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manik\Desktop\JobAaj\excel\Project\"/>
    </mc:Choice>
  </mc:AlternateContent>
  <xr:revisionPtr revIDLastSave="0" documentId="13_ncr:1_{EF2E14FA-FEF7-4A22-B8BE-2B982F7BAEFC}" xr6:coauthVersionLast="47" xr6:coauthVersionMax="47" xr10:uidLastSave="{00000000-0000-0000-0000-000000000000}"/>
  <bookViews>
    <workbookView xWindow="-108" yWindow="-108" windowWidth="23256" windowHeight="13176" activeTab="1" xr2:uid="{C11003C3-6F44-45A1-BBDD-96A7E0456370}"/>
  </bookViews>
  <sheets>
    <sheet name="Dashboard" sheetId="27" r:id="rId1"/>
    <sheet name="Reference Pivot Table" sheetId="26" r:id="rId2"/>
    <sheet name="train" sheetId="1" r:id="rId3"/>
    <sheet name="Churn_Count" sheetId="2" r:id="rId4"/>
    <sheet name="Account_Length" sheetId="3" r:id="rId5"/>
    <sheet name="Intl_plan" sheetId="4" r:id="rId6"/>
    <sheet name="Service_Calls" sheetId="5" r:id="rId7"/>
    <sheet name="Call_Charges" sheetId="6" r:id="rId8"/>
    <sheet name="Day_Minutes" sheetId="7" r:id="rId9"/>
    <sheet name="Voicemail" sheetId="8" r:id="rId10"/>
    <sheet name="Intl_Usage" sheetId="9" r:id="rId11"/>
    <sheet name="DayCalls_Correlation" sheetId="10" r:id="rId12"/>
    <sheet name="Eve_Charges" sheetId="11" r:id="rId13"/>
    <sheet name="Area_Code_Churn" sheetId="13" r:id="rId14"/>
    <sheet name="Service_Threshold" sheetId="14" r:id="rId15"/>
    <sheet name="Account_Quartiles" sheetId="15" r:id="rId16"/>
    <sheet name="Intl_Charges" sheetId="16" r:id="rId17"/>
    <sheet name="Eve_Usage" sheetId="17" r:id="rId18"/>
    <sheet name="Cluster_Analysis" sheetId="18" r:id="rId19"/>
    <sheet name="Cluster_Results" sheetId="19" r:id="rId20"/>
    <sheet name="Voicemail_Churn" sheetId="20" r:id="rId21"/>
    <sheet name="DAY MINUTES &amp; CHARGES vs CHURN " sheetId="21" r:id="rId22"/>
    <sheet name="Intl_plan_churn" sheetId="22" r:id="rId23"/>
  </sheets>
  <definedNames>
    <definedName name="Slicer_churn">#N/A</definedName>
    <definedName name="Slicer_international_plan">#N/A</definedName>
    <definedName name="Slicer_Tenure_Group">#N/A</definedName>
    <definedName name="Slicer_voice_mail_plan">#N/A</definedName>
  </definedNames>
  <calcPr calcId="191029"/>
  <pivotCaches>
    <pivotCache cacheId="0" r:id="rId24"/>
    <pivotCache cacheId="10" r:id="rId25"/>
  </pivotCaches>
  <extLs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2" i="1"/>
  <c r="A5" i="27"/>
  <c r="C5" i="27"/>
  <c r="E5" i="27"/>
  <c r="G5" i="27"/>
  <c r="I5" i="27"/>
  <c r="K5" i="27"/>
  <c r="AC2" i="1"/>
  <c r="AC3" i="1"/>
  <c r="AC4" i="1"/>
  <c r="AC5" i="1"/>
  <c r="AC6"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D4" i="22" l="1"/>
  <c r="D3" i="22"/>
  <c r="B3" i="20"/>
  <c r="C4" i="22"/>
  <c r="C3" i="22"/>
  <c r="B4" i="22"/>
  <c r="B3" i="22"/>
  <c r="J4251" i="21"/>
  <c r="I4251" i="21"/>
  <c r="H4251" i="21"/>
  <c r="J4250" i="21"/>
  <c r="I4250" i="21"/>
  <c r="H4250" i="21"/>
  <c r="J4249" i="21"/>
  <c r="I4249" i="21"/>
  <c r="H4249" i="21"/>
  <c r="J4248" i="21"/>
  <c r="I4248" i="21"/>
  <c r="H4248" i="21"/>
  <c r="J4247" i="21"/>
  <c r="I4247" i="21"/>
  <c r="H4247" i="21"/>
  <c r="J4246" i="21"/>
  <c r="I4246" i="21"/>
  <c r="H4246" i="21"/>
  <c r="J4245" i="21"/>
  <c r="I4245" i="21"/>
  <c r="H4245" i="21"/>
  <c r="J4244" i="21"/>
  <c r="I4244" i="21"/>
  <c r="H4244" i="21"/>
  <c r="J4243" i="21"/>
  <c r="I4243" i="21"/>
  <c r="H4243" i="21"/>
  <c r="J4242" i="21"/>
  <c r="I4242" i="21"/>
  <c r="H4242" i="21"/>
  <c r="J4241" i="21"/>
  <c r="I4241" i="21"/>
  <c r="H4241" i="21"/>
  <c r="J4240" i="21"/>
  <c r="I4240" i="21"/>
  <c r="H4240" i="21"/>
  <c r="J4239" i="21"/>
  <c r="I4239" i="21"/>
  <c r="H4239" i="21"/>
  <c r="J4238" i="21"/>
  <c r="I4238" i="21"/>
  <c r="H4238" i="21"/>
  <c r="J4237" i="21"/>
  <c r="I4237" i="21"/>
  <c r="H4237" i="21"/>
  <c r="J4236" i="21"/>
  <c r="I4236" i="21"/>
  <c r="H4236" i="21"/>
  <c r="J4235" i="21"/>
  <c r="I4235" i="21"/>
  <c r="H4235" i="21"/>
  <c r="J4234" i="21"/>
  <c r="I4234" i="21"/>
  <c r="H4234" i="21"/>
  <c r="J4233" i="21"/>
  <c r="I4233" i="21"/>
  <c r="H4233" i="21"/>
  <c r="J4232" i="21"/>
  <c r="I4232" i="21"/>
  <c r="H4232" i="21"/>
  <c r="J4231" i="21"/>
  <c r="I4231" i="21"/>
  <c r="H4231" i="21"/>
  <c r="J4230" i="21"/>
  <c r="I4230" i="21"/>
  <c r="H4230" i="21"/>
  <c r="J4229" i="21"/>
  <c r="I4229" i="21"/>
  <c r="H4229" i="21"/>
  <c r="J4228" i="21"/>
  <c r="I4228" i="21"/>
  <c r="H4228" i="21"/>
  <c r="J4227" i="21"/>
  <c r="I4227" i="21"/>
  <c r="H4227" i="21"/>
  <c r="J4226" i="21"/>
  <c r="I4226" i="21"/>
  <c r="H4226" i="21"/>
  <c r="J4225" i="21"/>
  <c r="I4225" i="21"/>
  <c r="H4225" i="21"/>
  <c r="J4224" i="21"/>
  <c r="I4224" i="21"/>
  <c r="H4224" i="21"/>
  <c r="J4223" i="21"/>
  <c r="I4223" i="21"/>
  <c r="H4223" i="21"/>
  <c r="J4222" i="21"/>
  <c r="I4222" i="21"/>
  <c r="H4222" i="21"/>
  <c r="J4221" i="21"/>
  <c r="I4221" i="21"/>
  <c r="H4221" i="21"/>
  <c r="J4220" i="21"/>
  <c r="I4220" i="21"/>
  <c r="H4220" i="21"/>
  <c r="J4219" i="21"/>
  <c r="I4219" i="21"/>
  <c r="H4219" i="21"/>
  <c r="J4218" i="21"/>
  <c r="I4218" i="21"/>
  <c r="H4218" i="21"/>
  <c r="J4217" i="21"/>
  <c r="I4217" i="21"/>
  <c r="H4217" i="21"/>
  <c r="J4216" i="21"/>
  <c r="I4216" i="21"/>
  <c r="H4216" i="21"/>
  <c r="J4215" i="21"/>
  <c r="I4215" i="21"/>
  <c r="H4215" i="21"/>
  <c r="J4214" i="21"/>
  <c r="I4214" i="21"/>
  <c r="H4214" i="21"/>
  <c r="J4213" i="21"/>
  <c r="I4213" i="21"/>
  <c r="H4213" i="21"/>
  <c r="J4212" i="21"/>
  <c r="I4212" i="21"/>
  <c r="H4212" i="21"/>
  <c r="J4211" i="21"/>
  <c r="I4211" i="21"/>
  <c r="H4211" i="21"/>
  <c r="J4210" i="21"/>
  <c r="I4210" i="21"/>
  <c r="H4210" i="21"/>
  <c r="J4209" i="21"/>
  <c r="I4209" i="21"/>
  <c r="H4209" i="21"/>
  <c r="J4208" i="21"/>
  <c r="I4208" i="21"/>
  <c r="H4208" i="21"/>
  <c r="J4207" i="21"/>
  <c r="I4207" i="21"/>
  <c r="H4207" i="21"/>
  <c r="J4206" i="21"/>
  <c r="I4206" i="21"/>
  <c r="H4206" i="21"/>
  <c r="J4205" i="21"/>
  <c r="I4205" i="21"/>
  <c r="H4205" i="21"/>
  <c r="J4204" i="21"/>
  <c r="I4204" i="21"/>
  <c r="H4204" i="21"/>
  <c r="J4203" i="21"/>
  <c r="I4203" i="21"/>
  <c r="H4203" i="21"/>
  <c r="J4202" i="21"/>
  <c r="I4202" i="21"/>
  <c r="H4202" i="21"/>
  <c r="J4201" i="21"/>
  <c r="I4201" i="21"/>
  <c r="H4201" i="21"/>
  <c r="J4200" i="21"/>
  <c r="I4200" i="21"/>
  <c r="H4200" i="21"/>
  <c r="J4199" i="21"/>
  <c r="I4199" i="21"/>
  <c r="H4199" i="21"/>
  <c r="J4198" i="21"/>
  <c r="I4198" i="21"/>
  <c r="H4198" i="21"/>
  <c r="J4197" i="21"/>
  <c r="I4197" i="21"/>
  <c r="H4197" i="21"/>
  <c r="J4196" i="21"/>
  <c r="I4196" i="21"/>
  <c r="H4196" i="21"/>
  <c r="J4195" i="21"/>
  <c r="I4195" i="21"/>
  <c r="H4195" i="21"/>
  <c r="J4194" i="21"/>
  <c r="I4194" i="21"/>
  <c r="H4194" i="21"/>
  <c r="J4193" i="21"/>
  <c r="I4193" i="21"/>
  <c r="H4193" i="21"/>
  <c r="J4192" i="21"/>
  <c r="I4192" i="21"/>
  <c r="H4192" i="21"/>
  <c r="J4191" i="21"/>
  <c r="I4191" i="21"/>
  <c r="H4191" i="21"/>
  <c r="J4190" i="21"/>
  <c r="I4190" i="21"/>
  <c r="H4190" i="21"/>
  <c r="J4189" i="21"/>
  <c r="I4189" i="21"/>
  <c r="H4189" i="21"/>
  <c r="J4188" i="21"/>
  <c r="I4188" i="21"/>
  <c r="H4188" i="21"/>
  <c r="J4187" i="21"/>
  <c r="I4187" i="21"/>
  <c r="H4187" i="21"/>
  <c r="J4186" i="21"/>
  <c r="I4186" i="21"/>
  <c r="H4186" i="21"/>
  <c r="J4185" i="21"/>
  <c r="I4185" i="21"/>
  <c r="H4185" i="21"/>
  <c r="J4184" i="21"/>
  <c r="I4184" i="21"/>
  <c r="H4184" i="21"/>
  <c r="J4183" i="21"/>
  <c r="I4183" i="21"/>
  <c r="H4183" i="21"/>
  <c r="J4182" i="21"/>
  <c r="I4182" i="21"/>
  <c r="H4182" i="21"/>
  <c r="J4181" i="21"/>
  <c r="I4181" i="21"/>
  <c r="H4181" i="21"/>
  <c r="J4180" i="21"/>
  <c r="I4180" i="21"/>
  <c r="H4180" i="21"/>
  <c r="J4179" i="21"/>
  <c r="I4179" i="21"/>
  <c r="H4179" i="21"/>
  <c r="J4178" i="21"/>
  <c r="I4178" i="21"/>
  <c r="H4178" i="21"/>
  <c r="J4177" i="21"/>
  <c r="I4177" i="21"/>
  <c r="H4177" i="21"/>
  <c r="J4176" i="21"/>
  <c r="I4176" i="21"/>
  <c r="H4176" i="21"/>
  <c r="J4175" i="21"/>
  <c r="I4175" i="21"/>
  <c r="H4175" i="21"/>
  <c r="J4174" i="21"/>
  <c r="I4174" i="21"/>
  <c r="H4174" i="21"/>
  <c r="J4173" i="21"/>
  <c r="I4173" i="21"/>
  <c r="H4173" i="21"/>
  <c r="J4172" i="21"/>
  <c r="I4172" i="21"/>
  <c r="H4172" i="21"/>
  <c r="J4171" i="21"/>
  <c r="I4171" i="21"/>
  <c r="H4171" i="21"/>
  <c r="J4170" i="21"/>
  <c r="I4170" i="21"/>
  <c r="H4170" i="21"/>
  <c r="J4169" i="21"/>
  <c r="I4169" i="21"/>
  <c r="H4169" i="21"/>
  <c r="J4168" i="21"/>
  <c r="I4168" i="21"/>
  <c r="H4168" i="21"/>
  <c r="J4167" i="21"/>
  <c r="I4167" i="21"/>
  <c r="H4167" i="21"/>
  <c r="J4166" i="21"/>
  <c r="I4166" i="21"/>
  <c r="H4166" i="21"/>
  <c r="J4165" i="21"/>
  <c r="I4165" i="21"/>
  <c r="H4165" i="21"/>
  <c r="J4164" i="21"/>
  <c r="I4164" i="21"/>
  <c r="H4164" i="21"/>
  <c r="J4163" i="21"/>
  <c r="I4163" i="21"/>
  <c r="H4163" i="21"/>
  <c r="J4162" i="21"/>
  <c r="I4162" i="21"/>
  <c r="H4162" i="21"/>
  <c r="J4161" i="21"/>
  <c r="I4161" i="21"/>
  <c r="H4161" i="21"/>
  <c r="J4160" i="21"/>
  <c r="I4160" i="21"/>
  <c r="H4160" i="21"/>
  <c r="J4159" i="21"/>
  <c r="I4159" i="21"/>
  <c r="H4159" i="21"/>
  <c r="J4158" i="21"/>
  <c r="I4158" i="21"/>
  <c r="H4158" i="21"/>
  <c r="J4157" i="21"/>
  <c r="I4157" i="21"/>
  <c r="H4157" i="21"/>
  <c r="J4156" i="21"/>
  <c r="I4156" i="21"/>
  <c r="H4156" i="21"/>
  <c r="J4155" i="21"/>
  <c r="I4155" i="21"/>
  <c r="H4155" i="21"/>
  <c r="J4154" i="21"/>
  <c r="I4154" i="21"/>
  <c r="H4154" i="21"/>
  <c r="J4153" i="21"/>
  <c r="I4153" i="21"/>
  <c r="H4153" i="21"/>
  <c r="J4152" i="21"/>
  <c r="I4152" i="21"/>
  <c r="H4152" i="21"/>
  <c r="J4151" i="21"/>
  <c r="I4151" i="21"/>
  <c r="H4151" i="21"/>
  <c r="J4150" i="21"/>
  <c r="I4150" i="21"/>
  <c r="H4150" i="21"/>
  <c r="J4149" i="21"/>
  <c r="I4149" i="21"/>
  <c r="H4149" i="21"/>
  <c r="J4148" i="21"/>
  <c r="I4148" i="21"/>
  <c r="H4148" i="21"/>
  <c r="J4147" i="21"/>
  <c r="I4147" i="21"/>
  <c r="H4147" i="21"/>
  <c r="J4146" i="21"/>
  <c r="I4146" i="21"/>
  <c r="H4146" i="21"/>
  <c r="J4145" i="21"/>
  <c r="I4145" i="21"/>
  <c r="H4145" i="21"/>
  <c r="J4144" i="21"/>
  <c r="I4144" i="21"/>
  <c r="H4144" i="21"/>
  <c r="J4143" i="21"/>
  <c r="I4143" i="21"/>
  <c r="H4143" i="21"/>
  <c r="J4142" i="21"/>
  <c r="I4142" i="21"/>
  <c r="H4142" i="21"/>
  <c r="J4141" i="21"/>
  <c r="I4141" i="21"/>
  <c r="H4141" i="21"/>
  <c r="J4140" i="21"/>
  <c r="I4140" i="21"/>
  <c r="H4140" i="21"/>
  <c r="J4139" i="21"/>
  <c r="I4139" i="21"/>
  <c r="H4139" i="21"/>
  <c r="J4138" i="21"/>
  <c r="I4138" i="21"/>
  <c r="H4138" i="21"/>
  <c r="J4137" i="21"/>
  <c r="I4137" i="21"/>
  <c r="H4137" i="21"/>
  <c r="J4136" i="21"/>
  <c r="I4136" i="21"/>
  <c r="H4136" i="21"/>
  <c r="J4135" i="21"/>
  <c r="I4135" i="21"/>
  <c r="H4135" i="21"/>
  <c r="J4134" i="21"/>
  <c r="I4134" i="21"/>
  <c r="H4134" i="21"/>
  <c r="J4133" i="21"/>
  <c r="I4133" i="21"/>
  <c r="H4133" i="21"/>
  <c r="J4132" i="21"/>
  <c r="I4132" i="21"/>
  <c r="H4132" i="21"/>
  <c r="J4131" i="21"/>
  <c r="I4131" i="21"/>
  <c r="H4131" i="21"/>
  <c r="J4130" i="21"/>
  <c r="I4130" i="21"/>
  <c r="H4130" i="21"/>
  <c r="J4129" i="21"/>
  <c r="I4129" i="21"/>
  <c r="H4129" i="21"/>
  <c r="J4128" i="21"/>
  <c r="I4128" i="21"/>
  <c r="H4128" i="21"/>
  <c r="J4127" i="21"/>
  <c r="I4127" i="21"/>
  <c r="H4127" i="21"/>
  <c r="J4126" i="21"/>
  <c r="I4126" i="21"/>
  <c r="H4126" i="21"/>
  <c r="J4125" i="21"/>
  <c r="I4125" i="21"/>
  <c r="H4125" i="21"/>
  <c r="J4124" i="21"/>
  <c r="I4124" i="21"/>
  <c r="H4124" i="21"/>
  <c r="J4123" i="21"/>
  <c r="I4123" i="21"/>
  <c r="H4123" i="21"/>
  <c r="J4122" i="21"/>
  <c r="I4122" i="21"/>
  <c r="H4122" i="21"/>
  <c r="J4121" i="21"/>
  <c r="I4121" i="21"/>
  <c r="H4121" i="21"/>
  <c r="J4120" i="21"/>
  <c r="I4120" i="21"/>
  <c r="H4120" i="21"/>
  <c r="J4119" i="21"/>
  <c r="I4119" i="21"/>
  <c r="H4119" i="21"/>
  <c r="J4118" i="21"/>
  <c r="I4118" i="21"/>
  <c r="H4118" i="21"/>
  <c r="J4117" i="21"/>
  <c r="I4117" i="21"/>
  <c r="H4117" i="21"/>
  <c r="J4116" i="21"/>
  <c r="I4116" i="21"/>
  <c r="H4116" i="21"/>
  <c r="J4115" i="21"/>
  <c r="I4115" i="21"/>
  <c r="H4115" i="21"/>
  <c r="J4114" i="21"/>
  <c r="I4114" i="21"/>
  <c r="H4114" i="21"/>
  <c r="J4113" i="21"/>
  <c r="I4113" i="21"/>
  <c r="H4113" i="21"/>
  <c r="J4112" i="21"/>
  <c r="I4112" i="21"/>
  <c r="H4112" i="21"/>
  <c r="J4111" i="21"/>
  <c r="I4111" i="21"/>
  <c r="H4111" i="21"/>
  <c r="J4110" i="21"/>
  <c r="I4110" i="21"/>
  <c r="H4110" i="21"/>
  <c r="J4109" i="21"/>
  <c r="I4109" i="21"/>
  <c r="H4109" i="21"/>
  <c r="J4108" i="21"/>
  <c r="I4108" i="21"/>
  <c r="H4108" i="21"/>
  <c r="J4107" i="21"/>
  <c r="I4107" i="21"/>
  <c r="H4107" i="21"/>
  <c r="J4106" i="21"/>
  <c r="I4106" i="21"/>
  <c r="H4106" i="21"/>
  <c r="J4105" i="21"/>
  <c r="I4105" i="21"/>
  <c r="H4105" i="21"/>
  <c r="J4104" i="21"/>
  <c r="I4104" i="21"/>
  <c r="H4104" i="21"/>
  <c r="J4103" i="21"/>
  <c r="I4103" i="21"/>
  <c r="H4103" i="21"/>
  <c r="J4102" i="21"/>
  <c r="I4102" i="21"/>
  <c r="H4102" i="21"/>
  <c r="J4101" i="21"/>
  <c r="I4101" i="21"/>
  <c r="H4101" i="21"/>
  <c r="J4100" i="21"/>
  <c r="I4100" i="21"/>
  <c r="H4100" i="21"/>
  <c r="J4099" i="21"/>
  <c r="I4099" i="21"/>
  <c r="H4099" i="21"/>
  <c r="J4098" i="21"/>
  <c r="I4098" i="21"/>
  <c r="H4098" i="21"/>
  <c r="J4097" i="21"/>
  <c r="I4097" i="21"/>
  <c r="H4097" i="21"/>
  <c r="J4096" i="21"/>
  <c r="I4096" i="21"/>
  <c r="H4096" i="21"/>
  <c r="J4095" i="21"/>
  <c r="I4095" i="21"/>
  <c r="H4095" i="21"/>
  <c r="J4094" i="21"/>
  <c r="I4094" i="21"/>
  <c r="H4094" i="21"/>
  <c r="J4093" i="21"/>
  <c r="I4093" i="21"/>
  <c r="H4093" i="21"/>
  <c r="J4092" i="21"/>
  <c r="I4092" i="21"/>
  <c r="H4092" i="21"/>
  <c r="J4091" i="21"/>
  <c r="I4091" i="21"/>
  <c r="H4091" i="21"/>
  <c r="J4090" i="21"/>
  <c r="I4090" i="21"/>
  <c r="H4090" i="21"/>
  <c r="J4089" i="21"/>
  <c r="I4089" i="21"/>
  <c r="H4089" i="21"/>
  <c r="J4088" i="21"/>
  <c r="I4088" i="21"/>
  <c r="H4088" i="21"/>
  <c r="J4087" i="21"/>
  <c r="I4087" i="21"/>
  <c r="H4087" i="21"/>
  <c r="J4086" i="21"/>
  <c r="I4086" i="21"/>
  <c r="H4086" i="21"/>
  <c r="J4085" i="21"/>
  <c r="I4085" i="21"/>
  <c r="H4085" i="21"/>
  <c r="J4084" i="21"/>
  <c r="I4084" i="21"/>
  <c r="H4084" i="21"/>
  <c r="J4083" i="21"/>
  <c r="I4083" i="21"/>
  <c r="H4083" i="21"/>
  <c r="J4082" i="21"/>
  <c r="I4082" i="21"/>
  <c r="H4082" i="21"/>
  <c r="J4081" i="21"/>
  <c r="I4081" i="21"/>
  <c r="H4081" i="21"/>
  <c r="J4080" i="21"/>
  <c r="I4080" i="21"/>
  <c r="H4080" i="21"/>
  <c r="J4079" i="21"/>
  <c r="I4079" i="21"/>
  <c r="H4079" i="21"/>
  <c r="J4078" i="21"/>
  <c r="I4078" i="21"/>
  <c r="H4078" i="21"/>
  <c r="J4077" i="21"/>
  <c r="I4077" i="21"/>
  <c r="H4077" i="21"/>
  <c r="J4076" i="21"/>
  <c r="I4076" i="21"/>
  <c r="H4076" i="21"/>
  <c r="J4075" i="21"/>
  <c r="I4075" i="21"/>
  <c r="H4075" i="21"/>
  <c r="J4074" i="21"/>
  <c r="I4074" i="21"/>
  <c r="H4074" i="21"/>
  <c r="J4073" i="21"/>
  <c r="I4073" i="21"/>
  <c r="H4073" i="21"/>
  <c r="J4072" i="21"/>
  <c r="I4072" i="21"/>
  <c r="H4072" i="21"/>
  <c r="J4071" i="21"/>
  <c r="I4071" i="21"/>
  <c r="H4071" i="21"/>
  <c r="J4070" i="21"/>
  <c r="I4070" i="21"/>
  <c r="H4070" i="21"/>
  <c r="J4069" i="21"/>
  <c r="I4069" i="21"/>
  <c r="H4069" i="21"/>
  <c r="J4068" i="21"/>
  <c r="I4068" i="21"/>
  <c r="H4068" i="21"/>
  <c r="J4067" i="21"/>
  <c r="I4067" i="21"/>
  <c r="H4067" i="21"/>
  <c r="J4066" i="21"/>
  <c r="I4066" i="21"/>
  <c r="H4066" i="21"/>
  <c r="J4065" i="21"/>
  <c r="I4065" i="21"/>
  <c r="H4065" i="21"/>
  <c r="J4064" i="21"/>
  <c r="I4064" i="21"/>
  <c r="H4064" i="21"/>
  <c r="J4063" i="21"/>
  <c r="I4063" i="21"/>
  <c r="H4063" i="21"/>
  <c r="J4062" i="21"/>
  <c r="I4062" i="21"/>
  <c r="H4062" i="21"/>
  <c r="J4061" i="21"/>
  <c r="I4061" i="21"/>
  <c r="H4061" i="21"/>
  <c r="J4060" i="21"/>
  <c r="I4060" i="21"/>
  <c r="H4060" i="21"/>
  <c r="J4059" i="21"/>
  <c r="I4059" i="21"/>
  <c r="H4059" i="21"/>
  <c r="J4058" i="21"/>
  <c r="I4058" i="21"/>
  <c r="H4058" i="21"/>
  <c r="J4057" i="21"/>
  <c r="I4057" i="21"/>
  <c r="H4057" i="21"/>
  <c r="J4056" i="21"/>
  <c r="I4056" i="21"/>
  <c r="H4056" i="21"/>
  <c r="J4055" i="21"/>
  <c r="I4055" i="21"/>
  <c r="H4055" i="21"/>
  <c r="J4054" i="21"/>
  <c r="I4054" i="21"/>
  <c r="H4054" i="21"/>
  <c r="J4053" i="21"/>
  <c r="I4053" i="21"/>
  <c r="H4053" i="21"/>
  <c r="J4052" i="21"/>
  <c r="I4052" i="21"/>
  <c r="H4052" i="21"/>
  <c r="J4051" i="21"/>
  <c r="I4051" i="21"/>
  <c r="H4051" i="21"/>
  <c r="J4050" i="21"/>
  <c r="I4050" i="21"/>
  <c r="H4050" i="21"/>
  <c r="J4049" i="21"/>
  <c r="I4049" i="21"/>
  <c r="H4049" i="21"/>
  <c r="J4048" i="21"/>
  <c r="I4048" i="21"/>
  <c r="H4048" i="21"/>
  <c r="J4047" i="21"/>
  <c r="I4047" i="21"/>
  <c r="H4047" i="21"/>
  <c r="J4046" i="21"/>
  <c r="I4046" i="21"/>
  <c r="H4046" i="21"/>
  <c r="J4045" i="21"/>
  <c r="I4045" i="21"/>
  <c r="H4045" i="21"/>
  <c r="J4044" i="21"/>
  <c r="I4044" i="21"/>
  <c r="H4044" i="21"/>
  <c r="J4043" i="21"/>
  <c r="I4043" i="21"/>
  <c r="H4043" i="21"/>
  <c r="J4042" i="21"/>
  <c r="I4042" i="21"/>
  <c r="H4042" i="21"/>
  <c r="J4041" i="21"/>
  <c r="I4041" i="21"/>
  <c r="H4041" i="21"/>
  <c r="J4040" i="21"/>
  <c r="I4040" i="21"/>
  <c r="H4040" i="21"/>
  <c r="J4039" i="21"/>
  <c r="I4039" i="21"/>
  <c r="H4039" i="21"/>
  <c r="J4038" i="21"/>
  <c r="I4038" i="21"/>
  <c r="H4038" i="21"/>
  <c r="J4037" i="21"/>
  <c r="I4037" i="21"/>
  <c r="H4037" i="21"/>
  <c r="J4036" i="21"/>
  <c r="I4036" i="21"/>
  <c r="H4036" i="21"/>
  <c r="J4035" i="21"/>
  <c r="I4035" i="21"/>
  <c r="H4035" i="21"/>
  <c r="J4034" i="21"/>
  <c r="I4034" i="21"/>
  <c r="H4034" i="21"/>
  <c r="J4033" i="21"/>
  <c r="I4033" i="21"/>
  <c r="H4033" i="21"/>
  <c r="J4032" i="21"/>
  <c r="I4032" i="21"/>
  <c r="H4032" i="21"/>
  <c r="J4031" i="21"/>
  <c r="I4031" i="21"/>
  <c r="H4031" i="21"/>
  <c r="J4030" i="21"/>
  <c r="I4030" i="21"/>
  <c r="H4030" i="21"/>
  <c r="J4029" i="21"/>
  <c r="I4029" i="21"/>
  <c r="H4029" i="21"/>
  <c r="J4028" i="21"/>
  <c r="I4028" i="21"/>
  <c r="H4028" i="21"/>
  <c r="J4027" i="21"/>
  <c r="I4027" i="21"/>
  <c r="H4027" i="21"/>
  <c r="J4026" i="21"/>
  <c r="I4026" i="21"/>
  <c r="H4026" i="21"/>
  <c r="J4025" i="21"/>
  <c r="I4025" i="21"/>
  <c r="H4025" i="21"/>
  <c r="J4024" i="21"/>
  <c r="I4024" i="21"/>
  <c r="H4024" i="21"/>
  <c r="J4023" i="21"/>
  <c r="I4023" i="21"/>
  <c r="H4023" i="21"/>
  <c r="J4022" i="21"/>
  <c r="I4022" i="21"/>
  <c r="H4022" i="21"/>
  <c r="J4021" i="21"/>
  <c r="I4021" i="21"/>
  <c r="H4021" i="21"/>
  <c r="J4020" i="21"/>
  <c r="I4020" i="21"/>
  <c r="H4020" i="21"/>
  <c r="J4019" i="21"/>
  <c r="I4019" i="21"/>
  <c r="H4019" i="21"/>
  <c r="J4018" i="21"/>
  <c r="I4018" i="21"/>
  <c r="H4018" i="21"/>
  <c r="J4017" i="21"/>
  <c r="I4017" i="21"/>
  <c r="H4017" i="21"/>
  <c r="J4016" i="21"/>
  <c r="I4016" i="21"/>
  <c r="H4016" i="21"/>
  <c r="J4015" i="21"/>
  <c r="I4015" i="21"/>
  <c r="H4015" i="21"/>
  <c r="J4014" i="21"/>
  <c r="I4014" i="21"/>
  <c r="H4014" i="21"/>
  <c r="J4013" i="21"/>
  <c r="I4013" i="21"/>
  <c r="H4013" i="21"/>
  <c r="J4012" i="21"/>
  <c r="I4012" i="21"/>
  <c r="H4012" i="21"/>
  <c r="J4011" i="21"/>
  <c r="I4011" i="21"/>
  <c r="H4011" i="21"/>
  <c r="J4010" i="21"/>
  <c r="I4010" i="21"/>
  <c r="H4010" i="21"/>
  <c r="J4009" i="21"/>
  <c r="I4009" i="21"/>
  <c r="H4009" i="21"/>
  <c r="J4008" i="21"/>
  <c r="I4008" i="21"/>
  <c r="H4008" i="21"/>
  <c r="J4007" i="21"/>
  <c r="I4007" i="21"/>
  <c r="H4007" i="21"/>
  <c r="J4006" i="21"/>
  <c r="I4006" i="21"/>
  <c r="H4006" i="21"/>
  <c r="J4005" i="21"/>
  <c r="I4005" i="21"/>
  <c r="H4005" i="21"/>
  <c r="J4004" i="21"/>
  <c r="I4004" i="21"/>
  <c r="H4004" i="21"/>
  <c r="J4003" i="21"/>
  <c r="I4003" i="21"/>
  <c r="H4003" i="21"/>
  <c r="J4002" i="21"/>
  <c r="I4002" i="21"/>
  <c r="H4002" i="21"/>
  <c r="J4001" i="21"/>
  <c r="I4001" i="21"/>
  <c r="H4001" i="21"/>
  <c r="J4000" i="21"/>
  <c r="I4000" i="21"/>
  <c r="H4000" i="21"/>
  <c r="J3999" i="21"/>
  <c r="I3999" i="21"/>
  <c r="H3999" i="21"/>
  <c r="J3998" i="21"/>
  <c r="I3998" i="21"/>
  <c r="H3998" i="21"/>
  <c r="J3997" i="21"/>
  <c r="I3997" i="21"/>
  <c r="H3997" i="21"/>
  <c r="J3996" i="21"/>
  <c r="I3996" i="21"/>
  <c r="H3996" i="21"/>
  <c r="J3995" i="21"/>
  <c r="I3995" i="21"/>
  <c r="H3995" i="21"/>
  <c r="J3994" i="21"/>
  <c r="I3994" i="21"/>
  <c r="H3994" i="21"/>
  <c r="J3993" i="21"/>
  <c r="I3993" i="21"/>
  <c r="H3993" i="21"/>
  <c r="J3992" i="21"/>
  <c r="I3992" i="21"/>
  <c r="H3992" i="21"/>
  <c r="J3991" i="21"/>
  <c r="I3991" i="21"/>
  <c r="H3991" i="21"/>
  <c r="J3990" i="21"/>
  <c r="I3990" i="21"/>
  <c r="H3990" i="21"/>
  <c r="J3989" i="21"/>
  <c r="I3989" i="21"/>
  <c r="H3989" i="21"/>
  <c r="J3988" i="21"/>
  <c r="I3988" i="21"/>
  <c r="H3988" i="21"/>
  <c r="J3987" i="21"/>
  <c r="I3987" i="21"/>
  <c r="H3987" i="21"/>
  <c r="J3986" i="21"/>
  <c r="I3986" i="21"/>
  <c r="H3986" i="21"/>
  <c r="J3985" i="21"/>
  <c r="I3985" i="21"/>
  <c r="H3985" i="21"/>
  <c r="J3984" i="21"/>
  <c r="I3984" i="21"/>
  <c r="H3984" i="21"/>
  <c r="J3983" i="21"/>
  <c r="I3983" i="21"/>
  <c r="H3983" i="21"/>
  <c r="J3982" i="21"/>
  <c r="I3982" i="21"/>
  <c r="H3982" i="21"/>
  <c r="J3981" i="21"/>
  <c r="I3981" i="21"/>
  <c r="H3981" i="21"/>
  <c r="J3980" i="21"/>
  <c r="I3980" i="21"/>
  <c r="H3980" i="21"/>
  <c r="J3979" i="21"/>
  <c r="I3979" i="21"/>
  <c r="H3979" i="21"/>
  <c r="J3978" i="21"/>
  <c r="I3978" i="21"/>
  <c r="H3978" i="21"/>
  <c r="J3977" i="21"/>
  <c r="I3977" i="21"/>
  <c r="H3977" i="21"/>
  <c r="J3976" i="21"/>
  <c r="I3976" i="21"/>
  <c r="H3976" i="21"/>
  <c r="J3975" i="21"/>
  <c r="I3975" i="21"/>
  <c r="H3975" i="21"/>
  <c r="J3974" i="21"/>
  <c r="I3974" i="21"/>
  <c r="H3974" i="21"/>
  <c r="J3973" i="21"/>
  <c r="I3973" i="21"/>
  <c r="H3973" i="21"/>
  <c r="J3972" i="21"/>
  <c r="I3972" i="21"/>
  <c r="H3972" i="21"/>
  <c r="J3971" i="21"/>
  <c r="I3971" i="21"/>
  <c r="H3971" i="21"/>
  <c r="J3970" i="21"/>
  <c r="I3970" i="21"/>
  <c r="H3970" i="21"/>
  <c r="J3969" i="21"/>
  <c r="I3969" i="21"/>
  <c r="H3969" i="21"/>
  <c r="J3968" i="21"/>
  <c r="I3968" i="21"/>
  <c r="H3968" i="21"/>
  <c r="J3967" i="21"/>
  <c r="I3967" i="21"/>
  <c r="H3967" i="21"/>
  <c r="J3966" i="21"/>
  <c r="I3966" i="21"/>
  <c r="H3966" i="21"/>
  <c r="J3965" i="21"/>
  <c r="I3965" i="21"/>
  <c r="H3965" i="21"/>
  <c r="J3964" i="21"/>
  <c r="I3964" i="21"/>
  <c r="H3964" i="21"/>
  <c r="J3963" i="21"/>
  <c r="I3963" i="21"/>
  <c r="H3963" i="21"/>
  <c r="J3962" i="21"/>
  <c r="I3962" i="21"/>
  <c r="H3962" i="21"/>
  <c r="J3961" i="21"/>
  <c r="I3961" i="21"/>
  <c r="H3961" i="21"/>
  <c r="J3960" i="21"/>
  <c r="I3960" i="21"/>
  <c r="H3960" i="21"/>
  <c r="J3959" i="21"/>
  <c r="I3959" i="21"/>
  <c r="H3959" i="21"/>
  <c r="J3958" i="21"/>
  <c r="I3958" i="21"/>
  <c r="H3958" i="21"/>
  <c r="J3957" i="21"/>
  <c r="I3957" i="21"/>
  <c r="H3957" i="21"/>
  <c r="J3956" i="21"/>
  <c r="I3956" i="21"/>
  <c r="H3956" i="21"/>
  <c r="J3955" i="21"/>
  <c r="I3955" i="21"/>
  <c r="H3955" i="21"/>
  <c r="J3954" i="21"/>
  <c r="I3954" i="21"/>
  <c r="H3954" i="21"/>
  <c r="J3953" i="21"/>
  <c r="I3953" i="21"/>
  <c r="H3953" i="21"/>
  <c r="J3952" i="21"/>
  <c r="I3952" i="21"/>
  <c r="H3952" i="21"/>
  <c r="J3951" i="21"/>
  <c r="I3951" i="21"/>
  <c r="H3951" i="21"/>
  <c r="J3950" i="21"/>
  <c r="I3950" i="21"/>
  <c r="H3950" i="21"/>
  <c r="J3949" i="21"/>
  <c r="I3949" i="21"/>
  <c r="H3949" i="21"/>
  <c r="J3948" i="21"/>
  <c r="I3948" i="21"/>
  <c r="H3948" i="21"/>
  <c r="J3947" i="21"/>
  <c r="I3947" i="21"/>
  <c r="H3947" i="21"/>
  <c r="J3946" i="21"/>
  <c r="I3946" i="21"/>
  <c r="H3946" i="21"/>
  <c r="J3945" i="21"/>
  <c r="I3945" i="21"/>
  <c r="H3945" i="21"/>
  <c r="J3944" i="21"/>
  <c r="I3944" i="21"/>
  <c r="H3944" i="21"/>
  <c r="J3943" i="21"/>
  <c r="I3943" i="21"/>
  <c r="H3943" i="21"/>
  <c r="J3942" i="21"/>
  <c r="I3942" i="21"/>
  <c r="H3942" i="21"/>
  <c r="J3941" i="21"/>
  <c r="I3941" i="21"/>
  <c r="H3941" i="21"/>
  <c r="J3940" i="21"/>
  <c r="I3940" i="21"/>
  <c r="H3940" i="21"/>
  <c r="J3939" i="21"/>
  <c r="I3939" i="21"/>
  <c r="H3939" i="21"/>
  <c r="J3938" i="21"/>
  <c r="I3938" i="21"/>
  <c r="H3938" i="21"/>
  <c r="J3937" i="21"/>
  <c r="I3937" i="21"/>
  <c r="H3937" i="21"/>
  <c r="J3936" i="21"/>
  <c r="I3936" i="21"/>
  <c r="H3936" i="21"/>
  <c r="J3935" i="21"/>
  <c r="I3935" i="21"/>
  <c r="H3935" i="21"/>
  <c r="J3934" i="21"/>
  <c r="I3934" i="21"/>
  <c r="H3934" i="21"/>
  <c r="J3933" i="21"/>
  <c r="I3933" i="21"/>
  <c r="H3933" i="21"/>
  <c r="J3932" i="21"/>
  <c r="I3932" i="21"/>
  <c r="H3932" i="21"/>
  <c r="J3931" i="21"/>
  <c r="I3931" i="21"/>
  <c r="H3931" i="21"/>
  <c r="J3930" i="21"/>
  <c r="I3930" i="21"/>
  <c r="H3930" i="21"/>
  <c r="J3929" i="21"/>
  <c r="I3929" i="21"/>
  <c r="H3929" i="21"/>
  <c r="J3928" i="21"/>
  <c r="I3928" i="21"/>
  <c r="H3928" i="21"/>
  <c r="J3927" i="21"/>
  <c r="I3927" i="21"/>
  <c r="H3927" i="21"/>
  <c r="J3926" i="21"/>
  <c r="I3926" i="21"/>
  <c r="H3926" i="21"/>
  <c r="J3925" i="21"/>
  <c r="I3925" i="21"/>
  <c r="H3925" i="21"/>
  <c r="J3924" i="21"/>
  <c r="I3924" i="21"/>
  <c r="H3924" i="21"/>
  <c r="J3923" i="21"/>
  <c r="I3923" i="21"/>
  <c r="H3923" i="21"/>
  <c r="J3922" i="21"/>
  <c r="I3922" i="21"/>
  <c r="H3922" i="21"/>
  <c r="J3921" i="21"/>
  <c r="I3921" i="21"/>
  <c r="H3921" i="21"/>
  <c r="J3920" i="21"/>
  <c r="I3920" i="21"/>
  <c r="H3920" i="21"/>
  <c r="J3919" i="21"/>
  <c r="I3919" i="21"/>
  <c r="H3919" i="21"/>
  <c r="J3918" i="21"/>
  <c r="I3918" i="21"/>
  <c r="H3918" i="21"/>
  <c r="J3917" i="21"/>
  <c r="I3917" i="21"/>
  <c r="H3917" i="21"/>
  <c r="J3916" i="21"/>
  <c r="I3916" i="21"/>
  <c r="H3916" i="21"/>
  <c r="J3915" i="21"/>
  <c r="I3915" i="21"/>
  <c r="H3915" i="21"/>
  <c r="J3914" i="21"/>
  <c r="I3914" i="21"/>
  <c r="H3914" i="21"/>
  <c r="J3913" i="21"/>
  <c r="I3913" i="21"/>
  <c r="H3913" i="21"/>
  <c r="J3912" i="21"/>
  <c r="I3912" i="21"/>
  <c r="H3912" i="21"/>
  <c r="J3911" i="21"/>
  <c r="I3911" i="21"/>
  <c r="H3911" i="21"/>
  <c r="J3910" i="21"/>
  <c r="I3910" i="21"/>
  <c r="H3910" i="21"/>
  <c r="J3909" i="21"/>
  <c r="I3909" i="21"/>
  <c r="H3909" i="21"/>
  <c r="J3908" i="21"/>
  <c r="I3908" i="21"/>
  <c r="H3908" i="21"/>
  <c r="J3907" i="21"/>
  <c r="I3907" i="21"/>
  <c r="H3907" i="21"/>
  <c r="J3906" i="21"/>
  <c r="I3906" i="21"/>
  <c r="H3906" i="21"/>
  <c r="J3905" i="21"/>
  <c r="I3905" i="21"/>
  <c r="H3905" i="21"/>
  <c r="J3904" i="21"/>
  <c r="I3904" i="21"/>
  <c r="H3904" i="21"/>
  <c r="J3903" i="21"/>
  <c r="I3903" i="21"/>
  <c r="H3903" i="21"/>
  <c r="J3902" i="21"/>
  <c r="I3902" i="21"/>
  <c r="H3902" i="21"/>
  <c r="J3901" i="21"/>
  <c r="I3901" i="21"/>
  <c r="H3901" i="21"/>
  <c r="J3900" i="21"/>
  <c r="I3900" i="21"/>
  <c r="H3900" i="21"/>
  <c r="J3899" i="21"/>
  <c r="I3899" i="21"/>
  <c r="H3899" i="21"/>
  <c r="J3898" i="21"/>
  <c r="I3898" i="21"/>
  <c r="H3898" i="21"/>
  <c r="J3897" i="21"/>
  <c r="I3897" i="21"/>
  <c r="H3897" i="21"/>
  <c r="J3896" i="21"/>
  <c r="I3896" i="21"/>
  <c r="H3896" i="21"/>
  <c r="J3895" i="21"/>
  <c r="I3895" i="21"/>
  <c r="H3895" i="21"/>
  <c r="J3894" i="21"/>
  <c r="I3894" i="21"/>
  <c r="H3894" i="21"/>
  <c r="J3893" i="21"/>
  <c r="I3893" i="21"/>
  <c r="H3893" i="21"/>
  <c r="J3892" i="21"/>
  <c r="I3892" i="21"/>
  <c r="H3892" i="21"/>
  <c r="J3891" i="21"/>
  <c r="I3891" i="21"/>
  <c r="H3891" i="21"/>
  <c r="J3890" i="21"/>
  <c r="I3890" i="21"/>
  <c r="H3890" i="21"/>
  <c r="J3889" i="21"/>
  <c r="I3889" i="21"/>
  <c r="H3889" i="21"/>
  <c r="J3888" i="21"/>
  <c r="I3888" i="21"/>
  <c r="H3888" i="21"/>
  <c r="J3887" i="21"/>
  <c r="I3887" i="21"/>
  <c r="H3887" i="21"/>
  <c r="J3886" i="21"/>
  <c r="I3886" i="21"/>
  <c r="H3886" i="21"/>
  <c r="J3885" i="21"/>
  <c r="I3885" i="21"/>
  <c r="H3885" i="21"/>
  <c r="J3884" i="21"/>
  <c r="I3884" i="21"/>
  <c r="H3884" i="21"/>
  <c r="J3883" i="21"/>
  <c r="I3883" i="21"/>
  <c r="H3883" i="21"/>
  <c r="J3882" i="21"/>
  <c r="I3882" i="21"/>
  <c r="H3882" i="21"/>
  <c r="J3881" i="21"/>
  <c r="I3881" i="21"/>
  <c r="H3881" i="21"/>
  <c r="J3880" i="21"/>
  <c r="I3880" i="21"/>
  <c r="H3880" i="21"/>
  <c r="J3879" i="21"/>
  <c r="I3879" i="21"/>
  <c r="H3879" i="21"/>
  <c r="J3878" i="21"/>
  <c r="I3878" i="21"/>
  <c r="H3878" i="21"/>
  <c r="J3877" i="21"/>
  <c r="I3877" i="21"/>
  <c r="H3877" i="21"/>
  <c r="J3876" i="21"/>
  <c r="I3876" i="21"/>
  <c r="H3876" i="21"/>
  <c r="J3875" i="21"/>
  <c r="I3875" i="21"/>
  <c r="H3875" i="21"/>
  <c r="J3874" i="21"/>
  <c r="I3874" i="21"/>
  <c r="H3874" i="21"/>
  <c r="J3873" i="21"/>
  <c r="I3873" i="21"/>
  <c r="H3873" i="21"/>
  <c r="J3872" i="21"/>
  <c r="I3872" i="21"/>
  <c r="H3872" i="21"/>
  <c r="J3871" i="21"/>
  <c r="I3871" i="21"/>
  <c r="H3871" i="21"/>
  <c r="J3870" i="21"/>
  <c r="I3870" i="21"/>
  <c r="H3870" i="21"/>
  <c r="J3869" i="21"/>
  <c r="I3869" i="21"/>
  <c r="H3869" i="21"/>
  <c r="J3868" i="21"/>
  <c r="I3868" i="21"/>
  <c r="H3868" i="21"/>
  <c r="J3867" i="21"/>
  <c r="I3867" i="21"/>
  <c r="H3867" i="21"/>
  <c r="J3866" i="21"/>
  <c r="I3866" i="21"/>
  <c r="H3866" i="21"/>
  <c r="J3865" i="21"/>
  <c r="I3865" i="21"/>
  <c r="H3865" i="21"/>
  <c r="J3864" i="21"/>
  <c r="I3864" i="21"/>
  <c r="H3864" i="21"/>
  <c r="J3863" i="21"/>
  <c r="I3863" i="21"/>
  <c r="H3863" i="21"/>
  <c r="J3862" i="21"/>
  <c r="I3862" i="21"/>
  <c r="H3862" i="21"/>
  <c r="J3861" i="21"/>
  <c r="I3861" i="21"/>
  <c r="H3861" i="21"/>
  <c r="J3860" i="21"/>
  <c r="I3860" i="21"/>
  <c r="H3860" i="21"/>
  <c r="J3859" i="21"/>
  <c r="I3859" i="21"/>
  <c r="H3859" i="21"/>
  <c r="J3858" i="21"/>
  <c r="I3858" i="21"/>
  <c r="H3858" i="21"/>
  <c r="J3857" i="21"/>
  <c r="I3857" i="21"/>
  <c r="H3857" i="21"/>
  <c r="J3856" i="21"/>
  <c r="I3856" i="21"/>
  <c r="H3856" i="21"/>
  <c r="J3855" i="21"/>
  <c r="I3855" i="21"/>
  <c r="H3855" i="21"/>
  <c r="J3854" i="21"/>
  <c r="I3854" i="21"/>
  <c r="H3854" i="21"/>
  <c r="J3853" i="21"/>
  <c r="I3853" i="21"/>
  <c r="H3853" i="21"/>
  <c r="J3852" i="21"/>
  <c r="I3852" i="21"/>
  <c r="H3852" i="21"/>
  <c r="J3851" i="21"/>
  <c r="I3851" i="21"/>
  <c r="H3851" i="21"/>
  <c r="J3850" i="21"/>
  <c r="I3850" i="21"/>
  <c r="H3850" i="21"/>
  <c r="J3849" i="21"/>
  <c r="I3849" i="21"/>
  <c r="H3849" i="21"/>
  <c r="J3848" i="21"/>
  <c r="I3848" i="21"/>
  <c r="H3848" i="21"/>
  <c r="J3847" i="21"/>
  <c r="I3847" i="21"/>
  <c r="H3847" i="21"/>
  <c r="J3846" i="21"/>
  <c r="I3846" i="21"/>
  <c r="H3846" i="21"/>
  <c r="J3845" i="21"/>
  <c r="I3845" i="21"/>
  <c r="H3845" i="21"/>
  <c r="J3844" i="21"/>
  <c r="I3844" i="21"/>
  <c r="H3844" i="21"/>
  <c r="J3843" i="21"/>
  <c r="I3843" i="21"/>
  <c r="H3843" i="21"/>
  <c r="J3842" i="21"/>
  <c r="I3842" i="21"/>
  <c r="H3842" i="21"/>
  <c r="J3841" i="21"/>
  <c r="I3841" i="21"/>
  <c r="H3841" i="21"/>
  <c r="J3840" i="21"/>
  <c r="I3840" i="21"/>
  <c r="H3840" i="21"/>
  <c r="J3839" i="21"/>
  <c r="I3839" i="21"/>
  <c r="H3839" i="21"/>
  <c r="J3838" i="21"/>
  <c r="I3838" i="21"/>
  <c r="H3838" i="21"/>
  <c r="J3837" i="21"/>
  <c r="I3837" i="21"/>
  <c r="H3837" i="21"/>
  <c r="J3836" i="21"/>
  <c r="I3836" i="21"/>
  <c r="H3836" i="21"/>
  <c r="J3835" i="21"/>
  <c r="I3835" i="21"/>
  <c r="H3835" i="21"/>
  <c r="J3834" i="21"/>
  <c r="I3834" i="21"/>
  <c r="H3834" i="21"/>
  <c r="J3833" i="21"/>
  <c r="I3833" i="21"/>
  <c r="H3833" i="21"/>
  <c r="J3832" i="21"/>
  <c r="I3832" i="21"/>
  <c r="H3832" i="21"/>
  <c r="J3831" i="21"/>
  <c r="I3831" i="21"/>
  <c r="H3831" i="21"/>
  <c r="J3830" i="21"/>
  <c r="I3830" i="21"/>
  <c r="H3830" i="21"/>
  <c r="J3829" i="21"/>
  <c r="I3829" i="21"/>
  <c r="H3829" i="21"/>
  <c r="J3828" i="21"/>
  <c r="I3828" i="21"/>
  <c r="H3828" i="21"/>
  <c r="J3827" i="21"/>
  <c r="I3827" i="21"/>
  <c r="H3827" i="21"/>
  <c r="J3826" i="21"/>
  <c r="I3826" i="21"/>
  <c r="H3826" i="21"/>
  <c r="J3825" i="21"/>
  <c r="I3825" i="21"/>
  <c r="H3825" i="21"/>
  <c r="J3824" i="21"/>
  <c r="I3824" i="21"/>
  <c r="H3824" i="21"/>
  <c r="J3823" i="21"/>
  <c r="I3823" i="21"/>
  <c r="H3823" i="21"/>
  <c r="J3822" i="21"/>
  <c r="I3822" i="21"/>
  <c r="H3822" i="21"/>
  <c r="J3821" i="21"/>
  <c r="I3821" i="21"/>
  <c r="H3821" i="21"/>
  <c r="J3820" i="21"/>
  <c r="I3820" i="21"/>
  <c r="H3820" i="21"/>
  <c r="J3819" i="21"/>
  <c r="I3819" i="21"/>
  <c r="H3819" i="21"/>
  <c r="J3818" i="21"/>
  <c r="I3818" i="21"/>
  <c r="H3818" i="21"/>
  <c r="J3817" i="21"/>
  <c r="I3817" i="21"/>
  <c r="H3817" i="21"/>
  <c r="J3816" i="21"/>
  <c r="I3816" i="21"/>
  <c r="H3816" i="21"/>
  <c r="J3815" i="21"/>
  <c r="I3815" i="21"/>
  <c r="H3815" i="21"/>
  <c r="J3814" i="21"/>
  <c r="I3814" i="21"/>
  <c r="H3814" i="21"/>
  <c r="J3813" i="21"/>
  <c r="I3813" i="21"/>
  <c r="H3813" i="21"/>
  <c r="J3812" i="21"/>
  <c r="I3812" i="21"/>
  <c r="H3812" i="21"/>
  <c r="J3811" i="21"/>
  <c r="I3811" i="21"/>
  <c r="H3811" i="21"/>
  <c r="J3810" i="21"/>
  <c r="I3810" i="21"/>
  <c r="H3810" i="21"/>
  <c r="J3809" i="21"/>
  <c r="I3809" i="21"/>
  <c r="H3809" i="21"/>
  <c r="J3808" i="21"/>
  <c r="I3808" i="21"/>
  <c r="H3808" i="21"/>
  <c r="J3807" i="21"/>
  <c r="I3807" i="21"/>
  <c r="H3807" i="21"/>
  <c r="J3806" i="21"/>
  <c r="I3806" i="21"/>
  <c r="H3806" i="21"/>
  <c r="J3805" i="21"/>
  <c r="I3805" i="21"/>
  <c r="H3805" i="21"/>
  <c r="J3804" i="21"/>
  <c r="I3804" i="21"/>
  <c r="H3804" i="21"/>
  <c r="J3803" i="21"/>
  <c r="I3803" i="21"/>
  <c r="H3803" i="21"/>
  <c r="J3802" i="21"/>
  <c r="I3802" i="21"/>
  <c r="H3802" i="21"/>
  <c r="J3801" i="21"/>
  <c r="I3801" i="21"/>
  <c r="H3801" i="21"/>
  <c r="J3800" i="21"/>
  <c r="I3800" i="21"/>
  <c r="H3800" i="21"/>
  <c r="J3799" i="21"/>
  <c r="I3799" i="21"/>
  <c r="H3799" i="21"/>
  <c r="J3798" i="21"/>
  <c r="I3798" i="21"/>
  <c r="H3798" i="21"/>
  <c r="J3797" i="21"/>
  <c r="I3797" i="21"/>
  <c r="H3797" i="21"/>
  <c r="J3796" i="21"/>
  <c r="I3796" i="21"/>
  <c r="H3796" i="21"/>
  <c r="J3795" i="21"/>
  <c r="I3795" i="21"/>
  <c r="H3795" i="21"/>
  <c r="J3794" i="21"/>
  <c r="I3794" i="21"/>
  <c r="H3794" i="21"/>
  <c r="J3793" i="21"/>
  <c r="I3793" i="21"/>
  <c r="H3793" i="21"/>
  <c r="J3792" i="21"/>
  <c r="I3792" i="21"/>
  <c r="H3792" i="21"/>
  <c r="J3791" i="21"/>
  <c r="I3791" i="21"/>
  <c r="H3791" i="21"/>
  <c r="J3790" i="21"/>
  <c r="I3790" i="21"/>
  <c r="H3790" i="21"/>
  <c r="J3789" i="21"/>
  <c r="I3789" i="21"/>
  <c r="H3789" i="21"/>
  <c r="J3788" i="21"/>
  <c r="I3788" i="21"/>
  <c r="H3788" i="21"/>
  <c r="J3787" i="21"/>
  <c r="I3787" i="21"/>
  <c r="H3787" i="21"/>
  <c r="J3786" i="21"/>
  <c r="I3786" i="21"/>
  <c r="H3786" i="21"/>
  <c r="J3785" i="21"/>
  <c r="I3785" i="21"/>
  <c r="H3785" i="21"/>
  <c r="J3784" i="21"/>
  <c r="I3784" i="21"/>
  <c r="H3784" i="21"/>
  <c r="J3783" i="21"/>
  <c r="I3783" i="21"/>
  <c r="H3783" i="21"/>
  <c r="J3782" i="21"/>
  <c r="I3782" i="21"/>
  <c r="H3782" i="21"/>
  <c r="J3781" i="21"/>
  <c r="I3781" i="21"/>
  <c r="H3781" i="21"/>
  <c r="J3780" i="21"/>
  <c r="I3780" i="21"/>
  <c r="H3780" i="21"/>
  <c r="J3779" i="21"/>
  <c r="I3779" i="21"/>
  <c r="H3779" i="21"/>
  <c r="J3778" i="21"/>
  <c r="I3778" i="21"/>
  <c r="H3778" i="21"/>
  <c r="J3777" i="21"/>
  <c r="I3777" i="21"/>
  <c r="H3777" i="21"/>
  <c r="J3776" i="21"/>
  <c r="I3776" i="21"/>
  <c r="H3776" i="21"/>
  <c r="J3775" i="21"/>
  <c r="I3775" i="21"/>
  <c r="H3775" i="21"/>
  <c r="J3774" i="21"/>
  <c r="I3774" i="21"/>
  <c r="H3774" i="21"/>
  <c r="J3773" i="21"/>
  <c r="I3773" i="21"/>
  <c r="H3773" i="21"/>
  <c r="J3772" i="21"/>
  <c r="I3772" i="21"/>
  <c r="H3772" i="21"/>
  <c r="J3771" i="21"/>
  <c r="I3771" i="21"/>
  <c r="H3771" i="21"/>
  <c r="J3770" i="21"/>
  <c r="I3770" i="21"/>
  <c r="H3770" i="21"/>
  <c r="J3769" i="21"/>
  <c r="I3769" i="21"/>
  <c r="H3769" i="21"/>
  <c r="J3768" i="21"/>
  <c r="I3768" i="21"/>
  <c r="H3768" i="21"/>
  <c r="J3767" i="21"/>
  <c r="I3767" i="21"/>
  <c r="H3767" i="21"/>
  <c r="J3766" i="21"/>
  <c r="I3766" i="21"/>
  <c r="H3766" i="21"/>
  <c r="J3765" i="21"/>
  <c r="I3765" i="21"/>
  <c r="H3765" i="21"/>
  <c r="J3764" i="21"/>
  <c r="I3764" i="21"/>
  <c r="H3764" i="21"/>
  <c r="J3763" i="21"/>
  <c r="I3763" i="21"/>
  <c r="H3763" i="21"/>
  <c r="J3762" i="21"/>
  <c r="I3762" i="21"/>
  <c r="H3762" i="21"/>
  <c r="J3761" i="21"/>
  <c r="I3761" i="21"/>
  <c r="H3761" i="21"/>
  <c r="J3760" i="21"/>
  <c r="I3760" i="21"/>
  <c r="H3760" i="21"/>
  <c r="J3759" i="21"/>
  <c r="I3759" i="21"/>
  <c r="H3759" i="21"/>
  <c r="J3758" i="21"/>
  <c r="I3758" i="21"/>
  <c r="H3758" i="21"/>
  <c r="J3757" i="21"/>
  <c r="I3757" i="21"/>
  <c r="H3757" i="21"/>
  <c r="J3756" i="21"/>
  <c r="I3756" i="21"/>
  <c r="H3756" i="21"/>
  <c r="J3755" i="21"/>
  <c r="I3755" i="21"/>
  <c r="H3755" i="21"/>
  <c r="J3754" i="21"/>
  <c r="I3754" i="21"/>
  <c r="H3754" i="21"/>
  <c r="J3753" i="21"/>
  <c r="I3753" i="21"/>
  <c r="H3753" i="21"/>
  <c r="J3752" i="21"/>
  <c r="I3752" i="21"/>
  <c r="H3752" i="21"/>
  <c r="J3751" i="21"/>
  <c r="I3751" i="21"/>
  <c r="H3751" i="21"/>
  <c r="J3750" i="21"/>
  <c r="I3750" i="21"/>
  <c r="H3750" i="21"/>
  <c r="J3749" i="21"/>
  <c r="I3749" i="21"/>
  <c r="H3749" i="21"/>
  <c r="J3748" i="21"/>
  <c r="I3748" i="21"/>
  <c r="H3748" i="21"/>
  <c r="J3747" i="21"/>
  <c r="I3747" i="21"/>
  <c r="H3747" i="21"/>
  <c r="J3746" i="21"/>
  <c r="I3746" i="21"/>
  <c r="H3746" i="21"/>
  <c r="J3745" i="21"/>
  <c r="I3745" i="21"/>
  <c r="H3745" i="21"/>
  <c r="J3744" i="21"/>
  <c r="I3744" i="21"/>
  <c r="H3744" i="21"/>
  <c r="J3743" i="21"/>
  <c r="I3743" i="21"/>
  <c r="H3743" i="21"/>
  <c r="J3742" i="21"/>
  <c r="I3742" i="21"/>
  <c r="H3742" i="21"/>
  <c r="J3741" i="21"/>
  <c r="I3741" i="21"/>
  <c r="H3741" i="21"/>
  <c r="J3740" i="21"/>
  <c r="I3740" i="21"/>
  <c r="H3740" i="21"/>
  <c r="J3739" i="21"/>
  <c r="I3739" i="21"/>
  <c r="H3739" i="21"/>
  <c r="J3738" i="21"/>
  <c r="I3738" i="21"/>
  <c r="H3738" i="21"/>
  <c r="J3737" i="21"/>
  <c r="I3737" i="21"/>
  <c r="H3737" i="21"/>
  <c r="J3736" i="21"/>
  <c r="I3736" i="21"/>
  <c r="H3736" i="21"/>
  <c r="J3735" i="21"/>
  <c r="I3735" i="21"/>
  <c r="H3735" i="21"/>
  <c r="J3734" i="21"/>
  <c r="I3734" i="21"/>
  <c r="H3734" i="21"/>
  <c r="J3733" i="21"/>
  <c r="I3733" i="21"/>
  <c r="H3733" i="21"/>
  <c r="J3732" i="21"/>
  <c r="I3732" i="21"/>
  <c r="H3732" i="21"/>
  <c r="J3731" i="21"/>
  <c r="I3731" i="21"/>
  <c r="H3731" i="21"/>
  <c r="J3730" i="21"/>
  <c r="I3730" i="21"/>
  <c r="H3730" i="21"/>
  <c r="J3729" i="21"/>
  <c r="I3729" i="21"/>
  <c r="H3729" i="21"/>
  <c r="J3728" i="21"/>
  <c r="I3728" i="21"/>
  <c r="H3728" i="21"/>
  <c r="J3727" i="21"/>
  <c r="I3727" i="21"/>
  <c r="H3727" i="21"/>
  <c r="J3726" i="21"/>
  <c r="I3726" i="21"/>
  <c r="H3726" i="21"/>
  <c r="J3725" i="21"/>
  <c r="I3725" i="21"/>
  <c r="H3725" i="21"/>
  <c r="J3724" i="21"/>
  <c r="I3724" i="21"/>
  <c r="H3724" i="21"/>
  <c r="J3723" i="21"/>
  <c r="I3723" i="21"/>
  <c r="H3723" i="21"/>
  <c r="J3722" i="21"/>
  <c r="I3722" i="21"/>
  <c r="H3722" i="21"/>
  <c r="J3721" i="21"/>
  <c r="I3721" i="21"/>
  <c r="H3721" i="21"/>
  <c r="J3720" i="21"/>
  <c r="I3720" i="21"/>
  <c r="H3720" i="21"/>
  <c r="J3719" i="21"/>
  <c r="I3719" i="21"/>
  <c r="H3719" i="21"/>
  <c r="J3718" i="21"/>
  <c r="I3718" i="21"/>
  <c r="H3718" i="21"/>
  <c r="J3717" i="21"/>
  <c r="I3717" i="21"/>
  <c r="H3717" i="21"/>
  <c r="J3716" i="21"/>
  <c r="I3716" i="21"/>
  <c r="H3716" i="21"/>
  <c r="J3715" i="21"/>
  <c r="I3715" i="21"/>
  <c r="H3715" i="21"/>
  <c r="J3714" i="21"/>
  <c r="I3714" i="21"/>
  <c r="H3714" i="21"/>
  <c r="J3713" i="21"/>
  <c r="I3713" i="21"/>
  <c r="H3713" i="21"/>
  <c r="J3712" i="21"/>
  <c r="I3712" i="21"/>
  <c r="H3712" i="21"/>
  <c r="J3711" i="21"/>
  <c r="I3711" i="21"/>
  <c r="H3711" i="21"/>
  <c r="J3710" i="21"/>
  <c r="I3710" i="21"/>
  <c r="H3710" i="21"/>
  <c r="J3709" i="21"/>
  <c r="I3709" i="21"/>
  <c r="H3709" i="21"/>
  <c r="J3708" i="21"/>
  <c r="I3708" i="21"/>
  <c r="H3708" i="21"/>
  <c r="J3707" i="21"/>
  <c r="I3707" i="21"/>
  <c r="H3707" i="21"/>
  <c r="J3706" i="21"/>
  <c r="I3706" i="21"/>
  <c r="H3706" i="21"/>
  <c r="J3705" i="21"/>
  <c r="I3705" i="21"/>
  <c r="H3705" i="21"/>
  <c r="J3704" i="21"/>
  <c r="I3704" i="21"/>
  <c r="H3704" i="21"/>
  <c r="J3703" i="21"/>
  <c r="I3703" i="21"/>
  <c r="H3703" i="21"/>
  <c r="J3702" i="21"/>
  <c r="I3702" i="21"/>
  <c r="H3702" i="21"/>
  <c r="J3701" i="21"/>
  <c r="I3701" i="21"/>
  <c r="H3701" i="21"/>
  <c r="J3700" i="21"/>
  <c r="I3700" i="21"/>
  <c r="H3700" i="21"/>
  <c r="J3699" i="21"/>
  <c r="I3699" i="21"/>
  <c r="H3699" i="21"/>
  <c r="J3698" i="21"/>
  <c r="I3698" i="21"/>
  <c r="H3698" i="21"/>
  <c r="J3697" i="21"/>
  <c r="I3697" i="21"/>
  <c r="H3697" i="21"/>
  <c r="J3696" i="21"/>
  <c r="I3696" i="21"/>
  <c r="H3696" i="21"/>
  <c r="J3695" i="21"/>
  <c r="I3695" i="21"/>
  <c r="H3695" i="21"/>
  <c r="J3694" i="21"/>
  <c r="I3694" i="21"/>
  <c r="H3694" i="21"/>
  <c r="J3693" i="21"/>
  <c r="I3693" i="21"/>
  <c r="H3693" i="21"/>
  <c r="J3692" i="21"/>
  <c r="I3692" i="21"/>
  <c r="H3692" i="21"/>
  <c r="J3691" i="21"/>
  <c r="I3691" i="21"/>
  <c r="H3691" i="21"/>
  <c r="J3690" i="21"/>
  <c r="I3690" i="21"/>
  <c r="H3690" i="21"/>
  <c r="J3689" i="21"/>
  <c r="I3689" i="21"/>
  <c r="H3689" i="21"/>
  <c r="J3688" i="21"/>
  <c r="I3688" i="21"/>
  <c r="H3688" i="21"/>
  <c r="J3687" i="21"/>
  <c r="I3687" i="21"/>
  <c r="H3687" i="21"/>
  <c r="J3686" i="21"/>
  <c r="I3686" i="21"/>
  <c r="H3686" i="21"/>
  <c r="J3685" i="21"/>
  <c r="I3685" i="21"/>
  <c r="H3685" i="21"/>
  <c r="J3684" i="21"/>
  <c r="I3684" i="21"/>
  <c r="H3684" i="21"/>
  <c r="J3683" i="21"/>
  <c r="I3683" i="21"/>
  <c r="H3683" i="21"/>
  <c r="J3682" i="21"/>
  <c r="I3682" i="21"/>
  <c r="H3682" i="21"/>
  <c r="J3681" i="21"/>
  <c r="I3681" i="21"/>
  <c r="H3681" i="21"/>
  <c r="J3680" i="21"/>
  <c r="I3680" i="21"/>
  <c r="H3680" i="21"/>
  <c r="J3679" i="21"/>
  <c r="I3679" i="21"/>
  <c r="H3679" i="21"/>
  <c r="J3678" i="21"/>
  <c r="I3678" i="21"/>
  <c r="H3678" i="21"/>
  <c r="J3677" i="21"/>
  <c r="I3677" i="21"/>
  <c r="H3677" i="21"/>
  <c r="J3676" i="21"/>
  <c r="I3676" i="21"/>
  <c r="H3676" i="21"/>
  <c r="J3675" i="21"/>
  <c r="I3675" i="21"/>
  <c r="H3675" i="21"/>
  <c r="J3674" i="21"/>
  <c r="I3674" i="21"/>
  <c r="H3674" i="21"/>
  <c r="J3673" i="21"/>
  <c r="I3673" i="21"/>
  <c r="H3673" i="21"/>
  <c r="J3672" i="21"/>
  <c r="I3672" i="21"/>
  <c r="H3672" i="21"/>
  <c r="J3671" i="21"/>
  <c r="I3671" i="21"/>
  <c r="H3671" i="21"/>
  <c r="J3670" i="21"/>
  <c r="I3670" i="21"/>
  <c r="H3670" i="21"/>
  <c r="J3669" i="21"/>
  <c r="I3669" i="21"/>
  <c r="H3669" i="21"/>
  <c r="J3668" i="21"/>
  <c r="I3668" i="21"/>
  <c r="H3668" i="21"/>
  <c r="J3667" i="21"/>
  <c r="I3667" i="21"/>
  <c r="H3667" i="21"/>
  <c r="J3666" i="21"/>
  <c r="I3666" i="21"/>
  <c r="H3666" i="21"/>
  <c r="J3665" i="21"/>
  <c r="I3665" i="21"/>
  <c r="H3665" i="21"/>
  <c r="J3664" i="21"/>
  <c r="I3664" i="21"/>
  <c r="H3664" i="21"/>
  <c r="J3663" i="21"/>
  <c r="I3663" i="21"/>
  <c r="H3663" i="21"/>
  <c r="J3662" i="21"/>
  <c r="I3662" i="21"/>
  <c r="H3662" i="21"/>
  <c r="J3661" i="21"/>
  <c r="I3661" i="21"/>
  <c r="H3661" i="21"/>
  <c r="J3660" i="21"/>
  <c r="I3660" i="21"/>
  <c r="H3660" i="21"/>
  <c r="J3659" i="21"/>
  <c r="I3659" i="21"/>
  <c r="H3659" i="21"/>
  <c r="J3658" i="21"/>
  <c r="I3658" i="21"/>
  <c r="H3658" i="21"/>
  <c r="J3657" i="21"/>
  <c r="I3657" i="21"/>
  <c r="H3657" i="21"/>
  <c r="J3656" i="21"/>
  <c r="I3656" i="21"/>
  <c r="H3656" i="21"/>
  <c r="J3655" i="21"/>
  <c r="I3655" i="21"/>
  <c r="H3655" i="21"/>
  <c r="J3654" i="21"/>
  <c r="I3654" i="21"/>
  <c r="H3654" i="21"/>
  <c r="J3653" i="21"/>
  <c r="I3653" i="21"/>
  <c r="H3653" i="21"/>
  <c r="J3652" i="21"/>
  <c r="I3652" i="21"/>
  <c r="H3652" i="21"/>
  <c r="J3651" i="21"/>
  <c r="I3651" i="21"/>
  <c r="H3651" i="21"/>
  <c r="J3650" i="21"/>
  <c r="I3650" i="21"/>
  <c r="H3650" i="21"/>
  <c r="J3649" i="21"/>
  <c r="I3649" i="21"/>
  <c r="H3649" i="21"/>
  <c r="J3648" i="21"/>
  <c r="I3648" i="21"/>
  <c r="H3648" i="21"/>
  <c r="J3647" i="21"/>
  <c r="I3647" i="21"/>
  <c r="H3647" i="21"/>
  <c r="J3646" i="21"/>
  <c r="I3646" i="21"/>
  <c r="H3646" i="21"/>
  <c r="J3645" i="21"/>
  <c r="I3645" i="21"/>
  <c r="H3645" i="21"/>
  <c r="J3644" i="21"/>
  <c r="I3644" i="21"/>
  <c r="H3644" i="21"/>
  <c r="J3643" i="21"/>
  <c r="I3643" i="21"/>
  <c r="H3643" i="21"/>
  <c r="J3642" i="21"/>
  <c r="I3642" i="21"/>
  <c r="H3642" i="21"/>
  <c r="J3641" i="21"/>
  <c r="I3641" i="21"/>
  <c r="H3641" i="21"/>
  <c r="J3640" i="21"/>
  <c r="I3640" i="21"/>
  <c r="H3640" i="21"/>
  <c r="J3639" i="21"/>
  <c r="I3639" i="21"/>
  <c r="H3639" i="21"/>
  <c r="J3638" i="21"/>
  <c r="I3638" i="21"/>
  <c r="H3638" i="21"/>
  <c r="J3637" i="21"/>
  <c r="I3637" i="21"/>
  <c r="H3637" i="21"/>
  <c r="J3636" i="21"/>
  <c r="I3636" i="21"/>
  <c r="H3636" i="21"/>
  <c r="J3635" i="21"/>
  <c r="I3635" i="21"/>
  <c r="H3635" i="21"/>
  <c r="J3634" i="21"/>
  <c r="I3634" i="21"/>
  <c r="H3634" i="21"/>
  <c r="J3633" i="21"/>
  <c r="I3633" i="21"/>
  <c r="H3633" i="21"/>
  <c r="J3632" i="21"/>
  <c r="I3632" i="21"/>
  <c r="H3632" i="21"/>
  <c r="J3631" i="21"/>
  <c r="I3631" i="21"/>
  <c r="H3631" i="21"/>
  <c r="J3630" i="21"/>
  <c r="I3630" i="21"/>
  <c r="H3630" i="21"/>
  <c r="J3629" i="21"/>
  <c r="I3629" i="21"/>
  <c r="H3629" i="21"/>
  <c r="J3628" i="21"/>
  <c r="I3628" i="21"/>
  <c r="H3628" i="21"/>
  <c r="J3627" i="21"/>
  <c r="I3627" i="21"/>
  <c r="H3627" i="21"/>
  <c r="J3626" i="21"/>
  <c r="I3626" i="21"/>
  <c r="H3626" i="21"/>
  <c r="J3625" i="21"/>
  <c r="I3625" i="21"/>
  <c r="H3625" i="21"/>
  <c r="J3624" i="21"/>
  <c r="I3624" i="21"/>
  <c r="H3624" i="21"/>
  <c r="J3623" i="21"/>
  <c r="I3623" i="21"/>
  <c r="H3623" i="21"/>
  <c r="J3622" i="21"/>
  <c r="I3622" i="21"/>
  <c r="H3622" i="21"/>
  <c r="J3621" i="21"/>
  <c r="I3621" i="21"/>
  <c r="H3621" i="21"/>
  <c r="J3620" i="21"/>
  <c r="I3620" i="21"/>
  <c r="H3620" i="21"/>
  <c r="J3619" i="21"/>
  <c r="I3619" i="21"/>
  <c r="H3619" i="21"/>
  <c r="J3618" i="21"/>
  <c r="I3618" i="21"/>
  <c r="H3618" i="21"/>
  <c r="J3617" i="21"/>
  <c r="I3617" i="21"/>
  <c r="H3617" i="21"/>
  <c r="J3616" i="21"/>
  <c r="I3616" i="21"/>
  <c r="H3616" i="21"/>
  <c r="J3615" i="21"/>
  <c r="I3615" i="21"/>
  <c r="H3615" i="21"/>
  <c r="J3614" i="21"/>
  <c r="I3614" i="21"/>
  <c r="H3614" i="21"/>
  <c r="J3613" i="21"/>
  <c r="I3613" i="21"/>
  <c r="H3613" i="21"/>
  <c r="J3612" i="21"/>
  <c r="I3612" i="21"/>
  <c r="H3612" i="21"/>
  <c r="J3611" i="21"/>
  <c r="I3611" i="21"/>
  <c r="H3611" i="21"/>
  <c r="J3610" i="21"/>
  <c r="I3610" i="21"/>
  <c r="H3610" i="21"/>
  <c r="J3609" i="21"/>
  <c r="I3609" i="21"/>
  <c r="H3609" i="21"/>
  <c r="J3608" i="21"/>
  <c r="I3608" i="21"/>
  <c r="H3608" i="21"/>
  <c r="J3607" i="21"/>
  <c r="I3607" i="21"/>
  <c r="H3607" i="21"/>
  <c r="J3606" i="21"/>
  <c r="I3606" i="21"/>
  <c r="H3606" i="21"/>
  <c r="J3605" i="21"/>
  <c r="I3605" i="21"/>
  <c r="H3605" i="21"/>
  <c r="J3604" i="21"/>
  <c r="I3604" i="21"/>
  <c r="H3604" i="21"/>
  <c r="J3603" i="21"/>
  <c r="I3603" i="21"/>
  <c r="H3603" i="21"/>
  <c r="J3602" i="21"/>
  <c r="I3602" i="21"/>
  <c r="H3602" i="21"/>
  <c r="J3601" i="21"/>
  <c r="I3601" i="21"/>
  <c r="H3601" i="21"/>
  <c r="J3600" i="21"/>
  <c r="I3600" i="21"/>
  <c r="H3600" i="21"/>
  <c r="J3599" i="21"/>
  <c r="I3599" i="21"/>
  <c r="H3599" i="21"/>
  <c r="J3598" i="21"/>
  <c r="I3598" i="21"/>
  <c r="H3598" i="21"/>
  <c r="J3597" i="21"/>
  <c r="I3597" i="21"/>
  <c r="H3597" i="21"/>
  <c r="J3596" i="21"/>
  <c r="I3596" i="21"/>
  <c r="H3596" i="21"/>
  <c r="J3595" i="21"/>
  <c r="I3595" i="21"/>
  <c r="H3595" i="21"/>
  <c r="J3594" i="21"/>
  <c r="I3594" i="21"/>
  <c r="H3594" i="21"/>
  <c r="J3593" i="21"/>
  <c r="I3593" i="21"/>
  <c r="H3593" i="21"/>
  <c r="J3592" i="21"/>
  <c r="I3592" i="21"/>
  <c r="H3592" i="21"/>
  <c r="J3591" i="21"/>
  <c r="I3591" i="21"/>
  <c r="H3591" i="21"/>
  <c r="J3590" i="21"/>
  <c r="I3590" i="21"/>
  <c r="H3590" i="21"/>
  <c r="J3589" i="21"/>
  <c r="I3589" i="21"/>
  <c r="H3589" i="21"/>
  <c r="J3588" i="21"/>
  <c r="I3588" i="21"/>
  <c r="H3588" i="21"/>
  <c r="J3587" i="21"/>
  <c r="I3587" i="21"/>
  <c r="H3587" i="21"/>
  <c r="J3586" i="21"/>
  <c r="I3586" i="21"/>
  <c r="H3586" i="21"/>
  <c r="J3585" i="21"/>
  <c r="I3585" i="21"/>
  <c r="H3585" i="21"/>
  <c r="J3584" i="21"/>
  <c r="I3584" i="21"/>
  <c r="H3584" i="21"/>
  <c r="J3583" i="21"/>
  <c r="I3583" i="21"/>
  <c r="H3583" i="21"/>
  <c r="J3582" i="21"/>
  <c r="I3582" i="21"/>
  <c r="H3582" i="21"/>
  <c r="J3581" i="21"/>
  <c r="I3581" i="21"/>
  <c r="H3581" i="21"/>
  <c r="J3580" i="21"/>
  <c r="I3580" i="21"/>
  <c r="H3580" i="21"/>
  <c r="J3579" i="21"/>
  <c r="I3579" i="21"/>
  <c r="H3579" i="21"/>
  <c r="J3578" i="21"/>
  <c r="I3578" i="21"/>
  <c r="H3578" i="21"/>
  <c r="J3577" i="21"/>
  <c r="I3577" i="21"/>
  <c r="H3577" i="21"/>
  <c r="J3576" i="21"/>
  <c r="I3576" i="21"/>
  <c r="H3576" i="21"/>
  <c r="J3575" i="21"/>
  <c r="I3575" i="21"/>
  <c r="H3575" i="21"/>
  <c r="J3574" i="21"/>
  <c r="I3574" i="21"/>
  <c r="H3574" i="21"/>
  <c r="J3573" i="21"/>
  <c r="I3573" i="21"/>
  <c r="H3573" i="21"/>
  <c r="J3572" i="21"/>
  <c r="I3572" i="21"/>
  <c r="H3572" i="21"/>
  <c r="J3571" i="21"/>
  <c r="I3571" i="21"/>
  <c r="H3571" i="21"/>
  <c r="J3570" i="21"/>
  <c r="I3570" i="21"/>
  <c r="H3570" i="21"/>
  <c r="J3569" i="21"/>
  <c r="I3569" i="21"/>
  <c r="H3569" i="21"/>
  <c r="J3568" i="21"/>
  <c r="I3568" i="21"/>
  <c r="H3568" i="21"/>
  <c r="J3567" i="21"/>
  <c r="I3567" i="21"/>
  <c r="H3567" i="21"/>
  <c r="J3566" i="21"/>
  <c r="I3566" i="21"/>
  <c r="H3566" i="21"/>
  <c r="J3565" i="21"/>
  <c r="I3565" i="21"/>
  <c r="H3565" i="21"/>
  <c r="J3564" i="21"/>
  <c r="I3564" i="21"/>
  <c r="H3564" i="21"/>
  <c r="J3563" i="21"/>
  <c r="I3563" i="21"/>
  <c r="H3563" i="21"/>
  <c r="J3562" i="21"/>
  <c r="I3562" i="21"/>
  <c r="H3562" i="21"/>
  <c r="J3561" i="21"/>
  <c r="I3561" i="21"/>
  <c r="H3561" i="21"/>
  <c r="J3560" i="21"/>
  <c r="I3560" i="21"/>
  <c r="H3560" i="21"/>
  <c r="J3559" i="21"/>
  <c r="I3559" i="21"/>
  <c r="H3559" i="21"/>
  <c r="J3558" i="21"/>
  <c r="I3558" i="21"/>
  <c r="H3558" i="21"/>
  <c r="J3557" i="21"/>
  <c r="I3557" i="21"/>
  <c r="H3557" i="21"/>
  <c r="J3556" i="21"/>
  <c r="I3556" i="21"/>
  <c r="H3556" i="21"/>
  <c r="J3555" i="21"/>
  <c r="I3555" i="21"/>
  <c r="H3555" i="21"/>
  <c r="J3554" i="21"/>
  <c r="I3554" i="21"/>
  <c r="H3554" i="21"/>
  <c r="J3553" i="21"/>
  <c r="I3553" i="21"/>
  <c r="H3553" i="21"/>
  <c r="J3552" i="21"/>
  <c r="I3552" i="21"/>
  <c r="H3552" i="21"/>
  <c r="J3551" i="21"/>
  <c r="I3551" i="21"/>
  <c r="H3551" i="21"/>
  <c r="J3550" i="21"/>
  <c r="I3550" i="21"/>
  <c r="H3550" i="21"/>
  <c r="J3549" i="21"/>
  <c r="I3549" i="21"/>
  <c r="H3549" i="21"/>
  <c r="J3548" i="21"/>
  <c r="I3548" i="21"/>
  <c r="H3548" i="21"/>
  <c r="J3547" i="21"/>
  <c r="I3547" i="21"/>
  <c r="H3547" i="21"/>
  <c r="J3546" i="21"/>
  <c r="I3546" i="21"/>
  <c r="H3546" i="21"/>
  <c r="J3545" i="21"/>
  <c r="I3545" i="21"/>
  <c r="H3545" i="21"/>
  <c r="J3544" i="21"/>
  <c r="I3544" i="21"/>
  <c r="H3544" i="21"/>
  <c r="J3543" i="21"/>
  <c r="I3543" i="21"/>
  <c r="H3543" i="21"/>
  <c r="J3542" i="21"/>
  <c r="I3542" i="21"/>
  <c r="H3542" i="21"/>
  <c r="J3541" i="21"/>
  <c r="I3541" i="21"/>
  <c r="H3541" i="21"/>
  <c r="J3540" i="21"/>
  <c r="I3540" i="21"/>
  <c r="H3540" i="21"/>
  <c r="J3539" i="21"/>
  <c r="I3539" i="21"/>
  <c r="H3539" i="21"/>
  <c r="J3538" i="21"/>
  <c r="I3538" i="21"/>
  <c r="H3538" i="21"/>
  <c r="J3537" i="21"/>
  <c r="I3537" i="21"/>
  <c r="H3537" i="21"/>
  <c r="J3536" i="21"/>
  <c r="I3536" i="21"/>
  <c r="H3536" i="21"/>
  <c r="J3535" i="21"/>
  <c r="I3535" i="21"/>
  <c r="H3535" i="21"/>
  <c r="J3534" i="21"/>
  <c r="I3534" i="21"/>
  <c r="H3534" i="21"/>
  <c r="J3533" i="21"/>
  <c r="I3533" i="21"/>
  <c r="H3533" i="21"/>
  <c r="J3532" i="21"/>
  <c r="I3532" i="21"/>
  <c r="H3532" i="21"/>
  <c r="J3531" i="21"/>
  <c r="I3531" i="21"/>
  <c r="H3531" i="21"/>
  <c r="J3530" i="21"/>
  <c r="I3530" i="21"/>
  <c r="H3530" i="21"/>
  <c r="J3529" i="21"/>
  <c r="I3529" i="21"/>
  <c r="H3529" i="21"/>
  <c r="J3528" i="21"/>
  <c r="I3528" i="21"/>
  <c r="H3528" i="21"/>
  <c r="J3527" i="21"/>
  <c r="I3527" i="21"/>
  <c r="H3527" i="21"/>
  <c r="J3526" i="21"/>
  <c r="I3526" i="21"/>
  <c r="H3526" i="21"/>
  <c r="J3525" i="21"/>
  <c r="I3525" i="21"/>
  <c r="H3525" i="21"/>
  <c r="J3524" i="21"/>
  <c r="I3524" i="21"/>
  <c r="H3524" i="21"/>
  <c r="J3523" i="21"/>
  <c r="I3523" i="21"/>
  <c r="H3523" i="21"/>
  <c r="J3522" i="21"/>
  <c r="I3522" i="21"/>
  <c r="H3522" i="21"/>
  <c r="J3521" i="21"/>
  <c r="I3521" i="21"/>
  <c r="H3521" i="21"/>
  <c r="J3520" i="21"/>
  <c r="I3520" i="21"/>
  <c r="H3520" i="21"/>
  <c r="J3519" i="21"/>
  <c r="I3519" i="21"/>
  <c r="H3519" i="21"/>
  <c r="J3518" i="21"/>
  <c r="I3518" i="21"/>
  <c r="H3518" i="21"/>
  <c r="J3517" i="21"/>
  <c r="I3517" i="21"/>
  <c r="H3517" i="21"/>
  <c r="J3516" i="21"/>
  <c r="I3516" i="21"/>
  <c r="H3516" i="21"/>
  <c r="J3515" i="21"/>
  <c r="I3515" i="21"/>
  <c r="H3515" i="21"/>
  <c r="J3514" i="21"/>
  <c r="I3514" i="21"/>
  <c r="H3514" i="21"/>
  <c r="J3513" i="21"/>
  <c r="I3513" i="21"/>
  <c r="H3513" i="21"/>
  <c r="J3512" i="21"/>
  <c r="I3512" i="21"/>
  <c r="H3512" i="21"/>
  <c r="J3511" i="21"/>
  <c r="I3511" i="21"/>
  <c r="H3511" i="21"/>
  <c r="J3510" i="21"/>
  <c r="I3510" i="21"/>
  <c r="H3510" i="21"/>
  <c r="J3509" i="21"/>
  <c r="I3509" i="21"/>
  <c r="H3509" i="21"/>
  <c r="J3508" i="21"/>
  <c r="I3508" i="21"/>
  <c r="H3508" i="21"/>
  <c r="J3507" i="21"/>
  <c r="I3507" i="21"/>
  <c r="H3507" i="21"/>
  <c r="J3506" i="21"/>
  <c r="I3506" i="21"/>
  <c r="H3506" i="21"/>
  <c r="J3505" i="21"/>
  <c r="I3505" i="21"/>
  <c r="H3505" i="21"/>
  <c r="J3504" i="21"/>
  <c r="I3504" i="21"/>
  <c r="H3504" i="21"/>
  <c r="J3503" i="21"/>
  <c r="I3503" i="21"/>
  <c r="H3503" i="21"/>
  <c r="J3502" i="21"/>
  <c r="I3502" i="21"/>
  <c r="H3502" i="21"/>
  <c r="J3501" i="21"/>
  <c r="I3501" i="21"/>
  <c r="H3501" i="21"/>
  <c r="J3500" i="21"/>
  <c r="I3500" i="21"/>
  <c r="H3500" i="21"/>
  <c r="J3499" i="21"/>
  <c r="I3499" i="21"/>
  <c r="H3499" i="21"/>
  <c r="J3498" i="21"/>
  <c r="I3498" i="21"/>
  <c r="H3498" i="21"/>
  <c r="J3497" i="21"/>
  <c r="I3497" i="21"/>
  <c r="H3497" i="21"/>
  <c r="J3496" i="21"/>
  <c r="I3496" i="21"/>
  <c r="H3496" i="21"/>
  <c r="J3495" i="21"/>
  <c r="I3495" i="21"/>
  <c r="H3495" i="21"/>
  <c r="J3494" i="21"/>
  <c r="I3494" i="21"/>
  <c r="H3494" i="21"/>
  <c r="J3493" i="21"/>
  <c r="I3493" i="21"/>
  <c r="H3493" i="21"/>
  <c r="J3492" i="21"/>
  <c r="I3492" i="21"/>
  <c r="H3492" i="21"/>
  <c r="J3491" i="21"/>
  <c r="I3491" i="21"/>
  <c r="H3491" i="21"/>
  <c r="J3490" i="21"/>
  <c r="I3490" i="21"/>
  <c r="H3490" i="21"/>
  <c r="J3489" i="21"/>
  <c r="I3489" i="21"/>
  <c r="H3489" i="21"/>
  <c r="J3488" i="21"/>
  <c r="I3488" i="21"/>
  <c r="H3488" i="21"/>
  <c r="J3487" i="21"/>
  <c r="I3487" i="21"/>
  <c r="H3487" i="21"/>
  <c r="J3486" i="21"/>
  <c r="I3486" i="21"/>
  <c r="H3486" i="21"/>
  <c r="J3485" i="21"/>
  <c r="I3485" i="21"/>
  <c r="H3485" i="21"/>
  <c r="J3484" i="21"/>
  <c r="I3484" i="21"/>
  <c r="H3484" i="21"/>
  <c r="J3483" i="21"/>
  <c r="I3483" i="21"/>
  <c r="H3483" i="21"/>
  <c r="J3482" i="21"/>
  <c r="I3482" i="21"/>
  <c r="H3482" i="21"/>
  <c r="J3481" i="21"/>
  <c r="I3481" i="21"/>
  <c r="H3481" i="21"/>
  <c r="J3480" i="21"/>
  <c r="I3480" i="21"/>
  <c r="H3480" i="21"/>
  <c r="J3479" i="21"/>
  <c r="I3479" i="21"/>
  <c r="H3479" i="21"/>
  <c r="J3478" i="21"/>
  <c r="I3478" i="21"/>
  <c r="H3478" i="21"/>
  <c r="J3477" i="21"/>
  <c r="I3477" i="21"/>
  <c r="H3477" i="21"/>
  <c r="J3476" i="21"/>
  <c r="I3476" i="21"/>
  <c r="H3476" i="21"/>
  <c r="J3475" i="21"/>
  <c r="I3475" i="21"/>
  <c r="H3475" i="21"/>
  <c r="J3474" i="21"/>
  <c r="I3474" i="21"/>
  <c r="H3474" i="21"/>
  <c r="J3473" i="21"/>
  <c r="I3473" i="21"/>
  <c r="H3473" i="21"/>
  <c r="J3472" i="21"/>
  <c r="I3472" i="21"/>
  <c r="H3472" i="21"/>
  <c r="J3471" i="21"/>
  <c r="I3471" i="21"/>
  <c r="H3471" i="21"/>
  <c r="J3470" i="21"/>
  <c r="I3470" i="21"/>
  <c r="H3470" i="21"/>
  <c r="J3469" i="21"/>
  <c r="I3469" i="21"/>
  <c r="H3469" i="21"/>
  <c r="J3468" i="21"/>
  <c r="I3468" i="21"/>
  <c r="H3468" i="21"/>
  <c r="J3467" i="21"/>
  <c r="I3467" i="21"/>
  <c r="H3467" i="21"/>
  <c r="J3466" i="21"/>
  <c r="I3466" i="21"/>
  <c r="H3466" i="21"/>
  <c r="J3465" i="21"/>
  <c r="I3465" i="21"/>
  <c r="H3465" i="21"/>
  <c r="J3464" i="21"/>
  <c r="I3464" i="21"/>
  <c r="H3464" i="21"/>
  <c r="J3463" i="21"/>
  <c r="I3463" i="21"/>
  <c r="H3463" i="21"/>
  <c r="J3462" i="21"/>
  <c r="I3462" i="21"/>
  <c r="H3462" i="21"/>
  <c r="J3461" i="21"/>
  <c r="I3461" i="21"/>
  <c r="H3461" i="21"/>
  <c r="J3460" i="21"/>
  <c r="I3460" i="21"/>
  <c r="H3460" i="21"/>
  <c r="J3459" i="21"/>
  <c r="I3459" i="21"/>
  <c r="H3459" i="21"/>
  <c r="J3458" i="21"/>
  <c r="I3458" i="21"/>
  <c r="H3458" i="21"/>
  <c r="J3457" i="21"/>
  <c r="I3457" i="21"/>
  <c r="H3457" i="21"/>
  <c r="J3456" i="21"/>
  <c r="I3456" i="21"/>
  <c r="H3456" i="21"/>
  <c r="J3455" i="21"/>
  <c r="I3455" i="21"/>
  <c r="H3455" i="21"/>
  <c r="J3454" i="21"/>
  <c r="I3454" i="21"/>
  <c r="H3454" i="21"/>
  <c r="J3453" i="21"/>
  <c r="I3453" i="21"/>
  <c r="H3453" i="21"/>
  <c r="J3452" i="21"/>
  <c r="I3452" i="21"/>
  <c r="H3452" i="21"/>
  <c r="J3451" i="21"/>
  <c r="I3451" i="21"/>
  <c r="H3451" i="21"/>
  <c r="J3450" i="21"/>
  <c r="I3450" i="21"/>
  <c r="H3450" i="21"/>
  <c r="J3449" i="21"/>
  <c r="I3449" i="21"/>
  <c r="H3449" i="21"/>
  <c r="J3448" i="21"/>
  <c r="I3448" i="21"/>
  <c r="H3448" i="21"/>
  <c r="J3447" i="21"/>
  <c r="I3447" i="21"/>
  <c r="H3447" i="21"/>
  <c r="J3446" i="21"/>
  <c r="I3446" i="21"/>
  <c r="H3446" i="21"/>
  <c r="J3445" i="21"/>
  <c r="I3445" i="21"/>
  <c r="H3445" i="21"/>
  <c r="J3444" i="21"/>
  <c r="I3444" i="21"/>
  <c r="H3444" i="21"/>
  <c r="J3443" i="21"/>
  <c r="I3443" i="21"/>
  <c r="H3443" i="21"/>
  <c r="J3442" i="21"/>
  <c r="I3442" i="21"/>
  <c r="H3442" i="21"/>
  <c r="J3441" i="21"/>
  <c r="I3441" i="21"/>
  <c r="H3441" i="21"/>
  <c r="J3440" i="21"/>
  <c r="I3440" i="21"/>
  <c r="H3440" i="21"/>
  <c r="J3439" i="21"/>
  <c r="I3439" i="21"/>
  <c r="H3439" i="21"/>
  <c r="J3438" i="21"/>
  <c r="I3438" i="21"/>
  <c r="H3438" i="21"/>
  <c r="J3437" i="21"/>
  <c r="I3437" i="21"/>
  <c r="H3437" i="21"/>
  <c r="J3436" i="21"/>
  <c r="I3436" i="21"/>
  <c r="H3436" i="21"/>
  <c r="J3435" i="21"/>
  <c r="I3435" i="21"/>
  <c r="H3435" i="21"/>
  <c r="J3434" i="21"/>
  <c r="I3434" i="21"/>
  <c r="H3434" i="21"/>
  <c r="J3433" i="21"/>
  <c r="I3433" i="21"/>
  <c r="H3433" i="21"/>
  <c r="J3432" i="21"/>
  <c r="I3432" i="21"/>
  <c r="H3432" i="21"/>
  <c r="J3431" i="21"/>
  <c r="I3431" i="21"/>
  <c r="H3431" i="21"/>
  <c r="J3430" i="21"/>
  <c r="I3430" i="21"/>
  <c r="H3430" i="21"/>
  <c r="J3429" i="21"/>
  <c r="I3429" i="21"/>
  <c r="H3429" i="21"/>
  <c r="J3428" i="21"/>
  <c r="I3428" i="21"/>
  <c r="H3428" i="21"/>
  <c r="J3427" i="21"/>
  <c r="I3427" i="21"/>
  <c r="H3427" i="21"/>
  <c r="J3426" i="21"/>
  <c r="I3426" i="21"/>
  <c r="H3426" i="21"/>
  <c r="J3425" i="21"/>
  <c r="I3425" i="21"/>
  <c r="H3425" i="21"/>
  <c r="J3424" i="21"/>
  <c r="I3424" i="21"/>
  <c r="H3424" i="21"/>
  <c r="J3423" i="21"/>
  <c r="I3423" i="21"/>
  <c r="H3423" i="21"/>
  <c r="J3422" i="21"/>
  <c r="I3422" i="21"/>
  <c r="H3422" i="21"/>
  <c r="J3421" i="21"/>
  <c r="I3421" i="21"/>
  <c r="H3421" i="21"/>
  <c r="J3420" i="21"/>
  <c r="I3420" i="21"/>
  <c r="H3420" i="21"/>
  <c r="J3419" i="21"/>
  <c r="I3419" i="21"/>
  <c r="H3419" i="21"/>
  <c r="J3418" i="21"/>
  <c r="I3418" i="21"/>
  <c r="H3418" i="21"/>
  <c r="J3417" i="21"/>
  <c r="I3417" i="21"/>
  <c r="H3417" i="21"/>
  <c r="J3416" i="21"/>
  <c r="I3416" i="21"/>
  <c r="H3416" i="21"/>
  <c r="J3415" i="21"/>
  <c r="I3415" i="21"/>
  <c r="H3415" i="21"/>
  <c r="J3414" i="21"/>
  <c r="I3414" i="21"/>
  <c r="H3414" i="21"/>
  <c r="J3413" i="21"/>
  <c r="I3413" i="21"/>
  <c r="H3413" i="21"/>
  <c r="J3412" i="21"/>
  <c r="I3412" i="21"/>
  <c r="H3412" i="21"/>
  <c r="J3411" i="21"/>
  <c r="I3411" i="21"/>
  <c r="H3411" i="21"/>
  <c r="J3410" i="21"/>
  <c r="I3410" i="21"/>
  <c r="H3410" i="21"/>
  <c r="J3409" i="21"/>
  <c r="I3409" i="21"/>
  <c r="H3409" i="21"/>
  <c r="J3408" i="21"/>
  <c r="I3408" i="21"/>
  <c r="H3408" i="21"/>
  <c r="J3407" i="21"/>
  <c r="I3407" i="21"/>
  <c r="H3407" i="21"/>
  <c r="J3406" i="21"/>
  <c r="I3406" i="21"/>
  <c r="H3406" i="21"/>
  <c r="J3405" i="21"/>
  <c r="I3405" i="21"/>
  <c r="H3405" i="21"/>
  <c r="J3404" i="21"/>
  <c r="I3404" i="21"/>
  <c r="H3404" i="21"/>
  <c r="J3403" i="21"/>
  <c r="I3403" i="21"/>
  <c r="H3403" i="21"/>
  <c r="J3402" i="21"/>
  <c r="I3402" i="21"/>
  <c r="H3402" i="21"/>
  <c r="J3401" i="21"/>
  <c r="I3401" i="21"/>
  <c r="H3401" i="21"/>
  <c r="J3400" i="21"/>
  <c r="I3400" i="21"/>
  <c r="H3400" i="21"/>
  <c r="J3399" i="21"/>
  <c r="I3399" i="21"/>
  <c r="H3399" i="21"/>
  <c r="J3398" i="21"/>
  <c r="I3398" i="21"/>
  <c r="H3398" i="21"/>
  <c r="J3397" i="21"/>
  <c r="I3397" i="21"/>
  <c r="H3397" i="21"/>
  <c r="J3396" i="21"/>
  <c r="I3396" i="21"/>
  <c r="H3396" i="21"/>
  <c r="J3395" i="21"/>
  <c r="I3395" i="21"/>
  <c r="H3395" i="21"/>
  <c r="J3394" i="21"/>
  <c r="I3394" i="21"/>
  <c r="H3394" i="21"/>
  <c r="J3393" i="21"/>
  <c r="I3393" i="21"/>
  <c r="H3393" i="21"/>
  <c r="J3392" i="21"/>
  <c r="I3392" i="21"/>
  <c r="H3392" i="21"/>
  <c r="J3391" i="21"/>
  <c r="I3391" i="21"/>
  <c r="H3391" i="21"/>
  <c r="J3390" i="21"/>
  <c r="I3390" i="21"/>
  <c r="H3390" i="21"/>
  <c r="J3389" i="21"/>
  <c r="I3389" i="21"/>
  <c r="H3389" i="21"/>
  <c r="J3388" i="21"/>
  <c r="I3388" i="21"/>
  <c r="H3388" i="21"/>
  <c r="J3387" i="21"/>
  <c r="I3387" i="21"/>
  <c r="H3387" i="21"/>
  <c r="J3386" i="21"/>
  <c r="I3386" i="21"/>
  <c r="H3386" i="21"/>
  <c r="J3385" i="21"/>
  <c r="I3385" i="21"/>
  <c r="H3385" i="21"/>
  <c r="J3384" i="21"/>
  <c r="I3384" i="21"/>
  <c r="H3384" i="21"/>
  <c r="J3383" i="21"/>
  <c r="I3383" i="21"/>
  <c r="H3383" i="21"/>
  <c r="J3382" i="21"/>
  <c r="I3382" i="21"/>
  <c r="H3382" i="21"/>
  <c r="J3381" i="21"/>
  <c r="I3381" i="21"/>
  <c r="H3381" i="21"/>
  <c r="J3380" i="21"/>
  <c r="I3380" i="21"/>
  <c r="H3380" i="21"/>
  <c r="J3379" i="21"/>
  <c r="I3379" i="21"/>
  <c r="H3379" i="21"/>
  <c r="J3378" i="21"/>
  <c r="I3378" i="21"/>
  <c r="H3378" i="21"/>
  <c r="J3377" i="21"/>
  <c r="I3377" i="21"/>
  <c r="H3377" i="21"/>
  <c r="J3376" i="21"/>
  <c r="I3376" i="21"/>
  <c r="H3376" i="21"/>
  <c r="J3375" i="21"/>
  <c r="I3375" i="21"/>
  <c r="H3375" i="21"/>
  <c r="J3374" i="21"/>
  <c r="I3374" i="21"/>
  <c r="H3374" i="21"/>
  <c r="J3373" i="21"/>
  <c r="I3373" i="21"/>
  <c r="H3373" i="21"/>
  <c r="J3372" i="21"/>
  <c r="I3372" i="21"/>
  <c r="H3372" i="21"/>
  <c r="J3371" i="21"/>
  <c r="I3371" i="21"/>
  <c r="H3371" i="21"/>
  <c r="J3370" i="21"/>
  <c r="I3370" i="21"/>
  <c r="H3370" i="21"/>
  <c r="J3369" i="21"/>
  <c r="I3369" i="21"/>
  <c r="H3369" i="21"/>
  <c r="J3368" i="21"/>
  <c r="I3368" i="21"/>
  <c r="H3368" i="21"/>
  <c r="J3367" i="21"/>
  <c r="I3367" i="21"/>
  <c r="H3367" i="21"/>
  <c r="J3366" i="21"/>
  <c r="I3366" i="21"/>
  <c r="H3366" i="21"/>
  <c r="J3365" i="21"/>
  <c r="I3365" i="21"/>
  <c r="H3365" i="21"/>
  <c r="J3364" i="21"/>
  <c r="I3364" i="21"/>
  <c r="H3364" i="21"/>
  <c r="J3363" i="21"/>
  <c r="I3363" i="21"/>
  <c r="H3363" i="21"/>
  <c r="J3362" i="21"/>
  <c r="I3362" i="21"/>
  <c r="H3362" i="21"/>
  <c r="J3361" i="21"/>
  <c r="I3361" i="21"/>
  <c r="H3361" i="21"/>
  <c r="J3360" i="21"/>
  <c r="I3360" i="21"/>
  <c r="H3360" i="21"/>
  <c r="J3359" i="21"/>
  <c r="I3359" i="21"/>
  <c r="H3359" i="21"/>
  <c r="J3358" i="21"/>
  <c r="I3358" i="21"/>
  <c r="H3358" i="21"/>
  <c r="J3357" i="21"/>
  <c r="I3357" i="21"/>
  <c r="H3357" i="21"/>
  <c r="J3356" i="21"/>
  <c r="I3356" i="21"/>
  <c r="H3356" i="21"/>
  <c r="J3355" i="21"/>
  <c r="I3355" i="21"/>
  <c r="H3355" i="21"/>
  <c r="J3354" i="21"/>
  <c r="I3354" i="21"/>
  <c r="H3354" i="21"/>
  <c r="J3353" i="21"/>
  <c r="I3353" i="21"/>
  <c r="H3353" i="21"/>
  <c r="J3352" i="21"/>
  <c r="I3352" i="21"/>
  <c r="H3352" i="21"/>
  <c r="J3351" i="21"/>
  <c r="I3351" i="21"/>
  <c r="H3351" i="21"/>
  <c r="J3350" i="21"/>
  <c r="I3350" i="21"/>
  <c r="H3350" i="21"/>
  <c r="J3349" i="21"/>
  <c r="I3349" i="21"/>
  <c r="H3349" i="21"/>
  <c r="J3348" i="21"/>
  <c r="I3348" i="21"/>
  <c r="H3348" i="21"/>
  <c r="J3347" i="21"/>
  <c r="I3347" i="21"/>
  <c r="H3347" i="21"/>
  <c r="J3346" i="21"/>
  <c r="I3346" i="21"/>
  <c r="H3346" i="21"/>
  <c r="J3345" i="21"/>
  <c r="I3345" i="21"/>
  <c r="H3345" i="21"/>
  <c r="J3344" i="21"/>
  <c r="I3344" i="21"/>
  <c r="H3344" i="21"/>
  <c r="J3343" i="21"/>
  <c r="I3343" i="21"/>
  <c r="H3343" i="21"/>
  <c r="J3342" i="21"/>
  <c r="I3342" i="21"/>
  <c r="H3342" i="21"/>
  <c r="J3341" i="21"/>
  <c r="I3341" i="21"/>
  <c r="H3341" i="21"/>
  <c r="J3340" i="21"/>
  <c r="I3340" i="21"/>
  <c r="H3340" i="21"/>
  <c r="J3339" i="21"/>
  <c r="I3339" i="21"/>
  <c r="H3339" i="21"/>
  <c r="J3338" i="21"/>
  <c r="I3338" i="21"/>
  <c r="H3338" i="21"/>
  <c r="J3337" i="21"/>
  <c r="I3337" i="21"/>
  <c r="H3337" i="21"/>
  <c r="J3336" i="21"/>
  <c r="I3336" i="21"/>
  <c r="H3336" i="21"/>
  <c r="J3335" i="21"/>
  <c r="I3335" i="21"/>
  <c r="H3335" i="21"/>
  <c r="J3334" i="21"/>
  <c r="I3334" i="21"/>
  <c r="H3334" i="21"/>
  <c r="J3333" i="21"/>
  <c r="I3333" i="21"/>
  <c r="H3333" i="21"/>
  <c r="J3332" i="21"/>
  <c r="I3332" i="21"/>
  <c r="H3332" i="21"/>
  <c r="J3331" i="21"/>
  <c r="I3331" i="21"/>
  <c r="H3331" i="21"/>
  <c r="J3330" i="21"/>
  <c r="I3330" i="21"/>
  <c r="H3330" i="21"/>
  <c r="J3329" i="21"/>
  <c r="I3329" i="21"/>
  <c r="H3329" i="21"/>
  <c r="J3328" i="21"/>
  <c r="I3328" i="21"/>
  <c r="H3328" i="21"/>
  <c r="J3327" i="21"/>
  <c r="I3327" i="21"/>
  <c r="H3327" i="21"/>
  <c r="J3326" i="21"/>
  <c r="I3326" i="21"/>
  <c r="H3326" i="21"/>
  <c r="J3325" i="21"/>
  <c r="I3325" i="21"/>
  <c r="H3325" i="21"/>
  <c r="J3324" i="21"/>
  <c r="I3324" i="21"/>
  <c r="H3324" i="21"/>
  <c r="J3323" i="21"/>
  <c r="I3323" i="21"/>
  <c r="H3323" i="21"/>
  <c r="J3322" i="21"/>
  <c r="I3322" i="21"/>
  <c r="H3322" i="21"/>
  <c r="J3321" i="21"/>
  <c r="I3321" i="21"/>
  <c r="H3321" i="21"/>
  <c r="J3320" i="21"/>
  <c r="I3320" i="21"/>
  <c r="H3320" i="21"/>
  <c r="J3319" i="21"/>
  <c r="I3319" i="21"/>
  <c r="H3319" i="21"/>
  <c r="J3318" i="21"/>
  <c r="I3318" i="21"/>
  <c r="H3318" i="21"/>
  <c r="J3317" i="21"/>
  <c r="I3317" i="21"/>
  <c r="H3317" i="21"/>
  <c r="J3316" i="21"/>
  <c r="I3316" i="21"/>
  <c r="H3316" i="21"/>
  <c r="J3315" i="21"/>
  <c r="I3315" i="21"/>
  <c r="H3315" i="21"/>
  <c r="J3314" i="21"/>
  <c r="I3314" i="21"/>
  <c r="H3314" i="21"/>
  <c r="J3313" i="21"/>
  <c r="I3313" i="21"/>
  <c r="H3313" i="21"/>
  <c r="J3312" i="21"/>
  <c r="I3312" i="21"/>
  <c r="H3312" i="21"/>
  <c r="J3311" i="21"/>
  <c r="I3311" i="21"/>
  <c r="H3311" i="21"/>
  <c r="J3310" i="21"/>
  <c r="I3310" i="21"/>
  <c r="H3310" i="21"/>
  <c r="J3309" i="21"/>
  <c r="I3309" i="21"/>
  <c r="H3309" i="21"/>
  <c r="J3308" i="21"/>
  <c r="I3308" i="21"/>
  <c r="H3308" i="21"/>
  <c r="J3307" i="21"/>
  <c r="I3307" i="21"/>
  <c r="H3307" i="21"/>
  <c r="J3306" i="21"/>
  <c r="I3306" i="21"/>
  <c r="H3306" i="21"/>
  <c r="J3305" i="21"/>
  <c r="I3305" i="21"/>
  <c r="H3305" i="21"/>
  <c r="J3304" i="21"/>
  <c r="I3304" i="21"/>
  <c r="H3304" i="21"/>
  <c r="J3303" i="21"/>
  <c r="I3303" i="21"/>
  <c r="H3303" i="21"/>
  <c r="J3302" i="21"/>
  <c r="I3302" i="21"/>
  <c r="H3302" i="21"/>
  <c r="J3301" i="21"/>
  <c r="I3301" i="21"/>
  <c r="H3301" i="21"/>
  <c r="J3300" i="21"/>
  <c r="I3300" i="21"/>
  <c r="H3300" i="21"/>
  <c r="J3299" i="21"/>
  <c r="I3299" i="21"/>
  <c r="H3299" i="21"/>
  <c r="J3298" i="21"/>
  <c r="I3298" i="21"/>
  <c r="H3298" i="21"/>
  <c r="J3297" i="21"/>
  <c r="I3297" i="21"/>
  <c r="H3297" i="21"/>
  <c r="J3296" i="21"/>
  <c r="I3296" i="21"/>
  <c r="H3296" i="21"/>
  <c r="J3295" i="21"/>
  <c r="I3295" i="21"/>
  <c r="H3295" i="21"/>
  <c r="J3294" i="21"/>
  <c r="I3294" i="21"/>
  <c r="H3294" i="21"/>
  <c r="J3293" i="21"/>
  <c r="I3293" i="21"/>
  <c r="H3293" i="21"/>
  <c r="J3292" i="21"/>
  <c r="I3292" i="21"/>
  <c r="H3292" i="21"/>
  <c r="J3291" i="21"/>
  <c r="I3291" i="21"/>
  <c r="H3291" i="21"/>
  <c r="J3290" i="21"/>
  <c r="I3290" i="21"/>
  <c r="H3290" i="21"/>
  <c r="J3289" i="21"/>
  <c r="I3289" i="21"/>
  <c r="H3289" i="21"/>
  <c r="J3288" i="21"/>
  <c r="I3288" i="21"/>
  <c r="H3288" i="21"/>
  <c r="J3287" i="21"/>
  <c r="I3287" i="21"/>
  <c r="H3287" i="21"/>
  <c r="J3286" i="21"/>
  <c r="I3286" i="21"/>
  <c r="H3286" i="21"/>
  <c r="J3285" i="21"/>
  <c r="I3285" i="21"/>
  <c r="H3285" i="21"/>
  <c r="J3284" i="21"/>
  <c r="I3284" i="21"/>
  <c r="H3284" i="21"/>
  <c r="J3283" i="21"/>
  <c r="I3283" i="21"/>
  <c r="H3283" i="21"/>
  <c r="J3282" i="21"/>
  <c r="I3282" i="21"/>
  <c r="H3282" i="21"/>
  <c r="J3281" i="21"/>
  <c r="I3281" i="21"/>
  <c r="H3281" i="21"/>
  <c r="J3280" i="21"/>
  <c r="I3280" i="21"/>
  <c r="H3280" i="21"/>
  <c r="J3279" i="21"/>
  <c r="I3279" i="21"/>
  <c r="H3279" i="21"/>
  <c r="J3278" i="21"/>
  <c r="I3278" i="21"/>
  <c r="H3278" i="21"/>
  <c r="J3277" i="21"/>
  <c r="I3277" i="21"/>
  <c r="H3277" i="21"/>
  <c r="J3276" i="21"/>
  <c r="I3276" i="21"/>
  <c r="H3276" i="21"/>
  <c r="J3275" i="21"/>
  <c r="I3275" i="21"/>
  <c r="H3275" i="21"/>
  <c r="J3274" i="21"/>
  <c r="I3274" i="21"/>
  <c r="H3274" i="21"/>
  <c r="J3273" i="21"/>
  <c r="I3273" i="21"/>
  <c r="H3273" i="21"/>
  <c r="J3272" i="21"/>
  <c r="I3272" i="21"/>
  <c r="H3272" i="21"/>
  <c r="J3271" i="21"/>
  <c r="I3271" i="21"/>
  <c r="H3271" i="21"/>
  <c r="J3270" i="21"/>
  <c r="I3270" i="21"/>
  <c r="H3270" i="21"/>
  <c r="J3269" i="21"/>
  <c r="I3269" i="21"/>
  <c r="H3269" i="21"/>
  <c r="J3268" i="21"/>
  <c r="I3268" i="21"/>
  <c r="H3268" i="21"/>
  <c r="J3267" i="21"/>
  <c r="I3267" i="21"/>
  <c r="H3267" i="21"/>
  <c r="J3266" i="21"/>
  <c r="I3266" i="21"/>
  <c r="H3266" i="21"/>
  <c r="J3265" i="21"/>
  <c r="I3265" i="21"/>
  <c r="H3265" i="21"/>
  <c r="J3264" i="21"/>
  <c r="I3264" i="21"/>
  <c r="H3264" i="21"/>
  <c r="J3263" i="21"/>
  <c r="I3263" i="21"/>
  <c r="H3263" i="21"/>
  <c r="J3262" i="21"/>
  <c r="I3262" i="21"/>
  <c r="H3262" i="21"/>
  <c r="J3261" i="21"/>
  <c r="I3261" i="21"/>
  <c r="H3261" i="21"/>
  <c r="J3260" i="21"/>
  <c r="I3260" i="21"/>
  <c r="H3260" i="21"/>
  <c r="J3259" i="21"/>
  <c r="I3259" i="21"/>
  <c r="H3259" i="21"/>
  <c r="J3258" i="21"/>
  <c r="I3258" i="21"/>
  <c r="H3258" i="21"/>
  <c r="J3257" i="21"/>
  <c r="I3257" i="21"/>
  <c r="H3257" i="21"/>
  <c r="J3256" i="21"/>
  <c r="I3256" i="21"/>
  <c r="H3256" i="21"/>
  <c r="J3255" i="21"/>
  <c r="I3255" i="21"/>
  <c r="H3255" i="21"/>
  <c r="J3254" i="21"/>
  <c r="I3254" i="21"/>
  <c r="H3254" i="21"/>
  <c r="J3253" i="21"/>
  <c r="I3253" i="21"/>
  <c r="H3253" i="21"/>
  <c r="J3252" i="21"/>
  <c r="I3252" i="21"/>
  <c r="H3252" i="21"/>
  <c r="J3251" i="21"/>
  <c r="I3251" i="21"/>
  <c r="H3251" i="21"/>
  <c r="J3250" i="21"/>
  <c r="I3250" i="21"/>
  <c r="H3250" i="21"/>
  <c r="J3249" i="21"/>
  <c r="I3249" i="21"/>
  <c r="H3249" i="21"/>
  <c r="J3248" i="21"/>
  <c r="I3248" i="21"/>
  <c r="H3248" i="21"/>
  <c r="J3247" i="21"/>
  <c r="I3247" i="21"/>
  <c r="H3247" i="21"/>
  <c r="J3246" i="21"/>
  <c r="I3246" i="21"/>
  <c r="H3246" i="21"/>
  <c r="J3245" i="21"/>
  <c r="I3245" i="21"/>
  <c r="H3245" i="21"/>
  <c r="J3244" i="21"/>
  <c r="I3244" i="21"/>
  <c r="H3244" i="21"/>
  <c r="J3243" i="21"/>
  <c r="I3243" i="21"/>
  <c r="H3243" i="21"/>
  <c r="J3242" i="21"/>
  <c r="I3242" i="21"/>
  <c r="H3242" i="21"/>
  <c r="J3241" i="21"/>
  <c r="I3241" i="21"/>
  <c r="H3241" i="21"/>
  <c r="J3240" i="21"/>
  <c r="I3240" i="21"/>
  <c r="H3240" i="21"/>
  <c r="J3239" i="21"/>
  <c r="I3239" i="21"/>
  <c r="H3239" i="21"/>
  <c r="J3238" i="21"/>
  <c r="I3238" i="21"/>
  <c r="H3238" i="21"/>
  <c r="J3237" i="21"/>
  <c r="I3237" i="21"/>
  <c r="H3237" i="21"/>
  <c r="J3236" i="21"/>
  <c r="I3236" i="21"/>
  <c r="H3236" i="21"/>
  <c r="J3235" i="21"/>
  <c r="I3235" i="21"/>
  <c r="H3235" i="21"/>
  <c r="J3234" i="21"/>
  <c r="I3234" i="21"/>
  <c r="H3234" i="21"/>
  <c r="J3233" i="21"/>
  <c r="I3233" i="21"/>
  <c r="H3233" i="21"/>
  <c r="J3232" i="21"/>
  <c r="I3232" i="21"/>
  <c r="H3232" i="21"/>
  <c r="J3231" i="21"/>
  <c r="I3231" i="21"/>
  <c r="H3231" i="21"/>
  <c r="J3230" i="21"/>
  <c r="I3230" i="21"/>
  <c r="H3230" i="21"/>
  <c r="J3229" i="21"/>
  <c r="I3229" i="21"/>
  <c r="H3229" i="21"/>
  <c r="J3228" i="21"/>
  <c r="I3228" i="21"/>
  <c r="H3228" i="21"/>
  <c r="J3227" i="21"/>
  <c r="I3227" i="21"/>
  <c r="H3227" i="21"/>
  <c r="J3226" i="21"/>
  <c r="I3226" i="21"/>
  <c r="H3226" i="21"/>
  <c r="J3225" i="21"/>
  <c r="I3225" i="21"/>
  <c r="H3225" i="21"/>
  <c r="J3224" i="21"/>
  <c r="I3224" i="21"/>
  <c r="H3224" i="21"/>
  <c r="J3223" i="21"/>
  <c r="I3223" i="21"/>
  <c r="H3223" i="21"/>
  <c r="J3222" i="21"/>
  <c r="I3222" i="21"/>
  <c r="H3222" i="21"/>
  <c r="J3221" i="21"/>
  <c r="I3221" i="21"/>
  <c r="H3221" i="21"/>
  <c r="J3220" i="21"/>
  <c r="I3220" i="21"/>
  <c r="H3220" i="21"/>
  <c r="J3219" i="21"/>
  <c r="I3219" i="21"/>
  <c r="H3219" i="21"/>
  <c r="J3218" i="21"/>
  <c r="I3218" i="21"/>
  <c r="H3218" i="21"/>
  <c r="J3217" i="21"/>
  <c r="I3217" i="21"/>
  <c r="H3217" i="21"/>
  <c r="J3216" i="21"/>
  <c r="I3216" i="21"/>
  <c r="H3216" i="21"/>
  <c r="J3215" i="21"/>
  <c r="I3215" i="21"/>
  <c r="H3215" i="21"/>
  <c r="J3214" i="21"/>
  <c r="I3214" i="21"/>
  <c r="H3214" i="21"/>
  <c r="J3213" i="21"/>
  <c r="I3213" i="21"/>
  <c r="H3213" i="21"/>
  <c r="J3212" i="21"/>
  <c r="I3212" i="21"/>
  <c r="H3212" i="21"/>
  <c r="J3211" i="21"/>
  <c r="I3211" i="21"/>
  <c r="H3211" i="21"/>
  <c r="J3210" i="21"/>
  <c r="I3210" i="21"/>
  <c r="H3210" i="21"/>
  <c r="J3209" i="21"/>
  <c r="I3209" i="21"/>
  <c r="H3209" i="21"/>
  <c r="J3208" i="21"/>
  <c r="I3208" i="21"/>
  <c r="H3208" i="21"/>
  <c r="J3207" i="21"/>
  <c r="I3207" i="21"/>
  <c r="H3207" i="21"/>
  <c r="J3206" i="21"/>
  <c r="I3206" i="21"/>
  <c r="H3206" i="21"/>
  <c r="J3205" i="21"/>
  <c r="I3205" i="21"/>
  <c r="H3205" i="21"/>
  <c r="J3204" i="21"/>
  <c r="I3204" i="21"/>
  <c r="H3204" i="21"/>
  <c r="J3203" i="21"/>
  <c r="I3203" i="21"/>
  <c r="H3203" i="21"/>
  <c r="J3202" i="21"/>
  <c r="I3202" i="21"/>
  <c r="H3202" i="21"/>
  <c r="J3201" i="21"/>
  <c r="I3201" i="21"/>
  <c r="H3201" i="21"/>
  <c r="J3200" i="21"/>
  <c r="I3200" i="21"/>
  <c r="H3200" i="21"/>
  <c r="J3199" i="21"/>
  <c r="I3199" i="21"/>
  <c r="H3199" i="21"/>
  <c r="J3198" i="21"/>
  <c r="I3198" i="21"/>
  <c r="H3198" i="21"/>
  <c r="J3197" i="21"/>
  <c r="I3197" i="21"/>
  <c r="H3197" i="21"/>
  <c r="J3196" i="21"/>
  <c r="I3196" i="21"/>
  <c r="H3196" i="21"/>
  <c r="J3195" i="21"/>
  <c r="I3195" i="21"/>
  <c r="H3195" i="21"/>
  <c r="J3194" i="21"/>
  <c r="I3194" i="21"/>
  <c r="H3194" i="21"/>
  <c r="J3193" i="21"/>
  <c r="I3193" i="21"/>
  <c r="H3193" i="21"/>
  <c r="J3192" i="21"/>
  <c r="I3192" i="21"/>
  <c r="H3192" i="21"/>
  <c r="J3191" i="21"/>
  <c r="I3191" i="21"/>
  <c r="H3191" i="21"/>
  <c r="J3190" i="21"/>
  <c r="I3190" i="21"/>
  <c r="H3190" i="21"/>
  <c r="J3189" i="21"/>
  <c r="I3189" i="21"/>
  <c r="H3189" i="21"/>
  <c r="J3188" i="21"/>
  <c r="I3188" i="21"/>
  <c r="H3188" i="21"/>
  <c r="J3187" i="21"/>
  <c r="I3187" i="21"/>
  <c r="H3187" i="21"/>
  <c r="J3186" i="21"/>
  <c r="I3186" i="21"/>
  <c r="H3186" i="21"/>
  <c r="J3185" i="21"/>
  <c r="I3185" i="21"/>
  <c r="H3185" i="21"/>
  <c r="J3184" i="21"/>
  <c r="I3184" i="21"/>
  <c r="H3184" i="21"/>
  <c r="J3183" i="21"/>
  <c r="I3183" i="21"/>
  <c r="H3183" i="21"/>
  <c r="J3182" i="21"/>
  <c r="I3182" i="21"/>
  <c r="H3182" i="21"/>
  <c r="J3181" i="21"/>
  <c r="I3181" i="21"/>
  <c r="H3181" i="21"/>
  <c r="J3180" i="21"/>
  <c r="I3180" i="21"/>
  <c r="H3180" i="21"/>
  <c r="J3179" i="21"/>
  <c r="I3179" i="21"/>
  <c r="H3179" i="21"/>
  <c r="J3178" i="21"/>
  <c r="I3178" i="21"/>
  <c r="H3178" i="21"/>
  <c r="J3177" i="21"/>
  <c r="I3177" i="21"/>
  <c r="H3177" i="21"/>
  <c r="J3176" i="21"/>
  <c r="I3176" i="21"/>
  <c r="H3176" i="21"/>
  <c r="J3175" i="21"/>
  <c r="I3175" i="21"/>
  <c r="H3175" i="21"/>
  <c r="J3174" i="21"/>
  <c r="I3174" i="21"/>
  <c r="H3174" i="21"/>
  <c r="J3173" i="21"/>
  <c r="I3173" i="21"/>
  <c r="H3173" i="21"/>
  <c r="J3172" i="21"/>
  <c r="I3172" i="21"/>
  <c r="H3172" i="21"/>
  <c r="J3171" i="21"/>
  <c r="I3171" i="21"/>
  <c r="H3171" i="21"/>
  <c r="J3170" i="21"/>
  <c r="I3170" i="21"/>
  <c r="H3170" i="21"/>
  <c r="J3169" i="21"/>
  <c r="I3169" i="21"/>
  <c r="H3169" i="21"/>
  <c r="J3168" i="21"/>
  <c r="I3168" i="21"/>
  <c r="H3168" i="21"/>
  <c r="J3167" i="21"/>
  <c r="I3167" i="21"/>
  <c r="H3167" i="21"/>
  <c r="J3166" i="21"/>
  <c r="I3166" i="21"/>
  <c r="H3166" i="21"/>
  <c r="J3165" i="21"/>
  <c r="I3165" i="21"/>
  <c r="H3165" i="21"/>
  <c r="J3164" i="21"/>
  <c r="I3164" i="21"/>
  <c r="H3164" i="21"/>
  <c r="J3163" i="21"/>
  <c r="I3163" i="21"/>
  <c r="H3163" i="21"/>
  <c r="J3162" i="21"/>
  <c r="I3162" i="21"/>
  <c r="H3162" i="21"/>
  <c r="J3161" i="21"/>
  <c r="I3161" i="21"/>
  <c r="H3161" i="21"/>
  <c r="J3160" i="21"/>
  <c r="I3160" i="21"/>
  <c r="H3160" i="21"/>
  <c r="J3159" i="21"/>
  <c r="I3159" i="21"/>
  <c r="H3159" i="21"/>
  <c r="J3158" i="21"/>
  <c r="I3158" i="21"/>
  <c r="H3158" i="21"/>
  <c r="J3157" i="21"/>
  <c r="I3157" i="21"/>
  <c r="H3157" i="21"/>
  <c r="J3156" i="21"/>
  <c r="I3156" i="21"/>
  <c r="H3156" i="21"/>
  <c r="J3155" i="21"/>
  <c r="I3155" i="21"/>
  <c r="H3155" i="21"/>
  <c r="J3154" i="21"/>
  <c r="I3154" i="21"/>
  <c r="H3154" i="21"/>
  <c r="J3153" i="21"/>
  <c r="I3153" i="21"/>
  <c r="H3153" i="21"/>
  <c r="J3152" i="21"/>
  <c r="I3152" i="21"/>
  <c r="H3152" i="21"/>
  <c r="J3151" i="21"/>
  <c r="I3151" i="21"/>
  <c r="H3151" i="21"/>
  <c r="J3150" i="21"/>
  <c r="I3150" i="21"/>
  <c r="H3150" i="21"/>
  <c r="J3149" i="21"/>
  <c r="I3149" i="21"/>
  <c r="H3149" i="21"/>
  <c r="J3148" i="21"/>
  <c r="I3148" i="21"/>
  <c r="H3148" i="21"/>
  <c r="J3147" i="21"/>
  <c r="I3147" i="21"/>
  <c r="H3147" i="21"/>
  <c r="J3146" i="21"/>
  <c r="I3146" i="21"/>
  <c r="H3146" i="21"/>
  <c r="J3145" i="21"/>
  <c r="I3145" i="21"/>
  <c r="H3145" i="21"/>
  <c r="J3144" i="21"/>
  <c r="I3144" i="21"/>
  <c r="H3144" i="21"/>
  <c r="J3143" i="21"/>
  <c r="I3143" i="21"/>
  <c r="H3143" i="21"/>
  <c r="J3142" i="21"/>
  <c r="I3142" i="21"/>
  <c r="H3142" i="21"/>
  <c r="J3141" i="21"/>
  <c r="I3141" i="21"/>
  <c r="H3141" i="21"/>
  <c r="J3140" i="21"/>
  <c r="I3140" i="21"/>
  <c r="H3140" i="21"/>
  <c r="J3139" i="21"/>
  <c r="I3139" i="21"/>
  <c r="H3139" i="21"/>
  <c r="J3138" i="21"/>
  <c r="I3138" i="21"/>
  <c r="H3138" i="21"/>
  <c r="J3137" i="21"/>
  <c r="I3137" i="21"/>
  <c r="H3137" i="21"/>
  <c r="J3136" i="21"/>
  <c r="I3136" i="21"/>
  <c r="H3136" i="21"/>
  <c r="J3135" i="21"/>
  <c r="I3135" i="21"/>
  <c r="H3135" i="21"/>
  <c r="J3134" i="21"/>
  <c r="I3134" i="21"/>
  <c r="H3134" i="21"/>
  <c r="J3133" i="21"/>
  <c r="I3133" i="21"/>
  <c r="H3133" i="21"/>
  <c r="J3132" i="21"/>
  <c r="I3132" i="21"/>
  <c r="H3132" i="21"/>
  <c r="J3131" i="21"/>
  <c r="I3131" i="21"/>
  <c r="H3131" i="21"/>
  <c r="J3130" i="21"/>
  <c r="I3130" i="21"/>
  <c r="H3130" i="21"/>
  <c r="J3129" i="21"/>
  <c r="I3129" i="21"/>
  <c r="H3129" i="21"/>
  <c r="J3128" i="21"/>
  <c r="I3128" i="21"/>
  <c r="H3128" i="21"/>
  <c r="J3127" i="21"/>
  <c r="I3127" i="21"/>
  <c r="H3127" i="21"/>
  <c r="J3126" i="21"/>
  <c r="I3126" i="21"/>
  <c r="H3126" i="21"/>
  <c r="J3125" i="21"/>
  <c r="I3125" i="21"/>
  <c r="H3125" i="21"/>
  <c r="J3124" i="21"/>
  <c r="I3124" i="21"/>
  <c r="H3124" i="21"/>
  <c r="J3123" i="21"/>
  <c r="I3123" i="21"/>
  <c r="H3123" i="21"/>
  <c r="J3122" i="21"/>
  <c r="I3122" i="21"/>
  <c r="H3122" i="21"/>
  <c r="J3121" i="21"/>
  <c r="I3121" i="21"/>
  <c r="H3121" i="21"/>
  <c r="J3120" i="21"/>
  <c r="I3120" i="21"/>
  <c r="H3120" i="21"/>
  <c r="J3119" i="21"/>
  <c r="I3119" i="21"/>
  <c r="H3119" i="21"/>
  <c r="J3118" i="21"/>
  <c r="I3118" i="21"/>
  <c r="H3118" i="21"/>
  <c r="J3117" i="21"/>
  <c r="I3117" i="21"/>
  <c r="H3117" i="21"/>
  <c r="J3116" i="21"/>
  <c r="I3116" i="21"/>
  <c r="H3116" i="21"/>
  <c r="J3115" i="21"/>
  <c r="I3115" i="21"/>
  <c r="H3115" i="21"/>
  <c r="J3114" i="21"/>
  <c r="I3114" i="21"/>
  <c r="H3114" i="21"/>
  <c r="J3113" i="21"/>
  <c r="I3113" i="21"/>
  <c r="H3113" i="21"/>
  <c r="J3112" i="21"/>
  <c r="I3112" i="21"/>
  <c r="H3112" i="21"/>
  <c r="J3111" i="21"/>
  <c r="I3111" i="21"/>
  <c r="H3111" i="21"/>
  <c r="J3110" i="21"/>
  <c r="I3110" i="21"/>
  <c r="H3110" i="21"/>
  <c r="J3109" i="21"/>
  <c r="I3109" i="21"/>
  <c r="H3109" i="21"/>
  <c r="J3108" i="21"/>
  <c r="I3108" i="21"/>
  <c r="H3108" i="21"/>
  <c r="J3107" i="21"/>
  <c r="I3107" i="21"/>
  <c r="H3107" i="21"/>
  <c r="J3106" i="21"/>
  <c r="I3106" i="21"/>
  <c r="H3106" i="21"/>
  <c r="J3105" i="21"/>
  <c r="I3105" i="21"/>
  <c r="H3105" i="21"/>
  <c r="J3104" i="21"/>
  <c r="I3104" i="21"/>
  <c r="H3104" i="21"/>
  <c r="J3103" i="21"/>
  <c r="I3103" i="21"/>
  <c r="H3103" i="21"/>
  <c r="J3102" i="21"/>
  <c r="I3102" i="21"/>
  <c r="H3102" i="21"/>
  <c r="J3101" i="21"/>
  <c r="I3101" i="21"/>
  <c r="H3101" i="21"/>
  <c r="J3100" i="21"/>
  <c r="I3100" i="21"/>
  <c r="H3100" i="21"/>
  <c r="J3099" i="21"/>
  <c r="I3099" i="21"/>
  <c r="H3099" i="21"/>
  <c r="J3098" i="21"/>
  <c r="I3098" i="21"/>
  <c r="H3098" i="21"/>
  <c r="J3097" i="21"/>
  <c r="I3097" i="21"/>
  <c r="H3097" i="21"/>
  <c r="J3096" i="21"/>
  <c r="I3096" i="21"/>
  <c r="H3096" i="21"/>
  <c r="J3095" i="21"/>
  <c r="I3095" i="21"/>
  <c r="H3095" i="21"/>
  <c r="J3094" i="21"/>
  <c r="I3094" i="21"/>
  <c r="H3094" i="21"/>
  <c r="J3093" i="21"/>
  <c r="I3093" i="21"/>
  <c r="H3093" i="21"/>
  <c r="J3092" i="21"/>
  <c r="I3092" i="21"/>
  <c r="H3092" i="21"/>
  <c r="J3091" i="21"/>
  <c r="I3091" i="21"/>
  <c r="H3091" i="21"/>
  <c r="J3090" i="21"/>
  <c r="I3090" i="21"/>
  <c r="H3090" i="21"/>
  <c r="J3089" i="21"/>
  <c r="I3089" i="21"/>
  <c r="H3089" i="21"/>
  <c r="J3088" i="21"/>
  <c r="I3088" i="21"/>
  <c r="H3088" i="21"/>
  <c r="J3087" i="21"/>
  <c r="I3087" i="21"/>
  <c r="H3087" i="21"/>
  <c r="J3086" i="21"/>
  <c r="I3086" i="21"/>
  <c r="H3086" i="21"/>
  <c r="J3085" i="21"/>
  <c r="I3085" i="21"/>
  <c r="H3085" i="21"/>
  <c r="J3084" i="21"/>
  <c r="I3084" i="21"/>
  <c r="H3084" i="21"/>
  <c r="J3083" i="21"/>
  <c r="I3083" i="21"/>
  <c r="H3083" i="21"/>
  <c r="J3082" i="21"/>
  <c r="I3082" i="21"/>
  <c r="H3082" i="21"/>
  <c r="J3081" i="21"/>
  <c r="I3081" i="21"/>
  <c r="H3081" i="21"/>
  <c r="J3080" i="21"/>
  <c r="I3080" i="21"/>
  <c r="H3080" i="21"/>
  <c r="J3079" i="21"/>
  <c r="I3079" i="21"/>
  <c r="H3079" i="21"/>
  <c r="J3078" i="21"/>
  <c r="I3078" i="21"/>
  <c r="H3078" i="21"/>
  <c r="J3077" i="21"/>
  <c r="I3077" i="21"/>
  <c r="H3077" i="21"/>
  <c r="J3076" i="21"/>
  <c r="I3076" i="21"/>
  <c r="H3076" i="21"/>
  <c r="J3075" i="21"/>
  <c r="I3075" i="21"/>
  <c r="H3075" i="21"/>
  <c r="J3074" i="21"/>
  <c r="I3074" i="21"/>
  <c r="H3074" i="21"/>
  <c r="J3073" i="21"/>
  <c r="I3073" i="21"/>
  <c r="H3073" i="21"/>
  <c r="J3072" i="21"/>
  <c r="I3072" i="21"/>
  <c r="H3072" i="21"/>
  <c r="J3071" i="21"/>
  <c r="I3071" i="21"/>
  <c r="H3071" i="21"/>
  <c r="J3070" i="21"/>
  <c r="I3070" i="21"/>
  <c r="H3070" i="21"/>
  <c r="J3069" i="21"/>
  <c r="I3069" i="21"/>
  <c r="H3069" i="21"/>
  <c r="J3068" i="21"/>
  <c r="I3068" i="21"/>
  <c r="H3068" i="21"/>
  <c r="J3067" i="21"/>
  <c r="I3067" i="21"/>
  <c r="H3067" i="21"/>
  <c r="J3066" i="21"/>
  <c r="I3066" i="21"/>
  <c r="H3066" i="21"/>
  <c r="J3065" i="21"/>
  <c r="I3065" i="21"/>
  <c r="H3065" i="21"/>
  <c r="J3064" i="21"/>
  <c r="I3064" i="21"/>
  <c r="H3064" i="21"/>
  <c r="J3063" i="21"/>
  <c r="I3063" i="21"/>
  <c r="H3063" i="21"/>
  <c r="J3062" i="21"/>
  <c r="I3062" i="21"/>
  <c r="H3062" i="21"/>
  <c r="J3061" i="21"/>
  <c r="I3061" i="21"/>
  <c r="H3061" i="21"/>
  <c r="J3060" i="21"/>
  <c r="I3060" i="21"/>
  <c r="H3060" i="21"/>
  <c r="J3059" i="21"/>
  <c r="I3059" i="21"/>
  <c r="H3059" i="21"/>
  <c r="J3058" i="21"/>
  <c r="I3058" i="21"/>
  <c r="H3058" i="21"/>
  <c r="J3057" i="21"/>
  <c r="I3057" i="21"/>
  <c r="H3057" i="21"/>
  <c r="J3056" i="21"/>
  <c r="I3056" i="21"/>
  <c r="H3056" i="21"/>
  <c r="J3055" i="21"/>
  <c r="I3055" i="21"/>
  <c r="H3055" i="21"/>
  <c r="J3054" i="21"/>
  <c r="I3054" i="21"/>
  <c r="H3054" i="21"/>
  <c r="J3053" i="21"/>
  <c r="I3053" i="21"/>
  <c r="H3053" i="21"/>
  <c r="J3052" i="21"/>
  <c r="I3052" i="21"/>
  <c r="H3052" i="21"/>
  <c r="J3051" i="21"/>
  <c r="I3051" i="21"/>
  <c r="H3051" i="21"/>
  <c r="J3050" i="21"/>
  <c r="I3050" i="21"/>
  <c r="H3050" i="21"/>
  <c r="J3049" i="21"/>
  <c r="I3049" i="21"/>
  <c r="H3049" i="21"/>
  <c r="J3048" i="21"/>
  <c r="I3048" i="21"/>
  <c r="H3048" i="21"/>
  <c r="J3047" i="21"/>
  <c r="I3047" i="21"/>
  <c r="H3047" i="21"/>
  <c r="J3046" i="21"/>
  <c r="I3046" i="21"/>
  <c r="H3046" i="21"/>
  <c r="J3045" i="21"/>
  <c r="I3045" i="21"/>
  <c r="H3045" i="21"/>
  <c r="J3044" i="21"/>
  <c r="I3044" i="21"/>
  <c r="H3044" i="21"/>
  <c r="J3043" i="21"/>
  <c r="I3043" i="21"/>
  <c r="H3043" i="21"/>
  <c r="J3042" i="21"/>
  <c r="I3042" i="21"/>
  <c r="H3042" i="21"/>
  <c r="J3041" i="21"/>
  <c r="I3041" i="21"/>
  <c r="H3041" i="21"/>
  <c r="J3040" i="21"/>
  <c r="I3040" i="21"/>
  <c r="H3040" i="21"/>
  <c r="J3039" i="21"/>
  <c r="I3039" i="21"/>
  <c r="H3039" i="21"/>
  <c r="J3038" i="21"/>
  <c r="I3038" i="21"/>
  <c r="H3038" i="21"/>
  <c r="J3037" i="21"/>
  <c r="I3037" i="21"/>
  <c r="H3037" i="21"/>
  <c r="J3036" i="21"/>
  <c r="I3036" i="21"/>
  <c r="H3036" i="21"/>
  <c r="J3035" i="21"/>
  <c r="I3035" i="21"/>
  <c r="H3035" i="21"/>
  <c r="J3034" i="21"/>
  <c r="I3034" i="21"/>
  <c r="H3034" i="21"/>
  <c r="J3033" i="21"/>
  <c r="I3033" i="21"/>
  <c r="H3033" i="21"/>
  <c r="J3032" i="21"/>
  <c r="I3032" i="21"/>
  <c r="H3032" i="21"/>
  <c r="J3031" i="21"/>
  <c r="I3031" i="21"/>
  <c r="H3031" i="21"/>
  <c r="J3030" i="21"/>
  <c r="I3030" i="21"/>
  <c r="H3030" i="21"/>
  <c r="J3029" i="21"/>
  <c r="I3029" i="21"/>
  <c r="H3029" i="21"/>
  <c r="J3028" i="21"/>
  <c r="I3028" i="21"/>
  <c r="H3028" i="21"/>
  <c r="J3027" i="21"/>
  <c r="I3027" i="21"/>
  <c r="H3027" i="21"/>
  <c r="J3026" i="21"/>
  <c r="I3026" i="21"/>
  <c r="H3026" i="21"/>
  <c r="J3025" i="21"/>
  <c r="I3025" i="21"/>
  <c r="H3025" i="21"/>
  <c r="J3024" i="21"/>
  <c r="I3024" i="21"/>
  <c r="H3024" i="21"/>
  <c r="J3023" i="21"/>
  <c r="I3023" i="21"/>
  <c r="H3023" i="21"/>
  <c r="J3022" i="21"/>
  <c r="I3022" i="21"/>
  <c r="H3022" i="21"/>
  <c r="J3021" i="21"/>
  <c r="I3021" i="21"/>
  <c r="H3021" i="21"/>
  <c r="J3020" i="21"/>
  <c r="I3020" i="21"/>
  <c r="H3020" i="21"/>
  <c r="J3019" i="21"/>
  <c r="I3019" i="21"/>
  <c r="H3019" i="21"/>
  <c r="J3018" i="21"/>
  <c r="I3018" i="21"/>
  <c r="H3018" i="21"/>
  <c r="J3017" i="21"/>
  <c r="I3017" i="21"/>
  <c r="H3017" i="21"/>
  <c r="J3016" i="21"/>
  <c r="I3016" i="21"/>
  <c r="H3016" i="21"/>
  <c r="J3015" i="21"/>
  <c r="I3015" i="21"/>
  <c r="H3015" i="21"/>
  <c r="J3014" i="21"/>
  <c r="I3014" i="21"/>
  <c r="H3014" i="21"/>
  <c r="J3013" i="21"/>
  <c r="I3013" i="21"/>
  <c r="H3013" i="21"/>
  <c r="J3012" i="21"/>
  <c r="I3012" i="21"/>
  <c r="H3012" i="21"/>
  <c r="J3011" i="21"/>
  <c r="I3011" i="21"/>
  <c r="H3011" i="21"/>
  <c r="J3010" i="21"/>
  <c r="I3010" i="21"/>
  <c r="H3010" i="21"/>
  <c r="J3009" i="21"/>
  <c r="I3009" i="21"/>
  <c r="H3009" i="21"/>
  <c r="J3008" i="21"/>
  <c r="I3008" i="21"/>
  <c r="H3008" i="21"/>
  <c r="J3007" i="21"/>
  <c r="I3007" i="21"/>
  <c r="H3007" i="21"/>
  <c r="J3006" i="21"/>
  <c r="I3006" i="21"/>
  <c r="H3006" i="21"/>
  <c r="J3005" i="21"/>
  <c r="I3005" i="21"/>
  <c r="H3005" i="21"/>
  <c r="J3004" i="21"/>
  <c r="I3004" i="21"/>
  <c r="H3004" i="21"/>
  <c r="J3003" i="21"/>
  <c r="I3003" i="21"/>
  <c r="H3003" i="21"/>
  <c r="J3002" i="21"/>
  <c r="I3002" i="21"/>
  <c r="H3002" i="21"/>
  <c r="J3001" i="21"/>
  <c r="I3001" i="21"/>
  <c r="H3001" i="21"/>
  <c r="J3000" i="21"/>
  <c r="I3000" i="21"/>
  <c r="H3000" i="21"/>
  <c r="J2999" i="21"/>
  <c r="I2999" i="21"/>
  <c r="H2999" i="21"/>
  <c r="J2998" i="21"/>
  <c r="I2998" i="21"/>
  <c r="H2998" i="21"/>
  <c r="J2997" i="21"/>
  <c r="I2997" i="21"/>
  <c r="H2997" i="21"/>
  <c r="J2996" i="21"/>
  <c r="I2996" i="21"/>
  <c r="H2996" i="21"/>
  <c r="J2995" i="21"/>
  <c r="I2995" i="21"/>
  <c r="H2995" i="21"/>
  <c r="J2994" i="21"/>
  <c r="I2994" i="21"/>
  <c r="H2994" i="21"/>
  <c r="J2993" i="21"/>
  <c r="I2993" i="21"/>
  <c r="H2993" i="21"/>
  <c r="J2992" i="21"/>
  <c r="I2992" i="21"/>
  <c r="H2992" i="21"/>
  <c r="J2991" i="21"/>
  <c r="I2991" i="21"/>
  <c r="H2991" i="21"/>
  <c r="J2990" i="21"/>
  <c r="I2990" i="21"/>
  <c r="H2990" i="21"/>
  <c r="J2989" i="21"/>
  <c r="I2989" i="21"/>
  <c r="H2989" i="21"/>
  <c r="J2988" i="21"/>
  <c r="I2988" i="21"/>
  <c r="H2988" i="21"/>
  <c r="J2987" i="21"/>
  <c r="I2987" i="21"/>
  <c r="H2987" i="21"/>
  <c r="J2986" i="21"/>
  <c r="I2986" i="21"/>
  <c r="H2986" i="21"/>
  <c r="J2985" i="21"/>
  <c r="I2985" i="21"/>
  <c r="H2985" i="21"/>
  <c r="J2984" i="21"/>
  <c r="I2984" i="21"/>
  <c r="H2984" i="21"/>
  <c r="J2983" i="21"/>
  <c r="I2983" i="21"/>
  <c r="H2983" i="21"/>
  <c r="J2982" i="21"/>
  <c r="I2982" i="21"/>
  <c r="H2982" i="21"/>
  <c r="J2981" i="21"/>
  <c r="I2981" i="21"/>
  <c r="H2981" i="21"/>
  <c r="J2980" i="21"/>
  <c r="I2980" i="21"/>
  <c r="H2980" i="21"/>
  <c r="J2979" i="21"/>
  <c r="I2979" i="21"/>
  <c r="H2979" i="21"/>
  <c r="J2978" i="21"/>
  <c r="I2978" i="21"/>
  <c r="H2978" i="21"/>
  <c r="J2977" i="21"/>
  <c r="I2977" i="21"/>
  <c r="H2977" i="21"/>
  <c r="J2976" i="21"/>
  <c r="I2976" i="21"/>
  <c r="H2976" i="21"/>
  <c r="J2975" i="21"/>
  <c r="I2975" i="21"/>
  <c r="H2975" i="21"/>
  <c r="J2974" i="21"/>
  <c r="I2974" i="21"/>
  <c r="H2974" i="21"/>
  <c r="J2973" i="21"/>
  <c r="I2973" i="21"/>
  <c r="H2973" i="21"/>
  <c r="J2972" i="21"/>
  <c r="I2972" i="21"/>
  <c r="H2972" i="21"/>
  <c r="J2971" i="21"/>
  <c r="I2971" i="21"/>
  <c r="H2971" i="21"/>
  <c r="J2970" i="21"/>
  <c r="I2970" i="21"/>
  <c r="H2970" i="21"/>
  <c r="J2969" i="21"/>
  <c r="I2969" i="21"/>
  <c r="H2969" i="21"/>
  <c r="J2968" i="21"/>
  <c r="I2968" i="21"/>
  <c r="H2968" i="21"/>
  <c r="J2967" i="21"/>
  <c r="I2967" i="21"/>
  <c r="H2967" i="21"/>
  <c r="J2966" i="21"/>
  <c r="I2966" i="21"/>
  <c r="H2966" i="21"/>
  <c r="J2965" i="21"/>
  <c r="I2965" i="21"/>
  <c r="H2965" i="21"/>
  <c r="J2964" i="21"/>
  <c r="I2964" i="21"/>
  <c r="H2964" i="21"/>
  <c r="J2963" i="21"/>
  <c r="I2963" i="21"/>
  <c r="H2963" i="21"/>
  <c r="J2962" i="21"/>
  <c r="I2962" i="21"/>
  <c r="H2962" i="21"/>
  <c r="J2961" i="21"/>
  <c r="I2961" i="21"/>
  <c r="H2961" i="21"/>
  <c r="J2960" i="21"/>
  <c r="I2960" i="21"/>
  <c r="H2960" i="21"/>
  <c r="J2959" i="21"/>
  <c r="I2959" i="21"/>
  <c r="H2959" i="21"/>
  <c r="J2958" i="21"/>
  <c r="I2958" i="21"/>
  <c r="H2958" i="21"/>
  <c r="J2957" i="21"/>
  <c r="I2957" i="21"/>
  <c r="H2957" i="21"/>
  <c r="J2956" i="21"/>
  <c r="I2956" i="21"/>
  <c r="H2956" i="21"/>
  <c r="J2955" i="21"/>
  <c r="I2955" i="21"/>
  <c r="H2955" i="21"/>
  <c r="J2954" i="21"/>
  <c r="I2954" i="21"/>
  <c r="H2954" i="21"/>
  <c r="J2953" i="21"/>
  <c r="I2953" i="21"/>
  <c r="H2953" i="21"/>
  <c r="J2952" i="21"/>
  <c r="I2952" i="21"/>
  <c r="H2952" i="21"/>
  <c r="J2951" i="21"/>
  <c r="I2951" i="21"/>
  <c r="H2951" i="21"/>
  <c r="J2950" i="21"/>
  <c r="I2950" i="21"/>
  <c r="H2950" i="21"/>
  <c r="J2949" i="21"/>
  <c r="I2949" i="21"/>
  <c r="H2949" i="21"/>
  <c r="J2948" i="21"/>
  <c r="I2948" i="21"/>
  <c r="H2948" i="21"/>
  <c r="J2947" i="21"/>
  <c r="I2947" i="21"/>
  <c r="H2947" i="21"/>
  <c r="J2946" i="21"/>
  <c r="I2946" i="21"/>
  <c r="H2946" i="21"/>
  <c r="J2945" i="21"/>
  <c r="I2945" i="21"/>
  <c r="H2945" i="21"/>
  <c r="J2944" i="21"/>
  <c r="I2944" i="21"/>
  <c r="H2944" i="21"/>
  <c r="J2943" i="21"/>
  <c r="I2943" i="21"/>
  <c r="H2943" i="21"/>
  <c r="J2942" i="21"/>
  <c r="I2942" i="21"/>
  <c r="H2942" i="21"/>
  <c r="J2941" i="21"/>
  <c r="I2941" i="21"/>
  <c r="H2941" i="21"/>
  <c r="J2940" i="21"/>
  <c r="I2940" i="21"/>
  <c r="H2940" i="21"/>
  <c r="J2939" i="21"/>
  <c r="I2939" i="21"/>
  <c r="H2939" i="21"/>
  <c r="J2938" i="21"/>
  <c r="I2938" i="21"/>
  <c r="H2938" i="21"/>
  <c r="J2937" i="21"/>
  <c r="I2937" i="21"/>
  <c r="H2937" i="21"/>
  <c r="J2936" i="21"/>
  <c r="I2936" i="21"/>
  <c r="H2936" i="21"/>
  <c r="J2935" i="21"/>
  <c r="I2935" i="21"/>
  <c r="H2935" i="21"/>
  <c r="J2934" i="21"/>
  <c r="I2934" i="21"/>
  <c r="H2934" i="21"/>
  <c r="J2933" i="21"/>
  <c r="I2933" i="21"/>
  <c r="H2933" i="21"/>
  <c r="J2932" i="21"/>
  <c r="I2932" i="21"/>
  <c r="H2932" i="21"/>
  <c r="J2931" i="21"/>
  <c r="I2931" i="21"/>
  <c r="H2931" i="21"/>
  <c r="J2930" i="21"/>
  <c r="I2930" i="21"/>
  <c r="H2930" i="21"/>
  <c r="J2929" i="21"/>
  <c r="I2929" i="21"/>
  <c r="H2929" i="21"/>
  <c r="J2928" i="21"/>
  <c r="I2928" i="21"/>
  <c r="H2928" i="21"/>
  <c r="J2927" i="21"/>
  <c r="I2927" i="21"/>
  <c r="H2927" i="21"/>
  <c r="J2926" i="21"/>
  <c r="I2926" i="21"/>
  <c r="H2926" i="21"/>
  <c r="J2925" i="21"/>
  <c r="I2925" i="21"/>
  <c r="H2925" i="21"/>
  <c r="J2924" i="21"/>
  <c r="I2924" i="21"/>
  <c r="H2924" i="21"/>
  <c r="J2923" i="21"/>
  <c r="I2923" i="21"/>
  <c r="H2923" i="21"/>
  <c r="J2922" i="21"/>
  <c r="I2922" i="21"/>
  <c r="H2922" i="21"/>
  <c r="J2921" i="21"/>
  <c r="I2921" i="21"/>
  <c r="H2921" i="21"/>
  <c r="J2920" i="21"/>
  <c r="I2920" i="21"/>
  <c r="H2920" i="21"/>
  <c r="J2919" i="21"/>
  <c r="I2919" i="21"/>
  <c r="H2919" i="21"/>
  <c r="J2918" i="21"/>
  <c r="I2918" i="21"/>
  <c r="H2918" i="21"/>
  <c r="J2917" i="21"/>
  <c r="I2917" i="21"/>
  <c r="H2917" i="21"/>
  <c r="J2916" i="21"/>
  <c r="I2916" i="21"/>
  <c r="H2916" i="21"/>
  <c r="J2915" i="21"/>
  <c r="I2915" i="21"/>
  <c r="H2915" i="21"/>
  <c r="J2914" i="21"/>
  <c r="I2914" i="21"/>
  <c r="H2914" i="21"/>
  <c r="J2913" i="21"/>
  <c r="I2913" i="21"/>
  <c r="H2913" i="21"/>
  <c r="J2912" i="21"/>
  <c r="I2912" i="21"/>
  <c r="H2912" i="21"/>
  <c r="J2911" i="21"/>
  <c r="I2911" i="21"/>
  <c r="H2911" i="21"/>
  <c r="J2910" i="21"/>
  <c r="I2910" i="21"/>
  <c r="H2910" i="21"/>
  <c r="J2909" i="21"/>
  <c r="I2909" i="21"/>
  <c r="H2909" i="21"/>
  <c r="J2908" i="21"/>
  <c r="I2908" i="21"/>
  <c r="H2908" i="21"/>
  <c r="J2907" i="21"/>
  <c r="I2907" i="21"/>
  <c r="H2907" i="21"/>
  <c r="J2906" i="21"/>
  <c r="I2906" i="21"/>
  <c r="H2906" i="21"/>
  <c r="J2905" i="21"/>
  <c r="I2905" i="21"/>
  <c r="H2905" i="21"/>
  <c r="J2904" i="21"/>
  <c r="I2904" i="21"/>
  <c r="H2904" i="21"/>
  <c r="J2903" i="21"/>
  <c r="I2903" i="21"/>
  <c r="H2903" i="21"/>
  <c r="J2902" i="21"/>
  <c r="I2902" i="21"/>
  <c r="H2902" i="21"/>
  <c r="J2901" i="21"/>
  <c r="I2901" i="21"/>
  <c r="H2901" i="21"/>
  <c r="J2900" i="21"/>
  <c r="I2900" i="21"/>
  <c r="H2900" i="21"/>
  <c r="J2899" i="21"/>
  <c r="I2899" i="21"/>
  <c r="H2899" i="21"/>
  <c r="J2898" i="21"/>
  <c r="I2898" i="21"/>
  <c r="H2898" i="21"/>
  <c r="J2897" i="21"/>
  <c r="I2897" i="21"/>
  <c r="H2897" i="21"/>
  <c r="J2896" i="21"/>
  <c r="I2896" i="21"/>
  <c r="H2896" i="21"/>
  <c r="J2895" i="21"/>
  <c r="I2895" i="21"/>
  <c r="H2895" i="21"/>
  <c r="J2894" i="21"/>
  <c r="I2894" i="21"/>
  <c r="H2894" i="21"/>
  <c r="J2893" i="21"/>
  <c r="I2893" i="21"/>
  <c r="H2893" i="21"/>
  <c r="J2892" i="21"/>
  <c r="I2892" i="21"/>
  <c r="H2892" i="21"/>
  <c r="J2891" i="21"/>
  <c r="I2891" i="21"/>
  <c r="H2891" i="21"/>
  <c r="J2890" i="21"/>
  <c r="I2890" i="21"/>
  <c r="H2890" i="21"/>
  <c r="J2889" i="21"/>
  <c r="I2889" i="21"/>
  <c r="H2889" i="21"/>
  <c r="J2888" i="21"/>
  <c r="I2888" i="21"/>
  <c r="H2888" i="21"/>
  <c r="J2887" i="21"/>
  <c r="I2887" i="21"/>
  <c r="H2887" i="21"/>
  <c r="J2886" i="21"/>
  <c r="I2886" i="21"/>
  <c r="H2886" i="21"/>
  <c r="J2885" i="21"/>
  <c r="I2885" i="21"/>
  <c r="H2885" i="21"/>
  <c r="J2884" i="21"/>
  <c r="I2884" i="21"/>
  <c r="H2884" i="21"/>
  <c r="J2883" i="21"/>
  <c r="I2883" i="21"/>
  <c r="H2883" i="21"/>
  <c r="J2882" i="21"/>
  <c r="I2882" i="21"/>
  <c r="H2882" i="21"/>
  <c r="J2881" i="21"/>
  <c r="I2881" i="21"/>
  <c r="H2881" i="21"/>
  <c r="J2880" i="21"/>
  <c r="I2880" i="21"/>
  <c r="H2880" i="21"/>
  <c r="J2879" i="21"/>
  <c r="I2879" i="21"/>
  <c r="H2879" i="21"/>
  <c r="J2878" i="21"/>
  <c r="I2878" i="21"/>
  <c r="H2878" i="21"/>
  <c r="J2877" i="21"/>
  <c r="I2877" i="21"/>
  <c r="H2877" i="21"/>
  <c r="J2876" i="21"/>
  <c r="I2876" i="21"/>
  <c r="H2876" i="21"/>
  <c r="J2875" i="21"/>
  <c r="I2875" i="21"/>
  <c r="H2875" i="21"/>
  <c r="J2874" i="21"/>
  <c r="I2874" i="21"/>
  <c r="H2874" i="21"/>
  <c r="J2873" i="21"/>
  <c r="I2873" i="21"/>
  <c r="H2873" i="21"/>
  <c r="J2872" i="21"/>
  <c r="I2872" i="21"/>
  <c r="H2872" i="21"/>
  <c r="J2871" i="21"/>
  <c r="I2871" i="21"/>
  <c r="H2871" i="21"/>
  <c r="J2870" i="21"/>
  <c r="I2870" i="21"/>
  <c r="H2870" i="21"/>
  <c r="J2869" i="21"/>
  <c r="I2869" i="21"/>
  <c r="H2869" i="21"/>
  <c r="J2868" i="21"/>
  <c r="I2868" i="21"/>
  <c r="H2868" i="21"/>
  <c r="J2867" i="21"/>
  <c r="I2867" i="21"/>
  <c r="H2867" i="21"/>
  <c r="J2866" i="21"/>
  <c r="I2866" i="21"/>
  <c r="H2866" i="21"/>
  <c r="J2865" i="21"/>
  <c r="I2865" i="21"/>
  <c r="H2865" i="21"/>
  <c r="J2864" i="21"/>
  <c r="I2864" i="21"/>
  <c r="H2864" i="21"/>
  <c r="J2863" i="21"/>
  <c r="I2863" i="21"/>
  <c r="H2863" i="21"/>
  <c r="J2862" i="21"/>
  <c r="I2862" i="21"/>
  <c r="H2862" i="21"/>
  <c r="J2861" i="21"/>
  <c r="I2861" i="21"/>
  <c r="H2861" i="21"/>
  <c r="J2860" i="21"/>
  <c r="I2860" i="21"/>
  <c r="H2860" i="21"/>
  <c r="J2859" i="21"/>
  <c r="I2859" i="21"/>
  <c r="H2859" i="21"/>
  <c r="J2858" i="21"/>
  <c r="I2858" i="21"/>
  <c r="H2858" i="21"/>
  <c r="J2857" i="21"/>
  <c r="I2857" i="21"/>
  <c r="H2857" i="21"/>
  <c r="J2856" i="21"/>
  <c r="I2856" i="21"/>
  <c r="H2856" i="21"/>
  <c r="J2855" i="21"/>
  <c r="I2855" i="21"/>
  <c r="H2855" i="21"/>
  <c r="J2854" i="21"/>
  <c r="I2854" i="21"/>
  <c r="H2854" i="21"/>
  <c r="J2853" i="21"/>
  <c r="I2853" i="21"/>
  <c r="H2853" i="21"/>
  <c r="J2852" i="21"/>
  <c r="I2852" i="21"/>
  <c r="H2852" i="21"/>
  <c r="J2851" i="21"/>
  <c r="I2851" i="21"/>
  <c r="H2851" i="21"/>
  <c r="J2850" i="21"/>
  <c r="I2850" i="21"/>
  <c r="H2850" i="21"/>
  <c r="J2849" i="21"/>
  <c r="I2849" i="21"/>
  <c r="H2849" i="21"/>
  <c r="J2848" i="21"/>
  <c r="I2848" i="21"/>
  <c r="H2848" i="21"/>
  <c r="J2847" i="21"/>
  <c r="I2847" i="21"/>
  <c r="H2847" i="21"/>
  <c r="J2846" i="21"/>
  <c r="I2846" i="21"/>
  <c r="H2846" i="21"/>
  <c r="J2845" i="21"/>
  <c r="I2845" i="21"/>
  <c r="H2845" i="21"/>
  <c r="J2844" i="21"/>
  <c r="I2844" i="21"/>
  <c r="H2844" i="21"/>
  <c r="J2843" i="21"/>
  <c r="I2843" i="21"/>
  <c r="H2843" i="21"/>
  <c r="J2842" i="21"/>
  <c r="I2842" i="21"/>
  <c r="H2842" i="21"/>
  <c r="J2841" i="21"/>
  <c r="I2841" i="21"/>
  <c r="H2841" i="21"/>
  <c r="J2840" i="21"/>
  <c r="I2840" i="21"/>
  <c r="H2840" i="21"/>
  <c r="J2839" i="21"/>
  <c r="I2839" i="21"/>
  <c r="H2839" i="21"/>
  <c r="J2838" i="21"/>
  <c r="I2838" i="21"/>
  <c r="H2838" i="21"/>
  <c r="J2837" i="21"/>
  <c r="I2837" i="21"/>
  <c r="H2837" i="21"/>
  <c r="J2836" i="21"/>
  <c r="I2836" i="21"/>
  <c r="H2836" i="21"/>
  <c r="J2835" i="21"/>
  <c r="I2835" i="21"/>
  <c r="H2835" i="21"/>
  <c r="J2834" i="21"/>
  <c r="I2834" i="21"/>
  <c r="H2834" i="21"/>
  <c r="J2833" i="21"/>
  <c r="I2833" i="21"/>
  <c r="H2833" i="21"/>
  <c r="J2832" i="21"/>
  <c r="I2832" i="21"/>
  <c r="H2832" i="21"/>
  <c r="J2831" i="21"/>
  <c r="I2831" i="21"/>
  <c r="H2831" i="21"/>
  <c r="J2830" i="21"/>
  <c r="I2830" i="21"/>
  <c r="H2830" i="21"/>
  <c r="J2829" i="21"/>
  <c r="I2829" i="21"/>
  <c r="H2829" i="21"/>
  <c r="J2828" i="21"/>
  <c r="I2828" i="21"/>
  <c r="H2828" i="21"/>
  <c r="J2827" i="21"/>
  <c r="I2827" i="21"/>
  <c r="H2827" i="21"/>
  <c r="J2826" i="21"/>
  <c r="I2826" i="21"/>
  <c r="H2826" i="21"/>
  <c r="J2825" i="21"/>
  <c r="I2825" i="21"/>
  <c r="H2825" i="21"/>
  <c r="J2824" i="21"/>
  <c r="I2824" i="21"/>
  <c r="H2824" i="21"/>
  <c r="J2823" i="21"/>
  <c r="I2823" i="21"/>
  <c r="H2823" i="21"/>
  <c r="J2822" i="21"/>
  <c r="I2822" i="21"/>
  <c r="H2822" i="21"/>
  <c r="J2821" i="21"/>
  <c r="I2821" i="21"/>
  <c r="H2821" i="21"/>
  <c r="J2820" i="21"/>
  <c r="I2820" i="21"/>
  <c r="H2820" i="21"/>
  <c r="J2819" i="21"/>
  <c r="I2819" i="21"/>
  <c r="H2819" i="21"/>
  <c r="J2818" i="21"/>
  <c r="I2818" i="21"/>
  <c r="H2818" i="21"/>
  <c r="J2817" i="21"/>
  <c r="I2817" i="21"/>
  <c r="H2817" i="21"/>
  <c r="J2816" i="21"/>
  <c r="I2816" i="21"/>
  <c r="H2816" i="21"/>
  <c r="J2815" i="21"/>
  <c r="I2815" i="21"/>
  <c r="H2815" i="21"/>
  <c r="J2814" i="21"/>
  <c r="I2814" i="21"/>
  <c r="H2814" i="21"/>
  <c r="J2813" i="21"/>
  <c r="I2813" i="21"/>
  <c r="H2813" i="21"/>
  <c r="J2812" i="21"/>
  <c r="I2812" i="21"/>
  <c r="H2812" i="21"/>
  <c r="J2811" i="21"/>
  <c r="I2811" i="21"/>
  <c r="H2811" i="21"/>
  <c r="J2810" i="21"/>
  <c r="I2810" i="21"/>
  <c r="H2810" i="21"/>
  <c r="J2809" i="21"/>
  <c r="I2809" i="21"/>
  <c r="H2809" i="21"/>
  <c r="J2808" i="21"/>
  <c r="I2808" i="21"/>
  <c r="H2808" i="21"/>
  <c r="J2807" i="21"/>
  <c r="I2807" i="21"/>
  <c r="H2807" i="21"/>
  <c r="J2806" i="21"/>
  <c r="I2806" i="21"/>
  <c r="H2806" i="21"/>
  <c r="J2805" i="21"/>
  <c r="I2805" i="21"/>
  <c r="H2805" i="21"/>
  <c r="J2804" i="21"/>
  <c r="I2804" i="21"/>
  <c r="H2804" i="21"/>
  <c r="J2803" i="21"/>
  <c r="I2803" i="21"/>
  <c r="H2803" i="21"/>
  <c r="J2802" i="21"/>
  <c r="I2802" i="21"/>
  <c r="H2802" i="21"/>
  <c r="J2801" i="21"/>
  <c r="I2801" i="21"/>
  <c r="H2801" i="21"/>
  <c r="J2800" i="21"/>
  <c r="I2800" i="21"/>
  <c r="H2800" i="21"/>
  <c r="J2799" i="21"/>
  <c r="I2799" i="21"/>
  <c r="H2799" i="21"/>
  <c r="J2798" i="21"/>
  <c r="I2798" i="21"/>
  <c r="H2798" i="21"/>
  <c r="J2797" i="21"/>
  <c r="I2797" i="21"/>
  <c r="H2797" i="21"/>
  <c r="J2796" i="21"/>
  <c r="I2796" i="21"/>
  <c r="H2796" i="21"/>
  <c r="J2795" i="21"/>
  <c r="I2795" i="21"/>
  <c r="H2795" i="21"/>
  <c r="J2794" i="21"/>
  <c r="I2794" i="21"/>
  <c r="H2794" i="21"/>
  <c r="J2793" i="21"/>
  <c r="I2793" i="21"/>
  <c r="H2793" i="21"/>
  <c r="J2792" i="21"/>
  <c r="I2792" i="21"/>
  <c r="H2792" i="21"/>
  <c r="J2791" i="21"/>
  <c r="I2791" i="21"/>
  <c r="H2791" i="21"/>
  <c r="J2790" i="21"/>
  <c r="I2790" i="21"/>
  <c r="H2790" i="21"/>
  <c r="J2789" i="21"/>
  <c r="I2789" i="21"/>
  <c r="H2789" i="21"/>
  <c r="J2788" i="21"/>
  <c r="I2788" i="21"/>
  <c r="H2788" i="21"/>
  <c r="J2787" i="21"/>
  <c r="I2787" i="21"/>
  <c r="H2787" i="21"/>
  <c r="J2786" i="21"/>
  <c r="I2786" i="21"/>
  <c r="H2786" i="21"/>
  <c r="J2785" i="21"/>
  <c r="I2785" i="21"/>
  <c r="H2785" i="21"/>
  <c r="J2784" i="21"/>
  <c r="I2784" i="21"/>
  <c r="H2784" i="21"/>
  <c r="J2783" i="21"/>
  <c r="I2783" i="21"/>
  <c r="H2783" i="21"/>
  <c r="J2782" i="21"/>
  <c r="I2782" i="21"/>
  <c r="H2782" i="21"/>
  <c r="J2781" i="21"/>
  <c r="I2781" i="21"/>
  <c r="H2781" i="21"/>
  <c r="J2780" i="21"/>
  <c r="I2780" i="21"/>
  <c r="H2780" i="21"/>
  <c r="J2779" i="21"/>
  <c r="I2779" i="21"/>
  <c r="H2779" i="21"/>
  <c r="J2778" i="21"/>
  <c r="I2778" i="21"/>
  <c r="H2778" i="21"/>
  <c r="J2777" i="21"/>
  <c r="I2777" i="21"/>
  <c r="H2777" i="21"/>
  <c r="J2776" i="21"/>
  <c r="I2776" i="21"/>
  <c r="H2776" i="21"/>
  <c r="J2775" i="21"/>
  <c r="I2775" i="21"/>
  <c r="H2775" i="21"/>
  <c r="J2774" i="21"/>
  <c r="I2774" i="21"/>
  <c r="H2774" i="21"/>
  <c r="J2773" i="21"/>
  <c r="I2773" i="21"/>
  <c r="H2773" i="21"/>
  <c r="J2772" i="21"/>
  <c r="I2772" i="21"/>
  <c r="H2772" i="21"/>
  <c r="J2771" i="21"/>
  <c r="I2771" i="21"/>
  <c r="H2771" i="21"/>
  <c r="J2770" i="21"/>
  <c r="I2770" i="21"/>
  <c r="H2770" i="21"/>
  <c r="J2769" i="21"/>
  <c r="I2769" i="21"/>
  <c r="H2769" i="21"/>
  <c r="J2768" i="21"/>
  <c r="I2768" i="21"/>
  <c r="H2768" i="21"/>
  <c r="J2767" i="21"/>
  <c r="I2767" i="21"/>
  <c r="H2767" i="21"/>
  <c r="J2766" i="21"/>
  <c r="I2766" i="21"/>
  <c r="H2766" i="21"/>
  <c r="J2765" i="21"/>
  <c r="I2765" i="21"/>
  <c r="H2765" i="21"/>
  <c r="J2764" i="21"/>
  <c r="I2764" i="21"/>
  <c r="H2764" i="21"/>
  <c r="J2763" i="21"/>
  <c r="I2763" i="21"/>
  <c r="H2763" i="21"/>
  <c r="J2762" i="21"/>
  <c r="I2762" i="21"/>
  <c r="H2762" i="21"/>
  <c r="J2761" i="21"/>
  <c r="I2761" i="21"/>
  <c r="H2761" i="21"/>
  <c r="J2760" i="21"/>
  <c r="I2760" i="21"/>
  <c r="H2760" i="21"/>
  <c r="J2759" i="21"/>
  <c r="I2759" i="21"/>
  <c r="H2759" i="21"/>
  <c r="J2758" i="21"/>
  <c r="I2758" i="21"/>
  <c r="H2758" i="21"/>
  <c r="J2757" i="21"/>
  <c r="I2757" i="21"/>
  <c r="H2757" i="21"/>
  <c r="J2756" i="21"/>
  <c r="I2756" i="21"/>
  <c r="H2756" i="21"/>
  <c r="J2755" i="21"/>
  <c r="I2755" i="21"/>
  <c r="H2755" i="21"/>
  <c r="J2754" i="21"/>
  <c r="I2754" i="21"/>
  <c r="H2754" i="21"/>
  <c r="J2753" i="21"/>
  <c r="I2753" i="21"/>
  <c r="H2753" i="21"/>
  <c r="J2752" i="21"/>
  <c r="I2752" i="21"/>
  <c r="H2752" i="21"/>
  <c r="J2751" i="21"/>
  <c r="I2751" i="21"/>
  <c r="H2751" i="21"/>
  <c r="J2750" i="21"/>
  <c r="I2750" i="21"/>
  <c r="H2750" i="21"/>
  <c r="J2749" i="21"/>
  <c r="I2749" i="21"/>
  <c r="H2749" i="21"/>
  <c r="J2748" i="21"/>
  <c r="I2748" i="21"/>
  <c r="H2748" i="21"/>
  <c r="J2747" i="21"/>
  <c r="I2747" i="21"/>
  <c r="H2747" i="21"/>
  <c r="J2746" i="21"/>
  <c r="I2746" i="21"/>
  <c r="H2746" i="21"/>
  <c r="J2745" i="21"/>
  <c r="I2745" i="21"/>
  <c r="H2745" i="21"/>
  <c r="J2744" i="21"/>
  <c r="I2744" i="21"/>
  <c r="H2744" i="21"/>
  <c r="J2743" i="21"/>
  <c r="I2743" i="21"/>
  <c r="H2743" i="21"/>
  <c r="J2742" i="21"/>
  <c r="I2742" i="21"/>
  <c r="H2742" i="21"/>
  <c r="J2741" i="21"/>
  <c r="I2741" i="21"/>
  <c r="H2741" i="21"/>
  <c r="J2740" i="21"/>
  <c r="I2740" i="21"/>
  <c r="H2740" i="21"/>
  <c r="J2739" i="21"/>
  <c r="I2739" i="21"/>
  <c r="H2739" i="21"/>
  <c r="J2738" i="21"/>
  <c r="I2738" i="21"/>
  <c r="H2738" i="21"/>
  <c r="J2737" i="21"/>
  <c r="I2737" i="21"/>
  <c r="H2737" i="21"/>
  <c r="J2736" i="21"/>
  <c r="I2736" i="21"/>
  <c r="H2736" i="21"/>
  <c r="J2735" i="21"/>
  <c r="I2735" i="21"/>
  <c r="H2735" i="21"/>
  <c r="J2734" i="21"/>
  <c r="I2734" i="21"/>
  <c r="H2734" i="21"/>
  <c r="J2733" i="21"/>
  <c r="I2733" i="21"/>
  <c r="H2733" i="21"/>
  <c r="J2732" i="21"/>
  <c r="I2732" i="21"/>
  <c r="H2732" i="21"/>
  <c r="J2731" i="21"/>
  <c r="I2731" i="21"/>
  <c r="H2731" i="21"/>
  <c r="J2730" i="21"/>
  <c r="I2730" i="21"/>
  <c r="H2730" i="21"/>
  <c r="J2729" i="21"/>
  <c r="I2729" i="21"/>
  <c r="H2729" i="21"/>
  <c r="J2728" i="21"/>
  <c r="I2728" i="21"/>
  <c r="H2728" i="21"/>
  <c r="J2727" i="21"/>
  <c r="I2727" i="21"/>
  <c r="H2727" i="21"/>
  <c r="J2726" i="21"/>
  <c r="I2726" i="21"/>
  <c r="H2726" i="21"/>
  <c r="J2725" i="21"/>
  <c r="I2725" i="21"/>
  <c r="H2725" i="21"/>
  <c r="J2724" i="21"/>
  <c r="I2724" i="21"/>
  <c r="H2724" i="21"/>
  <c r="J2723" i="21"/>
  <c r="I2723" i="21"/>
  <c r="H2723" i="21"/>
  <c r="J2722" i="21"/>
  <c r="I2722" i="21"/>
  <c r="H2722" i="21"/>
  <c r="J2721" i="21"/>
  <c r="I2721" i="21"/>
  <c r="H2721" i="21"/>
  <c r="J2720" i="21"/>
  <c r="I2720" i="21"/>
  <c r="H2720" i="21"/>
  <c r="J2719" i="21"/>
  <c r="I2719" i="21"/>
  <c r="H2719" i="21"/>
  <c r="J2718" i="21"/>
  <c r="I2718" i="21"/>
  <c r="H2718" i="21"/>
  <c r="J2717" i="21"/>
  <c r="I2717" i="21"/>
  <c r="H2717" i="21"/>
  <c r="J2716" i="21"/>
  <c r="I2716" i="21"/>
  <c r="H2716" i="21"/>
  <c r="J2715" i="21"/>
  <c r="I2715" i="21"/>
  <c r="H2715" i="21"/>
  <c r="J2714" i="21"/>
  <c r="I2714" i="21"/>
  <c r="H2714" i="21"/>
  <c r="J2713" i="21"/>
  <c r="I2713" i="21"/>
  <c r="H2713" i="21"/>
  <c r="J2712" i="21"/>
  <c r="I2712" i="21"/>
  <c r="H2712" i="21"/>
  <c r="J2711" i="21"/>
  <c r="I2711" i="21"/>
  <c r="H2711" i="21"/>
  <c r="J2710" i="21"/>
  <c r="I2710" i="21"/>
  <c r="H2710" i="21"/>
  <c r="J2709" i="21"/>
  <c r="I2709" i="21"/>
  <c r="H2709" i="21"/>
  <c r="J2708" i="21"/>
  <c r="I2708" i="21"/>
  <c r="H2708" i="21"/>
  <c r="J2707" i="21"/>
  <c r="I2707" i="21"/>
  <c r="H2707" i="21"/>
  <c r="J2706" i="21"/>
  <c r="I2706" i="21"/>
  <c r="H2706" i="21"/>
  <c r="J2705" i="21"/>
  <c r="I2705" i="21"/>
  <c r="H2705" i="21"/>
  <c r="J2704" i="21"/>
  <c r="I2704" i="21"/>
  <c r="H2704" i="21"/>
  <c r="J2703" i="21"/>
  <c r="I2703" i="21"/>
  <c r="H2703" i="21"/>
  <c r="J2702" i="21"/>
  <c r="I2702" i="21"/>
  <c r="H2702" i="21"/>
  <c r="J2701" i="21"/>
  <c r="I2701" i="21"/>
  <c r="H2701" i="21"/>
  <c r="J2700" i="21"/>
  <c r="I2700" i="21"/>
  <c r="H2700" i="21"/>
  <c r="J2699" i="21"/>
  <c r="I2699" i="21"/>
  <c r="H2699" i="21"/>
  <c r="J2698" i="21"/>
  <c r="I2698" i="21"/>
  <c r="H2698" i="21"/>
  <c r="J2697" i="21"/>
  <c r="I2697" i="21"/>
  <c r="H2697" i="21"/>
  <c r="J2696" i="21"/>
  <c r="I2696" i="21"/>
  <c r="H2696" i="21"/>
  <c r="J2695" i="21"/>
  <c r="I2695" i="21"/>
  <c r="H2695" i="21"/>
  <c r="J2694" i="21"/>
  <c r="I2694" i="21"/>
  <c r="H2694" i="21"/>
  <c r="J2693" i="21"/>
  <c r="I2693" i="21"/>
  <c r="H2693" i="21"/>
  <c r="J2692" i="21"/>
  <c r="I2692" i="21"/>
  <c r="H2692" i="21"/>
  <c r="J2691" i="21"/>
  <c r="I2691" i="21"/>
  <c r="H2691" i="21"/>
  <c r="J2690" i="21"/>
  <c r="I2690" i="21"/>
  <c r="H2690" i="21"/>
  <c r="J2689" i="21"/>
  <c r="I2689" i="21"/>
  <c r="H2689" i="21"/>
  <c r="J2688" i="21"/>
  <c r="I2688" i="21"/>
  <c r="H2688" i="21"/>
  <c r="J2687" i="21"/>
  <c r="I2687" i="21"/>
  <c r="H2687" i="21"/>
  <c r="J2686" i="21"/>
  <c r="I2686" i="21"/>
  <c r="H2686" i="21"/>
  <c r="J2685" i="21"/>
  <c r="I2685" i="21"/>
  <c r="H2685" i="21"/>
  <c r="J2684" i="21"/>
  <c r="I2684" i="21"/>
  <c r="H2684" i="21"/>
  <c r="J2683" i="21"/>
  <c r="I2683" i="21"/>
  <c r="H2683" i="21"/>
  <c r="J2682" i="21"/>
  <c r="I2682" i="21"/>
  <c r="H2682" i="21"/>
  <c r="J2681" i="21"/>
  <c r="I2681" i="21"/>
  <c r="H2681" i="21"/>
  <c r="J2680" i="21"/>
  <c r="I2680" i="21"/>
  <c r="H2680" i="21"/>
  <c r="J2679" i="21"/>
  <c r="I2679" i="21"/>
  <c r="H2679" i="21"/>
  <c r="J2678" i="21"/>
  <c r="I2678" i="21"/>
  <c r="H2678" i="21"/>
  <c r="J2677" i="21"/>
  <c r="I2677" i="21"/>
  <c r="H2677" i="21"/>
  <c r="J2676" i="21"/>
  <c r="I2676" i="21"/>
  <c r="H2676" i="21"/>
  <c r="J2675" i="21"/>
  <c r="I2675" i="21"/>
  <c r="H2675" i="21"/>
  <c r="J2674" i="21"/>
  <c r="I2674" i="21"/>
  <c r="H2674" i="21"/>
  <c r="J2673" i="21"/>
  <c r="I2673" i="21"/>
  <c r="H2673" i="21"/>
  <c r="J2672" i="21"/>
  <c r="I2672" i="21"/>
  <c r="H2672" i="21"/>
  <c r="J2671" i="21"/>
  <c r="I2671" i="21"/>
  <c r="H2671" i="21"/>
  <c r="J2670" i="21"/>
  <c r="I2670" i="21"/>
  <c r="H2670" i="21"/>
  <c r="J2669" i="21"/>
  <c r="I2669" i="21"/>
  <c r="H2669" i="21"/>
  <c r="J2668" i="21"/>
  <c r="I2668" i="21"/>
  <c r="H2668" i="21"/>
  <c r="J2667" i="21"/>
  <c r="I2667" i="21"/>
  <c r="H2667" i="21"/>
  <c r="J2666" i="21"/>
  <c r="I2666" i="21"/>
  <c r="H2666" i="21"/>
  <c r="J2665" i="21"/>
  <c r="I2665" i="21"/>
  <c r="H2665" i="21"/>
  <c r="J2664" i="21"/>
  <c r="I2664" i="21"/>
  <c r="H2664" i="21"/>
  <c r="J2663" i="21"/>
  <c r="I2663" i="21"/>
  <c r="H2663" i="21"/>
  <c r="J2662" i="21"/>
  <c r="I2662" i="21"/>
  <c r="H2662" i="21"/>
  <c r="J2661" i="21"/>
  <c r="I2661" i="21"/>
  <c r="H2661" i="21"/>
  <c r="J2660" i="21"/>
  <c r="I2660" i="21"/>
  <c r="H2660" i="21"/>
  <c r="J2659" i="21"/>
  <c r="I2659" i="21"/>
  <c r="H2659" i="21"/>
  <c r="J2658" i="21"/>
  <c r="I2658" i="21"/>
  <c r="H2658" i="21"/>
  <c r="J2657" i="21"/>
  <c r="I2657" i="21"/>
  <c r="H2657" i="21"/>
  <c r="J2656" i="21"/>
  <c r="I2656" i="21"/>
  <c r="H2656" i="21"/>
  <c r="J2655" i="21"/>
  <c r="I2655" i="21"/>
  <c r="H2655" i="21"/>
  <c r="J2654" i="21"/>
  <c r="I2654" i="21"/>
  <c r="H2654" i="21"/>
  <c r="J2653" i="21"/>
  <c r="I2653" i="21"/>
  <c r="H2653" i="21"/>
  <c r="J2652" i="21"/>
  <c r="I2652" i="21"/>
  <c r="H2652" i="21"/>
  <c r="J2651" i="21"/>
  <c r="I2651" i="21"/>
  <c r="H2651" i="21"/>
  <c r="J2650" i="21"/>
  <c r="I2650" i="21"/>
  <c r="H2650" i="21"/>
  <c r="J2649" i="21"/>
  <c r="I2649" i="21"/>
  <c r="H2649" i="21"/>
  <c r="J2648" i="21"/>
  <c r="I2648" i="21"/>
  <c r="H2648" i="21"/>
  <c r="J2647" i="21"/>
  <c r="I2647" i="21"/>
  <c r="H2647" i="21"/>
  <c r="J2646" i="21"/>
  <c r="I2646" i="21"/>
  <c r="H2646" i="21"/>
  <c r="J2645" i="21"/>
  <c r="I2645" i="21"/>
  <c r="H2645" i="21"/>
  <c r="J2644" i="21"/>
  <c r="I2644" i="21"/>
  <c r="H2644" i="21"/>
  <c r="J2643" i="21"/>
  <c r="I2643" i="21"/>
  <c r="H2643" i="21"/>
  <c r="J2642" i="21"/>
  <c r="I2642" i="21"/>
  <c r="H2642" i="21"/>
  <c r="J2641" i="21"/>
  <c r="I2641" i="21"/>
  <c r="H2641" i="21"/>
  <c r="J2640" i="21"/>
  <c r="I2640" i="21"/>
  <c r="H2640" i="21"/>
  <c r="J2639" i="21"/>
  <c r="I2639" i="21"/>
  <c r="H2639" i="21"/>
  <c r="J2638" i="21"/>
  <c r="I2638" i="21"/>
  <c r="H2638" i="21"/>
  <c r="J2637" i="21"/>
  <c r="I2637" i="21"/>
  <c r="H2637" i="21"/>
  <c r="J2636" i="21"/>
  <c r="I2636" i="21"/>
  <c r="H2636" i="21"/>
  <c r="J2635" i="21"/>
  <c r="I2635" i="21"/>
  <c r="H2635" i="21"/>
  <c r="J2634" i="21"/>
  <c r="I2634" i="21"/>
  <c r="H2634" i="21"/>
  <c r="J2633" i="21"/>
  <c r="I2633" i="21"/>
  <c r="H2633" i="21"/>
  <c r="J2632" i="21"/>
  <c r="I2632" i="21"/>
  <c r="H2632" i="21"/>
  <c r="J2631" i="21"/>
  <c r="I2631" i="21"/>
  <c r="H2631" i="21"/>
  <c r="J2630" i="21"/>
  <c r="I2630" i="21"/>
  <c r="H2630" i="21"/>
  <c r="J2629" i="21"/>
  <c r="I2629" i="21"/>
  <c r="H2629" i="21"/>
  <c r="J2628" i="21"/>
  <c r="I2628" i="21"/>
  <c r="H2628" i="21"/>
  <c r="J2627" i="21"/>
  <c r="I2627" i="21"/>
  <c r="H2627" i="21"/>
  <c r="J2626" i="21"/>
  <c r="I2626" i="21"/>
  <c r="H2626" i="21"/>
  <c r="J2625" i="21"/>
  <c r="I2625" i="21"/>
  <c r="H2625" i="21"/>
  <c r="J2624" i="21"/>
  <c r="I2624" i="21"/>
  <c r="H2624" i="21"/>
  <c r="J2623" i="21"/>
  <c r="I2623" i="21"/>
  <c r="H2623" i="21"/>
  <c r="J2622" i="21"/>
  <c r="I2622" i="21"/>
  <c r="H2622" i="21"/>
  <c r="J2621" i="21"/>
  <c r="I2621" i="21"/>
  <c r="H2621" i="21"/>
  <c r="J2620" i="21"/>
  <c r="I2620" i="21"/>
  <c r="H2620" i="21"/>
  <c r="J2619" i="21"/>
  <c r="I2619" i="21"/>
  <c r="H2619" i="21"/>
  <c r="J2618" i="21"/>
  <c r="I2618" i="21"/>
  <c r="H2618" i="21"/>
  <c r="J2617" i="21"/>
  <c r="I2617" i="21"/>
  <c r="H2617" i="21"/>
  <c r="J2616" i="21"/>
  <c r="I2616" i="21"/>
  <c r="H2616" i="21"/>
  <c r="J2615" i="21"/>
  <c r="I2615" i="21"/>
  <c r="H2615" i="21"/>
  <c r="J2614" i="21"/>
  <c r="I2614" i="21"/>
  <c r="H2614" i="21"/>
  <c r="J2613" i="21"/>
  <c r="I2613" i="21"/>
  <c r="H2613" i="21"/>
  <c r="J2612" i="21"/>
  <c r="I2612" i="21"/>
  <c r="H2612" i="21"/>
  <c r="J2611" i="21"/>
  <c r="I2611" i="21"/>
  <c r="H2611" i="21"/>
  <c r="J2610" i="21"/>
  <c r="I2610" i="21"/>
  <c r="H2610" i="21"/>
  <c r="J2609" i="21"/>
  <c r="I2609" i="21"/>
  <c r="H2609" i="21"/>
  <c r="J2608" i="21"/>
  <c r="I2608" i="21"/>
  <c r="H2608" i="21"/>
  <c r="J2607" i="21"/>
  <c r="I2607" i="21"/>
  <c r="H2607" i="21"/>
  <c r="J2606" i="21"/>
  <c r="I2606" i="21"/>
  <c r="H2606" i="21"/>
  <c r="J2605" i="21"/>
  <c r="I2605" i="21"/>
  <c r="H2605" i="21"/>
  <c r="J2604" i="21"/>
  <c r="I2604" i="21"/>
  <c r="H2604" i="21"/>
  <c r="J2603" i="21"/>
  <c r="I2603" i="21"/>
  <c r="H2603" i="21"/>
  <c r="J2602" i="21"/>
  <c r="I2602" i="21"/>
  <c r="H2602" i="21"/>
  <c r="J2601" i="21"/>
  <c r="I2601" i="21"/>
  <c r="H2601" i="21"/>
  <c r="J2600" i="21"/>
  <c r="I2600" i="21"/>
  <c r="H2600" i="21"/>
  <c r="J2599" i="21"/>
  <c r="I2599" i="21"/>
  <c r="H2599" i="21"/>
  <c r="J2598" i="21"/>
  <c r="I2598" i="21"/>
  <c r="H2598" i="21"/>
  <c r="J2597" i="21"/>
  <c r="I2597" i="21"/>
  <c r="H2597" i="21"/>
  <c r="J2596" i="21"/>
  <c r="I2596" i="21"/>
  <c r="H2596" i="21"/>
  <c r="J2595" i="21"/>
  <c r="I2595" i="21"/>
  <c r="H2595" i="21"/>
  <c r="J2594" i="21"/>
  <c r="I2594" i="21"/>
  <c r="H2594" i="21"/>
  <c r="J2593" i="21"/>
  <c r="I2593" i="21"/>
  <c r="H2593" i="21"/>
  <c r="J2592" i="21"/>
  <c r="I2592" i="21"/>
  <c r="H2592" i="21"/>
  <c r="J2591" i="21"/>
  <c r="I2591" i="21"/>
  <c r="H2591" i="21"/>
  <c r="J2590" i="21"/>
  <c r="I2590" i="21"/>
  <c r="H2590" i="21"/>
  <c r="J2589" i="21"/>
  <c r="I2589" i="21"/>
  <c r="H2589" i="21"/>
  <c r="J2588" i="21"/>
  <c r="I2588" i="21"/>
  <c r="H2588" i="21"/>
  <c r="J2587" i="21"/>
  <c r="I2587" i="21"/>
  <c r="H2587" i="21"/>
  <c r="J2586" i="21"/>
  <c r="I2586" i="21"/>
  <c r="H2586" i="21"/>
  <c r="J2585" i="21"/>
  <c r="I2585" i="21"/>
  <c r="H2585" i="21"/>
  <c r="J2584" i="21"/>
  <c r="I2584" i="21"/>
  <c r="H2584" i="21"/>
  <c r="J2583" i="21"/>
  <c r="I2583" i="21"/>
  <c r="H2583" i="21"/>
  <c r="J2582" i="21"/>
  <c r="I2582" i="21"/>
  <c r="H2582" i="21"/>
  <c r="J2581" i="21"/>
  <c r="I2581" i="21"/>
  <c r="H2581" i="21"/>
  <c r="J2580" i="21"/>
  <c r="I2580" i="21"/>
  <c r="H2580" i="21"/>
  <c r="J2579" i="21"/>
  <c r="I2579" i="21"/>
  <c r="H2579" i="21"/>
  <c r="J2578" i="21"/>
  <c r="I2578" i="21"/>
  <c r="H2578" i="21"/>
  <c r="J2577" i="21"/>
  <c r="I2577" i="21"/>
  <c r="H2577" i="21"/>
  <c r="J2576" i="21"/>
  <c r="I2576" i="21"/>
  <c r="H2576" i="21"/>
  <c r="J2575" i="21"/>
  <c r="I2575" i="21"/>
  <c r="H2575" i="21"/>
  <c r="J2574" i="21"/>
  <c r="I2574" i="21"/>
  <c r="H2574" i="21"/>
  <c r="J2573" i="21"/>
  <c r="I2573" i="21"/>
  <c r="H2573" i="21"/>
  <c r="J2572" i="21"/>
  <c r="I2572" i="21"/>
  <c r="H2572" i="21"/>
  <c r="J2571" i="21"/>
  <c r="I2571" i="21"/>
  <c r="H2571" i="21"/>
  <c r="J2570" i="21"/>
  <c r="I2570" i="21"/>
  <c r="H2570" i="21"/>
  <c r="J2569" i="21"/>
  <c r="I2569" i="21"/>
  <c r="H2569" i="21"/>
  <c r="J2568" i="21"/>
  <c r="I2568" i="21"/>
  <c r="H2568" i="21"/>
  <c r="J2567" i="21"/>
  <c r="I2567" i="21"/>
  <c r="H2567" i="21"/>
  <c r="J2566" i="21"/>
  <c r="I2566" i="21"/>
  <c r="H2566" i="21"/>
  <c r="J2565" i="21"/>
  <c r="I2565" i="21"/>
  <c r="H2565" i="21"/>
  <c r="J2564" i="21"/>
  <c r="I2564" i="21"/>
  <c r="H2564" i="21"/>
  <c r="J2563" i="21"/>
  <c r="I2563" i="21"/>
  <c r="H2563" i="21"/>
  <c r="J2562" i="21"/>
  <c r="I2562" i="21"/>
  <c r="H2562" i="21"/>
  <c r="J2561" i="21"/>
  <c r="I2561" i="21"/>
  <c r="H2561" i="21"/>
  <c r="J2560" i="21"/>
  <c r="I2560" i="21"/>
  <c r="H2560" i="21"/>
  <c r="J2559" i="21"/>
  <c r="I2559" i="21"/>
  <c r="H2559" i="21"/>
  <c r="J2558" i="21"/>
  <c r="I2558" i="21"/>
  <c r="H2558" i="21"/>
  <c r="J2557" i="21"/>
  <c r="I2557" i="21"/>
  <c r="H2557" i="21"/>
  <c r="J2556" i="21"/>
  <c r="I2556" i="21"/>
  <c r="H2556" i="21"/>
  <c r="J2555" i="21"/>
  <c r="I2555" i="21"/>
  <c r="H2555" i="21"/>
  <c r="J2554" i="21"/>
  <c r="I2554" i="21"/>
  <c r="H2554" i="21"/>
  <c r="J2553" i="21"/>
  <c r="I2553" i="21"/>
  <c r="H2553" i="21"/>
  <c r="J2552" i="21"/>
  <c r="I2552" i="21"/>
  <c r="H2552" i="21"/>
  <c r="J2551" i="21"/>
  <c r="I2551" i="21"/>
  <c r="H2551" i="21"/>
  <c r="J2550" i="21"/>
  <c r="I2550" i="21"/>
  <c r="H2550" i="21"/>
  <c r="J2549" i="21"/>
  <c r="I2549" i="21"/>
  <c r="H2549" i="21"/>
  <c r="J2548" i="21"/>
  <c r="I2548" i="21"/>
  <c r="H2548" i="21"/>
  <c r="J2547" i="21"/>
  <c r="I2547" i="21"/>
  <c r="H2547" i="21"/>
  <c r="J2546" i="21"/>
  <c r="I2546" i="21"/>
  <c r="H2546" i="21"/>
  <c r="J2545" i="21"/>
  <c r="I2545" i="21"/>
  <c r="H2545" i="21"/>
  <c r="J2544" i="21"/>
  <c r="I2544" i="21"/>
  <c r="H2544" i="21"/>
  <c r="J2543" i="21"/>
  <c r="I2543" i="21"/>
  <c r="H2543" i="21"/>
  <c r="J2542" i="21"/>
  <c r="I2542" i="21"/>
  <c r="H2542" i="21"/>
  <c r="J2541" i="21"/>
  <c r="I2541" i="21"/>
  <c r="H2541" i="21"/>
  <c r="J2540" i="21"/>
  <c r="I2540" i="21"/>
  <c r="H2540" i="21"/>
  <c r="J2539" i="21"/>
  <c r="I2539" i="21"/>
  <c r="H2539" i="21"/>
  <c r="J2538" i="21"/>
  <c r="I2538" i="21"/>
  <c r="H2538" i="21"/>
  <c r="J2537" i="21"/>
  <c r="I2537" i="21"/>
  <c r="H2537" i="21"/>
  <c r="J2536" i="21"/>
  <c r="I2536" i="21"/>
  <c r="H2536" i="21"/>
  <c r="J2535" i="21"/>
  <c r="I2535" i="21"/>
  <c r="H2535" i="21"/>
  <c r="J2534" i="21"/>
  <c r="I2534" i="21"/>
  <c r="H2534" i="21"/>
  <c r="J2533" i="21"/>
  <c r="I2533" i="21"/>
  <c r="H2533" i="21"/>
  <c r="J2532" i="21"/>
  <c r="I2532" i="21"/>
  <c r="H2532" i="21"/>
  <c r="J2531" i="21"/>
  <c r="I2531" i="21"/>
  <c r="H2531" i="21"/>
  <c r="J2530" i="21"/>
  <c r="I2530" i="21"/>
  <c r="H2530" i="21"/>
  <c r="J2529" i="21"/>
  <c r="I2529" i="21"/>
  <c r="H2529" i="21"/>
  <c r="J2528" i="21"/>
  <c r="I2528" i="21"/>
  <c r="H2528" i="21"/>
  <c r="J2527" i="21"/>
  <c r="I2527" i="21"/>
  <c r="H2527" i="21"/>
  <c r="J2526" i="21"/>
  <c r="I2526" i="21"/>
  <c r="H2526" i="21"/>
  <c r="J2525" i="21"/>
  <c r="I2525" i="21"/>
  <c r="H2525" i="21"/>
  <c r="J2524" i="21"/>
  <c r="I2524" i="21"/>
  <c r="H2524" i="21"/>
  <c r="J2523" i="21"/>
  <c r="I2523" i="21"/>
  <c r="H2523" i="21"/>
  <c r="J2522" i="21"/>
  <c r="I2522" i="21"/>
  <c r="H2522" i="21"/>
  <c r="J2521" i="21"/>
  <c r="I2521" i="21"/>
  <c r="H2521" i="21"/>
  <c r="J2520" i="21"/>
  <c r="I2520" i="21"/>
  <c r="H2520" i="21"/>
  <c r="J2519" i="21"/>
  <c r="I2519" i="21"/>
  <c r="H2519" i="21"/>
  <c r="J2518" i="21"/>
  <c r="I2518" i="21"/>
  <c r="H2518" i="21"/>
  <c r="J2517" i="21"/>
  <c r="I2517" i="21"/>
  <c r="H2517" i="21"/>
  <c r="J2516" i="21"/>
  <c r="I2516" i="21"/>
  <c r="H2516" i="21"/>
  <c r="J2515" i="21"/>
  <c r="I2515" i="21"/>
  <c r="H2515" i="21"/>
  <c r="J2514" i="21"/>
  <c r="I2514" i="21"/>
  <c r="H2514" i="21"/>
  <c r="J2513" i="21"/>
  <c r="I2513" i="21"/>
  <c r="H2513" i="21"/>
  <c r="J2512" i="21"/>
  <c r="I2512" i="21"/>
  <c r="H2512" i="21"/>
  <c r="J2511" i="21"/>
  <c r="I2511" i="21"/>
  <c r="H2511" i="21"/>
  <c r="J2510" i="21"/>
  <c r="I2510" i="21"/>
  <c r="H2510" i="21"/>
  <c r="J2509" i="21"/>
  <c r="I2509" i="21"/>
  <c r="H2509" i="21"/>
  <c r="J2508" i="21"/>
  <c r="I2508" i="21"/>
  <c r="H2508" i="21"/>
  <c r="J2507" i="21"/>
  <c r="I2507" i="21"/>
  <c r="H2507" i="21"/>
  <c r="J2506" i="21"/>
  <c r="I2506" i="21"/>
  <c r="H2506" i="21"/>
  <c r="J2505" i="21"/>
  <c r="I2505" i="21"/>
  <c r="H2505" i="21"/>
  <c r="J2504" i="21"/>
  <c r="I2504" i="21"/>
  <c r="H2504" i="21"/>
  <c r="J2503" i="21"/>
  <c r="I2503" i="21"/>
  <c r="H2503" i="21"/>
  <c r="J2502" i="21"/>
  <c r="I2502" i="21"/>
  <c r="H2502" i="21"/>
  <c r="J2501" i="21"/>
  <c r="I2501" i="21"/>
  <c r="H2501" i="21"/>
  <c r="J2500" i="21"/>
  <c r="I2500" i="21"/>
  <c r="H2500" i="21"/>
  <c r="J2499" i="21"/>
  <c r="I2499" i="21"/>
  <c r="H2499" i="21"/>
  <c r="J2498" i="21"/>
  <c r="I2498" i="21"/>
  <c r="H2498" i="21"/>
  <c r="J2497" i="21"/>
  <c r="I2497" i="21"/>
  <c r="H2497" i="21"/>
  <c r="J2496" i="21"/>
  <c r="I2496" i="21"/>
  <c r="H2496" i="21"/>
  <c r="J2495" i="21"/>
  <c r="I2495" i="21"/>
  <c r="H2495" i="21"/>
  <c r="J2494" i="21"/>
  <c r="I2494" i="21"/>
  <c r="H2494" i="21"/>
  <c r="J2493" i="21"/>
  <c r="I2493" i="21"/>
  <c r="H2493" i="21"/>
  <c r="J2492" i="21"/>
  <c r="I2492" i="21"/>
  <c r="H2492" i="21"/>
  <c r="J2491" i="21"/>
  <c r="I2491" i="21"/>
  <c r="H2491" i="21"/>
  <c r="J2490" i="21"/>
  <c r="I2490" i="21"/>
  <c r="H2490" i="21"/>
  <c r="J2489" i="21"/>
  <c r="I2489" i="21"/>
  <c r="H2489" i="21"/>
  <c r="J2488" i="21"/>
  <c r="I2488" i="21"/>
  <c r="H2488" i="21"/>
  <c r="J2487" i="21"/>
  <c r="I2487" i="21"/>
  <c r="H2487" i="21"/>
  <c r="J2486" i="21"/>
  <c r="I2486" i="21"/>
  <c r="H2486" i="21"/>
  <c r="J2485" i="21"/>
  <c r="I2485" i="21"/>
  <c r="H2485" i="21"/>
  <c r="J2484" i="21"/>
  <c r="I2484" i="21"/>
  <c r="H2484" i="21"/>
  <c r="J2483" i="21"/>
  <c r="I2483" i="21"/>
  <c r="H2483" i="21"/>
  <c r="J2482" i="21"/>
  <c r="I2482" i="21"/>
  <c r="H2482" i="21"/>
  <c r="J2481" i="21"/>
  <c r="I2481" i="21"/>
  <c r="H2481" i="21"/>
  <c r="J2480" i="21"/>
  <c r="I2480" i="21"/>
  <c r="H2480" i="21"/>
  <c r="J2479" i="21"/>
  <c r="I2479" i="21"/>
  <c r="H2479" i="21"/>
  <c r="J2478" i="21"/>
  <c r="I2478" i="21"/>
  <c r="H2478" i="21"/>
  <c r="J2477" i="21"/>
  <c r="I2477" i="21"/>
  <c r="H2477" i="21"/>
  <c r="J2476" i="21"/>
  <c r="I2476" i="21"/>
  <c r="H2476" i="21"/>
  <c r="J2475" i="21"/>
  <c r="I2475" i="21"/>
  <c r="H2475" i="21"/>
  <c r="J2474" i="21"/>
  <c r="I2474" i="21"/>
  <c r="H2474" i="21"/>
  <c r="J2473" i="21"/>
  <c r="I2473" i="21"/>
  <c r="H2473" i="21"/>
  <c r="J2472" i="21"/>
  <c r="I2472" i="21"/>
  <c r="H2472" i="21"/>
  <c r="J2471" i="21"/>
  <c r="I2471" i="21"/>
  <c r="H2471" i="21"/>
  <c r="J2470" i="21"/>
  <c r="I2470" i="21"/>
  <c r="H2470" i="21"/>
  <c r="J2469" i="21"/>
  <c r="I2469" i="21"/>
  <c r="H2469" i="21"/>
  <c r="J2468" i="21"/>
  <c r="I2468" i="21"/>
  <c r="H2468" i="21"/>
  <c r="J2467" i="21"/>
  <c r="I2467" i="21"/>
  <c r="H2467" i="21"/>
  <c r="J2466" i="21"/>
  <c r="I2466" i="21"/>
  <c r="H2466" i="21"/>
  <c r="J2465" i="21"/>
  <c r="I2465" i="21"/>
  <c r="H2465" i="21"/>
  <c r="J2464" i="21"/>
  <c r="I2464" i="21"/>
  <c r="H2464" i="21"/>
  <c r="J2463" i="21"/>
  <c r="I2463" i="21"/>
  <c r="H2463" i="21"/>
  <c r="J2462" i="21"/>
  <c r="I2462" i="21"/>
  <c r="H2462" i="21"/>
  <c r="J2461" i="21"/>
  <c r="I2461" i="21"/>
  <c r="H2461" i="21"/>
  <c r="J2460" i="21"/>
  <c r="I2460" i="21"/>
  <c r="H2460" i="21"/>
  <c r="J2459" i="21"/>
  <c r="I2459" i="21"/>
  <c r="H2459" i="21"/>
  <c r="J2458" i="21"/>
  <c r="I2458" i="21"/>
  <c r="H2458" i="21"/>
  <c r="J2457" i="21"/>
  <c r="I2457" i="21"/>
  <c r="H2457" i="21"/>
  <c r="J2456" i="21"/>
  <c r="I2456" i="21"/>
  <c r="H2456" i="21"/>
  <c r="J2455" i="21"/>
  <c r="I2455" i="21"/>
  <c r="H2455" i="21"/>
  <c r="J2454" i="21"/>
  <c r="I2454" i="21"/>
  <c r="H2454" i="21"/>
  <c r="J2453" i="21"/>
  <c r="I2453" i="21"/>
  <c r="H2453" i="21"/>
  <c r="J2452" i="21"/>
  <c r="I2452" i="21"/>
  <c r="H2452" i="21"/>
  <c r="J2451" i="21"/>
  <c r="I2451" i="21"/>
  <c r="H2451" i="21"/>
  <c r="J2450" i="21"/>
  <c r="I2450" i="21"/>
  <c r="H2450" i="21"/>
  <c r="J2449" i="21"/>
  <c r="I2449" i="21"/>
  <c r="H2449" i="21"/>
  <c r="J2448" i="21"/>
  <c r="I2448" i="21"/>
  <c r="H2448" i="21"/>
  <c r="J2447" i="21"/>
  <c r="I2447" i="21"/>
  <c r="H2447" i="21"/>
  <c r="J2446" i="21"/>
  <c r="I2446" i="21"/>
  <c r="H2446" i="21"/>
  <c r="J2445" i="21"/>
  <c r="I2445" i="21"/>
  <c r="H2445" i="21"/>
  <c r="J2444" i="21"/>
  <c r="I2444" i="21"/>
  <c r="H2444" i="21"/>
  <c r="J2443" i="21"/>
  <c r="I2443" i="21"/>
  <c r="H2443" i="21"/>
  <c r="J2442" i="21"/>
  <c r="I2442" i="21"/>
  <c r="H2442" i="21"/>
  <c r="J2441" i="21"/>
  <c r="I2441" i="21"/>
  <c r="H2441" i="21"/>
  <c r="J2440" i="21"/>
  <c r="I2440" i="21"/>
  <c r="H2440" i="21"/>
  <c r="J2439" i="21"/>
  <c r="I2439" i="21"/>
  <c r="H2439" i="21"/>
  <c r="J2438" i="21"/>
  <c r="I2438" i="21"/>
  <c r="H2438" i="21"/>
  <c r="J2437" i="21"/>
  <c r="I2437" i="21"/>
  <c r="H2437" i="21"/>
  <c r="J2436" i="21"/>
  <c r="I2436" i="21"/>
  <c r="H2436" i="21"/>
  <c r="J2435" i="21"/>
  <c r="I2435" i="21"/>
  <c r="H2435" i="21"/>
  <c r="J2434" i="21"/>
  <c r="I2434" i="21"/>
  <c r="H2434" i="21"/>
  <c r="J2433" i="21"/>
  <c r="I2433" i="21"/>
  <c r="H2433" i="21"/>
  <c r="J2432" i="21"/>
  <c r="I2432" i="21"/>
  <c r="H2432" i="21"/>
  <c r="J2431" i="21"/>
  <c r="I2431" i="21"/>
  <c r="H2431" i="21"/>
  <c r="J2430" i="21"/>
  <c r="I2430" i="21"/>
  <c r="H2430" i="21"/>
  <c r="J2429" i="21"/>
  <c r="I2429" i="21"/>
  <c r="H2429" i="21"/>
  <c r="J2428" i="21"/>
  <c r="I2428" i="21"/>
  <c r="H2428" i="21"/>
  <c r="J2427" i="21"/>
  <c r="I2427" i="21"/>
  <c r="H2427" i="21"/>
  <c r="J2426" i="21"/>
  <c r="I2426" i="21"/>
  <c r="H2426" i="21"/>
  <c r="J2425" i="21"/>
  <c r="I2425" i="21"/>
  <c r="H2425" i="21"/>
  <c r="J2424" i="21"/>
  <c r="I2424" i="21"/>
  <c r="H2424" i="21"/>
  <c r="J2423" i="21"/>
  <c r="I2423" i="21"/>
  <c r="H2423" i="21"/>
  <c r="J2422" i="21"/>
  <c r="I2422" i="21"/>
  <c r="H2422" i="21"/>
  <c r="J2421" i="21"/>
  <c r="I2421" i="21"/>
  <c r="H2421" i="21"/>
  <c r="J2420" i="21"/>
  <c r="I2420" i="21"/>
  <c r="H2420" i="21"/>
  <c r="J2419" i="21"/>
  <c r="I2419" i="21"/>
  <c r="H2419" i="21"/>
  <c r="J2418" i="21"/>
  <c r="I2418" i="21"/>
  <c r="H2418" i="21"/>
  <c r="J2417" i="21"/>
  <c r="I2417" i="21"/>
  <c r="H2417" i="21"/>
  <c r="J2416" i="21"/>
  <c r="I2416" i="21"/>
  <c r="H2416" i="21"/>
  <c r="J2415" i="21"/>
  <c r="I2415" i="21"/>
  <c r="H2415" i="21"/>
  <c r="J2414" i="21"/>
  <c r="I2414" i="21"/>
  <c r="H2414" i="21"/>
  <c r="J2413" i="21"/>
  <c r="I2413" i="21"/>
  <c r="H2413" i="21"/>
  <c r="J2412" i="21"/>
  <c r="I2412" i="21"/>
  <c r="H2412" i="21"/>
  <c r="J2411" i="21"/>
  <c r="I2411" i="21"/>
  <c r="H2411" i="21"/>
  <c r="J2410" i="21"/>
  <c r="I2410" i="21"/>
  <c r="H2410" i="21"/>
  <c r="J2409" i="21"/>
  <c r="I2409" i="21"/>
  <c r="H2409" i="21"/>
  <c r="J2408" i="21"/>
  <c r="I2408" i="21"/>
  <c r="H2408" i="21"/>
  <c r="J2407" i="21"/>
  <c r="I2407" i="21"/>
  <c r="H2407" i="21"/>
  <c r="J2406" i="21"/>
  <c r="I2406" i="21"/>
  <c r="H2406" i="21"/>
  <c r="J2405" i="21"/>
  <c r="I2405" i="21"/>
  <c r="H2405" i="21"/>
  <c r="J2404" i="21"/>
  <c r="I2404" i="21"/>
  <c r="H2404" i="21"/>
  <c r="J2403" i="21"/>
  <c r="I2403" i="21"/>
  <c r="H2403" i="21"/>
  <c r="J2402" i="21"/>
  <c r="I2402" i="21"/>
  <c r="H2402" i="21"/>
  <c r="J2401" i="21"/>
  <c r="I2401" i="21"/>
  <c r="H2401" i="21"/>
  <c r="J2400" i="21"/>
  <c r="I2400" i="21"/>
  <c r="H2400" i="21"/>
  <c r="J2399" i="21"/>
  <c r="I2399" i="21"/>
  <c r="H2399" i="21"/>
  <c r="J2398" i="21"/>
  <c r="I2398" i="21"/>
  <c r="H2398" i="21"/>
  <c r="J2397" i="21"/>
  <c r="I2397" i="21"/>
  <c r="H2397" i="21"/>
  <c r="J2396" i="21"/>
  <c r="I2396" i="21"/>
  <c r="H2396" i="21"/>
  <c r="J2395" i="21"/>
  <c r="I2395" i="21"/>
  <c r="H2395" i="21"/>
  <c r="J2394" i="21"/>
  <c r="I2394" i="21"/>
  <c r="H2394" i="21"/>
  <c r="J2393" i="21"/>
  <c r="I2393" i="21"/>
  <c r="H2393" i="21"/>
  <c r="J2392" i="21"/>
  <c r="I2392" i="21"/>
  <c r="H2392" i="21"/>
  <c r="J2391" i="21"/>
  <c r="I2391" i="21"/>
  <c r="H2391" i="21"/>
  <c r="J2390" i="21"/>
  <c r="I2390" i="21"/>
  <c r="H2390" i="21"/>
  <c r="J2389" i="21"/>
  <c r="I2389" i="21"/>
  <c r="H2389" i="21"/>
  <c r="J2388" i="21"/>
  <c r="I2388" i="21"/>
  <c r="H2388" i="21"/>
  <c r="J2387" i="21"/>
  <c r="I2387" i="21"/>
  <c r="H2387" i="21"/>
  <c r="J2386" i="21"/>
  <c r="I2386" i="21"/>
  <c r="H2386" i="21"/>
  <c r="J2385" i="21"/>
  <c r="I2385" i="21"/>
  <c r="H2385" i="21"/>
  <c r="J2384" i="21"/>
  <c r="I2384" i="21"/>
  <c r="H2384" i="21"/>
  <c r="J2383" i="21"/>
  <c r="I2383" i="21"/>
  <c r="H2383" i="21"/>
  <c r="J2382" i="21"/>
  <c r="I2382" i="21"/>
  <c r="H2382" i="21"/>
  <c r="J2381" i="21"/>
  <c r="I2381" i="21"/>
  <c r="H2381" i="21"/>
  <c r="J2380" i="21"/>
  <c r="I2380" i="21"/>
  <c r="H2380" i="21"/>
  <c r="J2379" i="21"/>
  <c r="I2379" i="21"/>
  <c r="H2379" i="21"/>
  <c r="J2378" i="21"/>
  <c r="I2378" i="21"/>
  <c r="H2378" i="21"/>
  <c r="J2377" i="21"/>
  <c r="I2377" i="21"/>
  <c r="H2377" i="21"/>
  <c r="J2376" i="21"/>
  <c r="I2376" i="21"/>
  <c r="H2376" i="21"/>
  <c r="J2375" i="21"/>
  <c r="I2375" i="21"/>
  <c r="H2375" i="21"/>
  <c r="J2374" i="21"/>
  <c r="I2374" i="21"/>
  <c r="H2374" i="21"/>
  <c r="J2373" i="21"/>
  <c r="I2373" i="21"/>
  <c r="H2373" i="21"/>
  <c r="J2372" i="21"/>
  <c r="I2372" i="21"/>
  <c r="H2372" i="21"/>
  <c r="J2371" i="21"/>
  <c r="I2371" i="21"/>
  <c r="H2371" i="21"/>
  <c r="J2370" i="21"/>
  <c r="I2370" i="21"/>
  <c r="H2370" i="21"/>
  <c r="J2369" i="21"/>
  <c r="I2369" i="21"/>
  <c r="H2369" i="21"/>
  <c r="J2368" i="21"/>
  <c r="I2368" i="21"/>
  <c r="H2368" i="21"/>
  <c r="J2367" i="21"/>
  <c r="I2367" i="21"/>
  <c r="H2367" i="21"/>
  <c r="J2366" i="21"/>
  <c r="I2366" i="21"/>
  <c r="H2366" i="21"/>
  <c r="J2365" i="21"/>
  <c r="I2365" i="21"/>
  <c r="H2365" i="21"/>
  <c r="J2364" i="21"/>
  <c r="I2364" i="21"/>
  <c r="H2364" i="21"/>
  <c r="J2363" i="21"/>
  <c r="I2363" i="21"/>
  <c r="H2363" i="21"/>
  <c r="J2362" i="21"/>
  <c r="I2362" i="21"/>
  <c r="H2362" i="21"/>
  <c r="J2361" i="21"/>
  <c r="I2361" i="21"/>
  <c r="H2361" i="21"/>
  <c r="J2360" i="21"/>
  <c r="I2360" i="21"/>
  <c r="H2360" i="21"/>
  <c r="J2359" i="21"/>
  <c r="I2359" i="21"/>
  <c r="H2359" i="21"/>
  <c r="J2358" i="21"/>
  <c r="I2358" i="21"/>
  <c r="H2358" i="21"/>
  <c r="J2357" i="21"/>
  <c r="I2357" i="21"/>
  <c r="H2357" i="21"/>
  <c r="J2356" i="21"/>
  <c r="I2356" i="21"/>
  <c r="H2356" i="21"/>
  <c r="J2355" i="21"/>
  <c r="I2355" i="21"/>
  <c r="H2355" i="21"/>
  <c r="J2354" i="21"/>
  <c r="I2354" i="21"/>
  <c r="H2354" i="21"/>
  <c r="J2353" i="21"/>
  <c r="I2353" i="21"/>
  <c r="H2353" i="21"/>
  <c r="J2352" i="21"/>
  <c r="I2352" i="21"/>
  <c r="H2352" i="21"/>
  <c r="J2351" i="21"/>
  <c r="I2351" i="21"/>
  <c r="H2351" i="21"/>
  <c r="J2350" i="21"/>
  <c r="I2350" i="21"/>
  <c r="H2350" i="21"/>
  <c r="J2349" i="21"/>
  <c r="I2349" i="21"/>
  <c r="H2349" i="21"/>
  <c r="J2348" i="21"/>
  <c r="I2348" i="21"/>
  <c r="H2348" i="21"/>
  <c r="J2347" i="21"/>
  <c r="I2347" i="21"/>
  <c r="H2347" i="21"/>
  <c r="J2346" i="21"/>
  <c r="I2346" i="21"/>
  <c r="H2346" i="21"/>
  <c r="J2345" i="21"/>
  <c r="I2345" i="21"/>
  <c r="H2345" i="21"/>
  <c r="J2344" i="21"/>
  <c r="I2344" i="21"/>
  <c r="H2344" i="21"/>
  <c r="J2343" i="21"/>
  <c r="I2343" i="21"/>
  <c r="H2343" i="21"/>
  <c r="J2342" i="21"/>
  <c r="I2342" i="21"/>
  <c r="H2342" i="21"/>
  <c r="J2341" i="21"/>
  <c r="I2341" i="21"/>
  <c r="H2341" i="21"/>
  <c r="J2340" i="21"/>
  <c r="I2340" i="21"/>
  <c r="H2340" i="21"/>
  <c r="J2339" i="21"/>
  <c r="I2339" i="21"/>
  <c r="H2339" i="21"/>
  <c r="J2338" i="21"/>
  <c r="I2338" i="21"/>
  <c r="H2338" i="21"/>
  <c r="J2337" i="21"/>
  <c r="I2337" i="21"/>
  <c r="H2337" i="21"/>
  <c r="J2336" i="21"/>
  <c r="I2336" i="21"/>
  <c r="H2336" i="21"/>
  <c r="J2335" i="21"/>
  <c r="I2335" i="21"/>
  <c r="H2335" i="21"/>
  <c r="J2334" i="21"/>
  <c r="I2334" i="21"/>
  <c r="H2334" i="21"/>
  <c r="J2333" i="21"/>
  <c r="I2333" i="21"/>
  <c r="H2333" i="21"/>
  <c r="J2332" i="21"/>
  <c r="I2332" i="21"/>
  <c r="H2332" i="21"/>
  <c r="J2331" i="21"/>
  <c r="I2331" i="21"/>
  <c r="H2331" i="21"/>
  <c r="J2330" i="21"/>
  <c r="I2330" i="21"/>
  <c r="H2330" i="21"/>
  <c r="J2329" i="21"/>
  <c r="I2329" i="21"/>
  <c r="H2329" i="21"/>
  <c r="J2328" i="21"/>
  <c r="I2328" i="21"/>
  <c r="H2328" i="21"/>
  <c r="J2327" i="21"/>
  <c r="I2327" i="21"/>
  <c r="H2327" i="21"/>
  <c r="J2326" i="21"/>
  <c r="I2326" i="21"/>
  <c r="H2326" i="21"/>
  <c r="J2325" i="21"/>
  <c r="I2325" i="21"/>
  <c r="H2325" i="21"/>
  <c r="J2324" i="21"/>
  <c r="I2324" i="21"/>
  <c r="H2324" i="21"/>
  <c r="J2323" i="21"/>
  <c r="I2323" i="21"/>
  <c r="H2323" i="21"/>
  <c r="J2322" i="21"/>
  <c r="I2322" i="21"/>
  <c r="H2322" i="21"/>
  <c r="J2321" i="21"/>
  <c r="I2321" i="21"/>
  <c r="H2321" i="21"/>
  <c r="J2320" i="21"/>
  <c r="I2320" i="21"/>
  <c r="H2320" i="21"/>
  <c r="J2319" i="21"/>
  <c r="I2319" i="21"/>
  <c r="H2319" i="21"/>
  <c r="J2318" i="21"/>
  <c r="I2318" i="21"/>
  <c r="H2318" i="21"/>
  <c r="J2317" i="21"/>
  <c r="I2317" i="21"/>
  <c r="H2317" i="21"/>
  <c r="J2316" i="21"/>
  <c r="I2316" i="21"/>
  <c r="H2316" i="21"/>
  <c r="J2315" i="21"/>
  <c r="I2315" i="21"/>
  <c r="H2315" i="21"/>
  <c r="J2314" i="21"/>
  <c r="I2314" i="21"/>
  <c r="H2314" i="21"/>
  <c r="J2313" i="21"/>
  <c r="I2313" i="21"/>
  <c r="H2313" i="21"/>
  <c r="J2312" i="21"/>
  <c r="I2312" i="21"/>
  <c r="H2312" i="21"/>
  <c r="J2311" i="21"/>
  <c r="I2311" i="21"/>
  <c r="H2311" i="21"/>
  <c r="J2310" i="21"/>
  <c r="I2310" i="21"/>
  <c r="H2310" i="21"/>
  <c r="J2309" i="21"/>
  <c r="I2309" i="21"/>
  <c r="H2309" i="21"/>
  <c r="J2308" i="21"/>
  <c r="I2308" i="21"/>
  <c r="H2308" i="21"/>
  <c r="J2307" i="21"/>
  <c r="I2307" i="21"/>
  <c r="H2307" i="21"/>
  <c r="J2306" i="21"/>
  <c r="I2306" i="21"/>
  <c r="H2306" i="21"/>
  <c r="J2305" i="21"/>
  <c r="I2305" i="21"/>
  <c r="H2305" i="21"/>
  <c r="J2304" i="21"/>
  <c r="I2304" i="21"/>
  <c r="H2304" i="21"/>
  <c r="J2303" i="21"/>
  <c r="I2303" i="21"/>
  <c r="H2303" i="21"/>
  <c r="J2302" i="21"/>
  <c r="I2302" i="21"/>
  <c r="H2302" i="21"/>
  <c r="J2301" i="21"/>
  <c r="I2301" i="21"/>
  <c r="H2301" i="21"/>
  <c r="J2300" i="21"/>
  <c r="I2300" i="21"/>
  <c r="H2300" i="21"/>
  <c r="J2299" i="21"/>
  <c r="I2299" i="21"/>
  <c r="H2299" i="21"/>
  <c r="J2298" i="21"/>
  <c r="I2298" i="21"/>
  <c r="H2298" i="21"/>
  <c r="J2297" i="21"/>
  <c r="I2297" i="21"/>
  <c r="H2297" i="21"/>
  <c r="J2296" i="21"/>
  <c r="I2296" i="21"/>
  <c r="H2296" i="21"/>
  <c r="J2295" i="21"/>
  <c r="I2295" i="21"/>
  <c r="H2295" i="21"/>
  <c r="J2294" i="21"/>
  <c r="I2294" i="21"/>
  <c r="H2294" i="21"/>
  <c r="J2293" i="21"/>
  <c r="I2293" i="21"/>
  <c r="H2293" i="21"/>
  <c r="J2292" i="21"/>
  <c r="I2292" i="21"/>
  <c r="H2292" i="21"/>
  <c r="J2291" i="21"/>
  <c r="I2291" i="21"/>
  <c r="H2291" i="21"/>
  <c r="J2290" i="21"/>
  <c r="I2290" i="21"/>
  <c r="H2290" i="21"/>
  <c r="J2289" i="21"/>
  <c r="I2289" i="21"/>
  <c r="H2289" i="21"/>
  <c r="J2288" i="21"/>
  <c r="I2288" i="21"/>
  <c r="H2288" i="21"/>
  <c r="J2287" i="21"/>
  <c r="I2287" i="21"/>
  <c r="H2287" i="21"/>
  <c r="J2286" i="21"/>
  <c r="I2286" i="21"/>
  <c r="H2286" i="21"/>
  <c r="J2285" i="21"/>
  <c r="I2285" i="21"/>
  <c r="H2285" i="21"/>
  <c r="J2284" i="21"/>
  <c r="I2284" i="21"/>
  <c r="H2284" i="21"/>
  <c r="J2283" i="21"/>
  <c r="I2283" i="21"/>
  <c r="H2283" i="21"/>
  <c r="J2282" i="21"/>
  <c r="I2282" i="21"/>
  <c r="H2282" i="21"/>
  <c r="J2281" i="21"/>
  <c r="I2281" i="21"/>
  <c r="H2281" i="21"/>
  <c r="J2280" i="21"/>
  <c r="I2280" i="21"/>
  <c r="H2280" i="21"/>
  <c r="J2279" i="21"/>
  <c r="I2279" i="21"/>
  <c r="H2279" i="21"/>
  <c r="J2278" i="21"/>
  <c r="I2278" i="21"/>
  <c r="H2278" i="21"/>
  <c r="J2277" i="21"/>
  <c r="I2277" i="21"/>
  <c r="H2277" i="21"/>
  <c r="J2276" i="21"/>
  <c r="I2276" i="21"/>
  <c r="H2276" i="21"/>
  <c r="J2275" i="21"/>
  <c r="I2275" i="21"/>
  <c r="H2275" i="21"/>
  <c r="J2274" i="21"/>
  <c r="I2274" i="21"/>
  <c r="H2274" i="21"/>
  <c r="J2273" i="21"/>
  <c r="I2273" i="21"/>
  <c r="H2273" i="21"/>
  <c r="J2272" i="21"/>
  <c r="I2272" i="21"/>
  <c r="H2272" i="21"/>
  <c r="J2271" i="21"/>
  <c r="I2271" i="21"/>
  <c r="H2271" i="21"/>
  <c r="J2270" i="21"/>
  <c r="I2270" i="21"/>
  <c r="H2270" i="21"/>
  <c r="J2269" i="21"/>
  <c r="I2269" i="21"/>
  <c r="H2269" i="21"/>
  <c r="J2268" i="21"/>
  <c r="I2268" i="21"/>
  <c r="H2268" i="21"/>
  <c r="J2267" i="21"/>
  <c r="I2267" i="21"/>
  <c r="H2267" i="21"/>
  <c r="J2266" i="21"/>
  <c r="I2266" i="21"/>
  <c r="H2266" i="21"/>
  <c r="J2265" i="21"/>
  <c r="I2265" i="21"/>
  <c r="H2265" i="21"/>
  <c r="J2264" i="21"/>
  <c r="I2264" i="21"/>
  <c r="H2264" i="21"/>
  <c r="J2263" i="21"/>
  <c r="I2263" i="21"/>
  <c r="H2263" i="21"/>
  <c r="J2262" i="21"/>
  <c r="I2262" i="21"/>
  <c r="H2262" i="21"/>
  <c r="J2261" i="21"/>
  <c r="I2261" i="21"/>
  <c r="H2261" i="21"/>
  <c r="J2260" i="21"/>
  <c r="I2260" i="21"/>
  <c r="H2260" i="21"/>
  <c r="J2259" i="21"/>
  <c r="I2259" i="21"/>
  <c r="H2259" i="21"/>
  <c r="J2258" i="21"/>
  <c r="I2258" i="21"/>
  <c r="H2258" i="21"/>
  <c r="J2257" i="21"/>
  <c r="I2257" i="21"/>
  <c r="H2257" i="21"/>
  <c r="J2256" i="21"/>
  <c r="I2256" i="21"/>
  <c r="H2256" i="21"/>
  <c r="J2255" i="21"/>
  <c r="I2255" i="21"/>
  <c r="H2255" i="21"/>
  <c r="J2254" i="21"/>
  <c r="I2254" i="21"/>
  <c r="H2254" i="21"/>
  <c r="J2253" i="21"/>
  <c r="I2253" i="21"/>
  <c r="H2253" i="21"/>
  <c r="J2252" i="21"/>
  <c r="I2252" i="21"/>
  <c r="H2252" i="21"/>
  <c r="J2251" i="21"/>
  <c r="I2251" i="21"/>
  <c r="H2251" i="21"/>
  <c r="J2250" i="21"/>
  <c r="I2250" i="21"/>
  <c r="H2250" i="21"/>
  <c r="J2249" i="21"/>
  <c r="I2249" i="21"/>
  <c r="H2249" i="21"/>
  <c r="J2248" i="21"/>
  <c r="I2248" i="21"/>
  <c r="H2248" i="21"/>
  <c r="J2247" i="21"/>
  <c r="I2247" i="21"/>
  <c r="H2247" i="21"/>
  <c r="J2246" i="21"/>
  <c r="I2246" i="21"/>
  <c r="H2246" i="21"/>
  <c r="J2245" i="21"/>
  <c r="I2245" i="21"/>
  <c r="H2245" i="21"/>
  <c r="J2244" i="21"/>
  <c r="I2244" i="21"/>
  <c r="H2244" i="21"/>
  <c r="J2243" i="21"/>
  <c r="I2243" i="21"/>
  <c r="H2243" i="21"/>
  <c r="J2242" i="21"/>
  <c r="I2242" i="21"/>
  <c r="H2242" i="21"/>
  <c r="J2241" i="21"/>
  <c r="I2241" i="21"/>
  <c r="H2241" i="21"/>
  <c r="J2240" i="21"/>
  <c r="I2240" i="21"/>
  <c r="H2240" i="21"/>
  <c r="J2239" i="21"/>
  <c r="I2239" i="21"/>
  <c r="H2239" i="21"/>
  <c r="J2238" i="21"/>
  <c r="I2238" i="21"/>
  <c r="H2238" i="21"/>
  <c r="J2237" i="21"/>
  <c r="I2237" i="21"/>
  <c r="H2237" i="21"/>
  <c r="J2236" i="21"/>
  <c r="I2236" i="21"/>
  <c r="H2236" i="21"/>
  <c r="J2235" i="21"/>
  <c r="I2235" i="21"/>
  <c r="H2235" i="21"/>
  <c r="J2234" i="21"/>
  <c r="I2234" i="21"/>
  <c r="H2234" i="21"/>
  <c r="J2233" i="21"/>
  <c r="I2233" i="21"/>
  <c r="H2233" i="21"/>
  <c r="J2232" i="21"/>
  <c r="I2232" i="21"/>
  <c r="H2232" i="21"/>
  <c r="J2231" i="21"/>
  <c r="I2231" i="21"/>
  <c r="H2231" i="21"/>
  <c r="J2230" i="21"/>
  <c r="I2230" i="21"/>
  <c r="H2230" i="21"/>
  <c r="J2229" i="21"/>
  <c r="I2229" i="21"/>
  <c r="H2229" i="21"/>
  <c r="J2228" i="21"/>
  <c r="I2228" i="21"/>
  <c r="H2228" i="21"/>
  <c r="J2227" i="21"/>
  <c r="I2227" i="21"/>
  <c r="H2227" i="21"/>
  <c r="J2226" i="21"/>
  <c r="I2226" i="21"/>
  <c r="H2226" i="21"/>
  <c r="J2225" i="21"/>
  <c r="I2225" i="21"/>
  <c r="H2225" i="21"/>
  <c r="J2224" i="21"/>
  <c r="I2224" i="21"/>
  <c r="H2224" i="21"/>
  <c r="J2223" i="21"/>
  <c r="I2223" i="21"/>
  <c r="H2223" i="21"/>
  <c r="J2222" i="21"/>
  <c r="I2222" i="21"/>
  <c r="H2222" i="21"/>
  <c r="J2221" i="21"/>
  <c r="I2221" i="21"/>
  <c r="H2221" i="21"/>
  <c r="J2220" i="21"/>
  <c r="I2220" i="21"/>
  <c r="H2220" i="21"/>
  <c r="J2219" i="21"/>
  <c r="I2219" i="21"/>
  <c r="H2219" i="21"/>
  <c r="J2218" i="21"/>
  <c r="I2218" i="21"/>
  <c r="H2218" i="21"/>
  <c r="J2217" i="21"/>
  <c r="I2217" i="21"/>
  <c r="H2217" i="21"/>
  <c r="J2216" i="21"/>
  <c r="I2216" i="21"/>
  <c r="H2216" i="21"/>
  <c r="J2215" i="21"/>
  <c r="I2215" i="21"/>
  <c r="H2215" i="21"/>
  <c r="J2214" i="21"/>
  <c r="I2214" i="21"/>
  <c r="H2214" i="21"/>
  <c r="J2213" i="21"/>
  <c r="I2213" i="21"/>
  <c r="H2213" i="21"/>
  <c r="J2212" i="21"/>
  <c r="I2212" i="21"/>
  <c r="H2212" i="21"/>
  <c r="J2211" i="21"/>
  <c r="I2211" i="21"/>
  <c r="H2211" i="21"/>
  <c r="J2210" i="21"/>
  <c r="I2210" i="21"/>
  <c r="H2210" i="21"/>
  <c r="J2209" i="21"/>
  <c r="I2209" i="21"/>
  <c r="H2209" i="21"/>
  <c r="J2208" i="21"/>
  <c r="I2208" i="21"/>
  <c r="H2208" i="21"/>
  <c r="J2207" i="21"/>
  <c r="I2207" i="21"/>
  <c r="H2207" i="21"/>
  <c r="J2206" i="21"/>
  <c r="I2206" i="21"/>
  <c r="H2206" i="21"/>
  <c r="J2205" i="21"/>
  <c r="I2205" i="21"/>
  <c r="H2205" i="21"/>
  <c r="J2204" i="21"/>
  <c r="I2204" i="21"/>
  <c r="H2204" i="21"/>
  <c r="J2203" i="21"/>
  <c r="I2203" i="21"/>
  <c r="H2203" i="21"/>
  <c r="J2202" i="21"/>
  <c r="I2202" i="21"/>
  <c r="H2202" i="21"/>
  <c r="J2201" i="21"/>
  <c r="I2201" i="21"/>
  <c r="H2201" i="21"/>
  <c r="J2200" i="21"/>
  <c r="I2200" i="21"/>
  <c r="H2200" i="21"/>
  <c r="J2199" i="21"/>
  <c r="I2199" i="21"/>
  <c r="H2199" i="21"/>
  <c r="J2198" i="21"/>
  <c r="I2198" i="21"/>
  <c r="H2198" i="21"/>
  <c r="J2197" i="21"/>
  <c r="I2197" i="21"/>
  <c r="H2197" i="21"/>
  <c r="J2196" i="21"/>
  <c r="I2196" i="21"/>
  <c r="H2196" i="21"/>
  <c r="J2195" i="21"/>
  <c r="I2195" i="21"/>
  <c r="H2195" i="21"/>
  <c r="J2194" i="21"/>
  <c r="I2194" i="21"/>
  <c r="H2194" i="21"/>
  <c r="J2193" i="21"/>
  <c r="I2193" i="21"/>
  <c r="H2193" i="21"/>
  <c r="J2192" i="21"/>
  <c r="I2192" i="21"/>
  <c r="H2192" i="21"/>
  <c r="J2191" i="21"/>
  <c r="I2191" i="21"/>
  <c r="H2191" i="21"/>
  <c r="J2190" i="21"/>
  <c r="I2190" i="21"/>
  <c r="H2190" i="21"/>
  <c r="J2189" i="21"/>
  <c r="I2189" i="21"/>
  <c r="H2189" i="21"/>
  <c r="J2188" i="21"/>
  <c r="I2188" i="21"/>
  <c r="H2188" i="21"/>
  <c r="J2187" i="21"/>
  <c r="I2187" i="21"/>
  <c r="H2187" i="21"/>
  <c r="J2186" i="21"/>
  <c r="I2186" i="21"/>
  <c r="H2186" i="21"/>
  <c r="J2185" i="21"/>
  <c r="I2185" i="21"/>
  <c r="H2185" i="21"/>
  <c r="J2184" i="21"/>
  <c r="I2184" i="21"/>
  <c r="H2184" i="21"/>
  <c r="J2183" i="21"/>
  <c r="I2183" i="21"/>
  <c r="H2183" i="21"/>
  <c r="J2182" i="21"/>
  <c r="I2182" i="21"/>
  <c r="H2182" i="21"/>
  <c r="J2181" i="21"/>
  <c r="I2181" i="21"/>
  <c r="H2181" i="21"/>
  <c r="J2180" i="21"/>
  <c r="I2180" i="21"/>
  <c r="H2180" i="21"/>
  <c r="J2179" i="21"/>
  <c r="I2179" i="21"/>
  <c r="H2179" i="21"/>
  <c r="J2178" i="21"/>
  <c r="I2178" i="21"/>
  <c r="H2178" i="21"/>
  <c r="J2177" i="21"/>
  <c r="I2177" i="21"/>
  <c r="H2177" i="21"/>
  <c r="J2176" i="21"/>
  <c r="I2176" i="21"/>
  <c r="H2176" i="21"/>
  <c r="J2175" i="21"/>
  <c r="I2175" i="21"/>
  <c r="H2175" i="21"/>
  <c r="J2174" i="21"/>
  <c r="I2174" i="21"/>
  <c r="H2174" i="21"/>
  <c r="J2173" i="21"/>
  <c r="I2173" i="21"/>
  <c r="H2173" i="21"/>
  <c r="J2172" i="21"/>
  <c r="I2172" i="21"/>
  <c r="H2172" i="21"/>
  <c r="J2171" i="21"/>
  <c r="I2171" i="21"/>
  <c r="H2171" i="21"/>
  <c r="J2170" i="21"/>
  <c r="I2170" i="21"/>
  <c r="H2170" i="21"/>
  <c r="J2169" i="21"/>
  <c r="I2169" i="21"/>
  <c r="H2169" i="21"/>
  <c r="J2168" i="21"/>
  <c r="I2168" i="21"/>
  <c r="H2168" i="21"/>
  <c r="J2167" i="21"/>
  <c r="I2167" i="21"/>
  <c r="H2167" i="21"/>
  <c r="J2166" i="21"/>
  <c r="I2166" i="21"/>
  <c r="H2166" i="21"/>
  <c r="J2165" i="21"/>
  <c r="I2165" i="21"/>
  <c r="H2165" i="21"/>
  <c r="J2164" i="21"/>
  <c r="I2164" i="21"/>
  <c r="H2164" i="21"/>
  <c r="J2163" i="21"/>
  <c r="I2163" i="21"/>
  <c r="H2163" i="21"/>
  <c r="J2162" i="21"/>
  <c r="I2162" i="21"/>
  <c r="H2162" i="21"/>
  <c r="J2161" i="21"/>
  <c r="I2161" i="21"/>
  <c r="H2161" i="21"/>
  <c r="J2160" i="21"/>
  <c r="I2160" i="21"/>
  <c r="H2160" i="21"/>
  <c r="J2159" i="21"/>
  <c r="I2159" i="21"/>
  <c r="H2159" i="21"/>
  <c r="J2158" i="21"/>
  <c r="I2158" i="21"/>
  <c r="H2158" i="21"/>
  <c r="J2157" i="21"/>
  <c r="I2157" i="21"/>
  <c r="H2157" i="21"/>
  <c r="J2156" i="21"/>
  <c r="I2156" i="21"/>
  <c r="H2156" i="21"/>
  <c r="J2155" i="21"/>
  <c r="I2155" i="21"/>
  <c r="H2155" i="21"/>
  <c r="J2154" i="21"/>
  <c r="I2154" i="21"/>
  <c r="H2154" i="21"/>
  <c r="J2153" i="21"/>
  <c r="I2153" i="21"/>
  <c r="H2153" i="21"/>
  <c r="J2152" i="21"/>
  <c r="I2152" i="21"/>
  <c r="H2152" i="21"/>
  <c r="J2151" i="21"/>
  <c r="I2151" i="21"/>
  <c r="H2151" i="21"/>
  <c r="J2150" i="21"/>
  <c r="I2150" i="21"/>
  <c r="H2150" i="21"/>
  <c r="J2149" i="21"/>
  <c r="I2149" i="21"/>
  <c r="H2149" i="21"/>
  <c r="J2148" i="21"/>
  <c r="I2148" i="21"/>
  <c r="H2148" i="21"/>
  <c r="J2147" i="21"/>
  <c r="I2147" i="21"/>
  <c r="H2147" i="21"/>
  <c r="J2146" i="21"/>
  <c r="I2146" i="21"/>
  <c r="H2146" i="21"/>
  <c r="J2145" i="21"/>
  <c r="I2145" i="21"/>
  <c r="H2145" i="21"/>
  <c r="J2144" i="21"/>
  <c r="I2144" i="21"/>
  <c r="H2144" i="21"/>
  <c r="J2143" i="21"/>
  <c r="I2143" i="21"/>
  <c r="H2143" i="21"/>
  <c r="J2142" i="21"/>
  <c r="I2142" i="21"/>
  <c r="H2142" i="21"/>
  <c r="J2141" i="21"/>
  <c r="I2141" i="21"/>
  <c r="H2141" i="21"/>
  <c r="J2140" i="21"/>
  <c r="I2140" i="21"/>
  <c r="H2140" i="21"/>
  <c r="J2139" i="21"/>
  <c r="I2139" i="21"/>
  <c r="H2139" i="21"/>
  <c r="J2138" i="21"/>
  <c r="I2138" i="21"/>
  <c r="H2138" i="21"/>
  <c r="J2137" i="21"/>
  <c r="I2137" i="21"/>
  <c r="H2137" i="21"/>
  <c r="J2136" i="21"/>
  <c r="I2136" i="21"/>
  <c r="H2136" i="21"/>
  <c r="J2135" i="21"/>
  <c r="I2135" i="21"/>
  <c r="H2135" i="21"/>
  <c r="J2134" i="21"/>
  <c r="I2134" i="21"/>
  <c r="H2134" i="21"/>
  <c r="J2133" i="21"/>
  <c r="I2133" i="21"/>
  <c r="H2133" i="21"/>
  <c r="J2132" i="21"/>
  <c r="I2132" i="21"/>
  <c r="H2132" i="21"/>
  <c r="J2131" i="21"/>
  <c r="I2131" i="21"/>
  <c r="H2131" i="21"/>
  <c r="J2130" i="21"/>
  <c r="I2130" i="21"/>
  <c r="H2130" i="21"/>
  <c r="J2129" i="21"/>
  <c r="I2129" i="21"/>
  <c r="H2129" i="21"/>
  <c r="J2128" i="21"/>
  <c r="I2128" i="21"/>
  <c r="H2128" i="21"/>
  <c r="J2127" i="21"/>
  <c r="I2127" i="21"/>
  <c r="H2127" i="21"/>
  <c r="J2126" i="21"/>
  <c r="I2126" i="21"/>
  <c r="H2126" i="21"/>
  <c r="J2125" i="21"/>
  <c r="I2125" i="21"/>
  <c r="H2125" i="21"/>
  <c r="J2124" i="21"/>
  <c r="I2124" i="21"/>
  <c r="H2124" i="21"/>
  <c r="J2123" i="21"/>
  <c r="I2123" i="21"/>
  <c r="H2123" i="21"/>
  <c r="J2122" i="21"/>
  <c r="I2122" i="21"/>
  <c r="H2122" i="21"/>
  <c r="J2121" i="21"/>
  <c r="I2121" i="21"/>
  <c r="H2121" i="21"/>
  <c r="J2120" i="21"/>
  <c r="I2120" i="21"/>
  <c r="H2120" i="21"/>
  <c r="J2119" i="21"/>
  <c r="I2119" i="21"/>
  <c r="H2119" i="21"/>
  <c r="J2118" i="21"/>
  <c r="I2118" i="21"/>
  <c r="H2118" i="21"/>
  <c r="J2117" i="21"/>
  <c r="I2117" i="21"/>
  <c r="H2117" i="21"/>
  <c r="J2116" i="21"/>
  <c r="I2116" i="21"/>
  <c r="H2116" i="21"/>
  <c r="J2115" i="21"/>
  <c r="I2115" i="21"/>
  <c r="H2115" i="21"/>
  <c r="J2114" i="21"/>
  <c r="I2114" i="21"/>
  <c r="H2114" i="21"/>
  <c r="J2113" i="21"/>
  <c r="I2113" i="21"/>
  <c r="H2113" i="21"/>
  <c r="J2112" i="21"/>
  <c r="I2112" i="21"/>
  <c r="H2112" i="21"/>
  <c r="J2111" i="21"/>
  <c r="I2111" i="21"/>
  <c r="H2111" i="21"/>
  <c r="J2110" i="21"/>
  <c r="I2110" i="21"/>
  <c r="H2110" i="21"/>
  <c r="J2109" i="21"/>
  <c r="I2109" i="21"/>
  <c r="H2109" i="21"/>
  <c r="J2108" i="21"/>
  <c r="I2108" i="21"/>
  <c r="H2108" i="21"/>
  <c r="J2107" i="21"/>
  <c r="I2107" i="21"/>
  <c r="H2107" i="21"/>
  <c r="J2106" i="21"/>
  <c r="I2106" i="21"/>
  <c r="H2106" i="21"/>
  <c r="J2105" i="21"/>
  <c r="I2105" i="21"/>
  <c r="H2105" i="21"/>
  <c r="J2104" i="21"/>
  <c r="I2104" i="21"/>
  <c r="H2104" i="21"/>
  <c r="J2103" i="21"/>
  <c r="I2103" i="21"/>
  <c r="H2103" i="21"/>
  <c r="J2102" i="21"/>
  <c r="I2102" i="21"/>
  <c r="H2102" i="21"/>
  <c r="J2101" i="21"/>
  <c r="I2101" i="21"/>
  <c r="H2101" i="21"/>
  <c r="J2100" i="21"/>
  <c r="I2100" i="21"/>
  <c r="H2100" i="21"/>
  <c r="J2099" i="21"/>
  <c r="I2099" i="21"/>
  <c r="H2099" i="21"/>
  <c r="J2098" i="21"/>
  <c r="I2098" i="21"/>
  <c r="H2098" i="21"/>
  <c r="J2097" i="21"/>
  <c r="I2097" i="21"/>
  <c r="H2097" i="21"/>
  <c r="J2096" i="21"/>
  <c r="I2096" i="21"/>
  <c r="H2096" i="21"/>
  <c r="J2095" i="21"/>
  <c r="I2095" i="21"/>
  <c r="H2095" i="21"/>
  <c r="J2094" i="21"/>
  <c r="I2094" i="21"/>
  <c r="H2094" i="21"/>
  <c r="J2093" i="21"/>
  <c r="I2093" i="21"/>
  <c r="H2093" i="21"/>
  <c r="J2092" i="21"/>
  <c r="I2092" i="21"/>
  <c r="H2092" i="21"/>
  <c r="J2091" i="21"/>
  <c r="I2091" i="21"/>
  <c r="H2091" i="21"/>
  <c r="J2090" i="21"/>
  <c r="I2090" i="21"/>
  <c r="H2090" i="21"/>
  <c r="J2089" i="21"/>
  <c r="I2089" i="21"/>
  <c r="H2089" i="21"/>
  <c r="J2088" i="21"/>
  <c r="I2088" i="21"/>
  <c r="H2088" i="21"/>
  <c r="J2087" i="21"/>
  <c r="I2087" i="21"/>
  <c r="H2087" i="21"/>
  <c r="J2086" i="21"/>
  <c r="I2086" i="21"/>
  <c r="H2086" i="21"/>
  <c r="J2085" i="21"/>
  <c r="I2085" i="21"/>
  <c r="H2085" i="21"/>
  <c r="J2084" i="21"/>
  <c r="I2084" i="21"/>
  <c r="H2084" i="21"/>
  <c r="J2083" i="21"/>
  <c r="I2083" i="21"/>
  <c r="H2083" i="21"/>
  <c r="J2082" i="21"/>
  <c r="I2082" i="21"/>
  <c r="H2082" i="21"/>
  <c r="J2081" i="21"/>
  <c r="I2081" i="21"/>
  <c r="H2081" i="21"/>
  <c r="J2080" i="21"/>
  <c r="I2080" i="21"/>
  <c r="H2080" i="21"/>
  <c r="J2079" i="21"/>
  <c r="I2079" i="21"/>
  <c r="H2079" i="21"/>
  <c r="J2078" i="21"/>
  <c r="I2078" i="21"/>
  <c r="H2078" i="21"/>
  <c r="J2077" i="21"/>
  <c r="I2077" i="21"/>
  <c r="H2077" i="21"/>
  <c r="J2076" i="21"/>
  <c r="I2076" i="21"/>
  <c r="H2076" i="21"/>
  <c r="J2075" i="21"/>
  <c r="I2075" i="21"/>
  <c r="H2075" i="21"/>
  <c r="J2074" i="21"/>
  <c r="I2074" i="21"/>
  <c r="H2074" i="21"/>
  <c r="J2073" i="21"/>
  <c r="I2073" i="21"/>
  <c r="H2073" i="21"/>
  <c r="J2072" i="21"/>
  <c r="I2072" i="21"/>
  <c r="H2072" i="21"/>
  <c r="J2071" i="21"/>
  <c r="I2071" i="21"/>
  <c r="H2071" i="21"/>
  <c r="J2070" i="21"/>
  <c r="I2070" i="21"/>
  <c r="H2070" i="21"/>
  <c r="J2069" i="21"/>
  <c r="I2069" i="21"/>
  <c r="H2069" i="21"/>
  <c r="J2068" i="21"/>
  <c r="I2068" i="21"/>
  <c r="H2068" i="21"/>
  <c r="J2067" i="21"/>
  <c r="I2067" i="21"/>
  <c r="H2067" i="21"/>
  <c r="J2066" i="21"/>
  <c r="I2066" i="21"/>
  <c r="H2066" i="21"/>
  <c r="J2065" i="21"/>
  <c r="I2065" i="21"/>
  <c r="H2065" i="21"/>
  <c r="J2064" i="21"/>
  <c r="I2064" i="21"/>
  <c r="H2064" i="21"/>
  <c r="J2063" i="21"/>
  <c r="I2063" i="21"/>
  <c r="H2063" i="21"/>
  <c r="J2062" i="21"/>
  <c r="I2062" i="21"/>
  <c r="H2062" i="21"/>
  <c r="J2061" i="21"/>
  <c r="I2061" i="21"/>
  <c r="H2061" i="21"/>
  <c r="J2060" i="21"/>
  <c r="I2060" i="21"/>
  <c r="H2060" i="21"/>
  <c r="J2059" i="21"/>
  <c r="I2059" i="21"/>
  <c r="H2059" i="21"/>
  <c r="J2058" i="21"/>
  <c r="I2058" i="21"/>
  <c r="H2058" i="21"/>
  <c r="J2057" i="21"/>
  <c r="I2057" i="21"/>
  <c r="H2057" i="21"/>
  <c r="J2056" i="21"/>
  <c r="I2056" i="21"/>
  <c r="H2056" i="21"/>
  <c r="J2055" i="21"/>
  <c r="I2055" i="21"/>
  <c r="H2055" i="21"/>
  <c r="J2054" i="21"/>
  <c r="I2054" i="21"/>
  <c r="H2054" i="21"/>
  <c r="J2053" i="21"/>
  <c r="I2053" i="21"/>
  <c r="H2053" i="21"/>
  <c r="J2052" i="21"/>
  <c r="I2052" i="21"/>
  <c r="H2052" i="21"/>
  <c r="J2051" i="21"/>
  <c r="I2051" i="21"/>
  <c r="H2051" i="21"/>
  <c r="J2050" i="21"/>
  <c r="I2050" i="21"/>
  <c r="H2050" i="21"/>
  <c r="J2049" i="21"/>
  <c r="I2049" i="21"/>
  <c r="H2049" i="21"/>
  <c r="J2048" i="21"/>
  <c r="I2048" i="21"/>
  <c r="H2048" i="21"/>
  <c r="J2047" i="21"/>
  <c r="I2047" i="21"/>
  <c r="H2047" i="21"/>
  <c r="J2046" i="21"/>
  <c r="I2046" i="21"/>
  <c r="H2046" i="21"/>
  <c r="J2045" i="21"/>
  <c r="I2045" i="21"/>
  <c r="H2045" i="21"/>
  <c r="J2044" i="21"/>
  <c r="I2044" i="21"/>
  <c r="H2044" i="21"/>
  <c r="J2043" i="21"/>
  <c r="I2043" i="21"/>
  <c r="H2043" i="21"/>
  <c r="J2042" i="21"/>
  <c r="I2042" i="21"/>
  <c r="H2042" i="21"/>
  <c r="J2041" i="21"/>
  <c r="I2041" i="21"/>
  <c r="H2041" i="21"/>
  <c r="J2040" i="21"/>
  <c r="I2040" i="21"/>
  <c r="H2040" i="21"/>
  <c r="J2039" i="21"/>
  <c r="I2039" i="21"/>
  <c r="H2039" i="21"/>
  <c r="J2038" i="21"/>
  <c r="I2038" i="21"/>
  <c r="H2038" i="21"/>
  <c r="J2037" i="21"/>
  <c r="I2037" i="21"/>
  <c r="H2037" i="21"/>
  <c r="J2036" i="21"/>
  <c r="I2036" i="21"/>
  <c r="H2036" i="21"/>
  <c r="J2035" i="21"/>
  <c r="I2035" i="21"/>
  <c r="H2035" i="21"/>
  <c r="J2034" i="21"/>
  <c r="I2034" i="21"/>
  <c r="H2034" i="21"/>
  <c r="J2033" i="21"/>
  <c r="I2033" i="21"/>
  <c r="H2033" i="21"/>
  <c r="J2032" i="21"/>
  <c r="I2032" i="21"/>
  <c r="H2032" i="21"/>
  <c r="J2031" i="21"/>
  <c r="I2031" i="21"/>
  <c r="H2031" i="21"/>
  <c r="J2030" i="21"/>
  <c r="I2030" i="21"/>
  <c r="H2030" i="21"/>
  <c r="J2029" i="21"/>
  <c r="I2029" i="21"/>
  <c r="H2029" i="21"/>
  <c r="J2028" i="21"/>
  <c r="I2028" i="21"/>
  <c r="H2028" i="21"/>
  <c r="J2027" i="21"/>
  <c r="I2027" i="21"/>
  <c r="H2027" i="21"/>
  <c r="J2026" i="21"/>
  <c r="I2026" i="21"/>
  <c r="H2026" i="21"/>
  <c r="J2025" i="21"/>
  <c r="I2025" i="21"/>
  <c r="H2025" i="21"/>
  <c r="J2024" i="21"/>
  <c r="I2024" i="21"/>
  <c r="H2024" i="21"/>
  <c r="J2023" i="21"/>
  <c r="I2023" i="21"/>
  <c r="H2023" i="21"/>
  <c r="J2022" i="21"/>
  <c r="I2022" i="21"/>
  <c r="H2022" i="21"/>
  <c r="J2021" i="21"/>
  <c r="I2021" i="21"/>
  <c r="H2021" i="21"/>
  <c r="J2020" i="21"/>
  <c r="I2020" i="21"/>
  <c r="H2020" i="21"/>
  <c r="J2019" i="21"/>
  <c r="I2019" i="21"/>
  <c r="H2019" i="21"/>
  <c r="J2018" i="21"/>
  <c r="I2018" i="21"/>
  <c r="H2018" i="21"/>
  <c r="J2017" i="21"/>
  <c r="I2017" i="21"/>
  <c r="H2017" i="21"/>
  <c r="J2016" i="21"/>
  <c r="I2016" i="21"/>
  <c r="H2016" i="21"/>
  <c r="J2015" i="21"/>
  <c r="I2015" i="21"/>
  <c r="H2015" i="21"/>
  <c r="J2014" i="21"/>
  <c r="I2014" i="21"/>
  <c r="H2014" i="21"/>
  <c r="J2013" i="21"/>
  <c r="I2013" i="21"/>
  <c r="H2013" i="21"/>
  <c r="J2012" i="21"/>
  <c r="I2012" i="21"/>
  <c r="H2012" i="21"/>
  <c r="J2011" i="21"/>
  <c r="I2011" i="21"/>
  <c r="H2011" i="21"/>
  <c r="J2010" i="21"/>
  <c r="I2010" i="21"/>
  <c r="H2010" i="21"/>
  <c r="J2009" i="21"/>
  <c r="I2009" i="21"/>
  <c r="H2009" i="21"/>
  <c r="J2008" i="21"/>
  <c r="I2008" i="21"/>
  <c r="H2008" i="21"/>
  <c r="J2007" i="21"/>
  <c r="I2007" i="21"/>
  <c r="H2007" i="21"/>
  <c r="J2006" i="21"/>
  <c r="I2006" i="21"/>
  <c r="H2006" i="21"/>
  <c r="J2005" i="21"/>
  <c r="I2005" i="21"/>
  <c r="H2005" i="21"/>
  <c r="J2004" i="21"/>
  <c r="I2004" i="21"/>
  <c r="H2004" i="21"/>
  <c r="J2003" i="21"/>
  <c r="I2003" i="21"/>
  <c r="H2003" i="21"/>
  <c r="J2002" i="21"/>
  <c r="I2002" i="21"/>
  <c r="H2002" i="21"/>
  <c r="J2001" i="21"/>
  <c r="I2001" i="21"/>
  <c r="H2001" i="21"/>
  <c r="J2000" i="21"/>
  <c r="I2000" i="21"/>
  <c r="H2000" i="21"/>
  <c r="J1999" i="21"/>
  <c r="I1999" i="21"/>
  <c r="H1999" i="21"/>
  <c r="J1998" i="21"/>
  <c r="I1998" i="21"/>
  <c r="H1998" i="21"/>
  <c r="J1997" i="21"/>
  <c r="I1997" i="21"/>
  <c r="H1997" i="21"/>
  <c r="J1996" i="21"/>
  <c r="I1996" i="21"/>
  <c r="H1996" i="21"/>
  <c r="J1995" i="21"/>
  <c r="I1995" i="21"/>
  <c r="H1995" i="21"/>
  <c r="J1994" i="21"/>
  <c r="I1994" i="21"/>
  <c r="H1994" i="21"/>
  <c r="J1993" i="21"/>
  <c r="I1993" i="21"/>
  <c r="H1993" i="21"/>
  <c r="J1992" i="21"/>
  <c r="I1992" i="21"/>
  <c r="H1992" i="21"/>
  <c r="J1991" i="21"/>
  <c r="I1991" i="21"/>
  <c r="H1991" i="21"/>
  <c r="J1990" i="21"/>
  <c r="I1990" i="21"/>
  <c r="H1990" i="21"/>
  <c r="J1989" i="21"/>
  <c r="I1989" i="21"/>
  <c r="H1989" i="21"/>
  <c r="J1988" i="21"/>
  <c r="I1988" i="21"/>
  <c r="H1988" i="21"/>
  <c r="J1987" i="21"/>
  <c r="I1987" i="21"/>
  <c r="H1987" i="21"/>
  <c r="J1986" i="21"/>
  <c r="I1986" i="21"/>
  <c r="H1986" i="21"/>
  <c r="J1985" i="21"/>
  <c r="I1985" i="21"/>
  <c r="H1985" i="21"/>
  <c r="J1984" i="21"/>
  <c r="I1984" i="21"/>
  <c r="H1984" i="21"/>
  <c r="J1983" i="21"/>
  <c r="I1983" i="21"/>
  <c r="H1983" i="21"/>
  <c r="J1982" i="21"/>
  <c r="I1982" i="21"/>
  <c r="H1982" i="21"/>
  <c r="J1981" i="21"/>
  <c r="I1981" i="21"/>
  <c r="H1981" i="21"/>
  <c r="J1980" i="21"/>
  <c r="I1980" i="21"/>
  <c r="H1980" i="21"/>
  <c r="J1979" i="21"/>
  <c r="I1979" i="21"/>
  <c r="H1979" i="21"/>
  <c r="J1978" i="21"/>
  <c r="I1978" i="21"/>
  <c r="H1978" i="21"/>
  <c r="J1977" i="21"/>
  <c r="I1977" i="21"/>
  <c r="H1977" i="21"/>
  <c r="J1976" i="21"/>
  <c r="I1976" i="21"/>
  <c r="H1976" i="21"/>
  <c r="J1975" i="21"/>
  <c r="I1975" i="21"/>
  <c r="H1975" i="21"/>
  <c r="J1974" i="21"/>
  <c r="I1974" i="21"/>
  <c r="H1974" i="21"/>
  <c r="J1973" i="21"/>
  <c r="I1973" i="21"/>
  <c r="H1973" i="21"/>
  <c r="J1972" i="21"/>
  <c r="I1972" i="21"/>
  <c r="H1972" i="21"/>
  <c r="J1971" i="21"/>
  <c r="I1971" i="21"/>
  <c r="H1971" i="21"/>
  <c r="J1970" i="21"/>
  <c r="I1970" i="21"/>
  <c r="H1970" i="21"/>
  <c r="J1969" i="21"/>
  <c r="I1969" i="21"/>
  <c r="H1969" i="21"/>
  <c r="J1968" i="21"/>
  <c r="I1968" i="21"/>
  <c r="H1968" i="21"/>
  <c r="J1967" i="21"/>
  <c r="I1967" i="21"/>
  <c r="H1967" i="21"/>
  <c r="J1966" i="21"/>
  <c r="I1966" i="21"/>
  <c r="H1966" i="21"/>
  <c r="J1965" i="21"/>
  <c r="I1965" i="21"/>
  <c r="H1965" i="21"/>
  <c r="J1964" i="21"/>
  <c r="I1964" i="21"/>
  <c r="H1964" i="21"/>
  <c r="J1963" i="21"/>
  <c r="I1963" i="21"/>
  <c r="H1963" i="21"/>
  <c r="J1962" i="21"/>
  <c r="I1962" i="21"/>
  <c r="H1962" i="21"/>
  <c r="J1961" i="21"/>
  <c r="I1961" i="21"/>
  <c r="H1961" i="21"/>
  <c r="J1960" i="21"/>
  <c r="I1960" i="21"/>
  <c r="H1960" i="21"/>
  <c r="J1959" i="21"/>
  <c r="I1959" i="21"/>
  <c r="H1959" i="21"/>
  <c r="J1958" i="21"/>
  <c r="I1958" i="21"/>
  <c r="H1958" i="21"/>
  <c r="J1957" i="21"/>
  <c r="I1957" i="21"/>
  <c r="H1957" i="21"/>
  <c r="J1956" i="21"/>
  <c r="I1956" i="21"/>
  <c r="H1956" i="21"/>
  <c r="J1955" i="21"/>
  <c r="I1955" i="21"/>
  <c r="H1955" i="21"/>
  <c r="J1954" i="21"/>
  <c r="I1954" i="21"/>
  <c r="H1954" i="21"/>
  <c r="J1953" i="21"/>
  <c r="I1953" i="21"/>
  <c r="H1953" i="21"/>
  <c r="J1952" i="21"/>
  <c r="I1952" i="21"/>
  <c r="H1952" i="21"/>
  <c r="J1951" i="21"/>
  <c r="I1951" i="21"/>
  <c r="H1951" i="21"/>
  <c r="J1950" i="21"/>
  <c r="I1950" i="21"/>
  <c r="H1950" i="21"/>
  <c r="J1949" i="21"/>
  <c r="I1949" i="21"/>
  <c r="H1949" i="21"/>
  <c r="J1948" i="21"/>
  <c r="I1948" i="21"/>
  <c r="H1948" i="21"/>
  <c r="J1947" i="21"/>
  <c r="I1947" i="21"/>
  <c r="H1947" i="21"/>
  <c r="J1946" i="21"/>
  <c r="I1946" i="21"/>
  <c r="H1946" i="21"/>
  <c r="J1945" i="21"/>
  <c r="I1945" i="21"/>
  <c r="H1945" i="21"/>
  <c r="J1944" i="21"/>
  <c r="I1944" i="21"/>
  <c r="H1944" i="21"/>
  <c r="J1943" i="21"/>
  <c r="I1943" i="21"/>
  <c r="H1943" i="21"/>
  <c r="J1942" i="21"/>
  <c r="I1942" i="21"/>
  <c r="H1942" i="21"/>
  <c r="J1941" i="21"/>
  <c r="I1941" i="21"/>
  <c r="H1941" i="21"/>
  <c r="J1940" i="21"/>
  <c r="I1940" i="21"/>
  <c r="H1940" i="21"/>
  <c r="J1939" i="21"/>
  <c r="I1939" i="21"/>
  <c r="H1939" i="21"/>
  <c r="J1938" i="21"/>
  <c r="I1938" i="21"/>
  <c r="H1938" i="21"/>
  <c r="J1937" i="21"/>
  <c r="I1937" i="21"/>
  <c r="H1937" i="21"/>
  <c r="J1936" i="21"/>
  <c r="I1936" i="21"/>
  <c r="H1936" i="21"/>
  <c r="J1935" i="21"/>
  <c r="I1935" i="21"/>
  <c r="H1935" i="21"/>
  <c r="J1934" i="21"/>
  <c r="I1934" i="21"/>
  <c r="H1934" i="21"/>
  <c r="J1933" i="21"/>
  <c r="I1933" i="21"/>
  <c r="H1933" i="21"/>
  <c r="J1932" i="21"/>
  <c r="I1932" i="21"/>
  <c r="H1932" i="21"/>
  <c r="J1931" i="21"/>
  <c r="I1931" i="21"/>
  <c r="H1931" i="21"/>
  <c r="J1930" i="21"/>
  <c r="I1930" i="21"/>
  <c r="H1930" i="21"/>
  <c r="J1929" i="21"/>
  <c r="I1929" i="21"/>
  <c r="H1929" i="21"/>
  <c r="J1928" i="21"/>
  <c r="I1928" i="21"/>
  <c r="H1928" i="21"/>
  <c r="J1927" i="21"/>
  <c r="I1927" i="21"/>
  <c r="H1927" i="21"/>
  <c r="J1926" i="21"/>
  <c r="I1926" i="21"/>
  <c r="H1926" i="21"/>
  <c r="J1925" i="21"/>
  <c r="I1925" i="21"/>
  <c r="H1925" i="21"/>
  <c r="J1924" i="21"/>
  <c r="I1924" i="21"/>
  <c r="H1924" i="21"/>
  <c r="J1923" i="21"/>
  <c r="I1923" i="21"/>
  <c r="H1923" i="21"/>
  <c r="J1922" i="21"/>
  <c r="I1922" i="21"/>
  <c r="H1922" i="21"/>
  <c r="J1921" i="21"/>
  <c r="I1921" i="21"/>
  <c r="H1921" i="21"/>
  <c r="J1920" i="21"/>
  <c r="I1920" i="21"/>
  <c r="H1920" i="21"/>
  <c r="J1919" i="21"/>
  <c r="I1919" i="21"/>
  <c r="H1919" i="21"/>
  <c r="J1918" i="21"/>
  <c r="I1918" i="21"/>
  <c r="H1918" i="21"/>
  <c r="J1917" i="21"/>
  <c r="I1917" i="21"/>
  <c r="H1917" i="21"/>
  <c r="J1916" i="21"/>
  <c r="I1916" i="21"/>
  <c r="H1916" i="21"/>
  <c r="J1915" i="21"/>
  <c r="I1915" i="21"/>
  <c r="H1915" i="21"/>
  <c r="J1914" i="21"/>
  <c r="I1914" i="21"/>
  <c r="H1914" i="21"/>
  <c r="J1913" i="21"/>
  <c r="I1913" i="21"/>
  <c r="H1913" i="21"/>
  <c r="J1912" i="21"/>
  <c r="I1912" i="21"/>
  <c r="H1912" i="21"/>
  <c r="J1911" i="21"/>
  <c r="I1911" i="21"/>
  <c r="H1911" i="21"/>
  <c r="J1910" i="21"/>
  <c r="I1910" i="21"/>
  <c r="H1910" i="21"/>
  <c r="J1909" i="21"/>
  <c r="I1909" i="21"/>
  <c r="H1909" i="21"/>
  <c r="J1908" i="21"/>
  <c r="I1908" i="21"/>
  <c r="H1908" i="21"/>
  <c r="J1907" i="21"/>
  <c r="I1907" i="21"/>
  <c r="H1907" i="21"/>
  <c r="J1906" i="21"/>
  <c r="I1906" i="21"/>
  <c r="H1906" i="21"/>
  <c r="J1905" i="21"/>
  <c r="I1905" i="21"/>
  <c r="H1905" i="21"/>
  <c r="J1904" i="21"/>
  <c r="I1904" i="21"/>
  <c r="H1904" i="21"/>
  <c r="J1903" i="21"/>
  <c r="I1903" i="21"/>
  <c r="H1903" i="21"/>
  <c r="J1902" i="21"/>
  <c r="I1902" i="21"/>
  <c r="H1902" i="21"/>
  <c r="J1901" i="21"/>
  <c r="I1901" i="21"/>
  <c r="H1901" i="21"/>
  <c r="J1900" i="21"/>
  <c r="I1900" i="21"/>
  <c r="H1900" i="21"/>
  <c r="J1899" i="21"/>
  <c r="I1899" i="21"/>
  <c r="H1899" i="21"/>
  <c r="J1898" i="21"/>
  <c r="I1898" i="21"/>
  <c r="H1898" i="21"/>
  <c r="J1897" i="21"/>
  <c r="I1897" i="21"/>
  <c r="H1897" i="21"/>
  <c r="J1896" i="21"/>
  <c r="I1896" i="21"/>
  <c r="H1896" i="21"/>
  <c r="J1895" i="21"/>
  <c r="I1895" i="21"/>
  <c r="H1895" i="21"/>
  <c r="J1894" i="21"/>
  <c r="I1894" i="21"/>
  <c r="H1894" i="21"/>
  <c r="J1893" i="21"/>
  <c r="I1893" i="21"/>
  <c r="H1893" i="21"/>
  <c r="J1892" i="21"/>
  <c r="I1892" i="21"/>
  <c r="H1892" i="21"/>
  <c r="J1891" i="21"/>
  <c r="I1891" i="21"/>
  <c r="H1891" i="21"/>
  <c r="J1890" i="21"/>
  <c r="I1890" i="21"/>
  <c r="H1890" i="21"/>
  <c r="J1889" i="21"/>
  <c r="I1889" i="21"/>
  <c r="H1889" i="21"/>
  <c r="J1888" i="21"/>
  <c r="I1888" i="21"/>
  <c r="H1888" i="21"/>
  <c r="J1887" i="21"/>
  <c r="I1887" i="21"/>
  <c r="H1887" i="21"/>
  <c r="J1886" i="21"/>
  <c r="I1886" i="21"/>
  <c r="H1886" i="21"/>
  <c r="J1885" i="21"/>
  <c r="I1885" i="21"/>
  <c r="H1885" i="21"/>
  <c r="J1884" i="21"/>
  <c r="I1884" i="21"/>
  <c r="H1884" i="21"/>
  <c r="J1883" i="21"/>
  <c r="I1883" i="21"/>
  <c r="H1883" i="21"/>
  <c r="J1882" i="21"/>
  <c r="I1882" i="21"/>
  <c r="H1882" i="21"/>
  <c r="J1881" i="21"/>
  <c r="I1881" i="21"/>
  <c r="H1881" i="21"/>
  <c r="J1880" i="21"/>
  <c r="I1880" i="21"/>
  <c r="H1880" i="21"/>
  <c r="J1879" i="21"/>
  <c r="I1879" i="21"/>
  <c r="H1879" i="21"/>
  <c r="J1878" i="21"/>
  <c r="I1878" i="21"/>
  <c r="H1878" i="21"/>
  <c r="J1877" i="21"/>
  <c r="I1877" i="21"/>
  <c r="H1877" i="21"/>
  <c r="J1876" i="21"/>
  <c r="I1876" i="21"/>
  <c r="H1876" i="21"/>
  <c r="J1875" i="21"/>
  <c r="I1875" i="21"/>
  <c r="H1875" i="21"/>
  <c r="J1874" i="21"/>
  <c r="I1874" i="21"/>
  <c r="H1874" i="21"/>
  <c r="J1873" i="21"/>
  <c r="I1873" i="21"/>
  <c r="H1873" i="21"/>
  <c r="J1872" i="21"/>
  <c r="I1872" i="21"/>
  <c r="H1872" i="21"/>
  <c r="J1871" i="21"/>
  <c r="I1871" i="21"/>
  <c r="H1871" i="21"/>
  <c r="J1870" i="21"/>
  <c r="I1870" i="21"/>
  <c r="H1870" i="21"/>
  <c r="J1869" i="21"/>
  <c r="I1869" i="21"/>
  <c r="H1869" i="21"/>
  <c r="J1868" i="21"/>
  <c r="I1868" i="21"/>
  <c r="H1868" i="21"/>
  <c r="J1867" i="21"/>
  <c r="I1867" i="21"/>
  <c r="H1867" i="21"/>
  <c r="J1866" i="21"/>
  <c r="I1866" i="21"/>
  <c r="H1866" i="21"/>
  <c r="J1865" i="21"/>
  <c r="I1865" i="21"/>
  <c r="H1865" i="21"/>
  <c r="J1864" i="21"/>
  <c r="I1864" i="21"/>
  <c r="H1864" i="21"/>
  <c r="J1863" i="21"/>
  <c r="I1863" i="21"/>
  <c r="H1863" i="21"/>
  <c r="J1862" i="21"/>
  <c r="I1862" i="21"/>
  <c r="H1862" i="21"/>
  <c r="J1861" i="21"/>
  <c r="I1861" i="21"/>
  <c r="H1861" i="21"/>
  <c r="J1860" i="21"/>
  <c r="I1860" i="21"/>
  <c r="H1860" i="21"/>
  <c r="J1859" i="21"/>
  <c r="I1859" i="21"/>
  <c r="H1859" i="21"/>
  <c r="J1858" i="21"/>
  <c r="I1858" i="21"/>
  <c r="H1858" i="21"/>
  <c r="J1857" i="21"/>
  <c r="I1857" i="21"/>
  <c r="H1857" i="21"/>
  <c r="J1856" i="21"/>
  <c r="I1856" i="21"/>
  <c r="H1856" i="21"/>
  <c r="J1855" i="21"/>
  <c r="I1855" i="21"/>
  <c r="H1855" i="21"/>
  <c r="J1854" i="21"/>
  <c r="I1854" i="21"/>
  <c r="H1854" i="21"/>
  <c r="J1853" i="21"/>
  <c r="I1853" i="21"/>
  <c r="H1853" i="21"/>
  <c r="J1852" i="21"/>
  <c r="I1852" i="21"/>
  <c r="H1852" i="21"/>
  <c r="J1851" i="21"/>
  <c r="I1851" i="21"/>
  <c r="H1851" i="21"/>
  <c r="J1850" i="21"/>
  <c r="I1850" i="21"/>
  <c r="H1850" i="21"/>
  <c r="J1849" i="21"/>
  <c r="I1849" i="21"/>
  <c r="H1849" i="21"/>
  <c r="J1848" i="21"/>
  <c r="I1848" i="21"/>
  <c r="H1848" i="21"/>
  <c r="J1847" i="21"/>
  <c r="I1847" i="21"/>
  <c r="H1847" i="21"/>
  <c r="J1846" i="21"/>
  <c r="I1846" i="21"/>
  <c r="H1846" i="21"/>
  <c r="J1845" i="21"/>
  <c r="I1845" i="21"/>
  <c r="H1845" i="21"/>
  <c r="J1844" i="21"/>
  <c r="I1844" i="21"/>
  <c r="H1844" i="21"/>
  <c r="J1843" i="21"/>
  <c r="I1843" i="21"/>
  <c r="H1843" i="21"/>
  <c r="J1842" i="21"/>
  <c r="I1842" i="21"/>
  <c r="H1842" i="21"/>
  <c r="J1841" i="21"/>
  <c r="I1841" i="21"/>
  <c r="H1841" i="21"/>
  <c r="J1840" i="21"/>
  <c r="I1840" i="21"/>
  <c r="H1840" i="21"/>
  <c r="J1839" i="21"/>
  <c r="I1839" i="21"/>
  <c r="H1839" i="21"/>
  <c r="J1838" i="21"/>
  <c r="I1838" i="21"/>
  <c r="H1838" i="21"/>
  <c r="J1837" i="21"/>
  <c r="I1837" i="21"/>
  <c r="H1837" i="21"/>
  <c r="J1836" i="21"/>
  <c r="I1836" i="21"/>
  <c r="H1836" i="21"/>
  <c r="J1835" i="21"/>
  <c r="I1835" i="21"/>
  <c r="H1835" i="21"/>
  <c r="J1834" i="21"/>
  <c r="I1834" i="21"/>
  <c r="H1834" i="21"/>
  <c r="J1833" i="21"/>
  <c r="I1833" i="21"/>
  <c r="H1833" i="21"/>
  <c r="J1832" i="21"/>
  <c r="I1832" i="21"/>
  <c r="H1832" i="21"/>
  <c r="J1831" i="21"/>
  <c r="I1831" i="21"/>
  <c r="H1831" i="21"/>
  <c r="J1830" i="21"/>
  <c r="I1830" i="21"/>
  <c r="H1830" i="21"/>
  <c r="J1829" i="21"/>
  <c r="I1829" i="21"/>
  <c r="H1829" i="21"/>
  <c r="J1828" i="21"/>
  <c r="I1828" i="21"/>
  <c r="H1828" i="21"/>
  <c r="J1827" i="21"/>
  <c r="I1827" i="21"/>
  <c r="H1827" i="21"/>
  <c r="J1826" i="21"/>
  <c r="I1826" i="21"/>
  <c r="H1826" i="21"/>
  <c r="J1825" i="21"/>
  <c r="I1825" i="21"/>
  <c r="H1825" i="21"/>
  <c r="J1824" i="21"/>
  <c r="I1824" i="21"/>
  <c r="H1824" i="21"/>
  <c r="J1823" i="21"/>
  <c r="I1823" i="21"/>
  <c r="H1823" i="21"/>
  <c r="J1822" i="21"/>
  <c r="I1822" i="21"/>
  <c r="H1822" i="21"/>
  <c r="J1821" i="21"/>
  <c r="I1821" i="21"/>
  <c r="H1821" i="21"/>
  <c r="J1820" i="21"/>
  <c r="I1820" i="21"/>
  <c r="H1820" i="21"/>
  <c r="J1819" i="21"/>
  <c r="I1819" i="21"/>
  <c r="H1819" i="21"/>
  <c r="J1818" i="21"/>
  <c r="I1818" i="21"/>
  <c r="H1818" i="21"/>
  <c r="J1817" i="21"/>
  <c r="I1817" i="21"/>
  <c r="H1817" i="21"/>
  <c r="J1816" i="21"/>
  <c r="I1816" i="21"/>
  <c r="H1816" i="21"/>
  <c r="J1815" i="21"/>
  <c r="I1815" i="21"/>
  <c r="H1815" i="21"/>
  <c r="J1814" i="21"/>
  <c r="I1814" i="21"/>
  <c r="H1814" i="21"/>
  <c r="J1813" i="21"/>
  <c r="I1813" i="21"/>
  <c r="H1813" i="21"/>
  <c r="J1812" i="21"/>
  <c r="I1812" i="21"/>
  <c r="H1812" i="21"/>
  <c r="J1811" i="21"/>
  <c r="I1811" i="21"/>
  <c r="H1811" i="21"/>
  <c r="J1810" i="21"/>
  <c r="I1810" i="21"/>
  <c r="H1810" i="21"/>
  <c r="J1809" i="21"/>
  <c r="I1809" i="21"/>
  <c r="H1809" i="21"/>
  <c r="J1808" i="21"/>
  <c r="I1808" i="21"/>
  <c r="H1808" i="21"/>
  <c r="J1807" i="21"/>
  <c r="I1807" i="21"/>
  <c r="H1807" i="21"/>
  <c r="J1806" i="21"/>
  <c r="I1806" i="21"/>
  <c r="H1806" i="21"/>
  <c r="J1805" i="21"/>
  <c r="I1805" i="21"/>
  <c r="H1805" i="21"/>
  <c r="J1804" i="21"/>
  <c r="I1804" i="21"/>
  <c r="H1804" i="21"/>
  <c r="J1803" i="21"/>
  <c r="I1803" i="21"/>
  <c r="H1803" i="21"/>
  <c r="J1802" i="21"/>
  <c r="I1802" i="21"/>
  <c r="H1802" i="21"/>
  <c r="J1801" i="21"/>
  <c r="I1801" i="21"/>
  <c r="H1801" i="21"/>
  <c r="J1800" i="21"/>
  <c r="I1800" i="21"/>
  <c r="H1800" i="21"/>
  <c r="J1799" i="21"/>
  <c r="I1799" i="21"/>
  <c r="H1799" i="21"/>
  <c r="J1798" i="21"/>
  <c r="I1798" i="21"/>
  <c r="H1798" i="21"/>
  <c r="J1797" i="21"/>
  <c r="I1797" i="21"/>
  <c r="H1797" i="21"/>
  <c r="J1796" i="21"/>
  <c r="I1796" i="21"/>
  <c r="H1796" i="21"/>
  <c r="J1795" i="21"/>
  <c r="I1795" i="21"/>
  <c r="H1795" i="21"/>
  <c r="J1794" i="21"/>
  <c r="I1794" i="21"/>
  <c r="H1794" i="21"/>
  <c r="J1793" i="21"/>
  <c r="I1793" i="21"/>
  <c r="H1793" i="21"/>
  <c r="J1792" i="21"/>
  <c r="I1792" i="21"/>
  <c r="H1792" i="21"/>
  <c r="J1791" i="21"/>
  <c r="I1791" i="21"/>
  <c r="H1791" i="21"/>
  <c r="J1790" i="21"/>
  <c r="I1790" i="21"/>
  <c r="H1790" i="21"/>
  <c r="J1789" i="21"/>
  <c r="I1789" i="21"/>
  <c r="H1789" i="21"/>
  <c r="J1788" i="21"/>
  <c r="I1788" i="21"/>
  <c r="H1788" i="21"/>
  <c r="J1787" i="21"/>
  <c r="I1787" i="21"/>
  <c r="H1787" i="21"/>
  <c r="J1786" i="21"/>
  <c r="I1786" i="21"/>
  <c r="H1786" i="21"/>
  <c r="J1785" i="21"/>
  <c r="I1785" i="21"/>
  <c r="H1785" i="21"/>
  <c r="J1784" i="21"/>
  <c r="I1784" i="21"/>
  <c r="H1784" i="21"/>
  <c r="J1783" i="21"/>
  <c r="I1783" i="21"/>
  <c r="H1783" i="21"/>
  <c r="J1782" i="21"/>
  <c r="I1782" i="21"/>
  <c r="H1782" i="21"/>
  <c r="J1781" i="21"/>
  <c r="I1781" i="21"/>
  <c r="H1781" i="21"/>
  <c r="J1780" i="21"/>
  <c r="I1780" i="21"/>
  <c r="H1780" i="21"/>
  <c r="J1779" i="21"/>
  <c r="I1779" i="21"/>
  <c r="H1779" i="21"/>
  <c r="J1778" i="21"/>
  <c r="I1778" i="21"/>
  <c r="H1778" i="21"/>
  <c r="J1777" i="21"/>
  <c r="I1777" i="21"/>
  <c r="H1777" i="21"/>
  <c r="J1776" i="21"/>
  <c r="I1776" i="21"/>
  <c r="H1776" i="21"/>
  <c r="J1775" i="21"/>
  <c r="I1775" i="21"/>
  <c r="H1775" i="21"/>
  <c r="J1774" i="21"/>
  <c r="I1774" i="21"/>
  <c r="H1774" i="21"/>
  <c r="J1773" i="21"/>
  <c r="I1773" i="21"/>
  <c r="H1773" i="21"/>
  <c r="J1772" i="21"/>
  <c r="I1772" i="21"/>
  <c r="H1772" i="21"/>
  <c r="J1771" i="21"/>
  <c r="I1771" i="21"/>
  <c r="H1771" i="21"/>
  <c r="J1770" i="21"/>
  <c r="I1770" i="21"/>
  <c r="H1770" i="21"/>
  <c r="J1769" i="21"/>
  <c r="I1769" i="21"/>
  <c r="H1769" i="21"/>
  <c r="J1768" i="21"/>
  <c r="I1768" i="21"/>
  <c r="H1768" i="21"/>
  <c r="J1767" i="21"/>
  <c r="I1767" i="21"/>
  <c r="H1767" i="21"/>
  <c r="J1766" i="21"/>
  <c r="I1766" i="21"/>
  <c r="H1766" i="21"/>
  <c r="J1765" i="21"/>
  <c r="I1765" i="21"/>
  <c r="H1765" i="21"/>
  <c r="J1764" i="21"/>
  <c r="I1764" i="21"/>
  <c r="H1764" i="21"/>
  <c r="J1763" i="21"/>
  <c r="I1763" i="21"/>
  <c r="H1763" i="21"/>
  <c r="J1762" i="21"/>
  <c r="I1762" i="21"/>
  <c r="H1762" i="21"/>
  <c r="J1761" i="21"/>
  <c r="I1761" i="21"/>
  <c r="H1761" i="21"/>
  <c r="J1760" i="21"/>
  <c r="I1760" i="21"/>
  <c r="H1760" i="21"/>
  <c r="J1759" i="21"/>
  <c r="I1759" i="21"/>
  <c r="H1759" i="21"/>
  <c r="J1758" i="21"/>
  <c r="I1758" i="21"/>
  <c r="H1758" i="21"/>
  <c r="J1757" i="21"/>
  <c r="I1757" i="21"/>
  <c r="H1757" i="21"/>
  <c r="J1756" i="21"/>
  <c r="I1756" i="21"/>
  <c r="H1756" i="21"/>
  <c r="J1755" i="21"/>
  <c r="I1755" i="21"/>
  <c r="H1755" i="21"/>
  <c r="J1754" i="21"/>
  <c r="I1754" i="21"/>
  <c r="H1754" i="21"/>
  <c r="J1753" i="21"/>
  <c r="I1753" i="21"/>
  <c r="H1753" i="21"/>
  <c r="J1752" i="21"/>
  <c r="I1752" i="21"/>
  <c r="H1752" i="21"/>
  <c r="J1751" i="21"/>
  <c r="I1751" i="21"/>
  <c r="H1751" i="21"/>
  <c r="J1750" i="21"/>
  <c r="I1750" i="21"/>
  <c r="H1750" i="21"/>
  <c r="J1749" i="21"/>
  <c r="I1749" i="21"/>
  <c r="H1749" i="21"/>
  <c r="J1748" i="21"/>
  <c r="I1748" i="21"/>
  <c r="H1748" i="21"/>
  <c r="J1747" i="21"/>
  <c r="I1747" i="21"/>
  <c r="H1747" i="21"/>
  <c r="J1746" i="21"/>
  <c r="I1746" i="21"/>
  <c r="H1746" i="21"/>
  <c r="J1745" i="21"/>
  <c r="I1745" i="21"/>
  <c r="H1745" i="21"/>
  <c r="J1744" i="21"/>
  <c r="I1744" i="21"/>
  <c r="H1744" i="21"/>
  <c r="J1743" i="21"/>
  <c r="I1743" i="21"/>
  <c r="H1743" i="21"/>
  <c r="J1742" i="21"/>
  <c r="I1742" i="21"/>
  <c r="H1742" i="21"/>
  <c r="J1741" i="21"/>
  <c r="I1741" i="21"/>
  <c r="H1741" i="21"/>
  <c r="J1740" i="21"/>
  <c r="I1740" i="21"/>
  <c r="H1740" i="21"/>
  <c r="J1739" i="21"/>
  <c r="I1739" i="21"/>
  <c r="H1739" i="21"/>
  <c r="J1738" i="21"/>
  <c r="I1738" i="21"/>
  <c r="H1738" i="21"/>
  <c r="J1737" i="21"/>
  <c r="I1737" i="21"/>
  <c r="H1737" i="21"/>
  <c r="J1736" i="21"/>
  <c r="I1736" i="21"/>
  <c r="H1736" i="21"/>
  <c r="J1735" i="21"/>
  <c r="I1735" i="21"/>
  <c r="H1735" i="21"/>
  <c r="J1734" i="21"/>
  <c r="I1734" i="21"/>
  <c r="H1734" i="21"/>
  <c r="J1733" i="21"/>
  <c r="I1733" i="21"/>
  <c r="H1733" i="21"/>
  <c r="J1732" i="21"/>
  <c r="I1732" i="21"/>
  <c r="H1732" i="21"/>
  <c r="J1731" i="21"/>
  <c r="I1731" i="21"/>
  <c r="H1731" i="21"/>
  <c r="J1730" i="21"/>
  <c r="I1730" i="21"/>
  <c r="H1730" i="21"/>
  <c r="J1729" i="21"/>
  <c r="I1729" i="21"/>
  <c r="H1729" i="21"/>
  <c r="J1728" i="21"/>
  <c r="I1728" i="21"/>
  <c r="H1728" i="21"/>
  <c r="J1727" i="21"/>
  <c r="I1727" i="21"/>
  <c r="H1727" i="21"/>
  <c r="J1726" i="21"/>
  <c r="I1726" i="21"/>
  <c r="H1726" i="21"/>
  <c r="J1725" i="21"/>
  <c r="I1725" i="21"/>
  <c r="H1725" i="21"/>
  <c r="J1724" i="21"/>
  <c r="I1724" i="21"/>
  <c r="H1724" i="21"/>
  <c r="J1723" i="21"/>
  <c r="I1723" i="21"/>
  <c r="H1723" i="21"/>
  <c r="J1722" i="21"/>
  <c r="I1722" i="21"/>
  <c r="H1722" i="21"/>
  <c r="J1721" i="21"/>
  <c r="I1721" i="21"/>
  <c r="H1721" i="21"/>
  <c r="J1720" i="21"/>
  <c r="I1720" i="21"/>
  <c r="H1720" i="21"/>
  <c r="J1719" i="21"/>
  <c r="I1719" i="21"/>
  <c r="H1719" i="21"/>
  <c r="J1718" i="21"/>
  <c r="I1718" i="21"/>
  <c r="H1718" i="21"/>
  <c r="J1717" i="21"/>
  <c r="I1717" i="21"/>
  <c r="H1717" i="21"/>
  <c r="J1716" i="21"/>
  <c r="I1716" i="21"/>
  <c r="H1716" i="21"/>
  <c r="J1715" i="21"/>
  <c r="I1715" i="21"/>
  <c r="H1715" i="21"/>
  <c r="J1714" i="21"/>
  <c r="I1714" i="21"/>
  <c r="H1714" i="21"/>
  <c r="J1713" i="21"/>
  <c r="I1713" i="21"/>
  <c r="H1713" i="21"/>
  <c r="J1712" i="21"/>
  <c r="I1712" i="21"/>
  <c r="H1712" i="21"/>
  <c r="J1711" i="21"/>
  <c r="I1711" i="21"/>
  <c r="H1711" i="21"/>
  <c r="J1710" i="21"/>
  <c r="I1710" i="21"/>
  <c r="H1710" i="21"/>
  <c r="J1709" i="21"/>
  <c r="I1709" i="21"/>
  <c r="H1709" i="21"/>
  <c r="J1708" i="21"/>
  <c r="I1708" i="21"/>
  <c r="H1708" i="21"/>
  <c r="J1707" i="21"/>
  <c r="I1707" i="21"/>
  <c r="H1707" i="21"/>
  <c r="J1706" i="21"/>
  <c r="I1706" i="21"/>
  <c r="H1706" i="21"/>
  <c r="J1705" i="21"/>
  <c r="I1705" i="21"/>
  <c r="H1705" i="21"/>
  <c r="J1704" i="21"/>
  <c r="I1704" i="21"/>
  <c r="H1704" i="21"/>
  <c r="J1703" i="21"/>
  <c r="I1703" i="21"/>
  <c r="H1703" i="21"/>
  <c r="J1702" i="21"/>
  <c r="I1702" i="21"/>
  <c r="H1702" i="21"/>
  <c r="J1701" i="21"/>
  <c r="I1701" i="21"/>
  <c r="H1701" i="21"/>
  <c r="J1700" i="21"/>
  <c r="I1700" i="21"/>
  <c r="H1700" i="21"/>
  <c r="J1699" i="21"/>
  <c r="I1699" i="21"/>
  <c r="H1699" i="21"/>
  <c r="J1698" i="21"/>
  <c r="I1698" i="21"/>
  <c r="H1698" i="21"/>
  <c r="J1697" i="21"/>
  <c r="I1697" i="21"/>
  <c r="H1697" i="21"/>
  <c r="J1696" i="21"/>
  <c r="I1696" i="21"/>
  <c r="H1696" i="21"/>
  <c r="J1695" i="21"/>
  <c r="I1695" i="21"/>
  <c r="H1695" i="21"/>
  <c r="J1694" i="21"/>
  <c r="I1694" i="21"/>
  <c r="H1694" i="21"/>
  <c r="J1693" i="21"/>
  <c r="I1693" i="21"/>
  <c r="H1693" i="21"/>
  <c r="J1692" i="21"/>
  <c r="I1692" i="21"/>
  <c r="H1692" i="21"/>
  <c r="J1691" i="21"/>
  <c r="I1691" i="21"/>
  <c r="H1691" i="21"/>
  <c r="J1690" i="21"/>
  <c r="I1690" i="21"/>
  <c r="H1690" i="21"/>
  <c r="J1689" i="21"/>
  <c r="I1689" i="21"/>
  <c r="H1689" i="21"/>
  <c r="J1688" i="21"/>
  <c r="I1688" i="21"/>
  <c r="H1688" i="21"/>
  <c r="J1687" i="21"/>
  <c r="I1687" i="21"/>
  <c r="H1687" i="21"/>
  <c r="J1686" i="21"/>
  <c r="I1686" i="21"/>
  <c r="H1686" i="21"/>
  <c r="J1685" i="21"/>
  <c r="I1685" i="21"/>
  <c r="H1685" i="21"/>
  <c r="J1684" i="21"/>
  <c r="I1684" i="21"/>
  <c r="H1684" i="21"/>
  <c r="J1683" i="21"/>
  <c r="I1683" i="21"/>
  <c r="H1683" i="21"/>
  <c r="J1682" i="21"/>
  <c r="I1682" i="21"/>
  <c r="H1682" i="21"/>
  <c r="J1681" i="21"/>
  <c r="I1681" i="21"/>
  <c r="H1681" i="21"/>
  <c r="J1680" i="21"/>
  <c r="I1680" i="21"/>
  <c r="H1680" i="21"/>
  <c r="J1679" i="21"/>
  <c r="I1679" i="21"/>
  <c r="H1679" i="21"/>
  <c r="J1678" i="21"/>
  <c r="I1678" i="21"/>
  <c r="H1678" i="21"/>
  <c r="J1677" i="21"/>
  <c r="I1677" i="21"/>
  <c r="H1677" i="21"/>
  <c r="J1676" i="21"/>
  <c r="I1676" i="21"/>
  <c r="H1676" i="21"/>
  <c r="J1675" i="21"/>
  <c r="I1675" i="21"/>
  <c r="H1675" i="21"/>
  <c r="J1674" i="21"/>
  <c r="I1674" i="21"/>
  <c r="H1674" i="21"/>
  <c r="J1673" i="21"/>
  <c r="I1673" i="21"/>
  <c r="H1673" i="21"/>
  <c r="J1672" i="21"/>
  <c r="I1672" i="21"/>
  <c r="H1672" i="21"/>
  <c r="J1671" i="21"/>
  <c r="I1671" i="21"/>
  <c r="H1671" i="21"/>
  <c r="J1670" i="21"/>
  <c r="I1670" i="21"/>
  <c r="H1670" i="21"/>
  <c r="J1669" i="21"/>
  <c r="I1669" i="21"/>
  <c r="H1669" i="21"/>
  <c r="J1668" i="21"/>
  <c r="I1668" i="21"/>
  <c r="H1668" i="21"/>
  <c r="J1667" i="21"/>
  <c r="I1667" i="21"/>
  <c r="H1667" i="21"/>
  <c r="J1666" i="21"/>
  <c r="I1666" i="21"/>
  <c r="H1666" i="21"/>
  <c r="J1665" i="21"/>
  <c r="I1665" i="21"/>
  <c r="H1665" i="21"/>
  <c r="J1664" i="21"/>
  <c r="I1664" i="21"/>
  <c r="H1664" i="21"/>
  <c r="J1663" i="21"/>
  <c r="I1663" i="21"/>
  <c r="H1663" i="21"/>
  <c r="J1662" i="21"/>
  <c r="I1662" i="21"/>
  <c r="H1662" i="21"/>
  <c r="J1661" i="21"/>
  <c r="I1661" i="21"/>
  <c r="H1661" i="21"/>
  <c r="J1660" i="21"/>
  <c r="I1660" i="21"/>
  <c r="H1660" i="21"/>
  <c r="J1659" i="21"/>
  <c r="I1659" i="21"/>
  <c r="H1659" i="21"/>
  <c r="J1658" i="21"/>
  <c r="I1658" i="21"/>
  <c r="H1658" i="21"/>
  <c r="J1657" i="21"/>
  <c r="I1657" i="21"/>
  <c r="H1657" i="21"/>
  <c r="J1656" i="21"/>
  <c r="I1656" i="21"/>
  <c r="H1656" i="21"/>
  <c r="J1655" i="21"/>
  <c r="I1655" i="21"/>
  <c r="H1655" i="21"/>
  <c r="J1654" i="21"/>
  <c r="I1654" i="21"/>
  <c r="H1654" i="21"/>
  <c r="J1653" i="21"/>
  <c r="I1653" i="21"/>
  <c r="H1653" i="21"/>
  <c r="J1652" i="21"/>
  <c r="I1652" i="21"/>
  <c r="H1652" i="21"/>
  <c r="J1651" i="21"/>
  <c r="I1651" i="21"/>
  <c r="H1651" i="21"/>
  <c r="J1650" i="21"/>
  <c r="I1650" i="21"/>
  <c r="H1650" i="21"/>
  <c r="J1649" i="21"/>
  <c r="I1649" i="21"/>
  <c r="H1649" i="21"/>
  <c r="J1648" i="21"/>
  <c r="I1648" i="21"/>
  <c r="H1648" i="21"/>
  <c r="J1647" i="21"/>
  <c r="I1647" i="21"/>
  <c r="H1647" i="21"/>
  <c r="J1646" i="21"/>
  <c r="I1646" i="21"/>
  <c r="H1646" i="21"/>
  <c r="J1645" i="21"/>
  <c r="I1645" i="21"/>
  <c r="H1645" i="21"/>
  <c r="J1644" i="21"/>
  <c r="I1644" i="21"/>
  <c r="H1644" i="21"/>
  <c r="J1643" i="21"/>
  <c r="I1643" i="21"/>
  <c r="H1643" i="21"/>
  <c r="J1642" i="21"/>
  <c r="I1642" i="21"/>
  <c r="H1642" i="21"/>
  <c r="J1641" i="21"/>
  <c r="I1641" i="21"/>
  <c r="H1641" i="21"/>
  <c r="J1640" i="21"/>
  <c r="I1640" i="21"/>
  <c r="H1640" i="21"/>
  <c r="J1639" i="21"/>
  <c r="I1639" i="21"/>
  <c r="H1639" i="21"/>
  <c r="J1638" i="21"/>
  <c r="I1638" i="21"/>
  <c r="H1638" i="21"/>
  <c r="J1637" i="21"/>
  <c r="I1637" i="21"/>
  <c r="H1637" i="21"/>
  <c r="J1636" i="21"/>
  <c r="I1636" i="21"/>
  <c r="H1636" i="21"/>
  <c r="J1635" i="21"/>
  <c r="I1635" i="21"/>
  <c r="H1635" i="21"/>
  <c r="J1634" i="21"/>
  <c r="I1634" i="21"/>
  <c r="H1634" i="21"/>
  <c r="J1633" i="21"/>
  <c r="I1633" i="21"/>
  <c r="H1633" i="21"/>
  <c r="J1632" i="21"/>
  <c r="I1632" i="21"/>
  <c r="H1632" i="21"/>
  <c r="J1631" i="21"/>
  <c r="I1631" i="21"/>
  <c r="H1631" i="21"/>
  <c r="J1630" i="21"/>
  <c r="I1630" i="21"/>
  <c r="H1630" i="21"/>
  <c r="J1629" i="21"/>
  <c r="I1629" i="21"/>
  <c r="H1629" i="21"/>
  <c r="J1628" i="21"/>
  <c r="I1628" i="21"/>
  <c r="H1628" i="21"/>
  <c r="J1627" i="21"/>
  <c r="I1627" i="21"/>
  <c r="H1627" i="21"/>
  <c r="J1626" i="21"/>
  <c r="I1626" i="21"/>
  <c r="H1626" i="21"/>
  <c r="J1625" i="21"/>
  <c r="I1625" i="21"/>
  <c r="H1625" i="21"/>
  <c r="J1624" i="21"/>
  <c r="I1624" i="21"/>
  <c r="H1624" i="21"/>
  <c r="J1623" i="21"/>
  <c r="I1623" i="21"/>
  <c r="H1623" i="21"/>
  <c r="J1622" i="21"/>
  <c r="I1622" i="21"/>
  <c r="H1622" i="21"/>
  <c r="J1621" i="21"/>
  <c r="I1621" i="21"/>
  <c r="H1621" i="21"/>
  <c r="J1620" i="21"/>
  <c r="I1620" i="21"/>
  <c r="H1620" i="21"/>
  <c r="J1619" i="21"/>
  <c r="I1619" i="21"/>
  <c r="H1619" i="21"/>
  <c r="J1618" i="21"/>
  <c r="I1618" i="21"/>
  <c r="H1618" i="21"/>
  <c r="J1617" i="21"/>
  <c r="I1617" i="21"/>
  <c r="H1617" i="21"/>
  <c r="J1616" i="21"/>
  <c r="I1616" i="21"/>
  <c r="H1616" i="21"/>
  <c r="J1615" i="21"/>
  <c r="I1615" i="21"/>
  <c r="H1615" i="21"/>
  <c r="J1614" i="21"/>
  <c r="I1614" i="21"/>
  <c r="H1614" i="21"/>
  <c r="J1613" i="21"/>
  <c r="I1613" i="21"/>
  <c r="H1613" i="21"/>
  <c r="J1612" i="21"/>
  <c r="I1612" i="21"/>
  <c r="H1612" i="21"/>
  <c r="J1611" i="21"/>
  <c r="I1611" i="21"/>
  <c r="H1611" i="21"/>
  <c r="J1610" i="21"/>
  <c r="I1610" i="21"/>
  <c r="H1610" i="21"/>
  <c r="J1609" i="21"/>
  <c r="I1609" i="21"/>
  <c r="H1609" i="21"/>
  <c r="J1608" i="21"/>
  <c r="I1608" i="21"/>
  <c r="H1608" i="21"/>
  <c r="J1607" i="21"/>
  <c r="I1607" i="21"/>
  <c r="H1607" i="21"/>
  <c r="J1606" i="21"/>
  <c r="I1606" i="21"/>
  <c r="H1606" i="21"/>
  <c r="J1605" i="21"/>
  <c r="I1605" i="21"/>
  <c r="H1605" i="21"/>
  <c r="J1604" i="21"/>
  <c r="I1604" i="21"/>
  <c r="H1604" i="21"/>
  <c r="J1603" i="21"/>
  <c r="I1603" i="21"/>
  <c r="H1603" i="21"/>
  <c r="J1602" i="21"/>
  <c r="I1602" i="21"/>
  <c r="H1602" i="21"/>
  <c r="J1601" i="21"/>
  <c r="I1601" i="21"/>
  <c r="H1601" i="21"/>
  <c r="J1600" i="21"/>
  <c r="I1600" i="21"/>
  <c r="H1600" i="21"/>
  <c r="J1599" i="21"/>
  <c r="I1599" i="21"/>
  <c r="H1599" i="21"/>
  <c r="J1598" i="21"/>
  <c r="I1598" i="21"/>
  <c r="H1598" i="21"/>
  <c r="J1597" i="21"/>
  <c r="I1597" i="21"/>
  <c r="H1597" i="21"/>
  <c r="J1596" i="21"/>
  <c r="I1596" i="21"/>
  <c r="H1596" i="21"/>
  <c r="J1595" i="21"/>
  <c r="I1595" i="21"/>
  <c r="H1595" i="21"/>
  <c r="J1594" i="21"/>
  <c r="I1594" i="21"/>
  <c r="H1594" i="21"/>
  <c r="J1593" i="21"/>
  <c r="I1593" i="21"/>
  <c r="H1593" i="21"/>
  <c r="J1592" i="21"/>
  <c r="I1592" i="21"/>
  <c r="H1592" i="21"/>
  <c r="J1591" i="21"/>
  <c r="I1591" i="21"/>
  <c r="H1591" i="21"/>
  <c r="J1590" i="21"/>
  <c r="I1590" i="21"/>
  <c r="H1590" i="21"/>
  <c r="J1589" i="21"/>
  <c r="I1589" i="21"/>
  <c r="H1589" i="21"/>
  <c r="J1588" i="21"/>
  <c r="I1588" i="21"/>
  <c r="H1588" i="21"/>
  <c r="J1587" i="21"/>
  <c r="I1587" i="21"/>
  <c r="H1587" i="21"/>
  <c r="J1586" i="21"/>
  <c r="I1586" i="21"/>
  <c r="H1586" i="21"/>
  <c r="J1585" i="21"/>
  <c r="I1585" i="21"/>
  <c r="H1585" i="21"/>
  <c r="J1584" i="21"/>
  <c r="I1584" i="21"/>
  <c r="H1584" i="21"/>
  <c r="J1583" i="21"/>
  <c r="I1583" i="21"/>
  <c r="H1583" i="21"/>
  <c r="J1582" i="21"/>
  <c r="I1582" i="21"/>
  <c r="H1582" i="21"/>
  <c r="J1581" i="21"/>
  <c r="I1581" i="21"/>
  <c r="H1581" i="21"/>
  <c r="J1580" i="21"/>
  <c r="I1580" i="21"/>
  <c r="H1580" i="21"/>
  <c r="J1579" i="21"/>
  <c r="I1579" i="21"/>
  <c r="H1579" i="21"/>
  <c r="J1578" i="21"/>
  <c r="I1578" i="21"/>
  <c r="H1578" i="21"/>
  <c r="J1577" i="21"/>
  <c r="I1577" i="21"/>
  <c r="H1577" i="21"/>
  <c r="J1576" i="21"/>
  <c r="I1576" i="21"/>
  <c r="H1576" i="21"/>
  <c r="J1575" i="21"/>
  <c r="I1575" i="21"/>
  <c r="H1575" i="21"/>
  <c r="J1574" i="21"/>
  <c r="I1574" i="21"/>
  <c r="H1574" i="21"/>
  <c r="J1573" i="21"/>
  <c r="I1573" i="21"/>
  <c r="H1573" i="21"/>
  <c r="J1572" i="21"/>
  <c r="I1572" i="21"/>
  <c r="H1572" i="21"/>
  <c r="J1571" i="21"/>
  <c r="I1571" i="21"/>
  <c r="H1571" i="21"/>
  <c r="J1570" i="21"/>
  <c r="I1570" i="21"/>
  <c r="H1570" i="21"/>
  <c r="J1569" i="21"/>
  <c r="I1569" i="21"/>
  <c r="H1569" i="21"/>
  <c r="J1568" i="21"/>
  <c r="I1568" i="21"/>
  <c r="H1568" i="21"/>
  <c r="J1567" i="21"/>
  <c r="I1567" i="21"/>
  <c r="H1567" i="21"/>
  <c r="J1566" i="21"/>
  <c r="I1566" i="21"/>
  <c r="H1566" i="21"/>
  <c r="J1565" i="21"/>
  <c r="I1565" i="21"/>
  <c r="H1565" i="21"/>
  <c r="J1564" i="21"/>
  <c r="I1564" i="21"/>
  <c r="H1564" i="21"/>
  <c r="J1563" i="21"/>
  <c r="I1563" i="21"/>
  <c r="H1563" i="21"/>
  <c r="J1562" i="21"/>
  <c r="I1562" i="21"/>
  <c r="H1562" i="21"/>
  <c r="J1561" i="21"/>
  <c r="I1561" i="21"/>
  <c r="H1561" i="21"/>
  <c r="J1560" i="21"/>
  <c r="I1560" i="21"/>
  <c r="H1560" i="21"/>
  <c r="J1559" i="21"/>
  <c r="I1559" i="21"/>
  <c r="H1559" i="21"/>
  <c r="J1558" i="21"/>
  <c r="I1558" i="21"/>
  <c r="H1558" i="21"/>
  <c r="J1557" i="21"/>
  <c r="I1557" i="21"/>
  <c r="H1557" i="21"/>
  <c r="J1556" i="21"/>
  <c r="I1556" i="21"/>
  <c r="H1556" i="21"/>
  <c r="J1555" i="21"/>
  <c r="I1555" i="21"/>
  <c r="H1555" i="21"/>
  <c r="J1554" i="21"/>
  <c r="I1554" i="21"/>
  <c r="H1554" i="21"/>
  <c r="J1553" i="21"/>
  <c r="I1553" i="21"/>
  <c r="H1553" i="21"/>
  <c r="J1552" i="21"/>
  <c r="I1552" i="21"/>
  <c r="H1552" i="21"/>
  <c r="J1551" i="21"/>
  <c r="I1551" i="21"/>
  <c r="H1551" i="21"/>
  <c r="J1550" i="21"/>
  <c r="I1550" i="21"/>
  <c r="H1550" i="21"/>
  <c r="J1549" i="21"/>
  <c r="I1549" i="21"/>
  <c r="H1549" i="21"/>
  <c r="J1548" i="21"/>
  <c r="I1548" i="21"/>
  <c r="H1548" i="21"/>
  <c r="J1547" i="21"/>
  <c r="I1547" i="21"/>
  <c r="H1547" i="21"/>
  <c r="J1546" i="21"/>
  <c r="I1546" i="21"/>
  <c r="H1546" i="21"/>
  <c r="J1545" i="21"/>
  <c r="I1545" i="21"/>
  <c r="H1545" i="21"/>
  <c r="J1544" i="21"/>
  <c r="I1544" i="21"/>
  <c r="H1544" i="21"/>
  <c r="J1543" i="21"/>
  <c r="I1543" i="21"/>
  <c r="H1543" i="21"/>
  <c r="J1542" i="21"/>
  <c r="I1542" i="21"/>
  <c r="H1542" i="21"/>
  <c r="J1541" i="21"/>
  <c r="I1541" i="21"/>
  <c r="H1541" i="21"/>
  <c r="J1540" i="21"/>
  <c r="I1540" i="21"/>
  <c r="H1540" i="21"/>
  <c r="J1539" i="21"/>
  <c r="I1539" i="21"/>
  <c r="H1539" i="21"/>
  <c r="J1538" i="21"/>
  <c r="I1538" i="21"/>
  <c r="H1538" i="21"/>
  <c r="J1537" i="21"/>
  <c r="I1537" i="21"/>
  <c r="H1537" i="21"/>
  <c r="J1536" i="21"/>
  <c r="I1536" i="21"/>
  <c r="H1536" i="21"/>
  <c r="J1535" i="21"/>
  <c r="I1535" i="21"/>
  <c r="H1535" i="21"/>
  <c r="J1534" i="21"/>
  <c r="I1534" i="21"/>
  <c r="H1534" i="21"/>
  <c r="J1533" i="21"/>
  <c r="I1533" i="21"/>
  <c r="H1533" i="21"/>
  <c r="J1532" i="21"/>
  <c r="I1532" i="21"/>
  <c r="H1532" i="21"/>
  <c r="J1531" i="21"/>
  <c r="I1531" i="21"/>
  <c r="H1531" i="21"/>
  <c r="J1530" i="21"/>
  <c r="I1530" i="21"/>
  <c r="H1530" i="21"/>
  <c r="J1529" i="21"/>
  <c r="I1529" i="21"/>
  <c r="H1529" i="21"/>
  <c r="J1528" i="21"/>
  <c r="I1528" i="21"/>
  <c r="H1528" i="21"/>
  <c r="J1527" i="21"/>
  <c r="I1527" i="21"/>
  <c r="H1527" i="21"/>
  <c r="J1526" i="21"/>
  <c r="I1526" i="21"/>
  <c r="H1526" i="21"/>
  <c r="J1525" i="21"/>
  <c r="I1525" i="21"/>
  <c r="H1525" i="21"/>
  <c r="J1524" i="21"/>
  <c r="I1524" i="21"/>
  <c r="H1524" i="21"/>
  <c r="J1523" i="21"/>
  <c r="I1523" i="21"/>
  <c r="H1523" i="21"/>
  <c r="J1522" i="21"/>
  <c r="I1522" i="21"/>
  <c r="H1522" i="21"/>
  <c r="J1521" i="21"/>
  <c r="I1521" i="21"/>
  <c r="H1521" i="21"/>
  <c r="J1520" i="21"/>
  <c r="I1520" i="21"/>
  <c r="H1520" i="21"/>
  <c r="J1519" i="21"/>
  <c r="I1519" i="21"/>
  <c r="H1519" i="21"/>
  <c r="J1518" i="21"/>
  <c r="I1518" i="21"/>
  <c r="H1518" i="21"/>
  <c r="J1517" i="21"/>
  <c r="I1517" i="21"/>
  <c r="H1517" i="21"/>
  <c r="J1516" i="21"/>
  <c r="I1516" i="21"/>
  <c r="H1516" i="21"/>
  <c r="J1515" i="21"/>
  <c r="I1515" i="21"/>
  <c r="H1515" i="21"/>
  <c r="J1514" i="21"/>
  <c r="I1514" i="21"/>
  <c r="H1514" i="21"/>
  <c r="J1513" i="21"/>
  <c r="I1513" i="21"/>
  <c r="H1513" i="21"/>
  <c r="J1512" i="21"/>
  <c r="I1512" i="21"/>
  <c r="H1512" i="21"/>
  <c r="J1511" i="21"/>
  <c r="I1511" i="21"/>
  <c r="H1511" i="21"/>
  <c r="J1510" i="21"/>
  <c r="I1510" i="21"/>
  <c r="H1510" i="21"/>
  <c r="J1509" i="21"/>
  <c r="I1509" i="21"/>
  <c r="H1509" i="21"/>
  <c r="J1508" i="21"/>
  <c r="I1508" i="21"/>
  <c r="H1508" i="21"/>
  <c r="J1507" i="21"/>
  <c r="I1507" i="21"/>
  <c r="H1507" i="21"/>
  <c r="J1506" i="21"/>
  <c r="I1506" i="21"/>
  <c r="H1506" i="21"/>
  <c r="J1505" i="21"/>
  <c r="I1505" i="21"/>
  <c r="H1505" i="21"/>
  <c r="J1504" i="21"/>
  <c r="I1504" i="21"/>
  <c r="H1504" i="21"/>
  <c r="J1503" i="21"/>
  <c r="I1503" i="21"/>
  <c r="H1503" i="21"/>
  <c r="J1502" i="21"/>
  <c r="I1502" i="21"/>
  <c r="H1502" i="21"/>
  <c r="J1501" i="21"/>
  <c r="I1501" i="21"/>
  <c r="H1501" i="21"/>
  <c r="J1500" i="21"/>
  <c r="I1500" i="21"/>
  <c r="H1500" i="21"/>
  <c r="J1499" i="21"/>
  <c r="I1499" i="21"/>
  <c r="H1499" i="21"/>
  <c r="J1498" i="21"/>
  <c r="I1498" i="21"/>
  <c r="H1498" i="21"/>
  <c r="J1497" i="21"/>
  <c r="I1497" i="21"/>
  <c r="H1497" i="21"/>
  <c r="J1496" i="21"/>
  <c r="I1496" i="21"/>
  <c r="H1496" i="21"/>
  <c r="J1495" i="21"/>
  <c r="I1495" i="21"/>
  <c r="H1495" i="21"/>
  <c r="J1494" i="21"/>
  <c r="I1494" i="21"/>
  <c r="H1494" i="21"/>
  <c r="J1493" i="21"/>
  <c r="I1493" i="21"/>
  <c r="H1493" i="21"/>
  <c r="J1492" i="21"/>
  <c r="I1492" i="21"/>
  <c r="H1492" i="21"/>
  <c r="J1491" i="21"/>
  <c r="I1491" i="21"/>
  <c r="H1491" i="21"/>
  <c r="J1490" i="21"/>
  <c r="I1490" i="21"/>
  <c r="H1490" i="21"/>
  <c r="J1489" i="21"/>
  <c r="I1489" i="21"/>
  <c r="H1489" i="21"/>
  <c r="J1488" i="21"/>
  <c r="I1488" i="21"/>
  <c r="H1488" i="21"/>
  <c r="J1487" i="21"/>
  <c r="I1487" i="21"/>
  <c r="H1487" i="21"/>
  <c r="J1486" i="21"/>
  <c r="I1486" i="21"/>
  <c r="H1486" i="21"/>
  <c r="J1485" i="21"/>
  <c r="I1485" i="21"/>
  <c r="H1485" i="21"/>
  <c r="J1484" i="21"/>
  <c r="I1484" i="21"/>
  <c r="H1484" i="21"/>
  <c r="J1483" i="21"/>
  <c r="I1483" i="21"/>
  <c r="H1483" i="21"/>
  <c r="J1482" i="21"/>
  <c r="I1482" i="21"/>
  <c r="H1482" i="21"/>
  <c r="J1481" i="21"/>
  <c r="I1481" i="21"/>
  <c r="H1481" i="21"/>
  <c r="J1480" i="21"/>
  <c r="I1480" i="21"/>
  <c r="H1480" i="21"/>
  <c r="J1479" i="21"/>
  <c r="I1479" i="21"/>
  <c r="H1479" i="21"/>
  <c r="J1478" i="21"/>
  <c r="I1478" i="21"/>
  <c r="H1478" i="21"/>
  <c r="J1477" i="21"/>
  <c r="I1477" i="21"/>
  <c r="H1477" i="21"/>
  <c r="J1476" i="21"/>
  <c r="I1476" i="21"/>
  <c r="H1476" i="21"/>
  <c r="J1475" i="21"/>
  <c r="I1475" i="21"/>
  <c r="H1475" i="21"/>
  <c r="J1474" i="21"/>
  <c r="I1474" i="21"/>
  <c r="H1474" i="21"/>
  <c r="J1473" i="21"/>
  <c r="I1473" i="21"/>
  <c r="H1473" i="21"/>
  <c r="J1472" i="21"/>
  <c r="I1472" i="21"/>
  <c r="H1472" i="21"/>
  <c r="J1471" i="21"/>
  <c r="I1471" i="21"/>
  <c r="H1471" i="21"/>
  <c r="J1470" i="21"/>
  <c r="I1470" i="21"/>
  <c r="H1470" i="21"/>
  <c r="J1469" i="21"/>
  <c r="I1469" i="21"/>
  <c r="H1469" i="21"/>
  <c r="J1468" i="21"/>
  <c r="I1468" i="21"/>
  <c r="H1468" i="21"/>
  <c r="J1467" i="21"/>
  <c r="I1467" i="21"/>
  <c r="H1467" i="21"/>
  <c r="J1466" i="21"/>
  <c r="I1466" i="21"/>
  <c r="H1466" i="21"/>
  <c r="J1465" i="21"/>
  <c r="I1465" i="21"/>
  <c r="H1465" i="21"/>
  <c r="J1464" i="21"/>
  <c r="I1464" i="21"/>
  <c r="H1464" i="21"/>
  <c r="J1463" i="21"/>
  <c r="I1463" i="21"/>
  <c r="H1463" i="21"/>
  <c r="J1462" i="21"/>
  <c r="I1462" i="21"/>
  <c r="H1462" i="21"/>
  <c r="J1461" i="21"/>
  <c r="I1461" i="21"/>
  <c r="H1461" i="21"/>
  <c r="J1460" i="21"/>
  <c r="I1460" i="21"/>
  <c r="H1460" i="21"/>
  <c r="J1459" i="21"/>
  <c r="I1459" i="21"/>
  <c r="H1459" i="21"/>
  <c r="J1458" i="21"/>
  <c r="I1458" i="21"/>
  <c r="H1458" i="21"/>
  <c r="J1457" i="21"/>
  <c r="I1457" i="21"/>
  <c r="H1457" i="21"/>
  <c r="J1456" i="21"/>
  <c r="I1456" i="21"/>
  <c r="H1456" i="21"/>
  <c r="J1455" i="21"/>
  <c r="I1455" i="21"/>
  <c r="H1455" i="21"/>
  <c r="J1454" i="21"/>
  <c r="I1454" i="21"/>
  <c r="H1454" i="21"/>
  <c r="J1453" i="21"/>
  <c r="I1453" i="21"/>
  <c r="H1453" i="21"/>
  <c r="J1452" i="21"/>
  <c r="I1452" i="21"/>
  <c r="H1452" i="21"/>
  <c r="J1451" i="21"/>
  <c r="I1451" i="21"/>
  <c r="H1451" i="21"/>
  <c r="J1450" i="21"/>
  <c r="I1450" i="21"/>
  <c r="H1450" i="21"/>
  <c r="J1449" i="21"/>
  <c r="I1449" i="21"/>
  <c r="H1449" i="21"/>
  <c r="J1448" i="21"/>
  <c r="I1448" i="21"/>
  <c r="H1448" i="21"/>
  <c r="J1447" i="21"/>
  <c r="I1447" i="21"/>
  <c r="H1447" i="21"/>
  <c r="J1446" i="21"/>
  <c r="I1446" i="21"/>
  <c r="H1446" i="21"/>
  <c r="J1445" i="21"/>
  <c r="I1445" i="21"/>
  <c r="H1445" i="21"/>
  <c r="J1444" i="21"/>
  <c r="I1444" i="21"/>
  <c r="H1444" i="21"/>
  <c r="J1443" i="21"/>
  <c r="I1443" i="21"/>
  <c r="H1443" i="21"/>
  <c r="J1442" i="21"/>
  <c r="I1442" i="21"/>
  <c r="H1442" i="21"/>
  <c r="J1441" i="21"/>
  <c r="I1441" i="21"/>
  <c r="H1441" i="21"/>
  <c r="J1440" i="21"/>
  <c r="I1440" i="21"/>
  <c r="H1440" i="21"/>
  <c r="J1439" i="21"/>
  <c r="I1439" i="21"/>
  <c r="H1439" i="21"/>
  <c r="J1438" i="21"/>
  <c r="I1438" i="21"/>
  <c r="H1438" i="21"/>
  <c r="J1437" i="21"/>
  <c r="I1437" i="21"/>
  <c r="H1437" i="21"/>
  <c r="J1436" i="21"/>
  <c r="I1436" i="21"/>
  <c r="H1436" i="21"/>
  <c r="J1435" i="21"/>
  <c r="I1435" i="21"/>
  <c r="H1435" i="21"/>
  <c r="J1434" i="21"/>
  <c r="I1434" i="21"/>
  <c r="H1434" i="21"/>
  <c r="J1433" i="21"/>
  <c r="I1433" i="21"/>
  <c r="H1433" i="21"/>
  <c r="J1432" i="21"/>
  <c r="I1432" i="21"/>
  <c r="H1432" i="21"/>
  <c r="J1431" i="21"/>
  <c r="I1431" i="21"/>
  <c r="H1431" i="21"/>
  <c r="J1430" i="21"/>
  <c r="I1430" i="21"/>
  <c r="H1430" i="21"/>
  <c r="J1429" i="21"/>
  <c r="I1429" i="21"/>
  <c r="H1429" i="21"/>
  <c r="J1428" i="21"/>
  <c r="I1428" i="21"/>
  <c r="H1428" i="21"/>
  <c r="J1427" i="21"/>
  <c r="I1427" i="21"/>
  <c r="H1427" i="21"/>
  <c r="J1426" i="21"/>
  <c r="I1426" i="21"/>
  <c r="H1426" i="21"/>
  <c r="J1425" i="21"/>
  <c r="I1425" i="21"/>
  <c r="H1425" i="21"/>
  <c r="J1424" i="21"/>
  <c r="I1424" i="21"/>
  <c r="H1424" i="21"/>
  <c r="J1423" i="21"/>
  <c r="I1423" i="21"/>
  <c r="H1423" i="21"/>
  <c r="J1422" i="21"/>
  <c r="I1422" i="21"/>
  <c r="H1422" i="21"/>
  <c r="J1421" i="21"/>
  <c r="I1421" i="21"/>
  <c r="H1421" i="21"/>
  <c r="J1420" i="21"/>
  <c r="I1420" i="21"/>
  <c r="H1420" i="21"/>
  <c r="J1419" i="21"/>
  <c r="I1419" i="21"/>
  <c r="H1419" i="21"/>
  <c r="J1418" i="21"/>
  <c r="I1418" i="21"/>
  <c r="H1418" i="21"/>
  <c r="J1417" i="21"/>
  <c r="I1417" i="21"/>
  <c r="H1417" i="21"/>
  <c r="J1416" i="21"/>
  <c r="I1416" i="21"/>
  <c r="H1416" i="21"/>
  <c r="J1415" i="21"/>
  <c r="I1415" i="21"/>
  <c r="H1415" i="21"/>
  <c r="J1414" i="21"/>
  <c r="I1414" i="21"/>
  <c r="H1414" i="21"/>
  <c r="J1413" i="21"/>
  <c r="I1413" i="21"/>
  <c r="H1413" i="21"/>
  <c r="J1412" i="21"/>
  <c r="I1412" i="21"/>
  <c r="H1412" i="21"/>
  <c r="J1411" i="21"/>
  <c r="I1411" i="21"/>
  <c r="H1411" i="21"/>
  <c r="J1410" i="21"/>
  <c r="I1410" i="21"/>
  <c r="H1410" i="21"/>
  <c r="J1409" i="21"/>
  <c r="I1409" i="21"/>
  <c r="H1409" i="21"/>
  <c r="J1408" i="21"/>
  <c r="I1408" i="21"/>
  <c r="H1408" i="21"/>
  <c r="J1407" i="21"/>
  <c r="I1407" i="21"/>
  <c r="H1407" i="21"/>
  <c r="J1406" i="21"/>
  <c r="I1406" i="21"/>
  <c r="H1406" i="21"/>
  <c r="J1405" i="21"/>
  <c r="I1405" i="21"/>
  <c r="H1405" i="21"/>
  <c r="J1404" i="21"/>
  <c r="I1404" i="21"/>
  <c r="H1404" i="21"/>
  <c r="J1403" i="21"/>
  <c r="I1403" i="21"/>
  <c r="H1403" i="21"/>
  <c r="J1402" i="21"/>
  <c r="I1402" i="21"/>
  <c r="H1402" i="21"/>
  <c r="J1401" i="21"/>
  <c r="I1401" i="21"/>
  <c r="H1401" i="21"/>
  <c r="J1400" i="21"/>
  <c r="I1400" i="21"/>
  <c r="H1400" i="21"/>
  <c r="J1399" i="21"/>
  <c r="I1399" i="21"/>
  <c r="H1399" i="21"/>
  <c r="J1398" i="21"/>
  <c r="I1398" i="21"/>
  <c r="H1398" i="21"/>
  <c r="J1397" i="21"/>
  <c r="I1397" i="21"/>
  <c r="H1397" i="21"/>
  <c r="J1396" i="21"/>
  <c r="I1396" i="21"/>
  <c r="H1396" i="21"/>
  <c r="J1395" i="21"/>
  <c r="I1395" i="21"/>
  <c r="H1395" i="21"/>
  <c r="J1394" i="21"/>
  <c r="I1394" i="21"/>
  <c r="H1394" i="21"/>
  <c r="J1393" i="21"/>
  <c r="I1393" i="21"/>
  <c r="H1393" i="21"/>
  <c r="J1392" i="21"/>
  <c r="I1392" i="21"/>
  <c r="H1392" i="21"/>
  <c r="J1391" i="21"/>
  <c r="I1391" i="21"/>
  <c r="H1391" i="21"/>
  <c r="J1390" i="21"/>
  <c r="I1390" i="21"/>
  <c r="H1390" i="21"/>
  <c r="J1389" i="21"/>
  <c r="I1389" i="21"/>
  <c r="H1389" i="21"/>
  <c r="J1388" i="21"/>
  <c r="I1388" i="21"/>
  <c r="H1388" i="21"/>
  <c r="J1387" i="21"/>
  <c r="I1387" i="21"/>
  <c r="H1387" i="21"/>
  <c r="J1386" i="21"/>
  <c r="I1386" i="21"/>
  <c r="H1386" i="21"/>
  <c r="J1385" i="21"/>
  <c r="I1385" i="21"/>
  <c r="H1385" i="21"/>
  <c r="J1384" i="21"/>
  <c r="I1384" i="21"/>
  <c r="H1384" i="21"/>
  <c r="J1383" i="21"/>
  <c r="I1383" i="21"/>
  <c r="H1383" i="21"/>
  <c r="J1382" i="21"/>
  <c r="I1382" i="21"/>
  <c r="H1382" i="21"/>
  <c r="J1381" i="21"/>
  <c r="I1381" i="21"/>
  <c r="H1381" i="21"/>
  <c r="J1380" i="21"/>
  <c r="I1380" i="21"/>
  <c r="H1380" i="21"/>
  <c r="J1379" i="21"/>
  <c r="I1379" i="21"/>
  <c r="H1379" i="21"/>
  <c r="J1378" i="21"/>
  <c r="I1378" i="21"/>
  <c r="H1378" i="21"/>
  <c r="J1377" i="21"/>
  <c r="I1377" i="21"/>
  <c r="H1377" i="21"/>
  <c r="J1376" i="21"/>
  <c r="I1376" i="21"/>
  <c r="H1376" i="21"/>
  <c r="J1375" i="21"/>
  <c r="I1375" i="21"/>
  <c r="H1375" i="21"/>
  <c r="J1374" i="21"/>
  <c r="I1374" i="21"/>
  <c r="H1374" i="21"/>
  <c r="J1373" i="21"/>
  <c r="I1373" i="21"/>
  <c r="H1373" i="21"/>
  <c r="J1372" i="21"/>
  <c r="I1372" i="21"/>
  <c r="H1372" i="21"/>
  <c r="J1371" i="21"/>
  <c r="I1371" i="21"/>
  <c r="H1371" i="21"/>
  <c r="J1370" i="21"/>
  <c r="I1370" i="21"/>
  <c r="H1370" i="21"/>
  <c r="J1369" i="21"/>
  <c r="I1369" i="21"/>
  <c r="H1369" i="21"/>
  <c r="J1368" i="21"/>
  <c r="I1368" i="21"/>
  <c r="H1368" i="21"/>
  <c r="J1367" i="21"/>
  <c r="I1367" i="21"/>
  <c r="H1367" i="21"/>
  <c r="J1366" i="21"/>
  <c r="I1366" i="21"/>
  <c r="H1366" i="21"/>
  <c r="J1365" i="21"/>
  <c r="I1365" i="21"/>
  <c r="H1365" i="21"/>
  <c r="J1364" i="21"/>
  <c r="I1364" i="21"/>
  <c r="H1364" i="21"/>
  <c r="J1363" i="21"/>
  <c r="I1363" i="21"/>
  <c r="H1363" i="21"/>
  <c r="J1362" i="21"/>
  <c r="I1362" i="21"/>
  <c r="H1362" i="21"/>
  <c r="J1361" i="21"/>
  <c r="I1361" i="21"/>
  <c r="H1361" i="21"/>
  <c r="J1360" i="21"/>
  <c r="I1360" i="21"/>
  <c r="H1360" i="21"/>
  <c r="J1359" i="21"/>
  <c r="I1359" i="21"/>
  <c r="H1359" i="21"/>
  <c r="J1358" i="21"/>
  <c r="I1358" i="21"/>
  <c r="H1358" i="21"/>
  <c r="J1357" i="21"/>
  <c r="I1357" i="21"/>
  <c r="H1357" i="21"/>
  <c r="J1356" i="21"/>
  <c r="I1356" i="21"/>
  <c r="H1356" i="21"/>
  <c r="J1355" i="21"/>
  <c r="I1355" i="21"/>
  <c r="H1355" i="21"/>
  <c r="J1354" i="21"/>
  <c r="I1354" i="21"/>
  <c r="H1354" i="21"/>
  <c r="J1353" i="21"/>
  <c r="I1353" i="21"/>
  <c r="H1353" i="21"/>
  <c r="J1352" i="21"/>
  <c r="I1352" i="21"/>
  <c r="H1352" i="21"/>
  <c r="J1351" i="21"/>
  <c r="I1351" i="21"/>
  <c r="H1351" i="21"/>
  <c r="J1350" i="21"/>
  <c r="I1350" i="21"/>
  <c r="H1350" i="21"/>
  <c r="J1349" i="21"/>
  <c r="I1349" i="21"/>
  <c r="H1349" i="21"/>
  <c r="J1348" i="21"/>
  <c r="I1348" i="21"/>
  <c r="H1348" i="21"/>
  <c r="J1347" i="21"/>
  <c r="I1347" i="21"/>
  <c r="H1347" i="21"/>
  <c r="J1346" i="21"/>
  <c r="I1346" i="21"/>
  <c r="H1346" i="21"/>
  <c r="J1345" i="21"/>
  <c r="I1345" i="21"/>
  <c r="H1345" i="21"/>
  <c r="J1344" i="21"/>
  <c r="I1344" i="21"/>
  <c r="H1344" i="21"/>
  <c r="J1343" i="21"/>
  <c r="I1343" i="21"/>
  <c r="H1343" i="21"/>
  <c r="J1342" i="21"/>
  <c r="I1342" i="21"/>
  <c r="H1342" i="21"/>
  <c r="J1341" i="21"/>
  <c r="I1341" i="21"/>
  <c r="H1341" i="21"/>
  <c r="J1340" i="21"/>
  <c r="I1340" i="21"/>
  <c r="H1340" i="21"/>
  <c r="J1339" i="21"/>
  <c r="I1339" i="21"/>
  <c r="H1339" i="21"/>
  <c r="J1338" i="21"/>
  <c r="I1338" i="21"/>
  <c r="H1338" i="21"/>
  <c r="J1337" i="21"/>
  <c r="I1337" i="21"/>
  <c r="H1337" i="21"/>
  <c r="J1336" i="21"/>
  <c r="I1336" i="21"/>
  <c r="H1336" i="21"/>
  <c r="J1335" i="21"/>
  <c r="I1335" i="21"/>
  <c r="H1335" i="21"/>
  <c r="J1334" i="21"/>
  <c r="I1334" i="21"/>
  <c r="H1334" i="21"/>
  <c r="J1333" i="21"/>
  <c r="I1333" i="21"/>
  <c r="H1333" i="21"/>
  <c r="J1332" i="21"/>
  <c r="I1332" i="21"/>
  <c r="H1332" i="21"/>
  <c r="J1331" i="21"/>
  <c r="I1331" i="21"/>
  <c r="H1331" i="21"/>
  <c r="J1330" i="21"/>
  <c r="I1330" i="21"/>
  <c r="H1330" i="21"/>
  <c r="J1329" i="21"/>
  <c r="I1329" i="21"/>
  <c r="H1329" i="21"/>
  <c r="J1328" i="21"/>
  <c r="I1328" i="21"/>
  <c r="H1328" i="21"/>
  <c r="J1327" i="21"/>
  <c r="I1327" i="21"/>
  <c r="H1327" i="21"/>
  <c r="J1326" i="21"/>
  <c r="I1326" i="21"/>
  <c r="H1326" i="21"/>
  <c r="J1325" i="21"/>
  <c r="I1325" i="21"/>
  <c r="H1325" i="21"/>
  <c r="J1324" i="21"/>
  <c r="I1324" i="21"/>
  <c r="H1324" i="21"/>
  <c r="J1323" i="21"/>
  <c r="I1323" i="21"/>
  <c r="H1323" i="21"/>
  <c r="J1322" i="21"/>
  <c r="I1322" i="21"/>
  <c r="H1322" i="21"/>
  <c r="J1321" i="21"/>
  <c r="I1321" i="21"/>
  <c r="H1321" i="21"/>
  <c r="J1320" i="21"/>
  <c r="I1320" i="21"/>
  <c r="H1320" i="21"/>
  <c r="J1319" i="21"/>
  <c r="I1319" i="21"/>
  <c r="H1319" i="21"/>
  <c r="J1318" i="21"/>
  <c r="I1318" i="21"/>
  <c r="H1318" i="21"/>
  <c r="J1317" i="21"/>
  <c r="I1317" i="21"/>
  <c r="H1317" i="21"/>
  <c r="J1316" i="21"/>
  <c r="I1316" i="21"/>
  <c r="H1316" i="21"/>
  <c r="J1315" i="21"/>
  <c r="I1315" i="21"/>
  <c r="H1315" i="21"/>
  <c r="J1314" i="21"/>
  <c r="I1314" i="21"/>
  <c r="H1314" i="21"/>
  <c r="J1313" i="21"/>
  <c r="I1313" i="21"/>
  <c r="H1313" i="21"/>
  <c r="J1312" i="21"/>
  <c r="I1312" i="21"/>
  <c r="H1312" i="21"/>
  <c r="J1311" i="21"/>
  <c r="I1311" i="21"/>
  <c r="H1311" i="21"/>
  <c r="J1310" i="21"/>
  <c r="I1310" i="21"/>
  <c r="H1310" i="21"/>
  <c r="J1309" i="21"/>
  <c r="I1309" i="21"/>
  <c r="H1309" i="21"/>
  <c r="J1308" i="21"/>
  <c r="I1308" i="21"/>
  <c r="H1308" i="21"/>
  <c r="J1307" i="21"/>
  <c r="I1307" i="21"/>
  <c r="H1307" i="21"/>
  <c r="J1306" i="21"/>
  <c r="I1306" i="21"/>
  <c r="H1306" i="21"/>
  <c r="J1305" i="21"/>
  <c r="I1305" i="21"/>
  <c r="H1305" i="21"/>
  <c r="J1304" i="21"/>
  <c r="I1304" i="21"/>
  <c r="H1304" i="21"/>
  <c r="J1303" i="21"/>
  <c r="I1303" i="21"/>
  <c r="H1303" i="21"/>
  <c r="J1302" i="21"/>
  <c r="I1302" i="21"/>
  <c r="H1302" i="21"/>
  <c r="J1301" i="21"/>
  <c r="I1301" i="21"/>
  <c r="H1301" i="21"/>
  <c r="J1300" i="21"/>
  <c r="I1300" i="21"/>
  <c r="H1300" i="21"/>
  <c r="J1299" i="21"/>
  <c r="I1299" i="21"/>
  <c r="H1299" i="21"/>
  <c r="J1298" i="21"/>
  <c r="I1298" i="21"/>
  <c r="H1298" i="21"/>
  <c r="J1297" i="21"/>
  <c r="I1297" i="21"/>
  <c r="H1297" i="21"/>
  <c r="J1296" i="21"/>
  <c r="I1296" i="21"/>
  <c r="H1296" i="21"/>
  <c r="J1295" i="21"/>
  <c r="I1295" i="21"/>
  <c r="H1295" i="21"/>
  <c r="J1294" i="21"/>
  <c r="I1294" i="21"/>
  <c r="H1294" i="21"/>
  <c r="J1293" i="21"/>
  <c r="I1293" i="21"/>
  <c r="H1293" i="21"/>
  <c r="J1292" i="21"/>
  <c r="I1292" i="21"/>
  <c r="H1292" i="21"/>
  <c r="J1291" i="21"/>
  <c r="I1291" i="21"/>
  <c r="H1291" i="21"/>
  <c r="J1290" i="21"/>
  <c r="I1290" i="21"/>
  <c r="H1290" i="21"/>
  <c r="J1289" i="21"/>
  <c r="I1289" i="21"/>
  <c r="H1289" i="21"/>
  <c r="J1288" i="21"/>
  <c r="I1288" i="21"/>
  <c r="H1288" i="21"/>
  <c r="J1287" i="21"/>
  <c r="I1287" i="21"/>
  <c r="H1287" i="21"/>
  <c r="J1286" i="21"/>
  <c r="I1286" i="21"/>
  <c r="H1286" i="21"/>
  <c r="J1285" i="21"/>
  <c r="I1285" i="21"/>
  <c r="H1285" i="21"/>
  <c r="J1284" i="21"/>
  <c r="I1284" i="21"/>
  <c r="H1284" i="21"/>
  <c r="J1283" i="21"/>
  <c r="I1283" i="21"/>
  <c r="H1283" i="21"/>
  <c r="J1282" i="21"/>
  <c r="I1282" i="21"/>
  <c r="H1282" i="21"/>
  <c r="J1281" i="21"/>
  <c r="I1281" i="21"/>
  <c r="H1281" i="21"/>
  <c r="J1280" i="21"/>
  <c r="I1280" i="21"/>
  <c r="H1280" i="21"/>
  <c r="J1279" i="21"/>
  <c r="I1279" i="21"/>
  <c r="H1279" i="21"/>
  <c r="J1278" i="21"/>
  <c r="I1278" i="21"/>
  <c r="H1278" i="21"/>
  <c r="J1277" i="21"/>
  <c r="I1277" i="21"/>
  <c r="H1277" i="21"/>
  <c r="J1276" i="21"/>
  <c r="I1276" i="21"/>
  <c r="H1276" i="21"/>
  <c r="J1275" i="21"/>
  <c r="I1275" i="21"/>
  <c r="H1275" i="21"/>
  <c r="J1274" i="21"/>
  <c r="I1274" i="21"/>
  <c r="H1274" i="21"/>
  <c r="J1273" i="21"/>
  <c r="I1273" i="21"/>
  <c r="H1273" i="21"/>
  <c r="J1272" i="21"/>
  <c r="I1272" i="21"/>
  <c r="H1272" i="21"/>
  <c r="J1271" i="21"/>
  <c r="I1271" i="21"/>
  <c r="H1271" i="21"/>
  <c r="J1270" i="21"/>
  <c r="I1270" i="21"/>
  <c r="H1270" i="21"/>
  <c r="J1269" i="21"/>
  <c r="I1269" i="21"/>
  <c r="H1269" i="21"/>
  <c r="J1268" i="21"/>
  <c r="I1268" i="21"/>
  <c r="H1268" i="21"/>
  <c r="J1267" i="21"/>
  <c r="I1267" i="21"/>
  <c r="H1267" i="21"/>
  <c r="J1266" i="21"/>
  <c r="I1266" i="21"/>
  <c r="H1266" i="21"/>
  <c r="J1265" i="21"/>
  <c r="I1265" i="21"/>
  <c r="H1265" i="21"/>
  <c r="J1264" i="21"/>
  <c r="I1264" i="21"/>
  <c r="H1264" i="21"/>
  <c r="J1263" i="21"/>
  <c r="I1263" i="21"/>
  <c r="H1263" i="21"/>
  <c r="J1262" i="21"/>
  <c r="I1262" i="21"/>
  <c r="H1262" i="21"/>
  <c r="J1261" i="21"/>
  <c r="I1261" i="21"/>
  <c r="H1261" i="21"/>
  <c r="J1260" i="21"/>
  <c r="I1260" i="21"/>
  <c r="H1260" i="21"/>
  <c r="J1259" i="21"/>
  <c r="I1259" i="21"/>
  <c r="H1259" i="21"/>
  <c r="J1258" i="21"/>
  <c r="I1258" i="21"/>
  <c r="H1258" i="21"/>
  <c r="J1257" i="21"/>
  <c r="I1257" i="21"/>
  <c r="H1257" i="21"/>
  <c r="J1256" i="21"/>
  <c r="I1256" i="21"/>
  <c r="H1256" i="21"/>
  <c r="J1255" i="21"/>
  <c r="I1255" i="21"/>
  <c r="H1255" i="21"/>
  <c r="J1254" i="21"/>
  <c r="I1254" i="21"/>
  <c r="H1254" i="21"/>
  <c r="J1253" i="21"/>
  <c r="I1253" i="21"/>
  <c r="H1253" i="21"/>
  <c r="J1252" i="21"/>
  <c r="I1252" i="21"/>
  <c r="H1252" i="21"/>
  <c r="J1251" i="21"/>
  <c r="I1251" i="21"/>
  <c r="H1251" i="21"/>
  <c r="J1250" i="21"/>
  <c r="I1250" i="21"/>
  <c r="H1250" i="21"/>
  <c r="J1249" i="21"/>
  <c r="I1249" i="21"/>
  <c r="H1249" i="21"/>
  <c r="J1248" i="21"/>
  <c r="I1248" i="21"/>
  <c r="H1248" i="21"/>
  <c r="J1247" i="21"/>
  <c r="I1247" i="21"/>
  <c r="H1247" i="21"/>
  <c r="J1246" i="21"/>
  <c r="I1246" i="21"/>
  <c r="H1246" i="21"/>
  <c r="J1245" i="21"/>
  <c r="I1245" i="21"/>
  <c r="H1245" i="21"/>
  <c r="J1244" i="21"/>
  <c r="I1244" i="21"/>
  <c r="H1244" i="21"/>
  <c r="J1243" i="21"/>
  <c r="I1243" i="21"/>
  <c r="H1243" i="21"/>
  <c r="J1242" i="21"/>
  <c r="I1242" i="21"/>
  <c r="H1242" i="21"/>
  <c r="J1241" i="21"/>
  <c r="I1241" i="21"/>
  <c r="H1241" i="21"/>
  <c r="J1240" i="21"/>
  <c r="I1240" i="21"/>
  <c r="H1240" i="21"/>
  <c r="J1239" i="21"/>
  <c r="I1239" i="21"/>
  <c r="H1239" i="21"/>
  <c r="J1238" i="21"/>
  <c r="I1238" i="21"/>
  <c r="H1238" i="21"/>
  <c r="J1237" i="21"/>
  <c r="I1237" i="21"/>
  <c r="H1237" i="21"/>
  <c r="J1236" i="21"/>
  <c r="I1236" i="21"/>
  <c r="H1236" i="21"/>
  <c r="J1235" i="21"/>
  <c r="I1235" i="21"/>
  <c r="H1235" i="21"/>
  <c r="J1234" i="21"/>
  <c r="I1234" i="21"/>
  <c r="H1234" i="21"/>
  <c r="J1233" i="21"/>
  <c r="I1233" i="21"/>
  <c r="H1233" i="21"/>
  <c r="J1232" i="21"/>
  <c r="I1232" i="21"/>
  <c r="H1232" i="21"/>
  <c r="J1231" i="21"/>
  <c r="I1231" i="21"/>
  <c r="H1231" i="21"/>
  <c r="J1230" i="21"/>
  <c r="I1230" i="21"/>
  <c r="H1230" i="21"/>
  <c r="J1229" i="21"/>
  <c r="I1229" i="21"/>
  <c r="H1229" i="21"/>
  <c r="J1228" i="21"/>
  <c r="I1228" i="21"/>
  <c r="H1228" i="21"/>
  <c r="J1227" i="21"/>
  <c r="I1227" i="21"/>
  <c r="H1227" i="21"/>
  <c r="J1226" i="21"/>
  <c r="I1226" i="21"/>
  <c r="H1226" i="21"/>
  <c r="J1225" i="21"/>
  <c r="I1225" i="21"/>
  <c r="H1225" i="21"/>
  <c r="J1224" i="21"/>
  <c r="I1224" i="21"/>
  <c r="H1224" i="21"/>
  <c r="J1223" i="21"/>
  <c r="I1223" i="21"/>
  <c r="H1223" i="21"/>
  <c r="J1222" i="21"/>
  <c r="I1222" i="21"/>
  <c r="H1222" i="21"/>
  <c r="J1221" i="21"/>
  <c r="I1221" i="21"/>
  <c r="H1221" i="21"/>
  <c r="J1220" i="21"/>
  <c r="I1220" i="21"/>
  <c r="H1220" i="21"/>
  <c r="J1219" i="21"/>
  <c r="I1219" i="21"/>
  <c r="H1219" i="21"/>
  <c r="J1218" i="21"/>
  <c r="I1218" i="21"/>
  <c r="H1218" i="21"/>
  <c r="J1217" i="21"/>
  <c r="I1217" i="21"/>
  <c r="H1217" i="21"/>
  <c r="J1216" i="21"/>
  <c r="I1216" i="21"/>
  <c r="H1216" i="21"/>
  <c r="J1215" i="21"/>
  <c r="I1215" i="21"/>
  <c r="H1215" i="21"/>
  <c r="J1214" i="21"/>
  <c r="I1214" i="21"/>
  <c r="H1214" i="21"/>
  <c r="J1213" i="21"/>
  <c r="I1213" i="21"/>
  <c r="H1213" i="21"/>
  <c r="J1212" i="21"/>
  <c r="I1212" i="21"/>
  <c r="H1212" i="21"/>
  <c r="J1211" i="21"/>
  <c r="I1211" i="21"/>
  <c r="H1211" i="21"/>
  <c r="J1210" i="21"/>
  <c r="I1210" i="21"/>
  <c r="H1210" i="21"/>
  <c r="J1209" i="21"/>
  <c r="I1209" i="21"/>
  <c r="H1209" i="21"/>
  <c r="J1208" i="21"/>
  <c r="I1208" i="21"/>
  <c r="H1208" i="21"/>
  <c r="J1207" i="21"/>
  <c r="I1207" i="21"/>
  <c r="H1207" i="21"/>
  <c r="J1206" i="21"/>
  <c r="I1206" i="21"/>
  <c r="H1206" i="21"/>
  <c r="J1205" i="21"/>
  <c r="I1205" i="21"/>
  <c r="H1205" i="21"/>
  <c r="J1204" i="21"/>
  <c r="I1204" i="21"/>
  <c r="H1204" i="21"/>
  <c r="J1203" i="21"/>
  <c r="I1203" i="21"/>
  <c r="H1203" i="21"/>
  <c r="J1202" i="21"/>
  <c r="I1202" i="21"/>
  <c r="H1202" i="21"/>
  <c r="J1201" i="21"/>
  <c r="I1201" i="21"/>
  <c r="H1201" i="21"/>
  <c r="J1200" i="21"/>
  <c r="I1200" i="21"/>
  <c r="H1200" i="21"/>
  <c r="J1199" i="21"/>
  <c r="I1199" i="21"/>
  <c r="H1199" i="21"/>
  <c r="J1198" i="21"/>
  <c r="I1198" i="21"/>
  <c r="H1198" i="21"/>
  <c r="J1197" i="21"/>
  <c r="I1197" i="21"/>
  <c r="H1197" i="21"/>
  <c r="J1196" i="21"/>
  <c r="I1196" i="21"/>
  <c r="H1196" i="21"/>
  <c r="J1195" i="21"/>
  <c r="I1195" i="21"/>
  <c r="H1195" i="21"/>
  <c r="J1194" i="21"/>
  <c r="I1194" i="21"/>
  <c r="H1194" i="21"/>
  <c r="J1193" i="21"/>
  <c r="I1193" i="21"/>
  <c r="H1193" i="21"/>
  <c r="J1192" i="21"/>
  <c r="I1192" i="21"/>
  <c r="H1192" i="21"/>
  <c r="J1191" i="21"/>
  <c r="I1191" i="21"/>
  <c r="H1191" i="21"/>
  <c r="J1190" i="21"/>
  <c r="I1190" i="21"/>
  <c r="H1190" i="21"/>
  <c r="J1189" i="21"/>
  <c r="I1189" i="21"/>
  <c r="H1189" i="21"/>
  <c r="J1188" i="21"/>
  <c r="I1188" i="21"/>
  <c r="H1188" i="21"/>
  <c r="J1187" i="21"/>
  <c r="I1187" i="21"/>
  <c r="H1187" i="21"/>
  <c r="J1186" i="21"/>
  <c r="I1186" i="21"/>
  <c r="H1186" i="21"/>
  <c r="J1185" i="21"/>
  <c r="I1185" i="21"/>
  <c r="H1185" i="21"/>
  <c r="J1184" i="21"/>
  <c r="I1184" i="21"/>
  <c r="H1184" i="21"/>
  <c r="J1183" i="21"/>
  <c r="I1183" i="21"/>
  <c r="H1183" i="21"/>
  <c r="J1182" i="21"/>
  <c r="I1182" i="21"/>
  <c r="H1182" i="21"/>
  <c r="J1181" i="21"/>
  <c r="I1181" i="21"/>
  <c r="H1181" i="21"/>
  <c r="J1180" i="21"/>
  <c r="I1180" i="21"/>
  <c r="H1180" i="21"/>
  <c r="J1179" i="21"/>
  <c r="I1179" i="21"/>
  <c r="H1179" i="21"/>
  <c r="J1178" i="21"/>
  <c r="I1178" i="21"/>
  <c r="H1178" i="21"/>
  <c r="J1177" i="21"/>
  <c r="I1177" i="21"/>
  <c r="H1177" i="21"/>
  <c r="J1176" i="21"/>
  <c r="I1176" i="21"/>
  <c r="H1176" i="21"/>
  <c r="J1175" i="21"/>
  <c r="I1175" i="21"/>
  <c r="H1175" i="21"/>
  <c r="J1174" i="21"/>
  <c r="I1174" i="21"/>
  <c r="H1174" i="21"/>
  <c r="J1173" i="21"/>
  <c r="I1173" i="21"/>
  <c r="H1173" i="21"/>
  <c r="J1172" i="21"/>
  <c r="I1172" i="21"/>
  <c r="H1172" i="21"/>
  <c r="J1171" i="21"/>
  <c r="I1171" i="21"/>
  <c r="H1171" i="21"/>
  <c r="J1170" i="21"/>
  <c r="I1170" i="21"/>
  <c r="H1170" i="21"/>
  <c r="J1169" i="21"/>
  <c r="I1169" i="21"/>
  <c r="H1169" i="21"/>
  <c r="J1168" i="21"/>
  <c r="I1168" i="21"/>
  <c r="H1168" i="21"/>
  <c r="J1167" i="21"/>
  <c r="I1167" i="21"/>
  <c r="H1167" i="21"/>
  <c r="J1166" i="21"/>
  <c r="I1166" i="21"/>
  <c r="H1166" i="21"/>
  <c r="J1165" i="21"/>
  <c r="I1165" i="21"/>
  <c r="H1165" i="21"/>
  <c r="J1164" i="21"/>
  <c r="I1164" i="21"/>
  <c r="H1164" i="21"/>
  <c r="J1163" i="21"/>
  <c r="I1163" i="21"/>
  <c r="H1163" i="21"/>
  <c r="J1162" i="21"/>
  <c r="I1162" i="21"/>
  <c r="H1162" i="21"/>
  <c r="J1161" i="21"/>
  <c r="I1161" i="21"/>
  <c r="H1161" i="21"/>
  <c r="J1160" i="21"/>
  <c r="I1160" i="21"/>
  <c r="H1160" i="21"/>
  <c r="J1159" i="21"/>
  <c r="I1159" i="21"/>
  <c r="H1159" i="21"/>
  <c r="J1158" i="21"/>
  <c r="I1158" i="21"/>
  <c r="H1158" i="21"/>
  <c r="J1157" i="21"/>
  <c r="I1157" i="21"/>
  <c r="H1157" i="21"/>
  <c r="J1156" i="21"/>
  <c r="I1156" i="21"/>
  <c r="H1156" i="21"/>
  <c r="J1155" i="21"/>
  <c r="I1155" i="21"/>
  <c r="H1155" i="21"/>
  <c r="J1154" i="21"/>
  <c r="I1154" i="21"/>
  <c r="H1154" i="21"/>
  <c r="J1153" i="21"/>
  <c r="I1153" i="21"/>
  <c r="H1153" i="21"/>
  <c r="J1152" i="21"/>
  <c r="I1152" i="21"/>
  <c r="H1152" i="21"/>
  <c r="J1151" i="21"/>
  <c r="I1151" i="21"/>
  <c r="H1151" i="21"/>
  <c r="J1150" i="21"/>
  <c r="I1150" i="21"/>
  <c r="H1150" i="21"/>
  <c r="J1149" i="21"/>
  <c r="I1149" i="21"/>
  <c r="H1149" i="21"/>
  <c r="J1148" i="21"/>
  <c r="I1148" i="21"/>
  <c r="H1148" i="21"/>
  <c r="J1147" i="21"/>
  <c r="I1147" i="21"/>
  <c r="H1147" i="21"/>
  <c r="J1146" i="21"/>
  <c r="I1146" i="21"/>
  <c r="H1146" i="21"/>
  <c r="J1145" i="21"/>
  <c r="I1145" i="21"/>
  <c r="H1145" i="21"/>
  <c r="J1144" i="21"/>
  <c r="I1144" i="21"/>
  <c r="H1144" i="21"/>
  <c r="J1143" i="21"/>
  <c r="I1143" i="21"/>
  <c r="H1143" i="21"/>
  <c r="J1142" i="21"/>
  <c r="I1142" i="21"/>
  <c r="H1142" i="21"/>
  <c r="J1141" i="21"/>
  <c r="I1141" i="21"/>
  <c r="H1141" i="21"/>
  <c r="J1140" i="21"/>
  <c r="I1140" i="21"/>
  <c r="H1140" i="21"/>
  <c r="J1139" i="21"/>
  <c r="I1139" i="21"/>
  <c r="H1139" i="21"/>
  <c r="J1138" i="21"/>
  <c r="I1138" i="21"/>
  <c r="H1138" i="21"/>
  <c r="J1137" i="21"/>
  <c r="I1137" i="21"/>
  <c r="H1137" i="21"/>
  <c r="J1136" i="21"/>
  <c r="I1136" i="21"/>
  <c r="H1136" i="21"/>
  <c r="J1135" i="21"/>
  <c r="I1135" i="21"/>
  <c r="H1135" i="21"/>
  <c r="J1134" i="21"/>
  <c r="I1134" i="21"/>
  <c r="H1134" i="21"/>
  <c r="J1133" i="21"/>
  <c r="I1133" i="21"/>
  <c r="H1133" i="21"/>
  <c r="J1132" i="21"/>
  <c r="I1132" i="21"/>
  <c r="H1132" i="21"/>
  <c r="J1131" i="21"/>
  <c r="I1131" i="21"/>
  <c r="H1131" i="21"/>
  <c r="J1130" i="21"/>
  <c r="I1130" i="21"/>
  <c r="H1130" i="21"/>
  <c r="J1129" i="21"/>
  <c r="I1129" i="21"/>
  <c r="H1129" i="21"/>
  <c r="J1128" i="21"/>
  <c r="I1128" i="21"/>
  <c r="H1128" i="21"/>
  <c r="J1127" i="21"/>
  <c r="I1127" i="21"/>
  <c r="H1127" i="21"/>
  <c r="J1126" i="21"/>
  <c r="I1126" i="21"/>
  <c r="H1126" i="21"/>
  <c r="J1125" i="21"/>
  <c r="I1125" i="21"/>
  <c r="H1125" i="21"/>
  <c r="J1124" i="21"/>
  <c r="I1124" i="21"/>
  <c r="H1124" i="21"/>
  <c r="J1123" i="21"/>
  <c r="I1123" i="21"/>
  <c r="H1123" i="21"/>
  <c r="J1122" i="21"/>
  <c r="I1122" i="21"/>
  <c r="H1122" i="21"/>
  <c r="J1121" i="21"/>
  <c r="I1121" i="21"/>
  <c r="H1121" i="21"/>
  <c r="J1120" i="21"/>
  <c r="I1120" i="21"/>
  <c r="H1120" i="21"/>
  <c r="J1119" i="21"/>
  <c r="I1119" i="21"/>
  <c r="H1119" i="21"/>
  <c r="J1118" i="21"/>
  <c r="I1118" i="21"/>
  <c r="H1118" i="21"/>
  <c r="J1117" i="21"/>
  <c r="I1117" i="21"/>
  <c r="H1117" i="21"/>
  <c r="J1116" i="21"/>
  <c r="I1116" i="21"/>
  <c r="H1116" i="21"/>
  <c r="J1115" i="21"/>
  <c r="I1115" i="21"/>
  <c r="H1115" i="21"/>
  <c r="J1114" i="21"/>
  <c r="I1114" i="21"/>
  <c r="H1114" i="21"/>
  <c r="J1113" i="21"/>
  <c r="I1113" i="21"/>
  <c r="H1113" i="21"/>
  <c r="J1112" i="21"/>
  <c r="I1112" i="21"/>
  <c r="H1112" i="21"/>
  <c r="J1111" i="21"/>
  <c r="I1111" i="21"/>
  <c r="H1111" i="21"/>
  <c r="J1110" i="21"/>
  <c r="I1110" i="21"/>
  <c r="H1110" i="21"/>
  <c r="J1109" i="21"/>
  <c r="I1109" i="21"/>
  <c r="H1109" i="21"/>
  <c r="J1108" i="21"/>
  <c r="I1108" i="21"/>
  <c r="H1108" i="21"/>
  <c r="J1107" i="21"/>
  <c r="I1107" i="21"/>
  <c r="H1107" i="21"/>
  <c r="J1106" i="21"/>
  <c r="I1106" i="21"/>
  <c r="H1106" i="21"/>
  <c r="J1105" i="21"/>
  <c r="I1105" i="21"/>
  <c r="H1105" i="21"/>
  <c r="J1104" i="21"/>
  <c r="I1104" i="21"/>
  <c r="H1104" i="21"/>
  <c r="J1103" i="21"/>
  <c r="I1103" i="21"/>
  <c r="H1103" i="21"/>
  <c r="J1102" i="21"/>
  <c r="I1102" i="21"/>
  <c r="H1102" i="21"/>
  <c r="J1101" i="21"/>
  <c r="I1101" i="21"/>
  <c r="H1101" i="21"/>
  <c r="J1100" i="21"/>
  <c r="I1100" i="21"/>
  <c r="H1100" i="21"/>
  <c r="J1099" i="21"/>
  <c r="I1099" i="21"/>
  <c r="H1099" i="21"/>
  <c r="J1098" i="21"/>
  <c r="I1098" i="21"/>
  <c r="H1098" i="21"/>
  <c r="J1097" i="21"/>
  <c r="I1097" i="21"/>
  <c r="H1097" i="21"/>
  <c r="J1096" i="21"/>
  <c r="I1096" i="21"/>
  <c r="H1096" i="21"/>
  <c r="J1095" i="21"/>
  <c r="I1095" i="21"/>
  <c r="H1095" i="21"/>
  <c r="J1094" i="21"/>
  <c r="I1094" i="21"/>
  <c r="H1094" i="21"/>
  <c r="J1093" i="21"/>
  <c r="I1093" i="21"/>
  <c r="H1093" i="21"/>
  <c r="J1092" i="21"/>
  <c r="I1092" i="21"/>
  <c r="H1092" i="21"/>
  <c r="J1091" i="21"/>
  <c r="I1091" i="21"/>
  <c r="H1091" i="21"/>
  <c r="J1090" i="21"/>
  <c r="I1090" i="21"/>
  <c r="H1090" i="21"/>
  <c r="J1089" i="21"/>
  <c r="I1089" i="21"/>
  <c r="H1089" i="21"/>
  <c r="J1088" i="21"/>
  <c r="I1088" i="21"/>
  <c r="H1088" i="21"/>
  <c r="J1087" i="21"/>
  <c r="I1087" i="21"/>
  <c r="H1087" i="21"/>
  <c r="J1086" i="21"/>
  <c r="I1086" i="21"/>
  <c r="H1086" i="21"/>
  <c r="J1085" i="21"/>
  <c r="I1085" i="21"/>
  <c r="H1085" i="21"/>
  <c r="J1084" i="21"/>
  <c r="I1084" i="21"/>
  <c r="H1084" i="21"/>
  <c r="J1083" i="21"/>
  <c r="I1083" i="21"/>
  <c r="H1083" i="21"/>
  <c r="J1082" i="21"/>
  <c r="I1082" i="21"/>
  <c r="H1082" i="21"/>
  <c r="J1081" i="21"/>
  <c r="I1081" i="21"/>
  <c r="H1081" i="21"/>
  <c r="J1080" i="21"/>
  <c r="I1080" i="21"/>
  <c r="H1080" i="21"/>
  <c r="J1079" i="21"/>
  <c r="I1079" i="21"/>
  <c r="H1079" i="21"/>
  <c r="J1078" i="21"/>
  <c r="I1078" i="21"/>
  <c r="H1078" i="21"/>
  <c r="J1077" i="21"/>
  <c r="I1077" i="21"/>
  <c r="H1077" i="21"/>
  <c r="J1076" i="21"/>
  <c r="I1076" i="21"/>
  <c r="H1076" i="21"/>
  <c r="J1075" i="21"/>
  <c r="I1075" i="21"/>
  <c r="H1075" i="21"/>
  <c r="J1074" i="21"/>
  <c r="I1074" i="21"/>
  <c r="H1074" i="21"/>
  <c r="J1073" i="21"/>
  <c r="I1073" i="21"/>
  <c r="H1073" i="21"/>
  <c r="J1072" i="21"/>
  <c r="I1072" i="21"/>
  <c r="H1072" i="21"/>
  <c r="J1071" i="21"/>
  <c r="I1071" i="21"/>
  <c r="H1071" i="21"/>
  <c r="J1070" i="21"/>
  <c r="I1070" i="21"/>
  <c r="H1070" i="21"/>
  <c r="J1069" i="21"/>
  <c r="I1069" i="21"/>
  <c r="H1069" i="21"/>
  <c r="J1068" i="21"/>
  <c r="I1068" i="21"/>
  <c r="H1068" i="21"/>
  <c r="J1067" i="21"/>
  <c r="I1067" i="21"/>
  <c r="H1067" i="21"/>
  <c r="J1066" i="21"/>
  <c r="I1066" i="21"/>
  <c r="H1066" i="21"/>
  <c r="J1065" i="21"/>
  <c r="I1065" i="21"/>
  <c r="H1065" i="21"/>
  <c r="J1064" i="21"/>
  <c r="I1064" i="21"/>
  <c r="H1064" i="21"/>
  <c r="J1063" i="21"/>
  <c r="I1063" i="21"/>
  <c r="H1063" i="21"/>
  <c r="J1062" i="21"/>
  <c r="I1062" i="21"/>
  <c r="H1062" i="21"/>
  <c r="J1061" i="21"/>
  <c r="I1061" i="21"/>
  <c r="H1061" i="21"/>
  <c r="J1060" i="21"/>
  <c r="I1060" i="21"/>
  <c r="H1060" i="21"/>
  <c r="J1059" i="21"/>
  <c r="I1059" i="21"/>
  <c r="H1059" i="21"/>
  <c r="J1058" i="21"/>
  <c r="I1058" i="21"/>
  <c r="H1058" i="21"/>
  <c r="J1057" i="21"/>
  <c r="I1057" i="21"/>
  <c r="H1057" i="21"/>
  <c r="J1056" i="21"/>
  <c r="I1056" i="21"/>
  <c r="H1056" i="21"/>
  <c r="J1055" i="21"/>
  <c r="I1055" i="21"/>
  <c r="H1055" i="21"/>
  <c r="J1054" i="21"/>
  <c r="I1054" i="21"/>
  <c r="H1054" i="21"/>
  <c r="J1053" i="21"/>
  <c r="I1053" i="21"/>
  <c r="H1053" i="21"/>
  <c r="J1052" i="21"/>
  <c r="I1052" i="21"/>
  <c r="H1052" i="21"/>
  <c r="J1051" i="21"/>
  <c r="I1051" i="21"/>
  <c r="H1051" i="21"/>
  <c r="J1050" i="21"/>
  <c r="I1050" i="21"/>
  <c r="H1050" i="21"/>
  <c r="J1049" i="21"/>
  <c r="I1049" i="21"/>
  <c r="H1049" i="21"/>
  <c r="J1048" i="21"/>
  <c r="I1048" i="21"/>
  <c r="H1048" i="21"/>
  <c r="J1047" i="21"/>
  <c r="I1047" i="21"/>
  <c r="H1047" i="21"/>
  <c r="J1046" i="21"/>
  <c r="I1046" i="21"/>
  <c r="H1046" i="21"/>
  <c r="J1045" i="21"/>
  <c r="I1045" i="21"/>
  <c r="H1045" i="21"/>
  <c r="J1044" i="21"/>
  <c r="I1044" i="21"/>
  <c r="H1044" i="21"/>
  <c r="J1043" i="21"/>
  <c r="I1043" i="21"/>
  <c r="H1043" i="21"/>
  <c r="J1042" i="21"/>
  <c r="I1042" i="21"/>
  <c r="H1042" i="21"/>
  <c r="J1041" i="21"/>
  <c r="I1041" i="21"/>
  <c r="H1041" i="21"/>
  <c r="J1040" i="21"/>
  <c r="I1040" i="21"/>
  <c r="H1040" i="21"/>
  <c r="J1039" i="21"/>
  <c r="I1039" i="21"/>
  <c r="H1039" i="21"/>
  <c r="J1038" i="21"/>
  <c r="I1038" i="21"/>
  <c r="H1038" i="21"/>
  <c r="J1037" i="21"/>
  <c r="I1037" i="21"/>
  <c r="H1037" i="21"/>
  <c r="J1036" i="21"/>
  <c r="I1036" i="21"/>
  <c r="H1036" i="21"/>
  <c r="J1035" i="21"/>
  <c r="I1035" i="21"/>
  <c r="H1035" i="21"/>
  <c r="J1034" i="21"/>
  <c r="I1034" i="21"/>
  <c r="H1034" i="21"/>
  <c r="J1033" i="21"/>
  <c r="I1033" i="21"/>
  <c r="H1033" i="21"/>
  <c r="J1032" i="21"/>
  <c r="I1032" i="21"/>
  <c r="H1032" i="21"/>
  <c r="J1031" i="21"/>
  <c r="I1031" i="21"/>
  <c r="H1031" i="21"/>
  <c r="J1030" i="21"/>
  <c r="I1030" i="21"/>
  <c r="H1030" i="21"/>
  <c r="J1029" i="21"/>
  <c r="I1029" i="21"/>
  <c r="H1029" i="21"/>
  <c r="J1028" i="21"/>
  <c r="I1028" i="21"/>
  <c r="H1028" i="21"/>
  <c r="J1027" i="21"/>
  <c r="I1027" i="21"/>
  <c r="H1027" i="21"/>
  <c r="J1026" i="21"/>
  <c r="I1026" i="21"/>
  <c r="H1026" i="21"/>
  <c r="J1025" i="21"/>
  <c r="I1025" i="21"/>
  <c r="H1025" i="21"/>
  <c r="J1024" i="21"/>
  <c r="I1024" i="21"/>
  <c r="H1024" i="21"/>
  <c r="J1023" i="21"/>
  <c r="I1023" i="21"/>
  <c r="H1023" i="21"/>
  <c r="J1022" i="21"/>
  <c r="I1022" i="21"/>
  <c r="H1022" i="21"/>
  <c r="J1021" i="21"/>
  <c r="I1021" i="21"/>
  <c r="H1021" i="21"/>
  <c r="J1020" i="21"/>
  <c r="I1020" i="21"/>
  <c r="H1020" i="21"/>
  <c r="J1019" i="21"/>
  <c r="I1019" i="21"/>
  <c r="H1019" i="21"/>
  <c r="J1018" i="21"/>
  <c r="I1018" i="21"/>
  <c r="H1018" i="21"/>
  <c r="J1017" i="21"/>
  <c r="I1017" i="21"/>
  <c r="H1017" i="21"/>
  <c r="J1016" i="21"/>
  <c r="I1016" i="21"/>
  <c r="H1016" i="21"/>
  <c r="J1015" i="21"/>
  <c r="I1015" i="21"/>
  <c r="H1015" i="21"/>
  <c r="J1014" i="21"/>
  <c r="I1014" i="21"/>
  <c r="H1014" i="21"/>
  <c r="J1013" i="21"/>
  <c r="I1013" i="21"/>
  <c r="H1013" i="21"/>
  <c r="J1012" i="21"/>
  <c r="I1012" i="21"/>
  <c r="H1012" i="21"/>
  <c r="J1011" i="21"/>
  <c r="I1011" i="21"/>
  <c r="H1011" i="21"/>
  <c r="J1010" i="21"/>
  <c r="I1010" i="21"/>
  <c r="H1010" i="21"/>
  <c r="J1009" i="21"/>
  <c r="I1009" i="21"/>
  <c r="H1009" i="21"/>
  <c r="J1008" i="21"/>
  <c r="I1008" i="21"/>
  <c r="H1008" i="21"/>
  <c r="J1007" i="21"/>
  <c r="I1007" i="21"/>
  <c r="H1007" i="21"/>
  <c r="J1006" i="21"/>
  <c r="I1006" i="21"/>
  <c r="H1006" i="21"/>
  <c r="J1005" i="21"/>
  <c r="I1005" i="21"/>
  <c r="H1005" i="21"/>
  <c r="J1004" i="21"/>
  <c r="I1004" i="21"/>
  <c r="H1004" i="21"/>
  <c r="J1003" i="21"/>
  <c r="I1003" i="21"/>
  <c r="H1003" i="21"/>
  <c r="J1002" i="21"/>
  <c r="I1002" i="21"/>
  <c r="H1002" i="21"/>
  <c r="J1001" i="21"/>
  <c r="I1001" i="21"/>
  <c r="H1001" i="21"/>
  <c r="J1000" i="21"/>
  <c r="I1000" i="21"/>
  <c r="H1000" i="21"/>
  <c r="J999" i="21"/>
  <c r="I999" i="21"/>
  <c r="H999" i="21"/>
  <c r="J998" i="21"/>
  <c r="I998" i="21"/>
  <c r="H998" i="21"/>
  <c r="J997" i="21"/>
  <c r="I997" i="21"/>
  <c r="H997" i="21"/>
  <c r="J996" i="21"/>
  <c r="I996" i="21"/>
  <c r="H996" i="21"/>
  <c r="J995" i="21"/>
  <c r="I995" i="21"/>
  <c r="H995" i="21"/>
  <c r="J994" i="21"/>
  <c r="I994" i="21"/>
  <c r="H994" i="21"/>
  <c r="J993" i="21"/>
  <c r="I993" i="21"/>
  <c r="H993" i="21"/>
  <c r="J992" i="21"/>
  <c r="I992" i="21"/>
  <c r="H992" i="21"/>
  <c r="J991" i="21"/>
  <c r="I991" i="21"/>
  <c r="H991" i="21"/>
  <c r="J990" i="21"/>
  <c r="I990" i="21"/>
  <c r="H990" i="21"/>
  <c r="J989" i="21"/>
  <c r="I989" i="21"/>
  <c r="H989" i="21"/>
  <c r="J988" i="21"/>
  <c r="I988" i="21"/>
  <c r="H988" i="21"/>
  <c r="J987" i="21"/>
  <c r="I987" i="21"/>
  <c r="H987" i="21"/>
  <c r="J986" i="21"/>
  <c r="I986" i="21"/>
  <c r="H986" i="21"/>
  <c r="J985" i="21"/>
  <c r="I985" i="21"/>
  <c r="H985" i="21"/>
  <c r="J984" i="21"/>
  <c r="I984" i="21"/>
  <c r="H984" i="21"/>
  <c r="J983" i="21"/>
  <c r="I983" i="21"/>
  <c r="H983" i="21"/>
  <c r="J982" i="21"/>
  <c r="I982" i="21"/>
  <c r="H982" i="21"/>
  <c r="J981" i="21"/>
  <c r="I981" i="21"/>
  <c r="H981" i="21"/>
  <c r="J980" i="21"/>
  <c r="I980" i="21"/>
  <c r="H980" i="21"/>
  <c r="J979" i="21"/>
  <c r="I979" i="21"/>
  <c r="H979" i="21"/>
  <c r="J978" i="21"/>
  <c r="I978" i="21"/>
  <c r="H978" i="21"/>
  <c r="J977" i="21"/>
  <c r="I977" i="21"/>
  <c r="H977" i="21"/>
  <c r="J976" i="21"/>
  <c r="I976" i="21"/>
  <c r="H976" i="21"/>
  <c r="J975" i="21"/>
  <c r="I975" i="21"/>
  <c r="H975" i="21"/>
  <c r="J974" i="21"/>
  <c r="I974" i="21"/>
  <c r="H974" i="21"/>
  <c r="J973" i="21"/>
  <c r="I973" i="21"/>
  <c r="H973" i="21"/>
  <c r="J972" i="21"/>
  <c r="I972" i="21"/>
  <c r="H972" i="21"/>
  <c r="J971" i="21"/>
  <c r="I971" i="21"/>
  <c r="H971" i="21"/>
  <c r="J970" i="21"/>
  <c r="I970" i="21"/>
  <c r="H970" i="21"/>
  <c r="J969" i="21"/>
  <c r="I969" i="21"/>
  <c r="H969" i="21"/>
  <c r="J968" i="21"/>
  <c r="I968" i="21"/>
  <c r="H968" i="21"/>
  <c r="J967" i="21"/>
  <c r="I967" i="21"/>
  <c r="H967" i="21"/>
  <c r="J966" i="21"/>
  <c r="I966" i="21"/>
  <c r="H966" i="21"/>
  <c r="J965" i="21"/>
  <c r="I965" i="21"/>
  <c r="H965" i="21"/>
  <c r="J964" i="21"/>
  <c r="I964" i="21"/>
  <c r="H964" i="21"/>
  <c r="J963" i="21"/>
  <c r="I963" i="21"/>
  <c r="H963" i="21"/>
  <c r="J962" i="21"/>
  <c r="I962" i="21"/>
  <c r="H962" i="21"/>
  <c r="J961" i="21"/>
  <c r="I961" i="21"/>
  <c r="H961" i="21"/>
  <c r="J960" i="21"/>
  <c r="I960" i="21"/>
  <c r="H960" i="21"/>
  <c r="J959" i="21"/>
  <c r="I959" i="21"/>
  <c r="H959" i="21"/>
  <c r="J958" i="21"/>
  <c r="I958" i="21"/>
  <c r="H958" i="21"/>
  <c r="J957" i="21"/>
  <c r="I957" i="21"/>
  <c r="H957" i="21"/>
  <c r="J956" i="21"/>
  <c r="I956" i="21"/>
  <c r="H956" i="21"/>
  <c r="J955" i="21"/>
  <c r="I955" i="21"/>
  <c r="H955" i="21"/>
  <c r="J954" i="21"/>
  <c r="I954" i="21"/>
  <c r="H954" i="21"/>
  <c r="J953" i="21"/>
  <c r="I953" i="21"/>
  <c r="H953" i="21"/>
  <c r="J952" i="21"/>
  <c r="I952" i="21"/>
  <c r="H952" i="21"/>
  <c r="J951" i="21"/>
  <c r="I951" i="21"/>
  <c r="H951" i="21"/>
  <c r="J950" i="21"/>
  <c r="I950" i="21"/>
  <c r="H950" i="21"/>
  <c r="J949" i="21"/>
  <c r="I949" i="21"/>
  <c r="H949" i="21"/>
  <c r="J948" i="21"/>
  <c r="I948" i="21"/>
  <c r="H948" i="21"/>
  <c r="J947" i="21"/>
  <c r="I947" i="21"/>
  <c r="H947" i="21"/>
  <c r="J946" i="21"/>
  <c r="I946" i="21"/>
  <c r="H946" i="21"/>
  <c r="J945" i="21"/>
  <c r="I945" i="21"/>
  <c r="H945" i="21"/>
  <c r="J944" i="21"/>
  <c r="I944" i="21"/>
  <c r="H944" i="21"/>
  <c r="J943" i="21"/>
  <c r="I943" i="21"/>
  <c r="H943" i="21"/>
  <c r="J942" i="21"/>
  <c r="I942" i="21"/>
  <c r="H942" i="21"/>
  <c r="J941" i="21"/>
  <c r="I941" i="21"/>
  <c r="H941" i="21"/>
  <c r="J940" i="21"/>
  <c r="I940" i="21"/>
  <c r="H940" i="21"/>
  <c r="J939" i="21"/>
  <c r="I939" i="21"/>
  <c r="H939" i="21"/>
  <c r="J938" i="21"/>
  <c r="I938" i="21"/>
  <c r="H938" i="21"/>
  <c r="J937" i="21"/>
  <c r="I937" i="21"/>
  <c r="H937" i="21"/>
  <c r="J936" i="21"/>
  <c r="I936" i="21"/>
  <c r="H936" i="21"/>
  <c r="J935" i="21"/>
  <c r="I935" i="21"/>
  <c r="H935" i="21"/>
  <c r="J934" i="21"/>
  <c r="I934" i="21"/>
  <c r="H934" i="21"/>
  <c r="J933" i="21"/>
  <c r="I933" i="21"/>
  <c r="H933" i="21"/>
  <c r="J932" i="21"/>
  <c r="I932" i="21"/>
  <c r="H932" i="21"/>
  <c r="J931" i="21"/>
  <c r="I931" i="21"/>
  <c r="H931" i="21"/>
  <c r="J930" i="21"/>
  <c r="I930" i="21"/>
  <c r="H930" i="21"/>
  <c r="J929" i="21"/>
  <c r="I929" i="21"/>
  <c r="H929" i="21"/>
  <c r="J928" i="21"/>
  <c r="I928" i="21"/>
  <c r="H928" i="21"/>
  <c r="J927" i="21"/>
  <c r="I927" i="21"/>
  <c r="H927" i="21"/>
  <c r="J926" i="21"/>
  <c r="I926" i="21"/>
  <c r="H926" i="21"/>
  <c r="J925" i="21"/>
  <c r="I925" i="21"/>
  <c r="H925" i="21"/>
  <c r="J924" i="21"/>
  <c r="I924" i="21"/>
  <c r="H924" i="21"/>
  <c r="J923" i="21"/>
  <c r="I923" i="21"/>
  <c r="H923" i="21"/>
  <c r="J922" i="21"/>
  <c r="I922" i="21"/>
  <c r="H922" i="21"/>
  <c r="J921" i="21"/>
  <c r="I921" i="21"/>
  <c r="H921" i="21"/>
  <c r="J920" i="21"/>
  <c r="I920" i="21"/>
  <c r="H920" i="21"/>
  <c r="J919" i="21"/>
  <c r="I919" i="21"/>
  <c r="H919" i="21"/>
  <c r="J918" i="21"/>
  <c r="I918" i="21"/>
  <c r="H918" i="21"/>
  <c r="J917" i="21"/>
  <c r="I917" i="21"/>
  <c r="H917" i="21"/>
  <c r="J916" i="21"/>
  <c r="I916" i="21"/>
  <c r="H916" i="21"/>
  <c r="J915" i="21"/>
  <c r="I915" i="21"/>
  <c r="H915" i="21"/>
  <c r="J914" i="21"/>
  <c r="I914" i="21"/>
  <c r="H914" i="21"/>
  <c r="J913" i="21"/>
  <c r="I913" i="21"/>
  <c r="H913" i="21"/>
  <c r="J912" i="21"/>
  <c r="I912" i="21"/>
  <c r="H912" i="21"/>
  <c r="J911" i="21"/>
  <c r="I911" i="21"/>
  <c r="H911" i="21"/>
  <c r="J910" i="21"/>
  <c r="I910" i="21"/>
  <c r="H910" i="21"/>
  <c r="J909" i="21"/>
  <c r="I909" i="21"/>
  <c r="H909" i="21"/>
  <c r="J908" i="21"/>
  <c r="I908" i="21"/>
  <c r="H908" i="21"/>
  <c r="J907" i="21"/>
  <c r="I907" i="21"/>
  <c r="H907" i="21"/>
  <c r="J906" i="21"/>
  <c r="I906" i="21"/>
  <c r="H906" i="21"/>
  <c r="J905" i="21"/>
  <c r="I905" i="21"/>
  <c r="H905" i="21"/>
  <c r="J904" i="21"/>
  <c r="I904" i="21"/>
  <c r="H904" i="21"/>
  <c r="J903" i="21"/>
  <c r="I903" i="21"/>
  <c r="H903" i="21"/>
  <c r="J902" i="21"/>
  <c r="I902" i="21"/>
  <c r="H902" i="21"/>
  <c r="J901" i="21"/>
  <c r="I901" i="21"/>
  <c r="H901" i="21"/>
  <c r="J900" i="21"/>
  <c r="I900" i="21"/>
  <c r="H900" i="21"/>
  <c r="J899" i="21"/>
  <c r="I899" i="21"/>
  <c r="H899" i="21"/>
  <c r="J898" i="21"/>
  <c r="I898" i="21"/>
  <c r="H898" i="21"/>
  <c r="J897" i="21"/>
  <c r="I897" i="21"/>
  <c r="H897" i="21"/>
  <c r="J896" i="21"/>
  <c r="I896" i="21"/>
  <c r="H896" i="21"/>
  <c r="J895" i="21"/>
  <c r="I895" i="21"/>
  <c r="H895" i="21"/>
  <c r="J894" i="21"/>
  <c r="I894" i="21"/>
  <c r="H894" i="21"/>
  <c r="J893" i="21"/>
  <c r="I893" i="21"/>
  <c r="H893" i="21"/>
  <c r="J892" i="21"/>
  <c r="I892" i="21"/>
  <c r="H892" i="21"/>
  <c r="J891" i="21"/>
  <c r="I891" i="21"/>
  <c r="H891" i="21"/>
  <c r="J890" i="21"/>
  <c r="I890" i="21"/>
  <c r="H890" i="21"/>
  <c r="J889" i="21"/>
  <c r="I889" i="21"/>
  <c r="H889" i="21"/>
  <c r="J888" i="21"/>
  <c r="I888" i="21"/>
  <c r="H888" i="21"/>
  <c r="J887" i="21"/>
  <c r="I887" i="21"/>
  <c r="H887" i="21"/>
  <c r="J886" i="21"/>
  <c r="I886" i="21"/>
  <c r="H886" i="21"/>
  <c r="J885" i="21"/>
  <c r="I885" i="21"/>
  <c r="H885" i="21"/>
  <c r="J884" i="21"/>
  <c r="I884" i="21"/>
  <c r="H884" i="21"/>
  <c r="J883" i="21"/>
  <c r="I883" i="21"/>
  <c r="H883" i="21"/>
  <c r="J882" i="21"/>
  <c r="I882" i="21"/>
  <c r="H882" i="21"/>
  <c r="J881" i="21"/>
  <c r="I881" i="21"/>
  <c r="H881" i="21"/>
  <c r="J880" i="21"/>
  <c r="I880" i="21"/>
  <c r="H880" i="21"/>
  <c r="J879" i="21"/>
  <c r="I879" i="21"/>
  <c r="H879" i="21"/>
  <c r="J878" i="21"/>
  <c r="I878" i="21"/>
  <c r="H878" i="21"/>
  <c r="J877" i="21"/>
  <c r="I877" i="21"/>
  <c r="H877" i="21"/>
  <c r="J876" i="21"/>
  <c r="I876" i="21"/>
  <c r="H876" i="21"/>
  <c r="J875" i="21"/>
  <c r="I875" i="21"/>
  <c r="H875" i="21"/>
  <c r="J874" i="21"/>
  <c r="I874" i="21"/>
  <c r="H874" i="21"/>
  <c r="J873" i="21"/>
  <c r="I873" i="21"/>
  <c r="H873" i="21"/>
  <c r="J872" i="21"/>
  <c r="I872" i="21"/>
  <c r="H872" i="21"/>
  <c r="J871" i="21"/>
  <c r="I871" i="21"/>
  <c r="H871" i="21"/>
  <c r="J870" i="21"/>
  <c r="I870" i="21"/>
  <c r="H870" i="21"/>
  <c r="J869" i="21"/>
  <c r="I869" i="21"/>
  <c r="H869" i="21"/>
  <c r="J868" i="21"/>
  <c r="I868" i="21"/>
  <c r="H868" i="21"/>
  <c r="J867" i="21"/>
  <c r="I867" i="21"/>
  <c r="H867" i="21"/>
  <c r="J866" i="21"/>
  <c r="I866" i="21"/>
  <c r="H866" i="21"/>
  <c r="J865" i="21"/>
  <c r="I865" i="21"/>
  <c r="H865" i="21"/>
  <c r="J864" i="21"/>
  <c r="I864" i="21"/>
  <c r="H864" i="21"/>
  <c r="J863" i="21"/>
  <c r="I863" i="21"/>
  <c r="H863" i="21"/>
  <c r="J862" i="21"/>
  <c r="I862" i="21"/>
  <c r="H862" i="21"/>
  <c r="J861" i="21"/>
  <c r="I861" i="21"/>
  <c r="H861" i="21"/>
  <c r="J860" i="21"/>
  <c r="I860" i="21"/>
  <c r="H860" i="21"/>
  <c r="J859" i="21"/>
  <c r="I859" i="21"/>
  <c r="H859" i="21"/>
  <c r="J858" i="21"/>
  <c r="I858" i="21"/>
  <c r="H858" i="21"/>
  <c r="J857" i="21"/>
  <c r="I857" i="21"/>
  <c r="H857" i="21"/>
  <c r="J856" i="21"/>
  <c r="I856" i="21"/>
  <c r="H856" i="21"/>
  <c r="J855" i="21"/>
  <c r="I855" i="21"/>
  <c r="H855" i="21"/>
  <c r="J854" i="21"/>
  <c r="I854" i="21"/>
  <c r="H854" i="21"/>
  <c r="J853" i="21"/>
  <c r="I853" i="21"/>
  <c r="H853" i="21"/>
  <c r="J852" i="21"/>
  <c r="I852" i="21"/>
  <c r="H852" i="21"/>
  <c r="J851" i="21"/>
  <c r="I851" i="21"/>
  <c r="H851" i="21"/>
  <c r="J850" i="21"/>
  <c r="I850" i="21"/>
  <c r="H850" i="21"/>
  <c r="J849" i="21"/>
  <c r="I849" i="21"/>
  <c r="H849" i="21"/>
  <c r="J848" i="21"/>
  <c r="I848" i="21"/>
  <c r="H848" i="21"/>
  <c r="J847" i="21"/>
  <c r="I847" i="21"/>
  <c r="H847" i="21"/>
  <c r="J846" i="21"/>
  <c r="I846" i="21"/>
  <c r="H846" i="21"/>
  <c r="J845" i="21"/>
  <c r="I845" i="21"/>
  <c r="H845" i="21"/>
  <c r="J844" i="21"/>
  <c r="I844" i="21"/>
  <c r="H844" i="21"/>
  <c r="J843" i="21"/>
  <c r="I843" i="21"/>
  <c r="H843" i="21"/>
  <c r="J842" i="21"/>
  <c r="I842" i="21"/>
  <c r="H842" i="21"/>
  <c r="J841" i="21"/>
  <c r="I841" i="21"/>
  <c r="H841" i="21"/>
  <c r="J840" i="21"/>
  <c r="I840" i="21"/>
  <c r="H840" i="21"/>
  <c r="J839" i="21"/>
  <c r="I839" i="21"/>
  <c r="H839" i="21"/>
  <c r="J838" i="21"/>
  <c r="I838" i="21"/>
  <c r="H838" i="21"/>
  <c r="J837" i="21"/>
  <c r="I837" i="21"/>
  <c r="H837" i="21"/>
  <c r="J836" i="21"/>
  <c r="I836" i="21"/>
  <c r="H836" i="21"/>
  <c r="J835" i="21"/>
  <c r="I835" i="21"/>
  <c r="H835" i="21"/>
  <c r="J834" i="21"/>
  <c r="I834" i="21"/>
  <c r="H834" i="21"/>
  <c r="J833" i="21"/>
  <c r="I833" i="21"/>
  <c r="H833" i="21"/>
  <c r="J832" i="21"/>
  <c r="I832" i="21"/>
  <c r="H832" i="21"/>
  <c r="J831" i="21"/>
  <c r="I831" i="21"/>
  <c r="H831" i="21"/>
  <c r="J830" i="21"/>
  <c r="I830" i="21"/>
  <c r="H830" i="21"/>
  <c r="J829" i="21"/>
  <c r="I829" i="21"/>
  <c r="H829" i="21"/>
  <c r="J828" i="21"/>
  <c r="I828" i="21"/>
  <c r="H828" i="21"/>
  <c r="J827" i="21"/>
  <c r="I827" i="21"/>
  <c r="H827" i="21"/>
  <c r="J826" i="21"/>
  <c r="I826" i="21"/>
  <c r="H826" i="21"/>
  <c r="J825" i="21"/>
  <c r="I825" i="21"/>
  <c r="H825" i="21"/>
  <c r="J824" i="21"/>
  <c r="I824" i="21"/>
  <c r="H824" i="21"/>
  <c r="J823" i="21"/>
  <c r="I823" i="21"/>
  <c r="H823" i="21"/>
  <c r="J822" i="21"/>
  <c r="I822" i="21"/>
  <c r="H822" i="21"/>
  <c r="J821" i="21"/>
  <c r="I821" i="21"/>
  <c r="H821" i="21"/>
  <c r="J820" i="21"/>
  <c r="I820" i="21"/>
  <c r="H820" i="21"/>
  <c r="J819" i="21"/>
  <c r="I819" i="21"/>
  <c r="H819" i="21"/>
  <c r="J818" i="21"/>
  <c r="I818" i="21"/>
  <c r="H818" i="21"/>
  <c r="J817" i="21"/>
  <c r="I817" i="21"/>
  <c r="H817" i="21"/>
  <c r="J816" i="21"/>
  <c r="I816" i="21"/>
  <c r="H816" i="21"/>
  <c r="J815" i="21"/>
  <c r="I815" i="21"/>
  <c r="H815" i="21"/>
  <c r="J814" i="21"/>
  <c r="I814" i="21"/>
  <c r="H814" i="21"/>
  <c r="J813" i="21"/>
  <c r="I813" i="21"/>
  <c r="H813" i="21"/>
  <c r="J812" i="21"/>
  <c r="I812" i="21"/>
  <c r="H812" i="21"/>
  <c r="J811" i="21"/>
  <c r="I811" i="21"/>
  <c r="H811" i="21"/>
  <c r="J810" i="21"/>
  <c r="I810" i="21"/>
  <c r="H810" i="21"/>
  <c r="J809" i="21"/>
  <c r="I809" i="21"/>
  <c r="H809" i="21"/>
  <c r="J808" i="21"/>
  <c r="I808" i="21"/>
  <c r="H808" i="21"/>
  <c r="J807" i="21"/>
  <c r="I807" i="21"/>
  <c r="H807" i="21"/>
  <c r="J806" i="21"/>
  <c r="I806" i="21"/>
  <c r="H806" i="21"/>
  <c r="J805" i="21"/>
  <c r="I805" i="21"/>
  <c r="H805" i="21"/>
  <c r="J804" i="21"/>
  <c r="I804" i="21"/>
  <c r="H804" i="21"/>
  <c r="J803" i="21"/>
  <c r="I803" i="21"/>
  <c r="H803" i="21"/>
  <c r="J802" i="21"/>
  <c r="I802" i="21"/>
  <c r="H802" i="21"/>
  <c r="J801" i="21"/>
  <c r="I801" i="21"/>
  <c r="H801" i="21"/>
  <c r="J800" i="21"/>
  <c r="I800" i="21"/>
  <c r="H800" i="21"/>
  <c r="J799" i="21"/>
  <c r="I799" i="21"/>
  <c r="H799" i="21"/>
  <c r="J798" i="21"/>
  <c r="I798" i="21"/>
  <c r="H798" i="21"/>
  <c r="J797" i="21"/>
  <c r="I797" i="21"/>
  <c r="H797" i="21"/>
  <c r="J796" i="21"/>
  <c r="I796" i="21"/>
  <c r="H796" i="21"/>
  <c r="J795" i="21"/>
  <c r="I795" i="21"/>
  <c r="H795" i="21"/>
  <c r="J794" i="21"/>
  <c r="I794" i="21"/>
  <c r="H794" i="21"/>
  <c r="J793" i="21"/>
  <c r="I793" i="21"/>
  <c r="H793" i="21"/>
  <c r="J792" i="21"/>
  <c r="I792" i="21"/>
  <c r="H792" i="21"/>
  <c r="J791" i="21"/>
  <c r="I791" i="21"/>
  <c r="H791" i="21"/>
  <c r="J790" i="21"/>
  <c r="I790" i="21"/>
  <c r="H790" i="21"/>
  <c r="J789" i="21"/>
  <c r="I789" i="21"/>
  <c r="H789" i="21"/>
  <c r="J788" i="21"/>
  <c r="I788" i="21"/>
  <c r="H788" i="21"/>
  <c r="J787" i="21"/>
  <c r="I787" i="21"/>
  <c r="H787" i="21"/>
  <c r="J786" i="21"/>
  <c r="I786" i="21"/>
  <c r="H786" i="21"/>
  <c r="J785" i="21"/>
  <c r="I785" i="21"/>
  <c r="H785" i="21"/>
  <c r="J784" i="21"/>
  <c r="I784" i="21"/>
  <c r="H784" i="21"/>
  <c r="J783" i="21"/>
  <c r="I783" i="21"/>
  <c r="H783" i="21"/>
  <c r="J782" i="21"/>
  <c r="I782" i="21"/>
  <c r="H782" i="21"/>
  <c r="J781" i="21"/>
  <c r="I781" i="21"/>
  <c r="H781" i="21"/>
  <c r="J780" i="21"/>
  <c r="I780" i="21"/>
  <c r="H780" i="21"/>
  <c r="J779" i="21"/>
  <c r="I779" i="21"/>
  <c r="H779" i="21"/>
  <c r="J778" i="21"/>
  <c r="I778" i="21"/>
  <c r="H778" i="21"/>
  <c r="J777" i="21"/>
  <c r="I777" i="21"/>
  <c r="H777" i="21"/>
  <c r="J776" i="21"/>
  <c r="I776" i="21"/>
  <c r="H776" i="21"/>
  <c r="J775" i="21"/>
  <c r="I775" i="21"/>
  <c r="H775" i="21"/>
  <c r="J774" i="21"/>
  <c r="I774" i="21"/>
  <c r="H774" i="21"/>
  <c r="J773" i="21"/>
  <c r="I773" i="21"/>
  <c r="H773" i="21"/>
  <c r="J772" i="21"/>
  <c r="I772" i="21"/>
  <c r="H772" i="21"/>
  <c r="J771" i="21"/>
  <c r="I771" i="21"/>
  <c r="H771" i="21"/>
  <c r="J770" i="21"/>
  <c r="I770" i="21"/>
  <c r="H770" i="21"/>
  <c r="J769" i="21"/>
  <c r="I769" i="21"/>
  <c r="H769" i="21"/>
  <c r="J768" i="21"/>
  <c r="I768" i="21"/>
  <c r="H768" i="21"/>
  <c r="J767" i="21"/>
  <c r="I767" i="21"/>
  <c r="H767" i="21"/>
  <c r="J766" i="21"/>
  <c r="I766" i="21"/>
  <c r="H766" i="21"/>
  <c r="J765" i="21"/>
  <c r="I765" i="21"/>
  <c r="H765" i="21"/>
  <c r="J764" i="21"/>
  <c r="I764" i="21"/>
  <c r="H764" i="21"/>
  <c r="J763" i="21"/>
  <c r="I763" i="21"/>
  <c r="H763" i="21"/>
  <c r="J762" i="21"/>
  <c r="I762" i="21"/>
  <c r="H762" i="21"/>
  <c r="J761" i="21"/>
  <c r="I761" i="21"/>
  <c r="H761" i="21"/>
  <c r="J760" i="21"/>
  <c r="I760" i="21"/>
  <c r="H760" i="21"/>
  <c r="J759" i="21"/>
  <c r="I759" i="21"/>
  <c r="H759" i="21"/>
  <c r="J758" i="21"/>
  <c r="I758" i="21"/>
  <c r="H758" i="21"/>
  <c r="J757" i="21"/>
  <c r="I757" i="21"/>
  <c r="H757" i="21"/>
  <c r="J756" i="21"/>
  <c r="I756" i="21"/>
  <c r="H756" i="21"/>
  <c r="J755" i="21"/>
  <c r="I755" i="21"/>
  <c r="H755" i="21"/>
  <c r="J754" i="21"/>
  <c r="I754" i="21"/>
  <c r="H754" i="21"/>
  <c r="J753" i="21"/>
  <c r="I753" i="21"/>
  <c r="H753" i="21"/>
  <c r="J752" i="21"/>
  <c r="I752" i="21"/>
  <c r="H752" i="21"/>
  <c r="J751" i="21"/>
  <c r="I751" i="21"/>
  <c r="H751" i="21"/>
  <c r="J750" i="21"/>
  <c r="I750" i="21"/>
  <c r="H750" i="21"/>
  <c r="J749" i="21"/>
  <c r="I749" i="21"/>
  <c r="H749" i="21"/>
  <c r="J748" i="21"/>
  <c r="I748" i="21"/>
  <c r="H748" i="21"/>
  <c r="J747" i="21"/>
  <c r="I747" i="21"/>
  <c r="H747" i="21"/>
  <c r="J746" i="21"/>
  <c r="I746" i="21"/>
  <c r="H746" i="21"/>
  <c r="J745" i="21"/>
  <c r="I745" i="21"/>
  <c r="H745" i="21"/>
  <c r="J744" i="21"/>
  <c r="I744" i="21"/>
  <c r="H744" i="21"/>
  <c r="J743" i="21"/>
  <c r="I743" i="21"/>
  <c r="H743" i="21"/>
  <c r="J742" i="21"/>
  <c r="I742" i="21"/>
  <c r="H742" i="21"/>
  <c r="J741" i="21"/>
  <c r="I741" i="21"/>
  <c r="H741" i="21"/>
  <c r="J740" i="21"/>
  <c r="I740" i="21"/>
  <c r="H740" i="21"/>
  <c r="J739" i="21"/>
  <c r="I739" i="21"/>
  <c r="H739" i="21"/>
  <c r="J738" i="21"/>
  <c r="I738" i="21"/>
  <c r="H738" i="21"/>
  <c r="J737" i="21"/>
  <c r="I737" i="21"/>
  <c r="H737" i="21"/>
  <c r="J736" i="21"/>
  <c r="I736" i="21"/>
  <c r="H736" i="21"/>
  <c r="J735" i="21"/>
  <c r="I735" i="21"/>
  <c r="H735" i="21"/>
  <c r="J734" i="21"/>
  <c r="I734" i="21"/>
  <c r="H734" i="21"/>
  <c r="J733" i="21"/>
  <c r="I733" i="21"/>
  <c r="H733" i="21"/>
  <c r="J732" i="21"/>
  <c r="I732" i="21"/>
  <c r="H732" i="21"/>
  <c r="J731" i="21"/>
  <c r="I731" i="21"/>
  <c r="H731" i="21"/>
  <c r="J730" i="21"/>
  <c r="I730" i="21"/>
  <c r="H730" i="21"/>
  <c r="J729" i="21"/>
  <c r="I729" i="21"/>
  <c r="H729" i="21"/>
  <c r="J728" i="21"/>
  <c r="I728" i="21"/>
  <c r="H728" i="21"/>
  <c r="J727" i="21"/>
  <c r="I727" i="21"/>
  <c r="H727" i="21"/>
  <c r="J726" i="21"/>
  <c r="I726" i="21"/>
  <c r="H726" i="21"/>
  <c r="J725" i="21"/>
  <c r="I725" i="21"/>
  <c r="H725" i="21"/>
  <c r="J724" i="21"/>
  <c r="I724" i="21"/>
  <c r="H724" i="21"/>
  <c r="J723" i="21"/>
  <c r="I723" i="21"/>
  <c r="H723" i="21"/>
  <c r="J722" i="21"/>
  <c r="I722" i="21"/>
  <c r="H722" i="21"/>
  <c r="J721" i="21"/>
  <c r="I721" i="21"/>
  <c r="H721" i="21"/>
  <c r="J720" i="21"/>
  <c r="I720" i="21"/>
  <c r="H720" i="21"/>
  <c r="J719" i="21"/>
  <c r="I719" i="21"/>
  <c r="H719" i="21"/>
  <c r="J718" i="21"/>
  <c r="I718" i="21"/>
  <c r="H718" i="21"/>
  <c r="J717" i="21"/>
  <c r="I717" i="21"/>
  <c r="H717" i="21"/>
  <c r="J716" i="21"/>
  <c r="I716" i="21"/>
  <c r="H716" i="21"/>
  <c r="J715" i="21"/>
  <c r="I715" i="21"/>
  <c r="H715" i="21"/>
  <c r="J714" i="21"/>
  <c r="I714" i="21"/>
  <c r="H714" i="21"/>
  <c r="J713" i="21"/>
  <c r="I713" i="21"/>
  <c r="H713" i="21"/>
  <c r="J712" i="21"/>
  <c r="I712" i="21"/>
  <c r="H712" i="21"/>
  <c r="J711" i="21"/>
  <c r="I711" i="21"/>
  <c r="H711" i="21"/>
  <c r="J710" i="21"/>
  <c r="I710" i="21"/>
  <c r="H710" i="21"/>
  <c r="J709" i="21"/>
  <c r="I709" i="21"/>
  <c r="H709" i="21"/>
  <c r="J708" i="21"/>
  <c r="I708" i="21"/>
  <c r="H708" i="21"/>
  <c r="J707" i="21"/>
  <c r="I707" i="21"/>
  <c r="H707" i="21"/>
  <c r="J706" i="21"/>
  <c r="I706" i="21"/>
  <c r="H706" i="21"/>
  <c r="J705" i="21"/>
  <c r="I705" i="21"/>
  <c r="H705" i="21"/>
  <c r="J704" i="21"/>
  <c r="I704" i="21"/>
  <c r="H704" i="21"/>
  <c r="J703" i="21"/>
  <c r="I703" i="21"/>
  <c r="H703" i="21"/>
  <c r="J702" i="21"/>
  <c r="I702" i="21"/>
  <c r="H702" i="21"/>
  <c r="J701" i="21"/>
  <c r="I701" i="21"/>
  <c r="H701" i="21"/>
  <c r="J700" i="21"/>
  <c r="I700" i="21"/>
  <c r="H700" i="21"/>
  <c r="J699" i="21"/>
  <c r="I699" i="21"/>
  <c r="H699" i="21"/>
  <c r="J698" i="21"/>
  <c r="I698" i="21"/>
  <c r="H698" i="21"/>
  <c r="J697" i="21"/>
  <c r="I697" i="21"/>
  <c r="H697" i="21"/>
  <c r="J696" i="21"/>
  <c r="I696" i="21"/>
  <c r="H696" i="21"/>
  <c r="J695" i="21"/>
  <c r="I695" i="21"/>
  <c r="H695" i="21"/>
  <c r="J694" i="21"/>
  <c r="I694" i="21"/>
  <c r="H694" i="21"/>
  <c r="J693" i="21"/>
  <c r="I693" i="21"/>
  <c r="H693" i="21"/>
  <c r="J692" i="21"/>
  <c r="I692" i="21"/>
  <c r="H692" i="21"/>
  <c r="J691" i="21"/>
  <c r="I691" i="21"/>
  <c r="H691" i="21"/>
  <c r="J690" i="21"/>
  <c r="I690" i="21"/>
  <c r="H690" i="21"/>
  <c r="J689" i="21"/>
  <c r="I689" i="21"/>
  <c r="H689" i="21"/>
  <c r="J688" i="21"/>
  <c r="I688" i="21"/>
  <c r="H688" i="21"/>
  <c r="J687" i="21"/>
  <c r="I687" i="21"/>
  <c r="H687" i="21"/>
  <c r="J686" i="21"/>
  <c r="I686" i="21"/>
  <c r="H686" i="21"/>
  <c r="J685" i="21"/>
  <c r="I685" i="21"/>
  <c r="H685" i="21"/>
  <c r="J684" i="21"/>
  <c r="I684" i="21"/>
  <c r="H684" i="21"/>
  <c r="J683" i="21"/>
  <c r="I683" i="21"/>
  <c r="H683" i="21"/>
  <c r="J682" i="21"/>
  <c r="I682" i="21"/>
  <c r="H682" i="21"/>
  <c r="J681" i="21"/>
  <c r="I681" i="21"/>
  <c r="H681" i="21"/>
  <c r="J680" i="21"/>
  <c r="I680" i="21"/>
  <c r="H680" i="21"/>
  <c r="J679" i="21"/>
  <c r="I679" i="21"/>
  <c r="H679" i="21"/>
  <c r="J678" i="21"/>
  <c r="I678" i="21"/>
  <c r="H678" i="21"/>
  <c r="J677" i="21"/>
  <c r="I677" i="21"/>
  <c r="H677" i="21"/>
  <c r="J676" i="21"/>
  <c r="I676" i="21"/>
  <c r="H676" i="21"/>
  <c r="J675" i="21"/>
  <c r="I675" i="21"/>
  <c r="H675" i="21"/>
  <c r="J674" i="21"/>
  <c r="I674" i="21"/>
  <c r="H674" i="21"/>
  <c r="J673" i="21"/>
  <c r="I673" i="21"/>
  <c r="H673" i="21"/>
  <c r="J672" i="21"/>
  <c r="I672" i="21"/>
  <c r="H672" i="21"/>
  <c r="J671" i="21"/>
  <c r="I671" i="21"/>
  <c r="H671" i="21"/>
  <c r="J670" i="21"/>
  <c r="I670" i="21"/>
  <c r="H670" i="21"/>
  <c r="J669" i="21"/>
  <c r="I669" i="21"/>
  <c r="H669" i="21"/>
  <c r="J668" i="21"/>
  <c r="I668" i="21"/>
  <c r="H668" i="21"/>
  <c r="J667" i="21"/>
  <c r="I667" i="21"/>
  <c r="H667" i="21"/>
  <c r="J666" i="21"/>
  <c r="I666" i="21"/>
  <c r="H666" i="21"/>
  <c r="J665" i="21"/>
  <c r="I665" i="21"/>
  <c r="H665" i="21"/>
  <c r="J664" i="21"/>
  <c r="I664" i="21"/>
  <c r="H664" i="21"/>
  <c r="J663" i="21"/>
  <c r="I663" i="21"/>
  <c r="H663" i="21"/>
  <c r="J662" i="21"/>
  <c r="I662" i="21"/>
  <c r="H662" i="21"/>
  <c r="J661" i="21"/>
  <c r="I661" i="21"/>
  <c r="H661" i="21"/>
  <c r="J660" i="21"/>
  <c r="I660" i="21"/>
  <c r="H660" i="21"/>
  <c r="J659" i="21"/>
  <c r="I659" i="21"/>
  <c r="H659" i="21"/>
  <c r="J658" i="21"/>
  <c r="I658" i="21"/>
  <c r="H658" i="21"/>
  <c r="J657" i="21"/>
  <c r="I657" i="21"/>
  <c r="H657" i="21"/>
  <c r="J656" i="21"/>
  <c r="I656" i="21"/>
  <c r="H656" i="21"/>
  <c r="J655" i="21"/>
  <c r="I655" i="21"/>
  <c r="H655" i="21"/>
  <c r="J654" i="21"/>
  <c r="I654" i="21"/>
  <c r="H654" i="21"/>
  <c r="J653" i="21"/>
  <c r="I653" i="21"/>
  <c r="H653" i="21"/>
  <c r="J652" i="21"/>
  <c r="I652" i="21"/>
  <c r="H652" i="21"/>
  <c r="J651" i="21"/>
  <c r="I651" i="21"/>
  <c r="H651" i="21"/>
  <c r="J650" i="21"/>
  <c r="I650" i="21"/>
  <c r="H650" i="21"/>
  <c r="J649" i="21"/>
  <c r="I649" i="21"/>
  <c r="H649" i="21"/>
  <c r="J648" i="21"/>
  <c r="I648" i="21"/>
  <c r="H648" i="21"/>
  <c r="J647" i="21"/>
  <c r="I647" i="21"/>
  <c r="H647" i="21"/>
  <c r="J646" i="21"/>
  <c r="I646" i="21"/>
  <c r="H646" i="21"/>
  <c r="J645" i="21"/>
  <c r="I645" i="21"/>
  <c r="H645" i="21"/>
  <c r="J644" i="21"/>
  <c r="I644" i="21"/>
  <c r="H644" i="21"/>
  <c r="J643" i="21"/>
  <c r="I643" i="21"/>
  <c r="H643" i="21"/>
  <c r="J642" i="21"/>
  <c r="I642" i="21"/>
  <c r="H642" i="21"/>
  <c r="J641" i="21"/>
  <c r="I641" i="21"/>
  <c r="H641" i="21"/>
  <c r="J640" i="21"/>
  <c r="I640" i="21"/>
  <c r="H640" i="21"/>
  <c r="J639" i="21"/>
  <c r="I639" i="21"/>
  <c r="H639" i="21"/>
  <c r="J638" i="21"/>
  <c r="I638" i="21"/>
  <c r="H638" i="21"/>
  <c r="J637" i="21"/>
  <c r="I637" i="21"/>
  <c r="H637" i="21"/>
  <c r="J636" i="21"/>
  <c r="I636" i="21"/>
  <c r="H636" i="21"/>
  <c r="J635" i="21"/>
  <c r="I635" i="21"/>
  <c r="H635" i="21"/>
  <c r="J634" i="21"/>
  <c r="I634" i="21"/>
  <c r="H634" i="21"/>
  <c r="J633" i="21"/>
  <c r="I633" i="21"/>
  <c r="H633" i="21"/>
  <c r="J632" i="21"/>
  <c r="I632" i="21"/>
  <c r="H632" i="21"/>
  <c r="J631" i="21"/>
  <c r="I631" i="21"/>
  <c r="H631" i="21"/>
  <c r="J630" i="21"/>
  <c r="I630" i="21"/>
  <c r="H630" i="21"/>
  <c r="J629" i="21"/>
  <c r="I629" i="21"/>
  <c r="H629" i="21"/>
  <c r="J628" i="21"/>
  <c r="I628" i="21"/>
  <c r="H628" i="21"/>
  <c r="J627" i="21"/>
  <c r="I627" i="21"/>
  <c r="H627" i="21"/>
  <c r="J626" i="21"/>
  <c r="I626" i="21"/>
  <c r="H626" i="21"/>
  <c r="J625" i="21"/>
  <c r="I625" i="21"/>
  <c r="H625" i="21"/>
  <c r="J624" i="21"/>
  <c r="I624" i="21"/>
  <c r="H624" i="21"/>
  <c r="J623" i="21"/>
  <c r="I623" i="21"/>
  <c r="H623" i="21"/>
  <c r="J622" i="21"/>
  <c r="I622" i="21"/>
  <c r="H622" i="21"/>
  <c r="J621" i="21"/>
  <c r="I621" i="21"/>
  <c r="H621" i="21"/>
  <c r="J620" i="21"/>
  <c r="I620" i="21"/>
  <c r="H620" i="21"/>
  <c r="J619" i="21"/>
  <c r="I619" i="21"/>
  <c r="H619" i="21"/>
  <c r="J618" i="21"/>
  <c r="I618" i="21"/>
  <c r="H618" i="21"/>
  <c r="J617" i="21"/>
  <c r="I617" i="21"/>
  <c r="H617" i="21"/>
  <c r="J616" i="21"/>
  <c r="I616" i="21"/>
  <c r="H616" i="21"/>
  <c r="J615" i="21"/>
  <c r="I615" i="21"/>
  <c r="H615" i="21"/>
  <c r="J614" i="21"/>
  <c r="I614" i="21"/>
  <c r="H614" i="21"/>
  <c r="J613" i="21"/>
  <c r="I613" i="21"/>
  <c r="H613" i="21"/>
  <c r="J612" i="21"/>
  <c r="I612" i="21"/>
  <c r="H612" i="21"/>
  <c r="J611" i="21"/>
  <c r="I611" i="21"/>
  <c r="H611" i="21"/>
  <c r="J610" i="21"/>
  <c r="I610" i="21"/>
  <c r="H610" i="21"/>
  <c r="J609" i="21"/>
  <c r="I609" i="21"/>
  <c r="H609" i="21"/>
  <c r="J608" i="21"/>
  <c r="I608" i="21"/>
  <c r="H608" i="21"/>
  <c r="J607" i="21"/>
  <c r="I607" i="21"/>
  <c r="H607" i="21"/>
  <c r="J606" i="21"/>
  <c r="I606" i="21"/>
  <c r="H606" i="21"/>
  <c r="J605" i="21"/>
  <c r="I605" i="21"/>
  <c r="H605" i="21"/>
  <c r="J604" i="21"/>
  <c r="I604" i="21"/>
  <c r="H604" i="21"/>
  <c r="J603" i="21"/>
  <c r="I603" i="21"/>
  <c r="H603" i="21"/>
  <c r="J602" i="21"/>
  <c r="I602" i="21"/>
  <c r="H602" i="21"/>
  <c r="J601" i="21"/>
  <c r="I601" i="21"/>
  <c r="H601" i="21"/>
  <c r="J600" i="21"/>
  <c r="I600" i="21"/>
  <c r="H600" i="21"/>
  <c r="J599" i="21"/>
  <c r="I599" i="21"/>
  <c r="H599" i="21"/>
  <c r="J598" i="21"/>
  <c r="I598" i="21"/>
  <c r="H598" i="21"/>
  <c r="J597" i="21"/>
  <c r="I597" i="21"/>
  <c r="H597" i="21"/>
  <c r="J596" i="21"/>
  <c r="I596" i="21"/>
  <c r="H596" i="21"/>
  <c r="J595" i="21"/>
  <c r="I595" i="21"/>
  <c r="H595" i="21"/>
  <c r="J594" i="21"/>
  <c r="I594" i="21"/>
  <c r="H594" i="21"/>
  <c r="J593" i="21"/>
  <c r="I593" i="21"/>
  <c r="H593" i="21"/>
  <c r="J592" i="21"/>
  <c r="I592" i="21"/>
  <c r="H592" i="21"/>
  <c r="J591" i="21"/>
  <c r="I591" i="21"/>
  <c r="H591" i="21"/>
  <c r="J590" i="21"/>
  <c r="I590" i="21"/>
  <c r="H590" i="21"/>
  <c r="J589" i="21"/>
  <c r="I589" i="21"/>
  <c r="H589" i="21"/>
  <c r="J588" i="21"/>
  <c r="I588" i="21"/>
  <c r="H588" i="21"/>
  <c r="J587" i="21"/>
  <c r="I587" i="21"/>
  <c r="H587" i="21"/>
  <c r="J586" i="21"/>
  <c r="I586" i="21"/>
  <c r="H586" i="21"/>
  <c r="J585" i="21"/>
  <c r="I585" i="21"/>
  <c r="H585" i="21"/>
  <c r="J584" i="21"/>
  <c r="I584" i="21"/>
  <c r="H584" i="21"/>
  <c r="J583" i="21"/>
  <c r="I583" i="21"/>
  <c r="H583" i="21"/>
  <c r="J582" i="21"/>
  <c r="I582" i="21"/>
  <c r="H582" i="21"/>
  <c r="J581" i="21"/>
  <c r="I581" i="21"/>
  <c r="H581" i="21"/>
  <c r="J580" i="21"/>
  <c r="I580" i="21"/>
  <c r="H580" i="21"/>
  <c r="J579" i="21"/>
  <c r="I579" i="21"/>
  <c r="H579" i="21"/>
  <c r="J578" i="21"/>
  <c r="I578" i="21"/>
  <c r="H578" i="21"/>
  <c r="J577" i="21"/>
  <c r="I577" i="21"/>
  <c r="H577" i="21"/>
  <c r="J576" i="21"/>
  <c r="I576" i="21"/>
  <c r="H576" i="21"/>
  <c r="J575" i="21"/>
  <c r="I575" i="21"/>
  <c r="H575" i="21"/>
  <c r="J574" i="21"/>
  <c r="I574" i="21"/>
  <c r="H574" i="21"/>
  <c r="J573" i="21"/>
  <c r="I573" i="21"/>
  <c r="H573" i="21"/>
  <c r="J572" i="21"/>
  <c r="I572" i="21"/>
  <c r="H572" i="21"/>
  <c r="J571" i="21"/>
  <c r="I571" i="21"/>
  <c r="H571" i="21"/>
  <c r="J570" i="21"/>
  <c r="I570" i="21"/>
  <c r="H570" i="21"/>
  <c r="J569" i="21"/>
  <c r="I569" i="21"/>
  <c r="H569" i="21"/>
  <c r="J568" i="21"/>
  <c r="I568" i="21"/>
  <c r="H568" i="21"/>
  <c r="J567" i="21"/>
  <c r="I567" i="21"/>
  <c r="H567" i="21"/>
  <c r="J566" i="21"/>
  <c r="I566" i="21"/>
  <c r="H566" i="21"/>
  <c r="J565" i="21"/>
  <c r="I565" i="21"/>
  <c r="H565" i="21"/>
  <c r="J564" i="21"/>
  <c r="I564" i="21"/>
  <c r="H564" i="21"/>
  <c r="J563" i="21"/>
  <c r="I563" i="21"/>
  <c r="H563" i="21"/>
  <c r="J562" i="21"/>
  <c r="I562" i="21"/>
  <c r="H562" i="21"/>
  <c r="J561" i="21"/>
  <c r="I561" i="21"/>
  <c r="H561" i="21"/>
  <c r="J560" i="21"/>
  <c r="I560" i="21"/>
  <c r="H560" i="21"/>
  <c r="J559" i="21"/>
  <c r="I559" i="21"/>
  <c r="H559" i="21"/>
  <c r="J558" i="21"/>
  <c r="I558" i="21"/>
  <c r="H558" i="21"/>
  <c r="J557" i="21"/>
  <c r="I557" i="21"/>
  <c r="H557" i="21"/>
  <c r="J556" i="21"/>
  <c r="I556" i="21"/>
  <c r="H556" i="21"/>
  <c r="J555" i="21"/>
  <c r="I555" i="21"/>
  <c r="H555" i="21"/>
  <c r="J554" i="21"/>
  <c r="I554" i="21"/>
  <c r="H554" i="21"/>
  <c r="J553" i="21"/>
  <c r="I553" i="21"/>
  <c r="H553" i="21"/>
  <c r="J552" i="21"/>
  <c r="I552" i="21"/>
  <c r="H552" i="21"/>
  <c r="J551" i="21"/>
  <c r="I551" i="21"/>
  <c r="H551" i="21"/>
  <c r="J550" i="21"/>
  <c r="I550" i="21"/>
  <c r="H550" i="21"/>
  <c r="J549" i="21"/>
  <c r="I549" i="21"/>
  <c r="H549" i="21"/>
  <c r="J548" i="21"/>
  <c r="I548" i="21"/>
  <c r="H548" i="21"/>
  <c r="J547" i="21"/>
  <c r="I547" i="21"/>
  <c r="H547" i="21"/>
  <c r="J546" i="21"/>
  <c r="I546" i="21"/>
  <c r="H546" i="21"/>
  <c r="J545" i="21"/>
  <c r="I545" i="21"/>
  <c r="H545" i="21"/>
  <c r="J544" i="21"/>
  <c r="I544" i="21"/>
  <c r="H544" i="21"/>
  <c r="J543" i="21"/>
  <c r="I543" i="21"/>
  <c r="H543" i="21"/>
  <c r="J542" i="21"/>
  <c r="I542" i="21"/>
  <c r="H542" i="21"/>
  <c r="J541" i="21"/>
  <c r="I541" i="21"/>
  <c r="H541" i="21"/>
  <c r="J540" i="21"/>
  <c r="I540" i="21"/>
  <c r="H540" i="21"/>
  <c r="J539" i="21"/>
  <c r="I539" i="21"/>
  <c r="H539" i="21"/>
  <c r="J538" i="21"/>
  <c r="I538" i="21"/>
  <c r="H538" i="21"/>
  <c r="J537" i="21"/>
  <c r="I537" i="21"/>
  <c r="H537" i="21"/>
  <c r="J536" i="21"/>
  <c r="I536" i="21"/>
  <c r="H536" i="21"/>
  <c r="J535" i="21"/>
  <c r="I535" i="21"/>
  <c r="H535" i="21"/>
  <c r="J534" i="21"/>
  <c r="I534" i="21"/>
  <c r="H534" i="21"/>
  <c r="J533" i="21"/>
  <c r="I533" i="21"/>
  <c r="H533" i="21"/>
  <c r="J532" i="21"/>
  <c r="I532" i="21"/>
  <c r="H532" i="21"/>
  <c r="J531" i="21"/>
  <c r="I531" i="21"/>
  <c r="H531" i="21"/>
  <c r="J530" i="21"/>
  <c r="I530" i="21"/>
  <c r="H530" i="21"/>
  <c r="J529" i="21"/>
  <c r="I529" i="21"/>
  <c r="H529" i="21"/>
  <c r="J528" i="21"/>
  <c r="I528" i="21"/>
  <c r="H528" i="21"/>
  <c r="J527" i="21"/>
  <c r="I527" i="21"/>
  <c r="H527" i="21"/>
  <c r="J526" i="21"/>
  <c r="I526" i="21"/>
  <c r="H526" i="21"/>
  <c r="J525" i="21"/>
  <c r="I525" i="21"/>
  <c r="H525" i="21"/>
  <c r="J524" i="21"/>
  <c r="I524" i="21"/>
  <c r="H524" i="21"/>
  <c r="J523" i="21"/>
  <c r="I523" i="21"/>
  <c r="H523" i="21"/>
  <c r="J522" i="21"/>
  <c r="I522" i="21"/>
  <c r="H522" i="21"/>
  <c r="J521" i="21"/>
  <c r="I521" i="21"/>
  <c r="H521" i="21"/>
  <c r="J520" i="21"/>
  <c r="I520" i="21"/>
  <c r="H520" i="21"/>
  <c r="J519" i="21"/>
  <c r="I519" i="21"/>
  <c r="H519" i="21"/>
  <c r="J518" i="21"/>
  <c r="I518" i="21"/>
  <c r="H518" i="21"/>
  <c r="J517" i="21"/>
  <c r="I517" i="21"/>
  <c r="H517" i="21"/>
  <c r="J516" i="21"/>
  <c r="I516" i="21"/>
  <c r="H516" i="21"/>
  <c r="J515" i="21"/>
  <c r="I515" i="21"/>
  <c r="H515" i="21"/>
  <c r="J514" i="21"/>
  <c r="I514" i="21"/>
  <c r="H514" i="21"/>
  <c r="J513" i="21"/>
  <c r="I513" i="21"/>
  <c r="H513" i="21"/>
  <c r="J512" i="21"/>
  <c r="I512" i="21"/>
  <c r="H512" i="21"/>
  <c r="J511" i="21"/>
  <c r="I511" i="21"/>
  <c r="H511" i="21"/>
  <c r="J510" i="21"/>
  <c r="I510" i="21"/>
  <c r="H510" i="21"/>
  <c r="J509" i="21"/>
  <c r="I509" i="21"/>
  <c r="H509" i="21"/>
  <c r="J508" i="21"/>
  <c r="I508" i="21"/>
  <c r="H508" i="21"/>
  <c r="J507" i="21"/>
  <c r="I507" i="21"/>
  <c r="H507" i="21"/>
  <c r="J506" i="21"/>
  <c r="I506" i="21"/>
  <c r="H506" i="21"/>
  <c r="J505" i="21"/>
  <c r="I505" i="21"/>
  <c r="H505" i="21"/>
  <c r="J504" i="21"/>
  <c r="I504" i="21"/>
  <c r="H504" i="21"/>
  <c r="J503" i="21"/>
  <c r="I503" i="21"/>
  <c r="H503" i="21"/>
  <c r="J502" i="21"/>
  <c r="I502" i="21"/>
  <c r="H502" i="21"/>
  <c r="J501" i="21"/>
  <c r="I501" i="21"/>
  <c r="H501" i="21"/>
  <c r="J500" i="21"/>
  <c r="I500" i="21"/>
  <c r="H500" i="21"/>
  <c r="J499" i="21"/>
  <c r="I499" i="21"/>
  <c r="H499" i="21"/>
  <c r="J498" i="21"/>
  <c r="I498" i="21"/>
  <c r="H498" i="21"/>
  <c r="J497" i="21"/>
  <c r="I497" i="21"/>
  <c r="H497" i="21"/>
  <c r="J496" i="21"/>
  <c r="I496" i="21"/>
  <c r="H496" i="21"/>
  <c r="J495" i="21"/>
  <c r="I495" i="21"/>
  <c r="H495" i="21"/>
  <c r="J494" i="21"/>
  <c r="I494" i="21"/>
  <c r="H494" i="21"/>
  <c r="J493" i="21"/>
  <c r="I493" i="21"/>
  <c r="H493" i="21"/>
  <c r="J492" i="21"/>
  <c r="I492" i="21"/>
  <c r="H492" i="21"/>
  <c r="J491" i="21"/>
  <c r="I491" i="21"/>
  <c r="H491" i="21"/>
  <c r="J490" i="21"/>
  <c r="I490" i="21"/>
  <c r="H490" i="21"/>
  <c r="J489" i="21"/>
  <c r="I489" i="21"/>
  <c r="H489" i="21"/>
  <c r="J488" i="21"/>
  <c r="I488" i="21"/>
  <c r="H488" i="21"/>
  <c r="J487" i="21"/>
  <c r="I487" i="21"/>
  <c r="H487" i="21"/>
  <c r="J486" i="21"/>
  <c r="I486" i="21"/>
  <c r="H486" i="21"/>
  <c r="J485" i="21"/>
  <c r="I485" i="21"/>
  <c r="H485" i="21"/>
  <c r="J484" i="21"/>
  <c r="I484" i="21"/>
  <c r="H484" i="21"/>
  <c r="J483" i="21"/>
  <c r="I483" i="21"/>
  <c r="H483" i="21"/>
  <c r="J482" i="21"/>
  <c r="I482" i="21"/>
  <c r="H482" i="21"/>
  <c r="J481" i="21"/>
  <c r="I481" i="21"/>
  <c r="H481" i="21"/>
  <c r="J480" i="21"/>
  <c r="I480" i="21"/>
  <c r="H480" i="21"/>
  <c r="J479" i="21"/>
  <c r="I479" i="21"/>
  <c r="H479" i="21"/>
  <c r="J478" i="21"/>
  <c r="I478" i="21"/>
  <c r="H478" i="21"/>
  <c r="J477" i="21"/>
  <c r="I477" i="21"/>
  <c r="H477" i="21"/>
  <c r="J476" i="21"/>
  <c r="I476" i="21"/>
  <c r="H476" i="21"/>
  <c r="J475" i="21"/>
  <c r="I475" i="21"/>
  <c r="H475" i="21"/>
  <c r="J474" i="21"/>
  <c r="I474" i="21"/>
  <c r="H474" i="21"/>
  <c r="J473" i="21"/>
  <c r="I473" i="21"/>
  <c r="H473" i="21"/>
  <c r="J472" i="21"/>
  <c r="I472" i="21"/>
  <c r="H472" i="21"/>
  <c r="J471" i="21"/>
  <c r="I471" i="21"/>
  <c r="H471" i="21"/>
  <c r="J470" i="21"/>
  <c r="I470" i="21"/>
  <c r="H470" i="21"/>
  <c r="J469" i="21"/>
  <c r="I469" i="21"/>
  <c r="H469" i="21"/>
  <c r="J468" i="21"/>
  <c r="I468" i="21"/>
  <c r="H468" i="21"/>
  <c r="J467" i="21"/>
  <c r="I467" i="21"/>
  <c r="H467" i="21"/>
  <c r="J466" i="21"/>
  <c r="I466" i="21"/>
  <c r="H466" i="21"/>
  <c r="J465" i="21"/>
  <c r="I465" i="21"/>
  <c r="H465" i="21"/>
  <c r="J464" i="21"/>
  <c r="I464" i="21"/>
  <c r="H464" i="21"/>
  <c r="J463" i="21"/>
  <c r="I463" i="21"/>
  <c r="H463" i="21"/>
  <c r="J462" i="21"/>
  <c r="I462" i="21"/>
  <c r="H462" i="21"/>
  <c r="J461" i="21"/>
  <c r="I461" i="21"/>
  <c r="H461" i="21"/>
  <c r="J460" i="21"/>
  <c r="I460" i="21"/>
  <c r="H460" i="21"/>
  <c r="J459" i="21"/>
  <c r="I459" i="21"/>
  <c r="H459" i="21"/>
  <c r="J458" i="21"/>
  <c r="I458" i="21"/>
  <c r="H458" i="21"/>
  <c r="J457" i="21"/>
  <c r="I457" i="21"/>
  <c r="H457" i="21"/>
  <c r="J456" i="21"/>
  <c r="I456" i="21"/>
  <c r="H456" i="21"/>
  <c r="J455" i="21"/>
  <c r="I455" i="21"/>
  <c r="H455" i="21"/>
  <c r="J454" i="21"/>
  <c r="I454" i="21"/>
  <c r="H454" i="21"/>
  <c r="J453" i="21"/>
  <c r="I453" i="21"/>
  <c r="H453" i="21"/>
  <c r="J452" i="21"/>
  <c r="I452" i="21"/>
  <c r="H452" i="21"/>
  <c r="J451" i="21"/>
  <c r="I451" i="21"/>
  <c r="H451" i="21"/>
  <c r="J450" i="21"/>
  <c r="I450" i="21"/>
  <c r="H450" i="21"/>
  <c r="J449" i="21"/>
  <c r="I449" i="21"/>
  <c r="H449" i="21"/>
  <c r="J448" i="21"/>
  <c r="I448" i="21"/>
  <c r="H448" i="21"/>
  <c r="J447" i="21"/>
  <c r="I447" i="21"/>
  <c r="H447" i="21"/>
  <c r="J446" i="21"/>
  <c r="I446" i="21"/>
  <c r="H446" i="21"/>
  <c r="J445" i="21"/>
  <c r="I445" i="21"/>
  <c r="H445" i="21"/>
  <c r="J444" i="21"/>
  <c r="I444" i="21"/>
  <c r="H444" i="21"/>
  <c r="J443" i="21"/>
  <c r="I443" i="21"/>
  <c r="H443" i="21"/>
  <c r="J442" i="21"/>
  <c r="I442" i="21"/>
  <c r="H442" i="21"/>
  <c r="J441" i="21"/>
  <c r="I441" i="21"/>
  <c r="H441" i="21"/>
  <c r="J440" i="21"/>
  <c r="I440" i="21"/>
  <c r="H440" i="21"/>
  <c r="J439" i="21"/>
  <c r="I439" i="21"/>
  <c r="H439" i="21"/>
  <c r="J438" i="21"/>
  <c r="I438" i="21"/>
  <c r="H438" i="21"/>
  <c r="J437" i="21"/>
  <c r="I437" i="21"/>
  <c r="H437" i="21"/>
  <c r="J436" i="21"/>
  <c r="I436" i="21"/>
  <c r="H436" i="21"/>
  <c r="J435" i="21"/>
  <c r="I435" i="21"/>
  <c r="H435" i="21"/>
  <c r="J434" i="21"/>
  <c r="I434" i="21"/>
  <c r="H434" i="21"/>
  <c r="J433" i="21"/>
  <c r="I433" i="21"/>
  <c r="H433" i="21"/>
  <c r="J432" i="21"/>
  <c r="I432" i="21"/>
  <c r="H432" i="21"/>
  <c r="J431" i="21"/>
  <c r="I431" i="21"/>
  <c r="H431" i="21"/>
  <c r="J430" i="21"/>
  <c r="I430" i="21"/>
  <c r="H430" i="21"/>
  <c r="J429" i="21"/>
  <c r="I429" i="21"/>
  <c r="H429" i="21"/>
  <c r="J428" i="21"/>
  <c r="I428" i="21"/>
  <c r="H428" i="21"/>
  <c r="J427" i="21"/>
  <c r="I427" i="21"/>
  <c r="H427" i="21"/>
  <c r="J426" i="21"/>
  <c r="I426" i="21"/>
  <c r="H426" i="21"/>
  <c r="J425" i="21"/>
  <c r="I425" i="21"/>
  <c r="H425" i="21"/>
  <c r="J424" i="21"/>
  <c r="I424" i="21"/>
  <c r="H424" i="21"/>
  <c r="J423" i="21"/>
  <c r="I423" i="21"/>
  <c r="H423" i="21"/>
  <c r="J422" i="21"/>
  <c r="I422" i="21"/>
  <c r="H422" i="21"/>
  <c r="J421" i="21"/>
  <c r="I421" i="21"/>
  <c r="H421" i="21"/>
  <c r="J420" i="21"/>
  <c r="I420" i="21"/>
  <c r="H420" i="21"/>
  <c r="J419" i="21"/>
  <c r="I419" i="21"/>
  <c r="H419" i="21"/>
  <c r="J418" i="21"/>
  <c r="I418" i="21"/>
  <c r="H418" i="21"/>
  <c r="J417" i="21"/>
  <c r="I417" i="21"/>
  <c r="H417" i="21"/>
  <c r="J416" i="21"/>
  <c r="I416" i="21"/>
  <c r="H416" i="21"/>
  <c r="J415" i="21"/>
  <c r="I415" i="21"/>
  <c r="H415" i="21"/>
  <c r="J414" i="21"/>
  <c r="I414" i="21"/>
  <c r="H414" i="21"/>
  <c r="J413" i="21"/>
  <c r="I413" i="21"/>
  <c r="H413" i="21"/>
  <c r="J412" i="21"/>
  <c r="I412" i="21"/>
  <c r="H412" i="21"/>
  <c r="J411" i="21"/>
  <c r="I411" i="21"/>
  <c r="H411" i="21"/>
  <c r="J410" i="21"/>
  <c r="I410" i="21"/>
  <c r="H410" i="21"/>
  <c r="J409" i="21"/>
  <c r="I409" i="21"/>
  <c r="H409" i="21"/>
  <c r="J408" i="21"/>
  <c r="I408" i="21"/>
  <c r="H408" i="21"/>
  <c r="J407" i="21"/>
  <c r="I407" i="21"/>
  <c r="H407" i="21"/>
  <c r="J406" i="21"/>
  <c r="I406" i="21"/>
  <c r="H406" i="21"/>
  <c r="J405" i="21"/>
  <c r="I405" i="21"/>
  <c r="H405" i="21"/>
  <c r="J404" i="21"/>
  <c r="I404" i="21"/>
  <c r="H404" i="21"/>
  <c r="J403" i="21"/>
  <c r="I403" i="21"/>
  <c r="H403" i="21"/>
  <c r="J402" i="21"/>
  <c r="I402" i="21"/>
  <c r="H402" i="21"/>
  <c r="J401" i="21"/>
  <c r="I401" i="21"/>
  <c r="H401" i="21"/>
  <c r="J400" i="21"/>
  <c r="I400" i="21"/>
  <c r="H400" i="21"/>
  <c r="J399" i="21"/>
  <c r="I399" i="21"/>
  <c r="H399" i="21"/>
  <c r="J398" i="21"/>
  <c r="I398" i="21"/>
  <c r="H398" i="21"/>
  <c r="J397" i="21"/>
  <c r="I397" i="21"/>
  <c r="H397" i="21"/>
  <c r="J396" i="21"/>
  <c r="I396" i="21"/>
  <c r="H396" i="21"/>
  <c r="J395" i="21"/>
  <c r="I395" i="21"/>
  <c r="H395" i="21"/>
  <c r="J394" i="21"/>
  <c r="I394" i="21"/>
  <c r="H394" i="21"/>
  <c r="J393" i="21"/>
  <c r="I393" i="21"/>
  <c r="H393" i="21"/>
  <c r="J392" i="21"/>
  <c r="I392" i="21"/>
  <c r="H392" i="21"/>
  <c r="J391" i="21"/>
  <c r="I391" i="21"/>
  <c r="H391" i="21"/>
  <c r="J390" i="21"/>
  <c r="I390" i="21"/>
  <c r="H390" i="21"/>
  <c r="J389" i="21"/>
  <c r="I389" i="21"/>
  <c r="H389" i="21"/>
  <c r="J388" i="21"/>
  <c r="I388" i="21"/>
  <c r="H388" i="21"/>
  <c r="J387" i="21"/>
  <c r="I387" i="21"/>
  <c r="H387" i="21"/>
  <c r="J386" i="21"/>
  <c r="I386" i="21"/>
  <c r="H386" i="21"/>
  <c r="J385" i="21"/>
  <c r="I385" i="21"/>
  <c r="H385" i="21"/>
  <c r="J384" i="21"/>
  <c r="I384" i="21"/>
  <c r="H384" i="21"/>
  <c r="J383" i="21"/>
  <c r="I383" i="21"/>
  <c r="H383" i="21"/>
  <c r="J382" i="21"/>
  <c r="I382" i="21"/>
  <c r="H382" i="21"/>
  <c r="J381" i="21"/>
  <c r="I381" i="21"/>
  <c r="H381" i="21"/>
  <c r="J380" i="21"/>
  <c r="I380" i="21"/>
  <c r="H380" i="21"/>
  <c r="J379" i="21"/>
  <c r="I379" i="21"/>
  <c r="H379" i="21"/>
  <c r="J378" i="21"/>
  <c r="I378" i="21"/>
  <c r="H378" i="21"/>
  <c r="J377" i="21"/>
  <c r="I377" i="21"/>
  <c r="H377" i="21"/>
  <c r="J376" i="21"/>
  <c r="I376" i="21"/>
  <c r="H376" i="21"/>
  <c r="J375" i="21"/>
  <c r="I375" i="21"/>
  <c r="H375" i="21"/>
  <c r="J374" i="21"/>
  <c r="I374" i="21"/>
  <c r="H374" i="21"/>
  <c r="J373" i="21"/>
  <c r="I373" i="21"/>
  <c r="H373" i="21"/>
  <c r="J372" i="21"/>
  <c r="I372" i="21"/>
  <c r="H372" i="21"/>
  <c r="J371" i="21"/>
  <c r="I371" i="21"/>
  <c r="H371" i="21"/>
  <c r="J370" i="21"/>
  <c r="I370" i="21"/>
  <c r="H370" i="21"/>
  <c r="J369" i="21"/>
  <c r="I369" i="21"/>
  <c r="H369" i="21"/>
  <c r="J368" i="21"/>
  <c r="I368" i="21"/>
  <c r="H368" i="21"/>
  <c r="J367" i="21"/>
  <c r="I367" i="21"/>
  <c r="H367" i="21"/>
  <c r="J366" i="21"/>
  <c r="I366" i="21"/>
  <c r="H366" i="21"/>
  <c r="J365" i="21"/>
  <c r="I365" i="21"/>
  <c r="H365" i="21"/>
  <c r="J364" i="21"/>
  <c r="I364" i="21"/>
  <c r="H364" i="21"/>
  <c r="J363" i="21"/>
  <c r="I363" i="21"/>
  <c r="H363" i="21"/>
  <c r="J362" i="21"/>
  <c r="I362" i="21"/>
  <c r="H362" i="21"/>
  <c r="J361" i="21"/>
  <c r="I361" i="21"/>
  <c r="H361" i="21"/>
  <c r="J360" i="21"/>
  <c r="I360" i="21"/>
  <c r="H360" i="21"/>
  <c r="J359" i="21"/>
  <c r="I359" i="21"/>
  <c r="H359" i="21"/>
  <c r="J358" i="21"/>
  <c r="I358" i="21"/>
  <c r="H358" i="21"/>
  <c r="J357" i="21"/>
  <c r="I357" i="21"/>
  <c r="H357" i="21"/>
  <c r="J356" i="21"/>
  <c r="I356" i="21"/>
  <c r="H356" i="21"/>
  <c r="J355" i="21"/>
  <c r="I355" i="21"/>
  <c r="H355" i="21"/>
  <c r="J354" i="21"/>
  <c r="I354" i="21"/>
  <c r="H354" i="21"/>
  <c r="J353" i="21"/>
  <c r="I353" i="21"/>
  <c r="H353" i="21"/>
  <c r="J352" i="21"/>
  <c r="I352" i="21"/>
  <c r="H352" i="21"/>
  <c r="J351" i="21"/>
  <c r="I351" i="21"/>
  <c r="H351" i="21"/>
  <c r="J350" i="21"/>
  <c r="I350" i="21"/>
  <c r="H350" i="21"/>
  <c r="J349" i="21"/>
  <c r="I349" i="21"/>
  <c r="H349" i="21"/>
  <c r="J348" i="21"/>
  <c r="I348" i="21"/>
  <c r="H348" i="21"/>
  <c r="J347" i="21"/>
  <c r="I347" i="21"/>
  <c r="H347" i="21"/>
  <c r="J346" i="21"/>
  <c r="I346" i="21"/>
  <c r="H346" i="21"/>
  <c r="J345" i="21"/>
  <c r="I345" i="21"/>
  <c r="H345" i="21"/>
  <c r="J344" i="21"/>
  <c r="I344" i="21"/>
  <c r="H344" i="21"/>
  <c r="J343" i="21"/>
  <c r="I343" i="21"/>
  <c r="H343" i="21"/>
  <c r="J342" i="21"/>
  <c r="I342" i="21"/>
  <c r="H342" i="21"/>
  <c r="J341" i="21"/>
  <c r="I341" i="21"/>
  <c r="H341" i="21"/>
  <c r="J340" i="21"/>
  <c r="I340" i="21"/>
  <c r="H340" i="21"/>
  <c r="J339" i="21"/>
  <c r="I339" i="21"/>
  <c r="H339" i="21"/>
  <c r="J338" i="21"/>
  <c r="I338" i="21"/>
  <c r="H338" i="21"/>
  <c r="J337" i="21"/>
  <c r="I337" i="21"/>
  <c r="H337" i="21"/>
  <c r="J336" i="21"/>
  <c r="I336" i="21"/>
  <c r="H336" i="21"/>
  <c r="J335" i="21"/>
  <c r="I335" i="21"/>
  <c r="H335" i="21"/>
  <c r="J334" i="21"/>
  <c r="I334" i="21"/>
  <c r="H334" i="21"/>
  <c r="J333" i="21"/>
  <c r="I333" i="21"/>
  <c r="H333" i="21"/>
  <c r="J332" i="21"/>
  <c r="I332" i="21"/>
  <c r="H332" i="21"/>
  <c r="J331" i="21"/>
  <c r="I331" i="21"/>
  <c r="H331" i="21"/>
  <c r="J330" i="21"/>
  <c r="I330" i="21"/>
  <c r="H330" i="21"/>
  <c r="J329" i="21"/>
  <c r="I329" i="21"/>
  <c r="H329" i="21"/>
  <c r="J328" i="21"/>
  <c r="I328" i="21"/>
  <c r="H328" i="21"/>
  <c r="J327" i="21"/>
  <c r="I327" i="21"/>
  <c r="H327" i="21"/>
  <c r="J326" i="21"/>
  <c r="I326" i="21"/>
  <c r="H326" i="21"/>
  <c r="J325" i="21"/>
  <c r="I325" i="21"/>
  <c r="H325" i="21"/>
  <c r="J324" i="21"/>
  <c r="I324" i="21"/>
  <c r="H324" i="21"/>
  <c r="J323" i="21"/>
  <c r="I323" i="21"/>
  <c r="H323" i="21"/>
  <c r="J322" i="21"/>
  <c r="I322" i="21"/>
  <c r="H322" i="21"/>
  <c r="J321" i="21"/>
  <c r="I321" i="21"/>
  <c r="H321" i="21"/>
  <c r="J320" i="21"/>
  <c r="I320" i="21"/>
  <c r="H320" i="21"/>
  <c r="J319" i="21"/>
  <c r="I319" i="21"/>
  <c r="H319" i="21"/>
  <c r="J318" i="21"/>
  <c r="I318" i="21"/>
  <c r="H318" i="21"/>
  <c r="J317" i="21"/>
  <c r="I317" i="21"/>
  <c r="H317" i="21"/>
  <c r="J316" i="21"/>
  <c r="I316" i="21"/>
  <c r="H316" i="21"/>
  <c r="J315" i="21"/>
  <c r="I315" i="21"/>
  <c r="H315" i="21"/>
  <c r="J314" i="21"/>
  <c r="I314" i="21"/>
  <c r="H314" i="21"/>
  <c r="J313" i="21"/>
  <c r="I313" i="21"/>
  <c r="H313" i="21"/>
  <c r="J312" i="21"/>
  <c r="I312" i="21"/>
  <c r="H312" i="21"/>
  <c r="J311" i="21"/>
  <c r="I311" i="21"/>
  <c r="H311" i="21"/>
  <c r="J310" i="21"/>
  <c r="I310" i="21"/>
  <c r="H310" i="21"/>
  <c r="J309" i="21"/>
  <c r="I309" i="21"/>
  <c r="H309" i="21"/>
  <c r="J308" i="21"/>
  <c r="I308" i="21"/>
  <c r="H308" i="21"/>
  <c r="J307" i="21"/>
  <c r="I307" i="21"/>
  <c r="H307" i="21"/>
  <c r="J306" i="21"/>
  <c r="I306" i="21"/>
  <c r="H306" i="21"/>
  <c r="J305" i="21"/>
  <c r="I305" i="21"/>
  <c r="H305" i="21"/>
  <c r="J304" i="21"/>
  <c r="I304" i="21"/>
  <c r="H304" i="21"/>
  <c r="J303" i="21"/>
  <c r="I303" i="21"/>
  <c r="H303" i="21"/>
  <c r="J302" i="21"/>
  <c r="I302" i="21"/>
  <c r="H302" i="21"/>
  <c r="J301" i="21"/>
  <c r="I301" i="21"/>
  <c r="H301" i="21"/>
  <c r="J300" i="21"/>
  <c r="I300" i="21"/>
  <c r="H300" i="21"/>
  <c r="J299" i="21"/>
  <c r="I299" i="21"/>
  <c r="H299" i="21"/>
  <c r="J298" i="21"/>
  <c r="I298" i="21"/>
  <c r="H298" i="21"/>
  <c r="J297" i="21"/>
  <c r="I297" i="21"/>
  <c r="H297" i="21"/>
  <c r="J296" i="21"/>
  <c r="I296" i="21"/>
  <c r="H296" i="21"/>
  <c r="J295" i="21"/>
  <c r="I295" i="21"/>
  <c r="H295" i="21"/>
  <c r="J294" i="21"/>
  <c r="I294" i="21"/>
  <c r="H294" i="21"/>
  <c r="J293" i="21"/>
  <c r="I293" i="21"/>
  <c r="H293" i="21"/>
  <c r="J292" i="21"/>
  <c r="I292" i="21"/>
  <c r="H292" i="21"/>
  <c r="J291" i="21"/>
  <c r="I291" i="21"/>
  <c r="H291" i="21"/>
  <c r="J290" i="21"/>
  <c r="I290" i="21"/>
  <c r="H290" i="21"/>
  <c r="J289" i="21"/>
  <c r="I289" i="21"/>
  <c r="H289" i="21"/>
  <c r="J288" i="21"/>
  <c r="I288" i="21"/>
  <c r="H288" i="21"/>
  <c r="J287" i="21"/>
  <c r="I287" i="21"/>
  <c r="H287" i="21"/>
  <c r="J286" i="21"/>
  <c r="I286" i="21"/>
  <c r="H286" i="21"/>
  <c r="J285" i="21"/>
  <c r="I285" i="21"/>
  <c r="H285" i="21"/>
  <c r="J284" i="21"/>
  <c r="I284" i="21"/>
  <c r="H284" i="21"/>
  <c r="J283" i="21"/>
  <c r="I283" i="21"/>
  <c r="H283" i="21"/>
  <c r="J282" i="21"/>
  <c r="I282" i="21"/>
  <c r="H282" i="21"/>
  <c r="J281" i="21"/>
  <c r="I281" i="21"/>
  <c r="H281" i="21"/>
  <c r="J280" i="21"/>
  <c r="I280" i="21"/>
  <c r="H280" i="21"/>
  <c r="J279" i="21"/>
  <c r="I279" i="21"/>
  <c r="H279" i="21"/>
  <c r="J278" i="21"/>
  <c r="I278" i="21"/>
  <c r="H278" i="21"/>
  <c r="J277" i="21"/>
  <c r="I277" i="21"/>
  <c r="H277" i="21"/>
  <c r="J276" i="21"/>
  <c r="I276" i="21"/>
  <c r="H276" i="21"/>
  <c r="J275" i="21"/>
  <c r="I275" i="21"/>
  <c r="H275" i="21"/>
  <c r="J274" i="21"/>
  <c r="I274" i="21"/>
  <c r="H274" i="21"/>
  <c r="J273" i="21"/>
  <c r="I273" i="21"/>
  <c r="H273" i="21"/>
  <c r="J272" i="21"/>
  <c r="I272" i="21"/>
  <c r="H272" i="21"/>
  <c r="J271" i="21"/>
  <c r="I271" i="21"/>
  <c r="H271" i="21"/>
  <c r="J270" i="21"/>
  <c r="I270" i="21"/>
  <c r="H270" i="21"/>
  <c r="J269" i="21"/>
  <c r="I269" i="21"/>
  <c r="H269" i="21"/>
  <c r="J268" i="21"/>
  <c r="I268" i="21"/>
  <c r="H268" i="21"/>
  <c r="J267" i="21"/>
  <c r="I267" i="21"/>
  <c r="H267" i="21"/>
  <c r="J266" i="21"/>
  <c r="I266" i="21"/>
  <c r="H266" i="21"/>
  <c r="J265" i="21"/>
  <c r="I265" i="21"/>
  <c r="H265" i="21"/>
  <c r="J264" i="21"/>
  <c r="I264" i="21"/>
  <c r="H264" i="21"/>
  <c r="J263" i="21"/>
  <c r="I263" i="21"/>
  <c r="H263" i="21"/>
  <c r="J262" i="21"/>
  <c r="I262" i="21"/>
  <c r="H262" i="21"/>
  <c r="J261" i="21"/>
  <c r="I261" i="21"/>
  <c r="H261" i="21"/>
  <c r="J260" i="21"/>
  <c r="I260" i="21"/>
  <c r="H260" i="21"/>
  <c r="J259" i="21"/>
  <c r="I259" i="21"/>
  <c r="H259" i="21"/>
  <c r="J258" i="21"/>
  <c r="I258" i="21"/>
  <c r="H258" i="21"/>
  <c r="J257" i="21"/>
  <c r="I257" i="21"/>
  <c r="H257" i="21"/>
  <c r="J256" i="21"/>
  <c r="I256" i="21"/>
  <c r="H256" i="21"/>
  <c r="J255" i="21"/>
  <c r="I255" i="21"/>
  <c r="H255" i="21"/>
  <c r="J254" i="21"/>
  <c r="I254" i="21"/>
  <c r="H254" i="21"/>
  <c r="J253" i="21"/>
  <c r="I253" i="21"/>
  <c r="H253" i="21"/>
  <c r="J252" i="21"/>
  <c r="I252" i="21"/>
  <c r="H252" i="21"/>
  <c r="J251" i="21"/>
  <c r="I251" i="21"/>
  <c r="H251" i="21"/>
  <c r="J250" i="21"/>
  <c r="I250" i="21"/>
  <c r="H250" i="21"/>
  <c r="J249" i="21"/>
  <c r="I249" i="21"/>
  <c r="H249" i="21"/>
  <c r="J248" i="21"/>
  <c r="I248" i="21"/>
  <c r="H248" i="21"/>
  <c r="J247" i="21"/>
  <c r="I247" i="21"/>
  <c r="H247" i="21"/>
  <c r="J246" i="21"/>
  <c r="I246" i="21"/>
  <c r="H246" i="21"/>
  <c r="J245" i="21"/>
  <c r="I245" i="21"/>
  <c r="H245" i="21"/>
  <c r="J244" i="21"/>
  <c r="I244" i="21"/>
  <c r="H244" i="21"/>
  <c r="J243" i="21"/>
  <c r="I243" i="21"/>
  <c r="H243" i="21"/>
  <c r="J242" i="21"/>
  <c r="I242" i="21"/>
  <c r="H242" i="21"/>
  <c r="J241" i="21"/>
  <c r="I241" i="21"/>
  <c r="H241" i="21"/>
  <c r="J240" i="21"/>
  <c r="I240" i="21"/>
  <c r="H240" i="21"/>
  <c r="J239" i="21"/>
  <c r="I239" i="21"/>
  <c r="H239" i="21"/>
  <c r="J238" i="21"/>
  <c r="I238" i="21"/>
  <c r="H238" i="21"/>
  <c r="J237" i="21"/>
  <c r="I237" i="21"/>
  <c r="H237" i="21"/>
  <c r="J236" i="21"/>
  <c r="I236" i="21"/>
  <c r="H236" i="21"/>
  <c r="J235" i="21"/>
  <c r="I235" i="21"/>
  <c r="H235" i="21"/>
  <c r="J234" i="21"/>
  <c r="I234" i="21"/>
  <c r="H234" i="21"/>
  <c r="J233" i="21"/>
  <c r="I233" i="21"/>
  <c r="H233" i="21"/>
  <c r="J232" i="21"/>
  <c r="I232" i="21"/>
  <c r="H232" i="21"/>
  <c r="J231" i="21"/>
  <c r="I231" i="21"/>
  <c r="H231" i="21"/>
  <c r="J230" i="21"/>
  <c r="I230" i="21"/>
  <c r="H230" i="21"/>
  <c r="J229" i="21"/>
  <c r="I229" i="21"/>
  <c r="H229" i="21"/>
  <c r="J228" i="21"/>
  <c r="I228" i="21"/>
  <c r="H228" i="21"/>
  <c r="J227" i="21"/>
  <c r="I227" i="21"/>
  <c r="H227" i="21"/>
  <c r="J226" i="21"/>
  <c r="I226" i="21"/>
  <c r="H226" i="21"/>
  <c r="J225" i="21"/>
  <c r="I225" i="21"/>
  <c r="H225" i="21"/>
  <c r="J224" i="21"/>
  <c r="I224" i="21"/>
  <c r="H224" i="21"/>
  <c r="J223" i="21"/>
  <c r="I223" i="21"/>
  <c r="H223" i="21"/>
  <c r="J222" i="21"/>
  <c r="I222" i="21"/>
  <c r="H222" i="21"/>
  <c r="J221" i="21"/>
  <c r="I221" i="21"/>
  <c r="H221" i="21"/>
  <c r="J220" i="21"/>
  <c r="I220" i="21"/>
  <c r="H220" i="21"/>
  <c r="J219" i="21"/>
  <c r="I219" i="21"/>
  <c r="H219" i="21"/>
  <c r="J218" i="21"/>
  <c r="I218" i="21"/>
  <c r="H218" i="21"/>
  <c r="J217" i="21"/>
  <c r="I217" i="21"/>
  <c r="H217" i="21"/>
  <c r="J216" i="21"/>
  <c r="I216" i="21"/>
  <c r="H216" i="21"/>
  <c r="J215" i="21"/>
  <c r="I215" i="21"/>
  <c r="H215" i="21"/>
  <c r="J214" i="21"/>
  <c r="I214" i="21"/>
  <c r="H214" i="21"/>
  <c r="J213" i="21"/>
  <c r="I213" i="21"/>
  <c r="H213" i="21"/>
  <c r="J212" i="21"/>
  <c r="I212" i="21"/>
  <c r="H212" i="21"/>
  <c r="J211" i="21"/>
  <c r="I211" i="21"/>
  <c r="H211" i="21"/>
  <c r="J210" i="21"/>
  <c r="I210" i="21"/>
  <c r="H210" i="21"/>
  <c r="J209" i="21"/>
  <c r="I209" i="21"/>
  <c r="H209" i="21"/>
  <c r="J208" i="21"/>
  <c r="I208" i="21"/>
  <c r="H208" i="21"/>
  <c r="J207" i="21"/>
  <c r="I207" i="21"/>
  <c r="H207" i="21"/>
  <c r="J206" i="21"/>
  <c r="I206" i="21"/>
  <c r="H206" i="21"/>
  <c r="J205" i="21"/>
  <c r="I205" i="21"/>
  <c r="H205" i="21"/>
  <c r="J204" i="21"/>
  <c r="I204" i="21"/>
  <c r="H204" i="21"/>
  <c r="J203" i="21"/>
  <c r="I203" i="21"/>
  <c r="H203" i="21"/>
  <c r="J202" i="21"/>
  <c r="I202" i="21"/>
  <c r="H202" i="21"/>
  <c r="J201" i="21"/>
  <c r="I201" i="21"/>
  <c r="H201" i="21"/>
  <c r="J200" i="21"/>
  <c r="I200" i="21"/>
  <c r="H200" i="21"/>
  <c r="J199" i="21"/>
  <c r="I199" i="21"/>
  <c r="H199" i="21"/>
  <c r="J198" i="21"/>
  <c r="I198" i="21"/>
  <c r="H198" i="21"/>
  <c r="J197" i="21"/>
  <c r="I197" i="21"/>
  <c r="H197" i="21"/>
  <c r="J196" i="21"/>
  <c r="I196" i="21"/>
  <c r="H196" i="21"/>
  <c r="J195" i="21"/>
  <c r="I195" i="21"/>
  <c r="H195" i="21"/>
  <c r="J194" i="21"/>
  <c r="I194" i="21"/>
  <c r="H194" i="21"/>
  <c r="J193" i="21"/>
  <c r="I193" i="21"/>
  <c r="H193" i="21"/>
  <c r="J192" i="21"/>
  <c r="I192" i="21"/>
  <c r="H192" i="21"/>
  <c r="J191" i="21"/>
  <c r="I191" i="21"/>
  <c r="H191" i="21"/>
  <c r="J190" i="21"/>
  <c r="I190" i="21"/>
  <c r="H190" i="21"/>
  <c r="J189" i="21"/>
  <c r="I189" i="21"/>
  <c r="H189" i="21"/>
  <c r="J188" i="21"/>
  <c r="I188" i="21"/>
  <c r="H188" i="21"/>
  <c r="J187" i="21"/>
  <c r="I187" i="21"/>
  <c r="H187" i="21"/>
  <c r="J186" i="21"/>
  <c r="I186" i="21"/>
  <c r="H186" i="21"/>
  <c r="J185" i="21"/>
  <c r="I185" i="21"/>
  <c r="H185" i="21"/>
  <c r="J184" i="21"/>
  <c r="I184" i="21"/>
  <c r="H184" i="21"/>
  <c r="J183" i="21"/>
  <c r="I183" i="21"/>
  <c r="H183" i="21"/>
  <c r="J182" i="21"/>
  <c r="I182" i="21"/>
  <c r="H182" i="21"/>
  <c r="J181" i="21"/>
  <c r="I181" i="21"/>
  <c r="H181" i="21"/>
  <c r="J180" i="21"/>
  <c r="I180" i="21"/>
  <c r="H180" i="21"/>
  <c r="J179" i="21"/>
  <c r="I179" i="21"/>
  <c r="H179" i="21"/>
  <c r="J178" i="21"/>
  <c r="I178" i="21"/>
  <c r="H178" i="21"/>
  <c r="J177" i="21"/>
  <c r="I177" i="21"/>
  <c r="H177" i="21"/>
  <c r="J176" i="21"/>
  <c r="I176" i="21"/>
  <c r="H176" i="21"/>
  <c r="J175" i="21"/>
  <c r="I175" i="21"/>
  <c r="H175" i="21"/>
  <c r="J174" i="21"/>
  <c r="I174" i="21"/>
  <c r="H174" i="21"/>
  <c r="J173" i="21"/>
  <c r="I173" i="21"/>
  <c r="H173" i="21"/>
  <c r="J172" i="21"/>
  <c r="I172" i="21"/>
  <c r="H172" i="21"/>
  <c r="J171" i="21"/>
  <c r="I171" i="21"/>
  <c r="H171" i="21"/>
  <c r="J170" i="21"/>
  <c r="I170" i="21"/>
  <c r="H170" i="21"/>
  <c r="J169" i="21"/>
  <c r="I169" i="21"/>
  <c r="H169" i="21"/>
  <c r="J168" i="21"/>
  <c r="I168" i="21"/>
  <c r="H168" i="21"/>
  <c r="J167" i="21"/>
  <c r="I167" i="21"/>
  <c r="H167" i="21"/>
  <c r="J166" i="21"/>
  <c r="I166" i="21"/>
  <c r="H166" i="21"/>
  <c r="J165" i="21"/>
  <c r="I165" i="21"/>
  <c r="H165" i="21"/>
  <c r="J164" i="21"/>
  <c r="I164" i="21"/>
  <c r="H164" i="21"/>
  <c r="J163" i="21"/>
  <c r="I163" i="21"/>
  <c r="H163" i="21"/>
  <c r="J162" i="21"/>
  <c r="I162" i="21"/>
  <c r="H162" i="21"/>
  <c r="J161" i="21"/>
  <c r="I161" i="21"/>
  <c r="H161" i="21"/>
  <c r="J160" i="21"/>
  <c r="I160" i="21"/>
  <c r="H160" i="21"/>
  <c r="J159" i="21"/>
  <c r="I159" i="21"/>
  <c r="H159" i="21"/>
  <c r="J158" i="21"/>
  <c r="I158" i="21"/>
  <c r="H158" i="21"/>
  <c r="J157" i="21"/>
  <c r="I157" i="21"/>
  <c r="H157" i="21"/>
  <c r="J156" i="21"/>
  <c r="I156" i="21"/>
  <c r="H156" i="21"/>
  <c r="J155" i="21"/>
  <c r="I155" i="21"/>
  <c r="H155" i="21"/>
  <c r="J154" i="21"/>
  <c r="I154" i="21"/>
  <c r="H154" i="21"/>
  <c r="J153" i="21"/>
  <c r="I153" i="21"/>
  <c r="H153" i="21"/>
  <c r="J152" i="21"/>
  <c r="I152" i="21"/>
  <c r="H152" i="21"/>
  <c r="J151" i="21"/>
  <c r="I151" i="21"/>
  <c r="H151" i="21"/>
  <c r="J150" i="21"/>
  <c r="I150" i="21"/>
  <c r="H150" i="21"/>
  <c r="J149" i="21"/>
  <c r="I149" i="21"/>
  <c r="H149" i="21"/>
  <c r="J148" i="21"/>
  <c r="I148" i="21"/>
  <c r="H148" i="21"/>
  <c r="J147" i="21"/>
  <c r="I147" i="21"/>
  <c r="H147" i="21"/>
  <c r="J146" i="21"/>
  <c r="I146" i="21"/>
  <c r="H146" i="21"/>
  <c r="J145" i="21"/>
  <c r="I145" i="21"/>
  <c r="H145" i="21"/>
  <c r="J144" i="21"/>
  <c r="I144" i="21"/>
  <c r="H144" i="21"/>
  <c r="J143" i="21"/>
  <c r="I143" i="21"/>
  <c r="H143" i="21"/>
  <c r="J142" i="21"/>
  <c r="I142" i="21"/>
  <c r="H142" i="21"/>
  <c r="J141" i="21"/>
  <c r="I141" i="21"/>
  <c r="H141" i="21"/>
  <c r="J140" i="21"/>
  <c r="I140" i="21"/>
  <c r="H140" i="21"/>
  <c r="J139" i="21"/>
  <c r="I139" i="21"/>
  <c r="H139" i="21"/>
  <c r="J138" i="21"/>
  <c r="I138" i="21"/>
  <c r="H138" i="21"/>
  <c r="J137" i="21"/>
  <c r="I137" i="21"/>
  <c r="H137" i="21"/>
  <c r="J136" i="21"/>
  <c r="I136" i="21"/>
  <c r="H136" i="21"/>
  <c r="J135" i="21"/>
  <c r="I135" i="21"/>
  <c r="H135" i="21"/>
  <c r="J134" i="21"/>
  <c r="I134" i="21"/>
  <c r="H134" i="21"/>
  <c r="J133" i="21"/>
  <c r="I133" i="21"/>
  <c r="H133" i="21"/>
  <c r="J132" i="21"/>
  <c r="I132" i="21"/>
  <c r="H132" i="21"/>
  <c r="J131" i="21"/>
  <c r="I131" i="21"/>
  <c r="H131" i="21"/>
  <c r="J130" i="21"/>
  <c r="I130" i="21"/>
  <c r="H130" i="21"/>
  <c r="J129" i="21"/>
  <c r="I129" i="21"/>
  <c r="H129" i="21"/>
  <c r="J128" i="21"/>
  <c r="I128" i="21"/>
  <c r="H128" i="21"/>
  <c r="J127" i="21"/>
  <c r="I127" i="21"/>
  <c r="H127" i="21"/>
  <c r="J126" i="21"/>
  <c r="I126" i="21"/>
  <c r="H126" i="21"/>
  <c r="J125" i="21"/>
  <c r="I125" i="21"/>
  <c r="H125" i="21"/>
  <c r="J124" i="21"/>
  <c r="I124" i="21"/>
  <c r="H124" i="21"/>
  <c r="J123" i="21"/>
  <c r="I123" i="21"/>
  <c r="H123" i="21"/>
  <c r="J122" i="21"/>
  <c r="I122" i="21"/>
  <c r="H122" i="21"/>
  <c r="J121" i="21"/>
  <c r="I121" i="21"/>
  <c r="H121" i="21"/>
  <c r="J120" i="21"/>
  <c r="I120" i="21"/>
  <c r="H120" i="21"/>
  <c r="J119" i="21"/>
  <c r="I119" i="21"/>
  <c r="H119" i="21"/>
  <c r="J118" i="21"/>
  <c r="I118" i="21"/>
  <c r="H118" i="21"/>
  <c r="J117" i="21"/>
  <c r="I117" i="21"/>
  <c r="H117" i="21"/>
  <c r="J116" i="21"/>
  <c r="I116" i="21"/>
  <c r="H116" i="21"/>
  <c r="J115" i="21"/>
  <c r="I115" i="21"/>
  <c r="H115" i="21"/>
  <c r="J114" i="21"/>
  <c r="I114" i="21"/>
  <c r="H114" i="21"/>
  <c r="J113" i="21"/>
  <c r="I113" i="21"/>
  <c r="H113" i="21"/>
  <c r="J112" i="21"/>
  <c r="I112" i="21"/>
  <c r="H112" i="21"/>
  <c r="J111" i="21"/>
  <c r="I111" i="21"/>
  <c r="H111" i="21"/>
  <c r="J110" i="21"/>
  <c r="I110" i="21"/>
  <c r="H110" i="21"/>
  <c r="J109" i="21"/>
  <c r="I109" i="21"/>
  <c r="H109" i="21"/>
  <c r="J108" i="21"/>
  <c r="I108" i="21"/>
  <c r="H108" i="21"/>
  <c r="J107" i="21"/>
  <c r="I107" i="21"/>
  <c r="H107" i="21"/>
  <c r="J106" i="21"/>
  <c r="I106" i="21"/>
  <c r="H106" i="21"/>
  <c r="J105" i="21"/>
  <c r="I105" i="21"/>
  <c r="H105" i="21"/>
  <c r="J104" i="21"/>
  <c r="I104" i="21"/>
  <c r="H104" i="21"/>
  <c r="J103" i="21"/>
  <c r="I103" i="21"/>
  <c r="H103" i="21"/>
  <c r="J102" i="21"/>
  <c r="I102" i="21"/>
  <c r="H102" i="21"/>
  <c r="J101" i="21"/>
  <c r="I101" i="21"/>
  <c r="H101" i="21"/>
  <c r="J100" i="21"/>
  <c r="I100" i="21"/>
  <c r="H100" i="21"/>
  <c r="J99" i="21"/>
  <c r="I99" i="21"/>
  <c r="H99" i="21"/>
  <c r="J98" i="21"/>
  <c r="I98" i="21"/>
  <c r="H98" i="21"/>
  <c r="J97" i="21"/>
  <c r="I97" i="21"/>
  <c r="H97" i="21"/>
  <c r="J96" i="21"/>
  <c r="I96" i="21"/>
  <c r="H96" i="21"/>
  <c r="J95" i="21"/>
  <c r="I95" i="21"/>
  <c r="H95" i="21"/>
  <c r="J94" i="21"/>
  <c r="I94" i="21"/>
  <c r="H94" i="21"/>
  <c r="J93" i="21"/>
  <c r="I93" i="21"/>
  <c r="H93" i="21"/>
  <c r="J92" i="21"/>
  <c r="I92" i="21"/>
  <c r="H92" i="21"/>
  <c r="J91" i="21"/>
  <c r="I91" i="21"/>
  <c r="H91" i="21"/>
  <c r="J90" i="21"/>
  <c r="I90" i="21"/>
  <c r="H90" i="21"/>
  <c r="J89" i="21"/>
  <c r="I89" i="21"/>
  <c r="H89" i="21"/>
  <c r="J88" i="21"/>
  <c r="I88" i="21"/>
  <c r="H88" i="21"/>
  <c r="J87" i="21"/>
  <c r="I87" i="21"/>
  <c r="H87" i="21"/>
  <c r="J86" i="21"/>
  <c r="I86" i="21"/>
  <c r="H86" i="21"/>
  <c r="J85" i="21"/>
  <c r="I85" i="21"/>
  <c r="H85" i="21"/>
  <c r="J84" i="21"/>
  <c r="I84" i="21"/>
  <c r="H84" i="21"/>
  <c r="J83" i="21"/>
  <c r="I83" i="21"/>
  <c r="H83" i="21"/>
  <c r="J82" i="21"/>
  <c r="I82" i="21"/>
  <c r="H82" i="21"/>
  <c r="J81" i="21"/>
  <c r="I81" i="21"/>
  <c r="H81" i="21"/>
  <c r="J80" i="21"/>
  <c r="I80" i="21"/>
  <c r="H80" i="21"/>
  <c r="J79" i="21"/>
  <c r="I79" i="21"/>
  <c r="H79" i="21"/>
  <c r="J78" i="21"/>
  <c r="I78" i="21"/>
  <c r="H78" i="21"/>
  <c r="J77" i="21"/>
  <c r="I77" i="21"/>
  <c r="H77" i="21"/>
  <c r="J76" i="21"/>
  <c r="I76" i="21"/>
  <c r="H76" i="21"/>
  <c r="J75" i="21"/>
  <c r="I75" i="21"/>
  <c r="H75" i="21"/>
  <c r="J74" i="21"/>
  <c r="I74" i="21"/>
  <c r="H74" i="21"/>
  <c r="J73" i="21"/>
  <c r="I73" i="21"/>
  <c r="H73" i="21"/>
  <c r="J72" i="21"/>
  <c r="I72" i="21"/>
  <c r="H72" i="21"/>
  <c r="J71" i="21"/>
  <c r="I71" i="21"/>
  <c r="H71" i="21"/>
  <c r="J70" i="21"/>
  <c r="I70" i="21"/>
  <c r="H70" i="21"/>
  <c r="J69" i="21"/>
  <c r="I69" i="21"/>
  <c r="H69" i="21"/>
  <c r="J68" i="21"/>
  <c r="I68" i="21"/>
  <c r="H68" i="21"/>
  <c r="J67" i="21"/>
  <c r="I67" i="21"/>
  <c r="H67" i="21"/>
  <c r="J66" i="21"/>
  <c r="I66" i="21"/>
  <c r="H66" i="21"/>
  <c r="J65" i="21"/>
  <c r="I65" i="21"/>
  <c r="H65" i="21"/>
  <c r="J64" i="21"/>
  <c r="I64" i="21"/>
  <c r="H64" i="21"/>
  <c r="J63" i="21"/>
  <c r="I63" i="21"/>
  <c r="H63" i="21"/>
  <c r="J62" i="21"/>
  <c r="I62" i="21"/>
  <c r="H62" i="21"/>
  <c r="J61" i="21"/>
  <c r="I61" i="21"/>
  <c r="H61" i="21"/>
  <c r="J60" i="21"/>
  <c r="I60" i="21"/>
  <c r="H60" i="21"/>
  <c r="J59" i="21"/>
  <c r="I59" i="21"/>
  <c r="H59" i="21"/>
  <c r="J58" i="21"/>
  <c r="I58" i="21"/>
  <c r="H58" i="21"/>
  <c r="J57" i="21"/>
  <c r="I57" i="21"/>
  <c r="H57" i="21"/>
  <c r="J56" i="21"/>
  <c r="I56" i="21"/>
  <c r="H56" i="21"/>
  <c r="J55" i="21"/>
  <c r="I55" i="21"/>
  <c r="H55" i="21"/>
  <c r="J54" i="21"/>
  <c r="I54" i="21"/>
  <c r="H54" i="21"/>
  <c r="J53" i="21"/>
  <c r="I53" i="21"/>
  <c r="H53" i="21"/>
  <c r="J52" i="21"/>
  <c r="I52" i="21"/>
  <c r="H52" i="21"/>
  <c r="J51" i="21"/>
  <c r="I51" i="21"/>
  <c r="H51" i="21"/>
  <c r="J50" i="21"/>
  <c r="I50" i="21"/>
  <c r="H50" i="21"/>
  <c r="J49" i="21"/>
  <c r="I49" i="21"/>
  <c r="H49" i="21"/>
  <c r="J48" i="21"/>
  <c r="I48" i="21"/>
  <c r="H48" i="21"/>
  <c r="J47" i="21"/>
  <c r="I47" i="21"/>
  <c r="H47" i="21"/>
  <c r="J46" i="21"/>
  <c r="I46" i="21"/>
  <c r="H46" i="21"/>
  <c r="J45" i="21"/>
  <c r="I45" i="21"/>
  <c r="H45" i="21"/>
  <c r="J44" i="21"/>
  <c r="I44" i="21"/>
  <c r="H44" i="21"/>
  <c r="J43" i="21"/>
  <c r="I43" i="21"/>
  <c r="H43" i="21"/>
  <c r="J42" i="21"/>
  <c r="I42" i="21"/>
  <c r="H42" i="21"/>
  <c r="J41" i="21"/>
  <c r="I41" i="21"/>
  <c r="H41" i="21"/>
  <c r="J40" i="21"/>
  <c r="I40" i="21"/>
  <c r="H40" i="21"/>
  <c r="J39" i="21"/>
  <c r="I39" i="21"/>
  <c r="H39" i="21"/>
  <c r="J38" i="21"/>
  <c r="I38" i="21"/>
  <c r="H38" i="21"/>
  <c r="J37" i="21"/>
  <c r="I37" i="21"/>
  <c r="H37" i="21"/>
  <c r="J36" i="21"/>
  <c r="I36" i="21"/>
  <c r="H36" i="21"/>
  <c r="J35" i="21"/>
  <c r="I35" i="21"/>
  <c r="H35" i="21"/>
  <c r="J34" i="21"/>
  <c r="I34" i="21"/>
  <c r="H34" i="21"/>
  <c r="J33" i="21"/>
  <c r="I33" i="21"/>
  <c r="H33" i="21"/>
  <c r="J32" i="21"/>
  <c r="I32" i="21"/>
  <c r="H32" i="21"/>
  <c r="J31" i="21"/>
  <c r="I31" i="21"/>
  <c r="H31" i="21"/>
  <c r="J30" i="21"/>
  <c r="I30" i="21"/>
  <c r="H30" i="21"/>
  <c r="J29" i="21"/>
  <c r="I29" i="21"/>
  <c r="H29" i="21"/>
  <c r="J28" i="21"/>
  <c r="I28" i="21"/>
  <c r="H28" i="21"/>
  <c r="J27" i="21"/>
  <c r="I27" i="21"/>
  <c r="H27" i="21"/>
  <c r="J26" i="21"/>
  <c r="I26" i="21"/>
  <c r="H26" i="21"/>
  <c r="J25" i="21"/>
  <c r="I25" i="21"/>
  <c r="H25" i="21"/>
  <c r="J24" i="21"/>
  <c r="I24" i="21"/>
  <c r="H24" i="21"/>
  <c r="J23" i="21"/>
  <c r="I23" i="21"/>
  <c r="H23" i="21"/>
  <c r="J22" i="21"/>
  <c r="I22" i="21"/>
  <c r="H22" i="21"/>
  <c r="J21" i="21"/>
  <c r="I21" i="21"/>
  <c r="H21" i="21"/>
  <c r="J20" i="21"/>
  <c r="I20" i="21"/>
  <c r="H20" i="21"/>
  <c r="J19" i="21"/>
  <c r="I19" i="21"/>
  <c r="H19" i="21"/>
  <c r="J18" i="21"/>
  <c r="I18" i="21"/>
  <c r="H18" i="21"/>
  <c r="J17" i="21"/>
  <c r="I17" i="21"/>
  <c r="H17" i="21"/>
  <c r="J16" i="21"/>
  <c r="I16" i="21"/>
  <c r="H16" i="21"/>
  <c r="J15" i="21"/>
  <c r="I15" i="21"/>
  <c r="H15" i="21"/>
  <c r="J14" i="21"/>
  <c r="I14" i="21"/>
  <c r="H14" i="21"/>
  <c r="J13" i="21"/>
  <c r="I13" i="21"/>
  <c r="H13" i="21"/>
  <c r="J12" i="21"/>
  <c r="I12" i="21"/>
  <c r="H12" i="21"/>
  <c r="J11" i="21"/>
  <c r="I11" i="21"/>
  <c r="H11" i="21"/>
  <c r="J10" i="21"/>
  <c r="I10" i="21"/>
  <c r="H10" i="21"/>
  <c r="J9" i="21"/>
  <c r="I9" i="21"/>
  <c r="H9" i="21"/>
  <c r="J8" i="21"/>
  <c r="I8" i="21"/>
  <c r="H8" i="21"/>
  <c r="J7" i="21"/>
  <c r="I7" i="21"/>
  <c r="H7" i="21"/>
  <c r="J6" i="21"/>
  <c r="I6" i="21"/>
  <c r="H6" i="21"/>
  <c r="J5" i="21"/>
  <c r="I5" i="21"/>
  <c r="H5" i="21"/>
  <c r="J4" i="21"/>
  <c r="I4" i="21"/>
  <c r="H4" i="21"/>
  <c r="J3" i="21"/>
  <c r="I3" i="21"/>
  <c r="H3" i="21"/>
  <c r="I2" i="21"/>
  <c r="J2" i="21"/>
  <c r="H2" i="21"/>
  <c r="B27" i="21"/>
  <c r="C23" i="21"/>
  <c r="C22" i="21"/>
  <c r="C21" i="21"/>
  <c r="C20" i="21"/>
  <c r="C19" i="21"/>
  <c r="C18" i="21"/>
  <c r="C17" i="21"/>
  <c r="C16" i="21"/>
  <c r="C15" i="21"/>
  <c r="B23" i="21"/>
  <c r="B22" i="21"/>
  <c r="E22" i="21" s="1"/>
  <c r="B21" i="21"/>
  <c r="B20" i="21"/>
  <c r="B19" i="21"/>
  <c r="B18" i="21"/>
  <c r="B17" i="21"/>
  <c r="B16" i="21"/>
  <c r="B15" i="21"/>
  <c r="C10" i="21"/>
  <c r="C9" i="21"/>
  <c r="C8" i="21"/>
  <c r="C7" i="21"/>
  <c r="B10" i="21"/>
  <c r="B9" i="21"/>
  <c r="B8" i="21"/>
  <c r="B7" i="21"/>
  <c r="B6" i="21"/>
  <c r="B5" i="21"/>
  <c r="C6" i="21"/>
  <c r="C5" i="21"/>
  <c r="C3" i="20"/>
  <c r="C2" i="20"/>
  <c r="B2" i="20"/>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1002" i="18"/>
  <c r="K1003" i="18"/>
  <c r="K1004" i="18"/>
  <c r="K1005" i="18"/>
  <c r="K1006" i="18"/>
  <c r="K1007" i="18"/>
  <c r="K1008" i="18"/>
  <c r="K1009" i="18"/>
  <c r="K1010" i="18"/>
  <c r="K1011" i="18"/>
  <c r="K1012" i="18"/>
  <c r="K1013" i="18"/>
  <c r="K1014" i="18"/>
  <c r="K1015" i="18"/>
  <c r="K1016" i="18"/>
  <c r="K1017" i="18"/>
  <c r="K1018" i="18"/>
  <c r="K1019" i="18"/>
  <c r="K1020" i="18"/>
  <c r="K1021" i="18"/>
  <c r="K1022" i="18"/>
  <c r="K1023" i="18"/>
  <c r="K1024" i="18"/>
  <c r="K1025" i="18"/>
  <c r="K1026" i="18"/>
  <c r="K1027" i="18"/>
  <c r="K1028" i="18"/>
  <c r="K1029" i="18"/>
  <c r="K1030" i="18"/>
  <c r="K1031" i="18"/>
  <c r="K1032" i="18"/>
  <c r="K1033" i="18"/>
  <c r="K1034" i="18"/>
  <c r="K1035" i="18"/>
  <c r="K1036" i="18"/>
  <c r="K1037" i="18"/>
  <c r="K1038" i="18"/>
  <c r="K1039" i="18"/>
  <c r="K1040" i="18"/>
  <c r="K1041" i="18"/>
  <c r="K1042" i="18"/>
  <c r="K1043" i="18"/>
  <c r="K1044" i="18"/>
  <c r="K1045" i="18"/>
  <c r="K1046" i="18"/>
  <c r="K1047" i="18"/>
  <c r="K1048" i="18"/>
  <c r="K1049" i="18"/>
  <c r="K1050" i="18"/>
  <c r="K1051" i="18"/>
  <c r="K1052" i="18"/>
  <c r="K1053" i="18"/>
  <c r="K1054" i="18"/>
  <c r="K1055" i="18"/>
  <c r="K1056" i="18"/>
  <c r="K1057" i="18"/>
  <c r="K1058" i="18"/>
  <c r="K1059" i="18"/>
  <c r="K1060" i="18"/>
  <c r="K1061" i="18"/>
  <c r="K1062" i="18"/>
  <c r="K1063" i="18"/>
  <c r="K1064" i="18"/>
  <c r="K1065" i="18"/>
  <c r="K1066" i="18"/>
  <c r="K1067" i="18"/>
  <c r="K1068" i="18"/>
  <c r="K1069" i="18"/>
  <c r="K1070" i="18"/>
  <c r="K1071" i="18"/>
  <c r="K1072" i="18"/>
  <c r="K1073" i="18"/>
  <c r="K1074" i="18"/>
  <c r="K1075" i="18"/>
  <c r="K1076" i="18"/>
  <c r="K1077" i="18"/>
  <c r="K1078" i="18"/>
  <c r="K1079" i="18"/>
  <c r="K1080" i="18"/>
  <c r="K1081" i="18"/>
  <c r="K1082" i="18"/>
  <c r="K1083" i="18"/>
  <c r="K1084" i="18"/>
  <c r="K1085" i="18"/>
  <c r="K1086" i="18"/>
  <c r="K1087" i="18"/>
  <c r="K1088" i="18"/>
  <c r="K1089" i="18"/>
  <c r="K1090" i="18"/>
  <c r="K1091" i="18"/>
  <c r="K1092" i="18"/>
  <c r="K1093" i="18"/>
  <c r="K1094" i="18"/>
  <c r="K1095" i="18"/>
  <c r="K1096" i="18"/>
  <c r="K1097" i="18"/>
  <c r="K1098" i="18"/>
  <c r="K1099" i="18"/>
  <c r="K1100" i="18"/>
  <c r="K1101" i="18"/>
  <c r="K1102" i="18"/>
  <c r="K1103" i="18"/>
  <c r="K1104" i="18"/>
  <c r="K1105" i="18"/>
  <c r="K1106" i="18"/>
  <c r="K1107" i="18"/>
  <c r="K1108" i="18"/>
  <c r="K1109" i="18"/>
  <c r="K1110" i="18"/>
  <c r="K1111" i="18"/>
  <c r="K1112" i="18"/>
  <c r="K1113" i="18"/>
  <c r="K1114" i="18"/>
  <c r="K1115" i="18"/>
  <c r="K1116" i="18"/>
  <c r="K1117" i="18"/>
  <c r="K1118" i="18"/>
  <c r="K1119" i="18"/>
  <c r="K1120" i="18"/>
  <c r="K1121" i="18"/>
  <c r="K1122" i="18"/>
  <c r="K1123" i="18"/>
  <c r="K1124" i="18"/>
  <c r="K1125" i="18"/>
  <c r="K1126" i="18"/>
  <c r="K1127" i="18"/>
  <c r="K1128" i="18"/>
  <c r="K1129" i="18"/>
  <c r="K1130" i="18"/>
  <c r="K1131" i="18"/>
  <c r="K1132" i="18"/>
  <c r="K1133" i="18"/>
  <c r="K1134" i="18"/>
  <c r="K1135" i="18"/>
  <c r="K1136" i="18"/>
  <c r="K1137" i="18"/>
  <c r="K1138" i="18"/>
  <c r="K1139" i="18"/>
  <c r="K1140" i="18"/>
  <c r="K1141" i="18"/>
  <c r="K1142" i="18"/>
  <c r="K1143" i="18"/>
  <c r="K1144" i="18"/>
  <c r="K1145" i="18"/>
  <c r="K1146" i="18"/>
  <c r="K1147" i="18"/>
  <c r="K1148" i="18"/>
  <c r="K1149" i="18"/>
  <c r="K1150" i="18"/>
  <c r="K1151" i="18"/>
  <c r="K1152" i="18"/>
  <c r="K1153" i="18"/>
  <c r="K1154" i="18"/>
  <c r="K1155" i="18"/>
  <c r="K1156" i="18"/>
  <c r="K1157" i="18"/>
  <c r="K1158" i="18"/>
  <c r="K1159" i="18"/>
  <c r="K1160" i="18"/>
  <c r="K1161" i="18"/>
  <c r="K1162" i="18"/>
  <c r="K1163" i="18"/>
  <c r="K1164" i="18"/>
  <c r="K1165" i="18"/>
  <c r="K1166" i="18"/>
  <c r="K1167" i="18"/>
  <c r="K1168" i="18"/>
  <c r="K1169" i="18"/>
  <c r="K1170" i="18"/>
  <c r="K1171" i="18"/>
  <c r="K1172" i="18"/>
  <c r="K1173" i="18"/>
  <c r="K1174" i="18"/>
  <c r="K1175" i="18"/>
  <c r="K1176" i="18"/>
  <c r="K1177" i="18"/>
  <c r="K1178" i="18"/>
  <c r="K1179" i="18"/>
  <c r="K1180" i="18"/>
  <c r="K1181" i="18"/>
  <c r="K1182" i="18"/>
  <c r="K1183" i="18"/>
  <c r="K1184" i="18"/>
  <c r="K1185" i="18"/>
  <c r="K1186" i="18"/>
  <c r="K1187" i="18"/>
  <c r="K1188" i="18"/>
  <c r="K1189" i="18"/>
  <c r="K1190" i="18"/>
  <c r="K1191" i="18"/>
  <c r="K1192" i="18"/>
  <c r="K1193" i="18"/>
  <c r="K1194" i="18"/>
  <c r="K1195" i="18"/>
  <c r="K1196" i="18"/>
  <c r="K1197" i="18"/>
  <c r="K1198" i="18"/>
  <c r="K1199" i="18"/>
  <c r="K1200" i="18"/>
  <c r="K1201" i="18"/>
  <c r="K1202" i="18"/>
  <c r="K1203" i="18"/>
  <c r="K1204" i="18"/>
  <c r="K1205" i="18"/>
  <c r="K1206" i="18"/>
  <c r="K1207" i="18"/>
  <c r="K1208" i="18"/>
  <c r="K1209" i="18"/>
  <c r="K1210" i="18"/>
  <c r="K1211" i="18"/>
  <c r="K1212" i="18"/>
  <c r="K1213" i="18"/>
  <c r="K1214" i="18"/>
  <c r="K1215" i="18"/>
  <c r="K1216" i="18"/>
  <c r="K1217" i="18"/>
  <c r="K1218" i="18"/>
  <c r="K1219" i="18"/>
  <c r="K1220" i="18"/>
  <c r="K1221" i="18"/>
  <c r="K1222" i="18"/>
  <c r="K1223" i="18"/>
  <c r="K1224" i="18"/>
  <c r="K1225" i="18"/>
  <c r="K1226" i="18"/>
  <c r="K1227" i="18"/>
  <c r="K1228" i="18"/>
  <c r="K1229" i="18"/>
  <c r="K1230" i="18"/>
  <c r="K1231" i="18"/>
  <c r="K1232" i="18"/>
  <c r="K1233" i="18"/>
  <c r="K1234" i="18"/>
  <c r="K1235" i="18"/>
  <c r="K1236" i="18"/>
  <c r="K1237" i="18"/>
  <c r="K1238" i="18"/>
  <c r="K1239" i="18"/>
  <c r="K1240" i="18"/>
  <c r="K1241" i="18"/>
  <c r="K1242" i="18"/>
  <c r="K1243" i="18"/>
  <c r="K1244" i="18"/>
  <c r="K1245" i="18"/>
  <c r="K1246" i="18"/>
  <c r="K1247" i="18"/>
  <c r="K1248" i="18"/>
  <c r="K1249" i="18"/>
  <c r="K1250" i="18"/>
  <c r="K1251" i="18"/>
  <c r="K1252" i="18"/>
  <c r="K1253" i="18"/>
  <c r="K1254" i="18"/>
  <c r="K1255" i="18"/>
  <c r="K1256" i="18"/>
  <c r="K1257" i="18"/>
  <c r="K1258" i="18"/>
  <c r="K1259" i="18"/>
  <c r="K1260" i="18"/>
  <c r="K1261" i="18"/>
  <c r="K1262" i="18"/>
  <c r="K1263" i="18"/>
  <c r="K1264" i="18"/>
  <c r="K1265" i="18"/>
  <c r="K1266" i="18"/>
  <c r="K1267" i="18"/>
  <c r="K1268" i="18"/>
  <c r="K1269" i="18"/>
  <c r="K1270" i="18"/>
  <c r="K1271" i="18"/>
  <c r="K1272" i="18"/>
  <c r="K1273" i="18"/>
  <c r="K1274" i="18"/>
  <c r="K1275" i="18"/>
  <c r="K1276" i="18"/>
  <c r="K1277" i="18"/>
  <c r="K1278" i="18"/>
  <c r="K1279" i="18"/>
  <c r="K1280" i="18"/>
  <c r="K1281" i="18"/>
  <c r="K1282" i="18"/>
  <c r="K1283" i="18"/>
  <c r="K1284" i="18"/>
  <c r="K1285" i="18"/>
  <c r="K1286" i="18"/>
  <c r="K1287" i="18"/>
  <c r="K1288" i="18"/>
  <c r="K1289" i="18"/>
  <c r="K1290" i="18"/>
  <c r="K1291" i="18"/>
  <c r="K1292" i="18"/>
  <c r="K1293" i="18"/>
  <c r="K1294" i="18"/>
  <c r="K1295" i="18"/>
  <c r="K1296" i="18"/>
  <c r="K1297" i="18"/>
  <c r="K1298" i="18"/>
  <c r="K1299" i="18"/>
  <c r="K1300" i="18"/>
  <c r="K1301" i="18"/>
  <c r="K1302" i="18"/>
  <c r="K1303" i="18"/>
  <c r="K1304" i="18"/>
  <c r="K1305" i="18"/>
  <c r="K1306" i="18"/>
  <c r="K1307" i="18"/>
  <c r="K1308" i="18"/>
  <c r="K1309" i="18"/>
  <c r="K1310" i="18"/>
  <c r="K1311" i="18"/>
  <c r="K1312" i="18"/>
  <c r="K1313" i="18"/>
  <c r="K1314" i="18"/>
  <c r="K1315" i="18"/>
  <c r="K1316" i="18"/>
  <c r="K1317" i="18"/>
  <c r="K1318" i="18"/>
  <c r="K1319" i="18"/>
  <c r="K1320" i="18"/>
  <c r="K1321" i="18"/>
  <c r="K1322" i="18"/>
  <c r="K1323" i="18"/>
  <c r="K1324" i="18"/>
  <c r="K1325" i="18"/>
  <c r="K1326" i="18"/>
  <c r="K1327" i="18"/>
  <c r="K1328" i="18"/>
  <c r="K1329" i="18"/>
  <c r="K1330" i="18"/>
  <c r="K1331" i="18"/>
  <c r="K1332" i="18"/>
  <c r="K1333" i="18"/>
  <c r="K1334" i="18"/>
  <c r="K1335" i="18"/>
  <c r="K1336" i="18"/>
  <c r="K1337" i="18"/>
  <c r="K1338" i="18"/>
  <c r="K1339" i="18"/>
  <c r="K1340" i="18"/>
  <c r="K1341" i="18"/>
  <c r="K1342" i="18"/>
  <c r="K1343" i="18"/>
  <c r="K1344" i="18"/>
  <c r="K1345" i="18"/>
  <c r="K1346" i="18"/>
  <c r="K1347" i="18"/>
  <c r="K1348" i="18"/>
  <c r="K1349" i="18"/>
  <c r="K1350" i="18"/>
  <c r="K1351" i="18"/>
  <c r="K1352" i="18"/>
  <c r="K1353" i="18"/>
  <c r="K1354" i="18"/>
  <c r="K1355" i="18"/>
  <c r="K1356" i="18"/>
  <c r="K1357" i="18"/>
  <c r="K1358" i="18"/>
  <c r="K1359" i="18"/>
  <c r="K1360" i="18"/>
  <c r="K1361" i="18"/>
  <c r="K1362" i="18"/>
  <c r="K1363" i="18"/>
  <c r="K1364" i="18"/>
  <c r="K1365" i="18"/>
  <c r="K1366" i="18"/>
  <c r="K1367" i="18"/>
  <c r="K1368" i="18"/>
  <c r="K1369" i="18"/>
  <c r="K1370" i="18"/>
  <c r="K1371" i="18"/>
  <c r="K1372" i="18"/>
  <c r="K1373" i="18"/>
  <c r="K1374" i="18"/>
  <c r="K1375" i="18"/>
  <c r="K1376" i="18"/>
  <c r="K1377" i="18"/>
  <c r="K1378" i="18"/>
  <c r="K1379" i="18"/>
  <c r="K1380" i="18"/>
  <c r="K1381" i="18"/>
  <c r="K1382" i="18"/>
  <c r="K1383" i="18"/>
  <c r="K1384" i="18"/>
  <c r="K1385" i="18"/>
  <c r="K1386" i="18"/>
  <c r="K1387" i="18"/>
  <c r="K1388" i="18"/>
  <c r="K1389" i="18"/>
  <c r="K1390" i="18"/>
  <c r="K1391" i="18"/>
  <c r="K1392" i="18"/>
  <c r="K1393" i="18"/>
  <c r="K1394" i="18"/>
  <c r="K1395" i="18"/>
  <c r="K1396" i="18"/>
  <c r="K1397" i="18"/>
  <c r="K1398" i="18"/>
  <c r="K1399" i="18"/>
  <c r="K1400" i="18"/>
  <c r="K1401" i="18"/>
  <c r="K1402" i="18"/>
  <c r="K1403" i="18"/>
  <c r="K1404" i="18"/>
  <c r="K1405" i="18"/>
  <c r="K1406" i="18"/>
  <c r="K1407" i="18"/>
  <c r="K1408" i="18"/>
  <c r="K1409" i="18"/>
  <c r="K1410" i="18"/>
  <c r="K1411" i="18"/>
  <c r="K1412" i="18"/>
  <c r="K1413" i="18"/>
  <c r="K1414" i="18"/>
  <c r="K1415" i="18"/>
  <c r="K1416" i="18"/>
  <c r="K1417" i="18"/>
  <c r="K1418" i="18"/>
  <c r="K1419" i="18"/>
  <c r="K1420" i="18"/>
  <c r="K1421" i="18"/>
  <c r="K1422" i="18"/>
  <c r="K1423" i="18"/>
  <c r="K1424" i="18"/>
  <c r="K1425" i="18"/>
  <c r="K1426" i="18"/>
  <c r="K1427" i="18"/>
  <c r="K1428" i="18"/>
  <c r="K1429" i="18"/>
  <c r="K1430" i="18"/>
  <c r="K1431" i="18"/>
  <c r="K1432" i="18"/>
  <c r="K1433" i="18"/>
  <c r="K1434" i="18"/>
  <c r="K1435" i="18"/>
  <c r="K1436" i="18"/>
  <c r="K1437" i="18"/>
  <c r="K1438" i="18"/>
  <c r="K1439" i="18"/>
  <c r="K1440" i="18"/>
  <c r="K1441" i="18"/>
  <c r="K1442" i="18"/>
  <c r="K1443" i="18"/>
  <c r="K1444" i="18"/>
  <c r="K1445" i="18"/>
  <c r="K1446" i="18"/>
  <c r="K1447" i="18"/>
  <c r="K1448" i="18"/>
  <c r="K1449" i="18"/>
  <c r="K1450" i="18"/>
  <c r="K1451" i="18"/>
  <c r="K1452" i="18"/>
  <c r="K1453" i="18"/>
  <c r="K1454" i="18"/>
  <c r="K1455" i="18"/>
  <c r="K1456" i="18"/>
  <c r="K1457" i="18"/>
  <c r="K1458" i="18"/>
  <c r="K1459" i="18"/>
  <c r="K1460" i="18"/>
  <c r="K1461" i="18"/>
  <c r="K1462" i="18"/>
  <c r="K1463" i="18"/>
  <c r="K1464" i="18"/>
  <c r="K1465" i="18"/>
  <c r="K1466" i="18"/>
  <c r="K1467" i="18"/>
  <c r="K1468" i="18"/>
  <c r="K1469" i="18"/>
  <c r="K1470" i="18"/>
  <c r="K1471" i="18"/>
  <c r="K1472" i="18"/>
  <c r="K1473" i="18"/>
  <c r="K1474" i="18"/>
  <c r="K1475" i="18"/>
  <c r="K1476" i="18"/>
  <c r="K1477" i="18"/>
  <c r="K1478" i="18"/>
  <c r="K1479" i="18"/>
  <c r="K1480" i="18"/>
  <c r="K1481" i="18"/>
  <c r="K1482" i="18"/>
  <c r="K1483" i="18"/>
  <c r="K1484" i="18"/>
  <c r="K1485" i="18"/>
  <c r="K1486" i="18"/>
  <c r="K1487" i="18"/>
  <c r="K1488" i="18"/>
  <c r="K1489" i="18"/>
  <c r="K1490" i="18"/>
  <c r="K1491" i="18"/>
  <c r="K1492" i="18"/>
  <c r="K1493" i="18"/>
  <c r="K1494" i="18"/>
  <c r="K1495" i="18"/>
  <c r="K1496" i="18"/>
  <c r="K1497" i="18"/>
  <c r="K1498" i="18"/>
  <c r="K1499" i="18"/>
  <c r="K1500" i="18"/>
  <c r="K1501" i="18"/>
  <c r="K1502" i="18"/>
  <c r="K1503" i="18"/>
  <c r="K1504" i="18"/>
  <c r="K1505" i="18"/>
  <c r="K1506" i="18"/>
  <c r="K1507" i="18"/>
  <c r="K1508" i="18"/>
  <c r="K1509" i="18"/>
  <c r="K1510" i="18"/>
  <c r="K1511" i="18"/>
  <c r="K1512" i="18"/>
  <c r="K1513" i="18"/>
  <c r="K1514" i="18"/>
  <c r="K1515" i="18"/>
  <c r="K1516" i="18"/>
  <c r="K1517" i="18"/>
  <c r="K1518" i="18"/>
  <c r="K1519" i="18"/>
  <c r="K1520" i="18"/>
  <c r="K1521" i="18"/>
  <c r="K1522" i="18"/>
  <c r="K1523" i="18"/>
  <c r="K1524" i="18"/>
  <c r="K1525" i="18"/>
  <c r="K1526" i="18"/>
  <c r="K1527" i="18"/>
  <c r="K1528" i="18"/>
  <c r="K1529" i="18"/>
  <c r="K1530" i="18"/>
  <c r="K1531" i="18"/>
  <c r="K1532" i="18"/>
  <c r="K1533" i="18"/>
  <c r="K1534" i="18"/>
  <c r="K1535" i="18"/>
  <c r="K1536" i="18"/>
  <c r="K1537" i="18"/>
  <c r="K1538" i="18"/>
  <c r="K1539" i="18"/>
  <c r="K1540" i="18"/>
  <c r="K1541" i="18"/>
  <c r="K1542" i="18"/>
  <c r="K1543" i="18"/>
  <c r="K1544" i="18"/>
  <c r="K1545" i="18"/>
  <c r="K1546" i="18"/>
  <c r="K1547" i="18"/>
  <c r="K1548" i="18"/>
  <c r="K1549" i="18"/>
  <c r="K1550" i="18"/>
  <c r="K1551" i="18"/>
  <c r="K1552" i="18"/>
  <c r="K1553" i="18"/>
  <c r="K1554" i="18"/>
  <c r="K1555" i="18"/>
  <c r="K1556" i="18"/>
  <c r="K1557" i="18"/>
  <c r="K1558" i="18"/>
  <c r="K1559" i="18"/>
  <c r="K1560" i="18"/>
  <c r="K1561" i="18"/>
  <c r="K1562" i="18"/>
  <c r="K1563" i="18"/>
  <c r="K1564" i="18"/>
  <c r="K1565" i="18"/>
  <c r="K1566" i="18"/>
  <c r="K1567" i="18"/>
  <c r="K1568" i="18"/>
  <c r="K1569" i="18"/>
  <c r="K1570" i="18"/>
  <c r="K1571" i="18"/>
  <c r="K1572" i="18"/>
  <c r="K1573" i="18"/>
  <c r="K1574" i="18"/>
  <c r="K1575" i="18"/>
  <c r="K1576" i="18"/>
  <c r="K1577" i="18"/>
  <c r="K1578" i="18"/>
  <c r="K1579" i="18"/>
  <c r="K1580" i="18"/>
  <c r="K1581" i="18"/>
  <c r="K1582" i="18"/>
  <c r="K1583" i="18"/>
  <c r="K1584" i="18"/>
  <c r="K1585" i="18"/>
  <c r="K1586" i="18"/>
  <c r="K1587" i="18"/>
  <c r="K1588" i="18"/>
  <c r="K1589" i="18"/>
  <c r="K1590" i="18"/>
  <c r="K1591" i="18"/>
  <c r="K1592" i="18"/>
  <c r="K1593" i="18"/>
  <c r="K1594" i="18"/>
  <c r="K1595" i="18"/>
  <c r="K1596" i="18"/>
  <c r="K1597" i="18"/>
  <c r="K1598" i="18"/>
  <c r="K1599" i="18"/>
  <c r="K1600" i="18"/>
  <c r="K1601" i="18"/>
  <c r="K1602" i="18"/>
  <c r="K1603" i="18"/>
  <c r="K1604" i="18"/>
  <c r="K1605" i="18"/>
  <c r="K1606" i="18"/>
  <c r="K1607" i="18"/>
  <c r="K1608" i="18"/>
  <c r="K1609" i="18"/>
  <c r="K1610" i="18"/>
  <c r="K1611" i="18"/>
  <c r="K1612" i="18"/>
  <c r="K1613" i="18"/>
  <c r="K1614" i="18"/>
  <c r="K1615" i="18"/>
  <c r="K1616" i="18"/>
  <c r="K1617" i="18"/>
  <c r="K1618" i="18"/>
  <c r="K1619" i="18"/>
  <c r="K1620" i="18"/>
  <c r="K1621" i="18"/>
  <c r="K1622" i="18"/>
  <c r="K1623" i="18"/>
  <c r="K1624" i="18"/>
  <c r="K1625" i="18"/>
  <c r="K1626" i="18"/>
  <c r="K1627" i="18"/>
  <c r="K1628" i="18"/>
  <c r="K1629" i="18"/>
  <c r="K1630" i="18"/>
  <c r="K1631" i="18"/>
  <c r="K1632" i="18"/>
  <c r="K1633" i="18"/>
  <c r="K1634" i="18"/>
  <c r="K1635" i="18"/>
  <c r="K1636" i="18"/>
  <c r="K1637" i="18"/>
  <c r="K1638" i="18"/>
  <c r="K1639" i="18"/>
  <c r="K1640" i="18"/>
  <c r="K1641" i="18"/>
  <c r="K1642" i="18"/>
  <c r="K1643" i="18"/>
  <c r="K1644" i="18"/>
  <c r="K1645" i="18"/>
  <c r="K1646" i="18"/>
  <c r="K1647" i="18"/>
  <c r="K1648" i="18"/>
  <c r="K1649" i="18"/>
  <c r="K1650" i="18"/>
  <c r="K1651" i="18"/>
  <c r="K1652" i="18"/>
  <c r="K1653" i="18"/>
  <c r="K1654" i="18"/>
  <c r="K1655" i="18"/>
  <c r="K1656" i="18"/>
  <c r="K1657" i="18"/>
  <c r="K1658" i="18"/>
  <c r="K1659" i="18"/>
  <c r="K1660" i="18"/>
  <c r="K1661" i="18"/>
  <c r="K1662" i="18"/>
  <c r="K1663" i="18"/>
  <c r="K1664" i="18"/>
  <c r="K1665" i="18"/>
  <c r="K1666" i="18"/>
  <c r="K1667" i="18"/>
  <c r="K1668" i="18"/>
  <c r="K1669" i="18"/>
  <c r="K1670" i="18"/>
  <c r="K1671" i="18"/>
  <c r="K1672" i="18"/>
  <c r="K1673" i="18"/>
  <c r="K1674" i="18"/>
  <c r="K1675" i="18"/>
  <c r="K1676" i="18"/>
  <c r="K1677" i="18"/>
  <c r="K1678" i="18"/>
  <c r="K1679" i="18"/>
  <c r="K1680" i="18"/>
  <c r="K1681" i="18"/>
  <c r="K1682" i="18"/>
  <c r="K1683" i="18"/>
  <c r="K1684" i="18"/>
  <c r="K1685" i="18"/>
  <c r="K1686" i="18"/>
  <c r="K1687" i="18"/>
  <c r="K1688" i="18"/>
  <c r="K1689" i="18"/>
  <c r="K1690" i="18"/>
  <c r="K1691" i="18"/>
  <c r="K1692" i="18"/>
  <c r="K1693" i="18"/>
  <c r="K1694" i="18"/>
  <c r="K1695" i="18"/>
  <c r="K1696" i="18"/>
  <c r="K1697" i="18"/>
  <c r="K1698" i="18"/>
  <c r="K1699" i="18"/>
  <c r="K1700" i="18"/>
  <c r="K1701" i="18"/>
  <c r="K1702" i="18"/>
  <c r="K1703" i="18"/>
  <c r="K1704" i="18"/>
  <c r="K1705" i="18"/>
  <c r="K1706" i="18"/>
  <c r="K1707" i="18"/>
  <c r="K1708" i="18"/>
  <c r="K1709" i="18"/>
  <c r="K1710" i="18"/>
  <c r="K1711" i="18"/>
  <c r="K1712" i="18"/>
  <c r="K1713" i="18"/>
  <c r="K1714" i="18"/>
  <c r="K1715" i="18"/>
  <c r="K1716" i="18"/>
  <c r="K1717" i="18"/>
  <c r="K1718" i="18"/>
  <c r="K1719" i="18"/>
  <c r="K1720" i="18"/>
  <c r="K1721" i="18"/>
  <c r="K1722" i="18"/>
  <c r="K1723" i="18"/>
  <c r="K1724" i="18"/>
  <c r="K1725" i="18"/>
  <c r="K1726" i="18"/>
  <c r="K1727" i="18"/>
  <c r="K1728" i="18"/>
  <c r="K1729" i="18"/>
  <c r="K1730" i="18"/>
  <c r="K1731" i="18"/>
  <c r="K1732" i="18"/>
  <c r="K1733" i="18"/>
  <c r="K1734" i="18"/>
  <c r="K1735" i="18"/>
  <c r="K1736" i="18"/>
  <c r="K1737" i="18"/>
  <c r="K1738" i="18"/>
  <c r="K1739" i="18"/>
  <c r="K1740" i="18"/>
  <c r="K1741" i="18"/>
  <c r="K1742" i="18"/>
  <c r="K1743" i="18"/>
  <c r="K1744" i="18"/>
  <c r="K1745" i="18"/>
  <c r="K1746" i="18"/>
  <c r="K1747" i="18"/>
  <c r="K1748" i="18"/>
  <c r="K1749" i="18"/>
  <c r="K1750" i="18"/>
  <c r="K1751" i="18"/>
  <c r="K1752" i="18"/>
  <c r="K1753" i="18"/>
  <c r="K1754" i="18"/>
  <c r="K1755" i="18"/>
  <c r="K1756" i="18"/>
  <c r="K1757" i="18"/>
  <c r="K1758" i="18"/>
  <c r="K1759" i="18"/>
  <c r="K1760" i="18"/>
  <c r="K1761" i="18"/>
  <c r="K1762" i="18"/>
  <c r="K1763" i="18"/>
  <c r="K1764" i="18"/>
  <c r="K1765" i="18"/>
  <c r="K1766" i="18"/>
  <c r="K1767" i="18"/>
  <c r="K1768" i="18"/>
  <c r="K1769" i="18"/>
  <c r="K1770" i="18"/>
  <c r="K1771" i="18"/>
  <c r="K1772" i="18"/>
  <c r="K1773" i="18"/>
  <c r="K1774" i="18"/>
  <c r="K1775" i="18"/>
  <c r="K1776" i="18"/>
  <c r="K1777" i="18"/>
  <c r="K1778" i="18"/>
  <c r="K1779" i="18"/>
  <c r="K1780" i="18"/>
  <c r="K1781" i="18"/>
  <c r="K1782" i="18"/>
  <c r="K1783" i="18"/>
  <c r="K1784" i="18"/>
  <c r="K1785" i="18"/>
  <c r="K1786" i="18"/>
  <c r="K1787" i="18"/>
  <c r="K1788" i="18"/>
  <c r="K1789" i="18"/>
  <c r="K1790" i="18"/>
  <c r="K1791" i="18"/>
  <c r="K1792" i="18"/>
  <c r="K1793" i="18"/>
  <c r="K1794" i="18"/>
  <c r="K1795" i="18"/>
  <c r="K1796" i="18"/>
  <c r="K1797" i="18"/>
  <c r="K1798" i="18"/>
  <c r="K1799" i="18"/>
  <c r="K1800" i="18"/>
  <c r="K1801" i="18"/>
  <c r="K1802" i="18"/>
  <c r="K1803" i="18"/>
  <c r="K1804" i="18"/>
  <c r="K1805" i="18"/>
  <c r="K1806" i="18"/>
  <c r="K1807" i="18"/>
  <c r="K1808" i="18"/>
  <c r="K1809" i="18"/>
  <c r="K1810" i="18"/>
  <c r="K1811" i="18"/>
  <c r="K1812" i="18"/>
  <c r="K1813" i="18"/>
  <c r="K1814" i="18"/>
  <c r="K1815" i="18"/>
  <c r="K1816" i="18"/>
  <c r="K1817" i="18"/>
  <c r="K1818" i="18"/>
  <c r="K1819" i="18"/>
  <c r="K1820" i="18"/>
  <c r="K1821" i="18"/>
  <c r="K1822" i="18"/>
  <c r="K1823" i="18"/>
  <c r="K1824" i="18"/>
  <c r="K1825" i="18"/>
  <c r="K1826" i="18"/>
  <c r="K1827" i="18"/>
  <c r="K1828" i="18"/>
  <c r="K1829" i="18"/>
  <c r="K1830" i="18"/>
  <c r="K1831" i="18"/>
  <c r="K1832" i="18"/>
  <c r="K1833" i="18"/>
  <c r="K1834" i="18"/>
  <c r="K1835" i="18"/>
  <c r="K1836" i="18"/>
  <c r="K1837" i="18"/>
  <c r="K1838" i="18"/>
  <c r="K1839" i="18"/>
  <c r="K1840" i="18"/>
  <c r="K1841" i="18"/>
  <c r="K1842" i="18"/>
  <c r="K1843" i="18"/>
  <c r="K1844" i="18"/>
  <c r="K1845" i="18"/>
  <c r="K1846" i="18"/>
  <c r="K1847" i="18"/>
  <c r="K1848" i="18"/>
  <c r="K1849" i="18"/>
  <c r="K1850" i="18"/>
  <c r="K1851" i="18"/>
  <c r="K1852" i="18"/>
  <c r="K1853" i="18"/>
  <c r="K1854" i="18"/>
  <c r="K1855" i="18"/>
  <c r="K1856" i="18"/>
  <c r="K1857" i="18"/>
  <c r="K1858" i="18"/>
  <c r="K1859" i="18"/>
  <c r="K1860" i="18"/>
  <c r="K1861" i="18"/>
  <c r="K1862" i="18"/>
  <c r="K1863" i="18"/>
  <c r="K1864" i="18"/>
  <c r="K1865" i="18"/>
  <c r="K1866" i="18"/>
  <c r="K1867" i="18"/>
  <c r="K1868" i="18"/>
  <c r="K1869" i="18"/>
  <c r="K1870" i="18"/>
  <c r="K1871" i="18"/>
  <c r="K1872" i="18"/>
  <c r="K1873" i="18"/>
  <c r="K1874" i="18"/>
  <c r="K1875" i="18"/>
  <c r="K1876" i="18"/>
  <c r="K1877" i="18"/>
  <c r="K1878" i="18"/>
  <c r="K1879" i="18"/>
  <c r="K1880" i="18"/>
  <c r="K1881" i="18"/>
  <c r="K1882" i="18"/>
  <c r="K1883" i="18"/>
  <c r="K1884" i="18"/>
  <c r="K1885" i="18"/>
  <c r="K1886" i="18"/>
  <c r="K1887" i="18"/>
  <c r="K1888" i="18"/>
  <c r="K1889" i="18"/>
  <c r="K1890" i="18"/>
  <c r="K1891" i="18"/>
  <c r="K1892" i="18"/>
  <c r="K1893" i="18"/>
  <c r="K1894" i="18"/>
  <c r="K1895" i="18"/>
  <c r="K1896" i="18"/>
  <c r="K1897" i="18"/>
  <c r="K1898" i="18"/>
  <c r="K1899" i="18"/>
  <c r="K1900" i="18"/>
  <c r="K1901" i="18"/>
  <c r="K1902" i="18"/>
  <c r="K1903" i="18"/>
  <c r="K1904" i="18"/>
  <c r="K1905" i="18"/>
  <c r="K1906" i="18"/>
  <c r="K1907" i="18"/>
  <c r="K1908" i="18"/>
  <c r="K1909" i="18"/>
  <c r="K1910" i="18"/>
  <c r="K1911" i="18"/>
  <c r="K1912" i="18"/>
  <c r="K1913" i="18"/>
  <c r="K1914" i="18"/>
  <c r="K1915" i="18"/>
  <c r="K1916" i="18"/>
  <c r="K1917" i="18"/>
  <c r="K1918" i="18"/>
  <c r="K1919" i="18"/>
  <c r="K1920" i="18"/>
  <c r="K1921" i="18"/>
  <c r="K1922" i="18"/>
  <c r="K1923" i="18"/>
  <c r="K1924" i="18"/>
  <c r="K1925" i="18"/>
  <c r="K1926" i="18"/>
  <c r="K1927" i="18"/>
  <c r="K1928" i="18"/>
  <c r="K1929" i="18"/>
  <c r="K1930" i="18"/>
  <c r="K1931" i="18"/>
  <c r="K1932" i="18"/>
  <c r="K1933" i="18"/>
  <c r="K1934" i="18"/>
  <c r="K1935" i="18"/>
  <c r="K1936" i="18"/>
  <c r="K1937" i="18"/>
  <c r="K1938" i="18"/>
  <c r="K1939" i="18"/>
  <c r="K1940" i="18"/>
  <c r="K1941" i="18"/>
  <c r="K1942" i="18"/>
  <c r="K1943" i="18"/>
  <c r="K1944" i="18"/>
  <c r="K1945" i="18"/>
  <c r="K1946" i="18"/>
  <c r="K1947" i="18"/>
  <c r="K1948" i="18"/>
  <c r="K1949" i="18"/>
  <c r="K1950" i="18"/>
  <c r="K1951" i="18"/>
  <c r="K1952" i="18"/>
  <c r="K1953" i="18"/>
  <c r="K1954" i="18"/>
  <c r="K1955" i="18"/>
  <c r="K1956" i="18"/>
  <c r="K1957" i="18"/>
  <c r="K1958" i="18"/>
  <c r="K1959" i="18"/>
  <c r="K1960" i="18"/>
  <c r="K1961" i="18"/>
  <c r="K1962" i="18"/>
  <c r="K1963" i="18"/>
  <c r="K1964" i="18"/>
  <c r="K1965" i="18"/>
  <c r="K1966" i="18"/>
  <c r="K1967" i="18"/>
  <c r="K1968" i="18"/>
  <c r="K1969" i="18"/>
  <c r="K1970" i="18"/>
  <c r="K1971" i="18"/>
  <c r="K1972" i="18"/>
  <c r="K1973" i="18"/>
  <c r="K1974" i="18"/>
  <c r="K1975" i="18"/>
  <c r="K1976" i="18"/>
  <c r="K1977" i="18"/>
  <c r="K1978" i="18"/>
  <c r="K1979" i="18"/>
  <c r="K1980" i="18"/>
  <c r="K1981" i="18"/>
  <c r="K1982" i="18"/>
  <c r="K1983" i="18"/>
  <c r="K1984" i="18"/>
  <c r="K1985" i="18"/>
  <c r="K1986" i="18"/>
  <c r="K1987" i="18"/>
  <c r="K1988" i="18"/>
  <c r="K1989" i="18"/>
  <c r="K1990" i="18"/>
  <c r="K1991" i="18"/>
  <c r="K1992" i="18"/>
  <c r="K1993" i="18"/>
  <c r="K1994" i="18"/>
  <c r="K1995" i="18"/>
  <c r="K1996" i="18"/>
  <c r="K1997" i="18"/>
  <c r="K1998" i="18"/>
  <c r="K1999" i="18"/>
  <c r="K2000" i="18"/>
  <c r="K2001" i="18"/>
  <c r="K2002" i="18"/>
  <c r="K2003" i="18"/>
  <c r="K2004" i="18"/>
  <c r="K2005" i="18"/>
  <c r="K2006" i="18"/>
  <c r="K2007" i="18"/>
  <c r="K2008" i="18"/>
  <c r="K2009" i="18"/>
  <c r="K2010" i="18"/>
  <c r="K2011" i="18"/>
  <c r="K2012" i="18"/>
  <c r="K2013" i="18"/>
  <c r="K2014" i="18"/>
  <c r="K2015" i="18"/>
  <c r="K2016" i="18"/>
  <c r="K2017" i="18"/>
  <c r="K2018" i="18"/>
  <c r="K2019" i="18"/>
  <c r="K2020" i="18"/>
  <c r="K2021" i="18"/>
  <c r="K2022" i="18"/>
  <c r="K2023" i="18"/>
  <c r="K2024" i="18"/>
  <c r="K2025" i="18"/>
  <c r="K2026" i="18"/>
  <c r="K2027" i="18"/>
  <c r="K2028" i="18"/>
  <c r="K2029" i="18"/>
  <c r="K2030" i="18"/>
  <c r="K2031" i="18"/>
  <c r="K2032" i="18"/>
  <c r="K2033" i="18"/>
  <c r="K2034" i="18"/>
  <c r="K2035" i="18"/>
  <c r="K2036" i="18"/>
  <c r="K2037" i="18"/>
  <c r="K2038" i="18"/>
  <c r="K2039" i="18"/>
  <c r="K2040" i="18"/>
  <c r="K2041" i="18"/>
  <c r="K2042" i="18"/>
  <c r="K2043" i="18"/>
  <c r="K2044" i="18"/>
  <c r="K2045" i="18"/>
  <c r="K2046" i="18"/>
  <c r="K2047" i="18"/>
  <c r="K2048" i="18"/>
  <c r="K2049" i="18"/>
  <c r="K2050" i="18"/>
  <c r="K2051" i="18"/>
  <c r="K2052" i="18"/>
  <c r="K2053" i="18"/>
  <c r="K2054" i="18"/>
  <c r="K2055" i="18"/>
  <c r="K2056" i="18"/>
  <c r="K2057" i="18"/>
  <c r="K2058" i="18"/>
  <c r="K2059" i="18"/>
  <c r="K2060" i="18"/>
  <c r="K2061" i="18"/>
  <c r="K2062" i="18"/>
  <c r="K2063" i="18"/>
  <c r="K2064" i="18"/>
  <c r="K2065" i="18"/>
  <c r="K2066" i="18"/>
  <c r="K2067" i="18"/>
  <c r="K2068" i="18"/>
  <c r="K2069" i="18"/>
  <c r="K2070" i="18"/>
  <c r="K2071" i="18"/>
  <c r="K2072" i="18"/>
  <c r="K2073" i="18"/>
  <c r="K2074" i="18"/>
  <c r="K2075" i="18"/>
  <c r="K2076" i="18"/>
  <c r="K2077" i="18"/>
  <c r="K2078" i="18"/>
  <c r="K2079" i="18"/>
  <c r="K2080" i="18"/>
  <c r="K2081" i="18"/>
  <c r="K2082" i="18"/>
  <c r="K2083" i="18"/>
  <c r="K2084" i="18"/>
  <c r="K2085" i="18"/>
  <c r="K2086" i="18"/>
  <c r="K2087" i="18"/>
  <c r="K2088" i="18"/>
  <c r="K2089" i="18"/>
  <c r="K2090" i="18"/>
  <c r="K2091" i="18"/>
  <c r="K2092" i="18"/>
  <c r="K2093" i="18"/>
  <c r="K2094" i="18"/>
  <c r="K2095" i="18"/>
  <c r="K2096" i="18"/>
  <c r="K2097" i="18"/>
  <c r="K2098" i="18"/>
  <c r="K2099" i="18"/>
  <c r="K2100" i="18"/>
  <c r="K2101" i="18"/>
  <c r="K2102" i="18"/>
  <c r="K2103" i="18"/>
  <c r="K2104" i="18"/>
  <c r="K2105" i="18"/>
  <c r="K2106" i="18"/>
  <c r="K2107" i="18"/>
  <c r="K2108" i="18"/>
  <c r="K2109" i="18"/>
  <c r="K2110" i="18"/>
  <c r="K2111" i="18"/>
  <c r="K2112" i="18"/>
  <c r="K2113" i="18"/>
  <c r="K2114" i="18"/>
  <c r="K2115" i="18"/>
  <c r="K2116" i="18"/>
  <c r="K2117" i="18"/>
  <c r="K2118" i="18"/>
  <c r="K2119" i="18"/>
  <c r="K2120" i="18"/>
  <c r="K2121" i="18"/>
  <c r="K2122" i="18"/>
  <c r="K2123" i="18"/>
  <c r="K2124" i="18"/>
  <c r="K2125" i="18"/>
  <c r="K2126" i="18"/>
  <c r="K2127" i="18"/>
  <c r="K2128" i="18"/>
  <c r="K2129" i="18"/>
  <c r="K2130" i="18"/>
  <c r="K2131" i="18"/>
  <c r="K2132" i="18"/>
  <c r="K2133" i="18"/>
  <c r="K2134" i="18"/>
  <c r="K2135" i="18"/>
  <c r="K2136" i="18"/>
  <c r="K2137" i="18"/>
  <c r="K2138" i="18"/>
  <c r="K2139" i="18"/>
  <c r="K2140" i="18"/>
  <c r="K2141" i="18"/>
  <c r="K2142" i="18"/>
  <c r="K2143" i="18"/>
  <c r="K2144" i="18"/>
  <c r="K2145" i="18"/>
  <c r="K2146" i="18"/>
  <c r="K2147" i="18"/>
  <c r="K2148" i="18"/>
  <c r="K2149" i="18"/>
  <c r="K2150" i="18"/>
  <c r="K2151" i="18"/>
  <c r="K2152" i="18"/>
  <c r="K2153" i="18"/>
  <c r="K2154" i="18"/>
  <c r="K2155" i="18"/>
  <c r="K2156" i="18"/>
  <c r="K2157" i="18"/>
  <c r="K2158" i="18"/>
  <c r="K2159" i="18"/>
  <c r="K2160" i="18"/>
  <c r="K2161" i="18"/>
  <c r="K2162" i="18"/>
  <c r="K2163" i="18"/>
  <c r="K2164" i="18"/>
  <c r="K2165" i="18"/>
  <c r="K2166" i="18"/>
  <c r="K2167" i="18"/>
  <c r="K2168" i="18"/>
  <c r="K2169" i="18"/>
  <c r="K2170" i="18"/>
  <c r="K2171" i="18"/>
  <c r="K2172" i="18"/>
  <c r="K2173" i="18"/>
  <c r="K2174" i="18"/>
  <c r="K2175" i="18"/>
  <c r="K2176" i="18"/>
  <c r="K2177" i="18"/>
  <c r="K2178" i="18"/>
  <c r="K2179" i="18"/>
  <c r="K2180" i="18"/>
  <c r="K2181" i="18"/>
  <c r="K2182" i="18"/>
  <c r="K2183" i="18"/>
  <c r="K2184" i="18"/>
  <c r="K2185" i="18"/>
  <c r="K2186" i="18"/>
  <c r="K2187" i="18"/>
  <c r="K2188" i="18"/>
  <c r="K2189" i="18"/>
  <c r="K2190" i="18"/>
  <c r="K2191" i="18"/>
  <c r="K2192" i="18"/>
  <c r="K2193" i="18"/>
  <c r="K2194" i="18"/>
  <c r="K2195" i="18"/>
  <c r="K2196" i="18"/>
  <c r="K2197" i="18"/>
  <c r="K2198" i="18"/>
  <c r="K2199" i="18"/>
  <c r="K2200" i="18"/>
  <c r="K2201" i="18"/>
  <c r="K2202" i="18"/>
  <c r="K2203" i="18"/>
  <c r="K2204" i="18"/>
  <c r="K2205" i="18"/>
  <c r="K2206" i="18"/>
  <c r="K2207" i="18"/>
  <c r="K2208" i="18"/>
  <c r="K2209" i="18"/>
  <c r="K2210" i="18"/>
  <c r="K2211" i="18"/>
  <c r="K2212" i="18"/>
  <c r="K2213" i="18"/>
  <c r="K2214" i="18"/>
  <c r="K2215" i="18"/>
  <c r="K2216" i="18"/>
  <c r="K2217" i="18"/>
  <c r="K2218" i="18"/>
  <c r="K2219" i="18"/>
  <c r="K2220" i="18"/>
  <c r="K2221" i="18"/>
  <c r="K2222" i="18"/>
  <c r="K2223" i="18"/>
  <c r="K2224" i="18"/>
  <c r="K2225" i="18"/>
  <c r="K2226" i="18"/>
  <c r="K2227" i="18"/>
  <c r="K2228" i="18"/>
  <c r="K2229" i="18"/>
  <c r="K2230" i="18"/>
  <c r="K2231" i="18"/>
  <c r="K2232" i="18"/>
  <c r="K2233" i="18"/>
  <c r="K2234" i="18"/>
  <c r="K2235" i="18"/>
  <c r="K2236" i="18"/>
  <c r="K2237" i="18"/>
  <c r="K2238" i="18"/>
  <c r="K2239" i="18"/>
  <c r="K2240" i="18"/>
  <c r="K2241" i="18"/>
  <c r="K2242" i="18"/>
  <c r="K2243" i="18"/>
  <c r="K2244" i="18"/>
  <c r="K2245" i="18"/>
  <c r="K2246" i="18"/>
  <c r="K2247" i="18"/>
  <c r="K2248" i="18"/>
  <c r="K2249" i="18"/>
  <c r="K2250" i="18"/>
  <c r="K2251" i="18"/>
  <c r="K2252" i="18"/>
  <c r="K2253" i="18"/>
  <c r="K2254" i="18"/>
  <c r="K2255" i="18"/>
  <c r="K2256" i="18"/>
  <c r="K2257" i="18"/>
  <c r="K2258" i="18"/>
  <c r="K2259" i="18"/>
  <c r="K2260" i="18"/>
  <c r="K2261" i="18"/>
  <c r="K2262" i="18"/>
  <c r="K2263" i="18"/>
  <c r="K2264" i="18"/>
  <c r="K2265" i="18"/>
  <c r="K2266" i="18"/>
  <c r="K2267" i="18"/>
  <c r="K2268" i="18"/>
  <c r="K2269" i="18"/>
  <c r="K2270" i="18"/>
  <c r="K2271" i="18"/>
  <c r="K2272" i="18"/>
  <c r="K2273" i="18"/>
  <c r="K2274" i="18"/>
  <c r="K2275" i="18"/>
  <c r="K2276" i="18"/>
  <c r="K2277" i="18"/>
  <c r="K2278" i="18"/>
  <c r="K2279" i="18"/>
  <c r="K2280" i="18"/>
  <c r="K2281" i="18"/>
  <c r="K2282" i="18"/>
  <c r="K2283" i="18"/>
  <c r="K2284" i="18"/>
  <c r="K2285" i="18"/>
  <c r="K2286" i="18"/>
  <c r="K2287" i="18"/>
  <c r="K2288" i="18"/>
  <c r="K2289" i="18"/>
  <c r="K2290" i="18"/>
  <c r="K2291" i="18"/>
  <c r="K2292" i="18"/>
  <c r="K2293" i="18"/>
  <c r="K2294" i="18"/>
  <c r="K2295" i="18"/>
  <c r="K2296" i="18"/>
  <c r="K2297" i="18"/>
  <c r="K2298" i="18"/>
  <c r="K2299" i="18"/>
  <c r="K2300" i="18"/>
  <c r="K2301" i="18"/>
  <c r="K2302" i="18"/>
  <c r="K2303" i="18"/>
  <c r="K2304" i="18"/>
  <c r="K2305" i="18"/>
  <c r="K2306" i="18"/>
  <c r="K2307" i="18"/>
  <c r="K2308" i="18"/>
  <c r="K2309" i="18"/>
  <c r="K2310" i="18"/>
  <c r="K2311" i="18"/>
  <c r="K2312" i="18"/>
  <c r="K2313" i="18"/>
  <c r="K2314" i="18"/>
  <c r="K2315" i="18"/>
  <c r="K2316" i="18"/>
  <c r="K2317" i="18"/>
  <c r="K2318" i="18"/>
  <c r="K2319" i="18"/>
  <c r="K2320" i="18"/>
  <c r="K2321" i="18"/>
  <c r="K2322" i="18"/>
  <c r="K2323" i="18"/>
  <c r="K2324" i="18"/>
  <c r="K2325" i="18"/>
  <c r="K2326" i="18"/>
  <c r="K2327" i="18"/>
  <c r="K2328" i="18"/>
  <c r="K2329" i="18"/>
  <c r="K2330" i="18"/>
  <c r="K2331" i="18"/>
  <c r="K2332" i="18"/>
  <c r="K2333" i="18"/>
  <c r="K2334" i="18"/>
  <c r="K2335" i="18"/>
  <c r="K2336" i="18"/>
  <c r="K2337" i="18"/>
  <c r="K2338" i="18"/>
  <c r="K2339" i="18"/>
  <c r="K2340" i="18"/>
  <c r="K2341" i="18"/>
  <c r="K2342" i="18"/>
  <c r="K2343" i="18"/>
  <c r="K2344" i="18"/>
  <c r="K2345" i="18"/>
  <c r="K2346" i="18"/>
  <c r="K2347" i="18"/>
  <c r="K2348" i="18"/>
  <c r="K2349" i="18"/>
  <c r="K2350" i="18"/>
  <c r="K2351" i="18"/>
  <c r="K2352" i="18"/>
  <c r="K2353" i="18"/>
  <c r="K2354" i="18"/>
  <c r="K2355" i="18"/>
  <c r="K2356" i="18"/>
  <c r="K2357" i="18"/>
  <c r="K2358" i="18"/>
  <c r="K2359" i="18"/>
  <c r="K2360" i="18"/>
  <c r="K2361" i="18"/>
  <c r="K2362" i="18"/>
  <c r="K2363" i="18"/>
  <c r="K2364" i="18"/>
  <c r="K2365" i="18"/>
  <c r="K2366" i="18"/>
  <c r="K2367" i="18"/>
  <c r="K2368" i="18"/>
  <c r="K2369" i="18"/>
  <c r="K2370" i="18"/>
  <c r="K2371" i="18"/>
  <c r="K2372" i="18"/>
  <c r="K2373" i="18"/>
  <c r="K2374" i="18"/>
  <c r="K2375" i="18"/>
  <c r="K2376" i="18"/>
  <c r="K2377" i="18"/>
  <c r="K2378" i="18"/>
  <c r="K2379" i="18"/>
  <c r="K2380" i="18"/>
  <c r="K2381" i="18"/>
  <c r="K2382" i="18"/>
  <c r="K2383" i="18"/>
  <c r="K2384" i="18"/>
  <c r="K2385" i="18"/>
  <c r="K2386" i="18"/>
  <c r="K2387" i="18"/>
  <c r="K2388" i="18"/>
  <c r="K2389" i="18"/>
  <c r="K2390" i="18"/>
  <c r="K2391" i="18"/>
  <c r="K2392" i="18"/>
  <c r="K2393" i="18"/>
  <c r="K2394" i="18"/>
  <c r="K2395" i="18"/>
  <c r="K2396" i="18"/>
  <c r="K2397" i="18"/>
  <c r="K2398" i="18"/>
  <c r="K2399" i="18"/>
  <c r="K2400" i="18"/>
  <c r="K2401" i="18"/>
  <c r="K2402" i="18"/>
  <c r="K2403" i="18"/>
  <c r="K2404" i="18"/>
  <c r="K2405" i="18"/>
  <c r="K2406" i="18"/>
  <c r="K2407" i="18"/>
  <c r="K2408" i="18"/>
  <c r="K2409" i="18"/>
  <c r="K2410" i="18"/>
  <c r="K2411" i="18"/>
  <c r="K2412" i="18"/>
  <c r="K2413" i="18"/>
  <c r="K2414" i="18"/>
  <c r="K2415" i="18"/>
  <c r="K2416" i="18"/>
  <c r="K2417" i="18"/>
  <c r="K2418" i="18"/>
  <c r="K2419" i="18"/>
  <c r="K2420" i="18"/>
  <c r="K2421" i="18"/>
  <c r="K2422" i="18"/>
  <c r="K2423" i="18"/>
  <c r="K2424" i="18"/>
  <c r="K2425" i="18"/>
  <c r="K2426" i="18"/>
  <c r="K2427" i="18"/>
  <c r="K2428" i="18"/>
  <c r="K2429" i="18"/>
  <c r="K2430" i="18"/>
  <c r="K2431" i="18"/>
  <c r="K2432" i="18"/>
  <c r="K2433" i="18"/>
  <c r="K2434" i="18"/>
  <c r="K2435" i="18"/>
  <c r="K2436" i="18"/>
  <c r="K2437" i="18"/>
  <c r="K2438" i="18"/>
  <c r="K2439" i="18"/>
  <c r="K2440" i="18"/>
  <c r="K2441" i="18"/>
  <c r="K2442" i="18"/>
  <c r="K2443" i="18"/>
  <c r="K2444" i="18"/>
  <c r="K2445" i="18"/>
  <c r="K2446" i="18"/>
  <c r="K2447" i="18"/>
  <c r="K2448" i="18"/>
  <c r="K2449" i="18"/>
  <c r="K2450" i="18"/>
  <c r="K2451" i="18"/>
  <c r="K2452" i="18"/>
  <c r="K2453" i="18"/>
  <c r="K2454" i="18"/>
  <c r="K2455" i="18"/>
  <c r="K2456" i="18"/>
  <c r="K2457" i="18"/>
  <c r="K2458" i="18"/>
  <c r="K2459" i="18"/>
  <c r="K2460" i="18"/>
  <c r="K2461" i="18"/>
  <c r="K2462" i="18"/>
  <c r="K2463" i="18"/>
  <c r="K2464" i="18"/>
  <c r="K2465" i="18"/>
  <c r="K2466" i="18"/>
  <c r="K2467" i="18"/>
  <c r="K2468" i="18"/>
  <c r="K2469" i="18"/>
  <c r="K2470" i="18"/>
  <c r="K2471" i="18"/>
  <c r="K2472" i="18"/>
  <c r="K2473" i="18"/>
  <c r="K2474" i="18"/>
  <c r="K2475" i="18"/>
  <c r="K2476" i="18"/>
  <c r="K2477" i="18"/>
  <c r="K2478" i="18"/>
  <c r="K2479" i="18"/>
  <c r="K2480" i="18"/>
  <c r="K2481" i="18"/>
  <c r="K2482" i="18"/>
  <c r="K2483" i="18"/>
  <c r="K2484" i="18"/>
  <c r="K2485" i="18"/>
  <c r="K2486" i="18"/>
  <c r="K2487" i="18"/>
  <c r="K2488" i="18"/>
  <c r="K2489" i="18"/>
  <c r="K2490" i="18"/>
  <c r="K2491" i="18"/>
  <c r="K2492" i="18"/>
  <c r="K2493" i="18"/>
  <c r="K2494" i="18"/>
  <c r="K2495" i="18"/>
  <c r="K2496" i="18"/>
  <c r="K2497" i="18"/>
  <c r="K2498" i="18"/>
  <c r="K2499" i="18"/>
  <c r="K2500" i="18"/>
  <c r="K2501" i="18"/>
  <c r="K2502" i="18"/>
  <c r="K2503" i="18"/>
  <c r="K2504" i="18"/>
  <c r="K2505" i="18"/>
  <c r="K2506" i="18"/>
  <c r="K2507" i="18"/>
  <c r="K2508" i="18"/>
  <c r="K2509" i="18"/>
  <c r="K2510" i="18"/>
  <c r="K2511" i="18"/>
  <c r="K2512" i="18"/>
  <c r="K2513" i="18"/>
  <c r="K2514" i="18"/>
  <c r="K2515" i="18"/>
  <c r="K2516" i="18"/>
  <c r="K2517" i="18"/>
  <c r="K2518" i="18"/>
  <c r="K2519" i="18"/>
  <c r="K2520" i="18"/>
  <c r="K2521" i="18"/>
  <c r="K2522" i="18"/>
  <c r="K2523" i="18"/>
  <c r="K2524" i="18"/>
  <c r="K2525" i="18"/>
  <c r="K2526" i="18"/>
  <c r="K2527" i="18"/>
  <c r="K2528" i="18"/>
  <c r="K2529" i="18"/>
  <c r="K2530" i="18"/>
  <c r="K2531" i="18"/>
  <c r="K2532" i="18"/>
  <c r="K2533" i="18"/>
  <c r="K2534" i="18"/>
  <c r="K2535" i="18"/>
  <c r="K2536" i="18"/>
  <c r="K2537" i="18"/>
  <c r="K2538" i="18"/>
  <c r="K2539" i="18"/>
  <c r="K2540" i="18"/>
  <c r="K2541" i="18"/>
  <c r="K2542" i="18"/>
  <c r="K2543" i="18"/>
  <c r="K2544" i="18"/>
  <c r="K2545" i="18"/>
  <c r="K2546" i="18"/>
  <c r="K2547" i="18"/>
  <c r="K2548" i="18"/>
  <c r="K2549" i="18"/>
  <c r="K2550" i="18"/>
  <c r="K2551" i="18"/>
  <c r="K2552" i="18"/>
  <c r="K2553" i="18"/>
  <c r="K2554" i="18"/>
  <c r="K2555" i="18"/>
  <c r="K2556" i="18"/>
  <c r="K2557" i="18"/>
  <c r="K2558" i="18"/>
  <c r="K2559" i="18"/>
  <c r="K2560" i="18"/>
  <c r="K2561" i="18"/>
  <c r="K2562" i="18"/>
  <c r="K2563" i="18"/>
  <c r="K2564" i="18"/>
  <c r="K2565" i="18"/>
  <c r="K2566" i="18"/>
  <c r="K2567" i="18"/>
  <c r="K2568" i="18"/>
  <c r="K2569" i="18"/>
  <c r="K2570" i="18"/>
  <c r="K2571" i="18"/>
  <c r="K2572" i="18"/>
  <c r="K2573" i="18"/>
  <c r="K2574" i="18"/>
  <c r="K2575" i="18"/>
  <c r="K2576" i="18"/>
  <c r="K2577" i="18"/>
  <c r="K2578" i="18"/>
  <c r="K2579" i="18"/>
  <c r="K2580" i="18"/>
  <c r="K2581" i="18"/>
  <c r="K2582" i="18"/>
  <c r="K2583" i="18"/>
  <c r="K2584" i="18"/>
  <c r="K2585" i="18"/>
  <c r="K2586" i="18"/>
  <c r="K2587" i="18"/>
  <c r="K2588" i="18"/>
  <c r="K2589" i="18"/>
  <c r="K2590" i="18"/>
  <c r="K2591" i="18"/>
  <c r="K2592" i="18"/>
  <c r="K2593" i="18"/>
  <c r="K2594" i="18"/>
  <c r="K2595" i="18"/>
  <c r="K2596" i="18"/>
  <c r="K2597" i="18"/>
  <c r="K2598" i="18"/>
  <c r="K2599" i="18"/>
  <c r="K2600" i="18"/>
  <c r="K2601" i="18"/>
  <c r="K2602" i="18"/>
  <c r="K2603" i="18"/>
  <c r="K2604" i="18"/>
  <c r="K2605" i="18"/>
  <c r="K2606" i="18"/>
  <c r="K2607" i="18"/>
  <c r="K2608" i="18"/>
  <c r="K2609" i="18"/>
  <c r="K2610" i="18"/>
  <c r="K2611" i="18"/>
  <c r="K2612" i="18"/>
  <c r="K2613" i="18"/>
  <c r="K2614" i="18"/>
  <c r="K2615" i="18"/>
  <c r="K2616" i="18"/>
  <c r="K2617" i="18"/>
  <c r="K2618" i="18"/>
  <c r="K2619" i="18"/>
  <c r="K2620" i="18"/>
  <c r="K2621" i="18"/>
  <c r="K2622" i="18"/>
  <c r="K2623" i="18"/>
  <c r="K2624" i="18"/>
  <c r="K2625" i="18"/>
  <c r="K2626" i="18"/>
  <c r="K2627" i="18"/>
  <c r="K2628" i="18"/>
  <c r="K2629" i="18"/>
  <c r="K2630" i="18"/>
  <c r="K2631" i="18"/>
  <c r="K2632" i="18"/>
  <c r="K2633" i="18"/>
  <c r="K2634" i="18"/>
  <c r="K2635" i="18"/>
  <c r="K2636" i="18"/>
  <c r="K2637" i="18"/>
  <c r="K2638" i="18"/>
  <c r="K2639" i="18"/>
  <c r="K2640" i="18"/>
  <c r="K2641" i="18"/>
  <c r="K2642" i="18"/>
  <c r="K2643" i="18"/>
  <c r="K2644" i="18"/>
  <c r="K2645" i="18"/>
  <c r="K2646" i="18"/>
  <c r="K2647" i="18"/>
  <c r="K2648" i="18"/>
  <c r="K2649" i="18"/>
  <c r="K2650" i="18"/>
  <c r="K2651" i="18"/>
  <c r="K2652" i="18"/>
  <c r="K2653" i="18"/>
  <c r="K2654" i="18"/>
  <c r="K2655" i="18"/>
  <c r="K2656" i="18"/>
  <c r="K2657" i="18"/>
  <c r="K2658" i="18"/>
  <c r="K2659" i="18"/>
  <c r="K2660" i="18"/>
  <c r="K2661" i="18"/>
  <c r="K2662" i="18"/>
  <c r="K2663" i="18"/>
  <c r="K2664" i="18"/>
  <c r="K2665" i="18"/>
  <c r="K2666" i="18"/>
  <c r="K2667" i="18"/>
  <c r="K2668" i="18"/>
  <c r="K2669" i="18"/>
  <c r="K2670" i="18"/>
  <c r="K2671" i="18"/>
  <c r="K2672" i="18"/>
  <c r="K2673" i="18"/>
  <c r="K2674" i="18"/>
  <c r="K2675" i="18"/>
  <c r="K2676" i="18"/>
  <c r="K2677" i="18"/>
  <c r="K2678" i="18"/>
  <c r="K2679" i="18"/>
  <c r="K2680" i="18"/>
  <c r="K2681" i="18"/>
  <c r="K2682" i="18"/>
  <c r="K2683" i="18"/>
  <c r="K2684" i="18"/>
  <c r="K2685" i="18"/>
  <c r="K2686" i="18"/>
  <c r="K2687" i="18"/>
  <c r="K2688" i="18"/>
  <c r="K2689" i="18"/>
  <c r="K2690" i="18"/>
  <c r="K2691" i="18"/>
  <c r="K2692" i="18"/>
  <c r="K2693" i="18"/>
  <c r="K2694" i="18"/>
  <c r="K2695" i="18"/>
  <c r="K2696" i="18"/>
  <c r="K2697" i="18"/>
  <c r="K2698" i="18"/>
  <c r="K2699" i="18"/>
  <c r="K2700" i="18"/>
  <c r="K2701" i="18"/>
  <c r="K2702" i="18"/>
  <c r="K2703" i="18"/>
  <c r="K2704" i="18"/>
  <c r="K2705" i="18"/>
  <c r="K2706" i="18"/>
  <c r="K2707" i="18"/>
  <c r="K2708" i="18"/>
  <c r="K2709" i="18"/>
  <c r="K2710" i="18"/>
  <c r="K2711" i="18"/>
  <c r="K2712" i="18"/>
  <c r="K2713" i="18"/>
  <c r="K2714" i="18"/>
  <c r="K2715" i="18"/>
  <c r="K2716" i="18"/>
  <c r="K2717" i="18"/>
  <c r="K2718" i="18"/>
  <c r="K2719" i="18"/>
  <c r="K2720" i="18"/>
  <c r="K2721" i="18"/>
  <c r="K2722" i="18"/>
  <c r="K2723" i="18"/>
  <c r="K2724" i="18"/>
  <c r="K2725" i="18"/>
  <c r="K2726" i="18"/>
  <c r="K2727" i="18"/>
  <c r="K2728" i="18"/>
  <c r="K2729" i="18"/>
  <c r="K2730" i="18"/>
  <c r="K2731" i="18"/>
  <c r="K2732" i="18"/>
  <c r="K2733" i="18"/>
  <c r="K2734" i="18"/>
  <c r="K2735" i="18"/>
  <c r="K2736" i="18"/>
  <c r="K2737" i="18"/>
  <c r="K2738" i="18"/>
  <c r="K2739" i="18"/>
  <c r="K2740" i="18"/>
  <c r="K2741" i="18"/>
  <c r="K2742" i="18"/>
  <c r="K2743" i="18"/>
  <c r="K2744" i="18"/>
  <c r="K2745" i="18"/>
  <c r="K2746" i="18"/>
  <c r="K2747" i="18"/>
  <c r="K2748" i="18"/>
  <c r="K2749" i="18"/>
  <c r="K2750" i="18"/>
  <c r="K2751" i="18"/>
  <c r="K2752" i="18"/>
  <c r="K2753" i="18"/>
  <c r="K2754" i="18"/>
  <c r="K2755" i="18"/>
  <c r="K2756" i="18"/>
  <c r="K2757" i="18"/>
  <c r="K2758" i="18"/>
  <c r="K2759" i="18"/>
  <c r="K2760" i="18"/>
  <c r="K2761" i="18"/>
  <c r="K2762" i="18"/>
  <c r="K2763" i="18"/>
  <c r="K2764" i="18"/>
  <c r="K2765" i="18"/>
  <c r="K2766" i="18"/>
  <c r="K2767" i="18"/>
  <c r="K2768" i="18"/>
  <c r="K2769" i="18"/>
  <c r="K2770" i="18"/>
  <c r="K2771" i="18"/>
  <c r="K2772" i="18"/>
  <c r="K2773" i="18"/>
  <c r="K2774" i="18"/>
  <c r="K2775" i="18"/>
  <c r="K2776" i="18"/>
  <c r="K2777" i="18"/>
  <c r="K2778" i="18"/>
  <c r="K2779" i="18"/>
  <c r="K2780" i="18"/>
  <c r="K2781" i="18"/>
  <c r="K2782" i="18"/>
  <c r="K2783" i="18"/>
  <c r="K2784" i="18"/>
  <c r="K2785" i="18"/>
  <c r="K2786" i="18"/>
  <c r="K2787" i="18"/>
  <c r="K2788" i="18"/>
  <c r="K2789" i="18"/>
  <c r="K2790" i="18"/>
  <c r="K2791" i="18"/>
  <c r="K2792" i="18"/>
  <c r="K2793" i="18"/>
  <c r="K2794" i="18"/>
  <c r="K2795" i="18"/>
  <c r="K2796" i="18"/>
  <c r="K2797" i="18"/>
  <c r="K2798" i="18"/>
  <c r="K2799" i="18"/>
  <c r="K2800" i="18"/>
  <c r="K2801" i="18"/>
  <c r="K2802" i="18"/>
  <c r="K2803" i="18"/>
  <c r="K2804" i="18"/>
  <c r="K2805" i="18"/>
  <c r="K2806" i="18"/>
  <c r="K2807" i="18"/>
  <c r="K2808" i="18"/>
  <c r="K2809" i="18"/>
  <c r="K2810" i="18"/>
  <c r="K2811" i="18"/>
  <c r="K2812" i="18"/>
  <c r="K2813" i="18"/>
  <c r="K2814" i="18"/>
  <c r="K2815" i="18"/>
  <c r="K2816" i="18"/>
  <c r="K2817" i="18"/>
  <c r="K2818" i="18"/>
  <c r="K2819" i="18"/>
  <c r="K2820" i="18"/>
  <c r="K2821" i="18"/>
  <c r="K2822" i="18"/>
  <c r="K2823" i="18"/>
  <c r="K2824" i="18"/>
  <c r="K2825" i="18"/>
  <c r="K2826" i="18"/>
  <c r="K2827" i="18"/>
  <c r="K2828" i="18"/>
  <c r="K2829" i="18"/>
  <c r="K2830" i="18"/>
  <c r="K2831" i="18"/>
  <c r="K2832" i="18"/>
  <c r="K2833" i="18"/>
  <c r="K2834" i="18"/>
  <c r="K2835" i="18"/>
  <c r="K2836" i="18"/>
  <c r="K2837" i="18"/>
  <c r="K2838" i="18"/>
  <c r="K2839" i="18"/>
  <c r="K2840" i="18"/>
  <c r="K2841" i="18"/>
  <c r="K2842" i="18"/>
  <c r="K2843" i="18"/>
  <c r="K2844" i="18"/>
  <c r="K2845" i="18"/>
  <c r="K2846" i="18"/>
  <c r="K2847" i="18"/>
  <c r="K2848" i="18"/>
  <c r="K2849" i="18"/>
  <c r="K2850" i="18"/>
  <c r="K2851" i="18"/>
  <c r="K2852" i="18"/>
  <c r="K2853" i="18"/>
  <c r="K2854" i="18"/>
  <c r="K2855" i="18"/>
  <c r="K2856" i="18"/>
  <c r="K2857" i="18"/>
  <c r="K2858" i="18"/>
  <c r="K2859" i="18"/>
  <c r="K2860" i="18"/>
  <c r="K2861" i="18"/>
  <c r="K2862" i="18"/>
  <c r="K2863" i="18"/>
  <c r="K2864" i="18"/>
  <c r="K2865" i="18"/>
  <c r="K2866" i="18"/>
  <c r="K2867" i="18"/>
  <c r="K2868" i="18"/>
  <c r="K2869" i="18"/>
  <c r="K2870" i="18"/>
  <c r="K2871" i="18"/>
  <c r="K2872" i="18"/>
  <c r="K2873" i="18"/>
  <c r="K2874" i="18"/>
  <c r="K2875" i="18"/>
  <c r="K2876" i="18"/>
  <c r="K2877" i="18"/>
  <c r="K2878" i="18"/>
  <c r="K2879" i="18"/>
  <c r="K2880" i="18"/>
  <c r="K2881" i="18"/>
  <c r="K2882" i="18"/>
  <c r="K2883" i="18"/>
  <c r="K2884" i="18"/>
  <c r="K2885" i="18"/>
  <c r="K2886" i="18"/>
  <c r="K2887" i="18"/>
  <c r="K2888" i="18"/>
  <c r="K2889" i="18"/>
  <c r="K2890" i="18"/>
  <c r="K2891" i="18"/>
  <c r="K2892" i="18"/>
  <c r="K2893" i="18"/>
  <c r="K2894" i="18"/>
  <c r="K2895" i="18"/>
  <c r="K2896" i="18"/>
  <c r="K2897" i="18"/>
  <c r="K2898" i="18"/>
  <c r="K2899" i="18"/>
  <c r="K2900" i="18"/>
  <c r="K2901" i="18"/>
  <c r="K2902" i="18"/>
  <c r="K2903" i="18"/>
  <c r="K2904" i="18"/>
  <c r="K2905" i="18"/>
  <c r="K2906" i="18"/>
  <c r="K2907" i="18"/>
  <c r="K2908" i="18"/>
  <c r="K2909" i="18"/>
  <c r="K2910" i="18"/>
  <c r="K2911" i="18"/>
  <c r="K2912" i="18"/>
  <c r="K2913" i="18"/>
  <c r="K2914" i="18"/>
  <c r="K2915" i="18"/>
  <c r="K2916" i="18"/>
  <c r="K2917" i="18"/>
  <c r="K2918" i="18"/>
  <c r="K2919" i="18"/>
  <c r="K2920" i="18"/>
  <c r="K2921" i="18"/>
  <c r="K2922" i="18"/>
  <c r="K2923" i="18"/>
  <c r="K2924" i="18"/>
  <c r="K2925" i="18"/>
  <c r="K2926" i="18"/>
  <c r="K2927" i="18"/>
  <c r="K2928" i="18"/>
  <c r="K2929" i="18"/>
  <c r="K2930" i="18"/>
  <c r="K2931" i="18"/>
  <c r="K2932" i="18"/>
  <c r="K2933" i="18"/>
  <c r="K2934" i="18"/>
  <c r="K2935" i="18"/>
  <c r="K2936" i="18"/>
  <c r="K2937" i="18"/>
  <c r="K2938" i="18"/>
  <c r="K2939" i="18"/>
  <c r="K2940" i="18"/>
  <c r="K2941" i="18"/>
  <c r="K2942" i="18"/>
  <c r="K2943" i="18"/>
  <c r="K2944" i="18"/>
  <c r="K2945" i="18"/>
  <c r="K2946" i="18"/>
  <c r="K2947" i="18"/>
  <c r="K2948" i="18"/>
  <c r="K2949" i="18"/>
  <c r="K2950" i="18"/>
  <c r="K2951" i="18"/>
  <c r="K2952" i="18"/>
  <c r="K2953" i="18"/>
  <c r="K2954" i="18"/>
  <c r="K2955" i="18"/>
  <c r="K2956" i="18"/>
  <c r="K2957" i="18"/>
  <c r="K2958" i="18"/>
  <c r="K2959" i="18"/>
  <c r="K2960" i="18"/>
  <c r="K2961" i="18"/>
  <c r="K2962" i="18"/>
  <c r="K2963" i="18"/>
  <c r="K2964" i="18"/>
  <c r="K2965" i="18"/>
  <c r="K2966" i="18"/>
  <c r="K2967" i="18"/>
  <c r="K2968" i="18"/>
  <c r="K2969" i="18"/>
  <c r="K2970" i="18"/>
  <c r="K2971" i="18"/>
  <c r="K2972" i="18"/>
  <c r="K2973" i="18"/>
  <c r="K2974" i="18"/>
  <c r="K2975" i="18"/>
  <c r="K2976" i="18"/>
  <c r="K2977" i="18"/>
  <c r="K2978" i="18"/>
  <c r="K2979" i="18"/>
  <c r="K2980" i="18"/>
  <c r="K2981" i="18"/>
  <c r="K2982" i="18"/>
  <c r="K2983" i="18"/>
  <c r="K2984" i="18"/>
  <c r="K2985" i="18"/>
  <c r="K2986" i="18"/>
  <c r="K2987" i="18"/>
  <c r="K2988" i="18"/>
  <c r="K2989" i="18"/>
  <c r="K2990" i="18"/>
  <c r="K2991" i="18"/>
  <c r="K2992" i="18"/>
  <c r="K2993" i="18"/>
  <c r="K2994" i="18"/>
  <c r="K2995" i="18"/>
  <c r="K2996" i="18"/>
  <c r="K2997" i="18"/>
  <c r="K2998" i="18"/>
  <c r="K2999" i="18"/>
  <c r="K3000" i="18"/>
  <c r="K3001" i="18"/>
  <c r="K3002" i="18"/>
  <c r="K3003" i="18"/>
  <c r="K3004" i="18"/>
  <c r="K3005" i="18"/>
  <c r="K3006" i="18"/>
  <c r="K3007" i="18"/>
  <c r="K3008" i="18"/>
  <c r="K3009" i="18"/>
  <c r="K3010" i="18"/>
  <c r="K3011" i="18"/>
  <c r="K3012" i="18"/>
  <c r="K3013" i="18"/>
  <c r="K3014" i="18"/>
  <c r="K3015" i="18"/>
  <c r="K3016" i="18"/>
  <c r="K3017" i="18"/>
  <c r="K3018" i="18"/>
  <c r="K3019" i="18"/>
  <c r="K3020" i="18"/>
  <c r="K3021" i="18"/>
  <c r="K3022" i="18"/>
  <c r="K3023" i="18"/>
  <c r="K3024" i="18"/>
  <c r="K3025" i="18"/>
  <c r="K3026" i="18"/>
  <c r="K3027" i="18"/>
  <c r="K3028" i="18"/>
  <c r="K3029" i="18"/>
  <c r="K3030" i="18"/>
  <c r="K3031" i="18"/>
  <c r="K3032" i="18"/>
  <c r="K3033" i="18"/>
  <c r="K3034" i="18"/>
  <c r="K3035" i="18"/>
  <c r="K3036" i="18"/>
  <c r="K3037" i="18"/>
  <c r="K3038" i="18"/>
  <c r="K3039" i="18"/>
  <c r="K3040" i="18"/>
  <c r="K3041" i="18"/>
  <c r="K3042" i="18"/>
  <c r="K3043" i="18"/>
  <c r="K3044" i="18"/>
  <c r="K3045" i="18"/>
  <c r="K3046" i="18"/>
  <c r="K3047" i="18"/>
  <c r="K3048" i="18"/>
  <c r="K3049" i="18"/>
  <c r="K3050" i="18"/>
  <c r="K3051" i="18"/>
  <c r="K3052" i="18"/>
  <c r="K3053" i="18"/>
  <c r="K3054" i="18"/>
  <c r="K3055" i="18"/>
  <c r="K3056" i="18"/>
  <c r="K3057" i="18"/>
  <c r="K3058" i="18"/>
  <c r="K3059" i="18"/>
  <c r="K3060" i="18"/>
  <c r="K3061" i="18"/>
  <c r="K3062" i="18"/>
  <c r="K3063" i="18"/>
  <c r="K3064" i="18"/>
  <c r="K3065" i="18"/>
  <c r="K3066" i="18"/>
  <c r="K3067" i="18"/>
  <c r="K3068" i="18"/>
  <c r="K3069" i="18"/>
  <c r="K3070" i="18"/>
  <c r="K3071" i="18"/>
  <c r="K3072" i="18"/>
  <c r="K3073" i="18"/>
  <c r="K3074" i="18"/>
  <c r="K3075" i="18"/>
  <c r="K3076" i="18"/>
  <c r="K3077" i="18"/>
  <c r="K3078" i="18"/>
  <c r="K3079" i="18"/>
  <c r="K3080" i="18"/>
  <c r="K3081" i="18"/>
  <c r="K3082" i="18"/>
  <c r="K3083" i="18"/>
  <c r="K3084" i="18"/>
  <c r="K3085" i="18"/>
  <c r="K3086" i="18"/>
  <c r="K3087" i="18"/>
  <c r="K3088" i="18"/>
  <c r="K3089" i="18"/>
  <c r="K3090" i="18"/>
  <c r="K3091" i="18"/>
  <c r="K3092" i="18"/>
  <c r="K3093" i="18"/>
  <c r="K3094" i="18"/>
  <c r="K3095" i="18"/>
  <c r="K3096" i="18"/>
  <c r="K3097" i="18"/>
  <c r="K3098" i="18"/>
  <c r="K3099" i="18"/>
  <c r="K3100" i="18"/>
  <c r="K3101" i="18"/>
  <c r="K3102" i="18"/>
  <c r="K3103" i="18"/>
  <c r="K3104" i="18"/>
  <c r="K3105" i="18"/>
  <c r="K3106" i="18"/>
  <c r="K3107" i="18"/>
  <c r="K3108" i="18"/>
  <c r="K3109" i="18"/>
  <c r="K3110" i="18"/>
  <c r="K3111" i="18"/>
  <c r="K3112" i="18"/>
  <c r="K3113" i="18"/>
  <c r="K3114" i="18"/>
  <c r="K3115" i="18"/>
  <c r="K3116" i="18"/>
  <c r="K3117" i="18"/>
  <c r="K3118" i="18"/>
  <c r="K3119" i="18"/>
  <c r="K3120" i="18"/>
  <c r="K3121" i="18"/>
  <c r="K3122" i="18"/>
  <c r="K3123" i="18"/>
  <c r="K3124" i="18"/>
  <c r="K3125" i="18"/>
  <c r="K3126" i="18"/>
  <c r="K3127" i="18"/>
  <c r="K3128" i="18"/>
  <c r="K3129" i="18"/>
  <c r="K3130" i="18"/>
  <c r="K3131" i="18"/>
  <c r="K3132" i="18"/>
  <c r="K3133" i="18"/>
  <c r="K3134" i="18"/>
  <c r="K3135" i="18"/>
  <c r="K3136" i="18"/>
  <c r="K3137" i="18"/>
  <c r="K3138" i="18"/>
  <c r="K3139" i="18"/>
  <c r="K3140" i="18"/>
  <c r="K3141" i="18"/>
  <c r="K3142" i="18"/>
  <c r="K3143" i="18"/>
  <c r="K3144" i="18"/>
  <c r="K3145" i="18"/>
  <c r="K3146" i="18"/>
  <c r="K3147" i="18"/>
  <c r="K3148" i="18"/>
  <c r="K3149" i="18"/>
  <c r="K3150" i="18"/>
  <c r="K3151" i="18"/>
  <c r="K3152" i="18"/>
  <c r="K3153" i="18"/>
  <c r="K3154" i="18"/>
  <c r="K3155" i="18"/>
  <c r="K3156" i="18"/>
  <c r="K3157" i="18"/>
  <c r="K3158" i="18"/>
  <c r="K3159" i="18"/>
  <c r="K3160" i="18"/>
  <c r="K3161" i="18"/>
  <c r="K3162" i="18"/>
  <c r="K3163" i="18"/>
  <c r="K3164" i="18"/>
  <c r="K3165" i="18"/>
  <c r="K3166" i="18"/>
  <c r="K3167" i="18"/>
  <c r="K3168" i="18"/>
  <c r="K3169" i="18"/>
  <c r="K3170" i="18"/>
  <c r="K3171" i="18"/>
  <c r="K3172" i="18"/>
  <c r="K3173" i="18"/>
  <c r="K3174" i="18"/>
  <c r="K3175" i="18"/>
  <c r="K3176" i="18"/>
  <c r="K3177" i="18"/>
  <c r="K3178" i="18"/>
  <c r="K3179" i="18"/>
  <c r="K3180" i="18"/>
  <c r="K3181" i="18"/>
  <c r="K3182" i="18"/>
  <c r="K3183" i="18"/>
  <c r="K3184" i="18"/>
  <c r="K3185" i="18"/>
  <c r="K3186" i="18"/>
  <c r="K3187" i="18"/>
  <c r="K3188" i="18"/>
  <c r="K3189" i="18"/>
  <c r="K3190" i="18"/>
  <c r="K3191" i="18"/>
  <c r="K3192" i="18"/>
  <c r="K3193" i="18"/>
  <c r="K3194" i="18"/>
  <c r="K3195" i="18"/>
  <c r="K3196" i="18"/>
  <c r="K3197" i="18"/>
  <c r="K3198" i="18"/>
  <c r="K3199" i="18"/>
  <c r="K3200" i="18"/>
  <c r="K3201" i="18"/>
  <c r="K3202" i="18"/>
  <c r="K3203" i="18"/>
  <c r="K3204" i="18"/>
  <c r="K3205" i="18"/>
  <c r="K3206" i="18"/>
  <c r="K3207" i="18"/>
  <c r="K3208" i="18"/>
  <c r="K3209" i="18"/>
  <c r="K3210" i="18"/>
  <c r="K3211" i="18"/>
  <c r="K3212" i="18"/>
  <c r="K3213" i="18"/>
  <c r="K3214" i="18"/>
  <c r="K3215" i="18"/>
  <c r="K3216" i="18"/>
  <c r="K3217" i="18"/>
  <c r="K3218" i="18"/>
  <c r="K3219" i="18"/>
  <c r="K3220" i="18"/>
  <c r="K3221" i="18"/>
  <c r="K3222" i="18"/>
  <c r="K3223" i="18"/>
  <c r="K3224" i="18"/>
  <c r="K3225" i="18"/>
  <c r="K3226" i="18"/>
  <c r="K3227" i="18"/>
  <c r="K3228" i="18"/>
  <c r="K3229" i="18"/>
  <c r="K3230" i="18"/>
  <c r="K3231" i="18"/>
  <c r="K3232" i="18"/>
  <c r="K3233" i="18"/>
  <c r="K3234" i="18"/>
  <c r="K3235" i="18"/>
  <c r="K3236" i="18"/>
  <c r="K3237" i="18"/>
  <c r="K3238" i="18"/>
  <c r="K3239" i="18"/>
  <c r="K3240" i="18"/>
  <c r="K3241" i="18"/>
  <c r="K3242" i="18"/>
  <c r="K3243" i="18"/>
  <c r="K3244" i="18"/>
  <c r="K3245" i="18"/>
  <c r="K3246" i="18"/>
  <c r="K3247" i="18"/>
  <c r="K3248" i="18"/>
  <c r="K3249" i="18"/>
  <c r="K3250" i="18"/>
  <c r="K3251" i="18"/>
  <c r="K3252" i="18"/>
  <c r="K3253" i="18"/>
  <c r="K3254" i="18"/>
  <c r="K3255" i="18"/>
  <c r="K3256" i="18"/>
  <c r="K3257" i="18"/>
  <c r="K3258" i="18"/>
  <c r="K3259" i="18"/>
  <c r="K3260" i="18"/>
  <c r="K3261" i="18"/>
  <c r="K3262" i="18"/>
  <c r="K3263" i="18"/>
  <c r="K3264" i="18"/>
  <c r="K3265" i="18"/>
  <c r="K3266" i="18"/>
  <c r="K3267" i="18"/>
  <c r="K3268" i="18"/>
  <c r="K3269" i="18"/>
  <c r="K3270" i="18"/>
  <c r="K3271" i="18"/>
  <c r="K3272" i="18"/>
  <c r="K3273" i="18"/>
  <c r="K3274" i="18"/>
  <c r="K3275" i="18"/>
  <c r="K3276" i="18"/>
  <c r="K3277" i="18"/>
  <c r="K3278" i="18"/>
  <c r="K3279" i="18"/>
  <c r="K3280" i="18"/>
  <c r="K3281" i="18"/>
  <c r="K3282" i="18"/>
  <c r="K3283" i="18"/>
  <c r="K3284" i="18"/>
  <c r="K3285" i="18"/>
  <c r="K3286" i="18"/>
  <c r="K3287" i="18"/>
  <c r="K3288" i="18"/>
  <c r="K3289" i="18"/>
  <c r="K3290" i="18"/>
  <c r="K3291" i="18"/>
  <c r="K3292" i="18"/>
  <c r="K3293" i="18"/>
  <c r="K3294" i="18"/>
  <c r="K3295" i="18"/>
  <c r="K3296" i="18"/>
  <c r="K3297" i="18"/>
  <c r="K3298" i="18"/>
  <c r="K3299" i="18"/>
  <c r="K3300" i="18"/>
  <c r="K3301" i="18"/>
  <c r="K3302" i="18"/>
  <c r="K3303" i="18"/>
  <c r="K3304" i="18"/>
  <c r="K3305" i="18"/>
  <c r="K3306" i="18"/>
  <c r="K3307" i="18"/>
  <c r="K3308" i="18"/>
  <c r="K3309" i="18"/>
  <c r="K3310" i="18"/>
  <c r="K3311" i="18"/>
  <c r="K3312" i="18"/>
  <c r="K3313" i="18"/>
  <c r="K3314" i="18"/>
  <c r="K3315" i="18"/>
  <c r="K3316" i="18"/>
  <c r="K3317" i="18"/>
  <c r="K3318" i="18"/>
  <c r="K3319" i="18"/>
  <c r="K3320" i="18"/>
  <c r="K3321" i="18"/>
  <c r="K3322" i="18"/>
  <c r="K3323" i="18"/>
  <c r="K3324" i="18"/>
  <c r="K3325" i="18"/>
  <c r="K3326" i="18"/>
  <c r="K3327" i="18"/>
  <c r="K3328" i="18"/>
  <c r="K3329" i="18"/>
  <c r="K3330" i="18"/>
  <c r="K3331" i="18"/>
  <c r="K3332" i="18"/>
  <c r="K3333" i="18"/>
  <c r="K3334" i="18"/>
  <c r="K3335" i="18"/>
  <c r="K3336" i="18"/>
  <c r="K3337" i="18"/>
  <c r="K3338" i="18"/>
  <c r="K3339" i="18"/>
  <c r="K3340" i="18"/>
  <c r="K3341" i="18"/>
  <c r="K3342" i="18"/>
  <c r="K3343" i="18"/>
  <c r="K3344" i="18"/>
  <c r="K3345" i="18"/>
  <c r="K3346" i="18"/>
  <c r="K3347" i="18"/>
  <c r="K3348" i="18"/>
  <c r="K3349" i="18"/>
  <c r="K3350" i="18"/>
  <c r="K3351" i="18"/>
  <c r="K3352" i="18"/>
  <c r="K3353" i="18"/>
  <c r="K3354" i="18"/>
  <c r="K3355" i="18"/>
  <c r="K3356" i="18"/>
  <c r="K3357" i="18"/>
  <c r="K3358" i="18"/>
  <c r="K3359" i="18"/>
  <c r="K3360" i="18"/>
  <c r="K3361" i="18"/>
  <c r="K3362" i="18"/>
  <c r="K3363" i="18"/>
  <c r="K3364" i="18"/>
  <c r="K3365" i="18"/>
  <c r="K3366" i="18"/>
  <c r="K3367" i="18"/>
  <c r="K3368" i="18"/>
  <c r="K3369" i="18"/>
  <c r="K3370" i="18"/>
  <c r="K3371" i="18"/>
  <c r="K3372" i="18"/>
  <c r="K3373" i="18"/>
  <c r="K3374" i="18"/>
  <c r="K3375" i="18"/>
  <c r="K3376" i="18"/>
  <c r="K3377" i="18"/>
  <c r="K3378" i="18"/>
  <c r="K3379" i="18"/>
  <c r="K3380" i="18"/>
  <c r="K3381" i="18"/>
  <c r="K3382" i="18"/>
  <c r="K3383" i="18"/>
  <c r="K3384" i="18"/>
  <c r="K3385" i="18"/>
  <c r="K3386" i="18"/>
  <c r="K3387" i="18"/>
  <c r="K3388" i="18"/>
  <c r="K3389" i="18"/>
  <c r="K3390" i="18"/>
  <c r="K3391" i="18"/>
  <c r="K3392" i="18"/>
  <c r="K3393" i="18"/>
  <c r="K3394" i="18"/>
  <c r="K3395" i="18"/>
  <c r="K3396" i="18"/>
  <c r="K3397" i="18"/>
  <c r="K3398" i="18"/>
  <c r="K3399" i="18"/>
  <c r="K3400" i="18"/>
  <c r="K3401" i="18"/>
  <c r="K3402" i="18"/>
  <c r="K3403" i="18"/>
  <c r="K3404" i="18"/>
  <c r="K3405" i="18"/>
  <c r="K3406" i="18"/>
  <c r="K3407" i="18"/>
  <c r="K3408" i="18"/>
  <c r="K3409" i="18"/>
  <c r="K3410" i="18"/>
  <c r="K3411" i="18"/>
  <c r="K3412" i="18"/>
  <c r="K3413" i="18"/>
  <c r="K3414" i="18"/>
  <c r="K3415" i="18"/>
  <c r="K3416" i="18"/>
  <c r="K3417" i="18"/>
  <c r="K3418" i="18"/>
  <c r="K3419" i="18"/>
  <c r="K3420" i="18"/>
  <c r="K3421" i="18"/>
  <c r="K3422" i="18"/>
  <c r="K3423" i="18"/>
  <c r="K3424" i="18"/>
  <c r="K3425" i="18"/>
  <c r="K3426" i="18"/>
  <c r="K3427" i="18"/>
  <c r="K3428" i="18"/>
  <c r="K3429" i="18"/>
  <c r="K3430" i="18"/>
  <c r="K3431" i="18"/>
  <c r="K3432" i="18"/>
  <c r="K3433" i="18"/>
  <c r="K3434" i="18"/>
  <c r="K3435" i="18"/>
  <c r="K3436" i="18"/>
  <c r="K3437" i="18"/>
  <c r="K3438" i="18"/>
  <c r="K3439" i="18"/>
  <c r="K3440" i="18"/>
  <c r="K3441" i="18"/>
  <c r="K3442" i="18"/>
  <c r="K3443" i="18"/>
  <c r="K3444" i="18"/>
  <c r="K3445" i="18"/>
  <c r="K3446" i="18"/>
  <c r="K3447" i="18"/>
  <c r="K3448" i="18"/>
  <c r="K3449" i="18"/>
  <c r="K3450" i="18"/>
  <c r="K3451" i="18"/>
  <c r="K3452" i="18"/>
  <c r="K3453" i="18"/>
  <c r="K3454" i="18"/>
  <c r="K3455" i="18"/>
  <c r="K3456" i="18"/>
  <c r="K3457" i="18"/>
  <c r="K3458" i="18"/>
  <c r="K3459" i="18"/>
  <c r="K3460" i="18"/>
  <c r="K3461" i="18"/>
  <c r="K3462" i="18"/>
  <c r="K3463" i="18"/>
  <c r="K3464" i="18"/>
  <c r="K3465" i="18"/>
  <c r="K3466" i="18"/>
  <c r="K3467" i="18"/>
  <c r="K3468" i="18"/>
  <c r="K3469" i="18"/>
  <c r="K3470" i="18"/>
  <c r="K3471" i="18"/>
  <c r="K3472" i="18"/>
  <c r="K3473" i="18"/>
  <c r="K3474" i="18"/>
  <c r="K3475" i="18"/>
  <c r="K3476" i="18"/>
  <c r="K3477" i="18"/>
  <c r="K3478" i="18"/>
  <c r="K3479" i="18"/>
  <c r="K3480" i="18"/>
  <c r="K3481" i="18"/>
  <c r="K3482" i="18"/>
  <c r="K3483" i="18"/>
  <c r="K3484" i="18"/>
  <c r="K3485" i="18"/>
  <c r="K3486" i="18"/>
  <c r="K3487" i="18"/>
  <c r="K3488" i="18"/>
  <c r="K3489" i="18"/>
  <c r="K3490" i="18"/>
  <c r="K3491" i="18"/>
  <c r="K3492" i="18"/>
  <c r="K3493" i="18"/>
  <c r="K3494" i="18"/>
  <c r="K3495" i="18"/>
  <c r="K3496" i="18"/>
  <c r="K3497" i="18"/>
  <c r="K3498" i="18"/>
  <c r="K3499" i="18"/>
  <c r="K3500" i="18"/>
  <c r="K3501" i="18"/>
  <c r="K3502" i="18"/>
  <c r="K3503" i="18"/>
  <c r="K3504" i="18"/>
  <c r="K3505" i="18"/>
  <c r="K3506" i="18"/>
  <c r="K3507" i="18"/>
  <c r="K3508" i="18"/>
  <c r="K3509" i="18"/>
  <c r="K3510" i="18"/>
  <c r="K3511" i="18"/>
  <c r="K3512" i="18"/>
  <c r="K3513" i="18"/>
  <c r="K3514" i="18"/>
  <c r="K3515" i="18"/>
  <c r="K3516" i="18"/>
  <c r="K3517" i="18"/>
  <c r="K3518" i="18"/>
  <c r="K3519" i="18"/>
  <c r="K3520" i="18"/>
  <c r="K3521" i="18"/>
  <c r="K3522" i="18"/>
  <c r="K3523" i="18"/>
  <c r="K3524" i="18"/>
  <c r="K3525" i="18"/>
  <c r="K3526" i="18"/>
  <c r="K3527" i="18"/>
  <c r="K3528" i="18"/>
  <c r="K3529" i="18"/>
  <c r="K3530" i="18"/>
  <c r="K3531" i="18"/>
  <c r="K3532" i="18"/>
  <c r="K3533" i="18"/>
  <c r="K3534" i="18"/>
  <c r="K3535" i="18"/>
  <c r="K3536" i="18"/>
  <c r="K3537" i="18"/>
  <c r="K3538" i="18"/>
  <c r="K3539" i="18"/>
  <c r="K3540" i="18"/>
  <c r="K3541" i="18"/>
  <c r="K3542" i="18"/>
  <c r="K3543" i="18"/>
  <c r="K3544" i="18"/>
  <c r="K3545" i="18"/>
  <c r="K3546" i="18"/>
  <c r="K3547" i="18"/>
  <c r="K3548" i="18"/>
  <c r="K3549" i="18"/>
  <c r="K3550" i="18"/>
  <c r="K3551" i="18"/>
  <c r="K3552" i="18"/>
  <c r="K3553" i="18"/>
  <c r="K3554" i="18"/>
  <c r="K3555" i="18"/>
  <c r="K3556" i="18"/>
  <c r="K3557" i="18"/>
  <c r="K3558" i="18"/>
  <c r="K3559" i="18"/>
  <c r="K3560" i="18"/>
  <c r="K3561" i="18"/>
  <c r="K3562" i="18"/>
  <c r="K3563" i="18"/>
  <c r="K3564" i="18"/>
  <c r="K3565" i="18"/>
  <c r="K3566" i="18"/>
  <c r="K3567" i="18"/>
  <c r="K3568" i="18"/>
  <c r="K3569" i="18"/>
  <c r="K3570" i="18"/>
  <c r="K3571" i="18"/>
  <c r="K3572" i="18"/>
  <c r="K3573" i="18"/>
  <c r="K3574" i="18"/>
  <c r="K3575" i="18"/>
  <c r="K3576" i="18"/>
  <c r="K3577" i="18"/>
  <c r="K3578" i="18"/>
  <c r="K3579" i="18"/>
  <c r="K3580" i="18"/>
  <c r="K3581" i="18"/>
  <c r="K3582" i="18"/>
  <c r="K3583" i="18"/>
  <c r="K3584" i="18"/>
  <c r="K3585" i="18"/>
  <c r="K3586" i="18"/>
  <c r="K3587" i="18"/>
  <c r="K3588" i="18"/>
  <c r="K3589" i="18"/>
  <c r="K3590" i="18"/>
  <c r="K3591" i="18"/>
  <c r="K3592" i="18"/>
  <c r="K3593" i="18"/>
  <c r="K3594" i="18"/>
  <c r="K3595" i="18"/>
  <c r="K3596" i="18"/>
  <c r="K3597" i="18"/>
  <c r="K3598" i="18"/>
  <c r="K3599" i="18"/>
  <c r="K3600" i="18"/>
  <c r="K3601" i="18"/>
  <c r="K3602" i="18"/>
  <c r="K3603" i="18"/>
  <c r="K3604" i="18"/>
  <c r="K3605" i="18"/>
  <c r="K3606" i="18"/>
  <c r="K3607" i="18"/>
  <c r="K3608" i="18"/>
  <c r="K3609" i="18"/>
  <c r="K3610" i="18"/>
  <c r="K3611" i="18"/>
  <c r="K3612" i="18"/>
  <c r="K3613" i="18"/>
  <c r="K3614" i="18"/>
  <c r="K3615" i="18"/>
  <c r="K3616" i="18"/>
  <c r="K3617" i="18"/>
  <c r="K3618" i="18"/>
  <c r="K3619" i="18"/>
  <c r="K3620" i="18"/>
  <c r="K3621" i="18"/>
  <c r="K3622" i="18"/>
  <c r="K3623" i="18"/>
  <c r="K3624" i="18"/>
  <c r="K3625" i="18"/>
  <c r="K3626" i="18"/>
  <c r="K3627" i="18"/>
  <c r="K3628" i="18"/>
  <c r="K3629" i="18"/>
  <c r="K3630" i="18"/>
  <c r="K3631" i="18"/>
  <c r="K3632" i="18"/>
  <c r="K3633" i="18"/>
  <c r="K3634" i="18"/>
  <c r="K3635" i="18"/>
  <c r="K3636" i="18"/>
  <c r="K3637" i="18"/>
  <c r="K3638" i="18"/>
  <c r="K3639" i="18"/>
  <c r="K3640" i="18"/>
  <c r="K3641" i="18"/>
  <c r="K3642" i="18"/>
  <c r="K3643" i="18"/>
  <c r="K3644" i="18"/>
  <c r="K3645" i="18"/>
  <c r="K3646" i="18"/>
  <c r="K3647" i="18"/>
  <c r="K3648" i="18"/>
  <c r="K3649" i="18"/>
  <c r="K3650" i="18"/>
  <c r="K3651" i="18"/>
  <c r="K3652" i="18"/>
  <c r="K3653" i="18"/>
  <c r="K3654" i="18"/>
  <c r="K3655" i="18"/>
  <c r="K3656" i="18"/>
  <c r="K3657" i="18"/>
  <c r="K3658" i="18"/>
  <c r="K3659" i="18"/>
  <c r="K3660" i="18"/>
  <c r="K3661" i="18"/>
  <c r="K3662" i="18"/>
  <c r="K3663" i="18"/>
  <c r="K3664" i="18"/>
  <c r="K3665" i="18"/>
  <c r="K3666" i="18"/>
  <c r="K3667" i="18"/>
  <c r="K3668" i="18"/>
  <c r="K3669" i="18"/>
  <c r="K3670" i="18"/>
  <c r="K3671" i="18"/>
  <c r="K3672" i="18"/>
  <c r="K3673" i="18"/>
  <c r="K3674" i="18"/>
  <c r="K3675" i="18"/>
  <c r="K3676" i="18"/>
  <c r="K3677" i="18"/>
  <c r="K3678" i="18"/>
  <c r="K3679" i="18"/>
  <c r="K3680" i="18"/>
  <c r="K3681" i="18"/>
  <c r="K3682" i="18"/>
  <c r="K3683" i="18"/>
  <c r="K3684" i="18"/>
  <c r="K3685" i="18"/>
  <c r="K3686" i="18"/>
  <c r="K3687" i="18"/>
  <c r="K3688" i="18"/>
  <c r="K3689" i="18"/>
  <c r="K3690" i="18"/>
  <c r="K3691" i="18"/>
  <c r="K3692" i="18"/>
  <c r="K3693" i="18"/>
  <c r="K3694" i="18"/>
  <c r="K3695" i="18"/>
  <c r="K3696" i="18"/>
  <c r="K3697" i="18"/>
  <c r="K3698" i="18"/>
  <c r="K3699" i="18"/>
  <c r="K3700" i="18"/>
  <c r="K3701" i="18"/>
  <c r="K3702" i="18"/>
  <c r="K3703" i="18"/>
  <c r="K3704" i="18"/>
  <c r="K3705" i="18"/>
  <c r="K3706" i="18"/>
  <c r="K3707" i="18"/>
  <c r="K3708" i="18"/>
  <c r="K3709" i="18"/>
  <c r="K3710" i="18"/>
  <c r="K3711" i="18"/>
  <c r="K3712" i="18"/>
  <c r="K3713" i="18"/>
  <c r="K3714" i="18"/>
  <c r="K3715" i="18"/>
  <c r="K3716" i="18"/>
  <c r="K3717" i="18"/>
  <c r="K3718" i="18"/>
  <c r="K3719" i="18"/>
  <c r="K3720" i="18"/>
  <c r="K3721" i="18"/>
  <c r="K3722" i="18"/>
  <c r="K3723" i="18"/>
  <c r="K3724" i="18"/>
  <c r="K3725" i="18"/>
  <c r="K3726" i="18"/>
  <c r="K3727" i="18"/>
  <c r="K3728" i="18"/>
  <c r="K3729" i="18"/>
  <c r="K3730" i="18"/>
  <c r="K3731" i="18"/>
  <c r="K3732" i="18"/>
  <c r="K3733" i="18"/>
  <c r="K3734" i="18"/>
  <c r="K3735" i="18"/>
  <c r="K3736" i="18"/>
  <c r="K3737" i="18"/>
  <c r="K3738" i="18"/>
  <c r="K3739" i="18"/>
  <c r="K3740" i="18"/>
  <c r="K3741" i="18"/>
  <c r="K3742" i="18"/>
  <c r="K3743" i="18"/>
  <c r="K3744" i="18"/>
  <c r="K3745" i="18"/>
  <c r="K3746" i="18"/>
  <c r="K3747" i="18"/>
  <c r="K3748" i="18"/>
  <c r="K3749" i="18"/>
  <c r="K3750" i="18"/>
  <c r="K3751" i="18"/>
  <c r="K3752" i="18"/>
  <c r="K3753" i="18"/>
  <c r="K3754" i="18"/>
  <c r="K3755" i="18"/>
  <c r="K3756" i="18"/>
  <c r="K3757" i="18"/>
  <c r="K3758" i="18"/>
  <c r="K3759" i="18"/>
  <c r="K3760" i="18"/>
  <c r="K3761" i="18"/>
  <c r="K3762" i="18"/>
  <c r="K3763" i="18"/>
  <c r="K3764" i="18"/>
  <c r="K3765" i="18"/>
  <c r="K3766" i="18"/>
  <c r="K3767" i="18"/>
  <c r="K3768" i="18"/>
  <c r="K3769" i="18"/>
  <c r="K3770" i="18"/>
  <c r="K3771" i="18"/>
  <c r="K3772" i="18"/>
  <c r="K3773" i="18"/>
  <c r="K3774" i="18"/>
  <c r="K3775" i="18"/>
  <c r="K3776" i="18"/>
  <c r="K3777" i="18"/>
  <c r="K3778" i="18"/>
  <c r="K3779" i="18"/>
  <c r="K3780" i="18"/>
  <c r="K3781" i="18"/>
  <c r="K3782" i="18"/>
  <c r="K3783" i="18"/>
  <c r="K3784" i="18"/>
  <c r="K3785" i="18"/>
  <c r="K3786" i="18"/>
  <c r="K3787" i="18"/>
  <c r="K3788" i="18"/>
  <c r="K3789" i="18"/>
  <c r="K3790" i="18"/>
  <c r="K3791" i="18"/>
  <c r="K3792" i="18"/>
  <c r="K3793" i="18"/>
  <c r="K3794" i="18"/>
  <c r="K3795" i="18"/>
  <c r="K3796" i="18"/>
  <c r="K3797" i="18"/>
  <c r="K3798" i="18"/>
  <c r="K3799" i="18"/>
  <c r="K3800" i="18"/>
  <c r="K3801" i="18"/>
  <c r="K3802" i="18"/>
  <c r="K3803" i="18"/>
  <c r="K3804" i="18"/>
  <c r="K3805" i="18"/>
  <c r="K3806" i="18"/>
  <c r="K3807" i="18"/>
  <c r="K3808" i="18"/>
  <c r="K3809" i="18"/>
  <c r="K3810" i="18"/>
  <c r="K3811" i="18"/>
  <c r="K3812" i="18"/>
  <c r="K3813" i="18"/>
  <c r="K3814" i="18"/>
  <c r="K3815" i="18"/>
  <c r="K3816" i="18"/>
  <c r="K3817" i="18"/>
  <c r="K3818" i="18"/>
  <c r="K3819" i="18"/>
  <c r="K3820" i="18"/>
  <c r="K3821" i="18"/>
  <c r="K3822" i="18"/>
  <c r="K3823" i="18"/>
  <c r="K3824" i="18"/>
  <c r="K3825" i="18"/>
  <c r="K3826" i="18"/>
  <c r="K3827" i="18"/>
  <c r="K3828" i="18"/>
  <c r="K3829" i="18"/>
  <c r="K3830" i="18"/>
  <c r="K3831" i="18"/>
  <c r="K3832" i="18"/>
  <c r="K3833" i="18"/>
  <c r="K3834" i="18"/>
  <c r="K3835" i="18"/>
  <c r="K3836" i="18"/>
  <c r="K3837" i="18"/>
  <c r="K3838" i="18"/>
  <c r="K3839" i="18"/>
  <c r="K3840" i="18"/>
  <c r="K3841" i="18"/>
  <c r="K3842" i="18"/>
  <c r="K3843" i="18"/>
  <c r="K3844" i="18"/>
  <c r="K3845" i="18"/>
  <c r="K3846" i="18"/>
  <c r="K3847" i="18"/>
  <c r="K3848" i="18"/>
  <c r="K3849" i="18"/>
  <c r="K3850" i="18"/>
  <c r="K3851" i="18"/>
  <c r="K3852" i="18"/>
  <c r="K3853" i="18"/>
  <c r="K3854" i="18"/>
  <c r="K3855" i="18"/>
  <c r="K3856" i="18"/>
  <c r="K3857" i="18"/>
  <c r="K3858" i="18"/>
  <c r="K3859" i="18"/>
  <c r="K3860" i="18"/>
  <c r="K3861" i="18"/>
  <c r="K3862" i="18"/>
  <c r="K3863" i="18"/>
  <c r="K3864" i="18"/>
  <c r="K3865" i="18"/>
  <c r="K3866" i="18"/>
  <c r="K3867" i="18"/>
  <c r="K3868" i="18"/>
  <c r="K3869" i="18"/>
  <c r="K3870" i="18"/>
  <c r="K3871" i="18"/>
  <c r="K3872" i="18"/>
  <c r="K3873" i="18"/>
  <c r="K3874" i="18"/>
  <c r="K3875" i="18"/>
  <c r="K3876" i="18"/>
  <c r="K3877" i="18"/>
  <c r="K3878" i="18"/>
  <c r="K3879" i="18"/>
  <c r="K3880" i="18"/>
  <c r="K3881" i="18"/>
  <c r="K3882" i="18"/>
  <c r="K3883" i="18"/>
  <c r="K3884" i="18"/>
  <c r="K3885" i="18"/>
  <c r="K3886" i="18"/>
  <c r="K3887" i="18"/>
  <c r="K3888" i="18"/>
  <c r="K3889" i="18"/>
  <c r="K3890" i="18"/>
  <c r="K3891" i="18"/>
  <c r="K3892" i="18"/>
  <c r="K3893" i="18"/>
  <c r="K3894" i="18"/>
  <c r="K3895" i="18"/>
  <c r="K3896" i="18"/>
  <c r="K3897" i="18"/>
  <c r="K3898" i="18"/>
  <c r="K3899" i="18"/>
  <c r="K3900" i="18"/>
  <c r="K3901" i="18"/>
  <c r="K3902" i="18"/>
  <c r="K3903" i="18"/>
  <c r="K3904" i="18"/>
  <c r="K3905" i="18"/>
  <c r="K3906" i="18"/>
  <c r="K3907" i="18"/>
  <c r="K3908" i="18"/>
  <c r="K3909" i="18"/>
  <c r="K3910" i="18"/>
  <c r="K3911" i="18"/>
  <c r="K3912" i="18"/>
  <c r="K3913" i="18"/>
  <c r="K3914" i="18"/>
  <c r="K3915" i="18"/>
  <c r="K3916" i="18"/>
  <c r="K3917" i="18"/>
  <c r="K3918" i="18"/>
  <c r="K3919" i="18"/>
  <c r="K3920" i="18"/>
  <c r="K3921" i="18"/>
  <c r="K3922" i="18"/>
  <c r="K3923" i="18"/>
  <c r="K3924" i="18"/>
  <c r="K3925" i="18"/>
  <c r="K3926" i="18"/>
  <c r="K3927" i="18"/>
  <c r="K3928" i="18"/>
  <c r="K3929" i="18"/>
  <c r="K3930" i="18"/>
  <c r="K3931" i="18"/>
  <c r="K3932" i="18"/>
  <c r="K3933" i="18"/>
  <c r="K3934" i="18"/>
  <c r="K3935" i="18"/>
  <c r="K3936" i="18"/>
  <c r="K3937" i="18"/>
  <c r="K3938" i="18"/>
  <c r="K3939" i="18"/>
  <c r="K3940" i="18"/>
  <c r="K3941" i="18"/>
  <c r="K3942" i="18"/>
  <c r="K3943" i="18"/>
  <c r="K3944" i="18"/>
  <c r="K3945" i="18"/>
  <c r="K3946" i="18"/>
  <c r="K3947" i="18"/>
  <c r="K3948" i="18"/>
  <c r="K3949" i="18"/>
  <c r="K3950" i="18"/>
  <c r="K3951" i="18"/>
  <c r="K3952" i="18"/>
  <c r="K3953" i="18"/>
  <c r="K3954" i="18"/>
  <c r="K3955" i="18"/>
  <c r="K3956" i="18"/>
  <c r="K3957" i="18"/>
  <c r="K3958" i="18"/>
  <c r="K3959" i="18"/>
  <c r="K3960" i="18"/>
  <c r="K3961" i="18"/>
  <c r="K3962" i="18"/>
  <c r="K3963" i="18"/>
  <c r="K3964" i="18"/>
  <c r="K3965" i="18"/>
  <c r="K3966" i="18"/>
  <c r="K3967" i="18"/>
  <c r="K3968" i="18"/>
  <c r="K3969" i="18"/>
  <c r="K3970" i="18"/>
  <c r="K3971" i="18"/>
  <c r="K3972" i="18"/>
  <c r="K3973" i="18"/>
  <c r="K3974" i="18"/>
  <c r="K3975" i="18"/>
  <c r="K3976" i="18"/>
  <c r="K3977" i="18"/>
  <c r="K3978" i="18"/>
  <c r="K3979" i="18"/>
  <c r="K3980" i="18"/>
  <c r="K3981" i="18"/>
  <c r="K3982" i="18"/>
  <c r="K3983" i="18"/>
  <c r="K3984" i="18"/>
  <c r="K3985" i="18"/>
  <c r="K3986" i="18"/>
  <c r="K3987" i="18"/>
  <c r="K3988" i="18"/>
  <c r="K3989" i="18"/>
  <c r="K3990" i="18"/>
  <c r="K3991" i="18"/>
  <c r="K3992" i="18"/>
  <c r="K3993" i="18"/>
  <c r="K3994" i="18"/>
  <c r="K3995" i="18"/>
  <c r="K3996" i="18"/>
  <c r="K3997" i="18"/>
  <c r="K3998" i="18"/>
  <c r="K3999" i="18"/>
  <c r="K4000" i="18"/>
  <c r="K4001" i="18"/>
  <c r="K4002" i="18"/>
  <c r="K4003" i="18"/>
  <c r="K4004" i="18"/>
  <c r="K4005" i="18"/>
  <c r="K4006" i="18"/>
  <c r="K4007" i="18"/>
  <c r="K4008" i="18"/>
  <c r="K4009" i="18"/>
  <c r="K4010" i="18"/>
  <c r="K4011" i="18"/>
  <c r="K4012" i="18"/>
  <c r="K4013" i="18"/>
  <c r="K4014" i="18"/>
  <c r="K4015" i="18"/>
  <c r="K4016" i="18"/>
  <c r="K4017" i="18"/>
  <c r="K4018" i="18"/>
  <c r="K4019" i="18"/>
  <c r="K4020" i="18"/>
  <c r="K4021" i="18"/>
  <c r="K4022" i="18"/>
  <c r="K4023" i="18"/>
  <c r="K4024" i="18"/>
  <c r="K4025" i="18"/>
  <c r="K4026" i="18"/>
  <c r="K4027" i="18"/>
  <c r="K4028" i="18"/>
  <c r="K4029" i="18"/>
  <c r="K4030" i="18"/>
  <c r="K4031" i="18"/>
  <c r="K4032" i="18"/>
  <c r="K4033" i="18"/>
  <c r="K4034" i="18"/>
  <c r="K4035" i="18"/>
  <c r="K4036" i="18"/>
  <c r="K4037" i="18"/>
  <c r="K4038" i="18"/>
  <c r="K4039" i="18"/>
  <c r="K4040" i="18"/>
  <c r="K4041" i="18"/>
  <c r="K4042" i="18"/>
  <c r="K4043" i="18"/>
  <c r="K4044" i="18"/>
  <c r="K4045" i="18"/>
  <c r="K4046" i="18"/>
  <c r="K4047" i="18"/>
  <c r="K4048" i="18"/>
  <c r="K4049" i="18"/>
  <c r="K4050" i="18"/>
  <c r="K4051" i="18"/>
  <c r="K4052" i="18"/>
  <c r="K4053" i="18"/>
  <c r="K4054" i="18"/>
  <c r="K4055" i="18"/>
  <c r="K4056" i="18"/>
  <c r="K4057" i="18"/>
  <c r="K4058" i="18"/>
  <c r="K4059" i="18"/>
  <c r="K4060" i="18"/>
  <c r="K4061" i="18"/>
  <c r="K4062" i="18"/>
  <c r="K4063" i="18"/>
  <c r="K4064" i="18"/>
  <c r="K4065" i="18"/>
  <c r="K4066" i="18"/>
  <c r="K4067" i="18"/>
  <c r="K4068" i="18"/>
  <c r="K4069" i="18"/>
  <c r="K4070" i="18"/>
  <c r="K4071" i="18"/>
  <c r="K4072" i="18"/>
  <c r="K4073" i="18"/>
  <c r="K4074" i="18"/>
  <c r="K4075" i="18"/>
  <c r="K4076" i="18"/>
  <c r="K4077" i="18"/>
  <c r="K4078" i="18"/>
  <c r="K4079" i="18"/>
  <c r="K4080" i="18"/>
  <c r="K4081" i="18"/>
  <c r="K4082" i="18"/>
  <c r="K4083" i="18"/>
  <c r="K4084" i="18"/>
  <c r="K4085" i="18"/>
  <c r="K4086" i="18"/>
  <c r="K4087" i="18"/>
  <c r="K4088" i="18"/>
  <c r="K4089" i="18"/>
  <c r="K4090" i="18"/>
  <c r="K4091" i="18"/>
  <c r="K4092" i="18"/>
  <c r="K4093" i="18"/>
  <c r="K4094" i="18"/>
  <c r="K4095" i="18"/>
  <c r="K4096" i="18"/>
  <c r="K4097" i="18"/>
  <c r="K4098" i="18"/>
  <c r="K4099" i="18"/>
  <c r="K4100" i="18"/>
  <c r="K4101" i="18"/>
  <c r="K4102" i="18"/>
  <c r="K4103" i="18"/>
  <c r="K4104" i="18"/>
  <c r="K4105" i="18"/>
  <c r="K4106" i="18"/>
  <c r="K4107" i="18"/>
  <c r="K4108" i="18"/>
  <c r="K4109" i="18"/>
  <c r="K4110" i="18"/>
  <c r="K4111" i="18"/>
  <c r="K4112" i="18"/>
  <c r="K4113" i="18"/>
  <c r="K4114" i="18"/>
  <c r="K4115" i="18"/>
  <c r="K4116" i="18"/>
  <c r="K4117" i="18"/>
  <c r="K4118" i="18"/>
  <c r="K4119" i="18"/>
  <c r="K4120" i="18"/>
  <c r="K4121" i="18"/>
  <c r="K4122" i="18"/>
  <c r="K4123" i="18"/>
  <c r="K4124" i="18"/>
  <c r="K4125" i="18"/>
  <c r="K4126" i="18"/>
  <c r="K4127" i="18"/>
  <c r="K4128" i="18"/>
  <c r="K4129" i="18"/>
  <c r="K4130" i="18"/>
  <c r="K4131" i="18"/>
  <c r="K4132" i="18"/>
  <c r="K4133" i="18"/>
  <c r="K4134" i="18"/>
  <c r="K4135" i="18"/>
  <c r="K4136" i="18"/>
  <c r="K4137" i="18"/>
  <c r="K4138" i="18"/>
  <c r="K4139" i="18"/>
  <c r="K4140" i="18"/>
  <c r="K4141" i="18"/>
  <c r="K4142" i="18"/>
  <c r="K4143" i="18"/>
  <c r="K4144" i="18"/>
  <c r="K4145" i="18"/>
  <c r="K4146" i="18"/>
  <c r="K4147" i="18"/>
  <c r="K4148" i="18"/>
  <c r="K4149" i="18"/>
  <c r="K4150" i="18"/>
  <c r="K4151" i="18"/>
  <c r="K4152" i="18"/>
  <c r="K4153" i="18"/>
  <c r="K4154" i="18"/>
  <c r="K4155" i="18"/>
  <c r="K4156" i="18"/>
  <c r="K4157" i="18"/>
  <c r="K4158" i="18"/>
  <c r="K4159" i="18"/>
  <c r="K4160" i="18"/>
  <c r="K4161" i="18"/>
  <c r="K4162" i="18"/>
  <c r="K4163" i="18"/>
  <c r="K4164" i="18"/>
  <c r="K4165" i="18"/>
  <c r="K4166" i="18"/>
  <c r="K4167" i="18"/>
  <c r="K4168" i="18"/>
  <c r="K4169" i="18"/>
  <c r="K4170" i="18"/>
  <c r="K4171" i="18"/>
  <c r="K4172" i="18"/>
  <c r="K4173" i="18"/>
  <c r="K4174" i="18"/>
  <c r="K4175" i="18"/>
  <c r="K4176" i="18"/>
  <c r="K4177" i="18"/>
  <c r="K4178" i="18"/>
  <c r="K4179" i="18"/>
  <c r="K4180" i="18"/>
  <c r="K4181" i="18"/>
  <c r="K4182" i="18"/>
  <c r="K4183" i="18"/>
  <c r="K4184" i="18"/>
  <c r="K4185" i="18"/>
  <c r="K4186" i="18"/>
  <c r="K4187" i="18"/>
  <c r="K4188" i="18"/>
  <c r="K4189" i="18"/>
  <c r="K4190" i="18"/>
  <c r="K4191" i="18"/>
  <c r="K4192" i="18"/>
  <c r="K4193" i="18"/>
  <c r="K4194" i="18"/>
  <c r="K4195" i="18"/>
  <c r="K4196" i="18"/>
  <c r="K4197" i="18"/>
  <c r="K4198" i="18"/>
  <c r="K4199" i="18"/>
  <c r="K4200" i="18"/>
  <c r="K4201" i="18"/>
  <c r="K4202" i="18"/>
  <c r="K4203" i="18"/>
  <c r="K4204" i="18"/>
  <c r="K4205" i="18"/>
  <c r="K4206" i="18"/>
  <c r="K4207" i="18"/>
  <c r="K4208" i="18"/>
  <c r="K4209" i="18"/>
  <c r="K4210" i="18"/>
  <c r="K4211" i="18"/>
  <c r="K4212" i="18"/>
  <c r="K4213" i="18"/>
  <c r="K4214" i="18"/>
  <c r="K4215" i="18"/>
  <c r="K4216" i="18"/>
  <c r="K4217" i="18"/>
  <c r="K4218" i="18"/>
  <c r="K4219" i="18"/>
  <c r="K4220" i="18"/>
  <c r="K4221" i="18"/>
  <c r="K4222" i="18"/>
  <c r="K4223" i="18"/>
  <c r="K4224" i="18"/>
  <c r="K4225" i="18"/>
  <c r="K4226" i="18"/>
  <c r="K4227" i="18"/>
  <c r="K4228" i="18"/>
  <c r="K4229" i="18"/>
  <c r="K4230" i="18"/>
  <c r="K4231" i="18"/>
  <c r="K4232" i="18"/>
  <c r="K4233" i="18"/>
  <c r="K4234" i="18"/>
  <c r="K4235" i="18"/>
  <c r="K4236" i="18"/>
  <c r="K4237" i="18"/>
  <c r="K4238" i="18"/>
  <c r="K4239" i="18"/>
  <c r="K4240" i="18"/>
  <c r="K4241" i="18"/>
  <c r="K4242" i="18"/>
  <c r="K4243" i="18"/>
  <c r="K4244" i="18"/>
  <c r="K4245" i="18"/>
  <c r="K4246" i="18"/>
  <c r="K4247" i="18"/>
  <c r="K4248" i="18"/>
  <c r="K4249" i="18"/>
  <c r="K4250" i="18"/>
  <c r="K4251" i="18"/>
  <c r="K2" i="18"/>
  <c r="D3" i="18"/>
  <c r="E4251" i="18"/>
  <c r="D4251" i="18"/>
  <c r="C4251" i="18"/>
  <c r="B4251" i="18"/>
  <c r="A4251" i="18"/>
  <c r="E4250" i="18"/>
  <c r="D4250" i="18"/>
  <c r="C4250" i="18"/>
  <c r="B4250" i="18"/>
  <c r="A4250" i="18"/>
  <c r="E4249" i="18"/>
  <c r="D4249" i="18"/>
  <c r="C4249" i="18"/>
  <c r="B4249" i="18"/>
  <c r="A4249" i="18"/>
  <c r="E4248" i="18"/>
  <c r="D4248" i="18"/>
  <c r="C4248" i="18"/>
  <c r="B4248" i="18"/>
  <c r="A4248" i="18"/>
  <c r="E4247" i="18"/>
  <c r="D4247" i="18"/>
  <c r="C4247" i="18"/>
  <c r="B4247" i="18"/>
  <c r="A4247" i="18"/>
  <c r="E4246" i="18"/>
  <c r="D4246" i="18"/>
  <c r="C4246" i="18"/>
  <c r="B4246" i="18"/>
  <c r="A4246" i="18"/>
  <c r="E4245" i="18"/>
  <c r="D4245" i="18"/>
  <c r="C4245" i="18"/>
  <c r="B4245" i="18"/>
  <c r="A4245" i="18"/>
  <c r="E4244" i="18"/>
  <c r="D4244" i="18"/>
  <c r="C4244" i="18"/>
  <c r="B4244" i="18"/>
  <c r="A4244" i="18"/>
  <c r="E4243" i="18"/>
  <c r="D4243" i="18"/>
  <c r="C4243" i="18"/>
  <c r="B4243" i="18"/>
  <c r="A4243" i="18"/>
  <c r="E4242" i="18"/>
  <c r="D4242" i="18"/>
  <c r="C4242" i="18"/>
  <c r="B4242" i="18"/>
  <c r="A4242" i="18"/>
  <c r="E4241" i="18"/>
  <c r="D4241" i="18"/>
  <c r="C4241" i="18"/>
  <c r="B4241" i="18"/>
  <c r="A4241" i="18"/>
  <c r="E4240" i="18"/>
  <c r="D4240" i="18"/>
  <c r="C4240" i="18"/>
  <c r="B4240" i="18"/>
  <c r="A4240" i="18"/>
  <c r="E4239" i="18"/>
  <c r="D4239" i="18"/>
  <c r="C4239" i="18"/>
  <c r="B4239" i="18"/>
  <c r="A4239" i="18"/>
  <c r="E4238" i="18"/>
  <c r="D4238" i="18"/>
  <c r="C4238" i="18"/>
  <c r="B4238" i="18"/>
  <c r="A4238" i="18"/>
  <c r="E4237" i="18"/>
  <c r="D4237" i="18"/>
  <c r="C4237" i="18"/>
  <c r="B4237" i="18"/>
  <c r="A4237" i="18"/>
  <c r="E4236" i="18"/>
  <c r="D4236" i="18"/>
  <c r="C4236" i="18"/>
  <c r="B4236" i="18"/>
  <c r="A4236" i="18"/>
  <c r="E4235" i="18"/>
  <c r="D4235" i="18"/>
  <c r="C4235" i="18"/>
  <c r="B4235" i="18"/>
  <c r="A4235" i="18"/>
  <c r="E4234" i="18"/>
  <c r="D4234" i="18"/>
  <c r="C4234" i="18"/>
  <c r="B4234" i="18"/>
  <c r="A4234" i="18"/>
  <c r="E4233" i="18"/>
  <c r="D4233" i="18"/>
  <c r="C4233" i="18"/>
  <c r="B4233" i="18"/>
  <c r="A4233" i="18"/>
  <c r="E4232" i="18"/>
  <c r="D4232" i="18"/>
  <c r="C4232" i="18"/>
  <c r="B4232" i="18"/>
  <c r="A4232" i="18"/>
  <c r="E4231" i="18"/>
  <c r="D4231" i="18"/>
  <c r="C4231" i="18"/>
  <c r="B4231" i="18"/>
  <c r="A4231" i="18"/>
  <c r="E4230" i="18"/>
  <c r="D4230" i="18"/>
  <c r="C4230" i="18"/>
  <c r="B4230" i="18"/>
  <c r="A4230" i="18"/>
  <c r="E4229" i="18"/>
  <c r="D4229" i="18"/>
  <c r="C4229" i="18"/>
  <c r="B4229" i="18"/>
  <c r="A4229" i="18"/>
  <c r="E4228" i="18"/>
  <c r="D4228" i="18"/>
  <c r="C4228" i="18"/>
  <c r="B4228" i="18"/>
  <c r="A4228" i="18"/>
  <c r="E4227" i="18"/>
  <c r="D4227" i="18"/>
  <c r="C4227" i="18"/>
  <c r="B4227" i="18"/>
  <c r="A4227" i="18"/>
  <c r="E4226" i="18"/>
  <c r="D4226" i="18"/>
  <c r="C4226" i="18"/>
  <c r="B4226" i="18"/>
  <c r="A4226" i="18"/>
  <c r="E4225" i="18"/>
  <c r="D4225" i="18"/>
  <c r="C4225" i="18"/>
  <c r="B4225" i="18"/>
  <c r="A4225" i="18"/>
  <c r="E4224" i="18"/>
  <c r="D4224" i="18"/>
  <c r="C4224" i="18"/>
  <c r="B4224" i="18"/>
  <c r="A4224" i="18"/>
  <c r="E4223" i="18"/>
  <c r="D4223" i="18"/>
  <c r="C4223" i="18"/>
  <c r="B4223" i="18"/>
  <c r="A4223" i="18"/>
  <c r="E4222" i="18"/>
  <c r="D4222" i="18"/>
  <c r="C4222" i="18"/>
  <c r="B4222" i="18"/>
  <c r="A4222" i="18"/>
  <c r="E4221" i="18"/>
  <c r="D4221" i="18"/>
  <c r="C4221" i="18"/>
  <c r="B4221" i="18"/>
  <c r="A4221" i="18"/>
  <c r="E4220" i="18"/>
  <c r="D4220" i="18"/>
  <c r="C4220" i="18"/>
  <c r="B4220" i="18"/>
  <c r="A4220" i="18"/>
  <c r="E4219" i="18"/>
  <c r="D4219" i="18"/>
  <c r="C4219" i="18"/>
  <c r="B4219" i="18"/>
  <c r="A4219" i="18"/>
  <c r="E4218" i="18"/>
  <c r="D4218" i="18"/>
  <c r="C4218" i="18"/>
  <c r="B4218" i="18"/>
  <c r="A4218" i="18"/>
  <c r="E4217" i="18"/>
  <c r="D4217" i="18"/>
  <c r="C4217" i="18"/>
  <c r="B4217" i="18"/>
  <c r="A4217" i="18"/>
  <c r="E4216" i="18"/>
  <c r="D4216" i="18"/>
  <c r="C4216" i="18"/>
  <c r="B4216" i="18"/>
  <c r="A4216" i="18"/>
  <c r="E4215" i="18"/>
  <c r="D4215" i="18"/>
  <c r="C4215" i="18"/>
  <c r="B4215" i="18"/>
  <c r="A4215" i="18"/>
  <c r="E4214" i="18"/>
  <c r="D4214" i="18"/>
  <c r="C4214" i="18"/>
  <c r="B4214" i="18"/>
  <c r="A4214" i="18"/>
  <c r="E4213" i="18"/>
  <c r="D4213" i="18"/>
  <c r="C4213" i="18"/>
  <c r="B4213" i="18"/>
  <c r="A4213" i="18"/>
  <c r="E4212" i="18"/>
  <c r="D4212" i="18"/>
  <c r="C4212" i="18"/>
  <c r="B4212" i="18"/>
  <c r="A4212" i="18"/>
  <c r="E4211" i="18"/>
  <c r="D4211" i="18"/>
  <c r="C4211" i="18"/>
  <c r="B4211" i="18"/>
  <c r="A4211" i="18"/>
  <c r="E4210" i="18"/>
  <c r="D4210" i="18"/>
  <c r="C4210" i="18"/>
  <c r="B4210" i="18"/>
  <c r="A4210" i="18"/>
  <c r="E4209" i="18"/>
  <c r="D4209" i="18"/>
  <c r="C4209" i="18"/>
  <c r="B4209" i="18"/>
  <c r="A4209" i="18"/>
  <c r="E4208" i="18"/>
  <c r="D4208" i="18"/>
  <c r="C4208" i="18"/>
  <c r="B4208" i="18"/>
  <c r="A4208" i="18"/>
  <c r="E4207" i="18"/>
  <c r="D4207" i="18"/>
  <c r="C4207" i="18"/>
  <c r="B4207" i="18"/>
  <c r="A4207" i="18"/>
  <c r="E4206" i="18"/>
  <c r="D4206" i="18"/>
  <c r="C4206" i="18"/>
  <c r="B4206" i="18"/>
  <c r="A4206" i="18"/>
  <c r="E4205" i="18"/>
  <c r="D4205" i="18"/>
  <c r="C4205" i="18"/>
  <c r="B4205" i="18"/>
  <c r="A4205" i="18"/>
  <c r="E4204" i="18"/>
  <c r="D4204" i="18"/>
  <c r="C4204" i="18"/>
  <c r="B4204" i="18"/>
  <c r="A4204" i="18"/>
  <c r="E4203" i="18"/>
  <c r="D4203" i="18"/>
  <c r="C4203" i="18"/>
  <c r="B4203" i="18"/>
  <c r="A4203" i="18"/>
  <c r="E4202" i="18"/>
  <c r="D4202" i="18"/>
  <c r="C4202" i="18"/>
  <c r="B4202" i="18"/>
  <c r="A4202" i="18"/>
  <c r="E4201" i="18"/>
  <c r="D4201" i="18"/>
  <c r="C4201" i="18"/>
  <c r="B4201" i="18"/>
  <c r="A4201" i="18"/>
  <c r="E4200" i="18"/>
  <c r="D4200" i="18"/>
  <c r="C4200" i="18"/>
  <c r="B4200" i="18"/>
  <c r="A4200" i="18"/>
  <c r="E4199" i="18"/>
  <c r="D4199" i="18"/>
  <c r="C4199" i="18"/>
  <c r="B4199" i="18"/>
  <c r="A4199" i="18"/>
  <c r="E4198" i="18"/>
  <c r="D4198" i="18"/>
  <c r="C4198" i="18"/>
  <c r="B4198" i="18"/>
  <c r="A4198" i="18"/>
  <c r="E4197" i="18"/>
  <c r="D4197" i="18"/>
  <c r="C4197" i="18"/>
  <c r="B4197" i="18"/>
  <c r="A4197" i="18"/>
  <c r="E4196" i="18"/>
  <c r="D4196" i="18"/>
  <c r="C4196" i="18"/>
  <c r="B4196" i="18"/>
  <c r="A4196" i="18"/>
  <c r="E4195" i="18"/>
  <c r="D4195" i="18"/>
  <c r="C4195" i="18"/>
  <c r="B4195" i="18"/>
  <c r="A4195" i="18"/>
  <c r="E4194" i="18"/>
  <c r="D4194" i="18"/>
  <c r="C4194" i="18"/>
  <c r="B4194" i="18"/>
  <c r="A4194" i="18"/>
  <c r="E4193" i="18"/>
  <c r="D4193" i="18"/>
  <c r="C4193" i="18"/>
  <c r="B4193" i="18"/>
  <c r="A4193" i="18"/>
  <c r="E4192" i="18"/>
  <c r="D4192" i="18"/>
  <c r="C4192" i="18"/>
  <c r="B4192" i="18"/>
  <c r="A4192" i="18"/>
  <c r="E4191" i="18"/>
  <c r="D4191" i="18"/>
  <c r="C4191" i="18"/>
  <c r="B4191" i="18"/>
  <c r="A4191" i="18"/>
  <c r="E4190" i="18"/>
  <c r="D4190" i="18"/>
  <c r="C4190" i="18"/>
  <c r="B4190" i="18"/>
  <c r="A4190" i="18"/>
  <c r="E4189" i="18"/>
  <c r="D4189" i="18"/>
  <c r="C4189" i="18"/>
  <c r="B4189" i="18"/>
  <c r="A4189" i="18"/>
  <c r="E4188" i="18"/>
  <c r="D4188" i="18"/>
  <c r="C4188" i="18"/>
  <c r="B4188" i="18"/>
  <c r="A4188" i="18"/>
  <c r="E4187" i="18"/>
  <c r="D4187" i="18"/>
  <c r="C4187" i="18"/>
  <c r="B4187" i="18"/>
  <c r="A4187" i="18"/>
  <c r="E4186" i="18"/>
  <c r="D4186" i="18"/>
  <c r="C4186" i="18"/>
  <c r="B4186" i="18"/>
  <c r="A4186" i="18"/>
  <c r="E4185" i="18"/>
  <c r="D4185" i="18"/>
  <c r="C4185" i="18"/>
  <c r="B4185" i="18"/>
  <c r="A4185" i="18"/>
  <c r="E4184" i="18"/>
  <c r="D4184" i="18"/>
  <c r="C4184" i="18"/>
  <c r="B4184" i="18"/>
  <c r="A4184" i="18"/>
  <c r="E4183" i="18"/>
  <c r="D4183" i="18"/>
  <c r="C4183" i="18"/>
  <c r="B4183" i="18"/>
  <c r="A4183" i="18"/>
  <c r="E4182" i="18"/>
  <c r="D4182" i="18"/>
  <c r="C4182" i="18"/>
  <c r="B4182" i="18"/>
  <c r="A4182" i="18"/>
  <c r="E4181" i="18"/>
  <c r="D4181" i="18"/>
  <c r="C4181" i="18"/>
  <c r="B4181" i="18"/>
  <c r="A4181" i="18"/>
  <c r="E4180" i="18"/>
  <c r="D4180" i="18"/>
  <c r="C4180" i="18"/>
  <c r="B4180" i="18"/>
  <c r="A4180" i="18"/>
  <c r="E4179" i="18"/>
  <c r="D4179" i="18"/>
  <c r="C4179" i="18"/>
  <c r="B4179" i="18"/>
  <c r="A4179" i="18"/>
  <c r="E4178" i="18"/>
  <c r="D4178" i="18"/>
  <c r="C4178" i="18"/>
  <c r="B4178" i="18"/>
  <c r="A4178" i="18"/>
  <c r="E4177" i="18"/>
  <c r="D4177" i="18"/>
  <c r="C4177" i="18"/>
  <c r="B4177" i="18"/>
  <c r="A4177" i="18"/>
  <c r="E4176" i="18"/>
  <c r="D4176" i="18"/>
  <c r="C4176" i="18"/>
  <c r="B4176" i="18"/>
  <c r="A4176" i="18"/>
  <c r="E4175" i="18"/>
  <c r="D4175" i="18"/>
  <c r="C4175" i="18"/>
  <c r="B4175" i="18"/>
  <c r="A4175" i="18"/>
  <c r="E4174" i="18"/>
  <c r="D4174" i="18"/>
  <c r="C4174" i="18"/>
  <c r="B4174" i="18"/>
  <c r="A4174" i="18"/>
  <c r="E4173" i="18"/>
  <c r="D4173" i="18"/>
  <c r="C4173" i="18"/>
  <c r="B4173" i="18"/>
  <c r="A4173" i="18"/>
  <c r="E4172" i="18"/>
  <c r="D4172" i="18"/>
  <c r="C4172" i="18"/>
  <c r="B4172" i="18"/>
  <c r="A4172" i="18"/>
  <c r="E4171" i="18"/>
  <c r="D4171" i="18"/>
  <c r="C4171" i="18"/>
  <c r="B4171" i="18"/>
  <c r="A4171" i="18"/>
  <c r="E4170" i="18"/>
  <c r="D4170" i="18"/>
  <c r="C4170" i="18"/>
  <c r="B4170" i="18"/>
  <c r="A4170" i="18"/>
  <c r="E4169" i="18"/>
  <c r="D4169" i="18"/>
  <c r="C4169" i="18"/>
  <c r="B4169" i="18"/>
  <c r="A4169" i="18"/>
  <c r="E4168" i="18"/>
  <c r="D4168" i="18"/>
  <c r="C4168" i="18"/>
  <c r="B4168" i="18"/>
  <c r="A4168" i="18"/>
  <c r="E4167" i="18"/>
  <c r="D4167" i="18"/>
  <c r="C4167" i="18"/>
  <c r="B4167" i="18"/>
  <c r="A4167" i="18"/>
  <c r="E4166" i="18"/>
  <c r="D4166" i="18"/>
  <c r="C4166" i="18"/>
  <c r="B4166" i="18"/>
  <c r="A4166" i="18"/>
  <c r="E4165" i="18"/>
  <c r="D4165" i="18"/>
  <c r="C4165" i="18"/>
  <c r="B4165" i="18"/>
  <c r="A4165" i="18"/>
  <c r="E4164" i="18"/>
  <c r="D4164" i="18"/>
  <c r="C4164" i="18"/>
  <c r="B4164" i="18"/>
  <c r="A4164" i="18"/>
  <c r="E4163" i="18"/>
  <c r="D4163" i="18"/>
  <c r="C4163" i="18"/>
  <c r="B4163" i="18"/>
  <c r="A4163" i="18"/>
  <c r="E4162" i="18"/>
  <c r="D4162" i="18"/>
  <c r="C4162" i="18"/>
  <c r="B4162" i="18"/>
  <c r="A4162" i="18"/>
  <c r="E4161" i="18"/>
  <c r="D4161" i="18"/>
  <c r="C4161" i="18"/>
  <c r="B4161" i="18"/>
  <c r="A4161" i="18"/>
  <c r="E4160" i="18"/>
  <c r="D4160" i="18"/>
  <c r="C4160" i="18"/>
  <c r="B4160" i="18"/>
  <c r="A4160" i="18"/>
  <c r="E4159" i="18"/>
  <c r="D4159" i="18"/>
  <c r="C4159" i="18"/>
  <c r="B4159" i="18"/>
  <c r="A4159" i="18"/>
  <c r="E4158" i="18"/>
  <c r="D4158" i="18"/>
  <c r="C4158" i="18"/>
  <c r="B4158" i="18"/>
  <c r="A4158" i="18"/>
  <c r="E4157" i="18"/>
  <c r="D4157" i="18"/>
  <c r="C4157" i="18"/>
  <c r="B4157" i="18"/>
  <c r="A4157" i="18"/>
  <c r="E4156" i="18"/>
  <c r="D4156" i="18"/>
  <c r="C4156" i="18"/>
  <c r="B4156" i="18"/>
  <c r="A4156" i="18"/>
  <c r="E4155" i="18"/>
  <c r="D4155" i="18"/>
  <c r="C4155" i="18"/>
  <c r="B4155" i="18"/>
  <c r="A4155" i="18"/>
  <c r="E4154" i="18"/>
  <c r="D4154" i="18"/>
  <c r="C4154" i="18"/>
  <c r="B4154" i="18"/>
  <c r="A4154" i="18"/>
  <c r="E4153" i="18"/>
  <c r="D4153" i="18"/>
  <c r="C4153" i="18"/>
  <c r="B4153" i="18"/>
  <c r="A4153" i="18"/>
  <c r="E4152" i="18"/>
  <c r="D4152" i="18"/>
  <c r="C4152" i="18"/>
  <c r="B4152" i="18"/>
  <c r="A4152" i="18"/>
  <c r="E4151" i="18"/>
  <c r="D4151" i="18"/>
  <c r="C4151" i="18"/>
  <c r="B4151" i="18"/>
  <c r="A4151" i="18"/>
  <c r="E4150" i="18"/>
  <c r="D4150" i="18"/>
  <c r="C4150" i="18"/>
  <c r="B4150" i="18"/>
  <c r="A4150" i="18"/>
  <c r="E4149" i="18"/>
  <c r="D4149" i="18"/>
  <c r="C4149" i="18"/>
  <c r="B4149" i="18"/>
  <c r="A4149" i="18"/>
  <c r="E4148" i="18"/>
  <c r="D4148" i="18"/>
  <c r="C4148" i="18"/>
  <c r="B4148" i="18"/>
  <c r="A4148" i="18"/>
  <c r="E4147" i="18"/>
  <c r="D4147" i="18"/>
  <c r="C4147" i="18"/>
  <c r="B4147" i="18"/>
  <c r="A4147" i="18"/>
  <c r="E4146" i="18"/>
  <c r="D4146" i="18"/>
  <c r="C4146" i="18"/>
  <c r="B4146" i="18"/>
  <c r="A4146" i="18"/>
  <c r="E4145" i="18"/>
  <c r="D4145" i="18"/>
  <c r="C4145" i="18"/>
  <c r="B4145" i="18"/>
  <c r="A4145" i="18"/>
  <c r="E4144" i="18"/>
  <c r="D4144" i="18"/>
  <c r="C4144" i="18"/>
  <c r="B4144" i="18"/>
  <c r="A4144" i="18"/>
  <c r="E4143" i="18"/>
  <c r="D4143" i="18"/>
  <c r="C4143" i="18"/>
  <c r="B4143" i="18"/>
  <c r="A4143" i="18"/>
  <c r="E4142" i="18"/>
  <c r="D4142" i="18"/>
  <c r="C4142" i="18"/>
  <c r="B4142" i="18"/>
  <c r="A4142" i="18"/>
  <c r="E4141" i="18"/>
  <c r="D4141" i="18"/>
  <c r="C4141" i="18"/>
  <c r="B4141" i="18"/>
  <c r="A4141" i="18"/>
  <c r="E4140" i="18"/>
  <c r="D4140" i="18"/>
  <c r="C4140" i="18"/>
  <c r="B4140" i="18"/>
  <c r="A4140" i="18"/>
  <c r="E4139" i="18"/>
  <c r="D4139" i="18"/>
  <c r="C4139" i="18"/>
  <c r="B4139" i="18"/>
  <c r="A4139" i="18"/>
  <c r="E4138" i="18"/>
  <c r="D4138" i="18"/>
  <c r="C4138" i="18"/>
  <c r="B4138" i="18"/>
  <c r="A4138" i="18"/>
  <c r="E4137" i="18"/>
  <c r="D4137" i="18"/>
  <c r="C4137" i="18"/>
  <c r="B4137" i="18"/>
  <c r="A4137" i="18"/>
  <c r="E4136" i="18"/>
  <c r="D4136" i="18"/>
  <c r="C4136" i="18"/>
  <c r="B4136" i="18"/>
  <c r="A4136" i="18"/>
  <c r="E4135" i="18"/>
  <c r="D4135" i="18"/>
  <c r="C4135" i="18"/>
  <c r="B4135" i="18"/>
  <c r="A4135" i="18"/>
  <c r="E4134" i="18"/>
  <c r="D4134" i="18"/>
  <c r="C4134" i="18"/>
  <c r="B4134" i="18"/>
  <c r="A4134" i="18"/>
  <c r="E4133" i="18"/>
  <c r="D4133" i="18"/>
  <c r="C4133" i="18"/>
  <c r="B4133" i="18"/>
  <c r="A4133" i="18"/>
  <c r="E4132" i="18"/>
  <c r="D4132" i="18"/>
  <c r="C4132" i="18"/>
  <c r="B4132" i="18"/>
  <c r="A4132" i="18"/>
  <c r="E4131" i="18"/>
  <c r="D4131" i="18"/>
  <c r="C4131" i="18"/>
  <c r="B4131" i="18"/>
  <c r="A4131" i="18"/>
  <c r="E4130" i="18"/>
  <c r="D4130" i="18"/>
  <c r="C4130" i="18"/>
  <c r="B4130" i="18"/>
  <c r="A4130" i="18"/>
  <c r="E4129" i="18"/>
  <c r="D4129" i="18"/>
  <c r="C4129" i="18"/>
  <c r="B4129" i="18"/>
  <c r="A4129" i="18"/>
  <c r="E4128" i="18"/>
  <c r="D4128" i="18"/>
  <c r="C4128" i="18"/>
  <c r="B4128" i="18"/>
  <c r="A4128" i="18"/>
  <c r="E4127" i="18"/>
  <c r="D4127" i="18"/>
  <c r="C4127" i="18"/>
  <c r="B4127" i="18"/>
  <c r="A4127" i="18"/>
  <c r="E4126" i="18"/>
  <c r="D4126" i="18"/>
  <c r="C4126" i="18"/>
  <c r="B4126" i="18"/>
  <c r="A4126" i="18"/>
  <c r="E4125" i="18"/>
  <c r="D4125" i="18"/>
  <c r="C4125" i="18"/>
  <c r="B4125" i="18"/>
  <c r="A4125" i="18"/>
  <c r="E4124" i="18"/>
  <c r="D4124" i="18"/>
  <c r="C4124" i="18"/>
  <c r="B4124" i="18"/>
  <c r="A4124" i="18"/>
  <c r="E4123" i="18"/>
  <c r="D4123" i="18"/>
  <c r="C4123" i="18"/>
  <c r="B4123" i="18"/>
  <c r="A4123" i="18"/>
  <c r="E4122" i="18"/>
  <c r="D4122" i="18"/>
  <c r="C4122" i="18"/>
  <c r="B4122" i="18"/>
  <c r="A4122" i="18"/>
  <c r="E4121" i="18"/>
  <c r="D4121" i="18"/>
  <c r="C4121" i="18"/>
  <c r="B4121" i="18"/>
  <c r="A4121" i="18"/>
  <c r="E4120" i="18"/>
  <c r="D4120" i="18"/>
  <c r="C4120" i="18"/>
  <c r="B4120" i="18"/>
  <c r="A4120" i="18"/>
  <c r="E4119" i="18"/>
  <c r="D4119" i="18"/>
  <c r="C4119" i="18"/>
  <c r="B4119" i="18"/>
  <c r="A4119" i="18"/>
  <c r="E4118" i="18"/>
  <c r="D4118" i="18"/>
  <c r="C4118" i="18"/>
  <c r="B4118" i="18"/>
  <c r="A4118" i="18"/>
  <c r="E4117" i="18"/>
  <c r="D4117" i="18"/>
  <c r="C4117" i="18"/>
  <c r="B4117" i="18"/>
  <c r="A4117" i="18"/>
  <c r="E4116" i="18"/>
  <c r="D4116" i="18"/>
  <c r="C4116" i="18"/>
  <c r="B4116" i="18"/>
  <c r="A4116" i="18"/>
  <c r="E4115" i="18"/>
  <c r="D4115" i="18"/>
  <c r="C4115" i="18"/>
  <c r="B4115" i="18"/>
  <c r="A4115" i="18"/>
  <c r="E4114" i="18"/>
  <c r="D4114" i="18"/>
  <c r="C4114" i="18"/>
  <c r="B4114" i="18"/>
  <c r="A4114" i="18"/>
  <c r="E4113" i="18"/>
  <c r="D4113" i="18"/>
  <c r="C4113" i="18"/>
  <c r="B4113" i="18"/>
  <c r="A4113" i="18"/>
  <c r="E4112" i="18"/>
  <c r="D4112" i="18"/>
  <c r="C4112" i="18"/>
  <c r="B4112" i="18"/>
  <c r="A4112" i="18"/>
  <c r="E4111" i="18"/>
  <c r="D4111" i="18"/>
  <c r="C4111" i="18"/>
  <c r="B4111" i="18"/>
  <c r="A4111" i="18"/>
  <c r="E4110" i="18"/>
  <c r="D4110" i="18"/>
  <c r="C4110" i="18"/>
  <c r="B4110" i="18"/>
  <c r="A4110" i="18"/>
  <c r="E4109" i="18"/>
  <c r="D4109" i="18"/>
  <c r="C4109" i="18"/>
  <c r="B4109" i="18"/>
  <c r="A4109" i="18"/>
  <c r="E4108" i="18"/>
  <c r="D4108" i="18"/>
  <c r="C4108" i="18"/>
  <c r="B4108" i="18"/>
  <c r="A4108" i="18"/>
  <c r="E4107" i="18"/>
  <c r="D4107" i="18"/>
  <c r="C4107" i="18"/>
  <c r="B4107" i="18"/>
  <c r="A4107" i="18"/>
  <c r="E4106" i="18"/>
  <c r="D4106" i="18"/>
  <c r="C4106" i="18"/>
  <c r="B4106" i="18"/>
  <c r="A4106" i="18"/>
  <c r="E4105" i="18"/>
  <c r="D4105" i="18"/>
  <c r="C4105" i="18"/>
  <c r="B4105" i="18"/>
  <c r="A4105" i="18"/>
  <c r="E4104" i="18"/>
  <c r="D4104" i="18"/>
  <c r="C4104" i="18"/>
  <c r="B4104" i="18"/>
  <c r="A4104" i="18"/>
  <c r="E4103" i="18"/>
  <c r="D4103" i="18"/>
  <c r="C4103" i="18"/>
  <c r="B4103" i="18"/>
  <c r="A4103" i="18"/>
  <c r="E4102" i="18"/>
  <c r="D4102" i="18"/>
  <c r="C4102" i="18"/>
  <c r="B4102" i="18"/>
  <c r="A4102" i="18"/>
  <c r="E4101" i="18"/>
  <c r="D4101" i="18"/>
  <c r="C4101" i="18"/>
  <c r="B4101" i="18"/>
  <c r="A4101" i="18"/>
  <c r="E4100" i="18"/>
  <c r="D4100" i="18"/>
  <c r="C4100" i="18"/>
  <c r="B4100" i="18"/>
  <c r="A4100" i="18"/>
  <c r="E4099" i="18"/>
  <c r="D4099" i="18"/>
  <c r="C4099" i="18"/>
  <c r="B4099" i="18"/>
  <c r="A4099" i="18"/>
  <c r="E4098" i="18"/>
  <c r="D4098" i="18"/>
  <c r="C4098" i="18"/>
  <c r="B4098" i="18"/>
  <c r="A4098" i="18"/>
  <c r="E4097" i="18"/>
  <c r="D4097" i="18"/>
  <c r="C4097" i="18"/>
  <c r="B4097" i="18"/>
  <c r="A4097" i="18"/>
  <c r="E4096" i="18"/>
  <c r="D4096" i="18"/>
  <c r="C4096" i="18"/>
  <c r="B4096" i="18"/>
  <c r="A4096" i="18"/>
  <c r="E4095" i="18"/>
  <c r="D4095" i="18"/>
  <c r="C4095" i="18"/>
  <c r="B4095" i="18"/>
  <c r="A4095" i="18"/>
  <c r="E4094" i="18"/>
  <c r="D4094" i="18"/>
  <c r="C4094" i="18"/>
  <c r="B4094" i="18"/>
  <c r="A4094" i="18"/>
  <c r="E4093" i="18"/>
  <c r="D4093" i="18"/>
  <c r="C4093" i="18"/>
  <c r="B4093" i="18"/>
  <c r="A4093" i="18"/>
  <c r="E4092" i="18"/>
  <c r="D4092" i="18"/>
  <c r="C4092" i="18"/>
  <c r="B4092" i="18"/>
  <c r="A4092" i="18"/>
  <c r="E4091" i="18"/>
  <c r="D4091" i="18"/>
  <c r="C4091" i="18"/>
  <c r="B4091" i="18"/>
  <c r="A4091" i="18"/>
  <c r="E4090" i="18"/>
  <c r="D4090" i="18"/>
  <c r="C4090" i="18"/>
  <c r="B4090" i="18"/>
  <c r="A4090" i="18"/>
  <c r="E4089" i="18"/>
  <c r="D4089" i="18"/>
  <c r="C4089" i="18"/>
  <c r="B4089" i="18"/>
  <c r="A4089" i="18"/>
  <c r="E4088" i="18"/>
  <c r="D4088" i="18"/>
  <c r="C4088" i="18"/>
  <c r="B4088" i="18"/>
  <c r="A4088" i="18"/>
  <c r="E4087" i="18"/>
  <c r="D4087" i="18"/>
  <c r="C4087" i="18"/>
  <c r="B4087" i="18"/>
  <c r="A4087" i="18"/>
  <c r="E4086" i="18"/>
  <c r="D4086" i="18"/>
  <c r="C4086" i="18"/>
  <c r="B4086" i="18"/>
  <c r="A4086" i="18"/>
  <c r="E4085" i="18"/>
  <c r="D4085" i="18"/>
  <c r="C4085" i="18"/>
  <c r="B4085" i="18"/>
  <c r="A4085" i="18"/>
  <c r="E4084" i="18"/>
  <c r="D4084" i="18"/>
  <c r="C4084" i="18"/>
  <c r="B4084" i="18"/>
  <c r="A4084" i="18"/>
  <c r="E4083" i="18"/>
  <c r="D4083" i="18"/>
  <c r="C4083" i="18"/>
  <c r="B4083" i="18"/>
  <c r="A4083" i="18"/>
  <c r="E4082" i="18"/>
  <c r="D4082" i="18"/>
  <c r="C4082" i="18"/>
  <c r="B4082" i="18"/>
  <c r="A4082" i="18"/>
  <c r="E4081" i="18"/>
  <c r="D4081" i="18"/>
  <c r="C4081" i="18"/>
  <c r="B4081" i="18"/>
  <c r="A4081" i="18"/>
  <c r="E4080" i="18"/>
  <c r="D4080" i="18"/>
  <c r="C4080" i="18"/>
  <c r="B4080" i="18"/>
  <c r="A4080" i="18"/>
  <c r="E4079" i="18"/>
  <c r="D4079" i="18"/>
  <c r="C4079" i="18"/>
  <c r="B4079" i="18"/>
  <c r="A4079" i="18"/>
  <c r="E4078" i="18"/>
  <c r="D4078" i="18"/>
  <c r="C4078" i="18"/>
  <c r="B4078" i="18"/>
  <c r="A4078" i="18"/>
  <c r="E4077" i="18"/>
  <c r="D4077" i="18"/>
  <c r="C4077" i="18"/>
  <c r="B4077" i="18"/>
  <c r="A4077" i="18"/>
  <c r="E4076" i="18"/>
  <c r="D4076" i="18"/>
  <c r="C4076" i="18"/>
  <c r="B4076" i="18"/>
  <c r="A4076" i="18"/>
  <c r="E4075" i="18"/>
  <c r="D4075" i="18"/>
  <c r="C4075" i="18"/>
  <c r="B4075" i="18"/>
  <c r="A4075" i="18"/>
  <c r="E4074" i="18"/>
  <c r="D4074" i="18"/>
  <c r="C4074" i="18"/>
  <c r="B4074" i="18"/>
  <c r="A4074" i="18"/>
  <c r="E4073" i="18"/>
  <c r="D4073" i="18"/>
  <c r="C4073" i="18"/>
  <c r="B4073" i="18"/>
  <c r="A4073" i="18"/>
  <c r="E4072" i="18"/>
  <c r="D4072" i="18"/>
  <c r="C4072" i="18"/>
  <c r="B4072" i="18"/>
  <c r="A4072" i="18"/>
  <c r="E4071" i="18"/>
  <c r="D4071" i="18"/>
  <c r="C4071" i="18"/>
  <c r="B4071" i="18"/>
  <c r="A4071" i="18"/>
  <c r="E4070" i="18"/>
  <c r="D4070" i="18"/>
  <c r="C4070" i="18"/>
  <c r="B4070" i="18"/>
  <c r="A4070" i="18"/>
  <c r="E4069" i="18"/>
  <c r="D4069" i="18"/>
  <c r="C4069" i="18"/>
  <c r="B4069" i="18"/>
  <c r="A4069" i="18"/>
  <c r="E4068" i="18"/>
  <c r="D4068" i="18"/>
  <c r="C4068" i="18"/>
  <c r="B4068" i="18"/>
  <c r="A4068" i="18"/>
  <c r="E4067" i="18"/>
  <c r="D4067" i="18"/>
  <c r="C4067" i="18"/>
  <c r="B4067" i="18"/>
  <c r="A4067" i="18"/>
  <c r="E4066" i="18"/>
  <c r="D4066" i="18"/>
  <c r="C4066" i="18"/>
  <c r="B4066" i="18"/>
  <c r="A4066" i="18"/>
  <c r="E4065" i="18"/>
  <c r="D4065" i="18"/>
  <c r="C4065" i="18"/>
  <c r="B4065" i="18"/>
  <c r="A4065" i="18"/>
  <c r="E4064" i="18"/>
  <c r="D4064" i="18"/>
  <c r="C4064" i="18"/>
  <c r="B4064" i="18"/>
  <c r="A4064" i="18"/>
  <c r="E4063" i="18"/>
  <c r="D4063" i="18"/>
  <c r="C4063" i="18"/>
  <c r="B4063" i="18"/>
  <c r="A4063" i="18"/>
  <c r="E4062" i="18"/>
  <c r="D4062" i="18"/>
  <c r="C4062" i="18"/>
  <c r="B4062" i="18"/>
  <c r="A4062" i="18"/>
  <c r="E4061" i="18"/>
  <c r="D4061" i="18"/>
  <c r="C4061" i="18"/>
  <c r="B4061" i="18"/>
  <c r="A4061" i="18"/>
  <c r="E4060" i="18"/>
  <c r="D4060" i="18"/>
  <c r="C4060" i="18"/>
  <c r="B4060" i="18"/>
  <c r="A4060" i="18"/>
  <c r="E4059" i="18"/>
  <c r="D4059" i="18"/>
  <c r="C4059" i="18"/>
  <c r="B4059" i="18"/>
  <c r="A4059" i="18"/>
  <c r="E4058" i="18"/>
  <c r="D4058" i="18"/>
  <c r="C4058" i="18"/>
  <c r="B4058" i="18"/>
  <c r="A4058" i="18"/>
  <c r="E4057" i="18"/>
  <c r="D4057" i="18"/>
  <c r="C4057" i="18"/>
  <c r="B4057" i="18"/>
  <c r="A4057" i="18"/>
  <c r="E4056" i="18"/>
  <c r="D4056" i="18"/>
  <c r="C4056" i="18"/>
  <c r="B4056" i="18"/>
  <c r="A4056" i="18"/>
  <c r="E4055" i="18"/>
  <c r="D4055" i="18"/>
  <c r="C4055" i="18"/>
  <c r="B4055" i="18"/>
  <c r="A4055" i="18"/>
  <c r="E4054" i="18"/>
  <c r="D4054" i="18"/>
  <c r="C4054" i="18"/>
  <c r="B4054" i="18"/>
  <c r="A4054" i="18"/>
  <c r="E4053" i="18"/>
  <c r="D4053" i="18"/>
  <c r="C4053" i="18"/>
  <c r="B4053" i="18"/>
  <c r="A4053" i="18"/>
  <c r="E4052" i="18"/>
  <c r="D4052" i="18"/>
  <c r="C4052" i="18"/>
  <c r="B4052" i="18"/>
  <c r="A4052" i="18"/>
  <c r="E4051" i="18"/>
  <c r="D4051" i="18"/>
  <c r="C4051" i="18"/>
  <c r="B4051" i="18"/>
  <c r="A4051" i="18"/>
  <c r="E4050" i="18"/>
  <c r="D4050" i="18"/>
  <c r="C4050" i="18"/>
  <c r="B4050" i="18"/>
  <c r="A4050" i="18"/>
  <c r="E4049" i="18"/>
  <c r="D4049" i="18"/>
  <c r="C4049" i="18"/>
  <c r="B4049" i="18"/>
  <c r="A4049" i="18"/>
  <c r="E4048" i="18"/>
  <c r="D4048" i="18"/>
  <c r="C4048" i="18"/>
  <c r="B4048" i="18"/>
  <c r="A4048" i="18"/>
  <c r="E4047" i="18"/>
  <c r="D4047" i="18"/>
  <c r="C4047" i="18"/>
  <c r="B4047" i="18"/>
  <c r="A4047" i="18"/>
  <c r="E4046" i="18"/>
  <c r="D4046" i="18"/>
  <c r="C4046" i="18"/>
  <c r="B4046" i="18"/>
  <c r="A4046" i="18"/>
  <c r="E4045" i="18"/>
  <c r="D4045" i="18"/>
  <c r="C4045" i="18"/>
  <c r="B4045" i="18"/>
  <c r="A4045" i="18"/>
  <c r="E4044" i="18"/>
  <c r="D4044" i="18"/>
  <c r="C4044" i="18"/>
  <c r="B4044" i="18"/>
  <c r="A4044" i="18"/>
  <c r="E4043" i="18"/>
  <c r="D4043" i="18"/>
  <c r="C4043" i="18"/>
  <c r="B4043" i="18"/>
  <c r="A4043" i="18"/>
  <c r="E4042" i="18"/>
  <c r="D4042" i="18"/>
  <c r="C4042" i="18"/>
  <c r="B4042" i="18"/>
  <c r="A4042" i="18"/>
  <c r="E4041" i="18"/>
  <c r="D4041" i="18"/>
  <c r="C4041" i="18"/>
  <c r="B4041" i="18"/>
  <c r="A4041" i="18"/>
  <c r="E4040" i="18"/>
  <c r="D4040" i="18"/>
  <c r="C4040" i="18"/>
  <c r="B4040" i="18"/>
  <c r="A4040" i="18"/>
  <c r="E4039" i="18"/>
  <c r="D4039" i="18"/>
  <c r="C4039" i="18"/>
  <c r="B4039" i="18"/>
  <c r="A4039" i="18"/>
  <c r="E4038" i="18"/>
  <c r="D4038" i="18"/>
  <c r="C4038" i="18"/>
  <c r="B4038" i="18"/>
  <c r="A4038" i="18"/>
  <c r="E4037" i="18"/>
  <c r="D4037" i="18"/>
  <c r="C4037" i="18"/>
  <c r="B4037" i="18"/>
  <c r="A4037" i="18"/>
  <c r="E4036" i="18"/>
  <c r="D4036" i="18"/>
  <c r="C4036" i="18"/>
  <c r="B4036" i="18"/>
  <c r="A4036" i="18"/>
  <c r="E4035" i="18"/>
  <c r="D4035" i="18"/>
  <c r="C4035" i="18"/>
  <c r="B4035" i="18"/>
  <c r="A4035" i="18"/>
  <c r="E4034" i="18"/>
  <c r="D4034" i="18"/>
  <c r="C4034" i="18"/>
  <c r="B4034" i="18"/>
  <c r="A4034" i="18"/>
  <c r="E4033" i="18"/>
  <c r="D4033" i="18"/>
  <c r="C4033" i="18"/>
  <c r="B4033" i="18"/>
  <c r="A4033" i="18"/>
  <c r="E4032" i="18"/>
  <c r="D4032" i="18"/>
  <c r="C4032" i="18"/>
  <c r="B4032" i="18"/>
  <c r="A4032" i="18"/>
  <c r="E4031" i="18"/>
  <c r="D4031" i="18"/>
  <c r="C4031" i="18"/>
  <c r="B4031" i="18"/>
  <c r="A4031" i="18"/>
  <c r="E4030" i="18"/>
  <c r="D4030" i="18"/>
  <c r="C4030" i="18"/>
  <c r="B4030" i="18"/>
  <c r="A4030" i="18"/>
  <c r="E4029" i="18"/>
  <c r="D4029" i="18"/>
  <c r="C4029" i="18"/>
  <c r="B4029" i="18"/>
  <c r="A4029" i="18"/>
  <c r="E4028" i="18"/>
  <c r="D4028" i="18"/>
  <c r="C4028" i="18"/>
  <c r="B4028" i="18"/>
  <c r="A4028" i="18"/>
  <c r="E4027" i="18"/>
  <c r="D4027" i="18"/>
  <c r="C4027" i="18"/>
  <c r="B4027" i="18"/>
  <c r="A4027" i="18"/>
  <c r="E4026" i="18"/>
  <c r="D4026" i="18"/>
  <c r="C4026" i="18"/>
  <c r="B4026" i="18"/>
  <c r="A4026" i="18"/>
  <c r="E4025" i="18"/>
  <c r="D4025" i="18"/>
  <c r="C4025" i="18"/>
  <c r="B4025" i="18"/>
  <c r="A4025" i="18"/>
  <c r="E4024" i="18"/>
  <c r="D4024" i="18"/>
  <c r="C4024" i="18"/>
  <c r="B4024" i="18"/>
  <c r="A4024" i="18"/>
  <c r="E4023" i="18"/>
  <c r="D4023" i="18"/>
  <c r="C4023" i="18"/>
  <c r="B4023" i="18"/>
  <c r="A4023" i="18"/>
  <c r="E4022" i="18"/>
  <c r="D4022" i="18"/>
  <c r="C4022" i="18"/>
  <c r="B4022" i="18"/>
  <c r="A4022" i="18"/>
  <c r="E4021" i="18"/>
  <c r="D4021" i="18"/>
  <c r="C4021" i="18"/>
  <c r="B4021" i="18"/>
  <c r="A4021" i="18"/>
  <c r="E4020" i="18"/>
  <c r="D4020" i="18"/>
  <c r="C4020" i="18"/>
  <c r="B4020" i="18"/>
  <c r="A4020" i="18"/>
  <c r="E4019" i="18"/>
  <c r="D4019" i="18"/>
  <c r="C4019" i="18"/>
  <c r="B4019" i="18"/>
  <c r="A4019" i="18"/>
  <c r="E4018" i="18"/>
  <c r="D4018" i="18"/>
  <c r="C4018" i="18"/>
  <c r="B4018" i="18"/>
  <c r="A4018" i="18"/>
  <c r="E4017" i="18"/>
  <c r="D4017" i="18"/>
  <c r="C4017" i="18"/>
  <c r="B4017" i="18"/>
  <c r="A4017" i="18"/>
  <c r="E4016" i="18"/>
  <c r="D4016" i="18"/>
  <c r="C4016" i="18"/>
  <c r="B4016" i="18"/>
  <c r="A4016" i="18"/>
  <c r="E4015" i="18"/>
  <c r="D4015" i="18"/>
  <c r="C4015" i="18"/>
  <c r="B4015" i="18"/>
  <c r="A4015" i="18"/>
  <c r="E4014" i="18"/>
  <c r="D4014" i="18"/>
  <c r="C4014" i="18"/>
  <c r="B4014" i="18"/>
  <c r="A4014" i="18"/>
  <c r="E4013" i="18"/>
  <c r="D4013" i="18"/>
  <c r="C4013" i="18"/>
  <c r="B4013" i="18"/>
  <c r="A4013" i="18"/>
  <c r="E4012" i="18"/>
  <c r="D4012" i="18"/>
  <c r="C4012" i="18"/>
  <c r="B4012" i="18"/>
  <c r="A4012" i="18"/>
  <c r="E4011" i="18"/>
  <c r="D4011" i="18"/>
  <c r="C4011" i="18"/>
  <c r="B4011" i="18"/>
  <c r="A4011" i="18"/>
  <c r="E4010" i="18"/>
  <c r="D4010" i="18"/>
  <c r="C4010" i="18"/>
  <c r="B4010" i="18"/>
  <c r="A4010" i="18"/>
  <c r="E4009" i="18"/>
  <c r="D4009" i="18"/>
  <c r="C4009" i="18"/>
  <c r="B4009" i="18"/>
  <c r="A4009" i="18"/>
  <c r="E4008" i="18"/>
  <c r="D4008" i="18"/>
  <c r="C4008" i="18"/>
  <c r="B4008" i="18"/>
  <c r="A4008" i="18"/>
  <c r="E4007" i="18"/>
  <c r="D4007" i="18"/>
  <c r="C4007" i="18"/>
  <c r="B4007" i="18"/>
  <c r="A4007" i="18"/>
  <c r="E4006" i="18"/>
  <c r="D4006" i="18"/>
  <c r="C4006" i="18"/>
  <c r="B4006" i="18"/>
  <c r="A4006" i="18"/>
  <c r="E4005" i="18"/>
  <c r="D4005" i="18"/>
  <c r="C4005" i="18"/>
  <c r="B4005" i="18"/>
  <c r="A4005" i="18"/>
  <c r="E4004" i="18"/>
  <c r="D4004" i="18"/>
  <c r="C4004" i="18"/>
  <c r="B4004" i="18"/>
  <c r="A4004" i="18"/>
  <c r="E4003" i="18"/>
  <c r="D4003" i="18"/>
  <c r="C4003" i="18"/>
  <c r="B4003" i="18"/>
  <c r="A4003" i="18"/>
  <c r="E4002" i="18"/>
  <c r="D4002" i="18"/>
  <c r="C4002" i="18"/>
  <c r="B4002" i="18"/>
  <c r="A4002" i="18"/>
  <c r="E4001" i="18"/>
  <c r="D4001" i="18"/>
  <c r="C4001" i="18"/>
  <c r="B4001" i="18"/>
  <c r="A4001" i="18"/>
  <c r="E4000" i="18"/>
  <c r="D4000" i="18"/>
  <c r="C4000" i="18"/>
  <c r="B4000" i="18"/>
  <c r="A4000" i="18"/>
  <c r="E3999" i="18"/>
  <c r="D3999" i="18"/>
  <c r="C3999" i="18"/>
  <c r="B3999" i="18"/>
  <c r="A3999" i="18"/>
  <c r="E3998" i="18"/>
  <c r="D3998" i="18"/>
  <c r="C3998" i="18"/>
  <c r="B3998" i="18"/>
  <c r="A3998" i="18"/>
  <c r="E3997" i="18"/>
  <c r="D3997" i="18"/>
  <c r="C3997" i="18"/>
  <c r="B3997" i="18"/>
  <c r="A3997" i="18"/>
  <c r="E3996" i="18"/>
  <c r="D3996" i="18"/>
  <c r="C3996" i="18"/>
  <c r="B3996" i="18"/>
  <c r="A3996" i="18"/>
  <c r="E3995" i="18"/>
  <c r="D3995" i="18"/>
  <c r="C3995" i="18"/>
  <c r="B3995" i="18"/>
  <c r="A3995" i="18"/>
  <c r="E3994" i="18"/>
  <c r="D3994" i="18"/>
  <c r="C3994" i="18"/>
  <c r="B3994" i="18"/>
  <c r="A3994" i="18"/>
  <c r="E3993" i="18"/>
  <c r="D3993" i="18"/>
  <c r="C3993" i="18"/>
  <c r="B3993" i="18"/>
  <c r="A3993" i="18"/>
  <c r="E3992" i="18"/>
  <c r="D3992" i="18"/>
  <c r="C3992" i="18"/>
  <c r="B3992" i="18"/>
  <c r="A3992" i="18"/>
  <c r="E3991" i="18"/>
  <c r="D3991" i="18"/>
  <c r="C3991" i="18"/>
  <c r="B3991" i="18"/>
  <c r="A3991" i="18"/>
  <c r="E3990" i="18"/>
  <c r="D3990" i="18"/>
  <c r="C3990" i="18"/>
  <c r="B3990" i="18"/>
  <c r="A3990" i="18"/>
  <c r="E3989" i="18"/>
  <c r="D3989" i="18"/>
  <c r="C3989" i="18"/>
  <c r="B3989" i="18"/>
  <c r="A3989" i="18"/>
  <c r="E3988" i="18"/>
  <c r="D3988" i="18"/>
  <c r="C3988" i="18"/>
  <c r="B3988" i="18"/>
  <c r="A3988" i="18"/>
  <c r="E3987" i="18"/>
  <c r="D3987" i="18"/>
  <c r="C3987" i="18"/>
  <c r="B3987" i="18"/>
  <c r="A3987" i="18"/>
  <c r="E3986" i="18"/>
  <c r="D3986" i="18"/>
  <c r="C3986" i="18"/>
  <c r="B3986" i="18"/>
  <c r="A3986" i="18"/>
  <c r="E3985" i="18"/>
  <c r="D3985" i="18"/>
  <c r="C3985" i="18"/>
  <c r="B3985" i="18"/>
  <c r="A3985" i="18"/>
  <c r="E3984" i="18"/>
  <c r="D3984" i="18"/>
  <c r="C3984" i="18"/>
  <c r="B3984" i="18"/>
  <c r="A3984" i="18"/>
  <c r="E3983" i="18"/>
  <c r="D3983" i="18"/>
  <c r="C3983" i="18"/>
  <c r="B3983" i="18"/>
  <c r="A3983" i="18"/>
  <c r="E3982" i="18"/>
  <c r="D3982" i="18"/>
  <c r="C3982" i="18"/>
  <c r="B3982" i="18"/>
  <c r="A3982" i="18"/>
  <c r="E3981" i="18"/>
  <c r="D3981" i="18"/>
  <c r="C3981" i="18"/>
  <c r="B3981" i="18"/>
  <c r="A3981" i="18"/>
  <c r="E3980" i="18"/>
  <c r="D3980" i="18"/>
  <c r="C3980" i="18"/>
  <c r="B3980" i="18"/>
  <c r="A3980" i="18"/>
  <c r="E3979" i="18"/>
  <c r="D3979" i="18"/>
  <c r="C3979" i="18"/>
  <c r="B3979" i="18"/>
  <c r="A3979" i="18"/>
  <c r="E3978" i="18"/>
  <c r="D3978" i="18"/>
  <c r="C3978" i="18"/>
  <c r="B3978" i="18"/>
  <c r="A3978" i="18"/>
  <c r="E3977" i="18"/>
  <c r="D3977" i="18"/>
  <c r="C3977" i="18"/>
  <c r="B3977" i="18"/>
  <c r="A3977" i="18"/>
  <c r="E3976" i="18"/>
  <c r="D3976" i="18"/>
  <c r="C3976" i="18"/>
  <c r="B3976" i="18"/>
  <c r="A3976" i="18"/>
  <c r="E3975" i="18"/>
  <c r="D3975" i="18"/>
  <c r="C3975" i="18"/>
  <c r="B3975" i="18"/>
  <c r="A3975" i="18"/>
  <c r="E3974" i="18"/>
  <c r="D3974" i="18"/>
  <c r="C3974" i="18"/>
  <c r="B3974" i="18"/>
  <c r="A3974" i="18"/>
  <c r="E3973" i="18"/>
  <c r="D3973" i="18"/>
  <c r="C3973" i="18"/>
  <c r="B3973" i="18"/>
  <c r="A3973" i="18"/>
  <c r="E3972" i="18"/>
  <c r="D3972" i="18"/>
  <c r="C3972" i="18"/>
  <c r="B3972" i="18"/>
  <c r="A3972" i="18"/>
  <c r="E3971" i="18"/>
  <c r="D3971" i="18"/>
  <c r="C3971" i="18"/>
  <c r="B3971" i="18"/>
  <c r="A3971" i="18"/>
  <c r="E3970" i="18"/>
  <c r="D3970" i="18"/>
  <c r="C3970" i="18"/>
  <c r="B3970" i="18"/>
  <c r="A3970" i="18"/>
  <c r="E3969" i="18"/>
  <c r="D3969" i="18"/>
  <c r="C3969" i="18"/>
  <c r="B3969" i="18"/>
  <c r="A3969" i="18"/>
  <c r="E3968" i="18"/>
  <c r="D3968" i="18"/>
  <c r="C3968" i="18"/>
  <c r="B3968" i="18"/>
  <c r="A3968" i="18"/>
  <c r="E3967" i="18"/>
  <c r="D3967" i="18"/>
  <c r="C3967" i="18"/>
  <c r="B3967" i="18"/>
  <c r="A3967" i="18"/>
  <c r="E3966" i="18"/>
  <c r="D3966" i="18"/>
  <c r="C3966" i="18"/>
  <c r="B3966" i="18"/>
  <c r="A3966" i="18"/>
  <c r="E3965" i="18"/>
  <c r="D3965" i="18"/>
  <c r="C3965" i="18"/>
  <c r="B3965" i="18"/>
  <c r="A3965" i="18"/>
  <c r="E3964" i="18"/>
  <c r="D3964" i="18"/>
  <c r="C3964" i="18"/>
  <c r="B3964" i="18"/>
  <c r="A3964" i="18"/>
  <c r="E3963" i="18"/>
  <c r="D3963" i="18"/>
  <c r="C3963" i="18"/>
  <c r="B3963" i="18"/>
  <c r="A3963" i="18"/>
  <c r="E3962" i="18"/>
  <c r="D3962" i="18"/>
  <c r="C3962" i="18"/>
  <c r="B3962" i="18"/>
  <c r="A3962" i="18"/>
  <c r="E3961" i="18"/>
  <c r="D3961" i="18"/>
  <c r="C3961" i="18"/>
  <c r="B3961" i="18"/>
  <c r="A3961" i="18"/>
  <c r="E3960" i="18"/>
  <c r="D3960" i="18"/>
  <c r="C3960" i="18"/>
  <c r="B3960" i="18"/>
  <c r="A3960" i="18"/>
  <c r="E3959" i="18"/>
  <c r="D3959" i="18"/>
  <c r="C3959" i="18"/>
  <c r="B3959" i="18"/>
  <c r="A3959" i="18"/>
  <c r="E3958" i="18"/>
  <c r="D3958" i="18"/>
  <c r="C3958" i="18"/>
  <c r="B3958" i="18"/>
  <c r="A3958" i="18"/>
  <c r="E3957" i="18"/>
  <c r="D3957" i="18"/>
  <c r="C3957" i="18"/>
  <c r="B3957" i="18"/>
  <c r="A3957" i="18"/>
  <c r="E3956" i="18"/>
  <c r="D3956" i="18"/>
  <c r="C3956" i="18"/>
  <c r="B3956" i="18"/>
  <c r="A3956" i="18"/>
  <c r="E3955" i="18"/>
  <c r="D3955" i="18"/>
  <c r="C3955" i="18"/>
  <c r="B3955" i="18"/>
  <c r="A3955" i="18"/>
  <c r="E3954" i="18"/>
  <c r="D3954" i="18"/>
  <c r="C3954" i="18"/>
  <c r="B3954" i="18"/>
  <c r="A3954" i="18"/>
  <c r="E3953" i="18"/>
  <c r="D3953" i="18"/>
  <c r="C3953" i="18"/>
  <c r="B3953" i="18"/>
  <c r="A3953" i="18"/>
  <c r="E3952" i="18"/>
  <c r="D3952" i="18"/>
  <c r="C3952" i="18"/>
  <c r="B3952" i="18"/>
  <c r="A3952" i="18"/>
  <c r="E3951" i="18"/>
  <c r="D3951" i="18"/>
  <c r="C3951" i="18"/>
  <c r="B3951" i="18"/>
  <c r="A3951" i="18"/>
  <c r="E3950" i="18"/>
  <c r="D3950" i="18"/>
  <c r="C3950" i="18"/>
  <c r="B3950" i="18"/>
  <c r="A3950" i="18"/>
  <c r="E3949" i="18"/>
  <c r="D3949" i="18"/>
  <c r="C3949" i="18"/>
  <c r="B3949" i="18"/>
  <c r="A3949" i="18"/>
  <c r="E3948" i="18"/>
  <c r="D3948" i="18"/>
  <c r="C3948" i="18"/>
  <c r="B3948" i="18"/>
  <c r="A3948" i="18"/>
  <c r="E3947" i="18"/>
  <c r="D3947" i="18"/>
  <c r="C3947" i="18"/>
  <c r="B3947" i="18"/>
  <c r="A3947" i="18"/>
  <c r="E3946" i="18"/>
  <c r="D3946" i="18"/>
  <c r="C3946" i="18"/>
  <c r="B3946" i="18"/>
  <c r="A3946" i="18"/>
  <c r="E3945" i="18"/>
  <c r="D3945" i="18"/>
  <c r="C3945" i="18"/>
  <c r="B3945" i="18"/>
  <c r="A3945" i="18"/>
  <c r="E3944" i="18"/>
  <c r="D3944" i="18"/>
  <c r="C3944" i="18"/>
  <c r="B3944" i="18"/>
  <c r="A3944" i="18"/>
  <c r="E3943" i="18"/>
  <c r="D3943" i="18"/>
  <c r="C3943" i="18"/>
  <c r="B3943" i="18"/>
  <c r="A3943" i="18"/>
  <c r="E3942" i="18"/>
  <c r="D3942" i="18"/>
  <c r="C3942" i="18"/>
  <c r="B3942" i="18"/>
  <c r="A3942" i="18"/>
  <c r="E3941" i="18"/>
  <c r="D3941" i="18"/>
  <c r="C3941" i="18"/>
  <c r="B3941" i="18"/>
  <c r="A3941" i="18"/>
  <c r="E3940" i="18"/>
  <c r="D3940" i="18"/>
  <c r="C3940" i="18"/>
  <c r="B3940" i="18"/>
  <c r="A3940" i="18"/>
  <c r="E3939" i="18"/>
  <c r="D3939" i="18"/>
  <c r="C3939" i="18"/>
  <c r="B3939" i="18"/>
  <c r="A3939" i="18"/>
  <c r="E3938" i="18"/>
  <c r="D3938" i="18"/>
  <c r="C3938" i="18"/>
  <c r="B3938" i="18"/>
  <c r="A3938" i="18"/>
  <c r="E3937" i="18"/>
  <c r="D3937" i="18"/>
  <c r="C3937" i="18"/>
  <c r="B3937" i="18"/>
  <c r="A3937" i="18"/>
  <c r="E3936" i="18"/>
  <c r="D3936" i="18"/>
  <c r="C3936" i="18"/>
  <c r="B3936" i="18"/>
  <c r="A3936" i="18"/>
  <c r="E3935" i="18"/>
  <c r="D3935" i="18"/>
  <c r="C3935" i="18"/>
  <c r="B3935" i="18"/>
  <c r="A3935" i="18"/>
  <c r="E3934" i="18"/>
  <c r="D3934" i="18"/>
  <c r="C3934" i="18"/>
  <c r="B3934" i="18"/>
  <c r="A3934" i="18"/>
  <c r="E3933" i="18"/>
  <c r="D3933" i="18"/>
  <c r="C3933" i="18"/>
  <c r="B3933" i="18"/>
  <c r="A3933" i="18"/>
  <c r="E3932" i="18"/>
  <c r="D3932" i="18"/>
  <c r="C3932" i="18"/>
  <c r="B3932" i="18"/>
  <c r="A3932" i="18"/>
  <c r="E3931" i="18"/>
  <c r="D3931" i="18"/>
  <c r="C3931" i="18"/>
  <c r="B3931" i="18"/>
  <c r="A3931" i="18"/>
  <c r="E3930" i="18"/>
  <c r="D3930" i="18"/>
  <c r="C3930" i="18"/>
  <c r="B3930" i="18"/>
  <c r="A3930" i="18"/>
  <c r="E3929" i="18"/>
  <c r="D3929" i="18"/>
  <c r="C3929" i="18"/>
  <c r="B3929" i="18"/>
  <c r="A3929" i="18"/>
  <c r="E3928" i="18"/>
  <c r="D3928" i="18"/>
  <c r="C3928" i="18"/>
  <c r="B3928" i="18"/>
  <c r="A3928" i="18"/>
  <c r="E3927" i="18"/>
  <c r="D3927" i="18"/>
  <c r="C3927" i="18"/>
  <c r="B3927" i="18"/>
  <c r="A3927" i="18"/>
  <c r="E3926" i="18"/>
  <c r="D3926" i="18"/>
  <c r="C3926" i="18"/>
  <c r="B3926" i="18"/>
  <c r="A3926" i="18"/>
  <c r="E3925" i="18"/>
  <c r="D3925" i="18"/>
  <c r="C3925" i="18"/>
  <c r="B3925" i="18"/>
  <c r="A3925" i="18"/>
  <c r="E3924" i="18"/>
  <c r="D3924" i="18"/>
  <c r="C3924" i="18"/>
  <c r="B3924" i="18"/>
  <c r="A3924" i="18"/>
  <c r="E3923" i="18"/>
  <c r="D3923" i="18"/>
  <c r="C3923" i="18"/>
  <c r="B3923" i="18"/>
  <c r="A3923" i="18"/>
  <c r="E3922" i="18"/>
  <c r="D3922" i="18"/>
  <c r="C3922" i="18"/>
  <c r="B3922" i="18"/>
  <c r="A3922" i="18"/>
  <c r="E3921" i="18"/>
  <c r="D3921" i="18"/>
  <c r="C3921" i="18"/>
  <c r="B3921" i="18"/>
  <c r="A3921" i="18"/>
  <c r="E3920" i="18"/>
  <c r="D3920" i="18"/>
  <c r="C3920" i="18"/>
  <c r="B3920" i="18"/>
  <c r="A3920" i="18"/>
  <c r="E3919" i="18"/>
  <c r="D3919" i="18"/>
  <c r="C3919" i="18"/>
  <c r="B3919" i="18"/>
  <c r="A3919" i="18"/>
  <c r="E3918" i="18"/>
  <c r="D3918" i="18"/>
  <c r="C3918" i="18"/>
  <c r="B3918" i="18"/>
  <c r="A3918" i="18"/>
  <c r="E3917" i="18"/>
  <c r="D3917" i="18"/>
  <c r="C3917" i="18"/>
  <c r="B3917" i="18"/>
  <c r="A3917" i="18"/>
  <c r="E3916" i="18"/>
  <c r="D3916" i="18"/>
  <c r="C3916" i="18"/>
  <c r="B3916" i="18"/>
  <c r="A3916" i="18"/>
  <c r="E3915" i="18"/>
  <c r="D3915" i="18"/>
  <c r="C3915" i="18"/>
  <c r="B3915" i="18"/>
  <c r="A3915" i="18"/>
  <c r="E3914" i="18"/>
  <c r="D3914" i="18"/>
  <c r="C3914" i="18"/>
  <c r="B3914" i="18"/>
  <c r="A3914" i="18"/>
  <c r="E3913" i="18"/>
  <c r="D3913" i="18"/>
  <c r="C3913" i="18"/>
  <c r="B3913" i="18"/>
  <c r="A3913" i="18"/>
  <c r="E3912" i="18"/>
  <c r="D3912" i="18"/>
  <c r="C3912" i="18"/>
  <c r="B3912" i="18"/>
  <c r="A3912" i="18"/>
  <c r="E3911" i="18"/>
  <c r="D3911" i="18"/>
  <c r="C3911" i="18"/>
  <c r="B3911" i="18"/>
  <c r="A3911" i="18"/>
  <c r="E3910" i="18"/>
  <c r="D3910" i="18"/>
  <c r="C3910" i="18"/>
  <c r="B3910" i="18"/>
  <c r="A3910" i="18"/>
  <c r="E3909" i="18"/>
  <c r="D3909" i="18"/>
  <c r="C3909" i="18"/>
  <c r="B3909" i="18"/>
  <c r="A3909" i="18"/>
  <c r="E3908" i="18"/>
  <c r="D3908" i="18"/>
  <c r="C3908" i="18"/>
  <c r="B3908" i="18"/>
  <c r="A3908" i="18"/>
  <c r="E3907" i="18"/>
  <c r="D3907" i="18"/>
  <c r="C3907" i="18"/>
  <c r="B3907" i="18"/>
  <c r="A3907" i="18"/>
  <c r="E3906" i="18"/>
  <c r="D3906" i="18"/>
  <c r="C3906" i="18"/>
  <c r="B3906" i="18"/>
  <c r="A3906" i="18"/>
  <c r="E3905" i="18"/>
  <c r="D3905" i="18"/>
  <c r="C3905" i="18"/>
  <c r="B3905" i="18"/>
  <c r="A3905" i="18"/>
  <c r="E3904" i="18"/>
  <c r="D3904" i="18"/>
  <c r="C3904" i="18"/>
  <c r="B3904" i="18"/>
  <c r="A3904" i="18"/>
  <c r="E3903" i="18"/>
  <c r="D3903" i="18"/>
  <c r="C3903" i="18"/>
  <c r="B3903" i="18"/>
  <c r="A3903" i="18"/>
  <c r="E3902" i="18"/>
  <c r="D3902" i="18"/>
  <c r="C3902" i="18"/>
  <c r="B3902" i="18"/>
  <c r="A3902" i="18"/>
  <c r="E3901" i="18"/>
  <c r="D3901" i="18"/>
  <c r="C3901" i="18"/>
  <c r="B3901" i="18"/>
  <c r="A3901" i="18"/>
  <c r="E3900" i="18"/>
  <c r="D3900" i="18"/>
  <c r="C3900" i="18"/>
  <c r="B3900" i="18"/>
  <c r="A3900" i="18"/>
  <c r="E3899" i="18"/>
  <c r="D3899" i="18"/>
  <c r="C3899" i="18"/>
  <c r="B3899" i="18"/>
  <c r="A3899" i="18"/>
  <c r="E3898" i="18"/>
  <c r="D3898" i="18"/>
  <c r="C3898" i="18"/>
  <c r="B3898" i="18"/>
  <c r="A3898" i="18"/>
  <c r="E3897" i="18"/>
  <c r="D3897" i="18"/>
  <c r="C3897" i="18"/>
  <c r="B3897" i="18"/>
  <c r="A3897" i="18"/>
  <c r="E3896" i="18"/>
  <c r="D3896" i="18"/>
  <c r="C3896" i="18"/>
  <c r="B3896" i="18"/>
  <c r="A3896" i="18"/>
  <c r="E3895" i="18"/>
  <c r="D3895" i="18"/>
  <c r="C3895" i="18"/>
  <c r="B3895" i="18"/>
  <c r="A3895" i="18"/>
  <c r="E3894" i="18"/>
  <c r="D3894" i="18"/>
  <c r="C3894" i="18"/>
  <c r="B3894" i="18"/>
  <c r="A3894" i="18"/>
  <c r="E3893" i="18"/>
  <c r="D3893" i="18"/>
  <c r="C3893" i="18"/>
  <c r="B3893" i="18"/>
  <c r="A3893" i="18"/>
  <c r="E3892" i="18"/>
  <c r="D3892" i="18"/>
  <c r="C3892" i="18"/>
  <c r="B3892" i="18"/>
  <c r="A3892" i="18"/>
  <c r="E3891" i="18"/>
  <c r="D3891" i="18"/>
  <c r="C3891" i="18"/>
  <c r="B3891" i="18"/>
  <c r="A3891" i="18"/>
  <c r="E3890" i="18"/>
  <c r="D3890" i="18"/>
  <c r="C3890" i="18"/>
  <c r="B3890" i="18"/>
  <c r="A3890" i="18"/>
  <c r="E3889" i="18"/>
  <c r="D3889" i="18"/>
  <c r="C3889" i="18"/>
  <c r="B3889" i="18"/>
  <c r="A3889" i="18"/>
  <c r="E3888" i="18"/>
  <c r="D3888" i="18"/>
  <c r="C3888" i="18"/>
  <c r="B3888" i="18"/>
  <c r="A3888" i="18"/>
  <c r="E3887" i="18"/>
  <c r="D3887" i="18"/>
  <c r="C3887" i="18"/>
  <c r="B3887" i="18"/>
  <c r="A3887" i="18"/>
  <c r="E3886" i="18"/>
  <c r="D3886" i="18"/>
  <c r="C3886" i="18"/>
  <c r="B3886" i="18"/>
  <c r="A3886" i="18"/>
  <c r="E3885" i="18"/>
  <c r="D3885" i="18"/>
  <c r="C3885" i="18"/>
  <c r="B3885" i="18"/>
  <c r="A3885" i="18"/>
  <c r="E3884" i="18"/>
  <c r="D3884" i="18"/>
  <c r="C3884" i="18"/>
  <c r="B3884" i="18"/>
  <c r="A3884" i="18"/>
  <c r="E3883" i="18"/>
  <c r="D3883" i="18"/>
  <c r="C3883" i="18"/>
  <c r="B3883" i="18"/>
  <c r="A3883" i="18"/>
  <c r="E3882" i="18"/>
  <c r="D3882" i="18"/>
  <c r="C3882" i="18"/>
  <c r="B3882" i="18"/>
  <c r="A3882" i="18"/>
  <c r="E3881" i="18"/>
  <c r="D3881" i="18"/>
  <c r="C3881" i="18"/>
  <c r="B3881" i="18"/>
  <c r="A3881" i="18"/>
  <c r="E3880" i="18"/>
  <c r="D3880" i="18"/>
  <c r="C3880" i="18"/>
  <c r="B3880" i="18"/>
  <c r="A3880" i="18"/>
  <c r="E3879" i="18"/>
  <c r="D3879" i="18"/>
  <c r="C3879" i="18"/>
  <c r="B3879" i="18"/>
  <c r="A3879" i="18"/>
  <c r="E3878" i="18"/>
  <c r="D3878" i="18"/>
  <c r="C3878" i="18"/>
  <c r="B3878" i="18"/>
  <c r="A3878" i="18"/>
  <c r="E3877" i="18"/>
  <c r="D3877" i="18"/>
  <c r="C3877" i="18"/>
  <c r="B3877" i="18"/>
  <c r="A3877" i="18"/>
  <c r="E3876" i="18"/>
  <c r="D3876" i="18"/>
  <c r="C3876" i="18"/>
  <c r="B3876" i="18"/>
  <c r="A3876" i="18"/>
  <c r="E3875" i="18"/>
  <c r="D3875" i="18"/>
  <c r="C3875" i="18"/>
  <c r="B3875" i="18"/>
  <c r="A3875" i="18"/>
  <c r="E3874" i="18"/>
  <c r="D3874" i="18"/>
  <c r="C3874" i="18"/>
  <c r="B3874" i="18"/>
  <c r="A3874" i="18"/>
  <c r="E3873" i="18"/>
  <c r="D3873" i="18"/>
  <c r="C3873" i="18"/>
  <c r="B3873" i="18"/>
  <c r="A3873" i="18"/>
  <c r="E3872" i="18"/>
  <c r="D3872" i="18"/>
  <c r="C3872" i="18"/>
  <c r="B3872" i="18"/>
  <c r="A3872" i="18"/>
  <c r="E3871" i="18"/>
  <c r="D3871" i="18"/>
  <c r="C3871" i="18"/>
  <c r="B3871" i="18"/>
  <c r="A3871" i="18"/>
  <c r="E3870" i="18"/>
  <c r="D3870" i="18"/>
  <c r="C3870" i="18"/>
  <c r="B3870" i="18"/>
  <c r="A3870" i="18"/>
  <c r="E3869" i="18"/>
  <c r="D3869" i="18"/>
  <c r="C3869" i="18"/>
  <c r="B3869" i="18"/>
  <c r="A3869" i="18"/>
  <c r="E3868" i="18"/>
  <c r="D3868" i="18"/>
  <c r="C3868" i="18"/>
  <c r="B3868" i="18"/>
  <c r="A3868" i="18"/>
  <c r="E3867" i="18"/>
  <c r="D3867" i="18"/>
  <c r="C3867" i="18"/>
  <c r="B3867" i="18"/>
  <c r="A3867" i="18"/>
  <c r="E3866" i="18"/>
  <c r="D3866" i="18"/>
  <c r="C3866" i="18"/>
  <c r="B3866" i="18"/>
  <c r="A3866" i="18"/>
  <c r="E3865" i="18"/>
  <c r="D3865" i="18"/>
  <c r="C3865" i="18"/>
  <c r="B3865" i="18"/>
  <c r="A3865" i="18"/>
  <c r="E3864" i="18"/>
  <c r="D3864" i="18"/>
  <c r="C3864" i="18"/>
  <c r="B3864" i="18"/>
  <c r="A3864" i="18"/>
  <c r="E3863" i="18"/>
  <c r="D3863" i="18"/>
  <c r="C3863" i="18"/>
  <c r="B3863" i="18"/>
  <c r="A3863" i="18"/>
  <c r="E3862" i="18"/>
  <c r="D3862" i="18"/>
  <c r="C3862" i="18"/>
  <c r="B3862" i="18"/>
  <c r="A3862" i="18"/>
  <c r="E3861" i="18"/>
  <c r="D3861" i="18"/>
  <c r="C3861" i="18"/>
  <c r="B3861" i="18"/>
  <c r="A3861" i="18"/>
  <c r="E3860" i="18"/>
  <c r="D3860" i="18"/>
  <c r="C3860" i="18"/>
  <c r="B3860" i="18"/>
  <c r="A3860" i="18"/>
  <c r="E3859" i="18"/>
  <c r="D3859" i="18"/>
  <c r="C3859" i="18"/>
  <c r="B3859" i="18"/>
  <c r="A3859" i="18"/>
  <c r="E3858" i="18"/>
  <c r="D3858" i="18"/>
  <c r="C3858" i="18"/>
  <c r="B3858" i="18"/>
  <c r="A3858" i="18"/>
  <c r="E3857" i="18"/>
  <c r="D3857" i="18"/>
  <c r="C3857" i="18"/>
  <c r="B3857" i="18"/>
  <c r="A3857" i="18"/>
  <c r="E3856" i="18"/>
  <c r="D3856" i="18"/>
  <c r="C3856" i="18"/>
  <c r="B3856" i="18"/>
  <c r="A3856" i="18"/>
  <c r="E3855" i="18"/>
  <c r="D3855" i="18"/>
  <c r="C3855" i="18"/>
  <c r="B3855" i="18"/>
  <c r="A3855" i="18"/>
  <c r="E3854" i="18"/>
  <c r="D3854" i="18"/>
  <c r="C3854" i="18"/>
  <c r="B3854" i="18"/>
  <c r="A3854" i="18"/>
  <c r="E3853" i="18"/>
  <c r="D3853" i="18"/>
  <c r="C3853" i="18"/>
  <c r="B3853" i="18"/>
  <c r="A3853" i="18"/>
  <c r="E3852" i="18"/>
  <c r="D3852" i="18"/>
  <c r="C3852" i="18"/>
  <c r="B3852" i="18"/>
  <c r="A3852" i="18"/>
  <c r="E3851" i="18"/>
  <c r="D3851" i="18"/>
  <c r="C3851" i="18"/>
  <c r="B3851" i="18"/>
  <c r="A3851" i="18"/>
  <c r="E3850" i="18"/>
  <c r="D3850" i="18"/>
  <c r="C3850" i="18"/>
  <c r="B3850" i="18"/>
  <c r="A3850" i="18"/>
  <c r="E3849" i="18"/>
  <c r="D3849" i="18"/>
  <c r="C3849" i="18"/>
  <c r="B3849" i="18"/>
  <c r="A3849" i="18"/>
  <c r="E3848" i="18"/>
  <c r="D3848" i="18"/>
  <c r="C3848" i="18"/>
  <c r="B3848" i="18"/>
  <c r="A3848" i="18"/>
  <c r="E3847" i="18"/>
  <c r="D3847" i="18"/>
  <c r="C3847" i="18"/>
  <c r="B3847" i="18"/>
  <c r="A3847" i="18"/>
  <c r="E3846" i="18"/>
  <c r="D3846" i="18"/>
  <c r="C3846" i="18"/>
  <c r="B3846" i="18"/>
  <c r="A3846" i="18"/>
  <c r="E3845" i="18"/>
  <c r="D3845" i="18"/>
  <c r="C3845" i="18"/>
  <c r="B3845" i="18"/>
  <c r="A3845" i="18"/>
  <c r="E3844" i="18"/>
  <c r="D3844" i="18"/>
  <c r="C3844" i="18"/>
  <c r="B3844" i="18"/>
  <c r="A3844" i="18"/>
  <c r="E3843" i="18"/>
  <c r="D3843" i="18"/>
  <c r="C3843" i="18"/>
  <c r="B3843" i="18"/>
  <c r="A3843" i="18"/>
  <c r="E3842" i="18"/>
  <c r="D3842" i="18"/>
  <c r="C3842" i="18"/>
  <c r="B3842" i="18"/>
  <c r="A3842" i="18"/>
  <c r="E3841" i="18"/>
  <c r="D3841" i="18"/>
  <c r="C3841" i="18"/>
  <c r="B3841" i="18"/>
  <c r="A3841" i="18"/>
  <c r="E3840" i="18"/>
  <c r="D3840" i="18"/>
  <c r="C3840" i="18"/>
  <c r="B3840" i="18"/>
  <c r="A3840" i="18"/>
  <c r="E3839" i="18"/>
  <c r="D3839" i="18"/>
  <c r="C3839" i="18"/>
  <c r="B3839" i="18"/>
  <c r="A3839" i="18"/>
  <c r="E3838" i="18"/>
  <c r="D3838" i="18"/>
  <c r="C3838" i="18"/>
  <c r="B3838" i="18"/>
  <c r="A3838" i="18"/>
  <c r="E3837" i="18"/>
  <c r="D3837" i="18"/>
  <c r="C3837" i="18"/>
  <c r="B3837" i="18"/>
  <c r="A3837" i="18"/>
  <c r="E3836" i="18"/>
  <c r="D3836" i="18"/>
  <c r="C3836" i="18"/>
  <c r="B3836" i="18"/>
  <c r="A3836" i="18"/>
  <c r="E3835" i="18"/>
  <c r="D3835" i="18"/>
  <c r="C3835" i="18"/>
  <c r="B3835" i="18"/>
  <c r="A3835" i="18"/>
  <c r="E3834" i="18"/>
  <c r="D3834" i="18"/>
  <c r="C3834" i="18"/>
  <c r="B3834" i="18"/>
  <c r="A3834" i="18"/>
  <c r="E3833" i="18"/>
  <c r="D3833" i="18"/>
  <c r="C3833" i="18"/>
  <c r="B3833" i="18"/>
  <c r="A3833" i="18"/>
  <c r="E3832" i="18"/>
  <c r="D3832" i="18"/>
  <c r="C3832" i="18"/>
  <c r="B3832" i="18"/>
  <c r="A3832" i="18"/>
  <c r="E3831" i="18"/>
  <c r="D3831" i="18"/>
  <c r="C3831" i="18"/>
  <c r="B3831" i="18"/>
  <c r="A3831" i="18"/>
  <c r="E3830" i="18"/>
  <c r="D3830" i="18"/>
  <c r="C3830" i="18"/>
  <c r="B3830" i="18"/>
  <c r="A3830" i="18"/>
  <c r="E3829" i="18"/>
  <c r="D3829" i="18"/>
  <c r="C3829" i="18"/>
  <c r="B3829" i="18"/>
  <c r="A3829" i="18"/>
  <c r="E3828" i="18"/>
  <c r="D3828" i="18"/>
  <c r="C3828" i="18"/>
  <c r="B3828" i="18"/>
  <c r="A3828" i="18"/>
  <c r="E3827" i="18"/>
  <c r="D3827" i="18"/>
  <c r="C3827" i="18"/>
  <c r="B3827" i="18"/>
  <c r="A3827" i="18"/>
  <c r="E3826" i="18"/>
  <c r="D3826" i="18"/>
  <c r="C3826" i="18"/>
  <c r="B3826" i="18"/>
  <c r="A3826" i="18"/>
  <c r="E3825" i="18"/>
  <c r="D3825" i="18"/>
  <c r="C3825" i="18"/>
  <c r="B3825" i="18"/>
  <c r="A3825" i="18"/>
  <c r="E3824" i="18"/>
  <c r="D3824" i="18"/>
  <c r="C3824" i="18"/>
  <c r="B3824" i="18"/>
  <c r="A3824" i="18"/>
  <c r="E3823" i="18"/>
  <c r="D3823" i="18"/>
  <c r="C3823" i="18"/>
  <c r="B3823" i="18"/>
  <c r="A3823" i="18"/>
  <c r="E3822" i="18"/>
  <c r="D3822" i="18"/>
  <c r="C3822" i="18"/>
  <c r="B3822" i="18"/>
  <c r="A3822" i="18"/>
  <c r="E3821" i="18"/>
  <c r="D3821" i="18"/>
  <c r="C3821" i="18"/>
  <c r="B3821" i="18"/>
  <c r="A3821" i="18"/>
  <c r="E3820" i="18"/>
  <c r="D3820" i="18"/>
  <c r="C3820" i="18"/>
  <c r="B3820" i="18"/>
  <c r="A3820" i="18"/>
  <c r="E3819" i="18"/>
  <c r="D3819" i="18"/>
  <c r="C3819" i="18"/>
  <c r="B3819" i="18"/>
  <c r="A3819" i="18"/>
  <c r="E3818" i="18"/>
  <c r="D3818" i="18"/>
  <c r="C3818" i="18"/>
  <c r="B3818" i="18"/>
  <c r="A3818" i="18"/>
  <c r="E3817" i="18"/>
  <c r="D3817" i="18"/>
  <c r="C3817" i="18"/>
  <c r="B3817" i="18"/>
  <c r="A3817" i="18"/>
  <c r="E3816" i="18"/>
  <c r="D3816" i="18"/>
  <c r="C3816" i="18"/>
  <c r="B3816" i="18"/>
  <c r="A3816" i="18"/>
  <c r="E3815" i="18"/>
  <c r="D3815" i="18"/>
  <c r="C3815" i="18"/>
  <c r="B3815" i="18"/>
  <c r="A3815" i="18"/>
  <c r="E3814" i="18"/>
  <c r="D3814" i="18"/>
  <c r="C3814" i="18"/>
  <c r="B3814" i="18"/>
  <c r="A3814" i="18"/>
  <c r="E3813" i="18"/>
  <c r="D3813" i="18"/>
  <c r="C3813" i="18"/>
  <c r="B3813" i="18"/>
  <c r="A3813" i="18"/>
  <c r="E3812" i="18"/>
  <c r="D3812" i="18"/>
  <c r="C3812" i="18"/>
  <c r="B3812" i="18"/>
  <c r="A3812" i="18"/>
  <c r="E3811" i="18"/>
  <c r="D3811" i="18"/>
  <c r="C3811" i="18"/>
  <c r="B3811" i="18"/>
  <c r="A3811" i="18"/>
  <c r="E3810" i="18"/>
  <c r="D3810" i="18"/>
  <c r="C3810" i="18"/>
  <c r="B3810" i="18"/>
  <c r="A3810" i="18"/>
  <c r="E3809" i="18"/>
  <c r="D3809" i="18"/>
  <c r="C3809" i="18"/>
  <c r="B3809" i="18"/>
  <c r="A3809" i="18"/>
  <c r="E3808" i="18"/>
  <c r="D3808" i="18"/>
  <c r="C3808" i="18"/>
  <c r="B3808" i="18"/>
  <c r="A3808" i="18"/>
  <c r="E3807" i="18"/>
  <c r="D3807" i="18"/>
  <c r="C3807" i="18"/>
  <c r="B3807" i="18"/>
  <c r="A3807" i="18"/>
  <c r="E3806" i="18"/>
  <c r="D3806" i="18"/>
  <c r="C3806" i="18"/>
  <c r="B3806" i="18"/>
  <c r="A3806" i="18"/>
  <c r="E3805" i="18"/>
  <c r="D3805" i="18"/>
  <c r="C3805" i="18"/>
  <c r="B3805" i="18"/>
  <c r="A3805" i="18"/>
  <c r="E3804" i="18"/>
  <c r="D3804" i="18"/>
  <c r="C3804" i="18"/>
  <c r="B3804" i="18"/>
  <c r="A3804" i="18"/>
  <c r="E3803" i="18"/>
  <c r="D3803" i="18"/>
  <c r="C3803" i="18"/>
  <c r="B3803" i="18"/>
  <c r="A3803" i="18"/>
  <c r="E3802" i="18"/>
  <c r="D3802" i="18"/>
  <c r="C3802" i="18"/>
  <c r="B3802" i="18"/>
  <c r="A3802" i="18"/>
  <c r="E3801" i="18"/>
  <c r="D3801" i="18"/>
  <c r="C3801" i="18"/>
  <c r="B3801" i="18"/>
  <c r="A3801" i="18"/>
  <c r="E3800" i="18"/>
  <c r="D3800" i="18"/>
  <c r="C3800" i="18"/>
  <c r="B3800" i="18"/>
  <c r="A3800" i="18"/>
  <c r="E3799" i="18"/>
  <c r="D3799" i="18"/>
  <c r="C3799" i="18"/>
  <c r="B3799" i="18"/>
  <c r="A3799" i="18"/>
  <c r="E3798" i="18"/>
  <c r="D3798" i="18"/>
  <c r="C3798" i="18"/>
  <c r="B3798" i="18"/>
  <c r="A3798" i="18"/>
  <c r="E3797" i="18"/>
  <c r="D3797" i="18"/>
  <c r="C3797" i="18"/>
  <c r="B3797" i="18"/>
  <c r="A3797" i="18"/>
  <c r="E3796" i="18"/>
  <c r="D3796" i="18"/>
  <c r="C3796" i="18"/>
  <c r="B3796" i="18"/>
  <c r="A3796" i="18"/>
  <c r="E3795" i="18"/>
  <c r="D3795" i="18"/>
  <c r="C3795" i="18"/>
  <c r="B3795" i="18"/>
  <c r="A3795" i="18"/>
  <c r="E3794" i="18"/>
  <c r="D3794" i="18"/>
  <c r="C3794" i="18"/>
  <c r="B3794" i="18"/>
  <c r="A3794" i="18"/>
  <c r="E3793" i="18"/>
  <c r="D3793" i="18"/>
  <c r="C3793" i="18"/>
  <c r="B3793" i="18"/>
  <c r="A3793" i="18"/>
  <c r="E3792" i="18"/>
  <c r="D3792" i="18"/>
  <c r="C3792" i="18"/>
  <c r="B3792" i="18"/>
  <c r="A3792" i="18"/>
  <c r="E3791" i="18"/>
  <c r="D3791" i="18"/>
  <c r="C3791" i="18"/>
  <c r="B3791" i="18"/>
  <c r="A3791" i="18"/>
  <c r="E3790" i="18"/>
  <c r="D3790" i="18"/>
  <c r="C3790" i="18"/>
  <c r="B3790" i="18"/>
  <c r="A3790" i="18"/>
  <c r="E3789" i="18"/>
  <c r="D3789" i="18"/>
  <c r="C3789" i="18"/>
  <c r="B3789" i="18"/>
  <c r="A3789" i="18"/>
  <c r="E3788" i="18"/>
  <c r="D3788" i="18"/>
  <c r="C3788" i="18"/>
  <c r="B3788" i="18"/>
  <c r="A3788" i="18"/>
  <c r="E3787" i="18"/>
  <c r="D3787" i="18"/>
  <c r="C3787" i="18"/>
  <c r="B3787" i="18"/>
  <c r="A3787" i="18"/>
  <c r="E3786" i="18"/>
  <c r="D3786" i="18"/>
  <c r="C3786" i="18"/>
  <c r="B3786" i="18"/>
  <c r="A3786" i="18"/>
  <c r="E3785" i="18"/>
  <c r="D3785" i="18"/>
  <c r="C3785" i="18"/>
  <c r="B3785" i="18"/>
  <c r="A3785" i="18"/>
  <c r="E3784" i="18"/>
  <c r="D3784" i="18"/>
  <c r="C3784" i="18"/>
  <c r="B3784" i="18"/>
  <c r="A3784" i="18"/>
  <c r="E3783" i="18"/>
  <c r="D3783" i="18"/>
  <c r="C3783" i="18"/>
  <c r="B3783" i="18"/>
  <c r="A3783" i="18"/>
  <c r="E3782" i="18"/>
  <c r="D3782" i="18"/>
  <c r="C3782" i="18"/>
  <c r="B3782" i="18"/>
  <c r="A3782" i="18"/>
  <c r="E3781" i="18"/>
  <c r="D3781" i="18"/>
  <c r="C3781" i="18"/>
  <c r="B3781" i="18"/>
  <c r="A3781" i="18"/>
  <c r="E3780" i="18"/>
  <c r="D3780" i="18"/>
  <c r="C3780" i="18"/>
  <c r="B3780" i="18"/>
  <c r="A3780" i="18"/>
  <c r="E3779" i="18"/>
  <c r="D3779" i="18"/>
  <c r="C3779" i="18"/>
  <c r="B3779" i="18"/>
  <c r="A3779" i="18"/>
  <c r="E3778" i="18"/>
  <c r="D3778" i="18"/>
  <c r="C3778" i="18"/>
  <c r="B3778" i="18"/>
  <c r="A3778" i="18"/>
  <c r="E3777" i="18"/>
  <c r="D3777" i="18"/>
  <c r="C3777" i="18"/>
  <c r="B3777" i="18"/>
  <c r="A3777" i="18"/>
  <c r="E3776" i="18"/>
  <c r="D3776" i="18"/>
  <c r="C3776" i="18"/>
  <c r="B3776" i="18"/>
  <c r="A3776" i="18"/>
  <c r="E3775" i="18"/>
  <c r="D3775" i="18"/>
  <c r="C3775" i="18"/>
  <c r="B3775" i="18"/>
  <c r="A3775" i="18"/>
  <c r="E3774" i="18"/>
  <c r="D3774" i="18"/>
  <c r="C3774" i="18"/>
  <c r="B3774" i="18"/>
  <c r="A3774" i="18"/>
  <c r="E3773" i="18"/>
  <c r="D3773" i="18"/>
  <c r="C3773" i="18"/>
  <c r="B3773" i="18"/>
  <c r="A3773" i="18"/>
  <c r="E3772" i="18"/>
  <c r="D3772" i="18"/>
  <c r="C3772" i="18"/>
  <c r="B3772" i="18"/>
  <c r="A3772" i="18"/>
  <c r="E3771" i="18"/>
  <c r="D3771" i="18"/>
  <c r="C3771" i="18"/>
  <c r="B3771" i="18"/>
  <c r="A3771" i="18"/>
  <c r="E3770" i="18"/>
  <c r="D3770" i="18"/>
  <c r="C3770" i="18"/>
  <c r="B3770" i="18"/>
  <c r="A3770" i="18"/>
  <c r="E3769" i="18"/>
  <c r="D3769" i="18"/>
  <c r="C3769" i="18"/>
  <c r="B3769" i="18"/>
  <c r="A3769" i="18"/>
  <c r="E3768" i="18"/>
  <c r="D3768" i="18"/>
  <c r="C3768" i="18"/>
  <c r="B3768" i="18"/>
  <c r="A3768" i="18"/>
  <c r="E3767" i="18"/>
  <c r="D3767" i="18"/>
  <c r="C3767" i="18"/>
  <c r="B3767" i="18"/>
  <c r="A3767" i="18"/>
  <c r="E3766" i="18"/>
  <c r="D3766" i="18"/>
  <c r="C3766" i="18"/>
  <c r="B3766" i="18"/>
  <c r="A3766" i="18"/>
  <c r="E3765" i="18"/>
  <c r="D3765" i="18"/>
  <c r="C3765" i="18"/>
  <c r="B3765" i="18"/>
  <c r="A3765" i="18"/>
  <c r="E3764" i="18"/>
  <c r="D3764" i="18"/>
  <c r="C3764" i="18"/>
  <c r="B3764" i="18"/>
  <c r="A3764" i="18"/>
  <c r="E3763" i="18"/>
  <c r="D3763" i="18"/>
  <c r="C3763" i="18"/>
  <c r="B3763" i="18"/>
  <c r="A3763" i="18"/>
  <c r="E3762" i="18"/>
  <c r="D3762" i="18"/>
  <c r="C3762" i="18"/>
  <c r="B3762" i="18"/>
  <c r="A3762" i="18"/>
  <c r="E3761" i="18"/>
  <c r="D3761" i="18"/>
  <c r="C3761" i="18"/>
  <c r="B3761" i="18"/>
  <c r="A3761" i="18"/>
  <c r="E3760" i="18"/>
  <c r="D3760" i="18"/>
  <c r="C3760" i="18"/>
  <c r="B3760" i="18"/>
  <c r="A3760" i="18"/>
  <c r="E3759" i="18"/>
  <c r="D3759" i="18"/>
  <c r="C3759" i="18"/>
  <c r="B3759" i="18"/>
  <c r="A3759" i="18"/>
  <c r="E3758" i="18"/>
  <c r="D3758" i="18"/>
  <c r="C3758" i="18"/>
  <c r="B3758" i="18"/>
  <c r="A3758" i="18"/>
  <c r="E3757" i="18"/>
  <c r="D3757" i="18"/>
  <c r="C3757" i="18"/>
  <c r="B3757" i="18"/>
  <c r="A3757" i="18"/>
  <c r="E3756" i="18"/>
  <c r="D3756" i="18"/>
  <c r="C3756" i="18"/>
  <c r="B3756" i="18"/>
  <c r="A3756" i="18"/>
  <c r="E3755" i="18"/>
  <c r="D3755" i="18"/>
  <c r="C3755" i="18"/>
  <c r="B3755" i="18"/>
  <c r="A3755" i="18"/>
  <c r="E3754" i="18"/>
  <c r="D3754" i="18"/>
  <c r="C3754" i="18"/>
  <c r="B3754" i="18"/>
  <c r="A3754" i="18"/>
  <c r="E3753" i="18"/>
  <c r="D3753" i="18"/>
  <c r="C3753" i="18"/>
  <c r="B3753" i="18"/>
  <c r="A3753" i="18"/>
  <c r="E3752" i="18"/>
  <c r="D3752" i="18"/>
  <c r="C3752" i="18"/>
  <c r="B3752" i="18"/>
  <c r="A3752" i="18"/>
  <c r="E3751" i="18"/>
  <c r="D3751" i="18"/>
  <c r="C3751" i="18"/>
  <c r="B3751" i="18"/>
  <c r="A3751" i="18"/>
  <c r="E3750" i="18"/>
  <c r="D3750" i="18"/>
  <c r="C3750" i="18"/>
  <c r="B3750" i="18"/>
  <c r="A3750" i="18"/>
  <c r="E3749" i="18"/>
  <c r="D3749" i="18"/>
  <c r="C3749" i="18"/>
  <c r="B3749" i="18"/>
  <c r="A3749" i="18"/>
  <c r="E3748" i="18"/>
  <c r="D3748" i="18"/>
  <c r="C3748" i="18"/>
  <c r="B3748" i="18"/>
  <c r="A3748" i="18"/>
  <c r="E3747" i="18"/>
  <c r="D3747" i="18"/>
  <c r="C3747" i="18"/>
  <c r="B3747" i="18"/>
  <c r="A3747" i="18"/>
  <c r="E3746" i="18"/>
  <c r="D3746" i="18"/>
  <c r="C3746" i="18"/>
  <c r="B3746" i="18"/>
  <c r="A3746" i="18"/>
  <c r="E3745" i="18"/>
  <c r="D3745" i="18"/>
  <c r="C3745" i="18"/>
  <c r="B3745" i="18"/>
  <c r="A3745" i="18"/>
  <c r="E3744" i="18"/>
  <c r="D3744" i="18"/>
  <c r="C3744" i="18"/>
  <c r="B3744" i="18"/>
  <c r="A3744" i="18"/>
  <c r="E3743" i="18"/>
  <c r="D3743" i="18"/>
  <c r="C3743" i="18"/>
  <c r="B3743" i="18"/>
  <c r="A3743" i="18"/>
  <c r="E3742" i="18"/>
  <c r="D3742" i="18"/>
  <c r="C3742" i="18"/>
  <c r="B3742" i="18"/>
  <c r="A3742" i="18"/>
  <c r="E3741" i="18"/>
  <c r="D3741" i="18"/>
  <c r="C3741" i="18"/>
  <c r="B3741" i="18"/>
  <c r="A3741" i="18"/>
  <c r="E3740" i="18"/>
  <c r="D3740" i="18"/>
  <c r="C3740" i="18"/>
  <c r="B3740" i="18"/>
  <c r="A3740" i="18"/>
  <c r="E3739" i="18"/>
  <c r="D3739" i="18"/>
  <c r="C3739" i="18"/>
  <c r="B3739" i="18"/>
  <c r="A3739" i="18"/>
  <c r="E3738" i="18"/>
  <c r="D3738" i="18"/>
  <c r="C3738" i="18"/>
  <c r="B3738" i="18"/>
  <c r="A3738" i="18"/>
  <c r="E3737" i="18"/>
  <c r="D3737" i="18"/>
  <c r="C3737" i="18"/>
  <c r="B3737" i="18"/>
  <c r="A3737" i="18"/>
  <c r="E3736" i="18"/>
  <c r="D3736" i="18"/>
  <c r="C3736" i="18"/>
  <c r="B3736" i="18"/>
  <c r="A3736" i="18"/>
  <c r="E3735" i="18"/>
  <c r="D3735" i="18"/>
  <c r="C3735" i="18"/>
  <c r="B3735" i="18"/>
  <c r="A3735" i="18"/>
  <c r="E3734" i="18"/>
  <c r="D3734" i="18"/>
  <c r="C3734" i="18"/>
  <c r="B3734" i="18"/>
  <c r="A3734" i="18"/>
  <c r="E3733" i="18"/>
  <c r="D3733" i="18"/>
  <c r="C3733" i="18"/>
  <c r="B3733" i="18"/>
  <c r="A3733" i="18"/>
  <c r="E3732" i="18"/>
  <c r="D3732" i="18"/>
  <c r="C3732" i="18"/>
  <c r="B3732" i="18"/>
  <c r="A3732" i="18"/>
  <c r="E3731" i="18"/>
  <c r="D3731" i="18"/>
  <c r="C3731" i="18"/>
  <c r="B3731" i="18"/>
  <c r="A3731" i="18"/>
  <c r="E3730" i="18"/>
  <c r="D3730" i="18"/>
  <c r="C3730" i="18"/>
  <c r="B3730" i="18"/>
  <c r="A3730" i="18"/>
  <c r="E3729" i="18"/>
  <c r="D3729" i="18"/>
  <c r="C3729" i="18"/>
  <c r="B3729" i="18"/>
  <c r="A3729" i="18"/>
  <c r="E3728" i="18"/>
  <c r="D3728" i="18"/>
  <c r="C3728" i="18"/>
  <c r="B3728" i="18"/>
  <c r="A3728" i="18"/>
  <c r="E3727" i="18"/>
  <c r="D3727" i="18"/>
  <c r="C3727" i="18"/>
  <c r="B3727" i="18"/>
  <c r="A3727" i="18"/>
  <c r="E3726" i="18"/>
  <c r="D3726" i="18"/>
  <c r="C3726" i="18"/>
  <c r="B3726" i="18"/>
  <c r="A3726" i="18"/>
  <c r="E3725" i="18"/>
  <c r="D3725" i="18"/>
  <c r="C3725" i="18"/>
  <c r="B3725" i="18"/>
  <c r="A3725" i="18"/>
  <c r="E3724" i="18"/>
  <c r="D3724" i="18"/>
  <c r="C3724" i="18"/>
  <c r="B3724" i="18"/>
  <c r="A3724" i="18"/>
  <c r="E3723" i="18"/>
  <c r="D3723" i="18"/>
  <c r="C3723" i="18"/>
  <c r="B3723" i="18"/>
  <c r="A3723" i="18"/>
  <c r="E3722" i="18"/>
  <c r="D3722" i="18"/>
  <c r="C3722" i="18"/>
  <c r="B3722" i="18"/>
  <c r="A3722" i="18"/>
  <c r="E3721" i="18"/>
  <c r="D3721" i="18"/>
  <c r="C3721" i="18"/>
  <c r="B3721" i="18"/>
  <c r="A3721" i="18"/>
  <c r="E3720" i="18"/>
  <c r="D3720" i="18"/>
  <c r="C3720" i="18"/>
  <c r="B3720" i="18"/>
  <c r="A3720" i="18"/>
  <c r="E3719" i="18"/>
  <c r="D3719" i="18"/>
  <c r="C3719" i="18"/>
  <c r="B3719" i="18"/>
  <c r="A3719" i="18"/>
  <c r="E3718" i="18"/>
  <c r="D3718" i="18"/>
  <c r="C3718" i="18"/>
  <c r="B3718" i="18"/>
  <c r="A3718" i="18"/>
  <c r="E3717" i="18"/>
  <c r="D3717" i="18"/>
  <c r="C3717" i="18"/>
  <c r="B3717" i="18"/>
  <c r="A3717" i="18"/>
  <c r="E3716" i="18"/>
  <c r="D3716" i="18"/>
  <c r="C3716" i="18"/>
  <c r="B3716" i="18"/>
  <c r="A3716" i="18"/>
  <c r="E3715" i="18"/>
  <c r="D3715" i="18"/>
  <c r="C3715" i="18"/>
  <c r="B3715" i="18"/>
  <c r="A3715" i="18"/>
  <c r="E3714" i="18"/>
  <c r="D3714" i="18"/>
  <c r="C3714" i="18"/>
  <c r="B3714" i="18"/>
  <c r="A3714" i="18"/>
  <c r="E3713" i="18"/>
  <c r="D3713" i="18"/>
  <c r="C3713" i="18"/>
  <c r="B3713" i="18"/>
  <c r="A3713" i="18"/>
  <c r="E3712" i="18"/>
  <c r="D3712" i="18"/>
  <c r="C3712" i="18"/>
  <c r="B3712" i="18"/>
  <c r="A3712" i="18"/>
  <c r="E3711" i="18"/>
  <c r="D3711" i="18"/>
  <c r="C3711" i="18"/>
  <c r="B3711" i="18"/>
  <c r="A3711" i="18"/>
  <c r="E3710" i="18"/>
  <c r="D3710" i="18"/>
  <c r="C3710" i="18"/>
  <c r="B3710" i="18"/>
  <c r="A3710" i="18"/>
  <c r="E3709" i="18"/>
  <c r="D3709" i="18"/>
  <c r="C3709" i="18"/>
  <c r="B3709" i="18"/>
  <c r="A3709" i="18"/>
  <c r="E3708" i="18"/>
  <c r="D3708" i="18"/>
  <c r="C3708" i="18"/>
  <c r="B3708" i="18"/>
  <c r="A3708" i="18"/>
  <c r="E3707" i="18"/>
  <c r="D3707" i="18"/>
  <c r="C3707" i="18"/>
  <c r="B3707" i="18"/>
  <c r="A3707" i="18"/>
  <c r="E3706" i="18"/>
  <c r="D3706" i="18"/>
  <c r="C3706" i="18"/>
  <c r="B3706" i="18"/>
  <c r="A3706" i="18"/>
  <c r="E3705" i="18"/>
  <c r="D3705" i="18"/>
  <c r="C3705" i="18"/>
  <c r="B3705" i="18"/>
  <c r="A3705" i="18"/>
  <c r="E3704" i="18"/>
  <c r="D3704" i="18"/>
  <c r="C3704" i="18"/>
  <c r="B3704" i="18"/>
  <c r="A3704" i="18"/>
  <c r="E3703" i="18"/>
  <c r="D3703" i="18"/>
  <c r="C3703" i="18"/>
  <c r="B3703" i="18"/>
  <c r="A3703" i="18"/>
  <c r="E3702" i="18"/>
  <c r="D3702" i="18"/>
  <c r="C3702" i="18"/>
  <c r="B3702" i="18"/>
  <c r="A3702" i="18"/>
  <c r="E3701" i="18"/>
  <c r="D3701" i="18"/>
  <c r="C3701" i="18"/>
  <c r="B3701" i="18"/>
  <c r="A3701" i="18"/>
  <c r="E3700" i="18"/>
  <c r="D3700" i="18"/>
  <c r="C3700" i="18"/>
  <c r="B3700" i="18"/>
  <c r="A3700" i="18"/>
  <c r="E3699" i="18"/>
  <c r="D3699" i="18"/>
  <c r="C3699" i="18"/>
  <c r="B3699" i="18"/>
  <c r="A3699" i="18"/>
  <c r="E3698" i="18"/>
  <c r="D3698" i="18"/>
  <c r="C3698" i="18"/>
  <c r="B3698" i="18"/>
  <c r="A3698" i="18"/>
  <c r="E3697" i="18"/>
  <c r="D3697" i="18"/>
  <c r="C3697" i="18"/>
  <c r="B3697" i="18"/>
  <c r="A3697" i="18"/>
  <c r="E3696" i="18"/>
  <c r="D3696" i="18"/>
  <c r="C3696" i="18"/>
  <c r="B3696" i="18"/>
  <c r="A3696" i="18"/>
  <c r="E3695" i="18"/>
  <c r="D3695" i="18"/>
  <c r="C3695" i="18"/>
  <c r="B3695" i="18"/>
  <c r="A3695" i="18"/>
  <c r="E3694" i="18"/>
  <c r="D3694" i="18"/>
  <c r="C3694" i="18"/>
  <c r="B3694" i="18"/>
  <c r="A3694" i="18"/>
  <c r="E3693" i="18"/>
  <c r="D3693" i="18"/>
  <c r="C3693" i="18"/>
  <c r="B3693" i="18"/>
  <c r="A3693" i="18"/>
  <c r="E3692" i="18"/>
  <c r="D3692" i="18"/>
  <c r="C3692" i="18"/>
  <c r="B3692" i="18"/>
  <c r="A3692" i="18"/>
  <c r="E3691" i="18"/>
  <c r="D3691" i="18"/>
  <c r="C3691" i="18"/>
  <c r="B3691" i="18"/>
  <c r="A3691" i="18"/>
  <c r="E3690" i="18"/>
  <c r="D3690" i="18"/>
  <c r="C3690" i="18"/>
  <c r="B3690" i="18"/>
  <c r="A3690" i="18"/>
  <c r="E3689" i="18"/>
  <c r="D3689" i="18"/>
  <c r="C3689" i="18"/>
  <c r="B3689" i="18"/>
  <c r="A3689" i="18"/>
  <c r="E3688" i="18"/>
  <c r="D3688" i="18"/>
  <c r="C3688" i="18"/>
  <c r="B3688" i="18"/>
  <c r="A3688" i="18"/>
  <c r="E3687" i="18"/>
  <c r="D3687" i="18"/>
  <c r="C3687" i="18"/>
  <c r="B3687" i="18"/>
  <c r="A3687" i="18"/>
  <c r="E3686" i="18"/>
  <c r="D3686" i="18"/>
  <c r="C3686" i="18"/>
  <c r="B3686" i="18"/>
  <c r="A3686" i="18"/>
  <c r="E3685" i="18"/>
  <c r="D3685" i="18"/>
  <c r="C3685" i="18"/>
  <c r="B3685" i="18"/>
  <c r="A3685" i="18"/>
  <c r="E3684" i="18"/>
  <c r="D3684" i="18"/>
  <c r="C3684" i="18"/>
  <c r="B3684" i="18"/>
  <c r="A3684" i="18"/>
  <c r="E3683" i="18"/>
  <c r="D3683" i="18"/>
  <c r="C3683" i="18"/>
  <c r="B3683" i="18"/>
  <c r="A3683" i="18"/>
  <c r="E3682" i="18"/>
  <c r="D3682" i="18"/>
  <c r="C3682" i="18"/>
  <c r="B3682" i="18"/>
  <c r="A3682" i="18"/>
  <c r="E3681" i="18"/>
  <c r="D3681" i="18"/>
  <c r="C3681" i="18"/>
  <c r="B3681" i="18"/>
  <c r="A3681" i="18"/>
  <c r="E3680" i="18"/>
  <c r="D3680" i="18"/>
  <c r="C3680" i="18"/>
  <c r="B3680" i="18"/>
  <c r="A3680" i="18"/>
  <c r="E3679" i="18"/>
  <c r="D3679" i="18"/>
  <c r="C3679" i="18"/>
  <c r="B3679" i="18"/>
  <c r="A3679" i="18"/>
  <c r="E3678" i="18"/>
  <c r="D3678" i="18"/>
  <c r="C3678" i="18"/>
  <c r="B3678" i="18"/>
  <c r="A3678" i="18"/>
  <c r="E3677" i="18"/>
  <c r="D3677" i="18"/>
  <c r="C3677" i="18"/>
  <c r="B3677" i="18"/>
  <c r="A3677" i="18"/>
  <c r="E3676" i="18"/>
  <c r="D3676" i="18"/>
  <c r="C3676" i="18"/>
  <c r="B3676" i="18"/>
  <c r="A3676" i="18"/>
  <c r="E3675" i="18"/>
  <c r="D3675" i="18"/>
  <c r="C3675" i="18"/>
  <c r="B3675" i="18"/>
  <c r="A3675" i="18"/>
  <c r="E3674" i="18"/>
  <c r="D3674" i="18"/>
  <c r="C3674" i="18"/>
  <c r="B3674" i="18"/>
  <c r="A3674" i="18"/>
  <c r="E3673" i="18"/>
  <c r="D3673" i="18"/>
  <c r="C3673" i="18"/>
  <c r="B3673" i="18"/>
  <c r="A3673" i="18"/>
  <c r="E3672" i="18"/>
  <c r="D3672" i="18"/>
  <c r="C3672" i="18"/>
  <c r="B3672" i="18"/>
  <c r="A3672" i="18"/>
  <c r="E3671" i="18"/>
  <c r="D3671" i="18"/>
  <c r="C3671" i="18"/>
  <c r="B3671" i="18"/>
  <c r="A3671" i="18"/>
  <c r="E3670" i="18"/>
  <c r="D3670" i="18"/>
  <c r="C3670" i="18"/>
  <c r="B3670" i="18"/>
  <c r="A3670" i="18"/>
  <c r="E3669" i="18"/>
  <c r="D3669" i="18"/>
  <c r="C3669" i="18"/>
  <c r="B3669" i="18"/>
  <c r="A3669" i="18"/>
  <c r="E3668" i="18"/>
  <c r="D3668" i="18"/>
  <c r="C3668" i="18"/>
  <c r="B3668" i="18"/>
  <c r="A3668" i="18"/>
  <c r="E3667" i="18"/>
  <c r="D3667" i="18"/>
  <c r="C3667" i="18"/>
  <c r="B3667" i="18"/>
  <c r="A3667" i="18"/>
  <c r="E3666" i="18"/>
  <c r="D3666" i="18"/>
  <c r="C3666" i="18"/>
  <c r="B3666" i="18"/>
  <c r="A3666" i="18"/>
  <c r="E3665" i="18"/>
  <c r="D3665" i="18"/>
  <c r="C3665" i="18"/>
  <c r="B3665" i="18"/>
  <c r="A3665" i="18"/>
  <c r="E3664" i="18"/>
  <c r="D3664" i="18"/>
  <c r="C3664" i="18"/>
  <c r="B3664" i="18"/>
  <c r="A3664" i="18"/>
  <c r="E3663" i="18"/>
  <c r="D3663" i="18"/>
  <c r="C3663" i="18"/>
  <c r="B3663" i="18"/>
  <c r="A3663" i="18"/>
  <c r="E3662" i="18"/>
  <c r="D3662" i="18"/>
  <c r="C3662" i="18"/>
  <c r="B3662" i="18"/>
  <c r="A3662" i="18"/>
  <c r="E3661" i="18"/>
  <c r="D3661" i="18"/>
  <c r="C3661" i="18"/>
  <c r="B3661" i="18"/>
  <c r="A3661" i="18"/>
  <c r="E3660" i="18"/>
  <c r="D3660" i="18"/>
  <c r="C3660" i="18"/>
  <c r="B3660" i="18"/>
  <c r="A3660" i="18"/>
  <c r="E3659" i="18"/>
  <c r="D3659" i="18"/>
  <c r="C3659" i="18"/>
  <c r="B3659" i="18"/>
  <c r="A3659" i="18"/>
  <c r="E3658" i="18"/>
  <c r="D3658" i="18"/>
  <c r="C3658" i="18"/>
  <c r="B3658" i="18"/>
  <c r="A3658" i="18"/>
  <c r="E3657" i="18"/>
  <c r="D3657" i="18"/>
  <c r="C3657" i="18"/>
  <c r="B3657" i="18"/>
  <c r="A3657" i="18"/>
  <c r="E3656" i="18"/>
  <c r="D3656" i="18"/>
  <c r="C3656" i="18"/>
  <c r="B3656" i="18"/>
  <c r="A3656" i="18"/>
  <c r="E3655" i="18"/>
  <c r="D3655" i="18"/>
  <c r="C3655" i="18"/>
  <c r="B3655" i="18"/>
  <c r="A3655" i="18"/>
  <c r="E3654" i="18"/>
  <c r="D3654" i="18"/>
  <c r="C3654" i="18"/>
  <c r="B3654" i="18"/>
  <c r="A3654" i="18"/>
  <c r="E3653" i="18"/>
  <c r="D3653" i="18"/>
  <c r="C3653" i="18"/>
  <c r="B3653" i="18"/>
  <c r="A3653" i="18"/>
  <c r="E3652" i="18"/>
  <c r="D3652" i="18"/>
  <c r="C3652" i="18"/>
  <c r="B3652" i="18"/>
  <c r="A3652" i="18"/>
  <c r="E3651" i="18"/>
  <c r="D3651" i="18"/>
  <c r="C3651" i="18"/>
  <c r="B3651" i="18"/>
  <c r="A3651" i="18"/>
  <c r="E3650" i="18"/>
  <c r="D3650" i="18"/>
  <c r="C3650" i="18"/>
  <c r="B3650" i="18"/>
  <c r="A3650" i="18"/>
  <c r="E3649" i="18"/>
  <c r="D3649" i="18"/>
  <c r="C3649" i="18"/>
  <c r="B3649" i="18"/>
  <c r="A3649" i="18"/>
  <c r="E3648" i="18"/>
  <c r="D3648" i="18"/>
  <c r="C3648" i="18"/>
  <c r="B3648" i="18"/>
  <c r="A3648" i="18"/>
  <c r="E3647" i="18"/>
  <c r="D3647" i="18"/>
  <c r="C3647" i="18"/>
  <c r="B3647" i="18"/>
  <c r="A3647" i="18"/>
  <c r="E3646" i="18"/>
  <c r="D3646" i="18"/>
  <c r="C3646" i="18"/>
  <c r="B3646" i="18"/>
  <c r="A3646" i="18"/>
  <c r="E3645" i="18"/>
  <c r="D3645" i="18"/>
  <c r="C3645" i="18"/>
  <c r="B3645" i="18"/>
  <c r="A3645" i="18"/>
  <c r="E3644" i="18"/>
  <c r="D3644" i="18"/>
  <c r="C3644" i="18"/>
  <c r="B3644" i="18"/>
  <c r="A3644" i="18"/>
  <c r="E3643" i="18"/>
  <c r="D3643" i="18"/>
  <c r="C3643" i="18"/>
  <c r="B3643" i="18"/>
  <c r="A3643" i="18"/>
  <c r="E3642" i="18"/>
  <c r="D3642" i="18"/>
  <c r="C3642" i="18"/>
  <c r="B3642" i="18"/>
  <c r="A3642" i="18"/>
  <c r="E3641" i="18"/>
  <c r="D3641" i="18"/>
  <c r="C3641" i="18"/>
  <c r="B3641" i="18"/>
  <c r="A3641" i="18"/>
  <c r="E3640" i="18"/>
  <c r="D3640" i="18"/>
  <c r="C3640" i="18"/>
  <c r="B3640" i="18"/>
  <c r="A3640" i="18"/>
  <c r="E3639" i="18"/>
  <c r="D3639" i="18"/>
  <c r="C3639" i="18"/>
  <c r="B3639" i="18"/>
  <c r="A3639" i="18"/>
  <c r="E3638" i="18"/>
  <c r="D3638" i="18"/>
  <c r="C3638" i="18"/>
  <c r="B3638" i="18"/>
  <c r="A3638" i="18"/>
  <c r="E3637" i="18"/>
  <c r="D3637" i="18"/>
  <c r="C3637" i="18"/>
  <c r="B3637" i="18"/>
  <c r="A3637" i="18"/>
  <c r="E3636" i="18"/>
  <c r="D3636" i="18"/>
  <c r="C3636" i="18"/>
  <c r="B3636" i="18"/>
  <c r="A3636" i="18"/>
  <c r="E3635" i="18"/>
  <c r="D3635" i="18"/>
  <c r="C3635" i="18"/>
  <c r="B3635" i="18"/>
  <c r="A3635" i="18"/>
  <c r="E3634" i="18"/>
  <c r="D3634" i="18"/>
  <c r="C3634" i="18"/>
  <c r="B3634" i="18"/>
  <c r="A3634" i="18"/>
  <c r="E3633" i="18"/>
  <c r="D3633" i="18"/>
  <c r="C3633" i="18"/>
  <c r="B3633" i="18"/>
  <c r="A3633" i="18"/>
  <c r="E3632" i="18"/>
  <c r="D3632" i="18"/>
  <c r="C3632" i="18"/>
  <c r="B3632" i="18"/>
  <c r="A3632" i="18"/>
  <c r="E3631" i="18"/>
  <c r="D3631" i="18"/>
  <c r="C3631" i="18"/>
  <c r="B3631" i="18"/>
  <c r="A3631" i="18"/>
  <c r="E3630" i="18"/>
  <c r="D3630" i="18"/>
  <c r="C3630" i="18"/>
  <c r="B3630" i="18"/>
  <c r="A3630" i="18"/>
  <c r="E3629" i="18"/>
  <c r="D3629" i="18"/>
  <c r="C3629" i="18"/>
  <c r="B3629" i="18"/>
  <c r="A3629" i="18"/>
  <c r="E3628" i="18"/>
  <c r="D3628" i="18"/>
  <c r="C3628" i="18"/>
  <c r="B3628" i="18"/>
  <c r="A3628" i="18"/>
  <c r="E3627" i="18"/>
  <c r="D3627" i="18"/>
  <c r="C3627" i="18"/>
  <c r="B3627" i="18"/>
  <c r="A3627" i="18"/>
  <c r="E3626" i="18"/>
  <c r="D3626" i="18"/>
  <c r="C3626" i="18"/>
  <c r="B3626" i="18"/>
  <c r="A3626" i="18"/>
  <c r="E3625" i="18"/>
  <c r="D3625" i="18"/>
  <c r="C3625" i="18"/>
  <c r="B3625" i="18"/>
  <c r="A3625" i="18"/>
  <c r="E3624" i="18"/>
  <c r="D3624" i="18"/>
  <c r="C3624" i="18"/>
  <c r="B3624" i="18"/>
  <c r="A3624" i="18"/>
  <c r="E3623" i="18"/>
  <c r="D3623" i="18"/>
  <c r="C3623" i="18"/>
  <c r="B3623" i="18"/>
  <c r="A3623" i="18"/>
  <c r="E3622" i="18"/>
  <c r="D3622" i="18"/>
  <c r="C3622" i="18"/>
  <c r="B3622" i="18"/>
  <c r="A3622" i="18"/>
  <c r="E3621" i="18"/>
  <c r="D3621" i="18"/>
  <c r="C3621" i="18"/>
  <c r="B3621" i="18"/>
  <c r="A3621" i="18"/>
  <c r="E3620" i="18"/>
  <c r="D3620" i="18"/>
  <c r="C3620" i="18"/>
  <c r="B3620" i="18"/>
  <c r="A3620" i="18"/>
  <c r="E3619" i="18"/>
  <c r="D3619" i="18"/>
  <c r="C3619" i="18"/>
  <c r="B3619" i="18"/>
  <c r="A3619" i="18"/>
  <c r="E3618" i="18"/>
  <c r="D3618" i="18"/>
  <c r="C3618" i="18"/>
  <c r="B3618" i="18"/>
  <c r="A3618" i="18"/>
  <c r="E3617" i="18"/>
  <c r="D3617" i="18"/>
  <c r="C3617" i="18"/>
  <c r="B3617" i="18"/>
  <c r="A3617" i="18"/>
  <c r="E3616" i="18"/>
  <c r="D3616" i="18"/>
  <c r="C3616" i="18"/>
  <c r="B3616" i="18"/>
  <c r="A3616" i="18"/>
  <c r="E3615" i="18"/>
  <c r="D3615" i="18"/>
  <c r="C3615" i="18"/>
  <c r="B3615" i="18"/>
  <c r="A3615" i="18"/>
  <c r="E3614" i="18"/>
  <c r="D3614" i="18"/>
  <c r="C3614" i="18"/>
  <c r="B3614" i="18"/>
  <c r="A3614" i="18"/>
  <c r="E3613" i="18"/>
  <c r="D3613" i="18"/>
  <c r="C3613" i="18"/>
  <c r="B3613" i="18"/>
  <c r="A3613" i="18"/>
  <c r="E3612" i="18"/>
  <c r="D3612" i="18"/>
  <c r="C3612" i="18"/>
  <c r="B3612" i="18"/>
  <c r="A3612" i="18"/>
  <c r="E3611" i="18"/>
  <c r="D3611" i="18"/>
  <c r="C3611" i="18"/>
  <c r="B3611" i="18"/>
  <c r="A3611" i="18"/>
  <c r="E3610" i="18"/>
  <c r="D3610" i="18"/>
  <c r="C3610" i="18"/>
  <c r="B3610" i="18"/>
  <c r="A3610" i="18"/>
  <c r="E3609" i="18"/>
  <c r="D3609" i="18"/>
  <c r="C3609" i="18"/>
  <c r="B3609" i="18"/>
  <c r="A3609" i="18"/>
  <c r="E3608" i="18"/>
  <c r="D3608" i="18"/>
  <c r="C3608" i="18"/>
  <c r="B3608" i="18"/>
  <c r="A3608" i="18"/>
  <c r="E3607" i="18"/>
  <c r="D3607" i="18"/>
  <c r="C3607" i="18"/>
  <c r="B3607" i="18"/>
  <c r="A3607" i="18"/>
  <c r="E3606" i="18"/>
  <c r="D3606" i="18"/>
  <c r="C3606" i="18"/>
  <c r="B3606" i="18"/>
  <c r="A3606" i="18"/>
  <c r="E3605" i="18"/>
  <c r="D3605" i="18"/>
  <c r="C3605" i="18"/>
  <c r="B3605" i="18"/>
  <c r="A3605" i="18"/>
  <c r="E3604" i="18"/>
  <c r="D3604" i="18"/>
  <c r="C3604" i="18"/>
  <c r="B3604" i="18"/>
  <c r="A3604" i="18"/>
  <c r="E3603" i="18"/>
  <c r="D3603" i="18"/>
  <c r="C3603" i="18"/>
  <c r="B3603" i="18"/>
  <c r="A3603" i="18"/>
  <c r="E3602" i="18"/>
  <c r="D3602" i="18"/>
  <c r="C3602" i="18"/>
  <c r="B3602" i="18"/>
  <c r="A3602" i="18"/>
  <c r="E3601" i="18"/>
  <c r="D3601" i="18"/>
  <c r="C3601" i="18"/>
  <c r="B3601" i="18"/>
  <c r="A3601" i="18"/>
  <c r="E3600" i="18"/>
  <c r="D3600" i="18"/>
  <c r="C3600" i="18"/>
  <c r="B3600" i="18"/>
  <c r="A3600" i="18"/>
  <c r="E3599" i="18"/>
  <c r="D3599" i="18"/>
  <c r="C3599" i="18"/>
  <c r="B3599" i="18"/>
  <c r="A3599" i="18"/>
  <c r="E3598" i="18"/>
  <c r="D3598" i="18"/>
  <c r="C3598" i="18"/>
  <c r="B3598" i="18"/>
  <c r="A3598" i="18"/>
  <c r="E3597" i="18"/>
  <c r="D3597" i="18"/>
  <c r="C3597" i="18"/>
  <c r="B3597" i="18"/>
  <c r="A3597" i="18"/>
  <c r="E3596" i="18"/>
  <c r="D3596" i="18"/>
  <c r="C3596" i="18"/>
  <c r="B3596" i="18"/>
  <c r="A3596" i="18"/>
  <c r="E3595" i="18"/>
  <c r="D3595" i="18"/>
  <c r="C3595" i="18"/>
  <c r="B3595" i="18"/>
  <c r="A3595" i="18"/>
  <c r="E3594" i="18"/>
  <c r="D3594" i="18"/>
  <c r="C3594" i="18"/>
  <c r="B3594" i="18"/>
  <c r="A3594" i="18"/>
  <c r="E3593" i="18"/>
  <c r="D3593" i="18"/>
  <c r="C3593" i="18"/>
  <c r="B3593" i="18"/>
  <c r="A3593" i="18"/>
  <c r="E3592" i="18"/>
  <c r="D3592" i="18"/>
  <c r="C3592" i="18"/>
  <c r="B3592" i="18"/>
  <c r="A3592" i="18"/>
  <c r="E3591" i="18"/>
  <c r="D3591" i="18"/>
  <c r="C3591" i="18"/>
  <c r="B3591" i="18"/>
  <c r="A3591" i="18"/>
  <c r="E3590" i="18"/>
  <c r="D3590" i="18"/>
  <c r="C3590" i="18"/>
  <c r="B3590" i="18"/>
  <c r="A3590" i="18"/>
  <c r="E3589" i="18"/>
  <c r="D3589" i="18"/>
  <c r="C3589" i="18"/>
  <c r="B3589" i="18"/>
  <c r="A3589" i="18"/>
  <c r="E3588" i="18"/>
  <c r="D3588" i="18"/>
  <c r="C3588" i="18"/>
  <c r="B3588" i="18"/>
  <c r="A3588" i="18"/>
  <c r="E3587" i="18"/>
  <c r="D3587" i="18"/>
  <c r="C3587" i="18"/>
  <c r="B3587" i="18"/>
  <c r="A3587" i="18"/>
  <c r="E3586" i="18"/>
  <c r="D3586" i="18"/>
  <c r="C3586" i="18"/>
  <c r="B3586" i="18"/>
  <c r="A3586" i="18"/>
  <c r="E3585" i="18"/>
  <c r="D3585" i="18"/>
  <c r="C3585" i="18"/>
  <c r="B3585" i="18"/>
  <c r="A3585" i="18"/>
  <c r="E3584" i="18"/>
  <c r="D3584" i="18"/>
  <c r="C3584" i="18"/>
  <c r="B3584" i="18"/>
  <c r="A3584" i="18"/>
  <c r="E3583" i="18"/>
  <c r="D3583" i="18"/>
  <c r="C3583" i="18"/>
  <c r="B3583" i="18"/>
  <c r="A3583" i="18"/>
  <c r="E3582" i="18"/>
  <c r="D3582" i="18"/>
  <c r="C3582" i="18"/>
  <c r="B3582" i="18"/>
  <c r="A3582" i="18"/>
  <c r="E3581" i="18"/>
  <c r="D3581" i="18"/>
  <c r="C3581" i="18"/>
  <c r="B3581" i="18"/>
  <c r="A3581" i="18"/>
  <c r="E3580" i="18"/>
  <c r="D3580" i="18"/>
  <c r="C3580" i="18"/>
  <c r="B3580" i="18"/>
  <c r="A3580" i="18"/>
  <c r="E3579" i="18"/>
  <c r="D3579" i="18"/>
  <c r="C3579" i="18"/>
  <c r="B3579" i="18"/>
  <c r="A3579" i="18"/>
  <c r="E3578" i="18"/>
  <c r="D3578" i="18"/>
  <c r="C3578" i="18"/>
  <c r="B3578" i="18"/>
  <c r="A3578" i="18"/>
  <c r="E3577" i="18"/>
  <c r="D3577" i="18"/>
  <c r="C3577" i="18"/>
  <c r="B3577" i="18"/>
  <c r="A3577" i="18"/>
  <c r="E3576" i="18"/>
  <c r="D3576" i="18"/>
  <c r="C3576" i="18"/>
  <c r="B3576" i="18"/>
  <c r="A3576" i="18"/>
  <c r="E3575" i="18"/>
  <c r="D3575" i="18"/>
  <c r="C3575" i="18"/>
  <c r="B3575" i="18"/>
  <c r="A3575" i="18"/>
  <c r="E3574" i="18"/>
  <c r="D3574" i="18"/>
  <c r="C3574" i="18"/>
  <c r="B3574" i="18"/>
  <c r="A3574" i="18"/>
  <c r="E3573" i="18"/>
  <c r="D3573" i="18"/>
  <c r="C3573" i="18"/>
  <c r="B3573" i="18"/>
  <c r="A3573" i="18"/>
  <c r="E3572" i="18"/>
  <c r="D3572" i="18"/>
  <c r="C3572" i="18"/>
  <c r="B3572" i="18"/>
  <c r="A3572" i="18"/>
  <c r="E3571" i="18"/>
  <c r="D3571" i="18"/>
  <c r="C3571" i="18"/>
  <c r="B3571" i="18"/>
  <c r="A3571" i="18"/>
  <c r="E3570" i="18"/>
  <c r="D3570" i="18"/>
  <c r="C3570" i="18"/>
  <c r="B3570" i="18"/>
  <c r="A3570" i="18"/>
  <c r="E3569" i="18"/>
  <c r="D3569" i="18"/>
  <c r="C3569" i="18"/>
  <c r="B3569" i="18"/>
  <c r="A3569" i="18"/>
  <c r="E3568" i="18"/>
  <c r="D3568" i="18"/>
  <c r="C3568" i="18"/>
  <c r="B3568" i="18"/>
  <c r="A3568" i="18"/>
  <c r="E3567" i="18"/>
  <c r="D3567" i="18"/>
  <c r="C3567" i="18"/>
  <c r="B3567" i="18"/>
  <c r="A3567" i="18"/>
  <c r="E3566" i="18"/>
  <c r="D3566" i="18"/>
  <c r="C3566" i="18"/>
  <c r="B3566" i="18"/>
  <c r="A3566" i="18"/>
  <c r="E3565" i="18"/>
  <c r="D3565" i="18"/>
  <c r="C3565" i="18"/>
  <c r="B3565" i="18"/>
  <c r="A3565" i="18"/>
  <c r="E3564" i="18"/>
  <c r="D3564" i="18"/>
  <c r="C3564" i="18"/>
  <c r="B3564" i="18"/>
  <c r="A3564" i="18"/>
  <c r="E3563" i="18"/>
  <c r="D3563" i="18"/>
  <c r="C3563" i="18"/>
  <c r="B3563" i="18"/>
  <c r="A3563" i="18"/>
  <c r="E3562" i="18"/>
  <c r="D3562" i="18"/>
  <c r="C3562" i="18"/>
  <c r="B3562" i="18"/>
  <c r="A3562" i="18"/>
  <c r="E3561" i="18"/>
  <c r="D3561" i="18"/>
  <c r="C3561" i="18"/>
  <c r="B3561" i="18"/>
  <c r="A3561" i="18"/>
  <c r="E3560" i="18"/>
  <c r="D3560" i="18"/>
  <c r="C3560" i="18"/>
  <c r="B3560" i="18"/>
  <c r="A3560" i="18"/>
  <c r="E3559" i="18"/>
  <c r="D3559" i="18"/>
  <c r="C3559" i="18"/>
  <c r="B3559" i="18"/>
  <c r="A3559" i="18"/>
  <c r="E3558" i="18"/>
  <c r="D3558" i="18"/>
  <c r="C3558" i="18"/>
  <c r="B3558" i="18"/>
  <c r="A3558" i="18"/>
  <c r="E3557" i="18"/>
  <c r="D3557" i="18"/>
  <c r="C3557" i="18"/>
  <c r="B3557" i="18"/>
  <c r="A3557" i="18"/>
  <c r="E3556" i="18"/>
  <c r="D3556" i="18"/>
  <c r="C3556" i="18"/>
  <c r="B3556" i="18"/>
  <c r="A3556" i="18"/>
  <c r="E3555" i="18"/>
  <c r="D3555" i="18"/>
  <c r="C3555" i="18"/>
  <c r="B3555" i="18"/>
  <c r="A3555" i="18"/>
  <c r="E3554" i="18"/>
  <c r="D3554" i="18"/>
  <c r="C3554" i="18"/>
  <c r="B3554" i="18"/>
  <c r="A3554" i="18"/>
  <c r="E3553" i="18"/>
  <c r="D3553" i="18"/>
  <c r="C3553" i="18"/>
  <c r="B3553" i="18"/>
  <c r="A3553" i="18"/>
  <c r="E3552" i="18"/>
  <c r="D3552" i="18"/>
  <c r="C3552" i="18"/>
  <c r="B3552" i="18"/>
  <c r="A3552" i="18"/>
  <c r="E3551" i="18"/>
  <c r="D3551" i="18"/>
  <c r="C3551" i="18"/>
  <c r="B3551" i="18"/>
  <c r="A3551" i="18"/>
  <c r="E3550" i="18"/>
  <c r="D3550" i="18"/>
  <c r="C3550" i="18"/>
  <c r="B3550" i="18"/>
  <c r="A3550" i="18"/>
  <c r="E3549" i="18"/>
  <c r="D3549" i="18"/>
  <c r="C3549" i="18"/>
  <c r="B3549" i="18"/>
  <c r="A3549" i="18"/>
  <c r="E3548" i="18"/>
  <c r="D3548" i="18"/>
  <c r="C3548" i="18"/>
  <c r="B3548" i="18"/>
  <c r="A3548" i="18"/>
  <c r="E3547" i="18"/>
  <c r="D3547" i="18"/>
  <c r="C3547" i="18"/>
  <c r="B3547" i="18"/>
  <c r="A3547" i="18"/>
  <c r="E3546" i="18"/>
  <c r="D3546" i="18"/>
  <c r="C3546" i="18"/>
  <c r="B3546" i="18"/>
  <c r="A3546" i="18"/>
  <c r="E3545" i="18"/>
  <c r="D3545" i="18"/>
  <c r="C3545" i="18"/>
  <c r="B3545" i="18"/>
  <c r="A3545" i="18"/>
  <c r="E3544" i="18"/>
  <c r="D3544" i="18"/>
  <c r="C3544" i="18"/>
  <c r="B3544" i="18"/>
  <c r="A3544" i="18"/>
  <c r="E3543" i="18"/>
  <c r="D3543" i="18"/>
  <c r="C3543" i="18"/>
  <c r="B3543" i="18"/>
  <c r="A3543" i="18"/>
  <c r="E3542" i="18"/>
  <c r="D3542" i="18"/>
  <c r="C3542" i="18"/>
  <c r="B3542" i="18"/>
  <c r="A3542" i="18"/>
  <c r="E3541" i="18"/>
  <c r="D3541" i="18"/>
  <c r="C3541" i="18"/>
  <c r="B3541" i="18"/>
  <c r="A3541" i="18"/>
  <c r="E3540" i="18"/>
  <c r="D3540" i="18"/>
  <c r="C3540" i="18"/>
  <c r="B3540" i="18"/>
  <c r="A3540" i="18"/>
  <c r="E3539" i="18"/>
  <c r="D3539" i="18"/>
  <c r="C3539" i="18"/>
  <c r="B3539" i="18"/>
  <c r="A3539" i="18"/>
  <c r="E3538" i="18"/>
  <c r="D3538" i="18"/>
  <c r="C3538" i="18"/>
  <c r="B3538" i="18"/>
  <c r="A3538" i="18"/>
  <c r="E3537" i="18"/>
  <c r="D3537" i="18"/>
  <c r="C3537" i="18"/>
  <c r="B3537" i="18"/>
  <c r="A3537" i="18"/>
  <c r="E3536" i="18"/>
  <c r="D3536" i="18"/>
  <c r="C3536" i="18"/>
  <c r="B3536" i="18"/>
  <c r="A3536" i="18"/>
  <c r="E3535" i="18"/>
  <c r="D3535" i="18"/>
  <c r="C3535" i="18"/>
  <c r="B3535" i="18"/>
  <c r="A3535" i="18"/>
  <c r="E3534" i="18"/>
  <c r="D3534" i="18"/>
  <c r="C3534" i="18"/>
  <c r="B3534" i="18"/>
  <c r="A3534" i="18"/>
  <c r="E3533" i="18"/>
  <c r="D3533" i="18"/>
  <c r="C3533" i="18"/>
  <c r="B3533" i="18"/>
  <c r="A3533" i="18"/>
  <c r="E3532" i="18"/>
  <c r="D3532" i="18"/>
  <c r="C3532" i="18"/>
  <c r="B3532" i="18"/>
  <c r="A3532" i="18"/>
  <c r="E3531" i="18"/>
  <c r="D3531" i="18"/>
  <c r="C3531" i="18"/>
  <c r="B3531" i="18"/>
  <c r="A3531" i="18"/>
  <c r="E3530" i="18"/>
  <c r="D3530" i="18"/>
  <c r="C3530" i="18"/>
  <c r="B3530" i="18"/>
  <c r="A3530" i="18"/>
  <c r="E3529" i="18"/>
  <c r="D3529" i="18"/>
  <c r="C3529" i="18"/>
  <c r="B3529" i="18"/>
  <c r="A3529" i="18"/>
  <c r="E3528" i="18"/>
  <c r="D3528" i="18"/>
  <c r="C3528" i="18"/>
  <c r="B3528" i="18"/>
  <c r="A3528" i="18"/>
  <c r="E3527" i="18"/>
  <c r="D3527" i="18"/>
  <c r="C3527" i="18"/>
  <c r="B3527" i="18"/>
  <c r="A3527" i="18"/>
  <c r="E3526" i="18"/>
  <c r="D3526" i="18"/>
  <c r="C3526" i="18"/>
  <c r="B3526" i="18"/>
  <c r="A3526" i="18"/>
  <c r="E3525" i="18"/>
  <c r="D3525" i="18"/>
  <c r="C3525" i="18"/>
  <c r="B3525" i="18"/>
  <c r="A3525" i="18"/>
  <c r="E3524" i="18"/>
  <c r="D3524" i="18"/>
  <c r="C3524" i="18"/>
  <c r="B3524" i="18"/>
  <c r="A3524" i="18"/>
  <c r="E3523" i="18"/>
  <c r="D3523" i="18"/>
  <c r="C3523" i="18"/>
  <c r="B3523" i="18"/>
  <c r="A3523" i="18"/>
  <c r="E3522" i="18"/>
  <c r="D3522" i="18"/>
  <c r="C3522" i="18"/>
  <c r="B3522" i="18"/>
  <c r="A3522" i="18"/>
  <c r="E3521" i="18"/>
  <c r="D3521" i="18"/>
  <c r="C3521" i="18"/>
  <c r="B3521" i="18"/>
  <c r="A3521" i="18"/>
  <c r="E3520" i="18"/>
  <c r="D3520" i="18"/>
  <c r="C3520" i="18"/>
  <c r="B3520" i="18"/>
  <c r="A3520" i="18"/>
  <c r="E3519" i="18"/>
  <c r="D3519" i="18"/>
  <c r="C3519" i="18"/>
  <c r="B3519" i="18"/>
  <c r="A3519" i="18"/>
  <c r="E3518" i="18"/>
  <c r="D3518" i="18"/>
  <c r="C3518" i="18"/>
  <c r="B3518" i="18"/>
  <c r="A3518" i="18"/>
  <c r="E3517" i="18"/>
  <c r="D3517" i="18"/>
  <c r="C3517" i="18"/>
  <c r="B3517" i="18"/>
  <c r="A3517" i="18"/>
  <c r="E3516" i="18"/>
  <c r="D3516" i="18"/>
  <c r="C3516" i="18"/>
  <c r="B3516" i="18"/>
  <c r="A3516" i="18"/>
  <c r="E3515" i="18"/>
  <c r="D3515" i="18"/>
  <c r="C3515" i="18"/>
  <c r="B3515" i="18"/>
  <c r="A3515" i="18"/>
  <c r="E3514" i="18"/>
  <c r="D3514" i="18"/>
  <c r="C3514" i="18"/>
  <c r="B3514" i="18"/>
  <c r="A3514" i="18"/>
  <c r="E3513" i="18"/>
  <c r="D3513" i="18"/>
  <c r="C3513" i="18"/>
  <c r="B3513" i="18"/>
  <c r="A3513" i="18"/>
  <c r="E3512" i="18"/>
  <c r="D3512" i="18"/>
  <c r="C3512" i="18"/>
  <c r="B3512" i="18"/>
  <c r="A3512" i="18"/>
  <c r="E3511" i="18"/>
  <c r="D3511" i="18"/>
  <c r="C3511" i="18"/>
  <c r="B3511" i="18"/>
  <c r="A3511" i="18"/>
  <c r="E3510" i="18"/>
  <c r="D3510" i="18"/>
  <c r="C3510" i="18"/>
  <c r="B3510" i="18"/>
  <c r="A3510" i="18"/>
  <c r="E3509" i="18"/>
  <c r="D3509" i="18"/>
  <c r="C3509" i="18"/>
  <c r="B3509" i="18"/>
  <c r="A3509" i="18"/>
  <c r="E3508" i="18"/>
  <c r="D3508" i="18"/>
  <c r="C3508" i="18"/>
  <c r="B3508" i="18"/>
  <c r="A3508" i="18"/>
  <c r="E3507" i="18"/>
  <c r="D3507" i="18"/>
  <c r="C3507" i="18"/>
  <c r="B3507" i="18"/>
  <c r="A3507" i="18"/>
  <c r="E3506" i="18"/>
  <c r="D3506" i="18"/>
  <c r="C3506" i="18"/>
  <c r="B3506" i="18"/>
  <c r="A3506" i="18"/>
  <c r="E3505" i="18"/>
  <c r="D3505" i="18"/>
  <c r="C3505" i="18"/>
  <c r="B3505" i="18"/>
  <c r="A3505" i="18"/>
  <c r="E3504" i="18"/>
  <c r="D3504" i="18"/>
  <c r="C3504" i="18"/>
  <c r="B3504" i="18"/>
  <c r="A3504" i="18"/>
  <c r="E3503" i="18"/>
  <c r="D3503" i="18"/>
  <c r="C3503" i="18"/>
  <c r="B3503" i="18"/>
  <c r="A3503" i="18"/>
  <c r="E3502" i="18"/>
  <c r="D3502" i="18"/>
  <c r="C3502" i="18"/>
  <c r="B3502" i="18"/>
  <c r="A3502" i="18"/>
  <c r="E3501" i="18"/>
  <c r="D3501" i="18"/>
  <c r="C3501" i="18"/>
  <c r="B3501" i="18"/>
  <c r="A3501" i="18"/>
  <c r="E3500" i="18"/>
  <c r="D3500" i="18"/>
  <c r="C3500" i="18"/>
  <c r="B3500" i="18"/>
  <c r="A3500" i="18"/>
  <c r="E3499" i="18"/>
  <c r="D3499" i="18"/>
  <c r="C3499" i="18"/>
  <c r="B3499" i="18"/>
  <c r="A3499" i="18"/>
  <c r="E3498" i="18"/>
  <c r="D3498" i="18"/>
  <c r="C3498" i="18"/>
  <c r="B3498" i="18"/>
  <c r="A3498" i="18"/>
  <c r="E3497" i="18"/>
  <c r="D3497" i="18"/>
  <c r="C3497" i="18"/>
  <c r="B3497" i="18"/>
  <c r="A3497" i="18"/>
  <c r="E3496" i="18"/>
  <c r="D3496" i="18"/>
  <c r="C3496" i="18"/>
  <c r="B3496" i="18"/>
  <c r="A3496" i="18"/>
  <c r="E3495" i="18"/>
  <c r="D3495" i="18"/>
  <c r="C3495" i="18"/>
  <c r="B3495" i="18"/>
  <c r="A3495" i="18"/>
  <c r="E3494" i="18"/>
  <c r="D3494" i="18"/>
  <c r="C3494" i="18"/>
  <c r="B3494" i="18"/>
  <c r="A3494" i="18"/>
  <c r="E3493" i="18"/>
  <c r="D3493" i="18"/>
  <c r="C3493" i="18"/>
  <c r="B3493" i="18"/>
  <c r="A3493" i="18"/>
  <c r="E3492" i="18"/>
  <c r="D3492" i="18"/>
  <c r="C3492" i="18"/>
  <c r="B3492" i="18"/>
  <c r="A3492" i="18"/>
  <c r="E3491" i="18"/>
  <c r="D3491" i="18"/>
  <c r="C3491" i="18"/>
  <c r="B3491" i="18"/>
  <c r="A3491" i="18"/>
  <c r="E3490" i="18"/>
  <c r="D3490" i="18"/>
  <c r="C3490" i="18"/>
  <c r="B3490" i="18"/>
  <c r="A3490" i="18"/>
  <c r="E3489" i="18"/>
  <c r="D3489" i="18"/>
  <c r="C3489" i="18"/>
  <c r="B3489" i="18"/>
  <c r="A3489" i="18"/>
  <c r="E3488" i="18"/>
  <c r="D3488" i="18"/>
  <c r="C3488" i="18"/>
  <c r="B3488" i="18"/>
  <c r="A3488" i="18"/>
  <c r="E3487" i="18"/>
  <c r="D3487" i="18"/>
  <c r="C3487" i="18"/>
  <c r="B3487" i="18"/>
  <c r="A3487" i="18"/>
  <c r="E3486" i="18"/>
  <c r="D3486" i="18"/>
  <c r="C3486" i="18"/>
  <c r="B3486" i="18"/>
  <c r="A3486" i="18"/>
  <c r="E3485" i="18"/>
  <c r="D3485" i="18"/>
  <c r="C3485" i="18"/>
  <c r="B3485" i="18"/>
  <c r="A3485" i="18"/>
  <c r="E3484" i="18"/>
  <c r="D3484" i="18"/>
  <c r="C3484" i="18"/>
  <c r="B3484" i="18"/>
  <c r="A3484" i="18"/>
  <c r="E3483" i="18"/>
  <c r="D3483" i="18"/>
  <c r="C3483" i="18"/>
  <c r="B3483" i="18"/>
  <c r="A3483" i="18"/>
  <c r="E3482" i="18"/>
  <c r="D3482" i="18"/>
  <c r="C3482" i="18"/>
  <c r="B3482" i="18"/>
  <c r="A3482" i="18"/>
  <c r="E3481" i="18"/>
  <c r="D3481" i="18"/>
  <c r="C3481" i="18"/>
  <c r="B3481" i="18"/>
  <c r="A3481" i="18"/>
  <c r="E3480" i="18"/>
  <c r="D3480" i="18"/>
  <c r="C3480" i="18"/>
  <c r="B3480" i="18"/>
  <c r="A3480" i="18"/>
  <c r="E3479" i="18"/>
  <c r="D3479" i="18"/>
  <c r="C3479" i="18"/>
  <c r="B3479" i="18"/>
  <c r="A3479" i="18"/>
  <c r="E3478" i="18"/>
  <c r="D3478" i="18"/>
  <c r="C3478" i="18"/>
  <c r="B3478" i="18"/>
  <c r="A3478" i="18"/>
  <c r="E3477" i="18"/>
  <c r="D3477" i="18"/>
  <c r="C3477" i="18"/>
  <c r="B3477" i="18"/>
  <c r="A3477" i="18"/>
  <c r="E3476" i="18"/>
  <c r="D3476" i="18"/>
  <c r="C3476" i="18"/>
  <c r="B3476" i="18"/>
  <c r="A3476" i="18"/>
  <c r="E3475" i="18"/>
  <c r="D3475" i="18"/>
  <c r="C3475" i="18"/>
  <c r="B3475" i="18"/>
  <c r="A3475" i="18"/>
  <c r="E3474" i="18"/>
  <c r="D3474" i="18"/>
  <c r="C3474" i="18"/>
  <c r="B3474" i="18"/>
  <c r="A3474" i="18"/>
  <c r="E3473" i="18"/>
  <c r="D3473" i="18"/>
  <c r="C3473" i="18"/>
  <c r="B3473" i="18"/>
  <c r="A3473" i="18"/>
  <c r="E3472" i="18"/>
  <c r="D3472" i="18"/>
  <c r="C3472" i="18"/>
  <c r="B3472" i="18"/>
  <c r="A3472" i="18"/>
  <c r="E3471" i="18"/>
  <c r="D3471" i="18"/>
  <c r="C3471" i="18"/>
  <c r="B3471" i="18"/>
  <c r="A3471" i="18"/>
  <c r="E3470" i="18"/>
  <c r="D3470" i="18"/>
  <c r="C3470" i="18"/>
  <c r="B3470" i="18"/>
  <c r="A3470" i="18"/>
  <c r="E3469" i="18"/>
  <c r="D3469" i="18"/>
  <c r="C3469" i="18"/>
  <c r="B3469" i="18"/>
  <c r="A3469" i="18"/>
  <c r="E3468" i="18"/>
  <c r="D3468" i="18"/>
  <c r="C3468" i="18"/>
  <c r="B3468" i="18"/>
  <c r="A3468" i="18"/>
  <c r="E3467" i="18"/>
  <c r="D3467" i="18"/>
  <c r="C3467" i="18"/>
  <c r="B3467" i="18"/>
  <c r="A3467" i="18"/>
  <c r="E3466" i="18"/>
  <c r="D3466" i="18"/>
  <c r="C3466" i="18"/>
  <c r="B3466" i="18"/>
  <c r="A3466" i="18"/>
  <c r="E3465" i="18"/>
  <c r="D3465" i="18"/>
  <c r="C3465" i="18"/>
  <c r="B3465" i="18"/>
  <c r="A3465" i="18"/>
  <c r="E3464" i="18"/>
  <c r="D3464" i="18"/>
  <c r="C3464" i="18"/>
  <c r="B3464" i="18"/>
  <c r="A3464" i="18"/>
  <c r="E3463" i="18"/>
  <c r="D3463" i="18"/>
  <c r="C3463" i="18"/>
  <c r="B3463" i="18"/>
  <c r="A3463" i="18"/>
  <c r="E3462" i="18"/>
  <c r="D3462" i="18"/>
  <c r="C3462" i="18"/>
  <c r="B3462" i="18"/>
  <c r="A3462" i="18"/>
  <c r="E3461" i="18"/>
  <c r="D3461" i="18"/>
  <c r="C3461" i="18"/>
  <c r="B3461" i="18"/>
  <c r="A3461" i="18"/>
  <c r="E3460" i="18"/>
  <c r="D3460" i="18"/>
  <c r="C3460" i="18"/>
  <c r="B3460" i="18"/>
  <c r="A3460" i="18"/>
  <c r="E3459" i="18"/>
  <c r="D3459" i="18"/>
  <c r="C3459" i="18"/>
  <c r="B3459" i="18"/>
  <c r="A3459" i="18"/>
  <c r="E3458" i="18"/>
  <c r="D3458" i="18"/>
  <c r="C3458" i="18"/>
  <c r="B3458" i="18"/>
  <c r="A3458" i="18"/>
  <c r="E3457" i="18"/>
  <c r="D3457" i="18"/>
  <c r="C3457" i="18"/>
  <c r="B3457" i="18"/>
  <c r="A3457" i="18"/>
  <c r="E3456" i="18"/>
  <c r="D3456" i="18"/>
  <c r="C3456" i="18"/>
  <c r="B3456" i="18"/>
  <c r="A3456" i="18"/>
  <c r="E3455" i="18"/>
  <c r="D3455" i="18"/>
  <c r="C3455" i="18"/>
  <c r="B3455" i="18"/>
  <c r="A3455" i="18"/>
  <c r="E3454" i="18"/>
  <c r="D3454" i="18"/>
  <c r="C3454" i="18"/>
  <c r="B3454" i="18"/>
  <c r="A3454" i="18"/>
  <c r="E3453" i="18"/>
  <c r="D3453" i="18"/>
  <c r="C3453" i="18"/>
  <c r="B3453" i="18"/>
  <c r="A3453" i="18"/>
  <c r="E3452" i="18"/>
  <c r="D3452" i="18"/>
  <c r="C3452" i="18"/>
  <c r="B3452" i="18"/>
  <c r="A3452" i="18"/>
  <c r="E3451" i="18"/>
  <c r="D3451" i="18"/>
  <c r="C3451" i="18"/>
  <c r="B3451" i="18"/>
  <c r="A3451" i="18"/>
  <c r="E3450" i="18"/>
  <c r="D3450" i="18"/>
  <c r="C3450" i="18"/>
  <c r="B3450" i="18"/>
  <c r="A3450" i="18"/>
  <c r="E3449" i="18"/>
  <c r="D3449" i="18"/>
  <c r="C3449" i="18"/>
  <c r="B3449" i="18"/>
  <c r="A3449" i="18"/>
  <c r="E3448" i="18"/>
  <c r="D3448" i="18"/>
  <c r="C3448" i="18"/>
  <c r="B3448" i="18"/>
  <c r="A3448" i="18"/>
  <c r="E3447" i="18"/>
  <c r="D3447" i="18"/>
  <c r="C3447" i="18"/>
  <c r="B3447" i="18"/>
  <c r="A3447" i="18"/>
  <c r="E3446" i="18"/>
  <c r="D3446" i="18"/>
  <c r="C3446" i="18"/>
  <c r="B3446" i="18"/>
  <c r="A3446" i="18"/>
  <c r="E3445" i="18"/>
  <c r="D3445" i="18"/>
  <c r="C3445" i="18"/>
  <c r="B3445" i="18"/>
  <c r="A3445" i="18"/>
  <c r="E3444" i="18"/>
  <c r="D3444" i="18"/>
  <c r="C3444" i="18"/>
  <c r="B3444" i="18"/>
  <c r="A3444" i="18"/>
  <c r="E3443" i="18"/>
  <c r="D3443" i="18"/>
  <c r="C3443" i="18"/>
  <c r="B3443" i="18"/>
  <c r="A3443" i="18"/>
  <c r="E3442" i="18"/>
  <c r="D3442" i="18"/>
  <c r="C3442" i="18"/>
  <c r="B3442" i="18"/>
  <c r="A3442" i="18"/>
  <c r="E3441" i="18"/>
  <c r="D3441" i="18"/>
  <c r="C3441" i="18"/>
  <c r="B3441" i="18"/>
  <c r="A3441" i="18"/>
  <c r="E3440" i="18"/>
  <c r="D3440" i="18"/>
  <c r="C3440" i="18"/>
  <c r="B3440" i="18"/>
  <c r="A3440" i="18"/>
  <c r="E3439" i="18"/>
  <c r="D3439" i="18"/>
  <c r="C3439" i="18"/>
  <c r="B3439" i="18"/>
  <c r="A3439" i="18"/>
  <c r="E3438" i="18"/>
  <c r="D3438" i="18"/>
  <c r="C3438" i="18"/>
  <c r="B3438" i="18"/>
  <c r="A3438" i="18"/>
  <c r="E3437" i="18"/>
  <c r="D3437" i="18"/>
  <c r="C3437" i="18"/>
  <c r="B3437" i="18"/>
  <c r="A3437" i="18"/>
  <c r="E3436" i="18"/>
  <c r="D3436" i="18"/>
  <c r="C3436" i="18"/>
  <c r="B3436" i="18"/>
  <c r="A3436" i="18"/>
  <c r="E3435" i="18"/>
  <c r="D3435" i="18"/>
  <c r="C3435" i="18"/>
  <c r="B3435" i="18"/>
  <c r="A3435" i="18"/>
  <c r="E3434" i="18"/>
  <c r="D3434" i="18"/>
  <c r="C3434" i="18"/>
  <c r="B3434" i="18"/>
  <c r="A3434" i="18"/>
  <c r="E3433" i="18"/>
  <c r="D3433" i="18"/>
  <c r="C3433" i="18"/>
  <c r="B3433" i="18"/>
  <c r="A3433" i="18"/>
  <c r="E3432" i="18"/>
  <c r="D3432" i="18"/>
  <c r="C3432" i="18"/>
  <c r="B3432" i="18"/>
  <c r="A3432" i="18"/>
  <c r="E3431" i="18"/>
  <c r="D3431" i="18"/>
  <c r="C3431" i="18"/>
  <c r="B3431" i="18"/>
  <c r="A3431" i="18"/>
  <c r="E3430" i="18"/>
  <c r="D3430" i="18"/>
  <c r="C3430" i="18"/>
  <c r="B3430" i="18"/>
  <c r="A3430" i="18"/>
  <c r="E3429" i="18"/>
  <c r="D3429" i="18"/>
  <c r="C3429" i="18"/>
  <c r="B3429" i="18"/>
  <c r="A3429" i="18"/>
  <c r="E3428" i="18"/>
  <c r="D3428" i="18"/>
  <c r="C3428" i="18"/>
  <c r="B3428" i="18"/>
  <c r="A3428" i="18"/>
  <c r="E3427" i="18"/>
  <c r="D3427" i="18"/>
  <c r="C3427" i="18"/>
  <c r="B3427" i="18"/>
  <c r="A3427" i="18"/>
  <c r="E3426" i="18"/>
  <c r="D3426" i="18"/>
  <c r="C3426" i="18"/>
  <c r="B3426" i="18"/>
  <c r="A3426" i="18"/>
  <c r="E3425" i="18"/>
  <c r="D3425" i="18"/>
  <c r="C3425" i="18"/>
  <c r="B3425" i="18"/>
  <c r="A3425" i="18"/>
  <c r="E3424" i="18"/>
  <c r="D3424" i="18"/>
  <c r="C3424" i="18"/>
  <c r="B3424" i="18"/>
  <c r="A3424" i="18"/>
  <c r="E3423" i="18"/>
  <c r="D3423" i="18"/>
  <c r="C3423" i="18"/>
  <c r="B3423" i="18"/>
  <c r="A3423" i="18"/>
  <c r="E3422" i="18"/>
  <c r="D3422" i="18"/>
  <c r="C3422" i="18"/>
  <c r="B3422" i="18"/>
  <c r="A3422" i="18"/>
  <c r="E3421" i="18"/>
  <c r="D3421" i="18"/>
  <c r="C3421" i="18"/>
  <c r="B3421" i="18"/>
  <c r="A3421" i="18"/>
  <c r="E3420" i="18"/>
  <c r="D3420" i="18"/>
  <c r="C3420" i="18"/>
  <c r="B3420" i="18"/>
  <c r="A3420" i="18"/>
  <c r="E3419" i="18"/>
  <c r="D3419" i="18"/>
  <c r="C3419" i="18"/>
  <c r="B3419" i="18"/>
  <c r="A3419" i="18"/>
  <c r="E3418" i="18"/>
  <c r="D3418" i="18"/>
  <c r="C3418" i="18"/>
  <c r="B3418" i="18"/>
  <c r="A3418" i="18"/>
  <c r="E3417" i="18"/>
  <c r="D3417" i="18"/>
  <c r="C3417" i="18"/>
  <c r="B3417" i="18"/>
  <c r="A3417" i="18"/>
  <c r="E3416" i="18"/>
  <c r="D3416" i="18"/>
  <c r="C3416" i="18"/>
  <c r="B3416" i="18"/>
  <c r="A3416" i="18"/>
  <c r="E3415" i="18"/>
  <c r="D3415" i="18"/>
  <c r="C3415" i="18"/>
  <c r="B3415" i="18"/>
  <c r="A3415" i="18"/>
  <c r="E3414" i="18"/>
  <c r="D3414" i="18"/>
  <c r="C3414" i="18"/>
  <c r="B3414" i="18"/>
  <c r="A3414" i="18"/>
  <c r="E3413" i="18"/>
  <c r="D3413" i="18"/>
  <c r="C3413" i="18"/>
  <c r="B3413" i="18"/>
  <c r="A3413" i="18"/>
  <c r="E3412" i="18"/>
  <c r="D3412" i="18"/>
  <c r="C3412" i="18"/>
  <c r="B3412" i="18"/>
  <c r="A3412" i="18"/>
  <c r="E3411" i="18"/>
  <c r="D3411" i="18"/>
  <c r="C3411" i="18"/>
  <c r="B3411" i="18"/>
  <c r="A3411" i="18"/>
  <c r="E3410" i="18"/>
  <c r="D3410" i="18"/>
  <c r="C3410" i="18"/>
  <c r="B3410" i="18"/>
  <c r="A3410" i="18"/>
  <c r="E3409" i="18"/>
  <c r="D3409" i="18"/>
  <c r="C3409" i="18"/>
  <c r="B3409" i="18"/>
  <c r="A3409" i="18"/>
  <c r="E3408" i="18"/>
  <c r="D3408" i="18"/>
  <c r="C3408" i="18"/>
  <c r="B3408" i="18"/>
  <c r="A3408" i="18"/>
  <c r="E3407" i="18"/>
  <c r="D3407" i="18"/>
  <c r="C3407" i="18"/>
  <c r="B3407" i="18"/>
  <c r="A3407" i="18"/>
  <c r="E3406" i="18"/>
  <c r="D3406" i="18"/>
  <c r="C3406" i="18"/>
  <c r="B3406" i="18"/>
  <c r="A3406" i="18"/>
  <c r="E3405" i="18"/>
  <c r="D3405" i="18"/>
  <c r="C3405" i="18"/>
  <c r="B3405" i="18"/>
  <c r="A3405" i="18"/>
  <c r="E3404" i="18"/>
  <c r="D3404" i="18"/>
  <c r="C3404" i="18"/>
  <c r="B3404" i="18"/>
  <c r="A3404" i="18"/>
  <c r="E3403" i="18"/>
  <c r="D3403" i="18"/>
  <c r="C3403" i="18"/>
  <c r="B3403" i="18"/>
  <c r="A3403" i="18"/>
  <c r="E3402" i="18"/>
  <c r="D3402" i="18"/>
  <c r="C3402" i="18"/>
  <c r="B3402" i="18"/>
  <c r="A3402" i="18"/>
  <c r="E3401" i="18"/>
  <c r="D3401" i="18"/>
  <c r="C3401" i="18"/>
  <c r="B3401" i="18"/>
  <c r="A3401" i="18"/>
  <c r="E3400" i="18"/>
  <c r="D3400" i="18"/>
  <c r="C3400" i="18"/>
  <c r="B3400" i="18"/>
  <c r="A3400" i="18"/>
  <c r="E3399" i="18"/>
  <c r="D3399" i="18"/>
  <c r="C3399" i="18"/>
  <c r="B3399" i="18"/>
  <c r="A3399" i="18"/>
  <c r="E3398" i="18"/>
  <c r="D3398" i="18"/>
  <c r="C3398" i="18"/>
  <c r="B3398" i="18"/>
  <c r="A3398" i="18"/>
  <c r="E3397" i="18"/>
  <c r="D3397" i="18"/>
  <c r="C3397" i="18"/>
  <c r="B3397" i="18"/>
  <c r="A3397" i="18"/>
  <c r="E3396" i="18"/>
  <c r="D3396" i="18"/>
  <c r="C3396" i="18"/>
  <c r="B3396" i="18"/>
  <c r="A3396" i="18"/>
  <c r="E3395" i="18"/>
  <c r="D3395" i="18"/>
  <c r="C3395" i="18"/>
  <c r="B3395" i="18"/>
  <c r="A3395" i="18"/>
  <c r="E3394" i="18"/>
  <c r="D3394" i="18"/>
  <c r="C3394" i="18"/>
  <c r="B3394" i="18"/>
  <c r="A3394" i="18"/>
  <c r="E3393" i="18"/>
  <c r="D3393" i="18"/>
  <c r="C3393" i="18"/>
  <c r="B3393" i="18"/>
  <c r="A3393" i="18"/>
  <c r="E3392" i="18"/>
  <c r="D3392" i="18"/>
  <c r="C3392" i="18"/>
  <c r="B3392" i="18"/>
  <c r="A3392" i="18"/>
  <c r="E3391" i="18"/>
  <c r="D3391" i="18"/>
  <c r="C3391" i="18"/>
  <c r="B3391" i="18"/>
  <c r="A3391" i="18"/>
  <c r="E3390" i="18"/>
  <c r="D3390" i="18"/>
  <c r="C3390" i="18"/>
  <c r="B3390" i="18"/>
  <c r="A3390" i="18"/>
  <c r="E3389" i="18"/>
  <c r="D3389" i="18"/>
  <c r="C3389" i="18"/>
  <c r="B3389" i="18"/>
  <c r="A3389" i="18"/>
  <c r="E3388" i="18"/>
  <c r="D3388" i="18"/>
  <c r="C3388" i="18"/>
  <c r="B3388" i="18"/>
  <c r="A3388" i="18"/>
  <c r="E3387" i="18"/>
  <c r="D3387" i="18"/>
  <c r="C3387" i="18"/>
  <c r="B3387" i="18"/>
  <c r="A3387" i="18"/>
  <c r="E3386" i="18"/>
  <c r="D3386" i="18"/>
  <c r="C3386" i="18"/>
  <c r="B3386" i="18"/>
  <c r="A3386" i="18"/>
  <c r="E3385" i="18"/>
  <c r="D3385" i="18"/>
  <c r="C3385" i="18"/>
  <c r="B3385" i="18"/>
  <c r="A3385" i="18"/>
  <c r="E3384" i="18"/>
  <c r="D3384" i="18"/>
  <c r="C3384" i="18"/>
  <c r="B3384" i="18"/>
  <c r="A3384" i="18"/>
  <c r="E3383" i="18"/>
  <c r="D3383" i="18"/>
  <c r="C3383" i="18"/>
  <c r="B3383" i="18"/>
  <c r="A3383" i="18"/>
  <c r="E3382" i="18"/>
  <c r="D3382" i="18"/>
  <c r="C3382" i="18"/>
  <c r="B3382" i="18"/>
  <c r="A3382" i="18"/>
  <c r="E3381" i="18"/>
  <c r="D3381" i="18"/>
  <c r="C3381" i="18"/>
  <c r="B3381" i="18"/>
  <c r="A3381" i="18"/>
  <c r="E3380" i="18"/>
  <c r="D3380" i="18"/>
  <c r="C3380" i="18"/>
  <c r="B3380" i="18"/>
  <c r="A3380" i="18"/>
  <c r="E3379" i="18"/>
  <c r="D3379" i="18"/>
  <c r="C3379" i="18"/>
  <c r="B3379" i="18"/>
  <c r="A3379" i="18"/>
  <c r="E3378" i="18"/>
  <c r="D3378" i="18"/>
  <c r="C3378" i="18"/>
  <c r="B3378" i="18"/>
  <c r="A3378" i="18"/>
  <c r="E3377" i="18"/>
  <c r="D3377" i="18"/>
  <c r="C3377" i="18"/>
  <c r="B3377" i="18"/>
  <c r="A3377" i="18"/>
  <c r="E3376" i="18"/>
  <c r="D3376" i="18"/>
  <c r="C3376" i="18"/>
  <c r="B3376" i="18"/>
  <c r="A3376" i="18"/>
  <c r="E3375" i="18"/>
  <c r="D3375" i="18"/>
  <c r="C3375" i="18"/>
  <c r="B3375" i="18"/>
  <c r="A3375" i="18"/>
  <c r="E3374" i="18"/>
  <c r="D3374" i="18"/>
  <c r="C3374" i="18"/>
  <c r="B3374" i="18"/>
  <c r="A3374" i="18"/>
  <c r="E3373" i="18"/>
  <c r="D3373" i="18"/>
  <c r="C3373" i="18"/>
  <c r="B3373" i="18"/>
  <c r="A3373" i="18"/>
  <c r="E3372" i="18"/>
  <c r="D3372" i="18"/>
  <c r="C3372" i="18"/>
  <c r="B3372" i="18"/>
  <c r="A3372" i="18"/>
  <c r="E3371" i="18"/>
  <c r="D3371" i="18"/>
  <c r="C3371" i="18"/>
  <c r="B3371" i="18"/>
  <c r="A3371" i="18"/>
  <c r="E3370" i="18"/>
  <c r="D3370" i="18"/>
  <c r="C3370" i="18"/>
  <c r="B3370" i="18"/>
  <c r="A3370" i="18"/>
  <c r="E3369" i="18"/>
  <c r="D3369" i="18"/>
  <c r="C3369" i="18"/>
  <c r="B3369" i="18"/>
  <c r="A3369" i="18"/>
  <c r="E3368" i="18"/>
  <c r="D3368" i="18"/>
  <c r="C3368" i="18"/>
  <c r="B3368" i="18"/>
  <c r="A3368" i="18"/>
  <c r="E3367" i="18"/>
  <c r="D3367" i="18"/>
  <c r="C3367" i="18"/>
  <c r="B3367" i="18"/>
  <c r="A3367" i="18"/>
  <c r="E3366" i="18"/>
  <c r="D3366" i="18"/>
  <c r="C3366" i="18"/>
  <c r="B3366" i="18"/>
  <c r="A3366" i="18"/>
  <c r="E3365" i="18"/>
  <c r="D3365" i="18"/>
  <c r="C3365" i="18"/>
  <c r="B3365" i="18"/>
  <c r="A3365" i="18"/>
  <c r="E3364" i="18"/>
  <c r="D3364" i="18"/>
  <c r="C3364" i="18"/>
  <c r="B3364" i="18"/>
  <c r="A3364" i="18"/>
  <c r="E3363" i="18"/>
  <c r="D3363" i="18"/>
  <c r="C3363" i="18"/>
  <c r="B3363" i="18"/>
  <c r="A3363" i="18"/>
  <c r="E3362" i="18"/>
  <c r="D3362" i="18"/>
  <c r="C3362" i="18"/>
  <c r="B3362" i="18"/>
  <c r="A3362" i="18"/>
  <c r="E3361" i="18"/>
  <c r="D3361" i="18"/>
  <c r="C3361" i="18"/>
  <c r="B3361" i="18"/>
  <c r="A3361" i="18"/>
  <c r="E3360" i="18"/>
  <c r="D3360" i="18"/>
  <c r="C3360" i="18"/>
  <c r="B3360" i="18"/>
  <c r="A3360" i="18"/>
  <c r="E3359" i="18"/>
  <c r="D3359" i="18"/>
  <c r="C3359" i="18"/>
  <c r="B3359" i="18"/>
  <c r="A3359" i="18"/>
  <c r="E3358" i="18"/>
  <c r="D3358" i="18"/>
  <c r="C3358" i="18"/>
  <c r="B3358" i="18"/>
  <c r="A3358" i="18"/>
  <c r="E3357" i="18"/>
  <c r="D3357" i="18"/>
  <c r="C3357" i="18"/>
  <c r="B3357" i="18"/>
  <c r="A3357" i="18"/>
  <c r="E3356" i="18"/>
  <c r="D3356" i="18"/>
  <c r="C3356" i="18"/>
  <c r="B3356" i="18"/>
  <c r="A3356" i="18"/>
  <c r="E3355" i="18"/>
  <c r="D3355" i="18"/>
  <c r="C3355" i="18"/>
  <c r="B3355" i="18"/>
  <c r="A3355" i="18"/>
  <c r="E3354" i="18"/>
  <c r="D3354" i="18"/>
  <c r="C3354" i="18"/>
  <c r="B3354" i="18"/>
  <c r="A3354" i="18"/>
  <c r="E3353" i="18"/>
  <c r="D3353" i="18"/>
  <c r="C3353" i="18"/>
  <c r="B3353" i="18"/>
  <c r="A3353" i="18"/>
  <c r="E3352" i="18"/>
  <c r="D3352" i="18"/>
  <c r="C3352" i="18"/>
  <c r="B3352" i="18"/>
  <c r="A3352" i="18"/>
  <c r="E3351" i="18"/>
  <c r="D3351" i="18"/>
  <c r="C3351" i="18"/>
  <c r="B3351" i="18"/>
  <c r="A3351" i="18"/>
  <c r="E3350" i="18"/>
  <c r="D3350" i="18"/>
  <c r="C3350" i="18"/>
  <c r="B3350" i="18"/>
  <c r="A3350" i="18"/>
  <c r="E3349" i="18"/>
  <c r="D3349" i="18"/>
  <c r="C3349" i="18"/>
  <c r="B3349" i="18"/>
  <c r="A3349" i="18"/>
  <c r="E3348" i="18"/>
  <c r="D3348" i="18"/>
  <c r="C3348" i="18"/>
  <c r="B3348" i="18"/>
  <c r="A3348" i="18"/>
  <c r="E3347" i="18"/>
  <c r="D3347" i="18"/>
  <c r="C3347" i="18"/>
  <c r="B3347" i="18"/>
  <c r="A3347" i="18"/>
  <c r="E3346" i="18"/>
  <c r="D3346" i="18"/>
  <c r="C3346" i="18"/>
  <c r="B3346" i="18"/>
  <c r="A3346" i="18"/>
  <c r="E3345" i="18"/>
  <c r="D3345" i="18"/>
  <c r="C3345" i="18"/>
  <c r="B3345" i="18"/>
  <c r="A3345" i="18"/>
  <c r="E3344" i="18"/>
  <c r="D3344" i="18"/>
  <c r="C3344" i="18"/>
  <c r="B3344" i="18"/>
  <c r="A3344" i="18"/>
  <c r="E3343" i="18"/>
  <c r="D3343" i="18"/>
  <c r="C3343" i="18"/>
  <c r="B3343" i="18"/>
  <c r="A3343" i="18"/>
  <c r="E3342" i="18"/>
  <c r="D3342" i="18"/>
  <c r="C3342" i="18"/>
  <c r="B3342" i="18"/>
  <c r="A3342" i="18"/>
  <c r="E3341" i="18"/>
  <c r="D3341" i="18"/>
  <c r="C3341" i="18"/>
  <c r="B3341" i="18"/>
  <c r="A3341" i="18"/>
  <c r="E3340" i="18"/>
  <c r="D3340" i="18"/>
  <c r="C3340" i="18"/>
  <c r="B3340" i="18"/>
  <c r="A3340" i="18"/>
  <c r="E3339" i="18"/>
  <c r="D3339" i="18"/>
  <c r="C3339" i="18"/>
  <c r="B3339" i="18"/>
  <c r="A3339" i="18"/>
  <c r="E3338" i="18"/>
  <c r="D3338" i="18"/>
  <c r="C3338" i="18"/>
  <c r="B3338" i="18"/>
  <c r="A3338" i="18"/>
  <c r="E3337" i="18"/>
  <c r="D3337" i="18"/>
  <c r="C3337" i="18"/>
  <c r="B3337" i="18"/>
  <c r="A3337" i="18"/>
  <c r="E3336" i="18"/>
  <c r="D3336" i="18"/>
  <c r="C3336" i="18"/>
  <c r="B3336" i="18"/>
  <c r="A3336" i="18"/>
  <c r="E3335" i="18"/>
  <c r="D3335" i="18"/>
  <c r="C3335" i="18"/>
  <c r="B3335" i="18"/>
  <c r="A3335" i="18"/>
  <c r="E3334" i="18"/>
  <c r="D3334" i="18"/>
  <c r="C3334" i="18"/>
  <c r="B3334" i="18"/>
  <c r="A3334" i="18"/>
  <c r="E3333" i="18"/>
  <c r="D3333" i="18"/>
  <c r="C3333" i="18"/>
  <c r="B3333" i="18"/>
  <c r="A3333" i="18"/>
  <c r="E3332" i="18"/>
  <c r="D3332" i="18"/>
  <c r="C3332" i="18"/>
  <c r="B3332" i="18"/>
  <c r="A3332" i="18"/>
  <c r="E3331" i="18"/>
  <c r="D3331" i="18"/>
  <c r="C3331" i="18"/>
  <c r="B3331" i="18"/>
  <c r="A3331" i="18"/>
  <c r="E3330" i="18"/>
  <c r="D3330" i="18"/>
  <c r="C3330" i="18"/>
  <c r="B3330" i="18"/>
  <c r="A3330" i="18"/>
  <c r="E3329" i="18"/>
  <c r="D3329" i="18"/>
  <c r="C3329" i="18"/>
  <c r="B3329" i="18"/>
  <c r="A3329" i="18"/>
  <c r="E3328" i="18"/>
  <c r="D3328" i="18"/>
  <c r="C3328" i="18"/>
  <c r="B3328" i="18"/>
  <c r="A3328" i="18"/>
  <c r="E3327" i="18"/>
  <c r="D3327" i="18"/>
  <c r="C3327" i="18"/>
  <c r="B3327" i="18"/>
  <c r="A3327" i="18"/>
  <c r="E3326" i="18"/>
  <c r="D3326" i="18"/>
  <c r="C3326" i="18"/>
  <c r="B3326" i="18"/>
  <c r="A3326" i="18"/>
  <c r="E3325" i="18"/>
  <c r="D3325" i="18"/>
  <c r="C3325" i="18"/>
  <c r="B3325" i="18"/>
  <c r="A3325" i="18"/>
  <c r="E3324" i="18"/>
  <c r="D3324" i="18"/>
  <c r="C3324" i="18"/>
  <c r="B3324" i="18"/>
  <c r="A3324" i="18"/>
  <c r="E3323" i="18"/>
  <c r="D3323" i="18"/>
  <c r="C3323" i="18"/>
  <c r="B3323" i="18"/>
  <c r="A3323" i="18"/>
  <c r="E3322" i="18"/>
  <c r="D3322" i="18"/>
  <c r="C3322" i="18"/>
  <c r="B3322" i="18"/>
  <c r="A3322" i="18"/>
  <c r="E3321" i="18"/>
  <c r="D3321" i="18"/>
  <c r="C3321" i="18"/>
  <c r="B3321" i="18"/>
  <c r="A3321" i="18"/>
  <c r="E3320" i="18"/>
  <c r="D3320" i="18"/>
  <c r="C3320" i="18"/>
  <c r="B3320" i="18"/>
  <c r="A3320" i="18"/>
  <c r="E3319" i="18"/>
  <c r="D3319" i="18"/>
  <c r="C3319" i="18"/>
  <c r="B3319" i="18"/>
  <c r="A3319" i="18"/>
  <c r="E3318" i="18"/>
  <c r="D3318" i="18"/>
  <c r="C3318" i="18"/>
  <c r="B3318" i="18"/>
  <c r="A3318" i="18"/>
  <c r="E3317" i="18"/>
  <c r="D3317" i="18"/>
  <c r="C3317" i="18"/>
  <c r="B3317" i="18"/>
  <c r="A3317" i="18"/>
  <c r="E3316" i="18"/>
  <c r="D3316" i="18"/>
  <c r="C3316" i="18"/>
  <c r="B3316" i="18"/>
  <c r="A3316" i="18"/>
  <c r="E3315" i="18"/>
  <c r="D3315" i="18"/>
  <c r="C3315" i="18"/>
  <c r="B3315" i="18"/>
  <c r="A3315" i="18"/>
  <c r="E3314" i="18"/>
  <c r="D3314" i="18"/>
  <c r="C3314" i="18"/>
  <c r="B3314" i="18"/>
  <c r="A3314" i="18"/>
  <c r="E3313" i="18"/>
  <c r="D3313" i="18"/>
  <c r="C3313" i="18"/>
  <c r="B3313" i="18"/>
  <c r="A3313" i="18"/>
  <c r="E3312" i="18"/>
  <c r="D3312" i="18"/>
  <c r="C3312" i="18"/>
  <c r="B3312" i="18"/>
  <c r="A3312" i="18"/>
  <c r="E3311" i="18"/>
  <c r="D3311" i="18"/>
  <c r="C3311" i="18"/>
  <c r="B3311" i="18"/>
  <c r="A3311" i="18"/>
  <c r="E3310" i="18"/>
  <c r="D3310" i="18"/>
  <c r="C3310" i="18"/>
  <c r="B3310" i="18"/>
  <c r="A3310" i="18"/>
  <c r="E3309" i="18"/>
  <c r="D3309" i="18"/>
  <c r="C3309" i="18"/>
  <c r="B3309" i="18"/>
  <c r="A3309" i="18"/>
  <c r="E3308" i="18"/>
  <c r="D3308" i="18"/>
  <c r="C3308" i="18"/>
  <c r="B3308" i="18"/>
  <c r="A3308" i="18"/>
  <c r="E3307" i="18"/>
  <c r="D3307" i="18"/>
  <c r="C3307" i="18"/>
  <c r="B3307" i="18"/>
  <c r="A3307" i="18"/>
  <c r="E3306" i="18"/>
  <c r="D3306" i="18"/>
  <c r="C3306" i="18"/>
  <c r="B3306" i="18"/>
  <c r="A3306" i="18"/>
  <c r="E3305" i="18"/>
  <c r="D3305" i="18"/>
  <c r="C3305" i="18"/>
  <c r="B3305" i="18"/>
  <c r="A3305" i="18"/>
  <c r="E3304" i="18"/>
  <c r="D3304" i="18"/>
  <c r="C3304" i="18"/>
  <c r="B3304" i="18"/>
  <c r="A3304" i="18"/>
  <c r="E3303" i="18"/>
  <c r="D3303" i="18"/>
  <c r="C3303" i="18"/>
  <c r="B3303" i="18"/>
  <c r="A3303" i="18"/>
  <c r="E3302" i="18"/>
  <c r="D3302" i="18"/>
  <c r="C3302" i="18"/>
  <c r="B3302" i="18"/>
  <c r="A3302" i="18"/>
  <c r="E3301" i="18"/>
  <c r="D3301" i="18"/>
  <c r="C3301" i="18"/>
  <c r="B3301" i="18"/>
  <c r="A3301" i="18"/>
  <c r="E3300" i="18"/>
  <c r="D3300" i="18"/>
  <c r="C3300" i="18"/>
  <c r="B3300" i="18"/>
  <c r="A3300" i="18"/>
  <c r="E3299" i="18"/>
  <c r="D3299" i="18"/>
  <c r="C3299" i="18"/>
  <c r="B3299" i="18"/>
  <c r="A3299" i="18"/>
  <c r="E3298" i="18"/>
  <c r="D3298" i="18"/>
  <c r="C3298" i="18"/>
  <c r="B3298" i="18"/>
  <c r="A3298" i="18"/>
  <c r="E3297" i="18"/>
  <c r="D3297" i="18"/>
  <c r="C3297" i="18"/>
  <c r="B3297" i="18"/>
  <c r="A3297" i="18"/>
  <c r="E3296" i="18"/>
  <c r="D3296" i="18"/>
  <c r="C3296" i="18"/>
  <c r="B3296" i="18"/>
  <c r="A3296" i="18"/>
  <c r="E3295" i="18"/>
  <c r="D3295" i="18"/>
  <c r="C3295" i="18"/>
  <c r="B3295" i="18"/>
  <c r="A3295" i="18"/>
  <c r="E3294" i="18"/>
  <c r="D3294" i="18"/>
  <c r="C3294" i="18"/>
  <c r="B3294" i="18"/>
  <c r="A3294" i="18"/>
  <c r="E3293" i="18"/>
  <c r="D3293" i="18"/>
  <c r="C3293" i="18"/>
  <c r="B3293" i="18"/>
  <c r="A3293" i="18"/>
  <c r="E3292" i="18"/>
  <c r="D3292" i="18"/>
  <c r="C3292" i="18"/>
  <c r="B3292" i="18"/>
  <c r="A3292" i="18"/>
  <c r="E3291" i="18"/>
  <c r="D3291" i="18"/>
  <c r="C3291" i="18"/>
  <c r="B3291" i="18"/>
  <c r="A3291" i="18"/>
  <c r="E3290" i="18"/>
  <c r="D3290" i="18"/>
  <c r="C3290" i="18"/>
  <c r="B3290" i="18"/>
  <c r="A3290" i="18"/>
  <c r="E3289" i="18"/>
  <c r="D3289" i="18"/>
  <c r="C3289" i="18"/>
  <c r="B3289" i="18"/>
  <c r="A3289" i="18"/>
  <c r="E3288" i="18"/>
  <c r="D3288" i="18"/>
  <c r="C3288" i="18"/>
  <c r="B3288" i="18"/>
  <c r="A3288" i="18"/>
  <c r="E3287" i="18"/>
  <c r="D3287" i="18"/>
  <c r="C3287" i="18"/>
  <c r="B3287" i="18"/>
  <c r="A3287" i="18"/>
  <c r="E3286" i="18"/>
  <c r="D3286" i="18"/>
  <c r="C3286" i="18"/>
  <c r="B3286" i="18"/>
  <c r="A3286" i="18"/>
  <c r="E3285" i="18"/>
  <c r="D3285" i="18"/>
  <c r="C3285" i="18"/>
  <c r="B3285" i="18"/>
  <c r="A3285" i="18"/>
  <c r="E3284" i="18"/>
  <c r="D3284" i="18"/>
  <c r="C3284" i="18"/>
  <c r="B3284" i="18"/>
  <c r="A3284" i="18"/>
  <c r="E3283" i="18"/>
  <c r="D3283" i="18"/>
  <c r="C3283" i="18"/>
  <c r="B3283" i="18"/>
  <c r="A3283" i="18"/>
  <c r="E3282" i="18"/>
  <c r="D3282" i="18"/>
  <c r="C3282" i="18"/>
  <c r="B3282" i="18"/>
  <c r="A3282" i="18"/>
  <c r="E3281" i="18"/>
  <c r="D3281" i="18"/>
  <c r="C3281" i="18"/>
  <c r="B3281" i="18"/>
  <c r="A3281" i="18"/>
  <c r="E3280" i="18"/>
  <c r="D3280" i="18"/>
  <c r="C3280" i="18"/>
  <c r="B3280" i="18"/>
  <c r="A3280" i="18"/>
  <c r="E3279" i="18"/>
  <c r="D3279" i="18"/>
  <c r="C3279" i="18"/>
  <c r="B3279" i="18"/>
  <c r="A3279" i="18"/>
  <c r="E3278" i="18"/>
  <c r="D3278" i="18"/>
  <c r="C3278" i="18"/>
  <c r="B3278" i="18"/>
  <c r="A3278" i="18"/>
  <c r="E3277" i="18"/>
  <c r="D3277" i="18"/>
  <c r="C3277" i="18"/>
  <c r="B3277" i="18"/>
  <c r="A3277" i="18"/>
  <c r="E3276" i="18"/>
  <c r="D3276" i="18"/>
  <c r="C3276" i="18"/>
  <c r="B3276" i="18"/>
  <c r="A3276" i="18"/>
  <c r="E3275" i="18"/>
  <c r="D3275" i="18"/>
  <c r="C3275" i="18"/>
  <c r="B3275" i="18"/>
  <c r="A3275" i="18"/>
  <c r="E3274" i="18"/>
  <c r="D3274" i="18"/>
  <c r="C3274" i="18"/>
  <c r="B3274" i="18"/>
  <c r="A3274" i="18"/>
  <c r="E3273" i="18"/>
  <c r="D3273" i="18"/>
  <c r="C3273" i="18"/>
  <c r="B3273" i="18"/>
  <c r="A3273" i="18"/>
  <c r="E3272" i="18"/>
  <c r="D3272" i="18"/>
  <c r="C3272" i="18"/>
  <c r="B3272" i="18"/>
  <c r="A3272" i="18"/>
  <c r="E3271" i="18"/>
  <c r="D3271" i="18"/>
  <c r="C3271" i="18"/>
  <c r="B3271" i="18"/>
  <c r="A3271" i="18"/>
  <c r="E3270" i="18"/>
  <c r="D3270" i="18"/>
  <c r="C3270" i="18"/>
  <c r="B3270" i="18"/>
  <c r="A3270" i="18"/>
  <c r="E3269" i="18"/>
  <c r="D3269" i="18"/>
  <c r="C3269" i="18"/>
  <c r="B3269" i="18"/>
  <c r="A3269" i="18"/>
  <c r="E3268" i="18"/>
  <c r="D3268" i="18"/>
  <c r="C3268" i="18"/>
  <c r="B3268" i="18"/>
  <c r="A3268" i="18"/>
  <c r="E3267" i="18"/>
  <c r="D3267" i="18"/>
  <c r="C3267" i="18"/>
  <c r="B3267" i="18"/>
  <c r="A3267" i="18"/>
  <c r="E3266" i="18"/>
  <c r="D3266" i="18"/>
  <c r="C3266" i="18"/>
  <c r="B3266" i="18"/>
  <c r="A3266" i="18"/>
  <c r="E3265" i="18"/>
  <c r="D3265" i="18"/>
  <c r="C3265" i="18"/>
  <c r="B3265" i="18"/>
  <c r="A3265" i="18"/>
  <c r="E3264" i="18"/>
  <c r="D3264" i="18"/>
  <c r="C3264" i="18"/>
  <c r="B3264" i="18"/>
  <c r="A3264" i="18"/>
  <c r="E3263" i="18"/>
  <c r="D3263" i="18"/>
  <c r="C3263" i="18"/>
  <c r="B3263" i="18"/>
  <c r="A3263" i="18"/>
  <c r="E3262" i="18"/>
  <c r="D3262" i="18"/>
  <c r="C3262" i="18"/>
  <c r="B3262" i="18"/>
  <c r="A3262" i="18"/>
  <c r="E3261" i="18"/>
  <c r="D3261" i="18"/>
  <c r="C3261" i="18"/>
  <c r="B3261" i="18"/>
  <c r="A3261" i="18"/>
  <c r="E3260" i="18"/>
  <c r="D3260" i="18"/>
  <c r="C3260" i="18"/>
  <c r="B3260" i="18"/>
  <c r="A3260" i="18"/>
  <c r="E3259" i="18"/>
  <c r="D3259" i="18"/>
  <c r="C3259" i="18"/>
  <c r="B3259" i="18"/>
  <c r="A3259" i="18"/>
  <c r="E3258" i="18"/>
  <c r="D3258" i="18"/>
  <c r="C3258" i="18"/>
  <c r="B3258" i="18"/>
  <c r="A3258" i="18"/>
  <c r="E3257" i="18"/>
  <c r="D3257" i="18"/>
  <c r="C3257" i="18"/>
  <c r="B3257" i="18"/>
  <c r="A3257" i="18"/>
  <c r="E3256" i="18"/>
  <c r="D3256" i="18"/>
  <c r="C3256" i="18"/>
  <c r="B3256" i="18"/>
  <c r="A3256" i="18"/>
  <c r="E3255" i="18"/>
  <c r="D3255" i="18"/>
  <c r="C3255" i="18"/>
  <c r="B3255" i="18"/>
  <c r="A3255" i="18"/>
  <c r="E3254" i="18"/>
  <c r="D3254" i="18"/>
  <c r="C3254" i="18"/>
  <c r="B3254" i="18"/>
  <c r="A3254" i="18"/>
  <c r="E3253" i="18"/>
  <c r="D3253" i="18"/>
  <c r="C3253" i="18"/>
  <c r="B3253" i="18"/>
  <c r="A3253" i="18"/>
  <c r="E3252" i="18"/>
  <c r="D3252" i="18"/>
  <c r="C3252" i="18"/>
  <c r="B3252" i="18"/>
  <c r="A3252" i="18"/>
  <c r="E3251" i="18"/>
  <c r="D3251" i="18"/>
  <c r="C3251" i="18"/>
  <c r="B3251" i="18"/>
  <c r="A3251" i="18"/>
  <c r="E3250" i="18"/>
  <c r="D3250" i="18"/>
  <c r="C3250" i="18"/>
  <c r="B3250" i="18"/>
  <c r="A3250" i="18"/>
  <c r="E3249" i="18"/>
  <c r="D3249" i="18"/>
  <c r="C3249" i="18"/>
  <c r="B3249" i="18"/>
  <c r="A3249" i="18"/>
  <c r="E3248" i="18"/>
  <c r="D3248" i="18"/>
  <c r="C3248" i="18"/>
  <c r="B3248" i="18"/>
  <c r="A3248" i="18"/>
  <c r="E3247" i="18"/>
  <c r="D3247" i="18"/>
  <c r="C3247" i="18"/>
  <c r="B3247" i="18"/>
  <c r="A3247" i="18"/>
  <c r="E3246" i="18"/>
  <c r="D3246" i="18"/>
  <c r="C3246" i="18"/>
  <c r="B3246" i="18"/>
  <c r="A3246" i="18"/>
  <c r="E3245" i="18"/>
  <c r="D3245" i="18"/>
  <c r="C3245" i="18"/>
  <c r="B3245" i="18"/>
  <c r="A3245" i="18"/>
  <c r="E3244" i="18"/>
  <c r="D3244" i="18"/>
  <c r="C3244" i="18"/>
  <c r="B3244" i="18"/>
  <c r="A3244" i="18"/>
  <c r="E3243" i="18"/>
  <c r="D3243" i="18"/>
  <c r="C3243" i="18"/>
  <c r="B3243" i="18"/>
  <c r="A3243" i="18"/>
  <c r="E3242" i="18"/>
  <c r="D3242" i="18"/>
  <c r="C3242" i="18"/>
  <c r="B3242" i="18"/>
  <c r="A3242" i="18"/>
  <c r="E3241" i="18"/>
  <c r="D3241" i="18"/>
  <c r="C3241" i="18"/>
  <c r="B3241" i="18"/>
  <c r="A3241" i="18"/>
  <c r="E3240" i="18"/>
  <c r="D3240" i="18"/>
  <c r="C3240" i="18"/>
  <c r="B3240" i="18"/>
  <c r="A3240" i="18"/>
  <c r="E3239" i="18"/>
  <c r="D3239" i="18"/>
  <c r="C3239" i="18"/>
  <c r="B3239" i="18"/>
  <c r="A3239" i="18"/>
  <c r="E3238" i="18"/>
  <c r="D3238" i="18"/>
  <c r="C3238" i="18"/>
  <c r="B3238" i="18"/>
  <c r="A3238" i="18"/>
  <c r="E3237" i="18"/>
  <c r="D3237" i="18"/>
  <c r="C3237" i="18"/>
  <c r="B3237" i="18"/>
  <c r="A3237" i="18"/>
  <c r="E3236" i="18"/>
  <c r="D3236" i="18"/>
  <c r="C3236" i="18"/>
  <c r="B3236" i="18"/>
  <c r="A3236" i="18"/>
  <c r="E3235" i="18"/>
  <c r="D3235" i="18"/>
  <c r="C3235" i="18"/>
  <c r="B3235" i="18"/>
  <c r="A3235" i="18"/>
  <c r="E3234" i="18"/>
  <c r="D3234" i="18"/>
  <c r="C3234" i="18"/>
  <c r="B3234" i="18"/>
  <c r="A3234" i="18"/>
  <c r="E3233" i="18"/>
  <c r="D3233" i="18"/>
  <c r="C3233" i="18"/>
  <c r="B3233" i="18"/>
  <c r="A3233" i="18"/>
  <c r="E3232" i="18"/>
  <c r="D3232" i="18"/>
  <c r="C3232" i="18"/>
  <c r="B3232" i="18"/>
  <c r="A3232" i="18"/>
  <c r="E3231" i="18"/>
  <c r="D3231" i="18"/>
  <c r="C3231" i="18"/>
  <c r="B3231" i="18"/>
  <c r="A3231" i="18"/>
  <c r="E3230" i="18"/>
  <c r="D3230" i="18"/>
  <c r="C3230" i="18"/>
  <c r="B3230" i="18"/>
  <c r="A3230" i="18"/>
  <c r="E3229" i="18"/>
  <c r="D3229" i="18"/>
  <c r="C3229" i="18"/>
  <c r="B3229" i="18"/>
  <c r="A3229" i="18"/>
  <c r="E3228" i="18"/>
  <c r="D3228" i="18"/>
  <c r="C3228" i="18"/>
  <c r="B3228" i="18"/>
  <c r="A3228" i="18"/>
  <c r="E3227" i="18"/>
  <c r="D3227" i="18"/>
  <c r="C3227" i="18"/>
  <c r="B3227" i="18"/>
  <c r="A3227" i="18"/>
  <c r="E3226" i="18"/>
  <c r="D3226" i="18"/>
  <c r="C3226" i="18"/>
  <c r="B3226" i="18"/>
  <c r="A3226" i="18"/>
  <c r="E3225" i="18"/>
  <c r="D3225" i="18"/>
  <c r="C3225" i="18"/>
  <c r="B3225" i="18"/>
  <c r="A3225" i="18"/>
  <c r="E3224" i="18"/>
  <c r="D3224" i="18"/>
  <c r="C3224" i="18"/>
  <c r="B3224" i="18"/>
  <c r="A3224" i="18"/>
  <c r="E3223" i="18"/>
  <c r="D3223" i="18"/>
  <c r="C3223" i="18"/>
  <c r="B3223" i="18"/>
  <c r="A3223" i="18"/>
  <c r="E3222" i="18"/>
  <c r="D3222" i="18"/>
  <c r="C3222" i="18"/>
  <c r="B3222" i="18"/>
  <c r="A3222" i="18"/>
  <c r="E3221" i="18"/>
  <c r="D3221" i="18"/>
  <c r="C3221" i="18"/>
  <c r="B3221" i="18"/>
  <c r="A3221" i="18"/>
  <c r="E3220" i="18"/>
  <c r="D3220" i="18"/>
  <c r="C3220" i="18"/>
  <c r="B3220" i="18"/>
  <c r="A3220" i="18"/>
  <c r="E3219" i="18"/>
  <c r="D3219" i="18"/>
  <c r="C3219" i="18"/>
  <c r="B3219" i="18"/>
  <c r="A3219" i="18"/>
  <c r="E3218" i="18"/>
  <c r="D3218" i="18"/>
  <c r="C3218" i="18"/>
  <c r="B3218" i="18"/>
  <c r="A3218" i="18"/>
  <c r="E3217" i="18"/>
  <c r="D3217" i="18"/>
  <c r="C3217" i="18"/>
  <c r="B3217" i="18"/>
  <c r="A3217" i="18"/>
  <c r="E3216" i="18"/>
  <c r="D3216" i="18"/>
  <c r="C3216" i="18"/>
  <c r="B3216" i="18"/>
  <c r="A3216" i="18"/>
  <c r="E3215" i="18"/>
  <c r="D3215" i="18"/>
  <c r="C3215" i="18"/>
  <c r="B3215" i="18"/>
  <c r="A3215" i="18"/>
  <c r="E3214" i="18"/>
  <c r="D3214" i="18"/>
  <c r="C3214" i="18"/>
  <c r="B3214" i="18"/>
  <c r="A3214" i="18"/>
  <c r="E3213" i="18"/>
  <c r="D3213" i="18"/>
  <c r="C3213" i="18"/>
  <c r="B3213" i="18"/>
  <c r="A3213" i="18"/>
  <c r="E3212" i="18"/>
  <c r="D3212" i="18"/>
  <c r="C3212" i="18"/>
  <c r="B3212" i="18"/>
  <c r="A3212" i="18"/>
  <c r="E3211" i="18"/>
  <c r="D3211" i="18"/>
  <c r="C3211" i="18"/>
  <c r="B3211" i="18"/>
  <c r="A3211" i="18"/>
  <c r="E3210" i="18"/>
  <c r="D3210" i="18"/>
  <c r="C3210" i="18"/>
  <c r="B3210" i="18"/>
  <c r="A3210" i="18"/>
  <c r="E3209" i="18"/>
  <c r="D3209" i="18"/>
  <c r="C3209" i="18"/>
  <c r="B3209" i="18"/>
  <c r="A3209" i="18"/>
  <c r="E3208" i="18"/>
  <c r="D3208" i="18"/>
  <c r="C3208" i="18"/>
  <c r="B3208" i="18"/>
  <c r="A3208" i="18"/>
  <c r="E3207" i="18"/>
  <c r="D3207" i="18"/>
  <c r="C3207" i="18"/>
  <c r="B3207" i="18"/>
  <c r="A3207" i="18"/>
  <c r="E3206" i="18"/>
  <c r="D3206" i="18"/>
  <c r="C3206" i="18"/>
  <c r="B3206" i="18"/>
  <c r="A3206" i="18"/>
  <c r="E3205" i="18"/>
  <c r="D3205" i="18"/>
  <c r="C3205" i="18"/>
  <c r="B3205" i="18"/>
  <c r="A3205" i="18"/>
  <c r="E3204" i="18"/>
  <c r="D3204" i="18"/>
  <c r="C3204" i="18"/>
  <c r="B3204" i="18"/>
  <c r="A3204" i="18"/>
  <c r="E3203" i="18"/>
  <c r="D3203" i="18"/>
  <c r="C3203" i="18"/>
  <c r="B3203" i="18"/>
  <c r="A3203" i="18"/>
  <c r="E3202" i="18"/>
  <c r="D3202" i="18"/>
  <c r="C3202" i="18"/>
  <c r="B3202" i="18"/>
  <c r="A3202" i="18"/>
  <c r="E3201" i="18"/>
  <c r="D3201" i="18"/>
  <c r="C3201" i="18"/>
  <c r="B3201" i="18"/>
  <c r="A3201" i="18"/>
  <c r="E3200" i="18"/>
  <c r="D3200" i="18"/>
  <c r="C3200" i="18"/>
  <c r="B3200" i="18"/>
  <c r="A3200" i="18"/>
  <c r="E3199" i="18"/>
  <c r="D3199" i="18"/>
  <c r="C3199" i="18"/>
  <c r="B3199" i="18"/>
  <c r="A3199" i="18"/>
  <c r="E3198" i="18"/>
  <c r="D3198" i="18"/>
  <c r="C3198" i="18"/>
  <c r="B3198" i="18"/>
  <c r="A3198" i="18"/>
  <c r="E3197" i="18"/>
  <c r="D3197" i="18"/>
  <c r="C3197" i="18"/>
  <c r="B3197" i="18"/>
  <c r="A3197" i="18"/>
  <c r="E3196" i="18"/>
  <c r="D3196" i="18"/>
  <c r="C3196" i="18"/>
  <c r="B3196" i="18"/>
  <c r="A3196" i="18"/>
  <c r="E3195" i="18"/>
  <c r="D3195" i="18"/>
  <c r="C3195" i="18"/>
  <c r="B3195" i="18"/>
  <c r="A3195" i="18"/>
  <c r="E3194" i="18"/>
  <c r="D3194" i="18"/>
  <c r="C3194" i="18"/>
  <c r="B3194" i="18"/>
  <c r="A3194" i="18"/>
  <c r="E3193" i="18"/>
  <c r="D3193" i="18"/>
  <c r="C3193" i="18"/>
  <c r="B3193" i="18"/>
  <c r="A3193" i="18"/>
  <c r="E3192" i="18"/>
  <c r="D3192" i="18"/>
  <c r="C3192" i="18"/>
  <c r="B3192" i="18"/>
  <c r="A3192" i="18"/>
  <c r="E3191" i="18"/>
  <c r="D3191" i="18"/>
  <c r="C3191" i="18"/>
  <c r="B3191" i="18"/>
  <c r="A3191" i="18"/>
  <c r="E3190" i="18"/>
  <c r="D3190" i="18"/>
  <c r="C3190" i="18"/>
  <c r="B3190" i="18"/>
  <c r="A3190" i="18"/>
  <c r="E3189" i="18"/>
  <c r="D3189" i="18"/>
  <c r="C3189" i="18"/>
  <c r="B3189" i="18"/>
  <c r="A3189" i="18"/>
  <c r="E3188" i="18"/>
  <c r="D3188" i="18"/>
  <c r="C3188" i="18"/>
  <c r="B3188" i="18"/>
  <c r="A3188" i="18"/>
  <c r="E3187" i="18"/>
  <c r="D3187" i="18"/>
  <c r="C3187" i="18"/>
  <c r="B3187" i="18"/>
  <c r="A3187" i="18"/>
  <c r="E3186" i="18"/>
  <c r="D3186" i="18"/>
  <c r="C3186" i="18"/>
  <c r="B3186" i="18"/>
  <c r="A3186" i="18"/>
  <c r="E3185" i="18"/>
  <c r="D3185" i="18"/>
  <c r="C3185" i="18"/>
  <c r="B3185" i="18"/>
  <c r="A3185" i="18"/>
  <c r="E3184" i="18"/>
  <c r="D3184" i="18"/>
  <c r="C3184" i="18"/>
  <c r="B3184" i="18"/>
  <c r="A3184" i="18"/>
  <c r="E3183" i="18"/>
  <c r="D3183" i="18"/>
  <c r="C3183" i="18"/>
  <c r="B3183" i="18"/>
  <c r="A3183" i="18"/>
  <c r="E3182" i="18"/>
  <c r="D3182" i="18"/>
  <c r="C3182" i="18"/>
  <c r="B3182" i="18"/>
  <c r="A3182" i="18"/>
  <c r="E3181" i="18"/>
  <c r="D3181" i="18"/>
  <c r="C3181" i="18"/>
  <c r="B3181" i="18"/>
  <c r="A3181" i="18"/>
  <c r="E3180" i="18"/>
  <c r="D3180" i="18"/>
  <c r="C3180" i="18"/>
  <c r="B3180" i="18"/>
  <c r="A3180" i="18"/>
  <c r="E3179" i="18"/>
  <c r="D3179" i="18"/>
  <c r="C3179" i="18"/>
  <c r="B3179" i="18"/>
  <c r="A3179" i="18"/>
  <c r="E3178" i="18"/>
  <c r="D3178" i="18"/>
  <c r="C3178" i="18"/>
  <c r="B3178" i="18"/>
  <c r="A3178" i="18"/>
  <c r="E3177" i="18"/>
  <c r="D3177" i="18"/>
  <c r="C3177" i="18"/>
  <c r="B3177" i="18"/>
  <c r="A3177" i="18"/>
  <c r="E3176" i="18"/>
  <c r="D3176" i="18"/>
  <c r="C3176" i="18"/>
  <c r="B3176" i="18"/>
  <c r="A3176" i="18"/>
  <c r="E3175" i="18"/>
  <c r="D3175" i="18"/>
  <c r="C3175" i="18"/>
  <c r="B3175" i="18"/>
  <c r="A3175" i="18"/>
  <c r="E3174" i="18"/>
  <c r="D3174" i="18"/>
  <c r="C3174" i="18"/>
  <c r="B3174" i="18"/>
  <c r="A3174" i="18"/>
  <c r="E3173" i="18"/>
  <c r="D3173" i="18"/>
  <c r="C3173" i="18"/>
  <c r="B3173" i="18"/>
  <c r="A3173" i="18"/>
  <c r="E3172" i="18"/>
  <c r="D3172" i="18"/>
  <c r="C3172" i="18"/>
  <c r="B3172" i="18"/>
  <c r="A3172" i="18"/>
  <c r="E3171" i="18"/>
  <c r="D3171" i="18"/>
  <c r="C3171" i="18"/>
  <c r="B3171" i="18"/>
  <c r="A3171" i="18"/>
  <c r="E3170" i="18"/>
  <c r="D3170" i="18"/>
  <c r="C3170" i="18"/>
  <c r="B3170" i="18"/>
  <c r="A3170" i="18"/>
  <c r="E3169" i="18"/>
  <c r="D3169" i="18"/>
  <c r="C3169" i="18"/>
  <c r="B3169" i="18"/>
  <c r="A3169" i="18"/>
  <c r="E3168" i="18"/>
  <c r="D3168" i="18"/>
  <c r="C3168" i="18"/>
  <c r="B3168" i="18"/>
  <c r="A3168" i="18"/>
  <c r="E3167" i="18"/>
  <c r="D3167" i="18"/>
  <c r="C3167" i="18"/>
  <c r="B3167" i="18"/>
  <c r="A3167" i="18"/>
  <c r="E3166" i="18"/>
  <c r="D3166" i="18"/>
  <c r="C3166" i="18"/>
  <c r="B3166" i="18"/>
  <c r="A3166" i="18"/>
  <c r="E3165" i="18"/>
  <c r="D3165" i="18"/>
  <c r="C3165" i="18"/>
  <c r="B3165" i="18"/>
  <c r="A3165" i="18"/>
  <c r="E3164" i="18"/>
  <c r="D3164" i="18"/>
  <c r="C3164" i="18"/>
  <c r="B3164" i="18"/>
  <c r="A3164" i="18"/>
  <c r="E3163" i="18"/>
  <c r="D3163" i="18"/>
  <c r="C3163" i="18"/>
  <c r="B3163" i="18"/>
  <c r="A3163" i="18"/>
  <c r="E3162" i="18"/>
  <c r="D3162" i="18"/>
  <c r="C3162" i="18"/>
  <c r="B3162" i="18"/>
  <c r="A3162" i="18"/>
  <c r="E3161" i="18"/>
  <c r="D3161" i="18"/>
  <c r="C3161" i="18"/>
  <c r="B3161" i="18"/>
  <c r="A3161" i="18"/>
  <c r="E3160" i="18"/>
  <c r="D3160" i="18"/>
  <c r="C3160" i="18"/>
  <c r="B3160" i="18"/>
  <c r="A3160" i="18"/>
  <c r="E3159" i="18"/>
  <c r="D3159" i="18"/>
  <c r="C3159" i="18"/>
  <c r="B3159" i="18"/>
  <c r="A3159" i="18"/>
  <c r="E3158" i="18"/>
  <c r="D3158" i="18"/>
  <c r="C3158" i="18"/>
  <c r="B3158" i="18"/>
  <c r="A3158" i="18"/>
  <c r="E3157" i="18"/>
  <c r="D3157" i="18"/>
  <c r="C3157" i="18"/>
  <c r="B3157" i="18"/>
  <c r="A3157" i="18"/>
  <c r="E3156" i="18"/>
  <c r="D3156" i="18"/>
  <c r="C3156" i="18"/>
  <c r="B3156" i="18"/>
  <c r="A3156" i="18"/>
  <c r="E3155" i="18"/>
  <c r="D3155" i="18"/>
  <c r="C3155" i="18"/>
  <c r="B3155" i="18"/>
  <c r="A3155" i="18"/>
  <c r="E3154" i="18"/>
  <c r="D3154" i="18"/>
  <c r="C3154" i="18"/>
  <c r="B3154" i="18"/>
  <c r="A3154" i="18"/>
  <c r="E3153" i="18"/>
  <c r="D3153" i="18"/>
  <c r="C3153" i="18"/>
  <c r="B3153" i="18"/>
  <c r="A3153" i="18"/>
  <c r="E3152" i="18"/>
  <c r="D3152" i="18"/>
  <c r="C3152" i="18"/>
  <c r="B3152" i="18"/>
  <c r="A3152" i="18"/>
  <c r="E3151" i="18"/>
  <c r="D3151" i="18"/>
  <c r="C3151" i="18"/>
  <c r="B3151" i="18"/>
  <c r="A3151" i="18"/>
  <c r="E3150" i="18"/>
  <c r="D3150" i="18"/>
  <c r="C3150" i="18"/>
  <c r="B3150" i="18"/>
  <c r="A3150" i="18"/>
  <c r="E3149" i="18"/>
  <c r="D3149" i="18"/>
  <c r="C3149" i="18"/>
  <c r="B3149" i="18"/>
  <c r="A3149" i="18"/>
  <c r="E3148" i="18"/>
  <c r="D3148" i="18"/>
  <c r="C3148" i="18"/>
  <c r="B3148" i="18"/>
  <c r="A3148" i="18"/>
  <c r="E3147" i="18"/>
  <c r="D3147" i="18"/>
  <c r="C3147" i="18"/>
  <c r="B3147" i="18"/>
  <c r="A3147" i="18"/>
  <c r="E3146" i="18"/>
  <c r="D3146" i="18"/>
  <c r="C3146" i="18"/>
  <c r="B3146" i="18"/>
  <c r="A3146" i="18"/>
  <c r="E3145" i="18"/>
  <c r="D3145" i="18"/>
  <c r="C3145" i="18"/>
  <c r="B3145" i="18"/>
  <c r="A3145" i="18"/>
  <c r="E3144" i="18"/>
  <c r="D3144" i="18"/>
  <c r="C3144" i="18"/>
  <c r="B3144" i="18"/>
  <c r="A3144" i="18"/>
  <c r="E3143" i="18"/>
  <c r="D3143" i="18"/>
  <c r="C3143" i="18"/>
  <c r="B3143" i="18"/>
  <c r="A3143" i="18"/>
  <c r="E3142" i="18"/>
  <c r="D3142" i="18"/>
  <c r="C3142" i="18"/>
  <c r="B3142" i="18"/>
  <c r="A3142" i="18"/>
  <c r="E3141" i="18"/>
  <c r="D3141" i="18"/>
  <c r="C3141" i="18"/>
  <c r="B3141" i="18"/>
  <c r="A3141" i="18"/>
  <c r="E3140" i="18"/>
  <c r="D3140" i="18"/>
  <c r="C3140" i="18"/>
  <c r="B3140" i="18"/>
  <c r="A3140" i="18"/>
  <c r="E3139" i="18"/>
  <c r="D3139" i="18"/>
  <c r="C3139" i="18"/>
  <c r="B3139" i="18"/>
  <c r="A3139" i="18"/>
  <c r="E3138" i="18"/>
  <c r="D3138" i="18"/>
  <c r="C3138" i="18"/>
  <c r="B3138" i="18"/>
  <c r="A3138" i="18"/>
  <c r="E3137" i="18"/>
  <c r="D3137" i="18"/>
  <c r="C3137" i="18"/>
  <c r="B3137" i="18"/>
  <c r="A3137" i="18"/>
  <c r="E3136" i="18"/>
  <c r="D3136" i="18"/>
  <c r="C3136" i="18"/>
  <c r="B3136" i="18"/>
  <c r="A3136" i="18"/>
  <c r="E3135" i="18"/>
  <c r="D3135" i="18"/>
  <c r="C3135" i="18"/>
  <c r="B3135" i="18"/>
  <c r="A3135" i="18"/>
  <c r="E3134" i="18"/>
  <c r="D3134" i="18"/>
  <c r="C3134" i="18"/>
  <c r="B3134" i="18"/>
  <c r="A3134" i="18"/>
  <c r="E3133" i="18"/>
  <c r="D3133" i="18"/>
  <c r="C3133" i="18"/>
  <c r="B3133" i="18"/>
  <c r="A3133" i="18"/>
  <c r="E3132" i="18"/>
  <c r="D3132" i="18"/>
  <c r="C3132" i="18"/>
  <c r="B3132" i="18"/>
  <c r="A3132" i="18"/>
  <c r="E3131" i="18"/>
  <c r="D3131" i="18"/>
  <c r="C3131" i="18"/>
  <c r="B3131" i="18"/>
  <c r="A3131" i="18"/>
  <c r="E3130" i="18"/>
  <c r="D3130" i="18"/>
  <c r="C3130" i="18"/>
  <c r="B3130" i="18"/>
  <c r="A3130" i="18"/>
  <c r="E3129" i="18"/>
  <c r="D3129" i="18"/>
  <c r="C3129" i="18"/>
  <c r="B3129" i="18"/>
  <c r="A3129" i="18"/>
  <c r="E3128" i="18"/>
  <c r="D3128" i="18"/>
  <c r="C3128" i="18"/>
  <c r="B3128" i="18"/>
  <c r="A3128" i="18"/>
  <c r="E3127" i="18"/>
  <c r="D3127" i="18"/>
  <c r="C3127" i="18"/>
  <c r="B3127" i="18"/>
  <c r="A3127" i="18"/>
  <c r="E3126" i="18"/>
  <c r="D3126" i="18"/>
  <c r="C3126" i="18"/>
  <c r="B3126" i="18"/>
  <c r="A3126" i="18"/>
  <c r="E3125" i="18"/>
  <c r="D3125" i="18"/>
  <c r="C3125" i="18"/>
  <c r="B3125" i="18"/>
  <c r="A3125" i="18"/>
  <c r="E3124" i="18"/>
  <c r="D3124" i="18"/>
  <c r="C3124" i="18"/>
  <c r="B3124" i="18"/>
  <c r="A3124" i="18"/>
  <c r="E3123" i="18"/>
  <c r="D3123" i="18"/>
  <c r="C3123" i="18"/>
  <c r="B3123" i="18"/>
  <c r="A3123" i="18"/>
  <c r="E3122" i="18"/>
  <c r="D3122" i="18"/>
  <c r="C3122" i="18"/>
  <c r="B3122" i="18"/>
  <c r="A3122" i="18"/>
  <c r="E3121" i="18"/>
  <c r="D3121" i="18"/>
  <c r="C3121" i="18"/>
  <c r="B3121" i="18"/>
  <c r="A3121" i="18"/>
  <c r="E3120" i="18"/>
  <c r="D3120" i="18"/>
  <c r="C3120" i="18"/>
  <c r="B3120" i="18"/>
  <c r="A3120" i="18"/>
  <c r="E3119" i="18"/>
  <c r="D3119" i="18"/>
  <c r="C3119" i="18"/>
  <c r="B3119" i="18"/>
  <c r="A3119" i="18"/>
  <c r="E3118" i="18"/>
  <c r="D3118" i="18"/>
  <c r="C3118" i="18"/>
  <c r="B3118" i="18"/>
  <c r="A3118" i="18"/>
  <c r="E3117" i="18"/>
  <c r="D3117" i="18"/>
  <c r="C3117" i="18"/>
  <c r="B3117" i="18"/>
  <c r="A3117" i="18"/>
  <c r="E3116" i="18"/>
  <c r="D3116" i="18"/>
  <c r="C3116" i="18"/>
  <c r="B3116" i="18"/>
  <c r="A3116" i="18"/>
  <c r="E3115" i="18"/>
  <c r="D3115" i="18"/>
  <c r="C3115" i="18"/>
  <c r="B3115" i="18"/>
  <c r="A3115" i="18"/>
  <c r="E3114" i="18"/>
  <c r="D3114" i="18"/>
  <c r="C3114" i="18"/>
  <c r="B3114" i="18"/>
  <c r="A3114" i="18"/>
  <c r="E3113" i="18"/>
  <c r="D3113" i="18"/>
  <c r="C3113" i="18"/>
  <c r="B3113" i="18"/>
  <c r="A3113" i="18"/>
  <c r="E3112" i="18"/>
  <c r="D3112" i="18"/>
  <c r="C3112" i="18"/>
  <c r="B3112" i="18"/>
  <c r="A3112" i="18"/>
  <c r="E3111" i="18"/>
  <c r="D3111" i="18"/>
  <c r="C3111" i="18"/>
  <c r="B3111" i="18"/>
  <c r="A3111" i="18"/>
  <c r="E3110" i="18"/>
  <c r="D3110" i="18"/>
  <c r="C3110" i="18"/>
  <c r="B3110" i="18"/>
  <c r="A3110" i="18"/>
  <c r="E3109" i="18"/>
  <c r="D3109" i="18"/>
  <c r="C3109" i="18"/>
  <c r="B3109" i="18"/>
  <c r="A3109" i="18"/>
  <c r="E3108" i="18"/>
  <c r="D3108" i="18"/>
  <c r="C3108" i="18"/>
  <c r="B3108" i="18"/>
  <c r="A3108" i="18"/>
  <c r="E3107" i="18"/>
  <c r="D3107" i="18"/>
  <c r="C3107" i="18"/>
  <c r="B3107" i="18"/>
  <c r="A3107" i="18"/>
  <c r="E3106" i="18"/>
  <c r="D3106" i="18"/>
  <c r="C3106" i="18"/>
  <c r="B3106" i="18"/>
  <c r="A3106" i="18"/>
  <c r="E3105" i="18"/>
  <c r="D3105" i="18"/>
  <c r="C3105" i="18"/>
  <c r="B3105" i="18"/>
  <c r="A3105" i="18"/>
  <c r="E3104" i="18"/>
  <c r="D3104" i="18"/>
  <c r="C3104" i="18"/>
  <c r="B3104" i="18"/>
  <c r="A3104" i="18"/>
  <c r="E3103" i="18"/>
  <c r="D3103" i="18"/>
  <c r="C3103" i="18"/>
  <c r="B3103" i="18"/>
  <c r="A3103" i="18"/>
  <c r="E3102" i="18"/>
  <c r="D3102" i="18"/>
  <c r="C3102" i="18"/>
  <c r="B3102" i="18"/>
  <c r="A3102" i="18"/>
  <c r="E3101" i="18"/>
  <c r="D3101" i="18"/>
  <c r="C3101" i="18"/>
  <c r="B3101" i="18"/>
  <c r="A3101" i="18"/>
  <c r="E3100" i="18"/>
  <c r="D3100" i="18"/>
  <c r="C3100" i="18"/>
  <c r="B3100" i="18"/>
  <c r="A3100" i="18"/>
  <c r="E3099" i="18"/>
  <c r="D3099" i="18"/>
  <c r="C3099" i="18"/>
  <c r="B3099" i="18"/>
  <c r="A3099" i="18"/>
  <c r="E3098" i="18"/>
  <c r="D3098" i="18"/>
  <c r="C3098" i="18"/>
  <c r="B3098" i="18"/>
  <c r="A3098" i="18"/>
  <c r="E3097" i="18"/>
  <c r="D3097" i="18"/>
  <c r="C3097" i="18"/>
  <c r="B3097" i="18"/>
  <c r="A3097" i="18"/>
  <c r="E3096" i="18"/>
  <c r="D3096" i="18"/>
  <c r="C3096" i="18"/>
  <c r="B3096" i="18"/>
  <c r="A3096" i="18"/>
  <c r="E3095" i="18"/>
  <c r="D3095" i="18"/>
  <c r="C3095" i="18"/>
  <c r="B3095" i="18"/>
  <c r="A3095" i="18"/>
  <c r="E3094" i="18"/>
  <c r="D3094" i="18"/>
  <c r="C3094" i="18"/>
  <c r="B3094" i="18"/>
  <c r="A3094" i="18"/>
  <c r="E3093" i="18"/>
  <c r="D3093" i="18"/>
  <c r="C3093" i="18"/>
  <c r="B3093" i="18"/>
  <c r="A3093" i="18"/>
  <c r="E3092" i="18"/>
  <c r="D3092" i="18"/>
  <c r="C3092" i="18"/>
  <c r="B3092" i="18"/>
  <c r="A3092" i="18"/>
  <c r="E3091" i="18"/>
  <c r="D3091" i="18"/>
  <c r="C3091" i="18"/>
  <c r="B3091" i="18"/>
  <c r="A3091" i="18"/>
  <c r="E3090" i="18"/>
  <c r="D3090" i="18"/>
  <c r="C3090" i="18"/>
  <c r="B3090" i="18"/>
  <c r="A3090" i="18"/>
  <c r="E3089" i="18"/>
  <c r="D3089" i="18"/>
  <c r="C3089" i="18"/>
  <c r="B3089" i="18"/>
  <c r="A3089" i="18"/>
  <c r="E3088" i="18"/>
  <c r="D3088" i="18"/>
  <c r="C3088" i="18"/>
  <c r="B3088" i="18"/>
  <c r="A3088" i="18"/>
  <c r="E3087" i="18"/>
  <c r="D3087" i="18"/>
  <c r="C3087" i="18"/>
  <c r="B3087" i="18"/>
  <c r="A3087" i="18"/>
  <c r="E3086" i="18"/>
  <c r="D3086" i="18"/>
  <c r="C3086" i="18"/>
  <c r="B3086" i="18"/>
  <c r="A3086" i="18"/>
  <c r="E3085" i="18"/>
  <c r="D3085" i="18"/>
  <c r="C3085" i="18"/>
  <c r="B3085" i="18"/>
  <c r="A3085" i="18"/>
  <c r="E3084" i="18"/>
  <c r="D3084" i="18"/>
  <c r="C3084" i="18"/>
  <c r="B3084" i="18"/>
  <c r="A3084" i="18"/>
  <c r="E3083" i="18"/>
  <c r="D3083" i="18"/>
  <c r="C3083" i="18"/>
  <c r="B3083" i="18"/>
  <c r="A3083" i="18"/>
  <c r="E3082" i="18"/>
  <c r="D3082" i="18"/>
  <c r="C3082" i="18"/>
  <c r="B3082" i="18"/>
  <c r="A3082" i="18"/>
  <c r="E3081" i="18"/>
  <c r="D3081" i="18"/>
  <c r="C3081" i="18"/>
  <c r="B3081" i="18"/>
  <c r="A3081" i="18"/>
  <c r="E3080" i="18"/>
  <c r="D3080" i="18"/>
  <c r="C3080" i="18"/>
  <c r="B3080" i="18"/>
  <c r="A3080" i="18"/>
  <c r="E3079" i="18"/>
  <c r="D3079" i="18"/>
  <c r="C3079" i="18"/>
  <c r="B3079" i="18"/>
  <c r="A3079" i="18"/>
  <c r="E3078" i="18"/>
  <c r="D3078" i="18"/>
  <c r="C3078" i="18"/>
  <c r="B3078" i="18"/>
  <c r="A3078" i="18"/>
  <c r="E3077" i="18"/>
  <c r="D3077" i="18"/>
  <c r="C3077" i="18"/>
  <c r="B3077" i="18"/>
  <c r="A3077" i="18"/>
  <c r="E3076" i="18"/>
  <c r="D3076" i="18"/>
  <c r="C3076" i="18"/>
  <c r="B3076" i="18"/>
  <c r="A3076" i="18"/>
  <c r="E3075" i="18"/>
  <c r="D3075" i="18"/>
  <c r="C3075" i="18"/>
  <c r="B3075" i="18"/>
  <c r="A3075" i="18"/>
  <c r="E3074" i="18"/>
  <c r="D3074" i="18"/>
  <c r="C3074" i="18"/>
  <c r="B3074" i="18"/>
  <c r="A3074" i="18"/>
  <c r="E3073" i="18"/>
  <c r="D3073" i="18"/>
  <c r="C3073" i="18"/>
  <c r="B3073" i="18"/>
  <c r="A3073" i="18"/>
  <c r="E3072" i="18"/>
  <c r="D3072" i="18"/>
  <c r="C3072" i="18"/>
  <c r="B3072" i="18"/>
  <c r="A3072" i="18"/>
  <c r="E3071" i="18"/>
  <c r="D3071" i="18"/>
  <c r="C3071" i="18"/>
  <c r="B3071" i="18"/>
  <c r="A3071" i="18"/>
  <c r="E3070" i="18"/>
  <c r="D3070" i="18"/>
  <c r="C3070" i="18"/>
  <c r="B3070" i="18"/>
  <c r="A3070" i="18"/>
  <c r="E3069" i="18"/>
  <c r="D3069" i="18"/>
  <c r="C3069" i="18"/>
  <c r="B3069" i="18"/>
  <c r="A3069" i="18"/>
  <c r="E3068" i="18"/>
  <c r="D3068" i="18"/>
  <c r="C3068" i="18"/>
  <c r="B3068" i="18"/>
  <c r="A3068" i="18"/>
  <c r="E3067" i="18"/>
  <c r="D3067" i="18"/>
  <c r="C3067" i="18"/>
  <c r="B3067" i="18"/>
  <c r="A3067" i="18"/>
  <c r="E3066" i="18"/>
  <c r="D3066" i="18"/>
  <c r="C3066" i="18"/>
  <c r="B3066" i="18"/>
  <c r="A3066" i="18"/>
  <c r="E3065" i="18"/>
  <c r="D3065" i="18"/>
  <c r="C3065" i="18"/>
  <c r="B3065" i="18"/>
  <c r="A3065" i="18"/>
  <c r="E3064" i="18"/>
  <c r="D3064" i="18"/>
  <c r="C3064" i="18"/>
  <c r="B3064" i="18"/>
  <c r="A3064" i="18"/>
  <c r="E3063" i="18"/>
  <c r="D3063" i="18"/>
  <c r="C3063" i="18"/>
  <c r="B3063" i="18"/>
  <c r="A3063" i="18"/>
  <c r="E3062" i="18"/>
  <c r="D3062" i="18"/>
  <c r="C3062" i="18"/>
  <c r="B3062" i="18"/>
  <c r="A3062" i="18"/>
  <c r="E3061" i="18"/>
  <c r="D3061" i="18"/>
  <c r="C3061" i="18"/>
  <c r="B3061" i="18"/>
  <c r="A3061" i="18"/>
  <c r="E3060" i="18"/>
  <c r="D3060" i="18"/>
  <c r="C3060" i="18"/>
  <c r="B3060" i="18"/>
  <c r="A3060" i="18"/>
  <c r="E3059" i="18"/>
  <c r="D3059" i="18"/>
  <c r="C3059" i="18"/>
  <c r="B3059" i="18"/>
  <c r="A3059" i="18"/>
  <c r="E3058" i="18"/>
  <c r="D3058" i="18"/>
  <c r="C3058" i="18"/>
  <c r="B3058" i="18"/>
  <c r="A3058" i="18"/>
  <c r="E3057" i="18"/>
  <c r="D3057" i="18"/>
  <c r="C3057" i="18"/>
  <c r="B3057" i="18"/>
  <c r="A3057" i="18"/>
  <c r="E3056" i="18"/>
  <c r="D3056" i="18"/>
  <c r="C3056" i="18"/>
  <c r="B3056" i="18"/>
  <c r="A3056" i="18"/>
  <c r="E3055" i="18"/>
  <c r="D3055" i="18"/>
  <c r="C3055" i="18"/>
  <c r="B3055" i="18"/>
  <c r="A3055" i="18"/>
  <c r="E3054" i="18"/>
  <c r="D3054" i="18"/>
  <c r="C3054" i="18"/>
  <c r="B3054" i="18"/>
  <c r="A3054" i="18"/>
  <c r="E3053" i="18"/>
  <c r="D3053" i="18"/>
  <c r="C3053" i="18"/>
  <c r="B3053" i="18"/>
  <c r="A3053" i="18"/>
  <c r="E3052" i="18"/>
  <c r="D3052" i="18"/>
  <c r="C3052" i="18"/>
  <c r="B3052" i="18"/>
  <c r="A3052" i="18"/>
  <c r="E3051" i="18"/>
  <c r="D3051" i="18"/>
  <c r="C3051" i="18"/>
  <c r="B3051" i="18"/>
  <c r="A3051" i="18"/>
  <c r="E3050" i="18"/>
  <c r="D3050" i="18"/>
  <c r="C3050" i="18"/>
  <c r="B3050" i="18"/>
  <c r="A3050" i="18"/>
  <c r="E3049" i="18"/>
  <c r="D3049" i="18"/>
  <c r="C3049" i="18"/>
  <c r="B3049" i="18"/>
  <c r="A3049" i="18"/>
  <c r="E3048" i="18"/>
  <c r="D3048" i="18"/>
  <c r="C3048" i="18"/>
  <c r="B3048" i="18"/>
  <c r="A3048" i="18"/>
  <c r="E3047" i="18"/>
  <c r="D3047" i="18"/>
  <c r="C3047" i="18"/>
  <c r="B3047" i="18"/>
  <c r="A3047" i="18"/>
  <c r="E3046" i="18"/>
  <c r="D3046" i="18"/>
  <c r="C3046" i="18"/>
  <c r="B3046" i="18"/>
  <c r="A3046" i="18"/>
  <c r="E3045" i="18"/>
  <c r="D3045" i="18"/>
  <c r="C3045" i="18"/>
  <c r="B3045" i="18"/>
  <c r="A3045" i="18"/>
  <c r="E3044" i="18"/>
  <c r="D3044" i="18"/>
  <c r="C3044" i="18"/>
  <c r="B3044" i="18"/>
  <c r="A3044" i="18"/>
  <c r="E3043" i="18"/>
  <c r="D3043" i="18"/>
  <c r="C3043" i="18"/>
  <c r="B3043" i="18"/>
  <c r="A3043" i="18"/>
  <c r="E3042" i="18"/>
  <c r="D3042" i="18"/>
  <c r="C3042" i="18"/>
  <c r="B3042" i="18"/>
  <c r="A3042" i="18"/>
  <c r="E3041" i="18"/>
  <c r="D3041" i="18"/>
  <c r="C3041" i="18"/>
  <c r="B3041" i="18"/>
  <c r="A3041" i="18"/>
  <c r="E3040" i="18"/>
  <c r="D3040" i="18"/>
  <c r="C3040" i="18"/>
  <c r="B3040" i="18"/>
  <c r="A3040" i="18"/>
  <c r="E3039" i="18"/>
  <c r="D3039" i="18"/>
  <c r="C3039" i="18"/>
  <c r="B3039" i="18"/>
  <c r="A3039" i="18"/>
  <c r="E3038" i="18"/>
  <c r="D3038" i="18"/>
  <c r="C3038" i="18"/>
  <c r="B3038" i="18"/>
  <c r="A3038" i="18"/>
  <c r="E3037" i="18"/>
  <c r="D3037" i="18"/>
  <c r="C3037" i="18"/>
  <c r="B3037" i="18"/>
  <c r="A3037" i="18"/>
  <c r="E3036" i="18"/>
  <c r="D3036" i="18"/>
  <c r="C3036" i="18"/>
  <c r="B3036" i="18"/>
  <c r="A3036" i="18"/>
  <c r="E3035" i="18"/>
  <c r="D3035" i="18"/>
  <c r="C3035" i="18"/>
  <c r="B3035" i="18"/>
  <c r="A3035" i="18"/>
  <c r="E3034" i="18"/>
  <c r="D3034" i="18"/>
  <c r="C3034" i="18"/>
  <c r="B3034" i="18"/>
  <c r="A3034" i="18"/>
  <c r="E3033" i="18"/>
  <c r="D3033" i="18"/>
  <c r="C3033" i="18"/>
  <c r="B3033" i="18"/>
  <c r="A3033" i="18"/>
  <c r="E3032" i="18"/>
  <c r="D3032" i="18"/>
  <c r="C3032" i="18"/>
  <c r="B3032" i="18"/>
  <c r="A3032" i="18"/>
  <c r="E3031" i="18"/>
  <c r="D3031" i="18"/>
  <c r="C3031" i="18"/>
  <c r="B3031" i="18"/>
  <c r="A3031" i="18"/>
  <c r="E3030" i="18"/>
  <c r="D3030" i="18"/>
  <c r="C3030" i="18"/>
  <c r="B3030" i="18"/>
  <c r="A3030" i="18"/>
  <c r="E3029" i="18"/>
  <c r="D3029" i="18"/>
  <c r="C3029" i="18"/>
  <c r="B3029" i="18"/>
  <c r="A3029" i="18"/>
  <c r="E3028" i="18"/>
  <c r="D3028" i="18"/>
  <c r="C3028" i="18"/>
  <c r="B3028" i="18"/>
  <c r="A3028" i="18"/>
  <c r="E3027" i="18"/>
  <c r="D3027" i="18"/>
  <c r="C3027" i="18"/>
  <c r="B3027" i="18"/>
  <c r="A3027" i="18"/>
  <c r="E3026" i="18"/>
  <c r="D3026" i="18"/>
  <c r="C3026" i="18"/>
  <c r="B3026" i="18"/>
  <c r="A3026" i="18"/>
  <c r="E3025" i="18"/>
  <c r="D3025" i="18"/>
  <c r="C3025" i="18"/>
  <c r="B3025" i="18"/>
  <c r="A3025" i="18"/>
  <c r="E3024" i="18"/>
  <c r="D3024" i="18"/>
  <c r="C3024" i="18"/>
  <c r="B3024" i="18"/>
  <c r="A3024" i="18"/>
  <c r="E3023" i="18"/>
  <c r="D3023" i="18"/>
  <c r="C3023" i="18"/>
  <c r="B3023" i="18"/>
  <c r="A3023" i="18"/>
  <c r="E3022" i="18"/>
  <c r="D3022" i="18"/>
  <c r="C3022" i="18"/>
  <c r="B3022" i="18"/>
  <c r="A3022" i="18"/>
  <c r="E3021" i="18"/>
  <c r="D3021" i="18"/>
  <c r="C3021" i="18"/>
  <c r="B3021" i="18"/>
  <c r="A3021" i="18"/>
  <c r="E3020" i="18"/>
  <c r="D3020" i="18"/>
  <c r="C3020" i="18"/>
  <c r="B3020" i="18"/>
  <c r="A3020" i="18"/>
  <c r="E3019" i="18"/>
  <c r="D3019" i="18"/>
  <c r="C3019" i="18"/>
  <c r="B3019" i="18"/>
  <c r="A3019" i="18"/>
  <c r="E3018" i="18"/>
  <c r="D3018" i="18"/>
  <c r="C3018" i="18"/>
  <c r="B3018" i="18"/>
  <c r="A3018" i="18"/>
  <c r="E3017" i="18"/>
  <c r="D3017" i="18"/>
  <c r="C3017" i="18"/>
  <c r="B3017" i="18"/>
  <c r="A3017" i="18"/>
  <c r="E3016" i="18"/>
  <c r="D3016" i="18"/>
  <c r="C3016" i="18"/>
  <c r="B3016" i="18"/>
  <c r="A3016" i="18"/>
  <c r="E3015" i="18"/>
  <c r="D3015" i="18"/>
  <c r="C3015" i="18"/>
  <c r="B3015" i="18"/>
  <c r="A3015" i="18"/>
  <c r="E3014" i="18"/>
  <c r="D3014" i="18"/>
  <c r="C3014" i="18"/>
  <c r="B3014" i="18"/>
  <c r="A3014" i="18"/>
  <c r="E3013" i="18"/>
  <c r="D3013" i="18"/>
  <c r="C3013" i="18"/>
  <c r="B3013" i="18"/>
  <c r="A3013" i="18"/>
  <c r="E3012" i="18"/>
  <c r="D3012" i="18"/>
  <c r="C3012" i="18"/>
  <c r="B3012" i="18"/>
  <c r="A3012" i="18"/>
  <c r="E3011" i="18"/>
  <c r="D3011" i="18"/>
  <c r="C3011" i="18"/>
  <c r="B3011" i="18"/>
  <c r="A3011" i="18"/>
  <c r="E3010" i="18"/>
  <c r="D3010" i="18"/>
  <c r="C3010" i="18"/>
  <c r="B3010" i="18"/>
  <c r="A3010" i="18"/>
  <c r="E3009" i="18"/>
  <c r="D3009" i="18"/>
  <c r="C3009" i="18"/>
  <c r="B3009" i="18"/>
  <c r="A3009" i="18"/>
  <c r="E3008" i="18"/>
  <c r="D3008" i="18"/>
  <c r="C3008" i="18"/>
  <c r="B3008" i="18"/>
  <c r="A3008" i="18"/>
  <c r="E3007" i="18"/>
  <c r="D3007" i="18"/>
  <c r="C3007" i="18"/>
  <c r="B3007" i="18"/>
  <c r="A3007" i="18"/>
  <c r="E3006" i="18"/>
  <c r="D3006" i="18"/>
  <c r="C3006" i="18"/>
  <c r="B3006" i="18"/>
  <c r="A3006" i="18"/>
  <c r="E3005" i="18"/>
  <c r="D3005" i="18"/>
  <c r="C3005" i="18"/>
  <c r="B3005" i="18"/>
  <c r="A3005" i="18"/>
  <c r="E3004" i="18"/>
  <c r="D3004" i="18"/>
  <c r="C3004" i="18"/>
  <c r="B3004" i="18"/>
  <c r="A3004" i="18"/>
  <c r="E3003" i="18"/>
  <c r="D3003" i="18"/>
  <c r="C3003" i="18"/>
  <c r="B3003" i="18"/>
  <c r="A3003" i="18"/>
  <c r="E3002" i="18"/>
  <c r="D3002" i="18"/>
  <c r="C3002" i="18"/>
  <c r="B3002" i="18"/>
  <c r="A3002" i="18"/>
  <c r="E3001" i="18"/>
  <c r="D3001" i="18"/>
  <c r="C3001" i="18"/>
  <c r="B3001" i="18"/>
  <c r="A3001" i="18"/>
  <c r="E3000" i="18"/>
  <c r="D3000" i="18"/>
  <c r="C3000" i="18"/>
  <c r="B3000" i="18"/>
  <c r="A3000" i="18"/>
  <c r="E2999" i="18"/>
  <c r="D2999" i="18"/>
  <c r="C2999" i="18"/>
  <c r="B2999" i="18"/>
  <c r="A2999" i="18"/>
  <c r="E2998" i="18"/>
  <c r="D2998" i="18"/>
  <c r="C2998" i="18"/>
  <c r="B2998" i="18"/>
  <c r="A2998" i="18"/>
  <c r="E2997" i="18"/>
  <c r="D2997" i="18"/>
  <c r="C2997" i="18"/>
  <c r="B2997" i="18"/>
  <c r="A2997" i="18"/>
  <c r="E2996" i="18"/>
  <c r="D2996" i="18"/>
  <c r="C2996" i="18"/>
  <c r="B2996" i="18"/>
  <c r="A2996" i="18"/>
  <c r="E2995" i="18"/>
  <c r="D2995" i="18"/>
  <c r="C2995" i="18"/>
  <c r="B2995" i="18"/>
  <c r="A2995" i="18"/>
  <c r="E2994" i="18"/>
  <c r="D2994" i="18"/>
  <c r="C2994" i="18"/>
  <c r="B2994" i="18"/>
  <c r="A2994" i="18"/>
  <c r="E2993" i="18"/>
  <c r="D2993" i="18"/>
  <c r="C2993" i="18"/>
  <c r="B2993" i="18"/>
  <c r="A2993" i="18"/>
  <c r="E2992" i="18"/>
  <c r="D2992" i="18"/>
  <c r="C2992" i="18"/>
  <c r="B2992" i="18"/>
  <c r="A2992" i="18"/>
  <c r="E2991" i="18"/>
  <c r="D2991" i="18"/>
  <c r="C2991" i="18"/>
  <c r="B2991" i="18"/>
  <c r="A2991" i="18"/>
  <c r="E2990" i="18"/>
  <c r="D2990" i="18"/>
  <c r="C2990" i="18"/>
  <c r="B2990" i="18"/>
  <c r="A2990" i="18"/>
  <c r="E2989" i="18"/>
  <c r="D2989" i="18"/>
  <c r="C2989" i="18"/>
  <c r="B2989" i="18"/>
  <c r="A2989" i="18"/>
  <c r="E2988" i="18"/>
  <c r="D2988" i="18"/>
  <c r="C2988" i="18"/>
  <c r="B2988" i="18"/>
  <c r="A2988" i="18"/>
  <c r="E2987" i="18"/>
  <c r="D2987" i="18"/>
  <c r="C2987" i="18"/>
  <c r="B2987" i="18"/>
  <c r="A2987" i="18"/>
  <c r="E2986" i="18"/>
  <c r="D2986" i="18"/>
  <c r="C2986" i="18"/>
  <c r="B2986" i="18"/>
  <c r="A2986" i="18"/>
  <c r="E2985" i="18"/>
  <c r="D2985" i="18"/>
  <c r="C2985" i="18"/>
  <c r="B2985" i="18"/>
  <c r="A2985" i="18"/>
  <c r="E2984" i="18"/>
  <c r="D2984" i="18"/>
  <c r="C2984" i="18"/>
  <c r="B2984" i="18"/>
  <c r="A2984" i="18"/>
  <c r="E2983" i="18"/>
  <c r="D2983" i="18"/>
  <c r="C2983" i="18"/>
  <c r="B2983" i="18"/>
  <c r="A2983" i="18"/>
  <c r="E2982" i="18"/>
  <c r="D2982" i="18"/>
  <c r="C2982" i="18"/>
  <c r="B2982" i="18"/>
  <c r="A2982" i="18"/>
  <c r="E2981" i="18"/>
  <c r="D2981" i="18"/>
  <c r="C2981" i="18"/>
  <c r="B2981" i="18"/>
  <c r="A2981" i="18"/>
  <c r="E2980" i="18"/>
  <c r="D2980" i="18"/>
  <c r="C2980" i="18"/>
  <c r="B2980" i="18"/>
  <c r="A2980" i="18"/>
  <c r="E2979" i="18"/>
  <c r="D2979" i="18"/>
  <c r="C2979" i="18"/>
  <c r="B2979" i="18"/>
  <c r="A2979" i="18"/>
  <c r="E2978" i="18"/>
  <c r="D2978" i="18"/>
  <c r="C2978" i="18"/>
  <c r="B2978" i="18"/>
  <c r="A2978" i="18"/>
  <c r="E2977" i="18"/>
  <c r="D2977" i="18"/>
  <c r="C2977" i="18"/>
  <c r="B2977" i="18"/>
  <c r="A2977" i="18"/>
  <c r="E2976" i="18"/>
  <c r="D2976" i="18"/>
  <c r="C2976" i="18"/>
  <c r="B2976" i="18"/>
  <c r="A2976" i="18"/>
  <c r="E2975" i="18"/>
  <c r="D2975" i="18"/>
  <c r="C2975" i="18"/>
  <c r="B2975" i="18"/>
  <c r="A2975" i="18"/>
  <c r="E2974" i="18"/>
  <c r="D2974" i="18"/>
  <c r="C2974" i="18"/>
  <c r="B2974" i="18"/>
  <c r="A2974" i="18"/>
  <c r="E2973" i="18"/>
  <c r="D2973" i="18"/>
  <c r="C2973" i="18"/>
  <c r="B2973" i="18"/>
  <c r="A2973" i="18"/>
  <c r="E2972" i="18"/>
  <c r="D2972" i="18"/>
  <c r="C2972" i="18"/>
  <c r="B2972" i="18"/>
  <c r="A2972" i="18"/>
  <c r="E2971" i="18"/>
  <c r="D2971" i="18"/>
  <c r="C2971" i="18"/>
  <c r="B2971" i="18"/>
  <c r="A2971" i="18"/>
  <c r="E2970" i="18"/>
  <c r="D2970" i="18"/>
  <c r="C2970" i="18"/>
  <c r="B2970" i="18"/>
  <c r="A2970" i="18"/>
  <c r="E2969" i="18"/>
  <c r="D2969" i="18"/>
  <c r="C2969" i="18"/>
  <c r="B2969" i="18"/>
  <c r="A2969" i="18"/>
  <c r="E2968" i="18"/>
  <c r="D2968" i="18"/>
  <c r="C2968" i="18"/>
  <c r="B2968" i="18"/>
  <c r="A2968" i="18"/>
  <c r="E2967" i="18"/>
  <c r="D2967" i="18"/>
  <c r="C2967" i="18"/>
  <c r="B2967" i="18"/>
  <c r="A2967" i="18"/>
  <c r="E2966" i="18"/>
  <c r="D2966" i="18"/>
  <c r="C2966" i="18"/>
  <c r="B2966" i="18"/>
  <c r="A2966" i="18"/>
  <c r="E2965" i="18"/>
  <c r="D2965" i="18"/>
  <c r="C2965" i="18"/>
  <c r="B2965" i="18"/>
  <c r="A2965" i="18"/>
  <c r="E2964" i="18"/>
  <c r="D2964" i="18"/>
  <c r="C2964" i="18"/>
  <c r="B2964" i="18"/>
  <c r="A2964" i="18"/>
  <c r="E2963" i="18"/>
  <c r="D2963" i="18"/>
  <c r="C2963" i="18"/>
  <c r="B2963" i="18"/>
  <c r="A2963" i="18"/>
  <c r="E2962" i="18"/>
  <c r="D2962" i="18"/>
  <c r="C2962" i="18"/>
  <c r="B2962" i="18"/>
  <c r="A2962" i="18"/>
  <c r="E2961" i="18"/>
  <c r="D2961" i="18"/>
  <c r="C2961" i="18"/>
  <c r="B2961" i="18"/>
  <c r="A2961" i="18"/>
  <c r="E2960" i="18"/>
  <c r="D2960" i="18"/>
  <c r="C2960" i="18"/>
  <c r="B2960" i="18"/>
  <c r="A2960" i="18"/>
  <c r="E2959" i="18"/>
  <c r="D2959" i="18"/>
  <c r="C2959" i="18"/>
  <c r="B2959" i="18"/>
  <c r="A2959" i="18"/>
  <c r="E2958" i="18"/>
  <c r="D2958" i="18"/>
  <c r="C2958" i="18"/>
  <c r="B2958" i="18"/>
  <c r="A2958" i="18"/>
  <c r="E2957" i="18"/>
  <c r="D2957" i="18"/>
  <c r="C2957" i="18"/>
  <c r="B2957" i="18"/>
  <c r="A2957" i="18"/>
  <c r="E2956" i="18"/>
  <c r="D2956" i="18"/>
  <c r="C2956" i="18"/>
  <c r="B2956" i="18"/>
  <c r="A2956" i="18"/>
  <c r="E2955" i="18"/>
  <c r="D2955" i="18"/>
  <c r="C2955" i="18"/>
  <c r="B2955" i="18"/>
  <c r="A2955" i="18"/>
  <c r="E2954" i="18"/>
  <c r="D2954" i="18"/>
  <c r="C2954" i="18"/>
  <c r="B2954" i="18"/>
  <c r="A2954" i="18"/>
  <c r="E2953" i="18"/>
  <c r="D2953" i="18"/>
  <c r="C2953" i="18"/>
  <c r="B2953" i="18"/>
  <c r="A2953" i="18"/>
  <c r="E2952" i="18"/>
  <c r="D2952" i="18"/>
  <c r="C2952" i="18"/>
  <c r="B2952" i="18"/>
  <c r="A2952" i="18"/>
  <c r="E2951" i="18"/>
  <c r="D2951" i="18"/>
  <c r="C2951" i="18"/>
  <c r="B2951" i="18"/>
  <c r="A2951" i="18"/>
  <c r="E2950" i="18"/>
  <c r="D2950" i="18"/>
  <c r="C2950" i="18"/>
  <c r="B2950" i="18"/>
  <c r="A2950" i="18"/>
  <c r="E2949" i="18"/>
  <c r="D2949" i="18"/>
  <c r="C2949" i="18"/>
  <c r="B2949" i="18"/>
  <c r="A2949" i="18"/>
  <c r="E2948" i="18"/>
  <c r="D2948" i="18"/>
  <c r="C2948" i="18"/>
  <c r="B2948" i="18"/>
  <c r="A2948" i="18"/>
  <c r="E2947" i="18"/>
  <c r="D2947" i="18"/>
  <c r="C2947" i="18"/>
  <c r="B2947" i="18"/>
  <c r="A2947" i="18"/>
  <c r="E2946" i="18"/>
  <c r="D2946" i="18"/>
  <c r="C2946" i="18"/>
  <c r="B2946" i="18"/>
  <c r="A2946" i="18"/>
  <c r="E2945" i="18"/>
  <c r="D2945" i="18"/>
  <c r="C2945" i="18"/>
  <c r="B2945" i="18"/>
  <c r="A2945" i="18"/>
  <c r="E2944" i="18"/>
  <c r="D2944" i="18"/>
  <c r="C2944" i="18"/>
  <c r="B2944" i="18"/>
  <c r="A2944" i="18"/>
  <c r="E2943" i="18"/>
  <c r="D2943" i="18"/>
  <c r="C2943" i="18"/>
  <c r="B2943" i="18"/>
  <c r="A2943" i="18"/>
  <c r="E2942" i="18"/>
  <c r="D2942" i="18"/>
  <c r="C2942" i="18"/>
  <c r="B2942" i="18"/>
  <c r="A2942" i="18"/>
  <c r="E2941" i="18"/>
  <c r="D2941" i="18"/>
  <c r="C2941" i="18"/>
  <c r="B2941" i="18"/>
  <c r="A2941" i="18"/>
  <c r="E2940" i="18"/>
  <c r="D2940" i="18"/>
  <c r="C2940" i="18"/>
  <c r="B2940" i="18"/>
  <c r="A2940" i="18"/>
  <c r="E2939" i="18"/>
  <c r="D2939" i="18"/>
  <c r="C2939" i="18"/>
  <c r="B2939" i="18"/>
  <c r="A2939" i="18"/>
  <c r="E2938" i="18"/>
  <c r="D2938" i="18"/>
  <c r="C2938" i="18"/>
  <c r="B2938" i="18"/>
  <c r="A2938" i="18"/>
  <c r="E2937" i="18"/>
  <c r="D2937" i="18"/>
  <c r="C2937" i="18"/>
  <c r="B2937" i="18"/>
  <c r="A2937" i="18"/>
  <c r="E2936" i="18"/>
  <c r="D2936" i="18"/>
  <c r="C2936" i="18"/>
  <c r="B2936" i="18"/>
  <c r="A2936" i="18"/>
  <c r="E2935" i="18"/>
  <c r="D2935" i="18"/>
  <c r="C2935" i="18"/>
  <c r="B2935" i="18"/>
  <c r="A2935" i="18"/>
  <c r="E2934" i="18"/>
  <c r="D2934" i="18"/>
  <c r="C2934" i="18"/>
  <c r="B2934" i="18"/>
  <c r="A2934" i="18"/>
  <c r="E2933" i="18"/>
  <c r="D2933" i="18"/>
  <c r="C2933" i="18"/>
  <c r="B2933" i="18"/>
  <c r="A2933" i="18"/>
  <c r="E2932" i="18"/>
  <c r="D2932" i="18"/>
  <c r="C2932" i="18"/>
  <c r="B2932" i="18"/>
  <c r="A2932" i="18"/>
  <c r="E2931" i="18"/>
  <c r="D2931" i="18"/>
  <c r="C2931" i="18"/>
  <c r="B2931" i="18"/>
  <c r="A2931" i="18"/>
  <c r="E2930" i="18"/>
  <c r="D2930" i="18"/>
  <c r="C2930" i="18"/>
  <c r="B2930" i="18"/>
  <c r="A2930" i="18"/>
  <c r="E2929" i="18"/>
  <c r="D2929" i="18"/>
  <c r="C2929" i="18"/>
  <c r="B2929" i="18"/>
  <c r="A2929" i="18"/>
  <c r="E2928" i="18"/>
  <c r="D2928" i="18"/>
  <c r="C2928" i="18"/>
  <c r="B2928" i="18"/>
  <c r="A2928" i="18"/>
  <c r="E2927" i="18"/>
  <c r="D2927" i="18"/>
  <c r="C2927" i="18"/>
  <c r="B2927" i="18"/>
  <c r="A2927" i="18"/>
  <c r="E2926" i="18"/>
  <c r="D2926" i="18"/>
  <c r="C2926" i="18"/>
  <c r="B2926" i="18"/>
  <c r="A2926" i="18"/>
  <c r="E2925" i="18"/>
  <c r="D2925" i="18"/>
  <c r="C2925" i="18"/>
  <c r="B2925" i="18"/>
  <c r="A2925" i="18"/>
  <c r="E2924" i="18"/>
  <c r="D2924" i="18"/>
  <c r="C2924" i="18"/>
  <c r="B2924" i="18"/>
  <c r="A2924" i="18"/>
  <c r="E2923" i="18"/>
  <c r="D2923" i="18"/>
  <c r="C2923" i="18"/>
  <c r="B2923" i="18"/>
  <c r="A2923" i="18"/>
  <c r="E2922" i="18"/>
  <c r="D2922" i="18"/>
  <c r="C2922" i="18"/>
  <c r="B2922" i="18"/>
  <c r="A2922" i="18"/>
  <c r="E2921" i="18"/>
  <c r="D2921" i="18"/>
  <c r="C2921" i="18"/>
  <c r="B2921" i="18"/>
  <c r="A2921" i="18"/>
  <c r="E2920" i="18"/>
  <c r="D2920" i="18"/>
  <c r="C2920" i="18"/>
  <c r="B2920" i="18"/>
  <c r="A2920" i="18"/>
  <c r="E2919" i="18"/>
  <c r="D2919" i="18"/>
  <c r="C2919" i="18"/>
  <c r="B2919" i="18"/>
  <c r="A2919" i="18"/>
  <c r="E2918" i="18"/>
  <c r="D2918" i="18"/>
  <c r="C2918" i="18"/>
  <c r="B2918" i="18"/>
  <c r="A2918" i="18"/>
  <c r="E2917" i="18"/>
  <c r="D2917" i="18"/>
  <c r="C2917" i="18"/>
  <c r="B2917" i="18"/>
  <c r="A2917" i="18"/>
  <c r="E2916" i="18"/>
  <c r="D2916" i="18"/>
  <c r="C2916" i="18"/>
  <c r="B2916" i="18"/>
  <c r="A2916" i="18"/>
  <c r="E2915" i="18"/>
  <c r="D2915" i="18"/>
  <c r="C2915" i="18"/>
  <c r="B2915" i="18"/>
  <c r="A2915" i="18"/>
  <c r="E2914" i="18"/>
  <c r="D2914" i="18"/>
  <c r="C2914" i="18"/>
  <c r="B2914" i="18"/>
  <c r="A2914" i="18"/>
  <c r="E2913" i="18"/>
  <c r="D2913" i="18"/>
  <c r="C2913" i="18"/>
  <c r="B2913" i="18"/>
  <c r="A2913" i="18"/>
  <c r="E2912" i="18"/>
  <c r="D2912" i="18"/>
  <c r="C2912" i="18"/>
  <c r="B2912" i="18"/>
  <c r="A2912" i="18"/>
  <c r="E2911" i="18"/>
  <c r="D2911" i="18"/>
  <c r="C2911" i="18"/>
  <c r="B2911" i="18"/>
  <c r="A2911" i="18"/>
  <c r="E2910" i="18"/>
  <c r="D2910" i="18"/>
  <c r="C2910" i="18"/>
  <c r="B2910" i="18"/>
  <c r="A2910" i="18"/>
  <c r="E2909" i="18"/>
  <c r="D2909" i="18"/>
  <c r="C2909" i="18"/>
  <c r="B2909" i="18"/>
  <c r="A2909" i="18"/>
  <c r="E2908" i="18"/>
  <c r="D2908" i="18"/>
  <c r="C2908" i="18"/>
  <c r="B2908" i="18"/>
  <c r="A2908" i="18"/>
  <c r="E2907" i="18"/>
  <c r="D2907" i="18"/>
  <c r="C2907" i="18"/>
  <c r="B2907" i="18"/>
  <c r="A2907" i="18"/>
  <c r="E2906" i="18"/>
  <c r="D2906" i="18"/>
  <c r="C2906" i="18"/>
  <c r="B2906" i="18"/>
  <c r="A2906" i="18"/>
  <c r="E2905" i="18"/>
  <c r="D2905" i="18"/>
  <c r="C2905" i="18"/>
  <c r="B2905" i="18"/>
  <c r="A2905" i="18"/>
  <c r="E2904" i="18"/>
  <c r="D2904" i="18"/>
  <c r="C2904" i="18"/>
  <c r="B2904" i="18"/>
  <c r="A2904" i="18"/>
  <c r="E2903" i="18"/>
  <c r="D2903" i="18"/>
  <c r="C2903" i="18"/>
  <c r="B2903" i="18"/>
  <c r="A2903" i="18"/>
  <c r="E2902" i="18"/>
  <c r="D2902" i="18"/>
  <c r="C2902" i="18"/>
  <c r="B2902" i="18"/>
  <c r="A2902" i="18"/>
  <c r="E2901" i="18"/>
  <c r="D2901" i="18"/>
  <c r="C2901" i="18"/>
  <c r="B2901" i="18"/>
  <c r="A2901" i="18"/>
  <c r="E2900" i="18"/>
  <c r="D2900" i="18"/>
  <c r="C2900" i="18"/>
  <c r="B2900" i="18"/>
  <c r="A2900" i="18"/>
  <c r="E2899" i="18"/>
  <c r="D2899" i="18"/>
  <c r="C2899" i="18"/>
  <c r="B2899" i="18"/>
  <c r="A2899" i="18"/>
  <c r="E2898" i="18"/>
  <c r="D2898" i="18"/>
  <c r="C2898" i="18"/>
  <c r="B2898" i="18"/>
  <c r="A2898" i="18"/>
  <c r="E2897" i="18"/>
  <c r="D2897" i="18"/>
  <c r="C2897" i="18"/>
  <c r="B2897" i="18"/>
  <c r="A2897" i="18"/>
  <c r="E2896" i="18"/>
  <c r="D2896" i="18"/>
  <c r="C2896" i="18"/>
  <c r="B2896" i="18"/>
  <c r="A2896" i="18"/>
  <c r="E2895" i="18"/>
  <c r="D2895" i="18"/>
  <c r="C2895" i="18"/>
  <c r="B2895" i="18"/>
  <c r="A2895" i="18"/>
  <c r="E2894" i="18"/>
  <c r="D2894" i="18"/>
  <c r="C2894" i="18"/>
  <c r="B2894" i="18"/>
  <c r="A2894" i="18"/>
  <c r="E2893" i="18"/>
  <c r="D2893" i="18"/>
  <c r="C2893" i="18"/>
  <c r="B2893" i="18"/>
  <c r="A2893" i="18"/>
  <c r="E2892" i="18"/>
  <c r="D2892" i="18"/>
  <c r="C2892" i="18"/>
  <c r="B2892" i="18"/>
  <c r="A2892" i="18"/>
  <c r="E2891" i="18"/>
  <c r="D2891" i="18"/>
  <c r="C2891" i="18"/>
  <c r="B2891" i="18"/>
  <c r="A2891" i="18"/>
  <c r="E2890" i="18"/>
  <c r="D2890" i="18"/>
  <c r="C2890" i="18"/>
  <c r="B2890" i="18"/>
  <c r="A2890" i="18"/>
  <c r="E2889" i="18"/>
  <c r="D2889" i="18"/>
  <c r="C2889" i="18"/>
  <c r="B2889" i="18"/>
  <c r="A2889" i="18"/>
  <c r="E2888" i="18"/>
  <c r="D2888" i="18"/>
  <c r="C2888" i="18"/>
  <c r="B2888" i="18"/>
  <c r="A2888" i="18"/>
  <c r="E2887" i="18"/>
  <c r="D2887" i="18"/>
  <c r="C2887" i="18"/>
  <c r="B2887" i="18"/>
  <c r="A2887" i="18"/>
  <c r="E2886" i="18"/>
  <c r="D2886" i="18"/>
  <c r="C2886" i="18"/>
  <c r="B2886" i="18"/>
  <c r="A2886" i="18"/>
  <c r="E2885" i="18"/>
  <c r="D2885" i="18"/>
  <c r="C2885" i="18"/>
  <c r="B2885" i="18"/>
  <c r="A2885" i="18"/>
  <c r="E2884" i="18"/>
  <c r="D2884" i="18"/>
  <c r="C2884" i="18"/>
  <c r="B2884" i="18"/>
  <c r="A2884" i="18"/>
  <c r="E2883" i="18"/>
  <c r="D2883" i="18"/>
  <c r="C2883" i="18"/>
  <c r="B2883" i="18"/>
  <c r="A2883" i="18"/>
  <c r="E2882" i="18"/>
  <c r="D2882" i="18"/>
  <c r="C2882" i="18"/>
  <c r="B2882" i="18"/>
  <c r="A2882" i="18"/>
  <c r="E2881" i="18"/>
  <c r="D2881" i="18"/>
  <c r="C2881" i="18"/>
  <c r="B2881" i="18"/>
  <c r="A2881" i="18"/>
  <c r="E2880" i="18"/>
  <c r="D2880" i="18"/>
  <c r="C2880" i="18"/>
  <c r="B2880" i="18"/>
  <c r="A2880" i="18"/>
  <c r="E2879" i="18"/>
  <c r="D2879" i="18"/>
  <c r="C2879" i="18"/>
  <c r="B2879" i="18"/>
  <c r="A2879" i="18"/>
  <c r="E2878" i="18"/>
  <c r="D2878" i="18"/>
  <c r="C2878" i="18"/>
  <c r="B2878" i="18"/>
  <c r="A2878" i="18"/>
  <c r="E2877" i="18"/>
  <c r="D2877" i="18"/>
  <c r="C2877" i="18"/>
  <c r="B2877" i="18"/>
  <c r="A2877" i="18"/>
  <c r="E2876" i="18"/>
  <c r="D2876" i="18"/>
  <c r="C2876" i="18"/>
  <c r="B2876" i="18"/>
  <c r="A2876" i="18"/>
  <c r="E2875" i="18"/>
  <c r="D2875" i="18"/>
  <c r="C2875" i="18"/>
  <c r="B2875" i="18"/>
  <c r="A2875" i="18"/>
  <c r="E2874" i="18"/>
  <c r="D2874" i="18"/>
  <c r="C2874" i="18"/>
  <c r="B2874" i="18"/>
  <c r="A2874" i="18"/>
  <c r="E2873" i="18"/>
  <c r="D2873" i="18"/>
  <c r="C2873" i="18"/>
  <c r="B2873" i="18"/>
  <c r="A2873" i="18"/>
  <c r="E2872" i="18"/>
  <c r="D2872" i="18"/>
  <c r="C2872" i="18"/>
  <c r="B2872" i="18"/>
  <c r="A2872" i="18"/>
  <c r="E2871" i="18"/>
  <c r="D2871" i="18"/>
  <c r="C2871" i="18"/>
  <c r="B2871" i="18"/>
  <c r="A2871" i="18"/>
  <c r="E2870" i="18"/>
  <c r="D2870" i="18"/>
  <c r="C2870" i="18"/>
  <c r="B2870" i="18"/>
  <c r="A2870" i="18"/>
  <c r="E2869" i="18"/>
  <c r="D2869" i="18"/>
  <c r="C2869" i="18"/>
  <c r="B2869" i="18"/>
  <c r="A2869" i="18"/>
  <c r="E2868" i="18"/>
  <c r="D2868" i="18"/>
  <c r="C2868" i="18"/>
  <c r="B2868" i="18"/>
  <c r="A2868" i="18"/>
  <c r="E2867" i="18"/>
  <c r="D2867" i="18"/>
  <c r="C2867" i="18"/>
  <c r="B2867" i="18"/>
  <c r="A2867" i="18"/>
  <c r="E2866" i="18"/>
  <c r="D2866" i="18"/>
  <c r="C2866" i="18"/>
  <c r="B2866" i="18"/>
  <c r="A2866" i="18"/>
  <c r="E2865" i="18"/>
  <c r="D2865" i="18"/>
  <c r="C2865" i="18"/>
  <c r="B2865" i="18"/>
  <c r="A2865" i="18"/>
  <c r="E2864" i="18"/>
  <c r="D2864" i="18"/>
  <c r="C2864" i="18"/>
  <c r="B2864" i="18"/>
  <c r="A2864" i="18"/>
  <c r="E2863" i="18"/>
  <c r="D2863" i="18"/>
  <c r="C2863" i="18"/>
  <c r="B2863" i="18"/>
  <c r="A2863" i="18"/>
  <c r="E2862" i="18"/>
  <c r="D2862" i="18"/>
  <c r="C2862" i="18"/>
  <c r="B2862" i="18"/>
  <c r="A2862" i="18"/>
  <c r="E2861" i="18"/>
  <c r="D2861" i="18"/>
  <c r="C2861" i="18"/>
  <c r="B2861" i="18"/>
  <c r="A2861" i="18"/>
  <c r="E2860" i="18"/>
  <c r="D2860" i="18"/>
  <c r="C2860" i="18"/>
  <c r="B2860" i="18"/>
  <c r="A2860" i="18"/>
  <c r="E2859" i="18"/>
  <c r="D2859" i="18"/>
  <c r="C2859" i="18"/>
  <c r="B2859" i="18"/>
  <c r="A2859" i="18"/>
  <c r="E2858" i="18"/>
  <c r="D2858" i="18"/>
  <c r="C2858" i="18"/>
  <c r="B2858" i="18"/>
  <c r="A2858" i="18"/>
  <c r="E2857" i="18"/>
  <c r="D2857" i="18"/>
  <c r="C2857" i="18"/>
  <c r="B2857" i="18"/>
  <c r="A2857" i="18"/>
  <c r="E2856" i="18"/>
  <c r="D2856" i="18"/>
  <c r="C2856" i="18"/>
  <c r="B2856" i="18"/>
  <c r="A2856" i="18"/>
  <c r="E2855" i="18"/>
  <c r="D2855" i="18"/>
  <c r="C2855" i="18"/>
  <c r="B2855" i="18"/>
  <c r="A2855" i="18"/>
  <c r="E2854" i="18"/>
  <c r="D2854" i="18"/>
  <c r="C2854" i="18"/>
  <c r="B2854" i="18"/>
  <c r="A2854" i="18"/>
  <c r="E2853" i="18"/>
  <c r="D2853" i="18"/>
  <c r="C2853" i="18"/>
  <c r="B2853" i="18"/>
  <c r="A2853" i="18"/>
  <c r="E2852" i="18"/>
  <c r="D2852" i="18"/>
  <c r="C2852" i="18"/>
  <c r="B2852" i="18"/>
  <c r="A2852" i="18"/>
  <c r="E2851" i="18"/>
  <c r="D2851" i="18"/>
  <c r="C2851" i="18"/>
  <c r="B2851" i="18"/>
  <c r="A2851" i="18"/>
  <c r="E2850" i="18"/>
  <c r="D2850" i="18"/>
  <c r="C2850" i="18"/>
  <c r="B2850" i="18"/>
  <c r="A2850" i="18"/>
  <c r="E2849" i="18"/>
  <c r="D2849" i="18"/>
  <c r="C2849" i="18"/>
  <c r="B2849" i="18"/>
  <c r="A2849" i="18"/>
  <c r="E2848" i="18"/>
  <c r="D2848" i="18"/>
  <c r="C2848" i="18"/>
  <c r="B2848" i="18"/>
  <c r="A2848" i="18"/>
  <c r="E2847" i="18"/>
  <c r="D2847" i="18"/>
  <c r="C2847" i="18"/>
  <c r="B2847" i="18"/>
  <c r="A2847" i="18"/>
  <c r="E2846" i="18"/>
  <c r="D2846" i="18"/>
  <c r="C2846" i="18"/>
  <c r="B2846" i="18"/>
  <c r="A2846" i="18"/>
  <c r="E2845" i="18"/>
  <c r="D2845" i="18"/>
  <c r="C2845" i="18"/>
  <c r="B2845" i="18"/>
  <c r="A2845" i="18"/>
  <c r="E2844" i="18"/>
  <c r="D2844" i="18"/>
  <c r="C2844" i="18"/>
  <c r="B2844" i="18"/>
  <c r="A2844" i="18"/>
  <c r="E2843" i="18"/>
  <c r="D2843" i="18"/>
  <c r="C2843" i="18"/>
  <c r="B2843" i="18"/>
  <c r="A2843" i="18"/>
  <c r="E2842" i="18"/>
  <c r="D2842" i="18"/>
  <c r="C2842" i="18"/>
  <c r="B2842" i="18"/>
  <c r="A2842" i="18"/>
  <c r="E2841" i="18"/>
  <c r="D2841" i="18"/>
  <c r="C2841" i="18"/>
  <c r="B2841" i="18"/>
  <c r="A2841" i="18"/>
  <c r="E2840" i="18"/>
  <c r="D2840" i="18"/>
  <c r="C2840" i="18"/>
  <c r="B2840" i="18"/>
  <c r="A2840" i="18"/>
  <c r="E2839" i="18"/>
  <c r="D2839" i="18"/>
  <c r="C2839" i="18"/>
  <c r="B2839" i="18"/>
  <c r="A2839" i="18"/>
  <c r="E2838" i="18"/>
  <c r="D2838" i="18"/>
  <c r="C2838" i="18"/>
  <c r="B2838" i="18"/>
  <c r="A2838" i="18"/>
  <c r="E2837" i="18"/>
  <c r="D2837" i="18"/>
  <c r="C2837" i="18"/>
  <c r="B2837" i="18"/>
  <c r="A2837" i="18"/>
  <c r="E2836" i="18"/>
  <c r="D2836" i="18"/>
  <c r="C2836" i="18"/>
  <c r="B2836" i="18"/>
  <c r="A2836" i="18"/>
  <c r="E2835" i="18"/>
  <c r="D2835" i="18"/>
  <c r="C2835" i="18"/>
  <c r="B2835" i="18"/>
  <c r="A2835" i="18"/>
  <c r="E2834" i="18"/>
  <c r="D2834" i="18"/>
  <c r="C2834" i="18"/>
  <c r="B2834" i="18"/>
  <c r="A2834" i="18"/>
  <c r="E2833" i="18"/>
  <c r="D2833" i="18"/>
  <c r="C2833" i="18"/>
  <c r="B2833" i="18"/>
  <c r="A2833" i="18"/>
  <c r="E2832" i="18"/>
  <c r="D2832" i="18"/>
  <c r="C2832" i="18"/>
  <c r="B2832" i="18"/>
  <c r="A2832" i="18"/>
  <c r="E2831" i="18"/>
  <c r="D2831" i="18"/>
  <c r="C2831" i="18"/>
  <c r="B2831" i="18"/>
  <c r="A2831" i="18"/>
  <c r="E2830" i="18"/>
  <c r="D2830" i="18"/>
  <c r="C2830" i="18"/>
  <c r="B2830" i="18"/>
  <c r="A2830" i="18"/>
  <c r="E2829" i="18"/>
  <c r="D2829" i="18"/>
  <c r="C2829" i="18"/>
  <c r="B2829" i="18"/>
  <c r="A2829" i="18"/>
  <c r="E2828" i="18"/>
  <c r="D2828" i="18"/>
  <c r="C2828" i="18"/>
  <c r="B2828" i="18"/>
  <c r="A2828" i="18"/>
  <c r="E2827" i="18"/>
  <c r="D2827" i="18"/>
  <c r="C2827" i="18"/>
  <c r="B2827" i="18"/>
  <c r="A2827" i="18"/>
  <c r="E2826" i="18"/>
  <c r="D2826" i="18"/>
  <c r="C2826" i="18"/>
  <c r="B2826" i="18"/>
  <c r="A2826" i="18"/>
  <c r="E2825" i="18"/>
  <c r="D2825" i="18"/>
  <c r="C2825" i="18"/>
  <c r="B2825" i="18"/>
  <c r="A2825" i="18"/>
  <c r="E2824" i="18"/>
  <c r="D2824" i="18"/>
  <c r="C2824" i="18"/>
  <c r="B2824" i="18"/>
  <c r="A2824" i="18"/>
  <c r="E2823" i="18"/>
  <c r="D2823" i="18"/>
  <c r="C2823" i="18"/>
  <c r="B2823" i="18"/>
  <c r="A2823" i="18"/>
  <c r="E2822" i="18"/>
  <c r="D2822" i="18"/>
  <c r="C2822" i="18"/>
  <c r="B2822" i="18"/>
  <c r="A2822" i="18"/>
  <c r="E2821" i="18"/>
  <c r="D2821" i="18"/>
  <c r="C2821" i="18"/>
  <c r="B2821" i="18"/>
  <c r="A2821" i="18"/>
  <c r="E2820" i="18"/>
  <c r="D2820" i="18"/>
  <c r="C2820" i="18"/>
  <c r="B2820" i="18"/>
  <c r="A2820" i="18"/>
  <c r="E2819" i="18"/>
  <c r="D2819" i="18"/>
  <c r="C2819" i="18"/>
  <c r="B2819" i="18"/>
  <c r="A2819" i="18"/>
  <c r="E2818" i="18"/>
  <c r="D2818" i="18"/>
  <c r="C2818" i="18"/>
  <c r="B2818" i="18"/>
  <c r="A2818" i="18"/>
  <c r="E2817" i="18"/>
  <c r="D2817" i="18"/>
  <c r="C2817" i="18"/>
  <c r="B2817" i="18"/>
  <c r="A2817" i="18"/>
  <c r="E2816" i="18"/>
  <c r="D2816" i="18"/>
  <c r="C2816" i="18"/>
  <c r="B2816" i="18"/>
  <c r="A2816" i="18"/>
  <c r="E2815" i="18"/>
  <c r="D2815" i="18"/>
  <c r="C2815" i="18"/>
  <c r="B2815" i="18"/>
  <c r="A2815" i="18"/>
  <c r="E2814" i="18"/>
  <c r="D2814" i="18"/>
  <c r="C2814" i="18"/>
  <c r="B2814" i="18"/>
  <c r="A2814" i="18"/>
  <c r="E2813" i="18"/>
  <c r="D2813" i="18"/>
  <c r="C2813" i="18"/>
  <c r="B2813" i="18"/>
  <c r="A2813" i="18"/>
  <c r="E2812" i="18"/>
  <c r="D2812" i="18"/>
  <c r="C2812" i="18"/>
  <c r="B2812" i="18"/>
  <c r="A2812" i="18"/>
  <c r="E2811" i="18"/>
  <c r="D2811" i="18"/>
  <c r="C2811" i="18"/>
  <c r="B2811" i="18"/>
  <c r="A2811" i="18"/>
  <c r="E2810" i="18"/>
  <c r="D2810" i="18"/>
  <c r="C2810" i="18"/>
  <c r="B2810" i="18"/>
  <c r="A2810" i="18"/>
  <c r="E2809" i="18"/>
  <c r="D2809" i="18"/>
  <c r="C2809" i="18"/>
  <c r="B2809" i="18"/>
  <c r="A2809" i="18"/>
  <c r="E2808" i="18"/>
  <c r="D2808" i="18"/>
  <c r="C2808" i="18"/>
  <c r="B2808" i="18"/>
  <c r="A2808" i="18"/>
  <c r="E2807" i="18"/>
  <c r="D2807" i="18"/>
  <c r="C2807" i="18"/>
  <c r="B2807" i="18"/>
  <c r="A2807" i="18"/>
  <c r="E2806" i="18"/>
  <c r="D2806" i="18"/>
  <c r="C2806" i="18"/>
  <c r="B2806" i="18"/>
  <c r="A2806" i="18"/>
  <c r="E2805" i="18"/>
  <c r="D2805" i="18"/>
  <c r="C2805" i="18"/>
  <c r="B2805" i="18"/>
  <c r="A2805" i="18"/>
  <c r="E2804" i="18"/>
  <c r="D2804" i="18"/>
  <c r="C2804" i="18"/>
  <c r="B2804" i="18"/>
  <c r="A2804" i="18"/>
  <c r="E2803" i="18"/>
  <c r="D2803" i="18"/>
  <c r="C2803" i="18"/>
  <c r="B2803" i="18"/>
  <c r="A2803" i="18"/>
  <c r="E2802" i="18"/>
  <c r="D2802" i="18"/>
  <c r="C2802" i="18"/>
  <c r="B2802" i="18"/>
  <c r="A2802" i="18"/>
  <c r="E2801" i="18"/>
  <c r="D2801" i="18"/>
  <c r="C2801" i="18"/>
  <c r="B2801" i="18"/>
  <c r="A2801" i="18"/>
  <c r="E2800" i="18"/>
  <c r="D2800" i="18"/>
  <c r="C2800" i="18"/>
  <c r="B2800" i="18"/>
  <c r="A2800" i="18"/>
  <c r="E2799" i="18"/>
  <c r="D2799" i="18"/>
  <c r="C2799" i="18"/>
  <c r="B2799" i="18"/>
  <c r="A2799" i="18"/>
  <c r="E2798" i="18"/>
  <c r="D2798" i="18"/>
  <c r="C2798" i="18"/>
  <c r="B2798" i="18"/>
  <c r="A2798" i="18"/>
  <c r="E2797" i="18"/>
  <c r="D2797" i="18"/>
  <c r="C2797" i="18"/>
  <c r="B2797" i="18"/>
  <c r="A2797" i="18"/>
  <c r="E2796" i="18"/>
  <c r="D2796" i="18"/>
  <c r="C2796" i="18"/>
  <c r="B2796" i="18"/>
  <c r="A2796" i="18"/>
  <c r="E2795" i="18"/>
  <c r="D2795" i="18"/>
  <c r="C2795" i="18"/>
  <c r="B2795" i="18"/>
  <c r="A2795" i="18"/>
  <c r="E2794" i="18"/>
  <c r="D2794" i="18"/>
  <c r="C2794" i="18"/>
  <c r="B2794" i="18"/>
  <c r="A2794" i="18"/>
  <c r="E2793" i="18"/>
  <c r="D2793" i="18"/>
  <c r="C2793" i="18"/>
  <c r="B2793" i="18"/>
  <c r="A2793" i="18"/>
  <c r="E2792" i="18"/>
  <c r="D2792" i="18"/>
  <c r="C2792" i="18"/>
  <c r="B2792" i="18"/>
  <c r="A2792" i="18"/>
  <c r="E2791" i="18"/>
  <c r="D2791" i="18"/>
  <c r="C2791" i="18"/>
  <c r="B2791" i="18"/>
  <c r="A2791" i="18"/>
  <c r="E2790" i="18"/>
  <c r="D2790" i="18"/>
  <c r="C2790" i="18"/>
  <c r="B2790" i="18"/>
  <c r="A2790" i="18"/>
  <c r="E2789" i="18"/>
  <c r="D2789" i="18"/>
  <c r="C2789" i="18"/>
  <c r="B2789" i="18"/>
  <c r="A2789" i="18"/>
  <c r="E2788" i="18"/>
  <c r="D2788" i="18"/>
  <c r="C2788" i="18"/>
  <c r="B2788" i="18"/>
  <c r="A2788" i="18"/>
  <c r="E2787" i="18"/>
  <c r="D2787" i="18"/>
  <c r="C2787" i="18"/>
  <c r="B2787" i="18"/>
  <c r="A2787" i="18"/>
  <c r="E2786" i="18"/>
  <c r="D2786" i="18"/>
  <c r="C2786" i="18"/>
  <c r="B2786" i="18"/>
  <c r="A2786" i="18"/>
  <c r="E2785" i="18"/>
  <c r="D2785" i="18"/>
  <c r="C2785" i="18"/>
  <c r="B2785" i="18"/>
  <c r="A2785" i="18"/>
  <c r="E2784" i="18"/>
  <c r="D2784" i="18"/>
  <c r="C2784" i="18"/>
  <c r="B2784" i="18"/>
  <c r="A2784" i="18"/>
  <c r="E2783" i="18"/>
  <c r="D2783" i="18"/>
  <c r="C2783" i="18"/>
  <c r="B2783" i="18"/>
  <c r="A2783" i="18"/>
  <c r="E2782" i="18"/>
  <c r="D2782" i="18"/>
  <c r="C2782" i="18"/>
  <c r="B2782" i="18"/>
  <c r="A2782" i="18"/>
  <c r="E2781" i="18"/>
  <c r="D2781" i="18"/>
  <c r="C2781" i="18"/>
  <c r="B2781" i="18"/>
  <c r="A2781" i="18"/>
  <c r="E2780" i="18"/>
  <c r="D2780" i="18"/>
  <c r="C2780" i="18"/>
  <c r="B2780" i="18"/>
  <c r="A2780" i="18"/>
  <c r="E2779" i="18"/>
  <c r="D2779" i="18"/>
  <c r="C2779" i="18"/>
  <c r="B2779" i="18"/>
  <c r="A2779" i="18"/>
  <c r="E2778" i="18"/>
  <c r="D2778" i="18"/>
  <c r="C2778" i="18"/>
  <c r="B2778" i="18"/>
  <c r="A2778" i="18"/>
  <c r="E2777" i="18"/>
  <c r="D2777" i="18"/>
  <c r="C2777" i="18"/>
  <c r="B2777" i="18"/>
  <c r="A2777" i="18"/>
  <c r="E2776" i="18"/>
  <c r="D2776" i="18"/>
  <c r="C2776" i="18"/>
  <c r="B2776" i="18"/>
  <c r="A2776" i="18"/>
  <c r="E2775" i="18"/>
  <c r="D2775" i="18"/>
  <c r="C2775" i="18"/>
  <c r="B2775" i="18"/>
  <c r="A2775" i="18"/>
  <c r="E2774" i="18"/>
  <c r="D2774" i="18"/>
  <c r="C2774" i="18"/>
  <c r="B2774" i="18"/>
  <c r="A2774" i="18"/>
  <c r="E2773" i="18"/>
  <c r="D2773" i="18"/>
  <c r="C2773" i="18"/>
  <c r="B2773" i="18"/>
  <c r="A2773" i="18"/>
  <c r="E2772" i="18"/>
  <c r="D2772" i="18"/>
  <c r="C2772" i="18"/>
  <c r="B2772" i="18"/>
  <c r="A2772" i="18"/>
  <c r="E2771" i="18"/>
  <c r="D2771" i="18"/>
  <c r="C2771" i="18"/>
  <c r="B2771" i="18"/>
  <c r="A2771" i="18"/>
  <c r="E2770" i="18"/>
  <c r="D2770" i="18"/>
  <c r="C2770" i="18"/>
  <c r="B2770" i="18"/>
  <c r="A2770" i="18"/>
  <c r="E2769" i="18"/>
  <c r="D2769" i="18"/>
  <c r="C2769" i="18"/>
  <c r="B2769" i="18"/>
  <c r="A2769" i="18"/>
  <c r="E2768" i="18"/>
  <c r="D2768" i="18"/>
  <c r="C2768" i="18"/>
  <c r="B2768" i="18"/>
  <c r="A2768" i="18"/>
  <c r="E2767" i="18"/>
  <c r="D2767" i="18"/>
  <c r="C2767" i="18"/>
  <c r="B2767" i="18"/>
  <c r="A2767" i="18"/>
  <c r="E2766" i="18"/>
  <c r="D2766" i="18"/>
  <c r="C2766" i="18"/>
  <c r="B2766" i="18"/>
  <c r="A2766" i="18"/>
  <c r="E2765" i="18"/>
  <c r="D2765" i="18"/>
  <c r="C2765" i="18"/>
  <c r="B2765" i="18"/>
  <c r="A2765" i="18"/>
  <c r="E2764" i="18"/>
  <c r="D2764" i="18"/>
  <c r="C2764" i="18"/>
  <c r="B2764" i="18"/>
  <c r="A2764" i="18"/>
  <c r="E2763" i="18"/>
  <c r="D2763" i="18"/>
  <c r="C2763" i="18"/>
  <c r="B2763" i="18"/>
  <c r="A2763" i="18"/>
  <c r="E2762" i="18"/>
  <c r="D2762" i="18"/>
  <c r="C2762" i="18"/>
  <c r="B2762" i="18"/>
  <c r="A2762" i="18"/>
  <c r="E2761" i="18"/>
  <c r="D2761" i="18"/>
  <c r="C2761" i="18"/>
  <c r="B2761" i="18"/>
  <c r="A2761" i="18"/>
  <c r="E2760" i="18"/>
  <c r="D2760" i="18"/>
  <c r="C2760" i="18"/>
  <c r="B2760" i="18"/>
  <c r="A2760" i="18"/>
  <c r="E2759" i="18"/>
  <c r="D2759" i="18"/>
  <c r="C2759" i="18"/>
  <c r="B2759" i="18"/>
  <c r="A2759" i="18"/>
  <c r="E2758" i="18"/>
  <c r="D2758" i="18"/>
  <c r="C2758" i="18"/>
  <c r="B2758" i="18"/>
  <c r="A2758" i="18"/>
  <c r="E2757" i="18"/>
  <c r="D2757" i="18"/>
  <c r="C2757" i="18"/>
  <c r="B2757" i="18"/>
  <c r="A2757" i="18"/>
  <c r="E2756" i="18"/>
  <c r="D2756" i="18"/>
  <c r="C2756" i="18"/>
  <c r="B2756" i="18"/>
  <c r="A2756" i="18"/>
  <c r="E2755" i="18"/>
  <c r="D2755" i="18"/>
  <c r="C2755" i="18"/>
  <c r="B2755" i="18"/>
  <c r="A2755" i="18"/>
  <c r="E2754" i="18"/>
  <c r="D2754" i="18"/>
  <c r="C2754" i="18"/>
  <c r="B2754" i="18"/>
  <c r="A2754" i="18"/>
  <c r="E2753" i="18"/>
  <c r="D2753" i="18"/>
  <c r="C2753" i="18"/>
  <c r="B2753" i="18"/>
  <c r="A2753" i="18"/>
  <c r="E2752" i="18"/>
  <c r="D2752" i="18"/>
  <c r="C2752" i="18"/>
  <c r="B2752" i="18"/>
  <c r="A2752" i="18"/>
  <c r="E2751" i="18"/>
  <c r="D2751" i="18"/>
  <c r="C2751" i="18"/>
  <c r="B2751" i="18"/>
  <c r="A2751" i="18"/>
  <c r="E2750" i="18"/>
  <c r="D2750" i="18"/>
  <c r="C2750" i="18"/>
  <c r="B2750" i="18"/>
  <c r="A2750" i="18"/>
  <c r="E2749" i="18"/>
  <c r="D2749" i="18"/>
  <c r="C2749" i="18"/>
  <c r="B2749" i="18"/>
  <c r="A2749" i="18"/>
  <c r="E2748" i="18"/>
  <c r="D2748" i="18"/>
  <c r="C2748" i="18"/>
  <c r="B2748" i="18"/>
  <c r="A2748" i="18"/>
  <c r="E2747" i="18"/>
  <c r="D2747" i="18"/>
  <c r="C2747" i="18"/>
  <c r="B2747" i="18"/>
  <c r="A2747" i="18"/>
  <c r="E2746" i="18"/>
  <c r="D2746" i="18"/>
  <c r="C2746" i="18"/>
  <c r="B2746" i="18"/>
  <c r="A2746" i="18"/>
  <c r="E2745" i="18"/>
  <c r="D2745" i="18"/>
  <c r="C2745" i="18"/>
  <c r="B2745" i="18"/>
  <c r="A2745" i="18"/>
  <c r="E2744" i="18"/>
  <c r="D2744" i="18"/>
  <c r="C2744" i="18"/>
  <c r="B2744" i="18"/>
  <c r="A2744" i="18"/>
  <c r="E2743" i="18"/>
  <c r="D2743" i="18"/>
  <c r="C2743" i="18"/>
  <c r="B2743" i="18"/>
  <c r="A2743" i="18"/>
  <c r="E2742" i="18"/>
  <c r="D2742" i="18"/>
  <c r="C2742" i="18"/>
  <c r="B2742" i="18"/>
  <c r="A2742" i="18"/>
  <c r="E2741" i="18"/>
  <c r="D2741" i="18"/>
  <c r="C2741" i="18"/>
  <c r="B2741" i="18"/>
  <c r="A2741" i="18"/>
  <c r="E2740" i="18"/>
  <c r="D2740" i="18"/>
  <c r="C2740" i="18"/>
  <c r="B2740" i="18"/>
  <c r="A2740" i="18"/>
  <c r="E2739" i="18"/>
  <c r="D2739" i="18"/>
  <c r="C2739" i="18"/>
  <c r="B2739" i="18"/>
  <c r="A2739" i="18"/>
  <c r="E2738" i="18"/>
  <c r="D2738" i="18"/>
  <c r="C2738" i="18"/>
  <c r="B2738" i="18"/>
  <c r="A2738" i="18"/>
  <c r="E2737" i="18"/>
  <c r="D2737" i="18"/>
  <c r="C2737" i="18"/>
  <c r="B2737" i="18"/>
  <c r="A2737" i="18"/>
  <c r="E2736" i="18"/>
  <c r="D2736" i="18"/>
  <c r="C2736" i="18"/>
  <c r="B2736" i="18"/>
  <c r="A2736" i="18"/>
  <c r="E2735" i="18"/>
  <c r="D2735" i="18"/>
  <c r="C2735" i="18"/>
  <c r="B2735" i="18"/>
  <c r="A2735" i="18"/>
  <c r="E2734" i="18"/>
  <c r="D2734" i="18"/>
  <c r="C2734" i="18"/>
  <c r="B2734" i="18"/>
  <c r="A2734" i="18"/>
  <c r="E2733" i="18"/>
  <c r="D2733" i="18"/>
  <c r="C2733" i="18"/>
  <c r="B2733" i="18"/>
  <c r="A2733" i="18"/>
  <c r="E2732" i="18"/>
  <c r="D2732" i="18"/>
  <c r="C2732" i="18"/>
  <c r="B2732" i="18"/>
  <c r="A2732" i="18"/>
  <c r="E2731" i="18"/>
  <c r="D2731" i="18"/>
  <c r="C2731" i="18"/>
  <c r="B2731" i="18"/>
  <c r="A2731" i="18"/>
  <c r="E2730" i="18"/>
  <c r="D2730" i="18"/>
  <c r="C2730" i="18"/>
  <c r="B2730" i="18"/>
  <c r="A2730" i="18"/>
  <c r="E2729" i="18"/>
  <c r="D2729" i="18"/>
  <c r="C2729" i="18"/>
  <c r="B2729" i="18"/>
  <c r="A2729" i="18"/>
  <c r="E2728" i="18"/>
  <c r="D2728" i="18"/>
  <c r="C2728" i="18"/>
  <c r="B2728" i="18"/>
  <c r="A2728" i="18"/>
  <c r="E2727" i="18"/>
  <c r="D2727" i="18"/>
  <c r="C2727" i="18"/>
  <c r="B2727" i="18"/>
  <c r="A2727" i="18"/>
  <c r="E2726" i="18"/>
  <c r="D2726" i="18"/>
  <c r="C2726" i="18"/>
  <c r="B2726" i="18"/>
  <c r="A2726" i="18"/>
  <c r="E2725" i="18"/>
  <c r="D2725" i="18"/>
  <c r="C2725" i="18"/>
  <c r="B2725" i="18"/>
  <c r="A2725" i="18"/>
  <c r="E2724" i="18"/>
  <c r="D2724" i="18"/>
  <c r="C2724" i="18"/>
  <c r="B2724" i="18"/>
  <c r="A2724" i="18"/>
  <c r="E2723" i="18"/>
  <c r="D2723" i="18"/>
  <c r="C2723" i="18"/>
  <c r="B2723" i="18"/>
  <c r="A2723" i="18"/>
  <c r="E2722" i="18"/>
  <c r="D2722" i="18"/>
  <c r="C2722" i="18"/>
  <c r="B2722" i="18"/>
  <c r="A2722" i="18"/>
  <c r="E2721" i="18"/>
  <c r="D2721" i="18"/>
  <c r="C2721" i="18"/>
  <c r="B2721" i="18"/>
  <c r="A2721" i="18"/>
  <c r="E2720" i="18"/>
  <c r="D2720" i="18"/>
  <c r="C2720" i="18"/>
  <c r="B2720" i="18"/>
  <c r="A2720" i="18"/>
  <c r="E2719" i="18"/>
  <c r="D2719" i="18"/>
  <c r="C2719" i="18"/>
  <c r="B2719" i="18"/>
  <c r="A2719" i="18"/>
  <c r="E2718" i="18"/>
  <c r="D2718" i="18"/>
  <c r="C2718" i="18"/>
  <c r="B2718" i="18"/>
  <c r="A2718" i="18"/>
  <c r="E2717" i="18"/>
  <c r="D2717" i="18"/>
  <c r="C2717" i="18"/>
  <c r="B2717" i="18"/>
  <c r="A2717" i="18"/>
  <c r="E2716" i="18"/>
  <c r="D2716" i="18"/>
  <c r="C2716" i="18"/>
  <c r="B2716" i="18"/>
  <c r="A2716" i="18"/>
  <c r="E2715" i="18"/>
  <c r="D2715" i="18"/>
  <c r="C2715" i="18"/>
  <c r="B2715" i="18"/>
  <c r="A2715" i="18"/>
  <c r="E2714" i="18"/>
  <c r="D2714" i="18"/>
  <c r="C2714" i="18"/>
  <c r="B2714" i="18"/>
  <c r="A2714" i="18"/>
  <c r="E2713" i="18"/>
  <c r="D2713" i="18"/>
  <c r="C2713" i="18"/>
  <c r="B2713" i="18"/>
  <c r="A2713" i="18"/>
  <c r="E2712" i="18"/>
  <c r="D2712" i="18"/>
  <c r="C2712" i="18"/>
  <c r="B2712" i="18"/>
  <c r="A2712" i="18"/>
  <c r="E2711" i="18"/>
  <c r="D2711" i="18"/>
  <c r="C2711" i="18"/>
  <c r="B2711" i="18"/>
  <c r="A2711" i="18"/>
  <c r="E2710" i="18"/>
  <c r="D2710" i="18"/>
  <c r="C2710" i="18"/>
  <c r="B2710" i="18"/>
  <c r="A2710" i="18"/>
  <c r="E2709" i="18"/>
  <c r="D2709" i="18"/>
  <c r="C2709" i="18"/>
  <c r="B2709" i="18"/>
  <c r="A2709" i="18"/>
  <c r="E2708" i="18"/>
  <c r="D2708" i="18"/>
  <c r="C2708" i="18"/>
  <c r="B2708" i="18"/>
  <c r="A2708" i="18"/>
  <c r="E2707" i="18"/>
  <c r="D2707" i="18"/>
  <c r="C2707" i="18"/>
  <c r="B2707" i="18"/>
  <c r="A2707" i="18"/>
  <c r="E2706" i="18"/>
  <c r="D2706" i="18"/>
  <c r="C2706" i="18"/>
  <c r="B2706" i="18"/>
  <c r="A2706" i="18"/>
  <c r="E2705" i="18"/>
  <c r="D2705" i="18"/>
  <c r="C2705" i="18"/>
  <c r="B2705" i="18"/>
  <c r="A2705" i="18"/>
  <c r="E2704" i="18"/>
  <c r="D2704" i="18"/>
  <c r="C2704" i="18"/>
  <c r="B2704" i="18"/>
  <c r="A2704" i="18"/>
  <c r="E2703" i="18"/>
  <c r="D2703" i="18"/>
  <c r="C2703" i="18"/>
  <c r="B2703" i="18"/>
  <c r="A2703" i="18"/>
  <c r="E2702" i="18"/>
  <c r="D2702" i="18"/>
  <c r="C2702" i="18"/>
  <c r="B2702" i="18"/>
  <c r="A2702" i="18"/>
  <c r="E2701" i="18"/>
  <c r="D2701" i="18"/>
  <c r="C2701" i="18"/>
  <c r="B2701" i="18"/>
  <c r="A2701" i="18"/>
  <c r="E2700" i="18"/>
  <c r="D2700" i="18"/>
  <c r="C2700" i="18"/>
  <c r="B2700" i="18"/>
  <c r="A2700" i="18"/>
  <c r="E2699" i="18"/>
  <c r="D2699" i="18"/>
  <c r="C2699" i="18"/>
  <c r="B2699" i="18"/>
  <c r="A2699" i="18"/>
  <c r="E2698" i="18"/>
  <c r="D2698" i="18"/>
  <c r="C2698" i="18"/>
  <c r="B2698" i="18"/>
  <c r="A2698" i="18"/>
  <c r="E2697" i="18"/>
  <c r="D2697" i="18"/>
  <c r="C2697" i="18"/>
  <c r="B2697" i="18"/>
  <c r="A2697" i="18"/>
  <c r="E2696" i="18"/>
  <c r="D2696" i="18"/>
  <c r="C2696" i="18"/>
  <c r="B2696" i="18"/>
  <c r="A2696" i="18"/>
  <c r="E2695" i="18"/>
  <c r="D2695" i="18"/>
  <c r="C2695" i="18"/>
  <c r="B2695" i="18"/>
  <c r="A2695" i="18"/>
  <c r="E2694" i="18"/>
  <c r="D2694" i="18"/>
  <c r="C2694" i="18"/>
  <c r="B2694" i="18"/>
  <c r="A2694" i="18"/>
  <c r="E2693" i="18"/>
  <c r="D2693" i="18"/>
  <c r="C2693" i="18"/>
  <c r="B2693" i="18"/>
  <c r="A2693" i="18"/>
  <c r="E2692" i="18"/>
  <c r="D2692" i="18"/>
  <c r="C2692" i="18"/>
  <c r="B2692" i="18"/>
  <c r="A2692" i="18"/>
  <c r="E2691" i="18"/>
  <c r="D2691" i="18"/>
  <c r="C2691" i="18"/>
  <c r="B2691" i="18"/>
  <c r="A2691" i="18"/>
  <c r="E2690" i="18"/>
  <c r="D2690" i="18"/>
  <c r="C2690" i="18"/>
  <c r="B2690" i="18"/>
  <c r="A2690" i="18"/>
  <c r="E2689" i="18"/>
  <c r="D2689" i="18"/>
  <c r="C2689" i="18"/>
  <c r="B2689" i="18"/>
  <c r="A2689" i="18"/>
  <c r="E2688" i="18"/>
  <c r="D2688" i="18"/>
  <c r="C2688" i="18"/>
  <c r="B2688" i="18"/>
  <c r="A2688" i="18"/>
  <c r="E2687" i="18"/>
  <c r="D2687" i="18"/>
  <c r="C2687" i="18"/>
  <c r="B2687" i="18"/>
  <c r="A2687" i="18"/>
  <c r="E2686" i="18"/>
  <c r="D2686" i="18"/>
  <c r="C2686" i="18"/>
  <c r="B2686" i="18"/>
  <c r="A2686" i="18"/>
  <c r="E2685" i="18"/>
  <c r="D2685" i="18"/>
  <c r="C2685" i="18"/>
  <c r="B2685" i="18"/>
  <c r="A2685" i="18"/>
  <c r="E2684" i="18"/>
  <c r="D2684" i="18"/>
  <c r="C2684" i="18"/>
  <c r="B2684" i="18"/>
  <c r="A2684" i="18"/>
  <c r="E2683" i="18"/>
  <c r="D2683" i="18"/>
  <c r="C2683" i="18"/>
  <c r="B2683" i="18"/>
  <c r="A2683" i="18"/>
  <c r="E2682" i="18"/>
  <c r="D2682" i="18"/>
  <c r="C2682" i="18"/>
  <c r="B2682" i="18"/>
  <c r="A2682" i="18"/>
  <c r="E2681" i="18"/>
  <c r="D2681" i="18"/>
  <c r="C2681" i="18"/>
  <c r="B2681" i="18"/>
  <c r="A2681" i="18"/>
  <c r="E2680" i="18"/>
  <c r="D2680" i="18"/>
  <c r="C2680" i="18"/>
  <c r="B2680" i="18"/>
  <c r="A2680" i="18"/>
  <c r="E2679" i="18"/>
  <c r="D2679" i="18"/>
  <c r="C2679" i="18"/>
  <c r="B2679" i="18"/>
  <c r="A2679" i="18"/>
  <c r="E2678" i="18"/>
  <c r="D2678" i="18"/>
  <c r="C2678" i="18"/>
  <c r="B2678" i="18"/>
  <c r="A2678" i="18"/>
  <c r="E2677" i="18"/>
  <c r="D2677" i="18"/>
  <c r="C2677" i="18"/>
  <c r="B2677" i="18"/>
  <c r="A2677" i="18"/>
  <c r="E2676" i="18"/>
  <c r="D2676" i="18"/>
  <c r="C2676" i="18"/>
  <c r="B2676" i="18"/>
  <c r="A2676" i="18"/>
  <c r="E2675" i="18"/>
  <c r="D2675" i="18"/>
  <c r="C2675" i="18"/>
  <c r="B2675" i="18"/>
  <c r="A2675" i="18"/>
  <c r="E2674" i="18"/>
  <c r="D2674" i="18"/>
  <c r="C2674" i="18"/>
  <c r="B2674" i="18"/>
  <c r="A2674" i="18"/>
  <c r="E2673" i="18"/>
  <c r="D2673" i="18"/>
  <c r="C2673" i="18"/>
  <c r="B2673" i="18"/>
  <c r="A2673" i="18"/>
  <c r="E2672" i="18"/>
  <c r="D2672" i="18"/>
  <c r="C2672" i="18"/>
  <c r="B2672" i="18"/>
  <c r="A2672" i="18"/>
  <c r="E2671" i="18"/>
  <c r="D2671" i="18"/>
  <c r="C2671" i="18"/>
  <c r="B2671" i="18"/>
  <c r="A2671" i="18"/>
  <c r="E2670" i="18"/>
  <c r="D2670" i="18"/>
  <c r="C2670" i="18"/>
  <c r="B2670" i="18"/>
  <c r="A2670" i="18"/>
  <c r="E2669" i="18"/>
  <c r="D2669" i="18"/>
  <c r="C2669" i="18"/>
  <c r="B2669" i="18"/>
  <c r="A2669" i="18"/>
  <c r="E2668" i="18"/>
  <c r="D2668" i="18"/>
  <c r="C2668" i="18"/>
  <c r="B2668" i="18"/>
  <c r="A2668" i="18"/>
  <c r="E2667" i="18"/>
  <c r="D2667" i="18"/>
  <c r="C2667" i="18"/>
  <c r="B2667" i="18"/>
  <c r="A2667" i="18"/>
  <c r="E2666" i="18"/>
  <c r="D2666" i="18"/>
  <c r="C2666" i="18"/>
  <c r="B2666" i="18"/>
  <c r="A2666" i="18"/>
  <c r="E2665" i="18"/>
  <c r="D2665" i="18"/>
  <c r="C2665" i="18"/>
  <c r="B2665" i="18"/>
  <c r="A2665" i="18"/>
  <c r="E2664" i="18"/>
  <c r="D2664" i="18"/>
  <c r="C2664" i="18"/>
  <c r="B2664" i="18"/>
  <c r="A2664" i="18"/>
  <c r="E2663" i="18"/>
  <c r="D2663" i="18"/>
  <c r="C2663" i="18"/>
  <c r="B2663" i="18"/>
  <c r="A2663" i="18"/>
  <c r="E2662" i="18"/>
  <c r="D2662" i="18"/>
  <c r="C2662" i="18"/>
  <c r="B2662" i="18"/>
  <c r="A2662" i="18"/>
  <c r="E2661" i="18"/>
  <c r="D2661" i="18"/>
  <c r="C2661" i="18"/>
  <c r="B2661" i="18"/>
  <c r="A2661" i="18"/>
  <c r="E2660" i="18"/>
  <c r="D2660" i="18"/>
  <c r="C2660" i="18"/>
  <c r="B2660" i="18"/>
  <c r="A2660" i="18"/>
  <c r="E2659" i="18"/>
  <c r="D2659" i="18"/>
  <c r="C2659" i="18"/>
  <c r="B2659" i="18"/>
  <c r="A2659" i="18"/>
  <c r="E2658" i="18"/>
  <c r="D2658" i="18"/>
  <c r="C2658" i="18"/>
  <c r="B2658" i="18"/>
  <c r="A2658" i="18"/>
  <c r="E2657" i="18"/>
  <c r="D2657" i="18"/>
  <c r="C2657" i="18"/>
  <c r="B2657" i="18"/>
  <c r="A2657" i="18"/>
  <c r="E2656" i="18"/>
  <c r="D2656" i="18"/>
  <c r="C2656" i="18"/>
  <c r="B2656" i="18"/>
  <c r="A2656" i="18"/>
  <c r="E2655" i="18"/>
  <c r="D2655" i="18"/>
  <c r="C2655" i="18"/>
  <c r="B2655" i="18"/>
  <c r="A2655" i="18"/>
  <c r="E2654" i="18"/>
  <c r="D2654" i="18"/>
  <c r="C2654" i="18"/>
  <c r="B2654" i="18"/>
  <c r="A2654" i="18"/>
  <c r="E2653" i="18"/>
  <c r="D2653" i="18"/>
  <c r="C2653" i="18"/>
  <c r="B2653" i="18"/>
  <c r="A2653" i="18"/>
  <c r="E2652" i="18"/>
  <c r="D2652" i="18"/>
  <c r="C2652" i="18"/>
  <c r="B2652" i="18"/>
  <c r="A2652" i="18"/>
  <c r="E2651" i="18"/>
  <c r="D2651" i="18"/>
  <c r="C2651" i="18"/>
  <c r="B2651" i="18"/>
  <c r="A2651" i="18"/>
  <c r="E2650" i="18"/>
  <c r="D2650" i="18"/>
  <c r="C2650" i="18"/>
  <c r="B2650" i="18"/>
  <c r="A2650" i="18"/>
  <c r="E2649" i="18"/>
  <c r="D2649" i="18"/>
  <c r="C2649" i="18"/>
  <c r="B2649" i="18"/>
  <c r="A2649" i="18"/>
  <c r="E2648" i="18"/>
  <c r="D2648" i="18"/>
  <c r="C2648" i="18"/>
  <c r="B2648" i="18"/>
  <c r="A2648" i="18"/>
  <c r="E2647" i="18"/>
  <c r="D2647" i="18"/>
  <c r="C2647" i="18"/>
  <c r="B2647" i="18"/>
  <c r="A2647" i="18"/>
  <c r="E2646" i="18"/>
  <c r="D2646" i="18"/>
  <c r="C2646" i="18"/>
  <c r="B2646" i="18"/>
  <c r="A2646" i="18"/>
  <c r="E2645" i="18"/>
  <c r="D2645" i="18"/>
  <c r="C2645" i="18"/>
  <c r="B2645" i="18"/>
  <c r="A2645" i="18"/>
  <c r="E2644" i="18"/>
  <c r="D2644" i="18"/>
  <c r="C2644" i="18"/>
  <c r="B2644" i="18"/>
  <c r="A2644" i="18"/>
  <c r="E2643" i="18"/>
  <c r="D2643" i="18"/>
  <c r="C2643" i="18"/>
  <c r="B2643" i="18"/>
  <c r="A2643" i="18"/>
  <c r="E2642" i="18"/>
  <c r="D2642" i="18"/>
  <c r="C2642" i="18"/>
  <c r="B2642" i="18"/>
  <c r="A2642" i="18"/>
  <c r="E2641" i="18"/>
  <c r="D2641" i="18"/>
  <c r="C2641" i="18"/>
  <c r="B2641" i="18"/>
  <c r="A2641" i="18"/>
  <c r="E2640" i="18"/>
  <c r="D2640" i="18"/>
  <c r="C2640" i="18"/>
  <c r="B2640" i="18"/>
  <c r="A2640" i="18"/>
  <c r="E2639" i="18"/>
  <c r="D2639" i="18"/>
  <c r="C2639" i="18"/>
  <c r="B2639" i="18"/>
  <c r="A2639" i="18"/>
  <c r="E2638" i="18"/>
  <c r="D2638" i="18"/>
  <c r="C2638" i="18"/>
  <c r="B2638" i="18"/>
  <c r="A2638" i="18"/>
  <c r="E2637" i="18"/>
  <c r="D2637" i="18"/>
  <c r="C2637" i="18"/>
  <c r="B2637" i="18"/>
  <c r="A2637" i="18"/>
  <c r="E2636" i="18"/>
  <c r="D2636" i="18"/>
  <c r="C2636" i="18"/>
  <c r="B2636" i="18"/>
  <c r="A2636" i="18"/>
  <c r="E2635" i="18"/>
  <c r="D2635" i="18"/>
  <c r="C2635" i="18"/>
  <c r="B2635" i="18"/>
  <c r="A2635" i="18"/>
  <c r="E2634" i="18"/>
  <c r="D2634" i="18"/>
  <c r="C2634" i="18"/>
  <c r="B2634" i="18"/>
  <c r="A2634" i="18"/>
  <c r="E2633" i="18"/>
  <c r="D2633" i="18"/>
  <c r="C2633" i="18"/>
  <c r="B2633" i="18"/>
  <c r="A2633" i="18"/>
  <c r="E2632" i="18"/>
  <c r="D2632" i="18"/>
  <c r="C2632" i="18"/>
  <c r="B2632" i="18"/>
  <c r="A2632" i="18"/>
  <c r="E2631" i="18"/>
  <c r="D2631" i="18"/>
  <c r="C2631" i="18"/>
  <c r="B2631" i="18"/>
  <c r="A2631" i="18"/>
  <c r="E2630" i="18"/>
  <c r="D2630" i="18"/>
  <c r="C2630" i="18"/>
  <c r="B2630" i="18"/>
  <c r="A2630" i="18"/>
  <c r="E2629" i="18"/>
  <c r="D2629" i="18"/>
  <c r="C2629" i="18"/>
  <c r="B2629" i="18"/>
  <c r="A2629" i="18"/>
  <c r="E2628" i="18"/>
  <c r="D2628" i="18"/>
  <c r="C2628" i="18"/>
  <c r="B2628" i="18"/>
  <c r="A2628" i="18"/>
  <c r="E2627" i="18"/>
  <c r="D2627" i="18"/>
  <c r="C2627" i="18"/>
  <c r="B2627" i="18"/>
  <c r="A2627" i="18"/>
  <c r="E2626" i="18"/>
  <c r="D2626" i="18"/>
  <c r="C2626" i="18"/>
  <c r="B2626" i="18"/>
  <c r="A2626" i="18"/>
  <c r="E2625" i="18"/>
  <c r="D2625" i="18"/>
  <c r="C2625" i="18"/>
  <c r="B2625" i="18"/>
  <c r="A2625" i="18"/>
  <c r="E2624" i="18"/>
  <c r="D2624" i="18"/>
  <c r="C2624" i="18"/>
  <c r="B2624" i="18"/>
  <c r="A2624" i="18"/>
  <c r="E2623" i="18"/>
  <c r="D2623" i="18"/>
  <c r="C2623" i="18"/>
  <c r="B2623" i="18"/>
  <c r="A2623" i="18"/>
  <c r="E2622" i="18"/>
  <c r="D2622" i="18"/>
  <c r="C2622" i="18"/>
  <c r="B2622" i="18"/>
  <c r="A2622" i="18"/>
  <c r="E2621" i="18"/>
  <c r="D2621" i="18"/>
  <c r="C2621" i="18"/>
  <c r="B2621" i="18"/>
  <c r="A2621" i="18"/>
  <c r="E2620" i="18"/>
  <c r="D2620" i="18"/>
  <c r="C2620" i="18"/>
  <c r="B2620" i="18"/>
  <c r="A2620" i="18"/>
  <c r="E2619" i="18"/>
  <c r="D2619" i="18"/>
  <c r="C2619" i="18"/>
  <c r="B2619" i="18"/>
  <c r="A2619" i="18"/>
  <c r="E2618" i="18"/>
  <c r="D2618" i="18"/>
  <c r="C2618" i="18"/>
  <c r="B2618" i="18"/>
  <c r="A2618" i="18"/>
  <c r="E2617" i="18"/>
  <c r="D2617" i="18"/>
  <c r="C2617" i="18"/>
  <c r="B2617" i="18"/>
  <c r="A2617" i="18"/>
  <c r="E2616" i="18"/>
  <c r="D2616" i="18"/>
  <c r="C2616" i="18"/>
  <c r="B2616" i="18"/>
  <c r="A2616" i="18"/>
  <c r="E2615" i="18"/>
  <c r="D2615" i="18"/>
  <c r="C2615" i="18"/>
  <c r="B2615" i="18"/>
  <c r="A2615" i="18"/>
  <c r="E2614" i="18"/>
  <c r="D2614" i="18"/>
  <c r="C2614" i="18"/>
  <c r="B2614" i="18"/>
  <c r="A2614" i="18"/>
  <c r="E2613" i="18"/>
  <c r="D2613" i="18"/>
  <c r="C2613" i="18"/>
  <c r="B2613" i="18"/>
  <c r="A2613" i="18"/>
  <c r="E2612" i="18"/>
  <c r="D2612" i="18"/>
  <c r="C2612" i="18"/>
  <c r="B2612" i="18"/>
  <c r="A2612" i="18"/>
  <c r="E2611" i="18"/>
  <c r="D2611" i="18"/>
  <c r="C2611" i="18"/>
  <c r="B2611" i="18"/>
  <c r="A2611" i="18"/>
  <c r="E2610" i="18"/>
  <c r="D2610" i="18"/>
  <c r="C2610" i="18"/>
  <c r="B2610" i="18"/>
  <c r="A2610" i="18"/>
  <c r="E2609" i="18"/>
  <c r="D2609" i="18"/>
  <c r="C2609" i="18"/>
  <c r="B2609" i="18"/>
  <c r="A2609" i="18"/>
  <c r="E2608" i="18"/>
  <c r="D2608" i="18"/>
  <c r="C2608" i="18"/>
  <c r="B2608" i="18"/>
  <c r="A2608" i="18"/>
  <c r="E2607" i="18"/>
  <c r="D2607" i="18"/>
  <c r="C2607" i="18"/>
  <c r="B2607" i="18"/>
  <c r="A2607" i="18"/>
  <c r="E2606" i="18"/>
  <c r="D2606" i="18"/>
  <c r="C2606" i="18"/>
  <c r="B2606" i="18"/>
  <c r="A2606" i="18"/>
  <c r="E2605" i="18"/>
  <c r="D2605" i="18"/>
  <c r="C2605" i="18"/>
  <c r="B2605" i="18"/>
  <c r="A2605" i="18"/>
  <c r="E2604" i="18"/>
  <c r="D2604" i="18"/>
  <c r="C2604" i="18"/>
  <c r="B2604" i="18"/>
  <c r="A2604" i="18"/>
  <c r="E2603" i="18"/>
  <c r="D2603" i="18"/>
  <c r="C2603" i="18"/>
  <c r="B2603" i="18"/>
  <c r="A2603" i="18"/>
  <c r="E2602" i="18"/>
  <c r="D2602" i="18"/>
  <c r="C2602" i="18"/>
  <c r="B2602" i="18"/>
  <c r="A2602" i="18"/>
  <c r="E2601" i="18"/>
  <c r="D2601" i="18"/>
  <c r="C2601" i="18"/>
  <c r="B2601" i="18"/>
  <c r="A2601" i="18"/>
  <c r="E2600" i="18"/>
  <c r="D2600" i="18"/>
  <c r="C2600" i="18"/>
  <c r="B2600" i="18"/>
  <c r="A2600" i="18"/>
  <c r="E2599" i="18"/>
  <c r="D2599" i="18"/>
  <c r="C2599" i="18"/>
  <c r="B2599" i="18"/>
  <c r="A2599" i="18"/>
  <c r="E2598" i="18"/>
  <c r="D2598" i="18"/>
  <c r="C2598" i="18"/>
  <c r="B2598" i="18"/>
  <c r="A2598" i="18"/>
  <c r="E2597" i="18"/>
  <c r="D2597" i="18"/>
  <c r="C2597" i="18"/>
  <c r="B2597" i="18"/>
  <c r="A2597" i="18"/>
  <c r="E2596" i="18"/>
  <c r="D2596" i="18"/>
  <c r="C2596" i="18"/>
  <c r="B2596" i="18"/>
  <c r="A2596" i="18"/>
  <c r="E2595" i="18"/>
  <c r="D2595" i="18"/>
  <c r="C2595" i="18"/>
  <c r="B2595" i="18"/>
  <c r="A2595" i="18"/>
  <c r="E2594" i="18"/>
  <c r="D2594" i="18"/>
  <c r="C2594" i="18"/>
  <c r="B2594" i="18"/>
  <c r="A2594" i="18"/>
  <c r="E2593" i="18"/>
  <c r="D2593" i="18"/>
  <c r="C2593" i="18"/>
  <c r="B2593" i="18"/>
  <c r="A2593" i="18"/>
  <c r="E2592" i="18"/>
  <c r="D2592" i="18"/>
  <c r="C2592" i="18"/>
  <c r="B2592" i="18"/>
  <c r="A2592" i="18"/>
  <c r="E2591" i="18"/>
  <c r="D2591" i="18"/>
  <c r="C2591" i="18"/>
  <c r="B2591" i="18"/>
  <c r="A2591" i="18"/>
  <c r="E2590" i="18"/>
  <c r="D2590" i="18"/>
  <c r="C2590" i="18"/>
  <c r="B2590" i="18"/>
  <c r="A2590" i="18"/>
  <c r="E2589" i="18"/>
  <c r="D2589" i="18"/>
  <c r="C2589" i="18"/>
  <c r="B2589" i="18"/>
  <c r="A2589" i="18"/>
  <c r="E2588" i="18"/>
  <c r="D2588" i="18"/>
  <c r="C2588" i="18"/>
  <c r="B2588" i="18"/>
  <c r="A2588" i="18"/>
  <c r="E2587" i="18"/>
  <c r="D2587" i="18"/>
  <c r="C2587" i="18"/>
  <c r="B2587" i="18"/>
  <c r="A2587" i="18"/>
  <c r="E2586" i="18"/>
  <c r="D2586" i="18"/>
  <c r="C2586" i="18"/>
  <c r="B2586" i="18"/>
  <c r="A2586" i="18"/>
  <c r="E2585" i="18"/>
  <c r="D2585" i="18"/>
  <c r="C2585" i="18"/>
  <c r="B2585" i="18"/>
  <c r="A2585" i="18"/>
  <c r="E2584" i="18"/>
  <c r="D2584" i="18"/>
  <c r="C2584" i="18"/>
  <c r="B2584" i="18"/>
  <c r="A2584" i="18"/>
  <c r="E2583" i="18"/>
  <c r="D2583" i="18"/>
  <c r="C2583" i="18"/>
  <c r="B2583" i="18"/>
  <c r="A2583" i="18"/>
  <c r="E2582" i="18"/>
  <c r="D2582" i="18"/>
  <c r="C2582" i="18"/>
  <c r="B2582" i="18"/>
  <c r="A2582" i="18"/>
  <c r="E2581" i="18"/>
  <c r="D2581" i="18"/>
  <c r="C2581" i="18"/>
  <c r="B2581" i="18"/>
  <c r="A2581" i="18"/>
  <c r="E2580" i="18"/>
  <c r="D2580" i="18"/>
  <c r="C2580" i="18"/>
  <c r="B2580" i="18"/>
  <c r="A2580" i="18"/>
  <c r="E2579" i="18"/>
  <c r="D2579" i="18"/>
  <c r="C2579" i="18"/>
  <c r="B2579" i="18"/>
  <c r="A2579" i="18"/>
  <c r="E2578" i="18"/>
  <c r="D2578" i="18"/>
  <c r="C2578" i="18"/>
  <c r="B2578" i="18"/>
  <c r="A2578" i="18"/>
  <c r="E2577" i="18"/>
  <c r="D2577" i="18"/>
  <c r="C2577" i="18"/>
  <c r="B2577" i="18"/>
  <c r="A2577" i="18"/>
  <c r="E2576" i="18"/>
  <c r="D2576" i="18"/>
  <c r="C2576" i="18"/>
  <c r="B2576" i="18"/>
  <c r="A2576" i="18"/>
  <c r="E2575" i="18"/>
  <c r="D2575" i="18"/>
  <c r="C2575" i="18"/>
  <c r="B2575" i="18"/>
  <c r="A2575" i="18"/>
  <c r="E2574" i="18"/>
  <c r="D2574" i="18"/>
  <c r="C2574" i="18"/>
  <c r="B2574" i="18"/>
  <c r="A2574" i="18"/>
  <c r="E2573" i="18"/>
  <c r="D2573" i="18"/>
  <c r="C2573" i="18"/>
  <c r="B2573" i="18"/>
  <c r="A2573" i="18"/>
  <c r="E2572" i="18"/>
  <c r="D2572" i="18"/>
  <c r="C2572" i="18"/>
  <c r="B2572" i="18"/>
  <c r="A2572" i="18"/>
  <c r="E2571" i="18"/>
  <c r="D2571" i="18"/>
  <c r="C2571" i="18"/>
  <c r="B2571" i="18"/>
  <c r="A2571" i="18"/>
  <c r="E2570" i="18"/>
  <c r="D2570" i="18"/>
  <c r="C2570" i="18"/>
  <c r="B2570" i="18"/>
  <c r="A2570" i="18"/>
  <c r="E2569" i="18"/>
  <c r="D2569" i="18"/>
  <c r="C2569" i="18"/>
  <c r="B2569" i="18"/>
  <c r="A2569" i="18"/>
  <c r="E2568" i="18"/>
  <c r="D2568" i="18"/>
  <c r="C2568" i="18"/>
  <c r="B2568" i="18"/>
  <c r="A2568" i="18"/>
  <c r="E2567" i="18"/>
  <c r="D2567" i="18"/>
  <c r="C2567" i="18"/>
  <c r="B2567" i="18"/>
  <c r="A2567" i="18"/>
  <c r="E2566" i="18"/>
  <c r="D2566" i="18"/>
  <c r="C2566" i="18"/>
  <c r="B2566" i="18"/>
  <c r="A2566" i="18"/>
  <c r="E2565" i="18"/>
  <c r="D2565" i="18"/>
  <c r="C2565" i="18"/>
  <c r="B2565" i="18"/>
  <c r="A2565" i="18"/>
  <c r="E2564" i="18"/>
  <c r="D2564" i="18"/>
  <c r="C2564" i="18"/>
  <c r="B2564" i="18"/>
  <c r="A2564" i="18"/>
  <c r="E2563" i="18"/>
  <c r="D2563" i="18"/>
  <c r="C2563" i="18"/>
  <c r="B2563" i="18"/>
  <c r="A2563" i="18"/>
  <c r="E2562" i="18"/>
  <c r="D2562" i="18"/>
  <c r="C2562" i="18"/>
  <c r="B2562" i="18"/>
  <c r="A2562" i="18"/>
  <c r="E2561" i="18"/>
  <c r="D2561" i="18"/>
  <c r="C2561" i="18"/>
  <c r="B2561" i="18"/>
  <c r="A2561" i="18"/>
  <c r="E2560" i="18"/>
  <c r="D2560" i="18"/>
  <c r="C2560" i="18"/>
  <c r="B2560" i="18"/>
  <c r="A2560" i="18"/>
  <c r="E2559" i="18"/>
  <c r="D2559" i="18"/>
  <c r="C2559" i="18"/>
  <c r="B2559" i="18"/>
  <c r="A2559" i="18"/>
  <c r="E2558" i="18"/>
  <c r="D2558" i="18"/>
  <c r="C2558" i="18"/>
  <c r="B2558" i="18"/>
  <c r="A2558" i="18"/>
  <c r="E2557" i="18"/>
  <c r="D2557" i="18"/>
  <c r="C2557" i="18"/>
  <c r="B2557" i="18"/>
  <c r="A2557" i="18"/>
  <c r="E2556" i="18"/>
  <c r="D2556" i="18"/>
  <c r="C2556" i="18"/>
  <c r="B2556" i="18"/>
  <c r="A2556" i="18"/>
  <c r="E2555" i="18"/>
  <c r="D2555" i="18"/>
  <c r="C2555" i="18"/>
  <c r="B2555" i="18"/>
  <c r="A2555" i="18"/>
  <c r="E2554" i="18"/>
  <c r="D2554" i="18"/>
  <c r="C2554" i="18"/>
  <c r="B2554" i="18"/>
  <c r="A2554" i="18"/>
  <c r="E2553" i="18"/>
  <c r="D2553" i="18"/>
  <c r="C2553" i="18"/>
  <c r="B2553" i="18"/>
  <c r="A2553" i="18"/>
  <c r="E2552" i="18"/>
  <c r="D2552" i="18"/>
  <c r="C2552" i="18"/>
  <c r="B2552" i="18"/>
  <c r="A2552" i="18"/>
  <c r="E2551" i="18"/>
  <c r="D2551" i="18"/>
  <c r="C2551" i="18"/>
  <c r="B2551" i="18"/>
  <c r="A2551" i="18"/>
  <c r="E2550" i="18"/>
  <c r="D2550" i="18"/>
  <c r="C2550" i="18"/>
  <c r="B2550" i="18"/>
  <c r="A2550" i="18"/>
  <c r="E2549" i="18"/>
  <c r="D2549" i="18"/>
  <c r="C2549" i="18"/>
  <c r="B2549" i="18"/>
  <c r="A2549" i="18"/>
  <c r="E2548" i="18"/>
  <c r="D2548" i="18"/>
  <c r="C2548" i="18"/>
  <c r="B2548" i="18"/>
  <c r="A2548" i="18"/>
  <c r="E2547" i="18"/>
  <c r="D2547" i="18"/>
  <c r="C2547" i="18"/>
  <c r="B2547" i="18"/>
  <c r="A2547" i="18"/>
  <c r="E2546" i="18"/>
  <c r="D2546" i="18"/>
  <c r="C2546" i="18"/>
  <c r="B2546" i="18"/>
  <c r="A2546" i="18"/>
  <c r="E2545" i="18"/>
  <c r="D2545" i="18"/>
  <c r="C2545" i="18"/>
  <c r="B2545" i="18"/>
  <c r="A2545" i="18"/>
  <c r="E2544" i="18"/>
  <c r="D2544" i="18"/>
  <c r="C2544" i="18"/>
  <c r="B2544" i="18"/>
  <c r="A2544" i="18"/>
  <c r="E2543" i="18"/>
  <c r="D2543" i="18"/>
  <c r="C2543" i="18"/>
  <c r="B2543" i="18"/>
  <c r="A2543" i="18"/>
  <c r="E2542" i="18"/>
  <c r="D2542" i="18"/>
  <c r="C2542" i="18"/>
  <c r="B2542" i="18"/>
  <c r="A2542" i="18"/>
  <c r="E2541" i="18"/>
  <c r="D2541" i="18"/>
  <c r="C2541" i="18"/>
  <c r="B2541" i="18"/>
  <c r="A2541" i="18"/>
  <c r="E2540" i="18"/>
  <c r="D2540" i="18"/>
  <c r="C2540" i="18"/>
  <c r="B2540" i="18"/>
  <c r="A2540" i="18"/>
  <c r="E2539" i="18"/>
  <c r="D2539" i="18"/>
  <c r="C2539" i="18"/>
  <c r="B2539" i="18"/>
  <c r="A2539" i="18"/>
  <c r="E2538" i="18"/>
  <c r="D2538" i="18"/>
  <c r="C2538" i="18"/>
  <c r="B2538" i="18"/>
  <c r="A2538" i="18"/>
  <c r="E2537" i="18"/>
  <c r="D2537" i="18"/>
  <c r="C2537" i="18"/>
  <c r="B2537" i="18"/>
  <c r="A2537" i="18"/>
  <c r="E2536" i="18"/>
  <c r="D2536" i="18"/>
  <c r="C2536" i="18"/>
  <c r="B2536" i="18"/>
  <c r="A2536" i="18"/>
  <c r="E2535" i="18"/>
  <c r="D2535" i="18"/>
  <c r="C2535" i="18"/>
  <c r="B2535" i="18"/>
  <c r="A2535" i="18"/>
  <c r="E2534" i="18"/>
  <c r="D2534" i="18"/>
  <c r="C2534" i="18"/>
  <c r="B2534" i="18"/>
  <c r="A2534" i="18"/>
  <c r="E2533" i="18"/>
  <c r="D2533" i="18"/>
  <c r="C2533" i="18"/>
  <c r="B2533" i="18"/>
  <c r="A2533" i="18"/>
  <c r="E2532" i="18"/>
  <c r="D2532" i="18"/>
  <c r="C2532" i="18"/>
  <c r="B2532" i="18"/>
  <c r="A2532" i="18"/>
  <c r="E2531" i="18"/>
  <c r="D2531" i="18"/>
  <c r="C2531" i="18"/>
  <c r="B2531" i="18"/>
  <c r="A2531" i="18"/>
  <c r="E2530" i="18"/>
  <c r="D2530" i="18"/>
  <c r="C2530" i="18"/>
  <c r="B2530" i="18"/>
  <c r="A2530" i="18"/>
  <c r="E2529" i="18"/>
  <c r="D2529" i="18"/>
  <c r="C2529" i="18"/>
  <c r="B2529" i="18"/>
  <c r="A2529" i="18"/>
  <c r="E2528" i="18"/>
  <c r="D2528" i="18"/>
  <c r="C2528" i="18"/>
  <c r="B2528" i="18"/>
  <c r="A2528" i="18"/>
  <c r="E2527" i="18"/>
  <c r="D2527" i="18"/>
  <c r="C2527" i="18"/>
  <c r="B2527" i="18"/>
  <c r="A2527" i="18"/>
  <c r="E2526" i="18"/>
  <c r="D2526" i="18"/>
  <c r="C2526" i="18"/>
  <c r="B2526" i="18"/>
  <c r="A2526" i="18"/>
  <c r="E2525" i="18"/>
  <c r="D2525" i="18"/>
  <c r="C2525" i="18"/>
  <c r="B2525" i="18"/>
  <c r="A2525" i="18"/>
  <c r="E2524" i="18"/>
  <c r="D2524" i="18"/>
  <c r="C2524" i="18"/>
  <c r="B2524" i="18"/>
  <c r="A2524" i="18"/>
  <c r="E2523" i="18"/>
  <c r="D2523" i="18"/>
  <c r="C2523" i="18"/>
  <c r="B2523" i="18"/>
  <c r="A2523" i="18"/>
  <c r="E2522" i="18"/>
  <c r="D2522" i="18"/>
  <c r="C2522" i="18"/>
  <c r="B2522" i="18"/>
  <c r="A2522" i="18"/>
  <c r="E2521" i="18"/>
  <c r="D2521" i="18"/>
  <c r="C2521" i="18"/>
  <c r="B2521" i="18"/>
  <c r="A2521" i="18"/>
  <c r="E2520" i="18"/>
  <c r="D2520" i="18"/>
  <c r="C2520" i="18"/>
  <c r="B2520" i="18"/>
  <c r="A2520" i="18"/>
  <c r="E2519" i="18"/>
  <c r="D2519" i="18"/>
  <c r="C2519" i="18"/>
  <c r="B2519" i="18"/>
  <c r="A2519" i="18"/>
  <c r="E2518" i="18"/>
  <c r="D2518" i="18"/>
  <c r="C2518" i="18"/>
  <c r="B2518" i="18"/>
  <c r="A2518" i="18"/>
  <c r="E2517" i="18"/>
  <c r="D2517" i="18"/>
  <c r="C2517" i="18"/>
  <c r="B2517" i="18"/>
  <c r="A2517" i="18"/>
  <c r="E2516" i="18"/>
  <c r="D2516" i="18"/>
  <c r="C2516" i="18"/>
  <c r="B2516" i="18"/>
  <c r="A2516" i="18"/>
  <c r="E2515" i="18"/>
  <c r="D2515" i="18"/>
  <c r="C2515" i="18"/>
  <c r="B2515" i="18"/>
  <c r="A2515" i="18"/>
  <c r="E2514" i="18"/>
  <c r="D2514" i="18"/>
  <c r="C2514" i="18"/>
  <c r="B2514" i="18"/>
  <c r="A2514" i="18"/>
  <c r="E2513" i="18"/>
  <c r="D2513" i="18"/>
  <c r="C2513" i="18"/>
  <c r="B2513" i="18"/>
  <c r="A2513" i="18"/>
  <c r="E2512" i="18"/>
  <c r="D2512" i="18"/>
  <c r="C2512" i="18"/>
  <c r="B2512" i="18"/>
  <c r="A2512" i="18"/>
  <c r="E2511" i="18"/>
  <c r="D2511" i="18"/>
  <c r="C2511" i="18"/>
  <c r="B2511" i="18"/>
  <c r="A2511" i="18"/>
  <c r="E2510" i="18"/>
  <c r="D2510" i="18"/>
  <c r="C2510" i="18"/>
  <c r="B2510" i="18"/>
  <c r="A2510" i="18"/>
  <c r="E2509" i="18"/>
  <c r="D2509" i="18"/>
  <c r="C2509" i="18"/>
  <c r="B2509" i="18"/>
  <c r="A2509" i="18"/>
  <c r="E2508" i="18"/>
  <c r="D2508" i="18"/>
  <c r="C2508" i="18"/>
  <c r="B2508" i="18"/>
  <c r="A2508" i="18"/>
  <c r="E2507" i="18"/>
  <c r="D2507" i="18"/>
  <c r="C2507" i="18"/>
  <c r="B2507" i="18"/>
  <c r="A2507" i="18"/>
  <c r="E2506" i="18"/>
  <c r="D2506" i="18"/>
  <c r="C2506" i="18"/>
  <c r="B2506" i="18"/>
  <c r="A2506" i="18"/>
  <c r="E2505" i="18"/>
  <c r="D2505" i="18"/>
  <c r="C2505" i="18"/>
  <c r="B2505" i="18"/>
  <c r="A2505" i="18"/>
  <c r="E2504" i="18"/>
  <c r="D2504" i="18"/>
  <c r="C2504" i="18"/>
  <c r="B2504" i="18"/>
  <c r="A2504" i="18"/>
  <c r="E2503" i="18"/>
  <c r="D2503" i="18"/>
  <c r="C2503" i="18"/>
  <c r="B2503" i="18"/>
  <c r="A2503" i="18"/>
  <c r="E2502" i="18"/>
  <c r="D2502" i="18"/>
  <c r="C2502" i="18"/>
  <c r="B2502" i="18"/>
  <c r="A2502" i="18"/>
  <c r="E2501" i="18"/>
  <c r="D2501" i="18"/>
  <c r="C2501" i="18"/>
  <c r="B2501" i="18"/>
  <c r="A2501" i="18"/>
  <c r="E2500" i="18"/>
  <c r="D2500" i="18"/>
  <c r="C2500" i="18"/>
  <c r="B2500" i="18"/>
  <c r="A2500" i="18"/>
  <c r="E2499" i="18"/>
  <c r="D2499" i="18"/>
  <c r="C2499" i="18"/>
  <c r="B2499" i="18"/>
  <c r="A2499" i="18"/>
  <c r="E2498" i="18"/>
  <c r="D2498" i="18"/>
  <c r="C2498" i="18"/>
  <c r="B2498" i="18"/>
  <c r="A2498" i="18"/>
  <c r="E2497" i="18"/>
  <c r="D2497" i="18"/>
  <c r="C2497" i="18"/>
  <c r="B2497" i="18"/>
  <c r="A2497" i="18"/>
  <c r="E2496" i="18"/>
  <c r="D2496" i="18"/>
  <c r="C2496" i="18"/>
  <c r="B2496" i="18"/>
  <c r="A2496" i="18"/>
  <c r="E2495" i="18"/>
  <c r="D2495" i="18"/>
  <c r="C2495" i="18"/>
  <c r="B2495" i="18"/>
  <c r="A2495" i="18"/>
  <c r="E2494" i="18"/>
  <c r="D2494" i="18"/>
  <c r="C2494" i="18"/>
  <c r="B2494" i="18"/>
  <c r="A2494" i="18"/>
  <c r="E2493" i="18"/>
  <c r="D2493" i="18"/>
  <c r="C2493" i="18"/>
  <c r="B2493" i="18"/>
  <c r="A2493" i="18"/>
  <c r="E2492" i="18"/>
  <c r="D2492" i="18"/>
  <c r="C2492" i="18"/>
  <c r="B2492" i="18"/>
  <c r="A2492" i="18"/>
  <c r="E2491" i="18"/>
  <c r="D2491" i="18"/>
  <c r="C2491" i="18"/>
  <c r="B2491" i="18"/>
  <c r="A2491" i="18"/>
  <c r="E2490" i="18"/>
  <c r="D2490" i="18"/>
  <c r="C2490" i="18"/>
  <c r="B2490" i="18"/>
  <c r="A2490" i="18"/>
  <c r="E2489" i="18"/>
  <c r="D2489" i="18"/>
  <c r="C2489" i="18"/>
  <c r="B2489" i="18"/>
  <c r="A2489" i="18"/>
  <c r="E2488" i="18"/>
  <c r="D2488" i="18"/>
  <c r="C2488" i="18"/>
  <c r="B2488" i="18"/>
  <c r="A2488" i="18"/>
  <c r="E2487" i="18"/>
  <c r="D2487" i="18"/>
  <c r="C2487" i="18"/>
  <c r="B2487" i="18"/>
  <c r="A2487" i="18"/>
  <c r="E2486" i="18"/>
  <c r="D2486" i="18"/>
  <c r="C2486" i="18"/>
  <c r="B2486" i="18"/>
  <c r="A2486" i="18"/>
  <c r="E2485" i="18"/>
  <c r="D2485" i="18"/>
  <c r="C2485" i="18"/>
  <c r="B2485" i="18"/>
  <c r="A2485" i="18"/>
  <c r="E2484" i="18"/>
  <c r="D2484" i="18"/>
  <c r="C2484" i="18"/>
  <c r="B2484" i="18"/>
  <c r="A2484" i="18"/>
  <c r="E2483" i="18"/>
  <c r="D2483" i="18"/>
  <c r="C2483" i="18"/>
  <c r="B2483" i="18"/>
  <c r="A2483" i="18"/>
  <c r="E2482" i="18"/>
  <c r="D2482" i="18"/>
  <c r="C2482" i="18"/>
  <c r="B2482" i="18"/>
  <c r="A2482" i="18"/>
  <c r="E2481" i="18"/>
  <c r="D2481" i="18"/>
  <c r="C2481" i="18"/>
  <c r="B2481" i="18"/>
  <c r="A2481" i="18"/>
  <c r="E2480" i="18"/>
  <c r="D2480" i="18"/>
  <c r="C2480" i="18"/>
  <c r="B2480" i="18"/>
  <c r="A2480" i="18"/>
  <c r="E2479" i="18"/>
  <c r="D2479" i="18"/>
  <c r="C2479" i="18"/>
  <c r="B2479" i="18"/>
  <c r="A2479" i="18"/>
  <c r="E2478" i="18"/>
  <c r="D2478" i="18"/>
  <c r="C2478" i="18"/>
  <c r="B2478" i="18"/>
  <c r="A2478" i="18"/>
  <c r="E2477" i="18"/>
  <c r="D2477" i="18"/>
  <c r="C2477" i="18"/>
  <c r="B2477" i="18"/>
  <c r="A2477" i="18"/>
  <c r="E2476" i="18"/>
  <c r="D2476" i="18"/>
  <c r="C2476" i="18"/>
  <c r="B2476" i="18"/>
  <c r="A2476" i="18"/>
  <c r="E2475" i="18"/>
  <c r="D2475" i="18"/>
  <c r="C2475" i="18"/>
  <c r="B2475" i="18"/>
  <c r="A2475" i="18"/>
  <c r="E2474" i="18"/>
  <c r="D2474" i="18"/>
  <c r="C2474" i="18"/>
  <c r="B2474" i="18"/>
  <c r="A2474" i="18"/>
  <c r="E2473" i="18"/>
  <c r="D2473" i="18"/>
  <c r="C2473" i="18"/>
  <c r="B2473" i="18"/>
  <c r="A2473" i="18"/>
  <c r="E2472" i="18"/>
  <c r="D2472" i="18"/>
  <c r="C2472" i="18"/>
  <c r="B2472" i="18"/>
  <c r="A2472" i="18"/>
  <c r="E2471" i="18"/>
  <c r="D2471" i="18"/>
  <c r="C2471" i="18"/>
  <c r="B2471" i="18"/>
  <c r="A2471" i="18"/>
  <c r="E2470" i="18"/>
  <c r="D2470" i="18"/>
  <c r="C2470" i="18"/>
  <c r="B2470" i="18"/>
  <c r="A2470" i="18"/>
  <c r="E2469" i="18"/>
  <c r="D2469" i="18"/>
  <c r="C2469" i="18"/>
  <c r="B2469" i="18"/>
  <c r="A2469" i="18"/>
  <c r="E2468" i="18"/>
  <c r="D2468" i="18"/>
  <c r="C2468" i="18"/>
  <c r="B2468" i="18"/>
  <c r="A2468" i="18"/>
  <c r="E2467" i="18"/>
  <c r="D2467" i="18"/>
  <c r="C2467" i="18"/>
  <c r="B2467" i="18"/>
  <c r="A2467" i="18"/>
  <c r="E2466" i="18"/>
  <c r="D2466" i="18"/>
  <c r="C2466" i="18"/>
  <c r="B2466" i="18"/>
  <c r="A2466" i="18"/>
  <c r="E2465" i="18"/>
  <c r="D2465" i="18"/>
  <c r="C2465" i="18"/>
  <c r="B2465" i="18"/>
  <c r="A2465" i="18"/>
  <c r="E2464" i="18"/>
  <c r="D2464" i="18"/>
  <c r="C2464" i="18"/>
  <c r="B2464" i="18"/>
  <c r="A2464" i="18"/>
  <c r="E2463" i="18"/>
  <c r="D2463" i="18"/>
  <c r="C2463" i="18"/>
  <c r="B2463" i="18"/>
  <c r="A2463" i="18"/>
  <c r="E2462" i="18"/>
  <c r="D2462" i="18"/>
  <c r="C2462" i="18"/>
  <c r="B2462" i="18"/>
  <c r="A2462" i="18"/>
  <c r="E2461" i="18"/>
  <c r="D2461" i="18"/>
  <c r="C2461" i="18"/>
  <c r="B2461" i="18"/>
  <c r="A2461" i="18"/>
  <c r="E2460" i="18"/>
  <c r="D2460" i="18"/>
  <c r="C2460" i="18"/>
  <c r="B2460" i="18"/>
  <c r="A2460" i="18"/>
  <c r="E2459" i="18"/>
  <c r="D2459" i="18"/>
  <c r="C2459" i="18"/>
  <c r="B2459" i="18"/>
  <c r="A2459" i="18"/>
  <c r="E2458" i="18"/>
  <c r="D2458" i="18"/>
  <c r="C2458" i="18"/>
  <c r="B2458" i="18"/>
  <c r="A2458" i="18"/>
  <c r="E2457" i="18"/>
  <c r="D2457" i="18"/>
  <c r="C2457" i="18"/>
  <c r="B2457" i="18"/>
  <c r="A2457" i="18"/>
  <c r="E2456" i="18"/>
  <c r="D2456" i="18"/>
  <c r="C2456" i="18"/>
  <c r="B2456" i="18"/>
  <c r="A2456" i="18"/>
  <c r="E2455" i="18"/>
  <c r="D2455" i="18"/>
  <c r="C2455" i="18"/>
  <c r="B2455" i="18"/>
  <c r="A2455" i="18"/>
  <c r="E2454" i="18"/>
  <c r="D2454" i="18"/>
  <c r="C2454" i="18"/>
  <c r="B2454" i="18"/>
  <c r="A2454" i="18"/>
  <c r="E2453" i="18"/>
  <c r="D2453" i="18"/>
  <c r="C2453" i="18"/>
  <c r="B2453" i="18"/>
  <c r="A2453" i="18"/>
  <c r="E2452" i="18"/>
  <c r="D2452" i="18"/>
  <c r="C2452" i="18"/>
  <c r="B2452" i="18"/>
  <c r="A2452" i="18"/>
  <c r="E2451" i="18"/>
  <c r="D2451" i="18"/>
  <c r="C2451" i="18"/>
  <c r="B2451" i="18"/>
  <c r="A2451" i="18"/>
  <c r="E2450" i="18"/>
  <c r="D2450" i="18"/>
  <c r="C2450" i="18"/>
  <c r="B2450" i="18"/>
  <c r="A2450" i="18"/>
  <c r="E2449" i="18"/>
  <c r="D2449" i="18"/>
  <c r="C2449" i="18"/>
  <c r="B2449" i="18"/>
  <c r="A2449" i="18"/>
  <c r="E2448" i="18"/>
  <c r="D2448" i="18"/>
  <c r="C2448" i="18"/>
  <c r="B2448" i="18"/>
  <c r="A2448" i="18"/>
  <c r="E2447" i="18"/>
  <c r="D2447" i="18"/>
  <c r="C2447" i="18"/>
  <c r="B2447" i="18"/>
  <c r="A2447" i="18"/>
  <c r="E2446" i="18"/>
  <c r="D2446" i="18"/>
  <c r="C2446" i="18"/>
  <c r="B2446" i="18"/>
  <c r="A2446" i="18"/>
  <c r="E2445" i="18"/>
  <c r="D2445" i="18"/>
  <c r="C2445" i="18"/>
  <c r="B2445" i="18"/>
  <c r="A2445" i="18"/>
  <c r="E2444" i="18"/>
  <c r="D2444" i="18"/>
  <c r="C2444" i="18"/>
  <c r="B2444" i="18"/>
  <c r="A2444" i="18"/>
  <c r="E2443" i="18"/>
  <c r="D2443" i="18"/>
  <c r="C2443" i="18"/>
  <c r="B2443" i="18"/>
  <c r="A2443" i="18"/>
  <c r="E2442" i="18"/>
  <c r="D2442" i="18"/>
  <c r="C2442" i="18"/>
  <c r="B2442" i="18"/>
  <c r="A2442" i="18"/>
  <c r="E2441" i="18"/>
  <c r="D2441" i="18"/>
  <c r="C2441" i="18"/>
  <c r="B2441" i="18"/>
  <c r="A2441" i="18"/>
  <c r="E2440" i="18"/>
  <c r="D2440" i="18"/>
  <c r="C2440" i="18"/>
  <c r="B2440" i="18"/>
  <c r="A2440" i="18"/>
  <c r="E2439" i="18"/>
  <c r="D2439" i="18"/>
  <c r="C2439" i="18"/>
  <c r="B2439" i="18"/>
  <c r="A2439" i="18"/>
  <c r="E2438" i="18"/>
  <c r="D2438" i="18"/>
  <c r="C2438" i="18"/>
  <c r="B2438" i="18"/>
  <c r="A2438" i="18"/>
  <c r="E2437" i="18"/>
  <c r="D2437" i="18"/>
  <c r="C2437" i="18"/>
  <c r="B2437" i="18"/>
  <c r="A2437" i="18"/>
  <c r="E2436" i="18"/>
  <c r="D2436" i="18"/>
  <c r="C2436" i="18"/>
  <c r="B2436" i="18"/>
  <c r="A2436" i="18"/>
  <c r="E2435" i="18"/>
  <c r="D2435" i="18"/>
  <c r="C2435" i="18"/>
  <c r="B2435" i="18"/>
  <c r="A2435" i="18"/>
  <c r="E2434" i="18"/>
  <c r="D2434" i="18"/>
  <c r="C2434" i="18"/>
  <c r="B2434" i="18"/>
  <c r="A2434" i="18"/>
  <c r="E2433" i="18"/>
  <c r="D2433" i="18"/>
  <c r="C2433" i="18"/>
  <c r="B2433" i="18"/>
  <c r="A2433" i="18"/>
  <c r="E2432" i="18"/>
  <c r="D2432" i="18"/>
  <c r="C2432" i="18"/>
  <c r="B2432" i="18"/>
  <c r="A2432" i="18"/>
  <c r="E2431" i="18"/>
  <c r="D2431" i="18"/>
  <c r="C2431" i="18"/>
  <c r="B2431" i="18"/>
  <c r="A2431" i="18"/>
  <c r="E2430" i="18"/>
  <c r="D2430" i="18"/>
  <c r="C2430" i="18"/>
  <c r="B2430" i="18"/>
  <c r="A2430" i="18"/>
  <c r="E2429" i="18"/>
  <c r="D2429" i="18"/>
  <c r="C2429" i="18"/>
  <c r="B2429" i="18"/>
  <c r="A2429" i="18"/>
  <c r="E2428" i="18"/>
  <c r="D2428" i="18"/>
  <c r="C2428" i="18"/>
  <c r="B2428" i="18"/>
  <c r="A2428" i="18"/>
  <c r="E2427" i="18"/>
  <c r="D2427" i="18"/>
  <c r="C2427" i="18"/>
  <c r="B2427" i="18"/>
  <c r="A2427" i="18"/>
  <c r="E2426" i="18"/>
  <c r="D2426" i="18"/>
  <c r="C2426" i="18"/>
  <c r="B2426" i="18"/>
  <c r="A2426" i="18"/>
  <c r="E2425" i="18"/>
  <c r="D2425" i="18"/>
  <c r="C2425" i="18"/>
  <c r="B2425" i="18"/>
  <c r="A2425" i="18"/>
  <c r="E2424" i="18"/>
  <c r="D2424" i="18"/>
  <c r="C2424" i="18"/>
  <c r="B2424" i="18"/>
  <c r="A2424" i="18"/>
  <c r="E2423" i="18"/>
  <c r="D2423" i="18"/>
  <c r="C2423" i="18"/>
  <c r="B2423" i="18"/>
  <c r="A2423" i="18"/>
  <c r="E2422" i="18"/>
  <c r="D2422" i="18"/>
  <c r="C2422" i="18"/>
  <c r="B2422" i="18"/>
  <c r="A2422" i="18"/>
  <c r="E2421" i="18"/>
  <c r="D2421" i="18"/>
  <c r="C2421" i="18"/>
  <c r="B2421" i="18"/>
  <c r="A2421" i="18"/>
  <c r="E2420" i="18"/>
  <c r="D2420" i="18"/>
  <c r="C2420" i="18"/>
  <c r="B2420" i="18"/>
  <c r="A2420" i="18"/>
  <c r="E2419" i="18"/>
  <c r="D2419" i="18"/>
  <c r="C2419" i="18"/>
  <c r="B2419" i="18"/>
  <c r="A2419" i="18"/>
  <c r="E2418" i="18"/>
  <c r="D2418" i="18"/>
  <c r="C2418" i="18"/>
  <c r="B2418" i="18"/>
  <c r="A2418" i="18"/>
  <c r="E2417" i="18"/>
  <c r="D2417" i="18"/>
  <c r="C2417" i="18"/>
  <c r="B2417" i="18"/>
  <c r="A2417" i="18"/>
  <c r="E2416" i="18"/>
  <c r="D2416" i="18"/>
  <c r="C2416" i="18"/>
  <c r="B2416" i="18"/>
  <c r="A2416" i="18"/>
  <c r="E2415" i="18"/>
  <c r="D2415" i="18"/>
  <c r="C2415" i="18"/>
  <c r="B2415" i="18"/>
  <c r="A2415" i="18"/>
  <c r="E2414" i="18"/>
  <c r="D2414" i="18"/>
  <c r="C2414" i="18"/>
  <c r="B2414" i="18"/>
  <c r="A2414" i="18"/>
  <c r="E2413" i="18"/>
  <c r="D2413" i="18"/>
  <c r="C2413" i="18"/>
  <c r="B2413" i="18"/>
  <c r="A2413" i="18"/>
  <c r="E2412" i="18"/>
  <c r="D2412" i="18"/>
  <c r="C2412" i="18"/>
  <c r="B2412" i="18"/>
  <c r="A2412" i="18"/>
  <c r="E2411" i="18"/>
  <c r="D2411" i="18"/>
  <c r="C2411" i="18"/>
  <c r="B2411" i="18"/>
  <c r="A2411" i="18"/>
  <c r="E2410" i="18"/>
  <c r="D2410" i="18"/>
  <c r="C2410" i="18"/>
  <c r="B2410" i="18"/>
  <c r="A2410" i="18"/>
  <c r="E2409" i="18"/>
  <c r="D2409" i="18"/>
  <c r="C2409" i="18"/>
  <c r="B2409" i="18"/>
  <c r="A2409" i="18"/>
  <c r="E2408" i="18"/>
  <c r="D2408" i="18"/>
  <c r="C2408" i="18"/>
  <c r="B2408" i="18"/>
  <c r="A2408" i="18"/>
  <c r="E2407" i="18"/>
  <c r="D2407" i="18"/>
  <c r="C2407" i="18"/>
  <c r="B2407" i="18"/>
  <c r="A2407" i="18"/>
  <c r="E2406" i="18"/>
  <c r="D2406" i="18"/>
  <c r="C2406" i="18"/>
  <c r="B2406" i="18"/>
  <c r="A2406" i="18"/>
  <c r="E2405" i="18"/>
  <c r="D2405" i="18"/>
  <c r="C2405" i="18"/>
  <c r="B2405" i="18"/>
  <c r="A2405" i="18"/>
  <c r="E2404" i="18"/>
  <c r="D2404" i="18"/>
  <c r="C2404" i="18"/>
  <c r="B2404" i="18"/>
  <c r="A2404" i="18"/>
  <c r="E2403" i="18"/>
  <c r="D2403" i="18"/>
  <c r="C2403" i="18"/>
  <c r="B2403" i="18"/>
  <c r="A2403" i="18"/>
  <c r="E2402" i="18"/>
  <c r="D2402" i="18"/>
  <c r="C2402" i="18"/>
  <c r="B2402" i="18"/>
  <c r="A2402" i="18"/>
  <c r="E2401" i="18"/>
  <c r="D2401" i="18"/>
  <c r="C2401" i="18"/>
  <c r="B2401" i="18"/>
  <c r="A2401" i="18"/>
  <c r="E2400" i="18"/>
  <c r="D2400" i="18"/>
  <c r="C2400" i="18"/>
  <c r="B2400" i="18"/>
  <c r="A2400" i="18"/>
  <c r="E2399" i="18"/>
  <c r="D2399" i="18"/>
  <c r="C2399" i="18"/>
  <c r="B2399" i="18"/>
  <c r="A2399" i="18"/>
  <c r="E2398" i="18"/>
  <c r="D2398" i="18"/>
  <c r="C2398" i="18"/>
  <c r="B2398" i="18"/>
  <c r="A2398" i="18"/>
  <c r="E2397" i="18"/>
  <c r="D2397" i="18"/>
  <c r="C2397" i="18"/>
  <c r="B2397" i="18"/>
  <c r="A2397" i="18"/>
  <c r="E2396" i="18"/>
  <c r="D2396" i="18"/>
  <c r="C2396" i="18"/>
  <c r="B2396" i="18"/>
  <c r="A2396" i="18"/>
  <c r="E2395" i="18"/>
  <c r="D2395" i="18"/>
  <c r="C2395" i="18"/>
  <c r="B2395" i="18"/>
  <c r="A2395" i="18"/>
  <c r="E2394" i="18"/>
  <c r="D2394" i="18"/>
  <c r="C2394" i="18"/>
  <c r="B2394" i="18"/>
  <c r="A2394" i="18"/>
  <c r="E2393" i="18"/>
  <c r="D2393" i="18"/>
  <c r="C2393" i="18"/>
  <c r="B2393" i="18"/>
  <c r="A2393" i="18"/>
  <c r="E2392" i="18"/>
  <c r="D2392" i="18"/>
  <c r="C2392" i="18"/>
  <c r="B2392" i="18"/>
  <c r="A2392" i="18"/>
  <c r="E2391" i="18"/>
  <c r="D2391" i="18"/>
  <c r="C2391" i="18"/>
  <c r="B2391" i="18"/>
  <c r="A2391" i="18"/>
  <c r="E2390" i="18"/>
  <c r="D2390" i="18"/>
  <c r="C2390" i="18"/>
  <c r="B2390" i="18"/>
  <c r="A2390" i="18"/>
  <c r="E2389" i="18"/>
  <c r="D2389" i="18"/>
  <c r="C2389" i="18"/>
  <c r="B2389" i="18"/>
  <c r="A2389" i="18"/>
  <c r="E2388" i="18"/>
  <c r="D2388" i="18"/>
  <c r="C2388" i="18"/>
  <c r="B2388" i="18"/>
  <c r="A2388" i="18"/>
  <c r="E2387" i="18"/>
  <c r="D2387" i="18"/>
  <c r="C2387" i="18"/>
  <c r="B2387" i="18"/>
  <c r="A2387" i="18"/>
  <c r="E2386" i="18"/>
  <c r="D2386" i="18"/>
  <c r="C2386" i="18"/>
  <c r="B2386" i="18"/>
  <c r="A2386" i="18"/>
  <c r="E2385" i="18"/>
  <c r="D2385" i="18"/>
  <c r="C2385" i="18"/>
  <c r="B2385" i="18"/>
  <c r="A2385" i="18"/>
  <c r="E2384" i="18"/>
  <c r="D2384" i="18"/>
  <c r="C2384" i="18"/>
  <c r="B2384" i="18"/>
  <c r="A2384" i="18"/>
  <c r="E2383" i="18"/>
  <c r="D2383" i="18"/>
  <c r="C2383" i="18"/>
  <c r="B2383" i="18"/>
  <c r="A2383" i="18"/>
  <c r="E2382" i="18"/>
  <c r="D2382" i="18"/>
  <c r="C2382" i="18"/>
  <c r="B2382" i="18"/>
  <c r="A2382" i="18"/>
  <c r="E2381" i="18"/>
  <c r="D2381" i="18"/>
  <c r="C2381" i="18"/>
  <c r="B2381" i="18"/>
  <c r="A2381" i="18"/>
  <c r="E2380" i="18"/>
  <c r="D2380" i="18"/>
  <c r="C2380" i="18"/>
  <c r="B2380" i="18"/>
  <c r="A2380" i="18"/>
  <c r="E2379" i="18"/>
  <c r="D2379" i="18"/>
  <c r="C2379" i="18"/>
  <c r="B2379" i="18"/>
  <c r="A2379" i="18"/>
  <c r="E2378" i="18"/>
  <c r="D2378" i="18"/>
  <c r="C2378" i="18"/>
  <c r="B2378" i="18"/>
  <c r="A2378" i="18"/>
  <c r="E2377" i="18"/>
  <c r="D2377" i="18"/>
  <c r="C2377" i="18"/>
  <c r="B2377" i="18"/>
  <c r="A2377" i="18"/>
  <c r="E2376" i="18"/>
  <c r="D2376" i="18"/>
  <c r="C2376" i="18"/>
  <c r="B2376" i="18"/>
  <c r="A2376" i="18"/>
  <c r="E2375" i="18"/>
  <c r="D2375" i="18"/>
  <c r="C2375" i="18"/>
  <c r="B2375" i="18"/>
  <c r="A2375" i="18"/>
  <c r="E2374" i="18"/>
  <c r="D2374" i="18"/>
  <c r="C2374" i="18"/>
  <c r="B2374" i="18"/>
  <c r="A2374" i="18"/>
  <c r="E2373" i="18"/>
  <c r="D2373" i="18"/>
  <c r="C2373" i="18"/>
  <c r="B2373" i="18"/>
  <c r="A2373" i="18"/>
  <c r="E2372" i="18"/>
  <c r="D2372" i="18"/>
  <c r="C2372" i="18"/>
  <c r="B2372" i="18"/>
  <c r="A2372" i="18"/>
  <c r="E2371" i="18"/>
  <c r="D2371" i="18"/>
  <c r="C2371" i="18"/>
  <c r="B2371" i="18"/>
  <c r="A2371" i="18"/>
  <c r="E2370" i="18"/>
  <c r="D2370" i="18"/>
  <c r="C2370" i="18"/>
  <c r="B2370" i="18"/>
  <c r="A2370" i="18"/>
  <c r="E2369" i="18"/>
  <c r="D2369" i="18"/>
  <c r="C2369" i="18"/>
  <c r="B2369" i="18"/>
  <c r="A2369" i="18"/>
  <c r="E2368" i="18"/>
  <c r="D2368" i="18"/>
  <c r="C2368" i="18"/>
  <c r="B2368" i="18"/>
  <c r="A2368" i="18"/>
  <c r="E2367" i="18"/>
  <c r="D2367" i="18"/>
  <c r="C2367" i="18"/>
  <c r="B2367" i="18"/>
  <c r="A2367" i="18"/>
  <c r="E2366" i="18"/>
  <c r="D2366" i="18"/>
  <c r="C2366" i="18"/>
  <c r="B2366" i="18"/>
  <c r="A2366" i="18"/>
  <c r="E2365" i="18"/>
  <c r="D2365" i="18"/>
  <c r="C2365" i="18"/>
  <c r="B2365" i="18"/>
  <c r="A2365" i="18"/>
  <c r="E2364" i="18"/>
  <c r="D2364" i="18"/>
  <c r="C2364" i="18"/>
  <c r="B2364" i="18"/>
  <c r="A2364" i="18"/>
  <c r="E2363" i="18"/>
  <c r="D2363" i="18"/>
  <c r="C2363" i="18"/>
  <c r="B2363" i="18"/>
  <c r="A2363" i="18"/>
  <c r="E2362" i="18"/>
  <c r="D2362" i="18"/>
  <c r="C2362" i="18"/>
  <c r="B2362" i="18"/>
  <c r="A2362" i="18"/>
  <c r="E2361" i="18"/>
  <c r="D2361" i="18"/>
  <c r="C2361" i="18"/>
  <c r="B2361" i="18"/>
  <c r="A2361" i="18"/>
  <c r="E2360" i="18"/>
  <c r="D2360" i="18"/>
  <c r="C2360" i="18"/>
  <c r="B2360" i="18"/>
  <c r="A2360" i="18"/>
  <c r="E2359" i="18"/>
  <c r="D2359" i="18"/>
  <c r="C2359" i="18"/>
  <c r="B2359" i="18"/>
  <c r="A2359" i="18"/>
  <c r="E2358" i="18"/>
  <c r="D2358" i="18"/>
  <c r="C2358" i="18"/>
  <c r="B2358" i="18"/>
  <c r="A2358" i="18"/>
  <c r="E2357" i="18"/>
  <c r="D2357" i="18"/>
  <c r="C2357" i="18"/>
  <c r="B2357" i="18"/>
  <c r="A2357" i="18"/>
  <c r="E2356" i="18"/>
  <c r="D2356" i="18"/>
  <c r="C2356" i="18"/>
  <c r="B2356" i="18"/>
  <c r="A2356" i="18"/>
  <c r="E2355" i="18"/>
  <c r="D2355" i="18"/>
  <c r="C2355" i="18"/>
  <c r="B2355" i="18"/>
  <c r="A2355" i="18"/>
  <c r="E2354" i="18"/>
  <c r="D2354" i="18"/>
  <c r="C2354" i="18"/>
  <c r="B2354" i="18"/>
  <c r="A2354" i="18"/>
  <c r="E2353" i="18"/>
  <c r="D2353" i="18"/>
  <c r="C2353" i="18"/>
  <c r="B2353" i="18"/>
  <c r="A2353" i="18"/>
  <c r="E2352" i="18"/>
  <c r="D2352" i="18"/>
  <c r="C2352" i="18"/>
  <c r="B2352" i="18"/>
  <c r="A2352" i="18"/>
  <c r="E2351" i="18"/>
  <c r="D2351" i="18"/>
  <c r="C2351" i="18"/>
  <c r="B2351" i="18"/>
  <c r="A2351" i="18"/>
  <c r="E2350" i="18"/>
  <c r="D2350" i="18"/>
  <c r="C2350" i="18"/>
  <c r="B2350" i="18"/>
  <c r="A2350" i="18"/>
  <c r="E2349" i="18"/>
  <c r="D2349" i="18"/>
  <c r="C2349" i="18"/>
  <c r="B2349" i="18"/>
  <c r="A2349" i="18"/>
  <c r="E2348" i="18"/>
  <c r="D2348" i="18"/>
  <c r="C2348" i="18"/>
  <c r="B2348" i="18"/>
  <c r="A2348" i="18"/>
  <c r="E2347" i="18"/>
  <c r="D2347" i="18"/>
  <c r="C2347" i="18"/>
  <c r="B2347" i="18"/>
  <c r="A2347" i="18"/>
  <c r="E2346" i="18"/>
  <c r="D2346" i="18"/>
  <c r="C2346" i="18"/>
  <c r="B2346" i="18"/>
  <c r="A2346" i="18"/>
  <c r="E2345" i="18"/>
  <c r="D2345" i="18"/>
  <c r="C2345" i="18"/>
  <c r="B2345" i="18"/>
  <c r="A2345" i="18"/>
  <c r="E2344" i="18"/>
  <c r="D2344" i="18"/>
  <c r="C2344" i="18"/>
  <c r="B2344" i="18"/>
  <c r="A2344" i="18"/>
  <c r="E2343" i="18"/>
  <c r="D2343" i="18"/>
  <c r="C2343" i="18"/>
  <c r="B2343" i="18"/>
  <c r="A2343" i="18"/>
  <c r="E2342" i="18"/>
  <c r="D2342" i="18"/>
  <c r="C2342" i="18"/>
  <c r="B2342" i="18"/>
  <c r="A2342" i="18"/>
  <c r="E2341" i="18"/>
  <c r="D2341" i="18"/>
  <c r="C2341" i="18"/>
  <c r="B2341" i="18"/>
  <c r="A2341" i="18"/>
  <c r="E2340" i="18"/>
  <c r="D2340" i="18"/>
  <c r="C2340" i="18"/>
  <c r="B2340" i="18"/>
  <c r="A2340" i="18"/>
  <c r="E2339" i="18"/>
  <c r="D2339" i="18"/>
  <c r="C2339" i="18"/>
  <c r="B2339" i="18"/>
  <c r="A2339" i="18"/>
  <c r="E2338" i="18"/>
  <c r="D2338" i="18"/>
  <c r="C2338" i="18"/>
  <c r="B2338" i="18"/>
  <c r="A2338" i="18"/>
  <c r="E2337" i="18"/>
  <c r="D2337" i="18"/>
  <c r="C2337" i="18"/>
  <c r="B2337" i="18"/>
  <c r="A2337" i="18"/>
  <c r="E2336" i="18"/>
  <c r="D2336" i="18"/>
  <c r="C2336" i="18"/>
  <c r="B2336" i="18"/>
  <c r="A2336" i="18"/>
  <c r="E2335" i="18"/>
  <c r="D2335" i="18"/>
  <c r="C2335" i="18"/>
  <c r="B2335" i="18"/>
  <c r="A2335" i="18"/>
  <c r="E2334" i="18"/>
  <c r="D2334" i="18"/>
  <c r="C2334" i="18"/>
  <c r="B2334" i="18"/>
  <c r="A2334" i="18"/>
  <c r="E2333" i="18"/>
  <c r="D2333" i="18"/>
  <c r="C2333" i="18"/>
  <c r="B2333" i="18"/>
  <c r="A2333" i="18"/>
  <c r="E2332" i="18"/>
  <c r="D2332" i="18"/>
  <c r="C2332" i="18"/>
  <c r="B2332" i="18"/>
  <c r="A2332" i="18"/>
  <c r="E2331" i="18"/>
  <c r="D2331" i="18"/>
  <c r="C2331" i="18"/>
  <c r="B2331" i="18"/>
  <c r="A2331" i="18"/>
  <c r="E2330" i="18"/>
  <c r="D2330" i="18"/>
  <c r="C2330" i="18"/>
  <c r="B2330" i="18"/>
  <c r="A2330" i="18"/>
  <c r="E2329" i="18"/>
  <c r="D2329" i="18"/>
  <c r="C2329" i="18"/>
  <c r="B2329" i="18"/>
  <c r="A2329" i="18"/>
  <c r="E2328" i="18"/>
  <c r="D2328" i="18"/>
  <c r="C2328" i="18"/>
  <c r="B2328" i="18"/>
  <c r="A2328" i="18"/>
  <c r="E2327" i="18"/>
  <c r="D2327" i="18"/>
  <c r="C2327" i="18"/>
  <c r="B2327" i="18"/>
  <c r="A2327" i="18"/>
  <c r="E2326" i="18"/>
  <c r="D2326" i="18"/>
  <c r="C2326" i="18"/>
  <c r="B2326" i="18"/>
  <c r="A2326" i="18"/>
  <c r="E2325" i="18"/>
  <c r="D2325" i="18"/>
  <c r="C2325" i="18"/>
  <c r="B2325" i="18"/>
  <c r="A2325" i="18"/>
  <c r="E2324" i="18"/>
  <c r="D2324" i="18"/>
  <c r="C2324" i="18"/>
  <c r="B2324" i="18"/>
  <c r="A2324" i="18"/>
  <c r="E2323" i="18"/>
  <c r="D2323" i="18"/>
  <c r="C2323" i="18"/>
  <c r="B2323" i="18"/>
  <c r="A2323" i="18"/>
  <c r="E2322" i="18"/>
  <c r="D2322" i="18"/>
  <c r="C2322" i="18"/>
  <c r="B2322" i="18"/>
  <c r="A2322" i="18"/>
  <c r="E2321" i="18"/>
  <c r="D2321" i="18"/>
  <c r="C2321" i="18"/>
  <c r="B2321" i="18"/>
  <c r="A2321" i="18"/>
  <c r="E2320" i="18"/>
  <c r="D2320" i="18"/>
  <c r="C2320" i="18"/>
  <c r="B2320" i="18"/>
  <c r="A2320" i="18"/>
  <c r="E2319" i="18"/>
  <c r="D2319" i="18"/>
  <c r="C2319" i="18"/>
  <c r="B2319" i="18"/>
  <c r="A2319" i="18"/>
  <c r="E2318" i="18"/>
  <c r="D2318" i="18"/>
  <c r="C2318" i="18"/>
  <c r="B2318" i="18"/>
  <c r="A2318" i="18"/>
  <c r="E2317" i="18"/>
  <c r="D2317" i="18"/>
  <c r="C2317" i="18"/>
  <c r="B2317" i="18"/>
  <c r="A2317" i="18"/>
  <c r="E2316" i="18"/>
  <c r="D2316" i="18"/>
  <c r="C2316" i="18"/>
  <c r="B2316" i="18"/>
  <c r="A2316" i="18"/>
  <c r="E2315" i="18"/>
  <c r="D2315" i="18"/>
  <c r="C2315" i="18"/>
  <c r="B2315" i="18"/>
  <c r="A2315" i="18"/>
  <c r="E2314" i="18"/>
  <c r="D2314" i="18"/>
  <c r="C2314" i="18"/>
  <c r="B2314" i="18"/>
  <c r="A2314" i="18"/>
  <c r="E2313" i="18"/>
  <c r="D2313" i="18"/>
  <c r="C2313" i="18"/>
  <c r="B2313" i="18"/>
  <c r="A2313" i="18"/>
  <c r="E2312" i="18"/>
  <c r="D2312" i="18"/>
  <c r="C2312" i="18"/>
  <c r="B2312" i="18"/>
  <c r="A2312" i="18"/>
  <c r="E2311" i="18"/>
  <c r="D2311" i="18"/>
  <c r="C2311" i="18"/>
  <c r="B2311" i="18"/>
  <c r="A2311" i="18"/>
  <c r="E2310" i="18"/>
  <c r="D2310" i="18"/>
  <c r="C2310" i="18"/>
  <c r="B2310" i="18"/>
  <c r="A2310" i="18"/>
  <c r="E2309" i="18"/>
  <c r="D2309" i="18"/>
  <c r="C2309" i="18"/>
  <c r="B2309" i="18"/>
  <c r="A2309" i="18"/>
  <c r="E2308" i="18"/>
  <c r="D2308" i="18"/>
  <c r="C2308" i="18"/>
  <c r="B2308" i="18"/>
  <c r="A2308" i="18"/>
  <c r="E2307" i="18"/>
  <c r="D2307" i="18"/>
  <c r="C2307" i="18"/>
  <c r="B2307" i="18"/>
  <c r="A2307" i="18"/>
  <c r="E2306" i="18"/>
  <c r="D2306" i="18"/>
  <c r="C2306" i="18"/>
  <c r="B2306" i="18"/>
  <c r="A2306" i="18"/>
  <c r="E2305" i="18"/>
  <c r="D2305" i="18"/>
  <c r="C2305" i="18"/>
  <c r="B2305" i="18"/>
  <c r="A2305" i="18"/>
  <c r="E2304" i="18"/>
  <c r="D2304" i="18"/>
  <c r="C2304" i="18"/>
  <c r="B2304" i="18"/>
  <c r="A2304" i="18"/>
  <c r="E2303" i="18"/>
  <c r="D2303" i="18"/>
  <c r="C2303" i="18"/>
  <c r="B2303" i="18"/>
  <c r="A2303" i="18"/>
  <c r="E2302" i="18"/>
  <c r="D2302" i="18"/>
  <c r="C2302" i="18"/>
  <c r="B2302" i="18"/>
  <c r="A2302" i="18"/>
  <c r="E2301" i="18"/>
  <c r="D2301" i="18"/>
  <c r="C2301" i="18"/>
  <c r="B2301" i="18"/>
  <c r="A2301" i="18"/>
  <c r="E2300" i="18"/>
  <c r="D2300" i="18"/>
  <c r="C2300" i="18"/>
  <c r="B2300" i="18"/>
  <c r="A2300" i="18"/>
  <c r="E2299" i="18"/>
  <c r="D2299" i="18"/>
  <c r="C2299" i="18"/>
  <c r="B2299" i="18"/>
  <c r="A2299" i="18"/>
  <c r="E2298" i="18"/>
  <c r="D2298" i="18"/>
  <c r="C2298" i="18"/>
  <c r="B2298" i="18"/>
  <c r="A2298" i="18"/>
  <c r="E2297" i="18"/>
  <c r="D2297" i="18"/>
  <c r="C2297" i="18"/>
  <c r="B2297" i="18"/>
  <c r="A2297" i="18"/>
  <c r="E2296" i="18"/>
  <c r="D2296" i="18"/>
  <c r="C2296" i="18"/>
  <c r="B2296" i="18"/>
  <c r="A2296" i="18"/>
  <c r="E2295" i="18"/>
  <c r="D2295" i="18"/>
  <c r="C2295" i="18"/>
  <c r="B2295" i="18"/>
  <c r="A2295" i="18"/>
  <c r="E2294" i="18"/>
  <c r="D2294" i="18"/>
  <c r="C2294" i="18"/>
  <c r="B2294" i="18"/>
  <c r="A2294" i="18"/>
  <c r="E2293" i="18"/>
  <c r="D2293" i="18"/>
  <c r="C2293" i="18"/>
  <c r="B2293" i="18"/>
  <c r="A2293" i="18"/>
  <c r="E2292" i="18"/>
  <c r="D2292" i="18"/>
  <c r="C2292" i="18"/>
  <c r="B2292" i="18"/>
  <c r="A2292" i="18"/>
  <c r="E2291" i="18"/>
  <c r="D2291" i="18"/>
  <c r="C2291" i="18"/>
  <c r="B2291" i="18"/>
  <c r="A2291" i="18"/>
  <c r="E2290" i="18"/>
  <c r="D2290" i="18"/>
  <c r="C2290" i="18"/>
  <c r="B2290" i="18"/>
  <c r="A2290" i="18"/>
  <c r="E2289" i="18"/>
  <c r="D2289" i="18"/>
  <c r="C2289" i="18"/>
  <c r="B2289" i="18"/>
  <c r="A2289" i="18"/>
  <c r="E2288" i="18"/>
  <c r="D2288" i="18"/>
  <c r="C2288" i="18"/>
  <c r="B2288" i="18"/>
  <c r="A2288" i="18"/>
  <c r="E2287" i="18"/>
  <c r="D2287" i="18"/>
  <c r="C2287" i="18"/>
  <c r="B2287" i="18"/>
  <c r="A2287" i="18"/>
  <c r="E2286" i="18"/>
  <c r="D2286" i="18"/>
  <c r="C2286" i="18"/>
  <c r="B2286" i="18"/>
  <c r="A2286" i="18"/>
  <c r="E2285" i="18"/>
  <c r="D2285" i="18"/>
  <c r="C2285" i="18"/>
  <c r="B2285" i="18"/>
  <c r="A2285" i="18"/>
  <c r="E2284" i="18"/>
  <c r="D2284" i="18"/>
  <c r="C2284" i="18"/>
  <c r="B2284" i="18"/>
  <c r="A2284" i="18"/>
  <c r="E2283" i="18"/>
  <c r="D2283" i="18"/>
  <c r="C2283" i="18"/>
  <c r="B2283" i="18"/>
  <c r="A2283" i="18"/>
  <c r="E2282" i="18"/>
  <c r="D2282" i="18"/>
  <c r="C2282" i="18"/>
  <c r="B2282" i="18"/>
  <c r="A2282" i="18"/>
  <c r="E2281" i="18"/>
  <c r="D2281" i="18"/>
  <c r="C2281" i="18"/>
  <c r="B2281" i="18"/>
  <c r="A2281" i="18"/>
  <c r="E2280" i="18"/>
  <c r="D2280" i="18"/>
  <c r="C2280" i="18"/>
  <c r="B2280" i="18"/>
  <c r="A2280" i="18"/>
  <c r="E2279" i="18"/>
  <c r="D2279" i="18"/>
  <c r="C2279" i="18"/>
  <c r="B2279" i="18"/>
  <c r="A2279" i="18"/>
  <c r="E2278" i="18"/>
  <c r="D2278" i="18"/>
  <c r="C2278" i="18"/>
  <c r="B2278" i="18"/>
  <c r="A2278" i="18"/>
  <c r="E2277" i="18"/>
  <c r="D2277" i="18"/>
  <c r="C2277" i="18"/>
  <c r="B2277" i="18"/>
  <c r="A2277" i="18"/>
  <c r="E2276" i="18"/>
  <c r="D2276" i="18"/>
  <c r="C2276" i="18"/>
  <c r="B2276" i="18"/>
  <c r="A2276" i="18"/>
  <c r="E2275" i="18"/>
  <c r="D2275" i="18"/>
  <c r="C2275" i="18"/>
  <c r="B2275" i="18"/>
  <c r="A2275" i="18"/>
  <c r="E2274" i="18"/>
  <c r="D2274" i="18"/>
  <c r="C2274" i="18"/>
  <c r="B2274" i="18"/>
  <c r="A2274" i="18"/>
  <c r="E2273" i="18"/>
  <c r="D2273" i="18"/>
  <c r="C2273" i="18"/>
  <c r="B2273" i="18"/>
  <c r="A2273" i="18"/>
  <c r="E2272" i="18"/>
  <c r="D2272" i="18"/>
  <c r="C2272" i="18"/>
  <c r="B2272" i="18"/>
  <c r="A2272" i="18"/>
  <c r="E2271" i="18"/>
  <c r="D2271" i="18"/>
  <c r="C2271" i="18"/>
  <c r="B2271" i="18"/>
  <c r="A2271" i="18"/>
  <c r="E2270" i="18"/>
  <c r="D2270" i="18"/>
  <c r="C2270" i="18"/>
  <c r="B2270" i="18"/>
  <c r="A2270" i="18"/>
  <c r="E2269" i="18"/>
  <c r="D2269" i="18"/>
  <c r="C2269" i="18"/>
  <c r="B2269" i="18"/>
  <c r="A2269" i="18"/>
  <c r="E2268" i="18"/>
  <c r="D2268" i="18"/>
  <c r="C2268" i="18"/>
  <c r="B2268" i="18"/>
  <c r="A2268" i="18"/>
  <c r="E2267" i="18"/>
  <c r="D2267" i="18"/>
  <c r="C2267" i="18"/>
  <c r="B2267" i="18"/>
  <c r="A2267" i="18"/>
  <c r="E2266" i="18"/>
  <c r="D2266" i="18"/>
  <c r="C2266" i="18"/>
  <c r="B2266" i="18"/>
  <c r="A2266" i="18"/>
  <c r="E2265" i="18"/>
  <c r="D2265" i="18"/>
  <c r="C2265" i="18"/>
  <c r="B2265" i="18"/>
  <c r="A2265" i="18"/>
  <c r="E2264" i="18"/>
  <c r="D2264" i="18"/>
  <c r="C2264" i="18"/>
  <c r="B2264" i="18"/>
  <c r="A2264" i="18"/>
  <c r="E2263" i="18"/>
  <c r="D2263" i="18"/>
  <c r="C2263" i="18"/>
  <c r="B2263" i="18"/>
  <c r="A2263" i="18"/>
  <c r="E2262" i="18"/>
  <c r="D2262" i="18"/>
  <c r="C2262" i="18"/>
  <c r="B2262" i="18"/>
  <c r="A2262" i="18"/>
  <c r="E2261" i="18"/>
  <c r="D2261" i="18"/>
  <c r="C2261" i="18"/>
  <c r="B2261" i="18"/>
  <c r="A2261" i="18"/>
  <c r="E2260" i="18"/>
  <c r="D2260" i="18"/>
  <c r="C2260" i="18"/>
  <c r="B2260" i="18"/>
  <c r="A2260" i="18"/>
  <c r="E2259" i="18"/>
  <c r="D2259" i="18"/>
  <c r="C2259" i="18"/>
  <c r="B2259" i="18"/>
  <c r="A2259" i="18"/>
  <c r="E2258" i="18"/>
  <c r="D2258" i="18"/>
  <c r="C2258" i="18"/>
  <c r="B2258" i="18"/>
  <c r="A2258" i="18"/>
  <c r="E2257" i="18"/>
  <c r="D2257" i="18"/>
  <c r="C2257" i="18"/>
  <c r="B2257" i="18"/>
  <c r="A2257" i="18"/>
  <c r="E2256" i="18"/>
  <c r="D2256" i="18"/>
  <c r="C2256" i="18"/>
  <c r="B2256" i="18"/>
  <c r="A2256" i="18"/>
  <c r="E2255" i="18"/>
  <c r="D2255" i="18"/>
  <c r="C2255" i="18"/>
  <c r="B2255" i="18"/>
  <c r="A2255" i="18"/>
  <c r="E2254" i="18"/>
  <c r="D2254" i="18"/>
  <c r="C2254" i="18"/>
  <c r="B2254" i="18"/>
  <c r="A2254" i="18"/>
  <c r="E2253" i="18"/>
  <c r="D2253" i="18"/>
  <c r="C2253" i="18"/>
  <c r="B2253" i="18"/>
  <c r="A2253" i="18"/>
  <c r="E2252" i="18"/>
  <c r="D2252" i="18"/>
  <c r="C2252" i="18"/>
  <c r="B2252" i="18"/>
  <c r="A2252" i="18"/>
  <c r="E2251" i="18"/>
  <c r="D2251" i="18"/>
  <c r="C2251" i="18"/>
  <c r="B2251" i="18"/>
  <c r="A2251" i="18"/>
  <c r="E2250" i="18"/>
  <c r="D2250" i="18"/>
  <c r="C2250" i="18"/>
  <c r="B2250" i="18"/>
  <c r="A2250" i="18"/>
  <c r="E2249" i="18"/>
  <c r="D2249" i="18"/>
  <c r="C2249" i="18"/>
  <c r="B2249" i="18"/>
  <c r="A2249" i="18"/>
  <c r="E2248" i="18"/>
  <c r="D2248" i="18"/>
  <c r="C2248" i="18"/>
  <c r="B2248" i="18"/>
  <c r="A2248" i="18"/>
  <c r="E2247" i="18"/>
  <c r="D2247" i="18"/>
  <c r="C2247" i="18"/>
  <c r="B2247" i="18"/>
  <c r="A2247" i="18"/>
  <c r="E2246" i="18"/>
  <c r="D2246" i="18"/>
  <c r="C2246" i="18"/>
  <c r="B2246" i="18"/>
  <c r="A2246" i="18"/>
  <c r="E2245" i="18"/>
  <c r="D2245" i="18"/>
  <c r="C2245" i="18"/>
  <c r="B2245" i="18"/>
  <c r="A2245" i="18"/>
  <c r="E2244" i="18"/>
  <c r="D2244" i="18"/>
  <c r="C2244" i="18"/>
  <c r="B2244" i="18"/>
  <c r="A2244" i="18"/>
  <c r="E2243" i="18"/>
  <c r="D2243" i="18"/>
  <c r="C2243" i="18"/>
  <c r="B2243" i="18"/>
  <c r="A2243" i="18"/>
  <c r="E2242" i="18"/>
  <c r="D2242" i="18"/>
  <c r="C2242" i="18"/>
  <c r="B2242" i="18"/>
  <c r="A2242" i="18"/>
  <c r="E2241" i="18"/>
  <c r="D2241" i="18"/>
  <c r="C2241" i="18"/>
  <c r="B2241" i="18"/>
  <c r="A2241" i="18"/>
  <c r="E2240" i="18"/>
  <c r="D2240" i="18"/>
  <c r="C2240" i="18"/>
  <c r="B2240" i="18"/>
  <c r="A2240" i="18"/>
  <c r="E2239" i="18"/>
  <c r="D2239" i="18"/>
  <c r="C2239" i="18"/>
  <c r="B2239" i="18"/>
  <c r="A2239" i="18"/>
  <c r="E2238" i="18"/>
  <c r="D2238" i="18"/>
  <c r="C2238" i="18"/>
  <c r="B2238" i="18"/>
  <c r="A2238" i="18"/>
  <c r="E2237" i="18"/>
  <c r="D2237" i="18"/>
  <c r="C2237" i="18"/>
  <c r="B2237" i="18"/>
  <c r="A2237" i="18"/>
  <c r="E2236" i="18"/>
  <c r="D2236" i="18"/>
  <c r="C2236" i="18"/>
  <c r="B2236" i="18"/>
  <c r="A2236" i="18"/>
  <c r="E2235" i="18"/>
  <c r="D2235" i="18"/>
  <c r="C2235" i="18"/>
  <c r="B2235" i="18"/>
  <c r="A2235" i="18"/>
  <c r="E2234" i="18"/>
  <c r="D2234" i="18"/>
  <c r="C2234" i="18"/>
  <c r="B2234" i="18"/>
  <c r="A2234" i="18"/>
  <c r="E2233" i="18"/>
  <c r="D2233" i="18"/>
  <c r="C2233" i="18"/>
  <c r="B2233" i="18"/>
  <c r="A2233" i="18"/>
  <c r="E2232" i="18"/>
  <c r="D2232" i="18"/>
  <c r="C2232" i="18"/>
  <c r="B2232" i="18"/>
  <c r="A2232" i="18"/>
  <c r="E2231" i="18"/>
  <c r="D2231" i="18"/>
  <c r="C2231" i="18"/>
  <c r="B2231" i="18"/>
  <c r="A2231" i="18"/>
  <c r="E2230" i="18"/>
  <c r="D2230" i="18"/>
  <c r="C2230" i="18"/>
  <c r="B2230" i="18"/>
  <c r="A2230" i="18"/>
  <c r="E2229" i="18"/>
  <c r="D2229" i="18"/>
  <c r="C2229" i="18"/>
  <c r="B2229" i="18"/>
  <c r="A2229" i="18"/>
  <c r="E2228" i="18"/>
  <c r="D2228" i="18"/>
  <c r="C2228" i="18"/>
  <c r="B2228" i="18"/>
  <c r="A2228" i="18"/>
  <c r="E2227" i="18"/>
  <c r="D2227" i="18"/>
  <c r="C2227" i="18"/>
  <c r="B2227" i="18"/>
  <c r="A2227" i="18"/>
  <c r="E2226" i="18"/>
  <c r="D2226" i="18"/>
  <c r="C2226" i="18"/>
  <c r="B2226" i="18"/>
  <c r="A2226" i="18"/>
  <c r="E2225" i="18"/>
  <c r="D2225" i="18"/>
  <c r="C2225" i="18"/>
  <c r="B2225" i="18"/>
  <c r="A2225" i="18"/>
  <c r="E2224" i="18"/>
  <c r="D2224" i="18"/>
  <c r="C2224" i="18"/>
  <c r="B2224" i="18"/>
  <c r="A2224" i="18"/>
  <c r="E2223" i="18"/>
  <c r="D2223" i="18"/>
  <c r="C2223" i="18"/>
  <c r="B2223" i="18"/>
  <c r="A2223" i="18"/>
  <c r="E2222" i="18"/>
  <c r="D2222" i="18"/>
  <c r="C2222" i="18"/>
  <c r="B2222" i="18"/>
  <c r="A2222" i="18"/>
  <c r="E2221" i="18"/>
  <c r="D2221" i="18"/>
  <c r="C2221" i="18"/>
  <c r="B2221" i="18"/>
  <c r="A2221" i="18"/>
  <c r="E2220" i="18"/>
  <c r="D2220" i="18"/>
  <c r="C2220" i="18"/>
  <c r="B2220" i="18"/>
  <c r="A2220" i="18"/>
  <c r="E2219" i="18"/>
  <c r="D2219" i="18"/>
  <c r="C2219" i="18"/>
  <c r="B2219" i="18"/>
  <c r="A2219" i="18"/>
  <c r="E2218" i="18"/>
  <c r="D2218" i="18"/>
  <c r="C2218" i="18"/>
  <c r="B2218" i="18"/>
  <c r="A2218" i="18"/>
  <c r="E2217" i="18"/>
  <c r="D2217" i="18"/>
  <c r="C2217" i="18"/>
  <c r="B2217" i="18"/>
  <c r="A2217" i="18"/>
  <c r="E2216" i="18"/>
  <c r="D2216" i="18"/>
  <c r="C2216" i="18"/>
  <c r="B2216" i="18"/>
  <c r="A2216" i="18"/>
  <c r="E2215" i="18"/>
  <c r="D2215" i="18"/>
  <c r="C2215" i="18"/>
  <c r="B2215" i="18"/>
  <c r="A2215" i="18"/>
  <c r="E2214" i="18"/>
  <c r="D2214" i="18"/>
  <c r="C2214" i="18"/>
  <c r="B2214" i="18"/>
  <c r="A2214" i="18"/>
  <c r="E2213" i="18"/>
  <c r="D2213" i="18"/>
  <c r="C2213" i="18"/>
  <c r="B2213" i="18"/>
  <c r="A2213" i="18"/>
  <c r="E2212" i="18"/>
  <c r="D2212" i="18"/>
  <c r="C2212" i="18"/>
  <c r="B2212" i="18"/>
  <c r="A2212" i="18"/>
  <c r="E2211" i="18"/>
  <c r="D2211" i="18"/>
  <c r="C2211" i="18"/>
  <c r="B2211" i="18"/>
  <c r="A2211" i="18"/>
  <c r="E2210" i="18"/>
  <c r="D2210" i="18"/>
  <c r="C2210" i="18"/>
  <c r="B2210" i="18"/>
  <c r="A2210" i="18"/>
  <c r="E2209" i="18"/>
  <c r="D2209" i="18"/>
  <c r="C2209" i="18"/>
  <c r="B2209" i="18"/>
  <c r="A2209" i="18"/>
  <c r="E2208" i="18"/>
  <c r="D2208" i="18"/>
  <c r="C2208" i="18"/>
  <c r="B2208" i="18"/>
  <c r="A2208" i="18"/>
  <c r="E2207" i="18"/>
  <c r="D2207" i="18"/>
  <c r="C2207" i="18"/>
  <c r="B2207" i="18"/>
  <c r="A2207" i="18"/>
  <c r="E2206" i="18"/>
  <c r="D2206" i="18"/>
  <c r="C2206" i="18"/>
  <c r="B2206" i="18"/>
  <c r="A2206" i="18"/>
  <c r="E2205" i="18"/>
  <c r="D2205" i="18"/>
  <c r="C2205" i="18"/>
  <c r="B2205" i="18"/>
  <c r="A2205" i="18"/>
  <c r="E2204" i="18"/>
  <c r="D2204" i="18"/>
  <c r="C2204" i="18"/>
  <c r="B2204" i="18"/>
  <c r="A2204" i="18"/>
  <c r="E2203" i="18"/>
  <c r="D2203" i="18"/>
  <c r="C2203" i="18"/>
  <c r="B2203" i="18"/>
  <c r="A2203" i="18"/>
  <c r="E2202" i="18"/>
  <c r="D2202" i="18"/>
  <c r="C2202" i="18"/>
  <c r="B2202" i="18"/>
  <c r="A2202" i="18"/>
  <c r="E2201" i="18"/>
  <c r="D2201" i="18"/>
  <c r="C2201" i="18"/>
  <c r="B2201" i="18"/>
  <c r="A2201" i="18"/>
  <c r="E2200" i="18"/>
  <c r="D2200" i="18"/>
  <c r="C2200" i="18"/>
  <c r="B2200" i="18"/>
  <c r="A2200" i="18"/>
  <c r="E2199" i="18"/>
  <c r="D2199" i="18"/>
  <c r="C2199" i="18"/>
  <c r="B2199" i="18"/>
  <c r="A2199" i="18"/>
  <c r="E2198" i="18"/>
  <c r="D2198" i="18"/>
  <c r="C2198" i="18"/>
  <c r="B2198" i="18"/>
  <c r="A2198" i="18"/>
  <c r="E2197" i="18"/>
  <c r="D2197" i="18"/>
  <c r="C2197" i="18"/>
  <c r="B2197" i="18"/>
  <c r="A2197" i="18"/>
  <c r="E2196" i="18"/>
  <c r="D2196" i="18"/>
  <c r="C2196" i="18"/>
  <c r="B2196" i="18"/>
  <c r="A2196" i="18"/>
  <c r="E2195" i="18"/>
  <c r="D2195" i="18"/>
  <c r="C2195" i="18"/>
  <c r="B2195" i="18"/>
  <c r="A2195" i="18"/>
  <c r="E2194" i="18"/>
  <c r="D2194" i="18"/>
  <c r="C2194" i="18"/>
  <c r="B2194" i="18"/>
  <c r="A2194" i="18"/>
  <c r="E2193" i="18"/>
  <c r="D2193" i="18"/>
  <c r="C2193" i="18"/>
  <c r="B2193" i="18"/>
  <c r="A2193" i="18"/>
  <c r="E2192" i="18"/>
  <c r="D2192" i="18"/>
  <c r="C2192" i="18"/>
  <c r="B2192" i="18"/>
  <c r="A2192" i="18"/>
  <c r="E2191" i="18"/>
  <c r="D2191" i="18"/>
  <c r="C2191" i="18"/>
  <c r="B2191" i="18"/>
  <c r="A2191" i="18"/>
  <c r="E2190" i="18"/>
  <c r="D2190" i="18"/>
  <c r="C2190" i="18"/>
  <c r="B2190" i="18"/>
  <c r="A2190" i="18"/>
  <c r="E2189" i="18"/>
  <c r="D2189" i="18"/>
  <c r="C2189" i="18"/>
  <c r="B2189" i="18"/>
  <c r="A2189" i="18"/>
  <c r="E2188" i="18"/>
  <c r="D2188" i="18"/>
  <c r="C2188" i="18"/>
  <c r="B2188" i="18"/>
  <c r="A2188" i="18"/>
  <c r="E2187" i="18"/>
  <c r="D2187" i="18"/>
  <c r="C2187" i="18"/>
  <c r="B2187" i="18"/>
  <c r="A2187" i="18"/>
  <c r="E2186" i="18"/>
  <c r="D2186" i="18"/>
  <c r="C2186" i="18"/>
  <c r="B2186" i="18"/>
  <c r="A2186" i="18"/>
  <c r="E2185" i="18"/>
  <c r="D2185" i="18"/>
  <c r="C2185" i="18"/>
  <c r="B2185" i="18"/>
  <c r="A2185" i="18"/>
  <c r="E2184" i="18"/>
  <c r="D2184" i="18"/>
  <c r="C2184" i="18"/>
  <c r="B2184" i="18"/>
  <c r="A2184" i="18"/>
  <c r="E2183" i="18"/>
  <c r="D2183" i="18"/>
  <c r="C2183" i="18"/>
  <c r="B2183" i="18"/>
  <c r="A2183" i="18"/>
  <c r="E2182" i="18"/>
  <c r="D2182" i="18"/>
  <c r="C2182" i="18"/>
  <c r="B2182" i="18"/>
  <c r="A2182" i="18"/>
  <c r="E2181" i="18"/>
  <c r="D2181" i="18"/>
  <c r="C2181" i="18"/>
  <c r="B2181" i="18"/>
  <c r="A2181" i="18"/>
  <c r="E2180" i="18"/>
  <c r="D2180" i="18"/>
  <c r="C2180" i="18"/>
  <c r="B2180" i="18"/>
  <c r="A2180" i="18"/>
  <c r="E2179" i="18"/>
  <c r="D2179" i="18"/>
  <c r="C2179" i="18"/>
  <c r="B2179" i="18"/>
  <c r="A2179" i="18"/>
  <c r="E2178" i="18"/>
  <c r="D2178" i="18"/>
  <c r="C2178" i="18"/>
  <c r="B2178" i="18"/>
  <c r="A2178" i="18"/>
  <c r="E2177" i="18"/>
  <c r="D2177" i="18"/>
  <c r="C2177" i="18"/>
  <c r="B2177" i="18"/>
  <c r="A2177" i="18"/>
  <c r="E2176" i="18"/>
  <c r="D2176" i="18"/>
  <c r="C2176" i="18"/>
  <c r="B2176" i="18"/>
  <c r="A2176" i="18"/>
  <c r="E2175" i="18"/>
  <c r="D2175" i="18"/>
  <c r="C2175" i="18"/>
  <c r="B2175" i="18"/>
  <c r="A2175" i="18"/>
  <c r="E2174" i="18"/>
  <c r="D2174" i="18"/>
  <c r="C2174" i="18"/>
  <c r="B2174" i="18"/>
  <c r="A2174" i="18"/>
  <c r="E2173" i="18"/>
  <c r="D2173" i="18"/>
  <c r="C2173" i="18"/>
  <c r="B2173" i="18"/>
  <c r="A2173" i="18"/>
  <c r="E2172" i="18"/>
  <c r="D2172" i="18"/>
  <c r="C2172" i="18"/>
  <c r="B2172" i="18"/>
  <c r="A2172" i="18"/>
  <c r="E2171" i="18"/>
  <c r="D2171" i="18"/>
  <c r="C2171" i="18"/>
  <c r="B2171" i="18"/>
  <c r="A2171" i="18"/>
  <c r="E2170" i="18"/>
  <c r="D2170" i="18"/>
  <c r="C2170" i="18"/>
  <c r="B2170" i="18"/>
  <c r="A2170" i="18"/>
  <c r="E2169" i="18"/>
  <c r="D2169" i="18"/>
  <c r="C2169" i="18"/>
  <c r="B2169" i="18"/>
  <c r="A2169" i="18"/>
  <c r="E2168" i="18"/>
  <c r="D2168" i="18"/>
  <c r="C2168" i="18"/>
  <c r="B2168" i="18"/>
  <c r="A2168" i="18"/>
  <c r="E2167" i="18"/>
  <c r="D2167" i="18"/>
  <c r="C2167" i="18"/>
  <c r="B2167" i="18"/>
  <c r="A2167" i="18"/>
  <c r="E2166" i="18"/>
  <c r="D2166" i="18"/>
  <c r="C2166" i="18"/>
  <c r="B2166" i="18"/>
  <c r="A2166" i="18"/>
  <c r="E2165" i="18"/>
  <c r="D2165" i="18"/>
  <c r="C2165" i="18"/>
  <c r="B2165" i="18"/>
  <c r="A2165" i="18"/>
  <c r="E2164" i="18"/>
  <c r="D2164" i="18"/>
  <c r="C2164" i="18"/>
  <c r="B2164" i="18"/>
  <c r="A2164" i="18"/>
  <c r="E2163" i="18"/>
  <c r="D2163" i="18"/>
  <c r="C2163" i="18"/>
  <c r="B2163" i="18"/>
  <c r="A2163" i="18"/>
  <c r="E2162" i="18"/>
  <c r="D2162" i="18"/>
  <c r="C2162" i="18"/>
  <c r="B2162" i="18"/>
  <c r="A2162" i="18"/>
  <c r="E2161" i="18"/>
  <c r="D2161" i="18"/>
  <c r="C2161" i="18"/>
  <c r="B2161" i="18"/>
  <c r="A2161" i="18"/>
  <c r="E2160" i="18"/>
  <c r="D2160" i="18"/>
  <c r="C2160" i="18"/>
  <c r="B2160" i="18"/>
  <c r="A2160" i="18"/>
  <c r="E2159" i="18"/>
  <c r="D2159" i="18"/>
  <c r="C2159" i="18"/>
  <c r="B2159" i="18"/>
  <c r="A2159" i="18"/>
  <c r="E2158" i="18"/>
  <c r="D2158" i="18"/>
  <c r="C2158" i="18"/>
  <c r="B2158" i="18"/>
  <c r="A2158" i="18"/>
  <c r="E2157" i="18"/>
  <c r="D2157" i="18"/>
  <c r="C2157" i="18"/>
  <c r="B2157" i="18"/>
  <c r="A2157" i="18"/>
  <c r="E2156" i="18"/>
  <c r="D2156" i="18"/>
  <c r="C2156" i="18"/>
  <c r="B2156" i="18"/>
  <c r="A2156" i="18"/>
  <c r="E2155" i="18"/>
  <c r="D2155" i="18"/>
  <c r="C2155" i="18"/>
  <c r="B2155" i="18"/>
  <c r="A2155" i="18"/>
  <c r="E2154" i="18"/>
  <c r="D2154" i="18"/>
  <c r="C2154" i="18"/>
  <c r="B2154" i="18"/>
  <c r="A2154" i="18"/>
  <c r="E2153" i="18"/>
  <c r="D2153" i="18"/>
  <c r="C2153" i="18"/>
  <c r="B2153" i="18"/>
  <c r="A2153" i="18"/>
  <c r="E2152" i="18"/>
  <c r="D2152" i="18"/>
  <c r="C2152" i="18"/>
  <c r="B2152" i="18"/>
  <c r="A2152" i="18"/>
  <c r="E2151" i="18"/>
  <c r="D2151" i="18"/>
  <c r="C2151" i="18"/>
  <c r="B2151" i="18"/>
  <c r="A2151" i="18"/>
  <c r="E2150" i="18"/>
  <c r="D2150" i="18"/>
  <c r="C2150" i="18"/>
  <c r="B2150" i="18"/>
  <c r="A2150" i="18"/>
  <c r="E2149" i="18"/>
  <c r="D2149" i="18"/>
  <c r="C2149" i="18"/>
  <c r="B2149" i="18"/>
  <c r="A2149" i="18"/>
  <c r="E2148" i="18"/>
  <c r="D2148" i="18"/>
  <c r="C2148" i="18"/>
  <c r="B2148" i="18"/>
  <c r="A2148" i="18"/>
  <c r="E2147" i="18"/>
  <c r="D2147" i="18"/>
  <c r="C2147" i="18"/>
  <c r="B2147" i="18"/>
  <c r="A2147" i="18"/>
  <c r="E2146" i="18"/>
  <c r="D2146" i="18"/>
  <c r="C2146" i="18"/>
  <c r="B2146" i="18"/>
  <c r="A2146" i="18"/>
  <c r="E2145" i="18"/>
  <c r="D2145" i="18"/>
  <c r="C2145" i="18"/>
  <c r="B2145" i="18"/>
  <c r="A2145" i="18"/>
  <c r="E2144" i="18"/>
  <c r="D2144" i="18"/>
  <c r="C2144" i="18"/>
  <c r="B2144" i="18"/>
  <c r="A2144" i="18"/>
  <c r="E2143" i="18"/>
  <c r="D2143" i="18"/>
  <c r="C2143" i="18"/>
  <c r="B2143" i="18"/>
  <c r="A2143" i="18"/>
  <c r="E2142" i="18"/>
  <c r="D2142" i="18"/>
  <c r="C2142" i="18"/>
  <c r="B2142" i="18"/>
  <c r="A2142" i="18"/>
  <c r="E2141" i="18"/>
  <c r="D2141" i="18"/>
  <c r="C2141" i="18"/>
  <c r="B2141" i="18"/>
  <c r="A2141" i="18"/>
  <c r="E2140" i="18"/>
  <c r="D2140" i="18"/>
  <c r="C2140" i="18"/>
  <c r="B2140" i="18"/>
  <c r="A2140" i="18"/>
  <c r="E2139" i="18"/>
  <c r="D2139" i="18"/>
  <c r="C2139" i="18"/>
  <c r="B2139" i="18"/>
  <c r="A2139" i="18"/>
  <c r="E2138" i="18"/>
  <c r="D2138" i="18"/>
  <c r="C2138" i="18"/>
  <c r="B2138" i="18"/>
  <c r="A2138" i="18"/>
  <c r="E2137" i="18"/>
  <c r="D2137" i="18"/>
  <c r="C2137" i="18"/>
  <c r="B2137" i="18"/>
  <c r="A2137" i="18"/>
  <c r="E2136" i="18"/>
  <c r="D2136" i="18"/>
  <c r="C2136" i="18"/>
  <c r="B2136" i="18"/>
  <c r="A2136" i="18"/>
  <c r="E2135" i="18"/>
  <c r="D2135" i="18"/>
  <c r="C2135" i="18"/>
  <c r="B2135" i="18"/>
  <c r="A2135" i="18"/>
  <c r="E2134" i="18"/>
  <c r="D2134" i="18"/>
  <c r="C2134" i="18"/>
  <c r="B2134" i="18"/>
  <c r="A2134" i="18"/>
  <c r="E2133" i="18"/>
  <c r="D2133" i="18"/>
  <c r="C2133" i="18"/>
  <c r="B2133" i="18"/>
  <c r="A2133" i="18"/>
  <c r="E2132" i="18"/>
  <c r="D2132" i="18"/>
  <c r="C2132" i="18"/>
  <c r="B2132" i="18"/>
  <c r="A2132" i="18"/>
  <c r="E2131" i="18"/>
  <c r="D2131" i="18"/>
  <c r="C2131" i="18"/>
  <c r="B2131" i="18"/>
  <c r="A2131" i="18"/>
  <c r="E2130" i="18"/>
  <c r="D2130" i="18"/>
  <c r="C2130" i="18"/>
  <c r="B2130" i="18"/>
  <c r="A2130" i="18"/>
  <c r="E2129" i="18"/>
  <c r="D2129" i="18"/>
  <c r="C2129" i="18"/>
  <c r="B2129" i="18"/>
  <c r="A2129" i="18"/>
  <c r="E2128" i="18"/>
  <c r="D2128" i="18"/>
  <c r="C2128" i="18"/>
  <c r="B2128" i="18"/>
  <c r="A2128" i="18"/>
  <c r="E2127" i="18"/>
  <c r="D2127" i="18"/>
  <c r="C2127" i="18"/>
  <c r="B2127" i="18"/>
  <c r="A2127" i="18"/>
  <c r="E2126" i="18"/>
  <c r="D2126" i="18"/>
  <c r="C2126" i="18"/>
  <c r="B2126" i="18"/>
  <c r="A2126" i="18"/>
  <c r="E2125" i="18"/>
  <c r="D2125" i="18"/>
  <c r="C2125" i="18"/>
  <c r="B2125" i="18"/>
  <c r="A2125" i="18"/>
  <c r="E2124" i="18"/>
  <c r="D2124" i="18"/>
  <c r="C2124" i="18"/>
  <c r="B2124" i="18"/>
  <c r="A2124" i="18"/>
  <c r="E2123" i="18"/>
  <c r="D2123" i="18"/>
  <c r="C2123" i="18"/>
  <c r="B2123" i="18"/>
  <c r="A2123" i="18"/>
  <c r="E2122" i="18"/>
  <c r="D2122" i="18"/>
  <c r="C2122" i="18"/>
  <c r="B2122" i="18"/>
  <c r="A2122" i="18"/>
  <c r="E2121" i="18"/>
  <c r="D2121" i="18"/>
  <c r="C2121" i="18"/>
  <c r="B2121" i="18"/>
  <c r="A2121" i="18"/>
  <c r="E2120" i="18"/>
  <c r="D2120" i="18"/>
  <c r="C2120" i="18"/>
  <c r="B2120" i="18"/>
  <c r="A2120" i="18"/>
  <c r="E2119" i="18"/>
  <c r="D2119" i="18"/>
  <c r="C2119" i="18"/>
  <c r="B2119" i="18"/>
  <c r="A2119" i="18"/>
  <c r="E2118" i="18"/>
  <c r="D2118" i="18"/>
  <c r="C2118" i="18"/>
  <c r="B2118" i="18"/>
  <c r="A2118" i="18"/>
  <c r="E2117" i="18"/>
  <c r="D2117" i="18"/>
  <c r="C2117" i="18"/>
  <c r="B2117" i="18"/>
  <c r="A2117" i="18"/>
  <c r="E2116" i="18"/>
  <c r="D2116" i="18"/>
  <c r="C2116" i="18"/>
  <c r="B2116" i="18"/>
  <c r="A2116" i="18"/>
  <c r="E2115" i="18"/>
  <c r="D2115" i="18"/>
  <c r="C2115" i="18"/>
  <c r="B2115" i="18"/>
  <c r="A2115" i="18"/>
  <c r="E2114" i="18"/>
  <c r="D2114" i="18"/>
  <c r="C2114" i="18"/>
  <c r="B2114" i="18"/>
  <c r="A2114" i="18"/>
  <c r="E2113" i="18"/>
  <c r="D2113" i="18"/>
  <c r="C2113" i="18"/>
  <c r="B2113" i="18"/>
  <c r="A2113" i="18"/>
  <c r="E2112" i="18"/>
  <c r="D2112" i="18"/>
  <c r="C2112" i="18"/>
  <c r="B2112" i="18"/>
  <c r="A2112" i="18"/>
  <c r="E2111" i="18"/>
  <c r="D2111" i="18"/>
  <c r="C2111" i="18"/>
  <c r="B2111" i="18"/>
  <c r="A2111" i="18"/>
  <c r="E2110" i="18"/>
  <c r="D2110" i="18"/>
  <c r="C2110" i="18"/>
  <c r="B2110" i="18"/>
  <c r="A2110" i="18"/>
  <c r="E2109" i="18"/>
  <c r="D2109" i="18"/>
  <c r="C2109" i="18"/>
  <c r="B2109" i="18"/>
  <c r="A2109" i="18"/>
  <c r="E2108" i="18"/>
  <c r="D2108" i="18"/>
  <c r="C2108" i="18"/>
  <c r="B2108" i="18"/>
  <c r="A2108" i="18"/>
  <c r="E2107" i="18"/>
  <c r="D2107" i="18"/>
  <c r="C2107" i="18"/>
  <c r="B2107" i="18"/>
  <c r="A2107" i="18"/>
  <c r="E2106" i="18"/>
  <c r="D2106" i="18"/>
  <c r="C2106" i="18"/>
  <c r="B2106" i="18"/>
  <c r="A2106" i="18"/>
  <c r="E2105" i="18"/>
  <c r="D2105" i="18"/>
  <c r="C2105" i="18"/>
  <c r="B2105" i="18"/>
  <c r="A2105" i="18"/>
  <c r="E2104" i="18"/>
  <c r="D2104" i="18"/>
  <c r="C2104" i="18"/>
  <c r="B2104" i="18"/>
  <c r="A2104" i="18"/>
  <c r="E2103" i="18"/>
  <c r="D2103" i="18"/>
  <c r="C2103" i="18"/>
  <c r="B2103" i="18"/>
  <c r="A2103" i="18"/>
  <c r="E2102" i="18"/>
  <c r="D2102" i="18"/>
  <c r="C2102" i="18"/>
  <c r="B2102" i="18"/>
  <c r="A2102" i="18"/>
  <c r="E2101" i="18"/>
  <c r="D2101" i="18"/>
  <c r="C2101" i="18"/>
  <c r="B2101" i="18"/>
  <c r="A2101" i="18"/>
  <c r="E2100" i="18"/>
  <c r="D2100" i="18"/>
  <c r="C2100" i="18"/>
  <c r="B2100" i="18"/>
  <c r="A2100" i="18"/>
  <c r="E2099" i="18"/>
  <c r="D2099" i="18"/>
  <c r="C2099" i="18"/>
  <c r="B2099" i="18"/>
  <c r="A2099" i="18"/>
  <c r="E2098" i="18"/>
  <c r="D2098" i="18"/>
  <c r="C2098" i="18"/>
  <c r="B2098" i="18"/>
  <c r="A2098" i="18"/>
  <c r="E2097" i="18"/>
  <c r="D2097" i="18"/>
  <c r="C2097" i="18"/>
  <c r="B2097" i="18"/>
  <c r="A2097" i="18"/>
  <c r="E2096" i="18"/>
  <c r="D2096" i="18"/>
  <c r="C2096" i="18"/>
  <c r="B2096" i="18"/>
  <c r="A2096" i="18"/>
  <c r="E2095" i="18"/>
  <c r="D2095" i="18"/>
  <c r="C2095" i="18"/>
  <c r="B2095" i="18"/>
  <c r="A2095" i="18"/>
  <c r="E2094" i="18"/>
  <c r="D2094" i="18"/>
  <c r="C2094" i="18"/>
  <c r="B2094" i="18"/>
  <c r="A2094" i="18"/>
  <c r="E2093" i="18"/>
  <c r="D2093" i="18"/>
  <c r="C2093" i="18"/>
  <c r="B2093" i="18"/>
  <c r="A2093" i="18"/>
  <c r="E2092" i="18"/>
  <c r="D2092" i="18"/>
  <c r="C2092" i="18"/>
  <c r="B2092" i="18"/>
  <c r="A2092" i="18"/>
  <c r="E2091" i="18"/>
  <c r="D2091" i="18"/>
  <c r="C2091" i="18"/>
  <c r="B2091" i="18"/>
  <c r="A2091" i="18"/>
  <c r="E2090" i="18"/>
  <c r="D2090" i="18"/>
  <c r="C2090" i="18"/>
  <c r="B2090" i="18"/>
  <c r="A2090" i="18"/>
  <c r="E2089" i="18"/>
  <c r="D2089" i="18"/>
  <c r="C2089" i="18"/>
  <c r="B2089" i="18"/>
  <c r="A2089" i="18"/>
  <c r="E2088" i="18"/>
  <c r="D2088" i="18"/>
  <c r="C2088" i="18"/>
  <c r="B2088" i="18"/>
  <c r="A2088" i="18"/>
  <c r="E2087" i="18"/>
  <c r="D2087" i="18"/>
  <c r="C2087" i="18"/>
  <c r="B2087" i="18"/>
  <c r="A2087" i="18"/>
  <c r="E2086" i="18"/>
  <c r="D2086" i="18"/>
  <c r="C2086" i="18"/>
  <c r="B2086" i="18"/>
  <c r="A2086" i="18"/>
  <c r="E2085" i="18"/>
  <c r="D2085" i="18"/>
  <c r="C2085" i="18"/>
  <c r="B2085" i="18"/>
  <c r="A2085" i="18"/>
  <c r="E2084" i="18"/>
  <c r="D2084" i="18"/>
  <c r="C2084" i="18"/>
  <c r="B2084" i="18"/>
  <c r="A2084" i="18"/>
  <c r="E2083" i="18"/>
  <c r="D2083" i="18"/>
  <c r="C2083" i="18"/>
  <c r="B2083" i="18"/>
  <c r="A2083" i="18"/>
  <c r="E2082" i="18"/>
  <c r="D2082" i="18"/>
  <c r="C2082" i="18"/>
  <c r="B2082" i="18"/>
  <c r="A2082" i="18"/>
  <c r="E2081" i="18"/>
  <c r="D2081" i="18"/>
  <c r="C2081" i="18"/>
  <c r="B2081" i="18"/>
  <c r="A2081" i="18"/>
  <c r="E2080" i="18"/>
  <c r="D2080" i="18"/>
  <c r="C2080" i="18"/>
  <c r="B2080" i="18"/>
  <c r="A2080" i="18"/>
  <c r="E2079" i="18"/>
  <c r="D2079" i="18"/>
  <c r="C2079" i="18"/>
  <c r="B2079" i="18"/>
  <c r="A2079" i="18"/>
  <c r="E2078" i="18"/>
  <c r="D2078" i="18"/>
  <c r="C2078" i="18"/>
  <c r="B2078" i="18"/>
  <c r="A2078" i="18"/>
  <c r="E2077" i="18"/>
  <c r="D2077" i="18"/>
  <c r="C2077" i="18"/>
  <c r="B2077" i="18"/>
  <c r="A2077" i="18"/>
  <c r="E2076" i="18"/>
  <c r="D2076" i="18"/>
  <c r="C2076" i="18"/>
  <c r="B2076" i="18"/>
  <c r="A2076" i="18"/>
  <c r="E2075" i="18"/>
  <c r="D2075" i="18"/>
  <c r="C2075" i="18"/>
  <c r="B2075" i="18"/>
  <c r="A2075" i="18"/>
  <c r="E2074" i="18"/>
  <c r="D2074" i="18"/>
  <c r="C2074" i="18"/>
  <c r="B2074" i="18"/>
  <c r="A2074" i="18"/>
  <c r="E2073" i="18"/>
  <c r="D2073" i="18"/>
  <c r="C2073" i="18"/>
  <c r="B2073" i="18"/>
  <c r="A2073" i="18"/>
  <c r="E2072" i="18"/>
  <c r="D2072" i="18"/>
  <c r="C2072" i="18"/>
  <c r="B2072" i="18"/>
  <c r="A2072" i="18"/>
  <c r="E2071" i="18"/>
  <c r="D2071" i="18"/>
  <c r="C2071" i="18"/>
  <c r="B2071" i="18"/>
  <c r="A2071" i="18"/>
  <c r="E2070" i="18"/>
  <c r="D2070" i="18"/>
  <c r="C2070" i="18"/>
  <c r="B2070" i="18"/>
  <c r="A2070" i="18"/>
  <c r="E2069" i="18"/>
  <c r="D2069" i="18"/>
  <c r="C2069" i="18"/>
  <c r="B2069" i="18"/>
  <c r="A2069" i="18"/>
  <c r="E2068" i="18"/>
  <c r="D2068" i="18"/>
  <c r="C2068" i="18"/>
  <c r="B2068" i="18"/>
  <c r="A2068" i="18"/>
  <c r="E2067" i="18"/>
  <c r="D2067" i="18"/>
  <c r="C2067" i="18"/>
  <c r="B2067" i="18"/>
  <c r="A2067" i="18"/>
  <c r="E2066" i="18"/>
  <c r="D2066" i="18"/>
  <c r="C2066" i="18"/>
  <c r="B2066" i="18"/>
  <c r="A2066" i="18"/>
  <c r="E2065" i="18"/>
  <c r="D2065" i="18"/>
  <c r="C2065" i="18"/>
  <c r="B2065" i="18"/>
  <c r="A2065" i="18"/>
  <c r="E2064" i="18"/>
  <c r="D2064" i="18"/>
  <c r="C2064" i="18"/>
  <c r="B2064" i="18"/>
  <c r="A2064" i="18"/>
  <c r="E2063" i="18"/>
  <c r="D2063" i="18"/>
  <c r="C2063" i="18"/>
  <c r="B2063" i="18"/>
  <c r="A2063" i="18"/>
  <c r="E2062" i="18"/>
  <c r="D2062" i="18"/>
  <c r="C2062" i="18"/>
  <c r="B2062" i="18"/>
  <c r="A2062" i="18"/>
  <c r="E2061" i="18"/>
  <c r="D2061" i="18"/>
  <c r="C2061" i="18"/>
  <c r="B2061" i="18"/>
  <c r="A2061" i="18"/>
  <c r="E2060" i="18"/>
  <c r="D2060" i="18"/>
  <c r="C2060" i="18"/>
  <c r="B2060" i="18"/>
  <c r="A2060" i="18"/>
  <c r="E2059" i="18"/>
  <c r="D2059" i="18"/>
  <c r="C2059" i="18"/>
  <c r="B2059" i="18"/>
  <c r="A2059" i="18"/>
  <c r="E2058" i="18"/>
  <c r="D2058" i="18"/>
  <c r="C2058" i="18"/>
  <c r="B2058" i="18"/>
  <c r="A2058" i="18"/>
  <c r="E2057" i="18"/>
  <c r="D2057" i="18"/>
  <c r="C2057" i="18"/>
  <c r="B2057" i="18"/>
  <c r="A2057" i="18"/>
  <c r="E2056" i="18"/>
  <c r="D2056" i="18"/>
  <c r="C2056" i="18"/>
  <c r="B2056" i="18"/>
  <c r="A2056" i="18"/>
  <c r="E2055" i="18"/>
  <c r="D2055" i="18"/>
  <c r="C2055" i="18"/>
  <c r="B2055" i="18"/>
  <c r="A2055" i="18"/>
  <c r="E2054" i="18"/>
  <c r="D2054" i="18"/>
  <c r="C2054" i="18"/>
  <c r="B2054" i="18"/>
  <c r="A2054" i="18"/>
  <c r="E2053" i="18"/>
  <c r="D2053" i="18"/>
  <c r="C2053" i="18"/>
  <c r="B2053" i="18"/>
  <c r="A2053" i="18"/>
  <c r="E2052" i="18"/>
  <c r="D2052" i="18"/>
  <c r="C2052" i="18"/>
  <c r="B2052" i="18"/>
  <c r="A2052" i="18"/>
  <c r="E2051" i="18"/>
  <c r="D2051" i="18"/>
  <c r="C2051" i="18"/>
  <c r="B2051" i="18"/>
  <c r="A2051" i="18"/>
  <c r="E2050" i="18"/>
  <c r="D2050" i="18"/>
  <c r="C2050" i="18"/>
  <c r="B2050" i="18"/>
  <c r="A2050" i="18"/>
  <c r="E2049" i="18"/>
  <c r="D2049" i="18"/>
  <c r="C2049" i="18"/>
  <c r="B2049" i="18"/>
  <c r="A2049" i="18"/>
  <c r="E2048" i="18"/>
  <c r="D2048" i="18"/>
  <c r="C2048" i="18"/>
  <c r="B2048" i="18"/>
  <c r="A2048" i="18"/>
  <c r="E2047" i="18"/>
  <c r="D2047" i="18"/>
  <c r="C2047" i="18"/>
  <c r="B2047" i="18"/>
  <c r="A2047" i="18"/>
  <c r="E2046" i="18"/>
  <c r="D2046" i="18"/>
  <c r="C2046" i="18"/>
  <c r="B2046" i="18"/>
  <c r="A2046" i="18"/>
  <c r="E2045" i="18"/>
  <c r="D2045" i="18"/>
  <c r="C2045" i="18"/>
  <c r="B2045" i="18"/>
  <c r="A2045" i="18"/>
  <c r="E2044" i="18"/>
  <c r="D2044" i="18"/>
  <c r="C2044" i="18"/>
  <c r="B2044" i="18"/>
  <c r="A2044" i="18"/>
  <c r="E2043" i="18"/>
  <c r="D2043" i="18"/>
  <c r="C2043" i="18"/>
  <c r="B2043" i="18"/>
  <c r="A2043" i="18"/>
  <c r="E2042" i="18"/>
  <c r="D2042" i="18"/>
  <c r="C2042" i="18"/>
  <c r="B2042" i="18"/>
  <c r="A2042" i="18"/>
  <c r="E2041" i="18"/>
  <c r="D2041" i="18"/>
  <c r="C2041" i="18"/>
  <c r="B2041" i="18"/>
  <c r="A2041" i="18"/>
  <c r="E2040" i="18"/>
  <c r="D2040" i="18"/>
  <c r="C2040" i="18"/>
  <c r="B2040" i="18"/>
  <c r="A2040" i="18"/>
  <c r="E2039" i="18"/>
  <c r="D2039" i="18"/>
  <c r="C2039" i="18"/>
  <c r="B2039" i="18"/>
  <c r="A2039" i="18"/>
  <c r="E2038" i="18"/>
  <c r="D2038" i="18"/>
  <c r="C2038" i="18"/>
  <c r="B2038" i="18"/>
  <c r="A2038" i="18"/>
  <c r="E2037" i="18"/>
  <c r="D2037" i="18"/>
  <c r="C2037" i="18"/>
  <c r="B2037" i="18"/>
  <c r="A2037" i="18"/>
  <c r="E2036" i="18"/>
  <c r="D2036" i="18"/>
  <c r="C2036" i="18"/>
  <c r="B2036" i="18"/>
  <c r="A2036" i="18"/>
  <c r="E2035" i="18"/>
  <c r="D2035" i="18"/>
  <c r="C2035" i="18"/>
  <c r="B2035" i="18"/>
  <c r="A2035" i="18"/>
  <c r="E2034" i="18"/>
  <c r="D2034" i="18"/>
  <c r="C2034" i="18"/>
  <c r="B2034" i="18"/>
  <c r="A2034" i="18"/>
  <c r="E2033" i="18"/>
  <c r="D2033" i="18"/>
  <c r="C2033" i="18"/>
  <c r="B2033" i="18"/>
  <c r="A2033" i="18"/>
  <c r="E2032" i="18"/>
  <c r="D2032" i="18"/>
  <c r="C2032" i="18"/>
  <c r="B2032" i="18"/>
  <c r="A2032" i="18"/>
  <c r="E2031" i="18"/>
  <c r="D2031" i="18"/>
  <c r="C2031" i="18"/>
  <c r="B2031" i="18"/>
  <c r="A2031" i="18"/>
  <c r="E2030" i="18"/>
  <c r="D2030" i="18"/>
  <c r="C2030" i="18"/>
  <c r="B2030" i="18"/>
  <c r="A2030" i="18"/>
  <c r="E2029" i="18"/>
  <c r="D2029" i="18"/>
  <c r="C2029" i="18"/>
  <c r="B2029" i="18"/>
  <c r="A2029" i="18"/>
  <c r="E2028" i="18"/>
  <c r="D2028" i="18"/>
  <c r="C2028" i="18"/>
  <c r="B2028" i="18"/>
  <c r="A2028" i="18"/>
  <c r="E2027" i="18"/>
  <c r="D2027" i="18"/>
  <c r="C2027" i="18"/>
  <c r="B2027" i="18"/>
  <c r="A2027" i="18"/>
  <c r="E2026" i="18"/>
  <c r="D2026" i="18"/>
  <c r="C2026" i="18"/>
  <c r="B2026" i="18"/>
  <c r="A2026" i="18"/>
  <c r="E2025" i="18"/>
  <c r="D2025" i="18"/>
  <c r="C2025" i="18"/>
  <c r="B2025" i="18"/>
  <c r="A2025" i="18"/>
  <c r="E2024" i="18"/>
  <c r="D2024" i="18"/>
  <c r="C2024" i="18"/>
  <c r="B2024" i="18"/>
  <c r="A2024" i="18"/>
  <c r="E2023" i="18"/>
  <c r="D2023" i="18"/>
  <c r="C2023" i="18"/>
  <c r="B2023" i="18"/>
  <c r="A2023" i="18"/>
  <c r="E2022" i="18"/>
  <c r="D2022" i="18"/>
  <c r="C2022" i="18"/>
  <c r="B2022" i="18"/>
  <c r="A2022" i="18"/>
  <c r="E2021" i="18"/>
  <c r="D2021" i="18"/>
  <c r="C2021" i="18"/>
  <c r="B2021" i="18"/>
  <c r="A2021" i="18"/>
  <c r="E2020" i="18"/>
  <c r="D2020" i="18"/>
  <c r="C2020" i="18"/>
  <c r="B2020" i="18"/>
  <c r="A2020" i="18"/>
  <c r="E2019" i="18"/>
  <c r="D2019" i="18"/>
  <c r="C2019" i="18"/>
  <c r="B2019" i="18"/>
  <c r="A2019" i="18"/>
  <c r="E2018" i="18"/>
  <c r="D2018" i="18"/>
  <c r="C2018" i="18"/>
  <c r="B2018" i="18"/>
  <c r="A2018" i="18"/>
  <c r="E2017" i="18"/>
  <c r="D2017" i="18"/>
  <c r="C2017" i="18"/>
  <c r="B2017" i="18"/>
  <c r="A2017" i="18"/>
  <c r="E2016" i="18"/>
  <c r="D2016" i="18"/>
  <c r="C2016" i="18"/>
  <c r="B2016" i="18"/>
  <c r="A2016" i="18"/>
  <c r="E2015" i="18"/>
  <c r="D2015" i="18"/>
  <c r="C2015" i="18"/>
  <c r="B2015" i="18"/>
  <c r="A2015" i="18"/>
  <c r="E2014" i="18"/>
  <c r="D2014" i="18"/>
  <c r="C2014" i="18"/>
  <c r="B2014" i="18"/>
  <c r="A2014" i="18"/>
  <c r="E2013" i="18"/>
  <c r="D2013" i="18"/>
  <c r="C2013" i="18"/>
  <c r="B2013" i="18"/>
  <c r="A2013" i="18"/>
  <c r="E2012" i="18"/>
  <c r="D2012" i="18"/>
  <c r="C2012" i="18"/>
  <c r="B2012" i="18"/>
  <c r="A2012" i="18"/>
  <c r="E2011" i="18"/>
  <c r="D2011" i="18"/>
  <c r="C2011" i="18"/>
  <c r="B2011" i="18"/>
  <c r="A2011" i="18"/>
  <c r="E2010" i="18"/>
  <c r="D2010" i="18"/>
  <c r="C2010" i="18"/>
  <c r="B2010" i="18"/>
  <c r="A2010" i="18"/>
  <c r="E2009" i="18"/>
  <c r="D2009" i="18"/>
  <c r="C2009" i="18"/>
  <c r="B2009" i="18"/>
  <c r="A2009" i="18"/>
  <c r="E2008" i="18"/>
  <c r="D2008" i="18"/>
  <c r="C2008" i="18"/>
  <c r="B2008" i="18"/>
  <c r="A2008" i="18"/>
  <c r="E2007" i="18"/>
  <c r="D2007" i="18"/>
  <c r="C2007" i="18"/>
  <c r="B2007" i="18"/>
  <c r="A2007" i="18"/>
  <c r="E2006" i="18"/>
  <c r="D2006" i="18"/>
  <c r="C2006" i="18"/>
  <c r="B2006" i="18"/>
  <c r="A2006" i="18"/>
  <c r="E2005" i="18"/>
  <c r="D2005" i="18"/>
  <c r="C2005" i="18"/>
  <c r="B2005" i="18"/>
  <c r="A2005" i="18"/>
  <c r="E2004" i="18"/>
  <c r="D2004" i="18"/>
  <c r="C2004" i="18"/>
  <c r="B2004" i="18"/>
  <c r="A2004" i="18"/>
  <c r="E2003" i="18"/>
  <c r="D2003" i="18"/>
  <c r="C2003" i="18"/>
  <c r="B2003" i="18"/>
  <c r="A2003" i="18"/>
  <c r="E2002" i="18"/>
  <c r="D2002" i="18"/>
  <c r="C2002" i="18"/>
  <c r="B2002" i="18"/>
  <c r="A2002" i="18"/>
  <c r="E2001" i="18"/>
  <c r="D2001" i="18"/>
  <c r="C2001" i="18"/>
  <c r="B2001" i="18"/>
  <c r="A2001" i="18"/>
  <c r="E2000" i="18"/>
  <c r="D2000" i="18"/>
  <c r="C2000" i="18"/>
  <c r="B2000" i="18"/>
  <c r="A2000" i="18"/>
  <c r="E1999" i="18"/>
  <c r="D1999" i="18"/>
  <c r="C1999" i="18"/>
  <c r="B1999" i="18"/>
  <c r="A1999" i="18"/>
  <c r="E1998" i="18"/>
  <c r="D1998" i="18"/>
  <c r="C1998" i="18"/>
  <c r="B1998" i="18"/>
  <c r="A1998" i="18"/>
  <c r="E1997" i="18"/>
  <c r="D1997" i="18"/>
  <c r="C1997" i="18"/>
  <c r="B1997" i="18"/>
  <c r="A1997" i="18"/>
  <c r="E1996" i="18"/>
  <c r="D1996" i="18"/>
  <c r="C1996" i="18"/>
  <c r="B1996" i="18"/>
  <c r="A1996" i="18"/>
  <c r="E1995" i="18"/>
  <c r="D1995" i="18"/>
  <c r="C1995" i="18"/>
  <c r="B1995" i="18"/>
  <c r="A1995" i="18"/>
  <c r="E1994" i="18"/>
  <c r="D1994" i="18"/>
  <c r="C1994" i="18"/>
  <c r="B1994" i="18"/>
  <c r="A1994" i="18"/>
  <c r="E1993" i="18"/>
  <c r="D1993" i="18"/>
  <c r="C1993" i="18"/>
  <c r="B1993" i="18"/>
  <c r="A1993" i="18"/>
  <c r="E1992" i="18"/>
  <c r="D1992" i="18"/>
  <c r="C1992" i="18"/>
  <c r="B1992" i="18"/>
  <c r="A1992" i="18"/>
  <c r="E1991" i="18"/>
  <c r="D1991" i="18"/>
  <c r="C1991" i="18"/>
  <c r="B1991" i="18"/>
  <c r="A1991" i="18"/>
  <c r="E1990" i="18"/>
  <c r="D1990" i="18"/>
  <c r="C1990" i="18"/>
  <c r="B1990" i="18"/>
  <c r="A1990" i="18"/>
  <c r="E1989" i="18"/>
  <c r="D1989" i="18"/>
  <c r="C1989" i="18"/>
  <c r="B1989" i="18"/>
  <c r="A1989" i="18"/>
  <c r="E1988" i="18"/>
  <c r="D1988" i="18"/>
  <c r="C1988" i="18"/>
  <c r="B1988" i="18"/>
  <c r="A1988" i="18"/>
  <c r="E1987" i="18"/>
  <c r="D1987" i="18"/>
  <c r="C1987" i="18"/>
  <c r="B1987" i="18"/>
  <c r="A1987" i="18"/>
  <c r="E1986" i="18"/>
  <c r="D1986" i="18"/>
  <c r="C1986" i="18"/>
  <c r="B1986" i="18"/>
  <c r="A1986" i="18"/>
  <c r="E1985" i="18"/>
  <c r="D1985" i="18"/>
  <c r="C1985" i="18"/>
  <c r="B1985" i="18"/>
  <c r="A1985" i="18"/>
  <c r="E1984" i="18"/>
  <c r="D1984" i="18"/>
  <c r="C1984" i="18"/>
  <c r="B1984" i="18"/>
  <c r="A1984" i="18"/>
  <c r="E1983" i="18"/>
  <c r="D1983" i="18"/>
  <c r="C1983" i="18"/>
  <c r="B1983" i="18"/>
  <c r="A1983" i="18"/>
  <c r="E1982" i="18"/>
  <c r="D1982" i="18"/>
  <c r="C1982" i="18"/>
  <c r="B1982" i="18"/>
  <c r="A1982" i="18"/>
  <c r="E1981" i="18"/>
  <c r="D1981" i="18"/>
  <c r="C1981" i="18"/>
  <c r="B1981" i="18"/>
  <c r="A1981" i="18"/>
  <c r="E1980" i="18"/>
  <c r="D1980" i="18"/>
  <c r="C1980" i="18"/>
  <c r="B1980" i="18"/>
  <c r="A1980" i="18"/>
  <c r="E1979" i="18"/>
  <c r="D1979" i="18"/>
  <c r="C1979" i="18"/>
  <c r="B1979" i="18"/>
  <c r="A1979" i="18"/>
  <c r="E1978" i="18"/>
  <c r="D1978" i="18"/>
  <c r="C1978" i="18"/>
  <c r="B1978" i="18"/>
  <c r="A1978" i="18"/>
  <c r="E1977" i="18"/>
  <c r="D1977" i="18"/>
  <c r="C1977" i="18"/>
  <c r="B1977" i="18"/>
  <c r="A1977" i="18"/>
  <c r="E1976" i="18"/>
  <c r="D1976" i="18"/>
  <c r="C1976" i="18"/>
  <c r="B1976" i="18"/>
  <c r="A1976" i="18"/>
  <c r="E1975" i="18"/>
  <c r="D1975" i="18"/>
  <c r="C1975" i="18"/>
  <c r="B1975" i="18"/>
  <c r="A1975" i="18"/>
  <c r="E1974" i="18"/>
  <c r="D1974" i="18"/>
  <c r="C1974" i="18"/>
  <c r="B1974" i="18"/>
  <c r="A1974" i="18"/>
  <c r="E1973" i="18"/>
  <c r="D1973" i="18"/>
  <c r="C1973" i="18"/>
  <c r="B1973" i="18"/>
  <c r="A1973" i="18"/>
  <c r="E1972" i="18"/>
  <c r="D1972" i="18"/>
  <c r="C1972" i="18"/>
  <c r="B1972" i="18"/>
  <c r="A1972" i="18"/>
  <c r="E1971" i="18"/>
  <c r="D1971" i="18"/>
  <c r="C1971" i="18"/>
  <c r="B1971" i="18"/>
  <c r="A1971" i="18"/>
  <c r="E1970" i="18"/>
  <c r="D1970" i="18"/>
  <c r="C1970" i="18"/>
  <c r="B1970" i="18"/>
  <c r="A1970" i="18"/>
  <c r="E1969" i="18"/>
  <c r="D1969" i="18"/>
  <c r="C1969" i="18"/>
  <c r="B1969" i="18"/>
  <c r="A1969" i="18"/>
  <c r="E1968" i="18"/>
  <c r="D1968" i="18"/>
  <c r="C1968" i="18"/>
  <c r="B1968" i="18"/>
  <c r="A1968" i="18"/>
  <c r="E1967" i="18"/>
  <c r="D1967" i="18"/>
  <c r="C1967" i="18"/>
  <c r="B1967" i="18"/>
  <c r="A1967" i="18"/>
  <c r="E1966" i="18"/>
  <c r="D1966" i="18"/>
  <c r="C1966" i="18"/>
  <c r="B1966" i="18"/>
  <c r="A1966" i="18"/>
  <c r="E1965" i="18"/>
  <c r="D1965" i="18"/>
  <c r="C1965" i="18"/>
  <c r="B1965" i="18"/>
  <c r="A1965" i="18"/>
  <c r="E1964" i="18"/>
  <c r="D1964" i="18"/>
  <c r="C1964" i="18"/>
  <c r="B1964" i="18"/>
  <c r="A1964" i="18"/>
  <c r="E1963" i="18"/>
  <c r="D1963" i="18"/>
  <c r="C1963" i="18"/>
  <c r="B1963" i="18"/>
  <c r="A1963" i="18"/>
  <c r="E1962" i="18"/>
  <c r="D1962" i="18"/>
  <c r="C1962" i="18"/>
  <c r="B1962" i="18"/>
  <c r="A1962" i="18"/>
  <c r="E1961" i="18"/>
  <c r="D1961" i="18"/>
  <c r="C1961" i="18"/>
  <c r="B1961" i="18"/>
  <c r="A1961" i="18"/>
  <c r="E1960" i="18"/>
  <c r="D1960" i="18"/>
  <c r="C1960" i="18"/>
  <c r="B1960" i="18"/>
  <c r="A1960" i="18"/>
  <c r="E1959" i="18"/>
  <c r="D1959" i="18"/>
  <c r="C1959" i="18"/>
  <c r="B1959" i="18"/>
  <c r="A1959" i="18"/>
  <c r="E1958" i="18"/>
  <c r="D1958" i="18"/>
  <c r="C1958" i="18"/>
  <c r="B1958" i="18"/>
  <c r="A1958" i="18"/>
  <c r="E1957" i="18"/>
  <c r="D1957" i="18"/>
  <c r="C1957" i="18"/>
  <c r="B1957" i="18"/>
  <c r="A1957" i="18"/>
  <c r="E1956" i="18"/>
  <c r="D1956" i="18"/>
  <c r="C1956" i="18"/>
  <c r="B1956" i="18"/>
  <c r="A1956" i="18"/>
  <c r="E1955" i="18"/>
  <c r="D1955" i="18"/>
  <c r="C1955" i="18"/>
  <c r="B1955" i="18"/>
  <c r="A1955" i="18"/>
  <c r="E1954" i="18"/>
  <c r="D1954" i="18"/>
  <c r="C1954" i="18"/>
  <c r="B1954" i="18"/>
  <c r="A1954" i="18"/>
  <c r="E1953" i="18"/>
  <c r="D1953" i="18"/>
  <c r="C1953" i="18"/>
  <c r="B1953" i="18"/>
  <c r="A1953" i="18"/>
  <c r="E1952" i="18"/>
  <c r="D1952" i="18"/>
  <c r="C1952" i="18"/>
  <c r="B1952" i="18"/>
  <c r="A1952" i="18"/>
  <c r="E1951" i="18"/>
  <c r="D1951" i="18"/>
  <c r="C1951" i="18"/>
  <c r="B1951" i="18"/>
  <c r="A1951" i="18"/>
  <c r="E1950" i="18"/>
  <c r="D1950" i="18"/>
  <c r="C1950" i="18"/>
  <c r="B1950" i="18"/>
  <c r="A1950" i="18"/>
  <c r="E1949" i="18"/>
  <c r="D1949" i="18"/>
  <c r="C1949" i="18"/>
  <c r="B1949" i="18"/>
  <c r="A1949" i="18"/>
  <c r="E1948" i="18"/>
  <c r="D1948" i="18"/>
  <c r="C1948" i="18"/>
  <c r="B1948" i="18"/>
  <c r="A1948" i="18"/>
  <c r="E1947" i="18"/>
  <c r="D1947" i="18"/>
  <c r="C1947" i="18"/>
  <c r="B1947" i="18"/>
  <c r="A1947" i="18"/>
  <c r="E1946" i="18"/>
  <c r="D1946" i="18"/>
  <c r="C1946" i="18"/>
  <c r="B1946" i="18"/>
  <c r="A1946" i="18"/>
  <c r="E1945" i="18"/>
  <c r="D1945" i="18"/>
  <c r="C1945" i="18"/>
  <c r="B1945" i="18"/>
  <c r="A1945" i="18"/>
  <c r="E1944" i="18"/>
  <c r="D1944" i="18"/>
  <c r="C1944" i="18"/>
  <c r="B1944" i="18"/>
  <c r="A1944" i="18"/>
  <c r="E1943" i="18"/>
  <c r="D1943" i="18"/>
  <c r="C1943" i="18"/>
  <c r="B1943" i="18"/>
  <c r="A1943" i="18"/>
  <c r="E1942" i="18"/>
  <c r="D1942" i="18"/>
  <c r="C1942" i="18"/>
  <c r="B1942" i="18"/>
  <c r="A1942" i="18"/>
  <c r="E1941" i="18"/>
  <c r="D1941" i="18"/>
  <c r="C1941" i="18"/>
  <c r="B1941" i="18"/>
  <c r="A1941" i="18"/>
  <c r="E1940" i="18"/>
  <c r="D1940" i="18"/>
  <c r="C1940" i="18"/>
  <c r="B1940" i="18"/>
  <c r="A1940" i="18"/>
  <c r="E1939" i="18"/>
  <c r="D1939" i="18"/>
  <c r="C1939" i="18"/>
  <c r="B1939" i="18"/>
  <c r="A1939" i="18"/>
  <c r="E1938" i="18"/>
  <c r="D1938" i="18"/>
  <c r="C1938" i="18"/>
  <c r="B1938" i="18"/>
  <c r="A1938" i="18"/>
  <c r="E1937" i="18"/>
  <c r="D1937" i="18"/>
  <c r="C1937" i="18"/>
  <c r="B1937" i="18"/>
  <c r="A1937" i="18"/>
  <c r="E1936" i="18"/>
  <c r="D1936" i="18"/>
  <c r="C1936" i="18"/>
  <c r="B1936" i="18"/>
  <c r="A1936" i="18"/>
  <c r="E1935" i="18"/>
  <c r="D1935" i="18"/>
  <c r="C1935" i="18"/>
  <c r="B1935" i="18"/>
  <c r="A1935" i="18"/>
  <c r="E1934" i="18"/>
  <c r="D1934" i="18"/>
  <c r="C1934" i="18"/>
  <c r="B1934" i="18"/>
  <c r="A1934" i="18"/>
  <c r="E1933" i="18"/>
  <c r="D1933" i="18"/>
  <c r="C1933" i="18"/>
  <c r="B1933" i="18"/>
  <c r="A1933" i="18"/>
  <c r="E1932" i="18"/>
  <c r="D1932" i="18"/>
  <c r="C1932" i="18"/>
  <c r="B1932" i="18"/>
  <c r="A1932" i="18"/>
  <c r="E1931" i="18"/>
  <c r="D1931" i="18"/>
  <c r="C1931" i="18"/>
  <c r="B1931" i="18"/>
  <c r="A1931" i="18"/>
  <c r="E1930" i="18"/>
  <c r="D1930" i="18"/>
  <c r="C1930" i="18"/>
  <c r="B1930" i="18"/>
  <c r="A1930" i="18"/>
  <c r="E1929" i="18"/>
  <c r="D1929" i="18"/>
  <c r="C1929" i="18"/>
  <c r="B1929" i="18"/>
  <c r="A1929" i="18"/>
  <c r="E1928" i="18"/>
  <c r="D1928" i="18"/>
  <c r="C1928" i="18"/>
  <c r="B1928" i="18"/>
  <c r="A1928" i="18"/>
  <c r="E1927" i="18"/>
  <c r="D1927" i="18"/>
  <c r="C1927" i="18"/>
  <c r="B1927" i="18"/>
  <c r="A1927" i="18"/>
  <c r="E1926" i="18"/>
  <c r="D1926" i="18"/>
  <c r="C1926" i="18"/>
  <c r="B1926" i="18"/>
  <c r="A1926" i="18"/>
  <c r="E1925" i="18"/>
  <c r="D1925" i="18"/>
  <c r="C1925" i="18"/>
  <c r="B1925" i="18"/>
  <c r="A1925" i="18"/>
  <c r="E1924" i="18"/>
  <c r="D1924" i="18"/>
  <c r="C1924" i="18"/>
  <c r="B1924" i="18"/>
  <c r="A1924" i="18"/>
  <c r="E1923" i="18"/>
  <c r="D1923" i="18"/>
  <c r="C1923" i="18"/>
  <c r="B1923" i="18"/>
  <c r="A1923" i="18"/>
  <c r="E1922" i="18"/>
  <c r="D1922" i="18"/>
  <c r="C1922" i="18"/>
  <c r="B1922" i="18"/>
  <c r="A1922" i="18"/>
  <c r="E1921" i="18"/>
  <c r="D1921" i="18"/>
  <c r="C1921" i="18"/>
  <c r="B1921" i="18"/>
  <c r="A1921" i="18"/>
  <c r="E1920" i="18"/>
  <c r="D1920" i="18"/>
  <c r="C1920" i="18"/>
  <c r="B1920" i="18"/>
  <c r="A1920" i="18"/>
  <c r="E1919" i="18"/>
  <c r="D1919" i="18"/>
  <c r="C1919" i="18"/>
  <c r="B1919" i="18"/>
  <c r="A1919" i="18"/>
  <c r="E1918" i="18"/>
  <c r="D1918" i="18"/>
  <c r="C1918" i="18"/>
  <c r="B1918" i="18"/>
  <c r="A1918" i="18"/>
  <c r="E1917" i="18"/>
  <c r="D1917" i="18"/>
  <c r="C1917" i="18"/>
  <c r="B1917" i="18"/>
  <c r="A1917" i="18"/>
  <c r="E1916" i="18"/>
  <c r="D1916" i="18"/>
  <c r="C1916" i="18"/>
  <c r="B1916" i="18"/>
  <c r="A1916" i="18"/>
  <c r="E1915" i="18"/>
  <c r="D1915" i="18"/>
  <c r="C1915" i="18"/>
  <c r="B1915" i="18"/>
  <c r="A1915" i="18"/>
  <c r="E1914" i="18"/>
  <c r="D1914" i="18"/>
  <c r="C1914" i="18"/>
  <c r="B1914" i="18"/>
  <c r="A1914" i="18"/>
  <c r="E1913" i="18"/>
  <c r="D1913" i="18"/>
  <c r="C1913" i="18"/>
  <c r="B1913" i="18"/>
  <c r="A1913" i="18"/>
  <c r="E1912" i="18"/>
  <c r="D1912" i="18"/>
  <c r="C1912" i="18"/>
  <c r="B1912" i="18"/>
  <c r="A1912" i="18"/>
  <c r="E1911" i="18"/>
  <c r="D1911" i="18"/>
  <c r="C1911" i="18"/>
  <c r="B1911" i="18"/>
  <c r="A1911" i="18"/>
  <c r="E1910" i="18"/>
  <c r="D1910" i="18"/>
  <c r="C1910" i="18"/>
  <c r="B1910" i="18"/>
  <c r="A1910" i="18"/>
  <c r="E1909" i="18"/>
  <c r="D1909" i="18"/>
  <c r="C1909" i="18"/>
  <c r="B1909" i="18"/>
  <c r="A1909" i="18"/>
  <c r="E1908" i="18"/>
  <c r="D1908" i="18"/>
  <c r="C1908" i="18"/>
  <c r="B1908" i="18"/>
  <c r="A1908" i="18"/>
  <c r="E1907" i="18"/>
  <c r="D1907" i="18"/>
  <c r="C1907" i="18"/>
  <c r="B1907" i="18"/>
  <c r="A1907" i="18"/>
  <c r="E1906" i="18"/>
  <c r="D1906" i="18"/>
  <c r="C1906" i="18"/>
  <c r="B1906" i="18"/>
  <c r="A1906" i="18"/>
  <c r="E1905" i="18"/>
  <c r="D1905" i="18"/>
  <c r="C1905" i="18"/>
  <c r="B1905" i="18"/>
  <c r="A1905" i="18"/>
  <c r="E1904" i="18"/>
  <c r="D1904" i="18"/>
  <c r="C1904" i="18"/>
  <c r="B1904" i="18"/>
  <c r="A1904" i="18"/>
  <c r="E1903" i="18"/>
  <c r="D1903" i="18"/>
  <c r="C1903" i="18"/>
  <c r="B1903" i="18"/>
  <c r="A1903" i="18"/>
  <c r="E1902" i="18"/>
  <c r="D1902" i="18"/>
  <c r="C1902" i="18"/>
  <c r="B1902" i="18"/>
  <c r="A1902" i="18"/>
  <c r="E1901" i="18"/>
  <c r="D1901" i="18"/>
  <c r="C1901" i="18"/>
  <c r="B1901" i="18"/>
  <c r="A1901" i="18"/>
  <c r="E1900" i="18"/>
  <c r="D1900" i="18"/>
  <c r="C1900" i="18"/>
  <c r="B1900" i="18"/>
  <c r="A1900" i="18"/>
  <c r="E1899" i="18"/>
  <c r="D1899" i="18"/>
  <c r="C1899" i="18"/>
  <c r="B1899" i="18"/>
  <c r="A1899" i="18"/>
  <c r="E1898" i="18"/>
  <c r="D1898" i="18"/>
  <c r="C1898" i="18"/>
  <c r="B1898" i="18"/>
  <c r="A1898" i="18"/>
  <c r="E1897" i="18"/>
  <c r="D1897" i="18"/>
  <c r="C1897" i="18"/>
  <c r="B1897" i="18"/>
  <c r="A1897" i="18"/>
  <c r="E1896" i="18"/>
  <c r="D1896" i="18"/>
  <c r="C1896" i="18"/>
  <c r="B1896" i="18"/>
  <c r="A1896" i="18"/>
  <c r="E1895" i="18"/>
  <c r="D1895" i="18"/>
  <c r="C1895" i="18"/>
  <c r="B1895" i="18"/>
  <c r="A1895" i="18"/>
  <c r="E1894" i="18"/>
  <c r="D1894" i="18"/>
  <c r="C1894" i="18"/>
  <c r="B1894" i="18"/>
  <c r="A1894" i="18"/>
  <c r="E1893" i="18"/>
  <c r="D1893" i="18"/>
  <c r="C1893" i="18"/>
  <c r="B1893" i="18"/>
  <c r="A1893" i="18"/>
  <c r="E1892" i="18"/>
  <c r="D1892" i="18"/>
  <c r="C1892" i="18"/>
  <c r="B1892" i="18"/>
  <c r="A1892" i="18"/>
  <c r="E1891" i="18"/>
  <c r="D1891" i="18"/>
  <c r="C1891" i="18"/>
  <c r="B1891" i="18"/>
  <c r="A1891" i="18"/>
  <c r="E1890" i="18"/>
  <c r="D1890" i="18"/>
  <c r="C1890" i="18"/>
  <c r="B1890" i="18"/>
  <c r="A1890" i="18"/>
  <c r="E1889" i="18"/>
  <c r="D1889" i="18"/>
  <c r="C1889" i="18"/>
  <c r="B1889" i="18"/>
  <c r="A1889" i="18"/>
  <c r="E1888" i="18"/>
  <c r="D1888" i="18"/>
  <c r="C1888" i="18"/>
  <c r="B1888" i="18"/>
  <c r="A1888" i="18"/>
  <c r="E1887" i="18"/>
  <c r="D1887" i="18"/>
  <c r="C1887" i="18"/>
  <c r="B1887" i="18"/>
  <c r="A1887" i="18"/>
  <c r="E1886" i="18"/>
  <c r="D1886" i="18"/>
  <c r="C1886" i="18"/>
  <c r="B1886" i="18"/>
  <c r="A1886" i="18"/>
  <c r="E1885" i="18"/>
  <c r="D1885" i="18"/>
  <c r="C1885" i="18"/>
  <c r="B1885" i="18"/>
  <c r="A1885" i="18"/>
  <c r="E1884" i="18"/>
  <c r="D1884" i="18"/>
  <c r="C1884" i="18"/>
  <c r="B1884" i="18"/>
  <c r="A1884" i="18"/>
  <c r="E1883" i="18"/>
  <c r="D1883" i="18"/>
  <c r="C1883" i="18"/>
  <c r="B1883" i="18"/>
  <c r="A1883" i="18"/>
  <c r="E1882" i="18"/>
  <c r="D1882" i="18"/>
  <c r="C1882" i="18"/>
  <c r="B1882" i="18"/>
  <c r="A1882" i="18"/>
  <c r="E1881" i="18"/>
  <c r="D1881" i="18"/>
  <c r="C1881" i="18"/>
  <c r="B1881" i="18"/>
  <c r="A1881" i="18"/>
  <c r="E1880" i="18"/>
  <c r="D1880" i="18"/>
  <c r="C1880" i="18"/>
  <c r="B1880" i="18"/>
  <c r="A1880" i="18"/>
  <c r="E1879" i="18"/>
  <c r="D1879" i="18"/>
  <c r="C1879" i="18"/>
  <c r="B1879" i="18"/>
  <c r="A1879" i="18"/>
  <c r="E1878" i="18"/>
  <c r="D1878" i="18"/>
  <c r="C1878" i="18"/>
  <c r="B1878" i="18"/>
  <c r="A1878" i="18"/>
  <c r="E1877" i="18"/>
  <c r="D1877" i="18"/>
  <c r="C1877" i="18"/>
  <c r="B1877" i="18"/>
  <c r="A1877" i="18"/>
  <c r="E1876" i="18"/>
  <c r="D1876" i="18"/>
  <c r="C1876" i="18"/>
  <c r="B1876" i="18"/>
  <c r="A1876" i="18"/>
  <c r="E1875" i="18"/>
  <c r="D1875" i="18"/>
  <c r="C1875" i="18"/>
  <c r="B1875" i="18"/>
  <c r="A1875" i="18"/>
  <c r="E1874" i="18"/>
  <c r="D1874" i="18"/>
  <c r="C1874" i="18"/>
  <c r="B1874" i="18"/>
  <c r="A1874" i="18"/>
  <c r="E1873" i="18"/>
  <c r="D1873" i="18"/>
  <c r="C1873" i="18"/>
  <c r="B1873" i="18"/>
  <c r="A1873" i="18"/>
  <c r="E1872" i="18"/>
  <c r="D1872" i="18"/>
  <c r="C1872" i="18"/>
  <c r="B1872" i="18"/>
  <c r="A1872" i="18"/>
  <c r="E1871" i="18"/>
  <c r="D1871" i="18"/>
  <c r="C1871" i="18"/>
  <c r="B1871" i="18"/>
  <c r="A1871" i="18"/>
  <c r="E1870" i="18"/>
  <c r="D1870" i="18"/>
  <c r="C1870" i="18"/>
  <c r="B1870" i="18"/>
  <c r="A1870" i="18"/>
  <c r="E1869" i="18"/>
  <c r="D1869" i="18"/>
  <c r="C1869" i="18"/>
  <c r="B1869" i="18"/>
  <c r="A1869" i="18"/>
  <c r="E1868" i="18"/>
  <c r="D1868" i="18"/>
  <c r="C1868" i="18"/>
  <c r="B1868" i="18"/>
  <c r="A1868" i="18"/>
  <c r="E1867" i="18"/>
  <c r="D1867" i="18"/>
  <c r="C1867" i="18"/>
  <c r="B1867" i="18"/>
  <c r="A1867" i="18"/>
  <c r="E1866" i="18"/>
  <c r="D1866" i="18"/>
  <c r="C1866" i="18"/>
  <c r="B1866" i="18"/>
  <c r="A1866" i="18"/>
  <c r="E1865" i="18"/>
  <c r="D1865" i="18"/>
  <c r="C1865" i="18"/>
  <c r="B1865" i="18"/>
  <c r="A1865" i="18"/>
  <c r="E1864" i="18"/>
  <c r="D1864" i="18"/>
  <c r="C1864" i="18"/>
  <c r="B1864" i="18"/>
  <c r="A1864" i="18"/>
  <c r="E1863" i="18"/>
  <c r="D1863" i="18"/>
  <c r="C1863" i="18"/>
  <c r="B1863" i="18"/>
  <c r="A1863" i="18"/>
  <c r="E1862" i="18"/>
  <c r="D1862" i="18"/>
  <c r="C1862" i="18"/>
  <c r="B1862" i="18"/>
  <c r="A1862" i="18"/>
  <c r="E1861" i="18"/>
  <c r="D1861" i="18"/>
  <c r="C1861" i="18"/>
  <c r="B1861" i="18"/>
  <c r="A1861" i="18"/>
  <c r="E1860" i="18"/>
  <c r="D1860" i="18"/>
  <c r="C1860" i="18"/>
  <c r="B1860" i="18"/>
  <c r="A1860" i="18"/>
  <c r="E1859" i="18"/>
  <c r="D1859" i="18"/>
  <c r="C1859" i="18"/>
  <c r="B1859" i="18"/>
  <c r="A1859" i="18"/>
  <c r="E1858" i="18"/>
  <c r="D1858" i="18"/>
  <c r="C1858" i="18"/>
  <c r="B1858" i="18"/>
  <c r="A1858" i="18"/>
  <c r="E1857" i="18"/>
  <c r="D1857" i="18"/>
  <c r="C1857" i="18"/>
  <c r="B1857" i="18"/>
  <c r="A1857" i="18"/>
  <c r="E1856" i="18"/>
  <c r="D1856" i="18"/>
  <c r="C1856" i="18"/>
  <c r="B1856" i="18"/>
  <c r="A1856" i="18"/>
  <c r="E1855" i="18"/>
  <c r="D1855" i="18"/>
  <c r="C1855" i="18"/>
  <c r="B1855" i="18"/>
  <c r="A1855" i="18"/>
  <c r="E1854" i="18"/>
  <c r="D1854" i="18"/>
  <c r="C1854" i="18"/>
  <c r="B1854" i="18"/>
  <c r="A1854" i="18"/>
  <c r="E1853" i="18"/>
  <c r="D1853" i="18"/>
  <c r="C1853" i="18"/>
  <c r="B1853" i="18"/>
  <c r="A1853" i="18"/>
  <c r="E1852" i="18"/>
  <c r="D1852" i="18"/>
  <c r="C1852" i="18"/>
  <c r="B1852" i="18"/>
  <c r="A1852" i="18"/>
  <c r="E1851" i="18"/>
  <c r="D1851" i="18"/>
  <c r="C1851" i="18"/>
  <c r="B1851" i="18"/>
  <c r="A1851" i="18"/>
  <c r="E1850" i="18"/>
  <c r="D1850" i="18"/>
  <c r="C1850" i="18"/>
  <c r="B1850" i="18"/>
  <c r="A1850" i="18"/>
  <c r="E1849" i="18"/>
  <c r="D1849" i="18"/>
  <c r="C1849" i="18"/>
  <c r="B1849" i="18"/>
  <c r="A1849" i="18"/>
  <c r="E1848" i="18"/>
  <c r="D1848" i="18"/>
  <c r="C1848" i="18"/>
  <c r="B1848" i="18"/>
  <c r="A1848" i="18"/>
  <c r="E1847" i="18"/>
  <c r="D1847" i="18"/>
  <c r="C1847" i="18"/>
  <c r="B1847" i="18"/>
  <c r="A1847" i="18"/>
  <c r="E1846" i="18"/>
  <c r="D1846" i="18"/>
  <c r="C1846" i="18"/>
  <c r="B1846" i="18"/>
  <c r="A1846" i="18"/>
  <c r="E1845" i="18"/>
  <c r="D1845" i="18"/>
  <c r="C1845" i="18"/>
  <c r="B1845" i="18"/>
  <c r="A1845" i="18"/>
  <c r="E1844" i="18"/>
  <c r="D1844" i="18"/>
  <c r="C1844" i="18"/>
  <c r="B1844" i="18"/>
  <c r="A1844" i="18"/>
  <c r="E1843" i="18"/>
  <c r="D1843" i="18"/>
  <c r="C1843" i="18"/>
  <c r="B1843" i="18"/>
  <c r="A1843" i="18"/>
  <c r="E1842" i="18"/>
  <c r="D1842" i="18"/>
  <c r="C1842" i="18"/>
  <c r="B1842" i="18"/>
  <c r="A1842" i="18"/>
  <c r="E1841" i="18"/>
  <c r="D1841" i="18"/>
  <c r="C1841" i="18"/>
  <c r="B1841" i="18"/>
  <c r="A1841" i="18"/>
  <c r="E1840" i="18"/>
  <c r="D1840" i="18"/>
  <c r="C1840" i="18"/>
  <c r="B1840" i="18"/>
  <c r="A1840" i="18"/>
  <c r="E1839" i="18"/>
  <c r="D1839" i="18"/>
  <c r="C1839" i="18"/>
  <c r="B1839" i="18"/>
  <c r="A1839" i="18"/>
  <c r="E1838" i="18"/>
  <c r="D1838" i="18"/>
  <c r="C1838" i="18"/>
  <c r="B1838" i="18"/>
  <c r="A1838" i="18"/>
  <c r="E1837" i="18"/>
  <c r="D1837" i="18"/>
  <c r="C1837" i="18"/>
  <c r="B1837" i="18"/>
  <c r="A1837" i="18"/>
  <c r="E1836" i="18"/>
  <c r="D1836" i="18"/>
  <c r="C1836" i="18"/>
  <c r="B1836" i="18"/>
  <c r="A1836" i="18"/>
  <c r="E1835" i="18"/>
  <c r="D1835" i="18"/>
  <c r="C1835" i="18"/>
  <c r="B1835" i="18"/>
  <c r="A1835" i="18"/>
  <c r="E1834" i="18"/>
  <c r="D1834" i="18"/>
  <c r="C1834" i="18"/>
  <c r="B1834" i="18"/>
  <c r="A1834" i="18"/>
  <c r="E1833" i="18"/>
  <c r="D1833" i="18"/>
  <c r="C1833" i="18"/>
  <c r="B1833" i="18"/>
  <c r="A1833" i="18"/>
  <c r="E1832" i="18"/>
  <c r="D1832" i="18"/>
  <c r="C1832" i="18"/>
  <c r="B1832" i="18"/>
  <c r="A1832" i="18"/>
  <c r="E1831" i="18"/>
  <c r="D1831" i="18"/>
  <c r="C1831" i="18"/>
  <c r="B1831" i="18"/>
  <c r="A1831" i="18"/>
  <c r="E1830" i="18"/>
  <c r="D1830" i="18"/>
  <c r="C1830" i="18"/>
  <c r="B1830" i="18"/>
  <c r="A1830" i="18"/>
  <c r="E1829" i="18"/>
  <c r="D1829" i="18"/>
  <c r="C1829" i="18"/>
  <c r="B1829" i="18"/>
  <c r="A1829" i="18"/>
  <c r="E1828" i="18"/>
  <c r="D1828" i="18"/>
  <c r="C1828" i="18"/>
  <c r="B1828" i="18"/>
  <c r="A1828" i="18"/>
  <c r="E1827" i="18"/>
  <c r="D1827" i="18"/>
  <c r="C1827" i="18"/>
  <c r="B1827" i="18"/>
  <c r="A1827" i="18"/>
  <c r="E1826" i="18"/>
  <c r="D1826" i="18"/>
  <c r="C1826" i="18"/>
  <c r="B1826" i="18"/>
  <c r="A1826" i="18"/>
  <c r="E1825" i="18"/>
  <c r="D1825" i="18"/>
  <c r="C1825" i="18"/>
  <c r="B1825" i="18"/>
  <c r="A1825" i="18"/>
  <c r="E1824" i="18"/>
  <c r="D1824" i="18"/>
  <c r="C1824" i="18"/>
  <c r="B1824" i="18"/>
  <c r="A1824" i="18"/>
  <c r="E1823" i="18"/>
  <c r="D1823" i="18"/>
  <c r="C1823" i="18"/>
  <c r="B1823" i="18"/>
  <c r="A1823" i="18"/>
  <c r="E1822" i="18"/>
  <c r="D1822" i="18"/>
  <c r="C1822" i="18"/>
  <c r="B1822" i="18"/>
  <c r="A1822" i="18"/>
  <c r="E1821" i="18"/>
  <c r="D1821" i="18"/>
  <c r="C1821" i="18"/>
  <c r="B1821" i="18"/>
  <c r="A1821" i="18"/>
  <c r="E1820" i="18"/>
  <c r="D1820" i="18"/>
  <c r="C1820" i="18"/>
  <c r="B1820" i="18"/>
  <c r="A1820" i="18"/>
  <c r="E1819" i="18"/>
  <c r="D1819" i="18"/>
  <c r="C1819" i="18"/>
  <c r="B1819" i="18"/>
  <c r="A1819" i="18"/>
  <c r="E1818" i="18"/>
  <c r="D1818" i="18"/>
  <c r="C1818" i="18"/>
  <c r="B1818" i="18"/>
  <c r="A1818" i="18"/>
  <c r="E1817" i="18"/>
  <c r="D1817" i="18"/>
  <c r="C1817" i="18"/>
  <c r="B1817" i="18"/>
  <c r="A1817" i="18"/>
  <c r="E1816" i="18"/>
  <c r="D1816" i="18"/>
  <c r="C1816" i="18"/>
  <c r="B1816" i="18"/>
  <c r="A1816" i="18"/>
  <c r="E1815" i="18"/>
  <c r="D1815" i="18"/>
  <c r="C1815" i="18"/>
  <c r="B1815" i="18"/>
  <c r="A1815" i="18"/>
  <c r="E1814" i="18"/>
  <c r="D1814" i="18"/>
  <c r="C1814" i="18"/>
  <c r="B1814" i="18"/>
  <c r="A1814" i="18"/>
  <c r="E1813" i="18"/>
  <c r="D1813" i="18"/>
  <c r="C1813" i="18"/>
  <c r="B1813" i="18"/>
  <c r="A1813" i="18"/>
  <c r="E1812" i="18"/>
  <c r="D1812" i="18"/>
  <c r="C1812" i="18"/>
  <c r="B1812" i="18"/>
  <c r="A1812" i="18"/>
  <c r="E1811" i="18"/>
  <c r="D1811" i="18"/>
  <c r="C1811" i="18"/>
  <c r="B1811" i="18"/>
  <c r="A1811" i="18"/>
  <c r="E1810" i="18"/>
  <c r="D1810" i="18"/>
  <c r="C1810" i="18"/>
  <c r="B1810" i="18"/>
  <c r="A1810" i="18"/>
  <c r="E1809" i="18"/>
  <c r="D1809" i="18"/>
  <c r="C1809" i="18"/>
  <c r="B1809" i="18"/>
  <c r="A1809" i="18"/>
  <c r="E1808" i="18"/>
  <c r="D1808" i="18"/>
  <c r="C1808" i="18"/>
  <c r="B1808" i="18"/>
  <c r="A1808" i="18"/>
  <c r="E1807" i="18"/>
  <c r="D1807" i="18"/>
  <c r="C1807" i="18"/>
  <c r="B1807" i="18"/>
  <c r="A1807" i="18"/>
  <c r="E1806" i="18"/>
  <c r="D1806" i="18"/>
  <c r="C1806" i="18"/>
  <c r="B1806" i="18"/>
  <c r="A1806" i="18"/>
  <c r="E1805" i="18"/>
  <c r="D1805" i="18"/>
  <c r="C1805" i="18"/>
  <c r="B1805" i="18"/>
  <c r="A1805" i="18"/>
  <c r="E1804" i="18"/>
  <c r="D1804" i="18"/>
  <c r="C1804" i="18"/>
  <c r="B1804" i="18"/>
  <c r="A1804" i="18"/>
  <c r="E1803" i="18"/>
  <c r="D1803" i="18"/>
  <c r="C1803" i="18"/>
  <c r="B1803" i="18"/>
  <c r="A1803" i="18"/>
  <c r="E1802" i="18"/>
  <c r="D1802" i="18"/>
  <c r="C1802" i="18"/>
  <c r="B1802" i="18"/>
  <c r="A1802" i="18"/>
  <c r="E1801" i="18"/>
  <c r="D1801" i="18"/>
  <c r="C1801" i="18"/>
  <c r="B1801" i="18"/>
  <c r="A1801" i="18"/>
  <c r="E1800" i="18"/>
  <c r="D1800" i="18"/>
  <c r="C1800" i="18"/>
  <c r="B1800" i="18"/>
  <c r="A1800" i="18"/>
  <c r="E1799" i="18"/>
  <c r="D1799" i="18"/>
  <c r="C1799" i="18"/>
  <c r="B1799" i="18"/>
  <c r="A1799" i="18"/>
  <c r="E1798" i="18"/>
  <c r="D1798" i="18"/>
  <c r="C1798" i="18"/>
  <c r="B1798" i="18"/>
  <c r="A1798" i="18"/>
  <c r="E1797" i="18"/>
  <c r="D1797" i="18"/>
  <c r="C1797" i="18"/>
  <c r="B1797" i="18"/>
  <c r="A1797" i="18"/>
  <c r="E1796" i="18"/>
  <c r="D1796" i="18"/>
  <c r="C1796" i="18"/>
  <c r="B1796" i="18"/>
  <c r="A1796" i="18"/>
  <c r="E1795" i="18"/>
  <c r="D1795" i="18"/>
  <c r="C1795" i="18"/>
  <c r="B1795" i="18"/>
  <c r="A1795" i="18"/>
  <c r="E1794" i="18"/>
  <c r="D1794" i="18"/>
  <c r="C1794" i="18"/>
  <c r="B1794" i="18"/>
  <c r="A1794" i="18"/>
  <c r="E1793" i="18"/>
  <c r="D1793" i="18"/>
  <c r="C1793" i="18"/>
  <c r="B1793" i="18"/>
  <c r="A1793" i="18"/>
  <c r="E1792" i="18"/>
  <c r="D1792" i="18"/>
  <c r="C1792" i="18"/>
  <c r="B1792" i="18"/>
  <c r="A1792" i="18"/>
  <c r="E1791" i="18"/>
  <c r="D1791" i="18"/>
  <c r="C1791" i="18"/>
  <c r="B1791" i="18"/>
  <c r="A1791" i="18"/>
  <c r="E1790" i="18"/>
  <c r="D1790" i="18"/>
  <c r="C1790" i="18"/>
  <c r="B1790" i="18"/>
  <c r="A1790" i="18"/>
  <c r="E1789" i="18"/>
  <c r="D1789" i="18"/>
  <c r="C1789" i="18"/>
  <c r="B1789" i="18"/>
  <c r="A1789" i="18"/>
  <c r="E1788" i="18"/>
  <c r="D1788" i="18"/>
  <c r="C1788" i="18"/>
  <c r="B1788" i="18"/>
  <c r="A1788" i="18"/>
  <c r="E1787" i="18"/>
  <c r="D1787" i="18"/>
  <c r="C1787" i="18"/>
  <c r="B1787" i="18"/>
  <c r="A1787" i="18"/>
  <c r="E1786" i="18"/>
  <c r="D1786" i="18"/>
  <c r="C1786" i="18"/>
  <c r="B1786" i="18"/>
  <c r="A1786" i="18"/>
  <c r="E1785" i="18"/>
  <c r="D1785" i="18"/>
  <c r="C1785" i="18"/>
  <c r="B1785" i="18"/>
  <c r="A1785" i="18"/>
  <c r="E1784" i="18"/>
  <c r="D1784" i="18"/>
  <c r="C1784" i="18"/>
  <c r="B1784" i="18"/>
  <c r="A1784" i="18"/>
  <c r="E1783" i="18"/>
  <c r="D1783" i="18"/>
  <c r="C1783" i="18"/>
  <c r="B1783" i="18"/>
  <c r="A1783" i="18"/>
  <c r="E1782" i="18"/>
  <c r="D1782" i="18"/>
  <c r="C1782" i="18"/>
  <c r="B1782" i="18"/>
  <c r="A1782" i="18"/>
  <c r="E1781" i="18"/>
  <c r="D1781" i="18"/>
  <c r="C1781" i="18"/>
  <c r="B1781" i="18"/>
  <c r="A1781" i="18"/>
  <c r="E1780" i="18"/>
  <c r="D1780" i="18"/>
  <c r="C1780" i="18"/>
  <c r="B1780" i="18"/>
  <c r="A1780" i="18"/>
  <c r="E1779" i="18"/>
  <c r="D1779" i="18"/>
  <c r="C1779" i="18"/>
  <c r="B1779" i="18"/>
  <c r="A1779" i="18"/>
  <c r="E1778" i="18"/>
  <c r="D1778" i="18"/>
  <c r="C1778" i="18"/>
  <c r="B1778" i="18"/>
  <c r="A1778" i="18"/>
  <c r="E1777" i="18"/>
  <c r="D1777" i="18"/>
  <c r="C1777" i="18"/>
  <c r="B1777" i="18"/>
  <c r="A1777" i="18"/>
  <c r="E1776" i="18"/>
  <c r="D1776" i="18"/>
  <c r="C1776" i="18"/>
  <c r="B1776" i="18"/>
  <c r="A1776" i="18"/>
  <c r="E1775" i="18"/>
  <c r="D1775" i="18"/>
  <c r="C1775" i="18"/>
  <c r="B1775" i="18"/>
  <c r="A1775" i="18"/>
  <c r="E1774" i="18"/>
  <c r="D1774" i="18"/>
  <c r="C1774" i="18"/>
  <c r="B1774" i="18"/>
  <c r="A1774" i="18"/>
  <c r="E1773" i="18"/>
  <c r="D1773" i="18"/>
  <c r="C1773" i="18"/>
  <c r="B1773" i="18"/>
  <c r="A1773" i="18"/>
  <c r="E1772" i="18"/>
  <c r="D1772" i="18"/>
  <c r="C1772" i="18"/>
  <c r="B1772" i="18"/>
  <c r="A1772" i="18"/>
  <c r="E1771" i="18"/>
  <c r="D1771" i="18"/>
  <c r="C1771" i="18"/>
  <c r="B1771" i="18"/>
  <c r="A1771" i="18"/>
  <c r="E1770" i="18"/>
  <c r="D1770" i="18"/>
  <c r="C1770" i="18"/>
  <c r="B1770" i="18"/>
  <c r="A1770" i="18"/>
  <c r="E1769" i="18"/>
  <c r="D1769" i="18"/>
  <c r="C1769" i="18"/>
  <c r="B1769" i="18"/>
  <c r="A1769" i="18"/>
  <c r="E1768" i="18"/>
  <c r="D1768" i="18"/>
  <c r="C1768" i="18"/>
  <c r="B1768" i="18"/>
  <c r="A1768" i="18"/>
  <c r="E1767" i="18"/>
  <c r="D1767" i="18"/>
  <c r="C1767" i="18"/>
  <c r="B1767" i="18"/>
  <c r="A1767" i="18"/>
  <c r="E1766" i="18"/>
  <c r="D1766" i="18"/>
  <c r="C1766" i="18"/>
  <c r="B1766" i="18"/>
  <c r="A1766" i="18"/>
  <c r="E1765" i="18"/>
  <c r="D1765" i="18"/>
  <c r="C1765" i="18"/>
  <c r="B1765" i="18"/>
  <c r="A1765" i="18"/>
  <c r="E1764" i="18"/>
  <c r="D1764" i="18"/>
  <c r="C1764" i="18"/>
  <c r="B1764" i="18"/>
  <c r="A1764" i="18"/>
  <c r="E1763" i="18"/>
  <c r="D1763" i="18"/>
  <c r="C1763" i="18"/>
  <c r="B1763" i="18"/>
  <c r="A1763" i="18"/>
  <c r="E1762" i="18"/>
  <c r="D1762" i="18"/>
  <c r="C1762" i="18"/>
  <c r="B1762" i="18"/>
  <c r="A1762" i="18"/>
  <c r="E1761" i="18"/>
  <c r="D1761" i="18"/>
  <c r="C1761" i="18"/>
  <c r="B1761" i="18"/>
  <c r="A1761" i="18"/>
  <c r="E1760" i="18"/>
  <c r="D1760" i="18"/>
  <c r="C1760" i="18"/>
  <c r="B1760" i="18"/>
  <c r="A1760" i="18"/>
  <c r="E1759" i="18"/>
  <c r="D1759" i="18"/>
  <c r="C1759" i="18"/>
  <c r="B1759" i="18"/>
  <c r="A1759" i="18"/>
  <c r="E1758" i="18"/>
  <c r="D1758" i="18"/>
  <c r="C1758" i="18"/>
  <c r="B1758" i="18"/>
  <c r="A1758" i="18"/>
  <c r="E1757" i="18"/>
  <c r="D1757" i="18"/>
  <c r="C1757" i="18"/>
  <c r="B1757" i="18"/>
  <c r="A1757" i="18"/>
  <c r="E1756" i="18"/>
  <c r="D1756" i="18"/>
  <c r="C1756" i="18"/>
  <c r="B1756" i="18"/>
  <c r="A1756" i="18"/>
  <c r="E1755" i="18"/>
  <c r="D1755" i="18"/>
  <c r="C1755" i="18"/>
  <c r="B1755" i="18"/>
  <c r="A1755" i="18"/>
  <c r="E1754" i="18"/>
  <c r="D1754" i="18"/>
  <c r="C1754" i="18"/>
  <c r="B1754" i="18"/>
  <c r="A1754" i="18"/>
  <c r="E1753" i="18"/>
  <c r="D1753" i="18"/>
  <c r="C1753" i="18"/>
  <c r="B1753" i="18"/>
  <c r="A1753" i="18"/>
  <c r="E1752" i="18"/>
  <c r="D1752" i="18"/>
  <c r="C1752" i="18"/>
  <c r="B1752" i="18"/>
  <c r="A1752" i="18"/>
  <c r="E1751" i="18"/>
  <c r="D1751" i="18"/>
  <c r="C1751" i="18"/>
  <c r="B1751" i="18"/>
  <c r="A1751" i="18"/>
  <c r="E1750" i="18"/>
  <c r="D1750" i="18"/>
  <c r="C1750" i="18"/>
  <c r="B1750" i="18"/>
  <c r="A1750" i="18"/>
  <c r="E1749" i="18"/>
  <c r="D1749" i="18"/>
  <c r="C1749" i="18"/>
  <c r="B1749" i="18"/>
  <c r="A1749" i="18"/>
  <c r="E1748" i="18"/>
  <c r="D1748" i="18"/>
  <c r="C1748" i="18"/>
  <c r="B1748" i="18"/>
  <c r="A1748" i="18"/>
  <c r="E1747" i="18"/>
  <c r="D1747" i="18"/>
  <c r="C1747" i="18"/>
  <c r="B1747" i="18"/>
  <c r="A1747" i="18"/>
  <c r="E1746" i="18"/>
  <c r="D1746" i="18"/>
  <c r="C1746" i="18"/>
  <c r="B1746" i="18"/>
  <c r="A1746" i="18"/>
  <c r="E1745" i="18"/>
  <c r="D1745" i="18"/>
  <c r="C1745" i="18"/>
  <c r="B1745" i="18"/>
  <c r="A1745" i="18"/>
  <c r="E1744" i="18"/>
  <c r="D1744" i="18"/>
  <c r="C1744" i="18"/>
  <c r="B1744" i="18"/>
  <c r="A1744" i="18"/>
  <c r="E1743" i="18"/>
  <c r="D1743" i="18"/>
  <c r="C1743" i="18"/>
  <c r="B1743" i="18"/>
  <c r="A1743" i="18"/>
  <c r="E1742" i="18"/>
  <c r="D1742" i="18"/>
  <c r="C1742" i="18"/>
  <c r="B1742" i="18"/>
  <c r="A1742" i="18"/>
  <c r="E1741" i="18"/>
  <c r="D1741" i="18"/>
  <c r="C1741" i="18"/>
  <c r="B1741" i="18"/>
  <c r="A1741" i="18"/>
  <c r="E1740" i="18"/>
  <c r="D1740" i="18"/>
  <c r="C1740" i="18"/>
  <c r="B1740" i="18"/>
  <c r="A1740" i="18"/>
  <c r="E1739" i="18"/>
  <c r="D1739" i="18"/>
  <c r="C1739" i="18"/>
  <c r="B1739" i="18"/>
  <c r="A1739" i="18"/>
  <c r="E1738" i="18"/>
  <c r="D1738" i="18"/>
  <c r="C1738" i="18"/>
  <c r="B1738" i="18"/>
  <c r="A1738" i="18"/>
  <c r="E1737" i="18"/>
  <c r="D1737" i="18"/>
  <c r="C1737" i="18"/>
  <c r="B1737" i="18"/>
  <c r="A1737" i="18"/>
  <c r="E1736" i="18"/>
  <c r="D1736" i="18"/>
  <c r="C1736" i="18"/>
  <c r="B1736" i="18"/>
  <c r="A1736" i="18"/>
  <c r="E1735" i="18"/>
  <c r="D1735" i="18"/>
  <c r="C1735" i="18"/>
  <c r="B1735" i="18"/>
  <c r="A1735" i="18"/>
  <c r="E1734" i="18"/>
  <c r="D1734" i="18"/>
  <c r="C1734" i="18"/>
  <c r="B1734" i="18"/>
  <c r="A1734" i="18"/>
  <c r="E1733" i="18"/>
  <c r="D1733" i="18"/>
  <c r="C1733" i="18"/>
  <c r="B1733" i="18"/>
  <c r="A1733" i="18"/>
  <c r="E1732" i="18"/>
  <c r="D1732" i="18"/>
  <c r="C1732" i="18"/>
  <c r="B1732" i="18"/>
  <c r="A1732" i="18"/>
  <c r="E1731" i="18"/>
  <c r="D1731" i="18"/>
  <c r="C1731" i="18"/>
  <c r="B1731" i="18"/>
  <c r="A1731" i="18"/>
  <c r="E1730" i="18"/>
  <c r="D1730" i="18"/>
  <c r="C1730" i="18"/>
  <c r="B1730" i="18"/>
  <c r="A1730" i="18"/>
  <c r="E1729" i="18"/>
  <c r="D1729" i="18"/>
  <c r="C1729" i="18"/>
  <c r="B1729" i="18"/>
  <c r="A1729" i="18"/>
  <c r="E1728" i="18"/>
  <c r="D1728" i="18"/>
  <c r="C1728" i="18"/>
  <c r="B1728" i="18"/>
  <c r="A1728" i="18"/>
  <c r="E1727" i="18"/>
  <c r="D1727" i="18"/>
  <c r="C1727" i="18"/>
  <c r="B1727" i="18"/>
  <c r="A1727" i="18"/>
  <c r="E1726" i="18"/>
  <c r="D1726" i="18"/>
  <c r="C1726" i="18"/>
  <c r="B1726" i="18"/>
  <c r="A1726" i="18"/>
  <c r="E1725" i="18"/>
  <c r="D1725" i="18"/>
  <c r="C1725" i="18"/>
  <c r="B1725" i="18"/>
  <c r="A1725" i="18"/>
  <c r="E1724" i="18"/>
  <c r="D1724" i="18"/>
  <c r="C1724" i="18"/>
  <c r="B1724" i="18"/>
  <c r="A1724" i="18"/>
  <c r="E1723" i="18"/>
  <c r="D1723" i="18"/>
  <c r="C1723" i="18"/>
  <c r="B1723" i="18"/>
  <c r="A1723" i="18"/>
  <c r="E1722" i="18"/>
  <c r="D1722" i="18"/>
  <c r="C1722" i="18"/>
  <c r="B1722" i="18"/>
  <c r="A1722" i="18"/>
  <c r="E1721" i="18"/>
  <c r="D1721" i="18"/>
  <c r="C1721" i="18"/>
  <c r="B1721" i="18"/>
  <c r="A1721" i="18"/>
  <c r="E1720" i="18"/>
  <c r="D1720" i="18"/>
  <c r="C1720" i="18"/>
  <c r="B1720" i="18"/>
  <c r="A1720" i="18"/>
  <c r="E1719" i="18"/>
  <c r="D1719" i="18"/>
  <c r="C1719" i="18"/>
  <c r="B1719" i="18"/>
  <c r="A1719" i="18"/>
  <c r="E1718" i="18"/>
  <c r="D1718" i="18"/>
  <c r="C1718" i="18"/>
  <c r="B1718" i="18"/>
  <c r="A1718" i="18"/>
  <c r="E1717" i="18"/>
  <c r="D1717" i="18"/>
  <c r="C1717" i="18"/>
  <c r="B1717" i="18"/>
  <c r="A1717" i="18"/>
  <c r="E1716" i="18"/>
  <c r="D1716" i="18"/>
  <c r="C1716" i="18"/>
  <c r="B1716" i="18"/>
  <c r="A1716" i="18"/>
  <c r="E1715" i="18"/>
  <c r="D1715" i="18"/>
  <c r="C1715" i="18"/>
  <c r="B1715" i="18"/>
  <c r="A1715" i="18"/>
  <c r="E1714" i="18"/>
  <c r="D1714" i="18"/>
  <c r="C1714" i="18"/>
  <c r="B1714" i="18"/>
  <c r="A1714" i="18"/>
  <c r="E1713" i="18"/>
  <c r="D1713" i="18"/>
  <c r="C1713" i="18"/>
  <c r="B1713" i="18"/>
  <c r="A1713" i="18"/>
  <c r="E1712" i="18"/>
  <c r="D1712" i="18"/>
  <c r="C1712" i="18"/>
  <c r="B1712" i="18"/>
  <c r="A1712" i="18"/>
  <c r="E1711" i="18"/>
  <c r="D1711" i="18"/>
  <c r="C1711" i="18"/>
  <c r="B1711" i="18"/>
  <c r="A1711" i="18"/>
  <c r="E1710" i="18"/>
  <c r="D1710" i="18"/>
  <c r="C1710" i="18"/>
  <c r="B1710" i="18"/>
  <c r="A1710" i="18"/>
  <c r="E1709" i="18"/>
  <c r="D1709" i="18"/>
  <c r="C1709" i="18"/>
  <c r="B1709" i="18"/>
  <c r="A1709" i="18"/>
  <c r="E1708" i="18"/>
  <c r="D1708" i="18"/>
  <c r="C1708" i="18"/>
  <c r="B1708" i="18"/>
  <c r="A1708" i="18"/>
  <c r="E1707" i="18"/>
  <c r="D1707" i="18"/>
  <c r="C1707" i="18"/>
  <c r="B1707" i="18"/>
  <c r="A1707" i="18"/>
  <c r="E1706" i="18"/>
  <c r="D1706" i="18"/>
  <c r="C1706" i="18"/>
  <c r="B1706" i="18"/>
  <c r="A1706" i="18"/>
  <c r="E1705" i="18"/>
  <c r="D1705" i="18"/>
  <c r="C1705" i="18"/>
  <c r="B1705" i="18"/>
  <c r="A1705" i="18"/>
  <c r="E1704" i="18"/>
  <c r="D1704" i="18"/>
  <c r="C1704" i="18"/>
  <c r="B1704" i="18"/>
  <c r="A1704" i="18"/>
  <c r="E1703" i="18"/>
  <c r="D1703" i="18"/>
  <c r="C1703" i="18"/>
  <c r="B1703" i="18"/>
  <c r="A1703" i="18"/>
  <c r="E1702" i="18"/>
  <c r="D1702" i="18"/>
  <c r="C1702" i="18"/>
  <c r="B1702" i="18"/>
  <c r="A1702" i="18"/>
  <c r="E1701" i="18"/>
  <c r="D1701" i="18"/>
  <c r="C1701" i="18"/>
  <c r="B1701" i="18"/>
  <c r="A1701" i="18"/>
  <c r="E1700" i="18"/>
  <c r="D1700" i="18"/>
  <c r="C1700" i="18"/>
  <c r="B1700" i="18"/>
  <c r="A1700" i="18"/>
  <c r="E1699" i="18"/>
  <c r="D1699" i="18"/>
  <c r="C1699" i="18"/>
  <c r="B1699" i="18"/>
  <c r="A1699" i="18"/>
  <c r="E1698" i="18"/>
  <c r="D1698" i="18"/>
  <c r="C1698" i="18"/>
  <c r="B1698" i="18"/>
  <c r="A1698" i="18"/>
  <c r="E1697" i="18"/>
  <c r="D1697" i="18"/>
  <c r="C1697" i="18"/>
  <c r="B1697" i="18"/>
  <c r="A1697" i="18"/>
  <c r="E1696" i="18"/>
  <c r="D1696" i="18"/>
  <c r="C1696" i="18"/>
  <c r="B1696" i="18"/>
  <c r="A1696" i="18"/>
  <c r="E1695" i="18"/>
  <c r="D1695" i="18"/>
  <c r="C1695" i="18"/>
  <c r="B1695" i="18"/>
  <c r="A1695" i="18"/>
  <c r="E1694" i="18"/>
  <c r="D1694" i="18"/>
  <c r="C1694" i="18"/>
  <c r="B1694" i="18"/>
  <c r="A1694" i="18"/>
  <c r="E1693" i="18"/>
  <c r="D1693" i="18"/>
  <c r="C1693" i="18"/>
  <c r="B1693" i="18"/>
  <c r="A1693" i="18"/>
  <c r="E1692" i="18"/>
  <c r="D1692" i="18"/>
  <c r="C1692" i="18"/>
  <c r="B1692" i="18"/>
  <c r="A1692" i="18"/>
  <c r="E1691" i="18"/>
  <c r="D1691" i="18"/>
  <c r="C1691" i="18"/>
  <c r="B1691" i="18"/>
  <c r="A1691" i="18"/>
  <c r="E1690" i="18"/>
  <c r="D1690" i="18"/>
  <c r="C1690" i="18"/>
  <c r="B1690" i="18"/>
  <c r="A1690" i="18"/>
  <c r="E1689" i="18"/>
  <c r="D1689" i="18"/>
  <c r="C1689" i="18"/>
  <c r="B1689" i="18"/>
  <c r="A1689" i="18"/>
  <c r="E1688" i="18"/>
  <c r="D1688" i="18"/>
  <c r="C1688" i="18"/>
  <c r="B1688" i="18"/>
  <c r="A1688" i="18"/>
  <c r="E1687" i="18"/>
  <c r="D1687" i="18"/>
  <c r="C1687" i="18"/>
  <c r="B1687" i="18"/>
  <c r="A1687" i="18"/>
  <c r="E1686" i="18"/>
  <c r="D1686" i="18"/>
  <c r="C1686" i="18"/>
  <c r="B1686" i="18"/>
  <c r="A1686" i="18"/>
  <c r="E1685" i="18"/>
  <c r="D1685" i="18"/>
  <c r="C1685" i="18"/>
  <c r="B1685" i="18"/>
  <c r="A1685" i="18"/>
  <c r="E1684" i="18"/>
  <c r="D1684" i="18"/>
  <c r="C1684" i="18"/>
  <c r="B1684" i="18"/>
  <c r="A1684" i="18"/>
  <c r="E1683" i="18"/>
  <c r="D1683" i="18"/>
  <c r="C1683" i="18"/>
  <c r="B1683" i="18"/>
  <c r="A1683" i="18"/>
  <c r="E1682" i="18"/>
  <c r="D1682" i="18"/>
  <c r="C1682" i="18"/>
  <c r="B1682" i="18"/>
  <c r="A1682" i="18"/>
  <c r="E1681" i="18"/>
  <c r="D1681" i="18"/>
  <c r="C1681" i="18"/>
  <c r="B1681" i="18"/>
  <c r="A1681" i="18"/>
  <c r="E1680" i="18"/>
  <c r="D1680" i="18"/>
  <c r="C1680" i="18"/>
  <c r="B1680" i="18"/>
  <c r="A1680" i="18"/>
  <c r="E1679" i="18"/>
  <c r="D1679" i="18"/>
  <c r="C1679" i="18"/>
  <c r="B1679" i="18"/>
  <c r="A1679" i="18"/>
  <c r="E1678" i="18"/>
  <c r="D1678" i="18"/>
  <c r="C1678" i="18"/>
  <c r="B1678" i="18"/>
  <c r="A1678" i="18"/>
  <c r="E1677" i="18"/>
  <c r="D1677" i="18"/>
  <c r="C1677" i="18"/>
  <c r="B1677" i="18"/>
  <c r="A1677" i="18"/>
  <c r="E1676" i="18"/>
  <c r="D1676" i="18"/>
  <c r="C1676" i="18"/>
  <c r="B1676" i="18"/>
  <c r="A1676" i="18"/>
  <c r="E1675" i="18"/>
  <c r="D1675" i="18"/>
  <c r="C1675" i="18"/>
  <c r="B1675" i="18"/>
  <c r="A1675" i="18"/>
  <c r="E1674" i="18"/>
  <c r="D1674" i="18"/>
  <c r="C1674" i="18"/>
  <c r="B1674" i="18"/>
  <c r="A1674" i="18"/>
  <c r="E1673" i="18"/>
  <c r="D1673" i="18"/>
  <c r="C1673" i="18"/>
  <c r="B1673" i="18"/>
  <c r="A1673" i="18"/>
  <c r="E1672" i="18"/>
  <c r="D1672" i="18"/>
  <c r="C1672" i="18"/>
  <c r="B1672" i="18"/>
  <c r="A1672" i="18"/>
  <c r="E1671" i="18"/>
  <c r="D1671" i="18"/>
  <c r="C1671" i="18"/>
  <c r="B1671" i="18"/>
  <c r="A1671" i="18"/>
  <c r="E1670" i="18"/>
  <c r="D1670" i="18"/>
  <c r="C1670" i="18"/>
  <c r="B1670" i="18"/>
  <c r="A1670" i="18"/>
  <c r="E1669" i="18"/>
  <c r="D1669" i="18"/>
  <c r="C1669" i="18"/>
  <c r="B1669" i="18"/>
  <c r="A1669" i="18"/>
  <c r="E1668" i="18"/>
  <c r="D1668" i="18"/>
  <c r="C1668" i="18"/>
  <c r="B1668" i="18"/>
  <c r="A1668" i="18"/>
  <c r="E1667" i="18"/>
  <c r="D1667" i="18"/>
  <c r="C1667" i="18"/>
  <c r="B1667" i="18"/>
  <c r="A1667" i="18"/>
  <c r="E1666" i="18"/>
  <c r="D1666" i="18"/>
  <c r="C1666" i="18"/>
  <c r="B1666" i="18"/>
  <c r="A1666" i="18"/>
  <c r="E1665" i="18"/>
  <c r="D1665" i="18"/>
  <c r="C1665" i="18"/>
  <c r="B1665" i="18"/>
  <c r="A1665" i="18"/>
  <c r="E1664" i="18"/>
  <c r="D1664" i="18"/>
  <c r="C1664" i="18"/>
  <c r="B1664" i="18"/>
  <c r="A1664" i="18"/>
  <c r="E1663" i="18"/>
  <c r="D1663" i="18"/>
  <c r="C1663" i="18"/>
  <c r="B1663" i="18"/>
  <c r="A1663" i="18"/>
  <c r="E1662" i="18"/>
  <c r="D1662" i="18"/>
  <c r="C1662" i="18"/>
  <c r="B1662" i="18"/>
  <c r="A1662" i="18"/>
  <c r="E1661" i="18"/>
  <c r="D1661" i="18"/>
  <c r="C1661" i="18"/>
  <c r="B1661" i="18"/>
  <c r="A1661" i="18"/>
  <c r="E1660" i="18"/>
  <c r="D1660" i="18"/>
  <c r="C1660" i="18"/>
  <c r="B1660" i="18"/>
  <c r="A1660" i="18"/>
  <c r="E1659" i="18"/>
  <c r="D1659" i="18"/>
  <c r="C1659" i="18"/>
  <c r="B1659" i="18"/>
  <c r="A1659" i="18"/>
  <c r="E1658" i="18"/>
  <c r="D1658" i="18"/>
  <c r="C1658" i="18"/>
  <c r="B1658" i="18"/>
  <c r="A1658" i="18"/>
  <c r="E1657" i="18"/>
  <c r="D1657" i="18"/>
  <c r="C1657" i="18"/>
  <c r="B1657" i="18"/>
  <c r="A1657" i="18"/>
  <c r="E1656" i="18"/>
  <c r="D1656" i="18"/>
  <c r="C1656" i="18"/>
  <c r="B1656" i="18"/>
  <c r="A1656" i="18"/>
  <c r="E1655" i="18"/>
  <c r="D1655" i="18"/>
  <c r="C1655" i="18"/>
  <c r="B1655" i="18"/>
  <c r="A1655" i="18"/>
  <c r="E1654" i="18"/>
  <c r="D1654" i="18"/>
  <c r="C1654" i="18"/>
  <c r="B1654" i="18"/>
  <c r="A1654" i="18"/>
  <c r="E1653" i="18"/>
  <c r="D1653" i="18"/>
  <c r="C1653" i="18"/>
  <c r="B1653" i="18"/>
  <c r="A1653" i="18"/>
  <c r="E1652" i="18"/>
  <c r="D1652" i="18"/>
  <c r="C1652" i="18"/>
  <c r="B1652" i="18"/>
  <c r="A1652" i="18"/>
  <c r="E1651" i="18"/>
  <c r="D1651" i="18"/>
  <c r="C1651" i="18"/>
  <c r="B1651" i="18"/>
  <c r="A1651" i="18"/>
  <c r="E1650" i="18"/>
  <c r="D1650" i="18"/>
  <c r="C1650" i="18"/>
  <c r="B1650" i="18"/>
  <c r="A1650" i="18"/>
  <c r="E1649" i="18"/>
  <c r="D1649" i="18"/>
  <c r="C1649" i="18"/>
  <c r="B1649" i="18"/>
  <c r="A1649" i="18"/>
  <c r="E1648" i="18"/>
  <c r="D1648" i="18"/>
  <c r="C1648" i="18"/>
  <c r="B1648" i="18"/>
  <c r="A1648" i="18"/>
  <c r="E1647" i="18"/>
  <c r="D1647" i="18"/>
  <c r="C1647" i="18"/>
  <c r="B1647" i="18"/>
  <c r="A1647" i="18"/>
  <c r="E1646" i="18"/>
  <c r="D1646" i="18"/>
  <c r="C1646" i="18"/>
  <c r="B1646" i="18"/>
  <c r="A1646" i="18"/>
  <c r="E1645" i="18"/>
  <c r="D1645" i="18"/>
  <c r="C1645" i="18"/>
  <c r="B1645" i="18"/>
  <c r="A1645" i="18"/>
  <c r="E1644" i="18"/>
  <c r="D1644" i="18"/>
  <c r="C1644" i="18"/>
  <c r="B1644" i="18"/>
  <c r="A1644" i="18"/>
  <c r="E1643" i="18"/>
  <c r="D1643" i="18"/>
  <c r="C1643" i="18"/>
  <c r="B1643" i="18"/>
  <c r="A1643" i="18"/>
  <c r="E1642" i="18"/>
  <c r="D1642" i="18"/>
  <c r="C1642" i="18"/>
  <c r="B1642" i="18"/>
  <c r="A1642" i="18"/>
  <c r="E1641" i="18"/>
  <c r="D1641" i="18"/>
  <c r="C1641" i="18"/>
  <c r="B1641" i="18"/>
  <c r="A1641" i="18"/>
  <c r="E1640" i="18"/>
  <c r="D1640" i="18"/>
  <c r="C1640" i="18"/>
  <c r="B1640" i="18"/>
  <c r="A1640" i="18"/>
  <c r="E1639" i="18"/>
  <c r="D1639" i="18"/>
  <c r="C1639" i="18"/>
  <c r="B1639" i="18"/>
  <c r="A1639" i="18"/>
  <c r="E1638" i="18"/>
  <c r="D1638" i="18"/>
  <c r="C1638" i="18"/>
  <c r="B1638" i="18"/>
  <c r="A1638" i="18"/>
  <c r="E1637" i="18"/>
  <c r="D1637" i="18"/>
  <c r="C1637" i="18"/>
  <c r="B1637" i="18"/>
  <c r="A1637" i="18"/>
  <c r="E1636" i="18"/>
  <c r="D1636" i="18"/>
  <c r="C1636" i="18"/>
  <c r="B1636" i="18"/>
  <c r="A1636" i="18"/>
  <c r="E1635" i="18"/>
  <c r="D1635" i="18"/>
  <c r="C1635" i="18"/>
  <c r="B1635" i="18"/>
  <c r="A1635" i="18"/>
  <c r="E1634" i="18"/>
  <c r="D1634" i="18"/>
  <c r="C1634" i="18"/>
  <c r="B1634" i="18"/>
  <c r="A1634" i="18"/>
  <c r="E1633" i="18"/>
  <c r="D1633" i="18"/>
  <c r="C1633" i="18"/>
  <c r="B1633" i="18"/>
  <c r="A1633" i="18"/>
  <c r="E1632" i="18"/>
  <c r="D1632" i="18"/>
  <c r="C1632" i="18"/>
  <c r="B1632" i="18"/>
  <c r="A1632" i="18"/>
  <c r="E1631" i="18"/>
  <c r="D1631" i="18"/>
  <c r="C1631" i="18"/>
  <c r="B1631" i="18"/>
  <c r="A1631" i="18"/>
  <c r="E1630" i="18"/>
  <c r="D1630" i="18"/>
  <c r="C1630" i="18"/>
  <c r="B1630" i="18"/>
  <c r="A1630" i="18"/>
  <c r="E1629" i="18"/>
  <c r="D1629" i="18"/>
  <c r="C1629" i="18"/>
  <c r="B1629" i="18"/>
  <c r="A1629" i="18"/>
  <c r="E1628" i="18"/>
  <c r="D1628" i="18"/>
  <c r="C1628" i="18"/>
  <c r="B1628" i="18"/>
  <c r="A1628" i="18"/>
  <c r="E1627" i="18"/>
  <c r="D1627" i="18"/>
  <c r="C1627" i="18"/>
  <c r="B1627" i="18"/>
  <c r="A1627" i="18"/>
  <c r="E1626" i="18"/>
  <c r="D1626" i="18"/>
  <c r="C1626" i="18"/>
  <c r="B1626" i="18"/>
  <c r="A1626" i="18"/>
  <c r="E1625" i="18"/>
  <c r="D1625" i="18"/>
  <c r="C1625" i="18"/>
  <c r="B1625" i="18"/>
  <c r="A1625" i="18"/>
  <c r="E1624" i="18"/>
  <c r="D1624" i="18"/>
  <c r="C1624" i="18"/>
  <c r="B1624" i="18"/>
  <c r="A1624" i="18"/>
  <c r="E1623" i="18"/>
  <c r="D1623" i="18"/>
  <c r="C1623" i="18"/>
  <c r="B1623" i="18"/>
  <c r="A1623" i="18"/>
  <c r="E1622" i="18"/>
  <c r="D1622" i="18"/>
  <c r="C1622" i="18"/>
  <c r="B1622" i="18"/>
  <c r="A1622" i="18"/>
  <c r="E1621" i="18"/>
  <c r="D1621" i="18"/>
  <c r="C1621" i="18"/>
  <c r="B1621" i="18"/>
  <c r="A1621" i="18"/>
  <c r="E1620" i="18"/>
  <c r="D1620" i="18"/>
  <c r="C1620" i="18"/>
  <c r="B1620" i="18"/>
  <c r="A1620" i="18"/>
  <c r="E1619" i="18"/>
  <c r="D1619" i="18"/>
  <c r="C1619" i="18"/>
  <c r="B1619" i="18"/>
  <c r="A1619" i="18"/>
  <c r="E1618" i="18"/>
  <c r="D1618" i="18"/>
  <c r="C1618" i="18"/>
  <c r="B1618" i="18"/>
  <c r="A1618" i="18"/>
  <c r="E1617" i="18"/>
  <c r="D1617" i="18"/>
  <c r="C1617" i="18"/>
  <c r="B1617" i="18"/>
  <c r="A1617" i="18"/>
  <c r="E1616" i="18"/>
  <c r="D1616" i="18"/>
  <c r="C1616" i="18"/>
  <c r="B1616" i="18"/>
  <c r="A1616" i="18"/>
  <c r="E1615" i="18"/>
  <c r="D1615" i="18"/>
  <c r="C1615" i="18"/>
  <c r="B1615" i="18"/>
  <c r="A1615" i="18"/>
  <c r="E1614" i="18"/>
  <c r="D1614" i="18"/>
  <c r="C1614" i="18"/>
  <c r="B1614" i="18"/>
  <c r="A1614" i="18"/>
  <c r="E1613" i="18"/>
  <c r="D1613" i="18"/>
  <c r="C1613" i="18"/>
  <c r="B1613" i="18"/>
  <c r="A1613" i="18"/>
  <c r="E1612" i="18"/>
  <c r="D1612" i="18"/>
  <c r="C1612" i="18"/>
  <c r="B1612" i="18"/>
  <c r="A1612" i="18"/>
  <c r="E1611" i="18"/>
  <c r="D1611" i="18"/>
  <c r="C1611" i="18"/>
  <c r="B1611" i="18"/>
  <c r="A1611" i="18"/>
  <c r="E1610" i="18"/>
  <c r="D1610" i="18"/>
  <c r="C1610" i="18"/>
  <c r="B1610" i="18"/>
  <c r="A1610" i="18"/>
  <c r="E1609" i="18"/>
  <c r="D1609" i="18"/>
  <c r="C1609" i="18"/>
  <c r="B1609" i="18"/>
  <c r="A1609" i="18"/>
  <c r="E1608" i="18"/>
  <c r="D1608" i="18"/>
  <c r="C1608" i="18"/>
  <c r="B1608" i="18"/>
  <c r="A1608" i="18"/>
  <c r="E1607" i="18"/>
  <c r="D1607" i="18"/>
  <c r="C1607" i="18"/>
  <c r="B1607" i="18"/>
  <c r="A1607" i="18"/>
  <c r="E1606" i="18"/>
  <c r="D1606" i="18"/>
  <c r="C1606" i="18"/>
  <c r="B1606" i="18"/>
  <c r="A1606" i="18"/>
  <c r="E1605" i="18"/>
  <c r="D1605" i="18"/>
  <c r="C1605" i="18"/>
  <c r="B1605" i="18"/>
  <c r="A1605" i="18"/>
  <c r="E1604" i="18"/>
  <c r="D1604" i="18"/>
  <c r="C1604" i="18"/>
  <c r="B1604" i="18"/>
  <c r="A1604" i="18"/>
  <c r="E1603" i="18"/>
  <c r="D1603" i="18"/>
  <c r="C1603" i="18"/>
  <c r="B1603" i="18"/>
  <c r="A1603" i="18"/>
  <c r="E1602" i="18"/>
  <c r="D1602" i="18"/>
  <c r="C1602" i="18"/>
  <c r="B1602" i="18"/>
  <c r="A1602" i="18"/>
  <c r="E1601" i="18"/>
  <c r="D1601" i="18"/>
  <c r="C1601" i="18"/>
  <c r="B1601" i="18"/>
  <c r="A1601" i="18"/>
  <c r="E1600" i="18"/>
  <c r="D1600" i="18"/>
  <c r="C1600" i="18"/>
  <c r="B1600" i="18"/>
  <c r="A1600" i="18"/>
  <c r="E1599" i="18"/>
  <c r="D1599" i="18"/>
  <c r="C1599" i="18"/>
  <c r="B1599" i="18"/>
  <c r="A1599" i="18"/>
  <c r="E1598" i="18"/>
  <c r="D1598" i="18"/>
  <c r="C1598" i="18"/>
  <c r="B1598" i="18"/>
  <c r="A1598" i="18"/>
  <c r="E1597" i="18"/>
  <c r="D1597" i="18"/>
  <c r="C1597" i="18"/>
  <c r="B1597" i="18"/>
  <c r="A1597" i="18"/>
  <c r="E1596" i="18"/>
  <c r="D1596" i="18"/>
  <c r="C1596" i="18"/>
  <c r="B1596" i="18"/>
  <c r="A1596" i="18"/>
  <c r="E1595" i="18"/>
  <c r="D1595" i="18"/>
  <c r="C1595" i="18"/>
  <c r="B1595" i="18"/>
  <c r="A1595" i="18"/>
  <c r="E1594" i="18"/>
  <c r="D1594" i="18"/>
  <c r="C1594" i="18"/>
  <c r="B1594" i="18"/>
  <c r="A1594" i="18"/>
  <c r="E1593" i="18"/>
  <c r="D1593" i="18"/>
  <c r="C1593" i="18"/>
  <c r="B1593" i="18"/>
  <c r="A1593" i="18"/>
  <c r="E1592" i="18"/>
  <c r="D1592" i="18"/>
  <c r="C1592" i="18"/>
  <c r="B1592" i="18"/>
  <c r="A1592" i="18"/>
  <c r="E1591" i="18"/>
  <c r="D1591" i="18"/>
  <c r="C1591" i="18"/>
  <c r="B1591" i="18"/>
  <c r="A1591" i="18"/>
  <c r="E1590" i="18"/>
  <c r="D1590" i="18"/>
  <c r="C1590" i="18"/>
  <c r="B1590" i="18"/>
  <c r="A1590" i="18"/>
  <c r="E1589" i="18"/>
  <c r="D1589" i="18"/>
  <c r="C1589" i="18"/>
  <c r="B1589" i="18"/>
  <c r="A1589" i="18"/>
  <c r="E1588" i="18"/>
  <c r="D1588" i="18"/>
  <c r="C1588" i="18"/>
  <c r="B1588" i="18"/>
  <c r="A1588" i="18"/>
  <c r="E1587" i="18"/>
  <c r="D1587" i="18"/>
  <c r="C1587" i="18"/>
  <c r="B1587" i="18"/>
  <c r="A1587" i="18"/>
  <c r="E1586" i="18"/>
  <c r="D1586" i="18"/>
  <c r="C1586" i="18"/>
  <c r="B1586" i="18"/>
  <c r="A1586" i="18"/>
  <c r="E1585" i="18"/>
  <c r="D1585" i="18"/>
  <c r="C1585" i="18"/>
  <c r="B1585" i="18"/>
  <c r="A1585" i="18"/>
  <c r="E1584" i="18"/>
  <c r="D1584" i="18"/>
  <c r="C1584" i="18"/>
  <c r="B1584" i="18"/>
  <c r="A1584" i="18"/>
  <c r="E1583" i="18"/>
  <c r="D1583" i="18"/>
  <c r="C1583" i="18"/>
  <c r="B1583" i="18"/>
  <c r="A1583" i="18"/>
  <c r="E1582" i="18"/>
  <c r="D1582" i="18"/>
  <c r="C1582" i="18"/>
  <c r="B1582" i="18"/>
  <c r="A1582" i="18"/>
  <c r="E1581" i="18"/>
  <c r="D1581" i="18"/>
  <c r="C1581" i="18"/>
  <c r="B1581" i="18"/>
  <c r="A1581" i="18"/>
  <c r="E1580" i="18"/>
  <c r="D1580" i="18"/>
  <c r="C1580" i="18"/>
  <c r="B1580" i="18"/>
  <c r="A1580" i="18"/>
  <c r="E1579" i="18"/>
  <c r="D1579" i="18"/>
  <c r="C1579" i="18"/>
  <c r="B1579" i="18"/>
  <c r="A1579" i="18"/>
  <c r="E1578" i="18"/>
  <c r="D1578" i="18"/>
  <c r="C1578" i="18"/>
  <c r="B1578" i="18"/>
  <c r="A1578" i="18"/>
  <c r="E1577" i="18"/>
  <c r="D1577" i="18"/>
  <c r="C1577" i="18"/>
  <c r="B1577" i="18"/>
  <c r="A1577" i="18"/>
  <c r="E1576" i="18"/>
  <c r="D1576" i="18"/>
  <c r="C1576" i="18"/>
  <c r="B1576" i="18"/>
  <c r="A1576" i="18"/>
  <c r="E1575" i="18"/>
  <c r="D1575" i="18"/>
  <c r="C1575" i="18"/>
  <c r="B1575" i="18"/>
  <c r="A1575" i="18"/>
  <c r="E1574" i="18"/>
  <c r="D1574" i="18"/>
  <c r="C1574" i="18"/>
  <c r="B1574" i="18"/>
  <c r="A1574" i="18"/>
  <c r="E1573" i="18"/>
  <c r="D1573" i="18"/>
  <c r="C1573" i="18"/>
  <c r="B1573" i="18"/>
  <c r="A1573" i="18"/>
  <c r="E1572" i="18"/>
  <c r="D1572" i="18"/>
  <c r="C1572" i="18"/>
  <c r="B1572" i="18"/>
  <c r="A1572" i="18"/>
  <c r="E1571" i="18"/>
  <c r="D1571" i="18"/>
  <c r="C1571" i="18"/>
  <c r="B1571" i="18"/>
  <c r="A1571" i="18"/>
  <c r="E1570" i="18"/>
  <c r="D1570" i="18"/>
  <c r="C1570" i="18"/>
  <c r="B1570" i="18"/>
  <c r="A1570" i="18"/>
  <c r="E1569" i="18"/>
  <c r="D1569" i="18"/>
  <c r="C1569" i="18"/>
  <c r="B1569" i="18"/>
  <c r="A1569" i="18"/>
  <c r="E1568" i="18"/>
  <c r="D1568" i="18"/>
  <c r="C1568" i="18"/>
  <c r="B1568" i="18"/>
  <c r="A1568" i="18"/>
  <c r="E1567" i="18"/>
  <c r="D1567" i="18"/>
  <c r="C1567" i="18"/>
  <c r="B1567" i="18"/>
  <c r="A1567" i="18"/>
  <c r="E1566" i="18"/>
  <c r="D1566" i="18"/>
  <c r="C1566" i="18"/>
  <c r="B1566" i="18"/>
  <c r="A1566" i="18"/>
  <c r="E1565" i="18"/>
  <c r="D1565" i="18"/>
  <c r="C1565" i="18"/>
  <c r="B1565" i="18"/>
  <c r="A1565" i="18"/>
  <c r="E1564" i="18"/>
  <c r="D1564" i="18"/>
  <c r="C1564" i="18"/>
  <c r="B1564" i="18"/>
  <c r="A1564" i="18"/>
  <c r="E1563" i="18"/>
  <c r="D1563" i="18"/>
  <c r="C1563" i="18"/>
  <c r="B1563" i="18"/>
  <c r="A1563" i="18"/>
  <c r="E1562" i="18"/>
  <c r="D1562" i="18"/>
  <c r="C1562" i="18"/>
  <c r="B1562" i="18"/>
  <c r="A1562" i="18"/>
  <c r="E1561" i="18"/>
  <c r="D1561" i="18"/>
  <c r="C1561" i="18"/>
  <c r="B1561" i="18"/>
  <c r="A1561" i="18"/>
  <c r="E1560" i="18"/>
  <c r="D1560" i="18"/>
  <c r="C1560" i="18"/>
  <c r="B1560" i="18"/>
  <c r="A1560" i="18"/>
  <c r="E1559" i="18"/>
  <c r="D1559" i="18"/>
  <c r="C1559" i="18"/>
  <c r="B1559" i="18"/>
  <c r="A1559" i="18"/>
  <c r="E1558" i="18"/>
  <c r="D1558" i="18"/>
  <c r="C1558" i="18"/>
  <c r="B1558" i="18"/>
  <c r="A1558" i="18"/>
  <c r="E1557" i="18"/>
  <c r="D1557" i="18"/>
  <c r="C1557" i="18"/>
  <c r="B1557" i="18"/>
  <c r="A1557" i="18"/>
  <c r="E1556" i="18"/>
  <c r="D1556" i="18"/>
  <c r="C1556" i="18"/>
  <c r="B1556" i="18"/>
  <c r="A1556" i="18"/>
  <c r="E1555" i="18"/>
  <c r="D1555" i="18"/>
  <c r="C1555" i="18"/>
  <c r="B1555" i="18"/>
  <c r="A1555" i="18"/>
  <c r="E1554" i="18"/>
  <c r="D1554" i="18"/>
  <c r="C1554" i="18"/>
  <c r="B1554" i="18"/>
  <c r="A1554" i="18"/>
  <c r="E1553" i="18"/>
  <c r="D1553" i="18"/>
  <c r="C1553" i="18"/>
  <c r="B1553" i="18"/>
  <c r="A1553" i="18"/>
  <c r="E1552" i="18"/>
  <c r="D1552" i="18"/>
  <c r="C1552" i="18"/>
  <c r="B1552" i="18"/>
  <c r="A1552" i="18"/>
  <c r="E1551" i="18"/>
  <c r="D1551" i="18"/>
  <c r="C1551" i="18"/>
  <c r="B1551" i="18"/>
  <c r="A1551" i="18"/>
  <c r="E1550" i="18"/>
  <c r="D1550" i="18"/>
  <c r="C1550" i="18"/>
  <c r="B1550" i="18"/>
  <c r="A1550" i="18"/>
  <c r="E1549" i="18"/>
  <c r="D1549" i="18"/>
  <c r="C1549" i="18"/>
  <c r="B1549" i="18"/>
  <c r="A1549" i="18"/>
  <c r="E1548" i="18"/>
  <c r="D1548" i="18"/>
  <c r="C1548" i="18"/>
  <c r="B1548" i="18"/>
  <c r="A1548" i="18"/>
  <c r="E1547" i="18"/>
  <c r="D1547" i="18"/>
  <c r="C1547" i="18"/>
  <c r="B1547" i="18"/>
  <c r="A1547" i="18"/>
  <c r="E1546" i="18"/>
  <c r="D1546" i="18"/>
  <c r="C1546" i="18"/>
  <c r="B1546" i="18"/>
  <c r="A1546" i="18"/>
  <c r="E1545" i="18"/>
  <c r="D1545" i="18"/>
  <c r="C1545" i="18"/>
  <c r="B1545" i="18"/>
  <c r="A1545" i="18"/>
  <c r="E1544" i="18"/>
  <c r="D1544" i="18"/>
  <c r="C1544" i="18"/>
  <c r="B1544" i="18"/>
  <c r="A1544" i="18"/>
  <c r="E1543" i="18"/>
  <c r="D1543" i="18"/>
  <c r="C1543" i="18"/>
  <c r="B1543" i="18"/>
  <c r="A1543" i="18"/>
  <c r="E1542" i="18"/>
  <c r="D1542" i="18"/>
  <c r="C1542" i="18"/>
  <c r="B1542" i="18"/>
  <c r="A1542" i="18"/>
  <c r="E1541" i="18"/>
  <c r="D1541" i="18"/>
  <c r="C1541" i="18"/>
  <c r="B1541" i="18"/>
  <c r="A1541" i="18"/>
  <c r="E1540" i="18"/>
  <c r="D1540" i="18"/>
  <c r="C1540" i="18"/>
  <c r="B1540" i="18"/>
  <c r="A1540" i="18"/>
  <c r="E1539" i="18"/>
  <c r="D1539" i="18"/>
  <c r="C1539" i="18"/>
  <c r="B1539" i="18"/>
  <c r="A1539" i="18"/>
  <c r="E1538" i="18"/>
  <c r="D1538" i="18"/>
  <c r="C1538" i="18"/>
  <c r="B1538" i="18"/>
  <c r="A1538" i="18"/>
  <c r="E1537" i="18"/>
  <c r="D1537" i="18"/>
  <c r="C1537" i="18"/>
  <c r="B1537" i="18"/>
  <c r="A1537" i="18"/>
  <c r="E1536" i="18"/>
  <c r="D1536" i="18"/>
  <c r="C1536" i="18"/>
  <c r="B1536" i="18"/>
  <c r="A1536" i="18"/>
  <c r="E1535" i="18"/>
  <c r="D1535" i="18"/>
  <c r="C1535" i="18"/>
  <c r="B1535" i="18"/>
  <c r="A1535" i="18"/>
  <c r="E1534" i="18"/>
  <c r="D1534" i="18"/>
  <c r="C1534" i="18"/>
  <c r="B1534" i="18"/>
  <c r="A1534" i="18"/>
  <c r="E1533" i="18"/>
  <c r="D1533" i="18"/>
  <c r="C1533" i="18"/>
  <c r="B1533" i="18"/>
  <c r="A1533" i="18"/>
  <c r="E1532" i="18"/>
  <c r="D1532" i="18"/>
  <c r="C1532" i="18"/>
  <c r="B1532" i="18"/>
  <c r="A1532" i="18"/>
  <c r="E1531" i="18"/>
  <c r="D1531" i="18"/>
  <c r="C1531" i="18"/>
  <c r="B1531" i="18"/>
  <c r="A1531" i="18"/>
  <c r="E1530" i="18"/>
  <c r="D1530" i="18"/>
  <c r="C1530" i="18"/>
  <c r="B1530" i="18"/>
  <c r="A1530" i="18"/>
  <c r="E1529" i="18"/>
  <c r="D1529" i="18"/>
  <c r="C1529" i="18"/>
  <c r="B1529" i="18"/>
  <c r="A1529" i="18"/>
  <c r="E1528" i="18"/>
  <c r="D1528" i="18"/>
  <c r="C1528" i="18"/>
  <c r="B1528" i="18"/>
  <c r="A1528" i="18"/>
  <c r="E1527" i="18"/>
  <c r="D1527" i="18"/>
  <c r="C1527" i="18"/>
  <c r="B1527" i="18"/>
  <c r="A1527" i="18"/>
  <c r="E1526" i="18"/>
  <c r="D1526" i="18"/>
  <c r="C1526" i="18"/>
  <c r="B1526" i="18"/>
  <c r="A1526" i="18"/>
  <c r="E1525" i="18"/>
  <c r="D1525" i="18"/>
  <c r="C1525" i="18"/>
  <c r="B1525" i="18"/>
  <c r="A1525" i="18"/>
  <c r="E1524" i="18"/>
  <c r="D1524" i="18"/>
  <c r="C1524" i="18"/>
  <c r="B1524" i="18"/>
  <c r="A1524" i="18"/>
  <c r="E1523" i="18"/>
  <c r="D1523" i="18"/>
  <c r="C1523" i="18"/>
  <c r="B1523" i="18"/>
  <c r="A1523" i="18"/>
  <c r="E1522" i="18"/>
  <c r="D1522" i="18"/>
  <c r="C1522" i="18"/>
  <c r="B1522" i="18"/>
  <c r="A1522" i="18"/>
  <c r="E1521" i="18"/>
  <c r="D1521" i="18"/>
  <c r="C1521" i="18"/>
  <c r="B1521" i="18"/>
  <c r="A1521" i="18"/>
  <c r="E1520" i="18"/>
  <c r="D1520" i="18"/>
  <c r="C1520" i="18"/>
  <c r="B1520" i="18"/>
  <c r="A1520" i="18"/>
  <c r="E1519" i="18"/>
  <c r="D1519" i="18"/>
  <c r="C1519" i="18"/>
  <c r="B1519" i="18"/>
  <c r="A1519" i="18"/>
  <c r="E1518" i="18"/>
  <c r="D1518" i="18"/>
  <c r="C1518" i="18"/>
  <c r="B1518" i="18"/>
  <c r="A1518" i="18"/>
  <c r="E1517" i="18"/>
  <c r="D1517" i="18"/>
  <c r="C1517" i="18"/>
  <c r="B1517" i="18"/>
  <c r="A1517" i="18"/>
  <c r="E1516" i="18"/>
  <c r="D1516" i="18"/>
  <c r="C1516" i="18"/>
  <c r="B1516" i="18"/>
  <c r="A1516" i="18"/>
  <c r="E1515" i="18"/>
  <c r="D1515" i="18"/>
  <c r="C1515" i="18"/>
  <c r="B1515" i="18"/>
  <c r="A1515" i="18"/>
  <c r="E1514" i="18"/>
  <c r="D1514" i="18"/>
  <c r="C1514" i="18"/>
  <c r="B1514" i="18"/>
  <c r="A1514" i="18"/>
  <c r="E1513" i="18"/>
  <c r="D1513" i="18"/>
  <c r="C1513" i="18"/>
  <c r="B1513" i="18"/>
  <c r="A1513" i="18"/>
  <c r="E1512" i="18"/>
  <c r="D1512" i="18"/>
  <c r="C1512" i="18"/>
  <c r="B1512" i="18"/>
  <c r="A1512" i="18"/>
  <c r="E1511" i="18"/>
  <c r="D1511" i="18"/>
  <c r="C1511" i="18"/>
  <c r="B1511" i="18"/>
  <c r="A1511" i="18"/>
  <c r="E1510" i="18"/>
  <c r="D1510" i="18"/>
  <c r="C1510" i="18"/>
  <c r="B1510" i="18"/>
  <c r="A1510" i="18"/>
  <c r="E1509" i="18"/>
  <c r="D1509" i="18"/>
  <c r="C1509" i="18"/>
  <c r="B1509" i="18"/>
  <c r="A1509" i="18"/>
  <c r="E1508" i="18"/>
  <c r="D1508" i="18"/>
  <c r="C1508" i="18"/>
  <c r="B1508" i="18"/>
  <c r="A1508" i="18"/>
  <c r="E1507" i="18"/>
  <c r="D1507" i="18"/>
  <c r="C1507" i="18"/>
  <c r="B1507" i="18"/>
  <c r="A1507" i="18"/>
  <c r="E1506" i="18"/>
  <c r="D1506" i="18"/>
  <c r="C1506" i="18"/>
  <c r="B1506" i="18"/>
  <c r="A1506" i="18"/>
  <c r="E1505" i="18"/>
  <c r="D1505" i="18"/>
  <c r="C1505" i="18"/>
  <c r="B1505" i="18"/>
  <c r="A1505" i="18"/>
  <c r="E1504" i="18"/>
  <c r="D1504" i="18"/>
  <c r="C1504" i="18"/>
  <c r="B1504" i="18"/>
  <c r="A1504" i="18"/>
  <c r="E1503" i="18"/>
  <c r="D1503" i="18"/>
  <c r="C1503" i="18"/>
  <c r="B1503" i="18"/>
  <c r="A1503" i="18"/>
  <c r="E1502" i="18"/>
  <c r="D1502" i="18"/>
  <c r="C1502" i="18"/>
  <c r="B1502" i="18"/>
  <c r="A1502" i="18"/>
  <c r="E1501" i="18"/>
  <c r="D1501" i="18"/>
  <c r="C1501" i="18"/>
  <c r="B1501" i="18"/>
  <c r="A1501" i="18"/>
  <c r="E1500" i="18"/>
  <c r="D1500" i="18"/>
  <c r="C1500" i="18"/>
  <c r="B1500" i="18"/>
  <c r="A1500" i="18"/>
  <c r="E1499" i="18"/>
  <c r="D1499" i="18"/>
  <c r="C1499" i="18"/>
  <c r="B1499" i="18"/>
  <c r="A1499" i="18"/>
  <c r="E1498" i="18"/>
  <c r="D1498" i="18"/>
  <c r="C1498" i="18"/>
  <c r="B1498" i="18"/>
  <c r="A1498" i="18"/>
  <c r="E1497" i="18"/>
  <c r="D1497" i="18"/>
  <c r="C1497" i="18"/>
  <c r="B1497" i="18"/>
  <c r="A1497" i="18"/>
  <c r="E1496" i="18"/>
  <c r="D1496" i="18"/>
  <c r="C1496" i="18"/>
  <c r="B1496" i="18"/>
  <c r="A1496" i="18"/>
  <c r="E1495" i="18"/>
  <c r="D1495" i="18"/>
  <c r="C1495" i="18"/>
  <c r="B1495" i="18"/>
  <c r="A1495" i="18"/>
  <c r="E1494" i="18"/>
  <c r="D1494" i="18"/>
  <c r="C1494" i="18"/>
  <c r="B1494" i="18"/>
  <c r="A1494" i="18"/>
  <c r="E1493" i="18"/>
  <c r="D1493" i="18"/>
  <c r="C1493" i="18"/>
  <c r="B1493" i="18"/>
  <c r="A1493" i="18"/>
  <c r="E1492" i="18"/>
  <c r="D1492" i="18"/>
  <c r="C1492" i="18"/>
  <c r="B1492" i="18"/>
  <c r="A1492" i="18"/>
  <c r="E1491" i="18"/>
  <c r="D1491" i="18"/>
  <c r="C1491" i="18"/>
  <c r="B1491" i="18"/>
  <c r="A1491" i="18"/>
  <c r="E1490" i="18"/>
  <c r="D1490" i="18"/>
  <c r="C1490" i="18"/>
  <c r="B1490" i="18"/>
  <c r="A1490" i="18"/>
  <c r="E1489" i="18"/>
  <c r="D1489" i="18"/>
  <c r="C1489" i="18"/>
  <c r="B1489" i="18"/>
  <c r="A1489" i="18"/>
  <c r="E1488" i="18"/>
  <c r="D1488" i="18"/>
  <c r="C1488" i="18"/>
  <c r="B1488" i="18"/>
  <c r="A1488" i="18"/>
  <c r="E1487" i="18"/>
  <c r="D1487" i="18"/>
  <c r="C1487" i="18"/>
  <c r="B1487" i="18"/>
  <c r="A1487" i="18"/>
  <c r="E1486" i="18"/>
  <c r="D1486" i="18"/>
  <c r="C1486" i="18"/>
  <c r="B1486" i="18"/>
  <c r="A1486" i="18"/>
  <c r="E1485" i="18"/>
  <c r="D1485" i="18"/>
  <c r="C1485" i="18"/>
  <c r="B1485" i="18"/>
  <c r="A1485" i="18"/>
  <c r="E1484" i="18"/>
  <c r="D1484" i="18"/>
  <c r="C1484" i="18"/>
  <c r="B1484" i="18"/>
  <c r="A1484" i="18"/>
  <c r="E1483" i="18"/>
  <c r="D1483" i="18"/>
  <c r="C1483" i="18"/>
  <c r="B1483" i="18"/>
  <c r="A1483" i="18"/>
  <c r="E1482" i="18"/>
  <c r="D1482" i="18"/>
  <c r="C1482" i="18"/>
  <c r="B1482" i="18"/>
  <c r="A1482" i="18"/>
  <c r="E1481" i="18"/>
  <c r="D1481" i="18"/>
  <c r="C1481" i="18"/>
  <c r="B1481" i="18"/>
  <c r="A1481" i="18"/>
  <c r="E1480" i="18"/>
  <c r="D1480" i="18"/>
  <c r="C1480" i="18"/>
  <c r="B1480" i="18"/>
  <c r="A1480" i="18"/>
  <c r="E1479" i="18"/>
  <c r="D1479" i="18"/>
  <c r="C1479" i="18"/>
  <c r="B1479" i="18"/>
  <c r="A1479" i="18"/>
  <c r="E1478" i="18"/>
  <c r="D1478" i="18"/>
  <c r="C1478" i="18"/>
  <c r="B1478" i="18"/>
  <c r="A1478" i="18"/>
  <c r="E1477" i="18"/>
  <c r="D1477" i="18"/>
  <c r="C1477" i="18"/>
  <c r="B1477" i="18"/>
  <c r="A1477" i="18"/>
  <c r="E1476" i="18"/>
  <c r="D1476" i="18"/>
  <c r="C1476" i="18"/>
  <c r="B1476" i="18"/>
  <c r="A1476" i="18"/>
  <c r="E1475" i="18"/>
  <c r="D1475" i="18"/>
  <c r="C1475" i="18"/>
  <c r="B1475" i="18"/>
  <c r="A1475" i="18"/>
  <c r="E1474" i="18"/>
  <c r="D1474" i="18"/>
  <c r="C1474" i="18"/>
  <c r="B1474" i="18"/>
  <c r="A1474" i="18"/>
  <c r="E1473" i="18"/>
  <c r="D1473" i="18"/>
  <c r="C1473" i="18"/>
  <c r="B1473" i="18"/>
  <c r="A1473" i="18"/>
  <c r="E1472" i="18"/>
  <c r="D1472" i="18"/>
  <c r="C1472" i="18"/>
  <c r="B1472" i="18"/>
  <c r="A1472" i="18"/>
  <c r="E1471" i="18"/>
  <c r="D1471" i="18"/>
  <c r="C1471" i="18"/>
  <c r="B1471" i="18"/>
  <c r="A1471" i="18"/>
  <c r="E1470" i="18"/>
  <c r="D1470" i="18"/>
  <c r="C1470" i="18"/>
  <c r="B1470" i="18"/>
  <c r="A1470" i="18"/>
  <c r="E1469" i="18"/>
  <c r="D1469" i="18"/>
  <c r="C1469" i="18"/>
  <c r="B1469" i="18"/>
  <c r="A1469" i="18"/>
  <c r="E1468" i="18"/>
  <c r="D1468" i="18"/>
  <c r="C1468" i="18"/>
  <c r="B1468" i="18"/>
  <c r="A1468" i="18"/>
  <c r="E1467" i="18"/>
  <c r="D1467" i="18"/>
  <c r="C1467" i="18"/>
  <c r="B1467" i="18"/>
  <c r="A1467" i="18"/>
  <c r="E1466" i="18"/>
  <c r="D1466" i="18"/>
  <c r="C1466" i="18"/>
  <c r="B1466" i="18"/>
  <c r="A1466" i="18"/>
  <c r="E1465" i="18"/>
  <c r="D1465" i="18"/>
  <c r="C1465" i="18"/>
  <c r="B1465" i="18"/>
  <c r="A1465" i="18"/>
  <c r="E1464" i="18"/>
  <c r="D1464" i="18"/>
  <c r="C1464" i="18"/>
  <c r="B1464" i="18"/>
  <c r="A1464" i="18"/>
  <c r="E1463" i="18"/>
  <c r="D1463" i="18"/>
  <c r="C1463" i="18"/>
  <c r="B1463" i="18"/>
  <c r="A1463" i="18"/>
  <c r="E1462" i="18"/>
  <c r="D1462" i="18"/>
  <c r="C1462" i="18"/>
  <c r="B1462" i="18"/>
  <c r="A1462" i="18"/>
  <c r="E1461" i="18"/>
  <c r="D1461" i="18"/>
  <c r="C1461" i="18"/>
  <c r="B1461" i="18"/>
  <c r="A1461" i="18"/>
  <c r="E1460" i="18"/>
  <c r="D1460" i="18"/>
  <c r="C1460" i="18"/>
  <c r="B1460" i="18"/>
  <c r="A1460" i="18"/>
  <c r="E1459" i="18"/>
  <c r="D1459" i="18"/>
  <c r="C1459" i="18"/>
  <c r="B1459" i="18"/>
  <c r="A1459" i="18"/>
  <c r="E1458" i="18"/>
  <c r="D1458" i="18"/>
  <c r="C1458" i="18"/>
  <c r="B1458" i="18"/>
  <c r="A1458" i="18"/>
  <c r="E1457" i="18"/>
  <c r="D1457" i="18"/>
  <c r="C1457" i="18"/>
  <c r="B1457" i="18"/>
  <c r="A1457" i="18"/>
  <c r="E1456" i="18"/>
  <c r="D1456" i="18"/>
  <c r="C1456" i="18"/>
  <c r="B1456" i="18"/>
  <c r="A1456" i="18"/>
  <c r="E1455" i="18"/>
  <c r="D1455" i="18"/>
  <c r="C1455" i="18"/>
  <c r="B1455" i="18"/>
  <c r="A1455" i="18"/>
  <c r="E1454" i="18"/>
  <c r="D1454" i="18"/>
  <c r="C1454" i="18"/>
  <c r="B1454" i="18"/>
  <c r="A1454" i="18"/>
  <c r="E1453" i="18"/>
  <c r="D1453" i="18"/>
  <c r="C1453" i="18"/>
  <c r="B1453" i="18"/>
  <c r="A1453" i="18"/>
  <c r="E1452" i="18"/>
  <c r="D1452" i="18"/>
  <c r="C1452" i="18"/>
  <c r="B1452" i="18"/>
  <c r="A1452" i="18"/>
  <c r="E1451" i="18"/>
  <c r="D1451" i="18"/>
  <c r="C1451" i="18"/>
  <c r="B1451" i="18"/>
  <c r="A1451" i="18"/>
  <c r="E1450" i="18"/>
  <c r="D1450" i="18"/>
  <c r="C1450" i="18"/>
  <c r="B1450" i="18"/>
  <c r="A1450" i="18"/>
  <c r="E1449" i="18"/>
  <c r="D1449" i="18"/>
  <c r="C1449" i="18"/>
  <c r="B1449" i="18"/>
  <c r="A1449" i="18"/>
  <c r="E1448" i="18"/>
  <c r="D1448" i="18"/>
  <c r="C1448" i="18"/>
  <c r="B1448" i="18"/>
  <c r="A1448" i="18"/>
  <c r="E1447" i="18"/>
  <c r="D1447" i="18"/>
  <c r="C1447" i="18"/>
  <c r="B1447" i="18"/>
  <c r="A1447" i="18"/>
  <c r="E1446" i="18"/>
  <c r="D1446" i="18"/>
  <c r="C1446" i="18"/>
  <c r="B1446" i="18"/>
  <c r="A1446" i="18"/>
  <c r="E1445" i="18"/>
  <c r="D1445" i="18"/>
  <c r="C1445" i="18"/>
  <c r="B1445" i="18"/>
  <c r="A1445" i="18"/>
  <c r="E1444" i="18"/>
  <c r="D1444" i="18"/>
  <c r="C1444" i="18"/>
  <c r="B1444" i="18"/>
  <c r="A1444" i="18"/>
  <c r="E1443" i="18"/>
  <c r="D1443" i="18"/>
  <c r="C1443" i="18"/>
  <c r="B1443" i="18"/>
  <c r="A1443" i="18"/>
  <c r="E1442" i="18"/>
  <c r="D1442" i="18"/>
  <c r="C1442" i="18"/>
  <c r="B1442" i="18"/>
  <c r="A1442" i="18"/>
  <c r="E1441" i="18"/>
  <c r="D1441" i="18"/>
  <c r="C1441" i="18"/>
  <c r="B1441" i="18"/>
  <c r="A1441" i="18"/>
  <c r="E1440" i="18"/>
  <c r="D1440" i="18"/>
  <c r="C1440" i="18"/>
  <c r="B1440" i="18"/>
  <c r="A1440" i="18"/>
  <c r="E1439" i="18"/>
  <c r="D1439" i="18"/>
  <c r="C1439" i="18"/>
  <c r="B1439" i="18"/>
  <c r="A1439" i="18"/>
  <c r="E1438" i="18"/>
  <c r="D1438" i="18"/>
  <c r="C1438" i="18"/>
  <c r="B1438" i="18"/>
  <c r="A1438" i="18"/>
  <c r="E1437" i="18"/>
  <c r="D1437" i="18"/>
  <c r="C1437" i="18"/>
  <c r="B1437" i="18"/>
  <c r="A1437" i="18"/>
  <c r="E1436" i="18"/>
  <c r="D1436" i="18"/>
  <c r="C1436" i="18"/>
  <c r="B1436" i="18"/>
  <c r="A1436" i="18"/>
  <c r="E1435" i="18"/>
  <c r="D1435" i="18"/>
  <c r="C1435" i="18"/>
  <c r="B1435" i="18"/>
  <c r="A1435" i="18"/>
  <c r="E1434" i="18"/>
  <c r="D1434" i="18"/>
  <c r="C1434" i="18"/>
  <c r="B1434" i="18"/>
  <c r="A1434" i="18"/>
  <c r="E1433" i="18"/>
  <c r="D1433" i="18"/>
  <c r="C1433" i="18"/>
  <c r="B1433" i="18"/>
  <c r="A1433" i="18"/>
  <c r="E1432" i="18"/>
  <c r="D1432" i="18"/>
  <c r="C1432" i="18"/>
  <c r="B1432" i="18"/>
  <c r="A1432" i="18"/>
  <c r="E1431" i="18"/>
  <c r="D1431" i="18"/>
  <c r="C1431" i="18"/>
  <c r="B1431" i="18"/>
  <c r="A1431" i="18"/>
  <c r="E1430" i="18"/>
  <c r="D1430" i="18"/>
  <c r="C1430" i="18"/>
  <c r="B1430" i="18"/>
  <c r="A1430" i="18"/>
  <c r="E1429" i="18"/>
  <c r="D1429" i="18"/>
  <c r="C1429" i="18"/>
  <c r="B1429" i="18"/>
  <c r="A1429" i="18"/>
  <c r="E1428" i="18"/>
  <c r="D1428" i="18"/>
  <c r="C1428" i="18"/>
  <c r="B1428" i="18"/>
  <c r="A1428" i="18"/>
  <c r="E1427" i="18"/>
  <c r="D1427" i="18"/>
  <c r="C1427" i="18"/>
  <c r="B1427" i="18"/>
  <c r="A1427" i="18"/>
  <c r="E1426" i="18"/>
  <c r="D1426" i="18"/>
  <c r="C1426" i="18"/>
  <c r="B1426" i="18"/>
  <c r="A1426" i="18"/>
  <c r="E1425" i="18"/>
  <c r="D1425" i="18"/>
  <c r="C1425" i="18"/>
  <c r="B1425" i="18"/>
  <c r="A1425" i="18"/>
  <c r="E1424" i="18"/>
  <c r="D1424" i="18"/>
  <c r="C1424" i="18"/>
  <c r="B1424" i="18"/>
  <c r="A1424" i="18"/>
  <c r="E1423" i="18"/>
  <c r="D1423" i="18"/>
  <c r="C1423" i="18"/>
  <c r="B1423" i="18"/>
  <c r="A1423" i="18"/>
  <c r="E1422" i="18"/>
  <c r="D1422" i="18"/>
  <c r="C1422" i="18"/>
  <c r="B1422" i="18"/>
  <c r="A1422" i="18"/>
  <c r="E1421" i="18"/>
  <c r="D1421" i="18"/>
  <c r="C1421" i="18"/>
  <c r="B1421" i="18"/>
  <c r="A1421" i="18"/>
  <c r="E1420" i="18"/>
  <c r="D1420" i="18"/>
  <c r="C1420" i="18"/>
  <c r="B1420" i="18"/>
  <c r="A1420" i="18"/>
  <c r="E1419" i="18"/>
  <c r="D1419" i="18"/>
  <c r="C1419" i="18"/>
  <c r="B1419" i="18"/>
  <c r="A1419" i="18"/>
  <c r="E1418" i="18"/>
  <c r="D1418" i="18"/>
  <c r="C1418" i="18"/>
  <c r="B1418" i="18"/>
  <c r="A1418" i="18"/>
  <c r="E1417" i="18"/>
  <c r="D1417" i="18"/>
  <c r="C1417" i="18"/>
  <c r="B1417" i="18"/>
  <c r="A1417" i="18"/>
  <c r="E1416" i="18"/>
  <c r="D1416" i="18"/>
  <c r="C1416" i="18"/>
  <c r="B1416" i="18"/>
  <c r="A1416" i="18"/>
  <c r="E1415" i="18"/>
  <c r="D1415" i="18"/>
  <c r="C1415" i="18"/>
  <c r="B1415" i="18"/>
  <c r="A1415" i="18"/>
  <c r="E1414" i="18"/>
  <c r="D1414" i="18"/>
  <c r="C1414" i="18"/>
  <c r="B1414" i="18"/>
  <c r="A1414" i="18"/>
  <c r="E1413" i="18"/>
  <c r="D1413" i="18"/>
  <c r="C1413" i="18"/>
  <c r="B1413" i="18"/>
  <c r="A1413" i="18"/>
  <c r="E1412" i="18"/>
  <c r="D1412" i="18"/>
  <c r="C1412" i="18"/>
  <c r="B1412" i="18"/>
  <c r="A1412" i="18"/>
  <c r="E1411" i="18"/>
  <c r="D1411" i="18"/>
  <c r="C1411" i="18"/>
  <c r="B1411" i="18"/>
  <c r="A1411" i="18"/>
  <c r="E1410" i="18"/>
  <c r="D1410" i="18"/>
  <c r="C1410" i="18"/>
  <c r="B1410" i="18"/>
  <c r="A1410" i="18"/>
  <c r="E1409" i="18"/>
  <c r="D1409" i="18"/>
  <c r="C1409" i="18"/>
  <c r="B1409" i="18"/>
  <c r="A1409" i="18"/>
  <c r="E1408" i="18"/>
  <c r="D1408" i="18"/>
  <c r="C1408" i="18"/>
  <c r="B1408" i="18"/>
  <c r="A1408" i="18"/>
  <c r="E1407" i="18"/>
  <c r="D1407" i="18"/>
  <c r="C1407" i="18"/>
  <c r="B1407" i="18"/>
  <c r="A1407" i="18"/>
  <c r="E1406" i="18"/>
  <c r="D1406" i="18"/>
  <c r="C1406" i="18"/>
  <c r="B1406" i="18"/>
  <c r="A1406" i="18"/>
  <c r="E1405" i="18"/>
  <c r="D1405" i="18"/>
  <c r="C1405" i="18"/>
  <c r="B1405" i="18"/>
  <c r="A1405" i="18"/>
  <c r="E1404" i="18"/>
  <c r="D1404" i="18"/>
  <c r="C1404" i="18"/>
  <c r="B1404" i="18"/>
  <c r="A1404" i="18"/>
  <c r="E1403" i="18"/>
  <c r="D1403" i="18"/>
  <c r="C1403" i="18"/>
  <c r="B1403" i="18"/>
  <c r="A1403" i="18"/>
  <c r="E1402" i="18"/>
  <c r="D1402" i="18"/>
  <c r="C1402" i="18"/>
  <c r="B1402" i="18"/>
  <c r="A1402" i="18"/>
  <c r="E1401" i="18"/>
  <c r="D1401" i="18"/>
  <c r="C1401" i="18"/>
  <c r="B1401" i="18"/>
  <c r="A1401" i="18"/>
  <c r="E1400" i="18"/>
  <c r="D1400" i="18"/>
  <c r="C1400" i="18"/>
  <c r="B1400" i="18"/>
  <c r="A1400" i="18"/>
  <c r="E1399" i="18"/>
  <c r="D1399" i="18"/>
  <c r="C1399" i="18"/>
  <c r="B1399" i="18"/>
  <c r="A1399" i="18"/>
  <c r="E1398" i="18"/>
  <c r="D1398" i="18"/>
  <c r="C1398" i="18"/>
  <c r="B1398" i="18"/>
  <c r="A1398" i="18"/>
  <c r="E1397" i="18"/>
  <c r="D1397" i="18"/>
  <c r="C1397" i="18"/>
  <c r="B1397" i="18"/>
  <c r="A1397" i="18"/>
  <c r="E1396" i="18"/>
  <c r="D1396" i="18"/>
  <c r="C1396" i="18"/>
  <c r="B1396" i="18"/>
  <c r="A1396" i="18"/>
  <c r="E1395" i="18"/>
  <c r="D1395" i="18"/>
  <c r="C1395" i="18"/>
  <c r="B1395" i="18"/>
  <c r="A1395" i="18"/>
  <c r="E1394" i="18"/>
  <c r="D1394" i="18"/>
  <c r="C1394" i="18"/>
  <c r="B1394" i="18"/>
  <c r="A1394" i="18"/>
  <c r="E1393" i="18"/>
  <c r="D1393" i="18"/>
  <c r="C1393" i="18"/>
  <c r="B1393" i="18"/>
  <c r="A1393" i="18"/>
  <c r="E1392" i="18"/>
  <c r="D1392" i="18"/>
  <c r="C1392" i="18"/>
  <c r="B1392" i="18"/>
  <c r="A1392" i="18"/>
  <c r="E1391" i="18"/>
  <c r="D1391" i="18"/>
  <c r="C1391" i="18"/>
  <c r="B1391" i="18"/>
  <c r="A1391" i="18"/>
  <c r="E1390" i="18"/>
  <c r="D1390" i="18"/>
  <c r="C1390" i="18"/>
  <c r="B1390" i="18"/>
  <c r="A1390" i="18"/>
  <c r="E1389" i="18"/>
  <c r="D1389" i="18"/>
  <c r="C1389" i="18"/>
  <c r="B1389" i="18"/>
  <c r="A1389" i="18"/>
  <c r="E1388" i="18"/>
  <c r="D1388" i="18"/>
  <c r="C1388" i="18"/>
  <c r="B1388" i="18"/>
  <c r="A1388" i="18"/>
  <c r="E1387" i="18"/>
  <c r="D1387" i="18"/>
  <c r="C1387" i="18"/>
  <c r="B1387" i="18"/>
  <c r="A1387" i="18"/>
  <c r="E1386" i="18"/>
  <c r="D1386" i="18"/>
  <c r="C1386" i="18"/>
  <c r="B1386" i="18"/>
  <c r="A1386" i="18"/>
  <c r="E1385" i="18"/>
  <c r="D1385" i="18"/>
  <c r="C1385" i="18"/>
  <c r="B1385" i="18"/>
  <c r="A1385" i="18"/>
  <c r="E1384" i="18"/>
  <c r="D1384" i="18"/>
  <c r="C1384" i="18"/>
  <c r="B1384" i="18"/>
  <c r="A1384" i="18"/>
  <c r="E1383" i="18"/>
  <c r="D1383" i="18"/>
  <c r="C1383" i="18"/>
  <c r="B1383" i="18"/>
  <c r="A1383" i="18"/>
  <c r="E1382" i="18"/>
  <c r="D1382" i="18"/>
  <c r="C1382" i="18"/>
  <c r="B1382" i="18"/>
  <c r="A1382" i="18"/>
  <c r="E1381" i="18"/>
  <c r="D1381" i="18"/>
  <c r="C1381" i="18"/>
  <c r="B1381" i="18"/>
  <c r="A1381" i="18"/>
  <c r="E1380" i="18"/>
  <c r="D1380" i="18"/>
  <c r="C1380" i="18"/>
  <c r="B1380" i="18"/>
  <c r="A1380" i="18"/>
  <c r="E1379" i="18"/>
  <c r="D1379" i="18"/>
  <c r="C1379" i="18"/>
  <c r="B1379" i="18"/>
  <c r="A1379" i="18"/>
  <c r="E1378" i="18"/>
  <c r="D1378" i="18"/>
  <c r="C1378" i="18"/>
  <c r="B1378" i="18"/>
  <c r="A1378" i="18"/>
  <c r="E1377" i="18"/>
  <c r="D1377" i="18"/>
  <c r="C1377" i="18"/>
  <c r="B1377" i="18"/>
  <c r="A1377" i="18"/>
  <c r="E1376" i="18"/>
  <c r="D1376" i="18"/>
  <c r="C1376" i="18"/>
  <c r="B1376" i="18"/>
  <c r="A1376" i="18"/>
  <c r="E1375" i="18"/>
  <c r="D1375" i="18"/>
  <c r="C1375" i="18"/>
  <c r="B1375" i="18"/>
  <c r="A1375" i="18"/>
  <c r="E1374" i="18"/>
  <c r="D1374" i="18"/>
  <c r="C1374" i="18"/>
  <c r="B1374" i="18"/>
  <c r="A1374" i="18"/>
  <c r="E1373" i="18"/>
  <c r="D1373" i="18"/>
  <c r="C1373" i="18"/>
  <c r="B1373" i="18"/>
  <c r="A1373" i="18"/>
  <c r="E1372" i="18"/>
  <c r="D1372" i="18"/>
  <c r="C1372" i="18"/>
  <c r="B1372" i="18"/>
  <c r="A1372" i="18"/>
  <c r="E1371" i="18"/>
  <c r="D1371" i="18"/>
  <c r="C1371" i="18"/>
  <c r="B1371" i="18"/>
  <c r="A1371" i="18"/>
  <c r="E1370" i="18"/>
  <c r="D1370" i="18"/>
  <c r="C1370" i="18"/>
  <c r="B1370" i="18"/>
  <c r="A1370" i="18"/>
  <c r="E1369" i="18"/>
  <c r="D1369" i="18"/>
  <c r="C1369" i="18"/>
  <c r="B1369" i="18"/>
  <c r="A1369" i="18"/>
  <c r="E1368" i="18"/>
  <c r="D1368" i="18"/>
  <c r="C1368" i="18"/>
  <c r="B1368" i="18"/>
  <c r="A1368" i="18"/>
  <c r="E1367" i="18"/>
  <c r="D1367" i="18"/>
  <c r="C1367" i="18"/>
  <c r="B1367" i="18"/>
  <c r="A1367" i="18"/>
  <c r="E1366" i="18"/>
  <c r="D1366" i="18"/>
  <c r="C1366" i="18"/>
  <c r="B1366" i="18"/>
  <c r="A1366" i="18"/>
  <c r="E1365" i="18"/>
  <c r="D1365" i="18"/>
  <c r="C1365" i="18"/>
  <c r="B1365" i="18"/>
  <c r="A1365" i="18"/>
  <c r="E1364" i="18"/>
  <c r="D1364" i="18"/>
  <c r="C1364" i="18"/>
  <c r="B1364" i="18"/>
  <c r="A1364" i="18"/>
  <c r="E1363" i="18"/>
  <c r="D1363" i="18"/>
  <c r="C1363" i="18"/>
  <c r="B1363" i="18"/>
  <c r="A1363" i="18"/>
  <c r="E1362" i="18"/>
  <c r="D1362" i="18"/>
  <c r="C1362" i="18"/>
  <c r="B1362" i="18"/>
  <c r="A1362" i="18"/>
  <c r="E1361" i="18"/>
  <c r="D1361" i="18"/>
  <c r="C1361" i="18"/>
  <c r="B1361" i="18"/>
  <c r="A1361" i="18"/>
  <c r="E1360" i="18"/>
  <c r="D1360" i="18"/>
  <c r="C1360" i="18"/>
  <c r="B1360" i="18"/>
  <c r="A1360" i="18"/>
  <c r="E1359" i="18"/>
  <c r="D1359" i="18"/>
  <c r="C1359" i="18"/>
  <c r="B1359" i="18"/>
  <c r="A1359" i="18"/>
  <c r="E1358" i="18"/>
  <c r="D1358" i="18"/>
  <c r="C1358" i="18"/>
  <c r="B1358" i="18"/>
  <c r="A1358" i="18"/>
  <c r="E1357" i="18"/>
  <c r="D1357" i="18"/>
  <c r="C1357" i="18"/>
  <c r="B1357" i="18"/>
  <c r="A1357" i="18"/>
  <c r="E1356" i="18"/>
  <c r="D1356" i="18"/>
  <c r="C1356" i="18"/>
  <c r="B1356" i="18"/>
  <c r="A1356" i="18"/>
  <c r="E1355" i="18"/>
  <c r="D1355" i="18"/>
  <c r="C1355" i="18"/>
  <c r="B1355" i="18"/>
  <c r="A1355" i="18"/>
  <c r="E1354" i="18"/>
  <c r="D1354" i="18"/>
  <c r="C1354" i="18"/>
  <c r="B1354" i="18"/>
  <c r="A1354" i="18"/>
  <c r="E1353" i="18"/>
  <c r="D1353" i="18"/>
  <c r="C1353" i="18"/>
  <c r="B1353" i="18"/>
  <c r="A1353" i="18"/>
  <c r="E1352" i="18"/>
  <c r="D1352" i="18"/>
  <c r="C1352" i="18"/>
  <c r="B1352" i="18"/>
  <c r="A1352" i="18"/>
  <c r="E1351" i="18"/>
  <c r="D1351" i="18"/>
  <c r="C1351" i="18"/>
  <c r="B1351" i="18"/>
  <c r="A1351" i="18"/>
  <c r="E1350" i="18"/>
  <c r="D1350" i="18"/>
  <c r="C1350" i="18"/>
  <c r="B1350" i="18"/>
  <c r="A1350" i="18"/>
  <c r="E1349" i="18"/>
  <c r="D1349" i="18"/>
  <c r="C1349" i="18"/>
  <c r="B1349" i="18"/>
  <c r="A1349" i="18"/>
  <c r="E1348" i="18"/>
  <c r="D1348" i="18"/>
  <c r="C1348" i="18"/>
  <c r="B1348" i="18"/>
  <c r="A1348" i="18"/>
  <c r="E1347" i="18"/>
  <c r="D1347" i="18"/>
  <c r="C1347" i="18"/>
  <c r="B1347" i="18"/>
  <c r="A1347" i="18"/>
  <c r="E1346" i="18"/>
  <c r="D1346" i="18"/>
  <c r="C1346" i="18"/>
  <c r="B1346" i="18"/>
  <c r="A1346" i="18"/>
  <c r="E1345" i="18"/>
  <c r="D1345" i="18"/>
  <c r="C1345" i="18"/>
  <c r="B1345" i="18"/>
  <c r="A1345" i="18"/>
  <c r="E1344" i="18"/>
  <c r="D1344" i="18"/>
  <c r="C1344" i="18"/>
  <c r="B1344" i="18"/>
  <c r="A1344" i="18"/>
  <c r="E1343" i="18"/>
  <c r="D1343" i="18"/>
  <c r="C1343" i="18"/>
  <c r="B1343" i="18"/>
  <c r="A1343" i="18"/>
  <c r="E1342" i="18"/>
  <c r="D1342" i="18"/>
  <c r="C1342" i="18"/>
  <c r="B1342" i="18"/>
  <c r="A1342" i="18"/>
  <c r="E1341" i="18"/>
  <c r="D1341" i="18"/>
  <c r="C1341" i="18"/>
  <c r="B1341" i="18"/>
  <c r="A1341" i="18"/>
  <c r="E1340" i="18"/>
  <c r="D1340" i="18"/>
  <c r="C1340" i="18"/>
  <c r="B1340" i="18"/>
  <c r="A1340" i="18"/>
  <c r="E1339" i="18"/>
  <c r="D1339" i="18"/>
  <c r="C1339" i="18"/>
  <c r="B1339" i="18"/>
  <c r="A1339" i="18"/>
  <c r="E1338" i="18"/>
  <c r="D1338" i="18"/>
  <c r="C1338" i="18"/>
  <c r="B1338" i="18"/>
  <c r="A1338" i="18"/>
  <c r="E1337" i="18"/>
  <c r="D1337" i="18"/>
  <c r="C1337" i="18"/>
  <c r="B1337" i="18"/>
  <c r="A1337" i="18"/>
  <c r="E1336" i="18"/>
  <c r="D1336" i="18"/>
  <c r="C1336" i="18"/>
  <c r="B1336" i="18"/>
  <c r="A1336" i="18"/>
  <c r="E1335" i="18"/>
  <c r="D1335" i="18"/>
  <c r="C1335" i="18"/>
  <c r="B1335" i="18"/>
  <c r="A1335" i="18"/>
  <c r="E1334" i="18"/>
  <c r="D1334" i="18"/>
  <c r="C1334" i="18"/>
  <c r="B1334" i="18"/>
  <c r="A1334" i="18"/>
  <c r="E1333" i="18"/>
  <c r="D1333" i="18"/>
  <c r="C1333" i="18"/>
  <c r="B1333" i="18"/>
  <c r="A1333" i="18"/>
  <c r="E1332" i="18"/>
  <c r="D1332" i="18"/>
  <c r="C1332" i="18"/>
  <c r="B1332" i="18"/>
  <c r="A1332" i="18"/>
  <c r="E1331" i="18"/>
  <c r="D1331" i="18"/>
  <c r="C1331" i="18"/>
  <c r="B1331" i="18"/>
  <c r="A1331" i="18"/>
  <c r="E1330" i="18"/>
  <c r="D1330" i="18"/>
  <c r="C1330" i="18"/>
  <c r="B1330" i="18"/>
  <c r="A1330" i="18"/>
  <c r="E1329" i="18"/>
  <c r="D1329" i="18"/>
  <c r="C1329" i="18"/>
  <c r="B1329" i="18"/>
  <c r="A1329" i="18"/>
  <c r="E1328" i="18"/>
  <c r="D1328" i="18"/>
  <c r="C1328" i="18"/>
  <c r="B1328" i="18"/>
  <c r="A1328" i="18"/>
  <c r="E1327" i="18"/>
  <c r="D1327" i="18"/>
  <c r="C1327" i="18"/>
  <c r="B1327" i="18"/>
  <c r="A1327" i="18"/>
  <c r="E1326" i="18"/>
  <c r="D1326" i="18"/>
  <c r="C1326" i="18"/>
  <c r="B1326" i="18"/>
  <c r="A1326" i="18"/>
  <c r="E1325" i="18"/>
  <c r="D1325" i="18"/>
  <c r="C1325" i="18"/>
  <c r="B1325" i="18"/>
  <c r="A1325" i="18"/>
  <c r="E1324" i="18"/>
  <c r="D1324" i="18"/>
  <c r="C1324" i="18"/>
  <c r="B1324" i="18"/>
  <c r="A1324" i="18"/>
  <c r="E1323" i="18"/>
  <c r="D1323" i="18"/>
  <c r="C1323" i="18"/>
  <c r="B1323" i="18"/>
  <c r="A1323" i="18"/>
  <c r="E1322" i="18"/>
  <c r="D1322" i="18"/>
  <c r="C1322" i="18"/>
  <c r="B1322" i="18"/>
  <c r="A1322" i="18"/>
  <c r="E1321" i="18"/>
  <c r="D1321" i="18"/>
  <c r="C1321" i="18"/>
  <c r="B1321" i="18"/>
  <c r="A1321" i="18"/>
  <c r="E1320" i="18"/>
  <c r="D1320" i="18"/>
  <c r="C1320" i="18"/>
  <c r="B1320" i="18"/>
  <c r="A1320" i="18"/>
  <c r="E1319" i="18"/>
  <c r="D1319" i="18"/>
  <c r="C1319" i="18"/>
  <c r="B1319" i="18"/>
  <c r="A1319" i="18"/>
  <c r="E1318" i="18"/>
  <c r="D1318" i="18"/>
  <c r="C1318" i="18"/>
  <c r="B1318" i="18"/>
  <c r="A1318" i="18"/>
  <c r="E1317" i="18"/>
  <c r="D1317" i="18"/>
  <c r="C1317" i="18"/>
  <c r="B1317" i="18"/>
  <c r="A1317" i="18"/>
  <c r="E1316" i="18"/>
  <c r="D1316" i="18"/>
  <c r="C1316" i="18"/>
  <c r="B1316" i="18"/>
  <c r="A1316" i="18"/>
  <c r="E1315" i="18"/>
  <c r="D1315" i="18"/>
  <c r="C1315" i="18"/>
  <c r="B1315" i="18"/>
  <c r="A1315" i="18"/>
  <c r="E1314" i="18"/>
  <c r="D1314" i="18"/>
  <c r="C1314" i="18"/>
  <c r="B1314" i="18"/>
  <c r="A1314" i="18"/>
  <c r="E1313" i="18"/>
  <c r="D1313" i="18"/>
  <c r="C1313" i="18"/>
  <c r="B1313" i="18"/>
  <c r="A1313" i="18"/>
  <c r="E1312" i="18"/>
  <c r="D1312" i="18"/>
  <c r="C1312" i="18"/>
  <c r="B1312" i="18"/>
  <c r="A1312" i="18"/>
  <c r="E1311" i="18"/>
  <c r="D1311" i="18"/>
  <c r="C1311" i="18"/>
  <c r="B1311" i="18"/>
  <c r="A1311" i="18"/>
  <c r="E1310" i="18"/>
  <c r="D1310" i="18"/>
  <c r="C1310" i="18"/>
  <c r="B1310" i="18"/>
  <c r="A1310" i="18"/>
  <c r="E1309" i="18"/>
  <c r="D1309" i="18"/>
  <c r="C1309" i="18"/>
  <c r="B1309" i="18"/>
  <c r="A1309" i="18"/>
  <c r="E1308" i="18"/>
  <c r="D1308" i="18"/>
  <c r="C1308" i="18"/>
  <c r="B1308" i="18"/>
  <c r="A1308" i="18"/>
  <c r="E1307" i="18"/>
  <c r="D1307" i="18"/>
  <c r="C1307" i="18"/>
  <c r="B1307" i="18"/>
  <c r="A1307" i="18"/>
  <c r="E1306" i="18"/>
  <c r="D1306" i="18"/>
  <c r="C1306" i="18"/>
  <c r="B1306" i="18"/>
  <c r="A1306" i="18"/>
  <c r="E1305" i="18"/>
  <c r="D1305" i="18"/>
  <c r="C1305" i="18"/>
  <c r="B1305" i="18"/>
  <c r="A1305" i="18"/>
  <c r="E1304" i="18"/>
  <c r="D1304" i="18"/>
  <c r="C1304" i="18"/>
  <c r="B1304" i="18"/>
  <c r="A1304" i="18"/>
  <c r="E1303" i="18"/>
  <c r="D1303" i="18"/>
  <c r="C1303" i="18"/>
  <c r="B1303" i="18"/>
  <c r="A1303" i="18"/>
  <c r="E1302" i="18"/>
  <c r="D1302" i="18"/>
  <c r="C1302" i="18"/>
  <c r="B1302" i="18"/>
  <c r="A1302" i="18"/>
  <c r="E1301" i="18"/>
  <c r="D1301" i="18"/>
  <c r="C1301" i="18"/>
  <c r="B1301" i="18"/>
  <c r="A1301" i="18"/>
  <c r="E1300" i="18"/>
  <c r="D1300" i="18"/>
  <c r="C1300" i="18"/>
  <c r="B1300" i="18"/>
  <c r="A1300" i="18"/>
  <c r="E1299" i="18"/>
  <c r="D1299" i="18"/>
  <c r="C1299" i="18"/>
  <c r="B1299" i="18"/>
  <c r="A1299" i="18"/>
  <c r="E1298" i="18"/>
  <c r="D1298" i="18"/>
  <c r="C1298" i="18"/>
  <c r="B1298" i="18"/>
  <c r="A1298" i="18"/>
  <c r="E1297" i="18"/>
  <c r="D1297" i="18"/>
  <c r="C1297" i="18"/>
  <c r="B1297" i="18"/>
  <c r="A1297" i="18"/>
  <c r="E1296" i="18"/>
  <c r="D1296" i="18"/>
  <c r="C1296" i="18"/>
  <c r="B1296" i="18"/>
  <c r="A1296" i="18"/>
  <c r="E1295" i="18"/>
  <c r="D1295" i="18"/>
  <c r="C1295" i="18"/>
  <c r="B1295" i="18"/>
  <c r="A1295" i="18"/>
  <c r="E1294" i="18"/>
  <c r="D1294" i="18"/>
  <c r="C1294" i="18"/>
  <c r="B1294" i="18"/>
  <c r="A1294" i="18"/>
  <c r="E1293" i="18"/>
  <c r="D1293" i="18"/>
  <c r="C1293" i="18"/>
  <c r="B1293" i="18"/>
  <c r="A1293" i="18"/>
  <c r="E1292" i="18"/>
  <c r="D1292" i="18"/>
  <c r="C1292" i="18"/>
  <c r="B1292" i="18"/>
  <c r="A1292" i="18"/>
  <c r="E1291" i="18"/>
  <c r="D1291" i="18"/>
  <c r="C1291" i="18"/>
  <c r="B1291" i="18"/>
  <c r="A1291" i="18"/>
  <c r="E1290" i="18"/>
  <c r="D1290" i="18"/>
  <c r="C1290" i="18"/>
  <c r="B1290" i="18"/>
  <c r="A1290" i="18"/>
  <c r="E1289" i="18"/>
  <c r="D1289" i="18"/>
  <c r="C1289" i="18"/>
  <c r="B1289" i="18"/>
  <c r="A1289" i="18"/>
  <c r="E1288" i="18"/>
  <c r="D1288" i="18"/>
  <c r="C1288" i="18"/>
  <c r="B1288" i="18"/>
  <c r="A1288" i="18"/>
  <c r="E1287" i="18"/>
  <c r="D1287" i="18"/>
  <c r="C1287" i="18"/>
  <c r="B1287" i="18"/>
  <c r="A1287" i="18"/>
  <c r="E1286" i="18"/>
  <c r="D1286" i="18"/>
  <c r="C1286" i="18"/>
  <c r="B1286" i="18"/>
  <c r="A1286" i="18"/>
  <c r="E1285" i="18"/>
  <c r="D1285" i="18"/>
  <c r="C1285" i="18"/>
  <c r="B1285" i="18"/>
  <c r="A1285" i="18"/>
  <c r="E1284" i="18"/>
  <c r="D1284" i="18"/>
  <c r="C1284" i="18"/>
  <c r="B1284" i="18"/>
  <c r="A1284" i="18"/>
  <c r="E1283" i="18"/>
  <c r="D1283" i="18"/>
  <c r="C1283" i="18"/>
  <c r="B1283" i="18"/>
  <c r="A1283" i="18"/>
  <c r="E1282" i="18"/>
  <c r="D1282" i="18"/>
  <c r="C1282" i="18"/>
  <c r="B1282" i="18"/>
  <c r="A1282" i="18"/>
  <c r="E1281" i="18"/>
  <c r="D1281" i="18"/>
  <c r="C1281" i="18"/>
  <c r="B1281" i="18"/>
  <c r="A1281" i="18"/>
  <c r="E1280" i="18"/>
  <c r="D1280" i="18"/>
  <c r="C1280" i="18"/>
  <c r="B1280" i="18"/>
  <c r="A1280" i="18"/>
  <c r="E1279" i="18"/>
  <c r="D1279" i="18"/>
  <c r="C1279" i="18"/>
  <c r="B1279" i="18"/>
  <c r="A1279" i="18"/>
  <c r="E1278" i="18"/>
  <c r="D1278" i="18"/>
  <c r="C1278" i="18"/>
  <c r="B1278" i="18"/>
  <c r="A1278" i="18"/>
  <c r="E1277" i="18"/>
  <c r="D1277" i="18"/>
  <c r="C1277" i="18"/>
  <c r="B1277" i="18"/>
  <c r="A1277" i="18"/>
  <c r="E1276" i="18"/>
  <c r="D1276" i="18"/>
  <c r="C1276" i="18"/>
  <c r="B1276" i="18"/>
  <c r="A1276" i="18"/>
  <c r="E1275" i="18"/>
  <c r="D1275" i="18"/>
  <c r="C1275" i="18"/>
  <c r="B1275" i="18"/>
  <c r="A1275" i="18"/>
  <c r="E1274" i="18"/>
  <c r="D1274" i="18"/>
  <c r="C1274" i="18"/>
  <c r="B1274" i="18"/>
  <c r="A1274" i="18"/>
  <c r="E1273" i="18"/>
  <c r="D1273" i="18"/>
  <c r="C1273" i="18"/>
  <c r="B1273" i="18"/>
  <c r="A1273" i="18"/>
  <c r="E1272" i="18"/>
  <c r="D1272" i="18"/>
  <c r="C1272" i="18"/>
  <c r="B1272" i="18"/>
  <c r="A1272" i="18"/>
  <c r="E1271" i="18"/>
  <c r="D1271" i="18"/>
  <c r="C1271" i="18"/>
  <c r="B1271" i="18"/>
  <c r="A1271" i="18"/>
  <c r="E1270" i="18"/>
  <c r="D1270" i="18"/>
  <c r="C1270" i="18"/>
  <c r="B1270" i="18"/>
  <c r="A1270" i="18"/>
  <c r="E1269" i="18"/>
  <c r="D1269" i="18"/>
  <c r="C1269" i="18"/>
  <c r="B1269" i="18"/>
  <c r="A1269" i="18"/>
  <c r="E1268" i="18"/>
  <c r="D1268" i="18"/>
  <c r="C1268" i="18"/>
  <c r="B1268" i="18"/>
  <c r="A1268" i="18"/>
  <c r="E1267" i="18"/>
  <c r="D1267" i="18"/>
  <c r="C1267" i="18"/>
  <c r="B1267" i="18"/>
  <c r="A1267" i="18"/>
  <c r="E1266" i="18"/>
  <c r="D1266" i="18"/>
  <c r="C1266" i="18"/>
  <c r="B1266" i="18"/>
  <c r="A1266" i="18"/>
  <c r="E1265" i="18"/>
  <c r="D1265" i="18"/>
  <c r="C1265" i="18"/>
  <c r="B1265" i="18"/>
  <c r="A1265" i="18"/>
  <c r="E1264" i="18"/>
  <c r="D1264" i="18"/>
  <c r="C1264" i="18"/>
  <c r="B1264" i="18"/>
  <c r="A1264" i="18"/>
  <c r="E1263" i="18"/>
  <c r="D1263" i="18"/>
  <c r="C1263" i="18"/>
  <c r="B1263" i="18"/>
  <c r="A1263" i="18"/>
  <c r="E1262" i="18"/>
  <c r="D1262" i="18"/>
  <c r="C1262" i="18"/>
  <c r="B1262" i="18"/>
  <c r="A1262" i="18"/>
  <c r="E1261" i="18"/>
  <c r="D1261" i="18"/>
  <c r="C1261" i="18"/>
  <c r="B1261" i="18"/>
  <c r="A1261" i="18"/>
  <c r="E1260" i="18"/>
  <c r="D1260" i="18"/>
  <c r="C1260" i="18"/>
  <c r="B1260" i="18"/>
  <c r="A1260" i="18"/>
  <c r="E1259" i="18"/>
  <c r="D1259" i="18"/>
  <c r="C1259" i="18"/>
  <c r="B1259" i="18"/>
  <c r="A1259" i="18"/>
  <c r="E1258" i="18"/>
  <c r="D1258" i="18"/>
  <c r="C1258" i="18"/>
  <c r="B1258" i="18"/>
  <c r="A1258" i="18"/>
  <c r="E1257" i="18"/>
  <c r="D1257" i="18"/>
  <c r="C1257" i="18"/>
  <c r="B1257" i="18"/>
  <c r="A1257" i="18"/>
  <c r="E1256" i="18"/>
  <c r="D1256" i="18"/>
  <c r="C1256" i="18"/>
  <c r="B1256" i="18"/>
  <c r="A1256" i="18"/>
  <c r="E1255" i="18"/>
  <c r="D1255" i="18"/>
  <c r="C1255" i="18"/>
  <c r="B1255" i="18"/>
  <c r="A1255" i="18"/>
  <c r="E1254" i="18"/>
  <c r="D1254" i="18"/>
  <c r="C1254" i="18"/>
  <c r="B1254" i="18"/>
  <c r="A1254" i="18"/>
  <c r="E1253" i="18"/>
  <c r="D1253" i="18"/>
  <c r="C1253" i="18"/>
  <c r="B1253" i="18"/>
  <c r="A1253" i="18"/>
  <c r="E1252" i="18"/>
  <c r="D1252" i="18"/>
  <c r="C1252" i="18"/>
  <c r="B1252" i="18"/>
  <c r="A1252" i="18"/>
  <c r="E1251" i="18"/>
  <c r="D1251" i="18"/>
  <c r="C1251" i="18"/>
  <c r="B1251" i="18"/>
  <c r="A1251" i="18"/>
  <c r="E1250" i="18"/>
  <c r="D1250" i="18"/>
  <c r="C1250" i="18"/>
  <c r="B1250" i="18"/>
  <c r="A1250" i="18"/>
  <c r="E1249" i="18"/>
  <c r="D1249" i="18"/>
  <c r="C1249" i="18"/>
  <c r="B1249" i="18"/>
  <c r="A1249" i="18"/>
  <c r="E1248" i="18"/>
  <c r="D1248" i="18"/>
  <c r="C1248" i="18"/>
  <c r="B1248" i="18"/>
  <c r="A1248" i="18"/>
  <c r="E1247" i="18"/>
  <c r="D1247" i="18"/>
  <c r="C1247" i="18"/>
  <c r="B1247" i="18"/>
  <c r="A1247" i="18"/>
  <c r="E1246" i="18"/>
  <c r="D1246" i="18"/>
  <c r="C1246" i="18"/>
  <c r="B1246" i="18"/>
  <c r="A1246" i="18"/>
  <c r="E1245" i="18"/>
  <c r="D1245" i="18"/>
  <c r="C1245" i="18"/>
  <c r="B1245" i="18"/>
  <c r="A1245" i="18"/>
  <c r="E1244" i="18"/>
  <c r="D1244" i="18"/>
  <c r="C1244" i="18"/>
  <c r="B1244" i="18"/>
  <c r="A1244" i="18"/>
  <c r="E1243" i="18"/>
  <c r="D1243" i="18"/>
  <c r="C1243" i="18"/>
  <c r="B1243" i="18"/>
  <c r="A1243" i="18"/>
  <c r="E1242" i="18"/>
  <c r="D1242" i="18"/>
  <c r="C1242" i="18"/>
  <c r="B1242" i="18"/>
  <c r="A1242" i="18"/>
  <c r="E1241" i="18"/>
  <c r="D1241" i="18"/>
  <c r="C1241" i="18"/>
  <c r="B1241" i="18"/>
  <c r="A1241" i="18"/>
  <c r="E1240" i="18"/>
  <c r="D1240" i="18"/>
  <c r="C1240" i="18"/>
  <c r="B1240" i="18"/>
  <c r="A1240" i="18"/>
  <c r="E1239" i="18"/>
  <c r="D1239" i="18"/>
  <c r="C1239" i="18"/>
  <c r="B1239" i="18"/>
  <c r="A1239" i="18"/>
  <c r="E1238" i="18"/>
  <c r="D1238" i="18"/>
  <c r="C1238" i="18"/>
  <c r="B1238" i="18"/>
  <c r="A1238" i="18"/>
  <c r="E1237" i="18"/>
  <c r="D1237" i="18"/>
  <c r="C1237" i="18"/>
  <c r="B1237" i="18"/>
  <c r="A1237" i="18"/>
  <c r="E1236" i="18"/>
  <c r="D1236" i="18"/>
  <c r="C1236" i="18"/>
  <c r="B1236" i="18"/>
  <c r="A1236" i="18"/>
  <c r="E1235" i="18"/>
  <c r="D1235" i="18"/>
  <c r="C1235" i="18"/>
  <c r="B1235" i="18"/>
  <c r="A1235" i="18"/>
  <c r="E1234" i="18"/>
  <c r="D1234" i="18"/>
  <c r="C1234" i="18"/>
  <c r="B1234" i="18"/>
  <c r="A1234" i="18"/>
  <c r="E1233" i="18"/>
  <c r="D1233" i="18"/>
  <c r="C1233" i="18"/>
  <c r="B1233" i="18"/>
  <c r="A1233" i="18"/>
  <c r="E1232" i="18"/>
  <c r="D1232" i="18"/>
  <c r="C1232" i="18"/>
  <c r="B1232" i="18"/>
  <c r="A1232" i="18"/>
  <c r="E1231" i="18"/>
  <c r="D1231" i="18"/>
  <c r="C1231" i="18"/>
  <c r="B1231" i="18"/>
  <c r="A1231" i="18"/>
  <c r="E1230" i="18"/>
  <c r="D1230" i="18"/>
  <c r="C1230" i="18"/>
  <c r="B1230" i="18"/>
  <c r="A1230" i="18"/>
  <c r="E1229" i="18"/>
  <c r="D1229" i="18"/>
  <c r="C1229" i="18"/>
  <c r="B1229" i="18"/>
  <c r="A1229" i="18"/>
  <c r="E1228" i="18"/>
  <c r="D1228" i="18"/>
  <c r="C1228" i="18"/>
  <c r="B1228" i="18"/>
  <c r="A1228" i="18"/>
  <c r="E1227" i="18"/>
  <c r="D1227" i="18"/>
  <c r="C1227" i="18"/>
  <c r="B1227" i="18"/>
  <c r="A1227" i="18"/>
  <c r="E1226" i="18"/>
  <c r="D1226" i="18"/>
  <c r="C1226" i="18"/>
  <c r="B1226" i="18"/>
  <c r="A1226" i="18"/>
  <c r="E1225" i="18"/>
  <c r="D1225" i="18"/>
  <c r="C1225" i="18"/>
  <c r="B1225" i="18"/>
  <c r="A1225" i="18"/>
  <c r="E1224" i="18"/>
  <c r="D1224" i="18"/>
  <c r="C1224" i="18"/>
  <c r="B1224" i="18"/>
  <c r="A1224" i="18"/>
  <c r="E1223" i="18"/>
  <c r="D1223" i="18"/>
  <c r="C1223" i="18"/>
  <c r="B1223" i="18"/>
  <c r="A1223" i="18"/>
  <c r="E1222" i="18"/>
  <c r="D1222" i="18"/>
  <c r="C1222" i="18"/>
  <c r="B1222" i="18"/>
  <c r="A1222" i="18"/>
  <c r="E1221" i="18"/>
  <c r="D1221" i="18"/>
  <c r="C1221" i="18"/>
  <c r="B1221" i="18"/>
  <c r="A1221" i="18"/>
  <c r="E1220" i="18"/>
  <c r="D1220" i="18"/>
  <c r="C1220" i="18"/>
  <c r="B1220" i="18"/>
  <c r="A1220" i="18"/>
  <c r="E1219" i="18"/>
  <c r="D1219" i="18"/>
  <c r="C1219" i="18"/>
  <c r="B1219" i="18"/>
  <c r="A1219" i="18"/>
  <c r="E1218" i="18"/>
  <c r="D1218" i="18"/>
  <c r="C1218" i="18"/>
  <c r="B1218" i="18"/>
  <c r="A1218" i="18"/>
  <c r="E1217" i="18"/>
  <c r="D1217" i="18"/>
  <c r="C1217" i="18"/>
  <c r="B1217" i="18"/>
  <c r="A1217" i="18"/>
  <c r="E1216" i="18"/>
  <c r="D1216" i="18"/>
  <c r="C1216" i="18"/>
  <c r="B1216" i="18"/>
  <c r="A1216" i="18"/>
  <c r="E1215" i="18"/>
  <c r="D1215" i="18"/>
  <c r="C1215" i="18"/>
  <c r="B1215" i="18"/>
  <c r="A1215" i="18"/>
  <c r="E1214" i="18"/>
  <c r="D1214" i="18"/>
  <c r="C1214" i="18"/>
  <c r="B1214" i="18"/>
  <c r="A1214" i="18"/>
  <c r="E1213" i="18"/>
  <c r="D1213" i="18"/>
  <c r="C1213" i="18"/>
  <c r="B1213" i="18"/>
  <c r="A1213" i="18"/>
  <c r="E1212" i="18"/>
  <c r="D1212" i="18"/>
  <c r="C1212" i="18"/>
  <c r="B1212" i="18"/>
  <c r="A1212" i="18"/>
  <c r="E1211" i="18"/>
  <c r="D1211" i="18"/>
  <c r="C1211" i="18"/>
  <c r="B1211" i="18"/>
  <c r="A1211" i="18"/>
  <c r="E1210" i="18"/>
  <c r="D1210" i="18"/>
  <c r="C1210" i="18"/>
  <c r="B1210" i="18"/>
  <c r="A1210" i="18"/>
  <c r="E1209" i="18"/>
  <c r="D1209" i="18"/>
  <c r="C1209" i="18"/>
  <c r="B1209" i="18"/>
  <c r="A1209" i="18"/>
  <c r="E1208" i="18"/>
  <c r="D1208" i="18"/>
  <c r="C1208" i="18"/>
  <c r="B1208" i="18"/>
  <c r="A1208" i="18"/>
  <c r="E1207" i="18"/>
  <c r="D1207" i="18"/>
  <c r="C1207" i="18"/>
  <c r="B1207" i="18"/>
  <c r="A1207" i="18"/>
  <c r="E1206" i="18"/>
  <c r="D1206" i="18"/>
  <c r="C1206" i="18"/>
  <c r="B1206" i="18"/>
  <c r="A1206" i="18"/>
  <c r="E1205" i="18"/>
  <c r="D1205" i="18"/>
  <c r="C1205" i="18"/>
  <c r="B1205" i="18"/>
  <c r="A1205" i="18"/>
  <c r="E1204" i="18"/>
  <c r="D1204" i="18"/>
  <c r="C1204" i="18"/>
  <c r="B1204" i="18"/>
  <c r="A1204" i="18"/>
  <c r="E1203" i="18"/>
  <c r="D1203" i="18"/>
  <c r="C1203" i="18"/>
  <c r="B1203" i="18"/>
  <c r="A1203" i="18"/>
  <c r="E1202" i="18"/>
  <c r="D1202" i="18"/>
  <c r="C1202" i="18"/>
  <c r="B1202" i="18"/>
  <c r="A1202" i="18"/>
  <c r="E1201" i="18"/>
  <c r="D1201" i="18"/>
  <c r="C1201" i="18"/>
  <c r="B1201" i="18"/>
  <c r="A1201" i="18"/>
  <c r="E1200" i="18"/>
  <c r="D1200" i="18"/>
  <c r="C1200" i="18"/>
  <c r="B1200" i="18"/>
  <c r="A1200" i="18"/>
  <c r="E1199" i="18"/>
  <c r="D1199" i="18"/>
  <c r="C1199" i="18"/>
  <c r="B1199" i="18"/>
  <c r="A1199" i="18"/>
  <c r="E1198" i="18"/>
  <c r="D1198" i="18"/>
  <c r="C1198" i="18"/>
  <c r="B1198" i="18"/>
  <c r="A1198" i="18"/>
  <c r="E1197" i="18"/>
  <c r="D1197" i="18"/>
  <c r="C1197" i="18"/>
  <c r="B1197" i="18"/>
  <c r="A1197" i="18"/>
  <c r="E1196" i="18"/>
  <c r="D1196" i="18"/>
  <c r="C1196" i="18"/>
  <c r="B1196" i="18"/>
  <c r="A1196" i="18"/>
  <c r="E1195" i="18"/>
  <c r="D1195" i="18"/>
  <c r="C1195" i="18"/>
  <c r="B1195" i="18"/>
  <c r="A1195" i="18"/>
  <c r="E1194" i="18"/>
  <c r="D1194" i="18"/>
  <c r="C1194" i="18"/>
  <c r="B1194" i="18"/>
  <c r="A1194" i="18"/>
  <c r="E1193" i="18"/>
  <c r="D1193" i="18"/>
  <c r="C1193" i="18"/>
  <c r="B1193" i="18"/>
  <c r="A1193" i="18"/>
  <c r="E1192" i="18"/>
  <c r="D1192" i="18"/>
  <c r="C1192" i="18"/>
  <c r="B1192" i="18"/>
  <c r="A1192" i="18"/>
  <c r="E1191" i="18"/>
  <c r="D1191" i="18"/>
  <c r="C1191" i="18"/>
  <c r="B1191" i="18"/>
  <c r="A1191" i="18"/>
  <c r="E1190" i="18"/>
  <c r="D1190" i="18"/>
  <c r="C1190" i="18"/>
  <c r="B1190" i="18"/>
  <c r="A1190" i="18"/>
  <c r="E1189" i="18"/>
  <c r="D1189" i="18"/>
  <c r="C1189" i="18"/>
  <c r="B1189" i="18"/>
  <c r="A1189" i="18"/>
  <c r="E1188" i="18"/>
  <c r="D1188" i="18"/>
  <c r="C1188" i="18"/>
  <c r="B1188" i="18"/>
  <c r="A1188" i="18"/>
  <c r="E1187" i="18"/>
  <c r="D1187" i="18"/>
  <c r="C1187" i="18"/>
  <c r="B1187" i="18"/>
  <c r="A1187" i="18"/>
  <c r="E1186" i="18"/>
  <c r="D1186" i="18"/>
  <c r="C1186" i="18"/>
  <c r="B1186" i="18"/>
  <c r="A1186" i="18"/>
  <c r="E1185" i="18"/>
  <c r="D1185" i="18"/>
  <c r="C1185" i="18"/>
  <c r="B1185" i="18"/>
  <c r="A1185" i="18"/>
  <c r="E1184" i="18"/>
  <c r="D1184" i="18"/>
  <c r="C1184" i="18"/>
  <c r="B1184" i="18"/>
  <c r="A1184" i="18"/>
  <c r="E1183" i="18"/>
  <c r="D1183" i="18"/>
  <c r="C1183" i="18"/>
  <c r="B1183" i="18"/>
  <c r="A1183" i="18"/>
  <c r="E1182" i="18"/>
  <c r="D1182" i="18"/>
  <c r="C1182" i="18"/>
  <c r="B1182" i="18"/>
  <c r="A1182" i="18"/>
  <c r="E1181" i="18"/>
  <c r="D1181" i="18"/>
  <c r="C1181" i="18"/>
  <c r="B1181" i="18"/>
  <c r="A1181" i="18"/>
  <c r="E1180" i="18"/>
  <c r="D1180" i="18"/>
  <c r="C1180" i="18"/>
  <c r="B1180" i="18"/>
  <c r="A1180" i="18"/>
  <c r="E1179" i="18"/>
  <c r="D1179" i="18"/>
  <c r="C1179" i="18"/>
  <c r="B1179" i="18"/>
  <c r="A1179" i="18"/>
  <c r="E1178" i="18"/>
  <c r="D1178" i="18"/>
  <c r="C1178" i="18"/>
  <c r="B1178" i="18"/>
  <c r="A1178" i="18"/>
  <c r="E1177" i="18"/>
  <c r="D1177" i="18"/>
  <c r="C1177" i="18"/>
  <c r="B1177" i="18"/>
  <c r="A1177" i="18"/>
  <c r="E1176" i="18"/>
  <c r="D1176" i="18"/>
  <c r="C1176" i="18"/>
  <c r="B1176" i="18"/>
  <c r="A1176" i="18"/>
  <c r="E1175" i="18"/>
  <c r="D1175" i="18"/>
  <c r="C1175" i="18"/>
  <c r="B1175" i="18"/>
  <c r="A1175" i="18"/>
  <c r="E1174" i="18"/>
  <c r="D1174" i="18"/>
  <c r="C1174" i="18"/>
  <c r="B1174" i="18"/>
  <c r="A1174" i="18"/>
  <c r="E1173" i="18"/>
  <c r="D1173" i="18"/>
  <c r="C1173" i="18"/>
  <c r="B1173" i="18"/>
  <c r="A1173" i="18"/>
  <c r="E1172" i="18"/>
  <c r="D1172" i="18"/>
  <c r="C1172" i="18"/>
  <c r="B1172" i="18"/>
  <c r="A1172" i="18"/>
  <c r="E1171" i="18"/>
  <c r="D1171" i="18"/>
  <c r="C1171" i="18"/>
  <c r="B1171" i="18"/>
  <c r="A1171" i="18"/>
  <c r="E1170" i="18"/>
  <c r="D1170" i="18"/>
  <c r="C1170" i="18"/>
  <c r="B1170" i="18"/>
  <c r="A1170" i="18"/>
  <c r="E1169" i="18"/>
  <c r="D1169" i="18"/>
  <c r="C1169" i="18"/>
  <c r="B1169" i="18"/>
  <c r="A1169" i="18"/>
  <c r="E1168" i="18"/>
  <c r="D1168" i="18"/>
  <c r="C1168" i="18"/>
  <c r="B1168" i="18"/>
  <c r="A1168" i="18"/>
  <c r="E1167" i="18"/>
  <c r="D1167" i="18"/>
  <c r="C1167" i="18"/>
  <c r="B1167" i="18"/>
  <c r="A1167" i="18"/>
  <c r="E1166" i="18"/>
  <c r="D1166" i="18"/>
  <c r="C1166" i="18"/>
  <c r="B1166" i="18"/>
  <c r="A1166" i="18"/>
  <c r="E1165" i="18"/>
  <c r="D1165" i="18"/>
  <c r="C1165" i="18"/>
  <c r="B1165" i="18"/>
  <c r="A1165" i="18"/>
  <c r="E1164" i="18"/>
  <c r="D1164" i="18"/>
  <c r="C1164" i="18"/>
  <c r="B1164" i="18"/>
  <c r="A1164" i="18"/>
  <c r="E1163" i="18"/>
  <c r="D1163" i="18"/>
  <c r="C1163" i="18"/>
  <c r="B1163" i="18"/>
  <c r="A1163" i="18"/>
  <c r="E1162" i="18"/>
  <c r="D1162" i="18"/>
  <c r="C1162" i="18"/>
  <c r="B1162" i="18"/>
  <c r="A1162" i="18"/>
  <c r="E1161" i="18"/>
  <c r="D1161" i="18"/>
  <c r="C1161" i="18"/>
  <c r="B1161" i="18"/>
  <c r="A1161" i="18"/>
  <c r="E1160" i="18"/>
  <c r="D1160" i="18"/>
  <c r="C1160" i="18"/>
  <c r="B1160" i="18"/>
  <c r="A1160" i="18"/>
  <c r="E1159" i="18"/>
  <c r="D1159" i="18"/>
  <c r="C1159" i="18"/>
  <c r="B1159" i="18"/>
  <c r="A1159" i="18"/>
  <c r="E1158" i="18"/>
  <c r="D1158" i="18"/>
  <c r="C1158" i="18"/>
  <c r="B1158" i="18"/>
  <c r="A1158" i="18"/>
  <c r="E1157" i="18"/>
  <c r="D1157" i="18"/>
  <c r="C1157" i="18"/>
  <c r="B1157" i="18"/>
  <c r="A1157" i="18"/>
  <c r="E1156" i="18"/>
  <c r="D1156" i="18"/>
  <c r="C1156" i="18"/>
  <c r="B1156" i="18"/>
  <c r="A1156" i="18"/>
  <c r="E1155" i="18"/>
  <c r="D1155" i="18"/>
  <c r="C1155" i="18"/>
  <c r="B1155" i="18"/>
  <c r="A1155" i="18"/>
  <c r="E1154" i="18"/>
  <c r="D1154" i="18"/>
  <c r="C1154" i="18"/>
  <c r="B1154" i="18"/>
  <c r="A1154" i="18"/>
  <c r="E1153" i="18"/>
  <c r="D1153" i="18"/>
  <c r="C1153" i="18"/>
  <c r="B1153" i="18"/>
  <c r="A1153" i="18"/>
  <c r="E1152" i="18"/>
  <c r="D1152" i="18"/>
  <c r="C1152" i="18"/>
  <c r="B1152" i="18"/>
  <c r="A1152" i="18"/>
  <c r="E1151" i="18"/>
  <c r="D1151" i="18"/>
  <c r="C1151" i="18"/>
  <c r="B1151" i="18"/>
  <c r="A1151" i="18"/>
  <c r="E1150" i="18"/>
  <c r="D1150" i="18"/>
  <c r="C1150" i="18"/>
  <c r="B1150" i="18"/>
  <c r="A1150" i="18"/>
  <c r="E1149" i="18"/>
  <c r="D1149" i="18"/>
  <c r="C1149" i="18"/>
  <c r="B1149" i="18"/>
  <c r="A1149" i="18"/>
  <c r="E1148" i="18"/>
  <c r="D1148" i="18"/>
  <c r="C1148" i="18"/>
  <c r="B1148" i="18"/>
  <c r="A1148" i="18"/>
  <c r="E1147" i="18"/>
  <c r="D1147" i="18"/>
  <c r="C1147" i="18"/>
  <c r="B1147" i="18"/>
  <c r="A1147" i="18"/>
  <c r="E1146" i="18"/>
  <c r="D1146" i="18"/>
  <c r="C1146" i="18"/>
  <c r="B1146" i="18"/>
  <c r="A1146" i="18"/>
  <c r="E1145" i="18"/>
  <c r="D1145" i="18"/>
  <c r="C1145" i="18"/>
  <c r="B1145" i="18"/>
  <c r="A1145" i="18"/>
  <c r="E1144" i="18"/>
  <c r="D1144" i="18"/>
  <c r="C1144" i="18"/>
  <c r="B1144" i="18"/>
  <c r="A1144" i="18"/>
  <c r="E1143" i="18"/>
  <c r="D1143" i="18"/>
  <c r="C1143" i="18"/>
  <c r="B1143" i="18"/>
  <c r="A1143" i="18"/>
  <c r="E1142" i="18"/>
  <c r="D1142" i="18"/>
  <c r="C1142" i="18"/>
  <c r="B1142" i="18"/>
  <c r="A1142" i="18"/>
  <c r="E1141" i="18"/>
  <c r="D1141" i="18"/>
  <c r="C1141" i="18"/>
  <c r="B1141" i="18"/>
  <c r="A1141" i="18"/>
  <c r="E1140" i="18"/>
  <c r="D1140" i="18"/>
  <c r="C1140" i="18"/>
  <c r="B1140" i="18"/>
  <c r="A1140" i="18"/>
  <c r="E1139" i="18"/>
  <c r="D1139" i="18"/>
  <c r="C1139" i="18"/>
  <c r="B1139" i="18"/>
  <c r="A1139" i="18"/>
  <c r="E1138" i="18"/>
  <c r="D1138" i="18"/>
  <c r="C1138" i="18"/>
  <c r="B1138" i="18"/>
  <c r="A1138" i="18"/>
  <c r="E1137" i="18"/>
  <c r="D1137" i="18"/>
  <c r="C1137" i="18"/>
  <c r="B1137" i="18"/>
  <c r="A1137" i="18"/>
  <c r="E1136" i="18"/>
  <c r="D1136" i="18"/>
  <c r="C1136" i="18"/>
  <c r="B1136" i="18"/>
  <c r="A1136" i="18"/>
  <c r="E1135" i="18"/>
  <c r="D1135" i="18"/>
  <c r="C1135" i="18"/>
  <c r="B1135" i="18"/>
  <c r="A1135" i="18"/>
  <c r="E1134" i="18"/>
  <c r="D1134" i="18"/>
  <c r="C1134" i="18"/>
  <c r="B1134" i="18"/>
  <c r="A1134" i="18"/>
  <c r="E1133" i="18"/>
  <c r="D1133" i="18"/>
  <c r="C1133" i="18"/>
  <c r="B1133" i="18"/>
  <c r="A1133" i="18"/>
  <c r="E1132" i="18"/>
  <c r="D1132" i="18"/>
  <c r="C1132" i="18"/>
  <c r="B1132" i="18"/>
  <c r="A1132" i="18"/>
  <c r="E1131" i="18"/>
  <c r="D1131" i="18"/>
  <c r="C1131" i="18"/>
  <c r="B1131" i="18"/>
  <c r="A1131" i="18"/>
  <c r="E1130" i="18"/>
  <c r="D1130" i="18"/>
  <c r="C1130" i="18"/>
  <c r="B1130" i="18"/>
  <c r="A1130" i="18"/>
  <c r="E1129" i="18"/>
  <c r="D1129" i="18"/>
  <c r="C1129" i="18"/>
  <c r="B1129" i="18"/>
  <c r="A1129" i="18"/>
  <c r="E1128" i="18"/>
  <c r="D1128" i="18"/>
  <c r="C1128" i="18"/>
  <c r="B1128" i="18"/>
  <c r="A1128" i="18"/>
  <c r="E1127" i="18"/>
  <c r="D1127" i="18"/>
  <c r="C1127" i="18"/>
  <c r="B1127" i="18"/>
  <c r="A1127" i="18"/>
  <c r="E1126" i="18"/>
  <c r="D1126" i="18"/>
  <c r="C1126" i="18"/>
  <c r="B1126" i="18"/>
  <c r="A1126" i="18"/>
  <c r="E1125" i="18"/>
  <c r="D1125" i="18"/>
  <c r="C1125" i="18"/>
  <c r="B1125" i="18"/>
  <c r="A1125" i="18"/>
  <c r="E1124" i="18"/>
  <c r="D1124" i="18"/>
  <c r="C1124" i="18"/>
  <c r="B1124" i="18"/>
  <c r="A1124" i="18"/>
  <c r="E1123" i="18"/>
  <c r="D1123" i="18"/>
  <c r="C1123" i="18"/>
  <c r="B1123" i="18"/>
  <c r="A1123" i="18"/>
  <c r="E1122" i="18"/>
  <c r="D1122" i="18"/>
  <c r="C1122" i="18"/>
  <c r="B1122" i="18"/>
  <c r="A1122" i="18"/>
  <c r="E1121" i="18"/>
  <c r="D1121" i="18"/>
  <c r="C1121" i="18"/>
  <c r="B1121" i="18"/>
  <c r="A1121" i="18"/>
  <c r="E1120" i="18"/>
  <c r="D1120" i="18"/>
  <c r="C1120" i="18"/>
  <c r="B1120" i="18"/>
  <c r="A1120" i="18"/>
  <c r="E1119" i="18"/>
  <c r="D1119" i="18"/>
  <c r="C1119" i="18"/>
  <c r="B1119" i="18"/>
  <c r="A1119" i="18"/>
  <c r="E1118" i="18"/>
  <c r="D1118" i="18"/>
  <c r="C1118" i="18"/>
  <c r="B1118" i="18"/>
  <c r="A1118" i="18"/>
  <c r="E1117" i="18"/>
  <c r="D1117" i="18"/>
  <c r="C1117" i="18"/>
  <c r="B1117" i="18"/>
  <c r="A1117" i="18"/>
  <c r="E1116" i="18"/>
  <c r="D1116" i="18"/>
  <c r="C1116" i="18"/>
  <c r="B1116" i="18"/>
  <c r="A1116" i="18"/>
  <c r="E1115" i="18"/>
  <c r="D1115" i="18"/>
  <c r="C1115" i="18"/>
  <c r="B1115" i="18"/>
  <c r="A1115" i="18"/>
  <c r="E1114" i="18"/>
  <c r="D1114" i="18"/>
  <c r="C1114" i="18"/>
  <c r="B1114" i="18"/>
  <c r="A1114" i="18"/>
  <c r="E1113" i="18"/>
  <c r="D1113" i="18"/>
  <c r="C1113" i="18"/>
  <c r="B1113" i="18"/>
  <c r="A1113" i="18"/>
  <c r="E1112" i="18"/>
  <c r="D1112" i="18"/>
  <c r="C1112" i="18"/>
  <c r="B1112" i="18"/>
  <c r="A1112" i="18"/>
  <c r="E1111" i="18"/>
  <c r="D1111" i="18"/>
  <c r="C1111" i="18"/>
  <c r="B1111" i="18"/>
  <c r="A1111" i="18"/>
  <c r="E1110" i="18"/>
  <c r="D1110" i="18"/>
  <c r="C1110" i="18"/>
  <c r="B1110" i="18"/>
  <c r="A1110" i="18"/>
  <c r="E1109" i="18"/>
  <c r="D1109" i="18"/>
  <c r="C1109" i="18"/>
  <c r="B1109" i="18"/>
  <c r="A1109" i="18"/>
  <c r="E1108" i="18"/>
  <c r="D1108" i="18"/>
  <c r="C1108" i="18"/>
  <c r="B1108" i="18"/>
  <c r="A1108" i="18"/>
  <c r="E1107" i="18"/>
  <c r="D1107" i="18"/>
  <c r="C1107" i="18"/>
  <c r="B1107" i="18"/>
  <c r="A1107" i="18"/>
  <c r="E1106" i="18"/>
  <c r="D1106" i="18"/>
  <c r="C1106" i="18"/>
  <c r="B1106" i="18"/>
  <c r="A1106" i="18"/>
  <c r="E1105" i="18"/>
  <c r="D1105" i="18"/>
  <c r="C1105" i="18"/>
  <c r="B1105" i="18"/>
  <c r="A1105" i="18"/>
  <c r="E1104" i="18"/>
  <c r="D1104" i="18"/>
  <c r="C1104" i="18"/>
  <c r="B1104" i="18"/>
  <c r="A1104" i="18"/>
  <c r="E1103" i="18"/>
  <c r="D1103" i="18"/>
  <c r="C1103" i="18"/>
  <c r="B1103" i="18"/>
  <c r="A1103" i="18"/>
  <c r="E1102" i="18"/>
  <c r="D1102" i="18"/>
  <c r="C1102" i="18"/>
  <c r="B1102" i="18"/>
  <c r="A1102" i="18"/>
  <c r="E1101" i="18"/>
  <c r="D1101" i="18"/>
  <c r="C1101" i="18"/>
  <c r="B1101" i="18"/>
  <c r="A1101" i="18"/>
  <c r="E1100" i="18"/>
  <c r="D1100" i="18"/>
  <c r="C1100" i="18"/>
  <c r="B1100" i="18"/>
  <c r="A1100" i="18"/>
  <c r="E1099" i="18"/>
  <c r="D1099" i="18"/>
  <c r="C1099" i="18"/>
  <c r="B1099" i="18"/>
  <c r="A1099" i="18"/>
  <c r="E1098" i="18"/>
  <c r="D1098" i="18"/>
  <c r="C1098" i="18"/>
  <c r="B1098" i="18"/>
  <c r="A1098" i="18"/>
  <c r="E1097" i="18"/>
  <c r="D1097" i="18"/>
  <c r="C1097" i="18"/>
  <c r="B1097" i="18"/>
  <c r="A1097" i="18"/>
  <c r="E1096" i="18"/>
  <c r="D1096" i="18"/>
  <c r="C1096" i="18"/>
  <c r="B1096" i="18"/>
  <c r="A1096" i="18"/>
  <c r="E1095" i="18"/>
  <c r="D1095" i="18"/>
  <c r="C1095" i="18"/>
  <c r="B1095" i="18"/>
  <c r="A1095" i="18"/>
  <c r="E1094" i="18"/>
  <c r="D1094" i="18"/>
  <c r="C1094" i="18"/>
  <c r="B1094" i="18"/>
  <c r="A1094" i="18"/>
  <c r="E1093" i="18"/>
  <c r="D1093" i="18"/>
  <c r="C1093" i="18"/>
  <c r="B1093" i="18"/>
  <c r="A1093" i="18"/>
  <c r="E1092" i="18"/>
  <c r="D1092" i="18"/>
  <c r="C1092" i="18"/>
  <c r="B1092" i="18"/>
  <c r="A1092" i="18"/>
  <c r="E1091" i="18"/>
  <c r="D1091" i="18"/>
  <c r="C1091" i="18"/>
  <c r="B1091" i="18"/>
  <c r="A1091" i="18"/>
  <c r="E1090" i="18"/>
  <c r="D1090" i="18"/>
  <c r="C1090" i="18"/>
  <c r="B1090" i="18"/>
  <c r="A1090" i="18"/>
  <c r="E1089" i="18"/>
  <c r="D1089" i="18"/>
  <c r="C1089" i="18"/>
  <c r="B1089" i="18"/>
  <c r="A1089" i="18"/>
  <c r="E1088" i="18"/>
  <c r="D1088" i="18"/>
  <c r="C1088" i="18"/>
  <c r="B1088" i="18"/>
  <c r="A1088" i="18"/>
  <c r="E1087" i="18"/>
  <c r="D1087" i="18"/>
  <c r="C1087" i="18"/>
  <c r="B1087" i="18"/>
  <c r="A1087" i="18"/>
  <c r="E1086" i="18"/>
  <c r="D1086" i="18"/>
  <c r="C1086" i="18"/>
  <c r="B1086" i="18"/>
  <c r="A1086" i="18"/>
  <c r="E1085" i="18"/>
  <c r="D1085" i="18"/>
  <c r="C1085" i="18"/>
  <c r="B1085" i="18"/>
  <c r="A1085" i="18"/>
  <c r="E1084" i="18"/>
  <c r="D1084" i="18"/>
  <c r="C1084" i="18"/>
  <c r="B1084" i="18"/>
  <c r="A1084" i="18"/>
  <c r="E1083" i="18"/>
  <c r="D1083" i="18"/>
  <c r="C1083" i="18"/>
  <c r="B1083" i="18"/>
  <c r="A1083" i="18"/>
  <c r="E1082" i="18"/>
  <c r="D1082" i="18"/>
  <c r="C1082" i="18"/>
  <c r="B1082" i="18"/>
  <c r="A1082" i="18"/>
  <c r="E1081" i="18"/>
  <c r="D1081" i="18"/>
  <c r="C1081" i="18"/>
  <c r="B1081" i="18"/>
  <c r="A1081" i="18"/>
  <c r="E1080" i="18"/>
  <c r="D1080" i="18"/>
  <c r="C1080" i="18"/>
  <c r="B1080" i="18"/>
  <c r="A1080" i="18"/>
  <c r="E1079" i="18"/>
  <c r="D1079" i="18"/>
  <c r="C1079" i="18"/>
  <c r="B1079" i="18"/>
  <c r="A1079" i="18"/>
  <c r="E1078" i="18"/>
  <c r="D1078" i="18"/>
  <c r="C1078" i="18"/>
  <c r="B1078" i="18"/>
  <c r="A1078" i="18"/>
  <c r="E1077" i="18"/>
  <c r="D1077" i="18"/>
  <c r="C1077" i="18"/>
  <c r="B1077" i="18"/>
  <c r="A1077" i="18"/>
  <c r="E1076" i="18"/>
  <c r="D1076" i="18"/>
  <c r="C1076" i="18"/>
  <c r="B1076" i="18"/>
  <c r="A1076" i="18"/>
  <c r="E1075" i="18"/>
  <c r="D1075" i="18"/>
  <c r="C1075" i="18"/>
  <c r="B1075" i="18"/>
  <c r="A1075" i="18"/>
  <c r="E1074" i="18"/>
  <c r="D1074" i="18"/>
  <c r="C1074" i="18"/>
  <c r="B1074" i="18"/>
  <c r="A1074" i="18"/>
  <c r="E1073" i="18"/>
  <c r="D1073" i="18"/>
  <c r="C1073" i="18"/>
  <c r="B1073" i="18"/>
  <c r="A1073" i="18"/>
  <c r="E1072" i="18"/>
  <c r="D1072" i="18"/>
  <c r="C1072" i="18"/>
  <c r="B1072" i="18"/>
  <c r="A1072" i="18"/>
  <c r="E1071" i="18"/>
  <c r="D1071" i="18"/>
  <c r="C1071" i="18"/>
  <c r="B1071" i="18"/>
  <c r="A1071" i="18"/>
  <c r="E1070" i="18"/>
  <c r="D1070" i="18"/>
  <c r="C1070" i="18"/>
  <c r="B1070" i="18"/>
  <c r="A1070" i="18"/>
  <c r="E1069" i="18"/>
  <c r="D1069" i="18"/>
  <c r="C1069" i="18"/>
  <c r="B1069" i="18"/>
  <c r="A1069" i="18"/>
  <c r="E1068" i="18"/>
  <c r="D1068" i="18"/>
  <c r="C1068" i="18"/>
  <c r="B1068" i="18"/>
  <c r="A1068" i="18"/>
  <c r="E1067" i="18"/>
  <c r="D1067" i="18"/>
  <c r="C1067" i="18"/>
  <c r="B1067" i="18"/>
  <c r="A1067" i="18"/>
  <c r="E1066" i="18"/>
  <c r="D1066" i="18"/>
  <c r="C1066" i="18"/>
  <c r="B1066" i="18"/>
  <c r="A1066" i="18"/>
  <c r="E1065" i="18"/>
  <c r="D1065" i="18"/>
  <c r="C1065" i="18"/>
  <c r="B1065" i="18"/>
  <c r="A1065" i="18"/>
  <c r="E1064" i="18"/>
  <c r="D1064" i="18"/>
  <c r="C1064" i="18"/>
  <c r="B1064" i="18"/>
  <c r="A1064" i="18"/>
  <c r="E1063" i="18"/>
  <c r="D1063" i="18"/>
  <c r="C1063" i="18"/>
  <c r="B1063" i="18"/>
  <c r="A1063" i="18"/>
  <c r="E1062" i="18"/>
  <c r="D1062" i="18"/>
  <c r="C1062" i="18"/>
  <c r="B1062" i="18"/>
  <c r="A1062" i="18"/>
  <c r="E1061" i="18"/>
  <c r="D1061" i="18"/>
  <c r="C1061" i="18"/>
  <c r="B1061" i="18"/>
  <c r="A1061" i="18"/>
  <c r="E1060" i="18"/>
  <c r="D1060" i="18"/>
  <c r="C1060" i="18"/>
  <c r="B1060" i="18"/>
  <c r="A1060" i="18"/>
  <c r="E1059" i="18"/>
  <c r="D1059" i="18"/>
  <c r="C1059" i="18"/>
  <c r="B1059" i="18"/>
  <c r="A1059" i="18"/>
  <c r="E1058" i="18"/>
  <c r="D1058" i="18"/>
  <c r="C1058" i="18"/>
  <c r="B1058" i="18"/>
  <c r="A1058" i="18"/>
  <c r="E1057" i="18"/>
  <c r="D1057" i="18"/>
  <c r="C1057" i="18"/>
  <c r="B1057" i="18"/>
  <c r="A1057" i="18"/>
  <c r="E1056" i="18"/>
  <c r="D1056" i="18"/>
  <c r="C1056" i="18"/>
  <c r="B1056" i="18"/>
  <c r="A1056" i="18"/>
  <c r="E1055" i="18"/>
  <c r="D1055" i="18"/>
  <c r="C1055" i="18"/>
  <c r="B1055" i="18"/>
  <c r="A1055" i="18"/>
  <c r="E1054" i="18"/>
  <c r="D1054" i="18"/>
  <c r="C1054" i="18"/>
  <c r="B1054" i="18"/>
  <c r="A1054" i="18"/>
  <c r="E1053" i="18"/>
  <c r="D1053" i="18"/>
  <c r="C1053" i="18"/>
  <c r="B1053" i="18"/>
  <c r="A1053" i="18"/>
  <c r="E1052" i="18"/>
  <c r="D1052" i="18"/>
  <c r="C1052" i="18"/>
  <c r="B1052" i="18"/>
  <c r="A1052" i="18"/>
  <c r="E1051" i="18"/>
  <c r="D1051" i="18"/>
  <c r="C1051" i="18"/>
  <c r="B1051" i="18"/>
  <c r="A1051" i="18"/>
  <c r="E1050" i="18"/>
  <c r="D1050" i="18"/>
  <c r="C1050" i="18"/>
  <c r="B1050" i="18"/>
  <c r="A1050" i="18"/>
  <c r="E1049" i="18"/>
  <c r="D1049" i="18"/>
  <c r="C1049" i="18"/>
  <c r="B1049" i="18"/>
  <c r="A1049" i="18"/>
  <c r="E1048" i="18"/>
  <c r="D1048" i="18"/>
  <c r="C1048" i="18"/>
  <c r="B1048" i="18"/>
  <c r="A1048" i="18"/>
  <c r="E1047" i="18"/>
  <c r="D1047" i="18"/>
  <c r="C1047" i="18"/>
  <c r="B1047" i="18"/>
  <c r="A1047" i="18"/>
  <c r="E1046" i="18"/>
  <c r="D1046" i="18"/>
  <c r="C1046" i="18"/>
  <c r="B1046" i="18"/>
  <c r="A1046" i="18"/>
  <c r="E1045" i="18"/>
  <c r="D1045" i="18"/>
  <c r="C1045" i="18"/>
  <c r="B1045" i="18"/>
  <c r="A1045" i="18"/>
  <c r="E1044" i="18"/>
  <c r="D1044" i="18"/>
  <c r="C1044" i="18"/>
  <c r="B1044" i="18"/>
  <c r="A1044" i="18"/>
  <c r="E1043" i="18"/>
  <c r="D1043" i="18"/>
  <c r="C1043" i="18"/>
  <c r="B1043" i="18"/>
  <c r="A1043" i="18"/>
  <c r="E1042" i="18"/>
  <c r="D1042" i="18"/>
  <c r="C1042" i="18"/>
  <c r="B1042" i="18"/>
  <c r="A1042" i="18"/>
  <c r="E1041" i="18"/>
  <c r="D1041" i="18"/>
  <c r="C1041" i="18"/>
  <c r="B1041" i="18"/>
  <c r="A1041" i="18"/>
  <c r="E1040" i="18"/>
  <c r="D1040" i="18"/>
  <c r="C1040" i="18"/>
  <c r="B1040" i="18"/>
  <c r="A1040" i="18"/>
  <c r="E1039" i="18"/>
  <c r="D1039" i="18"/>
  <c r="C1039" i="18"/>
  <c r="B1039" i="18"/>
  <c r="A1039" i="18"/>
  <c r="E1038" i="18"/>
  <c r="D1038" i="18"/>
  <c r="C1038" i="18"/>
  <c r="B1038" i="18"/>
  <c r="A1038" i="18"/>
  <c r="E1037" i="18"/>
  <c r="D1037" i="18"/>
  <c r="C1037" i="18"/>
  <c r="B1037" i="18"/>
  <c r="A1037" i="18"/>
  <c r="E1036" i="18"/>
  <c r="D1036" i="18"/>
  <c r="C1036" i="18"/>
  <c r="B1036" i="18"/>
  <c r="A1036" i="18"/>
  <c r="E1035" i="18"/>
  <c r="D1035" i="18"/>
  <c r="C1035" i="18"/>
  <c r="B1035" i="18"/>
  <c r="A1035" i="18"/>
  <c r="E1034" i="18"/>
  <c r="D1034" i="18"/>
  <c r="C1034" i="18"/>
  <c r="B1034" i="18"/>
  <c r="A1034" i="18"/>
  <c r="E1033" i="18"/>
  <c r="D1033" i="18"/>
  <c r="C1033" i="18"/>
  <c r="B1033" i="18"/>
  <c r="A1033" i="18"/>
  <c r="E1032" i="18"/>
  <c r="D1032" i="18"/>
  <c r="C1032" i="18"/>
  <c r="B1032" i="18"/>
  <c r="A1032" i="18"/>
  <c r="E1031" i="18"/>
  <c r="D1031" i="18"/>
  <c r="C1031" i="18"/>
  <c r="B1031" i="18"/>
  <c r="A1031" i="18"/>
  <c r="E1030" i="18"/>
  <c r="D1030" i="18"/>
  <c r="C1030" i="18"/>
  <c r="B1030" i="18"/>
  <c r="A1030" i="18"/>
  <c r="E1029" i="18"/>
  <c r="D1029" i="18"/>
  <c r="C1029" i="18"/>
  <c r="B1029" i="18"/>
  <c r="A1029" i="18"/>
  <c r="E1028" i="18"/>
  <c r="D1028" i="18"/>
  <c r="C1028" i="18"/>
  <c r="B1028" i="18"/>
  <c r="A1028" i="18"/>
  <c r="E1027" i="18"/>
  <c r="D1027" i="18"/>
  <c r="C1027" i="18"/>
  <c r="B1027" i="18"/>
  <c r="A1027" i="18"/>
  <c r="E1026" i="18"/>
  <c r="D1026" i="18"/>
  <c r="C1026" i="18"/>
  <c r="B1026" i="18"/>
  <c r="A1026" i="18"/>
  <c r="E1025" i="18"/>
  <c r="D1025" i="18"/>
  <c r="C1025" i="18"/>
  <c r="B1025" i="18"/>
  <c r="A1025" i="18"/>
  <c r="E1024" i="18"/>
  <c r="D1024" i="18"/>
  <c r="C1024" i="18"/>
  <c r="B1024" i="18"/>
  <c r="A1024" i="18"/>
  <c r="E1023" i="18"/>
  <c r="D1023" i="18"/>
  <c r="C1023" i="18"/>
  <c r="B1023" i="18"/>
  <c r="A1023" i="18"/>
  <c r="E1022" i="18"/>
  <c r="D1022" i="18"/>
  <c r="C1022" i="18"/>
  <c r="B1022" i="18"/>
  <c r="A1022" i="18"/>
  <c r="E1021" i="18"/>
  <c r="D1021" i="18"/>
  <c r="C1021" i="18"/>
  <c r="B1021" i="18"/>
  <c r="A1021" i="18"/>
  <c r="E1020" i="18"/>
  <c r="D1020" i="18"/>
  <c r="C1020" i="18"/>
  <c r="B1020" i="18"/>
  <c r="A1020" i="18"/>
  <c r="E1019" i="18"/>
  <c r="D1019" i="18"/>
  <c r="C1019" i="18"/>
  <c r="B1019" i="18"/>
  <c r="A1019" i="18"/>
  <c r="E1018" i="18"/>
  <c r="D1018" i="18"/>
  <c r="C1018" i="18"/>
  <c r="B1018" i="18"/>
  <c r="A1018" i="18"/>
  <c r="E1017" i="18"/>
  <c r="D1017" i="18"/>
  <c r="C1017" i="18"/>
  <c r="B1017" i="18"/>
  <c r="A1017" i="18"/>
  <c r="E1016" i="18"/>
  <c r="D1016" i="18"/>
  <c r="C1016" i="18"/>
  <c r="B1016" i="18"/>
  <c r="A1016" i="18"/>
  <c r="E1015" i="18"/>
  <c r="D1015" i="18"/>
  <c r="C1015" i="18"/>
  <c r="B1015" i="18"/>
  <c r="A1015" i="18"/>
  <c r="E1014" i="18"/>
  <c r="D1014" i="18"/>
  <c r="C1014" i="18"/>
  <c r="B1014" i="18"/>
  <c r="A1014" i="18"/>
  <c r="E1013" i="18"/>
  <c r="D1013" i="18"/>
  <c r="C1013" i="18"/>
  <c r="B1013" i="18"/>
  <c r="A1013" i="18"/>
  <c r="E1012" i="18"/>
  <c r="D1012" i="18"/>
  <c r="C1012" i="18"/>
  <c r="B1012" i="18"/>
  <c r="A1012" i="18"/>
  <c r="E1011" i="18"/>
  <c r="D1011" i="18"/>
  <c r="C1011" i="18"/>
  <c r="B1011" i="18"/>
  <c r="A1011" i="18"/>
  <c r="E1010" i="18"/>
  <c r="D1010" i="18"/>
  <c r="C1010" i="18"/>
  <c r="B1010" i="18"/>
  <c r="A1010" i="18"/>
  <c r="E1009" i="18"/>
  <c r="D1009" i="18"/>
  <c r="C1009" i="18"/>
  <c r="B1009" i="18"/>
  <c r="A1009" i="18"/>
  <c r="E1008" i="18"/>
  <c r="D1008" i="18"/>
  <c r="C1008" i="18"/>
  <c r="B1008" i="18"/>
  <c r="A1008" i="18"/>
  <c r="E1007" i="18"/>
  <c r="D1007" i="18"/>
  <c r="C1007" i="18"/>
  <c r="B1007" i="18"/>
  <c r="A1007" i="18"/>
  <c r="E1006" i="18"/>
  <c r="D1006" i="18"/>
  <c r="C1006" i="18"/>
  <c r="B1006" i="18"/>
  <c r="A1006" i="18"/>
  <c r="E1005" i="18"/>
  <c r="D1005" i="18"/>
  <c r="C1005" i="18"/>
  <c r="B1005" i="18"/>
  <c r="A1005" i="18"/>
  <c r="E1004" i="18"/>
  <c r="D1004" i="18"/>
  <c r="C1004" i="18"/>
  <c r="B1004" i="18"/>
  <c r="A1004" i="18"/>
  <c r="E1003" i="18"/>
  <c r="D1003" i="18"/>
  <c r="C1003" i="18"/>
  <c r="B1003" i="18"/>
  <c r="A1003" i="18"/>
  <c r="E1002" i="18"/>
  <c r="D1002" i="18"/>
  <c r="C1002" i="18"/>
  <c r="B1002" i="18"/>
  <c r="A1002" i="18"/>
  <c r="E1001" i="18"/>
  <c r="D1001" i="18"/>
  <c r="C1001" i="18"/>
  <c r="B1001" i="18"/>
  <c r="A1001" i="18"/>
  <c r="E1000" i="18"/>
  <c r="D1000" i="18"/>
  <c r="C1000" i="18"/>
  <c r="B1000" i="18"/>
  <c r="A1000" i="18"/>
  <c r="E999" i="18"/>
  <c r="D999" i="18"/>
  <c r="C999" i="18"/>
  <c r="B999" i="18"/>
  <c r="A999" i="18"/>
  <c r="E998" i="18"/>
  <c r="D998" i="18"/>
  <c r="C998" i="18"/>
  <c r="B998" i="18"/>
  <c r="A998" i="18"/>
  <c r="E997" i="18"/>
  <c r="D997" i="18"/>
  <c r="C997" i="18"/>
  <c r="B997" i="18"/>
  <c r="A997" i="18"/>
  <c r="E996" i="18"/>
  <c r="D996" i="18"/>
  <c r="C996" i="18"/>
  <c r="B996" i="18"/>
  <c r="A996" i="18"/>
  <c r="E995" i="18"/>
  <c r="D995" i="18"/>
  <c r="C995" i="18"/>
  <c r="B995" i="18"/>
  <c r="A995" i="18"/>
  <c r="E994" i="18"/>
  <c r="D994" i="18"/>
  <c r="C994" i="18"/>
  <c r="B994" i="18"/>
  <c r="A994" i="18"/>
  <c r="E993" i="18"/>
  <c r="D993" i="18"/>
  <c r="C993" i="18"/>
  <c r="B993" i="18"/>
  <c r="A993" i="18"/>
  <c r="E992" i="18"/>
  <c r="D992" i="18"/>
  <c r="C992" i="18"/>
  <c r="B992" i="18"/>
  <c r="A992" i="18"/>
  <c r="E991" i="18"/>
  <c r="D991" i="18"/>
  <c r="C991" i="18"/>
  <c r="B991" i="18"/>
  <c r="A991" i="18"/>
  <c r="E990" i="18"/>
  <c r="D990" i="18"/>
  <c r="C990" i="18"/>
  <c r="B990" i="18"/>
  <c r="A990" i="18"/>
  <c r="E989" i="18"/>
  <c r="D989" i="18"/>
  <c r="C989" i="18"/>
  <c r="B989" i="18"/>
  <c r="A989" i="18"/>
  <c r="E988" i="18"/>
  <c r="D988" i="18"/>
  <c r="C988" i="18"/>
  <c r="B988" i="18"/>
  <c r="A988" i="18"/>
  <c r="E987" i="18"/>
  <c r="D987" i="18"/>
  <c r="C987" i="18"/>
  <c r="B987" i="18"/>
  <c r="A987" i="18"/>
  <c r="E986" i="18"/>
  <c r="D986" i="18"/>
  <c r="C986" i="18"/>
  <c r="B986" i="18"/>
  <c r="A986" i="18"/>
  <c r="E985" i="18"/>
  <c r="D985" i="18"/>
  <c r="C985" i="18"/>
  <c r="B985" i="18"/>
  <c r="A985" i="18"/>
  <c r="E984" i="18"/>
  <c r="D984" i="18"/>
  <c r="C984" i="18"/>
  <c r="B984" i="18"/>
  <c r="A984" i="18"/>
  <c r="E983" i="18"/>
  <c r="D983" i="18"/>
  <c r="C983" i="18"/>
  <c r="B983" i="18"/>
  <c r="A983" i="18"/>
  <c r="E982" i="18"/>
  <c r="D982" i="18"/>
  <c r="C982" i="18"/>
  <c r="B982" i="18"/>
  <c r="A982" i="18"/>
  <c r="E981" i="18"/>
  <c r="D981" i="18"/>
  <c r="C981" i="18"/>
  <c r="B981" i="18"/>
  <c r="A981" i="18"/>
  <c r="E980" i="18"/>
  <c r="D980" i="18"/>
  <c r="C980" i="18"/>
  <c r="B980" i="18"/>
  <c r="A980" i="18"/>
  <c r="E979" i="18"/>
  <c r="D979" i="18"/>
  <c r="C979" i="18"/>
  <c r="B979" i="18"/>
  <c r="A979" i="18"/>
  <c r="E978" i="18"/>
  <c r="D978" i="18"/>
  <c r="C978" i="18"/>
  <c r="B978" i="18"/>
  <c r="A978" i="18"/>
  <c r="E977" i="18"/>
  <c r="D977" i="18"/>
  <c r="C977" i="18"/>
  <c r="B977" i="18"/>
  <c r="A977" i="18"/>
  <c r="E976" i="18"/>
  <c r="D976" i="18"/>
  <c r="C976" i="18"/>
  <c r="B976" i="18"/>
  <c r="A976" i="18"/>
  <c r="E975" i="18"/>
  <c r="D975" i="18"/>
  <c r="C975" i="18"/>
  <c r="B975" i="18"/>
  <c r="A975" i="18"/>
  <c r="E974" i="18"/>
  <c r="D974" i="18"/>
  <c r="C974" i="18"/>
  <c r="B974" i="18"/>
  <c r="A974" i="18"/>
  <c r="E973" i="18"/>
  <c r="D973" i="18"/>
  <c r="C973" i="18"/>
  <c r="B973" i="18"/>
  <c r="A973" i="18"/>
  <c r="E972" i="18"/>
  <c r="D972" i="18"/>
  <c r="C972" i="18"/>
  <c r="B972" i="18"/>
  <c r="A972" i="18"/>
  <c r="E971" i="18"/>
  <c r="D971" i="18"/>
  <c r="C971" i="18"/>
  <c r="B971" i="18"/>
  <c r="A971" i="18"/>
  <c r="E970" i="18"/>
  <c r="D970" i="18"/>
  <c r="C970" i="18"/>
  <c r="B970" i="18"/>
  <c r="A970" i="18"/>
  <c r="E969" i="18"/>
  <c r="D969" i="18"/>
  <c r="C969" i="18"/>
  <c r="B969" i="18"/>
  <c r="A969" i="18"/>
  <c r="E968" i="18"/>
  <c r="D968" i="18"/>
  <c r="C968" i="18"/>
  <c r="B968" i="18"/>
  <c r="A968" i="18"/>
  <c r="E967" i="18"/>
  <c r="D967" i="18"/>
  <c r="C967" i="18"/>
  <c r="B967" i="18"/>
  <c r="A967" i="18"/>
  <c r="E966" i="18"/>
  <c r="D966" i="18"/>
  <c r="C966" i="18"/>
  <c r="B966" i="18"/>
  <c r="A966" i="18"/>
  <c r="E965" i="18"/>
  <c r="D965" i="18"/>
  <c r="C965" i="18"/>
  <c r="B965" i="18"/>
  <c r="A965" i="18"/>
  <c r="E964" i="18"/>
  <c r="D964" i="18"/>
  <c r="C964" i="18"/>
  <c r="B964" i="18"/>
  <c r="A964" i="18"/>
  <c r="E963" i="18"/>
  <c r="D963" i="18"/>
  <c r="C963" i="18"/>
  <c r="B963" i="18"/>
  <c r="A963" i="18"/>
  <c r="E962" i="18"/>
  <c r="D962" i="18"/>
  <c r="C962" i="18"/>
  <c r="B962" i="18"/>
  <c r="A962" i="18"/>
  <c r="E961" i="18"/>
  <c r="D961" i="18"/>
  <c r="C961" i="18"/>
  <c r="B961" i="18"/>
  <c r="A961" i="18"/>
  <c r="E960" i="18"/>
  <c r="D960" i="18"/>
  <c r="C960" i="18"/>
  <c r="B960" i="18"/>
  <c r="A960" i="18"/>
  <c r="E959" i="18"/>
  <c r="D959" i="18"/>
  <c r="C959" i="18"/>
  <c r="B959" i="18"/>
  <c r="A959" i="18"/>
  <c r="E958" i="18"/>
  <c r="D958" i="18"/>
  <c r="C958" i="18"/>
  <c r="B958" i="18"/>
  <c r="A958" i="18"/>
  <c r="E957" i="18"/>
  <c r="D957" i="18"/>
  <c r="C957" i="18"/>
  <c r="B957" i="18"/>
  <c r="A957" i="18"/>
  <c r="E956" i="18"/>
  <c r="D956" i="18"/>
  <c r="C956" i="18"/>
  <c r="B956" i="18"/>
  <c r="A956" i="18"/>
  <c r="E955" i="18"/>
  <c r="D955" i="18"/>
  <c r="C955" i="18"/>
  <c r="B955" i="18"/>
  <c r="A955" i="18"/>
  <c r="E954" i="18"/>
  <c r="D954" i="18"/>
  <c r="C954" i="18"/>
  <c r="B954" i="18"/>
  <c r="A954" i="18"/>
  <c r="E953" i="18"/>
  <c r="D953" i="18"/>
  <c r="C953" i="18"/>
  <c r="B953" i="18"/>
  <c r="A953" i="18"/>
  <c r="E952" i="18"/>
  <c r="D952" i="18"/>
  <c r="C952" i="18"/>
  <c r="B952" i="18"/>
  <c r="A952" i="18"/>
  <c r="E951" i="18"/>
  <c r="D951" i="18"/>
  <c r="C951" i="18"/>
  <c r="B951" i="18"/>
  <c r="A951" i="18"/>
  <c r="E950" i="18"/>
  <c r="D950" i="18"/>
  <c r="C950" i="18"/>
  <c r="B950" i="18"/>
  <c r="A950" i="18"/>
  <c r="E949" i="18"/>
  <c r="D949" i="18"/>
  <c r="C949" i="18"/>
  <c r="B949" i="18"/>
  <c r="A949" i="18"/>
  <c r="E948" i="18"/>
  <c r="D948" i="18"/>
  <c r="C948" i="18"/>
  <c r="B948" i="18"/>
  <c r="A948" i="18"/>
  <c r="E947" i="18"/>
  <c r="D947" i="18"/>
  <c r="C947" i="18"/>
  <c r="B947" i="18"/>
  <c r="A947" i="18"/>
  <c r="E946" i="18"/>
  <c r="D946" i="18"/>
  <c r="C946" i="18"/>
  <c r="B946" i="18"/>
  <c r="A946" i="18"/>
  <c r="E945" i="18"/>
  <c r="D945" i="18"/>
  <c r="C945" i="18"/>
  <c r="B945" i="18"/>
  <c r="A945" i="18"/>
  <c r="E944" i="18"/>
  <c r="D944" i="18"/>
  <c r="C944" i="18"/>
  <c r="B944" i="18"/>
  <c r="A944" i="18"/>
  <c r="E943" i="18"/>
  <c r="D943" i="18"/>
  <c r="C943" i="18"/>
  <c r="B943" i="18"/>
  <c r="A943" i="18"/>
  <c r="E942" i="18"/>
  <c r="D942" i="18"/>
  <c r="C942" i="18"/>
  <c r="B942" i="18"/>
  <c r="A942" i="18"/>
  <c r="E941" i="18"/>
  <c r="D941" i="18"/>
  <c r="C941" i="18"/>
  <c r="B941" i="18"/>
  <c r="A941" i="18"/>
  <c r="E940" i="18"/>
  <c r="D940" i="18"/>
  <c r="C940" i="18"/>
  <c r="B940" i="18"/>
  <c r="A940" i="18"/>
  <c r="E939" i="18"/>
  <c r="D939" i="18"/>
  <c r="C939" i="18"/>
  <c r="B939" i="18"/>
  <c r="A939" i="18"/>
  <c r="E938" i="18"/>
  <c r="D938" i="18"/>
  <c r="C938" i="18"/>
  <c r="B938" i="18"/>
  <c r="A938" i="18"/>
  <c r="E937" i="18"/>
  <c r="D937" i="18"/>
  <c r="C937" i="18"/>
  <c r="B937" i="18"/>
  <c r="A937" i="18"/>
  <c r="E936" i="18"/>
  <c r="D936" i="18"/>
  <c r="C936" i="18"/>
  <c r="B936" i="18"/>
  <c r="A936" i="18"/>
  <c r="E935" i="18"/>
  <c r="D935" i="18"/>
  <c r="C935" i="18"/>
  <c r="B935" i="18"/>
  <c r="A935" i="18"/>
  <c r="E934" i="18"/>
  <c r="D934" i="18"/>
  <c r="C934" i="18"/>
  <c r="B934" i="18"/>
  <c r="A934" i="18"/>
  <c r="E933" i="18"/>
  <c r="D933" i="18"/>
  <c r="C933" i="18"/>
  <c r="B933" i="18"/>
  <c r="A933" i="18"/>
  <c r="E932" i="18"/>
  <c r="D932" i="18"/>
  <c r="C932" i="18"/>
  <c r="B932" i="18"/>
  <c r="A932" i="18"/>
  <c r="E931" i="18"/>
  <c r="D931" i="18"/>
  <c r="C931" i="18"/>
  <c r="B931" i="18"/>
  <c r="A931" i="18"/>
  <c r="E930" i="18"/>
  <c r="D930" i="18"/>
  <c r="C930" i="18"/>
  <c r="B930" i="18"/>
  <c r="A930" i="18"/>
  <c r="E929" i="18"/>
  <c r="D929" i="18"/>
  <c r="C929" i="18"/>
  <c r="B929" i="18"/>
  <c r="A929" i="18"/>
  <c r="E928" i="18"/>
  <c r="D928" i="18"/>
  <c r="C928" i="18"/>
  <c r="B928" i="18"/>
  <c r="A928" i="18"/>
  <c r="E927" i="18"/>
  <c r="D927" i="18"/>
  <c r="C927" i="18"/>
  <c r="B927" i="18"/>
  <c r="A927" i="18"/>
  <c r="E926" i="18"/>
  <c r="D926" i="18"/>
  <c r="C926" i="18"/>
  <c r="B926" i="18"/>
  <c r="A926" i="18"/>
  <c r="E925" i="18"/>
  <c r="D925" i="18"/>
  <c r="C925" i="18"/>
  <c r="B925" i="18"/>
  <c r="A925" i="18"/>
  <c r="E924" i="18"/>
  <c r="D924" i="18"/>
  <c r="C924" i="18"/>
  <c r="B924" i="18"/>
  <c r="A924" i="18"/>
  <c r="E923" i="18"/>
  <c r="D923" i="18"/>
  <c r="C923" i="18"/>
  <c r="B923" i="18"/>
  <c r="A923" i="18"/>
  <c r="E922" i="18"/>
  <c r="D922" i="18"/>
  <c r="C922" i="18"/>
  <c r="B922" i="18"/>
  <c r="A922" i="18"/>
  <c r="E921" i="18"/>
  <c r="D921" i="18"/>
  <c r="C921" i="18"/>
  <c r="B921" i="18"/>
  <c r="A921" i="18"/>
  <c r="E920" i="18"/>
  <c r="D920" i="18"/>
  <c r="C920" i="18"/>
  <c r="B920" i="18"/>
  <c r="A920" i="18"/>
  <c r="E919" i="18"/>
  <c r="D919" i="18"/>
  <c r="C919" i="18"/>
  <c r="B919" i="18"/>
  <c r="A919" i="18"/>
  <c r="E918" i="18"/>
  <c r="D918" i="18"/>
  <c r="C918" i="18"/>
  <c r="B918" i="18"/>
  <c r="A918" i="18"/>
  <c r="E917" i="18"/>
  <c r="D917" i="18"/>
  <c r="C917" i="18"/>
  <c r="B917" i="18"/>
  <c r="A917" i="18"/>
  <c r="E916" i="18"/>
  <c r="D916" i="18"/>
  <c r="C916" i="18"/>
  <c r="B916" i="18"/>
  <c r="A916" i="18"/>
  <c r="E915" i="18"/>
  <c r="D915" i="18"/>
  <c r="C915" i="18"/>
  <c r="B915" i="18"/>
  <c r="A915" i="18"/>
  <c r="E914" i="18"/>
  <c r="D914" i="18"/>
  <c r="C914" i="18"/>
  <c r="B914" i="18"/>
  <c r="A914" i="18"/>
  <c r="E913" i="18"/>
  <c r="D913" i="18"/>
  <c r="C913" i="18"/>
  <c r="B913" i="18"/>
  <c r="A913" i="18"/>
  <c r="E912" i="18"/>
  <c r="D912" i="18"/>
  <c r="C912" i="18"/>
  <c r="B912" i="18"/>
  <c r="A912" i="18"/>
  <c r="E911" i="18"/>
  <c r="D911" i="18"/>
  <c r="C911" i="18"/>
  <c r="B911" i="18"/>
  <c r="A911" i="18"/>
  <c r="E910" i="18"/>
  <c r="D910" i="18"/>
  <c r="C910" i="18"/>
  <c r="B910" i="18"/>
  <c r="A910" i="18"/>
  <c r="E909" i="18"/>
  <c r="D909" i="18"/>
  <c r="C909" i="18"/>
  <c r="B909" i="18"/>
  <c r="A909" i="18"/>
  <c r="E908" i="18"/>
  <c r="D908" i="18"/>
  <c r="C908" i="18"/>
  <c r="B908" i="18"/>
  <c r="A908" i="18"/>
  <c r="E907" i="18"/>
  <c r="D907" i="18"/>
  <c r="C907" i="18"/>
  <c r="B907" i="18"/>
  <c r="A907" i="18"/>
  <c r="E906" i="18"/>
  <c r="D906" i="18"/>
  <c r="C906" i="18"/>
  <c r="B906" i="18"/>
  <c r="A906" i="18"/>
  <c r="E905" i="18"/>
  <c r="D905" i="18"/>
  <c r="C905" i="18"/>
  <c r="B905" i="18"/>
  <c r="A905" i="18"/>
  <c r="E904" i="18"/>
  <c r="D904" i="18"/>
  <c r="C904" i="18"/>
  <c r="B904" i="18"/>
  <c r="A904" i="18"/>
  <c r="E903" i="18"/>
  <c r="D903" i="18"/>
  <c r="C903" i="18"/>
  <c r="B903" i="18"/>
  <c r="A903" i="18"/>
  <c r="E902" i="18"/>
  <c r="D902" i="18"/>
  <c r="C902" i="18"/>
  <c r="B902" i="18"/>
  <c r="A902" i="18"/>
  <c r="E901" i="18"/>
  <c r="D901" i="18"/>
  <c r="C901" i="18"/>
  <c r="B901" i="18"/>
  <c r="A901" i="18"/>
  <c r="E900" i="18"/>
  <c r="D900" i="18"/>
  <c r="C900" i="18"/>
  <c r="B900" i="18"/>
  <c r="A900" i="18"/>
  <c r="E899" i="18"/>
  <c r="D899" i="18"/>
  <c r="C899" i="18"/>
  <c r="B899" i="18"/>
  <c r="A899" i="18"/>
  <c r="E898" i="18"/>
  <c r="D898" i="18"/>
  <c r="C898" i="18"/>
  <c r="B898" i="18"/>
  <c r="A898" i="18"/>
  <c r="E897" i="18"/>
  <c r="D897" i="18"/>
  <c r="C897" i="18"/>
  <c r="B897" i="18"/>
  <c r="A897" i="18"/>
  <c r="E896" i="18"/>
  <c r="D896" i="18"/>
  <c r="C896" i="18"/>
  <c r="B896" i="18"/>
  <c r="A896" i="18"/>
  <c r="E895" i="18"/>
  <c r="D895" i="18"/>
  <c r="C895" i="18"/>
  <c r="B895" i="18"/>
  <c r="A895" i="18"/>
  <c r="E894" i="18"/>
  <c r="D894" i="18"/>
  <c r="C894" i="18"/>
  <c r="B894" i="18"/>
  <c r="A894" i="18"/>
  <c r="E893" i="18"/>
  <c r="D893" i="18"/>
  <c r="C893" i="18"/>
  <c r="B893" i="18"/>
  <c r="A893" i="18"/>
  <c r="E892" i="18"/>
  <c r="D892" i="18"/>
  <c r="C892" i="18"/>
  <c r="B892" i="18"/>
  <c r="A892" i="18"/>
  <c r="E891" i="18"/>
  <c r="D891" i="18"/>
  <c r="C891" i="18"/>
  <c r="B891" i="18"/>
  <c r="A891" i="18"/>
  <c r="E890" i="18"/>
  <c r="D890" i="18"/>
  <c r="C890" i="18"/>
  <c r="B890" i="18"/>
  <c r="A890" i="18"/>
  <c r="E889" i="18"/>
  <c r="D889" i="18"/>
  <c r="C889" i="18"/>
  <c r="B889" i="18"/>
  <c r="A889" i="18"/>
  <c r="E888" i="18"/>
  <c r="D888" i="18"/>
  <c r="C888" i="18"/>
  <c r="B888" i="18"/>
  <c r="A888" i="18"/>
  <c r="E887" i="18"/>
  <c r="D887" i="18"/>
  <c r="C887" i="18"/>
  <c r="B887" i="18"/>
  <c r="A887" i="18"/>
  <c r="E886" i="18"/>
  <c r="D886" i="18"/>
  <c r="C886" i="18"/>
  <c r="B886" i="18"/>
  <c r="A886" i="18"/>
  <c r="E885" i="18"/>
  <c r="D885" i="18"/>
  <c r="C885" i="18"/>
  <c r="B885" i="18"/>
  <c r="A885" i="18"/>
  <c r="E884" i="18"/>
  <c r="D884" i="18"/>
  <c r="C884" i="18"/>
  <c r="B884" i="18"/>
  <c r="A884" i="18"/>
  <c r="E883" i="18"/>
  <c r="D883" i="18"/>
  <c r="C883" i="18"/>
  <c r="B883" i="18"/>
  <c r="A883" i="18"/>
  <c r="E882" i="18"/>
  <c r="D882" i="18"/>
  <c r="C882" i="18"/>
  <c r="B882" i="18"/>
  <c r="A882" i="18"/>
  <c r="E881" i="18"/>
  <c r="D881" i="18"/>
  <c r="C881" i="18"/>
  <c r="B881" i="18"/>
  <c r="A881" i="18"/>
  <c r="E880" i="18"/>
  <c r="D880" i="18"/>
  <c r="C880" i="18"/>
  <c r="B880" i="18"/>
  <c r="A880" i="18"/>
  <c r="E879" i="18"/>
  <c r="D879" i="18"/>
  <c r="C879" i="18"/>
  <c r="B879" i="18"/>
  <c r="A879" i="18"/>
  <c r="E878" i="18"/>
  <c r="D878" i="18"/>
  <c r="C878" i="18"/>
  <c r="B878" i="18"/>
  <c r="A878" i="18"/>
  <c r="E877" i="18"/>
  <c r="D877" i="18"/>
  <c r="C877" i="18"/>
  <c r="B877" i="18"/>
  <c r="A877" i="18"/>
  <c r="E876" i="18"/>
  <c r="D876" i="18"/>
  <c r="C876" i="18"/>
  <c r="B876" i="18"/>
  <c r="A876" i="18"/>
  <c r="E875" i="18"/>
  <c r="D875" i="18"/>
  <c r="C875" i="18"/>
  <c r="B875" i="18"/>
  <c r="A875" i="18"/>
  <c r="E874" i="18"/>
  <c r="D874" i="18"/>
  <c r="C874" i="18"/>
  <c r="B874" i="18"/>
  <c r="A874" i="18"/>
  <c r="E873" i="18"/>
  <c r="D873" i="18"/>
  <c r="C873" i="18"/>
  <c r="B873" i="18"/>
  <c r="A873" i="18"/>
  <c r="E872" i="18"/>
  <c r="D872" i="18"/>
  <c r="C872" i="18"/>
  <c r="B872" i="18"/>
  <c r="A872" i="18"/>
  <c r="E871" i="18"/>
  <c r="D871" i="18"/>
  <c r="C871" i="18"/>
  <c r="B871" i="18"/>
  <c r="A871" i="18"/>
  <c r="E870" i="18"/>
  <c r="D870" i="18"/>
  <c r="C870" i="18"/>
  <c r="B870" i="18"/>
  <c r="A870" i="18"/>
  <c r="E869" i="18"/>
  <c r="D869" i="18"/>
  <c r="C869" i="18"/>
  <c r="B869" i="18"/>
  <c r="A869" i="18"/>
  <c r="E868" i="18"/>
  <c r="D868" i="18"/>
  <c r="C868" i="18"/>
  <c r="B868" i="18"/>
  <c r="A868" i="18"/>
  <c r="E867" i="18"/>
  <c r="D867" i="18"/>
  <c r="C867" i="18"/>
  <c r="B867" i="18"/>
  <c r="A867" i="18"/>
  <c r="E866" i="18"/>
  <c r="D866" i="18"/>
  <c r="C866" i="18"/>
  <c r="B866" i="18"/>
  <c r="A866" i="18"/>
  <c r="E865" i="18"/>
  <c r="D865" i="18"/>
  <c r="C865" i="18"/>
  <c r="B865" i="18"/>
  <c r="A865" i="18"/>
  <c r="E864" i="18"/>
  <c r="D864" i="18"/>
  <c r="C864" i="18"/>
  <c r="B864" i="18"/>
  <c r="A864" i="18"/>
  <c r="E863" i="18"/>
  <c r="D863" i="18"/>
  <c r="C863" i="18"/>
  <c r="B863" i="18"/>
  <c r="A863" i="18"/>
  <c r="E862" i="18"/>
  <c r="D862" i="18"/>
  <c r="C862" i="18"/>
  <c r="B862" i="18"/>
  <c r="A862" i="18"/>
  <c r="E861" i="18"/>
  <c r="D861" i="18"/>
  <c r="C861" i="18"/>
  <c r="B861" i="18"/>
  <c r="A861" i="18"/>
  <c r="E860" i="18"/>
  <c r="D860" i="18"/>
  <c r="C860" i="18"/>
  <c r="B860" i="18"/>
  <c r="A860" i="18"/>
  <c r="E859" i="18"/>
  <c r="D859" i="18"/>
  <c r="C859" i="18"/>
  <c r="B859" i="18"/>
  <c r="A859" i="18"/>
  <c r="E858" i="18"/>
  <c r="D858" i="18"/>
  <c r="C858" i="18"/>
  <c r="B858" i="18"/>
  <c r="A858" i="18"/>
  <c r="E857" i="18"/>
  <c r="D857" i="18"/>
  <c r="C857" i="18"/>
  <c r="B857" i="18"/>
  <c r="A857" i="18"/>
  <c r="E856" i="18"/>
  <c r="D856" i="18"/>
  <c r="C856" i="18"/>
  <c r="B856" i="18"/>
  <c r="A856" i="18"/>
  <c r="E855" i="18"/>
  <c r="D855" i="18"/>
  <c r="C855" i="18"/>
  <c r="B855" i="18"/>
  <c r="A855" i="18"/>
  <c r="E854" i="18"/>
  <c r="D854" i="18"/>
  <c r="C854" i="18"/>
  <c r="B854" i="18"/>
  <c r="A854" i="18"/>
  <c r="E853" i="18"/>
  <c r="D853" i="18"/>
  <c r="C853" i="18"/>
  <c r="B853" i="18"/>
  <c r="A853" i="18"/>
  <c r="E852" i="18"/>
  <c r="D852" i="18"/>
  <c r="C852" i="18"/>
  <c r="B852" i="18"/>
  <c r="A852" i="18"/>
  <c r="E851" i="18"/>
  <c r="D851" i="18"/>
  <c r="C851" i="18"/>
  <c r="B851" i="18"/>
  <c r="A851" i="18"/>
  <c r="E850" i="18"/>
  <c r="D850" i="18"/>
  <c r="C850" i="18"/>
  <c r="B850" i="18"/>
  <c r="A850" i="18"/>
  <c r="E849" i="18"/>
  <c r="D849" i="18"/>
  <c r="C849" i="18"/>
  <c r="B849" i="18"/>
  <c r="A849" i="18"/>
  <c r="E848" i="18"/>
  <c r="D848" i="18"/>
  <c r="C848" i="18"/>
  <c r="B848" i="18"/>
  <c r="A848" i="18"/>
  <c r="E847" i="18"/>
  <c r="D847" i="18"/>
  <c r="C847" i="18"/>
  <c r="B847" i="18"/>
  <c r="A847" i="18"/>
  <c r="E846" i="18"/>
  <c r="D846" i="18"/>
  <c r="C846" i="18"/>
  <c r="B846" i="18"/>
  <c r="A846" i="18"/>
  <c r="E845" i="18"/>
  <c r="D845" i="18"/>
  <c r="C845" i="18"/>
  <c r="B845" i="18"/>
  <c r="A845" i="18"/>
  <c r="E844" i="18"/>
  <c r="D844" i="18"/>
  <c r="C844" i="18"/>
  <c r="B844" i="18"/>
  <c r="A844" i="18"/>
  <c r="E843" i="18"/>
  <c r="D843" i="18"/>
  <c r="C843" i="18"/>
  <c r="B843" i="18"/>
  <c r="A843" i="18"/>
  <c r="E842" i="18"/>
  <c r="D842" i="18"/>
  <c r="C842" i="18"/>
  <c r="B842" i="18"/>
  <c r="A842" i="18"/>
  <c r="E841" i="18"/>
  <c r="D841" i="18"/>
  <c r="C841" i="18"/>
  <c r="B841" i="18"/>
  <c r="A841" i="18"/>
  <c r="E840" i="18"/>
  <c r="D840" i="18"/>
  <c r="C840" i="18"/>
  <c r="B840" i="18"/>
  <c r="A840" i="18"/>
  <c r="E839" i="18"/>
  <c r="D839" i="18"/>
  <c r="C839" i="18"/>
  <c r="B839" i="18"/>
  <c r="A839" i="18"/>
  <c r="E838" i="18"/>
  <c r="D838" i="18"/>
  <c r="C838" i="18"/>
  <c r="B838" i="18"/>
  <c r="A838" i="18"/>
  <c r="E837" i="18"/>
  <c r="D837" i="18"/>
  <c r="C837" i="18"/>
  <c r="B837" i="18"/>
  <c r="A837" i="18"/>
  <c r="E836" i="18"/>
  <c r="D836" i="18"/>
  <c r="C836" i="18"/>
  <c r="B836" i="18"/>
  <c r="A836" i="18"/>
  <c r="E835" i="18"/>
  <c r="D835" i="18"/>
  <c r="C835" i="18"/>
  <c r="B835" i="18"/>
  <c r="A835" i="18"/>
  <c r="E834" i="18"/>
  <c r="D834" i="18"/>
  <c r="C834" i="18"/>
  <c r="B834" i="18"/>
  <c r="A834" i="18"/>
  <c r="E833" i="18"/>
  <c r="D833" i="18"/>
  <c r="C833" i="18"/>
  <c r="B833" i="18"/>
  <c r="A833" i="18"/>
  <c r="E832" i="18"/>
  <c r="D832" i="18"/>
  <c r="C832" i="18"/>
  <c r="B832" i="18"/>
  <c r="A832" i="18"/>
  <c r="E831" i="18"/>
  <c r="D831" i="18"/>
  <c r="C831" i="18"/>
  <c r="B831" i="18"/>
  <c r="A831" i="18"/>
  <c r="E830" i="18"/>
  <c r="D830" i="18"/>
  <c r="C830" i="18"/>
  <c r="B830" i="18"/>
  <c r="A830" i="18"/>
  <c r="E829" i="18"/>
  <c r="D829" i="18"/>
  <c r="C829" i="18"/>
  <c r="B829" i="18"/>
  <c r="A829" i="18"/>
  <c r="E828" i="18"/>
  <c r="D828" i="18"/>
  <c r="C828" i="18"/>
  <c r="B828" i="18"/>
  <c r="A828" i="18"/>
  <c r="E827" i="18"/>
  <c r="D827" i="18"/>
  <c r="C827" i="18"/>
  <c r="B827" i="18"/>
  <c r="A827" i="18"/>
  <c r="E826" i="18"/>
  <c r="D826" i="18"/>
  <c r="C826" i="18"/>
  <c r="B826" i="18"/>
  <c r="A826" i="18"/>
  <c r="E825" i="18"/>
  <c r="D825" i="18"/>
  <c r="C825" i="18"/>
  <c r="B825" i="18"/>
  <c r="A825" i="18"/>
  <c r="E824" i="18"/>
  <c r="D824" i="18"/>
  <c r="C824" i="18"/>
  <c r="B824" i="18"/>
  <c r="A824" i="18"/>
  <c r="E823" i="18"/>
  <c r="D823" i="18"/>
  <c r="C823" i="18"/>
  <c r="B823" i="18"/>
  <c r="A823" i="18"/>
  <c r="E822" i="18"/>
  <c r="D822" i="18"/>
  <c r="C822" i="18"/>
  <c r="B822" i="18"/>
  <c r="A822" i="18"/>
  <c r="E821" i="18"/>
  <c r="D821" i="18"/>
  <c r="C821" i="18"/>
  <c r="B821" i="18"/>
  <c r="A821" i="18"/>
  <c r="E820" i="18"/>
  <c r="D820" i="18"/>
  <c r="C820" i="18"/>
  <c r="B820" i="18"/>
  <c r="A820" i="18"/>
  <c r="E819" i="18"/>
  <c r="D819" i="18"/>
  <c r="C819" i="18"/>
  <c r="B819" i="18"/>
  <c r="A819" i="18"/>
  <c r="E818" i="18"/>
  <c r="D818" i="18"/>
  <c r="C818" i="18"/>
  <c r="B818" i="18"/>
  <c r="A818" i="18"/>
  <c r="E817" i="18"/>
  <c r="D817" i="18"/>
  <c r="C817" i="18"/>
  <c r="B817" i="18"/>
  <c r="A817" i="18"/>
  <c r="E816" i="18"/>
  <c r="D816" i="18"/>
  <c r="C816" i="18"/>
  <c r="B816" i="18"/>
  <c r="A816" i="18"/>
  <c r="E815" i="18"/>
  <c r="D815" i="18"/>
  <c r="C815" i="18"/>
  <c r="B815" i="18"/>
  <c r="A815" i="18"/>
  <c r="E814" i="18"/>
  <c r="D814" i="18"/>
  <c r="C814" i="18"/>
  <c r="B814" i="18"/>
  <c r="A814" i="18"/>
  <c r="E813" i="18"/>
  <c r="D813" i="18"/>
  <c r="C813" i="18"/>
  <c r="B813" i="18"/>
  <c r="A813" i="18"/>
  <c r="E812" i="18"/>
  <c r="D812" i="18"/>
  <c r="C812" i="18"/>
  <c r="B812" i="18"/>
  <c r="A812" i="18"/>
  <c r="E811" i="18"/>
  <c r="D811" i="18"/>
  <c r="C811" i="18"/>
  <c r="B811" i="18"/>
  <c r="A811" i="18"/>
  <c r="E810" i="18"/>
  <c r="D810" i="18"/>
  <c r="C810" i="18"/>
  <c r="B810" i="18"/>
  <c r="A810" i="18"/>
  <c r="E809" i="18"/>
  <c r="D809" i="18"/>
  <c r="C809" i="18"/>
  <c r="B809" i="18"/>
  <c r="A809" i="18"/>
  <c r="E808" i="18"/>
  <c r="D808" i="18"/>
  <c r="C808" i="18"/>
  <c r="B808" i="18"/>
  <c r="A808" i="18"/>
  <c r="E807" i="18"/>
  <c r="D807" i="18"/>
  <c r="C807" i="18"/>
  <c r="B807" i="18"/>
  <c r="A807" i="18"/>
  <c r="E806" i="18"/>
  <c r="D806" i="18"/>
  <c r="C806" i="18"/>
  <c r="B806" i="18"/>
  <c r="A806" i="18"/>
  <c r="E805" i="18"/>
  <c r="D805" i="18"/>
  <c r="C805" i="18"/>
  <c r="B805" i="18"/>
  <c r="A805" i="18"/>
  <c r="E804" i="18"/>
  <c r="D804" i="18"/>
  <c r="C804" i="18"/>
  <c r="B804" i="18"/>
  <c r="A804" i="18"/>
  <c r="E803" i="18"/>
  <c r="D803" i="18"/>
  <c r="C803" i="18"/>
  <c r="B803" i="18"/>
  <c r="A803" i="18"/>
  <c r="E802" i="18"/>
  <c r="D802" i="18"/>
  <c r="C802" i="18"/>
  <c r="B802" i="18"/>
  <c r="A802" i="18"/>
  <c r="E801" i="18"/>
  <c r="D801" i="18"/>
  <c r="C801" i="18"/>
  <c r="B801" i="18"/>
  <c r="A801" i="18"/>
  <c r="E800" i="18"/>
  <c r="D800" i="18"/>
  <c r="C800" i="18"/>
  <c r="B800" i="18"/>
  <c r="A800" i="18"/>
  <c r="E799" i="18"/>
  <c r="D799" i="18"/>
  <c r="C799" i="18"/>
  <c r="B799" i="18"/>
  <c r="A799" i="18"/>
  <c r="E798" i="18"/>
  <c r="D798" i="18"/>
  <c r="C798" i="18"/>
  <c r="B798" i="18"/>
  <c r="A798" i="18"/>
  <c r="E797" i="18"/>
  <c r="D797" i="18"/>
  <c r="C797" i="18"/>
  <c r="B797" i="18"/>
  <c r="A797" i="18"/>
  <c r="E796" i="18"/>
  <c r="D796" i="18"/>
  <c r="C796" i="18"/>
  <c r="B796" i="18"/>
  <c r="A796" i="18"/>
  <c r="E795" i="18"/>
  <c r="D795" i="18"/>
  <c r="C795" i="18"/>
  <c r="B795" i="18"/>
  <c r="A795" i="18"/>
  <c r="E794" i="18"/>
  <c r="D794" i="18"/>
  <c r="C794" i="18"/>
  <c r="B794" i="18"/>
  <c r="A794" i="18"/>
  <c r="E793" i="18"/>
  <c r="D793" i="18"/>
  <c r="C793" i="18"/>
  <c r="B793" i="18"/>
  <c r="A793" i="18"/>
  <c r="E792" i="18"/>
  <c r="D792" i="18"/>
  <c r="C792" i="18"/>
  <c r="B792" i="18"/>
  <c r="A792" i="18"/>
  <c r="E791" i="18"/>
  <c r="D791" i="18"/>
  <c r="C791" i="18"/>
  <c r="B791" i="18"/>
  <c r="A791" i="18"/>
  <c r="E790" i="18"/>
  <c r="D790" i="18"/>
  <c r="C790" i="18"/>
  <c r="B790" i="18"/>
  <c r="A790" i="18"/>
  <c r="E789" i="18"/>
  <c r="D789" i="18"/>
  <c r="C789" i="18"/>
  <c r="B789" i="18"/>
  <c r="A789" i="18"/>
  <c r="E788" i="18"/>
  <c r="D788" i="18"/>
  <c r="C788" i="18"/>
  <c r="B788" i="18"/>
  <c r="A788" i="18"/>
  <c r="E787" i="18"/>
  <c r="D787" i="18"/>
  <c r="C787" i="18"/>
  <c r="B787" i="18"/>
  <c r="A787" i="18"/>
  <c r="E786" i="18"/>
  <c r="D786" i="18"/>
  <c r="C786" i="18"/>
  <c r="B786" i="18"/>
  <c r="A786" i="18"/>
  <c r="E785" i="18"/>
  <c r="D785" i="18"/>
  <c r="C785" i="18"/>
  <c r="B785" i="18"/>
  <c r="A785" i="18"/>
  <c r="E784" i="18"/>
  <c r="D784" i="18"/>
  <c r="C784" i="18"/>
  <c r="B784" i="18"/>
  <c r="A784" i="18"/>
  <c r="E783" i="18"/>
  <c r="D783" i="18"/>
  <c r="C783" i="18"/>
  <c r="B783" i="18"/>
  <c r="A783" i="18"/>
  <c r="E782" i="18"/>
  <c r="D782" i="18"/>
  <c r="C782" i="18"/>
  <c r="B782" i="18"/>
  <c r="A782" i="18"/>
  <c r="E781" i="18"/>
  <c r="D781" i="18"/>
  <c r="C781" i="18"/>
  <c r="B781" i="18"/>
  <c r="A781" i="18"/>
  <c r="E780" i="18"/>
  <c r="D780" i="18"/>
  <c r="C780" i="18"/>
  <c r="B780" i="18"/>
  <c r="A780" i="18"/>
  <c r="E779" i="18"/>
  <c r="D779" i="18"/>
  <c r="C779" i="18"/>
  <c r="B779" i="18"/>
  <c r="A779" i="18"/>
  <c r="E778" i="18"/>
  <c r="D778" i="18"/>
  <c r="C778" i="18"/>
  <c r="B778" i="18"/>
  <c r="A778" i="18"/>
  <c r="E777" i="18"/>
  <c r="D777" i="18"/>
  <c r="C777" i="18"/>
  <c r="B777" i="18"/>
  <c r="A777" i="18"/>
  <c r="E776" i="18"/>
  <c r="D776" i="18"/>
  <c r="C776" i="18"/>
  <c r="B776" i="18"/>
  <c r="A776" i="18"/>
  <c r="E775" i="18"/>
  <c r="D775" i="18"/>
  <c r="C775" i="18"/>
  <c r="B775" i="18"/>
  <c r="A775" i="18"/>
  <c r="E774" i="18"/>
  <c r="D774" i="18"/>
  <c r="C774" i="18"/>
  <c r="B774" i="18"/>
  <c r="A774" i="18"/>
  <c r="E773" i="18"/>
  <c r="D773" i="18"/>
  <c r="C773" i="18"/>
  <c r="B773" i="18"/>
  <c r="A773" i="18"/>
  <c r="E772" i="18"/>
  <c r="D772" i="18"/>
  <c r="C772" i="18"/>
  <c r="B772" i="18"/>
  <c r="A772" i="18"/>
  <c r="E771" i="18"/>
  <c r="D771" i="18"/>
  <c r="C771" i="18"/>
  <c r="B771" i="18"/>
  <c r="A771" i="18"/>
  <c r="E770" i="18"/>
  <c r="D770" i="18"/>
  <c r="C770" i="18"/>
  <c r="B770" i="18"/>
  <c r="A770" i="18"/>
  <c r="E769" i="18"/>
  <c r="D769" i="18"/>
  <c r="C769" i="18"/>
  <c r="B769" i="18"/>
  <c r="A769" i="18"/>
  <c r="E768" i="18"/>
  <c r="D768" i="18"/>
  <c r="C768" i="18"/>
  <c r="B768" i="18"/>
  <c r="A768" i="18"/>
  <c r="E767" i="18"/>
  <c r="D767" i="18"/>
  <c r="C767" i="18"/>
  <c r="B767" i="18"/>
  <c r="A767" i="18"/>
  <c r="E766" i="18"/>
  <c r="D766" i="18"/>
  <c r="C766" i="18"/>
  <c r="B766" i="18"/>
  <c r="A766" i="18"/>
  <c r="E765" i="18"/>
  <c r="D765" i="18"/>
  <c r="C765" i="18"/>
  <c r="B765" i="18"/>
  <c r="A765" i="18"/>
  <c r="E764" i="18"/>
  <c r="D764" i="18"/>
  <c r="C764" i="18"/>
  <c r="B764" i="18"/>
  <c r="A764" i="18"/>
  <c r="E763" i="18"/>
  <c r="D763" i="18"/>
  <c r="C763" i="18"/>
  <c r="B763" i="18"/>
  <c r="A763" i="18"/>
  <c r="E762" i="18"/>
  <c r="D762" i="18"/>
  <c r="C762" i="18"/>
  <c r="B762" i="18"/>
  <c r="A762" i="18"/>
  <c r="E761" i="18"/>
  <c r="D761" i="18"/>
  <c r="C761" i="18"/>
  <c r="B761" i="18"/>
  <c r="A761" i="18"/>
  <c r="E760" i="18"/>
  <c r="D760" i="18"/>
  <c r="C760" i="18"/>
  <c r="B760" i="18"/>
  <c r="A760" i="18"/>
  <c r="E759" i="18"/>
  <c r="D759" i="18"/>
  <c r="C759" i="18"/>
  <c r="B759" i="18"/>
  <c r="A759" i="18"/>
  <c r="E758" i="18"/>
  <c r="D758" i="18"/>
  <c r="C758" i="18"/>
  <c r="B758" i="18"/>
  <c r="A758" i="18"/>
  <c r="E757" i="18"/>
  <c r="D757" i="18"/>
  <c r="C757" i="18"/>
  <c r="B757" i="18"/>
  <c r="A757" i="18"/>
  <c r="E756" i="18"/>
  <c r="D756" i="18"/>
  <c r="C756" i="18"/>
  <c r="B756" i="18"/>
  <c r="A756" i="18"/>
  <c r="E755" i="18"/>
  <c r="D755" i="18"/>
  <c r="C755" i="18"/>
  <c r="B755" i="18"/>
  <c r="A755" i="18"/>
  <c r="E754" i="18"/>
  <c r="D754" i="18"/>
  <c r="C754" i="18"/>
  <c r="B754" i="18"/>
  <c r="A754" i="18"/>
  <c r="E753" i="18"/>
  <c r="D753" i="18"/>
  <c r="C753" i="18"/>
  <c r="B753" i="18"/>
  <c r="A753" i="18"/>
  <c r="E752" i="18"/>
  <c r="D752" i="18"/>
  <c r="C752" i="18"/>
  <c r="B752" i="18"/>
  <c r="A752" i="18"/>
  <c r="E751" i="18"/>
  <c r="D751" i="18"/>
  <c r="C751" i="18"/>
  <c r="B751" i="18"/>
  <c r="A751" i="18"/>
  <c r="E750" i="18"/>
  <c r="D750" i="18"/>
  <c r="C750" i="18"/>
  <c r="B750" i="18"/>
  <c r="A750" i="18"/>
  <c r="E749" i="18"/>
  <c r="D749" i="18"/>
  <c r="C749" i="18"/>
  <c r="B749" i="18"/>
  <c r="A749" i="18"/>
  <c r="E748" i="18"/>
  <c r="D748" i="18"/>
  <c r="C748" i="18"/>
  <c r="B748" i="18"/>
  <c r="A748" i="18"/>
  <c r="E747" i="18"/>
  <c r="D747" i="18"/>
  <c r="C747" i="18"/>
  <c r="B747" i="18"/>
  <c r="A747" i="18"/>
  <c r="E746" i="18"/>
  <c r="D746" i="18"/>
  <c r="C746" i="18"/>
  <c r="B746" i="18"/>
  <c r="A746" i="18"/>
  <c r="E745" i="18"/>
  <c r="D745" i="18"/>
  <c r="C745" i="18"/>
  <c r="B745" i="18"/>
  <c r="A745" i="18"/>
  <c r="E744" i="18"/>
  <c r="D744" i="18"/>
  <c r="C744" i="18"/>
  <c r="B744" i="18"/>
  <c r="A744" i="18"/>
  <c r="E743" i="18"/>
  <c r="D743" i="18"/>
  <c r="C743" i="18"/>
  <c r="B743" i="18"/>
  <c r="A743" i="18"/>
  <c r="E742" i="18"/>
  <c r="D742" i="18"/>
  <c r="C742" i="18"/>
  <c r="B742" i="18"/>
  <c r="A742" i="18"/>
  <c r="E741" i="18"/>
  <c r="D741" i="18"/>
  <c r="C741" i="18"/>
  <c r="B741" i="18"/>
  <c r="A741" i="18"/>
  <c r="E740" i="18"/>
  <c r="D740" i="18"/>
  <c r="C740" i="18"/>
  <c r="B740" i="18"/>
  <c r="A740" i="18"/>
  <c r="E739" i="18"/>
  <c r="D739" i="18"/>
  <c r="C739" i="18"/>
  <c r="B739" i="18"/>
  <c r="A739" i="18"/>
  <c r="E738" i="18"/>
  <c r="D738" i="18"/>
  <c r="C738" i="18"/>
  <c r="B738" i="18"/>
  <c r="A738" i="18"/>
  <c r="E737" i="18"/>
  <c r="D737" i="18"/>
  <c r="C737" i="18"/>
  <c r="B737" i="18"/>
  <c r="A737" i="18"/>
  <c r="E736" i="18"/>
  <c r="D736" i="18"/>
  <c r="C736" i="18"/>
  <c r="B736" i="18"/>
  <c r="A736" i="18"/>
  <c r="E735" i="18"/>
  <c r="D735" i="18"/>
  <c r="C735" i="18"/>
  <c r="B735" i="18"/>
  <c r="A735" i="18"/>
  <c r="E734" i="18"/>
  <c r="D734" i="18"/>
  <c r="C734" i="18"/>
  <c r="B734" i="18"/>
  <c r="A734" i="18"/>
  <c r="E733" i="18"/>
  <c r="D733" i="18"/>
  <c r="C733" i="18"/>
  <c r="B733" i="18"/>
  <c r="A733" i="18"/>
  <c r="E732" i="18"/>
  <c r="D732" i="18"/>
  <c r="C732" i="18"/>
  <c r="B732" i="18"/>
  <c r="A732" i="18"/>
  <c r="E731" i="18"/>
  <c r="D731" i="18"/>
  <c r="C731" i="18"/>
  <c r="B731" i="18"/>
  <c r="A731" i="18"/>
  <c r="E730" i="18"/>
  <c r="D730" i="18"/>
  <c r="C730" i="18"/>
  <c r="B730" i="18"/>
  <c r="A730" i="18"/>
  <c r="E729" i="18"/>
  <c r="D729" i="18"/>
  <c r="C729" i="18"/>
  <c r="B729" i="18"/>
  <c r="A729" i="18"/>
  <c r="E728" i="18"/>
  <c r="D728" i="18"/>
  <c r="C728" i="18"/>
  <c r="B728" i="18"/>
  <c r="A728" i="18"/>
  <c r="E727" i="18"/>
  <c r="D727" i="18"/>
  <c r="C727" i="18"/>
  <c r="B727" i="18"/>
  <c r="A727" i="18"/>
  <c r="E726" i="18"/>
  <c r="D726" i="18"/>
  <c r="C726" i="18"/>
  <c r="B726" i="18"/>
  <c r="A726" i="18"/>
  <c r="E725" i="18"/>
  <c r="D725" i="18"/>
  <c r="C725" i="18"/>
  <c r="B725" i="18"/>
  <c r="A725" i="18"/>
  <c r="E724" i="18"/>
  <c r="D724" i="18"/>
  <c r="C724" i="18"/>
  <c r="B724" i="18"/>
  <c r="A724" i="18"/>
  <c r="E723" i="18"/>
  <c r="D723" i="18"/>
  <c r="C723" i="18"/>
  <c r="B723" i="18"/>
  <c r="A723" i="18"/>
  <c r="E722" i="18"/>
  <c r="D722" i="18"/>
  <c r="C722" i="18"/>
  <c r="B722" i="18"/>
  <c r="A722" i="18"/>
  <c r="E721" i="18"/>
  <c r="D721" i="18"/>
  <c r="C721" i="18"/>
  <c r="B721" i="18"/>
  <c r="A721" i="18"/>
  <c r="E720" i="18"/>
  <c r="D720" i="18"/>
  <c r="C720" i="18"/>
  <c r="B720" i="18"/>
  <c r="A720" i="18"/>
  <c r="E719" i="18"/>
  <c r="D719" i="18"/>
  <c r="C719" i="18"/>
  <c r="B719" i="18"/>
  <c r="A719" i="18"/>
  <c r="E718" i="18"/>
  <c r="D718" i="18"/>
  <c r="C718" i="18"/>
  <c r="B718" i="18"/>
  <c r="A718" i="18"/>
  <c r="E717" i="18"/>
  <c r="D717" i="18"/>
  <c r="C717" i="18"/>
  <c r="B717" i="18"/>
  <c r="A717" i="18"/>
  <c r="E716" i="18"/>
  <c r="D716" i="18"/>
  <c r="C716" i="18"/>
  <c r="B716" i="18"/>
  <c r="A716" i="18"/>
  <c r="E715" i="18"/>
  <c r="D715" i="18"/>
  <c r="C715" i="18"/>
  <c r="B715" i="18"/>
  <c r="A715" i="18"/>
  <c r="E714" i="18"/>
  <c r="D714" i="18"/>
  <c r="C714" i="18"/>
  <c r="B714" i="18"/>
  <c r="A714" i="18"/>
  <c r="E713" i="18"/>
  <c r="D713" i="18"/>
  <c r="C713" i="18"/>
  <c r="B713" i="18"/>
  <c r="A713" i="18"/>
  <c r="E712" i="18"/>
  <c r="D712" i="18"/>
  <c r="C712" i="18"/>
  <c r="B712" i="18"/>
  <c r="A712" i="18"/>
  <c r="E711" i="18"/>
  <c r="D711" i="18"/>
  <c r="C711" i="18"/>
  <c r="B711" i="18"/>
  <c r="A711" i="18"/>
  <c r="E710" i="18"/>
  <c r="D710" i="18"/>
  <c r="C710" i="18"/>
  <c r="B710" i="18"/>
  <c r="A710" i="18"/>
  <c r="E709" i="18"/>
  <c r="D709" i="18"/>
  <c r="C709" i="18"/>
  <c r="B709" i="18"/>
  <c r="A709" i="18"/>
  <c r="E708" i="18"/>
  <c r="D708" i="18"/>
  <c r="C708" i="18"/>
  <c r="B708" i="18"/>
  <c r="A708" i="18"/>
  <c r="E707" i="18"/>
  <c r="D707" i="18"/>
  <c r="C707" i="18"/>
  <c r="B707" i="18"/>
  <c r="A707" i="18"/>
  <c r="E706" i="18"/>
  <c r="D706" i="18"/>
  <c r="C706" i="18"/>
  <c r="B706" i="18"/>
  <c r="A706" i="18"/>
  <c r="E705" i="18"/>
  <c r="D705" i="18"/>
  <c r="C705" i="18"/>
  <c r="B705" i="18"/>
  <c r="A705" i="18"/>
  <c r="E704" i="18"/>
  <c r="D704" i="18"/>
  <c r="C704" i="18"/>
  <c r="B704" i="18"/>
  <c r="A704" i="18"/>
  <c r="E703" i="18"/>
  <c r="D703" i="18"/>
  <c r="C703" i="18"/>
  <c r="B703" i="18"/>
  <c r="A703" i="18"/>
  <c r="E702" i="18"/>
  <c r="D702" i="18"/>
  <c r="C702" i="18"/>
  <c r="B702" i="18"/>
  <c r="A702" i="18"/>
  <c r="E701" i="18"/>
  <c r="D701" i="18"/>
  <c r="C701" i="18"/>
  <c r="B701" i="18"/>
  <c r="A701" i="18"/>
  <c r="E700" i="18"/>
  <c r="D700" i="18"/>
  <c r="C700" i="18"/>
  <c r="B700" i="18"/>
  <c r="A700" i="18"/>
  <c r="E699" i="18"/>
  <c r="D699" i="18"/>
  <c r="C699" i="18"/>
  <c r="B699" i="18"/>
  <c r="A699" i="18"/>
  <c r="E698" i="18"/>
  <c r="D698" i="18"/>
  <c r="C698" i="18"/>
  <c r="B698" i="18"/>
  <c r="A698" i="18"/>
  <c r="E697" i="18"/>
  <c r="D697" i="18"/>
  <c r="C697" i="18"/>
  <c r="B697" i="18"/>
  <c r="A697" i="18"/>
  <c r="E696" i="18"/>
  <c r="D696" i="18"/>
  <c r="C696" i="18"/>
  <c r="B696" i="18"/>
  <c r="A696" i="18"/>
  <c r="E695" i="18"/>
  <c r="D695" i="18"/>
  <c r="C695" i="18"/>
  <c r="B695" i="18"/>
  <c r="A695" i="18"/>
  <c r="E694" i="18"/>
  <c r="D694" i="18"/>
  <c r="C694" i="18"/>
  <c r="B694" i="18"/>
  <c r="A694" i="18"/>
  <c r="E693" i="18"/>
  <c r="D693" i="18"/>
  <c r="C693" i="18"/>
  <c r="B693" i="18"/>
  <c r="A693" i="18"/>
  <c r="E692" i="18"/>
  <c r="D692" i="18"/>
  <c r="C692" i="18"/>
  <c r="B692" i="18"/>
  <c r="A692" i="18"/>
  <c r="E691" i="18"/>
  <c r="D691" i="18"/>
  <c r="C691" i="18"/>
  <c r="B691" i="18"/>
  <c r="A691" i="18"/>
  <c r="E690" i="18"/>
  <c r="D690" i="18"/>
  <c r="C690" i="18"/>
  <c r="B690" i="18"/>
  <c r="A690" i="18"/>
  <c r="E689" i="18"/>
  <c r="D689" i="18"/>
  <c r="C689" i="18"/>
  <c r="B689" i="18"/>
  <c r="A689" i="18"/>
  <c r="E688" i="18"/>
  <c r="D688" i="18"/>
  <c r="C688" i="18"/>
  <c r="B688" i="18"/>
  <c r="A688" i="18"/>
  <c r="E687" i="18"/>
  <c r="D687" i="18"/>
  <c r="C687" i="18"/>
  <c r="B687" i="18"/>
  <c r="A687" i="18"/>
  <c r="E686" i="18"/>
  <c r="D686" i="18"/>
  <c r="C686" i="18"/>
  <c r="B686" i="18"/>
  <c r="A686" i="18"/>
  <c r="E685" i="18"/>
  <c r="D685" i="18"/>
  <c r="C685" i="18"/>
  <c r="B685" i="18"/>
  <c r="A685" i="18"/>
  <c r="E684" i="18"/>
  <c r="D684" i="18"/>
  <c r="C684" i="18"/>
  <c r="B684" i="18"/>
  <c r="A684" i="18"/>
  <c r="E683" i="18"/>
  <c r="D683" i="18"/>
  <c r="C683" i="18"/>
  <c r="B683" i="18"/>
  <c r="A683" i="18"/>
  <c r="E682" i="18"/>
  <c r="D682" i="18"/>
  <c r="C682" i="18"/>
  <c r="B682" i="18"/>
  <c r="A682" i="18"/>
  <c r="E681" i="18"/>
  <c r="D681" i="18"/>
  <c r="C681" i="18"/>
  <c r="B681" i="18"/>
  <c r="A681" i="18"/>
  <c r="E680" i="18"/>
  <c r="D680" i="18"/>
  <c r="C680" i="18"/>
  <c r="B680" i="18"/>
  <c r="A680" i="18"/>
  <c r="E679" i="18"/>
  <c r="D679" i="18"/>
  <c r="C679" i="18"/>
  <c r="B679" i="18"/>
  <c r="A679" i="18"/>
  <c r="E678" i="18"/>
  <c r="D678" i="18"/>
  <c r="C678" i="18"/>
  <c r="B678" i="18"/>
  <c r="A678" i="18"/>
  <c r="E677" i="18"/>
  <c r="D677" i="18"/>
  <c r="C677" i="18"/>
  <c r="B677" i="18"/>
  <c r="A677" i="18"/>
  <c r="E676" i="18"/>
  <c r="D676" i="18"/>
  <c r="C676" i="18"/>
  <c r="B676" i="18"/>
  <c r="A676" i="18"/>
  <c r="E675" i="18"/>
  <c r="D675" i="18"/>
  <c r="C675" i="18"/>
  <c r="B675" i="18"/>
  <c r="A675" i="18"/>
  <c r="E674" i="18"/>
  <c r="D674" i="18"/>
  <c r="C674" i="18"/>
  <c r="B674" i="18"/>
  <c r="A674" i="18"/>
  <c r="E673" i="18"/>
  <c r="D673" i="18"/>
  <c r="C673" i="18"/>
  <c r="B673" i="18"/>
  <c r="A673" i="18"/>
  <c r="E672" i="18"/>
  <c r="D672" i="18"/>
  <c r="C672" i="18"/>
  <c r="B672" i="18"/>
  <c r="A672" i="18"/>
  <c r="E671" i="18"/>
  <c r="D671" i="18"/>
  <c r="C671" i="18"/>
  <c r="B671" i="18"/>
  <c r="A671" i="18"/>
  <c r="E670" i="18"/>
  <c r="D670" i="18"/>
  <c r="C670" i="18"/>
  <c r="B670" i="18"/>
  <c r="A670" i="18"/>
  <c r="E669" i="18"/>
  <c r="D669" i="18"/>
  <c r="C669" i="18"/>
  <c r="B669" i="18"/>
  <c r="A669" i="18"/>
  <c r="E668" i="18"/>
  <c r="D668" i="18"/>
  <c r="C668" i="18"/>
  <c r="B668" i="18"/>
  <c r="A668" i="18"/>
  <c r="E667" i="18"/>
  <c r="D667" i="18"/>
  <c r="C667" i="18"/>
  <c r="B667" i="18"/>
  <c r="A667" i="18"/>
  <c r="E666" i="18"/>
  <c r="D666" i="18"/>
  <c r="C666" i="18"/>
  <c r="B666" i="18"/>
  <c r="A666" i="18"/>
  <c r="E665" i="18"/>
  <c r="D665" i="18"/>
  <c r="C665" i="18"/>
  <c r="B665" i="18"/>
  <c r="A665" i="18"/>
  <c r="E664" i="18"/>
  <c r="D664" i="18"/>
  <c r="C664" i="18"/>
  <c r="B664" i="18"/>
  <c r="A664" i="18"/>
  <c r="E663" i="18"/>
  <c r="D663" i="18"/>
  <c r="C663" i="18"/>
  <c r="B663" i="18"/>
  <c r="A663" i="18"/>
  <c r="E662" i="18"/>
  <c r="D662" i="18"/>
  <c r="C662" i="18"/>
  <c r="B662" i="18"/>
  <c r="A662" i="18"/>
  <c r="E661" i="18"/>
  <c r="D661" i="18"/>
  <c r="C661" i="18"/>
  <c r="B661" i="18"/>
  <c r="A661" i="18"/>
  <c r="E660" i="18"/>
  <c r="D660" i="18"/>
  <c r="C660" i="18"/>
  <c r="B660" i="18"/>
  <c r="A660" i="18"/>
  <c r="E659" i="18"/>
  <c r="D659" i="18"/>
  <c r="C659" i="18"/>
  <c r="B659" i="18"/>
  <c r="A659" i="18"/>
  <c r="E658" i="18"/>
  <c r="D658" i="18"/>
  <c r="C658" i="18"/>
  <c r="B658" i="18"/>
  <c r="A658" i="18"/>
  <c r="E657" i="18"/>
  <c r="D657" i="18"/>
  <c r="C657" i="18"/>
  <c r="B657" i="18"/>
  <c r="A657" i="18"/>
  <c r="E656" i="18"/>
  <c r="D656" i="18"/>
  <c r="C656" i="18"/>
  <c r="B656" i="18"/>
  <c r="A656" i="18"/>
  <c r="E655" i="18"/>
  <c r="D655" i="18"/>
  <c r="C655" i="18"/>
  <c r="B655" i="18"/>
  <c r="A655" i="18"/>
  <c r="E654" i="18"/>
  <c r="D654" i="18"/>
  <c r="C654" i="18"/>
  <c r="B654" i="18"/>
  <c r="A654" i="18"/>
  <c r="E653" i="18"/>
  <c r="D653" i="18"/>
  <c r="C653" i="18"/>
  <c r="B653" i="18"/>
  <c r="A653" i="18"/>
  <c r="E652" i="18"/>
  <c r="D652" i="18"/>
  <c r="C652" i="18"/>
  <c r="B652" i="18"/>
  <c r="A652" i="18"/>
  <c r="E651" i="18"/>
  <c r="D651" i="18"/>
  <c r="C651" i="18"/>
  <c r="B651" i="18"/>
  <c r="A651" i="18"/>
  <c r="E650" i="18"/>
  <c r="D650" i="18"/>
  <c r="C650" i="18"/>
  <c r="B650" i="18"/>
  <c r="A650" i="18"/>
  <c r="E649" i="18"/>
  <c r="D649" i="18"/>
  <c r="C649" i="18"/>
  <c r="B649" i="18"/>
  <c r="A649" i="18"/>
  <c r="E648" i="18"/>
  <c r="D648" i="18"/>
  <c r="C648" i="18"/>
  <c r="B648" i="18"/>
  <c r="A648" i="18"/>
  <c r="E647" i="18"/>
  <c r="D647" i="18"/>
  <c r="C647" i="18"/>
  <c r="B647" i="18"/>
  <c r="A647" i="18"/>
  <c r="E646" i="18"/>
  <c r="D646" i="18"/>
  <c r="C646" i="18"/>
  <c r="B646" i="18"/>
  <c r="A646" i="18"/>
  <c r="E645" i="18"/>
  <c r="D645" i="18"/>
  <c r="C645" i="18"/>
  <c r="B645" i="18"/>
  <c r="A645" i="18"/>
  <c r="E644" i="18"/>
  <c r="D644" i="18"/>
  <c r="C644" i="18"/>
  <c r="B644" i="18"/>
  <c r="A644" i="18"/>
  <c r="E643" i="18"/>
  <c r="D643" i="18"/>
  <c r="C643" i="18"/>
  <c r="B643" i="18"/>
  <c r="A643" i="18"/>
  <c r="E642" i="18"/>
  <c r="D642" i="18"/>
  <c r="C642" i="18"/>
  <c r="B642" i="18"/>
  <c r="A642" i="18"/>
  <c r="E641" i="18"/>
  <c r="D641" i="18"/>
  <c r="C641" i="18"/>
  <c r="B641" i="18"/>
  <c r="A641" i="18"/>
  <c r="E640" i="18"/>
  <c r="D640" i="18"/>
  <c r="C640" i="18"/>
  <c r="B640" i="18"/>
  <c r="A640" i="18"/>
  <c r="E639" i="18"/>
  <c r="D639" i="18"/>
  <c r="C639" i="18"/>
  <c r="B639" i="18"/>
  <c r="A639" i="18"/>
  <c r="E638" i="18"/>
  <c r="D638" i="18"/>
  <c r="C638" i="18"/>
  <c r="B638" i="18"/>
  <c r="A638" i="18"/>
  <c r="E637" i="18"/>
  <c r="D637" i="18"/>
  <c r="C637" i="18"/>
  <c r="B637" i="18"/>
  <c r="A637" i="18"/>
  <c r="E636" i="18"/>
  <c r="D636" i="18"/>
  <c r="C636" i="18"/>
  <c r="B636" i="18"/>
  <c r="A636" i="18"/>
  <c r="E635" i="18"/>
  <c r="D635" i="18"/>
  <c r="C635" i="18"/>
  <c r="B635" i="18"/>
  <c r="A635" i="18"/>
  <c r="E634" i="18"/>
  <c r="D634" i="18"/>
  <c r="C634" i="18"/>
  <c r="B634" i="18"/>
  <c r="A634" i="18"/>
  <c r="E633" i="18"/>
  <c r="D633" i="18"/>
  <c r="C633" i="18"/>
  <c r="B633" i="18"/>
  <c r="A633" i="18"/>
  <c r="E632" i="18"/>
  <c r="D632" i="18"/>
  <c r="C632" i="18"/>
  <c r="B632" i="18"/>
  <c r="A632" i="18"/>
  <c r="E631" i="18"/>
  <c r="D631" i="18"/>
  <c r="C631" i="18"/>
  <c r="B631" i="18"/>
  <c r="A631" i="18"/>
  <c r="E630" i="18"/>
  <c r="D630" i="18"/>
  <c r="C630" i="18"/>
  <c r="B630" i="18"/>
  <c r="A630" i="18"/>
  <c r="E629" i="18"/>
  <c r="D629" i="18"/>
  <c r="C629" i="18"/>
  <c r="B629" i="18"/>
  <c r="A629" i="18"/>
  <c r="E628" i="18"/>
  <c r="D628" i="18"/>
  <c r="C628" i="18"/>
  <c r="B628" i="18"/>
  <c r="A628" i="18"/>
  <c r="E627" i="18"/>
  <c r="D627" i="18"/>
  <c r="C627" i="18"/>
  <c r="B627" i="18"/>
  <c r="A627" i="18"/>
  <c r="E626" i="18"/>
  <c r="D626" i="18"/>
  <c r="C626" i="18"/>
  <c r="B626" i="18"/>
  <c r="A626" i="18"/>
  <c r="E625" i="18"/>
  <c r="D625" i="18"/>
  <c r="C625" i="18"/>
  <c r="B625" i="18"/>
  <c r="A625" i="18"/>
  <c r="E624" i="18"/>
  <c r="D624" i="18"/>
  <c r="C624" i="18"/>
  <c r="B624" i="18"/>
  <c r="A624" i="18"/>
  <c r="E623" i="18"/>
  <c r="D623" i="18"/>
  <c r="C623" i="18"/>
  <c r="B623" i="18"/>
  <c r="A623" i="18"/>
  <c r="E622" i="18"/>
  <c r="D622" i="18"/>
  <c r="C622" i="18"/>
  <c r="B622" i="18"/>
  <c r="A622" i="18"/>
  <c r="E621" i="18"/>
  <c r="D621" i="18"/>
  <c r="C621" i="18"/>
  <c r="B621" i="18"/>
  <c r="A621" i="18"/>
  <c r="E620" i="18"/>
  <c r="D620" i="18"/>
  <c r="C620" i="18"/>
  <c r="B620" i="18"/>
  <c r="A620" i="18"/>
  <c r="E619" i="18"/>
  <c r="D619" i="18"/>
  <c r="C619" i="18"/>
  <c r="B619" i="18"/>
  <c r="A619" i="18"/>
  <c r="E618" i="18"/>
  <c r="D618" i="18"/>
  <c r="C618" i="18"/>
  <c r="B618" i="18"/>
  <c r="A618" i="18"/>
  <c r="E617" i="18"/>
  <c r="D617" i="18"/>
  <c r="C617" i="18"/>
  <c r="B617" i="18"/>
  <c r="A617" i="18"/>
  <c r="E616" i="18"/>
  <c r="D616" i="18"/>
  <c r="C616" i="18"/>
  <c r="B616" i="18"/>
  <c r="A616" i="18"/>
  <c r="E615" i="18"/>
  <c r="D615" i="18"/>
  <c r="C615" i="18"/>
  <c r="B615" i="18"/>
  <c r="A615" i="18"/>
  <c r="E614" i="18"/>
  <c r="D614" i="18"/>
  <c r="C614" i="18"/>
  <c r="B614" i="18"/>
  <c r="A614" i="18"/>
  <c r="E613" i="18"/>
  <c r="D613" i="18"/>
  <c r="C613" i="18"/>
  <c r="B613" i="18"/>
  <c r="A613" i="18"/>
  <c r="E612" i="18"/>
  <c r="D612" i="18"/>
  <c r="C612" i="18"/>
  <c r="B612" i="18"/>
  <c r="A612" i="18"/>
  <c r="E611" i="18"/>
  <c r="D611" i="18"/>
  <c r="C611" i="18"/>
  <c r="B611" i="18"/>
  <c r="A611" i="18"/>
  <c r="E610" i="18"/>
  <c r="D610" i="18"/>
  <c r="C610" i="18"/>
  <c r="B610" i="18"/>
  <c r="A610" i="18"/>
  <c r="E609" i="18"/>
  <c r="D609" i="18"/>
  <c r="C609" i="18"/>
  <c r="B609" i="18"/>
  <c r="A609" i="18"/>
  <c r="E608" i="18"/>
  <c r="D608" i="18"/>
  <c r="C608" i="18"/>
  <c r="B608" i="18"/>
  <c r="A608" i="18"/>
  <c r="E607" i="18"/>
  <c r="D607" i="18"/>
  <c r="C607" i="18"/>
  <c r="B607" i="18"/>
  <c r="A607" i="18"/>
  <c r="E606" i="18"/>
  <c r="D606" i="18"/>
  <c r="C606" i="18"/>
  <c r="B606" i="18"/>
  <c r="A606" i="18"/>
  <c r="E605" i="18"/>
  <c r="D605" i="18"/>
  <c r="C605" i="18"/>
  <c r="B605" i="18"/>
  <c r="A605" i="18"/>
  <c r="E604" i="18"/>
  <c r="D604" i="18"/>
  <c r="C604" i="18"/>
  <c r="B604" i="18"/>
  <c r="A604" i="18"/>
  <c r="E603" i="18"/>
  <c r="D603" i="18"/>
  <c r="C603" i="18"/>
  <c r="B603" i="18"/>
  <c r="A603" i="18"/>
  <c r="E602" i="18"/>
  <c r="D602" i="18"/>
  <c r="C602" i="18"/>
  <c r="B602" i="18"/>
  <c r="A602" i="18"/>
  <c r="E601" i="18"/>
  <c r="D601" i="18"/>
  <c r="C601" i="18"/>
  <c r="B601" i="18"/>
  <c r="A601" i="18"/>
  <c r="E600" i="18"/>
  <c r="D600" i="18"/>
  <c r="C600" i="18"/>
  <c r="B600" i="18"/>
  <c r="A600" i="18"/>
  <c r="E599" i="18"/>
  <c r="D599" i="18"/>
  <c r="C599" i="18"/>
  <c r="B599" i="18"/>
  <c r="A599" i="18"/>
  <c r="E598" i="18"/>
  <c r="D598" i="18"/>
  <c r="C598" i="18"/>
  <c r="B598" i="18"/>
  <c r="A598" i="18"/>
  <c r="E597" i="18"/>
  <c r="D597" i="18"/>
  <c r="C597" i="18"/>
  <c r="B597" i="18"/>
  <c r="A597" i="18"/>
  <c r="E596" i="18"/>
  <c r="D596" i="18"/>
  <c r="C596" i="18"/>
  <c r="B596" i="18"/>
  <c r="A596" i="18"/>
  <c r="E595" i="18"/>
  <c r="D595" i="18"/>
  <c r="C595" i="18"/>
  <c r="B595" i="18"/>
  <c r="A595" i="18"/>
  <c r="E594" i="18"/>
  <c r="D594" i="18"/>
  <c r="C594" i="18"/>
  <c r="B594" i="18"/>
  <c r="A594" i="18"/>
  <c r="E593" i="18"/>
  <c r="D593" i="18"/>
  <c r="C593" i="18"/>
  <c r="B593" i="18"/>
  <c r="A593" i="18"/>
  <c r="E592" i="18"/>
  <c r="D592" i="18"/>
  <c r="C592" i="18"/>
  <c r="B592" i="18"/>
  <c r="A592" i="18"/>
  <c r="E591" i="18"/>
  <c r="D591" i="18"/>
  <c r="C591" i="18"/>
  <c r="B591" i="18"/>
  <c r="A591" i="18"/>
  <c r="E590" i="18"/>
  <c r="D590" i="18"/>
  <c r="C590" i="18"/>
  <c r="B590" i="18"/>
  <c r="A590" i="18"/>
  <c r="E589" i="18"/>
  <c r="D589" i="18"/>
  <c r="C589" i="18"/>
  <c r="B589" i="18"/>
  <c r="A589" i="18"/>
  <c r="E588" i="18"/>
  <c r="D588" i="18"/>
  <c r="C588" i="18"/>
  <c r="B588" i="18"/>
  <c r="A588" i="18"/>
  <c r="E587" i="18"/>
  <c r="D587" i="18"/>
  <c r="C587" i="18"/>
  <c r="B587" i="18"/>
  <c r="A587" i="18"/>
  <c r="E586" i="18"/>
  <c r="D586" i="18"/>
  <c r="C586" i="18"/>
  <c r="B586" i="18"/>
  <c r="A586" i="18"/>
  <c r="E585" i="18"/>
  <c r="D585" i="18"/>
  <c r="C585" i="18"/>
  <c r="B585" i="18"/>
  <c r="A585" i="18"/>
  <c r="E584" i="18"/>
  <c r="D584" i="18"/>
  <c r="C584" i="18"/>
  <c r="B584" i="18"/>
  <c r="A584" i="18"/>
  <c r="E583" i="18"/>
  <c r="D583" i="18"/>
  <c r="C583" i="18"/>
  <c r="B583" i="18"/>
  <c r="A583" i="18"/>
  <c r="E582" i="18"/>
  <c r="D582" i="18"/>
  <c r="C582" i="18"/>
  <c r="B582" i="18"/>
  <c r="A582" i="18"/>
  <c r="E581" i="18"/>
  <c r="D581" i="18"/>
  <c r="C581" i="18"/>
  <c r="B581" i="18"/>
  <c r="A581" i="18"/>
  <c r="E580" i="18"/>
  <c r="D580" i="18"/>
  <c r="C580" i="18"/>
  <c r="B580" i="18"/>
  <c r="A580" i="18"/>
  <c r="E579" i="18"/>
  <c r="D579" i="18"/>
  <c r="C579" i="18"/>
  <c r="B579" i="18"/>
  <c r="A579" i="18"/>
  <c r="E578" i="18"/>
  <c r="D578" i="18"/>
  <c r="C578" i="18"/>
  <c r="B578" i="18"/>
  <c r="A578" i="18"/>
  <c r="E577" i="18"/>
  <c r="D577" i="18"/>
  <c r="C577" i="18"/>
  <c r="B577" i="18"/>
  <c r="A577" i="18"/>
  <c r="E576" i="18"/>
  <c r="D576" i="18"/>
  <c r="C576" i="18"/>
  <c r="B576" i="18"/>
  <c r="A576" i="18"/>
  <c r="E575" i="18"/>
  <c r="D575" i="18"/>
  <c r="C575" i="18"/>
  <c r="B575" i="18"/>
  <c r="A575" i="18"/>
  <c r="E574" i="18"/>
  <c r="D574" i="18"/>
  <c r="C574" i="18"/>
  <c r="B574" i="18"/>
  <c r="A574" i="18"/>
  <c r="E573" i="18"/>
  <c r="D573" i="18"/>
  <c r="C573" i="18"/>
  <c r="B573" i="18"/>
  <c r="A573" i="18"/>
  <c r="E572" i="18"/>
  <c r="D572" i="18"/>
  <c r="C572" i="18"/>
  <c r="B572" i="18"/>
  <c r="A572" i="18"/>
  <c r="E571" i="18"/>
  <c r="D571" i="18"/>
  <c r="C571" i="18"/>
  <c r="B571" i="18"/>
  <c r="A571" i="18"/>
  <c r="E570" i="18"/>
  <c r="D570" i="18"/>
  <c r="C570" i="18"/>
  <c r="B570" i="18"/>
  <c r="A570" i="18"/>
  <c r="E569" i="18"/>
  <c r="D569" i="18"/>
  <c r="C569" i="18"/>
  <c r="B569" i="18"/>
  <c r="A569" i="18"/>
  <c r="E568" i="18"/>
  <c r="D568" i="18"/>
  <c r="C568" i="18"/>
  <c r="B568" i="18"/>
  <c r="A568" i="18"/>
  <c r="E567" i="18"/>
  <c r="D567" i="18"/>
  <c r="C567" i="18"/>
  <c r="B567" i="18"/>
  <c r="A567" i="18"/>
  <c r="E566" i="18"/>
  <c r="D566" i="18"/>
  <c r="C566" i="18"/>
  <c r="B566" i="18"/>
  <c r="A566" i="18"/>
  <c r="E565" i="18"/>
  <c r="D565" i="18"/>
  <c r="C565" i="18"/>
  <c r="B565" i="18"/>
  <c r="A565" i="18"/>
  <c r="E564" i="18"/>
  <c r="D564" i="18"/>
  <c r="C564" i="18"/>
  <c r="B564" i="18"/>
  <c r="A564" i="18"/>
  <c r="E563" i="18"/>
  <c r="D563" i="18"/>
  <c r="C563" i="18"/>
  <c r="B563" i="18"/>
  <c r="A563" i="18"/>
  <c r="E562" i="18"/>
  <c r="D562" i="18"/>
  <c r="C562" i="18"/>
  <c r="B562" i="18"/>
  <c r="A562" i="18"/>
  <c r="E561" i="18"/>
  <c r="D561" i="18"/>
  <c r="C561" i="18"/>
  <c r="B561" i="18"/>
  <c r="A561" i="18"/>
  <c r="E560" i="18"/>
  <c r="D560" i="18"/>
  <c r="C560" i="18"/>
  <c r="B560" i="18"/>
  <c r="A560" i="18"/>
  <c r="E559" i="18"/>
  <c r="D559" i="18"/>
  <c r="C559" i="18"/>
  <c r="B559" i="18"/>
  <c r="A559" i="18"/>
  <c r="E558" i="18"/>
  <c r="D558" i="18"/>
  <c r="C558" i="18"/>
  <c r="B558" i="18"/>
  <c r="A558" i="18"/>
  <c r="E557" i="18"/>
  <c r="D557" i="18"/>
  <c r="C557" i="18"/>
  <c r="B557" i="18"/>
  <c r="A557" i="18"/>
  <c r="E556" i="18"/>
  <c r="D556" i="18"/>
  <c r="C556" i="18"/>
  <c r="B556" i="18"/>
  <c r="A556" i="18"/>
  <c r="E555" i="18"/>
  <c r="D555" i="18"/>
  <c r="C555" i="18"/>
  <c r="B555" i="18"/>
  <c r="A555" i="18"/>
  <c r="E554" i="18"/>
  <c r="D554" i="18"/>
  <c r="C554" i="18"/>
  <c r="B554" i="18"/>
  <c r="A554" i="18"/>
  <c r="E553" i="18"/>
  <c r="D553" i="18"/>
  <c r="C553" i="18"/>
  <c r="B553" i="18"/>
  <c r="A553" i="18"/>
  <c r="E552" i="18"/>
  <c r="D552" i="18"/>
  <c r="C552" i="18"/>
  <c r="B552" i="18"/>
  <c r="A552" i="18"/>
  <c r="E551" i="18"/>
  <c r="D551" i="18"/>
  <c r="C551" i="18"/>
  <c r="B551" i="18"/>
  <c r="A551" i="18"/>
  <c r="E550" i="18"/>
  <c r="D550" i="18"/>
  <c r="C550" i="18"/>
  <c r="B550" i="18"/>
  <c r="A550" i="18"/>
  <c r="E549" i="18"/>
  <c r="D549" i="18"/>
  <c r="C549" i="18"/>
  <c r="B549" i="18"/>
  <c r="A549" i="18"/>
  <c r="E548" i="18"/>
  <c r="D548" i="18"/>
  <c r="C548" i="18"/>
  <c r="B548" i="18"/>
  <c r="A548" i="18"/>
  <c r="E547" i="18"/>
  <c r="D547" i="18"/>
  <c r="C547" i="18"/>
  <c r="B547" i="18"/>
  <c r="A547" i="18"/>
  <c r="E546" i="18"/>
  <c r="D546" i="18"/>
  <c r="C546" i="18"/>
  <c r="B546" i="18"/>
  <c r="A546" i="18"/>
  <c r="E545" i="18"/>
  <c r="D545" i="18"/>
  <c r="C545" i="18"/>
  <c r="B545" i="18"/>
  <c r="A545" i="18"/>
  <c r="E544" i="18"/>
  <c r="D544" i="18"/>
  <c r="C544" i="18"/>
  <c r="B544" i="18"/>
  <c r="A544" i="18"/>
  <c r="E543" i="18"/>
  <c r="D543" i="18"/>
  <c r="C543" i="18"/>
  <c r="B543" i="18"/>
  <c r="A543" i="18"/>
  <c r="E542" i="18"/>
  <c r="D542" i="18"/>
  <c r="C542" i="18"/>
  <c r="B542" i="18"/>
  <c r="A542" i="18"/>
  <c r="E541" i="18"/>
  <c r="D541" i="18"/>
  <c r="C541" i="18"/>
  <c r="B541" i="18"/>
  <c r="A541" i="18"/>
  <c r="E540" i="18"/>
  <c r="D540" i="18"/>
  <c r="C540" i="18"/>
  <c r="B540" i="18"/>
  <c r="A540" i="18"/>
  <c r="E539" i="18"/>
  <c r="D539" i="18"/>
  <c r="C539" i="18"/>
  <c r="B539" i="18"/>
  <c r="A539" i="18"/>
  <c r="E538" i="18"/>
  <c r="D538" i="18"/>
  <c r="C538" i="18"/>
  <c r="B538" i="18"/>
  <c r="A538" i="18"/>
  <c r="E537" i="18"/>
  <c r="D537" i="18"/>
  <c r="C537" i="18"/>
  <c r="B537" i="18"/>
  <c r="A537" i="18"/>
  <c r="E536" i="18"/>
  <c r="D536" i="18"/>
  <c r="C536" i="18"/>
  <c r="B536" i="18"/>
  <c r="A536" i="18"/>
  <c r="E535" i="18"/>
  <c r="D535" i="18"/>
  <c r="C535" i="18"/>
  <c r="B535" i="18"/>
  <c r="A535" i="18"/>
  <c r="E534" i="18"/>
  <c r="D534" i="18"/>
  <c r="C534" i="18"/>
  <c r="B534" i="18"/>
  <c r="A534" i="18"/>
  <c r="E533" i="18"/>
  <c r="D533" i="18"/>
  <c r="C533" i="18"/>
  <c r="B533" i="18"/>
  <c r="A533" i="18"/>
  <c r="E532" i="18"/>
  <c r="D532" i="18"/>
  <c r="C532" i="18"/>
  <c r="B532" i="18"/>
  <c r="A532" i="18"/>
  <c r="E531" i="18"/>
  <c r="D531" i="18"/>
  <c r="C531" i="18"/>
  <c r="B531" i="18"/>
  <c r="A531" i="18"/>
  <c r="E530" i="18"/>
  <c r="D530" i="18"/>
  <c r="C530" i="18"/>
  <c r="B530" i="18"/>
  <c r="A530" i="18"/>
  <c r="E529" i="18"/>
  <c r="D529" i="18"/>
  <c r="C529" i="18"/>
  <c r="B529" i="18"/>
  <c r="A529" i="18"/>
  <c r="E528" i="18"/>
  <c r="D528" i="18"/>
  <c r="C528" i="18"/>
  <c r="B528" i="18"/>
  <c r="A528" i="18"/>
  <c r="E527" i="18"/>
  <c r="D527" i="18"/>
  <c r="C527" i="18"/>
  <c r="B527" i="18"/>
  <c r="A527" i="18"/>
  <c r="E526" i="18"/>
  <c r="D526" i="18"/>
  <c r="C526" i="18"/>
  <c r="B526" i="18"/>
  <c r="A526" i="18"/>
  <c r="E525" i="18"/>
  <c r="D525" i="18"/>
  <c r="C525" i="18"/>
  <c r="B525" i="18"/>
  <c r="A525" i="18"/>
  <c r="E524" i="18"/>
  <c r="D524" i="18"/>
  <c r="C524" i="18"/>
  <c r="B524" i="18"/>
  <c r="A524" i="18"/>
  <c r="E523" i="18"/>
  <c r="D523" i="18"/>
  <c r="C523" i="18"/>
  <c r="B523" i="18"/>
  <c r="A523" i="18"/>
  <c r="E522" i="18"/>
  <c r="D522" i="18"/>
  <c r="C522" i="18"/>
  <c r="B522" i="18"/>
  <c r="A522" i="18"/>
  <c r="E521" i="18"/>
  <c r="D521" i="18"/>
  <c r="C521" i="18"/>
  <c r="B521" i="18"/>
  <c r="A521" i="18"/>
  <c r="E520" i="18"/>
  <c r="D520" i="18"/>
  <c r="C520" i="18"/>
  <c r="B520" i="18"/>
  <c r="A520" i="18"/>
  <c r="E519" i="18"/>
  <c r="D519" i="18"/>
  <c r="C519" i="18"/>
  <c r="B519" i="18"/>
  <c r="A519" i="18"/>
  <c r="E518" i="18"/>
  <c r="D518" i="18"/>
  <c r="C518" i="18"/>
  <c r="B518" i="18"/>
  <c r="A518" i="18"/>
  <c r="E517" i="18"/>
  <c r="D517" i="18"/>
  <c r="C517" i="18"/>
  <c r="B517" i="18"/>
  <c r="A517" i="18"/>
  <c r="E516" i="18"/>
  <c r="D516" i="18"/>
  <c r="C516" i="18"/>
  <c r="B516" i="18"/>
  <c r="A516" i="18"/>
  <c r="E515" i="18"/>
  <c r="D515" i="18"/>
  <c r="C515" i="18"/>
  <c r="B515" i="18"/>
  <c r="A515" i="18"/>
  <c r="E514" i="18"/>
  <c r="D514" i="18"/>
  <c r="C514" i="18"/>
  <c r="B514" i="18"/>
  <c r="A514" i="18"/>
  <c r="E513" i="18"/>
  <c r="D513" i="18"/>
  <c r="C513" i="18"/>
  <c r="B513" i="18"/>
  <c r="A513" i="18"/>
  <c r="E512" i="18"/>
  <c r="D512" i="18"/>
  <c r="C512" i="18"/>
  <c r="B512" i="18"/>
  <c r="A512" i="18"/>
  <c r="E511" i="18"/>
  <c r="D511" i="18"/>
  <c r="C511" i="18"/>
  <c r="B511" i="18"/>
  <c r="A511" i="18"/>
  <c r="E510" i="18"/>
  <c r="D510" i="18"/>
  <c r="C510" i="18"/>
  <c r="B510" i="18"/>
  <c r="A510" i="18"/>
  <c r="E509" i="18"/>
  <c r="D509" i="18"/>
  <c r="C509" i="18"/>
  <c r="B509" i="18"/>
  <c r="A509" i="18"/>
  <c r="E508" i="18"/>
  <c r="D508" i="18"/>
  <c r="C508" i="18"/>
  <c r="B508" i="18"/>
  <c r="A508" i="18"/>
  <c r="E507" i="18"/>
  <c r="D507" i="18"/>
  <c r="C507" i="18"/>
  <c r="B507" i="18"/>
  <c r="A507" i="18"/>
  <c r="E506" i="18"/>
  <c r="D506" i="18"/>
  <c r="C506" i="18"/>
  <c r="B506" i="18"/>
  <c r="A506" i="18"/>
  <c r="E505" i="18"/>
  <c r="D505" i="18"/>
  <c r="C505" i="18"/>
  <c r="B505" i="18"/>
  <c r="A505" i="18"/>
  <c r="E504" i="18"/>
  <c r="D504" i="18"/>
  <c r="C504" i="18"/>
  <c r="B504" i="18"/>
  <c r="A504" i="18"/>
  <c r="E503" i="18"/>
  <c r="D503" i="18"/>
  <c r="C503" i="18"/>
  <c r="B503" i="18"/>
  <c r="A503" i="18"/>
  <c r="E502" i="18"/>
  <c r="D502" i="18"/>
  <c r="C502" i="18"/>
  <c r="B502" i="18"/>
  <c r="A502" i="18"/>
  <c r="E501" i="18"/>
  <c r="D501" i="18"/>
  <c r="C501" i="18"/>
  <c r="B501" i="18"/>
  <c r="A501" i="18"/>
  <c r="E500" i="18"/>
  <c r="D500" i="18"/>
  <c r="C500" i="18"/>
  <c r="B500" i="18"/>
  <c r="A500" i="18"/>
  <c r="E499" i="18"/>
  <c r="D499" i="18"/>
  <c r="C499" i="18"/>
  <c r="B499" i="18"/>
  <c r="A499" i="18"/>
  <c r="E498" i="18"/>
  <c r="D498" i="18"/>
  <c r="C498" i="18"/>
  <c r="B498" i="18"/>
  <c r="A498" i="18"/>
  <c r="E497" i="18"/>
  <c r="D497" i="18"/>
  <c r="C497" i="18"/>
  <c r="B497" i="18"/>
  <c r="A497" i="18"/>
  <c r="E496" i="18"/>
  <c r="D496" i="18"/>
  <c r="C496" i="18"/>
  <c r="B496" i="18"/>
  <c r="A496" i="18"/>
  <c r="E495" i="18"/>
  <c r="D495" i="18"/>
  <c r="C495" i="18"/>
  <c r="B495" i="18"/>
  <c r="A495" i="18"/>
  <c r="E494" i="18"/>
  <c r="D494" i="18"/>
  <c r="C494" i="18"/>
  <c r="B494" i="18"/>
  <c r="A494" i="18"/>
  <c r="E493" i="18"/>
  <c r="D493" i="18"/>
  <c r="C493" i="18"/>
  <c r="B493" i="18"/>
  <c r="A493" i="18"/>
  <c r="E492" i="18"/>
  <c r="D492" i="18"/>
  <c r="C492" i="18"/>
  <c r="B492" i="18"/>
  <c r="A492" i="18"/>
  <c r="E491" i="18"/>
  <c r="D491" i="18"/>
  <c r="C491" i="18"/>
  <c r="B491" i="18"/>
  <c r="A491" i="18"/>
  <c r="E490" i="18"/>
  <c r="D490" i="18"/>
  <c r="C490" i="18"/>
  <c r="B490" i="18"/>
  <c r="A490" i="18"/>
  <c r="E489" i="18"/>
  <c r="D489" i="18"/>
  <c r="C489" i="18"/>
  <c r="B489" i="18"/>
  <c r="A489" i="18"/>
  <c r="E488" i="18"/>
  <c r="D488" i="18"/>
  <c r="C488" i="18"/>
  <c r="B488" i="18"/>
  <c r="A488" i="18"/>
  <c r="E487" i="18"/>
  <c r="D487" i="18"/>
  <c r="C487" i="18"/>
  <c r="B487" i="18"/>
  <c r="A487" i="18"/>
  <c r="E486" i="18"/>
  <c r="D486" i="18"/>
  <c r="C486" i="18"/>
  <c r="B486" i="18"/>
  <c r="A486" i="18"/>
  <c r="E485" i="18"/>
  <c r="D485" i="18"/>
  <c r="C485" i="18"/>
  <c r="B485" i="18"/>
  <c r="A485" i="18"/>
  <c r="E484" i="18"/>
  <c r="D484" i="18"/>
  <c r="C484" i="18"/>
  <c r="B484" i="18"/>
  <c r="A484" i="18"/>
  <c r="E483" i="18"/>
  <c r="D483" i="18"/>
  <c r="C483" i="18"/>
  <c r="B483" i="18"/>
  <c r="A483" i="18"/>
  <c r="E482" i="18"/>
  <c r="D482" i="18"/>
  <c r="C482" i="18"/>
  <c r="B482" i="18"/>
  <c r="A482" i="18"/>
  <c r="E481" i="18"/>
  <c r="D481" i="18"/>
  <c r="C481" i="18"/>
  <c r="B481" i="18"/>
  <c r="A481" i="18"/>
  <c r="E480" i="18"/>
  <c r="D480" i="18"/>
  <c r="C480" i="18"/>
  <c r="B480" i="18"/>
  <c r="A480" i="18"/>
  <c r="E479" i="18"/>
  <c r="D479" i="18"/>
  <c r="C479" i="18"/>
  <c r="B479" i="18"/>
  <c r="A479" i="18"/>
  <c r="E478" i="18"/>
  <c r="D478" i="18"/>
  <c r="C478" i="18"/>
  <c r="B478" i="18"/>
  <c r="A478" i="18"/>
  <c r="E477" i="18"/>
  <c r="D477" i="18"/>
  <c r="C477" i="18"/>
  <c r="B477" i="18"/>
  <c r="A477" i="18"/>
  <c r="E476" i="18"/>
  <c r="D476" i="18"/>
  <c r="C476" i="18"/>
  <c r="B476" i="18"/>
  <c r="A476" i="18"/>
  <c r="E475" i="18"/>
  <c r="D475" i="18"/>
  <c r="C475" i="18"/>
  <c r="B475" i="18"/>
  <c r="A475" i="18"/>
  <c r="E474" i="18"/>
  <c r="D474" i="18"/>
  <c r="C474" i="18"/>
  <c r="B474" i="18"/>
  <c r="A474" i="18"/>
  <c r="E473" i="18"/>
  <c r="D473" i="18"/>
  <c r="C473" i="18"/>
  <c r="B473" i="18"/>
  <c r="A473" i="18"/>
  <c r="E472" i="18"/>
  <c r="D472" i="18"/>
  <c r="C472" i="18"/>
  <c r="B472" i="18"/>
  <c r="A472" i="18"/>
  <c r="E471" i="18"/>
  <c r="D471" i="18"/>
  <c r="C471" i="18"/>
  <c r="B471" i="18"/>
  <c r="A471" i="18"/>
  <c r="E470" i="18"/>
  <c r="D470" i="18"/>
  <c r="C470" i="18"/>
  <c r="B470" i="18"/>
  <c r="A470" i="18"/>
  <c r="E469" i="18"/>
  <c r="D469" i="18"/>
  <c r="C469" i="18"/>
  <c r="B469" i="18"/>
  <c r="A469" i="18"/>
  <c r="E468" i="18"/>
  <c r="D468" i="18"/>
  <c r="C468" i="18"/>
  <c r="B468" i="18"/>
  <c r="A468" i="18"/>
  <c r="E467" i="18"/>
  <c r="D467" i="18"/>
  <c r="C467" i="18"/>
  <c r="B467" i="18"/>
  <c r="A467" i="18"/>
  <c r="E466" i="18"/>
  <c r="D466" i="18"/>
  <c r="C466" i="18"/>
  <c r="B466" i="18"/>
  <c r="A466" i="18"/>
  <c r="E465" i="18"/>
  <c r="D465" i="18"/>
  <c r="C465" i="18"/>
  <c r="B465" i="18"/>
  <c r="A465" i="18"/>
  <c r="E464" i="18"/>
  <c r="D464" i="18"/>
  <c r="C464" i="18"/>
  <c r="B464" i="18"/>
  <c r="A464" i="18"/>
  <c r="E463" i="18"/>
  <c r="D463" i="18"/>
  <c r="C463" i="18"/>
  <c r="B463" i="18"/>
  <c r="A463" i="18"/>
  <c r="E462" i="18"/>
  <c r="D462" i="18"/>
  <c r="C462" i="18"/>
  <c r="B462" i="18"/>
  <c r="A462" i="18"/>
  <c r="E461" i="18"/>
  <c r="D461" i="18"/>
  <c r="C461" i="18"/>
  <c r="B461" i="18"/>
  <c r="A461" i="18"/>
  <c r="E460" i="18"/>
  <c r="D460" i="18"/>
  <c r="C460" i="18"/>
  <c r="B460" i="18"/>
  <c r="A460" i="18"/>
  <c r="E459" i="18"/>
  <c r="D459" i="18"/>
  <c r="C459" i="18"/>
  <c r="B459" i="18"/>
  <c r="A459" i="18"/>
  <c r="E458" i="18"/>
  <c r="D458" i="18"/>
  <c r="C458" i="18"/>
  <c r="B458" i="18"/>
  <c r="A458" i="18"/>
  <c r="E457" i="18"/>
  <c r="D457" i="18"/>
  <c r="C457" i="18"/>
  <c r="B457" i="18"/>
  <c r="A457" i="18"/>
  <c r="E456" i="18"/>
  <c r="D456" i="18"/>
  <c r="C456" i="18"/>
  <c r="B456" i="18"/>
  <c r="A456" i="18"/>
  <c r="E455" i="18"/>
  <c r="D455" i="18"/>
  <c r="C455" i="18"/>
  <c r="B455" i="18"/>
  <c r="A455" i="18"/>
  <c r="E454" i="18"/>
  <c r="D454" i="18"/>
  <c r="C454" i="18"/>
  <c r="B454" i="18"/>
  <c r="A454" i="18"/>
  <c r="E453" i="18"/>
  <c r="D453" i="18"/>
  <c r="C453" i="18"/>
  <c r="B453" i="18"/>
  <c r="A453" i="18"/>
  <c r="E452" i="18"/>
  <c r="D452" i="18"/>
  <c r="C452" i="18"/>
  <c r="B452" i="18"/>
  <c r="A452" i="18"/>
  <c r="E451" i="18"/>
  <c r="D451" i="18"/>
  <c r="C451" i="18"/>
  <c r="B451" i="18"/>
  <c r="A451" i="18"/>
  <c r="E450" i="18"/>
  <c r="D450" i="18"/>
  <c r="C450" i="18"/>
  <c r="B450" i="18"/>
  <c r="A450" i="18"/>
  <c r="E449" i="18"/>
  <c r="D449" i="18"/>
  <c r="C449" i="18"/>
  <c r="B449" i="18"/>
  <c r="A449" i="18"/>
  <c r="E448" i="18"/>
  <c r="D448" i="18"/>
  <c r="C448" i="18"/>
  <c r="B448" i="18"/>
  <c r="A448" i="18"/>
  <c r="E447" i="18"/>
  <c r="D447" i="18"/>
  <c r="C447" i="18"/>
  <c r="B447" i="18"/>
  <c r="A447" i="18"/>
  <c r="E446" i="18"/>
  <c r="D446" i="18"/>
  <c r="C446" i="18"/>
  <c r="B446" i="18"/>
  <c r="A446" i="18"/>
  <c r="E445" i="18"/>
  <c r="D445" i="18"/>
  <c r="C445" i="18"/>
  <c r="B445" i="18"/>
  <c r="A445" i="18"/>
  <c r="E444" i="18"/>
  <c r="D444" i="18"/>
  <c r="C444" i="18"/>
  <c r="B444" i="18"/>
  <c r="A444" i="18"/>
  <c r="E443" i="18"/>
  <c r="D443" i="18"/>
  <c r="C443" i="18"/>
  <c r="B443" i="18"/>
  <c r="A443" i="18"/>
  <c r="E442" i="18"/>
  <c r="D442" i="18"/>
  <c r="C442" i="18"/>
  <c r="B442" i="18"/>
  <c r="A442" i="18"/>
  <c r="E441" i="18"/>
  <c r="D441" i="18"/>
  <c r="C441" i="18"/>
  <c r="B441" i="18"/>
  <c r="A441" i="18"/>
  <c r="E440" i="18"/>
  <c r="D440" i="18"/>
  <c r="C440" i="18"/>
  <c r="B440" i="18"/>
  <c r="A440" i="18"/>
  <c r="E439" i="18"/>
  <c r="D439" i="18"/>
  <c r="C439" i="18"/>
  <c r="B439" i="18"/>
  <c r="A439" i="18"/>
  <c r="E438" i="18"/>
  <c r="D438" i="18"/>
  <c r="C438" i="18"/>
  <c r="B438" i="18"/>
  <c r="A438" i="18"/>
  <c r="E437" i="18"/>
  <c r="D437" i="18"/>
  <c r="C437" i="18"/>
  <c r="B437" i="18"/>
  <c r="A437" i="18"/>
  <c r="E436" i="18"/>
  <c r="D436" i="18"/>
  <c r="C436" i="18"/>
  <c r="B436" i="18"/>
  <c r="A436" i="18"/>
  <c r="E435" i="18"/>
  <c r="D435" i="18"/>
  <c r="C435" i="18"/>
  <c r="B435" i="18"/>
  <c r="A435" i="18"/>
  <c r="E434" i="18"/>
  <c r="D434" i="18"/>
  <c r="C434" i="18"/>
  <c r="B434" i="18"/>
  <c r="A434" i="18"/>
  <c r="E433" i="18"/>
  <c r="D433" i="18"/>
  <c r="C433" i="18"/>
  <c r="B433" i="18"/>
  <c r="A433" i="18"/>
  <c r="E432" i="18"/>
  <c r="D432" i="18"/>
  <c r="C432" i="18"/>
  <c r="B432" i="18"/>
  <c r="A432" i="18"/>
  <c r="E431" i="18"/>
  <c r="D431" i="18"/>
  <c r="C431" i="18"/>
  <c r="B431" i="18"/>
  <c r="A431" i="18"/>
  <c r="E430" i="18"/>
  <c r="D430" i="18"/>
  <c r="C430" i="18"/>
  <c r="B430" i="18"/>
  <c r="A430" i="18"/>
  <c r="E429" i="18"/>
  <c r="D429" i="18"/>
  <c r="C429" i="18"/>
  <c r="B429" i="18"/>
  <c r="A429" i="18"/>
  <c r="E428" i="18"/>
  <c r="D428" i="18"/>
  <c r="C428" i="18"/>
  <c r="B428" i="18"/>
  <c r="A428" i="18"/>
  <c r="E427" i="18"/>
  <c r="D427" i="18"/>
  <c r="C427" i="18"/>
  <c r="B427" i="18"/>
  <c r="A427" i="18"/>
  <c r="E426" i="18"/>
  <c r="D426" i="18"/>
  <c r="C426" i="18"/>
  <c r="B426" i="18"/>
  <c r="A426" i="18"/>
  <c r="E425" i="18"/>
  <c r="D425" i="18"/>
  <c r="C425" i="18"/>
  <c r="B425" i="18"/>
  <c r="A425" i="18"/>
  <c r="E424" i="18"/>
  <c r="D424" i="18"/>
  <c r="C424" i="18"/>
  <c r="B424" i="18"/>
  <c r="A424" i="18"/>
  <c r="E423" i="18"/>
  <c r="D423" i="18"/>
  <c r="C423" i="18"/>
  <c r="B423" i="18"/>
  <c r="A423" i="18"/>
  <c r="E422" i="18"/>
  <c r="D422" i="18"/>
  <c r="C422" i="18"/>
  <c r="B422" i="18"/>
  <c r="A422" i="18"/>
  <c r="E421" i="18"/>
  <c r="D421" i="18"/>
  <c r="C421" i="18"/>
  <c r="B421" i="18"/>
  <c r="A421" i="18"/>
  <c r="E420" i="18"/>
  <c r="D420" i="18"/>
  <c r="C420" i="18"/>
  <c r="B420" i="18"/>
  <c r="A420" i="18"/>
  <c r="E419" i="18"/>
  <c r="D419" i="18"/>
  <c r="C419" i="18"/>
  <c r="B419" i="18"/>
  <c r="A419" i="18"/>
  <c r="E418" i="18"/>
  <c r="D418" i="18"/>
  <c r="C418" i="18"/>
  <c r="B418" i="18"/>
  <c r="A418" i="18"/>
  <c r="E417" i="18"/>
  <c r="D417" i="18"/>
  <c r="C417" i="18"/>
  <c r="B417" i="18"/>
  <c r="A417" i="18"/>
  <c r="E416" i="18"/>
  <c r="D416" i="18"/>
  <c r="C416" i="18"/>
  <c r="B416" i="18"/>
  <c r="A416" i="18"/>
  <c r="E415" i="18"/>
  <c r="D415" i="18"/>
  <c r="C415" i="18"/>
  <c r="B415" i="18"/>
  <c r="A415" i="18"/>
  <c r="E414" i="18"/>
  <c r="D414" i="18"/>
  <c r="C414" i="18"/>
  <c r="B414" i="18"/>
  <c r="A414" i="18"/>
  <c r="E413" i="18"/>
  <c r="D413" i="18"/>
  <c r="C413" i="18"/>
  <c r="B413" i="18"/>
  <c r="A413" i="18"/>
  <c r="E412" i="18"/>
  <c r="D412" i="18"/>
  <c r="C412" i="18"/>
  <c r="B412" i="18"/>
  <c r="A412" i="18"/>
  <c r="E411" i="18"/>
  <c r="D411" i="18"/>
  <c r="C411" i="18"/>
  <c r="B411" i="18"/>
  <c r="A411" i="18"/>
  <c r="E410" i="18"/>
  <c r="D410" i="18"/>
  <c r="C410" i="18"/>
  <c r="B410" i="18"/>
  <c r="A410" i="18"/>
  <c r="E409" i="18"/>
  <c r="D409" i="18"/>
  <c r="C409" i="18"/>
  <c r="B409" i="18"/>
  <c r="A409" i="18"/>
  <c r="E408" i="18"/>
  <c r="D408" i="18"/>
  <c r="C408" i="18"/>
  <c r="B408" i="18"/>
  <c r="A408" i="18"/>
  <c r="E407" i="18"/>
  <c r="D407" i="18"/>
  <c r="C407" i="18"/>
  <c r="B407" i="18"/>
  <c r="A407" i="18"/>
  <c r="E406" i="18"/>
  <c r="D406" i="18"/>
  <c r="C406" i="18"/>
  <c r="B406" i="18"/>
  <c r="A406" i="18"/>
  <c r="E405" i="18"/>
  <c r="D405" i="18"/>
  <c r="C405" i="18"/>
  <c r="B405" i="18"/>
  <c r="A405" i="18"/>
  <c r="E404" i="18"/>
  <c r="D404" i="18"/>
  <c r="C404" i="18"/>
  <c r="B404" i="18"/>
  <c r="A404" i="18"/>
  <c r="E403" i="18"/>
  <c r="D403" i="18"/>
  <c r="C403" i="18"/>
  <c r="B403" i="18"/>
  <c r="A403" i="18"/>
  <c r="E402" i="18"/>
  <c r="D402" i="18"/>
  <c r="C402" i="18"/>
  <c r="B402" i="18"/>
  <c r="A402" i="18"/>
  <c r="E401" i="18"/>
  <c r="D401" i="18"/>
  <c r="C401" i="18"/>
  <c r="B401" i="18"/>
  <c r="A401" i="18"/>
  <c r="E400" i="18"/>
  <c r="D400" i="18"/>
  <c r="C400" i="18"/>
  <c r="B400" i="18"/>
  <c r="A400" i="18"/>
  <c r="E399" i="18"/>
  <c r="D399" i="18"/>
  <c r="C399" i="18"/>
  <c r="B399" i="18"/>
  <c r="A399" i="18"/>
  <c r="E398" i="18"/>
  <c r="D398" i="18"/>
  <c r="C398" i="18"/>
  <c r="B398" i="18"/>
  <c r="A398" i="18"/>
  <c r="E397" i="18"/>
  <c r="D397" i="18"/>
  <c r="C397" i="18"/>
  <c r="B397" i="18"/>
  <c r="A397" i="18"/>
  <c r="E396" i="18"/>
  <c r="D396" i="18"/>
  <c r="C396" i="18"/>
  <c r="B396" i="18"/>
  <c r="A396" i="18"/>
  <c r="E395" i="18"/>
  <c r="D395" i="18"/>
  <c r="C395" i="18"/>
  <c r="B395" i="18"/>
  <c r="A395" i="18"/>
  <c r="E394" i="18"/>
  <c r="D394" i="18"/>
  <c r="C394" i="18"/>
  <c r="B394" i="18"/>
  <c r="A394" i="18"/>
  <c r="E393" i="18"/>
  <c r="D393" i="18"/>
  <c r="C393" i="18"/>
  <c r="B393" i="18"/>
  <c r="A393" i="18"/>
  <c r="E392" i="18"/>
  <c r="D392" i="18"/>
  <c r="C392" i="18"/>
  <c r="B392" i="18"/>
  <c r="A392" i="18"/>
  <c r="E391" i="18"/>
  <c r="D391" i="18"/>
  <c r="C391" i="18"/>
  <c r="B391" i="18"/>
  <c r="A391" i="18"/>
  <c r="E390" i="18"/>
  <c r="D390" i="18"/>
  <c r="C390" i="18"/>
  <c r="B390" i="18"/>
  <c r="A390" i="18"/>
  <c r="E389" i="18"/>
  <c r="D389" i="18"/>
  <c r="C389" i="18"/>
  <c r="B389" i="18"/>
  <c r="A389" i="18"/>
  <c r="E388" i="18"/>
  <c r="D388" i="18"/>
  <c r="C388" i="18"/>
  <c r="B388" i="18"/>
  <c r="A388" i="18"/>
  <c r="E387" i="18"/>
  <c r="D387" i="18"/>
  <c r="C387" i="18"/>
  <c r="B387" i="18"/>
  <c r="A387" i="18"/>
  <c r="E386" i="18"/>
  <c r="D386" i="18"/>
  <c r="C386" i="18"/>
  <c r="B386" i="18"/>
  <c r="A386" i="18"/>
  <c r="E385" i="18"/>
  <c r="D385" i="18"/>
  <c r="C385" i="18"/>
  <c r="B385" i="18"/>
  <c r="A385" i="18"/>
  <c r="E384" i="18"/>
  <c r="D384" i="18"/>
  <c r="C384" i="18"/>
  <c r="B384" i="18"/>
  <c r="A384" i="18"/>
  <c r="E383" i="18"/>
  <c r="D383" i="18"/>
  <c r="C383" i="18"/>
  <c r="B383" i="18"/>
  <c r="A383" i="18"/>
  <c r="E382" i="18"/>
  <c r="D382" i="18"/>
  <c r="C382" i="18"/>
  <c r="B382" i="18"/>
  <c r="A382" i="18"/>
  <c r="E381" i="18"/>
  <c r="D381" i="18"/>
  <c r="C381" i="18"/>
  <c r="B381" i="18"/>
  <c r="A381" i="18"/>
  <c r="E380" i="18"/>
  <c r="D380" i="18"/>
  <c r="C380" i="18"/>
  <c r="B380" i="18"/>
  <c r="A380" i="18"/>
  <c r="E379" i="18"/>
  <c r="D379" i="18"/>
  <c r="C379" i="18"/>
  <c r="B379" i="18"/>
  <c r="A379" i="18"/>
  <c r="E378" i="18"/>
  <c r="D378" i="18"/>
  <c r="C378" i="18"/>
  <c r="B378" i="18"/>
  <c r="A378" i="18"/>
  <c r="E377" i="18"/>
  <c r="D377" i="18"/>
  <c r="C377" i="18"/>
  <c r="B377" i="18"/>
  <c r="A377" i="18"/>
  <c r="E376" i="18"/>
  <c r="D376" i="18"/>
  <c r="C376" i="18"/>
  <c r="B376" i="18"/>
  <c r="A376" i="18"/>
  <c r="E375" i="18"/>
  <c r="D375" i="18"/>
  <c r="C375" i="18"/>
  <c r="B375" i="18"/>
  <c r="A375" i="18"/>
  <c r="E374" i="18"/>
  <c r="D374" i="18"/>
  <c r="C374" i="18"/>
  <c r="B374" i="18"/>
  <c r="A374" i="18"/>
  <c r="E373" i="18"/>
  <c r="D373" i="18"/>
  <c r="C373" i="18"/>
  <c r="B373" i="18"/>
  <c r="A373" i="18"/>
  <c r="E372" i="18"/>
  <c r="D372" i="18"/>
  <c r="C372" i="18"/>
  <c r="B372" i="18"/>
  <c r="A372" i="18"/>
  <c r="E371" i="18"/>
  <c r="D371" i="18"/>
  <c r="C371" i="18"/>
  <c r="B371" i="18"/>
  <c r="A371" i="18"/>
  <c r="E370" i="18"/>
  <c r="D370" i="18"/>
  <c r="C370" i="18"/>
  <c r="B370" i="18"/>
  <c r="A370" i="18"/>
  <c r="E369" i="18"/>
  <c r="D369" i="18"/>
  <c r="C369" i="18"/>
  <c r="B369" i="18"/>
  <c r="A369" i="18"/>
  <c r="E368" i="18"/>
  <c r="D368" i="18"/>
  <c r="C368" i="18"/>
  <c r="B368" i="18"/>
  <c r="A368" i="18"/>
  <c r="E367" i="18"/>
  <c r="D367" i="18"/>
  <c r="C367" i="18"/>
  <c r="B367" i="18"/>
  <c r="A367" i="18"/>
  <c r="E366" i="18"/>
  <c r="D366" i="18"/>
  <c r="C366" i="18"/>
  <c r="B366" i="18"/>
  <c r="A366" i="18"/>
  <c r="E365" i="18"/>
  <c r="D365" i="18"/>
  <c r="C365" i="18"/>
  <c r="B365" i="18"/>
  <c r="A365" i="18"/>
  <c r="E364" i="18"/>
  <c r="D364" i="18"/>
  <c r="C364" i="18"/>
  <c r="B364" i="18"/>
  <c r="A364" i="18"/>
  <c r="E363" i="18"/>
  <c r="D363" i="18"/>
  <c r="C363" i="18"/>
  <c r="B363" i="18"/>
  <c r="A363" i="18"/>
  <c r="E362" i="18"/>
  <c r="D362" i="18"/>
  <c r="C362" i="18"/>
  <c r="B362" i="18"/>
  <c r="A362" i="18"/>
  <c r="E361" i="18"/>
  <c r="D361" i="18"/>
  <c r="C361" i="18"/>
  <c r="B361" i="18"/>
  <c r="A361" i="18"/>
  <c r="E360" i="18"/>
  <c r="D360" i="18"/>
  <c r="C360" i="18"/>
  <c r="B360" i="18"/>
  <c r="A360" i="18"/>
  <c r="E359" i="18"/>
  <c r="D359" i="18"/>
  <c r="C359" i="18"/>
  <c r="B359" i="18"/>
  <c r="A359" i="18"/>
  <c r="E358" i="18"/>
  <c r="D358" i="18"/>
  <c r="C358" i="18"/>
  <c r="B358" i="18"/>
  <c r="A358" i="18"/>
  <c r="E357" i="18"/>
  <c r="D357" i="18"/>
  <c r="C357" i="18"/>
  <c r="B357" i="18"/>
  <c r="A357" i="18"/>
  <c r="E356" i="18"/>
  <c r="D356" i="18"/>
  <c r="C356" i="18"/>
  <c r="B356" i="18"/>
  <c r="A356" i="18"/>
  <c r="E355" i="18"/>
  <c r="D355" i="18"/>
  <c r="C355" i="18"/>
  <c r="B355" i="18"/>
  <c r="A355" i="18"/>
  <c r="E354" i="18"/>
  <c r="D354" i="18"/>
  <c r="C354" i="18"/>
  <c r="B354" i="18"/>
  <c r="A354" i="18"/>
  <c r="E353" i="18"/>
  <c r="D353" i="18"/>
  <c r="C353" i="18"/>
  <c r="B353" i="18"/>
  <c r="A353" i="18"/>
  <c r="E352" i="18"/>
  <c r="D352" i="18"/>
  <c r="C352" i="18"/>
  <c r="B352" i="18"/>
  <c r="A352" i="18"/>
  <c r="E351" i="18"/>
  <c r="D351" i="18"/>
  <c r="C351" i="18"/>
  <c r="B351" i="18"/>
  <c r="A351" i="18"/>
  <c r="E350" i="18"/>
  <c r="D350" i="18"/>
  <c r="C350" i="18"/>
  <c r="B350" i="18"/>
  <c r="A350" i="18"/>
  <c r="E349" i="18"/>
  <c r="D349" i="18"/>
  <c r="C349" i="18"/>
  <c r="B349" i="18"/>
  <c r="A349" i="18"/>
  <c r="E348" i="18"/>
  <c r="D348" i="18"/>
  <c r="C348" i="18"/>
  <c r="B348" i="18"/>
  <c r="A348" i="18"/>
  <c r="E347" i="18"/>
  <c r="D347" i="18"/>
  <c r="C347" i="18"/>
  <c r="B347" i="18"/>
  <c r="A347" i="18"/>
  <c r="E346" i="18"/>
  <c r="D346" i="18"/>
  <c r="C346" i="18"/>
  <c r="B346" i="18"/>
  <c r="A346" i="18"/>
  <c r="E345" i="18"/>
  <c r="D345" i="18"/>
  <c r="C345" i="18"/>
  <c r="B345" i="18"/>
  <c r="A345" i="18"/>
  <c r="E344" i="18"/>
  <c r="D344" i="18"/>
  <c r="C344" i="18"/>
  <c r="B344" i="18"/>
  <c r="A344" i="18"/>
  <c r="E343" i="18"/>
  <c r="D343" i="18"/>
  <c r="C343" i="18"/>
  <c r="B343" i="18"/>
  <c r="A343" i="18"/>
  <c r="E342" i="18"/>
  <c r="D342" i="18"/>
  <c r="C342" i="18"/>
  <c r="B342" i="18"/>
  <c r="A342" i="18"/>
  <c r="E341" i="18"/>
  <c r="D341" i="18"/>
  <c r="C341" i="18"/>
  <c r="B341" i="18"/>
  <c r="A341" i="18"/>
  <c r="E340" i="18"/>
  <c r="D340" i="18"/>
  <c r="C340" i="18"/>
  <c r="B340" i="18"/>
  <c r="A340" i="18"/>
  <c r="E339" i="18"/>
  <c r="D339" i="18"/>
  <c r="C339" i="18"/>
  <c r="B339" i="18"/>
  <c r="A339" i="18"/>
  <c r="E338" i="18"/>
  <c r="D338" i="18"/>
  <c r="C338" i="18"/>
  <c r="B338" i="18"/>
  <c r="A338" i="18"/>
  <c r="E337" i="18"/>
  <c r="D337" i="18"/>
  <c r="C337" i="18"/>
  <c r="B337" i="18"/>
  <c r="A337" i="18"/>
  <c r="E336" i="18"/>
  <c r="D336" i="18"/>
  <c r="C336" i="18"/>
  <c r="B336" i="18"/>
  <c r="A336" i="18"/>
  <c r="E335" i="18"/>
  <c r="D335" i="18"/>
  <c r="C335" i="18"/>
  <c r="B335" i="18"/>
  <c r="A335" i="18"/>
  <c r="E334" i="18"/>
  <c r="D334" i="18"/>
  <c r="C334" i="18"/>
  <c r="B334" i="18"/>
  <c r="A334" i="18"/>
  <c r="E333" i="18"/>
  <c r="D333" i="18"/>
  <c r="C333" i="18"/>
  <c r="B333" i="18"/>
  <c r="A333" i="18"/>
  <c r="E332" i="18"/>
  <c r="D332" i="18"/>
  <c r="C332" i="18"/>
  <c r="B332" i="18"/>
  <c r="A332" i="18"/>
  <c r="E331" i="18"/>
  <c r="D331" i="18"/>
  <c r="C331" i="18"/>
  <c r="B331" i="18"/>
  <c r="A331" i="18"/>
  <c r="E330" i="18"/>
  <c r="D330" i="18"/>
  <c r="C330" i="18"/>
  <c r="B330" i="18"/>
  <c r="A330" i="18"/>
  <c r="E329" i="18"/>
  <c r="D329" i="18"/>
  <c r="C329" i="18"/>
  <c r="B329" i="18"/>
  <c r="A329" i="18"/>
  <c r="E328" i="18"/>
  <c r="D328" i="18"/>
  <c r="C328" i="18"/>
  <c r="B328" i="18"/>
  <c r="A328" i="18"/>
  <c r="E327" i="18"/>
  <c r="D327" i="18"/>
  <c r="C327" i="18"/>
  <c r="B327" i="18"/>
  <c r="A327" i="18"/>
  <c r="E326" i="18"/>
  <c r="D326" i="18"/>
  <c r="C326" i="18"/>
  <c r="B326" i="18"/>
  <c r="A326" i="18"/>
  <c r="E325" i="18"/>
  <c r="D325" i="18"/>
  <c r="C325" i="18"/>
  <c r="B325" i="18"/>
  <c r="A325" i="18"/>
  <c r="E324" i="18"/>
  <c r="D324" i="18"/>
  <c r="C324" i="18"/>
  <c r="B324" i="18"/>
  <c r="A324" i="18"/>
  <c r="E323" i="18"/>
  <c r="D323" i="18"/>
  <c r="C323" i="18"/>
  <c r="B323" i="18"/>
  <c r="A323" i="18"/>
  <c r="E322" i="18"/>
  <c r="D322" i="18"/>
  <c r="C322" i="18"/>
  <c r="B322" i="18"/>
  <c r="A322" i="18"/>
  <c r="E321" i="18"/>
  <c r="D321" i="18"/>
  <c r="C321" i="18"/>
  <c r="B321" i="18"/>
  <c r="A321" i="18"/>
  <c r="E320" i="18"/>
  <c r="D320" i="18"/>
  <c r="C320" i="18"/>
  <c r="B320" i="18"/>
  <c r="A320" i="18"/>
  <c r="E319" i="18"/>
  <c r="D319" i="18"/>
  <c r="C319" i="18"/>
  <c r="B319" i="18"/>
  <c r="A319" i="18"/>
  <c r="E318" i="18"/>
  <c r="D318" i="18"/>
  <c r="C318" i="18"/>
  <c r="B318" i="18"/>
  <c r="A318" i="18"/>
  <c r="E317" i="18"/>
  <c r="D317" i="18"/>
  <c r="C317" i="18"/>
  <c r="B317" i="18"/>
  <c r="A317" i="18"/>
  <c r="E316" i="18"/>
  <c r="D316" i="18"/>
  <c r="C316" i="18"/>
  <c r="B316" i="18"/>
  <c r="A316" i="18"/>
  <c r="E315" i="18"/>
  <c r="D315" i="18"/>
  <c r="C315" i="18"/>
  <c r="B315" i="18"/>
  <c r="A315" i="18"/>
  <c r="E314" i="18"/>
  <c r="D314" i="18"/>
  <c r="C314" i="18"/>
  <c r="B314" i="18"/>
  <c r="A314" i="18"/>
  <c r="E313" i="18"/>
  <c r="D313" i="18"/>
  <c r="C313" i="18"/>
  <c r="B313" i="18"/>
  <c r="A313" i="18"/>
  <c r="E312" i="18"/>
  <c r="D312" i="18"/>
  <c r="C312" i="18"/>
  <c r="B312" i="18"/>
  <c r="A312" i="18"/>
  <c r="E311" i="18"/>
  <c r="D311" i="18"/>
  <c r="C311" i="18"/>
  <c r="B311" i="18"/>
  <c r="A311" i="18"/>
  <c r="E310" i="18"/>
  <c r="D310" i="18"/>
  <c r="C310" i="18"/>
  <c r="B310" i="18"/>
  <c r="A310" i="18"/>
  <c r="E309" i="18"/>
  <c r="D309" i="18"/>
  <c r="C309" i="18"/>
  <c r="B309" i="18"/>
  <c r="A309" i="18"/>
  <c r="E308" i="18"/>
  <c r="D308" i="18"/>
  <c r="C308" i="18"/>
  <c r="B308" i="18"/>
  <c r="A308" i="18"/>
  <c r="E307" i="18"/>
  <c r="D307" i="18"/>
  <c r="C307" i="18"/>
  <c r="B307" i="18"/>
  <c r="A307" i="18"/>
  <c r="E306" i="18"/>
  <c r="D306" i="18"/>
  <c r="C306" i="18"/>
  <c r="B306" i="18"/>
  <c r="A306" i="18"/>
  <c r="E305" i="18"/>
  <c r="D305" i="18"/>
  <c r="C305" i="18"/>
  <c r="B305" i="18"/>
  <c r="A305" i="18"/>
  <c r="E304" i="18"/>
  <c r="D304" i="18"/>
  <c r="C304" i="18"/>
  <c r="B304" i="18"/>
  <c r="A304" i="18"/>
  <c r="E303" i="18"/>
  <c r="D303" i="18"/>
  <c r="C303" i="18"/>
  <c r="B303" i="18"/>
  <c r="A303" i="18"/>
  <c r="E302" i="18"/>
  <c r="D302" i="18"/>
  <c r="C302" i="18"/>
  <c r="B302" i="18"/>
  <c r="A302" i="18"/>
  <c r="E301" i="18"/>
  <c r="D301" i="18"/>
  <c r="C301" i="18"/>
  <c r="B301" i="18"/>
  <c r="A301" i="18"/>
  <c r="E300" i="18"/>
  <c r="D300" i="18"/>
  <c r="C300" i="18"/>
  <c r="B300" i="18"/>
  <c r="A300" i="18"/>
  <c r="E299" i="18"/>
  <c r="D299" i="18"/>
  <c r="C299" i="18"/>
  <c r="B299" i="18"/>
  <c r="A299" i="18"/>
  <c r="E298" i="18"/>
  <c r="D298" i="18"/>
  <c r="C298" i="18"/>
  <c r="B298" i="18"/>
  <c r="A298" i="18"/>
  <c r="E297" i="18"/>
  <c r="D297" i="18"/>
  <c r="C297" i="18"/>
  <c r="B297" i="18"/>
  <c r="A297" i="18"/>
  <c r="E296" i="18"/>
  <c r="D296" i="18"/>
  <c r="C296" i="18"/>
  <c r="B296" i="18"/>
  <c r="A296" i="18"/>
  <c r="E295" i="18"/>
  <c r="D295" i="18"/>
  <c r="C295" i="18"/>
  <c r="B295" i="18"/>
  <c r="A295" i="18"/>
  <c r="E294" i="18"/>
  <c r="D294" i="18"/>
  <c r="C294" i="18"/>
  <c r="B294" i="18"/>
  <c r="A294" i="18"/>
  <c r="E293" i="18"/>
  <c r="D293" i="18"/>
  <c r="C293" i="18"/>
  <c r="B293" i="18"/>
  <c r="A293" i="18"/>
  <c r="E292" i="18"/>
  <c r="D292" i="18"/>
  <c r="C292" i="18"/>
  <c r="B292" i="18"/>
  <c r="A292" i="18"/>
  <c r="E291" i="18"/>
  <c r="D291" i="18"/>
  <c r="C291" i="18"/>
  <c r="B291" i="18"/>
  <c r="A291" i="18"/>
  <c r="E290" i="18"/>
  <c r="D290" i="18"/>
  <c r="C290" i="18"/>
  <c r="B290" i="18"/>
  <c r="A290" i="18"/>
  <c r="E289" i="18"/>
  <c r="D289" i="18"/>
  <c r="C289" i="18"/>
  <c r="B289" i="18"/>
  <c r="A289" i="18"/>
  <c r="E288" i="18"/>
  <c r="D288" i="18"/>
  <c r="C288" i="18"/>
  <c r="B288" i="18"/>
  <c r="A288" i="18"/>
  <c r="E287" i="18"/>
  <c r="D287" i="18"/>
  <c r="C287" i="18"/>
  <c r="B287" i="18"/>
  <c r="A287" i="18"/>
  <c r="E286" i="18"/>
  <c r="D286" i="18"/>
  <c r="C286" i="18"/>
  <c r="B286" i="18"/>
  <c r="A286" i="18"/>
  <c r="E285" i="18"/>
  <c r="D285" i="18"/>
  <c r="C285" i="18"/>
  <c r="B285" i="18"/>
  <c r="A285" i="18"/>
  <c r="E284" i="18"/>
  <c r="D284" i="18"/>
  <c r="C284" i="18"/>
  <c r="B284" i="18"/>
  <c r="A284" i="18"/>
  <c r="E283" i="18"/>
  <c r="D283" i="18"/>
  <c r="C283" i="18"/>
  <c r="B283" i="18"/>
  <c r="A283" i="18"/>
  <c r="E282" i="18"/>
  <c r="D282" i="18"/>
  <c r="C282" i="18"/>
  <c r="B282" i="18"/>
  <c r="A282" i="18"/>
  <c r="E281" i="18"/>
  <c r="D281" i="18"/>
  <c r="C281" i="18"/>
  <c r="B281" i="18"/>
  <c r="A281" i="18"/>
  <c r="E280" i="18"/>
  <c r="D280" i="18"/>
  <c r="C280" i="18"/>
  <c r="B280" i="18"/>
  <c r="A280" i="18"/>
  <c r="E279" i="18"/>
  <c r="D279" i="18"/>
  <c r="C279" i="18"/>
  <c r="B279" i="18"/>
  <c r="A279" i="18"/>
  <c r="E278" i="18"/>
  <c r="D278" i="18"/>
  <c r="C278" i="18"/>
  <c r="B278" i="18"/>
  <c r="A278" i="18"/>
  <c r="E277" i="18"/>
  <c r="D277" i="18"/>
  <c r="C277" i="18"/>
  <c r="B277" i="18"/>
  <c r="A277" i="18"/>
  <c r="E276" i="18"/>
  <c r="D276" i="18"/>
  <c r="C276" i="18"/>
  <c r="B276" i="18"/>
  <c r="A276" i="18"/>
  <c r="E275" i="18"/>
  <c r="D275" i="18"/>
  <c r="C275" i="18"/>
  <c r="B275" i="18"/>
  <c r="A275" i="18"/>
  <c r="E274" i="18"/>
  <c r="D274" i="18"/>
  <c r="C274" i="18"/>
  <c r="B274" i="18"/>
  <c r="A274" i="18"/>
  <c r="E273" i="18"/>
  <c r="D273" i="18"/>
  <c r="C273" i="18"/>
  <c r="B273" i="18"/>
  <c r="A273" i="18"/>
  <c r="E272" i="18"/>
  <c r="D272" i="18"/>
  <c r="C272" i="18"/>
  <c r="B272" i="18"/>
  <c r="A272" i="18"/>
  <c r="E271" i="18"/>
  <c r="D271" i="18"/>
  <c r="C271" i="18"/>
  <c r="B271" i="18"/>
  <c r="A271" i="18"/>
  <c r="E270" i="18"/>
  <c r="D270" i="18"/>
  <c r="C270" i="18"/>
  <c r="B270" i="18"/>
  <c r="A270" i="18"/>
  <c r="E269" i="18"/>
  <c r="D269" i="18"/>
  <c r="C269" i="18"/>
  <c r="B269" i="18"/>
  <c r="A269" i="18"/>
  <c r="E268" i="18"/>
  <c r="D268" i="18"/>
  <c r="C268" i="18"/>
  <c r="B268" i="18"/>
  <c r="A268" i="18"/>
  <c r="E267" i="18"/>
  <c r="D267" i="18"/>
  <c r="C267" i="18"/>
  <c r="B267" i="18"/>
  <c r="A267" i="18"/>
  <c r="E266" i="18"/>
  <c r="D266" i="18"/>
  <c r="C266" i="18"/>
  <c r="B266" i="18"/>
  <c r="A266" i="18"/>
  <c r="E265" i="18"/>
  <c r="D265" i="18"/>
  <c r="C265" i="18"/>
  <c r="B265" i="18"/>
  <c r="A265" i="18"/>
  <c r="E264" i="18"/>
  <c r="D264" i="18"/>
  <c r="C264" i="18"/>
  <c r="B264" i="18"/>
  <c r="A264" i="18"/>
  <c r="E263" i="18"/>
  <c r="D263" i="18"/>
  <c r="C263" i="18"/>
  <c r="B263" i="18"/>
  <c r="A263" i="18"/>
  <c r="E262" i="18"/>
  <c r="D262" i="18"/>
  <c r="C262" i="18"/>
  <c r="B262" i="18"/>
  <c r="A262" i="18"/>
  <c r="E261" i="18"/>
  <c r="D261" i="18"/>
  <c r="C261" i="18"/>
  <c r="B261" i="18"/>
  <c r="A261" i="18"/>
  <c r="E260" i="18"/>
  <c r="D260" i="18"/>
  <c r="C260" i="18"/>
  <c r="B260" i="18"/>
  <c r="A260" i="18"/>
  <c r="E259" i="18"/>
  <c r="D259" i="18"/>
  <c r="C259" i="18"/>
  <c r="B259" i="18"/>
  <c r="A259" i="18"/>
  <c r="E258" i="18"/>
  <c r="D258" i="18"/>
  <c r="C258" i="18"/>
  <c r="B258" i="18"/>
  <c r="A258" i="18"/>
  <c r="E257" i="18"/>
  <c r="D257" i="18"/>
  <c r="C257" i="18"/>
  <c r="B257" i="18"/>
  <c r="A257" i="18"/>
  <c r="E256" i="18"/>
  <c r="D256" i="18"/>
  <c r="C256" i="18"/>
  <c r="B256" i="18"/>
  <c r="A256" i="18"/>
  <c r="E255" i="18"/>
  <c r="D255" i="18"/>
  <c r="C255" i="18"/>
  <c r="B255" i="18"/>
  <c r="A255" i="18"/>
  <c r="E254" i="18"/>
  <c r="D254" i="18"/>
  <c r="C254" i="18"/>
  <c r="B254" i="18"/>
  <c r="A254" i="18"/>
  <c r="E253" i="18"/>
  <c r="D253" i="18"/>
  <c r="C253" i="18"/>
  <c r="B253" i="18"/>
  <c r="A253" i="18"/>
  <c r="E252" i="18"/>
  <c r="D252" i="18"/>
  <c r="C252" i="18"/>
  <c r="B252" i="18"/>
  <c r="A252" i="18"/>
  <c r="E251" i="18"/>
  <c r="D251" i="18"/>
  <c r="C251" i="18"/>
  <c r="B251" i="18"/>
  <c r="A251" i="18"/>
  <c r="E250" i="18"/>
  <c r="D250" i="18"/>
  <c r="C250" i="18"/>
  <c r="B250" i="18"/>
  <c r="A250" i="18"/>
  <c r="E249" i="18"/>
  <c r="D249" i="18"/>
  <c r="C249" i="18"/>
  <c r="B249" i="18"/>
  <c r="A249" i="18"/>
  <c r="E248" i="18"/>
  <c r="D248" i="18"/>
  <c r="C248" i="18"/>
  <c r="B248" i="18"/>
  <c r="A248" i="18"/>
  <c r="E247" i="18"/>
  <c r="D247" i="18"/>
  <c r="C247" i="18"/>
  <c r="B247" i="18"/>
  <c r="A247" i="18"/>
  <c r="E246" i="18"/>
  <c r="D246" i="18"/>
  <c r="C246" i="18"/>
  <c r="B246" i="18"/>
  <c r="A246" i="18"/>
  <c r="E245" i="18"/>
  <c r="D245" i="18"/>
  <c r="C245" i="18"/>
  <c r="B245" i="18"/>
  <c r="A245" i="18"/>
  <c r="E244" i="18"/>
  <c r="D244" i="18"/>
  <c r="C244" i="18"/>
  <c r="B244" i="18"/>
  <c r="A244" i="18"/>
  <c r="E243" i="18"/>
  <c r="D243" i="18"/>
  <c r="C243" i="18"/>
  <c r="B243" i="18"/>
  <c r="A243" i="18"/>
  <c r="E242" i="18"/>
  <c r="D242" i="18"/>
  <c r="C242" i="18"/>
  <c r="B242" i="18"/>
  <c r="A242" i="18"/>
  <c r="E241" i="18"/>
  <c r="D241" i="18"/>
  <c r="C241" i="18"/>
  <c r="B241" i="18"/>
  <c r="A241" i="18"/>
  <c r="E240" i="18"/>
  <c r="D240" i="18"/>
  <c r="C240" i="18"/>
  <c r="B240" i="18"/>
  <c r="A240" i="18"/>
  <c r="E239" i="18"/>
  <c r="D239" i="18"/>
  <c r="C239" i="18"/>
  <c r="B239" i="18"/>
  <c r="A239" i="18"/>
  <c r="E238" i="18"/>
  <c r="D238" i="18"/>
  <c r="C238" i="18"/>
  <c r="B238" i="18"/>
  <c r="A238" i="18"/>
  <c r="E237" i="18"/>
  <c r="D237" i="18"/>
  <c r="C237" i="18"/>
  <c r="B237" i="18"/>
  <c r="A237" i="18"/>
  <c r="E236" i="18"/>
  <c r="D236" i="18"/>
  <c r="C236" i="18"/>
  <c r="B236" i="18"/>
  <c r="A236" i="18"/>
  <c r="E235" i="18"/>
  <c r="D235" i="18"/>
  <c r="C235" i="18"/>
  <c r="B235" i="18"/>
  <c r="A235" i="18"/>
  <c r="E234" i="18"/>
  <c r="D234" i="18"/>
  <c r="C234" i="18"/>
  <c r="B234" i="18"/>
  <c r="A234" i="18"/>
  <c r="E233" i="18"/>
  <c r="D233" i="18"/>
  <c r="C233" i="18"/>
  <c r="B233" i="18"/>
  <c r="A233" i="18"/>
  <c r="E232" i="18"/>
  <c r="D232" i="18"/>
  <c r="C232" i="18"/>
  <c r="B232" i="18"/>
  <c r="A232" i="18"/>
  <c r="E231" i="18"/>
  <c r="D231" i="18"/>
  <c r="C231" i="18"/>
  <c r="B231" i="18"/>
  <c r="A231" i="18"/>
  <c r="E230" i="18"/>
  <c r="D230" i="18"/>
  <c r="C230" i="18"/>
  <c r="B230" i="18"/>
  <c r="A230" i="18"/>
  <c r="E229" i="18"/>
  <c r="D229" i="18"/>
  <c r="C229" i="18"/>
  <c r="B229" i="18"/>
  <c r="A229" i="18"/>
  <c r="E228" i="18"/>
  <c r="D228" i="18"/>
  <c r="C228" i="18"/>
  <c r="B228" i="18"/>
  <c r="A228" i="18"/>
  <c r="E227" i="18"/>
  <c r="D227" i="18"/>
  <c r="C227" i="18"/>
  <c r="B227" i="18"/>
  <c r="A227" i="18"/>
  <c r="E226" i="18"/>
  <c r="D226" i="18"/>
  <c r="C226" i="18"/>
  <c r="B226" i="18"/>
  <c r="A226" i="18"/>
  <c r="E225" i="18"/>
  <c r="D225" i="18"/>
  <c r="C225" i="18"/>
  <c r="B225" i="18"/>
  <c r="A225" i="18"/>
  <c r="E224" i="18"/>
  <c r="D224" i="18"/>
  <c r="C224" i="18"/>
  <c r="B224" i="18"/>
  <c r="A224" i="18"/>
  <c r="E223" i="18"/>
  <c r="D223" i="18"/>
  <c r="C223" i="18"/>
  <c r="B223" i="18"/>
  <c r="A223" i="18"/>
  <c r="E222" i="18"/>
  <c r="D222" i="18"/>
  <c r="C222" i="18"/>
  <c r="B222" i="18"/>
  <c r="A222" i="18"/>
  <c r="E221" i="18"/>
  <c r="D221" i="18"/>
  <c r="C221" i="18"/>
  <c r="B221" i="18"/>
  <c r="A221" i="18"/>
  <c r="E220" i="18"/>
  <c r="D220" i="18"/>
  <c r="C220" i="18"/>
  <c r="B220" i="18"/>
  <c r="A220" i="18"/>
  <c r="E219" i="18"/>
  <c r="D219" i="18"/>
  <c r="C219" i="18"/>
  <c r="B219" i="18"/>
  <c r="A219" i="18"/>
  <c r="E218" i="18"/>
  <c r="D218" i="18"/>
  <c r="C218" i="18"/>
  <c r="B218" i="18"/>
  <c r="A218" i="18"/>
  <c r="E217" i="18"/>
  <c r="D217" i="18"/>
  <c r="C217" i="18"/>
  <c r="B217" i="18"/>
  <c r="A217" i="18"/>
  <c r="E216" i="18"/>
  <c r="D216" i="18"/>
  <c r="C216" i="18"/>
  <c r="B216" i="18"/>
  <c r="A216" i="18"/>
  <c r="E215" i="18"/>
  <c r="D215" i="18"/>
  <c r="C215" i="18"/>
  <c r="B215" i="18"/>
  <c r="A215" i="18"/>
  <c r="E214" i="18"/>
  <c r="D214" i="18"/>
  <c r="C214" i="18"/>
  <c r="B214" i="18"/>
  <c r="A214" i="18"/>
  <c r="E213" i="18"/>
  <c r="D213" i="18"/>
  <c r="C213" i="18"/>
  <c r="B213" i="18"/>
  <c r="A213" i="18"/>
  <c r="E212" i="18"/>
  <c r="D212" i="18"/>
  <c r="C212" i="18"/>
  <c r="B212" i="18"/>
  <c r="A212" i="18"/>
  <c r="E211" i="18"/>
  <c r="D211" i="18"/>
  <c r="C211" i="18"/>
  <c r="B211" i="18"/>
  <c r="A211" i="18"/>
  <c r="E210" i="18"/>
  <c r="D210" i="18"/>
  <c r="C210" i="18"/>
  <c r="B210" i="18"/>
  <c r="A210" i="18"/>
  <c r="E209" i="18"/>
  <c r="D209" i="18"/>
  <c r="C209" i="18"/>
  <c r="B209" i="18"/>
  <c r="A209" i="18"/>
  <c r="E208" i="18"/>
  <c r="D208" i="18"/>
  <c r="C208" i="18"/>
  <c r="B208" i="18"/>
  <c r="A208" i="18"/>
  <c r="E207" i="18"/>
  <c r="D207" i="18"/>
  <c r="C207" i="18"/>
  <c r="B207" i="18"/>
  <c r="A207" i="18"/>
  <c r="E206" i="18"/>
  <c r="D206" i="18"/>
  <c r="C206" i="18"/>
  <c r="B206" i="18"/>
  <c r="A206" i="18"/>
  <c r="E205" i="18"/>
  <c r="D205" i="18"/>
  <c r="C205" i="18"/>
  <c r="B205" i="18"/>
  <c r="A205" i="18"/>
  <c r="E204" i="18"/>
  <c r="D204" i="18"/>
  <c r="C204" i="18"/>
  <c r="B204" i="18"/>
  <c r="A204" i="18"/>
  <c r="E203" i="18"/>
  <c r="D203" i="18"/>
  <c r="C203" i="18"/>
  <c r="B203" i="18"/>
  <c r="A203" i="18"/>
  <c r="E202" i="18"/>
  <c r="D202" i="18"/>
  <c r="C202" i="18"/>
  <c r="B202" i="18"/>
  <c r="A202" i="18"/>
  <c r="E201" i="18"/>
  <c r="D201" i="18"/>
  <c r="C201" i="18"/>
  <c r="B201" i="18"/>
  <c r="A201" i="18"/>
  <c r="E200" i="18"/>
  <c r="D200" i="18"/>
  <c r="C200" i="18"/>
  <c r="B200" i="18"/>
  <c r="A200" i="18"/>
  <c r="E199" i="18"/>
  <c r="D199" i="18"/>
  <c r="C199" i="18"/>
  <c r="B199" i="18"/>
  <c r="A199" i="18"/>
  <c r="E198" i="18"/>
  <c r="D198" i="18"/>
  <c r="C198" i="18"/>
  <c r="B198" i="18"/>
  <c r="A198" i="18"/>
  <c r="E197" i="18"/>
  <c r="D197" i="18"/>
  <c r="C197" i="18"/>
  <c r="B197" i="18"/>
  <c r="A197" i="18"/>
  <c r="E196" i="18"/>
  <c r="D196" i="18"/>
  <c r="C196" i="18"/>
  <c r="B196" i="18"/>
  <c r="A196" i="18"/>
  <c r="E195" i="18"/>
  <c r="D195" i="18"/>
  <c r="C195" i="18"/>
  <c r="B195" i="18"/>
  <c r="A195" i="18"/>
  <c r="E194" i="18"/>
  <c r="D194" i="18"/>
  <c r="C194" i="18"/>
  <c r="B194" i="18"/>
  <c r="A194" i="18"/>
  <c r="E193" i="18"/>
  <c r="D193" i="18"/>
  <c r="C193" i="18"/>
  <c r="B193" i="18"/>
  <c r="A193" i="18"/>
  <c r="E192" i="18"/>
  <c r="D192" i="18"/>
  <c r="C192" i="18"/>
  <c r="B192" i="18"/>
  <c r="A192" i="18"/>
  <c r="E191" i="18"/>
  <c r="D191" i="18"/>
  <c r="C191" i="18"/>
  <c r="B191" i="18"/>
  <c r="A191" i="18"/>
  <c r="E190" i="18"/>
  <c r="D190" i="18"/>
  <c r="C190" i="18"/>
  <c r="B190" i="18"/>
  <c r="A190" i="18"/>
  <c r="E189" i="18"/>
  <c r="D189" i="18"/>
  <c r="C189" i="18"/>
  <c r="B189" i="18"/>
  <c r="A189" i="18"/>
  <c r="E188" i="18"/>
  <c r="D188" i="18"/>
  <c r="C188" i="18"/>
  <c r="B188" i="18"/>
  <c r="A188" i="18"/>
  <c r="E187" i="18"/>
  <c r="D187" i="18"/>
  <c r="C187" i="18"/>
  <c r="B187" i="18"/>
  <c r="A187" i="18"/>
  <c r="E186" i="18"/>
  <c r="D186" i="18"/>
  <c r="C186" i="18"/>
  <c r="B186" i="18"/>
  <c r="A186" i="18"/>
  <c r="E185" i="18"/>
  <c r="D185" i="18"/>
  <c r="C185" i="18"/>
  <c r="B185" i="18"/>
  <c r="A185" i="18"/>
  <c r="E184" i="18"/>
  <c r="D184" i="18"/>
  <c r="C184" i="18"/>
  <c r="B184" i="18"/>
  <c r="A184" i="18"/>
  <c r="E183" i="18"/>
  <c r="D183" i="18"/>
  <c r="C183" i="18"/>
  <c r="B183" i="18"/>
  <c r="A183" i="18"/>
  <c r="E182" i="18"/>
  <c r="D182" i="18"/>
  <c r="C182" i="18"/>
  <c r="B182" i="18"/>
  <c r="A182" i="18"/>
  <c r="E181" i="18"/>
  <c r="D181" i="18"/>
  <c r="C181" i="18"/>
  <c r="B181" i="18"/>
  <c r="A181" i="18"/>
  <c r="E180" i="18"/>
  <c r="D180" i="18"/>
  <c r="C180" i="18"/>
  <c r="B180" i="18"/>
  <c r="A180" i="18"/>
  <c r="E179" i="18"/>
  <c r="D179" i="18"/>
  <c r="C179" i="18"/>
  <c r="B179" i="18"/>
  <c r="A179" i="18"/>
  <c r="E178" i="18"/>
  <c r="D178" i="18"/>
  <c r="C178" i="18"/>
  <c r="B178" i="18"/>
  <c r="A178" i="18"/>
  <c r="E177" i="18"/>
  <c r="D177" i="18"/>
  <c r="C177" i="18"/>
  <c r="B177" i="18"/>
  <c r="A177" i="18"/>
  <c r="E176" i="18"/>
  <c r="D176" i="18"/>
  <c r="C176" i="18"/>
  <c r="B176" i="18"/>
  <c r="A176" i="18"/>
  <c r="E175" i="18"/>
  <c r="D175" i="18"/>
  <c r="C175" i="18"/>
  <c r="B175" i="18"/>
  <c r="A175" i="18"/>
  <c r="E174" i="18"/>
  <c r="D174" i="18"/>
  <c r="C174" i="18"/>
  <c r="B174" i="18"/>
  <c r="A174" i="18"/>
  <c r="E173" i="18"/>
  <c r="D173" i="18"/>
  <c r="C173" i="18"/>
  <c r="B173" i="18"/>
  <c r="A173" i="18"/>
  <c r="E172" i="18"/>
  <c r="D172" i="18"/>
  <c r="C172" i="18"/>
  <c r="B172" i="18"/>
  <c r="A172" i="18"/>
  <c r="E171" i="18"/>
  <c r="D171" i="18"/>
  <c r="C171" i="18"/>
  <c r="B171" i="18"/>
  <c r="A171" i="18"/>
  <c r="E170" i="18"/>
  <c r="D170" i="18"/>
  <c r="C170" i="18"/>
  <c r="B170" i="18"/>
  <c r="A170" i="18"/>
  <c r="E169" i="18"/>
  <c r="D169" i="18"/>
  <c r="C169" i="18"/>
  <c r="B169" i="18"/>
  <c r="A169" i="18"/>
  <c r="E168" i="18"/>
  <c r="D168" i="18"/>
  <c r="C168" i="18"/>
  <c r="B168" i="18"/>
  <c r="A168" i="18"/>
  <c r="E167" i="18"/>
  <c r="D167" i="18"/>
  <c r="C167" i="18"/>
  <c r="B167" i="18"/>
  <c r="A167" i="18"/>
  <c r="E166" i="18"/>
  <c r="D166" i="18"/>
  <c r="C166" i="18"/>
  <c r="B166" i="18"/>
  <c r="A166" i="18"/>
  <c r="E165" i="18"/>
  <c r="D165" i="18"/>
  <c r="C165" i="18"/>
  <c r="B165" i="18"/>
  <c r="A165" i="18"/>
  <c r="E164" i="18"/>
  <c r="D164" i="18"/>
  <c r="C164" i="18"/>
  <c r="B164" i="18"/>
  <c r="A164" i="18"/>
  <c r="E163" i="18"/>
  <c r="D163" i="18"/>
  <c r="C163" i="18"/>
  <c r="B163" i="18"/>
  <c r="A163" i="18"/>
  <c r="E162" i="18"/>
  <c r="D162" i="18"/>
  <c r="C162" i="18"/>
  <c r="B162" i="18"/>
  <c r="A162" i="18"/>
  <c r="E161" i="18"/>
  <c r="D161" i="18"/>
  <c r="C161" i="18"/>
  <c r="B161" i="18"/>
  <c r="A161" i="18"/>
  <c r="E160" i="18"/>
  <c r="D160" i="18"/>
  <c r="C160" i="18"/>
  <c r="B160" i="18"/>
  <c r="A160" i="18"/>
  <c r="E159" i="18"/>
  <c r="D159" i="18"/>
  <c r="C159" i="18"/>
  <c r="B159" i="18"/>
  <c r="A159" i="18"/>
  <c r="E158" i="18"/>
  <c r="D158" i="18"/>
  <c r="C158" i="18"/>
  <c r="B158" i="18"/>
  <c r="A158" i="18"/>
  <c r="E157" i="18"/>
  <c r="D157" i="18"/>
  <c r="C157" i="18"/>
  <c r="B157" i="18"/>
  <c r="A157" i="18"/>
  <c r="E156" i="18"/>
  <c r="D156" i="18"/>
  <c r="C156" i="18"/>
  <c r="B156" i="18"/>
  <c r="A156" i="18"/>
  <c r="E155" i="18"/>
  <c r="D155" i="18"/>
  <c r="C155" i="18"/>
  <c r="B155" i="18"/>
  <c r="A155" i="18"/>
  <c r="E154" i="18"/>
  <c r="D154" i="18"/>
  <c r="C154" i="18"/>
  <c r="B154" i="18"/>
  <c r="A154" i="18"/>
  <c r="E153" i="18"/>
  <c r="D153" i="18"/>
  <c r="C153" i="18"/>
  <c r="B153" i="18"/>
  <c r="A153" i="18"/>
  <c r="E152" i="18"/>
  <c r="D152" i="18"/>
  <c r="C152" i="18"/>
  <c r="B152" i="18"/>
  <c r="A152" i="18"/>
  <c r="E151" i="18"/>
  <c r="D151" i="18"/>
  <c r="C151" i="18"/>
  <c r="B151" i="18"/>
  <c r="A151" i="18"/>
  <c r="E150" i="18"/>
  <c r="D150" i="18"/>
  <c r="C150" i="18"/>
  <c r="B150" i="18"/>
  <c r="A150" i="18"/>
  <c r="E149" i="18"/>
  <c r="D149" i="18"/>
  <c r="C149" i="18"/>
  <c r="B149" i="18"/>
  <c r="A149" i="18"/>
  <c r="E148" i="18"/>
  <c r="D148" i="18"/>
  <c r="C148" i="18"/>
  <c r="B148" i="18"/>
  <c r="A148" i="18"/>
  <c r="E147" i="18"/>
  <c r="D147" i="18"/>
  <c r="C147" i="18"/>
  <c r="B147" i="18"/>
  <c r="A147" i="18"/>
  <c r="E146" i="18"/>
  <c r="D146" i="18"/>
  <c r="C146" i="18"/>
  <c r="B146" i="18"/>
  <c r="A146" i="18"/>
  <c r="E145" i="18"/>
  <c r="D145" i="18"/>
  <c r="C145" i="18"/>
  <c r="B145" i="18"/>
  <c r="A145" i="18"/>
  <c r="E144" i="18"/>
  <c r="D144" i="18"/>
  <c r="C144" i="18"/>
  <c r="B144" i="18"/>
  <c r="A144" i="18"/>
  <c r="E143" i="18"/>
  <c r="D143" i="18"/>
  <c r="C143" i="18"/>
  <c r="B143" i="18"/>
  <c r="A143" i="18"/>
  <c r="E142" i="18"/>
  <c r="D142" i="18"/>
  <c r="C142" i="18"/>
  <c r="B142" i="18"/>
  <c r="A142" i="18"/>
  <c r="E141" i="18"/>
  <c r="D141" i="18"/>
  <c r="C141" i="18"/>
  <c r="B141" i="18"/>
  <c r="A141" i="18"/>
  <c r="E140" i="18"/>
  <c r="D140" i="18"/>
  <c r="C140" i="18"/>
  <c r="B140" i="18"/>
  <c r="A140" i="18"/>
  <c r="E139" i="18"/>
  <c r="D139" i="18"/>
  <c r="C139" i="18"/>
  <c r="B139" i="18"/>
  <c r="A139" i="18"/>
  <c r="E138" i="18"/>
  <c r="D138" i="18"/>
  <c r="C138" i="18"/>
  <c r="B138" i="18"/>
  <c r="A138" i="18"/>
  <c r="E137" i="18"/>
  <c r="D137" i="18"/>
  <c r="C137" i="18"/>
  <c r="B137" i="18"/>
  <c r="A137" i="18"/>
  <c r="E136" i="18"/>
  <c r="D136" i="18"/>
  <c r="C136" i="18"/>
  <c r="B136" i="18"/>
  <c r="A136" i="18"/>
  <c r="E135" i="18"/>
  <c r="D135" i="18"/>
  <c r="C135" i="18"/>
  <c r="B135" i="18"/>
  <c r="A135" i="18"/>
  <c r="E134" i="18"/>
  <c r="D134" i="18"/>
  <c r="C134" i="18"/>
  <c r="B134" i="18"/>
  <c r="A134" i="18"/>
  <c r="E133" i="18"/>
  <c r="D133" i="18"/>
  <c r="C133" i="18"/>
  <c r="B133" i="18"/>
  <c r="A133" i="18"/>
  <c r="E132" i="18"/>
  <c r="D132" i="18"/>
  <c r="C132" i="18"/>
  <c r="B132" i="18"/>
  <c r="A132" i="18"/>
  <c r="E131" i="18"/>
  <c r="D131" i="18"/>
  <c r="C131" i="18"/>
  <c r="B131" i="18"/>
  <c r="A131" i="18"/>
  <c r="E130" i="18"/>
  <c r="D130" i="18"/>
  <c r="C130" i="18"/>
  <c r="B130" i="18"/>
  <c r="A130" i="18"/>
  <c r="E129" i="18"/>
  <c r="D129" i="18"/>
  <c r="C129" i="18"/>
  <c r="B129" i="18"/>
  <c r="A129" i="18"/>
  <c r="E128" i="18"/>
  <c r="D128" i="18"/>
  <c r="C128" i="18"/>
  <c r="B128" i="18"/>
  <c r="A128" i="18"/>
  <c r="E127" i="18"/>
  <c r="D127" i="18"/>
  <c r="C127" i="18"/>
  <c r="B127" i="18"/>
  <c r="A127" i="18"/>
  <c r="E126" i="18"/>
  <c r="D126" i="18"/>
  <c r="C126" i="18"/>
  <c r="B126" i="18"/>
  <c r="A126" i="18"/>
  <c r="E125" i="18"/>
  <c r="D125" i="18"/>
  <c r="C125" i="18"/>
  <c r="B125" i="18"/>
  <c r="A125" i="18"/>
  <c r="E124" i="18"/>
  <c r="D124" i="18"/>
  <c r="C124" i="18"/>
  <c r="B124" i="18"/>
  <c r="A124" i="18"/>
  <c r="E123" i="18"/>
  <c r="D123" i="18"/>
  <c r="C123" i="18"/>
  <c r="B123" i="18"/>
  <c r="A123" i="18"/>
  <c r="E122" i="18"/>
  <c r="D122" i="18"/>
  <c r="C122" i="18"/>
  <c r="B122" i="18"/>
  <c r="A122" i="18"/>
  <c r="E121" i="18"/>
  <c r="D121" i="18"/>
  <c r="C121" i="18"/>
  <c r="B121" i="18"/>
  <c r="A121" i="18"/>
  <c r="E120" i="18"/>
  <c r="D120" i="18"/>
  <c r="C120" i="18"/>
  <c r="B120" i="18"/>
  <c r="A120" i="18"/>
  <c r="E119" i="18"/>
  <c r="D119" i="18"/>
  <c r="C119" i="18"/>
  <c r="B119" i="18"/>
  <c r="A119" i="18"/>
  <c r="E118" i="18"/>
  <c r="D118" i="18"/>
  <c r="C118" i="18"/>
  <c r="B118" i="18"/>
  <c r="A118" i="18"/>
  <c r="E117" i="18"/>
  <c r="D117" i="18"/>
  <c r="C117" i="18"/>
  <c r="B117" i="18"/>
  <c r="A117" i="18"/>
  <c r="E116" i="18"/>
  <c r="D116" i="18"/>
  <c r="C116" i="18"/>
  <c r="B116" i="18"/>
  <c r="A116" i="18"/>
  <c r="E115" i="18"/>
  <c r="D115" i="18"/>
  <c r="C115" i="18"/>
  <c r="B115" i="18"/>
  <c r="A115" i="18"/>
  <c r="E114" i="18"/>
  <c r="D114" i="18"/>
  <c r="C114" i="18"/>
  <c r="B114" i="18"/>
  <c r="A114" i="18"/>
  <c r="E113" i="18"/>
  <c r="D113" i="18"/>
  <c r="C113" i="18"/>
  <c r="B113" i="18"/>
  <c r="A113" i="18"/>
  <c r="E112" i="18"/>
  <c r="D112" i="18"/>
  <c r="C112" i="18"/>
  <c r="B112" i="18"/>
  <c r="A112" i="18"/>
  <c r="E111" i="18"/>
  <c r="D111" i="18"/>
  <c r="C111" i="18"/>
  <c r="B111" i="18"/>
  <c r="A111" i="18"/>
  <c r="E110" i="18"/>
  <c r="D110" i="18"/>
  <c r="C110" i="18"/>
  <c r="B110" i="18"/>
  <c r="A110" i="18"/>
  <c r="E109" i="18"/>
  <c r="D109" i="18"/>
  <c r="C109" i="18"/>
  <c r="B109" i="18"/>
  <c r="A109" i="18"/>
  <c r="E108" i="18"/>
  <c r="D108" i="18"/>
  <c r="C108" i="18"/>
  <c r="B108" i="18"/>
  <c r="A108" i="18"/>
  <c r="E107" i="18"/>
  <c r="D107" i="18"/>
  <c r="C107" i="18"/>
  <c r="B107" i="18"/>
  <c r="A107" i="18"/>
  <c r="E106" i="18"/>
  <c r="D106" i="18"/>
  <c r="C106" i="18"/>
  <c r="B106" i="18"/>
  <c r="A106" i="18"/>
  <c r="E105" i="18"/>
  <c r="D105" i="18"/>
  <c r="C105" i="18"/>
  <c r="B105" i="18"/>
  <c r="A105" i="18"/>
  <c r="E104" i="18"/>
  <c r="D104" i="18"/>
  <c r="C104" i="18"/>
  <c r="B104" i="18"/>
  <c r="A104" i="18"/>
  <c r="E103" i="18"/>
  <c r="D103" i="18"/>
  <c r="C103" i="18"/>
  <c r="B103" i="18"/>
  <c r="A103" i="18"/>
  <c r="E102" i="18"/>
  <c r="D102" i="18"/>
  <c r="C102" i="18"/>
  <c r="B102" i="18"/>
  <c r="A102" i="18"/>
  <c r="E101" i="18"/>
  <c r="D101" i="18"/>
  <c r="C101" i="18"/>
  <c r="B101" i="18"/>
  <c r="A101" i="18"/>
  <c r="E100" i="18"/>
  <c r="D100" i="18"/>
  <c r="C100" i="18"/>
  <c r="B100" i="18"/>
  <c r="A100" i="18"/>
  <c r="E99" i="18"/>
  <c r="D99" i="18"/>
  <c r="C99" i="18"/>
  <c r="B99" i="18"/>
  <c r="A99" i="18"/>
  <c r="E98" i="18"/>
  <c r="D98" i="18"/>
  <c r="C98" i="18"/>
  <c r="B98" i="18"/>
  <c r="A98" i="18"/>
  <c r="E97" i="18"/>
  <c r="D97" i="18"/>
  <c r="C97" i="18"/>
  <c r="B97" i="18"/>
  <c r="A97" i="18"/>
  <c r="E96" i="18"/>
  <c r="D96" i="18"/>
  <c r="C96" i="18"/>
  <c r="B96" i="18"/>
  <c r="A96" i="18"/>
  <c r="E95" i="18"/>
  <c r="D95" i="18"/>
  <c r="C95" i="18"/>
  <c r="B95" i="18"/>
  <c r="A95" i="18"/>
  <c r="E94" i="18"/>
  <c r="D94" i="18"/>
  <c r="C94" i="18"/>
  <c r="B94" i="18"/>
  <c r="A94" i="18"/>
  <c r="E93" i="18"/>
  <c r="D93" i="18"/>
  <c r="C93" i="18"/>
  <c r="B93" i="18"/>
  <c r="A93" i="18"/>
  <c r="E92" i="18"/>
  <c r="D92" i="18"/>
  <c r="C92" i="18"/>
  <c r="B92" i="18"/>
  <c r="A92" i="18"/>
  <c r="E91" i="18"/>
  <c r="D91" i="18"/>
  <c r="C91" i="18"/>
  <c r="B91" i="18"/>
  <c r="A91" i="18"/>
  <c r="E90" i="18"/>
  <c r="D90" i="18"/>
  <c r="C90" i="18"/>
  <c r="B90" i="18"/>
  <c r="A90" i="18"/>
  <c r="E89" i="18"/>
  <c r="D89" i="18"/>
  <c r="C89" i="18"/>
  <c r="B89" i="18"/>
  <c r="A89" i="18"/>
  <c r="E88" i="18"/>
  <c r="D88" i="18"/>
  <c r="C88" i="18"/>
  <c r="B88" i="18"/>
  <c r="A88" i="18"/>
  <c r="E87" i="18"/>
  <c r="D87" i="18"/>
  <c r="C87" i="18"/>
  <c r="B87" i="18"/>
  <c r="A87" i="18"/>
  <c r="E86" i="18"/>
  <c r="D86" i="18"/>
  <c r="C86" i="18"/>
  <c r="B86" i="18"/>
  <c r="A86" i="18"/>
  <c r="E85" i="18"/>
  <c r="D85" i="18"/>
  <c r="C85" i="18"/>
  <c r="B85" i="18"/>
  <c r="A85" i="18"/>
  <c r="E84" i="18"/>
  <c r="D84" i="18"/>
  <c r="C84" i="18"/>
  <c r="B84" i="18"/>
  <c r="A84" i="18"/>
  <c r="E83" i="18"/>
  <c r="D83" i="18"/>
  <c r="C83" i="18"/>
  <c r="B83" i="18"/>
  <c r="A83" i="18"/>
  <c r="E82" i="18"/>
  <c r="D82" i="18"/>
  <c r="C82" i="18"/>
  <c r="B82" i="18"/>
  <c r="A82" i="18"/>
  <c r="E81" i="18"/>
  <c r="D81" i="18"/>
  <c r="C81" i="18"/>
  <c r="B81" i="18"/>
  <c r="A81" i="18"/>
  <c r="E80" i="18"/>
  <c r="D80" i="18"/>
  <c r="C80" i="18"/>
  <c r="B80" i="18"/>
  <c r="A80" i="18"/>
  <c r="E79" i="18"/>
  <c r="D79" i="18"/>
  <c r="C79" i="18"/>
  <c r="B79" i="18"/>
  <c r="A79" i="18"/>
  <c r="E78" i="18"/>
  <c r="D78" i="18"/>
  <c r="C78" i="18"/>
  <c r="B78" i="18"/>
  <c r="A78" i="18"/>
  <c r="E77" i="18"/>
  <c r="D77" i="18"/>
  <c r="C77" i="18"/>
  <c r="B77" i="18"/>
  <c r="A77" i="18"/>
  <c r="E76" i="18"/>
  <c r="D76" i="18"/>
  <c r="C76" i="18"/>
  <c r="B76" i="18"/>
  <c r="A76" i="18"/>
  <c r="E75" i="18"/>
  <c r="D75" i="18"/>
  <c r="C75" i="18"/>
  <c r="B75" i="18"/>
  <c r="A75" i="18"/>
  <c r="E74" i="18"/>
  <c r="D74" i="18"/>
  <c r="C74" i="18"/>
  <c r="B74" i="18"/>
  <c r="A74" i="18"/>
  <c r="E73" i="18"/>
  <c r="D73" i="18"/>
  <c r="C73" i="18"/>
  <c r="B73" i="18"/>
  <c r="A73" i="18"/>
  <c r="E72" i="18"/>
  <c r="D72" i="18"/>
  <c r="C72" i="18"/>
  <c r="B72" i="18"/>
  <c r="A72" i="18"/>
  <c r="E71" i="18"/>
  <c r="D71" i="18"/>
  <c r="C71" i="18"/>
  <c r="B71" i="18"/>
  <c r="A71" i="18"/>
  <c r="E70" i="18"/>
  <c r="D70" i="18"/>
  <c r="C70" i="18"/>
  <c r="B70" i="18"/>
  <c r="A70" i="18"/>
  <c r="E69" i="18"/>
  <c r="D69" i="18"/>
  <c r="C69" i="18"/>
  <c r="B69" i="18"/>
  <c r="A69" i="18"/>
  <c r="E68" i="18"/>
  <c r="D68" i="18"/>
  <c r="C68" i="18"/>
  <c r="B68" i="18"/>
  <c r="A68" i="18"/>
  <c r="E67" i="18"/>
  <c r="D67" i="18"/>
  <c r="C67" i="18"/>
  <c r="B67" i="18"/>
  <c r="A67" i="18"/>
  <c r="E66" i="18"/>
  <c r="D66" i="18"/>
  <c r="C66" i="18"/>
  <c r="B66" i="18"/>
  <c r="A66" i="18"/>
  <c r="E65" i="18"/>
  <c r="D65" i="18"/>
  <c r="C65" i="18"/>
  <c r="B65" i="18"/>
  <c r="A65" i="18"/>
  <c r="E64" i="18"/>
  <c r="D64" i="18"/>
  <c r="C64" i="18"/>
  <c r="B64" i="18"/>
  <c r="A64" i="18"/>
  <c r="E63" i="18"/>
  <c r="D63" i="18"/>
  <c r="C63" i="18"/>
  <c r="B63" i="18"/>
  <c r="A63" i="18"/>
  <c r="E62" i="18"/>
  <c r="D62" i="18"/>
  <c r="C62" i="18"/>
  <c r="B62" i="18"/>
  <c r="A62" i="18"/>
  <c r="E61" i="18"/>
  <c r="D61" i="18"/>
  <c r="C61" i="18"/>
  <c r="B61" i="18"/>
  <c r="A61" i="18"/>
  <c r="E60" i="18"/>
  <c r="D60" i="18"/>
  <c r="C60" i="18"/>
  <c r="B60" i="18"/>
  <c r="A60" i="18"/>
  <c r="E59" i="18"/>
  <c r="D59" i="18"/>
  <c r="C59" i="18"/>
  <c r="B59" i="18"/>
  <c r="A59" i="18"/>
  <c r="E58" i="18"/>
  <c r="D58" i="18"/>
  <c r="C58" i="18"/>
  <c r="B58" i="18"/>
  <c r="A58" i="18"/>
  <c r="E57" i="18"/>
  <c r="D57" i="18"/>
  <c r="C57" i="18"/>
  <c r="B57" i="18"/>
  <c r="A57" i="18"/>
  <c r="E56" i="18"/>
  <c r="D56" i="18"/>
  <c r="C56" i="18"/>
  <c r="B56" i="18"/>
  <c r="A56" i="18"/>
  <c r="E55" i="18"/>
  <c r="D55" i="18"/>
  <c r="C55" i="18"/>
  <c r="B55" i="18"/>
  <c r="A55" i="18"/>
  <c r="E54" i="18"/>
  <c r="D54" i="18"/>
  <c r="C54" i="18"/>
  <c r="B54" i="18"/>
  <c r="A54" i="18"/>
  <c r="E53" i="18"/>
  <c r="D53" i="18"/>
  <c r="C53" i="18"/>
  <c r="B53" i="18"/>
  <c r="A53" i="18"/>
  <c r="E52" i="18"/>
  <c r="D52" i="18"/>
  <c r="C52" i="18"/>
  <c r="B52" i="18"/>
  <c r="A52" i="18"/>
  <c r="E51" i="18"/>
  <c r="D51" i="18"/>
  <c r="C51" i="18"/>
  <c r="B51" i="18"/>
  <c r="A51" i="18"/>
  <c r="E50" i="18"/>
  <c r="D50" i="18"/>
  <c r="C50" i="18"/>
  <c r="B50" i="18"/>
  <c r="A50" i="18"/>
  <c r="E49" i="18"/>
  <c r="D49" i="18"/>
  <c r="C49" i="18"/>
  <c r="B49" i="18"/>
  <c r="A49" i="18"/>
  <c r="E48" i="18"/>
  <c r="D48" i="18"/>
  <c r="C48" i="18"/>
  <c r="B48" i="18"/>
  <c r="A48" i="18"/>
  <c r="E47" i="18"/>
  <c r="D47" i="18"/>
  <c r="C47" i="18"/>
  <c r="B47" i="18"/>
  <c r="A47" i="18"/>
  <c r="E46" i="18"/>
  <c r="D46" i="18"/>
  <c r="C46" i="18"/>
  <c r="B46" i="18"/>
  <c r="A46" i="18"/>
  <c r="E45" i="18"/>
  <c r="D45" i="18"/>
  <c r="C45" i="18"/>
  <c r="B45" i="18"/>
  <c r="A45" i="18"/>
  <c r="E44" i="18"/>
  <c r="D44" i="18"/>
  <c r="C44" i="18"/>
  <c r="B44" i="18"/>
  <c r="A44" i="18"/>
  <c r="E43" i="18"/>
  <c r="D43" i="18"/>
  <c r="C43" i="18"/>
  <c r="B43" i="18"/>
  <c r="A43" i="18"/>
  <c r="E42" i="18"/>
  <c r="D42" i="18"/>
  <c r="C42" i="18"/>
  <c r="B42" i="18"/>
  <c r="A42" i="18"/>
  <c r="E41" i="18"/>
  <c r="D41" i="18"/>
  <c r="C41" i="18"/>
  <c r="B41" i="18"/>
  <c r="A41" i="18"/>
  <c r="E40" i="18"/>
  <c r="D40" i="18"/>
  <c r="C40" i="18"/>
  <c r="B40" i="18"/>
  <c r="A40" i="18"/>
  <c r="E39" i="18"/>
  <c r="D39" i="18"/>
  <c r="C39" i="18"/>
  <c r="B39" i="18"/>
  <c r="A39" i="18"/>
  <c r="E38" i="18"/>
  <c r="D38" i="18"/>
  <c r="C38" i="18"/>
  <c r="B38" i="18"/>
  <c r="A38" i="18"/>
  <c r="E37" i="18"/>
  <c r="D37" i="18"/>
  <c r="C37" i="18"/>
  <c r="B37" i="18"/>
  <c r="A37" i="18"/>
  <c r="E36" i="18"/>
  <c r="D36" i="18"/>
  <c r="C36" i="18"/>
  <c r="B36" i="18"/>
  <c r="A36" i="18"/>
  <c r="E35" i="18"/>
  <c r="D35" i="18"/>
  <c r="C35" i="18"/>
  <c r="B35" i="18"/>
  <c r="A35" i="18"/>
  <c r="E34" i="18"/>
  <c r="D34" i="18"/>
  <c r="C34" i="18"/>
  <c r="B34" i="18"/>
  <c r="A34" i="18"/>
  <c r="E33" i="18"/>
  <c r="D33" i="18"/>
  <c r="C33" i="18"/>
  <c r="B33" i="18"/>
  <c r="A33" i="18"/>
  <c r="E32" i="18"/>
  <c r="D32" i="18"/>
  <c r="C32" i="18"/>
  <c r="B32" i="18"/>
  <c r="A32" i="18"/>
  <c r="E31" i="18"/>
  <c r="D31" i="18"/>
  <c r="C31" i="18"/>
  <c r="B31" i="18"/>
  <c r="A31" i="18"/>
  <c r="E30" i="18"/>
  <c r="D30" i="18"/>
  <c r="C30" i="18"/>
  <c r="B30" i="18"/>
  <c r="A30" i="18"/>
  <c r="E29" i="18"/>
  <c r="D29" i="18"/>
  <c r="C29" i="18"/>
  <c r="B29" i="18"/>
  <c r="A29" i="18"/>
  <c r="E28" i="18"/>
  <c r="D28" i="18"/>
  <c r="C28" i="18"/>
  <c r="B28" i="18"/>
  <c r="A28" i="18"/>
  <c r="E27" i="18"/>
  <c r="D27" i="18"/>
  <c r="C27" i="18"/>
  <c r="B27" i="18"/>
  <c r="A27" i="18"/>
  <c r="E26" i="18"/>
  <c r="D26" i="18"/>
  <c r="C26" i="18"/>
  <c r="B26" i="18"/>
  <c r="A26" i="18"/>
  <c r="E25" i="18"/>
  <c r="D25" i="18"/>
  <c r="C25" i="18"/>
  <c r="B25" i="18"/>
  <c r="A25" i="18"/>
  <c r="E24" i="18"/>
  <c r="D24" i="18"/>
  <c r="C24" i="18"/>
  <c r="B24" i="18"/>
  <c r="A24" i="18"/>
  <c r="E23" i="18"/>
  <c r="D23" i="18"/>
  <c r="C23" i="18"/>
  <c r="B23" i="18"/>
  <c r="A23" i="18"/>
  <c r="E22" i="18"/>
  <c r="D22" i="18"/>
  <c r="C22" i="18"/>
  <c r="B22" i="18"/>
  <c r="A22" i="18"/>
  <c r="E21" i="18"/>
  <c r="D21" i="18"/>
  <c r="C21" i="18"/>
  <c r="B21" i="18"/>
  <c r="A21" i="18"/>
  <c r="E20" i="18"/>
  <c r="D20" i="18"/>
  <c r="C20" i="18"/>
  <c r="B20" i="18"/>
  <c r="A20" i="18"/>
  <c r="E19" i="18"/>
  <c r="D19" i="18"/>
  <c r="C19" i="18"/>
  <c r="B19" i="18"/>
  <c r="A19" i="18"/>
  <c r="E18" i="18"/>
  <c r="D18" i="18"/>
  <c r="C18" i="18"/>
  <c r="B18" i="18"/>
  <c r="A18" i="18"/>
  <c r="E17" i="18"/>
  <c r="D17" i="18"/>
  <c r="C17" i="18"/>
  <c r="B17" i="18"/>
  <c r="A17" i="18"/>
  <c r="E16" i="18"/>
  <c r="D16" i="18"/>
  <c r="C16" i="18"/>
  <c r="B16" i="18"/>
  <c r="A16" i="18"/>
  <c r="E15" i="18"/>
  <c r="D15" i="18"/>
  <c r="C15" i="18"/>
  <c r="B15" i="18"/>
  <c r="A15" i="18"/>
  <c r="E14" i="18"/>
  <c r="D14" i="18"/>
  <c r="C14" i="18"/>
  <c r="B14" i="18"/>
  <c r="A14" i="18"/>
  <c r="E13" i="18"/>
  <c r="D13" i="18"/>
  <c r="C13" i="18"/>
  <c r="B13" i="18"/>
  <c r="A13" i="18"/>
  <c r="E12" i="18"/>
  <c r="D12" i="18"/>
  <c r="C12" i="18"/>
  <c r="B12" i="18"/>
  <c r="A12" i="18"/>
  <c r="E11" i="18"/>
  <c r="D11" i="18"/>
  <c r="C11" i="18"/>
  <c r="B11" i="18"/>
  <c r="A11" i="18"/>
  <c r="E10" i="18"/>
  <c r="D10" i="18"/>
  <c r="C10" i="18"/>
  <c r="B10" i="18"/>
  <c r="A10" i="18"/>
  <c r="E9" i="18"/>
  <c r="D9" i="18"/>
  <c r="C9" i="18"/>
  <c r="B9" i="18"/>
  <c r="A9" i="18"/>
  <c r="E8" i="18"/>
  <c r="D8" i="18"/>
  <c r="C8" i="18"/>
  <c r="B8" i="18"/>
  <c r="A8" i="18"/>
  <c r="E7" i="18"/>
  <c r="D7" i="18"/>
  <c r="C7" i="18"/>
  <c r="B7" i="18"/>
  <c r="A7" i="18"/>
  <c r="E6" i="18"/>
  <c r="D6" i="18"/>
  <c r="C6" i="18"/>
  <c r="B6" i="18"/>
  <c r="A6" i="18"/>
  <c r="E5" i="18"/>
  <c r="D5" i="18"/>
  <c r="C5" i="18"/>
  <c r="B5" i="18"/>
  <c r="A5" i="18"/>
  <c r="E4" i="18"/>
  <c r="D4" i="18"/>
  <c r="C4" i="18"/>
  <c r="B4" i="18"/>
  <c r="A4" i="18"/>
  <c r="E3" i="18"/>
  <c r="C3" i="18"/>
  <c r="B3" i="18"/>
  <c r="A3" i="18"/>
  <c r="E2" i="18"/>
  <c r="D2" i="18"/>
  <c r="C2" i="18"/>
  <c r="B2" i="18"/>
  <c r="A2" i="18"/>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B1" i="17"/>
  <c r="C5" i="17" s="1"/>
  <c r="B1" i="16"/>
  <c r="B4" i="16" s="1"/>
  <c r="B5" i="15"/>
  <c r="B11" i="15" s="1"/>
  <c r="B2" i="15"/>
  <c r="B8" i="15" s="1"/>
  <c r="B4" i="15"/>
  <c r="B10" i="15" s="1"/>
  <c r="B3" i="15"/>
  <c r="B9" i="15" s="1"/>
  <c r="C4" i="14"/>
  <c r="C3" i="14"/>
  <c r="C2" i="14"/>
  <c r="B4" i="14"/>
  <c r="B3" i="14"/>
  <c r="B2" i="14"/>
  <c r="C4" i="13"/>
  <c r="C2" i="13"/>
  <c r="C3" i="13"/>
  <c r="A2" i="13" a="1"/>
  <c r="A2" i="13" s="1"/>
  <c r="B2" i="13" s="1"/>
  <c r="B3" i="11"/>
  <c r="B2" i="1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 r="C3" i="9"/>
  <c r="C2" i="9"/>
  <c r="B2" i="9"/>
  <c r="B3" i="9"/>
  <c r="C3" i="8"/>
  <c r="C2" i="8"/>
  <c r="B2" i="8"/>
  <c r="B3" i="8"/>
  <c r="B3" i="7"/>
  <c r="B2" i="7"/>
  <c r="C4" i="6"/>
  <c r="C3" i="6"/>
  <c r="C2" i="6"/>
  <c r="B4" i="6"/>
  <c r="B3" i="6"/>
  <c r="B2" i="6"/>
  <c r="B3" i="5"/>
  <c r="B2" i="5"/>
  <c r="C3" i="4"/>
  <c r="C2" i="4"/>
  <c r="B3" i="4"/>
  <c r="B2" i="4"/>
  <c r="B3" i="3"/>
  <c r="B2" i="3"/>
  <c r="B3" i="2"/>
  <c r="B2" i="2"/>
  <c r="E20" i="21" l="1"/>
  <c r="D21" i="21"/>
  <c r="E19" i="21"/>
  <c r="D15" i="21"/>
  <c r="E18" i="21"/>
  <c r="D23" i="21"/>
  <c r="C4" i="4"/>
  <c r="B4" i="2"/>
  <c r="C3" i="2" s="1"/>
  <c r="B4" i="3"/>
  <c r="B4" i="4"/>
  <c r="D22" i="21"/>
  <c r="B5" i="5"/>
  <c r="C4" i="20"/>
  <c r="C5" i="16"/>
  <c r="D17" i="21"/>
  <c r="B5" i="16"/>
  <c r="E15" i="21"/>
  <c r="C4" i="16"/>
  <c r="D4" i="16" s="1"/>
  <c r="B1" i="10"/>
  <c r="B3" i="10" s="1"/>
  <c r="D3" i="14"/>
  <c r="D4" i="14"/>
  <c r="D2" i="8"/>
  <c r="D3" i="8"/>
  <c r="C9" i="15"/>
  <c r="D9" i="15" s="1"/>
  <c r="E16" i="21"/>
  <c r="C10" i="15"/>
  <c r="D10" i="15" s="1"/>
  <c r="E17" i="21"/>
  <c r="D3" i="4"/>
  <c r="D2" i="13"/>
  <c r="B4" i="17"/>
  <c r="C4" i="17"/>
  <c r="C11" i="15"/>
  <c r="D11" i="15" s="1"/>
  <c r="B5" i="17"/>
  <c r="D5" i="17" s="1"/>
  <c r="D2" i="14"/>
  <c r="D2" i="4"/>
  <c r="C8" i="15"/>
  <c r="D8" i="15" s="1"/>
  <c r="B3" i="13"/>
  <c r="D3" i="13" s="1"/>
  <c r="B4" i="13"/>
  <c r="D4" i="13" s="1"/>
  <c r="E4" i="22"/>
  <c r="W7" i="18"/>
  <c r="W8" i="18"/>
  <c r="W3" i="18"/>
  <c r="W2" i="18"/>
  <c r="W6" i="18"/>
  <c r="W5" i="18"/>
  <c r="W4" i="18"/>
  <c r="H3952" i="18" s="1"/>
  <c r="W9" i="18"/>
  <c r="I2452" i="18" s="1"/>
  <c r="B4" i="20"/>
  <c r="E23" i="21"/>
  <c r="E21" i="21"/>
  <c r="D16" i="21"/>
  <c r="D18" i="21"/>
  <c r="D19" i="21"/>
  <c r="D20" i="21"/>
  <c r="E3" i="22"/>
  <c r="B4" i="11"/>
  <c r="G2475" i="18" l="1"/>
  <c r="D5" i="16"/>
  <c r="H1683" i="18"/>
  <c r="G2347" i="18"/>
  <c r="G3707" i="18"/>
  <c r="H4030" i="18"/>
  <c r="H4137" i="18"/>
  <c r="H4201" i="18"/>
  <c r="G3801" i="18"/>
  <c r="G1173" i="18"/>
  <c r="G200" i="18"/>
  <c r="G1157" i="18"/>
  <c r="H136" i="18"/>
  <c r="C2" i="2"/>
  <c r="H3785" i="18"/>
  <c r="G726" i="18"/>
  <c r="H1554" i="18"/>
  <c r="H2825" i="18"/>
  <c r="H3337" i="18"/>
  <c r="H3308" i="18"/>
  <c r="H3321" i="18"/>
  <c r="G3324" i="18"/>
  <c r="H2732" i="18"/>
  <c r="H2716" i="18"/>
  <c r="G4075" i="18"/>
  <c r="H2044" i="18"/>
  <c r="H4059" i="18"/>
  <c r="G2028" i="18"/>
  <c r="H3707" i="18"/>
  <c r="H1436" i="18"/>
  <c r="G3777" i="18"/>
  <c r="H1641" i="18"/>
  <c r="G2623" i="18"/>
  <c r="G4036" i="18"/>
  <c r="H1679" i="18"/>
  <c r="H703" i="18"/>
  <c r="G4225" i="18"/>
  <c r="G2265" i="18"/>
  <c r="H3823" i="18"/>
  <c r="G1657" i="18"/>
  <c r="G2639" i="18"/>
  <c r="H4036" i="18"/>
  <c r="G1662" i="18"/>
  <c r="G3874" i="18"/>
  <c r="H3777" i="18"/>
  <c r="H4023" i="18"/>
  <c r="H3836" i="18"/>
  <c r="G1554" i="18"/>
  <c r="H4014" i="18"/>
  <c r="G2809" i="18"/>
  <c r="G1244" i="18"/>
  <c r="H4225" i="18"/>
  <c r="H2265" i="18"/>
  <c r="G3791" i="18"/>
  <c r="G4023" i="18"/>
  <c r="H3820" i="18"/>
  <c r="H3838" i="18"/>
  <c r="G3993" i="18"/>
  <c r="H1369" i="18"/>
  <c r="H4175" i="18"/>
  <c r="G3525" i="18"/>
  <c r="G3585" i="18"/>
  <c r="G1353" i="18"/>
  <c r="G3279" i="18"/>
  <c r="H3931" i="18"/>
  <c r="H3822" i="18"/>
  <c r="H4033" i="18"/>
  <c r="G3828" i="18"/>
  <c r="H4165" i="18"/>
  <c r="G3977" i="18"/>
  <c r="G3545" i="18"/>
  <c r="H3049" i="18"/>
  <c r="G2537" i="18"/>
  <c r="G1961" i="18"/>
  <c r="H1353" i="18"/>
  <c r="G4140" i="18"/>
  <c r="H3628" i="18"/>
  <c r="H3052" i="18"/>
  <c r="H2412" i="18"/>
  <c r="H1756" i="18"/>
  <c r="H4159" i="18"/>
  <c r="G3263" i="18"/>
  <c r="G1743" i="18"/>
  <c r="H2754" i="18"/>
  <c r="G3381" i="18"/>
  <c r="G2920" i="18"/>
  <c r="G3914" i="18"/>
  <c r="H4011" i="18"/>
  <c r="H3601" i="18"/>
  <c r="H3561" i="18"/>
  <c r="G4172" i="18"/>
  <c r="H2476" i="18"/>
  <c r="H3311" i="18"/>
  <c r="H3522" i="18"/>
  <c r="H1033" i="18"/>
  <c r="H3995" i="18"/>
  <c r="H3831" i="18"/>
  <c r="G2041" i="18"/>
  <c r="H1772" i="18"/>
  <c r="G3224" i="18"/>
  <c r="G3822" i="18"/>
  <c r="H2537" i="18"/>
  <c r="G4159" i="18"/>
  <c r="H4222" i="18"/>
  <c r="H4087" i="18"/>
  <c r="G3070" i="18"/>
  <c r="G3961" i="18"/>
  <c r="H3529" i="18"/>
  <c r="G3049" i="18"/>
  <c r="H2521" i="18"/>
  <c r="G1945" i="18"/>
  <c r="H1289" i="18"/>
  <c r="H4140" i="18"/>
  <c r="G3612" i="18"/>
  <c r="H3036" i="18"/>
  <c r="H2380" i="18"/>
  <c r="G1740" i="18"/>
  <c r="G4143" i="18"/>
  <c r="H3263" i="18"/>
  <c r="G1727" i="18"/>
  <c r="G2738" i="18"/>
  <c r="G3365" i="18"/>
  <c r="G2344" i="18"/>
  <c r="H1834" i="18"/>
  <c r="G3995" i="18"/>
  <c r="G4033" i="18"/>
  <c r="G3831" i="18"/>
  <c r="H2041" i="18"/>
  <c r="H3644" i="18"/>
  <c r="H2428" i="18"/>
  <c r="G1024" i="18"/>
  <c r="H4056" i="18"/>
  <c r="G3419" i="18"/>
  <c r="H4180" i="18"/>
  <c r="G4040" i="18"/>
  <c r="G3931" i="18"/>
  <c r="G3806" i="18"/>
  <c r="G4017" i="18"/>
  <c r="H3828" i="18"/>
  <c r="H4040" i="18"/>
  <c r="G3915" i="18"/>
  <c r="G4206" i="18"/>
  <c r="H3742" i="18"/>
  <c r="G4001" i="18"/>
  <c r="G4244" i="18"/>
  <c r="G4247" i="18"/>
  <c r="H2863" i="18"/>
  <c r="H3961" i="18"/>
  <c r="G3529" i="18"/>
  <c r="H3033" i="18"/>
  <c r="H2505" i="18"/>
  <c r="H1945" i="18"/>
  <c r="G1273" i="18"/>
  <c r="G4060" i="18"/>
  <c r="H3612" i="18"/>
  <c r="G3020" i="18"/>
  <c r="G2348" i="18"/>
  <c r="H1740" i="18"/>
  <c r="G4127" i="18"/>
  <c r="G3151" i="18"/>
  <c r="G1103" i="18"/>
  <c r="H2738" i="18"/>
  <c r="G3333" i="18"/>
  <c r="H2328" i="18"/>
  <c r="G1386" i="18"/>
  <c r="G4136" i="18"/>
  <c r="G3838" i="18"/>
  <c r="H3876" i="18"/>
  <c r="H2617" i="18"/>
  <c r="G3660" i="18"/>
  <c r="G4175" i="18"/>
  <c r="H1887" i="18"/>
  <c r="G670" i="18"/>
  <c r="H4136" i="18"/>
  <c r="G3601" i="18"/>
  <c r="H3065" i="18"/>
  <c r="H3068" i="18"/>
  <c r="H3506" i="18"/>
  <c r="H1775" i="18"/>
  <c r="G4251" i="18"/>
  <c r="G3726" i="18"/>
  <c r="H4244" i="18"/>
  <c r="H4247" i="18"/>
  <c r="H2824" i="18"/>
  <c r="H3945" i="18"/>
  <c r="G3513" i="18"/>
  <c r="G3033" i="18"/>
  <c r="H2489" i="18"/>
  <c r="G1913" i="18"/>
  <c r="H1273" i="18"/>
  <c r="G4028" i="18"/>
  <c r="H3548" i="18"/>
  <c r="G3004" i="18"/>
  <c r="H2348" i="18"/>
  <c r="G1708" i="18"/>
  <c r="G4095" i="18"/>
  <c r="H3119" i="18"/>
  <c r="H1087" i="18"/>
  <c r="H2546" i="18"/>
  <c r="H3317" i="18"/>
  <c r="G2811" i="18"/>
  <c r="G1162" i="18"/>
  <c r="H3977" i="18"/>
  <c r="G2936" i="18"/>
  <c r="H4206" i="18"/>
  <c r="G3953" i="18"/>
  <c r="H4123" i="18"/>
  <c r="G3755" i="18"/>
  <c r="G4062" i="18"/>
  <c r="G3646" i="18"/>
  <c r="H3873" i="18"/>
  <c r="G4116" i="18"/>
  <c r="G4119" i="18"/>
  <c r="H4233" i="18"/>
  <c r="G3833" i="18"/>
  <c r="G3385" i="18"/>
  <c r="H2889" i="18"/>
  <c r="H2345" i="18"/>
  <c r="H1737" i="18"/>
  <c r="H3118" i="18"/>
  <c r="G3932" i="18"/>
  <c r="H3436" i="18"/>
  <c r="G2828" i="18"/>
  <c r="H2172" i="18"/>
  <c r="H1516" i="18"/>
  <c r="H3871" i="18"/>
  <c r="H2671" i="18"/>
  <c r="G1071" i="18"/>
  <c r="G2498" i="18"/>
  <c r="G3317" i="18"/>
  <c r="G2603" i="18"/>
  <c r="H1146" i="18"/>
  <c r="G4059" i="18"/>
  <c r="G4014" i="18"/>
  <c r="G3761" i="18"/>
  <c r="H4007" i="18"/>
  <c r="G3321" i="18"/>
  <c r="G2249" i="18"/>
  <c r="G1596" i="18"/>
  <c r="G3292" i="18"/>
  <c r="H2028" i="18"/>
  <c r="G3679" i="18"/>
  <c r="G1010" i="18"/>
  <c r="G2446" i="18"/>
  <c r="H4043" i="18"/>
  <c r="G3998" i="18"/>
  <c r="G4004" i="18"/>
  <c r="G4121" i="18"/>
  <c r="H3241" i="18"/>
  <c r="G1609" i="18"/>
  <c r="H3804" i="18"/>
  <c r="H2012" i="18"/>
  <c r="G3858" i="18"/>
  <c r="G4011" i="18"/>
  <c r="H4065" i="18"/>
  <c r="G3847" i="18"/>
  <c r="G3145" i="18"/>
  <c r="G2633" i="18"/>
  <c r="H4188" i="18"/>
  <c r="H3676" i="18"/>
  <c r="H2492" i="18"/>
  <c r="H4191" i="18"/>
  <c r="G1999" i="18"/>
  <c r="G3522" i="18"/>
  <c r="G946" i="18"/>
  <c r="G3272" i="18"/>
  <c r="H3129" i="18"/>
  <c r="H4049" i="18"/>
  <c r="G3561" i="18"/>
  <c r="G3644" i="18"/>
  <c r="G1807" i="18"/>
  <c r="H3490" i="18"/>
  <c r="H3582" i="18"/>
  <c r="H4103" i="18"/>
  <c r="G4217" i="18"/>
  <c r="H3369" i="18"/>
  <c r="G2857" i="18"/>
  <c r="H2329" i="18"/>
  <c r="G1721" i="18"/>
  <c r="G2677" i="18"/>
  <c r="G3852" i="18"/>
  <c r="G3404" i="18"/>
  <c r="H2828" i="18"/>
  <c r="G2156" i="18"/>
  <c r="H1500" i="18"/>
  <c r="H3855" i="18"/>
  <c r="G2671" i="18"/>
  <c r="H847" i="18"/>
  <c r="H2498" i="18"/>
  <c r="H2293" i="18"/>
  <c r="G2555" i="18"/>
  <c r="G1082" i="18"/>
  <c r="G4203" i="18"/>
  <c r="G3691" i="18"/>
  <c r="G4209" i="18"/>
  <c r="G4020" i="18"/>
  <c r="G4137" i="18"/>
  <c r="H3705" i="18"/>
  <c r="H2809" i="18"/>
  <c r="H1625" i="18"/>
  <c r="G3804" i="18"/>
  <c r="G2668" i="18"/>
  <c r="G1180" i="18"/>
  <c r="G2511" i="18"/>
  <c r="H3858" i="18"/>
  <c r="G1141" i="18"/>
  <c r="H710" i="18"/>
  <c r="G4120" i="18"/>
  <c r="H3675" i="18"/>
  <c r="G4193" i="18"/>
  <c r="H3745" i="18"/>
  <c r="H3991" i="18"/>
  <c r="G3705" i="18"/>
  <c r="G2793" i="18"/>
  <c r="H2249" i="18"/>
  <c r="H1493" i="18"/>
  <c r="G3276" i="18"/>
  <c r="G2652" i="18"/>
  <c r="H1132" i="18"/>
  <c r="H3679" i="18"/>
  <c r="G2015" i="18"/>
  <c r="H1010" i="18"/>
  <c r="H1093" i="18"/>
  <c r="H2014" i="18"/>
  <c r="G82" i="18"/>
  <c r="H4152" i="18"/>
  <c r="G3854" i="18"/>
  <c r="G3876" i="18"/>
  <c r="G3625" i="18"/>
  <c r="H1401" i="18"/>
  <c r="H1788" i="18"/>
  <c r="G4049" i="18"/>
  <c r="H3847" i="18"/>
  <c r="H2057" i="18"/>
  <c r="G3084" i="18"/>
  <c r="G766" i="18"/>
  <c r="H3451" i="18"/>
  <c r="G4156" i="18"/>
  <c r="H3435" i="18"/>
  <c r="H3844" i="18"/>
  <c r="H3545" i="18"/>
  <c r="H4156" i="18"/>
  <c r="G3052" i="18"/>
  <c r="G1756" i="18"/>
  <c r="G3978" i="18"/>
  <c r="G4123" i="18"/>
  <c r="G3739" i="18"/>
  <c r="H4062" i="18"/>
  <c r="G3857" i="18"/>
  <c r="G4100" i="18"/>
  <c r="H3817" i="18"/>
  <c r="H4107" i="18"/>
  <c r="G3723" i="18"/>
  <c r="H4046" i="18"/>
  <c r="G3582" i="18"/>
  <c r="G3809" i="18"/>
  <c r="H4100" i="18"/>
  <c r="G4087" i="18"/>
  <c r="H4217" i="18"/>
  <c r="G3817" i="18"/>
  <c r="H3353" i="18"/>
  <c r="H2857" i="18"/>
  <c r="G2297" i="18"/>
  <c r="G1705" i="18"/>
  <c r="H2527" i="18"/>
  <c r="H3852" i="18"/>
  <c r="G3340" i="18"/>
  <c r="G2812" i="18"/>
  <c r="G2124" i="18"/>
  <c r="G1500" i="18"/>
  <c r="G3839" i="18"/>
  <c r="H2655" i="18"/>
  <c r="H831" i="18"/>
  <c r="H2482" i="18"/>
  <c r="G1637" i="18"/>
  <c r="H2523" i="18"/>
  <c r="G4176" i="18"/>
  <c r="G3467" i="18"/>
  <c r="G3617" i="18"/>
  <c r="G4009" i="18"/>
  <c r="G2057" i="18"/>
  <c r="H3100" i="18"/>
  <c r="H3455" i="18"/>
  <c r="G1790" i="18"/>
  <c r="H3467" i="18"/>
  <c r="H3993" i="18"/>
  <c r="H1385" i="18"/>
  <c r="G1772" i="18"/>
  <c r="H3272" i="18"/>
  <c r="G3844" i="18"/>
  <c r="G2617" i="18"/>
  <c r="H2460" i="18"/>
  <c r="H3295" i="18"/>
  <c r="H3994" i="18"/>
  <c r="G4056" i="18"/>
  <c r="G3065" i="18"/>
  <c r="H3381" i="18"/>
  <c r="H3899" i="18"/>
  <c r="G4091" i="18"/>
  <c r="H3723" i="18"/>
  <c r="G4046" i="18"/>
  <c r="G3566" i="18"/>
  <c r="G3793" i="18"/>
  <c r="H4052" i="18"/>
  <c r="G4071" i="18"/>
  <c r="G4201" i="18"/>
  <c r="H3801" i="18"/>
  <c r="G3353" i="18"/>
  <c r="H2841" i="18"/>
  <c r="H2297" i="18"/>
  <c r="H1705" i="18"/>
  <c r="G1980" i="18"/>
  <c r="G3836" i="18"/>
  <c r="H3340" i="18"/>
  <c r="G2732" i="18"/>
  <c r="H2124" i="18"/>
  <c r="H1468" i="18"/>
  <c r="H3839" i="18"/>
  <c r="H2639" i="18"/>
  <c r="H799" i="18"/>
  <c r="H1586" i="18"/>
  <c r="G1189" i="18"/>
  <c r="H2475" i="18"/>
  <c r="G2351" i="18"/>
  <c r="H687" i="18"/>
  <c r="H2450" i="18"/>
  <c r="G2885" i="18"/>
  <c r="G2280" i="18"/>
  <c r="H1995" i="18"/>
  <c r="H4216" i="18"/>
  <c r="H3953" i="18"/>
  <c r="G3945" i="18"/>
  <c r="H1913" i="18"/>
  <c r="H3260" i="18"/>
  <c r="G3103" i="18"/>
  <c r="G1536" i="18"/>
  <c r="H4235" i="18"/>
  <c r="H4174" i="18"/>
  <c r="H3937" i="18"/>
  <c r="H3988" i="18"/>
  <c r="H4105" i="18"/>
  <c r="G3497" i="18"/>
  <c r="G3001" i="18"/>
  <c r="H2473" i="18"/>
  <c r="G1593" i="18"/>
  <c r="G4012" i="18"/>
  <c r="H3788" i="18"/>
  <c r="G3244" i="18"/>
  <c r="H2924" i="18"/>
  <c r="G2252" i="18"/>
  <c r="G1964" i="18"/>
  <c r="H1692" i="18"/>
  <c r="H3781" i="18"/>
  <c r="H4063" i="18"/>
  <c r="G3647" i="18"/>
  <c r="G3071" i="18"/>
  <c r="H2223" i="18"/>
  <c r="G4162" i="18"/>
  <c r="H3458" i="18"/>
  <c r="H2066" i="18"/>
  <c r="H4213" i="18"/>
  <c r="H2264" i="18"/>
  <c r="G1104" i="18"/>
  <c r="H4200" i="18"/>
  <c r="G4219" i="18"/>
  <c r="G4241" i="18"/>
  <c r="G3867" i="18"/>
  <c r="H3611" i="18"/>
  <c r="G4174" i="18"/>
  <c r="G3982" i="18"/>
  <c r="H3710" i="18"/>
  <c r="H4177" i="18"/>
  <c r="G3921" i="18"/>
  <c r="H3713" i="18"/>
  <c r="G4164" i="18"/>
  <c r="G3972" i="18"/>
  <c r="G4183" i="18"/>
  <c r="H3975" i="18"/>
  <c r="H1422" i="18"/>
  <c r="G4105" i="18"/>
  <c r="H3929" i="18"/>
  <c r="G3673" i="18"/>
  <c r="G3481" i="18"/>
  <c r="G3209" i="18"/>
  <c r="H2985" i="18"/>
  <c r="H2713" i="18"/>
  <c r="G2473" i="18"/>
  <c r="H2153" i="18"/>
  <c r="H1881" i="18"/>
  <c r="H1481" i="18"/>
  <c r="G1241" i="18"/>
  <c r="H1349" i="18"/>
  <c r="H4012" i="18"/>
  <c r="G3756" i="18"/>
  <c r="G3500" i="18"/>
  <c r="G3228" i="18"/>
  <c r="G2908" i="18"/>
  <c r="G2620" i="18"/>
  <c r="H2236" i="18"/>
  <c r="H1964" i="18"/>
  <c r="H1628" i="18"/>
  <c r="H2891" i="18"/>
  <c r="G4047" i="18"/>
  <c r="H3615" i="18"/>
  <c r="H3071" i="18"/>
  <c r="H2207" i="18"/>
  <c r="H1535" i="18"/>
  <c r="H4146" i="18"/>
  <c r="G3250" i="18"/>
  <c r="G2050" i="18"/>
  <c r="H4197" i="18"/>
  <c r="G2517" i="18"/>
  <c r="H3896" i="18"/>
  <c r="G2168" i="18"/>
  <c r="G2990" i="18"/>
  <c r="H3674" i="18"/>
  <c r="H1104" i="18"/>
  <c r="F3507" i="18"/>
  <c r="G3899" i="18"/>
  <c r="H3726" i="18"/>
  <c r="H4196" i="18"/>
  <c r="G2613" i="18"/>
  <c r="G3241" i="18"/>
  <c r="H2233" i="18"/>
  <c r="G3532" i="18"/>
  <c r="H1708" i="18"/>
  <c r="H4178" i="18"/>
  <c r="G997" i="18"/>
  <c r="H3867" i="18"/>
  <c r="G2354" i="18"/>
  <c r="H1257" i="18"/>
  <c r="G4024" i="18"/>
  <c r="H4219" i="18"/>
  <c r="G3883" i="18"/>
  <c r="G3851" i="18"/>
  <c r="G3563" i="18"/>
  <c r="G4158" i="18"/>
  <c r="G3902" i="18"/>
  <c r="G3694" i="18"/>
  <c r="G4145" i="18"/>
  <c r="H3921" i="18"/>
  <c r="G3713" i="18"/>
  <c r="H4164" i="18"/>
  <c r="H3972" i="18"/>
  <c r="G4167" i="18"/>
  <c r="G3943" i="18"/>
  <c r="H1189" i="18"/>
  <c r="G4089" i="18"/>
  <c r="G3865" i="18"/>
  <c r="H3657" i="18"/>
  <c r="G3465" i="18"/>
  <c r="H3193" i="18"/>
  <c r="G2985" i="18"/>
  <c r="G2713" i="18"/>
  <c r="H2457" i="18"/>
  <c r="G2121" i="18"/>
  <c r="G1865" i="18"/>
  <c r="G1449" i="18"/>
  <c r="G1225" i="18"/>
  <c r="G4236" i="18"/>
  <c r="G3996" i="18"/>
  <c r="H3756" i="18"/>
  <c r="H3500" i="18"/>
  <c r="H3228" i="18"/>
  <c r="G2892" i="18"/>
  <c r="H2620" i="18"/>
  <c r="G2204" i="18"/>
  <c r="G1948" i="18"/>
  <c r="G1580" i="18"/>
  <c r="G2136" i="18"/>
  <c r="H3967" i="18"/>
  <c r="G3551" i="18"/>
  <c r="H3055" i="18"/>
  <c r="G2207" i="18"/>
  <c r="G1503" i="18"/>
  <c r="H4066" i="18"/>
  <c r="G3218" i="18"/>
  <c r="H2034" i="18"/>
  <c r="H4069" i="18"/>
  <c r="G2501" i="18"/>
  <c r="H3496" i="18"/>
  <c r="G1928" i="18"/>
  <c r="G2926" i="18"/>
  <c r="H3194" i="18"/>
  <c r="G1088" i="18"/>
  <c r="G4190" i="18"/>
  <c r="H3998" i="18"/>
  <c r="G3745" i="18"/>
  <c r="G3991" i="18"/>
  <c r="H3689" i="18"/>
  <c r="G2489" i="18"/>
  <c r="G1257" i="18"/>
  <c r="G3788" i="18"/>
  <c r="H1996" i="18"/>
  <c r="H1100" i="18"/>
  <c r="G1679" i="18"/>
  <c r="G4245" i="18"/>
  <c r="H2885" i="18"/>
  <c r="H3982" i="18"/>
  <c r="G3929" i="18"/>
  <c r="G1391" i="18"/>
  <c r="H2853" i="18"/>
  <c r="H4203" i="18"/>
  <c r="G3841" i="18"/>
  <c r="H3851" i="18"/>
  <c r="H3563" i="18"/>
  <c r="H4158" i="18"/>
  <c r="H3902" i="18"/>
  <c r="H3694" i="18"/>
  <c r="H4097" i="18"/>
  <c r="H3905" i="18"/>
  <c r="G3697" i="18"/>
  <c r="G4148" i="18"/>
  <c r="G3956" i="18"/>
  <c r="H4151" i="18"/>
  <c r="H3943" i="18"/>
  <c r="G767" i="18"/>
  <c r="H4089" i="18"/>
  <c r="H3865" i="18"/>
  <c r="G3657" i="18"/>
  <c r="G3417" i="18"/>
  <c r="G3193" i="18"/>
  <c r="G2969" i="18"/>
  <c r="G2697" i="18"/>
  <c r="G2457" i="18"/>
  <c r="G2105" i="18"/>
  <c r="H1865" i="18"/>
  <c r="H1449" i="18"/>
  <c r="H1225" i="18"/>
  <c r="H4236" i="18"/>
  <c r="H3996" i="18"/>
  <c r="H3708" i="18"/>
  <c r="G3484" i="18"/>
  <c r="G3212" i="18"/>
  <c r="H2876" i="18"/>
  <c r="G2604" i="18"/>
  <c r="H2204" i="18"/>
  <c r="H1948" i="18"/>
  <c r="G1564" i="18"/>
  <c r="H2047" i="18"/>
  <c r="H3951" i="18"/>
  <c r="G3535" i="18"/>
  <c r="G2847" i="18"/>
  <c r="H2191" i="18"/>
  <c r="G1471" i="18"/>
  <c r="G4066" i="18"/>
  <c r="G3122" i="18"/>
  <c r="H1906" i="18"/>
  <c r="G4069" i="18"/>
  <c r="H2485" i="18"/>
  <c r="G3464" i="18"/>
  <c r="G1880" i="18"/>
  <c r="H2926" i="18"/>
  <c r="H3082" i="18"/>
  <c r="G1040" i="18"/>
  <c r="G1695" i="18"/>
  <c r="H4245" i="18"/>
  <c r="H3866" i="18"/>
  <c r="H4251" i="18"/>
  <c r="H4193" i="18"/>
  <c r="H4121" i="18"/>
  <c r="H2745" i="18"/>
  <c r="H4028" i="18"/>
  <c r="G2332" i="18"/>
  <c r="H3663" i="18"/>
  <c r="H2434" i="18"/>
  <c r="G2264" i="18"/>
  <c r="G3710" i="18"/>
  <c r="G3975" i="18"/>
  <c r="H2729" i="18"/>
  <c r="H3516" i="18"/>
  <c r="G1567" i="18"/>
  <c r="H4187" i="18"/>
  <c r="G4043" i="18"/>
  <c r="H3835" i="18"/>
  <c r="G3515" i="18"/>
  <c r="H4142" i="18"/>
  <c r="G3870" i="18"/>
  <c r="G3678" i="18"/>
  <c r="G4081" i="18"/>
  <c r="G3905" i="18"/>
  <c r="G3649" i="18"/>
  <c r="H4148" i="18"/>
  <c r="H3956" i="18"/>
  <c r="G4151" i="18"/>
  <c r="G3927" i="18"/>
  <c r="G4249" i="18"/>
  <c r="H4073" i="18"/>
  <c r="H3849" i="18"/>
  <c r="H3641" i="18"/>
  <c r="H3401" i="18"/>
  <c r="H3177" i="18"/>
  <c r="H2921" i="18"/>
  <c r="G2681" i="18"/>
  <c r="H2425" i="18"/>
  <c r="H2105" i="18"/>
  <c r="G1849" i="18"/>
  <c r="H1433" i="18"/>
  <c r="G1209" i="18"/>
  <c r="H4220" i="18"/>
  <c r="H3980" i="18"/>
  <c r="G3692" i="18"/>
  <c r="H3484" i="18"/>
  <c r="H3132" i="18"/>
  <c r="H2860" i="18"/>
  <c r="H2604" i="18"/>
  <c r="G2188" i="18"/>
  <c r="G1932" i="18"/>
  <c r="H1532" i="18"/>
  <c r="G1730" i="18"/>
  <c r="H3919" i="18"/>
  <c r="G3519" i="18"/>
  <c r="H2831" i="18"/>
  <c r="H2175" i="18"/>
  <c r="H1215" i="18"/>
  <c r="G4050" i="18"/>
  <c r="G3106" i="18"/>
  <c r="H1794" i="18"/>
  <c r="H3733" i="18"/>
  <c r="G2341" i="18"/>
  <c r="H3432" i="18"/>
  <c r="H1688" i="18"/>
  <c r="G2894" i="18"/>
  <c r="G2650" i="18"/>
  <c r="H273" i="18"/>
  <c r="G2342" i="18"/>
  <c r="G2422" i="18"/>
  <c r="H2557" i="18"/>
  <c r="H2454" i="18"/>
  <c r="G1312" i="18"/>
  <c r="G1690" i="18"/>
  <c r="G3802" i="18"/>
  <c r="H2542" i="18"/>
  <c r="H2331" i="18"/>
  <c r="G2268" i="18"/>
  <c r="H2920" i="18"/>
  <c r="G3864" i="18"/>
  <c r="G1973" i="18"/>
  <c r="G2981" i="18"/>
  <c r="G3797" i="18"/>
  <c r="G1042" i="18"/>
  <c r="G2066" i="18"/>
  <c r="H2882" i="18"/>
  <c r="G3506" i="18"/>
  <c r="G4082" i="18"/>
  <c r="G1087" i="18"/>
  <c r="H1695" i="18"/>
  <c r="G2191" i="18"/>
  <c r="G2655" i="18"/>
  <c r="H3103" i="18"/>
  <c r="G3487" i="18"/>
  <c r="G3823" i="18"/>
  <c r="H4047" i="18"/>
  <c r="G1260" i="18"/>
  <c r="G1404" i="18"/>
  <c r="G1644" i="18"/>
  <c r="H1836" i="18"/>
  <c r="G2044" i="18"/>
  <c r="G2236" i="18"/>
  <c r="G2492" i="18"/>
  <c r="G2700" i="18"/>
  <c r="G2876" i="18"/>
  <c r="H3084" i="18"/>
  <c r="G3260" i="18"/>
  <c r="G3468" i="18"/>
  <c r="G3628" i="18"/>
  <c r="H3772" i="18"/>
  <c r="H3948" i="18"/>
  <c r="G4124" i="18"/>
  <c r="H1116" i="18"/>
  <c r="G1129" i="18"/>
  <c r="H1321" i="18"/>
  <c r="H1513" i="18"/>
  <c r="H1769" i="18"/>
  <c r="H1961" i="18"/>
  <c r="H2137" i="18"/>
  <c r="G2329" i="18"/>
  <c r="G2505" i="18"/>
  <c r="H2681" i="18"/>
  <c r="G2841" i="18"/>
  <c r="H3001" i="18"/>
  <c r="H3161" i="18"/>
  <c r="G3337" i="18"/>
  <c r="H3465" i="18"/>
  <c r="H3609" i="18"/>
  <c r="H3769" i="18"/>
  <c r="H3897" i="18"/>
  <c r="G4025" i="18"/>
  <c r="G4153" i="18"/>
  <c r="G1506" i="18"/>
  <c r="H3863" i="18"/>
  <c r="G4007" i="18"/>
  <c r="H4167" i="18"/>
  <c r="H3860" i="18"/>
  <c r="H4004" i="18"/>
  <c r="G4132" i="18"/>
  <c r="G3569" i="18"/>
  <c r="G3729" i="18"/>
  <c r="G3873" i="18"/>
  <c r="H4017" i="18"/>
  <c r="H4145" i="18"/>
  <c r="G3630" i="18"/>
  <c r="H3790" i="18"/>
  <c r="H3934" i="18"/>
  <c r="H4094" i="18"/>
  <c r="G4222" i="18"/>
  <c r="H3595" i="18"/>
  <c r="H3755" i="18"/>
  <c r="H3915" i="18"/>
  <c r="H3617" i="18"/>
  <c r="H4091" i="18"/>
  <c r="G4235" i="18"/>
  <c r="H3495" i="18"/>
  <c r="H691" i="18"/>
  <c r="G1552" i="18"/>
  <c r="H1962" i="18"/>
  <c r="G2534" i="18"/>
  <c r="G3088" i="18"/>
  <c r="G2714" i="18"/>
  <c r="G1198" i="18"/>
  <c r="G1371" i="18"/>
  <c r="H3195" i="18"/>
  <c r="G2648" i="18"/>
  <c r="H3752" i="18"/>
  <c r="G1717" i="18"/>
  <c r="H2901" i="18"/>
  <c r="G3749" i="18"/>
  <c r="H1042" i="18"/>
  <c r="H2114" i="18"/>
  <c r="G2898" i="18"/>
  <c r="G3650" i="18"/>
  <c r="H4194" i="18"/>
  <c r="G1279" i="18"/>
  <c r="H1919" i="18"/>
  <c r="G2367" i="18"/>
  <c r="G2863" i="18"/>
  <c r="G3311" i="18"/>
  <c r="H3695" i="18"/>
  <c r="H3983" i="18"/>
  <c r="G4191" i="18"/>
  <c r="G1276" i="18"/>
  <c r="G1628" i="18"/>
  <c r="G1804" i="18"/>
  <c r="H2060" i="18"/>
  <c r="H2300" i="18"/>
  <c r="G2524" i="18"/>
  <c r="H2748" i="18"/>
  <c r="H2972" i="18"/>
  <c r="H3148" i="18"/>
  <c r="H3356" i="18"/>
  <c r="G3548" i="18"/>
  <c r="G3708" i="18"/>
  <c r="H3868" i="18"/>
  <c r="H4060" i="18"/>
  <c r="G735" i="18"/>
  <c r="H1097" i="18"/>
  <c r="G1289" i="18"/>
  <c r="G1481" i="18"/>
  <c r="H1785" i="18"/>
  <c r="G1977" i="18"/>
  <c r="H2169" i="18"/>
  <c r="H2377" i="18"/>
  <c r="G2553" i="18"/>
  <c r="G2745" i="18"/>
  <c r="G2921" i="18"/>
  <c r="H3081" i="18"/>
  <c r="G3257" i="18"/>
  <c r="H3417" i="18"/>
  <c r="G3577" i="18"/>
  <c r="G3721" i="18"/>
  <c r="G3881" i="18"/>
  <c r="H4009" i="18"/>
  <c r="H4153" i="18"/>
  <c r="H1566" i="18"/>
  <c r="H3879" i="18"/>
  <c r="H4039" i="18"/>
  <c r="H4199" i="18"/>
  <c r="G3908" i="18"/>
  <c r="G4052" i="18"/>
  <c r="G4196" i="18"/>
  <c r="H3649" i="18"/>
  <c r="H3809" i="18"/>
  <c r="H3969" i="18"/>
  <c r="G4097" i="18"/>
  <c r="G3598" i="18"/>
  <c r="G3742" i="18"/>
  <c r="H3918" i="18"/>
  <c r="G4078" i="18"/>
  <c r="H4238" i="18"/>
  <c r="G3611" i="18"/>
  <c r="H3771" i="18"/>
  <c r="G3947" i="18"/>
  <c r="H3566" i="18"/>
  <c r="G4155" i="18"/>
  <c r="H4072" i="18"/>
  <c r="G4216" i="18"/>
  <c r="H3018" i="18"/>
  <c r="H723" i="18"/>
  <c r="G3632" i="18"/>
  <c r="H2730" i="18"/>
  <c r="G1646" i="18"/>
  <c r="H1387" i="18"/>
  <c r="H3307" i="18"/>
  <c r="H2664" i="18"/>
  <c r="H3800" i="18"/>
  <c r="H1733" i="18"/>
  <c r="H2933" i="18"/>
  <c r="G3781" i="18"/>
  <c r="H1106" i="18"/>
  <c r="H2130" i="18"/>
  <c r="G3058" i="18"/>
  <c r="H3730" i="18"/>
  <c r="G3298" i="18"/>
  <c r="H1375" i="18"/>
  <c r="G1935" i="18"/>
  <c r="G2431" i="18"/>
  <c r="G2911" i="18"/>
  <c r="G3327" i="18"/>
  <c r="H3711" i="18"/>
  <c r="G3983" i="18"/>
  <c r="H4223" i="18"/>
  <c r="G1340" i="18"/>
  <c r="H1644" i="18"/>
  <c r="G1836" i="18"/>
  <c r="G2060" i="18"/>
  <c r="G2300" i="18"/>
  <c r="H2540" i="18"/>
  <c r="G2748" i="18"/>
  <c r="G2972" i="18"/>
  <c r="H3164" i="18"/>
  <c r="H3372" i="18"/>
  <c r="H3564" i="18"/>
  <c r="H3724" i="18"/>
  <c r="H3884" i="18"/>
  <c r="H4076" i="18"/>
  <c r="G958" i="18"/>
  <c r="G1097" i="18"/>
  <c r="G1305" i="18"/>
  <c r="H1545" i="18"/>
  <c r="H1801" i="18"/>
  <c r="H1993" i="18"/>
  <c r="G2169" i="18"/>
  <c r="G2377" i="18"/>
  <c r="H2553" i="18"/>
  <c r="H2761" i="18"/>
  <c r="H2937" i="18"/>
  <c r="G3097" i="18"/>
  <c r="H3257" i="18"/>
  <c r="G3433" i="18"/>
  <c r="H3577" i="18"/>
  <c r="G3737" i="18"/>
  <c r="H3881" i="18"/>
  <c r="H4025" i="18"/>
  <c r="G4169" i="18"/>
  <c r="H1663" i="18"/>
  <c r="G3879" i="18"/>
  <c r="G4039" i="18"/>
  <c r="G4199" i="18"/>
  <c r="H3924" i="18"/>
  <c r="H4068" i="18"/>
  <c r="H4212" i="18"/>
  <c r="G3665" i="18"/>
  <c r="H3825" i="18"/>
  <c r="G3969" i="18"/>
  <c r="H4113" i="18"/>
  <c r="G3614" i="18"/>
  <c r="H3758" i="18"/>
  <c r="G3918" i="18"/>
  <c r="G4094" i="18"/>
  <c r="G4238" i="18"/>
  <c r="H3627" i="18"/>
  <c r="H3787" i="18"/>
  <c r="H3947" i="18"/>
  <c r="G3595" i="18"/>
  <c r="H4155" i="18"/>
  <c r="G4072" i="18"/>
  <c r="H4232" i="18"/>
  <c r="G1683" i="18"/>
  <c r="G1771" i="18"/>
  <c r="G2888" i="18"/>
  <c r="H2005" i="18"/>
  <c r="G4053" i="18"/>
  <c r="G723" i="18"/>
  <c r="H3712" i="18"/>
  <c r="H2762" i="18"/>
  <c r="H1694" i="18"/>
  <c r="H1403" i="18"/>
  <c r="G3307" i="18"/>
  <c r="H2696" i="18"/>
  <c r="H3816" i="18"/>
  <c r="G1925" i="18"/>
  <c r="H2965" i="18"/>
  <c r="H3797" i="18"/>
  <c r="H1234" i="18"/>
  <c r="G2290" i="18"/>
  <c r="G3090" i="18"/>
  <c r="G3730" i="18"/>
  <c r="H3346" i="18"/>
  <c r="G1375" i="18"/>
  <c r="H1951" i="18"/>
  <c r="H2447" i="18"/>
  <c r="H2943" i="18"/>
  <c r="H3359" i="18"/>
  <c r="G3711" i="18"/>
  <c r="H4015" i="18"/>
  <c r="G4223" i="18"/>
  <c r="H1372" i="18"/>
  <c r="H1660" i="18"/>
  <c r="H1884" i="18"/>
  <c r="H2092" i="18"/>
  <c r="H2316" i="18"/>
  <c r="G2556" i="18"/>
  <c r="G2764" i="18"/>
  <c r="H2988" i="18"/>
  <c r="G3164" i="18"/>
  <c r="G3372" i="18"/>
  <c r="G3564" i="18"/>
  <c r="G3724" i="18"/>
  <c r="G3884" i="18"/>
  <c r="G4076" i="18"/>
  <c r="H974" i="18"/>
  <c r="H1129" i="18"/>
  <c r="G1321" i="18"/>
  <c r="G1545" i="18"/>
  <c r="G1801" i="18"/>
  <c r="G1993" i="18"/>
  <c r="G2185" i="18"/>
  <c r="G2393" i="18"/>
  <c r="H2569" i="18"/>
  <c r="H2777" i="18"/>
  <c r="G2937" i="18"/>
  <c r="H3097" i="18"/>
  <c r="G3273" i="18"/>
  <c r="H3433" i="18"/>
  <c r="G3593" i="18"/>
  <c r="G3753" i="18"/>
  <c r="G3897" i="18"/>
  <c r="G4041" i="18"/>
  <c r="H4169" i="18"/>
  <c r="G1753" i="18"/>
  <c r="H3895" i="18"/>
  <c r="G4055" i="18"/>
  <c r="H4215" i="18"/>
  <c r="G3924" i="18"/>
  <c r="G4068" i="18"/>
  <c r="G4212" i="18"/>
  <c r="H3665" i="18"/>
  <c r="G3825" i="18"/>
  <c r="H3985" i="18"/>
  <c r="G4113" i="18"/>
  <c r="H3614" i="18"/>
  <c r="G3758" i="18"/>
  <c r="H3950" i="18"/>
  <c r="G4110" i="18"/>
  <c r="H3761" i="18"/>
  <c r="G3627" i="18"/>
  <c r="G3787" i="18"/>
  <c r="G3963" i="18"/>
  <c r="G4135" i="18"/>
  <c r="H4171" i="18"/>
  <c r="H4088" i="18"/>
  <c r="G4232" i="18"/>
  <c r="H1774" i="18"/>
  <c r="H819" i="18"/>
  <c r="H3904" i="18"/>
  <c r="G2762" i="18"/>
  <c r="H1742" i="18"/>
  <c r="G1403" i="18"/>
  <c r="G3323" i="18"/>
  <c r="G2696" i="18"/>
  <c r="G3816" i="18"/>
  <c r="H1973" i="18"/>
  <c r="G3045" i="18"/>
  <c r="G3813" i="18"/>
  <c r="G1282" i="18"/>
  <c r="H2338" i="18"/>
  <c r="H3090" i="18"/>
  <c r="G3826" i="18"/>
  <c r="H655" i="18"/>
  <c r="G1407" i="18"/>
  <c r="G1967" i="18"/>
  <c r="G2463" i="18"/>
  <c r="G2943" i="18"/>
  <c r="G3423" i="18"/>
  <c r="H3743" i="18"/>
  <c r="G4015" i="18"/>
  <c r="G943" i="18"/>
  <c r="H1404" i="18"/>
  <c r="G1660" i="18"/>
  <c r="H1900" i="18"/>
  <c r="H2108" i="18"/>
  <c r="G2316" i="18"/>
  <c r="H2572" i="18"/>
  <c r="G2780" i="18"/>
  <c r="G2988" i="18"/>
  <c r="H3196" i="18"/>
  <c r="H3388" i="18"/>
  <c r="H3596" i="18"/>
  <c r="H3740" i="18"/>
  <c r="H3900" i="18"/>
  <c r="G4092" i="18"/>
  <c r="G1058" i="18"/>
  <c r="H1161" i="18"/>
  <c r="H1337" i="18"/>
  <c r="H1577" i="18"/>
  <c r="H1817" i="18"/>
  <c r="H2009" i="18"/>
  <c r="H2201" i="18"/>
  <c r="G2409" i="18"/>
  <c r="H2585" i="18"/>
  <c r="G2777" i="18"/>
  <c r="G2953" i="18"/>
  <c r="G3113" i="18"/>
  <c r="G3289" i="18"/>
  <c r="G3449" i="18"/>
  <c r="H3593" i="18"/>
  <c r="G3769" i="18"/>
  <c r="G3913" i="18"/>
  <c r="H4041" i="18"/>
  <c r="H4185" i="18"/>
  <c r="G1870" i="18"/>
  <c r="G3895" i="18"/>
  <c r="H4055" i="18"/>
  <c r="G4215" i="18"/>
  <c r="H3940" i="18"/>
  <c r="H4084" i="18"/>
  <c r="H4228" i="18"/>
  <c r="G3681" i="18"/>
  <c r="H3841" i="18"/>
  <c r="G3985" i="18"/>
  <c r="H4129" i="18"/>
  <c r="H3630" i="18"/>
  <c r="G3790" i="18"/>
  <c r="H3966" i="18"/>
  <c r="H4110" i="18"/>
  <c r="G3959" i="18"/>
  <c r="G3643" i="18"/>
  <c r="G3803" i="18"/>
  <c r="H3979" i="18"/>
  <c r="H3927" i="18"/>
  <c r="G4171" i="18"/>
  <c r="H4104" i="18"/>
  <c r="H4248" i="18"/>
  <c r="H3639" i="18"/>
  <c r="G3435" i="18"/>
  <c r="H3880" i="18"/>
  <c r="G3301" i="18"/>
  <c r="G1522" i="18"/>
  <c r="G2519" i="18"/>
  <c r="H1667" i="18"/>
  <c r="G3904" i="18"/>
  <c r="H2778" i="18"/>
  <c r="H1758" i="18"/>
  <c r="H1675" i="18"/>
  <c r="H3323" i="18"/>
  <c r="H2872" i="18"/>
  <c r="H3864" i="18"/>
  <c r="H1989" i="18"/>
  <c r="H3109" i="18"/>
  <c r="G3845" i="18"/>
  <c r="H1490" i="18"/>
  <c r="G2338" i="18"/>
  <c r="H3106" i="18"/>
  <c r="H3842" i="18"/>
  <c r="G655" i="18"/>
  <c r="H1471" i="18"/>
  <c r="G1983" i="18"/>
  <c r="G2479" i="18"/>
  <c r="G2959" i="18"/>
  <c r="G3439" i="18"/>
  <c r="G3743" i="18"/>
  <c r="G4031" i="18"/>
  <c r="G1551" i="18"/>
  <c r="G1436" i="18"/>
  <c r="G1676" i="18"/>
  <c r="G1900" i="18"/>
  <c r="G2108" i="18"/>
  <c r="H2332" i="18"/>
  <c r="G2588" i="18"/>
  <c r="H2796" i="18"/>
  <c r="H3004" i="18"/>
  <c r="H3212" i="18"/>
  <c r="H3404" i="18"/>
  <c r="G3596" i="18"/>
  <c r="G3740" i="18"/>
  <c r="H3932" i="18"/>
  <c r="H4108" i="18"/>
  <c r="G1333" i="18"/>
  <c r="G1161" i="18"/>
  <c r="G1337" i="18"/>
  <c r="G1577" i="18"/>
  <c r="G1817" i="18"/>
  <c r="H2025" i="18"/>
  <c r="G2201" i="18"/>
  <c r="G2425" i="18"/>
  <c r="G2601" i="18"/>
  <c r="H2793" i="18"/>
  <c r="H2953" i="18"/>
  <c r="G3129" i="18"/>
  <c r="H3305" i="18"/>
  <c r="H3449" i="18"/>
  <c r="G3609" i="18"/>
  <c r="G3785" i="18"/>
  <c r="H3913" i="18"/>
  <c r="H4057" i="18"/>
  <c r="G4185" i="18"/>
  <c r="G2140" i="18"/>
  <c r="H3911" i="18"/>
  <c r="H4071" i="18"/>
  <c r="H4231" i="18"/>
  <c r="G3940" i="18"/>
  <c r="G4084" i="18"/>
  <c r="G4228" i="18"/>
  <c r="H3681" i="18"/>
  <c r="H3857" i="18"/>
  <c r="H4001" i="18"/>
  <c r="G4129" i="18"/>
  <c r="H3646" i="18"/>
  <c r="H3806" i="18"/>
  <c r="G3966" i="18"/>
  <c r="H4126" i="18"/>
  <c r="G3387" i="18"/>
  <c r="H3643" i="18"/>
  <c r="H3803" i="18"/>
  <c r="G3979" i="18"/>
  <c r="H3963" i="18"/>
  <c r="G4187" i="18"/>
  <c r="G4104" i="18"/>
  <c r="G4248" i="18"/>
  <c r="G3936" i="18"/>
  <c r="H4190" i="18"/>
  <c r="G4231" i="18"/>
  <c r="H3017" i="18"/>
  <c r="H1464" i="18"/>
  <c r="H2652" i="18"/>
  <c r="G4063" i="18"/>
  <c r="H3474" i="18"/>
  <c r="G1867" i="18"/>
  <c r="G3531" i="18"/>
  <c r="G4180" i="18"/>
  <c r="H1897" i="18"/>
  <c r="G1339" i="18"/>
  <c r="G4184" i="18"/>
  <c r="H4027" i="18"/>
  <c r="H3870" i="18"/>
  <c r="G3889" i="18"/>
  <c r="H4132" i="18"/>
  <c r="H3908" i="18"/>
  <c r="H4135" i="18"/>
  <c r="H4249" i="18"/>
  <c r="G4073" i="18"/>
  <c r="G3849" i="18"/>
  <c r="G3641" i="18"/>
  <c r="G3401" i="18"/>
  <c r="G3177" i="18"/>
  <c r="G2905" i="18"/>
  <c r="G2665" i="18"/>
  <c r="H2361" i="18"/>
  <c r="G2073" i="18"/>
  <c r="H1833" i="18"/>
  <c r="H1417" i="18"/>
  <c r="G1193" i="18"/>
  <c r="H4204" i="18"/>
  <c r="G3964" i="18"/>
  <c r="H3692" i="18"/>
  <c r="H3468" i="18"/>
  <c r="G3132" i="18"/>
  <c r="G2860" i="18"/>
  <c r="H2524" i="18"/>
  <c r="H2188" i="18"/>
  <c r="H1932" i="18"/>
  <c r="G1532" i="18"/>
  <c r="H1711" i="18"/>
  <c r="G3919" i="18"/>
  <c r="H3503" i="18"/>
  <c r="H2751" i="18"/>
  <c r="H2159" i="18"/>
  <c r="H1135" i="18"/>
  <c r="H3890" i="18"/>
  <c r="G2882" i="18"/>
  <c r="G1634" i="18"/>
  <c r="H3653" i="18"/>
  <c r="H2341" i="18"/>
  <c r="G3288" i="18"/>
  <c r="H3531" i="18"/>
  <c r="H2782" i="18"/>
  <c r="H1978" i="18"/>
  <c r="H3043" i="18"/>
  <c r="G3474" i="18"/>
  <c r="G1077" i="18"/>
  <c r="G2288" i="18"/>
  <c r="G3675" i="18"/>
  <c r="G3988" i="18"/>
  <c r="H3497" i="18"/>
  <c r="H1609" i="18"/>
  <c r="G2956" i="18"/>
  <c r="G2287" i="18"/>
  <c r="G3850" i="18"/>
  <c r="G4200" i="18"/>
  <c r="H3659" i="18"/>
  <c r="G4177" i="18"/>
  <c r="H3729" i="18"/>
  <c r="H4183" i="18"/>
  <c r="G3689" i="18"/>
  <c r="H3209" i="18"/>
  <c r="G2153" i="18"/>
  <c r="H2636" i="18"/>
  <c r="H3802" i="18"/>
  <c r="H4184" i="18"/>
  <c r="G4168" i="18"/>
  <c r="H4168" i="18"/>
  <c r="H4139" i="18"/>
  <c r="G3835" i="18"/>
  <c r="H3515" i="18"/>
  <c r="G4142" i="18"/>
  <c r="G3662" i="18"/>
  <c r="H4081" i="18"/>
  <c r="H3633" i="18"/>
  <c r="G3911" i="18"/>
  <c r="G4152" i="18"/>
  <c r="G4139" i="18"/>
  <c r="G4027" i="18"/>
  <c r="G3771" i="18"/>
  <c r="G3499" i="18"/>
  <c r="G4126" i="18"/>
  <c r="H3854" i="18"/>
  <c r="H3662" i="18"/>
  <c r="G4065" i="18"/>
  <c r="H3889" i="18"/>
  <c r="G3633" i="18"/>
  <c r="H4116" i="18"/>
  <c r="H3892" i="18"/>
  <c r="H4119" i="18"/>
  <c r="G3863" i="18"/>
  <c r="G4233" i="18"/>
  <c r="G4057" i="18"/>
  <c r="H3833" i="18"/>
  <c r="H3625" i="18"/>
  <c r="H3385" i="18"/>
  <c r="G3161" i="18"/>
  <c r="H2905" i="18"/>
  <c r="H2633" i="18"/>
  <c r="G2345" i="18"/>
  <c r="H2073" i="18"/>
  <c r="G1737" i="18"/>
  <c r="G1401" i="18"/>
  <c r="H1193" i="18"/>
  <c r="G4188" i="18"/>
  <c r="G3948" i="18"/>
  <c r="G3676" i="18"/>
  <c r="G3436" i="18"/>
  <c r="G3116" i="18"/>
  <c r="H2844" i="18"/>
  <c r="H2508" i="18"/>
  <c r="G2172" i="18"/>
  <c r="H1804" i="18"/>
  <c r="G1516" i="18"/>
  <c r="H1643" i="18"/>
  <c r="G3871" i="18"/>
  <c r="G3471" i="18"/>
  <c r="G2687" i="18"/>
  <c r="G2159" i="18"/>
  <c r="H1119" i="18"/>
  <c r="H3874" i="18"/>
  <c r="G2834" i="18"/>
  <c r="H1634" i="18"/>
  <c r="G3653" i="18"/>
  <c r="G2293" i="18"/>
  <c r="H3288" i="18"/>
  <c r="G2891" i="18"/>
  <c r="G2702" i="18"/>
  <c r="G1962" i="18"/>
  <c r="H2563" i="18"/>
  <c r="I3687" i="18"/>
  <c r="I4207" i="18"/>
  <c r="I3791" i="18"/>
  <c r="I3423" i="18"/>
  <c r="I3202" i="18"/>
  <c r="I3647" i="18"/>
  <c r="I2674" i="18"/>
  <c r="I3253" i="18"/>
  <c r="I1061" i="18"/>
  <c r="I2603" i="18"/>
  <c r="I4097" i="18"/>
  <c r="I3601" i="18"/>
  <c r="I3924" i="18"/>
  <c r="I3783" i="18"/>
  <c r="I4125" i="18"/>
  <c r="I3039" i="18"/>
  <c r="I2495" i="18"/>
  <c r="I2015" i="18"/>
  <c r="I1727" i="18"/>
  <c r="I4210" i="18"/>
  <c r="I3490" i="18"/>
  <c r="I3330" i="18"/>
  <c r="I3186" i="18"/>
  <c r="I2837" i="18"/>
  <c r="I1045" i="18"/>
  <c r="I4032" i="18"/>
  <c r="I2734" i="18"/>
  <c r="I1979" i="18"/>
  <c r="I3915" i="18"/>
  <c r="I3192" i="18"/>
  <c r="I942" i="18"/>
  <c r="I1129" i="18"/>
  <c r="I3659" i="18"/>
  <c r="I3736" i="18"/>
  <c r="I3912" i="18"/>
  <c r="I2853" i="18"/>
  <c r="I2997" i="18"/>
  <c r="I3504" i="18"/>
  <c r="I2123" i="18"/>
  <c r="I3195" i="18"/>
  <c r="I4060" i="18"/>
  <c r="I2657" i="18"/>
  <c r="I3934" i="18"/>
  <c r="I1192" i="18"/>
  <c r="I933" i="18"/>
  <c r="I1589" i="18"/>
  <c r="I1550" i="18"/>
  <c r="I2408" i="18"/>
  <c r="I3317" i="18"/>
  <c r="I4229" i="18"/>
  <c r="I1298" i="18"/>
  <c r="I3723" i="18"/>
  <c r="I1448" i="18"/>
  <c r="I2184" i="18"/>
  <c r="I1349" i="18"/>
  <c r="I2101" i="18"/>
  <c r="I2261" i="18"/>
  <c r="I4117" i="18"/>
  <c r="I2862" i="18"/>
  <c r="I3726" i="18"/>
  <c r="I3035" i="18"/>
  <c r="I1208" i="18"/>
  <c r="I3016" i="18"/>
  <c r="I3816" i="18"/>
  <c r="I1681" i="18"/>
  <c r="I3739" i="18"/>
  <c r="I3032" i="18"/>
  <c r="I1029" i="18"/>
  <c r="I2613" i="18"/>
  <c r="I1968" i="18"/>
  <c r="I2334" i="18"/>
  <c r="I4251" i="18"/>
  <c r="I1781" i="18"/>
  <c r="I4053" i="18"/>
  <c r="I1954" i="18"/>
  <c r="I2530" i="18"/>
  <c r="I1103" i="18"/>
  <c r="I1263" i="18"/>
  <c r="I2996" i="18"/>
  <c r="I3656" i="18"/>
  <c r="I3896" i="18"/>
  <c r="I4216" i="18"/>
  <c r="I1573" i="18"/>
  <c r="I3765" i="18"/>
  <c r="I1970" i="18"/>
  <c r="I2114" i="18"/>
  <c r="I3410" i="18"/>
  <c r="I3312" i="18"/>
  <c r="I3396" i="18"/>
  <c r="I3025" i="18"/>
  <c r="I2981" i="18"/>
  <c r="I4245" i="18"/>
  <c r="I2952" i="18"/>
  <c r="I3041" i="18"/>
  <c r="I1563" i="18"/>
  <c r="I936" i="18"/>
  <c r="I901" i="18"/>
  <c r="I3621" i="18"/>
  <c r="I1602" i="18"/>
  <c r="I2130" i="18"/>
  <c r="I3058" i="18"/>
  <c r="I3698" i="18"/>
  <c r="I1183" i="18"/>
  <c r="I2271" i="18"/>
  <c r="I2638" i="18"/>
  <c r="I4040" i="18"/>
  <c r="I3237" i="18"/>
  <c r="I3957" i="18"/>
  <c r="I1170" i="18"/>
  <c r="I2018" i="18"/>
  <c r="I1490" i="18"/>
  <c r="I3343" i="18"/>
  <c r="I3826" i="18"/>
  <c r="I1701" i="18"/>
  <c r="I4200" i="18"/>
  <c r="I4186" i="18"/>
  <c r="I4127" i="18"/>
  <c r="I3807" i="18"/>
  <c r="I3214" i="18"/>
  <c r="I4238" i="18"/>
  <c r="I4180" i="18"/>
  <c r="I4167" i="18"/>
  <c r="I3953" i="18"/>
  <c r="I4250" i="18"/>
  <c r="I4042" i="18"/>
  <c r="I4191" i="18"/>
  <c r="I3407" i="18"/>
  <c r="I3279" i="18"/>
  <c r="I2911" i="18"/>
  <c r="I1503" i="18"/>
  <c r="I1343" i="18"/>
  <c r="I3922" i="18"/>
  <c r="I2994" i="18"/>
  <c r="I1554" i="18"/>
  <c r="I1330" i="18"/>
  <c r="I3355" i="18"/>
  <c r="I1339" i="18"/>
  <c r="I4017" i="18"/>
  <c r="I3489" i="18"/>
  <c r="I2975" i="18"/>
  <c r="I2079" i="18"/>
  <c r="I1423" i="18"/>
  <c r="I3112" i="18"/>
  <c r="I3649" i="18"/>
  <c r="I4045" i="18"/>
  <c r="I1279" i="18"/>
  <c r="I2594" i="18"/>
  <c r="I4196" i="18"/>
  <c r="I3607" i="18"/>
  <c r="I3199" i="18"/>
  <c r="I2959" i="18"/>
  <c r="I1407" i="18"/>
  <c r="I1650" i="18"/>
  <c r="I3972" i="18"/>
  <c r="I3620" i="18"/>
  <c r="I3919" i="18"/>
  <c r="I4094" i="18"/>
  <c r="I3569" i="18"/>
  <c r="I3684" i="18"/>
  <c r="I4247" i="18"/>
  <c r="I3914" i="18"/>
  <c r="I3981" i="18"/>
  <c r="I4079" i="18"/>
  <c r="I3871" i="18"/>
  <c r="I3631" i="18"/>
  <c r="I1999" i="18"/>
  <c r="I1199" i="18"/>
  <c r="I4194" i="18"/>
  <c r="I3618" i="18"/>
  <c r="I3477" i="18"/>
  <c r="I2104" i="18"/>
  <c r="I1304" i="18"/>
  <c r="I4059" i="18"/>
  <c r="I1259" i="18"/>
  <c r="I4190" i="18"/>
  <c r="I3825" i="18"/>
  <c r="I4244" i="18"/>
  <c r="I4132" i="18"/>
  <c r="I3908" i="18"/>
  <c r="I4231" i="18"/>
  <c r="I3991" i="18"/>
  <c r="I3767" i="18"/>
  <c r="I3503" i="18"/>
  <c r="I3263" i="18"/>
  <c r="I4050" i="18"/>
  <c r="I2274" i="18"/>
  <c r="I2341" i="18"/>
  <c r="I2744" i="18"/>
  <c r="I2072" i="18"/>
  <c r="I4241" i="18"/>
  <c r="I3873" i="18"/>
  <c r="I3927" i="18"/>
  <c r="I3703" i="18"/>
  <c r="I3834" i="18"/>
  <c r="I3901" i="18"/>
  <c r="I1778" i="18"/>
  <c r="I4170" i="18"/>
  <c r="I1743" i="18"/>
  <c r="I3346" i="18"/>
  <c r="I2706" i="18"/>
  <c r="I1685" i="18"/>
  <c r="I1576" i="18"/>
  <c r="I1899" i="18"/>
  <c r="I4110" i="18"/>
  <c r="I4141" i="18"/>
  <c r="I4135" i="18"/>
  <c r="I1519" i="18"/>
  <c r="I4177" i="18"/>
  <c r="I4193" i="18"/>
  <c r="I3809" i="18"/>
  <c r="I3780" i="18"/>
  <c r="I4234" i="18"/>
  <c r="I4122" i="18"/>
  <c r="I2895" i="18"/>
  <c r="I2751" i="18"/>
  <c r="I2607" i="18"/>
  <c r="I3282" i="18"/>
  <c r="I2786" i="18"/>
  <c r="I3093" i="18"/>
  <c r="I3745" i="18"/>
  <c r="I4058" i="18"/>
  <c r="I2671" i="18"/>
  <c r="I2175" i="18"/>
  <c r="I4052" i="18"/>
  <c r="I4004" i="18"/>
  <c r="I3764" i="18"/>
  <c r="I3751" i="18"/>
  <c r="I3639" i="18"/>
  <c r="I3898" i="18"/>
  <c r="I4205" i="18"/>
  <c r="I3965" i="18"/>
  <c r="I3837" i="18"/>
  <c r="I4063" i="18"/>
  <c r="I3727" i="18"/>
  <c r="I3119" i="18"/>
  <c r="I1823" i="18"/>
  <c r="I3077" i="18"/>
  <c r="I1877" i="18"/>
  <c r="I2331" i="18"/>
  <c r="I3969" i="18"/>
  <c r="I3409" i="18"/>
  <c r="I3700" i="18"/>
  <c r="I3911" i="18"/>
  <c r="I3999" i="18"/>
  <c r="I2437" i="18"/>
  <c r="I4116" i="18"/>
  <c r="I4215" i="18"/>
  <c r="I3975" i="18"/>
  <c r="I3487" i="18"/>
  <c r="I2591" i="18"/>
  <c r="I1631" i="18"/>
  <c r="I1439" i="18"/>
  <c r="I3266" i="18"/>
  <c r="I2610" i="18"/>
  <c r="I2450" i="18"/>
  <c r="I2050" i="18"/>
  <c r="I1874" i="18"/>
  <c r="I1506" i="18"/>
  <c r="I2728" i="18"/>
  <c r="I4033" i="18"/>
  <c r="I3905" i="18"/>
  <c r="I3988" i="18"/>
  <c r="I3636" i="18"/>
  <c r="I4071" i="18"/>
  <c r="I3847" i="18"/>
  <c r="I3623" i="18"/>
  <c r="I3821" i="18"/>
  <c r="I4143" i="18"/>
  <c r="I3935" i="18"/>
  <c r="I1684" i="18"/>
  <c r="I4030" i="18"/>
  <c r="I3473" i="18"/>
  <c r="I3917" i="18"/>
  <c r="I2415" i="18"/>
  <c r="I1119" i="18"/>
  <c r="I3893" i="18"/>
  <c r="I3844" i="18"/>
  <c r="I3831" i="18"/>
  <c r="I2831" i="18"/>
  <c r="I1935" i="18"/>
  <c r="I4130" i="18"/>
  <c r="I2370" i="18"/>
  <c r="I3889" i="18"/>
  <c r="I3962" i="18"/>
  <c r="I1919" i="18"/>
  <c r="I3970" i="18"/>
  <c r="I4068" i="18"/>
  <c r="I3716" i="18"/>
  <c r="I4015" i="18"/>
  <c r="I2815" i="18"/>
  <c r="I1759" i="18"/>
  <c r="I4114" i="18"/>
  <c r="I2917" i="18"/>
  <c r="I4126" i="18"/>
  <c r="I3828" i="18"/>
  <c r="I3551" i="18"/>
  <c r="I3183" i="18"/>
  <c r="I3055" i="18"/>
  <c r="I3506" i="18"/>
  <c r="I2546" i="18"/>
  <c r="I3094" i="18"/>
  <c r="I4113" i="18"/>
  <c r="I1903" i="18"/>
  <c r="I4174" i="18"/>
  <c r="I4049" i="18"/>
  <c r="I4161" i="18"/>
  <c r="I3793" i="18"/>
  <c r="I3665" i="18"/>
  <c r="I4106" i="18"/>
  <c r="I3711" i="18"/>
  <c r="I3359" i="18"/>
  <c r="I3103" i="18"/>
  <c r="I2735" i="18"/>
  <c r="I2255" i="18"/>
  <c r="I2095" i="18"/>
  <c r="I2930" i="18"/>
  <c r="I2754" i="18"/>
  <c r="I2210" i="18"/>
  <c r="I1666" i="18"/>
  <c r="I3685" i="18"/>
  <c r="I2318" i="18"/>
  <c r="G3068" i="18"/>
  <c r="H2956" i="18"/>
  <c r="H2812" i="18"/>
  <c r="H2700" i="18"/>
  <c r="H2588" i="18"/>
  <c r="G2444" i="18"/>
  <c r="G2284" i="18"/>
  <c r="H2140" i="18"/>
  <c r="G1868" i="18"/>
  <c r="G1724" i="18"/>
  <c r="H1612" i="18"/>
  <c r="G1484" i="18"/>
  <c r="H1230" i="18"/>
  <c r="H4127" i="18"/>
  <c r="H3807" i="18"/>
  <c r="H3647" i="18"/>
  <c r="G3407" i="18"/>
  <c r="G3039" i="18"/>
  <c r="G2831" i="18"/>
  <c r="H2607" i="18"/>
  <c r="H2335" i="18"/>
  <c r="H2143" i="18"/>
  <c r="G1871" i="18"/>
  <c r="H1647" i="18"/>
  <c r="H1279" i="18"/>
  <c r="G1023" i="18"/>
  <c r="G3160" i="18"/>
  <c r="H3714" i="18"/>
  <c r="G3378" i="18"/>
  <c r="G3042" i="18"/>
  <c r="H2706" i="18"/>
  <c r="H2290" i="18"/>
  <c r="G1890" i="18"/>
  <c r="H1474" i="18"/>
  <c r="H946" i="18"/>
  <c r="H4053" i="18"/>
  <c r="G3621" i="18"/>
  <c r="G3189" i="18"/>
  <c r="G2837" i="18"/>
  <c r="G2277" i="18"/>
  <c r="H1637" i="18"/>
  <c r="H2459" i="18"/>
  <c r="H3736" i="18"/>
  <c r="G3208" i="18"/>
  <c r="G1848" i="18"/>
  <c r="G3051" i="18"/>
  <c r="H2315" i="18"/>
  <c r="H1054" i="18"/>
  <c r="G2430" i="18"/>
  <c r="G1070" i="18"/>
  <c r="H3658" i="18"/>
  <c r="G2570" i="18"/>
  <c r="H1082" i="18"/>
  <c r="H3088" i="18"/>
  <c r="H3507" i="18"/>
  <c r="G547" i="18"/>
  <c r="H937" i="18"/>
  <c r="G2569" i="18"/>
  <c r="G2441" i="18"/>
  <c r="G2137" i="18"/>
  <c r="G2009" i="18"/>
  <c r="G1897" i="18"/>
  <c r="H1753" i="18"/>
  <c r="H1593" i="18"/>
  <c r="G1417" i="18"/>
  <c r="H1305" i="18"/>
  <c r="H1579" i="18"/>
  <c r="G4204" i="18"/>
  <c r="H4092" i="18"/>
  <c r="H3964" i="18"/>
  <c r="G3820" i="18"/>
  <c r="H3580" i="18"/>
  <c r="H3452" i="18"/>
  <c r="H3324" i="18"/>
  <c r="G3196" i="18"/>
  <c r="G2940" i="18"/>
  <c r="G2796" i="18"/>
  <c r="H2684" i="18"/>
  <c r="G2572" i="18"/>
  <c r="H2444" i="18"/>
  <c r="H2284" i="18"/>
  <c r="G2012" i="18"/>
  <c r="H1868" i="18"/>
  <c r="H1724" i="18"/>
  <c r="H1484" i="18"/>
  <c r="G1148" i="18"/>
  <c r="G1218" i="18"/>
  <c r="H4111" i="18"/>
  <c r="G3951" i="18"/>
  <c r="H3791" i="18"/>
  <c r="G3391" i="18"/>
  <c r="G3231" i="18"/>
  <c r="G3007" i="18"/>
  <c r="H2815" i="18"/>
  <c r="G2607" i="18"/>
  <c r="G2335" i="18"/>
  <c r="H2111" i="18"/>
  <c r="H1855" i="18"/>
  <c r="G1647" i="18"/>
  <c r="G1263" i="18"/>
  <c r="H3115" i="18"/>
  <c r="H4034" i="18"/>
  <c r="H3682" i="18"/>
  <c r="G3330" i="18"/>
  <c r="G3026" i="18"/>
  <c r="G2690" i="18"/>
  <c r="G2274" i="18"/>
  <c r="H1890" i="18"/>
  <c r="H1378" i="18"/>
  <c r="H4005" i="18"/>
  <c r="G3605" i="18"/>
  <c r="H3173" i="18"/>
  <c r="H2821" i="18"/>
  <c r="H2229" i="18"/>
  <c r="H1707" i="18"/>
  <c r="G3592" i="18"/>
  <c r="H3208" i="18"/>
  <c r="G2632" i="18"/>
  <c r="H1848" i="18"/>
  <c r="G2267" i="18"/>
  <c r="H3486" i="18"/>
  <c r="G2398" i="18"/>
  <c r="G1054" i="18"/>
  <c r="G3322" i="18"/>
  <c r="G2554" i="18"/>
  <c r="G1018" i="18"/>
  <c r="G2832" i="18"/>
  <c r="G3507" i="18"/>
  <c r="H195" i="18"/>
  <c r="H857" i="18"/>
  <c r="G1179" i="18"/>
  <c r="H3391" i="18"/>
  <c r="H3231" i="18"/>
  <c r="G2991" i="18"/>
  <c r="G2815" i="18"/>
  <c r="H2559" i="18"/>
  <c r="H2319" i="18"/>
  <c r="G2111" i="18"/>
  <c r="G1855" i="18"/>
  <c r="H1615" i="18"/>
  <c r="H1263" i="18"/>
  <c r="G895" i="18"/>
  <c r="H2203" i="18"/>
  <c r="H4018" i="18"/>
  <c r="G3682" i="18"/>
  <c r="H3330" i="18"/>
  <c r="G2674" i="18"/>
  <c r="H2258" i="18"/>
  <c r="H1874" i="18"/>
  <c r="H1362" i="18"/>
  <c r="H2971" i="18"/>
  <c r="G4005" i="18"/>
  <c r="G3589" i="18"/>
  <c r="G3173" i="18"/>
  <c r="H2709" i="18"/>
  <c r="G2213" i="18"/>
  <c r="G1557" i="18"/>
  <c r="H1659" i="18"/>
  <c r="G3560" i="18"/>
  <c r="H3144" i="18"/>
  <c r="G2616" i="18"/>
  <c r="H1768" i="18"/>
  <c r="H3035" i="18"/>
  <c r="H2043" i="18"/>
  <c r="G3470" i="18"/>
  <c r="H2398" i="18"/>
  <c r="H1038" i="18"/>
  <c r="H3322" i="18"/>
  <c r="H2442" i="18"/>
  <c r="H922" i="18"/>
  <c r="G2768" i="18"/>
  <c r="H3411" i="18"/>
  <c r="H3398" i="18"/>
  <c r="H1980" i="18"/>
  <c r="G907" i="18"/>
  <c r="H1580" i="18"/>
  <c r="G1452" i="18"/>
  <c r="G1116" i="18"/>
  <c r="G4079" i="18"/>
  <c r="G3935" i="18"/>
  <c r="H3775" i="18"/>
  <c r="H3583" i="18"/>
  <c r="G3375" i="18"/>
  <c r="H3199" i="18"/>
  <c r="G2799" i="18"/>
  <c r="G2543" i="18"/>
  <c r="G2319" i="18"/>
  <c r="H2063" i="18"/>
  <c r="G1839" i="18"/>
  <c r="G1615" i="18"/>
  <c r="G1231" i="18"/>
  <c r="G879" i="18"/>
  <c r="H4226" i="18"/>
  <c r="G4018" i="18"/>
  <c r="H3666" i="18"/>
  <c r="H3314" i="18"/>
  <c r="G2946" i="18"/>
  <c r="H2642" i="18"/>
  <c r="H2226" i="18"/>
  <c r="H1826" i="18"/>
  <c r="G1346" i="18"/>
  <c r="G1301" i="18"/>
  <c r="G3989" i="18"/>
  <c r="H3573" i="18"/>
  <c r="H3157" i="18"/>
  <c r="G2693" i="18"/>
  <c r="G2197" i="18"/>
  <c r="H1557" i="18"/>
  <c r="G1561" i="18"/>
  <c r="H3560" i="18"/>
  <c r="H3000" i="18"/>
  <c r="H2584" i="18"/>
  <c r="G1768" i="18"/>
  <c r="G2043" i="18"/>
  <c r="G2382" i="18"/>
  <c r="G942" i="18"/>
  <c r="H2074" i="18"/>
  <c r="G858" i="18"/>
  <c r="G2496" i="18"/>
  <c r="G3187" i="18"/>
  <c r="H3382" i="18"/>
  <c r="G12" i="18"/>
  <c r="H238" i="18"/>
  <c r="H3292" i="18"/>
  <c r="G3180" i="18"/>
  <c r="G3036" i="18"/>
  <c r="G2924" i="18"/>
  <c r="H2780" i="18"/>
  <c r="H2668" i="18"/>
  <c r="H2556" i="18"/>
  <c r="G2380" i="18"/>
  <c r="H2252" i="18"/>
  <c r="H1820" i="18"/>
  <c r="G1692" i="18"/>
  <c r="H1564" i="18"/>
  <c r="H1452" i="18"/>
  <c r="G1100" i="18"/>
  <c r="G4239" i="18"/>
  <c r="H4079" i="18"/>
  <c r="H3935" i="18"/>
  <c r="G3567" i="18"/>
  <c r="H3375" i="18"/>
  <c r="H3183" i="18"/>
  <c r="G2975" i="18"/>
  <c r="H2783" i="18"/>
  <c r="G2527" i="18"/>
  <c r="H2303" i="18"/>
  <c r="G2047" i="18"/>
  <c r="H1823" i="18"/>
  <c r="H1583" i="18"/>
  <c r="H1231" i="18"/>
  <c r="H879" i="18"/>
  <c r="G4226" i="18"/>
  <c r="G4002" i="18"/>
  <c r="G3666" i="18"/>
  <c r="G3314" i="18"/>
  <c r="G2914" i="18"/>
  <c r="H2562" i="18"/>
  <c r="G2210" i="18"/>
  <c r="G1810" i="18"/>
  <c r="G1314" i="18"/>
  <c r="G1026" i="18"/>
  <c r="H3941" i="18"/>
  <c r="G3573" i="18"/>
  <c r="H3125" i="18"/>
  <c r="H2693" i="18"/>
  <c r="H2069" i="18"/>
  <c r="H1541" i="18"/>
  <c r="G1519" i="18"/>
  <c r="G3544" i="18"/>
  <c r="G2984" i="18"/>
  <c r="H2552" i="18"/>
  <c r="G1752" i="18"/>
  <c r="G3019" i="18"/>
  <c r="H2027" i="18"/>
  <c r="H3006" i="18"/>
  <c r="G2366" i="18"/>
  <c r="H878" i="18"/>
  <c r="G3306" i="18"/>
  <c r="H2042" i="18"/>
  <c r="H826" i="18"/>
  <c r="H2496" i="18"/>
  <c r="H3187" i="18"/>
  <c r="G2966" i="18"/>
  <c r="G143" i="18"/>
  <c r="H3537" i="18"/>
  <c r="G3359" i="18"/>
  <c r="H3167" i="18"/>
  <c r="H2975" i="18"/>
  <c r="G2767" i="18"/>
  <c r="H2511" i="18"/>
  <c r="G2303" i="18"/>
  <c r="G2031" i="18"/>
  <c r="G1823" i="18"/>
  <c r="G1215" i="18"/>
  <c r="H863" i="18"/>
  <c r="H3250" i="18"/>
  <c r="H2914" i="18"/>
  <c r="G2546" i="18"/>
  <c r="G2194" i="18"/>
  <c r="G1794" i="18"/>
  <c r="H1314" i="18"/>
  <c r="G926" i="18"/>
  <c r="H3861" i="18"/>
  <c r="H3541" i="18"/>
  <c r="G3125" i="18"/>
  <c r="G2661" i="18"/>
  <c r="H2053" i="18"/>
  <c r="G1525" i="18"/>
  <c r="H4120" i="18"/>
  <c r="H3544" i="18"/>
  <c r="G2952" i="18"/>
  <c r="H2344" i="18"/>
  <c r="G1720" i="18"/>
  <c r="G2907" i="18"/>
  <c r="G2027" i="18"/>
  <c r="H2238" i="18"/>
  <c r="H686" i="18"/>
  <c r="H3258" i="18"/>
  <c r="H2026" i="18"/>
  <c r="H4208" i="18"/>
  <c r="G2432" i="18"/>
  <c r="G3123" i="18"/>
  <c r="G2918" i="18"/>
  <c r="H756" i="18"/>
  <c r="H200" i="18"/>
  <c r="H1211" i="18"/>
  <c r="G3100" i="18"/>
  <c r="H1622" i="18"/>
  <c r="H3542" i="18"/>
  <c r="G819" i="18"/>
  <c r="H2691" i="18"/>
  <c r="H4115" i="18"/>
  <c r="H1904" i="18"/>
  <c r="H2848" i="18"/>
  <c r="G3744" i="18"/>
  <c r="G314" i="18"/>
  <c r="G408" i="18"/>
  <c r="H57" i="18"/>
  <c r="H1830" i="18"/>
  <c r="G3574" i="18"/>
  <c r="H835" i="18"/>
  <c r="G2707" i="18"/>
  <c r="G4115" i="18"/>
  <c r="G1904" i="18"/>
  <c r="G2848" i="18"/>
  <c r="H3872" i="18"/>
  <c r="H346" i="18"/>
  <c r="G1514" i="18"/>
  <c r="H2298" i="18"/>
  <c r="G2922" i="18"/>
  <c r="G3386" i="18"/>
  <c r="G1134" i="18"/>
  <c r="H1934" i="18"/>
  <c r="H2446" i="18"/>
  <c r="H2974" i="18"/>
  <c r="H1339" i="18"/>
  <c r="G1931" i="18"/>
  <c r="G2331" i="18"/>
  <c r="G2827" i="18"/>
  <c r="H3243" i="18"/>
  <c r="G1624" i="18"/>
  <c r="H2088" i="18"/>
  <c r="G2488" i="18"/>
  <c r="H3064" i="18"/>
  <c r="G3336" i="18"/>
  <c r="H3608" i="18"/>
  <c r="G3880" i="18"/>
  <c r="G2085" i="18"/>
  <c r="G1253" i="18"/>
  <c r="G1621" i="18"/>
  <c r="H2277" i="18"/>
  <c r="H2517" i="18"/>
  <c r="H2837" i="18"/>
  <c r="G3061" i="18"/>
  <c r="H3285" i="18"/>
  <c r="G3509" i="18"/>
  <c r="H3717" i="18"/>
  <c r="G4117" i="18"/>
  <c r="G1359" i="18"/>
  <c r="G1106" i="18"/>
  <c r="G1362" i="18"/>
  <c r="G1618" i="18"/>
  <c r="G1874" i="18"/>
  <c r="H2098" i="18"/>
  <c r="H2274" i="18"/>
  <c r="G2482" i="18"/>
  <c r="H2690" i="18"/>
  <c r="G2850" i="18"/>
  <c r="H3026" i="18"/>
  <c r="H3442" i="18"/>
  <c r="H3602" i="18"/>
  <c r="H3794" i="18"/>
  <c r="H3938" i="18"/>
  <c r="H4098" i="18"/>
  <c r="H4242" i="18"/>
  <c r="G687" i="18"/>
  <c r="H895" i="18"/>
  <c r="H1103" i="18"/>
  <c r="H1247" i="18"/>
  <c r="H1503" i="18"/>
  <c r="G1663" i="18"/>
  <c r="H1807" i="18"/>
  <c r="G1951" i="18"/>
  <c r="G2127" i="18"/>
  <c r="H2271" i="18"/>
  <c r="G2415" i="18"/>
  <c r="G2591" i="18"/>
  <c r="H2719" i="18"/>
  <c r="G2879" i="18"/>
  <c r="H3007" i="18"/>
  <c r="H3135" i="18"/>
  <c r="H3279" i="18"/>
  <c r="H3407" i="18"/>
  <c r="H3551" i="18"/>
  <c r="G3695" i="18"/>
  <c r="G3807" i="18"/>
  <c r="G34" i="18"/>
  <c r="G153" i="18"/>
  <c r="H1894" i="18"/>
  <c r="H3958" i="18"/>
  <c r="H2707" i="18"/>
  <c r="G4163" i="18"/>
  <c r="H1920" i="18"/>
  <c r="G2880" i="18"/>
  <c r="H3888" i="18"/>
  <c r="H1272" i="18"/>
  <c r="H345" i="18"/>
  <c r="G2278" i="18"/>
  <c r="G3958" i="18"/>
  <c r="G1267" i="18"/>
  <c r="G3027" i="18"/>
  <c r="H512" i="18"/>
  <c r="H1936" i="18"/>
  <c r="H3056" i="18"/>
  <c r="G3888" i="18"/>
  <c r="G3517" i="18"/>
  <c r="G3533" i="18"/>
  <c r="H271" i="18"/>
  <c r="H774" i="18"/>
  <c r="G3510" i="18"/>
  <c r="H1731" i="18"/>
  <c r="G3571" i="18"/>
  <c r="H1856" i="18"/>
  <c r="H3168" i="18"/>
  <c r="H4240" i="18"/>
  <c r="H1386" i="18"/>
  <c r="G2074" i="18"/>
  <c r="G2890" i="18"/>
  <c r="H3386" i="18"/>
  <c r="G4106" i="18"/>
  <c r="H1198" i="18"/>
  <c r="G2014" i="18"/>
  <c r="G2542" i="18"/>
  <c r="H3150" i="18"/>
  <c r="G1435" i="18"/>
  <c r="G2075" i="18"/>
  <c r="H2603" i="18"/>
  <c r="H3051" i="18"/>
  <c r="G1464" i="18"/>
  <c r="H1976" i="18"/>
  <c r="H2360" i="18"/>
  <c r="G2712" i="18"/>
  <c r="G3016" i="18"/>
  <c r="H3304" i="18"/>
  <c r="G3624" i="18"/>
  <c r="G3896" i="18"/>
  <c r="H997" i="18"/>
  <c r="G1349" i="18"/>
  <c r="G1733" i="18"/>
  <c r="G2069" i="18"/>
  <c r="H2357" i="18"/>
  <c r="G2709" i="18"/>
  <c r="H2981" i="18"/>
  <c r="H3189" i="18"/>
  <c r="H3397" i="18"/>
  <c r="G3877" i="18"/>
  <c r="H4101" i="18"/>
  <c r="H1317" i="18"/>
  <c r="H1138" i="18"/>
  <c r="G1378" i="18"/>
  <c r="G1650" i="18"/>
  <c r="H1954" i="18"/>
  <c r="G2130" i="18"/>
  <c r="H2354" i="18"/>
  <c r="G2562" i="18"/>
  <c r="G2754" i="18"/>
  <c r="G2962" i="18"/>
  <c r="H3122" i="18"/>
  <c r="H3394" i="18"/>
  <c r="G3538" i="18"/>
  <c r="H4082" i="18"/>
  <c r="G4242" i="18"/>
  <c r="G703" i="18"/>
  <c r="H927" i="18"/>
  <c r="G1135" i="18"/>
  <c r="H1295" i="18"/>
  <c r="G1583" i="18"/>
  <c r="H1727" i="18"/>
  <c r="G1887" i="18"/>
  <c r="G2063" i="18"/>
  <c r="G2223" i="18"/>
  <c r="H2351" i="18"/>
  <c r="H2543" i="18"/>
  <c r="G2703" i="18"/>
  <c r="H3151" i="18"/>
  <c r="G3295" i="18"/>
  <c r="H3439" i="18"/>
  <c r="G3583" i="18"/>
  <c r="H3727" i="18"/>
  <c r="G3855" i="18"/>
  <c r="G3967" i="18"/>
  <c r="H4095" i="18"/>
  <c r="G4207" i="18"/>
  <c r="G1906" i="18"/>
  <c r="G1212" i="18"/>
  <c r="G1468" i="18"/>
  <c r="G3837" i="18"/>
  <c r="H287" i="18"/>
  <c r="G774" i="18"/>
  <c r="G4038" i="18"/>
  <c r="G1747" i="18"/>
  <c r="G3827" i="18"/>
  <c r="G1936" i="18"/>
  <c r="G3360" i="18"/>
  <c r="G218" i="18"/>
  <c r="G1450" i="18"/>
  <c r="G2170" i="18"/>
  <c r="H2906" i="18"/>
  <c r="H4170" i="18"/>
  <c r="H1214" i="18"/>
  <c r="H2030" i="18"/>
  <c r="H2590" i="18"/>
  <c r="H3182" i="18"/>
  <c r="G1515" i="18"/>
  <c r="H2075" i="18"/>
  <c r="G2619" i="18"/>
  <c r="H3083" i="18"/>
  <c r="G1528" i="18"/>
  <c r="H2008" i="18"/>
  <c r="G2424" i="18"/>
  <c r="H2728" i="18"/>
  <c r="G3048" i="18"/>
  <c r="H3368" i="18"/>
  <c r="G3656" i="18"/>
  <c r="G3928" i="18"/>
  <c r="H1013" i="18"/>
  <c r="G1381" i="18"/>
  <c r="H1749" i="18"/>
  <c r="G2373" i="18"/>
  <c r="G2741" i="18"/>
  <c r="G2997" i="18"/>
  <c r="G3445" i="18"/>
  <c r="G3669" i="18"/>
  <c r="H3909" i="18"/>
  <c r="H4117" i="18"/>
  <c r="G1902" i="18"/>
  <c r="G1138" i="18"/>
  <c r="G1394" i="18"/>
  <c r="H1698" i="18"/>
  <c r="G1954" i="18"/>
  <c r="H2146" i="18"/>
  <c r="H2370" i="18"/>
  <c r="H2578" i="18"/>
  <c r="H2770" i="18"/>
  <c r="H2962" i="18"/>
  <c r="G3154" i="18"/>
  <c r="G3394" i="18"/>
  <c r="G3570" i="18"/>
  <c r="G3746" i="18"/>
  <c r="H3922" i="18"/>
  <c r="G4098" i="18"/>
  <c r="G798" i="18"/>
  <c r="H735" i="18"/>
  <c r="G927" i="18"/>
  <c r="H1151" i="18"/>
  <c r="H1311" i="18"/>
  <c r="H1476" i="18"/>
  <c r="G64" i="18"/>
  <c r="H1551" i="18"/>
  <c r="H870" i="18"/>
  <c r="H1747" i="18"/>
  <c r="H3859" i="18"/>
  <c r="G1984" i="18"/>
  <c r="G3408" i="18"/>
  <c r="H218" i="18"/>
  <c r="H1450" i="18"/>
  <c r="H2234" i="18"/>
  <c r="H2954" i="18"/>
  <c r="H3546" i="18"/>
  <c r="G4250" i="18"/>
  <c r="G1214" i="18"/>
  <c r="H2094" i="18"/>
  <c r="G2590" i="18"/>
  <c r="H3262" i="18"/>
  <c r="G1547" i="18"/>
  <c r="G2155" i="18"/>
  <c r="G3083" i="18"/>
  <c r="H1544" i="18"/>
  <c r="H2040" i="18"/>
  <c r="G2456" i="18"/>
  <c r="G2728" i="18"/>
  <c r="G3064" i="18"/>
  <c r="G3368" i="18"/>
  <c r="H3688" i="18"/>
  <c r="G1013" i="18"/>
  <c r="G1445" i="18"/>
  <c r="G1749" i="18"/>
  <c r="H2133" i="18"/>
  <c r="H2421" i="18"/>
  <c r="G2757" i="18"/>
  <c r="H2997" i="18"/>
  <c r="H3221" i="18"/>
  <c r="H3445" i="18"/>
  <c r="G3685" i="18"/>
  <c r="G3909" i="18"/>
  <c r="H4133" i="18"/>
  <c r="G1929" i="18"/>
  <c r="H1442" i="18"/>
  <c r="H1714" i="18"/>
  <c r="H1970" i="18"/>
  <c r="H2178" i="18"/>
  <c r="G2370" i="18"/>
  <c r="H2610" i="18"/>
  <c r="G2770" i="18"/>
  <c r="G2978" i="18"/>
  <c r="H3154" i="18"/>
  <c r="G3410" i="18"/>
  <c r="H3586" i="18"/>
  <c r="H3746" i="18"/>
  <c r="G3938" i="18"/>
  <c r="H4114" i="18"/>
  <c r="G1374" i="18"/>
  <c r="H751" i="18"/>
  <c r="G1151" i="18"/>
  <c r="G1311" i="18"/>
  <c r="G1759" i="18"/>
  <c r="G1903" i="18"/>
  <c r="G2079" i="18"/>
  <c r="G2255" i="18"/>
  <c r="H2367" i="18"/>
  <c r="G2575" i="18"/>
  <c r="G2719" i="18"/>
  <c r="H2879" i="18"/>
  <c r="H3023" i="18"/>
  <c r="G3140" i="18"/>
  <c r="H119" i="18"/>
  <c r="H2127" i="18"/>
  <c r="H1014" i="18"/>
  <c r="H4118" i="18"/>
  <c r="G1763" i="18"/>
  <c r="G3859" i="18"/>
  <c r="G2208" i="18"/>
  <c r="H3440" i="18"/>
  <c r="G250" i="18"/>
  <c r="G1466" i="18"/>
  <c r="G2298" i="18"/>
  <c r="G2954" i="18"/>
  <c r="H3610" i="18"/>
  <c r="H4250" i="18"/>
  <c r="G1358" i="18"/>
  <c r="G2142" i="18"/>
  <c r="H2606" i="18"/>
  <c r="G3262" i="18"/>
  <c r="G1627" i="18"/>
  <c r="G2187" i="18"/>
  <c r="H2683" i="18"/>
  <c r="G3115" i="18"/>
  <c r="G2072" i="18"/>
  <c r="H2488" i="18"/>
  <c r="H2792" i="18"/>
  <c r="H3080" i="18"/>
  <c r="G3400" i="18"/>
  <c r="G3688" i="18"/>
  <c r="H3944" i="18"/>
  <c r="G1029" i="18"/>
  <c r="H1445" i="18"/>
  <c r="H1813" i="18"/>
  <c r="G2133" i="18"/>
  <c r="G2437" i="18"/>
  <c r="H2773" i="18"/>
  <c r="G3029" i="18"/>
  <c r="G3237" i="18"/>
  <c r="G3461" i="18"/>
  <c r="G3717" i="18"/>
  <c r="H3925" i="18"/>
  <c r="H4149" i="18"/>
  <c r="G2062" i="18"/>
  <c r="H1202" i="18"/>
  <c r="G1442" i="18"/>
  <c r="G1714" i="18"/>
  <c r="G1970" i="18"/>
  <c r="G2178" i="18"/>
  <c r="G2610" i="18"/>
  <c r="H2818" i="18"/>
  <c r="H2978" i="18"/>
  <c r="H3170" i="18"/>
  <c r="H3410" i="18"/>
  <c r="G3586" i="18"/>
  <c r="G3794" i="18"/>
  <c r="G3954" i="18"/>
  <c r="H4130" i="18"/>
  <c r="H1390" i="18"/>
  <c r="G751" i="18"/>
  <c r="H991" i="18"/>
  <c r="H1167" i="18"/>
  <c r="G1343" i="18"/>
  <c r="G1599" i="18"/>
  <c r="H1759" i="18"/>
  <c r="H1903" i="18"/>
  <c r="H2079" i="18"/>
  <c r="H2255" i="18"/>
  <c r="G2399" i="18"/>
  <c r="H2575" i="18"/>
  <c r="G2735" i="18"/>
  <c r="G2895" i="18"/>
  <c r="G3023" i="18"/>
  <c r="G3167" i="18"/>
  <c r="G3455" i="18"/>
  <c r="G3631" i="18"/>
  <c r="G3759" i="18"/>
  <c r="H3887" i="18"/>
  <c r="H3999" i="18"/>
  <c r="G4111" i="18"/>
  <c r="H2735" i="18"/>
  <c r="H3460" i="18"/>
  <c r="G407" i="18"/>
  <c r="G1680" i="18"/>
  <c r="G1014" i="18"/>
  <c r="G99" i="18"/>
  <c r="G2355" i="18"/>
  <c r="H3923" i="18"/>
  <c r="G2224" i="18"/>
  <c r="H3504" i="18"/>
  <c r="G266" i="18"/>
  <c r="H1674" i="18"/>
  <c r="H2346" i="18"/>
  <c r="H2970" i="18"/>
  <c r="G3610" i="18"/>
  <c r="H154" i="18"/>
  <c r="G1454" i="18"/>
  <c r="H2158" i="18"/>
  <c r="G2606" i="18"/>
  <c r="H3278" i="18"/>
  <c r="H1627" i="18"/>
  <c r="G2251" i="18"/>
  <c r="G2699" i="18"/>
  <c r="H3163" i="18"/>
  <c r="G1560" i="18"/>
  <c r="G2088" i="18"/>
  <c r="H2504" i="18"/>
  <c r="H2808" i="18"/>
  <c r="G3080" i="18"/>
  <c r="G3416" i="18"/>
  <c r="G3720" i="18"/>
  <c r="H3960" i="18"/>
  <c r="H1029" i="18"/>
  <c r="H1477" i="18"/>
  <c r="G1813" i="18"/>
  <c r="H2165" i="18"/>
  <c r="H2453" i="18"/>
  <c r="G2773" i="18"/>
  <c r="H3029" i="18"/>
  <c r="H3237" i="18"/>
  <c r="H3461" i="18"/>
  <c r="G3925" i="18"/>
  <c r="H4181" i="18"/>
  <c r="G2296" i="18"/>
  <c r="G1202" i="18"/>
  <c r="H1730" i="18"/>
  <c r="H1986" i="18"/>
  <c r="H2418" i="18"/>
  <c r="H2626" i="18"/>
  <c r="G2818" i="18"/>
  <c r="G3010" i="18"/>
  <c r="G3170" i="18"/>
  <c r="H3426" i="18"/>
  <c r="G3602" i="18"/>
  <c r="G3810" i="18"/>
  <c r="H3954" i="18"/>
  <c r="G4130" i="18"/>
  <c r="H1864" i="18"/>
  <c r="H783" i="18"/>
  <c r="G991" i="18"/>
  <c r="G1167" i="18"/>
  <c r="H1599" i="18"/>
  <c r="G1775" i="18"/>
  <c r="G1919" i="18"/>
  <c r="H2399" i="18"/>
  <c r="H2591" i="18"/>
  <c r="G2751" i="18"/>
  <c r="H2895" i="18"/>
  <c r="H3039" i="18"/>
  <c r="G3183" i="18"/>
  <c r="H3327" i="18"/>
  <c r="H3471" i="18"/>
  <c r="H3631" i="18"/>
  <c r="H3759" i="18"/>
  <c r="G3887" i="18"/>
  <c r="G3999" i="18"/>
  <c r="H4239" i="18"/>
  <c r="G2776" i="18"/>
  <c r="G1308" i="18"/>
  <c r="G273" i="18"/>
  <c r="H2471" i="18"/>
  <c r="H12" i="18"/>
  <c r="H2326" i="18"/>
  <c r="G179" i="18"/>
  <c r="H2499" i="18"/>
  <c r="H640" i="18"/>
  <c r="H2288" i="18"/>
  <c r="G3504" i="18"/>
  <c r="H778" i="18"/>
  <c r="G1674" i="18"/>
  <c r="G2346" i="18"/>
  <c r="G2986" i="18"/>
  <c r="G3642" i="18"/>
  <c r="H654" i="18"/>
  <c r="H1646" i="18"/>
  <c r="G2158" i="18"/>
  <c r="H2686" i="18"/>
  <c r="H3342" i="18"/>
  <c r="G1675" i="18"/>
  <c r="H2251" i="18"/>
  <c r="H2795" i="18"/>
  <c r="G3195" i="18"/>
  <c r="G1576" i="18"/>
  <c r="G2104" i="18"/>
  <c r="G2504" i="18"/>
  <c r="H3128" i="18"/>
  <c r="H3416" i="18"/>
  <c r="H4008" i="18"/>
  <c r="H1077" i="18"/>
  <c r="H1525" i="18"/>
  <c r="G1845" i="18"/>
  <c r="H2197" i="18"/>
  <c r="G2453" i="18"/>
  <c r="G2805" i="18"/>
  <c r="H3253" i="18"/>
  <c r="H3509" i="18"/>
  <c r="G3733" i="18"/>
  <c r="G3941" i="18"/>
  <c r="G4197" i="18"/>
  <c r="H2667" i="18"/>
  <c r="G1458" i="18"/>
  <c r="H1746" i="18"/>
  <c r="G2018" i="18"/>
  <c r="H2194" i="18"/>
  <c r="G2418" i="18"/>
  <c r="G2626" i="18"/>
  <c r="H2834" i="18"/>
  <c r="G3186" i="18"/>
  <c r="G3442" i="18"/>
  <c r="H3618" i="18"/>
  <c r="G3970" i="18"/>
  <c r="G4146" i="18"/>
  <c r="G2162" i="18"/>
  <c r="G783" i="18"/>
  <c r="H1023" i="18"/>
  <c r="H1183" i="18"/>
  <c r="G593" i="18"/>
  <c r="G3335" i="18"/>
  <c r="G956" i="18"/>
  <c r="H2406" i="18"/>
  <c r="H355" i="18"/>
  <c r="H2579" i="18"/>
  <c r="H1040" i="18"/>
  <c r="G2416" i="18"/>
  <c r="H3648" i="18"/>
  <c r="H858" i="18"/>
  <c r="G1802" i="18"/>
  <c r="G2442" i="18"/>
  <c r="H3050" i="18"/>
  <c r="G3658" i="18"/>
  <c r="H670" i="18"/>
  <c r="H1662" i="18"/>
  <c r="G2238" i="18"/>
  <c r="G2766" i="18"/>
  <c r="G3406" i="18"/>
  <c r="G2315" i="18"/>
  <c r="H2811" i="18"/>
  <c r="G3243" i="18"/>
  <c r="G1704" i="18"/>
  <c r="G2184" i="18"/>
  <c r="G2552" i="18"/>
  <c r="G2872" i="18"/>
  <c r="H3160" i="18"/>
  <c r="G3432" i="18"/>
  <c r="G3736" i="18"/>
  <c r="H4024" i="18"/>
  <c r="G1093" i="18"/>
  <c r="G1541" i="18"/>
  <c r="H1909" i="18"/>
  <c r="H2213" i="18"/>
  <c r="H2501" i="18"/>
  <c r="G2821" i="18"/>
  <c r="H3093" i="18"/>
  <c r="H3301" i="18"/>
  <c r="H3525" i="18"/>
  <c r="G3973" i="18"/>
  <c r="G4213" i="18"/>
  <c r="G3247" i="18"/>
  <c r="G1234" i="18"/>
  <c r="G1474" i="18"/>
  <c r="G1778" i="18"/>
  <c r="H2050" i="18"/>
  <c r="H2210" i="18"/>
  <c r="G2434" i="18"/>
  <c r="H2674" i="18"/>
  <c r="H2850" i="18"/>
  <c r="H3234" i="18"/>
  <c r="G3458" i="18"/>
  <c r="H3650" i="18"/>
  <c r="H3826" i="18"/>
  <c r="H4002" i="18"/>
  <c r="H4162" i="18"/>
  <c r="G2581" i="18"/>
  <c r="G799" i="18"/>
  <c r="G1199" i="18"/>
  <c r="H1407" i="18"/>
  <c r="H1631" i="18"/>
  <c r="H1791" i="18"/>
  <c r="H1935" i="18"/>
  <c r="G2143" i="18"/>
  <c r="H2287" i="18"/>
  <c r="G2447" i="18"/>
  <c r="H2767" i="18"/>
  <c r="G2927" i="18"/>
  <c r="G3055" i="18"/>
  <c r="G3199" i="18"/>
  <c r="H3343" i="18"/>
  <c r="H3487" i="18"/>
  <c r="G3663" i="18"/>
  <c r="G3775" i="18"/>
  <c r="G3903" i="18"/>
  <c r="H4031" i="18"/>
  <c r="H4143" i="18"/>
  <c r="G847" i="18"/>
  <c r="G3599" i="18"/>
  <c r="G1372" i="18"/>
  <c r="G2649" i="18"/>
  <c r="G2521" i="18"/>
  <c r="H2393" i="18"/>
  <c r="G2233" i="18"/>
  <c r="H2089" i="18"/>
  <c r="H1977" i="18"/>
  <c r="G1833" i="18"/>
  <c r="H1721" i="18"/>
  <c r="G1513" i="18"/>
  <c r="G1369" i="18"/>
  <c r="G1291" i="18"/>
  <c r="H4172" i="18"/>
  <c r="H4044" i="18"/>
  <c r="H3916" i="18"/>
  <c r="G3772" i="18"/>
  <c r="H3660" i="18"/>
  <c r="H3532" i="18"/>
  <c r="G3388" i="18"/>
  <c r="H3276" i="18"/>
  <c r="G3148" i="18"/>
  <c r="H3020" i="18"/>
  <c r="H2892" i="18"/>
  <c r="H2764" i="18"/>
  <c r="G2636" i="18"/>
  <c r="H2364" i="18"/>
  <c r="H2220" i="18"/>
  <c r="G2092" i="18"/>
  <c r="G1788" i="18"/>
  <c r="H1676" i="18"/>
  <c r="G1548" i="18"/>
  <c r="G1420" i="18"/>
  <c r="G3215" i="18"/>
  <c r="H4207" i="18"/>
  <c r="H3903" i="18"/>
  <c r="G3727" i="18"/>
  <c r="H3535" i="18"/>
  <c r="G3343" i="18"/>
  <c r="G3119" i="18"/>
  <c r="H2959" i="18"/>
  <c r="H2703" i="18"/>
  <c r="G2495" i="18"/>
  <c r="G2271" i="18"/>
  <c r="H1999" i="18"/>
  <c r="H1567" i="18"/>
  <c r="H1199" i="18"/>
  <c r="G831" i="18"/>
  <c r="G4194" i="18"/>
  <c r="G3890" i="18"/>
  <c r="H3538" i="18"/>
  <c r="G3234" i="18"/>
  <c r="H2898" i="18"/>
  <c r="H2514" i="18"/>
  <c r="G2114" i="18"/>
  <c r="G1746" i="18"/>
  <c r="H1298" i="18"/>
  <c r="H3813" i="18"/>
  <c r="G3397" i="18"/>
  <c r="G3109" i="18"/>
  <c r="G2597" i="18"/>
  <c r="G1989" i="18"/>
  <c r="G1285" i="18"/>
  <c r="G4008" i="18"/>
  <c r="G3480" i="18"/>
  <c r="H2936" i="18"/>
  <c r="G3198" i="18"/>
  <c r="G2875" i="18"/>
  <c r="H1931" i="18"/>
  <c r="G2974" i="18"/>
  <c r="G1934" i="18"/>
  <c r="G654" i="18"/>
  <c r="G3114" i="18"/>
  <c r="G3952" i="18"/>
  <c r="G1840" i="18"/>
  <c r="G2691" i="18"/>
  <c r="H2534" i="18"/>
  <c r="B30" i="21"/>
  <c r="F3158" i="18"/>
  <c r="F2185" i="18"/>
  <c r="F3823" i="18"/>
  <c r="F4023" i="18"/>
  <c r="F2726" i="18"/>
  <c r="F1964" i="18"/>
  <c r="F3343" i="18"/>
  <c r="F3640" i="18"/>
  <c r="F1926" i="18"/>
  <c r="F4126" i="18"/>
  <c r="F3222" i="18"/>
  <c r="F2118" i="18"/>
  <c r="F3065" i="18"/>
  <c r="F1212" i="18"/>
  <c r="F4242" i="18"/>
  <c r="F763" i="18"/>
  <c r="F4040" i="18"/>
  <c r="F3830" i="18"/>
  <c r="F2598" i="18"/>
  <c r="F1270" i="18"/>
  <c r="F1673" i="18"/>
  <c r="F3327" i="18"/>
  <c r="F3346" i="18"/>
  <c r="F3676" i="18"/>
  <c r="F3084" i="18"/>
  <c r="F1324" i="18"/>
  <c r="F4031" i="18"/>
  <c r="F2533" i="18"/>
  <c r="F4181" i="18"/>
  <c r="F3720" i="18"/>
  <c r="F3643" i="18"/>
  <c r="F3206" i="18"/>
  <c r="F2809" i="18"/>
  <c r="F2121" i="18"/>
  <c r="F3756" i="18"/>
  <c r="F2316" i="18"/>
  <c r="F1484" i="18"/>
  <c r="F716" i="18"/>
  <c r="F3455" i="18"/>
  <c r="F3311" i="18"/>
  <c r="F2831" i="18"/>
  <c r="F2511" i="18"/>
  <c r="F2504" i="18"/>
  <c r="F2775" i="18"/>
  <c r="F1101" i="18"/>
  <c r="F3824" i="18"/>
  <c r="I764" i="18"/>
  <c r="I3929" i="18"/>
  <c r="I3558" i="18"/>
  <c r="I868" i="18"/>
  <c r="I2925" i="18"/>
  <c r="I1654" i="18"/>
  <c r="I416" i="18"/>
  <c r="I902" i="18"/>
  <c r="I4128" i="18"/>
  <c r="I1313" i="18"/>
  <c r="I3894" i="18"/>
  <c r="I1164" i="18"/>
  <c r="I2038" i="18"/>
  <c r="I2678" i="18"/>
  <c r="I3961" i="18"/>
  <c r="I32" i="18"/>
  <c r="I1524" i="18"/>
  <c r="I3617" i="18"/>
  <c r="I2542" i="18"/>
  <c r="I99" i="18"/>
  <c r="I425" i="18"/>
  <c r="I2640" i="18"/>
  <c r="I1076" i="18"/>
  <c r="I1540" i="18"/>
  <c r="I2468" i="18"/>
  <c r="I2190" i="18"/>
  <c r="I2398" i="18"/>
  <c r="I3203" i="18"/>
  <c r="I2108" i="18"/>
  <c r="I4160" i="18"/>
  <c r="I1844" i="18"/>
  <c r="I1847" i="18"/>
  <c r="I1404" i="18"/>
  <c r="I3769" i="18"/>
  <c r="I1600" i="18"/>
  <c r="I172" i="18"/>
  <c r="I1302" i="18"/>
  <c r="I3814" i="18"/>
  <c r="I2656" i="18"/>
  <c r="I2324" i="18"/>
  <c r="I2692" i="18"/>
  <c r="I3153" i="18"/>
  <c r="I3251" i="18"/>
  <c r="I1376" i="18"/>
  <c r="I4185" i="18"/>
  <c r="I2550" i="18"/>
  <c r="I2080" i="18"/>
  <c r="I1841" i="18"/>
  <c r="I1886" i="18"/>
  <c r="I3294" i="18"/>
  <c r="I2219" i="18"/>
  <c r="I1224" i="18"/>
  <c r="I1679" i="18"/>
  <c r="I1353" i="18"/>
  <c r="I3001" i="18"/>
  <c r="I2945" i="18"/>
  <c r="I1414" i="18"/>
  <c r="I1630" i="18"/>
  <c r="I3486" i="18"/>
  <c r="I1627" i="18"/>
  <c r="I1635" i="18"/>
  <c r="I2988" i="18"/>
  <c r="I2580" i="18"/>
  <c r="I3822" i="18"/>
  <c r="I4014" i="18"/>
  <c r="I1003" i="18"/>
  <c r="I1467" i="18"/>
  <c r="I2811" i="18"/>
  <c r="I3115" i="18"/>
  <c r="I1096" i="18"/>
  <c r="I3600" i="18"/>
  <c r="I2206" i="18"/>
  <c r="I3198" i="18"/>
  <c r="F4046" i="18"/>
  <c r="F4134" i="18"/>
  <c r="F2425" i="18"/>
  <c r="F3484" i="18"/>
  <c r="F2764" i="18"/>
  <c r="F812" i="18"/>
  <c r="F2095" i="18"/>
  <c r="F1864" i="18"/>
  <c r="F3607" i="18"/>
  <c r="F4145" i="18"/>
  <c r="F3596" i="18"/>
  <c r="F3043" i="18"/>
  <c r="F3841" i="18"/>
  <c r="F2038" i="18"/>
  <c r="F3193" i="18"/>
  <c r="F2409" i="18"/>
  <c r="F4188" i="18"/>
  <c r="F3692" i="18"/>
  <c r="F3238" i="18"/>
  <c r="F3272" i="18"/>
  <c r="F1893" i="18"/>
  <c r="F3844" i="18"/>
  <c r="F3689" i="18"/>
  <c r="F1183" i="18"/>
  <c r="F2546" i="18"/>
  <c r="F2520" i="18"/>
  <c r="F1462" i="18"/>
  <c r="F3977" i="18"/>
  <c r="F3694" i="18"/>
  <c r="F4001" i="18"/>
  <c r="F3924" i="18"/>
  <c r="F3494" i="18"/>
  <c r="F2790" i="18"/>
  <c r="F4073" i="18"/>
  <c r="F3865" i="18"/>
  <c r="F3769" i="18"/>
  <c r="F3257" i="18"/>
  <c r="F2009" i="18"/>
  <c r="F1273" i="18"/>
  <c r="I3749" i="18"/>
  <c r="F3180" i="18"/>
  <c r="F2188" i="18"/>
  <c r="I1477" i="18"/>
  <c r="F1308" i="18"/>
  <c r="I709" i="18"/>
  <c r="I1992" i="18"/>
  <c r="F2946" i="18"/>
  <c r="F2501" i="18"/>
  <c r="F2824" i="18"/>
  <c r="F2923" i="18"/>
  <c r="I2020" i="18"/>
  <c r="F3719" i="18"/>
  <c r="I2768" i="18"/>
  <c r="F2215" i="18"/>
  <c r="I1504" i="18"/>
  <c r="F423" i="18"/>
  <c r="I3642" i="18"/>
  <c r="F3950" i="18"/>
  <c r="F940" i="18"/>
  <c r="F2518" i="18"/>
  <c r="F1942" i="18"/>
  <c r="F3935" i="18"/>
  <c r="F2079" i="18"/>
  <c r="F3333" i="18"/>
  <c r="F2648" i="18"/>
  <c r="F3485" i="18"/>
  <c r="F2134" i="18"/>
  <c r="F2207" i="18"/>
  <c r="F2370" i="18"/>
  <c r="F645" i="18"/>
  <c r="F3734" i="18"/>
  <c r="F1929" i="18"/>
  <c r="F3919" i="18"/>
  <c r="F3304" i="18"/>
  <c r="F1688" i="18"/>
  <c r="F2603" i="18"/>
  <c r="F2407" i="18"/>
  <c r="F613" i="18"/>
  <c r="F4059" i="18"/>
  <c r="F2022" i="18"/>
  <c r="F1158" i="18"/>
  <c r="F3772" i="18"/>
  <c r="F2988" i="18"/>
  <c r="F1084" i="18"/>
  <c r="F4198" i="18"/>
  <c r="F3273" i="18"/>
  <c r="F1097" i="18"/>
  <c r="F2092" i="18"/>
  <c r="F1340" i="18"/>
  <c r="F2543" i="18"/>
  <c r="F1631" i="18"/>
  <c r="F3717" i="18"/>
  <c r="F3993" i="18"/>
  <c r="F2694" i="18"/>
  <c r="F1541" i="18"/>
  <c r="F3814" i="18"/>
  <c r="F4069" i="18"/>
  <c r="F4120" i="18"/>
  <c r="F3723" i="18"/>
  <c r="F4206" i="18"/>
  <c r="F4200" i="18"/>
  <c r="F3800" i="18"/>
  <c r="F3704" i="18"/>
  <c r="F4123" i="18"/>
  <c r="F3905" i="18"/>
  <c r="F3398" i="18"/>
  <c r="F3302" i="18"/>
  <c r="F2342" i="18"/>
  <c r="I4066" i="18"/>
  <c r="I3762" i="18"/>
  <c r="I3554" i="18"/>
  <c r="I3138" i="18"/>
  <c r="I2914" i="18"/>
  <c r="I1730" i="18"/>
  <c r="I1426" i="18"/>
  <c r="F1257" i="18"/>
  <c r="I4021" i="18"/>
  <c r="F3932" i="18"/>
  <c r="F3836" i="18"/>
  <c r="F2428" i="18"/>
  <c r="I2181" i="18"/>
  <c r="F2060" i="18"/>
  <c r="F860" i="18"/>
  <c r="F2943" i="18"/>
  <c r="F2639" i="18"/>
  <c r="I1320" i="18"/>
  <c r="F3122" i="18"/>
  <c r="F1138" i="18"/>
  <c r="F3621" i="18"/>
  <c r="I2817" i="18"/>
  <c r="I3284" i="18"/>
  <c r="F3520" i="18"/>
  <c r="F4196" i="18"/>
  <c r="F1724" i="18"/>
  <c r="F2363" i="18"/>
  <c r="F2733" i="18"/>
  <c r="F3960" i="18"/>
  <c r="F4214" i="18"/>
  <c r="F3046" i="18"/>
  <c r="F1830" i="18"/>
  <c r="F3202" i="18"/>
  <c r="F1832" i="18"/>
  <c r="F2614" i="18"/>
  <c r="F1593" i="18"/>
  <c r="F4076" i="18"/>
  <c r="F2620" i="18"/>
  <c r="F3952" i="18"/>
  <c r="F192" i="18"/>
  <c r="F3801" i="18"/>
  <c r="F2834" i="18"/>
  <c r="F3421" i="18"/>
  <c r="F3936" i="18"/>
  <c r="F3630" i="18"/>
  <c r="F3126" i="18"/>
  <c r="F3151" i="18"/>
  <c r="F3288" i="18"/>
  <c r="F2805" i="18"/>
  <c r="F3825" i="18"/>
  <c r="F2806" i="18"/>
  <c r="F2578" i="18"/>
  <c r="F3451" i="18"/>
  <c r="F2139" i="18"/>
  <c r="F2773" i="18"/>
  <c r="F4051" i="18"/>
  <c r="F4043" i="18"/>
  <c r="F4203" i="18"/>
  <c r="F4020" i="18"/>
  <c r="F3990" i="18"/>
  <c r="F3894" i="18"/>
  <c r="F2886" i="18"/>
  <c r="F2454" i="18"/>
  <c r="F3449" i="18"/>
  <c r="F3337" i="18"/>
  <c r="F2793" i="18"/>
  <c r="F2681" i="18"/>
  <c r="I3829" i="18"/>
  <c r="I3637" i="18"/>
  <c r="I3525" i="18"/>
  <c r="F2556" i="18"/>
  <c r="I2421" i="18"/>
  <c r="I3992" i="18"/>
  <c r="F3727" i="18"/>
  <c r="I3560" i="18"/>
  <c r="F3439" i="18"/>
  <c r="F2927" i="18"/>
  <c r="F2815" i="18"/>
  <c r="I2632" i="18"/>
  <c r="F1983" i="18"/>
  <c r="I4139" i="18"/>
  <c r="F3650" i="18"/>
  <c r="I2923" i="18"/>
  <c r="F2274" i="18"/>
  <c r="F1746" i="18"/>
  <c r="I1099" i="18"/>
  <c r="F3205" i="18"/>
  <c r="I3121" i="18"/>
  <c r="I2385" i="18"/>
  <c r="F1211" i="18"/>
  <c r="F3175" i="18"/>
  <c r="F2208" i="18"/>
  <c r="F4233" i="18"/>
  <c r="F3625" i="18"/>
  <c r="F1609" i="18"/>
  <c r="F4114" i="18"/>
  <c r="F3736" i="18"/>
  <c r="F3860" i="18"/>
  <c r="F3897" i="18"/>
  <c r="F3580" i="18"/>
  <c r="F2399" i="18"/>
  <c r="F4232" i="18"/>
  <c r="F2710" i="18"/>
  <c r="F2521" i="18"/>
  <c r="F3903" i="18"/>
  <c r="F3061" i="18"/>
  <c r="F4024" i="18"/>
  <c r="F4139" i="18"/>
  <c r="F4222" i="18"/>
  <c r="F3564" i="18"/>
  <c r="F2527" i="18"/>
  <c r="F2818" i="18"/>
  <c r="F2102" i="18"/>
  <c r="F2505" i="18"/>
  <c r="F3858" i="18"/>
  <c r="F4216" i="18"/>
  <c r="F3790" i="18"/>
  <c r="F4165" i="18"/>
  <c r="F4081" i="18"/>
  <c r="F3985" i="18"/>
  <c r="F4070" i="18"/>
  <c r="F3574" i="18"/>
  <c r="F3478" i="18"/>
  <c r="F2966" i="18"/>
  <c r="F2870" i="18"/>
  <c r="F3961" i="18"/>
  <c r="F2905" i="18"/>
  <c r="F2201" i="18"/>
  <c r="F2105" i="18"/>
  <c r="F1417" i="18"/>
  <c r="F1241" i="18"/>
  <c r="F3164" i="18"/>
  <c r="I2933" i="18"/>
  <c r="I2549" i="18"/>
  <c r="F2172" i="18"/>
  <c r="F1468" i="18"/>
  <c r="I1141" i="18"/>
  <c r="F844" i="18"/>
  <c r="F700" i="18"/>
  <c r="I3720" i="18"/>
  <c r="I3544" i="18"/>
  <c r="I2920" i="18"/>
  <c r="I1976" i="18"/>
  <c r="F1103" i="18"/>
  <c r="F3970" i="18"/>
  <c r="I3643" i="18"/>
  <c r="F3458" i="18"/>
  <c r="I2907" i="18"/>
  <c r="F2738" i="18"/>
  <c r="F2258" i="18"/>
  <c r="I1995" i="18"/>
  <c r="I1739" i="18"/>
  <c r="F3605" i="18"/>
  <c r="I3406" i="18"/>
  <c r="F3189" i="18"/>
  <c r="F1765" i="18"/>
  <c r="I3585" i="18"/>
  <c r="F3275" i="18"/>
  <c r="F2176" i="18"/>
  <c r="F3787" i="18"/>
  <c r="F4054" i="18"/>
  <c r="F2950" i="18"/>
  <c r="F4137" i="18"/>
  <c r="F3529" i="18"/>
  <c r="F2297" i="18"/>
  <c r="F1705" i="18"/>
  <c r="F2706" i="18"/>
  <c r="F1174" i="18"/>
  <c r="F2985" i="18"/>
  <c r="F2525" i="18"/>
  <c r="F3867" i="18"/>
  <c r="F2415" i="18"/>
  <c r="F4152" i="18"/>
  <c r="F3512" i="18"/>
  <c r="F4180" i="18"/>
  <c r="N4180" i="18" s="1"/>
  <c r="F3705" i="18"/>
  <c r="F2393" i="18"/>
  <c r="F2748" i="18"/>
  <c r="F4118" i="18"/>
  <c r="F3609" i="18"/>
  <c r="F4225" i="18"/>
  <c r="F2246" i="18"/>
  <c r="F3177" i="18"/>
  <c r="F1948" i="18"/>
  <c r="F4175" i="18"/>
  <c r="F1925" i="18"/>
  <c r="F1424" i="18"/>
  <c r="F3718" i="18"/>
  <c r="F1478" i="18"/>
  <c r="F3881" i="18"/>
  <c r="F1881" i="18"/>
  <c r="F4219" i="18"/>
  <c r="F3910" i="18"/>
  <c r="F3318" i="18"/>
  <c r="F2902" i="18"/>
  <c r="F4245" i="18"/>
  <c r="F3432" i="18"/>
  <c r="F4053" i="18"/>
  <c r="F3896" i="18"/>
  <c r="F3870" i="18"/>
  <c r="F3416" i="18"/>
  <c r="F3803" i="18"/>
  <c r="F3707" i="18"/>
  <c r="F3966" i="18"/>
  <c r="F4116" i="18"/>
  <c r="F3382" i="18"/>
  <c r="F3062" i="18"/>
  <c r="F2438" i="18"/>
  <c r="F4153" i="18"/>
  <c r="F4057" i="18"/>
  <c r="F3545" i="18"/>
  <c r="I3122" i="18"/>
  <c r="I2194" i="18"/>
  <c r="I1714" i="18"/>
  <c r="F1513" i="18"/>
  <c r="I1410" i="18"/>
  <c r="F4012" i="18"/>
  <c r="F3916" i="18"/>
  <c r="F3388" i="18"/>
  <c r="I3157" i="18"/>
  <c r="I2277" i="18"/>
  <c r="F1452" i="18"/>
  <c r="F988" i="18"/>
  <c r="F2111" i="18"/>
  <c r="F1311" i="18"/>
  <c r="F4130" i="18"/>
  <c r="F3634" i="18"/>
  <c r="F3106" i="18"/>
  <c r="F2722" i="18"/>
  <c r="F2242" i="18"/>
  <c r="I4046" i="18"/>
  <c r="I2078" i="18"/>
  <c r="I1758" i="18"/>
  <c r="I3268" i="18"/>
  <c r="F2747" i="18"/>
  <c r="I1865" i="18"/>
  <c r="F2298" i="18"/>
  <c r="I1370" i="18"/>
  <c r="F3528" i="18"/>
  <c r="F1385" i="18"/>
  <c r="F3996" i="18"/>
  <c r="F3612" i="18"/>
  <c r="F4084" i="18"/>
  <c r="F2037" i="18"/>
  <c r="F4056" i="18"/>
  <c r="F4217" i="18"/>
  <c r="F3733" i="18"/>
  <c r="F2509" i="18"/>
  <c r="F3011" i="18"/>
  <c r="F3963" i="18"/>
  <c r="F3334" i="18"/>
  <c r="F2617" i="18"/>
  <c r="F1769" i="18"/>
  <c r="F3874" i="18"/>
  <c r="F3493" i="18"/>
  <c r="F4085" i="18"/>
  <c r="F3624" i="18"/>
  <c r="F3921" i="18"/>
  <c r="F3785" i="18"/>
  <c r="F3614" i="18"/>
  <c r="F2358" i="18"/>
  <c r="F3353" i="18"/>
  <c r="F1289" i="18"/>
  <c r="F3852" i="18"/>
  <c r="F1823" i="18"/>
  <c r="F4018" i="18"/>
  <c r="F3522" i="18"/>
  <c r="F1672" i="18"/>
  <c r="F3976" i="18"/>
  <c r="F3880" i="18"/>
  <c r="F3560" i="18"/>
  <c r="F4187" i="18"/>
  <c r="F3899" i="18"/>
  <c r="F3758" i="18"/>
  <c r="F4004" i="18"/>
  <c r="F2534" i="18"/>
  <c r="F1846" i="18"/>
  <c r="F1734" i="18"/>
  <c r="F1574" i="18"/>
  <c r="F3417" i="18"/>
  <c r="F1625" i="18"/>
  <c r="F3276" i="18"/>
  <c r="F2652" i="18"/>
  <c r="F1436" i="18"/>
  <c r="F972" i="18"/>
  <c r="F3839" i="18"/>
  <c r="F3039" i="18"/>
  <c r="F1426" i="18"/>
  <c r="F3589" i="18"/>
  <c r="F2405" i="18"/>
  <c r="F2731" i="18"/>
  <c r="I1711" i="18"/>
  <c r="F508" i="18"/>
  <c r="F861" i="18"/>
  <c r="F7" i="18"/>
  <c r="F775" i="18"/>
  <c r="F3895" i="18"/>
  <c r="F1732" i="18"/>
  <c r="F19" i="18"/>
  <c r="F4067" i="18"/>
  <c r="F3808" i="18"/>
  <c r="F3917" i="18"/>
  <c r="F2996" i="18"/>
  <c r="F2387" i="18"/>
  <c r="F2835" i="18"/>
  <c r="F1040" i="18"/>
  <c r="F3312" i="18"/>
  <c r="F1677" i="18"/>
  <c r="F90" i="18"/>
  <c r="F51" i="18"/>
  <c r="F4083" i="18"/>
  <c r="F1709" i="18"/>
  <c r="F2647" i="18"/>
  <c r="F1051" i="18"/>
  <c r="F2475" i="18"/>
  <c r="F3514" i="18"/>
  <c r="F1094" i="18"/>
  <c r="F2083" i="18"/>
  <c r="F2720" i="18"/>
  <c r="F1405" i="18"/>
  <c r="F2541" i="18"/>
  <c r="F4125" i="18"/>
  <c r="F2087" i="18"/>
  <c r="F2871" i="18"/>
  <c r="F3207" i="18"/>
  <c r="F3447" i="18"/>
  <c r="F3059" i="18"/>
  <c r="F416" i="18"/>
  <c r="F1440" i="18"/>
  <c r="F2752" i="18"/>
  <c r="F884" i="18"/>
  <c r="F476" i="18"/>
  <c r="F2067" i="18"/>
  <c r="F2432" i="18"/>
  <c r="F1693" i="18"/>
  <c r="F2103" i="18"/>
  <c r="F2536" i="18"/>
  <c r="F2677" i="18"/>
  <c r="F2257" i="18"/>
  <c r="F1725" i="18"/>
  <c r="F2365" i="18"/>
  <c r="F2973" i="18"/>
  <c r="F3805" i="18"/>
  <c r="F3911" i="18"/>
  <c r="F2360" i="18"/>
  <c r="F2549" i="18"/>
  <c r="F2693" i="18"/>
  <c r="F3795" i="18"/>
  <c r="F2448" i="18"/>
  <c r="F2397" i="18"/>
  <c r="F951" i="18"/>
  <c r="F3047" i="18"/>
  <c r="F2376" i="18"/>
  <c r="F841" i="18"/>
  <c r="F2803" i="18"/>
  <c r="F3811" i="18"/>
  <c r="F983" i="18"/>
  <c r="F3754" i="18"/>
  <c r="F1568" i="18"/>
  <c r="F2887" i="18"/>
  <c r="F937" i="18"/>
  <c r="F2819" i="18"/>
  <c r="F1584" i="18"/>
  <c r="F3792" i="18"/>
  <c r="F893" i="18"/>
  <c r="F2717" i="18"/>
  <c r="F1959" i="18"/>
  <c r="F3063" i="18"/>
  <c r="F3735" i="18"/>
  <c r="F2331" i="18"/>
  <c r="F2024" i="18"/>
  <c r="F2200" i="18"/>
  <c r="F2053" i="18"/>
  <c r="F3101" i="18"/>
  <c r="F3661" i="18"/>
  <c r="F4109" i="18"/>
  <c r="F265" i="18"/>
  <c r="F1667" i="18"/>
  <c r="F2851" i="18"/>
  <c r="F2736" i="18"/>
  <c r="F1191" i="18"/>
  <c r="F3419" i="18"/>
  <c r="F3176" i="18"/>
  <c r="F2789" i="18"/>
  <c r="F1410" i="18"/>
  <c r="F1618" i="18"/>
  <c r="F2562" i="18"/>
  <c r="F3218" i="18"/>
  <c r="F1599" i="18"/>
  <c r="F1716" i="18"/>
  <c r="F1223" i="18"/>
  <c r="F1767" i="18"/>
  <c r="F2491" i="18"/>
  <c r="F2680" i="18"/>
  <c r="F1376" i="18"/>
  <c r="F3008" i="18"/>
  <c r="F1909" i="18"/>
  <c r="F3317" i="18"/>
  <c r="F978" i="18"/>
  <c r="F1442" i="18"/>
  <c r="F1610" i="18"/>
  <c r="F3847" i="18"/>
  <c r="F3032" i="18"/>
  <c r="F2197" i="18"/>
  <c r="F2645" i="18"/>
  <c r="F1170" i="18"/>
  <c r="F2114" i="18"/>
  <c r="F3730" i="18"/>
  <c r="F3534" i="18"/>
  <c r="F640" i="18"/>
  <c r="F2587" i="18"/>
  <c r="F3829" i="18"/>
  <c r="F4021" i="18"/>
  <c r="F1010" i="18"/>
  <c r="F1708" i="18"/>
  <c r="F3356" i="18"/>
  <c r="F3077" i="18"/>
  <c r="F953" i="18"/>
  <c r="F4136" i="18"/>
  <c r="F3710" i="18"/>
  <c r="F1366" i="18"/>
  <c r="F2130" i="18"/>
  <c r="F1554" i="18"/>
  <c r="F1408" i="18"/>
  <c r="F3940" i="18"/>
  <c r="F4229" i="18"/>
  <c r="F3544" i="18"/>
  <c r="F3400" i="18"/>
  <c r="F3883" i="18"/>
  <c r="F3854" i="18"/>
  <c r="F4065" i="18"/>
  <c r="F4100" i="18"/>
  <c r="F3654" i="18"/>
  <c r="F3558" i="18"/>
  <c r="F3462" i="18"/>
  <c r="F2630" i="18"/>
  <c r="F2054" i="18"/>
  <c r="F2540" i="18"/>
  <c r="F956" i="18"/>
  <c r="F828" i="18"/>
  <c r="F2911" i="18"/>
  <c r="F1471" i="18"/>
  <c r="F3746" i="18"/>
  <c r="F3618" i="18"/>
  <c r="F3234" i="18"/>
  <c r="F1986" i="18"/>
  <c r="F1394" i="18"/>
  <c r="F3573" i="18"/>
  <c r="F2917" i="18"/>
  <c r="F2069" i="18"/>
  <c r="F4039" i="18"/>
  <c r="F921" i="18"/>
  <c r="H2661" i="18"/>
  <c r="H2437" i="18"/>
  <c r="G2261" i="18"/>
  <c r="G2117" i="18"/>
  <c r="H1925" i="18"/>
  <c r="H1717" i="18"/>
  <c r="G1477" i="18"/>
  <c r="H1173" i="18"/>
  <c r="G3672" i="18"/>
  <c r="G3528" i="18"/>
  <c r="H3352" i="18"/>
  <c r="H3016" i="18"/>
  <c r="H2856" i="18"/>
  <c r="H2648" i="18"/>
  <c r="G2472" i="18"/>
  <c r="G1960" i="18"/>
  <c r="H1720" i="18"/>
  <c r="H1358" i="18"/>
  <c r="H3227" i="18"/>
  <c r="G3035" i="18"/>
  <c r="H2747" i="18"/>
  <c r="H2491" i="18"/>
  <c r="H2235" i="18"/>
  <c r="G1883" i="18"/>
  <c r="H1611" i="18"/>
  <c r="G3486" i="18"/>
  <c r="G3214" i="18"/>
  <c r="H2830" i="18"/>
  <c r="H2318" i="18"/>
  <c r="G1950" i="18"/>
  <c r="G1630" i="18"/>
  <c r="G1038" i="18"/>
  <c r="H4234" i="18"/>
  <c r="H3850" i="18"/>
  <c r="G3178" i="18"/>
  <c r="H2922" i="18"/>
  <c r="G2586" i="18"/>
  <c r="G2218" i="18"/>
  <c r="G1898" i="18"/>
  <c r="G1434" i="18"/>
  <c r="G842" i="18"/>
  <c r="G4224" i="18"/>
  <c r="G3840" i="18"/>
  <c r="H3376" i="18"/>
  <c r="H2832" i="18"/>
  <c r="H2272" i="18"/>
  <c r="H1648" i="18"/>
  <c r="G928" i="18"/>
  <c r="G3843" i="18"/>
  <c r="H3123" i="18"/>
  <c r="H2291" i="18"/>
  <c r="G1667" i="18"/>
  <c r="H4038" i="18"/>
  <c r="H2998" i="18"/>
  <c r="G1990" i="18"/>
  <c r="G550" i="18"/>
  <c r="G1084" i="18"/>
  <c r="H143" i="18"/>
  <c r="G2375" i="18"/>
  <c r="G1805" i="18"/>
  <c r="G1300" i="18"/>
  <c r="H1650" i="18"/>
  <c r="H1458" i="18"/>
  <c r="G1298" i="18"/>
  <c r="G1534" i="18"/>
  <c r="G4181" i="18"/>
  <c r="H4037" i="18"/>
  <c r="H3877" i="18"/>
  <c r="H3589" i="18"/>
  <c r="G3429" i="18"/>
  <c r="G3253" i="18"/>
  <c r="G2965" i="18"/>
  <c r="H2613" i="18"/>
  <c r="G2421" i="18"/>
  <c r="H2261" i="18"/>
  <c r="G1909" i="18"/>
  <c r="H1653" i="18"/>
  <c r="H3672" i="18"/>
  <c r="G3496" i="18"/>
  <c r="G3352" i="18"/>
  <c r="G3192" i="18"/>
  <c r="G3000" i="18"/>
  <c r="G2808" i="18"/>
  <c r="H2472" i="18"/>
  <c r="H1928" i="18"/>
  <c r="H1704" i="18"/>
  <c r="G1342" i="18"/>
  <c r="G3227" i="18"/>
  <c r="G2747" i="18"/>
  <c r="G2491" i="18"/>
  <c r="G2235" i="18"/>
  <c r="H1867" i="18"/>
  <c r="G1595" i="18"/>
  <c r="H3470" i="18"/>
  <c r="H3198" i="18"/>
  <c r="G2814" i="18"/>
  <c r="H2254" i="18"/>
  <c r="H1950" i="18"/>
  <c r="G1566" i="18"/>
  <c r="G974" i="18"/>
  <c r="G4234" i="18"/>
  <c r="G3594" i="18"/>
  <c r="H3178" i="18"/>
  <c r="G2906" i="18"/>
  <c r="H2586" i="18"/>
  <c r="H2218" i="18"/>
  <c r="G1834" i="18"/>
  <c r="G1402" i="18"/>
  <c r="H842" i="18"/>
  <c r="H4224" i="18"/>
  <c r="H3760" i="18"/>
  <c r="H3360" i="18"/>
  <c r="G2816" i="18"/>
  <c r="G2256" i="18"/>
  <c r="G1632" i="18"/>
  <c r="G896" i="18"/>
  <c r="H3843" i="18"/>
  <c r="H3107" i="18"/>
  <c r="H2275" i="18"/>
  <c r="H1427" i="18"/>
  <c r="H611" i="18"/>
  <c r="H3974" i="18"/>
  <c r="H1990" i="18"/>
  <c r="H310" i="18"/>
  <c r="H1004" i="18"/>
  <c r="G127" i="18"/>
  <c r="H2055" i="18"/>
  <c r="H1693" i="18"/>
  <c r="H3377" i="18"/>
  <c r="H868" i="18"/>
  <c r="H1879" i="18"/>
  <c r="H2881" i="18"/>
  <c r="G837" i="18"/>
  <c r="H952" i="18"/>
  <c r="H580" i="18"/>
  <c r="G2756" i="18"/>
  <c r="G1233" i="18"/>
  <c r="G2881" i="18"/>
  <c r="H571" i="18"/>
  <c r="G93" i="18"/>
  <c r="H2237" i="18"/>
  <c r="G3677" i="18"/>
  <c r="H1287" i="18"/>
  <c r="H2519" i="18"/>
  <c r="G3719" i="18"/>
  <c r="G3842" i="18"/>
  <c r="G252" i="18"/>
  <c r="H972" i="18"/>
  <c r="H553" i="18"/>
  <c r="G294" i="18"/>
  <c r="H1542" i="18"/>
  <c r="G2070" i="18"/>
  <c r="H2518" i="18"/>
  <c r="G2870" i="18"/>
  <c r="G3206" i="18"/>
  <c r="G3654" i="18"/>
  <c r="G4022" i="18"/>
  <c r="G83" i="18"/>
  <c r="H419" i="18"/>
  <c r="H739" i="18"/>
  <c r="H1251" i="18"/>
  <c r="H1539" i="18"/>
  <c r="G1827" i="18"/>
  <c r="H2163" i="18"/>
  <c r="H2483" i="18"/>
  <c r="G2771" i="18"/>
  <c r="G3107" i="18"/>
  <c r="H3459" i="18"/>
  <c r="G3731" i="18"/>
  <c r="G4179" i="18"/>
  <c r="G1120" i="18"/>
  <c r="H1536" i="18"/>
  <c r="H1840" i="18"/>
  <c r="G2080" i="18"/>
  <c r="G2272" i="18"/>
  <c r="G2480" i="18"/>
  <c r="G2688" i="18"/>
  <c r="G2896" i="18"/>
  <c r="G3104" i="18"/>
  <c r="G3344" i="18"/>
  <c r="G3712" i="18"/>
  <c r="G3872" i="18"/>
  <c r="H4080" i="18"/>
  <c r="G346" i="18"/>
  <c r="H986" i="18"/>
  <c r="G1258" i="18"/>
  <c r="H1466" i="18"/>
  <c r="H1690" i="18"/>
  <c r="H1946" i="18"/>
  <c r="G2090" i="18"/>
  <c r="G2266" i="18"/>
  <c r="G2490" i="18"/>
  <c r="H2698" i="18"/>
  <c r="G2842" i="18"/>
  <c r="H2986" i="18"/>
  <c r="G3162" i="18"/>
  <c r="H3338" i="18"/>
  <c r="G3578" i="18"/>
  <c r="H3722" i="18"/>
  <c r="G4058" i="18"/>
  <c r="H166" i="18"/>
  <c r="H1150" i="18"/>
  <c r="G1550" i="18"/>
  <c r="H1790" i="18"/>
  <c r="G1998" i="18"/>
  <c r="H2174" i="18"/>
  <c r="H2366" i="18"/>
  <c r="H1511" i="18"/>
  <c r="H1316" i="18"/>
  <c r="G3460" i="18"/>
  <c r="H1857" i="18"/>
  <c r="G238" i="18"/>
  <c r="G1243" i="18"/>
  <c r="G685" i="18"/>
  <c r="G2957" i="18"/>
  <c r="H295" i="18"/>
  <c r="H98" i="18"/>
  <c r="G47" i="18"/>
  <c r="H1487" i="18"/>
  <c r="H716" i="18"/>
  <c r="G976" i="18"/>
  <c r="H921" i="18"/>
  <c r="H1158" i="18"/>
  <c r="H1766" i="18"/>
  <c r="H2198" i="18"/>
  <c r="H2710" i="18"/>
  <c r="G2982" i="18"/>
  <c r="G3382" i="18"/>
  <c r="G3782" i="18"/>
  <c r="H211" i="18"/>
  <c r="G531" i="18"/>
  <c r="G915" i="18"/>
  <c r="G1363" i="18"/>
  <c r="G1635" i="18"/>
  <c r="G1955" i="18"/>
  <c r="G2291" i="18"/>
  <c r="G2627" i="18"/>
  <c r="G2915" i="18"/>
  <c r="G3235" i="18"/>
  <c r="G3587" i="18"/>
  <c r="H4019" i="18"/>
  <c r="G3818" i="18"/>
  <c r="H1024" i="18"/>
  <c r="H1296" i="18"/>
  <c r="G1920" i="18"/>
  <c r="G2144" i="18"/>
  <c r="G2352" i="18"/>
  <c r="H2544" i="18"/>
  <c r="H2768" i="18"/>
  <c r="H2992" i="18"/>
  <c r="H3184" i="18"/>
  <c r="G3424" i="18"/>
  <c r="H3632" i="18"/>
  <c r="G3776" i="18"/>
  <c r="H4144" i="18"/>
  <c r="H1944" i="18"/>
  <c r="G868" i="18"/>
  <c r="H3636" i="18"/>
  <c r="G2337" i="18"/>
  <c r="H27" i="18"/>
  <c r="G432" i="18"/>
  <c r="G2141" i="18"/>
  <c r="G3981" i="18"/>
  <c r="H1639" i="18"/>
  <c r="G450" i="18"/>
  <c r="G271" i="18"/>
  <c r="G92" i="18"/>
  <c r="H956" i="18"/>
  <c r="G569" i="18"/>
  <c r="G1382" i="18"/>
  <c r="G1158" i="18"/>
  <c r="G1846" i="18"/>
  <c r="G3190" i="18"/>
  <c r="G3702" i="18"/>
  <c r="H4054" i="18"/>
  <c r="H259" i="18"/>
  <c r="G595" i="18"/>
  <c r="H1459" i="18"/>
  <c r="H1763" i="18"/>
  <c r="G2179" i="18"/>
  <c r="G2579" i="18"/>
  <c r="H2915" i="18"/>
  <c r="H3667" i="18"/>
  <c r="G3907" i="18"/>
  <c r="H4179" i="18"/>
  <c r="H896" i="18"/>
  <c r="H1232" i="18"/>
  <c r="H1984" i="18"/>
  <c r="H2224" i="18"/>
  <c r="H2432" i="18"/>
  <c r="H2688" i="18"/>
  <c r="G2960" i="18"/>
  <c r="G3168" i="18"/>
  <c r="H3424" i="18"/>
  <c r="G3648" i="18"/>
  <c r="H3824" i="18"/>
  <c r="G4016" i="18"/>
  <c r="G4240" i="18"/>
  <c r="G778" i="18"/>
  <c r="H1018" i="18"/>
  <c r="G1322" i="18"/>
  <c r="G1530" i="18"/>
  <c r="G1770" i="18"/>
  <c r="H2010" i="18"/>
  <c r="H2170" i="18"/>
  <c r="H2410" i="18"/>
  <c r="G2634" i="18"/>
  <c r="H485" i="18"/>
  <c r="H1332" i="18"/>
  <c r="H3652" i="18"/>
  <c r="H2433" i="18"/>
  <c r="G123" i="18"/>
  <c r="H2301" i="18"/>
  <c r="G23" i="18"/>
  <c r="H1735" i="18"/>
  <c r="H3239" i="18"/>
  <c r="H610" i="18"/>
  <c r="G287" i="18"/>
  <c r="G236" i="18"/>
  <c r="G1004" i="18"/>
  <c r="G697" i="18"/>
  <c r="H1174" i="18"/>
  <c r="G1974" i="18"/>
  <c r="G2406" i="18"/>
  <c r="G2854" i="18"/>
  <c r="G3270" i="18"/>
  <c r="H3766" i="18"/>
  <c r="H323" i="18"/>
  <c r="H627" i="18"/>
  <c r="H1043" i="18"/>
  <c r="H1523" i="18"/>
  <c r="G1875" i="18"/>
  <c r="G2275" i="18"/>
  <c r="H2627" i="18"/>
  <c r="H2979" i="18"/>
  <c r="H3331" i="18"/>
  <c r="H3699" i="18"/>
  <c r="G3923" i="18"/>
  <c r="G4211" i="18"/>
  <c r="G1296" i="18"/>
  <c r="H2000" i="18"/>
  <c r="H2256" i="18"/>
  <c r="H2480" i="18"/>
  <c r="G2704" i="18"/>
  <c r="G2976" i="18"/>
  <c r="G3184" i="18"/>
  <c r="G3440" i="18"/>
  <c r="H3680" i="18"/>
  <c r="H3840" i="18"/>
  <c r="G4032" i="18"/>
  <c r="H26" i="18"/>
  <c r="H426" i="18"/>
  <c r="G826" i="18"/>
  <c r="G1066" i="18"/>
  <c r="H1370" i="18"/>
  <c r="H1546" i="18"/>
  <c r="H1818" i="18"/>
  <c r="G2026" i="18"/>
  <c r="G2202" i="18"/>
  <c r="H2426" i="18"/>
  <c r="H2826" i="18"/>
  <c r="G2970" i="18"/>
  <c r="H3162" i="18"/>
  <c r="G3370" i="18"/>
  <c r="H3594" i="18"/>
  <c r="H3738" i="18"/>
  <c r="H3930" i="18"/>
  <c r="G686" i="18"/>
  <c r="H1246" i="18"/>
  <c r="H1678" i="18"/>
  <c r="G1918" i="18"/>
  <c r="G2110" i="18"/>
  <c r="G2318" i="18"/>
  <c r="H2622" i="18"/>
  <c r="H2814" i="18"/>
  <c r="H2990" i="18"/>
  <c r="H3214" i="18"/>
  <c r="H3406" i="18"/>
  <c r="H1531" i="18"/>
  <c r="G1707" i="18"/>
  <c r="G1947" i="18"/>
  <c r="H2107" i="18"/>
  <c r="H2148" i="18"/>
  <c r="G1217" i="18"/>
  <c r="H3057" i="18"/>
  <c r="H1099" i="18"/>
  <c r="H685" i="18"/>
  <c r="H3101" i="18"/>
  <c r="H871" i="18"/>
  <c r="G2071" i="18"/>
  <c r="G3495" i="18"/>
  <c r="H3986" i="18"/>
  <c r="G527" i="18"/>
  <c r="H620" i="18"/>
  <c r="H153" i="18"/>
  <c r="G406" i="18"/>
  <c r="G1478" i="18"/>
  <c r="G2582" i="18"/>
  <c r="H2982" i="18"/>
  <c r="G3462" i="18"/>
  <c r="G3846" i="18"/>
  <c r="G4230" i="18"/>
  <c r="G355" i="18"/>
  <c r="G739" i="18"/>
  <c r="H1347" i="18"/>
  <c r="H1619" i="18"/>
  <c r="H1971" i="18"/>
  <c r="H2371" i="18"/>
  <c r="H3075" i="18"/>
  <c r="G3475" i="18"/>
  <c r="H3779" i="18"/>
  <c r="H3987" i="18"/>
  <c r="G512" i="18"/>
  <c r="H1088" i="18"/>
  <c r="H1776" i="18"/>
  <c r="H2112" i="18"/>
  <c r="H2320" i="18"/>
  <c r="G2784" i="18"/>
  <c r="H3040" i="18"/>
  <c r="G3280" i="18"/>
  <c r="H3552" i="18"/>
  <c r="H3744" i="18"/>
  <c r="G138" i="18"/>
  <c r="G570" i="18"/>
  <c r="H906" i="18"/>
  <c r="H1162" i="18"/>
  <c r="H1402" i="18"/>
  <c r="G1610" i="18"/>
  <c r="G1882" i="18"/>
  <c r="G2234" i="18"/>
  <c r="H2506" i="18"/>
  <c r="H2714" i="18"/>
  <c r="G3034" i="18"/>
  <c r="H3642" i="18"/>
  <c r="G3786" i="18"/>
  <c r="G3994" i="18"/>
  <c r="G4186" i="18"/>
  <c r="G782" i="18"/>
  <c r="H1118" i="18"/>
  <c r="G1486" i="18"/>
  <c r="G1758" i="18"/>
  <c r="H1998" i="18"/>
  <c r="G2174" i="18"/>
  <c r="H2382" i="18"/>
  <c r="H2526" i="18"/>
  <c r="G2686" i="18"/>
  <c r="G2846" i="18"/>
  <c r="H3054" i="18"/>
  <c r="G3278" i="18"/>
  <c r="G3454" i="18"/>
  <c r="G1387" i="18"/>
  <c r="G1611" i="18"/>
  <c r="H1787" i="18"/>
  <c r="H421" i="18"/>
  <c r="H1908" i="18"/>
  <c r="G1569" i="18"/>
  <c r="H254" i="18"/>
  <c r="G240" i="18"/>
  <c r="G2557" i="18"/>
  <c r="G871" i="18"/>
  <c r="G2599" i="18"/>
  <c r="H226" i="18"/>
  <c r="H383" i="18"/>
  <c r="H476" i="18"/>
  <c r="G345" i="18"/>
  <c r="G668" i="18"/>
  <c r="G2054" i="18"/>
  <c r="G2678" i="18"/>
  <c r="G3670" i="18"/>
  <c r="G4150" i="18"/>
  <c r="G835" i="18"/>
  <c r="H1875" i="18"/>
  <c r="G2371" i="18"/>
  <c r="H3203" i="18"/>
  <c r="G3667" i="18"/>
  <c r="H3955" i="18"/>
  <c r="G640" i="18"/>
  <c r="H1120" i="18"/>
  <c r="G1648" i="18"/>
  <c r="G2320" i="18"/>
  <c r="G2608" i="18"/>
  <c r="H2896" i="18"/>
  <c r="G3232" i="18"/>
  <c r="H3520" i="18"/>
  <c r="G3760" i="18"/>
  <c r="H3968" i="18"/>
  <c r="G26" i="18"/>
  <c r="G554" i="18"/>
  <c r="G922" i="18"/>
  <c r="G1242" i="18"/>
  <c r="H1530" i="18"/>
  <c r="G485" i="18"/>
  <c r="G1908" i="18"/>
  <c r="G1585" i="18"/>
  <c r="H398" i="18"/>
  <c r="H2781" i="18"/>
  <c r="H2599" i="18"/>
  <c r="G290" i="18"/>
  <c r="G716" i="18"/>
  <c r="G409" i="18"/>
  <c r="G706" i="18"/>
  <c r="H1238" i="18"/>
  <c r="G2710" i="18"/>
  <c r="H3062" i="18"/>
  <c r="G3766" i="18"/>
  <c r="H4166" i="18"/>
  <c r="G419" i="18"/>
  <c r="H947" i="18"/>
  <c r="G1459" i="18"/>
  <c r="G1891" i="18"/>
  <c r="G2787" i="18"/>
  <c r="G3267" i="18"/>
  <c r="G3699" i="18"/>
  <c r="H704" i="18"/>
  <c r="H1184" i="18"/>
  <c r="H2064" i="18"/>
  <c r="G2336" i="18"/>
  <c r="H2624" i="18"/>
  <c r="H2960" i="18"/>
  <c r="H3232" i="18"/>
  <c r="G3552" i="18"/>
  <c r="H3776" i="18"/>
  <c r="G3968" i="18"/>
  <c r="H570" i="18"/>
  <c r="G938" i="18"/>
  <c r="H1258" i="18"/>
  <c r="G1546" i="18"/>
  <c r="G1866" i="18"/>
  <c r="H2362" i="18"/>
  <c r="H2634" i="18"/>
  <c r="G2826" i="18"/>
  <c r="G3018" i="18"/>
  <c r="H3226" i="18"/>
  <c r="H3466" i="18"/>
  <c r="G3674" i="18"/>
  <c r="G3866" i="18"/>
  <c r="H4122" i="18"/>
  <c r="H702" i="18"/>
  <c r="H1070" i="18"/>
  <c r="G1822" i="18"/>
  <c r="G2030" i="18"/>
  <c r="G2254" i="18"/>
  <c r="G2462" i="18"/>
  <c r="G2622" i="18"/>
  <c r="G2830" i="18"/>
  <c r="H3070" i="18"/>
  <c r="H3326" i="18"/>
  <c r="G3534" i="18"/>
  <c r="G1467" i="18"/>
  <c r="G1691" i="18"/>
  <c r="H1947" i="18"/>
  <c r="H2155" i="18"/>
  <c r="H2347" i="18"/>
  <c r="G2731" i="18"/>
  <c r="H2939" i="18"/>
  <c r="G3099" i="18"/>
  <c r="G3259" i="18"/>
  <c r="H1608" i="18"/>
  <c r="G1800" i="18"/>
  <c r="G2024" i="18"/>
  <c r="H2184" i="18"/>
  <c r="H2392" i="18"/>
  <c r="H1681" i="18"/>
  <c r="G1406" i="18"/>
  <c r="H3085" i="18"/>
  <c r="G1031" i="18"/>
  <c r="G2615" i="18"/>
  <c r="G466" i="18"/>
  <c r="G511" i="18"/>
  <c r="G732" i="18"/>
  <c r="H425" i="18"/>
  <c r="G729" i="18"/>
  <c r="H1398" i="18"/>
  <c r="G2102" i="18"/>
  <c r="H2726" i="18"/>
  <c r="G3094" i="18"/>
  <c r="H3782" i="18"/>
  <c r="H4230" i="18"/>
  <c r="H963" i="18"/>
  <c r="H1475" i="18"/>
  <c r="G1939" i="18"/>
  <c r="H2435" i="18"/>
  <c r="H2787" i="18"/>
  <c r="G3299" i="18"/>
  <c r="H3731" i="18"/>
  <c r="H4035" i="18"/>
  <c r="G704" i="18"/>
  <c r="G1184" i="18"/>
  <c r="H2080" i="18"/>
  <c r="G2624" i="18"/>
  <c r="H3248" i="18"/>
  <c r="H3568" i="18"/>
  <c r="G4000" i="18"/>
  <c r="G58" i="18"/>
  <c r="G682" i="18"/>
  <c r="H938" i="18"/>
  <c r="H1290" i="18"/>
  <c r="H1594" i="18"/>
  <c r="H1882" i="18"/>
  <c r="H2106" i="18"/>
  <c r="G2362" i="18"/>
  <c r="H2842" i="18"/>
  <c r="H3034" i="18"/>
  <c r="G3226" i="18"/>
  <c r="G3466" i="18"/>
  <c r="H3706" i="18"/>
  <c r="G4122" i="18"/>
  <c r="G734" i="18"/>
  <c r="H1838" i="18"/>
  <c r="H2078" i="18"/>
  <c r="H2302" i="18"/>
  <c r="H2670" i="18"/>
  <c r="H2846" i="18"/>
  <c r="G3086" i="18"/>
  <c r="G3326" i="18"/>
  <c r="H3534" i="18"/>
  <c r="H1483" i="18"/>
  <c r="H1691" i="18"/>
  <c r="G1963" i="18"/>
  <c r="G2171" i="18"/>
  <c r="G2539" i="18"/>
  <c r="H2731" i="18"/>
  <c r="G2939" i="18"/>
  <c r="H3099" i="18"/>
  <c r="H3259" i="18"/>
  <c r="H3691" i="18"/>
  <c r="H1624" i="18"/>
  <c r="H1800" i="18"/>
  <c r="H2024" i="18"/>
  <c r="G2856" i="18"/>
  <c r="G2260" i="18"/>
  <c r="H1841" i="18"/>
  <c r="H1534" i="18"/>
  <c r="H109" i="18"/>
  <c r="G1271" i="18"/>
  <c r="H2615" i="18"/>
  <c r="G722" i="18"/>
  <c r="H527" i="18"/>
  <c r="G812" i="18"/>
  <c r="G425" i="18"/>
  <c r="G2912" i="18"/>
  <c r="G1398" i="18"/>
  <c r="G2790" i="18"/>
  <c r="H3110" i="18"/>
  <c r="G4246" i="18"/>
  <c r="H435" i="18"/>
  <c r="H1027" i="18"/>
  <c r="G1539" i="18"/>
  <c r="H1955" i="18"/>
  <c r="G2835" i="18"/>
  <c r="G3315" i="18"/>
  <c r="G3763" i="18"/>
  <c r="G4035" i="18"/>
  <c r="G768" i="18"/>
  <c r="H1200" i="18"/>
  <c r="H1728" i="18"/>
  <c r="G2112" i="18"/>
  <c r="H2640" i="18"/>
  <c r="H2976" i="18"/>
  <c r="G3248" i="18"/>
  <c r="H3584" i="18"/>
  <c r="H3808" i="18"/>
  <c r="H4032" i="18"/>
  <c r="G122" i="18"/>
  <c r="H682" i="18"/>
  <c r="H1306" i="18"/>
  <c r="G1594" i="18"/>
  <c r="H1898" i="18"/>
  <c r="G2106" i="18"/>
  <c r="G2378" i="18"/>
  <c r="H2650" i="18"/>
  <c r="H2858" i="18"/>
  <c r="H3242" i="18"/>
  <c r="G3498" i="18"/>
  <c r="G3706" i="18"/>
  <c r="H3914" i="18"/>
  <c r="G750" i="18"/>
  <c r="G1118" i="18"/>
  <c r="H1550" i="18"/>
  <c r="G2078" i="18"/>
  <c r="G2302" i="18"/>
  <c r="H2478" i="18"/>
  <c r="G2670" i="18"/>
  <c r="H2894" i="18"/>
  <c r="G3118" i="18"/>
  <c r="G3342" i="18"/>
  <c r="G3550" i="18"/>
  <c r="H1515" i="18"/>
  <c r="G1755" i="18"/>
  <c r="H1963" i="18"/>
  <c r="H2171" i="18"/>
  <c r="H2539" i="18"/>
  <c r="H829" i="18"/>
  <c r="G2276" i="18"/>
  <c r="G27" i="18"/>
  <c r="G109" i="18"/>
  <c r="G3213" i="18"/>
  <c r="H1271" i="18"/>
  <c r="H2919" i="18"/>
  <c r="H882" i="18"/>
  <c r="H607" i="18"/>
  <c r="G473" i="18"/>
  <c r="H86" i="18"/>
  <c r="H2118" i="18"/>
  <c r="G3254" i="18"/>
  <c r="H35" i="18"/>
  <c r="H467" i="18"/>
  <c r="G1027" i="18"/>
  <c r="G1555" i="18"/>
  <c r="H2003" i="18"/>
  <c r="G2451" i="18"/>
  <c r="G2899" i="18"/>
  <c r="H3379" i="18"/>
  <c r="H4083" i="18"/>
  <c r="H800" i="18"/>
  <c r="G1232" i="18"/>
  <c r="G1728" i="18"/>
  <c r="H2128" i="18"/>
  <c r="G2400" i="18"/>
  <c r="G2672" i="18"/>
  <c r="H3024" i="18"/>
  <c r="G3296" i="18"/>
  <c r="G3584" i="18"/>
  <c r="G3808" i="18"/>
  <c r="G4080" i="18"/>
  <c r="H138" i="18"/>
  <c r="G698" i="18"/>
  <c r="H1322" i="18"/>
  <c r="G2852" i="18"/>
  <c r="H2113" i="18"/>
  <c r="H427" i="18"/>
  <c r="H493" i="18"/>
  <c r="H3245" i="18"/>
  <c r="G1287" i="18"/>
  <c r="G3015" i="18"/>
  <c r="G882" i="18"/>
  <c r="H719" i="18"/>
  <c r="G860" i="18"/>
  <c r="G553" i="18"/>
  <c r="G1494" i="18"/>
  <c r="G2118" i="18"/>
  <c r="G2806" i="18"/>
  <c r="G3302" i="18"/>
  <c r="G3830" i="18"/>
  <c r="G51" i="18"/>
  <c r="H531" i="18"/>
  <c r="G1043" i="18"/>
  <c r="G2035" i="18"/>
  <c r="G2483" i="18"/>
  <c r="H2899" i="18"/>
  <c r="H3395" i="18"/>
  <c r="G3779" i="18"/>
  <c r="H4099" i="18"/>
  <c r="G800" i="18"/>
  <c r="G1760" i="18"/>
  <c r="G2128" i="18"/>
  <c r="H2400" i="18"/>
  <c r="H2704" i="18"/>
  <c r="G3024" i="18"/>
  <c r="H3312" i="18"/>
  <c r="H3616" i="18"/>
  <c r="H4096" i="18"/>
  <c r="G154" i="18"/>
  <c r="H714" i="18"/>
  <c r="G986" i="18"/>
  <c r="G1370" i="18"/>
  <c r="H1610" i="18"/>
  <c r="G1946" i="18"/>
  <c r="G2138" i="18"/>
  <c r="G2410" i="18"/>
  <c r="G3050" i="18"/>
  <c r="G3258" i="18"/>
  <c r="G3530" i="18"/>
  <c r="G3722" i="18"/>
  <c r="G3930" i="18"/>
  <c r="G4170" i="18"/>
  <c r="H782" i="18"/>
  <c r="H1134" i="18"/>
  <c r="H1582" i="18"/>
  <c r="G1854" i="18"/>
  <c r="G2094" i="18"/>
  <c r="H2510" i="18"/>
  <c r="H2910" i="18"/>
  <c r="G3134" i="18"/>
  <c r="H3390" i="18"/>
  <c r="H1307" i="18"/>
  <c r="G1531" i="18"/>
  <c r="H1771" i="18"/>
  <c r="G2011" i="18"/>
  <c r="H2187" i="18"/>
  <c r="G2395" i="18"/>
  <c r="H2555" i="18"/>
  <c r="G2763" i="18"/>
  <c r="G2971" i="18"/>
  <c r="G3291" i="18"/>
  <c r="G1388" i="18"/>
  <c r="G1640" i="18"/>
  <c r="G1864" i="18"/>
  <c r="G2040" i="18"/>
  <c r="G2248" i="18"/>
  <c r="G2408" i="18"/>
  <c r="H2568" i="18"/>
  <c r="H2712" i="18"/>
  <c r="H52" i="18"/>
  <c r="H2852" i="18"/>
  <c r="H2337" i="18"/>
  <c r="G459" i="18"/>
  <c r="H989" i="18"/>
  <c r="H1303" i="18"/>
  <c r="G3319" i="18"/>
  <c r="H3378" i="18"/>
  <c r="H1519" i="18"/>
  <c r="G585" i="18"/>
  <c r="H278" i="18"/>
  <c r="G1542" i="18"/>
  <c r="G2246" i="18"/>
  <c r="G3366" i="18"/>
  <c r="G3862" i="18"/>
  <c r="H99" i="18"/>
  <c r="H547" i="18"/>
  <c r="H1123" i="18"/>
  <c r="H2067" i="18"/>
  <c r="G2499" i="18"/>
  <c r="G2931" i="18"/>
  <c r="G3395" i="18"/>
  <c r="G4099" i="18"/>
  <c r="H1312" i="18"/>
  <c r="G1824" i="18"/>
  <c r="H2144" i="18"/>
  <c r="H2416" i="18"/>
  <c r="G3040" i="18"/>
  <c r="G3312" i="18"/>
  <c r="G3616" i="18"/>
  <c r="G3824" i="18"/>
  <c r="G4096" i="18"/>
  <c r="H170" i="18"/>
  <c r="G746" i="18"/>
  <c r="G1002" i="18"/>
  <c r="G1626" i="18"/>
  <c r="H2154" i="18"/>
  <c r="G2426" i="18"/>
  <c r="G2698" i="18"/>
  <c r="H2890" i="18"/>
  <c r="H3306" i="18"/>
  <c r="H3530" i="18"/>
  <c r="H3978" i="18"/>
  <c r="H4186" i="18"/>
  <c r="G846" i="18"/>
  <c r="G1150" i="18"/>
  <c r="H1630" i="18"/>
  <c r="H1870" i="18"/>
  <c r="H2110" i="18"/>
  <c r="G2510" i="18"/>
  <c r="H2702" i="18"/>
  <c r="G2910" i="18"/>
  <c r="G3150" i="18"/>
  <c r="G3390" i="18"/>
  <c r="G1307" i="18"/>
  <c r="H1547" i="18"/>
  <c r="G1787" i="18"/>
  <c r="G2411" i="18"/>
  <c r="H2587" i="18"/>
  <c r="H2763" i="18"/>
  <c r="H3019" i="18"/>
  <c r="G3163" i="18"/>
  <c r="H3291" i="18"/>
  <c r="G1673" i="18"/>
  <c r="H1640" i="18"/>
  <c r="H1880" i="18"/>
  <c r="H2248" i="18"/>
  <c r="H2424" i="18"/>
  <c r="G2568" i="18"/>
  <c r="G52" i="18"/>
  <c r="G3044" i="18"/>
  <c r="G2353" i="18"/>
  <c r="H587" i="18"/>
  <c r="G989" i="18"/>
  <c r="H3501" i="18"/>
  <c r="G1351" i="18"/>
  <c r="H3335" i="18"/>
  <c r="H1799" i="18"/>
  <c r="G2785" i="18"/>
  <c r="G692" i="18"/>
  <c r="H2597" i="18"/>
  <c r="H2373" i="18"/>
  <c r="G2229" i="18"/>
  <c r="G2053" i="18"/>
  <c r="H1893" i="18"/>
  <c r="H1141" i="18"/>
  <c r="G3960" i="18"/>
  <c r="G3800" i="18"/>
  <c r="H3624" i="18"/>
  <c r="G3144" i="18"/>
  <c r="H2984" i="18"/>
  <c r="G2792" i="18"/>
  <c r="H2632" i="18"/>
  <c r="H2408" i="18"/>
  <c r="H2168" i="18"/>
  <c r="H3499" i="18"/>
  <c r="G3179" i="18"/>
  <c r="G2955" i="18"/>
  <c r="G2683" i="18"/>
  <c r="G2459" i="18"/>
  <c r="G2107" i="18"/>
  <c r="H1851" i="18"/>
  <c r="H1467" i="18"/>
  <c r="G3422" i="18"/>
  <c r="H3134" i="18"/>
  <c r="H2766" i="18"/>
  <c r="G2526" i="18"/>
  <c r="G2222" i="18"/>
  <c r="H1918" i="18"/>
  <c r="G1326" i="18"/>
  <c r="G878" i="18"/>
  <c r="H4106" i="18"/>
  <c r="H3786" i="18"/>
  <c r="G3450" i="18"/>
  <c r="H3114" i="18"/>
  <c r="G2858" i="18"/>
  <c r="H2554" i="18"/>
  <c r="G2154" i="18"/>
  <c r="H1770" i="18"/>
  <c r="H1242" i="18"/>
  <c r="G762" i="18"/>
  <c r="G4160" i="18"/>
  <c r="G3696" i="18"/>
  <c r="G3152" i="18"/>
  <c r="H2720" i="18"/>
  <c r="H2208" i="18"/>
  <c r="H3462" i="18"/>
  <c r="H3651" i="18"/>
  <c r="G2163" i="18"/>
  <c r="G339" i="18"/>
  <c r="G3926" i="18"/>
  <c r="H2918" i="18"/>
  <c r="G1766" i="18"/>
  <c r="H1689" i="18"/>
  <c r="G284" i="18"/>
  <c r="G496" i="18"/>
  <c r="G1751" i="18"/>
  <c r="H1149" i="18"/>
  <c r="H2449" i="18"/>
  <c r="G532" i="18"/>
  <c r="H3179" i="18"/>
  <c r="H2427" i="18"/>
  <c r="H2091" i="18"/>
  <c r="G1851" i="18"/>
  <c r="G1451" i="18"/>
  <c r="H3422" i="18"/>
  <c r="G3054" i="18"/>
  <c r="G2750" i="18"/>
  <c r="H2222" i="18"/>
  <c r="H1886" i="18"/>
  <c r="G1246" i="18"/>
  <c r="G862" i="18"/>
  <c r="H4058" i="18"/>
  <c r="G3770" i="18"/>
  <c r="H3450" i="18"/>
  <c r="G3098" i="18"/>
  <c r="G2794" i="18"/>
  <c r="H2522" i="18"/>
  <c r="H2138" i="18"/>
  <c r="H762" i="18"/>
  <c r="H4160" i="18"/>
  <c r="H3696" i="18"/>
  <c r="H3152" i="18"/>
  <c r="G2576" i="18"/>
  <c r="G2192" i="18"/>
  <c r="G1408" i="18"/>
  <c r="G3274" i="18"/>
  <c r="H3603" i="18"/>
  <c r="H2147" i="18"/>
  <c r="H339" i="18"/>
  <c r="H3654" i="18"/>
  <c r="G2902" i="18"/>
  <c r="H1718" i="18"/>
  <c r="G268" i="18"/>
  <c r="H1053" i="18"/>
  <c r="G2433" i="18"/>
  <c r="H420" i="18"/>
  <c r="G1986" i="18"/>
  <c r="H1810" i="18"/>
  <c r="H1394" i="18"/>
  <c r="H994" i="18"/>
  <c r="H942" i="18"/>
  <c r="G4133" i="18"/>
  <c r="H3989" i="18"/>
  <c r="H3845" i="18"/>
  <c r="H3669" i="18"/>
  <c r="G3541" i="18"/>
  <c r="H3365" i="18"/>
  <c r="H3061" i="18"/>
  <c r="G2901" i="18"/>
  <c r="H2757" i="18"/>
  <c r="G2357" i="18"/>
  <c r="G2037" i="18"/>
  <c r="H1845" i="18"/>
  <c r="H1109" i="18"/>
  <c r="G2396" i="18"/>
  <c r="G3944" i="18"/>
  <c r="G3752" i="18"/>
  <c r="G3608" i="18"/>
  <c r="H3480" i="18"/>
  <c r="G3128" i="18"/>
  <c r="H2952" i="18"/>
  <c r="G2584" i="18"/>
  <c r="G2392" i="18"/>
  <c r="H2104" i="18"/>
  <c r="G1608" i="18"/>
  <c r="H3387" i="18"/>
  <c r="H2907" i="18"/>
  <c r="G2667" i="18"/>
  <c r="G2427" i="18"/>
  <c r="G2091" i="18"/>
  <c r="H1451" i="18"/>
  <c r="G3006" i="18"/>
  <c r="H2750" i="18"/>
  <c r="H2462" i="18"/>
  <c r="H2190" i="18"/>
  <c r="H1854" i="18"/>
  <c r="G1230" i="18"/>
  <c r="H862" i="18"/>
  <c r="G4042" i="18"/>
  <c r="H3770" i="18"/>
  <c r="H3434" i="18"/>
  <c r="H3098" i="18"/>
  <c r="H2794" i="18"/>
  <c r="G2506" i="18"/>
  <c r="H2090" i="18"/>
  <c r="G1754" i="18"/>
  <c r="H554" i="18"/>
  <c r="G4144" i="18"/>
  <c r="G3680" i="18"/>
  <c r="H3104" i="18"/>
  <c r="H2576" i="18"/>
  <c r="H2192" i="18"/>
  <c r="H1408" i="18"/>
  <c r="G4243" i="18"/>
  <c r="G3603" i="18"/>
  <c r="H2083" i="18"/>
  <c r="G1347" i="18"/>
  <c r="G323" i="18"/>
  <c r="G3590" i="18"/>
  <c r="H1673" i="18"/>
  <c r="G66" i="18"/>
  <c r="G551" i="18"/>
  <c r="H64" i="18"/>
  <c r="H1233" i="18"/>
  <c r="H4042" i="18"/>
  <c r="G3738" i="18"/>
  <c r="G3402" i="18"/>
  <c r="G3082" i="18"/>
  <c r="G2778" i="18"/>
  <c r="H2490" i="18"/>
  <c r="H1754" i="18"/>
  <c r="H1178" i="18"/>
  <c r="G426" i="18"/>
  <c r="G2000" i="18"/>
  <c r="H1328" i="18"/>
  <c r="H3587" i="18"/>
  <c r="G2723" i="18"/>
  <c r="G2083" i="18"/>
  <c r="H1331" i="18"/>
  <c r="G259" i="18"/>
  <c r="H3590" i="18"/>
  <c r="H2598" i="18"/>
  <c r="G1638" i="18"/>
  <c r="G1065" i="18"/>
  <c r="G140" i="18"/>
  <c r="H66" i="18"/>
  <c r="H551" i="18"/>
  <c r="H771" i="18"/>
  <c r="G961" i="18"/>
  <c r="F4129" i="18"/>
  <c r="F3908" i="18"/>
  <c r="F4121" i="18"/>
  <c r="F2585" i="18"/>
  <c r="F1209" i="18"/>
  <c r="F2044" i="18"/>
  <c r="F4015" i="18"/>
  <c r="F632" i="18"/>
  <c r="F4184" i="18"/>
  <c r="F2181" i="18"/>
  <c r="F3864" i="18"/>
  <c r="F3542" i="18"/>
  <c r="F1804" i="18"/>
  <c r="F1068" i="18"/>
  <c r="F4127" i="18"/>
  <c r="F3023" i="18"/>
  <c r="F4226" i="18"/>
  <c r="F2690" i="18"/>
  <c r="F3085" i="18"/>
  <c r="F405" i="18"/>
  <c r="F3688" i="18"/>
  <c r="F4107" i="18"/>
  <c r="F3851" i="18"/>
  <c r="F3998" i="18"/>
  <c r="F3598" i="18"/>
  <c r="F4209" i="18"/>
  <c r="F4068" i="18"/>
  <c r="F3988" i="18"/>
  <c r="F3798" i="18"/>
  <c r="F3030" i="18"/>
  <c r="F2678" i="18"/>
  <c r="F2502" i="18"/>
  <c r="F1814" i="18"/>
  <c r="F1542" i="18"/>
  <c r="F1334" i="18"/>
  <c r="F3849" i="18"/>
  <c r="F3593" i="18"/>
  <c r="F3401" i="18"/>
  <c r="F1753" i="18"/>
  <c r="F1577" i="18"/>
  <c r="F1369" i="18"/>
  <c r="F3980" i="18"/>
  <c r="F3660" i="18"/>
  <c r="F2732" i="18"/>
  <c r="F1164" i="18"/>
  <c r="F924" i="18"/>
  <c r="F4223" i="18"/>
  <c r="F3423" i="18"/>
  <c r="F2623" i="18"/>
  <c r="F1583" i="18"/>
  <c r="F1087" i="18"/>
  <c r="F3842" i="18"/>
  <c r="F3314" i="18"/>
  <c r="F1314" i="18"/>
  <c r="F1106" i="18"/>
  <c r="F3429" i="18"/>
  <c r="F3301" i="18"/>
  <c r="F2741" i="18"/>
  <c r="F1525" i="18"/>
  <c r="F2952" i="18"/>
  <c r="F2152" i="18"/>
  <c r="F3691" i="18"/>
  <c r="F3035" i="18"/>
  <c r="F2859" i="18"/>
  <c r="F2555" i="18"/>
  <c r="F1739" i="18"/>
  <c r="F1003" i="18"/>
  <c r="F3511" i="18"/>
  <c r="F2199" i="18"/>
  <c r="F1479" i="18"/>
  <c r="F1335" i="18"/>
  <c r="F1111" i="18"/>
  <c r="F4045" i="18"/>
  <c r="F3213" i="18"/>
  <c r="F3069" i="18"/>
  <c r="F2861" i="18"/>
  <c r="F3184" i="18"/>
  <c r="F2080" i="18"/>
  <c r="F1552" i="18"/>
  <c r="F3" i="18"/>
  <c r="F3331" i="18"/>
  <c r="F646" i="18"/>
  <c r="F2761" i="18"/>
  <c r="F777" i="18"/>
  <c r="F735" i="18"/>
  <c r="F52" i="18"/>
  <c r="B28" i="21"/>
  <c r="F4213" i="18"/>
  <c r="F4104" i="18"/>
  <c r="F3480" i="18"/>
  <c r="F4251" i="18"/>
  <c r="F3931" i="18"/>
  <c r="F3595" i="18"/>
  <c r="F4049" i="18"/>
  <c r="F4182" i="18"/>
  <c r="F4102" i="18"/>
  <c r="F3446" i="18"/>
  <c r="F3190" i="18"/>
  <c r="F2934" i="18"/>
  <c r="F2758" i="18"/>
  <c r="F2582" i="18"/>
  <c r="F2086" i="18"/>
  <c r="F1702" i="18"/>
  <c r="F1526" i="18"/>
  <c r="F1110" i="18"/>
  <c r="F3945" i="18"/>
  <c r="F3673" i="18"/>
  <c r="F3225" i="18"/>
  <c r="F3049" i="18"/>
  <c r="F2665" i="18"/>
  <c r="F2473" i="18"/>
  <c r="F2169" i="18"/>
  <c r="F1961" i="18"/>
  <c r="F1849" i="18"/>
  <c r="F1353" i="18"/>
  <c r="F1177" i="18"/>
  <c r="F3820" i="18"/>
  <c r="F3340" i="18"/>
  <c r="F3244" i="18"/>
  <c r="F2940" i="18"/>
  <c r="F2348" i="18"/>
  <c r="F2156" i="18"/>
  <c r="F1788" i="18"/>
  <c r="F1052" i="18"/>
  <c r="F908" i="18"/>
  <c r="F4111" i="18"/>
  <c r="F3759" i="18"/>
  <c r="F3247" i="18"/>
  <c r="F1231" i="18"/>
  <c r="F1071" i="18"/>
  <c r="F3826" i="18"/>
  <c r="F3442" i="18"/>
  <c r="F3042" i="18"/>
  <c r="F2914" i="18"/>
  <c r="F2802" i="18"/>
  <c r="F2482" i="18"/>
  <c r="F2338" i="18"/>
  <c r="F1298" i="18"/>
  <c r="F3957" i="18"/>
  <c r="F2885" i="18"/>
  <c r="F2325" i="18"/>
  <c r="F1845" i="18"/>
  <c r="F1685" i="18"/>
  <c r="F1509" i="18"/>
  <c r="F2280" i="18"/>
  <c r="F2120" i="18"/>
  <c r="F1448" i="18"/>
  <c r="F3019" i="18"/>
  <c r="F1899" i="18"/>
  <c r="F1515" i="18"/>
  <c r="F1179" i="18"/>
  <c r="F4151" i="18"/>
  <c r="F3319" i="18"/>
  <c r="F3159" i="18"/>
  <c r="F2183" i="18"/>
  <c r="I1472" i="18"/>
  <c r="F1095" i="18"/>
  <c r="F4237" i="18"/>
  <c r="F3197" i="18"/>
  <c r="F2093" i="18"/>
  <c r="F1901" i="18"/>
  <c r="F3424" i="18"/>
  <c r="F3168" i="18"/>
  <c r="I2921" i="18"/>
  <c r="I1545" i="18"/>
  <c r="F608" i="18"/>
  <c r="F3315" i="18"/>
  <c r="F2633" i="18"/>
  <c r="I728" i="18"/>
  <c r="I29" i="18"/>
  <c r="F1694" i="18"/>
  <c r="I1322" i="18"/>
  <c r="F3944" i="18"/>
  <c r="F4027" i="18"/>
  <c r="F3771" i="18"/>
  <c r="F3958" i="18"/>
  <c r="F3622" i="18"/>
  <c r="F3286" i="18"/>
  <c r="F2854" i="18"/>
  <c r="F2422" i="18"/>
  <c r="F1126" i="18"/>
  <c r="F4041" i="18"/>
  <c r="F1922" i="18"/>
  <c r="F3173" i="18"/>
  <c r="F1701" i="18"/>
  <c r="F1800" i="18"/>
  <c r="F1019" i="18"/>
  <c r="F4007" i="18"/>
  <c r="F1367" i="18"/>
  <c r="F3229" i="18"/>
  <c r="F1411" i="18"/>
  <c r="F1514" i="18"/>
  <c r="F4094" i="18"/>
  <c r="F3969" i="18"/>
  <c r="F3753" i="18"/>
  <c r="F3577" i="18"/>
  <c r="F3305" i="18"/>
  <c r="F2857" i="18"/>
  <c r="F2569" i="18"/>
  <c r="F2249" i="18"/>
  <c r="F1657" i="18"/>
  <c r="F4140" i="18"/>
  <c r="F3740" i="18"/>
  <c r="F3436" i="18"/>
  <c r="F1900" i="18"/>
  <c r="F1564" i="18"/>
  <c r="F1260" i="18"/>
  <c r="F4207" i="18"/>
  <c r="F3999" i="18"/>
  <c r="F3119" i="18"/>
  <c r="F3007" i="18"/>
  <c r="F2335" i="18"/>
  <c r="F2063" i="18"/>
  <c r="F1567" i="18"/>
  <c r="F1055" i="18"/>
  <c r="F3938" i="18"/>
  <c r="F3570" i="18"/>
  <c r="F2786" i="18"/>
  <c r="F2466" i="18"/>
  <c r="F1906" i="18"/>
  <c r="F1714" i="18"/>
  <c r="F3813" i="18"/>
  <c r="F3685" i="18"/>
  <c r="F1813" i="18"/>
  <c r="F1493" i="18"/>
  <c r="F3384" i="18"/>
  <c r="F2760" i="18"/>
  <c r="F1960" i="18"/>
  <c r="F1592" i="18"/>
  <c r="F1499" i="18"/>
  <c r="F4135" i="18"/>
  <c r="F2519" i="18"/>
  <c r="F1847" i="18"/>
  <c r="F1623" i="18"/>
  <c r="F199" i="18"/>
  <c r="F3565" i="18"/>
  <c r="F2269" i="18"/>
  <c r="F621" i="18"/>
  <c r="F4112" i="18"/>
  <c r="F3152" i="18"/>
  <c r="F2064" i="18"/>
  <c r="F832" i="18"/>
  <c r="F3651" i="18"/>
  <c r="F1795" i="18"/>
  <c r="F675" i="18"/>
  <c r="F2553" i="18"/>
  <c r="F3700" i="18"/>
  <c r="I335" i="18"/>
  <c r="F2226" i="18"/>
  <c r="F2901" i="18"/>
  <c r="F2792" i="18"/>
  <c r="F3051" i="18"/>
  <c r="F1531" i="18"/>
  <c r="F3831" i="18"/>
  <c r="F1856" i="18"/>
  <c r="F624" i="18"/>
  <c r="F32" i="18"/>
  <c r="F739" i="18"/>
  <c r="F3608" i="18"/>
  <c r="F3828" i="18"/>
  <c r="F1050" i="18"/>
  <c r="F3848" i="18"/>
  <c r="F4228" i="18"/>
  <c r="F3942" i="18"/>
  <c r="F3606" i="18"/>
  <c r="F3270" i="18"/>
  <c r="F2406" i="18"/>
  <c r="F4105" i="18"/>
  <c r="F3672" i="18"/>
  <c r="F3592" i="18"/>
  <c r="F4091" i="18"/>
  <c r="F3755" i="18"/>
  <c r="F3675" i="18"/>
  <c r="F4174" i="18"/>
  <c r="F3822" i="18"/>
  <c r="F4193" i="18"/>
  <c r="F4113" i="18"/>
  <c r="F3873" i="18"/>
  <c r="F4052" i="18"/>
  <c r="F3892" i="18"/>
  <c r="F4246" i="18"/>
  <c r="F3686" i="18"/>
  <c r="F3094" i="18"/>
  <c r="F2662" i="18"/>
  <c r="F2278" i="18"/>
  <c r="F3385" i="18"/>
  <c r="F2953" i="18"/>
  <c r="F2457" i="18"/>
  <c r="F2153" i="18"/>
  <c r="F1161" i="18"/>
  <c r="F3964" i="18"/>
  <c r="F3020" i="18"/>
  <c r="F2828" i="18"/>
  <c r="F2252" i="18"/>
  <c r="F1676" i="18"/>
  <c r="F1548" i="18"/>
  <c r="F1148" i="18"/>
  <c r="F1036" i="18"/>
  <c r="F3647" i="18"/>
  <c r="F2607" i="18"/>
  <c r="F2319" i="18"/>
  <c r="F1215" i="18"/>
  <c r="F3554" i="18"/>
  <c r="F3426" i="18"/>
  <c r="F3298" i="18"/>
  <c r="F2610" i="18"/>
  <c r="F2306" i="18"/>
  <c r="F2018" i="18"/>
  <c r="F1282" i="18"/>
  <c r="F3541" i="18"/>
  <c r="F3413" i="18"/>
  <c r="F2997" i="18"/>
  <c r="F2309" i="18"/>
  <c r="F2165" i="18"/>
  <c r="F1973" i="18"/>
  <c r="F1477" i="18"/>
  <c r="F3368" i="18"/>
  <c r="F3064" i="18"/>
  <c r="F2424" i="18"/>
  <c r="F2264" i="18"/>
  <c r="F1576" i="18"/>
  <c r="F1432" i="18"/>
  <c r="F3179" i="18"/>
  <c r="F2843" i="18"/>
  <c r="F3495" i="18"/>
  <c r="F2695" i="18"/>
  <c r="F3357" i="18"/>
  <c r="F925" i="18"/>
  <c r="F605" i="18"/>
  <c r="F3136" i="18"/>
  <c r="F2048" i="18"/>
  <c r="I1753" i="18"/>
  <c r="I825" i="18"/>
  <c r="F576" i="18"/>
  <c r="F3635" i="18"/>
  <c r="I3276" i="18"/>
  <c r="F1779" i="18"/>
  <c r="F2281" i="18"/>
  <c r="F623" i="18"/>
  <c r="F20" i="18"/>
  <c r="F310" i="18"/>
  <c r="F2878" i="18"/>
  <c r="F1678" i="18"/>
  <c r="F3496" i="18"/>
  <c r="F3611" i="18"/>
  <c r="F3110" i="18"/>
  <c r="F2326" i="18"/>
  <c r="F3663" i="18"/>
  <c r="F1775" i="18"/>
  <c r="F2930" i="18"/>
  <c r="F3701" i="18"/>
  <c r="F4197" i="18"/>
  <c r="F4248" i="18"/>
  <c r="F4168" i="18"/>
  <c r="F3576" i="18"/>
  <c r="F3835" i="18"/>
  <c r="F3982" i="18"/>
  <c r="F3902" i="18"/>
  <c r="F3566" i="18"/>
  <c r="F3953" i="18"/>
  <c r="F3972" i="18"/>
  <c r="F4086" i="18"/>
  <c r="F3862" i="18"/>
  <c r="F3510" i="18"/>
  <c r="F3350" i="18"/>
  <c r="F2998" i="18"/>
  <c r="F2918" i="18"/>
  <c r="F2566" i="18"/>
  <c r="F2486" i="18"/>
  <c r="F1878" i="18"/>
  <c r="F1782" i="18"/>
  <c r="F1638" i="18"/>
  <c r="F1206" i="18"/>
  <c r="F4185" i="18"/>
  <c r="F3481" i="18"/>
  <c r="F3209" i="18"/>
  <c r="F3129" i="18"/>
  <c r="F3033" i="18"/>
  <c r="F2841" i="18"/>
  <c r="F2345" i="18"/>
  <c r="F1833" i="18"/>
  <c r="F1449" i="18"/>
  <c r="F1321" i="18"/>
  <c r="F4220" i="18"/>
  <c r="F4044" i="18"/>
  <c r="F3884" i="18"/>
  <c r="F3804" i="18"/>
  <c r="F3324" i="18"/>
  <c r="F3116" i="18"/>
  <c r="F2924" i="18"/>
  <c r="F2236" i="18"/>
  <c r="F1996" i="18"/>
  <c r="F1372" i="18"/>
  <c r="F1244" i="18"/>
  <c r="F4095" i="18"/>
  <c r="F3871" i="18"/>
  <c r="F3743" i="18"/>
  <c r="F3631" i="18"/>
  <c r="F3231" i="18"/>
  <c r="F2719" i="18"/>
  <c r="F2591" i="18"/>
  <c r="F2447" i="18"/>
  <c r="F2303" i="18"/>
  <c r="F2175" i="18"/>
  <c r="F1887" i="18"/>
  <c r="F1727" i="18"/>
  <c r="F3666" i="18"/>
  <c r="F3410" i="18"/>
  <c r="F3154" i="18"/>
  <c r="F1266" i="18"/>
  <c r="F3941" i="18"/>
  <c r="F3285" i="18"/>
  <c r="F2869" i="18"/>
  <c r="F2293" i="18"/>
  <c r="F1637" i="18"/>
  <c r="F1560" i="18"/>
  <c r="F1416" i="18"/>
  <c r="F3531" i="18"/>
  <c r="F3163" i="18"/>
  <c r="F1867" i="18"/>
  <c r="F1675" i="18"/>
  <c r="F3639" i="18"/>
  <c r="F2663" i="18"/>
  <c r="F1463" i="18"/>
  <c r="F567" i="18"/>
  <c r="F167" i="18"/>
  <c r="F3181" i="18"/>
  <c r="F909" i="18"/>
  <c r="F525" i="18"/>
  <c r="I3129" i="18"/>
  <c r="F2288" i="18"/>
  <c r="F1152" i="18"/>
  <c r="F3619" i="18"/>
  <c r="F531" i="18"/>
  <c r="F108" i="18"/>
  <c r="F2583" i="18"/>
  <c r="F294" i="18"/>
  <c r="F2814" i="18"/>
  <c r="F3838" i="18"/>
  <c r="F4244" i="18"/>
  <c r="F2774" i="18"/>
  <c r="F2377" i="18"/>
  <c r="F4156" i="18"/>
  <c r="F3260" i="18"/>
  <c r="F1420" i="18"/>
  <c r="F3135" i="18"/>
  <c r="F3954" i="18"/>
  <c r="F2498" i="18"/>
  <c r="F1127" i="18"/>
  <c r="F1661" i="18"/>
  <c r="F3878" i="18"/>
  <c r="F3702" i="18"/>
  <c r="F3366" i="18"/>
  <c r="F2198" i="18"/>
  <c r="F1238" i="18"/>
  <c r="F4201" i="18"/>
  <c r="F3321" i="18"/>
  <c r="F3145" i="18"/>
  <c r="F2969" i="18"/>
  <c r="F2073" i="18"/>
  <c r="F1865" i="18"/>
  <c r="F4236" i="18"/>
  <c r="F4060" i="18"/>
  <c r="F3900" i="18"/>
  <c r="F1692" i="18"/>
  <c r="F3535" i="18"/>
  <c r="F2495" i="18"/>
  <c r="F1759" i="18"/>
  <c r="F1915" i="18"/>
  <c r="F3633" i="18"/>
  <c r="F3768" i="18"/>
  <c r="F3662" i="18"/>
  <c r="F4148" i="18"/>
  <c r="F3526" i="18"/>
  <c r="F2294" i="18"/>
  <c r="F4025" i="18"/>
  <c r="B31" i="21"/>
  <c r="F4101" i="18"/>
  <c r="F4088" i="18"/>
  <c r="F3992" i="18"/>
  <c r="F3912" i="18"/>
  <c r="F3832" i="18"/>
  <c r="F3752" i="18"/>
  <c r="F3464" i="18"/>
  <c r="F4235" i="18"/>
  <c r="F4155" i="18"/>
  <c r="F4075" i="18"/>
  <c r="F3915" i="18"/>
  <c r="F3563" i="18"/>
  <c r="F3726" i="18"/>
  <c r="F3646" i="18"/>
  <c r="F4033" i="18"/>
  <c r="F3857" i="18"/>
  <c r="F4212" i="18"/>
  <c r="F4132" i="18"/>
  <c r="F3670" i="18"/>
  <c r="F3590" i="18"/>
  <c r="F3174" i="18"/>
  <c r="F3078" i="18"/>
  <c r="F2822" i="18"/>
  <c r="F2742" i="18"/>
  <c r="F2646" i="18"/>
  <c r="F2070" i="18"/>
  <c r="F1510" i="18"/>
  <c r="F1302" i="18"/>
  <c r="F4089" i="18"/>
  <c r="F4009" i="18"/>
  <c r="F3561" i="18"/>
  <c r="F3289" i="18"/>
  <c r="F2233" i="18"/>
  <c r="F2137" i="18"/>
  <c r="F1945" i="18"/>
  <c r="F4124" i="18"/>
  <c r="F3516" i="18"/>
  <c r="F2444" i="18"/>
  <c r="F2332" i="18"/>
  <c r="F1772" i="18"/>
  <c r="F1356" i="18"/>
  <c r="F748" i="18"/>
  <c r="F3503" i="18"/>
  <c r="F2847" i="18"/>
  <c r="F1039" i="18"/>
  <c r="F4050" i="18"/>
  <c r="F3922" i="18"/>
  <c r="F3138" i="18"/>
  <c r="F3026" i="18"/>
  <c r="F2898" i="18"/>
  <c r="F2450" i="18"/>
  <c r="F2002" i="18"/>
  <c r="F1874" i="18"/>
  <c r="F1458" i="18"/>
  <c r="F3797" i="18"/>
  <c r="F3525" i="18"/>
  <c r="F3125" i="18"/>
  <c r="F2421" i="18"/>
  <c r="F1957" i="18"/>
  <c r="F1781" i="18"/>
  <c r="F2408" i="18"/>
  <c r="F2219" i="18"/>
  <c r="F1403" i="18"/>
  <c r="F3623" i="18"/>
  <c r="F2503" i="18"/>
  <c r="F2343" i="18"/>
  <c r="F1831" i="18"/>
  <c r="F1607" i="18"/>
  <c r="F3341" i="18"/>
  <c r="F2413" i="18"/>
  <c r="F1837" i="18"/>
  <c r="F2032" i="18"/>
  <c r="F1136" i="18"/>
  <c r="F2547" i="18"/>
  <c r="F2115" i="18"/>
  <c r="F1171" i="18"/>
  <c r="F76" i="18"/>
  <c r="F607" i="18"/>
  <c r="F839" i="18"/>
  <c r="I806" i="18"/>
  <c r="I1238" i="18"/>
  <c r="I1558" i="18"/>
  <c r="I1846" i="18"/>
  <c r="I2560" i="18"/>
  <c r="I3184" i="18"/>
  <c r="I604" i="18"/>
  <c r="I1756" i="18"/>
  <c r="I4102" i="18"/>
  <c r="I272" i="18"/>
  <c r="I432" i="18"/>
  <c r="I2342" i="18"/>
  <c r="I4006" i="18"/>
  <c r="I832" i="18"/>
  <c r="I627" i="18"/>
  <c r="I517" i="18"/>
  <c r="I300" i="18"/>
  <c r="I1273" i="18"/>
  <c r="I1110" i="18"/>
  <c r="I3110" i="18"/>
  <c r="I3088" i="18"/>
  <c r="I1220" i="18"/>
  <c r="I2148" i="18"/>
  <c r="I1601" i="18"/>
  <c r="I1697" i="18"/>
  <c r="I2545" i="18"/>
  <c r="I3105" i="18"/>
  <c r="I1482" i="18"/>
  <c r="I1991" i="18"/>
  <c r="I3047" i="18"/>
  <c r="I643" i="18"/>
  <c r="I962" i="18"/>
  <c r="I2297" i="18"/>
  <c r="I3033" i="18"/>
  <c r="I3849" i="18"/>
  <c r="I2054" i="18"/>
  <c r="I848" i="18"/>
  <c r="I1776" i="18"/>
  <c r="I1888" i="18"/>
  <c r="I2352" i="18"/>
  <c r="I3856" i="18"/>
  <c r="I3968" i="18"/>
  <c r="I964" i="18"/>
  <c r="I1428" i="18"/>
  <c r="I2260" i="18"/>
  <c r="I2884" i="18"/>
  <c r="I3204" i="18"/>
  <c r="I427" i="18"/>
  <c r="I58" i="18"/>
  <c r="I1063" i="18"/>
  <c r="I1811" i="18"/>
  <c r="I610" i="18"/>
  <c r="I1244" i="18"/>
  <c r="I1900" i="18"/>
  <c r="I537" i="18"/>
  <c r="I3193" i="18"/>
  <c r="I4121" i="18"/>
  <c r="I1318" i="18"/>
  <c r="I3366" i="18"/>
  <c r="I1924" i="18"/>
  <c r="I3466" i="18"/>
  <c r="I3939" i="18"/>
  <c r="I2045" i="18"/>
  <c r="I1752" i="18"/>
  <c r="I559" i="18"/>
  <c r="I2220" i="18"/>
  <c r="I2716" i="18"/>
  <c r="I3372" i="18"/>
  <c r="I3772" i="18"/>
  <c r="I3964" i="18"/>
  <c r="I1465" i="18"/>
  <c r="I1766" i="18"/>
  <c r="I1926" i="18"/>
  <c r="I2630" i="18"/>
  <c r="I2902" i="18"/>
  <c r="I3254" i="18"/>
  <c r="I4086" i="18"/>
  <c r="I1296" i="18"/>
  <c r="I2240" i="18"/>
  <c r="I3664" i="18"/>
  <c r="I2164" i="18"/>
  <c r="I1393" i="18"/>
  <c r="I2465" i="18"/>
  <c r="I3482" i="18"/>
  <c r="I246" i="18"/>
  <c r="I691" i="18"/>
  <c r="I3971" i="18"/>
  <c r="I146" i="18"/>
  <c r="I1628" i="18"/>
  <c r="I2524" i="18"/>
  <c r="I4156" i="18"/>
  <c r="I2697" i="18"/>
  <c r="I3401" i="18"/>
  <c r="I4025" i="18"/>
  <c r="I790" i="18"/>
  <c r="I2918" i="18"/>
  <c r="I1808" i="18"/>
  <c r="I2912" i="18"/>
  <c r="I3104" i="18"/>
  <c r="I3584" i="18"/>
  <c r="I676" i="18"/>
  <c r="I980" i="18"/>
  <c r="I1124" i="18"/>
  <c r="I2068" i="18"/>
  <c r="I2772" i="18"/>
  <c r="I2900" i="18"/>
  <c r="I3124" i="18"/>
  <c r="I1297" i="18"/>
  <c r="I3530" i="18"/>
  <c r="I162" i="18"/>
  <c r="I626" i="18"/>
  <c r="I876" i="18"/>
  <c r="I3196" i="18"/>
  <c r="I3593" i="18"/>
  <c r="I3865" i="18"/>
  <c r="I3638" i="18"/>
  <c r="I752" i="18"/>
  <c r="I1680" i="18"/>
  <c r="I2832" i="18"/>
  <c r="I3024" i="18"/>
  <c r="I3472" i="18"/>
  <c r="I3776" i="18"/>
  <c r="I3872" i="18"/>
  <c r="I1940" i="18"/>
  <c r="I2353" i="18"/>
  <c r="I2250" i="18"/>
  <c r="I3626" i="18"/>
  <c r="I3527" i="18"/>
  <c r="I3091" i="18"/>
  <c r="I3987" i="18"/>
  <c r="I557" i="18"/>
  <c r="I2189" i="18"/>
  <c r="I821" i="18"/>
  <c r="I1218" i="18"/>
  <c r="I476" i="18"/>
  <c r="I185" i="18"/>
  <c r="I953" i="18"/>
  <c r="I2905" i="18"/>
  <c r="I1942" i="18"/>
  <c r="I2502" i="18"/>
  <c r="I3286" i="18"/>
  <c r="I560" i="18"/>
  <c r="I4224" i="18"/>
  <c r="I996" i="18"/>
  <c r="I3012" i="18"/>
  <c r="I687" i="18"/>
  <c r="I1420" i="18"/>
  <c r="I3068" i="18"/>
  <c r="I1161" i="18"/>
  <c r="I3974" i="18"/>
  <c r="I576" i="18"/>
  <c r="I3392" i="18"/>
  <c r="I3520" i="18"/>
  <c r="I4048" i="18"/>
  <c r="I2372" i="18"/>
  <c r="I3188" i="18"/>
  <c r="I2161" i="18"/>
  <c r="I3006" i="18"/>
  <c r="I3630" i="18"/>
  <c r="I2619" i="18"/>
  <c r="I2747" i="18"/>
  <c r="I1640" i="18"/>
  <c r="I1896" i="18"/>
  <c r="I2552" i="18"/>
  <c r="I2856" i="18"/>
  <c r="I3384" i="18"/>
  <c r="I3464" i="18"/>
  <c r="I4136" i="18"/>
  <c r="I2005" i="18"/>
  <c r="I2357" i="18"/>
  <c r="I2773" i="18"/>
  <c r="I3445" i="18"/>
  <c r="I3571" i="18"/>
  <c r="I2221" i="18"/>
  <c r="I319" i="18"/>
  <c r="I1881" i="18"/>
  <c r="I4041" i="18"/>
  <c r="I2982" i="18"/>
  <c r="I48" i="18"/>
  <c r="I1696" i="18"/>
  <c r="I2272" i="18"/>
  <c r="I692" i="18"/>
  <c r="I3476" i="18"/>
  <c r="I2833" i="18"/>
  <c r="I3313" i="18"/>
  <c r="I2094" i="18"/>
  <c r="I2926" i="18"/>
  <c r="I3854" i="18"/>
  <c r="I1179" i="18"/>
  <c r="I1483" i="18"/>
  <c r="I2379" i="18"/>
  <c r="I3979" i="18"/>
  <c r="I3256" i="18"/>
  <c r="I3960" i="18"/>
  <c r="I2117" i="18"/>
  <c r="I2197" i="18"/>
  <c r="I3365" i="18"/>
  <c r="I3701" i="18"/>
  <c r="I4165" i="18"/>
  <c r="I1794" i="18"/>
  <c r="I1890" i="18"/>
  <c r="I3074" i="18"/>
  <c r="I3570" i="18"/>
  <c r="I3986" i="18"/>
  <c r="I1535" i="18"/>
  <c r="I2159" i="18"/>
  <c r="I2367" i="18"/>
  <c r="I72" i="18"/>
  <c r="I2604" i="18"/>
  <c r="I3660" i="18"/>
  <c r="I249" i="18"/>
  <c r="I2089" i="18"/>
  <c r="I710" i="18"/>
  <c r="I3430" i="18"/>
  <c r="I1392" i="18"/>
  <c r="I1872" i="18"/>
  <c r="I2238" i="18"/>
  <c r="I3134" i="18"/>
  <c r="I3550" i="18"/>
  <c r="I3742" i="18"/>
  <c r="I1355" i="18"/>
  <c r="I2283" i="18"/>
  <c r="I3259" i="18"/>
  <c r="I3467" i="18"/>
  <c r="I3883" i="18"/>
  <c r="I2472" i="18"/>
  <c r="I2664" i="18"/>
  <c r="I3576" i="18"/>
  <c r="I3880" i="18"/>
  <c r="I1381" i="18"/>
  <c r="I1509" i="18"/>
  <c r="I1925" i="18"/>
  <c r="I2693" i="18"/>
  <c r="I2869" i="18"/>
  <c r="I1202" i="18"/>
  <c r="I2466" i="18"/>
  <c r="I2834" i="18"/>
  <c r="I301" i="18"/>
  <c r="I2762" i="18"/>
  <c r="I615" i="18"/>
  <c r="I913" i="18"/>
  <c r="I1011" i="18"/>
  <c r="I2134" i="18"/>
  <c r="I4166" i="18"/>
  <c r="I1072" i="18"/>
  <c r="I2848" i="18"/>
  <c r="I3408" i="18"/>
  <c r="I3076" i="18"/>
  <c r="I2737" i="18"/>
  <c r="I2203" i="18"/>
  <c r="I4075" i="18"/>
  <c r="I1544" i="18"/>
  <c r="I3800" i="18"/>
  <c r="I1109" i="18"/>
  <c r="I2789" i="18"/>
  <c r="I3221" i="18"/>
  <c r="I3301" i="18"/>
  <c r="I3541" i="18"/>
  <c r="I260" i="18"/>
  <c r="I2160" i="18"/>
  <c r="I3936" i="18"/>
  <c r="I2676" i="18"/>
  <c r="I3492" i="18"/>
  <c r="I3233" i="18"/>
  <c r="I2014" i="18"/>
  <c r="I3470" i="18"/>
  <c r="I3662" i="18"/>
  <c r="I1083" i="18"/>
  <c r="I1371" i="18"/>
  <c r="I3179" i="18"/>
  <c r="I4187" i="18"/>
  <c r="I1656" i="18"/>
  <c r="I1800" i="18"/>
  <c r="I2568" i="18"/>
  <c r="I3176" i="18"/>
  <c r="I3400" i="18"/>
  <c r="I3976" i="18"/>
  <c r="I1285" i="18"/>
  <c r="I2133" i="18"/>
  <c r="I2517" i="18"/>
  <c r="I3141" i="18"/>
  <c r="I2563" i="18"/>
  <c r="I861" i="18"/>
  <c r="I351" i="18"/>
  <c r="I2332" i="18"/>
  <c r="I3212" i="18"/>
  <c r="I4236" i="18"/>
  <c r="I2409" i="18"/>
  <c r="I2432" i="18"/>
  <c r="I4240" i="18"/>
  <c r="I1937" i="18"/>
  <c r="I2942" i="18"/>
  <c r="I1243" i="18"/>
  <c r="I2523" i="18"/>
  <c r="I3803" i="18"/>
  <c r="I3995" i="18"/>
  <c r="I2264" i="18"/>
  <c r="I2376" i="18"/>
  <c r="I3096" i="18"/>
  <c r="I3304" i="18"/>
  <c r="I4072" i="18"/>
  <c r="I1205" i="18"/>
  <c r="I1845" i="18"/>
  <c r="I2037" i="18"/>
  <c r="I3381" i="18"/>
  <c r="I4181" i="18"/>
  <c r="I1810" i="18"/>
  <c r="I2850" i="18"/>
  <c r="I4002" i="18"/>
  <c r="I1167" i="18"/>
  <c r="I1359" i="18"/>
  <c r="I2287" i="18"/>
  <c r="I1347" i="18"/>
  <c r="I3500" i="18"/>
  <c r="I2169" i="18"/>
  <c r="I3305" i="18"/>
  <c r="I822" i="18"/>
  <c r="I1830" i="18"/>
  <c r="I3174" i="18"/>
  <c r="I144" i="18"/>
  <c r="I1088" i="18"/>
  <c r="I1264" i="18"/>
  <c r="I1380" i="18"/>
  <c r="I2548" i="18"/>
  <c r="I1793" i="18"/>
  <c r="I2625" i="18"/>
  <c r="I2622" i="18"/>
  <c r="I3374" i="18"/>
  <c r="I3566" i="18"/>
  <c r="I955" i="18"/>
  <c r="I2299" i="18"/>
  <c r="I3099" i="18"/>
  <c r="I3291" i="18"/>
  <c r="I2488" i="18"/>
  <c r="I2791" i="18"/>
  <c r="F3784" i="18"/>
  <c r="F3947" i="18"/>
  <c r="F3678" i="18"/>
  <c r="F4164" i="18"/>
  <c r="F4038" i="18"/>
  <c r="F2873" i="18"/>
  <c r="F2844" i="18"/>
  <c r="F1330" i="18"/>
  <c r="F2757" i="18"/>
  <c r="F3256" i="18"/>
  <c r="F2632" i="18"/>
  <c r="F1976" i="18"/>
  <c r="F2571" i="18"/>
  <c r="F4167" i="18"/>
  <c r="F2391" i="18"/>
  <c r="F1495" i="18"/>
  <c r="F2877" i="18"/>
  <c r="F701" i="18"/>
  <c r="F2944" i="18"/>
  <c r="F2995" i="18"/>
  <c r="F662" i="18"/>
  <c r="F3918" i="18"/>
  <c r="F3889" i="18"/>
  <c r="F4008" i="18"/>
  <c r="F4011" i="18"/>
  <c r="F3742" i="18"/>
  <c r="F4062" i="18"/>
  <c r="F3806" i="18"/>
  <c r="F4177" i="18"/>
  <c r="F3956" i="18"/>
  <c r="F4230" i="18"/>
  <c r="F4150" i="18"/>
  <c r="F4006" i="18"/>
  <c r="F3926" i="18"/>
  <c r="F3766" i="18"/>
  <c r="F3254" i="18"/>
  <c r="F1398" i="18"/>
  <c r="F3913" i="18"/>
  <c r="F3641" i="18"/>
  <c r="F3369" i="18"/>
  <c r="F2041" i="18"/>
  <c r="F1641" i="18"/>
  <c r="F1305" i="18"/>
  <c r="F1129" i="18"/>
  <c r="F3404" i="18"/>
  <c r="F3004" i="18"/>
  <c r="F2812" i="18"/>
  <c r="F2572" i="18"/>
  <c r="F1980" i="18"/>
  <c r="F4191" i="18"/>
  <c r="F3615" i="18"/>
  <c r="F3375" i="18"/>
  <c r="F3215" i="18"/>
  <c r="F3103" i="18"/>
  <c r="F2703" i="18"/>
  <c r="F1343" i="18"/>
  <c r="F3538" i="18"/>
  <c r="F3010" i="18"/>
  <c r="F2162" i="18"/>
  <c r="F1634" i="18"/>
  <c r="F4149" i="18"/>
  <c r="F3781" i="18"/>
  <c r="F3509" i="18"/>
  <c r="F3397" i="18"/>
  <c r="F3109" i="18"/>
  <c r="F2981" i="18"/>
  <c r="F2277" i="18"/>
  <c r="F3192" i="18"/>
  <c r="F3048" i="18"/>
  <c r="F2904" i="18"/>
  <c r="F2248" i="18"/>
  <c r="F1387" i="18"/>
  <c r="F2935" i="18"/>
  <c r="F2327" i="18"/>
  <c r="F1975" i="18"/>
  <c r="F151" i="18"/>
  <c r="F3821" i="18"/>
  <c r="F3325" i="18"/>
  <c r="F2013" i="18"/>
  <c r="F3840" i="18"/>
  <c r="F3648" i="18"/>
  <c r="F816" i="18"/>
  <c r="I338" i="18"/>
  <c r="I600" i="18"/>
  <c r="F1028" i="18"/>
  <c r="I499" i="18"/>
  <c r="F421" i="18"/>
  <c r="F3909" i="18"/>
  <c r="F690" i="18"/>
  <c r="F866" i="18"/>
  <c r="F65" i="18"/>
  <c r="F2433" i="18"/>
  <c r="F3361" i="18"/>
  <c r="F1326" i="18"/>
  <c r="F3278" i="18"/>
  <c r="F4190" i="18"/>
  <c r="F427" i="18"/>
  <c r="F1547" i="18"/>
  <c r="F200" i="18"/>
  <c r="F461" i="18"/>
  <c r="F330" i="18"/>
  <c r="F2378" i="18"/>
  <c r="F2634" i="18"/>
  <c r="F3354" i="18"/>
  <c r="F3690" i="18"/>
  <c r="F4074" i="18"/>
  <c r="F2679" i="18"/>
  <c r="F308" i="18"/>
  <c r="F1108" i="18"/>
  <c r="F1444" i="18"/>
  <c r="F2468" i="18"/>
  <c r="F3428" i="18"/>
  <c r="F3716" i="18"/>
  <c r="F191" i="18"/>
  <c r="F511" i="18"/>
  <c r="F556" i="18"/>
  <c r="F1612" i="18"/>
  <c r="F57" i="18"/>
  <c r="F473" i="18"/>
  <c r="F697" i="18"/>
  <c r="F873" i="18"/>
  <c r="F2697" i="18"/>
  <c r="F358" i="18"/>
  <c r="F1446" i="18"/>
  <c r="F35" i="18"/>
  <c r="F691" i="18"/>
  <c r="F453" i="18"/>
  <c r="F965" i="18"/>
  <c r="F66" i="18"/>
  <c r="F722" i="18"/>
  <c r="F914" i="18"/>
  <c r="F2881" i="18"/>
  <c r="F3729" i="18"/>
  <c r="F1758" i="18"/>
  <c r="F2942" i="18"/>
  <c r="F3294" i="18"/>
  <c r="F59" i="18"/>
  <c r="F1595" i="18"/>
  <c r="F648" i="18"/>
  <c r="F1149" i="18"/>
  <c r="F346" i="18"/>
  <c r="F714" i="18"/>
  <c r="F2074" i="18"/>
  <c r="F3738" i="18"/>
  <c r="F1124" i="18"/>
  <c r="F517" i="18"/>
  <c r="F1157" i="18"/>
  <c r="F786" i="18"/>
  <c r="F625" i="18"/>
  <c r="F1553" i="18"/>
  <c r="F1969" i="18"/>
  <c r="F2449" i="18"/>
  <c r="F1822" i="18"/>
  <c r="F2174" i="18"/>
  <c r="F2622" i="18"/>
  <c r="F3326" i="18"/>
  <c r="F475" i="18"/>
  <c r="F1659" i="18"/>
  <c r="F1080" i="18"/>
  <c r="F394" i="18"/>
  <c r="F794" i="18"/>
  <c r="F1242" i="18"/>
  <c r="F3370" i="18"/>
  <c r="F3770" i="18"/>
  <c r="F388" i="18"/>
  <c r="F2116" i="18"/>
  <c r="F2836" i="18"/>
  <c r="F3092" i="18"/>
  <c r="F543" i="18"/>
  <c r="F1743" i="18"/>
  <c r="F220" i="18"/>
  <c r="F396" i="18"/>
  <c r="F588" i="18"/>
  <c r="F2108" i="18"/>
  <c r="F489" i="18"/>
  <c r="F713" i="18"/>
  <c r="F2889" i="18"/>
  <c r="F406" i="18"/>
  <c r="F822" i="18"/>
  <c r="F966" i="18"/>
  <c r="F1606" i="18"/>
  <c r="F67" i="18"/>
  <c r="F291" i="18"/>
  <c r="F515" i="18"/>
  <c r="F723" i="18"/>
  <c r="F899" i="18"/>
  <c r="F1173" i="18"/>
  <c r="F116" i="18"/>
  <c r="F1218" i="18"/>
  <c r="F241" i="18"/>
  <c r="F673" i="18"/>
  <c r="F2497" i="18"/>
  <c r="F491" i="18"/>
  <c r="F1707" i="18"/>
  <c r="F312" i="18"/>
  <c r="F664" i="18"/>
  <c r="F21" i="18"/>
  <c r="F549" i="18"/>
  <c r="F1237" i="18"/>
  <c r="F689" i="18"/>
  <c r="F1201" i="18"/>
  <c r="F2529" i="18"/>
  <c r="F2945" i="18"/>
  <c r="F3377" i="18"/>
  <c r="F542" i="18"/>
  <c r="F1422" i="18"/>
  <c r="F2203" i="18"/>
  <c r="F680" i="18"/>
  <c r="F815" i="18"/>
  <c r="F1683" i="18"/>
  <c r="F173" i="18"/>
  <c r="F74" i="18"/>
  <c r="F2730" i="18"/>
  <c r="F114" i="18"/>
  <c r="F196" i="18"/>
  <c r="F305" i="18"/>
  <c r="F3041" i="18"/>
  <c r="F3441" i="18"/>
  <c r="F2581" i="18"/>
  <c r="F321" i="18"/>
  <c r="F2369" i="18"/>
  <c r="F3550" i="18"/>
  <c r="F587" i="18"/>
  <c r="F136" i="18"/>
  <c r="F269" i="18"/>
  <c r="F1898" i="18"/>
  <c r="F2394" i="18"/>
  <c r="F132" i="18"/>
  <c r="F612" i="18"/>
  <c r="F1556" i="18"/>
  <c r="F2628" i="18"/>
  <c r="F3348" i="18"/>
  <c r="F3732" i="18"/>
  <c r="F319" i="18"/>
  <c r="F604" i="18"/>
  <c r="F2396" i="18"/>
  <c r="F153" i="18"/>
  <c r="F409" i="18"/>
  <c r="F857" i="18"/>
  <c r="F1017" i="18"/>
  <c r="F230" i="18"/>
  <c r="F1286" i="18"/>
  <c r="F323" i="18"/>
  <c r="F595" i="18"/>
  <c r="F787" i="18"/>
  <c r="F1475" i="18"/>
  <c r="F1827" i="18"/>
  <c r="F2147" i="18"/>
  <c r="F2467" i="18"/>
  <c r="F2739" i="18"/>
  <c r="F2883" i="18"/>
  <c r="F3171" i="18"/>
  <c r="F3299" i="18"/>
  <c r="F3427" i="18"/>
  <c r="F3699" i="18"/>
  <c r="F3843" i="18"/>
  <c r="F3971" i="18"/>
  <c r="F4115" i="18"/>
  <c r="F4243" i="18"/>
  <c r="F480" i="18"/>
  <c r="F773" i="18"/>
  <c r="F2613" i="18"/>
  <c r="F337" i="18"/>
  <c r="F3185" i="18"/>
  <c r="F1438" i="18"/>
  <c r="F16" i="18"/>
  <c r="F186" i="18"/>
  <c r="F1370" i="18"/>
  <c r="F1914" i="18"/>
  <c r="F1572" i="18"/>
  <c r="F3076" i="18"/>
  <c r="F639" i="18"/>
  <c r="F869" i="18"/>
  <c r="F929" i="18"/>
  <c r="F1486" i="18"/>
  <c r="F2638" i="18"/>
  <c r="F128" i="18"/>
  <c r="F298" i="18"/>
  <c r="F890" i="18"/>
  <c r="F1434" i="18"/>
  <c r="F2794" i="18"/>
  <c r="F3274" i="18"/>
  <c r="F228" i="18"/>
  <c r="F1140" i="18"/>
  <c r="F1972" i="18"/>
  <c r="F3476" i="18"/>
  <c r="F367" i="18"/>
  <c r="F655" i="18"/>
  <c r="F911" i="18"/>
  <c r="F428" i="18"/>
  <c r="F620" i="18"/>
  <c r="F2668" i="18"/>
  <c r="F633" i="18"/>
  <c r="F1113" i="18"/>
  <c r="F1350" i="18"/>
  <c r="F355" i="18"/>
  <c r="F611" i="18"/>
  <c r="F851" i="18"/>
  <c r="F1491" i="18"/>
  <c r="F1843" i="18"/>
  <c r="F2339" i="18"/>
  <c r="F2499" i="18"/>
  <c r="F2611" i="18"/>
  <c r="F2771" i="18"/>
  <c r="F3027" i="18"/>
  <c r="F3587" i="18"/>
  <c r="F3715" i="18"/>
  <c r="F3987" i="18"/>
  <c r="F2" i="18"/>
  <c r="F917" i="18"/>
  <c r="F2686" i="18"/>
  <c r="F3134" i="18"/>
  <c r="F219" i="18"/>
  <c r="F603" i="18"/>
  <c r="F840" i="18"/>
  <c r="F970" i="18"/>
  <c r="F1962" i="18"/>
  <c r="F2810" i="18"/>
  <c r="F3338" i="18"/>
  <c r="F3818" i="18"/>
  <c r="F4234" i="18"/>
  <c r="F244" i="18"/>
  <c r="F628" i="18"/>
  <c r="F1588" i="18"/>
  <c r="F2036" i="18"/>
  <c r="F431" i="18"/>
  <c r="F687" i="18"/>
  <c r="F927" i="18"/>
  <c r="F12" i="18"/>
  <c r="F204" i="18"/>
  <c r="F3068" i="18"/>
  <c r="F457" i="18"/>
  <c r="F649" i="18"/>
  <c r="F1145" i="18"/>
  <c r="F486" i="18"/>
  <c r="F710" i="18"/>
  <c r="F1590" i="18"/>
  <c r="F3014" i="18"/>
  <c r="F99" i="18"/>
  <c r="F387" i="18"/>
  <c r="F1651" i="18"/>
  <c r="F2019" i="18"/>
  <c r="F2195" i="18"/>
  <c r="F2515" i="18"/>
  <c r="F37" i="18"/>
  <c r="F322" i="18"/>
  <c r="F401" i="18"/>
  <c r="F814" i="18"/>
  <c r="F2078" i="18"/>
  <c r="F2702" i="18"/>
  <c r="F3150" i="18"/>
  <c r="F1067" i="18"/>
  <c r="F376" i="18"/>
  <c r="F856" i="18"/>
  <c r="F429" i="18"/>
  <c r="F426" i="18"/>
  <c r="F2538" i="18"/>
  <c r="F3498" i="18"/>
  <c r="F692" i="18"/>
  <c r="F1620" i="18"/>
  <c r="F3156" i="18"/>
  <c r="F3796" i="18"/>
  <c r="F447" i="18"/>
  <c r="F703" i="18"/>
  <c r="F943" i="18"/>
  <c r="F236" i="18"/>
  <c r="F185" i="18"/>
  <c r="F665" i="18"/>
  <c r="F889" i="18"/>
  <c r="F278" i="18"/>
  <c r="F502" i="18"/>
  <c r="F726" i="18"/>
  <c r="F950" i="18"/>
  <c r="F3430" i="18"/>
  <c r="F163" i="18"/>
  <c r="F627" i="18"/>
  <c r="F101" i="18"/>
  <c r="F933" i="18"/>
  <c r="F386" i="18"/>
  <c r="F850" i="18"/>
  <c r="F1905" i="18"/>
  <c r="F174" i="18"/>
  <c r="F878" i="18"/>
  <c r="F2110" i="18"/>
  <c r="F3198" i="18"/>
  <c r="F392" i="18"/>
  <c r="F28" i="18"/>
  <c r="F240" i="18"/>
  <c r="F4250" i="18"/>
  <c r="F1268" i="18"/>
  <c r="F3492" i="18"/>
  <c r="F44" i="18"/>
  <c r="F252" i="18"/>
  <c r="F444" i="18"/>
  <c r="F217" i="18"/>
  <c r="F905" i="18"/>
  <c r="F518" i="18"/>
  <c r="F790" i="18"/>
  <c r="F1654" i="18"/>
  <c r="F3638" i="18"/>
  <c r="F403" i="18"/>
  <c r="F1331" i="18"/>
  <c r="F1507" i="18"/>
  <c r="F1859" i="18"/>
  <c r="F2051" i="18"/>
  <c r="F2371" i="18"/>
  <c r="F2643" i="18"/>
  <c r="F1253" i="18"/>
  <c r="F577" i="18"/>
  <c r="F206" i="18"/>
  <c r="F299" i="18"/>
  <c r="F408" i="18"/>
  <c r="F1616" i="18"/>
  <c r="F1882" i="18"/>
  <c r="F2618" i="18"/>
  <c r="F4058" i="18"/>
  <c r="F452" i="18"/>
  <c r="F3572" i="18"/>
  <c r="F799" i="18"/>
  <c r="F540" i="18"/>
  <c r="F345" i="18"/>
  <c r="F985" i="18"/>
  <c r="F374" i="18"/>
  <c r="F1046" i="18"/>
  <c r="F211" i="18"/>
  <c r="F563" i="18"/>
  <c r="F1443" i="18"/>
  <c r="F1971" i="18"/>
  <c r="F2131" i="18"/>
  <c r="F2403" i="18"/>
  <c r="F2563" i="18"/>
  <c r="F3075" i="18"/>
  <c r="F3235" i="18"/>
  <c r="F3555" i="18"/>
  <c r="F3683" i="18"/>
  <c r="F4163" i="18"/>
  <c r="F304" i="18"/>
  <c r="F432" i="18"/>
  <c r="F592" i="18"/>
  <c r="F736" i="18"/>
  <c r="F880" i="18"/>
  <c r="F1184" i="18"/>
  <c r="F1920" i="18"/>
  <c r="F2656" i="18"/>
  <c r="F2928" i="18"/>
  <c r="F3088" i="18"/>
  <c r="F3200" i="18"/>
  <c r="F3344" i="18"/>
  <c r="F3488" i="18"/>
  <c r="F3616" i="18"/>
  <c r="F3760" i="18"/>
  <c r="F3984" i="18"/>
  <c r="F637" i="18"/>
  <c r="F973" i="18"/>
  <c r="F2109" i="18"/>
  <c r="F2221" i="18"/>
  <c r="F2573" i="18"/>
  <c r="F2685" i="18"/>
  <c r="F2797" i="18"/>
  <c r="F1649" i="18"/>
  <c r="F2865" i="18"/>
  <c r="F270" i="18"/>
  <c r="F3070" i="18"/>
  <c r="F331" i="18"/>
  <c r="F1872" i="18"/>
  <c r="F122" i="18"/>
  <c r="F1066" i="18"/>
  <c r="F2714" i="18"/>
  <c r="F484" i="18"/>
  <c r="F3588" i="18"/>
  <c r="F303" i="18"/>
  <c r="F863" i="18"/>
  <c r="F284" i="18"/>
  <c r="F572" i="18"/>
  <c r="F25" i="18"/>
  <c r="F361" i="18"/>
  <c r="F1001" i="18"/>
  <c r="F806" i="18"/>
  <c r="F227" i="18"/>
  <c r="F579" i="18"/>
  <c r="F1187" i="18"/>
  <c r="F1731" i="18"/>
  <c r="F2179" i="18"/>
  <c r="F2579" i="18"/>
  <c r="F2755" i="18"/>
  <c r="F2931" i="18"/>
  <c r="F3091" i="18"/>
  <c r="F3251" i="18"/>
  <c r="F3571" i="18"/>
  <c r="F3859" i="18"/>
  <c r="F4035" i="18"/>
  <c r="F320" i="18"/>
  <c r="F896" i="18"/>
  <c r="F1200" i="18"/>
  <c r="F1488" i="18"/>
  <c r="F1648" i="18"/>
  <c r="F1936" i="18"/>
  <c r="F2192" i="18"/>
  <c r="F2496" i="18"/>
  <c r="F2672" i="18"/>
  <c r="F2800" i="18"/>
  <c r="F3104" i="18"/>
  <c r="F3360" i="18"/>
  <c r="F3504" i="18"/>
  <c r="F3632" i="18"/>
  <c r="F813" i="18"/>
  <c r="F989" i="18"/>
  <c r="F1245" i="18"/>
  <c r="F1565" i="18"/>
  <c r="F1853" i="18"/>
  <c r="F2445" i="18"/>
  <c r="F2813" i="18"/>
  <c r="F2909" i="18"/>
  <c r="F3133" i="18"/>
  <c r="F3245" i="18"/>
  <c r="F3581" i="18"/>
  <c r="F103" i="18"/>
  <c r="F263" i="18"/>
  <c r="F679" i="18"/>
  <c r="F791" i="18"/>
  <c r="F1799" i="18"/>
  <c r="F2135" i="18"/>
  <c r="F2231" i="18"/>
  <c r="F2983" i="18"/>
  <c r="F347" i="18"/>
  <c r="F2240" i="18"/>
  <c r="F138" i="18"/>
  <c r="F2762" i="18"/>
  <c r="F3530" i="18"/>
  <c r="F4218" i="18"/>
  <c r="F548" i="18"/>
  <c r="F1812" i="18"/>
  <c r="F3028" i="18"/>
  <c r="F3636" i="18"/>
  <c r="F41" i="18"/>
  <c r="F393" i="18"/>
  <c r="F38" i="18"/>
  <c r="F259" i="18"/>
  <c r="F931" i="18"/>
  <c r="F1203" i="18"/>
  <c r="F1987" i="18"/>
  <c r="F2787" i="18"/>
  <c r="F2947" i="18"/>
  <c r="F1285" i="18"/>
  <c r="F3105" i="18"/>
  <c r="F1246" i="18"/>
  <c r="F2366" i="18"/>
  <c r="F490" i="18"/>
  <c r="F2154" i="18"/>
  <c r="F2778" i="18"/>
  <c r="F1876" i="18"/>
  <c r="F2532" i="18"/>
  <c r="F3204" i="18"/>
  <c r="F463" i="18"/>
  <c r="F73" i="18"/>
  <c r="F441" i="18"/>
  <c r="F745" i="18"/>
  <c r="F54" i="18"/>
  <c r="F1078" i="18"/>
  <c r="F643" i="18"/>
  <c r="F947" i="18"/>
  <c r="F1235" i="18"/>
  <c r="F1539" i="18"/>
  <c r="F1763" i="18"/>
  <c r="F2595" i="18"/>
  <c r="F2963" i="18"/>
  <c r="F3267" i="18"/>
  <c r="F3747" i="18"/>
  <c r="F3875" i="18"/>
  <c r="F4195" i="18"/>
  <c r="F464" i="18"/>
  <c r="F752" i="18"/>
  <c r="F1232" i="18"/>
  <c r="F1360" i="18"/>
  <c r="F1520" i="18"/>
  <c r="F1792" i="18"/>
  <c r="F1952" i="18"/>
  <c r="F2224" i="18"/>
  <c r="F2960" i="18"/>
  <c r="F3776" i="18"/>
  <c r="F3872" i="18"/>
  <c r="F4016" i="18"/>
  <c r="F4240" i="18"/>
  <c r="F829" i="18"/>
  <c r="F1021" i="18"/>
  <c r="F1117" i="18"/>
  <c r="F1277" i="18"/>
  <c r="F1421" i="18"/>
  <c r="F1613" i="18"/>
  <c r="F1757" i="18"/>
  <c r="F1869" i="18"/>
  <c r="F2237" i="18"/>
  <c r="F2477" i="18"/>
  <c r="F2589" i="18"/>
  <c r="F2701" i="18"/>
  <c r="F2925" i="18"/>
  <c r="F3469" i="18"/>
  <c r="F3693" i="18"/>
  <c r="F3789" i="18"/>
  <c r="F3981" i="18"/>
  <c r="F823" i="18"/>
  <c r="F1079" i="18"/>
  <c r="F1207" i="18"/>
  <c r="F1575" i="18"/>
  <c r="F1687" i="18"/>
  <c r="F133" i="18"/>
  <c r="F1762" i="18"/>
  <c r="F2145" i="18"/>
  <c r="F3121" i="18"/>
  <c r="F1566" i="18"/>
  <c r="F2430" i="18"/>
  <c r="F2170" i="18"/>
  <c r="F55" i="18"/>
  <c r="F2596" i="18"/>
  <c r="F3236" i="18"/>
  <c r="F3652" i="18"/>
  <c r="F60" i="18"/>
  <c r="F300" i="18"/>
  <c r="F854" i="18"/>
  <c r="F659" i="18"/>
  <c r="F963" i="18"/>
  <c r="F2211" i="18"/>
  <c r="F2419" i="18"/>
  <c r="F3107" i="18"/>
  <c r="F3411" i="18"/>
  <c r="F3763" i="18"/>
  <c r="F3891" i="18"/>
  <c r="F4211" i="18"/>
  <c r="F112" i="18"/>
  <c r="F768" i="18"/>
  <c r="F1248" i="18"/>
  <c r="F1808" i="18"/>
  <c r="F2256" i="18"/>
  <c r="F2512" i="18"/>
  <c r="F2832" i="18"/>
  <c r="F2976" i="18"/>
  <c r="F3392" i="18"/>
  <c r="F3664" i="18"/>
  <c r="F3888" i="18"/>
  <c r="F653" i="18"/>
  <c r="F845" i="18"/>
  <c r="F1293" i="18"/>
  <c r="F1437" i="18"/>
  <c r="F1629" i="18"/>
  <c r="F1885" i="18"/>
  <c r="F2125" i="18"/>
  <c r="F2253" i="18"/>
  <c r="F2605" i="18"/>
  <c r="F221" i="18"/>
  <c r="F865" i="18"/>
  <c r="F571" i="18"/>
  <c r="F149" i="18"/>
  <c r="F1829" i="18"/>
  <c r="F2177" i="18"/>
  <c r="F137" i="18"/>
  <c r="F1354" i="18"/>
  <c r="F3578" i="18"/>
  <c r="F903" i="18"/>
  <c r="F564" i="18"/>
  <c r="F2052" i="18"/>
  <c r="F3252" i="18"/>
  <c r="F495" i="18"/>
  <c r="F1359" i="18"/>
  <c r="F92" i="18"/>
  <c r="F364" i="18"/>
  <c r="F521" i="18"/>
  <c r="F809" i="18"/>
  <c r="F1401" i="18"/>
  <c r="F870" i="18"/>
  <c r="F1318" i="18"/>
  <c r="F1011" i="18"/>
  <c r="F1315" i="18"/>
  <c r="F2035" i="18"/>
  <c r="F2227" i="18"/>
  <c r="F2435" i="18"/>
  <c r="F2627" i="18"/>
  <c r="F3123" i="18"/>
  <c r="F3283" i="18"/>
  <c r="F3459" i="18"/>
  <c r="F3923" i="18"/>
  <c r="F160" i="18"/>
  <c r="F352" i="18"/>
  <c r="F512" i="18"/>
  <c r="F800" i="18"/>
  <c r="F944" i="18"/>
  <c r="F1072" i="18"/>
  <c r="F1392" i="18"/>
  <c r="F2096" i="18"/>
  <c r="F2400" i="18"/>
  <c r="F2704" i="18"/>
  <c r="F2848" i="18"/>
  <c r="F2992" i="18"/>
  <c r="F3264" i="18"/>
  <c r="F3536" i="18"/>
  <c r="F4032" i="18"/>
  <c r="F4128" i="18"/>
  <c r="F877" i="18"/>
  <c r="F1133" i="18"/>
  <c r="F1645" i="18"/>
  <c r="F1773" i="18"/>
  <c r="F2029" i="18"/>
  <c r="F2493" i="18"/>
  <c r="F3277" i="18"/>
  <c r="F3373" i="18"/>
  <c r="F3709" i="18"/>
  <c r="F3901" i="18"/>
  <c r="F4141" i="18"/>
  <c r="F311" i="18"/>
  <c r="F535" i="18"/>
  <c r="F967" i="18"/>
  <c r="F418" i="18"/>
  <c r="F622" i="18"/>
  <c r="F2894" i="18"/>
  <c r="F2667" i="18"/>
  <c r="F920" i="18"/>
  <c r="F1802" i="18"/>
  <c r="F2602" i="18"/>
  <c r="F3610" i="18"/>
  <c r="F3332" i="18"/>
  <c r="F569" i="18"/>
  <c r="F2230" i="18"/>
  <c r="F771" i="18"/>
  <c r="F1571" i="18"/>
  <c r="F1891" i="18"/>
  <c r="F2451" i="18"/>
  <c r="F2707" i="18"/>
  <c r="F2915" i="18"/>
  <c r="F3347" i="18"/>
  <c r="F3523" i="18"/>
  <c r="F3731" i="18"/>
  <c r="F3955" i="18"/>
  <c r="F80" i="18"/>
  <c r="F688" i="18"/>
  <c r="F848" i="18"/>
  <c r="F1456" i="18"/>
  <c r="F1600" i="18"/>
  <c r="F1760" i="18"/>
  <c r="F2112" i="18"/>
  <c r="F2640" i="18"/>
  <c r="F3376" i="18"/>
  <c r="F3552" i="18"/>
  <c r="F3968" i="18"/>
  <c r="F733" i="18"/>
  <c r="F941" i="18"/>
  <c r="F1533" i="18"/>
  <c r="F2045" i="18"/>
  <c r="F2317" i="18"/>
  <c r="F2621" i="18"/>
  <c r="F2749" i="18"/>
  <c r="F2893" i="18"/>
  <c r="F3021" i="18"/>
  <c r="F3501" i="18"/>
  <c r="F3933" i="18"/>
  <c r="F4077" i="18"/>
  <c r="F231" i="18"/>
  <c r="F711" i="18"/>
  <c r="F1143" i="18"/>
  <c r="F1271" i="18"/>
  <c r="F1399" i="18"/>
  <c r="F1639" i="18"/>
  <c r="F2567" i="18"/>
  <c r="F3223" i="18"/>
  <c r="F3335" i="18"/>
  <c r="F3655" i="18"/>
  <c r="F3959" i="18"/>
  <c r="F955" i="18"/>
  <c r="F1083" i="18"/>
  <c r="F1419" i="18"/>
  <c r="F1771" i="18"/>
  <c r="F2027" i="18"/>
  <c r="F2875" i="18"/>
  <c r="F3307" i="18"/>
  <c r="F3547" i="18"/>
  <c r="F1384" i="18"/>
  <c r="F1480" i="18"/>
  <c r="F2440" i="18"/>
  <c r="F2664" i="18"/>
  <c r="F3224" i="18"/>
  <c r="F1557" i="18"/>
  <c r="F1941" i="18"/>
  <c r="F292" i="18"/>
  <c r="F895" i="18"/>
  <c r="F140" i="18"/>
  <c r="F524" i="18"/>
  <c r="F585" i="18"/>
  <c r="F1587" i="18"/>
  <c r="F3139" i="18"/>
  <c r="F3363" i="18"/>
  <c r="F3539" i="18"/>
  <c r="F4131" i="18"/>
  <c r="F864" i="18"/>
  <c r="F1280" i="18"/>
  <c r="F2128" i="18"/>
  <c r="F2464" i="18"/>
  <c r="F2688" i="18"/>
  <c r="F2864" i="18"/>
  <c r="F3712" i="18"/>
  <c r="F765" i="18"/>
  <c r="F957" i="18"/>
  <c r="F1741" i="18"/>
  <c r="F2461" i="18"/>
  <c r="F2765" i="18"/>
  <c r="F3117" i="18"/>
  <c r="F3725" i="18"/>
  <c r="F4189" i="18"/>
  <c r="F71" i="18"/>
  <c r="F439" i="18"/>
  <c r="F999" i="18"/>
  <c r="F1287" i="18"/>
  <c r="F1527" i="18"/>
  <c r="F1655" i="18"/>
  <c r="F2023" i="18"/>
  <c r="F2119" i="18"/>
  <c r="F2711" i="18"/>
  <c r="F2807" i="18"/>
  <c r="F2903" i="18"/>
  <c r="F2999" i="18"/>
  <c r="F3095" i="18"/>
  <c r="F3559" i="18"/>
  <c r="F3751" i="18"/>
  <c r="F4183" i="18"/>
  <c r="F795" i="18"/>
  <c r="F1115" i="18"/>
  <c r="F2395" i="18"/>
  <c r="F3099" i="18"/>
  <c r="F3323" i="18"/>
  <c r="F3435" i="18"/>
  <c r="F1608" i="18"/>
  <c r="F1704" i="18"/>
  <c r="F2088" i="18"/>
  <c r="F2456" i="18"/>
  <c r="F2552" i="18"/>
  <c r="F1176" i="18"/>
  <c r="F141" i="18"/>
  <c r="F2954" i="18"/>
  <c r="F1679" i="18"/>
  <c r="F105" i="18"/>
  <c r="F998" i="18"/>
  <c r="F339" i="18"/>
  <c r="F1619" i="18"/>
  <c r="F2483" i="18"/>
  <c r="F3155" i="18"/>
  <c r="F4147" i="18"/>
  <c r="F704" i="18"/>
  <c r="F912" i="18"/>
  <c r="F1056" i="18"/>
  <c r="F1296" i="18"/>
  <c r="F1632" i="18"/>
  <c r="F1968" i="18"/>
  <c r="F2144" i="18"/>
  <c r="F2304" i="18"/>
  <c r="F2880" i="18"/>
  <c r="F3584" i="18"/>
  <c r="F3728" i="18"/>
  <c r="F3856" i="18"/>
  <c r="F4000" i="18"/>
  <c r="F477" i="18"/>
  <c r="F1005" i="18"/>
  <c r="F2061" i="18"/>
  <c r="F2205" i="18"/>
  <c r="F3149" i="18"/>
  <c r="F3629" i="18"/>
  <c r="F3741" i="18"/>
  <c r="F3837" i="18"/>
  <c r="F3949" i="18"/>
  <c r="F4205" i="18"/>
  <c r="F87" i="18"/>
  <c r="F519" i="18"/>
  <c r="F727" i="18"/>
  <c r="F855" i="18"/>
  <c r="F1159" i="18"/>
  <c r="F1671" i="18"/>
  <c r="F1783" i="18"/>
  <c r="F2359" i="18"/>
  <c r="F2455" i="18"/>
  <c r="F2823" i="18"/>
  <c r="F3015" i="18"/>
  <c r="F3351" i="18"/>
  <c r="F3463" i="18"/>
  <c r="F3575" i="18"/>
  <c r="F3767" i="18"/>
  <c r="F3863" i="18"/>
  <c r="F3975" i="18"/>
  <c r="F4071" i="18"/>
  <c r="F827" i="18"/>
  <c r="F971" i="18"/>
  <c r="F1243" i="18"/>
  <c r="F1435" i="18"/>
  <c r="F1611" i="18"/>
  <c r="F2283" i="18"/>
  <c r="F2523" i="18"/>
  <c r="F482" i="18"/>
  <c r="F1134" i="18"/>
  <c r="F2334" i="18"/>
  <c r="F40" i="18"/>
  <c r="F1818" i="18"/>
  <c r="F617" i="18"/>
  <c r="F1014" i="18"/>
  <c r="F819" i="18"/>
  <c r="F1347" i="18"/>
  <c r="F1907" i="18"/>
  <c r="F3187" i="18"/>
  <c r="F544" i="18"/>
  <c r="F720" i="18"/>
  <c r="F1088" i="18"/>
  <c r="F1312" i="18"/>
  <c r="F1776" i="18"/>
  <c r="F2320" i="18"/>
  <c r="F2896" i="18"/>
  <c r="F3056" i="18"/>
  <c r="F4144" i="18"/>
  <c r="F493" i="18"/>
  <c r="F781" i="18"/>
  <c r="F1165" i="18"/>
  <c r="F1325" i="18"/>
  <c r="F1549" i="18"/>
  <c r="F2333" i="18"/>
  <c r="F3037" i="18"/>
  <c r="F3517" i="18"/>
  <c r="F119" i="18"/>
  <c r="F279" i="18"/>
  <c r="F551" i="18"/>
  <c r="F743" i="18"/>
  <c r="F1015" i="18"/>
  <c r="F1415" i="18"/>
  <c r="F2471" i="18"/>
  <c r="F3239" i="18"/>
  <c r="F3367" i="18"/>
  <c r="F4087" i="18"/>
  <c r="F843" i="18"/>
  <c r="F1451" i="18"/>
  <c r="F2043" i="18"/>
  <c r="F2299" i="18"/>
  <c r="F3003" i="18"/>
  <c r="F1512" i="18"/>
  <c r="F1736" i="18"/>
  <c r="F1992" i="18"/>
  <c r="F2216" i="18"/>
  <c r="F1150" i="18"/>
  <c r="F3390" i="18"/>
  <c r="F56" i="18"/>
  <c r="F1866" i="18"/>
  <c r="F3018" i="18"/>
  <c r="F2852" i="18"/>
  <c r="F172" i="18"/>
  <c r="F166" i="18"/>
  <c r="F1030" i="18"/>
  <c r="F419" i="18"/>
  <c r="F1363" i="18"/>
  <c r="F1923" i="18"/>
  <c r="F2723" i="18"/>
  <c r="F2979" i="18"/>
  <c r="F3379" i="18"/>
  <c r="F3779" i="18"/>
  <c r="F144" i="18"/>
  <c r="F368" i="18"/>
  <c r="F928" i="18"/>
  <c r="F1104" i="18"/>
  <c r="F1328" i="18"/>
  <c r="F1472" i="18"/>
  <c r="F1824" i="18"/>
  <c r="F2000" i="18"/>
  <c r="F2160" i="18"/>
  <c r="F2336" i="18"/>
  <c r="F3072" i="18"/>
  <c r="F3232" i="18"/>
  <c r="F4160" i="18"/>
  <c r="F509" i="18"/>
  <c r="F2077" i="18"/>
  <c r="F2637" i="18"/>
  <c r="F2781" i="18"/>
  <c r="F3261" i="18"/>
  <c r="F3389" i="18"/>
  <c r="F4093" i="18"/>
  <c r="F4221" i="18"/>
  <c r="F295" i="18"/>
  <c r="F1303" i="18"/>
  <c r="F1431" i="18"/>
  <c r="F1911" i="18"/>
  <c r="F2039" i="18"/>
  <c r="F2151" i="18"/>
  <c r="F2247" i="18"/>
  <c r="F2487" i="18"/>
  <c r="F2615" i="18"/>
  <c r="F2727" i="18"/>
  <c r="F3671" i="18"/>
  <c r="F4103" i="18"/>
  <c r="F4199" i="18"/>
  <c r="F1803" i="18"/>
  <c r="F2171" i="18"/>
  <c r="F2427" i="18"/>
  <c r="F2635" i="18"/>
  <c r="F3339" i="18"/>
  <c r="F3467" i="18"/>
  <c r="F1400" i="18"/>
  <c r="F1624" i="18"/>
  <c r="F1752" i="18"/>
  <c r="F2104" i="18"/>
  <c r="F2232" i="18"/>
  <c r="F2472" i="18"/>
  <c r="F2568" i="18"/>
  <c r="F2808" i="18"/>
  <c r="F2920" i="18"/>
  <c r="F3128" i="18"/>
  <c r="F3240" i="18"/>
  <c r="F1589" i="18"/>
  <c r="F1717" i="18"/>
  <c r="F2241" i="18"/>
  <c r="F1214" i="18"/>
  <c r="F3406" i="18"/>
  <c r="F72" i="18"/>
  <c r="F253" i="18"/>
  <c r="F698" i="18"/>
  <c r="F1300" i="18"/>
  <c r="F2884" i="18"/>
  <c r="F3556" i="18"/>
  <c r="F479" i="18"/>
  <c r="F3599" i="18"/>
  <c r="F268" i="18"/>
  <c r="F198" i="18"/>
  <c r="F467" i="18"/>
  <c r="F1395" i="18"/>
  <c r="F1635" i="18"/>
  <c r="F2275" i="18"/>
  <c r="F2531" i="18"/>
  <c r="F4003" i="18"/>
  <c r="F384" i="18"/>
  <c r="F1120" i="18"/>
  <c r="F2352" i="18"/>
  <c r="F3408" i="18"/>
  <c r="F3744" i="18"/>
  <c r="F1037" i="18"/>
  <c r="F1357" i="18"/>
  <c r="F1581" i="18"/>
  <c r="F1789" i="18"/>
  <c r="F2349" i="18"/>
  <c r="F2941" i="18"/>
  <c r="F3165" i="18"/>
  <c r="F3405" i="18"/>
  <c r="F3533" i="18"/>
  <c r="F3757" i="18"/>
  <c r="F3853" i="18"/>
  <c r="F3965" i="18"/>
  <c r="F135" i="18"/>
  <c r="F871" i="18"/>
  <c r="F1175" i="18"/>
  <c r="F1815" i="18"/>
  <c r="F1927" i="18"/>
  <c r="F2263" i="18"/>
  <c r="F2375" i="18"/>
  <c r="F2631" i="18"/>
  <c r="F2919" i="18"/>
  <c r="F3111" i="18"/>
  <c r="F3255" i="18"/>
  <c r="F3383" i="18"/>
  <c r="F3591" i="18"/>
  <c r="F3991" i="18"/>
  <c r="F4215" i="18"/>
  <c r="F859" i="18"/>
  <c r="F987" i="18"/>
  <c r="F1275" i="18"/>
  <c r="F1467" i="18"/>
  <c r="F1819" i="18"/>
  <c r="F2539" i="18"/>
  <c r="F2779" i="18"/>
  <c r="F2907" i="18"/>
  <c r="F3131" i="18"/>
  <c r="F3227" i="18"/>
  <c r="F1304" i="18"/>
  <c r="F1880" i="18"/>
  <c r="F2008" i="18"/>
  <c r="F2584" i="18"/>
  <c r="F2696" i="18"/>
  <c r="F2936" i="18"/>
  <c r="F3144" i="18"/>
  <c r="F276" i="18"/>
  <c r="F2218" i="18"/>
  <c r="F2916" i="18"/>
  <c r="F527" i="18"/>
  <c r="F3775" i="18"/>
  <c r="F233" i="18"/>
  <c r="F214" i="18"/>
  <c r="F630" i="18"/>
  <c r="F979" i="18"/>
  <c r="F3203" i="18"/>
  <c r="F3603" i="18"/>
  <c r="F4019" i="18"/>
  <c r="F4179" i="18"/>
  <c r="F400" i="18"/>
  <c r="F560" i="18"/>
  <c r="F1344" i="18"/>
  <c r="F1504" i="18"/>
  <c r="F1840" i="18"/>
  <c r="F2016" i="18"/>
  <c r="F2560" i="18"/>
  <c r="F3248" i="18"/>
  <c r="F3600" i="18"/>
  <c r="F3904" i="18"/>
  <c r="F4176" i="18"/>
  <c r="F1197" i="18"/>
  <c r="F1389" i="18"/>
  <c r="F1805" i="18"/>
  <c r="F2653" i="18"/>
  <c r="F2957" i="18"/>
  <c r="F3053" i="18"/>
  <c r="F3549" i="18"/>
  <c r="F3645" i="18"/>
  <c r="F3869" i="18"/>
  <c r="F327" i="18"/>
  <c r="F759" i="18"/>
  <c r="F887" i="18"/>
  <c r="F1031" i="18"/>
  <c r="F1447" i="18"/>
  <c r="F1559" i="18"/>
  <c r="F2055" i="18"/>
  <c r="F2743" i="18"/>
  <c r="F2839" i="18"/>
  <c r="F3031" i="18"/>
  <c r="F3479" i="18"/>
  <c r="F3783" i="18"/>
  <c r="F3879" i="18"/>
  <c r="F1307" i="18"/>
  <c r="F1483" i="18"/>
  <c r="F1947" i="18"/>
  <c r="F2315" i="18"/>
  <c r="F3243" i="18"/>
  <c r="F1528" i="18"/>
  <c r="F728" i="18"/>
  <c r="F566" i="18"/>
  <c r="F2314" i="18"/>
  <c r="F2212" i="18"/>
  <c r="F3012" i="18"/>
  <c r="F783" i="18"/>
  <c r="F246" i="18"/>
  <c r="F1718" i="18"/>
  <c r="F179" i="18"/>
  <c r="F3395" i="18"/>
  <c r="F3907" i="18"/>
  <c r="F656" i="18"/>
  <c r="F2576" i="18"/>
  <c r="F2768" i="18"/>
  <c r="F3024" i="18"/>
  <c r="F3440" i="18"/>
  <c r="F4192" i="18"/>
  <c r="F1213" i="18"/>
  <c r="F1469" i="18"/>
  <c r="F4157" i="18"/>
  <c r="F39" i="18"/>
  <c r="F1239" i="18"/>
  <c r="F1863" i="18"/>
  <c r="F1991" i="18"/>
  <c r="F2535" i="18"/>
  <c r="F2951" i="18"/>
  <c r="F3079" i="18"/>
  <c r="F1323" i="18"/>
  <c r="F2091" i="18"/>
  <c r="F1320" i="18"/>
  <c r="F1768" i="18"/>
  <c r="F1896" i="18"/>
  <c r="F2312" i="18"/>
  <c r="F2728" i="18"/>
  <c r="F2968" i="18"/>
  <c r="F3080" i="18"/>
  <c r="F2213" i="18"/>
  <c r="F2341" i="18"/>
  <c r="F2437" i="18"/>
  <c r="F3221" i="18"/>
  <c r="F3349" i="18"/>
  <c r="F3845" i="18"/>
  <c r="F1042" i="18"/>
  <c r="F1346" i="18"/>
  <c r="F1778" i="18"/>
  <c r="F2050" i="18"/>
  <c r="F2178" i="18"/>
  <c r="F2962" i="18"/>
  <c r="F3058" i="18"/>
  <c r="F3362" i="18"/>
  <c r="F3778" i="18"/>
  <c r="F4066" i="18"/>
  <c r="F4162" i="18"/>
  <c r="F1375" i="18"/>
  <c r="F1503" i="18"/>
  <c r="F2015" i="18"/>
  <c r="F2223" i="18"/>
  <c r="F2751" i="18"/>
  <c r="F2959" i="18"/>
  <c r="F3055" i="18"/>
  <c r="F3567" i="18"/>
  <c r="F3791" i="18"/>
  <c r="F4047" i="18"/>
  <c r="F652" i="18"/>
  <c r="F876" i="18"/>
  <c r="F1100" i="18"/>
  <c r="F1180" i="18"/>
  <c r="F1820" i="18"/>
  <c r="F2284" i="18"/>
  <c r="F2492" i="18"/>
  <c r="F2588" i="18"/>
  <c r="F2684" i="18"/>
  <c r="F2860" i="18"/>
  <c r="F3292" i="18"/>
  <c r="F3532" i="18"/>
  <c r="F3628" i="18"/>
  <c r="F904" i="18"/>
  <c r="F598" i="18"/>
  <c r="F2330" i="18"/>
  <c r="F1660" i="18"/>
  <c r="F537" i="18"/>
  <c r="F694" i="18"/>
  <c r="F1750" i="18"/>
  <c r="F195" i="18"/>
  <c r="F1427" i="18"/>
  <c r="F2867" i="18"/>
  <c r="F448" i="18"/>
  <c r="F672" i="18"/>
  <c r="F960" i="18"/>
  <c r="F1168" i="18"/>
  <c r="F2368" i="18"/>
  <c r="F3456" i="18"/>
  <c r="F3680" i="18"/>
  <c r="F4208" i="18"/>
  <c r="F1229" i="18"/>
  <c r="F1485" i="18"/>
  <c r="F2429" i="18"/>
  <c r="F2829" i="18"/>
  <c r="F3997" i="18"/>
  <c r="F647" i="18"/>
  <c r="F1047" i="18"/>
  <c r="F2007" i="18"/>
  <c r="F2551" i="18"/>
  <c r="F3399" i="18"/>
  <c r="F3527" i="18"/>
  <c r="F3927" i="18"/>
  <c r="F4055" i="18"/>
  <c r="F891" i="18"/>
  <c r="F2235" i="18"/>
  <c r="F3067" i="18"/>
  <c r="F3195" i="18"/>
  <c r="F1336" i="18"/>
  <c r="F1464" i="18"/>
  <c r="F1912" i="18"/>
  <c r="F2040" i="18"/>
  <c r="F2168" i="18"/>
  <c r="F2600" i="18"/>
  <c r="F3208" i="18"/>
  <c r="F1573" i="18"/>
  <c r="F1989" i="18"/>
  <c r="F2229" i="18"/>
  <c r="F2453" i="18"/>
  <c r="F3013" i="18"/>
  <c r="F3445" i="18"/>
  <c r="F3637" i="18"/>
  <c r="F1074" i="18"/>
  <c r="F1794" i="18"/>
  <c r="F2626" i="18"/>
  <c r="F2754" i="18"/>
  <c r="F2850" i="18"/>
  <c r="F3170" i="18"/>
  <c r="F4178" i="18"/>
  <c r="F959" i="18"/>
  <c r="F1119" i="18"/>
  <c r="F1647" i="18"/>
  <c r="F1791" i="18"/>
  <c r="F1903" i="18"/>
  <c r="F2463" i="18"/>
  <c r="F2559" i="18"/>
  <c r="F2655" i="18"/>
  <c r="F2863" i="18"/>
  <c r="F3167" i="18"/>
  <c r="F3391" i="18"/>
  <c r="F3471" i="18"/>
  <c r="F4143" i="18"/>
  <c r="F764" i="18"/>
  <c r="F1276" i="18"/>
  <c r="F2012" i="18"/>
  <c r="F2780" i="18"/>
  <c r="F2956" i="18"/>
  <c r="F3036" i="18"/>
  <c r="F3452" i="18"/>
  <c r="F4092" i="18"/>
  <c r="F1193" i="18"/>
  <c r="F1337" i="18"/>
  <c r="F1545" i="18"/>
  <c r="F1721" i="18"/>
  <c r="F1977" i="18"/>
  <c r="F2089" i="18"/>
  <c r="F2361" i="18"/>
  <c r="F2745" i="18"/>
  <c r="F2921" i="18"/>
  <c r="F3001" i="18"/>
  <c r="F3161" i="18"/>
  <c r="F3241" i="18"/>
  <c r="F3497" i="18"/>
  <c r="F3657" i="18"/>
  <c r="F3737" i="18"/>
  <c r="F3817" i="18"/>
  <c r="F1142" i="18"/>
  <c r="F1430" i="18"/>
  <c r="F1798" i="18"/>
  <c r="F606" i="18"/>
  <c r="F2554" i="18"/>
  <c r="F2228" i="18"/>
  <c r="F553" i="18"/>
  <c r="F326" i="18"/>
  <c r="F1766" i="18"/>
  <c r="F2307" i="18"/>
  <c r="F3443" i="18"/>
  <c r="F3939" i="18"/>
  <c r="F4227" i="18"/>
  <c r="F1216" i="18"/>
  <c r="F1696" i="18"/>
  <c r="F1888" i="18"/>
  <c r="F3696" i="18"/>
  <c r="F4048" i="18"/>
  <c r="F1501" i="18"/>
  <c r="F1949" i="18"/>
  <c r="F2285" i="18"/>
  <c r="F2989" i="18"/>
  <c r="F3293" i="18"/>
  <c r="F3597" i="18"/>
  <c r="F663" i="18"/>
  <c r="F1703" i="18"/>
  <c r="F2279" i="18"/>
  <c r="F2423" i="18"/>
  <c r="F4231" i="18"/>
  <c r="F907" i="18"/>
  <c r="F1339" i="18"/>
  <c r="F1563" i="18"/>
  <c r="F2795" i="18"/>
  <c r="F2939" i="18"/>
  <c r="F1928" i="18"/>
  <c r="F2840" i="18"/>
  <c r="F2984" i="18"/>
  <c r="F3320" i="18"/>
  <c r="F1861" i="18"/>
  <c r="F2005" i="18"/>
  <c r="F2101" i="18"/>
  <c r="F2709" i="18"/>
  <c r="F2821" i="18"/>
  <c r="F2933" i="18"/>
  <c r="F3237" i="18"/>
  <c r="F3461" i="18"/>
  <c r="F3653" i="18"/>
  <c r="F3973" i="18"/>
  <c r="F1490" i="18"/>
  <c r="F1650" i="18"/>
  <c r="F1810" i="18"/>
  <c r="F1938" i="18"/>
  <c r="F2402" i="18"/>
  <c r="F2514" i="18"/>
  <c r="F2642" i="18"/>
  <c r="F3586" i="18"/>
  <c r="F3682" i="18"/>
  <c r="F3794" i="18"/>
  <c r="F3986" i="18"/>
  <c r="F991" i="18"/>
  <c r="F1135" i="18"/>
  <c r="F1247" i="18"/>
  <c r="F1535" i="18"/>
  <c r="F2031" i="18"/>
  <c r="F2239" i="18"/>
  <c r="F2367" i="18"/>
  <c r="F2879" i="18"/>
  <c r="F3071" i="18"/>
  <c r="F3263" i="18"/>
  <c r="F3967" i="18"/>
  <c r="F4063" i="18"/>
  <c r="F4239" i="18"/>
  <c r="F780" i="18"/>
  <c r="F1004" i="18"/>
  <c r="F1196" i="18"/>
  <c r="F1628" i="18"/>
  <c r="F1740" i="18"/>
  <c r="F2124" i="18"/>
  <c r="F2204" i="18"/>
  <c r="F3132" i="18"/>
  <c r="F3212" i="18"/>
  <c r="F3372" i="18"/>
  <c r="F3708" i="18"/>
  <c r="F4172" i="18"/>
  <c r="F1801" i="18"/>
  <c r="F1897" i="18"/>
  <c r="F1993" i="18"/>
  <c r="F2265" i="18"/>
  <c r="F3081" i="18"/>
  <c r="F772" i="18"/>
  <c r="F1364" i="18"/>
  <c r="F2276" i="18"/>
  <c r="F3268" i="18"/>
  <c r="F79" i="18"/>
  <c r="F2268" i="18"/>
  <c r="F1433" i="18"/>
  <c r="F1974" i="18"/>
  <c r="F1027" i="18"/>
  <c r="F2323" i="18"/>
  <c r="F2659" i="18"/>
  <c r="F3667" i="18"/>
  <c r="F496" i="18"/>
  <c r="F976" i="18"/>
  <c r="F1712" i="18"/>
  <c r="F2592" i="18"/>
  <c r="F3280" i="18"/>
  <c r="F3472" i="18"/>
  <c r="F4064" i="18"/>
  <c r="F4224" i="18"/>
  <c r="F1053" i="18"/>
  <c r="F1517" i="18"/>
  <c r="F1965" i="18"/>
  <c r="F3437" i="18"/>
  <c r="F3613" i="18"/>
  <c r="F4013" i="18"/>
  <c r="F359" i="18"/>
  <c r="F1255" i="18"/>
  <c r="F1735" i="18"/>
  <c r="F1879" i="18"/>
  <c r="F2295" i="18"/>
  <c r="F2967" i="18"/>
  <c r="F3799" i="18"/>
  <c r="F715" i="18"/>
  <c r="F923" i="18"/>
  <c r="F1355" i="18"/>
  <c r="F2107" i="18"/>
  <c r="F2955" i="18"/>
  <c r="F3211" i="18"/>
  <c r="F3355" i="18"/>
  <c r="F1784" i="18"/>
  <c r="F2856" i="18"/>
  <c r="F3000" i="18"/>
  <c r="F1605" i="18"/>
  <c r="F2357" i="18"/>
  <c r="F2469" i="18"/>
  <c r="F2837" i="18"/>
  <c r="F3141" i="18"/>
  <c r="F3253" i="18"/>
  <c r="F3365" i="18"/>
  <c r="F3557" i="18"/>
  <c r="F3749" i="18"/>
  <c r="F3989" i="18"/>
  <c r="F1202" i="18"/>
  <c r="F1362" i="18"/>
  <c r="F1522" i="18"/>
  <c r="F1954" i="18"/>
  <c r="F2066" i="18"/>
  <c r="F2290" i="18"/>
  <c r="F2418" i="18"/>
  <c r="F2658" i="18"/>
  <c r="F2866" i="18"/>
  <c r="F2978" i="18"/>
  <c r="F3074" i="18"/>
  <c r="F3266" i="18"/>
  <c r="F3378" i="18"/>
  <c r="F3474" i="18"/>
  <c r="F3890" i="18"/>
  <c r="F1279" i="18"/>
  <c r="F1919" i="18"/>
  <c r="F2255" i="18"/>
  <c r="F2479" i="18"/>
  <c r="F2671" i="18"/>
  <c r="F2767" i="18"/>
  <c r="F2975" i="18"/>
  <c r="F3279" i="18"/>
  <c r="F3583" i="18"/>
  <c r="F3887" i="18"/>
  <c r="F668" i="18"/>
  <c r="F892" i="18"/>
  <c r="F1020" i="18"/>
  <c r="F1388" i="18"/>
  <c r="F1516" i="18"/>
  <c r="F1836" i="18"/>
  <c r="F1932" i="18"/>
  <c r="F2028" i="18"/>
  <c r="F2300" i="18"/>
  <c r="F2380" i="18"/>
  <c r="F2604" i="18"/>
  <c r="F2700" i="18"/>
  <c r="F2801" i="18"/>
  <c r="F852" i="18"/>
  <c r="F1380" i="18"/>
  <c r="F2292" i="18"/>
  <c r="F3316" i="18"/>
  <c r="F332" i="18"/>
  <c r="F2460" i="18"/>
  <c r="F1561" i="18"/>
  <c r="F886" i="18"/>
  <c r="F1043" i="18"/>
  <c r="F2675" i="18"/>
  <c r="F3475" i="18"/>
  <c r="F528" i="18"/>
  <c r="F992" i="18"/>
  <c r="F1264" i="18"/>
  <c r="F1536" i="18"/>
  <c r="F1728" i="18"/>
  <c r="F1904" i="18"/>
  <c r="F2384" i="18"/>
  <c r="F2608" i="18"/>
  <c r="F2816" i="18"/>
  <c r="F3296" i="18"/>
  <c r="F4080" i="18"/>
  <c r="F1069" i="18"/>
  <c r="F1261" i="18"/>
  <c r="F1821" i="18"/>
  <c r="F2669" i="18"/>
  <c r="F2845" i="18"/>
  <c r="F3005" i="18"/>
  <c r="F3309" i="18"/>
  <c r="F3885" i="18"/>
  <c r="F4173" i="18"/>
  <c r="F375" i="18"/>
  <c r="F1591" i="18"/>
  <c r="F1751" i="18"/>
  <c r="F2855" i="18"/>
  <c r="F3287" i="18"/>
  <c r="F3415" i="18"/>
  <c r="F3543" i="18"/>
  <c r="F731" i="18"/>
  <c r="F939" i="18"/>
  <c r="F1147" i="18"/>
  <c r="F2251" i="18"/>
  <c r="F2971" i="18"/>
  <c r="F3083" i="18"/>
  <c r="F3387" i="18"/>
  <c r="F1352" i="18"/>
  <c r="F2056" i="18"/>
  <c r="F2184" i="18"/>
  <c r="F2616" i="18"/>
  <c r="F2744" i="18"/>
  <c r="F2872" i="18"/>
  <c r="F3016" i="18"/>
  <c r="F1733" i="18"/>
  <c r="F1877" i="18"/>
  <c r="F2597" i="18"/>
  <c r="F2853" i="18"/>
  <c r="F3029" i="18"/>
  <c r="F3269" i="18"/>
  <c r="F3877" i="18"/>
  <c r="F4005" i="18"/>
  <c r="F1234" i="18"/>
  <c r="F1666" i="18"/>
  <c r="F1970" i="18"/>
  <c r="F2210" i="18"/>
  <c r="F2770" i="18"/>
  <c r="F2882" i="18"/>
  <c r="F3090" i="18"/>
  <c r="F3282" i="18"/>
  <c r="F3490" i="18"/>
  <c r="F3698" i="18"/>
  <c r="F3906" i="18"/>
  <c r="F4082" i="18"/>
  <c r="F1551" i="18"/>
  <c r="F1935" i="18"/>
  <c r="F2047" i="18"/>
  <c r="F2143" i="18"/>
  <c r="F3295" i="18"/>
  <c r="F3487" i="18"/>
  <c r="F3695" i="18"/>
  <c r="F3807" i="18"/>
  <c r="F4159" i="18"/>
  <c r="F684" i="18"/>
  <c r="F1116" i="18"/>
  <c r="F1404" i="18"/>
  <c r="F1532" i="18"/>
  <c r="F1756" i="18"/>
  <c r="F2796" i="18"/>
  <c r="F2972" i="18"/>
  <c r="F3052" i="18"/>
  <c r="F3228" i="18"/>
  <c r="F3308" i="18"/>
  <c r="F3468" i="18"/>
  <c r="F3548" i="18"/>
  <c r="F3644" i="18"/>
  <c r="F4028" i="18"/>
  <c r="F4108" i="18"/>
  <c r="F1297" i="18"/>
  <c r="F3994" i="18"/>
  <c r="F1540" i="18"/>
  <c r="F1785" i="18"/>
  <c r="F902" i="18"/>
  <c r="F483" i="18"/>
  <c r="F1155" i="18"/>
  <c r="F2003" i="18"/>
  <c r="F3491" i="18"/>
  <c r="F272" i="18"/>
  <c r="F1008" i="18"/>
  <c r="F2624" i="18"/>
  <c r="F3920" i="18"/>
  <c r="F1085" i="18"/>
  <c r="F2301" i="18"/>
  <c r="F391" i="18"/>
  <c r="F919" i="18"/>
  <c r="F2167" i="18"/>
  <c r="F2759" i="18"/>
  <c r="F3303" i="18"/>
  <c r="F3431" i="18"/>
  <c r="F3687" i="18"/>
  <c r="F3943" i="18"/>
  <c r="F1371" i="18"/>
  <c r="F1963" i="18"/>
  <c r="F2683" i="18"/>
  <c r="F3499" i="18"/>
  <c r="F1368" i="18"/>
  <c r="F1496" i="18"/>
  <c r="F1640" i="18"/>
  <c r="F2072" i="18"/>
  <c r="F2344" i="18"/>
  <c r="F2488" i="18"/>
  <c r="F3112" i="18"/>
  <c r="F3336" i="18"/>
  <c r="F1749" i="18"/>
  <c r="F2021" i="18"/>
  <c r="F2117" i="18"/>
  <c r="F2261" i="18"/>
  <c r="F2373" i="18"/>
  <c r="F2725" i="18"/>
  <c r="F3045" i="18"/>
  <c r="F3477" i="18"/>
  <c r="F3669" i="18"/>
  <c r="F946" i="18"/>
  <c r="F1378" i="18"/>
  <c r="F1682" i="18"/>
  <c r="F1826" i="18"/>
  <c r="F3186" i="18"/>
  <c r="F3506" i="18"/>
  <c r="F3602" i="18"/>
  <c r="F3714" i="18"/>
  <c r="F4098" i="18"/>
  <c r="F4194" i="18"/>
  <c r="F1151" i="18"/>
  <c r="F1407" i="18"/>
  <c r="F1663" i="18"/>
  <c r="F1807" i="18"/>
  <c r="F1951" i="18"/>
  <c r="F2575" i="18"/>
  <c r="F2895" i="18"/>
  <c r="F3183" i="18"/>
  <c r="F3407" i="18"/>
  <c r="F3711" i="18"/>
  <c r="F3983" i="18"/>
  <c r="F796" i="18"/>
  <c r="F1292" i="18"/>
  <c r="F2140" i="18"/>
  <c r="F2220" i="18"/>
  <c r="F2524" i="18"/>
  <c r="F2892" i="18"/>
  <c r="F3148" i="18"/>
  <c r="F3724" i="18"/>
  <c r="F1225" i="18"/>
  <c r="F1481" i="18"/>
  <c r="F1737" i="18"/>
  <c r="F1913" i="18"/>
  <c r="F2489" i="18"/>
  <c r="F2937" i="18"/>
  <c r="F3097" i="18"/>
  <c r="F3433" i="18"/>
  <c r="F3513" i="18"/>
  <c r="F3833" i="18"/>
  <c r="F3929" i="18"/>
  <c r="F4169" i="18"/>
  <c r="F4249" i="18"/>
  <c r="F1558" i="18"/>
  <c r="F1910" i="18"/>
  <c r="F2182" i="18"/>
  <c r="F2390" i="18"/>
  <c r="F445" i="18"/>
  <c r="F4010" i="18"/>
  <c r="F868" i="18"/>
  <c r="F1636" i="18"/>
  <c r="F460" i="18"/>
  <c r="F918" i="18"/>
  <c r="F499" i="18"/>
  <c r="F2691" i="18"/>
  <c r="F3219" i="18"/>
  <c r="F1024" i="18"/>
  <c r="F1744" i="18"/>
  <c r="F2416" i="18"/>
  <c r="F3120" i="18"/>
  <c r="F4096" i="18"/>
  <c r="F1997" i="18"/>
  <c r="F2157" i="18"/>
  <c r="F3453" i="18"/>
  <c r="F3773" i="18"/>
  <c r="F407" i="18"/>
  <c r="F2071" i="18"/>
  <c r="F2311" i="18"/>
  <c r="F2439" i="18"/>
  <c r="F3703" i="18"/>
  <c r="F3815" i="18"/>
  <c r="F4119" i="18"/>
  <c r="F4247" i="18"/>
  <c r="F747" i="18"/>
  <c r="F1979" i="18"/>
  <c r="F2123" i="18"/>
  <c r="F3115" i="18"/>
  <c r="F3259" i="18"/>
  <c r="F3515" i="18"/>
  <c r="F1656" i="18"/>
  <c r="F2888" i="18"/>
  <c r="F3352" i="18"/>
  <c r="F1461" i="18"/>
  <c r="F1621" i="18"/>
  <c r="F2133" i="18"/>
  <c r="F2389" i="18"/>
  <c r="F2949" i="18"/>
  <c r="F3157" i="18"/>
  <c r="F3765" i="18"/>
  <c r="F1250" i="18"/>
  <c r="F1698" i="18"/>
  <c r="F1842" i="18"/>
  <c r="F2082" i="18"/>
  <c r="F2434" i="18"/>
  <c r="F2530" i="18"/>
  <c r="F2674" i="18"/>
  <c r="F2994" i="18"/>
  <c r="F3394" i="18"/>
  <c r="F3810" i="18"/>
  <c r="F4002" i="18"/>
  <c r="F1023" i="18"/>
  <c r="F1167" i="18"/>
  <c r="F1439" i="18"/>
  <c r="F1695" i="18"/>
  <c r="F2159" i="18"/>
  <c r="F2271" i="18"/>
  <c r="F2383" i="18"/>
  <c r="F2687" i="18"/>
  <c r="F2783" i="18"/>
  <c r="F2991" i="18"/>
  <c r="F1546" i="18"/>
  <c r="F213" i="18"/>
  <c r="F3928" i="18"/>
  <c r="F4171" i="18"/>
  <c r="F3582" i="18"/>
  <c r="F4022" i="18"/>
  <c r="F2838" i="18"/>
  <c r="F3656" i="18"/>
  <c r="F3995" i="18"/>
  <c r="F3739" i="18"/>
  <c r="F3876" i="18"/>
  <c r="F4072" i="18"/>
  <c r="F3816" i="18"/>
  <c r="F3448" i="18"/>
  <c r="F4238" i="18"/>
  <c r="F4142" i="18"/>
  <c r="F4097" i="18"/>
  <c r="F4017" i="18"/>
  <c r="F4036" i="18"/>
  <c r="F3414" i="18"/>
  <c r="F2982" i="18"/>
  <c r="F2550" i="18"/>
  <c r="F2470" i="18"/>
  <c r="F2374" i="18"/>
  <c r="F2262" i="18"/>
  <c r="F1862" i="18"/>
  <c r="F1494" i="18"/>
  <c r="F3721" i="18"/>
  <c r="F3465" i="18"/>
  <c r="F3113" i="18"/>
  <c r="F3017" i="18"/>
  <c r="F2729" i="18"/>
  <c r="F2537" i="18"/>
  <c r="F2441" i="18"/>
  <c r="F2329" i="18"/>
  <c r="F4204" i="18"/>
  <c r="F3948" i="18"/>
  <c r="F3868" i="18"/>
  <c r="F3788" i="18"/>
  <c r="F3500" i="18"/>
  <c r="F3196" i="18"/>
  <c r="F3100" i="18"/>
  <c r="F2908" i="18"/>
  <c r="F1868" i="18"/>
  <c r="F1500" i="18"/>
  <c r="F1228" i="18"/>
  <c r="F1132" i="18"/>
  <c r="F732" i="18"/>
  <c r="F3951" i="18"/>
  <c r="F3855" i="18"/>
  <c r="F3359" i="18"/>
  <c r="F3199" i="18"/>
  <c r="F2431" i="18"/>
  <c r="F2287" i="18"/>
  <c r="F1999" i="18"/>
  <c r="F1855" i="18"/>
  <c r="F1199" i="18"/>
  <c r="F4146" i="18"/>
  <c r="F4034" i="18"/>
  <c r="F3762" i="18"/>
  <c r="F3250" i="18"/>
  <c r="F2594" i="18"/>
  <c r="F2146" i="18"/>
  <c r="F3925" i="18"/>
  <c r="F3381" i="18"/>
  <c r="F3093" i="18"/>
  <c r="F2965" i="18"/>
  <c r="F2712" i="18"/>
  <c r="F2392" i="18"/>
  <c r="F1544" i="18"/>
  <c r="F3291" i="18"/>
  <c r="F3147" i="18"/>
  <c r="F2507" i="18"/>
  <c r="F2791" i="18"/>
  <c r="F807" i="18"/>
  <c r="F3677" i="18"/>
  <c r="F2557" i="18"/>
  <c r="F1453" i="18"/>
  <c r="I3321" i="18"/>
  <c r="F2272" i="18"/>
  <c r="F784" i="18"/>
  <c r="F4099" i="18"/>
  <c r="F3827" i="18"/>
  <c r="F1715" i="18"/>
  <c r="I1021" i="18"/>
  <c r="F793" i="18"/>
  <c r="I3271" i="18"/>
  <c r="I2710" i="18"/>
  <c r="I2614" i="18"/>
  <c r="I1462" i="18"/>
  <c r="I1030" i="18"/>
  <c r="I3785" i="18"/>
  <c r="I1961" i="18"/>
  <c r="I1257" i="18"/>
  <c r="I3596" i="18"/>
  <c r="I1772" i="18"/>
  <c r="I1548" i="18"/>
  <c r="I837" i="18"/>
  <c r="I515" i="18"/>
  <c r="I577" i="18"/>
  <c r="I1364" i="18"/>
  <c r="I3383" i="18"/>
  <c r="I599" i="18"/>
  <c r="I1342" i="18"/>
  <c r="I3513" i="18"/>
  <c r="I3241" i="18"/>
  <c r="I3113" i="18"/>
  <c r="I1673" i="18"/>
  <c r="I921" i="18"/>
  <c r="I617" i="18"/>
  <c r="I4044" i="18"/>
  <c r="I2796" i="18"/>
  <c r="I284" i="18"/>
  <c r="I1087" i="18"/>
  <c r="I770" i="18"/>
  <c r="I466" i="18"/>
  <c r="I789" i="18"/>
  <c r="I888" i="18"/>
  <c r="I3539" i="18"/>
  <c r="I1331" i="18"/>
  <c r="I481" i="18"/>
  <c r="I564" i="18"/>
  <c r="I3367" i="18"/>
  <c r="I279" i="18"/>
  <c r="I858" i="18"/>
  <c r="I1326" i="18"/>
  <c r="I2822" i="18"/>
  <c r="I2118" i="18"/>
  <c r="I646" i="18"/>
  <c r="I2825" i="18"/>
  <c r="I105" i="18"/>
  <c r="I3580" i="18"/>
  <c r="I3100" i="18"/>
  <c r="I2412" i="18"/>
  <c r="I2204" i="18"/>
  <c r="I847" i="18"/>
  <c r="I53" i="18"/>
  <c r="I1283" i="18"/>
  <c r="I54" i="18"/>
  <c r="I465" i="18"/>
  <c r="I110" i="18"/>
  <c r="I206" i="18"/>
  <c r="I426" i="18"/>
  <c r="I698" i="18"/>
  <c r="I3018" i="18"/>
  <c r="I151" i="18"/>
  <c r="I1239" i="18"/>
  <c r="I75" i="18"/>
  <c r="I1018" i="18"/>
  <c r="I1754" i="18"/>
  <c r="I3034" i="18"/>
  <c r="I167" i="18"/>
  <c r="I1255" i="18"/>
  <c r="I2503" i="18"/>
  <c r="I593" i="18"/>
  <c r="I306" i="18"/>
  <c r="I995" i="18"/>
  <c r="I2531" i="18"/>
  <c r="I3411" i="18"/>
  <c r="I573" i="18"/>
  <c r="I1485" i="18"/>
  <c r="I1949" i="18"/>
  <c r="I2205" i="18"/>
  <c r="I619" i="18"/>
  <c r="I910" i="18"/>
  <c r="I1034" i="18"/>
  <c r="I1306" i="18"/>
  <c r="I2586" i="18"/>
  <c r="I2858" i="18"/>
  <c r="I3050" i="18"/>
  <c r="I3306" i="18"/>
  <c r="I491" i="18"/>
  <c r="I295" i="18"/>
  <c r="I631" i="18"/>
  <c r="I2167" i="18"/>
  <c r="I2439" i="18"/>
  <c r="I596" i="18"/>
  <c r="I161" i="18"/>
  <c r="I2403" i="18"/>
  <c r="I3363" i="18"/>
  <c r="I877" i="18"/>
  <c r="I1885" i="18"/>
  <c r="I2621" i="18"/>
  <c r="I3341" i="18"/>
  <c r="I3789" i="18"/>
  <c r="I312" i="18"/>
  <c r="I776" i="18"/>
  <c r="I334" i="18"/>
  <c r="I718" i="18"/>
  <c r="I811" i="18"/>
  <c r="I122" i="18"/>
  <c r="I343" i="18"/>
  <c r="I1863" i="18"/>
  <c r="I2455" i="18"/>
  <c r="I2759" i="18"/>
  <c r="I3446" i="18"/>
  <c r="I307" i="18"/>
  <c r="I1971" i="18"/>
  <c r="I2451" i="18"/>
  <c r="I2851" i="18"/>
  <c r="I3107" i="18"/>
  <c r="I944" i="18"/>
  <c r="I1645" i="18"/>
  <c r="I1901" i="18"/>
  <c r="I1502" i="18"/>
  <c r="I743" i="18"/>
  <c r="I132" i="18"/>
  <c r="I404" i="18"/>
  <c r="I753" i="18"/>
  <c r="I3462" i="18"/>
  <c r="I1155" i="18"/>
  <c r="I2243" i="18"/>
  <c r="I976" i="18"/>
  <c r="I701" i="18"/>
  <c r="I1197" i="18"/>
  <c r="I1453" i="18"/>
  <c r="I2941" i="18"/>
  <c r="I1134" i="18"/>
  <c r="I1678" i="18"/>
  <c r="I267" i="18"/>
  <c r="I2074" i="18"/>
  <c r="I1399" i="18"/>
  <c r="I2183" i="18"/>
  <c r="I2852" i="18"/>
  <c r="I242" i="18"/>
  <c r="I867" i="18"/>
  <c r="I2691" i="18"/>
  <c r="I3667" i="18"/>
  <c r="I157" i="18"/>
  <c r="I461" i="18"/>
  <c r="I2461" i="18"/>
  <c r="I3629" i="18"/>
  <c r="I14" i="18"/>
  <c r="I398" i="18"/>
  <c r="I1150" i="18"/>
  <c r="I683" i="18"/>
  <c r="I218" i="18"/>
  <c r="I2090" i="18"/>
  <c r="I439" i="18"/>
  <c r="I1127" i="18"/>
  <c r="I17" i="18"/>
  <c r="I1073" i="18"/>
  <c r="I706" i="18"/>
  <c r="I1292" i="18"/>
  <c r="I1507" i="18"/>
  <c r="I2259" i="18"/>
  <c r="I958" i="18"/>
  <c r="I586" i="18"/>
  <c r="I3658" i="18"/>
  <c r="I2119" i="18"/>
  <c r="I2935" i="18"/>
  <c r="I70" i="18"/>
  <c r="I2061" i="18"/>
  <c r="I744" i="18"/>
  <c r="I1672" i="18"/>
  <c r="I37" i="18"/>
  <c r="I197" i="18"/>
  <c r="I373" i="18"/>
  <c r="I258" i="18"/>
  <c r="I159" i="18"/>
  <c r="I2527" i="18"/>
  <c r="I492" i="18"/>
  <c r="I1260" i="18"/>
  <c r="I1498" i="18"/>
  <c r="I1930" i="18"/>
  <c r="I903" i="18"/>
  <c r="I2615" i="18"/>
  <c r="I376" i="18"/>
  <c r="I1171" i="18"/>
  <c r="I2643" i="18"/>
  <c r="I2963" i="18"/>
  <c r="I2752" i="18"/>
  <c r="I717" i="18"/>
  <c r="I1789" i="18"/>
  <c r="I91" i="18"/>
  <c r="I305" i="18"/>
  <c r="I2387" i="18"/>
  <c r="I2707" i="18"/>
  <c r="I4083" i="18"/>
  <c r="I733" i="18"/>
  <c r="I1133" i="18"/>
  <c r="I1469" i="18"/>
  <c r="I2509" i="18"/>
  <c r="I3469" i="18"/>
  <c r="I3725" i="18"/>
  <c r="I232" i="18"/>
  <c r="I882" i="18"/>
  <c r="I575" i="18"/>
  <c r="I1116" i="18"/>
  <c r="I1308" i="18"/>
  <c r="I526" i="18"/>
  <c r="I2922" i="18"/>
  <c r="I3370" i="18"/>
  <c r="I3786" i="18"/>
  <c r="I471" i="18"/>
  <c r="I2951" i="18"/>
  <c r="I141" i="18"/>
  <c r="I1579" i="18"/>
  <c r="I1626" i="18"/>
  <c r="I3802" i="18"/>
  <c r="I951" i="18"/>
  <c r="I2295" i="18"/>
  <c r="I1089" i="18"/>
  <c r="I2131" i="18"/>
  <c r="I1643" i="18"/>
  <c r="I2106" i="18"/>
  <c r="I750" i="18"/>
  <c r="I3146" i="18"/>
  <c r="I2007" i="18"/>
  <c r="I1249" i="18"/>
  <c r="I1324" i="18"/>
  <c r="I1363" i="18"/>
  <c r="I1037" i="18"/>
  <c r="I3037" i="18"/>
  <c r="I927" i="18"/>
  <c r="I1020" i="18"/>
  <c r="I1996" i="18"/>
  <c r="I3004" i="18"/>
  <c r="I345" i="18"/>
  <c r="I890" i="18"/>
  <c r="I1802" i="18"/>
  <c r="I2426" i="18"/>
  <c r="I647" i="18"/>
  <c r="I2599" i="18"/>
  <c r="I1265" i="18"/>
  <c r="I883" i="18"/>
  <c r="I2787" i="18"/>
  <c r="I3267" i="18"/>
  <c r="I2301" i="18"/>
  <c r="I283" i="18"/>
  <c r="I103" i="18"/>
  <c r="I3111" i="18"/>
  <c r="I3297" i="18"/>
  <c r="I2419" i="18"/>
  <c r="I3779" i="18"/>
  <c r="I4227" i="18"/>
  <c r="I450" i="18"/>
  <c r="I479" i="18"/>
  <c r="I703" i="18"/>
  <c r="I1644" i="18"/>
  <c r="I2908" i="18"/>
  <c r="I3308" i="18"/>
  <c r="I4124" i="18"/>
  <c r="I362" i="18"/>
  <c r="I3194" i="18"/>
  <c r="I807" i="18"/>
  <c r="I201" i="18"/>
  <c r="I422" i="18"/>
  <c r="I323" i="18"/>
  <c r="I2765" i="18"/>
  <c r="I3085" i="18"/>
  <c r="I645" i="18"/>
  <c r="I943" i="18"/>
  <c r="I620" i="18"/>
  <c r="I843" i="18"/>
  <c r="I1818" i="18"/>
  <c r="I233" i="18"/>
  <c r="I4243" i="18"/>
  <c r="I1181" i="18"/>
  <c r="I661" i="18"/>
  <c r="I1154" i="18"/>
  <c r="I3210" i="18"/>
  <c r="I1559" i="18"/>
  <c r="I228" i="18"/>
  <c r="I979" i="18"/>
  <c r="I1523" i="18"/>
  <c r="I2547" i="18"/>
  <c r="I2947" i="18"/>
  <c r="I3827" i="18"/>
  <c r="I285" i="18"/>
  <c r="I765" i="18"/>
  <c r="I1629" i="18"/>
  <c r="I2365" i="18"/>
  <c r="I2781" i="18"/>
  <c r="I3181" i="18"/>
  <c r="I693" i="18"/>
  <c r="I1186" i="18"/>
  <c r="I959" i="18"/>
  <c r="I1071" i="18"/>
  <c r="I815" i="18"/>
  <c r="I415" i="18"/>
  <c r="I2147" i="18"/>
  <c r="I3207" i="18"/>
  <c r="I1184" i="18"/>
  <c r="I3350" i="18"/>
  <c r="I2326" i="18"/>
  <c r="I1734" i="18"/>
  <c r="I4217" i="18"/>
  <c r="I4105" i="18"/>
  <c r="I2361" i="18"/>
  <c r="I2073" i="18"/>
  <c r="I1033" i="18"/>
  <c r="I3388" i="18"/>
  <c r="I924" i="18"/>
  <c r="I2847" i="18"/>
  <c r="I31" i="18"/>
  <c r="I722" i="18"/>
  <c r="I3021" i="18"/>
  <c r="I4099" i="18"/>
  <c r="I1201" i="18"/>
  <c r="I1262" i="18"/>
  <c r="I2489" i="18"/>
  <c r="I89" i="18"/>
  <c r="I3852" i="18"/>
  <c r="I892" i="18"/>
  <c r="I2351" i="18"/>
  <c r="I277" i="18"/>
  <c r="I3507" i="18"/>
  <c r="I1223" i="18"/>
  <c r="I1642" i="18"/>
  <c r="I829" i="18"/>
  <c r="H2790" i="18"/>
  <c r="G2518" i="18"/>
  <c r="G2198" i="18"/>
  <c r="G1702" i="18"/>
  <c r="H1110" i="18"/>
  <c r="G870" i="18"/>
  <c r="G630" i="18"/>
  <c r="G166" i="18"/>
  <c r="G313" i="18"/>
  <c r="G771" i="18"/>
  <c r="H700" i="18"/>
  <c r="G460" i="18"/>
  <c r="G201" i="18"/>
  <c r="H1154" i="18"/>
  <c r="H722" i="18"/>
  <c r="H450" i="18"/>
  <c r="F341" i="18"/>
  <c r="H2039" i="18"/>
  <c r="G3501" i="18"/>
  <c r="H2141" i="18"/>
  <c r="G477" i="18"/>
  <c r="H432" i="18"/>
  <c r="G891" i="18"/>
  <c r="H1342" i="18"/>
  <c r="G2721" i="18"/>
  <c r="G2692" i="18"/>
  <c r="G1220" i="18"/>
  <c r="H404" i="18"/>
  <c r="G390" i="18"/>
  <c r="G1625" i="18"/>
  <c r="G650" i="18"/>
  <c r="H460" i="18"/>
  <c r="G28" i="18"/>
  <c r="G431" i="18"/>
  <c r="G31" i="18"/>
  <c r="G3479" i="18"/>
  <c r="G2775" i="18"/>
  <c r="H2359" i="18"/>
  <c r="G2039" i="18"/>
  <c r="G279" i="18"/>
  <c r="G3821" i="18"/>
  <c r="G2845" i="18"/>
  <c r="G2077" i="18"/>
  <c r="G1517" i="18"/>
  <c r="H973" i="18"/>
  <c r="G222" i="18"/>
  <c r="G1521" i="18"/>
  <c r="H161" i="18"/>
  <c r="G3204" i="18"/>
  <c r="H2596" i="18"/>
  <c r="G1204" i="18"/>
  <c r="H920" i="18"/>
  <c r="H2774" i="18"/>
  <c r="G2614" i="18"/>
  <c r="H2342" i="18"/>
  <c r="H1846" i="18"/>
  <c r="H1494" i="18"/>
  <c r="G1270" i="18"/>
  <c r="G1030" i="18"/>
  <c r="H854" i="18"/>
  <c r="G265" i="18"/>
  <c r="G598" i="18"/>
  <c r="H876" i="18"/>
  <c r="G172" i="18"/>
  <c r="H431" i="18"/>
  <c r="G3751" i="18"/>
  <c r="H3479" i="18"/>
  <c r="G2359" i="18"/>
  <c r="H1143" i="18"/>
  <c r="G2525" i="18"/>
  <c r="H1517" i="18"/>
  <c r="G1137" i="18"/>
  <c r="H155" i="18"/>
  <c r="G2033" i="18"/>
  <c r="G1505" i="18"/>
  <c r="H145" i="18"/>
  <c r="G2596" i="18"/>
  <c r="G1812" i="18"/>
  <c r="G1012" i="18"/>
  <c r="H837" i="18"/>
  <c r="G293" i="18"/>
  <c r="H3846" i="18"/>
  <c r="H3446" i="18"/>
  <c r="H3190" i="18"/>
  <c r="G2182" i="18"/>
  <c r="G2006" i="18"/>
  <c r="H1254" i="18"/>
  <c r="H1030" i="18"/>
  <c r="G86" i="18"/>
  <c r="H2969" i="18"/>
  <c r="G937" i="18"/>
  <c r="G249" i="18"/>
  <c r="G480" i="18"/>
  <c r="H860" i="18"/>
  <c r="H172" i="18"/>
  <c r="G191" i="18"/>
  <c r="G3735" i="18"/>
  <c r="H3079" i="18"/>
  <c r="H2759" i="18"/>
  <c r="H2311" i="18"/>
  <c r="H1575" i="18"/>
  <c r="G615" i="18"/>
  <c r="H1949" i="18"/>
  <c r="H384" i="18"/>
  <c r="G811" i="18"/>
  <c r="G139" i="18"/>
  <c r="G590" i="18"/>
  <c r="H3553" i="18"/>
  <c r="H2017" i="18"/>
  <c r="G801" i="18"/>
  <c r="G3188" i="18"/>
  <c r="H2580" i="18"/>
  <c r="H1812" i="18"/>
  <c r="H356" i="18"/>
  <c r="G136" i="18"/>
  <c r="H520" i="18"/>
  <c r="H760" i="18"/>
  <c r="H1336" i="18"/>
  <c r="G53" i="18"/>
  <c r="G903" i="18"/>
  <c r="H1220" i="18"/>
  <c r="G1476" i="18"/>
  <c r="G1972" i="18"/>
  <c r="H2260" i="18"/>
  <c r="G737" i="18"/>
  <c r="H1729" i="18"/>
  <c r="G2001" i="18"/>
  <c r="H2465" i="18"/>
  <c r="H216" i="18"/>
  <c r="H1112" i="18"/>
  <c r="H293" i="18"/>
  <c r="G613" i="18"/>
  <c r="G228" i="18"/>
  <c r="G708" i="18"/>
  <c r="H2532" i="18"/>
  <c r="H3492" i="18"/>
  <c r="H3748" i="18"/>
  <c r="G449" i="18"/>
  <c r="H1057" i="18"/>
  <c r="G1745" i="18"/>
  <c r="G2273" i="18"/>
  <c r="H3201" i="18"/>
  <c r="G3393" i="18"/>
  <c r="G62" i="18"/>
  <c r="H302" i="18"/>
  <c r="H574" i="18"/>
  <c r="H1083" i="18"/>
  <c r="H272" i="18"/>
  <c r="H1680" i="18"/>
  <c r="G493" i="18"/>
  <c r="H1613" i="18"/>
  <c r="G2093" i="18"/>
  <c r="G2301" i="18"/>
  <c r="H2701" i="18"/>
  <c r="H2941" i="18"/>
  <c r="G3117" i="18"/>
  <c r="H3837" i="18"/>
  <c r="H311" i="18"/>
  <c r="G1735" i="18"/>
  <c r="H2455" i="18"/>
  <c r="H2663" i="18"/>
  <c r="G536" i="18"/>
  <c r="G85" i="18"/>
  <c r="H8" i="18"/>
  <c r="G568" i="18"/>
  <c r="H1144" i="18"/>
  <c r="H677" i="18"/>
  <c r="G1589" i="18"/>
  <c r="G1540" i="18"/>
  <c r="G2068" i="18"/>
  <c r="H801" i="18"/>
  <c r="H1073" i="18"/>
  <c r="G404" i="18"/>
  <c r="H1364" i="18"/>
  <c r="H1652" i="18"/>
  <c r="H1972" i="18"/>
  <c r="H3204" i="18"/>
  <c r="G3524" i="18"/>
  <c r="H2945" i="18"/>
  <c r="G3201" i="18"/>
  <c r="H3393" i="18"/>
  <c r="H28" i="18"/>
  <c r="G566" i="18"/>
  <c r="H2099" i="18"/>
  <c r="H256" i="18"/>
  <c r="H1552" i="18"/>
  <c r="G509" i="18"/>
  <c r="G1133" i="18"/>
  <c r="G1677" i="18"/>
  <c r="H1965" i="18"/>
  <c r="H2637" i="18"/>
  <c r="G2813" i="18"/>
  <c r="G3101" i="18"/>
  <c r="H4093" i="18"/>
  <c r="G890" i="18"/>
  <c r="H135" i="18"/>
  <c r="H1175" i="18"/>
  <c r="G1639" i="18"/>
  <c r="G2919" i="18"/>
  <c r="H3575" i="18"/>
  <c r="G594" i="18"/>
  <c r="H1186" i="18"/>
  <c r="H328" i="18"/>
  <c r="G712" i="18"/>
  <c r="H1432" i="18"/>
  <c r="H1048" i="18"/>
  <c r="G213" i="18"/>
  <c r="G420" i="18"/>
  <c r="G756" i="18"/>
  <c r="H1380" i="18"/>
  <c r="H1668" i="18"/>
  <c r="G2404" i="18"/>
  <c r="H2692" i="18"/>
  <c r="G3812" i="18"/>
  <c r="H1393" i="18"/>
  <c r="H2177" i="18"/>
  <c r="G126" i="18"/>
  <c r="G398" i="18"/>
  <c r="G747" i="18"/>
  <c r="H188" i="18"/>
  <c r="H598" i="18"/>
  <c r="G272" i="18"/>
  <c r="G813" i="18"/>
  <c r="G1149" i="18"/>
  <c r="G2237" i="18"/>
  <c r="H2653" i="18"/>
  <c r="H3373" i="18"/>
  <c r="G3661" i="18"/>
  <c r="H455" i="18"/>
  <c r="G695" i="18"/>
  <c r="G1447" i="18"/>
  <c r="H2631" i="18"/>
  <c r="H3351" i="18"/>
  <c r="G3591" i="18"/>
  <c r="H1080" i="18"/>
  <c r="H613" i="18"/>
  <c r="H2068" i="18"/>
  <c r="H2404" i="18"/>
  <c r="G2708" i="18"/>
  <c r="G3012" i="18"/>
  <c r="G3300" i="18"/>
  <c r="G1073" i="18"/>
  <c r="G1393" i="18"/>
  <c r="H1905" i="18"/>
  <c r="G2177" i="18"/>
  <c r="G2497" i="18"/>
  <c r="G2769" i="18"/>
  <c r="H3217" i="18"/>
  <c r="H491" i="18"/>
  <c r="H1453" i="18"/>
  <c r="G2685" i="18"/>
  <c r="H3661" i="18"/>
  <c r="H151" i="18"/>
  <c r="G455" i="18"/>
  <c r="G2199" i="18"/>
  <c r="G2455" i="18"/>
  <c r="H3175" i="18"/>
  <c r="G3623" i="18"/>
  <c r="G8" i="18"/>
  <c r="G728" i="18"/>
  <c r="H629" i="18"/>
  <c r="H821" i="18"/>
  <c r="G212" i="18"/>
  <c r="H1140" i="18"/>
  <c r="H1748" i="18"/>
  <c r="H3012" i="18"/>
  <c r="H3300" i="18"/>
  <c r="H3620" i="18"/>
  <c r="H433" i="18"/>
  <c r="H785" i="18"/>
  <c r="H1665" i="18"/>
  <c r="H830" i="18"/>
  <c r="G1067" i="18"/>
  <c r="H48" i="18"/>
  <c r="G3568" i="18"/>
  <c r="H317" i="18"/>
  <c r="H1469" i="18"/>
  <c r="H1789" i="18"/>
  <c r="H1981" i="18"/>
  <c r="G3421" i="18"/>
  <c r="H1002" i="18"/>
  <c r="H1911" i="18"/>
  <c r="H2199" i="18"/>
  <c r="G3175" i="18"/>
  <c r="H34" i="18"/>
  <c r="G610" i="18"/>
  <c r="H1784" i="18"/>
  <c r="G277" i="18"/>
  <c r="H82" i="18"/>
  <c r="G516" i="18"/>
  <c r="G852" i="18"/>
  <c r="G1460" i="18"/>
  <c r="G1796" i="18"/>
  <c r="H2420" i="18"/>
  <c r="H2756" i="18"/>
  <c r="G3028" i="18"/>
  <c r="H3316" i="18"/>
  <c r="G3620" i="18"/>
  <c r="G785" i="18"/>
  <c r="G1665" i="18"/>
  <c r="G1985" i="18"/>
  <c r="H2273" i="18"/>
  <c r="H2785" i="18"/>
  <c r="G3041" i="18"/>
  <c r="H3233" i="18"/>
  <c r="H3489" i="18"/>
  <c r="G414" i="18"/>
  <c r="H926" i="18"/>
  <c r="H299" i="18"/>
  <c r="G763" i="18"/>
  <c r="G48" i="18"/>
  <c r="G317" i="18"/>
  <c r="G621" i="18"/>
  <c r="G877" i="18"/>
  <c r="H1165" i="18"/>
  <c r="G1789" i="18"/>
  <c r="G2941" i="18"/>
  <c r="H3197" i="18"/>
  <c r="G3933" i="18"/>
  <c r="G471" i="18"/>
  <c r="H711" i="18"/>
  <c r="H983" i="18"/>
  <c r="G1463" i="18"/>
  <c r="H1028" i="18"/>
  <c r="H1492" i="18"/>
  <c r="H1924" i="18"/>
  <c r="G2868" i="18"/>
  <c r="H337" i="18"/>
  <c r="H897" i="18"/>
  <c r="G1729" i="18"/>
  <c r="G2609" i="18"/>
  <c r="H635" i="18"/>
  <c r="H923" i="18"/>
  <c r="G114" i="18"/>
  <c r="H889" i="18"/>
  <c r="G701" i="18"/>
  <c r="G1165" i="18"/>
  <c r="G1613" i="18"/>
  <c r="G1965" i="18"/>
  <c r="H2957" i="18"/>
  <c r="G711" i="18"/>
  <c r="H1783" i="18"/>
  <c r="H2775" i="18"/>
  <c r="G3079" i="18"/>
  <c r="G1068" i="18"/>
  <c r="H569" i="18"/>
  <c r="H809" i="18"/>
  <c r="H953" i="18"/>
  <c r="G278" i="18"/>
  <c r="H886" i="18"/>
  <c r="G1094" i="18"/>
  <c r="G84" i="18"/>
  <c r="H596" i="18"/>
  <c r="G1028" i="18"/>
  <c r="G2436" i="18"/>
  <c r="G3364" i="18"/>
  <c r="H449" i="18"/>
  <c r="H1345" i="18"/>
  <c r="H2161" i="18"/>
  <c r="G430" i="18"/>
  <c r="G299" i="18"/>
  <c r="G939" i="18"/>
  <c r="G1017" i="18"/>
  <c r="H80" i="18"/>
  <c r="H1629" i="18"/>
  <c r="G2381" i="18"/>
  <c r="G3357" i="18"/>
  <c r="H4077" i="18"/>
  <c r="G311" i="18"/>
  <c r="H1463" i="18"/>
  <c r="H933" i="18"/>
  <c r="H228" i="18"/>
  <c r="G1044" i="18"/>
  <c r="G2884" i="18"/>
  <c r="H3364" i="18"/>
  <c r="G3780" i="18"/>
  <c r="H465" i="18"/>
  <c r="H913" i="18"/>
  <c r="G1409" i="18"/>
  <c r="G2945" i="18"/>
  <c r="H62" i="18"/>
  <c r="G651" i="18"/>
  <c r="G434" i="18"/>
  <c r="H582" i="18"/>
  <c r="H96" i="18"/>
  <c r="G1392" i="18"/>
  <c r="G1629" i="18"/>
  <c r="H2077" i="18"/>
  <c r="H2973" i="18"/>
  <c r="H3370" i="18"/>
  <c r="G1799" i="18"/>
  <c r="H786" i="18"/>
  <c r="H47" i="18"/>
  <c r="G76" i="18"/>
  <c r="H268" i="18"/>
  <c r="H1084" i="18"/>
  <c r="G185" i="18"/>
  <c r="G2889" i="18"/>
  <c r="G101" i="18"/>
  <c r="G1156" i="18"/>
  <c r="G1620" i="18"/>
  <c r="H1988" i="18"/>
  <c r="G945" i="18"/>
  <c r="H1409" i="18"/>
  <c r="G1825" i="18"/>
  <c r="G2289" i="18"/>
  <c r="H2625" i="18"/>
  <c r="G3361" i="18"/>
  <c r="H78" i="18"/>
  <c r="G1083" i="18"/>
  <c r="G514" i="18"/>
  <c r="H101" i="18"/>
  <c r="G244" i="18"/>
  <c r="H2100" i="18"/>
  <c r="G1841" i="18"/>
  <c r="G2625" i="18"/>
  <c r="H3041" i="18"/>
  <c r="H3361" i="18"/>
  <c r="H126" i="18"/>
  <c r="H526" i="18"/>
  <c r="G315" i="18"/>
  <c r="G445" i="18"/>
  <c r="H813" i="18"/>
  <c r="H1325" i="18"/>
  <c r="H1645" i="18"/>
  <c r="H2397" i="18"/>
  <c r="G3053" i="18"/>
  <c r="G24" i="18"/>
  <c r="H600" i="18"/>
  <c r="H1240" i="18"/>
  <c r="H692" i="18"/>
  <c r="M692" i="18" s="1"/>
  <c r="H1204" i="18"/>
  <c r="H1636" i="18"/>
  <c r="G2580" i="18"/>
  <c r="G898" i="18"/>
  <c r="H322" i="18"/>
  <c r="H3735" i="18"/>
  <c r="G3431" i="18"/>
  <c r="G2759" i="18"/>
  <c r="H1943" i="18"/>
  <c r="G1047" i="18"/>
  <c r="H615" i="18"/>
  <c r="G135" i="18"/>
  <c r="G4221" i="18"/>
  <c r="G3773" i="18"/>
  <c r="G2397" i="18"/>
  <c r="H368" i="18"/>
  <c r="H811" i="18"/>
  <c r="H139" i="18"/>
  <c r="H590" i="18"/>
  <c r="G3553" i="18"/>
  <c r="H3105" i="18"/>
  <c r="G2017" i="18"/>
  <c r="H97" i="18"/>
  <c r="G611" i="18"/>
  <c r="G163" i="18"/>
  <c r="H3574" i="18"/>
  <c r="G2598" i="18"/>
  <c r="G2326" i="18"/>
  <c r="H1638" i="18"/>
  <c r="G1238" i="18"/>
  <c r="H70" i="18"/>
  <c r="H2409" i="18"/>
  <c r="H697" i="18"/>
  <c r="H441" i="18"/>
  <c r="H2940" i="18"/>
  <c r="G620" i="18"/>
  <c r="G367" i="18"/>
  <c r="H159" i="18"/>
  <c r="G562" i="18"/>
  <c r="H898" i="18"/>
  <c r="H626" i="18"/>
  <c r="H2295" i="18"/>
  <c r="H1895" i="18"/>
  <c r="H4221" i="18"/>
  <c r="H3677" i="18"/>
  <c r="H3261" i="18"/>
  <c r="G2781" i="18"/>
  <c r="H797" i="18"/>
  <c r="G173" i="18"/>
  <c r="H747" i="18"/>
  <c r="G3105" i="18"/>
  <c r="H2593" i="18"/>
  <c r="H1265" i="18"/>
  <c r="H625" i="18"/>
  <c r="H3812" i="18"/>
  <c r="G1652" i="18"/>
  <c r="H884" i="18"/>
  <c r="F1252" i="18"/>
  <c r="F212" i="18"/>
  <c r="F1719" i="18"/>
  <c r="F4186" i="18"/>
  <c r="F3674" i="18"/>
  <c r="F3434" i="18"/>
  <c r="F2698" i="18"/>
  <c r="F2490" i="18"/>
  <c r="F2042" i="18"/>
  <c r="F26" i="18"/>
  <c r="F365" i="18"/>
  <c r="F2776" i="18"/>
  <c r="F568" i="18"/>
  <c r="F171" i="18"/>
  <c r="F2590" i="18"/>
  <c r="F1406" i="18"/>
  <c r="F78" i="18"/>
  <c r="F1153" i="18"/>
  <c r="F834" i="18"/>
  <c r="F741" i="18"/>
  <c r="F1711" i="18"/>
  <c r="F847" i="18"/>
  <c r="F415" i="18"/>
  <c r="F3412" i="18"/>
  <c r="F2948" i="18"/>
  <c r="F2756" i="18"/>
  <c r="F1668" i="18"/>
  <c r="F1460" i="18"/>
  <c r="F1204" i="18"/>
  <c r="F980" i="18"/>
  <c r="F708" i="18"/>
  <c r="F4170" i="18"/>
  <c r="F3930" i="18"/>
  <c r="F3178" i="18"/>
  <c r="F2890" i="18"/>
  <c r="F2474" i="18"/>
  <c r="F2250" i="18"/>
  <c r="F1162" i="18"/>
  <c r="F618" i="18"/>
  <c r="F349" i="18"/>
  <c r="F1267" i="18"/>
  <c r="F2328" i="18"/>
  <c r="F760" i="18"/>
  <c r="F552" i="18"/>
  <c r="F296" i="18"/>
  <c r="F411" i="18"/>
  <c r="F139" i="18"/>
  <c r="F3486" i="18"/>
  <c r="F3230" i="18"/>
  <c r="F3038" i="18"/>
  <c r="F2782" i="18"/>
  <c r="F2526" i="18"/>
  <c r="F1918" i="18"/>
  <c r="F1086" i="18"/>
  <c r="F62" i="18"/>
  <c r="F2721" i="18"/>
  <c r="F2417" i="18"/>
  <c r="F1457" i="18"/>
  <c r="F801" i="18"/>
  <c r="F513" i="18"/>
  <c r="F47" i="18"/>
  <c r="F357" i="18"/>
  <c r="F3396" i="18"/>
  <c r="F2692" i="18"/>
  <c r="F1908" i="18"/>
  <c r="F1652" i="18"/>
  <c r="F964" i="18"/>
  <c r="F4154" i="18"/>
  <c r="F3898" i="18"/>
  <c r="F3418" i="18"/>
  <c r="F3114" i="18"/>
  <c r="F2858" i="18"/>
  <c r="F2458" i="18"/>
  <c r="F1978" i="18"/>
  <c r="F1786" i="18"/>
  <c r="F826" i="18"/>
  <c r="F602" i="18"/>
  <c r="F314" i="18"/>
  <c r="F285" i="18"/>
  <c r="F45" i="18"/>
  <c r="F867" i="18"/>
  <c r="F201" i="18"/>
  <c r="F2296" i="18"/>
  <c r="F1016" i="18"/>
  <c r="F248" i="18"/>
  <c r="F2763" i="18"/>
  <c r="F779" i="18"/>
  <c r="F3470" i="18"/>
  <c r="F3022" i="18"/>
  <c r="F1662" i="18"/>
  <c r="F350" i="18"/>
  <c r="F4241" i="18"/>
  <c r="F3617" i="18"/>
  <c r="F1713" i="18"/>
  <c r="F1393" i="18"/>
  <c r="F1105" i="18"/>
  <c r="F785" i="18"/>
  <c r="F433" i="18"/>
  <c r="F161" i="18"/>
  <c r="F15" i="18"/>
  <c r="F818" i="18"/>
  <c r="F226" i="18"/>
  <c r="F725" i="18"/>
  <c r="F658" i="18"/>
  <c r="F1061" i="18"/>
  <c r="F290" i="18"/>
  <c r="F610" i="18"/>
  <c r="F930" i="18"/>
  <c r="F1194" i="18"/>
  <c r="F225" i="18"/>
  <c r="F961" i="18"/>
  <c r="F1745" i="18"/>
  <c r="F2513" i="18"/>
  <c r="F2785" i="18"/>
  <c r="F3217" i="18"/>
  <c r="F3473" i="18"/>
  <c r="F3697" i="18"/>
  <c r="F446" i="18"/>
  <c r="F974" i="18"/>
  <c r="F1502" i="18"/>
  <c r="F2270" i="18"/>
  <c r="F533" i="18"/>
  <c r="F837" i="18"/>
  <c r="F1349" i="18"/>
  <c r="F609" i="18"/>
  <c r="F1058" i="18"/>
  <c r="F1706" i="18"/>
  <c r="F497" i="18"/>
  <c r="F1233" i="18"/>
  <c r="F1489" i="18"/>
  <c r="F2001" i="18"/>
  <c r="F2273" i="18"/>
  <c r="F2849" i="18"/>
  <c r="F3297" i="18"/>
  <c r="F782" i="18"/>
  <c r="F1518" i="18"/>
  <c r="F2014" i="18"/>
  <c r="F2766" i="18"/>
  <c r="F2958" i="18"/>
  <c r="F1579" i="18"/>
  <c r="F120" i="18"/>
  <c r="F328" i="18"/>
  <c r="F824" i="18"/>
  <c r="F3160" i="18"/>
  <c r="F1219" i="18"/>
  <c r="F3568" i="18"/>
  <c r="F202" i="18"/>
  <c r="F778" i="18"/>
  <c r="F1338" i="18"/>
  <c r="F1834" i="18"/>
  <c r="F3658" i="18"/>
  <c r="F4090" i="18"/>
  <c r="F615" i="18"/>
  <c r="F68" i="18"/>
  <c r="F804" i="18"/>
  <c r="F1044" i="18"/>
  <c r="F1284" i="18"/>
  <c r="F5" i="18"/>
  <c r="F229" i="18"/>
  <c r="F853" i="18"/>
  <c r="F1125" i="18"/>
  <c r="F1365" i="18"/>
  <c r="F306" i="18"/>
  <c r="F325" i="18"/>
  <c r="F1429" i="18"/>
  <c r="F98" i="18"/>
  <c r="F370" i="18"/>
  <c r="F539" i="18"/>
  <c r="F33" i="18"/>
  <c r="F257" i="18"/>
  <c r="F529" i="18"/>
  <c r="F769" i="18"/>
  <c r="F1809" i="18"/>
  <c r="F2353" i="18"/>
  <c r="F3537" i="18"/>
  <c r="F3793" i="18"/>
  <c r="F254" i="18"/>
  <c r="F510" i="18"/>
  <c r="F3172" i="18"/>
  <c r="F2932" i="18"/>
  <c r="F2436" i="18"/>
  <c r="F2196" i="18"/>
  <c r="F1188" i="18"/>
  <c r="F948" i="18"/>
  <c r="F148" i="18"/>
  <c r="F4138" i="18"/>
  <c r="F3866" i="18"/>
  <c r="F1722" i="18"/>
  <c r="F1450" i="18"/>
  <c r="F522" i="18"/>
  <c r="F2912" i="18"/>
  <c r="F1272" i="18"/>
  <c r="F984" i="18"/>
  <c r="F488" i="18"/>
  <c r="F232" i="18"/>
  <c r="F2699" i="18"/>
  <c r="F699" i="18"/>
  <c r="F3454" i="18"/>
  <c r="F3214" i="18"/>
  <c r="F2974" i="18"/>
  <c r="F1598" i="18"/>
  <c r="F1070" i="18"/>
  <c r="F718" i="18"/>
  <c r="F3553" i="18"/>
  <c r="F3281" i="18"/>
  <c r="F2977" i="18"/>
  <c r="F2065" i="18"/>
  <c r="F1057" i="18"/>
  <c r="F3330" i="18"/>
  <c r="F594" i="18"/>
  <c r="F1445" i="18"/>
  <c r="F498" i="18"/>
  <c r="F194" i="18"/>
  <c r="F1045" i="18"/>
  <c r="F3108" i="18"/>
  <c r="F2372" i="18"/>
  <c r="F2132" i="18"/>
  <c r="F1396" i="18"/>
  <c r="F644" i="18"/>
  <c r="F420" i="18"/>
  <c r="F3834" i="18"/>
  <c r="F3594" i="18"/>
  <c r="F2234" i="18"/>
  <c r="F1418" i="18"/>
  <c r="F810" i="18"/>
  <c r="F218" i="18"/>
  <c r="F1256" i="18"/>
  <c r="F936" i="18"/>
  <c r="F744" i="18"/>
  <c r="F472" i="18"/>
  <c r="F2347" i="18"/>
  <c r="F395" i="18"/>
  <c r="F123" i="18"/>
  <c r="F2718" i="18"/>
  <c r="F1854" i="18"/>
  <c r="F1582" i="18"/>
  <c r="F1342" i="18"/>
  <c r="F1006" i="18"/>
  <c r="F3809" i="18"/>
  <c r="F2929" i="18"/>
  <c r="F2689" i="18"/>
  <c r="F2337" i="18"/>
  <c r="F1041" i="18"/>
  <c r="F705" i="18"/>
  <c r="F81" i="18"/>
  <c r="F1730" i="18"/>
  <c r="F178" i="18"/>
  <c r="F1381" i="18"/>
  <c r="F1029" i="18"/>
  <c r="F661" i="18"/>
  <c r="F261" i="18"/>
  <c r="I289" i="18"/>
  <c r="I2612" i="18"/>
  <c r="I87" i="18"/>
  <c r="I970" i="18"/>
  <c r="I842" i="18"/>
  <c r="I42" i="18"/>
  <c r="I603" i="18"/>
  <c r="I411" i="18"/>
  <c r="I3748" i="18"/>
  <c r="I3604" i="18"/>
  <c r="I3895" i="18"/>
  <c r="I4154" i="18"/>
  <c r="I4090" i="18"/>
  <c r="I4026" i="18"/>
  <c r="I3882" i="18"/>
  <c r="I4109" i="18"/>
  <c r="I3885" i="18"/>
  <c r="I4111" i="18"/>
  <c r="I4047" i="18"/>
  <c r="I3983" i="18"/>
  <c r="I3775" i="18"/>
  <c r="I3471" i="18"/>
  <c r="I3327" i="18"/>
  <c r="I2879" i="18"/>
  <c r="I2639" i="18"/>
  <c r="I2335" i="18"/>
  <c r="I1583" i="18"/>
  <c r="I1327" i="18"/>
  <c r="I1247" i="18"/>
  <c r="I4034" i="18"/>
  <c r="I3890" i="18"/>
  <c r="I3682" i="18"/>
  <c r="I3474" i="18"/>
  <c r="I3394" i="18"/>
  <c r="I3250" i="18"/>
  <c r="I3042" i="18"/>
  <c r="I2898" i="18"/>
  <c r="I2514" i="18"/>
  <c r="I2178" i="18"/>
  <c r="I1938" i="18"/>
  <c r="I1378" i="18"/>
  <c r="I1138" i="18"/>
  <c r="I4085" i="18"/>
  <c r="I3813" i="18"/>
  <c r="I2757" i="18"/>
  <c r="I2405" i="18"/>
  <c r="I2325" i="18"/>
  <c r="I2085" i="18"/>
  <c r="I1829" i="18"/>
  <c r="I1173" i="18"/>
  <c r="I3528" i="18"/>
  <c r="I3448" i="18"/>
  <c r="I3368" i="18"/>
  <c r="I2984" i="18"/>
  <c r="I2904" i="18"/>
  <c r="I2360" i="18"/>
  <c r="I1864" i="18"/>
  <c r="I1384" i="18"/>
  <c r="I1288" i="18"/>
  <c r="I3435" i="18"/>
  <c r="I2987" i="18"/>
  <c r="I2491" i="18"/>
  <c r="I1451" i="18"/>
  <c r="I3806" i="18"/>
  <c r="I2001" i="18"/>
  <c r="I1457" i="18"/>
  <c r="I3460" i="18"/>
  <c r="I3156" i="18"/>
  <c r="I2756" i="18"/>
  <c r="I2436" i="18"/>
  <c r="I2004" i="18"/>
  <c r="I1780" i="18"/>
  <c r="I1348" i="18"/>
  <c r="I1060" i="18"/>
  <c r="I788" i="18"/>
  <c r="I4112" i="18"/>
  <c r="I3840" i="18"/>
  <c r="I3168" i="18"/>
  <c r="I2976" i="18"/>
  <c r="I2896" i="18"/>
  <c r="I2624" i="18"/>
  <c r="I2416" i="18"/>
  <c r="I2224" i="18"/>
  <c r="I1456" i="18"/>
  <c r="I3958" i="18"/>
  <c r="I1910" i="18"/>
  <c r="I886" i="18"/>
  <c r="I4249" i="18"/>
  <c r="I4169" i="18"/>
  <c r="I4089" i="18"/>
  <c r="I3993" i="18"/>
  <c r="I3913" i="18"/>
  <c r="I3833" i="18"/>
  <c r="G3651" i="18"/>
  <c r="H3571" i="18"/>
  <c r="I3465" i="18"/>
  <c r="G3379" i="18"/>
  <c r="I3273" i="18"/>
  <c r="G2979" i="18"/>
  <c r="H2771" i="18"/>
  <c r="I2569" i="18"/>
  <c r="H2243" i="18"/>
  <c r="I2153" i="18"/>
  <c r="I2041" i="18"/>
  <c r="I1945" i="18"/>
  <c r="H1827" i="18"/>
  <c r="I1625" i="18"/>
  <c r="I1529" i="18"/>
  <c r="I1337" i="18"/>
  <c r="G1203" i="18"/>
  <c r="G1107" i="18"/>
  <c r="H1011" i="18"/>
  <c r="I601" i="18"/>
  <c r="H499" i="18"/>
  <c r="H179" i="18"/>
  <c r="G35" i="18"/>
  <c r="G4214" i="18"/>
  <c r="I4028" i="18"/>
  <c r="I3836" i="18"/>
  <c r="G3734" i="18"/>
  <c r="G3446" i="18"/>
  <c r="I3260" i="18"/>
  <c r="I2972" i="18"/>
  <c r="I2860" i="18"/>
  <c r="G2774" i="18"/>
  <c r="I2588" i="18"/>
  <c r="G2486" i="18"/>
  <c r="H2294" i="18"/>
  <c r="I2188" i="18"/>
  <c r="I2060" i="18"/>
  <c r="H1974" i="18"/>
  <c r="G1830" i="18"/>
  <c r="I1708" i="18"/>
  <c r="I1612" i="18"/>
  <c r="I1484" i="18"/>
  <c r="I1356" i="18"/>
  <c r="I1100" i="18"/>
  <c r="G854" i="18"/>
  <c r="G710" i="18"/>
  <c r="I396" i="18"/>
  <c r="I268" i="18"/>
  <c r="G70" i="18"/>
  <c r="I2127" i="18"/>
  <c r="H793" i="18"/>
  <c r="H649" i="18"/>
  <c r="G537" i="18"/>
  <c r="H409" i="18"/>
  <c r="H265" i="18"/>
  <c r="H137" i="18"/>
  <c r="G546" i="18"/>
  <c r="H2268" i="18"/>
  <c r="I1074" i="18"/>
  <c r="G828" i="18"/>
  <c r="G700" i="18"/>
  <c r="H252" i="18"/>
  <c r="H92" i="18"/>
  <c r="H3599" i="18"/>
  <c r="I1493" i="18"/>
  <c r="G607" i="18"/>
  <c r="H511" i="18"/>
  <c r="H367" i="18"/>
  <c r="H127" i="18"/>
  <c r="H3298" i="18"/>
  <c r="H1058" i="18"/>
  <c r="I552" i="18"/>
  <c r="H210" i="18"/>
  <c r="H3719" i="18"/>
  <c r="I3309" i="18"/>
  <c r="G3159" i="18"/>
  <c r="H3015" i="18"/>
  <c r="H2855" i="18"/>
  <c r="H2711" i="18"/>
  <c r="I2445" i="18"/>
  <c r="G2295" i="18"/>
  <c r="I2141" i="18"/>
  <c r="I2029" i="18"/>
  <c r="G1879" i="18"/>
  <c r="H1719" i="18"/>
  <c r="G1575" i="18"/>
  <c r="I1405" i="18"/>
  <c r="I1117" i="18"/>
  <c r="I973" i="18"/>
  <c r="G807" i="18"/>
  <c r="G391" i="18"/>
  <c r="G231" i="18"/>
  <c r="G103" i="18"/>
  <c r="I2336" i="18"/>
  <c r="I496" i="18"/>
  <c r="G4061" i="18"/>
  <c r="G3917" i="18"/>
  <c r="H3613" i="18"/>
  <c r="I3347" i="18"/>
  <c r="G3197" i="18"/>
  <c r="I3043" i="18"/>
  <c r="H2925" i="18"/>
  <c r="G2493" i="18"/>
  <c r="H1901" i="18"/>
  <c r="I1779" i="18"/>
  <c r="H1437" i="18"/>
  <c r="G1261" i="18"/>
  <c r="H1101" i="18"/>
  <c r="I963" i="18"/>
  <c r="H621" i="18"/>
  <c r="G429" i="18"/>
  <c r="H285" i="18"/>
  <c r="G192" i="18"/>
  <c r="I41" i="18"/>
  <c r="G486" i="18"/>
  <c r="I597" i="18"/>
  <c r="H1179" i="18"/>
  <c r="H1019" i="18"/>
  <c r="H891" i="18"/>
  <c r="H731" i="18"/>
  <c r="G107" i="18"/>
  <c r="I2516" i="18"/>
  <c r="H798" i="18"/>
  <c r="I516" i="18"/>
  <c r="I388" i="18"/>
  <c r="I52" i="18"/>
  <c r="H3473" i="18"/>
  <c r="H1953" i="18"/>
  <c r="H1825" i="18"/>
  <c r="I1047" i="18"/>
  <c r="G881" i="18"/>
  <c r="G721" i="18"/>
  <c r="I551" i="18"/>
  <c r="I423" i="18"/>
  <c r="I263" i="18"/>
  <c r="G81" i="18"/>
  <c r="I3738" i="18"/>
  <c r="I3450" i="18"/>
  <c r="I3130" i="18"/>
  <c r="I2682" i="18"/>
  <c r="H2516" i="18"/>
  <c r="G2356" i="18"/>
  <c r="G2228" i="18"/>
  <c r="H1588" i="18"/>
  <c r="H1460" i="18"/>
  <c r="H1300" i="18"/>
  <c r="I1130" i="18"/>
  <c r="H964" i="18"/>
  <c r="G836" i="18"/>
  <c r="H676" i="18"/>
  <c r="G500" i="18"/>
  <c r="G340" i="18"/>
  <c r="I170" i="18"/>
  <c r="H36" i="18"/>
  <c r="I3531" i="18"/>
  <c r="H961" i="18"/>
  <c r="I395" i="18"/>
  <c r="I203" i="18"/>
  <c r="G21" i="18"/>
  <c r="H712" i="18"/>
  <c r="G520" i="18"/>
  <c r="G328" i="18"/>
  <c r="I4220" i="18"/>
  <c r="I4133" i="18"/>
  <c r="I845" i="18"/>
  <c r="I397" i="18"/>
  <c r="I3923" i="18"/>
  <c r="I1267" i="18"/>
  <c r="I1382" i="18"/>
  <c r="I230" i="18"/>
  <c r="I15" i="18"/>
  <c r="I1025" i="18"/>
  <c r="I417" i="18"/>
  <c r="I887" i="18"/>
  <c r="I2522" i="18"/>
  <c r="I2234" i="18"/>
  <c r="I3547" i="18"/>
  <c r="I3949" i="18"/>
  <c r="I3839" i="18"/>
  <c r="I3615" i="18"/>
  <c r="I3167" i="18"/>
  <c r="I3023" i="18"/>
  <c r="I2719" i="18"/>
  <c r="I2559" i="18"/>
  <c r="I2143" i="18"/>
  <c r="I2063" i="18"/>
  <c r="I1887" i="18"/>
  <c r="I1487" i="18"/>
  <c r="I4242" i="18"/>
  <c r="I4098" i="18"/>
  <c r="I3746" i="18"/>
  <c r="I3538" i="18"/>
  <c r="I3106" i="18"/>
  <c r="I2818" i="18"/>
  <c r="I2658" i="18"/>
  <c r="I2434" i="18"/>
  <c r="I1858" i="18"/>
  <c r="I1266" i="18"/>
  <c r="I3877" i="18"/>
  <c r="I3589" i="18"/>
  <c r="I2901" i="18"/>
  <c r="I2501" i="18"/>
  <c r="I2165" i="18"/>
  <c r="I1749" i="18"/>
  <c r="I1653" i="18"/>
  <c r="I4104" i="18"/>
  <c r="I4024" i="18"/>
  <c r="I3704" i="18"/>
  <c r="I3608" i="18"/>
  <c r="I3080" i="18"/>
  <c r="I2696" i="18"/>
  <c r="I2616" i="18"/>
  <c r="I2536" i="18"/>
  <c r="I2440" i="18"/>
  <c r="I1960" i="18"/>
  <c r="I1736" i="18"/>
  <c r="I4219" i="18"/>
  <c r="I3707" i="18"/>
  <c r="I3323" i="18"/>
  <c r="I3243" i="18"/>
  <c r="I3163" i="18"/>
  <c r="I3067" i="18"/>
  <c r="I2699" i="18"/>
  <c r="I2059" i="18"/>
  <c r="I1835" i="18"/>
  <c r="I939" i="18"/>
  <c r="I3278" i="18"/>
  <c r="I2990" i="18"/>
  <c r="I2798" i="18"/>
  <c r="I2702" i="18"/>
  <c r="I2270" i="18"/>
  <c r="I2174" i="18"/>
  <c r="I1950" i="18"/>
  <c r="I1614" i="18"/>
  <c r="I3089" i="18"/>
  <c r="I2897" i="18"/>
  <c r="I2801" i="18"/>
  <c r="I2321" i="18"/>
  <c r="I3060" i="18"/>
  <c r="I1620" i="18"/>
  <c r="I1476" i="18"/>
  <c r="I4192" i="18"/>
  <c r="I3920" i="18"/>
  <c r="I3376" i="18"/>
  <c r="I2304" i="18"/>
  <c r="I1952" i="18"/>
  <c r="I1152" i="18"/>
  <c r="I1024" i="18"/>
  <c r="I704" i="18"/>
  <c r="I240" i="18"/>
  <c r="I4150" i="18"/>
  <c r="I4038" i="18"/>
  <c r="I3510" i="18"/>
  <c r="I3158" i="18"/>
  <c r="I1494" i="18"/>
  <c r="I1398" i="18"/>
  <c r="I982" i="18"/>
  <c r="I3177" i="18"/>
  <c r="I2345" i="18"/>
  <c r="I2233" i="18"/>
  <c r="I1417" i="18"/>
  <c r="I905" i="18"/>
  <c r="I809" i="18"/>
  <c r="I681" i="18"/>
  <c r="I409" i="18"/>
  <c r="I4108" i="18"/>
  <c r="I3916" i="18"/>
  <c r="I3644" i="18"/>
  <c r="I3052" i="18"/>
  <c r="I2668" i="18"/>
  <c r="I2396" i="18"/>
  <c r="I1228" i="18"/>
  <c r="I2111" i="18"/>
  <c r="I1007" i="18"/>
  <c r="I127" i="18"/>
  <c r="I946" i="18"/>
  <c r="I546" i="18"/>
  <c r="I3493" i="18"/>
  <c r="I117" i="18"/>
  <c r="G4088" i="18"/>
  <c r="G3860" i="18"/>
  <c r="H4161" i="18"/>
  <c r="G3934" i="18"/>
  <c r="G3659" i="18"/>
  <c r="H3547" i="18"/>
  <c r="G4161" i="18"/>
  <c r="H4078" i="18"/>
  <c r="G3547" i="18"/>
  <c r="H3483" i="18"/>
  <c r="G3483" i="18"/>
  <c r="H4075" i="18"/>
  <c r="H3598" i="18"/>
  <c r="H3774" i="18"/>
  <c r="H3579" i="18"/>
  <c r="G3819" i="18"/>
  <c r="G3774" i="18"/>
  <c r="G3579" i="18"/>
  <c r="H4020" i="18"/>
  <c r="H3737" i="18"/>
  <c r="H3605" i="18"/>
  <c r="G3503" i="18"/>
  <c r="G1698" i="18"/>
  <c r="H1308" i="18"/>
  <c r="G1250" i="18"/>
  <c r="H4124" i="18"/>
  <c r="H3569" i="18"/>
  <c r="H3371" i="18"/>
  <c r="G2840" i="18"/>
  <c r="G2760" i="18"/>
  <c r="H2687" i="18"/>
  <c r="H2629" i="18"/>
  <c r="G2565" i="18"/>
  <c r="G2508" i="18"/>
  <c r="H1839" i="18"/>
  <c r="H1470" i="18"/>
  <c r="G1356" i="18"/>
  <c r="H1326" i="18"/>
  <c r="H1237" i="18"/>
  <c r="G1039" i="18"/>
  <c r="H3973" i="18"/>
  <c r="G3371" i="18"/>
  <c r="G2629" i="18"/>
  <c r="H2149" i="18"/>
  <c r="G1966" i="18"/>
  <c r="H1916" i="18"/>
  <c r="H1797" i="18"/>
  <c r="G1688" i="18"/>
  <c r="G1586" i="18"/>
  <c r="H1497" i="18"/>
  <c r="G1470" i="18"/>
  <c r="H1355" i="18"/>
  <c r="G1295" i="18"/>
  <c r="G1237" i="18"/>
  <c r="H1122" i="18"/>
  <c r="H894" i="18"/>
  <c r="H750" i="18"/>
  <c r="H3678" i="18"/>
  <c r="H3186" i="18"/>
  <c r="H3087" i="18"/>
  <c r="H2827" i="18"/>
  <c r="G2684" i="18"/>
  <c r="G2386" i="18"/>
  <c r="G2149" i="18"/>
  <c r="H1960" i="18"/>
  <c r="G1916" i="18"/>
  <c r="G1838" i="18"/>
  <c r="G1797" i="18"/>
  <c r="H1528" i="18"/>
  <c r="G1497" i="18"/>
  <c r="H1413" i="18"/>
  <c r="H1324" i="18"/>
  <c r="H1180" i="18"/>
  <c r="G1122" i="18"/>
  <c r="H1007" i="18"/>
  <c r="H949" i="18"/>
  <c r="G894" i="18"/>
  <c r="H815" i="18"/>
  <c r="G3950" i="18"/>
  <c r="H3673" i="18"/>
  <c r="H3454" i="18"/>
  <c r="H3273" i="18"/>
  <c r="G3087" i="18"/>
  <c r="G2008" i="18"/>
  <c r="H1835" i="18"/>
  <c r="H1438" i="18"/>
  <c r="G1324" i="18"/>
  <c r="H1294" i="18"/>
  <c r="H1209" i="18"/>
  <c r="G1007" i="18"/>
  <c r="G949" i="18"/>
  <c r="G815" i="18"/>
  <c r="G3937" i="18"/>
  <c r="H3810" i="18"/>
  <c r="H3567" i="18"/>
  <c r="G3356" i="18"/>
  <c r="G2825" i="18"/>
  <c r="H2619" i="18"/>
  <c r="H2239" i="18"/>
  <c r="H1871" i="18"/>
  <c r="H1755" i="18"/>
  <c r="H1465" i="18"/>
  <c r="G1438" i="18"/>
  <c r="H1323" i="18"/>
  <c r="G1205" i="18"/>
  <c r="H1090" i="18"/>
  <c r="G4107" i="18"/>
  <c r="G3451" i="18"/>
  <c r="H3355" i="18"/>
  <c r="H2987" i="18"/>
  <c r="H2911" i="18"/>
  <c r="H2383" i="18"/>
  <c r="H2281" i="18"/>
  <c r="G2098" i="18"/>
  <c r="H1915" i="18"/>
  <c r="H1829" i="18"/>
  <c r="H1496" i="18"/>
  <c r="G1465" i="18"/>
  <c r="H1381" i="18"/>
  <c r="G1323" i="18"/>
  <c r="H1292" i="18"/>
  <c r="H1148" i="18"/>
  <c r="G1090" i="18"/>
  <c r="H975" i="18"/>
  <c r="G4103" i="18"/>
  <c r="H3793" i="18"/>
  <c r="H3550" i="18"/>
  <c r="H3266" i="18"/>
  <c r="H3086" i="18"/>
  <c r="G2987" i="18"/>
  <c r="H2441" i="18"/>
  <c r="G2328" i="18"/>
  <c r="G2281" i="18"/>
  <c r="G1957" i="18"/>
  <c r="G1829" i="18"/>
  <c r="H1406" i="18"/>
  <c r="G1292" i="18"/>
  <c r="H1262" i="18"/>
  <c r="H1177" i="18"/>
  <c r="G975" i="18"/>
  <c r="G3861" i="18"/>
  <c r="G3216" i="18"/>
  <c r="G3038" i="18"/>
  <c r="H2867" i="18"/>
  <c r="H2592" i="18"/>
  <c r="G2258" i="18"/>
  <c r="G1423" i="18"/>
  <c r="G1365" i="18"/>
  <c r="H1250" i="18"/>
  <c r="G1132" i="18"/>
  <c r="H1075" i="18"/>
  <c r="H1017" i="18"/>
  <c r="H674" i="18"/>
  <c r="H572" i="18"/>
  <c r="H538" i="18"/>
  <c r="H434" i="18"/>
  <c r="H314" i="18"/>
  <c r="G74" i="18"/>
  <c r="H3578" i="18"/>
  <c r="H3191" i="18"/>
  <c r="H3013" i="18"/>
  <c r="H2840" i="18"/>
  <c r="H2565" i="18"/>
  <c r="G2061" i="18"/>
  <c r="H1803" i="18"/>
  <c r="G1653" i="18"/>
  <c r="G1529" i="18"/>
  <c r="H1414" i="18"/>
  <c r="H1356" i="18"/>
  <c r="H1181" i="18"/>
  <c r="G844" i="18"/>
  <c r="G707" i="18"/>
  <c r="G669" i="18"/>
  <c r="H566" i="18"/>
  <c r="H429" i="18"/>
  <c r="H396" i="18"/>
  <c r="H365" i="18"/>
  <c r="G310" i="18"/>
  <c r="H150" i="18"/>
  <c r="H3519" i="18"/>
  <c r="G2544" i="18"/>
  <c r="H2313" i="18"/>
  <c r="H2217" i="18"/>
  <c r="G2034" i="18"/>
  <c r="G1784" i="18"/>
  <c r="G1706" i="18"/>
  <c r="G1641" i="18"/>
  <c r="H1514" i="18"/>
  <c r="H1456" i="18"/>
  <c r="G1283" i="18"/>
  <c r="G1050" i="18"/>
  <c r="G830" i="18"/>
  <c r="G742" i="18"/>
  <c r="H524" i="18"/>
  <c r="H490" i="18"/>
  <c r="H386" i="18"/>
  <c r="H250" i="18"/>
  <c r="G10" i="18"/>
  <c r="G4034" i="18"/>
  <c r="H3753" i="18"/>
  <c r="H2958" i="18"/>
  <c r="H2799" i="18"/>
  <c r="H2415" i="18"/>
  <c r="G2313" i="18"/>
  <c r="G2217" i="18"/>
  <c r="G1858" i="18"/>
  <c r="H1570" i="18"/>
  <c r="G1456" i="18"/>
  <c r="H698" i="18"/>
  <c r="G524" i="18"/>
  <c r="G490" i="18"/>
  <c r="G386" i="18"/>
  <c r="H329" i="18"/>
  <c r="H90" i="18"/>
  <c r="G4030" i="18"/>
  <c r="H3514" i="18"/>
  <c r="H3320" i="18"/>
  <c r="H3142" i="18"/>
  <c r="G2126" i="18"/>
  <c r="G1570" i="18"/>
  <c r="G1512" i="18"/>
  <c r="H1455" i="18"/>
  <c r="H1397" i="18"/>
  <c r="H1226" i="18"/>
  <c r="H1164" i="18"/>
  <c r="H784" i="18"/>
  <c r="H658" i="18"/>
  <c r="H592" i="18"/>
  <c r="H454" i="18"/>
  <c r="G329" i="18"/>
  <c r="H169" i="18"/>
  <c r="G3514" i="18"/>
  <c r="G3320" i="18"/>
  <c r="G3142" i="18"/>
  <c r="H2533" i="18"/>
  <c r="G2412" i="18"/>
  <c r="H2312" i="18"/>
  <c r="H1939" i="18"/>
  <c r="G1455" i="18"/>
  <c r="G1397" i="18"/>
  <c r="H1282" i="18"/>
  <c r="G1222" i="18"/>
  <c r="G1164" i="18"/>
  <c r="H1107" i="18"/>
  <c r="H1049" i="18"/>
  <c r="G784" i="18"/>
  <c r="G738" i="18"/>
  <c r="G658" i="18"/>
  <c r="G592" i="18"/>
  <c r="G454" i="18"/>
  <c r="G169" i="18"/>
  <c r="H9" i="18"/>
  <c r="H2955" i="18"/>
  <c r="G2533" i="18"/>
  <c r="H2216" i="18"/>
  <c r="H1852" i="18"/>
  <c r="H1340" i="18"/>
  <c r="G1278" i="18"/>
  <c r="G1049" i="18"/>
  <c r="H934" i="18"/>
  <c r="H880" i="18"/>
  <c r="H556" i="18"/>
  <c r="H522" i="18"/>
  <c r="H418" i="18"/>
  <c r="G9" i="18"/>
  <c r="H3739" i="18"/>
  <c r="H3513" i="18"/>
  <c r="G2942" i="18"/>
  <c r="H2784" i="18"/>
  <c r="G2214" i="18"/>
  <c r="H2031" i="18"/>
  <c r="G1852" i="18"/>
  <c r="G1774" i="18"/>
  <c r="H1454" i="18"/>
  <c r="H1221" i="18"/>
  <c r="H990" i="18"/>
  <c r="G934" i="18"/>
  <c r="G880" i="18"/>
  <c r="G825" i="18"/>
  <c r="H780" i="18"/>
  <c r="G556" i="18"/>
  <c r="G522" i="18"/>
  <c r="G418" i="18"/>
  <c r="H274" i="18"/>
  <c r="H3510" i="18"/>
  <c r="H3315" i="18"/>
  <c r="H2649" i="18"/>
  <c r="G2528" i="18"/>
  <c r="H2411" i="18"/>
  <c r="H2121" i="18"/>
  <c r="G2025" i="18"/>
  <c r="H1392" i="18"/>
  <c r="H1335" i="18"/>
  <c r="G1219" i="18"/>
  <c r="G990" i="18"/>
  <c r="G876" i="18"/>
  <c r="G780" i="18"/>
  <c r="H694" i="18"/>
  <c r="H624" i="18"/>
  <c r="H486" i="18"/>
  <c r="H326" i="18"/>
  <c r="G301" i="18"/>
  <c r="G274" i="18"/>
  <c r="H141" i="18"/>
  <c r="H114" i="18"/>
  <c r="G3974" i="18"/>
  <c r="H3697" i="18"/>
  <c r="H3481" i="18"/>
  <c r="G3096" i="18"/>
  <c r="H2395" i="18"/>
  <c r="G2200" i="18"/>
  <c r="H2011" i="18"/>
  <c r="H1560" i="18"/>
  <c r="G1383" i="18"/>
  <c r="H1212" i="18"/>
  <c r="G1154" i="18"/>
  <c r="H1039" i="18"/>
  <c r="H981" i="18"/>
  <c r="G921" i="18"/>
  <c r="G730" i="18"/>
  <c r="H652" i="18"/>
  <c r="H618" i="18"/>
  <c r="H514" i="18"/>
  <c r="H448" i="18"/>
  <c r="H349" i="18"/>
  <c r="H189" i="18"/>
  <c r="G137" i="18"/>
  <c r="G4208" i="18"/>
  <c r="H3419" i="18"/>
  <c r="G1816" i="18"/>
  <c r="G1605" i="18"/>
  <c r="G1429" i="18"/>
  <c r="H1309" i="18"/>
  <c r="H288" i="18"/>
  <c r="G4192" i="18"/>
  <c r="H3403" i="18"/>
  <c r="G1309" i="18"/>
  <c r="H966" i="18"/>
  <c r="H718" i="18"/>
  <c r="G288" i="18"/>
  <c r="H74" i="18"/>
  <c r="G3403" i="18"/>
  <c r="H2875" i="18"/>
  <c r="G1254" i="18"/>
  <c r="G966" i="18"/>
  <c r="G717" i="18"/>
  <c r="H342" i="18"/>
  <c r="H262" i="18"/>
  <c r="H50" i="18"/>
  <c r="G3892" i="18"/>
  <c r="G2873" i="18"/>
  <c r="G1742" i="18"/>
  <c r="H1424" i="18"/>
  <c r="H1136" i="18"/>
  <c r="G342" i="18"/>
  <c r="G262" i="18"/>
  <c r="G50" i="18"/>
  <c r="G3886" i="18"/>
  <c r="G1981" i="18"/>
  <c r="G1543" i="18"/>
  <c r="H1423" i="18"/>
  <c r="G1251" i="18"/>
  <c r="G1081" i="18"/>
  <c r="H803" i="18"/>
  <c r="H678" i="18"/>
  <c r="G608" i="18"/>
  <c r="G506" i="18"/>
  <c r="H128" i="18"/>
  <c r="G2716" i="18"/>
  <c r="G2476" i="18"/>
  <c r="G1741" i="18"/>
  <c r="H910" i="18"/>
  <c r="G803" i="18"/>
  <c r="G678" i="18"/>
  <c r="H576" i="18"/>
  <c r="H402" i="18"/>
  <c r="H316" i="18"/>
  <c r="G3868" i="18"/>
  <c r="H3225" i="18"/>
  <c r="G576" i="18"/>
  <c r="G402" i="18"/>
  <c r="G316" i="18"/>
  <c r="H182" i="18"/>
  <c r="H102" i="18"/>
  <c r="H3634" i="18"/>
  <c r="H3224" i="18"/>
  <c r="G2166" i="18"/>
  <c r="G1894" i="18"/>
  <c r="H1538" i="18"/>
  <c r="G1196" i="18"/>
  <c r="G906" i="18"/>
  <c r="H573" i="18"/>
  <c r="G237" i="18"/>
  <c r="G182" i="18"/>
  <c r="G102" i="18"/>
  <c r="G3634" i="18"/>
  <c r="H3218" i="18"/>
  <c r="H2715" i="18"/>
  <c r="G2368" i="18"/>
  <c r="G1538" i="18"/>
  <c r="H1367" i="18"/>
  <c r="H1195" i="18"/>
  <c r="G1076" i="18"/>
  <c r="G573" i="18"/>
  <c r="H3059" i="18"/>
  <c r="G2364" i="18"/>
  <c r="H2084" i="18"/>
  <c r="H1669" i="18"/>
  <c r="G1487" i="18"/>
  <c r="G1195" i="18"/>
  <c r="H761" i="18"/>
  <c r="H642" i="18"/>
  <c r="G2084" i="18"/>
  <c r="G1893" i="18"/>
  <c r="G1669" i="18"/>
  <c r="H1365" i="18"/>
  <c r="H903" i="18"/>
  <c r="G761" i="18"/>
  <c r="G642" i="18"/>
  <c r="H156" i="18"/>
  <c r="G4210" i="18"/>
  <c r="G3615" i="18"/>
  <c r="H3045" i="18"/>
  <c r="H2076" i="18"/>
  <c r="G1820" i="18"/>
  <c r="H1486" i="18"/>
  <c r="H1310" i="18"/>
  <c r="H1022" i="18"/>
  <c r="H470" i="18"/>
  <c r="H289" i="18"/>
  <c r="H234" i="18"/>
  <c r="G156" i="18"/>
  <c r="H77" i="18"/>
  <c r="H22" i="18"/>
  <c r="H3044" i="18"/>
  <c r="H2355" i="18"/>
  <c r="G2076" i="18"/>
  <c r="H1482" i="18"/>
  <c r="G1310" i="18"/>
  <c r="H1194" i="18"/>
  <c r="G1022" i="18"/>
  <c r="G470" i="18"/>
  <c r="G289" i="18"/>
  <c r="G234" i="18"/>
  <c r="G77" i="18"/>
  <c r="G22" i="18"/>
  <c r="G3420" i="18"/>
  <c r="H3042" i="18"/>
  <c r="H1139" i="18"/>
  <c r="G719" i="18"/>
  <c r="H641" i="18"/>
  <c r="H540" i="18"/>
  <c r="H438" i="18"/>
  <c r="H370" i="18"/>
  <c r="G210" i="18"/>
  <c r="H1605" i="18"/>
  <c r="G540" i="18"/>
  <c r="H1543" i="18"/>
  <c r="H506" i="18"/>
  <c r="H4209" i="18"/>
  <c r="G1480" i="18"/>
  <c r="G438" i="18"/>
  <c r="H3886" i="18"/>
  <c r="G1424" i="18"/>
  <c r="G370" i="18"/>
  <c r="G3242" i="18"/>
  <c r="H1253" i="18"/>
  <c r="H1081" i="18"/>
  <c r="G2593" i="18"/>
  <c r="H2479" i="18"/>
  <c r="H2267" i="18"/>
  <c r="G853" i="18"/>
  <c r="G804" i="18"/>
  <c r="H1983" i="18"/>
  <c r="H1816" i="18"/>
  <c r="G641" i="18"/>
  <c r="H608" i="18"/>
  <c r="H24" i="18"/>
  <c r="H88" i="18"/>
  <c r="H152" i="18"/>
  <c r="G216" i="18"/>
  <c r="H280" i="18"/>
  <c r="H344" i="18"/>
  <c r="H408" i="18"/>
  <c r="H472" i="18"/>
  <c r="H536" i="18"/>
  <c r="G600" i="18"/>
  <c r="H664" i="18"/>
  <c r="H728" i="18"/>
  <c r="H792" i="18"/>
  <c r="H856" i="18"/>
  <c r="G920" i="18"/>
  <c r="G984" i="18"/>
  <c r="G1048" i="18"/>
  <c r="G1112" i="18"/>
  <c r="G1176" i="18"/>
  <c r="G1240" i="18"/>
  <c r="G1304" i="18"/>
  <c r="G1368" i="18"/>
  <c r="G1432" i="18"/>
  <c r="H2136" i="18"/>
  <c r="H53" i="18"/>
  <c r="H117" i="18"/>
  <c r="H181" i="18"/>
  <c r="H245" i="18"/>
  <c r="H309" i="18"/>
  <c r="H373" i="18"/>
  <c r="G437" i="18"/>
  <c r="G501" i="18"/>
  <c r="G565" i="18"/>
  <c r="G629" i="18"/>
  <c r="H693" i="18"/>
  <c r="G757" i="18"/>
  <c r="H935" i="18"/>
  <c r="G789" i="18"/>
  <c r="G869" i="18"/>
  <c r="G933" i="18"/>
  <c r="G36" i="18"/>
  <c r="H244" i="18"/>
  <c r="G308" i="18"/>
  <c r="H516" i="18"/>
  <c r="G580" i="18"/>
  <c r="H1044" i="18"/>
  <c r="G1108" i="18"/>
  <c r="G2148" i="18"/>
  <c r="G2212" i="18"/>
  <c r="H2740" i="18"/>
  <c r="H2804" i="18"/>
  <c r="H2868" i="18"/>
  <c r="G2932" i="18"/>
  <c r="H2996" i="18"/>
  <c r="G3060" i="18"/>
  <c r="H3124" i="18"/>
  <c r="H3188" i="18"/>
  <c r="G3252" i="18"/>
  <c r="G3316" i="18"/>
  <c r="G3380" i="18"/>
  <c r="G3444" i="18"/>
  <c r="G3508" i="18"/>
  <c r="G3572" i="18"/>
  <c r="G3636" i="18"/>
  <c r="G3700" i="18"/>
  <c r="G3764" i="18"/>
  <c r="H81" i="18"/>
  <c r="G225" i="18"/>
  <c r="G625" i="18"/>
  <c r="G1025" i="18"/>
  <c r="G1089" i="18"/>
  <c r="H1153" i="18"/>
  <c r="H1217" i="18"/>
  <c r="H1281" i="18"/>
  <c r="H2641" i="18"/>
  <c r="H2705" i="18"/>
  <c r="H2769" i="18"/>
  <c r="H2833" i="18"/>
  <c r="H2897" i="18"/>
  <c r="G2961" i="18"/>
  <c r="G3025" i="18"/>
  <c r="G3089" i="18"/>
  <c r="G3153" i="18"/>
  <c r="G3217" i="18"/>
  <c r="G3281" i="18"/>
  <c r="G3345" i="18"/>
  <c r="G3409" i="18"/>
  <c r="G3473" i="18"/>
  <c r="G3537" i="18"/>
  <c r="H14" i="18"/>
  <c r="G78" i="18"/>
  <c r="G142" i="18"/>
  <c r="H350" i="18"/>
  <c r="H414" i="18"/>
  <c r="H478" i="18"/>
  <c r="H1374" i="18"/>
  <c r="G43" i="18"/>
  <c r="H251" i="18"/>
  <c r="H315" i="18"/>
  <c r="H379" i="18"/>
  <c r="G443" i="18"/>
  <c r="G507" i="18"/>
  <c r="G571" i="18"/>
  <c r="G635" i="18"/>
  <c r="G1227" i="18"/>
  <c r="H530" i="18"/>
  <c r="H348" i="18"/>
  <c r="G61" i="18"/>
  <c r="H214" i="18"/>
  <c r="G3" i="18"/>
  <c r="G80" i="18"/>
  <c r="G224" i="18"/>
  <c r="H304" i="18"/>
  <c r="G368" i="18"/>
  <c r="H2048" i="18"/>
  <c r="H13" i="18"/>
  <c r="H93" i="18"/>
  <c r="H173" i="18"/>
  <c r="G253" i="18"/>
  <c r="H333" i="18"/>
  <c r="H477" i="18"/>
  <c r="H541" i="18"/>
  <c r="H701" i="18"/>
  <c r="H845" i="18"/>
  <c r="G909" i="18"/>
  <c r="G973" i="18"/>
  <c r="G1245" i="18"/>
  <c r="G1389" i="18"/>
  <c r="G1453" i="18"/>
  <c r="H1725" i="18"/>
  <c r="G2125" i="18"/>
  <c r="G2189" i="18"/>
  <c r="G2253" i="18"/>
  <c r="H2317" i="18"/>
  <c r="H2381" i="18"/>
  <c r="G2445" i="18"/>
  <c r="G2509" i="18"/>
  <c r="G2573" i="18"/>
  <c r="G2637" i="18"/>
  <c r="G2701" i="18"/>
  <c r="G2765" i="18"/>
  <c r="G3293" i="18"/>
  <c r="H3357" i="18"/>
  <c r="H3421" i="18"/>
  <c r="H3485" i="18"/>
  <c r="G3757" i="18"/>
  <c r="H3821" i="18"/>
  <c r="H3885" i="18"/>
  <c r="H3949" i="18"/>
  <c r="H4013" i="18"/>
  <c r="G4077" i="18"/>
  <c r="G4141" i="18"/>
  <c r="G4205" i="18"/>
  <c r="G2282" i="18"/>
  <c r="H23" i="18"/>
  <c r="G87" i="18"/>
  <c r="H231" i="18"/>
  <c r="G295" i="18"/>
  <c r="H375" i="18"/>
  <c r="H439" i="18"/>
  <c r="H503" i="18"/>
  <c r="H567" i="18"/>
  <c r="H631" i="18"/>
  <c r="H695" i="18"/>
  <c r="G759" i="18"/>
  <c r="G823" i="18"/>
  <c r="H887" i="18"/>
  <c r="G967" i="18"/>
  <c r="H1031" i="18"/>
  <c r="G1095" i="18"/>
  <c r="G1159" i="18"/>
  <c r="G1223" i="18"/>
  <c r="H1447" i="18"/>
  <c r="H1591" i="18"/>
  <c r="H1655" i="18"/>
  <c r="G1863" i="18"/>
  <c r="G1927" i="18"/>
  <c r="G1991" i="18"/>
  <c r="G2055" i="18"/>
  <c r="G2119" i="18"/>
  <c r="H2183" i="18"/>
  <c r="H2247" i="18"/>
  <c r="G2839" i="18"/>
  <c r="H2903" i="18"/>
  <c r="H2967" i="18"/>
  <c r="H3031" i="18"/>
  <c r="H3095" i="18"/>
  <c r="H3159" i="18"/>
  <c r="H162" i="18"/>
  <c r="G258" i="18"/>
  <c r="G786" i="18"/>
  <c r="G214" i="18"/>
  <c r="H15" i="18"/>
  <c r="H239" i="18"/>
  <c r="G383" i="18"/>
  <c r="H2200" i="18"/>
  <c r="H1399" i="18"/>
  <c r="H116" i="18"/>
  <c r="H180" i="18"/>
  <c r="H324" i="18"/>
  <c r="G388" i="18"/>
  <c r="G452" i="18"/>
  <c r="H660" i="18"/>
  <c r="H724" i="18"/>
  <c r="H788" i="18"/>
  <c r="H852" i="18"/>
  <c r="G916" i="18"/>
  <c r="G980" i="18"/>
  <c r="H1188" i="18"/>
  <c r="G1252" i="18"/>
  <c r="G1316" i="18"/>
  <c r="G1380" i="18"/>
  <c r="G1444" i="18"/>
  <c r="G1508" i="18"/>
  <c r="G1572" i="18"/>
  <c r="G1636" i="18"/>
  <c r="G1700" i="18"/>
  <c r="G1764" i="18"/>
  <c r="G1828" i="18"/>
  <c r="G1892" i="18"/>
  <c r="G1956" i="18"/>
  <c r="G2020" i="18"/>
  <c r="H2292" i="18"/>
  <c r="H2356" i="18"/>
  <c r="G2420" i="18"/>
  <c r="G2484" i="18"/>
  <c r="G2548" i="18"/>
  <c r="H2612" i="18"/>
  <c r="H2676" i="18"/>
  <c r="H17" i="18"/>
  <c r="G161" i="18"/>
  <c r="H305" i="18"/>
  <c r="G369" i="18"/>
  <c r="G433" i="18"/>
  <c r="G497" i="18"/>
  <c r="G561" i="18"/>
  <c r="H705" i="18"/>
  <c r="G769" i="18"/>
  <c r="G833" i="18"/>
  <c r="G897" i="18"/>
  <c r="H1361" i="18"/>
  <c r="H1425" i="18"/>
  <c r="H1489" i="18"/>
  <c r="H1553" i="18"/>
  <c r="G1617" i="18"/>
  <c r="G1681" i="18"/>
  <c r="H1745" i="18"/>
  <c r="H1809" i="18"/>
  <c r="H1873" i="18"/>
  <c r="H1937" i="18"/>
  <c r="H2001" i="18"/>
  <c r="H2065" i="18"/>
  <c r="H2129" i="18"/>
  <c r="H2193" i="18"/>
  <c r="H2257" i="18"/>
  <c r="H2321" i="18"/>
  <c r="H2385" i="18"/>
  <c r="G2449" i="18"/>
  <c r="G2513" i="18"/>
  <c r="G2577" i="18"/>
  <c r="H158" i="18"/>
  <c r="H222" i="18"/>
  <c r="G286" i="18"/>
  <c r="H558" i="18"/>
  <c r="H622" i="18"/>
  <c r="H1502" i="18"/>
  <c r="H59" i="18"/>
  <c r="H123" i="18"/>
  <c r="G187" i="18"/>
  <c r="H651" i="18"/>
  <c r="H715" i="18"/>
  <c r="G779" i="18"/>
  <c r="H843" i="18"/>
  <c r="H907" i="18"/>
  <c r="G971" i="18"/>
  <c r="G1035" i="18"/>
  <c r="G1099" i="18"/>
  <c r="G1163" i="18"/>
  <c r="H562" i="18"/>
  <c r="G396" i="18"/>
  <c r="H729" i="18"/>
  <c r="G160" i="18"/>
  <c r="H240" i="18"/>
  <c r="G448" i="18"/>
  <c r="G413" i="18"/>
  <c r="G637" i="18"/>
  <c r="H781" i="18"/>
  <c r="G1053" i="18"/>
  <c r="G1117" i="18"/>
  <c r="G1325" i="18"/>
  <c r="G1533" i="18"/>
  <c r="G1597" i="18"/>
  <c r="G1661" i="18"/>
  <c r="H1805" i="18"/>
  <c r="H1869" i="18"/>
  <c r="H1933" i="18"/>
  <c r="G1997" i="18"/>
  <c r="G40" i="18"/>
  <c r="G104" i="18"/>
  <c r="G168" i="18"/>
  <c r="G232" i="18"/>
  <c r="G296" i="18"/>
  <c r="H360" i="18"/>
  <c r="H424" i="18"/>
  <c r="H488" i="18"/>
  <c r="H552" i="18"/>
  <c r="H616" i="18"/>
  <c r="H680" i="18"/>
  <c r="H744" i="18"/>
  <c r="H808" i="18"/>
  <c r="H872" i="18"/>
  <c r="H936" i="18"/>
  <c r="H1000" i="18"/>
  <c r="H1064" i="18"/>
  <c r="H1128" i="18"/>
  <c r="H1192" i="18"/>
  <c r="H1256" i="18"/>
  <c r="H1320" i="18"/>
  <c r="H1384" i="18"/>
  <c r="H1448" i="18"/>
  <c r="H2296" i="18"/>
  <c r="H5" i="18"/>
  <c r="H69" i="18"/>
  <c r="H133" i="18"/>
  <c r="H197" i="18"/>
  <c r="H261" i="18"/>
  <c r="H325" i="18"/>
  <c r="H389" i="18"/>
  <c r="H453" i="18"/>
  <c r="G517" i="18"/>
  <c r="G581" i="18"/>
  <c r="G645" i="18"/>
  <c r="H709" i="18"/>
  <c r="H773" i="18"/>
  <c r="H40" i="18"/>
  <c r="H104" i="18"/>
  <c r="H168" i="18"/>
  <c r="H232" i="18"/>
  <c r="H296" i="18"/>
  <c r="G360" i="18"/>
  <c r="G424" i="18"/>
  <c r="G488" i="18"/>
  <c r="G552" i="18"/>
  <c r="G616" i="18"/>
  <c r="G680" i="18"/>
  <c r="G744" i="18"/>
  <c r="G808" i="18"/>
  <c r="G872" i="18"/>
  <c r="G936" i="18"/>
  <c r="G1000" i="18"/>
  <c r="G1064" i="18"/>
  <c r="G1128" i="18"/>
  <c r="G1192" i="18"/>
  <c r="G1256" i="18"/>
  <c r="G1320" i="18"/>
  <c r="G1384" i="18"/>
  <c r="G1448" i="18"/>
  <c r="G5" i="18"/>
  <c r="G69" i="18"/>
  <c r="G133" i="18"/>
  <c r="G197" i="18"/>
  <c r="G261" i="18"/>
  <c r="G325" i="18"/>
  <c r="G389" i="18"/>
  <c r="H469" i="18"/>
  <c r="G533" i="18"/>
  <c r="H597" i="18"/>
  <c r="H661" i="18"/>
  <c r="H725" i="18"/>
  <c r="H853" i="18"/>
  <c r="H129" i="18"/>
  <c r="G821" i="18"/>
  <c r="H1285" i="18"/>
  <c r="H3429" i="18"/>
  <c r="H301" i="18"/>
  <c r="G4" i="18"/>
  <c r="H68" i="18"/>
  <c r="H548" i="18"/>
  <c r="G612" i="18"/>
  <c r="G676" i="18"/>
  <c r="G740" i="18"/>
  <c r="G1140" i="18"/>
  <c r="H2116" i="18"/>
  <c r="H2180" i="18"/>
  <c r="G2244" i="18"/>
  <c r="H2308" i="18"/>
  <c r="H2372" i="18"/>
  <c r="H2436" i="18"/>
  <c r="H2500" i="18"/>
  <c r="H2564" i="18"/>
  <c r="H3092" i="18"/>
  <c r="H3156" i="18"/>
  <c r="H3220" i="18"/>
  <c r="H3284" i="18"/>
  <c r="H3348" i="18"/>
  <c r="G3412" i="18"/>
  <c r="H3476" i="18"/>
  <c r="H3540" i="18"/>
  <c r="H3604" i="18"/>
  <c r="H3668" i="18"/>
  <c r="H3732" i="18"/>
  <c r="H3796" i="18"/>
  <c r="G113" i="18"/>
  <c r="H257" i="18"/>
  <c r="G1185" i="18"/>
  <c r="G1249" i="18"/>
  <c r="H1313" i="18"/>
  <c r="H1377" i="18"/>
  <c r="H1441" i="18"/>
  <c r="H1505" i="18"/>
  <c r="H1569" i="18"/>
  <c r="G1633" i="18"/>
  <c r="G1697" i="18"/>
  <c r="H3585" i="18"/>
  <c r="H110" i="18"/>
  <c r="G174" i="18"/>
  <c r="H510" i="18"/>
  <c r="G574" i="18"/>
  <c r="G638" i="18"/>
  <c r="G75" i="18"/>
  <c r="H411" i="18"/>
  <c r="H475" i="18"/>
  <c r="H539" i="18"/>
  <c r="H603" i="18"/>
  <c r="G667" i="18"/>
  <c r="G731" i="18"/>
  <c r="G795" i="18"/>
  <c r="G859" i="18"/>
  <c r="G923" i="18"/>
  <c r="H1259" i="18"/>
  <c r="G652" i="18"/>
  <c r="G1511" i="18"/>
  <c r="G1958" i="18"/>
  <c r="G32" i="18"/>
  <c r="H112" i="18"/>
  <c r="G256" i="18"/>
  <c r="H400" i="18"/>
  <c r="G2752" i="18"/>
  <c r="G125" i="18"/>
  <c r="H205" i="18"/>
  <c r="G285" i="18"/>
  <c r="G365" i="18"/>
  <c r="H733" i="18"/>
  <c r="G797" i="18"/>
  <c r="H941" i="18"/>
  <c r="H1005" i="18"/>
  <c r="H1213" i="18"/>
  <c r="G1277" i="18"/>
  <c r="H1357" i="18"/>
  <c r="H1421" i="18"/>
  <c r="G1485" i="18"/>
  <c r="G1757" i="18"/>
  <c r="G1821" i="18"/>
  <c r="G1885" i="18"/>
  <c r="G1949" i="18"/>
  <c r="H2157" i="18"/>
  <c r="H2221" i="18"/>
  <c r="H2285" i="18"/>
  <c r="G2349" i="18"/>
  <c r="H2413" i="18"/>
  <c r="H2477" i="18"/>
  <c r="H2541" i="18"/>
  <c r="H2605" i="18"/>
  <c r="H2669" i="18"/>
  <c r="H2733" i="18"/>
  <c r="H2797" i="18"/>
  <c r="G2861" i="18"/>
  <c r="G3325" i="18"/>
  <c r="G3389" i="18"/>
  <c r="G3453" i="18"/>
  <c r="H3517" i="18"/>
  <c r="H3581" i="18"/>
  <c r="H3645" i="18"/>
  <c r="H3709" i="18"/>
  <c r="H4045" i="18"/>
  <c r="H4109" i="18"/>
  <c r="H4173" i="18"/>
  <c r="H4237" i="18"/>
  <c r="H362" i="18"/>
  <c r="H666" i="18"/>
  <c r="H55" i="18"/>
  <c r="G119" i="18"/>
  <c r="G855" i="18"/>
  <c r="H999" i="18"/>
  <c r="H1063" i="18"/>
  <c r="G1127" i="18"/>
  <c r="H1191" i="18"/>
  <c r="H1255" i="18"/>
  <c r="G1559" i="18"/>
  <c r="G1623" i="18"/>
  <c r="G1687" i="18"/>
  <c r="G2151" i="18"/>
  <c r="G2215" i="18"/>
  <c r="G2279" i="18"/>
  <c r="G2871" i="18"/>
  <c r="H2935" i="18"/>
  <c r="G2999" i="18"/>
  <c r="G3063" i="18"/>
  <c r="G3127" i="18"/>
  <c r="G3191" i="18"/>
  <c r="H3255" i="18"/>
  <c r="H3319" i="18"/>
  <c r="H3383" i="18"/>
  <c r="G3447" i="18"/>
  <c r="G3511" i="18"/>
  <c r="G3575" i="18"/>
  <c r="G3639" i="18"/>
  <c r="G3703" i="18"/>
  <c r="H605" i="18"/>
  <c r="G194" i="18"/>
  <c r="H306" i="18"/>
  <c r="H56" i="18"/>
  <c r="G120" i="18"/>
  <c r="H184" i="18"/>
  <c r="H248" i="18"/>
  <c r="H312" i="18"/>
  <c r="H376" i="18"/>
  <c r="H440" i="18"/>
  <c r="H504" i="18"/>
  <c r="H568" i="18"/>
  <c r="H632" i="18"/>
  <c r="H696" i="18"/>
  <c r="G760" i="18"/>
  <c r="H824" i="18"/>
  <c r="H888" i="18"/>
  <c r="G952" i="18"/>
  <c r="G1016" i="18"/>
  <c r="G1080" i="18"/>
  <c r="G1144" i="18"/>
  <c r="G1208" i="18"/>
  <c r="G1272" i="18"/>
  <c r="G1336" i="18"/>
  <c r="G1400" i="18"/>
  <c r="G1544" i="18"/>
  <c r="H21" i="18"/>
  <c r="H85" i="18"/>
  <c r="H149" i="18"/>
  <c r="H213" i="18"/>
  <c r="H277" i="18"/>
  <c r="H341" i="18"/>
  <c r="G405" i="18"/>
  <c r="G469" i="18"/>
  <c r="H533" i="18"/>
  <c r="G597" i="18"/>
  <c r="G661" i="18"/>
  <c r="G725" i="18"/>
  <c r="H609" i="18"/>
  <c r="G901" i="18"/>
  <c r="H1301" i="18"/>
  <c r="H557" i="18"/>
  <c r="H4" i="18"/>
  <c r="G68" i="18"/>
  <c r="H276" i="18"/>
  <c r="G548" i="18"/>
  <c r="H1076" i="18"/>
  <c r="G2116" i="18"/>
  <c r="G2180" i="18"/>
  <c r="H2244" i="18"/>
  <c r="H2772" i="18"/>
  <c r="H2836" i="18"/>
  <c r="H2900" i="18"/>
  <c r="H2964" i="18"/>
  <c r="H3028" i="18"/>
  <c r="G3092" i="18"/>
  <c r="G3156" i="18"/>
  <c r="G3220" i="18"/>
  <c r="G3284" i="18"/>
  <c r="G3348" i="18"/>
  <c r="H3412" i="18"/>
  <c r="G3476" i="18"/>
  <c r="G3540" i="18"/>
  <c r="G3604" i="18"/>
  <c r="G3668" i="18"/>
  <c r="G3732" i="18"/>
  <c r="G3796" i="18"/>
  <c r="G49" i="18"/>
  <c r="H113" i="18"/>
  <c r="G193" i="18"/>
  <c r="G257" i="18"/>
  <c r="G993" i="18"/>
  <c r="G1057" i="18"/>
  <c r="G1121" i="18"/>
  <c r="H1185" i="18"/>
  <c r="H1249" i="18"/>
  <c r="H2609" i="18"/>
  <c r="H2673" i="18"/>
  <c r="H2737" i="18"/>
  <c r="H2801" i="18"/>
  <c r="H2865" i="18"/>
  <c r="H2929" i="18"/>
  <c r="G2993" i="18"/>
  <c r="G3057" i="18"/>
  <c r="G3121" i="18"/>
  <c r="G3185" i="18"/>
  <c r="G3249" i="18"/>
  <c r="G3313" i="18"/>
  <c r="G3377" i="18"/>
  <c r="G3441" i="18"/>
  <c r="G3505" i="18"/>
  <c r="H46" i="18"/>
  <c r="G110" i="18"/>
  <c r="H318" i="18"/>
  <c r="H382" i="18"/>
  <c r="H446" i="18"/>
  <c r="G510" i="18"/>
  <c r="H11" i="18"/>
  <c r="H219" i="18"/>
  <c r="H283" i="18"/>
  <c r="H347" i="18"/>
  <c r="G411" i="18"/>
  <c r="G475" i="18"/>
  <c r="G539" i="18"/>
  <c r="G603" i="18"/>
  <c r="G1259" i="18"/>
  <c r="H242" i="18"/>
  <c r="H866" i="18"/>
  <c r="H668" i="18"/>
  <c r="G112" i="18"/>
  <c r="H192" i="18"/>
  <c r="H336" i="18"/>
  <c r="G400" i="18"/>
  <c r="H2912" i="18"/>
  <c r="H45" i="18"/>
  <c r="G205" i="18"/>
  <c r="H445" i="18"/>
  <c r="H509" i="18"/>
  <c r="G733" i="18"/>
  <c r="H877" i="18"/>
  <c r="G941" i="18"/>
  <c r="G1005" i="18"/>
  <c r="G1213" i="18"/>
  <c r="H1277" i="18"/>
  <c r="G1357" i="18"/>
  <c r="G1421" i="18"/>
  <c r="H2093" i="18"/>
  <c r="G2157" i="18"/>
  <c r="G2221" i="18"/>
  <c r="G2285" i="18"/>
  <c r="H2349" i="18"/>
  <c r="G2413" i="18"/>
  <c r="G2477" i="18"/>
  <c r="G2541" i="18"/>
  <c r="G2605" i="18"/>
  <c r="G2669" i="18"/>
  <c r="G2733" i="18"/>
  <c r="G3261" i="18"/>
  <c r="H3325" i="18"/>
  <c r="H3389" i="18"/>
  <c r="H3453" i="18"/>
  <c r="G3789" i="18"/>
  <c r="H3853" i="18"/>
  <c r="H3917" i="18"/>
  <c r="H3981" i="18"/>
  <c r="G4045" i="18"/>
  <c r="G4109" i="18"/>
  <c r="G4173" i="18"/>
  <c r="G4237" i="18"/>
  <c r="H3274" i="18"/>
  <c r="G55" i="18"/>
  <c r="H199" i="18"/>
  <c r="H263" i="18"/>
  <c r="H407" i="18"/>
  <c r="H471" i="18"/>
  <c r="H535" i="18"/>
  <c r="H599" i="18"/>
  <c r="H663" i="18"/>
  <c r="G727" i="18"/>
  <c r="G791" i="18"/>
  <c r="H855" i="18"/>
  <c r="G999" i="18"/>
  <c r="G1063" i="18"/>
  <c r="H1127" i="18"/>
  <c r="G1191" i="18"/>
  <c r="G1255" i="18"/>
  <c r="H1415" i="18"/>
  <c r="G1479" i="18"/>
  <c r="H1559" i="18"/>
  <c r="H1623" i="18"/>
  <c r="H1687" i="18"/>
  <c r="G1895" i="18"/>
  <c r="G1959" i="18"/>
  <c r="G2023" i="18"/>
  <c r="G2087" i="18"/>
  <c r="H2151" i="18"/>
  <c r="H2215" i="18"/>
  <c r="H2279" i="18"/>
  <c r="G2807" i="18"/>
  <c r="H2871" i="18"/>
  <c r="G2935" i="18"/>
  <c r="H2999" i="18"/>
  <c r="H3063" i="18"/>
  <c r="H3127" i="18"/>
  <c r="H1479" i="18"/>
  <c r="G306" i="18"/>
  <c r="G344" i="18"/>
  <c r="H456" i="18"/>
  <c r="G856" i="18"/>
  <c r="H968" i="18"/>
  <c r="H1368" i="18"/>
  <c r="G309" i="18"/>
  <c r="G421" i="18"/>
  <c r="H2085" i="18"/>
  <c r="G128" i="18"/>
  <c r="H3741" i="18"/>
  <c r="H84" i="18"/>
  <c r="G164" i="18"/>
  <c r="H260" i="18"/>
  <c r="G356" i="18"/>
  <c r="G436" i="18"/>
  <c r="H532" i="18"/>
  <c r="H628" i="18"/>
  <c r="H708" i="18"/>
  <c r="G884" i="18"/>
  <c r="G964" i="18"/>
  <c r="H1060" i="18"/>
  <c r="H1156" i="18"/>
  <c r="G1236" i="18"/>
  <c r="G1412" i="18"/>
  <c r="G1492" i="18"/>
  <c r="G1668" i="18"/>
  <c r="G1748" i="18"/>
  <c r="G1924" i="18"/>
  <c r="G2004" i="18"/>
  <c r="G2100" i="18"/>
  <c r="H2276" i="18"/>
  <c r="G2452" i="18"/>
  <c r="G2532" i="18"/>
  <c r="H2708" i="18"/>
  <c r="H2884" i="18"/>
  <c r="H3140" i="18"/>
  <c r="H3396" i="18"/>
  <c r="G3652" i="18"/>
  <c r="H805" i="18"/>
  <c r="G97" i="18"/>
  <c r="G465" i="18"/>
  <c r="G545" i="18"/>
  <c r="H737" i="18"/>
  <c r="G817" i="18"/>
  <c r="G1169" i="18"/>
  <c r="G1345" i="18"/>
  <c r="H1521" i="18"/>
  <c r="H1601" i="18"/>
  <c r="H1777" i="18"/>
  <c r="G1857" i="18"/>
  <c r="H2033" i="18"/>
  <c r="G2113" i="18"/>
  <c r="H2289" i="18"/>
  <c r="G2369" i="18"/>
  <c r="G2545" i="18"/>
  <c r="H2721" i="18"/>
  <c r="G2977" i="18"/>
  <c r="G3233" i="18"/>
  <c r="G3489" i="18"/>
  <c r="G254" i="18"/>
  <c r="H430" i="18"/>
  <c r="H606" i="18"/>
  <c r="H958" i="18"/>
  <c r="G155" i="18"/>
  <c r="H331" i="18"/>
  <c r="G587" i="18"/>
  <c r="H683" i="18"/>
  <c r="H763" i="18"/>
  <c r="H939" i="18"/>
  <c r="G1019" i="18"/>
  <c r="G829" i="18"/>
  <c r="G176" i="18"/>
  <c r="H496" i="18"/>
  <c r="H1616" i="18"/>
  <c r="G13" i="18"/>
  <c r="H125" i="18"/>
  <c r="H237" i="18"/>
  <c r="G333" i="18"/>
  <c r="H525" i="18"/>
  <c r="H637" i="18"/>
  <c r="G1181" i="18"/>
  <c r="G1373" i="18"/>
  <c r="G1549" i="18"/>
  <c r="G1725" i="18"/>
  <c r="H1821" i="18"/>
  <c r="H1997" i="18"/>
  <c r="G2173" i="18"/>
  <c r="H2253" i="18"/>
  <c r="H2333" i="18"/>
  <c r="H2493" i="18"/>
  <c r="H2813" i="18"/>
  <c r="H2893" i="18"/>
  <c r="G2973" i="18"/>
  <c r="G3133" i="18"/>
  <c r="G3373" i="18"/>
  <c r="H3533" i="18"/>
  <c r="G3613" i="18"/>
  <c r="G3693" i="18"/>
  <c r="H3773" i="18"/>
  <c r="H3933" i="18"/>
  <c r="G4013" i="18"/>
  <c r="G4093" i="18"/>
  <c r="H42" i="18"/>
  <c r="G538" i="18"/>
  <c r="G1146" i="18"/>
  <c r="H71" i="18"/>
  <c r="G151" i="18"/>
  <c r="H327" i="18"/>
  <c r="G487" i="18"/>
  <c r="G567" i="18"/>
  <c r="H647" i="18"/>
  <c r="H727" i="18"/>
  <c r="H807" i="18"/>
  <c r="G887" i="18"/>
  <c r="G983" i="18"/>
  <c r="G1143" i="18"/>
  <c r="G1303" i="18"/>
  <c r="G1399" i="18"/>
  <c r="G1831" i="18"/>
  <c r="G1911" i="18"/>
  <c r="G2231" i="18"/>
  <c r="G2311" i="18"/>
  <c r="H2391" i="18"/>
  <c r="G2471" i="18"/>
  <c r="H2551" i="18"/>
  <c r="G2631" i="18"/>
  <c r="G2711" i="18"/>
  <c r="G2791" i="18"/>
  <c r="G2951" i="18"/>
  <c r="G3031" i="18"/>
  <c r="H3111" i="18"/>
  <c r="G3271" i="18"/>
  <c r="G3351" i="18"/>
  <c r="H3431" i="18"/>
  <c r="H3591" i="18"/>
  <c r="H3751" i="18"/>
  <c r="H3959" i="18"/>
  <c r="G226" i="18"/>
  <c r="H466" i="18"/>
  <c r="H738" i="18"/>
  <c r="H1218" i="18"/>
  <c r="H3906" i="18"/>
  <c r="G2" i="18"/>
  <c r="G63" i="18"/>
  <c r="G223" i="18"/>
  <c r="G303" i="18"/>
  <c r="G463" i="18"/>
  <c r="H911" i="18"/>
  <c r="H284" i="18"/>
  <c r="H1196" i="18"/>
  <c r="G866" i="18"/>
  <c r="H185" i="18"/>
  <c r="G361" i="18"/>
  <c r="G505" i="18"/>
  <c r="H585" i="18"/>
  <c r="G649" i="18"/>
  <c r="G809" i="18"/>
  <c r="G953" i="18"/>
  <c r="H3289" i="18"/>
  <c r="H6" i="18"/>
  <c r="H406" i="18"/>
  <c r="H518" i="18"/>
  <c r="H630" i="18"/>
  <c r="H726" i="18"/>
  <c r="G806" i="18"/>
  <c r="G886" i="18"/>
  <c r="G1110" i="18"/>
  <c r="H1270" i="18"/>
  <c r="G1430" i="18"/>
  <c r="G1574" i="18"/>
  <c r="G1926" i="18"/>
  <c r="H2006" i="18"/>
  <c r="H2070" i="18"/>
  <c r="G2134" i="18"/>
  <c r="H2214" i="18"/>
  <c r="H2358" i="18"/>
  <c r="H2422" i="18"/>
  <c r="H2486" i="18"/>
  <c r="H2550" i="18"/>
  <c r="H2614" i="18"/>
  <c r="H2678" i="18"/>
  <c r="H2742" i="18"/>
  <c r="H2806" i="18"/>
  <c r="H2870" i="18"/>
  <c r="G2934" i="18"/>
  <c r="G2998" i="18"/>
  <c r="G3062" i="18"/>
  <c r="G3126" i="18"/>
  <c r="H3206" i="18"/>
  <c r="H3270" i="18"/>
  <c r="G3334" i="18"/>
  <c r="G3398" i="18"/>
  <c r="H3862" i="18"/>
  <c r="H3926" i="18"/>
  <c r="G3990" i="18"/>
  <c r="G4054" i="18"/>
  <c r="G4118" i="18"/>
  <c r="G4182" i="18"/>
  <c r="H4246" i="18"/>
  <c r="H51" i="18"/>
  <c r="G195" i="18"/>
  <c r="H291" i="18"/>
  <c r="G755" i="18"/>
  <c r="H915" i="18"/>
  <c r="H979" i="18"/>
  <c r="G1123" i="18"/>
  <c r="G1427" i="18"/>
  <c r="G1491" i="18"/>
  <c r="H1699" i="18"/>
  <c r="G1971" i="18"/>
  <c r="H2035" i="18"/>
  <c r="G2243" i="18"/>
  <c r="H2307" i="18"/>
  <c r="G2515" i="18"/>
  <c r="G2659" i="18"/>
  <c r="H2723" i="18"/>
  <c r="H2931" i="18"/>
  <c r="G2995" i="18"/>
  <c r="G152" i="18"/>
  <c r="G264" i="18"/>
  <c r="G664" i="18"/>
  <c r="H776" i="18"/>
  <c r="H1176" i="18"/>
  <c r="H1288" i="18"/>
  <c r="G117" i="18"/>
  <c r="H229" i="18"/>
  <c r="H741" i="18"/>
  <c r="H869" i="18"/>
  <c r="H1269" i="18"/>
  <c r="H61" i="18"/>
  <c r="H4029" i="18"/>
  <c r="G180" i="18"/>
  <c r="H452" i="18"/>
  <c r="H804" i="18"/>
  <c r="H980" i="18"/>
  <c r="H1252" i="18"/>
  <c r="G1332" i="18"/>
  <c r="H1508" i="18"/>
  <c r="G1588" i="18"/>
  <c r="H1764" i="18"/>
  <c r="G1844" i="18"/>
  <c r="H2020" i="18"/>
  <c r="G2196" i="18"/>
  <c r="G2372" i="18"/>
  <c r="H2628" i="18"/>
  <c r="G2724" i="18"/>
  <c r="G2804" i="18"/>
  <c r="G2980" i="18"/>
  <c r="H3236" i="18"/>
  <c r="G3492" i="18"/>
  <c r="G3748" i="18"/>
  <c r="G17" i="18"/>
  <c r="G209" i="18"/>
  <c r="G305" i="18"/>
  <c r="G385" i="18"/>
  <c r="H561" i="18"/>
  <c r="H657" i="18"/>
  <c r="H833" i="18"/>
  <c r="G913" i="18"/>
  <c r="H1009" i="18"/>
  <c r="H1089" i="18"/>
  <c r="G1265" i="18"/>
  <c r="G1441" i="18"/>
  <c r="H1697" i="18"/>
  <c r="G1873" i="18"/>
  <c r="G1953" i="18"/>
  <c r="G2129" i="18"/>
  <c r="G2209" i="18"/>
  <c r="G2385" i="18"/>
  <c r="G2465" i="18"/>
  <c r="G2641" i="18"/>
  <c r="H2817" i="18"/>
  <c r="G2897" i="18"/>
  <c r="G3073" i="18"/>
  <c r="H3153" i="18"/>
  <c r="G3329" i="18"/>
  <c r="H3409" i="18"/>
  <c r="H4241" i="18"/>
  <c r="H174" i="18"/>
  <c r="G350" i="18"/>
  <c r="G526" i="18"/>
  <c r="H75" i="18"/>
  <c r="G251" i="18"/>
  <c r="G427" i="18"/>
  <c r="H859" i="18"/>
  <c r="H1035" i="18"/>
  <c r="G1115" i="18"/>
  <c r="G1211" i="18"/>
  <c r="H41" i="18"/>
  <c r="H614" i="18"/>
  <c r="G1718" i="18"/>
  <c r="G1341" i="18"/>
  <c r="G96" i="18"/>
  <c r="G384" i="18"/>
  <c r="H29" i="18"/>
  <c r="G141" i="18"/>
  <c r="G349" i="18"/>
  <c r="H925" i="18"/>
  <c r="H1021" i="18"/>
  <c r="G1101" i="18"/>
  <c r="G1197" i="18"/>
  <c r="G1469" i="18"/>
  <c r="G1565" i="18"/>
  <c r="G1645" i="18"/>
  <c r="H1837" i="18"/>
  <c r="H1917" i="18"/>
  <c r="G2653" i="18"/>
  <c r="H3053" i="18"/>
  <c r="H3213" i="18"/>
  <c r="H3789" i="18"/>
  <c r="H3869" i="18"/>
  <c r="H4189" i="18"/>
  <c r="G618" i="18"/>
  <c r="G1210" i="18"/>
  <c r="H3818" i="18"/>
  <c r="H167" i="18"/>
  <c r="H247" i="18"/>
  <c r="H343" i="18"/>
  <c r="H423" i="18"/>
  <c r="G1415" i="18"/>
  <c r="H1495" i="18"/>
  <c r="G1591" i="18"/>
  <c r="G1671" i="18"/>
  <c r="H1751" i="18"/>
  <c r="H2071" i="18"/>
  <c r="G2487" i="18"/>
  <c r="G2887" i="18"/>
  <c r="H3207" i="18"/>
  <c r="G3671" i="18"/>
  <c r="G130" i="18"/>
  <c r="G354" i="18"/>
  <c r="G834" i="18"/>
  <c r="H914" i="18"/>
  <c r="H79" i="18"/>
  <c r="G159" i="18"/>
  <c r="G239" i="18"/>
  <c r="G319" i="18"/>
  <c r="H399" i="18"/>
  <c r="H479" i="18"/>
  <c r="H543" i="18"/>
  <c r="H623" i="18"/>
  <c r="H108" i="18"/>
  <c r="G204" i="18"/>
  <c r="H492" i="18"/>
  <c r="H588" i="18"/>
  <c r="H732" i="18"/>
  <c r="H828" i="18"/>
  <c r="H908" i="18"/>
  <c r="G972" i="18"/>
  <c r="G1036" i="18"/>
  <c r="H1228" i="18"/>
  <c r="G3900" i="18"/>
  <c r="G1616" i="18"/>
  <c r="G89" i="18"/>
  <c r="H281" i="18"/>
  <c r="G441" i="18"/>
  <c r="G889" i="18"/>
  <c r="G1033" i="18"/>
  <c r="G1785" i="18"/>
  <c r="H230" i="18"/>
  <c r="H982" i="18"/>
  <c r="H1046" i="18"/>
  <c r="H1126" i="18"/>
  <c r="G1190" i="18"/>
  <c r="G1510" i="18"/>
  <c r="G1654" i="18"/>
  <c r="H1734" i="18"/>
  <c r="H1798" i="18"/>
  <c r="H1862" i="18"/>
  <c r="H1942" i="18"/>
  <c r="H2150" i="18"/>
  <c r="G2294" i="18"/>
  <c r="H3478" i="18"/>
  <c r="G3542" i="18"/>
  <c r="G3606" i="18"/>
  <c r="H3670" i="18"/>
  <c r="H3734" i="18"/>
  <c r="H3798" i="18"/>
  <c r="G42" i="18"/>
  <c r="G131" i="18"/>
  <c r="G211" i="18"/>
  <c r="G371" i="18"/>
  <c r="G435" i="18"/>
  <c r="G499" i="18"/>
  <c r="G563" i="18"/>
  <c r="G627" i="18"/>
  <c r="G691" i="18"/>
  <c r="H851" i="18"/>
  <c r="G1059" i="18"/>
  <c r="H1203" i="18"/>
  <c r="G1299" i="18"/>
  <c r="H1363" i="18"/>
  <c r="H1571" i="18"/>
  <c r="H1635" i="18"/>
  <c r="G1779" i="18"/>
  <c r="G1843" i="18"/>
  <c r="H1907" i="18"/>
  <c r="G2115" i="18"/>
  <c r="H2179" i="18"/>
  <c r="G2387" i="18"/>
  <c r="H2451" i="18"/>
  <c r="G2595" i="18"/>
  <c r="G2803" i="18"/>
  <c r="G2867" i="18"/>
  <c r="G3075" i="18"/>
  <c r="G3139" i="18"/>
  <c r="G3203" i="18"/>
  <c r="G3347" i="18"/>
  <c r="G3411" i="18"/>
  <c r="H3475" i="18"/>
  <c r="H3539" i="18"/>
  <c r="G202" i="18"/>
  <c r="H528" i="18"/>
  <c r="H656" i="18"/>
  <c r="H832" i="18"/>
  <c r="H992" i="18"/>
  <c r="G1200" i="18"/>
  <c r="G1264" i="18"/>
  <c r="H1504" i="18"/>
  <c r="H1664" i="18"/>
  <c r="H2016" i="18"/>
  <c r="H2512" i="18"/>
  <c r="G2720" i="18"/>
  <c r="G2928" i="18"/>
  <c r="G2992" i="18"/>
  <c r="G3056" i="18"/>
  <c r="G3120" i="18"/>
  <c r="H3456" i="18"/>
  <c r="G3520" i="18"/>
  <c r="H4048" i="18"/>
  <c r="G4112" i="18"/>
  <c r="H4176" i="18"/>
  <c r="G867" i="18"/>
  <c r="G170" i="18"/>
  <c r="H458" i="18"/>
  <c r="H586" i="18"/>
  <c r="H794" i="18"/>
  <c r="H954" i="18"/>
  <c r="H1114" i="18"/>
  <c r="G1194" i="18"/>
  <c r="H1338" i="18"/>
  <c r="H1562" i="18"/>
  <c r="H1706" i="18"/>
  <c r="H1914" i="18"/>
  <c r="G1978" i="18"/>
  <c r="G2042" i="18"/>
  <c r="H2314" i="18"/>
  <c r="G2522" i="18"/>
  <c r="H2602" i="18"/>
  <c r="H2666" i="18"/>
  <c r="G2730" i="18"/>
  <c r="G3194" i="18"/>
  <c r="G3338" i="18"/>
  <c r="G3546" i="18"/>
  <c r="G3882" i="18"/>
  <c r="H3946" i="18"/>
  <c r="G4010" i="18"/>
  <c r="H4074" i="18"/>
  <c r="H4138" i="18"/>
  <c r="G4202" i="18"/>
  <c r="H220" i="18"/>
  <c r="G702" i="18"/>
  <c r="H1086" i="18"/>
  <c r="G1166" i="18"/>
  <c r="G1582" i="18"/>
  <c r="G1694" i="18"/>
  <c r="G1886" i="18"/>
  <c r="G2190" i="18"/>
  <c r="H2270" i="18"/>
  <c r="H2334" i="18"/>
  <c r="G2478" i="18"/>
  <c r="H2718" i="18"/>
  <c r="G2782" i="18"/>
  <c r="H2862" i="18"/>
  <c r="H3230" i="18"/>
  <c r="H3294" i="18"/>
  <c r="H3358" i="18"/>
  <c r="G3502" i="18"/>
  <c r="G1269" i="18"/>
  <c r="G1483" i="18"/>
  <c r="G1899" i="18"/>
  <c r="G2123" i="18"/>
  <c r="G2635" i="18"/>
  <c r="H2699" i="18"/>
  <c r="G2843" i="18"/>
  <c r="G3131" i="18"/>
  <c r="H3339" i="18"/>
  <c r="H1480" i="18"/>
  <c r="G1896" i="18"/>
  <c r="G1976" i="18"/>
  <c r="G2120" i="18"/>
  <c r="H2280" i="18"/>
  <c r="G2360" i="18"/>
  <c r="G2664" i="18"/>
  <c r="H3096" i="18"/>
  <c r="H3240" i="18"/>
  <c r="G3304" i="18"/>
  <c r="H3832" i="18"/>
  <c r="H3976" i="18"/>
  <c r="G965" i="18"/>
  <c r="G1109" i="18"/>
  <c r="G1493" i="18"/>
  <c r="G1573" i="18"/>
  <c r="H1685" i="18"/>
  <c r="H1861" i="18"/>
  <c r="H1941" i="18"/>
  <c r="G2005" i="18"/>
  <c r="G2165" i="18"/>
  <c r="H2309" i="18"/>
  <c r="H2389" i="18"/>
  <c r="H2469" i="18"/>
  <c r="H2725" i="18"/>
  <c r="H2789" i="18"/>
  <c r="G2853" i="18"/>
  <c r="G2933" i="18"/>
  <c r="G3077" i="18"/>
  <c r="G3141" i="18"/>
  <c r="G3205" i="18"/>
  <c r="G3269" i="18"/>
  <c r="H3333" i="18"/>
  <c r="G3477" i="18"/>
  <c r="H3621" i="18"/>
  <c r="H3685" i="18"/>
  <c r="H3749" i="18"/>
  <c r="H4021" i="18"/>
  <c r="H4085" i="18"/>
  <c r="G4149" i="18"/>
  <c r="H1576" i="18"/>
  <c r="H962" i="18"/>
  <c r="H1330" i="18"/>
  <c r="H1410" i="18"/>
  <c r="G1490" i="18"/>
  <c r="H1666" i="18"/>
  <c r="H1762" i="18"/>
  <c r="H1842" i="18"/>
  <c r="H1922" i="18"/>
  <c r="G2146" i="18"/>
  <c r="G2226" i="18"/>
  <c r="H2306" i="18"/>
  <c r="G2450" i="18"/>
  <c r="G2514" i="18"/>
  <c r="G2578" i="18"/>
  <c r="G2642" i="18"/>
  <c r="G2706" i="18"/>
  <c r="H2786" i="18"/>
  <c r="H2930" i="18"/>
  <c r="G2994" i="18"/>
  <c r="H3058" i="18"/>
  <c r="G3266" i="18"/>
  <c r="G3346" i="18"/>
  <c r="H3554" i="18"/>
  <c r="G3618" i="18"/>
  <c r="H3698" i="18"/>
  <c r="H3762" i="18"/>
  <c r="H264" i="18"/>
  <c r="G376" i="18"/>
  <c r="G776" i="18"/>
  <c r="G888" i="18"/>
  <c r="G1288" i="18"/>
  <c r="H1400" i="18"/>
  <c r="G229" i="18"/>
  <c r="G341" i="18"/>
  <c r="H437" i="18"/>
  <c r="H549" i="18"/>
  <c r="H645" i="18"/>
  <c r="H1333" i="18"/>
  <c r="G276" i="18"/>
  <c r="H372" i="18"/>
  <c r="G724" i="18"/>
  <c r="H820" i="18"/>
  <c r="H900" i="18"/>
  <c r="H1348" i="18"/>
  <c r="H1428" i="18"/>
  <c r="H1604" i="18"/>
  <c r="H1684" i="18"/>
  <c r="H1860" i="18"/>
  <c r="H1940" i="18"/>
  <c r="G2292" i="18"/>
  <c r="H2548" i="18"/>
  <c r="G2644" i="18"/>
  <c r="H2724" i="18"/>
  <c r="G2900" i="18"/>
  <c r="H2980" i="18"/>
  <c r="G3076" i="18"/>
  <c r="G3332" i="18"/>
  <c r="H3588" i="18"/>
  <c r="G401" i="18"/>
  <c r="G481" i="18"/>
  <c r="H673" i="18"/>
  <c r="H753" i="18"/>
  <c r="G929" i="18"/>
  <c r="G1009" i="18"/>
  <c r="G1361" i="18"/>
  <c r="H1617" i="18"/>
  <c r="H1793" i="18"/>
  <c r="G1969" i="18"/>
  <c r="H2049" i="18"/>
  <c r="G2225" i="18"/>
  <c r="G2305" i="18"/>
  <c r="H2481" i="18"/>
  <c r="H2561" i="18"/>
  <c r="G2737" i="18"/>
  <c r="G2817" i="18"/>
  <c r="H2993" i="18"/>
  <c r="H3073" i="18"/>
  <c r="H3249" i="18"/>
  <c r="H3329" i="18"/>
  <c r="H3505" i="18"/>
  <c r="G129" i="18"/>
  <c r="H94" i="18"/>
  <c r="H270" i="18"/>
  <c r="G446" i="18"/>
  <c r="G622" i="18"/>
  <c r="H171" i="18"/>
  <c r="G347" i="18"/>
  <c r="H523" i="18"/>
  <c r="H779" i="18"/>
  <c r="G1131" i="18"/>
  <c r="H3" i="18"/>
  <c r="G624" i="18"/>
  <c r="G29" i="18"/>
  <c r="H253" i="18"/>
  <c r="H653" i="18"/>
  <c r="H749" i="18"/>
  <c r="G1021" i="18"/>
  <c r="H1293" i="18"/>
  <c r="H1389" i="18"/>
  <c r="G1837" i="18"/>
  <c r="G1917" i="18"/>
  <c r="H2013" i="18"/>
  <c r="H2189" i="18"/>
  <c r="H2269" i="18"/>
  <c r="H2429" i="18"/>
  <c r="H2909" i="18"/>
  <c r="G3069" i="18"/>
  <c r="G3469" i="18"/>
  <c r="G3549" i="18"/>
  <c r="G3629" i="18"/>
  <c r="G3869" i="18"/>
  <c r="G3949" i="18"/>
  <c r="G4029" i="18"/>
  <c r="G4189" i="18"/>
  <c r="H122" i="18"/>
  <c r="G167" i="18"/>
  <c r="G247" i="18"/>
  <c r="G343" i="18"/>
  <c r="G423" i="18"/>
  <c r="G503" i="18"/>
  <c r="H583" i="18"/>
  <c r="G663" i="18"/>
  <c r="H743" i="18"/>
  <c r="G1079" i="18"/>
  <c r="H1319" i="18"/>
  <c r="H1671" i="18"/>
  <c r="G1767" i="18"/>
  <c r="G2167" i="18"/>
  <c r="G2327" i="18"/>
  <c r="G2407" i="18"/>
  <c r="H2487" i="18"/>
  <c r="G2567" i="18"/>
  <c r="G2647" i="18"/>
  <c r="H2807" i="18"/>
  <c r="H2887" i="18"/>
  <c r="G2967" i="18"/>
  <c r="H3047" i="18"/>
  <c r="G3207" i="18"/>
  <c r="G3287" i="18"/>
  <c r="H3367" i="18"/>
  <c r="H3527" i="18"/>
  <c r="H146" i="18"/>
  <c r="H258" i="18"/>
  <c r="H578" i="18"/>
  <c r="H754" i="18"/>
  <c r="G914" i="18"/>
  <c r="H4210" i="18"/>
  <c r="G79" i="18"/>
  <c r="G399" i="18"/>
  <c r="G479" i="18"/>
  <c r="G543" i="18"/>
  <c r="G623" i="18"/>
  <c r="G108" i="18"/>
  <c r="H300" i="18"/>
  <c r="G492" i="18"/>
  <c r="G588" i="18"/>
  <c r="G908" i="18"/>
  <c r="H1244" i="18"/>
  <c r="G3174" i="18"/>
  <c r="H105" i="18"/>
  <c r="G281" i="18"/>
  <c r="H377" i="18"/>
  <c r="H521" i="18"/>
  <c r="H601" i="18"/>
  <c r="H665" i="18"/>
  <c r="H745" i="18"/>
  <c r="H825" i="18"/>
  <c r="H969" i="18"/>
  <c r="G1433" i="18"/>
  <c r="H2601" i="18"/>
  <c r="H118" i="18"/>
  <c r="G230" i="18"/>
  <c r="H422" i="18"/>
  <c r="H822" i="18"/>
  <c r="H902" i="18"/>
  <c r="G982" i="18"/>
  <c r="G1046" i="18"/>
  <c r="G1126" i="18"/>
  <c r="H1286" i="18"/>
  <c r="H1366" i="18"/>
  <c r="H1446" i="18"/>
  <c r="H1590" i="18"/>
  <c r="G1734" i="18"/>
  <c r="G1798" i="18"/>
  <c r="G1862" i="18"/>
  <c r="G1942" i="18"/>
  <c r="G2150" i="18"/>
  <c r="H2230" i="18"/>
  <c r="H2950" i="18"/>
  <c r="H3014" i="18"/>
  <c r="H3078" i="18"/>
  <c r="H3222" i="18"/>
  <c r="H3286" i="18"/>
  <c r="H3350" i="18"/>
  <c r="H3414" i="18"/>
  <c r="G3478" i="18"/>
  <c r="H4006" i="18"/>
  <c r="G4070" i="18"/>
  <c r="H4134" i="18"/>
  <c r="H4198" i="18"/>
  <c r="G242" i="18"/>
  <c r="H67" i="18"/>
  <c r="G851" i="18"/>
  <c r="H931" i="18"/>
  <c r="H995" i="18"/>
  <c r="G1139" i="18"/>
  <c r="H1507" i="18"/>
  <c r="G1571" i="18"/>
  <c r="G1715" i="18"/>
  <c r="H1779" i="18"/>
  <c r="H1843" i="18"/>
  <c r="G1987" i="18"/>
  <c r="G2051" i="18"/>
  <c r="H2115" i="18"/>
  <c r="G2323" i="18"/>
  <c r="H2387" i="18"/>
  <c r="G2531" i="18"/>
  <c r="H2595" i="18"/>
  <c r="G2739" i="18"/>
  <c r="H2803" i="18"/>
  <c r="H3011" i="18"/>
  <c r="G3283" i="18"/>
  <c r="H3747" i="18"/>
  <c r="H3811" i="18"/>
  <c r="H3875" i="18"/>
  <c r="H3939" i="18"/>
  <c r="H4003" i="18"/>
  <c r="H4067" i="18"/>
  <c r="H4131" i="18"/>
  <c r="H4195" i="18"/>
  <c r="G793" i="18"/>
  <c r="G528" i="18"/>
  <c r="G656" i="18"/>
  <c r="H752" i="18"/>
  <c r="G832" i="18"/>
  <c r="H912" i="18"/>
  <c r="G992" i="18"/>
  <c r="H1344" i="18"/>
  <c r="G1504" i="18"/>
  <c r="H1584" i="18"/>
  <c r="G1664" i="18"/>
  <c r="H1744" i="18"/>
  <c r="H1808" i="18"/>
  <c r="H1872" i="18"/>
  <c r="H1952" i="18"/>
  <c r="G2016" i="18"/>
  <c r="H2160" i="18"/>
  <c r="H2368" i="18"/>
  <c r="G2512" i="18"/>
  <c r="G2656" i="18"/>
  <c r="H2800" i="18"/>
  <c r="H2864" i="18"/>
  <c r="G3264" i="18"/>
  <c r="G3328" i="18"/>
  <c r="G3392" i="18"/>
  <c r="G3456" i="18"/>
  <c r="H3984" i="18"/>
  <c r="G4048" i="18"/>
  <c r="H1299" i="18"/>
  <c r="G90" i="18"/>
  <c r="G282" i="18"/>
  <c r="G458" i="18"/>
  <c r="G586" i="18"/>
  <c r="G794" i="18"/>
  <c r="G954" i="18"/>
  <c r="G1034" i="18"/>
  <c r="G1114" i="18"/>
  <c r="H1274" i="18"/>
  <c r="G1338" i="18"/>
  <c r="G1482" i="18"/>
  <c r="G1562" i="18"/>
  <c r="H1642" i="18"/>
  <c r="H1786" i="18"/>
  <c r="H1850" i="18"/>
  <c r="G1914" i="18"/>
  <c r="H2186" i="18"/>
  <c r="H2250" i="18"/>
  <c r="G2314" i="18"/>
  <c r="H2458" i="18"/>
  <c r="G2602" i="18"/>
  <c r="G2666" i="18"/>
  <c r="H3130" i="18"/>
  <c r="H3418" i="18"/>
  <c r="H3482" i="18"/>
  <c r="H3882" i="18"/>
  <c r="G3946" i="18"/>
  <c r="H4010" i="18"/>
  <c r="G4074" i="18"/>
  <c r="G4138" i="18"/>
  <c r="H4202" i="18"/>
  <c r="G714" i="18"/>
  <c r="G814" i="18"/>
  <c r="G1006" i="18"/>
  <c r="G1086" i="18"/>
  <c r="H1166" i="18"/>
  <c r="G1262" i="18"/>
  <c r="G1390" i="18"/>
  <c r="H1598" i="18"/>
  <c r="H1710" i="18"/>
  <c r="H1806" i="18"/>
  <c r="H1966" i="18"/>
  <c r="G2270" i="18"/>
  <c r="G2334" i="18"/>
  <c r="H2414" i="18"/>
  <c r="H2558" i="18"/>
  <c r="H2638" i="18"/>
  <c r="G2718" i="18"/>
  <c r="G2862" i="18"/>
  <c r="H2942" i="18"/>
  <c r="G3022" i="18"/>
  <c r="H3166" i="18"/>
  <c r="G3230" i="18"/>
  <c r="G3294" i="18"/>
  <c r="G3358" i="18"/>
  <c r="H3502" i="18"/>
  <c r="G1327" i="18"/>
  <c r="H1419" i="18"/>
  <c r="H1563" i="18"/>
  <c r="G1643" i="18"/>
  <c r="G1723" i="18"/>
  <c r="G1803" i="18"/>
  <c r="H1899" i="18"/>
  <c r="H2123" i="18"/>
  <c r="G2203" i="18"/>
  <c r="G2283" i="18"/>
  <c r="G2363" i="18"/>
  <c r="G2507" i="18"/>
  <c r="G2571" i="18"/>
  <c r="H2635" i="18"/>
  <c r="G2779" i="18"/>
  <c r="H2843" i="18"/>
  <c r="H3131" i="18"/>
  <c r="G3339" i="18"/>
  <c r="H1656" i="18"/>
  <c r="H1896" i="18"/>
  <c r="H2120" i="18"/>
  <c r="G2216" i="18"/>
  <c r="H2440" i="18"/>
  <c r="H2520" i="18"/>
  <c r="H2744" i="18"/>
  <c r="H3032" i="18"/>
  <c r="H3176" i="18"/>
  <c r="G3240" i="18"/>
  <c r="H3384" i="18"/>
  <c r="H3448" i="18"/>
  <c r="H3512" i="18"/>
  <c r="H3576" i="18"/>
  <c r="H3640" i="18"/>
  <c r="H3704" i="18"/>
  <c r="H3768" i="18"/>
  <c r="G3832" i="18"/>
  <c r="H3912" i="18"/>
  <c r="G3976" i="18"/>
  <c r="H846" i="18"/>
  <c r="H965" i="18"/>
  <c r="H1045" i="18"/>
  <c r="H1573" i="18"/>
  <c r="G1685" i="18"/>
  <c r="H1765" i="18"/>
  <c r="G1861" i="18"/>
  <c r="G1941" i="18"/>
  <c r="H2101" i="18"/>
  <c r="G2309" i="18"/>
  <c r="G2389" i="18"/>
  <c r="G2469" i="18"/>
  <c r="H2549" i="18"/>
  <c r="G2725" i="18"/>
  <c r="G2789" i="18"/>
  <c r="H3077" i="18"/>
  <c r="H3141" i="18"/>
  <c r="H3205" i="18"/>
  <c r="H3269" i="18"/>
  <c r="H3477" i="18"/>
  <c r="G3557" i="18"/>
  <c r="H3893" i="18"/>
  <c r="H3957" i="18"/>
  <c r="G4021" i="18"/>
  <c r="G4085" i="18"/>
  <c r="G4229" i="18"/>
  <c r="H1595" i="18"/>
  <c r="G962" i="18"/>
  <c r="G1330" i="18"/>
  <c r="G1410" i="18"/>
  <c r="H1602" i="18"/>
  <c r="G1666" i="18"/>
  <c r="G1762" i="18"/>
  <c r="G1842" i="18"/>
  <c r="G1922" i="18"/>
  <c r="H2002" i="18"/>
  <c r="H2082" i="18"/>
  <c r="G2306" i="18"/>
  <c r="H2386" i="18"/>
  <c r="G2786" i="18"/>
  <c r="H2866" i="18"/>
  <c r="G2930" i="18"/>
  <c r="H2994" i="18"/>
  <c r="H3202" i="18"/>
  <c r="G3554" i="18"/>
  <c r="G3698" i="18"/>
  <c r="G3762" i="18"/>
  <c r="G3906" i="18"/>
  <c r="H3970" i="18"/>
  <c r="G4114" i="18"/>
  <c r="G4178" i="18"/>
  <c r="G72" i="18"/>
  <c r="G472" i="18"/>
  <c r="H584" i="18"/>
  <c r="H984" i="18"/>
  <c r="H1096" i="18"/>
  <c r="H2152" i="18"/>
  <c r="H37" i="18"/>
  <c r="G549" i="18"/>
  <c r="H885" i="18"/>
  <c r="H1429" i="18"/>
  <c r="H221" i="18"/>
  <c r="H100" i="18"/>
  <c r="G372" i="18"/>
  <c r="H644" i="18"/>
  <c r="G820" i="18"/>
  <c r="G900" i="18"/>
  <c r="H1172" i="18"/>
  <c r="G1348" i="18"/>
  <c r="G1428" i="18"/>
  <c r="G1604" i="18"/>
  <c r="G1684" i="18"/>
  <c r="G1860" i="18"/>
  <c r="G1940" i="18"/>
  <c r="H2388" i="18"/>
  <c r="G2468" i="18"/>
  <c r="H2644" i="18"/>
  <c r="H2820" i="18"/>
  <c r="H3076" i="18"/>
  <c r="H3332" i="18"/>
  <c r="G3588" i="18"/>
  <c r="H33" i="18"/>
  <c r="H401" i="18"/>
  <c r="H481" i="18"/>
  <c r="G673" i="18"/>
  <c r="G753" i="18"/>
  <c r="H929" i="18"/>
  <c r="H1105" i="18"/>
  <c r="H1457" i="18"/>
  <c r="G1537" i="18"/>
  <c r="G1713" i="18"/>
  <c r="G1793" i="18"/>
  <c r="H1969" i="18"/>
  <c r="G2049" i="18"/>
  <c r="H2225" i="18"/>
  <c r="H2305" i="18"/>
  <c r="G2481" i="18"/>
  <c r="G2561" i="18"/>
  <c r="H2657" i="18"/>
  <c r="H2913" i="18"/>
  <c r="G3169" i="18"/>
  <c r="G3425" i="18"/>
  <c r="G94" i="18"/>
  <c r="H190" i="18"/>
  <c r="G270" i="18"/>
  <c r="H366" i="18"/>
  <c r="H542" i="18"/>
  <c r="H91" i="18"/>
  <c r="G171" i="18"/>
  <c r="H267" i="18"/>
  <c r="G523" i="18"/>
  <c r="H699" i="18"/>
  <c r="G875" i="18"/>
  <c r="H955" i="18"/>
  <c r="H1131" i="18"/>
  <c r="H412" i="18"/>
  <c r="H134" i="18"/>
  <c r="G694" i="18"/>
  <c r="H208" i="18"/>
  <c r="G304" i="18"/>
  <c r="H461" i="18"/>
  <c r="G541" i="18"/>
  <c r="G653" i="18"/>
  <c r="G749" i="18"/>
  <c r="G845" i="18"/>
  <c r="H1117" i="18"/>
  <c r="G1293" i="18"/>
  <c r="H1485" i="18"/>
  <c r="H1661" i="18"/>
  <c r="H1757" i="18"/>
  <c r="G2013" i="18"/>
  <c r="H2109" i="18"/>
  <c r="G2269" i="18"/>
  <c r="G2429" i="18"/>
  <c r="H2509" i="18"/>
  <c r="H2589" i="18"/>
  <c r="H2749" i="18"/>
  <c r="H2829" i="18"/>
  <c r="G2909" i="18"/>
  <c r="G2989" i="18"/>
  <c r="H3069" i="18"/>
  <c r="G3149" i="18"/>
  <c r="G3229" i="18"/>
  <c r="G3309" i="18"/>
  <c r="H3469" i="18"/>
  <c r="H3549" i="18"/>
  <c r="H3629" i="18"/>
  <c r="G3709" i="18"/>
  <c r="H202" i="18"/>
  <c r="H634" i="18"/>
  <c r="H7" i="18"/>
  <c r="H87" i="18"/>
  <c r="G583" i="18"/>
  <c r="G743" i="18"/>
  <c r="H823" i="18"/>
  <c r="H1079" i="18"/>
  <c r="H1159" i="18"/>
  <c r="G1239" i="18"/>
  <c r="G1319" i="18"/>
  <c r="H1767" i="18"/>
  <c r="G1847" i="18"/>
  <c r="H1927" i="18"/>
  <c r="G2007" i="18"/>
  <c r="H2087" i="18"/>
  <c r="H2167" i="18"/>
  <c r="G2247" i="18"/>
  <c r="H2327" i="18"/>
  <c r="H2407" i="18"/>
  <c r="H2567" i="18"/>
  <c r="H2647" i="18"/>
  <c r="G2727" i="18"/>
  <c r="G3047" i="18"/>
  <c r="H3287" i="18"/>
  <c r="G3367" i="18"/>
  <c r="H3447" i="18"/>
  <c r="G3527" i="18"/>
  <c r="H3607" i="18"/>
  <c r="H3687" i="18"/>
  <c r="H3767" i="18"/>
  <c r="G146" i="18"/>
  <c r="H482" i="18"/>
  <c r="G578" i="18"/>
  <c r="G754" i="18"/>
  <c r="H175" i="18"/>
  <c r="H1071" i="18"/>
  <c r="H1743" i="18"/>
  <c r="H3215" i="18"/>
  <c r="H44" i="18"/>
  <c r="H124" i="18"/>
  <c r="G300" i="18"/>
  <c r="G1052" i="18"/>
  <c r="H1260" i="18"/>
  <c r="H2396" i="18"/>
  <c r="G4220" i="18"/>
  <c r="G105" i="18"/>
  <c r="H297" i="18"/>
  <c r="G377" i="18"/>
  <c r="H457" i="18"/>
  <c r="G521" i="18"/>
  <c r="G601" i="18"/>
  <c r="G665" i="18"/>
  <c r="G745" i="18"/>
  <c r="G969" i="18"/>
  <c r="G1881" i="18"/>
  <c r="H2665" i="18"/>
  <c r="G118" i="18"/>
  <c r="G422" i="18"/>
  <c r="H534" i="18"/>
  <c r="H646" i="18"/>
  <c r="H742" i="18"/>
  <c r="G822" i="18"/>
  <c r="G902" i="18"/>
  <c r="G1286" i="18"/>
  <c r="G1366" i="18"/>
  <c r="G1446" i="18"/>
  <c r="H1526" i="18"/>
  <c r="G1590" i="18"/>
  <c r="H2022" i="18"/>
  <c r="H2086" i="18"/>
  <c r="G2230" i="18"/>
  <c r="H2374" i="18"/>
  <c r="H2438" i="18"/>
  <c r="H2502" i="18"/>
  <c r="H2566" i="18"/>
  <c r="H2630" i="18"/>
  <c r="H2694" i="18"/>
  <c r="H2758" i="18"/>
  <c r="H2822" i="18"/>
  <c r="H2886" i="18"/>
  <c r="G2950" i="18"/>
  <c r="G3014" i="18"/>
  <c r="G3078" i="18"/>
  <c r="G3222" i="18"/>
  <c r="G3286" i="18"/>
  <c r="G3350" i="18"/>
  <c r="G3414" i="18"/>
  <c r="G3878" i="18"/>
  <c r="H3942" i="18"/>
  <c r="G4006" i="18"/>
  <c r="H4070" i="18"/>
  <c r="G4134" i="18"/>
  <c r="G4198" i="18"/>
  <c r="G412" i="18"/>
  <c r="G67" i="18"/>
  <c r="H227" i="18"/>
  <c r="H307" i="18"/>
  <c r="H787" i="18"/>
  <c r="G931" i="18"/>
  <c r="G995" i="18"/>
  <c r="H1219" i="18"/>
  <c r="H1443" i="18"/>
  <c r="G1507" i="18"/>
  <c r="H1715" i="18"/>
  <c r="H1987" i="18"/>
  <c r="H2051" i="18"/>
  <c r="G2259" i="18"/>
  <c r="H2323" i="18"/>
  <c r="H2531" i="18"/>
  <c r="G2675" i="18"/>
  <c r="H2739" i="18"/>
  <c r="H2947" i="18"/>
  <c r="G3011" i="18"/>
  <c r="H3219" i="18"/>
  <c r="H3283" i="18"/>
  <c r="G3619" i="18"/>
  <c r="H3683" i="18"/>
  <c r="G3747" i="18"/>
  <c r="G3811" i="18"/>
  <c r="G3875" i="18"/>
  <c r="G3939" i="18"/>
  <c r="G4003" i="18"/>
  <c r="G4067" i="18"/>
  <c r="G4131" i="18"/>
  <c r="G4195" i="18"/>
  <c r="G816" i="18"/>
  <c r="G752" i="18"/>
  <c r="G912" i="18"/>
  <c r="H1072" i="18"/>
  <c r="G1136" i="18"/>
  <c r="G1344" i="18"/>
  <c r="H1440" i="18"/>
  <c r="G1584" i="18"/>
  <c r="G1744" i="18"/>
  <c r="G1808" i="18"/>
  <c r="G1872" i="18"/>
  <c r="G1952" i="18"/>
  <c r="H2096" i="18"/>
  <c r="G2160" i="18"/>
  <c r="H2240" i="18"/>
  <c r="H2304" i="18"/>
  <c r="G2592" i="18"/>
  <c r="H2656" i="18"/>
  <c r="G2800" i="18"/>
  <c r="G2864" i="18"/>
  <c r="G3200" i="18"/>
  <c r="H3264" i="18"/>
  <c r="H3328" i="18"/>
  <c r="H3392" i="18"/>
  <c r="H3600" i="18"/>
  <c r="H3664" i="18"/>
  <c r="H3728" i="18"/>
  <c r="H3792" i="18"/>
  <c r="G3856" i="18"/>
  <c r="H3920" i="18"/>
  <c r="G3984" i="18"/>
  <c r="G1622" i="18"/>
  <c r="G186" i="18"/>
  <c r="H378" i="18"/>
  <c r="H474" i="18"/>
  <c r="H602" i="18"/>
  <c r="H730" i="18"/>
  <c r="H874" i="18"/>
  <c r="G1274" i="18"/>
  <c r="G1418" i="18"/>
  <c r="G1642" i="18"/>
  <c r="H1722" i="18"/>
  <c r="G1786" i="18"/>
  <c r="G1850" i="18"/>
  <c r="H2058" i="18"/>
  <c r="H2122" i="18"/>
  <c r="G2186" i="18"/>
  <c r="G2250" i="18"/>
  <c r="H2394" i="18"/>
  <c r="G2458" i="18"/>
  <c r="H2810" i="18"/>
  <c r="H2874" i="18"/>
  <c r="H2938" i="18"/>
  <c r="H3002" i="18"/>
  <c r="H3066" i="18"/>
  <c r="G3130" i="18"/>
  <c r="G3418" i="18"/>
  <c r="G3482" i="18"/>
  <c r="H3626" i="18"/>
  <c r="G3690" i="18"/>
  <c r="H3754" i="18"/>
  <c r="H802" i="18"/>
  <c r="H814" i="18"/>
  <c r="G910" i="18"/>
  <c r="H1006" i="18"/>
  <c r="G1598" i="18"/>
  <c r="G1806" i="18"/>
  <c r="H2046" i="18"/>
  <c r="H2126" i="18"/>
  <c r="H2206" i="18"/>
  <c r="G2414" i="18"/>
  <c r="G2558" i="18"/>
  <c r="G2638" i="18"/>
  <c r="H3022" i="18"/>
  <c r="H3102" i="18"/>
  <c r="G3166" i="18"/>
  <c r="G3438" i="18"/>
  <c r="G1502" i="18"/>
  <c r="G1355" i="18"/>
  <c r="G1419" i="18"/>
  <c r="G1563" i="18"/>
  <c r="H1723" i="18"/>
  <c r="G1819" i="18"/>
  <c r="G1979" i="18"/>
  <c r="G2059" i="18"/>
  <c r="H2283" i="18"/>
  <c r="H2363" i="18"/>
  <c r="G2443" i="18"/>
  <c r="H2507" i="18"/>
  <c r="H2571" i="18"/>
  <c r="H2779" i="18"/>
  <c r="G2923" i="18"/>
  <c r="G3003" i="18"/>
  <c r="G3067" i="18"/>
  <c r="H3211" i="18"/>
  <c r="H3275" i="18"/>
  <c r="H3819" i="18"/>
  <c r="H1592" i="18"/>
  <c r="G1656" i="18"/>
  <c r="G1736" i="18"/>
  <c r="G1832" i="18"/>
  <c r="G2056" i="18"/>
  <c r="G2440" i="18"/>
  <c r="G2520" i="18"/>
  <c r="H2600" i="18"/>
  <c r="G2744" i="18"/>
  <c r="G2824" i="18"/>
  <c r="H2904" i="18"/>
  <c r="H2968" i="18"/>
  <c r="G3032" i="18"/>
  <c r="G3176" i="18"/>
  <c r="G3384" i="18"/>
  <c r="G3448" i="18"/>
  <c r="G3512" i="18"/>
  <c r="G3576" i="18"/>
  <c r="G3640" i="18"/>
  <c r="G3704" i="18"/>
  <c r="G3768" i="18"/>
  <c r="G3912" i="18"/>
  <c r="G911" i="18"/>
  <c r="G1045" i="18"/>
  <c r="G1125" i="18"/>
  <c r="H1205" i="18"/>
  <c r="G1413" i="18"/>
  <c r="G1509" i="18"/>
  <c r="H1589" i="18"/>
  <c r="H2021" i="18"/>
  <c r="G2101" i="18"/>
  <c r="H2245" i="18"/>
  <c r="G2549" i="18"/>
  <c r="G2645" i="18"/>
  <c r="G3013" i="18"/>
  <c r="G3413" i="18"/>
  <c r="H3557" i="18"/>
  <c r="H3829" i="18"/>
  <c r="G3893" i="18"/>
  <c r="G3957" i="18"/>
  <c r="H4229" i="18"/>
  <c r="G1678" i="18"/>
  <c r="H1074" i="18"/>
  <c r="H1170" i="18"/>
  <c r="H1506" i="18"/>
  <c r="G1602" i="18"/>
  <c r="H1682" i="18"/>
  <c r="G2002" i="18"/>
  <c r="G2082" i="18"/>
  <c r="G2866" i="18"/>
  <c r="H3138" i="18"/>
  <c r="G3202" i="18"/>
  <c r="H72" i="18"/>
  <c r="G184" i="18"/>
  <c r="G584" i="18"/>
  <c r="G696" i="18"/>
  <c r="G1096" i="18"/>
  <c r="H1208" i="18"/>
  <c r="G37" i="18"/>
  <c r="G149" i="18"/>
  <c r="G453" i="18"/>
  <c r="H757" i="18"/>
  <c r="H789" i="18"/>
  <c r="G885" i="18"/>
  <c r="H1461" i="18"/>
  <c r="G20" i="18"/>
  <c r="G100" i="18"/>
  <c r="H196" i="18"/>
  <c r="H292" i="18"/>
  <c r="H468" i="18"/>
  <c r="H564" i="18"/>
  <c r="G644" i="18"/>
  <c r="H996" i="18"/>
  <c r="H1092" i="18"/>
  <c r="G1172" i="18"/>
  <c r="H1268" i="18"/>
  <c r="H1524" i="18"/>
  <c r="G1780" i="18"/>
  <c r="H2036" i="18"/>
  <c r="H2132" i="18"/>
  <c r="H2212" i="18"/>
  <c r="G2388" i="18"/>
  <c r="H2468" i="18"/>
  <c r="G2820" i="18"/>
  <c r="G3172" i="18"/>
  <c r="H3252" i="18"/>
  <c r="G3428" i="18"/>
  <c r="H3508" i="18"/>
  <c r="H3684" i="18"/>
  <c r="H3764" i="18"/>
  <c r="G33" i="18"/>
  <c r="H225" i="18"/>
  <c r="H321" i="18"/>
  <c r="H577" i="18"/>
  <c r="H849" i="18"/>
  <c r="G1105" i="18"/>
  <c r="H1201" i="18"/>
  <c r="G1281" i="18"/>
  <c r="G1457" i="18"/>
  <c r="H1537" i="18"/>
  <c r="H1713" i="18"/>
  <c r="G1889" i="18"/>
  <c r="H2145" i="18"/>
  <c r="H2401" i="18"/>
  <c r="G2657" i="18"/>
  <c r="G2913" i="18"/>
  <c r="H3169" i="18"/>
  <c r="H3425" i="18"/>
  <c r="G190" i="18"/>
  <c r="G366" i="18"/>
  <c r="G542" i="18"/>
  <c r="H209" i="18"/>
  <c r="G91" i="18"/>
  <c r="G267" i="18"/>
  <c r="H443" i="18"/>
  <c r="H619" i="18"/>
  <c r="G699" i="18"/>
  <c r="H875" i="18"/>
  <c r="G955" i="18"/>
  <c r="H1051" i="18"/>
  <c r="H1227" i="18"/>
  <c r="H428" i="18"/>
  <c r="H201" i="18"/>
  <c r="H1235" i="18"/>
  <c r="H16" i="18"/>
  <c r="G208" i="18"/>
  <c r="H2336" i="18"/>
  <c r="G45" i="18"/>
  <c r="H157" i="18"/>
  <c r="H269" i="18"/>
  <c r="H381" i="18"/>
  <c r="G461" i="18"/>
  <c r="H669" i="18"/>
  <c r="H1405" i="18"/>
  <c r="H1581" i="18"/>
  <c r="G1933" i="18"/>
  <c r="H2029" i="18"/>
  <c r="G2109" i="18"/>
  <c r="G2589" i="18"/>
  <c r="G2749" i="18"/>
  <c r="G2829" i="18"/>
  <c r="H2989" i="18"/>
  <c r="H3149" i="18"/>
  <c r="H3229" i="18"/>
  <c r="H3309" i="18"/>
  <c r="G3805" i="18"/>
  <c r="H4125" i="18"/>
  <c r="G7" i="18"/>
  <c r="G263" i="18"/>
  <c r="G919" i="18"/>
  <c r="H1239" i="18"/>
  <c r="G1335" i="18"/>
  <c r="G1431" i="18"/>
  <c r="G1607" i="18"/>
  <c r="H1847" i="18"/>
  <c r="H2007" i="18"/>
  <c r="G2423" i="18"/>
  <c r="H2727" i="18"/>
  <c r="G3607" i="18"/>
  <c r="G3687" i="18"/>
  <c r="G3767" i="18"/>
  <c r="H18" i="18"/>
  <c r="G482" i="18"/>
  <c r="H850" i="18"/>
  <c r="H930" i="18"/>
  <c r="G2322" i="18"/>
  <c r="G41" i="18"/>
  <c r="G15" i="18"/>
  <c r="H95" i="18"/>
  <c r="G175" i="18"/>
  <c r="H255" i="18"/>
  <c r="H335" i="18"/>
  <c r="H559" i="18"/>
  <c r="H3247" i="18"/>
  <c r="G44" i="18"/>
  <c r="G124" i="18"/>
  <c r="G220" i="18"/>
  <c r="H844" i="18"/>
  <c r="G924" i="18"/>
  <c r="G988" i="18"/>
  <c r="H1052" i="18"/>
  <c r="H1276" i="18"/>
  <c r="G2428" i="18"/>
  <c r="G134" i="18"/>
  <c r="H217" i="18"/>
  <c r="G297" i="18"/>
  <c r="G457" i="18"/>
  <c r="H905" i="18"/>
  <c r="H1529" i="18"/>
  <c r="H1929" i="18"/>
  <c r="H2697" i="18"/>
  <c r="H38" i="18"/>
  <c r="H246" i="18"/>
  <c r="H358" i="18"/>
  <c r="G534" i="18"/>
  <c r="G646" i="18"/>
  <c r="H1142" i="18"/>
  <c r="H1206" i="18"/>
  <c r="G1526" i="18"/>
  <c r="H1670" i="18"/>
  <c r="H1878" i="18"/>
  <c r="G2022" i="18"/>
  <c r="G2086" i="18"/>
  <c r="H2310" i="18"/>
  <c r="G2374" i="18"/>
  <c r="G2438" i="18"/>
  <c r="G2502" i="18"/>
  <c r="G2566" i="18"/>
  <c r="G2630" i="18"/>
  <c r="G2694" i="18"/>
  <c r="G2758" i="18"/>
  <c r="G2822" i="18"/>
  <c r="G2886" i="18"/>
  <c r="H3158" i="18"/>
  <c r="H3558" i="18"/>
  <c r="H3622" i="18"/>
  <c r="H3686" i="18"/>
  <c r="H3750" i="18"/>
  <c r="H3814" i="18"/>
  <c r="H3878" i="18"/>
  <c r="G3942" i="18"/>
  <c r="G464" i="18"/>
  <c r="H147" i="18"/>
  <c r="G227" i="18"/>
  <c r="G307" i="18"/>
  <c r="H387" i="18"/>
  <c r="H451" i="18"/>
  <c r="H515" i="18"/>
  <c r="H579" i="18"/>
  <c r="H643" i="18"/>
  <c r="H707" i="18"/>
  <c r="G787" i="18"/>
  <c r="H867" i="18"/>
  <c r="G1075" i="18"/>
  <c r="H1315" i="18"/>
  <c r="H1379" i="18"/>
  <c r="G1443" i="18"/>
  <c r="G1651" i="18"/>
  <c r="G1923" i="18"/>
  <c r="G2131" i="18"/>
  <c r="G2195" i="18"/>
  <c r="H2259" i="18"/>
  <c r="G2467" i="18"/>
  <c r="H2675" i="18"/>
  <c r="G2883" i="18"/>
  <c r="G2947" i="18"/>
  <c r="H3091" i="18"/>
  <c r="H3155" i="18"/>
  <c r="G3219" i="18"/>
  <c r="H3363" i="18"/>
  <c r="H3427" i="18"/>
  <c r="G3491" i="18"/>
  <c r="G3555" i="18"/>
  <c r="H3619" i="18"/>
  <c r="G3683" i="18"/>
  <c r="G1008" i="18"/>
  <c r="H544" i="18"/>
  <c r="G672" i="18"/>
  <c r="H848" i="18"/>
  <c r="G1072" i="18"/>
  <c r="H1216" i="18"/>
  <c r="H1280" i="18"/>
  <c r="G1440" i="18"/>
  <c r="H1520" i="18"/>
  <c r="G2096" i="18"/>
  <c r="H2176" i="18"/>
  <c r="G2240" i="18"/>
  <c r="G2304" i="18"/>
  <c r="H2384" i="18"/>
  <c r="H2736" i="18"/>
  <c r="H2944" i="18"/>
  <c r="G3008" i="18"/>
  <c r="G3072" i="18"/>
  <c r="G3136" i="18"/>
  <c r="H3200" i="18"/>
  <c r="H3472" i="18"/>
  <c r="H3536" i="18"/>
  <c r="G3600" i="18"/>
  <c r="G3664" i="18"/>
  <c r="G3728" i="18"/>
  <c r="G3792" i="18"/>
  <c r="H3856" i="18"/>
  <c r="G3920" i="18"/>
  <c r="H4064" i="18"/>
  <c r="H4128" i="18"/>
  <c r="H4192" i="18"/>
  <c r="H106" i="18"/>
  <c r="H186" i="18"/>
  <c r="H298" i="18"/>
  <c r="G378" i="18"/>
  <c r="G474" i="18"/>
  <c r="G602" i="18"/>
  <c r="G874" i="18"/>
  <c r="H1210" i="18"/>
  <c r="G1354" i="18"/>
  <c r="H1418" i="18"/>
  <c r="G1722" i="18"/>
  <c r="H1994" i="18"/>
  <c r="G2058" i="18"/>
  <c r="G2122" i="18"/>
  <c r="G2394" i="18"/>
  <c r="H2538" i="18"/>
  <c r="H2682" i="18"/>
  <c r="H2746" i="18"/>
  <c r="G2810" i="18"/>
  <c r="G2874" i="18"/>
  <c r="G2938" i="18"/>
  <c r="G3002" i="18"/>
  <c r="G3066" i="18"/>
  <c r="H3210" i="18"/>
  <c r="H3290" i="18"/>
  <c r="H3354" i="18"/>
  <c r="H3562" i="18"/>
  <c r="G3626" i="18"/>
  <c r="H3690" i="18"/>
  <c r="G3754" i="18"/>
  <c r="H1510" i="18"/>
  <c r="G718" i="18"/>
  <c r="G1102" i="18"/>
  <c r="H1182" i="18"/>
  <c r="H1278" i="18"/>
  <c r="H1726" i="18"/>
  <c r="H1902" i="18"/>
  <c r="G2046" i="18"/>
  <c r="G2206" i="18"/>
  <c r="H2350" i="18"/>
  <c r="H2494" i="18"/>
  <c r="H2798" i="18"/>
  <c r="G3102" i="18"/>
  <c r="G3374" i="18"/>
  <c r="H3438" i="18"/>
  <c r="G1689" i="18"/>
  <c r="H1499" i="18"/>
  <c r="H1819" i="18"/>
  <c r="H1979" i="18"/>
  <c r="H2059" i="18"/>
  <c r="G2139" i="18"/>
  <c r="H2443" i="18"/>
  <c r="G2715" i="18"/>
  <c r="H2923" i="18"/>
  <c r="H3003" i="18"/>
  <c r="H3067" i="18"/>
  <c r="G3211" i="18"/>
  <c r="G3275" i="18"/>
  <c r="G1496" i="18"/>
  <c r="G1592" i="18"/>
  <c r="H1736" i="18"/>
  <c r="H1832" i="18"/>
  <c r="H1912" i="18"/>
  <c r="G1992" i="18"/>
  <c r="H2056" i="18"/>
  <c r="G2376" i="18"/>
  <c r="G2600" i="18"/>
  <c r="H2680" i="18"/>
  <c r="G2904" i="18"/>
  <c r="G2968" i="18"/>
  <c r="H3112" i="18"/>
  <c r="H3256" i="18"/>
  <c r="G1186" i="18"/>
  <c r="H1125" i="18"/>
  <c r="G1317" i="18"/>
  <c r="H1509" i="18"/>
  <c r="H1781" i="18"/>
  <c r="G2021" i="18"/>
  <c r="H2181" i="18"/>
  <c r="H2325" i="18"/>
  <c r="H2405" i="18"/>
  <c r="H2869" i="18"/>
  <c r="H2949" i="18"/>
  <c r="G3349" i="18"/>
  <c r="H3413" i="18"/>
  <c r="G3493" i="18"/>
  <c r="G3637" i="18"/>
  <c r="G3701" i="18"/>
  <c r="G3765" i="18"/>
  <c r="G3829" i="18"/>
  <c r="G4165" i="18"/>
  <c r="G1710" i="18"/>
  <c r="H978" i="18"/>
  <c r="G1074" i="18"/>
  <c r="G1170" i="18"/>
  <c r="H1266" i="18"/>
  <c r="H1426" i="18"/>
  <c r="G1682" i="18"/>
  <c r="H1938" i="18"/>
  <c r="H2162" i="18"/>
  <c r="H2242" i="18"/>
  <c r="H2402" i="18"/>
  <c r="H2466" i="18"/>
  <c r="H2530" i="18"/>
  <c r="H2594" i="18"/>
  <c r="H2658" i="18"/>
  <c r="H2722" i="18"/>
  <c r="H2802" i="18"/>
  <c r="H3074" i="18"/>
  <c r="G3138" i="18"/>
  <c r="G3282" i="18"/>
  <c r="H3362" i="18"/>
  <c r="G3426" i="18"/>
  <c r="G3490" i="18"/>
  <c r="G3778" i="18"/>
  <c r="H4050" i="18"/>
  <c r="G1145" i="18"/>
  <c r="H671" i="18"/>
  <c r="G863" i="18"/>
  <c r="H959" i="18"/>
  <c r="H1055" i="18"/>
  <c r="G1119" i="18"/>
  <c r="G1183" i="18"/>
  <c r="G1247" i="18"/>
  <c r="H1439" i="18"/>
  <c r="G1535" i="18"/>
  <c r="G1711" i="18"/>
  <c r="H2015" i="18"/>
  <c r="G2095" i="18"/>
  <c r="G2239" i="18"/>
  <c r="H2463" i="18"/>
  <c r="H2623" i="18"/>
  <c r="G2783" i="18"/>
  <c r="H2847" i="18"/>
  <c r="H2927" i="18"/>
  <c r="H2991" i="18"/>
  <c r="G3135" i="18"/>
  <c r="H3423" i="18"/>
  <c r="H2645" i="18"/>
  <c r="H1548" i="18"/>
  <c r="G1996" i="18"/>
  <c r="H2156" i="18"/>
  <c r="G2220" i="18"/>
  <c r="G2540" i="18"/>
  <c r="G2844" i="18"/>
  <c r="H2908" i="18"/>
  <c r="H3116" i="18"/>
  <c r="H3180" i="18"/>
  <c r="H3244" i="18"/>
  <c r="G3308" i="18"/>
  <c r="G3452" i="18"/>
  <c r="G3516" i="18"/>
  <c r="G3580" i="18"/>
  <c r="G3916" i="18"/>
  <c r="G3980" i="18"/>
  <c r="G4044" i="18"/>
  <c r="G4108" i="18"/>
  <c r="G1884" i="18"/>
  <c r="H1241" i="18"/>
  <c r="G1385" i="18"/>
  <c r="H1657" i="18"/>
  <c r="G1769" i="18"/>
  <c r="H1849" i="18"/>
  <c r="H2185" i="18"/>
  <c r="G2361" i="18"/>
  <c r="G2585" i="18"/>
  <c r="G2729" i="18"/>
  <c r="H2873" i="18"/>
  <c r="G3017" i="18"/>
  <c r="G3081" i="18"/>
  <c r="G3225" i="18"/>
  <c r="G3305" i="18"/>
  <c r="G3369" i="18"/>
  <c r="H3721" i="18"/>
  <c r="G280" i="18"/>
  <c r="H392" i="18"/>
  <c r="G792" i="18"/>
  <c r="H904" i="18"/>
  <c r="H1304" i="18"/>
  <c r="H1416" i="18"/>
  <c r="G245" i="18"/>
  <c r="H357" i="18"/>
  <c r="H340" i="18"/>
  <c r="H2581" i="18"/>
  <c r="H20" i="18"/>
  <c r="G196" i="18"/>
  <c r="G292" i="18"/>
  <c r="H388" i="18"/>
  <c r="G468" i="18"/>
  <c r="G564" i="18"/>
  <c r="H740" i="18"/>
  <c r="H916" i="18"/>
  <c r="G996" i="18"/>
  <c r="G1092" i="18"/>
  <c r="G1268" i="18"/>
  <c r="H1444" i="18"/>
  <c r="G1524" i="18"/>
  <c r="H1700" i="18"/>
  <c r="H1780" i="18"/>
  <c r="H1956" i="18"/>
  <c r="G2036" i="18"/>
  <c r="G2132" i="18"/>
  <c r="G2308" i="18"/>
  <c r="G2564" i="18"/>
  <c r="G2740" i="18"/>
  <c r="G2916" i="18"/>
  <c r="G2996" i="18"/>
  <c r="H3172" i="18"/>
  <c r="H3428" i="18"/>
  <c r="G3684" i="18"/>
  <c r="G321" i="18"/>
  <c r="H497" i="18"/>
  <c r="G577" i="18"/>
  <c r="H769" i="18"/>
  <c r="G849" i="18"/>
  <c r="H1025" i="18"/>
  <c r="G1201" i="18"/>
  <c r="G1377" i="18"/>
  <c r="H1633" i="18"/>
  <c r="G1809" i="18"/>
  <c r="H1889" i="18"/>
  <c r="G2065" i="18"/>
  <c r="G2145" i="18"/>
  <c r="G2321" i="18"/>
  <c r="G2401" i="18"/>
  <c r="H2577" i="18"/>
  <c r="H2753" i="18"/>
  <c r="G2833" i="18"/>
  <c r="G3009" i="18"/>
  <c r="H3089" i="18"/>
  <c r="G3265" i="18"/>
  <c r="H3345" i="18"/>
  <c r="G3521" i="18"/>
  <c r="G14" i="18"/>
  <c r="H286" i="18"/>
  <c r="H462" i="18"/>
  <c r="H638" i="18"/>
  <c r="G609" i="18"/>
  <c r="H187" i="18"/>
  <c r="H363" i="18"/>
  <c r="G619" i="18"/>
  <c r="H795" i="18"/>
  <c r="H971" i="18"/>
  <c r="G1051" i="18"/>
  <c r="H444" i="18"/>
  <c r="G150" i="18"/>
  <c r="H1267" i="18"/>
  <c r="G16" i="18"/>
  <c r="G320" i="18"/>
  <c r="H416" i="18"/>
  <c r="G157" i="18"/>
  <c r="G269" i="18"/>
  <c r="G381" i="18"/>
  <c r="H765" i="18"/>
  <c r="H861" i="18"/>
  <c r="H1037" i="18"/>
  <c r="G1405" i="18"/>
  <c r="H1501" i="18"/>
  <c r="G1581" i="18"/>
  <c r="H1773" i="18"/>
  <c r="H1853" i="18"/>
  <c r="G2029" i="18"/>
  <c r="H2205" i="18"/>
  <c r="H2365" i="18"/>
  <c r="G3005" i="18"/>
  <c r="G3405" i="18"/>
  <c r="G3565" i="18"/>
  <c r="G3725" i="18"/>
  <c r="H3805" i="18"/>
  <c r="G3885" i="18"/>
  <c r="H3965" i="18"/>
  <c r="G4125" i="18"/>
  <c r="H4205" i="18"/>
  <c r="H650" i="18"/>
  <c r="H183" i="18"/>
  <c r="H359" i="18"/>
  <c r="G439" i="18"/>
  <c r="H519" i="18"/>
  <c r="G599" i="18"/>
  <c r="H679" i="18"/>
  <c r="H839" i="18"/>
  <c r="H919" i="18"/>
  <c r="G1015" i="18"/>
  <c r="H1431" i="18"/>
  <c r="G1527" i="18"/>
  <c r="H1607" i="18"/>
  <c r="G2343" i="18"/>
  <c r="H2423" i="18"/>
  <c r="G2503" i="18"/>
  <c r="G2583" i="18"/>
  <c r="G2743" i="18"/>
  <c r="G2823" i="18"/>
  <c r="G2903" i="18"/>
  <c r="H2983" i="18"/>
  <c r="H3143" i="18"/>
  <c r="G3223" i="18"/>
  <c r="H3303" i="18"/>
  <c r="H3463" i="18"/>
  <c r="H3783" i="18"/>
  <c r="G18" i="18"/>
  <c r="H770" i="18"/>
  <c r="G850" i="18"/>
  <c r="G930" i="18"/>
  <c r="G410" i="18"/>
  <c r="G95" i="18"/>
  <c r="G255" i="18"/>
  <c r="G335" i="18"/>
  <c r="H415" i="18"/>
  <c r="H495" i="18"/>
  <c r="G559" i="18"/>
  <c r="H639" i="18"/>
  <c r="H332" i="18"/>
  <c r="H508" i="18"/>
  <c r="H604" i="18"/>
  <c r="H684" i="18"/>
  <c r="G764" i="18"/>
  <c r="H924" i="18"/>
  <c r="H988" i="18"/>
  <c r="G2460" i="18"/>
  <c r="G188" i="18"/>
  <c r="H25" i="18"/>
  <c r="G217" i="18"/>
  <c r="H681" i="18"/>
  <c r="H841" i="18"/>
  <c r="G905" i="18"/>
  <c r="H1561" i="18"/>
  <c r="G38" i="18"/>
  <c r="G246" i="18"/>
  <c r="G358" i="18"/>
  <c r="H758" i="18"/>
  <c r="H918" i="18"/>
  <c r="G998" i="18"/>
  <c r="H1062" i="18"/>
  <c r="G1142" i="18"/>
  <c r="G1206" i="18"/>
  <c r="H1302" i="18"/>
  <c r="H1462" i="18"/>
  <c r="H1606" i="18"/>
  <c r="G1670" i="18"/>
  <c r="H1750" i="18"/>
  <c r="H1814" i="18"/>
  <c r="G1878" i="18"/>
  <c r="H1958" i="18"/>
  <c r="H2166" i="18"/>
  <c r="G2310" i="18"/>
  <c r="G3158" i="18"/>
  <c r="H3494" i="18"/>
  <c r="G3558" i="18"/>
  <c r="G3622" i="18"/>
  <c r="G3686" i="18"/>
  <c r="G3750" i="18"/>
  <c r="G530" i="18"/>
  <c r="G147" i="18"/>
  <c r="H243" i="18"/>
  <c r="G387" i="18"/>
  <c r="G451" i="18"/>
  <c r="G515" i="18"/>
  <c r="G579" i="18"/>
  <c r="G643" i="18"/>
  <c r="H1155" i="18"/>
  <c r="G1315" i="18"/>
  <c r="G1587" i="18"/>
  <c r="H1651" i="18"/>
  <c r="G1795" i="18"/>
  <c r="G1859" i="18"/>
  <c r="H1923" i="18"/>
  <c r="H2131" i="18"/>
  <c r="H2195" i="18"/>
  <c r="G2403" i="18"/>
  <c r="H2467" i="18"/>
  <c r="G2547" i="18"/>
  <c r="G2611" i="18"/>
  <c r="G2819" i="18"/>
  <c r="H2883" i="18"/>
  <c r="G3091" i="18"/>
  <c r="G3155" i="18"/>
  <c r="G3363" i="18"/>
  <c r="G3427" i="18"/>
  <c r="H3491" i="18"/>
  <c r="H3555" i="18"/>
  <c r="H1555" i="18"/>
  <c r="G544" i="18"/>
  <c r="H672" i="18"/>
  <c r="G848" i="18"/>
  <c r="H1152" i="18"/>
  <c r="G1216" i="18"/>
  <c r="G1280" i="18"/>
  <c r="H1360" i="18"/>
  <c r="G1520" i="18"/>
  <c r="H1600" i="18"/>
  <c r="H1888" i="18"/>
  <c r="H2032" i="18"/>
  <c r="G2176" i="18"/>
  <c r="G2384" i="18"/>
  <c r="H2464" i="18"/>
  <c r="H2528" i="18"/>
  <c r="G2736" i="18"/>
  <c r="G2944" i="18"/>
  <c r="H3008" i="18"/>
  <c r="H3072" i="18"/>
  <c r="H3136" i="18"/>
  <c r="G3472" i="18"/>
  <c r="G3536" i="18"/>
  <c r="G4064" i="18"/>
  <c r="G4128" i="18"/>
  <c r="H10" i="18"/>
  <c r="G106" i="18"/>
  <c r="G298" i="18"/>
  <c r="H810" i="18"/>
  <c r="G970" i="18"/>
  <c r="H1050" i="18"/>
  <c r="G1130" i="18"/>
  <c r="H1354" i="18"/>
  <c r="H1498" i="18"/>
  <c r="H1578" i="18"/>
  <c r="H1658" i="18"/>
  <c r="H1930" i="18"/>
  <c r="G1994" i="18"/>
  <c r="H2330" i="18"/>
  <c r="G2538" i="18"/>
  <c r="H2618" i="18"/>
  <c r="G2682" i="18"/>
  <c r="G2746" i="18"/>
  <c r="H3146" i="18"/>
  <c r="G3210" i="18"/>
  <c r="G3290" i="18"/>
  <c r="G3354" i="18"/>
  <c r="G3562" i="18"/>
  <c r="H3834" i="18"/>
  <c r="H3898" i="18"/>
  <c r="H3962" i="18"/>
  <c r="H4026" i="18"/>
  <c r="H4090" i="18"/>
  <c r="H4154" i="18"/>
  <c r="G4218" i="18"/>
  <c r="H1632" i="18"/>
  <c r="H1102" i="18"/>
  <c r="G1182" i="18"/>
  <c r="G1518" i="18"/>
  <c r="H1614" i="18"/>
  <c r="G1726" i="18"/>
  <c r="H1982" i="18"/>
  <c r="H2286" i="18"/>
  <c r="G2350" i="18"/>
  <c r="G2494" i="18"/>
  <c r="H2574" i="18"/>
  <c r="H2654" i="18"/>
  <c r="H2734" i="18"/>
  <c r="G2798" i="18"/>
  <c r="H2878" i="18"/>
  <c r="G2958" i="18"/>
  <c r="G3246" i="18"/>
  <c r="G3310" i="18"/>
  <c r="H3374" i="18"/>
  <c r="G3518" i="18"/>
  <c r="G1944" i="18"/>
  <c r="G1499" i="18"/>
  <c r="G1579" i="18"/>
  <c r="G1659" i="18"/>
  <c r="G1739" i="18"/>
  <c r="G1915" i="18"/>
  <c r="H2139" i="18"/>
  <c r="G2219" i="18"/>
  <c r="G2299" i="18"/>
  <c r="G2379" i="18"/>
  <c r="G2651" i="18"/>
  <c r="G2859" i="18"/>
  <c r="H3147" i="18"/>
  <c r="G3355" i="18"/>
  <c r="H3883" i="18"/>
  <c r="G1672" i="18"/>
  <c r="G1912" i="18"/>
  <c r="H1992" i="18"/>
  <c r="G2152" i="18"/>
  <c r="H2232" i="18"/>
  <c r="H2376" i="18"/>
  <c r="H2536" i="18"/>
  <c r="G2680" i="18"/>
  <c r="G3112" i="18"/>
  <c r="G3256" i="18"/>
  <c r="H3784" i="18"/>
  <c r="H3848" i="18"/>
  <c r="H3992" i="18"/>
  <c r="G1228" i="18"/>
  <c r="G981" i="18"/>
  <c r="G1061" i="18"/>
  <c r="G1221" i="18"/>
  <c r="H1701" i="18"/>
  <c r="G1781" i="18"/>
  <c r="H1877" i="18"/>
  <c r="H1957" i="18"/>
  <c r="G2181" i="18"/>
  <c r="G2325" i="18"/>
  <c r="G2405" i="18"/>
  <c r="G2485" i="18"/>
  <c r="H2741" i="18"/>
  <c r="H2805" i="18"/>
  <c r="G2869" i="18"/>
  <c r="G2949" i="18"/>
  <c r="G3093" i="18"/>
  <c r="G3157" i="18"/>
  <c r="G3221" i="18"/>
  <c r="G3285" i="18"/>
  <c r="H3349" i="18"/>
  <c r="H3493" i="18"/>
  <c r="H3637" i="18"/>
  <c r="H3701" i="18"/>
  <c r="H3765" i="18"/>
  <c r="G4037" i="18"/>
  <c r="G4101" i="18"/>
  <c r="H1883" i="18"/>
  <c r="G978" i="18"/>
  <c r="G1266" i="18"/>
  <c r="H1346" i="18"/>
  <c r="G1426" i="18"/>
  <c r="H1522" i="18"/>
  <c r="H1618" i="18"/>
  <c r="H1778" i="18"/>
  <c r="H1858" i="18"/>
  <c r="G1938" i="18"/>
  <c r="H2018" i="18"/>
  <c r="G2242" i="18"/>
  <c r="H2322" i="18"/>
  <c r="G2402" i="18"/>
  <c r="G2466" i="18"/>
  <c r="G2530" i="18"/>
  <c r="G2594" i="18"/>
  <c r="G2658" i="18"/>
  <c r="G2722" i="18"/>
  <c r="G2802" i="18"/>
  <c r="H2946" i="18"/>
  <c r="H3010" i="18"/>
  <c r="G3074" i="18"/>
  <c r="H3282" i="18"/>
  <c r="G3362" i="18"/>
  <c r="H3570" i="18"/>
  <c r="G3714" i="18"/>
  <c r="H3778" i="18"/>
  <c r="G3922" i="18"/>
  <c r="G3986" i="18"/>
  <c r="H1157" i="18"/>
  <c r="G671" i="18"/>
  <c r="H767" i="18"/>
  <c r="G959" i="18"/>
  <c r="G1055" i="18"/>
  <c r="H1343" i="18"/>
  <c r="G1439" i="18"/>
  <c r="G1631" i="18"/>
  <c r="G1791" i="18"/>
  <c r="H2095" i="18"/>
  <c r="G2175" i="18"/>
  <c r="G2383" i="18"/>
  <c r="G2559" i="18"/>
  <c r="G392" i="18"/>
  <c r="G504" i="18"/>
  <c r="G904" i="18"/>
  <c r="H1016" i="18"/>
  <c r="G1416" i="18"/>
  <c r="G357" i="18"/>
  <c r="H565" i="18"/>
  <c r="G677" i="18"/>
  <c r="G773" i="18"/>
  <c r="G805" i="18"/>
  <c r="H901" i="18"/>
  <c r="H2677" i="18"/>
  <c r="H589" i="18"/>
  <c r="G116" i="18"/>
  <c r="H212" i="18"/>
  <c r="H484" i="18"/>
  <c r="G660" i="18"/>
  <c r="H836" i="18"/>
  <c r="H1012" i="18"/>
  <c r="G1188" i="18"/>
  <c r="H1284" i="18"/>
  <c r="G1364" i="18"/>
  <c r="H1540" i="18"/>
  <c r="H1620" i="18"/>
  <c r="H1796" i="18"/>
  <c r="H1876" i="18"/>
  <c r="H2052" i="18"/>
  <c r="H2228" i="18"/>
  <c r="H2484" i="18"/>
  <c r="G2660" i="18"/>
  <c r="G2836" i="18"/>
  <c r="H2916" i="18"/>
  <c r="G3268" i="18"/>
  <c r="H3524" i="18"/>
  <c r="H3780" i="18"/>
  <c r="G145" i="18"/>
  <c r="G241" i="18"/>
  <c r="G337" i="18"/>
  <c r="H417" i="18"/>
  <c r="H593" i="18"/>
  <c r="H689" i="18"/>
  <c r="H865" i="18"/>
  <c r="H945" i="18"/>
  <c r="H1121" i="18"/>
  <c r="H1297" i="18"/>
  <c r="G1553" i="18"/>
  <c r="G1905" i="18"/>
  <c r="H1985" i="18"/>
  <c r="G2161" i="18"/>
  <c r="H2241" i="18"/>
  <c r="H2417" i="18"/>
  <c r="H2497" i="18"/>
  <c r="G2673" i="18"/>
  <c r="G2753" i="18"/>
  <c r="G2929" i="18"/>
  <c r="H3009" i="18"/>
  <c r="H3185" i="18"/>
  <c r="H3265" i="18"/>
  <c r="H3441" i="18"/>
  <c r="H3521" i="18"/>
  <c r="G382" i="18"/>
  <c r="G462" i="18"/>
  <c r="G558" i="18"/>
  <c r="G11" i="18"/>
  <c r="G283" i="18"/>
  <c r="G363" i="18"/>
  <c r="H459" i="18"/>
  <c r="G715" i="18"/>
  <c r="H1067" i="18"/>
  <c r="H1147" i="18"/>
  <c r="H1243" i="18"/>
  <c r="G572" i="18"/>
  <c r="H838" i="18"/>
  <c r="G1379" i="18"/>
  <c r="H224" i="18"/>
  <c r="H320" i="18"/>
  <c r="G416" i="18"/>
  <c r="H688" i="18"/>
  <c r="H2448" i="18"/>
  <c r="G765" i="18"/>
  <c r="G861" i="18"/>
  <c r="H957" i="18"/>
  <c r="G1037" i="18"/>
  <c r="H1133" i="18"/>
  <c r="H1229" i="18"/>
  <c r="G1501" i="18"/>
  <c r="H1677" i="18"/>
  <c r="G1773" i="18"/>
  <c r="G1853" i="18"/>
  <c r="H2125" i="18"/>
  <c r="G2205" i="18"/>
  <c r="G2365" i="18"/>
  <c r="H2445" i="18"/>
  <c r="H2525" i="18"/>
  <c r="H2685" i="18"/>
  <c r="H2845" i="18"/>
  <c r="G2925" i="18"/>
  <c r="H3005" i="18"/>
  <c r="G3085" i="18"/>
  <c r="G3165" i="18"/>
  <c r="G3245" i="18"/>
  <c r="H3405" i="18"/>
  <c r="G3485" i="18"/>
  <c r="H3565" i="18"/>
  <c r="G3645" i="18"/>
  <c r="H3725" i="18"/>
  <c r="G3965" i="18"/>
  <c r="H266" i="18"/>
  <c r="H103" i="18"/>
  <c r="G183" i="18"/>
  <c r="H279" i="18"/>
  <c r="G359" i="18"/>
  <c r="G519" i="18"/>
  <c r="G679" i="18"/>
  <c r="H759" i="18"/>
  <c r="G839" i="18"/>
  <c r="H1015" i="18"/>
  <c r="H1095" i="18"/>
  <c r="G1175" i="18"/>
  <c r="H1351" i="18"/>
  <c r="H1527" i="18"/>
  <c r="G1703" i="18"/>
  <c r="G1783" i="18"/>
  <c r="H1863" i="18"/>
  <c r="G1943" i="18"/>
  <c r="H2023" i="18"/>
  <c r="G2103" i="18"/>
  <c r="G2183" i="18"/>
  <c r="G2263" i="18"/>
  <c r="H2343" i="18"/>
  <c r="H2503" i="18"/>
  <c r="H2583" i="18"/>
  <c r="G2663" i="18"/>
  <c r="H2743" i="18"/>
  <c r="H2823" i="18"/>
  <c r="G2983" i="18"/>
  <c r="G3143" i="18"/>
  <c r="H3223" i="18"/>
  <c r="G3303" i="18"/>
  <c r="G3383" i="18"/>
  <c r="G3463" i="18"/>
  <c r="H3543" i="18"/>
  <c r="H3623" i="18"/>
  <c r="G3783" i="18"/>
  <c r="G162" i="18"/>
  <c r="H290" i="18"/>
  <c r="H594" i="18"/>
  <c r="G770" i="18"/>
  <c r="G444" i="18"/>
  <c r="H31" i="18"/>
  <c r="H191" i="18"/>
  <c r="G415" i="18"/>
  <c r="G495" i="18"/>
  <c r="G639" i="18"/>
  <c r="H1327" i="18"/>
  <c r="H1967" i="18"/>
  <c r="H140" i="18"/>
  <c r="G332" i="18"/>
  <c r="G508" i="18"/>
  <c r="G604" i="18"/>
  <c r="G684" i="18"/>
  <c r="H764" i="18"/>
  <c r="H1068" i="18"/>
  <c r="H1388" i="18"/>
  <c r="G348" i="18"/>
  <c r="G25" i="18"/>
  <c r="H121" i="18"/>
  <c r="H313" i="18"/>
  <c r="H393" i="18"/>
  <c r="H473" i="18"/>
  <c r="H537" i="18"/>
  <c r="H617" i="18"/>
  <c r="G681" i="18"/>
  <c r="G841" i="18"/>
  <c r="H985" i="18"/>
  <c r="H1065" i="18"/>
  <c r="G2761" i="18"/>
  <c r="H550" i="18"/>
  <c r="G758" i="18"/>
  <c r="G918" i="18"/>
  <c r="H998" i="18"/>
  <c r="G1062" i="18"/>
  <c r="G1302" i="18"/>
  <c r="G1462" i="18"/>
  <c r="G1606" i="18"/>
  <c r="G1750" i="18"/>
  <c r="G1814" i="18"/>
  <c r="H2102" i="18"/>
  <c r="H2246" i="18"/>
  <c r="H2902" i="18"/>
  <c r="H2966" i="18"/>
  <c r="H3030" i="18"/>
  <c r="H3094" i="18"/>
  <c r="H3238" i="18"/>
  <c r="H3302" i="18"/>
  <c r="H3366" i="18"/>
  <c r="H3430" i="18"/>
  <c r="G3494" i="18"/>
  <c r="H4022" i="18"/>
  <c r="H4086" i="18"/>
  <c r="H4150" i="18"/>
  <c r="H4214" i="18"/>
  <c r="G582" i="18"/>
  <c r="H83" i="18"/>
  <c r="G243" i="18"/>
  <c r="G947" i="18"/>
  <c r="G1011" i="18"/>
  <c r="G1155" i="18"/>
  <c r="G1235" i="18"/>
  <c r="G1523" i="18"/>
  <c r="H1587" i="18"/>
  <c r="G1731" i="18"/>
  <c r="H1795" i="18"/>
  <c r="H1859" i="18"/>
  <c r="G2003" i="18"/>
  <c r="G2067" i="18"/>
  <c r="G2339" i="18"/>
  <c r="H2403" i="18"/>
  <c r="H2547" i="18"/>
  <c r="H2611" i="18"/>
  <c r="G2755" i="18"/>
  <c r="H2819" i="18"/>
  <c r="H3027" i="18"/>
  <c r="H3235" i="18"/>
  <c r="H3299" i="18"/>
  <c r="H3763" i="18"/>
  <c r="H3827" i="18"/>
  <c r="H3891" i="18"/>
  <c r="G3955" i="18"/>
  <c r="G4019" i="18"/>
  <c r="G4083" i="18"/>
  <c r="H4147" i="18"/>
  <c r="H4211" i="18"/>
  <c r="G2448" i="18"/>
  <c r="G688" i="18"/>
  <c r="H768" i="18"/>
  <c r="H928" i="18"/>
  <c r="G1152" i="18"/>
  <c r="G1360" i="18"/>
  <c r="G1600" i="18"/>
  <c r="H1760" i="18"/>
  <c r="H1824" i="18"/>
  <c r="G1888" i="18"/>
  <c r="H1968" i="18"/>
  <c r="G2032" i="18"/>
  <c r="G2464" i="18"/>
  <c r="H2608" i="18"/>
  <c r="H2672" i="18"/>
  <c r="H2816" i="18"/>
  <c r="H2880" i="18"/>
  <c r="H3280" i="18"/>
  <c r="H3344" i="18"/>
  <c r="H3408" i="18"/>
  <c r="H4000" i="18"/>
  <c r="H746" i="18"/>
  <c r="G810" i="18"/>
  <c r="H890" i="18"/>
  <c r="H970" i="18"/>
  <c r="H1130" i="18"/>
  <c r="G1290" i="18"/>
  <c r="H1434" i="18"/>
  <c r="G1498" i="18"/>
  <c r="G1578" i="18"/>
  <c r="G1658" i="18"/>
  <c r="H1802" i="18"/>
  <c r="H1866" i="18"/>
  <c r="G1930" i="18"/>
  <c r="H2202" i="18"/>
  <c r="H2266" i="18"/>
  <c r="G2330" i="18"/>
  <c r="H2474" i="18"/>
  <c r="G2618" i="18"/>
  <c r="G3146" i="18"/>
  <c r="G3434" i="18"/>
  <c r="H3498" i="18"/>
  <c r="G3834" i="18"/>
  <c r="G3898" i="18"/>
  <c r="G3962" i="18"/>
  <c r="G4026" i="18"/>
  <c r="G4090" i="18"/>
  <c r="G4154" i="18"/>
  <c r="H4218" i="18"/>
  <c r="H3402" i="18"/>
  <c r="H734" i="18"/>
  <c r="G1294" i="18"/>
  <c r="G1422" i="18"/>
  <c r="H1518" i="18"/>
  <c r="G1614" i="18"/>
  <c r="H1822" i="18"/>
  <c r="G1982" i="18"/>
  <c r="H2062" i="18"/>
  <c r="H2142" i="18"/>
  <c r="G2286" i="18"/>
  <c r="H2430" i="18"/>
  <c r="G2574" i="18"/>
  <c r="G2654" i="18"/>
  <c r="G2734" i="18"/>
  <c r="G2878" i="18"/>
  <c r="H3038" i="18"/>
  <c r="G3182" i="18"/>
  <c r="H3246" i="18"/>
  <c r="H3310" i="18"/>
  <c r="H3518" i="18"/>
  <c r="G2917" i="18"/>
  <c r="H1371" i="18"/>
  <c r="H1435" i="18"/>
  <c r="H1739" i="18"/>
  <c r="G1835" i="18"/>
  <c r="G1995" i="18"/>
  <c r="H2219" i="18"/>
  <c r="H2299" i="18"/>
  <c r="H2379" i="18"/>
  <c r="G2523" i="18"/>
  <c r="G2587" i="18"/>
  <c r="H2651" i="18"/>
  <c r="G2795" i="18"/>
  <c r="H2859" i="18"/>
  <c r="G3147" i="18"/>
  <c r="G1113" i="18"/>
  <c r="H1512" i="18"/>
  <c r="H1672" i="18"/>
  <c r="H1752" i="18"/>
  <c r="H2072" i="18"/>
  <c r="G2232" i="18"/>
  <c r="G2312" i="18"/>
  <c r="H2456" i="18"/>
  <c r="G2536" i="18"/>
  <c r="H2616" i="18"/>
  <c r="H2760" i="18"/>
  <c r="H3048" i="18"/>
  <c r="H3192" i="18"/>
  <c r="H3336" i="18"/>
  <c r="H3400" i="18"/>
  <c r="H3464" i="18"/>
  <c r="H3528" i="18"/>
  <c r="H3592" i="18"/>
  <c r="H3656" i="18"/>
  <c r="H3720" i="18"/>
  <c r="G3784" i="18"/>
  <c r="G3848" i="18"/>
  <c r="H3928" i="18"/>
  <c r="G3992" i="18"/>
  <c r="G1461" i="18"/>
  <c r="H1061" i="18"/>
  <c r="H1621" i="18"/>
  <c r="G1701" i="18"/>
  <c r="G1877" i="18"/>
  <c r="H2037" i="18"/>
  <c r="H2117" i="18"/>
  <c r="I3288" i="18"/>
  <c r="H1026" i="18"/>
  <c r="I696" i="18"/>
  <c r="I424" i="18"/>
  <c r="H194" i="18"/>
  <c r="I3997" i="18"/>
  <c r="I3565" i="18"/>
  <c r="H3415" i="18"/>
  <c r="I3277" i="18"/>
  <c r="G2855" i="18"/>
  <c r="I2701" i="18"/>
  <c r="I2589" i="18"/>
  <c r="H2439" i="18"/>
  <c r="H2135" i="18"/>
  <c r="H1991" i="18"/>
  <c r="G1719" i="18"/>
  <c r="I1261" i="18"/>
  <c r="H1111" i="18"/>
  <c r="H967" i="18"/>
  <c r="I685" i="18"/>
  <c r="I541" i="18"/>
  <c r="H391" i="18"/>
  <c r="G71" i="18"/>
  <c r="I2048" i="18"/>
  <c r="I480" i="18"/>
  <c r="H4061" i="18"/>
  <c r="I3907" i="18"/>
  <c r="I3763" i="18"/>
  <c r="I3491" i="18"/>
  <c r="H3341" i="18"/>
  <c r="H3181" i="18"/>
  <c r="H3037" i="18"/>
  <c r="G2893" i="18"/>
  <c r="I2771" i="18"/>
  <c r="I2627" i="18"/>
  <c r="I2371" i="18"/>
  <c r="I2227" i="18"/>
  <c r="H2061" i="18"/>
  <c r="G1901" i="18"/>
  <c r="H1741" i="18"/>
  <c r="I1603" i="18"/>
  <c r="G1437" i="18"/>
  <c r="H1261" i="18"/>
  <c r="I1091" i="18"/>
  <c r="G957" i="18"/>
  <c r="I787" i="18"/>
  <c r="I243" i="18"/>
  <c r="H1008" i="18"/>
  <c r="I358" i="18"/>
  <c r="H176" i="18"/>
  <c r="H32" i="18"/>
  <c r="I428" i="18"/>
  <c r="G589" i="18"/>
  <c r="I581" i="18"/>
  <c r="I2369" i="18"/>
  <c r="I561" i="18"/>
  <c r="G395" i="18"/>
  <c r="G235" i="18"/>
  <c r="H107" i="18"/>
  <c r="I500" i="18"/>
  <c r="G206" i="18"/>
  <c r="G46" i="18"/>
  <c r="H3313" i="18"/>
  <c r="I3191" i="18"/>
  <c r="H3025" i="18"/>
  <c r="I2871" i="18"/>
  <c r="G2705" i="18"/>
  <c r="I2551" i="18"/>
  <c r="I2423" i="18"/>
  <c r="I2263" i="18"/>
  <c r="I2103" i="18"/>
  <c r="I1943" i="18"/>
  <c r="I1655" i="18"/>
  <c r="I1495" i="18"/>
  <c r="I1335" i="18"/>
  <c r="I1175" i="18"/>
  <c r="G1041" i="18"/>
  <c r="H881" i="18"/>
  <c r="H721" i="18"/>
  <c r="H545" i="18"/>
  <c r="G417" i="18"/>
  <c r="H3572" i="18"/>
  <c r="H3444" i="18"/>
  <c r="I3290" i="18"/>
  <c r="G3124" i="18"/>
  <c r="G2964" i="18"/>
  <c r="I2842" i="18"/>
  <c r="G2676" i="18"/>
  <c r="G2516" i="18"/>
  <c r="H2196" i="18"/>
  <c r="I2058" i="18"/>
  <c r="I1898" i="18"/>
  <c r="I1738" i="18"/>
  <c r="I1578" i="18"/>
  <c r="G1124" i="18"/>
  <c r="H500" i="18"/>
  <c r="H164" i="18"/>
  <c r="I923" i="18"/>
  <c r="H49" i="18"/>
  <c r="G741" i="18"/>
  <c r="H581" i="18"/>
  <c r="I1422" i="18"/>
  <c r="I1230" i="18"/>
  <c r="I1038" i="18"/>
  <c r="I846" i="18"/>
  <c r="I2494" i="18"/>
  <c r="I1854" i="18"/>
  <c r="I2609" i="18"/>
  <c r="I2225" i="18"/>
  <c r="I1553" i="18"/>
  <c r="I1377" i="18"/>
  <c r="I2980" i="18"/>
  <c r="I2228" i="18"/>
  <c r="I2720" i="18"/>
  <c r="I928" i="18"/>
  <c r="I3702" i="18"/>
  <c r="I2886" i="18"/>
  <c r="I2790" i="18"/>
  <c r="I2406" i="18"/>
  <c r="I1190" i="18"/>
  <c r="I774" i="18"/>
  <c r="I1113" i="18"/>
  <c r="I860" i="18"/>
  <c r="I1023" i="18"/>
  <c r="I562" i="18"/>
  <c r="I872" i="18"/>
  <c r="I216" i="18"/>
  <c r="I2749" i="18"/>
  <c r="I2496" i="18"/>
  <c r="I1443" i="18"/>
  <c r="I4001" i="18"/>
  <c r="I4036" i="18"/>
  <c r="I3892" i="18"/>
  <c r="I4081" i="18"/>
  <c r="I3857" i="18"/>
  <c r="I4164" i="18"/>
  <c r="I4100" i="18"/>
  <c r="I3812" i="18"/>
  <c r="I3668" i="18"/>
  <c r="I4199" i="18"/>
  <c r="I3815" i="18"/>
  <c r="I4218" i="18"/>
  <c r="I3946" i="18"/>
  <c r="I4237" i="18"/>
  <c r="I4239" i="18"/>
  <c r="I3391" i="18"/>
  <c r="I3087" i="18"/>
  <c r="I2863" i="18"/>
  <c r="I2399" i="18"/>
  <c r="I1151" i="18"/>
  <c r="I3810" i="18"/>
  <c r="I3602" i="18"/>
  <c r="I3314" i="18"/>
  <c r="I3170" i="18"/>
  <c r="I2962" i="18"/>
  <c r="I2738" i="18"/>
  <c r="I2578" i="18"/>
  <c r="I2338" i="18"/>
  <c r="I2242" i="18"/>
  <c r="I1538" i="18"/>
  <c r="I1458" i="18"/>
  <c r="I4213" i="18"/>
  <c r="I4149" i="18"/>
  <c r="I3941" i="18"/>
  <c r="I3669" i="18"/>
  <c r="I3509" i="18"/>
  <c r="I3125" i="18"/>
  <c r="I2821" i="18"/>
  <c r="I2661" i="18"/>
  <c r="I1909" i="18"/>
  <c r="I1445" i="18"/>
  <c r="I1237" i="18"/>
  <c r="I1093" i="18"/>
  <c r="I997" i="18"/>
  <c r="I3944" i="18"/>
  <c r="I3160" i="18"/>
  <c r="I2808" i="18"/>
  <c r="I2344" i="18"/>
  <c r="I2248" i="18"/>
  <c r="I2136" i="18"/>
  <c r="I1832" i="18"/>
  <c r="I1144" i="18"/>
  <c r="I1032" i="18"/>
  <c r="I4043" i="18"/>
  <c r="I3947" i="18"/>
  <c r="I3787" i="18"/>
  <c r="I3515" i="18"/>
  <c r="I2779" i="18"/>
  <c r="I2587" i="18"/>
  <c r="I1707" i="18"/>
  <c r="I1067" i="18"/>
  <c r="I3886" i="18"/>
  <c r="I3166" i="18"/>
  <c r="I3070" i="18"/>
  <c r="I3185" i="18"/>
  <c r="I2689" i="18"/>
  <c r="I2417" i="18"/>
  <c r="I1873" i="18"/>
  <c r="I1633" i="18"/>
  <c r="I3540" i="18"/>
  <c r="I3252" i="18"/>
  <c r="I2308" i="18"/>
  <c r="I2100" i="18"/>
  <c r="I1156" i="18"/>
  <c r="I660" i="18"/>
  <c r="I4000" i="18"/>
  <c r="I3728" i="18"/>
  <c r="I3648" i="18"/>
  <c r="I3456" i="18"/>
  <c r="I2032" i="18"/>
  <c r="I1840" i="18"/>
  <c r="I1664" i="18"/>
  <c r="I1248" i="18"/>
  <c r="I544" i="18"/>
  <c r="I352" i="18"/>
  <c r="I3414" i="18"/>
  <c r="I3318" i="18"/>
  <c r="I3238" i="18"/>
  <c r="I2966" i="18"/>
  <c r="I2774" i="18"/>
  <c r="I2486" i="18"/>
  <c r="I1798" i="18"/>
  <c r="G1712" i="18"/>
  <c r="G1488" i="18"/>
  <c r="H1264" i="18"/>
  <c r="I1174" i="18"/>
  <c r="I870" i="18"/>
  <c r="G736" i="18"/>
  <c r="H4243" i="18"/>
  <c r="H4163" i="18"/>
  <c r="G3987" i="18"/>
  <c r="H3907" i="18"/>
  <c r="G3459" i="18"/>
  <c r="H3267" i="18"/>
  <c r="G3171" i="18"/>
  <c r="H2659" i="18"/>
  <c r="G2563" i="18"/>
  <c r="G2435" i="18"/>
  <c r="H2339" i="18"/>
  <c r="H2227" i="18"/>
  <c r="G2147" i="18"/>
  <c r="G1619" i="18"/>
  <c r="G1411" i="18"/>
  <c r="G1331" i="18"/>
  <c r="I1193" i="18"/>
  <c r="I1097" i="18"/>
  <c r="G899" i="18"/>
  <c r="G675" i="18"/>
  <c r="H595" i="18"/>
  <c r="I489" i="18"/>
  <c r="G403" i="18"/>
  <c r="G291" i="18"/>
  <c r="H163" i="18"/>
  <c r="G4102" i="18"/>
  <c r="G3910" i="18"/>
  <c r="H3830" i="18"/>
  <c r="I3724" i="18"/>
  <c r="H3638" i="18"/>
  <c r="I3340" i="18"/>
  <c r="H3254" i="18"/>
  <c r="G3046" i="18"/>
  <c r="H2854" i="18"/>
  <c r="G2662" i="18"/>
  <c r="H2582" i="18"/>
  <c r="I2476" i="18"/>
  <c r="G2390" i="18"/>
  <c r="H2278" i="18"/>
  <c r="H2182" i="18"/>
  <c r="H2054" i="18"/>
  <c r="I1932" i="18"/>
  <c r="H1702" i="18"/>
  <c r="I1580" i="18"/>
  <c r="H1478" i="18"/>
  <c r="I1340" i="18"/>
  <c r="H1222" i="18"/>
  <c r="H1094" i="18"/>
  <c r="I956" i="18"/>
  <c r="I700" i="18"/>
  <c r="H390" i="18"/>
  <c r="I3375" i="18"/>
  <c r="G2089" i="18"/>
  <c r="G1001" i="18"/>
  <c r="I783" i="18"/>
  <c r="I639" i="18"/>
  <c r="I511" i="18"/>
  <c r="I399" i="18"/>
  <c r="H249" i="18"/>
  <c r="G121" i="18"/>
  <c r="G428" i="18"/>
  <c r="H1036" i="18"/>
  <c r="G940" i="18"/>
  <c r="H812" i="18"/>
  <c r="I690" i="18"/>
  <c r="G380" i="18"/>
  <c r="H236" i="18"/>
  <c r="H76" i="18"/>
  <c r="I1461" i="18"/>
  <c r="I501" i="18"/>
  <c r="I357" i="18"/>
  <c r="H223" i="18"/>
  <c r="G111" i="18"/>
  <c r="H2" i="18"/>
  <c r="I2888" i="18"/>
  <c r="I1016" i="18"/>
  <c r="H834" i="18"/>
  <c r="G690" i="18"/>
  <c r="I3869" i="18"/>
  <c r="H3703" i="18"/>
  <c r="G3559" i="18"/>
  <c r="G3415" i="18"/>
  <c r="H3271" i="18"/>
  <c r="I3149" i="18"/>
  <c r="I3005" i="18"/>
  <c r="H2695" i="18"/>
  <c r="I2557" i="18"/>
  <c r="G2439" i="18"/>
  <c r="I2285" i="18"/>
  <c r="G2135" i="18"/>
  <c r="I1981" i="18"/>
  <c r="I1869" i="18"/>
  <c r="I1565" i="18"/>
  <c r="I1389" i="18"/>
  <c r="G1111" i="18"/>
  <c r="I797" i="18"/>
  <c r="G647" i="18"/>
  <c r="G535" i="18"/>
  <c r="I221" i="18"/>
  <c r="I1760" i="18"/>
  <c r="I464" i="18"/>
  <c r="I4163" i="18"/>
  <c r="G3901" i="18"/>
  <c r="H3757" i="18"/>
  <c r="I3603" i="18"/>
  <c r="I3459" i="18"/>
  <c r="G3341" i="18"/>
  <c r="G3181" i="18"/>
  <c r="G3037" i="18"/>
  <c r="H2765" i="18"/>
  <c r="G2621" i="18"/>
  <c r="I2483" i="18"/>
  <c r="G2333" i="18"/>
  <c r="I2051" i="18"/>
  <c r="H1597" i="18"/>
  <c r="I1251" i="18"/>
  <c r="G1085" i="18"/>
  <c r="G925" i="18"/>
  <c r="G781" i="18"/>
  <c r="I611" i="18"/>
  <c r="I419" i="18"/>
  <c r="I227" i="18"/>
  <c r="I67" i="18"/>
  <c r="H976" i="18"/>
  <c r="G352" i="18"/>
  <c r="G3814" i="18"/>
  <c r="I412" i="18"/>
  <c r="I1090" i="18"/>
  <c r="I1169" i="18"/>
  <c r="I1009" i="18"/>
  <c r="G843" i="18"/>
  <c r="I721" i="18"/>
  <c r="G555" i="18"/>
  <c r="H395" i="18"/>
  <c r="H235" i="18"/>
  <c r="I2244" i="18"/>
  <c r="H766" i="18"/>
  <c r="G494" i="18"/>
  <c r="G334" i="18"/>
  <c r="H206" i="18"/>
  <c r="I36" i="18"/>
  <c r="I3463" i="18"/>
  <c r="I3303" i="18"/>
  <c r="G2865" i="18"/>
  <c r="H2545" i="18"/>
  <c r="G2417" i="18"/>
  <c r="G2257" i="18"/>
  <c r="H2097" i="18"/>
  <c r="G1937" i="18"/>
  <c r="I1783" i="18"/>
  <c r="H1649" i="18"/>
  <c r="G1489" i="18"/>
  <c r="G1329" i="18"/>
  <c r="H1169" i="18"/>
  <c r="H1041" i="18"/>
  <c r="H385" i="18"/>
  <c r="I247" i="18"/>
  <c r="I71" i="18"/>
  <c r="I3722" i="18"/>
  <c r="I3562" i="18"/>
  <c r="I2954" i="18"/>
  <c r="I2666" i="18"/>
  <c r="H2340" i="18"/>
  <c r="I2186" i="18"/>
  <c r="G2052" i="18"/>
  <c r="H1892" i="18"/>
  <c r="H1732" i="18"/>
  <c r="H1572" i="18"/>
  <c r="I1418" i="18"/>
  <c r="I1290" i="18"/>
  <c r="H1124" i="18"/>
  <c r="I954" i="18"/>
  <c r="G788" i="18"/>
  <c r="I666" i="18"/>
  <c r="I330" i="18"/>
  <c r="H2917" i="18"/>
  <c r="G917" i="18"/>
  <c r="I731" i="18"/>
  <c r="I571" i="18"/>
  <c r="G373" i="18"/>
  <c r="G181" i="18"/>
  <c r="I3246" i="18"/>
  <c r="G1224" i="18"/>
  <c r="G1032" i="18"/>
  <c r="G840" i="18"/>
  <c r="G648" i="18"/>
  <c r="I510" i="18"/>
  <c r="I318" i="18"/>
  <c r="I126" i="18"/>
  <c r="I1518" i="18"/>
  <c r="I2529" i="18"/>
  <c r="I3556" i="18"/>
  <c r="I3348" i="18"/>
  <c r="I948" i="18"/>
  <c r="I2144" i="18"/>
  <c r="I4246" i="18"/>
  <c r="I3878" i="18"/>
  <c r="I3622" i="18"/>
  <c r="I2214" i="18"/>
  <c r="I2006" i="18"/>
  <c r="I1638" i="18"/>
  <c r="I1094" i="18"/>
  <c r="I3657" i="18"/>
  <c r="I3385" i="18"/>
  <c r="I2985" i="18"/>
  <c r="I2777" i="18"/>
  <c r="I3180" i="18"/>
  <c r="I1836" i="18"/>
  <c r="I1004" i="18"/>
  <c r="I76" i="18"/>
  <c r="I543" i="18"/>
  <c r="I3165" i="18"/>
  <c r="I512" i="18"/>
  <c r="I3713" i="18"/>
  <c r="I4119" i="18"/>
  <c r="I4173" i="18"/>
  <c r="I3777" i="18"/>
  <c r="I3441" i="18"/>
  <c r="I4228" i="18"/>
  <c r="I3956" i="18"/>
  <c r="I3876" i="18"/>
  <c r="I3588" i="18"/>
  <c r="I3879" i="18"/>
  <c r="I3591" i="18"/>
  <c r="I4010" i="18"/>
  <c r="I4093" i="18"/>
  <c r="I3967" i="18"/>
  <c r="I3903" i="18"/>
  <c r="I3679" i="18"/>
  <c r="I3535" i="18"/>
  <c r="I3007" i="18"/>
  <c r="I2783" i="18"/>
  <c r="I1391" i="18"/>
  <c r="I1231" i="18"/>
  <c r="I4162" i="18"/>
  <c r="I3954" i="18"/>
  <c r="I3234" i="18"/>
  <c r="I2882" i="18"/>
  <c r="I2498" i="18"/>
  <c r="I2002" i="18"/>
  <c r="I1762" i="18"/>
  <c r="I1698" i="18"/>
  <c r="I4005" i="18"/>
  <c r="I3733" i="18"/>
  <c r="I2965" i="18"/>
  <c r="I2389" i="18"/>
  <c r="I2229" i="18"/>
  <c r="I2069" i="18"/>
  <c r="I1989" i="18"/>
  <c r="I1557" i="18"/>
  <c r="I1317" i="18"/>
  <c r="I885" i="18"/>
  <c r="I4248" i="18"/>
  <c r="I4168" i="18"/>
  <c r="I3864" i="18"/>
  <c r="I3784" i="18"/>
  <c r="I3688" i="18"/>
  <c r="I3512" i="18"/>
  <c r="I3336" i="18"/>
  <c r="I3240" i="18"/>
  <c r="I1624" i="18"/>
  <c r="I1480" i="18"/>
  <c r="I1272" i="18"/>
  <c r="I4123" i="18"/>
  <c r="I3867" i="18"/>
  <c r="I3595" i="18"/>
  <c r="I1819" i="18"/>
  <c r="I1547" i="18"/>
  <c r="I1291" i="18"/>
  <c r="I1163" i="18"/>
  <c r="I3998" i="18"/>
  <c r="I3694" i="18"/>
  <c r="I3614" i="18"/>
  <c r="I3534" i="18"/>
  <c r="I3438" i="18"/>
  <c r="I3358" i="18"/>
  <c r="I2574" i="18"/>
  <c r="I1934" i="18"/>
  <c r="I1710" i="18"/>
  <c r="I2977" i="18"/>
  <c r="I2593" i="18"/>
  <c r="I2497" i="18"/>
  <c r="I2081" i="18"/>
  <c r="I3332" i="18"/>
  <c r="I1988" i="18"/>
  <c r="I1876" i="18"/>
  <c r="I1764" i="18"/>
  <c r="I1460" i="18"/>
  <c r="I1044" i="18"/>
  <c r="I772" i="18"/>
  <c r="I3248" i="18"/>
  <c r="I2704" i="18"/>
  <c r="I1536" i="18"/>
  <c r="I1328" i="18"/>
  <c r="I912" i="18"/>
  <c r="I224" i="18"/>
  <c r="I4230" i="18"/>
  <c r="I3766" i="18"/>
  <c r="I3686" i="18"/>
  <c r="I3046" i="18"/>
  <c r="I2854" i="18"/>
  <c r="I2278" i="18"/>
  <c r="I2198" i="18"/>
  <c r="I1990" i="18"/>
  <c r="H1792" i="18"/>
  <c r="H1712" i="18"/>
  <c r="I1606" i="18"/>
  <c r="H1488" i="18"/>
  <c r="G1376" i="18"/>
  <c r="G1168" i="18"/>
  <c r="G960" i="18"/>
  <c r="G864" i="18"/>
  <c r="H736" i="18"/>
  <c r="I566" i="18"/>
  <c r="I3721" i="18"/>
  <c r="I3641" i="18"/>
  <c r="G3539" i="18"/>
  <c r="H3171" i="18"/>
  <c r="I3065" i="18"/>
  <c r="I2969" i="18"/>
  <c r="H2851" i="18"/>
  <c r="I2761" i="18"/>
  <c r="G2227" i="18"/>
  <c r="I2025" i="18"/>
  <c r="I1817" i="18"/>
  <c r="I1609" i="18"/>
  <c r="H1411" i="18"/>
  <c r="G1187" i="18"/>
  <c r="G1091" i="18"/>
  <c r="I985" i="18"/>
  <c r="H899" i="18"/>
  <c r="H675" i="18"/>
  <c r="G483" i="18"/>
  <c r="H403" i="18"/>
  <c r="I281" i="18"/>
  <c r="I25" i="18"/>
  <c r="I4188" i="18"/>
  <c r="H4102" i="18"/>
  <c r="H3910" i="18"/>
  <c r="G3718" i="18"/>
  <c r="G3638" i="18"/>
  <c r="I3532" i="18"/>
  <c r="I3436" i="18"/>
  <c r="H3334" i="18"/>
  <c r="I3132" i="18"/>
  <c r="H3046" i="18"/>
  <c r="H2662" i="18"/>
  <c r="G2470" i="18"/>
  <c r="H2390" i="18"/>
  <c r="H1926" i="18"/>
  <c r="I1820" i="18"/>
  <c r="I1692" i="18"/>
  <c r="H1574" i="18"/>
  <c r="G1334" i="18"/>
  <c r="I1084" i="18"/>
  <c r="G950" i="18"/>
  <c r="G518" i="18"/>
  <c r="G54" i="18"/>
  <c r="I3247" i="18"/>
  <c r="I2047" i="18"/>
  <c r="H1001" i="18"/>
  <c r="G873" i="18"/>
  <c r="G777" i="18"/>
  <c r="G633" i="18"/>
  <c r="H505" i="18"/>
  <c r="G393" i="18"/>
  <c r="H89" i="18"/>
  <c r="G394" i="18"/>
  <c r="G1612" i="18"/>
  <c r="I1026" i="18"/>
  <c r="H940" i="18"/>
  <c r="I530" i="18"/>
  <c r="H380" i="18"/>
  <c r="I1429" i="18"/>
  <c r="G591" i="18"/>
  <c r="G351" i="18"/>
  <c r="H111" i="18"/>
  <c r="G2048" i="18"/>
  <c r="I2840" i="18"/>
  <c r="G994" i="18"/>
  <c r="G818" i="18"/>
  <c r="H690" i="18"/>
  <c r="I520" i="18"/>
  <c r="I184" i="18"/>
  <c r="G3815" i="18"/>
  <c r="H3559" i="18"/>
  <c r="G3111" i="18"/>
  <c r="I2845" i="18"/>
  <c r="G2695" i="18"/>
  <c r="G2551" i="18"/>
  <c r="H1975" i="18"/>
  <c r="H1831" i="18"/>
  <c r="I1709" i="18"/>
  <c r="H1383" i="18"/>
  <c r="H1223" i="18"/>
  <c r="I957" i="18"/>
  <c r="H791" i="18"/>
  <c r="I525" i="18"/>
  <c r="I381" i="18"/>
  <c r="G215" i="18"/>
  <c r="I61" i="18"/>
  <c r="H410" i="18"/>
  <c r="H4157" i="18"/>
  <c r="I4019" i="18"/>
  <c r="H3901" i="18"/>
  <c r="I3747" i="18"/>
  <c r="H3597" i="18"/>
  <c r="I3443" i="18"/>
  <c r="I3027" i="18"/>
  <c r="I2883" i="18"/>
  <c r="H2621" i="18"/>
  <c r="I2211" i="18"/>
  <c r="G2045" i="18"/>
  <c r="H1885" i="18"/>
  <c r="I1715" i="18"/>
  <c r="H1565" i="18"/>
  <c r="I1427" i="18"/>
  <c r="H1245" i="18"/>
  <c r="H1085" i="18"/>
  <c r="H909" i="18"/>
  <c r="G605" i="18"/>
  <c r="H413" i="18"/>
  <c r="H944" i="18"/>
  <c r="H352" i="18"/>
  <c r="I166" i="18"/>
  <c r="H2995" i="18"/>
  <c r="H3174" i="18"/>
  <c r="I348" i="18"/>
  <c r="I1058" i="18"/>
  <c r="H1163" i="18"/>
  <c r="G1003" i="18"/>
  <c r="G683" i="18"/>
  <c r="H555" i="18"/>
  <c r="G59" i="18"/>
  <c r="I756" i="18"/>
  <c r="H494" i="18"/>
  <c r="H334" i="18"/>
  <c r="G30" i="18"/>
  <c r="H3457" i="18"/>
  <c r="H3297" i="18"/>
  <c r="H3137" i="18"/>
  <c r="I3015" i="18"/>
  <c r="I2855" i="18"/>
  <c r="I2695" i="18"/>
  <c r="G2529" i="18"/>
  <c r="I2375" i="18"/>
  <c r="I2247" i="18"/>
  <c r="G2097" i="18"/>
  <c r="I1927" i="18"/>
  <c r="G1777" i="18"/>
  <c r="G1649" i="18"/>
  <c r="H1329" i="18"/>
  <c r="I1159" i="18"/>
  <c r="I871" i="18"/>
  <c r="I711" i="18"/>
  <c r="I535" i="18"/>
  <c r="I375" i="18"/>
  <c r="H241" i="18"/>
  <c r="G65" i="18"/>
  <c r="G3716" i="18"/>
  <c r="G3556" i="18"/>
  <c r="I3402" i="18"/>
  <c r="I3274" i="18"/>
  <c r="I3114" i="18"/>
  <c r="G2948" i="18"/>
  <c r="H2788" i="18"/>
  <c r="H2660" i="18"/>
  <c r="G2500" i="18"/>
  <c r="G2340" i="18"/>
  <c r="I2010" i="18"/>
  <c r="I1882" i="18"/>
  <c r="G1732" i="18"/>
  <c r="I1562" i="18"/>
  <c r="H1412" i="18"/>
  <c r="G1284" i="18"/>
  <c r="I1114" i="18"/>
  <c r="G948" i="18"/>
  <c r="G628" i="18"/>
  <c r="I490" i="18"/>
  <c r="G324" i="18"/>
  <c r="I154" i="18"/>
  <c r="I2891" i="18"/>
  <c r="H917" i="18"/>
  <c r="I539" i="18"/>
  <c r="I3022" i="18"/>
  <c r="H1224" i="18"/>
  <c r="H1032" i="18"/>
  <c r="H840" i="18"/>
  <c r="H648" i="18"/>
  <c r="G456" i="18"/>
  <c r="G312" i="18"/>
  <c r="H120" i="18"/>
  <c r="I3577" i="18"/>
  <c r="I3452" i="18"/>
  <c r="I2780" i="18"/>
  <c r="I2207" i="18"/>
  <c r="I655" i="18"/>
  <c r="I143" i="18"/>
  <c r="I568" i="18"/>
  <c r="I3553" i="18"/>
  <c r="I4039" i="18"/>
  <c r="I4225" i="18"/>
  <c r="B29" i="21"/>
  <c r="I4062" i="18"/>
  <c r="I3921" i="18"/>
  <c r="I3697" i="18"/>
  <c r="I4020" i="18"/>
  <c r="I3732" i="18"/>
  <c r="I4103" i="18"/>
  <c r="I4023" i="18"/>
  <c r="I3655" i="18"/>
  <c r="I4138" i="18"/>
  <c r="I4074" i="18"/>
  <c r="I3866" i="18"/>
  <c r="I4013" i="18"/>
  <c r="I4159" i="18"/>
  <c r="I4095" i="18"/>
  <c r="I4031" i="18"/>
  <c r="I3759" i="18"/>
  <c r="I3455" i="18"/>
  <c r="I3311" i="18"/>
  <c r="I3231" i="18"/>
  <c r="I2623" i="18"/>
  <c r="I2319" i="18"/>
  <c r="I1951" i="18"/>
  <c r="I1791" i="18"/>
  <c r="I1567" i="18"/>
  <c r="I1135" i="18"/>
  <c r="I4018" i="18"/>
  <c r="I3874" i="18"/>
  <c r="I3666" i="18"/>
  <c r="I3458" i="18"/>
  <c r="I3090" i="18"/>
  <c r="I3026" i="18"/>
  <c r="I2642" i="18"/>
  <c r="I2418" i="18"/>
  <c r="I2162" i="18"/>
  <c r="I1922" i="18"/>
  <c r="I1362" i="18"/>
  <c r="I1106" i="18"/>
  <c r="I4069" i="18"/>
  <c r="I3797" i="18"/>
  <c r="I3413" i="18"/>
  <c r="I3189" i="18"/>
  <c r="I2741" i="18"/>
  <c r="I2485" i="18"/>
  <c r="I1813" i="18"/>
  <c r="I1733" i="18"/>
  <c r="I1637" i="18"/>
  <c r="I1157" i="18"/>
  <c r="I3768" i="18"/>
  <c r="I3592" i="18"/>
  <c r="I2968" i="18"/>
  <c r="I2040" i="18"/>
  <c r="I1720" i="18"/>
  <c r="I4203" i="18"/>
  <c r="I2971" i="18"/>
  <c r="I2571" i="18"/>
  <c r="I2155" i="18"/>
  <c r="I1931" i="18"/>
  <c r="I1035" i="18"/>
  <c r="I3790" i="18"/>
  <c r="I2878" i="18"/>
  <c r="I1806" i="18"/>
  <c r="I3377" i="18"/>
  <c r="I2881" i="18"/>
  <c r="I1745" i="18"/>
  <c r="I3140" i="18"/>
  <c r="I2836" i="18"/>
  <c r="I2740" i="18"/>
  <c r="I2180" i="18"/>
  <c r="I1572" i="18"/>
  <c r="I1316" i="18"/>
  <c r="I4096" i="18"/>
  <c r="I3536" i="18"/>
  <c r="I3152" i="18"/>
  <c r="I3040" i="18"/>
  <c r="I2960" i="18"/>
  <c r="I2784" i="18"/>
  <c r="I2576" i="18"/>
  <c r="I2208" i="18"/>
  <c r="I1936" i="18"/>
  <c r="I1440" i="18"/>
  <c r="I80" i="18"/>
  <c r="I4022" i="18"/>
  <c r="I3942" i="18"/>
  <c r="I2358" i="18"/>
  <c r="G1792" i="18"/>
  <c r="H1376" i="18"/>
  <c r="I1254" i="18"/>
  <c r="H1168" i="18"/>
  <c r="G1056" i="18"/>
  <c r="H960" i="18"/>
  <c r="H864" i="18"/>
  <c r="G560" i="18"/>
  <c r="I4233" i="18"/>
  <c r="I4153" i="18"/>
  <c r="I4057" i="18"/>
  <c r="I3977" i="18"/>
  <c r="I3897" i="18"/>
  <c r="I3801" i="18"/>
  <c r="G3715" i="18"/>
  <c r="G3635" i="18"/>
  <c r="I3449" i="18"/>
  <c r="H3347" i="18"/>
  <c r="I3257" i="18"/>
  <c r="G3059" i="18"/>
  <c r="G2963" i="18"/>
  <c r="G2851" i="18"/>
  <c r="H2755" i="18"/>
  <c r="H2643" i="18"/>
  <c r="I2553" i="18"/>
  <c r="I2425" i="18"/>
  <c r="H2019" i="18"/>
  <c r="G1907" i="18"/>
  <c r="H1811" i="18"/>
  <c r="I1705" i="18"/>
  <c r="H1603" i="18"/>
  <c r="H1491" i="18"/>
  <c r="H1187" i="18"/>
  <c r="H1091" i="18"/>
  <c r="G979" i="18"/>
  <c r="H483" i="18"/>
  <c r="G275" i="18"/>
  <c r="G19" i="18"/>
  <c r="H4182" i="18"/>
  <c r="I3996" i="18"/>
  <c r="H3718" i="18"/>
  <c r="G3526" i="18"/>
  <c r="G3430" i="18"/>
  <c r="I3244" i="18"/>
  <c r="H3126" i="18"/>
  <c r="I2940" i="18"/>
  <c r="I2844" i="18"/>
  <c r="G2742" i="18"/>
  <c r="H2470" i="18"/>
  <c r="I2268" i="18"/>
  <c r="I2044" i="18"/>
  <c r="G1686" i="18"/>
  <c r="I1468" i="18"/>
  <c r="H1334" i="18"/>
  <c r="H1190" i="18"/>
  <c r="G1078" i="18"/>
  <c r="H950" i="18"/>
  <c r="I812" i="18"/>
  <c r="I380" i="18"/>
  <c r="I204" i="18"/>
  <c r="I3215" i="18"/>
  <c r="G1177" i="18"/>
  <c r="H873" i="18"/>
  <c r="H777" i="18"/>
  <c r="H633" i="18"/>
  <c r="I239" i="18"/>
  <c r="I79" i="18"/>
  <c r="G362" i="18"/>
  <c r="H1596" i="18"/>
  <c r="H1020" i="18"/>
  <c r="H796" i="18"/>
  <c r="G364" i="18"/>
  <c r="I66" i="18"/>
  <c r="I2581" i="18"/>
  <c r="H1391" i="18"/>
  <c r="H591" i="18"/>
  <c r="H463" i="18"/>
  <c r="H351" i="18"/>
  <c r="I213" i="18"/>
  <c r="G1350" i="18"/>
  <c r="I2024" i="18"/>
  <c r="I984" i="18"/>
  <c r="H818" i="18"/>
  <c r="H354" i="18"/>
  <c r="G178" i="18"/>
  <c r="H3815" i="18"/>
  <c r="H3671" i="18"/>
  <c r="I3405" i="18"/>
  <c r="G3255" i="18"/>
  <c r="I2989" i="18"/>
  <c r="H2839" i="18"/>
  <c r="H2535" i="18"/>
  <c r="I2397" i="18"/>
  <c r="I2269" i="18"/>
  <c r="H2119" i="18"/>
  <c r="G1975" i="18"/>
  <c r="H1815" i="18"/>
  <c r="H1703" i="18"/>
  <c r="I1549" i="18"/>
  <c r="I1213" i="18"/>
  <c r="I1101" i="18"/>
  <c r="H951" i="18"/>
  <c r="I781" i="18"/>
  <c r="I637" i="18"/>
  <c r="I493" i="18"/>
  <c r="G375" i="18"/>
  <c r="H215" i="18"/>
  <c r="G1178" i="18"/>
  <c r="H394" i="18"/>
  <c r="G4157" i="18"/>
  <c r="G3741" i="18"/>
  <c r="G3597" i="18"/>
  <c r="H3437" i="18"/>
  <c r="H3293" i="18"/>
  <c r="I3171" i="18"/>
  <c r="H3021" i="18"/>
  <c r="G2877" i="18"/>
  <c r="I2467" i="18"/>
  <c r="I2323" i="18"/>
  <c r="I2179" i="18"/>
  <c r="H2045" i="18"/>
  <c r="G1709" i="18"/>
  <c r="H1549" i="18"/>
  <c r="G1069" i="18"/>
  <c r="I899" i="18"/>
  <c r="I739" i="18"/>
  <c r="I403" i="18"/>
  <c r="I211" i="18"/>
  <c r="I3" i="18"/>
  <c r="H816" i="18"/>
  <c r="H160" i="18"/>
  <c r="G326" i="18"/>
  <c r="I792" i="18"/>
  <c r="H1291" i="18"/>
  <c r="I1153" i="18"/>
  <c r="H1003" i="18"/>
  <c r="G827" i="18"/>
  <c r="G379" i="18"/>
  <c r="I225" i="18"/>
  <c r="I724" i="18"/>
  <c r="G158" i="18"/>
  <c r="H30" i="18"/>
  <c r="G3457" i="18"/>
  <c r="G3297" i="18"/>
  <c r="G3137" i="18"/>
  <c r="H2977" i="18"/>
  <c r="G2849" i="18"/>
  <c r="G2689" i="18"/>
  <c r="H2529" i="18"/>
  <c r="H2369" i="18"/>
  <c r="G2241" i="18"/>
  <c r="G2081" i="18"/>
  <c r="G1921" i="18"/>
  <c r="G1761" i="18"/>
  <c r="G1601" i="18"/>
  <c r="H1473" i="18"/>
  <c r="G1153" i="18"/>
  <c r="H993" i="18"/>
  <c r="G865" i="18"/>
  <c r="G705" i="18"/>
  <c r="G529" i="18"/>
  <c r="H369" i="18"/>
  <c r="H65" i="18"/>
  <c r="H3716" i="18"/>
  <c r="H3556" i="18"/>
  <c r="G3396" i="18"/>
  <c r="H3268" i="18"/>
  <c r="H3108" i="18"/>
  <c r="H2948" i="18"/>
  <c r="G2788" i="18"/>
  <c r="G2628" i="18"/>
  <c r="I2170" i="18"/>
  <c r="H2004" i="18"/>
  <c r="G1876" i="18"/>
  <c r="G1716" i="18"/>
  <c r="G1556" i="18"/>
  <c r="G1396" i="18"/>
  <c r="I1242" i="18"/>
  <c r="H1108" i="18"/>
  <c r="H948" i="18"/>
  <c r="G772" i="18"/>
  <c r="G484" i="18"/>
  <c r="G148" i="18"/>
  <c r="G2797" i="18"/>
  <c r="G2245" i="18"/>
  <c r="H405" i="18"/>
  <c r="G709" i="18"/>
  <c r="H517" i="18"/>
  <c r="I363" i="18"/>
  <c r="I171" i="18"/>
  <c r="H2888" i="18"/>
  <c r="I1358" i="18"/>
  <c r="I302" i="18"/>
  <c r="I3735" i="18"/>
  <c r="I4078" i="18"/>
  <c r="I3393" i="18"/>
  <c r="I3537" i="18"/>
  <c r="I4061" i="18"/>
  <c r="I4151" i="18"/>
  <c r="I3978" i="18"/>
  <c r="I2354" i="18"/>
  <c r="I2257" i="18"/>
  <c r="I2213" i="18"/>
  <c r="I2113" i="18"/>
  <c r="I1889" i="18"/>
  <c r="I1851" i="18"/>
  <c r="I1663" i="18"/>
  <c r="I1566" i="18"/>
  <c r="I1537" i="18"/>
  <c r="I1333" i="18"/>
  <c r="I3695" i="18"/>
  <c r="I2337" i="18"/>
  <c r="I2290" i="18"/>
  <c r="I2149" i="18"/>
  <c r="I1966" i="18"/>
  <c r="I1797" i="18"/>
  <c r="I1688" i="18"/>
  <c r="I1586" i="18"/>
  <c r="I1268" i="18"/>
  <c r="I1122" i="18"/>
  <c r="I773" i="18"/>
  <c r="I3010" i="18"/>
  <c r="I2827" i="18"/>
  <c r="I2686" i="18"/>
  <c r="I2392" i="18"/>
  <c r="I2241" i="18"/>
  <c r="I2193" i="18"/>
  <c r="I1652" i="18"/>
  <c r="I1528" i="18"/>
  <c r="I949" i="18"/>
  <c r="I3950" i="18"/>
  <c r="I3461" i="18"/>
  <c r="I2564" i="18"/>
  <c r="I2507" i="18"/>
  <c r="I2447" i="18"/>
  <c r="I2056" i="18"/>
  <c r="I2008" i="18"/>
  <c r="I3567" i="18"/>
  <c r="I2683" i="18"/>
  <c r="I2628" i="18"/>
  <c r="I2239" i="18"/>
  <c r="I2191" i="18"/>
  <c r="I1871" i="18"/>
  <c r="I1585" i="18"/>
  <c r="I1236" i="18"/>
  <c r="I4107" i="18"/>
  <c r="I3671" i="18"/>
  <c r="I3451" i="18"/>
  <c r="I2098" i="18"/>
  <c r="I1915" i="18"/>
  <c r="I1796" i="18"/>
  <c r="I1525" i="18"/>
  <c r="I1496" i="18"/>
  <c r="I917" i="18"/>
  <c r="I725" i="18"/>
  <c r="I3173" i="18"/>
  <c r="I3086" i="18"/>
  <c r="I1957" i="18"/>
  <c r="I3169" i="18"/>
  <c r="I2824" i="18"/>
  <c r="I2677" i="18"/>
  <c r="I1870" i="18"/>
  <c r="I1615" i="18"/>
  <c r="I1204" i="18"/>
  <c r="I4175" i="18"/>
  <c r="I3605" i="18"/>
  <c r="I2713" i="18"/>
  <c r="I1737" i="18"/>
  <c r="I802" i="18"/>
  <c r="I716" i="18"/>
  <c r="I47" i="18"/>
  <c r="I3818" i="18"/>
  <c r="I3371" i="18"/>
  <c r="I2694" i="18"/>
  <c r="I2448" i="18"/>
  <c r="I1880" i="18"/>
  <c r="I1723" i="18"/>
  <c r="I1588" i="18"/>
  <c r="I1470" i="18"/>
  <c r="I1241" i="18"/>
  <c r="I1008" i="18"/>
  <c r="I256" i="18"/>
  <c r="I229" i="18"/>
  <c r="I2422" i="18"/>
  <c r="I1570" i="18"/>
  <c r="I1112" i="18"/>
  <c r="I329" i="18"/>
  <c r="I3142" i="18"/>
  <c r="I2660" i="18"/>
  <c r="I2126" i="18"/>
  <c r="I1636" i="18"/>
  <c r="I1397" i="18"/>
  <c r="I1168" i="18"/>
  <c r="I784" i="18"/>
  <c r="I592" i="18"/>
  <c r="I454" i="18"/>
  <c r="I421" i="18"/>
  <c r="I223" i="18"/>
  <c r="I169" i="18"/>
  <c r="I2533" i="18"/>
  <c r="I2414" i="18"/>
  <c r="I2033" i="18"/>
  <c r="I1700" i="18"/>
  <c r="I1282" i="18"/>
  <c r="I1049" i="18"/>
  <c r="I741" i="18"/>
  <c r="I248" i="18"/>
  <c r="I63" i="18"/>
  <c r="I9" i="18"/>
  <c r="I2955" i="18"/>
  <c r="I2216" i="18"/>
  <c r="I1857" i="18"/>
  <c r="I1777" i="18"/>
  <c r="I934" i="18"/>
  <c r="I880" i="18"/>
  <c r="I556" i="18"/>
  <c r="I88" i="18"/>
  <c r="I4029" i="18"/>
  <c r="I2031" i="18"/>
  <c r="I1774" i="18"/>
  <c r="I1569" i="18"/>
  <c r="I780" i="18"/>
  <c r="I328" i="18"/>
  <c r="I274" i="18"/>
  <c r="I2649" i="18"/>
  <c r="I2532" i="18"/>
  <c r="I2411" i="18"/>
  <c r="I2121" i="18"/>
  <c r="I1396" i="18"/>
  <c r="I694" i="18"/>
  <c r="I624" i="18"/>
  <c r="I486" i="18"/>
  <c r="I453" i="18"/>
  <c r="I168" i="18"/>
  <c r="I114" i="18"/>
  <c r="I3737" i="18"/>
  <c r="I2305" i="18"/>
  <c r="I1632" i="18"/>
  <c r="I1510" i="18"/>
  <c r="I1452" i="18"/>
  <c r="I1277" i="18"/>
  <c r="I1048" i="18"/>
  <c r="I220" i="18"/>
  <c r="I8" i="18"/>
  <c r="I2916" i="18"/>
  <c r="I2760" i="18"/>
  <c r="I2629" i="18"/>
  <c r="I2512" i="18"/>
  <c r="I1839" i="18"/>
  <c r="I1761" i="18"/>
  <c r="I1622" i="18"/>
  <c r="I1441" i="18"/>
  <c r="I816" i="18"/>
  <c r="I83" i="18"/>
  <c r="I56" i="18"/>
  <c r="I966" i="18"/>
  <c r="I2875" i="18"/>
  <c r="I2592" i="18"/>
  <c r="I1985" i="18"/>
  <c r="I1604" i="18"/>
  <c r="I852" i="18"/>
  <c r="I437" i="18"/>
  <c r="I342" i="18"/>
  <c r="I1742" i="18"/>
  <c r="I1424" i="18"/>
  <c r="I1136" i="18"/>
  <c r="I805" i="18"/>
  <c r="I2479" i="18"/>
  <c r="I2258" i="18"/>
  <c r="I1983" i="18"/>
  <c r="I1599" i="18"/>
  <c r="I608" i="18"/>
  <c r="I207" i="18"/>
  <c r="I2867" i="18"/>
  <c r="I2478" i="18"/>
  <c r="I1741" i="18"/>
  <c r="I261" i="18"/>
  <c r="I3225" i="18"/>
  <c r="I2172" i="18"/>
  <c r="I182" i="18"/>
  <c r="I2166" i="18"/>
  <c r="I1894" i="18"/>
  <c r="I1542" i="18"/>
  <c r="I1368" i="18"/>
  <c r="I1250" i="18"/>
  <c r="I1080" i="18"/>
  <c r="I908" i="18"/>
  <c r="I2715" i="18"/>
  <c r="I2368" i="18"/>
  <c r="I677" i="18"/>
  <c r="I1669" i="18"/>
  <c r="I761" i="18"/>
  <c r="I401" i="18"/>
  <c r="I23" i="18"/>
  <c r="I3633" i="18"/>
  <c r="I1893" i="18"/>
  <c r="I1365" i="18"/>
  <c r="I156" i="18"/>
  <c r="I101" i="18"/>
  <c r="I3045" i="18"/>
  <c r="I2714" i="18"/>
  <c r="I572" i="18"/>
  <c r="I470" i="18"/>
  <c r="I371" i="18"/>
  <c r="I314" i="18"/>
  <c r="I234" i="18"/>
  <c r="I22" i="18"/>
  <c r="I2363" i="18"/>
  <c r="I1194" i="18"/>
  <c r="I857" i="18"/>
  <c r="I3611" i="18"/>
  <c r="I1668" i="18"/>
  <c r="I853" i="18"/>
  <c r="I760" i="18"/>
  <c r="I641" i="18"/>
  <c r="I540" i="18"/>
  <c r="I370" i="18"/>
  <c r="I4209" i="18"/>
  <c r="I2597" i="18"/>
  <c r="I2267" i="18"/>
  <c r="I1816" i="18"/>
  <c r="I1605" i="18"/>
  <c r="I1309" i="18"/>
  <c r="I288" i="18"/>
  <c r="I1017" i="18"/>
  <c r="I961" i="18"/>
  <c r="I183" i="18"/>
  <c r="I2176" i="18"/>
  <c r="I128" i="18"/>
  <c r="I2075" i="18"/>
  <c r="I678" i="18"/>
  <c r="I3118" i="18"/>
  <c r="I1595" i="18"/>
  <c r="I2459" i="18"/>
  <c r="I106" i="18"/>
  <c r="I650" i="18"/>
  <c r="I714" i="18"/>
  <c r="I778" i="18"/>
  <c r="I1178" i="18"/>
  <c r="I2282" i="18"/>
  <c r="I2346" i="18"/>
  <c r="I2410" i="18"/>
  <c r="I2474" i="18"/>
  <c r="I2538" i="18"/>
  <c r="I1351" i="18"/>
  <c r="I1415" i="18"/>
  <c r="I1479" i="18"/>
  <c r="I1543" i="18"/>
  <c r="I1607" i="18"/>
  <c r="I1671" i="18"/>
  <c r="I1735" i="18"/>
  <c r="I212" i="18"/>
  <c r="I548" i="18"/>
  <c r="I612" i="18"/>
  <c r="I113" i="18"/>
  <c r="I705" i="18"/>
  <c r="I769" i="18"/>
  <c r="I833" i="18"/>
  <c r="I897" i="18"/>
  <c r="I1473" i="18"/>
  <c r="I3329" i="18"/>
  <c r="I469" i="18"/>
  <c r="I684" i="18"/>
  <c r="I1497" i="18"/>
  <c r="I438" i="18"/>
  <c r="I771" i="18"/>
  <c r="I1043" i="18"/>
  <c r="I1795" i="18"/>
  <c r="I1859" i="18"/>
  <c r="I1923" i="18"/>
  <c r="I2835" i="18"/>
  <c r="I3555" i="18"/>
  <c r="I3619" i="18"/>
  <c r="I3683" i="18"/>
  <c r="I160" i="18"/>
  <c r="I1293" i="18"/>
  <c r="I1373" i="18"/>
  <c r="I1725" i="18"/>
  <c r="I2317" i="18"/>
  <c r="I3229" i="18"/>
  <c r="I3293" i="18"/>
  <c r="I3357" i="18"/>
  <c r="I3421" i="18"/>
  <c r="I3485" i="18"/>
  <c r="I3549" i="18"/>
  <c r="I3613" i="18"/>
  <c r="I3677" i="18"/>
  <c r="I40" i="18"/>
  <c r="I456" i="18"/>
  <c r="I536" i="18"/>
  <c r="I616" i="18"/>
  <c r="I712" i="18"/>
  <c r="I85" i="18"/>
  <c r="I165" i="18"/>
  <c r="I309" i="18"/>
  <c r="I30" i="18"/>
  <c r="I94" i="18"/>
  <c r="I158" i="18"/>
  <c r="I222" i="18"/>
  <c r="I286" i="18"/>
  <c r="I350" i="18"/>
  <c r="I414" i="18"/>
  <c r="I478" i="18"/>
  <c r="I542" i="18"/>
  <c r="I606" i="18"/>
  <c r="I670" i="18"/>
  <c r="I734" i="18"/>
  <c r="I798" i="18"/>
  <c r="I862" i="18"/>
  <c r="I926" i="18"/>
  <c r="I990" i="18"/>
  <c r="I1054" i="18"/>
  <c r="I1118" i="18"/>
  <c r="I1182" i="18"/>
  <c r="I1246" i="18"/>
  <c r="I1310" i="18"/>
  <c r="I1374" i="18"/>
  <c r="I1438" i="18"/>
  <c r="I3774" i="18"/>
  <c r="I59" i="18"/>
  <c r="I123" i="18"/>
  <c r="I187" i="18"/>
  <c r="I251" i="18"/>
  <c r="I315" i="18"/>
  <c r="I379" i="18"/>
  <c r="I875" i="18"/>
  <c r="I1659" i="18"/>
  <c r="I2667" i="18"/>
  <c r="I115" i="18"/>
  <c r="I3315" i="18"/>
  <c r="I250" i="18"/>
  <c r="I522" i="18"/>
  <c r="I1050" i="18"/>
  <c r="I2746" i="18"/>
  <c r="I2810" i="18"/>
  <c r="I2874" i="18"/>
  <c r="I2938" i="18"/>
  <c r="I3002" i="18"/>
  <c r="I967" i="18"/>
  <c r="I1031" i="18"/>
  <c r="I1095" i="18"/>
  <c r="I2647" i="18"/>
  <c r="I2711" i="18"/>
  <c r="I2775" i="18"/>
  <c r="I2839" i="18"/>
  <c r="I2903" i="18"/>
  <c r="I2967" i="18"/>
  <c r="I3031" i="18"/>
  <c r="I3095" i="18"/>
  <c r="I3159" i="18"/>
  <c r="I3223" i="18"/>
  <c r="I3287" i="18"/>
  <c r="I3351" i="18"/>
  <c r="I3415" i="18"/>
  <c r="I3479" i="18"/>
  <c r="I3543" i="18"/>
  <c r="I20" i="18"/>
  <c r="I356" i="18"/>
  <c r="I420" i="18"/>
  <c r="I484" i="18"/>
  <c r="I2084" i="18"/>
  <c r="I2964" i="18"/>
  <c r="I257" i="18"/>
  <c r="I321" i="18"/>
  <c r="I385" i="18"/>
  <c r="I1729" i="18"/>
  <c r="I565" i="18"/>
  <c r="I1596" i="18"/>
  <c r="I310" i="18"/>
  <c r="I838" i="18"/>
  <c r="I19" i="18"/>
  <c r="I179" i="18"/>
  <c r="I339" i="18"/>
  <c r="I483" i="18"/>
  <c r="I547" i="18"/>
  <c r="I707" i="18"/>
  <c r="I851" i="18"/>
  <c r="I1187" i="18"/>
  <c r="I1731" i="18"/>
  <c r="I2067" i="18"/>
  <c r="I2430" i="18"/>
  <c r="I459" i="18"/>
  <c r="I523" i="18"/>
  <c r="I587" i="18"/>
  <c r="I651" i="18"/>
  <c r="I715" i="18"/>
  <c r="I779" i="18"/>
  <c r="I1534" i="18"/>
  <c r="I1803" i="18"/>
  <c r="I138" i="18"/>
  <c r="I202" i="18"/>
  <c r="I346" i="18"/>
  <c r="I410" i="18"/>
  <c r="I474" i="18"/>
  <c r="I810" i="18"/>
  <c r="I874" i="18"/>
  <c r="I938" i="18"/>
  <c r="I1002" i="18"/>
  <c r="I1210" i="18"/>
  <c r="I1274" i="18"/>
  <c r="I1338" i="18"/>
  <c r="I1402" i="18"/>
  <c r="I1466" i="18"/>
  <c r="I1530" i="18"/>
  <c r="I1594" i="18"/>
  <c r="I1658" i="18"/>
  <c r="I1722" i="18"/>
  <c r="I1786" i="18"/>
  <c r="I1850" i="18"/>
  <c r="I1914" i="18"/>
  <c r="I1978" i="18"/>
  <c r="I2042" i="18"/>
  <c r="I2634" i="18"/>
  <c r="I2698" i="18"/>
  <c r="I327" i="18"/>
  <c r="I391" i="18"/>
  <c r="I455" i="18"/>
  <c r="I519" i="18"/>
  <c r="I583" i="18"/>
  <c r="I663" i="18"/>
  <c r="I727" i="18"/>
  <c r="I791" i="18"/>
  <c r="I855" i="18"/>
  <c r="I919" i="18"/>
  <c r="I1767" i="18"/>
  <c r="I1831" i="18"/>
  <c r="I1895" i="18"/>
  <c r="I1959" i="18"/>
  <c r="I2023" i="18"/>
  <c r="I2087" i="18"/>
  <c r="I2151" i="18"/>
  <c r="I2215" i="18"/>
  <c r="I2279" i="18"/>
  <c r="I2343" i="18"/>
  <c r="I2407" i="18"/>
  <c r="I2471" i="18"/>
  <c r="I2535" i="18"/>
  <c r="I244" i="18"/>
  <c r="I308" i="18"/>
  <c r="I145" i="18"/>
  <c r="I993" i="18"/>
  <c r="I1057" i="18"/>
  <c r="I1121" i="18"/>
  <c r="I1185" i="18"/>
  <c r="I2097" i="18"/>
  <c r="I824" i="18"/>
  <c r="I82" i="18"/>
  <c r="I444" i="18"/>
  <c r="I361" i="18"/>
  <c r="I2441" i="18"/>
  <c r="I502" i="18"/>
  <c r="I659" i="18"/>
  <c r="I1075" i="18"/>
  <c r="I1139" i="18"/>
  <c r="I1555" i="18"/>
  <c r="I1619" i="18"/>
  <c r="I1683" i="18"/>
  <c r="I2019" i="18"/>
  <c r="I2931" i="18"/>
  <c r="I2995" i="18"/>
  <c r="I3059" i="18"/>
  <c r="I3123" i="18"/>
  <c r="I3187" i="18"/>
  <c r="I189" i="18"/>
  <c r="I333" i="18"/>
  <c r="I925" i="18"/>
  <c r="I1325" i="18"/>
  <c r="I1757" i="18"/>
  <c r="I1821" i="18"/>
  <c r="I2349" i="18"/>
  <c r="I2413" i="18"/>
  <c r="I2477" i="18"/>
  <c r="I2541" i="18"/>
  <c r="I2605" i="18"/>
  <c r="I2669" i="18"/>
  <c r="I2733" i="18"/>
  <c r="I3773" i="18"/>
  <c r="I104" i="18"/>
  <c r="I827" i="18"/>
  <c r="I1883" i="18"/>
  <c r="I3483" i="18"/>
  <c r="I618" i="18"/>
  <c r="I682" i="18"/>
  <c r="I746" i="18"/>
  <c r="I1146" i="18"/>
  <c r="I2314" i="18"/>
  <c r="I2378" i="18"/>
  <c r="I2442" i="18"/>
  <c r="I2506" i="18"/>
  <c r="I2570" i="18"/>
  <c r="I1319" i="18"/>
  <c r="I1383" i="18"/>
  <c r="I1447" i="18"/>
  <c r="I1511" i="18"/>
  <c r="I1575" i="18"/>
  <c r="I1639" i="18"/>
  <c r="I1703" i="18"/>
  <c r="I3959" i="18"/>
  <c r="I180" i="18"/>
  <c r="I580" i="18"/>
  <c r="I644" i="18"/>
  <c r="I1140" i="18"/>
  <c r="I81" i="18"/>
  <c r="I673" i="18"/>
  <c r="I737" i="18"/>
  <c r="I801" i="18"/>
  <c r="I865" i="18"/>
  <c r="I929" i="18"/>
  <c r="I175" i="18"/>
  <c r="I28" i="18"/>
  <c r="I460" i="18"/>
  <c r="I1980" i="18"/>
  <c r="I729" i="18"/>
  <c r="I38" i="18"/>
  <c r="I262" i="18"/>
  <c r="I582" i="18"/>
  <c r="I1350" i="18"/>
  <c r="I131" i="18"/>
  <c r="I291" i="18"/>
  <c r="I595" i="18"/>
  <c r="I803" i="18"/>
  <c r="I1491" i="18"/>
  <c r="I1763" i="18"/>
  <c r="I1827" i="18"/>
  <c r="I1891" i="18"/>
  <c r="I1955" i="18"/>
  <c r="I2803" i="18"/>
  <c r="I3523" i="18"/>
  <c r="I3587" i="18"/>
  <c r="I3651" i="18"/>
  <c r="I3715" i="18"/>
  <c r="I384" i="18"/>
  <c r="I688" i="18"/>
  <c r="I125" i="18"/>
  <c r="I3197" i="18"/>
  <c r="I3261" i="18"/>
  <c r="I3325" i="18"/>
  <c r="I3389" i="18"/>
  <c r="I3453" i="18"/>
  <c r="I3517" i="18"/>
  <c r="I3581" i="18"/>
  <c r="I3645" i="18"/>
  <c r="I3709" i="18"/>
  <c r="I200" i="18"/>
  <c r="I46" i="18"/>
  <c r="I142" i="18"/>
  <c r="I254" i="18"/>
  <c r="I558" i="18"/>
  <c r="I654" i="18"/>
  <c r="I766" i="18"/>
  <c r="I1070" i="18"/>
  <c r="I1166" i="18"/>
  <c r="I1278" i="18"/>
  <c r="I1902" i="18"/>
  <c r="I11" i="18"/>
  <c r="I107" i="18"/>
  <c r="I219" i="18"/>
  <c r="I1341" i="18"/>
  <c r="I859" i="18"/>
  <c r="I794" i="18"/>
  <c r="I2362" i="18"/>
  <c r="I2794" i="18"/>
  <c r="I2970" i="18"/>
  <c r="I199" i="18"/>
  <c r="I999" i="18"/>
  <c r="I1079" i="18"/>
  <c r="I1431" i="18"/>
  <c r="I1687" i="18"/>
  <c r="I2631" i="18"/>
  <c r="I2807" i="18"/>
  <c r="I2887" i="18"/>
  <c r="I3063" i="18"/>
  <c r="I3143" i="18"/>
  <c r="I3319" i="18"/>
  <c r="I3399" i="18"/>
  <c r="I4087" i="18"/>
  <c r="I68" i="18"/>
  <c r="I164" i="18"/>
  <c r="I340" i="18"/>
  <c r="I65" i="18"/>
  <c r="I241" i="18"/>
  <c r="I849" i="18"/>
  <c r="I920" i="18"/>
  <c r="I588" i="18"/>
  <c r="I86" i="18"/>
  <c r="I278" i="18"/>
  <c r="I374" i="18"/>
  <c r="I435" i="18"/>
  <c r="I819" i="18"/>
  <c r="I915" i="18"/>
  <c r="I1459" i="18"/>
  <c r="I1907" i="18"/>
  <c r="I2083" i="18"/>
  <c r="I2723" i="18"/>
  <c r="I3859" i="18"/>
  <c r="I4179" i="18"/>
  <c r="I237" i="18"/>
  <c r="I413" i="18"/>
  <c r="I1581" i="18"/>
  <c r="I1661" i="18"/>
  <c r="I2877" i="18"/>
  <c r="I344" i="18"/>
  <c r="I632" i="18"/>
  <c r="I904" i="18"/>
  <c r="I1944" i="18"/>
  <c r="I149" i="18"/>
  <c r="I389" i="18"/>
  <c r="I533" i="18"/>
  <c r="I613" i="18"/>
  <c r="I18" i="18"/>
  <c r="I98" i="18"/>
  <c r="I194" i="18"/>
  <c r="I386" i="18"/>
  <c r="I482" i="18"/>
  <c r="I578" i="18"/>
  <c r="I642" i="18"/>
  <c r="I818" i="18"/>
  <c r="I898" i="18"/>
  <c r="I2034" i="18"/>
  <c r="I3426" i="18"/>
  <c r="I271" i="18"/>
  <c r="I431" i="18"/>
  <c r="I719" i="18"/>
  <c r="I879" i="18"/>
  <c r="I2431" i="18"/>
  <c r="I92" i="18"/>
  <c r="I316" i="18"/>
  <c r="I972" i="18"/>
  <c r="I1036" i="18"/>
  <c r="I1500" i="18"/>
  <c r="I1724" i="18"/>
  <c r="I1788" i="18"/>
  <c r="I1852" i="18"/>
  <c r="I2284" i="18"/>
  <c r="I3468" i="18"/>
  <c r="I121" i="18"/>
  <c r="I841" i="18"/>
  <c r="I1289" i="18"/>
  <c r="I1561" i="18"/>
  <c r="I1769" i="18"/>
  <c r="I1833" i="18"/>
  <c r="I2105" i="18"/>
  <c r="I2377" i="18"/>
  <c r="I2585" i="18"/>
  <c r="I2793" i="18"/>
  <c r="I2857" i="18"/>
  <c r="I62" i="18"/>
  <c r="I366" i="18"/>
  <c r="I462" i="18"/>
  <c r="I574" i="18"/>
  <c r="I878" i="18"/>
  <c r="I974" i="18"/>
  <c r="I1086" i="18"/>
  <c r="I1390" i="18"/>
  <c r="I2062" i="18"/>
  <c r="I27" i="18"/>
  <c r="I331" i="18"/>
  <c r="I635" i="18"/>
  <c r="I2125" i="18"/>
  <c r="I49" i="18"/>
  <c r="I90" i="18"/>
  <c r="I266" i="18"/>
  <c r="I634" i="18"/>
  <c r="I1066" i="18"/>
  <c r="I1162" i="18"/>
  <c r="I2458" i="18"/>
  <c r="I2890" i="18"/>
  <c r="I3066" i="18"/>
  <c r="I3322" i="18"/>
  <c r="I3578" i="18"/>
  <c r="I1527" i="18"/>
  <c r="I2727" i="18"/>
  <c r="I2983" i="18"/>
  <c r="I3239" i="18"/>
  <c r="I3495" i="18"/>
  <c r="I84" i="18"/>
  <c r="I436" i="18"/>
  <c r="I1748" i="18"/>
  <c r="I2932" i="18"/>
  <c r="I337" i="18"/>
  <c r="I513" i="18"/>
  <c r="I689" i="18"/>
  <c r="I945" i="18"/>
  <c r="I1505" i="18"/>
  <c r="I120" i="18"/>
  <c r="I69" i="18"/>
  <c r="I60" i="18"/>
  <c r="I889" i="18"/>
  <c r="I198" i="18"/>
  <c r="I294" i="18"/>
  <c r="I614" i="18"/>
  <c r="I1718" i="18"/>
  <c r="I451" i="18"/>
  <c r="I531" i="18"/>
  <c r="I835" i="18"/>
  <c r="I1747" i="18"/>
  <c r="I2099" i="18"/>
  <c r="I2339" i="18"/>
  <c r="I2499" i="18"/>
  <c r="I2579" i="18"/>
  <c r="I2739" i="18"/>
  <c r="I2819" i="18"/>
  <c r="I2899" i="18"/>
  <c r="I2979" i="18"/>
  <c r="I3139" i="18"/>
  <c r="I3299" i="18"/>
  <c r="I3379" i="18"/>
  <c r="I3699" i="18"/>
  <c r="I96" i="18"/>
  <c r="I77" i="18"/>
  <c r="I653" i="18"/>
  <c r="I813" i="18"/>
  <c r="I989" i="18"/>
  <c r="I1149" i="18"/>
  <c r="I1229" i="18"/>
  <c r="I1837" i="18"/>
  <c r="I1917" i="18"/>
  <c r="I1997" i="18"/>
  <c r="I2237" i="18"/>
  <c r="I2637" i="18"/>
  <c r="I2717" i="18"/>
  <c r="I2797" i="18"/>
  <c r="I3117" i="18"/>
  <c r="I3437" i="18"/>
  <c r="I3597" i="18"/>
  <c r="I3757" i="18"/>
  <c r="I4189" i="18"/>
  <c r="I472" i="18"/>
  <c r="I648" i="18"/>
  <c r="I2200" i="18"/>
  <c r="I981" i="18"/>
  <c r="I3013" i="18"/>
  <c r="I34" i="18"/>
  <c r="I290" i="18"/>
  <c r="I402" i="18"/>
  <c r="I658" i="18"/>
  <c r="I191" i="18"/>
  <c r="I591" i="18"/>
  <c r="I735" i="18"/>
  <c r="I2575" i="18"/>
  <c r="I12" i="18"/>
  <c r="I108" i="18"/>
  <c r="I332" i="18"/>
  <c r="I524" i="18"/>
  <c r="I636" i="18"/>
  <c r="I732" i="18"/>
  <c r="I1276" i="18"/>
  <c r="I2012" i="18"/>
  <c r="I2076" i="18"/>
  <c r="I2364" i="18"/>
  <c r="I2428" i="18"/>
  <c r="I2492" i="18"/>
  <c r="I2556" i="18"/>
  <c r="I2620" i="18"/>
  <c r="I2684" i="18"/>
  <c r="I2748" i="18"/>
  <c r="I2812" i="18"/>
  <c r="I2876" i="18"/>
  <c r="I3868" i="18"/>
  <c r="I3932" i="18"/>
  <c r="I57" i="18"/>
  <c r="I297" i="18"/>
  <c r="I777" i="18"/>
  <c r="I1433" i="18"/>
  <c r="I1977" i="18"/>
  <c r="I2249" i="18"/>
  <c r="I2521" i="18"/>
  <c r="I2665" i="18"/>
  <c r="I2937" i="18"/>
  <c r="I3609" i="18"/>
  <c r="I3673" i="18"/>
  <c r="I742" i="18"/>
  <c r="I1062" i="18"/>
  <c r="I1126" i="18"/>
  <c r="I1334" i="18"/>
  <c r="I1430" i="18"/>
  <c r="I2086" i="18"/>
  <c r="I2230" i="18"/>
  <c r="I2294" i="18"/>
  <c r="I2438" i="18"/>
  <c r="I2582" i="18"/>
  <c r="I3190" i="18"/>
  <c r="I3590" i="18"/>
  <c r="I3654" i="18"/>
  <c r="I3718" i="18"/>
  <c r="I3782" i="18"/>
  <c r="I3846" i="18"/>
  <c r="I3910" i="18"/>
  <c r="I368" i="18"/>
  <c r="I720" i="18"/>
  <c r="I864" i="18"/>
  <c r="I1408" i="18"/>
  <c r="I2112" i="18"/>
  <c r="I2384" i="18"/>
  <c r="I2800" i="18"/>
  <c r="I2864" i="18"/>
  <c r="I2928" i="18"/>
  <c r="I2992" i="18"/>
  <c r="I3056" i="18"/>
  <c r="I3120" i="18"/>
  <c r="I3264" i="18"/>
  <c r="I3616" i="18"/>
  <c r="I3680" i="18"/>
  <c r="I3744" i="18"/>
  <c r="I3808" i="18"/>
  <c r="I804" i="18"/>
  <c r="I900" i="18"/>
  <c r="I1252" i="18"/>
  <c r="I1492" i="18"/>
  <c r="I2036" i="18"/>
  <c r="I2116" i="18"/>
  <c r="I2404" i="18"/>
  <c r="I3092" i="18"/>
  <c r="I3428" i="18"/>
  <c r="I1345" i="18"/>
  <c r="I1713" i="18"/>
  <c r="I1969" i="18"/>
  <c r="I2049" i="18"/>
  <c r="I2433" i="18"/>
  <c r="I2769" i="18"/>
  <c r="I2913" i="18"/>
  <c r="I2993" i="18"/>
  <c r="I3057" i="18"/>
  <c r="I3201" i="18"/>
  <c r="I3265" i="18"/>
  <c r="I3729" i="18"/>
  <c r="I1582" i="18"/>
  <c r="I1646" i="18"/>
  <c r="I1726" i="18"/>
  <c r="I2046" i="18"/>
  <c r="I2510" i="18"/>
  <c r="I2590" i="18"/>
  <c r="I2814" i="18"/>
  <c r="I2894" i="18"/>
  <c r="I2958" i="18"/>
  <c r="I3902" i="18"/>
  <c r="I1195" i="18"/>
  <c r="I1403" i="18"/>
  <c r="I1755" i="18"/>
  <c r="I2091" i="18"/>
  <c r="I2235" i="18"/>
  <c r="I2635" i="18"/>
  <c r="I3003" i="18"/>
  <c r="I3403" i="18"/>
  <c r="I3819" i="18"/>
  <c r="I1064" i="18"/>
  <c r="I1160" i="18"/>
  <c r="I1240" i="18"/>
  <c r="I3128" i="18"/>
  <c r="I3416" i="18"/>
  <c r="I3480" i="18"/>
  <c r="I3832" i="18"/>
  <c r="I747" i="18"/>
  <c r="I3741" i="18"/>
  <c r="I129" i="18"/>
  <c r="I10" i="18"/>
  <c r="I186" i="18"/>
  <c r="I458" i="18"/>
  <c r="I554" i="18"/>
  <c r="I986" i="18"/>
  <c r="I1082" i="18"/>
  <c r="I1258" i="18"/>
  <c r="I1514" i="18"/>
  <c r="I1770" i="18"/>
  <c r="I2026" i="18"/>
  <c r="I2122" i="18"/>
  <c r="I2202" i="18"/>
  <c r="I3162" i="18"/>
  <c r="I3242" i="18"/>
  <c r="I3418" i="18"/>
  <c r="I3498" i="18"/>
  <c r="I3674" i="18"/>
  <c r="I3754" i="18"/>
  <c r="I119" i="18"/>
  <c r="I215" i="18"/>
  <c r="I311" i="18"/>
  <c r="I567" i="18"/>
  <c r="I839" i="18"/>
  <c r="I1191" i="18"/>
  <c r="I1271" i="18"/>
  <c r="I1879" i="18"/>
  <c r="I2135" i="18"/>
  <c r="I2391" i="18"/>
  <c r="I532" i="18"/>
  <c r="I1172" i="18"/>
  <c r="I433" i="18"/>
  <c r="I609" i="18"/>
  <c r="I1041" i="18"/>
  <c r="I1217" i="18"/>
  <c r="I1809" i="18"/>
  <c r="I136" i="18"/>
  <c r="I133" i="18"/>
  <c r="I95" i="18"/>
  <c r="I668" i="18"/>
  <c r="I1177" i="18"/>
  <c r="I102" i="18"/>
  <c r="I390" i="18"/>
  <c r="I1878" i="18"/>
  <c r="I147" i="18"/>
  <c r="I355" i="18"/>
  <c r="I931" i="18"/>
  <c r="I1107" i="18"/>
  <c r="I1203" i="18"/>
  <c r="I1475" i="18"/>
  <c r="I1571" i="18"/>
  <c r="I1651" i="18"/>
  <c r="I2659" i="18"/>
  <c r="I3219" i="18"/>
  <c r="I3795" i="18"/>
  <c r="I4115" i="18"/>
  <c r="I909" i="18"/>
  <c r="I1421" i="18"/>
  <c r="I1501" i="18"/>
  <c r="I1597" i="18"/>
  <c r="I2077" i="18"/>
  <c r="I360" i="18"/>
  <c r="I840" i="18"/>
  <c r="I1400" i="18"/>
  <c r="I2280" i="18"/>
  <c r="I5" i="18"/>
  <c r="I245" i="18"/>
  <c r="I325" i="18"/>
  <c r="I1013" i="18"/>
  <c r="I210" i="18"/>
  <c r="I738" i="18"/>
  <c r="I834" i="18"/>
  <c r="I978" i="18"/>
  <c r="I1042" i="18"/>
  <c r="I2322" i="18"/>
  <c r="I3906" i="18"/>
  <c r="I447" i="18"/>
  <c r="I895" i="18"/>
  <c r="I1039" i="18"/>
  <c r="I1807" i="18"/>
  <c r="I3519" i="18"/>
  <c r="I1196" i="18"/>
  <c r="I1516" i="18"/>
  <c r="I1660" i="18"/>
  <c r="I2300" i="18"/>
  <c r="I3148" i="18"/>
  <c r="I3548" i="18"/>
  <c r="I3612" i="18"/>
  <c r="I3676" i="18"/>
  <c r="I3740" i="18"/>
  <c r="I3804" i="18"/>
  <c r="I137" i="18"/>
  <c r="I217" i="18"/>
  <c r="I377" i="18"/>
  <c r="I441" i="18"/>
  <c r="I505" i="18"/>
  <c r="I569" i="18"/>
  <c r="I633" i="18"/>
  <c r="I697" i="18"/>
  <c r="I1065" i="18"/>
  <c r="I1305" i="18"/>
  <c r="I1369" i="18"/>
  <c r="I1641" i="18"/>
  <c r="I1913" i="18"/>
  <c r="I2185" i="18"/>
  <c r="I2457" i="18"/>
  <c r="I2873" i="18"/>
  <c r="I3081" i="18"/>
  <c r="I3145" i="18"/>
  <c r="I3209" i="18"/>
  <c r="I3353" i="18"/>
  <c r="I3417" i="18"/>
  <c r="I3481" i="18"/>
  <c r="I3545" i="18"/>
  <c r="I1206" i="18"/>
  <c r="I1270" i="18"/>
  <c r="I2726" i="18"/>
  <c r="I2934" i="18"/>
  <c r="I2998" i="18"/>
  <c r="I3062" i="18"/>
  <c r="I3126" i="18"/>
  <c r="I3526" i="18"/>
  <c r="I4118" i="18"/>
  <c r="I4182" i="18"/>
  <c r="I176" i="18"/>
  <c r="I1200" i="18"/>
  <c r="I1712" i="18"/>
  <c r="I1984" i="18"/>
  <c r="I2528" i="18"/>
  <c r="I2736" i="18"/>
  <c r="I3200" i="18"/>
  <c r="I3280" i="18"/>
  <c r="I3344" i="18"/>
  <c r="I3552" i="18"/>
  <c r="I708" i="18"/>
  <c r="I1892" i="18"/>
  <c r="I2196" i="18"/>
  <c r="I2484" i="18"/>
  <c r="I2788" i="18"/>
  <c r="I1489" i="18"/>
  <c r="I2705" i="18"/>
  <c r="I3761" i="18"/>
  <c r="I1486" i="18"/>
  <c r="I1822" i="18"/>
  <c r="I1982" i="18"/>
  <c r="I2286" i="18"/>
  <c r="I2366" i="18"/>
  <c r="I2670" i="18"/>
  <c r="I3102" i="18"/>
  <c r="I3310" i="18"/>
  <c r="I1115" i="18"/>
  <c r="I1307" i="18"/>
  <c r="I1499" i="18"/>
  <c r="I2171" i="18"/>
  <c r="I2859" i="18"/>
  <c r="I2939" i="18"/>
  <c r="I3339" i="18"/>
  <c r="I3627" i="18"/>
  <c r="I3691" i="18"/>
  <c r="I3755" i="18"/>
  <c r="I4155" i="18"/>
  <c r="I2152" i="18"/>
  <c r="I2232" i="18"/>
  <c r="I2456" i="18"/>
  <c r="I2520" i="18"/>
  <c r="I2584" i="18"/>
  <c r="I2648" i="18"/>
  <c r="I2712" i="18"/>
  <c r="I3064" i="18"/>
  <c r="I3272" i="18"/>
  <c r="I3352" i="18"/>
  <c r="I3624" i="18"/>
  <c r="I174" i="18"/>
  <c r="I270" i="18"/>
  <c r="I382" i="18"/>
  <c r="I686" i="18"/>
  <c r="I782" i="18"/>
  <c r="I894" i="18"/>
  <c r="I1198" i="18"/>
  <c r="I1294" i="18"/>
  <c r="I1406" i="18"/>
  <c r="I139" i="18"/>
  <c r="I235" i="18"/>
  <c r="I347" i="18"/>
  <c r="I443" i="18"/>
  <c r="I74" i="18"/>
  <c r="I209" i="18"/>
  <c r="I2395" i="18"/>
  <c r="I282" i="18"/>
  <c r="I730" i="18"/>
  <c r="I2298" i="18"/>
  <c r="I2554" i="18"/>
  <c r="I2730" i="18"/>
  <c r="I2906" i="18"/>
  <c r="I2986" i="18"/>
  <c r="I1015" i="18"/>
  <c r="I1367" i="18"/>
  <c r="I1623" i="18"/>
  <c r="I2743" i="18"/>
  <c r="I2823" i="18"/>
  <c r="I2999" i="18"/>
  <c r="I3079" i="18"/>
  <c r="I3255" i="18"/>
  <c r="I3335" i="18"/>
  <c r="I3511" i="18"/>
  <c r="I4" i="18"/>
  <c r="I452" i="18"/>
  <c r="I628" i="18"/>
  <c r="I1828" i="18"/>
  <c r="I353" i="18"/>
  <c r="I785" i="18"/>
  <c r="I1825" i="18"/>
  <c r="I1916" i="18"/>
  <c r="I1209" i="18"/>
  <c r="I6" i="18"/>
  <c r="I630" i="18"/>
  <c r="I35" i="18"/>
  <c r="I259" i="18"/>
  <c r="I1027" i="18"/>
  <c r="I1395" i="18"/>
  <c r="I1843" i="18"/>
  <c r="I2195" i="18"/>
  <c r="I2355" i="18"/>
  <c r="I3395" i="18"/>
  <c r="I3875" i="18"/>
  <c r="I3955" i="18"/>
  <c r="I4035" i="18"/>
  <c r="I4195" i="18"/>
  <c r="I1552" i="18"/>
  <c r="I173" i="18"/>
  <c r="I253" i="18"/>
  <c r="I349" i="18"/>
  <c r="I429" i="18"/>
  <c r="I509" i="18"/>
  <c r="I669" i="18"/>
  <c r="I1005" i="18"/>
  <c r="I1677" i="18"/>
  <c r="I2493" i="18"/>
  <c r="I2813" i="18"/>
  <c r="I2893" i="18"/>
  <c r="I2973" i="18"/>
  <c r="I3133" i="18"/>
  <c r="I3213" i="18"/>
  <c r="I264" i="18"/>
  <c r="I664" i="18"/>
  <c r="I1432" i="18"/>
  <c r="I2296" i="18"/>
  <c r="I405" i="18"/>
  <c r="I485" i="18"/>
  <c r="I629" i="18"/>
  <c r="I418" i="18"/>
  <c r="I498" i="18"/>
  <c r="I594" i="18"/>
  <c r="I674" i="18"/>
  <c r="I914" i="18"/>
  <c r="I2" i="18"/>
  <c r="I831" i="18"/>
  <c r="I236" i="18"/>
  <c r="I988" i="18"/>
  <c r="I1052" i="18"/>
  <c r="I1132" i="18"/>
  <c r="I1740" i="18"/>
  <c r="I1804" i="18"/>
  <c r="I1868" i="18"/>
  <c r="I1948" i="18"/>
  <c r="I2156" i="18"/>
  <c r="I3484" i="18"/>
  <c r="I1145" i="18"/>
  <c r="I1577" i="18"/>
  <c r="I1785" i="18"/>
  <c r="I1849" i="18"/>
  <c r="I2393" i="18"/>
  <c r="I2601" i="18"/>
  <c r="I2809" i="18"/>
  <c r="I534" i="18"/>
  <c r="I662" i="18"/>
  <c r="I998" i="18"/>
  <c r="I1670" i="18"/>
  <c r="I2022" i="18"/>
  <c r="I2374" i="18"/>
  <c r="I2454" i="18"/>
  <c r="I2518" i="18"/>
  <c r="I4054" i="18"/>
  <c r="I800" i="18"/>
  <c r="I960" i="18"/>
  <c r="I1040" i="18"/>
  <c r="I1120" i="18"/>
  <c r="I1344" i="18"/>
  <c r="I1488" i="18"/>
  <c r="I1568" i="18"/>
  <c r="I1920" i="18"/>
  <c r="I2320" i="18"/>
  <c r="I2608" i="18"/>
  <c r="I2672" i="18"/>
  <c r="I3824" i="18"/>
  <c r="I3888" i="18"/>
  <c r="I3952" i="18"/>
  <c r="I4016" i="18"/>
  <c r="I4080" i="18"/>
  <c r="I4144" i="18"/>
  <c r="I4208" i="18"/>
  <c r="I1092" i="18"/>
  <c r="I1508" i="18"/>
  <c r="I1716" i="18"/>
  <c r="I1972" i="18"/>
  <c r="I2276" i="18"/>
  <c r="I2340" i="18"/>
  <c r="I2724" i="18"/>
  <c r="I2868" i="18"/>
  <c r="I2948" i="18"/>
  <c r="I3236" i="18"/>
  <c r="I3300" i="18"/>
  <c r="I3364" i="18"/>
  <c r="I3508" i="18"/>
  <c r="I1649" i="18"/>
  <c r="I1905" i="18"/>
  <c r="I2129" i="18"/>
  <c r="I2209" i="18"/>
  <c r="I2641" i="18"/>
  <c r="I2849" i="18"/>
  <c r="I3137" i="18"/>
  <c r="I3345" i="18"/>
  <c r="I2222" i="18"/>
  <c r="I3838" i="18"/>
  <c r="I3982" i="18"/>
  <c r="I971" i="18"/>
  <c r="I1691" i="18"/>
  <c r="I1867" i="18"/>
  <c r="I1947" i="18"/>
  <c r="I2315" i="18"/>
  <c r="I2475" i="18"/>
  <c r="I2731" i="18"/>
  <c r="I2795" i="18"/>
  <c r="I3083" i="18"/>
  <c r="I3147" i="18"/>
  <c r="I3211" i="18"/>
  <c r="I3275" i="18"/>
  <c r="I4027" i="18"/>
  <c r="I4091" i="18"/>
  <c r="I968" i="18"/>
  <c r="I1256" i="18"/>
  <c r="I1336" i="18"/>
  <c r="I1416" i="18"/>
  <c r="I1768" i="18"/>
  <c r="I1848" i="18"/>
  <c r="I2312" i="18"/>
  <c r="I2792" i="18"/>
  <c r="I2936" i="18"/>
  <c r="I3000" i="18"/>
  <c r="I555" i="18"/>
  <c r="I667" i="18"/>
  <c r="I2427" i="18"/>
  <c r="I378" i="18"/>
  <c r="I826" i="18"/>
  <c r="I906" i="18"/>
  <c r="I1354" i="18"/>
  <c r="I1434" i="18"/>
  <c r="I1610" i="18"/>
  <c r="I1690" i="18"/>
  <c r="I1866" i="18"/>
  <c r="I1946" i="18"/>
  <c r="I2650" i="18"/>
  <c r="I3082" i="18"/>
  <c r="I3338" i="18"/>
  <c r="I3594" i="18"/>
  <c r="I135" i="18"/>
  <c r="I407" i="18"/>
  <c r="I487" i="18"/>
  <c r="I679" i="18"/>
  <c r="I759" i="18"/>
  <c r="I935" i="18"/>
  <c r="I1799" i="18"/>
  <c r="I1975" i="18"/>
  <c r="I2055" i="18"/>
  <c r="I2231" i="18"/>
  <c r="I2311" i="18"/>
  <c r="I2487" i="18"/>
  <c r="I2567" i="18"/>
  <c r="I100" i="18"/>
  <c r="I276" i="18"/>
  <c r="I177" i="18"/>
  <c r="I529" i="18"/>
  <c r="I1137" i="18"/>
  <c r="I280" i="18"/>
  <c r="I293" i="18"/>
  <c r="I748" i="18"/>
  <c r="I118" i="18"/>
  <c r="I406" i="18"/>
  <c r="I755" i="18"/>
  <c r="I947" i="18"/>
  <c r="I1123" i="18"/>
  <c r="I1219" i="18"/>
  <c r="I1299" i="18"/>
  <c r="I1667" i="18"/>
  <c r="I2275" i="18"/>
  <c r="I2435" i="18"/>
  <c r="I2515" i="18"/>
  <c r="I2675" i="18"/>
  <c r="I2915" i="18"/>
  <c r="I3075" i="18"/>
  <c r="I3475" i="18"/>
  <c r="I3635" i="18"/>
  <c r="I640" i="18"/>
  <c r="I1584" i="18"/>
  <c r="I93" i="18"/>
  <c r="I589" i="18"/>
  <c r="I749" i="18"/>
  <c r="I1085" i="18"/>
  <c r="I1165" i="18"/>
  <c r="I1517" i="18"/>
  <c r="I1773" i="18"/>
  <c r="I1933" i="18"/>
  <c r="I2093" i="18"/>
  <c r="I2173" i="18"/>
  <c r="I2253" i="18"/>
  <c r="I2333" i="18"/>
  <c r="I2573" i="18"/>
  <c r="I2653" i="18"/>
  <c r="I3053" i="18"/>
  <c r="I3373" i="18"/>
  <c r="I3533" i="18"/>
  <c r="I152" i="18"/>
  <c r="I584" i="18"/>
  <c r="I1464" i="18"/>
  <c r="I1269" i="18"/>
  <c r="I1765" i="18"/>
  <c r="I322" i="18"/>
  <c r="I754" i="18"/>
  <c r="I111" i="18"/>
  <c r="I383" i="18"/>
  <c r="I527" i="18"/>
  <c r="I607" i="18"/>
  <c r="I671" i="18"/>
  <c r="I751" i="18"/>
  <c r="I975" i="18"/>
  <c r="I1055" i="18"/>
  <c r="I124" i="18"/>
  <c r="I828" i="18"/>
  <c r="I1372" i="18"/>
  <c r="I2236" i="18"/>
  <c r="I2956" i="18"/>
  <c r="I3020" i="18"/>
  <c r="I3084" i="18"/>
  <c r="I3228" i="18"/>
  <c r="I3292" i="18"/>
  <c r="I3356" i="18"/>
  <c r="I3420" i="18"/>
  <c r="I4012" i="18"/>
  <c r="I4076" i="18"/>
  <c r="I4140" i="18"/>
  <c r="I4204" i="18"/>
  <c r="I73" i="18"/>
  <c r="I937" i="18"/>
  <c r="I1001" i="18"/>
  <c r="I1225" i="18"/>
  <c r="I1513" i="18"/>
  <c r="I1721" i="18"/>
  <c r="I1993" i="18"/>
  <c r="I2057" i="18"/>
  <c r="I2329" i="18"/>
  <c r="I2537" i="18"/>
  <c r="I2745" i="18"/>
  <c r="I3017" i="18"/>
  <c r="I3289" i="18"/>
  <c r="I3753" i="18"/>
  <c r="I3817" i="18"/>
  <c r="I3881" i="18"/>
  <c r="I3945" i="18"/>
  <c r="I4009" i="18"/>
  <c r="I4073" i="18"/>
  <c r="I4137" i="18"/>
  <c r="I4201" i="18"/>
  <c r="I758" i="18"/>
  <c r="I918" i="18"/>
  <c r="I1142" i="18"/>
  <c r="I1590" i="18"/>
  <c r="I1750" i="18"/>
  <c r="I1814" i="18"/>
  <c r="I1958" i="18"/>
  <c r="I2598" i="18"/>
  <c r="I2662" i="18"/>
  <c r="I2806" i="18"/>
  <c r="I2870" i="18"/>
  <c r="I3270" i="18"/>
  <c r="I3334" i="18"/>
  <c r="I3398" i="18"/>
  <c r="I3990" i="18"/>
  <c r="I736" i="18"/>
  <c r="I1280" i="18"/>
  <c r="I1792" i="18"/>
  <c r="I1856" i="18"/>
  <c r="I2192" i="18"/>
  <c r="I2256" i="18"/>
  <c r="I2464" i="18"/>
  <c r="I3136" i="18"/>
  <c r="I3424" i="18"/>
  <c r="I3488" i="18"/>
  <c r="I820" i="18"/>
  <c r="I916" i="18"/>
  <c r="I1012" i="18"/>
  <c r="I1412" i="18"/>
  <c r="I1812" i="18"/>
  <c r="I2132" i="18"/>
  <c r="I2420" i="18"/>
  <c r="I2644" i="18"/>
  <c r="I3028" i="18"/>
  <c r="I3172" i="18"/>
  <c r="I1361" i="18"/>
  <c r="I1425" i="18"/>
  <c r="I2289" i="18"/>
  <c r="I2513" i="18"/>
  <c r="I2577" i="18"/>
  <c r="I2785" i="18"/>
  <c r="I3841" i="18"/>
  <c r="I1662" i="18"/>
  <c r="I2142" i="18"/>
  <c r="I2302" i="18"/>
  <c r="I2446" i="18"/>
  <c r="I2750" i="18"/>
  <c r="I2830" i="18"/>
  <c r="I3038" i="18"/>
  <c r="I3182" i="18"/>
  <c r="I3326" i="18"/>
  <c r="I3390" i="18"/>
  <c r="I3454" i="18"/>
  <c r="I3518" i="18"/>
  <c r="I3582" i="18"/>
  <c r="I3646" i="18"/>
  <c r="I3710" i="18"/>
  <c r="I3918" i="18"/>
  <c r="I1051" i="18"/>
  <c r="I1211" i="18"/>
  <c r="I1419" i="18"/>
  <c r="I1611" i="18"/>
  <c r="I2107" i="18"/>
  <c r="I2251" i="18"/>
  <c r="I2555" i="18"/>
  <c r="I2651" i="18"/>
  <c r="I3019" i="18"/>
  <c r="I3563" i="18"/>
  <c r="I3899" i="18"/>
  <c r="I3963" i="18"/>
  <c r="I4235" i="18"/>
  <c r="I1512" i="18"/>
  <c r="I1608" i="18"/>
  <c r="I2088" i="18"/>
  <c r="I2872" i="18"/>
  <c r="I3208" i="18"/>
  <c r="I3640" i="18"/>
  <c r="I3848" i="18"/>
  <c r="I4120" i="18"/>
  <c r="I4184" i="18"/>
  <c r="I1861" i="18"/>
  <c r="I1941" i="18"/>
  <c r="I2309" i="18"/>
  <c r="I2709" i="18"/>
  <c r="I3061" i="18"/>
  <c r="I3205" i="18"/>
  <c r="I3285" i="18"/>
  <c r="I3349" i="18"/>
  <c r="I3573" i="18"/>
  <c r="I3653" i="18"/>
  <c r="I3717" i="18"/>
  <c r="I3781" i="18"/>
  <c r="I3845" i="18"/>
  <c r="I3909" i="18"/>
  <c r="I3973" i="18"/>
  <c r="I4037" i="18"/>
  <c r="I4101" i="18"/>
  <c r="I1394" i="18"/>
  <c r="I1474" i="18"/>
  <c r="I1634" i="18"/>
  <c r="I1842" i="18"/>
  <c r="I2082" i="18"/>
  <c r="I2306" i="18"/>
  <c r="I2386" i="18"/>
  <c r="I2690" i="18"/>
  <c r="I2770" i="18"/>
  <c r="I2978" i="18"/>
  <c r="I3378" i="18"/>
  <c r="I3650" i="18"/>
  <c r="I3714" i="18"/>
  <c r="I3778" i="18"/>
  <c r="I3842" i="18"/>
  <c r="I4178" i="18"/>
  <c r="I1311" i="18"/>
  <c r="I1471" i="18"/>
  <c r="I1551" i="18"/>
  <c r="I2511" i="18"/>
  <c r="I2655" i="18"/>
  <c r="I2799" i="18"/>
  <c r="I2943" i="18"/>
  <c r="I3439" i="18"/>
  <c r="I3583" i="18"/>
  <c r="I78" i="18"/>
  <c r="I190" i="18"/>
  <c r="I494" i="18"/>
  <c r="I590" i="18"/>
  <c r="I702" i="18"/>
  <c r="I1006" i="18"/>
  <c r="I1102" i="18"/>
  <c r="I1214" i="18"/>
  <c r="I2462" i="18"/>
  <c r="I43" i="18"/>
  <c r="I155" i="18"/>
  <c r="I763" i="18"/>
  <c r="I795" i="18"/>
  <c r="I891" i="18"/>
  <c r="I275" i="18"/>
  <c r="I2218" i="18"/>
  <c r="I2394" i="18"/>
  <c r="I2826" i="18"/>
  <c r="I3258" i="18"/>
  <c r="I3514" i="18"/>
  <c r="I3770" i="18"/>
  <c r="I39" i="18"/>
  <c r="I231" i="18"/>
  <c r="I1111" i="18"/>
  <c r="I1287" i="18"/>
  <c r="I1463" i="18"/>
  <c r="I1719" i="18"/>
  <c r="I2663" i="18"/>
  <c r="I2919" i="18"/>
  <c r="I3175" i="18"/>
  <c r="I3431" i="18"/>
  <c r="I196" i="18"/>
  <c r="I372" i="18"/>
  <c r="I1300" i="18"/>
  <c r="I97" i="18"/>
  <c r="I273" i="18"/>
  <c r="I449" i="18"/>
  <c r="I881" i="18"/>
  <c r="I1233" i="18"/>
  <c r="I2017" i="18"/>
  <c r="I296" i="18"/>
  <c r="I255" i="18"/>
  <c r="I796" i="18"/>
  <c r="I2140" i="18"/>
  <c r="I214" i="18"/>
  <c r="I51" i="18"/>
  <c r="I467" i="18"/>
  <c r="I563" i="18"/>
  <c r="I675" i="18"/>
  <c r="I1939" i="18"/>
  <c r="I2115" i="18"/>
  <c r="I2595" i="18"/>
  <c r="I2755" i="18"/>
  <c r="I3155" i="18"/>
  <c r="I3235" i="18"/>
  <c r="I4051" i="18"/>
  <c r="I1616" i="18"/>
  <c r="I13" i="18"/>
  <c r="I269" i="18"/>
  <c r="I1245" i="18"/>
  <c r="I1693" i="18"/>
  <c r="I1853" i="18"/>
  <c r="I2013" i="18"/>
  <c r="I3693" i="18"/>
  <c r="I392" i="18"/>
  <c r="I488" i="18"/>
  <c r="I680" i="18"/>
  <c r="I21" i="18"/>
  <c r="I181" i="18"/>
  <c r="I1301" i="18"/>
  <c r="I3397" i="18"/>
  <c r="I50" i="18"/>
  <c r="I130" i="18"/>
  <c r="I226" i="18"/>
  <c r="I434" i="18"/>
  <c r="I850" i="18"/>
  <c r="I1314" i="18"/>
  <c r="I303" i="18"/>
  <c r="I463" i="18"/>
  <c r="I1967" i="18"/>
  <c r="I2703" i="18"/>
  <c r="I652" i="18"/>
  <c r="I1532" i="18"/>
  <c r="I2028" i="18"/>
  <c r="I2092" i="18"/>
  <c r="I2380" i="18"/>
  <c r="I2444" i="18"/>
  <c r="I2508" i="18"/>
  <c r="I2572" i="18"/>
  <c r="I2636" i="18"/>
  <c r="I2700" i="18"/>
  <c r="I2764" i="18"/>
  <c r="I2828" i="18"/>
  <c r="I2892" i="18"/>
  <c r="I3820" i="18"/>
  <c r="I3884" i="18"/>
  <c r="I3948" i="18"/>
  <c r="I313" i="18"/>
  <c r="I713" i="18"/>
  <c r="I793" i="18"/>
  <c r="I873" i="18"/>
  <c r="I1081" i="18"/>
  <c r="I1385" i="18"/>
  <c r="I1449" i="18"/>
  <c r="I2265" i="18"/>
  <c r="I2681" i="18"/>
  <c r="I2953" i="18"/>
  <c r="I3625" i="18"/>
  <c r="I3689" i="18"/>
  <c r="I1014" i="18"/>
  <c r="I1078" i="18"/>
  <c r="I1446" i="18"/>
  <c r="I1686" i="18"/>
  <c r="I2102" i="18"/>
  <c r="I2246" i="18"/>
  <c r="I2310" i="18"/>
  <c r="I3206" i="18"/>
  <c r="I3606" i="18"/>
  <c r="I3670" i="18"/>
  <c r="I3734" i="18"/>
  <c r="I3798" i="18"/>
  <c r="I3862" i="18"/>
  <c r="I3926" i="18"/>
  <c r="I4198" i="18"/>
  <c r="I192" i="18"/>
  <c r="I1216" i="18"/>
  <c r="I1728" i="18"/>
  <c r="I2064" i="18"/>
  <c r="I2128" i="18"/>
  <c r="I2400" i="18"/>
  <c r="I2816" i="18"/>
  <c r="I2880" i="18"/>
  <c r="I2944" i="18"/>
  <c r="I3008" i="18"/>
  <c r="I3072" i="18"/>
  <c r="I3632" i="18"/>
  <c r="I3696" i="18"/>
  <c r="I3760" i="18"/>
  <c r="I1284" i="18"/>
  <c r="I1908" i="18"/>
  <c r="I2052" i="18"/>
  <c r="I2212" i="18"/>
  <c r="I3108" i="18"/>
  <c r="I3444" i="18"/>
  <c r="I2065" i="18"/>
  <c r="I2449" i="18"/>
  <c r="I2721" i="18"/>
  <c r="I2929" i="18"/>
  <c r="I3009" i="18"/>
  <c r="I3073" i="18"/>
  <c r="I3217" i="18"/>
  <c r="I3281" i="18"/>
  <c r="I1598" i="18"/>
  <c r="I1838" i="18"/>
  <c r="I2606" i="18"/>
  <c r="I2910" i="18"/>
  <c r="I2974" i="18"/>
  <c r="I1131" i="18"/>
  <c r="I1323" i="18"/>
  <c r="I1515" i="18"/>
  <c r="I2027" i="18"/>
  <c r="I3419" i="18"/>
  <c r="I3835" i="18"/>
  <c r="I4171" i="18"/>
  <c r="I1176" i="18"/>
  <c r="I2168" i="18"/>
  <c r="I3144" i="18"/>
  <c r="I3432" i="18"/>
  <c r="I3496" i="18"/>
  <c r="I4056" i="18"/>
  <c r="I1125" i="18"/>
  <c r="I1189" i="18"/>
  <c r="I1253" i="18"/>
  <c r="I1541" i="18"/>
  <c r="I1717" i="18"/>
  <c r="I2021" i="18"/>
  <c r="I2245" i="18"/>
  <c r="I2469" i="18"/>
  <c r="I2526" i="18"/>
  <c r="I475" i="18"/>
  <c r="I506" i="18"/>
  <c r="I26" i="18"/>
  <c r="I298" i="18"/>
  <c r="I394" i="18"/>
  <c r="I570" i="18"/>
  <c r="I922" i="18"/>
  <c r="I1098" i="18"/>
  <c r="I1450" i="18"/>
  <c r="I1706" i="18"/>
  <c r="I1962" i="18"/>
  <c r="I2138" i="18"/>
  <c r="I3098" i="18"/>
  <c r="I3178" i="18"/>
  <c r="I3354" i="18"/>
  <c r="I3434" i="18"/>
  <c r="I3610" i="18"/>
  <c r="I3690" i="18"/>
  <c r="I55" i="18"/>
  <c r="I503" i="18"/>
  <c r="I775" i="18"/>
  <c r="I1207" i="18"/>
  <c r="I1815" i="18"/>
  <c r="I2071" i="18"/>
  <c r="I2327" i="18"/>
  <c r="I2583" i="18"/>
  <c r="I116" i="18"/>
  <c r="I292" i="18"/>
  <c r="I1332" i="18"/>
  <c r="I193" i="18"/>
  <c r="I545" i="18"/>
  <c r="I625" i="18"/>
  <c r="I977" i="18"/>
  <c r="I2177" i="18"/>
  <c r="I549" i="18"/>
  <c r="I287" i="18"/>
  <c r="I188" i="18"/>
  <c r="I134" i="18"/>
  <c r="I163" i="18"/>
  <c r="I387" i="18"/>
  <c r="I1315" i="18"/>
  <c r="I1411" i="18"/>
  <c r="I1587" i="18"/>
  <c r="I2035" i="18"/>
  <c r="I2291" i="18"/>
  <c r="I3331" i="18"/>
  <c r="I3811" i="18"/>
  <c r="I3891" i="18"/>
  <c r="I4131" i="18"/>
  <c r="I4211" i="18"/>
  <c r="I1648" i="18"/>
  <c r="I445" i="18"/>
  <c r="I605" i="18"/>
  <c r="I941" i="18"/>
  <c r="I1437" i="18"/>
  <c r="I1613" i="18"/>
  <c r="I2429" i="18"/>
  <c r="I2909" i="18"/>
  <c r="I3069" i="18"/>
  <c r="I24" i="18"/>
  <c r="I408" i="18"/>
  <c r="I856" i="18"/>
  <c r="I1560" i="18"/>
  <c r="I2776" i="18"/>
  <c r="I341" i="18"/>
  <c r="I3429" i="18"/>
  <c r="I930" i="18"/>
  <c r="I994" i="18"/>
  <c r="I767" i="18"/>
  <c r="I911" i="18"/>
  <c r="I3855" i="18"/>
  <c r="I44" i="18"/>
  <c r="I140" i="18"/>
  <c r="I252" i="18"/>
  <c r="I364" i="18"/>
  <c r="I844" i="18"/>
  <c r="I1148" i="18"/>
  <c r="I1212" i="18"/>
  <c r="I1388" i="18"/>
  <c r="I1676" i="18"/>
  <c r="I1884" i="18"/>
  <c r="I1964" i="18"/>
  <c r="I2316" i="18"/>
  <c r="I3164" i="18"/>
  <c r="I3564" i="18"/>
  <c r="I3628" i="18"/>
  <c r="I3692" i="18"/>
  <c r="I3756" i="18"/>
  <c r="I153" i="18"/>
  <c r="I393" i="18"/>
  <c r="I457" i="18"/>
  <c r="I521" i="18"/>
  <c r="I585" i="18"/>
  <c r="I649" i="18"/>
  <c r="I1321" i="18"/>
  <c r="I1657" i="18"/>
  <c r="I1929" i="18"/>
  <c r="I2137" i="18"/>
  <c r="I2201" i="18"/>
  <c r="I2473" i="18"/>
  <c r="I2889" i="18"/>
  <c r="I3097" i="18"/>
  <c r="I3161" i="18"/>
  <c r="I3369" i="18"/>
  <c r="I3433" i="18"/>
  <c r="I3497" i="18"/>
  <c r="I3561" i="18"/>
  <c r="I550" i="18"/>
  <c r="I854" i="18"/>
  <c r="I1222" i="18"/>
  <c r="I1286" i="18"/>
  <c r="I1526" i="18"/>
  <c r="I2182" i="18"/>
  <c r="I2390" i="18"/>
  <c r="I2534" i="18"/>
  <c r="I2742" i="18"/>
  <c r="I2950" i="18"/>
  <c r="I3014" i="18"/>
  <c r="I3078" i="18"/>
  <c r="I3478" i="18"/>
  <c r="I3542" i="18"/>
  <c r="I4070" i="18"/>
  <c r="I4134" i="18"/>
  <c r="I16" i="18"/>
  <c r="I112" i="18"/>
  <c r="I304" i="18"/>
  <c r="I400" i="18"/>
  <c r="I528" i="18"/>
  <c r="I656" i="18"/>
  <c r="I1056" i="18"/>
  <c r="I1360" i="18"/>
  <c r="I2000" i="18"/>
  <c r="I2544" i="18"/>
  <c r="I2688" i="18"/>
  <c r="I3216" i="18"/>
  <c r="I3296" i="18"/>
  <c r="I3360" i="18"/>
  <c r="I3568" i="18"/>
  <c r="I836" i="18"/>
  <c r="I932" i="18"/>
  <c r="I1028" i="18"/>
  <c r="I1108" i="18"/>
  <c r="I1188" i="18"/>
  <c r="I1732" i="18"/>
  <c r="I2356" i="18"/>
  <c r="I2500" i="18"/>
  <c r="I2804" i="18"/>
  <c r="I3380" i="18"/>
  <c r="I1665" i="18"/>
  <c r="I1921" i="18"/>
  <c r="I2145" i="18"/>
  <c r="I3361" i="18"/>
  <c r="I1918" i="18"/>
  <c r="I1998" i="18"/>
  <c r="I2158" i="18"/>
  <c r="I2382" i="18"/>
  <c r="I2846" i="18"/>
  <c r="I3262" i="18"/>
  <c r="I987" i="18"/>
  <c r="I1227" i="18"/>
  <c r="I1435" i="18"/>
  <c r="I1787" i="18"/>
  <c r="I1963" i="18"/>
  <c r="I2187" i="18"/>
  <c r="I799" i="18"/>
  <c r="I440" i="18"/>
  <c r="I2861" i="18"/>
  <c r="I2157" i="18"/>
  <c r="I109" i="18"/>
  <c r="I3937" i="18"/>
  <c r="I3457" i="18"/>
  <c r="I4222" i="18"/>
  <c r="I4158" i="18"/>
  <c r="I4145" i="18"/>
  <c r="I4183" i="18"/>
  <c r="I3930" i="18"/>
  <c r="I4157" i="18"/>
  <c r="I3823" i="18"/>
  <c r="I3599" i="18"/>
  <c r="I3151" i="18"/>
  <c r="I3071" i="18"/>
  <c r="I2927" i="18"/>
  <c r="I2543" i="18"/>
  <c r="I2303" i="18"/>
  <c r="I2223" i="18"/>
  <c r="I1695" i="18"/>
  <c r="I1375" i="18"/>
  <c r="I4226" i="18"/>
  <c r="I4082" i="18"/>
  <c r="I3730" i="18"/>
  <c r="I3522" i="18"/>
  <c r="I2802" i="18"/>
  <c r="I1618" i="18"/>
  <c r="I1522" i="18"/>
  <c r="I1234" i="18"/>
  <c r="I3861" i="18"/>
  <c r="I3269" i="18"/>
  <c r="I3029" i="18"/>
  <c r="I2885" i="18"/>
  <c r="I2565" i="18"/>
  <c r="I2373" i="18"/>
  <c r="I1413" i="18"/>
  <c r="I4088" i="18"/>
  <c r="I4008" i="18"/>
  <c r="I3048" i="18"/>
  <c r="I2680" i="18"/>
  <c r="I2600" i="18"/>
  <c r="I2504" i="18"/>
  <c r="I2424" i="18"/>
  <c r="I2120" i="18"/>
  <c r="I3771" i="18"/>
  <c r="I3675" i="18"/>
  <c r="I3307" i="18"/>
  <c r="I3227" i="18"/>
  <c r="I3131" i="18"/>
  <c r="I3051" i="18"/>
  <c r="I2347" i="18"/>
  <c r="I2043" i="18"/>
  <c r="I1675" i="18"/>
  <c r="I1147" i="18"/>
  <c r="I3150" i="18"/>
  <c r="I2782" i="18"/>
  <c r="I2350" i="18"/>
  <c r="I2254" i="18"/>
  <c r="I2030" i="18"/>
  <c r="I1454" i="18"/>
  <c r="I2401" i="18"/>
  <c r="I3220" i="18"/>
  <c r="I3044" i="18"/>
  <c r="I884" i="18"/>
  <c r="I4176" i="18"/>
  <c r="I3904" i="18"/>
  <c r="I2480" i="18"/>
  <c r="I2288" i="18"/>
  <c r="I1744" i="18"/>
  <c r="I896" i="18"/>
  <c r="I448" i="18"/>
  <c r="I336" i="18"/>
  <c r="I3494" i="18"/>
  <c r="I2566" i="18"/>
  <c r="I1702" i="18"/>
  <c r="I1574" i="18"/>
  <c r="I1478" i="18"/>
  <c r="I1366" i="18"/>
  <c r="G1248" i="18"/>
  <c r="H1056" i="18"/>
  <c r="I726" i="18"/>
  <c r="H560" i="18"/>
  <c r="G4227" i="18"/>
  <c r="G4147" i="18"/>
  <c r="G4051" i="18"/>
  <c r="G3971" i="18"/>
  <c r="G3891" i="18"/>
  <c r="G3795" i="18"/>
  <c r="H3715" i="18"/>
  <c r="H3635" i="18"/>
  <c r="I3529" i="18"/>
  <c r="H3443" i="18"/>
  <c r="G3251" i="18"/>
  <c r="H2963" i="18"/>
  <c r="G2643" i="18"/>
  <c r="H2515" i="18"/>
  <c r="H2419" i="18"/>
  <c r="I2313" i="18"/>
  <c r="I2217" i="18"/>
  <c r="G2019" i="18"/>
  <c r="G1811" i="18"/>
  <c r="G1699" i="18"/>
  <c r="G1603" i="18"/>
  <c r="I1401" i="18"/>
  <c r="G883" i="18"/>
  <c r="H755" i="18"/>
  <c r="I665" i="18"/>
  <c r="H563" i="18"/>
  <c r="H275" i="18"/>
  <c r="H131" i="18"/>
  <c r="H19" i="18"/>
  <c r="I4092" i="18"/>
  <c r="H3990" i="18"/>
  <c r="I3900" i="18"/>
  <c r="G3798" i="18"/>
  <c r="H3526" i="18"/>
  <c r="I3324" i="18"/>
  <c r="G3238" i="18"/>
  <c r="I3036" i="18"/>
  <c r="H2934" i="18"/>
  <c r="G2838" i="18"/>
  <c r="I2652" i="18"/>
  <c r="G2550" i="18"/>
  <c r="G2262" i="18"/>
  <c r="H2134" i="18"/>
  <c r="G2038" i="18"/>
  <c r="G1910" i="18"/>
  <c r="G1782" i="18"/>
  <c r="H1686" i="18"/>
  <c r="I1564" i="18"/>
  <c r="H1078" i="18"/>
  <c r="H806" i="18"/>
  <c r="G662" i="18"/>
  <c r="I508" i="18"/>
  <c r="G374" i="18"/>
  <c r="G198" i="18"/>
  <c r="H3145" i="18"/>
  <c r="H1145" i="18"/>
  <c r="I991" i="18"/>
  <c r="I495" i="18"/>
  <c r="I367" i="18"/>
  <c r="G233" i="18"/>
  <c r="G73" i="18"/>
  <c r="I3634" i="18"/>
  <c r="G1020" i="18"/>
  <c r="G796" i="18"/>
  <c r="G636" i="18"/>
  <c r="I514" i="18"/>
  <c r="H364" i="18"/>
  <c r="H204" i="18"/>
  <c r="G60" i="18"/>
  <c r="H2495" i="18"/>
  <c r="H1359" i="18"/>
  <c r="G207" i="18"/>
  <c r="G838" i="18"/>
  <c r="I1928" i="18"/>
  <c r="I952" i="18"/>
  <c r="I808" i="18"/>
  <c r="I504" i="18"/>
  <c r="G338" i="18"/>
  <c r="H178" i="18"/>
  <c r="I3805" i="18"/>
  <c r="I3661" i="18"/>
  <c r="G3543" i="18"/>
  <c r="G3399" i="18"/>
  <c r="I3101" i="18"/>
  <c r="I2957" i="18"/>
  <c r="I2685" i="18"/>
  <c r="G2535" i="18"/>
  <c r="G2391" i="18"/>
  <c r="H2263" i="18"/>
  <c r="G1815" i="18"/>
  <c r="G1367" i="18"/>
  <c r="H1207" i="18"/>
  <c r="I1069" i="18"/>
  <c r="G951" i="18"/>
  <c r="G775" i="18"/>
  <c r="G631" i="18"/>
  <c r="H487" i="18"/>
  <c r="I365" i="18"/>
  <c r="I45" i="18"/>
  <c r="I1104" i="18"/>
  <c r="I320" i="18"/>
  <c r="I4003" i="18"/>
  <c r="G3437" i="18"/>
  <c r="I3283" i="18"/>
  <c r="H3165" i="18"/>
  <c r="G3021" i="18"/>
  <c r="H2877" i="18"/>
  <c r="G2717" i="18"/>
  <c r="I2611" i="18"/>
  <c r="G2461" i="18"/>
  <c r="G2317" i="18"/>
  <c r="H2173" i="18"/>
  <c r="I1875" i="18"/>
  <c r="H1709" i="18"/>
  <c r="I1379" i="18"/>
  <c r="I1235" i="18"/>
  <c r="H1069" i="18"/>
  <c r="G893" i="18"/>
  <c r="I723" i="18"/>
  <c r="I579" i="18"/>
  <c r="G397" i="18"/>
  <c r="G935" i="18"/>
  <c r="I598" i="18"/>
  <c r="G336" i="18"/>
  <c r="I150" i="18"/>
  <c r="I2617" i="18"/>
  <c r="G1414" i="18"/>
  <c r="H294" i="18"/>
  <c r="I866" i="18"/>
  <c r="H706" i="18"/>
  <c r="I1281" i="18"/>
  <c r="G1147" i="18"/>
  <c r="G987" i="18"/>
  <c r="H827" i="18"/>
  <c r="H667" i="18"/>
  <c r="H507" i="18"/>
  <c r="G219" i="18"/>
  <c r="H43" i="18"/>
  <c r="G478" i="18"/>
  <c r="I324" i="18"/>
  <c r="I148" i="18"/>
  <c r="H2849" i="18"/>
  <c r="H2689" i="18"/>
  <c r="H2209" i="18"/>
  <c r="H2081" i="18"/>
  <c r="H1921" i="18"/>
  <c r="H1761" i="18"/>
  <c r="G1473" i="18"/>
  <c r="G1313" i="18"/>
  <c r="I983" i="18"/>
  <c r="I823" i="18"/>
  <c r="I695" i="18"/>
  <c r="H529" i="18"/>
  <c r="I359" i="18"/>
  <c r="H193" i="18"/>
  <c r="I3706" i="18"/>
  <c r="I3386" i="18"/>
  <c r="G3236" i="18"/>
  <c r="G3108" i="18"/>
  <c r="I2618" i="18"/>
  <c r="I2490" i="18"/>
  <c r="I2330" i="18"/>
  <c r="G2164" i="18"/>
  <c r="H1844" i="18"/>
  <c r="H1716" i="18"/>
  <c r="H1556" i="18"/>
  <c r="H1396" i="18"/>
  <c r="H1236" i="18"/>
  <c r="G932" i="18"/>
  <c r="H772" i="18"/>
  <c r="H612" i="18"/>
  <c r="I442" i="18"/>
  <c r="H308" i="18"/>
  <c r="H148" i="18"/>
  <c r="I2011" i="18"/>
  <c r="I907" i="18"/>
  <c r="I2266" i="18"/>
  <c r="I699" i="18"/>
  <c r="I507" i="18"/>
  <c r="G165" i="18"/>
  <c r="H2776" i="18"/>
  <c r="G1352" i="18"/>
  <c r="G1160" i="18"/>
  <c r="I1022" i="18"/>
  <c r="I830" i="18"/>
  <c r="I638" i="18"/>
  <c r="I446" i="18"/>
  <c r="I4067" i="18"/>
  <c r="I3521" i="18"/>
  <c r="I4065" i="18"/>
  <c r="I3985" i="18"/>
  <c r="I3652" i="18"/>
  <c r="I3933" i="18"/>
  <c r="I4142" i="18"/>
  <c r="I3425" i="18"/>
  <c r="I4148" i="18"/>
  <c r="I4084" i="18"/>
  <c r="I3940" i="18"/>
  <c r="I3796" i="18"/>
  <c r="I3572" i="18"/>
  <c r="I3943" i="18"/>
  <c r="I3799" i="18"/>
  <c r="I3719" i="18"/>
  <c r="I3575" i="18"/>
  <c r="I4202" i="18"/>
  <c r="I4221" i="18"/>
  <c r="I4077" i="18"/>
  <c r="I4223" i="18"/>
  <c r="I3743" i="18"/>
  <c r="I3663" i="18"/>
  <c r="I2463" i="18"/>
  <c r="I2383" i="18"/>
  <c r="I1455" i="18"/>
  <c r="I1295" i="18"/>
  <c r="I1215" i="18"/>
  <c r="I3794" i="18"/>
  <c r="I3586" i="18"/>
  <c r="I3154" i="18"/>
  <c r="I2946" i="18"/>
  <c r="I2722" i="18"/>
  <c r="I2562" i="18"/>
  <c r="I2226" i="18"/>
  <c r="I2066" i="18"/>
  <c r="I1986" i="18"/>
  <c r="I1906" i="18"/>
  <c r="I1826" i="18"/>
  <c r="I1682" i="18"/>
  <c r="I1442" i="18"/>
  <c r="I1346" i="18"/>
  <c r="I4197" i="18"/>
  <c r="I3925" i="18"/>
  <c r="I3333" i="18"/>
  <c r="I3109" i="18"/>
  <c r="I2805" i="18"/>
  <c r="I2645" i="18"/>
  <c r="I1973" i="18"/>
  <c r="I1221" i="18"/>
  <c r="I1077" i="18"/>
  <c r="I757" i="18"/>
  <c r="I3928" i="18"/>
  <c r="I3752" i="18"/>
  <c r="I3672" i="18"/>
  <c r="I2328" i="18"/>
  <c r="I1592" i="18"/>
  <c r="I1352" i="18"/>
  <c r="I1128" i="18"/>
  <c r="I1000" i="18"/>
  <c r="I4011" i="18"/>
  <c r="I3931" i="18"/>
  <c r="I3851" i="18"/>
  <c r="I3499" i="18"/>
  <c r="I2763" i="18"/>
  <c r="I2139" i="18"/>
  <c r="I1531" i="18"/>
  <c r="I1275" i="18"/>
  <c r="I3966" i="18"/>
  <c r="I3870" i="18"/>
  <c r="I3054" i="18"/>
  <c r="I2558" i="18"/>
  <c r="I3249" i="18"/>
  <c r="I2961" i="18"/>
  <c r="I2673" i="18"/>
  <c r="I2273" i="18"/>
  <c r="I1617" i="18"/>
  <c r="I1521" i="18"/>
  <c r="I1329" i="18"/>
  <c r="I3524" i="18"/>
  <c r="I2708" i="18"/>
  <c r="I2596" i="18"/>
  <c r="I2388" i="18"/>
  <c r="I2292" i="18"/>
  <c r="I1956" i="18"/>
  <c r="I1860" i="18"/>
  <c r="I1444" i="18"/>
  <c r="I3984" i="18"/>
  <c r="I3792" i="18"/>
  <c r="I3712" i="18"/>
  <c r="I3440" i="18"/>
  <c r="I3232" i="18"/>
  <c r="H2570" i="18"/>
  <c r="G2474" i="18"/>
  <c r="H2378" i="18"/>
  <c r="H2282" i="18"/>
  <c r="I2016" i="18"/>
  <c r="I1824" i="18"/>
  <c r="G1738" i="18"/>
  <c r="H1626" i="18"/>
  <c r="I1312" i="18"/>
  <c r="I1232" i="18"/>
  <c r="H1098" i="18"/>
  <c r="I672" i="18"/>
  <c r="G442" i="18"/>
  <c r="G330" i="18"/>
  <c r="I208" i="18"/>
  <c r="I64" i="18"/>
  <c r="H4112" i="18"/>
  <c r="H4016" i="18"/>
  <c r="G3488" i="18"/>
  <c r="I3382" i="18"/>
  <c r="I3302" i="18"/>
  <c r="I3222" i="18"/>
  <c r="H3120" i="18"/>
  <c r="I2758" i="18"/>
  <c r="I2646" i="18"/>
  <c r="H2560" i="18"/>
  <c r="I2470" i="18"/>
  <c r="H2352" i="18"/>
  <c r="I2070" i="18"/>
  <c r="I1974" i="18"/>
  <c r="I1862" i="18"/>
  <c r="I1782" i="18"/>
  <c r="G1696" i="18"/>
  <c r="G1568" i="18"/>
  <c r="G1472" i="18"/>
  <c r="H1248" i="18"/>
  <c r="I1158" i="18"/>
  <c r="I950" i="18"/>
  <c r="G720" i="18"/>
  <c r="H4227" i="18"/>
  <c r="H4051" i="18"/>
  <c r="H3971" i="18"/>
  <c r="H3795" i="18"/>
  <c r="H3523" i="18"/>
  <c r="G3443" i="18"/>
  <c r="I3337" i="18"/>
  <c r="H3251" i="18"/>
  <c r="H3139" i="18"/>
  <c r="I3049" i="18"/>
  <c r="I2841" i="18"/>
  <c r="G2419" i="18"/>
  <c r="G2307" i="18"/>
  <c r="H2211" i="18"/>
  <c r="G2099" i="18"/>
  <c r="I1897" i="18"/>
  <c r="I1481" i="18"/>
  <c r="H1395" i="18"/>
  <c r="H1283" i="18"/>
  <c r="H1171" i="18"/>
  <c r="I969" i="18"/>
  <c r="H883" i="18"/>
  <c r="G659" i="18"/>
  <c r="I473" i="18"/>
  <c r="H371" i="18"/>
  <c r="G115" i="18"/>
  <c r="I4172" i="18"/>
  <c r="G4086" i="18"/>
  <c r="G3894" i="18"/>
  <c r="I3708" i="18"/>
  <c r="H3606" i="18"/>
  <c r="G3318" i="18"/>
  <c r="I3116" i="18"/>
  <c r="G3030" i="18"/>
  <c r="H2838" i="18"/>
  <c r="I2732" i="18"/>
  <c r="G2646" i="18"/>
  <c r="I2460" i="18"/>
  <c r="G2358" i="18"/>
  <c r="H2262" i="18"/>
  <c r="H2038" i="18"/>
  <c r="H1910" i="18"/>
  <c r="H1782" i="18"/>
  <c r="G1558" i="18"/>
  <c r="I1436" i="18"/>
  <c r="G1318" i="18"/>
  <c r="I1180" i="18"/>
  <c r="I1068" i="18"/>
  <c r="I940" i="18"/>
  <c r="G790" i="18"/>
  <c r="H662" i="18"/>
  <c r="G502" i="18"/>
  <c r="H374" i="18"/>
  <c r="H198" i="18"/>
  <c r="H3113" i="18"/>
  <c r="H1113" i="18"/>
  <c r="G985" i="18"/>
  <c r="I863" i="18"/>
  <c r="G713" i="18"/>
  <c r="I623" i="18"/>
  <c r="G489" i="18"/>
  <c r="H361" i="18"/>
  <c r="H233" i="18"/>
  <c r="H73" i="18"/>
  <c r="H3420" i="18"/>
  <c r="H892" i="18"/>
  <c r="I786" i="18"/>
  <c r="H636" i="18"/>
  <c r="H60" i="18"/>
  <c r="H943" i="18"/>
  <c r="G575" i="18"/>
  <c r="G447" i="18"/>
  <c r="H319" i="18"/>
  <c r="H207" i="18"/>
  <c r="G748" i="18"/>
  <c r="G1826" i="18"/>
  <c r="G802" i="18"/>
  <c r="G498" i="18"/>
  <c r="H338" i="18"/>
  <c r="H130" i="18"/>
  <c r="G3799" i="18"/>
  <c r="G3655" i="18"/>
  <c r="H3511" i="18"/>
  <c r="H3399" i="18"/>
  <c r="I3245" i="18"/>
  <c r="G3095" i="18"/>
  <c r="H2951" i="18"/>
  <c r="I2829" i="18"/>
  <c r="H2679" i="18"/>
  <c r="I2381" i="18"/>
  <c r="H2231" i="18"/>
  <c r="I2109" i="18"/>
  <c r="I1965" i="18"/>
  <c r="G1655" i="18"/>
  <c r="I1533" i="18"/>
  <c r="G1207" i="18"/>
  <c r="I1053" i="18"/>
  <c r="H775" i="18"/>
  <c r="G327" i="18"/>
  <c r="I205" i="18"/>
  <c r="G39" i="18"/>
  <c r="H1066" i="18"/>
  <c r="H282" i="18"/>
  <c r="I4147" i="18"/>
  <c r="G3997" i="18"/>
  <c r="G3853" i="18"/>
  <c r="I3731" i="18"/>
  <c r="G3581" i="18"/>
  <c r="H3277" i="18"/>
  <c r="H3133" i="18"/>
  <c r="H2861" i="18"/>
  <c r="H2717" i="18"/>
  <c r="H2461" i="18"/>
  <c r="I2003" i="18"/>
  <c r="G1869" i="18"/>
  <c r="I1699" i="18"/>
  <c r="I1539" i="18"/>
  <c r="H1373" i="18"/>
  <c r="G1229" i="18"/>
  <c r="H893" i="18"/>
  <c r="H717" i="18"/>
  <c r="G525" i="18"/>
  <c r="H397" i="18"/>
  <c r="I195" i="18"/>
  <c r="G557" i="18"/>
  <c r="H480" i="18"/>
  <c r="I326" i="18"/>
  <c r="G144" i="18"/>
  <c r="I2281" i="18"/>
  <c r="H1382" i="18"/>
  <c r="H54" i="18"/>
  <c r="G674" i="18"/>
  <c r="G1275" i="18"/>
  <c r="H1115" i="18"/>
  <c r="H987" i="18"/>
  <c r="I497" i="18"/>
  <c r="I369" i="18"/>
  <c r="G203" i="18"/>
  <c r="G606" i="18"/>
  <c r="G318" i="18"/>
  <c r="H142" i="18"/>
  <c r="I4055" i="18"/>
  <c r="I3447" i="18"/>
  <c r="H3281" i="18"/>
  <c r="I3127" i="18"/>
  <c r="H2961" i="18"/>
  <c r="I2519" i="18"/>
  <c r="I2359" i="18"/>
  <c r="I2199" i="18"/>
  <c r="I1591" i="18"/>
  <c r="I1303" i="18"/>
  <c r="I1143" i="18"/>
  <c r="G977" i="18"/>
  <c r="H817" i="18"/>
  <c r="G689" i="18"/>
  <c r="G513" i="18"/>
  <c r="G353" i="18"/>
  <c r="H177" i="18"/>
  <c r="I7" i="18"/>
  <c r="H3700" i="18"/>
  <c r="I3546" i="18"/>
  <c r="H3380" i="18"/>
  <c r="I3226" i="18"/>
  <c r="H2932" i="18"/>
  <c r="I2778" i="18"/>
  <c r="G2612" i="18"/>
  <c r="H2452" i="18"/>
  <c r="G2324" i="18"/>
  <c r="H2164" i="18"/>
  <c r="I1994" i="18"/>
  <c r="I1834" i="18"/>
  <c r="G1060" i="18"/>
  <c r="H932" i="18"/>
  <c r="I602" i="18"/>
  <c r="H436" i="18"/>
  <c r="G132" i="18"/>
  <c r="I1771" i="18"/>
  <c r="G693" i="18"/>
  <c r="H501" i="18"/>
  <c r="H165" i="18"/>
  <c r="I2718" i="18"/>
  <c r="H1352" i="18"/>
  <c r="H1160" i="18"/>
  <c r="G968" i="18"/>
  <c r="G824" i="18"/>
  <c r="G632" i="18"/>
  <c r="G440" i="18"/>
  <c r="G248" i="18"/>
  <c r="G88" i="18"/>
  <c r="I4206" i="18"/>
  <c r="I4129" i="18"/>
  <c r="I3681" i="18"/>
  <c r="I3505" i="18"/>
  <c r="I4212" i="18"/>
  <c r="I3860" i="18"/>
  <c r="I4007" i="18"/>
  <c r="I3863" i="18"/>
  <c r="I3994" i="18"/>
  <c r="I3850" i="18"/>
  <c r="I3853" i="18"/>
  <c r="I3951" i="18"/>
  <c r="I3887" i="18"/>
  <c r="I3295" i="18"/>
  <c r="I3135" i="18"/>
  <c r="I2991" i="18"/>
  <c r="I2767" i="18"/>
  <c r="I2687" i="18"/>
  <c r="I1855" i="18"/>
  <c r="I1775" i="18"/>
  <c r="I1647" i="18"/>
  <c r="I4146" i="18"/>
  <c r="I3938" i="18"/>
  <c r="I3858" i="18"/>
  <c r="I3442" i="18"/>
  <c r="I3362" i="18"/>
  <c r="I3218" i="18"/>
  <c r="I2866" i="18"/>
  <c r="I2626" i="18"/>
  <c r="I2482" i="18"/>
  <c r="I2402" i="18"/>
  <c r="I2146" i="18"/>
  <c r="I1746" i="18"/>
  <c r="I3989" i="18"/>
  <c r="I3557" i="18"/>
  <c r="I2949" i="18"/>
  <c r="I2725" i="18"/>
  <c r="I2453" i="18"/>
  <c r="I2293" i="18"/>
  <c r="I2053" i="18"/>
  <c r="I1621" i="18"/>
  <c r="I965" i="18"/>
  <c r="I4232" i="18"/>
  <c r="I4152" i="18"/>
  <c r="I3320" i="18"/>
  <c r="I3224" i="18"/>
  <c r="I1912" i="18"/>
  <c r="I1704" i="18"/>
  <c r="I3579" i="18"/>
  <c r="I3387" i="18"/>
  <c r="I2843" i="18"/>
  <c r="I2539" i="18"/>
  <c r="I2443" i="18"/>
  <c r="I1387" i="18"/>
  <c r="I1019" i="18"/>
  <c r="I3758" i="18"/>
  <c r="I3678" i="18"/>
  <c r="I3598" i="18"/>
  <c r="I3502" i="18"/>
  <c r="I3422" i="18"/>
  <c r="I3342" i="18"/>
  <c r="I3230" i="18"/>
  <c r="I2766" i="18"/>
  <c r="I2654" i="18"/>
  <c r="I2110" i="18"/>
  <c r="I1790" i="18"/>
  <c r="I1694" i="18"/>
  <c r="I2865" i="18"/>
  <c r="I2753" i="18"/>
  <c r="I2561" i="18"/>
  <c r="I2481" i="18"/>
  <c r="I1953" i="18"/>
  <c r="I1409" i="18"/>
  <c r="I3412" i="18"/>
  <c r="I3316" i="18"/>
  <c r="I2820" i="18"/>
  <c r="I1556" i="18"/>
  <c r="I740" i="18"/>
  <c r="I4064" i="18"/>
  <c r="I3328" i="18"/>
  <c r="I2096" i="18"/>
  <c r="G2010" i="18"/>
  <c r="I1904" i="18"/>
  <c r="G1818" i="18"/>
  <c r="H1738" i="18"/>
  <c r="I1520" i="18"/>
  <c r="G1306" i="18"/>
  <c r="G1226" i="18"/>
  <c r="G1098" i="18"/>
  <c r="I992" i="18"/>
  <c r="I768" i="18"/>
  <c r="G666" i="18"/>
  <c r="H442" i="18"/>
  <c r="H330" i="18"/>
  <c r="H58" i="18"/>
  <c r="I4214" i="18"/>
  <c r="I3830" i="18"/>
  <c r="I3750" i="18"/>
  <c r="I3574" i="18"/>
  <c r="H3488" i="18"/>
  <c r="G3376" i="18"/>
  <c r="H3296" i="18"/>
  <c r="H3216" i="18"/>
  <c r="I3030" i="18"/>
  <c r="H2928" i="18"/>
  <c r="I2838" i="18"/>
  <c r="H2752" i="18"/>
  <c r="G2640" i="18"/>
  <c r="G2560" i="18"/>
  <c r="I2262" i="18"/>
  <c r="I2150" i="18"/>
  <c r="G2064" i="18"/>
  <c r="G1968" i="18"/>
  <c r="G1856" i="18"/>
  <c r="G1776" i="18"/>
  <c r="H1696" i="18"/>
  <c r="H1568" i="18"/>
  <c r="H1472" i="18"/>
  <c r="G1328" i="18"/>
  <c r="I1046" i="18"/>
  <c r="G944" i="18"/>
  <c r="H720" i="18"/>
  <c r="I518" i="18"/>
  <c r="I3705" i="18"/>
  <c r="G3523" i="18"/>
  <c r="G3331" i="18"/>
  <c r="G3043" i="18"/>
  <c r="H2835" i="18"/>
  <c r="I2729" i="18"/>
  <c r="I2633" i="18"/>
  <c r="I2505" i="18"/>
  <c r="G2211" i="18"/>
  <c r="I2009" i="18"/>
  <c r="H1891" i="18"/>
  <c r="I1801" i="18"/>
  <c r="I1689" i="18"/>
  <c r="I1593" i="18"/>
  <c r="G1475" i="18"/>
  <c r="G1395" i="18"/>
  <c r="G1171" i="18"/>
  <c r="H1059" i="18"/>
  <c r="G963" i="18"/>
  <c r="I745" i="18"/>
  <c r="H659" i="18"/>
  <c r="I553" i="18"/>
  <c r="G467" i="18"/>
  <c r="I265" i="18"/>
  <c r="H115" i="18"/>
  <c r="G634" i="18"/>
  <c r="G4166" i="18"/>
  <c r="I3980" i="18"/>
  <c r="H3894" i="18"/>
  <c r="I3788" i="18"/>
  <c r="H3702" i="18"/>
  <c r="I3516" i="18"/>
  <c r="I3404" i="18"/>
  <c r="H3318" i="18"/>
  <c r="G3110" i="18"/>
  <c r="I2924" i="18"/>
  <c r="G2726" i="18"/>
  <c r="H2646" i="18"/>
  <c r="I2540" i="18"/>
  <c r="G2454" i="18"/>
  <c r="I2348" i="18"/>
  <c r="I2252" i="18"/>
  <c r="I2124" i="18"/>
  <c r="H1654" i="18"/>
  <c r="H1558" i="18"/>
  <c r="H1430" i="18"/>
  <c r="H1318" i="18"/>
  <c r="G1174" i="18"/>
  <c r="H790" i="18"/>
  <c r="H502" i="18"/>
  <c r="G6" i="18"/>
  <c r="G857" i="18"/>
  <c r="H713" i="18"/>
  <c r="G617" i="18"/>
  <c r="H489" i="18"/>
  <c r="G57" i="18"/>
  <c r="I3298" i="18"/>
  <c r="H1420" i="18"/>
  <c r="I1010" i="18"/>
  <c r="G892" i="18"/>
  <c r="G476" i="18"/>
  <c r="I354" i="18"/>
  <c r="I178" i="18"/>
  <c r="H2431" i="18"/>
  <c r="I869" i="18"/>
  <c r="H575" i="18"/>
  <c r="H447" i="18"/>
  <c r="H303" i="18"/>
  <c r="H63" i="18"/>
  <c r="G614" i="18"/>
  <c r="I1784" i="18"/>
  <c r="G626" i="18"/>
  <c r="H498" i="18"/>
  <c r="G322" i="18"/>
  <c r="G98" i="18"/>
  <c r="H3799" i="18"/>
  <c r="H3655" i="18"/>
  <c r="I3501" i="18"/>
  <c r="G3239" i="18"/>
  <c r="H2791" i="18"/>
  <c r="G2679" i="18"/>
  <c r="I2525" i="18"/>
  <c r="H2375" i="18"/>
  <c r="H2103" i="18"/>
  <c r="H1959" i="18"/>
  <c r="I1805" i="18"/>
  <c r="G1495" i="18"/>
  <c r="I1357" i="18"/>
  <c r="H1047" i="18"/>
  <c r="I893" i="18"/>
  <c r="I621" i="18"/>
  <c r="I477" i="18"/>
  <c r="I317" i="18"/>
  <c r="G199" i="18"/>
  <c r="H39" i="18"/>
  <c r="H1034" i="18"/>
  <c r="H4141" i="18"/>
  <c r="H3997" i="18"/>
  <c r="I3843" i="18"/>
  <c r="H3693" i="18"/>
  <c r="I3427" i="18"/>
  <c r="G3277" i="18"/>
  <c r="H3117" i="18"/>
  <c r="I3011" i="18"/>
  <c r="H2573" i="18"/>
  <c r="I2307" i="18"/>
  <c r="I2163" i="18"/>
  <c r="I1987" i="18"/>
  <c r="G1693" i="18"/>
  <c r="H1533" i="18"/>
  <c r="H1197" i="18"/>
  <c r="I1059" i="18"/>
  <c r="G189" i="18"/>
  <c r="H3936" i="18"/>
  <c r="H464" i="18"/>
  <c r="H144" i="18"/>
  <c r="H1350" i="18"/>
  <c r="G221" i="18"/>
  <c r="H748" i="18"/>
  <c r="H546" i="18"/>
  <c r="H1275" i="18"/>
  <c r="I1105" i="18"/>
  <c r="I817" i="18"/>
  <c r="I657" i="18"/>
  <c r="G491" i="18"/>
  <c r="G331" i="18"/>
  <c r="H203" i="18"/>
  <c r="I33" i="18"/>
  <c r="I468" i="18"/>
  <c r="G302" i="18"/>
  <c r="I3559" i="18"/>
  <c r="H3121" i="18"/>
  <c r="G2801" i="18"/>
  <c r="I2679" i="18"/>
  <c r="H2513" i="18"/>
  <c r="H2353" i="18"/>
  <c r="G2193" i="18"/>
  <c r="I2039" i="18"/>
  <c r="I1911" i="18"/>
  <c r="I1751" i="18"/>
  <c r="H1585" i="18"/>
  <c r="G1425" i="18"/>
  <c r="G1297" i="18"/>
  <c r="H1137" i="18"/>
  <c r="H977" i="18"/>
  <c r="G657" i="18"/>
  <c r="H513" i="18"/>
  <c r="H353" i="18"/>
  <c r="G177" i="18"/>
  <c r="H3060" i="18"/>
  <c r="G2772" i="18"/>
  <c r="I2602" i="18"/>
  <c r="H2324" i="18"/>
  <c r="I2154" i="18"/>
  <c r="G1988" i="18"/>
  <c r="H1828" i="18"/>
  <c r="I1674" i="18"/>
  <c r="I1546" i="18"/>
  <c r="I1386" i="18"/>
  <c r="I1226" i="18"/>
  <c r="I762" i="18"/>
  <c r="G596" i="18"/>
  <c r="G260" i="18"/>
  <c r="H132" i="18"/>
  <c r="H1341" i="18"/>
  <c r="G1765" i="18"/>
  <c r="I538" i="18"/>
  <c r="I299" i="18"/>
  <c r="I814" i="18"/>
  <c r="I622" i="18"/>
  <c r="I430" i="18"/>
  <c r="I238" i="18"/>
  <c r="G56" i="18"/>
  <c r="F1946" i="18"/>
  <c r="F682" i="18"/>
  <c r="F570" i="18"/>
  <c r="F474" i="18"/>
  <c r="F282" i="18"/>
  <c r="F58" i="18"/>
  <c r="F29" i="18"/>
  <c r="F2899" i="18"/>
  <c r="F335" i="18"/>
  <c r="F888" i="18"/>
  <c r="F808" i="18"/>
  <c r="F104" i="18"/>
  <c r="F2155" i="18"/>
  <c r="F683" i="18"/>
  <c r="F203" i="18"/>
  <c r="F27" i="18"/>
  <c r="F3358" i="18"/>
  <c r="F3102" i="18"/>
  <c r="F2846" i="18"/>
  <c r="F1726" i="18"/>
  <c r="F1646" i="18"/>
  <c r="F1470" i="18"/>
  <c r="F1390" i="18"/>
  <c r="F1038" i="18"/>
  <c r="F3009" i="18"/>
  <c r="F2753" i="18"/>
  <c r="F2577" i="18"/>
  <c r="F2401" i="18"/>
  <c r="F2321" i="18"/>
  <c r="F753" i="18"/>
  <c r="F1506" i="18"/>
  <c r="F258" i="18"/>
  <c r="F162" i="18"/>
  <c r="F50" i="18"/>
  <c r="F1317" i="18"/>
  <c r="F1221" i="18"/>
  <c r="F1109" i="18"/>
  <c r="F805" i="18"/>
  <c r="F709" i="18"/>
  <c r="F597" i="18"/>
  <c r="F293" i="18"/>
  <c r="F197" i="18"/>
  <c r="F85" i="18"/>
  <c r="F2243" i="18"/>
  <c r="F1379" i="18"/>
  <c r="F835" i="18"/>
  <c r="F547" i="18"/>
  <c r="F451" i="18"/>
  <c r="F131" i="18"/>
  <c r="F3846" i="18"/>
  <c r="F1062" i="18"/>
  <c r="F982" i="18"/>
  <c r="F758" i="18"/>
  <c r="F614" i="18"/>
  <c r="F534" i="18"/>
  <c r="F390" i="18"/>
  <c r="F118" i="18"/>
  <c r="F1065" i="18"/>
  <c r="F1884" i="18"/>
  <c r="F2351" i="18"/>
  <c r="F1519" i="18"/>
  <c r="F591" i="18"/>
  <c r="F287" i="18"/>
  <c r="F159" i="18"/>
  <c r="F3620" i="18"/>
  <c r="F3540" i="18"/>
  <c r="F3380" i="18"/>
  <c r="F3060" i="18"/>
  <c r="F2660" i="18"/>
  <c r="F2260" i="18"/>
  <c r="F2180" i="18"/>
  <c r="F2100" i="18"/>
  <c r="F1940" i="18"/>
  <c r="F1780" i="18"/>
  <c r="F1348" i="18"/>
  <c r="F1172" i="18"/>
  <c r="F1092" i="18"/>
  <c r="F756" i="18"/>
  <c r="F100" i="18"/>
  <c r="F247" i="18"/>
  <c r="F3642" i="18"/>
  <c r="F3482" i="18"/>
  <c r="F3322" i="18"/>
  <c r="F3082" i="18"/>
  <c r="F2922" i="18"/>
  <c r="F2842" i="18"/>
  <c r="F2682" i="18"/>
  <c r="F2522" i="18"/>
  <c r="F2442" i="18"/>
  <c r="F2282" i="18"/>
  <c r="F1674" i="18"/>
  <c r="F1306" i="18"/>
  <c r="F1226" i="18"/>
  <c r="F1130" i="18"/>
  <c r="F954" i="18"/>
  <c r="F2381" i="18"/>
  <c r="F685" i="18"/>
  <c r="F125" i="18"/>
  <c r="F348" i="18"/>
  <c r="F1144" i="18"/>
  <c r="F712" i="18"/>
  <c r="F536" i="18"/>
  <c r="F1995" i="18"/>
  <c r="F555" i="18"/>
  <c r="F107" i="18"/>
  <c r="F2494" i="18"/>
  <c r="F2238" i="18"/>
  <c r="F1982" i="18"/>
  <c r="F1550" i="18"/>
  <c r="F942" i="18"/>
  <c r="F686" i="18"/>
  <c r="F414" i="18"/>
  <c r="F142" i="18"/>
  <c r="F3601" i="18"/>
  <c r="F3345" i="18"/>
  <c r="F3089" i="18"/>
  <c r="F2657" i="18"/>
  <c r="F2481" i="18"/>
  <c r="F1873" i="18"/>
  <c r="F1617" i="18"/>
  <c r="F1361" i="18"/>
  <c r="F1185" i="18"/>
  <c r="F833" i="18"/>
  <c r="F657" i="18"/>
  <c r="F113" i="18"/>
  <c r="F1474" i="18"/>
  <c r="F674" i="18"/>
  <c r="F562" i="18"/>
  <c r="F466" i="18"/>
  <c r="F2163" i="18"/>
  <c r="F1955" i="18"/>
  <c r="F1811" i="18"/>
  <c r="F1747" i="18"/>
  <c r="F1603" i="18"/>
  <c r="F1459" i="18"/>
  <c r="F1299" i="18"/>
  <c r="F1059" i="18"/>
  <c r="F995" i="18"/>
  <c r="F915" i="18"/>
  <c r="F755" i="18"/>
  <c r="F435" i="18"/>
  <c r="F3782" i="18"/>
  <c r="F838" i="18"/>
  <c r="F6" i="18"/>
  <c r="F681" i="18"/>
  <c r="F601" i="18"/>
  <c r="F505" i="18"/>
  <c r="F425" i="18"/>
  <c r="F636" i="18"/>
  <c r="F492" i="18"/>
  <c r="F412" i="18"/>
  <c r="F767" i="18"/>
  <c r="F671" i="18"/>
  <c r="F383" i="18"/>
  <c r="F271" i="18"/>
  <c r="F3460" i="18"/>
  <c r="F3300" i="18"/>
  <c r="F3220" i="18"/>
  <c r="F3140" i="18"/>
  <c r="F2980" i="18"/>
  <c r="F2900" i="18"/>
  <c r="F2820" i="18"/>
  <c r="F2500" i="18"/>
  <c r="F1684" i="18"/>
  <c r="F1012" i="18"/>
  <c r="F836" i="18"/>
  <c r="F676" i="18"/>
  <c r="F516" i="18"/>
  <c r="F436" i="18"/>
  <c r="F356" i="18"/>
  <c r="F180" i="18"/>
  <c r="F215" i="18"/>
  <c r="F4202" i="18"/>
  <c r="F4042" i="18"/>
  <c r="F3962" i="18"/>
  <c r="F3882" i="18"/>
  <c r="F3722" i="18"/>
  <c r="F3562" i="18"/>
  <c r="F3402" i="18"/>
  <c r="F2362" i="18"/>
  <c r="F2202" i="18"/>
  <c r="F1850" i="18"/>
  <c r="F1770" i="18"/>
  <c r="F1498" i="18"/>
  <c r="F1034" i="18"/>
  <c r="F858" i="18"/>
  <c r="F554" i="18"/>
  <c r="F669" i="18"/>
  <c r="F317" i="18"/>
  <c r="F2099" i="18"/>
  <c r="F147" i="18"/>
  <c r="F1848" i="18"/>
  <c r="F792" i="18"/>
  <c r="F360" i="18"/>
  <c r="F1851" i="18"/>
  <c r="F1291" i="18"/>
  <c r="F635" i="18"/>
  <c r="F459" i="18"/>
  <c r="F11" i="18"/>
  <c r="F3518" i="18"/>
  <c r="F3342" i="18"/>
  <c r="F3262" i="18"/>
  <c r="F3086" i="18"/>
  <c r="F3006" i="18"/>
  <c r="F2830" i="18"/>
  <c r="F2750" i="18"/>
  <c r="F1630" i="18"/>
  <c r="F1374" i="18"/>
  <c r="F1022" i="18"/>
  <c r="F2993" i="18"/>
  <c r="F2913" i="18"/>
  <c r="F2737" i="18"/>
  <c r="F2561" i="18"/>
  <c r="F2305" i="18"/>
  <c r="F737" i="18"/>
  <c r="F234" i="18"/>
  <c r="F129" i="18"/>
  <c r="F354" i="18"/>
  <c r="F242" i="18"/>
  <c r="F2245" i="18"/>
  <c r="F1413" i="18"/>
  <c r="F1301" i="18"/>
  <c r="F997" i="18"/>
  <c r="F901" i="18"/>
  <c r="F789" i="18"/>
  <c r="F485" i="18"/>
  <c r="F389" i="18"/>
  <c r="F277" i="18"/>
  <c r="F1604" i="18"/>
  <c r="F1508" i="18"/>
  <c r="F1428" i="18"/>
  <c r="F916" i="18"/>
  <c r="F4122" i="18"/>
  <c r="F3802" i="18"/>
  <c r="F2666" i="18"/>
  <c r="F1930" i="18"/>
  <c r="F1578" i="18"/>
  <c r="F1210" i="18"/>
  <c r="F938" i="18"/>
  <c r="F362" i="18"/>
  <c r="F154" i="18"/>
  <c r="F2141" i="18"/>
  <c r="F397" i="18"/>
  <c r="F109" i="18"/>
  <c r="F134" i="18"/>
  <c r="F188" i="18"/>
  <c r="F255" i="18"/>
  <c r="F1224" i="18"/>
  <c r="F1048" i="18"/>
  <c r="F616" i="18"/>
  <c r="F440" i="18"/>
  <c r="F3483" i="18"/>
  <c r="F1259" i="18"/>
  <c r="F2398" i="18"/>
  <c r="F2142" i="18"/>
  <c r="F1886" i="18"/>
  <c r="F1278" i="18"/>
  <c r="F1198" i="18"/>
  <c r="F846" i="18"/>
  <c r="F574" i="18"/>
  <c r="F318" i="18"/>
  <c r="F222" i="18"/>
  <c r="F126" i="18"/>
  <c r="F3761" i="18"/>
  <c r="F3681" i="18"/>
  <c r="F3505" i="18"/>
  <c r="F3425" i="18"/>
  <c r="F3249" i="18"/>
  <c r="F3169" i="18"/>
  <c r="F2209" i="18"/>
  <c r="F2129" i="18"/>
  <c r="F2033" i="18"/>
  <c r="F1777" i="18"/>
  <c r="F1521" i="18"/>
  <c r="F1265" i="18"/>
  <c r="F1089" i="18"/>
  <c r="F993" i="18"/>
  <c r="F561" i="18"/>
  <c r="F465" i="18"/>
  <c r="F193" i="18"/>
  <c r="F17" i="18"/>
  <c r="F754" i="18"/>
  <c r="F4037" i="18"/>
  <c r="F4014" i="18"/>
  <c r="F3934" i="18"/>
  <c r="F3659" i="18"/>
  <c r="F4161" i="18"/>
  <c r="F4078" i="18"/>
  <c r="F4158" i="18"/>
  <c r="F3979" i="18"/>
  <c r="F3819" i="18"/>
  <c r="F3774" i="18"/>
  <c r="F3579" i="18"/>
  <c r="F4166" i="18"/>
  <c r="F3861" i="18"/>
  <c r="F2777" i="18"/>
  <c r="F2713" i="18"/>
  <c r="F2649" i="18"/>
  <c r="F2411" i="18"/>
  <c r="F2025" i="18"/>
  <c r="F1423" i="18"/>
  <c r="F1190" i="18"/>
  <c r="F3974" i="18"/>
  <c r="F3096" i="18"/>
  <c r="F2194" i="18"/>
  <c r="F2059" i="18"/>
  <c r="F2011" i="18"/>
  <c r="F1723" i="18"/>
  <c r="F1653" i="18"/>
  <c r="F1529" i="18"/>
  <c r="F1154" i="18"/>
  <c r="F4117" i="18"/>
  <c r="F3679" i="18"/>
  <c r="F2565" i="18"/>
  <c r="F2508" i="18"/>
  <c r="F2057" i="18"/>
  <c r="F1839" i="18"/>
  <c r="F1720" i="18"/>
  <c r="F1622" i="18"/>
  <c r="F1414" i="18"/>
  <c r="F1035" i="18"/>
  <c r="F651" i="18"/>
  <c r="F3371" i="18"/>
  <c r="F2629" i="18"/>
  <c r="F1686" i="18"/>
  <c r="F1586" i="18"/>
  <c r="F1295" i="18"/>
  <c r="F4110" i="18"/>
  <c r="F2827" i="18"/>
  <c r="F2443" i="18"/>
  <c r="F2386" i="18"/>
  <c r="F2149" i="18"/>
  <c r="F1916" i="18"/>
  <c r="F1797" i="18"/>
  <c r="F1497" i="18"/>
  <c r="F1122" i="18"/>
  <c r="F3087" i="18"/>
  <c r="F2191" i="18"/>
  <c r="F2006" i="18"/>
  <c r="F1958" i="18"/>
  <c r="F1835" i="18"/>
  <c r="F1382" i="18"/>
  <c r="F1007" i="18"/>
  <c r="F667" i="18"/>
  <c r="F3937" i="18"/>
  <c r="F3551" i="18"/>
  <c r="F2825" i="18"/>
  <c r="F2619" i="18"/>
  <c r="F1871" i="18"/>
  <c r="F1755" i="18"/>
  <c r="F1263" i="18"/>
  <c r="F2187" i="18"/>
  <c r="F2098" i="18"/>
  <c r="F1580" i="18"/>
  <c r="F1465" i="18"/>
  <c r="F1090" i="18"/>
  <c r="F2355" i="18"/>
  <c r="F2075" i="18"/>
  <c r="F1981" i="18"/>
  <c r="F1890" i="18"/>
  <c r="F1664" i="18"/>
  <c r="F1597" i="18"/>
  <c r="F1538" i="18"/>
  <c r="F1309" i="18"/>
  <c r="F503" i="18"/>
  <c r="F470" i="18"/>
  <c r="F288" i="18"/>
  <c r="F207" i="18"/>
  <c r="F22" i="18"/>
  <c r="F4133" i="18"/>
  <c r="F2340" i="18"/>
  <c r="F2150" i="18"/>
  <c r="F1967" i="18"/>
  <c r="F1123" i="18"/>
  <c r="F797" i="18"/>
  <c r="F336" i="18"/>
  <c r="F124" i="18"/>
  <c r="F70" i="18"/>
  <c r="F4061" i="18"/>
  <c r="F3143" i="18"/>
  <c r="F2661" i="18"/>
  <c r="F2127" i="18"/>
  <c r="F1944" i="18"/>
  <c r="F1227" i="18"/>
  <c r="F994" i="18"/>
  <c r="F883" i="18"/>
  <c r="F455" i="18"/>
  <c r="F422" i="18"/>
  <c r="F224" i="18"/>
  <c r="F143" i="18"/>
  <c r="F3519" i="18"/>
  <c r="F3328" i="18"/>
  <c r="F2544" i="18"/>
  <c r="F2034" i="18"/>
  <c r="F1283" i="18"/>
  <c r="F742" i="18"/>
  <c r="F249" i="18"/>
  <c r="F64" i="18"/>
  <c r="F3750" i="18"/>
  <c r="F2799" i="18"/>
  <c r="F2313" i="18"/>
  <c r="F2217" i="18"/>
  <c r="F1943" i="18"/>
  <c r="F1858" i="18"/>
  <c r="F935" i="18"/>
  <c r="F557" i="18"/>
  <c r="F223" i="18"/>
  <c r="F89" i="18"/>
  <c r="F4030" i="18"/>
  <c r="F2651" i="18"/>
  <c r="F1570" i="18"/>
  <c r="F1341" i="18"/>
  <c r="F329" i="18"/>
  <c r="F275" i="18"/>
  <c r="F63" i="18"/>
  <c r="F3142" i="18"/>
  <c r="F2412" i="18"/>
  <c r="F2310" i="18"/>
  <c r="F1939" i="18"/>
  <c r="F1455" i="18"/>
  <c r="F1222" i="18"/>
  <c r="F1107" i="18"/>
  <c r="F695" i="18"/>
  <c r="F487" i="18"/>
  <c r="F454" i="18"/>
  <c r="F169" i="18"/>
  <c r="F115" i="18"/>
  <c r="F1933" i="18"/>
  <c r="F1511" i="18"/>
  <c r="F1049" i="18"/>
  <c r="F9" i="18"/>
  <c r="F4029" i="18"/>
  <c r="F3127" i="18"/>
  <c r="F2784" i="18"/>
  <c r="F2214" i="18"/>
  <c r="F1931" i="18"/>
  <c r="F1852" i="18"/>
  <c r="F1699" i="18"/>
  <c r="F1163" i="18"/>
  <c r="F934" i="18"/>
  <c r="F825" i="18"/>
  <c r="F589" i="18"/>
  <c r="F61" i="18"/>
  <c r="F2291" i="18"/>
  <c r="F1917" i="18"/>
  <c r="F1689" i="18"/>
  <c r="F1327" i="18"/>
  <c r="F774" i="18"/>
  <c r="F583" i="18"/>
  <c r="F550" i="18"/>
  <c r="F413" i="18"/>
  <c r="F380" i="18"/>
  <c r="F324" i="18"/>
  <c r="F297" i="18"/>
  <c r="F243" i="18"/>
  <c r="F31" i="18"/>
  <c r="F2876" i="18"/>
  <c r="F2267" i="18"/>
  <c r="F1990" i="18"/>
  <c r="F438" i="18"/>
  <c r="F343" i="18"/>
  <c r="F1816" i="18"/>
  <c r="F3893" i="18"/>
  <c r="F2480" i="18"/>
  <c r="F2259" i="18"/>
  <c r="F1984" i="18"/>
  <c r="F1602" i="18"/>
  <c r="F208" i="18"/>
  <c r="F3403" i="18"/>
  <c r="F1254" i="18"/>
  <c r="F962" i="18"/>
  <c r="F717" i="18"/>
  <c r="F3242" i="18"/>
  <c r="F2173" i="18"/>
  <c r="F183" i="18"/>
  <c r="F3886" i="18"/>
  <c r="F1895" i="18"/>
  <c r="F1543" i="18"/>
  <c r="F1373" i="18"/>
  <c r="F1251" i="18"/>
  <c r="F1081" i="18"/>
  <c r="F2716" i="18"/>
  <c r="F2476" i="18"/>
  <c r="F1738" i="18"/>
  <c r="F803" i="18"/>
  <c r="F678" i="18"/>
  <c r="F48" i="18"/>
  <c r="F1670" i="18"/>
  <c r="F762" i="18"/>
  <c r="F316" i="18"/>
  <c r="F24" i="18"/>
  <c r="F2166" i="18"/>
  <c r="F1894" i="18"/>
  <c r="F906" i="18"/>
  <c r="F237" i="18"/>
  <c r="F182" i="18"/>
  <c r="F102" i="18"/>
  <c r="F2715" i="18"/>
  <c r="F1025" i="18"/>
  <c r="F573" i="18"/>
  <c r="F471" i="18"/>
  <c r="F372" i="18"/>
  <c r="F315" i="18"/>
  <c r="F235" i="18"/>
  <c r="F23" i="18"/>
  <c r="F3627" i="18"/>
  <c r="F2364" i="18"/>
  <c r="F1487" i="18"/>
  <c r="F1195" i="18"/>
  <c r="F2601" i="18"/>
  <c r="F1669" i="18"/>
  <c r="F761" i="18"/>
  <c r="F541" i="18"/>
  <c r="F371" i="18"/>
  <c r="F4210" i="18"/>
  <c r="F2599" i="18"/>
  <c r="F1817" i="18"/>
  <c r="F156" i="18"/>
  <c r="F2076" i="18"/>
  <c r="F1482" i="18"/>
  <c r="F1310" i="18"/>
  <c r="F1018" i="18"/>
  <c r="F289" i="18"/>
  <c r="F77" i="18"/>
  <c r="F3420" i="18"/>
  <c r="F342" i="18"/>
  <c r="F3040" i="18"/>
  <c r="F1139" i="18"/>
  <c r="F2868" i="18"/>
  <c r="F262" i="18"/>
  <c r="F155" i="18"/>
  <c r="F719" i="18"/>
  <c r="F75" i="18"/>
  <c r="F1742" i="18"/>
  <c r="F1137" i="18"/>
  <c r="F10" i="18"/>
  <c r="F2122" i="18"/>
  <c r="F177" i="18"/>
  <c r="F385" i="18"/>
  <c r="F449" i="18"/>
  <c r="F849" i="18"/>
  <c r="F913" i="18"/>
  <c r="F977" i="18"/>
  <c r="F1249" i="18"/>
  <c r="F1313" i="18"/>
  <c r="F1377" i="18"/>
  <c r="F1441" i="18"/>
  <c r="F1505" i="18"/>
  <c r="F1569" i="18"/>
  <c r="F1633" i="18"/>
  <c r="F1697" i="18"/>
  <c r="F1761" i="18"/>
  <c r="F1825" i="18"/>
  <c r="F1889" i="18"/>
  <c r="F1953" i="18"/>
  <c r="F2017" i="18"/>
  <c r="F2081" i="18"/>
  <c r="F2609" i="18"/>
  <c r="F2673" i="18"/>
  <c r="F14" i="18"/>
  <c r="F158" i="18"/>
  <c r="F302" i="18"/>
  <c r="F366" i="18"/>
  <c r="F430" i="18"/>
  <c r="F494" i="18"/>
  <c r="F558" i="18"/>
  <c r="F702" i="18"/>
  <c r="F766" i="18"/>
  <c r="F830" i="18"/>
  <c r="F894" i="18"/>
  <c r="F958" i="18"/>
  <c r="F1806" i="18"/>
  <c r="F1870" i="18"/>
  <c r="F1934" i="18"/>
  <c r="F1998" i="18"/>
  <c r="F2062" i="18"/>
  <c r="F2126" i="18"/>
  <c r="F2190" i="18"/>
  <c r="F2254" i="18"/>
  <c r="F2318" i="18"/>
  <c r="F2382" i="18"/>
  <c r="F2446" i="18"/>
  <c r="F2510" i="18"/>
  <c r="F2574" i="18"/>
  <c r="F283" i="18"/>
  <c r="F811" i="18"/>
  <c r="F1883" i="18"/>
  <c r="F2891" i="18"/>
  <c r="F184" i="18"/>
  <c r="F968" i="18"/>
  <c r="F1032" i="18"/>
  <c r="F1096" i="18"/>
  <c r="F1160" i="18"/>
  <c r="F582" i="18"/>
  <c r="F1523" i="18"/>
  <c r="F96" i="18"/>
  <c r="F157" i="18"/>
  <c r="F749" i="18"/>
  <c r="F410" i="18"/>
  <c r="F634" i="18"/>
  <c r="F1114" i="18"/>
  <c r="F1178" i="18"/>
  <c r="F1322" i="18"/>
  <c r="F1530" i="18"/>
  <c r="F1594" i="18"/>
  <c r="F1658" i="18"/>
  <c r="F1994" i="18"/>
  <c r="F2058" i="18"/>
  <c r="F2906" i="18"/>
  <c r="F2970" i="18"/>
  <c r="F3034" i="18"/>
  <c r="F3098" i="18"/>
  <c r="F3162" i="18"/>
  <c r="F3226" i="18"/>
  <c r="F599" i="18"/>
  <c r="F1063" i="18"/>
  <c r="F164" i="18"/>
  <c r="F1524" i="18"/>
  <c r="F1796" i="18"/>
  <c r="F2388" i="18"/>
  <c r="F2452" i="18"/>
  <c r="F2516" i="18"/>
  <c r="F2580" i="18"/>
  <c r="F2644" i="18"/>
  <c r="F2708" i="18"/>
  <c r="F2772" i="18"/>
  <c r="F3748" i="18"/>
  <c r="F3812" i="18"/>
  <c r="F351" i="18"/>
  <c r="F879" i="18"/>
  <c r="F975" i="18"/>
  <c r="F1615" i="18"/>
  <c r="F2735" i="18"/>
  <c r="F450" i="18"/>
  <c r="F514" i="18"/>
  <c r="F578" i="18"/>
  <c r="F642" i="18"/>
  <c r="F706" i="18"/>
  <c r="F770" i="18"/>
  <c r="F2593" i="18"/>
  <c r="F802" i="18"/>
  <c r="F1026" i="18"/>
  <c r="F49" i="18"/>
  <c r="F593" i="18"/>
  <c r="F1121" i="18"/>
  <c r="F2097" i="18"/>
  <c r="F2161" i="18"/>
  <c r="F2225" i="18"/>
  <c r="F3073" i="18"/>
  <c r="F3137" i="18"/>
  <c r="F3201" i="18"/>
  <c r="F3265" i="18"/>
  <c r="F3329" i="18"/>
  <c r="F3393" i="18"/>
  <c r="F3457" i="18"/>
  <c r="F3521" i="18"/>
  <c r="F3585" i="18"/>
  <c r="F3649" i="18"/>
  <c r="F3713" i="18"/>
  <c r="F3777" i="18"/>
  <c r="F94" i="18"/>
  <c r="F238" i="18"/>
  <c r="F638" i="18"/>
  <c r="F1166" i="18"/>
  <c r="F1230" i="18"/>
  <c r="F1294" i="18"/>
  <c r="F91" i="18"/>
  <c r="F875" i="18"/>
  <c r="F456" i="18"/>
  <c r="F520" i="18"/>
  <c r="F584" i="18"/>
  <c r="F1240" i="18"/>
  <c r="F307" i="18"/>
  <c r="F707" i="18"/>
  <c r="F176" i="18"/>
  <c r="F1680" i="18"/>
  <c r="F13" i="18"/>
  <c r="F93" i="18"/>
  <c r="F381" i="18"/>
  <c r="F2189" i="18"/>
  <c r="F106" i="18"/>
  <c r="F266" i="18"/>
  <c r="F922" i="18"/>
  <c r="F986" i="18"/>
  <c r="F1258" i="18"/>
  <c r="F1402" i="18"/>
  <c r="F1466" i="18"/>
  <c r="F2138" i="18"/>
  <c r="F1700" i="18"/>
  <c r="F1860" i="18"/>
  <c r="F53" i="18"/>
  <c r="F117" i="18"/>
  <c r="F181" i="18"/>
  <c r="F245" i="18"/>
  <c r="F309" i="18"/>
  <c r="F373" i="18"/>
  <c r="F437" i="18"/>
  <c r="F501" i="18"/>
  <c r="F565" i="18"/>
  <c r="F629" i="18"/>
  <c r="F693" i="18"/>
  <c r="F757" i="18"/>
  <c r="F821" i="18"/>
  <c r="F885" i="18"/>
  <c r="F949" i="18"/>
  <c r="F1013" i="18"/>
  <c r="F1077" i="18"/>
  <c r="F1141" i="18"/>
  <c r="F1205" i="18"/>
  <c r="F1269" i="18"/>
  <c r="F1333" i="18"/>
  <c r="F1397" i="18"/>
  <c r="F2485" i="18"/>
  <c r="F18" i="18"/>
  <c r="F82" i="18"/>
  <c r="F146" i="18"/>
  <c r="F210" i="18"/>
  <c r="F274" i="18"/>
  <c r="F338" i="18"/>
  <c r="F402" i="18"/>
  <c r="F2308" i="18"/>
  <c r="F898" i="18"/>
  <c r="F273" i="18"/>
  <c r="F1073" i="18"/>
  <c r="F2769" i="18"/>
  <c r="F2833" i="18"/>
  <c r="F2897" i="18"/>
  <c r="F2961" i="18"/>
  <c r="F3025" i="18"/>
  <c r="F46" i="18"/>
  <c r="F190" i="18"/>
  <c r="F990" i="18"/>
  <c r="F1054" i="18"/>
  <c r="F1118" i="18"/>
  <c r="F2606" i="18"/>
  <c r="F2670" i="18"/>
  <c r="F2734" i="18"/>
  <c r="F2798" i="18"/>
  <c r="F2862" i="18"/>
  <c r="F2926" i="18"/>
  <c r="F2990" i="18"/>
  <c r="F3054" i="18"/>
  <c r="F3118" i="18"/>
  <c r="F3182" i="18"/>
  <c r="F3246" i="18"/>
  <c r="F3310" i="18"/>
  <c r="F3374" i="18"/>
  <c r="F3438" i="18"/>
  <c r="F3502" i="18"/>
  <c r="F43" i="18"/>
  <c r="F379" i="18"/>
  <c r="F443" i="18"/>
  <c r="F1131" i="18"/>
  <c r="F1627" i="18"/>
  <c r="F2379" i="18"/>
  <c r="F8" i="18"/>
  <c r="F216" i="18"/>
  <c r="F280" i="18"/>
  <c r="F344" i="18"/>
  <c r="F175" i="18"/>
  <c r="F150" i="18"/>
  <c r="F1075" i="18"/>
  <c r="F189" i="18"/>
  <c r="F333" i="18"/>
  <c r="F1181" i="18"/>
  <c r="F42" i="18"/>
  <c r="F442" i="18"/>
  <c r="F506" i="18"/>
  <c r="F586" i="18"/>
  <c r="F874" i="18"/>
  <c r="F2090" i="18"/>
  <c r="F3258" i="18"/>
  <c r="F3786" i="18"/>
  <c r="F3850" i="18"/>
  <c r="F3914" i="18"/>
  <c r="F3978" i="18"/>
  <c r="F1351" i="18"/>
  <c r="F3271" i="18"/>
  <c r="F260" i="18"/>
  <c r="F404" i="18"/>
  <c r="F468" i="18"/>
  <c r="F532" i="18"/>
  <c r="F596" i="18"/>
  <c r="F660" i="18"/>
  <c r="F724" i="18"/>
  <c r="F788" i="18"/>
  <c r="F1412" i="18"/>
  <c r="F1476" i="18"/>
  <c r="F1892" i="18"/>
  <c r="F1956" i="18"/>
  <c r="F2020" i="18"/>
  <c r="F2084" i="18"/>
  <c r="F2804" i="18"/>
  <c r="F399" i="18"/>
  <c r="F2517" i="18"/>
  <c r="F36" i="18"/>
  <c r="F2788" i="18"/>
  <c r="F145" i="18"/>
  <c r="F209" i="18"/>
  <c r="F353" i="18"/>
  <c r="F417" i="18"/>
  <c r="F481" i="18"/>
  <c r="F817" i="18"/>
  <c r="F881" i="18"/>
  <c r="F945" i="18"/>
  <c r="F1009" i="18"/>
  <c r="F1217" i="18"/>
  <c r="F1281" i="18"/>
  <c r="F1345" i="18"/>
  <c r="F1409" i="18"/>
  <c r="F1473" i="18"/>
  <c r="F1537" i="18"/>
  <c r="F1601" i="18"/>
  <c r="F1665" i="18"/>
  <c r="F1729" i="18"/>
  <c r="F1793" i="18"/>
  <c r="F1857" i="18"/>
  <c r="F1921" i="18"/>
  <c r="F1985" i="18"/>
  <c r="F2049" i="18"/>
  <c r="F2641" i="18"/>
  <c r="F2705" i="18"/>
  <c r="F334" i="18"/>
  <c r="F398" i="18"/>
  <c r="F462" i="18"/>
  <c r="F526" i="18"/>
  <c r="F590" i="18"/>
  <c r="F670" i="18"/>
  <c r="F734" i="18"/>
  <c r="F798" i="18"/>
  <c r="F862" i="18"/>
  <c r="F926" i="18"/>
  <c r="F1774" i="18"/>
  <c r="F1838" i="18"/>
  <c r="F1902" i="18"/>
  <c r="F1966" i="18"/>
  <c r="F2030" i="18"/>
  <c r="F2094" i="18"/>
  <c r="F2158" i="18"/>
  <c r="F2222" i="18"/>
  <c r="F2286" i="18"/>
  <c r="F2350" i="18"/>
  <c r="F2414" i="18"/>
  <c r="F2478" i="18"/>
  <c r="F2542" i="18"/>
  <c r="F251" i="18"/>
  <c r="F1643" i="18"/>
  <c r="F2459" i="18"/>
  <c r="F152" i="18"/>
  <c r="F1000" i="18"/>
  <c r="F1064" i="18"/>
  <c r="F1128" i="18"/>
  <c r="F1192" i="18"/>
  <c r="F2136" i="18"/>
  <c r="F121" i="18"/>
  <c r="F1091" i="18"/>
  <c r="F2528" i="18"/>
  <c r="F378" i="18"/>
  <c r="F666" i="18"/>
  <c r="F1082" i="18"/>
  <c r="F1146" i="18"/>
  <c r="F1562" i="18"/>
  <c r="F1626" i="18"/>
  <c r="F1690" i="18"/>
  <c r="F2026" i="18"/>
  <c r="F2874" i="18"/>
  <c r="F2938" i="18"/>
  <c r="F3002" i="18"/>
  <c r="F3066" i="18"/>
  <c r="F3130" i="18"/>
  <c r="F3194" i="18"/>
  <c r="F1383" i="18"/>
  <c r="F340" i="18"/>
  <c r="F932" i="18"/>
  <c r="F1332" i="18"/>
  <c r="F1764" i="18"/>
  <c r="F1828" i="18"/>
  <c r="F2356" i="18"/>
  <c r="F2420" i="18"/>
  <c r="F2484" i="18"/>
  <c r="F2548" i="18"/>
  <c r="F2612" i="18"/>
  <c r="F2676" i="18"/>
  <c r="F2740" i="18"/>
  <c r="F3780" i="18"/>
  <c r="F111" i="18"/>
  <c r="F3764" i="18"/>
  <c r="F3684" i="18"/>
  <c r="F3604" i="18"/>
  <c r="F3444" i="18"/>
  <c r="F3124" i="18"/>
  <c r="F2724" i="18"/>
  <c r="F2244" i="18"/>
  <c r="F2004" i="18"/>
  <c r="F1924" i="18"/>
  <c r="F1844" i="18"/>
  <c r="F1236" i="18"/>
  <c r="F1156" i="18"/>
  <c r="F996" i="18"/>
  <c r="F820" i="18"/>
  <c r="F84" i="18"/>
  <c r="F4" i="18"/>
  <c r="F1319" i="18"/>
  <c r="F631" i="18"/>
  <c r="F3706" i="18"/>
  <c r="F3386" i="18"/>
  <c r="F3306" i="18"/>
  <c r="F3146" i="18"/>
  <c r="F2986" i="18"/>
  <c r="F2826" i="18"/>
  <c r="F2746" i="18"/>
  <c r="F2586" i="18"/>
  <c r="F2506" i="18"/>
  <c r="F2346" i="18"/>
  <c r="F2106" i="18"/>
  <c r="F1754" i="18"/>
  <c r="F842" i="18"/>
  <c r="F538" i="18"/>
  <c r="F458" i="18"/>
  <c r="F301" i="18"/>
  <c r="F205" i="18"/>
  <c r="F1875" i="18"/>
  <c r="F83" i="18"/>
  <c r="F377" i="18"/>
  <c r="F952" i="18"/>
  <c r="F872" i="18"/>
  <c r="F696" i="18"/>
  <c r="F264" i="18"/>
  <c r="F88" i="18"/>
  <c r="F2987" i="18"/>
  <c r="F1787" i="18"/>
  <c r="F363" i="18"/>
  <c r="F187" i="18"/>
  <c r="F3422" i="18"/>
  <c r="F3166" i="18"/>
  <c r="F2910" i="18"/>
  <c r="F2654" i="18"/>
  <c r="F1710" i="18"/>
  <c r="F1534" i="18"/>
  <c r="F1454" i="18"/>
  <c r="F1102" i="18"/>
  <c r="F30" i="18"/>
  <c r="F2817" i="18"/>
  <c r="F2465" i="18"/>
  <c r="F2385" i="18"/>
  <c r="F1169" i="18"/>
  <c r="F641" i="18"/>
  <c r="F97" i="18"/>
  <c r="F170" i="18"/>
  <c r="F2354" i="18"/>
  <c r="F882" i="18"/>
  <c r="F130" i="18"/>
  <c r="F34" i="18"/>
  <c r="F2085" i="18"/>
  <c r="F1189" i="18"/>
  <c r="F1093" i="18"/>
  <c r="F981" i="18"/>
  <c r="F677" i="18"/>
  <c r="F581" i="18"/>
  <c r="F469" i="18"/>
  <c r="F165" i="18"/>
  <c r="F69" i="18"/>
  <c r="F1644" i="18"/>
  <c r="F4079" i="18"/>
  <c r="F1391" i="18"/>
  <c r="F751" i="18"/>
  <c r="F575" i="18"/>
  <c r="F239" i="18"/>
  <c r="F3524" i="18"/>
  <c r="F3364" i="18"/>
  <c r="F3284" i="18"/>
  <c r="F3044" i="18"/>
  <c r="F2964" i="18"/>
  <c r="F2564" i="18"/>
  <c r="F2404" i="18"/>
  <c r="F2324" i="18"/>
  <c r="F2164" i="18"/>
  <c r="F1316" i="18"/>
  <c r="F1076" i="18"/>
  <c r="F900" i="18"/>
  <c r="F740" i="18"/>
  <c r="F580" i="18"/>
  <c r="F500" i="18"/>
  <c r="F4106" i="18"/>
  <c r="F4026" i="18"/>
  <c r="F3946" i="18"/>
  <c r="F3626" i="18"/>
  <c r="F3546" i="18"/>
  <c r="F3466" i="18"/>
  <c r="F2426" i="18"/>
  <c r="F2266" i="18"/>
  <c r="F2186" i="18"/>
  <c r="F2010" i="18"/>
  <c r="F1386" i="18"/>
  <c r="F1290" i="18"/>
  <c r="F746" i="18"/>
  <c r="F650" i="18"/>
  <c r="F250" i="18"/>
  <c r="F313" i="18"/>
  <c r="F776" i="18"/>
  <c r="F600" i="18"/>
  <c r="F168" i="18"/>
  <c r="F1099" i="18"/>
  <c r="F619" i="18"/>
  <c r="F267" i="18"/>
  <c r="F2558" i="18"/>
  <c r="F2302" i="18"/>
  <c r="F2046" i="18"/>
  <c r="F1790" i="18"/>
  <c r="F1614" i="18"/>
  <c r="F1358" i="18"/>
  <c r="F1182" i="18"/>
  <c r="F750" i="18"/>
  <c r="F478" i="18"/>
  <c r="F110" i="18"/>
  <c r="F3665" i="18"/>
  <c r="F3409" i="18"/>
  <c r="F3153" i="18"/>
  <c r="F2545" i="18"/>
  <c r="F2289" i="18"/>
  <c r="F2113" i="18"/>
  <c r="F1937" i="18"/>
  <c r="F1681" i="18"/>
  <c r="F1425" i="18"/>
  <c r="F897" i="18"/>
  <c r="F721" i="18"/>
  <c r="F545" i="18"/>
  <c r="F369" i="18"/>
  <c r="F2322" i="18"/>
  <c r="F546" i="18"/>
  <c r="F434" i="18"/>
  <c r="F86" i="18"/>
  <c r="F1033" i="18"/>
  <c r="F969" i="18"/>
  <c r="F729" i="18"/>
  <c r="F2636" i="18"/>
  <c r="F1596" i="18"/>
  <c r="F831" i="18"/>
  <c r="F559" i="18"/>
  <c r="F127" i="18"/>
  <c r="F3668" i="18"/>
  <c r="F3508" i="18"/>
  <c r="F3188" i="18"/>
  <c r="F2148" i="18"/>
  <c r="F2068" i="18"/>
  <c r="F1988" i="18"/>
  <c r="F1748" i="18"/>
  <c r="F1492" i="18"/>
  <c r="F1220" i="18"/>
  <c r="F1060" i="18"/>
  <c r="F3191" i="18"/>
  <c r="F3450" i="18"/>
  <c r="F3290" i="18"/>
  <c r="F3210" i="18"/>
  <c r="F3050" i="18"/>
  <c r="F2650" i="18"/>
  <c r="F2570" i="18"/>
  <c r="F2410" i="18"/>
  <c r="F1642" i="18"/>
  <c r="F1274" i="18"/>
  <c r="F1098" i="18"/>
  <c r="F1002" i="18"/>
  <c r="F730" i="18"/>
  <c r="F3216" i="18"/>
  <c r="F256" i="18"/>
  <c r="F1555" i="18"/>
  <c r="F281" i="18"/>
  <c r="F95" i="18"/>
  <c r="F1288" i="18"/>
  <c r="F1208" i="18"/>
  <c r="F1112" i="18"/>
  <c r="F504" i="18"/>
  <c r="F424" i="18"/>
  <c r="F2811" i="18"/>
  <c r="F1691" i="18"/>
  <c r="F523" i="18"/>
  <c r="F2462" i="18"/>
  <c r="F2206" i="18"/>
  <c r="F1950" i="18"/>
  <c r="F1262" i="18"/>
  <c r="F910" i="18"/>
  <c r="F654" i="18"/>
  <c r="F382" i="18"/>
  <c r="F286" i="18"/>
  <c r="F3745" i="18"/>
  <c r="F3569" i="18"/>
  <c r="F3489" i="18"/>
  <c r="F3313" i="18"/>
  <c r="F3233" i="18"/>
  <c r="F3057" i="18"/>
  <c r="F2625" i="18"/>
  <c r="F2193" i="18"/>
  <c r="F1841" i="18"/>
  <c r="F1585" i="18"/>
  <c r="F1329" i="18"/>
  <c r="F1186" i="18"/>
  <c r="F507" i="18"/>
  <c r="F738" i="18"/>
  <c r="F626" i="18"/>
  <c r="F530" i="18"/>
  <c r="D4" i="17"/>
  <c r="M3952" i="18" l="1"/>
  <c r="N1503" i="18"/>
  <c r="M2437" i="18"/>
  <c r="N3347" i="18"/>
  <c r="N1730" i="18"/>
  <c r="O2837" i="18"/>
  <c r="M1730" i="18"/>
  <c r="N3881" i="18"/>
  <c r="O692" i="18"/>
  <c r="N692" i="18"/>
  <c r="O1162" i="18"/>
  <c r="O2818" i="18"/>
  <c r="N2242" i="18"/>
  <c r="M2997" i="18"/>
  <c r="M544" i="18"/>
  <c r="O3999" i="18"/>
  <c r="O3744" i="18"/>
  <c r="O3896" i="18"/>
  <c r="O3908" i="18"/>
  <c r="O2114" i="18"/>
  <c r="O1695" i="18"/>
  <c r="O3474" i="18"/>
  <c r="N3968" i="18"/>
  <c r="M1631" i="18"/>
  <c r="N3195" i="18"/>
  <c r="O1639" i="18"/>
  <c r="M2188" i="18"/>
  <c r="O4145" i="18"/>
  <c r="N2188" i="18"/>
  <c r="O2809" i="18"/>
  <c r="O3454" i="18"/>
  <c r="N1692" i="18"/>
  <c r="N1927" i="18"/>
  <c r="O3325" i="18"/>
  <c r="M2258" i="18"/>
  <c r="M3084" i="18"/>
  <c r="M4180" i="18"/>
  <c r="O1692" i="18"/>
  <c r="O3617" i="18"/>
  <c r="N4142" i="18"/>
  <c r="M4231" i="18"/>
  <c r="M944" i="18"/>
  <c r="N2078" i="18"/>
  <c r="O3299" i="18"/>
  <c r="N1218" i="18"/>
  <c r="N35" i="18"/>
  <c r="O1758" i="18"/>
  <c r="N3432" i="18"/>
  <c r="O4053" i="18"/>
  <c r="N1387" i="18"/>
  <c r="O1730" i="18"/>
  <c r="M3311" i="18"/>
  <c r="M2762" i="18"/>
  <c r="N3108" i="18"/>
  <c r="O2172" i="18"/>
  <c r="O1706" i="18"/>
  <c r="N1008" i="18"/>
  <c r="M3653" i="18"/>
  <c r="O1869" i="18"/>
  <c r="O1589" i="18"/>
  <c r="O1360" i="18"/>
  <c r="N3275" i="18"/>
  <c r="M1927" i="18"/>
  <c r="O2560" i="18"/>
  <c r="M3908" i="18"/>
  <c r="O1349" i="18"/>
  <c r="N3792" i="18"/>
  <c r="M2069" i="18"/>
  <c r="N2331" i="18"/>
  <c r="O3311" i="18"/>
  <c r="O2917" i="18"/>
  <c r="N985" i="18"/>
  <c r="M3833" i="18"/>
  <c r="M531" i="18"/>
  <c r="M3583" i="18"/>
  <c r="M2556" i="18"/>
  <c r="O3090" i="18"/>
  <c r="M3278" i="18"/>
  <c r="O3317" i="18"/>
  <c r="O3880" i="18"/>
  <c r="O2188" i="18"/>
  <c r="N3619" i="18"/>
  <c r="O967" i="18"/>
  <c r="O3913" i="18"/>
  <c r="O4249" i="18"/>
  <c r="M2464" i="18"/>
  <c r="O3495" i="18"/>
  <c r="N3744" i="18"/>
  <c r="O1874" i="18"/>
  <c r="N1554" i="18"/>
  <c r="O3103" i="18"/>
  <c r="O3897" i="18"/>
  <c r="O957" i="18"/>
  <c r="N3136" i="18"/>
  <c r="N3206" i="18"/>
  <c r="N1609" i="18"/>
  <c r="O2121" i="18"/>
  <c r="M3657" i="18"/>
  <c r="N2471" i="18"/>
  <c r="O1200" i="18"/>
  <c r="N2309" i="18"/>
  <c r="M3564" i="18"/>
  <c r="N1733" i="18"/>
  <c r="M2256" i="18"/>
  <c r="N2130" i="18"/>
  <c r="M3999" i="18"/>
  <c r="O3451" i="18"/>
  <c r="O2242" i="18"/>
  <c r="N3908" i="18"/>
  <c r="N4049" i="18"/>
  <c r="N2427" i="18"/>
  <c r="O140" i="18"/>
  <c r="M1488" i="18"/>
  <c r="O2812" i="18"/>
  <c r="O1832" i="18"/>
  <c r="O2247" i="18"/>
  <c r="M1387" i="18"/>
  <c r="N3272" i="18"/>
  <c r="O1739" i="18"/>
  <c r="N3454" i="18"/>
  <c r="O4040" i="18"/>
  <c r="O1387" i="18"/>
  <c r="N3311" i="18"/>
  <c r="M368" i="18"/>
  <c r="M3744" i="18"/>
  <c r="M4031" i="18"/>
  <c r="M2247" i="18"/>
  <c r="N531" i="18"/>
  <c r="O3619" i="18"/>
  <c r="M3495" i="18"/>
  <c r="O3693" i="18"/>
  <c r="N2064" i="18"/>
  <c r="N1553" i="18"/>
  <c r="M1874" i="18"/>
  <c r="O1554" i="18"/>
  <c r="N2114" i="18"/>
  <c r="N3896" i="18"/>
  <c r="O3723" i="18"/>
  <c r="M1148" i="18"/>
  <c r="N967" i="18"/>
  <c r="M2591" i="18"/>
  <c r="O1932" i="18"/>
  <c r="O3826" i="18"/>
  <c r="N2247" i="18"/>
  <c r="O2464" i="18"/>
  <c r="M2172" i="18"/>
  <c r="O1609" i="18"/>
  <c r="O2886" i="18"/>
  <c r="M3451" i="18"/>
  <c r="O3839" i="18"/>
  <c r="M3103" i="18"/>
  <c r="N3999" i="18"/>
  <c r="O2130" i="18"/>
  <c r="O3657" i="18"/>
  <c r="M3597" i="18"/>
  <c r="M3454" i="18"/>
  <c r="M1360" i="18"/>
  <c r="M3272" i="18"/>
  <c r="N2172" i="18"/>
  <c r="M1832" i="18"/>
  <c r="M3676" i="18"/>
  <c r="O3790" i="18"/>
  <c r="O2738" i="18"/>
  <c r="O2253" i="18"/>
  <c r="N3103" i="18"/>
  <c r="O3918" i="18"/>
  <c r="O2157" i="18"/>
  <c r="O1863" i="18"/>
  <c r="O3243" i="18"/>
  <c r="N1360" i="18"/>
  <c r="M3317" i="18"/>
  <c r="O1556" i="18"/>
  <c r="M4129" i="18"/>
  <c r="M1999" i="18"/>
  <c r="N3685" i="18"/>
  <c r="N4127" i="18"/>
  <c r="O739" i="18"/>
  <c r="M3218" i="18"/>
  <c r="N3106" i="18"/>
  <c r="N4245" i="18"/>
  <c r="M2578" i="18"/>
  <c r="M2022" i="18"/>
  <c r="O2501" i="18"/>
  <c r="N3346" i="18"/>
  <c r="M927" i="18"/>
  <c r="M2272" i="18"/>
  <c r="N2562" i="18"/>
  <c r="N4004" i="18"/>
  <c r="N3634" i="18"/>
  <c r="N3924" i="18"/>
  <c r="N2178" i="18"/>
  <c r="N2693" i="18"/>
  <c r="M2815" i="18"/>
  <c r="N3042" i="18"/>
  <c r="O2331" i="18"/>
  <c r="M1692" i="18"/>
  <c r="N2642" i="18"/>
  <c r="N3317" i="18"/>
  <c r="M384" i="18"/>
  <c r="O2556" i="18"/>
  <c r="M2837" i="18"/>
  <c r="O4131" i="18"/>
  <c r="N3314" i="18"/>
  <c r="M2130" i="18"/>
  <c r="M3474" i="18"/>
  <c r="N3372" i="18"/>
  <c r="O428" i="18"/>
  <c r="M4191" i="18"/>
  <c r="O3381" i="18"/>
  <c r="B32" i="21"/>
  <c r="B33" i="21" s="1"/>
  <c r="O2686" i="18"/>
  <c r="N2648" i="18"/>
  <c r="M3558" i="18"/>
  <c r="N3847" i="18"/>
  <c r="N4130" i="18"/>
  <c r="M3688" i="18"/>
  <c r="M967" i="18"/>
  <c r="M2399" i="18"/>
  <c r="O2358" i="18"/>
  <c r="O3430" i="18"/>
  <c r="M822" i="18"/>
  <c r="M3026" i="18"/>
  <c r="O3136" i="18"/>
  <c r="N2437" i="18"/>
  <c r="M2242" i="18"/>
  <c r="N2837" i="18"/>
  <c r="O2626" i="18"/>
  <c r="M2331" i="18"/>
  <c r="M3432" i="18"/>
  <c r="O1657" i="18"/>
  <c r="O3003" i="18"/>
  <c r="N2800" i="18"/>
  <c r="O2669" i="18"/>
  <c r="O1599" i="18"/>
  <c r="O1343" i="18"/>
  <c r="N2035" i="18"/>
  <c r="O2877" i="18"/>
  <c r="O1403" i="18"/>
  <c r="N2917" i="18"/>
  <c r="O3970" i="18"/>
  <c r="M2639" i="18"/>
  <c r="M2407" i="18"/>
  <c r="M4023" i="18"/>
  <c r="O3163" i="18"/>
  <c r="O1170" i="18"/>
  <c r="M472" i="18"/>
  <c r="N3657" i="18"/>
  <c r="N3299" i="18"/>
  <c r="N1874" i="18"/>
  <c r="O4057" i="18"/>
  <c r="N1200" i="18"/>
  <c r="M1158" i="18"/>
  <c r="M3136" i="18"/>
  <c r="N3781" i="18"/>
  <c r="O4069" i="18"/>
  <c r="O4180" i="18"/>
  <c r="N1589" i="18"/>
  <c r="M2635" i="18"/>
  <c r="M655" i="18"/>
  <c r="M965" i="18"/>
  <c r="O2048" i="18"/>
  <c r="N1788" i="18"/>
  <c r="N3573" i="18"/>
  <c r="M3288" i="18"/>
  <c r="N1308" i="18"/>
  <c r="N1302" i="18"/>
  <c r="M3772" i="18"/>
  <c r="O2274" i="18"/>
  <c r="N2274" i="18"/>
  <c r="M2274" i="18"/>
  <c r="O2087" i="18"/>
  <c r="N2087" i="18"/>
  <c r="O3122" i="18"/>
  <c r="O4059" i="18"/>
  <c r="N4059" i="18"/>
  <c r="M4059" i="18"/>
  <c r="O3327" i="18"/>
  <c r="N3327" i="18"/>
  <c r="M3327" i="18"/>
  <c r="M2360" i="18"/>
  <c r="N2360" i="18"/>
  <c r="O3736" i="18"/>
  <c r="N3736" i="18"/>
  <c r="M3736" i="18"/>
  <c r="O1903" i="18"/>
  <c r="O1103" i="18"/>
  <c r="N1103" i="18"/>
  <c r="M1103" i="18"/>
  <c r="N3449" i="18"/>
  <c r="M3449" i="18"/>
  <c r="O3449" i="18"/>
  <c r="O2603" i="18"/>
  <c r="N2603" i="18"/>
  <c r="M2603" i="18"/>
  <c r="N2639" i="18"/>
  <c r="N2860" i="18"/>
  <c r="M2445" i="18"/>
  <c r="O1298" i="18"/>
  <c r="N1298" i="18"/>
  <c r="O2438" i="18"/>
  <c r="N3461" i="18"/>
  <c r="M3533" i="18"/>
  <c r="O1246" i="18"/>
  <c r="M3912" i="18"/>
  <c r="O3912" i="18"/>
  <c r="N4031" i="18"/>
  <c r="N655" i="18"/>
  <c r="M2178" i="18"/>
  <c r="N2738" i="18"/>
  <c r="M2562" i="18"/>
  <c r="N3912" i="18"/>
  <c r="M4226" i="18"/>
  <c r="O400" i="18"/>
  <c r="O1286" i="18"/>
  <c r="N1321" i="18"/>
  <c r="O3811" i="18"/>
  <c r="M2102" i="18"/>
  <c r="O1300" i="18"/>
  <c r="O3945" i="18"/>
  <c r="N406" i="18"/>
  <c r="O1354" i="18"/>
  <c r="N2456" i="18"/>
  <c r="O325" i="18"/>
  <c r="O2200" i="18"/>
  <c r="M1057" i="18"/>
  <c r="O4130" i="18"/>
  <c r="N4040" i="18"/>
  <c r="N3288" i="18"/>
  <c r="O3112" i="18"/>
  <c r="O3738" i="18"/>
  <c r="M4216" i="18"/>
  <c r="O4216" i="18"/>
  <c r="N4216" i="18"/>
  <c r="O856" i="18"/>
  <c r="O988" i="18"/>
  <c r="O3200" i="18"/>
  <c r="N2392" i="18"/>
  <c r="O3847" i="18"/>
  <c r="O3602" i="18"/>
  <c r="M3037" i="18"/>
  <c r="O3037" i="18"/>
  <c r="N1832" i="18"/>
  <c r="O3219" i="18"/>
  <c r="M3513" i="18"/>
  <c r="O3513" i="18"/>
  <c r="N3513" i="18"/>
  <c r="M4192" i="18"/>
  <c r="O4192" i="18"/>
  <c r="N2815" i="18"/>
  <c r="M4249" i="18"/>
  <c r="N4249" i="18"/>
  <c r="O3814" i="18"/>
  <c r="M3814" i="18"/>
  <c r="M3106" i="18"/>
  <c r="M2939" i="18"/>
  <c r="O2939" i="18"/>
  <c r="N2939" i="18"/>
  <c r="N4125" i="18"/>
  <c r="O3935" i="18"/>
  <c r="N3935" i="18"/>
  <c r="M3935" i="18"/>
  <c r="N2789" i="18"/>
  <c r="O2789" i="18"/>
  <c r="O2943" i="18"/>
  <c r="N2943" i="18"/>
  <c r="M2943" i="18"/>
  <c r="N4230" i="18"/>
  <c r="M4230" i="18"/>
  <c r="O1271" i="18"/>
  <c r="N1271" i="18"/>
  <c r="M1271" i="18"/>
  <c r="N3039" i="18"/>
  <c r="M3039" i="18"/>
  <c r="N1256" i="18"/>
  <c r="O1552" i="18"/>
  <c r="M2890" i="18"/>
  <c r="M3453" i="18"/>
  <c r="O1731" i="18"/>
  <c r="O3731" i="18"/>
  <c r="M1008" i="18"/>
  <c r="O2178" i="18"/>
  <c r="O3218" i="18"/>
  <c r="M2835" i="18"/>
  <c r="M3042" i="18"/>
  <c r="O3924" i="18"/>
  <c r="O3743" i="18"/>
  <c r="M585" i="18"/>
  <c r="M2501" i="18"/>
  <c r="O3614" i="18"/>
  <c r="M3847" i="18"/>
  <c r="O2111" i="18"/>
  <c r="O2815" i="18"/>
  <c r="O3343" i="18"/>
  <c r="N3343" i="18"/>
  <c r="M3343" i="18"/>
  <c r="N2079" i="18"/>
  <c r="O2079" i="18"/>
  <c r="M2079" i="18"/>
  <c r="O4032" i="18"/>
  <c r="N4032" i="18"/>
  <c r="O2069" i="18"/>
  <c r="N2069" i="18"/>
  <c r="O3825" i="18"/>
  <c r="N3825" i="18"/>
  <c r="N199" i="18"/>
  <c r="M199" i="18"/>
  <c r="M4100" i="18"/>
  <c r="O4100" i="18"/>
  <c r="N4100" i="18"/>
  <c r="N3063" i="18"/>
  <c r="M3063" i="18"/>
  <c r="N2818" i="18"/>
  <c r="M2818" i="18"/>
  <c r="N3855" i="18"/>
  <c r="O3855" i="18"/>
  <c r="O3405" i="18"/>
  <c r="N3405" i="18"/>
  <c r="M3405" i="18"/>
  <c r="O3506" i="18"/>
  <c r="N3506" i="18"/>
  <c r="M3506" i="18"/>
  <c r="N1610" i="18"/>
  <c r="O2639" i="18"/>
  <c r="N3993" i="18"/>
  <c r="O1247" i="18"/>
  <c r="O2171" i="18"/>
  <c r="M1200" i="18"/>
  <c r="O2562" i="18"/>
  <c r="M3346" i="18"/>
  <c r="O1788" i="18"/>
  <c r="N3970" i="18"/>
  <c r="O3043" i="18"/>
  <c r="M3924" i="18"/>
  <c r="N2812" i="18"/>
  <c r="O2280" i="18"/>
  <c r="N2280" i="18"/>
  <c r="M2280" i="18"/>
  <c r="N114" i="18"/>
  <c r="M114" i="18"/>
  <c r="N2501" i="18"/>
  <c r="O1631" i="18"/>
  <c r="O3346" i="18"/>
  <c r="N1493" i="18"/>
  <c r="M1493" i="18"/>
  <c r="O1223" i="18"/>
  <c r="N1223" i="18"/>
  <c r="M1223" i="18"/>
  <c r="M2121" i="18"/>
  <c r="M4245" i="18"/>
  <c r="M3122" i="18"/>
  <c r="O3032" i="18"/>
  <c r="M3825" i="18"/>
  <c r="N3938" i="18"/>
  <c r="O4004" i="18"/>
  <c r="N2121" i="18"/>
  <c r="M1308" i="18"/>
  <c r="O4245" i="18"/>
  <c r="M4168" i="18"/>
  <c r="N4168" i="18"/>
  <c r="O4168" i="18"/>
  <c r="N1170" i="18"/>
  <c r="N3122" i="18"/>
  <c r="O1231" i="18"/>
  <c r="N1231" i="18"/>
  <c r="M1231" i="18"/>
  <c r="O3106" i="18"/>
  <c r="O2578" i="18"/>
  <c r="O3063" i="18"/>
  <c r="O3573" i="18"/>
  <c r="M1609" i="18"/>
  <c r="M4004" i="18"/>
  <c r="O2563" i="18"/>
  <c r="O4174" i="18"/>
  <c r="N4174" i="18"/>
  <c r="M4174" i="18"/>
  <c r="O2731" i="18"/>
  <c r="N2731" i="18"/>
  <c r="M2731" i="18"/>
  <c r="M4130" i="18"/>
  <c r="M4001" i="18"/>
  <c r="O4001" i="18"/>
  <c r="N4001" i="18"/>
  <c r="N3360" i="18"/>
  <c r="M3360" i="18"/>
  <c r="O3360" i="18"/>
  <c r="M3654" i="18"/>
  <c r="O3654" i="18"/>
  <c r="N3654" i="18"/>
  <c r="N4098" i="18"/>
  <c r="O4098" i="18"/>
  <c r="N4190" i="18"/>
  <c r="M2387" i="18"/>
  <c r="O1576" i="18"/>
  <c r="N1576" i="18"/>
  <c r="M1576" i="18"/>
  <c r="M2204" i="18"/>
  <c r="M957" i="18"/>
  <c r="N957" i="18"/>
  <c r="N2408" i="18"/>
  <c r="O496" i="18"/>
  <c r="N496" i="18"/>
  <c r="M496" i="18"/>
  <c r="M2996" i="18"/>
  <c r="O2996" i="18"/>
  <c r="N2996" i="18"/>
  <c r="O3889" i="18"/>
  <c r="M3889" i="18"/>
  <c r="N3889" i="18"/>
  <c r="N907" i="18"/>
  <c r="N241" i="18"/>
  <c r="M4040" i="18"/>
  <c r="M2738" i="18"/>
  <c r="O2300" i="18"/>
  <c r="N2294" i="18"/>
  <c r="N4131" i="18"/>
  <c r="M3573" i="18"/>
  <c r="O985" i="18"/>
  <c r="M985" i="18"/>
  <c r="M2917" i="18"/>
  <c r="M1298" i="18"/>
  <c r="O3039" i="18"/>
  <c r="O3801" i="18"/>
  <c r="N3801" i="18"/>
  <c r="M3801" i="18"/>
  <c r="O3348" i="18"/>
  <c r="N2272" i="18"/>
  <c r="M783" i="18"/>
  <c r="N1803" i="18"/>
  <c r="M292" i="18"/>
  <c r="O2131" i="18"/>
  <c r="N542" i="18"/>
  <c r="N3445" i="18"/>
  <c r="O3503" i="18"/>
  <c r="O3410" i="18"/>
  <c r="M3953" i="18"/>
  <c r="N925" i="18"/>
  <c r="N3075" i="18"/>
  <c r="O1909" i="18"/>
  <c r="O3808" i="18"/>
  <c r="M1003" i="18"/>
  <c r="M1503" i="18"/>
  <c r="O3239" i="18"/>
  <c r="M2946" i="18"/>
  <c r="O495" i="18"/>
  <c r="N3356" i="18"/>
  <c r="M2748" i="18"/>
  <c r="O3597" i="18"/>
  <c r="N2048" i="18"/>
  <c r="M3880" i="18"/>
  <c r="M3970" i="18"/>
  <c r="O769" i="18"/>
  <c r="M1044" i="18"/>
  <c r="O4241" i="18"/>
  <c r="M3479" i="18"/>
  <c r="M3207" i="18"/>
  <c r="N2373" i="18"/>
  <c r="M979" i="18"/>
  <c r="O368" i="18"/>
  <c r="O441" i="18"/>
  <c r="O905" i="18"/>
  <c r="O1843" i="18"/>
  <c r="M1370" i="18"/>
  <c r="M3377" i="18"/>
  <c r="N116" i="18"/>
  <c r="O1446" i="18"/>
  <c r="N1129" i="18"/>
  <c r="N2773" i="18"/>
  <c r="O2372" i="18"/>
  <c r="N1942" i="18"/>
  <c r="O3768" i="18"/>
  <c r="N3700" i="18"/>
  <c r="M3150" i="18"/>
  <c r="M1639" i="18"/>
  <c r="N4058" i="18"/>
  <c r="N3829" i="18"/>
  <c r="O3792" i="18"/>
  <c r="M4067" i="18"/>
  <c r="O3157" i="18"/>
  <c r="O3936" i="18"/>
  <c r="N3458" i="18"/>
  <c r="O1503" i="18"/>
  <c r="N2399" i="18"/>
  <c r="O331" i="18"/>
  <c r="N1593" i="18"/>
  <c r="N2171" i="18"/>
  <c r="N3218" i="18"/>
  <c r="M3333" i="18"/>
  <c r="M3154" i="18"/>
  <c r="O3151" i="18"/>
  <c r="N3756" i="18"/>
  <c r="M3899" i="18"/>
  <c r="N3880" i="18"/>
  <c r="N644" i="18"/>
  <c r="O2765" i="18"/>
  <c r="O1399" i="18"/>
  <c r="O2123" i="18"/>
  <c r="M3986" i="18"/>
  <c r="M2279" i="18"/>
  <c r="M3443" i="18"/>
  <c r="N647" i="18"/>
  <c r="O3080" i="18"/>
  <c r="O3131" i="18"/>
  <c r="O512" i="18"/>
  <c r="O2797" i="18"/>
  <c r="O2632" i="18"/>
  <c r="M1479" i="18"/>
  <c r="O1451" i="18"/>
  <c r="O531" i="18"/>
  <c r="O2693" i="18"/>
  <c r="M2475" i="18"/>
  <c r="M19" i="18"/>
  <c r="O2095" i="18"/>
  <c r="O2399" i="18"/>
  <c r="M1343" i="18"/>
  <c r="N1751" i="18"/>
  <c r="O3860" i="18"/>
  <c r="O940" i="18"/>
  <c r="O3564" i="18"/>
  <c r="N1366" i="18"/>
  <c r="O2681" i="18"/>
  <c r="N3624" i="18"/>
  <c r="O2105" i="18"/>
  <c r="N605" i="18"/>
  <c r="M1392" i="18"/>
  <c r="M921" i="18"/>
  <c r="O1698" i="18"/>
  <c r="N2416" i="18"/>
  <c r="N3698" i="18"/>
  <c r="O1877" i="18"/>
  <c r="N3280" i="18"/>
  <c r="M2307" i="18"/>
  <c r="N3779" i="18"/>
  <c r="O2216" i="18"/>
  <c r="O2359" i="18"/>
  <c r="N2464" i="18"/>
  <c r="N3731" i="18"/>
  <c r="O444" i="18"/>
  <c r="M3010" i="18"/>
  <c r="M1926" i="18"/>
  <c r="N1282" i="18"/>
  <c r="O1592" i="18"/>
  <c r="M3305" i="18"/>
  <c r="M1899" i="18"/>
  <c r="O3042" i="18"/>
  <c r="N2199" i="18"/>
  <c r="N3688" i="18"/>
  <c r="N1209" i="18"/>
  <c r="M2091" i="18"/>
  <c r="N2256" i="18"/>
  <c r="O1667" i="18"/>
  <c r="M2549" i="18"/>
  <c r="N4018" i="18"/>
  <c r="N3916" i="18"/>
  <c r="M3061" i="18"/>
  <c r="O4203" i="18"/>
  <c r="N2009" i="18"/>
  <c r="O1101" i="18"/>
  <c r="O3077" i="18"/>
  <c r="M3243" i="18"/>
  <c r="N1312" i="18"/>
  <c r="O4118" i="18"/>
  <c r="O1598" i="18"/>
  <c r="O3022" i="18"/>
  <c r="N2417" i="18"/>
  <c r="M2948" i="18"/>
  <c r="O1901" i="18"/>
  <c r="M4098" i="18"/>
  <c r="M332" i="18"/>
  <c r="N1912" i="18"/>
  <c r="O694" i="18"/>
  <c r="M1357" i="18"/>
  <c r="M1611" i="18"/>
  <c r="O3523" i="18"/>
  <c r="O2256" i="18"/>
  <c r="M2757" i="18"/>
  <c r="O1794" i="18"/>
  <c r="M2175" i="18"/>
  <c r="M1795" i="18"/>
  <c r="O1960" i="18"/>
  <c r="O2427" i="18"/>
  <c r="O339" i="18"/>
  <c r="O2360" i="18"/>
  <c r="O1440" i="18"/>
  <c r="N3903" i="18"/>
  <c r="M4160" i="18"/>
  <c r="M609" i="18"/>
  <c r="M1127" i="18"/>
  <c r="N2591" i="18"/>
  <c r="N621" i="18"/>
  <c r="O1010" i="18"/>
  <c r="M2292" i="18"/>
  <c r="N3564" i="18"/>
  <c r="O3432" i="18"/>
  <c r="O1311" i="18"/>
  <c r="O1241" i="18"/>
  <c r="O948" i="18"/>
  <c r="N1071" i="18"/>
  <c r="O4034" i="18"/>
  <c r="N2159" i="18"/>
  <c r="M1024" i="18"/>
  <c r="N2140" i="18"/>
  <c r="N1785" i="18"/>
  <c r="N3282" i="18"/>
  <c r="O1712" i="18"/>
  <c r="O4239" i="18"/>
  <c r="N3586" i="18"/>
  <c r="O4143" i="18"/>
  <c r="N4192" i="18"/>
  <c r="O3248" i="18"/>
  <c r="N1736" i="18"/>
  <c r="N1280" i="18"/>
  <c r="M2440" i="18"/>
  <c r="M3347" i="18"/>
  <c r="M4128" i="18"/>
  <c r="N3747" i="18"/>
  <c r="O3504" i="18"/>
  <c r="O927" i="18"/>
  <c r="O355" i="18"/>
  <c r="M3185" i="18"/>
  <c r="O1330" i="18"/>
  <c r="M3408" i="18"/>
  <c r="O1509" i="18"/>
  <c r="N3163" i="18"/>
  <c r="M3179" i="18"/>
  <c r="N2306" i="18"/>
  <c r="O3007" i="18"/>
  <c r="O3753" i="18"/>
  <c r="O1087" i="18"/>
  <c r="M739" i="18"/>
  <c r="N1546" i="18"/>
  <c r="N2881" i="18"/>
  <c r="N1410" i="18"/>
  <c r="O2207" i="18"/>
  <c r="O3272" i="18"/>
  <c r="O2108" i="18"/>
  <c r="M3516" i="18"/>
  <c r="O795" i="18"/>
  <c r="N2405" i="18"/>
  <c r="O965" i="18"/>
  <c r="O2947" i="18"/>
  <c r="N2434" i="18"/>
  <c r="O3268" i="18"/>
  <c r="O2591" i="18"/>
  <c r="M1863" i="18"/>
  <c r="O3036" i="18"/>
  <c r="O2185" i="18"/>
  <c r="N1695" i="18"/>
  <c r="N3090" i="18"/>
  <c r="O2855" i="18"/>
  <c r="M2642" i="18"/>
  <c r="M3440" i="18"/>
  <c r="O887" i="18"/>
  <c r="M1512" i="18"/>
  <c r="M41" i="18"/>
  <c r="M2836" i="18"/>
  <c r="N3430" i="18"/>
  <c r="M1161" i="18"/>
  <c r="O3969" i="18"/>
  <c r="O1071" i="18"/>
  <c r="M956" i="18"/>
  <c r="O3805" i="18"/>
  <c r="N3177" i="18"/>
  <c r="N2706" i="18"/>
  <c r="N2556" i="18"/>
  <c r="O3952" i="18"/>
  <c r="M1426" i="18"/>
  <c r="N1639" i="18"/>
  <c r="N1863" i="18"/>
  <c r="O2316" i="18"/>
  <c r="N3612" i="18"/>
  <c r="N3814" i="18"/>
  <c r="N3243" i="18"/>
  <c r="M1170" i="18"/>
  <c r="O2793" i="18"/>
  <c r="O3758" i="18"/>
  <c r="O3494" i="18"/>
  <c r="O4137" i="18"/>
  <c r="M2648" i="18"/>
  <c r="M841" i="18"/>
  <c r="O1781" i="18"/>
  <c r="O1304" i="18"/>
  <c r="N1304" i="18"/>
  <c r="M1304" i="18"/>
  <c r="N2119" i="18"/>
  <c r="M2119" i="18"/>
  <c r="N3304" i="18"/>
  <c r="O3304" i="18"/>
  <c r="M3304" i="18"/>
  <c r="M3115" i="18"/>
  <c r="O3115" i="18"/>
  <c r="N3115" i="18"/>
  <c r="N3241" i="18"/>
  <c r="M3241" i="18"/>
  <c r="O3241" i="18"/>
  <c r="M2396" i="18"/>
  <c r="O2396" i="18"/>
  <c r="O4231" i="18"/>
  <c r="O1228" i="18"/>
  <c r="N1228" i="18"/>
  <c r="M1228" i="18"/>
  <c r="O2455" i="18"/>
  <c r="N2455" i="18"/>
  <c r="M2455" i="18"/>
  <c r="O2832" i="18"/>
  <c r="N2832" i="18"/>
  <c r="M2832" i="18"/>
  <c r="O217" i="18"/>
  <c r="M217" i="18"/>
  <c r="O1173" i="18"/>
  <c r="N1173" i="18"/>
  <c r="M1173" i="18"/>
  <c r="O2376" i="18"/>
  <c r="M2376" i="18"/>
  <c r="N2376" i="18"/>
  <c r="O1727" i="18"/>
  <c r="M1727" i="18"/>
  <c r="O3873" i="18"/>
  <c r="N3873" i="18"/>
  <c r="N1515" i="18"/>
  <c r="M1515" i="18"/>
  <c r="N52" i="18"/>
  <c r="M52" i="18"/>
  <c r="O52" i="18"/>
  <c r="O3302" i="18"/>
  <c r="N3302" i="18"/>
  <c r="M3302" i="18"/>
  <c r="M3388" i="18"/>
  <c r="O3388" i="18"/>
  <c r="N3388" i="18"/>
  <c r="N2997" i="18"/>
  <c r="O1750" i="18"/>
  <c r="N1750" i="18"/>
  <c r="M1750" i="18"/>
  <c r="N214" i="18"/>
  <c r="O214" i="18"/>
  <c r="O2174" i="18"/>
  <c r="N2174" i="18"/>
  <c r="M2174" i="18"/>
  <c r="O1772" i="18"/>
  <c r="M1772" i="18"/>
  <c r="N1772" i="18"/>
  <c r="N3495" i="18"/>
  <c r="O2083" i="18"/>
  <c r="N2083" i="18"/>
  <c r="M2083" i="18"/>
  <c r="N4241" i="18"/>
  <c r="O2766" i="18"/>
  <c r="O292" i="18"/>
  <c r="N1029" i="18"/>
  <c r="M1029" i="18"/>
  <c r="N3762" i="18"/>
  <c r="O3762" i="18"/>
  <c r="M3762" i="18"/>
  <c r="O902" i="18"/>
  <c r="N902" i="18"/>
  <c r="M902" i="18"/>
  <c r="O1766" i="18"/>
  <c r="N1766" i="18"/>
  <c r="M1766" i="18"/>
  <c r="O1088" i="18"/>
  <c r="N1088" i="18"/>
  <c r="M3875" i="18"/>
  <c r="N3875" i="18"/>
  <c r="O3875" i="18"/>
  <c r="N432" i="18"/>
  <c r="M432" i="18"/>
  <c r="O432" i="18"/>
  <c r="O1207" i="18"/>
  <c r="O1003" i="18"/>
  <c r="M2416" i="18"/>
  <c r="N3953" i="18"/>
  <c r="M3617" i="18"/>
  <c r="M3075" i="18"/>
  <c r="M2797" i="18"/>
  <c r="M3445" i="18"/>
  <c r="O3010" i="18"/>
  <c r="O1127" i="18"/>
  <c r="M1698" i="18"/>
  <c r="M2095" i="18"/>
  <c r="O2078" i="18"/>
  <c r="O783" i="18"/>
  <c r="N1901" i="18"/>
  <c r="O3953" i="18"/>
  <c r="N3617" i="18"/>
  <c r="O3111" i="18"/>
  <c r="M3111" i="18"/>
  <c r="N3111" i="18"/>
  <c r="O4177" i="18"/>
  <c r="N4177" i="18"/>
  <c r="M4177" i="18"/>
  <c r="O4213" i="18"/>
  <c r="N4213" i="18"/>
  <c r="M4213" i="18"/>
  <c r="M2613" i="18"/>
  <c r="O2613" i="18"/>
  <c r="N2613" i="18"/>
  <c r="O1673" i="18"/>
  <c r="N3010" i="18"/>
  <c r="N1698" i="18"/>
  <c r="N2757" i="18"/>
  <c r="N2095" i="18"/>
  <c r="O1209" i="18"/>
  <c r="O3779" i="18"/>
  <c r="M1204" i="18"/>
  <c r="O1204" i="18"/>
  <c r="N1204" i="18"/>
  <c r="N3724" i="18"/>
  <c r="M3724" i="18"/>
  <c r="O3724" i="18"/>
  <c r="O518" i="18"/>
  <c r="N518" i="18"/>
  <c r="M518" i="18"/>
  <c r="O3915" i="18"/>
  <c r="N3915" i="18"/>
  <c r="O1996" i="18"/>
  <c r="N1996" i="18"/>
  <c r="M1996" i="18"/>
  <c r="O1769" i="18"/>
  <c r="N1769" i="18"/>
  <c r="O3905" i="18"/>
  <c r="N3905" i="18"/>
  <c r="M3905" i="18"/>
  <c r="N3919" i="18"/>
  <c r="M3919" i="18"/>
  <c r="O3919" i="18"/>
  <c r="O3180" i="18"/>
  <c r="N3180" i="18"/>
  <c r="O1579" i="18"/>
  <c r="N1579" i="18"/>
  <c r="M1579" i="18"/>
  <c r="O1427" i="18"/>
  <c r="M1427" i="18"/>
  <c r="O2976" i="18"/>
  <c r="N2976" i="18"/>
  <c r="M2976" i="18"/>
  <c r="M1203" i="18"/>
  <c r="N1203" i="18"/>
  <c r="O850" i="18"/>
  <c r="N850" i="18"/>
  <c r="M850" i="18"/>
  <c r="O3806" i="18"/>
  <c r="N3806" i="18"/>
  <c r="M3806" i="18"/>
  <c r="O2547" i="18"/>
  <c r="N2547" i="18"/>
  <c r="M2547" i="18"/>
  <c r="N4052" i="18"/>
  <c r="M4052" i="18"/>
  <c r="O4052" i="18"/>
  <c r="O4135" i="18"/>
  <c r="N4135" i="18"/>
  <c r="M4135" i="18"/>
  <c r="M3643" i="18"/>
  <c r="O3643" i="18"/>
  <c r="N3643" i="18"/>
  <c r="O3906" i="18"/>
  <c r="M3906" i="18"/>
  <c r="N3906" i="18"/>
  <c r="N2523" i="18"/>
  <c r="M2523" i="18"/>
  <c r="N2688" i="18"/>
  <c r="M2688" i="18"/>
  <c r="O2688" i="18"/>
  <c r="O1356" i="18"/>
  <c r="N1356" i="18"/>
  <c r="M1356" i="18"/>
  <c r="O3639" i="18"/>
  <c r="M3639" i="18"/>
  <c r="N3639" i="18"/>
  <c r="N2914" i="18"/>
  <c r="M2914" i="18"/>
  <c r="O2914" i="18"/>
  <c r="N1314" i="18"/>
  <c r="O1314" i="18"/>
  <c r="M1314" i="18"/>
  <c r="O1394" i="18"/>
  <c r="N1394" i="18"/>
  <c r="O3024" i="18"/>
  <c r="M3024" i="18"/>
  <c r="N3024" i="18"/>
  <c r="M2957" i="18"/>
  <c r="N2957" i="18"/>
  <c r="O2652" i="18"/>
  <c r="N2652" i="18"/>
  <c r="O3189" i="18"/>
  <c r="N3189" i="18"/>
  <c r="M3189" i="18"/>
  <c r="M3915" i="18"/>
  <c r="M3698" i="18"/>
  <c r="O3698" i="18"/>
  <c r="M1469" i="18"/>
  <c r="N1469" i="18"/>
  <c r="O1469" i="18"/>
  <c r="O1184" i="18"/>
  <c r="N1184" i="18"/>
  <c r="M1184" i="18"/>
  <c r="O2327" i="18"/>
  <c r="N2327" i="18"/>
  <c r="M2327" i="18"/>
  <c r="N3525" i="18"/>
  <c r="M3525" i="18"/>
  <c r="O3525" i="18"/>
  <c r="O2806" i="18"/>
  <c r="N2806" i="18"/>
  <c r="O1471" i="18"/>
  <c r="N1471" i="18"/>
  <c r="M1471" i="18"/>
  <c r="O1925" i="18"/>
  <c r="N1925" i="18"/>
  <c r="M1925" i="18"/>
  <c r="M3727" i="18"/>
  <c r="N3727" i="18"/>
  <c r="O3727" i="18"/>
  <c r="N3932" i="18"/>
  <c r="M3932" i="18"/>
  <c r="M3961" i="18"/>
  <c r="N3961" i="18"/>
  <c r="O2014" i="18"/>
  <c r="N2014" i="18"/>
  <c r="M2014" i="18"/>
  <c r="N880" i="18"/>
  <c r="M880" i="18"/>
  <c r="O880" i="18"/>
  <c r="O1759" i="18"/>
  <c r="N1759" i="18"/>
  <c r="M1759" i="18"/>
  <c r="O4193" i="18"/>
  <c r="N4193" i="18"/>
  <c r="M4193" i="18"/>
  <c r="O2491" i="18"/>
  <c r="N2491" i="18"/>
  <c r="M2491" i="18"/>
  <c r="O3895" i="18"/>
  <c r="N3895" i="18"/>
  <c r="O1823" i="18"/>
  <c r="N1823" i="18"/>
  <c r="M1823" i="18"/>
  <c r="M2985" i="18"/>
  <c r="N829" i="18"/>
  <c r="N783" i="18"/>
  <c r="N3157" i="18"/>
  <c r="M339" i="18"/>
  <c r="O890" i="18"/>
  <c r="N3131" i="18"/>
  <c r="M4018" i="18"/>
  <c r="N2797" i="18"/>
  <c r="M1803" i="18"/>
  <c r="M3410" i="18"/>
  <c r="M214" i="18"/>
  <c r="O2757" i="18"/>
  <c r="M3700" i="18"/>
  <c r="M1349" i="18"/>
  <c r="M3180" i="18"/>
  <c r="N2359" i="18"/>
  <c r="M39" i="18"/>
  <c r="O1029" i="18"/>
  <c r="O1460" i="18"/>
  <c r="M3779" i="18"/>
  <c r="N4169" i="18"/>
  <c r="N3237" i="18"/>
  <c r="O3237" i="18"/>
  <c r="M3237" i="18"/>
  <c r="N2341" i="18"/>
  <c r="M2341" i="18"/>
  <c r="O2341" i="18"/>
  <c r="N3240" i="18"/>
  <c r="M3240" i="18"/>
  <c r="O3240" i="18"/>
  <c r="N2896" i="18"/>
  <c r="M2896" i="18"/>
  <c r="O870" i="18"/>
  <c r="N870" i="18"/>
  <c r="O925" i="18"/>
  <c r="M925" i="18"/>
  <c r="O3234" i="18"/>
  <c r="N3234" i="18"/>
  <c r="N972" i="18"/>
  <c r="M972" i="18"/>
  <c r="O972" i="18"/>
  <c r="O1407" i="18"/>
  <c r="N1407" i="18"/>
  <c r="M1407" i="18"/>
  <c r="O4162" i="18"/>
  <c r="M4162" i="18"/>
  <c r="N4162" i="18"/>
  <c r="N814" i="18"/>
  <c r="M814" i="18"/>
  <c r="M2663" i="18"/>
  <c r="N2663" i="18"/>
  <c r="O2663" i="18"/>
  <c r="O2617" i="18"/>
  <c r="M2617" i="18"/>
  <c r="N2617" i="18"/>
  <c r="M1929" i="18"/>
  <c r="O1929" i="18"/>
  <c r="N1929" i="18"/>
  <c r="N368" i="18"/>
  <c r="O3377" i="18"/>
  <c r="N2796" i="18"/>
  <c r="M2796" i="18"/>
  <c r="O2796" i="18"/>
  <c r="O3161" i="18"/>
  <c r="N3161" i="18"/>
  <c r="M3161" i="18"/>
  <c r="O2055" i="18"/>
  <c r="N2055" i="18"/>
  <c r="M2055" i="18"/>
  <c r="O1150" i="18"/>
  <c r="N1150" i="18"/>
  <c r="M1150" i="18"/>
  <c r="M3435" i="18"/>
  <c r="O3435" i="18"/>
  <c r="N3435" i="18"/>
  <c r="O3955" i="18"/>
  <c r="N3955" i="18"/>
  <c r="O1376" i="18"/>
  <c r="N1376" i="18"/>
  <c r="M1376" i="18"/>
  <c r="M3707" i="18"/>
  <c r="O3707" i="18"/>
  <c r="O2252" i="18"/>
  <c r="N3250" i="18"/>
  <c r="M3250" i="18"/>
  <c r="M2524" i="18"/>
  <c r="N2524" i="18"/>
  <c r="O2524" i="18"/>
  <c r="O3266" i="18"/>
  <c r="N3266" i="18"/>
  <c r="M3266" i="18"/>
  <c r="O2314" i="18"/>
  <c r="N2314" i="18"/>
  <c r="M2314" i="18"/>
  <c r="O2907" i="18"/>
  <c r="N2907" i="18"/>
  <c r="M2907" i="18"/>
  <c r="M2808" i="18"/>
  <c r="O2808" i="18"/>
  <c r="N2808" i="18"/>
  <c r="N551" i="18"/>
  <c r="M551" i="18"/>
  <c r="M3594" i="18"/>
  <c r="N3594" i="18"/>
  <c r="O3594" i="18"/>
  <c r="O2997" i="18"/>
  <c r="O3415" i="18"/>
  <c r="N3415" i="18"/>
  <c r="M3415" i="18"/>
  <c r="O764" i="18"/>
  <c r="N764" i="18"/>
  <c r="M764" i="18"/>
  <c r="M2728" i="18"/>
  <c r="N2728" i="18"/>
  <c r="O2728" i="18"/>
  <c r="N3632" i="18"/>
  <c r="M3632" i="18"/>
  <c r="O3632" i="18"/>
  <c r="O12" i="18"/>
  <c r="N12" i="18"/>
  <c r="M12" i="18"/>
  <c r="N2467" i="18"/>
  <c r="M2467" i="18"/>
  <c r="O2467" i="18"/>
  <c r="O3193" i="18"/>
  <c r="N3193" i="18"/>
  <c r="M3193" i="18"/>
  <c r="N2024" i="18"/>
  <c r="M2024" i="18"/>
  <c r="N3061" i="18"/>
  <c r="O3986" i="18"/>
  <c r="O3961" i="18"/>
  <c r="O2858" i="18"/>
  <c r="O2615" i="18"/>
  <c r="M2854" i="18"/>
  <c r="N1003" i="18"/>
  <c r="M2078" i="18"/>
  <c r="O4018" i="18"/>
  <c r="N2123" i="18"/>
  <c r="N3410" i="18"/>
  <c r="M1667" i="18"/>
  <c r="M1909" i="18"/>
  <c r="M441" i="18"/>
  <c r="N1349" i="18"/>
  <c r="O3721" i="18"/>
  <c r="M2198" i="18"/>
  <c r="M3873" i="18"/>
  <c r="M1119" i="18"/>
  <c r="O1119" i="18"/>
  <c r="N1119" i="18"/>
  <c r="N4231" i="18"/>
  <c r="N4099" i="18"/>
  <c r="M4099" i="18"/>
  <c r="M4238" i="18"/>
  <c r="O4238" i="18"/>
  <c r="N4238" i="18"/>
  <c r="O4064" i="18"/>
  <c r="N4064" i="18"/>
  <c r="M4064" i="18"/>
  <c r="N752" i="18"/>
  <c r="M752" i="18"/>
  <c r="N4075" i="18"/>
  <c r="M4075" i="18"/>
  <c r="O2272" i="18"/>
  <c r="N4066" i="18"/>
  <c r="O4066" i="18"/>
  <c r="M4066" i="18"/>
  <c r="N2920" i="18"/>
  <c r="M2920" i="18"/>
  <c r="O2920" i="18"/>
  <c r="O920" i="18"/>
  <c r="O228" i="18"/>
  <c r="N228" i="18"/>
  <c r="M228" i="18"/>
  <c r="N2632" i="18"/>
  <c r="M2632" i="18"/>
  <c r="O2905" i="18"/>
  <c r="N2905" i="18"/>
  <c r="M2905" i="18"/>
  <c r="N3125" i="18"/>
  <c r="O3125" i="18"/>
  <c r="M3125" i="18"/>
  <c r="O2814" i="18"/>
  <c r="M2814" i="18"/>
  <c r="M4185" i="18"/>
  <c r="O4185" i="18"/>
  <c r="N4185" i="18"/>
  <c r="O3541" i="18"/>
  <c r="N3541" i="18"/>
  <c r="O2553" i="18"/>
  <c r="M2553" i="18"/>
  <c r="N2553" i="18"/>
  <c r="N3986" i="18"/>
  <c r="N2557" i="18"/>
  <c r="M2557" i="18"/>
  <c r="O1979" i="18"/>
  <c r="N1979" i="18"/>
  <c r="O3001" i="18"/>
  <c r="N3001" i="18"/>
  <c r="M3001" i="18"/>
  <c r="O1005" i="18"/>
  <c r="N1005" i="18"/>
  <c r="M1005" i="18"/>
  <c r="M2512" i="18"/>
  <c r="O2512" i="18"/>
  <c r="O2697" i="18"/>
  <c r="N2697" i="18"/>
  <c r="M2697" i="18"/>
  <c r="O1915" i="18"/>
  <c r="M1915" i="18"/>
  <c r="N1915" i="18"/>
  <c r="O4113" i="18"/>
  <c r="N4113" i="18"/>
  <c r="M4113" i="18"/>
  <c r="O3305" i="18"/>
  <c r="N3305" i="18"/>
  <c r="O1926" i="18"/>
  <c r="O4169" i="18"/>
  <c r="M4169" i="18"/>
  <c r="M1733" i="18"/>
  <c r="O1733" i="18"/>
  <c r="M3081" i="18"/>
  <c r="N3081" i="18"/>
  <c r="O3081" i="18"/>
  <c r="M3099" i="18"/>
  <c r="M1673" i="18"/>
  <c r="N217" i="18"/>
  <c r="O3061" i="18"/>
  <c r="N1127" i="18"/>
  <c r="N3790" i="18"/>
  <c r="M3790" i="18"/>
  <c r="N1667" i="18"/>
  <c r="N1909" i="18"/>
  <c r="O1515" i="18"/>
  <c r="M3080" i="18"/>
  <c r="O4084" i="18"/>
  <c r="N4084" i="18"/>
  <c r="M4084" i="18"/>
  <c r="N4160" i="18"/>
  <c r="O2423" i="18"/>
  <c r="N1693" i="18"/>
  <c r="O1693" i="18"/>
  <c r="M1693" i="18"/>
  <c r="N467" i="18"/>
  <c r="O467" i="18"/>
  <c r="M467" i="18"/>
  <c r="O1134" i="18"/>
  <c r="M1134" i="18"/>
  <c r="N3959" i="18"/>
  <c r="M3959" i="18"/>
  <c r="O3959" i="18"/>
  <c r="N4149" i="18"/>
  <c r="O4149" i="18"/>
  <c r="O3662" i="18"/>
  <c r="N3662" i="18"/>
  <c r="M3662" i="18"/>
  <c r="M4016" i="18"/>
  <c r="O4016" i="18"/>
  <c r="O2067" i="18"/>
  <c r="N2067" i="18"/>
  <c r="M2067" i="18"/>
  <c r="N3976" i="18"/>
  <c r="M3976" i="18"/>
  <c r="M4116" i="18"/>
  <c r="N4116" i="18"/>
  <c r="O4116" i="18"/>
  <c r="M2546" i="18"/>
  <c r="O2546" i="18"/>
  <c r="N2546" i="18"/>
  <c r="N1261" i="18"/>
  <c r="M1261" i="18"/>
  <c r="O1261" i="18"/>
  <c r="O2213" i="18"/>
  <c r="N2213" i="18"/>
  <c r="M2213" i="18"/>
  <c r="M1129" i="18"/>
  <c r="O1129" i="18"/>
  <c r="N1976" i="18"/>
  <c r="M1976" i="18"/>
  <c r="O1976" i="18"/>
  <c r="O3566" i="18"/>
  <c r="M3566" i="18"/>
  <c r="N3566" i="18"/>
  <c r="N3413" i="18"/>
  <c r="M3413" i="18"/>
  <c r="N3312" i="18"/>
  <c r="M3312" i="18"/>
  <c r="O3312" i="18"/>
  <c r="O4242" i="18"/>
  <c r="N4242" i="18"/>
  <c r="M4242" i="18"/>
  <c r="N2958" i="18"/>
  <c r="M2958" i="18"/>
  <c r="O2261" i="18"/>
  <c r="N2261" i="18"/>
  <c r="M2261" i="18"/>
  <c r="M743" i="18"/>
  <c r="O3335" i="18"/>
  <c r="N3335" i="18"/>
  <c r="N3746" i="18"/>
  <c r="M3746" i="18"/>
  <c r="O3746" i="18"/>
  <c r="N3560" i="18"/>
  <c r="M3560" i="18"/>
  <c r="O3560" i="18"/>
  <c r="N3836" i="18"/>
  <c r="M3836" i="18"/>
  <c r="O3836" i="18"/>
  <c r="N1097" i="18"/>
  <c r="O1097" i="18"/>
  <c r="M1097" i="18"/>
  <c r="N3377" i="18"/>
  <c r="N4093" i="18"/>
  <c r="O4093" i="18"/>
  <c r="N3816" i="18"/>
  <c r="M3816" i="18"/>
  <c r="O3816" i="18"/>
  <c r="O206" i="18"/>
  <c r="M206" i="18"/>
  <c r="O3742" i="18"/>
  <c r="N3742" i="18"/>
  <c r="M3742" i="18"/>
  <c r="O3366" i="18"/>
  <c r="N3366" i="18"/>
  <c r="M3366" i="18"/>
  <c r="O3424" i="18"/>
  <c r="M3424" i="18"/>
  <c r="O2752" i="18"/>
  <c r="M3803" i="18"/>
  <c r="O3803" i="18"/>
  <c r="N3803" i="18"/>
  <c r="O844" i="18"/>
  <c r="N844" i="18"/>
  <c r="M844" i="18"/>
  <c r="N4203" i="18"/>
  <c r="M4203" i="18"/>
  <c r="M1724" i="18"/>
  <c r="O1724" i="18"/>
  <c r="N1724" i="18"/>
  <c r="O645" i="18"/>
  <c r="M645" i="18"/>
  <c r="N3844" i="18"/>
  <c r="M3844" i="18"/>
  <c r="O3844" i="18"/>
  <c r="O3065" i="18"/>
  <c r="M3065" i="18"/>
  <c r="N3503" i="18"/>
  <c r="M3829" i="18"/>
  <c r="N3682" i="18"/>
  <c r="M3682" i="18"/>
  <c r="O3682" i="18"/>
  <c r="O2921" i="18"/>
  <c r="N2921" i="18"/>
  <c r="M2921" i="18"/>
  <c r="O1287" i="18"/>
  <c r="N1287" i="18"/>
  <c r="M1287" i="18"/>
  <c r="M252" i="18"/>
  <c r="O252" i="18"/>
  <c r="N252" i="18"/>
  <c r="O3041" i="18"/>
  <c r="M3041" i="18"/>
  <c r="N3041" i="18"/>
  <c r="M4136" i="18"/>
  <c r="N4136" i="18"/>
  <c r="O4136" i="18"/>
  <c r="M1960" i="18"/>
  <c r="N1960" i="18"/>
  <c r="O1347" i="18"/>
  <c r="N1347" i="18"/>
  <c r="O1625" i="18"/>
  <c r="M1625" i="18"/>
  <c r="N1625" i="18"/>
  <c r="M3605" i="18"/>
  <c r="O3605" i="18"/>
  <c r="N3605" i="18"/>
  <c r="N4196" i="18"/>
  <c r="M4196" i="18"/>
  <c r="O4196" i="18"/>
  <c r="M4200" i="18"/>
  <c r="O4200" i="18"/>
  <c r="N4200" i="18"/>
  <c r="O2370" i="18"/>
  <c r="N2370" i="18"/>
  <c r="M2370" i="18"/>
  <c r="N3257" i="18"/>
  <c r="M3257" i="18"/>
  <c r="O3257" i="18"/>
  <c r="O2118" i="18"/>
  <c r="N2118" i="18"/>
  <c r="M2118" i="18"/>
  <c r="O1404" i="18"/>
  <c r="O1031" i="18"/>
  <c r="N1399" i="18"/>
  <c r="N3424" i="18"/>
  <c r="N1727" i="18"/>
  <c r="N1479" i="18"/>
  <c r="M4149" i="18"/>
  <c r="N339" i="18"/>
  <c r="N3099" i="18"/>
  <c r="N3080" i="18"/>
  <c r="N2279" i="18"/>
  <c r="M602" i="18"/>
  <c r="O3916" i="18"/>
  <c r="O4160" i="18"/>
  <c r="N1134" i="18"/>
  <c r="M1415" i="18"/>
  <c r="O1415" i="18"/>
  <c r="N1415" i="18"/>
  <c r="M2029" i="18"/>
  <c r="O2029" i="18"/>
  <c r="N2029" i="18"/>
  <c r="O2933" i="18"/>
  <c r="N2933" i="18"/>
  <c r="M2933" i="18"/>
  <c r="M3929" i="18"/>
  <c r="O1257" i="18"/>
  <c r="M4032" i="18"/>
  <c r="M3731" i="18"/>
  <c r="O1479" i="18"/>
  <c r="O3099" i="18"/>
  <c r="O2373" i="18"/>
  <c r="M1979" i="18"/>
  <c r="M1088" i="18"/>
  <c r="O2279" i="18"/>
  <c r="M3916" i="18"/>
  <c r="O1135" i="18"/>
  <c r="N1135" i="18"/>
  <c r="M1135" i="18"/>
  <c r="O3149" i="18"/>
  <c r="N3149" i="18"/>
  <c r="M3149" i="18"/>
  <c r="N3712" i="18"/>
  <c r="M3712" i="18"/>
  <c r="O3712" i="18"/>
  <c r="O1218" i="18"/>
  <c r="M1218" i="18"/>
  <c r="O3854" i="18"/>
  <c r="N3854" i="18"/>
  <c r="M3854" i="18"/>
  <c r="M4244" i="18"/>
  <c r="O4244" i="18"/>
  <c r="N4244" i="18"/>
  <c r="M3942" i="18"/>
  <c r="O3942" i="18"/>
  <c r="N3942" i="18"/>
  <c r="O3173" i="18"/>
  <c r="N3173" i="18"/>
  <c r="M3173" i="18"/>
  <c r="M3808" i="18"/>
  <c r="N3808" i="18"/>
  <c r="N944" i="18"/>
  <c r="N3596" i="18"/>
  <c r="M3596" i="18"/>
  <c r="O3596" i="18"/>
  <c r="O1628" i="18"/>
  <c r="M1628" i="18"/>
  <c r="N1628" i="18"/>
  <c r="O800" i="18"/>
  <c r="N800" i="18"/>
  <c r="M800" i="18"/>
  <c r="O1370" i="18"/>
  <c r="N1370" i="18"/>
  <c r="O2421" i="18"/>
  <c r="N2421" i="18"/>
  <c r="M2421" i="18"/>
  <c r="M1678" i="18"/>
  <c r="N1678" i="18"/>
  <c r="O1678" i="18"/>
  <c r="O1922" i="18"/>
  <c r="N1922" i="18"/>
  <c r="M1922" i="18"/>
  <c r="O4015" i="18"/>
  <c r="N4015" i="18"/>
  <c r="M4015" i="18"/>
  <c r="O4139" i="18"/>
  <c r="N4139" i="18"/>
  <c r="M4139" i="18"/>
  <c r="M3365" i="18"/>
  <c r="O3365" i="18"/>
  <c r="N3365" i="18"/>
  <c r="O144" i="18"/>
  <c r="M144" i="18"/>
  <c r="N931" i="18"/>
  <c r="M931" i="18"/>
  <c r="N2622" i="18"/>
  <c r="M2622" i="18"/>
  <c r="O2622" i="18"/>
  <c r="N1136" i="18"/>
  <c r="M1136" i="18"/>
  <c r="O2198" i="18"/>
  <c r="N2198" i="18"/>
  <c r="O2695" i="18"/>
  <c r="N2695" i="18"/>
  <c r="M2695" i="18"/>
  <c r="O2857" i="18"/>
  <c r="N2857" i="18"/>
  <c r="M2857" i="18"/>
  <c r="O2053" i="18"/>
  <c r="N2053" i="18"/>
  <c r="M2053" i="18"/>
  <c r="N3544" i="18"/>
  <c r="M3544" i="18"/>
  <c r="O3544" i="18"/>
  <c r="N3720" i="18"/>
  <c r="M3503" i="18"/>
  <c r="O4194" i="18"/>
  <c r="M4194" i="18"/>
  <c r="N4194" i="18"/>
  <c r="M1756" i="18"/>
  <c r="O1756" i="18"/>
  <c r="N1756" i="18"/>
  <c r="N4080" i="18"/>
  <c r="M4080" i="18"/>
  <c r="O4080" i="18"/>
  <c r="M3253" i="18"/>
  <c r="O3253" i="18"/>
  <c r="N3253" i="18"/>
  <c r="O1559" i="18"/>
  <c r="N1559" i="18"/>
  <c r="O2637" i="18"/>
  <c r="N2637" i="18"/>
  <c r="M2637" i="18"/>
  <c r="M3323" i="18"/>
  <c r="O3323" i="18"/>
  <c r="N3323" i="18"/>
  <c r="N3785" i="18"/>
  <c r="M3785" i="18"/>
  <c r="O3785" i="18"/>
  <c r="O2271" i="18"/>
  <c r="N2271" i="18"/>
  <c r="M2271" i="18"/>
  <c r="N3828" i="18"/>
  <c r="M3828" i="18"/>
  <c r="O3828" i="18"/>
  <c r="O3019" i="18"/>
  <c r="N3019" i="18"/>
  <c r="M3019" i="18"/>
  <c r="O2416" i="18"/>
  <c r="N3981" i="18"/>
  <c r="M3294" i="18"/>
  <c r="M2373" i="18"/>
  <c r="M3299" i="18"/>
  <c r="M2693" i="18"/>
  <c r="O491" i="18"/>
  <c r="M3792" i="18"/>
  <c r="O3688" i="18"/>
  <c r="O148" i="18"/>
  <c r="O2041" i="18"/>
  <c r="O1381" i="18"/>
  <c r="N1381" i="18"/>
  <c r="M1381" i="18"/>
  <c r="O807" i="18"/>
  <c r="O4247" i="18"/>
  <c r="N4247" i="18"/>
  <c r="M4247" i="18"/>
  <c r="N1037" i="18"/>
  <c r="O1037" i="18"/>
  <c r="N3168" i="18"/>
  <c r="M3168" i="18"/>
  <c r="O3168" i="18"/>
  <c r="N3911" i="18"/>
  <c r="M3911" i="18"/>
  <c r="O3911" i="18"/>
  <c r="N927" i="18"/>
  <c r="O3179" i="18"/>
  <c r="O1158" i="18"/>
  <c r="N1158" i="18"/>
  <c r="O544" i="18"/>
  <c r="N544" i="18"/>
  <c r="N3856" i="18"/>
  <c r="M3856" i="18"/>
  <c r="O3856" i="18"/>
  <c r="N2686" i="18"/>
  <c r="M2686" i="18"/>
  <c r="N3531" i="18"/>
  <c r="M3531" i="18"/>
  <c r="O3531" i="18"/>
  <c r="N2610" i="18"/>
  <c r="M2610" i="18"/>
  <c r="O2610" i="18"/>
  <c r="O3119" i="18"/>
  <c r="N3119" i="18"/>
  <c r="M3119" i="18"/>
  <c r="O1583" i="18"/>
  <c r="N1583" i="18"/>
  <c r="M1583" i="18"/>
  <c r="N3826" i="18"/>
  <c r="O3747" i="18"/>
  <c r="N2615" i="18"/>
  <c r="M3007" i="18"/>
  <c r="N1161" i="18"/>
  <c r="M887" i="18"/>
  <c r="O829" i="18"/>
  <c r="M2687" i="18"/>
  <c r="O3586" i="18"/>
  <c r="M475" i="18"/>
  <c r="M3514" i="18"/>
  <c r="M3909" i="18"/>
  <c r="N3848" i="18"/>
  <c r="N2948" i="18"/>
  <c r="M1740" i="18"/>
  <c r="N3148" i="18"/>
  <c r="O2864" i="18"/>
  <c r="M2012" i="18"/>
  <c r="N3517" i="18"/>
  <c r="M1827" i="18"/>
  <c r="N1440" i="18"/>
  <c r="M3896" i="18"/>
  <c r="O2557" i="18"/>
  <c r="N1257" i="18"/>
  <c r="O2763" i="18"/>
  <c r="N2763" i="18"/>
  <c r="O1199" i="18"/>
  <c r="N1199" i="18"/>
  <c r="M1199" i="18"/>
  <c r="N3995" i="18"/>
  <c r="O3995" i="18"/>
  <c r="M3995" i="18"/>
  <c r="O3994" i="18"/>
  <c r="O2357" i="18"/>
  <c r="N2357" i="18"/>
  <c r="M2357" i="18"/>
  <c r="N1794" i="18"/>
  <c r="M1794" i="18"/>
  <c r="M3195" i="18"/>
  <c r="O3195" i="18"/>
  <c r="O1467" i="18"/>
  <c r="N1467" i="18"/>
  <c r="M1467" i="18"/>
  <c r="N2104" i="18"/>
  <c r="M2104" i="18"/>
  <c r="O2104" i="18"/>
  <c r="M71" i="18"/>
  <c r="M3968" i="18"/>
  <c r="O3968" i="18"/>
  <c r="M495" i="18"/>
  <c r="N3693" i="18"/>
  <c r="M3693" i="18"/>
  <c r="O114" i="18"/>
  <c r="N1758" i="18"/>
  <c r="M1758" i="18"/>
  <c r="O2873" i="18"/>
  <c r="N2873" i="18"/>
  <c r="M2873" i="18"/>
  <c r="O4044" i="18"/>
  <c r="N4044" i="18"/>
  <c r="M4044" i="18"/>
  <c r="O4094" i="18"/>
  <c r="N4094" i="18"/>
  <c r="M4094" i="18"/>
  <c r="O1961" i="18"/>
  <c r="N1961" i="18"/>
  <c r="M1961" i="18"/>
  <c r="M860" i="18"/>
  <c r="O4230" i="18"/>
  <c r="N861" i="18"/>
  <c r="M861" i="18"/>
  <c r="O861" i="18"/>
  <c r="N4053" i="18"/>
  <c r="M4053" i="18"/>
  <c r="N4165" i="18"/>
  <c r="M4165" i="18"/>
  <c r="O3772" i="18"/>
  <c r="N3772" i="18"/>
  <c r="O2831" i="18"/>
  <c r="N2831" i="18"/>
  <c r="M2831" i="18"/>
  <c r="N1926" i="18"/>
  <c r="O1620" i="18"/>
  <c r="N1620" i="18"/>
  <c r="N3964" i="18"/>
  <c r="M3964" i="18"/>
  <c r="O3964" i="18"/>
  <c r="M3769" i="18"/>
  <c r="O3769" i="18"/>
  <c r="N3769" i="18"/>
  <c r="M3826" i="18"/>
  <c r="M2615" i="18"/>
  <c r="N3120" i="18"/>
  <c r="O539" i="18"/>
  <c r="M1257" i="18"/>
  <c r="M3336" i="18"/>
  <c r="O3336" i="18"/>
  <c r="N3471" i="18"/>
  <c r="M3471" i="18"/>
  <c r="O3471" i="18"/>
  <c r="M4046" i="18"/>
  <c r="O4046" i="18"/>
  <c r="N4046" i="18"/>
  <c r="M4081" i="18"/>
  <c r="N4081" i="18"/>
  <c r="O4126" i="18"/>
  <c r="N4126" i="18"/>
  <c r="M4126" i="18"/>
  <c r="O3347" i="18"/>
  <c r="M3981" i="18"/>
  <c r="O3981" i="18"/>
  <c r="M3747" i="18"/>
  <c r="M3090" i="18"/>
  <c r="N3007" i="18"/>
  <c r="O1161" i="18"/>
  <c r="N887" i="18"/>
  <c r="M2573" i="18"/>
  <c r="M829" i="18"/>
  <c r="N2752" i="18"/>
  <c r="N2855" i="18"/>
  <c r="O3408" i="18"/>
  <c r="M948" i="18"/>
  <c r="O3925" i="18"/>
  <c r="N625" i="18"/>
  <c r="N3835" i="18"/>
  <c r="N2721" i="18"/>
  <c r="N1532" i="18"/>
  <c r="M2115" i="18"/>
  <c r="O937" i="18"/>
  <c r="M1434" i="18"/>
  <c r="O2608" i="18"/>
  <c r="O1132" i="18"/>
  <c r="O1406" i="18"/>
  <c r="O1305" i="18"/>
  <c r="M2659" i="18"/>
  <c r="N1229" i="18"/>
  <c r="O2499" i="18"/>
  <c r="O632" i="18"/>
  <c r="O374" i="18"/>
  <c r="O2887" i="18"/>
  <c r="M257" i="18"/>
  <c r="O2967" i="18"/>
  <c r="M1510" i="18"/>
  <c r="M2448" i="18"/>
  <c r="M1237" i="18"/>
  <c r="O4081" i="18"/>
  <c r="O4043" i="18"/>
  <c r="O2974" i="18"/>
  <c r="N2974" i="18"/>
  <c r="O3134" i="18"/>
  <c r="M3369" i="18"/>
  <c r="O3369" i="18"/>
  <c r="N3369" i="18"/>
  <c r="N1353" i="18"/>
  <c r="O1353" i="18"/>
  <c r="O4121" i="18"/>
  <c r="N4121" i="18"/>
  <c r="M4121" i="18"/>
  <c r="M3484" i="18"/>
  <c r="O3484" i="18"/>
  <c r="O3214" i="18"/>
  <c r="M3214" i="18"/>
  <c r="N3214" i="18"/>
  <c r="N3658" i="18"/>
  <c r="M3658" i="18"/>
  <c r="O3658" i="18"/>
  <c r="O4063" i="18"/>
  <c r="N4063" i="18"/>
  <c r="M4063" i="18"/>
  <c r="M3459" i="18"/>
  <c r="O2248" i="18"/>
  <c r="N2248" i="18"/>
  <c r="M2248" i="18"/>
  <c r="N739" i="18"/>
  <c r="N1739" i="18"/>
  <c r="M1739" i="18"/>
  <c r="N1673" i="18"/>
  <c r="M3733" i="18"/>
  <c r="N3733" i="18"/>
  <c r="O3733" i="18"/>
  <c r="O2773" i="18"/>
  <c r="M2773" i="18"/>
  <c r="O2988" i="18"/>
  <c r="N2988" i="18"/>
  <c r="M2988" i="18"/>
  <c r="M1071" i="18"/>
  <c r="N2858" i="18"/>
  <c r="O3442" i="18"/>
  <c r="N4129" i="18"/>
  <c r="N948" i="18"/>
  <c r="O659" i="18"/>
  <c r="M4239" i="18"/>
  <c r="M3586" i="18"/>
  <c r="M2974" i="18"/>
  <c r="O1188" i="18"/>
  <c r="N1388" i="18"/>
  <c r="N3354" i="18"/>
  <c r="O2400" i="18"/>
  <c r="O3270" i="18"/>
  <c r="O1055" i="18"/>
  <c r="M3373" i="18"/>
  <c r="M2320" i="18"/>
  <c r="M4195" i="18"/>
  <c r="O1015" i="18"/>
  <c r="M3280" i="18"/>
  <c r="M1660" i="18"/>
  <c r="O732" i="18"/>
  <c r="N2458" i="18"/>
  <c r="M3389" i="18"/>
  <c r="O2019" i="18"/>
  <c r="M3315" i="18"/>
  <c r="O780" i="18"/>
  <c r="N1404" i="18"/>
  <c r="N1024" i="18"/>
  <c r="M1554" i="18"/>
  <c r="M2372" i="18"/>
  <c r="N2372" i="18"/>
  <c r="O1749" i="18"/>
  <c r="N1749" i="18"/>
  <c r="N2265" i="18"/>
  <c r="M2265" i="18"/>
  <c r="O2265" i="18"/>
  <c r="O1253" i="18"/>
  <c r="M1253" i="18"/>
  <c r="O3822" i="18"/>
  <c r="N3822" i="18"/>
  <c r="M3822" i="18"/>
  <c r="O4031" i="18"/>
  <c r="N1031" i="18"/>
  <c r="M2858" i="18"/>
  <c r="N4239" i="18"/>
  <c r="O1359" i="18"/>
  <c r="O57" i="18"/>
  <c r="O989" i="18"/>
  <c r="O1024" i="18"/>
  <c r="M2563" i="18"/>
  <c r="M2159" i="18"/>
  <c r="M807" i="18"/>
  <c r="M1736" i="18"/>
  <c r="M1749" i="18"/>
  <c r="O1047" i="18"/>
  <c r="M3248" i="18"/>
  <c r="N1253" i="18"/>
  <c r="O2646" i="18"/>
  <c r="N4016" i="18"/>
  <c r="N3134" i="18"/>
  <c r="O2495" i="18"/>
  <c r="O19" i="18"/>
  <c r="N2021" i="18"/>
  <c r="O196" i="18"/>
  <c r="M3955" i="18"/>
  <c r="O3932" i="18"/>
  <c r="M1619" i="18"/>
  <c r="O2667" i="18"/>
  <c r="O1282" i="18"/>
  <c r="O571" i="18"/>
  <c r="O2257" i="18"/>
  <c r="N2257" i="18"/>
  <c r="M3504" i="18"/>
  <c r="O1462" i="18"/>
  <c r="N1462" i="18"/>
  <c r="M1462" i="18"/>
  <c r="M1620" i="18"/>
  <c r="N1426" i="18"/>
  <c r="O3275" i="18"/>
  <c r="M3275" i="18"/>
  <c r="M4152" i="18"/>
  <c r="M3134" i="18"/>
  <c r="M1087" i="18"/>
  <c r="M355" i="18"/>
  <c r="N807" i="18"/>
  <c r="N1087" i="18"/>
  <c r="M3805" i="18"/>
  <c r="O3011" i="18"/>
  <c r="O1475" i="18"/>
  <c r="N3248" i="18"/>
  <c r="M4143" i="18"/>
  <c r="O3943" i="18"/>
  <c r="M1709" i="18"/>
  <c r="N4008" i="18"/>
  <c r="M1353" i="18"/>
  <c r="N3820" i="18"/>
  <c r="O3710" i="18"/>
  <c r="N3710" i="18"/>
  <c r="M3710" i="18"/>
  <c r="O4155" i="18"/>
  <c r="N3481" i="18"/>
  <c r="N609" i="18"/>
  <c r="M3556" i="18"/>
  <c r="N3504" i="18"/>
  <c r="O2929" i="18"/>
  <c r="N2396" i="18"/>
  <c r="M4090" i="18"/>
  <c r="O4090" i="18"/>
  <c r="M3470" i="18"/>
  <c r="N3470" i="18"/>
  <c r="O3470" i="18"/>
  <c r="M1404" i="18"/>
  <c r="N2754" i="18"/>
  <c r="M2754" i="18"/>
  <c r="O2754" i="18"/>
  <c r="O3085" i="18"/>
  <c r="N3085" i="18"/>
  <c r="M3085" i="18"/>
  <c r="O3029" i="18"/>
  <c r="N355" i="18"/>
  <c r="N4034" i="18"/>
  <c r="N3805" i="18"/>
  <c r="M890" i="18"/>
  <c r="M2865" i="18"/>
  <c r="M3723" i="18"/>
  <c r="N4143" i="18"/>
  <c r="N2718" i="18"/>
  <c r="N195" i="18"/>
  <c r="N233" i="18"/>
  <c r="O1180" i="18"/>
  <c r="O3232" i="18"/>
  <c r="O294" i="18"/>
  <c r="N3101" i="18"/>
  <c r="L3837" i="18"/>
  <c r="L2743" i="18"/>
  <c r="L2668" i="18"/>
  <c r="L910" i="18"/>
  <c r="L1729" i="18"/>
  <c r="L85" i="18"/>
  <c r="L152" i="18"/>
  <c r="O1822" i="18"/>
  <c r="O1079" i="18"/>
  <c r="O791" i="18"/>
  <c r="M2108" i="18"/>
  <c r="O2147" i="18"/>
  <c r="N3484" i="18"/>
  <c r="O4129" i="18"/>
  <c r="N4128" i="18"/>
  <c r="N1712" i="18"/>
  <c r="O4128" i="18"/>
  <c r="N4226" i="18"/>
  <c r="M3430" i="18"/>
  <c r="M3163" i="18"/>
  <c r="O4226" i="18"/>
  <c r="O2642" i="18"/>
  <c r="M4034" i="18"/>
  <c r="M2114" i="18"/>
  <c r="M1695" i="18"/>
  <c r="N890" i="18"/>
  <c r="O3440" i="18"/>
  <c r="N3723" i="18"/>
  <c r="O4070" i="18"/>
  <c r="O3497" i="18"/>
  <c r="O2583" i="18"/>
  <c r="N3689" i="18"/>
  <c r="N2108" i="18"/>
  <c r="M3157" i="18"/>
  <c r="M3969" i="18"/>
  <c r="N2519" i="18"/>
  <c r="N3876" i="18"/>
  <c r="M3876" i="18"/>
  <c r="O3876" i="18"/>
  <c r="O3929" i="18"/>
  <c r="N3929" i="18"/>
  <c r="O3016" i="18"/>
  <c r="N3016" i="18"/>
  <c r="M3016" i="18"/>
  <c r="N3597" i="18"/>
  <c r="N3775" i="18"/>
  <c r="M3775" i="18"/>
  <c r="O3775" i="18"/>
  <c r="N3556" i="18"/>
  <c r="O3556" i="18"/>
  <c r="O3501" i="18"/>
  <c r="N1174" i="18"/>
  <c r="N4206" i="18"/>
  <c r="O991" i="18"/>
  <c r="O1051" i="18"/>
  <c r="O1920" i="18"/>
  <c r="M2086" i="18"/>
  <c r="M1595" i="18"/>
  <c r="O622" i="18"/>
  <c r="O2328" i="18"/>
  <c r="M1986" i="18"/>
  <c r="O3985" i="18"/>
  <c r="N3904" i="18"/>
  <c r="N3969" i="18"/>
  <c r="M603" i="18"/>
  <c r="M2009" i="18"/>
  <c r="M3296" i="18"/>
  <c r="M2725" i="18"/>
  <c r="O1834" i="18"/>
  <c r="O3997" i="18"/>
  <c r="O1862" i="18"/>
  <c r="O3966" i="18"/>
  <c r="N563" i="18"/>
  <c r="O2515" i="18"/>
  <c r="O153" i="18"/>
  <c r="O2764" i="18"/>
  <c r="O2140" i="18"/>
  <c r="N3205" i="18"/>
  <c r="O3963" i="18"/>
  <c r="N2745" i="18"/>
  <c r="M1785" i="18"/>
  <c r="N3209" i="18"/>
  <c r="M2882" i="18"/>
  <c r="N3391" i="18"/>
  <c r="O1484" i="18"/>
  <c r="N1484" i="18"/>
  <c r="M1484" i="18"/>
  <c r="O2153" i="18"/>
  <c r="N3474" i="18"/>
  <c r="O2211" i="18"/>
  <c r="N3224" i="18"/>
  <c r="O3887" i="18"/>
  <c r="O1782" i="18"/>
  <c r="O775" i="18"/>
  <c r="O2643" i="18"/>
  <c r="O1675" i="18"/>
  <c r="M2511" i="18"/>
  <c r="O1577" i="18"/>
  <c r="N2433" i="18"/>
  <c r="O3859" i="18"/>
  <c r="M160" i="18"/>
  <c r="O2447" i="18"/>
  <c r="N211" i="18"/>
  <c r="O2208" i="18"/>
  <c r="M3234" i="18"/>
  <c r="O4119" i="18"/>
  <c r="N3032" i="18"/>
  <c r="O551" i="18"/>
  <c r="O2070" i="18"/>
  <c r="N951" i="18"/>
  <c r="M2652" i="18"/>
  <c r="N3692" i="18"/>
  <c r="O1463" i="18"/>
  <c r="N4000" i="18"/>
  <c r="O2902" i="18"/>
  <c r="O1553" i="18"/>
  <c r="N3112" i="18"/>
  <c r="N3768" i="18"/>
  <c r="O4075" i="18"/>
  <c r="M3032" i="18"/>
  <c r="N1069" i="18"/>
  <c r="O3251" i="18"/>
  <c r="O3326" i="18"/>
  <c r="N3084" i="18"/>
  <c r="N3804" i="18"/>
  <c r="O1879" i="18"/>
  <c r="N3128" i="18"/>
  <c r="N2814" i="18"/>
  <c r="O68" i="18"/>
  <c r="O2024" i="18"/>
  <c r="M3866" i="18"/>
  <c r="M3867" i="18"/>
  <c r="N3408" i="18"/>
  <c r="N3472" i="18"/>
  <c r="N2509" i="18"/>
  <c r="M3618" i="18"/>
  <c r="M3177" i="18"/>
  <c r="O3890" i="18"/>
  <c r="N2934" i="18"/>
  <c r="O896" i="18"/>
  <c r="M1394" i="18"/>
  <c r="O1993" i="18"/>
  <c r="N2518" i="18"/>
  <c r="M259" i="18"/>
  <c r="M2492" i="18"/>
  <c r="O2979" i="18"/>
  <c r="N4123" i="18"/>
  <c r="N2904" i="18"/>
  <c r="O1736" i="18"/>
  <c r="O3203" i="18"/>
  <c r="M2434" i="18"/>
  <c r="N3923" i="18"/>
  <c r="M1864" i="18"/>
  <c r="O1350" i="18"/>
  <c r="M3830" i="18"/>
  <c r="N2866" i="18"/>
  <c r="O3113" i="18"/>
  <c r="M2139" i="18"/>
  <c r="M1385" i="18"/>
  <c r="O2555" i="18"/>
  <c r="O2487" i="18"/>
  <c r="N3952" i="18"/>
  <c r="M2196" i="18"/>
  <c r="M978" i="18"/>
  <c r="M3590" i="18"/>
  <c r="O2521" i="18"/>
  <c r="M1575" i="18"/>
  <c r="M220" i="18"/>
  <c r="O2119" i="18"/>
  <c r="O979" i="18"/>
  <c r="N3441" i="18"/>
  <c r="M4241" i="18"/>
  <c r="M1399" i="18"/>
  <c r="M2778" i="18"/>
  <c r="O3281" i="18"/>
  <c r="N144" i="18"/>
  <c r="M943" i="18"/>
  <c r="M2763" i="18"/>
  <c r="O3796" i="18"/>
  <c r="O1963" i="18"/>
  <c r="O930" i="18"/>
  <c r="O3008" i="18"/>
  <c r="O3155" i="18"/>
  <c r="N4201" i="18"/>
  <c r="O2236" i="18"/>
  <c r="N1768" i="18"/>
  <c r="O1867" i="18"/>
  <c r="M1868" i="18"/>
  <c r="N349" i="18"/>
  <c r="N2819" i="18"/>
  <c r="O1289" i="18"/>
  <c r="N431" i="18"/>
  <c r="N149" i="18"/>
  <c r="N2698" i="18"/>
  <c r="N1438" i="18"/>
  <c r="M2867" i="18"/>
  <c r="N1567" i="18"/>
  <c r="N2783" i="18"/>
  <c r="O1426" i="18"/>
  <c r="M2460" i="18"/>
  <c r="N3440" i="18"/>
  <c r="N3940" i="18"/>
  <c r="M1401" i="18"/>
  <c r="O2680" i="18"/>
  <c r="M2231" i="18"/>
  <c r="O1416" i="18"/>
  <c r="N2743" i="18"/>
  <c r="M1641" i="18"/>
  <c r="N3092" i="18"/>
  <c r="M1086" i="18"/>
  <c r="M2023" i="18"/>
  <c r="O2634" i="18"/>
  <c r="N350" i="18"/>
  <c r="M463" i="18"/>
  <c r="N2968" i="18"/>
  <c r="O2523" i="18"/>
  <c r="N1343" i="18"/>
  <c r="M3608" i="18"/>
  <c r="O2896" i="18"/>
  <c r="N1427" i="18"/>
  <c r="N2748" i="18"/>
  <c r="N3535" i="18"/>
  <c r="N2790" i="18"/>
  <c r="O2061" i="18"/>
  <c r="O1502" i="18"/>
  <c r="N4090" i="18"/>
  <c r="O1338" i="18"/>
  <c r="M3261" i="18"/>
  <c r="M1432" i="18"/>
  <c r="O1677" i="18"/>
  <c r="M167" i="18"/>
  <c r="M847" i="18"/>
  <c r="O1167" i="18"/>
  <c r="N3703" i="18"/>
  <c r="O1605" i="18"/>
  <c r="M1801" i="18"/>
  <c r="M4208" i="18"/>
  <c r="O1275" i="18"/>
  <c r="N3072" i="18"/>
  <c r="M727" i="18"/>
  <c r="O4189" i="18"/>
  <c r="N3552" i="18"/>
  <c r="N103" i="18"/>
  <c r="M2755" i="18"/>
  <c r="L4030" i="18"/>
  <c r="M787" i="18"/>
  <c r="O612" i="18"/>
  <c r="O2850" i="18"/>
  <c r="N2089" i="18"/>
  <c r="M3068" i="18"/>
  <c r="N2719" i="18"/>
  <c r="M2264" i="18"/>
  <c r="O3426" i="18"/>
  <c r="M3152" i="18"/>
  <c r="M1813" i="18"/>
  <c r="N2502" i="18"/>
  <c r="O2940" i="18"/>
  <c r="O3998" i="18"/>
  <c r="O2483" i="18"/>
  <c r="M2706" i="18"/>
  <c r="O3538" i="18"/>
  <c r="M3473" i="18"/>
  <c r="M101" i="18"/>
  <c r="N613" i="18"/>
  <c r="M854" i="18"/>
  <c r="M1324" i="18"/>
  <c r="O2133" i="18"/>
  <c r="N918" i="18"/>
  <c r="O1728" i="18"/>
  <c r="N1949" i="18"/>
  <c r="O1721" i="18"/>
  <c r="N3637" i="18"/>
  <c r="M2235" i="18"/>
  <c r="M3567" i="18"/>
  <c r="M1778" i="18"/>
  <c r="O276" i="18"/>
  <c r="M419" i="18"/>
  <c r="M1347" i="18"/>
  <c r="M3751" i="18"/>
  <c r="O2627" i="18"/>
  <c r="O4211" i="18"/>
  <c r="N2170" i="18"/>
  <c r="N3581" i="18"/>
  <c r="M1588" i="18"/>
  <c r="O786" i="18"/>
  <c r="O3375" i="18"/>
  <c r="O3865" i="18"/>
  <c r="O3849" i="18"/>
  <c r="O2137" i="18"/>
  <c r="M2288" i="18"/>
  <c r="N3231" i="18"/>
  <c r="M1856" i="18"/>
  <c r="M3685" i="18"/>
  <c r="O3035" i="18"/>
  <c r="M1070" i="18"/>
  <c r="M1722" i="18"/>
  <c r="O1542" i="18"/>
  <c r="N2162" i="18"/>
  <c r="M3903" i="18"/>
  <c r="O840" i="18"/>
  <c r="O3834" i="18"/>
  <c r="M3895" i="18"/>
  <c r="O809" i="18"/>
  <c r="O2199" i="18"/>
  <c r="O1972" i="18"/>
  <c r="N2707" i="18"/>
  <c r="M2301" i="18"/>
  <c r="O2056" i="18"/>
  <c r="M4013" i="18"/>
  <c r="N2655" i="18"/>
  <c r="O3445" i="18"/>
  <c r="M656" i="18"/>
  <c r="O384" i="18"/>
  <c r="M819" i="18"/>
  <c r="O87" i="18"/>
  <c r="M2960" i="18"/>
  <c r="N3715" i="18"/>
  <c r="M3541" i="18"/>
  <c r="N4236" i="18"/>
  <c r="O2293" i="18"/>
  <c r="M1449" i="18"/>
  <c r="N1068" i="18"/>
  <c r="M2821" i="18"/>
  <c r="N3707" i="18"/>
  <c r="M510" i="18"/>
  <c r="O2785" i="18"/>
  <c r="M2397" i="18"/>
  <c r="N939" i="18"/>
  <c r="M2365" i="18"/>
  <c r="N2431" i="18"/>
  <c r="M3885" i="18"/>
  <c r="O1027" i="18"/>
  <c r="O2368" i="18"/>
  <c r="O3532" i="18"/>
  <c r="M1042" i="18"/>
  <c r="O3406" i="18"/>
  <c r="M1431" i="18"/>
  <c r="N166" i="18"/>
  <c r="N3095" i="18"/>
  <c r="M2765" i="18"/>
  <c r="N1293" i="18"/>
  <c r="O2589" i="18"/>
  <c r="M3133" i="18"/>
  <c r="M517" i="18"/>
  <c r="N3381" i="18"/>
  <c r="O1800" i="18"/>
  <c r="O3091" i="18"/>
  <c r="N3623" i="18"/>
  <c r="N1164" i="18"/>
  <c r="O527" i="18"/>
  <c r="O2915" i="18"/>
  <c r="N3037" i="18"/>
  <c r="O1151" i="18"/>
  <c r="M3720" i="18"/>
  <c r="O4165" i="18"/>
  <c r="M2744" i="18"/>
  <c r="O704" i="18"/>
  <c r="O984" i="18"/>
  <c r="O1540" i="18"/>
  <c r="M305" i="18"/>
  <c r="M1715" i="18"/>
  <c r="O2712" i="18"/>
  <c r="O3394" i="18"/>
  <c r="M868" i="18"/>
  <c r="M1522" i="18"/>
  <c r="O2239" i="18"/>
  <c r="N3696" i="18"/>
  <c r="N2453" i="18"/>
  <c r="M3845" i="18"/>
  <c r="N3757" i="18"/>
  <c r="O172" i="18"/>
  <c r="N3767" i="18"/>
  <c r="M3933" i="18"/>
  <c r="M845" i="18"/>
  <c r="M2477" i="18"/>
  <c r="M947" i="18"/>
  <c r="M1187" i="18"/>
  <c r="O1980" i="18"/>
  <c r="N1403" i="18"/>
  <c r="O2345" i="18"/>
  <c r="N3436" i="18"/>
  <c r="M3225" i="18"/>
  <c r="N2422" i="18"/>
  <c r="M2780" i="18"/>
  <c r="N206" i="18"/>
  <c r="N2761" i="18"/>
  <c r="M3268" i="18"/>
  <c r="N3728" i="18"/>
  <c r="O542" i="18"/>
  <c r="N912" i="18"/>
  <c r="N3749" i="18"/>
  <c r="M3274" i="18"/>
  <c r="M2929" i="18"/>
  <c r="N279" i="18"/>
  <c r="N765" i="18"/>
  <c r="O647" i="18"/>
  <c r="M2691" i="18"/>
  <c r="M3827" i="18"/>
  <c r="O2965" i="18"/>
  <c r="M4036" i="18"/>
  <c r="N2888" i="18"/>
  <c r="M2624" i="18"/>
  <c r="O3083" i="18"/>
  <c r="M3005" i="18"/>
  <c r="O3211" i="18"/>
  <c r="O1965" i="18"/>
  <c r="N1563" i="18"/>
  <c r="M2229" i="18"/>
  <c r="O2860" i="18"/>
  <c r="O2223" i="18"/>
  <c r="M295" i="18"/>
  <c r="M493" i="18"/>
  <c r="O1600" i="18"/>
  <c r="N643" i="18"/>
  <c r="O3075" i="18"/>
  <c r="N665" i="18"/>
  <c r="O1067" i="18"/>
  <c r="O2771" i="18"/>
  <c r="O655" i="18"/>
  <c r="N3738" i="18"/>
  <c r="O3428" i="18"/>
  <c r="O4150" i="18"/>
  <c r="M2789" i="18"/>
  <c r="O3630" i="18"/>
  <c r="N4224" i="18"/>
  <c r="O3204" i="18"/>
  <c r="M4050" i="18"/>
  <c r="N3646" i="18"/>
  <c r="M2048" i="18"/>
  <c r="N1973" i="18"/>
  <c r="N2792" i="18"/>
  <c r="O199" i="18"/>
  <c r="O2183" i="18"/>
  <c r="O3957" i="18"/>
  <c r="M1788" i="18"/>
  <c r="M3673" i="18"/>
  <c r="N25" i="18"/>
  <c r="M2002" i="18"/>
  <c r="M2018" i="18"/>
  <c r="N1499" i="18"/>
  <c r="O2176" i="18"/>
  <c r="M3017" i="18"/>
  <c r="O3765" i="18"/>
  <c r="N41" i="18"/>
  <c r="N1239" i="18"/>
  <c r="O1581" i="18"/>
  <c r="O3286" i="18"/>
  <c r="N743" i="18"/>
  <c r="M2829" i="18"/>
  <c r="M3287" i="18"/>
  <c r="O2005" i="18"/>
  <c r="N1779" i="18"/>
  <c r="O1126" i="18"/>
  <c r="O2935" i="18"/>
  <c r="N1117" i="18"/>
  <c r="O1927" i="18"/>
  <c r="M2533" i="18"/>
  <c r="O3250" i="18"/>
  <c r="M1781" i="18"/>
  <c r="N1706" i="18"/>
  <c r="M813" i="18"/>
  <c r="M566" i="18"/>
  <c r="M630" i="18"/>
  <c r="O1308" i="18"/>
  <c r="O4099" i="18"/>
  <c r="M3855" i="18"/>
  <c r="M2971" i="18"/>
  <c r="M1202" i="18"/>
  <c r="N3653" i="18"/>
  <c r="O1989" i="18"/>
  <c r="N3479" i="18"/>
  <c r="M2653" i="18"/>
  <c r="O4019" i="18"/>
  <c r="M2427" i="18"/>
  <c r="M140" i="18"/>
  <c r="N1392" i="18"/>
  <c r="N3888" i="18"/>
  <c r="N1869" i="18"/>
  <c r="N2947" i="18"/>
  <c r="N1488" i="18"/>
  <c r="N2563" i="18"/>
  <c r="M2203" i="18"/>
  <c r="M2812" i="18"/>
  <c r="O2391" i="18"/>
  <c r="N3179" i="18"/>
  <c r="O2159" i="18"/>
  <c r="M2221" i="18"/>
  <c r="N3145" i="18"/>
  <c r="O2377" i="18"/>
  <c r="M4086" i="18"/>
  <c r="M1634" i="18"/>
  <c r="M3390" i="18"/>
  <c r="M3335" i="18"/>
  <c r="N3416" i="18"/>
  <c r="O2894" i="18"/>
  <c r="N694" i="18"/>
  <c r="N3815" i="18"/>
  <c r="M2425" i="18"/>
  <c r="N3065" i="18"/>
  <c r="N2578" i="18"/>
  <c r="O1004" i="18"/>
  <c r="N3459" i="18"/>
  <c r="O2836" i="18"/>
  <c r="O2383" i="18"/>
  <c r="M1912" i="18"/>
  <c r="O16" i="18"/>
  <c r="O3829" i="18"/>
  <c r="M3619" i="18"/>
  <c r="O752" i="18"/>
  <c r="M1942" i="18"/>
  <c r="M1046" i="18"/>
  <c r="N3636" i="18"/>
  <c r="O1480" i="18"/>
  <c r="O4047" i="18"/>
  <c r="N1781" i="18"/>
  <c r="N5" i="18"/>
  <c r="O225" i="18"/>
  <c r="O1713" i="18"/>
  <c r="M1783" i="18"/>
  <c r="N1336" i="18"/>
  <c r="M2525" i="18"/>
  <c r="M870" i="18"/>
  <c r="M3515" i="18"/>
  <c r="O1807" i="18"/>
  <c r="O272" i="18"/>
  <c r="O907" i="18"/>
  <c r="N1216" i="18"/>
  <c r="M448" i="18"/>
  <c r="O2437" i="18"/>
  <c r="O1805" i="18"/>
  <c r="N3603" i="18"/>
  <c r="M1589" i="18"/>
  <c r="M2171" i="18"/>
  <c r="O2471" i="18"/>
  <c r="N1757" i="18"/>
  <c r="O270" i="18"/>
  <c r="N3088" i="18"/>
  <c r="N3427" i="18"/>
  <c r="O3956" i="18"/>
  <c r="M1355" i="18"/>
  <c r="O3563" i="18"/>
  <c r="O2774" i="18"/>
  <c r="O1847" i="18"/>
  <c r="O3570" i="18"/>
  <c r="M2338" i="18"/>
  <c r="N3759" i="18"/>
  <c r="M3759" i="18"/>
  <c r="M3543" i="18"/>
  <c r="O3543" i="18"/>
  <c r="N3543" i="18"/>
  <c r="N2978" i="18"/>
  <c r="M2978" i="18"/>
  <c r="N1516" i="18"/>
  <c r="O1516" i="18"/>
  <c r="M1516" i="18"/>
  <c r="O1719" i="18"/>
  <c r="M1719" i="18"/>
  <c r="M2361" i="18"/>
  <c r="N2361" i="18"/>
  <c r="N2550" i="18"/>
  <c r="M2550" i="18"/>
  <c r="M3407" i="18"/>
  <c r="O3407" i="18"/>
  <c r="N3407" i="18"/>
  <c r="O3456" i="18"/>
  <c r="N3456" i="18"/>
  <c r="M3456" i="18"/>
  <c r="M1507" i="18"/>
  <c r="O1507" i="18"/>
  <c r="N1507" i="18"/>
  <c r="O1486" i="18"/>
  <c r="N1486" i="18"/>
  <c r="M1486" i="18"/>
  <c r="O2665" i="18"/>
  <c r="M2665" i="18"/>
  <c r="N2665" i="18"/>
  <c r="M3703" i="18"/>
  <c r="N3865" i="18"/>
  <c r="L225" i="18"/>
  <c r="N3568" i="18"/>
  <c r="M3568" i="18"/>
  <c r="O1364" i="18"/>
  <c r="N1364" i="18"/>
  <c r="M1364" i="18"/>
  <c r="O1378" i="18"/>
  <c r="N1378" i="18"/>
  <c r="M1378" i="18"/>
  <c r="N2936" i="18"/>
  <c r="O2936" i="18"/>
  <c r="M2936" i="18"/>
  <c r="L2705" i="18"/>
  <c r="O3387" i="18"/>
  <c r="N3387" i="18"/>
  <c r="M3387" i="18"/>
  <c r="N3395" i="18"/>
  <c r="O3395" i="18"/>
  <c r="M3395" i="18"/>
  <c r="M1052" i="18"/>
  <c r="M4127" i="18"/>
  <c r="O1999" i="18"/>
  <c r="M3011" i="18"/>
  <c r="M3623" i="18"/>
  <c r="M1920" i="18"/>
  <c r="M2719" i="18"/>
  <c r="M3406" i="18"/>
  <c r="O1746" i="18"/>
  <c r="N1746" i="18"/>
  <c r="M1746" i="18"/>
  <c r="M732" i="18"/>
  <c r="N1540" i="18"/>
  <c r="O1449" i="18"/>
  <c r="N3373" i="18"/>
  <c r="L1693" i="18"/>
  <c r="L465" i="18"/>
  <c r="L540" i="18"/>
  <c r="L965" i="18"/>
  <c r="L2923" i="18"/>
  <c r="L3823" i="18"/>
  <c r="M2816" i="18"/>
  <c r="N2816" i="18"/>
  <c r="O3334" i="18"/>
  <c r="M3334" i="18"/>
  <c r="O194" i="18"/>
  <c r="M194" i="18"/>
  <c r="N194" i="18"/>
  <c r="M62" i="18"/>
  <c r="O62" i="18"/>
  <c r="N62" i="18"/>
  <c r="N3186" i="18"/>
  <c r="M3186" i="18"/>
  <c r="O2770" i="18"/>
  <c r="N2770" i="18"/>
  <c r="N3279" i="18"/>
  <c r="M3279" i="18"/>
  <c r="N698" i="18"/>
  <c r="M698" i="18"/>
  <c r="O698" i="18"/>
  <c r="O1907" i="18"/>
  <c r="N1907" i="18"/>
  <c r="M1907" i="18"/>
  <c r="N3547" i="18"/>
  <c r="O3547" i="18"/>
  <c r="M3547" i="18"/>
  <c r="O1885" i="18"/>
  <c r="N1885" i="18"/>
  <c r="M1885" i="18"/>
  <c r="O4250" i="18"/>
  <c r="M4250" i="18"/>
  <c r="N4250" i="18"/>
  <c r="O633" i="18"/>
  <c r="M633" i="18"/>
  <c r="N633" i="18"/>
  <c r="O1606" i="18"/>
  <c r="N1606" i="18"/>
  <c r="M1606" i="18"/>
  <c r="M4038" i="18"/>
  <c r="O4038" i="18"/>
  <c r="N4038" i="18"/>
  <c r="O3419" i="18"/>
  <c r="N3419" i="18"/>
  <c r="N278" i="18"/>
  <c r="N1789" i="18"/>
  <c r="M1789" i="18"/>
  <c r="O1789" i="18"/>
  <c r="O3097" i="18"/>
  <c r="N3097" i="18"/>
  <c r="M3097" i="18"/>
  <c r="O2975" i="18"/>
  <c r="N2975" i="18"/>
  <c r="M2975" i="18"/>
  <c r="N726" i="18"/>
  <c r="M726" i="18"/>
  <c r="M4164" i="18"/>
  <c r="N4164" i="18"/>
  <c r="O4164" i="18"/>
  <c r="N4223" i="18"/>
  <c r="M4223" i="18"/>
  <c r="O4223" i="18"/>
  <c r="M1949" i="18"/>
  <c r="N186" i="18"/>
  <c r="M186" i="18"/>
  <c r="O186" i="18"/>
  <c r="L1853" i="18"/>
  <c r="N2781" i="18"/>
  <c r="M2781" i="18"/>
  <c r="O2781" i="18"/>
  <c r="O2287" i="18"/>
  <c r="N2287" i="18"/>
  <c r="M2287" i="18"/>
  <c r="N2072" i="18"/>
  <c r="M2072" i="18"/>
  <c r="O2072" i="18"/>
  <c r="M3965" i="18"/>
  <c r="N3965" i="18"/>
  <c r="O2848" i="18"/>
  <c r="N2848" i="18"/>
  <c r="M2848" i="18"/>
  <c r="L922" i="18"/>
  <c r="O3810" i="18"/>
  <c r="N3810" i="18"/>
  <c r="M3810" i="18"/>
  <c r="M2869" i="18"/>
  <c r="O2869" i="18"/>
  <c r="N2869" i="18"/>
  <c r="N2319" i="18"/>
  <c r="O2319" i="18"/>
  <c r="M2319" i="18"/>
  <c r="O1900" i="18"/>
  <c r="N1900" i="18"/>
  <c r="M1900" i="18"/>
  <c r="N3944" i="18"/>
  <c r="M3944" i="18"/>
  <c r="O3944" i="18"/>
  <c r="N3595" i="18"/>
  <c r="M3595" i="18"/>
  <c r="L324" i="18"/>
  <c r="O299" i="18"/>
  <c r="N299" i="18"/>
  <c r="M299" i="18"/>
  <c r="N3852" i="18"/>
  <c r="M3852" i="18"/>
  <c r="O3852" i="18"/>
  <c r="M3199" i="18"/>
  <c r="N3199" i="18"/>
  <c r="O3199" i="18"/>
  <c r="N3352" i="18"/>
  <c r="M3352" i="18"/>
  <c r="O3352" i="18"/>
  <c r="O946" i="18"/>
  <c r="M946" i="18"/>
  <c r="N946" i="18"/>
  <c r="N3927" i="18"/>
  <c r="M3927" i="18"/>
  <c r="O3927" i="18"/>
  <c r="O2230" i="18"/>
  <c r="N1590" i="18"/>
  <c r="M1590" i="18"/>
  <c r="O1590" i="18"/>
  <c r="N269" i="18"/>
  <c r="M269" i="18"/>
  <c r="O269" i="18"/>
  <c r="N3109" i="18"/>
  <c r="M3109" i="18"/>
  <c r="O3109" i="18"/>
  <c r="O2073" i="18"/>
  <c r="N2073" i="18"/>
  <c r="M2073" i="18"/>
  <c r="N3285" i="18"/>
  <c r="O3285" i="18"/>
  <c r="N3510" i="18"/>
  <c r="O3510" i="18"/>
  <c r="M3510" i="18"/>
  <c r="M2607" i="18"/>
  <c r="O2607" i="18"/>
  <c r="N2607" i="18"/>
  <c r="N2885" i="18"/>
  <c r="M2885" i="18"/>
  <c r="N3988" i="18"/>
  <c r="M3988" i="18"/>
  <c r="O3988" i="18"/>
  <c r="N4195" i="18"/>
  <c r="N1813" i="18"/>
  <c r="M1197" i="18"/>
  <c r="O3283" i="18"/>
  <c r="N3283" i="18"/>
  <c r="M3283" i="18"/>
  <c r="L336" i="18"/>
  <c r="L2123" i="18"/>
  <c r="L3965" i="18"/>
  <c r="M2692" i="18"/>
  <c r="O2903" i="18"/>
  <c r="O4195" i="18"/>
  <c r="N1999" i="18"/>
  <c r="O847" i="18"/>
  <c r="O4236" i="18"/>
  <c r="L3774" i="18"/>
  <c r="O1696" i="18"/>
  <c r="N3011" i="18"/>
  <c r="M2627" i="18"/>
  <c r="O3623" i="18"/>
  <c r="N1920" i="18"/>
  <c r="O3279" i="18"/>
  <c r="M3035" i="18"/>
  <c r="M2199" i="18"/>
  <c r="N732" i="18"/>
  <c r="N1522" i="18"/>
  <c r="O3373" i="18"/>
  <c r="L93" i="18"/>
  <c r="L473" i="18"/>
  <c r="L549" i="18"/>
  <c r="L1005" i="18"/>
  <c r="L1296" i="18"/>
  <c r="L3348" i="18"/>
  <c r="L2839" i="18"/>
  <c r="L3838" i="18"/>
  <c r="O3372" i="18"/>
  <c r="O1711" i="18"/>
  <c r="N1711" i="18"/>
  <c r="M1711" i="18"/>
  <c r="O3507" i="18"/>
  <c r="N3507" i="18"/>
  <c r="M3507" i="18"/>
  <c r="O733" i="18"/>
  <c r="M733" i="18"/>
  <c r="N3656" i="18"/>
  <c r="M3656" i="18"/>
  <c r="O3656" i="18"/>
  <c r="N2488" i="18"/>
  <c r="O2488" i="18"/>
  <c r="M2488" i="18"/>
  <c r="O598" i="18"/>
  <c r="N598" i="18"/>
  <c r="M598" i="18"/>
  <c r="O1752" i="18"/>
  <c r="N1752" i="18"/>
  <c r="M1752" i="18"/>
  <c r="M3028" i="18"/>
  <c r="O3028" i="18"/>
  <c r="N3028" i="18"/>
  <c r="M2538" i="18"/>
  <c r="O2538" i="18"/>
  <c r="N2538" i="18"/>
  <c r="N2730" i="18"/>
  <c r="M2730" i="18"/>
  <c r="O2197" i="18"/>
  <c r="N2197" i="18"/>
  <c r="M2197" i="18"/>
  <c r="M2450" i="18"/>
  <c r="N2450" i="18"/>
  <c r="O2450" i="18"/>
  <c r="M1152" i="18"/>
  <c r="N1152" i="18"/>
  <c r="O1152" i="18"/>
  <c r="N2457" i="18"/>
  <c r="O2457" i="18"/>
  <c r="M2457" i="18"/>
  <c r="O624" i="18"/>
  <c r="M624" i="18"/>
  <c r="O2093" i="18"/>
  <c r="M2093" i="18"/>
  <c r="N2093" i="18"/>
  <c r="N3423" i="18"/>
  <c r="M3423" i="18"/>
  <c r="O3423" i="18"/>
  <c r="N3870" i="18"/>
  <c r="O3870" i="18"/>
  <c r="M3870" i="18"/>
  <c r="O3378" i="18"/>
  <c r="N3378" i="18"/>
  <c r="M3378" i="18"/>
  <c r="O1084" i="18"/>
  <c r="N1084" i="18"/>
  <c r="M1084" i="18"/>
  <c r="O1133" i="18"/>
  <c r="N1133" i="18"/>
  <c r="M1133" i="18"/>
  <c r="N3711" i="18"/>
  <c r="M3711" i="18"/>
  <c r="O3711" i="18"/>
  <c r="O2210" i="18"/>
  <c r="M2210" i="18"/>
  <c r="N2210" i="18"/>
  <c r="N2290" i="18"/>
  <c r="M2290" i="18"/>
  <c r="O2290" i="18"/>
  <c r="M4172" i="18"/>
  <c r="O4172" i="18"/>
  <c r="N4172" i="18"/>
  <c r="N3869" i="18"/>
  <c r="M3869" i="18"/>
  <c r="O135" i="18"/>
  <c r="N135" i="18"/>
  <c r="M135" i="18"/>
  <c r="N253" i="18"/>
  <c r="M253" i="18"/>
  <c r="M3776" i="18"/>
  <c r="O3776" i="18"/>
  <c r="N3776" i="18"/>
  <c r="N490" i="18"/>
  <c r="M490" i="18"/>
  <c r="M2714" i="18"/>
  <c r="O2714" i="18"/>
  <c r="O2668" i="18"/>
  <c r="N2668" i="18"/>
  <c r="M2668" i="18"/>
  <c r="O132" i="18"/>
  <c r="N132" i="18"/>
  <c r="M132" i="18"/>
  <c r="O2881" i="18"/>
  <c r="M2881" i="18"/>
  <c r="N556" i="18"/>
  <c r="O556" i="18"/>
  <c r="N3192" i="18"/>
  <c r="M3192" i="18"/>
  <c r="O1380" i="18"/>
  <c r="N1380" i="18"/>
  <c r="M1380" i="18"/>
  <c r="N3104" i="18"/>
  <c r="O3104" i="18"/>
  <c r="M3104" i="18"/>
  <c r="O4088" i="18"/>
  <c r="N4088" i="18"/>
  <c r="M4088" i="18"/>
  <c r="M4060" i="18"/>
  <c r="O4060" i="18"/>
  <c r="N4060" i="18"/>
  <c r="N3701" i="18"/>
  <c r="M3701" i="18"/>
  <c r="O3701" i="18"/>
  <c r="N2953" i="18"/>
  <c r="O2953" i="18"/>
  <c r="M2953" i="18"/>
  <c r="O1260" i="18"/>
  <c r="N1260" i="18"/>
  <c r="M1260" i="18"/>
  <c r="O3197" i="18"/>
  <c r="N3197" i="18"/>
  <c r="M3197" i="18"/>
  <c r="N1445" i="18"/>
  <c r="M1445" i="18"/>
  <c r="O1445" i="18"/>
  <c r="O4173" i="18"/>
  <c r="M4173" i="18"/>
  <c r="N4173" i="18"/>
  <c r="N3975" i="18"/>
  <c r="M3975" i="18"/>
  <c r="O3975" i="18"/>
  <c r="N4181" i="18"/>
  <c r="M4181" i="18"/>
  <c r="O4181" i="18"/>
  <c r="O3593" i="18"/>
  <c r="N3593" i="18"/>
  <c r="M3593" i="18"/>
  <c r="O3026" i="18"/>
  <c r="N3026" i="18"/>
  <c r="O3631" i="18"/>
  <c r="N3631" i="18"/>
  <c r="M3631" i="18"/>
  <c r="M3385" i="18"/>
  <c r="N3385" i="18"/>
  <c r="O3385" i="18"/>
  <c r="M2080" i="18"/>
  <c r="N2080" i="18"/>
  <c r="M2337" i="18"/>
  <c r="O2337" i="18"/>
  <c r="N2337" i="18"/>
  <c r="O3948" i="18"/>
  <c r="O3487" i="18"/>
  <c r="N3487" i="18"/>
  <c r="M3487" i="18"/>
  <c r="M1954" i="18"/>
  <c r="O1954" i="18"/>
  <c r="N1954" i="18"/>
  <c r="O4215" i="18"/>
  <c r="N4215" i="18"/>
  <c r="M4215" i="18"/>
  <c r="N3467" i="18"/>
  <c r="O3467" i="18"/>
  <c r="M3467" i="18"/>
  <c r="N1165" i="18"/>
  <c r="N141" i="18"/>
  <c r="M141" i="18"/>
  <c r="O141" i="18"/>
  <c r="M3555" i="18"/>
  <c r="O3555" i="18"/>
  <c r="N3555" i="18"/>
  <c r="M1331" i="18"/>
  <c r="O3587" i="18"/>
  <c r="M3587" i="18"/>
  <c r="N3587" i="18"/>
  <c r="N1898" i="18"/>
  <c r="M1898" i="18"/>
  <c r="O1898" i="18"/>
  <c r="O1707" i="18"/>
  <c r="M1707" i="18"/>
  <c r="N1707" i="18"/>
  <c r="O722" i="18"/>
  <c r="N722" i="18"/>
  <c r="M722" i="18"/>
  <c r="O4191" i="18"/>
  <c r="N4191" i="18"/>
  <c r="O3947" i="18"/>
  <c r="M3947" i="18"/>
  <c r="N3947" i="18"/>
  <c r="O1808" i="18"/>
  <c r="N1808" i="18"/>
  <c r="M1808" i="18"/>
  <c r="O3289" i="18"/>
  <c r="N3289" i="18"/>
  <c r="O1865" i="18"/>
  <c r="M1865" i="18"/>
  <c r="N1865" i="18"/>
  <c r="O1714" i="18"/>
  <c r="N1714" i="18"/>
  <c r="M1714" i="18"/>
  <c r="O1949" i="18"/>
  <c r="L1118" i="18"/>
  <c r="N3920" i="18"/>
  <c r="M3920" i="18"/>
  <c r="O3920" i="18"/>
  <c r="N3530" i="18"/>
  <c r="M3530" i="18"/>
  <c r="O3530" i="18"/>
  <c r="M911" i="18"/>
  <c r="O911" i="18"/>
  <c r="N911" i="18"/>
  <c r="N3716" i="18"/>
  <c r="M3716" i="18"/>
  <c r="M3922" i="18"/>
  <c r="N3922" i="18"/>
  <c r="O3922" i="18"/>
  <c r="O1753" i="18"/>
  <c r="N1753" i="18"/>
  <c r="M1753" i="18"/>
  <c r="M2732" i="18"/>
  <c r="O2732" i="18"/>
  <c r="N2732" i="18"/>
  <c r="M2655" i="18"/>
  <c r="M984" i="18"/>
  <c r="M723" i="18"/>
  <c r="O723" i="18"/>
  <c r="N723" i="18"/>
  <c r="L265" i="18"/>
  <c r="O2301" i="18"/>
  <c r="L2335" i="18"/>
  <c r="M4236" i="18"/>
  <c r="O4127" i="18"/>
  <c r="M1069" i="18"/>
  <c r="O1069" i="18"/>
  <c r="N1449" i="18"/>
  <c r="L961" i="18"/>
  <c r="L3789" i="18"/>
  <c r="O3781" i="18"/>
  <c r="N2627" i="18"/>
  <c r="M2133" i="18"/>
  <c r="N3035" i="18"/>
  <c r="N2960" i="18"/>
  <c r="N2402" i="18"/>
  <c r="N1331" i="18"/>
  <c r="N2504" i="18"/>
  <c r="O2504" i="18"/>
  <c r="M2504" i="18"/>
  <c r="N167" i="18"/>
  <c r="L355" i="18"/>
  <c r="L516" i="18"/>
  <c r="L563" i="18"/>
  <c r="L1951" i="18"/>
  <c r="L1300" i="18"/>
  <c r="L3535" i="18"/>
  <c r="L2844" i="18"/>
  <c r="M1735" i="18"/>
  <c r="O1735" i="18"/>
  <c r="N1735" i="18"/>
  <c r="N1918" i="18"/>
  <c r="M1918" i="18"/>
  <c r="O1918" i="18"/>
  <c r="M2941" i="18"/>
  <c r="N2941" i="18"/>
  <c r="O2941" i="18"/>
  <c r="O3983" i="18"/>
  <c r="N3983" i="18"/>
  <c r="M3983" i="18"/>
  <c r="O4159" i="18"/>
  <c r="N4159" i="18"/>
  <c r="M4159" i="18"/>
  <c r="O3667" i="18"/>
  <c r="N3667" i="18"/>
  <c r="M3667" i="18"/>
  <c r="O2984" i="18"/>
  <c r="N2984" i="18"/>
  <c r="M2984" i="18"/>
  <c r="O1074" i="18"/>
  <c r="N1074" i="18"/>
  <c r="M1074" i="18"/>
  <c r="N2768" i="18"/>
  <c r="M2768" i="18"/>
  <c r="O2768" i="18"/>
  <c r="O871" i="18"/>
  <c r="N871" i="18"/>
  <c r="M871" i="18"/>
  <c r="M3539" i="18"/>
  <c r="N3539" i="18"/>
  <c r="O3539" i="18"/>
  <c r="L4208" i="18"/>
  <c r="L4069" i="18"/>
  <c r="L3920" i="18"/>
  <c r="L3792" i="18"/>
  <c r="L3664" i="18"/>
  <c r="L3536" i="18"/>
  <c r="L4151" i="18"/>
  <c r="L3469" i="18"/>
  <c r="L3513" i="18"/>
  <c r="L4226" i="18"/>
  <c r="L4142" i="18"/>
  <c r="L3446" i="18"/>
  <c r="L3886" i="18"/>
  <c r="L4193" i="18"/>
  <c r="L3408" i="18"/>
  <c r="L3525" i="18"/>
  <c r="L3845" i="18"/>
  <c r="L3233" i="18"/>
  <c r="L3310" i="18"/>
  <c r="L3112" i="18"/>
  <c r="L4049" i="18"/>
  <c r="L3300" i="18"/>
  <c r="L3482" i="18"/>
  <c r="L3336" i="18"/>
  <c r="L3123" i="18"/>
  <c r="L4121" i="18"/>
  <c r="L3721" i="18"/>
  <c r="L3402" i="18"/>
  <c r="L2867" i="18"/>
  <c r="L3101" i="18"/>
  <c r="L2972" i="18"/>
  <c r="L2774" i="18"/>
  <c r="L2646" i="18"/>
  <c r="L4065" i="18"/>
  <c r="L3618" i="18"/>
  <c r="L2939" i="18"/>
  <c r="L4171" i="18"/>
  <c r="L2697" i="18"/>
  <c r="L2527" i="18"/>
  <c r="L3105" i="18"/>
  <c r="L2854" i="18"/>
  <c r="L2780" i="18"/>
  <c r="L2739" i="18"/>
  <c r="L4013" i="18"/>
  <c r="L2679" i="18"/>
  <c r="L2823" i="18"/>
  <c r="L2431" i="18"/>
  <c r="L2344" i="18"/>
  <c r="L2216" i="18"/>
  <c r="L2088" i="18"/>
  <c r="L1960" i="18"/>
  <c r="L2701" i="18"/>
  <c r="L3005" i="18"/>
  <c r="L2640" i="18"/>
  <c r="L2938" i="18"/>
  <c r="L2528" i="18"/>
  <c r="L2206" i="18"/>
  <c r="L1935" i="18"/>
  <c r="L2506" i="18"/>
  <c r="L3062" i="18"/>
  <c r="L1800" i="18"/>
  <c r="L1672" i="18"/>
  <c r="L1544" i="18"/>
  <c r="L2258" i="18"/>
  <c r="L2039" i="18"/>
  <c r="L3435" i="18"/>
  <c r="L1938" i="18"/>
  <c r="L1855" i="18"/>
  <c r="L1765" i="18"/>
  <c r="L1492" i="18"/>
  <c r="L1364" i="18"/>
  <c r="L1236" i="18"/>
  <c r="L1108" i="18"/>
  <c r="L3651" i="18"/>
  <c r="L4196" i="18"/>
  <c r="L4046" i="18"/>
  <c r="L3908" i="18"/>
  <c r="L3780" i="18"/>
  <c r="L3652" i="18"/>
  <c r="L3524" i="18"/>
  <c r="L4091" i="18"/>
  <c r="L4190" i="18"/>
  <c r="L4249" i="18"/>
  <c r="L4173" i="18"/>
  <c r="L4103" i="18"/>
  <c r="L3423" i="18"/>
  <c r="L3807" i="18"/>
  <c r="L4079" i="18"/>
  <c r="L4178" i="18"/>
  <c r="L3463" i="18"/>
  <c r="L4198" i="18"/>
  <c r="L3210" i="18"/>
  <c r="L3287" i="18"/>
  <c r="L3100" i="18"/>
  <c r="L3930" i="18"/>
  <c r="L3273" i="18"/>
  <c r="L3416" i="18"/>
  <c r="L3309" i="18"/>
  <c r="L3111" i="18"/>
  <c r="L3929" i="18"/>
  <c r="L3522" i="18"/>
  <c r="L3303" i="18"/>
  <c r="L2840" i="18"/>
  <c r="L3821" i="18"/>
  <c r="L2949" i="18"/>
  <c r="L2762" i="18"/>
  <c r="L2634" i="18"/>
  <c r="L3923" i="18"/>
  <c r="L3543" i="18"/>
  <c r="L3809" i="18"/>
  <c r="L3702" i="18"/>
  <c r="L2681" i="18"/>
  <c r="L2503" i="18"/>
  <c r="L3066" i="18"/>
  <c r="L3794" i="18"/>
  <c r="L3831" i="18"/>
  <c r="L2723" i="18"/>
  <c r="L3674" i="18"/>
  <c r="L2636" i="18"/>
  <c r="L2757" i="18"/>
  <c r="L2405" i="18"/>
  <c r="L2332" i="18"/>
  <c r="L2204" i="18"/>
  <c r="L2076" i="18"/>
  <c r="L1948" i="18"/>
  <c r="L2659" i="18"/>
  <c r="L2893" i="18"/>
  <c r="L2597" i="18"/>
  <c r="L2848" i="18"/>
  <c r="L2393" i="18"/>
  <c r="L2190" i="18"/>
  <c r="L1903" i="18"/>
  <c r="L2373" i="18"/>
  <c r="L2732" i="18"/>
  <c r="L1788" i="18"/>
  <c r="L1660" i="18"/>
  <c r="L3603" i="18"/>
  <c r="L2242" i="18"/>
  <c r="L2007" i="18"/>
  <c r="L2901" i="18"/>
  <c r="L1906" i="18"/>
  <c r="L2485" i="18"/>
  <c r="L1733" i="18"/>
  <c r="L1480" i="18"/>
  <c r="L1352" i="18"/>
  <c r="L1224" i="18"/>
  <c r="L1096" i="18"/>
  <c r="L2769" i="18"/>
  <c r="L4248" i="18"/>
  <c r="L4060" i="18"/>
  <c r="L3904" i="18"/>
  <c r="L3768" i="18"/>
  <c r="L3600" i="18"/>
  <c r="L3464" i="18"/>
  <c r="L3725" i="18"/>
  <c r="L3739" i="18"/>
  <c r="L4194" i="18"/>
  <c r="L4083" i="18"/>
  <c r="L3400" i="18"/>
  <c r="L3785" i="18"/>
  <c r="L3649" i="18"/>
  <c r="L3829" i="18"/>
  <c r="L4219" i="18"/>
  <c r="L3228" i="18"/>
  <c r="L3278" i="18"/>
  <c r="L3088" i="18"/>
  <c r="L3579" i="18"/>
  <c r="L4186" i="18"/>
  <c r="L3627" i="18"/>
  <c r="L3163" i="18"/>
  <c r="L4022" i="18"/>
  <c r="L3473" i="18"/>
  <c r="L3073" i="18"/>
  <c r="L3509" i="18"/>
  <c r="L3238" i="18"/>
  <c r="L2822" i="18"/>
  <c r="L2686" i="18"/>
  <c r="L4040" i="18"/>
  <c r="L3471" i="18"/>
  <c r="L3639" i="18"/>
  <c r="L2978" i="18"/>
  <c r="L2601" i="18"/>
  <c r="L3726" i="18"/>
  <c r="L3527" i="18"/>
  <c r="L2773" i="18"/>
  <c r="L2717" i="18"/>
  <c r="L3322" i="18"/>
  <c r="L2468" i="18"/>
  <c r="L2556" i="18"/>
  <c r="L2392" i="18"/>
  <c r="L2256" i="18"/>
  <c r="L2084" i="18"/>
  <c r="L1944" i="18"/>
  <c r="L2616" i="18"/>
  <c r="L3379" i="18"/>
  <c r="L2440" i="18"/>
  <c r="L2627" i="18"/>
  <c r="L2259" i="18"/>
  <c r="L1926" i="18"/>
  <c r="L2366" i="18"/>
  <c r="L4212" i="18"/>
  <c r="L4055" i="18"/>
  <c r="L3900" i="18"/>
  <c r="L3732" i="18"/>
  <c r="L3596" i="18"/>
  <c r="L3460" i="18"/>
  <c r="L3710" i="18"/>
  <c r="L3547" i="18"/>
  <c r="L4203" i="18"/>
  <c r="L4064" i="18"/>
  <c r="L4167" i="18"/>
  <c r="L3779" i="18"/>
  <c r="L3643" i="18"/>
  <c r="L3806" i="18"/>
  <c r="L3895" i="18"/>
  <c r="L3219" i="18"/>
  <c r="L3269" i="18"/>
  <c r="L3753" i="18"/>
  <c r="L3573" i="18"/>
  <c r="L4007" i="18"/>
  <c r="L3606" i="18"/>
  <c r="L3127" i="18"/>
  <c r="L4001" i="18"/>
  <c r="L3421" i="18"/>
  <c r="L3000" i="18"/>
  <c r="L4204" i="18"/>
  <c r="L4037" i="18"/>
  <c r="L3896" i="18"/>
  <c r="L3728" i="18"/>
  <c r="L3592" i="18"/>
  <c r="L4250" i="18"/>
  <c r="L3695" i="18"/>
  <c r="L3498" i="18"/>
  <c r="L4141" i="18"/>
  <c r="L4031" i="18"/>
  <c r="L4154" i="18"/>
  <c r="L4239" i="18"/>
  <c r="L3593" i="18"/>
  <c r="L3783" i="18"/>
  <c r="L3839" i="18"/>
  <c r="L3201" i="18"/>
  <c r="L3264" i="18"/>
  <c r="L3642" i="18"/>
  <c r="L3551" i="18"/>
  <c r="L3943" i="18"/>
  <c r="L3599" i="18"/>
  <c r="L3119" i="18"/>
  <c r="L3910" i="18"/>
  <c r="L3374" i="18"/>
  <c r="L2995" i="18"/>
  <c r="L3410" i="18"/>
  <c r="L3068" i="18"/>
  <c r="L2814" i="18"/>
  <c r="L2642" i="18"/>
  <c r="L3878" i="18"/>
  <c r="L3448" i="18"/>
  <c r="L3002" i="18"/>
  <c r="L2877" i="18"/>
  <c r="L2591" i="18"/>
  <c r="L3550" i="18"/>
  <c r="L2819" i="18"/>
  <c r="L3791" i="18"/>
  <c r="L4058" i="18"/>
  <c r="L2925" i="18"/>
  <c r="L2452" i="18"/>
  <c r="L2525" i="18"/>
  <c r="L2384" i="18"/>
  <c r="L2212" i="18"/>
  <c r="L2072" i="18"/>
  <c r="L1936" i="18"/>
  <c r="L2472" i="18"/>
  <c r="L3316" i="18"/>
  <c r="L2429" i="18"/>
  <c r="L2603" i="18"/>
  <c r="L2201" i="18"/>
  <c r="L1894" i="18"/>
  <c r="L2341" i="18"/>
  <c r="L1864" i="18"/>
  <c r="L1728" i="18"/>
  <c r="L1592" i="18"/>
  <c r="L2311" i="18"/>
  <c r="L2030" i="18"/>
  <c r="L2842" i="18"/>
  <c r="L3365" i="18"/>
  <c r="L2042" i="18"/>
  <c r="L1573" i="18"/>
  <c r="L1412" i="18"/>
  <c r="L1276" i="18"/>
  <c r="L1104" i="18"/>
  <c r="L2387" i="18"/>
  <c r="L1886" i="18"/>
  <c r="L2803" i="18"/>
  <c r="L1823" i="18"/>
  <c r="L1515" i="18"/>
  <c r="L2533" i="18"/>
  <c r="L1202" i="18"/>
  <c r="L974" i="18"/>
  <c r="L846" i="18"/>
  <c r="L718" i="18"/>
  <c r="L590" i="18"/>
  <c r="L462" i="18"/>
  <c r="L1634" i="18"/>
  <c r="L1311" i="18"/>
  <c r="L2015" i="18"/>
  <c r="L1366" i="18"/>
  <c r="L1306" i="18"/>
  <c r="L1013" i="18"/>
  <c r="L885" i="18"/>
  <c r="L757" i="18"/>
  <c r="L2277" i="18"/>
  <c r="L2010" i="18"/>
  <c r="L1109" i="18"/>
  <c r="L3403" i="18"/>
  <c r="L2091" i="18"/>
  <c r="L827" i="18"/>
  <c r="L386" i="18"/>
  <c r="L258" i="18"/>
  <c r="L130" i="18"/>
  <c r="L2" i="18"/>
  <c r="L1890" i="18"/>
  <c r="L839" i="18"/>
  <c r="L4200" i="18"/>
  <c r="L4028" i="18"/>
  <c r="L3860" i="18"/>
  <c r="L3724" i="18"/>
  <c r="L3588" i="18"/>
  <c r="L4230" i="18"/>
  <c r="L3503" i="18"/>
  <c r="L3483" i="18"/>
  <c r="L4109" i="18"/>
  <c r="L3825" i="18"/>
  <c r="L4102" i="18"/>
  <c r="L4225" i="18"/>
  <c r="L3587" i="18"/>
  <c r="L3575" i="18"/>
  <c r="L3822" i="18"/>
  <c r="L3196" i="18"/>
  <c r="L3191" i="18"/>
  <c r="L3614" i="18"/>
  <c r="L3545" i="18"/>
  <c r="L3905" i="18"/>
  <c r="L3367" i="18"/>
  <c r="L3115" i="18"/>
  <c r="L3866" i="18"/>
  <c r="L3146" i="18"/>
  <c r="L2986" i="18"/>
  <c r="L3371" i="18"/>
  <c r="L3063" i="18"/>
  <c r="L2778" i="18"/>
  <c r="L2638" i="18"/>
  <c r="L3842" i="18"/>
  <c r="L3072" i="18"/>
  <c r="L2946" i="18"/>
  <c r="L2807" i="18"/>
  <c r="L2585" i="18"/>
  <c r="L3117" i="18"/>
  <c r="L4026" i="18"/>
  <c r="L3763" i="18"/>
  <c r="L3211" i="18"/>
  <c r="L2918" i="18"/>
  <c r="L2447" i="18"/>
  <c r="L2514" i="18"/>
  <c r="L2348" i="18"/>
  <c r="L2208" i="18"/>
  <c r="L2068" i="18"/>
  <c r="L1900" i="18"/>
  <c r="L2467" i="18"/>
  <c r="L3258" i="18"/>
  <c r="L2424" i="18"/>
  <c r="L2784" i="18"/>
  <c r="L2195" i="18"/>
  <c r="L1885" i="18"/>
  <c r="L2058" i="18"/>
  <c r="L1860" i="18"/>
  <c r="L1724" i="18"/>
  <c r="L1588" i="18"/>
  <c r="L2263" i="18"/>
  <c r="L2021" i="18"/>
  <c r="L2793" i="18"/>
  <c r="L2619" i="18"/>
  <c r="L2033" i="18"/>
  <c r="L1559" i="18"/>
  <c r="L1408" i="18"/>
  <c r="L1240" i="18"/>
  <c r="L1100" i="18"/>
  <c r="L2362" i="18"/>
  <c r="L1833" i="18"/>
  <c r="L2711" i="18"/>
  <c r="L1814" i="18"/>
  <c r="L1511" i="18"/>
  <c r="L2283" i="18"/>
  <c r="L1193" i="18"/>
  <c r="L970" i="18"/>
  <c r="L842" i="18"/>
  <c r="L714" i="18"/>
  <c r="L586" i="18"/>
  <c r="L458" i="18"/>
  <c r="L1617" i="18"/>
  <c r="L1302" i="18"/>
  <c r="L1982" i="18"/>
  <c r="L1361" i="18"/>
  <c r="L1297" i="18"/>
  <c r="L1009" i="18"/>
  <c r="L881" i="18"/>
  <c r="L753" i="18"/>
  <c r="L2235" i="18"/>
  <c r="L1899" i="18"/>
  <c r="L1095" i="18"/>
  <c r="L2870" i="18"/>
  <c r="L2006" i="18"/>
  <c r="L820" i="18"/>
  <c r="L382" i="18"/>
  <c r="L254" i="18"/>
  <c r="L126" i="18"/>
  <c r="L2837" i="18"/>
  <c r="L1809" i="18"/>
  <c r="L832" i="18"/>
  <c r="L517" i="18"/>
  <c r="L2490" i="18"/>
  <c r="L876" i="18"/>
  <c r="L397" i="18"/>
  <c r="L269" i="18"/>
  <c r="L847" i="18"/>
  <c r="L660" i="18"/>
  <c r="L584" i="18"/>
  <c r="L155" i="18"/>
  <c r="L2083" i="18"/>
  <c r="L1335" i="18"/>
  <c r="L2950" i="18"/>
  <c r="L2134" i="18"/>
  <c r="L396" i="18"/>
  <c r="L105" i="18"/>
  <c r="L611" i="18"/>
  <c r="L715" i="18"/>
  <c r="L312" i="18"/>
  <c r="L3" i="18"/>
  <c r="L619" i="18"/>
  <c r="L311" i="18"/>
  <c r="L4192" i="18"/>
  <c r="L4024" i="18"/>
  <c r="L3856" i="18"/>
  <c r="L3720" i="18"/>
  <c r="L3584" i="18"/>
  <c r="L4205" i="18"/>
  <c r="L4235" i="18"/>
  <c r="L4229" i="18"/>
  <c r="L4075" i="18"/>
  <c r="L3819" i="18"/>
  <c r="L4093" i="18"/>
  <c r="L4071" i="18"/>
  <c r="L3570" i="18"/>
  <c r="L3519" i="18"/>
  <c r="L4073" i="18"/>
  <c r="L3187" i="18"/>
  <c r="L3182" i="18"/>
  <c r="L3586" i="18"/>
  <c r="L3517" i="18"/>
  <c r="L3849" i="18"/>
  <c r="L3327" i="18"/>
  <c r="L3107" i="18"/>
  <c r="L3827" i="18"/>
  <c r="L3121" i="18"/>
  <c r="L2977" i="18"/>
  <c r="L3354" i="18"/>
  <c r="L3054" i="18"/>
  <c r="L2770" i="18"/>
  <c r="L2630" i="18"/>
  <c r="L3742" i="18"/>
  <c r="L3067" i="18"/>
  <c r="L2929" i="18"/>
  <c r="L2775" i="18"/>
  <c r="L2580" i="18"/>
  <c r="L3093" i="18"/>
  <c r="L3701" i="18"/>
  <c r="L3653" i="18"/>
  <c r="L3170" i="18"/>
  <c r="L2845" i="18"/>
  <c r="L2426" i="18"/>
  <c r="L2509" i="18"/>
  <c r="L2340" i="18"/>
  <c r="L2200" i="18"/>
  <c r="L2064" i="18"/>
  <c r="L1896" i="18"/>
  <c r="L2461" i="18"/>
  <c r="L3037" i="18"/>
  <c r="L2419" i="18"/>
  <c r="L2517" i="18"/>
  <c r="L2185" i="18"/>
  <c r="L3541" i="18"/>
  <c r="L2049" i="18"/>
  <c r="L4188" i="18"/>
  <c r="L3988" i="18"/>
  <c r="L3852" i="18"/>
  <c r="L3716" i="18"/>
  <c r="L3580" i="18"/>
  <c r="L4177" i="18"/>
  <c r="L4210" i="18"/>
  <c r="L4209" i="18"/>
  <c r="L4066" i="18"/>
  <c r="L3802" i="18"/>
  <c r="L4082" i="18"/>
  <c r="L4045" i="18"/>
  <c r="L3413" i="18"/>
  <c r="L3502" i="18"/>
  <c r="L3797" i="18"/>
  <c r="L3691" i="18"/>
  <c r="L3173" i="18"/>
  <c r="L3566" i="18"/>
  <c r="L3462" i="18"/>
  <c r="L3510" i="18"/>
  <c r="L3318" i="18"/>
  <c r="L3103" i="18"/>
  <c r="L3424" i="18"/>
  <c r="L3114" i="18"/>
  <c r="L2968" i="18"/>
  <c r="L3344" i="18"/>
  <c r="L2981" i="18"/>
  <c r="L2766" i="18"/>
  <c r="L2626" i="18"/>
  <c r="L3253" i="18"/>
  <c r="L3058" i="18"/>
  <c r="L2914" i="18"/>
  <c r="L2756" i="18"/>
  <c r="L2532" i="18"/>
  <c r="L3083" i="18"/>
  <c r="L3590" i="18"/>
  <c r="L3149" i="18"/>
  <c r="L3065" i="18"/>
  <c r="L2811" i="18"/>
  <c r="L2421" i="18"/>
  <c r="L2436" i="18"/>
  <c r="L2336" i="18"/>
  <c r="L2196" i="18"/>
  <c r="L2028" i="18"/>
  <c r="L1892" i="18"/>
  <c r="L2456" i="18"/>
  <c r="L2988" i="18"/>
  <c r="L2955" i="18"/>
  <c r="L2507" i="18"/>
  <c r="L2179" i="18"/>
  <c r="L2455" i="18"/>
  <c r="L2035" i="18"/>
  <c r="L1852" i="18"/>
  <c r="L1716" i="18"/>
  <c r="L1548" i="18"/>
  <c r="L2247" i="18"/>
  <c r="L1989" i="18"/>
  <c r="L2121" i="18"/>
  <c r="L2545" i="18"/>
  <c r="L1978" i="18"/>
  <c r="L1541" i="18"/>
  <c r="L1368" i="18"/>
  <c r="L1228" i="18"/>
  <c r="L1088" i="18"/>
  <c r="L2239" i="18"/>
  <c r="L1723" i="18"/>
  <c r="L2768" i="18"/>
  <c r="L1709" i="18"/>
  <c r="L1471" i="18"/>
  <c r="L1757" i="18"/>
  <c r="L1083" i="18"/>
  <c r="L930" i="18"/>
  <c r="L802" i="18"/>
  <c r="L674" i="18"/>
  <c r="L546" i="18"/>
  <c r="L418" i="18"/>
  <c r="L2262" i="18"/>
  <c r="L1197" i="18"/>
  <c r="L1543" i="18"/>
  <c r="L2331" i="18"/>
  <c r="L1187" i="18"/>
  <c r="L969" i="18"/>
  <c r="L841" i="18"/>
  <c r="L713" i="18"/>
  <c r="L1762" i="18"/>
  <c r="L1513" i="18"/>
  <c r="L2225" i="18"/>
  <c r="L1670" i="18"/>
  <c r="L1390" i="18"/>
  <c r="L568" i="18"/>
  <c r="L342" i="18"/>
  <c r="L214" i="18"/>
  <c r="L86" i="18"/>
  <c r="L1553" i="18"/>
  <c r="L1359" i="18"/>
  <c r="L732" i="18"/>
  <c r="L4148" i="18"/>
  <c r="L3980" i="18"/>
  <c r="L3844" i="18"/>
  <c r="L3708" i="18"/>
  <c r="L3540" i="18"/>
  <c r="L4111" i="18"/>
  <c r="L4150" i="18"/>
  <c r="L4182" i="18"/>
  <c r="L4201" i="18"/>
  <c r="L3729" i="18"/>
  <c r="L4054" i="18"/>
  <c r="L4207" i="18"/>
  <c r="L3390" i="18"/>
  <c r="L4221" i="18"/>
  <c r="L3574" i="18"/>
  <c r="L3657" i="18"/>
  <c r="L3164" i="18"/>
  <c r="L3531" i="18"/>
  <c r="L3305" i="18"/>
  <c r="L3444" i="18"/>
  <c r="L3295" i="18"/>
  <c r="L3758" i="18"/>
  <c r="L3289" i="18"/>
  <c r="L4110" i="18"/>
  <c r="L2954" i="18"/>
  <c r="L3126" i="18"/>
  <c r="L2958" i="18"/>
  <c r="L2754" i="18"/>
  <c r="L2586" i="18"/>
  <c r="L3215" i="18"/>
  <c r="L3040" i="18"/>
  <c r="L2898" i="18"/>
  <c r="L2703" i="18"/>
  <c r="L2512" i="18"/>
  <c r="L2993" i="18"/>
  <c r="L3184" i="18"/>
  <c r="L3125" i="18"/>
  <c r="L3039" i="18"/>
  <c r="L3911" i="18"/>
  <c r="L2895" i="18"/>
  <c r="L2415" i="18"/>
  <c r="L2324" i="18"/>
  <c r="L2156" i="18"/>
  <c r="L2020" i="18"/>
  <c r="L1884" i="18"/>
  <c r="L2430" i="18"/>
  <c r="L4128" i="18"/>
  <c r="L3832" i="18"/>
  <c r="L3532" i="18"/>
  <c r="L3759" i="18"/>
  <c r="L4074" i="18"/>
  <c r="L3455" i="18"/>
  <c r="L4114" i="18"/>
  <c r="L4251" i="18"/>
  <c r="L3315" i="18"/>
  <c r="L3108" i="18"/>
  <c r="L3268" i="18"/>
  <c r="L3286" i="18"/>
  <c r="L4213" i="18"/>
  <c r="L3320" i="18"/>
  <c r="L3799" i="18"/>
  <c r="L2818" i="18"/>
  <c r="L2566" i="18"/>
  <c r="L3035" i="18"/>
  <c r="L3426" i="18"/>
  <c r="L2480" i="18"/>
  <c r="L2943" i="18"/>
  <c r="L2951" i="18"/>
  <c r="L3466" i="18"/>
  <c r="L2587" i="18"/>
  <c r="L2280" i="18"/>
  <c r="L2080" i="18"/>
  <c r="L2689" i="18"/>
  <c r="L2652" i="18"/>
  <c r="L2688" i="18"/>
  <c r="L2174" i="18"/>
  <c r="L3787" i="18"/>
  <c r="L2632" i="18"/>
  <c r="L1712" i="18"/>
  <c r="L3366" i="18"/>
  <c r="L2162" i="18"/>
  <c r="L3777" i="18"/>
  <c r="L2557" i="18"/>
  <c r="L1914" i="18"/>
  <c r="L1472" i="18"/>
  <c r="L1292" i="18"/>
  <c r="L1112" i="18"/>
  <c r="L2218" i="18"/>
  <c r="L1673" i="18"/>
  <c r="L1922" i="18"/>
  <c r="L1523" i="18"/>
  <c r="L1731" i="18"/>
  <c r="L1042" i="18"/>
  <c r="L902" i="18"/>
  <c r="L730" i="18"/>
  <c r="L582" i="18"/>
  <c r="L2408" i="18"/>
  <c r="L1918" i="18"/>
  <c r="L2298" i="18"/>
  <c r="L1371" i="18"/>
  <c r="L1169" i="18"/>
  <c r="L949" i="18"/>
  <c r="L777" i="18"/>
  <c r="L2651" i="18"/>
  <c r="L1319" i="18"/>
  <c r="L1629" i="18"/>
  <c r="L1353" i="18"/>
  <c r="L884" i="18"/>
  <c r="L378" i="18"/>
  <c r="L202" i="18"/>
  <c r="L62" i="18"/>
  <c r="L2443" i="18"/>
  <c r="L864" i="18"/>
  <c r="L2213" i="18"/>
  <c r="L1434" i="18"/>
  <c r="L585" i="18"/>
  <c r="L345" i="18"/>
  <c r="L2267" i="18"/>
  <c r="L1662" i="18"/>
  <c r="L1190" i="18"/>
  <c r="L276" i="18"/>
  <c r="L16" i="18"/>
  <c r="L1557" i="18"/>
  <c r="L263" i="18"/>
  <c r="L423" i="18"/>
  <c r="L443" i="18"/>
  <c r="L111" i="18"/>
  <c r="L587" i="18"/>
  <c r="L99" i="18"/>
  <c r="L1807" i="18"/>
  <c r="L543" i="18"/>
  <c r="L77" i="18"/>
  <c r="L1099" i="18"/>
  <c r="L1562" i="18"/>
  <c r="L629" i="18"/>
  <c r="L216" i="18"/>
  <c r="L691" i="18"/>
  <c r="L784" i="18"/>
  <c r="L412" i="18"/>
  <c r="L4124" i="18"/>
  <c r="L3796" i="18"/>
  <c r="L3528" i="18"/>
  <c r="L4170" i="18"/>
  <c r="L4068" i="18"/>
  <c r="L3437" i="18"/>
  <c r="L4023" i="18"/>
  <c r="L4175" i="18"/>
  <c r="L3242" i="18"/>
  <c r="L3104" i="18"/>
  <c r="L3259" i="18"/>
  <c r="L3213" i="18"/>
  <c r="L3384" i="18"/>
  <c r="L3247" i="18"/>
  <c r="L3781" i="18"/>
  <c r="L2758" i="18"/>
  <c r="L2562" i="18"/>
  <c r="L3026" i="18"/>
  <c r="L3034" i="18"/>
  <c r="L2407" i="18"/>
  <c r="L3549" i="18"/>
  <c r="L2744" i="18"/>
  <c r="L2691" i="18"/>
  <c r="L2568" i="18"/>
  <c r="L2276" i="18"/>
  <c r="L2024" i="18"/>
  <c r="L2677" i="18"/>
  <c r="L2621" i="18"/>
  <c r="L2669" i="18"/>
  <c r="L2118" i="18"/>
  <c r="L3369" i="18"/>
  <c r="L1868" i="18"/>
  <c r="L1676" i="18"/>
  <c r="L3248" i="18"/>
  <c r="L2157" i="18"/>
  <c r="L3029" i="18"/>
  <c r="L2523" i="18"/>
  <c r="L1774" i="18"/>
  <c r="L1468" i="18"/>
  <c r="L1288" i="18"/>
  <c r="L1092" i="18"/>
  <c r="L2207" i="18"/>
  <c r="L1659" i="18"/>
  <c r="L1913" i="18"/>
  <c r="L1519" i="18"/>
  <c r="L1675" i="18"/>
  <c r="L1038" i="18"/>
  <c r="L866" i="18"/>
  <c r="L726" i="18"/>
  <c r="L542" i="18"/>
  <c r="L2363" i="18"/>
  <c r="L1873" i="18"/>
  <c r="L2257" i="18"/>
  <c r="L1355" i="18"/>
  <c r="L1155" i="18"/>
  <c r="L945" i="18"/>
  <c r="L773" i="18"/>
  <c r="L2315" i="18"/>
  <c r="L1310" i="18"/>
  <c r="L1587" i="18"/>
  <c r="L3078" i="18"/>
  <c r="L859" i="18"/>
  <c r="L338" i="18"/>
  <c r="L198" i="18"/>
  <c r="L58" i="18"/>
  <c r="L2394" i="18"/>
  <c r="L807" i="18"/>
  <c r="L2027" i="18"/>
  <c r="L1389" i="18"/>
  <c r="L576" i="18"/>
  <c r="L341" i="18"/>
  <c r="L1822" i="18"/>
  <c r="L1643" i="18"/>
  <c r="L1027" i="18"/>
  <c r="L187" i="18"/>
  <c r="L11" i="18"/>
  <c r="L1490" i="18"/>
  <c r="L256" i="18"/>
  <c r="L2474" i="18"/>
  <c r="L403" i="18"/>
  <c r="L100" i="18"/>
  <c r="L304" i="18"/>
  <c r="L33" i="18"/>
  <c r="L1539" i="18"/>
  <c r="L529" i="18"/>
  <c r="L12" i="18"/>
  <c r="L951" i="18"/>
  <c r="L1327" i="18"/>
  <c r="L560" i="18"/>
  <c r="L65" i="18"/>
  <c r="L601" i="18"/>
  <c r="L616" i="18"/>
  <c r="L81" i="18"/>
  <c r="L4120" i="18"/>
  <c r="L3788" i="18"/>
  <c r="L3520" i="18"/>
  <c r="L4125" i="18"/>
  <c r="L4215" i="18"/>
  <c r="L3432" i="18"/>
  <c r="L3991" i="18"/>
  <c r="L3926" i="18"/>
  <c r="L3663" i="18"/>
  <c r="L3096" i="18"/>
  <c r="L3250" i="18"/>
  <c r="L3208" i="18"/>
  <c r="L3280" i="18"/>
  <c r="L3082" i="18"/>
  <c r="L3755" i="18"/>
  <c r="L2750" i="18"/>
  <c r="L2558" i="18"/>
  <c r="L3017" i="18"/>
  <c r="L2961" i="18"/>
  <c r="L2403" i="18"/>
  <c r="L3074" i="18"/>
  <c r="L2733" i="18"/>
  <c r="L2667" i="18"/>
  <c r="L2544" i="18"/>
  <c r="L2272" i="18"/>
  <c r="L2016" i="18"/>
  <c r="L2647" i="18"/>
  <c r="L2609" i="18"/>
  <c r="L2657" i="18"/>
  <c r="L2109" i="18"/>
  <c r="L2516" i="18"/>
  <c r="L1856" i="18"/>
  <c r="L1668" i="18"/>
  <c r="L2371" i="18"/>
  <c r="L2151" i="18"/>
  <c r="L2932" i="18"/>
  <c r="L2469" i="18"/>
  <c r="L1751" i="18"/>
  <c r="L1432" i="18"/>
  <c r="L1284" i="18"/>
  <c r="L1084" i="18"/>
  <c r="L2197" i="18"/>
  <c r="L1650" i="18"/>
  <c r="L1847" i="18"/>
  <c r="L1507" i="18"/>
  <c r="L1658" i="18"/>
  <c r="L1034" i="18"/>
  <c r="L862" i="18"/>
  <c r="L722" i="18"/>
  <c r="L538" i="18"/>
  <c r="L2342" i="18"/>
  <c r="L1593" i="18"/>
  <c r="L2166" i="18"/>
  <c r="L2241" i="18"/>
  <c r="L1146" i="18"/>
  <c r="L941" i="18"/>
  <c r="L769" i="18"/>
  <c r="L2145" i="18"/>
  <c r="L1301" i="18"/>
  <c r="L1526" i="18"/>
  <c r="L2725" i="18"/>
  <c r="L852" i="18"/>
  <c r="L334" i="18"/>
  <c r="L194" i="18"/>
  <c r="L22" i="18"/>
  <c r="L2246" i="18"/>
  <c r="L727" i="18"/>
  <c r="L2001" i="18"/>
  <c r="L1369" i="18"/>
  <c r="L567" i="18"/>
  <c r="L337" i="18"/>
  <c r="L1589" i="18"/>
  <c r="L1517" i="18"/>
  <c r="L724" i="18"/>
  <c r="L181" i="18"/>
  <c r="L5" i="18"/>
  <c r="L1470" i="18"/>
  <c r="L231" i="18"/>
  <c r="L2370" i="18"/>
  <c r="L371" i="18"/>
  <c r="L52" i="18"/>
  <c r="L292" i="18"/>
  <c r="L13" i="18"/>
  <c r="L1431" i="18"/>
  <c r="L505" i="18"/>
  <c r="M2" i="18"/>
  <c r="L919" i="18"/>
  <c r="L1230" i="18"/>
  <c r="L487" i="18"/>
  <c r="L2009" i="18"/>
  <c r="L252" i="18"/>
  <c r="L388" i="18"/>
  <c r="L2305" i="18"/>
  <c r="L4078" i="18"/>
  <c r="L3784" i="18"/>
  <c r="L3516" i="18"/>
  <c r="L3882" i="18"/>
  <c r="L4233" i="18"/>
  <c r="L3414" i="18"/>
  <c r="L3927" i="18"/>
  <c r="L3907" i="18"/>
  <c r="L3635" i="18"/>
  <c r="L3092" i="18"/>
  <c r="L3177" i="18"/>
  <c r="L3199" i="18"/>
  <c r="L3225" i="18"/>
  <c r="L2963" i="18"/>
  <c r="L3381" i="18"/>
  <c r="L2714" i="18"/>
  <c r="L2522" i="18"/>
  <c r="L2944" i="18"/>
  <c r="L2751" i="18"/>
  <c r="L4162" i="18"/>
  <c r="L3057" i="18"/>
  <c r="L2728" i="18"/>
  <c r="L2648" i="18"/>
  <c r="L2420" i="18"/>
  <c r="L2268" i="18"/>
  <c r="L2012" i="18"/>
  <c r="L2635" i="18"/>
  <c r="L2579" i="18"/>
  <c r="L2645" i="18"/>
  <c r="L2095" i="18"/>
  <c r="L2398" i="18"/>
  <c r="L1848" i="18"/>
  <c r="L1664" i="18"/>
  <c r="L2353" i="18"/>
  <c r="L2146" i="18"/>
  <c r="L2505" i="18"/>
  <c r="L2460" i="18"/>
  <c r="L1742" i="18"/>
  <c r="L1428" i="18"/>
  <c r="L1280" i="18"/>
  <c r="L1048" i="18"/>
  <c r="L2186" i="18"/>
  <c r="L1554" i="18"/>
  <c r="L1842" i="18"/>
  <c r="L1467" i="18"/>
  <c r="L1619" i="18"/>
  <c r="L1030" i="18"/>
  <c r="L858" i="18"/>
  <c r="L710" i="18"/>
  <c r="L534" i="18"/>
  <c r="L2319" i="18"/>
  <c r="L1537" i="18"/>
  <c r="L2093" i="18"/>
  <c r="L2202" i="18"/>
  <c r="L1137" i="18"/>
  <c r="L905" i="18"/>
  <c r="L765" i="18"/>
  <c r="L1745" i="18"/>
  <c r="L1287" i="18"/>
  <c r="L1449" i="18"/>
  <c r="L2510" i="18"/>
  <c r="L664" i="18"/>
  <c r="L330" i="18"/>
  <c r="L190" i="18"/>
  <c r="L18" i="18"/>
  <c r="L1973" i="18"/>
  <c r="L716" i="18"/>
  <c r="L1942" i="18"/>
  <c r="L1349" i="18"/>
  <c r="L553" i="18"/>
  <c r="L333" i="18"/>
  <c r="L1439" i="18"/>
  <c r="L936" i="18"/>
  <c r="L704" i="18"/>
  <c r="L176" i="18"/>
  <c r="L2326" i="18"/>
  <c r="L1450" i="18"/>
  <c r="L224" i="18"/>
  <c r="L1974" i="18"/>
  <c r="L236" i="18"/>
  <c r="L47" i="18"/>
  <c r="L280" i="18"/>
  <c r="L2234" i="18"/>
  <c r="L1374" i="18"/>
  <c r="L427" i="18"/>
  <c r="L3243" i="18"/>
  <c r="L776" i="18"/>
  <c r="L1195" i="18"/>
  <c r="L469" i="18"/>
  <c r="L1406" i="18"/>
  <c r="L189" i="18"/>
  <c r="L331" i="18"/>
  <c r="L1249" i="18"/>
  <c r="L3984" i="18"/>
  <c r="L3776" i="18"/>
  <c r="L3512" i="18"/>
  <c r="L3867" i="18"/>
  <c r="L4191" i="18"/>
  <c r="L3405" i="18"/>
  <c r="L3722" i="18"/>
  <c r="L3890" i="18"/>
  <c r="L3629" i="18"/>
  <c r="L3559" i="18"/>
  <c r="L3172" i="18"/>
  <c r="L3190" i="18"/>
  <c r="L3217" i="18"/>
  <c r="L2945" i="18"/>
  <c r="L3311" i="18"/>
  <c r="L2710" i="18"/>
  <c r="L3989" i="18"/>
  <c r="L2930" i="18"/>
  <c r="L2692" i="18"/>
  <c r="L3987" i="18"/>
  <c r="L3001" i="18"/>
  <c r="L4231" i="18"/>
  <c r="L2624" i="18"/>
  <c r="L4187" i="18"/>
  <c r="L2264" i="18"/>
  <c r="L2008" i="18"/>
  <c r="L2477" i="18"/>
  <c r="L2567" i="18"/>
  <c r="L2615" i="18"/>
  <c r="L2086" i="18"/>
  <c r="L2391" i="18"/>
  <c r="L1844" i="18"/>
  <c r="L1656" i="18"/>
  <c r="L2346" i="18"/>
  <c r="L2141" i="18"/>
  <c r="L2107" i="18"/>
  <c r="L2453" i="18"/>
  <c r="L1719" i="18"/>
  <c r="L1424" i="18"/>
  <c r="L1232" i="18"/>
  <c r="L1044" i="18"/>
  <c r="L2175" i="18"/>
  <c r="L1545" i="18"/>
  <c r="L1837" i="18"/>
  <c r="L1463" i="18"/>
  <c r="L1602" i="18"/>
  <c r="L994" i="18"/>
  <c r="L854" i="18"/>
  <c r="L670" i="18"/>
  <c r="L530" i="18"/>
  <c r="L2278" i="18"/>
  <c r="L1529" i="18"/>
  <c r="L1827" i="18"/>
  <c r="L2161" i="18"/>
  <c r="L1123" i="18"/>
  <c r="L901" i="18"/>
  <c r="L761" i="18"/>
  <c r="L1706" i="18"/>
  <c r="L1278" i="18"/>
  <c r="L1163" i="18"/>
  <c r="L2287" i="18"/>
  <c r="L559" i="18"/>
  <c r="L326" i="18"/>
  <c r="L186" i="18"/>
  <c r="L14" i="18"/>
  <c r="L1767" i="18"/>
  <c r="L711" i="18"/>
  <c r="L1798" i="18"/>
  <c r="L1331" i="18"/>
  <c r="L544" i="18"/>
  <c r="L329" i="18"/>
  <c r="L971" i="18"/>
  <c r="L772" i="18"/>
  <c r="L696" i="18"/>
  <c r="L171" i="18"/>
  <c r="L2266" i="18"/>
  <c r="L1367" i="18"/>
  <c r="L2600" i="18"/>
  <c r="L1061" i="18"/>
  <c r="L217" i="18"/>
  <c r="L41" i="18"/>
  <c r="L271" i="18"/>
  <c r="L1542" i="18"/>
  <c r="L1341" i="18"/>
  <c r="L392" i="18"/>
  <c r="L2330" i="18"/>
  <c r="L157" i="18"/>
  <c r="L67" i="18"/>
  <c r="L420" i="18"/>
  <c r="L2299" i="18"/>
  <c r="L433" i="18"/>
  <c r="L456" i="18"/>
  <c r="L61" i="18"/>
  <c r="L3976" i="18"/>
  <c r="L3772" i="18"/>
  <c r="L3476" i="18"/>
  <c r="L3833" i="18"/>
  <c r="L4159" i="18"/>
  <c r="L4072" i="18"/>
  <c r="L3699" i="18"/>
  <c r="L3834" i="18"/>
  <c r="L3622" i="18"/>
  <c r="L3451" i="18"/>
  <c r="L4247" i="18"/>
  <c r="L3181" i="18"/>
  <c r="L3188" i="18"/>
  <c r="L2872" i="18"/>
  <c r="L3294" i="18"/>
  <c r="L2706" i="18"/>
  <c r="L3244" i="18"/>
  <c r="L2921" i="18"/>
  <c r="L2687" i="18"/>
  <c r="L3870" i="18"/>
  <c r="L2984" i="18"/>
  <c r="L3048" i="18"/>
  <c r="L2605" i="18"/>
  <c r="L4056" i="18"/>
  <c r="L2260" i="18"/>
  <c r="L2004" i="18"/>
  <c r="L2451" i="18"/>
  <c r="L2555" i="18"/>
  <c r="L2386" i="18"/>
  <c r="L2077" i="18"/>
  <c r="L2359" i="18"/>
  <c r="L1840" i="18"/>
  <c r="L1652" i="18"/>
  <c r="L2339" i="18"/>
  <c r="L2053" i="18"/>
  <c r="L2098" i="18"/>
  <c r="L2444" i="18"/>
  <c r="L1710" i="18"/>
  <c r="L1420" i="18"/>
  <c r="L1220" i="18"/>
  <c r="L3334" i="18"/>
  <c r="L2165" i="18"/>
  <c r="L3122" i="18"/>
  <c r="L1805" i="18"/>
  <c r="L3847" i="18"/>
  <c r="L1585" i="18"/>
  <c r="L990" i="18"/>
  <c r="L850" i="18"/>
  <c r="L666" i="18"/>
  <c r="L526" i="18"/>
  <c r="L1789" i="18"/>
  <c r="L1514" i="18"/>
  <c r="L1481" i="18"/>
  <c r="L2079" i="18"/>
  <c r="L1114" i="18"/>
  <c r="L897" i="18"/>
  <c r="L749" i="18"/>
  <c r="L1689" i="18"/>
  <c r="L1269" i="18"/>
  <c r="L1107" i="18"/>
  <c r="L2150" i="18"/>
  <c r="L545" i="18"/>
  <c r="L322" i="18"/>
  <c r="L150" i="18"/>
  <c r="L10" i="18"/>
  <c r="L1323" i="18"/>
  <c r="L700" i="18"/>
  <c r="L1694" i="18"/>
  <c r="L1314" i="18"/>
  <c r="L535" i="18"/>
  <c r="L293" i="18"/>
  <c r="L959" i="18"/>
  <c r="L752" i="18"/>
  <c r="L643" i="18"/>
  <c r="L165" i="18"/>
  <c r="L2198" i="18"/>
  <c r="L1273" i="18"/>
  <c r="L1401" i="18"/>
  <c r="L899" i="18"/>
  <c r="L212" i="18"/>
  <c r="L36" i="18"/>
  <c r="L215" i="18"/>
  <c r="L1497" i="18"/>
  <c r="L1313" i="18"/>
  <c r="L211" i="18"/>
  <c r="L515" i="18"/>
  <c r="L104" i="18"/>
  <c r="L3090" i="18"/>
  <c r="L376" i="18"/>
  <c r="L1991" i="18"/>
  <c r="L39" i="18"/>
  <c r="L387" i="18"/>
  <c r="L113" i="18"/>
  <c r="L3972" i="18"/>
  <c r="L3712" i="18"/>
  <c r="L3472" i="18"/>
  <c r="L3818" i="18"/>
  <c r="L4127" i="18"/>
  <c r="L4047" i="18"/>
  <c r="L3666" i="18"/>
  <c r="L3817" i="18"/>
  <c r="L3601" i="18"/>
  <c r="L4107" i="18"/>
  <c r="L3475" i="18"/>
  <c r="L3176" i="18"/>
  <c r="L3180" i="18"/>
  <c r="L2858" i="18"/>
  <c r="L3077" i="18"/>
  <c r="L2702" i="18"/>
  <c r="L3207" i="18"/>
  <c r="L3771" i="18"/>
  <c r="L2676" i="18"/>
  <c r="L3679" i="18"/>
  <c r="L2975" i="18"/>
  <c r="L2992" i="18"/>
  <c r="L2593" i="18"/>
  <c r="L3889" i="18"/>
  <c r="L2220" i="18"/>
  <c r="L2000" i="18"/>
  <c r="L2414" i="18"/>
  <c r="L2487" i="18"/>
  <c r="L2379" i="18"/>
  <c r="L2063" i="18"/>
  <c r="L2026" i="18"/>
  <c r="L1804" i="18"/>
  <c r="L1648" i="18"/>
  <c r="L2327" i="18"/>
  <c r="L1998" i="18"/>
  <c r="L2089" i="18"/>
  <c r="L1859" i="18"/>
  <c r="L1701" i="18"/>
  <c r="L1416" i="18"/>
  <c r="L1216" i="18"/>
  <c r="L3220" i="18"/>
  <c r="L2005" i="18"/>
  <c r="L3046" i="18"/>
  <c r="L1695" i="18"/>
  <c r="L3044" i="18"/>
  <c r="L1546" i="18"/>
  <c r="L986" i="18"/>
  <c r="L838" i="18"/>
  <c r="L662" i="18"/>
  <c r="L522" i="18"/>
  <c r="L1763" i="18"/>
  <c r="L1325" i="18"/>
  <c r="L1474" i="18"/>
  <c r="L2046" i="18"/>
  <c r="L1033" i="18"/>
  <c r="L893" i="18"/>
  <c r="L709" i="18"/>
  <c r="L1633" i="18"/>
  <c r="L1255" i="18"/>
  <c r="L1090" i="18"/>
  <c r="L1865" i="18"/>
  <c r="L536" i="18"/>
  <c r="L318" i="18"/>
  <c r="L146" i="18"/>
  <c r="L6" i="18"/>
  <c r="L1267" i="18"/>
  <c r="L695" i="18"/>
  <c r="L1594" i="18"/>
  <c r="L1258" i="18"/>
  <c r="L439" i="18"/>
  <c r="L289" i="18"/>
  <c r="L892" i="18"/>
  <c r="L744" i="18"/>
  <c r="L635" i="18"/>
  <c r="L160" i="18"/>
  <c r="L1817" i="18"/>
  <c r="L620" i="18"/>
  <c r="L1365" i="18"/>
  <c r="L887" i="18"/>
  <c r="L207" i="18"/>
  <c r="L31" i="18"/>
  <c r="L195" i="18"/>
  <c r="L1213" i="18"/>
  <c r="L1239" i="18"/>
  <c r="L1157" i="18"/>
  <c r="L501" i="18"/>
  <c r="L7" i="18"/>
  <c r="L2273" i="18"/>
  <c r="L239" i="18"/>
  <c r="L1603" i="18"/>
  <c r="L3968" i="18"/>
  <c r="L3704" i="18"/>
  <c r="L3468" i="18"/>
  <c r="L3803" i="18"/>
  <c r="L4081" i="18"/>
  <c r="L3903" i="18"/>
  <c r="L3399" i="18"/>
  <c r="L3811" i="18"/>
  <c r="L3490" i="18"/>
  <c r="L3982" i="18"/>
  <c r="L3388" i="18"/>
  <c r="L3167" i="18"/>
  <c r="L3743" i="18"/>
  <c r="L2849" i="18"/>
  <c r="L2967" i="18"/>
  <c r="L2698" i="18"/>
  <c r="L3193" i="18"/>
  <c r="L3749" i="18"/>
  <c r="L2671" i="18"/>
  <c r="L3010" i="18"/>
  <c r="L2928" i="18"/>
  <c r="L2983" i="18"/>
  <c r="L2473" i="18"/>
  <c r="L2941" i="18"/>
  <c r="L2192" i="18"/>
  <c r="L1964" i="18"/>
  <c r="L3349" i="18"/>
  <c r="L2450" i="18"/>
  <c r="L2361" i="18"/>
  <c r="L2054" i="18"/>
  <c r="L2017" i="18"/>
  <c r="L1796" i="18"/>
  <c r="L1612" i="18"/>
  <c r="L2322" i="18"/>
  <c r="L1975" i="18"/>
  <c r="L2075" i="18"/>
  <c r="L1851" i="18"/>
  <c r="L1605" i="18"/>
  <c r="L1404" i="18"/>
  <c r="L1212" i="18"/>
  <c r="L2982" i="18"/>
  <c r="L1959" i="18"/>
  <c r="L2980" i="18"/>
  <c r="L1686" i="18"/>
  <c r="L2979" i="18"/>
  <c r="L1257" i="18"/>
  <c r="L982" i="18"/>
  <c r="L798" i="18"/>
  <c r="L658" i="18"/>
  <c r="L518" i="18"/>
  <c r="L1707" i="18"/>
  <c r="L1293" i="18"/>
  <c r="L1462" i="18"/>
  <c r="L1933" i="18"/>
  <c r="L1029" i="18"/>
  <c r="L889" i="18"/>
  <c r="L705" i="18"/>
  <c r="L1607" i="18"/>
  <c r="L1159" i="18"/>
  <c r="L419" i="18"/>
  <c r="L1370" i="18"/>
  <c r="L527" i="18"/>
  <c r="L314" i="18"/>
  <c r="L142" i="18"/>
  <c r="L2251" i="18"/>
  <c r="L1250" i="18"/>
  <c r="L684" i="18"/>
  <c r="L1565" i="18"/>
  <c r="L972" i="18"/>
  <c r="J972" i="18" s="1"/>
  <c r="L417" i="18"/>
  <c r="L285" i="18"/>
  <c r="L880" i="18"/>
  <c r="L687" i="18"/>
  <c r="L592" i="18"/>
  <c r="L149" i="18"/>
  <c r="L1062" i="18"/>
  <c r="L612" i="18"/>
  <c r="L1158" i="18"/>
  <c r="L875" i="18"/>
  <c r="L201" i="18"/>
  <c r="L25" i="18"/>
  <c r="L129" i="18"/>
  <c r="L1135" i="18"/>
  <c r="L255" i="18"/>
  <c r="L975" i="18"/>
  <c r="L477" i="18"/>
  <c r="L1909" i="18"/>
  <c r="L1378" i="18"/>
  <c r="L151" i="18"/>
  <c r="L4184" i="18"/>
  <c r="L3648" i="18"/>
  <c r="L4157" i="18"/>
  <c r="L4179" i="18"/>
  <c r="L3441" i="18"/>
  <c r="L3815" i="18"/>
  <c r="L3689" i="18"/>
  <c r="L3609" i="18"/>
  <c r="L2622" i="18"/>
  <c r="L2781" i="18"/>
  <c r="L3983" i="18"/>
  <c r="L3715" i="18"/>
  <c r="L2396" i="18"/>
  <c r="L1888" i="18"/>
  <c r="L2864" i="18"/>
  <c r="L2438" i="18"/>
  <c r="L1776" i="18"/>
  <c r="L2231" i="18"/>
  <c r="L1947" i="18"/>
  <c r="L1532" i="18"/>
  <c r="L1164" i="18"/>
  <c r="L1819" i="18"/>
  <c r="L1645" i="18"/>
  <c r="L1211" i="18"/>
  <c r="L782" i="18"/>
  <c r="L470" i="18"/>
  <c r="L1151" i="18"/>
  <c r="L1506" i="18"/>
  <c r="L829" i="18"/>
  <c r="L2219" i="18"/>
  <c r="L1466" i="18"/>
  <c r="L406" i="18"/>
  <c r="L82" i="18"/>
  <c r="L1066" i="18"/>
  <c r="L3737" i="18"/>
  <c r="L401" i="18"/>
  <c r="L2101" i="18"/>
  <c r="L347" i="18"/>
  <c r="L831" i="18"/>
  <c r="L944" i="18"/>
  <c r="L137" i="18"/>
  <c r="L1020" i="18"/>
  <c r="L88" i="18"/>
  <c r="L299" i="18"/>
  <c r="L400" i="18"/>
  <c r="L2886" i="18"/>
  <c r="L92" i="18"/>
  <c r="L1354" i="18"/>
  <c r="L4144" i="18"/>
  <c r="L3644" i="18"/>
  <c r="L4137" i="18"/>
  <c r="L4166" i="18"/>
  <c r="L3412" i="18"/>
  <c r="L3607" i="18"/>
  <c r="L3647" i="18"/>
  <c r="L3420" i="18"/>
  <c r="L2582" i="18"/>
  <c r="L3950" i="18"/>
  <c r="L3938" i="18"/>
  <c r="L3478" i="18"/>
  <c r="L2388" i="18"/>
  <c r="L3625" i="18"/>
  <c r="L2808" i="18"/>
  <c r="L2422" i="18"/>
  <c r="L1740" i="18"/>
  <c r="L2226" i="18"/>
  <c r="L1929" i="18"/>
  <c r="L1496" i="18"/>
  <c r="L1160" i="18"/>
  <c r="L1714" i="18"/>
  <c r="L1631" i="18"/>
  <c r="L1179" i="18"/>
  <c r="L778" i="18"/>
  <c r="L466" i="18"/>
  <c r="L1142" i="18"/>
  <c r="L1329" i="18"/>
  <c r="L825" i="18"/>
  <c r="L2181" i="18"/>
  <c r="L1458" i="18"/>
  <c r="L402" i="18"/>
  <c r="L78" i="18"/>
  <c r="L928" i="18"/>
  <c r="L3275" i="18"/>
  <c r="L393" i="18"/>
  <c r="L1937" i="18"/>
  <c r="L340" i="18"/>
  <c r="L676" i="18"/>
  <c r="L932" i="18"/>
  <c r="L132" i="18"/>
  <c r="L939" i="18"/>
  <c r="L23" i="18"/>
  <c r="L2294" i="18"/>
  <c r="L943" i="18"/>
  <c r="L2289" i="18"/>
  <c r="L1615" i="18"/>
  <c r="L1198" i="18"/>
  <c r="L4140" i="18"/>
  <c r="L3640" i="18"/>
  <c r="L4117" i="18"/>
  <c r="L3835" i="18"/>
  <c r="L3338" i="18"/>
  <c r="L3456" i="18"/>
  <c r="L3619" i="18"/>
  <c r="L3335" i="18"/>
  <c r="L2578" i="18"/>
  <c r="L3873" i="18"/>
  <c r="L3906" i="18"/>
  <c r="L3386" i="18"/>
  <c r="L2328" i="18"/>
  <c r="L3493" i="18"/>
  <c r="L3203" i="18"/>
  <c r="L2413" i="18"/>
  <c r="L1736" i="18"/>
  <c r="L2178" i="18"/>
  <c r="L1915" i="18"/>
  <c r="L1488" i="18"/>
  <c r="L1156" i="18"/>
  <c r="L1705" i="18"/>
  <c r="L1535" i="18"/>
  <c r="L1074" i="18"/>
  <c r="L774" i="18"/>
  <c r="L454" i="18"/>
  <c r="L1133" i="18"/>
  <c r="L1315" i="18"/>
  <c r="L821" i="18"/>
  <c r="L2139" i="18"/>
  <c r="L1438" i="18"/>
  <c r="L398" i="18"/>
  <c r="L74" i="18"/>
  <c r="L903" i="18"/>
  <c r="L2996" i="18"/>
  <c r="L357" i="18"/>
  <c r="L1891" i="18"/>
  <c r="L315" i="18"/>
  <c r="L651" i="18"/>
  <c r="L532" i="18"/>
  <c r="L127" i="18"/>
  <c r="L816" i="18"/>
  <c r="L1671" i="18"/>
  <c r="L2102" i="18"/>
  <c r="L739" i="18"/>
  <c r="L1125" i="18"/>
  <c r="L964" i="18"/>
  <c r="L351" i="18"/>
  <c r="L4136" i="18"/>
  <c r="L3604" i="18"/>
  <c r="L4097" i="18"/>
  <c r="L4011" i="18"/>
  <c r="L3329" i="18"/>
  <c r="L3291" i="18"/>
  <c r="L3613" i="18"/>
  <c r="L3094" i="18"/>
  <c r="L2574" i="18"/>
  <c r="L3553" i="18"/>
  <c r="L3638" i="18"/>
  <c r="L2942" i="18"/>
  <c r="L2320" i="18"/>
  <c r="L3317" i="18"/>
  <c r="L3085" i="18"/>
  <c r="L2406" i="18"/>
  <c r="L1732" i="18"/>
  <c r="L2173" i="18"/>
  <c r="L1897" i="18"/>
  <c r="L1484" i="18"/>
  <c r="L1152" i="18"/>
  <c r="L1691" i="18"/>
  <c r="L1531" i="18"/>
  <c r="L1065" i="18"/>
  <c r="L738" i="18"/>
  <c r="L2753" i="18"/>
  <c r="L1119" i="18"/>
  <c r="L1283" i="18"/>
  <c r="L817" i="18"/>
  <c r="L2061" i="18"/>
  <c r="L1418" i="18"/>
  <c r="L394" i="18"/>
  <c r="L70" i="18"/>
  <c r="L896" i="18"/>
  <c r="L2442" i="18"/>
  <c r="L353" i="18"/>
  <c r="L1850" i="18"/>
  <c r="L308" i="18"/>
  <c r="L628" i="18"/>
  <c r="L459" i="18"/>
  <c r="L121" i="18"/>
  <c r="L747" i="18"/>
  <c r="L633" i="18"/>
  <c r="L1571" i="18"/>
  <c r="L708" i="18"/>
  <c r="L988" i="18"/>
  <c r="L141" i="18"/>
  <c r="L931" i="18"/>
  <c r="L4132" i="18"/>
  <c r="L3576" i="18"/>
  <c r="L4085" i="18"/>
  <c r="L4139" i="18"/>
  <c r="L3324" i="18"/>
  <c r="L3282" i="18"/>
  <c r="L3591" i="18"/>
  <c r="L3949" i="18"/>
  <c r="L2570" i="18"/>
  <c r="L3506" i="18"/>
  <c r="L3615" i="18"/>
  <c r="L4094" i="18"/>
  <c r="L2284" i="18"/>
  <c r="L2836" i="18"/>
  <c r="L2700" i="18"/>
  <c r="L3935" i="18"/>
  <c r="L1720" i="18"/>
  <c r="L2167" i="18"/>
  <c r="L3687" i="18"/>
  <c r="L1476" i="18"/>
  <c r="L1148" i="18"/>
  <c r="L1682" i="18"/>
  <c r="L1527" i="18"/>
  <c r="L1051" i="18"/>
  <c r="L734" i="18"/>
  <c r="L2495" i="18"/>
  <c r="L2338" i="18"/>
  <c r="L1178" i="18"/>
  <c r="L813" i="18"/>
  <c r="L1811" i="18"/>
  <c r="L1373" i="18"/>
  <c r="L390" i="18"/>
  <c r="L66" i="18"/>
  <c r="L871" i="18"/>
  <c r="L1454" i="18"/>
  <c r="L349" i="18"/>
  <c r="L1793" i="18"/>
  <c r="L283" i="18"/>
  <c r="L1606" i="18"/>
  <c r="L429" i="18"/>
  <c r="L116" i="18"/>
  <c r="L648" i="18"/>
  <c r="L621" i="18"/>
  <c r="L1295" i="18"/>
  <c r="L653" i="18"/>
  <c r="L860" i="18"/>
  <c r="L87" i="18"/>
  <c r="L3964" i="18"/>
  <c r="L4131" i="18"/>
  <c r="L4051" i="18"/>
  <c r="L4153" i="18"/>
  <c r="L3319" i="18"/>
  <c r="L3383" i="18"/>
  <c r="L3623" i="18"/>
  <c r="L2940" i="18"/>
  <c r="L3185" i="18"/>
  <c r="L2665" i="18"/>
  <c r="L2919" i="18"/>
  <c r="L2463" i="18"/>
  <c r="L2152" i="18"/>
  <c r="L2956" i="18"/>
  <c r="L2297" i="18"/>
  <c r="L2003" i="18"/>
  <c r="L1608" i="18"/>
  <c r="L3192" i="18"/>
  <c r="L3056" i="18"/>
  <c r="L1360" i="18"/>
  <c r="L2663" i="18"/>
  <c r="L2637" i="18"/>
  <c r="L2737" i="18"/>
  <c r="L978" i="18"/>
  <c r="L654" i="18"/>
  <c r="L1690" i="18"/>
  <c r="L1457" i="18"/>
  <c r="L1025" i="18"/>
  <c r="L701" i="18"/>
  <c r="L1150" i="18"/>
  <c r="L1285" i="18"/>
  <c r="L278" i="18"/>
  <c r="L1525" i="18"/>
  <c r="L679" i="18"/>
  <c r="L947" i="18"/>
  <c r="L281" i="18"/>
  <c r="L667" i="18"/>
  <c r="L101" i="18"/>
  <c r="L569" i="18"/>
  <c r="L863" i="18"/>
  <c r="L20" i="18"/>
  <c r="L455" i="18"/>
  <c r="L835" i="18"/>
  <c r="L1647" i="18"/>
  <c r="L83" i="18"/>
  <c r="L792" i="18"/>
  <c r="L28" i="18"/>
  <c r="L3960" i="18"/>
  <c r="L4063" i="18"/>
  <c r="L4181" i="18"/>
  <c r="L4138" i="18"/>
  <c r="L3301" i="18"/>
  <c r="L3378" i="18"/>
  <c r="L3610" i="18"/>
  <c r="L2935" i="18"/>
  <c r="L3145" i="18"/>
  <c r="L2617" i="18"/>
  <c r="L2805" i="18"/>
  <c r="L2410" i="18"/>
  <c r="L2148" i="18"/>
  <c r="L2907" i="18"/>
  <c r="L2291" i="18"/>
  <c r="L1994" i="18"/>
  <c r="L1604" i="18"/>
  <c r="L3098" i="18"/>
  <c r="L2402" i="18"/>
  <c r="L1356" i="18"/>
  <c r="L2589" i="18"/>
  <c r="L2540" i="18"/>
  <c r="L2685" i="18"/>
  <c r="L966" i="18"/>
  <c r="L650" i="18"/>
  <c r="L1651" i="18"/>
  <c r="L1451" i="18"/>
  <c r="L1021" i="18"/>
  <c r="L697" i="18"/>
  <c r="L1141" i="18"/>
  <c r="L1259" i="18"/>
  <c r="L274" i="18"/>
  <c r="L1498" i="18"/>
  <c r="L581" i="18"/>
  <c r="L940" i="18"/>
  <c r="L277" i="18"/>
  <c r="L541" i="18"/>
  <c r="L96" i="18"/>
  <c r="L561" i="18"/>
  <c r="L788" i="18"/>
  <c r="L15" i="18"/>
  <c r="L441" i="18"/>
  <c r="L728" i="18"/>
  <c r="L1381" i="18"/>
  <c r="L2887" i="18"/>
  <c r="L1598" i="18"/>
  <c r="L179" i="18"/>
  <c r="L3924" i="18"/>
  <c r="L4035" i="18"/>
  <c r="L4130" i="18"/>
  <c r="L4126" i="18"/>
  <c r="L3296" i="18"/>
  <c r="L3955" i="18"/>
  <c r="L3089" i="18"/>
  <c r="L2926" i="18"/>
  <c r="L3138" i="18"/>
  <c r="L2612" i="18"/>
  <c r="L4135" i="18"/>
  <c r="L2791" i="18"/>
  <c r="L2144" i="18"/>
  <c r="L2850" i="18"/>
  <c r="L2286" i="18"/>
  <c r="L1985" i="18"/>
  <c r="L1600" i="18"/>
  <c r="L2997" i="18"/>
  <c r="L3047" i="18"/>
  <c r="L1348" i="18"/>
  <c r="L2565" i="18"/>
  <c r="L2399" i="18"/>
  <c r="L3183" i="18"/>
  <c r="L926" i="18"/>
  <c r="L646" i="18"/>
  <c r="L1578" i="18"/>
  <c r="L1446" i="18"/>
  <c r="L1017" i="18"/>
  <c r="L693" i="18"/>
  <c r="L1127" i="18"/>
  <c r="L1203" i="18"/>
  <c r="L270" i="18"/>
  <c r="L1447" i="18"/>
  <c r="L572" i="18"/>
  <c r="L915" i="18"/>
  <c r="L273" i="18"/>
  <c r="L1717" i="18"/>
  <c r="L91" i="18"/>
  <c r="L547" i="18"/>
  <c r="L768" i="18"/>
  <c r="L963" i="18"/>
  <c r="L415" i="18"/>
  <c r="L692" i="18"/>
  <c r="L1281" i="18"/>
  <c r="L1781" i="18"/>
  <c r="L1122" i="18"/>
  <c r="L1070" i="18"/>
  <c r="L3769" i="18"/>
  <c r="L4238" i="18"/>
  <c r="L3099" i="18"/>
  <c r="L2694" i="18"/>
  <c r="L2937" i="18"/>
  <c r="L2879" i="18"/>
  <c r="L2445" i="18"/>
  <c r="L1792" i="18"/>
  <c r="L2066" i="18"/>
  <c r="L1176" i="18"/>
  <c r="L1677" i="18"/>
  <c r="L794" i="18"/>
  <c r="L1183" i="18"/>
  <c r="L877" i="18"/>
  <c r="O2" i="18"/>
  <c r="L138" i="18"/>
  <c r="L1226" i="18"/>
  <c r="L868" i="18"/>
  <c r="L867" i="18"/>
  <c r="L196" i="18"/>
  <c r="L193" i="18"/>
  <c r="L1094" i="18"/>
  <c r="L272" i="18"/>
  <c r="L3830" i="18"/>
  <c r="L1950" i="18"/>
  <c r="L1035" i="18"/>
  <c r="L3813" i="18"/>
  <c r="L2906" i="18"/>
  <c r="L1952" i="18"/>
  <c r="L1582" i="18"/>
  <c r="L478" i="18"/>
  <c r="L504" i="18"/>
  <c r="L409" i="18"/>
  <c r="L1023" i="18"/>
  <c r="L927" i="18"/>
  <c r="L3871" i="18"/>
  <c r="L1940" i="18"/>
  <c r="L2237" i="18"/>
  <c r="L1895" i="18"/>
  <c r="L1521" i="18"/>
  <c r="L495" i="18"/>
  <c r="L372" i="18"/>
  <c r="L323" i="18"/>
  <c r="L461" i="18"/>
  <c r="L3754" i="18"/>
  <c r="L3761" i="18"/>
  <c r="L3751" i="18"/>
  <c r="L2690" i="18"/>
  <c r="L4146" i="18"/>
  <c r="L2865" i="18"/>
  <c r="L2435" i="18"/>
  <c r="L1784" i="18"/>
  <c r="L2057" i="18"/>
  <c r="L1172" i="18"/>
  <c r="L1663" i="18"/>
  <c r="L790" i="18"/>
  <c r="L1174" i="18"/>
  <c r="L837" i="18"/>
  <c r="L2367" i="18"/>
  <c r="L134" i="18"/>
  <c r="L1209" i="18"/>
  <c r="L856" i="18"/>
  <c r="L855" i="18"/>
  <c r="L191" i="18"/>
  <c r="L173" i="18"/>
  <c r="L603" i="18"/>
  <c r="L4002" i="18"/>
  <c r="L2835" i="18"/>
  <c r="L1857" i="18"/>
  <c r="L2253" i="18"/>
  <c r="L425" i="18"/>
  <c r="L3656" i="18"/>
  <c r="L1121" i="18"/>
  <c r="L4183" i="18"/>
  <c r="L3546" i="18"/>
  <c r="L3717" i="18"/>
  <c r="L2650" i="18"/>
  <c r="L4077" i="18"/>
  <c r="L2809" i="18"/>
  <c r="L2878" i="18"/>
  <c r="L1780" i="18"/>
  <c r="L2043" i="18"/>
  <c r="L1168" i="18"/>
  <c r="L1654" i="18"/>
  <c r="L786" i="18"/>
  <c r="L1165" i="18"/>
  <c r="L833" i="18"/>
  <c r="L1570" i="18"/>
  <c r="L122" i="18"/>
  <c r="L1153" i="18"/>
  <c r="L783" i="18"/>
  <c r="L843" i="18"/>
  <c r="L185" i="18"/>
  <c r="L108" i="18"/>
  <c r="L537" i="18"/>
  <c r="L1443" i="18"/>
  <c r="L3019" i="18"/>
  <c r="L482" i="18"/>
  <c r="L436" i="18"/>
  <c r="L3916" i="18"/>
  <c r="L4115" i="18"/>
  <c r="L3168" i="18"/>
  <c r="L4076" i="18"/>
  <c r="L3765" i="18"/>
  <c r="L3137" i="18"/>
  <c r="L2140" i="18"/>
  <c r="L2281" i="18"/>
  <c r="L1596" i="18"/>
  <c r="L2859" i="18"/>
  <c r="L3854" i="18"/>
  <c r="L2947" i="18"/>
  <c r="L610" i="18"/>
  <c r="L1441" i="18"/>
  <c r="L689" i="18"/>
  <c r="L1186" i="18"/>
  <c r="L1427" i="18"/>
  <c r="L908" i="18"/>
  <c r="L1635" i="18"/>
  <c r="L539" i="18"/>
  <c r="L803" i="18"/>
  <c r="L647" i="18"/>
  <c r="L1547" i="18"/>
  <c r="L824" i="18"/>
  <c r="L2966" i="18"/>
  <c r="L1243" i="18"/>
  <c r="L413" i="18"/>
  <c r="L1394" i="18"/>
  <c r="L3894" i="18"/>
  <c r="L1534" i="18"/>
  <c r="L1225" i="18"/>
  <c r="L3912" i="18"/>
  <c r="L3746" i="18"/>
  <c r="L3160" i="18"/>
  <c r="L4042" i="18"/>
  <c r="L3605" i="18"/>
  <c r="L3033" i="18"/>
  <c r="L2136" i="18"/>
  <c r="L2275" i="18"/>
  <c r="L1584" i="18"/>
  <c r="L2051" i="18"/>
  <c r="L2916" i="18"/>
  <c r="L2673" i="18"/>
  <c r="L606" i="18"/>
  <c r="L1393" i="18"/>
  <c r="L685" i="18"/>
  <c r="L1130" i="18"/>
  <c r="L1407" i="18"/>
  <c r="L883" i="18"/>
  <c r="L1533" i="18"/>
  <c r="L496" i="18"/>
  <c r="L767" i="18"/>
  <c r="L580" i="18"/>
  <c r="L552" i="18"/>
  <c r="L548" i="18"/>
  <c r="L1956" i="18"/>
  <c r="L1551" i="18"/>
  <c r="L1831" i="18"/>
  <c r="L3660" i="18"/>
  <c r="L4147" i="18"/>
  <c r="L4122" i="18"/>
  <c r="L1949" i="18"/>
  <c r="L1941" i="18"/>
  <c r="L1575" i="18"/>
  <c r="L1177" i="18"/>
  <c r="L379" i="18"/>
  <c r="L1166" i="18"/>
  <c r="L4195" i="18"/>
  <c r="L3893" i="18"/>
  <c r="L1917" i="18"/>
  <c r="L1550" i="18"/>
  <c r="L474" i="18"/>
  <c r="L2310" i="18"/>
  <c r="L405" i="18"/>
  <c r="L1139" i="18"/>
  <c r="L161" i="18"/>
  <c r="L3848" i="18"/>
  <c r="L3723" i="18"/>
  <c r="L3156" i="18"/>
  <c r="L3974" i="18"/>
  <c r="L3569" i="18"/>
  <c r="L3016" i="18"/>
  <c r="L2132" i="18"/>
  <c r="L2270" i="18"/>
  <c r="L1540" i="18"/>
  <c r="L1987" i="18"/>
  <c r="L2857" i="18"/>
  <c r="L2625" i="18"/>
  <c r="L602" i="18"/>
  <c r="L1387" i="18"/>
  <c r="L2792" i="18"/>
  <c r="L1113" i="18"/>
  <c r="L1362" i="18"/>
  <c r="L851" i="18"/>
  <c r="L1402" i="18"/>
  <c r="L488" i="18"/>
  <c r="L735" i="18"/>
  <c r="L183" i="18"/>
  <c r="L509" i="18"/>
  <c r="L497" i="18"/>
  <c r="L2045" i="18"/>
  <c r="L533" i="18"/>
  <c r="L1234" i="18"/>
  <c r="L2892" i="18"/>
  <c r="L956" i="18"/>
  <c r="L3840" i="18"/>
  <c r="L3673" i="18"/>
  <c r="L3152" i="18"/>
  <c r="L3442" i="18"/>
  <c r="L3459" i="18"/>
  <c r="L3007" i="18"/>
  <c r="L2128" i="18"/>
  <c r="L2265" i="18"/>
  <c r="L1536" i="18"/>
  <c r="L1969" i="18"/>
  <c r="L2337" i="18"/>
  <c r="L2577" i="18"/>
  <c r="L598" i="18"/>
  <c r="L1382" i="18"/>
  <c r="L2752" i="18"/>
  <c r="L916" i="18"/>
  <c r="L1342" i="18"/>
  <c r="L608" i="18"/>
  <c r="L1290" i="18"/>
  <c r="L295" i="18"/>
  <c r="L699" i="18"/>
  <c r="L163" i="18"/>
  <c r="L399" i="18"/>
  <c r="L235" i="18"/>
  <c r="L3969" i="18"/>
  <c r="L1591" i="18"/>
  <c r="L513" i="18"/>
  <c r="L109" i="18"/>
  <c r="L1167" i="18"/>
  <c r="L4041" i="18"/>
  <c r="L3836" i="18"/>
  <c r="L3667" i="18"/>
  <c r="L3116" i="18"/>
  <c r="L3364" i="18"/>
  <c r="L3049" i="18"/>
  <c r="L2960" i="18"/>
  <c r="L2092" i="18"/>
  <c r="L2211" i="18"/>
  <c r="L3436" i="18"/>
  <c r="L1923" i="18"/>
  <c r="L2229" i="18"/>
  <c r="L2245" i="18"/>
  <c r="L594" i="18"/>
  <c r="L1377" i="18"/>
  <c r="L2699" i="18"/>
  <c r="L891" i="18"/>
  <c r="L2829" i="18"/>
  <c r="L599" i="18"/>
  <c r="L1221" i="18"/>
  <c r="L288" i="18"/>
  <c r="L665" i="18"/>
  <c r="L97" i="18"/>
  <c r="L259" i="18"/>
  <c r="L56" i="18"/>
  <c r="L3668" i="18"/>
  <c r="L2317" i="18"/>
  <c r="L1194" i="18"/>
  <c r="M3900" i="18"/>
  <c r="O3900" i="18"/>
  <c r="N3900" i="18"/>
  <c r="O1560" i="18"/>
  <c r="N80" i="18"/>
  <c r="M80" i="18"/>
  <c r="O80" i="18"/>
  <c r="M3661" i="18"/>
  <c r="O3661" i="18"/>
  <c r="N3661" i="18"/>
  <c r="O3807" i="18"/>
  <c r="M3807" i="18"/>
  <c r="N3807" i="18"/>
  <c r="M3000" i="18"/>
  <c r="N3000" i="18"/>
  <c r="O3000" i="18"/>
  <c r="O3567" i="18"/>
  <c r="N3567" i="18"/>
  <c r="O987" i="18"/>
  <c r="M2880" i="18"/>
  <c r="N2880" i="18"/>
  <c r="O2880" i="18"/>
  <c r="O2925" i="18"/>
  <c r="N2925" i="18"/>
  <c r="M2925" i="18"/>
  <c r="N426" i="18"/>
  <c r="M426" i="18"/>
  <c r="O426" i="18"/>
  <c r="L918" i="18"/>
  <c r="M747" i="18"/>
  <c r="O747" i="18"/>
  <c r="N747" i="18"/>
  <c r="O2077" i="18"/>
  <c r="N2077" i="18"/>
  <c r="M2077" i="18"/>
  <c r="N1970" i="18"/>
  <c r="M1970" i="18"/>
  <c r="O1970" i="18"/>
  <c r="N3708" i="18"/>
  <c r="M3708" i="18"/>
  <c r="O1483" i="18"/>
  <c r="N1483" i="18"/>
  <c r="M1483" i="18"/>
  <c r="N1451" i="18"/>
  <c r="M1451" i="18"/>
  <c r="O2640" i="18"/>
  <c r="N2640" i="18"/>
  <c r="M2640" i="18"/>
  <c r="O1539" i="18"/>
  <c r="N1539" i="18"/>
  <c r="M1539" i="18"/>
  <c r="N99" i="18"/>
  <c r="O99" i="18"/>
  <c r="M99" i="18"/>
  <c r="M620" i="18"/>
  <c r="O620" i="18"/>
  <c r="N620" i="18"/>
  <c r="O323" i="18"/>
  <c r="N323" i="18"/>
  <c r="M323" i="18"/>
  <c r="O822" i="18"/>
  <c r="N822" i="18"/>
  <c r="O2472" i="18"/>
  <c r="N2472" i="18"/>
  <c r="M2472" i="18"/>
  <c r="O1273" i="18"/>
  <c r="N1273" i="18"/>
  <c r="M1273" i="18"/>
  <c r="N3592" i="18"/>
  <c r="M3592" i="18"/>
  <c r="M3813" i="18"/>
  <c r="O3813" i="18"/>
  <c r="O1845" i="18"/>
  <c r="N1845" i="18"/>
  <c r="M1845" i="18"/>
  <c r="O924" i="18"/>
  <c r="N924" i="18"/>
  <c r="M924" i="18"/>
  <c r="M2170" i="18"/>
  <c r="N1365" i="18"/>
  <c r="M1365" i="18"/>
  <c r="O2071" i="18"/>
  <c r="N2071" i="18"/>
  <c r="N2604" i="18"/>
  <c r="M2604" i="18"/>
  <c r="O2604" i="18"/>
  <c r="N1430" i="18"/>
  <c r="M1430" i="18"/>
  <c r="N903" i="18"/>
  <c r="M903" i="18"/>
  <c r="N3616" i="18"/>
  <c r="O3616" i="18"/>
  <c r="M3616" i="18"/>
  <c r="M392" i="18"/>
  <c r="M428" i="18"/>
  <c r="N428" i="18"/>
  <c r="O406" i="18"/>
  <c r="M406" i="18"/>
  <c r="N701" i="18"/>
  <c r="M701" i="18"/>
  <c r="O701" i="18"/>
  <c r="N3196" i="18"/>
  <c r="M3196" i="18"/>
  <c r="O3196" i="18"/>
  <c r="N1420" i="18"/>
  <c r="M1420" i="18"/>
  <c r="O1420" i="18"/>
  <c r="O1367" i="18"/>
  <c r="N3184" i="18"/>
  <c r="M3184" i="18"/>
  <c r="O3184" i="18"/>
  <c r="O3552" i="18"/>
  <c r="L3939" i="18"/>
  <c r="N254" i="18"/>
  <c r="O254" i="18"/>
  <c r="O2721" i="18"/>
  <c r="M3414" i="18"/>
  <c r="M2751" i="18"/>
  <c r="N2751" i="18"/>
  <c r="O2751" i="18"/>
  <c r="O3991" i="18"/>
  <c r="N3991" i="18"/>
  <c r="M3991" i="18"/>
  <c r="N172" i="18"/>
  <c r="M172" i="18"/>
  <c r="O3105" i="18"/>
  <c r="N3105" i="18"/>
  <c r="M3105" i="18"/>
  <c r="O3198" i="18"/>
  <c r="N3198" i="18"/>
  <c r="M3198" i="18"/>
  <c r="M491" i="18"/>
  <c r="N2037" i="18"/>
  <c r="O2037" i="18"/>
  <c r="M2037" i="18"/>
  <c r="O876" i="18"/>
  <c r="N876" i="18"/>
  <c r="M876" i="18"/>
  <c r="O3871" i="18"/>
  <c r="N3871" i="18"/>
  <c r="M3871" i="18"/>
  <c r="N3663" i="18"/>
  <c r="M3663" i="18"/>
  <c r="O3663" i="18"/>
  <c r="N1477" i="18"/>
  <c r="O1477" i="18"/>
  <c r="M1477" i="18"/>
  <c r="N2662" i="18"/>
  <c r="M2662" i="18"/>
  <c r="M3542" i="18"/>
  <c r="O3542" i="18"/>
  <c r="N3542" i="18"/>
  <c r="N419" i="18"/>
  <c r="N2301" i="18"/>
  <c r="M3552" i="18"/>
  <c r="M3767" i="18"/>
  <c r="O2154" i="18"/>
  <c r="N305" i="18"/>
  <c r="O2170" i="18"/>
  <c r="L953" i="18"/>
  <c r="L2596" i="18"/>
  <c r="O2080" i="18"/>
  <c r="N2499" i="18"/>
  <c r="O845" i="18"/>
  <c r="N984" i="18"/>
  <c r="O3437" i="18"/>
  <c r="L508" i="18"/>
  <c r="N1042" i="18"/>
  <c r="M3325" i="18"/>
  <c r="M2200" i="18"/>
  <c r="O1042" i="18"/>
  <c r="N3751" i="18"/>
  <c r="M1167" i="18"/>
  <c r="O103" i="18"/>
  <c r="N2133" i="18"/>
  <c r="M2239" i="18"/>
  <c r="M3849" i="18"/>
  <c r="O1331" i="18"/>
  <c r="M3238" i="18"/>
  <c r="O3238" i="18"/>
  <c r="N3238" i="18"/>
  <c r="O2802" i="18"/>
  <c r="N2802" i="18"/>
  <c r="M2802" i="18"/>
  <c r="O167" i="18"/>
  <c r="L593" i="18"/>
  <c r="L760" i="18"/>
  <c r="L206" i="18"/>
  <c r="L2029" i="18"/>
  <c r="L1304" i="18"/>
  <c r="L2821" i="18"/>
  <c r="L2853" i="18"/>
  <c r="O1436" i="18"/>
  <c r="N1436" i="18"/>
  <c r="M1436" i="18"/>
  <c r="O81" i="18"/>
  <c r="M81" i="18"/>
  <c r="N81" i="18"/>
  <c r="O3697" i="18"/>
  <c r="N3697" i="18"/>
  <c r="M3697" i="18"/>
  <c r="N3898" i="18"/>
  <c r="M3898" i="18"/>
  <c r="O3898" i="18"/>
  <c r="M3500" i="18"/>
  <c r="N3500" i="18"/>
  <c r="O3500" i="18"/>
  <c r="O1591" i="18"/>
  <c r="N1591" i="18"/>
  <c r="O3263" i="18"/>
  <c r="N3263" i="18"/>
  <c r="M3263" i="18"/>
  <c r="O3167" i="18"/>
  <c r="N3167" i="18"/>
  <c r="M3167" i="18"/>
  <c r="O2050" i="18"/>
  <c r="N2050" i="18"/>
  <c r="M2050" i="18"/>
  <c r="O2333" i="18"/>
  <c r="N2333" i="18"/>
  <c r="M2333" i="18"/>
  <c r="O1143" i="18"/>
  <c r="N1143" i="18"/>
  <c r="M1143" i="18"/>
  <c r="M2154" i="18"/>
  <c r="N2154" i="18"/>
  <c r="N773" i="18"/>
  <c r="M773" i="18"/>
  <c r="O773" i="18"/>
  <c r="M625" i="18"/>
  <c r="M610" i="18"/>
  <c r="N610" i="18"/>
  <c r="O610" i="18"/>
  <c r="M2384" i="18"/>
  <c r="O2384" i="18"/>
  <c r="O1149" i="18"/>
  <c r="M1149" i="18"/>
  <c r="M572" i="18"/>
  <c r="O572" i="18"/>
  <c r="N572" i="18"/>
  <c r="L1149" i="18"/>
  <c r="L1758" i="18"/>
  <c r="L2680" i="18"/>
  <c r="N936" i="18"/>
  <c r="M936" i="18"/>
  <c r="O2184" i="18"/>
  <c r="N2184" i="18"/>
  <c r="M2184" i="18"/>
  <c r="O1938" i="18"/>
  <c r="N1938" i="18"/>
  <c r="M1938" i="18"/>
  <c r="N595" i="18"/>
  <c r="M595" i="18"/>
  <c r="M556" i="18"/>
  <c r="M2703" i="18"/>
  <c r="O2703" i="18"/>
  <c r="N4035" i="18"/>
  <c r="M4035" i="18"/>
  <c r="O4035" i="18"/>
  <c r="L221" i="18"/>
  <c r="L2489" i="18"/>
  <c r="M1041" i="18"/>
  <c r="O1041" i="18"/>
  <c r="O161" i="18"/>
  <c r="N161" i="18"/>
  <c r="M161" i="18"/>
  <c r="O834" i="18"/>
  <c r="M834" i="18"/>
  <c r="N834" i="18"/>
  <c r="M3055" i="18"/>
  <c r="O3055" i="18"/>
  <c r="N3055" i="18"/>
  <c r="N1400" i="18"/>
  <c r="M1400" i="18"/>
  <c r="N1571" i="18"/>
  <c r="O3760" i="18"/>
  <c r="N3760" i="18"/>
  <c r="M3760" i="18"/>
  <c r="O4243" i="18"/>
  <c r="N4243" i="18"/>
  <c r="M4243" i="18"/>
  <c r="M687" i="18"/>
  <c r="O687" i="18"/>
  <c r="N687" i="18"/>
  <c r="O3030" i="18"/>
  <c r="N3030" i="18"/>
  <c r="M3030" i="18"/>
  <c r="N384" i="18"/>
  <c r="M3599" i="18"/>
  <c r="O3599" i="18"/>
  <c r="L2693" i="18"/>
  <c r="M1584" i="18"/>
  <c r="N218" i="18"/>
  <c r="M218" i="18"/>
  <c r="O218" i="18"/>
  <c r="M2598" i="18"/>
  <c r="O2598" i="18"/>
  <c r="N3100" i="18"/>
  <c r="O3100" i="18"/>
  <c r="M3100" i="18"/>
  <c r="O3582" i="18"/>
  <c r="N3582" i="18"/>
  <c r="M3582" i="18"/>
  <c r="N3183" i="18"/>
  <c r="M3183" i="18"/>
  <c r="O3183" i="18"/>
  <c r="N3644" i="18"/>
  <c r="M3644" i="18"/>
  <c r="O3644" i="18"/>
  <c r="N1264" i="18"/>
  <c r="M1264" i="18"/>
  <c r="N1784" i="18"/>
  <c r="O1784" i="18"/>
  <c r="O1650" i="18"/>
  <c r="N1650" i="18"/>
  <c r="M1650" i="18"/>
  <c r="M3079" i="18"/>
  <c r="O3079" i="18"/>
  <c r="N3079" i="18"/>
  <c r="M3853" i="18"/>
  <c r="N3853" i="18"/>
  <c r="O3901" i="18"/>
  <c r="N3901" i="18"/>
  <c r="M3901" i="18"/>
  <c r="M2192" i="18"/>
  <c r="O2192" i="18"/>
  <c r="N2192" i="18"/>
  <c r="M2747" i="18"/>
  <c r="O2747" i="18"/>
  <c r="N2747" i="18"/>
  <c r="O3072" i="18"/>
  <c r="M3945" i="18"/>
  <c r="M4222" i="18"/>
  <c r="O4222" i="18"/>
  <c r="N4222" i="18"/>
  <c r="L2521" i="18"/>
  <c r="M3330" i="18"/>
  <c r="O3330" i="18"/>
  <c r="N3330" i="18"/>
  <c r="N3446" i="18"/>
  <c r="O3446" i="18"/>
  <c r="M3446" i="18"/>
  <c r="O2895" i="18"/>
  <c r="N2895" i="18"/>
  <c r="M2895" i="18"/>
  <c r="N1234" i="18"/>
  <c r="M1234" i="18"/>
  <c r="O1234" i="18"/>
  <c r="O1490" i="18"/>
  <c r="M1490" i="18"/>
  <c r="N1490" i="18"/>
  <c r="M3339" i="18"/>
  <c r="O3339" i="18"/>
  <c r="N3339" i="18"/>
  <c r="N781" i="18"/>
  <c r="M781" i="18"/>
  <c r="O2999" i="18"/>
  <c r="N2999" i="18"/>
  <c r="O1760" i="18"/>
  <c r="N1760" i="18"/>
  <c r="M1760" i="18"/>
  <c r="N1936" i="18"/>
  <c r="M1936" i="18"/>
  <c r="O1936" i="18"/>
  <c r="O4234" i="18"/>
  <c r="N4234" i="18"/>
  <c r="M4234" i="18"/>
  <c r="O1881" i="18"/>
  <c r="N1881" i="18"/>
  <c r="M1881" i="18"/>
  <c r="M4033" i="18"/>
  <c r="O4033" i="18"/>
  <c r="N4033" i="18"/>
  <c r="O2861" i="18"/>
  <c r="N2861" i="18"/>
  <c r="O3527" i="18"/>
  <c r="O1813" i="18"/>
  <c r="L348" i="18"/>
  <c r="L2607" i="18"/>
  <c r="N185" i="18"/>
  <c r="N1800" i="18"/>
  <c r="O3133" i="18"/>
  <c r="O2719" i="18"/>
  <c r="O2707" i="18"/>
  <c r="N3406" i="18"/>
  <c r="M1540" i="18"/>
  <c r="O868" i="18"/>
  <c r="L2349" i="18"/>
  <c r="N3325" i="18"/>
  <c r="N2200" i="18"/>
  <c r="N727" i="18"/>
  <c r="O3751" i="18"/>
  <c r="N1167" i="18"/>
  <c r="M103" i="18"/>
  <c r="N2239" i="18"/>
  <c r="O4208" i="18"/>
  <c r="N3849" i="18"/>
  <c r="M2785" i="18"/>
  <c r="M1564" i="18"/>
  <c r="L639" i="18"/>
  <c r="L64" i="18"/>
  <c r="L210" i="18"/>
  <c r="L2082" i="18"/>
  <c r="L1340" i="18"/>
  <c r="L2834" i="18"/>
  <c r="L3304" i="18"/>
  <c r="O2169" i="18"/>
  <c r="N2169" i="18"/>
  <c r="M2169" i="18"/>
  <c r="M3865" i="18"/>
  <c r="L2795" i="18"/>
  <c r="O306" i="18"/>
  <c r="N306" i="18"/>
  <c r="M306" i="18"/>
  <c r="M3868" i="18"/>
  <c r="O3868" i="18"/>
  <c r="N3868" i="18"/>
  <c r="O1536" i="18"/>
  <c r="N1536" i="18"/>
  <c r="M1536" i="18"/>
  <c r="N2856" i="18"/>
  <c r="O2856" i="18"/>
  <c r="M2856" i="18"/>
  <c r="N2879" i="18"/>
  <c r="M2879" i="18"/>
  <c r="O2879" i="18"/>
  <c r="O1545" i="18"/>
  <c r="N1545" i="18"/>
  <c r="M1545" i="18"/>
  <c r="N3628" i="18"/>
  <c r="M3628" i="18"/>
  <c r="M2160" i="18"/>
  <c r="O1325" i="18"/>
  <c r="N1325" i="18"/>
  <c r="M1325" i="18"/>
  <c r="M3139" i="18"/>
  <c r="O3139" i="18"/>
  <c r="O2435" i="18"/>
  <c r="N2435" i="18"/>
  <c r="M2435" i="18"/>
  <c r="O2179" i="18"/>
  <c r="N2179" i="18"/>
  <c r="M2179" i="18"/>
  <c r="O799" i="18"/>
  <c r="N799" i="18"/>
  <c r="M799" i="18"/>
  <c r="M2394" i="18"/>
  <c r="N3370" i="18"/>
  <c r="O3370" i="18"/>
  <c r="M3370" i="18"/>
  <c r="O576" i="18"/>
  <c r="M576" i="18"/>
  <c r="N576" i="18"/>
  <c r="O4111" i="18"/>
  <c r="N4111" i="18"/>
  <c r="M4111" i="18"/>
  <c r="L2498" i="18"/>
  <c r="N433" i="18"/>
  <c r="M433" i="18"/>
  <c r="O3012" i="18"/>
  <c r="N3012" i="18"/>
  <c r="M3012" i="18"/>
  <c r="N1270" i="18"/>
  <c r="M1270" i="18"/>
  <c r="O1270" i="18"/>
  <c r="M2527" i="18"/>
  <c r="O2527" i="18"/>
  <c r="N2527" i="18"/>
  <c r="O2392" i="18"/>
  <c r="M2392" i="18"/>
  <c r="O1164" i="18"/>
  <c r="M1164" i="18"/>
  <c r="O319" i="18"/>
  <c r="N319" i="18"/>
  <c r="M319" i="18"/>
  <c r="L229" i="18"/>
  <c r="O1125" i="18"/>
  <c r="N1125" i="18"/>
  <c r="M1125" i="18"/>
  <c r="O2295" i="18"/>
  <c r="N2295" i="18"/>
  <c r="M2295" i="18"/>
  <c r="O2035" i="18"/>
  <c r="M2035" i="18"/>
  <c r="M3213" i="18"/>
  <c r="L451" i="18"/>
  <c r="M1728" i="18"/>
  <c r="O1068" i="18"/>
  <c r="N2785" i="18"/>
  <c r="M3532" i="18"/>
  <c r="L1802" i="18"/>
  <c r="L69" i="18"/>
  <c r="L250" i="18"/>
  <c r="L2182" i="18"/>
  <c r="L1344" i="18"/>
  <c r="L2599" i="18"/>
  <c r="L3634" i="18"/>
  <c r="O3433" i="18"/>
  <c r="N3433" i="18"/>
  <c r="M3433" i="18"/>
  <c r="O3791" i="18"/>
  <c r="N3791" i="18"/>
  <c r="M3791" i="18"/>
  <c r="M2451" i="18"/>
  <c r="O2451" i="18"/>
  <c r="M112" i="18"/>
  <c r="O112" i="18"/>
  <c r="N2595" i="18"/>
  <c r="M2595" i="18"/>
  <c r="N3048" i="18"/>
  <c r="O3048" i="18"/>
  <c r="N2850" i="18"/>
  <c r="M2850" i="18"/>
  <c r="N3068" i="18"/>
  <c r="O3068" i="18"/>
  <c r="N2054" i="18"/>
  <c r="M2054" i="18"/>
  <c r="O2054" i="18"/>
  <c r="M2498" i="18"/>
  <c r="N2498" i="18"/>
  <c r="O2498" i="18"/>
  <c r="N3276" i="18"/>
  <c r="M3276" i="18"/>
  <c r="O3276" i="18"/>
  <c r="N4207" i="18"/>
  <c r="M4207" i="18"/>
  <c r="O4207" i="18"/>
  <c r="N1509" i="18"/>
  <c r="M1509" i="18"/>
  <c r="O1558" i="18"/>
  <c r="M1558" i="18"/>
  <c r="N1558" i="18"/>
  <c r="L2783" i="18"/>
  <c r="M4186" i="18"/>
  <c r="O4186" i="18"/>
  <c r="N4186" i="18"/>
  <c r="O2945" i="18"/>
  <c r="M2945" i="18"/>
  <c r="N2945" i="18"/>
  <c r="N3291" i="18"/>
  <c r="M3291" i="18"/>
  <c r="O3291" i="18"/>
  <c r="M2344" i="18"/>
  <c r="O2344" i="18"/>
  <c r="N2344" i="18"/>
  <c r="N3680" i="18"/>
  <c r="M3680" i="18"/>
  <c r="O3680" i="18"/>
  <c r="M1504" i="18"/>
  <c r="N1504" i="18"/>
  <c r="O4071" i="18"/>
  <c r="N4071" i="18"/>
  <c r="M4071" i="18"/>
  <c r="O1679" i="18"/>
  <c r="N1679" i="18"/>
  <c r="M1679" i="18"/>
  <c r="O3363" i="18"/>
  <c r="M3363" i="18"/>
  <c r="N3363" i="18"/>
  <c r="N1629" i="18"/>
  <c r="M1629" i="18"/>
  <c r="O1629" i="18"/>
  <c r="O3987" i="18"/>
  <c r="M3987" i="18"/>
  <c r="N461" i="18"/>
  <c r="O461" i="18"/>
  <c r="M461" i="18"/>
  <c r="O2664" i="18"/>
  <c r="N2664" i="18"/>
  <c r="M2664" i="18"/>
  <c r="O2117" i="18"/>
  <c r="M2117" i="18"/>
  <c r="N2117" i="18"/>
  <c r="N2343" i="18"/>
  <c r="M2343" i="18"/>
  <c r="O2898" i="18"/>
  <c r="N2898" i="18"/>
  <c r="M2898" i="18"/>
  <c r="M4132" i="18"/>
  <c r="O4132" i="18"/>
  <c r="N4132" i="18"/>
  <c r="O3231" i="18"/>
  <c r="M3231" i="18"/>
  <c r="M2918" i="18"/>
  <c r="O2918" i="18"/>
  <c r="N2918" i="18"/>
  <c r="O3635" i="18"/>
  <c r="N3635" i="18"/>
  <c r="M3635" i="18"/>
  <c r="N3554" i="18"/>
  <c r="M3554" i="18"/>
  <c r="O3554" i="18"/>
  <c r="O3771" i="18"/>
  <c r="N3771" i="18"/>
  <c r="M3771" i="18"/>
  <c r="M1685" i="18"/>
  <c r="N1685" i="18"/>
  <c r="O2277" i="18"/>
  <c r="N2277" i="18"/>
  <c r="M2277" i="18"/>
  <c r="M3678" i="18"/>
  <c r="O3678" i="18"/>
  <c r="N3678" i="18"/>
  <c r="M4240" i="18"/>
  <c r="O4240" i="18"/>
  <c r="N4240" i="18"/>
  <c r="N2568" i="18"/>
  <c r="M2568" i="18"/>
  <c r="O2568" i="18"/>
  <c r="N3960" i="18"/>
  <c r="M3960" i="18"/>
  <c r="O3960" i="18"/>
  <c r="O2220" i="18"/>
  <c r="N2220" i="18"/>
  <c r="M2220" i="18"/>
  <c r="O2998" i="18"/>
  <c r="N2998" i="18"/>
  <c r="O3831" i="18"/>
  <c r="N3831" i="18"/>
  <c r="M3831" i="18"/>
  <c r="M4049" i="18"/>
  <c r="O4049" i="18"/>
  <c r="L1086" i="18"/>
  <c r="O201" i="18"/>
  <c r="N201" i="18"/>
  <c r="M201" i="18"/>
  <c r="O2365" i="18"/>
  <c r="N2365" i="18"/>
  <c r="M2982" i="18"/>
  <c r="O2982" i="18"/>
  <c r="N2982" i="18"/>
  <c r="N2489" i="18"/>
  <c r="M2489" i="18"/>
  <c r="O2489" i="18"/>
  <c r="M3372" i="18"/>
  <c r="O1566" i="18"/>
  <c r="N1566" i="18"/>
  <c r="O122" i="18"/>
  <c r="N122" i="18"/>
  <c r="M122" i="18"/>
  <c r="O278" i="18"/>
  <c r="N1286" i="18"/>
  <c r="O191" i="18"/>
  <c r="N191" i="18"/>
  <c r="M191" i="18"/>
  <c r="M2981" i="18"/>
  <c r="N2981" i="18"/>
  <c r="O2981" i="18"/>
  <c r="O2432" i="18"/>
  <c r="N2432" i="18"/>
  <c r="M2432" i="18"/>
  <c r="O2297" i="18"/>
  <c r="N2297" i="18"/>
  <c r="M2297" i="18"/>
  <c r="O3857" i="18"/>
  <c r="N3857" i="18"/>
  <c r="M3857" i="18"/>
  <c r="O1833" i="18"/>
  <c r="N1833" i="18"/>
  <c r="M1833" i="18"/>
  <c r="N3368" i="18"/>
  <c r="M3368" i="18"/>
  <c r="O3368" i="18"/>
  <c r="O2269" i="18"/>
  <c r="N2269" i="18"/>
  <c r="M2269" i="18"/>
  <c r="O1897" i="18"/>
  <c r="N1897" i="18"/>
  <c r="M1897" i="18"/>
  <c r="N2264" i="18"/>
  <c r="N867" i="18"/>
  <c r="M867" i="18"/>
  <c r="O867" i="18"/>
  <c r="O1645" i="18"/>
  <c r="N1645" i="18"/>
  <c r="M1645" i="18"/>
  <c r="O3821" i="18"/>
  <c r="N3821" i="18"/>
  <c r="M3821" i="18"/>
  <c r="N3394" i="18"/>
  <c r="M3394" i="18"/>
  <c r="M992" i="18"/>
  <c r="O992" i="18"/>
  <c r="N992" i="18"/>
  <c r="O3212" i="18"/>
  <c r="N3212" i="18"/>
  <c r="O2463" i="18"/>
  <c r="N2463" i="18"/>
  <c r="M2463" i="18"/>
  <c r="N4087" i="18"/>
  <c r="O4087" i="18"/>
  <c r="M376" i="18"/>
  <c r="O376" i="18"/>
  <c r="N376" i="18"/>
  <c r="O230" i="18"/>
  <c r="N230" i="18"/>
  <c r="M230" i="18"/>
  <c r="O4006" i="18"/>
  <c r="N4006" i="18"/>
  <c r="M4006" i="18"/>
  <c r="O2409" i="18"/>
  <c r="N2409" i="18"/>
  <c r="M2409" i="18"/>
  <c r="O4105" i="18"/>
  <c r="M4105" i="18"/>
  <c r="N4105" i="18"/>
  <c r="O2952" i="18"/>
  <c r="N2952" i="18"/>
  <c r="M2952" i="18"/>
  <c r="M2707" i="18"/>
  <c r="N3945" i="18"/>
  <c r="L2747" i="18"/>
  <c r="N1057" i="18"/>
  <c r="O419" i="18"/>
  <c r="L2933" i="18"/>
  <c r="M1517" i="18"/>
  <c r="N847" i="18"/>
  <c r="L531" i="18"/>
  <c r="L1889" i="18"/>
  <c r="M3212" i="18"/>
  <c r="L2374" i="18"/>
  <c r="O2816" i="18"/>
  <c r="M4087" i="18"/>
  <c r="N1431" i="18"/>
  <c r="M73" i="18"/>
  <c r="O2320" i="18"/>
  <c r="N3389" i="18"/>
  <c r="M1440" i="18"/>
  <c r="M1403" i="18"/>
  <c r="N1728" i="18"/>
  <c r="O1431" i="18"/>
  <c r="O3696" i="18"/>
  <c r="M233" i="18"/>
  <c r="N101" i="18"/>
  <c r="N3532" i="18"/>
  <c r="L3142" i="18"/>
  <c r="L75" i="18"/>
  <c r="L262" i="18"/>
  <c r="L2223" i="18"/>
  <c r="L2595" i="18"/>
  <c r="L2721" i="18"/>
  <c r="L3662" i="18"/>
  <c r="N1716" i="18"/>
  <c r="M1716" i="18"/>
  <c r="N2115" i="18"/>
  <c r="O2115" i="18"/>
  <c r="O699" i="18"/>
  <c r="N699" i="18"/>
  <c r="M699" i="18"/>
  <c r="M248" i="18"/>
  <c r="N1238" i="18"/>
  <c r="M1238" i="18"/>
  <c r="O1238" i="18"/>
  <c r="M923" i="18"/>
  <c r="N923" i="18"/>
  <c r="N3341" i="18"/>
  <c r="M3341" i="18"/>
  <c r="N2710" i="18"/>
  <c r="M2710" i="18"/>
  <c r="O2710" i="18"/>
  <c r="N499" i="18"/>
  <c r="M499" i="18"/>
  <c r="O499" i="18"/>
  <c r="M1297" i="18"/>
  <c r="O1297" i="18"/>
  <c r="N1297" i="18"/>
  <c r="O1904" i="18"/>
  <c r="N1904" i="18"/>
  <c r="M1904" i="18"/>
  <c r="O1320" i="18"/>
  <c r="N1320" i="18"/>
  <c r="M1320" i="18"/>
  <c r="M1363" i="18"/>
  <c r="O1363" i="18"/>
  <c r="N1363" i="18"/>
  <c r="N3584" i="18"/>
  <c r="M3584" i="18"/>
  <c r="O3584" i="18"/>
  <c r="M3872" i="18"/>
  <c r="N3872" i="18"/>
  <c r="O3872" i="18"/>
  <c r="O345" i="18"/>
  <c r="N345" i="18"/>
  <c r="M345" i="18"/>
  <c r="O2036" i="18"/>
  <c r="N2036" i="18"/>
  <c r="N388" i="18"/>
  <c r="M388" i="18"/>
  <c r="O388" i="18"/>
  <c r="O3341" i="18"/>
  <c r="O1211" i="18"/>
  <c r="N1211" i="18"/>
  <c r="M1211" i="18"/>
  <c r="O2284" i="18"/>
  <c r="N2284" i="18"/>
  <c r="N3735" i="18"/>
  <c r="M3735" i="18"/>
  <c r="O3735" i="18"/>
  <c r="L2511" i="18"/>
  <c r="L914" i="18"/>
  <c r="L3862" i="18"/>
  <c r="O2699" i="18"/>
  <c r="N2699" i="18"/>
  <c r="M2699" i="18"/>
  <c r="O3553" i="18"/>
  <c r="N3553" i="18"/>
  <c r="M3553" i="18"/>
  <c r="M4108" i="18"/>
  <c r="O4108" i="18"/>
  <c r="N4108" i="18"/>
  <c r="N3725" i="18"/>
  <c r="M3725" i="18"/>
  <c r="O480" i="18"/>
  <c r="N480" i="18"/>
  <c r="M480" i="18"/>
  <c r="O3717" i="18"/>
  <c r="N3717" i="18"/>
  <c r="M3717" i="18"/>
  <c r="O3881" i="18"/>
  <c r="M3881" i="18"/>
  <c r="O640" i="18"/>
  <c r="N640" i="18"/>
  <c r="M640" i="18"/>
  <c r="O2235" i="18"/>
  <c r="O1767" i="18"/>
  <c r="M1767" i="18"/>
  <c r="O1595" i="18"/>
  <c r="N1595" i="18"/>
  <c r="O2258" i="18"/>
  <c r="N2258" i="18"/>
  <c r="L2070" i="18"/>
  <c r="L3879" i="18"/>
  <c r="M1256" i="18"/>
  <c r="O268" i="18"/>
  <c r="N268" i="18"/>
  <c r="M268" i="18"/>
  <c r="N509" i="18"/>
  <c r="M509" i="18"/>
  <c r="O509" i="18"/>
  <c r="N937" i="18"/>
  <c r="M937" i="18"/>
  <c r="M1544" i="18"/>
  <c r="N1544" i="18"/>
  <c r="O1544" i="18"/>
  <c r="O4002" i="18"/>
  <c r="N4002" i="18"/>
  <c r="M4002" i="18"/>
  <c r="N3695" i="18"/>
  <c r="O3695" i="18"/>
  <c r="M3695" i="18"/>
  <c r="O1810" i="18"/>
  <c r="N1810" i="18"/>
  <c r="M1810" i="18"/>
  <c r="M1346" i="18"/>
  <c r="O1346" i="18"/>
  <c r="O1030" i="18"/>
  <c r="N1030" i="18"/>
  <c r="M1030" i="18"/>
  <c r="O2304" i="18"/>
  <c r="N2304" i="18"/>
  <c r="M2304" i="18"/>
  <c r="O564" i="18"/>
  <c r="M564" i="18"/>
  <c r="N564" i="18"/>
  <c r="O3245" i="18"/>
  <c r="N3245" i="18"/>
  <c r="M3245" i="18"/>
  <c r="M628" i="18"/>
  <c r="O628" i="18"/>
  <c r="N628" i="18"/>
  <c r="L303" i="18"/>
  <c r="L3885" i="18"/>
  <c r="M3178" i="18"/>
  <c r="O3178" i="18"/>
  <c r="N3178" i="18"/>
  <c r="O1453" i="18"/>
  <c r="O1640" i="18"/>
  <c r="N1640" i="18"/>
  <c r="M1640" i="18"/>
  <c r="N1666" i="18"/>
  <c r="M1666" i="18"/>
  <c r="O1666" i="18"/>
  <c r="M2671" i="18"/>
  <c r="O2671" i="18"/>
  <c r="N2671" i="18"/>
  <c r="N2367" i="18"/>
  <c r="M2367" i="18"/>
  <c r="O2367" i="18"/>
  <c r="O2959" i="18"/>
  <c r="N2959" i="18"/>
  <c r="M2959" i="18"/>
  <c r="O560" i="18"/>
  <c r="N560" i="18"/>
  <c r="M560" i="18"/>
  <c r="O1587" i="18"/>
  <c r="N1587" i="18"/>
  <c r="M1587" i="18"/>
  <c r="O4041" i="18"/>
  <c r="N4041" i="18"/>
  <c r="M4041" i="18"/>
  <c r="O2655" i="18"/>
  <c r="N2451" i="18"/>
  <c r="O1066" i="18"/>
  <c r="M2722" i="18"/>
  <c r="O2722" i="18"/>
  <c r="L2114" i="18"/>
  <c r="N4217" i="18"/>
  <c r="O4217" i="18"/>
  <c r="M4217" i="18"/>
  <c r="O1292" i="18"/>
  <c r="N1292" i="18"/>
  <c r="M1292" i="18"/>
  <c r="O1974" i="18"/>
  <c r="N1974" i="18"/>
  <c r="M2795" i="18"/>
  <c r="O2795" i="18"/>
  <c r="N2795" i="18"/>
  <c r="M1193" i="18"/>
  <c r="O1193" i="18"/>
  <c r="N1193" i="18"/>
  <c r="O3879" i="18"/>
  <c r="N3879" i="18"/>
  <c r="M3879" i="18"/>
  <c r="O1214" i="18"/>
  <c r="N1214" i="18"/>
  <c r="M1214" i="18"/>
  <c r="O1952" i="18"/>
  <c r="N1952" i="18"/>
  <c r="M1952" i="18"/>
  <c r="N869" i="18"/>
  <c r="M869" i="18"/>
  <c r="O869" i="18"/>
  <c r="M4025" i="18"/>
  <c r="N4025" i="18"/>
  <c r="O4025" i="18"/>
  <c r="O2264" i="18"/>
  <c r="M1632" i="18"/>
  <c r="O3660" i="18"/>
  <c r="O305" i="18"/>
  <c r="N868" i="18"/>
  <c r="L957" i="18"/>
  <c r="L2826" i="18"/>
  <c r="M3381" i="18"/>
  <c r="N3129" i="18"/>
  <c r="N3133" i="18"/>
  <c r="L2830" i="18"/>
  <c r="N2320" i="18"/>
  <c r="O727" i="18"/>
  <c r="M2293" i="18"/>
  <c r="M3696" i="18"/>
  <c r="N2714" i="18"/>
  <c r="M477" i="18"/>
  <c r="O477" i="18"/>
  <c r="N477" i="18"/>
  <c r="O2431" i="18"/>
  <c r="M4212" i="18"/>
  <c r="O3685" i="18"/>
  <c r="O446" i="18"/>
  <c r="M446" i="18"/>
  <c r="N446" i="18"/>
  <c r="L55" i="18"/>
  <c r="L80" i="18"/>
  <c r="L266" i="18"/>
  <c r="L906" i="18"/>
  <c r="L2656" i="18"/>
  <c r="L2736" i="18"/>
  <c r="L3682" i="18"/>
  <c r="N3996" i="18"/>
  <c r="M3996" i="18"/>
  <c r="O3996" i="18"/>
  <c r="O2878" i="18"/>
  <c r="N2878" i="18"/>
  <c r="N3308" i="18"/>
  <c r="O2181" i="18"/>
  <c r="N2181" i="18"/>
  <c r="M2181" i="18"/>
  <c r="O1517" i="18"/>
  <c r="N2044" i="18"/>
  <c r="M2044" i="18"/>
  <c r="O2044" i="18"/>
  <c r="N3580" i="18"/>
  <c r="M3580" i="18"/>
  <c r="O3580" i="18"/>
  <c r="O3558" i="18"/>
  <c r="N3558" i="18"/>
  <c r="M615" i="18"/>
  <c r="N615" i="18"/>
  <c r="O615" i="18"/>
  <c r="N1116" i="18"/>
  <c r="O1116" i="18"/>
  <c r="M1116" i="18"/>
  <c r="M3269" i="18"/>
  <c r="O3461" i="18"/>
  <c r="M3461" i="18"/>
  <c r="O765" i="18"/>
  <c r="M3570" i="18"/>
  <c r="O1654" i="18"/>
  <c r="O4224" i="18"/>
  <c r="M2064" i="18"/>
  <c r="O2064" i="18"/>
  <c r="O2096" i="18"/>
  <c r="N3527" i="18"/>
  <c r="O4086" i="18"/>
  <c r="M3646" i="18"/>
  <c r="N689" i="18"/>
  <c r="O3129" i="18"/>
  <c r="O4190" i="18"/>
  <c r="O1488" i="18"/>
  <c r="O1248" i="18"/>
  <c r="O1973" i="18"/>
  <c r="N3528" i="18"/>
  <c r="M3528" i="18"/>
  <c r="O3528" i="18"/>
  <c r="O2966" i="18"/>
  <c r="N2966" i="18"/>
  <c r="M2966" i="18"/>
  <c r="O2103" i="18"/>
  <c r="N2103" i="18"/>
  <c r="M2103" i="18"/>
  <c r="N1905" i="18"/>
  <c r="O1905" i="18"/>
  <c r="M1905" i="18"/>
  <c r="O332" i="18"/>
  <c r="N332" i="18"/>
  <c r="O679" i="18"/>
  <c r="N679" i="18"/>
  <c r="M679" i="18"/>
  <c r="O3516" i="18"/>
  <c r="N3516" i="18"/>
  <c r="O3600" i="18"/>
  <c r="M3600" i="18"/>
  <c r="N3600" i="18"/>
  <c r="O1206" i="18"/>
  <c r="N2567" i="18"/>
  <c r="M2567" i="18"/>
  <c r="N270" i="18"/>
  <c r="O4085" i="18"/>
  <c r="N4085" i="18"/>
  <c r="M4085" i="18"/>
  <c r="N2779" i="18"/>
  <c r="O2779" i="18"/>
  <c r="N1598" i="18"/>
  <c r="M1598" i="18"/>
  <c r="O2656" i="18"/>
  <c r="N2656" i="18"/>
  <c r="O300" i="18"/>
  <c r="N300" i="18"/>
  <c r="M300" i="18"/>
  <c r="O3207" i="18"/>
  <c r="N3207" i="18"/>
  <c r="O2226" i="18"/>
  <c r="N3621" i="18"/>
  <c r="M3621" i="18"/>
  <c r="O3621" i="18"/>
  <c r="O3492" i="18"/>
  <c r="N3492" i="18"/>
  <c r="M3492" i="18"/>
  <c r="O226" i="18"/>
  <c r="N226" i="18"/>
  <c r="M226" i="18"/>
  <c r="N71" i="18"/>
  <c r="O71" i="18"/>
  <c r="O2493" i="18"/>
  <c r="O1668" i="18"/>
  <c r="N1668" i="18"/>
  <c r="M1668" i="18"/>
  <c r="O2413" i="18"/>
  <c r="N2413" i="18"/>
  <c r="M2413" i="18"/>
  <c r="N1448" i="18"/>
  <c r="M1448" i="18"/>
  <c r="O1448" i="18"/>
  <c r="O779" i="18"/>
  <c r="N779" i="18"/>
  <c r="O1389" i="18"/>
  <c r="N1389" i="18"/>
  <c r="O2312" i="18"/>
  <c r="N2312" i="18"/>
  <c r="M2312" i="18"/>
  <c r="O4103" i="18"/>
  <c r="N4103" i="18"/>
  <c r="M4103" i="18"/>
  <c r="N497" i="18"/>
  <c r="M497" i="18"/>
  <c r="O497" i="18"/>
  <c r="O884" i="18"/>
  <c r="N884" i="18"/>
  <c r="N1342" i="18"/>
  <c r="M1342" i="18"/>
  <c r="O1342" i="18"/>
  <c r="O703" i="18"/>
  <c r="N703" i="18"/>
  <c r="M703" i="18"/>
  <c r="O1888" i="18"/>
  <c r="N1888" i="18"/>
  <c r="M1888" i="18"/>
  <c r="O2552" i="18"/>
  <c r="N2552" i="18"/>
  <c r="M2552" i="18"/>
  <c r="N569" i="18"/>
  <c r="O569" i="18"/>
  <c r="M569" i="18"/>
  <c r="O2762" i="18"/>
  <c r="N2762" i="18"/>
  <c r="M4058" i="18"/>
  <c r="O4058" i="18"/>
  <c r="N639" i="18"/>
  <c r="M639" i="18"/>
  <c r="O4156" i="18"/>
  <c r="N4156" i="18"/>
  <c r="M4156" i="18"/>
  <c r="N2326" i="18"/>
  <c r="M2326" i="18"/>
  <c r="M4251" i="18"/>
  <c r="O4251" i="18"/>
  <c r="N4251" i="18"/>
  <c r="N2065" i="18"/>
  <c r="M837" i="18"/>
  <c r="N837" i="18"/>
  <c r="O837" i="18"/>
  <c r="O213" i="18"/>
  <c r="N213" i="18"/>
  <c r="M213" i="18"/>
  <c r="O2047" i="18"/>
  <c r="N2047" i="18"/>
  <c r="M2047" i="18"/>
  <c r="O1919" i="18"/>
  <c r="N1919" i="18"/>
  <c r="M1919" i="18"/>
  <c r="O1635" i="18"/>
  <c r="N1635" i="18"/>
  <c r="M1635" i="18"/>
  <c r="M4144" i="18"/>
  <c r="N4144" i="18"/>
  <c r="O4144" i="18"/>
  <c r="N3338" i="18"/>
  <c r="M3338" i="18"/>
  <c r="O3338" i="18"/>
  <c r="N453" i="18"/>
  <c r="O453" i="18"/>
  <c r="M453" i="18"/>
  <c r="M2408" i="18"/>
  <c r="O2408" i="18"/>
  <c r="M4089" i="18"/>
  <c r="O4089" i="18"/>
  <c r="N4089" i="18"/>
  <c r="O3033" i="18"/>
  <c r="N3033" i="18"/>
  <c r="M3033" i="18"/>
  <c r="M1968" i="18"/>
  <c r="M1704" i="18"/>
  <c r="O1704" i="18"/>
  <c r="N1704" i="18"/>
  <c r="M4190" i="18"/>
  <c r="O3715" i="18"/>
  <c r="N2916" i="18"/>
  <c r="M2916" i="18"/>
  <c r="O2916" i="18"/>
  <c r="O3017" i="18"/>
  <c r="N3017" i="18"/>
  <c r="M1239" i="18"/>
  <c r="O832" i="18"/>
  <c r="N832" i="18"/>
  <c r="M832" i="18"/>
  <c r="O2306" i="18"/>
  <c r="M2306" i="18"/>
  <c r="N1453" i="18"/>
  <c r="M1453" i="18"/>
  <c r="N1058" i="18"/>
  <c r="O1058" i="18"/>
  <c r="O2588" i="18"/>
  <c r="N2588" i="18"/>
  <c r="M2588" i="18"/>
  <c r="O1632" i="18"/>
  <c r="N2691" i="18"/>
  <c r="M907" i="18"/>
  <c r="N2965" i="18"/>
  <c r="N295" i="18"/>
  <c r="M3029" i="18"/>
  <c r="O41" i="18"/>
  <c r="O2691" i="18"/>
  <c r="M3088" i="18"/>
  <c r="N1517" i="18"/>
  <c r="O295" i="18"/>
  <c r="N3515" i="18"/>
  <c r="O743" i="18"/>
  <c r="M2471" i="18"/>
  <c r="N3570" i="18"/>
  <c r="N2835" i="18"/>
  <c r="M3298" i="18"/>
  <c r="O3298" i="18"/>
  <c r="N3298" i="18"/>
  <c r="M4224" i="18"/>
  <c r="O1912" i="18"/>
  <c r="M1775" i="18"/>
  <c r="M4150" i="18"/>
  <c r="O3646" i="18"/>
  <c r="M185" i="18"/>
  <c r="N3139" i="18"/>
  <c r="O1472" i="18"/>
  <c r="M3129" i="18"/>
  <c r="O3891" i="18"/>
  <c r="O1239" i="18"/>
  <c r="M1903" i="18"/>
  <c r="O3577" i="18"/>
  <c r="M3577" i="18"/>
  <c r="N3577" i="18"/>
  <c r="O2326" i="18"/>
  <c r="N963" i="18"/>
  <c r="O963" i="18"/>
  <c r="O3793" i="18"/>
  <c r="N3793" i="18"/>
  <c r="M3793" i="18"/>
  <c r="O1745" i="18"/>
  <c r="N1745" i="18"/>
  <c r="M1745" i="18"/>
  <c r="O4170" i="18"/>
  <c r="M4170" i="18"/>
  <c r="N4170" i="18"/>
  <c r="O3359" i="18"/>
  <c r="N3359" i="18"/>
  <c r="M3359" i="18"/>
  <c r="M2329" i="18"/>
  <c r="O2329" i="18"/>
  <c r="N2329" i="18"/>
  <c r="N2575" i="18"/>
  <c r="M2575" i="18"/>
  <c r="O2575" i="18"/>
  <c r="N2300" i="18"/>
  <c r="M2300" i="18"/>
  <c r="N3575" i="18"/>
  <c r="O1315" i="18"/>
  <c r="N1315" i="18"/>
  <c r="M1315" i="18"/>
  <c r="O2145" i="18"/>
  <c r="N2145" i="18"/>
  <c r="N1285" i="18"/>
  <c r="O1285" i="18"/>
  <c r="M1285" i="18"/>
  <c r="M2110" i="18"/>
  <c r="O2110" i="18"/>
  <c r="N2110" i="18"/>
  <c r="M3818" i="18"/>
  <c r="O3818" i="18"/>
  <c r="N3818" i="18"/>
  <c r="O2572" i="18"/>
  <c r="N2572" i="18"/>
  <c r="M2572" i="18"/>
  <c r="O2219" i="18"/>
  <c r="M2219" i="18"/>
  <c r="N3647" i="18"/>
  <c r="M3647" i="18"/>
  <c r="M3740" i="18"/>
  <c r="O3740" i="18"/>
  <c r="N3740" i="18"/>
  <c r="N4068" i="18"/>
  <c r="M4068" i="18"/>
  <c r="O4068" i="18"/>
  <c r="N1856" i="18"/>
  <c r="M3738" i="18"/>
  <c r="O2759" i="18"/>
  <c r="M2759" i="18"/>
  <c r="N3462" i="18"/>
  <c r="M3462" i="18"/>
  <c r="O3462" i="18"/>
  <c r="N1656" i="18"/>
  <c r="M1656" i="18"/>
  <c r="O1339" i="18"/>
  <c r="N1339" i="18"/>
  <c r="M1339" i="18"/>
  <c r="O1328" i="18"/>
  <c r="N1328" i="18"/>
  <c r="M1328" i="18"/>
  <c r="O1296" i="18"/>
  <c r="N1296" i="18"/>
  <c r="M1296" i="18"/>
  <c r="O2074" i="18"/>
  <c r="N2074" i="18"/>
  <c r="M2074" i="18"/>
  <c r="N2377" i="18"/>
  <c r="M2377" i="18"/>
  <c r="N3480" i="18"/>
  <c r="M3480" i="18"/>
  <c r="O3480" i="18"/>
  <c r="M3527" i="18"/>
  <c r="O37" i="18"/>
  <c r="N37" i="18"/>
  <c r="M37" i="18"/>
  <c r="M2884" i="18"/>
  <c r="N2884" i="18"/>
  <c r="O2884" i="18"/>
  <c r="O1548" i="18"/>
  <c r="N1548" i="18"/>
  <c r="M1548" i="18"/>
  <c r="N2530" i="18"/>
  <c r="M2530" i="18"/>
  <c r="O2530" i="18"/>
  <c r="M895" i="18"/>
  <c r="O895" i="18"/>
  <c r="N895" i="18"/>
  <c r="N848" i="18"/>
  <c r="M848" i="18"/>
  <c r="O2810" i="18"/>
  <c r="N2810" i="18"/>
  <c r="M3476" i="18"/>
  <c r="O3476" i="18"/>
  <c r="O2332" i="18"/>
  <c r="M2332" i="18"/>
  <c r="N2332" i="18"/>
  <c r="N3401" i="18"/>
  <c r="O3401" i="18"/>
  <c r="M3401" i="18"/>
  <c r="O1171" i="18"/>
  <c r="M1171" i="18"/>
  <c r="N1171" i="18"/>
  <c r="M3321" i="18"/>
  <c r="N3321" i="18"/>
  <c r="O3321" i="18"/>
  <c r="N3972" i="18"/>
  <c r="M3972" i="18"/>
  <c r="O3972" i="18"/>
  <c r="M605" i="18"/>
  <c r="O605" i="18"/>
  <c r="N3301" i="18"/>
  <c r="O3301" i="18"/>
  <c r="M3301" i="18"/>
  <c r="O643" i="18"/>
  <c r="O3603" i="18"/>
  <c r="N1581" i="18"/>
  <c r="N2653" i="18"/>
  <c r="M3603" i="18"/>
  <c r="O2653" i="18"/>
  <c r="O279" i="18"/>
  <c r="M2183" i="18"/>
  <c r="N3029" i="18"/>
  <c r="M665" i="18"/>
  <c r="M2391" i="18"/>
  <c r="M1499" i="18"/>
  <c r="N1202" i="18"/>
  <c r="O3088" i="18"/>
  <c r="N2525" i="18"/>
  <c r="O3515" i="18"/>
  <c r="N2229" i="18"/>
  <c r="M3427" i="18"/>
  <c r="N943" i="18"/>
  <c r="N2219" i="18"/>
  <c r="N603" i="18"/>
  <c r="N57" i="18"/>
  <c r="M57" i="18"/>
  <c r="O3788" i="18"/>
  <c r="N4150" i="18"/>
  <c r="M1696" i="18"/>
  <c r="N1903" i="18"/>
  <c r="N2692" i="18"/>
  <c r="M2903" i="18"/>
  <c r="M3110" i="18"/>
  <c r="O1215" i="18"/>
  <c r="M3529" i="18"/>
  <c r="O3529" i="18"/>
  <c r="N3529" i="18"/>
  <c r="O3160" i="18"/>
  <c r="N3160" i="18"/>
  <c r="M3160" i="18"/>
  <c r="O3486" i="18"/>
  <c r="M3486" i="18"/>
  <c r="N3486" i="18"/>
  <c r="O3361" i="18"/>
  <c r="M3361" i="18"/>
  <c r="N3361" i="18"/>
  <c r="N1737" i="18"/>
  <c r="O1737" i="18"/>
  <c r="M1737" i="18"/>
  <c r="M2852" i="18"/>
  <c r="O2852" i="18"/>
  <c r="N2852" i="18"/>
  <c r="N1525" i="18"/>
  <c r="M1525" i="18"/>
  <c r="O1525" i="18"/>
  <c r="N2771" i="18"/>
  <c r="O1393" i="18"/>
  <c r="N1393" i="18"/>
  <c r="M1393" i="18"/>
  <c r="N2684" i="18"/>
  <c r="O2684" i="18"/>
  <c r="M2684" i="18"/>
  <c r="O3018" i="18"/>
  <c r="M3018" i="18"/>
  <c r="N3018" i="18"/>
  <c r="O3741" i="18"/>
  <c r="N3741" i="18"/>
  <c r="O1456" i="18"/>
  <c r="N1456" i="18"/>
  <c r="M1456" i="18"/>
  <c r="O137" i="18"/>
  <c r="M137" i="18"/>
  <c r="O185" i="18"/>
  <c r="M3726" i="18"/>
  <c r="O3726" i="18"/>
  <c r="N3726" i="18"/>
  <c r="N3110" i="18"/>
  <c r="O2901" i="18"/>
  <c r="N2901" i="18"/>
  <c r="M2901" i="18"/>
  <c r="N2539" i="18"/>
  <c r="O2539" i="18"/>
  <c r="M359" i="18"/>
  <c r="M2559" i="18"/>
  <c r="O3392" i="18"/>
  <c r="N3392" i="18"/>
  <c r="M3392" i="18"/>
  <c r="N4097" i="18"/>
  <c r="O4097" i="18"/>
  <c r="M4097" i="18"/>
  <c r="N3228" i="18"/>
  <c r="O3228" i="18"/>
  <c r="N1247" i="18"/>
  <c r="M1247" i="18"/>
  <c r="M2702" i="18"/>
  <c r="O2702" i="18"/>
  <c r="N2702" i="18"/>
  <c r="O3479" i="18"/>
  <c r="O3653" i="18"/>
  <c r="O1392" i="18"/>
  <c r="M1805" i="18"/>
  <c r="M279" i="18"/>
  <c r="N2183" i="18"/>
  <c r="M3765" i="18"/>
  <c r="O665" i="18"/>
  <c r="N2391" i="18"/>
  <c r="O1202" i="18"/>
  <c r="O3287" i="18"/>
  <c r="O2229" i="18"/>
  <c r="O3427" i="18"/>
  <c r="M1757" i="18"/>
  <c r="O2792" i="18"/>
  <c r="O943" i="18"/>
  <c r="N2971" i="18"/>
  <c r="M3598" i="18"/>
  <c r="O4007" i="18"/>
  <c r="M3655" i="18"/>
  <c r="O3655" i="18"/>
  <c r="N3655" i="18"/>
  <c r="N1696" i="18"/>
  <c r="M3337" i="18"/>
  <c r="O3337" i="18"/>
  <c r="N3337" i="18"/>
  <c r="M1563" i="18"/>
  <c r="N2836" i="18"/>
  <c r="O630" i="18"/>
  <c r="O662" i="18"/>
  <c r="O2288" i="18"/>
  <c r="O4039" i="18"/>
  <c r="M4039" i="18"/>
  <c r="N4039" i="18"/>
  <c r="N2903" i="18"/>
  <c r="N1776" i="18"/>
  <c r="O1776" i="18"/>
  <c r="M1776" i="18"/>
  <c r="O1057" i="18"/>
  <c r="O3421" i="18"/>
  <c r="N3421" i="18"/>
  <c r="M3421" i="18"/>
  <c r="O3827" i="18"/>
  <c r="N3827" i="18"/>
  <c r="M1362" i="18"/>
  <c r="O1362" i="18"/>
  <c r="O4179" i="18"/>
  <c r="N4179" i="18"/>
  <c r="M4179" i="18"/>
  <c r="O2275" i="18"/>
  <c r="N2275" i="18"/>
  <c r="O3837" i="18"/>
  <c r="N3837" i="18"/>
  <c r="M3837" i="18"/>
  <c r="N1419" i="18"/>
  <c r="O2813" i="18"/>
  <c r="M2813" i="18"/>
  <c r="N2813" i="18"/>
  <c r="M2497" i="18"/>
  <c r="N2497" i="18"/>
  <c r="O2497" i="18"/>
  <c r="N3862" i="18"/>
  <c r="M3862" i="18"/>
  <c r="O3862" i="18"/>
  <c r="M2406" i="18"/>
  <c r="O2406" i="18"/>
  <c r="N2406" i="18"/>
  <c r="O1694" i="18"/>
  <c r="N1694" i="18"/>
  <c r="M1694" i="18"/>
  <c r="O3069" i="18"/>
  <c r="N3069" i="18"/>
  <c r="O611" i="18"/>
  <c r="N611" i="18"/>
  <c r="N2674" i="18"/>
  <c r="M2674" i="18"/>
  <c r="O2674" i="18"/>
  <c r="N3475" i="18"/>
  <c r="O3475" i="18"/>
  <c r="O2204" i="18"/>
  <c r="N2204" i="18"/>
  <c r="O1083" i="18"/>
  <c r="M1083" i="18"/>
  <c r="N1083" i="18"/>
  <c r="N1078" i="18"/>
  <c r="M1078" i="18"/>
  <c r="O1078" i="18"/>
  <c r="O3150" i="18"/>
  <c r="N3150" i="18"/>
  <c r="O2013" i="18"/>
  <c r="N2013" i="18"/>
  <c r="M2013" i="18"/>
  <c r="O2165" i="18"/>
  <c r="N2165" i="18"/>
  <c r="M2165" i="18"/>
  <c r="O4140" i="18"/>
  <c r="N4140" i="18"/>
  <c r="N1632" i="18"/>
  <c r="N3672" i="18"/>
  <c r="N1732" i="18"/>
  <c r="N604" i="18"/>
  <c r="M604" i="18"/>
  <c r="O604" i="18"/>
  <c r="N2594" i="18"/>
  <c r="M2594" i="18"/>
  <c r="O2594" i="18"/>
  <c r="O1743" i="18"/>
  <c r="M1743" i="18"/>
  <c r="N1743" i="18"/>
  <c r="O4229" i="18"/>
  <c r="N4229" i="18"/>
  <c r="M4229" i="18"/>
  <c r="O2212" i="18"/>
  <c r="N2212" i="18"/>
  <c r="M2212" i="18"/>
  <c r="O980" i="18"/>
  <c r="N980" i="18"/>
  <c r="M980" i="18"/>
  <c r="O1279" i="18"/>
  <c r="N1279" i="18"/>
  <c r="M1279" i="18"/>
  <c r="M691" i="18"/>
  <c r="O691" i="18"/>
  <c r="O3598" i="18"/>
  <c r="N3598" i="18"/>
  <c r="M2771" i="18"/>
  <c r="M2176" i="18"/>
  <c r="N1805" i="18"/>
  <c r="N3765" i="18"/>
  <c r="M3890" i="18"/>
  <c r="O1312" i="18"/>
  <c r="N3287" i="18"/>
  <c r="N2533" i="18"/>
  <c r="M2792" i="18"/>
  <c r="O2971" i="18"/>
  <c r="O2307" i="18"/>
  <c r="N2307" i="18"/>
  <c r="O2375" i="18"/>
  <c r="N2375" i="18"/>
  <c r="N3331" i="18"/>
  <c r="O3331" i="18"/>
  <c r="M2375" i="18"/>
  <c r="O3853" i="18"/>
  <c r="M1303" i="18"/>
  <c r="O3799" i="18"/>
  <c r="M272" i="18"/>
  <c r="O3443" i="18"/>
  <c r="N3443" i="18"/>
  <c r="N3333" i="18"/>
  <c r="O3333" i="18"/>
  <c r="M3204" i="18"/>
  <c r="M3563" i="18"/>
  <c r="O2550" i="18"/>
  <c r="O2000" i="18"/>
  <c r="N2473" i="18"/>
  <c r="O445" i="18"/>
  <c r="M3217" i="18"/>
  <c r="M3670" i="18"/>
  <c r="O3397" i="18"/>
  <c r="M1233" i="18"/>
  <c r="O4101" i="18"/>
  <c r="M3038" i="18"/>
  <c r="O1280" i="18"/>
  <c r="M1721" i="18"/>
  <c r="M1165" i="18"/>
  <c r="O1947" i="18"/>
  <c r="N2454" i="18"/>
  <c r="O429" i="18"/>
  <c r="M2999" i="18"/>
  <c r="O3064" i="18"/>
  <c r="O1499" i="18"/>
  <c r="M909" i="18"/>
  <c r="O1514" i="18"/>
  <c r="M3056" i="18"/>
  <c r="M2428" i="18"/>
  <c r="O2237" i="18"/>
  <c r="O1527" i="18"/>
  <c r="M1527" i="18"/>
  <c r="M3399" i="18"/>
  <c r="M3709" i="18"/>
  <c r="M3630" i="18"/>
  <c r="O3215" i="18"/>
  <c r="O3174" i="18"/>
  <c r="O2621" i="18"/>
  <c r="M2656" i="18"/>
  <c r="M643" i="18"/>
  <c r="O1155" i="18"/>
  <c r="N1155" i="18"/>
  <c r="M1155" i="18"/>
  <c r="N1584" i="18"/>
  <c r="N1021" i="18"/>
  <c r="M1021" i="18"/>
  <c r="O1021" i="18"/>
  <c r="O151" i="18"/>
  <c r="N151" i="18"/>
  <c r="M151" i="18"/>
  <c r="M3892" i="18"/>
  <c r="O3892" i="18"/>
  <c r="N3892" i="18"/>
  <c r="O3951" i="18"/>
  <c r="N3951" i="18"/>
  <c r="M3951" i="18"/>
  <c r="O1110" i="18"/>
  <c r="N3890" i="18"/>
  <c r="N2018" i="18"/>
  <c r="N3005" i="18"/>
  <c r="M1989" i="18"/>
  <c r="O1584" i="18"/>
  <c r="N2759" i="18"/>
  <c r="O1801" i="18"/>
  <c r="N272" i="18"/>
  <c r="O2273" i="18"/>
  <c r="O3719" i="18"/>
  <c r="N3719" i="18"/>
  <c r="N3204" i="18"/>
  <c r="N3563" i="18"/>
  <c r="M3719" i="18"/>
  <c r="M2201" i="18"/>
  <c r="O2201" i="18"/>
  <c r="N2201" i="18"/>
  <c r="O1648" i="18"/>
  <c r="N55" i="18"/>
  <c r="M26" i="18"/>
  <c r="O26" i="18"/>
  <c r="N26" i="18"/>
  <c r="M3606" i="18"/>
  <c r="M2380" i="18"/>
  <c r="M4184" i="18"/>
  <c r="O2251" i="18"/>
  <c r="O1085" i="18"/>
  <c r="O1219" i="18"/>
  <c r="M2311" i="18"/>
  <c r="M3888" i="18"/>
  <c r="N630" i="18"/>
  <c r="N2712" i="18"/>
  <c r="O4115" i="18"/>
  <c r="O839" i="18"/>
  <c r="M2819" i="18"/>
  <c r="O2819" i="18"/>
  <c r="N3630" i="18"/>
  <c r="O2689" i="18"/>
  <c r="O1791" i="18"/>
  <c r="O4023" i="18"/>
  <c r="N4023" i="18"/>
  <c r="O1818" i="18"/>
  <c r="O1418" i="18"/>
  <c r="N1418" i="18"/>
  <c r="M1418" i="18"/>
  <c r="O2692" i="18"/>
  <c r="N1406" i="18"/>
  <c r="M1406" i="18"/>
  <c r="O1846" i="18"/>
  <c r="M1846" i="18"/>
  <c r="N1846" i="18"/>
  <c r="O1368" i="18"/>
  <c r="N1368" i="18"/>
  <c r="M1368" i="18"/>
  <c r="N2255" i="18"/>
  <c r="M2255" i="18"/>
  <c r="O2255" i="18"/>
  <c r="N1433" i="18"/>
  <c r="M1433" i="18"/>
  <c r="N3783" i="18"/>
  <c r="M3783" i="18"/>
  <c r="O3783" i="18"/>
  <c r="N3367" i="18"/>
  <c r="M3367" i="18"/>
  <c r="O3367" i="18"/>
  <c r="O3107" i="18"/>
  <c r="N3107" i="18"/>
  <c r="M3107" i="18"/>
  <c r="O3638" i="18"/>
  <c r="N1017" i="18"/>
  <c r="M1017" i="18"/>
  <c r="O713" i="18"/>
  <c r="O4187" i="18"/>
  <c r="N4187" i="18"/>
  <c r="M4187" i="18"/>
  <c r="N3259" i="18"/>
  <c r="M3259" i="18"/>
  <c r="O3259" i="18"/>
  <c r="M1442" i="18"/>
  <c r="O1442" i="18"/>
  <c r="N4036" i="18"/>
  <c r="M3809" i="18"/>
  <c r="O3809" i="18"/>
  <c r="N3809" i="18"/>
  <c r="O824" i="18"/>
  <c r="N824" i="18"/>
  <c r="M824" i="18"/>
  <c r="M2756" i="18"/>
  <c r="O2756" i="18"/>
  <c r="N2756" i="18"/>
  <c r="N2441" i="18"/>
  <c r="O2441" i="18"/>
  <c r="M2441" i="18"/>
  <c r="O1535" i="18"/>
  <c r="N1535" i="18"/>
  <c r="M1535" i="18"/>
  <c r="O3737" i="18"/>
  <c r="N3737" i="18"/>
  <c r="M3737" i="18"/>
  <c r="O672" i="18"/>
  <c r="N672" i="18"/>
  <c r="M672" i="18"/>
  <c r="O3699" i="18"/>
  <c r="N3699" i="18"/>
  <c r="M3699" i="18"/>
  <c r="N2468" i="18"/>
  <c r="M2468" i="18"/>
  <c r="O2468" i="18"/>
  <c r="M2841" i="18"/>
  <c r="M4011" i="18"/>
  <c r="O4011" i="18"/>
  <c r="N4011" i="18"/>
  <c r="M2227" i="18"/>
  <c r="O3120" i="18"/>
  <c r="M3120" i="18"/>
  <c r="N661" i="18"/>
  <c r="O661" i="18"/>
  <c r="M661" i="18"/>
  <c r="N3315" i="18"/>
  <c r="O763" i="18"/>
  <c r="N763" i="18"/>
  <c r="O1935" i="18"/>
  <c r="N1935" i="18"/>
  <c r="M1935" i="18"/>
  <c r="N1932" i="18"/>
  <c r="M1932" i="18"/>
  <c r="M3036" i="18"/>
  <c r="O246" i="18"/>
  <c r="N246" i="18"/>
  <c r="M3351" i="18"/>
  <c r="O1318" i="18"/>
  <c r="N1318" i="18"/>
  <c r="M1318" i="18"/>
  <c r="N3664" i="18"/>
  <c r="M3664" i="18"/>
  <c r="O3664" i="18"/>
  <c r="M2787" i="18"/>
  <c r="O2787" i="18"/>
  <c r="N2787" i="18"/>
  <c r="M2499" i="18"/>
  <c r="O3550" i="18"/>
  <c r="N3550" i="18"/>
  <c r="M3550" i="18"/>
  <c r="O1659" i="18"/>
  <c r="N1659" i="18"/>
  <c r="M1659" i="18"/>
  <c r="O3004" i="18"/>
  <c r="N3004" i="18"/>
  <c r="M3004" i="18"/>
  <c r="M4167" i="18"/>
  <c r="O4167" i="18"/>
  <c r="N4167" i="18"/>
  <c r="O4072" i="18"/>
  <c r="N4072" i="18"/>
  <c r="M4072" i="18"/>
  <c r="N3800" i="18"/>
  <c r="M3800" i="18"/>
  <c r="O3800" i="18"/>
  <c r="N2834" i="18"/>
  <c r="M2834" i="18"/>
  <c r="O2834" i="18"/>
  <c r="O2847" i="18"/>
  <c r="N2847" i="18"/>
  <c r="M2847" i="18"/>
  <c r="M4148" i="18"/>
  <c r="O4148" i="18"/>
  <c r="N4148" i="18"/>
  <c r="N2774" i="18"/>
  <c r="M2774" i="18"/>
  <c r="O2309" i="18"/>
  <c r="M2309" i="18"/>
  <c r="O4246" i="18"/>
  <c r="N4246" i="18"/>
  <c r="M4246" i="18"/>
  <c r="N2226" i="18"/>
  <c r="M2226" i="18"/>
  <c r="N2176" i="18"/>
  <c r="M2935" i="18"/>
  <c r="M2947" i="18"/>
  <c r="M1869" i="18"/>
  <c r="M1800" i="18"/>
  <c r="N19" i="18"/>
  <c r="N2935" i="18"/>
  <c r="O2018" i="18"/>
  <c r="M3638" i="18"/>
  <c r="O3005" i="18"/>
  <c r="O3351" i="18"/>
  <c r="N1989" i="18"/>
  <c r="M3781" i="18"/>
  <c r="N1965" i="18"/>
  <c r="O1419" i="18"/>
  <c r="O3647" i="18"/>
  <c r="O3213" i="18"/>
  <c r="O33" i="18"/>
  <c r="N33" i="18"/>
  <c r="M33" i="18"/>
  <c r="M2679" i="18"/>
  <c r="O54" i="18"/>
  <c r="O1433" i="18"/>
  <c r="O790" i="18"/>
  <c r="N2624" i="18"/>
  <c r="O2957" i="18"/>
  <c r="O60" i="18"/>
  <c r="O2838" i="18"/>
  <c r="M3799" i="18"/>
  <c r="N2223" i="18"/>
  <c r="O1056" i="18"/>
  <c r="N1964" i="18"/>
  <c r="O1964" i="18"/>
  <c r="N3429" i="18"/>
  <c r="O3429" i="18"/>
  <c r="M3429" i="18"/>
  <c r="N4211" i="18"/>
  <c r="O1176" i="18"/>
  <c r="O2944" i="18"/>
  <c r="O3206" i="18"/>
  <c r="M3206" i="18"/>
  <c r="N3973" i="18"/>
  <c r="M4120" i="18"/>
  <c r="N4120" i="18"/>
  <c r="O4120" i="18"/>
  <c r="O2107" i="18"/>
  <c r="N2022" i="18"/>
  <c r="O253" i="18"/>
  <c r="M2998" i="18"/>
  <c r="N3548" i="18"/>
  <c r="M3795" i="18"/>
  <c r="O819" i="18"/>
  <c r="M3773" i="18"/>
  <c r="O3095" i="18"/>
  <c r="N3549" i="18"/>
  <c r="M1859" i="18"/>
  <c r="N2368" i="18"/>
  <c r="O2875" i="18"/>
  <c r="O1277" i="18"/>
  <c r="N3537" i="18"/>
  <c r="O1951" i="18"/>
  <c r="O166" i="18"/>
  <c r="N3957" i="18"/>
  <c r="O447" i="18"/>
  <c r="M447" i="18"/>
  <c r="N447" i="18"/>
  <c r="O1272" i="18"/>
  <c r="N1272" i="18"/>
  <c r="M1272" i="18"/>
  <c r="O2031" i="18"/>
  <c r="N2031" i="18"/>
  <c r="M2031" i="18"/>
  <c r="N3660" i="18"/>
  <c r="M3660" i="18"/>
  <c r="M765" i="18"/>
  <c r="O1613" i="18"/>
  <c r="N1613" i="18"/>
  <c r="M1613" i="18"/>
  <c r="M2342" i="18"/>
  <c r="O2342" i="18"/>
  <c r="N2342" i="18"/>
  <c r="O4017" i="18"/>
  <c r="N4017" i="18"/>
  <c r="M4017" i="18"/>
  <c r="N4019" i="18"/>
  <c r="M4019" i="18"/>
  <c r="N3070" i="18"/>
  <c r="M3070" i="18"/>
  <c r="O3070" i="18"/>
  <c r="O76" i="18"/>
  <c r="N76" i="18"/>
  <c r="M76" i="18"/>
  <c r="N1244" i="18"/>
  <c r="M1244" i="18"/>
  <c r="O1244" i="18"/>
  <c r="M1036" i="18"/>
  <c r="N1036" i="18"/>
  <c r="O20" i="18"/>
  <c r="N20" i="18"/>
  <c r="N2843" i="18"/>
  <c r="M2843" i="18"/>
  <c r="N2760" i="18"/>
  <c r="M2760" i="18"/>
  <c r="O2760" i="18"/>
  <c r="M314" i="18"/>
  <c r="O314" i="18"/>
  <c r="N314" i="18"/>
  <c r="O1485" i="18"/>
  <c r="M1485" i="18"/>
  <c r="N1485" i="18"/>
  <c r="N3629" i="18"/>
  <c r="O3629" i="18"/>
  <c r="N3610" i="18"/>
  <c r="O3610" i="18"/>
  <c r="M3610" i="18"/>
  <c r="M4104" i="18"/>
  <c r="O4104" i="18"/>
  <c r="N4104" i="18"/>
  <c r="N3351" i="18"/>
  <c r="O2533" i="18"/>
  <c r="M1965" i="18"/>
  <c r="O1216" i="18"/>
  <c r="N3638" i="18"/>
  <c r="M3069" i="18"/>
  <c r="M3741" i="18"/>
  <c r="N2801" i="18"/>
  <c r="O2791" i="18"/>
  <c r="O2348" i="18"/>
  <c r="O2991" i="18"/>
  <c r="O1655" i="18"/>
  <c r="M1655" i="18"/>
  <c r="N1655" i="18"/>
  <c r="N498" i="18"/>
  <c r="O2624" i="18"/>
  <c r="M2860" i="18"/>
  <c r="N3799" i="18"/>
  <c r="O2424" i="18"/>
  <c r="N1435" i="18"/>
  <c r="M1435" i="18"/>
  <c r="O4171" i="18"/>
  <c r="O2028" i="18"/>
  <c r="O21" i="18"/>
  <c r="O2595" i="18"/>
  <c r="O3714" i="18"/>
  <c r="O1611" i="18"/>
  <c r="N1611" i="18"/>
  <c r="N4073" i="18"/>
  <c r="O4073" i="18"/>
  <c r="M971" i="18"/>
  <c r="O971" i="18"/>
  <c r="N971" i="18"/>
  <c r="O1432" i="18"/>
  <c r="O173" i="18"/>
  <c r="O139" i="18"/>
  <c r="O2584" i="18"/>
  <c r="O1369" i="18"/>
  <c r="M1837" i="18"/>
  <c r="O1837" i="18"/>
  <c r="N1837" i="18"/>
  <c r="O2579" i="18"/>
  <c r="M3426" i="18"/>
  <c r="O2733" i="18"/>
  <c r="O321" i="18"/>
  <c r="N321" i="18"/>
  <c r="N3031" i="18"/>
  <c r="N522" i="18"/>
  <c r="M3485" i="18"/>
  <c r="O966" i="18"/>
  <c r="N1452" i="18"/>
  <c r="O1452" i="18"/>
  <c r="O1880" i="18"/>
  <c r="O1652" i="18"/>
  <c r="M3957" i="18"/>
  <c r="N1362" i="18"/>
  <c r="N3117" i="18"/>
  <c r="O2540" i="18"/>
  <c r="N2540" i="18"/>
  <c r="O1352" i="18"/>
  <c r="N3752" i="18"/>
  <c r="M3752" i="18"/>
  <c r="O3752" i="18"/>
  <c r="M3930" i="18"/>
  <c r="O1028" i="18"/>
  <c r="N112" i="18"/>
  <c r="O854" i="18"/>
  <c r="O1148" i="18"/>
  <c r="N3884" i="18"/>
  <c r="O3884" i="18"/>
  <c r="M2770" i="18"/>
  <c r="O3841" i="18"/>
  <c r="N3841" i="18"/>
  <c r="M4140" i="18"/>
  <c r="N4027" i="18"/>
  <c r="M2152" i="18"/>
  <c r="O3545" i="18"/>
  <c r="N3545" i="18"/>
  <c r="M3545" i="18"/>
  <c r="M5" i="18"/>
  <c r="O2091" i="18"/>
  <c r="O1408" i="18"/>
  <c r="M1408" i="18"/>
  <c r="O813" i="18"/>
  <c r="O337" i="18"/>
  <c r="N2477" i="18"/>
  <c r="O346" i="18"/>
  <c r="N346" i="18"/>
  <c r="M1566" i="18"/>
  <c r="O171" i="18"/>
  <c r="N1876" i="18"/>
  <c r="M1876" i="18"/>
  <c r="O2748" i="18"/>
  <c r="O3084" i="18"/>
  <c r="O3277" i="18"/>
  <c r="M322" i="18"/>
  <c r="N553" i="18"/>
  <c r="M553" i="18"/>
  <c r="O553" i="18"/>
  <c r="M2140" i="18"/>
  <c r="N525" i="18"/>
  <c r="O3708" i="18"/>
  <c r="O1824" i="18"/>
  <c r="N2596" i="18"/>
  <c r="O3928" i="18"/>
  <c r="M3860" i="18"/>
  <c r="M4003" i="18"/>
  <c r="N3798" i="18"/>
  <c r="O1574" i="18"/>
  <c r="M3675" i="18"/>
  <c r="O3675" i="18"/>
  <c r="N3675" i="18"/>
  <c r="M3151" i="18"/>
  <c r="M2223" i="18"/>
  <c r="O1717" i="18"/>
  <c r="O3439" i="18"/>
  <c r="N3439" i="18"/>
  <c r="M3439" i="18"/>
  <c r="N2690" i="18"/>
  <c r="M2690" i="18"/>
  <c r="O2690" i="18"/>
  <c r="O1608" i="18"/>
  <c r="N1608" i="18"/>
  <c r="M1608" i="18"/>
  <c r="M3753" i="18"/>
  <c r="N3753" i="18"/>
  <c r="M4076" i="18"/>
  <c r="N4076" i="18"/>
  <c r="O4076" i="18"/>
  <c r="M3475" i="18"/>
  <c r="N1972" i="18"/>
  <c r="M782" i="18"/>
  <c r="O782" i="18"/>
  <c r="O420" i="18"/>
  <c r="N420" i="18"/>
  <c r="M420" i="18"/>
  <c r="O684" i="18"/>
  <c r="O101" i="18"/>
  <c r="O47" i="18"/>
  <c r="O2683" i="18"/>
  <c r="O1663" i="18"/>
  <c r="M1663" i="18"/>
  <c r="N1634" i="18"/>
  <c r="N791" i="18"/>
  <c r="M2965" i="18"/>
  <c r="O3205" i="18"/>
  <c r="M912" i="18"/>
  <c r="M56" i="18"/>
  <c r="O56" i="18"/>
  <c r="M498" i="18"/>
  <c r="N3523" i="18"/>
  <c r="O4146" i="18"/>
  <c r="M4146" i="18"/>
  <c r="M2861" i="18"/>
  <c r="O1531" i="18"/>
  <c r="M1973" i="18"/>
  <c r="N3860" i="18"/>
  <c r="N1702" i="18"/>
  <c r="O1702" i="18"/>
  <c r="M1702" i="18"/>
  <c r="N3151" i="18"/>
  <c r="O3730" i="18"/>
  <c r="M3730" i="18"/>
  <c r="O2303" i="18"/>
  <c r="N2303" i="18"/>
  <c r="M2303" i="18"/>
  <c r="O3561" i="18"/>
  <c r="N1962" i="18"/>
  <c r="M1962" i="18"/>
  <c r="O1962" i="18"/>
  <c r="M1541" i="18"/>
  <c r="N1541" i="18"/>
  <c r="O1541" i="18"/>
  <c r="M1014" i="18"/>
  <c r="N2892" i="18"/>
  <c r="O2892" i="18"/>
  <c r="M2892" i="18"/>
  <c r="O51" i="18"/>
  <c r="N51" i="18"/>
  <c r="M3175" i="18"/>
  <c r="O1512" i="18"/>
  <c r="N2598" i="18"/>
  <c r="M3289" i="18"/>
  <c r="N4012" i="18"/>
  <c r="O4012" i="18"/>
  <c r="N2393" i="18"/>
  <c r="O2393" i="18"/>
  <c r="L4244" i="18"/>
  <c r="O2893" i="18"/>
  <c r="N2554" i="18"/>
  <c r="N3755" i="18"/>
  <c r="N3417" i="18"/>
  <c r="O3417" i="18"/>
  <c r="N1807" i="18"/>
  <c r="O1400" i="18"/>
  <c r="M3418" i="18"/>
  <c r="M3757" i="18"/>
  <c r="O1500" i="18"/>
  <c r="N1500" i="18"/>
  <c r="M1500" i="18"/>
  <c r="O138" i="18"/>
  <c r="M760" i="18"/>
  <c r="O760" i="18"/>
  <c r="N716" i="18"/>
  <c r="O716" i="18"/>
  <c r="O1634" i="18"/>
  <c r="O529" i="18"/>
  <c r="N529" i="18"/>
  <c r="O3293" i="18"/>
  <c r="O3784" i="18"/>
  <c r="O2924" i="18"/>
  <c r="M2924" i="18"/>
  <c r="N2924" i="18"/>
  <c r="O1826" i="18"/>
  <c r="N3933" i="18"/>
  <c r="O2461" i="18"/>
  <c r="O1104" i="18"/>
  <c r="O3938" i="18"/>
  <c r="N2543" i="18"/>
  <c r="M2543" i="18"/>
  <c r="O2543" i="18"/>
  <c r="O3568" i="18"/>
  <c r="N2828" i="18"/>
  <c r="M2828" i="18"/>
  <c r="O2828" i="18"/>
  <c r="O2919" i="18"/>
  <c r="N4235" i="18"/>
  <c r="O4235" i="18"/>
  <c r="N407" i="18"/>
  <c r="O1120" i="18"/>
  <c r="N1849" i="18"/>
  <c r="M1849" i="18"/>
  <c r="O1849" i="18"/>
  <c r="O2298" i="18"/>
  <c r="M2298" i="18"/>
  <c r="N3691" i="18"/>
  <c r="M3353" i="18"/>
  <c r="N3353" i="18"/>
  <c r="O3353" i="18"/>
  <c r="N840" i="18"/>
  <c r="M840" i="18"/>
  <c r="O386" i="18"/>
  <c r="M386" i="18"/>
  <c r="O1365" i="18"/>
  <c r="N2008" i="18"/>
  <c r="O3921" i="18"/>
  <c r="N3921" i="18"/>
  <c r="M3921" i="18"/>
  <c r="N3864" i="18"/>
  <c r="N2293" i="18"/>
  <c r="N2352" i="18"/>
  <c r="N4221" i="18"/>
  <c r="N3236" i="18"/>
  <c r="M4092" i="18"/>
  <c r="M4176" i="18"/>
  <c r="O4176" i="18"/>
  <c r="N4176" i="18"/>
  <c r="N2347" i="18"/>
  <c r="M2347" i="18"/>
  <c r="O2347" i="18"/>
  <c r="O1450" i="18"/>
  <c r="M1450" i="18"/>
  <c r="O1908" i="18"/>
  <c r="O3625" i="18"/>
  <c r="N3625" i="18"/>
  <c r="M3625" i="18"/>
  <c r="O2745" i="18"/>
  <c r="M2745" i="18"/>
  <c r="N3083" i="18"/>
  <c r="O1040" i="18"/>
  <c r="N1040" i="18"/>
  <c r="M1040" i="18"/>
  <c r="O2195" i="18"/>
  <c r="N2195" i="18"/>
  <c r="O3902" i="18"/>
  <c r="M3902" i="18"/>
  <c r="O1893" i="18"/>
  <c r="N196" i="18"/>
  <c r="M1010" i="18"/>
  <c r="O3455" i="18"/>
  <c r="N3455" i="18"/>
  <c r="M3455" i="18"/>
  <c r="M3641" i="18"/>
  <c r="O3641" i="18"/>
  <c r="N3641" i="18"/>
  <c r="O4237" i="18"/>
  <c r="O2353" i="18"/>
  <c r="M1987" i="18"/>
  <c r="O1987" i="18"/>
  <c r="N1987" i="18"/>
  <c r="O1959" i="18"/>
  <c r="N1959" i="18"/>
  <c r="M1959" i="18"/>
  <c r="O892" i="18"/>
  <c r="N892" i="18"/>
  <c r="M892" i="18"/>
  <c r="O3318" i="18"/>
  <c r="O2453" i="18"/>
  <c r="M775" i="18"/>
  <c r="O2829" i="18"/>
  <c r="N4086" i="18"/>
  <c r="N2776" i="18"/>
  <c r="O198" i="18"/>
  <c r="N1010" i="18"/>
  <c r="O403" i="18"/>
  <c r="N873" i="18"/>
  <c r="M4248" i="18"/>
  <c r="N4248" i="18"/>
  <c r="N843" i="18"/>
  <c r="M2513" i="18"/>
  <c r="M1520" i="18"/>
  <c r="N4232" i="18"/>
  <c r="M4232" i="18"/>
  <c r="O4232" i="18"/>
  <c r="N3994" i="18"/>
  <c r="M3994" i="18"/>
  <c r="O3700" i="18"/>
  <c r="N1275" i="18"/>
  <c r="M502" i="18"/>
  <c r="O1481" i="18"/>
  <c r="O4112" i="18"/>
  <c r="M3794" i="18"/>
  <c r="O3794" i="18"/>
  <c r="N3794" i="18"/>
  <c r="O1928" i="18"/>
  <c r="N367" i="18"/>
  <c r="M374" i="18"/>
  <c r="M4056" i="18"/>
  <c r="O4056" i="18"/>
  <c r="O1551" i="18"/>
  <c r="N1551" i="18"/>
  <c r="M1551" i="18"/>
  <c r="O2709" i="18"/>
  <c r="M2709" i="18"/>
  <c r="N2709" i="18"/>
  <c r="M3228" i="18"/>
  <c r="N3609" i="18"/>
  <c r="M3609" i="18"/>
  <c r="O3609" i="18"/>
  <c r="O2620" i="18"/>
  <c r="N2620" i="18"/>
  <c r="M2620" i="18"/>
  <c r="N1450" i="18"/>
  <c r="O1722" i="18"/>
  <c r="N3488" i="18"/>
  <c r="O4055" i="18"/>
  <c r="M950" i="18"/>
  <c r="M3931" i="18"/>
  <c r="N4197" i="18"/>
  <c r="O2685" i="18"/>
  <c r="O508" i="18"/>
  <c r="O4183" i="18"/>
  <c r="O3628" i="18"/>
  <c r="M3496" i="18"/>
  <c r="O3496" i="18"/>
  <c r="N3496" i="18"/>
  <c r="M2275" i="18"/>
  <c r="N2475" i="18"/>
  <c r="O2475" i="18"/>
  <c r="M1027" i="18"/>
  <c r="M1969" i="18"/>
  <c r="N1969" i="18"/>
  <c r="O1969" i="18"/>
  <c r="N2937" i="18"/>
  <c r="O613" i="18"/>
  <c r="O4096" i="18"/>
  <c r="M4096" i="18"/>
  <c r="N4096" i="18"/>
  <c r="O1371" i="18"/>
  <c r="N1371" i="18"/>
  <c r="M1371" i="18"/>
  <c r="M1822" i="18"/>
  <c r="O1235" i="18"/>
  <c r="N3094" i="18"/>
  <c r="O2152" i="18"/>
  <c r="N970" i="18"/>
  <c r="M970" i="18"/>
  <c r="O970" i="18"/>
  <c r="N2132" i="18"/>
  <c r="M2132" i="18"/>
  <c r="O1335" i="18"/>
  <c r="M1335" i="18"/>
  <c r="M644" i="18"/>
  <c r="M1045" i="18"/>
  <c r="O1045" i="18"/>
  <c r="N1045" i="18"/>
  <c r="N3418" i="18"/>
  <c r="O1744" i="18"/>
  <c r="O3350" i="18"/>
  <c r="M823" i="18"/>
  <c r="O823" i="18"/>
  <c r="M2909" i="18"/>
  <c r="N653" i="18"/>
  <c r="O2389" i="18"/>
  <c r="M1914" i="18"/>
  <c r="N1914" i="18"/>
  <c r="N427" i="18"/>
  <c r="O1255" i="18"/>
  <c r="O725" i="18"/>
  <c r="M725" i="18"/>
  <c r="N725" i="18"/>
  <c r="N119" i="18"/>
  <c r="O32" i="18"/>
  <c r="M32" i="18"/>
  <c r="N32" i="18"/>
  <c r="M1725" i="18"/>
  <c r="N921" i="18"/>
  <c r="O921" i="18"/>
  <c r="O2911" i="18"/>
  <c r="N2911" i="18"/>
  <c r="M2911" i="18"/>
  <c r="O3759" i="18"/>
  <c r="M917" i="18"/>
  <c r="M791" i="18"/>
  <c r="O688" i="18"/>
  <c r="M116" i="18"/>
  <c r="O116" i="18"/>
  <c r="M3362" i="18"/>
  <c r="O3362" i="18"/>
  <c r="N3362" i="18"/>
  <c r="M3285" i="18"/>
  <c r="O1518" i="18"/>
  <c r="M3091" i="18"/>
  <c r="O38" i="18"/>
  <c r="O639" i="18"/>
  <c r="N3452" i="18"/>
  <c r="O3637" i="18"/>
  <c r="M3003" i="18"/>
  <c r="M1216" i="18"/>
  <c r="M263" i="18"/>
  <c r="O263" i="18"/>
  <c r="N263" i="18"/>
  <c r="N292" i="18"/>
  <c r="N3557" i="18"/>
  <c r="O931" i="18"/>
  <c r="N87" i="18"/>
  <c r="O2786" i="18"/>
  <c r="N4021" i="18"/>
  <c r="O4021" i="18"/>
  <c r="M4021" i="18"/>
  <c r="N3448" i="18"/>
  <c r="O3448" i="18"/>
  <c r="N2635" i="18"/>
  <c r="N2512" i="18"/>
  <c r="N1862" i="18"/>
  <c r="O2429" i="18"/>
  <c r="M779" i="18"/>
  <c r="O1861" i="18"/>
  <c r="N1338" i="18"/>
  <c r="O2992" i="18"/>
  <c r="M3411" i="18"/>
  <c r="O1571" i="18"/>
  <c r="N3734" i="18"/>
  <c r="O349" i="18"/>
  <c r="O3236" i="18"/>
  <c r="O452" i="18"/>
  <c r="M2934" i="18"/>
  <c r="O1430" i="18"/>
  <c r="O361" i="18"/>
  <c r="O2977" i="18"/>
  <c r="O128" i="18"/>
  <c r="O2349" i="18"/>
  <c r="O219" i="18"/>
  <c r="M533" i="18"/>
  <c r="O1016" i="18"/>
  <c r="O2605" i="18"/>
  <c r="O2116" i="18"/>
  <c r="M40" i="18"/>
  <c r="O781" i="18"/>
  <c r="M715" i="18"/>
  <c r="M2257" i="18"/>
  <c r="O2292" i="18"/>
  <c r="N2292" i="18"/>
  <c r="O3357" i="18"/>
  <c r="O3634" i="18"/>
  <c r="O1429" i="18"/>
  <c r="N1514" i="18"/>
  <c r="N3451" i="18"/>
  <c r="N1101" i="18"/>
  <c r="M2328" i="18"/>
  <c r="N2246" i="18"/>
  <c r="M2246" i="18"/>
  <c r="N140" i="18"/>
  <c r="M3463" i="18"/>
  <c r="O3883" i="18"/>
  <c r="M3883" i="18"/>
  <c r="N3883" i="18"/>
  <c r="M1878" i="18"/>
  <c r="N1878" i="18"/>
  <c r="O1878" i="18"/>
  <c r="O2585" i="18"/>
  <c r="M2585" i="18"/>
  <c r="N2585" i="18"/>
  <c r="N3493" i="18"/>
  <c r="M515" i="18"/>
  <c r="O646" i="18"/>
  <c r="M646" i="18"/>
  <c r="N646" i="18"/>
  <c r="O1136" i="18"/>
  <c r="M2368" i="18"/>
  <c r="O1194" i="18"/>
  <c r="O2723" i="18"/>
  <c r="M2723" i="18"/>
  <c r="N2723" i="18"/>
  <c r="M51" i="18"/>
  <c r="O4045" i="18"/>
  <c r="N3732" i="18"/>
  <c r="N533" i="18"/>
  <c r="N624" i="18"/>
  <c r="N1641" i="18"/>
  <c r="O1641" i="18"/>
  <c r="O3186" i="18"/>
  <c r="N1444" i="18"/>
  <c r="M3851" i="18"/>
  <c r="O3851" i="18"/>
  <c r="N3851" i="18"/>
  <c r="O4142" i="18"/>
  <c r="M4142" i="18"/>
  <c r="M2317" i="18"/>
  <c r="O3971" i="18"/>
  <c r="O4082" i="18"/>
  <c r="N4082" i="18"/>
  <c r="M4082" i="18"/>
  <c r="O3071" i="18"/>
  <c r="O2700" i="18"/>
  <c r="N1719" i="18"/>
  <c r="O3899" i="18"/>
  <c r="N3899" i="18"/>
  <c r="O2537" i="18"/>
  <c r="N3292" i="18"/>
  <c r="N3673" i="18"/>
  <c r="M735" i="18"/>
  <c r="N735" i="18"/>
  <c r="M254" i="18"/>
  <c r="M3611" i="18"/>
  <c r="N3633" i="18"/>
  <c r="O3633" i="18"/>
  <c r="M3633" i="18"/>
  <c r="N225" i="18"/>
  <c r="M2581" i="18"/>
  <c r="N2511" i="18"/>
  <c r="O3303" i="18"/>
  <c r="N2328" i="18"/>
  <c r="M2794" i="18"/>
  <c r="O2794" i="18"/>
  <c r="N2794" i="18"/>
  <c r="O2343" i="18"/>
  <c r="N1649" i="18"/>
  <c r="N3463" i="18"/>
  <c r="O2089" i="18"/>
  <c r="O2082" i="18"/>
  <c r="O2234" i="18"/>
  <c r="M1732" i="18"/>
  <c r="N700" i="18"/>
  <c r="M700" i="18"/>
  <c r="N854" i="18"/>
  <c r="M2001" i="18"/>
  <c r="N4175" i="18"/>
  <c r="O4175" i="18"/>
  <c r="M1688" i="18"/>
  <c r="O1688" i="18"/>
  <c r="M364" i="18"/>
  <c r="N1187" i="18"/>
  <c r="M1637" i="18"/>
  <c r="M4188" i="18"/>
  <c r="N4188" i="18"/>
  <c r="M2162" i="18"/>
  <c r="O1179" i="18"/>
  <c r="O2717" i="18"/>
  <c r="O73" i="18"/>
  <c r="N73" i="18"/>
  <c r="O3145" i="18"/>
  <c r="N4227" i="18"/>
  <c r="O2885" i="18"/>
  <c r="O2889" i="18"/>
  <c r="O3020" i="18"/>
  <c r="N3020" i="18"/>
  <c r="M3020" i="18"/>
  <c r="O2315" i="18"/>
  <c r="O2156" i="18"/>
  <c r="N2590" i="18"/>
  <c r="O200" i="18"/>
  <c r="N1980" i="18"/>
  <c r="M1311" i="18"/>
  <c r="O2241" i="18"/>
  <c r="O1549" i="18"/>
  <c r="N2492" i="18"/>
  <c r="M3112" i="18"/>
  <c r="O327" i="18"/>
  <c r="N3223" i="18"/>
  <c r="M2810" i="18"/>
  <c r="O2835" i="18"/>
  <c r="M2216" i="18"/>
  <c r="O1396" i="18"/>
  <c r="O394" i="18"/>
  <c r="N160" i="18"/>
  <c r="O2492" i="18"/>
  <c r="M3348" i="18"/>
  <c r="O2440" i="18"/>
  <c r="M3645" i="18"/>
  <c r="O3123" i="18"/>
  <c r="M3613" i="18"/>
  <c r="N1605" i="18"/>
  <c r="O2532" i="18"/>
  <c r="N2955" i="18"/>
  <c r="O784" i="18"/>
  <c r="O2888" i="18"/>
  <c r="M1556" i="18"/>
  <c r="O2529" i="18"/>
  <c r="O1709" i="18"/>
  <c r="N3348" i="18"/>
  <c r="O2433" i="18"/>
  <c r="M1194" i="18"/>
  <c r="N148" i="18"/>
  <c r="O4157" i="18"/>
  <c r="N4157" i="18"/>
  <c r="M4157" i="18"/>
  <c r="O59" i="18"/>
  <c r="M59" i="18"/>
  <c r="O1001" i="18"/>
  <c r="M1489" i="18"/>
  <c r="M647" i="18"/>
  <c r="O2338" i="18"/>
  <c r="O4036" i="18"/>
  <c r="M3383" i="18"/>
  <c r="O3074" i="18"/>
  <c r="N3074" i="18"/>
  <c r="M3074" i="18"/>
  <c r="O2361" i="18"/>
  <c r="O3244" i="18"/>
  <c r="N3244" i="18"/>
  <c r="M3244" i="18"/>
  <c r="N482" i="18"/>
  <c r="M2950" i="18"/>
  <c r="O2950" i="18"/>
  <c r="N2429" i="18"/>
  <c r="M2429" i="18"/>
  <c r="M694" i="18"/>
  <c r="M423" i="18"/>
  <c r="O423" i="18"/>
  <c r="N423" i="18"/>
  <c r="O1785" i="18"/>
  <c r="M2806" i="18"/>
  <c r="N1110" i="18"/>
  <c r="N421" i="18"/>
  <c r="O421" i="18"/>
  <c r="M421" i="18"/>
  <c r="O941" i="18"/>
  <c r="O923" i="18"/>
  <c r="O936" i="18"/>
  <c r="M1706" i="18"/>
  <c r="N3954" i="18"/>
  <c r="O1649" i="18"/>
  <c r="O3192" i="18"/>
  <c r="M1814" i="18"/>
  <c r="N1814" i="18"/>
  <c r="O3965" i="18"/>
  <c r="O415" i="18"/>
  <c r="N415" i="18"/>
  <c r="M415" i="18"/>
  <c r="O359" i="18"/>
  <c r="M2623" i="18"/>
  <c r="N2623" i="18"/>
  <c r="O2623" i="18"/>
  <c r="O4050" i="18"/>
  <c r="M20" i="18"/>
  <c r="N3576" i="18"/>
  <c r="O1656" i="18"/>
  <c r="O912" i="18"/>
  <c r="N472" i="18"/>
  <c r="O472" i="18"/>
  <c r="O1685" i="18"/>
  <c r="M3205" i="18"/>
  <c r="M4093" i="18"/>
  <c r="N2369" i="18"/>
  <c r="O859" i="18"/>
  <c r="N845" i="18"/>
  <c r="O804" i="18"/>
  <c r="M804" i="18"/>
  <c r="N804" i="18"/>
  <c r="N59" i="18"/>
  <c r="M1945" i="18"/>
  <c r="M2628" i="18"/>
  <c r="O2628" i="18"/>
  <c r="N2628" i="18"/>
  <c r="O1703" i="18"/>
  <c r="N1709" i="18"/>
  <c r="O2960" i="18"/>
  <c r="N3132" i="18"/>
  <c r="N2765" i="18"/>
  <c r="O595" i="18"/>
  <c r="N1631" i="18"/>
  <c r="O1268" i="18"/>
  <c r="O308" i="18"/>
  <c r="O658" i="18"/>
  <c r="O1887" i="18"/>
  <c r="N1887" i="18"/>
  <c r="M1887" i="18"/>
  <c r="O326" i="18"/>
  <c r="M326" i="18"/>
  <c r="M3666" i="18"/>
  <c r="O3666" i="18"/>
  <c r="N54" i="18"/>
  <c r="O3595" i="18"/>
  <c r="O2662" i="18"/>
  <c r="M2779" i="18"/>
  <c r="O1814" i="18"/>
  <c r="M483" i="18"/>
  <c r="O2755" i="18"/>
  <c r="N1792" i="18"/>
  <c r="M148" i="18"/>
  <c r="M241" i="18"/>
  <c r="O3766" i="18"/>
  <c r="O3534" i="18"/>
  <c r="M3534" i="18"/>
  <c r="O812" i="18"/>
  <c r="M812" i="18"/>
  <c r="O700" i="18"/>
  <c r="N899" i="18"/>
  <c r="N3648" i="18"/>
  <c r="N1067" i="18"/>
  <c r="M35" i="18"/>
  <c r="M2851" i="18"/>
  <c r="M2358" i="18"/>
  <c r="M2089" i="18"/>
  <c r="N2207" i="18"/>
  <c r="M2207" i="18"/>
  <c r="N375" i="18"/>
  <c r="O1831" i="18"/>
  <c r="N3956" i="18"/>
  <c r="O2405" i="18"/>
  <c r="M2405" i="18"/>
  <c r="N3268" i="18"/>
  <c r="O2963" i="18"/>
  <c r="O2040" i="18"/>
  <c r="N2040" i="18"/>
  <c r="M2040" i="18"/>
  <c r="O1975" i="18"/>
  <c r="O3254" i="18"/>
  <c r="O391" i="18"/>
  <c r="N1300" i="18"/>
  <c r="O1242" i="18"/>
  <c r="N2397" i="18"/>
  <c r="O3059" i="18"/>
  <c r="O2571" i="18"/>
  <c r="O1882" i="18"/>
  <c r="O711" i="18"/>
  <c r="M1058" i="18"/>
  <c r="O1715" i="18"/>
  <c r="M611" i="18"/>
  <c r="O1854" i="18"/>
  <c r="N1854" i="18"/>
  <c r="O3592" i="18"/>
  <c r="O2883" i="18"/>
  <c r="N3334" i="18"/>
  <c r="N648" i="18"/>
  <c r="O1783" i="18"/>
  <c r="N1722" i="18"/>
  <c r="O3185" i="18"/>
  <c r="O1443" i="18"/>
  <c r="O90" i="18"/>
  <c r="N1405" i="18"/>
  <c r="N979" i="18"/>
  <c r="M3059" i="18"/>
  <c r="O3716" i="18"/>
  <c r="O3027" i="18"/>
  <c r="O2840" i="18"/>
  <c r="O1612" i="18"/>
  <c r="M3436" i="18"/>
  <c r="O2761" i="18"/>
  <c r="O330" i="18"/>
  <c r="M1773" i="18"/>
  <c r="O1405" i="18"/>
  <c r="O1914" i="18"/>
  <c r="O1671" i="18"/>
  <c r="O1100" i="18"/>
  <c r="N1100" i="18"/>
  <c r="M1100" i="18"/>
  <c r="N3059" i="18"/>
  <c r="N930" i="18"/>
  <c r="O2849" i="18"/>
  <c r="N3526" i="18"/>
  <c r="N950" i="18"/>
  <c r="O1187" i="18"/>
  <c r="N566" i="18"/>
  <c r="O3171" i="18"/>
  <c r="N3171" i="18"/>
  <c r="M3535" i="18"/>
  <c r="O3491" i="18"/>
  <c r="M2540" i="18"/>
  <c r="O2969" i="18"/>
  <c r="M736" i="18"/>
  <c r="O2285" i="18"/>
  <c r="O1619" i="18"/>
  <c r="O3535" i="18"/>
  <c r="M1460" i="18"/>
  <c r="N137" i="18"/>
  <c r="M3171" i="18"/>
  <c r="O864" i="18"/>
  <c r="O2854" i="18"/>
  <c r="N4005" i="18"/>
  <c r="O3967" i="18"/>
  <c r="N3967" i="18"/>
  <c r="M3967" i="18"/>
  <c r="M2417" i="18"/>
  <c r="O352" i="18"/>
  <c r="N444" i="18"/>
  <c r="N823" i="18"/>
  <c r="N3704" i="18"/>
  <c r="O3571" i="18"/>
  <c r="N3297" i="18"/>
  <c r="O3297" i="18"/>
  <c r="M3297" i="18"/>
  <c r="O1732" i="18"/>
  <c r="O2985" i="18"/>
  <c r="N2985" i="18"/>
  <c r="O236" i="18"/>
  <c r="O3720" i="18"/>
  <c r="O395" i="18"/>
  <c r="N395" i="18"/>
  <c r="M395" i="18"/>
  <c r="M1437" i="18"/>
  <c r="N941" i="18"/>
  <c r="O3052" i="18"/>
  <c r="N3052" i="18"/>
  <c r="M3052" i="18"/>
  <c r="M393" i="18"/>
  <c r="M4102" i="18"/>
  <c r="O1411" i="18"/>
  <c r="M3686" i="18"/>
  <c r="O1819" i="18"/>
  <c r="N3512" i="18"/>
  <c r="O67" i="18"/>
  <c r="O1798" i="18"/>
  <c r="O1840" i="18"/>
  <c r="M2863" i="18"/>
  <c r="O1124" i="18"/>
  <c r="O2551" i="18"/>
  <c r="N2483" i="18"/>
  <c r="M2483" i="18"/>
  <c r="N3987" i="18"/>
  <c r="O1741" i="18"/>
  <c r="O3354" i="18"/>
  <c r="M3354" i="18"/>
  <c r="O1050" i="18"/>
  <c r="O1183" i="18"/>
  <c r="N1183" i="18"/>
  <c r="M1183" i="18"/>
  <c r="N2514" i="18"/>
  <c r="O2514" i="18"/>
  <c r="N3520" i="18"/>
  <c r="M3520" i="18"/>
  <c r="O3520" i="18"/>
  <c r="O2973" i="18"/>
  <c r="M2973" i="18"/>
  <c r="O257" i="18"/>
  <c r="N855" i="18"/>
  <c r="M855" i="18"/>
  <c r="O855" i="18"/>
  <c r="O2125" i="18"/>
  <c r="O1424" i="18"/>
  <c r="M1424" i="18"/>
  <c r="N1688" i="18"/>
  <c r="M891" i="18"/>
  <c r="M1712" i="18"/>
  <c r="O2790" i="18"/>
  <c r="N928" i="18"/>
  <c r="M1901" i="18"/>
  <c r="M3048" i="18"/>
  <c r="M2878" i="18"/>
  <c r="O3725" i="18"/>
  <c r="N2125" i="18"/>
  <c r="O1876" i="18"/>
  <c r="O2958" i="18"/>
  <c r="M1581" i="18"/>
  <c r="M2195" i="18"/>
  <c r="M246" i="18"/>
  <c r="O3767" i="18"/>
  <c r="O3709" i="18"/>
  <c r="N3141" i="18"/>
  <c r="O2843" i="18"/>
  <c r="O2270" i="18"/>
  <c r="N889" i="18"/>
  <c r="M2071" i="18"/>
  <c r="N284" i="18"/>
  <c r="N760" i="18"/>
  <c r="N733" i="18"/>
  <c r="N4208" i="18"/>
  <c r="O1017" i="18"/>
  <c r="M1039" i="18"/>
  <c r="M90" i="18"/>
  <c r="M409" i="18"/>
  <c r="N3813" i="18"/>
  <c r="M2514" i="18"/>
  <c r="O4154" i="18"/>
  <c r="M444" i="18"/>
  <c r="N1346" i="18"/>
  <c r="M1769" i="18"/>
  <c r="O2002" i="18"/>
  <c r="O1563" i="18"/>
  <c r="M3629" i="18"/>
  <c r="O1872" i="18"/>
  <c r="O2567" i="18"/>
  <c r="N965" i="18"/>
  <c r="N441" i="18"/>
  <c r="O726" i="18"/>
  <c r="O1725" i="18"/>
  <c r="M763" i="18"/>
  <c r="N3476" i="18"/>
  <c r="M3575" i="18"/>
  <c r="O160" i="18"/>
  <c r="O433" i="18"/>
  <c r="N3158" i="18"/>
  <c r="N90" i="18"/>
  <c r="M2855" i="18"/>
  <c r="O2403" i="18"/>
  <c r="O25" i="18"/>
  <c r="M542" i="18"/>
  <c r="N2101" i="18"/>
  <c r="O1757" i="18"/>
  <c r="M1842" i="18"/>
  <c r="M1389" i="18"/>
  <c r="O3976" i="18"/>
  <c r="O2730" i="18"/>
  <c r="O1504" i="18"/>
  <c r="N691" i="18"/>
  <c r="O463" i="18"/>
  <c r="M884" i="18"/>
  <c r="O3453" i="18"/>
  <c r="M1559" i="18"/>
  <c r="M1031" i="18"/>
  <c r="O2479" i="18"/>
  <c r="O1237" i="18"/>
  <c r="O1830" i="18"/>
  <c r="M1405" i="18"/>
  <c r="O2032" i="18"/>
  <c r="M3669" i="18"/>
  <c r="O358" i="18"/>
  <c r="O2536" i="18"/>
  <c r="N2608" i="18"/>
  <c r="M4083" i="18"/>
  <c r="O2003" i="18"/>
  <c r="M2823" i="18"/>
  <c r="O3485" i="18"/>
  <c r="M959" i="18"/>
  <c r="O2658" i="18"/>
  <c r="O978" i="18"/>
  <c r="M2741" i="18"/>
  <c r="M3072" i="18"/>
  <c r="O848" i="18"/>
  <c r="M1037" i="18"/>
  <c r="N1385" i="18"/>
  <c r="O2015" i="18"/>
  <c r="M1992" i="18"/>
  <c r="O2736" i="18"/>
  <c r="O1651" i="18"/>
  <c r="N2438" i="18"/>
  <c r="M2989" i="18"/>
  <c r="O2021" i="18"/>
  <c r="O1355" i="18"/>
  <c r="M4131" i="18"/>
  <c r="M3469" i="18"/>
  <c r="O3588" i="18"/>
  <c r="O644" i="18"/>
  <c r="O1762" i="18"/>
  <c r="N2638" i="18"/>
  <c r="M3939" i="18"/>
  <c r="O1779" i="18"/>
  <c r="N1126" i="18"/>
  <c r="M1293" i="18"/>
  <c r="O341" i="18"/>
  <c r="O2930" i="18"/>
  <c r="M2123" i="18"/>
  <c r="O1264" i="18"/>
  <c r="N627" i="18"/>
  <c r="O1942" i="18"/>
  <c r="M1591" i="18"/>
  <c r="M229" i="18"/>
  <c r="O1971" i="18"/>
  <c r="N3926" i="18"/>
  <c r="O3031" i="18"/>
  <c r="O535" i="18"/>
  <c r="O3389" i="18"/>
  <c r="O603" i="18"/>
  <c r="N3156" i="18"/>
  <c r="O133" i="18"/>
  <c r="O1809" i="18"/>
  <c r="O1636" i="18"/>
  <c r="M4141" i="18"/>
  <c r="O74" i="18"/>
  <c r="N1335" i="18"/>
  <c r="O1803" i="18"/>
  <c r="O2281" i="18"/>
  <c r="M1496" i="18"/>
  <c r="O2233" i="18"/>
  <c r="O1588" i="18"/>
  <c r="N285" i="18"/>
  <c r="O793" i="18"/>
  <c r="M1974" i="18"/>
  <c r="M2145" i="18"/>
  <c r="O1616" i="18"/>
  <c r="O1117" i="18"/>
  <c r="N3599" i="18"/>
  <c r="N4101" i="18"/>
  <c r="O2065" i="18"/>
  <c r="O2749" i="18"/>
  <c r="O1052" i="18"/>
  <c r="O3398" i="18"/>
  <c r="N3319" i="18"/>
  <c r="O490" i="18"/>
  <c r="M1671" i="18"/>
  <c r="N3917" i="18"/>
  <c r="N1268" i="18"/>
  <c r="N3273" i="18"/>
  <c r="N3885" i="18"/>
  <c r="M1300" i="18"/>
  <c r="M941" i="18"/>
  <c r="O2263" i="18"/>
  <c r="O1991" i="18"/>
  <c r="M918" i="18"/>
  <c r="O1388" i="18"/>
  <c r="N3165" i="18"/>
  <c r="M3622" i="18"/>
  <c r="O2086" i="18"/>
  <c r="O1661" i="18"/>
  <c r="M2932" i="18"/>
  <c r="O310" i="18"/>
  <c r="N1671" i="18"/>
  <c r="O3391" i="18"/>
  <c r="O961" i="18"/>
  <c r="M1268" i="18"/>
  <c r="O3923" i="18"/>
  <c r="M3379" i="18"/>
  <c r="M1478" i="18"/>
  <c r="O3941" i="18"/>
  <c r="O1113" i="18"/>
  <c r="M3498" i="18"/>
  <c r="O594" i="18"/>
  <c r="N1809" i="18"/>
  <c r="O1607" i="18"/>
  <c r="O2824" i="18"/>
  <c r="O1786" i="18"/>
  <c r="O3878" i="18"/>
  <c r="O1036" i="18"/>
  <c r="N953" i="18"/>
  <c r="O567" i="18"/>
  <c r="N877" i="18"/>
  <c r="O903" i="18"/>
  <c r="O1398" i="18"/>
  <c r="M627" i="18"/>
  <c r="O731" i="18"/>
  <c r="N1457" i="18"/>
  <c r="O3057" i="18"/>
  <c r="N3057" i="18"/>
  <c r="M3057" i="18"/>
  <c r="N3508" i="18"/>
  <c r="M3508" i="18"/>
  <c r="O3508" i="18"/>
  <c r="O3466" i="18"/>
  <c r="M3466" i="18"/>
  <c r="N3466" i="18"/>
  <c r="O2826" i="18"/>
  <c r="N2826" i="18"/>
  <c r="M2826" i="18"/>
  <c r="O251" i="18"/>
  <c r="M251" i="18"/>
  <c r="N251" i="18"/>
  <c r="O42" i="18"/>
  <c r="N42" i="18"/>
  <c r="M42" i="18"/>
  <c r="O1402" i="18"/>
  <c r="N1402" i="18"/>
  <c r="M1402" i="18"/>
  <c r="O1658" i="18"/>
  <c r="N1658" i="18"/>
  <c r="M1658" i="18"/>
  <c r="N913" i="18"/>
  <c r="M913" i="18"/>
  <c r="O913" i="18"/>
  <c r="O1689" i="18"/>
  <c r="N1689" i="18"/>
  <c r="M1689" i="18"/>
  <c r="O2127" i="18"/>
  <c r="N2127" i="18"/>
  <c r="M2127" i="18"/>
  <c r="N3659" i="18"/>
  <c r="M3659" i="18"/>
  <c r="O3659" i="18"/>
  <c r="O754" i="18"/>
  <c r="N754" i="18"/>
  <c r="M754" i="18"/>
  <c r="N2750" i="18"/>
  <c r="M2750" i="18"/>
  <c r="O2750" i="18"/>
  <c r="N3782" i="18"/>
  <c r="M3782" i="18"/>
  <c r="O3782" i="18"/>
  <c r="O1144" i="18"/>
  <c r="N1144" i="18"/>
  <c r="M1144" i="18"/>
  <c r="M2633" i="18"/>
  <c r="N2633" i="18"/>
  <c r="O1232" i="18"/>
  <c r="N1232" i="18"/>
  <c r="M1232" i="18"/>
  <c r="N3718" i="18"/>
  <c r="M3718" i="18"/>
  <c r="O3718" i="18"/>
  <c r="N3023" i="18"/>
  <c r="M3023" i="18"/>
  <c r="O3159" i="18"/>
  <c r="N3159" i="18"/>
  <c r="M3159" i="18"/>
  <c r="O3233" i="18"/>
  <c r="N3233" i="18"/>
  <c r="M3233" i="18"/>
  <c r="O3546" i="18"/>
  <c r="N3546" i="18"/>
  <c r="M3546" i="18"/>
  <c r="O1102" i="18"/>
  <c r="N1102" i="18"/>
  <c r="M1102" i="18"/>
  <c r="N2542" i="18"/>
  <c r="M2542" i="18"/>
  <c r="O2542" i="18"/>
  <c r="O3502" i="18"/>
  <c r="M3502" i="18"/>
  <c r="N3502" i="18"/>
  <c r="O3329" i="18"/>
  <c r="M3329" i="18"/>
  <c r="N3329" i="18"/>
  <c r="N1870" i="18"/>
  <c r="M1870" i="18"/>
  <c r="O1870" i="18"/>
  <c r="O1894" i="18"/>
  <c r="N1894" i="18"/>
  <c r="M1894" i="18"/>
  <c r="O329" i="18"/>
  <c r="N329" i="18"/>
  <c r="M329" i="18"/>
  <c r="O1916" i="18"/>
  <c r="N1916" i="18"/>
  <c r="M1916" i="18"/>
  <c r="O2830" i="18"/>
  <c r="N2830" i="18"/>
  <c r="M2830" i="18"/>
  <c r="N435" i="18"/>
  <c r="M435" i="18"/>
  <c r="O435" i="18"/>
  <c r="N3345" i="18"/>
  <c r="O3345" i="18"/>
  <c r="M3345" i="18"/>
  <c r="N1062" i="18"/>
  <c r="M1062" i="18"/>
  <c r="O1062" i="18"/>
  <c r="O2846" i="18"/>
  <c r="N2846" i="18"/>
  <c r="M2846" i="18"/>
  <c r="O66" i="18"/>
  <c r="N66" i="18"/>
  <c r="M66" i="18"/>
  <c r="O3589" i="18"/>
  <c r="N3589" i="18"/>
  <c r="M3589" i="18"/>
  <c r="O1099" i="18"/>
  <c r="N1099" i="18"/>
  <c r="M1099" i="18"/>
  <c r="O1454" i="18"/>
  <c r="N1454" i="18"/>
  <c r="M1454" i="18"/>
  <c r="N1082" i="18"/>
  <c r="M1082" i="18"/>
  <c r="O1082" i="18"/>
  <c r="O36" i="18"/>
  <c r="N36" i="18"/>
  <c r="M36" i="18"/>
  <c r="O146" i="18"/>
  <c r="N146" i="18"/>
  <c r="M146" i="18"/>
  <c r="M3265" i="18"/>
  <c r="O3265" i="18"/>
  <c r="N3265" i="18"/>
  <c r="N2017" i="18"/>
  <c r="M2017" i="18"/>
  <c r="O2017" i="18"/>
  <c r="O438" i="18"/>
  <c r="M438" i="18"/>
  <c r="N438" i="18"/>
  <c r="O3143" i="18"/>
  <c r="N3143" i="18"/>
  <c r="M3143" i="18"/>
  <c r="O2025" i="18"/>
  <c r="N2025" i="18"/>
  <c r="M2025" i="18"/>
  <c r="M2402" i="18"/>
  <c r="O215" i="18"/>
  <c r="N215" i="18"/>
  <c r="M215" i="18"/>
  <c r="N495" i="18"/>
  <c r="O221" i="18"/>
  <c r="N221" i="18"/>
  <c r="M221" i="18"/>
  <c r="O3235" i="18"/>
  <c r="N3235" i="18"/>
  <c r="M3235" i="18"/>
  <c r="O1191" i="18"/>
  <c r="N1191" i="18"/>
  <c r="M1191" i="18"/>
  <c r="O3950" i="18"/>
  <c r="M3950" i="18"/>
  <c r="N3185" i="18"/>
  <c r="N3340" i="18"/>
  <c r="M3340" i="18"/>
  <c r="O3340" i="18"/>
  <c r="N3509" i="18"/>
  <c r="M3509" i="18"/>
  <c r="N3038" i="18"/>
  <c r="N649" i="18"/>
  <c r="O649" i="18"/>
  <c r="M649" i="18"/>
  <c r="O179" i="18"/>
  <c r="N179" i="18"/>
  <c r="M179" i="18"/>
  <c r="M2070" i="18"/>
  <c r="O559" i="18"/>
  <c r="N559" i="18"/>
  <c r="M559" i="18"/>
  <c r="N3364" i="18"/>
  <c r="M3364" i="18"/>
  <c r="O3364" i="18"/>
  <c r="N554" i="18"/>
  <c r="M554" i="18"/>
  <c r="O554" i="18"/>
  <c r="O1913" i="18"/>
  <c r="N1913" i="18"/>
  <c r="M1913" i="18"/>
  <c r="O778" i="18"/>
  <c r="N778" i="18"/>
  <c r="M778" i="18"/>
  <c r="O827" i="18"/>
  <c r="O4153" i="18"/>
  <c r="N4153" i="18"/>
  <c r="M4153" i="18"/>
  <c r="O4074" i="18"/>
  <c r="N4074" i="18"/>
  <c r="M4074" i="18"/>
  <c r="M2423" i="18"/>
  <c r="M1928" i="18"/>
  <c r="O2698" i="18"/>
  <c r="O4188" i="18"/>
  <c r="O1494" i="18"/>
  <c r="M1494" i="18"/>
  <c r="N1494" i="18"/>
  <c r="N3571" i="18"/>
  <c r="M3571" i="18"/>
  <c r="N539" i="18"/>
  <c r="M2964" i="18"/>
  <c r="O2964" i="18"/>
  <c r="N2964" i="18"/>
  <c r="O1562" i="18"/>
  <c r="N1562" i="18"/>
  <c r="M1562" i="18"/>
  <c r="N757" i="18"/>
  <c r="M757" i="18"/>
  <c r="O757" i="18"/>
  <c r="O342" i="18"/>
  <c r="N342" i="18"/>
  <c r="M342" i="18"/>
  <c r="N470" i="18"/>
  <c r="M470" i="18"/>
  <c r="O470" i="18"/>
  <c r="N2570" i="18"/>
  <c r="M2570" i="18"/>
  <c r="O2570" i="18"/>
  <c r="M468" i="18"/>
  <c r="O468" i="18"/>
  <c r="N468" i="18"/>
  <c r="O2452" i="18"/>
  <c r="N2452" i="18"/>
  <c r="M2452" i="18"/>
  <c r="O343" i="18"/>
  <c r="N343" i="18"/>
  <c r="M343" i="18"/>
  <c r="O1839" i="18"/>
  <c r="N1839" i="18"/>
  <c r="M1839" i="18"/>
  <c r="N1906" i="18"/>
  <c r="M1906" i="18"/>
  <c r="N2478" i="18"/>
  <c r="M2478" i="18"/>
  <c r="O2478" i="18"/>
  <c r="N629" i="18"/>
  <c r="M629" i="18"/>
  <c r="O629" i="18"/>
  <c r="N449" i="18"/>
  <c r="O449" i="18"/>
  <c r="M449" i="18"/>
  <c r="O742" i="18"/>
  <c r="N742" i="18"/>
  <c r="M742" i="18"/>
  <c r="N2482" i="18"/>
  <c r="M2482" i="18"/>
  <c r="O2482" i="18"/>
  <c r="M1831" i="18"/>
  <c r="O460" i="18"/>
  <c r="M460" i="18"/>
  <c r="N460" i="18"/>
  <c r="N3153" i="18"/>
  <c r="M3153" i="18"/>
  <c r="O3153" i="18"/>
  <c r="N409" i="18"/>
  <c r="M271" i="18"/>
  <c r="O271" i="18"/>
  <c r="N271" i="18"/>
  <c r="N3376" i="18"/>
  <c r="M3376" i="18"/>
  <c r="O1464" i="18"/>
  <c r="N1464" i="18"/>
  <c r="O2402" i="18"/>
  <c r="O858" i="18"/>
  <c r="N858" i="18"/>
  <c r="M858" i="18"/>
  <c r="N2460" i="18"/>
  <c r="O525" i="18"/>
  <c r="N1367" i="18"/>
  <c r="M1367" i="18"/>
  <c r="O2865" i="18"/>
  <c r="N1975" i="18"/>
  <c r="M1975" i="18"/>
  <c r="N1549" i="18"/>
  <c r="O2390" i="18"/>
  <c r="N2390" i="18"/>
  <c r="M2390" i="18"/>
  <c r="O2278" i="18"/>
  <c r="N2278" i="18"/>
  <c r="M2278" i="18"/>
  <c r="O1624" i="18"/>
  <c r="N1624" i="18"/>
  <c r="M1624" i="18"/>
  <c r="M2698" i="18"/>
  <c r="O1288" i="18"/>
  <c r="N1288" i="18"/>
  <c r="M1288" i="18"/>
  <c r="N819" i="18"/>
  <c r="O2804" i="18"/>
  <c r="N2804" i="18"/>
  <c r="M2804" i="18"/>
  <c r="O1114" i="18"/>
  <c r="N1114" i="18"/>
  <c r="M1114" i="18"/>
  <c r="O1604" i="18"/>
  <c r="N1604" i="18"/>
  <c r="M1604" i="18"/>
  <c r="N1648" i="18"/>
  <c r="M2866" i="18"/>
  <c r="M436" i="18"/>
  <c r="O436" i="18"/>
  <c r="N436" i="18"/>
  <c r="O110" i="18"/>
  <c r="N110" i="18"/>
  <c r="M110" i="18"/>
  <c r="N3684" i="18"/>
  <c r="M3684" i="18"/>
  <c r="O3684" i="18"/>
  <c r="O2189" i="18"/>
  <c r="N2189" i="18"/>
  <c r="M2189" i="18"/>
  <c r="O109" i="18"/>
  <c r="N109" i="18"/>
  <c r="M109" i="18"/>
  <c r="N3518" i="18"/>
  <c r="O3518" i="18"/>
  <c r="M3518" i="18"/>
  <c r="M1792" i="18"/>
  <c r="N1432" i="18"/>
  <c r="N3215" i="18"/>
  <c r="M3031" i="18"/>
  <c r="N2023" i="18"/>
  <c r="N3468" i="18"/>
  <c r="M3468" i="18"/>
  <c r="O1043" i="18"/>
  <c r="N1043" i="18"/>
  <c r="M1043" i="18"/>
  <c r="O1197" i="18"/>
  <c r="O3468" i="18"/>
  <c r="N2487" i="18"/>
  <c r="M403" i="18"/>
  <c r="N2791" i="18"/>
  <c r="N4102" i="18"/>
  <c r="M3728" i="18"/>
  <c r="O3728" i="18"/>
  <c r="O1385" i="18"/>
  <c r="M4227" i="18"/>
  <c r="O281" i="18"/>
  <c r="N281" i="18"/>
  <c r="M281" i="18"/>
  <c r="M546" i="18"/>
  <c r="O546" i="18"/>
  <c r="N546" i="18"/>
  <c r="O751" i="18"/>
  <c r="N751" i="18"/>
  <c r="M751" i="18"/>
  <c r="N2863" i="18"/>
  <c r="N458" i="18"/>
  <c r="M458" i="18"/>
  <c r="O458" i="18"/>
  <c r="O3194" i="18"/>
  <c r="N3194" i="18"/>
  <c r="M3194" i="18"/>
  <c r="O1217" i="18"/>
  <c r="N1217" i="18"/>
  <c r="M1217" i="18"/>
  <c r="O344" i="18"/>
  <c r="N344" i="18"/>
  <c r="M344" i="18"/>
  <c r="O1333" i="18"/>
  <c r="N1333" i="18"/>
  <c r="M1333" i="18"/>
  <c r="O2161" i="18"/>
  <c r="N2161" i="18"/>
  <c r="M2161" i="18"/>
  <c r="O410" i="18"/>
  <c r="N410" i="18"/>
  <c r="M410" i="18"/>
  <c r="O1137" i="18"/>
  <c r="N1137" i="18"/>
  <c r="M1137" i="18"/>
  <c r="O962" i="18"/>
  <c r="M962" i="18"/>
  <c r="N962" i="18"/>
  <c r="O223" i="18"/>
  <c r="N223" i="18"/>
  <c r="M223" i="18"/>
  <c r="O1295" i="18"/>
  <c r="M1295" i="18"/>
  <c r="N1295" i="18"/>
  <c r="O367" i="18"/>
  <c r="M1277" i="18"/>
  <c r="O11" i="18"/>
  <c r="M11" i="18"/>
  <c r="N11" i="18"/>
  <c r="N978" i="18"/>
  <c r="O113" i="18"/>
  <c r="N113" i="18"/>
  <c r="M113" i="18"/>
  <c r="O1519" i="18"/>
  <c r="N1519" i="18"/>
  <c r="M1519" i="18"/>
  <c r="M3232" i="18"/>
  <c r="O1868" i="18"/>
  <c r="M3891" i="18"/>
  <c r="O1435" i="18"/>
  <c r="N2766" i="18"/>
  <c r="M2766" i="18"/>
  <c r="M4221" i="18"/>
  <c r="O2023" i="18"/>
  <c r="O3823" i="18"/>
  <c r="N3823" i="18"/>
  <c r="M3823" i="18"/>
  <c r="N403" i="18"/>
  <c r="O3835" i="18"/>
  <c r="O1168" i="18"/>
  <c r="N1168" i="18"/>
  <c r="M1168" i="18"/>
  <c r="N1830" i="18"/>
  <c r="O3147" i="18"/>
  <c r="N3147" i="18"/>
  <c r="M3147" i="18"/>
  <c r="O2525" i="18"/>
  <c r="O863" i="18"/>
  <c r="N863" i="18"/>
  <c r="M863" i="18"/>
  <c r="M2886" i="18"/>
  <c r="N2886" i="18"/>
  <c r="N1344" i="18"/>
  <c r="M1344" i="18"/>
  <c r="N2589" i="18"/>
  <c r="M2589" i="18"/>
  <c r="O656" i="18"/>
  <c r="N656" i="18"/>
  <c r="N108" i="18"/>
  <c r="M108" i="18"/>
  <c r="O1896" i="18"/>
  <c r="M1896" i="18"/>
  <c r="N1896" i="18"/>
  <c r="O2934" i="18"/>
  <c r="N3796" i="18"/>
  <c r="O1384" i="18"/>
  <c r="N1384" i="18"/>
  <c r="M1384" i="18"/>
  <c r="O1555" i="18"/>
  <c r="M1555" i="18"/>
  <c r="N1555" i="18"/>
  <c r="M966" i="18"/>
  <c r="O2863" i="18"/>
  <c r="O2354" i="18"/>
  <c r="N2354" i="18"/>
  <c r="M2354" i="18"/>
  <c r="O3422" i="18"/>
  <c r="N3422" i="18"/>
  <c r="M3422" i="18"/>
  <c r="O111" i="18"/>
  <c r="N111" i="18"/>
  <c r="M111" i="18"/>
  <c r="O2094" i="18"/>
  <c r="N2094" i="18"/>
  <c r="M2094" i="18"/>
  <c r="O2705" i="18"/>
  <c r="N2705" i="18"/>
  <c r="M2705" i="18"/>
  <c r="N1009" i="18"/>
  <c r="M1009" i="18"/>
  <c r="O1009" i="18"/>
  <c r="O1956" i="18"/>
  <c r="N1956" i="18"/>
  <c r="M1956" i="18"/>
  <c r="O3850" i="18"/>
  <c r="N3850" i="18"/>
  <c r="M3850" i="18"/>
  <c r="O280" i="18"/>
  <c r="N280" i="18"/>
  <c r="M280" i="18"/>
  <c r="O3054" i="18"/>
  <c r="N3054" i="18"/>
  <c r="M3054" i="18"/>
  <c r="O2833" i="18"/>
  <c r="N2833" i="18"/>
  <c r="M2833" i="18"/>
  <c r="O1269" i="18"/>
  <c r="N1269" i="18"/>
  <c r="M1269" i="18"/>
  <c r="O245" i="18"/>
  <c r="N245" i="18"/>
  <c r="M245" i="18"/>
  <c r="O93" i="18"/>
  <c r="N93" i="18"/>
  <c r="M93" i="18"/>
  <c r="O238" i="18"/>
  <c r="N238" i="18"/>
  <c r="M238" i="18"/>
  <c r="O2097" i="18"/>
  <c r="M2097" i="18"/>
  <c r="N2097" i="18"/>
  <c r="M879" i="18"/>
  <c r="N879" i="18"/>
  <c r="O879" i="18"/>
  <c r="O3226" i="18"/>
  <c r="N3226" i="18"/>
  <c r="M3226" i="18"/>
  <c r="N749" i="18"/>
  <c r="M749" i="18"/>
  <c r="O749" i="18"/>
  <c r="N2446" i="18"/>
  <c r="M2446" i="18"/>
  <c r="O2446" i="18"/>
  <c r="O558" i="18"/>
  <c r="N558" i="18"/>
  <c r="M558" i="18"/>
  <c r="O1633" i="18"/>
  <c r="N1633" i="18"/>
  <c r="M1633" i="18"/>
  <c r="M1742" i="18"/>
  <c r="O1742" i="18"/>
  <c r="N1742" i="18"/>
  <c r="O156" i="18"/>
  <c r="M156" i="18"/>
  <c r="N156" i="18"/>
  <c r="O372" i="18"/>
  <c r="M372" i="18"/>
  <c r="N372" i="18"/>
  <c r="O678" i="18"/>
  <c r="N678" i="18"/>
  <c r="M678" i="18"/>
  <c r="O1254" i="18"/>
  <c r="N1254" i="18"/>
  <c r="M1254" i="18"/>
  <c r="O297" i="18"/>
  <c r="N297" i="18"/>
  <c r="M297" i="18"/>
  <c r="O1699" i="18"/>
  <c r="N1699" i="18"/>
  <c r="M1699" i="18"/>
  <c r="O1107" i="18"/>
  <c r="M1107" i="18"/>
  <c r="N1107" i="18"/>
  <c r="N557" i="18"/>
  <c r="O557" i="18"/>
  <c r="M557" i="18"/>
  <c r="O143" i="18"/>
  <c r="N143" i="18"/>
  <c r="M143" i="18"/>
  <c r="O1123" i="18"/>
  <c r="N1123" i="18"/>
  <c r="M1123" i="18"/>
  <c r="O2075" i="18"/>
  <c r="N2075" i="18"/>
  <c r="M2075" i="18"/>
  <c r="O1382" i="18"/>
  <c r="N1382" i="18"/>
  <c r="M1382" i="18"/>
  <c r="O1586" i="18"/>
  <c r="N1586" i="18"/>
  <c r="M1586" i="18"/>
  <c r="N1529" i="18"/>
  <c r="M1529" i="18"/>
  <c r="O1529" i="18"/>
  <c r="O4166" i="18"/>
  <c r="N4166" i="18"/>
  <c r="M4166" i="18"/>
  <c r="M198" i="18"/>
  <c r="M2944" i="18"/>
  <c r="O1437" i="18"/>
  <c r="O1521" i="18"/>
  <c r="N1521" i="18"/>
  <c r="M1521" i="18"/>
  <c r="M1198" i="18"/>
  <c r="O1198" i="18"/>
  <c r="N1198" i="18"/>
  <c r="O2141" i="18"/>
  <c r="N2141" i="18"/>
  <c r="M2141" i="18"/>
  <c r="M367" i="18"/>
  <c r="M3811" i="18"/>
  <c r="N1207" i="18"/>
  <c r="O2946" i="18"/>
  <c r="O2305" i="18"/>
  <c r="N2305" i="18"/>
  <c r="M2305" i="18"/>
  <c r="M459" i="18"/>
  <c r="O459" i="18"/>
  <c r="N459" i="18"/>
  <c r="N1850" i="18"/>
  <c r="O1850" i="18"/>
  <c r="M1850" i="18"/>
  <c r="O836" i="18"/>
  <c r="N836" i="18"/>
  <c r="M836" i="18"/>
  <c r="N492" i="18"/>
  <c r="M492" i="18"/>
  <c r="O492" i="18"/>
  <c r="O1603" i="18"/>
  <c r="N1603" i="18"/>
  <c r="M1603" i="18"/>
  <c r="O1792" i="18"/>
  <c r="M1047" i="18"/>
  <c r="M2438" i="18"/>
  <c r="N657" i="18"/>
  <c r="O657" i="18"/>
  <c r="M657" i="18"/>
  <c r="O1982" i="18"/>
  <c r="N1982" i="18"/>
  <c r="M1982" i="18"/>
  <c r="O1306" i="18"/>
  <c r="N1306" i="18"/>
  <c r="M1306" i="18"/>
  <c r="O1172" i="18"/>
  <c r="N1172" i="18"/>
  <c r="M1172" i="18"/>
  <c r="O2351" i="18"/>
  <c r="N2351" i="18"/>
  <c r="M2351" i="18"/>
  <c r="O2243" i="18"/>
  <c r="N2243" i="18"/>
  <c r="M2243" i="18"/>
  <c r="O1520" i="18"/>
  <c r="N3232" i="18"/>
  <c r="O2139" i="18"/>
  <c r="M2658" i="18"/>
  <c r="O2401" i="18"/>
  <c r="N2401" i="18"/>
  <c r="M2401" i="18"/>
  <c r="O104" i="18"/>
  <c r="N104" i="18"/>
  <c r="M104" i="18"/>
  <c r="N2579" i="18"/>
  <c r="N3891" i="18"/>
  <c r="O2317" i="18"/>
  <c r="N2823" i="18"/>
  <c r="N3936" i="18"/>
  <c r="M3936" i="18"/>
  <c r="M3092" i="18"/>
  <c r="M358" i="18"/>
  <c r="M2349" i="18"/>
  <c r="O3295" i="18"/>
  <c r="N3295" i="18"/>
  <c r="M3295" i="18"/>
  <c r="O3273" i="18"/>
  <c r="M3971" i="18"/>
  <c r="N1233" i="18"/>
  <c r="O475" i="18"/>
  <c r="N2532" i="18"/>
  <c r="N489" i="18"/>
  <c r="O4221" i="18"/>
  <c r="M1862" i="18"/>
  <c r="O3526" i="18"/>
  <c r="O3512" i="18"/>
  <c r="M4154" i="18"/>
  <c r="M1867" i="18"/>
  <c r="O1864" i="18"/>
  <c r="O3051" i="18"/>
  <c r="N3051" i="18"/>
  <c r="M3051" i="18"/>
  <c r="O2120" i="18"/>
  <c r="N2120" i="18"/>
  <c r="M2120" i="18"/>
  <c r="O2027" i="18"/>
  <c r="N2027" i="18"/>
  <c r="M2027" i="18"/>
  <c r="O2128" i="18"/>
  <c r="N2128" i="18"/>
  <c r="M2128" i="18"/>
  <c r="N3948" i="18"/>
  <c r="M3948" i="18"/>
  <c r="O2872" i="18"/>
  <c r="M2872" i="18"/>
  <c r="O1662" i="18"/>
  <c r="N1662" i="18"/>
  <c r="M1662" i="18"/>
  <c r="M4204" i="18"/>
  <c r="O4204" i="18"/>
  <c r="N4204" i="18"/>
  <c r="O4091" i="18"/>
  <c r="N4091" i="18"/>
  <c r="M4091" i="18"/>
  <c r="N785" i="18"/>
  <c r="M785" i="18"/>
  <c r="O785" i="18"/>
  <c r="O2232" i="18"/>
  <c r="N2232" i="18"/>
  <c r="M2232" i="18"/>
  <c r="N2366" i="18"/>
  <c r="M2366" i="18"/>
  <c r="O2366" i="18"/>
  <c r="N1206" i="18"/>
  <c r="M1206" i="18"/>
  <c r="N697" i="18"/>
  <c r="M697" i="18"/>
  <c r="O697" i="18"/>
  <c r="M3754" i="18"/>
  <c r="O3754" i="18"/>
  <c r="N3754" i="18"/>
  <c r="O2112" i="18"/>
  <c r="N2112" i="18"/>
  <c r="M2112" i="18"/>
  <c r="N1162" i="18"/>
  <c r="M1162" i="18"/>
  <c r="O2631" i="18"/>
  <c r="N2631" i="18"/>
  <c r="M2631" i="18"/>
  <c r="O1683" i="18"/>
  <c r="N1683" i="18"/>
  <c r="M1683" i="18"/>
  <c r="M2529" i="18"/>
  <c r="N1197" i="18"/>
  <c r="M1657" i="18"/>
  <c r="O951" i="18"/>
  <c r="N2358" i="18"/>
  <c r="N4112" i="18"/>
  <c r="M21" i="18"/>
  <c r="N959" i="18"/>
  <c r="N772" i="18"/>
  <c r="O772" i="18"/>
  <c r="M772" i="18"/>
  <c r="N1153" i="18"/>
  <c r="M1153" i="18"/>
  <c r="N493" i="18"/>
  <c r="O493" i="18"/>
  <c r="N2659" i="18"/>
  <c r="N1408" i="18"/>
  <c r="O2576" i="18"/>
  <c r="N2576" i="18"/>
  <c r="M2576" i="18"/>
  <c r="M1951" i="18"/>
  <c r="N2418" i="18"/>
  <c r="M2418" i="18"/>
  <c r="O2418" i="18"/>
  <c r="O3874" i="18"/>
  <c r="N3874" i="18"/>
  <c r="M3874" i="18"/>
  <c r="O3830" i="18"/>
  <c r="M2667" i="18"/>
  <c r="M1861" i="18"/>
  <c r="M3835" i="18"/>
  <c r="N3379" i="18"/>
  <c r="N429" i="18"/>
  <c r="M1188" i="18"/>
  <c r="O312" i="18"/>
  <c r="N312" i="18"/>
  <c r="M312" i="18"/>
  <c r="N3514" i="18"/>
  <c r="N171" i="18"/>
  <c r="N220" i="18"/>
  <c r="N2851" i="18"/>
  <c r="M2791" i="18"/>
  <c r="M3318" i="18"/>
  <c r="O1344" i="18"/>
  <c r="O3885" i="18"/>
  <c r="N1510" i="18"/>
  <c r="M1830" i="18"/>
  <c r="N445" i="18"/>
  <c r="O2801" i="18"/>
  <c r="N1434" i="18"/>
  <c r="O2890" i="18"/>
  <c r="N535" i="18"/>
  <c r="M535" i="18"/>
  <c r="N940" i="18"/>
  <c r="M940" i="18"/>
  <c r="O3910" i="18"/>
  <c r="N2864" i="18"/>
  <c r="O2397" i="18"/>
  <c r="M4237" i="18"/>
  <c r="M3602" i="18"/>
  <c r="M3448" i="18"/>
  <c r="O4206" i="18"/>
  <c r="N1840" i="18"/>
  <c r="N1355" i="18"/>
  <c r="N3442" i="18"/>
  <c r="M2241" i="18"/>
  <c r="O4227" i="18"/>
  <c r="N2235" i="18"/>
  <c r="N2012" i="18"/>
  <c r="O3926" i="18"/>
  <c r="O3672" i="18"/>
  <c r="N813" i="18"/>
  <c r="N3485" i="18"/>
  <c r="O2294" i="18"/>
  <c r="O3909" i="18"/>
  <c r="M74" i="18"/>
  <c r="O1111" i="18"/>
  <c r="N1111" i="18"/>
  <c r="M1111" i="18"/>
  <c r="N3400" i="18"/>
  <c r="M3400" i="18"/>
  <c r="O3400" i="18"/>
  <c r="N2755" i="18"/>
  <c r="O2246" i="18"/>
  <c r="O416" i="18"/>
  <c r="N416" i="18"/>
  <c r="M416" i="18"/>
  <c r="M3282" i="18"/>
  <c r="O3282" i="18"/>
  <c r="O1778" i="18"/>
  <c r="N1778" i="18"/>
  <c r="O3221" i="18"/>
  <c r="N3221" i="18"/>
  <c r="M3221" i="18"/>
  <c r="M1061" i="18"/>
  <c r="O1061" i="18"/>
  <c r="N1061" i="18"/>
  <c r="N1600" i="18"/>
  <c r="M1600" i="18"/>
  <c r="O579" i="18"/>
  <c r="N579" i="18"/>
  <c r="M579" i="18"/>
  <c r="M1561" i="18"/>
  <c r="O1561" i="18"/>
  <c r="N1561" i="18"/>
  <c r="O519" i="18"/>
  <c r="M519" i="18"/>
  <c r="N519" i="18"/>
  <c r="O357" i="18"/>
  <c r="N357" i="18"/>
  <c r="M357" i="18"/>
  <c r="M3308" i="18"/>
  <c r="O3308" i="18"/>
  <c r="M3493" i="18"/>
  <c r="O3493" i="18"/>
  <c r="O2968" i="18"/>
  <c r="M2968" i="18"/>
  <c r="O2923" i="18"/>
  <c r="N2923" i="18"/>
  <c r="M2923" i="18"/>
  <c r="O602" i="18"/>
  <c r="N602" i="18"/>
  <c r="O1072" i="18"/>
  <c r="N1072" i="18"/>
  <c r="M1072" i="18"/>
  <c r="O2822" i="18"/>
  <c r="N2822" i="18"/>
  <c r="M2822" i="18"/>
  <c r="N988" i="18"/>
  <c r="M988" i="18"/>
  <c r="O7" i="18"/>
  <c r="N7" i="18"/>
  <c r="M7" i="18"/>
  <c r="N3202" i="18"/>
  <c r="O3202" i="18"/>
  <c r="M3202" i="18"/>
  <c r="O3413" i="18"/>
  <c r="N3200" i="18"/>
  <c r="M3200" i="18"/>
  <c r="N3219" i="18"/>
  <c r="M3219" i="18"/>
  <c r="O787" i="18"/>
  <c r="N787" i="18"/>
  <c r="M3014" i="18"/>
  <c r="O3014" i="18"/>
  <c r="N3014" i="18"/>
  <c r="N1446" i="18"/>
  <c r="M1446" i="18"/>
  <c r="N521" i="18"/>
  <c r="O521" i="18"/>
  <c r="M521" i="18"/>
  <c r="N929" i="18"/>
  <c r="M929" i="18"/>
  <c r="O929" i="18"/>
  <c r="N2571" i="18"/>
  <c r="M2571" i="18"/>
  <c r="N3230" i="18"/>
  <c r="M3230" i="18"/>
  <c r="O3230" i="18"/>
  <c r="N2602" i="18"/>
  <c r="M2602" i="18"/>
  <c r="O2602" i="18"/>
  <c r="O794" i="18"/>
  <c r="N794" i="18"/>
  <c r="M794" i="18"/>
  <c r="O528" i="18"/>
  <c r="N528" i="18"/>
  <c r="M528" i="18"/>
  <c r="O2387" i="18"/>
  <c r="N2387" i="18"/>
  <c r="O623" i="18"/>
  <c r="N623" i="18"/>
  <c r="M623" i="18"/>
  <c r="O3076" i="18"/>
  <c r="N3076" i="18"/>
  <c r="M3076" i="18"/>
  <c r="N1480" i="18"/>
  <c r="M1480" i="18"/>
  <c r="O2928" i="18"/>
  <c r="N2928" i="18"/>
  <c r="O3670" i="18"/>
  <c r="O350" i="18"/>
  <c r="O2870" i="18"/>
  <c r="N2870" i="18"/>
  <c r="M2870" i="18"/>
  <c r="O1911" i="18"/>
  <c r="N1911" i="18"/>
  <c r="M1911" i="18"/>
  <c r="N2253" i="18"/>
  <c r="M2253" i="18"/>
  <c r="O999" i="18"/>
  <c r="N999" i="18"/>
  <c r="M999" i="18"/>
  <c r="N2285" i="18"/>
  <c r="M2285" i="18"/>
  <c r="O2912" i="18"/>
  <c r="N2912" i="18"/>
  <c r="M2912" i="18"/>
  <c r="N4237" i="18"/>
  <c r="O2541" i="18"/>
  <c r="N2541" i="18"/>
  <c r="M2541" i="18"/>
  <c r="M1140" i="18"/>
  <c r="O1140" i="18"/>
  <c r="N1140" i="18"/>
  <c r="O533" i="18"/>
  <c r="M296" i="18"/>
  <c r="O296" i="18"/>
  <c r="N296" i="18"/>
  <c r="N637" i="18"/>
  <c r="M637" i="18"/>
  <c r="O637" i="18"/>
  <c r="N769" i="18"/>
  <c r="M769" i="18"/>
  <c r="O852" i="18"/>
  <c r="N852" i="18"/>
  <c r="M852" i="18"/>
  <c r="N973" i="18"/>
  <c r="M973" i="18"/>
  <c r="O973" i="18"/>
  <c r="N3" i="18"/>
  <c r="M3" i="18"/>
  <c r="O3" i="18"/>
  <c r="O1044" i="18"/>
  <c r="N1044" i="18"/>
  <c r="O3225" i="18"/>
  <c r="N3225" i="18"/>
  <c r="M1605" i="18"/>
  <c r="N1212" i="18"/>
  <c r="M418" i="18"/>
  <c r="O418" i="18"/>
  <c r="N418" i="18"/>
  <c r="N2415" i="18"/>
  <c r="O2415" i="18"/>
  <c r="M2415" i="18"/>
  <c r="O4107" i="18"/>
  <c r="N4107" i="18"/>
  <c r="M4107" i="18"/>
  <c r="M508" i="18"/>
  <c r="N809" i="18"/>
  <c r="M809" i="18"/>
  <c r="N1725" i="18"/>
  <c r="N1767" i="18"/>
  <c r="O1768" i="18"/>
  <c r="N4050" i="18"/>
  <c r="N3709" i="18"/>
  <c r="M3357" i="18"/>
  <c r="N3534" i="18"/>
  <c r="M2041" i="18"/>
  <c r="N463" i="18"/>
  <c r="N2829" i="18"/>
  <c r="M1212" i="18"/>
  <c r="N1194" i="18"/>
  <c r="N1401" i="18"/>
  <c r="N1237" i="18"/>
  <c r="O2776" i="18"/>
  <c r="N2778" i="18"/>
  <c r="O431" i="18"/>
  <c r="O1011" i="18"/>
  <c r="N1011" i="18"/>
  <c r="M1011" i="18"/>
  <c r="N4045" i="18"/>
  <c r="N2703" i="18"/>
  <c r="M3884" i="18"/>
  <c r="M3956" i="18"/>
  <c r="O3732" i="18"/>
  <c r="N3399" i="18"/>
  <c r="M4057" i="18"/>
  <c r="O1321" i="18"/>
  <c r="N2002" i="18"/>
  <c r="M1110" i="18"/>
  <c r="O889" i="18"/>
  <c r="O3141" i="18"/>
  <c r="N2113" i="18"/>
  <c r="M2113" i="18"/>
  <c r="O2113" i="18"/>
  <c r="O872" i="18"/>
  <c r="N872" i="18"/>
  <c r="M872" i="18"/>
  <c r="M532" i="18"/>
  <c r="O532" i="18"/>
  <c r="N532" i="18"/>
  <c r="O2516" i="18"/>
  <c r="N2516" i="18"/>
  <c r="M2516" i="18"/>
  <c r="O1543" i="18"/>
  <c r="N1543" i="18"/>
  <c r="M1543" i="18"/>
  <c r="O1755" i="18"/>
  <c r="N1755" i="18"/>
  <c r="M1755" i="18"/>
  <c r="O3802" i="18"/>
  <c r="N3802" i="18"/>
  <c r="M3802" i="18"/>
  <c r="O1301" i="18"/>
  <c r="N1301" i="18"/>
  <c r="M1301" i="18"/>
  <c r="M619" i="18"/>
  <c r="O619" i="18"/>
  <c r="N619" i="18"/>
  <c r="O1828" i="18"/>
  <c r="N1828" i="18"/>
  <c r="M1828" i="18"/>
  <c r="N693" i="18"/>
  <c r="M693" i="18"/>
  <c r="O693" i="18"/>
  <c r="N849" i="18"/>
  <c r="M849" i="18"/>
  <c r="O849" i="18"/>
  <c r="O2661" i="18"/>
  <c r="N2661" i="18"/>
  <c r="M2661" i="18"/>
  <c r="N3146" i="18"/>
  <c r="O3146" i="18"/>
  <c r="M3146" i="18"/>
  <c r="O333" i="18"/>
  <c r="N333" i="18"/>
  <c r="M333" i="18"/>
  <c r="O2388" i="18"/>
  <c r="M2388" i="18"/>
  <c r="N2388" i="18"/>
  <c r="O3886" i="18"/>
  <c r="M3886" i="18"/>
  <c r="N3886" i="18"/>
  <c r="N1309" i="18"/>
  <c r="M1309" i="18"/>
  <c r="O1309" i="18"/>
  <c r="N669" i="18"/>
  <c r="M669" i="18"/>
  <c r="O669" i="18"/>
  <c r="N3980" i="18"/>
  <c r="M3980" i="18"/>
  <c r="O3980" i="18"/>
  <c r="O2956" i="18"/>
  <c r="N2956" i="18"/>
  <c r="M2956" i="18"/>
  <c r="O1948" i="18"/>
  <c r="N1948" i="18"/>
  <c r="M1948" i="18"/>
  <c r="N3187" i="18"/>
  <c r="M3187" i="18"/>
  <c r="M211" i="18"/>
  <c r="N2227" i="18"/>
  <c r="O1307" i="18"/>
  <c r="N1307" i="18"/>
  <c r="M1307" i="18"/>
  <c r="O3223" i="18"/>
  <c r="O2227" i="18"/>
  <c r="O354" i="18"/>
  <c r="N354" i="18"/>
  <c r="M354" i="18"/>
  <c r="N1819" i="18"/>
  <c r="N3788" i="18"/>
  <c r="N327" i="18"/>
  <c r="N3824" i="18"/>
  <c r="M3824" i="18"/>
  <c r="O3824" i="18"/>
  <c r="O484" i="18"/>
  <c r="N484" i="18"/>
  <c r="M484" i="18"/>
  <c r="O4233" i="18"/>
  <c r="M4233" i="18"/>
  <c r="N4233" i="18"/>
  <c r="N4145" i="18"/>
  <c r="N2423" i="18"/>
  <c r="O2513" i="18"/>
  <c r="O2528" i="18"/>
  <c r="N2528" i="18"/>
  <c r="M2528" i="18"/>
  <c r="O3073" i="18"/>
  <c r="M3073" i="18"/>
  <c r="N3073" i="18"/>
  <c r="N993" i="18"/>
  <c r="M993" i="18"/>
  <c r="O993" i="18"/>
  <c r="O3342" i="18"/>
  <c r="M3342" i="18"/>
  <c r="N3342" i="18"/>
  <c r="O3217" i="18"/>
  <c r="O2182" i="18"/>
  <c r="N2182" i="18"/>
  <c r="M2182" i="18"/>
  <c r="O1795" i="18"/>
  <c r="N1795" i="18"/>
  <c r="O130" i="18"/>
  <c r="N130" i="18"/>
  <c r="M130" i="18"/>
  <c r="N3182" i="18"/>
  <c r="O3182" i="18"/>
  <c r="M3182" i="18"/>
  <c r="M766" i="18"/>
  <c r="N766" i="18"/>
  <c r="O766" i="18"/>
  <c r="O1498" i="18"/>
  <c r="N1498" i="18"/>
  <c r="M1498" i="18"/>
  <c r="O1891" i="18"/>
  <c r="N3858" i="18"/>
  <c r="M3858" i="18"/>
  <c r="O3858" i="18"/>
  <c r="N2001" i="18"/>
  <c r="N2526" i="18"/>
  <c r="M2526" i="18"/>
  <c r="O2526" i="18"/>
  <c r="O3845" i="18"/>
  <c r="N3845" i="18"/>
  <c r="M1582" i="18"/>
  <c r="N1582" i="18"/>
  <c r="O1582" i="18"/>
  <c r="O1978" i="18"/>
  <c r="M1978" i="18"/>
  <c r="N1978" i="18"/>
  <c r="O1859" i="18"/>
  <c r="N865" i="18"/>
  <c r="M865" i="18"/>
  <c r="O865" i="18"/>
  <c r="O2659" i="18"/>
  <c r="O891" i="18"/>
  <c r="N3606" i="18"/>
  <c r="N3931" i="18"/>
  <c r="M2845" i="18"/>
  <c r="O2845" i="18"/>
  <c r="N2845" i="18"/>
  <c r="O960" i="18"/>
  <c r="N960" i="18"/>
  <c r="M960" i="18"/>
  <c r="N3003" i="18"/>
  <c r="N60" i="18"/>
  <c r="M2801" i="18"/>
  <c r="N2890" i="18"/>
  <c r="N3426" i="18"/>
  <c r="M4206" i="18"/>
  <c r="O382" i="18"/>
  <c r="M382" i="18"/>
  <c r="N382" i="18"/>
  <c r="M899" i="18"/>
  <c r="O3166" i="18"/>
  <c r="N3166" i="18"/>
  <c r="M3166" i="18"/>
  <c r="N3764" i="18"/>
  <c r="M3764" i="18"/>
  <c r="O3764" i="18"/>
  <c r="N2158" i="18"/>
  <c r="O2158" i="18"/>
  <c r="M2158" i="18"/>
  <c r="O2020" i="18"/>
  <c r="N2020" i="18"/>
  <c r="M2020" i="18"/>
  <c r="O3118" i="18"/>
  <c r="N3118" i="18"/>
  <c r="M3118" i="18"/>
  <c r="O381" i="18"/>
  <c r="N381" i="18"/>
  <c r="M381" i="18"/>
  <c r="M975" i="18"/>
  <c r="O975" i="18"/>
  <c r="N975" i="18"/>
  <c r="M702" i="18"/>
  <c r="N702" i="18"/>
  <c r="O702" i="18"/>
  <c r="O315" i="18"/>
  <c r="M315" i="18"/>
  <c r="N315" i="18"/>
  <c r="O695" i="18"/>
  <c r="N695" i="18"/>
  <c r="M695" i="18"/>
  <c r="O1981" i="18"/>
  <c r="N1981" i="18"/>
  <c r="M1981" i="18"/>
  <c r="O397" i="18"/>
  <c r="N397" i="18"/>
  <c r="M397" i="18"/>
  <c r="N676" i="18"/>
  <c r="M676" i="18"/>
  <c r="O676" i="18"/>
  <c r="M1550" i="18"/>
  <c r="O1550" i="18"/>
  <c r="N1550" i="18"/>
  <c r="M2579" i="18"/>
  <c r="N2317" i="18"/>
  <c r="O2948" i="18"/>
  <c r="N475" i="18"/>
  <c r="O2001" i="18"/>
  <c r="N219" i="18"/>
  <c r="N4154" i="18"/>
  <c r="N1864" i="18"/>
  <c r="O2449" i="18"/>
  <c r="N2449" i="18"/>
  <c r="N1799" i="18"/>
  <c r="M1799" i="18"/>
  <c r="O3729" i="18"/>
  <c r="N3729" i="18"/>
  <c r="M3729" i="18"/>
  <c r="O771" i="18"/>
  <c r="N771" i="18"/>
  <c r="M429" i="18"/>
  <c r="N512" i="18"/>
  <c r="M512" i="18"/>
  <c r="M445" i="18"/>
  <c r="M1840" i="18"/>
  <c r="M2927" i="18"/>
  <c r="N1142" i="18"/>
  <c r="M1142" i="18"/>
  <c r="O1142" i="18"/>
  <c r="N1713" i="18"/>
  <c r="M1713" i="18"/>
  <c r="M304" i="18"/>
  <c r="N304" i="18"/>
  <c r="O3047" i="18"/>
  <c r="N3047" i="18"/>
  <c r="O2146" i="18"/>
  <c r="N2146" i="18"/>
  <c r="M2146" i="18"/>
  <c r="O2782" i="18"/>
  <c r="N2782" i="18"/>
  <c r="M2782" i="18"/>
  <c r="M2807" i="18"/>
  <c r="N2807" i="18"/>
  <c r="N920" i="18"/>
  <c r="M920" i="18"/>
  <c r="N1060" i="18"/>
  <c r="O1060" i="18"/>
  <c r="M1060" i="18"/>
  <c r="O650" i="18"/>
  <c r="N650" i="18"/>
  <c r="M650" i="18"/>
  <c r="O910" i="18"/>
  <c r="N910" i="18"/>
  <c r="M910" i="18"/>
  <c r="O13" i="18"/>
  <c r="N13" i="18"/>
  <c r="M13" i="18"/>
  <c r="N3403" i="18"/>
  <c r="M3403" i="18"/>
  <c r="O3403" i="18"/>
  <c r="O2355" i="18"/>
  <c r="N2355" i="18"/>
  <c r="M2355" i="18"/>
  <c r="O1653" i="18"/>
  <c r="N1653" i="18"/>
  <c r="M1653" i="18"/>
  <c r="N3579" i="18"/>
  <c r="M3579" i="18"/>
  <c r="O3579" i="18"/>
  <c r="N198" i="18"/>
  <c r="N2944" i="18"/>
  <c r="O1278" i="18"/>
  <c r="N1278" i="18"/>
  <c r="M1278" i="18"/>
  <c r="O154" i="18"/>
  <c r="N154" i="18"/>
  <c r="M154" i="18"/>
  <c r="N3811" i="18"/>
  <c r="M704" i="18"/>
  <c r="M1207" i="18"/>
  <c r="N715" i="18"/>
  <c r="N2946" i="18"/>
  <c r="N1047" i="18"/>
  <c r="M2015" i="18"/>
  <c r="N833" i="18"/>
  <c r="M833" i="18"/>
  <c r="O833" i="18"/>
  <c r="O2238" i="18"/>
  <c r="N2238" i="18"/>
  <c r="M2238" i="18"/>
  <c r="O1674" i="18"/>
  <c r="N1674" i="18"/>
  <c r="M1674" i="18"/>
  <c r="O1348" i="18"/>
  <c r="N1348" i="18"/>
  <c r="M1348" i="18"/>
  <c r="O1884" i="18"/>
  <c r="N1884" i="18"/>
  <c r="M1884" i="18"/>
  <c r="M2963" i="18"/>
  <c r="O3296" i="18"/>
  <c r="M2605" i="18"/>
  <c r="M3997" i="18"/>
  <c r="N2658" i="18"/>
  <c r="O85" i="18"/>
  <c r="N85" i="18"/>
  <c r="M85" i="18"/>
  <c r="O2577" i="18"/>
  <c r="N2577" i="18"/>
  <c r="M2577" i="18"/>
  <c r="O808" i="18"/>
  <c r="N808" i="18"/>
  <c r="M808" i="18"/>
  <c r="O2823" i="18"/>
  <c r="M3537" i="18"/>
  <c r="N3843" i="18"/>
  <c r="M3843" i="18"/>
  <c r="O3843" i="18"/>
  <c r="O3092" i="18"/>
  <c r="N358" i="18"/>
  <c r="N2726" i="18"/>
  <c r="N2349" i="18"/>
  <c r="M3273" i="18"/>
  <c r="M352" i="18"/>
  <c r="N3971" i="18"/>
  <c r="O1233" i="18"/>
  <c r="O1438" i="18"/>
  <c r="O606" i="18"/>
  <c r="N606" i="18"/>
  <c r="M606" i="18"/>
  <c r="M2532" i="18"/>
  <c r="M3526" i="18"/>
  <c r="M3512" i="18"/>
  <c r="M3985" i="18"/>
  <c r="M3123" i="18"/>
  <c r="N1867" i="18"/>
  <c r="M2233" i="18"/>
  <c r="M1444" i="18"/>
  <c r="N585" i="18"/>
  <c r="O585" i="18"/>
  <c r="O2218" i="18"/>
  <c r="N2218" i="18"/>
  <c r="M2218" i="18"/>
  <c r="O3583" i="18"/>
  <c r="N3583" i="18"/>
  <c r="O2088" i="18"/>
  <c r="M2088" i="18"/>
  <c r="N2088" i="18"/>
  <c r="O3817" i="18"/>
  <c r="N3817" i="18"/>
  <c r="M3817" i="18"/>
  <c r="O759" i="18"/>
  <c r="N759" i="18"/>
  <c r="M759" i="18"/>
  <c r="O826" i="18"/>
  <c r="N826" i="18"/>
  <c r="O2276" i="18"/>
  <c r="N2276" i="18"/>
  <c r="M2276" i="18"/>
  <c r="O3674" i="18"/>
  <c r="N3674" i="18"/>
  <c r="M3674" i="18"/>
  <c r="N1252" i="18"/>
  <c r="M1252" i="18"/>
  <c r="O1252" i="18"/>
  <c r="O524" i="18"/>
  <c r="N524" i="18"/>
  <c r="M524" i="18"/>
  <c r="O3261" i="18"/>
  <c r="N3261" i="18"/>
  <c r="M919" i="18"/>
  <c r="N919" i="18"/>
  <c r="M2775" i="18"/>
  <c r="N2775" i="18"/>
  <c r="O2775" i="18"/>
  <c r="N2529" i="18"/>
  <c r="N1657" i="18"/>
  <c r="M4112" i="18"/>
  <c r="N21" i="18"/>
  <c r="O959" i="18"/>
  <c r="N2742" i="18"/>
  <c r="M2742" i="18"/>
  <c r="O2742" i="18"/>
  <c r="N4141" i="18"/>
  <c r="N1951" i="18"/>
  <c r="O3797" i="18"/>
  <c r="N3797" i="18"/>
  <c r="M3797" i="18"/>
  <c r="N3830" i="18"/>
  <c r="N4020" i="18"/>
  <c r="M4020" i="18"/>
  <c r="O4020" i="18"/>
  <c r="N2667" i="18"/>
  <c r="O3187" i="18"/>
  <c r="N1861" i="18"/>
  <c r="O3379" i="18"/>
  <c r="M2003" i="18"/>
  <c r="N1188" i="18"/>
  <c r="M2454" i="18"/>
  <c r="M171" i="18"/>
  <c r="O2851" i="18"/>
  <c r="M2967" i="18"/>
  <c r="N3318" i="18"/>
  <c r="O1638" i="18"/>
  <c r="N1638" i="18"/>
  <c r="M1638" i="18"/>
  <c r="M4119" i="18"/>
  <c r="O1153" i="18"/>
  <c r="O1510" i="18"/>
  <c r="O483" i="18"/>
  <c r="O2954" i="18"/>
  <c r="M2954" i="18"/>
  <c r="N2954" i="18"/>
  <c r="O1434" i="18"/>
  <c r="N3375" i="18"/>
  <c r="M3375" i="18"/>
  <c r="M1051" i="18"/>
  <c r="M1826" i="18"/>
  <c r="N3602" i="18"/>
  <c r="M3442" i="18"/>
  <c r="M2185" i="18"/>
  <c r="N2241" i="18"/>
  <c r="M2992" i="18"/>
  <c r="O2012" i="18"/>
  <c r="M3926" i="18"/>
  <c r="M2028" i="18"/>
  <c r="M771" i="18"/>
  <c r="M3672" i="18"/>
  <c r="M3293" i="18"/>
  <c r="O2638" i="18"/>
  <c r="N3909" i="18"/>
  <c r="N74" i="18"/>
  <c r="O2371" i="18"/>
  <c r="N2371" i="18"/>
  <c r="M2371" i="18"/>
  <c r="N3336" i="18"/>
  <c r="N3344" i="18"/>
  <c r="M3344" i="18"/>
  <c r="O3344" i="18"/>
  <c r="O768" i="18"/>
  <c r="N768" i="18"/>
  <c r="M768" i="18"/>
  <c r="O2102" i="18"/>
  <c r="N2102" i="18"/>
  <c r="O320" i="18"/>
  <c r="N320" i="18"/>
  <c r="M320" i="18"/>
  <c r="O2228" i="18"/>
  <c r="N2228" i="18"/>
  <c r="M2228" i="18"/>
  <c r="O2677" i="18"/>
  <c r="N2677" i="18"/>
  <c r="M2677" i="18"/>
  <c r="N1791" i="18"/>
  <c r="M1791" i="18"/>
  <c r="O1618" i="18"/>
  <c r="N1618" i="18"/>
  <c r="M1618" i="18"/>
  <c r="M3355" i="18"/>
  <c r="O3355" i="18"/>
  <c r="N3355" i="18"/>
  <c r="N2618" i="18"/>
  <c r="M2618" i="18"/>
  <c r="O2618" i="18"/>
  <c r="N1520" i="18"/>
  <c r="O515" i="18"/>
  <c r="N515" i="18"/>
  <c r="N905" i="18"/>
  <c r="M905" i="18"/>
  <c r="O439" i="18"/>
  <c r="N439" i="18"/>
  <c r="M439" i="18"/>
  <c r="N577" i="18"/>
  <c r="O577" i="18"/>
  <c r="M577" i="18"/>
  <c r="M2783" i="18"/>
  <c r="O2783" i="18"/>
  <c r="O1145" i="18"/>
  <c r="N1145" i="18"/>
  <c r="M1145" i="18"/>
  <c r="O2904" i="18"/>
  <c r="M2904" i="18"/>
  <c r="O2758" i="18"/>
  <c r="N2758" i="18"/>
  <c r="M2758" i="18"/>
  <c r="M482" i="18"/>
  <c r="O482" i="18"/>
  <c r="O1457" i="18"/>
  <c r="O3138" i="18"/>
  <c r="N3138" i="18"/>
  <c r="M3138" i="18"/>
  <c r="O3013" i="18"/>
  <c r="N3013" i="18"/>
  <c r="M3013" i="18"/>
  <c r="N3640" i="18"/>
  <c r="M3640" i="18"/>
  <c r="O3640" i="18"/>
  <c r="M2864" i="18"/>
  <c r="N457" i="18"/>
  <c r="O457" i="18"/>
  <c r="M457" i="18"/>
  <c r="O2507" i="18"/>
  <c r="N2507" i="18"/>
  <c r="M2507" i="18"/>
  <c r="O2160" i="18"/>
  <c r="N2160" i="18"/>
  <c r="N793" i="18"/>
  <c r="M793" i="18"/>
  <c r="O2323" i="18"/>
  <c r="N2323" i="18"/>
  <c r="M2323" i="18"/>
  <c r="O1734" i="18"/>
  <c r="N1734" i="18"/>
  <c r="M1734" i="18"/>
  <c r="O543" i="18"/>
  <c r="N543" i="18"/>
  <c r="M543" i="18"/>
  <c r="O347" i="18"/>
  <c r="M347" i="18"/>
  <c r="N347" i="18"/>
  <c r="M276" i="18"/>
  <c r="N276" i="18"/>
  <c r="N3269" i="18"/>
  <c r="O3269" i="18"/>
  <c r="M1573" i="18"/>
  <c r="O1573" i="18"/>
  <c r="N1573" i="18"/>
  <c r="O2720" i="18"/>
  <c r="N2720" i="18"/>
  <c r="M2720" i="18"/>
  <c r="N3203" i="18"/>
  <c r="M3203" i="18"/>
  <c r="O3606" i="18"/>
  <c r="N204" i="18"/>
  <c r="O204" i="18"/>
  <c r="M204" i="18"/>
  <c r="N2887" i="18"/>
  <c r="O3869" i="18"/>
  <c r="O174" i="18"/>
  <c r="M174" i="18"/>
  <c r="N174" i="18"/>
  <c r="O866" i="18"/>
  <c r="M866" i="18"/>
  <c r="N866" i="18"/>
  <c r="N3591" i="18"/>
  <c r="M3591" i="18"/>
  <c r="O3591" i="18"/>
  <c r="O2221" i="18"/>
  <c r="N2221" i="18"/>
  <c r="O510" i="18"/>
  <c r="N510" i="18"/>
  <c r="O405" i="18"/>
  <c r="N405" i="18"/>
  <c r="M405" i="18"/>
  <c r="O2215" i="18"/>
  <c r="N2215" i="18"/>
  <c r="M2215" i="18"/>
  <c r="O2477" i="18"/>
  <c r="M232" i="18"/>
  <c r="O232" i="18"/>
  <c r="N232" i="18"/>
  <c r="O1447" i="18"/>
  <c r="N1447" i="18"/>
  <c r="M1447" i="18"/>
  <c r="O231" i="18"/>
  <c r="N231" i="18"/>
  <c r="M231" i="18"/>
  <c r="N909" i="18"/>
  <c r="O1983" i="18"/>
  <c r="N1983" i="18"/>
  <c r="M1983" i="18"/>
  <c r="O522" i="18"/>
  <c r="M3739" i="18"/>
  <c r="N3739" i="18"/>
  <c r="O3739" i="18"/>
  <c r="M4124" i="18"/>
  <c r="O4124" i="18"/>
  <c r="N4124" i="18"/>
  <c r="N508" i="18"/>
  <c r="N359" i="18"/>
  <c r="M1880" i="18"/>
  <c r="M3077" i="18"/>
  <c r="O2063" i="18"/>
  <c r="N2063" i="18"/>
  <c r="M2063" i="18"/>
  <c r="N3357" i="18"/>
  <c r="N2041" i="18"/>
  <c r="M1675" i="18"/>
  <c r="N2780" i="18"/>
  <c r="M38" i="18"/>
  <c r="O1212" i="18"/>
  <c r="O1401" i="18"/>
  <c r="O2778" i="18"/>
  <c r="O552" i="18"/>
  <c r="N552" i="18"/>
  <c r="M552" i="18"/>
  <c r="O563" i="18"/>
  <c r="M4045" i="18"/>
  <c r="N3618" i="18"/>
  <c r="M2689" i="18"/>
  <c r="M3732" i="18"/>
  <c r="O3399" i="18"/>
  <c r="N4057" i="18"/>
  <c r="N2717" i="18"/>
  <c r="M1321" i="18"/>
  <c r="M1872" i="18"/>
  <c r="M889" i="18"/>
  <c r="M3141" i="18"/>
  <c r="O654" i="18"/>
  <c r="N654" i="18"/>
  <c r="M654" i="18"/>
  <c r="O2322" i="18"/>
  <c r="N2322" i="18"/>
  <c r="M2322" i="18"/>
  <c r="O740" i="18"/>
  <c r="N740" i="18"/>
  <c r="M740" i="18"/>
  <c r="O2136" i="18"/>
  <c r="N2136" i="18"/>
  <c r="M2136" i="18"/>
  <c r="O256" i="18"/>
  <c r="N256" i="18"/>
  <c r="M256" i="18"/>
  <c r="O1182" i="18"/>
  <c r="N1182" i="18"/>
  <c r="M1182" i="18"/>
  <c r="O900" i="18"/>
  <c r="N900" i="18"/>
  <c r="M900" i="18"/>
  <c r="N966" i="18"/>
  <c r="O899" i="18"/>
  <c r="O4000" i="18"/>
  <c r="M1963" i="18"/>
  <c r="O3509" i="18"/>
  <c r="O187" i="18"/>
  <c r="M187" i="18"/>
  <c r="N187" i="18"/>
  <c r="O84" i="18"/>
  <c r="N84" i="18"/>
  <c r="M84" i="18"/>
  <c r="N3066" i="18"/>
  <c r="M3066" i="18"/>
  <c r="O3066" i="18"/>
  <c r="O2030" i="18"/>
  <c r="N2030" i="18"/>
  <c r="M2030" i="18"/>
  <c r="N945" i="18"/>
  <c r="M945" i="18"/>
  <c r="O945" i="18"/>
  <c r="O3786" i="18"/>
  <c r="M3786" i="18"/>
  <c r="N3786" i="18"/>
  <c r="O2990" i="18"/>
  <c r="N2990" i="18"/>
  <c r="M2990" i="18"/>
  <c r="O1205" i="18"/>
  <c r="N1205" i="18"/>
  <c r="M1205" i="18"/>
  <c r="O94" i="18"/>
  <c r="N94" i="18"/>
  <c r="M94" i="18"/>
  <c r="O351" i="18"/>
  <c r="N351" i="18"/>
  <c r="M351" i="18"/>
  <c r="O157" i="18"/>
  <c r="N157" i="18"/>
  <c r="M157" i="18"/>
  <c r="O494" i="18"/>
  <c r="N494" i="18"/>
  <c r="M494" i="18"/>
  <c r="O75" i="18"/>
  <c r="M75" i="18"/>
  <c r="N75" i="18"/>
  <c r="O471" i="18"/>
  <c r="N471" i="18"/>
  <c r="M471" i="18"/>
  <c r="O324" i="18"/>
  <c r="M324" i="18"/>
  <c r="N324" i="18"/>
  <c r="O1222" i="18"/>
  <c r="N1222" i="18"/>
  <c r="M1222" i="18"/>
  <c r="O224" i="18"/>
  <c r="N224" i="18"/>
  <c r="M224" i="18"/>
  <c r="O1835" i="18"/>
  <c r="N1835" i="18"/>
  <c r="M1835" i="18"/>
  <c r="O1186" i="18"/>
  <c r="N1186" i="18"/>
  <c r="M1186" i="18"/>
  <c r="O1262" i="18"/>
  <c r="N1262" i="18"/>
  <c r="M1262" i="18"/>
  <c r="N3216" i="18"/>
  <c r="M3216" i="18"/>
  <c r="O3216" i="18"/>
  <c r="O1492" i="18"/>
  <c r="N1492" i="18"/>
  <c r="M1492" i="18"/>
  <c r="O86" i="18"/>
  <c r="N86" i="18"/>
  <c r="M86" i="18"/>
  <c r="M1056" i="18"/>
  <c r="N545" i="18"/>
  <c r="O545" i="18"/>
  <c r="M545" i="18"/>
  <c r="O1358" i="18"/>
  <c r="N1358" i="18"/>
  <c r="M1358" i="18"/>
  <c r="O1290" i="18"/>
  <c r="N1290" i="18"/>
  <c r="M1290" i="18"/>
  <c r="N1076" i="18"/>
  <c r="M1076" i="18"/>
  <c r="O1076" i="18"/>
  <c r="O1644" i="18"/>
  <c r="M1644" i="18"/>
  <c r="N1644" i="18"/>
  <c r="N3411" i="18"/>
  <c r="N2736" i="18"/>
  <c r="M4000" i="18"/>
  <c r="N1741" i="18"/>
  <c r="N1963" i="18"/>
  <c r="N1416" i="18"/>
  <c r="O97" i="18"/>
  <c r="N97" i="18"/>
  <c r="M97" i="18"/>
  <c r="O363" i="18"/>
  <c r="M363" i="18"/>
  <c r="N363" i="18"/>
  <c r="O1754" i="18"/>
  <c r="N1754" i="18"/>
  <c r="M1754" i="18"/>
  <c r="O820" i="18"/>
  <c r="N820" i="18"/>
  <c r="M820" i="18"/>
  <c r="M2740" i="18"/>
  <c r="O2740" i="18"/>
  <c r="N2740" i="18"/>
  <c r="O3002" i="18"/>
  <c r="N3002" i="18"/>
  <c r="M3002" i="18"/>
  <c r="O1128" i="18"/>
  <c r="N1128" i="18"/>
  <c r="M1128" i="18"/>
  <c r="O1966" i="18"/>
  <c r="N1966" i="18"/>
  <c r="M1966" i="18"/>
  <c r="N2049" i="18"/>
  <c r="M2049" i="18"/>
  <c r="O2049" i="18"/>
  <c r="N881" i="18"/>
  <c r="M881" i="18"/>
  <c r="O881" i="18"/>
  <c r="M1476" i="18"/>
  <c r="O1476" i="18"/>
  <c r="N1476" i="18"/>
  <c r="O3258" i="18"/>
  <c r="N3258" i="18"/>
  <c r="M3258" i="18"/>
  <c r="N8" i="18"/>
  <c r="M8" i="18"/>
  <c r="O8" i="18"/>
  <c r="O2926" i="18"/>
  <c r="N2926" i="18"/>
  <c r="M2926" i="18"/>
  <c r="N1073" i="18"/>
  <c r="M1073" i="18"/>
  <c r="O1073" i="18"/>
  <c r="O1141" i="18"/>
  <c r="N1141" i="18"/>
  <c r="M1141" i="18"/>
  <c r="O117" i="18"/>
  <c r="N117" i="18"/>
  <c r="M117" i="18"/>
  <c r="O1680" i="18"/>
  <c r="N1680" i="18"/>
  <c r="M1680" i="18"/>
  <c r="O3777" i="18"/>
  <c r="N3777" i="18"/>
  <c r="M3777" i="18"/>
  <c r="N593" i="18"/>
  <c r="O593" i="18"/>
  <c r="M593" i="18"/>
  <c r="N3812" i="18"/>
  <c r="M3812" i="18"/>
  <c r="O3812" i="18"/>
  <c r="O3098" i="18"/>
  <c r="N3098" i="18"/>
  <c r="M3098" i="18"/>
  <c r="O96" i="18"/>
  <c r="M96" i="18"/>
  <c r="N96" i="18"/>
  <c r="O2318" i="18"/>
  <c r="N2318" i="18"/>
  <c r="M2318" i="18"/>
  <c r="O430" i="18"/>
  <c r="N430" i="18"/>
  <c r="M430" i="18"/>
  <c r="O1505" i="18"/>
  <c r="N1505" i="18"/>
  <c r="M1505" i="18"/>
  <c r="M719" i="18"/>
  <c r="O719" i="18"/>
  <c r="N719" i="18"/>
  <c r="N2599" i="18"/>
  <c r="O2599" i="18"/>
  <c r="M2599" i="18"/>
  <c r="N573" i="18"/>
  <c r="M573" i="18"/>
  <c r="O573" i="18"/>
  <c r="O1738" i="18"/>
  <c r="N1738" i="18"/>
  <c r="M1738" i="18"/>
  <c r="O208" i="18"/>
  <c r="M208" i="18"/>
  <c r="N208" i="18"/>
  <c r="O380" i="18"/>
  <c r="N380" i="18"/>
  <c r="M380" i="18"/>
  <c r="O1931" i="18"/>
  <c r="N1931" i="18"/>
  <c r="M1931" i="18"/>
  <c r="O1455" i="18"/>
  <c r="N1455" i="18"/>
  <c r="M1455" i="18"/>
  <c r="O1858" i="18"/>
  <c r="N1858" i="18"/>
  <c r="M1858" i="18"/>
  <c r="N422" i="18"/>
  <c r="M422" i="18"/>
  <c r="O422" i="18"/>
  <c r="O2150" i="18"/>
  <c r="N2150" i="18"/>
  <c r="M2150" i="18"/>
  <c r="O1090" i="18"/>
  <c r="N1090" i="18"/>
  <c r="M1090" i="18"/>
  <c r="O1958" i="18"/>
  <c r="N1958" i="18"/>
  <c r="M1958" i="18"/>
  <c r="O2629" i="18"/>
  <c r="N2629" i="18"/>
  <c r="M2629" i="18"/>
  <c r="O1723" i="18"/>
  <c r="N1723" i="18"/>
  <c r="M1723" i="18"/>
  <c r="M3774" i="18"/>
  <c r="O3774" i="18"/>
  <c r="N3774" i="18"/>
  <c r="N1660" i="18"/>
  <c r="M2019" i="18"/>
  <c r="O2807" i="18"/>
  <c r="N2821" i="18"/>
  <c r="M3839" i="18"/>
  <c r="O2033" i="18"/>
  <c r="M2033" i="18"/>
  <c r="N2033" i="18"/>
  <c r="O1886" i="18"/>
  <c r="N1886" i="18"/>
  <c r="M1886" i="18"/>
  <c r="O362" i="18"/>
  <c r="N362" i="18"/>
  <c r="M362" i="18"/>
  <c r="N704" i="18"/>
  <c r="N3469" i="18"/>
  <c r="O715" i="18"/>
  <c r="M2400" i="18"/>
  <c r="N3154" i="18"/>
  <c r="N2015" i="18"/>
  <c r="O3158" i="18"/>
  <c r="O1185" i="18"/>
  <c r="N1185" i="18"/>
  <c r="M1185" i="18"/>
  <c r="N2494" i="18"/>
  <c r="M2494" i="18"/>
  <c r="O2494" i="18"/>
  <c r="O2282" i="18"/>
  <c r="N2282" i="18"/>
  <c r="M2282" i="18"/>
  <c r="O1780" i="18"/>
  <c r="N1780" i="18"/>
  <c r="M1780" i="18"/>
  <c r="O1065" i="18"/>
  <c r="N1065" i="18"/>
  <c r="M1065" i="18"/>
  <c r="N2963" i="18"/>
  <c r="N3296" i="18"/>
  <c r="N2605" i="18"/>
  <c r="N3997" i="18"/>
  <c r="M731" i="18"/>
  <c r="O197" i="18"/>
  <c r="N197" i="18"/>
  <c r="M197" i="18"/>
  <c r="O2753" i="18"/>
  <c r="N2753" i="18"/>
  <c r="M2753" i="18"/>
  <c r="O888" i="18"/>
  <c r="N888" i="18"/>
  <c r="M888" i="18"/>
  <c r="M839" i="18"/>
  <c r="O108" i="18"/>
  <c r="M2643" i="18"/>
  <c r="O3224" i="18"/>
  <c r="O3559" i="18"/>
  <c r="M3559" i="18"/>
  <c r="N3559" i="18"/>
  <c r="N394" i="18"/>
  <c r="N1148" i="18"/>
  <c r="O2725" i="18"/>
  <c r="N2725" i="18"/>
  <c r="N352" i="18"/>
  <c r="M1438" i="18"/>
  <c r="M361" i="18"/>
  <c r="N713" i="18"/>
  <c r="M3523" i="18"/>
  <c r="N659" i="18"/>
  <c r="M659" i="18"/>
  <c r="O2633" i="18"/>
  <c r="N3985" i="18"/>
  <c r="N2490" i="18"/>
  <c r="M2490" i="18"/>
  <c r="O3021" i="18"/>
  <c r="N3021" i="18"/>
  <c r="M3021" i="18"/>
  <c r="O796" i="18"/>
  <c r="N796" i="18"/>
  <c r="M796" i="18"/>
  <c r="N3123" i="18"/>
  <c r="M2680" i="18"/>
  <c r="M3973" i="18"/>
  <c r="M3227" i="18"/>
  <c r="O3227" i="18"/>
  <c r="N2233" i="18"/>
  <c r="O4027" i="18"/>
  <c r="O2519" i="18"/>
  <c r="M1055" i="18"/>
  <c r="M2902" i="18"/>
  <c r="O1229" i="18"/>
  <c r="O1491" i="18"/>
  <c r="N1491" i="18"/>
  <c r="M1491" i="18"/>
  <c r="O4141" i="18"/>
  <c r="N2809" i="18"/>
  <c r="N1715" i="18"/>
  <c r="M3588" i="18"/>
  <c r="M1028" i="18"/>
  <c r="M3270" i="18"/>
  <c r="N632" i="18"/>
  <c r="N3918" i="18"/>
  <c r="N2003" i="18"/>
  <c r="M2061" i="18"/>
  <c r="O648" i="18"/>
  <c r="N3114" i="18"/>
  <c r="O3114" i="18"/>
  <c r="M3114" i="18"/>
  <c r="O1334" i="18"/>
  <c r="N1334" i="18"/>
  <c r="M1334" i="18"/>
  <c r="M2560" i="18"/>
  <c r="N2967" i="18"/>
  <c r="N2882" i="18"/>
  <c r="M1369" i="18"/>
  <c r="N4119" i="18"/>
  <c r="M294" i="18"/>
  <c r="M3614" i="18"/>
  <c r="N1113" i="18"/>
  <c r="M1552" i="18"/>
  <c r="N483" i="18"/>
  <c r="O3181" i="18"/>
  <c r="N3181" i="18"/>
  <c r="M3181" i="18"/>
  <c r="M67" i="18"/>
  <c r="M2685" i="18"/>
  <c r="N1051" i="18"/>
  <c r="N1826" i="18"/>
  <c r="M2236" i="18"/>
  <c r="O3686" i="18"/>
  <c r="O1023" i="18"/>
  <c r="N1023" i="18"/>
  <c r="M1023" i="18"/>
  <c r="N2185" i="18"/>
  <c r="N2992" i="18"/>
  <c r="M3148" i="18"/>
  <c r="N2028" i="18"/>
  <c r="N3293" i="18"/>
  <c r="M2638" i="18"/>
  <c r="M133" i="18"/>
  <c r="M337" i="18"/>
  <c r="N1041" i="18"/>
  <c r="M1016" i="18"/>
  <c r="O2490" i="18"/>
  <c r="O3156" i="18"/>
  <c r="N1877" i="18"/>
  <c r="M1877" i="18"/>
  <c r="M688" i="18"/>
  <c r="O2205" i="18"/>
  <c r="N2205" i="18"/>
  <c r="M2205" i="18"/>
  <c r="O3441" i="18"/>
  <c r="M3441" i="18"/>
  <c r="O2052" i="18"/>
  <c r="N2052" i="18"/>
  <c r="M2052" i="18"/>
  <c r="O3093" i="18"/>
  <c r="N3093" i="18"/>
  <c r="M3093" i="18"/>
  <c r="N2611" i="18"/>
  <c r="O2611" i="18"/>
  <c r="M2611" i="18"/>
  <c r="O1444" i="18"/>
  <c r="O2162" i="18"/>
  <c r="O3349" i="18"/>
  <c r="N3349" i="18"/>
  <c r="M3349" i="18"/>
  <c r="N2694" i="18"/>
  <c r="M2694" i="18"/>
  <c r="O2694" i="18"/>
  <c r="O2645" i="18"/>
  <c r="N2645" i="18"/>
  <c r="M2645" i="18"/>
  <c r="M3576" i="18"/>
  <c r="O3576" i="18"/>
  <c r="O2800" i="18"/>
  <c r="M1286" i="18"/>
  <c r="O2167" i="18"/>
  <c r="N2167" i="18"/>
  <c r="M2167" i="18"/>
  <c r="O202" i="18"/>
  <c r="N202" i="18"/>
  <c r="M202" i="18"/>
  <c r="N673" i="18"/>
  <c r="M673" i="18"/>
  <c r="O673" i="18"/>
  <c r="M3557" i="18"/>
  <c r="O3557" i="18"/>
  <c r="O2363" i="18"/>
  <c r="N2363" i="18"/>
  <c r="M2363" i="18"/>
  <c r="N3022" i="18"/>
  <c r="M3022" i="18"/>
  <c r="O1086" i="18"/>
  <c r="N1086" i="18"/>
  <c r="O2016" i="18"/>
  <c r="N2016" i="18"/>
  <c r="M2016" i="18"/>
  <c r="N4070" i="18"/>
  <c r="M4070" i="18"/>
  <c r="N745" i="18"/>
  <c r="M745" i="18"/>
  <c r="O745" i="18"/>
  <c r="O479" i="18"/>
  <c r="N479" i="18"/>
  <c r="M479" i="18"/>
  <c r="O1493" i="18"/>
  <c r="M3131" i="18"/>
  <c r="N2334" i="18"/>
  <c r="M2334" i="18"/>
  <c r="O2334" i="18"/>
  <c r="M2487" i="18"/>
  <c r="O4182" i="18"/>
  <c r="N4182" i="18"/>
  <c r="M4182" i="18"/>
  <c r="M886" i="18"/>
  <c r="O886" i="18"/>
  <c r="N886" i="18"/>
  <c r="N3431" i="18"/>
  <c r="M3431" i="18"/>
  <c r="O3431" i="18"/>
  <c r="O1019" i="18"/>
  <c r="M1019" i="18"/>
  <c r="N1019" i="18"/>
  <c r="O2369" i="18"/>
  <c r="M2369" i="18"/>
  <c r="N3652" i="18"/>
  <c r="M3652" i="18"/>
  <c r="O3652" i="18"/>
  <c r="N2157" i="18"/>
  <c r="M2157" i="18"/>
  <c r="N2116" i="18"/>
  <c r="M2116" i="18"/>
  <c r="O3703" i="18"/>
  <c r="O2151" i="18"/>
  <c r="N2151" i="18"/>
  <c r="M2151" i="18"/>
  <c r="M859" i="18"/>
  <c r="N859" i="18"/>
  <c r="N3412" i="18"/>
  <c r="M3412" i="18"/>
  <c r="O3412" i="18"/>
  <c r="N645" i="18"/>
  <c r="O448" i="18"/>
  <c r="N448" i="18"/>
  <c r="O123" i="18"/>
  <c r="M123" i="18"/>
  <c r="N123" i="18"/>
  <c r="O2701" i="18"/>
  <c r="N2701" i="18"/>
  <c r="M2701" i="18"/>
  <c r="M728" i="18"/>
  <c r="O728" i="18"/>
  <c r="N728" i="18"/>
  <c r="N540" i="18"/>
  <c r="M540" i="18"/>
  <c r="O540" i="18"/>
  <c r="M1820" i="18"/>
  <c r="O1820" i="18"/>
  <c r="N1820" i="18"/>
  <c r="N1560" i="18"/>
  <c r="M1560" i="18"/>
  <c r="M780" i="18"/>
  <c r="O592" i="18"/>
  <c r="M592" i="18"/>
  <c r="N592" i="18"/>
  <c r="M3320" i="18"/>
  <c r="O3320" i="18"/>
  <c r="M1784" i="18"/>
  <c r="M1209" i="18"/>
  <c r="N1180" i="18"/>
  <c r="M1180" i="18"/>
  <c r="O3973" i="18"/>
  <c r="O1250" i="18"/>
  <c r="N1250" i="18"/>
  <c r="M1250" i="18"/>
  <c r="M1104" i="18"/>
  <c r="N1880" i="18"/>
  <c r="N3077" i="18"/>
  <c r="O4219" i="18"/>
  <c r="N4219" i="18"/>
  <c r="M4219" i="18"/>
  <c r="N2143" i="18"/>
  <c r="M2143" i="18"/>
  <c r="M284" i="18"/>
  <c r="N1675" i="18"/>
  <c r="O2780" i="18"/>
  <c r="N38" i="18"/>
  <c r="N3320" i="18"/>
  <c r="O1593" i="18"/>
  <c r="M1429" i="18"/>
  <c r="M219" i="18"/>
  <c r="M563" i="18"/>
  <c r="N2403" i="18"/>
  <c r="O1203" i="18"/>
  <c r="O3618" i="18"/>
  <c r="N2689" i="18"/>
  <c r="M3943" i="18"/>
  <c r="M2717" i="18"/>
  <c r="O2101" i="18"/>
  <c r="N1872" i="18"/>
  <c r="O3315" i="18"/>
  <c r="O145" i="18"/>
  <c r="N145" i="18"/>
  <c r="M145" i="18"/>
  <c r="O274" i="18"/>
  <c r="N274" i="18"/>
  <c r="M274" i="18"/>
  <c r="O706" i="18"/>
  <c r="N706" i="18"/>
  <c r="M706" i="18"/>
  <c r="O2609" i="18"/>
  <c r="N2609" i="18"/>
  <c r="M2609" i="18"/>
  <c r="N1816" i="18"/>
  <c r="O1816" i="18"/>
  <c r="M1816" i="18"/>
  <c r="O64" i="18"/>
  <c r="M64" i="18"/>
  <c r="N64" i="18"/>
  <c r="O1190" i="18"/>
  <c r="M1190" i="18"/>
  <c r="N1190" i="18"/>
  <c r="M3505" i="18"/>
  <c r="O3505" i="18"/>
  <c r="N3505" i="18"/>
  <c r="N3220" i="18"/>
  <c r="M3220" i="18"/>
  <c r="O3220" i="18"/>
  <c r="N3089" i="18"/>
  <c r="O3089" i="18"/>
  <c r="M3089" i="18"/>
  <c r="M982" i="18"/>
  <c r="N982" i="18"/>
  <c r="O982" i="18"/>
  <c r="O1775" i="18"/>
  <c r="N1775" i="18"/>
  <c r="O3499" i="18"/>
  <c r="M3499" i="18"/>
  <c r="N3499" i="18"/>
  <c r="O4077" i="18"/>
  <c r="N4077" i="18"/>
  <c r="M4077" i="18"/>
  <c r="M3840" i="18"/>
  <c r="O3840" i="18"/>
  <c r="N3668" i="18"/>
  <c r="M3668" i="18"/>
  <c r="O3668" i="18"/>
  <c r="O3044" i="18"/>
  <c r="N3044" i="18"/>
  <c r="M3044" i="18"/>
  <c r="N981" i="18"/>
  <c r="M981" i="18"/>
  <c r="O981" i="18"/>
  <c r="O2244" i="18"/>
  <c r="N2244" i="18"/>
  <c r="M2244" i="18"/>
  <c r="M734" i="18"/>
  <c r="O734" i="18"/>
  <c r="N734" i="18"/>
  <c r="O1181" i="18"/>
  <c r="N1181" i="18"/>
  <c r="M1181" i="18"/>
  <c r="O1258" i="18"/>
  <c r="N1258" i="18"/>
  <c r="M1258" i="18"/>
  <c r="O1594" i="18"/>
  <c r="N1594" i="18"/>
  <c r="M1594" i="18"/>
  <c r="N3420" i="18"/>
  <c r="M3420" i="18"/>
  <c r="O3420" i="18"/>
  <c r="O1917" i="18"/>
  <c r="N1917" i="18"/>
  <c r="M1917" i="18"/>
  <c r="O503" i="18"/>
  <c r="N503" i="18"/>
  <c r="M503" i="18"/>
  <c r="N3934" i="18"/>
  <c r="M3934" i="18"/>
  <c r="O3934" i="18"/>
  <c r="O317" i="18"/>
  <c r="N317" i="18"/>
  <c r="M317" i="18"/>
  <c r="O3322" i="18"/>
  <c r="N3322" i="18"/>
  <c r="M3322" i="18"/>
  <c r="M195" i="18"/>
  <c r="O1855" i="18"/>
  <c r="N1855" i="18"/>
  <c r="M1855" i="18"/>
  <c r="N1588" i="18"/>
  <c r="O511" i="18"/>
  <c r="M511" i="18"/>
  <c r="N511" i="18"/>
  <c r="N2650" i="18"/>
  <c r="M2650" i="18"/>
  <c r="O2650" i="18"/>
  <c r="O2545" i="18"/>
  <c r="N2545" i="18"/>
  <c r="M2545" i="18"/>
  <c r="N3284" i="18"/>
  <c r="M3284" i="18"/>
  <c r="O3284" i="18"/>
  <c r="O377" i="18"/>
  <c r="N377" i="18"/>
  <c r="M377" i="18"/>
  <c r="M670" i="18"/>
  <c r="O670" i="18"/>
  <c r="N670" i="18"/>
  <c r="O990" i="18"/>
  <c r="N990" i="18"/>
  <c r="M990" i="18"/>
  <c r="M578" i="18"/>
  <c r="O578" i="18"/>
  <c r="N578" i="18"/>
  <c r="O77" i="18"/>
  <c r="N77" i="18"/>
  <c r="M77" i="18"/>
  <c r="O1933" i="18"/>
  <c r="N1933" i="18"/>
  <c r="M1933" i="18"/>
  <c r="M2149" i="18"/>
  <c r="O2149" i="18"/>
  <c r="N2149" i="18"/>
  <c r="N3460" i="18"/>
  <c r="M3460" i="18"/>
  <c r="O3460" i="18"/>
  <c r="M682" i="18"/>
  <c r="O682" i="18"/>
  <c r="N682" i="18"/>
  <c r="O195" i="18"/>
  <c r="O1375" i="18"/>
  <c r="N1375" i="18"/>
  <c r="M1375" i="18"/>
  <c r="N3164" i="18"/>
  <c r="O3164" i="18"/>
  <c r="M3164" i="18"/>
  <c r="O3056" i="18"/>
  <c r="N3056" i="18"/>
  <c r="M3677" i="18"/>
  <c r="N3677" i="18"/>
  <c r="O3677" i="18"/>
  <c r="N2865" i="18"/>
  <c r="M3928" i="18"/>
  <c r="O1340" i="18"/>
  <c r="N1340" i="18"/>
  <c r="M1340" i="18"/>
  <c r="O1112" i="18"/>
  <c r="N1112" i="18"/>
  <c r="M1112" i="18"/>
  <c r="O180" i="18"/>
  <c r="N180" i="18"/>
  <c r="M180" i="18"/>
  <c r="M1819" i="18"/>
  <c r="O2679" i="18"/>
  <c r="N2679" i="18"/>
  <c r="O2124" i="18"/>
  <c r="N2124" i="18"/>
  <c r="M2124" i="18"/>
  <c r="O4147" i="18"/>
  <c r="N4147" i="18"/>
  <c r="M4147" i="18"/>
  <c r="N1831" i="18"/>
  <c r="N2534" i="18"/>
  <c r="M2534" i="18"/>
  <c r="O2534" i="18"/>
  <c r="O1513" i="18"/>
  <c r="N1513" i="18"/>
  <c r="M1513" i="18"/>
  <c r="N290" i="18"/>
  <c r="M290" i="18"/>
  <c r="O3578" i="18"/>
  <c r="N3578" i="18"/>
  <c r="M3578" i="18"/>
  <c r="M4145" i="18"/>
  <c r="N2196" i="18"/>
  <c r="M1219" i="18"/>
  <c r="O1208" i="18"/>
  <c r="N1208" i="18"/>
  <c r="M1208" i="18"/>
  <c r="O831" i="18"/>
  <c r="N831" i="18"/>
  <c r="M831" i="18"/>
  <c r="O3917" i="18"/>
  <c r="M1648" i="18"/>
  <c r="M3071" i="18"/>
  <c r="O356" i="18"/>
  <c r="N356" i="18"/>
  <c r="M356" i="18"/>
  <c r="N3217" i="18"/>
  <c r="M2626" i="18"/>
  <c r="M2153" i="18"/>
  <c r="N3866" i="18"/>
  <c r="M3690" i="18"/>
  <c r="O3690" i="18"/>
  <c r="N3690" i="18"/>
  <c r="O3770" i="18"/>
  <c r="M3770" i="18"/>
  <c r="O1372" i="18"/>
  <c r="N1372" i="18"/>
  <c r="M1372" i="18"/>
  <c r="O2296" i="18"/>
  <c r="N2296" i="18"/>
  <c r="M2296" i="18"/>
  <c r="O1977" i="18"/>
  <c r="N1977" i="18"/>
  <c r="M1977" i="18"/>
  <c r="N1928" i="18"/>
  <c r="O4163" i="18"/>
  <c r="N4163" i="18"/>
  <c r="M4163" i="18"/>
  <c r="M149" i="18"/>
  <c r="M1457" i="18"/>
  <c r="N1050" i="18"/>
  <c r="N3676" i="18"/>
  <c r="M4123" i="18"/>
  <c r="O3038" i="18"/>
  <c r="O909" i="18"/>
  <c r="N2654" i="18"/>
  <c r="M2654" i="18"/>
  <c r="O2654" i="18"/>
  <c r="O462" i="18"/>
  <c r="N462" i="18"/>
  <c r="M462" i="18"/>
  <c r="O2485" i="18"/>
  <c r="N2485" i="18"/>
  <c r="M2485" i="18"/>
  <c r="O164" i="18"/>
  <c r="N164" i="18"/>
  <c r="M164" i="18"/>
  <c r="O134" i="18"/>
  <c r="N134" i="18"/>
  <c r="M134" i="18"/>
  <c r="O671" i="18"/>
  <c r="N671" i="18"/>
  <c r="M671" i="18"/>
  <c r="O3866" i="18"/>
  <c r="O311" i="18"/>
  <c r="N311" i="18"/>
  <c r="M311" i="18"/>
  <c r="O974" i="18"/>
  <c r="N974" i="18"/>
  <c r="M974" i="18"/>
  <c r="O1986" i="18"/>
  <c r="M2470" i="18"/>
  <c r="O2470" i="18"/>
  <c r="O2704" i="18"/>
  <c r="N2704" i="18"/>
  <c r="M2704" i="18"/>
  <c r="O1557" i="18"/>
  <c r="N1557" i="18"/>
  <c r="M1557" i="18"/>
  <c r="M60" i="18"/>
  <c r="N2551" i="18"/>
  <c r="O1366" i="18"/>
  <c r="O120" i="18"/>
  <c r="N364" i="18"/>
  <c r="N3877" i="18"/>
  <c r="M3877" i="18"/>
  <c r="O3877" i="18"/>
  <c r="M4137" i="18"/>
  <c r="N2581" i="18"/>
  <c r="M2634" i="18"/>
  <c r="O2335" i="18"/>
  <c r="N2335" i="18"/>
  <c r="M2335" i="18"/>
  <c r="O313" i="18"/>
  <c r="N313" i="18"/>
  <c r="M313" i="18"/>
  <c r="O1091" i="18"/>
  <c r="N1091" i="18"/>
  <c r="M1091" i="18"/>
  <c r="O2225" i="18"/>
  <c r="N2225" i="18"/>
  <c r="M2225" i="18"/>
  <c r="O2454" i="18"/>
  <c r="N3608" i="18"/>
  <c r="N720" i="18"/>
  <c r="M720" i="18"/>
  <c r="N3950" i="18"/>
  <c r="O3434" i="18"/>
  <c r="M3434" i="18"/>
  <c r="N3434" i="18"/>
  <c r="M3982" i="18"/>
  <c r="O3982" i="18"/>
  <c r="N3982" i="18"/>
  <c r="O878" i="18"/>
  <c r="N878" i="18"/>
  <c r="M878" i="18"/>
  <c r="M328" i="18"/>
  <c r="O328" i="18"/>
  <c r="N328" i="18"/>
  <c r="M951" i="18"/>
  <c r="O625" i="18"/>
  <c r="M2877" i="18"/>
  <c r="N2877" i="18"/>
  <c r="N790" i="18"/>
  <c r="M25" i="18"/>
  <c r="M2776" i="18"/>
  <c r="N2634" i="18"/>
  <c r="M431" i="18"/>
  <c r="O2352" i="18"/>
  <c r="O3517" i="18"/>
  <c r="N3191" i="18"/>
  <c r="O3191" i="18"/>
  <c r="M3191" i="18"/>
  <c r="O478" i="18"/>
  <c r="N478" i="18"/>
  <c r="M478" i="18"/>
  <c r="O3954" i="18"/>
  <c r="O121" i="18"/>
  <c r="N121" i="18"/>
  <c r="M121" i="18"/>
  <c r="O2897" i="18"/>
  <c r="N2897" i="18"/>
  <c r="M2897" i="18"/>
  <c r="O599" i="18"/>
  <c r="N599" i="18"/>
  <c r="M599" i="18"/>
  <c r="O2076" i="18"/>
  <c r="N2076" i="18"/>
  <c r="M2076" i="18"/>
  <c r="O243" i="18"/>
  <c r="N243" i="18"/>
  <c r="M243" i="18"/>
  <c r="N797" i="18"/>
  <c r="M797" i="18"/>
  <c r="O797" i="18"/>
  <c r="O3861" i="18"/>
  <c r="N3861" i="18"/>
  <c r="M3861" i="18"/>
  <c r="N1437" i="18"/>
  <c r="O412" i="18"/>
  <c r="N412" i="18"/>
  <c r="M412" i="18"/>
  <c r="O1226" i="18"/>
  <c r="N1226" i="18"/>
  <c r="M1226" i="18"/>
  <c r="O1533" i="18"/>
  <c r="N1533" i="18"/>
  <c r="M1533" i="18"/>
  <c r="O2428" i="18"/>
  <c r="M3897" i="18"/>
  <c r="O4102" i="18"/>
  <c r="N1411" i="18"/>
  <c r="O3773" i="18"/>
  <c r="O3645" i="18"/>
  <c r="N3464" i="18"/>
  <c r="M3464" i="18"/>
  <c r="O3464" i="18"/>
  <c r="M1422" i="18"/>
  <c r="O1422" i="18"/>
  <c r="N1422" i="18"/>
  <c r="O947" i="18"/>
  <c r="N947" i="18"/>
  <c r="O841" i="18"/>
  <c r="O2175" i="18"/>
  <c r="N2175" i="18"/>
  <c r="O1672" i="18"/>
  <c r="N1672" i="18"/>
  <c r="M1672" i="18"/>
  <c r="O1267" i="18"/>
  <c r="N1267" i="18"/>
  <c r="M1267" i="18"/>
  <c r="O2729" i="18"/>
  <c r="M2729" i="18"/>
  <c r="N2729" i="18"/>
  <c r="N2466" i="18"/>
  <c r="M2466" i="18"/>
  <c r="O2466" i="18"/>
  <c r="N3264" i="18"/>
  <c r="M3264" i="18"/>
  <c r="O3264" i="18"/>
  <c r="O1526" i="18"/>
  <c r="N1526" i="18"/>
  <c r="M1526" i="18"/>
  <c r="O3294" i="18"/>
  <c r="N3294" i="18"/>
  <c r="N3332" i="18"/>
  <c r="M3332" i="18"/>
  <c r="O3332" i="18"/>
  <c r="M3477" i="18"/>
  <c r="O3477" i="18"/>
  <c r="N3477" i="18"/>
  <c r="M3671" i="18"/>
  <c r="O3671" i="18"/>
  <c r="N3671" i="18"/>
  <c r="O4109" i="18"/>
  <c r="N4109" i="18"/>
  <c r="M4109" i="18"/>
  <c r="N2871" i="18"/>
  <c r="M2871" i="18"/>
  <c r="O1213" i="18"/>
  <c r="M1213" i="18"/>
  <c r="N1213" i="18"/>
  <c r="M652" i="18"/>
  <c r="N652" i="18"/>
  <c r="O652" i="18"/>
  <c r="N786" i="18"/>
  <c r="M786" i="18"/>
  <c r="O1245" i="18"/>
  <c r="N1245" i="18"/>
  <c r="N3572" i="18"/>
  <c r="M3572" i="18"/>
  <c r="O3572" i="18"/>
  <c r="O486" i="18"/>
  <c r="N486" i="18"/>
  <c r="M486" i="18"/>
  <c r="M815" i="18"/>
  <c r="O815" i="18"/>
  <c r="N815" i="18"/>
  <c r="O1256" i="18"/>
  <c r="O738" i="18"/>
  <c r="N738" i="18"/>
  <c r="M738" i="18"/>
  <c r="N969" i="18"/>
  <c r="M969" i="18"/>
  <c r="O969" i="18"/>
  <c r="N688" i="18"/>
  <c r="M750" i="18"/>
  <c r="O750" i="18"/>
  <c r="N750" i="18"/>
  <c r="O1391" i="18"/>
  <c r="N1391" i="18"/>
  <c r="M1391" i="18"/>
  <c r="O3411" i="18"/>
  <c r="M2736" i="18"/>
  <c r="M3954" i="18"/>
  <c r="O3130" i="18"/>
  <c r="N3130" i="18"/>
  <c r="M3130" i="18"/>
  <c r="O507" i="18"/>
  <c r="N507" i="18"/>
  <c r="M507" i="18"/>
  <c r="N1220" i="18"/>
  <c r="M1220" i="18"/>
  <c r="O1220" i="18"/>
  <c r="N1033" i="18"/>
  <c r="M1033" i="18"/>
  <c r="O1033" i="18"/>
  <c r="O369" i="18"/>
  <c r="N369" i="18"/>
  <c r="M369" i="18"/>
  <c r="O746" i="18"/>
  <c r="N746" i="18"/>
  <c r="M746" i="18"/>
  <c r="O4079" i="18"/>
  <c r="N4079" i="18"/>
  <c r="M4079" i="18"/>
  <c r="M1741" i="18"/>
  <c r="M1416" i="18"/>
  <c r="O170" i="18"/>
  <c r="N170" i="18"/>
  <c r="M170" i="18"/>
  <c r="O842" i="18"/>
  <c r="N842" i="18"/>
  <c r="M842" i="18"/>
  <c r="N3780" i="18"/>
  <c r="M3780" i="18"/>
  <c r="O3780" i="18"/>
  <c r="O1192" i="18"/>
  <c r="N1192" i="18"/>
  <c r="M1192" i="18"/>
  <c r="O2641" i="18"/>
  <c r="N2641" i="18"/>
  <c r="M2641" i="18"/>
  <c r="O1892" i="18"/>
  <c r="N1892" i="18"/>
  <c r="M1892" i="18"/>
  <c r="O216" i="18"/>
  <c r="N216" i="18"/>
  <c r="M216" i="18"/>
  <c r="O2769" i="18"/>
  <c r="N2769" i="18"/>
  <c r="M2769" i="18"/>
  <c r="O181" i="18"/>
  <c r="N181" i="18"/>
  <c r="M181" i="18"/>
  <c r="O1121" i="18"/>
  <c r="N1121" i="18"/>
  <c r="M1121" i="18"/>
  <c r="O3162" i="18"/>
  <c r="M3162" i="18"/>
  <c r="N3162" i="18"/>
  <c r="O2382" i="18"/>
  <c r="N2382" i="18"/>
  <c r="M2382" i="18"/>
  <c r="O1569" i="18"/>
  <c r="N1569" i="18"/>
  <c r="M1569" i="18"/>
  <c r="O1817" i="18"/>
  <c r="N1817" i="18"/>
  <c r="M1817" i="18"/>
  <c r="M803" i="18"/>
  <c r="O803" i="18"/>
  <c r="N803" i="18"/>
  <c r="M1852" i="18"/>
  <c r="O1852" i="18"/>
  <c r="N1852" i="18"/>
  <c r="O935" i="18"/>
  <c r="N935" i="18"/>
  <c r="M935" i="18"/>
  <c r="O1967" i="18"/>
  <c r="N1967" i="18"/>
  <c r="M1967" i="18"/>
  <c r="O1686" i="18"/>
  <c r="N1686" i="18"/>
  <c r="M1686" i="18"/>
  <c r="O1777" i="18"/>
  <c r="N1777" i="18"/>
  <c r="M1777" i="18"/>
  <c r="O1329" i="18"/>
  <c r="N1329" i="18"/>
  <c r="M1329" i="18"/>
  <c r="O1950" i="18"/>
  <c r="N1950" i="18"/>
  <c r="M1950" i="18"/>
  <c r="O730" i="18"/>
  <c r="M730" i="18"/>
  <c r="N730" i="18"/>
  <c r="N1748" i="18"/>
  <c r="M1748" i="18"/>
  <c r="O1748" i="18"/>
  <c r="N1056" i="18"/>
  <c r="N721" i="18"/>
  <c r="M721" i="18"/>
  <c r="O721" i="18"/>
  <c r="M1614" i="18"/>
  <c r="O1614" i="18"/>
  <c r="N1614" i="18"/>
  <c r="O1386" i="18"/>
  <c r="N1386" i="18"/>
  <c r="M1386" i="18"/>
  <c r="N1316" i="18"/>
  <c r="M1316" i="18"/>
  <c r="O1316" i="18"/>
  <c r="M2281" i="18"/>
  <c r="M1350" i="18"/>
  <c r="N4003" i="18"/>
  <c r="N2741" i="18"/>
  <c r="N641" i="18"/>
  <c r="O641" i="18"/>
  <c r="M641" i="18"/>
  <c r="O1787" i="18"/>
  <c r="N1787" i="18"/>
  <c r="M1787" i="18"/>
  <c r="O2106" i="18"/>
  <c r="M2106" i="18"/>
  <c r="N2106" i="18"/>
  <c r="O996" i="18"/>
  <c r="N996" i="18"/>
  <c r="M996" i="18"/>
  <c r="M2676" i="18"/>
  <c r="O2676" i="18"/>
  <c r="N2676" i="18"/>
  <c r="O2938" i="18"/>
  <c r="N2938" i="18"/>
  <c r="M2938" i="18"/>
  <c r="N1064" i="18"/>
  <c r="M1064" i="18"/>
  <c r="O1064" i="18"/>
  <c r="O1902" i="18"/>
  <c r="N1902" i="18"/>
  <c r="M1902" i="18"/>
  <c r="N1985" i="18"/>
  <c r="M1985" i="18"/>
  <c r="O1985" i="18"/>
  <c r="N817" i="18"/>
  <c r="M817" i="18"/>
  <c r="O817" i="18"/>
  <c r="O1412" i="18"/>
  <c r="N1412" i="18"/>
  <c r="M1412" i="18"/>
  <c r="N2090" i="18"/>
  <c r="M2090" i="18"/>
  <c r="O2090" i="18"/>
  <c r="O2379" i="18"/>
  <c r="N2379" i="18"/>
  <c r="M2379" i="18"/>
  <c r="O2862" i="18"/>
  <c r="N2862" i="18"/>
  <c r="M2862" i="18"/>
  <c r="O273" i="18"/>
  <c r="N273" i="18"/>
  <c r="M273" i="18"/>
  <c r="O1077" i="18"/>
  <c r="N1077" i="18"/>
  <c r="M1077" i="18"/>
  <c r="O53" i="18"/>
  <c r="N53" i="18"/>
  <c r="M53" i="18"/>
  <c r="O176" i="18"/>
  <c r="M176" i="18"/>
  <c r="N176" i="18"/>
  <c r="O3713" i="18"/>
  <c r="N3713" i="18"/>
  <c r="M3713" i="18"/>
  <c r="O49" i="18"/>
  <c r="N49" i="18"/>
  <c r="M49" i="18"/>
  <c r="N3748" i="18"/>
  <c r="M3748" i="18"/>
  <c r="O3748" i="18"/>
  <c r="M3034" i="18"/>
  <c r="O3034" i="18"/>
  <c r="N3034" i="18"/>
  <c r="O1523" i="18"/>
  <c r="N1523" i="18"/>
  <c r="M1523" i="18"/>
  <c r="N2254" i="18"/>
  <c r="M2254" i="18"/>
  <c r="O2254" i="18"/>
  <c r="O366" i="18"/>
  <c r="N366" i="18"/>
  <c r="M366" i="18"/>
  <c r="O1441" i="18"/>
  <c r="N1441" i="18"/>
  <c r="M1441" i="18"/>
  <c r="O155" i="18"/>
  <c r="M155" i="18"/>
  <c r="N155" i="18"/>
  <c r="O4210" i="18"/>
  <c r="M4210" i="18"/>
  <c r="N4210" i="18"/>
  <c r="N1025" i="18"/>
  <c r="M1025" i="18"/>
  <c r="O1025" i="18"/>
  <c r="O2476" i="18"/>
  <c r="N2476" i="18"/>
  <c r="M2476" i="18"/>
  <c r="O1602" i="18"/>
  <c r="N1602" i="18"/>
  <c r="M1602" i="18"/>
  <c r="O413" i="18"/>
  <c r="N413" i="18"/>
  <c r="M413" i="18"/>
  <c r="O2214" i="18"/>
  <c r="N2214" i="18"/>
  <c r="M2214" i="18"/>
  <c r="O1939" i="18"/>
  <c r="N1939" i="18"/>
  <c r="M1939" i="18"/>
  <c r="O1943" i="18"/>
  <c r="N1943" i="18"/>
  <c r="M1943" i="18"/>
  <c r="O455" i="18"/>
  <c r="M455" i="18"/>
  <c r="N455" i="18"/>
  <c r="O2340" i="18"/>
  <c r="M2340" i="18"/>
  <c r="N2340" i="18"/>
  <c r="O1465" i="18"/>
  <c r="N1465" i="18"/>
  <c r="M1465" i="18"/>
  <c r="O2006" i="18"/>
  <c r="N2006" i="18"/>
  <c r="M2006" i="18"/>
  <c r="M3371" i="18"/>
  <c r="O3371" i="18"/>
  <c r="N3371" i="18"/>
  <c r="O2011" i="18"/>
  <c r="N2011" i="18"/>
  <c r="M2011" i="18"/>
  <c r="M3819" i="18"/>
  <c r="O3819" i="18"/>
  <c r="N3819" i="18"/>
  <c r="O1660" i="18"/>
  <c r="N2019" i="18"/>
  <c r="O304" i="18"/>
  <c r="O2871" i="18"/>
  <c r="O3815" i="18"/>
  <c r="O2821" i="18"/>
  <c r="N3839" i="18"/>
  <c r="O2129" i="18"/>
  <c r="M2129" i="18"/>
  <c r="N2129" i="18"/>
  <c r="O2142" i="18"/>
  <c r="N2142" i="18"/>
  <c r="M2142" i="18"/>
  <c r="M938" i="18"/>
  <c r="O938" i="18"/>
  <c r="N938" i="18"/>
  <c r="N2733" i="18"/>
  <c r="O3469" i="18"/>
  <c r="N1991" i="18"/>
  <c r="M1179" i="18"/>
  <c r="N1496" i="18"/>
  <c r="N2400" i="18"/>
  <c r="M2875" i="18"/>
  <c r="O3154" i="18"/>
  <c r="M3158" i="18"/>
  <c r="O1361" i="18"/>
  <c r="N1361" i="18"/>
  <c r="M1361" i="18"/>
  <c r="O107" i="18"/>
  <c r="M107" i="18"/>
  <c r="N107" i="18"/>
  <c r="N2442" i="18"/>
  <c r="M2442" i="18"/>
  <c r="O2442" i="18"/>
  <c r="O1940" i="18"/>
  <c r="N1940" i="18"/>
  <c r="M1940" i="18"/>
  <c r="O118" i="18"/>
  <c r="N118" i="18"/>
  <c r="M118" i="18"/>
  <c r="M391" i="18"/>
  <c r="O1799" i="18"/>
  <c r="N731" i="18"/>
  <c r="M2584" i="18"/>
  <c r="M3925" i="18"/>
  <c r="O293" i="18"/>
  <c r="N293" i="18"/>
  <c r="M293" i="18"/>
  <c r="O3009" i="18"/>
  <c r="M3009" i="18"/>
  <c r="N3009" i="18"/>
  <c r="M335" i="18"/>
  <c r="O335" i="18"/>
  <c r="N335" i="18"/>
  <c r="N839" i="18"/>
  <c r="N2643" i="18"/>
  <c r="M2887" i="18"/>
  <c r="O2456" i="18"/>
  <c r="M3224" i="18"/>
  <c r="M1765" i="18"/>
  <c r="N1765" i="18"/>
  <c r="O1765" i="18"/>
  <c r="N139" i="18"/>
  <c r="M394" i="18"/>
  <c r="O1495" i="18"/>
  <c r="N1495" i="18"/>
  <c r="M1495" i="18"/>
  <c r="O489" i="18"/>
  <c r="M489" i="18"/>
  <c r="O944" i="18"/>
  <c r="O1771" i="18"/>
  <c r="N1771" i="18"/>
  <c r="M1771" i="18"/>
  <c r="O3581" i="18"/>
  <c r="M3581" i="18"/>
  <c r="O748" i="18"/>
  <c r="N748" i="18"/>
  <c r="M748" i="18"/>
  <c r="N361" i="18"/>
  <c r="O1568" i="18"/>
  <c r="M1246" i="18"/>
  <c r="O1815" i="18"/>
  <c r="N2091" i="18"/>
  <c r="N2680" i="18"/>
  <c r="O3307" i="18"/>
  <c r="N3307" i="18"/>
  <c r="M3307" i="18"/>
  <c r="M4027" i="18"/>
  <c r="M2519" i="18"/>
  <c r="N1055" i="18"/>
  <c r="N2902" i="18"/>
  <c r="M826" i="18"/>
  <c r="M1229" i="18"/>
  <c r="M2809" i="18"/>
  <c r="N3588" i="18"/>
  <c r="O3549" i="18"/>
  <c r="N1028" i="18"/>
  <c r="N3270" i="18"/>
  <c r="N2927" i="18"/>
  <c r="M3918" i="18"/>
  <c r="N2061" i="18"/>
  <c r="M2495" i="18"/>
  <c r="O2995" i="18"/>
  <c r="N2995" i="18"/>
  <c r="M2995" i="18"/>
  <c r="O1565" i="18"/>
  <c r="N1565" i="18"/>
  <c r="M1565" i="18"/>
  <c r="M1475" i="18"/>
  <c r="N2560" i="18"/>
  <c r="O3904" i="18"/>
  <c r="O2882" i="18"/>
  <c r="N1369" i="18"/>
  <c r="M1798" i="18"/>
  <c r="O3612" i="18"/>
  <c r="N294" i="18"/>
  <c r="N3614" i="18"/>
  <c r="N1552" i="18"/>
  <c r="M1762" i="18"/>
  <c r="M3721" i="18"/>
  <c r="N571" i="18"/>
  <c r="M571" i="18"/>
  <c r="M173" i="18"/>
  <c r="N67" i="18"/>
  <c r="N2685" i="18"/>
  <c r="O3787" i="18"/>
  <c r="N3787" i="18"/>
  <c r="M3787" i="18"/>
  <c r="N2236" i="18"/>
  <c r="O2962" i="18"/>
  <c r="N2962" i="18"/>
  <c r="M2962" i="18"/>
  <c r="N3686" i="18"/>
  <c r="O860" i="18"/>
  <c r="N860" i="18"/>
  <c r="M1518" i="18"/>
  <c r="M3538" i="18"/>
  <c r="O3148" i="18"/>
  <c r="M341" i="18"/>
  <c r="M1248" i="18"/>
  <c r="M452" i="18"/>
  <c r="O4184" i="18"/>
  <c r="N133" i="18"/>
  <c r="N337" i="18"/>
  <c r="N1016" i="18"/>
  <c r="M1701" i="18"/>
  <c r="O1701" i="18"/>
  <c r="N1701" i="18"/>
  <c r="N2587" i="18"/>
  <c r="O2587" i="18"/>
  <c r="M2587" i="18"/>
  <c r="O1866" i="18"/>
  <c r="N1866" i="18"/>
  <c r="M1866" i="18"/>
  <c r="N473" i="18"/>
  <c r="O473" i="18"/>
  <c r="M473" i="18"/>
  <c r="M3223" i="18"/>
  <c r="O1439" i="18"/>
  <c r="N1439" i="18"/>
  <c r="M1439" i="18"/>
  <c r="O2949" i="18"/>
  <c r="N2949" i="18"/>
  <c r="M2949" i="18"/>
  <c r="N3992" i="18"/>
  <c r="M3992" i="18"/>
  <c r="O3992" i="18"/>
  <c r="O2859" i="18"/>
  <c r="N2859" i="18"/>
  <c r="M2859" i="18"/>
  <c r="N4218" i="18"/>
  <c r="M4218" i="18"/>
  <c r="O4218" i="18"/>
  <c r="N3536" i="18"/>
  <c r="M3536" i="18"/>
  <c r="O3536" i="18"/>
  <c r="M387" i="18"/>
  <c r="O387" i="18"/>
  <c r="N387" i="18"/>
  <c r="M321" i="18"/>
  <c r="N3116" i="18"/>
  <c r="O3116" i="18"/>
  <c r="M3116" i="18"/>
  <c r="O3778" i="18"/>
  <c r="N3778" i="18"/>
  <c r="M3778" i="18"/>
  <c r="O2600" i="18"/>
  <c r="N2600" i="18"/>
  <c r="M2600" i="18"/>
  <c r="N2630" i="18"/>
  <c r="M2630" i="18"/>
  <c r="O2630" i="18"/>
  <c r="O220" i="18"/>
  <c r="O3309" i="18"/>
  <c r="N3309" i="18"/>
  <c r="M3309" i="18"/>
  <c r="O1201" i="18"/>
  <c r="N1201" i="18"/>
  <c r="M1201" i="18"/>
  <c r="N2082" i="18"/>
  <c r="M2082" i="18"/>
  <c r="O2549" i="18"/>
  <c r="N2549" i="18"/>
  <c r="N1592" i="18"/>
  <c r="M1592" i="18"/>
  <c r="M2458" i="18"/>
  <c r="O2458" i="18"/>
  <c r="M2739" i="18"/>
  <c r="O2739" i="18"/>
  <c r="N2739" i="18"/>
  <c r="O2109" i="18"/>
  <c r="N2109" i="18"/>
  <c r="M2109" i="18"/>
  <c r="M72" i="18"/>
  <c r="O72" i="18"/>
  <c r="N72" i="18"/>
  <c r="O2283" i="18"/>
  <c r="N2283" i="18"/>
  <c r="M2283" i="18"/>
  <c r="O1006" i="18"/>
  <c r="N1006" i="18"/>
  <c r="M1006" i="18"/>
  <c r="O2051" i="18"/>
  <c r="M2051" i="18"/>
  <c r="N2051" i="18"/>
  <c r="N2647" i="18"/>
  <c r="M2647" i="18"/>
  <c r="O2647" i="18"/>
  <c r="N3213" i="18"/>
  <c r="N4118" i="18"/>
  <c r="M4118" i="18"/>
  <c r="N2678" i="18"/>
  <c r="M2678" i="18"/>
  <c r="O2678" i="18"/>
  <c r="O806" i="18"/>
  <c r="N806" i="18"/>
  <c r="M806" i="18"/>
  <c r="O1303" i="18"/>
  <c r="N1303" i="18"/>
  <c r="O4013" i="18"/>
  <c r="N4013" i="18"/>
  <c r="N1821" i="18"/>
  <c r="M1821" i="18"/>
  <c r="O1821" i="18"/>
  <c r="O939" i="18"/>
  <c r="M939" i="18"/>
  <c r="N3396" i="18"/>
  <c r="M3396" i="18"/>
  <c r="O3396" i="18"/>
  <c r="M2087" i="18"/>
  <c r="O192" i="18"/>
  <c r="M192" i="18"/>
  <c r="N192" i="18"/>
  <c r="O1687" i="18"/>
  <c r="M1687" i="18"/>
  <c r="N1687" i="18"/>
  <c r="N795" i="18"/>
  <c r="M795" i="18"/>
  <c r="N612" i="18"/>
  <c r="M612" i="18"/>
  <c r="O240" i="18"/>
  <c r="M240" i="18"/>
  <c r="N240" i="18"/>
  <c r="O1159" i="18"/>
  <c r="N1159" i="18"/>
  <c r="M1159" i="18"/>
  <c r="O78" i="18"/>
  <c r="N78" i="18"/>
  <c r="M78" i="18"/>
  <c r="N3316" i="18"/>
  <c r="M3316" i="18"/>
  <c r="O3316" i="18"/>
  <c r="N308" i="18"/>
  <c r="O664" i="18"/>
  <c r="M664" i="18"/>
  <c r="N664" i="18"/>
  <c r="N853" i="18"/>
  <c r="M853" i="18"/>
  <c r="O853" i="18"/>
  <c r="N658" i="18"/>
  <c r="M658" i="18"/>
  <c r="O3514" i="18"/>
  <c r="O1323" i="18"/>
  <c r="N1323" i="18"/>
  <c r="M1323" i="18"/>
  <c r="M1971" i="18"/>
  <c r="N1104" i="18"/>
  <c r="N1039" i="18"/>
  <c r="O15" i="18"/>
  <c r="N15" i="18"/>
  <c r="M15" i="18"/>
  <c r="M2479" i="18"/>
  <c r="O284" i="18"/>
  <c r="M2930" i="18"/>
  <c r="M1593" i="18"/>
  <c r="N1429" i="18"/>
  <c r="M2270" i="18"/>
  <c r="O1610" i="18"/>
  <c r="O2596" i="18"/>
  <c r="N1337" i="18"/>
  <c r="O1337" i="18"/>
  <c r="M1337" i="18"/>
  <c r="N3383" i="18"/>
  <c r="M3714" i="18"/>
  <c r="O1138" i="18"/>
  <c r="N1138" i="18"/>
  <c r="M1138" i="18"/>
  <c r="M3174" i="18"/>
  <c r="M2125" i="18"/>
  <c r="N3943" i="18"/>
  <c r="M2101" i="18"/>
  <c r="O3290" i="18"/>
  <c r="N3290" i="18"/>
  <c r="M3290" i="18"/>
  <c r="M928" i="18"/>
  <c r="N3706" i="18"/>
  <c r="O3706" i="18"/>
  <c r="M3706" i="18"/>
  <c r="O2286" i="18"/>
  <c r="N2286" i="18"/>
  <c r="M2286" i="18"/>
  <c r="O1351" i="18"/>
  <c r="N1351" i="18"/>
  <c r="M1351" i="18"/>
  <c r="O3025" i="18"/>
  <c r="N3025" i="18"/>
  <c r="M3025" i="18"/>
  <c r="O1230" i="18"/>
  <c r="N1230" i="18"/>
  <c r="M1230" i="18"/>
  <c r="N1277" i="18"/>
  <c r="N3071" i="18"/>
  <c r="N3121" i="18"/>
  <c r="O3121" i="18"/>
  <c r="M3121" i="18"/>
  <c r="N3574" i="18"/>
  <c r="O3574" i="18"/>
  <c r="M3574" i="18"/>
  <c r="O3989" i="18"/>
  <c r="N3989" i="18"/>
  <c r="M3989" i="18"/>
  <c r="M2767" i="18"/>
  <c r="N2767" i="18"/>
  <c r="O2767" i="18"/>
  <c r="O498" i="18"/>
  <c r="O2042" i="18"/>
  <c r="M2042" i="18"/>
  <c r="N2042" i="18"/>
  <c r="N3897" i="18"/>
  <c r="O3931" i="18"/>
  <c r="O286" i="18"/>
  <c r="N286" i="18"/>
  <c r="M286" i="18"/>
  <c r="N3450" i="18"/>
  <c r="O3450" i="18"/>
  <c r="M3450" i="18"/>
  <c r="M2636" i="18"/>
  <c r="O2636" i="18"/>
  <c r="N2636" i="18"/>
  <c r="O434" i="18"/>
  <c r="N434" i="18"/>
  <c r="M434" i="18"/>
  <c r="O301" i="18"/>
  <c r="N301" i="18"/>
  <c r="M301" i="18"/>
  <c r="O1383" i="18"/>
  <c r="N1383" i="18"/>
  <c r="M1383" i="18"/>
  <c r="O398" i="18"/>
  <c r="N398" i="18"/>
  <c r="M398" i="18"/>
  <c r="O3978" i="18"/>
  <c r="N3978" i="18"/>
  <c r="M3978" i="18"/>
  <c r="M2961" i="18"/>
  <c r="N2961" i="18"/>
  <c r="O2961" i="18"/>
  <c r="O373" i="18"/>
  <c r="N373" i="18"/>
  <c r="M373" i="18"/>
  <c r="O1615" i="18"/>
  <c r="N1615" i="18"/>
  <c r="M1615" i="18"/>
  <c r="N2574" i="18"/>
  <c r="M2574" i="18"/>
  <c r="O2574" i="18"/>
  <c r="O574" i="18"/>
  <c r="N574" i="18"/>
  <c r="M574" i="18"/>
  <c r="O234" i="18"/>
  <c r="N234" i="18"/>
  <c r="M234" i="18"/>
  <c r="O767" i="18"/>
  <c r="N767" i="18"/>
  <c r="M767" i="18"/>
  <c r="O2473" i="18"/>
  <c r="N1868" i="18"/>
  <c r="O285" i="18"/>
  <c r="N1066" i="18"/>
  <c r="M1001" i="18"/>
  <c r="N3670" i="18"/>
  <c r="O1676" i="18"/>
  <c r="M1676" i="18"/>
  <c r="N1676" i="18"/>
  <c r="M1532" i="18"/>
  <c r="O1532" i="18"/>
  <c r="O3650" i="18"/>
  <c r="N3650" i="18"/>
  <c r="M3650" i="18"/>
  <c r="M4009" i="18"/>
  <c r="O4009" i="18"/>
  <c r="N4009" i="18"/>
  <c r="O998" i="18"/>
  <c r="N998" i="18"/>
  <c r="M998" i="18"/>
  <c r="O136" i="18"/>
  <c r="M136" i="18"/>
  <c r="N136" i="18"/>
  <c r="O1276" i="18"/>
  <c r="N1276" i="18"/>
  <c r="M1276" i="18"/>
  <c r="O1763" i="18"/>
  <c r="N1763" i="18"/>
  <c r="M1763" i="18"/>
  <c r="O810" i="18"/>
  <c r="N810" i="18"/>
  <c r="M810" i="18"/>
  <c r="O2597" i="18"/>
  <c r="N2597" i="18"/>
  <c r="M2597" i="18"/>
  <c r="O908" i="18"/>
  <c r="N908" i="18"/>
  <c r="M908" i="18"/>
  <c r="N3773" i="18"/>
  <c r="M2551" i="18"/>
  <c r="N3645" i="18"/>
  <c r="M2294" i="18"/>
  <c r="O298" i="18"/>
  <c r="N2991" i="18"/>
  <c r="O2311" i="18"/>
  <c r="O364" i="18"/>
  <c r="M1768" i="18"/>
  <c r="N2696" i="18"/>
  <c r="O2696" i="18"/>
  <c r="M2696" i="18"/>
  <c r="N4024" i="18"/>
  <c r="M4024" i="18"/>
  <c r="O4024" i="18"/>
  <c r="O4123" i="18"/>
  <c r="N4137" i="18"/>
  <c r="O2581" i="18"/>
  <c r="N729" i="18"/>
  <c r="M729" i="18"/>
  <c r="O729" i="18"/>
  <c r="O250" i="18"/>
  <c r="N250" i="18"/>
  <c r="M250" i="18"/>
  <c r="O928" i="18"/>
  <c r="N882" i="18"/>
  <c r="M882" i="18"/>
  <c r="O882" i="18"/>
  <c r="O334" i="18"/>
  <c r="N334" i="18"/>
  <c r="M334" i="18"/>
  <c r="O309" i="18"/>
  <c r="N309" i="18"/>
  <c r="M309" i="18"/>
  <c r="N2510" i="18"/>
  <c r="M2510" i="18"/>
  <c r="O2510" i="18"/>
  <c r="O48" i="18"/>
  <c r="M48" i="18"/>
  <c r="N48" i="18"/>
  <c r="M3519" i="18"/>
  <c r="O3519" i="18"/>
  <c r="N3519" i="18"/>
  <c r="O1154" i="18"/>
  <c r="N1154" i="18"/>
  <c r="M1154" i="18"/>
  <c r="O375" i="18"/>
  <c r="O846" i="18"/>
  <c r="N846" i="18"/>
  <c r="M846" i="18"/>
  <c r="O2866" i="18"/>
  <c r="O1770" i="18"/>
  <c r="N1770" i="18"/>
  <c r="M1770" i="18"/>
  <c r="M2473" i="18"/>
  <c r="N1092" i="18"/>
  <c r="M1092" i="18"/>
  <c r="O1092" i="18"/>
  <c r="N2139" i="18"/>
  <c r="O1546" i="18"/>
  <c r="M1546" i="18"/>
  <c r="O3135" i="18"/>
  <c r="N3135" i="18"/>
  <c r="M3135" i="18"/>
  <c r="N3838" i="18"/>
  <c r="M3838" i="18"/>
  <c r="O3838" i="18"/>
  <c r="N801" i="18"/>
  <c r="M801" i="18"/>
  <c r="O801" i="18"/>
  <c r="N2056" i="18"/>
  <c r="M2056" i="18"/>
  <c r="N2531" i="18"/>
  <c r="M2531" i="18"/>
  <c r="O2531" i="18"/>
  <c r="M4010" i="18"/>
  <c r="N4010" i="18"/>
  <c r="O4010" i="18"/>
  <c r="N618" i="18"/>
  <c r="M618" i="18"/>
  <c r="O618" i="18"/>
  <c r="O538" i="18"/>
  <c r="N538" i="18"/>
  <c r="M538" i="18"/>
  <c r="O1585" i="18"/>
  <c r="N1585" i="18"/>
  <c r="M1585" i="18"/>
  <c r="O1002" i="18"/>
  <c r="N1002" i="18"/>
  <c r="M1002" i="18"/>
  <c r="N2448" i="18"/>
  <c r="O1790" i="18"/>
  <c r="N1790" i="18"/>
  <c r="M1790" i="18"/>
  <c r="O2164" i="18"/>
  <c r="N2164" i="18"/>
  <c r="M2164" i="18"/>
  <c r="N1350" i="18"/>
  <c r="M87" i="18"/>
  <c r="M2555" i="18"/>
  <c r="O2741" i="18"/>
  <c r="O69" i="18"/>
  <c r="N69" i="18"/>
  <c r="M69" i="18"/>
  <c r="O2987" i="18"/>
  <c r="N2987" i="18"/>
  <c r="M2987" i="18"/>
  <c r="N1156" i="18"/>
  <c r="M1156" i="18"/>
  <c r="O1156" i="18"/>
  <c r="O2874" i="18"/>
  <c r="N2874" i="18"/>
  <c r="M2874" i="18"/>
  <c r="M1838" i="18"/>
  <c r="N1838" i="18"/>
  <c r="O1838" i="18"/>
  <c r="N481" i="18"/>
  <c r="O481" i="18"/>
  <c r="M481" i="18"/>
  <c r="O874" i="18"/>
  <c r="N874" i="18"/>
  <c r="M874" i="18"/>
  <c r="O1627" i="18"/>
  <c r="N1627" i="18"/>
  <c r="M1627" i="18"/>
  <c r="O2798" i="18"/>
  <c r="N2798" i="18"/>
  <c r="M2798" i="18"/>
  <c r="O898" i="18"/>
  <c r="M898" i="18"/>
  <c r="N898" i="18"/>
  <c r="O1860" i="18"/>
  <c r="N1860" i="18"/>
  <c r="M1860" i="18"/>
  <c r="M707" i="18"/>
  <c r="N707" i="18"/>
  <c r="O707" i="18"/>
  <c r="N3649" i="18"/>
  <c r="M3649" i="18"/>
  <c r="O3649" i="18"/>
  <c r="O1026" i="18"/>
  <c r="M1026" i="18"/>
  <c r="N1026" i="18"/>
  <c r="O2772" i="18"/>
  <c r="N2772" i="18"/>
  <c r="M2772" i="18"/>
  <c r="O2970" i="18"/>
  <c r="N2970" i="18"/>
  <c r="M2970" i="18"/>
  <c r="O582" i="18"/>
  <c r="N582" i="18"/>
  <c r="M582" i="18"/>
  <c r="M2190" i="18"/>
  <c r="O2190" i="18"/>
  <c r="N2190" i="18"/>
  <c r="O302" i="18"/>
  <c r="N302" i="18"/>
  <c r="M302" i="18"/>
  <c r="O262" i="18"/>
  <c r="N262" i="18"/>
  <c r="M262" i="18"/>
  <c r="O371" i="18"/>
  <c r="N371" i="18"/>
  <c r="M371" i="18"/>
  <c r="N2715" i="18"/>
  <c r="M2715" i="18"/>
  <c r="O2715" i="18"/>
  <c r="O2716" i="18"/>
  <c r="N2716" i="18"/>
  <c r="M2716" i="18"/>
  <c r="O1984" i="18"/>
  <c r="N1984" i="18"/>
  <c r="M1984" i="18"/>
  <c r="O550" i="18"/>
  <c r="N550" i="18"/>
  <c r="M550" i="18"/>
  <c r="N2784" i="18"/>
  <c r="O2784" i="18"/>
  <c r="M2784" i="18"/>
  <c r="O2310" i="18"/>
  <c r="N2310" i="18"/>
  <c r="M2310" i="18"/>
  <c r="O2217" i="18"/>
  <c r="N2217" i="18"/>
  <c r="M2217" i="18"/>
  <c r="O883" i="18"/>
  <c r="N883" i="18"/>
  <c r="M883" i="18"/>
  <c r="O4133" i="18"/>
  <c r="N4133" i="18"/>
  <c r="M4133" i="18"/>
  <c r="O1580" i="18"/>
  <c r="N1580" i="18"/>
  <c r="M1580" i="18"/>
  <c r="O2191" i="18"/>
  <c r="N2191" i="18"/>
  <c r="M2191" i="18"/>
  <c r="M651" i="18"/>
  <c r="O651" i="18"/>
  <c r="N651" i="18"/>
  <c r="O2059" i="18"/>
  <c r="N2059" i="18"/>
  <c r="M2059" i="18"/>
  <c r="M3979" i="18"/>
  <c r="O3979" i="18"/>
  <c r="N3979" i="18"/>
  <c r="M784" i="18"/>
  <c r="M2237" i="18"/>
  <c r="M3815" i="18"/>
  <c r="M1352" i="18"/>
  <c r="N3064" i="18"/>
  <c r="O2209" i="18"/>
  <c r="N2209" i="18"/>
  <c r="M2209" i="18"/>
  <c r="N2398" i="18"/>
  <c r="M2398" i="18"/>
  <c r="O2398" i="18"/>
  <c r="O1210" i="18"/>
  <c r="N1210" i="18"/>
  <c r="M1210" i="18"/>
  <c r="M3155" i="18"/>
  <c r="M864" i="18"/>
  <c r="M2733" i="18"/>
  <c r="M1991" i="18"/>
  <c r="N1179" i="18"/>
  <c r="O1496" i="18"/>
  <c r="M2608" i="18"/>
  <c r="N2875" i="18"/>
  <c r="O1617" i="18"/>
  <c r="N1617" i="18"/>
  <c r="M1617" i="18"/>
  <c r="M555" i="18"/>
  <c r="O555" i="18"/>
  <c r="N555" i="18"/>
  <c r="N2522" i="18"/>
  <c r="M2522" i="18"/>
  <c r="O2522" i="18"/>
  <c r="N2100" i="18"/>
  <c r="M2100" i="18"/>
  <c r="O2100" i="18"/>
  <c r="O390" i="18"/>
  <c r="N390" i="18"/>
  <c r="M390" i="18"/>
  <c r="M3027" i="18"/>
  <c r="M2669" i="18"/>
  <c r="N391" i="18"/>
  <c r="N2584" i="18"/>
  <c r="M3397" i="18"/>
  <c r="N3925" i="18"/>
  <c r="N597" i="18"/>
  <c r="O597" i="18"/>
  <c r="M597" i="18"/>
  <c r="O1038" i="18"/>
  <c r="N1038" i="18"/>
  <c r="M1038" i="18"/>
  <c r="O2899" i="18"/>
  <c r="N2899" i="18"/>
  <c r="M2899" i="18"/>
  <c r="O720" i="18"/>
  <c r="M2456" i="18"/>
  <c r="M139" i="18"/>
  <c r="O55" i="18"/>
  <c r="M1652" i="18"/>
  <c r="N617" i="18"/>
  <c r="O617" i="18"/>
  <c r="M617" i="18"/>
  <c r="M3705" i="18"/>
  <c r="N3705" i="18"/>
  <c r="O3705" i="18"/>
  <c r="N1046" i="18"/>
  <c r="O1046" i="18"/>
  <c r="M1126" i="18"/>
  <c r="N2384" i="18"/>
  <c r="O248" i="18"/>
  <c r="M1514" i="18"/>
  <c r="M1053" i="18"/>
  <c r="O1053" i="18"/>
  <c r="N1053" i="18"/>
  <c r="O2951" i="18"/>
  <c r="N2951" i="18"/>
  <c r="O3222" i="18"/>
  <c r="N3222" i="18"/>
  <c r="M3222" i="18"/>
  <c r="N330" i="18"/>
  <c r="M330" i="18"/>
  <c r="N1246" i="18"/>
  <c r="M2359" i="18"/>
  <c r="O1020" i="18"/>
  <c r="N1782" i="18"/>
  <c r="M1782" i="18"/>
  <c r="N2470" i="18"/>
  <c r="M278" i="18"/>
  <c r="M1654" i="18"/>
  <c r="N1489" i="18"/>
  <c r="O1468" i="18"/>
  <c r="N1468" i="18"/>
  <c r="M1468" i="18"/>
  <c r="N3126" i="18"/>
  <c r="O1705" i="18"/>
  <c r="N1705" i="18"/>
  <c r="M1705" i="18"/>
  <c r="N1015" i="18"/>
  <c r="N3152" i="18"/>
  <c r="O3152" i="18"/>
  <c r="M2431" i="18"/>
  <c r="N780" i="18"/>
  <c r="O4095" i="18"/>
  <c r="N4095" i="18"/>
  <c r="M4095" i="18"/>
  <c r="M2800" i="18"/>
  <c r="M1338" i="18"/>
  <c r="O873" i="18"/>
  <c r="O2927" i="18"/>
  <c r="N2495" i="18"/>
  <c r="N1556" i="18"/>
  <c r="O393" i="18"/>
  <c r="N393" i="18"/>
  <c r="N1475" i="18"/>
  <c r="M3904" i="18"/>
  <c r="M3047" i="18"/>
  <c r="O3694" i="18"/>
  <c r="N3694" i="18"/>
  <c r="M3694" i="18"/>
  <c r="O2978" i="18"/>
  <c r="N1798" i="18"/>
  <c r="M3612" i="18"/>
  <c r="M1731" i="18"/>
  <c r="N2841" i="18"/>
  <c r="M1305" i="18"/>
  <c r="M1132" i="18"/>
  <c r="M1354" i="18"/>
  <c r="N1762" i="18"/>
  <c r="N3721" i="18"/>
  <c r="O1572" i="18"/>
  <c r="N173" i="18"/>
  <c r="M2032" i="18"/>
  <c r="O919" i="18"/>
  <c r="O3170" i="18"/>
  <c r="N3170" i="18"/>
  <c r="M3170" i="18"/>
  <c r="O4199" i="18"/>
  <c r="N4199" i="18"/>
  <c r="M4199" i="18"/>
  <c r="N1619" i="18"/>
  <c r="N2521" i="18"/>
  <c r="N1518" i="18"/>
  <c r="N3538" i="18"/>
  <c r="N341" i="18"/>
  <c r="N1248" i="18"/>
  <c r="N3833" i="18"/>
  <c r="N452" i="18"/>
  <c r="M622" i="18"/>
  <c r="N4184" i="18"/>
  <c r="M1703" i="18"/>
  <c r="O1621" i="18"/>
  <c r="N1621" i="18"/>
  <c r="M1621" i="18"/>
  <c r="O1802" i="18"/>
  <c r="N1802" i="18"/>
  <c r="M1802" i="18"/>
  <c r="O2339" i="18"/>
  <c r="N2339" i="18"/>
  <c r="M2339" i="18"/>
  <c r="O1853" i="18"/>
  <c r="N1853" i="18"/>
  <c r="M1853" i="18"/>
  <c r="M3848" i="18"/>
  <c r="O3848" i="18"/>
  <c r="M3472" i="18"/>
  <c r="O3472" i="18"/>
  <c r="N2583" i="18"/>
  <c r="M2583" i="18"/>
  <c r="O904" i="18"/>
  <c r="N904" i="18"/>
  <c r="M904" i="18"/>
  <c r="O2908" i="18"/>
  <c r="N2908" i="18"/>
  <c r="M2908" i="18"/>
  <c r="O3490" i="18"/>
  <c r="N3490" i="18"/>
  <c r="M3490" i="18"/>
  <c r="O1682" i="18"/>
  <c r="N1682" i="18"/>
  <c r="M1682" i="18"/>
  <c r="N3008" i="18"/>
  <c r="M3008" i="18"/>
  <c r="O1008" i="18"/>
  <c r="N2131" i="18"/>
  <c r="M2131" i="18"/>
  <c r="O227" i="18"/>
  <c r="M227" i="18"/>
  <c r="N227" i="18"/>
  <c r="N2566" i="18"/>
  <c r="M2566" i="18"/>
  <c r="O2566" i="18"/>
  <c r="O3687" i="18"/>
  <c r="N3687" i="18"/>
  <c r="M3687" i="18"/>
  <c r="O3229" i="18"/>
  <c r="N3229" i="18"/>
  <c r="M3229" i="18"/>
  <c r="O45" i="18"/>
  <c r="N45" i="18"/>
  <c r="M45" i="18"/>
  <c r="O1105" i="18"/>
  <c r="N1105" i="18"/>
  <c r="M1105" i="18"/>
  <c r="O2132" i="18"/>
  <c r="O2394" i="18"/>
  <c r="N2394" i="18"/>
  <c r="N2592" i="18"/>
  <c r="M2592" i="18"/>
  <c r="O2592" i="18"/>
  <c r="O816" i="18"/>
  <c r="N816" i="18"/>
  <c r="M816" i="18"/>
  <c r="O2675" i="18"/>
  <c r="N2675" i="18"/>
  <c r="M2675" i="18"/>
  <c r="O105" i="18"/>
  <c r="N105" i="18"/>
  <c r="M105" i="18"/>
  <c r="O2007" i="18"/>
  <c r="N2007" i="18"/>
  <c r="M2007" i="18"/>
  <c r="O401" i="18"/>
  <c r="N401" i="18"/>
  <c r="M401" i="18"/>
  <c r="M4178" i="18"/>
  <c r="O4178" i="18"/>
  <c r="N4178" i="18"/>
  <c r="O2203" i="18"/>
  <c r="N2203" i="18"/>
  <c r="O814" i="18"/>
  <c r="O4067" i="18"/>
  <c r="N4067" i="18"/>
  <c r="N3478" i="18"/>
  <c r="M3478" i="18"/>
  <c r="O3478" i="18"/>
  <c r="N79" i="18"/>
  <c r="M79" i="18"/>
  <c r="O3058" i="18"/>
  <c r="N3058" i="18"/>
  <c r="M3058" i="18"/>
  <c r="O2867" i="18"/>
  <c r="N2867" i="18"/>
  <c r="O851" i="18"/>
  <c r="N851" i="18"/>
  <c r="M851" i="18"/>
  <c r="O1751" i="18"/>
  <c r="M1751" i="18"/>
  <c r="O3053" i="18"/>
  <c r="N3053" i="18"/>
  <c r="M3053" i="18"/>
  <c r="O4054" i="18"/>
  <c r="M4054" i="18"/>
  <c r="N4054" i="18"/>
  <c r="N2614" i="18"/>
  <c r="M2614" i="18"/>
  <c r="O2614" i="18"/>
  <c r="O3933" i="18"/>
  <c r="O964" i="18"/>
  <c r="N964" i="18"/>
  <c r="M964" i="18"/>
  <c r="O663" i="18"/>
  <c r="N663" i="18"/>
  <c r="M663" i="18"/>
  <c r="O3789" i="18"/>
  <c r="N3789" i="18"/>
  <c r="M3789" i="18"/>
  <c r="M1421" i="18"/>
  <c r="O1421" i="18"/>
  <c r="N1421" i="18"/>
  <c r="O548" i="18"/>
  <c r="N548" i="18"/>
  <c r="M548" i="18"/>
  <c r="O1623" i="18"/>
  <c r="M1623" i="18"/>
  <c r="N1623" i="18"/>
  <c r="N365" i="18"/>
  <c r="M365" i="18"/>
  <c r="O261" i="18"/>
  <c r="N261" i="18"/>
  <c r="M261" i="18"/>
  <c r="M744" i="18"/>
  <c r="O744" i="18"/>
  <c r="N744" i="18"/>
  <c r="N517" i="18"/>
  <c r="O517" i="18"/>
  <c r="O40" i="18"/>
  <c r="N40" i="18"/>
  <c r="O1095" i="18"/>
  <c r="N1095" i="18"/>
  <c r="M1095" i="18"/>
  <c r="O2573" i="18"/>
  <c r="N2573" i="18"/>
  <c r="N3252" i="18"/>
  <c r="M3252" i="18"/>
  <c r="O3252" i="18"/>
  <c r="O244" i="18"/>
  <c r="M244" i="18"/>
  <c r="N244" i="18"/>
  <c r="O3045" i="18"/>
  <c r="N3045" i="18"/>
  <c r="M3045" i="18"/>
  <c r="M1829" i="18"/>
  <c r="O1829" i="18"/>
  <c r="N1829" i="18"/>
  <c r="O1324" i="18"/>
  <c r="N1324" i="18"/>
  <c r="N1971" i="18"/>
  <c r="N3278" i="18"/>
  <c r="O3278" i="18"/>
  <c r="O1039" i="18"/>
  <c r="N128" i="18"/>
  <c r="N2479" i="18"/>
  <c r="M2251" i="18"/>
  <c r="O950" i="18"/>
  <c r="N2930" i="18"/>
  <c r="M2928" i="18"/>
  <c r="O3734" i="18"/>
  <c r="N2270" i="18"/>
  <c r="M1610" i="18"/>
  <c r="M2596" i="18"/>
  <c r="O710" i="18"/>
  <c r="N710" i="18"/>
  <c r="M710" i="18"/>
  <c r="N4028" i="18"/>
  <c r="M4028" i="18"/>
  <c r="O4028" i="18"/>
  <c r="M989" i="18"/>
  <c r="O3383" i="18"/>
  <c r="N3714" i="18"/>
  <c r="N3174" i="18"/>
  <c r="M3941" i="18"/>
  <c r="M1649" i="18"/>
  <c r="O3023" i="18"/>
  <c r="O79" i="18"/>
  <c r="O127" i="18"/>
  <c r="N127" i="18"/>
  <c r="M127" i="18"/>
  <c r="O1530" i="18"/>
  <c r="N1530" i="18"/>
  <c r="M1530" i="18"/>
  <c r="O2144" i="18"/>
  <c r="N2144" i="18"/>
  <c r="M2144" i="18"/>
  <c r="N2316" i="18"/>
  <c r="M2316" i="18"/>
  <c r="N2137" i="18"/>
  <c r="M2137" i="18"/>
  <c r="O1804" i="18"/>
  <c r="N1804" i="18"/>
  <c r="M1804" i="18"/>
  <c r="N891" i="18"/>
  <c r="O205" i="18"/>
  <c r="N205" i="18"/>
  <c r="M205" i="18"/>
  <c r="O1827" i="18"/>
  <c r="N1827" i="18"/>
  <c r="O530" i="18"/>
  <c r="N530" i="18"/>
  <c r="M530" i="18"/>
  <c r="O575" i="18"/>
  <c r="N575" i="18"/>
  <c r="M575" i="18"/>
  <c r="O1281" i="18"/>
  <c r="N1281" i="18"/>
  <c r="M1281" i="18"/>
  <c r="O1063" i="18"/>
  <c r="N1063" i="18"/>
  <c r="M1063" i="18"/>
  <c r="O1299" i="18"/>
  <c r="N1299" i="18"/>
  <c r="M1299" i="18"/>
  <c r="O3863" i="18"/>
  <c r="N3863" i="18"/>
  <c r="M3863" i="18"/>
  <c r="O3049" i="18"/>
  <c r="N3049" i="18"/>
  <c r="M3049" i="18"/>
  <c r="N2428" i="18"/>
  <c r="O626" i="18"/>
  <c r="N626" i="18"/>
  <c r="M626" i="18"/>
  <c r="O580" i="18"/>
  <c r="N580" i="18"/>
  <c r="M580" i="18"/>
  <c r="O1319" i="18"/>
  <c r="N1319" i="18"/>
  <c r="M1319" i="18"/>
  <c r="N3914" i="18"/>
  <c r="O3914" i="18"/>
  <c r="M3914" i="18"/>
  <c r="N638" i="18"/>
  <c r="M638" i="18"/>
  <c r="O638" i="18"/>
  <c r="O1697" i="18"/>
  <c r="N1697" i="18"/>
  <c r="M1697" i="18"/>
  <c r="O1163" i="18"/>
  <c r="N1163" i="18"/>
  <c r="M1163" i="18"/>
  <c r="M1007" i="18"/>
  <c r="O1007" i="18"/>
  <c r="N1007" i="18"/>
  <c r="O1265" i="18"/>
  <c r="N1265" i="18"/>
  <c r="M1265" i="18"/>
  <c r="N737" i="18"/>
  <c r="M737" i="18"/>
  <c r="O737" i="18"/>
  <c r="O1459" i="18"/>
  <c r="N1459" i="18"/>
  <c r="M1459" i="18"/>
  <c r="O1379" i="18"/>
  <c r="N1379" i="18"/>
  <c r="M1379" i="18"/>
  <c r="N1001" i="18"/>
  <c r="O3522" i="18"/>
  <c r="N3522" i="18"/>
  <c r="M3522" i="18"/>
  <c r="O2469" i="18"/>
  <c r="N2469" i="18"/>
  <c r="M2469" i="18"/>
  <c r="O488" i="18"/>
  <c r="N488" i="18"/>
  <c r="M488" i="18"/>
  <c r="N3208" i="18"/>
  <c r="M3208" i="18"/>
  <c r="O3208" i="18"/>
  <c r="N2230" i="18"/>
  <c r="M2230" i="18"/>
  <c r="O1080" i="18"/>
  <c r="N1080" i="18"/>
  <c r="M1080" i="18"/>
  <c r="O2330" i="18"/>
  <c r="N2330" i="18"/>
  <c r="M2330" i="18"/>
  <c r="N3172" i="18"/>
  <c r="M3172" i="18"/>
  <c r="O3172" i="18"/>
  <c r="M3078" i="18"/>
  <c r="N3078" i="18"/>
  <c r="O3078" i="18"/>
  <c r="O1941" i="18"/>
  <c r="N1941" i="18"/>
  <c r="M1941" i="18"/>
  <c r="M588" i="18"/>
  <c r="O588" i="18"/>
  <c r="N588" i="18"/>
  <c r="O2931" i="18"/>
  <c r="N2931" i="18"/>
  <c r="M2931" i="18"/>
  <c r="O2231" i="18"/>
  <c r="N2231" i="18"/>
  <c r="O1108" i="18"/>
  <c r="N1108" i="18"/>
  <c r="M1108" i="18"/>
  <c r="N4209" i="18"/>
  <c r="M4209" i="18"/>
  <c r="O2942" i="18"/>
  <c r="N2942" i="18"/>
  <c r="M2942" i="18"/>
  <c r="O3949" i="18"/>
  <c r="N3949" i="18"/>
  <c r="M3949" i="18"/>
  <c r="O2060" i="18"/>
  <c r="N2060" i="18"/>
  <c r="M2060" i="18"/>
  <c r="N3260" i="18"/>
  <c r="M3260" i="18"/>
  <c r="O3260" i="18"/>
  <c r="O2569" i="18"/>
  <c r="M2569" i="18"/>
  <c r="O3993" i="18"/>
  <c r="M3993" i="18"/>
  <c r="N3958" i="18"/>
  <c r="O3958" i="18"/>
  <c r="M3958" i="18"/>
  <c r="O4" i="18"/>
  <c r="N4" i="18"/>
  <c r="M4" i="18"/>
  <c r="O2206" i="18"/>
  <c r="N2206" i="18"/>
  <c r="M2206" i="18"/>
  <c r="O1988" i="18"/>
  <c r="N1988" i="18"/>
  <c r="M1988" i="18"/>
  <c r="N897" i="18"/>
  <c r="M897" i="18"/>
  <c r="O897" i="18"/>
  <c r="O2010" i="18"/>
  <c r="N2010" i="18"/>
  <c r="M2010" i="18"/>
  <c r="N2281" i="18"/>
  <c r="O4003" i="18"/>
  <c r="O3280" i="18"/>
  <c r="M1599" i="18"/>
  <c r="O1169" i="18"/>
  <c r="N1169" i="18"/>
  <c r="M1169" i="18"/>
  <c r="O2346" i="18"/>
  <c r="N2346" i="18"/>
  <c r="M2346" i="18"/>
  <c r="M2612" i="18"/>
  <c r="O2612" i="18"/>
  <c r="N2612" i="18"/>
  <c r="O1000" i="18"/>
  <c r="N1000" i="18"/>
  <c r="M1000" i="18"/>
  <c r="N1921" i="18"/>
  <c r="M1921" i="18"/>
  <c r="O1921" i="18"/>
  <c r="O788" i="18"/>
  <c r="N788" i="18"/>
  <c r="M788" i="18"/>
  <c r="N1013" i="18"/>
  <c r="M1013" i="18"/>
  <c r="O1013" i="18"/>
  <c r="O1377" i="18"/>
  <c r="N1377" i="18"/>
  <c r="M1377" i="18"/>
  <c r="O2448" i="18"/>
  <c r="O1425" i="18"/>
  <c r="N1425" i="18"/>
  <c r="M1425" i="18"/>
  <c r="O2046" i="18"/>
  <c r="N2046" i="18"/>
  <c r="M2046" i="18"/>
  <c r="O2186" i="18"/>
  <c r="N2186" i="18"/>
  <c r="M2186" i="18"/>
  <c r="O2324" i="18"/>
  <c r="N2324" i="18"/>
  <c r="M2324" i="18"/>
  <c r="M1443" i="18"/>
  <c r="N1783" i="18"/>
  <c r="N2555" i="18"/>
  <c r="M3637" i="18"/>
  <c r="N1599" i="18"/>
  <c r="O165" i="18"/>
  <c r="N165" i="18"/>
  <c r="M165" i="18"/>
  <c r="O2385" i="18"/>
  <c r="N2385" i="18"/>
  <c r="M2385" i="18"/>
  <c r="N88" i="18"/>
  <c r="M88" i="18"/>
  <c r="O88" i="18"/>
  <c r="N2506" i="18"/>
  <c r="M2506" i="18"/>
  <c r="O2506" i="18"/>
  <c r="N1236" i="18"/>
  <c r="O1236" i="18"/>
  <c r="M1236" i="18"/>
  <c r="M2548" i="18"/>
  <c r="O2548" i="18"/>
  <c r="N2548" i="18"/>
  <c r="N2026" i="18"/>
  <c r="M2026" i="18"/>
  <c r="O2026" i="18"/>
  <c r="O152" i="18"/>
  <c r="N152" i="18"/>
  <c r="M152" i="18"/>
  <c r="M1774" i="18"/>
  <c r="N1774" i="18"/>
  <c r="O1774" i="18"/>
  <c r="O1857" i="18"/>
  <c r="N1857" i="18"/>
  <c r="M1857" i="18"/>
  <c r="O417" i="18"/>
  <c r="N417" i="18"/>
  <c r="M417" i="18"/>
  <c r="O724" i="18"/>
  <c r="M724" i="18"/>
  <c r="N724" i="18"/>
  <c r="N586" i="18"/>
  <c r="M586" i="18"/>
  <c r="O586" i="18"/>
  <c r="O1131" i="18"/>
  <c r="N1131" i="18"/>
  <c r="M1131" i="18"/>
  <c r="N2734" i="18"/>
  <c r="M2734" i="18"/>
  <c r="O2734" i="18"/>
  <c r="O2308" i="18"/>
  <c r="N2308" i="18"/>
  <c r="M2308" i="18"/>
  <c r="N949" i="18"/>
  <c r="M949" i="18"/>
  <c r="O949" i="18"/>
  <c r="O1700" i="18"/>
  <c r="N1700" i="18"/>
  <c r="M1700" i="18"/>
  <c r="O307" i="18"/>
  <c r="N307" i="18"/>
  <c r="M307" i="18"/>
  <c r="O3585" i="18"/>
  <c r="N3585" i="18"/>
  <c r="M3585" i="18"/>
  <c r="O802" i="18"/>
  <c r="N802" i="18"/>
  <c r="M802" i="18"/>
  <c r="M2708" i="18"/>
  <c r="N2708" i="18"/>
  <c r="O2708" i="18"/>
  <c r="O2906" i="18"/>
  <c r="N2906" i="18"/>
  <c r="M2906" i="18"/>
  <c r="O1160" i="18"/>
  <c r="N1160" i="18"/>
  <c r="M1160" i="18"/>
  <c r="O2126" i="18"/>
  <c r="N2126" i="18"/>
  <c r="M2126" i="18"/>
  <c r="O158" i="18"/>
  <c r="N158" i="18"/>
  <c r="M158" i="18"/>
  <c r="N1313" i="18"/>
  <c r="M1313" i="18"/>
  <c r="O1313" i="18"/>
  <c r="M2868" i="18"/>
  <c r="O2868" i="18"/>
  <c r="N2868" i="18"/>
  <c r="N541" i="18"/>
  <c r="M541" i="18"/>
  <c r="O541" i="18"/>
  <c r="O102" i="18"/>
  <c r="N102" i="18"/>
  <c r="M102" i="18"/>
  <c r="O1081" i="18"/>
  <c r="N1081" i="18"/>
  <c r="M1081" i="18"/>
  <c r="O2259" i="18"/>
  <c r="N2259" i="18"/>
  <c r="M2259" i="18"/>
  <c r="O583" i="18"/>
  <c r="N583" i="18"/>
  <c r="M583" i="18"/>
  <c r="O3127" i="18"/>
  <c r="N3127" i="18"/>
  <c r="M3127" i="18"/>
  <c r="O2412" i="18"/>
  <c r="N2412" i="18"/>
  <c r="M2412" i="18"/>
  <c r="O2313" i="18"/>
  <c r="N2313" i="18"/>
  <c r="M2313" i="18"/>
  <c r="O994" i="18"/>
  <c r="M994" i="18"/>
  <c r="N994" i="18"/>
  <c r="O22" i="18"/>
  <c r="N22" i="18"/>
  <c r="M22" i="18"/>
  <c r="O2098" i="18"/>
  <c r="N2098" i="18"/>
  <c r="M2098" i="18"/>
  <c r="O3087" i="18"/>
  <c r="N3087" i="18"/>
  <c r="M3087" i="18"/>
  <c r="O1035" i="18"/>
  <c r="N1035" i="18"/>
  <c r="M1035" i="18"/>
  <c r="O2194" i="18"/>
  <c r="N2194" i="18"/>
  <c r="M2194" i="18"/>
  <c r="M4158" i="18"/>
  <c r="O4158" i="18"/>
  <c r="N4158" i="18"/>
  <c r="N784" i="18"/>
  <c r="N2237" i="18"/>
  <c r="N1352" i="18"/>
  <c r="M3064" i="18"/>
  <c r="M4047" i="18"/>
  <c r="O3169" i="18"/>
  <c r="N3169" i="18"/>
  <c r="M3169" i="18"/>
  <c r="O1259" i="18"/>
  <c r="N1259" i="18"/>
  <c r="M1259" i="18"/>
  <c r="M1578" i="18"/>
  <c r="O1578" i="18"/>
  <c r="N1578" i="18"/>
  <c r="N3155" i="18"/>
  <c r="N864" i="18"/>
  <c r="O3488" i="18"/>
  <c r="N3533" i="18"/>
  <c r="O2743" i="18"/>
  <c r="M3634" i="18"/>
  <c r="N789" i="18"/>
  <c r="M789" i="18"/>
  <c r="O789" i="18"/>
  <c r="O1022" i="18"/>
  <c r="M1022" i="18"/>
  <c r="N1022" i="18"/>
  <c r="M792" i="18"/>
  <c r="N792" i="18"/>
  <c r="O792" i="18"/>
  <c r="O3722" i="18"/>
  <c r="N3722" i="18"/>
  <c r="M3722" i="18"/>
  <c r="M2900" i="18"/>
  <c r="O2900" i="18"/>
  <c r="N2900" i="18"/>
  <c r="N681" i="18"/>
  <c r="M681" i="18"/>
  <c r="O681" i="18"/>
  <c r="M3491" i="18"/>
  <c r="M2461" i="18"/>
  <c r="N2380" i="18"/>
  <c r="N1873" i="18"/>
  <c r="M1873" i="18"/>
  <c r="O1873" i="18"/>
  <c r="O1995" i="18"/>
  <c r="N1995" i="18"/>
  <c r="M1995" i="18"/>
  <c r="N2682" i="18"/>
  <c r="M2682" i="18"/>
  <c r="O2682" i="18"/>
  <c r="O2180" i="18"/>
  <c r="N2180" i="18"/>
  <c r="M2180" i="18"/>
  <c r="M534" i="18"/>
  <c r="N534" i="18"/>
  <c r="O534" i="18"/>
  <c r="N3027" i="18"/>
  <c r="M2000" i="18"/>
  <c r="N2669" i="18"/>
  <c r="N827" i="18"/>
  <c r="M2453" i="18"/>
  <c r="N3397" i="18"/>
  <c r="N709" i="18"/>
  <c r="M709" i="18"/>
  <c r="O709" i="18"/>
  <c r="O1390" i="18"/>
  <c r="M1390" i="18"/>
  <c r="N1390" i="18"/>
  <c r="O29" i="18"/>
  <c r="N29" i="18"/>
  <c r="M29" i="18"/>
  <c r="M1085" i="18"/>
  <c r="M2951" i="18"/>
  <c r="O3288" i="18"/>
  <c r="M2449" i="18"/>
  <c r="O2039" i="18"/>
  <c r="N2039" i="18"/>
  <c r="M2039" i="18"/>
  <c r="M522" i="18"/>
  <c r="M55" i="18"/>
  <c r="N1652" i="18"/>
  <c r="M1779" i="18"/>
  <c r="N3404" i="18"/>
  <c r="M3404" i="18"/>
  <c r="O3404" i="18"/>
  <c r="M1245" i="18"/>
  <c r="M1553" i="18"/>
  <c r="M3095" i="18"/>
  <c r="M1113" i="18"/>
  <c r="O2378" i="18"/>
  <c r="N2378" i="18"/>
  <c r="M2378" i="18"/>
  <c r="M3419" i="18"/>
  <c r="N2383" i="18"/>
  <c r="M2383" i="18"/>
  <c r="M2284" i="18"/>
  <c r="N893" i="18"/>
  <c r="M893" i="18"/>
  <c r="O893" i="18"/>
  <c r="O1910" i="18"/>
  <c r="N1910" i="18"/>
  <c r="M1910" i="18"/>
  <c r="N3324" i="18"/>
  <c r="M3324" i="18"/>
  <c r="O3324" i="18"/>
  <c r="M1282" i="18"/>
  <c r="O3704" i="18"/>
  <c r="N3303" i="18"/>
  <c r="M196" i="18"/>
  <c r="N1654" i="18"/>
  <c r="O1489" i="18"/>
  <c r="O4201" i="18"/>
  <c r="N2840" i="18"/>
  <c r="M349" i="18"/>
  <c r="M1882" i="18"/>
  <c r="M1571" i="18"/>
  <c r="M400" i="18"/>
  <c r="M1015" i="18"/>
  <c r="N3227" i="18"/>
  <c r="O3314" i="18"/>
  <c r="M4069" i="18"/>
  <c r="N4069" i="18"/>
  <c r="M3913" i="18"/>
  <c r="M873" i="18"/>
  <c r="O3548" i="18"/>
  <c r="M4171" i="18"/>
  <c r="N1945" i="18"/>
  <c r="O3459" i="18"/>
  <c r="N1731" i="18"/>
  <c r="O2841" i="18"/>
  <c r="N1305" i="18"/>
  <c r="N1132" i="18"/>
  <c r="N1354" i="18"/>
  <c r="N917" i="18"/>
  <c r="N2582" i="18"/>
  <c r="M2582" i="18"/>
  <c r="O2582" i="18"/>
  <c r="O163" i="18"/>
  <c r="N163" i="18"/>
  <c r="M163" i="18"/>
  <c r="N2032" i="18"/>
  <c r="M1398" i="18"/>
  <c r="M2521" i="18"/>
  <c r="O3452" i="18"/>
  <c r="O3833" i="18"/>
  <c r="N622" i="18"/>
  <c r="N2288" i="18"/>
  <c r="N3669" i="18"/>
  <c r="N1703" i="18"/>
  <c r="M2021" i="18"/>
  <c r="M325" i="18"/>
  <c r="M1176" i="18"/>
  <c r="N2616" i="18"/>
  <c r="M2616" i="18"/>
  <c r="O2616" i="18"/>
  <c r="N2672" i="18"/>
  <c r="O2672" i="18"/>
  <c r="M2672" i="18"/>
  <c r="O2983" i="18"/>
  <c r="N2983" i="18"/>
  <c r="M2983" i="18"/>
  <c r="O3565" i="18"/>
  <c r="N3565" i="18"/>
  <c r="M3565" i="18"/>
  <c r="O1773" i="18"/>
  <c r="N1773" i="18"/>
  <c r="N2722" i="18"/>
  <c r="O1266" i="18"/>
  <c r="N1266" i="18"/>
  <c r="M1266" i="18"/>
  <c r="O2805" i="18"/>
  <c r="N2805" i="18"/>
  <c r="M2805" i="18"/>
  <c r="N3784" i="18"/>
  <c r="M3784" i="18"/>
  <c r="M2403" i="18"/>
  <c r="M2503" i="18"/>
  <c r="O2503" i="18"/>
  <c r="N2503" i="18"/>
  <c r="O2844" i="18"/>
  <c r="N2844" i="18"/>
  <c r="M2844" i="18"/>
  <c r="N3683" i="18"/>
  <c r="O3683" i="18"/>
  <c r="M3683" i="18"/>
  <c r="O1923" i="18"/>
  <c r="M1923" i="18"/>
  <c r="N1923" i="18"/>
  <c r="M2502" i="18"/>
  <c r="O2502" i="18"/>
  <c r="O44" i="18"/>
  <c r="M44" i="18"/>
  <c r="N44" i="18"/>
  <c r="N3607" i="18"/>
  <c r="M3607" i="18"/>
  <c r="O3607" i="18"/>
  <c r="O2336" i="18"/>
  <c r="M2336" i="18"/>
  <c r="N2336" i="18"/>
  <c r="M2036" i="18"/>
  <c r="N3384" i="18"/>
  <c r="M3384" i="18"/>
  <c r="O3384" i="18"/>
  <c r="M1419" i="18"/>
  <c r="O2250" i="18"/>
  <c r="N2250" i="18"/>
  <c r="M2250" i="18"/>
  <c r="O4198" i="18"/>
  <c r="N4198" i="18"/>
  <c r="M4198" i="18"/>
  <c r="M4220" i="18"/>
  <c r="O4220" i="18"/>
  <c r="N4220" i="18"/>
  <c r="M3549" i="18"/>
  <c r="O955" i="18"/>
  <c r="M955" i="18"/>
  <c r="N955" i="18"/>
  <c r="O4114" i="18"/>
  <c r="N4114" i="18"/>
  <c r="M4114" i="18"/>
  <c r="O1842" i="18"/>
  <c r="N1842" i="18"/>
  <c r="O2520" i="18"/>
  <c r="N2520" i="18"/>
  <c r="M2520" i="18"/>
  <c r="M2718" i="18"/>
  <c r="O2718" i="18"/>
  <c r="O714" i="18"/>
  <c r="N714" i="18"/>
  <c r="M714" i="18"/>
  <c r="N1843" i="18"/>
  <c r="M1843" i="18"/>
  <c r="O3414" i="18"/>
  <c r="N3414" i="18"/>
  <c r="O2994" i="18"/>
  <c r="N2994" i="18"/>
  <c r="M2994" i="18"/>
  <c r="O1410" i="18"/>
  <c r="M1410" i="18"/>
  <c r="O2635" i="18"/>
  <c r="M2803" i="18"/>
  <c r="O2803" i="18"/>
  <c r="N2803" i="18"/>
  <c r="O1718" i="18"/>
  <c r="N1718" i="18"/>
  <c r="M1718" i="18"/>
  <c r="N741" i="18"/>
  <c r="M741" i="18"/>
  <c r="O741" i="18"/>
  <c r="N3990" i="18"/>
  <c r="M3990" i="18"/>
  <c r="O3990" i="18"/>
  <c r="M983" i="18"/>
  <c r="O983" i="18"/>
  <c r="N983" i="18"/>
  <c r="N856" i="18"/>
  <c r="M856" i="18"/>
  <c r="O1357" i="18"/>
  <c r="N1357" i="18"/>
  <c r="O668" i="18"/>
  <c r="N668" i="18"/>
  <c r="M668" i="18"/>
  <c r="O149" i="18"/>
  <c r="M3511" i="18"/>
  <c r="N3511" i="18"/>
  <c r="O3511" i="18"/>
  <c r="M285" i="18"/>
  <c r="M680" i="18"/>
  <c r="O680" i="18"/>
  <c r="N680" i="18"/>
  <c r="O1997" i="18"/>
  <c r="N1997" i="18"/>
  <c r="M1997" i="18"/>
  <c r="O4205" i="18"/>
  <c r="N4205" i="18"/>
  <c r="M4205" i="18"/>
  <c r="O2509" i="18"/>
  <c r="M2509" i="18"/>
  <c r="O3537" i="18"/>
  <c r="O370" i="18"/>
  <c r="M370" i="18"/>
  <c r="N370" i="18"/>
  <c r="O3615" i="18"/>
  <c r="M3615" i="18"/>
  <c r="N3615" i="18"/>
  <c r="O1196" i="18"/>
  <c r="N1196" i="18"/>
  <c r="M1196" i="18"/>
  <c r="O2395" i="18"/>
  <c r="N2395" i="18"/>
  <c r="M2395" i="18"/>
  <c r="O1957" i="18"/>
  <c r="N1957" i="18"/>
  <c r="M1957" i="18"/>
  <c r="N1326" i="18"/>
  <c r="O1326" i="18"/>
  <c r="M1326" i="18"/>
  <c r="O1417" i="18"/>
  <c r="N1417" i="18"/>
  <c r="M1417" i="18"/>
  <c r="O3463" i="18"/>
  <c r="M2107" i="18"/>
  <c r="M2786" i="18"/>
  <c r="N2950" i="18"/>
  <c r="M128" i="18"/>
  <c r="O917" i="18"/>
  <c r="M166" i="18"/>
  <c r="N2251" i="18"/>
  <c r="M3841" i="18"/>
  <c r="M1947" i="18"/>
  <c r="M3145" i="18"/>
  <c r="M3734" i="18"/>
  <c r="N2977" i="18"/>
  <c r="O365" i="18"/>
  <c r="O2711" i="18"/>
  <c r="N2711" i="18"/>
  <c r="M2711" i="18"/>
  <c r="M4115" i="18"/>
  <c r="N989" i="18"/>
  <c r="O3575" i="18"/>
  <c r="N2436" i="18"/>
  <c r="O2436" i="18"/>
  <c r="M2436" i="18"/>
  <c r="O411" i="18"/>
  <c r="M411" i="18"/>
  <c r="N411" i="18"/>
  <c r="N3941" i="18"/>
  <c r="M308" i="18"/>
  <c r="N3453" i="18"/>
  <c r="O1906" i="18"/>
  <c r="M1388" i="18"/>
  <c r="M2811" i="18"/>
  <c r="O2811" i="18"/>
  <c r="N2811" i="18"/>
  <c r="N677" i="18"/>
  <c r="M677" i="18"/>
  <c r="O677" i="18"/>
  <c r="O2356" i="18"/>
  <c r="M2356" i="18"/>
  <c r="N2356" i="18"/>
  <c r="O1665" i="18"/>
  <c r="N1665" i="18"/>
  <c r="M1665" i="18"/>
  <c r="O1118" i="18"/>
  <c r="N1118" i="18"/>
  <c r="M1118" i="18"/>
  <c r="O3393" i="18"/>
  <c r="N3393" i="18"/>
  <c r="M3393" i="18"/>
  <c r="O1934" i="18"/>
  <c r="N1934" i="18"/>
  <c r="M1934" i="18"/>
  <c r="O906" i="18"/>
  <c r="N906" i="18"/>
  <c r="M906" i="18"/>
  <c r="O275" i="18"/>
  <c r="N275" i="18"/>
  <c r="M275" i="18"/>
  <c r="O1720" i="18"/>
  <c r="N1720" i="18"/>
  <c r="M1720" i="18"/>
  <c r="O2099" i="18"/>
  <c r="N2099" i="18"/>
  <c r="M2099" i="18"/>
  <c r="M3060" i="18"/>
  <c r="N3060" i="18"/>
  <c r="O3060" i="18"/>
  <c r="M3046" i="18"/>
  <c r="O3046" i="18"/>
  <c r="N3046" i="18"/>
  <c r="O4214" i="18"/>
  <c r="N4214" i="18"/>
  <c r="M4214" i="18"/>
  <c r="O424" i="18"/>
  <c r="M424" i="18"/>
  <c r="N424" i="18"/>
  <c r="O952" i="18"/>
  <c r="N952" i="18"/>
  <c r="M952" i="18"/>
  <c r="O1146" i="18"/>
  <c r="N1146" i="18"/>
  <c r="M1146" i="18"/>
  <c r="O2788" i="18"/>
  <c r="N2788" i="18"/>
  <c r="M2788" i="18"/>
  <c r="O1054" i="18"/>
  <c r="N1054" i="18"/>
  <c r="M1054" i="18"/>
  <c r="O456" i="18"/>
  <c r="N456" i="18"/>
  <c r="M456" i="18"/>
  <c r="N184" i="18"/>
  <c r="O184" i="18"/>
  <c r="M184" i="18"/>
  <c r="O1195" i="18"/>
  <c r="N1195" i="18"/>
  <c r="M1195" i="18"/>
  <c r="O1511" i="18"/>
  <c r="N1511" i="18"/>
  <c r="M1511" i="18"/>
  <c r="O1871" i="18"/>
  <c r="N1871" i="18"/>
  <c r="M1871" i="18"/>
  <c r="O1413" i="18"/>
  <c r="N1413" i="18"/>
  <c r="M1413" i="18"/>
  <c r="N3300" i="18"/>
  <c r="M3300" i="18"/>
  <c r="O3300" i="18"/>
  <c r="O348" i="18"/>
  <c r="M348" i="18"/>
  <c r="N348" i="18"/>
  <c r="N1317" i="18"/>
  <c r="M1317" i="18"/>
  <c r="O1317" i="18"/>
  <c r="O1395" i="18"/>
  <c r="N1395" i="18"/>
  <c r="M1395" i="18"/>
  <c r="O502" i="18"/>
  <c r="N502" i="18"/>
  <c r="O3977" i="18"/>
  <c r="N3977" i="18"/>
  <c r="M3977" i="18"/>
  <c r="O690" i="18"/>
  <c r="N690" i="18"/>
  <c r="M690" i="18"/>
  <c r="N3910" i="18"/>
  <c r="M3910" i="18"/>
  <c r="O1547" i="18"/>
  <c r="N1547" i="18"/>
  <c r="M1547" i="18"/>
  <c r="M843" i="18"/>
  <c r="O843" i="18"/>
  <c r="N1458" i="18"/>
  <c r="M1458" i="18"/>
  <c r="O1458" i="18"/>
  <c r="N537" i="18"/>
  <c r="O537" i="18"/>
  <c r="M537" i="18"/>
  <c r="O3313" i="18"/>
  <c r="N3313" i="18"/>
  <c r="M3313" i="18"/>
  <c r="O1764" i="18"/>
  <c r="N1764" i="18"/>
  <c r="M1764" i="18"/>
  <c r="O404" i="18"/>
  <c r="M404" i="18"/>
  <c r="N404" i="18"/>
  <c r="O986" i="18"/>
  <c r="N986" i="18"/>
  <c r="M986" i="18"/>
  <c r="M1806" i="18"/>
  <c r="O1806" i="18"/>
  <c r="N1806" i="18"/>
  <c r="O2166" i="18"/>
  <c r="N2166" i="18"/>
  <c r="M2166" i="18"/>
  <c r="O1341" i="18"/>
  <c r="N1341" i="18"/>
  <c r="M1341" i="18"/>
  <c r="O2057" i="18"/>
  <c r="N2057" i="18"/>
  <c r="M2057" i="18"/>
  <c r="M3917" i="18"/>
  <c r="O2245" i="18"/>
  <c r="N2245" i="18"/>
  <c r="M2245" i="18"/>
  <c r="M755" i="18"/>
  <c r="N755" i="18"/>
  <c r="O755" i="18"/>
  <c r="M2263" i="18"/>
  <c r="O50" i="18"/>
  <c r="N50" i="18"/>
  <c r="M50" i="18"/>
  <c r="O4212" i="18"/>
  <c r="N4212" i="18"/>
  <c r="O39" i="18"/>
  <c r="N39" i="18"/>
  <c r="N3144" i="18"/>
  <c r="O3144" i="18"/>
  <c r="M3144" i="18"/>
  <c r="O2444" i="18"/>
  <c r="N2444" i="18"/>
  <c r="M2444" i="18"/>
  <c r="O4151" i="18"/>
  <c r="N4151" i="18"/>
  <c r="M4151" i="18"/>
  <c r="M2849" i="18"/>
  <c r="N2849" i="18"/>
  <c r="O818" i="18"/>
  <c r="N818" i="18"/>
  <c r="M818" i="18"/>
  <c r="O3907" i="18"/>
  <c r="N3907" i="18"/>
  <c r="O3489" i="18"/>
  <c r="N3489" i="18"/>
  <c r="M3489" i="18"/>
  <c r="M3946" i="18"/>
  <c r="O3946" i="18"/>
  <c r="N3946" i="18"/>
  <c r="O3086" i="18"/>
  <c r="N3086" i="18"/>
  <c r="M3086" i="18"/>
  <c r="O1522" i="18"/>
  <c r="M3788" i="18"/>
  <c r="M525" i="18"/>
  <c r="O3842" i="18"/>
  <c r="N3842" i="18"/>
  <c r="M3842" i="18"/>
  <c r="O2249" i="18"/>
  <c r="N2249" i="18"/>
  <c r="M2249" i="18"/>
  <c r="N3590" i="18"/>
  <c r="N3928" i="18"/>
  <c r="N2513" i="18"/>
  <c r="M2439" i="18"/>
  <c r="O2439" i="18"/>
  <c r="N2439" i="18"/>
  <c r="O2496" i="18"/>
  <c r="N2496" i="18"/>
  <c r="M2496" i="18"/>
  <c r="M1366" i="18"/>
  <c r="O3569" i="18"/>
  <c r="N3569" i="18"/>
  <c r="M3569" i="18"/>
  <c r="N3210" i="18"/>
  <c r="O3210" i="18"/>
  <c r="M3210" i="18"/>
  <c r="M2883" i="18"/>
  <c r="N2440" i="18"/>
  <c r="O3262" i="18"/>
  <c r="N3262" i="18"/>
  <c r="M3262" i="18"/>
  <c r="O995" i="18"/>
  <c r="N995" i="18"/>
  <c r="M995" i="18"/>
  <c r="M2515" i="18"/>
  <c r="O3608" i="18"/>
  <c r="N4065" i="18"/>
  <c r="M4065" i="18"/>
  <c r="O2268" i="18"/>
  <c r="N2268" i="18"/>
  <c r="M2268" i="18"/>
  <c r="N1986" i="18"/>
  <c r="O3590" i="18"/>
  <c r="O736" i="18"/>
  <c r="N736" i="18"/>
  <c r="N3840" i="18"/>
  <c r="O2196" i="18"/>
  <c r="N1219" i="18"/>
  <c r="N549" i="18"/>
  <c r="O211" i="18"/>
  <c r="O340" i="18"/>
  <c r="M340" i="18"/>
  <c r="N340" i="18"/>
  <c r="O150" i="18"/>
  <c r="N150" i="18"/>
  <c r="M150" i="18"/>
  <c r="O106" i="18"/>
  <c r="N106" i="18"/>
  <c r="M106" i="18"/>
  <c r="O283" i="18"/>
  <c r="M283" i="18"/>
  <c r="N283" i="18"/>
  <c r="O129" i="18"/>
  <c r="N129" i="18"/>
  <c r="M129" i="18"/>
  <c r="O1059" i="18"/>
  <c r="N1059" i="18"/>
  <c r="M1059" i="18"/>
  <c r="O2022" i="18"/>
  <c r="N2515" i="18"/>
  <c r="N2626" i="18"/>
  <c r="M1066" i="18"/>
  <c r="M1336" i="18"/>
  <c r="O1336" i="18"/>
  <c r="O1740" i="18"/>
  <c r="N1740" i="18"/>
  <c r="O3763" i="18"/>
  <c r="N3763" i="18"/>
  <c r="M3763" i="18"/>
  <c r="N3428" i="18"/>
  <c r="O566" i="18"/>
  <c r="M790" i="18"/>
  <c r="O92" i="18"/>
  <c r="N92" i="18"/>
  <c r="M92" i="18"/>
  <c r="M2352" i="18"/>
  <c r="O1968" i="18"/>
  <c r="O1681" i="18"/>
  <c r="N1681" i="18"/>
  <c r="M1681" i="18"/>
  <c r="O2302" i="18"/>
  <c r="N2302" i="18"/>
  <c r="M2302" i="18"/>
  <c r="N2266" i="18"/>
  <c r="M2266" i="18"/>
  <c r="O2266" i="18"/>
  <c r="O2404" i="18"/>
  <c r="N2404" i="18"/>
  <c r="M2404" i="18"/>
  <c r="N374" i="18"/>
  <c r="N1443" i="18"/>
  <c r="N469" i="18"/>
  <c r="M469" i="18"/>
  <c r="O469" i="18"/>
  <c r="O2465" i="18"/>
  <c r="N2465" i="18"/>
  <c r="M2465" i="18"/>
  <c r="M264" i="18"/>
  <c r="O264" i="18"/>
  <c r="N264" i="18"/>
  <c r="N2586" i="18"/>
  <c r="M2586" i="18"/>
  <c r="O2586" i="18"/>
  <c r="M1844" i="18"/>
  <c r="O1844" i="18"/>
  <c r="N1844" i="18"/>
  <c r="O2484" i="18"/>
  <c r="N2484" i="18"/>
  <c r="M2484" i="18"/>
  <c r="O1690" i="18"/>
  <c r="N1690" i="18"/>
  <c r="M1690" i="18"/>
  <c r="O2459" i="18"/>
  <c r="N2459" i="18"/>
  <c r="M2459" i="18"/>
  <c r="M926" i="18"/>
  <c r="O926" i="18"/>
  <c r="N926" i="18"/>
  <c r="O1793" i="18"/>
  <c r="N1793" i="18"/>
  <c r="M1793" i="18"/>
  <c r="O353" i="18"/>
  <c r="N353" i="18"/>
  <c r="M353" i="18"/>
  <c r="M660" i="18"/>
  <c r="O660" i="18"/>
  <c r="N660" i="18"/>
  <c r="N506" i="18"/>
  <c r="M506" i="18"/>
  <c r="O506" i="18"/>
  <c r="O443" i="18"/>
  <c r="N443" i="18"/>
  <c r="M443" i="18"/>
  <c r="N2670" i="18"/>
  <c r="M2670" i="18"/>
  <c r="O2670" i="18"/>
  <c r="O402" i="18"/>
  <c r="N402" i="18"/>
  <c r="M402" i="18"/>
  <c r="N885" i="18"/>
  <c r="M885" i="18"/>
  <c r="O885" i="18"/>
  <c r="O2138" i="18"/>
  <c r="N2138" i="18"/>
  <c r="M2138" i="18"/>
  <c r="N1240" i="18"/>
  <c r="M1240" i="18"/>
  <c r="O1240" i="18"/>
  <c r="O3521" i="18"/>
  <c r="N3521" i="18"/>
  <c r="M3521" i="18"/>
  <c r="O2593" i="18"/>
  <c r="N2593" i="18"/>
  <c r="M2593" i="18"/>
  <c r="M2644" i="18"/>
  <c r="O2644" i="18"/>
  <c r="N2644" i="18"/>
  <c r="N2058" i="18"/>
  <c r="M2058" i="18"/>
  <c r="O2058" i="18"/>
  <c r="O1096" i="18"/>
  <c r="N1096" i="18"/>
  <c r="M1096" i="18"/>
  <c r="O2062" i="18"/>
  <c r="N2062" i="18"/>
  <c r="M2062" i="18"/>
  <c r="O14" i="18"/>
  <c r="M14" i="18"/>
  <c r="N14" i="18"/>
  <c r="O1249" i="18"/>
  <c r="N1249" i="18"/>
  <c r="M1249" i="18"/>
  <c r="O1139" i="18"/>
  <c r="M1139" i="18"/>
  <c r="N1139" i="18"/>
  <c r="N761" i="18"/>
  <c r="M761" i="18"/>
  <c r="O761" i="18"/>
  <c r="O182" i="18"/>
  <c r="N182" i="18"/>
  <c r="M182" i="18"/>
  <c r="O1251" i="18"/>
  <c r="N1251" i="18"/>
  <c r="M1251" i="18"/>
  <c r="M2480" i="18"/>
  <c r="O2480" i="18"/>
  <c r="N2480" i="18"/>
  <c r="O774" i="18"/>
  <c r="N774" i="18"/>
  <c r="M774" i="18"/>
  <c r="O4029" i="18"/>
  <c r="N4029" i="18"/>
  <c r="M4029" i="18"/>
  <c r="O3142" i="18"/>
  <c r="N3142" i="18"/>
  <c r="M3142" i="18"/>
  <c r="M2799" i="18"/>
  <c r="N2799" i="18"/>
  <c r="O2799" i="18"/>
  <c r="O1227" i="18"/>
  <c r="N1227" i="18"/>
  <c r="M1227" i="18"/>
  <c r="O207" i="18"/>
  <c r="N207" i="18"/>
  <c r="M207" i="18"/>
  <c r="O2187" i="18"/>
  <c r="N2187" i="18"/>
  <c r="M2187" i="18"/>
  <c r="O1122" i="18"/>
  <c r="N1122" i="18"/>
  <c r="M1122" i="18"/>
  <c r="O1414" i="18"/>
  <c r="N1414" i="18"/>
  <c r="M1414" i="18"/>
  <c r="N3096" i="18"/>
  <c r="M3096" i="18"/>
  <c r="O3096" i="18"/>
  <c r="M4078" i="18"/>
  <c r="O4078" i="18"/>
  <c r="N4078" i="18"/>
  <c r="N4047" i="18"/>
  <c r="O3249" i="18"/>
  <c r="N3249" i="18"/>
  <c r="M3249" i="18"/>
  <c r="M3483" i="18"/>
  <c r="O3483" i="18"/>
  <c r="N3483" i="18"/>
  <c r="N1930" i="18"/>
  <c r="M1930" i="18"/>
  <c r="O1930" i="18"/>
  <c r="O35" i="18"/>
  <c r="M1312" i="18"/>
  <c r="M3488" i="18"/>
  <c r="O3533" i="18"/>
  <c r="M2743" i="18"/>
  <c r="M1275" i="18"/>
  <c r="M2712" i="18"/>
  <c r="N1374" i="18"/>
  <c r="M1374" i="18"/>
  <c r="O1374" i="18"/>
  <c r="M1848" i="18"/>
  <c r="O1848" i="18"/>
  <c r="N1848" i="18"/>
  <c r="M3882" i="18"/>
  <c r="O3882" i="18"/>
  <c r="N3882" i="18"/>
  <c r="O2980" i="18"/>
  <c r="N2980" i="18"/>
  <c r="M2980" i="18"/>
  <c r="O6" i="18"/>
  <c r="N6" i="18"/>
  <c r="M6" i="18"/>
  <c r="N3491" i="18"/>
  <c r="N2461" i="18"/>
  <c r="N1575" i="18"/>
  <c r="M2955" i="18"/>
  <c r="O2380" i="18"/>
  <c r="M1289" i="18"/>
  <c r="O2481" i="18"/>
  <c r="N2481" i="18"/>
  <c r="M2481" i="18"/>
  <c r="O536" i="18"/>
  <c r="N536" i="18"/>
  <c r="M536" i="18"/>
  <c r="O2842" i="18"/>
  <c r="N2842" i="18"/>
  <c r="M2842" i="18"/>
  <c r="O2260" i="18"/>
  <c r="N2260" i="18"/>
  <c r="M2260" i="18"/>
  <c r="O614" i="18"/>
  <c r="N614" i="18"/>
  <c r="M614" i="18"/>
  <c r="M4211" i="18"/>
  <c r="N2000" i="18"/>
  <c r="O3888" i="18"/>
  <c r="M827" i="18"/>
  <c r="N805" i="18"/>
  <c r="M805" i="18"/>
  <c r="O805" i="18"/>
  <c r="O1470" i="18"/>
  <c r="N1470" i="18"/>
  <c r="M1470" i="18"/>
  <c r="O58" i="18"/>
  <c r="N58" i="18"/>
  <c r="M58" i="18"/>
  <c r="N1085" i="18"/>
  <c r="O98" i="18"/>
  <c r="N98" i="18"/>
  <c r="M98" i="18"/>
  <c r="N857" i="18"/>
  <c r="M857" i="18"/>
  <c r="O857" i="18"/>
  <c r="M1280" i="18"/>
  <c r="O290" i="18"/>
  <c r="M632" i="18"/>
  <c r="O3382" i="18"/>
  <c r="N3382" i="18"/>
  <c r="M3382" i="18"/>
  <c r="N2474" i="18"/>
  <c r="M2474" i="18"/>
  <c r="O2474" i="18"/>
  <c r="M987" i="18"/>
  <c r="N987" i="18"/>
  <c r="N2263" i="18"/>
  <c r="O2038" i="18"/>
  <c r="N2038" i="18"/>
  <c r="M2038" i="18"/>
  <c r="O1165" i="18"/>
  <c r="N2854" i="18"/>
  <c r="M3704" i="18"/>
  <c r="M3303" i="18"/>
  <c r="M2721" i="18"/>
  <c r="M4201" i="18"/>
  <c r="M2840" i="18"/>
  <c r="M1964" i="18"/>
  <c r="N56" i="18"/>
  <c r="N1882" i="18"/>
  <c r="N3255" i="18"/>
  <c r="O3255" i="18"/>
  <c r="M3255" i="18"/>
  <c r="N400" i="18"/>
  <c r="M3314" i="18"/>
  <c r="O1157" i="18"/>
  <c r="N1157" i="18"/>
  <c r="M1157" i="18"/>
  <c r="N1106" i="18"/>
  <c r="M1106" i="18"/>
  <c r="O1106" i="18"/>
  <c r="M529" i="18"/>
  <c r="N3913" i="18"/>
  <c r="M3548" i="18"/>
  <c r="O2045" i="18"/>
  <c r="N2045" i="18"/>
  <c r="M2045" i="18"/>
  <c r="N1574" i="18"/>
  <c r="M4228" i="18"/>
  <c r="O4228" i="18"/>
  <c r="N4228" i="18"/>
  <c r="N4171" i="18"/>
  <c r="O1945" i="18"/>
  <c r="M350" i="18"/>
  <c r="M4073" i="18"/>
  <c r="N291" i="18"/>
  <c r="M291" i="18"/>
  <c r="O291" i="18"/>
  <c r="O3267" i="18"/>
  <c r="N3267" i="18"/>
  <c r="M3267" i="18"/>
  <c r="N1398" i="18"/>
  <c r="M2646" i="18"/>
  <c r="M3452" i="18"/>
  <c r="O3669" i="18"/>
  <c r="N325" i="18"/>
  <c r="M961" i="18"/>
  <c r="N1176" i="18"/>
  <c r="O1461" i="18"/>
  <c r="N1461" i="18"/>
  <c r="M1461" i="18"/>
  <c r="N2536" i="18"/>
  <c r="M2536" i="18"/>
  <c r="O4083" i="18"/>
  <c r="N4083" i="18"/>
  <c r="O4022" i="18"/>
  <c r="N4022" i="18"/>
  <c r="M4022" i="18"/>
  <c r="M1302" i="18"/>
  <c r="O1302" i="18"/>
  <c r="O1175" i="18"/>
  <c r="N1175" i="18"/>
  <c r="M1175" i="18"/>
  <c r="N1677" i="18"/>
  <c r="M1677" i="18"/>
  <c r="O1243" i="18"/>
  <c r="N1243" i="18"/>
  <c r="M1243" i="18"/>
  <c r="N2929" i="18"/>
  <c r="N3256" i="18"/>
  <c r="M3256" i="18"/>
  <c r="O3256" i="18"/>
  <c r="O2299" i="18"/>
  <c r="N2299" i="18"/>
  <c r="M2299" i="18"/>
  <c r="O4125" i="18"/>
  <c r="M4125" i="18"/>
  <c r="O392" i="18"/>
  <c r="N392" i="18"/>
  <c r="O2325" i="18"/>
  <c r="N2325" i="18"/>
  <c r="M2325" i="18"/>
  <c r="O1992" i="18"/>
  <c r="N1992" i="18"/>
  <c r="M718" i="18"/>
  <c r="N718" i="18"/>
  <c r="O718" i="18"/>
  <c r="M1651" i="18"/>
  <c r="N1651" i="18"/>
  <c r="O464" i="18"/>
  <c r="N464" i="18"/>
  <c r="M464" i="18"/>
  <c r="M3247" i="18"/>
  <c r="N3247" i="18"/>
  <c r="O2727" i="18"/>
  <c r="N2727" i="18"/>
  <c r="M2727" i="18"/>
  <c r="O2989" i="18"/>
  <c r="N2989" i="18"/>
  <c r="N3176" i="18"/>
  <c r="M3176" i="18"/>
  <c r="O3176" i="18"/>
  <c r="N3211" i="18"/>
  <c r="M3211" i="18"/>
  <c r="N3984" i="18"/>
  <c r="M3984" i="18"/>
  <c r="O3984" i="18"/>
  <c r="O2240" i="18"/>
  <c r="N2240" i="18"/>
  <c r="M2240" i="18"/>
  <c r="O4134" i="18"/>
  <c r="N4134" i="18"/>
  <c r="M4134" i="18"/>
  <c r="N1847" i="18"/>
  <c r="M1847" i="18"/>
  <c r="O1899" i="18"/>
  <c r="N1899" i="18"/>
  <c r="O4048" i="18"/>
  <c r="N4048" i="18"/>
  <c r="M4048" i="18"/>
  <c r="O3939" i="18"/>
  <c r="N3939" i="18"/>
  <c r="M914" i="18"/>
  <c r="O914" i="18"/>
  <c r="N914" i="18"/>
  <c r="O2407" i="18"/>
  <c r="N2407" i="18"/>
  <c r="N4189" i="18"/>
  <c r="M4189" i="18"/>
  <c r="N1330" i="18"/>
  <c r="M1330" i="18"/>
  <c r="O2853" i="18"/>
  <c r="N2853" i="18"/>
  <c r="M2853" i="18"/>
  <c r="N3832" i="18"/>
  <c r="M3832" i="18"/>
  <c r="O3832" i="18"/>
  <c r="O229" i="18"/>
  <c r="N229" i="18"/>
  <c r="N2486" i="18"/>
  <c r="M2486" i="18"/>
  <c r="O2486" i="18"/>
  <c r="M303" i="18"/>
  <c r="N303" i="18"/>
  <c r="O303" i="18"/>
  <c r="M587" i="18"/>
  <c r="O587" i="18"/>
  <c r="N587" i="18"/>
  <c r="O708" i="18"/>
  <c r="N708" i="18"/>
  <c r="M708" i="18"/>
  <c r="N68" i="18"/>
  <c r="M68" i="18"/>
  <c r="O568" i="18"/>
  <c r="N568" i="18"/>
  <c r="M568" i="18"/>
  <c r="O3447" i="18"/>
  <c r="N3447" i="18"/>
  <c r="M3447" i="18"/>
  <c r="M3156" i="18"/>
  <c r="O396" i="18"/>
  <c r="N396" i="18"/>
  <c r="M396" i="18"/>
  <c r="N1636" i="18"/>
  <c r="M1636" i="18"/>
  <c r="O2445" i="18"/>
  <c r="N2445" i="18"/>
  <c r="O3473" i="18"/>
  <c r="N3473" i="18"/>
  <c r="N933" i="18"/>
  <c r="M933" i="18"/>
  <c r="O933" i="18"/>
  <c r="M1528" i="18"/>
  <c r="O1528" i="18"/>
  <c r="N1528" i="18"/>
  <c r="N2107" i="18"/>
  <c r="N2786" i="18"/>
  <c r="M1452" i="18"/>
  <c r="M1124" i="18"/>
  <c r="M3391" i="18"/>
  <c r="M1567" i="18"/>
  <c r="N1947" i="18"/>
  <c r="M2977" i="18"/>
  <c r="N1149" i="18"/>
  <c r="N4115" i="18"/>
  <c r="O1293" i="18"/>
  <c r="M3254" i="18"/>
  <c r="O2434" i="18"/>
  <c r="N2410" i="18"/>
  <c r="M2410" i="18"/>
  <c r="O2410" i="18"/>
  <c r="N267" i="18"/>
  <c r="M267" i="18"/>
  <c r="O267" i="18"/>
  <c r="O30" i="18"/>
  <c r="N30" i="18"/>
  <c r="M30" i="18"/>
  <c r="O2004" i="18"/>
  <c r="N2004" i="18"/>
  <c r="M2004" i="18"/>
  <c r="M798" i="18"/>
  <c r="O798" i="18"/>
  <c r="N798" i="18"/>
  <c r="O43" i="18"/>
  <c r="M43" i="18"/>
  <c r="N43" i="18"/>
  <c r="N520" i="18"/>
  <c r="O520" i="18"/>
  <c r="M520" i="18"/>
  <c r="O968" i="18"/>
  <c r="N968" i="18"/>
  <c r="M968" i="18"/>
  <c r="O2601" i="18"/>
  <c r="M2601" i="18"/>
  <c r="N2601" i="18"/>
  <c r="O1049" i="18"/>
  <c r="N1049" i="18"/>
  <c r="M1049" i="18"/>
  <c r="M1797" i="18"/>
  <c r="O1797" i="18"/>
  <c r="N1797" i="18"/>
  <c r="M616" i="18"/>
  <c r="O616" i="18"/>
  <c r="N616" i="18"/>
  <c r="O4042" i="18"/>
  <c r="M4042" i="18"/>
  <c r="N4042" i="18"/>
  <c r="O3082" i="18"/>
  <c r="M3082" i="18"/>
  <c r="N3082" i="18"/>
  <c r="O2535" i="18"/>
  <c r="N2535" i="18"/>
  <c r="M2535" i="18"/>
  <c r="O2262" i="18"/>
  <c r="N2262" i="18"/>
  <c r="M2262" i="18"/>
  <c r="O1094" i="18"/>
  <c r="N1094" i="18"/>
  <c r="O1567" i="18"/>
  <c r="O2972" i="18"/>
  <c r="N2972" i="18"/>
  <c r="O2289" i="18"/>
  <c r="N2289" i="18"/>
  <c r="M2289" i="18"/>
  <c r="O2986" i="18"/>
  <c r="M2986" i="18"/>
  <c r="N2986" i="18"/>
  <c r="O1601" i="18"/>
  <c r="N1601" i="18"/>
  <c r="M1601" i="18"/>
  <c r="O210" i="18"/>
  <c r="N210" i="18"/>
  <c r="M210" i="18"/>
  <c r="M642" i="18"/>
  <c r="O642" i="18"/>
  <c r="N642" i="18"/>
  <c r="N2081" i="18"/>
  <c r="M2081" i="18"/>
  <c r="O2081" i="18"/>
  <c r="O1895" i="18"/>
  <c r="N1895" i="18"/>
  <c r="M1895" i="18"/>
  <c r="O249" i="18"/>
  <c r="N249" i="18"/>
  <c r="M249" i="18"/>
  <c r="O1423" i="18"/>
  <c r="N1423" i="18"/>
  <c r="M1423" i="18"/>
  <c r="O4202" i="18"/>
  <c r="N4202" i="18"/>
  <c r="M4202" i="18"/>
  <c r="N3380" i="18"/>
  <c r="M3380" i="18"/>
  <c r="O3380" i="18"/>
  <c r="O570" i="18"/>
  <c r="M570" i="18"/>
  <c r="N570" i="18"/>
  <c r="O241" i="18"/>
  <c r="O2043" i="18"/>
  <c r="N2043" i="18"/>
  <c r="M2043" i="18"/>
  <c r="O4225" i="18"/>
  <c r="N4225" i="18"/>
  <c r="M4225" i="18"/>
  <c r="O2135" i="18"/>
  <c r="N2135" i="18"/>
  <c r="M2135" i="18"/>
  <c r="O504" i="18"/>
  <c r="N504" i="18"/>
  <c r="M504" i="18"/>
  <c r="M3626" i="18"/>
  <c r="N3626" i="18"/>
  <c r="O3626" i="18"/>
  <c r="O1093" i="18"/>
  <c r="N1093" i="18"/>
  <c r="M1093" i="18"/>
  <c r="M2724" i="18"/>
  <c r="O2724" i="18"/>
  <c r="N2724" i="18"/>
  <c r="N1537" i="18"/>
  <c r="M1537" i="18"/>
  <c r="O1537" i="18"/>
  <c r="O3438" i="18"/>
  <c r="N3438" i="18"/>
  <c r="M3438" i="18"/>
  <c r="O875" i="18"/>
  <c r="N875" i="18"/>
  <c r="M875" i="18"/>
  <c r="O2891" i="18"/>
  <c r="N2891" i="18"/>
  <c r="M2891" i="18"/>
  <c r="O1487" i="18"/>
  <c r="N1487" i="18"/>
  <c r="M1487" i="18"/>
  <c r="O2291" i="18"/>
  <c r="N2291" i="18"/>
  <c r="M2291" i="18"/>
  <c r="O2619" i="18"/>
  <c r="N2619" i="18"/>
  <c r="M2619" i="18"/>
  <c r="O4014" i="18"/>
  <c r="N4014" i="18"/>
  <c r="M4014" i="18"/>
  <c r="O3006" i="18"/>
  <c r="N3006" i="18"/>
  <c r="M3006" i="18"/>
  <c r="O3102" i="18"/>
  <c r="N3102" i="18"/>
  <c r="M3102" i="18"/>
  <c r="N3867" i="18"/>
  <c r="O4051" i="18"/>
  <c r="N4051" i="18"/>
  <c r="M4051" i="18"/>
  <c r="M675" i="18"/>
  <c r="O675" i="18"/>
  <c r="N675" i="18"/>
  <c r="O3676" i="18"/>
  <c r="M607" i="18"/>
  <c r="O607" i="18"/>
  <c r="N607" i="18"/>
  <c r="O3465" i="18"/>
  <c r="N3465" i="18"/>
  <c r="M3465" i="18"/>
  <c r="M539" i="18"/>
  <c r="O3050" i="18"/>
  <c r="M3050" i="18"/>
  <c r="N3050" i="18"/>
  <c r="O168" i="18"/>
  <c r="N168" i="18"/>
  <c r="M168" i="18"/>
  <c r="O242" i="18"/>
  <c r="N242" i="18"/>
  <c r="M242" i="18"/>
  <c r="O915" i="18"/>
  <c r="N915" i="18"/>
  <c r="M915" i="18"/>
  <c r="N513" i="18"/>
  <c r="N1527" i="18"/>
  <c r="O2066" i="18"/>
  <c r="N2066" i="18"/>
  <c r="M2066" i="18"/>
  <c r="O3867" i="18"/>
  <c r="N662" i="18"/>
  <c r="M662" i="18"/>
  <c r="O2168" i="18"/>
  <c r="N2168" i="18"/>
  <c r="M2168" i="18"/>
  <c r="O3062" i="18"/>
  <c r="N3062" i="18"/>
  <c r="M3062" i="18"/>
  <c r="N3190" i="18"/>
  <c r="M3190" i="18"/>
  <c r="O28" i="18"/>
  <c r="N28" i="18"/>
  <c r="M28" i="18"/>
  <c r="O3613" i="18"/>
  <c r="N3613" i="18"/>
  <c r="M1549" i="18"/>
  <c r="N1478" i="18"/>
  <c r="M930" i="18"/>
  <c r="N2070" i="18"/>
  <c r="O409" i="18"/>
  <c r="O383" i="18"/>
  <c r="N383" i="18"/>
  <c r="M383" i="18"/>
  <c r="O2177" i="18"/>
  <c r="N2177" i="18"/>
  <c r="M2177" i="18"/>
  <c r="O2092" i="18"/>
  <c r="N2092" i="18"/>
  <c r="O1225" i="18"/>
  <c r="N1225" i="18"/>
  <c r="M1225" i="18"/>
  <c r="M4138" i="18"/>
  <c r="O4138" i="18"/>
  <c r="O1708" i="18"/>
  <c r="N1708" i="18"/>
  <c r="M1708" i="18"/>
  <c r="O3651" i="18"/>
  <c r="N3651" i="18"/>
  <c r="M3651" i="18"/>
  <c r="N2224" i="18"/>
  <c r="M2224" i="18"/>
  <c r="O2224" i="18"/>
  <c r="N1968" i="18"/>
  <c r="O3745" i="18"/>
  <c r="N3745" i="18"/>
  <c r="M3745" i="18"/>
  <c r="M1596" i="18"/>
  <c r="O1596" i="18"/>
  <c r="N1596" i="18"/>
  <c r="O34" i="18"/>
  <c r="M34" i="18"/>
  <c r="N34" i="18"/>
  <c r="N3604" i="18"/>
  <c r="M3604" i="18"/>
  <c r="O3604" i="18"/>
  <c r="O1345" i="18"/>
  <c r="N1345" i="18"/>
  <c r="M1345" i="18"/>
  <c r="N3246" i="18"/>
  <c r="O3246" i="18"/>
  <c r="M3246" i="18"/>
  <c r="N437" i="18"/>
  <c r="O437" i="18"/>
  <c r="M437" i="18"/>
  <c r="M2735" i="18"/>
  <c r="O2735" i="18"/>
  <c r="N2735" i="18"/>
  <c r="N2883" i="18"/>
  <c r="M375" i="18"/>
  <c r="O318" i="18"/>
  <c r="N318" i="18"/>
  <c r="M318" i="18"/>
  <c r="O1034" i="18"/>
  <c r="N1034" i="18"/>
  <c r="M1034" i="18"/>
  <c r="O2648" i="18"/>
  <c r="M3215" i="18"/>
  <c r="O1115" i="18"/>
  <c r="N1115" i="18"/>
  <c r="M1115" i="18"/>
  <c r="O2460" i="18"/>
  <c r="N2153" i="18"/>
  <c r="O1812" i="18"/>
  <c r="N1812" i="18"/>
  <c r="M1812" i="18"/>
  <c r="O828" i="18"/>
  <c r="N828" i="18"/>
  <c r="M828" i="18"/>
  <c r="O212" i="18"/>
  <c r="N212" i="18"/>
  <c r="M212" i="18"/>
  <c r="O608" i="18"/>
  <c r="N608" i="18"/>
  <c r="M608" i="18"/>
  <c r="N1859" i="18"/>
  <c r="N705" i="18"/>
  <c r="M705" i="18"/>
  <c r="O705" i="18"/>
  <c r="O178" i="18"/>
  <c r="N178" i="18"/>
  <c r="M178" i="18"/>
  <c r="M3907" i="18"/>
  <c r="M2092" i="18"/>
  <c r="O95" i="18"/>
  <c r="N95" i="18"/>
  <c r="M95" i="18"/>
  <c r="M500" i="18"/>
  <c r="O500" i="18"/>
  <c r="N500" i="18"/>
  <c r="O2910" i="18"/>
  <c r="N2910" i="18"/>
  <c r="M2910" i="18"/>
  <c r="O631" i="18"/>
  <c r="N631" i="18"/>
  <c r="M631" i="18"/>
  <c r="O2222" i="18"/>
  <c r="N2222" i="18"/>
  <c r="M2222" i="18"/>
  <c r="O2084" i="18"/>
  <c r="N2084" i="18"/>
  <c r="M2084" i="18"/>
  <c r="O175" i="18"/>
  <c r="N175" i="18"/>
  <c r="M175" i="18"/>
  <c r="O1397" i="18"/>
  <c r="N1397" i="18"/>
  <c r="M1397" i="18"/>
  <c r="N1166" i="18"/>
  <c r="M1166" i="18"/>
  <c r="O1166" i="18"/>
  <c r="O634" i="18"/>
  <c r="N634" i="18"/>
  <c r="M634" i="18"/>
  <c r="N1089" i="18"/>
  <c r="M1089" i="18"/>
  <c r="O1089" i="18"/>
  <c r="O516" i="18"/>
  <c r="N516" i="18"/>
  <c r="M516" i="18"/>
  <c r="N901" i="18"/>
  <c r="M901" i="18"/>
  <c r="O901" i="18"/>
  <c r="O2625" i="18"/>
  <c r="N2625" i="18"/>
  <c r="M2625" i="18"/>
  <c r="O1691" i="18"/>
  <c r="N1691" i="18"/>
  <c r="M1691" i="18"/>
  <c r="O1642" i="18"/>
  <c r="N1642" i="18"/>
  <c r="M1642" i="18"/>
  <c r="N3188" i="18"/>
  <c r="M3188" i="18"/>
  <c r="O3188" i="18"/>
  <c r="O1937" i="18"/>
  <c r="N1937" i="18"/>
  <c r="M1937" i="18"/>
  <c r="N2558" i="18"/>
  <c r="M2558" i="18"/>
  <c r="O2558" i="18"/>
  <c r="N2426" i="18"/>
  <c r="M2426" i="18"/>
  <c r="O2426" i="18"/>
  <c r="M2564" i="18"/>
  <c r="O2564" i="18"/>
  <c r="N2564" i="18"/>
  <c r="N581" i="18"/>
  <c r="O581" i="18"/>
  <c r="M581" i="18"/>
  <c r="O2817" i="18"/>
  <c r="N2817" i="18"/>
  <c r="M2817" i="18"/>
  <c r="M696" i="18"/>
  <c r="N696" i="18"/>
  <c r="O696" i="18"/>
  <c r="N2746" i="18"/>
  <c r="M2746" i="18"/>
  <c r="O2746" i="18"/>
  <c r="O1924" i="18"/>
  <c r="N1924" i="18"/>
  <c r="M1924" i="18"/>
  <c r="O2420" i="18"/>
  <c r="N2420" i="18"/>
  <c r="M2420" i="18"/>
  <c r="O1626" i="18"/>
  <c r="N1626" i="18"/>
  <c r="M1626" i="18"/>
  <c r="O1643" i="18"/>
  <c r="M1643" i="18"/>
  <c r="N1643" i="18"/>
  <c r="O862" i="18"/>
  <c r="M862" i="18"/>
  <c r="N862" i="18"/>
  <c r="O1729" i="18"/>
  <c r="N1729" i="18"/>
  <c r="M1729" i="18"/>
  <c r="O209" i="18"/>
  <c r="N209" i="18"/>
  <c r="M209" i="18"/>
  <c r="M596" i="18"/>
  <c r="N596" i="18"/>
  <c r="O596" i="18"/>
  <c r="M442" i="18"/>
  <c r="O442" i="18"/>
  <c r="N442" i="18"/>
  <c r="O379" i="18"/>
  <c r="M379" i="18"/>
  <c r="N379" i="18"/>
  <c r="N2606" i="18"/>
  <c r="M2606" i="18"/>
  <c r="O2606" i="18"/>
  <c r="O338" i="18"/>
  <c r="N338" i="18"/>
  <c r="M338" i="18"/>
  <c r="N821" i="18"/>
  <c r="M821" i="18"/>
  <c r="O821" i="18"/>
  <c r="O1466" i="18"/>
  <c r="N1466" i="18"/>
  <c r="M1466" i="18"/>
  <c r="O584" i="18"/>
  <c r="M584" i="18"/>
  <c r="N584" i="18"/>
  <c r="N3457" i="18"/>
  <c r="O3457" i="18"/>
  <c r="M3457" i="18"/>
  <c r="O770" i="18"/>
  <c r="N770" i="18"/>
  <c r="M770" i="18"/>
  <c r="M2580" i="18"/>
  <c r="N2580" i="18"/>
  <c r="O2580" i="18"/>
  <c r="N1994" i="18"/>
  <c r="M1994" i="18"/>
  <c r="O1994" i="18"/>
  <c r="O1032" i="18"/>
  <c r="N1032" i="18"/>
  <c r="M1032" i="18"/>
  <c r="O1998" i="18"/>
  <c r="N1998" i="18"/>
  <c r="M1998" i="18"/>
  <c r="O2673" i="18"/>
  <c r="N2673" i="18"/>
  <c r="M2673" i="18"/>
  <c r="N977" i="18"/>
  <c r="M977" i="18"/>
  <c r="O977" i="18"/>
  <c r="O3040" i="18"/>
  <c r="N3040" i="18"/>
  <c r="M3040" i="18"/>
  <c r="M1669" i="18"/>
  <c r="O1669" i="18"/>
  <c r="N1669" i="18"/>
  <c r="O237" i="18"/>
  <c r="N237" i="18"/>
  <c r="M237" i="18"/>
  <c r="N1373" i="18"/>
  <c r="O1373" i="18"/>
  <c r="M1373" i="18"/>
  <c r="O3893" i="18"/>
  <c r="N3893" i="18"/>
  <c r="M3893" i="18"/>
  <c r="O1327" i="18"/>
  <c r="M1327" i="18"/>
  <c r="N1327" i="18"/>
  <c r="O9" i="18"/>
  <c r="N9" i="18"/>
  <c r="M9" i="18"/>
  <c r="O63" i="18"/>
  <c r="N63" i="18"/>
  <c r="M63" i="18"/>
  <c r="M3750" i="18"/>
  <c r="O3750" i="18"/>
  <c r="N3750" i="18"/>
  <c r="N1944" i="18"/>
  <c r="M1944" i="18"/>
  <c r="O1944" i="18"/>
  <c r="O288" i="18"/>
  <c r="N288" i="18"/>
  <c r="M288" i="18"/>
  <c r="O1263" i="18"/>
  <c r="N1263" i="18"/>
  <c r="M1263" i="18"/>
  <c r="O1497" i="18"/>
  <c r="N1497" i="18"/>
  <c r="M1497" i="18"/>
  <c r="O1622" i="18"/>
  <c r="N1622" i="18"/>
  <c r="M1622" i="18"/>
  <c r="O3974" i="18"/>
  <c r="M3974" i="18"/>
  <c r="N3974" i="18"/>
  <c r="O4161" i="18"/>
  <c r="N4161" i="18"/>
  <c r="M4161" i="18"/>
  <c r="O3425" i="18"/>
  <c r="N3425" i="18"/>
  <c r="M3425" i="18"/>
  <c r="O440" i="18"/>
  <c r="N440" i="18"/>
  <c r="M440" i="18"/>
  <c r="N2666" i="18"/>
  <c r="M2666" i="18"/>
  <c r="O2666" i="18"/>
  <c r="N841" i="18"/>
  <c r="N997" i="18"/>
  <c r="M997" i="18"/>
  <c r="O997" i="18"/>
  <c r="O1630" i="18"/>
  <c r="N1630" i="18"/>
  <c r="M1630" i="18"/>
  <c r="M147" i="18"/>
  <c r="O147" i="18"/>
  <c r="N147" i="18"/>
  <c r="O3962" i="18"/>
  <c r="N3962" i="18"/>
  <c r="M3962" i="18"/>
  <c r="N3140" i="18"/>
  <c r="M3140" i="18"/>
  <c r="O3140" i="18"/>
  <c r="O838" i="18"/>
  <c r="N838" i="18"/>
  <c r="M838" i="18"/>
  <c r="O1575" i="18"/>
  <c r="O2955" i="18"/>
  <c r="N2216" i="18"/>
  <c r="N1289" i="18"/>
  <c r="N3091" i="18"/>
  <c r="O1109" i="18"/>
  <c r="N1109" i="18"/>
  <c r="M1109" i="18"/>
  <c r="M1646" i="18"/>
  <c r="O1646" i="18"/>
  <c r="N1646" i="18"/>
  <c r="O282" i="18"/>
  <c r="N282" i="18"/>
  <c r="M282" i="18"/>
  <c r="N2353" i="18"/>
  <c r="M2353" i="18"/>
  <c r="O322" i="18"/>
  <c r="N322" i="18"/>
  <c r="N476" i="18"/>
  <c r="M476" i="18"/>
  <c r="O476" i="18"/>
  <c r="M1094" i="18"/>
  <c r="O3702" i="18"/>
  <c r="N3702" i="18"/>
  <c r="M3702" i="18"/>
  <c r="O2505" i="18"/>
  <c r="N2505" i="18"/>
  <c r="M2505" i="18"/>
  <c r="O1647" i="18"/>
  <c r="N1647" i="18"/>
  <c r="M1647" i="18"/>
  <c r="O4065" i="18"/>
  <c r="M3796" i="18"/>
  <c r="N3894" i="18"/>
  <c r="M3894" i="18"/>
  <c r="O3894" i="18"/>
  <c r="O2419" i="18"/>
  <c r="N2872" i="18"/>
  <c r="M3768" i="18"/>
  <c r="O1147" i="18"/>
  <c r="M1147" i="18"/>
  <c r="N1147" i="18"/>
  <c r="O233" i="18"/>
  <c r="O2134" i="18"/>
  <c r="N2134" i="18"/>
  <c r="M2134" i="18"/>
  <c r="M3715" i="18"/>
  <c r="O3795" i="18"/>
  <c r="N3795" i="18"/>
  <c r="N2569" i="18"/>
  <c r="O4209" i="18"/>
  <c r="O1177" i="18"/>
  <c r="N1177" i="18"/>
  <c r="M1177" i="18"/>
  <c r="O1478" i="18"/>
  <c r="O4062" i="18"/>
  <c r="N4062" i="18"/>
  <c r="M4062" i="18"/>
  <c r="N1284" i="18"/>
  <c r="M1284" i="18"/>
  <c r="O1284" i="18"/>
  <c r="O65" i="18"/>
  <c r="N65" i="18"/>
  <c r="M65" i="18"/>
  <c r="N777" i="18"/>
  <c r="M777" i="18"/>
  <c r="O777" i="18"/>
  <c r="M2888" i="18"/>
  <c r="O1836" i="18"/>
  <c r="N1836" i="18"/>
  <c r="M1836" i="18"/>
  <c r="M1464" i="18"/>
  <c r="O5" i="18"/>
  <c r="N3666" i="18"/>
  <c r="O976" i="18"/>
  <c r="N976" i="18"/>
  <c r="M976" i="18"/>
  <c r="O956" i="18"/>
  <c r="N956" i="18"/>
  <c r="N2147" i="18"/>
  <c r="M2147" i="18"/>
  <c r="O3376" i="18"/>
  <c r="O3247" i="18"/>
  <c r="M2972" i="18"/>
  <c r="N2646" i="18"/>
  <c r="N1721" i="18"/>
  <c r="O3190" i="18"/>
  <c r="M1854" i="18"/>
  <c r="M346" i="18"/>
  <c r="M1068" i="18"/>
  <c r="N961" i="18"/>
  <c r="N2430" i="18"/>
  <c r="M1501" i="18"/>
  <c r="O2374" i="18"/>
  <c r="O3067" i="18"/>
  <c r="N4138" i="18"/>
  <c r="M3517" i="18"/>
  <c r="O2839" i="18"/>
  <c r="O408" i="18"/>
  <c r="N2345" i="18"/>
  <c r="M2345" i="18"/>
  <c r="O2143" i="18"/>
  <c r="N1124" i="18"/>
  <c r="O627" i="18"/>
  <c r="N3770" i="18"/>
  <c r="O3015" i="18"/>
  <c r="N3015" i="18"/>
  <c r="M3015" i="18"/>
  <c r="O265" i="18"/>
  <c r="N265" i="18"/>
  <c r="M265" i="18"/>
  <c r="M2539" i="18"/>
  <c r="N3254" i="18"/>
  <c r="O2657" i="18"/>
  <c r="N2657" i="18"/>
  <c r="M2657" i="18"/>
  <c r="M712" i="18"/>
  <c r="O712" i="18"/>
  <c r="N712" i="18"/>
  <c r="O2922" i="18"/>
  <c r="M2922" i="18"/>
  <c r="N2922" i="18"/>
  <c r="M2660" i="18"/>
  <c r="N2660" i="18"/>
  <c r="O2660" i="18"/>
  <c r="O758" i="18"/>
  <c r="N758" i="18"/>
  <c r="M758" i="18"/>
  <c r="M1221" i="18"/>
  <c r="N1221" i="18"/>
  <c r="O1221" i="18"/>
  <c r="O1726" i="18"/>
  <c r="M1726" i="18"/>
  <c r="N1726" i="18"/>
  <c r="O474" i="18"/>
  <c r="N474" i="18"/>
  <c r="M474" i="18"/>
  <c r="N3239" i="18"/>
  <c r="N1311" i="18"/>
  <c r="M138" i="18"/>
  <c r="L131" i="18"/>
  <c r="L2159" i="18"/>
  <c r="L19" i="18"/>
  <c r="L528" i="18"/>
  <c r="L124" i="18"/>
  <c r="L475" i="18"/>
  <c r="L1207" i="18"/>
  <c r="L76" i="18"/>
  <c r="L579" i="18"/>
  <c r="L672" i="18"/>
  <c r="L1181" i="18"/>
  <c r="L120" i="18"/>
  <c r="L205" i="18"/>
  <c r="L172" i="18"/>
  <c r="L2552" i="18"/>
  <c r="L607" i="18"/>
  <c r="L232" i="18"/>
  <c r="L1426" i="18"/>
  <c r="L815" i="18"/>
  <c r="L267" i="18"/>
  <c r="L1955" i="18"/>
  <c r="L557" i="18"/>
  <c r="L119" i="18"/>
  <c r="L1346" i="18"/>
  <c r="L316" i="18"/>
  <c r="L1000" i="18"/>
  <c r="L57" i="18"/>
  <c r="L143" i="18"/>
  <c r="L243" i="18"/>
  <c r="L524" i="18"/>
  <c r="L1071" i="18"/>
  <c r="L605" i="18"/>
  <c r="L1433" i="18"/>
  <c r="L320" i="18"/>
  <c r="L771" i="18"/>
  <c r="L1790" i="18"/>
  <c r="L1117" i="18"/>
  <c r="L21" i="18"/>
  <c r="L107" i="18"/>
  <c r="L192" i="18"/>
  <c r="L404" i="18"/>
  <c r="L879" i="18"/>
  <c r="L1743" i="18"/>
  <c r="L1039" i="18"/>
  <c r="L2209" i="18"/>
  <c r="L983" i="18"/>
  <c r="L233" i="18"/>
  <c r="L297" i="18"/>
  <c r="L361" i="18"/>
  <c r="L448" i="18"/>
  <c r="L617" i="18"/>
  <c r="L979" i="18"/>
  <c r="L1579" i="18"/>
  <c r="L1282" i="18"/>
  <c r="L3762" i="18"/>
  <c r="L595" i="18"/>
  <c r="L743" i="18"/>
  <c r="L935" i="18"/>
  <c r="L1379" i="18"/>
  <c r="L3012" i="18"/>
  <c r="L1611" i="18"/>
  <c r="L26" i="18"/>
  <c r="L90" i="18"/>
  <c r="L154" i="18"/>
  <c r="L218" i="18"/>
  <c r="L282" i="18"/>
  <c r="L346" i="18"/>
  <c r="L410" i="18"/>
  <c r="L577" i="18"/>
  <c r="L923" i="18"/>
  <c r="L1410" i="18"/>
  <c r="L1098" i="18"/>
  <c r="L1699" i="18"/>
  <c r="L1189" i="18"/>
  <c r="L2255" i="18"/>
  <c r="L1173" i="18"/>
  <c r="L1566" i="18"/>
  <c r="L2355" i="18"/>
  <c r="L1779" i="18"/>
  <c r="L2888" i="18"/>
  <c r="L717" i="18"/>
  <c r="L781" i="18"/>
  <c r="L845" i="18"/>
  <c r="L909" i="18"/>
  <c r="L973" i="18"/>
  <c r="L1037" i="18"/>
  <c r="L1201" i="18"/>
  <c r="L1601" i="18"/>
  <c r="L2357" i="18"/>
  <c r="L1398" i="18"/>
  <c r="L1569" i="18"/>
  <c r="L2529" i="18"/>
  <c r="L1206" i="18"/>
  <c r="L1610" i="18"/>
  <c r="L2382" i="18"/>
  <c r="L1846" i="18"/>
  <c r="L422" i="18"/>
  <c r="L486" i="18"/>
  <c r="L550" i="18"/>
  <c r="L614" i="18"/>
  <c r="L678" i="18"/>
  <c r="L742" i="18"/>
  <c r="L806" i="18"/>
  <c r="L870" i="18"/>
  <c r="L934" i="18"/>
  <c r="L998" i="18"/>
  <c r="L1097" i="18"/>
  <c r="L1266" i="18"/>
  <c r="L1813" i="18"/>
  <c r="L1861" i="18"/>
  <c r="L1475" i="18"/>
  <c r="L1549" i="18"/>
  <c r="L1718" i="18"/>
  <c r="L1931" i="18"/>
  <c r="L2915" i="18"/>
  <c r="L1563" i="18"/>
  <c r="L1737" i="18"/>
  <c r="L2014" i="18"/>
  <c r="L2250" i="18"/>
  <c r="L1849" i="18"/>
  <c r="L1052" i="18"/>
  <c r="L1116" i="18"/>
  <c r="L1180" i="18"/>
  <c r="L1244" i="18"/>
  <c r="L1308" i="18"/>
  <c r="L1372" i="18"/>
  <c r="L1436" i="18"/>
  <c r="L1500" i="18"/>
  <c r="L1614" i="18"/>
  <c r="L1783" i="18"/>
  <c r="L2097" i="18"/>
  <c r="L1863" i="18"/>
  <c r="L2631" i="18"/>
  <c r="L1961" i="18"/>
  <c r="L2130" i="18"/>
  <c r="L2412" i="18"/>
  <c r="L1893" i="18"/>
  <c r="L2062" i="18"/>
  <c r="L2183" i="18"/>
  <c r="L2269" i="18"/>
  <c r="L2378" i="18"/>
  <c r="L1552" i="18"/>
  <c r="L1616" i="18"/>
  <c r="L1680" i="18"/>
  <c r="L1744" i="18"/>
  <c r="L1808" i="18"/>
  <c r="L1872" i="18"/>
  <c r="L1898" i="18"/>
  <c r="L2067" i="18"/>
  <c r="L2761" i="18"/>
  <c r="L2464" i="18"/>
  <c r="L1958" i="18"/>
  <c r="L2127" i="18"/>
  <c r="L2217" i="18"/>
  <c r="L2302" i="18"/>
  <c r="L2801" i="18"/>
  <c r="L2712" i="18"/>
  <c r="L3020" i="18"/>
  <c r="L2492" i="18"/>
  <c r="L2664" i="18"/>
  <c r="L3665" i="18"/>
  <c r="L3415" i="18"/>
  <c r="L2482" i="18"/>
  <c r="L2909" i="18"/>
  <c r="L1904" i="18"/>
  <c r="L1968" i="18"/>
  <c r="L2032" i="18"/>
  <c r="L2096" i="18"/>
  <c r="L2160" i="18"/>
  <c r="L2224" i="18"/>
  <c r="L2288" i="18"/>
  <c r="L2352" i="18"/>
  <c r="L3021" i="18"/>
  <c r="L2441" i="18"/>
  <c r="L2611" i="18"/>
  <c r="L2989" i="18"/>
  <c r="L2478" i="18"/>
  <c r="L2709" i="18"/>
  <c r="L2991" i="18"/>
  <c r="L2817" i="18"/>
  <c r="L3266" i="18"/>
  <c r="L2749" i="18"/>
  <c r="L3161" i="18"/>
  <c r="L2812" i="18"/>
  <c r="L3198" i="18"/>
  <c r="L2952" i="18"/>
  <c r="L2825" i="18"/>
  <c r="L3129" i="18"/>
  <c r="L2416" i="18"/>
  <c r="L2537" i="18"/>
  <c r="L2623" i="18"/>
  <c r="L2708" i="18"/>
  <c r="L3051" i="18"/>
  <c r="L2788" i="18"/>
  <c r="L3060" i="18"/>
  <c r="L2953" i="18"/>
  <c r="L3081" i="18"/>
  <c r="L3798" i="18"/>
  <c r="L3270" i="18"/>
  <c r="L2526" i="18"/>
  <c r="L2590" i="18"/>
  <c r="L2654" i="18"/>
  <c r="L2718" i="18"/>
  <c r="L2782" i="18"/>
  <c r="L2862" i="18"/>
  <c r="L2990" i="18"/>
  <c r="L3449" i="18"/>
  <c r="L3133" i="18"/>
  <c r="L3658" i="18"/>
  <c r="J3658" i="18" s="1"/>
  <c r="L2881" i="18"/>
  <c r="L3009" i="18"/>
  <c r="L3452" i="18"/>
  <c r="L3153" i="18"/>
  <c r="L3757" i="18"/>
  <c r="L3477" i="18"/>
  <c r="L3346" i="18"/>
  <c r="L3859" i="18"/>
  <c r="L3131" i="18"/>
  <c r="L3222" i="18"/>
  <c r="L3372" i="18"/>
  <c r="L3994" i="18"/>
  <c r="L3530" i="18"/>
  <c r="L3186" i="18"/>
  <c r="L3314" i="18"/>
  <c r="L3621" i="18"/>
  <c r="L4218" i="18"/>
  <c r="L3793" i="18"/>
  <c r="L3120" i="18"/>
  <c r="L3200" i="18"/>
  <c r="L3328" i="18"/>
  <c r="L3767" i="18"/>
  <c r="L3251" i="18"/>
  <c r="L3602" i="18"/>
  <c r="L3901" i="18"/>
  <c r="L3933" i="18"/>
  <c r="L3581" i="18"/>
  <c r="L3978" i="18"/>
  <c r="L3422" i="18"/>
  <c r="L3745" i="18"/>
  <c r="L3790" i="18"/>
  <c r="L3841" i="18"/>
  <c r="L3909" i="18"/>
  <c r="L4211" i="18"/>
  <c r="L3465" i="18"/>
  <c r="L3875" i="18"/>
  <c r="L4227" i="18"/>
  <c r="L4118" i="18"/>
  <c r="L4246" i="18"/>
  <c r="L4202" i="18"/>
  <c r="L3562" i="18"/>
  <c r="L3897" i="18"/>
  <c r="L3518" i="18"/>
  <c r="L3853" i="18"/>
  <c r="L4197" i="18"/>
  <c r="L3480" i="18"/>
  <c r="L3544" i="18"/>
  <c r="L3608" i="18"/>
  <c r="L3672" i="18"/>
  <c r="L3736" i="18"/>
  <c r="L3800" i="18"/>
  <c r="L3864" i="18"/>
  <c r="L3928" i="18"/>
  <c r="L3992" i="18"/>
  <c r="L4087" i="18"/>
  <c r="L4152" i="18"/>
  <c r="L4216" i="18"/>
  <c r="O2511" i="18"/>
  <c r="N3036" i="18"/>
  <c r="M1241" i="18"/>
  <c r="O3624" i="18"/>
  <c r="N326" i="18"/>
  <c r="N2537" i="18"/>
  <c r="M3236" i="18"/>
  <c r="N4146" i="18"/>
  <c r="N1070" i="18"/>
  <c r="M2621" i="18"/>
  <c r="O1174" i="18"/>
  <c r="O4248" i="18"/>
  <c r="M1079" i="18"/>
  <c r="N3730" i="18"/>
  <c r="M3494" i="18"/>
  <c r="M3417" i="18"/>
  <c r="N1663" i="18"/>
  <c r="M527" i="18"/>
  <c r="N1717" i="18"/>
  <c r="M4012" i="18"/>
  <c r="O2009" i="18"/>
  <c r="M2979" i="18"/>
  <c r="N3902" i="18"/>
  <c r="M713" i="18"/>
  <c r="N782" i="18"/>
  <c r="M3437" i="18"/>
  <c r="N1460" i="18"/>
  <c r="M1577" i="18"/>
  <c r="M153" i="18"/>
  <c r="M2433" i="18"/>
  <c r="N386" i="18"/>
  <c r="M2493" i="18"/>
  <c r="M2105" i="18"/>
  <c r="O3094" i="18"/>
  <c r="N120" i="18"/>
  <c r="M1612" i="18"/>
  <c r="M2839" i="18"/>
  <c r="N2152" i="18"/>
  <c r="N3497" i="18"/>
  <c r="N2298" i="18"/>
  <c r="M1607" i="18"/>
  <c r="O3903" i="18"/>
  <c r="M2374" i="18"/>
  <c r="N257" i="18"/>
  <c r="N2338" i="18"/>
  <c r="M2065" i="18"/>
  <c r="O2430" i="18"/>
  <c r="N248" i="18"/>
  <c r="M3428" i="18"/>
  <c r="O918" i="18"/>
  <c r="N1424" i="18"/>
  <c r="N1501" i="18"/>
  <c r="N2311" i="18"/>
  <c r="O735" i="18"/>
  <c r="N2086" i="18"/>
  <c r="N1801" i="18"/>
  <c r="M2889" i="18"/>
  <c r="M1117" i="18"/>
  <c r="O3749" i="18"/>
  <c r="N1052" i="18"/>
  <c r="M1818" i="18"/>
  <c r="M3286" i="18"/>
  <c r="M3239" i="18"/>
  <c r="M3758" i="18"/>
  <c r="O2518" i="18"/>
  <c r="N138" i="18"/>
  <c r="L1505" i="18"/>
  <c r="L375" i="18"/>
  <c r="L209" i="18"/>
  <c r="L1111" i="18"/>
  <c r="L248" i="18"/>
  <c r="L1199" i="18"/>
  <c r="L1963" i="18"/>
  <c r="L140" i="18"/>
  <c r="L625" i="18"/>
  <c r="L800" i="18"/>
  <c r="L1482" i="18"/>
  <c r="L188" i="18"/>
  <c r="L223" i="18"/>
  <c r="L227" i="18"/>
  <c r="L29" i="18"/>
  <c r="L661" i="18"/>
  <c r="L335" i="18"/>
  <c r="L1459" i="18"/>
  <c r="L952" i="18"/>
  <c r="L279" i="18"/>
  <c r="L2125" i="18"/>
  <c r="L571" i="18"/>
  <c r="L184" i="18"/>
  <c r="L1461" i="18"/>
  <c r="L383" i="18"/>
  <c r="L1067" i="18"/>
  <c r="L63" i="18"/>
  <c r="L148" i="18"/>
  <c r="L268" i="18"/>
  <c r="L575" i="18"/>
  <c r="L1085" i="18"/>
  <c r="L657" i="18"/>
  <c r="L1485" i="18"/>
  <c r="L327" i="18"/>
  <c r="L779" i="18"/>
  <c r="L1839" i="18"/>
  <c r="L1175" i="18"/>
  <c r="L27" i="18"/>
  <c r="L112" i="18"/>
  <c r="L197" i="18"/>
  <c r="L411" i="18"/>
  <c r="L888" i="18"/>
  <c r="L1766" i="18"/>
  <c r="L1049" i="18"/>
  <c r="L2395" i="18"/>
  <c r="L995" i="18"/>
  <c r="L237" i="18"/>
  <c r="L301" i="18"/>
  <c r="L365" i="18"/>
  <c r="L457" i="18"/>
  <c r="L631" i="18"/>
  <c r="L1004" i="18"/>
  <c r="L1621" i="18"/>
  <c r="L1299" i="18"/>
  <c r="L435" i="18"/>
  <c r="L604" i="18"/>
  <c r="L748" i="18"/>
  <c r="L960" i="18"/>
  <c r="L1399" i="18"/>
  <c r="L1089" i="18"/>
  <c r="L1653" i="18"/>
  <c r="L30" i="18"/>
  <c r="L94" i="18"/>
  <c r="L158" i="18"/>
  <c r="L222" i="18"/>
  <c r="L286" i="18"/>
  <c r="L350" i="18"/>
  <c r="L414" i="18"/>
  <c r="L591" i="18"/>
  <c r="L948" i="18"/>
  <c r="L1455" i="18"/>
  <c r="L1154" i="18"/>
  <c r="L1770" i="18"/>
  <c r="L1245" i="18"/>
  <c r="L2369" i="18"/>
  <c r="L1182" i="18"/>
  <c r="L1583" i="18"/>
  <c r="L2381" i="18"/>
  <c r="L1818" i="18"/>
  <c r="L3014" i="18"/>
  <c r="L721" i="18"/>
  <c r="L785" i="18"/>
  <c r="L849" i="18"/>
  <c r="L913" i="18"/>
  <c r="L977" i="18"/>
  <c r="L1041" i="18"/>
  <c r="L1210" i="18"/>
  <c r="L1657" i="18"/>
  <c r="L2576" i="18"/>
  <c r="L1403" i="18"/>
  <c r="L1625" i="18"/>
  <c r="L1046" i="18"/>
  <c r="L1215" i="18"/>
  <c r="L1649" i="18"/>
  <c r="L2828" i="18"/>
  <c r="L1887" i="18"/>
  <c r="L426" i="18"/>
  <c r="L490" i="18"/>
  <c r="L554" i="18"/>
  <c r="L618" i="18"/>
  <c r="L682" i="18"/>
  <c r="L746" i="18"/>
  <c r="L810" i="18"/>
  <c r="L874" i="18"/>
  <c r="L938" i="18"/>
  <c r="L1002" i="18"/>
  <c r="L1106" i="18"/>
  <c r="L1275" i="18"/>
  <c r="L1830" i="18"/>
  <c r="L1869" i="18"/>
  <c r="L1479" i="18"/>
  <c r="L1558" i="18"/>
  <c r="L1727" i="18"/>
  <c r="L1977" i="18"/>
  <c r="L3331" i="18"/>
  <c r="L1577" i="18"/>
  <c r="L1746" i="18"/>
  <c r="L2023" i="18"/>
  <c r="L2261" i="18"/>
  <c r="L1862" i="18"/>
  <c r="L1056" i="18"/>
  <c r="L1120" i="18"/>
  <c r="L1184" i="18"/>
  <c r="L1248" i="18"/>
  <c r="L1312" i="18"/>
  <c r="L1376" i="18"/>
  <c r="L1440" i="18"/>
  <c r="L1504" i="18"/>
  <c r="L1623" i="18"/>
  <c r="L1797" i="18"/>
  <c r="L2106" i="18"/>
  <c r="L1867" i="18"/>
  <c r="L2643" i="18"/>
  <c r="L1970" i="18"/>
  <c r="L2333" i="18"/>
  <c r="L2428" i="18"/>
  <c r="L1902" i="18"/>
  <c r="L2071" i="18"/>
  <c r="L2189" i="18"/>
  <c r="L2274" i="18"/>
  <c r="L2385" i="18"/>
  <c r="L1556" i="18"/>
  <c r="L1620" i="18"/>
  <c r="L1684" i="18"/>
  <c r="L1748" i="18"/>
  <c r="L1812" i="18"/>
  <c r="L1876" i="18"/>
  <c r="L1907" i="18"/>
  <c r="L2081" i="18"/>
  <c r="L2796" i="18"/>
  <c r="L2765" i="18"/>
  <c r="L1967" i="18"/>
  <c r="L2137" i="18"/>
  <c r="L2222" i="18"/>
  <c r="L2307" i="18"/>
  <c r="L2856" i="18"/>
  <c r="L2763" i="18"/>
  <c r="L3069" i="18"/>
  <c r="L2497" i="18"/>
  <c r="L2683" i="18"/>
  <c r="L3810" i="18"/>
  <c r="L3453" i="18"/>
  <c r="L2519" i="18"/>
  <c r="L2924" i="18"/>
  <c r="L1908" i="18"/>
  <c r="L1972" i="18"/>
  <c r="L2036" i="18"/>
  <c r="L2100" i="18"/>
  <c r="L2164" i="18"/>
  <c r="L2228" i="18"/>
  <c r="L2292" i="18"/>
  <c r="L2356" i="18"/>
  <c r="L3038" i="18"/>
  <c r="L2446" i="18"/>
  <c r="L2629" i="18"/>
  <c r="L3006" i="18"/>
  <c r="L2494" i="18"/>
  <c r="L2827" i="18"/>
  <c r="L2998" i="18"/>
  <c r="L2824" i="18"/>
  <c r="L3355" i="18"/>
  <c r="L2755" i="18"/>
  <c r="L3235" i="18"/>
  <c r="L2832" i="18"/>
  <c r="L3239" i="18"/>
  <c r="L2969" i="18"/>
  <c r="L2861" i="18"/>
  <c r="L3212" i="18"/>
  <c r="L2425" i="18"/>
  <c r="L2543" i="18"/>
  <c r="L2628" i="18"/>
  <c r="L2713" i="18"/>
  <c r="L3150" i="18"/>
  <c r="L2813" i="18"/>
  <c r="L3075" i="18"/>
  <c r="L2962" i="18"/>
  <c r="L3276" i="18"/>
  <c r="L3899" i="18"/>
  <c r="L3326" i="18"/>
  <c r="L2530" i="18"/>
  <c r="L2594" i="18"/>
  <c r="L2658" i="18"/>
  <c r="L2722" i="18"/>
  <c r="L2786" i="18"/>
  <c r="L2871" i="18"/>
  <c r="L2999" i="18"/>
  <c r="L3485" i="18"/>
  <c r="L3158" i="18"/>
  <c r="L3670" i="18"/>
  <c r="L2890" i="18"/>
  <c r="L3018" i="18"/>
  <c r="L3461" i="18"/>
  <c r="L3194" i="18"/>
  <c r="L3770" i="18"/>
  <c r="L3487" i="18"/>
  <c r="L3351" i="18"/>
  <c r="L4032" i="18"/>
  <c r="L3135" i="18"/>
  <c r="L3231" i="18"/>
  <c r="L3450" i="18"/>
  <c r="L4019" i="18"/>
  <c r="L3558" i="18"/>
  <c r="L3195" i="18"/>
  <c r="L3323" i="18"/>
  <c r="L3655" i="18"/>
  <c r="L3342" i="18"/>
  <c r="L3883" i="18"/>
  <c r="L3124" i="18"/>
  <c r="L3205" i="18"/>
  <c r="L3333" i="18"/>
  <c r="L3775" i="18"/>
  <c r="L3260" i="18"/>
  <c r="L3678" i="18"/>
  <c r="L3913" i="18"/>
  <c r="L3958" i="18"/>
  <c r="L3598" i="18"/>
  <c r="L4003" i="18"/>
  <c r="L3431" i="18"/>
  <c r="L3778" i="18"/>
  <c r="L3846" i="18"/>
  <c r="L3858" i="18"/>
  <c r="L3915" i="18"/>
  <c r="L3341" i="18"/>
  <c r="L3515" i="18"/>
  <c r="L3881" i="18"/>
  <c r="L4241" i="18"/>
  <c r="L4223" i="18"/>
  <c r="L4129" i="18"/>
  <c r="L4222" i="18"/>
  <c r="L3577" i="18"/>
  <c r="L3931" i="18"/>
  <c r="L3533" i="18"/>
  <c r="L3887" i="18"/>
  <c r="L4217" i="18"/>
  <c r="L3484" i="18"/>
  <c r="L3548" i="18"/>
  <c r="L3612" i="18"/>
  <c r="L3676" i="18"/>
  <c r="L3740" i="18"/>
  <c r="L3804" i="18"/>
  <c r="L3868" i="18"/>
  <c r="L3932" i="18"/>
  <c r="L3996" i="18"/>
  <c r="L4092" i="18"/>
  <c r="L4156" i="18"/>
  <c r="L4220" i="18"/>
  <c r="O2937" i="18"/>
  <c r="M3043" i="18"/>
  <c r="N1241" i="18"/>
  <c r="O3940" i="18"/>
  <c r="M3624" i="18"/>
  <c r="O2422" i="18"/>
  <c r="M2919" i="18"/>
  <c r="M2537" i="18"/>
  <c r="M2915" i="18"/>
  <c r="O3416" i="18"/>
  <c r="N4092" i="18"/>
  <c r="M1120" i="18"/>
  <c r="O1070" i="18"/>
  <c r="N2621" i="18"/>
  <c r="M1174" i="18"/>
  <c r="N1079" i="18"/>
  <c r="N3494" i="18"/>
  <c r="M2273" i="18"/>
  <c r="M1893" i="18"/>
  <c r="N527" i="18"/>
  <c r="M1717" i="18"/>
  <c r="M3963" i="18"/>
  <c r="N2979" i="18"/>
  <c r="M3481" i="18"/>
  <c r="O3756" i="18"/>
  <c r="N3437" i="18"/>
  <c r="N1577" i="18"/>
  <c r="N153" i="18"/>
  <c r="M1531" i="18"/>
  <c r="N1472" i="18"/>
  <c r="M1834" i="18"/>
  <c r="M1396" i="18"/>
  <c r="M621" i="18"/>
  <c r="N2493" i="18"/>
  <c r="M2315" i="18"/>
  <c r="M1151" i="18"/>
  <c r="M3132" i="18"/>
  <c r="N2105" i="18"/>
  <c r="M3094" i="18"/>
  <c r="O689" i="18"/>
  <c r="M120" i="18"/>
  <c r="M298" i="18"/>
  <c r="N1612" i="18"/>
  <c r="N2839" i="18"/>
  <c r="M3497" i="18"/>
  <c r="N1607" i="18"/>
  <c r="M3878" i="18"/>
  <c r="M1050" i="18"/>
  <c r="N2374" i="18"/>
  <c r="N3274" i="18"/>
  <c r="M2430" i="18"/>
  <c r="N2234" i="18"/>
  <c r="O1501" i="18"/>
  <c r="M711" i="18"/>
  <c r="M1020" i="18"/>
  <c r="M3113" i="18"/>
  <c r="M513" i="18"/>
  <c r="M567" i="18"/>
  <c r="M2683" i="18"/>
  <c r="M1616" i="18"/>
  <c r="N2889" i="18"/>
  <c r="M3319" i="18"/>
  <c r="M3749" i="18"/>
  <c r="M3998" i="18"/>
  <c r="N1818" i="18"/>
  <c r="N3286" i="18"/>
  <c r="O407" i="18"/>
  <c r="N3758" i="18"/>
  <c r="M2518" i="18"/>
  <c r="L167" i="18"/>
  <c r="L500" i="18"/>
  <c r="L719" i="18"/>
  <c r="L1254" i="18"/>
  <c r="L551" i="18"/>
  <c r="L1358" i="18"/>
  <c r="L2191" i="18"/>
  <c r="L296" i="18"/>
  <c r="L652" i="18"/>
  <c r="L828" i="18"/>
  <c r="L2073" i="18"/>
  <c r="L240" i="18"/>
  <c r="L284" i="18"/>
  <c r="L247" i="18"/>
  <c r="L49" i="18"/>
  <c r="L872" i="18"/>
  <c r="L344" i="18"/>
  <c r="L2019" i="18"/>
  <c r="L1016" i="18"/>
  <c r="L291" i="18"/>
  <c r="L2343" i="18"/>
  <c r="L596" i="18"/>
  <c r="L204" i="18"/>
  <c r="L1502" i="18"/>
  <c r="L395" i="18"/>
  <c r="L1375" i="18"/>
  <c r="L68" i="18"/>
  <c r="L153" i="18"/>
  <c r="L275" i="18"/>
  <c r="L583" i="18"/>
  <c r="L1143" i="18"/>
  <c r="L723" i="18"/>
  <c r="L1509" i="18"/>
  <c r="L352" i="18"/>
  <c r="L799" i="18"/>
  <c r="L2193" i="18"/>
  <c r="L1217" i="18"/>
  <c r="L32" i="18"/>
  <c r="L117" i="18"/>
  <c r="L203" i="18"/>
  <c r="L424" i="18"/>
  <c r="L900" i="18"/>
  <c r="L1881" i="18"/>
  <c r="L1134" i="18"/>
  <c r="L2776" i="18"/>
  <c r="L1053" i="18"/>
  <c r="L241" i="18"/>
  <c r="L305" i="18"/>
  <c r="L369" i="18"/>
  <c r="L471" i="18"/>
  <c r="L640" i="18"/>
  <c r="L1011" i="18"/>
  <c r="L1679" i="18"/>
  <c r="L1351" i="18"/>
  <c r="L444" i="18"/>
  <c r="L613" i="18"/>
  <c r="L759" i="18"/>
  <c r="L967" i="18"/>
  <c r="L1445" i="18"/>
  <c r="L1145" i="18"/>
  <c r="L1711" i="18"/>
  <c r="L34" i="18"/>
  <c r="L98" i="18"/>
  <c r="L162" i="18"/>
  <c r="L226" i="18"/>
  <c r="L290" i="18"/>
  <c r="L354" i="18"/>
  <c r="L431" i="18"/>
  <c r="L600" i="18"/>
  <c r="L955" i="18"/>
  <c r="L1555" i="18"/>
  <c r="L1171" i="18"/>
  <c r="L1799" i="18"/>
  <c r="L1262" i="18"/>
  <c r="L2458" i="18"/>
  <c r="L1191" i="18"/>
  <c r="L1639" i="18"/>
  <c r="L2427" i="18"/>
  <c r="L1835" i="18"/>
  <c r="L3360" i="18"/>
  <c r="L725" i="18"/>
  <c r="L789" i="18"/>
  <c r="L853" i="18"/>
  <c r="L917" i="18"/>
  <c r="L981" i="18"/>
  <c r="L1050" i="18"/>
  <c r="L1219" i="18"/>
  <c r="L1674" i="18"/>
  <c r="L2896" i="18"/>
  <c r="L1409" i="18"/>
  <c r="L1642" i="18"/>
  <c r="L1055" i="18"/>
  <c r="L1229" i="18"/>
  <c r="L1666" i="18"/>
  <c r="L3023" i="18"/>
  <c r="L1965" i="18"/>
  <c r="L430" i="18"/>
  <c r="L494" i="18"/>
  <c r="L558" i="18"/>
  <c r="L622" i="18"/>
  <c r="L686" i="18"/>
  <c r="L750" i="18"/>
  <c r="L814" i="18"/>
  <c r="L878" i="18"/>
  <c r="L942" i="18"/>
  <c r="L1006" i="18"/>
  <c r="L1115" i="18"/>
  <c r="L1289" i="18"/>
  <c r="L1858" i="18"/>
  <c r="L1877" i="18"/>
  <c r="L1483" i="18"/>
  <c r="L1567" i="18"/>
  <c r="L1741" i="18"/>
  <c r="L1986" i="18"/>
  <c r="L3470" i="18"/>
  <c r="L1586" i="18"/>
  <c r="L1755" i="18"/>
  <c r="L2069" i="18"/>
  <c r="L2271" i="18"/>
  <c r="L1870" i="18"/>
  <c r="L1060" i="18"/>
  <c r="L1124" i="18"/>
  <c r="L1188" i="18"/>
  <c r="L1252" i="18"/>
  <c r="L1316" i="18"/>
  <c r="L1380" i="18"/>
  <c r="L1444" i="18"/>
  <c r="L1508" i="18"/>
  <c r="L1637" i="18"/>
  <c r="L1806" i="18"/>
  <c r="L2115" i="18"/>
  <c r="L1871" i="18"/>
  <c r="L2704" i="18"/>
  <c r="L1979" i="18"/>
  <c r="L2351" i="18"/>
  <c r="L2437" i="18"/>
  <c r="L1911" i="18"/>
  <c r="L2085" i="18"/>
  <c r="L2194" i="18"/>
  <c r="L2279" i="18"/>
  <c r="L2496" i="18"/>
  <c r="L1560" i="18"/>
  <c r="L1624" i="18"/>
  <c r="L1688" i="18"/>
  <c r="L1752" i="18"/>
  <c r="L1816" i="18"/>
  <c r="L1880" i="18"/>
  <c r="L1921" i="18"/>
  <c r="L2090" i="18"/>
  <c r="L2843" i="18"/>
  <c r="L2800" i="18"/>
  <c r="L1981" i="18"/>
  <c r="L2142" i="18"/>
  <c r="L2227" i="18"/>
  <c r="L2313" i="18"/>
  <c r="L3011" i="18"/>
  <c r="L2771" i="18"/>
  <c r="L3130" i="18"/>
  <c r="L2502" i="18"/>
  <c r="L2695" i="18"/>
  <c r="L3877" i="18"/>
  <c r="L3539" i="18"/>
  <c r="L2531" i="18"/>
  <c r="L2973" i="18"/>
  <c r="L1912" i="18"/>
  <c r="L1976" i="18"/>
  <c r="L2040" i="18"/>
  <c r="L2104" i="18"/>
  <c r="L2168" i="18"/>
  <c r="L2232" i="18"/>
  <c r="L2296" i="18"/>
  <c r="L2360" i="18"/>
  <c r="L3261" i="18"/>
  <c r="L2462" i="18"/>
  <c r="L2641" i="18"/>
  <c r="L3055" i="18"/>
  <c r="L2515" i="18"/>
  <c r="L2900" i="18"/>
  <c r="L3015" i="18"/>
  <c r="L2852" i="18"/>
  <c r="L3404" i="18"/>
  <c r="L2767" i="18"/>
  <c r="L3281" i="18"/>
  <c r="L2838" i="18"/>
  <c r="L3308" i="18"/>
  <c r="L3025" i="18"/>
  <c r="L2869" i="18"/>
  <c r="L3226" i="18"/>
  <c r="L2434" i="18"/>
  <c r="L2548" i="18"/>
  <c r="L2633" i="18"/>
  <c r="L2719" i="18"/>
  <c r="L3162" i="18"/>
  <c r="L2820" i="18"/>
  <c r="L3284" i="18"/>
  <c r="L2971" i="18"/>
  <c r="L3285" i="18"/>
  <c r="L3963" i="18"/>
  <c r="L3353" i="18"/>
  <c r="L2534" i="18"/>
  <c r="L2598" i="18"/>
  <c r="L2662" i="18"/>
  <c r="L2726" i="18"/>
  <c r="L2790" i="18"/>
  <c r="L2876" i="18"/>
  <c r="L3004" i="18"/>
  <c r="L3507" i="18"/>
  <c r="L3165" i="18"/>
  <c r="L3694" i="18"/>
  <c r="L2899" i="18"/>
  <c r="L3027" i="18"/>
  <c r="L3486" i="18"/>
  <c r="L3202" i="18"/>
  <c r="L3102" i="18"/>
  <c r="L3526" i="18"/>
  <c r="L3356" i="18"/>
  <c r="L4084" i="18"/>
  <c r="L3139" i="18"/>
  <c r="L3240" i="18"/>
  <c r="L3467" i="18"/>
  <c r="L4033" i="18"/>
  <c r="L3669" i="18"/>
  <c r="L3204" i="18"/>
  <c r="L3332" i="18"/>
  <c r="L3683" i="18"/>
  <c r="L3347" i="18"/>
  <c r="L3918" i="18"/>
  <c r="L3128" i="18"/>
  <c r="L3214" i="18"/>
  <c r="L3358" i="18"/>
  <c r="L3805" i="18"/>
  <c r="L3265" i="18"/>
  <c r="L3685" i="18"/>
  <c r="L3945" i="18"/>
  <c r="L3990" i="18"/>
  <c r="L3654" i="18"/>
  <c r="L4017" i="18"/>
  <c r="L3440" i="18"/>
  <c r="L3795" i="18"/>
  <c r="L3863" i="18"/>
  <c r="L3891" i="18"/>
  <c r="L3922" i="18"/>
  <c r="L3350" i="18"/>
  <c r="L3521" i="18"/>
  <c r="L3898" i="18"/>
  <c r="L3919" i="18"/>
  <c r="L3954" i="18"/>
  <c r="L4149" i="18"/>
  <c r="L4242" i="18"/>
  <c r="L3611" i="18"/>
  <c r="L3946" i="18"/>
  <c r="L3567" i="18"/>
  <c r="L3902" i="18"/>
  <c r="L4237" i="18"/>
  <c r="L3488" i="18"/>
  <c r="L3552" i="18"/>
  <c r="L3616" i="18"/>
  <c r="L3680" i="18"/>
  <c r="L3744" i="18"/>
  <c r="L3808" i="18"/>
  <c r="L3872" i="18"/>
  <c r="L3936" i="18"/>
  <c r="L4000" i="18"/>
  <c r="L4096" i="18"/>
  <c r="L4160" i="18"/>
  <c r="L4224" i="18"/>
  <c r="M2937" i="18"/>
  <c r="N3043" i="18"/>
  <c r="M3501" i="18"/>
  <c r="M3940" i="18"/>
  <c r="M2422" i="18"/>
  <c r="M1359" i="18"/>
  <c r="N2919" i="18"/>
  <c r="N2915" i="18"/>
  <c r="M3416" i="18"/>
  <c r="M3251" i="18"/>
  <c r="M3766" i="18"/>
  <c r="O4092" i="18"/>
  <c r="N1120" i="18"/>
  <c r="O2554" i="18"/>
  <c r="N2273" i="18"/>
  <c r="M2208" i="18"/>
  <c r="N1893" i="18"/>
  <c r="M2838" i="18"/>
  <c r="O4005" i="18"/>
  <c r="N3963" i="18"/>
  <c r="M2764" i="18"/>
  <c r="O3481" i="18"/>
  <c r="N3611" i="18"/>
  <c r="M3756" i="18"/>
  <c r="M2894" i="18"/>
  <c r="N1531" i="18"/>
  <c r="M1472" i="18"/>
  <c r="N1834" i="18"/>
  <c r="N1396" i="18"/>
  <c r="O621" i="18"/>
  <c r="M4007" i="18"/>
  <c r="N2315" i="18"/>
  <c r="M2424" i="18"/>
  <c r="N2389" i="18"/>
  <c r="N1151" i="18"/>
  <c r="O3132" i="18"/>
  <c r="M2969" i="18"/>
  <c r="M689" i="18"/>
  <c r="N298" i="18"/>
  <c r="O3458" i="18"/>
  <c r="M1908" i="18"/>
  <c r="O3636" i="18"/>
  <c r="N3878" i="18"/>
  <c r="O3274" i="18"/>
  <c r="M2111" i="18"/>
  <c r="N1502" i="18"/>
  <c r="M3326" i="18"/>
  <c r="M408" i="18"/>
  <c r="M2234" i="18"/>
  <c r="O3498" i="18"/>
  <c r="N1014" i="18"/>
  <c r="M1235" i="18"/>
  <c r="N711" i="18"/>
  <c r="N1020" i="18"/>
  <c r="N3113" i="18"/>
  <c r="M4043" i="18"/>
  <c r="O513" i="18"/>
  <c r="M1463" i="18"/>
  <c r="N567" i="18"/>
  <c r="M2419" i="18"/>
  <c r="N2683" i="18"/>
  <c r="N1616" i="18"/>
  <c r="M1661" i="18"/>
  <c r="O3319" i="18"/>
  <c r="M2940" i="18"/>
  <c r="N3998" i="18"/>
  <c r="O1841" i="18"/>
  <c r="N1841" i="18"/>
  <c r="M1841" i="18"/>
  <c r="N2462" i="18"/>
  <c r="M2462" i="18"/>
  <c r="O2462" i="18"/>
  <c r="N1098" i="18"/>
  <c r="M1098" i="18"/>
  <c r="O1098" i="18"/>
  <c r="O2068" i="18"/>
  <c r="N2068" i="18"/>
  <c r="M2068" i="18"/>
  <c r="N3409" i="18"/>
  <c r="O3409" i="18"/>
  <c r="M3409" i="18"/>
  <c r="O600" i="18"/>
  <c r="N600" i="18"/>
  <c r="M600" i="18"/>
  <c r="M4026" i="18"/>
  <c r="O4026" i="18"/>
  <c r="N4026" i="18"/>
  <c r="N3524" i="18"/>
  <c r="M3524" i="18"/>
  <c r="O3524" i="18"/>
  <c r="O1189" i="18"/>
  <c r="N1189" i="18"/>
  <c r="M1189" i="18"/>
  <c r="O1534" i="18"/>
  <c r="N1534" i="18"/>
  <c r="M1534" i="18"/>
  <c r="O83" i="18"/>
  <c r="N83" i="18"/>
  <c r="M83" i="18"/>
  <c r="O3306" i="18"/>
  <c r="N3306" i="18"/>
  <c r="M3306" i="18"/>
  <c r="N3124" i="18"/>
  <c r="O3124" i="18"/>
  <c r="M3124" i="18"/>
  <c r="O1332" i="18"/>
  <c r="N1332" i="18"/>
  <c r="M1332" i="18"/>
  <c r="O666" i="18"/>
  <c r="N666" i="18"/>
  <c r="M666" i="18"/>
  <c r="N2414" i="18"/>
  <c r="M2414" i="18"/>
  <c r="O2414" i="18"/>
  <c r="O590" i="18"/>
  <c r="N590" i="18"/>
  <c r="M590" i="18"/>
  <c r="O1473" i="18"/>
  <c r="N1473" i="18"/>
  <c r="M1473" i="18"/>
  <c r="O2517" i="18"/>
  <c r="N2517" i="18"/>
  <c r="M2517" i="18"/>
  <c r="N260" i="18"/>
  <c r="M260" i="18"/>
  <c r="O260" i="18"/>
  <c r="O189" i="18"/>
  <c r="N189" i="18"/>
  <c r="M189" i="18"/>
  <c r="M3374" i="18"/>
  <c r="O3374" i="18"/>
  <c r="N3374" i="18"/>
  <c r="O190" i="18"/>
  <c r="N190" i="18"/>
  <c r="M190" i="18"/>
  <c r="O82" i="18"/>
  <c r="N82" i="18"/>
  <c r="M82" i="18"/>
  <c r="N565" i="18"/>
  <c r="M565" i="18"/>
  <c r="O565" i="18"/>
  <c r="O922" i="18"/>
  <c r="N922" i="18"/>
  <c r="M922" i="18"/>
  <c r="O91" i="18"/>
  <c r="M91" i="18"/>
  <c r="N91" i="18"/>
  <c r="O3201" i="18"/>
  <c r="N3201" i="18"/>
  <c r="M3201" i="18"/>
  <c r="M514" i="18"/>
  <c r="O514" i="18"/>
  <c r="N514" i="18"/>
  <c r="O1796" i="18"/>
  <c r="N1796" i="18"/>
  <c r="M1796" i="18"/>
  <c r="O1322" i="18"/>
  <c r="N1322" i="18"/>
  <c r="M1322" i="18"/>
  <c r="O1883" i="18"/>
  <c r="N1883" i="18"/>
  <c r="M1883" i="18"/>
  <c r="N958" i="18"/>
  <c r="M958" i="18"/>
  <c r="O958" i="18"/>
  <c r="N1953" i="18"/>
  <c r="M1953" i="18"/>
  <c r="O1953" i="18"/>
  <c r="O385" i="18"/>
  <c r="N385" i="18"/>
  <c r="M385" i="18"/>
  <c r="O289" i="18"/>
  <c r="N289" i="18"/>
  <c r="M289" i="18"/>
  <c r="O2364" i="18"/>
  <c r="M2364" i="18"/>
  <c r="N2364" i="18"/>
  <c r="O24" i="18"/>
  <c r="N24" i="18"/>
  <c r="M24" i="18"/>
  <c r="O183" i="18"/>
  <c r="N183" i="18"/>
  <c r="M183" i="18"/>
  <c r="O1990" i="18"/>
  <c r="N1990" i="18"/>
  <c r="M1990" i="18"/>
  <c r="O61" i="18"/>
  <c r="N61" i="18"/>
  <c r="M61" i="18"/>
  <c r="O115" i="18"/>
  <c r="N115" i="18"/>
  <c r="M115" i="18"/>
  <c r="N1570" i="18"/>
  <c r="M1570" i="18"/>
  <c r="O1570" i="18"/>
  <c r="O1283" i="18"/>
  <c r="N1283" i="18"/>
  <c r="M1283" i="18"/>
  <c r="O4061" i="18"/>
  <c r="N4061" i="18"/>
  <c r="M4061" i="18"/>
  <c r="O1538" i="18"/>
  <c r="N1538" i="18"/>
  <c r="M1538" i="18"/>
  <c r="O2825" i="18"/>
  <c r="N2825" i="18"/>
  <c r="M2825" i="18"/>
  <c r="O2386" i="18"/>
  <c r="N2386" i="18"/>
  <c r="M2386" i="18"/>
  <c r="O2508" i="18"/>
  <c r="N2508" i="18"/>
  <c r="M2508" i="18"/>
  <c r="O2411" i="18"/>
  <c r="N2411" i="18"/>
  <c r="M2411" i="18"/>
  <c r="M4037" i="18"/>
  <c r="O4037" i="18"/>
  <c r="N4037" i="18"/>
  <c r="O17" i="18"/>
  <c r="N17" i="18"/>
  <c r="M17" i="18"/>
  <c r="O3681" i="18"/>
  <c r="N3681" i="18"/>
  <c r="M3681" i="18"/>
  <c r="O1048" i="18"/>
  <c r="N1048" i="18"/>
  <c r="M1048" i="18"/>
  <c r="O4122" i="18"/>
  <c r="M4122" i="18"/>
  <c r="N4122" i="18"/>
  <c r="O2561" i="18"/>
  <c r="N2561" i="18"/>
  <c r="M2561" i="18"/>
  <c r="O635" i="18"/>
  <c r="N635" i="18"/>
  <c r="M635" i="18"/>
  <c r="O2202" i="18"/>
  <c r="N2202" i="18"/>
  <c r="M2202" i="18"/>
  <c r="O1012" i="18"/>
  <c r="N1012" i="18"/>
  <c r="M1012" i="18"/>
  <c r="N636" i="18"/>
  <c r="M636" i="18"/>
  <c r="O636" i="18"/>
  <c r="O1747" i="18"/>
  <c r="N1747" i="18"/>
  <c r="M1747" i="18"/>
  <c r="O1856" i="18"/>
  <c r="O3601" i="18"/>
  <c r="N3601" i="18"/>
  <c r="M3601" i="18"/>
  <c r="O125" i="18"/>
  <c r="N125" i="18"/>
  <c r="M125" i="18"/>
  <c r="O3482" i="18"/>
  <c r="N3482" i="18"/>
  <c r="M3482" i="18"/>
  <c r="N3540" i="18"/>
  <c r="M3540" i="18"/>
  <c r="O3540" i="18"/>
  <c r="O3846" i="18"/>
  <c r="N3846" i="18"/>
  <c r="M3846" i="18"/>
  <c r="O162" i="18"/>
  <c r="N162" i="18"/>
  <c r="M162" i="18"/>
  <c r="N3358" i="18"/>
  <c r="O3358" i="18"/>
  <c r="M3358" i="18"/>
  <c r="O1946" i="18"/>
  <c r="N1946" i="18"/>
  <c r="M1946" i="18"/>
  <c r="N1512" i="18"/>
  <c r="M1807" i="18"/>
  <c r="O609" i="18"/>
  <c r="O3757" i="18"/>
  <c r="N775" i="18"/>
  <c r="M1972" i="18"/>
  <c r="M1980" i="18"/>
  <c r="M1993" i="18"/>
  <c r="M4155" i="18"/>
  <c r="M407" i="18"/>
  <c r="L1518" i="18"/>
  <c r="L823" i="18"/>
  <c r="L1702" i="18"/>
  <c r="L199" i="18"/>
  <c r="L787" i="18"/>
  <c r="L1749" i="18"/>
  <c r="L2785" i="18"/>
  <c r="L408" i="18"/>
  <c r="L707" i="18"/>
  <c r="L1047" i="18"/>
  <c r="L2948" i="18"/>
  <c r="L363" i="18"/>
  <c r="L343" i="18"/>
  <c r="L264" i="18"/>
  <c r="L115" i="18"/>
  <c r="L1079" i="18"/>
  <c r="L356" i="18"/>
  <c r="N2" i="18"/>
  <c r="L1286" i="18"/>
  <c r="L492" i="18"/>
  <c r="L3419" i="18"/>
  <c r="L712" i="18"/>
  <c r="L360" i="18"/>
  <c r="L1775" i="18"/>
  <c r="L407" i="18"/>
  <c r="L1442" i="18"/>
  <c r="L73" i="18"/>
  <c r="L159" i="18"/>
  <c r="L300" i="18"/>
  <c r="L589" i="18"/>
  <c r="L1347" i="18"/>
  <c r="L731" i="18"/>
  <c r="L1661" i="18"/>
  <c r="L359" i="18"/>
  <c r="L968" i="18"/>
  <c r="L2309" i="18"/>
  <c r="L1277" i="18"/>
  <c r="L37" i="18"/>
  <c r="L123" i="18"/>
  <c r="L208" i="18"/>
  <c r="L452" i="18"/>
  <c r="L912" i="18"/>
  <c r="L2038" i="18"/>
  <c r="L1263" i="18"/>
  <c r="L491" i="18"/>
  <c r="L1093" i="18"/>
  <c r="L245" i="18"/>
  <c r="L309" i="18"/>
  <c r="L373" i="18"/>
  <c r="L480" i="18"/>
  <c r="L649" i="18"/>
  <c r="L1036" i="18"/>
  <c r="L1725" i="18"/>
  <c r="L1397" i="18"/>
  <c r="L453" i="18"/>
  <c r="L627" i="18"/>
  <c r="L764" i="18"/>
  <c r="L992" i="18"/>
  <c r="L1477" i="18"/>
  <c r="L1162" i="18"/>
  <c r="L1753" i="18"/>
  <c r="L38" i="18"/>
  <c r="L102" i="18"/>
  <c r="L166" i="18"/>
  <c r="L230" i="18"/>
  <c r="L294" i="18"/>
  <c r="L358" i="18"/>
  <c r="L440" i="18"/>
  <c r="L609" i="18"/>
  <c r="L980" i="18"/>
  <c r="L1597" i="18"/>
  <c r="L1227" i="18"/>
  <c r="L1919" i="18"/>
  <c r="L1318" i="18"/>
  <c r="L3079" i="18"/>
  <c r="L1205" i="18"/>
  <c r="L1665" i="18"/>
  <c r="L2459" i="18"/>
  <c r="L1845" i="18"/>
  <c r="L3589" i="18"/>
  <c r="L729" i="18"/>
  <c r="L793" i="18"/>
  <c r="L857" i="18"/>
  <c r="L921" i="18"/>
  <c r="L985" i="18"/>
  <c r="J985" i="18" s="1"/>
  <c r="L1059" i="18"/>
  <c r="L1233" i="18"/>
  <c r="L1713" i="18"/>
  <c r="L3397" i="18"/>
  <c r="L1414" i="18"/>
  <c r="L1681" i="18"/>
  <c r="L1069" i="18"/>
  <c r="L1238" i="18"/>
  <c r="L1683" i="18"/>
  <c r="L3734" i="18"/>
  <c r="L2018" i="18"/>
  <c r="L434" i="18"/>
  <c r="L498" i="18"/>
  <c r="L562" i="18"/>
  <c r="L626" i="18"/>
  <c r="L690" i="18"/>
  <c r="L754" i="18"/>
  <c r="L818" i="18"/>
  <c r="L882" i="18"/>
  <c r="L946" i="18"/>
  <c r="L1010" i="18"/>
  <c r="L1129" i="18"/>
  <c r="L1298" i="18"/>
  <c r="L1901" i="18"/>
  <c r="L2432" i="18"/>
  <c r="L1487" i="18"/>
  <c r="L1581" i="18"/>
  <c r="L1750" i="18"/>
  <c r="L1995" i="18"/>
  <c r="L3850" i="18"/>
  <c r="L1595" i="18"/>
  <c r="L1769" i="18"/>
  <c r="L2078" i="18"/>
  <c r="L2282" i="18"/>
  <c r="L1878" i="18"/>
  <c r="L1064" i="18"/>
  <c r="L1128" i="18"/>
  <c r="L1192" i="18"/>
  <c r="L1256" i="18"/>
  <c r="L1320" i="18"/>
  <c r="L1384" i="18"/>
  <c r="L1448" i="18"/>
  <c r="L1512" i="18"/>
  <c r="L1646" i="18"/>
  <c r="L1815" i="18"/>
  <c r="L2350" i="18"/>
  <c r="L1875" i="18"/>
  <c r="L2716" i="18"/>
  <c r="L1993" i="18"/>
  <c r="L2358" i="18"/>
  <c r="L2479" i="18"/>
  <c r="L1925" i="18"/>
  <c r="L2094" i="18"/>
  <c r="L2199" i="18"/>
  <c r="L2285" i="18"/>
  <c r="L2760" i="18"/>
  <c r="L1564" i="18"/>
  <c r="L1628" i="18"/>
  <c r="L1692" i="18"/>
  <c r="L1756" i="18"/>
  <c r="L1820" i="18"/>
  <c r="L2454" i="18"/>
  <c r="L1930" i="18"/>
  <c r="L2099" i="18"/>
  <c r="L2902" i="18"/>
  <c r="L2851" i="18"/>
  <c r="L1990" i="18"/>
  <c r="L2147" i="18"/>
  <c r="L2233" i="18"/>
  <c r="L2318" i="18"/>
  <c r="L3076" i="18"/>
  <c r="L2779" i="18"/>
  <c r="L3154" i="18"/>
  <c r="L2508" i="18"/>
  <c r="L2707" i="18"/>
  <c r="L4174" i="18"/>
  <c r="L3578" i="18"/>
  <c r="L2549" i="18"/>
  <c r="L3053" i="18"/>
  <c r="L1916" i="18"/>
  <c r="L1980" i="18"/>
  <c r="L2044" i="18"/>
  <c r="L2108" i="18"/>
  <c r="L2172" i="18"/>
  <c r="L2236" i="18"/>
  <c r="L2300" i="18"/>
  <c r="L2364" i="18"/>
  <c r="L3290" i="18"/>
  <c r="L2483" i="18"/>
  <c r="L2653" i="18"/>
  <c r="L3234" i="18"/>
  <c r="L2520" i="18"/>
  <c r="L3028" i="18"/>
  <c r="L3024" i="18"/>
  <c r="L2860" i="18"/>
  <c r="L3501" i="18"/>
  <c r="L2799" i="18"/>
  <c r="L3339" i="18"/>
  <c r="L2846" i="18"/>
  <c r="L3325" i="18"/>
  <c r="L3042" i="18"/>
  <c r="L2875" i="18"/>
  <c r="L3256" i="18"/>
  <c r="L2439" i="18"/>
  <c r="L2553" i="18"/>
  <c r="L2639" i="18"/>
  <c r="L2724" i="18"/>
  <c r="L3175" i="18"/>
  <c r="L2833" i="18"/>
  <c r="L3330" i="18"/>
  <c r="L2976" i="18"/>
  <c r="L3302" i="18"/>
  <c r="L4095" i="18"/>
  <c r="L3361" i="18"/>
  <c r="L2538" i="18"/>
  <c r="L2602" i="18"/>
  <c r="L2666" i="18"/>
  <c r="L2730" i="18"/>
  <c r="L2794" i="18"/>
  <c r="L2885" i="18"/>
  <c r="L3013" i="18"/>
  <c r="L3534" i="18"/>
  <c r="L3171" i="18"/>
  <c r="L3707" i="18"/>
  <c r="L2904" i="18"/>
  <c r="L3032" i="18"/>
  <c r="L3499" i="18"/>
  <c r="L3216" i="18"/>
  <c r="L3109" i="18"/>
  <c r="L3637" i="18"/>
  <c r="L3427" i="18"/>
  <c r="L4155" i="18"/>
  <c r="L3143" i="18"/>
  <c r="L3245" i="18"/>
  <c r="L3489" i="18"/>
  <c r="L4106" i="18"/>
  <c r="L3697" i="18"/>
  <c r="L3209" i="18"/>
  <c r="L3337" i="18"/>
  <c r="L3711" i="18"/>
  <c r="L3352" i="18"/>
  <c r="L3957" i="18"/>
  <c r="L3132" i="18"/>
  <c r="L3223" i="18"/>
  <c r="L3363" i="18"/>
  <c r="L3861" i="18"/>
  <c r="L3274" i="18"/>
  <c r="L3706" i="18"/>
  <c r="L4009" i="18"/>
  <c r="L3997" i="18"/>
  <c r="L3671" i="18"/>
  <c r="L4044" i="18"/>
  <c r="L3445" i="18"/>
  <c r="L3801" i="18"/>
  <c r="L3869" i="18"/>
  <c r="L3934" i="18"/>
  <c r="L3947" i="18"/>
  <c r="L3359" i="18"/>
  <c r="L3538" i="18"/>
  <c r="L3941" i="18"/>
  <c r="L3925" i="18"/>
  <c r="L3971" i="18"/>
  <c r="L4169" i="18"/>
  <c r="L4080" i="18"/>
  <c r="L3626" i="18"/>
  <c r="L3961" i="18"/>
  <c r="L3582" i="18"/>
  <c r="L3917" i="18"/>
  <c r="L4099" i="18"/>
  <c r="L3492" i="18"/>
  <c r="L3556" i="18"/>
  <c r="L3620" i="18"/>
  <c r="L3684" i="18"/>
  <c r="L3748" i="18"/>
  <c r="L3812" i="18"/>
  <c r="L3876" i="18"/>
  <c r="L3940" i="18"/>
  <c r="L4004" i="18"/>
  <c r="L4100" i="18"/>
  <c r="L4164" i="18"/>
  <c r="L4228" i="18"/>
  <c r="N331" i="18"/>
  <c r="M896" i="18"/>
  <c r="N3501" i="18"/>
  <c r="M1101" i="18"/>
  <c r="N812" i="18"/>
  <c r="M47" i="18"/>
  <c r="N1359" i="18"/>
  <c r="M4197" i="18"/>
  <c r="N3251" i="18"/>
  <c r="M684" i="18"/>
  <c r="N3766" i="18"/>
  <c r="O3864" i="18"/>
  <c r="N3175" i="18"/>
  <c r="M3689" i="18"/>
  <c r="M3691" i="18"/>
  <c r="M1879" i="18"/>
  <c r="M2554" i="18"/>
  <c r="N2208" i="18"/>
  <c r="N2838" i="18"/>
  <c r="M3281" i="18"/>
  <c r="O3648" i="18"/>
  <c r="M4005" i="18"/>
  <c r="N1564" i="18"/>
  <c r="O3356" i="18"/>
  <c r="O2008" i="18"/>
  <c r="M2991" i="18"/>
  <c r="N2764" i="18"/>
  <c r="O3611" i="18"/>
  <c r="N3930" i="18"/>
  <c r="N2894" i="18"/>
  <c r="N3561" i="18"/>
  <c r="M2761" i="18"/>
  <c r="O3126" i="18"/>
  <c r="N1822" i="18"/>
  <c r="N16" i="18"/>
  <c r="N259" i="18"/>
  <c r="M119" i="18"/>
  <c r="M1255" i="18"/>
  <c r="N4007" i="18"/>
  <c r="N2424" i="18"/>
  <c r="M2389" i="18"/>
  <c r="M2252" i="18"/>
  <c r="N2969" i="18"/>
  <c r="M653" i="18"/>
  <c r="M3458" i="18"/>
  <c r="N1908" i="18"/>
  <c r="M3636" i="18"/>
  <c r="N2744" i="18"/>
  <c r="M427" i="18"/>
  <c r="N2749" i="18"/>
  <c r="N2111" i="18"/>
  <c r="M594" i="18"/>
  <c r="M1502" i="18"/>
  <c r="O2590" i="18"/>
  <c r="N3326" i="18"/>
  <c r="N408" i="18"/>
  <c r="N3498" i="18"/>
  <c r="O953" i="18"/>
  <c r="O1014" i="18"/>
  <c r="N1235" i="18"/>
  <c r="N3622" i="18"/>
  <c r="N4043" i="18"/>
  <c r="N1463" i="18"/>
  <c r="N2419" i="18"/>
  <c r="N2559" i="18"/>
  <c r="M2005" i="18"/>
  <c r="N1891" i="18"/>
  <c r="N1661" i="18"/>
  <c r="N2940" i="18"/>
  <c r="N2932" i="18"/>
  <c r="O2193" i="18"/>
  <c r="N2193" i="18"/>
  <c r="M2193" i="18"/>
  <c r="M523" i="18"/>
  <c r="N523" i="18"/>
  <c r="O523" i="18"/>
  <c r="O1274" i="18"/>
  <c r="N1274" i="18"/>
  <c r="M1274" i="18"/>
  <c r="O2148" i="18"/>
  <c r="N2148" i="18"/>
  <c r="M2148" i="18"/>
  <c r="O3665" i="18"/>
  <c r="N3665" i="18"/>
  <c r="M3665" i="18"/>
  <c r="M776" i="18"/>
  <c r="O776" i="18"/>
  <c r="N776" i="18"/>
  <c r="O4106" i="18"/>
  <c r="N4106" i="18"/>
  <c r="M4106" i="18"/>
  <c r="M239" i="18"/>
  <c r="O239" i="18"/>
  <c r="N239" i="18"/>
  <c r="O2085" i="18"/>
  <c r="N2085" i="18"/>
  <c r="M2085" i="18"/>
  <c r="M1710" i="18"/>
  <c r="O1710" i="18"/>
  <c r="N1710" i="18"/>
  <c r="O1875" i="18"/>
  <c r="N1875" i="18"/>
  <c r="M1875" i="18"/>
  <c r="N3386" i="18"/>
  <c r="O3386" i="18"/>
  <c r="M3386" i="18"/>
  <c r="N3444" i="18"/>
  <c r="M3444" i="18"/>
  <c r="O3444" i="18"/>
  <c r="O932" i="18"/>
  <c r="N932" i="18"/>
  <c r="M932" i="18"/>
  <c r="O378" i="18"/>
  <c r="N378" i="18"/>
  <c r="M378" i="18"/>
  <c r="O2350" i="18"/>
  <c r="M2350" i="18"/>
  <c r="N2350" i="18"/>
  <c r="O526" i="18"/>
  <c r="N526" i="18"/>
  <c r="M526" i="18"/>
  <c r="O1409" i="18"/>
  <c r="N1409" i="18"/>
  <c r="M1409" i="18"/>
  <c r="M399" i="18"/>
  <c r="O399" i="18"/>
  <c r="N399" i="18"/>
  <c r="O3271" i="18"/>
  <c r="N3271" i="18"/>
  <c r="M3271" i="18"/>
  <c r="O1075" i="18"/>
  <c r="M1075" i="18"/>
  <c r="N1075" i="18"/>
  <c r="N3310" i="18"/>
  <c r="O3310" i="18"/>
  <c r="M3310" i="18"/>
  <c r="O46" i="18"/>
  <c r="N46" i="18"/>
  <c r="M46" i="18"/>
  <c r="O18" i="18"/>
  <c r="N18" i="18"/>
  <c r="M18" i="18"/>
  <c r="N501" i="18"/>
  <c r="O501" i="18"/>
  <c r="M501" i="18"/>
  <c r="O266" i="18"/>
  <c r="N266" i="18"/>
  <c r="M266" i="18"/>
  <c r="M1294" i="18"/>
  <c r="O1294" i="18"/>
  <c r="N1294" i="18"/>
  <c r="O3137" i="18"/>
  <c r="N3137" i="18"/>
  <c r="M3137" i="18"/>
  <c r="M450" i="18"/>
  <c r="O450" i="18"/>
  <c r="N450" i="18"/>
  <c r="M1524" i="18"/>
  <c r="O1524" i="18"/>
  <c r="N1524" i="18"/>
  <c r="O1178" i="18"/>
  <c r="N1178" i="18"/>
  <c r="M1178" i="18"/>
  <c r="M811" i="18"/>
  <c r="O811" i="18"/>
  <c r="N811" i="18"/>
  <c r="O894" i="18"/>
  <c r="N894" i="18"/>
  <c r="M894" i="18"/>
  <c r="N1889" i="18"/>
  <c r="M1889" i="18"/>
  <c r="O1889" i="18"/>
  <c r="O177" i="18"/>
  <c r="N177" i="18"/>
  <c r="M177" i="18"/>
  <c r="O1018" i="18"/>
  <c r="N1018" i="18"/>
  <c r="M1018" i="18"/>
  <c r="N3627" i="18"/>
  <c r="O3627" i="18"/>
  <c r="M3627" i="18"/>
  <c r="O316" i="18"/>
  <c r="N316" i="18"/>
  <c r="M316" i="18"/>
  <c r="O2173" i="18"/>
  <c r="N2173" i="18"/>
  <c r="M2173" i="18"/>
  <c r="O2267" i="18"/>
  <c r="N2267" i="18"/>
  <c r="M2267" i="18"/>
  <c r="N589" i="18"/>
  <c r="O589" i="18"/>
  <c r="M589" i="18"/>
  <c r="O169" i="18"/>
  <c r="N169" i="18"/>
  <c r="M169" i="18"/>
  <c r="O2651" i="18"/>
  <c r="N2651" i="18"/>
  <c r="M2651" i="18"/>
  <c r="O2034" i="18"/>
  <c r="N2034" i="18"/>
  <c r="M2034" i="18"/>
  <c r="O70" i="18"/>
  <c r="N70" i="18"/>
  <c r="M70" i="18"/>
  <c r="O1597" i="18"/>
  <c r="M1597" i="18"/>
  <c r="N1597" i="18"/>
  <c r="O3551" i="18"/>
  <c r="N3551" i="18"/>
  <c r="M3551" i="18"/>
  <c r="O2443" i="18"/>
  <c r="N2443" i="18"/>
  <c r="M2443" i="18"/>
  <c r="O2565" i="18"/>
  <c r="N2565" i="18"/>
  <c r="M2565" i="18"/>
  <c r="O2649" i="18"/>
  <c r="M2649" i="18"/>
  <c r="N2649" i="18"/>
  <c r="O193" i="18"/>
  <c r="N193" i="18"/>
  <c r="M193" i="18"/>
  <c r="N3761" i="18"/>
  <c r="M3761" i="18"/>
  <c r="O3761" i="18"/>
  <c r="O1224" i="18"/>
  <c r="N1224" i="18"/>
  <c r="M1224" i="18"/>
  <c r="O916" i="18"/>
  <c r="N916" i="18"/>
  <c r="M916" i="18"/>
  <c r="O277" i="18"/>
  <c r="N277" i="18"/>
  <c r="M277" i="18"/>
  <c r="O2737" i="18"/>
  <c r="N2737" i="18"/>
  <c r="M2737" i="18"/>
  <c r="O1291" i="18"/>
  <c r="N1291" i="18"/>
  <c r="M1291" i="18"/>
  <c r="O2362" i="18"/>
  <c r="N2362" i="18"/>
  <c r="M2362" i="18"/>
  <c r="O1684" i="18"/>
  <c r="N1684" i="18"/>
  <c r="M1684" i="18"/>
  <c r="O425" i="18"/>
  <c r="N425" i="18"/>
  <c r="M425" i="18"/>
  <c r="O1811" i="18"/>
  <c r="N1811" i="18"/>
  <c r="M1811" i="18"/>
  <c r="O466" i="18"/>
  <c r="N466" i="18"/>
  <c r="M466" i="18"/>
  <c r="O142" i="18"/>
  <c r="N142" i="18"/>
  <c r="M142" i="18"/>
  <c r="N685" i="18"/>
  <c r="M685" i="18"/>
  <c r="O685" i="18"/>
  <c r="O3642" i="18"/>
  <c r="M3642" i="18"/>
  <c r="N3642" i="18"/>
  <c r="N3620" i="18"/>
  <c r="M3620" i="18"/>
  <c r="O3620" i="18"/>
  <c r="O131" i="18"/>
  <c r="N131" i="18"/>
  <c r="M131" i="18"/>
  <c r="O258" i="18"/>
  <c r="N258" i="18"/>
  <c r="M258" i="18"/>
  <c r="O27" i="18"/>
  <c r="M27" i="18"/>
  <c r="N27" i="18"/>
  <c r="M2096" i="18"/>
  <c r="O3798" i="18"/>
  <c r="N1993" i="18"/>
  <c r="N4155" i="18"/>
  <c r="L904" i="18"/>
  <c r="L1028" i="18"/>
  <c r="L588" i="18"/>
  <c r="L671" i="18"/>
  <c r="L848" i="18"/>
  <c r="L2171" i="18"/>
  <c r="L367" i="18"/>
  <c r="L484" i="18"/>
  <c r="L736" i="18"/>
  <c r="L1422" i="18"/>
  <c r="L35" i="18"/>
  <c r="L447" i="18"/>
  <c r="L421" i="18"/>
  <c r="L328" i="18"/>
  <c r="L135" i="18"/>
  <c r="L1126" i="18"/>
  <c r="L368" i="18"/>
  <c r="L40" i="18"/>
  <c r="L1338" i="18"/>
  <c r="L680" i="18"/>
  <c r="L51" i="18"/>
  <c r="L836" i="18"/>
  <c r="L428" i="18"/>
  <c r="L1866" i="18"/>
  <c r="L483" i="18"/>
  <c r="L1874" i="18"/>
  <c r="L79" i="18"/>
  <c r="L164" i="18"/>
  <c r="L307" i="18"/>
  <c r="L597" i="18"/>
  <c r="L1415" i="18"/>
  <c r="L751" i="18"/>
  <c r="L1927" i="18"/>
  <c r="L384" i="18"/>
  <c r="L1075" i="18"/>
  <c r="L2475" i="18"/>
  <c r="L1385" i="18"/>
  <c r="L43" i="18"/>
  <c r="L128" i="18"/>
  <c r="L213" i="18"/>
  <c r="L460" i="18"/>
  <c r="L924" i="18"/>
  <c r="L2138" i="18"/>
  <c r="L1294" i="18"/>
  <c r="L564" i="18"/>
  <c r="L1222" i="18"/>
  <c r="L249" i="18"/>
  <c r="L313" i="18"/>
  <c r="L377" i="18"/>
  <c r="L489" i="18"/>
  <c r="L663" i="18"/>
  <c r="L1043" i="18"/>
  <c r="L1825" i="18"/>
  <c r="L1417" i="18"/>
  <c r="L467" i="18"/>
  <c r="L636" i="18"/>
  <c r="L775" i="18"/>
  <c r="L999" i="18"/>
  <c r="L1489" i="18"/>
  <c r="L1218" i="18"/>
  <c r="L1841" i="18"/>
  <c r="L42" i="18"/>
  <c r="L106" i="18"/>
  <c r="L170" i="18"/>
  <c r="L234" i="18"/>
  <c r="L298" i="18"/>
  <c r="L362" i="18"/>
  <c r="L449" i="18"/>
  <c r="L623" i="18"/>
  <c r="L987" i="18"/>
  <c r="L1626" i="18"/>
  <c r="L1253" i="18"/>
  <c r="L2037" i="18"/>
  <c r="L1343" i="18"/>
  <c r="L1045" i="18"/>
  <c r="L1214" i="18"/>
  <c r="L1721" i="18"/>
  <c r="L2491" i="18"/>
  <c r="L1882" i="18"/>
  <c r="L669" i="18"/>
  <c r="L733" i="18"/>
  <c r="L797" i="18"/>
  <c r="L861" i="18"/>
  <c r="L925" i="18"/>
  <c r="L989" i="18"/>
  <c r="L1073" i="18"/>
  <c r="L1242" i="18"/>
  <c r="L1730" i="18"/>
  <c r="L1334" i="18"/>
  <c r="L1419" i="18"/>
  <c r="L1698" i="18"/>
  <c r="L1078" i="18"/>
  <c r="L1247" i="18"/>
  <c r="L1722" i="18"/>
  <c r="L1469" i="18"/>
  <c r="L2111" i="18"/>
  <c r="L438" i="18"/>
  <c r="L502" i="18"/>
  <c r="L566" i="18"/>
  <c r="L630" i="18"/>
  <c r="L694" i="18"/>
  <c r="L758" i="18"/>
  <c r="L822" i="18"/>
  <c r="L886" i="18"/>
  <c r="L950" i="18"/>
  <c r="L1014" i="18"/>
  <c r="L1138" i="18"/>
  <c r="L1307" i="18"/>
  <c r="L1954" i="18"/>
  <c r="L2481" i="18"/>
  <c r="L1491" i="18"/>
  <c r="L1590" i="18"/>
  <c r="L1759" i="18"/>
  <c r="L2041" i="18"/>
  <c r="L1854" i="18"/>
  <c r="L1609" i="18"/>
  <c r="L1778" i="18"/>
  <c r="L2087" i="18"/>
  <c r="L2293" i="18"/>
  <c r="L2417" i="18"/>
  <c r="L1068" i="18"/>
  <c r="L1132" i="18"/>
  <c r="L1196" i="18"/>
  <c r="L1260" i="18"/>
  <c r="L1324" i="18"/>
  <c r="L1388" i="18"/>
  <c r="L1452" i="18"/>
  <c r="L1516" i="18"/>
  <c r="L1655" i="18"/>
  <c r="L1829" i="18"/>
  <c r="L2375" i="18"/>
  <c r="L1879" i="18"/>
  <c r="L2731" i="18"/>
  <c r="L2002" i="18"/>
  <c r="L2365" i="18"/>
  <c r="L2486" i="18"/>
  <c r="L1934" i="18"/>
  <c r="L2103" i="18"/>
  <c r="L2205" i="18"/>
  <c r="L2290" i="18"/>
  <c r="L2777" i="18"/>
  <c r="L1568" i="18"/>
  <c r="L1632" i="18"/>
  <c r="L1696" i="18"/>
  <c r="L1760" i="18"/>
  <c r="L1824" i="18"/>
  <c r="L2470" i="18"/>
  <c r="L1939" i="18"/>
  <c r="L2113" i="18"/>
  <c r="L3030" i="18"/>
  <c r="L2880" i="18"/>
  <c r="L1999" i="18"/>
  <c r="L2153" i="18"/>
  <c r="L2238" i="18"/>
  <c r="L2323" i="18"/>
  <c r="L3118" i="18"/>
  <c r="L2863" i="18"/>
  <c r="L3229" i="18"/>
  <c r="L2513" i="18"/>
  <c r="L2720" i="18"/>
  <c r="L2764" i="18"/>
  <c r="L3962" i="18"/>
  <c r="L2561" i="18"/>
  <c r="L3070" i="18"/>
  <c r="L1920" i="18"/>
  <c r="L1984" i="18"/>
  <c r="L2048" i="18"/>
  <c r="L2112" i="18"/>
  <c r="L2176" i="18"/>
  <c r="L2240" i="18"/>
  <c r="L2304" i="18"/>
  <c r="L2368" i="18"/>
  <c r="L3321" i="18"/>
  <c r="L2488" i="18"/>
  <c r="L2672" i="18"/>
  <c r="L3494" i="18"/>
  <c r="L2539" i="18"/>
  <c r="L3043" i="18"/>
  <c r="L3071" i="18"/>
  <c r="L2866" i="18"/>
  <c r="L3542" i="18"/>
  <c r="L2831" i="18"/>
  <c r="L3370" i="18"/>
  <c r="L2889" i="18"/>
  <c r="L3387" i="18"/>
  <c r="L3252" i="18"/>
  <c r="L2883" i="18"/>
  <c r="L3267" i="18"/>
  <c r="L2448" i="18"/>
  <c r="L2559" i="18"/>
  <c r="L2644" i="18"/>
  <c r="L2729" i="18"/>
  <c r="L3189" i="18"/>
  <c r="L2841" i="18"/>
  <c r="L3376" i="18"/>
  <c r="L2985" i="18"/>
  <c r="L3343" i="18"/>
  <c r="L4199" i="18"/>
  <c r="L3380" i="18"/>
  <c r="L2542" i="18"/>
  <c r="L2606" i="18"/>
  <c r="L2670" i="18"/>
  <c r="L2734" i="18"/>
  <c r="L2798" i="18"/>
  <c r="L2894" i="18"/>
  <c r="L3022" i="18"/>
  <c r="L3583" i="18"/>
  <c r="L3179" i="18"/>
  <c r="L3843" i="18"/>
  <c r="L2913" i="18"/>
  <c r="L3041" i="18"/>
  <c r="L3511" i="18"/>
  <c r="L3224" i="18"/>
  <c r="L3134" i="18"/>
  <c r="L3659" i="18"/>
  <c r="L3433" i="18"/>
  <c r="L4245" i="18"/>
  <c r="L3147" i="18"/>
  <c r="L3254" i="18"/>
  <c r="L3495" i="18"/>
  <c r="L4133" i="18"/>
  <c r="L3703" i="18"/>
  <c r="L3218" i="18"/>
  <c r="L3394" i="18"/>
  <c r="L3718" i="18"/>
  <c r="L3389" i="18"/>
  <c r="L4034" i="18"/>
  <c r="L3136" i="18"/>
  <c r="L3232" i="18"/>
  <c r="L3395" i="18"/>
  <c r="L4134" i="18"/>
  <c r="L3283" i="18"/>
  <c r="L3713" i="18"/>
  <c r="L4043" i="18"/>
  <c r="L4029" i="18"/>
  <c r="L3677" i="18"/>
  <c r="L4053" i="18"/>
  <c r="L3454" i="18"/>
  <c r="L3851" i="18"/>
  <c r="L3921" i="18"/>
  <c r="L3973" i="18"/>
  <c r="L3979" i="18"/>
  <c r="L3368" i="18"/>
  <c r="L3571" i="18"/>
  <c r="L3967" i="18"/>
  <c r="L3942" i="18"/>
  <c r="L3977" i="18"/>
  <c r="L4189" i="18"/>
  <c r="L4098" i="18"/>
  <c r="L3641" i="18"/>
  <c r="L3995" i="18"/>
  <c r="L3597" i="18"/>
  <c r="L3951" i="18"/>
  <c r="L4119" i="18"/>
  <c r="L3496" i="18"/>
  <c r="L3560" i="18"/>
  <c r="L3624" i="18"/>
  <c r="L3688" i="18"/>
  <c r="L3752" i="18"/>
  <c r="L3816" i="18"/>
  <c r="L3880" i="18"/>
  <c r="L3944" i="18"/>
  <c r="L4008" i="18"/>
  <c r="L4104" i="18"/>
  <c r="L4168" i="18"/>
  <c r="L4232" i="18"/>
  <c r="M1542" i="18"/>
  <c r="M331" i="18"/>
  <c r="N896" i="18"/>
  <c r="M4183" i="18"/>
  <c r="M2156" i="18"/>
  <c r="N47" i="18"/>
  <c r="O4197" i="18"/>
  <c r="M1568" i="18"/>
  <c r="N684" i="18"/>
  <c r="O3804" i="18"/>
  <c r="O2425" i="18"/>
  <c r="M3864" i="18"/>
  <c r="O3175" i="18"/>
  <c r="M1481" i="18"/>
  <c r="O3689" i="18"/>
  <c r="O3691" i="18"/>
  <c r="N1879" i="18"/>
  <c r="O3692" i="18"/>
  <c r="N2681" i="18"/>
  <c r="N1815" i="18"/>
  <c r="N3281" i="18"/>
  <c r="M3648" i="18"/>
  <c r="O1564" i="18"/>
  <c r="M3356" i="18"/>
  <c r="O4152" i="18"/>
  <c r="M2008" i="18"/>
  <c r="O3930" i="18"/>
  <c r="M2893" i="18"/>
  <c r="N1637" i="18"/>
  <c r="M3561" i="18"/>
  <c r="M3126" i="18"/>
  <c r="M16" i="18"/>
  <c r="M1572" i="18"/>
  <c r="O259" i="18"/>
  <c r="O877" i="18"/>
  <c r="O119" i="18"/>
  <c r="N1255" i="18"/>
  <c r="M1004" i="18"/>
  <c r="N2252" i="18"/>
  <c r="O3292" i="18"/>
  <c r="M3398" i="18"/>
  <c r="M310" i="18"/>
  <c r="O653" i="18"/>
  <c r="M2700" i="18"/>
  <c r="N2348" i="18"/>
  <c r="O2744" i="18"/>
  <c r="O427" i="18"/>
  <c r="M3743" i="18"/>
  <c r="M2749" i="18"/>
  <c r="N594" i="18"/>
  <c r="M2590" i="18"/>
  <c r="M953" i="18"/>
  <c r="M1744" i="18"/>
  <c r="O3165" i="18"/>
  <c r="M2447" i="18"/>
  <c r="O2726" i="18"/>
  <c r="O3622" i="18"/>
  <c r="M2824" i="18"/>
  <c r="O2559" i="18"/>
  <c r="N2005" i="18"/>
  <c r="M3834" i="18"/>
  <c r="M1891" i="18"/>
  <c r="M4055" i="18"/>
  <c r="O2932" i="18"/>
  <c r="O830" i="18"/>
  <c r="N830" i="18"/>
  <c r="M830" i="18"/>
  <c r="O1825" i="18"/>
  <c r="N1825" i="18"/>
  <c r="M1825" i="18"/>
  <c r="N2122" i="18"/>
  <c r="M2122" i="18"/>
  <c r="O2122" i="18"/>
  <c r="O1310" i="18"/>
  <c r="N1310" i="18"/>
  <c r="M1310" i="18"/>
  <c r="N23" i="18"/>
  <c r="M23" i="18"/>
  <c r="O23" i="18"/>
  <c r="N762" i="18"/>
  <c r="M762" i="18"/>
  <c r="O762" i="18"/>
  <c r="N3242" i="18"/>
  <c r="M3242" i="18"/>
  <c r="O3242" i="18"/>
  <c r="O2876" i="18"/>
  <c r="N2876" i="18"/>
  <c r="M2876" i="18"/>
  <c r="N825" i="18"/>
  <c r="M825" i="18"/>
  <c r="O825" i="18"/>
  <c r="O454" i="18"/>
  <c r="N454" i="18"/>
  <c r="M454" i="18"/>
  <c r="O4030" i="18"/>
  <c r="N4030" i="18"/>
  <c r="M4030" i="18"/>
  <c r="N2544" i="18"/>
  <c r="M2544" i="18"/>
  <c r="O2544" i="18"/>
  <c r="O124" i="18"/>
  <c r="N124" i="18"/>
  <c r="M124" i="18"/>
  <c r="O1664" i="18"/>
  <c r="N1664" i="18"/>
  <c r="M1664" i="18"/>
  <c r="N3937" i="18"/>
  <c r="O3937" i="18"/>
  <c r="M3937" i="18"/>
  <c r="M2827" i="18"/>
  <c r="N2827" i="18"/>
  <c r="O2827" i="18"/>
  <c r="O3679" i="18"/>
  <c r="N3679" i="18"/>
  <c r="M3679" i="18"/>
  <c r="O2713" i="18"/>
  <c r="M2713" i="18"/>
  <c r="N2713" i="18"/>
  <c r="N465" i="18"/>
  <c r="O465" i="18"/>
  <c r="M465" i="18"/>
  <c r="O126" i="18"/>
  <c r="N126" i="18"/>
  <c r="M126" i="18"/>
  <c r="O255" i="18"/>
  <c r="N255" i="18"/>
  <c r="M255" i="18"/>
  <c r="N1428" i="18"/>
  <c r="M1428" i="18"/>
  <c r="O1428" i="18"/>
  <c r="O389" i="18"/>
  <c r="N389" i="18"/>
  <c r="M389" i="18"/>
  <c r="O2913" i="18"/>
  <c r="M2913" i="18"/>
  <c r="N2913" i="18"/>
  <c r="O1851" i="18"/>
  <c r="N1851" i="18"/>
  <c r="M1851" i="18"/>
  <c r="O3402" i="18"/>
  <c r="M3402" i="18"/>
  <c r="N3402" i="18"/>
  <c r="O2500" i="18"/>
  <c r="N2500" i="18"/>
  <c r="M2500" i="18"/>
  <c r="N505" i="18"/>
  <c r="M505" i="18"/>
  <c r="O505" i="18"/>
  <c r="O1955" i="18"/>
  <c r="N1955" i="18"/>
  <c r="M1955" i="18"/>
  <c r="O562" i="18"/>
  <c r="N562" i="18"/>
  <c r="M562" i="18"/>
  <c r="O414" i="18"/>
  <c r="N414" i="18"/>
  <c r="M414" i="18"/>
  <c r="O2381" i="18"/>
  <c r="N2381" i="18"/>
  <c r="M2381" i="18"/>
  <c r="M247" i="18"/>
  <c r="O247" i="18"/>
  <c r="N247" i="18"/>
  <c r="O159" i="18"/>
  <c r="N159" i="18"/>
  <c r="M159" i="18"/>
  <c r="O451" i="18"/>
  <c r="N451" i="18"/>
  <c r="M451" i="18"/>
  <c r="M3277" i="18"/>
  <c r="O1506" i="18"/>
  <c r="N1506" i="18"/>
  <c r="M1506" i="18"/>
  <c r="O203" i="18"/>
  <c r="M203" i="18"/>
  <c r="N203" i="18"/>
  <c r="N2096" i="18"/>
  <c r="O3117" i="18"/>
  <c r="M3798" i="18"/>
  <c r="O3128" i="18"/>
  <c r="L432" i="18"/>
  <c r="L2170" i="18"/>
  <c r="L1411" i="18"/>
  <c r="L1007" i="18"/>
  <c r="L1032" i="18"/>
  <c r="L2675" i="18"/>
  <c r="L523" i="18"/>
  <c r="L756" i="18"/>
  <c r="L1008" i="18"/>
  <c r="L1785" i="18"/>
  <c r="L103" i="18"/>
  <c r="L804" i="18"/>
  <c r="L656" i="18"/>
  <c r="L565" i="18"/>
  <c r="L200" i="18"/>
  <c r="L1423" i="18"/>
  <c r="L380" i="18"/>
  <c r="L60" i="18"/>
  <c r="L1395" i="18"/>
  <c r="L795" i="18"/>
  <c r="L71" i="18"/>
  <c r="L895" i="18"/>
  <c r="L479" i="18"/>
  <c r="L3555" i="18"/>
  <c r="L493" i="18"/>
  <c r="L2787" i="18"/>
  <c r="L84" i="18"/>
  <c r="L169" i="18"/>
  <c r="L332" i="18"/>
  <c r="L675" i="18"/>
  <c r="L1630" i="18"/>
  <c r="L808" i="18"/>
  <c r="L1983" i="18"/>
  <c r="L391" i="18"/>
  <c r="L1102" i="18"/>
  <c r="L2957" i="18"/>
  <c r="L1421" i="18"/>
  <c r="L48" i="18"/>
  <c r="L133" i="18"/>
  <c r="L219" i="18"/>
  <c r="L511" i="18"/>
  <c r="L991" i="18"/>
  <c r="L2476" i="18"/>
  <c r="L1305" i="18"/>
  <c r="L637" i="18"/>
  <c r="L1322" i="18"/>
  <c r="L253" i="18"/>
  <c r="L317" i="18"/>
  <c r="L381" i="18"/>
  <c r="L503" i="18"/>
  <c r="L812" i="18"/>
  <c r="L1103" i="18"/>
  <c r="L2055" i="18"/>
  <c r="L1437" i="18"/>
  <c r="L476" i="18"/>
  <c r="L645" i="18"/>
  <c r="L780" i="18"/>
  <c r="L1024" i="18"/>
  <c r="L1538" i="18"/>
  <c r="L1235" i="18"/>
  <c r="L1910" i="18"/>
  <c r="L46" i="18"/>
  <c r="L110" i="18"/>
  <c r="L174" i="18"/>
  <c r="L238" i="18"/>
  <c r="L302" i="18"/>
  <c r="L366" i="18"/>
  <c r="L463" i="18"/>
  <c r="L632" i="18"/>
  <c r="L1012" i="18"/>
  <c r="L1697" i="18"/>
  <c r="L1309" i="18"/>
  <c r="L2155" i="18"/>
  <c r="L1363" i="18"/>
  <c r="L1054" i="18"/>
  <c r="L1223" i="18"/>
  <c r="L1738" i="18"/>
  <c r="L3563" i="18"/>
  <c r="L1946" i="18"/>
  <c r="L673" i="18"/>
  <c r="L737" i="18"/>
  <c r="L801" i="18"/>
  <c r="L865" i="18"/>
  <c r="L929" i="18"/>
  <c r="L993" i="18"/>
  <c r="L1082" i="18"/>
  <c r="L1251" i="18"/>
  <c r="L1747" i="18"/>
  <c r="L1339" i="18"/>
  <c r="L1425" i="18"/>
  <c r="L1715" i="18"/>
  <c r="L1087" i="18"/>
  <c r="L1261" i="18"/>
  <c r="L1739" i="18"/>
  <c r="L1494" i="18"/>
  <c r="L2129" i="18"/>
  <c r="L442" i="18"/>
  <c r="L506" i="18"/>
  <c r="L570" i="18"/>
  <c r="L634" i="18"/>
  <c r="L698" i="18"/>
  <c r="L762" i="18"/>
  <c r="L826" i="18"/>
  <c r="L890" i="18"/>
  <c r="L954" i="18"/>
  <c r="L1018" i="18"/>
  <c r="L1147" i="18"/>
  <c r="L1321" i="18"/>
  <c r="L2047" i="18"/>
  <c r="L2500" i="18"/>
  <c r="L1495" i="18"/>
  <c r="L1599" i="18"/>
  <c r="L1773" i="18"/>
  <c r="L2050" i="18"/>
  <c r="L2449" i="18"/>
  <c r="L1618" i="18"/>
  <c r="L1787" i="18"/>
  <c r="L2133" i="18"/>
  <c r="L2303" i="18"/>
  <c r="L2433" i="18"/>
  <c r="L1072" i="18"/>
  <c r="L1136" i="18"/>
  <c r="L1200" i="18"/>
  <c r="L1264" i="18"/>
  <c r="L1328" i="18"/>
  <c r="L1392" i="18"/>
  <c r="L1456" i="18"/>
  <c r="L1520" i="18"/>
  <c r="L1669" i="18"/>
  <c r="L1838" i="18"/>
  <c r="L2389" i="18"/>
  <c r="L1883" i="18"/>
  <c r="L2815" i="18"/>
  <c r="L2011" i="18"/>
  <c r="L2383" i="18"/>
  <c r="L2535" i="18"/>
  <c r="L1943" i="18"/>
  <c r="L2117" i="18"/>
  <c r="L2210" i="18"/>
  <c r="L2295" i="18"/>
  <c r="L2816" i="18"/>
  <c r="L1572" i="18"/>
  <c r="L1636" i="18"/>
  <c r="L1700" i="18"/>
  <c r="L1764" i="18"/>
  <c r="L1828" i="18"/>
  <c r="L2547" i="18"/>
  <c r="L1953" i="18"/>
  <c r="L2122" i="18"/>
  <c r="L3197" i="18"/>
  <c r="L2910" i="18"/>
  <c r="L2013" i="18"/>
  <c r="L2158" i="18"/>
  <c r="L2243" i="18"/>
  <c r="L2329" i="18"/>
  <c r="L2560" i="18"/>
  <c r="L2970" i="18"/>
  <c r="L3377" i="18"/>
  <c r="L2518" i="18"/>
  <c r="L2727" i="18"/>
  <c r="L2772" i="18"/>
  <c r="L4048" i="18"/>
  <c r="L2573" i="18"/>
  <c r="L3086" i="18"/>
  <c r="L1924" i="18"/>
  <c r="L1988" i="18"/>
  <c r="L2052" i="18"/>
  <c r="L2116" i="18"/>
  <c r="L2180" i="18"/>
  <c r="L2244" i="18"/>
  <c r="L2308" i="18"/>
  <c r="L2372" i="18"/>
  <c r="L3385" i="18"/>
  <c r="L2493" i="18"/>
  <c r="L2684" i="18"/>
  <c r="L3714" i="18"/>
  <c r="L2551" i="18"/>
  <c r="L3097" i="18"/>
  <c r="L3080" i="18"/>
  <c r="L2874" i="18"/>
  <c r="L3630" i="18"/>
  <c r="L2868" i="18"/>
  <c r="L3425" i="18"/>
  <c r="L2897" i="18"/>
  <c r="L3407" i="18"/>
  <c r="L3298" i="18"/>
  <c r="L2891" i="18"/>
  <c r="L3313" i="18"/>
  <c r="L2457" i="18"/>
  <c r="L2564" i="18"/>
  <c r="L2649" i="18"/>
  <c r="L2735" i="18"/>
  <c r="L3257" i="18"/>
  <c r="L2847" i="18"/>
  <c r="L3447" i="18"/>
  <c r="L2994" i="18"/>
  <c r="L3398" i="18"/>
  <c r="L4243" i="18"/>
  <c r="L3430" i="18"/>
  <c r="L2546" i="18"/>
  <c r="L2610" i="18"/>
  <c r="L2674" i="18"/>
  <c r="L2738" i="18"/>
  <c r="L2802" i="18"/>
  <c r="L2903" i="18"/>
  <c r="L3031" i="18"/>
  <c r="L3645" i="18"/>
  <c r="L3230" i="18"/>
  <c r="L3865" i="18"/>
  <c r="L2922" i="18"/>
  <c r="L3050" i="18"/>
  <c r="L3561" i="18"/>
  <c r="L3271" i="18"/>
  <c r="L3141" i="18"/>
  <c r="L3686" i="18"/>
  <c r="L3474" i="18"/>
  <c r="L3087" i="18"/>
  <c r="L3151" i="18"/>
  <c r="L3263" i="18"/>
  <c r="L3523" i="18"/>
  <c r="L4158" i="18"/>
  <c r="L3731" i="18"/>
  <c r="L3227" i="18"/>
  <c r="L3411" i="18"/>
  <c r="L3738" i="18"/>
  <c r="L3406" i="18"/>
  <c r="L4067" i="18"/>
  <c r="L3140" i="18"/>
  <c r="L3237" i="18"/>
  <c r="L3401" i="18"/>
  <c r="L4161" i="18"/>
  <c r="L3292" i="18"/>
  <c r="L3719" i="18"/>
  <c r="L4050" i="18"/>
  <c r="L4036" i="18"/>
  <c r="L3727" i="18"/>
  <c r="L4089" i="18"/>
  <c r="L3491" i="18"/>
  <c r="L3857" i="18"/>
  <c r="L3953" i="18"/>
  <c r="L4005" i="18"/>
  <c r="L3986" i="18"/>
  <c r="L3373" i="18"/>
  <c r="L3594" i="18"/>
  <c r="L3993" i="18"/>
  <c r="L3975" i="18"/>
  <c r="L4027" i="18"/>
  <c r="L4214" i="18"/>
  <c r="L4123" i="18"/>
  <c r="L3675" i="18"/>
  <c r="L4010" i="18"/>
  <c r="L3631" i="18"/>
  <c r="L3966" i="18"/>
  <c r="L4145" i="18"/>
  <c r="L3500" i="18"/>
  <c r="L3564" i="18"/>
  <c r="L3628" i="18"/>
  <c r="L3692" i="18"/>
  <c r="L3756" i="18"/>
  <c r="L3820" i="18"/>
  <c r="L3884" i="18"/>
  <c r="L3948" i="18"/>
  <c r="L4012" i="18"/>
  <c r="L4108" i="18"/>
  <c r="L4172" i="18"/>
  <c r="L4236" i="18"/>
  <c r="N1542" i="18"/>
  <c r="M1242" i="18"/>
  <c r="O3108" i="18"/>
  <c r="N4183" i="18"/>
  <c r="N2687" i="18"/>
  <c r="N2156" i="18"/>
  <c r="M3859" i="18"/>
  <c r="M54" i="18"/>
  <c r="N1568" i="18"/>
  <c r="M1215" i="18"/>
  <c r="M2793" i="18"/>
  <c r="M3804" i="18"/>
  <c r="N2425" i="18"/>
  <c r="N1481" i="18"/>
  <c r="N3887" i="18"/>
  <c r="M3692" i="18"/>
  <c r="O2417" i="18"/>
  <c r="M2681" i="18"/>
  <c r="M2211" i="18"/>
  <c r="N3390" i="18"/>
  <c r="M1815" i="18"/>
  <c r="M1824" i="18"/>
  <c r="M2790" i="18"/>
  <c r="M3966" i="18"/>
  <c r="N4152" i="18"/>
  <c r="O3820" i="18"/>
  <c r="O3755" i="18"/>
  <c r="N2893" i="18"/>
  <c r="M1067" i="18"/>
  <c r="O1637" i="18"/>
  <c r="O3101" i="18"/>
  <c r="M1411" i="18"/>
  <c r="M648" i="18"/>
  <c r="M991" i="18"/>
  <c r="N1572" i="18"/>
  <c r="M236" i="18"/>
  <c r="M877" i="18"/>
  <c r="N1004" i="18"/>
  <c r="M3292" i="18"/>
  <c r="N3398" i="18"/>
  <c r="M1786" i="18"/>
  <c r="N310" i="18"/>
  <c r="N2700" i="18"/>
  <c r="M2348" i="18"/>
  <c r="O3209" i="18"/>
  <c r="N3743" i="18"/>
  <c r="M200" i="18"/>
  <c r="N1744" i="18"/>
  <c r="M3165" i="18"/>
  <c r="M3067" i="18"/>
  <c r="N2447" i="18"/>
  <c r="M2726" i="18"/>
  <c r="O4008" i="18"/>
  <c r="N2824" i="18"/>
  <c r="M549" i="18"/>
  <c r="M3350" i="18"/>
  <c r="N3834" i="18"/>
  <c r="N2909" i="18"/>
  <c r="N4055" i="18"/>
  <c r="O1761" i="18"/>
  <c r="N1761" i="18"/>
  <c r="M1761" i="18"/>
  <c r="O10" i="18"/>
  <c r="N10" i="18"/>
  <c r="M10" i="18"/>
  <c r="O1482" i="18"/>
  <c r="N1482" i="18"/>
  <c r="M1482" i="18"/>
  <c r="M235" i="18"/>
  <c r="O235" i="18"/>
  <c r="N235" i="18"/>
  <c r="N1670" i="18"/>
  <c r="M1670" i="18"/>
  <c r="O1670" i="18"/>
  <c r="N717" i="18"/>
  <c r="M717" i="18"/>
  <c r="O717" i="18"/>
  <c r="O31" i="18"/>
  <c r="N31" i="18"/>
  <c r="M31" i="18"/>
  <c r="O934" i="18"/>
  <c r="N934" i="18"/>
  <c r="M934" i="18"/>
  <c r="O487" i="18"/>
  <c r="N487" i="18"/>
  <c r="M487" i="18"/>
  <c r="O89" i="18"/>
  <c r="N89" i="18"/>
  <c r="M89" i="18"/>
  <c r="N3328" i="18"/>
  <c r="M3328" i="18"/>
  <c r="O3328" i="18"/>
  <c r="O336" i="18"/>
  <c r="M336" i="18"/>
  <c r="N336" i="18"/>
  <c r="O1890" i="18"/>
  <c r="N1890" i="18"/>
  <c r="M1890" i="18"/>
  <c r="O667" i="18"/>
  <c r="N667" i="18"/>
  <c r="M667" i="18"/>
  <c r="O4110" i="18"/>
  <c r="N4110" i="18"/>
  <c r="M4110" i="18"/>
  <c r="O4117" i="18"/>
  <c r="N4117" i="18"/>
  <c r="M4117" i="18"/>
  <c r="O2777" i="18"/>
  <c r="N2777" i="18"/>
  <c r="M2777" i="18"/>
  <c r="N561" i="18"/>
  <c r="O561" i="18"/>
  <c r="M561" i="18"/>
  <c r="O222" i="18"/>
  <c r="N222" i="18"/>
  <c r="M222" i="18"/>
  <c r="O188" i="18"/>
  <c r="M188" i="18"/>
  <c r="N188" i="18"/>
  <c r="M1508" i="18"/>
  <c r="O1508" i="18"/>
  <c r="N1508" i="18"/>
  <c r="N485" i="18"/>
  <c r="O485" i="18"/>
  <c r="M485" i="18"/>
  <c r="N2993" i="18"/>
  <c r="M2993" i="18"/>
  <c r="O2993" i="18"/>
  <c r="M360" i="18"/>
  <c r="O360" i="18"/>
  <c r="N360" i="18"/>
  <c r="M3562" i="18"/>
  <c r="O3562" i="18"/>
  <c r="N3562" i="18"/>
  <c r="O2820" i="18"/>
  <c r="N2820" i="18"/>
  <c r="M2820" i="18"/>
  <c r="N601" i="18"/>
  <c r="O601" i="18"/>
  <c r="M601" i="18"/>
  <c r="O2163" i="18"/>
  <c r="N2163" i="18"/>
  <c r="M2163" i="18"/>
  <c r="O674" i="18"/>
  <c r="N674" i="18"/>
  <c r="M674" i="18"/>
  <c r="M686" i="18"/>
  <c r="O686" i="18"/>
  <c r="N686" i="18"/>
  <c r="O954" i="18"/>
  <c r="N954" i="18"/>
  <c r="M954" i="18"/>
  <c r="O100" i="18"/>
  <c r="N100" i="18"/>
  <c r="M100" i="18"/>
  <c r="O287" i="18"/>
  <c r="N287" i="18"/>
  <c r="M287" i="18"/>
  <c r="O547" i="18"/>
  <c r="N547" i="18"/>
  <c r="M547" i="18"/>
  <c r="M2752" i="18"/>
  <c r="N3277" i="18"/>
  <c r="N753" i="18"/>
  <c r="M753" i="18"/>
  <c r="O753" i="18"/>
  <c r="O683" i="18"/>
  <c r="N683" i="18"/>
  <c r="M683" i="18"/>
  <c r="M3117" i="18"/>
  <c r="M3938" i="18"/>
  <c r="N1027" i="18"/>
  <c r="M3128" i="18"/>
  <c r="L228" i="18"/>
  <c r="L177" i="18"/>
  <c r="L1834" i="18"/>
  <c r="L45" i="18"/>
  <c r="L1271" i="18"/>
  <c r="L8" i="18"/>
  <c r="L1391" i="18"/>
  <c r="L811" i="18"/>
  <c r="L1413" i="18"/>
  <c r="L17" i="18"/>
  <c r="L260" i="18"/>
  <c r="L840" i="18"/>
  <c r="L740" i="18"/>
  <c r="L615" i="18"/>
  <c r="L220" i="18"/>
  <c r="L1703" i="18"/>
  <c r="L464" i="18"/>
  <c r="L125" i="18"/>
  <c r="L1530" i="18"/>
  <c r="L996" i="18"/>
  <c r="L136" i="18"/>
  <c r="L976" i="18"/>
  <c r="L520" i="18"/>
  <c r="L24" i="18"/>
  <c r="L507" i="18"/>
  <c r="L4" i="18"/>
  <c r="L89" i="18"/>
  <c r="L175" i="18"/>
  <c r="L339" i="18"/>
  <c r="L683" i="18"/>
  <c r="L1685" i="18"/>
  <c r="L911" i="18"/>
  <c r="L2074" i="18"/>
  <c r="L416" i="18"/>
  <c r="L1131" i="18"/>
  <c r="L445" i="18"/>
  <c r="L1453" i="18"/>
  <c r="L53" i="18"/>
  <c r="L139" i="18"/>
  <c r="L244" i="18"/>
  <c r="L519" i="18"/>
  <c r="L1003" i="18"/>
  <c r="L2759" i="18"/>
  <c r="L1337" i="18"/>
  <c r="L755" i="18"/>
  <c r="L1357" i="18"/>
  <c r="L257" i="18"/>
  <c r="L321" i="18"/>
  <c r="L385" i="18"/>
  <c r="L512" i="18"/>
  <c r="L819" i="18"/>
  <c r="L1185" i="18"/>
  <c r="L2177" i="18"/>
  <c r="L1465" i="18"/>
  <c r="L485" i="18"/>
  <c r="L659" i="18"/>
  <c r="L791" i="18"/>
  <c r="L1031" i="18"/>
  <c r="L1638" i="18"/>
  <c r="L1291" i="18"/>
  <c r="L1945" i="18"/>
  <c r="L50" i="18"/>
  <c r="L114" i="18"/>
  <c r="L178" i="18"/>
  <c r="L242" i="18"/>
  <c r="L306" i="18"/>
  <c r="L370" i="18"/>
  <c r="L472" i="18"/>
  <c r="L641" i="18"/>
  <c r="L1019" i="18"/>
  <c r="L1726" i="18"/>
  <c r="L1326" i="18"/>
  <c r="L2214" i="18"/>
  <c r="L1383" i="18"/>
  <c r="L1063" i="18"/>
  <c r="L1237" i="18"/>
  <c r="L1777" i="18"/>
  <c r="L1486" i="18"/>
  <c r="L1997" i="18"/>
  <c r="L677" i="18"/>
  <c r="L741" i="18"/>
  <c r="L805" i="18"/>
  <c r="L869" i="18"/>
  <c r="L933" i="18"/>
  <c r="L997" i="18"/>
  <c r="L1091" i="18"/>
  <c r="L1265" i="18"/>
  <c r="L1786" i="18"/>
  <c r="L1345" i="18"/>
  <c r="L1430" i="18"/>
  <c r="L1754" i="18"/>
  <c r="L1101" i="18"/>
  <c r="L1270" i="18"/>
  <c r="L1795" i="18"/>
  <c r="L1501" i="18"/>
  <c r="L2149" i="18"/>
  <c r="L446" i="18"/>
  <c r="L510" i="18"/>
  <c r="L574" i="18"/>
  <c r="L638" i="18"/>
  <c r="L702" i="18"/>
  <c r="L766" i="18"/>
  <c r="L830" i="18"/>
  <c r="L894" i="18"/>
  <c r="L958" i="18"/>
  <c r="L1022" i="18"/>
  <c r="L1161" i="18"/>
  <c r="L1330" i="18"/>
  <c r="L2065" i="18"/>
  <c r="L2588" i="18"/>
  <c r="L1499" i="18"/>
  <c r="L1613" i="18"/>
  <c r="L1782" i="18"/>
  <c r="L2059" i="18"/>
  <c r="L2465" i="18"/>
  <c r="L1627" i="18"/>
  <c r="L1801" i="18"/>
  <c r="L2143" i="18"/>
  <c r="L2314" i="18"/>
  <c r="L2484" i="18"/>
  <c r="L1076" i="18"/>
  <c r="L1140" i="18"/>
  <c r="L1204" i="18"/>
  <c r="L1268" i="18"/>
  <c r="L1332" i="18"/>
  <c r="L1396" i="18"/>
  <c r="L1460" i="18"/>
  <c r="L1524" i="18"/>
  <c r="L1678" i="18"/>
  <c r="L1843" i="18"/>
  <c r="L2541" i="18"/>
  <c r="L2411" i="18"/>
  <c r="L2964" i="18"/>
  <c r="L2025" i="18"/>
  <c r="L2390" i="18"/>
  <c r="L2571" i="18"/>
  <c r="L1957" i="18"/>
  <c r="L2126" i="18"/>
  <c r="L2215" i="18"/>
  <c r="L2301" i="18"/>
  <c r="L2873" i="18"/>
  <c r="L1576" i="18"/>
  <c r="L1640" i="18"/>
  <c r="L1704" i="18"/>
  <c r="L1768" i="18"/>
  <c r="L1832" i="18"/>
  <c r="L2608" i="18"/>
  <c r="L1962" i="18"/>
  <c r="L2131" i="18"/>
  <c r="L3249" i="18"/>
  <c r="L2974" i="18"/>
  <c r="L2022" i="18"/>
  <c r="L2163" i="18"/>
  <c r="L2249" i="18"/>
  <c r="L2347" i="18"/>
  <c r="L2572" i="18"/>
  <c r="L2987" i="18"/>
  <c r="L3709" i="18"/>
  <c r="L2524" i="18"/>
  <c r="L2741" i="18"/>
  <c r="L2789" i="18"/>
  <c r="L2400" i="18"/>
  <c r="L2592" i="18"/>
  <c r="L3110" i="18"/>
  <c r="L1928" i="18"/>
  <c r="L1992" i="18"/>
  <c r="L2056" i="18"/>
  <c r="L2120" i="18"/>
  <c r="L2184" i="18"/>
  <c r="L2248" i="18"/>
  <c r="L2312" i="18"/>
  <c r="L2376" i="18"/>
  <c r="L3418" i="18"/>
  <c r="L2499" i="18"/>
  <c r="L2696" i="18"/>
  <c r="L4206" i="18"/>
  <c r="L2563" i="18"/>
  <c r="L3299" i="18"/>
  <c r="L3221" i="18"/>
  <c r="L2882" i="18"/>
  <c r="L3855" i="18"/>
  <c r="L2927" i="18"/>
  <c r="L3458" i="18"/>
  <c r="L2905" i="18"/>
  <c r="L3443" i="18"/>
  <c r="L3312" i="18"/>
  <c r="L2912" i="18"/>
  <c r="L3392" i="18"/>
  <c r="L2466" i="18"/>
  <c r="L2569" i="18"/>
  <c r="L2655" i="18"/>
  <c r="L2740" i="18"/>
  <c r="L3340" i="18"/>
  <c r="L2855" i="18"/>
  <c r="L3529" i="18"/>
  <c r="L3003" i="18"/>
  <c r="L3409" i="18"/>
  <c r="L3106" i="18"/>
  <c r="L3595" i="18"/>
  <c r="L2550" i="18"/>
  <c r="L2614" i="18"/>
  <c r="L2678" i="18"/>
  <c r="L2742" i="18"/>
  <c r="L2806" i="18"/>
  <c r="L2908" i="18"/>
  <c r="L3036" i="18"/>
  <c r="L3681" i="18"/>
  <c r="L3262" i="18"/>
  <c r="L3970" i="18"/>
  <c r="L2931" i="18"/>
  <c r="L3059" i="18"/>
  <c r="L3633" i="18"/>
  <c r="L3288" i="18"/>
  <c r="L3166" i="18"/>
  <c r="L3698" i="18"/>
  <c r="L3557" i="18"/>
  <c r="L3091" i="18"/>
  <c r="L3155" i="18"/>
  <c r="L3272" i="18"/>
  <c r="L3537" i="18"/>
  <c r="L3357" i="18"/>
  <c r="L3773" i="18"/>
  <c r="L3236" i="18"/>
  <c r="L3428" i="18"/>
  <c r="L3766" i="18"/>
  <c r="L3417" i="18"/>
  <c r="L4086" i="18"/>
  <c r="L3144" i="18"/>
  <c r="L3246" i="18"/>
  <c r="L3429" i="18"/>
  <c r="L3169" i="18"/>
  <c r="L3297" i="18"/>
  <c r="L3741" i="18"/>
  <c r="L4070" i="18"/>
  <c r="L4052" i="18"/>
  <c r="L3733" i="18"/>
  <c r="L4101" i="18"/>
  <c r="L3497" i="18"/>
  <c r="L3874" i="18"/>
  <c r="L3959" i="18"/>
  <c r="L4062" i="18"/>
  <c r="L4018" i="18"/>
  <c r="L3382" i="18"/>
  <c r="L3617" i="18"/>
  <c r="L3999" i="18"/>
  <c r="L3998" i="18"/>
  <c r="L4039" i="18"/>
  <c r="L4234" i="18"/>
  <c r="L4143" i="18"/>
  <c r="L3690" i="18"/>
  <c r="L4025" i="18"/>
  <c r="L3646" i="18"/>
  <c r="L3981" i="18"/>
  <c r="L4165" i="18"/>
  <c r="L3504" i="18"/>
  <c r="L3568" i="18"/>
  <c r="L3632" i="18"/>
  <c r="L3696" i="18"/>
  <c r="L3760" i="18"/>
  <c r="L3824" i="18"/>
  <c r="L3888" i="18"/>
  <c r="L3952" i="18"/>
  <c r="L4016" i="18"/>
  <c r="L4112" i="18"/>
  <c r="L4176" i="18"/>
  <c r="L4240" i="18"/>
  <c r="N491" i="18"/>
  <c r="N1242" i="18"/>
  <c r="M3108" i="18"/>
  <c r="M3331" i="18"/>
  <c r="O2687" i="18"/>
  <c r="M225" i="18"/>
  <c r="N3859" i="18"/>
  <c r="O3418" i="18"/>
  <c r="N1215" i="18"/>
  <c r="N2793" i="18"/>
  <c r="N1442" i="18"/>
  <c r="O3673" i="18"/>
  <c r="M1574" i="18"/>
  <c r="M3887" i="18"/>
  <c r="O3110" i="18"/>
  <c r="N2211" i="18"/>
  <c r="O3390" i="18"/>
  <c r="M2393" i="18"/>
  <c r="O1716" i="18"/>
  <c r="N1824" i="18"/>
  <c r="M4175" i="18"/>
  <c r="O3436" i="18"/>
  <c r="N3966" i="18"/>
  <c r="M4235" i="18"/>
  <c r="M3820" i="18"/>
  <c r="M3755" i="18"/>
  <c r="M3083" i="18"/>
  <c r="M3101" i="18"/>
  <c r="N991" i="18"/>
  <c r="N4056" i="18"/>
  <c r="N236" i="18"/>
  <c r="M963" i="18"/>
  <c r="N2973" i="18"/>
  <c r="O3177" i="18"/>
  <c r="M270" i="18"/>
  <c r="N1786" i="18"/>
  <c r="M1809" i="18"/>
  <c r="M3209" i="18"/>
  <c r="M613" i="18"/>
  <c r="N200" i="18"/>
  <c r="M327" i="18"/>
  <c r="M3923" i="18"/>
  <c r="N3067" i="18"/>
  <c r="O2706" i="18"/>
  <c r="M4008" i="18"/>
  <c r="M4101" i="18"/>
  <c r="M716" i="18"/>
  <c r="O549" i="18"/>
  <c r="N3350" i="18"/>
  <c r="O2909" i="18"/>
  <c r="O1474" i="18"/>
  <c r="N1474" i="18"/>
  <c r="M1474" i="18"/>
  <c r="O942" i="18"/>
  <c r="N942" i="18"/>
  <c r="M942" i="18"/>
  <c r="O1130" i="18"/>
  <c r="M1130" i="18"/>
  <c r="N1130" i="18"/>
  <c r="O756" i="18"/>
  <c r="N756" i="18"/>
  <c r="M756" i="18"/>
  <c r="O591" i="18"/>
  <c r="N591" i="18"/>
  <c r="M591" i="18"/>
  <c r="M835" i="18"/>
  <c r="O835" i="18"/>
  <c r="N835" i="18"/>
  <c r="O2321" i="18"/>
  <c r="N2321" i="18"/>
  <c r="M2321" i="18"/>
  <c r="O2155" i="18"/>
  <c r="N2155" i="18"/>
  <c r="M2155" i="18"/>
  <c r="L720" i="18"/>
  <c r="L644" i="18"/>
  <c r="L2423" i="18"/>
  <c r="L147" i="18"/>
  <c r="L1734" i="18"/>
  <c r="L72" i="18"/>
  <c r="L1473" i="18"/>
  <c r="L1303" i="18"/>
  <c r="L1478" i="18"/>
  <c r="L168" i="18"/>
  <c r="L319" i="18"/>
  <c r="L907" i="18"/>
  <c r="L984" i="18"/>
  <c r="L688" i="18"/>
  <c r="L287" i="18"/>
  <c r="L2230" i="18"/>
  <c r="L556" i="18"/>
  <c r="L145" i="18"/>
  <c r="L1574" i="18"/>
  <c r="L1057" i="18"/>
  <c r="L156" i="18"/>
  <c r="L1040" i="18"/>
  <c r="L624" i="18"/>
  <c r="L44" i="18"/>
  <c r="L573" i="18"/>
  <c r="L9" i="18"/>
  <c r="L95" i="18"/>
  <c r="L180" i="18"/>
  <c r="L364" i="18"/>
  <c r="L703" i="18"/>
  <c r="L1761" i="18"/>
  <c r="L920" i="18"/>
  <c r="L2377" i="18"/>
  <c r="L437" i="18"/>
  <c r="L1231" i="18"/>
  <c r="L555" i="18"/>
  <c r="L1735" i="18"/>
  <c r="L59" i="18"/>
  <c r="L144" i="18"/>
  <c r="L251" i="18"/>
  <c r="L525" i="18"/>
  <c r="L1015" i="18"/>
  <c r="L468" i="18"/>
  <c r="L1405" i="18"/>
  <c r="L763" i="18"/>
  <c r="L1386" i="18"/>
  <c r="L261" i="18"/>
  <c r="L325" i="18"/>
  <c r="L389" i="18"/>
  <c r="L521" i="18"/>
  <c r="L844" i="18"/>
  <c r="L1241" i="18"/>
  <c r="L2345" i="18"/>
  <c r="L1510" i="18"/>
  <c r="L499" i="18"/>
  <c r="L668" i="18"/>
  <c r="L796" i="18"/>
  <c r="L1058" i="18"/>
  <c r="L1667" i="18"/>
  <c r="L1317" i="18"/>
  <c r="L2119" i="18"/>
  <c r="L54" i="18"/>
  <c r="L118" i="18"/>
  <c r="L182" i="18"/>
  <c r="L246" i="18"/>
  <c r="L310" i="18"/>
  <c r="L374" i="18"/>
  <c r="L481" i="18"/>
  <c r="L655" i="18"/>
  <c r="L1081" i="18"/>
  <c r="L1826" i="18"/>
  <c r="L1333" i="18"/>
  <c r="L2321" i="18"/>
  <c r="L1429" i="18"/>
  <c r="L1077" i="18"/>
  <c r="L1246" i="18"/>
  <c r="L1794" i="18"/>
  <c r="L1493" i="18"/>
  <c r="L2110" i="18"/>
  <c r="L681" i="18"/>
  <c r="L745" i="18"/>
  <c r="L809" i="18"/>
  <c r="L873" i="18"/>
  <c r="L937" i="18"/>
  <c r="L1001" i="18"/>
  <c r="L1105" i="18"/>
  <c r="L1274" i="18"/>
  <c r="L1803" i="18"/>
  <c r="L1350" i="18"/>
  <c r="L1435" i="18"/>
  <c r="L1771" i="18"/>
  <c r="L1110" i="18"/>
  <c r="L1279" i="18"/>
  <c r="L1821" i="18"/>
  <c r="L1561" i="18"/>
  <c r="L2187" i="18"/>
  <c r="L450" i="18"/>
  <c r="L514" i="18"/>
  <c r="L578" i="18"/>
  <c r="L642" i="18"/>
  <c r="L706" i="18"/>
  <c r="L770" i="18"/>
  <c r="L834" i="18"/>
  <c r="L898" i="18"/>
  <c r="L962" i="18"/>
  <c r="L1026" i="18"/>
  <c r="L1170" i="18"/>
  <c r="L1522" i="18"/>
  <c r="L2203" i="18"/>
  <c r="L2661" i="18"/>
  <c r="L1503" i="18"/>
  <c r="L1622" i="18"/>
  <c r="L1791" i="18"/>
  <c r="L2105" i="18"/>
  <c r="L2613" i="18"/>
  <c r="L1641" i="18"/>
  <c r="L1810" i="18"/>
  <c r="L2154" i="18"/>
  <c r="L2325" i="18"/>
  <c r="L2501" i="18"/>
  <c r="L1080" i="18"/>
  <c r="L1144" i="18"/>
  <c r="L1208" i="18"/>
  <c r="L1272" i="18"/>
  <c r="L1336" i="18"/>
  <c r="L1400" i="18"/>
  <c r="L1464" i="18"/>
  <c r="L1528" i="18"/>
  <c r="L1687" i="18"/>
  <c r="L1905" i="18"/>
  <c r="L2804" i="18"/>
  <c r="L2418" i="18"/>
  <c r="L3061" i="18"/>
  <c r="L2034" i="18"/>
  <c r="L2397" i="18"/>
  <c r="L2583" i="18"/>
  <c r="L1966" i="18"/>
  <c r="L2135" i="18"/>
  <c r="L2221" i="18"/>
  <c r="L2306" i="18"/>
  <c r="L2965" i="18"/>
  <c r="L1580" i="18"/>
  <c r="L1644" i="18"/>
  <c r="L1708" i="18"/>
  <c r="L1772" i="18"/>
  <c r="L1836" i="18"/>
  <c r="L2620" i="18"/>
  <c r="L1971" i="18"/>
  <c r="L2334" i="18"/>
  <c r="L3307" i="18"/>
  <c r="L3157" i="18"/>
  <c r="L2031" i="18"/>
  <c r="L2169" i="18"/>
  <c r="L2254" i="18"/>
  <c r="L2354" i="18"/>
  <c r="L2584" i="18"/>
  <c r="L3052" i="18"/>
  <c r="L2404" i="18"/>
  <c r="L2536" i="18"/>
  <c r="L2748" i="18"/>
  <c r="L2797" i="18"/>
  <c r="L2409" i="18"/>
  <c r="L2604" i="18"/>
  <c r="L3206" i="18"/>
  <c r="L1932" i="18"/>
  <c r="L1996" i="18"/>
  <c r="L2060" i="18"/>
  <c r="L2124" i="18"/>
  <c r="L2188" i="18"/>
  <c r="L2252" i="18"/>
  <c r="L2316" i="18"/>
  <c r="L2380" i="18"/>
  <c r="L3814" i="18"/>
  <c r="L2504" i="18"/>
  <c r="L2715" i="18"/>
  <c r="L2401" i="18"/>
  <c r="L2581" i="18"/>
  <c r="L3396" i="18"/>
  <c r="L3293" i="18"/>
  <c r="L2959" i="18"/>
  <c r="L3937" i="18"/>
  <c r="L2934" i="18"/>
  <c r="L3479" i="18"/>
  <c r="L2911" i="18"/>
  <c r="L3505" i="18"/>
  <c r="L3375" i="18"/>
  <c r="L2920" i="18"/>
  <c r="L3481" i="18"/>
  <c r="L2471" i="18"/>
  <c r="L2575" i="18"/>
  <c r="L2660" i="18"/>
  <c r="L2745" i="18"/>
  <c r="L3393" i="18"/>
  <c r="L2884" i="18"/>
  <c r="L3554" i="18"/>
  <c r="L3008" i="18"/>
  <c r="L3438" i="18"/>
  <c r="L3113" i="18"/>
  <c r="L3693" i="18"/>
  <c r="L2554" i="18"/>
  <c r="L2618" i="18"/>
  <c r="L2682" i="18"/>
  <c r="L2746" i="18"/>
  <c r="L2810" i="18"/>
  <c r="L2917" i="18"/>
  <c r="L3045" i="18"/>
  <c r="L3730" i="18"/>
  <c r="L3279" i="18"/>
  <c r="L4014" i="18"/>
  <c r="L2936" i="18"/>
  <c r="L3064" i="18"/>
  <c r="L3786" i="18"/>
  <c r="L3345" i="18"/>
  <c r="L3174" i="18"/>
  <c r="L3735" i="18"/>
  <c r="L3585" i="18"/>
  <c r="L3095" i="18"/>
  <c r="L3159" i="18"/>
  <c r="L3277" i="18"/>
  <c r="L3565" i="18"/>
  <c r="L3362" i="18"/>
  <c r="L3826" i="18"/>
  <c r="L3241" i="18"/>
  <c r="L3439" i="18"/>
  <c r="L3782" i="18"/>
  <c r="L3434" i="18"/>
  <c r="L3084" i="18"/>
  <c r="L3148" i="18"/>
  <c r="L3255" i="18"/>
  <c r="L3457" i="18"/>
  <c r="L3178" i="18"/>
  <c r="L3306" i="18"/>
  <c r="L3747" i="18"/>
  <c r="L4088" i="18"/>
  <c r="L4061" i="18"/>
  <c r="L3750" i="18"/>
  <c r="L4113" i="18"/>
  <c r="L3514" i="18"/>
  <c r="L3914" i="18"/>
  <c r="L3985" i="18"/>
  <c r="L4090" i="18"/>
  <c r="L4038" i="18"/>
  <c r="L3391" i="18"/>
  <c r="L3650" i="18"/>
  <c r="L4006" i="18"/>
  <c r="L4021" i="18"/>
  <c r="L4059" i="18"/>
  <c r="L4057" i="18"/>
  <c r="L4163" i="18"/>
  <c r="L3705" i="18"/>
  <c r="L4105" i="18"/>
  <c r="L3661" i="18"/>
  <c r="L4015" i="18"/>
  <c r="L4185" i="18"/>
  <c r="L3508" i="18"/>
  <c r="L3572" i="18"/>
  <c r="L3636" i="18"/>
  <c r="L3700" i="18"/>
  <c r="L3764" i="18"/>
  <c r="L3828" i="18"/>
  <c r="L3892" i="18"/>
  <c r="L3956" i="18"/>
  <c r="L4020" i="18"/>
  <c r="L4116" i="18"/>
  <c r="L4180" i="18"/>
  <c r="J692" i="18" l="1"/>
  <c r="J3392" i="18"/>
  <c r="J2547" i="18"/>
  <c r="J1759" i="18"/>
  <c r="J2067" i="18"/>
  <c r="J3272" i="18"/>
  <c r="J3986" i="18"/>
  <c r="J3560" i="18"/>
  <c r="J1927" i="18"/>
  <c r="J4032" i="18"/>
  <c r="J3875" i="18"/>
  <c r="J1579" i="18"/>
  <c r="J4242" i="18"/>
  <c r="J1469" i="18"/>
  <c r="J3947" i="18"/>
  <c r="J3352" i="18"/>
  <c r="J3836" i="18"/>
  <c r="J783" i="18"/>
  <c r="J4001" i="18"/>
  <c r="J1314" i="18"/>
  <c r="J1758" i="18"/>
  <c r="J1228" i="18"/>
  <c r="J3785" i="18"/>
  <c r="J32" i="18"/>
  <c r="J1300" i="18"/>
  <c r="J2589" i="18"/>
  <c r="J254" i="18"/>
  <c r="J3656" i="18"/>
  <c r="J1484" i="18"/>
  <c r="J3173" i="18"/>
  <c r="J1287" i="18"/>
  <c r="J3037" i="18"/>
  <c r="J3179" i="18"/>
  <c r="J3854" i="18"/>
  <c r="J1381" i="18"/>
  <c r="J2781" i="18"/>
  <c r="J357" i="18"/>
  <c r="J2455" i="18"/>
  <c r="J2943" i="18"/>
  <c r="J2309" i="18"/>
  <c r="J2145" i="18"/>
  <c r="J2857" i="18"/>
  <c r="J3456" i="18"/>
  <c r="J1507" i="18"/>
  <c r="J1471" i="18"/>
  <c r="J4075" i="18"/>
  <c r="J3408" i="18"/>
  <c r="J4013" i="18"/>
  <c r="J1194" i="18"/>
  <c r="J2213" i="18"/>
  <c r="J3531" i="18"/>
  <c r="J3365" i="18"/>
  <c r="J141" i="18"/>
  <c r="J2941" i="18"/>
  <c r="J967" i="18"/>
  <c r="J1904" i="18"/>
  <c r="J2347" i="18"/>
  <c r="J2170" i="18"/>
  <c r="J2530" i="18"/>
  <c r="J1105" i="18"/>
  <c r="J3155" i="18"/>
  <c r="J17" i="18"/>
  <c r="J3496" i="18"/>
  <c r="J3851" i="18"/>
  <c r="J3487" i="18"/>
  <c r="J1456" i="18"/>
  <c r="J3868" i="18"/>
  <c r="J3206" i="18"/>
  <c r="J3492" i="18"/>
  <c r="J1377" i="18"/>
  <c r="J2079" i="18"/>
  <c r="J3857" i="18"/>
  <c r="J4159" i="18"/>
  <c r="J3604" i="18"/>
  <c r="J3651" i="18"/>
  <c r="J865" i="18"/>
  <c r="J3843" i="18"/>
  <c r="J1729" i="18"/>
  <c r="J299" i="18"/>
  <c r="J260" i="18"/>
  <c r="J395" i="18"/>
  <c r="J1922" i="18"/>
  <c r="J1217" i="18"/>
  <c r="J3366" i="18"/>
  <c r="J2523" i="18"/>
  <c r="J1693" i="18"/>
  <c r="J9" i="18"/>
  <c r="J827" i="18"/>
  <c r="J2870" i="18"/>
  <c r="J2194" i="18"/>
  <c r="J2046" i="18"/>
  <c r="J1892" i="18"/>
  <c r="J82" i="18"/>
  <c r="J181" i="18"/>
  <c r="J66" i="18"/>
  <c r="J941" i="18"/>
  <c r="J4157" i="18"/>
  <c r="J3421" i="18"/>
  <c r="J1776" i="18"/>
  <c r="J437" i="18"/>
  <c r="J3103" i="18"/>
  <c r="J4023" i="18"/>
  <c r="J3255" i="18"/>
  <c r="J314" i="18"/>
  <c r="J2837" i="18"/>
  <c r="J3238" i="18"/>
  <c r="J2844" i="18"/>
  <c r="J4063" i="18"/>
  <c r="J2272" i="18"/>
  <c r="J4031" i="18"/>
  <c r="J668" i="18"/>
  <c r="J1375" i="18"/>
  <c r="J3574" i="18"/>
  <c r="J3381" i="18"/>
  <c r="J2089" i="18"/>
  <c r="J2557" i="18"/>
  <c r="J1694" i="18"/>
  <c r="J2568" i="18"/>
  <c r="J406" i="18"/>
  <c r="J4191" i="18"/>
  <c r="J411" i="18"/>
  <c r="J2335" i="18"/>
  <c r="J3926" i="18"/>
  <c r="J1360" i="18"/>
  <c r="J3454" i="18"/>
  <c r="J2602" i="18"/>
  <c r="J3311" i="18"/>
  <c r="J3900" i="18"/>
  <c r="J857" i="18"/>
  <c r="J2898" i="18"/>
  <c r="J2331" i="18"/>
  <c r="J2762" i="18"/>
  <c r="J1930" i="18"/>
  <c r="J2374" i="18"/>
  <c r="J1280" i="18"/>
  <c r="J714" i="18"/>
  <c r="J931" i="18"/>
  <c r="J3439" i="18"/>
  <c r="J1822" i="18"/>
  <c r="J3655" i="18"/>
  <c r="J58" i="18"/>
  <c r="J3210" i="18"/>
  <c r="J1591" i="18"/>
  <c r="J3653" i="18"/>
  <c r="J531" i="18"/>
  <c r="J1304" i="18"/>
  <c r="J3663" i="18"/>
  <c r="J880" i="18"/>
  <c r="J2632" i="18"/>
  <c r="J2818" i="18"/>
  <c r="J1999" i="18"/>
  <c r="J1730" i="18"/>
  <c r="J213" i="18"/>
  <c r="J3245" i="18"/>
  <c r="J1477" i="18"/>
  <c r="J2057" i="18"/>
  <c r="J1950" i="18"/>
  <c r="J3026" i="18"/>
  <c r="J4230" i="18"/>
  <c r="J1364" i="18"/>
  <c r="J1750" i="18"/>
  <c r="J4053" i="18"/>
  <c r="J3988" i="18"/>
  <c r="J4046" i="18"/>
  <c r="J2613" i="18"/>
  <c r="J2924" i="18"/>
  <c r="J1839" i="18"/>
  <c r="J3964" i="18"/>
  <c r="J1400" i="18"/>
  <c r="J4235" i="18"/>
  <c r="J2059" i="18"/>
  <c r="J3370" i="18"/>
  <c r="J3332" i="18"/>
  <c r="J3222" i="18"/>
  <c r="J1569" i="18"/>
  <c r="J1432" i="18"/>
  <c r="J206" i="18"/>
  <c r="J829" i="18"/>
  <c r="J3806" i="18"/>
  <c r="J432" i="18"/>
  <c r="J2905" i="18"/>
  <c r="J4016" i="18"/>
  <c r="J1347" i="18"/>
  <c r="J871" i="18"/>
  <c r="J2923" i="18"/>
  <c r="J1223" i="18"/>
  <c r="J3744" i="18"/>
  <c r="J2787" i="18"/>
  <c r="J2471" i="18"/>
  <c r="J2087" i="18"/>
  <c r="J3463" i="18"/>
  <c r="J2587" i="18"/>
  <c r="J947" i="18"/>
  <c r="J1148" i="18"/>
  <c r="J695" i="18"/>
  <c r="J4074" i="18"/>
  <c r="J215" i="18"/>
  <c r="J2514" i="18"/>
  <c r="J2413" i="18"/>
  <c r="J2239" i="18"/>
  <c r="J760" i="18"/>
  <c r="J3991" i="18"/>
  <c r="J1393" i="18"/>
  <c r="J610" i="18"/>
  <c r="J191" i="18"/>
  <c r="J2690" i="18"/>
  <c r="J504" i="18"/>
  <c r="J1598" i="18"/>
  <c r="J2907" i="18"/>
  <c r="J701" i="18"/>
  <c r="J1571" i="18"/>
  <c r="J2942" i="18"/>
  <c r="J1315" i="18"/>
  <c r="J3478" i="18"/>
  <c r="J3715" i="18"/>
  <c r="J1462" i="18"/>
  <c r="J887" i="18"/>
  <c r="J1107" i="18"/>
  <c r="J420" i="18"/>
  <c r="J761" i="18"/>
  <c r="J3629" i="18"/>
  <c r="J3243" i="18"/>
  <c r="J2728" i="18"/>
  <c r="J727" i="18"/>
  <c r="J2342" i="18"/>
  <c r="J3520" i="18"/>
  <c r="J1353" i="18"/>
  <c r="J2688" i="18"/>
  <c r="J2958" i="18"/>
  <c r="J546" i="18"/>
  <c r="J2981" i="18"/>
  <c r="J4082" i="18"/>
  <c r="J2627" i="18"/>
  <c r="J2723" i="18"/>
  <c r="J4103" i="18"/>
  <c r="J1165" i="18"/>
  <c r="J1736" i="18"/>
  <c r="J217" i="18"/>
  <c r="J3024" i="18"/>
  <c r="J140" i="18"/>
  <c r="J1996" i="18"/>
  <c r="J3403" i="18"/>
  <c r="J2303" i="18"/>
  <c r="J2731" i="18"/>
  <c r="J1666" i="18"/>
  <c r="J3198" i="18"/>
  <c r="J458" i="18"/>
  <c r="J3737" i="18"/>
  <c r="J3056" i="18"/>
  <c r="J1394" i="18"/>
  <c r="J855" i="18"/>
  <c r="J1122" i="18"/>
  <c r="J1127" i="18"/>
  <c r="J2850" i="18"/>
  <c r="J2463" i="18"/>
  <c r="J633" i="18"/>
  <c r="J1119" i="18"/>
  <c r="J1671" i="18"/>
  <c r="J1133" i="18"/>
  <c r="J3983" i="18"/>
  <c r="J1565" i="18"/>
  <c r="J1365" i="18"/>
  <c r="J2858" i="18"/>
  <c r="J165" i="18"/>
  <c r="J3122" i="18"/>
  <c r="J4187" i="18"/>
  <c r="J2093" i="18"/>
  <c r="J3017" i="18"/>
  <c r="J1038" i="18"/>
  <c r="J3369" i="18"/>
  <c r="J3781" i="18"/>
  <c r="J16" i="18"/>
  <c r="J1629" i="18"/>
  <c r="J674" i="18"/>
  <c r="J2121" i="18"/>
  <c r="J3742" i="18"/>
  <c r="J3550" i="18"/>
  <c r="J3896" i="18"/>
  <c r="J2769" i="18"/>
  <c r="J3929" i="18"/>
  <c r="J4173" i="18"/>
  <c r="J1855" i="18"/>
  <c r="J2939" i="18"/>
  <c r="J3792" i="18"/>
  <c r="J2984" i="18"/>
  <c r="J12" i="18"/>
  <c r="J3657" i="18"/>
  <c r="J4052" i="18"/>
  <c r="J4160" i="18"/>
  <c r="J2896" i="18"/>
  <c r="J3061" i="18"/>
  <c r="J4143" i="18"/>
  <c r="J2271" i="18"/>
  <c r="J1691" i="18"/>
  <c r="J3908" i="18"/>
  <c r="J1789" i="18"/>
  <c r="J3461" i="18"/>
  <c r="J735" i="18"/>
  <c r="J3168" i="18"/>
  <c r="J1436" i="18"/>
  <c r="J2295" i="18"/>
  <c r="J4105" i="18"/>
  <c r="J1077" i="18"/>
  <c r="J3197" i="18"/>
  <c r="J3136" i="18"/>
  <c r="J3339" i="18"/>
  <c r="J1639" i="18"/>
  <c r="J2274" i="18"/>
  <c r="J390" i="18"/>
  <c r="J2027" i="18"/>
  <c r="J3354" i="18"/>
  <c r="J2405" i="18"/>
  <c r="J326" i="18"/>
  <c r="J1656" i="18"/>
  <c r="J854" i="18"/>
  <c r="J1973" i="18"/>
  <c r="J1608" i="18"/>
  <c r="J1155" i="18"/>
  <c r="J2326" i="18"/>
  <c r="J608" i="18"/>
  <c r="J877" i="18"/>
  <c r="J693" i="18"/>
  <c r="J2410" i="18"/>
  <c r="J3506" i="18"/>
  <c r="J3553" i="18"/>
  <c r="J3873" i="18"/>
  <c r="J1975" i="18"/>
  <c r="J2671" i="18"/>
  <c r="J3180" i="18"/>
  <c r="J643" i="18"/>
  <c r="J1689" i="18"/>
  <c r="J1537" i="18"/>
  <c r="J4120" i="18"/>
  <c r="J2118" i="18"/>
  <c r="J4066" i="18"/>
  <c r="J1833" i="18"/>
  <c r="J2201" i="18"/>
  <c r="J1096" i="18"/>
  <c r="J3794" i="18"/>
  <c r="J4249" i="18"/>
  <c r="J3920" i="18"/>
  <c r="J2402" i="18"/>
  <c r="J3776" i="18"/>
  <c r="J1559" i="18"/>
  <c r="J252" i="18"/>
  <c r="J1356" i="18"/>
  <c r="J2399" i="18"/>
  <c r="J496" i="18"/>
  <c r="J3032" i="18"/>
  <c r="J3257" i="18"/>
  <c r="J2069" i="18"/>
  <c r="J2098" i="18"/>
  <c r="J2921" i="18"/>
  <c r="J940" i="18"/>
  <c r="J3705" i="18"/>
  <c r="J4088" i="18"/>
  <c r="J1026" i="18"/>
  <c r="J1576" i="18"/>
  <c r="J3109" i="18"/>
  <c r="J754" i="18"/>
  <c r="J980" i="18"/>
  <c r="J3161" i="18"/>
  <c r="J2130" i="18"/>
  <c r="J396" i="18"/>
  <c r="J1118" i="18"/>
  <c r="J612" i="18"/>
  <c r="J2949" i="18"/>
  <c r="J1701" i="18"/>
  <c r="J2540" i="18"/>
  <c r="J3426" i="18"/>
  <c r="J2229" i="18"/>
  <c r="J1342" i="18"/>
  <c r="J1387" i="18"/>
  <c r="J2916" i="18"/>
  <c r="J1952" i="18"/>
  <c r="J132" i="18"/>
  <c r="J518" i="18"/>
  <c r="J376" i="18"/>
  <c r="J752" i="18"/>
  <c r="J4231" i="18"/>
  <c r="J3405" i="18"/>
  <c r="J3516" i="18"/>
  <c r="J81" i="18"/>
  <c r="J2247" i="18"/>
  <c r="J2421" i="18"/>
  <c r="J2770" i="18"/>
  <c r="J4126" i="18"/>
  <c r="J2095" i="18"/>
  <c r="J4059" i="18"/>
  <c r="J585" i="18"/>
  <c r="J1426" i="18"/>
  <c r="J1231" i="18"/>
  <c r="J1091" i="18"/>
  <c r="J4180" i="18"/>
  <c r="J2188" i="18"/>
  <c r="J2873" i="18"/>
  <c r="J1270" i="18"/>
  <c r="J339" i="18"/>
  <c r="J3086" i="18"/>
  <c r="J1103" i="18"/>
  <c r="J3688" i="18"/>
  <c r="J384" i="18"/>
  <c r="J1889" i="18"/>
  <c r="J3876" i="18"/>
  <c r="J1115" i="18"/>
  <c r="J1881" i="18"/>
  <c r="J4220" i="18"/>
  <c r="J2071" i="18"/>
  <c r="J1157" i="18"/>
  <c r="J1720" i="18"/>
  <c r="J858" i="18"/>
  <c r="J1389" i="18"/>
  <c r="J3667" i="18"/>
  <c r="J1596" i="18"/>
  <c r="J3717" i="18"/>
  <c r="J3420" i="18"/>
  <c r="J2370" i="18"/>
  <c r="J3911" i="18"/>
  <c r="J2225" i="18"/>
  <c r="J4203" i="18"/>
  <c r="J2848" i="18"/>
  <c r="J2646" i="18"/>
  <c r="J3596" i="18"/>
  <c r="J3573" i="18"/>
  <c r="J2178" i="18"/>
  <c r="J1863" i="18"/>
  <c r="J802" i="18"/>
  <c r="J3438" i="18"/>
  <c r="J1979" i="18"/>
  <c r="J3698" i="18"/>
  <c r="J2377" i="18"/>
  <c r="J3999" i="18"/>
  <c r="J2131" i="18"/>
  <c r="J1271" i="18"/>
  <c r="J3631" i="18"/>
  <c r="J804" i="18"/>
  <c r="J3252" i="18"/>
  <c r="J1874" i="18"/>
  <c r="J1320" i="18"/>
  <c r="J3470" i="18"/>
  <c r="J354" i="18"/>
  <c r="J3530" i="18"/>
  <c r="J2441" i="18"/>
  <c r="J1302" i="18"/>
  <c r="J349" i="18"/>
  <c r="J2162" i="18"/>
  <c r="J3348" i="18"/>
  <c r="J2468" i="18"/>
  <c r="J1325" i="18"/>
  <c r="J2693" i="18"/>
  <c r="J2663" i="18"/>
  <c r="J3250" i="18"/>
  <c r="J2556" i="18"/>
  <c r="J2114" i="18"/>
  <c r="J3788" i="18"/>
  <c r="J3704" i="18"/>
  <c r="J216" i="18"/>
  <c r="J4069" i="18"/>
  <c r="J1692" i="18"/>
  <c r="J1698" i="18"/>
  <c r="J2642" i="18"/>
  <c r="J1528" i="18"/>
  <c r="J182" i="18"/>
  <c r="J3923" i="18"/>
  <c r="J638" i="18"/>
  <c r="J3263" i="18"/>
  <c r="J2308" i="18"/>
  <c r="J3680" i="18"/>
  <c r="J3539" i="18"/>
  <c r="J1806" i="18"/>
  <c r="J3150" i="18"/>
  <c r="J1485" i="18"/>
  <c r="J2378" i="18"/>
  <c r="J2339" i="18"/>
  <c r="J1354" i="18"/>
  <c r="J155" i="18"/>
  <c r="J281" i="18"/>
  <c r="J1915" i="18"/>
  <c r="J3275" i="18"/>
  <c r="J2053" i="18"/>
  <c r="J2501" i="18"/>
  <c r="J348" i="18"/>
  <c r="J2996" i="18"/>
  <c r="J3882" i="18"/>
  <c r="J616" i="18"/>
  <c r="J244" i="18"/>
  <c r="J965" i="18"/>
  <c r="J3760" i="18"/>
  <c r="J869" i="18"/>
  <c r="J2244" i="18"/>
  <c r="J3433" i="18"/>
  <c r="J2486" i="18"/>
  <c r="J2038" i="18"/>
  <c r="J3877" i="18"/>
  <c r="J226" i="18"/>
  <c r="J1509" i="18"/>
  <c r="J1558" i="18"/>
  <c r="J158" i="18"/>
  <c r="J1218" i="18"/>
  <c r="J264" i="18"/>
  <c r="J2855" i="18"/>
  <c r="J3299" i="18"/>
  <c r="J1843" i="18"/>
  <c r="J3719" i="18"/>
  <c r="J2610" i="18"/>
  <c r="J2158" i="18"/>
  <c r="J780" i="18"/>
  <c r="J2880" i="18"/>
  <c r="J2365" i="18"/>
  <c r="J3143" i="18"/>
  <c r="J1414" i="18"/>
  <c r="J3863" i="18"/>
  <c r="J1965" i="18"/>
  <c r="J3195" i="18"/>
  <c r="J57" i="18"/>
  <c r="J1554" i="18"/>
  <c r="J2242" i="18"/>
  <c r="J2151" i="18"/>
  <c r="J1828" i="18"/>
  <c r="J2144" i="18"/>
  <c r="J3722" i="18"/>
  <c r="J814" i="18"/>
  <c r="J1783" i="18"/>
  <c r="J2506" i="18"/>
  <c r="J1392" i="18"/>
  <c r="J1279" i="18"/>
  <c r="J2119" i="18"/>
  <c r="J1678" i="18"/>
  <c r="J741" i="18"/>
  <c r="J4214" i="18"/>
  <c r="J3474" i="18"/>
  <c r="J2116" i="18"/>
  <c r="J890" i="18"/>
  <c r="J645" i="18"/>
  <c r="J3944" i="18"/>
  <c r="J2002" i="18"/>
  <c r="J43" i="18"/>
  <c r="J4080" i="18"/>
  <c r="J2172" i="18"/>
  <c r="J1925" i="18"/>
  <c r="J946" i="18"/>
  <c r="J707" i="18"/>
  <c r="J3204" i="18"/>
  <c r="J3069" i="18"/>
  <c r="J3901" i="18"/>
  <c r="J2952" i="18"/>
  <c r="J2217" i="18"/>
  <c r="J2062" i="18"/>
  <c r="J1249" i="18"/>
  <c r="J353" i="18"/>
  <c r="J351" i="18"/>
  <c r="J1062" i="18"/>
  <c r="J1292" i="18"/>
  <c r="J2703" i="18"/>
  <c r="J1427" i="18"/>
  <c r="J1539" i="18"/>
  <c r="J2988" i="18"/>
  <c r="J1108" i="18"/>
  <c r="J3513" i="18"/>
  <c r="J3543" i="18"/>
  <c r="J1589" i="18"/>
  <c r="J2978" i="18"/>
  <c r="J2218" i="18"/>
  <c r="J2039" i="18"/>
  <c r="J3828" i="18"/>
  <c r="J551" i="18"/>
  <c r="J3106" i="18"/>
  <c r="J703" i="18"/>
  <c r="J3814" i="18"/>
  <c r="J984" i="18"/>
  <c r="J1613" i="18"/>
  <c r="J2383" i="18"/>
  <c r="J1713" i="18"/>
  <c r="J3440" i="18"/>
  <c r="J1560" i="18"/>
  <c r="J268" i="18"/>
  <c r="J1895" i="18"/>
  <c r="J1947" i="18"/>
  <c r="J2842" i="18"/>
  <c r="J402" i="18"/>
  <c r="J3098" i="18"/>
  <c r="J4131" i="18"/>
  <c r="J3606" i="18"/>
  <c r="J151" i="18"/>
  <c r="J1745" i="18"/>
  <c r="J3048" i="18"/>
  <c r="J3668" i="18"/>
  <c r="J1407" i="18"/>
  <c r="J3912" i="18"/>
  <c r="J927" i="18"/>
  <c r="J867" i="18"/>
  <c r="J3099" i="18"/>
  <c r="J2997" i="18"/>
  <c r="J4035" i="18"/>
  <c r="J2003" i="18"/>
  <c r="J3085" i="18"/>
  <c r="J1458" i="18"/>
  <c r="J2808" i="18"/>
  <c r="J522" i="18"/>
  <c r="J2327" i="18"/>
  <c r="J3712" i="18"/>
  <c r="J2359" i="18"/>
  <c r="J2266" i="18"/>
  <c r="J3635" i="18"/>
  <c r="J3432" i="18"/>
  <c r="J807" i="18"/>
  <c r="J443" i="18"/>
  <c r="J902" i="18"/>
  <c r="J2430" i="18"/>
  <c r="J1368" i="18"/>
  <c r="J3253" i="18"/>
  <c r="J3586" i="18"/>
  <c r="J3503" i="18"/>
  <c r="J2757" i="18"/>
  <c r="J1084" i="18"/>
  <c r="J3296" i="18"/>
  <c r="J3969" i="18"/>
  <c r="J3955" i="18"/>
  <c r="J3063" i="18"/>
  <c r="J1765" i="18"/>
  <c r="J536" i="18"/>
  <c r="J1995" i="18"/>
  <c r="J2582" i="18"/>
  <c r="J2481" i="18"/>
  <c r="J897" i="18"/>
  <c r="J3008" i="18"/>
  <c r="J2316" i="18"/>
  <c r="J1170" i="18"/>
  <c r="J2434" i="18"/>
  <c r="J275" i="18"/>
  <c r="J870" i="18"/>
  <c r="J2593" i="18"/>
  <c r="J4114" i="18"/>
  <c r="J105" i="18"/>
  <c r="J1288" i="18"/>
  <c r="J1187" i="18"/>
  <c r="J533" i="18"/>
  <c r="J3033" i="18"/>
  <c r="J957" i="18"/>
  <c r="J1897" i="18"/>
  <c r="J250" i="18"/>
  <c r="J2029" i="18"/>
  <c r="J1941" i="18"/>
  <c r="J4238" i="18"/>
  <c r="J3924" i="18"/>
  <c r="J3317" i="18"/>
  <c r="J1029" i="18"/>
  <c r="J1404" i="18"/>
  <c r="J1585" i="18"/>
  <c r="J1439" i="18"/>
  <c r="J3074" i="18"/>
  <c r="J542" i="18"/>
  <c r="J2775" i="18"/>
  <c r="J3182" i="18"/>
  <c r="J1724" i="18"/>
  <c r="J3115" i="18"/>
  <c r="J2010" i="18"/>
  <c r="J2533" i="18"/>
  <c r="J4058" i="18"/>
  <c r="J3119" i="18"/>
  <c r="J4250" i="18"/>
  <c r="J3895" i="18"/>
  <c r="J3720" i="18"/>
  <c r="J2743" i="18"/>
  <c r="J2101" i="18"/>
  <c r="J3234" i="18"/>
  <c r="J3449" i="18"/>
  <c r="J2252" i="18"/>
  <c r="J1435" i="18"/>
  <c r="J2499" i="18"/>
  <c r="J1396" i="18"/>
  <c r="J3993" i="18"/>
  <c r="J2815" i="18"/>
  <c r="J632" i="18"/>
  <c r="J2055" i="18"/>
  <c r="J861" i="18"/>
  <c r="J2799" i="18"/>
  <c r="J3654" i="18"/>
  <c r="J2360" i="18"/>
  <c r="J153" i="18"/>
  <c r="J1184" i="18"/>
  <c r="J1625" i="18"/>
  <c r="J2464" i="18"/>
  <c r="J3762" i="18"/>
  <c r="J2980" i="18"/>
  <c r="J2645" i="18"/>
  <c r="J3830" i="18"/>
  <c r="J1819" i="18"/>
  <c r="J1709" i="18"/>
  <c r="J2679" i="18"/>
  <c r="J4212" i="18"/>
  <c r="J3723" i="18"/>
  <c r="J1949" i="18"/>
  <c r="J1441" i="18"/>
  <c r="J3019" i="18"/>
  <c r="J3769" i="18"/>
  <c r="J1150" i="18"/>
  <c r="J739" i="18"/>
  <c r="J417" i="18"/>
  <c r="J3847" i="18"/>
  <c r="J2008" i="18"/>
  <c r="J3927" i="18"/>
  <c r="J4125" i="18"/>
  <c r="J726" i="18"/>
  <c r="J2562" i="18"/>
  <c r="J2174" i="18"/>
  <c r="J2754" i="18"/>
  <c r="J214" i="18"/>
  <c r="J418" i="18"/>
  <c r="J1515" i="18"/>
  <c r="J3423" i="18"/>
  <c r="J2287" i="18"/>
  <c r="J149" i="18"/>
  <c r="J3837" i="18"/>
  <c r="J2637" i="18"/>
  <c r="J1005" i="18"/>
  <c r="J3039" i="18"/>
  <c r="J2043" i="18"/>
  <c r="J4192" i="18"/>
  <c r="J2572" i="18"/>
  <c r="J1860" i="18"/>
  <c r="J3965" i="18"/>
  <c r="J1327" i="18"/>
  <c r="J1301" i="18"/>
  <c r="J757" i="18"/>
  <c r="J2128" i="18"/>
  <c r="J2986" i="18"/>
  <c r="J3177" i="18"/>
  <c r="J2860" i="18"/>
  <c r="J1534" i="18"/>
  <c r="J553" i="18"/>
  <c r="J3648" i="18"/>
  <c r="J4137" i="18"/>
  <c r="J2963" i="18"/>
  <c r="J1851" i="18"/>
  <c r="J3736" i="18"/>
  <c r="J2507" i="18"/>
  <c r="J2075" i="18"/>
  <c r="J3443" i="18"/>
  <c r="J2436" i="18"/>
  <c r="J3096" i="18"/>
  <c r="J769" i="18"/>
  <c r="J4158" i="18"/>
  <c r="J35" i="18"/>
  <c r="J3808" i="18"/>
  <c r="J3521" i="18"/>
  <c r="J1071" i="18"/>
  <c r="J3383" i="18"/>
  <c r="J2091" i="18"/>
  <c r="J3304" i="18"/>
  <c r="J3619" i="18"/>
  <c r="J347" i="18"/>
  <c r="J3890" i="18"/>
  <c r="J4233" i="18"/>
  <c r="J3564" i="18"/>
  <c r="J2937" i="18"/>
  <c r="J2591" i="18"/>
  <c r="J1960" i="18"/>
  <c r="J564" i="18"/>
  <c r="J2798" i="18"/>
  <c r="J164" i="18"/>
  <c r="J618" i="18"/>
  <c r="J3790" i="18"/>
  <c r="J1083" i="18"/>
  <c r="J145" i="18"/>
  <c r="J766" i="18"/>
  <c r="J1019" i="18"/>
  <c r="J8" i="18"/>
  <c r="J2447" i="18"/>
  <c r="J332" i="18"/>
  <c r="J1791" i="18"/>
  <c r="J556" i="18"/>
  <c r="J3888" i="18"/>
  <c r="J3246" i="18"/>
  <c r="J3288" i="18"/>
  <c r="J1801" i="18"/>
  <c r="J2752" i="18"/>
  <c r="J1890" i="18"/>
  <c r="J3727" i="18"/>
  <c r="J3523" i="18"/>
  <c r="J2802" i="18"/>
  <c r="J2372" i="18"/>
  <c r="J4232" i="18"/>
  <c r="J3147" i="18"/>
  <c r="J2670" i="18"/>
  <c r="J2240" i="18"/>
  <c r="J2238" i="18"/>
  <c r="J1343" i="18"/>
  <c r="J2779" i="18"/>
  <c r="J1901" i="18"/>
  <c r="J1238" i="18"/>
  <c r="J1753" i="18"/>
  <c r="J343" i="18"/>
  <c r="J3342" i="18"/>
  <c r="J1977" i="18"/>
  <c r="J3422" i="18"/>
  <c r="J2407" i="18"/>
  <c r="J1348" i="18"/>
  <c r="J36" i="18"/>
  <c r="J2826" i="18"/>
  <c r="J3244" i="18"/>
  <c r="J3125" i="18"/>
  <c r="J2256" i="18"/>
  <c r="J3985" i="18"/>
  <c r="J3279" i="18"/>
  <c r="J3633" i="18"/>
  <c r="J1962" i="18"/>
  <c r="J1627" i="18"/>
  <c r="J1185" i="18"/>
  <c r="J547" i="18"/>
  <c r="J561" i="18"/>
  <c r="J10" i="18"/>
  <c r="J4010" i="18"/>
  <c r="J2738" i="18"/>
  <c r="J1200" i="18"/>
  <c r="J4168" i="18"/>
  <c r="J4098" i="18"/>
  <c r="J4245" i="18"/>
  <c r="J258" i="18"/>
  <c r="J3489" i="18"/>
  <c r="J1298" i="18"/>
  <c r="J1069" i="18"/>
  <c r="J210" i="18"/>
  <c r="J3142" i="18"/>
  <c r="J1857" i="18"/>
  <c r="J1323" i="18"/>
  <c r="J78" i="18"/>
  <c r="J2600" i="18"/>
  <c r="J473" i="18"/>
  <c r="J576" i="18"/>
  <c r="J3644" i="18"/>
  <c r="J3889" i="18"/>
  <c r="J2525" i="18"/>
  <c r="J1402" i="18"/>
  <c r="J1125" i="18"/>
  <c r="J3320" i="18"/>
  <c r="J2294" i="18"/>
  <c r="J1546" i="18"/>
  <c r="J265" i="18"/>
  <c r="J3129" i="18"/>
  <c r="J116" i="18"/>
  <c r="J3156" i="18"/>
  <c r="J3465" i="18"/>
  <c r="J833" i="18"/>
  <c r="J3818" i="18"/>
  <c r="J2264" i="18"/>
  <c r="J4171" i="18"/>
  <c r="J1712" i="18"/>
  <c r="J3218" i="18"/>
  <c r="J3753" i="18"/>
  <c r="J3344" i="18"/>
  <c r="J2803" i="18"/>
  <c r="J3779" i="18"/>
  <c r="J4174" i="18"/>
  <c r="J3217" i="18"/>
  <c r="J2415" i="18"/>
  <c r="J2490" i="18"/>
  <c r="J3310" i="18"/>
  <c r="J235" i="18"/>
  <c r="J4133" i="18"/>
  <c r="J14" i="18"/>
  <c r="J782" i="18"/>
  <c r="J3176" i="18"/>
  <c r="J749" i="18"/>
  <c r="J2146" i="18"/>
  <c r="J4040" i="18"/>
  <c r="J1628" i="18"/>
  <c r="J3515" i="18"/>
  <c r="J3133" i="18"/>
  <c r="J2617" i="18"/>
  <c r="J2516" i="18"/>
  <c r="J2280" i="18"/>
  <c r="J1503" i="18"/>
  <c r="J3529" i="18"/>
  <c r="J3151" i="18"/>
  <c r="J1024" i="18"/>
  <c r="J3514" i="18"/>
  <c r="J3045" i="18"/>
  <c r="J2404" i="18"/>
  <c r="J1580" i="18"/>
  <c r="J2661" i="18"/>
  <c r="J1493" i="18"/>
  <c r="J1832" i="18"/>
  <c r="J805" i="18"/>
  <c r="J512" i="18"/>
  <c r="J416" i="18"/>
  <c r="J125" i="18"/>
  <c r="J177" i="18"/>
  <c r="J1072" i="18"/>
  <c r="J493" i="18"/>
  <c r="J4134" i="18"/>
  <c r="J1626" i="18"/>
  <c r="J467" i="18"/>
  <c r="J428" i="18"/>
  <c r="J4228" i="18"/>
  <c r="J3042" i="18"/>
  <c r="J2719" i="18"/>
  <c r="J3055" i="18"/>
  <c r="J3360" i="18"/>
  <c r="J2255" i="18"/>
  <c r="J2182" i="18"/>
  <c r="J1467" i="18"/>
  <c r="J1109" i="18"/>
  <c r="J4085" i="18"/>
  <c r="J2648" i="18"/>
  <c r="J3187" i="18"/>
  <c r="J1492" i="18"/>
  <c r="J2829" i="18"/>
  <c r="J83" i="18"/>
  <c r="J772" i="18"/>
  <c r="J3410" i="18"/>
  <c r="J4141" i="18"/>
  <c r="J2063" i="18"/>
  <c r="J292" i="18"/>
  <c r="J3333" i="18"/>
  <c r="J2132" i="18"/>
  <c r="J859" i="18"/>
  <c r="J3557" i="18"/>
  <c r="J949" i="18"/>
  <c r="J1221" i="18"/>
  <c r="J2622" i="18"/>
  <c r="J1695" i="18"/>
  <c r="J3334" i="18"/>
  <c r="J2603" i="18"/>
  <c r="J4190" i="18"/>
  <c r="J3554" i="18"/>
  <c r="J3731" i="18"/>
  <c r="J3597" i="18"/>
  <c r="J2368" i="18"/>
  <c r="J3801" i="18"/>
  <c r="J245" i="18"/>
  <c r="J3601" i="18"/>
  <c r="J2343" i="18"/>
  <c r="J1680" i="18"/>
  <c r="J670" i="18"/>
  <c r="J3609" i="18"/>
  <c r="J4091" i="18"/>
  <c r="J1561" i="18"/>
  <c r="J1129" i="18"/>
  <c r="J3362" i="18"/>
  <c r="J1794" i="18"/>
  <c r="J3632" i="18"/>
  <c r="J3970" i="18"/>
  <c r="J2789" i="18"/>
  <c r="J1782" i="18"/>
  <c r="J446" i="18"/>
  <c r="J3292" i="18"/>
  <c r="J2535" i="18"/>
  <c r="J3555" i="18"/>
  <c r="J126" i="18"/>
  <c r="J1310" i="18"/>
  <c r="J4199" i="18"/>
  <c r="J1984" i="18"/>
  <c r="J2171" i="18"/>
  <c r="J193" i="18"/>
  <c r="J590" i="18"/>
  <c r="J241" i="18"/>
  <c r="J1143" i="18"/>
  <c r="J575" i="18"/>
  <c r="J4216" i="18"/>
  <c r="J3131" i="18"/>
  <c r="J1177" i="18"/>
  <c r="J3483" i="18"/>
  <c r="J2245" i="18"/>
  <c r="J1873" i="18"/>
  <c r="J1723" i="18"/>
  <c r="J3777" i="18"/>
  <c r="J3327" i="18"/>
  <c r="J3825" i="18"/>
  <c r="J4241" i="18"/>
  <c r="J939" i="18"/>
  <c r="J4201" i="18"/>
  <c r="J3642" i="18"/>
  <c r="J110" i="18"/>
  <c r="J1433" i="18"/>
  <c r="J3827" i="18"/>
  <c r="J405" i="18"/>
  <c r="J1209" i="18"/>
  <c r="J728" i="18"/>
  <c r="J272" i="18"/>
  <c r="J3084" i="18"/>
  <c r="J4145" i="18"/>
  <c r="J565" i="18"/>
  <c r="J2639" i="18"/>
  <c r="J1448" i="18"/>
  <c r="J3202" i="18"/>
  <c r="J3544" i="18"/>
  <c r="J101" i="18"/>
  <c r="J916" i="18"/>
  <c r="J1587" i="18"/>
  <c r="J484" i="18"/>
  <c r="J4113" i="18"/>
  <c r="J2917" i="18"/>
  <c r="J3565" i="18"/>
  <c r="J1246" i="18"/>
  <c r="J1317" i="18"/>
  <c r="J180" i="18"/>
  <c r="J1704" i="18"/>
  <c r="J2149" i="18"/>
  <c r="J3425" i="18"/>
  <c r="J1251" i="18"/>
  <c r="J3880" i="18"/>
  <c r="J3967" i="18"/>
  <c r="J3343" i="18"/>
  <c r="J623" i="18"/>
  <c r="J4100" i="18"/>
  <c r="J2538" i="18"/>
  <c r="J1807" i="18"/>
  <c r="J1877" i="18"/>
  <c r="J2427" i="18"/>
  <c r="J34" i="18"/>
  <c r="J1312" i="18"/>
  <c r="J386" i="18"/>
  <c r="J1699" i="18"/>
  <c r="J1763" i="18"/>
  <c r="J2082" i="18"/>
  <c r="J273" i="18"/>
  <c r="J730" i="18"/>
  <c r="J842" i="18"/>
  <c r="J1033" i="18"/>
  <c r="J224" i="18"/>
  <c r="J863" i="18"/>
  <c r="J3016" i="18"/>
  <c r="J572" i="18"/>
  <c r="J221" i="18"/>
  <c r="J2452" i="18"/>
  <c r="J699" i="18"/>
  <c r="J2555" i="18"/>
  <c r="J3628" i="18"/>
  <c r="J2498" i="18"/>
  <c r="J3247" i="18"/>
  <c r="J1896" i="18"/>
  <c r="J95" i="18"/>
  <c r="J1474" i="18"/>
  <c r="J3681" i="18"/>
  <c r="J114" i="18"/>
  <c r="J3401" i="18"/>
  <c r="J3070" i="18"/>
  <c r="J1609" i="18"/>
  <c r="J925" i="18"/>
  <c r="J449" i="18"/>
  <c r="J4004" i="18"/>
  <c r="J3346" i="18"/>
  <c r="J2136" i="18"/>
  <c r="J1521" i="18"/>
  <c r="J4130" i="18"/>
  <c r="J3935" i="18"/>
  <c r="J2773" i="18"/>
  <c r="J4195" i="18"/>
  <c r="J269" i="18"/>
  <c r="J910" i="18"/>
  <c r="J1370" i="18"/>
  <c r="J2083" i="18"/>
  <c r="J2903" i="18"/>
  <c r="J1453" i="18"/>
  <c r="J1087" i="18"/>
  <c r="J2792" i="18"/>
  <c r="J3451" i="18"/>
  <c r="J3570" i="18"/>
  <c r="J3617" i="18"/>
  <c r="J472" i="18"/>
  <c r="J1706" i="18"/>
  <c r="J1451" i="18"/>
  <c r="J121" i="18"/>
  <c r="J3241" i="18"/>
  <c r="J118" i="18"/>
  <c r="J2394" i="18"/>
  <c r="J2566" i="18"/>
  <c r="J3269" i="18"/>
  <c r="J3248" i="18"/>
  <c r="J1926" i="18"/>
  <c r="J1800" i="18"/>
  <c r="J2328" i="18"/>
  <c r="J2396" i="18"/>
  <c r="J4039" i="18"/>
  <c r="J2314" i="18"/>
  <c r="J207" i="18"/>
  <c r="J2152" i="18"/>
  <c r="J1805" i="18"/>
  <c r="J198" i="18"/>
  <c r="J2341" i="18"/>
  <c r="J1074" i="18"/>
  <c r="J3378" i="18"/>
  <c r="J644" i="18"/>
  <c r="J4229" i="18"/>
  <c r="J433" i="18"/>
  <c r="J971" i="18"/>
  <c r="J2652" i="18"/>
  <c r="J1885" i="18"/>
  <c r="J1772" i="18"/>
  <c r="J2964" i="18"/>
  <c r="J2840" i="18"/>
  <c r="J3673" i="18"/>
  <c r="J1675" i="18"/>
  <c r="J3755" i="18"/>
  <c r="J2329" i="18"/>
  <c r="J255" i="18"/>
  <c r="J401" i="18"/>
  <c r="J2366" i="18"/>
  <c r="J2277" i="18"/>
  <c r="J2435" i="18"/>
  <c r="J2570" i="18"/>
  <c r="J2161" i="18"/>
  <c r="J1856" i="18"/>
  <c r="J1821" i="18"/>
  <c r="J54" i="18"/>
  <c r="J1386" i="18"/>
  <c r="J688" i="18"/>
  <c r="J3696" i="18"/>
  <c r="J4018" i="18"/>
  <c r="J3417" i="18"/>
  <c r="J2931" i="18"/>
  <c r="J306" i="18"/>
  <c r="J3101" i="18"/>
  <c r="J4172" i="18"/>
  <c r="J4123" i="18"/>
  <c r="J3087" i="18"/>
  <c r="J3407" i="18"/>
  <c r="J2180" i="18"/>
  <c r="J665" i="18"/>
  <c r="J3906" i="18"/>
  <c r="J4247" i="18"/>
  <c r="J1349" i="18"/>
  <c r="J1894" i="18"/>
  <c r="J3228" i="18"/>
  <c r="J4128" i="18"/>
  <c r="J278" i="18"/>
  <c r="J2879" i="18"/>
  <c r="J3111" i="18"/>
  <c r="J2210" i="18"/>
  <c r="J1017" i="18"/>
  <c r="J1519" i="18"/>
  <c r="J2546" i="18"/>
  <c r="J2433" i="18"/>
  <c r="J756" i="18"/>
  <c r="J1802" i="18"/>
  <c r="J3092" i="18"/>
  <c r="J2886" i="18"/>
  <c r="J2668" i="18"/>
  <c r="J2914" i="18"/>
  <c r="J2297" i="18"/>
  <c r="J3371" i="18"/>
  <c r="J943" i="18"/>
  <c r="J263" i="18"/>
  <c r="J2697" i="18"/>
  <c r="J732" i="18"/>
  <c r="J1214" i="18"/>
  <c r="J4049" i="18"/>
  <c r="J2409" i="18"/>
  <c r="J3952" i="18"/>
  <c r="J2901" i="18"/>
  <c r="J1296" i="18"/>
  <c r="J3207" i="18"/>
  <c r="J687" i="18"/>
  <c r="J2887" i="18"/>
  <c r="J2338" i="18"/>
  <c r="J3803" i="18"/>
  <c r="J1232" i="18"/>
  <c r="J3519" i="18"/>
  <c r="J3639" i="18"/>
  <c r="J3083" i="18"/>
  <c r="J2103" i="18"/>
  <c r="J1021" i="18"/>
  <c r="J1942" i="18"/>
  <c r="J1673" i="18"/>
  <c r="J1989" i="18"/>
  <c r="J2080" i="18"/>
  <c r="J3192" i="18"/>
  <c r="J3003" i="18"/>
  <c r="J648" i="18"/>
  <c r="J2476" i="18"/>
  <c r="J87" i="18"/>
  <c r="J2836" i="18"/>
  <c r="J1888" i="18"/>
  <c r="J1719" i="18"/>
  <c r="J2660" i="18"/>
  <c r="J4185" i="18"/>
  <c r="J1336" i="18"/>
  <c r="J364" i="18"/>
  <c r="J3340" i="18"/>
  <c r="J1909" i="18"/>
  <c r="J3214" i="18"/>
  <c r="J4081" i="18"/>
  <c r="J2198" i="18"/>
  <c r="J3664" i="18"/>
  <c r="J6" i="18"/>
  <c r="J1335" i="18"/>
  <c r="J33" i="18"/>
  <c r="J1025" i="18"/>
  <c r="J3638" i="18"/>
  <c r="J2797" i="18"/>
  <c r="J2512" i="18"/>
  <c r="J2925" i="18"/>
  <c r="J2379" i="18"/>
  <c r="J52" i="18"/>
  <c r="J3110" i="18"/>
  <c r="J1538" i="18"/>
  <c r="J700" i="18"/>
  <c r="J3826" i="18"/>
  <c r="J2203" i="18"/>
  <c r="J2563" i="18"/>
  <c r="J539" i="18"/>
  <c r="J4151" i="18"/>
  <c r="J2072" i="18"/>
  <c r="J3413" i="18"/>
  <c r="J2332" i="18"/>
  <c r="J1449" i="18"/>
  <c r="J3390" i="18"/>
  <c r="J3377" i="18"/>
  <c r="J2139" i="18"/>
  <c r="J2878" i="18"/>
  <c r="J4094" i="18"/>
  <c r="J387" i="18"/>
  <c r="J1868" i="18"/>
  <c r="J3905" i="18"/>
  <c r="J1905" i="18"/>
  <c r="J1261" i="18"/>
  <c r="J3862" i="18"/>
  <c r="J4147" i="18"/>
  <c r="J3751" i="18"/>
  <c r="J3010" i="18"/>
  <c r="J997" i="18"/>
  <c r="J4244" i="18"/>
  <c r="J2673" i="18"/>
  <c r="J1781" i="18"/>
  <c r="J722" i="18"/>
  <c r="J691" i="18"/>
  <c r="J4167" i="18"/>
  <c r="J1784" i="18"/>
  <c r="J1183" i="18"/>
  <c r="J2578" i="18"/>
  <c r="J544" i="18"/>
  <c r="J2651" i="18"/>
  <c r="J4015" i="18"/>
  <c r="J3766" i="18"/>
  <c r="J1768" i="18"/>
  <c r="J219" i="18"/>
  <c r="J2793" i="18"/>
  <c r="J3199" i="18"/>
  <c r="J3007" i="18"/>
  <c r="J844" i="18"/>
  <c r="J3495" i="18"/>
  <c r="J1260" i="18"/>
  <c r="J1329" i="18"/>
  <c r="J4213" i="18"/>
  <c r="J1814" i="18"/>
  <c r="J1823" i="18"/>
  <c r="J3643" i="18"/>
  <c r="J2337" i="18"/>
  <c r="J2211" i="18"/>
  <c r="J2457" i="18"/>
  <c r="J3995" i="18"/>
  <c r="J2304" i="18"/>
  <c r="J2567" i="18"/>
  <c r="J1650" i="18"/>
  <c r="J3545" i="18"/>
  <c r="J3831" i="18"/>
  <c r="J2705" i="18"/>
  <c r="J246" i="18"/>
  <c r="J3641" i="18"/>
  <c r="J92" i="18"/>
  <c r="J541" i="18"/>
  <c r="J3787" i="18"/>
  <c r="J109" i="18"/>
  <c r="J3759" i="18"/>
  <c r="J288" i="18"/>
  <c r="J747" i="18"/>
  <c r="J1135" i="18"/>
  <c r="J2624" i="18"/>
  <c r="J276" i="18"/>
  <c r="J2954" i="18"/>
  <c r="J3471" i="18"/>
  <c r="J1088" i="18"/>
  <c r="J3572" i="18"/>
  <c r="J393" i="18"/>
  <c r="J2074" i="18"/>
  <c r="J2897" i="18"/>
  <c r="J1527" i="18"/>
  <c r="J56" i="18"/>
  <c r="J3549" i="18"/>
  <c r="J2268" i="18"/>
  <c r="J423" i="18"/>
  <c r="J847" i="18"/>
  <c r="J1788" i="18"/>
  <c r="J1733" i="18"/>
  <c r="J4148" i="18"/>
  <c r="J3088" i="18"/>
  <c r="J2974" i="18"/>
  <c r="J3031" i="18"/>
  <c r="J1739" i="18"/>
  <c r="J3872" i="18"/>
  <c r="J2979" i="18"/>
  <c r="J3796" i="18"/>
  <c r="J469" i="18"/>
  <c r="J2933" i="18"/>
  <c r="J2960" i="18"/>
  <c r="J2196" i="18"/>
  <c r="J3724" i="18"/>
  <c r="J2373" i="18"/>
  <c r="J2706" i="18"/>
  <c r="J976" i="18"/>
  <c r="J1428" i="18"/>
  <c r="J1584" i="18"/>
  <c r="J2179" i="18"/>
  <c r="J2384" i="18"/>
  <c r="J355" i="18"/>
  <c r="J4090" i="18"/>
  <c r="J3855" i="18"/>
  <c r="J2177" i="18"/>
  <c r="J1264" i="18"/>
  <c r="J1604" i="18"/>
  <c r="J559" i="18"/>
  <c r="J918" i="18"/>
  <c r="J2391" i="18"/>
  <c r="J4162" i="18"/>
  <c r="J2195" i="18"/>
  <c r="J2745" i="18"/>
  <c r="J2882" i="18"/>
  <c r="J4036" i="18"/>
  <c r="J3599" i="18"/>
  <c r="J185" i="18"/>
  <c r="J1490" i="18"/>
  <c r="J3508" i="18"/>
  <c r="J228" i="18"/>
  <c r="J4109" i="18"/>
  <c r="J2175" i="18"/>
  <c r="J3866" i="18"/>
  <c r="J4209" i="18"/>
  <c r="J1297" i="18"/>
  <c r="J2784" i="18"/>
  <c r="J4200" i="18"/>
  <c r="J2387" i="18"/>
  <c r="J3264" i="18"/>
  <c r="J4064" i="18"/>
  <c r="J3829" i="18"/>
  <c r="J3309" i="18"/>
  <c r="J3435" i="18"/>
  <c r="J2306" i="18"/>
  <c r="J1522" i="18"/>
  <c r="J3436" i="18"/>
  <c r="J3568" i="18"/>
  <c r="J3959" i="18"/>
  <c r="J3262" i="18"/>
  <c r="J2741" i="18"/>
  <c r="J1703" i="18"/>
  <c r="J4161" i="18"/>
  <c r="J3686" i="18"/>
  <c r="J3430" i="18"/>
  <c r="J838" i="18"/>
  <c r="J1373" i="18"/>
  <c r="J1149" i="18"/>
  <c r="J3832" i="18"/>
  <c r="J3211" i="18"/>
  <c r="J262" i="18"/>
  <c r="J1592" i="18"/>
  <c r="J2006" i="18"/>
  <c r="J3146" i="18"/>
  <c r="J111" i="18"/>
  <c r="J113" i="18"/>
  <c r="J2950" i="18"/>
  <c r="J3455" i="18"/>
  <c r="J3625" i="18"/>
  <c r="J4140" i="18"/>
  <c r="J2226" i="18"/>
  <c r="J1406" i="18"/>
  <c r="J2473" i="18"/>
  <c r="J3287" i="18"/>
  <c r="J3682" i="18"/>
  <c r="J2710" i="18"/>
  <c r="J3821" i="18"/>
  <c r="J3791" i="18"/>
  <c r="J602" i="18"/>
  <c r="J134" i="18"/>
  <c r="J2906" i="18"/>
  <c r="J4135" i="18"/>
  <c r="J3185" i="18"/>
  <c r="J459" i="18"/>
  <c r="J532" i="18"/>
  <c r="J3335" i="18"/>
  <c r="J25" i="18"/>
  <c r="J3193" i="18"/>
  <c r="J3968" i="18"/>
  <c r="J160" i="18"/>
  <c r="J3046" i="18"/>
  <c r="J3090" i="18"/>
  <c r="J959" i="18"/>
  <c r="J3001" i="18"/>
  <c r="J3213" i="18"/>
  <c r="J629" i="18"/>
  <c r="J1112" i="18"/>
  <c r="J3315" i="18"/>
  <c r="J3289" i="18"/>
  <c r="J1548" i="18"/>
  <c r="J3424" i="18"/>
  <c r="J4093" i="18"/>
  <c r="J611" i="18"/>
  <c r="J1361" i="18"/>
  <c r="J1104" i="18"/>
  <c r="J2429" i="18"/>
  <c r="J3000" i="18"/>
  <c r="J2686" i="18"/>
  <c r="J2503" i="18"/>
  <c r="J2216" i="18"/>
  <c r="J3845" i="18"/>
  <c r="J4208" i="18"/>
  <c r="J3701" i="18"/>
  <c r="J2450" i="18"/>
  <c r="J1732" i="18"/>
  <c r="J1202" i="18"/>
  <c r="J3662" i="18"/>
  <c r="J2682" i="18"/>
  <c r="J3375" i="18"/>
  <c r="J2135" i="18"/>
  <c r="J4165" i="18"/>
  <c r="J3497" i="18"/>
  <c r="J2569" i="18"/>
  <c r="J3709" i="18"/>
  <c r="J1357" i="18"/>
  <c r="J683" i="18"/>
  <c r="J100" i="18"/>
  <c r="J4117" i="18"/>
  <c r="J3884" i="18"/>
  <c r="J3237" i="18"/>
  <c r="J3398" i="18"/>
  <c r="J3630" i="18"/>
  <c r="J2122" i="18"/>
  <c r="J1787" i="18"/>
  <c r="J465" i="18"/>
  <c r="J4034" i="18"/>
  <c r="J3041" i="18"/>
  <c r="J566" i="18"/>
  <c r="J3363" i="18"/>
  <c r="J2078" i="18"/>
  <c r="J1749" i="18"/>
  <c r="J2386" i="18"/>
  <c r="J1570" i="18"/>
  <c r="J91" i="18"/>
  <c r="J3567" i="18"/>
  <c r="J2279" i="18"/>
  <c r="J1145" i="18"/>
  <c r="J1134" i="18"/>
  <c r="J3958" i="18"/>
  <c r="J1399" i="18"/>
  <c r="J1766" i="18"/>
  <c r="J3767" i="18"/>
  <c r="J841" i="18"/>
  <c r="J529" i="18"/>
  <c r="J4198" i="18"/>
  <c r="J2403" i="18"/>
  <c r="J2983" i="18"/>
  <c r="J3459" i="18"/>
  <c r="J2510" i="18"/>
  <c r="J3073" i="18"/>
  <c r="J1667" i="18"/>
  <c r="J2524" i="18"/>
  <c r="J1511" i="18"/>
  <c r="J813" i="18"/>
  <c r="J3747" i="18"/>
  <c r="J1966" i="18"/>
  <c r="J1350" i="18"/>
  <c r="J573" i="18"/>
  <c r="J270" i="18"/>
  <c r="J3981" i="18"/>
  <c r="J2908" i="18"/>
  <c r="J3594" i="18"/>
  <c r="J2957" i="18"/>
  <c r="J797" i="18"/>
  <c r="J277" i="18"/>
  <c r="J2173" i="18"/>
  <c r="J3302" i="18"/>
  <c r="J1769" i="18"/>
  <c r="J3419" i="18"/>
  <c r="J189" i="18"/>
  <c r="J3240" i="18"/>
  <c r="J2658" i="18"/>
  <c r="J800" i="18"/>
  <c r="J1961" i="18"/>
  <c r="J2014" i="18"/>
  <c r="J557" i="18"/>
  <c r="J3082" i="18"/>
  <c r="J1899" i="18"/>
  <c r="J718" i="18"/>
  <c r="J2929" i="18"/>
  <c r="J1146" i="18"/>
  <c r="J3460" i="18"/>
  <c r="J64" i="18"/>
  <c r="J85" i="18"/>
  <c r="J1640" i="18"/>
  <c r="J4116" i="18"/>
  <c r="J2031" i="18"/>
  <c r="J898" i="18"/>
  <c r="J1803" i="18"/>
  <c r="J1333" i="18"/>
  <c r="J3646" i="18"/>
  <c r="J3733" i="18"/>
  <c r="J2806" i="18"/>
  <c r="J2376" i="18"/>
  <c r="J840" i="18"/>
  <c r="J3373" i="18"/>
  <c r="J3080" i="18"/>
  <c r="J3189" i="18"/>
  <c r="J2539" i="18"/>
  <c r="J368" i="18"/>
  <c r="J425" i="18"/>
  <c r="J2976" i="18"/>
  <c r="J1595" i="18"/>
  <c r="J199" i="18"/>
  <c r="J4222" i="18"/>
  <c r="J1770" i="18"/>
  <c r="J3081" i="18"/>
  <c r="J3266" i="18"/>
  <c r="J577" i="18"/>
  <c r="J1243" i="18"/>
  <c r="J3910" i="18"/>
  <c r="J1195" i="18"/>
  <c r="J1278" i="18"/>
  <c r="J2528" i="18"/>
  <c r="J3693" i="18"/>
  <c r="J1161" i="18"/>
  <c r="J1063" i="18"/>
  <c r="J2759" i="18"/>
  <c r="J801" i="18"/>
  <c r="J669" i="18"/>
  <c r="J1702" i="18"/>
  <c r="J3685" i="18"/>
  <c r="J4084" i="18"/>
  <c r="J4129" i="18"/>
  <c r="J2832" i="18"/>
  <c r="J2428" i="18"/>
  <c r="J3903" i="18"/>
  <c r="J337" i="18"/>
  <c r="J1498" i="18"/>
  <c r="J3277" i="18"/>
  <c r="J3504" i="18"/>
  <c r="J2717" i="18"/>
  <c r="J1969" i="18"/>
  <c r="J4146" i="18"/>
  <c r="J834" i="18"/>
  <c r="J144" i="18"/>
  <c r="J2215" i="18"/>
  <c r="J4240" i="18"/>
  <c r="J3312" i="18"/>
  <c r="J1031" i="18"/>
  <c r="J1003" i="18"/>
  <c r="J3738" i="18"/>
  <c r="J1983" i="18"/>
  <c r="J1415" i="18"/>
  <c r="J3028" i="18"/>
  <c r="J480" i="18"/>
  <c r="J289" i="18"/>
  <c r="J2068" i="18"/>
  <c r="J4096" i="18"/>
  <c r="J4149" i="18"/>
  <c r="J2104" i="18"/>
  <c r="J2437" i="18"/>
  <c r="J4223" i="18"/>
  <c r="J3775" i="18"/>
  <c r="J2765" i="18"/>
  <c r="J2333" i="18"/>
  <c r="J2261" i="18"/>
  <c r="J1455" i="18"/>
  <c r="J1607" i="18"/>
  <c r="J4211" i="18"/>
  <c r="J3793" i="18"/>
  <c r="J771" i="18"/>
  <c r="J19" i="18"/>
  <c r="J2619" i="18"/>
  <c r="J163" i="18"/>
  <c r="J1588" i="18"/>
  <c r="J3886" i="18"/>
  <c r="J4175" i="18"/>
  <c r="J2237" i="18"/>
  <c r="J3735" i="18"/>
  <c r="J3157" i="18"/>
  <c r="J1204" i="18"/>
  <c r="J2154" i="18"/>
  <c r="J1040" i="18"/>
  <c r="J2248" i="18"/>
  <c r="J3345" i="18"/>
  <c r="J655" i="18"/>
  <c r="J156" i="18"/>
  <c r="J4176" i="18"/>
  <c r="J1076" i="18"/>
  <c r="J791" i="18"/>
  <c r="J3953" i="18"/>
  <c r="J953" i="18"/>
  <c r="J2491" i="18"/>
  <c r="J3707" i="18"/>
  <c r="J1756" i="18"/>
  <c r="J729" i="18"/>
  <c r="J3805" i="18"/>
  <c r="J2040" i="18"/>
  <c r="J3932" i="18"/>
  <c r="J3899" i="18"/>
  <c r="J2796" i="18"/>
  <c r="J948" i="18"/>
  <c r="J1199" i="18"/>
  <c r="J3672" i="18"/>
  <c r="J3415" i="18"/>
  <c r="J2159" i="18"/>
  <c r="J662" i="18"/>
  <c r="J2263" i="18"/>
  <c r="J2166" i="18"/>
  <c r="J285" i="18"/>
  <c r="J964" i="18"/>
  <c r="J3904" i="18"/>
  <c r="J1864" i="18"/>
  <c r="J2920" i="18"/>
  <c r="J1771" i="18"/>
  <c r="J3479" i="18"/>
  <c r="J3786" i="18"/>
  <c r="J2418" i="18"/>
  <c r="J1641" i="18"/>
  <c r="J4234" i="18"/>
  <c r="J3500" i="18"/>
  <c r="J1630" i="18"/>
  <c r="J2448" i="18"/>
  <c r="J776" i="18"/>
  <c r="J3556" i="18"/>
  <c r="J3869" i="18"/>
  <c r="J3171" i="18"/>
  <c r="J3919" i="18"/>
  <c r="J1976" i="18"/>
  <c r="J2843" i="18"/>
  <c r="J3205" i="18"/>
  <c r="J2086" i="18"/>
  <c r="J3621" i="18"/>
  <c r="J1690" i="18"/>
  <c r="J1553" i="18"/>
  <c r="J311" i="18"/>
  <c r="J462" i="18"/>
  <c r="J3164" i="18"/>
  <c r="J1933" i="18"/>
  <c r="J2049" i="18"/>
  <c r="J86" i="18"/>
  <c r="J1045" i="18"/>
  <c r="J594" i="18"/>
  <c r="J259" i="18"/>
  <c r="J4099" i="18"/>
  <c r="J3445" i="18"/>
  <c r="J2553" i="18"/>
  <c r="J2852" i="18"/>
  <c r="J622" i="18"/>
  <c r="J3075" i="18"/>
  <c r="J779" i="18"/>
  <c r="J2009" i="18"/>
  <c r="J3745" i="18"/>
  <c r="J3186" i="18"/>
  <c r="J379" i="18"/>
  <c r="J28" i="18"/>
  <c r="J2626" i="18"/>
  <c r="J2259" i="18"/>
  <c r="J1313" i="18"/>
  <c r="J1731" i="18"/>
  <c r="J2157" i="18"/>
  <c r="J899" i="18"/>
  <c r="J988" i="18"/>
  <c r="J3493" i="18"/>
  <c r="J2835" i="18"/>
  <c r="J2192" i="18"/>
  <c r="J3592" i="18"/>
  <c r="J2892" i="18"/>
  <c r="J824" i="18"/>
  <c r="J2281" i="18"/>
  <c r="J3546" i="18"/>
  <c r="J323" i="18"/>
  <c r="J1677" i="18"/>
  <c r="J415" i="18"/>
  <c r="J2612" i="18"/>
  <c r="J15" i="18"/>
  <c r="J3145" i="18"/>
  <c r="J978" i="18"/>
  <c r="J676" i="18"/>
  <c r="J1631" i="18"/>
  <c r="J831" i="18"/>
  <c r="J1645" i="18"/>
  <c r="J201" i="18"/>
  <c r="J142" i="18"/>
  <c r="J2698" i="18"/>
  <c r="J635" i="18"/>
  <c r="J1420" i="18"/>
  <c r="J2605" i="18"/>
  <c r="J3699" i="18"/>
  <c r="J1341" i="18"/>
  <c r="J1798" i="18"/>
  <c r="J3987" i="18"/>
  <c r="J47" i="18"/>
  <c r="J2522" i="18"/>
  <c r="J852" i="18"/>
  <c r="J1658" i="18"/>
  <c r="J187" i="18"/>
  <c r="J1659" i="18"/>
  <c r="J2267" i="18"/>
  <c r="J1513" i="18"/>
  <c r="J1757" i="18"/>
  <c r="J3065" i="18"/>
  <c r="J4177" i="18"/>
  <c r="J1240" i="18"/>
  <c r="J3072" i="18"/>
  <c r="J3822" i="18"/>
  <c r="J3839" i="18"/>
  <c r="J2084" i="18"/>
  <c r="J2681" i="18"/>
  <c r="J3273" i="18"/>
  <c r="J3524" i="18"/>
  <c r="J2258" i="18"/>
  <c r="J2344" i="18"/>
  <c r="J2774" i="18"/>
  <c r="J3525" i="18"/>
  <c r="J324" i="18"/>
  <c r="J924" i="18"/>
  <c r="J3551" i="18"/>
  <c r="J3627" i="18"/>
  <c r="J378" i="18"/>
  <c r="J4044" i="18"/>
  <c r="J2885" i="18"/>
  <c r="J2760" i="18"/>
  <c r="J300" i="18"/>
  <c r="J4037" i="18"/>
  <c r="J3284" i="18"/>
  <c r="J3015" i="18"/>
  <c r="J2115" i="18"/>
  <c r="J640" i="18"/>
  <c r="J799" i="18"/>
  <c r="J1016" i="18"/>
  <c r="J3915" i="18"/>
  <c r="J2813" i="18"/>
  <c r="J490" i="18"/>
  <c r="J785" i="18"/>
  <c r="J1459" i="18"/>
  <c r="J3020" i="18"/>
  <c r="J26" i="18"/>
  <c r="J524" i="18"/>
  <c r="J172" i="18"/>
  <c r="J3666" i="18"/>
  <c r="J3303" i="18"/>
  <c r="J790" i="18"/>
  <c r="J1236" i="18"/>
  <c r="J2938" i="18"/>
  <c r="J2821" i="18"/>
  <c r="J2599" i="18"/>
  <c r="J2317" i="18"/>
  <c r="J2257" i="18"/>
  <c r="J1837" i="18"/>
  <c r="J3799" i="18"/>
  <c r="J2311" i="18"/>
  <c r="J639" i="18"/>
  <c r="J906" i="18"/>
  <c r="J891" i="18"/>
  <c r="J1382" i="18"/>
  <c r="J1550" i="18"/>
  <c r="J2275" i="18"/>
  <c r="J2140" i="18"/>
  <c r="J837" i="18"/>
  <c r="J646" i="18"/>
  <c r="J3138" i="18"/>
  <c r="J2935" i="18"/>
  <c r="J569" i="18"/>
  <c r="J3282" i="18"/>
  <c r="J3291" i="18"/>
  <c r="J315" i="18"/>
  <c r="J1705" i="18"/>
  <c r="J1714" i="18"/>
  <c r="J982" i="18"/>
  <c r="J744" i="18"/>
  <c r="J3220" i="18"/>
  <c r="J4072" i="18"/>
  <c r="J2141" i="18"/>
  <c r="J3512" i="18"/>
  <c r="J1848" i="18"/>
  <c r="J65" i="18"/>
  <c r="J2315" i="18"/>
  <c r="J2024" i="18"/>
  <c r="J3104" i="18"/>
  <c r="J345" i="18"/>
  <c r="J1472" i="18"/>
  <c r="J1852" i="18"/>
  <c r="J3149" i="18"/>
  <c r="J2509" i="18"/>
  <c r="J2467" i="18"/>
  <c r="J2472" i="18"/>
  <c r="J3710" i="18"/>
  <c r="J2431" i="18"/>
  <c r="J1378" i="18"/>
  <c r="J3126" i="18"/>
  <c r="J3713" i="18"/>
  <c r="J2606" i="18"/>
  <c r="J2176" i="18"/>
  <c r="J1934" i="18"/>
  <c r="J950" i="18"/>
  <c r="J1334" i="18"/>
  <c r="J2037" i="18"/>
  <c r="J460" i="18"/>
  <c r="J1710" i="18"/>
  <c r="J2148" i="18"/>
  <c r="J896" i="18"/>
  <c r="J3582" i="18"/>
  <c r="J3671" i="18"/>
  <c r="J2794" i="18"/>
  <c r="J363" i="18"/>
  <c r="J3922" i="18"/>
  <c r="J3347" i="18"/>
  <c r="J2899" i="18"/>
  <c r="J1816" i="18"/>
  <c r="J1020" i="18"/>
  <c r="J3094" i="18"/>
  <c r="J2919" i="18"/>
  <c r="J3612" i="18"/>
  <c r="J3810" i="18"/>
  <c r="J1727" i="18"/>
  <c r="J3853" i="18"/>
  <c r="J3994" i="18"/>
  <c r="J2862" i="18"/>
  <c r="J2416" i="18"/>
  <c r="J1308" i="18"/>
  <c r="J1813" i="18"/>
  <c r="J1566" i="18"/>
  <c r="J1611" i="18"/>
  <c r="J961" i="18"/>
  <c r="J456" i="18"/>
  <c r="J994" i="18"/>
  <c r="J488" i="18"/>
  <c r="J1532" i="18"/>
  <c r="J839" i="18"/>
  <c r="J4045" i="18"/>
  <c r="J482" i="18"/>
  <c r="J3579" i="18"/>
  <c r="J2956" i="18"/>
  <c r="J1355" i="18"/>
  <c r="J951" i="18"/>
  <c r="J1137" i="18"/>
  <c r="J1913" i="18"/>
  <c r="J3502" i="18"/>
  <c r="J196" i="18"/>
  <c r="J603" i="18"/>
  <c r="J3603" i="18"/>
  <c r="J765" i="18"/>
  <c r="J2320" i="18"/>
  <c r="J3771" i="18"/>
  <c r="J868" i="18"/>
  <c r="J1987" i="18"/>
  <c r="J1917" i="18"/>
  <c r="J647" i="18"/>
  <c r="J122" i="18"/>
  <c r="J495" i="18"/>
  <c r="J2066" i="18"/>
  <c r="J3610" i="18"/>
  <c r="J1850" i="18"/>
  <c r="J1156" i="18"/>
  <c r="J3338" i="18"/>
  <c r="J1164" i="18"/>
  <c r="J1158" i="18"/>
  <c r="J1257" i="18"/>
  <c r="J893" i="18"/>
  <c r="J3817" i="18"/>
  <c r="J2444" i="18"/>
  <c r="J271" i="18"/>
  <c r="J2346" i="18"/>
  <c r="J2398" i="18"/>
  <c r="J560" i="18"/>
  <c r="J773" i="18"/>
  <c r="J1371" i="18"/>
  <c r="J3184" i="18"/>
  <c r="J2035" i="18"/>
  <c r="J3716" i="18"/>
  <c r="J1900" i="18"/>
  <c r="J1634" i="18"/>
  <c r="J3593" i="18"/>
  <c r="J3780" i="18"/>
  <c r="J4193" i="18"/>
  <c r="J3535" i="18"/>
  <c r="J2541" i="18"/>
  <c r="J819" i="18"/>
  <c r="J4236" i="18"/>
  <c r="J3675" i="18"/>
  <c r="J3298" i="18"/>
  <c r="J2243" i="18"/>
  <c r="J2117" i="18"/>
  <c r="J1136" i="18"/>
  <c r="J1363" i="18"/>
  <c r="J1785" i="18"/>
  <c r="J454" i="18"/>
  <c r="J4104" i="18"/>
  <c r="J4189" i="18"/>
  <c r="J3283" i="18"/>
  <c r="J2112" i="18"/>
  <c r="J1253" i="18"/>
  <c r="J3961" i="18"/>
  <c r="J3997" i="18"/>
  <c r="J2300" i="18"/>
  <c r="J3079" i="18"/>
  <c r="J73" i="18"/>
  <c r="J2948" i="18"/>
  <c r="J183" i="18"/>
  <c r="J190" i="18"/>
  <c r="J3162" i="18"/>
  <c r="J725" i="18"/>
  <c r="J167" i="18"/>
  <c r="J711" i="18"/>
  <c r="J3323" i="18"/>
  <c r="J3158" i="18"/>
  <c r="J1887" i="18"/>
  <c r="J301" i="18"/>
  <c r="J657" i="18"/>
  <c r="J661" i="18"/>
  <c r="J527" i="18"/>
  <c r="J3518" i="18"/>
  <c r="J3581" i="18"/>
  <c r="J3372" i="18"/>
  <c r="J2782" i="18"/>
  <c r="J1244" i="18"/>
  <c r="J1173" i="18"/>
  <c r="J3012" i="18"/>
  <c r="J1039" i="18"/>
  <c r="J2854" i="18"/>
  <c r="J2586" i="18"/>
  <c r="J2270" i="18"/>
  <c r="J658" i="18"/>
  <c r="J2995" i="18"/>
  <c r="J195" i="18"/>
  <c r="J274" i="18"/>
  <c r="J2167" i="18"/>
  <c r="J2677" i="18"/>
  <c r="J508" i="18"/>
  <c r="J1061" i="18"/>
  <c r="J1840" i="18"/>
  <c r="J2579" i="18"/>
  <c r="J4139" i="18"/>
  <c r="J3305" i="18"/>
  <c r="J3844" i="18"/>
  <c r="J2768" i="18"/>
  <c r="J2814" i="18"/>
  <c r="J4239" i="18"/>
  <c r="J4194" i="18"/>
  <c r="J1943" i="18"/>
  <c r="J954" i="18"/>
  <c r="J1339" i="18"/>
  <c r="J511" i="18"/>
  <c r="J3834" i="18"/>
  <c r="J4008" i="18"/>
  <c r="J3659" i="18"/>
  <c r="J3380" i="18"/>
  <c r="J2048" i="18"/>
  <c r="J2293" i="18"/>
  <c r="J822" i="18"/>
  <c r="J367" i="18"/>
  <c r="J932" i="18"/>
  <c r="J2419" i="18"/>
  <c r="J4009" i="18"/>
  <c r="J2666" i="18"/>
  <c r="J2236" i="18"/>
  <c r="J2094" i="18"/>
  <c r="J1128" i="18"/>
  <c r="J1010" i="18"/>
  <c r="J1047" i="18"/>
  <c r="J3201" i="18"/>
  <c r="J1359" i="18"/>
  <c r="J2695" i="18"/>
  <c r="J1688" i="18"/>
  <c r="J1508" i="18"/>
  <c r="J162" i="18"/>
  <c r="J305" i="18"/>
  <c r="J872" i="18"/>
  <c r="J3484" i="18"/>
  <c r="J3485" i="18"/>
  <c r="J2629" i="18"/>
  <c r="J1620" i="18"/>
  <c r="J1479" i="18"/>
  <c r="J2828" i="18"/>
  <c r="J1818" i="18"/>
  <c r="J237" i="18"/>
  <c r="J1085" i="18"/>
  <c r="J29" i="18"/>
  <c r="J3933" i="18"/>
  <c r="J2718" i="18"/>
  <c r="J2825" i="18"/>
  <c r="J2288" i="18"/>
  <c r="J2183" i="18"/>
  <c r="J1180" i="18"/>
  <c r="J1097" i="18"/>
  <c r="J1181" i="18"/>
  <c r="J516" i="18"/>
  <c r="J2021" i="18"/>
  <c r="J792" i="18"/>
  <c r="J1751" i="18"/>
  <c r="J398" i="18"/>
  <c r="J2442" i="18"/>
  <c r="J3322" i="18"/>
  <c r="J1086" i="18"/>
  <c r="J1369" i="18"/>
  <c r="J713" i="18"/>
  <c r="J1780" i="18"/>
  <c r="J1660" i="18"/>
  <c r="J2150" i="18"/>
  <c r="J552" i="18"/>
  <c r="J1447" i="18"/>
  <c r="J3203" i="18"/>
  <c r="J3336" i="18"/>
  <c r="J3797" i="18"/>
  <c r="J1401" i="18"/>
  <c r="J4107" i="18"/>
  <c r="J2253" i="18"/>
  <c r="J3605" i="18"/>
  <c r="J1929" i="18"/>
  <c r="J3566" i="18"/>
  <c r="J3942" i="18"/>
  <c r="J3395" i="18"/>
  <c r="J3134" i="18"/>
  <c r="J2831" i="18"/>
  <c r="J3030" i="18"/>
  <c r="J758" i="18"/>
  <c r="J1073" i="18"/>
  <c r="J1417" i="18"/>
  <c r="J836" i="18"/>
  <c r="J1463" i="18"/>
  <c r="J4155" i="18"/>
  <c r="J2147" i="18"/>
  <c r="J3397" i="18"/>
  <c r="J764" i="18"/>
  <c r="J407" i="18"/>
  <c r="J3488" i="18"/>
  <c r="J2641" i="18"/>
  <c r="J1444" i="18"/>
  <c r="J3023" i="18"/>
  <c r="J1835" i="18"/>
  <c r="J4217" i="18"/>
  <c r="J3431" i="18"/>
  <c r="J2999" i="18"/>
  <c r="J2446" i="18"/>
  <c r="J1556" i="18"/>
  <c r="J1376" i="18"/>
  <c r="J1869" i="18"/>
  <c r="J995" i="18"/>
  <c r="J227" i="18"/>
  <c r="J3562" i="18"/>
  <c r="J2654" i="18"/>
  <c r="J1116" i="18"/>
  <c r="J998" i="18"/>
  <c r="J1189" i="18"/>
  <c r="J1000" i="18"/>
  <c r="J672" i="18"/>
  <c r="J3768" i="18"/>
  <c r="J2262" i="18"/>
  <c r="J3907" i="18"/>
  <c r="J1259" i="18"/>
  <c r="J2231" i="18"/>
  <c r="J1593" i="18"/>
  <c r="J3116" i="18"/>
  <c r="J860" i="18"/>
  <c r="J394" i="18"/>
  <c r="J3294" i="18"/>
  <c r="J3588" i="18"/>
  <c r="J3469" i="18"/>
  <c r="J545" i="18"/>
  <c r="J1186" i="18"/>
  <c r="J654" i="18"/>
  <c r="J515" i="18"/>
  <c r="J3318" i="18"/>
  <c r="J304" i="18"/>
  <c r="J3219" i="18"/>
  <c r="J2667" i="18"/>
  <c r="J3388" i="18"/>
  <c r="J4127" i="18"/>
  <c r="J3772" i="18"/>
  <c r="J4196" i="18"/>
  <c r="J476" i="18"/>
  <c r="J479" i="18"/>
  <c r="J523" i="18"/>
  <c r="J3232" i="18"/>
  <c r="J1778" i="18"/>
  <c r="J694" i="18"/>
  <c r="J1825" i="18"/>
  <c r="J2737" i="18"/>
  <c r="J18" i="18"/>
  <c r="J4169" i="18"/>
  <c r="J3274" i="18"/>
  <c r="J2108" i="18"/>
  <c r="J2479" i="18"/>
  <c r="J882" i="18"/>
  <c r="J1227" i="18"/>
  <c r="J208" i="18"/>
  <c r="J1775" i="18"/>
  <c r="J408" i="18"/>
  <c r="J1048" i="18"/>
  <c r="J4237" i="18"/>
  <c r="J2548" i="18"/>
  <c r="J1053" i="18"/>
  <c r="J583" i="18"/>
  <c r="J247" i="18"/>
  <c r="J4019" i="18"/>
  <c r="J3038" i="18"/>
  <c r="J2763" i="18"/>
  <c r="J2385" i="18"/>
  <c r="J1583" i="18"/>
  <c r="J2395" i="18"/>
  <c r="J223" i="18"/>
  <c r="J4152" i="18"/>
  <c r="J4202" i="18"/>
  <c r="J2590" i="18"/>
  <c r="J2160" i="18"/>
  <c r="J1052" i="18"/>
  <c r="J2357" i="18"/>
  <c r="J743" i="18"/>
  <c r="J316" i="18"/>
  <c r="J1094" i="18"/>
  <c r="J875" i="18"/>
  <c r="J3842" i="18"/>
  <c r="J851" i="18"/>
  <c r="J3472" i="18"/>
  <c r="J908" i="18"/>
  <c r="J2930" i="18"/>
  <c r="J599" i="18"/>
  <c r="J1648" i="18"/>
  <c r="J1438" i="18"/>
  <c r="J2864" i="18"/>
  <c r="J2967" i="18"/>
  <c r="J2276" i="18"/>
  <c r="J3980" i="18"/>
  <c r="J1344" i="18"/>
  <c r="J436" i="18"/>
  <c r="J4136" i="18"/>
  <c r="J3163" i="18"/>
  <c r="J4121" i="18"/>
  <c r="J4226" i="18"/>
  <c r="J3141" i="18"/>
  <c r="J1012" i="18"/>
  <c r="J3816" i="18"/>
  <c r="J2985" i="18"/>
  <c r="J3861" i="18"/>
  <c r="J3902" i="18"/>
  <c r="J1858" i="18"/>
  <c r="J2776" i="18"/>
  <c r="J3212" i="18"/>
  <c r="J2356" i="18"/>
  <c r="J2812" i="18"/>
  <c r="J595" i="18"/>
  <c r="J2420" i="18"/>
  <c r="J229" i="18"/>
  <c r="J3984" i="18"/>
  <c r="J2299" i="18"/>
  <c r="J4022" i="18"/>
  <c r="J2045" i="18"/>
  <c r="J2206" i="18"/>
  <c r="J1827" i="18"/>
  <c r="J3989" i="18"/>
  <c r="J2109" i="18"/>
  <c r="J2061" i="18"/>
  <c r="J2865" i="18"/>
  <c r="J540" i="18"/>
  <c r="J820" i="18"/>
  <c r="J3640" i="18"/>
  <c r="J3399" i="18"/>
  <c r="J1367" i="18"/>
  <c r="J2265" i="18"/>
  <c r="J3746" i="18"/>
  <c r="J3916" i="18"/>
  <c r="J850" i="18"/>
  <c r="J2615" i="18"/>
  <c r="J62" i="18"/>
  <c r="J3541" i="18"/>
  <c r="J3856" i="18"/>
  <c r="J397" i="18"/>
  <c r="J3059" i="18"/>
  <c r="J2417" i="18"/>
  <c r="J1752" i="18"/>
  <c r="J975" i="18"/>
  <c r="J3268" i="18"/>
  <c r="J3977" i="18"/>
  <c r="J466" i="18"/>
  <c r="J3626" i="18"/>
  <c r="J689" i="18"/>
  <c r="J1663" i="18"/>
  <c r="J2302" i="18"/>
  <c r="J1166" i="18"/>
  <c r="J2955" i="18"/>
  <c r="J3067" i="18"/>
  <c r="J45" i="18"/>
  <c r="J3860" i="18"/>
  <c r="J23" i="18"/>
  <c r="J537" i="18"/>
  <c r="J1891" i="18"/>
  <c r="J3660" i="18"/>
  <c r="J1567" i="18"/>
  <c r="J2628" i="18"/>
  <c r="J474" i="18"/>
  <c r="J1476" i="18"/>
  <c r="J3754" i="18"/>
  <c r="J2319" i="18"/>
  <c r="J385" i="18"/>
  <c r="J1747" i="18"/>
  <c r="J2633" i="18"/>
  <c r="J1151" i="18"/>
  <c r="J1551" i="18"/>
  <c r="J441" i="18"/>
  <c r="J1065" i="18"/>
  <c r="J2944" i="18"/>
  <c r="J2200" i="18"/>
  <c r="J3661" i="18"/>
  <c r="J1272" i="18"/>
  <c r="J1215" i="18"/>
  <c r="J2260" i="18"/>
  <c r="J3615" i="18"/>
  <c r="J1250" i="18"/>
  <c r="J936" i="18"/>
  <c r="J2107" i="18"/>
  <c r="J4061" i="18"/>
  <c r="J319" i="18"/>
  <c r="J1923" i="18"/>
  <c r="J1190" i="18"/>
  <c r="J1051" i="18"/>
  <c r="J4041" i="18"/>
  <c r="J2220" i="18"/>
  <c r="J2692" i="18"/>
  <c r="J3783" i="18"/>
  <c r="J2254" i="18"/>
  <c r="J1795" i="18"/>
  <c r="J4055" i="18"/>
  <c r="J3414" i="18"/>
  <c r="J704" i="18"/>
  <c r="J2223" i="18"/>
  <c r="J3412" i="18"/>
  <c r="J892" i="18"/>
  <c r="J1030" i="18"/>
  <c r="J5" i="18"/>
  <c r="J1847" i="18"/>
  <c r="J3708" i="18"/>
  <c r="J3510" i="18"/>
  <c r="J2426" i="18"/>
  <c r="J1936" i="18"/>
  <c r="J2392" i="18"/>
  <c r="J3100" i="18"/>
  <c r="J1672" i="18"/>
  <c r="J2169" i="18"/>
  <c r="J962" i="18"/>
  <c r="J1716" i="18"/>
  <c r="J3108" i="18"/>
  <c r="J4101" i="18"/>
  <c r="J3357" i="18"/>
  <c r="J1470" i="18"/>
  <c r="J3300" i="18"/>
  <c r="J1113" i="18"/>
  <c r="J2324" i="18"/>
  <c r="J1013" i="18"/>
  <c r="J2330" i="18"/>
  <c r="J1514" i="18"/>
  <c r="J4024" i="18"/>
  <c r="J176" i="18"/>
  <c r="J1121" i="18"/>
  <c r="J969" i="18"/>
  <c r="J1594" i="18"/>
  <c r="J3044" i="18"/>
  <c r="J2577" i="18"/>
  <c r="J2791" i="18"/>
  <c r="J4153" i="18"/>
  <c r="J295" i="18"/>
  <c r="J1178" i="18"/>
  <c r="J426" i="18"/>
  <c r="J439" i="18"/>
  <c r="J2110" i="18"/>
  <c r="J991" i="18"/>
  <c r="J3694" i="18"/>
  <c r="J412" i="18"/>
  <c r="J3402" i="18"/>
  <c r="J3761" i="18"/>
  <c r="J912" i="18"/>
  <c r="J94" i="18"/>
  <c r="J2511" i="18"/>
  <c r="J1141" i="18"/>
  <c r="J2322" i="18"/>
  <c r="J1964" i="18"/>
  <c r="J2751" i="18"/>
  <c r="J3743" i="18"/>
  <c r="J2700" i="18"/>
  <c r="J1919" i="18"/>
  <c r="J3758" i="18"/>
  <c r="J1575" i="18"/>
  <c r="J2805" i="18"/>
  <c r="J1220" i="18"/>
  <c r="J832" i="18"/>
  <c r="J1110" i="18"/>
  <c r="J911" i="18"/>
  <c r="J1920" i="18"/>
  <c r="J3004" i="18"/>
  <c r="J3517" i="18"/>
  <c r="J2289" i="18"/>
  <c r="J4078" i="18"/>
  <c r="J3324" i="18"/>
  <c r="J534" i="18"/>
  <c r="J2461" i="18"/>
  <c r="J1035" i="18"/>
  <c r="J1774" i="18"/>
  <c r="J1169" i="18"/>
  <c r="J1352" i="18"/>
  <c r="J2961" i="18"/>
  <c r="J944" i="18"/>
  <c r="J1258" i="18"/>
  <c r="J1948" i="18"/>
  <c r="J3005" i="18"/>
  <c r="J1130" i="18"/>
  <c r="J3584" i="18"/>
  <c r="J2451" i="18"/>
  <c r="J2918" i="18"/>
  <c r="J1457" i="18"/>
  <c r="J1707" i="18"/>
  <c r="J1668" i="18"/>
  <c r="J2575" i="18"/>
  <c r="J1506" i="18"/>
  <c r="J128" i="18"/>
  <c r="J992" i="18"/>
  <c r="J1440" i="18"/>
  <c r="J1379" i="18"/>
  <c r="J3442" i="18"/>
  <c r="J778" i="18"/>
  <c r="J1090" i="18"/>
  <c r="J194" i="18"/>
  <c r="J2895" i="18"/>
  <c r="J3691" i="18"/>
  <c r="J3795" i="18"/>
  <c r="J1483" i="18"/>
  <c r="J2381" i="18"/>
  <c r="J2058" i="18"/>
  <c r="J3066" i="18"/>
  <c r="J1211" i="18"/>
  <c r="J4150" i="18"/>
  <c r="J1944" i="18"/>
  <c r="J907" i="18"/>
  <c r="J178" i="18"/>
  <c r="J3427" i="18"/>
  <c r="J4003" i="18"/>
  <c r="J934" i="18"/>
  <c r="J3208" i="18"/>
  <c r="J2487" i="18"/>
  <c r="J881" i="18"/>
  <c r="J2834" i="18"/>
  <c r="J80" i="18"/>
  <c r="J1956" i="18"/>
  <c r="J2367" i="18"/>
  <c r="J1531" i="18"/>
  <c r="J231" i="18"/>
  <c r="J3448" i="18"/>
  <c r="J3774" i="18"/>
  <c r="J2207" i="18"/>
  <c r="J1058" i="18"/>
  <c r="J50" i="18"/>
  <c r="J2616" i="18"/>
  <c r="J2647" i="18"/>
  <c r="J2680" i="18"/>
  <c r="J598" i="18"/>
  <c r="J1914" i="18"/>
  <c r="J2554" i="18"/>
  <c r="J2583" i="18"/>
  <c r="J4020" i="18"/>
  <c r="J3178" i="18"/>
  <c r="J2397" i="18"/>
  <c r="J2325" i="18"/>
  <c r="J499" i="18"/>
  <c r="J624" i="18"/>
  <c r="J2480" i="18"/>
  <c r="J1160" i="18"/>
  <c r="J152" i="18"/>
  <c r="J88" i="18"/>
  <c r="J2186" i="18"/>
  <c r="J788" i="18"/>
  <c r="J2007" i="18"/>
  <c r="J2521" i="18"/>
  <c r="J1468" i="18"/>
  <c r="J2363" i="18"/>
  <c r="J3093" i="18"/>
  <c r="J919" i="18"/>
  <c r="J1142" i="18"/>
  <c r="J4154" i="18"/>
  <c r="J372" i="18"/>
  <c r="J93" i="18"/>
  <c r="J1295" i="18"/>
  <c r="J403" i="18"/>
  <c r="J1906" i="18"/>
  <c r="J97" i="18"/>
  <c r="J1715" i="18"/>
  <c r="J3387" i="18"/>
  <c r="J3057" i="18"/>
  <c r="J876" i="18"/>
  <c r="J261" i="18"/>
  <c r="J3616" i="18"/>
  <c r="J1504" i="18"/>
  <c r="J2747" i="18"/>
  <c r="J620" i="18"/>
  <c r="J2165" i="18"/>
  <c r="J1938" i="18"/>
  <c r="J510" i="18"/>
  <c r="J2993" i="18"/>
  <c r="J2233" i="18"/>
  <c r="J1442" i="18"/>
  <c r="J1283" i="18"/>
  <c r="J1717" i="18"/>
  <c r="J1985" i="18"/>
  <c r="J455" i="18"/>
  <c r="J3052" i="18"/>
  <c r="J4062" i="18"/>
  <c r="J336" i="18"/>
  <c r="J2013" i="18"/>
  <c r="J2893" i="18"/>
  <c r="J501" i="18"/>
  <c r="J3325" i="18"/>
  <c r="J3558" i="18"/>
  <c r="J30" i="18"/>
  <c r="J935" i="18"/>
  <c r="J2711" i="18"/>
  <c r="J1842" i="18"/>
  <c r="J3" i="18"/>
  <c r="J970" i="18"/>
  <c r="J1193" i="18"/>
  <c r="J20" i="18"/>
  <c r="J2810" i="18"/>
  <c r="J677" i="18"/>
  <c r="J4027" i="18"/>
  <c r="J133" i="18"/>
  <c r="J51" i="18"/>
  <c r="J4011" i="18"/>
  <c r="J392" i="18"/>
  <c r="J1234" i="18"/>
  <c r="J340" i="18"/>
  <c r="J3930" i="18"/>
  <c r="J1429" i="18"/>
  <c r="J1486" i="18"/>
  <c r="J3938" i="18"/>
  <c r="J3384" i="18"/>
  <c r="J1167" i="18"/>
  <c r="J4057" i="18"/>
  <c r="J3585" i="18"/>
  <c r="J2911" i="18"/>
  <c r="J44" i="18"/>
  <c r="J835" i="18"/>
  <c r="J3956" i="18"/>
  <c r="J4021" i="18"/>
  <c r="J3174" i="18"/>
  <c r="J3113" i="18"/>
  <c r="J2934" i="18"/>
  <c r="J770" i="18"/>
  <c r="J1081" i="18"/>
  <c r="J59" i="18"/>
  <c r="J963" i="18"/>
  <c r="J3867" i="18"/>
  <c r="J1844" i="18"/>
  <c r="J586" i="18"/>
  <c r="J2928" i="18"/>
  <c r="J517" i="18"/>
  <c r="J4054" i="18"/>
  <c r="J1619" i="18"/>
  <c r="J1276" i="18"/>
  <c r="J2636" i="18"/>
  <c r="J3576" i="18"/>
  <c r="J1099" i="18"/>
  <c r="J1362" i="18"/>
  <c r="J2748" i="18"/>
  <c r="J1068" i="18"/>
  <c r="J1424" i="18"/>
  <c r="J3974" i="18"/>
  <c r="J3077" i="18"/>
  <c r="J427" i="18"/>
  <c r="J2730" i="18"/>
  <c r="J2269" i="18"/>
  <c r="J1647" i="18"/>
  <c r="J2635" i="18"/>
  <c r="J419" i="18"/>
  <c r="J1865" i="18"/>
  <c r="J2504" i="18"/>
  <c r="J31" i="18"/>
  <c r="J4122" i="18"/>
  <c r="J3165" i="18"/>
  <c r="J587" i="18"/>
  <c r="J2030" i="18"/>
  <c r="J2758" i="18"/>
  <c r="J2460" i="18"/>
  <c r="J3367" i="18"/>
  <c r="J137" i="18"/>
  <c r="J4071" i="18"/>
  <c r="J242" i="18"/>
  <c r="J3540" i="18"/>
  <c r="J2422" i="18"/>
  <c r="J2845" i="18"/>
  <c r="J2453" i="18"/>
  <c r="J3784" i="18"/>
  <c r="J1100" i="18"/>
  <c r="J4012" i="18"/>
  <c r="J826" i="18"/>
  <c r="J3689" i="18"/>
  <c r="J1990" i="18"/>
  <c r="J1380" i="18"/>
  <c r="J3892" i="18"/>
  <c r="J4006" i="18"/>
  <c r="J1932" i="18"/>
  <c r="J1810" i="18"/>
  <c r="J1735" i="18"/>
  <c r="J716" i="18"/>
  <c r="J3741" i="18"/>
  <c r="J400" i="18"/>
  <c r="J4047" i="18"/>
  <c r="J3127" i="18"/>
  <c r="J3949" i="18"/>
  <c r="J3049" i="18"/>
  <c r="J530" i="18"/>
  <c r="J1092" i="18"/>
  <c r="J67" i="18"/>
  <c r="J2388" i="18"/>
  <c r="J1792" i="18"/>
  <c r="J4186" i="18"/>
  <c r="J1331" i="18"/>
  <c r="J3002" i="18"/>
  <c r="J3416" i="18"/>
  <c r="J4206" i="18"/>
  <c r="J848" i="18"/>
  <c r="J1139" i="18"/>
  <c r="J2811" i="18"/>
  <c r="J3885" i="18"/>
  <c r="J628" i="18"/>
  <c r="J1562" i="18"/>
  <c r="J4251" i="18"/>
  <c r="J4111" i="18"/>
  <c r="J2015" i="18"/>
  <c r="J1809" i="18"/>
  <c r="J303" i="18"/>
  <c r="J2474" i="18"/>
  <c r="J660" i="18"/>
  <c r="J3623" i="18"/>
  <c r="J1762" i="18"/>
  <c r="J3575" i="18"/>
  <c r="J3652" i="18"/>
  <c r="J3036" i="18"/>
  <c r="J2588" i="18"/>
  <c r="J615" i="18"/>
  <c r="J334" i="18"/>
  <c r="J1831" i="18"/>
  <c r="J2054" i="18"/>
  <c r="J211" i="18"/>
  <c r="J1974" i="18"/>
  <c r="J388" i="18"/>
  <c r="J3587" i="18"/>
  <c r="J3809" i="18"/>
  <c r="J3650" i="18"/>
  <c r="J2959" i="18"/>
  <c r="J937" i="18"/>
  <c r="J1057" i="18"/>
  <c r="J4056" i="18"/>
  <c r="J3297" i="18"/>
  <c r="J2550" i="18"/>
  <c r="J2022" i="18"/>
  <c r="J2571" i="18"/>
  <c r="J659" i="18"/>
  <c r="J811" i="18"/>
  <c r="J753" i="18"/>
  <c r="J667" i="18"/>
  <c r="J2687" i="18"/>
  <c r="J2684" i="18"/>
  <c r="J253" i="18"/>
  <c r="J505" i="18"/>
  <c r="J3679" i="18"/>
  <c r="J2544" i="18"/>
  <c r="J3951" i="18"/>
  <c r="J2443" i="18"/>
  <c r="J2092" i="18"/>
  <c r="J3634" i="18"/>
  <c r="J3280" i="18"/>
  <c r="J3789" i="18"/>
  <c r="J1676" i="18"/>
  <c r="J3982" i="18"/>
  <c r="J1557" i="18"/>
  <c r="J13" i="18"/>
  <c r="J2438" i="18"/>
  <c r="J161" i="18"/>
  <c r="J338" i="18"/>
  <c r="J4086" i="18"/>
  <c r="J2674" i="18"/>
  <c r="J344" i="18"/>
  <c r="J2683" i="18"/>
  <c r="J2585" i="18"/>
  <c r="J1318" i="18"/>
  <c r="J2497" i="18"/>
  <c r="J4042" i="18"/>
  <c r="J905" i="18"/>
  <c r="J2665" i="18"/>
  <c r="J2064" i="18"/>
  <c r="J2807" i="18"/>
  <c r="J2965" i="18"/>
  <c r="J763" i="18"/>
  <c r="J4108" i="18"/>
  <c r="J4164" i="18"/>
  <c r="J3507" i="18"/>
  <c r="J1374" i="18"/>
  <c r="J2495" i="18"/>
  <c r="J2371" i="18"/>
  <c r="J461" i="18"/>
  <c r="J1612" i="18"/>
  <c r="J3196" i="18"/>
  <c r="J2380" i="18"/>
  <c r="J3224" i="18"/>
  <c r="J1878" i="18"/>
  <c r="J2753" i="18"/>
  <c r="J3591" i="18"/>
  <c r="J3813" i="18"/>
  <c r="J3647" i="18"/>
  <c r="J2000" i="18"/>
  <c r="J3259" i="18"/>
  <c r="J3258" i="18"/>
  <c r="J3547" i="18"/>
  <c r="J1208" i="18"/>
  <c r="J885" i="18"/>
  <c r="J1416" i="18"/>
  <c r="J329" i="18"/>
  <c r="J2714" i="18"/>
  <c r="J168" i="18"/>
  <c r="J1924" i="18"/>
  <c r="J664" i="18"/>
  <c r="J382" i="18"/>
  <c r="J2699" i="18"/>
  <c r="J1152" i="18"/>
  <c r="J1216" i="18"/>
  <c r="J2604" i="18"/>
  <c r="J2620" i="18"/>
  <c r="J2804" i="18"/>
  <c r="J1574" i="18"/>
  <c r="J3595" i="18"/>
  <c r="J520" i="18"/>
  <c r="J236" i="18"/>
  <c r="J2564" i="18"/>
  <c r="J3563" i="18"/>
  <c r="J331" i="18"/>
  <c r="J2290" i="18"/>
  <c r="J1078" i="18"/>
  <c r="J447" i="18"/>
  <c r="J685" i="18"/>
  <c r="J1224" i="18"/>
  <c r="J3534" i="18"/>
  <c r="J2653" i="18"/>
  <c r="J1845" i="18"/>
  <c r="J2517" i="18"/>
  <c r="J3898" i="18"/>
  <c r="J3285" i="18"/>
  <c r="J1912" i="18"/>
  <c r="J981" i="18"/>
  <c r="J1679" i="18"/>
  <c r="J567" i="18"/>
  <c r="J2962" i="18"/>
  <c r="J1907" i="18"/>
  <c r="J279" i="18"/>
  <c r="J2664" i="18"/>
  <c r="J1500" i="18"/>
  <c r="J1846" i="18"/>
  <c r="J605" i="18"/>
  <c r="J138" i="18"/>
  <c r="J1284" i="18"/>
  <c r="J3894" i="18"/>
  <c r="J3893" i="18"/>
  <c r="J2580" i="18"/>
  <c r="J4138" i="18"/>
  <c r="J1066" i="18"/>
  <c r="J150" i="18"/>
  <c r="J1390" i="18"/>
  <c r="J2026" i="18"/>
  <c r="J2251" i="18"/>
  <c r="J330" i="18"/>
  <c r="J1340" i="18"/>
  <c r="J3732" i="18"/>
  <c r="J2001" i="18"/>
  <c r="J130" i="18"/>
  <c r="J179" i="18"/>
  <c r="J1742" i="18"/>
  <c r="J2819" i="18"/>
  <c r="J103" i="18"/>
  <c r="J2947" i="18"/>
  <c r="J1903" i="18"/>
  <c r="J3112" i="18"/>
  <c r="J2123" i="18"/>
  <c r="J2199" i="18"/>
  <c r="J120" i="18"/>
  <c r="J4073" i="18"/>
  <c r="J856" i="18"/>
  <c r="J2400" i="18"/>
  <c r="J1008" i="18"/>
  <c r="J1242" i="18"/>
  <c r="J2744" i="18"/>
  <c r="J3552" i="18"/>
  <c r="J723" i="18"/>
  <c r="J3778" i="18"/>
  <c r="J3897" i="18"/>
  <c r="J1743" i="18"/>
  <c r="J543" i="18"/>
  <c r="J2393" i="18"/>
  <c r="J2361" i="18"/>
  <c r="J1481" i="18"/>
  <c r="J2005" i="18"/>
  <c r="J4026" i="18"/>
  <c r="J49" i="18"/>
  <c r="J2543" i="18"/>
  <c r="J1649" i="18"/>
  <c r="J2966" i="18"/>
  <c r="J3475" i="18"/>
  <c r="J2353" i="18"/>
  <c r="J2584" i="18"/>
  <c r="J1405" i="18"/>
  <c r="J225" i="18"/>
  <c r="J321" i="18"/>
  <c r="J1697" i="18"/>
  <c r="J3542" i="18"/>
  <c r="J989" i="18"/>
  <c r="J2846" i="18"/>
  <c r="J627" i="18"/>
  <c r="J3669" i="18"/>
  <c r="J774" i="18"/>
  <c r="J3123" i="18"/>
  <c r="J2656" i="18"/>
  <c r="J2489" i="18"/>
  <c r="J1606" i="18"/>
  <c r="J1535" i="18"/>
  <c r="J318" i="18"/>
  <c r="J593" i="18"/>
  <c r="J2595" i="18"/>
  <c r="J1153" i="18"/>
  <c r="J3580" i="18"/>
  <c r="J1544" i="18"/>
  <c r="J698" i="18"/>
  <c r="J3700" i="18"/>
  <c r="J4038" i="18"/>
  <c r="J2936" i="18"/>
  <c r="J2884" i="18"/>
  <c r="J514" i="18"/>
  <c r="J3429" i="18"/>
  <c r="J2025" i="18"/>
  <c r="J4089" i="18"/>
  <c r="J3385" i="18"/>
  <c r="J2816" i="18"/>
  <c r="J1328" i="18"/>
  <c r="J2047" i="18"/>
  <c r="J4030" i="18"/>
  <c r="J1542" i="18"/>
  <c r="J2734" i="18"/>
  <c r="J1196" i="18"/>
  <c r="J1138" i="18"/>
  <c r="J2362" i="18"/>
  <c r="J266" i="18"/>
  <c r="J3697" i="18"/>
  <c r="J2483" i="18"/>
  <c r="J3154" i="18"/>
  <c r="J2432" i="18"/>
  <c r="J2459" i="18"/>
  <c r="J3486" i="18"/>
  <c r="J2971" i="18"/>
  <c r="J513" i="18"/>
  <c r="J3740" i="18"/>
  <c r="J3341" i="18"/>
  <c r="J3883" i="18"/>
  <c r="J3018" i="18"/>
  <c r="J2998" i="18"/>
  <c r="J2519" i="18"/>
  <c r="J1876" i="18"/>
  <c r="J2106" i="18"/>
  <c r="J952" i="18"/>
  <c r="J2839" i="18"/>
  <c r="J3480" i="18"/>
  <c r="J2623" i="18"/>
  <c r="J2611" i="18"/>
  <c r="J2492" i="18"/>
  <c r="J2382" i="18"/>
  <c r="J90" i="18"/>
  <c r="J2552" i="18"/>
  <c r="J1311" i="18"/>
  <c r="J322" i="18"/>
  <c r="J1859" i="18"/>
  <c r="J3062" i="18"/>
  <c r="J2440" i="18"/>
  <c r="J3170" i="18"/>
  <c r="J341" i="18"/>
  <c r="J1226" i="18"/>
  <c r="J2076" i="18"/>
  <c r="J3191" i="18"/>
  <c r="J945" i="18"/>
  <c r="J2689" i="18"/>
  <c r="J2305" i="18"/>
  <c r="J146" i="18"/>
  <c r="J3874" i="18"/>
  <c r="J3236" i="18"/>
  <c r="J2655" i="18"/>
  <c r="J2696" i="18"/>
  <c r="J1460" i="18"/>
  <c r="J1499" i="18"/>
  <c r="J1997" i="18"/>
  <c r="J257" i="18"/>
  <c r="J1685" i="18"/>
  <c r="J220" i="18"/>
  <c r="J1027" i="18"/>
  <c r="J601" i="18"/>
  <c r="J2348" i="18"/>
  <c r="J3948" i="18"/>
  <c r="J3975" i="18"/>
  <c r="J4243" i="18"/>
  <c r="J2868" i="18"/>
  <c r="J1988" i="18"/>
  <c r="J2011" i="18"/>
  <c r="J2133" i="18"/>
  <c r="J762" i="18"/>
  <c r="J1437" i="18"/>
  <c r="J48" i="18"/>
  <c r="J895" i="18"/>
  <c r="J2675" i="18"/>
  <c r="J1664" i="18"/>
  <c r="J825" i="18"/>
  <c r="J3571" i="18"/>
  <c r="J3511" i="18"/>
  <c r="J1939" i="18"/>
  <c r="J630" i="18"/>
  <c r="J2475" i="18"/>
  <c r="J671" i="18"/>
  <c r="J1811" i="18"/>
  <c r="J70" i="18"/>
  <c r="J399" i="18"/>
  <c r="J3622" i="18"/>
  <c r="J3637" i="18"/>
  <c r="J3361" i="18"/>
  <c r="J2044" i="18"/>
  <c r="J2851" i="18"/>
  <c r="J2358" i="18"/>
  <c r="J2282" i="18"/>
  <c r="J453" i="18"/>
  <c r="J360" i="18"/>
  <c r="J2785" i="18"/>
  <c r="J3482" i="18"/>
  <c r="J4017" i="18"/>
  <c r="J4033" i="18"/>
  <c r="J2876" i="18"/>
  <c r="J3261" i="18"/>
  <c r="J2771" i="18"/>
  <c r="J2496" i="18"/>
  <c r="J1316" i="18"/>
  <c r="J1229" i="18"/>
  <c r="J1711" i="18"/>
  <c r="J284" i="18"/>
  <c r="J2273" i="18"/>
  <c r="J3533" i="18"/>
  <c r="J3598" i="18"/>
  <c r="J2786" i="18"/>
  <c r="J2856" i="18"/>
  <c r="J1275" i="18"/>
  <c r="J1046" i="18"/>
  <c r="J1089" i="18"/>
  <c r="J148" i="18"/>
  <c r="J188" i="18"/>
  <c r="J3286" i="18"/>
  <c r="J4087" i="18"/>
  <c r="J4246" i="18"/>
  <c r="J3251" i="18"/>
  <c r="J2526" i="18"/>
  <c r="J2096" i="18"/>
  <c r="J1958" i="18"/>
  <c r="J1849" i="18"/>
  <c r="J1601" i="18"/>
  <c r="J1098" i="18"/>
  <c r="J1346" i="18"/>
  <c r="J76" i="18"/>
  <c r="J2657" i="18"/>
  <c r="J2972" i="18"/>
  <c r="J2134" i="18"/>
  <c r="J1998" i="18"/>
  <c r="J862" i="18"/>
  <c r="J2625" i="18"/>
  <c r="J705" i="18"/>
  <c r="J2721" i="18"/>
  <c r="J1793" i="18"/>
  <c r="J3590" i="18"/>
  <c r="J308" i="18"/>
  <c r="J1176" i="18"/>
  <c r="J724" i="18"/>
  <c r="J2286" i="18"/>
  <c r="J1940" i="18"/>
  <c r="J1496" i="18"/>
  <c r="J3815" i="18"/>
  <c r="J4210" i="18"/>
  <c r="J1523" i="18"/>
  <c r="J803" i="18"/>
  <c r="J4079" i="18"/>
  <c r="J738" i="18"/>
  <c r="J786" i="18"/>
  <c r="J77" i="18"/>
  <c r="J2725" i="18"/>
  <c r="J75" i="18"/>
  <c r="J4124" i="18"/>
  <c r="J74" i="18"/>
  <c r="J171" i="18"/>
  <c r="J2020" i="18"/>
  <c r="J1978" i="18"/>
  <c r="J697" i="18"/>
  <c r="J104" i="18"/>
  <c r="J1172" i="18"/>
  <c r="J1603" i="18"/>
  <c r="J4166" i="18"/>
  <c r="J1123" i="18"/>
  <c r="J1633" i="18"/>
  <c r="J1269" i="18"/>
  <c r="J108" i="18"/>
  <c r="J2750" i="18"/>
  <c r="J3466" i="18"/>
  <c r="J1540" i="18"/>
  <c r="J3765" i="18"/>
  <c r="J3183" i="18"/>
  <c r="J1488" i="18"/>
  <c r="J4179" i="18"/>
  <c r="J3870" i="18"/>
  <c r="J41" i="18"/>
  <c r="J3462" i="18"/>
  <c r="J3852" i="18"/>
  <c r="J1421" i="18"/>
  <c r="J71" i="18"/>
  <c r="J451" i="18"/>
  <c r="J684" i="18"/>
  <c r="J3752" i="18"/>
  <c r="J3368" i="18"/>
  <c r="J3376" i="18"/>
  <c r="J2561" i="18"/>
  <c r="J2470" i="18"/>
  <c r="J2375" i="18"/>
  <c r="J1854" i="18"/>
  <c r="J663" i="18"/>
  <c r="J1075" i="18"/>
  <c r="J1338" i="18"/>
  <c r="J3444" i="18"/>
  <c r="J239" i="18"/>
  <c r="J653" i="18"/>
  <c r="J4095" i="18"/>
  <c r="J1980" i="18"/>
  <c r="J2902" i="18"/>
  <c r="J1993" i="18"/>
  <c r="J1059" i="18"/>
  <c r="J37" i="18"/>
  <c r="J3374" i="18"/>
  <c r="J3467" i="18"/>
  <c r="J2790" i="18"/>
  <c r="J3226" i="18"/>
  <c r="J3011" i="18"/>
  <c r="J1289" i="18"/>
  <c r="J1055" i="18"/>
  <c r="J1191" i="18"/>
  <c r="J240" i="18"/>
  <c r="J621" i="18"/>
  <c r="J3931" i="18"/>
  <c r="J3231" i="18"/>
  <c r="J2722" i="18"/>
  <c r="J2861" i="18"/>
  <c r="J2292" i="18"/>
  <c r="J2307" i="18"/>
  <c r="J1106" i="18"/>
  <c r="J2369" i="18"/>
  <c r="J1482" i="18"/>
  <c r="J3992" i="18"/>
  <c r="J4118" i="18"/>
  <c r="J3270" i="18"/>
  <c r="J1201" i="18"/>
  <c r="J1410" i="18"/>
  <c r="J107" i="18"/>
  <c r="J119" i="18"/>
  <c r="J2505" i="18"/>
  <c r="J2558" i="18"/>
  <c r="J409" i="18"/>
  <c r="J3613" i="18"/>
  <c r="J129" i="18"/>
  <c r="J986" i="18"/>
  <c r="J784" i="18"/>
  <c r="J22" i="18"/>
  <c r="J4028" i="18"/>
  <c r="J883" i="18"/>
  <c r="J3649" i="18"/>
  <c r="J2574" i="18"/>
  <c r="J2051" i="18"/>
  <c r="J2739" i="18"/>
  <c r="J1179" i="18"/>
  <c r="J3840" i="18"/>
  <c r="J2926" i="18"/>
  <c r="J256" i="18"/>
  <c r="J889" i="18"/>
  <c r="J866" i="18"/>
  <c r="J333" i="18"/>
  <c r="J1009" i="18"/>
  <c r="J1168" i="18"/>
  <c r="J3509" i="18"/>
  <c r="J497" i="18"/>
  <c r="J4076" i="18"/>
  <c r="J3301" i="18"/>
  <c r="J4097" i="18"/>
  <c r="J3167" i="18"/>
  <c r="J3476" i="18"/>
  <c r="J186" i="18"/>
  <c r="J1450" i="18"/>
  <c r="J2197" i="18"/>
  <c r="J2691" i="18"/>
  <c r="J1918" i="18"/>
  <c r="J3107" i="18"/>
  <c r="J2212" i="18"/>
  <c r="J3068" i="18"/>
  <c r="J3446" i="18"/>
  <c r="J2466" i="18"/>
  <c r="J1332" i="18"/>
  <c r="J1945" i="18"/>
  <c r="J755" i="18"/>
  <c r="J740" i="18"/>
  <c r="J3117" i="18"/>
  <c r="J1670" i="18"/>
  <c r="J2874" i="18"/>
  <c r="J1618" i="18"/>
  <c r="J634" i="18"/>
  <c r="J929" i="18"/>
  <c r="J463" i="18"/>
  <c r="J795" i="18"/>
  <c r="J3979" i="18"/>
  <c r="J3389" i="18"/>
  <c r="J2841" i="18"/>
  <c r="J2041" i="18"/>
  <c r="J298" i="18"/>
  <c r="J1028" i="18"/>
  <c r="J3941" i="18"/>
  <c r="J3216" i="18"/>
  <c r="J1916" i="18"/>
  <c r="J690" i="18"/>
  <c r="J787" i="18"/>
  <c r="J2414" i="18"/>
  <c r="J2940" i="18"/>
  <c r="J2234" i="18"/>
  <c r="J2424" i="18"/>
  <c r="J3946" i="18"/>
  <c r="J2869" i="18"/>
  <c r="J2313" i="18"/>
  <c r="J1642" i="18"/>
  <c r="J1445" i="18"/>
  <c r="J2073" i="18"/>
  <c r="J3577" i="18"/>
  <c r="J2222" i="18"/>
  <c r="J1120" i="18"/>
  <c r="J1403" i="18"/>
  <c r="J4248" i="18"/>
  <c r="J3798" i="18"/>
  <c r="J2749" i="18"/>
  <c r="J1037" i="18"/>
  <c r="J923" i="18"/>
  <c r="J1282" i="18"/>
  <c r="J475" i="18"/>
  <c r="J777" i="18"/>
  <c r="J1497" i="18"/>
  <c r="J584" i="18"/>
  <c r="J901" i="18"/>
  <c r="J2070" i="18"/>
  <c r="J914" i="18"/>
  <c r="J2849" i="18"/>
  <c r="J2336" i="18"/>
  <c r="J2284" i="18"/>
  <c r="J55" i="18"/>
  <c r="J709" i="18"/>
  <c r="J864" i="18"/>
  <c r="J2469" i="18"/>
  <c r="J3278" i="18"/>
  <c r="J1682" i="18"/>
  <c r="J2190" i="18"/>
  <c r="J3121" i="18"/>
  <c r="J3316" i="18"/>
  <c r="J3536" i="18"/>
  <c r="J1991" i="18"/>
  <c r="J1412" i="18"/>
  <c r="J1817" i="18"/>
  <c r="J3464" i="18"/>
  <c r="J974" i="18"/>
  <c r="J2485" i="18"/>
  <c r="J2545" i="18"/>
  <c r="J3089" i="18"/>
  <c r="J2609" i="18"/>
  <c r="J3943" i="18"/>
  <c r="J4219" i="18"/>
  <c r="J2701" i="18"/>
  <c r="J3181" i="18"/>
  <c r="J3114" i="18"/>
  <c r="J1886" i="18"/>
  <c r="J2477" i="18"/>
  <c r="J2638" i="18"/>
  <c r="J3802" i="18"/>
  <c r="J1212" i="18"/>
  <c r="J794" i="18"/>
  <c r="J7" i="18"/>
  <c r="J2968" i="18"/>
  <c r="J2012" i="18"/>
  <c r="J535" i="18"/>
  <c r="J312" i="18"/>
  <c r="J1951" i="18"/>
  <c r="J4204" i="18"/>
  <c r="J1306" i="18"/>
  <c r="J3811" i="18"/>
  <c r="J470" i="18"/>
  <c r="J3233" i="18"/>
  <c r="J3879" i="18"/>
  <c r="J509" i="18"/>
  <c r="J1635" i="18"/>
  <c r="J903" i="18"/>
  <c r="J2975" i="18"/>
  <c r="J1517" i="18"/>
  <c r="J99" i="18"/>
  <c r="J2408" i="18"/>
  <c r="J3532" i="18"/>
  <c r="J2756" i="18"/>
  <c r="J3725" i="18"/>
  <c r="J2204" i="18"/>
  <c r="J4142" i="18"/>
  <c r="J2301" i="18"/>
  <c r="J1268" i="18"/>
  <c r="J1330" i="18"/>
  <c r="J1101" i="18"/>
  <c r="J1237" i="18"/>
  <c r="J3756" i="18"/>
  <c r="J4067" i="18"/>
  <c r="J3050" i="18"/>
  <c r="J3447" i="18"/>
  <c r="J366" i="18"/>
  <c r="J812" i="18"/>
  <c r="J1102" i="18"/>
  <c r="J1395" i="18"/>
  <c r="J1411" i="18"/>
  <c r="J3718" i="18"/>
  <c r="J1760" i="18"/>
  <c r="J1655" i="18"/>
  <c r="J733" i="18"/>
  <c r="J234" i="18"/>
  <c r="J377" i="18"/>
  <c r="J904" i="18"/>
  <c r="J3137" i="18"/>
  <c r="J3386" i="18"/>
  <c r="J3499" i="18"/>
  <c r="J3053" i="18"/>
  <c r="J1875" i="18"/>
  <c r="J626" i="18"/>
  <c r="J921" i="18"/>
  <c r="J1036" i="18"/>
  <c r="J2202" i="18"/>
  <c r="J922" i="18"/>
  <c r="J2208" i="18"/>
  <c r="J4224" i="18"/>
  <c r="J3945" i="18"/>
  <c r="J3139" i="18"/>
  <c r="J2662" i="18"/>
  <c r="J3025" i="18"/>
  <c r="J2232" i="18"/>
  <c r="J2227" i="18"/>
  <c r="J3749" i="18"/>
  <c r="J3878" i="18"/>
  <c r="J1174" i="18"/>
  <c r="J4156" i="18"/>
  <c r="J3678" i="18"/>
  <c r="J2594" i="18"/>
  <c r="J2164" i="18"/>
  <c r="J1902" i="18"/>
  <c r="J748" i="18"/>
  <c r="J625" i="18"/>
  <c r="J3200" i="18"/>
  <c r="J3153" i="18"/>
  <c r="J1737" i="18"/>
  <c r="J973" i="18"/>
  <c r="J1117" i="18"/>
  <c r="J1643" i="18"/>
  <c r="J696" i="18"/>
  <c r="J1937" i="18"/>
  <c r="J3215" i="18"/>
  <c r="J930" i="18"/>
  <c r="J798" i="18"/>
  <c r="J1293" i="18"/>
  <c r="J568" i="18"/>
  <c r="J3939" i="18"/>
  <c r="J1319" i="18"/>
  <c r="J1281" i="18"/>
  <c r="J710" i="18"/>
  <c r="J816" i="18"/>
  <c r="J3848" i="18"/>
  <c r="J3152" i="18"/>
  <c r="J2951" i="18"/>
  <c r="J582" i="18"/>
  <c r="J69" i="18"/>
  <c r="J1615" i="18"/>
  <c r="J2630" i="18"/>
  <c r="J4184" i="18"/>
  <c r="J2809" i="18"/>
  <c r="J413" i="18"/>
  <c r="J3034" i="18"/>
  <c r="J1686" i="18"/>
  <c r="J1267" i="18"/>
  <c r="J3950" i="18"/>
  <c r="J734" i="18"/>
  <c r="J592" i="18"/>
  <c r="J2694" i="18"/>
  <c r="J3441" i="18"/>
  <c r="J2028" i="18"/>
  <c r="J2780" i="18"/>
  <c r="J3739" i="18"/>
  <c r="J1573" i="18"/>
  <c r="J2783" i="18"/>
  <c r="J429" i="18"/>
  <c r="J3729" i="18"/>
  <c r="J1605" i="18"/>
  <c r="J1446" i="18"/>
  <c r="J2246" i="18"/>
  <c r="J2235" i="18"/>
  <c r="J1662" i="18"/>
  <c r="J3295" i="18"/>
  <c r="J966" i="18"/>
  <c r="J3823" i="18"/>
  <c r="J11" i="18"/>
  <c r="J3468" i="18"/>
  <c r="J342" i="18"/>
  <c r="J1536" i="18"/>
  <c r="J3160" i="18"/>
  <c r="J4181" i="18"/>
  <c r="J679" i="18"/>
  <c r="J4132" i="18"/>
  <c r="J4144" i="18"/>
  <c r="J1959" i="18"/>
  <c r="J1239" i="18"/>
  <c r="J3976" i="18"/>
  <c r="J2945" i="18"/>
  <c r="J4068" i="18"/>
  <c r="J3035" i="18"/>
  <c r="J3849" i="18"/>
  <c r="J1935" i="18"/>
  <c r="J4025" i="18"/>
  <c r="J2312" i="18"/>
  <c r="J4110" i="18"/>
  <c r="J3692" i="18"/>
  <c r="J3406" i="18"/>
  <c r="J2922" i="18"/>
  <c r="J2847" i="18"/>
  <c r="J3097" i="18"/>
  <c r="J2050" i="18"/>
  <c r="J302" i="18"/>
  <c r="J3921" i="18"/>
  <c r="J3394" i="18"/>
  <c r="J1696" i="18"/>
  <c r="J1516" i="18"/>
  <c r="J1590" i="18"/>
  <c r="J2111" i="18"/>
  <c r="J170" i="18"/>
  <c r="J751" i="18"/>
  <c r="J1126" i="18"/>
  <c r="J2565" i="18"/>
  <c r="J526" i="18"/>
  <c r="J3498" i="18"/>
  <c r="J3359" i="18"/>
  <c r="J3957" i="18"/>
  <c r="J3330" i="18"/>
  <c r="J2350" i="18"/>
  <c r="J3850" i="18"/>
  <c r="J358" i="18"/>
  <c r="J1286" i="18"/>
  <c r="J666" i="18"/>
  <c r="J4007" i="18"/>
  <c r="J2598" i="18"/>
  <c r="J2142" i="18"/>
  <c r="J1911" i="18"/>
  <c r="J759" i="18"/>
  <c r="J3319" i="18"/>
  <c r="J4092" i="18"/>
  <c r="J3260" i="18"/>
  <c r="J3351" i="18"/>
  <c r="J2100" i="18"/>
  <c r="J1862" i="18"/>
  <c r="J604" i="18"/>
  <c r="J1461" i="18"/>
  <c r="J3437" i="18"/>
  <c r="J2621" i="18"/>
  <c r="J3800" i="18"/>
  <c r="J3120" i="18"/>
  <c r="J3452" i="18"/>
  <c r="J2953" i="18"/>
  <c r="J1898" i="18"/>
  <c r="J1563" i="18"/>
  <c r="J909" i="18"/>
  <c r="J979" i="18"/>
  <c r="J1790" i="18"/>
  <c r="J267" i="18"/>
  <c r="J528" i="18"/>
  <c r="J3702" i="18"/>
  <c r="J1466" i="18"/>
  <c r="J4115" i="18"/>
  <c r="J3473" i="18"/>
  <c r="J3763" i="18"/>
  <c r="J843" i="18"/>
  <c r="J4205" i="18"/>
  <c r="J3522" i="18"/>
  <c r="J127" i="18"/>
  <c r="J1095" i="18"/>
  <c r="J2867" i="18"/>
  <c r="J3687" i="18"/>
  <c r="J1853" i="18"/>
  <c r="J3833" i="18"/>
  <c r="J1652" i="18"/>
  <c r="J1617" i="18"/>
  <c r="J2597" i="18"/>
  <c r="J2685" i="18"/>
  <c r="J2733" i="18"/>
  <c r="J2736" i="18"/>
  <c r="J2877" i="18"/>
  <c r="J2634" i="18"/>
  <c r="J3618" i="18"/>
  <c r="J3559" i="18"/>
  <c r="J2102" i="18"/>
  <c r="J1582" i="18"/>
  <c r="J1767" i="18"/>
  <c r="J3225" i="18"/>
  <c r="J1600" i="18"/>
  <c r="J1529" i="18"/>
  <c r="J3054" i="18"/>
  <c r="J3835" i="18"/>
  <c r="J1197" i="18"/>
  <c r="J2278" i="18"/>
  <c r="J3364" i="18"/>
  <c r="J2830" i="18"/>
  <c r="J3329" i="18"/>
  <c r="J3871" i="18"/>
  <c r="J1525" i="18"/>
  <c r="J2406" i="18"/>
  <c r="J2982" i="18"/>
  <c r="J3029" i="18"/>
  <c r="J4170" i="18"/>
  <c r="J3600" i="18"/>
  <c r="J1140" i="18"/>
  <c r="J1430" i="18"/>
  <c r="J549" i="18"/>
  <c r="J3865" i="18"/>
  <c r="J2772" i="18"/>
  <c r="J737" i="18"/>
  <c r="J2156" i="18"/>
  <c r="J1632" i="18"/>
  <c r="J1452" i="18"/>
  <c r="J1491" i="18"/>
  <c r="J249" i="18"/>
  <c r="J135" i="18"/>
  <c r="J793" i="18"/>
  <c r="J2" i="18"/>
  <c r="J823" i="18"/>
  <c r="J2534" i="18"/>
  <c r="J878" i="18"/>
  <c r="J1171" i="18"/>
  <c r="J203" i="18"/>
  <c r="J3996" i="18"/>
  <c r="J810" i="18"/>
  <c r="J112" i="18"/>
  <c r="J1070" i="18"/>
  <c r="J2915" i="18"/>
  <c r="J550" i="18"/>
  <c r="J845" i="18"/>
  <c r="J346" i="18"/>
  <c r="J956" i="18"/>
  <c r="J212" i="18"/>
  <c r="J2004" i="18"/>
  <c r="J1651" i="18"/>
  <c r="J926" i="18"/>
  <c r="J283" i="18"/>
  <c r="J4065" i="18"/>
  <c r="J3569" i="18"/>
  <c r="J1547" i="18"/>
  <c r="J3607" i="18"/>
  <c r="J3078" i="18"/>
  <c r="J4178" i="18"/>
  <c r="J3490" i="18"/>
  <c r="J3721" i="18"/>
  <c r="J651" i="18"/>
  <c r="J2310" i="18"/>
  <c r="J3838" i="18"/>
  <c r="J846" i="18"/>
  <c r="J293" i="18"/>
  <c r="J2340" i="18"/>
  <c r="J817" i="18"/>
  <c r="J1213" i="18"/>
  <c r="J4077" i="18"/>
  <c r="J1203" i="18"/>
  <c r="J4182" i="18"/>
  <c r="J202" i="18"/>
  <c r="J3349" i="18"/>
  <c r="J2992" i="18"/>
  <c r="J157" i="18"/>
  <c r="J2088" i="18"/>
  <c r="J2532" i="18"/>
  <c r="J1884" i="18"/>
  <c r="J650" i="18"/>
  <c r="J3047" i="18"/>
  <c r="J1480" i="18"/>
  <c r="J2241" i="18"/>
  <c r="J1434" i="18"/>
  <c r="J1982" i="18"/>
  <c r="J4221" i="18"/>
  <c r="J4188" i="18"/>
  <c r="J1454" i="18"/>
  <c r="J4002" i="18"/>
  <c r="J3960" i="18"/>
  <c r="J1418" i="18"/>
  <c r="J3528" i="18"/>
  <c r="J3695" i="18"/>
  <c r="J3527" i="18"/>
  <c r="J3105" i="18"/>
  <c r="J2184" i="18"/>
  <c r="J519" i="18"/>
  <c r="J507" i="18"/>
  <c r="J487" i="18"/>
  <c r="J3714" i="18"/>
  <c r="J2727" i="18"/>
  <c r="J2129" i="18"/>
  <c r="J3242" i="18"/>
  <c r="J4183" i="18"/>
  <c r="J3022" i="18"/>
  <c r="J2488" i="18"/>
  <c r="J1722" i="18"/>
  <c r="J1222" i="18"/>
  <c r="J328" i="18"/>
  <c r="J3711" i="18"/>
  <c r="J2520" i="18"/>
  <c r="J434" i="18"/>
  <c r="J230" i="18"/>
  <c r="J373" i="18"/>
  <c r="J61" i="18"/>
  <c r="J3526" i="18"/>
  <c r="J3353" i="18"/>
  <c r="J2800" i="18"/>
  <c r="J2351" i="18"/>
  <c r="J444" i="18"/>
  <c r="J117" i="18"/>
  <c r="J204" i="18"/>
  <c r="J1970" i="18"/>
  <c r="J1041" i="18"/>
  <c r="J2298" i="18"/>
  <c r="J2881" i="18"/>
  <c r="J2709" i="18"/>
  <c r="J1808" i="18"/>
  <c r="J1931" i="18"/>
  <c r="J781" i="18"/>
  <c r="J3040" i="18"/>
  <c r="J1994" i="18"/>
  <c r="J1225" i="18"/>
  <c r="J3190" i="18"/>
  <c r="J915" i="18"/>
  <c r="J2291" i="18"/>
  <c r="J2977" i="18"/>
  <c r="J2445" i="18"/>
  <c r="J708" i="18"/>
  <c r="J4083" i="18"/>
  <c r="J1740" i="18"/>
  <c r="J39" i="18"/>
  <c r="J1578" i="18"/>
  <c r="J580" i="18"/>
  <c r="J1804" i="18"/>
  <c r="J2596" i="18"/>
  <c r="J548" i="18"/>
  <c r="J3058" i="18"/>
  <c r="J1654" i="18"/>
  <c r="J2669" i="18"/>
  <c r="J2042" i="18"/>
  <c r="J928" i="18"/>
  <c r="J2283" i="18"/>
  <c r="J173" i="18"/>
  <c r="J1602" i="18"/>
  <c r="J2676" i="18"/>
  <c r="J990" i="18"/>
  <c r="J2650" i="18"/>
  <c r="J2016" i="18"/>
  <c r="J2185" i="18"/>
  <c r="J3614" i="18"/>
  <c r="J2033" i="18"/>
  <c r="J768" i="18"/>
  <c r="J3674" i="18"/>
  <c r="J606" i="18"/>
  <c r="J2823" i="18"/>
  <c r="J2946" i="18"/>
  <c r="J619" i="18"/>
  <c r="J2778" i="18"/>
  <c r="J1044" i="18"/>
  <c r="J3400" i="18"/>
  <c r="J1408" i="18"/>
  <c r="J2872" i="18"/>
  <c r="J2349" i="18"/>
  <c r="J2766" i="18"/>
  <c r="J3728" i="18"/>
  <c r="J1114" i="18"/>
  <c r="J1285" i="18"/>
  <c r="J2181" i="18"/>
  <c r="J2219" i="18"/>
  <c r="J3972" i="18"/>
  <c r="J2077" i="18"/>
  <c r="J1545" i="18"/>
  <c r="J4215" i="18"/>
  <c r="J1042" i="18"/>
  <c r="J1541" i="18"/>
  <c r="J1728" i="18"/>
  <c r="J3726" i="18"/>
  <c r="J3807" i="18"/>
  <c r="J2527" i="18"/>
  <c r="J3321" i="18"/>
  <c r="J1954" i="18"/>
  <c r="J1247" i="18"/>
  <c r="J421" i="18"/>
  <c r="J2932" i="18"/>
  <c r="J1255" i="18"/>
  <c r="J3337" i="18"/>
  <c r="J2707" i="18"/>
  <c r="J1581" i="18"/>
  <c r="J2018" i="18"/>
  <c r="J3589" i="18"/>
  <c r="J166" i="18"/>
  <c r="J731" i="18"/>
  <c r="J1796" i="18"/>
  <c r="J3936" i="18"/>
  <c r="J750" i="18"/>
  <c r="J1351" i="18"/>
  <c r="J3881" i="18"/>
  <c r="J3276" i="18"/>
  <c r="J2643" i="18"/>
  <c r="J1746" i="18"/>
  <c r="J977" i="18"/>
  <c r="J1621" i="18"/>
  <c r="J1175" i="18"/>
  <c r="J2125" i="18"/>
  <c r="J3841" i="18"/>
  <c r="J2478" i="18"/>
  <c r="J1614" i="18"/>
  <c r="J218" i="18"/>
  <c r="J821" i="18"/>
  <c r="J581" i="18"/>
  <c r="J3188" i="18"/>
  <c r="J1034" i="18"/>
  <c r="J4051" i="18"/>
  <c r="J4225" i="18"/>
  <c r="J2601" i="18"/>
  <c r="J2853" i="18"/>
  <c r="J1366" i="18"/>
  <c r="J1443" i="18"/>
  <c r="J3172" i="18"/>
  <c r="J1163" i="18"/>
  <c r="J2456" i="18"/>
  <c r="J371" i="18"/>
  <c r="J538" i="18"/>
  <c r="J767" i="18"/>
  <c r="J1230" i="18"/>
  <c r="J1159" i="18"/>
  <c r="J2859" i="18"/>
  <c r="J3819" i="18"/>
  <c r="J1526" i="18"/>
  <c r="J1533" i="18"/>
  <c r="J478" i="18"/>
  <c r="J563" i="18"/>
  <c r="J1023" i="18"/>
  <c r="J96" i="18"/>
  <c r="J1290" i="18"/>
  <c r="J715" i="18"/>
  <c r="J1543" i="18"/>
  <c r="J2822" i="18"/>
  <c r="J3379" i="18"/>
  <c r="J2659" i="18"/>
  <c r="J1198" i="18"/>
  <c r="J280" i="18"/>
  <c r="J4102" i="18"/>
  <c r="J2017" i="18"/>
  <c r="J2795" i="18"/>
  <c r="J2607" i="18"/>
  <c r="J477" i="18"/>
  <c r="J2702" i="18"/>
  <c r="J1273" i="18"/>
  <c r="J1431" i="18"/>
  <c r="J884" i="18"/>
  <c r="J4207" i="18"/>
  <c r="J4060" i="18"/>
  <c r="J2732" i="18"/>
  <c r="J2640" i="18"/>
  <c r="J2155" i="18"/>
  <c r="J2502" i="18"/>
  <c r="J879" i="18"/>
  <c r="J993" i="18"/>
  <c r="J3925" i="18"/>
  <c r="J4163" i="18"/>
  <c r="J1953" i="18"/>
  <c r="J502" i="18"/>
  <c r="J2099" i="18"/>
  <c r="J1968" i="18"/>
  <c r="J3306" i="18"/>
  <c r="J570" i="18"/>
  <c r="J1006" i="18"/>
  <c r="J2576" i="18"/>
  <c r="J3864" i="18"/>
  <c r="J89" i="18"/>
  <c r="J942" i="18"/>
  <c r="J3690" i="18"/>
  <c r="J238" i="18"/>
  <c r="J2672" i="18"/>
  <c r="J359" i="18"/>
  <c r="J1502" i="18"/>
  <c r="J3326" i="18"/>
  <c r="J3235" i="18"/>
  <c r="J2036" i="18"/>
  <c r="J1210" i="18"/>
  <c r="J1963" i="18"/>
  <c r="J3009" i="18"/>
  <c r="J3060" i="18"/>
  <c r="J2991" i="18"/>
  <c r="J2482" i="18"/>
  <c r="J1872" i="18"/>
  <c r="J617" i="18"/>
  <c r="J815" i="18"/>
  <c r="J3706" i="18"/>
  <c r="J1064" i="18"/>
  <c r="J2052" i="18"/>
  <c r="J2462" i="18"/>
  <c r="J2871" i="18"/>
  <c r="J579" i="18"/>
  <c r="J2221" i="18"/>
  <c r="J468" i="18"/>
  <c r="J1043" i="18"/>
  <c r="J818" i="18"/>
  <c r="J2412" i="18"/>
  <c r="J3773" i="18"/>
  <c r="J3940" i="18"/>
  <c r="J2189" i="18"/>
  <c r="J63" i="18"/>
  <c r="J2032" i="18"/>
  <c r="J1478" i="18"/>
  <c r="J2987" i="18"/>
  <c r="J1777" i="18"/>
  <c r="J1883" i="18"/>
  <c r="J2913" i="18"/>
  <c r="J1829" i="18"/>
  <c r="J40" i="18"/>
  <c r="J68" i="18"/>
  <c r="J3913" i="18"/>
  <c r="J1002" i="18"/>
  <c r="J1303" i="18"/>
  <c r="J1337" i="18"/>
  <c r="J2389" i="18"/>
  <c r="J3624" i="18"/>
  <c r="J3538" i="18"/>
  <c r="J1262" i="18"/>
  <c r="J3239" i="18"/>
  <c r="J938" i="18"/>
  <c r="J2060" i="18"/>
  <c r="J1826" i="18"/>
  <c r="J1473" i="18"/>
  <c r="J1638" i="18"/>
  <c r="J503" i="18"/>
  <c r="J562" i="18"/>
  <c r="J2168" i="18"/>
  <c r="J424" i="18"/>
  <c r="J2909" i="18"/>
  <c r="J3457" i="18"/>
  <c r="J3307" i="18"/>
  <c r="J1510" i="18"/>
  <c r="J4" i="18"/>
  <c r="J4005" i="18"/>
  <c r="J1669" i="18"/>
  <c r="J2644" i="18"/>
  <c r="J106" i="18"/>
  <c r="J2904" i="18"/>
  <c r="J1820" i="18"/>
  <c r="J294" i="18"/>
  <c r="J3356" i="18"/>
  <c r="J2097" i="18"/>
  <c r="J3937" i="18"/>
  <c r="J2334" i="18"/>
  <c r="J706" i="18"/>
  <c r="J1001" i="18"/>
  <c r="J2345" i="18"/>
  <c r="J1734" i="18"/>
  <c r="J3091" i="18"/>
  <c r="J2614" i="18"/>
  <c r="J2163" i="18"/>
  <c r="J1957" i="18"/>
  <c r="J958" i="18"/>
  <c r="J1345" i="18"/>
  <c r="J2214" i="18"/>
  <c r="J1413" i="18"/>
  <c r="J3411" i="18"/>
  <c r="J3230" i="18"/>
  <c r="J2735" i="18"/>
  <c r="J1700" i="18"/>
  <c r="J1520" i="18"/>
  <c r="J1599" i="18"/>
  <c r="J673" i="18"/>
  <c r="J174" i="18"/>
  <c r="J317" i="18"/>
  <c r="J808" i="18"/>
  <c r="J1423" i="18"/>
  <c r="J4119" i="18"/>
  <c r="J3703" i="18"/>
  <c r="J2559" i="18"/>
  <c r="J3229" i="18"/>
  <c r="J1568" i="18"/>
  <c r="J1388" i="18"/>
  <c r="J42" i="18"/>
  <c r="J597" i="18"/>
  <c r="J3620" i="18"/>
  <c r="J3934" i="18"/>
  <c r="J3175" i="18"/>
  <c r="J1646" i="18"/>
  <c r="J1661" i="18"/>
  <c r="J356" i="18"/>
  <c r="J1518" i="18"/>
  <c r="J4000" i="18"/>
  <c r="J3954" i="18"/>
  <c r="J3281" i="18"/>
  <c r="J1219" i="18"/>
  <c r="J1555" i="18"/>
  <c r="J2191" i="18"/>
  <c r="J3770" i="18"/>
  <c r="J2755" i="18"/>
  <c r="J1972" i="18"/>
  <c r="J2023" i="18"/>
  <c r="J746" i="18"/>
  <c r="J1299" i="18"/>
  <c r="J27" i="18"/>
  <c r="J571" i="18"/>
  <c r="J3909" i="18"/>
  <c r="J4218" i="18"/>
  <c r="J2788" i="18"/>
  <c r="J486" i="18"/>
  <c r="J282" i="18"/>
  <c r="J448" i="18"/>
  <c r="J320" i="18"/>
  <c r="J1309" i="18"/>
  <c r="J2740" i="18"/>
  <c r="J2113" i="18"/>
  <c r="J1830" i="18"/>
  <c r="J1597" i="18"/>
  <c r="J362" i="18"/>
  <c r="J1252" i="18"/>
  <c r="J806" i="18"/>
  <c r="J3505" i="18"/>
  <c r="J796" i="18"/>
  <c r="J3561" i="18"/>
  <c r="J3501" i="18"/>
  <c r="J1725" i="18"/>
  <c r="J1188" i="18"/>
  <c r="J2228" i="18"/>
  <c r="J1067" i="18"/>
  <c r="J175" i="18"/>
  <c r="J828" i="18"/>
  <c r="J1056" i="18"/>
  <c r="J506" i="18"/>
  <c r="J3748" i="18"/>
  <c r="J197" i="18"/>
  <c r="J614" i="18"/>
  <c r="J2034" i="18"/>
  <c r="J442" i="18"/>
  <c r="J2513" i="18"/>
  <c r="J1882" i="18"/>
  <c r="J435" i="18"/>
  <c r="J147" i="18"/>
  <c r="J1326" i="18"/>
  <c r="J3227" i="18"/>
  <c r="J3645" i="18"/>
  <c r="J2649" i="18"/>
  <c r="J2518" i="18"/>
  <c r="J1495" i="18"/>
  <c r="J1494" i="18"/>
  <c r="J1946" i="18"/>
  <c r="J200" i="18"/>
  <c r="J2894" i="18"/>
  <c r="J2863" i="18"/>
  <c r="J2777" i="18"/>
  <c r="J1324" i="18"/>
  <c r="J1721" i="18"/>
  <c r="J1841" i="18"/>
  <c r="J307" i="18"/>
  <c r="J2724" i="18"/>
  <c r="J1512" i="18"/>
  <c r="J309" i="18"/>
  <c r="J1079" i="18"/>
  <c r="J3358" i="18"/>
  <c r="J3102" i="18"/>
  <c r="J3963" i="18"/>
  <c r="J2767" i="18"/>
  <c r="J1050" i="18"/>
  <c r="J955" i="18"/>
  <c r="J596" i="18"/>
  <c r="J1358" i="18"/>
  <c r="J3194" i="18"/>
  <c r="J3355" i="18"/>
  <c r="J1908" i="18"/>
  <c r="J2081" i="18"/>
  <c r="J682" i="18"/>
  <c r="J591" i="18"/>
  <c r="J248" i="18"/>
  <c r="J3608" i="18"/>
  <c r="J3051" i="18"/>
  <c r="J3665" i="18"/>
  <c r="J1744" i="18"/>
  <c r="J1718" i="18"/>
  <c r="J422" i="18"/>
  <c r="J717" i="18"/>
  <c r="J361" i="18"/>
  <c r="J232" i="18"/>
  <c r="J131" i="18"/>
  <c r="J987" i="18"/>
  <c r="J452" i="18"/>
  <c r="J1624" i="18"/>
  <c r="J3481" i="18"/>
  <c r="J1653" i="18"/>
  <c r="J3859" i="18"/>
  <c r="J1893" i="18"/>
  <c r="J404" i="18"/>
  <c r="J2354" i="18"/>
  <c r="J3971" i="18"/>
  <c r="J1144" i="18"/>
  <c r="J588" i="18"/>
  <c r="J2250" i="18"/>
  <c r="J1207" i="18"/>
  <c r="J3140" i="18"/>
  <c r="J21" i="18"/>
  <c r="J2449" i="18"/>
  <c r="J3973" i="18"/>
  <c r="J1124" i="18"/>
  <c r="J2454" i="18"/>
  <c r="J649" i="18"/>
  <c r="J3308" i="18"/>
  <c r="J1657" i="18"/>
  <c r="J2817" i="18"/>
  <c r="J410" i="18"/>
  <c r="J4070" i="18"/>
  <c r="J2249" i="18"/>
  <c r="J1383" i="18"/>
  <c r="J3684" i="18"/>
  <c r="J2833" i="18"/>
  <c r="J1815" i="18"/>
  <c r="J3265" i="18"/>
  <c r="J2838" i="18"/>
  <c r="J1981" i="18"/>
  <c r="J1870" i="18"/>
  <c r="J1674" i="18"/>
  <c r="J613" i="18"/>
  <c r="J296" i="18"/>
  <c r="J184" i="18"/>
  <c r="J1241" i="18"/>
  <c r="J2484" i="18"/>
  <c r="J578" i="18"/>
  <c r="J3169" i="18"/>
  <c r="J3458" i="18"/>
  <c r="J2056" i="18"/>
  <c r="J2390" i="18"/>
  <c r="J830" i="18"/>
  <c r="J1265" i="18"/>
  <c r="J1726" i="18"/>
  <c r="J485" i="18"/>
  <c r="J139" i="18"/>
  <c r="J1391" i="18"/>
  <c r="J3491" i="18"/>
  <c r="J2493" i="18"/>
  <c r="J1572" i="18"/>
  <c r="J2500" i="18"/>
  <c r="J46" i="18"/>
  <c r="J1322" i="18"/>
  <c r="J675" i="18"/>
  <c r="J3677" i="18"/>
  <c r="J3267" i="18"/>
  <c r="J3118" i="18"/>
  <c r="J1307" i="18"/>
  <c r="J1294" i="18"/>
  <c r="J3209" i="18"/>
  <c r="J2508" i="18"/>
  <c r="J1487" i="18"/>
  <c r="J3734" i="18"/>
  <c r="J102" i="18"/>
  <c r="J115" i="18"/>
  <c r="J3404" i="18"/>
  <c r="J2090" i="18"/>
  <c r="J2704" i="18"/>
  <c r="J1755" i="18"/>
  <c r="J686" i="18"/>
  <c r="J600" i="18"/>
  <c r="J3804" i="18"/>
  <c r="J3124" i="18"/>
  <c r="J2824" i="18"/>
  <c r="J1867" i="18"/>
  <c r="J1577" i="18"/>
  <c r="J913" i="18"/>
  <c r="J414" i="18"/>
  <c r="J1004" i="18"/>
  <c r="J1111" i="18"/>
  <c r="J3314" i="18"/>
  <c r="J2708" i="18"/>
  <c r="J2989" i="18"/>
  <c r="J1549" i="18"/>
  <c r="J2888" i="18"/>
  <c r="J154" i="18"/>
  <c r="J297" i="18"/>
  <c r="J607" i="18"/>
  <c r="J3428" i="18"/>
  <c r="J2910" i="18"/>
  <c r="J3130" i="18"/>
  <c r="J1233" i="18"/>
  <c r="J1182" i="18"/>
  <c r="J3095" i="18"/>
  <c r="J2065" i="18"/>
  <c r="J3820" i="18"/>
  <c r="J3962" i="18"/>
  <c r="J489" i="18"/>
  <c r="J3990" i="18"/>
  <c r="J2296" i="18"/>
  <c r="J2458" i="18"/>
  <c r="J4227" i="18"/>
  <c r="J2761" i="18"/>
  <c r="J2124" i="18"/>
  <c r="J1291" i="18"/>
  <c r="J2573" i="18"/>
  <c r="J3812" i="18"/>
  <c r="J900" i="18"/>
  <c r="J1274" i="18"/>
  <c r="J2912" i="18"/>
  <c r="J4048" i="18"/>
  <c r="J60" i="18"/>
  <c r="J2720" i="18"/>
  <c r="J2549" i="18"/>
  <c r="J1060" i="18"/>
  <c r="J652" i="18"/>
  <c r="J1967" i="18"/>
  <c r="J1154" i="18"/>
  <c r="J1764" i="18"/>
  <c r="J381" i="18"/>
  <c r="J3583" i="18"/>
  <c r="J3148" i="18"/>
  <c r="J555" i="18"/>
  <c r="J4112" i="18"/>
  <c r="J894" i="18"/>
  <c r="J3391" i="18"/>
  <c r="J3064" i="18"/>
  <c r="J873" i="18"/>
  <c r="J2423" i="18"/>
  <c r="J3434" i="18"/>
  <c r="J3396" i="18"/>
  <c r="J1836" i="18"/>
  <c r="J2105" i="18"/>
  <c r="J809" i="18"/>
  <c r="J310" i="18"/>
  <c r="J521" i="18"/>
  <c r="J3998" i="18"/>
  <c r="J3166" i="18"/>
  <c r="J2927" i="18"/>
  <c r="J1992" i="18"/>
  <c r="J3249" i="18"/>
  <c r="J2143" i="18"/>
  <c r="J1465" i="18"/>
  <c r="J53" i="18"/>
  <c r="J3966" i="18"/>
  <c r="J2970" i="18"/>
  <c r="J1738" i="18"/>
  <c r="J1910" i="18"/>
  <c r="J637" i="18"/>
  <c r="J656" i="18"/>
  <c r="J4029" i="18"/>
  <c r="J3254" i="18"/>
  <c r="J2883" i="18"/>
  <c r="J2323" i="18"/>
  <c r="J2205" i="18"/>
  <c r="J1489" i="18"/>
  <c r="J2138" i="18"/>
  <c r="J79" i="18"/>
  <c r="J3013" i="18"/>
  <c r="J1564" i="18"/>
  <c r="J1384" i="18"/>
  <c r="J1683" i="18"/>
  <c r="J38" i="18"/>
  <c r="J1093" i="18"/>
  <c r="J589" i="18"/>
  <c r="J3128" i="18"/>
  <c r="J2973" i="18"/>
  <c r="J1921" i="18"/>
  <c r="J1871" i="18"/>
  <c r="J1586" i="18"/>
  <c r="J917" i="18"/>
  <c r="J431" i="18"/>
  <c r="J1011" i="18"/>
  <c r="J2193" i="18"/>
  <c r="J291" i="18"/>
  <c r="J1254" i="18"/>
  <c r="J3331" i="18"/>
  <c r="J554" i="18"/>
  <c r="J849" i="18"/>
  <c r="J350" i="18"/>
  <c r="J631" i="18"/>
  <c r="J209" i="18"/>
  <c r="J1616" i="18"/>
  <c r="J1475" i="18"/>
  <c r="J1779" i="18"/>
  <c r="J233" i="18"/>
  <c r="J2224" i="18"/>
  <c r="J3750" i="18"/>
  <c r="J3887" i="18"/>
  <c r="J2746" i="18"/>
  <c r="J1501" i="18"/>
  <c r="J3450" i="18"/>
  <c r="J3159" i="18"/>
  <c r="J3271" i="18"/>
  <c r="J1032" i="18"/>
  <c r="J2321" i="18"/>
  <c r="J3418" i="18"/>
  <c r="J2994" i="18"/>
  <c r="J3043" i="18"/>
  <c r="J3223" i="18"/>
  <c r="J2716" i="18"/>
  <c r="J1277" i="18"/>
  <c r="J2726" i="18"/>
  <c r="J960" i="18"/>
  <c r="J3328" i="18"/>
  <c r="J438" i="18"/>
  <c r="J2137" i="18"/>
  <c r="J383" i="18"/>
  <c r="J2631" i="18"/>
  <c r="J124" i="18"/>
  <c r="J2742" i="18"/>
  <c r="J1754" i="18"/>
  <c r="J391" i="18"/>
  <c r="J3494" i="18"/>
  <c r="J874" i="18"/>
  <c r="J2678" i="18"/>
  <c r="J1022" i="18"/>
  <c r="J1773" i="18"/>
  <c r="J380" i="18"/>
  <c r="J3578" i="18"/>
  <c r="J498" i="18"/>
  <c r="J1971" i="18"/>
  <c r="J642" i="18"/>
  <c r="J481" i="18"/>
  <c r="J2120" i="18"/>
  <c r="J1786" i="18"/>
  <c r="J24" i="18"/>
  <c r="J1636" i="18"/>
  <c r="J3764" i="18"/>
  <c r="J3293" i="18"/>
  <c r="J374" i="18"/>
  <c r="J3636" i="18"/>
  <c r="J3782" i="18"/>
  <c r="J4014" i="18"/>
  <c r="J3393" i="18"/>
  <c r="J2581" i="18"/>
  <c r="J1687" i="18"/>
  <c r="J450" i="18"/>
  <c r="J745" i="18"/>
  <c r="J389" i="18"/>
  <c r="J720" i="18"/>
  <c r="J3409" i="18"/>
  <c r="J1928" i="18"/>
  <c r="J702" i="18"/>
  <c r="J641" i="18"/>
  <c r="J136" i="18"/>
  <c r="J3313" i="18"/>
  <c r="J2560" i="18"/>
  <c r="J1321" i="18"/>
  <c r="J1235" i="18"/>
  <c r="J1305" i="18"/>
  <c r="J169" i="18"/>
  <c r="J4043" i="18"/>
  <c r="J1132" i="18"/>
  <c r="J1014" i="18"/>
  <c r="J1419" i="18"/>
  <c r="J999" i="18"/>
  <c r="J1422" i="18"/>
  <c r="J3917" i="18"/>
  <c r="J4106" i="18"/>
  <c r="J2439" i="18"/>
  <c r="J3290" i="18"/>
  <c r="J1665" i="18"/>
  <c r="J491" i="18"/>
  <c r="J3350" i="18"/>
  <c r="J3918" i="18"/>
  <c r="J3027" i="18"/>
  <c r="J2531" i="18"/>
  <c r="J1880" i="18"/>
  <c r="J558" i="18"/>
  <c r="J853" i="18"/>
  <c r="J719" i="18"/>
  <c r="J3676" i="18"/>
  <c r="J2890" i="18"/>
  <c r="J2827" i="18"/>
  <c r="J3453" i="18"/>
  <c r="J1812" i="18"/>
  <c r="J1797" i="18"/>
  <c r="J286" i="18"/>
  <c r="J457" i="18"/>
  <c r="J327" i="18"/>
  <c r="J375" i="18"/>
  <c r="J4197" i="18"/>
  <c r="J2990" i="18"/>
  <c r="J2537" i="18"/>
  <c r="J1552" i="18"/>
  <c r="J1372" i="18"/>
  <c r="J1861" i="18"/>
  <c r="J1610" i="18"/>
  <c r="J2355" i="18"/>
  <c r="J983" i="18"/>
  <c r="J1524" i="18"/>
  <c r="J2127" i="18"/>
  <c r="J1879" i="18"/>
  <c r="J1248" i="18"/>
  <c r="J192" i="18"/>
  <c r="J3071" i="18"/>
  <c r="J712" i="18"/>
  <c r="J1080" i="18"/>
  <c r="J1007" i="18"/>
  <c r="J1824" i="18"/>
  <c r="J2969" i="18"/>
  <c r="J888" i="18"/>
  <c r="J3757" i="18"/>
  <c r="J742" i="18"/>
  <c r="J492" i="18"/>
  <c r="J2085" i="18"/>
  <c r="J1955" i="18"/>
  <c r="J2729" i="18"/>
  <c r="J313" i="18"/>
  <c r="J1799" i="18"/>
  <c r="J72" i="18"/>
  <c r="J2126" i="18"/>
  <c r="J2551" i="18"/>
  <c r="J2401" i="18"/>
  <c r="J1708" i="18"/>
  <c r="J1622" i="18"/>
  <c r="J2187" i="18"/>
  <c r="J681" i="18"/>
  <c r="J325" i="18"/>
  <c r="J920" i="18"/>
  <c r="J2230" i="18"/>
  <c r="J3824" i="18"/>
  <c r="J3144" i="18"/>
  <c r="J2411" i="18"/>
  <c r="J933" i="18"/>
  <c r="J445" i="18"/>
  <c r="J996" i="18"/>
  <c r="J2891" i="18"/>
  <c r="J1147" i="18"/>
  <c r="J1054" i="18"/>
  <c r="J84" i="18"/>
  <c r="J2153" i="18"/>
  <c r="J775" i="18"/>
  <c r="J483" i="18"/>
  <c r="J736" i="18"/>
  <c r="J3256" i="18"/>
  <c r="J2364" i="18"/>
  <c r="J3076" i="18"/>
  <c r="J2285" i="18"/>
  <c r="J1256" i="18"/>
  <c r="J1205" i="18"/>
  <c r="J1162" i="18"/>
  <c r="J1263" i="18"/>
  <c r="J159" i="18"/>
  <c r="J2820" i="18"/>
  <c r="J2900" i="18"/>
  <c r="J1986" i="18"/>
  <c r="J494" i="18"/>
  <c r="J789" i="18"/>
  <c r="J290" i="18"/>
  <c r="J471" i="18"/>
  <c r="J352" i="18"/>
  <c r="J2019" i="18"/>
  <c r="J500" i="18"/>
  <c r="J3858" i="18"/>
  <c r="J3670" i="18"/>
  <c r="J2494" i="18"/>
  <c r="J1748" i="18"/>
  <c r="J1623" i="18"/>
  <c r="J721" i="18"/>
  <c r="J222" i="18"/>
  <c r="J365" i="18"/>
  <c r="J335" i="18"/>
  <c r="J1505" i="18"/>
  <c r="J3978" i="18"/>
  <c r="J3021" i="18"/>
  <c r="J2712" i="18"/>
  <c r="J1206" i="18"/>
  <c r="J2209" i="18"/>
  <c r="J243" i="18"/>
  <c r="J205" i="18"/>
  <c r="J464" i="18"/>
  <c r="J98" i="18"/>
  <c r="J1398" i="18"/>
  <c r="J1385" i="18"/>
  <c r="J2425" i="18"/>
  <c r="J3602" i="18"/>
  <c r="J1082" i="18"/>
  <c r="J2866" i="18"/>
  <c r="J680" i="18"/>
  <c r="J123" i="18"/>
  <c r="J1049" i="18"/>
  <c r="J1015" i="18"/>
  <c r="J1397" i="18"/>
  <c r="J3477" i="18"/>
  <c r="J2618" i="18"/>
  <c r="J525" i="18"/>
  <c r="J609" i="18"/>
  <c r="J3135" i="18"/>
  <c r="J1245" i="18"/>
  <c r="J3928" i="18"/>
  <c r="J251" i="18"/>
  <c r="J3537" i="18"/>
  <c r="J2764" i="18"/>
  <c r="J3132" i="18"/>
  <c r="J440" i="18"/>
  <c r="J3611" i="18"/>
  <c r="J1409" i="18"/>
  <c r="J678" i="18"/>
  <c r="J1838" i="18"/>
  <c r="J968" i="18"/>
  <c r="J3914" i="18"/>
  <c r="J3730" i="18"/>
  <c r="J2715" i="18"/>
  <c r="J2536" i="18"/>
  <c r="J1644" i="18"/>
  <c r="J1464" i="18"/>
  <c r="J1761" i="18"/>
  <c r="J287" i="18"/>
  <c r="J3382" i="18"/>
  <c r="J3221" i="18"/>
  <c r="J2592" i="18"/>
  <c r="J2608" i="18"/>
  <c r="J2465" i="18"/>
  <c r="J574" i="18"/>
  <c r="J370" i="18"/>
  <c r="J1131" i="18"/>
  <c r="J1530" i="18"/>
  <c r="J1834" i="18"/>
  <c r="J4050" i="18"/>
  <c r="J1018" i="18"/>
  <c r="J1425" i="18"/>
  <c r="J2542" i="18"/>
  <c r="J2889" i="18"/>
  <c r="J886" i="18"/>
  <c r="J636" i="18"/>
  <c r="J1866" i="18"/>
  <c r="J2875" i="18"/>
  <c r="J2318" i="18"/>
  <c r="J1192" i="18"/>
  <c r="J1681" i="18"/>
  <c r="J3891" i="18"/>
  <c r="J3683" i="18"/>
  <c r="J2515" i="18"/>
  <c r="J1637" i="18"/>
  <c r="J1741" i="18"/>
  <c r="J430" i="18"/>
  <c r="J369" i="18"/>
  <c r="J3548" i="18"/>
  <c r="J3846" i="18"/>
  <c r="J2713" i="18"/>
  <c r="J3006" i="18"/>
  <c r="J1684" i="18"/>
  <c r="J3014" i="18"/>
  <c r="J2352" i="18"/>
  <c r="J2801" i="18"/>
  <c r="J1266" i="18"/>
  <c r="J2529" i="18"/>
  <c r="J143" i="18"/>
  <c r="I4" i="19" l="1"/>
  <c r="B5" i="19"/>
  <c r="J5" i="19"/>
  <c r="J4" i="19"/>
  <c r="G4" i="19"/>
  <c r="I6" i="19"/>
  <c r="C4" i="19"/>
  <c r="H4" i="19"/>
  <c r="J7" i="19"/>
  <c r="C5" i="19"/>
  <c r="D5" i="19" s="1"/>
  <c r="G7" i="19"/>
  <c r="G6" i="19"/>
  <c r="B4" i="19"/>
  <c r="B7" i="19"/>
  <c r="I7" i="19"/>
  <c r="I5" i="19"/>
  <c r="H6" i="19"/>
  <c r="H5" i="19"/>
  <c r="B6" i="19"/>
  <c r="J6" i="19"/>
  <c r="C6" i="19"/>
  <c r="H7" i="19"/>
  <c r="C7" i="19"/>
  <c r="G5" i="19"/>
  <c r="D6" i="19" l="1"/>
  <c r="E6" i="19"/>
  <c r="B8" i="19"/>
  <c r="B17" i="19" s="1"/>
  <c r="E7" i="19"/>
  <c r="C8" i="19"/>
  <c r="D4" i="19"/>
  <c r="E5" i="19"/>
  <c r="D7" i="19"/>
  <c r="E4" i="19"/>
  <c r="B15" i="19" l="1"/>
  <c r="B16" i="19"/>
  <c r="B14" i="1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<sst xmlns="http://schemas.openxmlformats.org/spreadsheetml/2006/main" count="21573" uniqueCount="266">
  <si>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</si>
  <si>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</si>
  <si>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</si>
  <si>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</si>
  <si>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</si>
  <si>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</si>
  <si>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</si>
  <si>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</si>
  <si>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</si>
  <si>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</si>
  <si>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</si>
  <si>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</si>
  <si>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</si>
  <si>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</si>
  <si>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</si>
  <si>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</si>
  <si>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</si>
  <si>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</si>
  <si>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</si>
  <si>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</si>
  <si>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</si>
  <si>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</si>
  <si>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</si>
  <si>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</si>
  <si>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</si>
  <si>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</si>
  <si>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</si>
  <si>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</si>
  <si>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</si>
  <si>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</si>
  <si>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</si>
  <si>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</si>
  <si>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</si>
  <si>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</si>
  <si>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</si>
  <si>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</si>
  <si>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</si>
  <si>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</si>
  <si>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</si>
  <si>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</si>
  <si>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</si>
  <si>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</si>
  <si>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</si>
  <si>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</si>
  <si>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</si>
  <si>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</si>
  <si>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</si>
  <si>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</si>
  <si>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</si>
  <si>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</si>
  <si>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</si>
  <si>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</si>
  <si>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</si>
  <si>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</si>
  <si>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</si>
  <si>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</si>
  <si>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</si>
  <si>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</si>
  <si>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</si>
  <si>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</si>
  <si>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</si>
  <si>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</si>
  <si>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</si>
  <si>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</si>
  <si>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</si>
  <si>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</si>
  <si>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</si>
  <si>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</si>
  <si>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</si>
  <si>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</si>
  <si>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</si>
  <si>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</si>
  <si>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</si>
  <si>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</si>
  <si>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</si>
  <si>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</si>
  <si>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Churn Status</t>
  </si>
  <si>
    <t>Count</t>
  </si>
  <si>
    <t>Percentage</t>
  </si>
  <si>
    <t>Yes</t>
  </si>
  <si>
    <t>No</t>
  </si>
  <si>
    <t>Total</t>
  </si>
  <si>
    <t>Group</t>
  </si>
  <si>
    <t>Avg Account Length</t>
  </si>
  <si>
    <t>Churned (No)</t>
  </si>
  <si>
    <t>Churned(yes)</t>
  </si>
  <si>
    <t>Difference</t>
  </si>
  <si>
    <t>Interpretation:</t>
  </si>
  <si>
    <t>The churned rate of longer customers is more, that means longer customers still leave maybe due to unsatisfied over time</t>
  </si>
  <si>
    <t>International Plan</t>
  </si>
  <si>
    <t>Total Customers</t>
  </si>
  <si>
    <t>Churned</t>
  </si>
  <si>
    <t>Churn Rate%</t>
  </si>
  <si>
    <t>Avg Customer Service Calls</t>
  </si>
  <si>
    <t>Not Churned</t>
  </si>
  <si>
    <t>Insight -</t>
  </si>
  <si>
    <t>Night Charge</t>
  </si>
  <si>
    <t>Day Charge</t>
  </si>
  <si>
    <t>Evening Charge</t>
  </si>
  <si>
    <t>Time Period</t>
  </si>
  <si>
    <t>Avg Day Minutes</t>
  </si>
  <si>
    <t>Voice Mail Plan</t>
  </si>
  <si>
    <t>Churn Rate</t>
  </si>
  <si>
    <t>Avg Int Minutes</t>
  </si>
  <si>
    <t>Avg Int Charges</t>
  </si>
  <si>
    <t>churn_Numeric</t>
  </si>
  <si>
    <t>Correlation Result</t>
  </si>
  <si>
    <t>Interpretation</t>
  </si>
  <si>
    <t>Avg Evening Charges</t>
  </si>
  <si>
    <t>Area Code</t>
  </si>
  <si>
    <t>Calls Range</t>
  </si>
  <si>
    <t>0-1</t>
  </si>
  <si>
    <t>4+</t>
  </si>
  <si>
    <t>2-3</t>
  </si>
  <si>
    <t>Quartile values</t>
  </si>
  <si>
    <t>Segment</t>
  </si>
  <si>
    <t>New(Q1)</t>
  </si>
  <si>
    <t>Growing(Q2)</t>
  </si>
  <si>
    <t>Mature(Q3)</t>
  </si>
  <si>
    <t>(Q1) 25%</t>
  </si>
  <si>
    <t>(Q2) 50%</t>
  </si>
  <si>
    <t>(Q3) 75%</t>
  </si>
  <si>
    <t>(Q4) 100%</t>
  </si>
  <si>
    <t>Median Intl Charge</t>
  </si>
  <si>
    <t>Churn Count</t>
  </si>
  <si>
    <t>High Intl Charge</t>
  </si>
  <si>
    <t>Low Intl Charge</t>
  </si>
  <si>
    <t>Median Eve Usage</t>
  </si>
  <si>
    <t>High Eve Usage</t>
  </si>
  <si>
    <t>Low Eve Usage</t>
  </si>
  <si>
    <t xml:space="preserve">Total </t>
  </si>
  <si>
    <t>Usage_Level</t>
  </si>
  <si>
    <t>Customer_ID</t>
  </si>
  <si>
    <t>Day_Min</t>
  </si>
  <si>
    <t>Eve_Min</t>
  </si>
  <si>
    <t>Night_Min</t>
  </si>
  <si>
    <t>Intl_Min</t>
  </si>
  <si>
    <t>Day_Norm</t>
  </si>
  <si>
    <t>Eve_Norm</t>
  </si>
  <si>
    <t>Night_Norm</t>
  </si>
  <si>
    <t>Intl_Norm</t>
  </si>
  <si>
    <t>Cluster</t>
  </si>
  <si>
    <t>Churn</t>
  </si>
  <si>
    <t>Reference Values</t>
  </si>
  <si>
    <t>Day Max</t>
  </si>
  <si>
    <t>Day Min</t>
  </si>
  <si>
    <t>Eve Max</t>
  </si>
  <si>
    <t>Eve Min</t>
  </si>
  <si>
    <t>Night max</t>
  </si>
  <si>
    <t>Night Min</t>
  </si>
  <si>
    <t>Intl Max</t>
  </si>
  <si>
    <t>Intl Min</t>
  </si>
  <si>
    <t>Cluster Centers (Centroids)</t>
  </si>
  <si>
    <t xml:space="preserve">Cluster  </t>
  </si>
  <si>
    <t>Day</t>
  </si>
  <si>
    <t>eve</t>
  </si>
  <si>
    <t>night</t>
  </si>
  <si>
    <t>Intl</t>
  </si>
  <si>
    <t>Y1: CLUSTER CENTERS</t>
  </si>
  <si>
    <t>Y2: Cluster    Z2:Day    AA2:Eve    AB2:Night    AC2:Intl</t>
  </si>
  <si>
    <t>Y3: 1          Z3:0.75   AA3:0.25   AB3:0.25     AC3:0.25</t>
  </si>
  <si>
    <t>Y4: 2          Z4:0.25   AA4:0.75   AB4:0.25     AC4:0.25</t>
  </si>
  <si>
    <t>Y5: 3          Z5:0.25   AA5:0.25   AB5:0.75     AC5:0.25</t>
  </si>
  <si>
    <t>Y6: 4          Z6:0.25   AA6:0.25   AB6:0.25     AC6:0.75</t>
  </si>
  <si>
    <t>Dist_Cluster1</t>
  </si>
  <si>
    <t>Dist_Cluster2</t>
  </si>
  <si>
    <t>Dist_Cluster3</t>
  </si>
  <si>
    <t>Dist_Cluster4</t>
  </si>
  <si>
    <t>Cluster Analysis results</t>
  </si>
  <si>
    <t>Cluster 1</t>
  </si>
  <si>
    <t>Cluster 2</t>
  </si>
  <si>
    <t>Cluster 3</t>
  </si>
  <si>
    <t>Cluster 4</t>
  </si>
  <si>
    <t>Churn%</t>
  </si>
  <si>
    <t>Description</t>
  </si>
  <si>
    <t>Strategy</t>
  </si>
  <si>
    <t>Avg Eve Min</t>
  </si>
  <si>
    <t>Avg Night Min</t>
  </si>
  <si>
    <t>Avg Intl Min</t>
  </si>
  <si>
    <t>Avg Day Min</t>
  </si>
  <si>
    <t>Target with premium day call packages</t>
  </si>
  <si>
    <t xml:space="preserve">Offer evening bundle discounts  </t>
  </si>
  <si>
    <t>Night owl special rates</t>
  </si>
  <si>
    <t>International plan upgrade offers</t>
  </si>
  <si>
    <t>CLUSTER INTERPRETATION SUMMARY</t>
  </si>
  <si>
    <t>Finding 1</t>
  </si>
  <si>
    <t>Highest Risk Cluster Churn Rate</t>
  </si>
  <si>
    <t xml:space="preserve"> Lowest Risk Cluster Churn Rate</t>
  </si>
  <si>
    <t>Total Customers Analyzed</t>
  </si>
  <si>
    <t>Voice Mail</t>
  </si>
  <si>
    <t>Volume of Voice Mail</t>
  </si>
  <si>
    <t xml:space="preserve">DAY MINUTES &amp; CHARGES vs CHURN </t>
  </si>
  <si>
    <t>BASIC STATISTICS</t>
  </si>
  <si>
    <t xml:space="preserve">Metric </t>
  </si>
  <si>
    <t>Avg Day charges</t>
  </si>
  <si>
    <t>Min Day minutes</t>
  </si>
  <si>
    <t>Max Day minutes</t>
  </si>
  <si>
    <t>Min Day Charges</t>
  </si>
  <si>
    <t>Max Day Charges</t>
  </si>
  <si>
    <t>CHURN RATE BY DAY MINUTES SEGMENTS</t>
  </si>
  <si>
    <t>Minutes Range</t>
  </si>
  <si>
    <t>0-100</t>
  </si>
  <si>
    <t>101-150</t>
  </si>
  <si>
    <t>151-175</t>
  </si>
  <si>
    <t>176-200</t>
  </si>
  <si>
    <t>201-225</t>
  </si>
  <si>
    <t>226-250</t>
  </si>
  <si>
    <t>251-275</t>
  </si>
  <si>
    <t>276-300</t>
  </si>
  <si>
    <t>301+</t>
  </si>
  <si>
    <t>Inflection point finder</t>
  </si>
  <si>
    <t>Overall Avg churn rate</t>
  </si>
  <si>
    <t>Highest churn rate segment</t>
  </si>
  <si>
    <t>Inflection Point (where churn jumps):</t>
  </si>
  <si>
    <t>Churn Rate BEFORE tipping point:</t>
  </si>
  <si>
    <t>Churn Rate AFTER tipping point:</t>
  </si>
  <si>
    <t xml:space="preserve"> Churn increase after tipping point:</t>
  </si>
  <si>
    <t>Conclusion:</t>
  </si>
  <si>
    <t>DAY Minutes</t>
  </si>
  <si>
    <t>Day charges</t>
  </si>
  <si>
    <t>churn(1=yes, 0=no)</t>
  </si>
  <si>
    <t>Intl Calls</t>
  </si>
  <si>
    <t>Without Intl Plan</t>
  </si>
  <si>
    <t>Intl Plan</t>
  </si>
  <si>
    <t>Vm_plan_num</t>
  </si>
  <si>
    <t>Tenure</t>
  </si>
  <si>
    <t>Column24</t>
  </si>
  <si>
    <t>Intl_Plan_num</t>
  </si>
  <si>
    <t>High/Low_intl_charges</t>
  </si>
  <si>
    <t>Tenure Reference</t>
  </si>
  <si>
    <t>Sum of churn_Numeric</t>
  </si>
  <si>
    <t>Grand Total</t>
  </si>
  <si>
    <t>Sum of total_eve_charge</t>
  </si>
  <si>
    <t>Sum of total_day_charge</t>
  </si>
  <si>
    <t>Sum of total_intl_charge</t>
  </si>
  <si>
    <t>Sum of total_night_charge</t>
  </si>
  <si>
    <t>Row Labels</t>
  </si>
  <si>
    <t>Sum of total_intl_minutes</t>
  </si>
  <si>
    <t>Low Usage</t>
  </si>
  <si>
    <t>Column Labels</t>
  </si>
  <si>
    <t>Count of churn</t>
  </si>
  <si>
    <t>Sum of vm_plan_num</t>
  </si>
  <si>
    <t>Low</t>
  </si>
  <si>
    <t>High</t>
  </si>
  <si>
    <t>Sum of total_day_minutes</t>
  </si>
  <si>
    <t>Very High</t>
  </si>
  <si>
    <t>Medium</t>
  </si>
  <si>
    <t>Sum of number_customer_service_calls</t>
  </si>
  <si>
    <t>Count of international_plan</t>
  </si>
  <si>
    <t>Sum of account_length</t>
  </si>
  <si>
    <t>Average of churn_numeric</t>
  </si>
  <si>
    <t>Count of churn_numeric</t>
  </si>
  <si>
    <t>Sum of churn_numeric</t>
  </si>
  <si>
    <t>Sum Of Churn</t>
  </si>
  <si>
    <t>Telecommunications Churn Quest</t>
  </si>
  <si>
    <t>Average  Churn Rate</t>
  </si>
  <si>
    <t>Sum of Night charges</t>
  </si>
  <si>
    <t>Sum of International charges</t>
  </si>
  <si>
    <t>Sum of Evening charges</t>
  </si>
  <si>
    <t>Sum of Day charges</t>
  </si>
  <si>
    <t>.</t>
  </si>
  <si>
    <t>charges</t>
  </si>
  <si>
    <t>Customer service calls</t>
  </si>
  <si>
    <t>High Day &amp; Eve</t>
  </si>
  <si>
    <t>High Day Only</t>
  </si>
  <si>
    <t>High Eve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</si>
</sst>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20"/>
      <color theme="0"/>
      <name val="Calibri"/>
      <family val="2"/>
      <scheme val="minor"/>
    </font>
    <font>
      <b/>
      <sz val="16"/>
      <color theme="0"/>
      <name val="Calibri"/>
      <family val="2"/>
      <scheme val="minor"/>
    </font>
    <font>
      <b/>
      <sz val="14"/>
      <color theme="0"/>
      <name val="Calibri"/>
      <family val="2"/>
      <scheme val="minor"/>
    </font>
    <font>
      <b/>
      <sz val="12"/>
      <color theme="0"/>
      <name val="Calibri"/>
      <family val="2"/>
      <scheme val="minor"/>
    </font>
    <font>
      <b/>
      <sz val="36"/>
      <color rgb="FFFF0000"/>
      <name val="Times New Roman"/>
      <family val="1"/>
    </font>
    <font>
      <sz val="20"/>
      <color rgb="FFFF0000"/>
      <name val="Times New Roman"/>
      <family val="1"/>
    </font>
    <font>
      <b/>
      <sz val="13"/>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theme="7" tint="-0.249977111117893"/>
        <bgColor indexed="64"/>
      </patternFill>
    </fill>
    <fill>
      <patternFill patternType="solid">
        <fgColor theme="3" tint="-0.249977111117893"/>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medium">
        <color theme="0"/>
      </right>
      <top style="thin">
        <color indexed="64"/>
      </top>
      <bottom style="medium">
        <color theme="0"/>
      </bottom>
      <diagonal/>
    </border>
    <border>
      <left style="medium">
        <color theme="0"/>
      </left>
      <right style="thin">
        <color indexed="64"/>
      </right>
      <top style="thin">
        <color indexed="64"/>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
      <left style="thin">
        <color indexed="64"/>
      </left>
      <right style="medium">
        <color theme="0"/>
      </right>
      <top style="thin">
        <color indexed="64"/>
      </top>
      <bottom style="thin">
        <color indexed="64"/>
      </bottom>
      <diagonal/>
    </border>
    <border>
      <left style="medium">
        <color theme="0"/>
      </left>
      <right style="thin">
        <color indexed="64"/>
      </right>
      <top style="thin">
        <color indexed="64"/>
      </top>
      <bottom style="thin">
        <color indexed="64"/>
      </bottom>
      <diagonal/>
    </border>
    <border>
      <left/>
      <right style="medium">
        <color theme="0"/>
      </right>
      <top/>
      <bottom/>
      <diagonal/>
    </border>
    <border>
      <left style="medium">
        <color theme="0"/>
      </left>
      <right/>
      <top/>
      <bottom/>
      <diagonal/>
    </border>
    <border>
      <left style="thin">
        <color indexed="64"/>
      </left>
      <right style="medium">
        <color theme="0"/>
      </right>
      <top style="medium">
        <color theme="0"/>
      </top>
      <bottom style="thin">
        <color indexed="64"/>
      </bottom>
      <diagonal/>
    </border>
    <border>
      <left style="medium">
        <color theme="0"/>
      </left>
      <right style="thin">
        <color indexed="64"/>
      </right>
      <top style="medium">
        <color theme="0"/>
      </top>
      <bottom style="thin">
        <color indexed="64"/>
      </bottom>
      <diagonal/>
    </border>
    <border>
      <left/>
      <right style="medium">
        <color theme="0"/>
      </right>
      <top style="medium">
        <color theme="0"/>
      </top>
      <bottom/>
      <diagonal/>
    </border>
    <border>
      <left style="medium">
        <color theme="0"/>
      </left>
      <right/>
      <top style="medium">
        <color theme="0"/>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1">
    <xf numFmtId="0" fontId="0" fillId="0" borderId="0" xfId="0"/>
    <xf numFmtId="9" fontId="0" fillId="0" borderId="0" xfId="0" applyNumberFormat="1"/>
    <xf numFmtId="0" fontId="16" fillId="33" borderId="0" xfId="0" applyFont="1" applyFill="1"/>
    <xf numFmtId="0" fontId="16" fillId="0" borderId="0" xfId="0" applyFont="1"/>
    <xf numFmtId="2" fontId="0" fillId="0" borderId="0" xfId="0" applyNumberFormat="1"/>
    <xf numFmtId="10" fontId="0" fillId="0" borderId="0" xfId="0" applyNumberFormat="1"/>
    <xf numFmtId="0" fontId="0" fillId="34" borderId="0" xfId="0" applyFill="1"/>
    <xf numFmtId="0" fontId="16" fillId="34" borderId="0" xfId="0" applyFont="1" applyFill="1"/>
    <xf numFmtId="49" fontId="0" fillId="0" borderId="0" xfId="0" applyNumberFormat="1"/>
    <xf numFmtId="0" fontId="16" fillId="34" borderId="10" xfId="0" applyFont="1" applyFill="1" applyBorder="1"/>
    <xf numFmtId="0" fontId="0" fillId="0" borderId="10" xfId="0" applyBorder="1"/>
    <xf numFmtId="10" fontId="0" fillId="0" borderId="10" xfId="0" applyNumberFormat="1" applyBorder="1"/>
    <xf numFmtId="2" fontId="0" fillId="0" borderId="10" xfId="0" applyNumberFormat="1" applyBorder="1"/>
    <xf numFmtId="0" fontId="16" fillId="0" borderId="10" xfId="0" applyFont="1" applyBorder="1"/>
    <xf numFmtId="0" fontId="19" fillId="0" borderId="0" xfId="0" applyFont="1" applyAlignment="1">
      <alignment vertical="center" wrapText="1"/>
    </xf>
    <xf numFmtId="0" fontId="0" fillId="0" borderId="0" xfId="0" applyNumberFormat="1"/>
    <xf numFmtId="0" fontId="0" fillId="0" borderId="0" xfId="0" applyAlignment="1">
      <alignment horizontal="left"/>
    </xf>
    <xf numFmtId="0" fontId="0" fillId="0" borderId="0" xfId="0" pivotButton="1"/>
    <xf numFmtId="0" fontId="0" fillId="35" borderId="0" xfId="0" applyFill="1"/>
    <xf numFmtId="0" fontId="0" fillId="36" borderId="0" xfId="0" applyFill="1"/>
    <xf numFmtId="0" fontId="20" fillId="36" borderId="0" xfId="0" applyFont="1" applyFill="1" applyAlignment="1">
      <alignment vertical="center"/>
    </xf>
    <xf numFmtId="0" fontId="13" fillId="36" borderId="0" xfId="0" applyFont="1" applyFill="1" applyAlignment="1">
      <alignment vertical="center"/>
    </xf>
    <xf numFmtId="0" fontId="24" fillId="37" borderId="0" xfId="0" applyFont="1" applyFill="1" applyAlignment="1">
      <alignment horizontal="center"/>
    </xf>
    <xf numFmtId="0" fontId="25" fillId="37" borderId="0" xfId="0" applyFont="1" applyFill="1" applyAlignment="1">
      <alignment horizontal="center"/>
    </xf>
    <xf numFmtId="0" fontId="20" fillId="39" borderId="20" xfId="0" applyFont="1" applyFill="1" applyBorder="1" applyAlignment="1">
      <alignment horizontal="center" vertical="center" wrapText="1"/>
    </xf>
    <xf numFmtId="0" fontId="20" fillId="39" borderId="19" xfId="0" applyFont="1" applyFill="1" applyBorder="1" applyAlignment="1">
      <alignment horizontal="center" vertical="center" wrapText="1"/>
    </xf>
    <xf numFmtId="9" fontId="20" fillId="39" borderId="22" xfId="42" applyFont="1" applyFill="1" applyBorder="1" applyAlignment="1">
      <alignment horizontal="center" vertical="center" wrapText="1"/>
    </xf>
    <xf numFmtId="9" fontId="20" fillId="39" borderId="21" xfId="42" applyFont="1" applyFill="1" applyBorder="1" applyAlignment="1">
      <alignment horizontal="center" vertical="center" wrapText="1"/>
    </xf>
    <xf numFmtId="0" fontId="21" fillId="39" borderId="22" xfId="0" applyFont="1" applyFill="1" applyBorder="1" applyAlignment="1">
      <alignment horizontal="center" vertical="center" wrapText="1"/>
    </xf>
    <xf numFmtId="0" fontId="21" fillId="39" borderId="21" xfId="0" applyFont="1" applyFill="1" applyBorder="1" applyAlignment="1">
      <alignment horizontal="center" vertical="center" wrapText="1"/>
    </xf>
    <xf numFmtId="0" fontId="22" fillId="39" borderId="22" xfId="0" applyFont="1" applyFill="1" applyBorder="1" applyAlignment="1">
      <alignment horizontal="center" vertical="center" wrapText="1"/>
    </xf>
    <xf numFmtId="0" fontId="22" fillId="39" borderId="21" xfId="0" applyFont="1" applyFill="1" applyBorder="1" applyAlignment="1">
      <alignment horizontal="center" vertical="center" wrapText="1"/>
    </xf>
    <xf numFmtId="0" fontId="13" fillId="39" borderId="20" xfId="0" applyFont="1" applyFill="1" applyBorder="1" applyAlignment="1">
      <alignment horizontal="center" vertical="center" wrapText="1"/>
    </xf>
    <xf numFmtId="0" fontId="13" fillId="39" borderId="19" xfId="0" applyFont="1" applyFill="1" applyBorder="1" applyAlignment="1">
      <alignment horizontal="center" vertical="center" wrapText="1"/>
    </xf>
    <xf numFmtId="0" fontId="20" fillId="39" borderId="16" xfId="0" applyFont="1" applyFill="1" applyBorder="1" applyAlignment="1">
      <alignment horizontal="center" vertical="center" wrapText="1"/>
    </xf>
    <xf numFmtId="0" fontId="20" fillId="39" borderId="15" xfId="0" applyFont="1" applyFill="1" applyBorder="1" applyAlignment="1">
      <alignment horizontal="center" vertical="center" wrapText="1"/>
    </xf>
    <xf numFmtId="9" fontId="20" fillId="39" borderId="18" xfId="42" applyFont="1" applyFill="1" applyBorder="1" applyAlignment="1">
      <alignment horizontal="center" vertical="center" wrapText="1"/>
    </xf>
    <xf numFmtId="9" fontId="20" fillId="39" borderId="17" xfId="42" applyFont="1" applyFill="1" applyBorder="1" applyAlignment="1">
      <alignment horizontal="center" vertical="center" wrapText="1"/>
    </xf>
    <xf numFmtId="0" fontId="21" fillId="39" borderId="18" xfId="0" applyFont="1" applyFill="1" applyBorder="1" applyAlignment="1">
      <alignment horizontal="center" vertical="center" wrapText="1"/>
    </xf>
    <xf numFmtId="0" fontId="21" fillId="39" borderId="17" xfId="0" applyFont="1" applyFill="1" applyBorder="1" applyAlignment="1">
      <alignment horizontal="center" vertical="center" wrapText="1"/>
    </xf>
    <xf numFmtId="0" fontId="22" fillId="39" borderId="18" xfId="0" applyFont="1" applyFill="1" applyBorder="1" applyAlignment="1">
      <alignment horizontal="center" vertical="center" wrapText="1"/>
    </xf>
    <xf numFmtId="0" fontId="22" fillId="39" borderId="17" xfId="0" applyFont="1" applyFill="1" applyBorder="1" applyAlignment="1">
      <alignment horizontal="center" vertical="center" wrapText="1"/>
    </xf>
    <xf numFmtId="0" fontId="13" fillId="39" borderId="16" xfId="0" applyFont="1" applyFill="1" applyBorder="1" applyAlignment="1">
      <alignment horizontal="center" vertical="center" wrapText="1"/>
    </xf>
    <xf numFmtId="0" fontId="13" fillId="39" borderId="15" xfId="0" applyFont="1" applyFill="1" applyBorder="1" applyAlignment="1">
      <alignment horizontal="center" vertical="center" wrapText="1"/>
    </xf>
    <xf numFmtId="0" fontId="20" fillId="39" borderId="12" xfId="0" applyFont="1" applyFill="1" applyBorder="1" applyAlignment="1">
      <alignment horizontal="center" vertical="center" wrapText="1"/>
    </xf>
    <xf numFmtId="0" fontId="20" fillId="39" borderId="11" xfId="0" applyFont="1" applyFill="1" applyBorder="1" applyAlignment="1">
      <alignment horizontal="center" vertical="center" wrapText="1"/>
    </xf>
    <xf numFmtId="9" fontId="20" fillId="39" borderId="14" xfId="42" applyFont="1" applyFill="1" applyBorder="1" applyAlignment="1">
      <alignment horizontal="center" vertical="center" wrapText="1"/>
    </xf>
    <xf numFmtId="9" fontId="20" fillId="39" borderId="13" xfId="42" applyFont="1" applyFill="1" applyBorder="1" applyAlignment="1">
      <alignment horizontal="center" vertical="center" wrapText="1"/>
    </xf>
    <xf numFmtId="0" fontId="21" fillId="39" borderId="14" xfId="0" applyFont="1" applyFill="1" applyBorder="1" applyAlignment="1">
      <alignment horizontal="center" vertical="center" wrapText="1"/>
    </xf>
    <xf numFmtId="0" fontId="21" fillId="39" borderId="13" xfId="0" applyFont="1" applyFill="1" applyBorder="1" applyAlignment="1">
      <alignment horizontal="center" vertical="center" wrapText="1"/>
    </xf>
    <xf numFmtId="0" fontId="22" fillId="39" borderId="14" xfId="0" applyFont="1" applyFill="1" applyBorder="1" applyAlignment="1">
      <alignment horizontal="center" vertical="center" wrapText="1"/>
    </xf>
    <xf numFmtId="0" fontId="22" fillId="39" borderId="13" xfId="0" applyFont="1" applyFill="1" applyBorder="1" applyAlignment="1">
      <alignment horizontal="center" vertical="center" wrapText="1"/>
    </xf>
    <xf numFmtId="0" fontId="13" fillId="39" borderId="12" xfId="0" applyFont="1" applyFill="1" applyBorder="1" applyAlignment="1">
      <alignment horizontal="center" vertical="center" wrapText="1"/>
    </xf>
    <xf numFmtId="0" fontId="13" fillId="39" borderId="11" xfId="0" applyFont="1" applyFill="1" applyBorder="1" applyAlignment="1">
      <alignment horizontal="center" vertical="center" wrapText="1"/>
    </xf>
    <xf numFmtId="0" fontId="26" fillId="38" borderId="19" xfId="0" applyFont="1" applyFill="1" applyBorder="1" applyAlignment="1">
      <alignment horizontal="center" vertical="center" wrapText="1"/>
    </xf>
    <xf numFmtId="0" fontId="26" fillId="38" borderId="22" xfId="0" applyFont="1" applyFill="1" applyBorder="1" applyAlignment="1">
      <alignment horizontal="center" vertical="center" wrapText="1"/>
    </xf>
    <xf numFmtId="0" fontId="26" fillId="38" borderId="21" xfId="0" applyFont="1" applyFill="1" applyBorder="1" applyAlignment="1">
      <alignment horizontal="center" vertical="center" wrapText="1"/>
    </xf>
    <xf numFmtId="0" fontId="26" fillId="38" borderId="16" xfId="0" applyFont="1" applyFill="1" applyBorder="1" applyAlignment="1">
      <alignment horizontal="center" vertical="center" wrapText="1"/>
    </xf>
    <xf numFmtId="0" fontId="26" fillId="38" borderId="15" xfId="0" applyFont="1" applyFill="1" applyBorder="1" applyAlignment="1">
      <alignment horizontal="center" vertical="center" wrapText="1"/>
    </xf>
    <xf numFmtId="0" fontId="26" fillId="38" borderId="18" xfId="0" applyFont="1" applyFill="1" applyBorder="1" applyAlignment="1">
      <alignment horizontal="center" vertical="center" wrapText="1"/>
    </xf>
    <xf numFmtId="0" fontId="26" fillId="38" borderId="17" xfId="0" applyFont="1" applyFill="1" applyBorder="1" applyAlignment="1">
      <alignment horizontal="center" vertical="center" wrapText="1"/>
    </xf>
    <xf numFmtId="0" fontId="26" fillId="38" borderId="12" xfId="0" applyFont="1" applyFill="1" applyBorder="1" applyAlignment="1">
      <alignment horizontal="center" vertical="center" wrapText="1"/>
    </xf>
    <xf numFmtId="0" fontId="26" fillId="38" borderId="11" xfId="0" applyFont="1" applyFill="1" applyBorder="1" applyAlignment="1">
      <alignment horizontal="center" vertical="center" wrapText="1"/>
    </xf>
    <xf numFmtId="0" fontId="26" fillId="38" borderId="14" xfId="0" applyFont="1" applyFill="1" applyBorder="1" applyAlignment="1">
      <alignment horizontal="center" vertical="center" wrapText="1"/>
    </xf>
    <xf numFmtId="0" fontId="26" fillId="38" borderId="13" xfId="0" applyFont="1" applyFill="1" applyBorder="1" applyAlignment="1">
      <alignment horizontal="center" vertical="center" wrapText="1"/>
    </xf>
    <xf numFmtId="0" fontId="23" fillId="38" borderId="20" xfId="0" applyFont="1" applyFill="1" applyBorder="1" applyAlignment="1">
      <alignment horizontal="center" vertical="center" wrapText="1"/>
    </xf>
    <xf numFmtId="0" fontId="23" fillId="38" borderId="19" xfId="0" applyFont="1" applyFill="1" applyBorder="1" applyAlignment="1">
      <alignment horizontal="center" vertical="center" wrapText="1"/>
    </xf>
    <xf numFmtId="0" fontId="23" fillId="38" borderId="16" xfId="0" applyFont="1" applyFill="1" applyBorder="1" applyAlignment="1">
      <alignment horizontal="center" vertical="center" wrapText="1"/>
    </xf>
    <xf numFmtId="0" fontId="23" fillId="38" borderId="15" xfId="0" applyFont="1" applyFill="1" applyBorder="1" applyAlignment="1">
      <alignment horizontal="center" vertical="center" wrapText="1"/>
    </xf>
    <xf numFmtId="0" fontId="23" fillId="38" borderId="12" xfId="0" applyFont="1" applyFill="1" applyBorder="1" applyAlignment="1">
      <alignment horizontal="center" vertical="center" wrapText="1"/>
    </xf>
    <xf numFmtId="0" fontId="23" fillId="38" borderId="11" xfId="0"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3">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4" formatCode="0.00%"/>
    </dxf>
    <dxf>
      <numFmt numFmtId="2" formatCode="0.00"/>
    </dxf>
    <dxf>
      <numFmt numFmtId="14" formatCode="0.0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0" formatCode="General"/>
    </dxf>
    <dxf>
      <numFmt numFmtId="14" formatCode="0.00%"/>
    </dxf>
    <dxf>
      <numFmt numFmtId="0" formatCode="General"/>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4" formatCode="0.00%"/>
    </dxf>
    <dxf>
      <numFmt numFmtId="14" formatCode="0.00%"/>
    </dxf>
    <dxf>
      <numFmt numFmtId="13" formatCode="0%"/>
    </dxf>
    <dxf>
      <numFmt numFmtId="13" formatCode="0%"/>
    </dxf>
    <dxf>
      <numFmt numFmtId="13" formatCode="0%"/>
    </dxf>
    <dxf>
      <numFmt numFmtId="0" formatCode="General"/>
    </dxf>
    <dxf>
      <numFmt numFmtId="14" formatCode="0.00%"/>
    </dxf>
    <dxf>
      <numFmt numFmtId="13" formatCode="0%"/>
    </dxf>
    <dxf>
      <numFmt numFmtId="14" formatCode="0.00%"/>
    </dxf>
    <dxf>
      <numFmt numFmtId="14" formatCode="0.00%"/>
    </dxf>
    <dxf>
      <numFmt numFmtId="13" formatCode="0%"/>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1"/>
          <a:lstStyle/>
          <a:p>
            <a:pPr algn="ctr">
              <a:defRPr sz="1400" b="0" i="0" u="none" strike="noStrike" kern="1200" spc="0" baseline="0">
                <a:ln>
                  <a:noFill/>
                </a:ln>
                <a:solidFill>
                  <a:schemeClr val="tx1"/>
                </a:solidFill>
                <a:latin typeface="+mn-lt"/>
                <a:ea typeface="+mn-ea"/>
                <a:cs typeface="+mn-cs"/>
              </a:defRPr>
            </a:pPr>
            <a:r>
              <a:rPr lang="en-US" sz="1200" b="0" i="0" u="none" strike="noStrike" baseline="0">
                <a:latin typeface="Arial Black" panose="020B0A04020102020204" pitchFamily="34" charset="0"/>
              </a:rPr>
              <a:t>Account Length &amp; Churn</a:t>
            </a:r>
            <a:endParaRPr lang="en-US" sz="1200" b="0">
              <a:latin typeface="Arial Black" panose="020B0A04020102020204" pitchFamily="34" charset="0"/>
            </a:endParaRPr>
          </a:p>
        </c:rich>
      </c:tx>
      <c:layout>
        <c:manualLayout>
          <c:xMode val="edge"/>
          <c:yMode val="edge"/>
          <c:x val="0.10349169918878044"/>
          <c:y val="4.7525695085492963E-3"/>
        </c:manualLayout>
      </c:layout>
      <c:overlay val="0"/>
      <c:spPr>
        <a:noFill/>
        <a:ln>
          <a:noFill/>
          <a:round/>
        </a:ln>
        <a:effectLst/>
      </c:spPr>
      <c:txPr>
        <a:bodyPr rot="0" spcFirstLastPara="1" vertOverflow="ellipsis" vert="horz" wrap="square" anchor="b" anchorCtr="1"/>
        <a:lstStyle/>
        <a:p>
          <a:pPr algn="ct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7.1297651986213351E-2"/>
          <c:y val="0.24365463470646234"/>
          <c:w val="0.53560802991758494"/>
          <c:h val="0.74052719551991331"/>
        </c:manualLayout>
      </c:layout>
      <c:pieChart>
        <c:varyColors val="1"/>
        <c:ser>
          <c:idx val="0"/>
          <c:order val="0"/>
          <c:tx>
            <c:v>no</c:v>
          </c:tx>
          <c:explosion val="1"/>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9517-4CAF-8591-49D147FBD3A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9517-4CAF-8591-49D147FBD3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17-4CAF-8591-49D147FBD3A3}"/>
              </c:ext>
            </c:extLst>
          </c:dPt>
          <c:dPt>
            <c:idx val="3"/>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7-9517-4CAF-8591-49D147FBD3A3}"/>
              </c:ext>
            </c:extLst>
          </c:dPt>
          <c:dLbls>
            <c:dLbl>
              <c:idx val="0"/>
              <c:layout>
                <c:manualLayout>
                  <c:x val="4.3791925596483955E-2"/>
                  <c:y val="0.244910843013976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17-4CAF-8591-49D147FBD3A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High</c:v>
              </c:pt>
              <c:pt idx="1">
                <c:v>Low</c:v>
              </c:pt>
              <c:pt idx="2">
                <c:v>Medium</c:v>
              </c:pt>
              <c:pt idx="3">
                <c:v>Very High</c:v>
              </c:pt>
            </c:strLit>
          </c:cat>
          <c:val>
            <c:numLit>
              <c:formatCode>General</c:formatCode>
              <c:ptCount val="4"/>
              <c:pt idx="0">
                <c:v>0.24123767798466594</c:v>
              </c:pt>
              <c:pt idx="1">
                <c:v>0.25794085432639652</c:v>
              </c:pt>
              <c:pt idx="2">
                <c:v>0.25547645125958379</c:v>
              </c:pt>
              <c:pt idx="3">
                <c:v>0.24534501642935377</c:v>
              </c:pt>
            </c:numLit>
          </c:val>
          <c:extLst>
            <c:ext xmlns:c16="http://schemas.microsoft.com/office/drawing/2014/chart" uri="{C3380CC4-5D6E-409C-BE32-E72D297353CC}">
              <c16:uniqueId val="{00000008-9517-4CAF-8591-49D147FBD3A3}"/>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517-4CAF-8591-49D147FBD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9517-4CAF-8591-49D147FBD3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9517-4CAF-8591-49D147FBD3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9517-4CAF-8591-49D147FBD3A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High</c:v>
              </c:pt>
              <c:pt idx="1">
                <c:v>Low</c:v>
              </c:pt>
              <c:pt idx="2">
                <c:v>Medium</c:v>
              </c:pt>
              <c:pt idx="3">
                <c:v>Very High</c:v>
              </c:pt>
            </c:strLit>
          </c:cat>
          <c:val>
            <c:numLit>
              <c:formatCode>General</c:formatCode>
              <c:ptCount val="4"/>
              <c:pt idx="0">
                <c:v>0.27759197324414714</c:v>
              </c:pt>
              <c:pt idx="1">
                <c:v>0.23076923076923078</c:v>
              </c:pt>
              <c:pt idx="2">
                <c:v>0.2608695652173913</c:v>
              </c:pt>
              <c:pt idx="3">
                <c:v>0.23076923076923078</c:v>
              </c:pt>
            </c:numLit>
          </c:val>
          <c:extLst>
            <c:ext xmlns:c16="http://schemas.microsoft.com/office/drawing/2014/chart" uri="{C3380CC4-5D6E-409C-BE32-E72D297353CC}">
              <c16:uniqueId val="{00000011-9517-4CAF-8591-49D147FBD3A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0" vert="wordArtVert" anchor="b" anchorCtr="0"/>
    <a:lstStyle/>
    <a:p>
      <a:pPr>
        <a:defRPr>
          <a:ln>
            <a:noFill/>
          </a:ln>
          <a:solidFill>
            <a:schemeClr val="tx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Arial Black" panose="020B0A04020102020204" pitchFamily="34" charset="0"/>
              </a:rPr>
              <a:t>Evening Charge Difference</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tx2">
                <a:lumMod val="75000"/>
              </a:schemeClr>
            </a:solidFill>
            <a:ln>
              <a:noFill/>
            </a:ln>
            <a:effectLst/>
          </c:spPr>
          <c:invertIfNegative val="0"/>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1-E091-4BF2-B237-A3520BFD1B69}"/>
              </c:ext>
            </c:extLst>
          </c:dPt>
          <c:dLbls>
            <c:dLbl>
              <c:idx val="0"/>
              <c:layout>
                <c:manualLayout>
                  <c:x val="-2.8303141252484603E-2"/>
                  <c:y val="-1.17591441565254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41002436348265"/>
                      <c:h val="5.0346068041132931E-2"/>
                    </c:manualLayout>
                  </c15:layout>
                </c:ext>
                <c:ext xmlns:c16="http://schemas.microsoft.com/office/drawing/2014/chart" uri="{C3380CC4-5D6E-409C-BE32-E72D297353CC}">
                  <c16:uniqueId val="{00000006-E091-4BF2-B237-A3520BFD1B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High Usage</c:v>
              </c:pt>
              <c:pt idx="1">
                <c:v>Low Usage</c:v>
              </c:pt>
            </c:strLit>
          </c:cat>
          <c:val>
            <c:numLit>
              <c:formatCode>General</c:formatCode>
              <c:ptCount val="2"/>
              <c:pt idx="0">
                <c:v>0.49178532311062434</c:v>
              </c:pt>
              <c:pt idx="1">
                <c:v>0.50821467688937572</c:v>
              </c:pt>
            </c:numLit>
          </c:val>
          <c:extLst>
            <c:ext xmlns:c16="http://schemas.microsoft.com/office/drawing/2014/chart" uri="{C3380CC4-5D6E-409C-BE32-E72D297353CC}">
              <c16:uniqueId val="{00000002-E091-4BF2-B237-A3520BFD1B69}"/>
            </c:ext>
          </c:extLst>
        </c:ser>
        <c:ser>
          <c:idx val="1"/>
          <c:order val="1"/>
          <c:tx>
            <c:v>yes</c:v>
          </c:tx>
          <c:spPr>
            <a:solidFill>
              <a:schemeClr val="accent4">
                <a:lumMod val="75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4-E091-4BF2-B237-A3520BFD1B69}"/>
              </c:ext>
            </c:extLst>
          </c:dPt>
          <c:dLbls>
            <c:dLbl>
              <c:idx val="1"/>
              <c:layout>
                <c:manualLayout>
                  <c:x val="5.6606282504969033E-2"/>
                  <c:y val="-1.0079266419878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91-4BF2-B237-A3520BFD1B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High Usage</c:v>
              </c:pt>
              <c:pt idx="1">
                <c:v>Low Usage</c:v>
              </c:pt>
            </c:strLit>
          </c:cat>
          <c:val>
            <c:numLit>
              <c:formatCode>General</c:formatCode>
              <c:ptCount val="2"/>
              <c:pt idx="0">
                <c:v>0.58193979933110362</c:v>
              </c:pt>
              <c:pt idx="1">
                <c:v>0.41806020066889632</c:v>
              </c:pt>
            </c:numLit>
          </c:val>
          <c:extLst>
            <c:ext xmlns:c16="http://schemas.microsoft.com/office/drawing/2014/chart" uri="{C3380CC4-5D6E-409C-BE32-E72D297353CC}">
              <c16:uniqueId val="{00000005-E091-4BF2-B237-A3520BFD1B69}"/>
            </c:ext>
          </c:extLst>
        </c:ser>
        <c:dLbls>
          <c:dLblPos val="outEnd"/>
          <c:showLegendKey val="0"/>
          <c:showVal val="1"/>
          <c:showCatName val="0"/>
          <c:showSerName val="0"/>
          <c:showPercent val="0"/>
          <c:showBubbleSize val="0"/>
        </c:dLbls>
        <c:gapWidth val="150"/>
        <c:axId val="347610632"/>
        <c:axId val="646120288"/>
      </c:barChart>
      <c:catAx>
        <c:axId val="34761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120288"/>
        <c:crosses val="autoZero"/>
        <c:auto val="1"/>
        <c:lblAlgn val="ctr"/>
        <c:lblOffset val="100"/>
        <c:noMultiLvlLbl val="0"/>
      </c:catAx>
      <c:valAx>
        <c:axId val="64612028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10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Arial Black" panose="020B0A04020102020204" pitchFamily="34" charset="0"/>
              </a:rPr>
              <a:t>Numberr Of Customer Service Calls</a:t>
            </a:r>
          </a:p>
        </c:rich>
      </c:tx>
      <c:layout>
        <c:manualLayout>
          <c:xMode val="edge"/>
          <c:yMode val="edge"/>
          <c:x val="0.2601894346555593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93125123934358E-2"/>
          <c:y val="0.19434966462525519"/>
          <c:w val="0.89753686503436814"/>
          <c:h val="0.69825094779819186"/>
        </c:manualLayout>
      </c:layout>
      <c:barChart>
        <c:barDir val="bar"/>
        <c:grouping val="clustered"/>
        <c:varyColors val="0"/>
        <c:ser>
          <c:idx val="0"/>
          <c:order val="0"/>
          <c:tx>
            <c:v>no</c:v>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4</c:v>
              </c:pt>
              <c:pt idx="1">
                <c:v>5</c:v>
              </c:pt>
              <c:pt idx="2">
                <c:v>6</c:v>
              </c:pt>
              <c:pt idx="3">
                <c:v>7</c:v>
              </c:pt>
              <c:pt idx="4">
                <c:v>8</c:v>
              </c:pt>
              <c:pt idx="5">
                <c:v>9</c:v>
              </c:pt>
            </c:strLit>
          </c:cat>
          <c:val>
            <c:numLit>
              <c:formatCode>General</c:formatCode>
              <c:ptCount val="6"/>
              <c:pt idx="0">
                <c:v>0.70909090909090911</c:v>
              </c:pt>
              <c:pt idx="1">
                <c:v>0.19393939393939394</c:v>
              </c:pt>
              <c:pt idx="2">
                <c:v>5.4545454545454543E-2</c:v>
              </c:pt>
              <c:pt idx="3">
                <c:v>3.6363636363636362E-2</c:v>
              </c:pt>
              <c:pt idx="4">
                <c:v>6.0606060606060606E-3</c:v>
              </c:pt>
              <c:pt idx="5">
                <c:v>0</c:v>
              </c:pt>
            </c:numLit>
          </c:val>
          <c:extLst>
            <c:ext xmlns:c16="http://schemas.microsoft.com/office/drawing/2014/chart" uri="{C3380CC4-5D6E-409C-BE32-E72D297353CC}">
              <c16:uniqueId val="{00000000-AE3F-4E21-A709-BDDA14D0ABC7}"/>
            </c:ext>
          </c:extLst>
        </c:ser>
        <c:ser>
          <c:idx val="1"/>
          <c:order val="1"/>
          <c:tx>
            <c:v>yes</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4</c:v>
              </c:pt>
              <c:pt idx="1">
                <c:v>5</c:v>
              </c:pt>
              <c:pt idx="2">
                <c:v>6</c:v>
              </c:pt>
              <c:pt idx="3">
                <c:v>7</c:v>
              </c:pt>
              <c:pt idx="4">
                <c:v>8</c:v>
              </c:pt>
              <c:pt idx="5">
                <c:v>9</c:v>
              </c:pt>
            </c:strLit>
          </c:cat>
          <c:val>
            <c:numLit>
              <c:formatCode>General</c:formatCode>
              <c:ptCount val="6"/>
              <c:pt idx="0">
                <c:v>0.54117647058823526</c:v>
              </c:pt>
              <c:pt idx="1">
                <c:v>0.28823529411764703</c:v>
              </c:pt>
              <c:pt idx="2">
                <c:v>0.11176470588235295</c:v>
              </c:pt>
              <c:pt idx="3">
                <c:v>4.1176470588235294E-2</c:v>
              </c:pt>
              <c:pt idx="4">
                <c:v>5.8823529411764705E-3</c:v>
              </c:pt>
              <c:pt idx="5">
                <c:v>1.1764705882352941E-2</c:v>
              </c:pt>
            </c:numLit>
          </c:val>
          <c:extLst>
            <c:ext xmlns:c16="http://schemas.microsoft.com/office/drawing/2014/chart" uri="{C3380CC4-5D6E-409C-BE32-E72D297353CC}">
              <c16:uniqueId val="{00000001-AE3F-4E21-A709-BDDA14D0ABC7}"/>
            </c:ext>
          </c:extLst>
        </c:ser>
        <c:dLbls>
          <c:dLblPos val="outEnd"/>
          <c:showLegendKey val="0"/>
          <c:showVal val="1"/>
          <c:showCatName val="0"/>
          <c:showSerName val="0"/>
          <c:showPercent val="0"/>
          <c:showBubbleSize val="0"/>
        </c:dLbls>
        <c:gapWidth val="150"/>
        <c:axId val="534728144"/>
        <c:axId val="534732464"/>
      </c:barChart>
      <c:catAx>
        <c:axId val="534728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32464"/>
        <c:crosses val="autoZero"/>
        <c:auto val="1"/>
        <c:lblAlgn val="ctr"/>
        <c:lblOffset val="100"/>
        <c:noMultiLvlLbl val="0"/>
      </c:catAx>
      <c:valAx>
        <c:axId val="534732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2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latin typeface="Arial Black" panose="020B0A04020102020204" pitchFamily="34" charset="0"/>
              </a:rPr>
              <a:t>Churn by Area Code</a:t>
            </a:r>
            <a:endParaRPr lang="en-US">
              <a:latin typeface="Arial Black" panose="020B0A04020102020204" pitchFamily="34" charset="0"/>
            </a:endParaRPr>
          </a:p>
        </c:rich>
      </c:tx>
      <c:layout>
        <c:manualLayout>
          <c:xMode val="edge"/>
          <c:yMode val="edge"/>
          <c:x val="0.27985396267542539"/>
          <c:y val="3.38366886512944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6.4285790971438425E-2"/>
          <c:y val="0.22644351047807926"/>
          <c:w val="0.57234385265219057"/>
          <c:h val="0.76184733568346197"/>
        </c:manualLayout>
      </c:layout>
      <c:doughnutChart>
        <c:varyColors val="1"/>
        <c:ser>
          <c:idx val="0"/>
          <c:order val="0"/>
          <c:tx>
            <c:v>Total</c:v>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DE96-42DE-B2C3-F44ED730882F}"/>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DE96-42DE-B2C3-F44ED73088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96-42DE-B2C3-F44ED730882F}"/>
              </c:ext>
            </c:extLst>
          </c:dPt>
          <c:dLbls>
            <c:dLbl>
              <c:idx val="0"/>
              <c:layout>
                <c:manualLayout>
                  <c:x val="0.25254049013288726"/>
                  <c:y val="2.3843768003073418E-7"/>
                </c:manualLayout>
              </c:layout>
              <c:showLegendKey val="0"/>
              <c:showVal val="0"/>
              <c:showCatName val="1"/>
              <c:showSerName val="0"/>
              <c:showPercent val="1"/>
              <c:showBubbleSize val="0"/>
              <c:extLst>
                <c:ext xmlns:c15="http://schemas.microsoft.com/office/drawing/2012/chart" uri="{CE6537A1-D6FC-4f65-9D91-7224C49458BB}">
                  <c15:layout>
                    <c:manualLayout>
                      <c:w val="0.28075535868566487"/>
                      <c:h val="0.21775511878011469"/>
                    </c:manualLayout>
                  </c15:layout>
                </c:ext>
                <c:ext xmlns:c16="http://schemas.microsoft.com/office/drawing/2014/chart" uri="{C3380CC4-5D6E-409C-BE32-E72D297353CC}">
                  <c16:uniqueId val="{00000001-DE96-42DE-B2C3-F44ED730882F}"/>
                </c:ext>
              </c:extLst>
            </c:dLbl>
            <c:dLbl>
              <c:idx val="1"/>
              <c:layout>
                <c:manualLayout>
                  <c:x val="0.32002993047079636"/>
                  <c:y val="0"/>
                </c:manualLayout>
              </c:layout>
              <c:showLegendKey val="0"/>
              <c:showVal val="0"/>
              <c:showCatName val="1"/>
              <c:showSerName val="0"/>
              <c:showPercent val="1"/>
              <c:showBubbleSize val="0"/>
              <c:extLst>
                <c:ext xmlns:c15="http://schemas.microsoft.com/office/drawing/2012/chart" uri="{CE6537A1-D6FC-4f65-9D91-7224C49458BB}">
                  <c15:layout>
                    <c:manualLayout>
                      <c:w val="0.3547758471728904"/>
                      <c:h val="0.21775511878011469"/>
                    </c:manualLayout>
                  </c15:layout>
                </c:ext>
                <c:ext xmlns:c16="http://schemas.microsoft.com/office/drawing/2014/chart" uri="{C3380CC4-5D6E-409C-BE32-E72D297353CC}">
                  <c16:uniqueId val="{00000003-DE96-42DE-B2C3-F44ED730882F}"/>
                </c:ext>
              </c:extLst>
            </c:dLbl>
            <c:dLbl>
              <c:idx val="2"/>
              <c:layout>
                <c:manualLayout>
                  <c:x val="-3.9187488857499425E-2"/>
                  <c:y val="-0.14535113286510534"/>
                </c:manualLayout>
              </c:layout>
              <c:showLegendKey val="0"/>
              <c:showVal val="0"/>
              <c:showCatName val="1"/>
              <c:showSerName val="0"/>
              <c:showPercent val="1"/>
              <c:showBubbleSize val="0"/>
              <c:extLst>
                <c:ext xmlns:c15="http://schemas.microsoft.com/office/drawing/2012/chart" uri="{CE6537A1-D6FC-4f65-9D91-7224C49458BB}">
                  <c15:layout>
                    <c:manualLayout>
                      <c:w val="0.30688023697527383"/>
                      <c:h val="0.21775511878011469"/>
                    </c:manualLayout>
                  </c15:layout>
                </c:ext>
                <c:ext xmlns:c16="http://schemas.microsoft.com/office/drawing/2014/chart" uri="{C3380CC4-5D6E-409C-BE32-E72D297353CC}">
                  <c16:uniqueId val="{00000005-DE96-42DE-B2C3-F44ED730882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area_code_408</c:v>
              </c:pt>
              <c:pt idx="1">
                <c:v>area_code_415</c:v>
              </c:pt>
              <c:pt idx="2">
                <c:v>area_code_510</c:v>
              </c:pt>
            </c:strLit>
          </c:cat>
          <c:val>
            <c:numLit>
              <c:formatCode>General</c:formatCode>
              <c:ptCount val="3"/>
              <c:pt idx="0">
                <c:v>0.25552941176470589</c:v>
              </c:pt>
              <c:pt idx="1">
                <c:v>0.496</c:v>
              </c:pt>
              <c:pt idx="2">
                <c:v>0.24847058823529411</c:v>
              </c:pt>
            </c:numLit>
          </c:val>
          <c:extLst>
            <c:ext xmlns:c16="http://schemas.microsoft.com/office/drawing/2014/chart" uri="{C3380CC4-5D6E-409C-BE32-E72D297353CC}">
              <c16:uniqueId val="{00000006-DE96-42DE-B2C3-F44ED730882F}"/>
            </c:ext>
          </c:extLst>
        </c:ser>
        <c:dLbls>
          <c:showLegendKey val="0"/>
          <c:showVal val="0"/>
          <c:showCatName val="1"/>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latin typeface="Arial Black" panose="020B0A04020102020204" pitchFamily="34" charset="0"/>
              </a:rPr>
              <a:t>International Call Charges Impact</a:t>
            </a:r>
            <a:endParaRPr lang="en-US" b="1">
              <a:latin typeface="Arial Black" panose="020B0A04020102020204" pitchFamily="34" charset="0"/>
            </a:endParaRPr>
          </a:p>
        </c:rich>
      </c:tx>
      <c:layout>
        <c:manualLayout>
          <c:xMode val="edge"/>
          <c:yMode val="edge"/>
          <c:x val="0.38241138819220344"/>
          <c:y val="3.978478326765686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2438978576261613"/>
          <c:y val="0.32676437816731418"/>
          <c:w val="0.44800710765478235"/>
          <c:h val="0.63762120434530611"/>
        </c:manualLayout>
      </c:layout>
      <c:doughnutChart>
        <c:varyColors val="1"/>
        <c:ser>
          <c:idx val="0"/>
          <c:order val="0"/>
          <c:tx>
            <c:v>Series1</c:v>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184D-4F6A-AA6B-B8EC08C27EC1}"/>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184D-4F6A-AA6B-B8EC08C27EC1}"/>
              </c:ext>
            </c:extLst>
          </c:dPt>
          <c:dLbls>
            <c:dLbl>
              <c:idx val="0"/>
              <c:layout>
                <c:manualLayout>
                  <c:x val="0.19153923092268582"/>
                  <c:y val="-0.1858678026230288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4D-4F6A-AA6B-B8EC08C27EC1}"/>
                </c:ext>
              </c:extLst>
            </c:dLbl>
            <c:dLbl>
              <c:idx val="1"/>
              <c:layout>
                <c:manualLayout>
                  <c:x val="-8.7063286783038971E-2"/>
                  <c:y val="-0.3841267920875929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4D-4F6A-AA6B-B8EC08C27E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High</c:v>
              </c:pt>
              <c:pt idx="1">
                <c:v>Low</c:v>
              </c:pt>
            </c:strLit>
          </c:cat>
          <c:val>
            <c:numLit>
              <c:formatCode>General</c:formatCode>
              <c:ptCount val="2"/>
              <c:pt idx="0">
                <c:v>0.50602409638554213</c:v>
              </c:pt>
              <c:pt idx="1">
                <c:v>0.49397590361445781</c:v>
              </c:pt>
            </c:numLit>
          </c:val>
          <c:extLst>
            <c:ext xmlns:c16="http://schemas.microsoft.com/office/drawing/2014/chart" uri="{C3380CC4-5D6E-409C-BE32-E72D297353CC}">
              <c16:uniqueId val="{00000004-184D-4F6A-AA6B-B8EC08C27EC1}"/>
            </c:ext>
          </c:extLst>
        </c:ser>
        <c:ser>
          <c:idx val="1"/>
          <c:order val="1"/>
          <c:tx>
            <c:v>Series2</c:v>
          </c:tx>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6-184D-4F6A-AA6B-B8EC08C27EC1}"/>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8-184D-4F6A-AA6B-B8EC08C27EC1}"/>
              </c:ext>
            </c:extLst>
          </c:dPt>
          <c:dLbls>
            <c:dLbl>
              <c:idx val="0"/>
              <c:layout>
                <c:manualLayout>
                  <c:x val="9.141645112219092E-2"/>
                  <c:y val="0.1672810223607259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184D-4F6A-AA6B-B8EC08C27EC1}"/>
                </c:ext>
              </c:extLst>
            </c:dLbl>
            <c:dLbl>
              <c:idx val="1"/>
              <c:layout>
                <c:manualLayout>
                  <c:x val="-5.6591136408975333E-2"/>
                  <c:y val="0.179642938682163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84D-4F6A-AA6B-B8EC08C27E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High</c:v>
              </c:pt>
              <c:pt idx="1">
                <c:v>Low</c:v>
              </c:pt>
            </c:strLit>
          </c:cat>
          <c:val>
            <c:numLit>
              <c:formatCode>General</c:formatCode>
              <c:ptCount val="2"/>
              <c:pt idx="0">
                <c:v>0.55518394648829428</c:v>
              </c:pt>
              <c:pt idx="1">
                <c:v>0.44481605351170567</c:v>
              </c:pt>
            </c:numLit>
          </c:val>
          <c:extLst>
            <c:ext xmlns:c16="http://schemas.microsoft.com/office/drawing/2014/chart" uri="{C3380CC4-5D6E-409C-BE32-E72D297353CC}">
              <c16:uniqueId val="{00000009-184D-4F6A-AA6B-B8EC08C27EC1}"/>
            </c:ext>
          </c:extLst>
        </c:ser>
        <c:dLbls>
          <c:showLegendKey val="0"/>
          <c:showVal val="1"/>
          <c:showCatName val="1"/>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2000" b="1" i="0" u="none" strike="noStrike" baseline="0"/>
              <a:t>Charges </a:t>
            </a:r>
            <a:endParaRPr lang="en-US" sz="20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total_night_charge</c:v>
          </c:tx>
          <c:spPr>
            <a:solidFill>
              <a:schemeClr val="tx2">
                <a:lumMod val="75000"/>
              </a:schemeClr>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2"/>
              <c:pt idx="0">
                <c:v>no</c:v>
              </c:pt>
              <c:pt idx="1">
                <c:v>yes</c:v>
              </c:pt>
            </c:strLit>
          </c:cat>
          <c:val>
            <c:numLit>
              <c:formatCode>General</c:formatCode>
              <c:ptCount val="2"/>
              <c:pt idx="0">
                <c:v>32799.090000000077</c:v>
              </c:pt>
              <c:pt idx="1">
                <c:v>5552.4500000000007</c:v>
              </c:pt>
            </c:numLit>
          </c:val>
          <c:extLst>
            <c:ext xmlns:c16="http://schemas.microsoft.com/office/drawing/2014/chart" uri="{C3380CC4-5D6E-409C-BE32-E72D297353CC}">
              <c16:uniqueId val="{00000000-C8FA-4083-B81F-C2F6F8056A52}"/>
            </c:ext>
          </c:extLst>
        </c:ser>
        <c:ser>
          <c:idx val="1"/>
          <c:order val="1"/>
          <c:tx>
            <c:v>Sum of total_intl_charge</c:v>
          </c:tx>
          <c:spPr>
            <a:solidFill>
              <a:srgbClr val="FFC000"/>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2"/>
              <c:pt idx="0">
                <c:v>no</c:v>
              </c:pt>
              <c:pt idx="1">
                <c:v>yes</c:v>
              </c:pt>
            </c:strLit>
          </c:cat>
          <c:val>
            <c:numLit>
              <c:formatCode>General</c:formatCode>
              <c:ptCount val="2"/>
              <c:pt idx="0">
                <c:v>10054.01999999996</c:v>
              </c:pt>
              <c:pt idx="1">
                <c:v>1717.0100000000007</c:v>
              </c:pt>
            </c:numLit>
          </c:val>
          <c:extLst>
            <c:ext xmlns:c16="http://schemas.microsoft.com/office/drawing/2014/chart" uri="{C3380CC4-5D6E-409C-BE32-E72D297353CC}">
              <c16:uniqueId val="{00000001-C8FA-4083-B81F-C2F6F8056A52}"/>
            </c:ext>
          </c:extLst>
        </c:ser>
        <c:ser>
          <c:idx val="2"/>
          <c:order val="2"/>
          <c:tx>
            <c:v>Sum of total_day_charge</c:v>
          </c:tx>
          <c:spPr>
            <a:solidFill>
              <a:schemeClr val="accent4">
                <a:lumMod val="75000"/>
              </a:schemeClr>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2"/>
              <c:pt idx="0">
                <c:v>no</c:v>
              </c:pt>
              <c:pt idx="1">
                <c:v>yes</c:v>
              </c:pt>
            </c:strLit>
          </c:cat>
          <c:val>
            <c:numLit>
              <c:formatCode>General</c:formatCode>
              <c:ptCount val="2"/>
              <c:pt idx="0">
                <c:v>108993.74999999997</c:v>
              </c:pt>
              <c:pt idx="1">
                <c:v>21246.149999999987</c:v>
              </c:pt>
            </c:numLit>
          </c:val>
          <c:extLst>
            <c:ext xmlns:c16="http://schemas.microsoft.com/office/drawing/2014/chart" uri="{C3380CC4-5D6E-409C-BE32-E72D297353CC}">
              <c16:uniqueId val="{00000002-C8FA-4083-B81F-C2F6F8056A52}"/>
            </c:ext>
          </c:extLst>
        </c:ser>
        <c:ser>
          <c:idx val="3"/>
          <c:order val="3"/>
          <c:tx>
            <c:v>Sum of total_eve_charge</c:v>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2"/>
              <c:pt idx="0">
                <c:v>no</c:v>
              </c:pt>
              <c:pt idx="1">
                <c:v>yes</c:v>
              </c:pt>
            </c:strLit>
          </c:cat>
          <c:val>
            <c:numLit>
              <c:formatCode>General</c:formatCode>
              <c:ptCount val="2"/>
              <c:pt idx="0">
                <c:v>61641.170000000064</c:v>
              </c:pt>
              <c:pt idx="1">
                <c:v>10672.629999999988</c:v>
              </c:pt>
            </c:numLit>
          </c:val>
          <c:extLst>
            <c:ext xmlns:c16="http://schemas.microsoft.com/office/drawing/2014/chart" uri="{C3380CC4-5D6E-409C-BE32-E72D297353CC}">
              <c16:uniqueId val="{00000003-C8FA-4083-B81F-C2F6F8056A52}"/>
            </c:ext>
          </c:extLst>
        </c:ser>
        <c:dLbls>
          <c:showLegendKey val="0"/>
          <c:showVal val="1"/>
          <c:showCatName val="0"/>
          <c:showSerName val="0"/>
          <c:showPercent val="0"/>
          <c:showBubbleSize val="0"/>
        </c:dLbls>
        <c:gapWidth val="75"/>
        <c:axId val="624952672"/>
        <c:axId val="624956992"/>
      </c:barChart>
      <c:catAx>
        <c:axId val="624952672"/>
        <c:scaling>
          <c:orientation val="minMax"/>
        </c:scaling>
        <c:delete val="0"/>
        <c:axPos val="b"/>
        <c:title>
          <c:tx>
            <c:rich>
              <a:bodyPr/>
              <a:lstStyle/>
              <a:p>
                <a:pPr>
                  <a:defRPr/>
                </a:pPr>
                <a:r>
                  <a:rPr lang="en-IN"/>
                  <a:t>Churn</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6992"/>
        <c:crosses val="autoZero"/>
        <c:auto val="1"/>
        <c:lblAlgn val="ctr"/>
        <c:lblOffset val="100"/>
        <c:noMultiLvlLbl val="0"/>
      </c:catAx>
      <c:valAx>
        <c:axId val="624956992"/>
        <c:scaling>
          <c:orientation val="minMax"/>
        </c:scaling>
        <c:delete val="0"/>
        <c:axPos val="l"/>
        <c:numFmt formatCode="General" sourceLinked="1"/>
        <c:majorTickMark val="none"/>
        <c:minorTickMark val="none"/>
        <c:tickLblPos val="nextTo"/>
        <c:spPr>
          <a:noFill/>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952672"/>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(Recovered).xlsx]Reference Pivot Table!PivotTable12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Rate</a:t>
            </a:r>
            <a:r>
              <a:rPr lang="en-US" baseline="0"/>
              <a:t> vs Usage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'Reference Pivot Table'!$G$19</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'Reference Pivot Table'!$F$20:$F$24</c:f>
              <c:strCache>
                <c:ptCount val="4"/>
                <c:pt idx="0">
                  <c:v>High Day &amp; Eve</c:v>
                </c:pt>
                <c:pt idx="1">
                  <c:v>High Day Only</c:v>
                </c:pt>
                <c:pt idx="2">
                  <c:v>High Eve Only</c:v>
                </c:pt>
                <c:pt idx="3">
                  <c:v>Low Usage</c:v>
                </c:pt>
              </c:strCache>
            </c:strRef>
          </c:cat>
          <c:val>
            <c:numRef>
              <c:f>'Reference Pivot Table'!$G$20:$G$24</c:f>
              <c:numCache>
                <c:formatCode>General</c:formatCode>
                <c:ptCount val="4"/>
                <c:pt idx="0">
                  <c:v>173</c:v>
                </c:pt>
                <c:pt idx="1">
                  <c:v>199</c:v>
                </c:pt>
                <c:pt idx="2">
                  <c:v>116</c:v>
                </c:pt>
                <c:pt idx="3">
                  <c:v>110</c:v>
                </c:pt>
              </c:numCache>
            </c:numRef>
          </c:val>
          <c:extLst>
            <c:ext xmlns:c16="http://schemas.microsoft.com/office/drawing/2014/chart" uri="{C3380CC4-5D6E-409C-BE32-E72D297353CC}">
              <c16:uniqueId val="{00000000-7CAB-4006-95ED-D5EEEDBAB2CC}"/>
            </c:ext>
          </c:extLst>
        </c:ser>
        <c:dLbls>
          <c:dLblPos val="outEnd"/>
          <c:showLegendKey val="0"/>
          <c:showVal val="1"/>
          <c:showCatName val="0"/>
          <c:showSerName val="0"/>
          <c:showPercent val="0"/>
          <c:showBubbleSize val="0"/>
        </c:dLbls>
        <c:gapWidth val="219"/>
        <c:overlap val="-27"/>
        <c:axId val="1512455728"/>
        <c:axId val="1402914736"/>
      </c:barChart>
      <c:catAx>
        <c:axId val="1512455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14736"/>
        <c:crosses val="autoZero"/>
        <c:auto val="1"/>
        <c:lblAlgn val="ctr"/>
        <c:lblOffset val="100"/>
        <c:noMultiLvlLbl val="0"/>
      </c:catAx>
      <c:valAx>
        <c:axId val="140291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45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Churn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Churn_Count!$B$1</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763-439A-ADC2-287B149804F4}"/>
              </c:ext>
            </c:extLst>
          </c:dPt>
          <c:dPt>
            <c:idx val="1"/>
            <c:bubble3D val="0"/>
            <c:explosion val="13"/>
            <c:spPr>
              <a:solidFill>
                <a:schemeClr val="accent2"/>
              </a:solidFill>
              <a:ln w="19050">
                <a:solidFill>
                  <a:schemeClr val="lt1"/>
                </a:solidFill>
              </a:ln>
              <a:effectLst/>
            </c:spPr>
            <c:extLst>
              <c:ext xmlns:c16="http://schemas.microsoft.com/office/drawing/2014/chart" uri="{C3380CC4-5D6E-409C-BE32-E72D297353CC}">
                <c16:uniqueId val="{00000002-1763-439A-ADC2-287B149804F4}"/>
              </c:ext>
            </c:extLst>
          </c:dPt>
          <c:dLbls>
            <c:dLbl>
              <c:idx val="0"/>
              <c:layout>
                <c:manualLayout>
                  <c:x val="9.7513600912550902E-2"/>
                  <c:y val="0.125014176399750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691905936000422"/>
                      <c:h val="0.16329917894878526"/>
                    </c:manualLayout>
                  </c15:layout>
                </c:ext>
                <c:ext xmlns:c16="http://schemas.microsoft.com/office/drawing/2014/chart" uri="{C3380CC4-5D6E-409C-BE32-E72D297353CC}">
                  <c16:uniqueId val="{00000003-1763-439A-ADC2-287B149804F4}"/>
                </c:ext>
              </c:extLst>
            </c:dLbl>
            <c:dLbl>
              <c:idx val="1"/>
              <c:layout>
                <c:manualLayout>
                  <c:x val="-3.064836398169736E-2"/>
                  <c:y val="-5.162241887905604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695458522230175"/>
                      <c:h val="0.1346894138232721"/>
                    </c:manualLayout>
                  </c15:layout>
                </c:ext>
                <c:ext xmlns:c16="http://schemas.microsoft.com/office/drawing/2014/chart" uri="{C3380CC4-5D6E-409C-BE32-E72D297353CC}">
                  <c16:uniqueId val="{00000002-1763-439A-ADC2-287B149804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Churn_Count!$A$2:$A$3</c:f>
              <c:strCache>
                <c:ptCount val="2"/>
                <c:pt idx="0">
                  <c:v>Yes</c:v>
                </c:pt>
                <c:pt idx="1">
                  <c:v>No</c:v>
                </c:pt>
              </c:strCache>
            </c:strRef>
          </c:cat>
          <c:val>
            <c:numRef>
              <c:f>Churn_Count!$B$2:$B$3</c:f>
              <c:numCache>
                <c:formatCode>General</c:formatCode>
                <c:ptCount val="2"/>
                <c:pt idx="0">
                  <c:v>598</c:v>
                </c:pt>
                <c:pt idx="1">
                  <c:v>3651</c:v>
                </c:pt>
              </c:numCache>
            </c:numRef>
          </c:val>
          <c:extLst>
            <c:ext xmlns:c16="http://schemas.microsoft.com/office/drawing/2014/chart" uri="{C3380CC4-5D6E-409C-BE32-E72D297353CC}">
              <c16:uniqueId val="{00000000-1763-439A-ADC2-287B149804F4}"/>
            </c:ext>
          </c:extLst>
        </c:ser>
        <c:ser>
          <c:idx val="1"/>
          <c:order val="1"/>
          <c:tx>
            <c:strRef>
              <c:f>Churn_Count!$C$1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5EDA-443A-8A13-D69D84E063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5EDA-443A-8A13-D69D84E063A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Churn_Count!$A$2:$A$3</c:f>
              <c:strCache>
                <c:ptCount val="2"/>
                <c:pt idx="0">
                  <c:v>Yes</c:v>
                </c:pt>
                <c:pt idx="1">
                  <c:v>No</c:v>
                </c:pt>
              </c:strCache>
            </c:strRef>
          </c:cat>
          <c:val>
            <c:numRef>
              <c:f>Churn_Count!$C$2:$C$3</c:f>
              <c:numCache>
                <c:formatCode>0%</c:formatCode>
                <c:ptCount val="2"/>
                <c:pt idx="0">
                  <c:v>0.14073899741115556</c:v>
                </c:pt>
                <c:pt idx="1">
                  <c:v>0.85926100258884441</c:v>
                </c:pt>
              </c:numCache>
            </c:numRef>
          </c:val>
          <c:extLst>
            <c:ext xmlns:c16="http://schemas.microsoft.com/office/drawing/2014/chart" uri="{C3380CC4-5D6E-409C-BE32-E72D297353CC}">
              <c16:uniqueId val="{00000001-1763-439A-ADC2-287B149804F4}"/>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Account Length: Churned vs Non-Churned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Account_Length!$B$1</c:f>
              <c:strCache>
                <c:ptCount val="1"/>
                <c:pt idx="0">
                  <c:v>Avg Account Length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Account_Length!$A$2:$A$3</c:f>
              <c:strCache>
                <c:ptCount val="2"/>
                <c:pt idx="0">
                  <c:v>Churned(yes)</c:v>
                </c:pt>
                <c:pt idx="1">
                  <c:v>Churned (No)</c:v>
                </c:pt>
              </c:strCache>
            </c:strRef>
          </c:cat>
          <c:val>
            <c:numRef>
              <c:f>Account_Length!$B$2:$B$3</c:f>
              <c:numCache>
                <c:formatCode>General</c:formatCode>
                <c:ptCount val="2"/>
                <c:pt idx="0">
                  <c:v>102.13712374581939</c:v>
                </c:pt>
                <c:pt idx="1">
                  <c:v>99.924972617743705</c:v>
                </c:pt>
              </c:numCache>
            </c:numRef>
          </c:val>
          <c:extLst>
            <c:ext xmlns:c16="http://schemas.microsoft.com/office/drawing/2014/chart" uri="{C3380CC4-5D6E-409C-BE32-E72D297353CC}">
              <c16:uniqueId val="{00000000-E8F1-480D-89F6-FD5937C00B6E}"/>
            </c:ext>
          </c:extLst>
        </c:ser>
        <c:dLbls>
          <c:dLblPos val="outEnd"/>
          <c:showLegendKey val="0"/>
          <c:showVal val="1"/>
          <c:showCatName val="0"/>
          <c:showSerName val="0"/>
          <c:showPercent val="0"/>
          <c:showBubbleSize val="0"/>
        </c:dLbls>
        <c:gapWidth val="219"/>
        <c:overlap val="-27"/>
        <c:axId val="1031386639"/>
        <c:axId val="904362255"/>
      </c:barChart>
      <c:catAx>
        <c:axId val="103138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362255"/>
        <c:crosses val="autoZero"/>
        <c:auto val="1"/>
        <c:lblAlgn val="ctr"/>
        <c:lblOffset val="100"/>
        <c:noMultiLvlLbl val="0"/>
      </c:catAx>
      <c:valAx>
        <c:axId val="904362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Account Length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38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Churn Rate by International Plan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Intl_plan!$D$1</c:f>
              <c:strCache>
                <c:ptCount val="1"/>
                <c:pt idx="0">
                  <c:v>Churn 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Intl_plan!$A$2:$A$3</c:f>
              <c:strCache>
                <c:ptCount val="2"/>
                <c:pt idx="0">
                  <c:v>Yes</c:v>
                </c:pt>
                <c:pt idx="1">
                  <c:v>No</c:v>
                </c:pt>
              </c:strCache>
            </c:strRef>
          </c:cat>
          <c:val>
            <c:numRef>
              <c:f>Intl_plan!$D$2:$D$3</c:f>
              <c:numCache>
                <c:formatCode>0.00%</c:formatCode>
                <c:ptCount val="2"/>
                <c:pt idx="0">
                  <c:v>0.42171717171717171</c:v>
                </c:pt>
                <c:pt idx="1">
                  <c:v>0.11183186299948106</c:v>
                </c:pt>
              </c:numCache>
            </c:numRef>
          </c:val>
          <c:extLst>
            <c:ext xmlns:c16="http://schemas.microsoft.com/office/drawing/2014/chart" uri="{C3380CC4-5D6E-409C-BE32-E72D297353CC}">
              <c16:uniqueId val="{00000000-8192-4226-B73D-3F3FFB0D59E0}"/>
            </c:ext>
          </c:extLst>
        </c:ser>
        <c:dLbls>
          <c:dLblPos val="outEnd"/>
          <c:showLegendKey val="0"/>
          <c:showVal val="1"/>
          <c:showCatName val="0"/>
          <c:showSerName val="0"/>
          <c:showPercent val="0"/>
          <c:showBubbleSize val="0"/>
        </c:dLbls>
        <c:gapWidth val="219"/>
        <c:overlap val="-27"/>
        <c:axId val="1492644943"/>
        <c:axId val="1353765135"/>
      </c:barChart>
      <c:catAx>
        <c:axId val="14926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65135"/>
        <c:crosses val="autoZero"/>
        <c:auto val="1"/>
        <c:lblAlgn val="ctr"/>
        <c:lblOffset val="100"/>
        <c:noMultiLvlLbl val="0"/>
      </c:catAx>
      <c:valAx>
        <c:axId val="135376513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4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Average Call Charges by Time Period and Churn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Call_Charges!$B$1</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Call_Charges!$A$2:$A$4</c:f>
              <c:strCache>
                <c:ptCount val="3"/>
                <c:pt idx="0">
                  <c:v>Day Charge</c:v>
                </c:pt>
                <c:pt idx="1">
                  <c:v>Evening Charge</c:v>
                </c:pt>
                <c:pt idx="2">
                  <c:v>Night Charge</c:v>
                </c:pt>
              </c:strCache>
            </c:strRef>
          </c:cat>
          <c:val>
            <c:numRef>
              <c:f>Call_Charges!$B$2:$B$4</c:f>
              <c:numCache>
                <c:formatCode>0.00</c:formatCode>
                <c:ptCount val="3"/>
                <c:pt idx="0">
                  <c:v>29.844947973713168</c:v>
                </c:pt>
                <c:pt idx="1">
                  <c:v>17.035423171733736</c:v>
                </c:pt>
                <c:pt idx="2">
                  <c:v>9.0384082191781019</c:v>
                </c:pt>
              </c:numCache>
            </c:numRef>
          </c:val>
          <c:extLst>
            <c:ext xmlns:c16="http://schemas.microsoft.com/office/drawing/2014/chart" uri="{C3380CC4-5D6E-409C-BE32-E72D297353CC}">
              <c16:uniqueId val="{00000000-EA7D-42B8-9758-F21368EF0701}"/>
            </c:ext>
          </c:extLst>
        </c:ser>
        <c:ser>
          <c:idx val="1"/>
          <c:order val="1"/>
          <c:tx>
            <c:strRef>
              <c:f>Call_Charges!$C$1</c:f>
              <c:strCache>
                <c:ptCount val="1"/>
                <c:pt idx="0">
                  <c:v>Not Churned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Call_Charges!$A$2:$A$4</c:f>
              <c:strCache>
                <c:ptCount val="3"/>
                <c:pt idx="0">
                  <c:v>Day Charge</c:v>
                </c:pt>
                <c:pt idx="1">
                  <c:v>Evening Charge</c:v>
                </c:pt>
                <c:pt idx="2">
                  <c:v>Night Charge</c:v>
                </c:pt>
              </c:strCache>
            </c:strRef>
          </c:cat>
          <c:val>
            <c:numRef>
              <c:f>Call_Charges!$C$2:$C$4</c:f>
              <c:numCache>
                <c:formatCode>0.00</c:formatCode>
                <c:ptCount val="3"/>
                <c:pt idx="0">
                  <c:v>35.528678929765867</c:v>
                </c:pt>
                <c:pt idx="1">
                  <c:v>16.880886287625419</c:v>
                </c:pt>
                <c:pt idx="2">
                  <c:v>8.9314214046822666</c:v>
                </c:pt>
              </c:numCache>
            </c:numRef>
          </c:val>
          <c:extLst>
            <c:ext xmlns:c16="http://schemas.microsoft.com/office/drawing/2014/chart" uri="{C3380CC4-5D6E-409C-BE32-E72D297353CC}">
              <c16:uniqueId val="{00000001-EA7D-42B8-9758-F21368EF0701}"/>
            </c:ext>
          </c:extLst>
        </c:ser>
        <c:dLbls>
          <c:dLblPos val="outEnd"/>
          <c:showLegendKey val="0"/>
          <c:showVal val="1"/>
          <c:showCatName val="0"/>
          <c:showSerName val="0"/>
          <c:showPercent val="0"/>
          <c:showBubbleSize val="0"/>
        </c:dLbls>
        <c:gapWidth val="219"/>
        <c:overlap val="-27"/>
        <c:axId val="1488749807"/>
        <c:axId val="1353739215"/>
      </c:barChart>
      <c:catAx>
        <c:axId val="148874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39215"/>
        <c:crosses val="autoZero"/>
        <c:auto val="1"/>
        <c:lblAlgn val="ctr"/>
        <c:lblOffset val="100"/>
        <c:noMultiLvlLbl val="0"/>
      </c:catAx>
      <c:valAx>
        <c:axId val="13537392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49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Customer Distribution by Cluster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Cluster_Results!$B$3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48-4AE9-A76D-45E75F59F4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48-4AE9-A76D-45E75F59F4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48-4AE9-A76D-45E75F59F4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48-4AE9-A76D-45E75F59F4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Cluster_Results!$A$4:$A$7</c:f>
              <c:strCache>
                <c:ptCount val="4"/>
                <c:pt idx="0">
                  <c:v>Cluster 1</c:v>
                </c:pt>
                <c:pt idx="1">
                  <c:v>Cluster 2</c:v>
                </c:pt>
                <c:pt idx="2">
                  <c:v>Cluster 3</c:v>
                </c:pt>
                <c:pt idx="3">
                  <c:v>Cluster 4</c:v>
                </c:pt>
              </c:strCache>
            </c:strRef>
          </c:cat>
          <c:val>
            <c:numRef>
              <c:f>Cluster_Results!$B$4:$B$7</c:f>
              <c:numCache>
                <c:formatCode>General</c:formatCode>
                <c:ptCount val="4"/>
                <c:pt idx="0">
                  <c:v>1755</c:v>
                </c:pt>
                <c:pt idx="1">
                  <c:v>2495</c:v>
                </c:pt>
                <c:pt idx="2">
                  <c:v>0</c:v>
                </c:pt>
                <c:pt idx="3">
                  <c:v>0</c:v>
                </c:pt>
              </c:numCache>
            </c:numRef>
          </c:val>
          <c:extLst>
            <c:ext xmlns:c16="http://schemas.microsoft.com/office/drawing/2014/chart" uri="{C3380CC4-5D6E-409C-BE32-E72D297353CC}">
              <c16:uniqueId val="{00000000-AAB1-4BA5-A12B-3A157B00BB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Churn Rate by Customer Cluster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Cluster_Results!$D$3</c:f>
              <c:strCache>
                <c:ptCount val="1"/>
                <c:pt idx="0">
                  <c:v>Churn%</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3A7B-45F1-824D-C47B1C9E5885}"/>
              </c:ext>
            </c:extLst>
          </c:dPt>
          <c:cat>
            <c:strRef>
              <c:f>Cluster_Results!$A$4:$A$7</c:f>
              <c:strCache>
                <c:ptCount val="4"/>
                <c:pt idx="0">
                  <c:v>Cluster 1</c:v>
                </c:pt>
                <c:pt idx="1">
                  <c:v>Cluster 2</c:v>
                </c:pt>
                <c:pt idx="2">
                  <c:v>Cluster 3</c:v>
                </c:pt>
                <c:pt idx="3">
                  <c:v>Cluster 4</c:v>
                </c:pt>
              </c:strCache>
            </c:strRef>
          </c:cat>
          <c:val>
            <c:numRef>
              <c:f>Cluster_Results!$D$4:$D$7</c:f>
              <c:numCache>
                <c:formatCode>0.00%</c:formatCode>
                <c:ptCount val="4"/>
                <c:pt idx="0">
                  <c:v>0.2056980056980057</c:v>
                </c:pt>
                <c:pt idx="1">
                  <c:v>9.498997995991984E-2</c:v>
                </c:pt>
                <c:pt idx="2" formatCode="General">
                  <c:v>0</c:v>
                </c:pt>
                <c:pt idx="3" formatCode="General">
                  <c:v>0</c:v>
                </c:pt>
              </c:numCache>
            </c:numRef>
          </c:val>
          <c:extLst>
            <c:ext xmlns:c16="http://schemas.microsoft.com/office/drawing/2014/chart" uri="{C3380CC4-5D6E-409C-BE32-E72D297353CC}">
              <c16:uniqueId val="{00000000-3A7B-45F1-824D-C47B1C9E5885}"/>
            </c:ext>
          </c:extLst>
        </c:ser>
        <c:dLbls>
          <c:showLegendKey val="0"/>
          <c:showVal val="0"/>
          <c:showCatName val="0"/>
          <c:showSerName val="0"/>
          <c:showPercent val="0"/>
          <c:showBubbleSize val="0"/>
        </c:dLbls>
        <c:gapWidth val="219"/>
        <c:overlap val="-27"/>
        <c:axId val="1562318303"/>
        <c:axId val="1353787695"/>
      </c:barChart>
      <c:catAx>
        <c:axId val="15623183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Cluster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87695"/>
        <c:crosses val="autoZero"/>
        <c:auto val="1"/>
        <c:lblAlgn val="ctr"/>
        <c:lblOffset val="100"/>
        <c:noMultiLvlLbl val="0"/>
      </c:catAx>
      <c:valAx>
        <c:axId val="13537876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3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tx>
            <c:strRef>
              <c:f>Cluster_Results!$G$3</c:f>
              <c:strCache>
                <c:ptCount val="1"/>
                <c:pt idx="0">
                  <c:v>Avg Day Min</c:v>
                </c:pt>
              </c:strCache>
            </c:strRef>
          </c:tx>
          <c:spPr>
            <a:solidFill>
              <a:schemeClr val="accent1"/>
            </a:solidFill>
            <a:ln>
              <a:noFill/>
            </a:ln>
            <a:effectLst/>
          </c:spPr>
          <c:cat>
            <c:strRef>
              <c:f>Cluster_Results!$A$4:$A$7</c:f>
              <c:strCache>
                <c:ptCount val="4"/>
                <c:pt idx="0">
                  <c:v>Cluster 1</c:v>
                </c:pt>
                <c:pt idx="1">
                  <c:v>Cluster 2</c:v>
                </c:pt>
                <c:pt idx="2">
                  <c:v>Cluster 3</c:v>
                </c:pt>
                <c:pt idx="3">
                  <c:v>Cluster 4</c:v>
                </c:pt>
              </c:strCache>
            </c:strRef>
          </c:cat>
          <c:val>
            <c:numRef>
              <c:f>Cluster_Results!$G$4:$G$7</c:f>
              <c:numCache>
                <c:formatCode>0.00</c:formatCode>
                <c:ptCount val="4"/>
                <c:pt idx="0">
                  <c:v>199.54398860398811</c:v>
                </c:pt>
                <c:pt idx="1">
                  <c:v>166.69482965931843</c:v>
                </c:pt>
                <c:pt idx="2" formatCode="General">
                  <c:v>0</c:v>
                </c:pt>
                <c:pt idx="3" formatCode="General">
                  <c:v>0</c:v>
                </c:pt>
              </c:numCache>
            </c:numRef>
          </c:val>
          <c:extLst>
            <c:ext xmlns:c16="http://schemas.microsoft.com/office/drawing/2014/chart" uri="{C3380CC4-5D6E-409C-BE32-E72D297353CC}">
              <c16:uniqueId val="{00000000-1C04-49AB-97C5-00EEC6A701E8}"/>
            </c:ext>
          </c:extLst>
        </c:ser>
        <c:ser>
          <c:idx val="1"/>
          <c:order val="1"/>
          <c:tx>
            <c:strRef>
              <c:f>Cluster_Results!$H$3</c:f>
              <c:strCache>
                <c:ptCount val="1"/>
                <c:pt idx="0">
                  <c:v>Avg Eve Min</c:v>
                </c:pt>
              </c:strCache>
            </c:strRef>
          </c:tx>
          <c:spPr>
            <a:solidFill>
              <a:schemeClr val="accent2"/>
            </a:solidFill>
            <a:ln w="25400">
              <a:noFill/>
            </a:ln>
            <a:effectLst/>
          </c:spPr>
          <c:cat>
            <c:strRef>
              <c:f>Cluster_Results!$A$4:$A$7</c:f>
              <c:strCache>
                <c:ptCount val="4"/>
                <c:pt idx="0">
                  <c:v>Cluster 1</c:v>
                </c:pt>
                <c:pt idx="1">
                  <c:v>Cluster 2</c:v>
                </c:pt>
                <c:pt idx="2">
                  <c:v>Cluster 3</c:v>
                </c:pt>
                <c:pt idx="3">
                  <c:v>Cluster 4</c:v>
                </c:pt>
              </c:strCache>
            </c:strRef>
          </c:cat>
          <c:val>
            <c:numRef>
              <c:f>Cluster_Results!$H$4:$H$7</c:f>
              <c:numCache>
                <c:formatCode>0.00</c:formatCode>
                <c:ptCount val="4"/>
                <c:pt idx="0">
                  <c:v>239.65247863247859</c:v>
                </c:pt>
                <c:pt idx="1">
                  <c:v>172.40440881763558</c:v>
                </c:pt>
                <c:pt idx="2" formatCode="General">
                  <c:v>0</c:v>
                </c:pt>
                <c:pt idx="3" formatCode="General">
                  <c:v>0</c:v>
                </c:pt>
              </c:numCache>
            </c:numRef>
          </c:val>
          <c:extLst>
            <c:ext xmlns:c16="http://schemas.microsoft.com/office/drawing/2014/chart" uri="{C3380CC4-5D6E-409C-BE32-E72D297353CC}">
              <c16:uniqueId val="{00000001-1C04-49AB-97C5-00EEC6A701E8}"/>
            </c:ext>
          </c:extLst>
        </c:ser>
        <c:ser>
          <c:idx val="2"/>
          <c:order val="2"/>
          <c:tx>
            <c:strRef>
              <c:f>Cluster_Results!$I$3</c:f>
              <c:strCache>
                <c:ptCount val="1"/>
                <c:pt idx="0">
                  <c:v>Avg Night Min</c:v>
                </c:pt>
              </c:strCache>
            </c:strRef>
          </c:tx>
          <c:spPr>
            <a:solidFill>
              <a:schemeClr val="accent3"/>
            </a:solidFill>
            <a:ln w="25400">
              <a:noFill/>
            </a:ln>
            <a:effectLst/>
          </c:spPr>
          <c:cat>
            <c:strRef>
              <c:f>Cluster_Results!$A$4:$A$7</c:f>
              <c:strCache>
                <c:ptCount val="4"/>
                <c:pt idx="0">
                  <c:v>Cluster 1</c:v>
                </c:pt>
                <c:pt idx="1">
                  <c:v>Cluster 2</c:v>
                </c:pt>
                <c:pt idx="2">
                  <c:v>Cluster 3</c:v>
                </c:pt>
                <c:pt idx="3">
                  <c:v>Cluster 4</c:v>
                </c:pt>
              </c:strCache>
            </c:strRef>
          </c:cat>
          <c:val>
            <c:numRef>
              <c:f>Cluster_Results!$I$4:$I$7</c:f>
              <c:numCache>
                <c:formatCode>0.00</c:formatCode>
                <c:ptCount val="4"/>
                <c:pt idx="0">
                  <c:v>200.15361823361809</c:v>
                </c:pt>
                <c:pt idx="1">
                  <c:v>200.79114228456945</c:v>
                </c:pt>
                <c:pt idx="2" formatCode="General">
                  <c:v>0</c:v>
                </c:pt>
                <c:pt idx="3" formatCode="General">
                  <c:v>0</c:v>
                </c:pt>
              </c:numCache>
            </c:numRef>
          </c:val>
          <c:extLst>
            <c:ext xmlns:c16="http://schemas.microsoft.com/office/drawing/2014/chart" uri="{C3380CC4-5D6E-409C-BE32-E72D297353CC}">
              <c16:uniqueId val="{00000002-1C04-49AB-97C5-00EEC6A701E8}"/>
            </c:ext>
          </c:extLst>
        </c:ser>
        <c:ser>
          <c:idx val="3"/>
          <c:order val="3"/>
          <c:tx>
            <c:strRef>
              <c:f>Cluster_Results!$J$3</c:f>
              <c:strCache>
                <c:ptCount val="1"/>
                <c:pt idx="0">
                  <c:v>Avg Intl Min</c:v>
                </c:pt>
              </c:strCache>
            </c:strRef>
          </c:tx>
          <c:spPr>
            <a:solidFill>
              <a:schemeClr val="accent4"/>
            </a:solidFill>
            <a:ln w="25400">
              <a:noFill/>
            </a:ln>
            <a:effectLst/>
          </c:spPr>
          <c:cat>
            <c:strRef>
              <c:f>Cluster_Results!$A$4:$A$7</c:f>
              <c:strCache>
                <c:ptCount val="4"/>
                <c:pt idx="0">
                  <c:v>Cluster 1</c:v>
                </c:pt>
                <c:pt idx="1">
                  <c:v>Cluster 2</c:v>
                </c:pt>
                <c:pt idx="2">
                  <c:v>Cluster 3</c:v>
                </c:pt>
                <c:pt idx="3">
                  <c:v>Cluster 4</c:v>
                </c:pt>
              </c:strCache>
            </c:strRef>
          </c:cat>
          <c:val>
            <c:numRef>
              <c:f>Cluster_Results!$J$4:$J$7</c:f>
              <c:numCache>
                <c:formatCode>0.00</c:formatCode>
                <c:ptCount val="4"/>
                <c:pt idx="0">
                  <c:v>11.155612535612526</c:v>
                </c:pt>
                <c:pt idx="1">
                  <c:v>9.6233266533066004</c:v>
                </c:pt>
                <c:pt idx="2" formatCode="General">
                  <c:v>0</c:v>
                </c:pt>
                <c:pt idx="3" formatCode="General">
                  <c:v>0</c:v>
                </c:pt>
              </c:numCache>
            </c:numRef>
          </c:val>
          <c:extLst>
            <c:ext xmlns:c16="http://schemas.microsoft.com/office/drawing/2014/chart" uri="{C3380CC4-5D6E-409C-BE32-E72D297353CC}">
              <c16:uniqueId val="{00000003-1C04-49AB-97C5-00EEC6A701E8}"/>
            </c:ext>
          </c:extLst>
        </c:ser>
        <c:dLbls>
          <c:showLegendKey val="0"/>
          <c:showVal val="0"/>
          <c:showCatName val="0"/>
          <c:showSerName val="0"/>
          <c:showPercent val="0"/>
          <c:showBubbleSize val="0"/>
        </c:dLbls>
        <c:axId val="1567689103"/>
        <c:axId val="1353849615"/>
      </c:radarChart>
      <c:catAx>
        <c:axId val="156768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49615"/>
        <c:crosses val="autoZero"/>
        <c:auto val="1"/>
        <c:lblAlgn val="ctr"/>
        <c:lblOffset val="100"/>
        <c:noMultiLvlLbl val="0"/>
      </c:catAx>
      <c:valAx>
        <c:axId val="1353849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8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Day vs Evening Minutes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Cluster_Analysis!$C$1</c:f>
              <c:strCache>
                <c:ptCount val="1"/>
                <c:pt idx="0">
                  <c:v>Eve_Min</c:v>
                </c:pt>
              </c:strCache>
            </c:strRef>
          </c:tx>
          <c:spPr>
            <a:ln w="19050" cap="rnd">
              <a:noFill/>
              <a:round/>
            </a:ln>
            <a:effectLst/>
          </c:spPr>
          <c:marker>
            <c:symbol val="circle"/>
            <c:size val="5"/>
            <c:spPr>
              <a:solidFill>
                <a:schemeClr val="accent1"/>
              </a:solidFill>
              <a:ln w="9525">
                <a:solidFill>
                  <a:schemeClr val="accent1"/>
                </a:solidFill>
              </a:ln>
              <a:effectLst/>
            </c:spPr>
          </c:marker>
          <c:xVal>
            <c:numRef>
              <c:f>Cluster_Analysis!$B$2:$B$4252</c:f>
              <c:numCache>
                <c:formatCode>General</c:formatCode>
                <c:ptCount val="4251"/>
                <c:pt idx="0">
                  <c:v>161.6</c:v>
                </c:pt>
                <c:pt idx="1">
                  <c:v>243.4</c:v>
                </c:pt>
                <c:pt idx="2">
                  <c:v>299.39999999999998</c:v>
                </c:pt>
                <c:pt idx="3">
                  <c:v>166.7</c:v>
                </c:pt>
                <c:pt idx="4">
                  <c:v>218.2</c:v>
                </c:pt>
                <c:pt idx="5">
                  <c:v>157</c:v>
                </c:pt>
                <c:pt idx="6">
                  <c:v>184.5</c:v>
                </c:pt>
                <c:pt idx="7">
                  <c:v>258.60000000000002</c:v>
                </c:pt>
                <c:pt idx="8">
                  <c:v>129.1</c:v>
                </c:pt>
                <c:pt idx="9">
                  <c:v>187.7</c:v>
                </c:pt>
                <c:pt idx="10">
                  <c:v>128.80000000000001</c:v>
                </c:pt>
                <c:pt idx="11">
                  <c:v>156.6</c:v>
                </c:pt>
                <c:pt idx="12">
                  <c:v>332.9</c:v>
                </c:pt>
                <c:pt idx="13">
                  <c:v>196.4</c:v>
                </c:pt>
                <c:pt idx="14">
                  <c:v>189.7</c:v>
                </c:pt>
                <c:pt idx="15">
                  <c:v>224.4</c:v>
                </c:pt>
                <c:pt idx="16">
                  <c:v>155.1</c:v>
                </c:pt>
                <c:pt idx="17">
                  <c:v>62.4</c:v>
                </c:pt>
                <c:pt idx="18">
                  <c:v>183</c:v>
                </c:pt>
                <c:pt idx="19">
                  <c:v>110.4</c:v>
                </c:pt>
                <c:pt idx="20">
                  <c:v>81.099999999999994</c:v>
                </c:pt>
                <c:pt idx="21">
                  <c:v>213</c:v>
                </c:pt>
                <c:pt idx="22">
                  <c:v>134.30000000000001</c:v>
                </c:pt>
                <c:pt idx="23">
                  <c:v>190</c:v>
                </c:pt>
                <c:pt idx="24">
                  <c:v>119.3</c:v>
                </c:pt>
                <c:pt idx="25">
                  <c:v>226.1</c:v>
                </c:pt>
                <c:pt idx="26">
                  <c:v>249.6</c:v>
                </c:pt>
                <c:pt idx="27">
                  <c:v>176.8</c:v>
                </c:pt>
                <c:pt idx="28">
                  <c:v>146.30000000000001</c:v>
                </c:pt>
                <c:pt idx="29">
                  <c:v>130.80000000000001</c:v>
                </c:pt>
                <c:pt idx="30">
                  <c:v>203.9</c:v>
                </c:pt>
                <c:pt idx="31">
                  <c:v>126.3</c:v>
                </c:pt>
                <c:pt idx="32">
                  <c:v>173.1</c:v>
                </c:pt>
                <c:pt idx="33">
                  <c:v>124.8</c:v>
                </c:pt>
                <c:pt idx="34">
                  <c:v>85.8</c:v>
                </c:pt>
                <c:pt idx="35">
                  <c:v>154</c:v>
                </c:pt>
                <c:pt idx="36">
                  <c:v>120.9</c:v>
                </c:pt>
                <c:pt idx="37">
                  <c:v>211.3</c:v>
                </c:pt>
                <c:pt idx="38">
                  <c:v>187</c:v>
                </c:pt>
                <c:pt idx="39">
                  <c:v>133.19999999999999</c:v>
                </c:pt>
                <c:pt idx="40">
                  <c:v>191.9</c:v>
                </c:pt>
                <c:pt idx="41">
                  <c:v>220.6</c:v>
                </c:pt>
                <c:pt idx="42">
                  <c:v>186.1</c:v>
                </c:pt>
                <c:pt idx="43">
                  <c:v>160.19999999999999</c:v>
                </c:pt>
                <c:pt idx="44">
                  <c:v>175.5</c:v>
                </c:pt>
                <c:pt idx="45">
                  <c:v>126.9</c:v>
                </c:pt>
                <c:pt idx="46">
                  <c:v>198.4</c:v>
                </c:pt>
                <c:pt idx="47">
                  <c:v>229.3</c:v>
                </c:pt>
                <c:pt idx="48">
                  <c:v>192.1</c:v>
                </c:pt>
                <c:pt idx="49">
                  <c:v>268.60000000000002</c:v>
                </c:pt>
                <c:pt idx="50">
                  <c:v>180.7</c:v>
                </c:pt>
                <c:pt idx="51">
                  <c:v>131.19999999999999</c:v>
                </c:pt>
                <c:pt idx="52">
                  <c:v>148.1</c:v>
                </c:pt>
                <c:pt idx="53">
                  <c:v>251.5</c:v>
                </c:pt>
                <c:pt idx="54">
                  <c:v>125.2</c:v>
                </c:pt>
                <c:pt idx="55">
                  <c:v>211.6</c:v>
                </c:pt>
                <c:pt idx="56">
                  <c:v>178.9</c:v>
                </c:pt>
                <c:pt idx="57">
                  <c:v>241.8</c:v>
                </c:pt>
                <c:pt idx="58">
                  <c:v>224.9</c:v>
                </c:pt>
                <c:pt idx="59">
                  <c:v>248.6</c:v>
                </c:pt>
                <c:pt idx="60">
                  <c:v>203.4</c:v>
                </c:pt>
                <c:pt idx="61">
                  <c:v>235.8</c:v>
                </c:pt>
                <c:pt idx="62">
                  <c:v>157.1</c:v>
                </c:pt>
                <c:pt idx="63">
                  <c:v>300.3</c:v>
                </c:pt>
                <c:pt idx="64">
                  <c:v>61.6</c:v>
                </c:pt>
                <c:pt idx="65">
                  <c:v>214.1</c:v>
                </c:pt>
                <c:pt idx="66">
                  <c:v>170.2</c:v>
                </c:pt>
                <c:pt idx="67">
                  <c:v>201.1</c:v>
                </c:pt>
                <c:pt idx="68">
                  <c:v>215.4</c:v>
                </c:pt>
                <c:pt idx="69">
                  <c:v>249.5</c:v>
                </c:pt>
                <c:pt idx="70">
                  <c:v>179.3</c:v>
                </c:pt>
                <c:pt idx="71">
                  <c:v>157.9</c:v>
                </c:pt>
                <c:pt idx="72">
                  <c:v>214.3</c:v>
                </c:pt>
                <c:pt idx="73">
                  <c:v>154.1</c:v>
                </c:pt>
                <c:pt idx="74">
                  <c:v>237.9</c:v>
                </c:pt>
                <c:pt idx="75">
                  <c:v>143.9</c:v>
                </c:pt>
                <c:pt idx="76">
                  <c:v>203.4</c:v>
                </c:pt>
                <c:pt idx="77">
                  <c:v>124.3</c:v>
                </c:pt>
                <c:pt idx="78">
                  <c:v>252.9</c:v>
                </c:pt>
                <c:pt idx="79">
                  <c:v>179.1</c:v>
                </c:pt>
                <c:pt idx="80">
                  <c:v>160.1</c:v>
                </c:pt>
                <c:pt idx="81">
                  <c:v>198.2</c:v>
                </c:pt>
                <c:pt idx="82">
                  <c:v>212.1</c:v>
                </c:pt>
                <c:pt idx="83">
                  <c:v>251.8</c:v>
                </c:pt>
                <c:pt idx="84">
                  <c:v>161.19999999999999</c:v>
                </c:pt>
                <c:pt idx="85">
                  <c:v>178.3</c:v>
                </c:pt>
                <c:pt idx="86">
                  <c:v>135</c:v>
                </c:pt>
                <c:pt idx="87">
                  <c:v>170.5</c:v>
                </c:pt>
                <c:pt idx="88">
                  <c:v>238.1</c:v>
                </c:pt>
                <c:pt idx="89">
                  <c:v>281.39999999999998</c:v>
                </c:pt>
                <c:pt idx="90">
                  <c:v>117.9</c:v>
                </c:pt>
                <c:pt idx="91">
                  <c:v>229.8</c:v>
                </c:pt>
                <c:pt idx="92">
                  <c:v>165</c:v>
                </c:pt>
                <c:pt idx="93">
                  <c:v>161</c:v>
                </c:pt>
                <c:pt idx="94">
                  <c:v>126.7</c:v>
                </c:pt>
                <c:pt idx="95">
                  <c:v>58.9</c:v>
                </c:pt>
                <c:pt idx="96">
                  <c:v>196.8</c:v>
                </c:pt>
                <c:pt idx="97">
                  <c:v>162.6</c:v>
                </c:pt>
                <c:pt idx="98">
                  <c:v>282.5</c:v>
                </c:pt>
                <c:pt idx="99">
                  <c:v>210.2</c:v>
                </c:pt>
                <c:pt idx="100">
                  <c:v>213.8</c:v>
                </c:pt>
                <c:pt idx="101">
                  <c:v>190.7</c:v>
                </c:pt>
                <c:pt idx="102">
                  <c:v>170.9</c:v>
                </c:pt>
                <c:pt idx="103">
                  <c:v>154.19999999999999</c:v>
                </c:pt>
                <c:pt idx="104">
                  <c:v>201.4</c:v>
                </c:pt>
                <c:pt idx="105">
                  <c:v>70.7</c:v>
                </c:pt>
                <c:pt idx="106">
                  <c:v>187.5</c:v>
                </c:pt>
                <c:pt idx="107">
                  <c:v>91.7</c:v>
                </c:pt>
                <c:pt idx="108">
                  <c:v>145.5</c:v>
                </c:pt>
                <c:pt idx="109">
                  <c:v>166.3</c:v>
                </c:pt>
                <c:pt idx="110">
                  <c:v>231</c:v>
                </c:pt>
                <c:pt idx="111">
                  <c:v>200.3</c:v>
                </c:pt>
                <c:pt idx="112">
                  <c:v>197</c:v>
                </c:pt>
                <c:pt idx="113">
                  <c:v>129.9</c:v>
                </c:pt>
                <c:pt idx="114">
                  <c:v>183.2</c:v>
                </c:pt>
                <c:pt idx="115">
                  <c:v>205</c:v>
                </c:pt>
                <c:pt idx="116">
                  <c:v>148.5</c:v>
                </c:pt>
                <c:pt idx="117">
                  <c:v>200.3</c:v>
                </c:pt>
                <c:pt idx="118">
                  <c:v>192.6</c:v>
                </c:pt>
                <c:pt idx="119">
                  <c:v>246.5</c:v>
                </c:pt>
                <c:pt idx="120">
                  <c:v>167.1</c:v>
                </c:pt>
                <c:pt idx="121">
                  <c:v>181.5</c:v>
                </c:pt>
                <c:pt idx="122">
                  <c:v>257.7</c:v>
                </c:pt>
                <c:pt idx="123">
                  <c:v>193.8</c:v>
                </c:pt>
                <c:pt idx="124">
                  <c:v>102.8</c:v>
                </c:pt>
                <c:pt idx="125">
                  <c:v>187.9</c:v>
                </c:pt>
                <c:pt idx="126">
                  <c:v>226</c:v>
                </c:pt>
                <c:pt idx="127">
                  <c:v>260.39999999999998</c:v>
                </c:pt>
                <c:pt idx="128">
                  <c:v>178.7</c:v>
                </c:pt>
                <c:pt idx="129">
                  <c:v>337.4</c:v>
                </c:pt>
                <c:pt idx="130">
                  <c:v>157.6</c:v>
                </c:pt>
                <c:pt idx="131">
                  <c:v>183.6</c:v>
                </c:pt>
                <c:pt idx="132">
                  <c:v>142.1</c:v>
                </c:pt>
                <c:pt idx="133">
                  <c:v>217.1</c:v>
                </c:pt>
                <c:pt idx="134">
                  <c:v>98.9</c:v>
                </c:pt>
                <c:pt idx="135">
                  <c:v>189.8</c:v>
                </c:pt>
                <c:pt idx="136">
                  <c:v>202</c:v>
                </c:pt>
                <c:pt idx="137">
                  <c:v>170.1</c:v>
                </c:pt>
                <c:pt idx="138">
                  <c:v>230.9</c:v>
                </c:pt>
                <c:pt idx="139">
                  <c:v>237.1</c:v>
                </c:pt>
                <c:pt idx="140">
                  <c:v>119.3</c:v>
                </c:pt>
                <c:pt idx="141">
                  <c:v>116.8</c:v>
                </c:pt>
                <c:pt idx="142">
                  <c:v>219.2</c:v>
                </c:pt>
                <c:pt idx="143">
                  <c:v>252.6</c:v>
                </c:pt>
                <c:pt idx="144">
                  <c:v>147.1</c:v>
                </c:pt>
                <c:pt idx="145">
                  <c:v>173.5</c:v>
                </c:pt>
                <c:pt idx="146">
                  <c:v>232.1</c:v>
                </c:pt>
                <c:pt idx="147">
                  <c:v>197.1</c:v>
                </c:pt>
                <c:pt idx="148">
                  <c:v>58.2</c:v>
                </c:pt>
                <c:pt idx="149">
                  <c:v>115.6</c:v>
                </c:pt>
                <c:pt idx="150">
                  <c:v>186.1</c:v>
                </c:pt>
                <c:pt idx="151">
                  <c:v>259.89999999999998</c:v>
                </c:pt>
                <c:pt idx="152">
                  <c:v>214.3</c:v>
                </c:pt>
                <c:pt idx="153">
                  <c:v>158.69999999999999</c:v>
                </c:pt>
                <c:pt idx="154">
                  <c:v>271.60000000000002</c:v>
                </c:pt>
                <c:pt idx="155">
                  <c:v>232.4</c:v>
                </c:pt>
                <c:pt idx="156">
                  <c:v>176.9</c:v>
                </c:pt>
                <c:pt idx="157">
                  <c:v>209.9</c:v>
                </c:pt>
                <c:pt idx="158">
                  <c:v>137.5</c:v>
                </c:pt>
                <c:pt idx="159">
                  <c:v>289.5</c:v>
                </c:pt>
                <c:pt idx="160">
                  <c:v>198.1</c:v>
                </c:pt>
                <c:pt idx="161">
                  <c:v>149.69999999999999</c:v>
                </c:pt>
                <c:pt idx="162">
                  <c:v>326.5</c:v>
                </c:pt>
                <c:pt idx="163">
                  <c:v>292.89999999999998</c:v>
                </c:pt>
                <c:pt idx="164">
                  <c:v>83</c:v>
                </c:pt>
                <c:pt idx="165">
                  <c:v>145.69999999999999</c:v>
                </c:pt>
                <c:pt idx="166">
                  <c:v>182.3</c:v>
                </c:pt>
                <c:pt idx="167">
                  <c:v>218</c:v>
                </c:pt>
                <c:pt idx="168">
                  <c:v>140.6</c:v>
                </c:pt>
                <c:pt idx="169">
                  <c:v>152.69999999999999</c:v>
                </c:pt>
                <c:pt idx="170">
                  <c:v>106.7</c:v>
                </c:pt>
                <c:pt idx="171">
                  <c:v>243.8</c:v>
                </c:pt>
                <c:pt idx="172">
                  <c:v>194.4</c:v>
                </c:pt>
                <c:pt idx="173">
                  <c:v>213.9</c:v>
                </c:pt>
                <c:pt idx="174">
                  <c:v>217.2</c:v>
                </c:pt>
                <c:pt idx="175">
                  <c:v>241.1</c:v>
                </c:pt>
                <c:pt idx="176">
                  <c:v>203.5</c:v>
                </c:pt>
                <c:pt idx="177">
                  <c:v>179.3</c:v>
                </c:pt>
                <c:pt idx="178">
                  <c:v>180</c:v>
                </c:pt>
                <c:pt idx="179">
                  <c:v>223</c:v>
                </c:pt>
                <c:pt idx="180">
                  <c:v>183.6</c:v>
                </c:pt>
                <c:pt idx="181">
                  <c:v>166</c:v>
                </c:pt>
                <c:pt idx="182">
                  <c:v>136.1</c:v>
                </c:pt>
                <c:pt idx="183">
                  <c:v>149.30000000000001</c:v>
                </c:pt>
                <c:pt idx="184">
                  <c:v>65.400000000000006</c:v>
                </c:pt>
                <c:pt idx="185">
                  <c:v>213.4</c:v>
                </c:pt>
                <c:pt idx="186">
                  <c:v>206.9</c:v>
                </c:pt>
                <c:pt idx="187">
                  <c:v>186.2</c:v>
                </c:pt>
                <c:pt idx="188">
                  <c:v>196.6</c:v>
                </c:pt>
                <c:pt idx="189">
                  <c:v>312</c:v>
                </c:pt>
                <c:pt idx="190">
                  <c:v>199</c:v>
                </c:pt>
                <c:pt idx="191">
                  <c:v>203.1</c:v>
                </c:pt>
                <c:pt idx="192">
                  <c:v>168.8</c:v>
                </c:pt>
                <c:pt idx="193">
                  <c:v>173.1</c:v>
                </c:pt>
                <c:pt idx="194">
                  <c:v>134.4</c:v>
                </c:pt>
                <c:pt idx="195">
                  <c:v>202.6</c:v>
                </c:pt>
                <c:pt idx="196">
                  <c:v>74.5</c:v>
                </c:pt>
                <c:pt idx="197">
                  <c:v>83.6</c:v>
                </c:pt>
                <c:pt idx="198">
                  <c:v>220.2</c:v>
                </c:pt>
                <c:pt idx="199">
                  <c:v>135.1</c:v>
                </c:pt>
                <c:pt idx="200">
                  <c:v>225</c:v>
                </c:pt>
                <c:pt idx="201">
                  <c:v>110.3</c:v>
                </c:pt>
                <c:pt idx="202">
                  <c:v>60</c:v>
                </c:pt>
                <c:pt idx="203">
                  <c:v>214.8</c:v>
                </c:pt>
                <c:pt idx="204">
                  <c:v>181.8</c:v>
                </c:pt>
                <c:pt idx="205">
                  <c:v>157.4</c:v>
                </c:pt>
                <c:pt idx="206">
                  <c:v>207.9</c:v>
                </c:pt>
                <c:pt idx="207">
                  <c:v>119</c:v>
                </c:pt>
                <c:pt idx="208">
                  <c:v>143.69999999999999</c:v>
                </c:pt>
                <c:pt idx="209">
                  <c:v>165.9</c:v>
                </c:pt>
                <c:pt idx="210">
                  <c:v>138.6</c:v>
                </c:pt>
                <c:pt idx="211">
                  <c:v>84.7</c:v>
                </c:pt>
                <c:pt idx="212">
                  <c:v>62.6</c:v>
                </c:pt>
                <c:pt idx="213">
                  <c:v>155.19999999999999</c:v>
                </c:pt>
                <c:pt idx="214">
                  <c:v>164.9</c:v>
                </c:pt>
                <c:pt idx="215">
                  <c:v>134.5</c:v>
                </c:pt>
                <c:pt idx="216">
                  <c:v>143.30000000000001</c:v>
                </c:pt>
                <c:pt idx="217">
                  <c:v>168.3</c:v>
                </c:pt>
                <c:pt idx="218">
                  <c:v>262.39999999999998</c:v>
                </c:pt>
                <c:pt idx="219">
                  <c:v>206.2</c:v>
                </c:pt>
                <c:pt idx="220">
                  <c:v>225.8</c:v>
                </c:pt>
                <c:pt idx="221">
                  <c:v>138.30000000000001</c:v>
                </c:pt>
                <c:pt idx="222">
                  <c:v>160</c:v>
                </c:pt>
                <c:pt idx="223">
                  <c:v>206.6</c:v>
                </c:pt>
                <c:pt idx="224">
                  <c:v>134.69999999999999</c:v>
                </c:pt>
                <c:pt idx="225">
                  <c:v>214.4</c:v>
                </c:pt>
                <c:pt idx="226">
                  <c:v>192.8</c:v>
                </c:pt>
                <c:pt idx="227">
                  <c:v>151.1</c:v>
                </c:pt>
                <c:pt idx="228">
                  <c:v>218.9</c:v>
                </c:pt>
                <c:pt idx="229">
                  <c:v>189.8</c:v>
                </c:pt>
                <c:pt idx="230">
                  <c:v>192.7</c:v>
                </c:pt>
                <c:pt idx="231">
                  <c:v>204.4</c:v>
                </c:pt>
                <c:pt idx="232">
                  <c:v>172.3</c:v>
                </c:pt>
                <c:pt idx="233">
                  <c:v>198.4</c:v>
                </c:pt>
                <c:pt idx="234">
                  <c:v>211.7</c:v>
                </c:pt>
                <c:pt idx="235">
                  <c:v>147.5</c:v>
                </c:pt>
                <c:pt idx="236">
                  <c:v>206.4</c:v>
                </c:pt>
                <c:pt idx="237">
                  <c:v>205.9</c:v>
                </c:pt>
                <c:pt idx="238">
                  <c:v>207.6</c:v>
                </c:pt>
                <c:pt idx="239">
                  <c:v>303.89999999999998</c:v>
                </c:pt>
                <c:pt idx="240">
                  <c:v>230.6</c:v>
                </c:pt>
                <c:pt idx="241">
                  <c:v>99.5</c:v>
                </c:pt>
                <c:pt idx="242">
                  <c:v>177.1</c:v>
                </c:pt>
                <c:pt idx="243">
                  <c:v>172.7</c:v>
                </c:pt>
                <c:pt idx="244">
                  <c:v>204.2</c:v>
                </c:pt>
                <c:pt idx="245">
                  <c:v>85.7</c:v>
                </c:pt>
                <c:pt idx="246">
                  <c:v>157.6</c:v>
                </c:pt>
                <c:pt idx="247">
                  <c:v>215.5</c:v>
                </c:pt>
                <c:pt idx="248">
                  <c:v>171.7</c:v>
                </c:pt>
                <c:pt idx="249">
                  <c:v>266.60000000000002</c:v>
                </c:pt>
                <c:pt idx="250">
                  <c:v>158</c:v>
                </c:pt>
                <c:pt idx="251">
                  <c:v>92</c:v>
                </c:pt>
                <c:pt idx="252">
                  <c:v>234</c:v>
                </c:pt>
                <c:pt idx="253">
                  <c:v>272.10000000000002</c:v>
                </c:pt>
                <c:pt idx="254">
                  <c:v>296.39999999999998</c:v>
                </c:pt>
                <c:pt idx="255">
                  <c:v>194.4</c:v>
                </c:pt>
                <c:pt idx="256">
                  <c:v>227.2</c:v>
                </c:pt>
                <c:pt idx="257">
                  <c:v>248.7</c:v>
                </c:pt>
                <c:pt idx="258">
                  <c:v>236.3</c:v>
                </c:pt>
                <c:pt idx="259">
                  <c:v>205.6</c:v>
                </c:pt>
                <c:pt idx="260">
                  <c:v>94.1</c:v>
                </c:pt>
                <c:pt idx="261">
                  <c:v>125.2</c:v>
                </c:pt>
                <c:pt idx="262">
                  <c:v>60.4</c:v>
                </c:pt>
                <c:pt idx="263">
                  <c:v>121</c:v>
                </c:pt>
                <c:pt idx="264">
                  <c:v>117.8</c:v>
                </c:pt>
                <c:pt idx="265">
                  <c:v>176.3</c:v>
                </c:pt>
                <c:pt idx="266">
                  <c:v>125.2</c:v>
                </c:pt>
                <c:pt idx="267">
                  <c:v>138.69999999999999</c:v>
                </c:pt>
                <c:pt idx="268">
                  <c:v>86.3</c:v>
                </c:pt>
                <c:pt idx="269">
                  <c:v>207</c:v>
                </c:pt>
                <c:pt idx="270">
                  <c:v>58.8</c:v>
                </c:pt>
                <c:pt idx="271">
                  <c:v>68.7</c:v>
                </c:pt>
                <c:pt idx="272">
                  <c:v>239.2</c:v>
                </c:pt>
                <c:pt idx="273">
                  <c:v>198.3</c:v>
                </c:pt>
                <c:pt idx="274">
                  <c:v>205.2</c:v>
                </c:pt>
                <c:pt idx="275">
                  <c:v>192.1</c:v>
                </c:pt>
                <c:pt idx="276">
                  <c:v>272.60000000000002</c:v>
                </c:pt>
                <c:pt idx="277">
                  <c:v>128.30000000000001</c:v>
                </c:pt>
                <c:pt idx="278">
                  <c:v>169.6</c:v>
                </c:pt>
                <c:pt idx="279">
                  <c:v>214.7</c:v>
                </c:pt>
                <c:pt idx="280">
                  <c:v>169.2</c:v>
                </c:pt>
                <c:pt idx="281">
                  <c:v>194.1</c:v>
                </c:pt>
                <c:pt idx="282">
                  <c:v>225.1</c:v>
                </c:pt>
                <c:pt idx="283">
                  <c:v>213</c:v>
                </c:pt>
                <c:pt idx="284">
                  <c:v>221.8</c:v>
                </c:pt>
                <c:pt idx="285">
                  <c:v>64.599999999999994</c:v>
                </c:pt>
                <c:pt idx="286">
                  <c:v>154.6</c:v>
                </c:pt>
                <c:pt idx="287">
                  <c:v>260.2</c:v>
                </c:pt>
                <c:pt idx="288">
                  <c:v>161.6</c:v>
                </c:pt>
                <c:pt idx="289">
                  <c:v>220.6</c:v>
                </c:pt>
                <c:pt idx="290">
                  <c:v>155.9</c:v>
                </c:pt>
                <c:pt idx="291">
                  <c:v>182.5</c:v>
                </c:pt>
                <c:pt idx="292">
                  <c:v>220.1</c:v>
                </c:pt>
                <c:pt idx="293">
                  <c:v>152.19999999999999</c:v>
                </c:pt>
                <c:pt idx="294">
                  <c:v>181.5</c:v>
                </c:pt>
                <c:pt idx="295">
                  <c:v>236.2</c:v>
                </c:pt>
                <c:pt idx="296">
                  <c:v>134.19999999999999</c:v>
                </c:pt>
                <c:pt idx="297">
                  <c:v>150.1</c:v>
                </c:pt>
                <c:pt idx="298">
                  <c:v>257.10000000000002</c:v>
                </c:pt>
                <c:pt idx="299">
                  <c:v>124.4</c:v>
                </c:pt>
                <c:pt idx="300">
                  <c:v>141.69999999999999</c:v>
                </c:pt>
                <c:pt idx="301">
                  <c:v>230</c:v>
                </c:pt>
                <c:pt idx="302">
                  <c:v>162.30000000000001</c:v>
                </c:pt>
                <c:pt idx="303">
                  <c:v>193.3</c:v>
                </c:pt>
                <c:pt idx="304">
                  <c:v>78.2</c:v>
                </c:pt>
                <c:pt idx="305">
                  <c:v>83.4</c:v>
                </c:pt>
                <c:pt idx="306">
                  <c:v>201.8</c:v>
                </c:pt>
                <c:pt idx="307">
                  <c:v>197</c:v>
                </c:pt>
                <c:pt idx="308">
                  <c:v>218</c:v>
                </c:pt>
                <c:pt idx="309">
                  <c:v>164.8</c:v>
                </c:pt>
                <c:pt idx="310">
                  <c:v>214</c:v>
                </c:pt>
                <c:pt idx="311">
                  <c:v>170.5</c:v>
                </c:pt>
                <c:pt idx="312">
                  <c:v>205.7</c:v>
                </c:pt>
                <c:pt idx="313">
                  <c:v>165.5</c:v>
                </c:pt>
                <c:pt idx="314">
                  <c:v>221</c:v>
                </c:pt>
                <c:pt idx="315">
                  <c:v>242.1</c:v>
                </c:pt>
                <c:pt idx="316">
                  <c:v>151.6</c:v>
                </c:pt>
                <c:pt idx="317">
                  <c:v>176.2</c:v>
                </c:pt>
                <c:pt idx="318">
                  <c:v>196</c:v>
                </c:pt>
                <c:pt idx="319">
                  <c:v>159.5</c:v>
                </c:pt>
                <c:pt idx="320">
                  <c:v>230.2</c:v>
                </c:pt>
                <c:pt idx="321">
                  <c:v>210.5</c:v>
                </c:pt>
                <c:pt idx="322">
                  <c:v>102</c:v>
                </c:pt>
                <c:pt idx="323">
                  <c:v>168.4</c:v>
                </c:pt>
                <c:pt idx="324">
                  <c:v>105.6</c:v>
                </c:pt>
                <c:pt idx="325">
                  <c:v>206.5</c:v>
                </c:pt>
                <c:pt idx="326">
                  <c:v>217.1</c:v>
                </c:pt>
                <c:pt idx="327">
                  <c:v>229.6</c:v>
                </c:pt>
                <c:pt idx="328">
                  <c:v>278.3</c:v>
                </c:pt>
                <c:pt idx="329">
                  <c:v>181.5</c:v>
                </c:pt>
                <c:pt idx="330">
                  <c:v>167.3</c:v>
                </c:pt>
                <c:pt idx="331">
                  <c:v>221.1</c:v>
                </c:pt>
                <c:pt idx="332">
                  <c:v>145.80000000000001</c:v>
                </c:pt>
                <c:pt idx="333">
                  <c:v>222.8</c:v>
                </c:pt>
                <c:pt idx="334">
                  <c:v>264.3</c:v>
                </c:pt>
                <c:pt idx="335">
                  <c:v>146</c:v>
                </c:pt>
                <c:pt idx="336">
                  <c:v>157.1</c:v>
                </c:pt>
                <c:pt idx="337">
                  <c:v>127.3</c:v>
                </c:pt>
                <c:pt idx="338">
                  <c:v>187.9</c:v>
                </c:pt>
                <c:pt idx="339">
                  <c:v>178.8</c:v>
                </c:pt>
                <c:pt idx="340">
                  <c:v>97.2</c:v>
                </c:pt>
                <c:pt idx="341">
                  <c:v>259.8</c:v>
                </c:pt>
                <c:pt idx="342">
                  <c:v>169.5</c:v>
                </c:pt>
                <c:pt idx="343">
                  <c:v>171.5</c:v>
                </c:pt>
                <c:pt idx="344">
                  <c:v>239.9</c:v>
                </c:pt>
                <c:pt idx="345">
                  <c:v>142.30000000000001</c:v>
                </c:pt>
                <c:pt idx="346">
                  <c:v>184.1</c:v>
                </c:pt>
                <c:pt idx="347">
                  <c:v>206.9</c:v>
                </c:pt>
                <c:pt idx="348">
                  <c:v>259.89999999999998</c:v>
                </c:pt>
                <c:pt idx="349">
                  <c:v>203.8</c:v>
                </c:pt>
                <c:pt idx="350">
                  <c:v>248.8</c:v>
                </c:pt>
                <c:pt idx="351">
                  <c:v>221.6</c:v>
                </c:pt>
                <c:pt idx="352">
                  <c:v>192.9</c:v>
                </c:pt>
                <c:pt idx="353">
                  <c:v>122.4</c:v>
                </c:pt>
                <c:pt idx="354">
                  <c:v>104.9</c:v>
                </c:pt>
                <c:pt idx="355">
                  <c:v>173.2</c:v>
                </c:pt>
                <c:pt idx="356">
                  <c:v>119.4</c:v>
                </c:pt>
                <c:pt idx="357">
                  <c:v>250.3</c:v>
                </c:pt>
                <c:pt idx="358">
                  <c:v>178.3</c:v>
                </c:pt>
                <c:pt idx="359">
                  <c:v>243.4</c:v>
                </c:pt>
                <c:pt idx="360">
                  <c:v>155</c:v>
                </c:pt>
                <c:pt idx="361">
                  <c:v>288.7</c:v>
                </c:pt>
                <c:pt idx="362">
                  <c:v>240.4</c:v>
                </c:pt>
                <c:pt idx="363">
                  <c:v>278</c:v>
                </c:pt>
                <c:pt idx="364">
                  <c:v>155</c:v>
                </c:pt>
                <c:pt idx="365">
                  <c:v>153.5</c:v>
                </c:pt>
                <c:pt idx="366">
                  <c:v>273.39999999999998</c:v>
                </c:pt>
                <c:pt idx="367">
                  <c:v>155.30000000000001</c:v>
                </c:pt>
                <c:pt idx="368">
                  <c:v>246.8</c:v>
                </c:pt>
                <c:pt idx="369">
                  <c:v>165.4</c:v>
                </c:pt>
                <c:pt idx="370">
                  <c:v>138.30000000000001</c:v>
                </c:pt>
                <c:pt idx="371">
                  <c:v>286.7</c:v>
                </c:pt>
                <c:pt idx="372">
                  <c:v>264.3</c:v>
                </c:pt>
                <c:pt idx="373">
                  <c:v>127.9</c:v>
                </c:pt>
                <c:pt idx="374">
                  <c:v>225.5</c:v>
                </c:pt>
                <c:pt idx="375">
                  <c:v>149</c:v>
                </c:pt>
                <c:pt idx="376">
                  <c:v>198.9</c:v>
                </c:pt>
                <c:pt idx="377">
                  <c:v>256.39999999999998</c:v>
                </c:pt>
                <c:pt idx="378">
                  <c:v>264.8</c:v>
                </c:pt>
                <c:pt idx="379">
                  <c:v>98.2</c:v>
                </c:pt>
                <c:pt idx="380">
                  <c:v>159.80000000000001</c:v>
                </c:pt>
                <c:pt idx="381">
                  <c:v>184</c:v>
                </c:pt>
                <c:pt idx="382">
                  <c:v>261.8</c:v>
                </c:pt>
                <c:pt idx="383">
                  <c:v>147.9</c:v>
                </c:pt>
                <c:pt idx="384">
                  <c:v>106.4</c:v>
                </c:pt>
                <c:pt idx="385">
                  <c:v>133.69999999999999</c:v>
                </c:pt>
                <c:pt idx="386">
                  <c:v>178.2</c:v>
                </c:pt>
                <c:pt idx="387">
                  <c:v>226.2</c:v>
                </c:pt>
                <c:pt idx="388">
                  <c:v>194.4</c:v>
                </c:pt>
                <c:pt idx="389">
                  <c:v>240.3</c:v>
                </c:pt>
                <c:pt idx="390">
                  <c:v>75</c:v>
                </c:pt>
                <c:pt idx="391">
                  <c:v>69.099999999999994</c:v>
                </c:pt>
                <c:pt idx="392">
                  <c:v>96.6</c:v>
                </c:pt>
                <c:pt idx="393">
                  <c:v>214.6</c:v>
                </c:pt>
                <c:pt idx="394">
                  <c:v>149.69999999999999</c:v>
                </c:pt>
                <c:pt idx="395">
                  <c:v>149.80000000000001</c:v>
                </c:pt>
                <c:pt idx="396">
                  <c:v>190.4</c:v>
                </c:pt>
                <c:pt idx="397">
                  <c:v>181.4</c:v>
                </c:pt>
                <c:pt idx="398">
                  <c:v>151.1</c:v>
                </c:pt>
                <c:pt idx="399">
                  <c:v>155.69999999999999</c:v>
                </c:pt>
                <c:pt idx="400">
                  <c:v>149.9</c:v>
                </c:pt>
                <c:pt idx="401">
                  <c:v>222.3</c:v>
                </c:pt>
                <c:pt idx="402">
                  <c:v>149.4</c:v>
                </c:pt>
                <c:pt idx="403">
                  <c:v>233.8</c:v>
                </c:pt>
                <c:pt idx="404">
                  <c:v>204.2</c:v>
                </c:pt>
                <c:pt idx="405">
                  <c:v>242.9</c:v>
                </c:pt>
                <c:pt idx="406">
                  <c:v>150.4</c:v>
                </c:pt>
                <c:pt idx="407">
                  <c:v>191.9</c:v>
                </c:pt>
                <c:pt idx="408">
                  <c:v>130.69999999999999</c:v>
                </c:pt>
                <c:pt idx="409">
                  <c:v>119.6</c:v>
                </c:pt>
                <c:pt idx="410">
                  <c:v>273.60000000000002</c:v>
                </c:pt>
                <c:pt idx="411">
                  <c:v>156.1</c:v>
                </c:pt>
                <c:pt idx="412">
                  <c:v>211.3</c:v>
                </c:pt>
                <c:pt idx="413">
                  <c:v>114.3</c:v>
                </c:pt>
                <c:pt idx="414">
                  <c:v>216.9</c:v>
                </c:pt>
                <c:pt idx="415">
                  <c:v>217.2</c:v>
                </c:pt>
                <c:pt idx="416">
                  <c:v>206.3</c:v>
                </c:pt>
                <c:pt idx="417">
                  <c:v>159.30000000000001</c:v>
                </c:pt>
                <c:pt idx="418">
                  <c:v>143.1</c:v>
                </c:pt>
                <c:pt idx="419">
                  <c:v>154</c:v>
                </c:pt>
                <c:pt idx="420">
                  <c:v>186.6</c:v>
                </c:pt>
                <c:pt idx="421">
                  <c:v>170.8</c:v>
                </c:pt>
                <c:pt idx="422">
                  <c:v>124</c:v>
                </c:pt>
                <c:pt idx="423">
                  <c:v>198.3</c:v>
                </c:pt>
                <c:pt idx="424">
                  <c:v>172.8</c:v>
                </c:pt>
                <c:pt idx="425">
                  <c:v>217.4</c:v>
                </c:pt>
                <c:pt idx="426">
                  <c:v>265.89999999999998</c:v>
                </c:pt>
                <c:pt idx="427">
                  <c:v>98.2</c:v>
                </c:pt>
                <c:pt idx="428">
                  <c:v>214.7</c:v>
                </c:pt>
                <c:pt idx="429">
                  <c:v>168.2</c:v>
                </c:pt>
                <c:pt idx="430">
                  <c:v>202.9</c:v>
                </c:pt>
                <c:pt idx="431">
                  <c:v>261.39999999999998</c:v>
                </c:pt>
                <c:pt idx="432">
                  <c:v>73.3</c:v>
                </c:pt>
                <c:pt idx="433">
                  <c:v>253.7</c:v>
                </c:pt>
                <c:pt idx="434">
                  <c:v>45</c:v>
                </c:pt>
                <c:pt idx="435">
                  <c:v>231.3</c:v>
                </c:pt>
                <c:pt idx="436">
                  <c:v>227.4</c:v>
                </c:pt>
                <c:pt idx="437">
                  <c:v>40.9</c:v>
                </c:pt>
                <c:pt idx="438">
                  <c:v>124.8</c:v>
                </c:pt>
                <c:pt idx="439">
                  <c:v>68.5</c:v>
                </c:pt>
                <c:pt idx="440">
                  <c:v>163</c:v>
                </c:pt>
                <c:pt idx="441">
                  <c:v>213.7</c:v>
                </c:pt>
                <c:pt idx="442">
                  <c:v>201.3</c:v>
                </c:pt>
                <c:pt idx="443">
                  <c:v>48.4</c:v>
                </c:pt>
                <c:pt idx="444">
                  <c:v>166.5</c:v>
                </c:pt>
                <c:pt idx="445">
                  <c:v>216.6</c:v>
                </c:pt>
                <c:pt idx="446">
                  <c:v>107.8</c:v>
                </c:pt>
                <c:pt idx="447">
                  <c:v>141.30000000000001</c:v>
                </c:pt>
                <c:pt idx="448">
                  <c:v>209.9</c:v>
                </c:pt>
                <c:pt idx="449">
                  <c:v>237.5</c:v>
                </c:pt>
                <c:pt idx="450">
                  <c:v>234.5</c:v>
                </c:pt>
                <c:pt idx="451">
                  <c:v>103.1</c:v>
                </c:pt>
                <c:pt idx="452">
                  <c:v>129.5</c:v>
                </c:pt>
                <c:pt idx="453">
                  <c:v>279.8</c:v>
                </c:pt>
                <c:pt idx="454">
                  <c:v>136.80000000000001</c:v>
                </c:pt>
                <c:pt idx="455">
                  <c:v>100.1</c:v>
                </c:pt>
                <c:pt idx="456">
                  <c:v>237.1</c:v>
                </c:pt>
                <c:pt idx="457">
                  <c:v>288.10000000000002</c:v>
                </c:pt>
                <c:pt idx="458">
                  <c:v>194.6</c:v>
                </c:pt>
                <c:pt idx="459">
                  <c:v>194.5</c:v>
                </c:pt>
                <c:pt idx="460">
                  <c:v>174.1</c:v>
                </c:pt>
                <c:pt idx="461">
                  <c:v>131.80000000000001</c:v>
                </c:pt>
                <c:pt idx="462">
                  <c:v>160.6</c:v>
                </c:pt>
                <c:pt idx="463">
                  <c:v>200.7</c:v>
                </c:pt>
                <c:pt idx="464">
                  <c:v>145.6</c:v>
                </c:pt>
                <c:pt idx="465">
                  <c:v>229.4</c:v>
                </c:pt>
                <c:pt idx="466">
                  <c:v>211</c:v>
                </c:pt>
                <c:pt idx="467">
                  <c:v>121.5</c:v>
                </c:pt>
                <c:pt idx="468">
                  <c:v>216</c:v>
                </c:pt>
                <c:pt idx="469">
                  <c:v>293</c:v>
                </c:pt>
                <c:pt idx="470">
                  <c:v>181.5</c:v>
                </c:pt>
                <c:pt idx="471">
                  <c:v>74.3</c:v>
                </c:pt>
                <c:pt idx="472">
                  <c:v>62.3</c:v>
                </c:pt>
                <c:pt idx="473">
                  <c:v>228.6</c:v>
                </c:pt>
                <c:pt idx="474">
                  <c:v>228.1</c:v>
                </c:pt>
                <c:pt idx="475">
                  <c:v>309.89999999999998</c:v>
                </c:pt>
                <c:pt idx="476">
                  <c:v>149.80000000000001</c:v>
                </c:pt>
                <c:pt idx="477">
                  <c:v>183.8</c:v>
                </c:pt>
                <c:pt idx="478">
                  <c:v>186.7</c:v>
                </c:pt>
                <c:pt idx="479">
                  <c:v>209.4</c:v>
                </c:pt>
                <c:pt idx="480">
                  <c:v>223.2</c:v>
                </c:pt>
                <c:pt idx="481">
                  <c:v>164.2</c:v>
                </c:pt>
                <c:pt idx="482">
                  <c:v>150.5</c:v>
                </c:pt>
                <c:pt idx="483">
                  <c:v>234.2</c:v>
                </c:pt>
                <c:pt idx="484">
                  <c:v>55.3</c:v>
                </c:pt>
                <c:pt idx="485">
                  <c:v>221.8</c:v>
                </c:pt>
                <c:pt idx="486">
                  <c:v>169.6</c:v>
                </c:pt>
                <c:pt idx="487">
                  <c:v>89.7</c:v>
                </c:pt>
                <c:pt idx="488">
                  <c:v>80.2</c:v>
                </c:pt>
                <c:pt idx="489">
                  <c:v>125.7</c:v>
                </c:pt>
                <c:pt idx="490">
                  <c:v>176.3</c:v>
                </c:pt>
                <c:pt idx="491">
                  <c:v>207.2</c:v>
                </c:pt>
                <c:pt idx="492">
                  <c:v>205.7</c:v>
                </c:pt>
                <c:pt idx="493">
                  <c:v>157.5</c:v>
                </c:pt>
                <c:pt idx="494">
                  <c:v>160.4</c:v>
                </c:pt>
                <c:pt idx="495">
                  <c:v>214.1</c:v>
                </c:pt>
                <c:pt idx="496">
                  <c:v>102.6</c:v>
                </c:pt>
                <c:pt idx="497">
                  <c:v>202.8</c:v>
                </c:pt>
                <c:pt idx="498">
                  <c:v>57.5</c:v>
                </c:pt>
                <c:pt idx="499">
                  <c:v>169.9</c:v>
                </c:pt>
                <c:pt idx="500">
                  <c:v>335.5</c:v>
                </c:pt>
                <c:pt idx="501">
                  <c:v>139.5</c:v>
                </c:pt>
                <c:pt idx="502">
                  <c:v>142.30000000000001</c:v>
                </c:pt>
                <c:pt idx="503">
                  <c:v>187.8</c:v>
                </c:pt>
                <c:pt idx="504">
                  <c:v>193.7</c:v>
                </c:pt>
                <c:pt idx="505">
                  <c:v>156.4</c:v>
                </c:pt>
                <c:pt idx="506">
                  <c:v>220.7</c:v>
                </c:pt>
                <c:pt idx="507">
                  <c:v>239.8</c:v>
                </c:pt>
                <c:pt idx="508">
                  <c:v>172</c:v>
                </c:pt>
                <c:pt idx="509">
                  <c:v>128.19999999999999</c:v>
                </c:pt>
                <c:pt idx="510">
                  <c:v>130.19999999999999</c:v>
                </c:pt>
                <c:pt idx="511">
                  <c:v>195.4</c:v>
                </c:pt>
                <c:pt idx="512">
                  <c:v>293.3</c:v>
                </c:pt>
                <c:pt idx="513">
                  <c:v>191.3</c:v>
                </c:pt>
                <c:pt idx="514">
                  <c:v>209.6</c:v>
                </c:pt>
                <c:pt idx="515">
                  <c:v>215.7</c:v>
                </c:pt>
                <c:pt idx="516">
                  <c:v>161.4</c:v>
                </c:pt>
                <c:pt idx="517">
                  <c:v>144.19999999999999</c:v>
                </c:pt>
                <c:pt idx="518">
                  <c:v>220.2</c:v>
                </c:pt>
                <c:pt idx="519">
                  <c:v>256.2</c:v>
                </c:pt>
                <c:pt idx="520">
                  <c:v>112.7</c:v>
                </c:pt>
                <c:pt idx="521">
                  <c:v>194.8</c:v>
                </c:pt>
                <c:pt idx="522">
                  <c:v>100.8</c:v>
                </c:pt>
                <c:pt idx="523">
                  <c:v>82.5</c:v>
                </c:pt>
                <c:pt idx="524">
                  <c:v>146.4</c:v>
                </c:pt>
                <c:pt idx="525">
                  <c:v>177.9</c:v>
                </c:pt>
                <c:pt idx="526">
                  <c:v>153.5</c:v>
                </c:pt>
                <c:pt idx="527">
                  <c:v>150.69999999999999</c:v>
                </c:pt>
                <c:pt idx="528">
                  <c:v>180.1</c:v>
                </c:pt>
                <c:pt idx="529">
                  <c:v>265.3</c:v>
                </c:pt>
                <c:pt idx="530">
                  <c:v>128.6</c:v>
                </c:pt>
                <c:pt idx="531">
                  <c:v>161.5</c:v>
                </c:pt>
                <c:pt idx="532">
                  <c:v>165.3</c:v>
                </c:pt>
                <c:pt idx="533">
                  <c:v>195</c:v>
                </c:pt>
                <c:pt idx="534">
                  <c:v>213.8</c:v>
                </c:pt>
                <c:pt idx="535">
                  <c:v>205.5</c:v>
                </c:pt>
                <c:pt idx="536">
                  <c:v>252.9</c:v>
                </c:pt>
                <c:pt idx="537">
                  <c:v>192</c:v>
                </c:pt>
                <c:pt idx="538">
                  <c:v>69.099999999999994</c:v>
                </c:pt>
                <c:pt idx="539">
                  <c:v>261.7</c:v>
                </c:pt>
                <c:pt idx="540">
                  <c:v>235.5</c:v>
                </c:pt>
                <c:pt idx="541">
                  <c:v>213.4</c:v>
                </c:pt>
                <c:pt idx="542">
                  <c:v>263.8</c:v>
                </c:pt>
                <c:pt idx="543">
                  <c:v>183.4</c:v>
                </c:pt>
                <c:pt idx="544">
                  <c:v>157.6</c:v>
                </c:pt>
                <c:pt idx="545">
                  <c:v>175.6</c:v>
                </c:pt>
                <c:pt idx="546">
                  <c:v>242.5</c:v>
                </c:pt>
                <c:pt idx="547">
                  <c:v>151</c:v>
                </c:pt>
                <c:pt idx="548">
                  <c:v>138.1</c:v>
                </c:pt>
                <c:pt idx="549">
                  <c:v>264.7</c:v>
                </c:pt>
                <c:pt idx="550">
                  <c:v>282.3</c:v>
                </c:pt>
                <c:pt idx="551">
                  <c:v>197.1</c:v>
                </c:pt>
                <c:pt idx="552">
                  <c:v>205.3</c:v>
                </c:pt>
                <c:pt idx="553">
                  <c:v>181.8</c:v>
                </c:pt>
                <c:pt idx="554">
                  <c:v>252</c:v>
                </c:pt>
                <c:pt idx="555">
                  <c:v>231.2</c:v>
                </c:pt>
                <c:pt idx="556">
                  <c:v>200.1</c:v>
                </c:pt>
                <c:pt idx="557">
                  <c:v>266.7</c:v>
                </c:pt>
                <c:pt idx="558">
                  <c:v>175.3</c:v>
                </c:pt>
                <c:pt idx="559">
                  <c:v>125.1</c:v>
                </c:pt>
                <c:pt idx="560">
                  <c:v>176.8</c:v>
                </c:pt>
                <c:pt idx="561">
                  <c:v>241.9</c:v>
                </c:pt>
                <c:pt idx="562">
                  <c:v>217.1</c:v>
                </c:pt>
                <c:pt idx="563">
                  <c:v>195.4</c:v>
                </c:pt>
                <c:pt idx="564">
                  <c:v>222.4</c:v>
                </c:pt>
                <c:pt idx="565">
                  <c:v>189.5</c:v>
                </c:pt>
                <c:pt idx="566">
                  <c:v>123.1</c:v>
                </c:pt>
                <c:pt idx="567">
                  <c:v>256.7</c:v>
                </c:pt>
                <c:pt idx="568">
                  <c:v>159.1</c:v>
                </c:pt>
                <c:pt idx="569">
                  <c:v>100.1</c:v>
                </c:pt>
                <c:pt idx="570">
                  <c:v>30.9</c:v>
                </c:pt>
                <c:pt idx="571">
                  <c:v>223.2</c:v>
                </c:pt>
                <c:pt idx="572">
                  <c:v>187.4</c:v>
                </c:pt>
                <c:pt idx="573">
                  <c:v>277.5</c:v>
                </c:pt>
                <c:pt idx="574">
                  <c:v>147.19999999999999</c:v>
                </c:pt>
                <c:pt idx="575">
                  <c:v>185.8</c:v>
                </c:pt>
                <c:pt idx="576">
                  <c:v>155.4</c:v>
                </c:pt>
                <c:pt idx="577">
                  <c:v>154.19999999999999</c:v>
                </c:pt>
                <c:pt idx="578">
                  <c:v>97.6</c:v>
                </c:pt>
                <c:pt idx="579">
                  <c:v>178.8</c:v>
                </c:pt>
                <c:pt idx="580">
                  <c:v>149.30000000000001</c:v>
                </c:pt>
                <c:pt idx="581">
                  <c:v>206</c:v>
                </c:pt>
                <c:pt idx="582">
                  <c:v>216.8</c:v>
                </c:pt>
                <c:pt idx="583">
                  <c:v>103.3</c:v>
                </c:pt>
                <c:pt idx="584">
                  <c:v>139.4</c:v>
                </c:pt>
                <c:pt idx="585">
                  <c:v>191.2</c:v>
                </c:pt>
                <c:pt idx="586">
                  <c:v>160</c:v>
                </c:pt>
                <c:pt idx="587">
                  <c:v>221.7</c:v>
                </c:pt>
                <c:pt idx="588">
                  <c:v>215.6</c:v>
                </c:pt>
                <c:pt idx="589">
                  <c:v>165.3</c:v>
                </c:pt>
                <c:pt idx="590">
                  <c:v>94.7</c:v>
                </c:pt>
                <c:pt idx="591">
                  <c:v>203.2</c:v>
                </c:pt>
                <c:pt idx="592">
                  <c:v>195.3</c:v>
                </c:pt>
                <c:pt idx="593">
                  <c:v>114.4</c:v>
                </c:pt>
                <c:pt idx="594">
                  <c:v>222.8</c:v>
                </c:pt>
                <c:pt idx="595">
                  <c:v>175.9</c:v>
                </c:pt>
                <c:pt idx="596">
                  <c:v>249.9</c:v>
                </c:pt>
                <c:pt idx="597">
                  <c:v>234.5</c:v>
                </c:pt>
                <c:pt idx="598">
                  <c:v>210.7</c:v>
                </c:pt>
                <c:pt idx="599">
                  <c:v>182.3</c:v>
                </c:pt>
                <c:pt idx="600">
                  <c:v>190.3</c:v>
                </c:pt>
                <c:pt idx="601">
                  <c:v>177.1</c:v>
                </c:pt>
                <c:pt idx="602">
                  <c:v>87.2</c:v>
                </c:pt>
                <c:pt idx="603">
                  <c:v>215.6</c:v>
                </c:pt>
                <c:pt idx="604">
                  <c:v>192.8</c:v>
                </c:pt>
                <c:pt idx="605">
                  <c:v>149.30000000000001</c:v>
                </c:pt>
                <c:pt idx="606">
                  <c:v>143.69999999999999</c:v>
                </c:pt>
                <c:pt idx="607">
                  <c:v>224.8</c:v>
                </c:pt>
                <c:pt idx="608">
                  <c:v>261.2</c:v>
                </c:pt>
                <c:pt idx="609">
                  <c:v>196.5</c:v>
                </c:pt>
                <c:pt idx="610">
                  <c:v>271.2</c:v>
                </c:pt>
                <c:pt idx="611">
                  <c:v>207.2</c:v>
                </c:pt>
                <c:pt idx="612">
                  <c:v>300.39999999999998</c:v>
                </c:pt>
                <c:pt idx="613">
                  <c:v>187.5</c:v>
                </c:pt>
                <c:pt idx="614">
                  <c:v>57.1</c:v>
                </c:pt>
                <c:pt idx="615">
                  <c:v>145</c:v>
                </c:pt>
                <c:pt idx="616">
                  <c:v>190.7</c:v>
                </c:pt>
                <c:pt idx="617">
                  <c:v>230.6</c:v>
                </c:pt>
                <c:pt idx="618">
                  <c:v>34</c:v>
                </c:pt>
                <c:pt idx="619">
                  <c:v>193.4</c:v>
                </c:pt>
                <c:pt idx="620">
                  <c:v>202</c:v>
                </c:pt>
                <c:pt idx="621">
                  <c:v>161.30000000000001</c:v>
                </c:pt>
                <c:pt idx="622">
                  <c:v>150.6</c:v>
                </c:pt>
                <c:pt idx="623">
                  <c:v>184.6</c:v>
                </c:pt>
                <c:pt idx="624">
                  <c:v>220.7</c:v>
                </c:pt>
                <c:pt idx="625">
                  <c:v>154</c:v>
                </c:pt>
                <c:pt idx="626">
                  <c:v>121.1</c:v>
                </c:pt>
                <c:pt idx="627">
                  <c:v>182.1</c:v>
                </c:pt>
                <c:pt idx="628">
                  <c:v>109.6</c:v>
                </c:pt>
                <c:pt idx="629">
                  <c:v>209.9</c:v>
                </c:pt>
                <c:pt idx="630">
                  <c:v>213.9</c:v>
                </c:pt>
                <c:pt idx="631">
                  <c:v>115.8</c:v>
                </c:pt>
                <c:pt idx="632">
                  <c:v>276.60000000000002</c:v>
                </c:pt>
                <c:pt idx="633">
                  <c:v>179.4</c:v>
                </c:pt>
                <c:pt idx="634">
                  <c:v>187.3</c:v>
                </c:pt>
                <c:pt idx="635">
                  <c:v>201.2</c:v>
                </c:pt>
                <c:pt idx="636">
                  <c:v>189.6</c:v>
                </c:pt>
                <c:pt idx="637">
                  <c:v>186.8</c:v>
                </c:pt>
                <c:pt idx="638">
                  <c:v>153.5</c:v>
                </c:pt>
                <c:pt idx="639">
                  <c:v>230.9</c:v>
                </c:pt>
                <c:pt idx="640">
                  <c:v>244.9</c:v>
                </c:pt>
                <c:pt idx="641">
                  <c:v>230.9</c:v>
                </c:pt>
                <c:pt idx="642">
                  <c:v>187.1</c:v>
                </c:pt>
                <c:pt idx="643">
                  <c:v>170.7</c:v>
                </c:pt>
                <c:pt idx="644">
                  <c:v>126.9</c:v>
                </c:pt>
                <c:pt idx="645">
                  <c:v>189.5</c:v>
                </c:pt>
                <c:pt idx="646">
                  <c:v>176.9</c:v>
                </c:pt>
                <c:pt idx="647">
                  <c:v>169.4</c:v>
                </c:pt>
                <c:pt idx="648">
                  <c:v>254.4</c:v>
                </c:pt>
                <c:pt idx="649">
                  <c:v>127.7</c:v>
                </c:pt>
                <c:pt idx="650">
                  <c:v>170.5</c:v>
                </c:pt>
                <c:pt idx="651">
                  <c:v>219.1</c:v>
                </c:pt>
                <c:pt idx="652">
                  <c:v>161.9</c:v>
                </c:pt>
                <c:pt idx="653">
                  <c:v>241.7</c:v>
                </c:pt>
                <c:pt idx="654">
                  <c:v>62.8</c:v>
                </c:pt>
                <c:pt idx="655">
                  <c:v>281.10000000000002</c:v>
                </c:pt>
                <c:pt idx="656">
                  <c:v>228.2</c:v>
                </c:pt>
                <c:pt idx="657">
                  <c:v>265.60000000000002</c:v>
                </c:pt>
                <c:pt idx="658">
                  <c:v>214.9</c:v>
                </c:pt>
                <c:pt idx="659">
                  <c:v>110.5</c:v>
                </c:pt>
                <c:pt idx="660">
                  <c:v>281.10000000000002</c:v>
                </c:pt>
                <c:pt idx="661">
                  <c:v>137.80000000000001</c:v>
                </c:pt>
                <c:pt idx="662">
                  <c:v>271.5</c:v>
                </c:pt>
                <c:pt idx="663">
                  <c:v>187.3</c:v>
                </c:pt>
                <c:pt idx="664">
                  <c:v>197</c:v>
                </c:pt>
                <c:pt idx="665">
                  <c:v>180.4</c:v>
                </c:pt>
                <c:pt idx="666">
                  <c:v>148.5</c:v>
                </c:pt>
                <c:pt idx="667">
                  <c:v>197.1</c:v>
                </c:pt>
                <c:pt idx="668">
                  <c:v>153.69999999999999</c:v>
                </c:pt>
                <c:pt idx="669">
                  <c:v>261.3</c:v>
                </c:pt>
                <c:pt idx="670">
                  <c:v>246.2</c:v>
                </c:pt>
                <c:pt idx="671">
                  <c:v>191</c:v>
                </c:pt>
                <c:pt idx="672">
                  <c:v>208.3</c:v>
                </c:pt>
                <c:pt idx="673">
                  <c:v>253</c:v>
                </c:pt>
                <c:pt idx="674">
                  <c:v>202.3</c:v>
                </c:pt>
                <c:pt idx="675">
                  <c:v>127.1</c:v>
                </c:pt>
                <c:pt idx="676">
                  <c:v>186.9</c:v>
                </c:pt>
                <c:pt idx="677">
                  <c:v>194</c:v>
                </c:pt>
                <c:pt idx="678">
                  <c:v>234.8</c:v>
                </c:pt>
                <c:pt idx="679">
                  <c:v>123.7</c:v>
                </c:pt>
                <c:pt idx="680">
                  <c:v>173.9</c:v>
                </c:pt>
                <c:pt idx="681">
                  <c:v>130.9</c:v>
                </c:pt>
                <c:pt idx="682">
                  <c:v>314.60000000000002</c:v>
                </c:pt>
                <c:pt idx="683">
                  <c:v>227.9</c:v>
                </c:pt>
                <c:pt idx="684">
                  <c:v>95.5</c:v>
                </c:pt>
                <c:pt idx="685">
                  <c:v>185.3</c:v>
                </c:pt>
                <c:pt idx="686">
                  <c:v>146.30000000000001</c:v>
                </c:pt>
                <c:pt idx="687">
                  <c:v>184</c:v>
                </c:pt>
                <c:pt idx="688">
                  <c:v>105.8</c:v>
                </c:pt>
                <c:pt idx="689">
                  <c:v>149.4</c:v>
                </c:pt>
                <c:pt idx="690">
                  <c:v>172.1</c:v>
                </c:pt>
                <c:pt idx="691">
                  <c:v>119.1</c:v>
                </c:pt>
                <c:pt idx="692">
                  <c:v>194.2</c:v>
                </c:pt>
                <c:pt idx="693">
                  <c:v>198.8</c:v>
                </c:pt>
                <c:pt idx="694">
                  <c:v>167.7</c:v>
                </c:pt>
                <c:pt idx="695">
                  <c:v>202.2</c:v>
                </c:pt>
                <c:pt idx="696">
                  <c:v>322.5</c:v>
                </c:pt>
                <c:pt idx="697">
                  <c:v>216.2</c:v>
                </c:pt>
                <c:pt idx="698">
                  <c:v>76.400000000000006</c:v>
                </c:pt>
                <c:pt idx="699">
                  <c:v>72.7</c:v>
                </c:pt>
                <c:pt idx="700">
                  <c:v>210.4</c:v>
                </c:pt>
                <c:pt idx="701">
                  <c:v>127.2</c:v>
                </c:pt>
                <c:pt idx="702">
                  <c:v>201.8</c:v>
                </c:pt>
                <c:pt idx="703">
                  <c:v>99.3</c:v>
                </c:pt>
                <c:pt idx="704">
                  <c:v>239.2</c:v>
                </c:pt>
                <c:pt idx="705">
                  <c:v>120.9</c:v>
                </c:pt>
                <c:pt idx="706">
                  <c:v>224.7</c:v>
                </c:pt>
                <c:pt idx="707">
                  <c:v>176.6</c:v>
                </c:pt>
                <c:pt idx="708">
                  <c:v>180.6</c:v>
                </c:pt>
                <c:pt idx="709">
                  <c:v>125.9</c:v>
                </c:pt>
                <c:pt idx="710">
                  <c:v>237.6</c:v>
                </c:pt>
                <c:pt idx="711">
                  <c:v>198.4</c:v>
                </c:pt>
                <c:pt idx="712">
                  <c:v>274.3</c:v>
                </c:pt>
                <c:pt idx="713">
                  <c:v>199.6</c:v>
                </c:pt>
                <c:pt idx="714">
                  <c:v>217.7</c:v>
                </c:pt>
                <c:pt idx="715">
                  <c:v>134.69999999999999</c:v>
                </c:pt>
                <c:pt idx="716">
                  <c:v>256.3</c:v>
                </c:pt>
                <c:pt idx="717">
                  <c:v>183.6</c:v>
                </c:pt>
                <c:pt idx="718">
                  <c:v>176.2</c:v>
                </c:pt>
                <c:pt idx="719">
                  <c:v>205</c:v>
                </c:pt>
                <c:pt idx="720">
                  <c:v>267.89999999999998</c:v>
                </c:pt>
                <c:pt idx="721">
                  <c:v>179.2</c:v>
                </c:pt>
                <c:pt idx="722">
                  <c:v>149.4</c:v>
                </c:pt>
                <c:pt idx="723">
                  <c:v>163.6</c:v>
                </c:pt>
                <c:pt idx="724">
                  <c:v>207.6</c:v>
                </c:pt>
                <c:pt idx="725">
                  <c:v>165.4</c:v>
                </c:pt>
                <c:pt idx="726">
                  <c:v>209.8</c:v>
                </c:pt>
                <c:pt idx="727">
                  <c:v>220.1</c:v>
                </c:pt>
                <c:pt idx="728">
                  <c:v>141.30000000000001</c:v>
                </c:pt>
                <c:pt idx="729">
                  <c:v>196.5</c:v>
                </c:pt>
                <c:pt idx="730">
                  <c:v>180.9</c:v>
                </c:pt>
                <c:pt idx="731">
                  <c:v>206.7</c:v>
                </c:pt>
                <c:pt idx="732">
                  <c:v>166.8</c:v>
                </c:pt>
                <c:pt idx="733">
                  <c:v>127</c:v>
                </c:pt>
                <c:pt idx="734">
                  <c:v>267.39999999999998</c:v>
                </c:pt>
                <c:pt idx="735">
                  <c:v>281</c:v>
                </c:pt>
                <c:pt idx="736">
                  <c:v>270.8</c:v>
                </c:pt>
                <c:pt idx="737">
                  <c:v>171.2</c:v>
                </c:pt>
                <c:pt idx="738">
                  <c:v>162.80000000000001</c:v>
                </c:pt>
                <c:pt idx="739">
                  <c:v>146.30000000000001</c:v>
                </c:pt>
                <c:pt idx="740">
                  <c:v>254.8</c:v>
                </c:pt>
                <c:pt idx="741">
                  <c:v>254.9</c:v>
                </c:pt>
                <c:pt idx="742">
                  <c:v>107.7</c:v>
                </c:pt>
                <c:pt idx="743">
                  <c:v>158.80000000000001</c:v>
                </c:pt>
                <c:pt idx="744">
                  <c:v>198.5</c:v>
                </c:pt>
                <c:pt idx="745">
                  <c:v>178.4</c:v>
                </c:pt>
                <c:pt idx="746">
                  <c:v>110.9</c:v>
                </c:pt>
                <c:pt idx="747">
                  <c:v>166.9</c:v>
                </c:pt>
                <c:pt idx="748">
                  <c:v>244.8</c:v>
                </c:pt>
                <c:pt idx="749">
                  <c:v>120.8</c:v>
                </c:pt>
                <c:pt idx="750">
                  <c:v>126.7</c:v>
                </c:pt>
                <c:pt idx="751">
                  <c:v>215.9</c:v>
                </c:pt>
                <c:pt idx="752">
                  <c:v>209.9</c:v>
                </c:pt>
                <c:pt idx="753">
                  <c:v>321.60000000000002</c:v>
                </c:pt>
                <c:pt idx="754">
                  <c:v>166.6</c:v>
                </c:pt>
                <c:pt idx="755">
                  <c:v>214.2</c:v>
                </c:pt>
                <c:pt idx="756">
                  <c:v>260</c:v>
                </c:pt>
                <c:pt idx="757">
                  <c:v>191.9</c:v>
                </c:pt>
                <c:pt idx="758">
                  <c:v>118.1</c:v>
                </c:pt>
                <c:pt idx="759">
                  <c:v>190.2</c:v>
                </c:pt>
                <c:pt idx="760">
                  <c:v>82.2</c:v>
                </c:pt>
                <c:pt idx="761">
                  <c:v>163.80000000000001</c:v>
                </c:pt>
                <c:pt idx="762">
                  <c:v>159.80000000000001</c:v>
                </c:pt>
                <c:pt idx="763">
                  <c:v>214.3</c:v>
                </c:pt>
                <c:pt idx="764">
                  <c:v>287.3</c:v>
                </c:pt>
                <c:pt idx="765">
                  <c:v>101.2</c:v>
                </c:pt>
                <c:pt idx="766">
                  <c:v>109.1</c:v>
                </c:pt>
                <c:pt idx="767">
                  <c:v>215.9</c:v>
                </c:pt>
                <c:pt idx="768">
                  <c:v>203.4</c:v>
                </c:pt>
                <c:pt idx="769">
                  <c:v>110.1</c:v>
                </c:pt>
                <c:pt idx="770">
                  <c:v>111</c:v>
                </c:pt>
                <c:pt idx="771">
                  <c:v>144.80000000000001</c:v>
                </c:pt>
                <c:pt idx="772">
                  <c:v>135.4</c:v>
                </c:pt>
                <c:pt idx="773">
                  <c:v>84.2</c:v>
                </c:pt>
                <c:pt idx="774">
                  <c:v>209.1</c:v>
                </c:pt>
                <c:pt idx="775">
                  <c:v>130.1</c:v>
                </c:pt>
                <c:pt idx="776">
                  <c:v>241.9</c:v>
                </c:pt>
                <c:pt idx="777">
                  <c:v>67.7</c:v>
                </c:pt>
                <c:pt idx="778">
                  <c:v>200.4</c:v>
                </c:pt>
                <c:pt idx="779">
                  <c:v>125.8</c:v>
                </c:pt>
                <c:pt idx="780">
                  <c:v>128.19999999999999</c:v>
                </c:pt>
                <c:pt idx="781">
                  <c:v>226.3</c:v>
                </c:pt>
                <c:pt idx="782">
                  <c:v>162.30000000000001</c:v>
                </c:pt>
                <c:pt idx="783">
                  <c:v>120.5</c:v>
                </c:pt>
                <c:pt idx="784">
                  <c:v>91.1</c:v>
                </c:pt>
                <c:pt idx="785">
                  <c:v>168.8</c:v>
                </c:pt>
                <c:pt idx="786">
                  <c:v>153.5</c:v>
                </c:pt>
                <c:pt idx="787">
                  <c:v>226.2</c:v>
                </c:pt>
                <c:pt idx="788">
                  <c:v>191.9</c:v>
                </c:pt>
                <c:pt idx="789">
                  <c:v>167.9</c:v>
                </c:pt>
                <c:pt idx="790">
                  <c:v>180</c:v>
                </c:pt>
                <c:pt idx="791">
                  <c:v>257.39999999999998</c:v>
                </c:pt>
                <c:pt idx="792">
                  <c:v>174.4</c:v>
                </c:pt>
                <c:pt idx="793">
                  <c:v>159.69999999999999</c:v>
                </c:pt>
                <c:pt idx="794">
                  <c:v>237.2</c:v>
                </c:pt>
                <c:pt idx="795">
                  <c:v>153.80000000000001</c:v>
                </c:pt>
                <c:pt idx="796">
                  <c:v>205.1</c:v>
                </c:pt>
                <c:pt idx="797">
                  <c:v>175.7</c:v>
                </c:pt>
                <c:pt idx="798">
                  <c:v>155.9</c:v>
                </c:pt>
                <c:pt idx="799">
                  <c:v>154.4</c:v>
                </c:pt>
                <c:pt idx="800">
                  <c:v>150</c:v>
                </c:pt>
                <c:pt idx="801">
                  <c:v>232.4</c:v>
                </c:pt>
                <c:pt idx="802">
                  <c:v>165.4</c:v>
                </c:pt>
                <c:pt idx="803">
                  <c:v>199.2</c:v>
                </c:pt>
                <c:pt idx="804">
                  <c:v>217.6</c:v>
                </c:pt>
                <c:pt idx="805">
                  <c:v>212.1</c:v>
                </c:pt>
                <c:pt idx="806">
                  <c:v>154</c:v>
                </c:pt>
                <c:pt idx="807">
                  <c:v>175.4</c:v>
                </c:pt>
                <c:pt idx="808">
                  <c:v>152</c:v>
                </c:pt>
                <c:pt idx="809">
                  <c:v>230.2</c:v>
                </c:pt>
                <c:pt idx="810">
                  <c:v>174.9</c:v>
                </c:pt>
                <c:pt idx="811">
                  <c:v>190.2</c:v>
                </c:pt>
                <c:pt idx="812">
                  <c:v>176.4</c:v>
                </c:pt>
                <c:pt idx="813">
                  <c:v>160.9</c:v>
                </c:pt>
                <c:pt idx="814">
                  <c:v>228.7</c:v>
                </c:pt>
                <c:pt idx="815">
                  <c:v>144</c:v>
                </c:pt>
                <c:pt idx="816">
                  <c:v>135.9</c:v>
                </c:pt>
                <c:pt idx="817">
                  <c:v>334.3</c:v>
                </c:pt>
                <c:pt idx="818">
                  <c:v>130.5</c:v>
                </c:pt>
                <c:pt idx="819">
                  <c:v>134.19999999999999</c:v>
                </c:pt>
                <c:pt idx="820">
                  <c:v>278</c:v>
                </c:pt>
                <c:pt idx="821">
                  <c:v>105.4</c:v>
                </c:pt>
                <c:pt idx="822">
                  <c:v>188.9</c:v>
                </c:pt>
                <c:pt idx="823">
                  <c:v>111.8</c:v>
                </c:pt>
                <c:pt idx="824">
                  <c:v>159.1</c:v>
                </c:pt>
                <c:pt idx="825">
                  <c:v>212.4</c:v>
                </c:pt>
                <c:pt idx="826">
                  <c:v>142.30000000000001</c:v>
                </c:pt>
                <c:pt idx="827">
                  <c:v>346.8</c:v>
                </c:pt>
                <c:pt idx="828">
                  <c:v>113.9</c:v>
                </c:pt>
                <c:pt idx="829">
                  <c:v>267.89999999999998</c:v>
                </c:pt>
                <c:pt idx="830">
                  <c:v>275.39999999999998</c:v>
                </c:pt>
                <c:pt idx="831">
                  <c:v>192.6</c:v>
                </c:pt>
                <c:pt idx="832">
                  <c:v>91.7</c:v>
                </c:pt>
                <c:pt idx="833">
                  <c:v>126.3</c:v>
                </c:pt>
                <c:pt idx="834">
                  <c:v>190.6</c:v>
                </c:pt>
                <c:pt idx="835">
                  <c:v>116.1</c:v>
                </c:pt>
                <c:pt idx="836">
                  <c:v>217.3</c:v>
                </c:pt>
                <c:pt idx="837">
                  <c:v>179.4</c:v>
                </c:pt>
                <c:pt idx="838">
                  <c:v>207.7</c:v>
                </c:pt>
                <c:pt idx="839">
                  <c:v>125.3</c:v>
                </c:pt>
                <c:pt idx="840">
                  <c:v>138.1</c:v>
                </c:pt>
                <c:pt idx="841">
                  <c:v>169.3</c:v>
                </c:pt>
                <c:pt idx="842">
                  <c:v>201.3</c:v>
                </c:pt>
                <c:pt idx="843">
                  <c:v>190.4</c:v>
                </c:pt>
                <c:pt idx="844">
                  <c:v>143.30000000000001</c:v>
                </c:pt>
                <c:pt idx="845">
                  <c:v>97.4</c:v>
                </c:pt>
                <c:pt idx="846">
                  <c:v>181.4</c:v>
                </c:pt>
                <c:pt idx="847">
                  <c:v>246.4</c:v>
                </c:pt>
                <c:pt idx="848">
                  <c:v>104.9</c:v>
                </c:pt>
                <c:pt idx="849">
                  <c:v>156.19999999999999</c:v>
                </c:pt>
                <c:pt idx="850">
                  <c:v>114.8</c:v>
                </c:pt>
                <c:pt idx="851">
                  <c:v>232.5</c:v>
                </c:pt>
                <c:pt idx="852">
                  <c:v>143.6</c:v>
                </c:pt>
                <c:pt idx="853">
                  <c:v>176.7</c:v>
                </c:pt>
                <c:pt idx="854">
                  <c:v>263.39999999999998</c:v>
                </c:pt>
                <c:pt idx="855">
                  <c:v>146.4</c:v>
                </c:pt>
                <c:pt idx="856">
                  <c:v>145</c:v>
                </c:pt>
                <c:pt idx="857">
                  <c:v>167.8</c:v>
                </c:pt>
                <c:pt idx="858">
                  <c:v>142.5</c:v>
                </c:pt>
                <c:pt idx="859">
                  <c:v>133</c:v>
                </c:pt>
                <c:pt idx="860">
                  <c:v>252.9</c:v>
                </c:pt>
                <c:pt idx="861">
                  <c:v>95</c:v>
                </c:pt>
                <c:pt idx="862">
                  <c:v>194.2</c:v>
                </c:pt>
                <c:pt idx="863">
                  <c:v>222.8</c:v>
                </c:pt>
                <c:pt idx="864">
                  <c:v>216</c:v>
                </c:pt>
                <c:pt idx="865">
                  <c:v>146.30000000000001</c:v>
                </c:pt>
                <c:pt idx="866">
                  <c:v>94.4</c:v>
                </c:pt>
                <c:pt idx="867">
                  <c:v>190.4</c:v>
                </c:pt>
                <c:pt idx="868">
                  <c:v>142.6</c:v>
                </c:pt>
                <c:pt idx="869">
                  <c:v>134.19999999999999</c:v>
                </c:pt>
                <c:pt idx="870">
                  <c:v>111.9</c:v>
                </c:pt>
                <c:pt idx="871">
                  <c:v>122.8</c:v>
                </c:pt>
                <c:pt idx="872">
                  <c:v>189.3</c:v>
                </c:pt>
                <c:pt idx="873">
                  <c:v>240.4</c:v>
                </c:pt>
                <c:pt idx="874">
                  <c:v>93.5</c:v>
                </c:pt>
                <c:pt idx="875">
                  <c:v>158.6</c:v>
                </c:pt>
                <c:pt idx="876">
                  <c:v>243.2</c:v>
                </c:pt>
                <c:pt idx="877">
                  <c:v>176.4</c:v>
                </c:pt>
                <c:pt idx="878">
                  <c:v>220.9</c:v>
                </c:pt>
                <c:pt idx="879">
                  <c:v>144.4</c:v>
                </c:pt>
                <c:pt idx="880">
                  <c:v>212.3</c:v>
                </c:pt>
                <c:pt idx="881">
                  <c:v>147</c:v>
                </c:pt>
                <c:pt idx="882">
                  <c:v>96.2</c:v>
                </c:pt>
                <c:pt idx="883">
                  <c:v>263.39999999999998</c:v>
                </c:pt>
                <c:pt idx="884">
                  <c:v>162.30000000000001</c:v>
                </c:pt>
                <c:pt idx="885">
                  <c:v>183.6</c:v>
                </c:pt>
                <c:pt idx="886">
                  <c:v>201.4</c:v>
                </c:pt>
                <c:pt idx="887">
                  <c:v>123</c:v>
                </c:pt>
                <c:pt idx="888">
                  <c:v>239.2</c:v>
                </c:pt>
                <c:pt idx="889">
                  <c:v>193</c:v>
                </c:pt>
                <c:pt idx="890">
                  <c:v>116.7</c:v>
                </c:pt>
                <c:pt idx="891">
                  <c:v>93.8</c:v>
                </c:pt>
                <c:pt idx="892">
                  <c:v>239.5</c:v>
                </c:pt>
                <c:pt idx="893">
                  <c:v>216</c:v>
                </c:pt>
                <c:pt idx="894">
                  <c:v>187.4</c:v>
                </c:pt>
                <c:pt idx="895">
                  <c:v>160.4</c:v>
                </c:pt>
                <c:pt idx="896">
                  <c:v>205.3</c:v>
                </c:pt>
                <c:pt idx="897">
                  <c:v>219.1</c:v>
                </c:pt>
                <c:pt idx="898">
                  <c:v>232.8</c:v>
                </c:pt>
                <c:pt idx="899">
                  <c:v>162</c:v>
                </c:pt>
                <c:pt idx="900">
                  <c:v>25.9</c:v>
                </c:pt>
                <c:pt idx="901">
                  <c:v>322.3</c:v>
                </c:pt>
                <c:pt idx="902">
                  <c:v>209.9</c:v>
                </c:pt>
                <c:pt idx="903">
                  <c:v>191.5</c:v>
                </c:pt>
                <c:pt idx="904">
                  <c:v>291.10000000000002</c:v>
                </c:pt>
                <c:pt idx="905">
                  <c:v>215.6</c:v>
                </c:pt>
                <c:pt idx="906">
                  <c:v>208.8</c:v>
                </c:pt>
                <c:pt idx="907">
                  <c:v>255.9</c:v>
                </c:pt>
                <c:pt idx="908">
                  <c:v>252.7</c:v>
                </c:pt>
                <c:pt idx="909">
                  <c:v>132.1</c:v>
                </c:pt>
                <c:pt idx="910">
                  <c:v>217</c:v>
                </c:pt>
                <c:pt idx="911">
                  <c:v>101.9</c:v>
                </c:pt>
                <c:pt idx="912">
                  <c:v>211.5</c:v>
                </c:pt>
                <c:pt idx="913">
                  <c:v>166.3</c:v>
                </c:pt>
                <c:pt idx="914">
                  <c:v>185.2</c:v>
                </c:pt>
                <c:pt idx="915">
                  <c:v>245.2</c:v>
                </c:pt>
                <c:pt idx="916">
                  <c:v>274.39999999999998</c:v>
                </c:pt>
                <c:pt idx="917">
                  <c:v>98.4</c:v>
                </c:pt>
                <c:pt idx="918">
                  <c:v>279.89999999999998</c:v>
                </c:pt>
                <c:pt idx="919">
                  <c:v>187.2</c:v>
                </c:pt>
                <c:pt idx="920">
                  <c:v>276.2</c:v>
                </c:pt>
                <c:pt idx="921">
                  <c:v>200.4</c:v>
                </c:pt>
                <c:pt idx="922">
                  <c:v>162.30000000000001</c:v>
                </c:pt>
                <c:pt idx="923">
                  <c:v>176.9</c:v>
                </c:pt>
                <c:pt idx="924">
                  <c:v>165.5</c:v>
                </c:pt>
                <c:pt idx="925">
                  <c:v>217.8</c:v>
                </c:pt>
                <c:pt idx="926">
                  <c:v>201.4</c:v>
                </c:pt>
                <c:pt idx="927">
                  <c:v>190.5</c:v>
                </c:pt>
                <c:pt idx="928">
                  <c:v>179.9</c:v>
                </c:pt>
                <c:pt idx="929">
                  <c:v>235.9</c:v>
                </c:pt>
                <c:pt idx="930">
                  <c:v>140.4</c:v>
                </c:pt>
                <c:pt idx="931">
                  <c:v>144.6</c:v>
                </c:pt>
                <c:pt idx="932">
                  <c:v>189</c:v>
                </c:pt>
                <c:pt idx="933">
                  <c:v>101</c:v>
                </c:pt>
                <c:pt idx="934">
                  <c:v>206.3</c:v>
                </c:pt>
                <c:pt idx="935">
                  <c:v>165.1</c:v>
                </c:pt>
                <c:pt idx="936">
                  <c:v>165</c:v>
                </c:pt>
                <c:pt idx="937">
                  <c:v>155.9</c:v>
                </c:pt>
                <c:pt idx="938">
                  <c:v>199.2</c:v>
                </c:pt>
                <c:pt idx="939">
                  <c:v>155.30000000000001</c:v>
                </c:pt>
                <c:pt idx="940">
                  <c:v>208.3</c:v>
                </c:pt>
                <c:pt idx="941">
                  <c:v>157.1</c:v>
                </c:pt>
                <c:pt idx="942">
                  <c:v>154.4</c:v>
                </c:pt>
                <c:pt idx="943">
                  <c:v>189.1</c:v>
                </c:pt>
                <c:pt idx="944">
                  <c:v>131.5</c:v>
                </c:pt>
                <c:pt idx="945">
                  <c:v>166.4</c:v>
                </c:pt>
                <c:pt idx="946">
                  <c:v>87.7</c:v>
                </c:pt>
                <c:pt idx="947">
                  <c:v>184.1</c:v>
                </c:pt>
                <c:pt idx="948">
                  <c:v>103.3</c:v>
                </c:pt>
                <c:pt idx="949">
                  <c:v>35.1</c:v>
                </c:pt>
                <c:pt idx="950">
                  <c:v>78.5</c:v>
                </c:pt>
                <c:pt idx="951">
                  <c:v>148.1</c:v>
                </c:pt>
                <c:pt idx="952">
                  <c:v>251.6</c:v>
                </c:pt>
                <c:pt idx="953">
                  <c:v>270.3</c:v>
                </c:pt>
                <c:pt idx="954">
                  <c:v>156.6</c:v>
                </c:pt>
                <c:pt idx="955">
                  <c:v>139.4</c:v>
                </c:pt>
                <c:pt idx="956">
                  <c:v>220.2</c:v>
                </c:pt>
                <c:pt idx="957">
                  <c:v>214.1</c:v>
                </c:pt>
                <c:pt idx="958">
                  <c:v>196</c:v>
                </c:pt>
                <c:pt idx="959">
                  <c:v>179.4</c:v>
                </c:pt>
                <c:pt idx="960">
                  <c:v>216.7</c:v>
                </c:pt>
                <c:pt idx="961">
                  <c:v>151.6</c:v>
                </c:pt>
                <c:pt idx="962">
                  <c:v>262.2</c:v>
                </c:pt>
                <c:pt idx="963">
                  <c:v>173.6</c:v>
                </c:pt>
                <c:pt idx="964">
                  <c:v>217.2</c:v>
                </c:pt>
                <c:pt idx="965">
                  <c:v>95.4</c:v>
                </c:pt>
                <c:pt idx="966">
                  <c:v>214.6</c:v>
                </c:pt>
                <c:pt idx="967">
                  <c:v>131.6</c:v>
                </c:pt>
                <c:pt idx="968">
                  <c:v>168.4</c:v>
                </c:pt>
                <c:pt idx="969">
                  <c:v>146.4</c:v>
                </c:pt>
                <c:pt idx="970">
                  <c:v>183</c:v>
                </c:pt>
                <c:pt idx="971">
                  <c:v>103.3</c:v>
                </c:pt>
                <c:pt idx="972">
                  <c:v>112.2</c:v>
                </c:pt>
                <c:pt idx="973">
                  <c:v>170.7</c:v>
                </c:pt>
                <c:pt idx="974">
                  <c:v>172.5</c:v>
                </c:pt>
                <c:pt idx="975">
                  <c:v>187.8</c:v>
                </c:pt>
                <c:pt idx="976">
                  <c:v>307.10000000000002</c:v>
                </c:pt>
                <c:pt idx="977">
                  <c:v>154</c:v>
                </c:pt>
                <c:pt idx="978">
                  <c:v>125.6</c:v>
                </c:pt>
                <c:pt idx="979">
                  <c:v>199.3</c:v>
                </c:pt>
                <c:pt idx="980">
                  <c:v>157.9</c:v>
                </c:pt>
                <c:pt idx="981">
                  <c:v>203.4</c:v>
                </c:pt>
                <c:pt idx="982">
                  <c:v>92.8</c:v>
                </c:pt>
                <c:pt idx="983">
                  <c:v>216.8</c:v>
                </c:pt>
                <c:pt idx="984">
                  <c:v>193.2</c:v>
                </c:pt>
                <c:pt idx="985">
                  <c:v>113.2</c:v>
                </c:pt>
                <c:pt idx="986">
                  <c:v>166.2</c:v>
                </c:pt>
                <c:pt idx="987">
                  <c:v>207.8</c:v>
                </c:pt>
                <c:pt idx="988">
                  <c:v>245.4</c:v>
                </c:pt>
                <c:pt idx="989">
                  <c:v>287.10000000000002</c:v>
                </c:pt>
                <c:pt idx="990">
                  <c:v>192.3</c:v>
                </c:pt>
                <c:pt idx="991">
                  <c:v>194.2</c:v>
                </c:pt>
                <c:pt idx="992">
                  <c:v>211</c:v>
                </c:pt>
                <c:pt idx="993">
                  <c:v>141.9</c:v>
                </c:pt>
                <c:pt idx="994">
                  <c:v>220.5</c:v>
                </c:pt>
                <c:pt idx="995">
                  <c:v>157.4</c:v>
                </c:pt>
                <c:pt idx="996">
                  <c:v>143.5</c:v>
                </c:pt>
                <c:pt idx="997">
                  <c:v>156</c:v>
                </c:pt>
                <c:pt idx="998">
                  <c:v>160.1</c:v>
                </c:pt>
                <c:pt idx="999">
                  <c:v>235.1</c:v>
                </c:pt>
                <c:pt idx="1000">
                  <c:v>160</c:v>
                </c:pt>
                <c:pt idx="1001">
                  <c:v>194.8</c:v>
                </c:pt>
                <c:pt idx="1002">
                  <c:v>247.8</c:v>
                </c:pt>
                <c:pt idx="1003">
                  <c:v>221.2</c:v>
                </c:pt>
                <c:pt idx="1004">
                  <c:v>231.8</c:v>
                </c:pt>
                <c:pt idx="1005">
                  <c:v>215.9</c:v>
                </c:pt>
                <c:pt idx="1006">
                  <c:v>217.1</c:v>
                </c:pt>
                <c:pt idx="1007">
                  <c:v>83.5</c:v>
                </c:pt>
                <c:pt idx="1008">
                  <c:v>183.3</c:v>
                </c:pt>
                <c:pt idx="1009">
                  <c:v>236.8</c:v>
                </c:pt>
                <c:pt idx="1010">
                  <c:v>193.8</c:v>
                </c:pt>
                <c:pt idx="1011">
                  <c:v>134</c:v>
                </c:pt>
                <c:pt idx="1012">
                  <c:v>176.6</c:v>
                </c:pt>
                <c:pt idx="1013">
                  <c:v>191.4</c:v>
                </c:pt>
                <c:pt idx="1014">
                  <c:v>174.8</c:v>
                </c:pt>
                <c:pt idx="1015">
                  <c:v>275.2</c:v>
                </c:pt>
                <c:pt idx="1016">
                  <c:v>174</c:v>
                </c:pt>
                <c:pt idx="1017">
                  <c:v>165</c:v>
                </c:pt>
                <c:pt idx="1018">
                  <c:v>228.7</c:v>
                </c:pt>
                <c:pt idx="1019">
                  <c:v>107.9</c:v>
                </c:pt>
                <c:pt idx="1020">
                  <c:v>221.3</c:v>
                </c:pt>
                <c:pt idx="1021">
                  <c:v>141.1</c:v>
                </c:pt>
                <c:pt idx="1022">
                  <c:v>166.4</c:v>
                </c:pt>
                <c:pt idx="1023">
                  <c:v>249.6</c:v>
                </c:pt>
                <c:pt idx="1024">
                  <c:v>178.6</c:v>
                </c:pt>
                <c:pt idx="1025">
                  <c:v>139</c:v>
                </c:pt>
                <c:pt idx="1026">
                  <c:v>134.30000000000001</c:v>
                </c:pt>
                <c:pt idx="1027">
                  <c:v>215.9</c:v>
                </c:pt>
                <c:pt idx="1028">
                  <c:v>178.4</c:v>
                </c:pt>
                <c:pt idx="1029">
                  <c:v>106.4</c:v>
                </c:pt>
                <c:pt idx="1030">
                  <c:v>170.7</c:v>
                </c:pt>
                <c:pt idx="1031">
                  <c:v>184.5</c:v>
                </c:pt>
                <c:pt idx="1032">
                  <c:v>161.19999999999999</c:v>
                </c:pt>
                <c:pt idx="1033">
                  <c:v>84.9</c:v>
                </c:pt>
                <c:pt idx="1034">
                  <c:v>217.9</c:v>
                </c:pt>
                <c:pt idx="1035">
                  <c:v>243</c:v>
                </c:pt>
                <c:pt idx="1036">
                  <c:v>128.19999999999999</c:v>
                </c:pt>
                <c:pt idx="1037">
                  <c:v>126.3</c:v>
                </c:pt>
                <c:pt idx="1038">
                  <c:v>178.7</c:v>
                </c:pt>
                <c:pt idx="1039">
                  <c:v>159</c:v>
                </c:pt>
                <c:pt idx="1040">
                  <c:v>150.9</c:v>
                </c:pt>
                <c:pt idx="1041">
                  <c:v>219.9</c:v>
                </c:pt>
                <c:pt idx="1042">
                  <c:v>168</c:v>
                </c:pt>
                <c:pt idx="1043">
                  <c:v>162.1</c:v>
                </c:pt>
                <c:pt idx="1044">
                  <c:v>198.8</c:v>
                </c:pt>
                <c:pt idx="1045">
                  <c:v>256.8</c:v>
                </c:pt>
                <c:pt idx="1046">
                  <c:v>196.8</c:v>
                </c:pt>
                <c:pt idx="1047">
                  <c:v>140.1</c:v>
                </c:pt>
                <c:pt idx="1048">
                  <c:v>194.3</c:v>
                </c:pt>
                <c:pt idx="1049">
                  <c:v>117.6</c:v>
                </c:pt>
                <c:pt idx="1050">
                  <c:v>193.7</c:v>
                </c:pt>
                <c:pt idx="1051">
                  <c:v>243.1</c:v>
                </c:pt>
                <c:pt idx="1052">
                  <c:v>145.4</c:v>
                </c:pt>
                <c:pt idx="1053">
                  <c:v>229.3</c:v>
                </c:pt>
                <c:pt idx="1054">
                  <c:v>186.4</c:v>
                </c:pt>
                <c:pt idx="1055">
                  <c:v>76.099999999999994</c:v>
                </c:pt>
                <c:pt idx="1056">
                  <c:v>162.80000000000001</c:v>
                </c:pt>
                <c:pt idx="1057">
                  <c:v>182.3</c:v>
                </c:pt>
                <c:pt idx="1058">
                  <c:v>194.4</c:v>
                </c:pt>
                <c:pt idx="1059">
                  <c:v>189.3</c:v>
                </c:pt>
                <c:pt idx="1060">
                  <c:v>160.1</c:v>
                </c:pt>
                <c:pt idx="1061">
                  <c:v>145</c:v>
                </c:pt>
                <c:pt idx="1062">
                  <c:v>220.7</c:v>
                </c:pt>
                <c:pt idx="1063">
                  <c:v>224.7</c:v>
                </c:pt>
                <c:pt idx="1064">
                  <c:v>147</c:v>
                </c:pt>
                <c:pt idx="1065">
                  <c:v>260.8</c:v>
                </c:pt>
                <c:pt idx="1066">
                  <c:v>155.4</c:v>
                </c:pt>
                <c:pt idx="1067">
                  <c:v>166.2</c:v>
                </c:pt>
                <c:pt idx="1068">
                  <c:v>211.8</c:v>
                </c:pt>
                <c:pt idx="1069">
                  <c:v>162.69999999999999</c:v>
                </c:pt>
                <c:pt idx="1070">
                  <c:v>237.1</c:v>
                </c:pt>
                <c:pt idx="1071">
                  <c:v>166.2</c:v>
                </c:pt>
                <c:pt idx="1072">
                  <c:v>121.7</c:v>
                </c:pt>
                <c:pt idx="1073">
                  <c:v>176.4</c:v>
                </c:pt>
                <c:pt idx="1074">
                  <c:v>67.400000000000006</c:v>
                </c:pt>
                <c:pt idx="1075">
                  <c:v>229.7</c:v>
                </c:pt>
                <c:pt idx="1076">
                  <c:v>176</c:v>
                </c:pt>
                <c:pt idx="1077">
                  <c:v>247.7</c:v>
                </c:pt>
                <c:pt idx="1078">
                  <c:v>115.4</c:v>
                </c:pt>
                <c:pt idx="1079">
                  <c:v>112.2</c:v>
                </c:pt>
                <c:pt idx="1080">
                  <c:v>162.6</c:v>
                </c:pt>
                <c:pt idx="1081">
                  <c:v>229.4</c:v>
                </c:pt>
                <c:pt idx="1082">
                  <c:v>139.6</c:v>
                </c:pt>
                <c:pt idx="1083">
                  <c:v>263.8</c:v>
                </c:pt>
                <c:pt idx="1084">
                  <c:v>114.3</c:v>
                </c:pt>
                <c:pt idx="1085">
                  <c:v>196.3</c:v>
                </c:pt>
                <c:pt idx="1086">
                  <c:v>253.2</c:v>
                </c:pt>
                <c:pt idx="1087">
                  <c:v>98</c:v>
                </c:pt>
                <c:pt idx="1088">
                  <c:v>249.4</c:v>
                </c:pt>
                <c:pt idx="1089">
                  <c:v>129.6</c:v>
                </c:pt>
                <c:pt idx="1090">
                  <c:v>221.3</c:v>
                </c:pt>
                <c:pt idx="1091">
                  <c:v>220.7</c:v>
                </c:pt>
                <c:pt idx="1092">
                  <c:v>87.6</c:v>
                </c:pt>
                <c:pt idx="1093">
                  <c:v>203.6</c:v>
                </c:pt>
                <c:pt idx="1094">
                  <c:v>213.6</c:v>
                </c:pt>
                <c:pt idx="1095">
                  <c:v>181.6</c:v>
                </c:pt>
                <c:pt idx="1096">
                  <c:v>215.4</c:v>
                </c:pt>
                <c:pt idx="1097">
                  <c:v>199.2</c:v>
                </c:pt>
                <c:pt idx="1098">
                  <c:v>115</c:v>
                </c:pt>
                <c:pt idx="1099">
                  <c:v>270.5</c:v>
                </c:pt>
                <c:pt idx="1100">
                  <c:v>222.2</c:v>
                </c:pt>
                <c:pt idx="1101">
                  <c:v>61.9</c:v>
                </c:pt>
                <c:pt idx="1102">
                  <c:v>141.1</c:v>
                </c:pt>
                <c:pt idx="1103">
                  <c:v>189.2</c:v>
                </c:pt>
                <c:pt idx="1104">
                  <c:v>196</c:v>
                </c:pt>
                <c:pt idx="1105">
                  <c:v>171.6</c:v>
                </c:pt>
                <c:pt idx="1106">
                  <c:v>174</c:v>
                </c:pt>
                <c:pt idx="1107">
                  <c:v>78.599999999999994</c:v>
                </c:pt>
                <c:pt idx="1108">
                  <c:v>200.9</c:v>
                </c:pt>
                <c:pt idx="1109">
                  <c:v>141.30000000000001</c:v>
                </c:pt>
                <c:pt idx="1110">
                  <c:v>235.8</c:v>
                </c:pt>
                <c:pt idx="1111">
                  <c:v>185.1</c:v>
                </c:pt>
                <c:pt idx="1112">
                  <c:v>254.3</c:v>
                </c:pt>
                <c:pt idx="1113">
                  <c:v>183</c:v>
                </c:pt>
                <c:pt idx="1114">
                  <c:v>163.5</c:v>
                </c:pt>
                <c:pt idx="1115">
                  <c:v>207.9</c:v>
                </c:pt>
                <c:pt idx="1116">
                  <c:v>248.6</c:v>
                </c:pt>
                <c:pt idx="1117">
                  <c:v>185.4</c:v>
                </c:pt>
                <c:pt idx="1118">
                  <c:v>197.8</c:v>
                </c:pt>
                <c:pt idx="1119">
                  <c:v>132.1</c:v>
                </c:pt>
                <c:pt idx="1120">
                  <c:v>197.1</c:v>
                </c:pt>
                <c:pt idx="1121">
                  <c:v>154.6</c:v>
                </c:pt>
                <c:pt idx="1122">
                  <c:v>96.8</c:v>
                </c:pt>
                <c:pt idx="1123">
                  <c:v>172</c:v>
                </c:pt>
                <c:pt idx="1124">
                  <c:v>151.1</c:v>
                </c:pt>
                <c:pt idx="1125">
                  <c:v>209.6</c:v>
                </c:pt>
                <c:pt idx="1126">
                  <c:v>247</c:v>
                </c:pt>
                <c:pt idx="1127">
                  <c:v>221.4</c:v>
                </c:pt>
                <c:pt idx="1128">
                  <c:v>321.3</c:v>
                </c:pt>
                <c:pt idx="1129">
                  <c:v>243.7</c:v>
                </c:pt>
                <c:pt idx="1130">
                  <c:v>251.5</c:v>
                </c:pt>
                <c:pt idx="1131">
                  <c:v>236.9</c:v>
                </c:pt>
                <c:pt idx="1132">
                  <c:v>159.69999999999999</c:v>
                </c:pt>
                <c:pt idx="1133">
                  <c:v>148.19999999999999</c:v>
                </c:pt>
                <c:pt idx="1134">
                  <c:v>150.9</c:v>
                </c:pt>
                <c:pt idx="1135">
                  <c:v>210.5</c:v>
                </c:pt>
                <c:pt idx="1136">
                  <c:v>254.7</c:v>
                </c:pt>
                <c:pt idx="1137">
                  <c:v>284.39999999999998</c:v>
                </c:pt>
                <c:pt idx="1138">
                  <c:v>0</c:v>
                </c:pt>
                <c:pt idx="1139">
                  <c:v>133.69999999999999</c:v>
                </c:pt>
                <c:pt idx="1140">
                  <c:v>224.9</c:v>
                </c:pt>
                <c:pt idx="1141">
                  <c:v>151.80000000000001</c:v>
                </c:pt>
                <c:pt idx="1142">
                  <c:v>141.4</c:v>
                </c:pt>
                <c:pt idx="1143">
                  <c:v>285.7</c:v>
                </c:pt>
                <c:pt idx="1144">
                  <c:v>58.4</c:v>
                </c:pt>
                <c:pt idx="1145">
                  <c:v>90.4</c:v>
                </c:pt>
                <c:pt idx="1146">
                  <c:v>114.4</c:v>
                </c:pt>
                <c:pt idx="1147">
                  <c:v>147.69999999999999</c:v>
                </c:pt>
                <c:pt idx="1148">
                  <c:v>302.7</c:v>
                </c:pt>
                <c:pt idx="1149">
                  <c:v>169.7</c:v>
                </c:pt>
                <c:pt idx="1150">
                  <c:v>227.2</c:v>
                </c:pt>
                <c:pt idx="1151">
                  <c:v>217.8</c:v>
                </c:pt>
                <c:pt idx="1152">
                  <c:v>124.2</c:v>
                </c:pt>
                <c:pt idx="1153">
                  <c:v>206.2</c:v>
                </c:pt>
                <c:pt idx="1154">
                  <c:v>132.9</c:v>
                </c:pt>
                <c:pt idx="1155">
                  <c:v>104.9</c:v>
                </c:pt>
                <c:pt idx="1156">
                  <c:v>245</c:v>
                </c:pt>
                <c:pt idx="1157">
                  <c:v>184.5</c:v>
                </c:pt>
                <c:pt idx="1158">
                  <c:v>89.5</c:v>
                </c:pt>
                <c:pt idx="1159">
                  <c:v>235.6</c:v>
                </c:pt>
                <c:pt idx="1160">
                  <c:v>186</c:v>
                </c:pt>
                <c:pt idx="1161">
                  <c:v>223.9</c:v>
                </c:pt>
                <c:pt idx="1162">
                  <c:v>179.5</c:v>
                </c:pt>
                <c:pt idx="1163">
                  <c:v>169.4</c:v>
                </c:pt>
                <c:pt idx="1164">
                  <c:v>118.1</c:v>
                </c:pt>
                <c:pt idx="1165">
                  <c:v>112</c:v>
                </c:pt>
                <c:pt idx="1166">
                  <c:v>168.4</c:v>
                </c:pt>
                <c:pt idx="1167">
                  <c:v>214.3</c:v>
                </c:pt>
                <c:pt idx="1168">
                  <c:v>245.7</c:v>
                </c:pt>
                <c:pt idx="1169">
                  <c:v>142.80000000000001</c:v>
                </c:pt>
                <c:pt idx="1170">
                  <c:v>202.4</c:v>
                </c:pt>
                <c:pt idx="1171">
                  <c:v>116.8</c:v>
                </c:pt>
                <c:pt idx="1172">
                  <c:v>155.69999999999999</c:v>
                </c:pt>
                <c:pt idx="1173">
                  <c:v>138.1</c:v>
                </c:pt>
                <c:pt idx="1174">
                  <c:v>51.9</c:v>
                </c:pt>
                <c:pt idx="1175">
                  <c:v>171.5</c:v>
                </c:pt>
                <c:pt idx="1176">
                  <c:v>194.1</c:v>
                </c:pt>
                <c:pt idx="1177">
                  <c:v>115.7</c:v>
                </c:pt>
                <c:pt idx="1178">
                  <c:v>269.7</c:v>
                </c:pt>
                <c:pt idx="1179">
                  <c:v>246.4</c:v>
                </c:pt>
                <c:pt idx="1180">
                  <c:v>227.4</c:v>
                </c:pt>
                <c:pt idx="1181">
                  <c:v>189.8</c:v>
                </c:pt>
                <c:pt idx="1182">
                  <c:v>188.9</c:v>
                </c:pt>
                <c:pt idx="1183">
                  <c:v>0</c:v>
                </c:pt>
                <c:pt idx="1184">
                  <c:v>110.5</c:v>
                </c:pt>
                <c:pt idx="1185">
                  <c:v>167.6</c:v>
                </c:pt>
                <c:pt idx="1186">
                  <c:v>132</c:v>
                </c:pt>
                <c:pt idx="1187">
                  <c:v>213.4</c:v>
                </c:pt>
                <c:pt idx="1188">
                  <c:v>175.4</c:v>
                </c:pt>
                <c:pt idx="1189">
                  <c:v>82.6</c:v>
                </c:pt>
                <c:pt idx="1190">
                  <c:v>143.19999999999999</c:v>
                </c:pt>
                <c:pt idx="1191">
                  <c:v>125.5</c:v>
                </c:pt>
                <c:pt idx="1192">
                  <c:v>82.3</c:v>
                </c:pt>
                <c:pt idx="1193">
                  <c:v>165.6</c:v>
                </c:pt>
                <c:pt idx="1194">
                  <c:v>162.1</c:v>
                </c:pt>
                <c:pt idx="1195">
                  <c:v>166.6</c:v>
                </c:pt>
                <c:pt idx="1196">
                  <c:v>135.9</c:v>
                </c:pt>
                <c:pt idx="1197">
                  <c:v>165.7</c:v>
                </c:pt>
                <c:pt idx="1198">
                  <c:v>176.1</c:v>
                </c:pt>
                <c:pt idx="1199">
                  <c:v>142.30000000000001</c:v>
                </c:pt>
                <c:pt idx="1200">
                  <c:v>83.2</c:v>
                </c:pt>
                <c:pt idx="1201">
                  <c:v>235</c:v>
                </c:pt>
                <c:pt idx="1202">
                  <c:v>105.7</c:v>
                </c:pt>
                <c:pt idx="1203">
                  <c:v>149.4</c:v>
                </c:pt>
                <c:pt idx="1204">
                  <c:v>264.7</c:v>
                </c:pt>
                <c:pt idx="1205">
                  <c:v>160.30000000000001</c:v>
                </c:pt>
                <c:pt idx="1206">
                  <c:v>95.9</c:v>
                </c:pt>
                <c:pt idx="1207">
                  <c:v>140.69999999999999</c:v>
                </c:pt>
                <c:pt idx="1208">
                  <c:v>119.7</c:v>
                </c:pt>
                <c:pt idx="1209">
                  <c:v>99.9</c:v>
                </c:pt>
                <c:pt idx="1210">
                  <c:v>250.9</c:v>
                </c:pt>
                <c:pt idx="1211">
                  <c:v>200.6</c:v>
                </c:pt>
                <c:pt idx="1212">
                  <c:v>209.8</c:v>
                </c:pt>
                <c:pt idx="1213">
                  <c:v>198</c:v>
                </c:pt>
                <c:pt idx="1214">
                  <c:v>239.8</c:v>
                </c:pt>
                <c:pt idx="1215">
                  <c:v>220.9</c:v>
                </c:pt>
                <c:pt idx="1216">
                  <c:v>226.4</c:v>
                </c:pt>
                <c:pt idx="1217">
                  <c:v>203.2</c:v>
                </c:pt>
                <c:pt idx="1218">
                  <c:v>136.69999999999999</c:v>
                </c:pt>
                <c:pt idx="1219">
                  <c:v>152.6</c:v>
                </c:pt>
                <c:pt idx="1220">
                  <c:v>274.89999999999998</c:v>
                </c:pt>
                <c:pt idx="1221">
                  <c:v>222.3</c:v>
                </c:pt>
                <c:pt idx="1222">
                  <c:v>222.5</c:v>
                </c:pt>
                <c:pt idx="1223">
                  <c:v>128.80000000000001</c:v>
                </c:pt>
                <c:pt idx="1224">
                  <c:v>174.3</c:v>
                </c:pt>
                <c:pt idx="1225">
                  <c:v>242.5</c:v>
                </c:pt>
                <c:pt idx="1226">
                  <c:v>221.6</c:v>
                </c:pt>
                <c:pt idx="1227">
                  <c:v>114.3</c:v>
                </c:pt>
                <c:pt idx="1228">
                  <c:v>144.9</c:v>
                </c:pt>
                <c:pt idx="1229">
                  <c:v>236.5</c:v>
                </c:pt>
                <c:pt idx="1230">
                  <c:v>174</c:v>
                </c:pt>
                <c:pt idx="1231">
                  <c:v>109.5</c:v>
                </c:pt>
                <c:pt idx="1232">
                  <c:v>133.4</c:v>
                </c:pt>
                <c:pt idx="1233">
                  <c:v>137.1</c:v>
                </c:pt>
                <c:pt idx="1234">
                  <c:v>197</c:v>
                </c:pt>
                <c:pt idx="1235">
                  <c:v>198.1</c:v>
                </c:pt>
                <c:pt idx="1236">
                  <c:v>39.5</c:v>
                </c:pt>
                <c:pt idx="1237">
                  <c:v>199.5</c:v>
                </c:pt>
                <c:pt idx="1238">
                  <c:v>156.80000000000001</c:v>
                </c:pt>
                <c:pt idx="1239">
                  <c:v>63.2</c:v>
                </c:pt>
                <c:pt idx="1240">
                  <c:v>218.7</c:v>
                </c:pt>
                <c:pt idx="1241">
                  <c:v>207.3</c:v>
                </c:pt>
                <c:pt idx="1242">
                  <c:v>273.3</c:v>
                </c:pt>
                <c:pt idx="1243">
                  <c:v>266.10000000000002</c:v>
                </c:pt>
                <c:pt idx="1244">
                  <c:v>112.8</c:v>
                </c:pt>
                <c:pt idx="1245">
                  <c:v>104.7</c:v>
                </c:pt>
                <c:pt idx="1246">
                  <c:v>193.8</c:v>
                </c:pt>
                <c:pt idx="1247">
                  <c:v>168.6</c:v>
                </c:pt>
                <c:pt idx="1248">
                  <c:v>253.2</c:v>
                </c:pt>
                <c:pt idx="1249">
                  <c:v>174.7</c:v>
                </c:pt>
                <c:pt idx="1250">
                  <c:v>204.5</c:v>
                </c:pt>
                <c:pt idx="1251">
                  <c:v>226.5</c:v>
                </c:pt>
                <c:pt idx="1252">
                  <c:v>234.1</c:v>
                </c:pt>
                <c:pt idx="1253">
                  <c:v>133.30000000000001</c:v>
                </c:pt>
                <c:pt idx="1254">
                  <c:v>133.9</c:v>
                </c:pt>
                <c:pt idx="1255">
                  <c:v>160.19999999999999</c:v>
                </c:pt>
                <c:pt idx="1256">
                  <c:v>230.6</c:v>
                </c:pt>
                <c:pt idx="1257">
                  <c:v>72.8</c:v>
                </c:pt>
                <c:pt idx="1258">
                  <c:v>196.1</c:v>
                </c:pt>
                <c:pt idx="1259">
                  <c:v>197.1</c:v>
                </c:pt>
                <c:pt idx="1260">
                  <c:v>219.6</c:v>
                </c:pt>
                <c:pt idx="1261">
                  <c:v>216</c:v>
                </c:pt>
                <c:pt idx="1262">
                  <c:v>222.9</c:v>
                </c:pt>
                <c:pt idx="1263">
                  <c:v>115.9</c:v>
                </c:pt>
                <c:pt idx="1264">
                  <c:v>189.8</c:v>
                </c:pt>
                <c:pt idx="1265">
                  <c:v>136.4</c:v>
                </c:pt>
                <c:pt idx="1266">
                  <c:v>170.5</c:v>
                </c:pt>
                <c:pt idx="1267">
                  <c:v>272.39999999999998</c:v>
                </c:pt>
                <c:pt idx="1268">
                  <c:v>210</c:v>
                </c:pt>
                <c:pt idx="1269">
                  <c:v>153.9</c:v>
                </c:pt>
                <c:pt idx="1270">
                  <c:v>252.4</c:v>
                </c:pt>
                <c:pt idx="1271">
                  <c:v>197.9</c:v>
                </c:pt>
                <c:pt idx="1272">
                  <c:v>152.4</c:v>
                </c:pt>
                <c:pt idx="1273">
                  <c:v>237.4</c:v>
                </c:pt>
                <c:pt idx="1274">
                  <c:v>265.60000000000002</c:v>
                </c:pt>
                <c:pt idx="1275">
                  <c:v>197.3</c:v>
                </c:pt>
                <c:pt idx="1276">
                  <c:v>199.1</c:v>
                </c:pt>
                <c:pt idx="1277">
                  <c:v>233.7</c:v>
                </c:pt>
                <c:pt idx="1278">
                  <c:v>183.1</c:v>
                </c:pt>
                <c:pt idx="1279">
                  <c:v>207.1</c:v>
                </c:pt>
                <c:pt idx="1280">
                  <c:v>139.69999999999999</c:v>
                </c:pt>
                <c:pt idx="1281">
                  <c:v>177.2</c:v>
                </c:pt>
                <c:pt idx="1282">
                  <c:v>169.8</c:v>
                </c:pt>
                <c:pt idx="1283">
                  <c:v>173.5</c:v>
                </c:pt>
                <c:pt idx="1284">
                  <c:v>159.9</c:v>
                </c:pt>
                <c:pt idx="1285">
                  <c:v>115.1</c:v>
                </c:pt>
                <c:pt idx="1286">
                  <c:v>92.2</c:v>
                </c:pt>
                <c:pt idx="1287">
                  <c:v>117.1</c:v>
                </c:pt>
                <c:pt idx="1288">
                  <c:v>223.3</c:v>
                </c:pt>
                <c:pt idx="1289">
                  <c:v>154.80000000000001</c:v>
                </c:pt>
                <c:pt idx="1290">
                  <c:v>261.39999999999998</c:v>
                </c:pt>
                <c:pt idx="1291">
                  <c:v>46.5</c:v>
                </c:pt>
                <c:pt idx="1292">
                  <c:v>149.9</c:v>
                </c:pt>
                <c:pt idx="1293">
                  <c:v>242.2</c:v>
                </c:pt>
                <c:pt idx="1294">
                  <c:v>222.4</c:v>
                </c:pt>
                <c:pt idx="1295">
                  <c:v>69.400000000000006</c:v>
                </c:pt>
                <c:pt idx="1296">
                  <c:v>61.2</c:v>
                </c:pt>
                <c:pt idx="1297">
                  <c:v>245.2</c:v>
                </c:pt>
                <c:pt idx="1298">
                  <c:v>227.4</c:v>
                </c:pt>
                <c:pt idx="1299">
                  <c:v>192.8</c:v>
                </c:pt>
                <c:pt idx="1300">
                  <c:v>162.6</c:v>
                </c:pt>
                <c:pt idx="1301">
                  <c:v>271.10000000000002</c:v>
                </c:pt>
                <c:pt idx="1302">
                  <c:v>103.4</c:v>
                </c:pt>
                <c:pt idx="1303">
                  <c:v>52.2</c:v>
                </c:pt>
                <c:pt idx="1304">
                  <c:v>165.4</c:v>
                </c:pt>
                <c:pt idx="1305">
                  <c:v>147.5</c:v>
                </c:pt>
                <c:pt idx="1306">
                  <c:v>217.8</c:v>
                </c:pt>
                <c:pt idx="1307">
                  <c:v>235.7</c:v>
                </c:pt>
                <c:pt idx="1308">
                  <c:v>204.5</c:v>
                </c:pt>
                <c:pt idx="1309">
                  <c:v>178.4</c:v>
                </c:pt>
                <c:pt idx="1310">
                  <c:v>130.1</c:v>
                </c:pt>
                <c:pt idx="1311">
                  <c:v>103.7</c:v>
                </c:pt>
                <c:pt idx="1312">
                  <c:v>239.9</c:v>
                </c:pt>
                <c:pt idx="1313">
                  <c:v>148.4</c:v>
                </c:pt>
                <c:pt idx="1314">
                  <c:v>148.6</c:v>
                </c:pt>
                <c:pt idx="1315">
                  <c:v>191.1</c:v>
                </c:pt>
                <c:pt idx="1316">
                  <c:v>218.5</c:v>
                </c:pt>
                <c:pt idx="1317">
                  <c:v>97.5</c:v>
                </c:pt>
                <c:pt idx="1318">
                  <c:v>128.69999999999999</c:v>
                </c:pt>
                <c:pt idx="1319">
                  <c:v>236.6</c:v>
                </c:pt>
                <c:pt idx="1320">
                  <c:v>85.9</c:v>
                </c:pt>
                <c:pt idx="1321">
                  <c:v>141.19999999999999</c:v>
                </c:pt>
                <c:pt idx="1322">
                  <c:v>194.4</c:v>
                </c:pt>
                <c:pt idx="1323">
                  <c:v>167.6</c:v>
                </c:pt>
                <c:pt idx="1324">
                  <c:v>234.5</c:v>
                </c:pt>
                <c:pt idx="1325">
                  <c:v>154.19999999999999</c:v>
                </c:pt>
                <c:pt idx="1326">
                  <c:v>143.19999999999999</c:v>
                </c:pt>
                <c:pt idx="1327">
                  <c:v>216.4</c:v>
                </c:pt>
                <c:pt idx="1328">
                  <c:v>161.9</c:v>
                </c:pt>
                <c:pt idx="1329">
                  <c:v>118.7</c:v>
                </c:pt>
                <c:pt idx="1330">
                  <c:v>179.1</c:v>
                </c:pt>
                <c:pt idx="1331">
                  <c:v>147.9</c:v>
                </c:pt>
                <c:pt idx="1332">
                  <c:v>209.2</c:v>
                </c:pt>
                <c:pt idx="1333">
                  <c:v>244.3</c:v>
                </c:pt>
                <c:pt idx="1334">
                  <c:v>175.3</c:v>
                </c:pt>
                <c:pt idx="1335">
                  <c:v>150.5</c:v>
                </c:pt>
                <c:pt idx="1336">
                  <c:v>163.5</c:v>
                </c:pt>
                <c:pt idx="1337">
                  <c:v>236.9</c:v>
                </c:pt>
                <c:pt idx="1338">
                  <c:v>82.3</c:v>
                </c:pt>
                <c:pt idx="1339">
                  <c:v>216</c:v>
                </c:pt>
                <c:pt idx="1340">
                  <c:v>180</c:v>
                </c:pt>
                <c:pt idx="1341">
                  <c:v>143.69999999999999</c:v>
                </c:pt>
                <c:pt idx="1342">
                  <c:v>185.6</c:v>
                </c:pt>
                <c:pt idx="1343">
                  <c:v>137.6</c:v>
                </c:pt>
                <c:pt idx="1344">
                  <c:v>273.89999999999998</c:v>
                </c:pt>
                <c:pt idx="1345">
                  <c:v>125.3</c:v>
                </c:pt>
                <c:pt idx="1346">
                  <c:v>214.9</c:v>
                </c:pt>
                <c:pt idx="1347">
                  <c:v>163</c:v>
                </c:pt>
                <c:pt idx="1348">
                  <c:v>163.80000000000001</c:v>
                </c:pt>
                <c:pt idx="1349">
                  <c:v>189.5</c:v>
                </c:pt>
                <c:pt idx="1350">
                  <c:v>155.19999999999999</c:v>
                </c:pt>
                <c:pt idx="1351">
                  <c:v>254.1</c:v>
                </c:pt>
                <c:pt idx="1352">
                  <c:v>112</c:v>
                </c:pt>
                <c:pt idx="1353">
                  <c:v>115.5</c:v>
                </c:pt>
                <c:pt idx="1354">
                  <c:v>137.1</c:v>
                </c:pt>
                <c:pt idx="1355">
                  <c:v>198.4</c:v>
                </c:pt>
                <c:pt idx="1356">
                  <c:v>132.69999999999999</c:v>
                </c:pt>
                <c:pt idx="1357">
                  <c:v>219.6</c:v>
                </c:pt>
                <c:pt idx="1358">
                  <c:v>169.6</c:v>
                </c:pt>
                <c:pt idx="1359">
                  <c:v>160.4</c:v>
                </c:pt>
                <c:pt idx="1360">
                  <c:v>194.6</c:v>
                </c:pt>
                <c:pt idx="1361">
                  <c:v>157.1</c:v>
                </c:pt>
                <c:pt idx="1362">
                  <c:v>179.8</c:v>
                </c:pt>
                <c:pt idx="1363">
                  <c:v>148.19999999999999</c:v>
                </c:pt>
                <c:pt idx="1364">
                  <c:v>183.2</c:v>
                </c:pt>
                <c:pt idx="1365">
                  <c:v>119.2</c:v>
                </c:pt>
                <c:pt idx="1366">
                  <c:v>224</c:v>
                </c:pt>
                <c:pt idx="1367">
                  <c:v>184.8</c:v>
                </c:pt>
                <c:pt idx="1368">
                  <c:v>176.3</c:v>
                </c:pt>
                <c:pt idx="1369">
                  <c:v>241.7</c:v>
                </c:pt>
                <c:pt idx="1370">
                  <c:v>224.7</c:v>
                </c:pt>
                <c:pt idx="1371">
                  <c:v>207.3</c:v>
                </c:pt>
                <c:pt idx="1372">
                  <c:v>196.8</c:v>
                </c:pt>
                <c:pt idx="1373">
                  <c:v>110.9</c:v>
                </c:pt>
                <c:pt idx="1374">
                  <c:v>122.5</c:v>
                </c:pt>
                <c:pt idx="1375">
                  <c:v>187</c:v>
                </c:pt>
                <c:pt idx="1376">
                  <c:v>170.5</c:v>
                </c:pt>
                <c:pt idx="1377">
                  <c:v>204.8</c:v>
                </c:pt>
                <c:pt idx="1378">
                  <c:v>154</c:v>
                </c:pt>
                <c:pt idx="1379">
                  <c:v>225.2</c:v>
                </c:pt>
                <c:pt idx="1380">
                  <c:v>159.4</c:v>
                </c:pt>
                <c:pt idx="1381">
                  <c:v>172.7</c:v>
                </c:pt>
                <c:pt idx="1382">
                  <c:v>222.8</c:v>
                </c:pt>
                <c:pt idx="1383">
                  <c:v>214.1</c:v>
                </c:pt>
                <c:pt idx="1384">
                  <c:v>134</c:v>
                </c:pt>
                <c:pt idx="1385">
                  <c:v>184.8</c:v>
                </c:pt>
                <c:pt idx="1386">
                  <c:v>283.10000000000002</c:v>
                </c:pt>
                <c:pt idx="1387">
                  <c:v>291.8</c:v>
                </c:pt>
                <c:pt idx="1388">
                  <c:v>222.7</c:v>
                </c:pt>
                <c:pt idx="1389">
                  <c:v>174.5</c:v>
                </c:pt>
                <c:pt idx="1390">
                  <c:v>68.400000000000006</c:v>
                </c:pt>
                <c:pt idx="1391">
                  <c:v>273</c:v>
                </c:pt>
                <c:pt idx="1392">
                  <c:v>225.3</c:v>
                </c:pt>
                <c:pt idx="1393">
                  <c:v>283.2</c:v>
                </c:pt>
                <c:pt idx="1394">
                  <c:v>131.4</c:v>
                </c:pt>
                <c:pt idx="1395">
                  <c:v>89.7</c:v>
                </c:pt>
                <c:pt idx="1396">
                  <c:v>127.1</c:v>
                </c:pt>
                <c:pt idx="1397">
                  <c:v>105.9</c:v>
                </c:pt>
                <c:pt idx="1398">
                  <c:v>142.30000000000001</c:v>
                </c:pt>
                <c:pt idx="1399">
                  <c:v>201.9</c:v>
                </c:pt>
                <c:pt idx="1400">
                  <c:v>247.3</c:v>
                </c:pt>
                <c:pt idx="1401">
                  <c:v>242.2</c:v>
                </c:pt>
                <c:pt idx="1402">
                  <c:v>127.3</c:v>
                </c:pt>
                <c:pt idx="1403">
                  <c:v>162</c:v>
                </c:pt>
                <c:pt idx="1404">
                  <c:v>179.1</c:v>
                </c:pt>
                <c:pt idx="1405">
                  <c:v>193.1</c:v>
                </c:pt>
                <c:pt idx="1406">
                  <c:v>171.7</c:v>
                </c:pt>
                <c:pt idx="1407">
                  <c:v>121.7</c:v>
                </c:pt>
                <c:pt idx="1408">
                  <c:v>130.19999999999999</c:v>
                </c:pt>
                <c:pt idx="1409">
                  <c:v>203.4</c:v>
                </c:pt>
                <c:pt idx="1410">
                  <c:v>174.7</c:v>
                </c:pt>
                <c:pt idx="1411">
                  <c:v>241</c:v>
                </c:pt>
                <c:pt idx="1412">
                  <c:v>141.69999999999999</c:v>
                </c:pt>
                <c:pt idx="1413">
                  <c:v>134.80000000000001</c:v>
                </c:pt>
                <c:pt idx="1414">
                  <c:v>163.1</c:v>
                </c:pt>
                <c:pt idx="1415">
                  <c:v>329.8</c:v>
                </c:pt>
                <c:pt idx="1416">
                  <c:v>131.9</c:v>
                </c:pt>
                <c:pt idx="1417">
                  <c:v>150</c:v>
                </c:pt>
                <c:pt idx="1418">
                  <c:v>196.6</c:v>
                </c:pt>
                <c:pt idx="1419">
                  <c:v>99.7</c:v>
                </c:pt>
                <c:pt idx="1420">
                  <c:v>143.6</c:v>
                </c:pt>
                <c:pt idx="1421">
                  <c:v>231.9</c:v>
                </c:pt>
                <c:pt idx="1422">
                  <c:v>72.8</c:v>
                </c:pt>
                <c:pt idx="1423">
                  <c:v>221.8</c:v>
                </c:pt>
                <c:pt idx="1424">
                  <c:v>269</c:v>
                </c:pt>
                <c:pt idx="1425">
                  <c:v>268.3</c:v>
                </c:pt>
                <c:pt idx="1426">
                  <c:v>198.7</c:v>
                </c:pt>
                <c:pt idx="1427">
                  <c:v>115.5</c:v>
                </c:pt>
                <c:pt idx="1428">
                  <c:v>215.6</c:v>
                </c:pt>
                <c:pt idx="1429">
                  <c:v>169.9</c:v>
                </c:pt>
                <c:pt idx="1430">
                  <c:v>201.7</c:v>
                </c:pt>
                <c:pt idx="1431">
                  <c:v>221.1</c:v>
                </c:pt>
                <c:pt idx="1432">
                  <c:v>218.7</c:v>
                </c:pt>
                <c:pt idx="1433">
                  <c:v>293.7</c:v>
                </c:pt>
                <c:pt idx="1434">
                  <c:v>175.8</c:v>
                </c:pt>
                <c:pt idx="1435">
                  <c:v>278.5</c:v>
                </c:pt>
                <c:pt idx="1436">
                  <c:v>236.3</c:v>
                </c:pt>
                <c:pt idx="1437">
                  <c:v>273.8</c:v>
                </c:pt>
                <c:pt idx="1438">
                  <c:v>131.1</c:v>
                </c:pt>
                <c:pt idx="1439">
                  <c:v>167.4</c:v>
                </c:pt>
                <c:pt idx="1440">
                  <c:v>197.7</c:v>
                </c:pt>
                <c:pt idx="1441">
                  <c:v>169.5</c:v>
                </c:pt>
                <c:pt idx="1442">
                  <c:v>225.2</c:v>
                </c:pt>
                <c:pt idx="1443">
                  <c:v>129.69999999999999</c:v>
                </c:pt>
                <c:pt idx="1444">
                  <c:v>200</c:v>
                </c:pt>
                <c:pt idx="1445">
                  <c:v>95.9</c:v>
                </c:pt>
                <c:pt idx="1446">
                  <c:v>152.80000000000001</c:v>
                </c:pt>
                <c:pt idx="1447">
                  <c:v>268.39999999999998</c:v>
                </c:pt>
                <c:pt idx="1448">
                  <c:v>188.5</c:v>
                </c:pt>
                <c:pt idx="1449">
                  <c:v>170.6</c:v>
                </c:pt>
                <c:pt idx="1450">
                  <c:v>191.4</c:v>
                </c:pt>
                <c:pt idx="1451">
                  <c:v>115.9</c:v>
                </c:pt>
                <c:pt idx="1452">
                  <c:v>128.80000000000001</c:v>
                </c:pt>
                <c:pt idx="1453">
                  <c:v>131.69999999999999</c:v>
                </c:pt>
                <c:pt idx="1454">
                  <c:v>101.4</c:v>
                </c:pt>
                <c:pt idx="1455">
                  <c:v>107.5</c:v>
                </c:pt>
                <c:pt idx="1456">
                  <c:v>121.1</c:v>
                </c:pt>
                <c:pt idx="1457">
                  <c:v>124.3</c:v>
                </c:pt>
                <c:pt idx="1458">
                  <c:v>157.69999999999999</c:v>
                </c:pt>
                <c:pt idx="1459">
                  <c:v>124.3</c:v>
                </c:pt>
                <c:pt idx="1460">
                  <c:v>286.39999999999998</c:v>
                </c:pt>
                <c:pt idx="1461">
                  <c:v>141.69999999999999</c:v>
                </c:pt>
                <c:pt idx="1462">
                  <c:v>173</c:v>
                </c:pt>
                <c:pt idx="1463">
                  <c:v>268.7</c:v>
                </c:pt>
                <c:pt idx="1464">
                  <c:v>218.5</c:v>
                </c:pt>
                <c:pt idx="1465">
                  <c:v>255.3</c:v>
                </c:pt>
                <c:pt idx="1466">
                  <c:v>41.9</c:v>
                </c:pt>
                <c:pt idx="1467">
                  <c:v>260.8</c:v>
                </c:pt>
                <c:pt idx="1468">
                  <c:v>239.4</c:v>
                </c:pt>
                <c:pt idx="1469">
                  <c:v>226.7</c:v>
                </c:pt>
                <c:pt idx="1470">
                  <c:v>158</c:v>
                </c:pt>
                <c:pt idx="1471">
                  <c:v>113.1</c:v>
                </c:pt>
                <c:pt idx="1472">
                  <c:v>182.7</c:v>
                </c:pt>
                <c:pt idx="1473">
                  <c:v>161.30000000000001</c:v>
                </c:pt>
                <c:pt idx="1474">
                  <c:v>142.5</c:v>
                </c:pt>
                <c:pt idx="1475">
                  <c:v>190.5</c:v>
                </c:pt>
                <c:pt idx="1476">
                  <c:v>159.30000000000001</c:v>
                </c:pt>
                <c:pt idx="1477">
                  <c:v>153.80000000000001</c:v>
                </c:pt>
                <c:pt idx="1478">
                  <c:v>180.7</c:v>
                </c:pt>
                <c:pt idx="1479">
                  <c:v>202.7</c:v>
                </c:pt>
                <c:pt idx="1480">
                  <c:v>190.8</c:v>
                </c:pt>
                <c:pt idx="1481">
                  <c:v>235.6</c:v>
                </c:pt>
                <c:pt idx="1482">
                  <c:v>189.3</c:v>
                </c:pt>
                <c:pt idx="1483">
                  <c:v>166.9</c:v>
                </c:pt>
                <c:pt idx="1484">
                  <c:v>245.2</c:v>
                </c:pt>
                <c:pt idx="1485">
                  <c:v>132.6</c:v>
                </c:pt>
                <c:pt idx="1486">
                  <c:v>182.3</c:v>
                </c:pt>
                <c:pt idx="1487">
                  <c:v>192.3</c:v>
                </c:pt>
                <c:pt idx="1488">
                  <c:v>122</c:v>
                </c:pt>
                <c:pt idx="1489">
                  <c:v>193</c:v>
                </c:pt>
                <c:pt idx="1490">
                  <c:v>91.5</c:v>
                </c:pt>
                <c:pt idx="1491">
                  <c:v>244.7</c:v>
                </c:pt>
                <c:pt idx="1492">
                  <c:v>239.8</c:v>
                </c:pt>
                <c:pt idx="1493">
                  <c:v>172.4</c:v>
                </c:pt>
                <c:pt idx="1494">
                  <c:v>242.5</c:v>
                </c:pt>
                <c:pt idx="1495">
                  <c:v>117.6</c:v>
                </c:pt>
                <c:pt idx="1496">
                  <c:v>174.5</c:v>
                </c:pt>
                <c:pt idx="1497">
                  <c:v>157.30000000000001</c:v>
                </c:pt>
                <c:pt idx="1498">
                  <c:v>192</c:v>
                </c:pt>
                <c:pt idx="1499">
                  <c:v>218.2</c:v>
                </c:pt>
                <c:pt idx="1500">
                  <c:v>144.6</c:v>
                </c:pt>
                <c:pt idx="1501">
                  <c:v>153.6</c:v>
                </c:pt>
                <c:pt idx="1502">
                  <c:v>135.80000000000001</c:v>
                </c:pt>
                <c:pt idx="1503">
                  <c:v>160.69999999999999</c:v>
                </c:pt>
                <c:pt idx="1504">
                  <c:v>202.5</c:v>
                </c:pt>
                <c:pt idx="1505">
                  <c:v>152.19999999999999</c:v>
                </c:pt>
                <c:pt idx="1506">
                  <c:v>227.4</c:v>
                </c:pt>
                <c:pt idx="1507">
                  <c:v>191.6</c:v>
                </c:pt>
                <c:pt idx="1508">
                  <c:v>138.9</c:v>
                </c:pt>
                <c:pt idx="1509">
                  <c:v>127</c:v>
                </c:pt>
                <c:pt idx="1510">
                  <c:v>168.6</c:v>
                </c:pt>
                <c:pt idx="1511">
                  <c:v>286.60000000000002</c:v>
                </c:pt>
                <c:pt idx="1512">
                  <c:v>164.6</c:v>
                </c:pt>
                <c:pt idx="1513">
                  <c:v>144</c:v>
                </c:pt>
                <c:pt idx="1514">
                  <c:v>141.6</c:v>
                </c:pt>
                <c:pt idx="1515">
                  <c:v>163.19999999999999</c:v>
                </c:pt>
                <c:pt idx="1516">
                  <c:v>176.1</c:v>
                </c:pt>
                <c:pt idx="1517">
                  <c:v>174.9</c:v>
                </c:pt>
                <c:pt idx="1518">
                  <c:v>187.3</c:v>
                </c:pt>
                <c:pt idx="1519">
                  <c:v>211.8</c:v>
                </c:pt>
                <c:pt idx="1520">
                  <c:v>241.9</c:v>
                </c:pt>
                <c:pt idx="1521">
                  <c:v>196.1</c:v>
                </c:pt>
                <c:pt idx="1522">
                  <c:v>231.3</c:v>
                </c:pt>
                <c:pt idx="1523">
                  <c:v>161.6</c:v>
                </c:pt>
                <c:pt idx="1524">
                  <c:v>194</c:v>
                </c:pt>
                <c:pt idx="1525">
                  <c:v>109.7</c:v>
                </c:pt>
                <c:pt idx="1526">
                  <c:v>277</c:v>
                </c:pt>
                <c:pt idx="1527">
                  <c:v>192.1</c:v>
                </c:pt>
                <c:pt idx="1528">
                  <c:v>198.4</c:v>
                </c:pt>
                <c:pt idx="1529">
                  <c:v>209.2</c:v>
                </c:pt>
                <c:pt idx="1530">
                  <c:v>184.8</c:v>
                </c:pt>
                <c:pt idx="1531">
                  <c:v>167.8</c:v>
                </c:pt>
                <c:pt idx="1532">
                  <c:v>139.19999999999999</c:v>
                </c:pt>
                <c:pt idx="1533">
                  <c:v>121.6</c:v>
                </c:pt>
                <c:pt idx="1534">
                  <c:v>270.39999999999998</c:v>
                </c:pt>
                <c:pt idx="1535">
                  <c:v>139.6</c:v>
                </c:pt>
                <c:pt idx="1536">
                  <c:v>253</c:v>
                </c:pt>
                <c:pt idx="1537">
                  <c:v>183.9</c:v>
                </c:pt>
                <c:pt idx="1538">
                  <c:v>203.3</c:v>
                </c:pt>
                <c:pt idx="1539">
                  <c:v>200.6</c:v>
                </c:pt>
                <c:pt idx="1540">
                  <c:v>167.6</c:v>
                </c:pt>
                <c:pt idx="1541">
                  <c:v>156.5</c:v>
                </c:pt>
                <c:pt idx="1542">
                  <c:v>215.1</c:v>
                </c:pt>
                <c:pt idx="1543">
                  <c:v>301.7</c:v>
                </c:pt>
                <c:pt idx="1544">
                  <c:v>152.30000000000001</c:v>
                </c:pt>
                <c:pt idx="1545">
                  <c:v>195.4</c:v>
                </c:pt>
                <c:pt idx="1546">
                  <c:v>208.7</c:v>
                </c:pt>
                <c:pt idx="1547">
                  <c:v>185.4</c:v>
                </c:pt>
                <c:pt idx="1548">
                  <c:v>183.2</c:v>
                </c:pt>
                <c:pt idx="1549">
                  <c:v>54.2</c:v>
                </c:pt>
                <c:pt idx="1550">
                  <c:v>208</c:v>
                </c:pt>
                <c:pt idx="1551">
                  <c:v>230.3</c:v>
                </c:pt>
                <c:pt idx="1552">
                  <c:v>240.8</c:v>
                </c:pt>
                <c:pt idx="1553">
                  <c:v>195.7</c:v>
                </c:pt>
                <c:pt idx="1554">
                  <c:v>276.10000000000002</c:v>
                </c:pt>
                <c:pt idx="1555">
                  <c:v>166.1</c:v>
                </c:pt>
                <c:pt idx="1556">
                  <c:v>135.9</c:v>
                </c:pt>
                <c:pt idx="1557">
                  <c:v>189.1</c:v>
                </c:pt>
                <c:pt idx="1558">
                  <c:v>177.9</c:v>
                </c:pt>
                <c:pt idx="1559">
                  <c:v>143.9</c:v>
                </c:pt>
                <c:pt idx="1560">
                  <c:v>148.19999999999999</c:v>
                </c:pt>
                <c:pt idx="1561">
                  <c:v>287.10000000000002</c:v>
                </c:pt>
                <c:pt idx="1562">
                  <c:v>179.7</c:v>
                </c:pt>
                <c:pt idx="1563">
                  <c:v>165.8</c:v>
                </c:pt>
                <c:pt idx="1564">
                  <c:v>144.1</c:v>
                </c:pt>
                <c:pt idx="1565">
                  <c:v>172.5</c:v>
                </c:pt>
                <c:pt idx="1566">
                  <c:v>109.1</c:v>
                </c:pt>
                <c:pt idx="1567">
                  <c:v>171.8</c:v>
                </c:pt>
                <c:pt idx="1568">
                  <c:v>222.3</c:v>
                </c:pt>
                <c:pt idx="1569">
                  <c:v>164.6</c:v>
                </c:pt>
                <c:pt idx="1570">
                  <c:v>211.7</c:v>
                </c:pt>
                <c:pt idx="1571">
                  <c:v>147.19999999999999</c:v>
                </c:pt>
                <c:pt idx="1572">
                  <c:v>254.7</c:v>
                </c:pt>
                <c:pt idx="1573">
                  <c:v>170.1</c:v>
                </c:pt>
                <c:pt idx="1574">
                  <c:v>195.1</c:v>
                </c:pt>
                <c:pt idx="1575">
                  <c:v>149.30000000000001</c:v>
                </c:pt>
                <c:pt idx="1576">
                  <c:v>81.900000000000006</c:v>
                </c:pt>
                <c:pt idx="1577">
                  <c:v>191.1</c:v>
                </c:pt>
                <c:pt idx="1578">
                  <c:v>239</c:v>
                </c:pt>
                <c:pt idx="1579">
                  <c:v>179.3</c:v>
                </c:pt>
                <c:pt idx="1580">
                  <c:v>185.3</c:v>
                </c:pt>
                <c:pt idx="1581">
                  <c:v>141.4</c:v>
                </c:pt>
                <c:pt idx="1582">
                  <c:v>248.6</c:v>
                </c:pt>
                <c:pt idx="1583">
                  <c:v>152.5</c:v>
                </c:pt>
                <c:pt idx="1584">
                  <c:v>145.6</c:v>
                </c:pt>
                <c:pt idx="1585">
                  <c:v>164.2</c:v>
                </c:pt>
                <c:pt idx="1586">
                  <c:v>221</c:v>
                </c:pt>
                <c:pt idx="1587">
                  <c:v>162.30000000000001</c:v>
                </c:pt>
                <c:pt idx="1588">
                  <c:v>272.7</c:v>
                </c:pt>
                <c:pt idx="1589">
                  <c:v>200.3</c:v>
                </c:pt>
                <c:pt idx="1590">
                  <c:v>157.1</c:v>
                </c:pt>
                <c:pt idx="1591">
                  <c:v>135.80000000000001</c:v>
                </c:pt>
                <c:pt idx="1592">
                  <c:v>236.7</c:v>
                </c:pt>
                <c:pt idx="1593">
                  <c:v>111.4</c:v>
                </c:pt>
                <c:pt idx="1594">
                  <c:v>156.1</c:v>
                </c:pt>
                <c:pt idx="1595">
                  <c:v>191.1</c:v>
                </c:pt>
                <c:pt idx="1596">
                  <c:v>153</c:v>
                </c:pt>
                <c:pt idx="1597">
                  <c:v>218.8</c:v>
                </c:pt>
                <c:pt idx="1598">
                  <c:v>205.4</c:v>
                </c:pt>
                <c:pt idx="1599">
                  <c:v>225.2</c:v>
                </c:pt>
                <c:pt idx="1600">
                  <c:v>249.9</c:v>
                </c:pt>
                <c:pt idx="1601">
                  <c:v>131.6</c:v>
                </c:pt>
                <c:pt idx="1602">
                  <c:v>197.9</c:v>
                </c:pt>
                <c:pt idx="1603">
                  <c:v>166.5</c:v>
                </c:pt>
                <c:pt idx="1604">
                  <c:v>225.4</c:v>
                </c:pt>
                <c:pt idx="1605">
                  <c:v>275.8</c:v>
                </c:pt>
                <c:pt idx="1606">
                  <c:v>142.9</c:v>
                </c:pt>
                <c:pt idx="1607">
                  <c:v>207.2</c:v>
                </c:pt>
                <c:pt idx="1608">
                  <c:v>206.2</c:v>
                </c:pt>
                <c:pt idx="1609">
                  <c:v>210.3</c:v>
                </c:pt>
                <c:pt idx="1610">
                  <c:v>225.7</c:v>
                </c:pt>
                <c:pt idx="1611">
                  <c:v>167.8</c:v>
                </c:pt>
                <c:pt idx="1612">
                  <c:v>197.7</c:v>
                </c:pt>
                <c:pt idx="1613">
                  <c:v>169.8</c:v>
                </c:pt>
                <c:pt idx="1614">
                  <c:v>190.6</c:v>
                </c:pt>
                <c:pt idx="1615">
                  <c:v>80.3</c:v>
                </c:pt>
                <c:pt idx="1616">
                  <c:v>231.7</c:v>
                </c:pt>
                <c:pt idx="1617">
                  <c:v>69.099999999999994</c:v>
                </c:pt>
                <c:pt idx="1618">
                  <c:v>188.8</c:v>
                </c:pt>
                <c:pt idx="1619">
                  <c:v>150.6</c:v>
                </c:pt>
                <c:pt idx="1620">
                  <c:v>163.69999999999999</c:v>
                </c:pt>
                <c:pt idx="1621">
                  <c:v>211.7</c:v>
                </c:pt>
                <c:pt idx="1622">
                  <c:v>175.5</c:v>
                </c:pt>
                <c:pt idx="1623">
                  <c:v>150.1</c:v>
                </c:pt>
                <c:pt idx="1624">
                  <c:v>189.5</c:v>
                </c:pt>
                <c:pt idx="1625">
                  <c:v>70.8</c:v>
                </c:pt>
                <c:pt idx="1626">
                  <c:v>101.7</c:v>
                </c:pt>
                <c:pt idx="1627">
                  <c:v>258.39999999999998</c:v>
                </c:pt>
                <c:pt idx="1628">
                  <c:v>242.4</c:v>
                </c:pt>
                <c:pt idx="1629">
                  <c:v>154.1</c:v>
                </c:pt>
                <c:pt idx="1630">
                  <c:v>188</c:v>
                </c:pt>
                <c:pt idx="1631">
                  <c:v>103.1</c:v>
                </c:pt>
                <c:pt idx="1632">
                  <c:v>175.4</c:v>
                </c:pt>
                <c:pt idx="1633">
                  <c:v>145.4</c:v>
                </c:pt>
                <c:pt idx="1634">
                  <c:v>250.6</c:v>
                </c:pt>
                <c:pt idx="1635">
                  <c:v>161.5</c:v>
                </c:pt>
                <c:pt idx="1636">
                  <c:v>260.10000000000002</c:v>
                </c:pt>
                <c:pt idx="1637">
                  <c:v>281.3</c:v>
                </c:pt>
                <c:pt idx="1638">
                  <c:v>130.1</c:v>
                </c:pt>
                <c:pt idx="1639">
                  <c:v>102</c:v>
                </c:pt>
                <c:pt idx="1640">
                  <c:v>218.7</c:v>
                </c:pt>
                <c:pt idx="1641">
                  <c:v>128.5</c:v>
                </c:pt>
                <c:pt idx="1642">
                  <c:v>128.69999999999999</c:v>
                </c:pt>
                <c:pt idx="1643">
                  <c:v>172.2</c:v>
                </c:pt>
                <c:pt idx="1644">
                  <c:v>184.5</c:v>
                </c:pt>
                <c:pt idx="1645">
                  <c:v>168.6</c:v>
                </c:pt>
                <c:pt idx="1646">
                  <c:v>174</c:v>
                </c:pt>
                <c:pt idx="1647">
                  <c:v>230.4</c:v>
                </c:pt>
                <c:pt idx="1648">
                  <c:v>198.2</c:v>
                </c:pt>
                <c:pt idx="1649">
                  <c:v>186.1</c:v>
                </c:pt>
                <c:pt idx="1650">
                  <c:v>148.5</c:v>
                </c:pt>
                <c:pt idx="1651">
                  <c:v>157.1</c:v>
                </c:pt>
                <c:pt idx="1652">
                  <c:v>155</c:v>
                </c:pt>
                <c:pt idx="1653">
                  <c:v>129.30000000000001</c:v>
                </c:pt>
                <c:pt idx="1654">
                  <c:v>208.8</c:v>
                </c:pt>
                <c:pt idx="1655">
                  <c:v>238</c:v>
                </c:pt>
                <c:pt idx="1656">
                  <c:v>211.1</c:v>
                </c:pt>
                <c:pt idx="1657">
                  <c:v>198.9</c:v>
                </c:pt>
                <c:pt idx="1658">
                  <c:v>212.8</c:v>
                </c:pt>
                <c:pt idx="1659">
                  <c:v>137.4</c:v>
                </c:pt>
                <c:pt idx="1660">
                  <c:v>191.8</c:v>
                </c:pt>
                <c:pt idx="1661">
                  <c:v>149</c:v>
                </c:pt>
                <c:pt idx="1662">
                  <c:v>117.1</c:v>
                </c:pt>
                <c:pt idx="1663">
                  <c:v>112.8</c:v>
                </c:pt>
                <c:pt idx="1664">
                  <c:v>175.9</c:v>
                </c:pt>
                <c:pt idx="1665">
                  <c:v>236.6</c:v>
                </c:pt>
                <c:pt idx="1666">
                  <c:v>169.4</c:v>
                </c:pt>
                <c:pt idx="1667">
                  <c:v>129.6</c:v>
                </c:pt>
                <c:pt idx="1668">
                  <c:v>133.30000000000001</c:v>
                </c:pt>
                <c:pt idx="1669">
                  <c:v>167.8</c:v>
                </c:pt>
                <c:pt idx="1670">
                  <c:v>174.6</c:v>
                </c:pt>
                <c:pt idx="1671">
                  <c:v>150.30000000000001</c:v>
                </c:pt>
                <c:pt idx="1672">
                  <c:v>283.2</c:v>
                </c:pt>
                <c:pt idx="1673">
                  <c:v>157.80000000000001</c:v>
                </c:pt>
                <c:pt idx="1674">
                  <c:v>141.19999999999999</c:v>
                </c:pt>
                <c:pt idx="1675">
                  <c:v>237.8</c:v>
                </c:pt>
                <c:pt idx="1676">
                  <c:v>204</c:v>
                </c:pt>
                <c:pt idx="1677">
                  <c:v>221.1</c:v>
                </c:pt>
                <c:pt idx="1678">
                  <c:v>118</c:v>
                </c:pt>
                <c:pt idx="1679">
                  <c:v>163.80000000000001</c:v>
                </c:pt>
                <c:pt idx="1680">
                  <c:v>141.30000000000001</c:v>
                </c:pt>
                <c:pt idx="1681">
                  <c:v>272.5</c:v>
                </c:pt>
                <c:pt idx="1682">
                  <c:v>118.9</c:v>
                </c:pt>
                <c:pt idx="1683">
                  <c:v>7.9</c:v>
                </c:pt>
                <c:pt idx="1684">
                  <c:v>159.5</c:v>
                </c:pt>
                <c:pt idx="1685">
                  <c:v>150.19999999999999</c:v>
                </c:pt>
                <c:pt idx="1686">
                  <c:v>144.5</c:v>
                </c:pt>
                <c:pt idx="1687">
                  <c:v>220.8</c:v>
                </c:pt>
                <c:pt idx="1688">
                  <c:v>216.3</c:v>
                </c:pt>
                <c:pt idx="1689">
                  <c:v>169.5</c:v>
                </c:pt>
                <c:pt idx="1690">
                  <c:v>256.3</c:v>
                </c:pt>
                <c:pt idx="1691">
                  <c:v>179.7</c:v>
                </c:pt>
                <c:pt idx="1692">
                  <c:v>266</c:v>
                </c:pt>
                <c:pt idx="1693">
                  <c:v>96.7</c:v>
                </c:pt>
                <c:pt idx="1694">
                  <c:v>82.7</c:v>
                </c:pt>
                <c:pt idx="1695">
                  <c:v>168.2</c:v>
                </c:pt>
                <c:pt idx="1696">
                  <c:v>286.39999999999998</c:v>
                </c:pt>
                <c:pt idx="1697">
                  <c:v>174.3</c:v>
                </c:pt>
                <c:pt idx="1698">
                  <c:v>190.6</c:v>
                </c:pt>
                <c:pt idx="1699">
                  <c:v>133.4</c:v>
                </c:pt>
                <c:pt idx="1700">
                  <c:v>204.6</c:v>
                </c:pt>
                <c:pt idx="1701">
                  <c:v>242.2</c:v>
                </c:pt>
                <c:pt idx="1702">
                  <c:v>253.1</c:v>
                </c:pt>
                <c:pt idx="1703">
                  <c:v>130</c:v>
                </c:pt>
                <c:pt idx="1704">
                  <c:v>105.9</c:v>
                </c:pt>
                <c:pt idx="1705">
                  <c:v>183.8</c:v>
                </c:pt>
                <c:pt idx="1706">
                  <c:v>196.5</c:v>
                </c:pt>
                <c:pt idx="1707">
                  <c:v>184.5</c:v>
                </c:pt>
                <c:pt idx="1708">
                  <c:v>261.89999999999998</c:v>
                </c:pt>
                <c:pt idx="1709">
                  <c:v>202.4</c:v>
                </c:pt>
                <c:pt idx="1710">
                  <c:v>167.7</c:v>
                </c:pt>
                <c:pt idx="1711">
                  <c:v>189.1</c:v>
                </c:pt>
                <c:pt idx="1712">
                  <c:v>205.2</c:v>
                </c:pt>
                <c:pt idx="1713">
                  <c:v>153.6</c:v>
                </c:pt>
                <c:pt idx="1714">
                  <c:v>154.5</c:v>
                </c:pt>
                <c:pt idx="1715">
                  <c:v>153.69999999999999</c:v>
                </c:pt>
                <c:pt idx="1716">
                  <c:v>171.2</c:v>
                </c:pt>
                <c:pt idx="1717">
                  <c:v>328.1</c:v>
                </c:pt>
                <c:pt idx="1718">
                  <c:v>145.9</c:v>
                </c:pt>
                <c:pt idx="1719">
                  <c:v>201.2</c:v>
                </c:pt>
                <c:pt idx="1720">
                  <c:v>139.1</c:v>
                </c:pt>
                <c:pt idx="1721">
                  <c:v>118.9</c:v>
                </c:pt>
                <c:pt idx="1722">
                  <c:v>217.6</c:v>
                </c:pt>
                <c:pt idx="1723">
                  <c:v>145</c:v>
                </c:pt>
                <c:pt idx="1724">
                  <c:v>203.5</c:v>
                </c:pt>
                <c:pt idx="1725">
                  <c:v>240.1</c:v>
                </c:pt>
                <c:pt idx="1726">
                  <c:v>83.8</c:v>
                </c:pt>
                <c:pt idx="1727">
                  <c:v>269.8</c:v>
                </c:pt>
                <c:pt idx="1728">
                  <c:v>126.3</c:v>
                </c:pt>
                <c:pt idx="1729">
                  <c:v>88.1</c:v>
                </c:pt>
                <c:pt idx="1730">
                  <c:v>236.8</c:v>
                </c:pt>
                <c:pt idx="1731">
                  <c:v>124.1</c:v>
                </c:pt>
                <c:pt idx="1732">
                  <c:v>184.2</c:v>
                </c:pt>
                <c:pt idx="1733">
                  <c:v>222.7</c:v>
                </c:pt>
                <c:pt idx="1734">
                  <c:v>149.19999999999999</c:v>
                </c:pt>
                <c:pt idx="1735">
                  <c:v>206.5</c:v>
                </c:pt>
                <c:pt idx="1736">
                  <c:v>159.69999999999999</c:v>
                </c:pt>
                <c:pt idx="1737">
                  <c:v>204.7</c:v>
                </c:pt>
                <c:pt idx="1738">
                  <c:v>213.2</c:v>
                </c:pt>
                <c:pt idx="1739">
                  <c:v>269.60000000000002</c:v>
                </c:pt>
                <c:pt idx="1740">
                  <c:v>116.7</c:v>
                </c:pt>
                <c:pt idx="1741">
                  <c:v>140.19999999999999</c:v>
                </c:pt>
                <c:pt idx="1742">
                  <c:v>136.19999999999999</c:v>
                </c:pt>
                <c:pt idx="1743">
                  <c:v>88.5</c:v>
                </c:pt>
                <c:pt idx="1744">
                  <c:v>215.3</c:v>
                </c:pt>
                <c:pt idx="1745">
                  <c:v>269.2</c:v>
                </c:pt>
                <c:pt idx="1746">
                  <c:v>203.8</c:v>
                </c:pt>
                <c:pt idx="1747">
                  <c:v>268.39999999999998</c:v>
                </c:pt>
                <c:pt idx="1748">
                  <c:v>114.4</c:v>
                </c:pt>
                <c:pt idx="1749">
                  <c:v>138.9</c:v>
                </c:pt>
                <c:pt idx="1750">
                  <c:v>186</c:v>
                </c:pt>
                <c:pt idx="1751">
                  <c:v>170.4</c:v>
                </c:pt>
                <c:pt idx="1752">
                  <c:v>164.5</c:v>
                </c:pt>
                <c:pt idx="1753">
                  <c:v>168.6</c:v>
                </c:pt>
                <c:pt idx="1754">
                  <c:v>261.2</c:v>
                </c:pt>
                <c:pt idx="1755">
                  <c:v>190.5</c:v>
                </c:pt>
                <c:pt idx="1756">
                  <c:v>181.1</c:v>
                </c:pt>
                <c:pt idx="1757">
                  <c:v>177.1</c:v>
                </c:pt>
                <c:pt idx="1758">
                  <c:v>160.5</c:v>
                </c:pt>
                <c:pt idx="1759">
                  <c:v>134.69999999999999</c:v>
                </c:pt>
                <c:pt idx="1760">
                  <c:v>198.2</c:v>
                </c:pt>
                <c:pt idx="1761">
                  <c:v>228.9</c:v>
                </c:pt>
                <c:pt idx="1762">
                  <c:v>241.7</c:v>
                </c:pt>
                <c:pt idx="1763">
                  <c:v>131.1</c:v>
                </c:pt>
                <c:pt idx="1764">
                  <c:v>234.1</c:v>
                </c:pt>
                <c:pt idx="1765">
                  <c:v>200.1</c:v>
                </c:pt>
                <c:pt idx="1766">
                  <c:v>154</c:v>
                </c:pt>
                <c:pt idx="1767">
                  <c:v>224.2</c:v>
                </c:pt>
                <c:pt idx="1768">
                  <c:v>148.30000000000001</c:v>
                </c:pt>
                <c:pt idx="1769">
                  <c:v>174.6</c:v>
                </c:pt>
                <c:pt idx="1770">
                  <c:v>138.5</c:v>
                </c:pt>
                <c:pt idx="1771">
                  <c:v>109</c:v>
                </c:pt>
                <c:pt idx="1772">
                  <c:v>162.30000000000001</c:v>
                </c:pt>
                <c:pt idx="1773">
                  <c:v>210.8</c:v>
                </c:pt>
                <c:pt idx="1774">
                  <c:v>142.4</c:v>
                </c:pt>
                <c:pt idx="1775">
                  <c:v>182.5</c:v>
                </c:pt>
                <c:pt idx="1776">
                  <c:v>219.6</c:v>
                </c:pt>
                <c:pt idx="1777">
                  <c:v>193.6</c:v>
                </c:pt>
                <c:pt idx="1778">
                  <c:v>233.2</c:v>
                </c:pt>
                <c:pt idx="1779">
                  <c:v>158.80000000000001</c:v>
                </c:pt>
                <c:pt idx="1780">
                  <c:v>126.1</c:v>
                </c:pt>
                <c:pt idx="1781">
                  <c:v>290.39999999999998</c:v>
                </c:pt>
                <c:pt idx="1782">
                  <c:v>60.6</c:v>
                </c:pt>
                <c:pt idx="1783">
                  <c:v>148.4</c:v>
                </c:pt>
                <c:pt idx="1784">
                  <c:v>246.5</c:v>
                </c:pt>
                <c:pt idx="1785">
                  <c:v>298.10000000000002</c:v>
                </c:pt>
                <c:pt idx="1786">
                  <c:v>119.3</c:v>
                </c:pt>
                <c:pt idx="1787">
                  <c:v>242.5</c:v>
                </c:pt>
                <c:pt idx="1788">
                  <c:v>222.1</c:v>
                </c:pt>
                <c:pt idx="1789">
                  <c:v>236.2</c:v>
                </c:pt>
                <c:pt idx="1790">
                  <c:v>144.19999999999999</c:v>
                </c:pt>
                <c:pt idx="1791">
                  <c:v>154.6</c:v>
                </c:pt>
                <c:pt idx="1792">
                  <c:v>137.4</c:v>
                </c:pt>
                <c:pt idx="1793">
                  <c:v>103.7</c:v>
                </c:pt>
                <c:pt idx="1794">
                  <c:v>136.6</c:v>
                </c:pt>
                <c:pt idx="1795">
                  <c:v>289.8</c:v>
                </c:pt>
                <c:pt idx="1796">
                  <c:v>260.89999999999998</c:v>
                </c:pt>
                <c:pt idx="1797">
                  <c:v>195.6</c:v>
                </c:pt>
                <c:pt idx="1798">
                  <c:v>222.2</c:v>
                </c:pt>
                <c:pt idx="1799">
                  <c:v>172.9</c:v>
                </c:pt>
                <c:pt idx="1800">
                  <c:v>249.8</c:v>
                </c:pt>
                <c:pt idx="1801">
                  <c:v>154.5</c:v>
                </c:pt>
                <c:pt idx="1802">
                  <c:v>90.4</c:v>
                </c:pt>
                <c:pt idx="1803">
                  <c:v>268.8</c:v>
                </c:pt>
                <c:pt idx="1804">
                  <c:v>106.1</c:v>
                </c:pt>
                <c:pt idx="1805">
                  <c:v>27</c:v>
                </c:pt>
                <c:pt idx="1806">
                  <c:v>245</c:v>
                </c:pt>
                <c:pt idx="1807">
                  <c:v>196.7</c:v>
                </c:pt>
                <c:pt idx="1808">
                  <c:v>131.19999999999999</c:v>
                </c:pt>
                <c:pt idx="1809">
                  <c:v>149.6</c:v>
                </c:pt>
                <c:pt idx="1810">
                  <c:v>239.8</c:v>
                </c:pt>
                <c:pt idx="1811">
                  <c:v>142.1</c:v>
                </c:pt>
                <c:pt idx="1812">
                  <c:v>193</c:v>
                </c:pt>
                <c:pt idx="1813">
                  <c:v>206.1</c:v>
                </c:pt>
                <c:pt idx="1814">
                  <c:v>160.30000000000001</c:v>
                </c:pt>
                <c:pt idx="1815">
                  <c:v>199.9</c:v>
                </c:pt>
                <c:pt idx="1816">
                  <c:v>213.1</c:v>
                </c:pt>
                <c:pt idx="1817">
                  <c:v>178.3</c:v>
                </c:pt>
                <c:pt idx="1818">
                  <c:v>252.3</c:v>
                </c:pt>
                <c:pt idx="1819">
                  <c:v>197.7</c:v>
                </c:pt>
                <c:pt idx="1820">
                  <c:v>111.1</c:v>
                </c:pt>
                <c:pt idx="1821">
                  <c:v>96.5</c:v>
                </c:pt>
                <c:pt idx="1822">
                  <c:v>123.3</c:v>
                </c:pt>
                <c:pt idx="1823">
                  <c:v>193.7</c:v>
                </c:pt>
                <c:pt idx="1824">
                  <c:v>206.9</c:v>
                </c:pt>
                <c:pt idx="1825">
                  <c:v>249.8</c:v>
                </c:pt>
                <c:pt idx="1826">
                  <c:v>144</c:v>
                </c:pt>
                <c:pt idx="1827">
                  <c:v>299.5</c:v>
                </c:pt>
                <c:pt idx="1828">
                  <c:v>226</c:v>
                </c:pt>
                <c:pt idx="1829">
                  <c:v>137.6</c:v>
                </c:pt>
                <c:pt idx="1830">
                  <c:v>211.7</c:v>
                </c:pt>
                <c:pt idx="1831">
                  <c:v>89.7</c:v>
                </c:pt>
                <c:pt idx="1832">
                  <c:v>197.6</c:v>
                </c:pt>
                <c:pt idx="1833">
                  <c:v>270</c:v>
                </c:pt>
                <c:pt idx="1834">
                  <c:v>224.7</c:v>
                </c:pt>
                <c:pt idx="1835">
                  <c:v>194.3</c:v>
                </c:pt>
                <c:pt idx="1836">
                  <c:v>47.7</c:v>
                </c:pt>
                <c:pt idx="1837">
                  <c:v>190.1</c:v>
                </c:pt>
                <c:pt idx="1838">
                  <c:v>89.5</c:v>
                </c:pt>
                <c:pt idx="1839">
                  <c:v>182.6</c:v>
                </c:pt>
                <c:pt idx="1840">
                  <c:v>205.5</c:v>
                </c:pt>
                <c:pt idx="1841">
                  <c:v>231.5</c:v>
                </c:pt>
                <c:pt idx="1842">
                  <c:v>251.3</c:v>
                </c:pt>
                <c:pt idx="1843">
                  <c:v>171.2</c:v>
                </c:pt>
                <c:pt idx="1844">
                  <c:v>134.80000000000001</c:v>
                </c:pt>
                <c:pt idx="1845">
                  <c:v>191.4</c:v>
                </c:pt>
                <c:pt idx="1846">
                  <c:v>174.5</c:v>
                </c:pt>
                <c:pt idx="1847">
                  <c:v>177.4</c:v>
                </c:pt>
                <c:pt idx="1848">
                  <c:v>182.1</c:v>
                </c:pt>
                <c:pt idx="1849">
                  <c:v>222.4</c:v>
                </c:pt>
                <c:pt idx="1850">
                  <c:v>164.9</c:v>
                </c:pt>
                <c:pt idx="1851">
                  <c:v>193.6</c:v>
                </c:pt>
                <c:pt idx="1852">
                  <c:v>101.1</c:v>
                </c:pt>
                <c:pt idx="1853">
                  <c:v>92.3</c:v>
                </c:pt>
                <c:pt idx="1854">
                  <c:v>168.9</c:v>
                </c:pt>
                <c:pt idx="1855">
                  <c:v>219.2</c:v>
                </c:pt>
                <c:pt idx="1856">
                  <c:v>146.5</c:v>
                </c:pt>
                <c:pt idx="1857">
                  <c:v>172.3</c:v>
                </c:pt>
                <c:pt idx="1858">
                  <c:v>190.9</c:v>
                </c:pt>
                <c:pt idx="1859">
                  <c:v>232.1</c:v>
                </c:pt>
                <c:pt idx="1860">
                  <c:v>169.2</c:v>
                </c:pt>
                <c:pt idx="1861">
                  <c:v>123.8</c:v>
                </c:pt>
                <c:pt idx="1862">
                  <c:v>96</c:v>
                </c:pt>
                <c:pt idx="1863">
                  <c:v>93.4</c:v>
                </c:pt>
                <c:pt idx="1864">
                  <c:v>90.6</c:v>
                </c:pt>
                <c:pt idx="1865">
                  <c:v>152.9</c:v>
                </c:pt>
                <c:pt idx="1866">
                  <c:v>85.2</c:v>
                </c:pt>
                <c:pt idx="1867">
                  <c:v>160</c:v>
                </c:pt>
                <c:pt idx="1868">
                  <c:v>182.9</c:v>
                </c:pt>
                <c:pt idx="1869">
                  <c:v>241.2</c:v>
                </c:pt>
                <c:pt idx="1870">
                  <c:v>177.2</c:v>
                </c:pt>
                <c:pt idx="1871">
                  <c:v>89.5</c:v>
                </c:pt>
                <c:pt idx="1872">
                  <c:v>200.3</c:v>
                </c:pt>
                <c:pt idx="1873">
                  <c:v>145</c:v>
                </c:pt>
                <c:pt idx="1874">
                  <c:v>159.5</c:v>
                </c:pt>
                <c:pt idx="1875">
                  <c:v>151.80000000000001</c:v>
                </c:pt>
                <c:pt idx="1876">
                  <c:v>176.2</c:v>
                </c:pt>
                <c:pt idx="1877">
                  <c:v>152.1</c:v>
                </c:pt>
                <c:pt idx="1878">
                  <c:v>161.30000000000001</c:v>
                </c:pt>
                <c:pt idx="1879">
                  <c:v>171.7</c:v>
                </c:pt>
                <c:pt idx="1880">
                  <c:v>278.89999999999998</c:v>
                </c:pt>
                <c:pt idx="1881">
                  <c:v>213</c:v>
                </c:pt>
                <c:pt idx="1882">
                  <c:v>217.2</c:v>
                </c:pt>
                <c:pt idx="1883">
                  <c:v>175.9</c:v>
                </c:pt>
                <c:pt idx="1884">
                  <c:v>238.9</c:v>
                </c:pt>
                <c:pt idx="1885">
                  <c:v>133.30000000000001</c:v>
                </c:pt>
                <c:pt idx="1886">
                  <c:v>177.2</c:v>
                </c:pt>
                <c:pt idx="1887">
                  <c:v>184.5</c:v>
                </c:pt>
                <c:pt idx="1888">
                  <c:v>176.1</c:v>
                </c:pt>
                <c:pt idx="1889">
                  <c:v>204.7</c:v>
                </c:pt>
                <c:pt idx="1890">
                  <c:v>143.6</c:v>
                </c:pt>
                <c:pt idx="1891">
                  <c:v>179.3</c:v>
                </c:pt>
                <c:pt idx="1892">
                  <c:v>137.30000000000001</c:v>
                </c:pt>
                <c:pt idx="1893">
                  <c:v>237.8</c:v>
                </c:pt>
                <c:pt idx="1894">
                  <c:v>203.7</c:v>
                </c:pt>
                <c:pt idx="1895">
                  <c:v>191.3</c:v>
                </c:pt>
                <c:pt idx="1896">
                  <c:v>209.1</c:v>
                </c:pt>
                <c:pt idx="1897">
                  <c:v>88.8</c:v>
                </c:pt>
                <c:pt idx="1898">
                  <c:v>97.2</c:v>
                </c:pt>
                <c:pt idx="1899">
                  <c:v>137.9</c:v>
                </c:pt>
                <c:pt idx="1900">
                  <c:v>224.3</c:v>
                </c:pt>
                <c:pt idx="1901">
                  <c:v>207.6</c:v>
                </c:pt>
                <c:pt idx="1902">
                  <c:v>268.10000000000002</c:v>
                </c:pt>
                <c:pt idx="1903">
                  <c:v>166.7</c:v>
                </c:pt>
                <c:pt idx="1904">
                  <c:v>267.10000000000002</c:v>
                </c:pt>
                <c:pt idx="1905">
                  <c:v>181.8</c:v>
                </c:pt>
                <c:pt idx="1906">
                  <c:v>147.1</c:v>
                </c:pt>
                <c:pt idx="1907">
                  <c:v>37.700000000000003</c:v>
                </c:pt>
                <c:pt idx="1908">
                  <c:v>185</c:v>
                </c:pt>
                <c:pt idx="1909">
                  <c:v>156.4</c:v>
                </c:pt>
                <c:pt idx="1910">
                  <c:v>215.5</c:v>
                </c:pt>
                <c:pt idx="1911">
                  <c:v>134.9</c:v>
                </c:pt>
                <c:pt idx="1912">
                  <c:v>194.8</c:v>
                </c:pt>
                <c:pt idx="1913">
                  <c:v>239.1</c:v>
                </c:pt>
                <c:pt idx="1914">
                  <c:v>92.6</c:v>
                </c:pt>
                <c:pt idx="1915">
                  <c:v>209.4</c:v>
                </c:pt>
                <c:pt idx="1916">
                  <c:v>197.6</c:v>
                </c:pt>
                <c:pt idx="1917">
                  <c:v>62.9</c:v>
                </c:pt>
                <c:pt idx="1918">
                  <c:v>202.3</c:v>
                </c:pt>
                <c:pt idx="1919">
                  <c:v>136.1</c:v>
                </c:pt>
                <c:pt idx="1920">
                  <c:v>207</c:v>
                </c:pt>
                <c:pt idx="1921">
                  <c:v>207.9</c:v>
                </c:pt>
                <c:pt idx="1922">
                  <c:v>276.5</c:v>
                </c:pt>
                <c:pt idx="1923">
                  <c:v>313.8</c:v>
                </c:pt>
                <c:pt idx="1924">
                  <c:v>288.5</c:v>
                </c:pt>
                <c:pt idx="1925">
                  <c:v>210.9</c:v>
                </c:pt>
                <c:pt idx="1926">
                  <c:v>64.900000000000006</c:v>
                </c:pt>
                <c:pt idx="1927">
                  <c:v>243.5</c:v>
                </c:pt>
                <c:pt idx="1928">
                  <c:v>197</c:v>
                </c:pt>
                <c:pt idx="1929">
                  <c:v>278</c:v>
                </c:pt>
                <c:pt idx="1930">
                  <c:v>313.2</c:v>
                </c:pt>
                <c:pt idx="1931">
                  <c:v>145.69999999999999</c:v>
                </c:pt>
                <c:pt idx="1932">
                  <c:v>75.8</c:v>
                </c:pt>
                <c:pt idx="1933">
                  <c:v>132</c:v>
                </c:pt>
                <c:pt idx="1934">
                  <c:v>124</c:v>
                </c:pt>
                <c:pt idx="1935">
                  <c:v>171.9</c:v>
                </c:pt>
                <c:pt idx="1936">
                  <c:v>249.4</c:v>
                </c:pt>
                <c:pt idx="1937">
                  <c:v>228.4</c:v>
                </c:pt>
                <c:pt idx="1938">
                  <c:v>168.6</c:v>
                </c:pt>
                <c:pt idx="1939">
                  <c:v>123.7</c:v>
                </c:pt>
                <c:pt idx="1940">
                  <c:v>178.7</c:v>
                </c:pt>
                <c:pt idx="1941">
                  <c:v>113.2</c:v>
                </c:pt>
                <c:pt idx="1942">
                  <c:v>142.4</c:v>
                </c:pt>
                <c:pt idx="1943">
                  <c:v>149.69999999999999</c:v>
                </c:pt>
                <c:pt idx="1944">
                  <c:v>227.1</c:v>
                </c:pt>
                <c:pt idx="1945">
                  <c:v>155.30000000000001</c:v>
                </c:pt>
                <c:pt idx="1946">
                  <c:v>156.4</c:v>
                </c:pt>
                <c:pt idx="1947">
                  <c:v>148.69999999999999</c:v>
                </c:pt>
                <c:pt idx="1948">
                  <c:v>271.7</c:v>
                </c:pt>
                <c:pt idx="1949">
                  <c:v>245.5</c:v>
                </c:pt>
                <c:pt idx="1950">
                  <c:v>245.3</c:v>
                </c:pt>
                <c:pt idx="1951">
                  <c:v>196.1</c:v>
                </c:pt>
                <c:pt idx="1952">
                  <c:v>134.1</c:v>
                </c:pt>
                <c:pt idx="1953">
                  <c:v>225</c:v>
                </c:pt>
                <c:pt idx="1954">
                  <c:v>189.7</c:v>
                </c:pt>
                <c:pt idx="1955">
                  <c:v>142.9</c:v>
                </c:pt>
                <c:pt idx="1956">
                  <c:v>175.6</c:v>
                </c:pt>
                <c:pt idx="1957">
                  <c:v>92.4</c:v>
                </c:pt>
                <c:pt idx="1958">
                  <c:v>159.6</c:v>
                </c:pt>
                <c:pt idx="1959">
                  <c:v>159.1</c:v>
                </c:pt>
                <c:pt idx="1960">
                  <c:v>254.4</c:v>
                </c:pt>
                <c:pt idx="1961">
                  <c:v>270.7</c:v>
                </c:pt>
                <c:pt idx="1962">
                  <c:v>207</c:v>
                </c:pt>
                <c:pt idx="1963">
                  <c:v>145.30000000000001</c:v>
                </c:pt>
                <c:pt idx="1964">
                  <c:v>230.7</c:v>
                </c:pt>
                <c:pt idx="1965">
                  <c:v>151.5</c:v>
                </c:pt>
                <c:pt idx="1966">
                  <c:v>146.1</c:v>
                </c:pt>
                <c:pt idx="1967">
                  <c:v>256</c:v>
                </c:pt>
                <c:pt idx="1968">
                  <c:v>150.69999999999999</c:v>
                </c:pt>
                <c:pt idx="1969">
                  <c:v>186</c:v>
                </c:pt>
                <c:pt idx="1970">
                  <c:v>212.9</c:v>
                </c:pt>
                <c:pt idx="1971">
                  <c:v>272.5</c:v>
                </c:pt>
                <c:pt idx="1972">
                  <c:v>135.1</c:v>
                </c:pt>
                <c:pt idx="1973">
                  <c:v>154.6</c:v>
                </c:pt>
                <c:pt idx="1974">
                  <c:v>230.5</c:v>
                </c:pt>
                <c:pt idx="1975">
                  <c:v>165.4</c:v>
                </c:pt>
                <c:pt idx="1976">
                  <c:v>143.30000000000001</c:v>
                </c:pt>
                <c:pt idx="1977">
                  <c:v>271.10000000000002</c:v>
                </c:pt>
                <c:pt idx="1978">
                  <c:v>253.5</c:v>
                </c:pt>
                <c:pt idx="1979">
                  <c:v>167.1</c:v>
                </c:pt>
                <c:pt idx="1980">
                  <c:v>135.4</c:v>
                </c:pt>
                <c:pt idx="1981">
                  <c:v>158.69999999999999</c:v>
                </c:pt>
                <c:pt idx="1982">
                  <c:v>144.80000000000001</c:v>
                </c:pt>
                <c:pt idx="1983">
                  <c:v>98.8</c:v>
                </c:pt>
                <c:pt idx="1984">
                  <c:v>157.80000000000001</c:v>
                </c:pt>
                <c:pt idx="1985">
                  <c:v>163</c:v>
                </c:pt>
                <c:pt idx="1986">
                  <c:v>181.6</c:v>
                </c:pt>
                <c:pt idx="1987">
                  <c:v>129</c:v>
                </c:pt>
                <c:pt idx="1988">
                  <c:v>86</c:v>
                </c:pt>
                <c:pt idx="1989">
                  <c:v>193.9</c:v>
                </c:pt>
                <c:pt idx="1990">
                  <c:v>188.9</c:v>
                </c:pt>
                <c:pt idx="1991">
                  <c:v>179.9</c:v>
                </c:pt>
                <c:pt idx="1992">
                  <c:v>183.4</c:v>
                </c:pt>
                <c:pt idx="1993">
                  <c:v>288.10000000000002</c:v>
                </c:pt>
                <c:pt idx="1994">
                  <c:v>169.2</c:v>
                </c:pt>
                <c:pt idx="1995">
                  <c:v>195.5</c:v>
                </c:pt>
                <c:pt idx="1996">
                  <c:v>264.39999999999998</c:v>
                </c:pt>
                <c:pt idx="1997">
                  <c:v>169.5</c:v>
                </c:pt>
                <c:pt idx="1998">
                  <c:v>141.5</c:v>
                </c:pt>
                <c:pt idx="1999">
                  <c:v>154.80000000000001</c:v>
                </c:pt>
                <c:pt idx="2000">
                  <c:v>273.2</c:v>
                </c:pt>
                <c:pt idx="2001">
                  <c:v>224.6</c:v>
                </c:pt>
                <c:pt idx="2002">
                  <c:v>273.8</c:v>
                </c:pt>
                <c:pt idx="2003">
                  <c:v>104</c:v>
                </c:pt>
                <c:pt idx="2004">
                  <c:v>115.4</c:v>
                </c:pt>
                <c:pt idx="2005">
                  <c:v>222.1</c:v>
                </c:pt>
                <c:pt idx="2006">
                  <c:v>116.4</c:v>
                </c:pt>
                <c:pt idx="2007">
                  <c:v>217.7</c:v>
                </c:pt>
                <c:pt idx="2008">
                  <c:v>129.4</c:v>
                </c:pt>
                <c:pt idx="2009">
                  <c:v>161.80000000000001</c:v>
                </c:pt>
                <c:pt idx="2010">
                  <c:v>198.8</c:v>
                </c:pt>
                <c:pt idx="2011">
                  <c:v>147.80000000000001</c:v>
                </c:pt>
                <c:pt idx="2012">
                  <c:v>262.3</c:v>
                </c:pt>
                <c:pt idx="2013">
                  <c:v>246.4</c:v>
                </c:pt>
                <c:pt idx="2014">
                  <c:v>183.4</c:v>
                </c:pt>
                <c:pt idx="2015">
                  <c:v>191.9</c:v>
                </c:pt>
                <c:pt idx="2016">
                  <c:v>187.8</c:v>
                </c:pt>
                <c:pt idx="2017">
                  <c:v>259.7</c:v>
                </c:pt>
                <c:pt idx="2018">
                  <c:v>180.4</c:v>
                </c:pt>
                <c:pt idx="2019">
                  <c:v>51.8</c:v>
                </c:pt>
                <c:pt idx="2020">
                  <c:v>303.89999999999998</c:v>
                </c:pt>
                <c:pt idx="2021">
                  <c:v>206.2</c:v>
                </c:pt>
                <c:pt idx="2022">
                  <c:v>164.3</c:v>
                </c:pt>
                <c:pt idx="2023">
                  <c:v>228.6</c:v>
                </c:pt>
                <c:pt idx="2024">
                  <c:v>200.4</c:v>
                </c:pt>
                <c:pt idx="2025">
                  <c:v>154.30000000000001</c:v>
                </c:pt>
                <c:pt idx="2026">
                  <c:v>122.9</c:v>
                </c:pt>
                <c:pt idx="2027">
                  <c:v>220.8</c:v>
                </c:pt>
                <c:pt idx="2028">
                  <c:v>214.6</c:v>
                </c:pt>
                <c:pt idx="2029">
                  <c:v>202</c:v>
                </c:pt>
                <c:pt idx="2030">
                  <c:v>209.5</c:v>
                </c:pt>
                <c:pt idx="2031">
                  <c:v>145.6</c:v>
                </c:pt>
                <c:pt idx="2032">
                  <c:v>152.9</c:v>
                </c:pt>
                <c:pt idx="2033">
                  <c:v>138.30000000000001</c:v>
                </c:pt>
                <c:pt idx="2034">
                  <c:v>189.3</c:v>
                </c:pt>
                <c:pt idx="2035">
                  <c:v>199.3</c:v>
                </c:pt>
                <c:pt idx="2036">
                  <c:v>247.5</c:v>
                </c:pt>
                <c:pt idx="2037">
                  <c:v>175.4</c:v>
                </c:pt>
                <c:pt idx="2038">
                  <c:v>179.4</c:v>
                </c:pt>
                <c:pt idx="2039">
                  <c:v>126.8</c:v>
                </c:pt>
                <c:pt idx="2040">
                  <c:v>239.7</c:v>
                </c:pt>
                <c:pt idx="2041">
                  <c:v>143</c:v>
                </c:pt>
                <c:pt idx="2042">
                  <c:v>91.9</c:v>
                </c:pt>
                <c:pt idx="2043">
                  <c:v>210.4</c:v>
                </c:pt>
                <c:pt idx="2044">
                  <c:v>201.3</c:v>
                </c:pt>
                <c:pt idx="2045">
                  <c:v>145.6</c:v>
                </c:pt>
                <c:pt idx="2046">
                  <c:v>203.5</c:v>
                </c:pt>
                <c:pt idx="2047">
                  <c:v>232.4</c:v>
                </c:pt>
                <c:pt idx="2048">
                  <c:v>86.5</c:v>
                </c:pt>
                <c:pt idx="2049">
                  <c:v>109.9</c:v>
                </c:pt>
                <c:pt idx="2050">
                  <c:v>156</c:v>
                </c:pt>
                <c:pt idx="2051">
                  <c:v>326.3</c:v>
                </c:pt>
                <c:pt idx="2052">
                  <c:v>195</c:v>
                </c:pt>
                <c:pt idx="2053">
                  <c:v>110</c:v>
                </c:pt>
                <c:pt idx="2054">
                  <c:v>147.1</c:v>
                </c:pt>
                <c:pt idx="2055">
                  <c:v>156</c:v>
                </c:pt>
                <c:pt idx="2056">
                  <c:v>98.2</c:v>
                </c:pt>
                <c:pt idx="2057">
                  <c:v>210.6</c:v>
                </c:pt>
                <c:pt idx="2058">
                  <c:v>197.8</c:v>
                </c:pt>
                <c:pt idx="2059">
                  <c:v>123.8</c:v>
                </c:pt>
                <c:pt idx="2060">
                  <c:v>117.6</c:v>
                </c:pt>
                <c:pt idx="2061">
                  <c:v>105.3</c:v>
                </c:pt>
                <c:pt idx="2062">
                  <c:v>111.7</c:v>
                </c:pt>
                <c:pt idx="2063">
                  <c:v>159.30000000000001</c:v>
                </c:pt>
                <c:pt idx="2064">
                  <c:v>81.7</c:v>
                </c:pt>
                <c:pt idx="2065">
                  <c:v>238</c:v>
                </c:pt>
                <c:pt idx="2066">
                  <c:v>128.1</c:v>
                </c:pt>
                <c:pt idx="2067">
                  <c:v>171.2</c:v>
                </c:pt>
                <c:pt idx="2068">
                  <c:v>109</c:v>
                </c:pt>
                <c:pt idx="2069">
                  <c:v>220</c:v>
                </c:pt>
                <c:pt idx="2070">
                  <c:v>55.6</c:v>
                </c:pt>
                <c:pt idx="2071">
                  <c:v>207.6</c:v>
                </c:pt>
                <c:pt idx="2072">
                  <c:v>109.6</c:v>
                </c:pt>
                <c:pt idx="2073">
                  <c:v>197.2</c:v>
                </c:pt>
                <c:pt idx="2074">
                  <c:v>175.7</c:v>
                </c:pt>
                <c:pt idx="2075">
                  <c:v>205.2</c:v>
                </c:pt>
                <c:pt idx="2076">
                  <c:v>193.1</c:v>
                </c:pt>
                <c:pt idx="2077">
                  <c:v>232.6</c:v>
                </c:pt>
                <c:pt idx="2078">
                  <c:v>102.7</c:v>
                </c:pt>
                <c:pt idx="2079">
                  <c:v>263.10000000000002</c:v>
                </c:pt>
                <c:pt idx="2080">
                  <c:v>197</c:v>
                </c:pt>
                <c:pt idx="2081">
                  <c:v>169.3</c:v>
                </c:pt>
                <c:pt idx="2082">
                  <c:v>201.5</c:v>
                </c:pt>
                <c:pt idx="2083">
                  <c:v>251</c:v>
                </c:pt>
                <c:pt idx="2084">
                  <c:v>230.4</c:v>
                </c:pt>
                <c:pt idx="2085">
                  <c:v>109.8</c:v>
                </c:pt>
                <c:pt idx="2086">
                  <c:v>173.4</c:v>
                </c:pt>
                <c:pt idx="2087">
                  <c:v>214.4</c:v>
                </c:pt>
                <c:pt idx="2088">
                  <c:v>96.1</c:v>
                </c:pt>
                <c:pt idx="2089">
                  <c:v>101.4</c:v>
                </c:pt>
                <c:pt idx="2090">
                  <c:v>232.5</c:v>
                </c:pt>
                <c:pt idx="2091">
                  <c:v>174.5</c:v>
                </c:pt>
                <c:pt idx="2092">
                  <c:v>211.1</c:v>
                </c:pt>
                <c:pt idx="2093">
                  <c:v>109.2</c:v>
                </c:pt>
                <c:pt idx="2094">
                  <c:v>220</c:v>
                </c:pt>
                <c:pt idx="2095">
                  <c:v>181.4</c:v>
                </c:pt>
                <c:pt idx="2096">
                  <c:v>180.7</c:v>
                </c:pt>
                <c:pt idx="2097">
                  <c:v>96.5</c:v>
                </c:pt>
                <c:pt idx="2098">
                  <c:v>183.5</c:v>
                </c:pt>
                <c:pt idx="2099">
                  <c:v>107.9</c:v>
                </c:pt>
                <c:pt idx="2100">
                  <c:v>161</c:v>
                </c:pt>
                <c:pt idx="2101">
                  <c:v>149.19999999999999</c:v>
                </c:pt>
                <c:pt idx="2102">
                  <c:v>227.8</c:v>
                </c:pt>
                <c:pt idx="2103">
                  <c:v>137.80000000000001</c:v>
                </c:pt>
                <c:pt idx="2104">
                  <c:v>141.69999999999999</c:v>
                </c:pt>
                <c:pt idx="2105">
                  <c:v>196.4</c:v>
                </c:pt>
                <c:pt idx="2106">
                  <c:v>146.80000000000001</c:v>
                </c:pt>
                <c:pt idx="2107">
                  <c:v>173.9</c:v>
                </c:pt>
                <c:pt idx="2108">
                  <c:v>305.2</c:v>
                </c:pt>
                <c:pt idx="2109">
                  <c:v>150</c:v>
                </c:pt>
                <c:pt idx="2110">
                  <c:v>197.5</c:v>
                </c:pt>
                <c:pt idx="2111">
                  <c:v>240.2</c:v>
                </c:pt>
                <c:pt idx="2112">
                  <c:v>186.2</c:v>
                </c:pt>
                <c:pt idx="2113">
                  <c:v>116.9</c:v>
                </c:pt>
                <c:pt idx="2114">
                  <c:v>236.7</c:v>
                </c:pt>
                <c:pt idx="2115">
                  <c:v>173.2</c:v>
                </c:pt>
                <c:pt idx="2116">
                  <c:v>181.3</c:v>
                </c:pt>
                <c:pt idx="2117">
                  <c:v>167.8</c:v>
                </c:pt>
                <c:pt idx="2118">
                  <c:v>87.6</c:v>
                </c:pt>
                <c:pt idx="2119">
                  <c:v>203.3</c:v>
                </c:pt>
                <c:pt idx="2120">
                  <c:v>92.6</c:v>
                </c:pt>
                <c:pt idx="2121">
                  <c:v>262.89999999999998</c:v>
                </c:pt>
                <c:pt idx="2122">
                  <c:v>141.80000000000001</c:v>
                </c:pt>
                <c:pt idx="2123">
                  <c:v>50.6</c:v>
                </c:pt>
                <c:pt idx="2124">
                  <c:v>134.9</c:v>
                </c:pt>
                <c:pt idx="2125">
                  <c:v>252.1</c:v>
                </c:pt>
                <c:pt idx="2126">
                  <c:v>215.5</c:v>
                </c:pt>
                <c:pt idx="2127">
                  <c:v>124.8</c:v>
                </c:pt>
                <c:pt idx="2128">
                  <c:v>183.2</c:v>
                </c:pt>
                <c:pt idx="2129">
                  <c:v>230.1</c:v>
                </c:pt>
                <c:pt idx="2130">
                  <c:v>135.80000000000001</c:v>
                </c:pt>
                <c:pt idx="2131">
                  <c:v>205.7</c:v>
                </c:pt>
                <c:pt idx="2132">
                  <c:v>73.8</c:v>
                </c:pt>
                <c:pt idx="2133">
                  <c:v>189.3</c:v>
                </c:pt>
                <c:pt idx="2134">
                  <c:v>147.19999999999999</c:v>
                </c:pt>
                <c:pt idx="2135">
                  <c:v>137.30000000000001</c:v>
                </c:pt>
                <c:pt idx="2136">
                  <c:v>70.7</c:v>
                </c:pt>
                <c:pt idx="2137">
                  <c:v>204.6</c:v>
                </c:pt>
                <c:pt idx="2138">
                  <c:v>123.1</c:v>
                </c:pt>
                <c:pt idx="2139">
                  <c:v>129.69999999999999</c:v>
                </c:pt>
                <c:pt idx="2140">
                  <c:v>198.7</c:v>
                </c:pt>
                <c:pt idx="2141">
                  <c:v>145.1</c:v>
                </c:pt>
                <c:pt idx="2142">
                  <c:v>135.19999999999999</c:v>
                </c:pt>
                <c:pt idx="2143">
                  <c:v>124.7</c:v>
                </c:pt>
                <c:pt idx="2144">
                  <c:v>215.9</c:v>
                </c:pt>
                <c:pt idx="2145">
                  <c:v>119.2</c:v>
                </c:pt>
                <c:pt idx="2146">
                  <c:v>144.30000000000001</c:v>
                </c:pt>
                <c:pt idx="2147">
                  <c:v>235.2</c:v>
                </c:pt>
                <c:pt idx="2148">
                  <c:v>174</c:v>
                </c:pt>
                <c:pt idx="2149">
                  <c:v>115</c:v>
                </c:pt>
                <c:pt idx="2150">
                  <c:v>151.69999999999999</c:v>
                </c:pt>
                <c:pt idx="2151">
                  <c:v>218.6</c:v>
                </c:pt>
                <c:pt idx="2152">
                  <c:v>190.3</c:v>
                </c:pt>
                <c:pt idx="2153">
                  <c:v>184.7</c:v>
                </c:pt>
                <c:pt idx="2154">
                  <c:v>115.3</c:v>
                </c:pt>
                <c:pt idx="2155">
                  <c:v>113</c:v>
                </c:pt>
                <c:pt idx="2156">
                  <c:v>294.2</c:v>
                </c:pt>
                <c:pt idx="2157">
                  <c:v>215.6</c:v>
                </c:pt>
                <c:pt idx="2158">
                  <c:v>128.80000000000001</c:v>
                </c:pt>
                <c:pt idx="2159">
                  <c:v>211.2</c:v>
                </c:pt>
                <c:pt idx="2160">
                  <c:v>71.2</c:v>
                </c:pt>
                <c:pt idx="2161">
                  <c:v>94.9</c:v>
                </c:pt>
                <c:pt idx="2162">
                  <c:v>259.39999999999998</c:v>
                </c:pt>
                <c:pt idx="2163">
                  <c:v>215.8</c:v>
                </c:pt>
                <c:pt idx="2164">
                  <c:v>97.5</c:v>
                </c:pt>
                <c:pt idx="2165">
                  <c:v>146.5</c:v>
                </c:pt>
                <c:pt idx="2166">
                  <c:v>157.9</c:v>
                </c:pt>
                <c:pt idx="2167">
                  <c:v>139.9</c:v>
                </c:pt>
                <c:pt idx="2168">
                  <c:v>153.19999999999999</c:v>
                </c:pt>
                <c:pt idx="2169">
                  <c:v>185.8</c:v>
                </c:pt>
                <c:pt idx="2170">
                  <c:v>182.2</c:v>
                </c:pt>
                <c:pt idx="2171">
                  <c:v>185.7</c:v>
                </c:pt>
                <c:pt idx="2172">
                  <c:v>222.6</c:v>
                </c:pt>
                <c:pt idx="2173">
                  <c:v>197.3</c:v>
                </c:pt>
                <c:pt idx="2174">
                  <c:v>141.4</c:v>
                </c:pt>
                <c:pt idx="2175">
                  <c:v>208</c:v>
                </c:pt>
                <c:pt idx="2176">
                  <c:v>118.5</c:v>
                </c:pt>
                <c:pt idx="2177">
                  <c:v>153.19999999999999</c:v>
                </c:pt>
                <c:pt idx="2178">
                  <c:v>108.3</c:v>
                </c:pt>
                <c:pt idx="2179">
                  <c:v>247.2</c:v>
                </c:pt>
                <c:pt idx="2180">
                  <c:v>224.2</c:v>
                </c:pt>
                <c:pt idx="2181">
                  <c:v>118.4</c:v>
                </c:pt>
                <c:pt idx="2182">
                  <c:v>190.9</c:v>
                </c:pt>
                <c:pt idx="2183">
                  <c:v>317.8</c:v>
                </c:pt>
                <c:pt idx="2184">
                  <c:v>312</c:v>
                </c:pt>
                <c:pt idx="2185">
                  <c:v>131.6</c:v>
                </c:pt>
                <c:pt idx="2186">
                  <c:v>193.4</c:v>
                </c:pt>
                <c:pt idx="2187">
                  <c:v>185.1</c:v>
                </c:pt>
                <c:pt idx="2188">
                  <c:v>193.3</c:v>
                </c:pt>
                <c:pt idx="2189">
                  <c:v>146.4</c:v>
                </c:pt>
                <c:pt idx="2190">
                  <c:v>71.2</c:v>
                </c:pt>
                <c:pt idx="2191">
                  <c:v>205</c:v>
                </c:pt>
                <c:pt idx="2192">
                  <c:v>216.9</c:v>
                </c:pt>
                <c:pt idx="2193">
                  <c:v>150</c:v>
                </c:pt>
                <c:pt idx="2194">
                  <c:v>164.1</c:v>
                </c:pt>
                <c:pt idx="2195">
                  <c:v>212</c:v>
                </c:pt>
                <c:pt idx="2196">
                  <c:v>167.3</c:v>
                </c:pt>
                <c:pt idx="2197">
                  <c:v>154.4</c:v>
                </c:pt>
                <c:pt idx="2198">
                  <c:v>177.3</c:v>
                </c:pt>
                <c:pt idx="2199">
                  <c:v>231.2</c:v>
                </c:pt>
                <c:pt idx="2200">
                  <c:v>202.9</c:v>
                </c:pt>
                <c:pt idx="2201">
                  <c:v>149.6</c:v>
                </c:pt>
                <c:pt idx="2202">
                  <c:v>345.3</c:v>
                </c:pt>
                <c:pt idx="2203">
                  <c:v>264.89999999999998</c:v>
                </c:pt>
                <c:pt idx="2204">
                  <c:v>122</c:v>
                </c:pt>
                <c:pt idx="2205">
                  <c:v>177.2</c:v>
                </c:pt>
                <c:pt idx="2206">
                  <c:v>133.1</c:v>
                </c:pt>
                <c:pt idx="2207">
                  <c:v>225.1</c:v>
                </c:pt>
                <c:pt idx="2208">
                  <c:v>208.4</c:v>
                </c:pt>
                <c:pt idx="2209">
                  <c:v>173.1</c:v>
                </c:pt>
                <c:pt idx="2210">
                  <c:v>162.4</c:v>
                </c:pt>
                <c:pt idx="2211">
                  <c:v>243.4</c:v>
                </c:pt>
                <c:pt idx="2212">
                  <c:v>189.3</c:v>
                </c:pt>
                <c:pt idx="2213">
                  <c:v>168.3</c:v>
                </c:pt>
                <c:pt idx="2214">
                  <c:v>232.9</c:v>
                </c:pt>
                <c:pt idx="2215">
                  <c:v>155</c:v>
                </c:pt>
                <c:pt idx="2216">
                  <c:v>154.4</c:v>
                </c:pt>
                <c:pt idx="2217">
                  <c:v>234.7</c:v>
                </c:pt>
                <c:pt idx="2218">
                  <c:v>298.39999999999998</c:v>
                </c:pt>
                <c:pt idx="2219">
                  <c:v>111.6</c:v>
                </c:pt>
                <c:pt idx="2220">
                  <c:v>174.5</c:v>
                </c:pt>
                <c:pt idx="2221">
                  <c:v>175.5</c:v>
                </c:pt>
                <c:pt idx="2222">
                  <c:v>207.5</c:v>
                </c:pt>
                <c:pt idx="2223">
                  <c:v>258.8</c:v>
                </c:pt>
                <c:pt idx="2224">
                  <c:v>226.9</c:v>
                </c:pt>
                <c:pt idx="2225">
                  <c:v>152.9</c:v>
                </c:pt>
                <c:pt idx="2226">
                  <c:v>156.69999999999999</c:v>
                </c:pt>
                <c:pt idx="2227">
                  <c:v>150.80000000000001</c:v>
                </c:pt>
                <c:pt idx="2228">
                  <c:v>221</c:v>
                </c:pt>
                <c:pt idx="2229">
                  <c:v>153.6</c:v>
                </c:pt>
                <c:pt idx="2230">
                  <c:v>180.5</c:v>
                </c:pt>
                <c:pt idx="2231">
                  <c:v>123.1</c:v>
                </c:pt>
                <c:pt idx="2232">
                  <c:v>165.7</c:v>
                </c:pt>
                <c:pt idx="2233">
                  <c:v>200.2</c:v>
                </c:pt>
                <c:pt idx="2234">
                  <c:v>154.80000000000001</c:v>
                </c:pt>
                <c:pt idx="2235">
                  <c:v>125.4</c:v>
                </c:pt>
                <c:pt idx="2236">
                  <c:v>184.2</c:v>
                </c:pt>
                <c:pt idx="2237">
                  <c:v>274.7</c:v>
                </c:pt>
                <c:pt idx="2238">
                  <c:v>142</c:v>
                </c:pt>
                <c:pt idx="2239">
                  <c:v>151.5</c:v>
                </c:pt>
                <c:pt idx="2240">
                  <c:v>124.8</c:v>
                </c:pt>
                <c:pt idx="2241">
                  <c:v>232.7</c:v>
                </c:pt>
                <c:pt idx="2242">
                  <c:v>288</c:v>
                </c:pt>
                <c:pt idx="2243">
                  <c:v>170.8</c:v>
                </c:pt>
                <c:pt idx="2244">
                  <c:v>216.1</c:v>
                </c:pt>
                <c:pt idx="2245">
                  <c:v>138.69999999999999</c:v>
                </c:pt>
                <c:pt idx="2246">
                  <c:v>210.7</c:v>
                </c:pt>
                <c:pt idx="2247">
                  <c:v>181.8</c:v>
                </c:pt>
                <c:pt idx="2248">
                  <c:v>61.6</c:v>
                </c:pt>
                <c:pt idx="2249">
                  <c:v>207.7</c:v>
                </c:pt>
                <c:pt idx="2250">
                  <c:v>219.2</c:v>
                </c:pt>
                <c:pt idx="2251">
                  <c:v>245.9</c:v>
                </c:pt>
                <c:pt idx="2252">
                  <c:v>257.3</c:v>
                </c:pt>
                <c:pt idx="2253">
                  <c:v>121.1</c:v>
                </c:pt>
                <c:pt idx="2254">
                  <c:v>301.5</c:v>
                </c:pt>
                <c:pt idx="2255">
                  <c:v>233.9</c:v>
                </c:pt>
                <c:pt idx="2256">
                  <c:v>99.6</c:v>
                </c:pt>
                <c:pt idx="2257">
                  <c:v>169.8</c:v>
                </c:pt>
                <c:pt idx="2258">
                  <c:v>198.8</c:v>
                </c:pt>
                <c:pt idx="2259">
                  <c:v>116.2</c:v>
                </c:pt>
                <c:pt idx="2260">
                  <c:v>255.9</c:v>
                </c:pt>
                <c:pt idx="2261">
                  <c:v>187.7</c:v>
                </c:pt>
                <c:pt idx="2262">
                  <c:v>195.9</c:v>
                </c:pt>
                <c:pt idx="2263">
                  <c:v>129.4</c:v>
                </c:pt>
                <c:pt idx="2264">
                  <c:v>221</c:v>
                </c:pt>
                <c:pt idx="2265">
                  <c:v>140.5</c:v>
                </c:pt>
                <c:pt idx="2266">
                  <c:v>277.89999999999998</c:v>
                </c:pt>
                <c:pt idx="2267">
                  <c:v>109.1</c:v>
                </c:pt>
                <c:pt idx="2268">
                  <c:v>207.8</c:v>
                </c:pt>
                <c:pt idx="2269">
                  <c:v>205.9</c:v>
                </c:pt>
                <c:pt idx="2270">
                  <c:v>308.60000000000002</c:v>
                </c:pt>
                <c:pt idx="2271">
                  <c:v>242.6</c:v>
                </c:pt>
                <c:pt idx="2272">
                  <c:v>229.6</c:v>
                </c:pt>
                <c:pt idx="2273">
                  <c:v>166</c:v>
                </c:pt>
                <c:pt idx="2274">
                  <c:v>144.80000000000001</c:v>
                </c:pt>
                <c:pt idx="2275">
                  <c:v>106.1</c:v>
                </c:pt>
                <c:pt idx="2276">
                  <c:v>221.8</c:v>
                </c:pt>
                <c:pt idx="2277">
                  <c:v>204.6</c:v>
                </c:pt>
                <c:pt idx="2278">
                  <c:v>152</c:v>
                </c:pt>
                <c:pt idx="2279">
                  <c:v>260.8</c:v>
                </c:pt>
                <c:pt idx="2280">
                  <c:v>177.9</c:v>
                </c:pt>
                <c:pt idx="2281">
                  <c:v>235.1</c:v>
                </c:pt>
                <c:pt idx="2282">
                  <c:v>186.8</c:v>
                </c:pt>
                <c:pt idx="2283">
                  <c:v>268.39999999999998</c:v>
                </c:pt>
                <c:pt idx="2284">
                  <c:v>192.1</c:v>
                </c:pt>
                <c:pt idx="2285">
                  <c:v>240.7</c:v>
                </c:pt>
                <c:pt idx="2286">
                  <c:v>179.9</c:v>
                </c:pt>
                <c:pt idx="2287">
                  <c:v>175.8</c:v>
                </c:pt>
                <c:pt idx="2288">
                  <c:v>109.4</c:v>
                </c:pt>
                <c:pt idx="2289">
                  <c:v>255.1</c:v>
                </c:pt>
                <c:pt idx="2290">
                  <c:v>208.7</c:v>
                </c:pt>
                <c:pt idx="2291">
                  <c:v>214.6</c:v>
                </c:pt>
                <c:pt idx="2292">
                  <c:v>49.2</c:v>
                </c:pt>
                <c:pt idx="2293">
                  <c:v>141.30000000000001</c:v>
                </c:pt>
                <c:pt idx="2294">
                  <c:v>253.2</c:v>
                </c:pt>
                <c:pt idx="2295">
                  <c:v>206</c:v>
                </c:pt>
                <c:pt idx="2296">
                  <c:v>71.2</c:v>
                </c:pt>
                <c:pt idx="2297">
                  <c:v>261.8</c:v>
                </c:pt>
                <c:pt idx="2298">
                  <c:v>191.3</c:v>
                </c:pt>
                <c:pt idx="2299">
                  <c:v>133.30000000000001</c:v>
                </c:pt>
                <c:pt idx="2300">
                  <c:v>183.6</c:v>
                </c:pt>
                <c:pt idx="2301">
                  <c:v>155.19999999999999</c:v>
                </c:pt>
                <c:pt idx="2302">
                  <c:v>283.10000000000002</c:v>
                </c:pt>
                <c:pt idx="2303">
                  <c:v>186.5</c:v>
                </c:pt>
                <c:pt idx="2304">
                  <c:v>163.30000000000001</c:v>
                </c:pt>
                <c:pt idx="2305">
                  <c:v>203.4</c:v>
                </c:pt>
                <c:pt idx="2306">
                  <c:v>178.1</c:v>
                </c:pt>
                <c:pt idx="2307">
                  <c:v>195.9</c:v>
                </c:pt>
                <c:pt idx="2308">
                  <c:v>114.1</c:v>
                </c:pt>
                <c:pt idx="2309">
                  <c:v>279.10000000000002</c:v>
                </c:pt>
                <c:pt idx="2310">
                  <c:v>169.3</c:v>
                </c:pt>
                <c:pt idx="2311">
                  <c:v>214.4</c:v>
                </c:pt>
                <c:pt idx="2312">
                  <c:v>255.8</c:v>
                </c:pt>
                <c:pt idx="2313">
                  <c:v>148.19999999999999</c:v>
                </c:pt>
                <c:pt idx="2314">
                  <c:v>119.3</c:v>
                </c:pt>
                <c:pt idx="2315">
                  <c:v>245.2</c:v>
                </c:pt>
                <c:pt idx="2316">
                  <c:v>172.4</c:v>
                </c:pt>
                <c:pt idx="2317">
                  <c:v>175.3</c:v>
                </c:pt>
                <c:pt idx="2318">
                  <c:v>2.6</c:v>
                </c:pt>
                <c:pt idx="2319">
                  <c:v>184.1</c:v>
                </c:pt>
                <c:pt idx="2320">
                  <c:v>181.9</c:v>
                </c:pt>
                <c:pt idx="2321">
                  <c:v>189.8</c:v>
                </c:pt>
                <c:pt idx="2322">
                  <c:v>223.2</c:v>
                </c:pt>
                <c:pt idx="2323">
                  <c:v>216</c:v>
                </c:pt>
                <c:pt idx="2324">
                  <c:v>198.5</c:v>
                </c:pt>
                <c:pt idx="2325">
                  <c:v>159.5</c:v>
                </c:pt>
                <c:pt idx="2326">
                  <c:v>105</c:v>
                </c:pt>
                <c:pt idx="2327">
                  <c:v>204.5</c:v>
                </c:pt>
                <c:pt idx="2328">
                  <c:v>274</c:v>
                </c:pt>
                <c:pt idx="2329">
                  <c:v>137.80000000000001</c:v>
                </c:pt>
                <c:pt idx="2330">
                  <c:v>179.4</c:v>
                </c:pt>
                <c:pt idx="2331">
                  <c:v>139.30000000000001</c:v>
                </c:pt>
                <c:pt idx="2332">
                  <c:v>7.8</c:v>
                </c:pt>
                <c:pt idx="2333">
                  <c:v>183.1</c:v>
                </c:pt>
                <c:pt idx="2334">
                  <c:v>140</c:v>
                </c:pt>
                <c:pt idx="2335">
                  <c:v>179.2</c:v>
                </c:pt>
                <c:pt idx="2336">
                  <c:v>177.4</c:v>
                </c:pt>
                <c:pt idx="2337">
                  <c:v>115.6</c:v>
                </c:pt>
                <c:pt idx="2338">
                  <c:v>237.3</c:v>
                </c:pt>
                <c:pt idx="2339">
                  <c:v>51.5</c:v>
                </c:pt>
                <c:pt idx="2340">
                  <c:v>155.69999999999999</c:v>
                </c:pt>
                <c:pt idx="2341">
                  <c:v>245</c:v>
                </c:pt>
                <c:pt idx="2342">
                  <c:v>111.1</c:v>
                </c:pt>
                <c:pt idx="2343">
                  <c:v>116</c:v>
                </c:pt>
                <c:pt idx="2344">
                  <c:v>155.5</c:v>
                </c:pt>
                <c:pt idx="2345">
                  <c:v>175.2</c:v>
                </c:pt>
                <c:pt idx="2346">
                  <c:v>154.69999999999999</c:v>
                </c:pt>
                <c:pt idx="2347">
                  <c:v>247.2</c:v>
                </c:pt>
                <c:pt idx="2348">
                  <c:v>227.5</c:v>
                </c:pt>
                <c:pt idx="2349">
                  <c:v>185</c:v>
                </c:pt>
                <c:pt idx="2350">
                  <c:v>158.80000000000001</c:v>
                </c:pt>
                <c:pt idx="2351">
                  <c:v>185.9</c:v>
                </c:pt>
                <c:pt idx="2352">
                  <c:v>222.5</c:v>
                </c:pt>
                <c:pt idx="2353">
                  <c:v>201.1</c:v>
                </c:pt>
                <c:pt idx="2354">
                  <c:v>167.9</c:v>
                </c:pt>
                <c:pt idx="2355">
                  <c:v>239.1</c:v>
                </c:pt>
                <c:pt idx="2356">
                  <c:v>175.7</c:v>
                </c:pt>
                <c:pt idx="2357">
                  <c:v>111.2</c:v>
                </c:pt>
                <c:pt idx="2358">
                  <c:v>87.7</c:v>
                </c:pt>
                <c:pt idx="2359">
                  <c:v>244.1</c:v>
                </c:pt>
                <c:pt idx="2360">
                  <c:v>165</c:v>
                </c:pt>
                <c:pt idx="2361">
                  <c:v>127.4</c:v>
                </c:pt>
                <c:pt idx="2362">
                  <c:v>194.8</c:v>
                </c:pt>
                <c:pt idx="2363">
                  <c:v>54.7</c:v>
                </c:pt>
                <c:pt idx="2364">
                  <c:v>90.5</c:v>
                </c:pt>
                <c:pt idx="2365">
                  <c:v>235.6</c:v>
                </c:pt>
                <c:pt idx="2366">
                  <c:v>142.5</c:v>
                </c:pt>
                <c:pt idx="2367">
                  <c:v>54</c:v>
                </c:pt>
                <c:pt idx="2368">
                  <c:v>214.8</c:v>
                </c:pt>
                <c:pt idx="2369">
                  <c:v>251.4</c:v>
                </c:pt>
                <c:pt idx="2370">
                  <c:v>139</c:v>
                </c:pt>
                <c:pt idx="2371">
                  <c:v>117.3</c:v>
                </c:pt>
                <c:pt idx="2372">
                  <c:v>264</c:v>
                </c:pt>
                <c:pt idx="2373">
                  <c:v>82.6</c:v>
                </c:pt>
                <c:pt idx="2374">
                  <c:v>175.8</c:v>
                </c:pt>
                <c:pt idx="2375">
                  <c:v>220.4</c:v>
                </c:pt>
                <c:pt idx="2376">
                  <c:v>217</c:v>
                </c:pt>
                <c:pt idx="2377">
                  <c:v>129</c:v>
                </c:pt>
                <c:pt idx="2378">
                  <c:v>150.5</c:v>
                </c:pt>
                <c:pt idx="2379">
                  <c:v>189.5</c:v>
                </c:pt>
                <c:pt idx="2380">
                  <c:v>137.80000000000001</c:v>
                </c:pt>
                <c:pt idx="2381">
                  <c:v>129.30000000000001</c:v>
                </c:pt>
                <c:pt idx="2382">
                  <c:v>115.6</c:v>
                </c:pt>
                <c:pt idx="2383">
                  <c:v>221.9</c:v>
                </c:pt>
                <c:pt idx="2384">
                  <c:v>263.7</c:v>
                </c:pt>
                <c:pt idx="2385">
                  <c:v>61.3</c:v>
                </c:pt>
                <c:pt idx="2386">
                  <c:v>183.8</c:v>
                </c:pt>
                <c:pt idx="2387">
                  <c:v>167.4</c:v>
                </c:pt>
                <c:pt idx="2388">
                  <c:v>154.1</c:v>
                </c:pt>
                <c:pt idx="2389">
                  <c:v>252</c:v>
                </c:pt>
                <c:pt idx="2390">
                  <c:v>163.1</c:v>
                </c:pt>
                <c:pt idx="2391">
                  <c:v>198.3</c:v>
                </c:pt>
                <c:pt idx="2392">
                  <c:v>324.7</c:v>
                </c:pt>
                <c:pt idx="2393">
                  <c:v>128.30000000000001</c:v>
                </c:pt>
                <c:pt idx="2394">
                  <c:v>187.9</c:v>
                </c:pt>
                <c:pt idx="2395">
                  <c:v>129.19999999999999</c:v>
                </c:pt>
                <c:pt idx="2396">
                  <c:v>125.5</c:v>
                </c:pt>
                <c:pt idx="2397">
                  <c:v>257.2</c:v>
                </c:pt>
                <c:pt idx="2398">
                  <c:v>124.6</c:v>
                </c:pt>
                <c:pt idx="2399">
                  <c:v>175.1</c:v>
                </c:pt>
                <c:pt idx="2400">
                  <c:v>124.3</c:v>
                </c:pt>
                <c:pt idx="2401">
                  <c:v>271.60000000000002</c:v>
                </c:pt>
                <c:pt idx="2402">
                  <c:v>183.3</c:v>
                </c:pt>
                <c:pt idx="2403">
                  <c:v>101.1</c:v>
                </c:pt>
                <c:pt idx="2404">
                  <c:v>203.3</c:v>
                </c:pt>
                <c:pt idx="2405">
                  <c:v>175.4</c:v>
                </c:pt>
                <c:pt idx="2406">
                  <c:v>266</c:v>
                </c:pt>
                <c:pt idx="2407">
                  <c:v>171.6</c:v>
                </c:pt>
                <c:pt idx="2408">
                  <c:v>78.7</c:v>
                </c:pt>
                <c:pt idx="2409">
                  <c:v>211.9</c:v>
                </c:pt>
                <c:pt idx="2410">
                  <c:v>63.7</c:v>
                </c:pt>
                <c:pt idx="2411">
                  <c:v>173.4</c:v>
                </c:pt>
                <c:pt idx="2412">
                  <c:v>225.9</c:v>
                </c:pt>
                <c:pt idx="2413">
                  <c:v>173</c:v>
                </c:pt>
                <c:pt idx="2414">
                  <c:v>224.9</c:v>
                </c:pt>
                <c:pt idx="2415">
                  <c:v>137</c:v>
                </c:pt>
                <c:pt idx="2416">
                  <c:v>142.5</c:v>
                </c:pt>
                <c:pt idx="2417">
                  <c:v>142.4</c:v>
                </c:pt>
                <c:pt idx="2418">
                  <c:v>147</c:v>
                </c:pt>
                <c:pt idx="2419">
                  <c:v>149.19999999999999</c:v>
                </c:pt>
                <c:pt idx="2420">
                  <c:v>216.8</c:v>
                </c:pt>
                <c:pt idx="2421">
                  <c:v>308</c:v>
                </c:pt>
                <c:pt idx="2422">
                  <c:v>58</c:v>
                </c:pt>
                <c:pt idx="2423">
                  <c:v>173.2</c:v>
                </c:pt>
                <c:pt idx="2424">
                  <c:v>210.3</c:v>
                </c:pt>
                <c:pt idx="2425">
                  <c:v>58.9</c:v>
                </c:pt>
                <c:pt idx="2426">
                  <c:v>236.8</c:v>
                </c:pt>
                <c:pt idx="2427">
                  <c:v>228.9</c:v>
                </c:pt>
                <c:pt idx="2428">
                  <c:v>162.80000000000001</c:v>
                </c:pt>
                <c:pt idx="2429">
                  <c:v>86.1</c:v>
                </c:pt>
                <c:pt idx="2430">
                  <c:v>212.3</c:v>
                </c:pt>
                <c:pt idx="2431">
                  <c:v>151</c:v>
                </c:pt>
                <c:pt idx="2432">
                  <c:v>158.6</c:v>
                </c:pt>
                <c:pt idx="2433">
                  <c:v>296</c:v>
                </c:pt>
                <c:pt idx="2434">
                  <c:v>212.3</c:v>
                </c:pt>
                <c:pt idx="2435">
                  <c:v>234.4</c:v>
                </c:pt>
                <c:pt idx="2436">
                  <c:v>176.8</c:v>
                </c:pt>
                <c:pt idx="2437">
                  <c:v>157.30000000000001</c:v>
                </c:pt>
                <c:pt idx="2438">
                  <c:v>260.5</c:v>
                </c:pt>
                <c:pt idx="2439">
                  <c:v>124.5</c:v>
                </c:pt>
                <c:pt idx="2440">
                  <c:v>209.4</c:v>
                </c:pt>
                <c:pt idx="2441">
                  <c:v>285.7</c:v>
                </c:pt>
                <c:pt idx="2442">
                  <c:v>190.9</c:v>
                </c:pt>
                <c:pt idx="2443">
                  <c:v>208.8</c:v>
                </c:pt>
                <c:pt idx="2444">
                  <c:v>77.599999999999994</c:v>
                </c:pt>
                <c:pt idx="2445">
                  <c:v>271.10000000000002</c:v>
                </c:pt>
                <c:pt idx="2446">
                  <c:v>240.8</c:v>
                </c:pt>
                <c:pt idx="2447">
                  <c:v>114.8</c:v>
                </c:pt>
                <c:pt idx="2448">
                  <c:v>138.80000000000001</c:v>
                </c:pt>
                <c:pt idx="2449">
                  <c:v>209.8</c:v>
                </c:pt>
                <c:pt idx="2450">
                  <c:v>134.9</c:v>
                </c:pt>
                <c:pt idx="2451">
                  <c:v>164</c:v>
                </c:pt>
                <c:pt idx="2452">
                  <c:v>245.5</c:v>
                </c:pt>
                <c:pt idx="2453">
                  <c:v>80.3</c:v>
                </c:pt>
                <c:pt idx="2454">
                  <c:v>90.7</c:v>
                </c:pt>
                <c:pt idx="2455">
                  <c:v>190.3</c:v>
                </c:pt>
                <c:pt idx="2456">
                  <c:v>108.6</c:v>
                </c:pt>
                <c:pt idx="2457">
                  <c:v>252.4</c:v>
                </c:pt>
                <c:pt idx="2458">
                  <c:v>183.4</c:v>
                </c:pt>
                <c:pt idx="2459">
                  <c:v>183.4</c:v>
                </c:pt>
                <c:pt idx="2460">
                  <c:v>155.19999999999999</c:v>
                </c:pt>
                <c:pt idx="2461">
                  <c:v>165.8</c:v>
                </c:pt>
                <c:pt idx="2462">
                  <c:v>209.4</c:v>
                </c:pt>
                <c:pt idx="2463">
                  <c:v>279.3</c:v>
                </c:pt>
                <c:pt idx="2464">
                  <c:v>256.5</c:v>
                </c:pt>
                <c:pt idx="2465">
                  <c:v>170.2</c:v>
                </c:pt>
                <c:pt idx="2466">
                  <c:v>139.6</c:v>
                </c:pt>
                <c:pt idx="2467">
                  <c:v>208.8</c:v>
                </c:pt>
                <c:pt idx="2468">
                  <c:v>210.1</c:v>
                </c:pt>
                <c:pt idx="2469">
                  <c:v>202.6</c:v>
                </c:pt>
                <c:pt idx="2470">
                  <c:v>174.4</c:v>
                </c:pt>
                <c:pt idx="2471">
                  <c:v>210.6</c:v>
                </c:pt>
                <c:pt idx="2472">
                  <c:v>121.5</c:v>
                </c:pt>
                <c:pt idx="2473">
                  <c:v>127.8</c:v>
                </c:pt>
                <c:pt idx="2474">
                  <c:v>135.19999999999999</c:v>
                </c:pt>
                <c:pt idx="2475">
                  <c:v>99.4</c:v>
                </c:pt>
                <c:pt idx="2476">
                  <c:v>276.89999999999998</c:v>
                </c:pt>
                <c:pt idx="2477">
                  <c:v>287.39999999999998</c:v>
                </c:pt>
                <c:pt idx="2478">
                  <c:v>120.5</c:v>
                </c:pt>
                <c:pt idx="2479">
                  <c:v>184.1</c:v>
                </c:pt>
                <c:pt idx="2480">
                  <c:v>185</c:v>
                </c:pt>
                <c:pt idx="2481">
                  <c:v>160.9</c:v>
                </c:pt>
                <c:pt idx="2482">
                  <c:v>209.2</c:v>
                </c:pt>
                <c:pt idx="2483">
                  <c:v>158.4</c:v>
                </c:pt>
                <c:pt idx="2484">
                  <c:v>149</c:v>
                </c:pt>
                <c:pt idx="2485">
                  <c:v>204.5</c:v>
                </c:pt>
                <c:pt idx="2486">
                  <c:v>288.8</c:v>
                </c:pt>
                <c:pt idx="2487">
                  <c:v>108.6</c:v>
                </c:pt>
                <c:pt idx="2488">
                  <c:v>97.5</c:v>
                </c:pt>
                <c:pt idx="2489">
                  <c:v>166.5</c:v>
                </c:pt>
                <c:pt idx="2490">
                  <c:v>156.19999999999999</c:v>
                </c:pt>
                <c:pt idx="2491">
                  <c:v>287.39999999999998</c:v>
                </c:pt>
                <c:pt idx="2492">
                  <c:v>175.3</c:v>
                </c:pt>
                <c:pt idx="2493">
                  <c:v>102.1</c:v>
                </c:pt>
                <c:pt idx="2494">
                  <c:v>157.9</c:v>
                </c:pt>
                <c:pt idx="2495">
                  <c:v>146.5</c:v>
                </c:pt>
                <c:pt idx="2496">
                  <c:v>245.8</c:v>
                </c:pt>
                <c:pt idx="2497">
                  <c:v>250.8</c:v>
                </c:pt>
                <c:pt idx="2498">
                  <c:v>119.7</c:v>
                </c:pt>
                <c:pt idx="2499">
                  <c:v>242.2</c:v>
                </c:pt>
                <c:pt idx="2500">
                  <c:v>163.4</c:v>
                </c:pt>
                <c:pt idx="2501">
                  <c:v>161</c:v>
                </c:pt>
                <c:pt idx="2502">
                  <c:v>128.69999999999999</c:v>
                </c:pt>
                <c:pt idx="2503">
                  <c:v>81.599999999999994</c:v>
                </c:pt>
                <c:pt idx="2504">
                  <c:v>207.7</c:v>
                </c:pt>
                <c:pt idx="2505">
                  <c:v>233.3</c:v>
                </c:pt>
                <c:pt idx="2506">
                  <c:v>168</c:v>
                </c:pt>
                <c:pt idx="2507">
                  <c:v>251.6</c:v>
                </c:pt>
                <c:pt idx="2508">
                  <c:v>183.8</c:v>
                </c:pt>
                <c:pt idx="2509">
                  <c:v>256.39999999999998</c:v>
                </c:pt>
                <c:pt idx="2510">
                  <c:v>180.2</c:v>
                </c:pt>
                <c:pt idx="2511">
                  <c:v>227.8</c:v>
                </c:pt>
                <c:pt idx="2512">
                  <c:v>147.80000000000001</c:v>
                </c:pt>
                <c:pt idx="2513">
                  <c:v>234.9</c:v>
                </c:pt>
                <c:pt idx="2514">
                  <c:v>110.9</c:v>
                </c:pt>
                <c:pt idx="2515">
                  <c:v>233.5</c:v>
                </c:pt>
                <c:pt idx="2516">
                  <c:v>197.3</c:v>
                </c:pt>
                <c:pt idx="2517">
                  <c:v>58.2</c:v>
                </c:pt>
                <c:pt idx="2518">
                  <c:v>212.7</c:v>
                </c:pt>
                <c:pt idx="2519">
                  <c:v>151.5</c:v>
                </c:pt>
                <c:pt idx="2520">
                  <c:v>146.30000000000001</c:v>
                </c:pt>
                <c:pt idx="2521">
                  <c:v>195.1</c:v>
                </c:pt>
                <c:pt idx="2522">
                  <c:v>208.9</c:v>
                </c:pt>
                <c:pt idx="2523">
                  <c:v>135.69999999999999</c:v>
                </c:pt>
                <c:pt idx="2524">
                  <c:v>225.9</c:v>
                </c:pt>
                <c:pt idx="2525">
                  <c:v>153.30000000000001</c:v>
                </c:pt>
                <c:pt idx="2526">
                  <c:v>206.7</c:v>
                </c:pt>
                <c:pt idx="2527">
                  <c:v>188</c:v>
                </c:pt>
                <c:pt idx="2528">
                  <c:v>122.3</c:v>
                </c:pt>
                <c:pt idx="2529">
                  <c:v>259.3</c:v>
                </c:pt>
                <c:pt idx="2530">
                  <c:v>115.1</c:v>
                </c:pt>
                <c:pt idx="2531">
                  <c:v>172.9</c:v>
                </c:pt>
                <c:pt idx="2532">
                  <c:v>156.4</c:v>
                </c:pt>
                <c:pt idx="2533">
                  <c:v>128.1</c:v>
                </c:pt>
                <c:pt idx="2534">
                  <c:v>227.9</c:v>
                </c:pt>
                <c:pt idx="2535">
                  <c:v>194.9</c:v>
                </c:pt>
                <c:pt idx="2536">
                  <c:v>44.9</c:v>
                </c:pt>
                <c:pt idx="2537">
                  <c:v>262.8</c:v>
                </c:pt>
                <c:pt idx="2538">
                  <c:v>211.2</c:v>
                </c:pt>
                <c:pt idx="2539">
                  <c:v>223.2</c:v>
                </c:pt>
                <c:pt idx="2540">
                  <c:v>119</c:v>
                </c:pt>
                <c:pt idx="2541">
                  <c:v>266.10000000000002</c:v>
                </c:pt>
                <c:pt idx="2542">
                  <c:v>170.5</c:v>
                </c:pt>
                <c:pt idx="2543">
                  <c:v>178.5</c:v>
                </c:pt>
                <c:pt idx="2544">
                  <c:v>205.2</c:v>
                </c:pt>
                <c:pt idx="2545">
                  <c:v>232.8</c:v>
                </c:pt>
                <c:pt idx="2546">
                  <c:v>239.9</c:v>
                </c:pt>
                <c:pt idx="2547">
                  <c:v>55.6</c:v>
                </c:pt>
                <c:pt idx="2548">
                  <c:v>109.8</c:v>
                </c:pt>
                <c:pt idx="2549">
                  <c:v>196.1</c:v>
                </c:pt>
                <c:pt idx="2550">
                  <c:v>166.8</c:v>
                </c:pt>
                <c:pt idx="2551">
                  <c:v>242.8</c:v>
                </c:pt>
                <c:pt idx="2552">
                  <c:v>266.7</c:v>
                </c:pt>
                <c:pt idx="2553">
                  <c:v>182</c:v>
                </c:pt>
                <c:pt idx="2554">
                  <c:v>85.9</c:v>
                </c:pt>
                <c:pt idx="2555">
                  <c:v>146.6</c:v>
                </c:pt>
                <c:pt idx="2556">
                  <c:v>110.5</c:v>
                </c:pt>
                <c:pt idx="2557">
                  <c:v>118.6</c:v>
                </c:pt>
                <c:pt idx="2558">
                  <c:v>197.6</c:v>
                </c:pt>
                <c:pt idx="2559">
                  <c:v>210.3</c:v>
                </c:pt>
                <c:pt idx="2560">
                  <c:v>220.3</c:v>
                </c:pt>
                <c:pt idx="2561">
                  <c:v>161.69999999999999</c:v>
                </c:pt>
                <c:pt idx="2562">
                  <c:v>146.69999999999999</c:v>
                </c:pt>
                <c:pt idx="2563">
                  <c:v>109.4</c:v>
                </c:pt>
                <c:pt idx="2564">
                  <c:v>144.1</c:v>
                </c:pt>
                <c:pt idx="2565">
                  <c:v>248.9</c:v>
                </c:pt>
                <c:pt idx="2566">
                  <c:v>85.7</c:v>
                </c:pt>
                <c:pt idx="2567">
                  <c:v>214.8</c:v>
                </c:pt>
                <c:pt idx="2568">
                  <c:v>158.9</c:v>
                </c:pt>
                <c:pt idx="2569">
                  <c:v>110</c:v>
                </c:pt>
                <c:pt idx="2570">
                  <c:v>152.80000000000001</c:v>
                </c:pt>
                <c:pt idx="2571">
                  <c:v>145.6</c:v>
                </c:pt>
                <c:pt idx="2572">
                  <c:v>93.3</c:v>
                </c:pt>
                <c:pt idx="2573">
                  <c:v>216.8</c:v>
                </c:pt>
                <c:pt idx="2574">
                  <c:v>201.9</c:v>
                </c:pt>
                <c:pt idx="2575">
                  <c:v>146.4</c:v>
                </c:pt>
                <c:pt idx="2576">
                  <c:v>272.7</c:v>
                </c:pt>
                <c:pt idx="2577">
                  <c:v>172.8</c:v>
                </c:pt>
                <c:pt idx="2578">
                  <c:v>190.2</c:v>
                </c:pt>
                <c:pt idx="2579">
                  <c:v>130.6</c:v>
                </c:pt>
                <c:pt idx="2580">
                  <c:v>158.4</c:v>
                </c:pt>
                <c:pt idx="2581">
                  <c:v>166.5</c:v>
                </c:pt>
                <c:pt idx="2582">
                  <c:v>129.30000000000001</c:v>
                </c:pt>
                <c:pt idx="2583">
                  <c:v>199.3</c:v>
                </c:pt>
                <c:pt idx="2584">
                  <c:v>185.1</c:v>
                </c:pt>
                <c:pt idx="2585">
                  <c:v>175.4</c:v>
                </c:pt>
                <c:pt idx="2586">
                  <c:v>263.39999999999998</c:v>
                </c:pt>
                <c:pt idx="2587">
                  <c:v>94.2</c:v>
                </c:pt>
                <c:pt idx="2588">
                  <c:v>189.4</c:v>
                </c:pt>
                <c:pt idx="2589">
                  <c:v>118</c:v>
                </c:pt>
                <c:pt idx="2590">
                  <c:v>212.1</c:v>
                </c:pt>
                <c:pt idx="2591">
                  <c:v>222.8</c:v>
                </c:pt>
                <c:pt idx="2592">
                  <c:v>190</c:v>
                </c:pt>
                <c:pt idx="2593">
                  <c:v>271.8</c:v>
                </c:pt>
                <c:pt idx="2594">
                  <c:v>195.4</c:v>
                </c:pt>
                <c:pt idx="2595">
                  <c:v>199.6</c:v>
                </c:pt>
                <c:pt idx="2596">
                  <c:v>160.6</c:v>
                </c:pt>
                <c:pt idx="2597">
                  <c:v>158.69999999999999</c:v>
                </c:pt>
                <c:pt idx="2598">
                  <c:v>154.5</c:v>
                </c:pt>
                <c:pt idx="2599">
                  <c:v>192.3</c:v>
                </c:pt>
                <c:pt idx="2600">
                  <c:v>305.10000000000002</c:v>
                </c:pt>
                <c:pt idx="2601">
                  <c:v>72.5</c:v>
                </c:pt>
                <c:pt idx="2602">
                  <c:v>105.2</c:v>
                </c:pt>
                <c:pt idx="2603">
                  <c:v>180.5</c:v>
                </c:pt>
                <c:pt idx="2604">
                  <c:v>214.7</c:v>
                </c:pt>
                <c:pt idx="2605">
                  <c:v>86.8</c:v>
                </c:pt>
                <c:pt idx="2606">
                  <c:v>131.5</c:v>
                </c:pt>
                <c:pt idx="2607">
                  <c:v>135.4</c:v>
                </c:pt>
                <c:pt idx="2608">
                  <c:v>174.3</c:v>
                </c:pt>
                <c:pt idx="2609">
                  <c:v>203.9</c:v>
                </c:pt>
                <c:pt idx="2610">
                  <c:v>235.5</c:v>
                </c:pt>
                <c:pt idx="2611">
                  <c:v>157</c:v>
                </c:pt>
                <c:pt idx="2612">
                  <c:v>111.9</c:v>
                </c:pt>
                <c:pt idx="2613">
                  <c:v>236.3</c:v>
                </c:pt>
                <c:pt idx="2614">
                  <c:v>163.6</c:v>
                </c:pt>
                <c:pt idx="2615">
                  <c:v>213.6</c:v>
                </c:pt>
                <c:pt idx="2616">
                  <c:v>143.4</c:v>
                </c:pt>
                <c:pt idx="2617">
                  <c:v>97.1</c:v>
                </c:pt>
                <c:pt idx="2618">
                  <c:v>94.1</c:v>
                </c:pt>
                <c:pt idx="2619">
                  <c:v>226.3</c:v>
                </c:pt>
                <c:pt idx="2620">
                  <c:v>190.3</c:v>
                </c:pt>
                <c:pt idx="2621">
                  <c:v>185.4</c:v>
                </c:pt>
                <c:pt idx="2622">
                  <c:v>179.5</c:v>
                </c:pt>
                <c:pt idx="2623">
                  <c:v>158</c:v>
                </c:pt>
                <c:pt idx="2624">
                  <c:v>173</c:v>
                </c:pt>
                <c:pt idx="2625">
                  <c:v>134.19999999999999</c:v>
                </c:pt>
                <c:pt idx="2626">
                  <c:v>125.2</c:v>
                </c:pt>
                <c:pt idx="2627">
                  <c:v>195.9</c:v>
                </c:pt>
                <c:pt idx="2628">
                  <c:v>214.2</c:v>
                </c:pt>
                <c:pt idx="2629">
                  <c:v>221.1</c:v>
                </c:pt>
                <c:pt idx="2630">
                  <c:v>132</c:v>
                </c:pt>
                <c:pt idx="2631">
                  <c:v>157.6</c:v>
                </c:pt>
                <c:pt idx="2632">
                  <c:v>110.3</c:v>
                </c:pt>
                <c:pt idx="2633">
                  <c:v>161.5</c:v>
                </c:pt>
                <c:pt idx="2634">
                  <c:v>171.8</c:v>
                </c:pt>
                <c:pt idx="2635">
                  <c:v>211</c:v>
                </c:pt>
                <c:pt idx="2636">
                  <c:v>139.30000000000001</c:v>
                </c:pt>
                <c:pt idx="2637">
                  <c:v>291.60000000000002</c:v>
                </c:pt>
                <c:pt idx="2638">
                  <c:v>139</c:v>
                </c:pt>
                <c:pt idx="2639">
                  <c:v>234.8</c:v>
                </c:pt>
                <c:pt idx="2640">
                  <c:v>187.6</c:v>
                </c:pt>
                <c:pt idx="2641">
                  <c:v>159.80000000000001</c:v>
                </c:pt>
                <c:pt idx="2642">
                  <c:v>177.1</c:v>
                </c:pt>
                <c:pt idx="2643">
                  <c:v>117.9</c:v>
                </c:pt>
                <c:pt idx="2644">
                  <c:v>247.6</c:v>
                </c:pt>
                <c:pt idx="2645">
                  <c:v>169.9</c:v>
                </c:pt>
                <c:pt idx="2646">
                  <c:v>185</c:v>
                </c:pt>
                <c:pt idx="2647">
                  <c:v>204.9</c:v>
                </c:pt>
                <c:pt idx="2648">
                  <c:v>225.5</c:v>
                </c:pt>
                <c:pt idx="2649">
                  <c:v>169.7</c:v>
                </c:pt>
                <c:pt idx="2650">
                  <c:v>239.3</c:v>
                </c:pt>
                <c:pt idx="2651">
                  <c:v>113.3</c:v>
                </c:pt>
                <c:pt idx="2652">
                  <c:v>161.9</c:v>
                </c:pt>
                <c:pt idx="2653">
                  <c:v>133.30000000000001</c:v>
                </c:pt>
                <c:pt idx="2654">
                  <c:v>170.7</c:v>
                </c:pt>
                <c:pt idx="2655">
                  <c:v>322.3</c:v>
                </c:pt>
                <c:pt idx="2656">
                  <c:v>124.4</c:v>
                </c:pt>
                <c:pt idx="2657">
                  <c:v>146.9</c:v>
                </c:pt>
                <c:pt idx="2658">
                  <c:v>192.6</c:v>
                </c:pt>
                <c:pt idx="2659">
                  <c:v>96.3</c:v>
                </c:pt>
                <c:pt idx="2660">
                  <c:v>131.9</c:v>
                </c:pt>
                <c:pt idx="2661">
                  <c:v>147.19999999999999</c:v>
                </c:pt>
                <c:pt idx="2662">
                  <c:v>143.1</c:v>
                </c:pt>
                <c:pt idx="2663">
                  <c:v>280.39999999999998</c:v>
                </c:pt>
                <c:pt idx="2664">
                  <c:v>237.2</c:v>
                </c:pt>
                <c:pt idx="2665">
                  <c:v>184.2</c:v>
                </c:pt>
                <c:pt idx="2666">
                  <c:v>109.1</c:v>
                </c:pt>
                <c:pt idx="2667">
                  <c:v>138.1</c:v>
                </c:pt>
                <c:pt idx="2668">
                  <c:v>155.4</c:v>
                </c:pt>
                <c:pt idx="2669">
                  <c:v>245.3</c:v>
                </c:pt>
                <c:pt idx="2670">
                  <c:v>205.9</c:v>
                </c:pt>
                <c:pt idx="2671">
                  <c:v>221.9</c:v>
                </c:pt>
                <c:pt idx="2672">
                  <c:v>190</c:v>
                </c:pt>
                <c:pt idx="2673">
                  <c:v>220.8</c:v>
                </c:pt>
                <c:pt idx="2674">
                  <c:v>173.7</c:v>
                </c:pt>
                <c:pt idx="2675">
                  <c:v>114.8</c:v>
                </c:pt>
                <c:pt idx="2676">
                  <c:v>113.8</c:v>
                </c:pt>
                <c:pt idx="2677">
                  <c:v>143.19999999999999</c:v>
                </c:pt>
                <c:pt idx="2678">
                  <c:v>184.4</c:v>
                </c:pt>
                <c:pt idx="2679">
                  <c:v>224</c:v>
                </c:pt>
                <c:pt idx="2680">
                  <c:v>216.2</c:v>
                </c:pt>
                <c:pt idx="2681">
                  <c:v>129.9</c:v>
                </c:pt>
                <c:pt idx="2682">
                  <c:v>204.4</c:v>
                </c:pt>
                <c:pt idx="2683">
                  <c:v>216.6</c:v>
                </c:pt>
                <c:pt idx="2684">
                  <c:v>228.1</c:v>
                </c:pt>
                <c:pt idx="2685">
                  <c:v>225.9</c:v>
                </c:pt>
                <c:pt idx="2686">
                  <c:v>103.5</c:v>
                </c:pt>
                <c:pt idx="2687">
                  <c:v>115.5</c:v>
                </c:pt>
                <c:pt idx="2688">
                  <c:v>218.8</c:v>
                </c:pt>
                <c:pt idx="2689">
                  <c:v>223.8</c:v>
                </c:pt>
                <c:pt idx="2690">
                  <c:v>143.80000000000001</c:v>
                </c:pt>
                <c:pt idx="2691">
                  <c:v>29.9</c:v>
                </c:pt>
                <c:pt idx="2692">
                  <c:v>276.7</c:v>
                </c:pt>
                <c:pt idx="2693">
                  <c:v>153.9</c:v>
                </c:pt>
                <c:pt idx="2694">
                  <c:v>190.5</c:v>
                </c:pt>
                <c:pt idx="2695">
                  <c:v>192.6</c:v>
                </c:pt>
                <c:pt idx="2696">
                  <c:v>215.6</c:v>
                </c:pt>
                <c:pt idx="2697">
                  <c:v>180</c:v>
                </c:pt>
                <c:pt idx="2698">
                  <c:v>157.30000000000001</c:v>
                </c:pt>
                <c:pt idx="2699">
                  <c:v>196.5</c:v>
                </c:pt>
                <c:pt idx="2700">
                  <c:v>240.3</c:v>
                </c:pt>
                <c:pt idx="2701">
                  <c:v>193.3</c:v>
                </c:pt>
                <c:pt idx="2702">
                  <c:v>211.9</c:v>
                </c:pt>
                <c:pt idx="2703">
                  <c:v>246.8</c:v>
                </c:pt>
                <c:pt idx="2704">
                  <c:v>174.7</c:v>
                </c:pt>
                <c:pt idx="2705">
                  <c:v>240</c:v>
                </c:pt>
                <c:pt idx="2706">
                  <c:v>181.2</c:v>
                </c:pt>
                <c:pt idx="2707">
                  <c:v>113.7</c:v>
                </c:pt>
                <c:pt idx="2708">
                  <c:v>211.1</c:v>
                </c:pt>
                <c:pt idx="2709">
                  <c:v>247.4</c:v>
                </c:pt>
                <c:pt idx="2710">
                  <c:v>131.19999999999999</c:v>
                </c:pt>
                <c:pt idx="2711">
                  <c:v>161.4</c:v>
                </c:pt>
                <c:pt idx="2712">
                  <c:v>211.9</c:v>
                </c:pt>
                <c:pt idx="2713">
                  <c:v>160.4</c:v>
                </c:pt>
                <c:pt idx="2714">
                  <c:v>230.7</c:v>
                </c:pt>
                <c:pt idx="2715">
                  <c:v>232.6</c:v>
                </c:pt>
                <c:pt idx="2716">
                  <c:v>294.7</c:v>
                </c:pt>
                <c:pt idx="2717">
                  <c:v>133.4</c:v>
                </c:pt>
                <c:pt idx="2718">
                  <c:v>306.2</c:v>
                </c:pt>
                <c:pt idx="2719">
                  <c:v>236.8</c:v>
                </c:pt>
                <c:pt idx="2720">
                  <c:v>168.4</c:v>
                </c:pt>
                <c:pt idx="2721">
                  <c:v>70.900000000000006</c:v>
                </c:pt>
                <c:pt idx="2722">
                  <c:v>152.1</c:v>
                </c:pt>
                <c:pt idx="2723">
                  <c:v>180.9</c:v>
                </c:pt>
                <c:pt idx="2724">
                  <c:v>156.6</c:v>
                </c:pt>
                <c:pt idx="2725">
                  <c:v>180.5</c:v>
                </c:pt>
                <c:pt idx="2726">
                  <c:v>238.8</c:v>
                </c:pt>
                <c:pt idx="2727">
                  <c:v>182.1</c:v>
                </c:pt>
                <c:pt idx="2728">
                  <c:v>139.6</c:v>
                </c:pt>
                <c:pt idx="2729">
                  <c:v>200.3</c:v>
                </c:pt>
                <c:pt idx="2730">
                  <c:v>153.5</c:v>
                </c:pt>
                <c:pt idx="2731">
                  <c:v>128.19999999999999</c:v>
                </c:pt>
                <c:pt idx="2732">
                  <c:v>159.5</c:v>
                </c:pt>
                <c:pt idx="2733">
                  <c:v>226.4</c:v>
                </c:pt>
                <c:pt idx="2734">
                  <c:v>251.9</c:v>
                </c:pt>
                <c:pt idx="2735">
                  <c:v>264.5</c:v>
                </c:pt>
                <c:pt idx="2736">
                  <c:v>153.69999999999999</c:v>
                </c:pt>
                <c:pt idx="2737">
                  <c:v>232.1</c:v>
                </c:pt>
                <c:pt idx="2738">
                  <c:v>201.9</c:v>
                </c:pt>
                <c:pt idx="2739">
                  <c:v>186.9</c:v>
                </c:pt>
                <c:pt idx="2740">
                  <c:v>196.6</c:v>
                </c:pt>
                <c:pt idx="2741">
                  <c:v>232.1</c:v>
                </c:pt>
                <c:pt idx="2742">
                  <c:v>166</c:v>
                </c:pt>
                <c:pt idx="2743">
                  <c:v>200.6</c:v>
                </c:pt>
                <c:pt idx="2744">
                  <c:v>141</c:v>
                </c:pt>
                <c:pt idx="2745">
                  <c:v>245</c:v>
                </c:pt>
                <c:pt idx="2746">
                  <c:v>140.80000000000001</c:v>
                </c:pt>
                <c:pt idx="2747">
                  <c:v>255.1</c:v>
                </c:pt>
                <c:pt idx="2748">
                  <c:v>125</c:v>
                </c:pt>
                <c:pt idx="2749">
                  <c:v>180.6</c:v>
                </c:pt>
                <c:pt idx="2750">
                  <c:v>248.7</c:v>
                </c:pt>
                <c:pt idx="2751">
                  <c:v>178.1</c:v>
                </c:pt>
                <c:pt idx="2752">
                  <c:v>122.2</c:v>
                </c:pt>
                <c:pt idx="2753">
                  <c:v>231.3</c:v>
                </c:pt>
                <c:pt idx="2754">
                  <c:v>111.2</c:v>
                </c:pt>
                <c:pt idx="2755">
                  <c:v>103.2</c:v>
                </c:pt>
                <c:pt idx="2756">
                  <c:v>138.4</c:v>
                </c:pt>
                <c:pt idx="2757">
                  <c:v>146.30000000000001</c:v>
                </c:pt>
                <c:pt idx="2758">
                  <c:v>132</c:v>
                </c:pt>
                <c:pt idx="2759">
                  <c:v>274.60000000000002</c:v>
                </c:pt>
                <c:pt idx="2760">
                  <c:v>185.3</c:v>
                </c:pt>
                <c:pt idx="2761">
                  <c:v>154.80000000000001</c:v>
                </c:pt>
                <c:pt idx="2762">
                  <c:v>179.2</c:v>
                </c:pt>
                <c:pt idx="2763">
                  <c:v>286.2</c:v>
                </c:pt>
                <c:pt idx="2764">
                  <c:v>137.5</c:v>
                </c:pt>
                <c:pt idx="2765">
                  <c:v>243</c:v>
                </c:pt>
                <c:pt idx="2766">
                  <c:v>134.9</c:v>
                </c:pt>
                <c:pt idx="2767">
                  <c:v>234.2</c:v>
                </c:pt>
                <c:pt idx="2768">
                  <c:v>175.1</c:v>
                </c:pt>
                <c:pt idx="2769">
                  <c:v>142.19999999999999</c:v>
                </c:pt>
                <c:pt idx="2770">
                  <c:v>97.8</c:v>
                </c:pt>
                <c:pt idx="2771">
                  <c:v>266.89999999999998</c:v>
                </c:pt>
                <c:pt idx="2772">
                  <c:v>155.19999999999999</c:v>
                </c:pt>
                <c:pt idx="2773">
                  <c:v>200.2</c:v>
                </c:pt>
                <c:pt idx="2774">
                  <c:v>198.4</c:v>
                </c:pt>
                <c:pt idx="2775">
                  <c:v>180.3</c:v>
                </c:pt>
                <c:pt idx="2776">
                  <c:v>86.3</c:v>
                </c:pt>
                <c:pt idx="2777">
                  <c:v>295</c:v>
                </c:pt>
                <c:pt idx="2778">
                  <c:v>240.9</c:v>
                </c:pt>
                <c:pt idx="2779">
                  <c:v>207.7</c:v>
                </c:pt>
                <c:pt idx="2780">
                  <c:v>128.5</c:v>
                </c:pt>
                <c:pt idx="2781">
                  <c:v>224.4</c:v>
                </c:pt>
                <c:pt idx="2782">
                  <c:v>164.9</c:v>
                </c:pt>
                <c:pt idx="2783">
                  <c:v>238</c:v>
                </c:pt>
                <c:pt idx="2784">
                  <c:v>231</c:v>
                </c:pt>
                <c:pt idx="2785">
                  <c:v>107.3</c:v>
                </c:pt>
                <c:pt idx="2786">
                  <c:v>185</c:v>
                </c:pt>
                <c:pt idx="2787">
                  <c:v>244.1</c:v>
                </c:pt>
                <c:pt idx="2788">
                  <c:v>141.1</c:v>
                </c:pt>
                <c:pt idx="2789">
                  <c:v>158.1</c:v>
                </c:pt>
                <c:pt idx="2790">
                  <c:v>199.5</c:v>
                </c:pt>
                <c:pt idx="2791">
                  <c:v>109.5</c:v>
                </c:pt>
                <c:pt idx="2792">
                  <c:v>107.9</c:v>
                </c:pt>
                <c:pt idx="2793">
                  <c:v>172.1</c:v>
                </c:pt>
                <c:pt idx="2794">
                  <c:v>160</c:v>
                </c:pt>
                <c:pt idx="2795">
                  <c:v>227.7</c:v>
                </c:pt>
                <c:pt idx="2796">
                  <c:v>203.8</c:v>
                </c:pt>
                <c:pt idx="2797">
                  <c:v>241.7</c:v>
                </c:pt>
                <c:pt idx="2798">
                  <c:v>78.099999999999994</c:v>
                </c:pt>
                <c:pt idx="2799">
                  <c:v>187.8</c:v>
                </c:pt>
                <c:pt idx="2800">
                  <c:v>127.1</c:v>
                </c:pt>
                <c:pt idx="2801">
                  <c:v>280</c:v>
                </c:pt>
                <c:pt idx="2802">
                  <c:v>153.19999999999999</c:v>
                </c:pt>
                <c:pt idx="2803">
                  <c:v>137.1</c:v>
                </c:pt>
                <c:pt idx="2804">
                  <c:v>186.1</c:v>
                </c:pt>
                <c:pt idx="2805">
                  <c:v>224.1</c:v>
                </c:pt>
                <c:pt idx="2806">
                  <c:v>83.6</c:v>
                </c:pt>
                <c:pt idx="2807">
                  <c:v>203.9</c:v>
                </c:pt>
                <c:pt idx="2808">
                  <c:v>211.3</c:v>
                </c:pt>
                <c:pt idx="2809">
                  <c:v>219.4</c:v>
                </c:pt>
                <c:pt idx="2810">
                  <c:v>190.4</c:v>
                </c:pt>
                <c:pt idx="2811">
                  <c:v>147.69999999999999</c:v>
                </c:pt>
                <c:pt idx="2812">
                  <c:v>229.9</c:v>
                </c:pt>
                <c:pt idx="2813">
                  <c:v>102.8</c:v>
                </c:pt>
                <c:pt idx="2814">
                  <c:v>178.7</c:v>
                </c:pt>
                <c:pt idx="2815">
                  <c:v>148.5</c:v>
                </c:pt>
                <c:pt idx="2816">
                  <c:v>164.1</c:v>
                </c:pt>
                <c:pt idx="2817">
                  <c:v>197.2</c:v>
                </c:pt>
                <c:pt idx="2818">
                  <c:v>140</c:v>
                </c:pt>
                <c:pt idx="2819">
                  <c:v>193.9</c:v>
                </c:pt>
                <c:pt idx="2820">
                  <c:v>321.10000000000002</c:v>
                </c:pt>
                <c:pt idx="2821">
                  <c:v>118.4</c:v>
                </c:pt>
                <c:pt idx="2822">
                  <c:v>169.8</c:v>
                </c:pt>
                <c:pt idx="2823">
                  <c:v>193.4</c:v>
                </c:pt>
                <c:pt idx="2824">
                  <c:v>106.6</c:v>
                </c:pt>
                <c:pt idx="2825">
                  <c:v>134.69999999999999</c:v>
                </c:pt>
                <c:pt idx="2826">
                  <c:v>156.19999999999999</c:v>
                </c:pt>
                <c:pt idx="2827">
                  <c:v>231.1</c:v>
                </c:pt>
                <c:pt idx="2828">
                  <c:v>180.8</c:v>
                </c:pt>
                <c:pt idx="2829">
                  <c:v>213.8</c:v>
                </c:pt>
                <c:pt idx="2830">
                  <c:v>234.4</c:v>
                </c:pt>
                <c:pt idx="2831">
                  <c:v>223.6</c:v>
                </c:pt>
                <c:pt idx="2832">
                  <c:v>294.7</c:v>
                </c:pt>
                <c:pt idx="2833">
                  <c:v>216.8</c:v>
                </c:pt>
                <c:pt idx="2834">
                  <c:v>197.4</c:v>
                </c:pt>
                <c:pt idx="2835">
                  <c:v>226.5</c:v>
                </c:pt>
                <c:pt idx="2836">
                  <c:v>218.9</c:v>
                </c:pt>
                <c:pt idx="2837">
                  <c:v>89.1</c:v>
                </c:pt>
                <c:pt idx="2838">
                  <c:v>177.8</c:v>
                </c:pt>
                <c:pt idx="2839">
                  <c:v>93.2</c:v>
                </c:pt>
                <c:pt idx="2840">
                  <c:v>228.1</c:v>
                </c:pt>
                <c:pt idx="2841">
                  <c:v>208.1</c:v>
                </c:pt>
                <c:pt idx="2842">
                  <c:v>112.8</c:v>
                </c:pt>
                <c:pt idx="2843">
                  <c:v>225.3</c:v>
                </c:pt>
                <c:pt idx="2844">
                  <c:v>169.4</c:v>
                </c:pt>
                <c:pt idx="2845">
                  <c:v>193.3</c:v>
                </c:pt>
                <c:pt idx="2846">
                  <c:v>95.6</c:v>
                </c:pt>
                <c:pt idx="2847">
                  <c:v>79.8</c:v>
                </c:pt>
                <c:pt idx="2848">
                  <c:v>229.2</c:v>
                </c:pt>
                <c:pt idx="2849">
                  <c:v>259.3</c:v>
                </c:pt>
                <c:pt idx="2850">
                  <c:v>212.6</c:v>
                </c:pt>
                <c:pt idx="2851">
                  <c:v>101</c:v>
                </c:pt>
                <c:pt idx="2852">
                  <c:v>140.1</c:v>
                </c:pt>
                <c:pt idx="2853">
                  <c:v>150.4</c:v>
                </c:pt>
                <c:pt idx="2854">
                  <c:v>100.8</c:v>
                </c:pt>
                <c:pt idx="2855">
                  <c:v>138.1</c:v>
                </c:pt>
                <c:pt idx="2856">
                  <c:v>191.3</c:v>
                </c:pt>
                <c:pt idx="2857">
                  <c:v>168.3</c:v>
                </c:pt>
                <c:pt idx="2858">
                  <c:v>137.6</c:v>
                </c:pt>
                <c:pt idx="2859">
                  <c:v>255.4</c:v>
                </c:pt>
                <c:pt idx="2860">
                  <c:v>166.2</c:v>
                </c:pt>
                <c:pt idx="2861">
                  <c:v>158.69999999999999</c:v>
                </c:pt>
                <c:pt idx="2862">
                  <c:v>258.3</c:v>
                </c:pt>
                <c:pt idx="2863">
                  <c:v>77</c:v>
                </c:pt>
                <c:pt idx="2864">
                  <c:v>168.4</c:v>
                </c:pt>
                <c:pt idx="2865">
                  <c:v>307.2</c:v>
                </c:pt>
                <c:pt idx="2866">
                  <c:v>175.6</c:v>
                </c:pt>
                <c:pt idx="2867">
                  <c:v>169.1</c:v>
                </c:pt>
                <c:pt idx="2868">
                  <c:v>190.7</c:v>
                </c:pt>
                <c:pt idx="2869">
                  <c:v>239.6</c:v>
                </c:pt>
                <c:pt idx="2870">
                  <c:v>121.3</c:v>
                </c:pt>
                <c:pt idx="2871">
                  <c:v>208.4</c:v>
                </c:pt>
                <c:pt idx="2872">
                  <c:v>230.6</c:v>
                </c:pt>
                <c:pt idx="2873">
                  <c:v>112.5</c:v>
                </c:pt>
                <c:pt idx="2874">
                  <c:v>167.7</c:v>
                </c:pt>
                <c:pt idx="2875">
                  <c:v>180.1</c:v>
                </c:pt>
                <c:pt idx="2876">
                  <c:v>129.6</c:v>
                </c:pt>
                <c:pt idx="2877">
                  <c:v>215.5</c:v>
                </c:pt>
                <c:pt idx="2878">
                  <c:v>211.9</c:v>
                </c:pt>
                <c:pt idx="2879">
                  <c:v>82</c:v>
                </c:pt>
                <c:pt idx="2880">
                  <c:v>149.1</c:v>
                </c:pt>
                <c:pt idx="2881">
                  <c:v>304.60000000000002</c:v>
                </c:pt>
                <c:pt idx="2882">
                  <c:v>277.7</c:v>
                </c:pt>
                <c:pt idx="2883">
                  <c:v>209.1</c:v>
                </c:pt>
                <c:pt idx="2884">
                  <c:v>196.1</c:v>
                </c:pt>
                <c:pt idx="2885">
                  <c:v>121.6</c:v>
                </c:pt>
                <c:pt idx="2886">
                  <c:v>204.1</c:v>
                </c:pt>
                <c:pt idx="2887">
                  <c:v>212.1</c:v>
                </c:pt>
                <c:pt idx="2888">
                  <c:v>178.3</c:v>
                </c:pt>
                <c:pt idx="2889">
                  <c:v>181.8</c:v>
                </c:pt>
                <c:pt idx="2890">
                  <c:v>120.6</c:v>
                </c:pt>
                <c:pt idx="2891">
                  <c:v>172.4</c:v>
                </c:pt>
                <c:pt idx="2892">
                  <c:v>160.6</c:v>
                </c:pt>
                <c:pt idx="2893">
                  <c:v>98.4</c:v>
                </c:pt>
                <c:pt idx="2894">
                  <c:v>109</c:v>
                </c:pt>
                <c:pt idx="2895">
                  <c:v>144.5</c:v>
                </c:pt>
                <c:pt idx="2896">
                  <c:v>193.1</c:v>
                </c:pt>
                <c:pt idx="2897">
                  <c:v>182.8</c:v>
                </c:pt>
                <c:pt idx="2898">
                  <c:v>148.4</c:v>
                </c:pt>
                <c:pt idx="2899">
                  <c:v>75.8</c:v>
                </c:pt>
                <c:pt idx="2900">
                  <c:v>198</c:v>
                </c:pt>
                <c:pt idx="2901">
                  <c:v>253.2</c:v>
                </c:pt>
                <c:pt idx="2902">
                  <c:v>199.9</c:v>
                </c:pt>
                <c:pt idx="2903">
                  <c:v>187.5</c:v>
                </c:pt>
                <c:pt idx="2904">
                  <c:v>183.6</c:v>
                </c:pt>
                <c:pt idx="2905">
                  <c:v>86.1</c:v>
                </c:pt>
                <c:pt idx="2906">
                  <c:v>126.8</c:v>
                </c:pt>
                <c:pt idx="2907">
                  <c:v>108.3</c:v>
                </c:pt>
                <c:pt idx="2908">
                  <c:v>160.5</c:v>
                </c:pt>
                <c:pt idx="2909">
                  <c:v>147.30000000000001</c:v>
                </c:pt>
                <c:pt idx="2910">
                  <c:v>165.1</c:v>
                </c:pt>
                <c:pt idx="2911">
                  <c:v>122.2</c:v>
                </c:pt>
                <c:pt idx="2912">
                  <c:v>156.30000000000001</c:v>
                </c:pt>
                <c:pt idx="2913">
                  <c:v>277.7</c:v>
                </c:pt>
                <c:pt idx="2914">
                  <c:v>147.4</c:v>
                </c:pt>
                <c:pt idx="2915">
                  <c:v>228.4</c:v>
                </c:pt>
                <c:pt idx="2916">
                  <c:v>184.6</c:v>
                </c:pt>
                <c:pt idx="2917">
                  <c:v>219</c:v>
                </c:pt>
                <c:pt idx="2918">
                  <c:v>220.9</c:v>
                </c:pt>
                <c:pt idx="2919">
                  <c:v>188.4</c:v>
                </c:pt>
                <c:pt idx="2920">
                  <c:v>254.8</c:v>
                </c:pt>
                <c:pt idx="2921">
                  <c:v>338.4</c:v>
                </c:pt>
                <c:pt idx="2922">
                  <c:v>143.1</c:v>
                </c:pt>
                <c:pt idx="2923">
                  <c:v>118.3</c:v>
                </c:pt>
                <c:pt idx="2924">
                  <c:v>185.9</c:v>
                </c:pt>
                <c:pt idx="2925">
                  <c:v>219</c:v>
                </c:pt>
                <c:pt idx="2926">
                  <c:v>180.1</c:v>
                </c:pt>
                <c:pt idx="2927">
                  <c:v>114.9</c:v>
                </c:pt>
                <c:pt idx="2928">
                  <c:v>158.6</c:v>
                </c:pt>
                <c:pt idx="2929">
                  <c:v>244.2</c:v>
                </c:pt>
                <c:pt idx="2930">
                  <c:v>180</c:v>
                </c:pt>
                <c:pt idx="2931">
                  <c:v>135.4</c:v>
                </c:pt>
                <c:pt idx="2932">
                  <c:v>272.39999999999998</c:v>
                </c:pt>
                <c:pt idx="2933">
                  <c:v>262.89999999999998</c:v>
                </c:pt>
                <c:pt idx="2934">
                  <c:v>66.7</c:v>
                </c:pt>
                <c:pt idx="2935">
                  <c:v>240.8</c:v>
                </c:pt>
                <c:pt idx="2936">
                  <c:v>158.30000000000001</c:v>
                </c:pt>
                <c:pt idx="2937">
                  <c:v>201.7</c:v>
                </c:pt>
                <c:pt idx="2938">
                  <c:v>168.8</c:v>
                </c:pt>
                <c:pt idx="2939">
                  <c:v>141.9</c:v>
                </c:pt>
                <c:pt idx="2940">
                  <c:v>182.6</c:v>
                </c:pt>
                <c:pt idx="2941">
                  <c:v>203.7</c:v>
                </c:pt>
                <c:pt idx="2942">
                  <c:v>191.6</c:v>
                </c:pt>
                <c:pt idx="2943">
                  <c:v>136.4</c:v>
                </c:pt>
                <c:pt idx="2944">
                  <c:v>168.2</c:v>
                </c:pt>
                <c:pt idx="2945">
                  <c:v>217.9</c:v>
                </c:pt>
                <c:pt idx="2946">
                  <c:v>198.1</c:v>
                </c:pt>
                <c:pt idx="2947">
                  <c:v>178.8</c:v>
                </c:pt>
                <c:pt idx="2948">
                  <c:v>262.89999999999998</c:v>
                </c:pt>
                <c:pt idx="2949">
                  <c:v>197</c:v>
                </c:pt>
                <c:pt idx="2950">
                  <c:v>102.9</c:v>
                </c:pt>
                <c:pt idx="2951">
                  <c:v>144.19999999999999</c:v>
                </c:pt>
                <c:pt idx="2952">
                  <c:v>139.80000000000001</c:v>
                </c:pt>
                <c:pt idx="2953">
                  <c:v>139.69999999999999</c:v>
                </c:pt>
                <c:pt idx="2954">
                  <c:v>309.39999999999998</c:v>
                </c:pt>
                <c:pt idx="2955">
                  <c:v>159.6</c:v>
                </c:pt>
                <c:pt idx="2956">
                  <c:v>239.7</c:v>
                </c:pt>
                <c:pt idx="2957">
                  <c:v>161.1</c:v>
                </c:pt>
                <c:pt idx="2958">
                  <c:v>165.4</c:v>
                </c:pt>
                <c:pt idx="2959">
                  <c:v>221.3</c:v>
                </c:pt>
                <c:pt idx="2960">
                  <c:v>176.8</c:v>
                </c:pt>
                <c:pt idx="2961">
                  <c:v>196</c:v>
                </c:pt>
                <c:pt idx="2962">
                  <c:v>174.3</c:v>
                </c:pt>
                <c:pt idx="2963">
                  <c:v>158.4</c:v>
                </c:pt>
                <c:pt idx="2964">
                  <c:v>149.4</c:v>
                </c:pt>
                <c:pt idx="2965">
                  <c:v>145.5</c:v>
                </c:pt>
                <c:pt idx="2966">
                  <c:v>147.69999999999999</c:v>
                </c:pt>
                <c:pt idx="2967">
                  <c:v>89.4</c:v>
                </c:pt>
                <c:pt idx="2968">
                  <c:v>138.69999999999999</c:v>
                </c:pt>
                <c:pt idx="2969">
                  <c:v>205.4</c:v>
                </c:pt>
                <c:pt idx="2970">
                  <c:v>187.4</c:v>
                </c:pt>
                <c:pt idx="2971">
                  <c:v>206.1</c:v>
                </c:pt>
                <c:pt idx="2972">
                  <c:v>131.5</c:v>
                </c:pt>
                <c:pt idx="2973">
                  <c:v>120.1</c:v>
                </c:pt>
                <c:pt idx="2974">
                  <c:v>168.6</c:v>
                </c:pt>
                <c:pt idx="2975">
                  <c:v>189.4</c:v>
                </c:pt>
                <c:pt idx="2976">
                  <c:v>158.5</c:v>
                </c:pt>
                <c:pt idx="2977">
                  <c:v>176</c:v>
                </c:pt>
                <c:pt idx="2978">
                  <c:v>129.19999999999999</c:v>
                </c:pt>
                <c:pt idx="2979">
                  <c:v>174</c:v>
                </c:pt>
                <c:pt idx="2980">
                  <c:v>261.2</c:v>
                </c:pt>
                <c:pt idx="2981">
                  <c:v>264.60000000000002</c:v>
                </c:pt>
                <c:pt idx="2982">
                  <c:v>160.9</c:v>
                </c:pt>
                <c:pt idx="2983">
                  <c:v>124.8</c:v>
                </c:pt>
                <c:pt idx="2984">
                  <c:v>230.6</c:v>
                </c:pt>
                <c:pt idx="2985">
                  <c:v>229.1</c:v>
                </c:pt>
                <c:pt idx="2986">
                  <c:v>212.9</c:v>
                </c:pt>
                <c:pt idx="2987">
                  <c:v>124.8</c:v>
                </c:pt>
                <c:pt idx="2988">
                  <c:v>133.9</c:v>
                </c:pt>
                <c:pt idx="2989">
                  <c:v>129.80000000000001</c:v>
                </c:pt>
                <c:pt idx="2990">
                  <c:v>168.5</c:v>
                </c:pt>
                <c:pt idx="2991">
                  <c:v>81.400000000000006</c:v>
                </c:pt>
                <c:pt idx="2992">
                  <c:v>117.2</c:v>
                </c:pt>
                <c:pt idx="2993">
                  <c:v>300.39999999999998</c:v>
                </c:pt>
                <c:pt idx="2994">
                  <c:v>195.1</c:v>
                </c:pt>
                <c:pt idx="2995">
                  <c:v>172</c:v>
                </c:pt>
                <c:pt idx="2996">
                  <c:v>165.2</c:v>
                </c:pt>
                <c:pt idx="2997">
                  <c:v>149.69999999999999</c:v>
                </c:pt>
                <c:pt idx="2998">
                  <c:v>185.8</c:v>
                </c:pt>
                <c:pt idx="2999">
                  <c:v>244.6</c:v>
                </c:pt>
                <c:pt idx="3000">
                  <c:v>302.60000000000002</c:v>
                </c:pt>
                <c:pt idx="3001">
                  <c:v>195.2</c:v>
                </c:pt>
                <c:pt idx="3002">
                  <c:v>207.8</c:v>
                </c:pt>
                <c:pt idx="3003">
                  <c:v>119</c:v>
                </c:pt>
                <c:pt idx="3004">
                  <c:v>245.8</c:v>
                </c:pt>
                <c:pt idx="3005">
                  <c:v>131</c:v>
                </c:pt>
                <c:pt idx="3006">
                  <c:v>129.80000000000001</c:v>
                </c:pt>
                <c:pt idx="3007">
                  <c:v>275.89999999999998</c:v>
                </c:pt>
                <c:pt idx="3008">
                  <c:v>213.3</c:v>
                </c:pt>
                <c:pt idx="3009">
                  <c:v>128.6</c:v>
                </c:pt>
                <c:pt idx="3010">
                  <c:v>95.3</c:v>
                </c:pt>
                <c:pt idx="3011">
                  <c:v>214.7</c:v>
                </c:pt>
                <c:pt idx="3012">
                  <c:v>180.4</c:v>
                </c:pt>
                <c:pt idx="3013">
                  <c:v>164.1</c:v>
                </c:pt>
                <c:pt idx="3014">
                  <c:v>211.1</c:v>
                </c:pt>
                <c:pt idx="3015">
                  <c:v>312.39999999999998</c:v>
                </c:pt>
                <c:pt idx="3016">
                  <c:v>223.3</c:v>
                </c:pt>
                <c:pt idx="3017">
                  <c:v>236.8</c:v>
                </c:pt>
                <c:pt idx="3018">
                  <c:v>149.69999999999999</c:v>
                </c:pt>
                <c:pt idx="3019">
                  <c:v>268.10000000000002</c:v>
                </c:pt>
                <c:pt idx="3020">
                  <c:v>245</c:v>
                </c:pt>
                <c:pt idx="3021">
                  <c:v>153.80000000000001</c:v>
                </c:pt>
                <c:pt idx="3022">
                  <c:v>229.4</c:v>
                </c:pt>
                <c:pt idx="3023">
                  <c:v>68.8</c:v>
                </c:pt>
                <c:pt idx="3024">
                  <c:v>200.2</c:v>
                </c:pt>
                <c:pt idx="3025">
                  <c:v>134.6</c:v>
                </c:pt>
                <c:pt idx="3026">
                  <c:v>232.4</c:v>
                </c:pt>
                <c:pt idx="3027">
                  <c:v>126</c:v>
                </c:pt>
                <c:pt idx="3028">
                  <c:v>175.9</c:v>
                </c:pt>
                <c:pt idx="3029">
                  <c:v>161.69999999999999</c:v>
                </c:pt>
                <c:pt idx="3030">
                  <c:v>112.6</c:v>
                </c:pt>
                <c:pt idx="3031">
                  <c:v>234</c:v>
                </c:pt>
                <c:pt idx="3032">
                  <c:v>226.3</c:v>
                </c:pt>
                <c:pt idx="3033">
                  <c:v>174.1</c:v>
                </c:pt>
                <c:pt idx="3034">
                  <c:v>195.6</c:v>
                </c:pt>
                <c:pt idx="3035">
                  <c:v>200.8</c:v>
                </c:pt>
                <c:pt idx="3036">
                  <c:v>225.6</c:v>
                </c:pt>
                <c:pt idx="3037">
                  <c:v>272.89999999999998</c:v>
                </c:pt>
                <c:pt idx="3038">
                  <c:v>199.7</c:v>
                </c:pt>
                <c:pt idx="3039">
                  <c:v>281.89999999999998</c:v>
                </c:pt>
                <c:pt idx="3040">
                  <c:v>181.2</c:v>
                </c:pt>
                <c:pt idx="3041">
                  <c:v>63.3</c:v>
                </c:pt>
                <c:pt idx="3042">
                  <c:v>189.3</c:v>
                </c:pt>
                <c:pt idx="3043">
                  <c:v>140</c:v>
                </c:pt>
                <c:pt idx="3044">
                  <c:v>221</c:v>
                </c:pt>
                <c:pt idx="3045">
                  <c:v>191.6</c:v>
                </c:pt>
                <c:pt idx="3046">
                  <c:v>294.3</c:v>
                </c:pt>
                <c:pt idx="3047">
                  <c:v>162.6</c:v>
                </c:pt>
                <c:pt idx="3048">
                  <c:v>233.6</c:v>
                </c:pt>
                <c:pt idx="3049">
                  <c:v>290.5</c:v>
                </c:pt>
                <c:pt idx="3050">
                  <c:v>183.2</c:v>
                </c:pt>
                <c:pt idx="3051">
                  <c:v>155.6</c:v>
                </c:pt>
                <c:pt idx="3052">
                  <c:v>303</c:v>
                </c:pt>
                <c:pt idx="3053">
                  <c:v>114.4</c:v>
                </c:pt>
                <c:pt idx="3054">
                  <c:v>164.8</c:v>
                </c:pt>
                <c:pt idx="3055">
                  <c:v>220.3</c:v>
                </c:pt>
                <c:pt idx="3056">
                  <c:v>189</c:v>
                </c:pt>
                <c:pt idx="3057">
                  <c:v>172.6</c:v>
                </c:pt>
                <c:pt idx="3058">
                  <c:v>168.8</c:v>
                </c:pt>
                <c:pt idx="3059">
                  <c:v>243.1</c:v>
                </c:pt>
                <c:pt idx="3060">
                  <c:v>324.3</c:v>
                </c:pt>
                <c:pt idx="3061">
                  <c:v>69.7</c:v>
                </c:pt>
                <c:pt idx="3062">
                  <c:v>176.9</c:v>
                </c:pt>
                <c:pt idx="3063">
                  <c:v>140.4</c:v>
                </c:pt>
                <c:pt idx="3064">
                  <c:v>167.4</c:v>
                </c:pt>
                <c:pt idx="3065">
                  <c:v>166.4</c:v>
                </c:pt>
                <c:pt idx="3066">
                  <c:v>171.5</c:v>
                </c:pt>
                <c:pt idx="3067">
                  <c:v>177.2</c:v>
                </c:pt>
                <c:pt idx="3068">
                  <c:v>114.5</c:v>
                </c:pt>
                <c:pt idx="3069">
                  <c:v>205.1</c:v>
                </c:pt>
                <c:pt idx="3070">
                  <c:v>208.4</c:v>
                </c:pt>
                <c:pt idx="3071">
                  <c:v>125.8</c:v>
                </c:pt>
                <c:pt idx="3072">
                  <c:v>186.2</c:v>
                </c:pt>
                <c:pt idx="3073">
                  <c:v>128.9</c:v>
                </c:pt>
                <c:pt idx="3074">
                  <c:v>257.39999999999998</c:v>
                </c:pt>
                <c:pt idx="3075">
                  <c:v>189.3</c:v>
                </c:pt>
                <c:pt idx="3076">
                  <c:v>50.1</c:v>
                </c:pt>
                <c:pt idx="3077">
                  <c:v>264.2</c:v>
                </c:pt>
                <c:pt idx="3078">
                  <c:v>192.1</c:v>
                </c:pt>
                <c:pt idx="3079">
                  <c:v>145.4</c:v>
                </c:pt>
                <c:pt idx="3080">
                  <c:v>240.8</c:v>
                </c:pt>
                <c:pt idx="3081">
                  <c:v>170.7</c:v>
                </c:pt>
                <c:pt idx="3082">
                  <c:v>221</c:v>
                </c:pt>
                <c:pt idx="3083">
                  <c:v>180</c:v>
                </c:pt>
                <c:pt idx="3084">
                  <c:v>298.8</c:v>
                </c:pt>
                <c:pt idx="3085">
                  <c:v>317.10000000000002</c:v>
                </c:pt>
                <c:pt idx="3086">
                  <c:v>102.2</c:v>
                </c:pt>
                <c:pt idx="3087">
                  <c:v>182.9</c:v>
                </c:pt>
                <c:pt idx="3088">
                  <c:v>184.8</c:v>
                </c:pt>
                <c:pt idx="3089">
                  <c:v>251.5</c:v>
                </c:pt>
                <c:pt idx="3090">
                  <c:v>131.6</c:v>
                </c:pt>
                <c:pt idx="3091">
                  <c:v>92.3</c:v>
                </c:pt>
                <c:pt idx="3092">
                  <c:v>196.7</c:v>
                </c:pt>
                <c:pt idx="3093">
                  <c:v>131.4</c:v>
                </c:pt>
                <c:pt idx="3094">
                  <c:v>215.9</c:v>
                </c:pt>
                <c:pt idx="3095">
                  <c:v>158.19999999999999</c:v>
                </c:pt>
                <c:pt idx="3096">
                  <c:v>206.4</c:v>
                </c:pt>
                <c:pt idx="3097">
                  <c:v>138.19999999999999</c:v>
                </c:pt>
                <c:pt idx="3098">
                  <c:v>192.3</c:v>
                </c:pt>
                <c:pt idx="3099">
                  <c:v>262.10000000000002</c:v>
                </c:pt>
                <c:pt idx="3100">
                  <c:v>41.2</c:v>
                </c:pt>
                <c:pt idx="3101">
                  <c:v>167</c:v>
                </c:pt>
                <c:pt idx="3102">
                  <c:v>210.2</c:v>
                </c:pt>
                <c:pt idx="3103">
                  <c:v>204.9</c:v>
                </c:pt>
                <c:pt idx="3104">
                  <c:v>184.1</c:v>
                </c:pt>
                <c:pt idx="3105">
                  <c:v>263.8</c:v>
                </c:pt>
                <c:pt idx="3106">
                  <c:v>142.30000000000001</c:v>
                </c:pt>
                <c:pt idx="3107">
                  <c:v>167.1</c:v>
                </c:pt>
                <c:pt idx="3108">
                  <c:v>148.30000000000001</c:v>
                </c:pt>
                <c:pt idx="3109">
                  <c:v>297.8</c:v>
                </c:pt>
                <c:pt idx="3110">
                  <c:v>144.5</c:v>
                </c:pt>
                <c:pt idx="3111">
                  <c:v>233.4</c:v>
                </c:pt>
                <c:pt idx="3112">
                  <c:v>130.5</c:v>
                </c:pt>
                <c:pt idx="3113">
                  <c:v>133.30000000000001</c:v>
                </c:pt>
                <c:pt idx="3114">
                  <c:v>183.7</c:v>
                </c:pt>
                <c:pt idx="3115">
                  <c:v>271</c:v>
                </c:pt>
                <c:pt idx="3116">
                  <c:v>122.5</c:v>
                </c:pt>
                <c:pt idx="3117">
                  <c:v>182.5</c:v>
                </c:pt>
                <c:pt idx="3118">
                  <c:v>110.4</c:v>
                </c:pt>
                <c:pt idx="3119">
                  <c:v>140.80000000000001</c:v>
                </c:pt>
                <c:pt idx="3120">
                  <c:v>137.5</c:v>
                </c:pt>
                <c:pt idx="3121">
                  <c:v>115.9</c:v>
                </c:pt>
                <c:pt idx="3122">
                  <c:v>288.2</c:v>
                </c:pt>
                <c:pt idx="3123">
                  <c:v>60.2</c:v>
                </c:pt>
                <c:pt idx="3124">
                  <c:v>125.5</c:v>
                </c:pt>
                <c:pt idx="3125">
                  <c:v>179.6</c:v>
                </c:pt>
                <c:pt idx="3126">
                  <c:v>99</c:v>
                </c:pt>
                <c:pt idx="3127">
                  <c:v>155.4</c:v>
                </c:pt>
                <c:pt idx="3128">
                  <c:v>177.4</c:v>
                </c:pt>
                <c:pt idx="3129">
                  <c:v>233.6</c:v>
                </c:pt>
                <c:pt idx="3130">
                  <c:v>210.2</c:v>
                </c:pt>
                <c:pt idx="3131">
                  <c:v>126.8</c:v>
                </c:pt>
                <c:pt idx="3132">
                  <c:v>187.1</c:v>
                </c:pt>
                <c:pt idx="3133">
                  <c:v>155.80000000000001</c:v>
                </c:pt>
                <c:pt idx="3134">
                  <c:v>232.1</c:v>
                </c:pt>
                <c:pt idx="3135">
                  <c:v>128.69999999999999</c:v>
                </c:pt>
                <c:pt idx="3136">
                  <c:v>208.9</c:v>
                </c:pt>
                <c:pt idx="3137">
                  <c:v>121.6</c:v>
                </c:pt>
                <c:pt idx="3138">
                  <c:v>145</c:v>
                </c:pt>
                <c:pt idx="3139">
                  <c:v>243.3</c:v>
                </c:pt>
                <c:pt idx="3140">
                  <c:v>214.8</c:v>
                </c:pt>
                <c:pt idx="3141">
                  <c:v>184.5</c:v>
                </c:pt>
                <c:pt idx="3142">
                  <c:v>84.3</c:v>
                </c:pt>
                <c:pt idx="3143">
                  <c:v>142.9</c:v>
                </c:pt>
                <c:pt idx="3144">
                  <c:v>120.6</c:v>
                </c:pt>
                <c:pt idx="3145">
                  <c:v>222.2</c:v>
                </c:pt>
                <c:pt idx="3146">
                  <c:v>219.3</c:v>
                </c:pt>
                <c:pt idx="3147">
                  <c:v>230.2</c:v>
                </c:pt>
                <c:pt idx="3148">
                  <c:v>76.099999999999994</c:v>
                </c:pt>
                <c:pt idx="3149">
                  <c:v>147.69999999999999</c:v>
                </c:pt>
                <c:pt idx="3150">
                  <c:v>139.4</c:v>
                </c:pt>
                <c:pt idx="3151">
                  <c:v>196</c:v>
                </c:pt>
                <c:pt idx="3152">
                  <c:v>160.80000000000001</c:v>
                </c:pt>
                <c:pt idx="3153">
                  <c:v>325.39999999999998</c:v>
                </c:pt>
                <c:pt idx="3154">
                  <c:v>198.2</c:v>
                </c:pt>
                <c:pt idx="3155">
                  <c:v>168.8</c:v>
                </c:pt>
                <c:pt idx="3156">
                  <c:v>273.8</c:v>
                </c:pt>
                <c:pt idx="3157">
                  <c:v>217.7</c:v>
                </c:pt>
                <c:pt idx="3158">
                  <c:v>93.5</c:v>
                </c:pt>
                <c:pt idx="3159">
                  <c:v>195.4</c:v>
                </c:pt>
                <c:pt idx="3160">
                  <c:v>247.8</c:v>
                </c:pt>
                <c:pt idx="3161">
                  <c:v>162.5</c:v>
                </c:pt>
                <c:pt idx="3162">
                  <c:v>86.1</c:v>
                </c:pt>
                <c:pt idx="3163">
                  <c:v>89.1</c:v>
                </c:pt>
                <c:pt idx="3164">
                  <c:v>189.7</c:v>
                </c:pt>
                <c:pt idx="3165">
                  <c:v>190.8</c:v>
                </c:pt>
                <c:pt idx="3166">
                  <c:v>198.6</c:v>
                </c:pt>
                <c:pt idx="3167">
                  <c:v>176.5</c:v>
                </c:pt>
                <c:pt idx="3168">
                  <c:v>188.3</c:v>
                </c:pt>
                <c:pt idx="3169">
                  <c:v>197.6</c:v>
                </c:pt>
                <c:pt idx="3170">
                  <c:v>208.5</c:v>
                </c:pt>
                <c:pt idx="3171">
                  <c:v>261</c:v>
                </c:pt>
                <c:pt idx="3172">
                  <c:v>209.6</c:v>
                </c:pt>
                <c:pt idx="3173">
                  <c:v>157.80000000000001</c:v>
                </c:pt>
                <c:pt idx="3174">
                  <c:v>245.4</c:v>
                </c:pt>
                <c:pt idx="3175">
                  <c:v>72.2</c:v>
                </c:pt>
                <c:pt idx="3176">
                  <c:v>152.9</c:v>
                </c:pt>
                <c:pt idx="3177">
                  <c:v>274</c:v>
                </c:pt>
                <c:pt idx="3178">
                  <c:v>178.2</c:v>
                </c:pt>
                <c:pt idx="3179">
                  <c:v>252.8</c:v>
                </c:pt>
                <c:pt idx="3180">
                  <c:v>216.2</c:v>
                </c:pt>
                <c:pt idx="3181">
                  <c:v>165.1</c:v>
                </c:pt>
                <c:pt idx="3182">
                  <c:v>133.80000000000001</c:v>
                </c:pt>
                <c:pt idx="3183">
                  <c:v>217.2</c:v>
                </c:pt>
                <c:pt idx="3184">
                  <c:v>82.1</c:v>
                </c:pt>
                <c:pt idx="3185">
                  <c:v>157.1</c:v>
                </c:pt>
                <c:pt idx="3186">
                  <c:v>205.5</c:v>
                </c:pt>
                <c:pt idx="3187">
                  <c:v>172.1</c:v>
                </c:pt>
                <c:pt idx="3188">
                  <c:v>206.8</c:v>
                </c:pt>
                <c:pt idx="3189">
                  <c:v>193.3</c:v>
                </c:pt>
                <c:pt idx="3190">
                  <c:v>225.9</c:v>
                </c:pt>
                <c:pt idx="3191">
                  <c:v>202.6</c:v>
                </c:pt>
                <c:pt idx="3192">
                  <c:v>48.4</c:v>
                </c:pt>
                <c:pt idx="3193">
                  <c:v>168.6</c:v>
                </c:pt>
                <c:pt idx="3194">
                  <c:v>142.9</c:v>
                </c:pt>
                <c:pt idx="3195">
                  <c:v>85.2</c:v>
                </c:pt>
                <c:pt idx="3196">
                  <c:v>77.8</c:v>
                </c:pt>
                <c:pt idx="3197">
                  <c:v>179.4</c:v>
                </c:pt>
                <c:pt idx="3198">
                  <c:v>139.80000000000001</c:v>
                </c:pt>
                <c:pt idx="3199">
                  <c:v>177.9</c:v>
                </c:pt>
                <c:pt idx="3200">
                  <c:v>101.9</c:v>
                </c:pt>
                <c:pt idx="3201">
                  <c:v>157.5</c:v>
                </c:pt>
                <c:pt idx="3202">
                  <c:v>167.1</c:v>
                </c:pt>
                <c:pt idx="3203">
                  <c:v>124.1</c:v>
                </c:pt>
                <c:pt idx="3204">
                  <c:v>221.4</c:v>
                </c:pt>
                <c:pt idx="3205">
                  <c:v>227.9</c:v>
                </c:pt>
                <c:pt idx="3206">
                  <c:v>177.8</c:v>
                </c:pt>
                <c:pt idx="3207">
                  <c:v>189.4</c:v>
                </c:pt>
                <c:pt idx="3208">
                  <c:v>188.3</c:v>
                </c:pt>
                <c:pt idx="3209">
                  <c:v>177.1</c:v>
                </c:pt>
                <c:pt idx="3210">
                  <c:v>128.5</c:v>
                </c:pt>
                <c:pt idx="3211">
                  <c:v>130.5</c:v>
                </c:pt>
                <c:pt idx="3212">
                  <c:v>201.1</c:v>
                </c:pt>
                <c:pt idx="3213">
                  <c:v>139.80000000000001</c:v>
                </c:pt>
                <c:pt idx="3214">
                  <c:v>237.6</c:v>
                </c:pt>
                <c:pt idx="3215">
                  <c:v>197.7</c:v>
                </c:pt>
                <c:pt idx="3216">
                  <c:v>222.1</c:v>
                </c:pt>
                <c:pt idx="3217">
                  <c:v>270</c:v>
                </c:pt>
                <c:pt idx="3218">
                  <c:v>148.69999999999999</c:v>
                </c:pt>
                <c:pt idx="3219">
                  <c:v>143.6</c:v>
                </c:pt>
                <c:pt idx="3220">
                  <c:v>205.3</c:v>
                </c:pt>
                <c:pt idx="3221">
                  <c:v>184.5</c:v>
                </c:pt>
                <c:pt idx="3222">
                  <c:v>140.80000000000001</c:v>
                </c:pt>
                <c:pt idx="3223">
                  <c:v>140.80000000000001</c:v>
                </c:pt>
                <c:pt idx="3224">
                  <c:v>169.7</c:v>
                </c:pt>
                <c:pt idx="3225">
                  <c:v>168.1</c:v>
                </c:pt>
                <c:pt idx="3226">
                  <c:v>190.1</c:v>
                </c:pt>
                <c:pt idx="3227">
                  <c:v>192.6</c:v>
                </c:pt>
                <c:pt idx="3228">
                  <c:v>234.8</c:v>
                </c:pt>
                <c:pt idx="3229">
                  <c:v>247.2</c:v>
                </c:pt>
                <c:pt idx="3230">
                  <c:v>185.9</c:v>
                </c:pt>
                <c:pt idx="3231">
                  <c:v>98.5</c:v>
                </c:pt>
                <c:pt idx="3232">
                  <c:v>304</c:v>
                </c:pt>
                <c:pt idx="3233">
                  <c:v>201.5</c:v>
                </c:pt>
                <c:pt idx="3234">
                  <c:v>191.7</c:v>
                </c:pt>
                <c:pt idx="3235">
                  <c:v>71.2</c:v>
                </c:pt>
                <c:pt idx="3236">
                  <c:v>178.4</c:v>
                </c:pt>
                <c:pt idx="3237">
                  <c:v>127.2</c:v>
                </c:pt>
                <c:pt idx="3238">
                  <c:v>230.7</c:v>
                </c:pt>
                <c:pt idx="3239">
                  <c:v>228.3</c:v>
                </c:pt>
                <c:pt idx="3240">
                  <c:v>197.7</c:v>
                </c:pt>
                <c:pt idx="3241">
                  <c:v>273.7</c:v>
                </c:pt>
                <c:pt idx="3242">
                  <c:v>190.5</c:v>
                </c:pt>
                <c:pt idx="3243">
                  <c:v>176.1</c:v>
                </c:pt>
                <c:pt idx="3244">
                  <c:v>210.4</c:v>
                </c:pt>
                <c:pt idx="3245">
                  <c:v>151</c:v>
                </c:pt>
                <c:pt idx="3246">
                  <c:v>144.30000000000001</c:v>
                </c:pt>
                <c:pt idx="3247">
                  <c:v>203.7</c:v>
                </c:pt>
                <c:pt idx="3248">
                  <c:v>210.1</c:v>
                </c:pt>
                <c:pt idx="3249">
                  <c:v>121.9</c:v>
                </c:pt>
                <c:pt idx="3250">
                  <c:v>201.5</c:v>
                </c:pt>
                <c:pt idx="3251">
                  <c:v>146</c:v>
                </c:pt>
                <c:pt idx="3252">
                  <c:v>69.7</c:v>
                </c:pt>
                <c:pt idx="3253">
                  <c:v>183.1</c:v>
                </c:pt>
                <c:pt idx="3254">
                  <c:v>148.69999999999999</c:v>
                </c:pt>
                <c:pt idx="3255">
                  <c:v>240.1</c:v>
                </c:pt>
                <c:pt idx="3256">
                  <c:v>126.4</c:v>
                </c:pt>
                <c:pt idx="3257">
                  <c:v>180.2</c:v>
                </c:pt>
                <c:pt idx="3258">
                  <c:v>172</c:v>
                </c:pt>
                <c:pt idx="3259">
                  <c:v>231.6</c:v>
                </c:pt>
                <c:pt idx="3260">
                  <c:v>42.1</c:v>
                </c:pt>
                <c:pt idx="3261">
                  <c:v>155.6</c:v>
                </c:pt>
                <c:pt idx="3262">
                  <c:v>234.6</c:v>
                </c:pt>
                <c:pt idx="3263">
                  <c:v>115.5</c:v>
                </c:pt>
                <c:pt idx="3264">
                  <c:v>159</c:v>
                </c:pt>
                <c:pt idx="3265">
                  <c:v>286.60000000000002</c:v>
                </c:pt>
                <c:pt idx="3266">
                  <c:v>181.9</c:v>
                </c:pt>
                <c:pt idx="3267">
                  <c:v>235</c:v>
                </c:pt>
                <c:pt idx="3268">
                  <c:v>187.8</c:v>
                </c:pt>
                <c:pt idx="3269">
                  <c:v>167.1</c:v>
                </c:pt>
                <c:pt idx="3270">
                  <c:v>212.3</c:v>
                </c:pt>
                <c:pt idx="3271">
                  <c:v>227.4</c:v>
                </c:pt>
                <c:pt idx="3272">
                  <c:v>162.5</c:v>
                </c:pt>
                <c:pt idx="3273">
                  <c:v>259.60000000000002</c:v>
                </c:pt>
                <c:pt idx="3274">
                  <c:v>159.4</c:v>
                </c:pt>
                <c:pt idx="3275">
                  <c:v>69.5</c:v>
                </c:pt>
                <c:pt idx="3276">
                  <c:v>166.5</c:v>
                </c:pt>
                <c:pt idx="3277">
                  <c:v>134.4</c:v>
                </c:pt>
                <c:pt idx="3278">
                  <c:v>205.2</c:v>
                </c:pt>
                <c:pt idx="3279">
                  <c:v>132.30000000000001</c:v>
                </c:pt>
                <c:pt idx="3280">
                  <c:v>140.30000000000001</c:v>
                </c:pt>
                <c:pt idx="3281">
                  <c:v>284.60000000000002</c:v>
                </c:pt>
                <c:pt idx="3282">
                  <c:v>189.3</c:v>
                </c:pt>
                <c:pt idx="3283">
                  <c:v>184.6</c:v>
                </c:pt>
                <c:pt idx="3284">
                  <c:v>161.6</c:v>
                </c:pt>
                <c:pt idx="3285">
                  <c:v>268.5</c:v>
                </c:pt>
                <c:pt idx="3286">
                  <c:v>178</c:v>
                </c:pt>
                <c:pt idx="3287">
                  <c:v>215.6</c:v>
                </c:pt>
                <c:pt idx="3288">
                  <c:v>253.9</c:v>
                </c:pt>
                <c:pt idx="3289">
                  <c:v>182.8</c:v>
                </c:pt>
                <c:pt idx="3290">
                  <c:v>120</c:v>
                </c:pt>
                <c:pt idx="3291">
                  <c:v>138.69999999999999</c:v>
                </c:pt>
                <c:pt idx="3292">
                  <c:v>189</c:v>
                </c:pt>
                <c:pt idx="3293">
                  <c:v>134.6</c:v>
                </c:pt>
                <c:pt idx="3294">
                  <c:v>181.4</c:v>
                </c:pt>
                <c:pt idx="3295">
                  <c:v>194.6</c:v>
                </c:pt>
                <c:pt idx="3296">
                  <c:v>268.10000000000002</c:v>
                </c:pt>
                <c:pt idx="3297">
                  <c:v>302.8</c:v>
                </c:pt>
                <c:pt idx="3298">
                  <c:v>213.2</c:v>
                </c:pt>
                <c:pt idx="3299">
                  <c:v>107.9</c:v>
                </c:pt>
                <c:pt idx="3300">
                  <c:v>181.7</c:v>
                </c:pt>
                <c:pt idx="3301">
                  <c:v>191.8</c:v>
                </c:pt>
                <c:pt idx="3302">
                  <c:v>180.2</c:v>
                </c:pt>
                <c:pt idx="3303">
                  <c:v>215.1</c:v>
                </c:pt>
                <c:pt idx="3304">
                  <c:v>234.6</c:v>
                </c:pt>
                <c:pt idx="3305">
                  <c:v>158.19999999999999</c:v>
                </c:pt>
                <c:pt idx="3306">
                  <c:v>204.2</c:v>
                </c:pt>
                <c:pt idx="3307">
                  <c:v>221.8</c:v>
                </c:pt>
                <c:pt idx="3308">
                  <c:v>183</c:v>
                </c:pt>
                <c:pt idx="3309">
                  <c:v>221.5</c:v>
                </c:pt>
                <c:pt idx="3310">
                  <c:v>228.1</c:v>
                </c:pt>
                <c:pt idx="3311">
                  <c:v>197.7</c:v>
                </c:pt>
                <c:pt idx="3312">
                  <c:v>135.1</c:v>
                </c:pt>
                <c:pt idx="3313">
                  <c:v>238.3</c:v>
                </c:pt>
                <c:pt idx="3314">
                  <c:v>196.2</c:v>
                </c:pt>
                <c:pt idx="3315">
                  <c:v>205.9</c:v>
                </c:pt>
                <c:pt idx="3316">
                  <c:v>174.1</c:v>
                </c:pt>
                <c:pt idx="3317">
                  <c:v>154.6</c:v>
                </c:pt>
                <c:pt idx="3318">
                  <c:v>186.2</c:v>
                </c:pt>
                <c:pt idx="3319">
                  <c:v>176.1</c:v>
                </c:pt>
                <c:pt idx="3320">
                  <c:v>163</c:v>
                </c:pt>
                <c:pt idx="3321">
                  <c:v>103.6</c:v>
                </c:pt>
                <c:pt idx="3322">
                  <c:v>162.1</c:v>
                </c:pt>
                <c:pt idx="3323">
                  <c:v>149.19999999999999</c:v>
                </c:pt>
                <c:pt idx="3324">
                  <c:v>187.3</c:v>
                </c:pt>
                <c:pt idx="3325">
                  <c:v>222.4</c:v>
                </c:pt>
                <c:pt idx="3326">
                  <c:v>82.7</c:v>
                </c:pt>
                <c:pt idx="3327">
                  <c:v>215.2</c:v>
                </c:pt>
                <c:pt idx="3328">
                  <c:v>168</c:v>
                </c:pt>
                <c:pt idx="3329">
                  <c:v>62.4</c:v>
                </c:pt>
                <c:pt idx="3330">
                  <c:v>226</c:v>
                </c:pt>
                <c:pt idx="3331">
                  <c:v>205.7</c:v>
                </c:pt>
                <c:pt idx="3332">
                  <c:v>184.8</c:v>
                </c:pt>
                <c:pt idx="3333">
                  <c:v>193.1</c:v>
                </c:pt>
                <c:pt idx="3334">
                  <c:v>225.5</c:v>
                </c:pt>
                <c:pt idx="3335">
                  <c:v>163.5</c:v>
                </c:pt>
                <c:pt idx="3336">
                  <c:v>244.7</c:v>
                </c:pt>
                <c:pt idx="3337">
                  <c:v>216.7</c:v>
                </c:pt>
                <c:pt idx="3338">
                  <c:v>196.8</c:v>
                </c:pt>
                <c:pt idx="3339">
                  <c:v>197.3</c:v>
                </c:pt>
                <c:pt idx="3340">
                  <c:v>208.7</c:v>
                </c:pt>
                <c:pt idx="3341">
                  <c:v>168.4</c:v>
                </c:pt>
                <c:pt idx="3342">
                  <c:v>129.4</c:v>
                </c:pt>
                <c:pt idx="3343">
                  <c:v>260.89999999999998</c:v>
                </c:pt>
                <c:pt idx="3344">
                  <c:v>267.89999999999998</c:v>
                </c:pt>
                <c:pt idx="3345">
                  <c:v>172.7</c:v>
                </c:pt>
                <c:pt idx="3346">
                  <c:v>159.1</c:v>
                </c:pt>
                <c:pt idx="3347">
                  <c:v>166.8</c:v>
                </c:pt>
                <c:pt idx="3348">
                  <c:v>145.69999999999999</c:v>
                </c:pt>
                <c:pt idx="3349">
                  <c:v>129.4</c:v>
                </c:pt>
                <c:pt idx="3350">
                  <c:v>171.5</c:v>
                </c:pt>
                <c:pt idx="3351">
                  <c:v>180.6</c:v>
                </c:pt>
                <c:pt idx="3352">
                  <c:v>225.7</c:v>
                </c:pt>
                <c:pt idx="3353">
                  <c:v>176.9</c:v>
                </c:pt>
                <c:pt idx="3354">
                  <c:v>250.5</c:v>
                </c:pt>
                <c:pt idx="3355">
                  <c:v>282.8</c:v>
                </c:pt>
                <c:pt idx="3356">
                  <c:v>142.6</c:v>
                </c:pt>
                <c:pt idx="3357">
                  <c:v>276.10000000000002</c:v>
                </c:pt>
                <c:pt idx="3358">
                  <c:v>154.30000000000001</c:v>
                </c:pt>
                <c:pt idx="3359">
                  <c:v>181</c:v>
                </c:pt>
                <c:pt idx="3360">
                  <c:v>108.1</c:v>
                </c:pt>
                <c:pt idx="3361">
                  <c:v>252.1</c:v>
                </c:pt>
                <c:pt idx="3362">
                  <c:v>160.1</c:v>
                </c:pt>
                <c:pt idx="3363">
                  <c:v>217.6</c:v>
                </c:pt>
                <c:pt idx="3364">
                  <c:v>198.3</c:v>
                </c:pt>
                <c:pt idx="3365">
                  <c:v>190.3</c:v>
                </c:pt>
                <c:pt idx="3366">
                  <c:v>184.7</c:v>
                </c:pt>
                <c:pt idx="3367">
                  <c:v>125.1</c:v>
                </c:pt>
                <c:pt idx="3368">
                  <c:v>181.3</c:v>
                </c:pt>
                <c:pt idx="3369">
                  <c:v>99.8</c:v>
                </c:pt>
                <c:pt idx="3370">
                  <c:v>254.8</c:v>
                </c:pt>
                <c:pt idx="3371">
                  <c:v>244.5</c:v>
                </c:pt>
                <c:pt idx="3372">
                  <c:v>167.7</c:v>
                </c:pt>
                <c:pt idx="3373">
                  <c:v>79.5</c:v>
                </c:pt>
                <c:pt idx="3374">
                  <c:v>133</c:v>
                </c:pt>
                <c:pt idx="3375">
                  <c:v>297.2</c:v>
                </c:pt>
                <c:pt idx="3376">
                  <c:v>214.9</c:v>
                </c:pt>
                <c:pt idx="3377">
                  <c:v>269.89999999999998</c:v>
                </c:pt>
                <c:pt idx="3378">
                  <c:v>143.80000000000001</c:v>
                </c:pt>
                <c:pt idx="3379">
                  <c:v>132.19999999999999</c:v>
                </c:pt>
                <c:pt idx="3380">
                  <c:v>162.80000000000001</c:v>
                </c:pt>
                <c:pt idx="3381">
                  <c:v>351.5</c:v>
                </c:pt>
                <c:pt idx="3382">
                  <c:v>165.8</c:v>
                </c:pt>
                <c:pt idx="3383">
                  <c:v>195.7</c:v>
                </c:pt>
                <c:pt idx="3384">
                  <c:v>250.6</c:v>
                </c:pt>
                <c:pt idx="3385">
                  <c:v>141.9</c:v>
                </c:pt>
                <c:pt idx="3386">
                  <c:v>168.5</c:v>
                </c:pt>
                <c:pt idx="3387">
                  <c:v>127.6</c:v>
                </c:pt>
                <c:pt idx="3388">
                  <c:v>197.2</c:v>
                </c:pt>
                <c:pt idx="3389">
                  <c:v>217.4</c:v>
                </c:pt>
                <c:pt idx="3390">
                  <c:v>97.2</c:v>
                </c:pt>
                <c:pt idx="3391">
                  <c:v>87.7</c:v>
                </c:pt>
                <c:pt idx="3392">
                  <c:v>186.4</c:v>
                </c:pt>
                <c:pt idx="3393">
                  <c:v>180</c:v>
                </c:pt>
                <c:pt idx="3394">
                  <c:v>232.4</c:v>
                </c:pt>
                <c:pt idx="3395">
                  <c:v>151.6</c:v>
                </c:pt>
                <c:pt idx="3396">
                  <c:v>172.2</c:v>
                </c:pt>
                <c:pt idx="3397">
                  <c:v>260.89999999999998</c:v>
                </c:pt>
                <c:pt idx="3398">
                  <c:v>124.4</c:v>
                </c:pt>
                <c:pt idx="3399">
                  <c:v>126.8</c:v>
                </c:pt>
                <c:pt idx="3400">
                  <c:v>110</c:v>
                </c:pt>
                <c:pt idx="3401">
                  <c:v>231.1</c:v>
                </c:pt>
                <c:pt idx="3402">
                  <c:v>187.4</c:v>
                </c:pt>
                <c:pt idx="3403">
                  <c:v>166.4</c:v>
                </c:pt>
                <c:pt idx="3404">
                  <c:v>141.80000000000001</c:v>
                </c:pt>
                <c:pt idx="3405">
                  <c:v>159.5</c:v>
                </c:pt>
                <c:pt idx="3406">
                  <c:v>218.9</c:v>
                </c:pt>
                <c:pt idx="3407">
                  <c:v>138.69999999999999</c:v>
                </c:pt>
                <c:pt idx="3408">
                  <c:v>158.1</c:v>
                </c:pt>
                <c:pt idx="3409">
                  <c:v>97.9</c:v>
                </c:pt>
                <c:pt idx="3410">
                  <c:v>103.5</c:v>
                </c:pt>
                <c:pt idx="3411">
                  <c:v>206.3</c:v>
                </c:pt>
                <c:pt idx="3412">
                  <c:v>211.5</c:v>
                </c:pt>
                <c:pt idx="3413">
                  <c:v>125</c:v>
                </c:pt>
                <c:pt idx="3414">
                  <c:v>141.30000000000001</c:v>
                </c:pt>
                <c:pt idx="3415">
                  <c:v>119</c:v>
                </c:pt>
                <c:pt idx="3416">
                  <c:v>260.60000000000002</c:v>
                </c:pt>
                <c:pt idx="3417">
                  <c:v>149.19999999999999</c:v>
                </c:pt>
                <c:pt idx="3418">
                  <c:v>163.69999999999999</c:v>
                </c:pt>
                <c:pt idx="3419">
                  <c:v>223</c:v>
                </c:pt>
                <c:pt idx="3420">
                  <c:v>200.2</c:v>
                </c:pt>
                <c:pt idx="3421">
                  <c:v>248.6</c:v>
                </c:pt>
                <c:pt idx="3422">
                  <c:v>214.2</c:v>
                </c:pt>
                <c:pt idx="3423">
                  <c:v>245.6</c:v>
                </c:pt>
                <c:pt idx="3424">
                  <c:v>238.6</c:v>
                </c:pt>
                <c:pt idx="3425">
                  <c:v>86.1</c:v>
                </c:pt>
                <c:pt idx="3426">
                  <c:v>161.6</c:v>
                </c:pt>
                <c:pt idx="3427">
                  <c:v>257.89999999999998</c:v>
                </c:pt>
                <c:pt idx="3428">
                  <c:v>209.2</c:v>
                </c:pt>
                <c:pt idx="3429">
                  <c:v>214</c:v>
                </c:pt>
                <c:pt idx="3430">
                  <c:v>196</c:v>
                </c:pt>
                <c:pt idx="3431">
                  <c:v>129.80000000000001</c:v>
                </c:pt>
                <c:pt idx="3432">
                  <c:v>239.1</c:v>
                </c:pt>
                <c:pt idx="3433">
                  <c:v>133.19999999999999</c:v>
                </c:pt>
                <c:pt idx="3434">
                  <c:v>135.69999999999999</c:v>
                </c:pt>
                <c:pt idx="3435">
                  <c:v>211</c:v>
                </c:pt>
                <c:pt idx="3436">
                  <c:v>135.19999999999999</c:v>
                </c:pt>
                <c:pt idx="3437">
                  <c:v>140.80000000000001</c:v>
                </c:pt>
                <c:pt idx="3438">
                  <c:v>160.19999999999999</c:v>
                </c:pt>
                <c:pt idx="3439">
                  <c:v>153.69999999999999</c:v>
                </c:pt>
                <c:pt idx="3440">
                  <c:v>237.6</c:v>
                </c:pt>
                <c:pt idx="3441">
                  <c:v>182.1</c:v>
                </c:pt>
                <c:pt idx="3442">
                  <c:v>198.7</c:v>
                </c:pt>
                <c:pt idx="3443">
                  <c:v>151.1</c:v>
                </c:pt>
                <c:pt idx="3444">
                  <c:v>195.2</c:v>
                </c:pt>
                <c:pt idx="3445">
                  <c:v>209.9</c:v>
                </c:pt>
                <c:pt idx="3446">
                  <c:v>130.69999999999999</c:v>
                </c:pt>
                <c:pt idx="3447">
                  <c:v>265.89999999999998</c:v>
                </c:pt>
                <c:pt idx="3448">
                  <c:v>249.7</c:v>
                </c:pt>
                <c:pt idx="3449">
                  <c:v>204.1</c:v>
                </c:pt>
                <c:pt idx="3450">
                  <c:v>135.80000000000001</c:v>
                </c:pt>
                <c:pt idx="3451">
                  <c:v>211.4</c:v>
                </c:pt>
                <c:pt idx="3452">
                  <c:v>185.8</c:v>
                </c:pt>
                <c:pt idx="3453">
                  <c:v>202.5</c:v>
                </c:pt>
                <c:pt idx="3454">
                  <c:v>169.4</c:v>
                </c:pt>
                <c:pt idx="3455">
                  <c:v>135.19999999999999</c:v>
                </c:pt>
                <c:pt idx="3456">
                  <c:v>125.1</c:v>
                </c:pt>
                <c:pt idx="3457">
                  <c:v>287.10000000000002</c:v>
                </c:pt>
                <c:pt idx="3458">
                  <c:v>199.7</c:v>
                </c:pt>
                <c:pt idx="3459">
                  <c:v>247.6</c:v>
                </c:pt>
                <c:pt idx="3460">
                  <c:v>160.80000000000001</c:v>
                </c:pt>
                <c:pt idx="3461">
                  <c:v>118.5</c:v>
                </c:pt>
                <c:pt idx="3462">
                  <c:v>181</c:v>
                </c:pt>
                <c:pt idx="3463">
                  <c:v>160.6</c:v>
                </c:pt>
                <c:pt idx="3464">
                  <c:v>111.9</c:v>
                </c:pt>
                <c:pt idx="3465">
                  <c:v>120.5</c:v>
                </c:pt>
                <c:pt idx="3466">
                  <c:v>242.4</c:v>
                </c:pt>
                <c:pt idx="3467">
                  <c:v>178.4</c:v>
                </c:pt>
                <c:pt idx="3468">
                  <c:v>258.7</c:v>
                </c:pt>
                <c:pt idx="3469">
                  <c:v>124.3</c:v>
                </c:pt>
                <c:pt idx="3470">
                  <c:v>94.9</c:v>
                </c:pt>
                <c:pt idx="3471">
                  <c:v>182</c:v>
                </c:pt>
                <c:pt idx="3472">
                  <c:v>162</c:v>
                </c:pt>
                <c:pt idx="3473">
                  <c:v>176.6</c:v>
                </c:pt>
                <c:pt idx="3474">
                  <c:v>156.1</c:v>
                </c:pt>
                <c:pt idx="3475">
                  <c:v>150.6</c:v>
                </c:pt>
                <c:pt idx="3476">
                  <c:v>189.1</c:v>
                </c:pt>
                <c:pt idx="3477">
                  <c:v>156.9</c:v>
                </c:pt>
                <c:pt idx="3478">
                  <c:v>67</c:v>
                </c:pt>
                <c:pt idx="3479">
                  <c:v>261.3</c:v>
                </c:pt>
                <c:pt idx="3480">
                  <c:v>135.1</c:v>
                </c:pt>
                <c:pt idx="3481">
                  <c:v>92.1</c:v>
                </c:pt>
                <c:pt idx="3482">
                  <c:v>173.5</c:v>
                </c:pt>
                <c:pt idx="3483">
                  <c:v>156.30000000000001</c:v>
                </c:pt>
                <c:pt idx="3484">
                  <c:v>274.7</c:v>
                </c:pt>
                <c:pt idx="3485">
                  <c:v>244.7</c:v>
                </c:pt>
                <c:pt idx="3486">
                  <c:v>183.6</c:v>
                </c:pt>
                <c:pt idx="3487">
                  <c:v>167.1</c:v>
                </c:pt>
                <c:pt idx="3488">
                  <c:v>177.1</c:v>
                </c:pt>
                <c:pt idx="3489">
                  <c:v>217.8</c:v>
                </c:pt>
                <c:pt idx="3490">
                  <c:v>143.69999999999999</c:v>
                </c:pt>
                <c:pt idx="3491">
                  <c:v>185</c:v>
                </c:pt>
                <c:pt idx="3492">
                  <c:v>235.6</c:v>
                </c:pt>
                <c:pt idx="3493">
                  <c:v>265.5</c:v>
                </c:pt>
                <c:pt idx="3494">
                  <c:v>332.1</c:v>
                </c:pt>
                <c:pt idx="3495">
                  <c:v>223.4</c:v>
                </c:pt>
                <c:pt idx="3496">
                  <c:v>163.6</c:v>
                </c:pt>
                <c:pt idx="3497">
                  <c:v>190</c:v>
                </c:pt>
                <c:pt idx="3498">
                  <c:v>153.69999999999999</c:v>
                </c:pt>
                <c:pt idx="3499">
                  <c:v>160.30000000000001</c:v>
                </c:pt>
                <c:pt idx="3500">
                  <c:v>140.9</c:v>
                </c:pt>
                <c:pt idx="3501">
                  <c:v>168.4</c:v>
                </c:pt>
                <c:pt idx="3502">
                  <c:v>150.9</c:v>
                </c:pt>
                <c:pt idx="3503">
                  <c:v>255.1</c:v>
                </c:pt>
                <c:pt idx="3504">
                  <c:v>94.5</c:v>
                </c:pt>
                <c:pt idx="3505">
                  <c:v>135</c:v>
                </c:pt>
                <c:pt idx="3506">
                  <c:v>286.89999999999998</c:v>
                </c:pt>
                <c:pt idx="3507">
                  <c:v>165.4</c:v>
                </c:pt>
                <c:pt idx="3508">
                  <c:v>222</c:v>
                </c:pt>
                <c:pt idx="3509">
                  <c:v>209.8</c:v>
                </c:pt>
                <c:pt idx="3510">
                  <c:v>158.30000000000001</c:v>
                </c:pt>
                <c:pt idx="3511">
                  <c:v>252.3</c:v>
                </c:pt>
                <c:pt idx="3512">
                  <c:v>255.5</c:v>
                </c:pt>
                <c:pt idx="3513">
                  <c:v>227.9</c:v>
                </c:pt>
                <c:pt idx="3514">
                  <c:v>185</c:v>
                </c:pt>
                <c:pt idx="3515">
                  <c:v>140</c:v>
                </c:pt>
                <c:pt idx="3516">
                  <c:v>157.5</c:v>
                </c:pt>
                <c:pt idx="3517">
                  <c:v>237.5</c:v>
                </c:pt>
                <c:pt idx="3518">
                  <c:v>190.7</c:v>
                </c:pt>
                <c:pt idx="3519">
                  <c:v>215.5</c:v>
                </c:pt>
                <c:pt idx="3520">
                  <c:v>119.9</c:v>
                </c:pt>
                <c:pt idx="3521">
                  <c:v>196.7</c:v>
                </c:pt>
                <c:pt idx="3522">
                  <c:v>230.7</c:v>
                </c:pt>
                <c:pt idx="3523">
                  <c:v>222.3</c:v>
                </c:pt>
                <c:pt idx="3524">
                  <c:v>198.6</c:v>
                </c:pt>
                <c:pt idx="3525">
                  <c:v>139.4</c:v>
                </c:pt>
                <c:pt idx="3526">
                  <c:v>130.4</c:v>
                </c:pt>
                <c:pt idx="3527">
                  <c:v>153.19999999999999</c:v>
                </c:pt>
                <c:pt idx="3528">
                  <c:v>177.1</c:v>
                </c:pt>
                <c:pt idx="3529">
                  <c:v>134.5</c:v>
                </c:pt>
                <c:pt idx="3530">
                  <c:v>201.8</c:v>
                </c:pt>
                <c:pt idx="3531">
                  <c:v>180.5</c:v>
                </c:pt>
                <c:pt idx="3532">
                  <c:v>164.5</c:v>
                </c:pt>
                <c:pt idx="3533">
                  <c:v>171.9</c:v>
                </c:pt>
                <c:pt idx="3534">
                  <c:v>221.4</c:v>
                </c:pt>
                <c:pt idx="3535">
                  <c:v>241.5</c:v>
                </c:pt>
                <c:pt idx="3536">
                  <c:v>116.5</c:v>
                </c:pt>
                <c:pt idx="3537">
                  <c:v>158.1</c:v>
                </c:pt>
                <c:pt idx="3538">
                  <c:v>121.6</c:v>
                </c:pt>
                <c:pt idx="3539">
                  <c:v>222.5</c:v>
                </c:pt>
                <c:pt idx="3540">
                  <c:v>123.7</c:v>
                </c:pt>
                <c:pt idx="3541">
                  <c:v>244.8</c:v>
                </c:pt>
                <c:pt idx="3542">
                  <c:v>297.39999999999998</c:v>
                </c:pt>
                <c:pt idx="3543">
                  <c:v>147.80000000000001</c:v>
                </c:pt>
                <c:pt idx="3544">
                  <c:v>186.5</c:v>
                </c:pt>
                <c:pt idx="3545">
                  <c:v>107.2</c:v>
                </c:pt>
                <c:pt idx="3546">
                  <c:v>93.1</c:v>
                </c:pt>
                <c:pt idx="3547">
                  <c:v>132.4</c:v>
                </c:pt>
                <c:pt idx="3548">
                  <c:v>114.5</c:v>
                </c:pt>
                <c:pt idx="3549">
                  <c:v>184.7</c:v>
                </c:pt>
                <c:pt idx="3550">
                  <c:v>94.1</c:v>
                </c:pt>
                <c:pt idx="3551">
                  <c:v>229.3</c:v>
                </c:pt>
                <c:pt idx="3552">
                  <c:v>223.8</c:v>
                </c:pt>
                <c:pt idx="3553">
                  <c:v>154.4</c:v>
                </c:pt>
                <c:pt idx="3554">
                  <c:v>190.2</c:v>
                </c:pt>
                <c:pt idx="3555">
                  <c:v>167</c:v>
                </c:pt>
                <c:pt idx="3556">
                  <c:v>154.80000000000001</c:v>
                </c:pt>
                <c:pt idx="3557">
                  <c:v>293.39999999999998</c:v>
                </c:pt>
                <c:pt idx="3558">
                  <c:v>160.5</c:v>
                </c:pt>
                <c:pt idx="3559">
                  <c:v>230.2</c:v>
                </c:pt>
                <c:pt idx="3560">
                  <c:v>191.9</c:v>
                </c:pt>
                <c:pt idx="3561">
                  <c:v>131.5</c:v>
                </c:pt>
                <c:pt idx="3562">
                  <c:v>171.6</c:v>
                </c:pt>
                <c:pt idx="3563">
                  <c:v>157.30000000000001</c:v>
                </c:pt>
                <c:pt idx="3564">
                  <c:v>192.7</c:v>
                </c:pt>
                <c:pt idx="3565">
                  <c:v>239.6</c:v>
                </c:pt>
                <c:pt idx="3566">
                  <c:v>96.9</c:v>
                </c:pt>
                <c:pt idx="3567">
                  <c:v>129.5</c:v>
                </c:pt>
                <c:pt idx="3568">
                  <c:v>274</c:v>
                </c:pt>
                <c:pt idx="3569">
                  <c:v>111.7</c:v>
                </c:pt>
                <c:pt idx="3570">
                  <c:v>142.69999999999999</c:v>
                </c:pt>
                <c:pt idx="3571">
                  <c:v>216.7</c:v>
                </c:pt>
                <c:pt idx="3572">
                  <c:v>207.1</c:v>
                </c:pt>
                <c:pt idx="3573">
                  <c:v>214.8</c:v>
                </c:pt>
                <c:pt idx="3574">
                  <c:v>142.9</c:v>
                </c:pt>
                <c:pt idx="3575">
                  <c:v>71.5</c:v>
                </c:pt>
                <c:pt idx="3576">
                  <c:v>77.599999999999994</c:v>
                </c:pt>
                <c:pt idx="3577">
                  <c:v>73.7</c:v>
                </c:pt>
                <c:pt idx="3578">
                  <c:v>264.3</c:v>
                </c:pt>
                <c:pt idx="3579">
                  <c:v>114.8</c:v>
                </c:pt>
                <c:pt idx="3580">
                  <c:v>212.5</c:v>
                </c:pt>
                <c:pt idx="3581">
                  <c:v>288.2</c:v>
                </c:pt>
                <c:pt idx="3582">
                  <c:v>192.4</c:v>
                </c:pt>
                <c:pt idx="3583">
                  <c:v>102.2</c:v>
                </c:pt>
                <c:pt idx="3584">
                  <c:v>49.5</c:v>
                </c:pt>
                <c:pt idx="3585">
                  <c:v>153.19999999999999</c:v>
                </c:pt>
                <c:pt idx="3586">
                  <c:v>55.5</c:v>
                </c:pt>
                <c:pt idx="3587">
                  <c:v>247.2</c:v>
                </c:pt>
                <c:pt idx="3588">
                  <c:v>220.2</c:v>
                </c:pt>
                <c:pt idx="3589">
                  <c:v>116.9</c:v>
                </c:pt>
                <c:pt idx="3590">
                  <c:v>175.9</c:v>
                </c:pt>
                <c:pt idx="3591">
                  <c:v>208</c:v>
                </c:pt>
                <c:pt idx="3592">
                  <c:v>239.9</c:v>
                </c:pt>
                <c:pt idx="3593">
                  <c:v>174.8</c:v>
                </c:pt>
                <c:pt idx="3594">
                  <c:v>141.5</c:v>
                </c:pt>
                <c:pt idx="3595">
                  <c:v>79.2</c:v>
                </c:pt>
                <c:pt idx="3596">
                  <c:v>238.9</c:v>
                </c:pt>
                <c:pt idx="3597">
                  <c:v>179.8</c:v>
                </c:pt>
                <c:pt idx="3598">
                  <c:v>225.9</c:v>
                </c:pt>
                <c:pt idx="3599">
                  <c:v>189.8</c:v>
                </c:pt>
                <c:pt idx="3600">
                  <c:v>267</c:v>
                </c:pt>
                <c:pt idx="3601">
                  <c:v>217.3</c:v>
                </c:pt>
                <c:pt idx="3602">
                  <c:v>129.1</c:v>
                </c:pt>
                <c:pt idx="3603">
                  <c:v>135.5</c:v>
                </c:pt>
                <c:pt idx="3604">
                  <c:v>183.4</c:v>
                </c:pt>
                <c:pt idx="3605">
                  <c:v>223</c:v>
                </c:pt>
                <c:pt idx="3606">
                  <c:v>140</c:v>
                </c:pt>
                <c:pt idx="3607">
                  <c:v>126</c:v>
                </c:pt>
                <c:pt idx="3608">
                  <c:v>228.2</c:v>
                </c:pt>
                <c:pt idx="3609">
                  <c:v>278.39999999999998</c:v>
                </c:pt>
                <c:pt idx="3610">
                  <c:v>285.3</c:v>
                </c:pt>
                <c:pt idx="3611">
                  <c:v>222.9</c:v>
                </c:pt>
                <c:pt idx="3612">
                  <c:v>153.69999999999999</c:v>
                </c:pt>
                <c:pt idx="3613">
                  <c:v>176.1</c:v>
                </c:pt>
                <c:pt idx="3614">
                  <c:v>306.89999999999998</c:v>
                </c:pt>
                <c:pt idx="3615">
                  <c:v>203.4</c:v>
                </c:pt>
                <c:pt idx="3616">
                  <c:v>230.7</c:v>
                </c:pt>
                <c:pt idx="3617">
                  <c:v>118.9</c:v>
                </c:pt>
                <c:pt idx="3618">
                  <c:v>219.5</c:v>
                </c:pt>
                <c:pt idx="3619">
                  <c:v>252.9</c:v>
                </c:pt>
                <c:pt idx="3620">
                  <c:v>172.6</c:v>
                </c:pt>
                <c:pt idx="3621">
                  <c:v>262</c:v>
                </c:pt>
                <c:pt idx="3622">
                  <c:v>123.3</c:v>
                </c:pt>
                <c:pt idx="3623">
                  <c:v>210.9</c:v>
                </c:pt>
                <c:pt idx="3624">
                  <c:v>143.69999999999999</c:v>
                </c:pt>
                <c:pt idx="3625">
                  <c:v>171.2</c:v>
                </c:pt>
                <c:pt idx="3626">
                  <c:v>189.6</c:v>
                </c:pt>
                <c:pt idx="3627">
                  <c:v>229.5</c:v>
                </c:pt>
                <c:pt idx="3628">
                  <c:v>128.6</c:v>
                </c:pt>
                <c:pt idx="3629">
                  <c:v>214.8</c:v>
                </c:pt>
                <c:pt idx="3630">
                  <c:v>187.1</c:v>
                </c:pt>
                <c:pt idx="3631">
                  <c:v>209.3</c:v>
                </c:pt>
                <c:pt idx="3632">
                  <c:v>141.69999999999999</c:v>
                </c:pt>
                <c:pt idx="3633">
                  <c:v>173.6</c:v>
                </c:pt>
                <c:pt idx="3634">
                  <c:v>176.9</c:v>
                </c:pt>
                <c:pt idx="3635">
                  <c:v>109.8</c:v>
                </c:pt>
                <c:pt idx="3636">
                  <c:v>202.3</c:v>
                </c:pt>
                <c:pt idx="3637">
                  <c:v>221.6</c:v>
                </c:pt>
                <c:pt idx="3638">
                  <c:v>131.30000000000001</c:v>
                </c:pt>
                <c:pt idx="3639">
                  <c:v>274</c:v>
                </c:pt>
                <c:pt idx="3640">
                  <c:v>200.3</c:v>
                </c:pt>
                <c:pt idx="3641">
                  <c:v>204</c:v>
                </c:pt>
                <c:pt idx="3642">
                  <c:v>193.1</c:v>
                </c:pt>
                <c:pt idx="3643">
                  <c:v>202.2</c:v>
                </c:pt>
                <c:pt idx="3644">
                  <c:v>245.1</c:v>
                </c:pt>
                <c:pt idx="3645">
                  <c:v>158.30000000000001</c:v>
                </c:pt>
                <c:pt idx="3646">
                  <c:v>138.1</c:v>
                </c:pt>
                <c:pt idx="3647">
                  <c:v>212.7</c:v>
                </c:pt>
                <c:pt idx="3648">
                  <c:v>304.2</c:v>
                </c:pt>
                <c:pt idx="3649">
                  <c:v>212.4</c:v>
                </c:pt>
                <c:pt idx="3650">
                  <c:v>137.30000000000001</c:v>
                </c:pt>
                <c:pt idx="3651">
                  <c:v>161.4</c:v>
                </c:pt>
                <c:pt idx="3652">
                  <c:v>202.9</c:v>
                </c:pt>
                <c:pt idx="3653">
                  <c:v>272.2</c:v>
                </c:pt>
                <c:pt idx="3654">
                  <c:v>98.2</c:v>
                </c:pt>
                <c:pt idx="3655">
                  <c:v>80.8</c:v>
                </c:pt>
                <c:pt idx="3656">
                  <c:v>207.2</c:v>
                </c:pt>
                <c:pt idx="3657">
                  <c:v>208.8</c:v>
                </c:pt>
                <c:pt idx="3658">
                  <c:v>159.9</c:v>
                </c:pt>
                <c:pt idx="3659">
                  <c:v>185.1</c:v>
                </c:pt>
                <c:pt idx="3660">
                  <c:v>139.1</c:v>
                </c:pt>
                <c:pt idx="3661">
                  <c:v>155.5</c:v>
                </c:pt>
                <c:pt idx="3662">
                  <c:v>180.5</c:v>
                </c:pt>
                <c:pt idx="3663">
                  <c:v>204.6</c:v>
                </c:pt>
                <c:pt idx="3664">
                  <c:v>220.4</c:v>
                </c:pt>
                <c:pt idx="3665">
                  <c:v>223.2</c:v>
                </c:pt>
                <c:pt idx="3666">
                  <c:v>109.1</c:v>
                </c:pt>
                <c:pt idx="3667">
                  <c:v>136.5</c:v>
                </c:pt>
                <c:pt idx="3668">
                  <c:v>192.8</c:v>
                </c:pt>
                <c:pt idx="3669">
                  <c:v>293.8</c:v>
                </c:pt>
                <c:pt idx="3670">
                  <c:v>130.5</c:v>
                </c:pt>
                <c:pt idx="3671">
                  <c:v>186.8</c:v>
                </c:pt>
                <c:pt idx="3672">
                  <c:v>110.2</c:v>
                </c:pt>
                <c:pt idx="3673">
                  <c:v>228.2</c:v>
                </c:pt>
                <c:pt idx="3674">
                  <c:v>176.6</c:v>
                </c:pt>
                <c:pt idx="3675">
                  <c:v>241.4</c:v>
                </c:pt>
                <c:pt idx="3676">
                  <c:v>174.8</c:v>
                </c:pt>
                <c:pt idx="3677">
                  <c:v>171.8</c:v>
                </c:pt>
                <c:pt idx="3678">
                  <c:v>190.8</c:v>
                </c:pt>
                <c:pt idx="3679">
                  <c:v>212.3</c:v>
                </c:pt>
                <c:pt idx="3680">
                  <c:v>159</c:v>
                </c:pt>
                <c:pt idx="3681">
                  <c:v>178.4</c:v>
                </c:pt>
                <c:pt idx="3682">
                  <c:v>222.1</c:v>
                </c:pt>
                <c:pt idx="3683">
                  <c:v>190</c:v>
                </c:pt>
                <c:pt idx="3684">
                  <c:v>120</c:v>
                </c:pt>
                <c:pt idx="3685">
                  <c:v>145.9</c:v>
                </c:pt>
                <c:pt idx="3686">
                  <c:v>179.8</c:v>
                </c:pt>
                <c:pt idx="3687">
                  <c:v>225.7</c:v>
                </c:pt>
                <c:pt idx="3688">
                  <c:v>199.7</c:v>
                </c:pt>
                <c:pt idx="3689">
                  <c:v>150</c:v>
                </c:pt>
                <c:pt idx="3690">
                  <c:v>247.1</c:v>
                </c:pt>
                <c:pt idx="3691">
                  <c:v>215.7</c:v>
                </c:pt>
                <c:pt idx="3692">
                  <c:v>94.8</c:v>
                </c:pt>
                <c:pt idx="3693">
                  <c:v>79.3</c:v>
                </c:pt>
                <c:pt idx="3694">
                  <c:v>157.19999999999999</c:v>
                </c:pt>
                <c:pt idx="3695">
                  <c:v>119.8</c:v>
                </c:pt>
                <c:pt idx="3696">
                  <c:v>229.1</c:v>
                </c:pt>
                <c:pt idx="3697">
                  <c:v>135.1</c:v>
                </c:pt>
                <c:pt idx="3698">
                  <c:v>239.7</c:v>
                </c:pt>
                <c:pt idx="3699">
                  <c:v>159.6</c:v>
                </c:pt>
                <c:pt idx="3700">
                  <c:v>231.2</c:v>
                </c:pt>
                <c:pt idx="3701">
                  <c:v>203.7</c:v>
                </c:pt>
                <c:pt idx="3702">
                  <c:v>160.6</c:v>
                </c:pt>
                <c:pt idx="3703">
                  <c:v>261.10000000000002</c:v>
                </c:pt>
                <c:pt idx="3704">
                  <c:v>138.69999999999999</c:v>
                </c:pt>
                <c:pt idx="3705">
                  <c:v>226.6</c:v>
                </c:pt>
                <c:pt idx="3706">
                  <c:v>229.1</c:v>
                </c:pt>
                <c:pt idx="3707">
                  <c:v>157.4</c:v>
                </c:pt>
                <c:pt idx="3708">
                  <c:v>185.6</c:v>
                </c:pt>
                <c:pt idx="3709">
                  <c:v>217.2</c:v>
                </c:pt>
                <c:pt idx="3710">
                  <c:v>183.1</c:v>
                </c:pt>
                <c:pt idx="3711">
                  <c:v>218.5</c:v>
                </c:pt>
                <c:pt idx="3712">
                  <c:v>143.80000000000001</c:v>
                </c:pt>
                <c:pt idx="3713">
                  <c:v>143</c:v>
                </c:pt>
                <c:pt idx="3714">
                  <c:v>147.19999999999999</c:v>
                </c:pt>
                <c:pt idx="3715">
                  <c:v>224</c:v>
                </c:pt>
                <c:pt idx="3716">
                  <c:v>132.9</c:v>
                </c:pt>
                <c:pt idx="3717">
                  <c:v>160.30000000000001</c:v>
                </c:pt>
                <c:pt idx="3718">
                  <c:v>213.8</c:v>
                </c:pt>
                <c:pt idx="3719">
                  <c:v>248.2</c:v>
                </c:pt>
                <c:pt idx="3720">
                  <c:v>174.6</c:v>
                </c:pt>
                <c:pt idx="3721">
                  <c:v>205.5</c:v>
                </c:pt>
                <c:pt idx="3722">
                  <c:v>209.1</c:v>
                </c:pt>
                <c:pt idx="3723">
                  <c:v>251.1</c:v>
                </c:pt>
                <c:pt idx="3724">
                  <c:v>187.6</c:v>
                </c:pt>
                <c:pt idx="3725">
                  <c:v>197.5</c:v>
                </c:pt>
                <c:pt idx="3726">
                  <c:v>221.6</c:v>
                </c:pt>
                <c:pt idx="3727">
                  <c:v>200.7</c:v>
                </c:pt>
                <c:pt idx="3728">
                  <c:v>212.8</c:v>
                </c:pt>
                <c:pt idx="3729">
                  <c:v>213.3</c:v>
                </c:pt>
                <c:pt idx="3730">
                  <c:v>177.1</c:v>
                </c:pt>
                <c:pt idx="3731">
                  <c:v>229.2</c:v>
                </c:pt>
                <c:pt idx="3732">
                  <c:v>129.4</c:v>
                </c:pt>
                <c:pt idx="3733">
                  <c:v>203.1</c:v>
                </c:pt>
                <c:pt idx="3734">
                  <c:v>232.2</c:v>
                </c:pt>
                <c:pt idx="3735">
                  <c:v>138.5</c:v>
                </c:pt>
                <c:pt idx="3736">
                  <c:v>189.3</c:v>
                </c:pt>
                <c:pt idx="3737">
                  <c:v>254.2</c:v>
                </c:pt>
                <c:pt idx="3738">
                  <c:v>176.5</c:v>
                </c:pt>
                <c:pt idx="3739">
                  <c:v>234.3</c:v>
                </c:pt>
                <c:pt idx="3740">
                  <c:v>147.30000000000001</c:v>
                </c:pt>
                <c:pt idx="3741">
                  <c:v>171</c:v>
                </c:pt>
                <c:pt idx="3742">
                  <c:v>240.6</c:v>
                </c:pt>
                <c:pt idx="3743">
                  <c:v>114.4</c:v>
                </c:pt>
                <c:pt idx="3744">
                  <c:v>113.9</c:v>
                </c:pt>
                <c:pt idx="3745">
                  <c:v>180</c:v>
                </c:pt>
                <c:pt idx="3746">
                  <c:v>110.8</c:v>
                </c:pt>
                <c:pt idx="3747">
                  <c:v>138.69999999999999</c:v>
                </c:pt>
                <c:pt idx="3748">
                  <c:v>211.8</c:v>
                </c:pt>
                <c:pt idx="3749">
                  <c:v>234.5</c:v>
                </c:pt>
                <c:pt idx="3750">
                  <c:v>240.2</c:v>
                </c:pt>
                <c:pt idx="3751">
                  <c:v>222.4</c:v>
                </c:pt>
                <c:pt idx="3752">
                  <c:v>113.3</c:v>
                </c:pt>
                <c:pt idx="3753">
                  <c:v>107</c:v>
                </c:pt>
                <c:pt idx="3754">
                  <c:v>163.19999999999999</c:v>
                </c:pt>
                <c:pt idx="3755">
                  <c:v>193.8</c:v>
                </c:pt>
                <c:pt idx="3756">
                  <c:v>143.69999999999999</c:v>
                </c:pt>
                <c:pt idx="3757">
                  <c:v>169.5</c:v>
                </c:pt>
                <c:pt idx="3758">
                  <c:v>184.1</c:v>
                </c:pt>
                <c:pt idx="3759">
                  <c:v>154</c:v>
                </c:pt>
                <c:pt idx="3760">
                  <c:v>166.3</c:v>
                </c:pt>
                <c:pt idx="3761">
                  <c:v>108.6</c:v>
                </c:pt>
                <c:pt idx="3762">
                  <c:v>230.3</c:v>
                </c:pt>
                <c:pt idx="3763">
                  <c:v>200.1</c:v>
                </c:pt>
                <c:pt idx="3764">
                  <c:v>179.2</c:v>
                </c:pt>
                <c:pt idx="3765">
                  <c:v>129.5</c:v>
                </c:pt>
                <c:pt idx="3766">
                  <c:v>164</c:v>
                </c:pt>
                <c:pt idx="3767">
                  <c:v>230.7</c:v>
                </c:pt>
                <c:pt idx="3768">
                  <c:v>207.2</c:v>
                </c:pt>
                <c:pt idx="3769">
                  <c:v>171.9</c:v>
                </c:pt>
                <c:pt idx="3770">
                  <c:v>181.7</c:v>
                </c:pt>
                <c:pt idx="3771">
                  <c:v>240.7</c:v>
                </c:pt>
                <c:pt idx="3772">
                  <c:v>198.2</c:v>
                </c:pt>
                <c:pt idx="3773">
                  <c:v>96</c:v>
                </c:pt>
                <c:pt idx="3774">
                  <c:v>171.5</c:v>
                </c:pt>
                <c:pt idx="3775">
                  <c:v>111.7</c:v>
                </c:pt>
                <c:pt idx="3776">
                  <c:v>152.69999999999999</c:v>
                </c:pt>
                <c:pt idx="3777">
                  <c:v>194.7</c:v>
                </c:pt>
                <c:pt idx="3778">
                  <c:v>119.9</c:v>
                </c:pt>
                <c:pt idx="3779">
                  <c:v>222.9</c:v>
                </c:pt>
                <c:pt idx="3780">
                  <c:v>210.7</c:v>
                </c:pt>
                <c:pt idx="3781">
                  <c:v>254.6</c:v>
                </c:pt>
                <c:pt idx="3782">
                  <c:v>265</c:v>
                </c:pt>
                <c:pt idx="3783">
                  <c:v>172.3</c:v>
                </c:pt>
                <c:pt idx="3784">
                  <c:v>259.10000000000002</c:v>
                </c:pt>
                <c:pt idx="3785">
                  <c:v>211.4</c:v>
                </c:pt>
                <c:pt idx="3786">
                  <c:v>175.9</c:v>
                </c:pt>
                <c:pt idx="3787">
                  <c:v>115.5</c:v>
                </c:pt>
                <c:pt idx="3788">
                  <c:v>193</c:v>
                </c:pt>
                <c:pt idx="3789">
                  <c:v>167.4</c:v>
                </c:pt>
                <c:pt idx="3790">
                  <c:v>190.7</c:v>
                </c:pt>
                <c:pt idx="3791">
                  <c:v>325.5</c:v>
                </c:pt>
                <c:pt idx="3792">
                  <c:v>139</c:v>
                </c:pt>
                <c:pt idx="3793">
                  <c:v>155.9</c:v>
                </c:pt>
                <c:pt idx="3794">
                  <c:v>182.1</c:v>
                </c:pt>
                <c:pt idx="3795">
                  <c:v>139.80000000000001</c:v>
                </c:pt>
                <c:pt idx="3796">
                  <c:v>112.7</c:v>
                </c:pt>
                <c:pt idx="3797">
                  <c:v>173.2</c:v>
                </c:pt>
                <c:pt idx="3798">
                  <c:v>225.6</c:v>
                </c:pt>
                <c:pt idx="3799">
                  <c:v>195.7</c:v>
                </c:pt>
                <c:pt idx="3800">
                  <c:v>214</c:v>
                </c:pt>
                <c:pt idx="3801">
                  <c:v>271.7</c:v>
                </c:pt>
                <c:pt idx="3802">
                  <c:v>257.7</c:v>
                </c:pt>
                <c:pt idx="3803">
                  <c:v>133.19999999999999</c:v>
                </c:pt>
                <c:pt idx="3804">
                  <c:v>248.7</c:v>
                </c:pt>
                <c:pt idx="3805">
                  <c:v>180.8</c:v>
                </c:pt>
                <c:pt idx="3806">
                  <c:v>229</c:v>
                </c:pt>
                <c:pt idx="3807">
                  <c:v>276.3</c:v>
                </c:pt>
                <c:pt idx="3808">
                  <c:v>133.1</c:v>
                </c:pt>
                <c:pt idx="3809">
                  <c:v>248.3</c:v>
                </c:pt>
                <c:pt idx="3810">
                  <c:v>230.4</c:v>
                </c:pt>
                <c:pt idx="3811">
                  <c:v>185.8</c:v>
                </c:pt>
                <c:pt idx="3812">
                  <c:v>183.9</c:v>
                </c:pt>
                <c:pt idx="3813">
                  <c:v>132.9</c:v>
                </c:pt>
                <c:pt idx="3814">
                  <c:v>179</c:v>
                </c:pt>
                <c:pt idx="3815">
                  <c:v>188.8</c:v>
                </c:pt>
                <c:pt idx="3816">
                  <c:v>135.6</c:v>
                </c:pt>
                <c:pt idx="3817">
                  <c:v>172.5</c:v>
                </c:pt>
                <c:pt idx="3818">
                  <c:v>156.30000000000001</c:v>
                </c:pt>
                <c:pt idx="3819">
                  <c:v>234.6</c:v>
                </c:pt>
                <c:pt idx="3820">
                  <c:v>202.1</c:v>
                </c:pt>
                <c:pt idx="3821">
                  <c:v>272.2</c:v>
                </c:pt>
                <c:pt idx="3822">
                  <c:v>245.2</c:v>
                </c:pt>
                <c:pt idx="3823">
                  <c:v>207.6</c:v>
                </c:pt>
                <c:pt idx="3824">
                  <c:v>222.9</c:v>
                </c:pt>
                <c:pt idx="3825">
                  <c:v>273.8</c:v>
                </c:pt>
                <c:pt idx="3826">
                  <c:v>192.8</c:v>
                </c:pt>
                <c:pt idx="3827">
                  <c:v>268.7</c:v>
                </c:pt>
                <c:pt idx="3828">
                  <c:v>178.8</c:v>
                </c:pt>
                <c:pt idx="3829">
                  <c:v>197.3</c:v>
                </c:pt>
                <c:pt idx="3830">
                  <c:v>233.9</c:v>
                </c:pt>
                <c:pt idx="3831">
                  <c:v>207.1</c:v>
                </c:pt>
                <c:pt idx="3832">
                  <c:v>136.80000000000001</c:v>
                </c:pt>
                <c:pt idx="3833">
                  <c:v>159.4</c:v>
                </c:pt>
                <c:pt idx="3834">
                  <c:v>112.1</c:v>
                </c:pt>
                <c:pt idx="3835">
                  <c:v>238.6</c:v>
                </c:pt>
                <c:pt idx="3836">
                  <c:v>163.5</c:v>
                </c:pt>
                <c:pt idx="3837">
                  <c:v>127.2</c:v>
                </c:pt>
                <c:pt idx="3838">
                  <c:v>145.80000000000001</c:v>
                </c:pt>
                <c:pt idx="3839">
                  <c:v>250.1</c:v>
                </c:pt>
                <c:pt idx="3840">
                  <c:v>101.5</c:v>
                </c:pt>
                <c:pt idx="3841">
                  <c:v>119.6</c:v>
                </c:pt>
                <c:pt idx="3842">
                  <c:v>158.19999999999999</c:v>
                </c:pt>
                <c:pt idx="3843">
                  <c:v>193.2</c:v>
                </c:pt>
                <c:pt idx="3844">
                  <c:v>217.7</c:v>
                </c:pt>
                <c:pt idx="3845">
                  <c:v>199.8</c:v>
                </c:pt>
                <c:pt idx="3846">
                  <c:v>171.9</c:v>
                </c:pt>
                <c:pt idx="3847">
                  <c:v>67.7</c:v>
                </c:pt>
                <c:pt idx="3848">
                  <c:v>228.2</c:v>
                </c:pt>
                <c:pt idx="3849">
                  <c:v>191.5</c:v>
                </c:pt>
                <c:pt idx="3850">
                  <c:v>171.5</c:v>
                </c:pt>
                <c:pt idx="3851">
                  <c:v>151.1</c:v>
                </c:pt>
                <c:pt idx="3852">
                  <c:v>134.30000000000001</c:v>
                </c:pt>
                <c:pt idx="3853">
                  <c:v>117.8</c:v>
                </c:pt>
                <c:pt idx="3854">
                  <c:v>181.2</c:v>
                </c:pt>
                <c:pt idx="3855">
                  <c:v>152.30000000000001</c:v>
                </c:pt>
                <c:pt idx="3856">
                  <c:v>204.4</c:v>
                </c:pt>
                <c:pt idx="3857">
                  <c:v>283.89999999999998</c:v>
                </c:pt>
                <c:pt idx="3858">
                  <c:v>142.69999999999999</c:v>
                </c:pt>
                <c:pt idx="3859">
                  <c:v>145.4</c:v>
                </c:pt>
                <c:pt idx="3860">
                  <c:v>211.7</c:v>
                </c:pt>
                <c:pt idx="3861">
                  <c:v>192.6</c:v>
                </c:pt>
                <c:pt idx="3862">
                  <c:v>52</c:v>
                </c:pt>
                <c:pt idx="3863">
                  <c:v>237.7</c:v>
                </c:pt>
                <c:pt idx="3864">
                  <c:v>203.6</c:v>
                </c:pt>
                <c:pt idx="3865">
                  <c:v>192.4</c:v>
                </c:pt>
                <c:pt idx="3866">
                  <c:v>212.5</c:v>
                </c:pt>
                <c:pt idx="3867">
                  <c:v>114.4</c:v>
                </c:pt>
                <c:pt idx="3868">
                  <c:v>222.8</c:v>
                </c:pt>
                <c:pt idx="3869">
                  <c:v>207.7</c:v>
                </c:pt>
                <c:pt idx="3870">
                  <c:v>157.9</c:v>
                </c:pt>
                <c:pt idx="3871">
                  <c:v>137.9</c:v>
                </c:pt>
                <c:pt idx="3872">
                  <c:v>176</c:v>
                </c:pt>
                <c:pt idx="3873">
                  <c:v>158.80000000000001</c:v>
                </c:pt>
                <c:pt idx="3874">
                  <c:v>234</c:v>
                </c:pt>
                <c:pt idx="3875">
                  <c:v>132.30000000000001</c:v>
                </c:pt>
                <c:pt idx="3876">
                  <c:v>276.60000000000002</c:v>
                </c:pt>
                <c:pt idx="3877">
                  <c:v>108.2</c:v>
                </c:pt>
                <c:pt idx="3878">
                  <c:v>156</c:v>
                </c:pt>
                <c:pt idx="3879">
                  <c:v>208.5</c:v>
                </c:pt>
                <c:pt idx="3880">
                  <c:v>243.4</c:v>
                </c:pt>
                <c:pt idx="3881">
                  <c:v>275.39999999999998</c:v>
                </c:pt>
                <c:pt idx="3882">
                  <c:v>198.1</c:v>
                </c:pt>
                <c:pt idx="3883">
                  <c:v>109.8</c:v>
                </c:pt>
                <c:pt idx="3884">
                  <c:v>120.5</c:v>
                </c:pt>
                <c:pt idx="3885">
                  <c:v>256.60000000000002</c:v>
                </c:pt>
                <c:pt idx="3886">
                  <c:v>85.8</c:v>
                </c:pt>
                <c:pt idx="3887">
                  <c:v>174</c:v>
                </c:pt>
                <c:pt idx="3888">
                  <c:v>221.4</c:v>
                </c:pt>
                <c:pt idx="3889">
                  <c:v>133.1</c:v>
                </c:pt>
                <c:pt idx="3890">
                  <c:v>195.2</c:v>
                </c:pt>
                <c:pt idx="3891">
                  <c:v>246.4</c:v>
                </c:pt>
                <c:pt idx="3892">
                  <c:v>199.2</c:v>
                </c:pt>
                <c:pt idx="3893">
                  <c:v>235.4</c:v>
                </c:pt>
                <c:pt idx="3894">
                  <c:v>155.9</c:v>
                </c:pt>
                <c:pt idx="3895">
                  <c:v>102.4</c:v>
                </c:pt>
                <c:pt idx="3896">
                  <c:v>192.2</c:v>
                </c:pt>
                <c:pt idx="3897">
                  <c:v>202.7</c:v>
                </c:pt>
                <c:pt idx="3898">
                  <c:v>84.3</c:v>
                </c:pt>
                <c:pt idx="3899">
                  <c:v>168</c:v>
                </c:pt>
                <c:pt idx="3900">
                  <c:v>278.10000000000002</c:v>
                </c:pt>
                <c:pt idx="3901">
                  <c:v>128.30000000000001</c:v>
                </c:pt>
                <c:pt idx="3902">
                  <c:v>227.8</c:v>
                </c:pt>
                <c:pt idx="3903">
                  <c:v>54.8</c:v>
                </c:pt>
                <c:pt idx="3904">
                  <c:v>140.19999999999999</c:v>
                </c:pt>
                <c:pt idx="3905">
                  <c:v>271.2</c:v>
                </c:pt>
                <c:pt idx="3906">
                  <c:v>180</c:v>
                </c:pt>
                <c:pt idx="3907">
                  <c:v>189.8</c:v>
                </c:pt>
                <c:pt idx="3908">
                  <c:v>257.3</c:v>
                </c:pt>
                <c:pt idx="3909">
                  <c:v>103.3</c:v>
                </c:pt>
                <c:pt idx="3910">
                  <c:v>208.1</c:v>
                </c:pt>
                <c:pt idx="3911">
                  <c:v>195.1</c:v>
                </c:pt>
                <c:pt idx="3912">
                  <c:v>162.6</c:v>
                </c:pt>
                <c:pt idx="3913">
                  <c:v>197.8</c:v>
                </c:pt>
                <c:pt idx="3914">
                  <c:v>212.4</c:v>
                </c:pt>
                <c:pt idx="3915">
                  <c:v>63.7</c:v>
                </c:pt>
                <c:pt idx="3916">
                  <c:v>193.8</c:v>
                </c:pt>
                <c:pt idx="3917">
                  <c:v>144</c:v>
                </c:pt>
                <c:pt idx="3918">
                  <c:v>189</c:v>
                </c:pt>
                <c:pt idx="3919">
                  <c:v>168.9</c:v>
                </c:pt>
                <c:pt idx="3920">
                  <c:v>204.7</c:v>
                </c:pt>
                <c:pt idx="3921">
                  <c:v>226.8</c:v>
                </c:pt>
                <c:pt idx="3922">
                  <c:v>152.1</c:v>
                </c:pt>
                <c:pt idx="3923">
                  <c:v>139.1</c:v>
                </c:pt>
                <c:pt idx="3924">
                  <c:v>150.5</c:v>
                </c:pt>
                <c:pt idx="3925">
                  <c:v>231.9</c:v>
                </c:pt>
                <c:pt idx="3926">
                  <c:v>207.1</c:v>
                </c:pt>
                <c:pt idx="3927">
                  <c:v>225.4</c:v>
                </c:pt>
                <c:pt idx="3928">
                  <c:v>116.4</c:v>
                </c:pt>
                <c:pt idx="3929">
                  <c:v>195.7</c:v>
                </c:pt>
                <c:pt idx="3930">
                  <c:v>79.400000000000006</c:v>
                </c:pt>
                <c:pt idx="3931">
                  <c:v>102.9</c:v>
                </c:pt>
                <c:pt idx="3932">
                  <c:v>99.7</c:v>
                </c:pt>
                <c:pt idx="3933">
                  <c:v>213.4</c:v>
                </c:pt>
                <c:pt idx="3934">
                  <c:v>185.1</c:v>
                </c:pt>
                <c:pt idx="3935">
                  <c:v>166.5</c:v>
                </c:pt>
                <c:pt idx="3936">
                  <c:v>220.1</c:v>
                </c:pt>
                <c:pt idx="3937">
                  <c:v>102.8</c:v>
                </c:pt>
                <c:pt idx="3938">
                  <c:v>181.3</c:v>
                </c:pt>
                <c:pt idx="3939">
                  <c:v>281.10000000000002</c:v>
                </c:pt>
                <c:pt idx="3940">
                  <c:v>251.3</c:v>
                </c:pt>
                <c:pt idx="3941">
                  <c:v>141.9</c:v>
                </c:pt>
                <c:pt idx="3942">
                  <c:v>148</c:v>
                </c:pt>
                <c:pt idx="3943">
                  <c:v>200.7</c:v>
                </c:pt>
                <c:pt idx="3944">
                  <c:v>238.3</c:v>
                </c:pt>
                <c:pt idx="3945">
                  <c:v>220.1</c:v>
                </c:pt>
                <c:pt idx="3946">
                  <c:v>124.7</c:v>
                </c:pt>
                <c:pt idx="3947">
                  <c:v>147</c:v>
                </c:pt>
                <c:pt idx="3948">
                  <c:v>194.2</c:v>
                </c:pt>
                <c:pt idx="3949">
                  <c:v>214.9</c:v>
                </c:pt>
                <c:pt idx="3950">
                  <c:v>269.8</c:v>
                </c:pt>
                <c:pt idx="3951">
                  <c:v>151.19999999999999</c:v>
                </c:pt>
                <c:pt idx="3952">
                  <c:v>111.3</c:v>
                </c:pt>
                <c:pt idx="3953">
                  <c:v>273.8</c:v>
                </c:pt>
                <c:pt idx="3954">
                  <c:v>142.6</c:v>
                </c:pt>
                <c:pt idx="3955">
                  <c:v>178</c:v>
                </c:pt>
                <c:pt idx="3956">
                  <c:v>180.5</c:v>
                </c:pt>
                <c:pt idx="3957">
                  <c:v>141.69999999999999</c:v>
                </c:pt>
                <c:pt idx="3958">
                  <c:v>289.3</c:v>
                </c:pt>
                <c:pt idx="3959">
                  <c:v>193.4</c:v>
                </c:pt>
                <c:pt idx="3960">
                  <c:v>184.2</c:v>
                </c:pt>
                <c:pt idx="3961">
                  <c:v>144.1</c:v>
                </c:pt>
                <c:pt idx="3962">
                  <c:v>180.3</c:v>
                </c:pt>
                <c:pt idx="3963">
                  <c:v>179.2</c:v>
                </c:pt>
                <c:pt idx="3964">
                  <c:v>50.6</c:v>
                </c:pt>
                <c:pt idx="3965">
                  <c:v>223.7</c:v>
                </c:pt>
                <c:pt idx="3966">
                  <c:v>220.5</c:v>
                </c:pt>
                <c:pt idx="3967">
                  <c:v>217.6</c:v>
                </c:pt>
                <c:pt idx="3968">
                  <c:v>138.30000000000001</c:v>
                </c:pt>
                <c:pt idx="3969">
                  <c:v>160.30000000000001</c:v>
                </c:pt>
                <c:pt idx="3970">
                  <c:v>191.8</c:v>
                </c:pt>
                <c:pt idx="3971">
                  <c:v>103.9</c:v>
                </c:pt>
                <c:pt idx="3972">
                  <c:v>214.9</c:v>
                </c:pt>
                <c:pt idx="3973">
                  <c:v>165.9</c:v>
                </c:pt>
                <c:pt idx="3974">
                  <c:v>92.2</c:v>
                </c:pt>
                <c:pt idx="3975">
                  <c:v>182.3</c:v>
                </c:pt>
                <c:pt idx="3976">
                  <c:v>211.4</c:v>
                </c:pt>
                <c:pt idx="3977">
                  <c:v>87.1</c:v>
                </c:pt>
                <c:pt idx="3978">
                  <c:v>196.7</c:v>
                </c:pt>
                <c:pt idx="3979">
                  <c:v>114.6</c:v>
                </c:pt>
                <c:pt idx="3980">
                  <c:v>204.5</c:v>
                </c:pt>
                <c:pt idx="3981">
                  <c:v>272.8</c:v>
                </c:pt>
                <c:pt idx="3982">
                  <c:v>174.8</c:v>
                </c:pt>
                <c:pt idx="3983">
                  <c:v>128.9</c:v>
                </c:pt>
                <c:pt idx="3984">
                  <c:v>54.8</c:v>
                </c:pt>
                <c:pt idx="3985">
                  <c:v>259</c:v>
                </c:pt>
                <c:pt idx="3986">
                  <c:v>182.6</c:v>
                </c:pt>
                <c:pt idx="3987">
                  <c:v>123</c:v>
                </c:pt>
                <c:pt idx="3988">
                  <c:v>169.9</c:v>
                </c:pt>
                <c:pt idx="3989">
                  <c:v>201.4</c:v>
                </c:pt>
                <c:pt idx="3990">
                  <c:v>124.2</c:v>
                </c:pt>
                <c:pt idx="3991">
                  <c:v>128.19999999999999</c:v>
                </c:pt>
                <c:pt idx="3992">
                  <c:v>214.3</c:v>
                </c:pt>
                <c:pt idx="3993">
                  <c:v>243.3</c:v>
                </c:pt>
                <c:pt idx="3994">
                  <c:v>200.7</c:v>
                </c:pt>
                <c:pt idx="3995">
                  <c:v>231.4</c:v>
                </c:pt>
                <c:pt idx="3996">
                  <c:v>235</c:v>
                </c:pt>
                <c:pt idx="3997">
                  <c:v>237.5</c:v>
                </c:pt>
                <c:pt idx="3998">
                  <c:v>228.3</c:v>
                </c:pt>
                <c:pt idx="3999">
                  <c:v>160.5</c:v>
                </c:pt>
                <c:pt idx="4000">
                  <c:v>185.6</c:v>
                </c:pt>
                <c:pt idx="4001">
                  <c:v>214.3</c:v>
                </c:pt>
                <c:pt idx="4002">
                  <c:v>240.8</c:v>
                </c:pt>
                <c:pt idx="4003">
                  <c:v>194.4</c:v>
                </c:pt>
                <c:pt idx="4004">
                  <c:v>130.19999999999999</c:v>
                </c:pt>
                <c:pt idx="4005">
                  <c:v>123.7</c:v>
                </c:pt>
                <c:pt idx="4006">
                  <c:v>206.1</c:v>
                </c:pt>
                <c:pt idx="4007">
                  <c:v>182.4</c:v>
                </c:pt>
                <c:pt idx="4008">
                  <c:v>228.4</c:v>
                </c:pt>
                <c:pt idx="4009">
                  <c:v>202</c:v>
                </c:pt>
                <c:pt idx="4010">
                  <c:v>148.80000000000001</c:v>
                </c:pt>
                <c:pt idx="4011">
                  <c:v>191.3</c:v>
                </c:pt>
                <c:pt idx="4012">
                  <c:v>159.9</c:v>
                </c:pt>
                <c:pt idx="4013">
                  <c:v>191.7</c:v>
                </c:pt>
                <c:pt idx="4014">
                  <c:v>151.19999999999999</c:v>
                </c:pt>
                <c:pt idx="4015">
                  <c:v>182.1</c:v>
                </c:pt>
                <c:pt idx="4016">
                  <c:v>155.1</c:v>
                </c:pt>
                <c:pt idx="4017">
                  <c:v>125.9</c:v>
                </c:pt>
                <c:pt idx="4018">
                  <c:v>136.1</c:v>
                </c:pt>
                <c:pt idx="4019">
                  <c:v>284.3</c:v>
                </c:pt>
                <c:pt idx="4020">
                  <c:v>199.7</c:v>
                </c:pt>
                <c:pt idx="4021">
                  <c:v>98.2</c:v>
                </c:pt>
                <c:pt idx="4022">
                  <c:v>247.6</c:v>
                </c:pt>
                <c:pt idx="4023">
                  <c:v>254.3</c:v>
                </c:pt>
                <c:pt idx="4024">
                  <c:v>241.3</c:v>
                </c:pt>
                <c:pt idx="4025">
                  <c:v>111.8</c:v>
                </c:pt>
                <c:pt idx="4026">
                  <c:v>163.69999999999999</c:v>
                </c:pt>
                <c:pt idx="4027">
                  <c:v>164</c:v>
                </c:pt>
                <c:pt idx="4028">
                  <c:v>195.2</c:v>
                </c:pt>
                <c:pt idx="4029">
                  <c:v>157.6</c:v>
                </c:pt>
                <c:pt idx="4030">
                  <c:v>253.6</c:v>
                </c:pt>
                <c:pt idx="4031">
                  <c:v>199</c:v>
                </c:pt>
                <c:pt idx="4032">
                  <c:v>182.5</c:v>
                </c:pt>
                <c:pt idx="4033">
                  <c:v>81.2</c:v>
                </c:pt>
                <c:pt idx="4034">
                  <c:v>179.1</c:v>
                </c:pt>
                <c:pt idx="4035">
                  <c:v>182.7</c:v>
                </c:pt>
                <c:pt idx="4036">
                  <c:v>207</c:v>
                </c:pt>
                <c:pt idx="4037">
                  <c:v>243.4</c:v>
                </c:pt>
                <c:pt idx="4038">
                  <c:v>157.4</c:v>
                </c:pt>
                <c:pt idx="4039">
                  <c:v>233.9</c:v>
                </c:pt>
                <c:pt idx="4040">
                  <c:v>195.4</c:v>
                </c:pt>
                <c:pt idx="4041">
                  <c:v>180.4</c:v>
                </c:pt>
                <c:pt idx="4042">
                  <c:v>143.6</c:v>
                </c:pt>
                <c:pt idx="4043">
                  <c:v>88.1</c:v>
                </c:pt>
                <c:pt idx="4044">
                  <c:v>254.1</c:v>
                </c:pt>
                <c:pt idx="4045">
                  <c:v>131.5</c:v>
                </c:pt>
                <c:pt idx="4046">
                  <c:v>156.80000000000001</c:v>
                </c:pt>
                <c:pt idx="4047">
                  <c:v>196.9</c:v>
                </c:pt>
                <c:pt idx="4048">
                  <c:v>178</c:v>
                </c:pt>
                <c:pt idx="4049">
                  <c:v>195.8</c:v>
                </c:pt>
                <c:pt idx="4050">
                  <c:v>141.30000000000001</c:v>
                </c:pt>
                <c:pt idx="4051">
                  <c:v>125.5</c:v>
                </c:pt>
                <c:pt idx="4052">
                  <c:v>200.5</c:v>
                </c:pt>
                <c:pt idx="4053">
                  <c:v>205.5</c:v>
                </c:pt>
                <c:pt idx="4054">
                  <c:v>152.1</c:v>
                </c:pt>
                <c:pt idx="4055">
                  <c:v>216.5</c:v>
                </c:pt>
                <c:pt idx="4056">
                  <c:v>119.3</c:v>
                </c:pt>
                <c:pt idx="4057">
                  <c:v>113.9</c:v>
                </c:pt>
                <c:pt idx="4058">
                  <c:v>228.6</c:v>
                </c:pt>
                <c:pt idx="4059">
                  <c:v>106.5</c:v>
                </c:pt>
                <c:pt idx="4060">
                  <c:v>254.1</c:v>
                </c:pt>
                <c:pt idx="4061">
                  <c:v>134</c:v>
                </c:pt>
                <c:pt idx="4062">
                  <c:v>176</c:v>
                </c:pt>
                <c:pt idx="4063">
                  <c:v>180.1</c:v>
                </c:pt>
                <c:pt idx="4064">
                  <c:v>180.1</c:v>
                </c:pt>
                <c:pt idx="4065">
                  <c:v>94.8</c:v>
                </c:pt>
                <c:pt idx="4066">
                  <c:v>210.4</c:v>
                </c:pt>
                <c:pt idx="4067">
                  <c:v>174.2</c:v>
                </c:pt>
                <c:pt idx="4068">
                  <c:v>189.7</c:v>
                </c:pt>
                <c:pt idx="4069">
                  <c:v>259</c:v>
                </c:pt>
                <c:pt idx="4070">
                  <c:v>86.4</c:v>
                </c:pt>
                <c:pt idx="4071">
                  <c:v>136.9</c:v>
                </c:pt>
                <c:pt idx="4072">
                  <c:v>196.5</c:v>
                </c:pt>
                <c:pt idx="4073">
                  <c:v>221.4</c:v>
                </c:pt>
                <c:pt idx="4074">
                  <c:v>191.9</c:v>
                </c:pt>
                <c:pt idx="4075">
                  <c:v>172.1</c:v>
                </c:pt>
                <c:pt idx="4076">
                  <c:v>189.9</c:v>
                </c:pt>
                <c:pt idx="4077">
                  <c:v>147.80000000000001</c:v>
                </c:pt>
                <c:pt idx="4078">
                  <c:v>62.5</c:v>
                </c:pt>
                <c:pt idx="4079">
                  <c:v>256.60000000000002</c:v>
                </c:pt>
                <c:pt idx="4080">
                  <c:v>123.7</c:v>
                </c:pt>
                <c:pt idx="4081">
                  <c:v>113.1</c:v>
                </c:pt>
                <c:pt idx="4082">
                  <c:v>220</c:v>
                </c:pt>
                <c:pt idx="4083">
                  <c:v>147.69999999999999</c:v>
                </c:pt>
                <c:pt idx="4084">
                  <c:v>271.89999999999998</c:v>
                </c:pt>
                <c:pt idx="4085">
                  <c:v>196.2</c:v>
                </c:pt>
                <c:pt idx="4086">
                  <c:v>111.3</c:v>
                </c:pt>
                <c:pt idx="4087">
                  <c:v>176.7</c:v>
                </c:pt>
                <c:pt idx="4088">
                  <c:v>211.3</c:v>
                </c:pt>
                <c:pt idx="4089">
                  <c:v>219</c:v>
                </c:pt>
                <c:pt idx="4090">
                  <c:v>174.1</c:v>
                </c:pt>
                <c:pt idx="4091">
                  <c:v>124</c:v>
                </c:pt>
                <c:pt idx="4092">
                  <c:v>175.6</c:v>
                </c:pt>
                <c:pt idx="4093">
                  <c:v>111.7</c:v>
                </c:pt>
                <c:pt idx="4094">
                  <c:v>37.4</c:v>
                </c:pt>
                <c:pt idx="4095">
                  <c:v>201.4</c:v>
                </c:pt>
                <c:pt idx="4096">
                  <c:v>156</c:v>
                </c:pt>
                <c:pt idx="4097">
                  <c:v>162.9</c:v>
                </c:pt>
                <c:pt idx="4098">
                  <c:v>211.4</c:v>
                </c:pt>
                <c:pt idx="4099">
                  <c:v>157.30000000000001</c:v>
                </c:pt>
                <c:pt idx="4100">
                  <c:v>172.7</c:v>
                </c:pt>
                <c:pt idx="4101">
                  <c:v>196.6</c:v>
                </c:pt>
                <c:pt idx="4102">
                  <c:v>147.69999999999999</c:v>
                </c:pt>
                <c:pt idx="4103">
                  <c:v>197.6</c:v>
                </c:pt>
                <c:pt idx="4104">
                  <c:v>186.7</c:v>
                </c:pt>
                <c:pt idx="4105">
                  <c:v>198.5</c:v>
                </c:pt>
                <c:pt idx="4106">
                  <c:v>161.1</c:v>
                </c:pt>
                <c:pt idx="4107">
                  <c:v>190.8</c:v>
                </c:pt>
                <c:pt idx="4108">
                  <c:v>195.2</c:v>
                </c:pt>
                <c:pt idx="4109">
                  <c:v>290.5</c:v>
                </c:pt>
                <c:pt idx="4110">
                  <c:v>165.2</c:v>
                </c:pt>
                <c:pt idx="4111">
                  <c:v>198.9</c:v>
                </c:pt>
                <c:pt idx="4112">
                  <c:v>169.2</c:v>
                </c:pt>
                <c:pt idx="4113">
                  <c:v>275.5</c:v>
                </c:pt>
                <c:pt idx="4114">
                  <c:v>226.6</c:v>
                </c:pt>
                <c:pt idx="4115">
                  <c:v>158.19999999999999</c:v>
                </c:pt>
                <c:pt idx="4116">
                  <c:v>186.4</c:v>
                </c:pt>
                <c:pt idx="4117">
                  <c:v>165.8</c:v>
                </c:pt>
                <c:pt idx="4118">
                  <c:v>143.19999999999999</c:v>
                </c:pt>
                <c:pt idx="4119">
                  <c:v>238.6</c:v>
                </c:pt>
                <c:pt idx="4120">
                  <c:v>113</c:v>
                </c:pt>
                <c:pt idx="4121">
                  <c:v>149.6</c:v>
                </c:pt>
                <c:pt idx="4122">
                  <c:v>232</c:v>
                </c:pt>
                <c:pt idx="4123">
                  <c:v>167.2</c:v>
                </c:pt>
                <c:pt idx="4124">
                  <c:v>162.4</c:v>
                </c:pt>
                <c:pt idx="4125">
                  <c:v>189.6</c:v>
                </c:pt>
                <c:pt idx="4126">
                  <c:v>247.6</c:v>
                </c:pt>
                <c:pt idx="4127">
                  <c:v>179.4</c:v>
                </c:pt>
                <c:pt idx="4128">
                  <c:v>245.1</c:v>
                </c:pt>
                <c:pt idx="4129">
                  <c:v>127.2</c:v>
                </c:pt>
                <c:pt idx="4130">
                  <c:v>142.69999999999999</c:v>
                </c:pt>
                <c:pt idx="4131">
                  <c:v>94.5</c:v>
                </c:pt>
                <c:pt idx="4132">
                  <c:v>241.7</c:v>
                </c:pt>
                <c:pt idx="4133">
                  <c:v>267.5</c:v>
                </c:pt>
                <c:pt idx="4134">
                  <c:v>290.10000000000002</c:v>
                </c:pt>
                <c:pt idx="4135">
                  <c:v>240.5</c:v>
                </c:pt>
                <c:pt idx="4136">
                  <c:v>284.5</c:v>
                </c:pt>
                <c:pt idx="4137">
                  <c:v>131.69999999999999</c:v>
                </c:pt>
                <c:pt idx="4138">
                  <c:v>211.9</c:v>
                </c:pt>
                <c:pt idx="4139">
                  <c:v>168.9</c:v>
                </c:pt>
                <c:pt idx="4140">
                  <c:v>230.5</c:v>
                </c:pt>
                <c:pt idx="4141">
                  <c:v>195.5</c:v>
                </c:pt>
                <c:pt idx="4142">
                  <c:v>112.3</c:v>
                </c:pt>
                <c:pt idx="4143">
                  <c:v>103.6</c:v>
                </c:pt>
                <c:pt idx="4144">
                  <c:v>121.5</c:v>
                </c:pt>
                <c:pt idx="4145">
                  <c:v>175.8</c:v>
                </c:pt>
                <c:pt idx="4146">
                  <c:v>165.9</c:v>
                </c:pt>
                <c:pt idx="4147">
                  <c:v>152</c:v>
                </c:pt>
                <c:pt idx="4148">
                  <c:v>146.80000000000001</c:v>
                </c:pt>
                <c:pt idx="4149">
                  <c:v>201.9</c:v>
                </c:pt>
                <c:pt idx="4150">
                  <c:v>121.4</c:v>
                </c:pt>
                <c:pt idx="4151">
                  <c:v>243.4</c:v>
                </c:pt>
                <c:pt idx="4152">
                  <c:v>152.4</c:v>
                </c:pt>
                <c:pt idx="4153">
                  <c:v>139.69999999999999</c:v>
                </c:pt>
                <c:pt idx="4154">
                  <c:v>170.2</c:v>
                </c:pt>
                <c:pt idx="4155">
                  <c:v>144.1</c:v>
                </c:pt>
                <c:pt idx="4156">
                  <c:v>128.9</c:v>
                </c:pt>
                <c:pt idx="4157">
                  <c:v>6.6</c:v>
                </c:pt>
                <c:pt idx="4158">
                  <c:v>94.3</c:v>
                </c:pt>
                <c:pt idx="4159">
                  <c:v>230.7</c:v>
                </c:pt>
                <c:pt idx="4160">
                  <c:v>144.30000000000001</c:v>
                </c:pt>
                <c:pt idx="4161">
                  <c:v>126</c:v>
                </c:pt>
                <c:pt idx="4162">
                  <c:v>143.30000000000001</c:v>
                </c:pt>
                <c:pt idx="4163">
                  <c:v>88</c:v>
                </c:pt>
                <c:pt idx="4164">
                  <c:v>121</c:v>
                </c:pt>
                <c:pt idx="4165">
                  <c:v>212.9</c:v>
                </c:pt>
                <c:pt idx="4166">
                  <c:v>217.5</c:v>
                </c:pt>
                <c:pt idx="4167">
                  <c:v>138.1</c:v>
                </c:pt>
                <c:pt idx="4168">
                  <c:v>212.1</c:v>
                </c:pt>
                <c:pt idx="4169">
                  <c:v>196</c:v>
                </c:pt>
                <c:pt idx="4170">
                  <c:v>186.2</c:v>
                </c:pt>
                <c:pt idx="4171">
                  <c:v>145.80000000000001</c:v>
                </c:pt>
                <c:pt idx="4172">
                  <c:v>137</c:v>
                </c:pt>
                <c:pt idx="4173">
                  <c:v>191.3</c:v>
                </c:pt>
                <c:pt idx="4174">
                  <c:v>86</c:v>
                </c:pt>
                <c:pt idx="4175">
                  <c:v>139.80000000000001</c:v>
                </c:pt>
                <c:pt idx="4176">
                  <c:v>301.39999999999998</c:v>
                </c:pt>
                <c:pt idx="4177">
                  <c:v>195</c:v>
                </c:pt>
                <c:pt idx="4178">
                  <c:v>202</c:v>
                </c:pt>
                <c:pt idx="4179">
                  <c:v>211.6</c:v>
                </c:pt>
                <c:pt idx="4180">
                  <c:v>323.7</c:v>
                </c:pt>
                <c:pt idx="4181">
                  <c:v>214.2</c:v>
                </c:pt>
                <c:pt idx="4182">
                  <c:v>143.6</c:v>
                </c:pt>
                <c:pt idx="4183">
                  <c:v>135.69999999999999</c:v>
                </c:pt>
                <c:pt idx="4184">
                  <c:v>203.1</c:v>
                </c:pt>
                <c:pt idx="4185">
                  <c:v>281.2</c:v>
                </c:pt>
                <c:pt idx="4186">
                  <c:v>207.1</c:v>
                </c:pt>
                <c:pt idx="4187">
                  <c:v>145.6</c:v>
                </c:pt>
                <c:pt idx="4188">
                  <c:v>202.9</c:v>
                </c:pt>
                <c:pt idx="4189">
                  <c:v>210.7</c:v>
                </c:pt>
                <c:pt idx="4190">
                  <c:v>217.2</c:v>
                </c:pt>
                <c:pt idx="4191">
                  <c:v>198</c:v>
                </c:pt>
                <c:pt idx="4192">
                  <c:v>212.8</c:v>
                </c:pt>
                <c:pt idx="4193">
                  <c:v>180.9</c:v>
                </c:pt>
                <c:pt idx="4194">
                  <c:v>209.9</c:v>
                </c:pt>
                <c:pt idx="4195">
                  <c:v>112.9</c:v>
                </c:pt>
                <c:pt idx="4196">
                  <c:v>242.5</c:v>
                </c:pt>
                <c:pt idx="4197">
                  <c:v>190.1</c:v>
                </c:pt>
                <c:pt idx="4198">
                  <c:v>185.9</c:v>
                </c:pt>
                <c:pt idx="4199">
                  <c:v>265.8</c:v>
                </c:pt>
                <c:pt idx="4200">
                  <c:v>217.1</c:v>
                </c:pt>
                <c:pt idx="4201">
                  <c:v>161.19999999999999</c:v>
                </c:pt>
                <c:pt idx="4202">
                  <c:v>198.7</c:v>
                </c:pt>
                <c:pt idx="4203">
                  <c:v>136.4</c:v>
                </c:pt>
                <c:pt idx="4204">
                  <c:v>162</c:v>
                </c:pt>
                <c:pt idx="4205">
                  <c:v>189.5</c:v>
                </c:pt>
                <c:pt idx="4206">
                  <c:v>144.4</c:v>
                </c:pt>
                <c:pt idx="4207">
                  <c:v>170.1</c:v>
                </c:pt>
                <c:pt idx="4208">
                  <c:v>104</c:v>
                </c:pt>
                <c:pt idx="4209">
                  <c:v>204.8</c:v>
                </c:pt>
                <c:pt idx="4210">
                  <c:v>197.8</c:v>
                </c:pt>
                <c:pt idx="4211">
                  <c:v>211.1</c:v>
                </c:pt>
                <c:pt idx="4212">
                  <c:v>202.6</c:v>
                </c:pt>
                <c:pt idx="4213">
                  <c:v>312.39999999999998</c:v>
                </c:pt>
                <c:pt idx="4214">
                  <c:v>184.8</c:v>
                </c:pt>
                <c:pt idx="4215">
                  <c:v>123.8</c:v>
                </c:pt>
                <c:pt idx="4216">
                  <c:v>34.5</c:v>
                </c:pt>
                <c:pt idx="4217">
                  <c:v>140.6</c:v>
                </c:pt>
                <c:pt idx="4218">
                  <c:v>150.80000000000001</c:v>
                </c:pt>
                <c:pt idx="4219">
                  <c:v>192.1</c:v>
                </c:pt>
                <c:pt idx="4220">
                  <c:v>175.7</c:v>
                </c:pt>
                <c:pt idx="4221">
                  <c:v>93.3</c:v>
                </c:pt>
                <c:pt idx="4222">
                  <c:v>212.1</c:v>
                </c:pt>
                <c:pt idx="4223">
                  <c:v>43.3</c:v>
                </c:pt>
                <c:pt idx="4224">
                  <c:v>173.1</c:v>
                </c:pt>
                <c:pt idx="4225">
                  <c:v>115.4</c:v>
                </c:pt>
                <c:pt idx="4226">
                  <c:v>190.9</c:v>
                </c:pt>
                <c:pt idx="4227">
                  <c:v>234.1</c:v>
                </c:pt>
                <c:pt idx="4228">
                  <c:v>102.1</c:v>
                </c:pt>
                <c:pt idx="4229">
                  <c:v>131.9</c:v>
                </c:pt>
                <c:pt idx="4230">
                  <c:v>135</c:v>
                </c:pt>
                <c:pt idx="4231">
                  <c:v>145</c:v>
                </c:pt>
                <c:pt idx="4232">
                  <c:v>170.3</c:v>
                </c:pt>
                <c:pt idx="4233">
                  <c:v>188.7</c:v>
                </c:pt>
                <c:pt idx="4234">
                  <c:v>7.2</c:v>
                </c:pt>
                <c:pt idx="4235">
                  <c:v>181.1</c:v>
                </c:pt>
                <c:pt idx="4236">
                  <c:v>151.80000000000001</c:v>
                </c:pt>
                <c:pt idx="4237">
                  <c:v>159.4</c:v>
                </c:pt>
                <c:pt idx="4238">
                  <c:v>226.6</c:v>
                </c:pt>
                <c:pt idx="4239">
                  <c:v>214.7</c:v>
                </c:pt>
                <c:pt idx="4240">
                  <c:v>157.6</c:v>
                </c:pt>
                <c:pt idx="4241">
                  <c:v>157</c:v>
                </c:pt>
                <c:pt idx="4242">
                  <c:v>170</c:v>
                </c:pt>
                <c:pt idx="4243">
                  <c:v>244.7</c:v>
                </c:pt>
                <c:pt idx="4244">
                  <c:v>252.6</c:v>
                </c:pt>
                <c:pt idx="4245">
                  <c:v>188.3</c:v>
                </c:pt>
                <c:pt idx="4246">
                  <c:v>177.9</c:v>
                </c:pt>
                <c:pt idx="4247">
                  <c:v>170.7</c:v>
                </c:pt>
                <c:pt idx="4248">
                  <c:v>235.7</c:v>
                </c:pt>
                <c:pt idx="4249">
                  <c:v>129.4</c:v>
                </c:pt>
              </c:numCache>
            </c:numRef>
          </c:xVal>
          <c:yVal>
            <c:numRef>
              <c:f>Cluster_Analysis!$C$2:$C$4252</c:f>
              <c:numCache>
                <c:formatCode>General</c:formatCode>
                <c:ptCount val="4251"/>
                <c:pt idx="0">
                  <c:v>195.5</c:v>
                </c:pt>
                <c:pt idx="1">
                  <c:v>121.2</c:v>
                </c:pt>
                <c:pt idx="2">
                  <c:v>61.9</c:v>
                </c:pt>
                <c:pt idx="3">
                  <c:v>148.30000000000001</c:v>
                </c:pt>
                <c:pt idx="4">
                  <c:v>348.5</c:v>
                </c:pt>
                <c:pt idx="5">
                  <c:v>103.1</c:v>
                </c:pt>
                <c:pt idx="6">
                  <c:v>351.6</c:v>
                </c:pt>
                <c:pt idx="7">
                  <c:v>222</c:v>
                </c:pt>
                <c:pt idx="8">
                  <c:v>228.5</c:v>
                </c:pt>
                <c:pt idx="9">
                  <c:v>163.4</c:v>
                </c:pt>
                <c:pt idx="10">
                  <c:v>104.9</c:v>
                </c:pt>
                <c:pt idx="11">
                  <c:v>247.6</c:v>
                </c:pt>
                <c:pt idx="12">
                  <c:v>317.8</c:v>
                </c:pt>
                <c:pt idx="13">
                  <c:v>280.89999999999998</c:v>
                </c:pt>
                <c:pt idx="14">
                  <c:v>212.8</c:v>
                </c:pt>
                <c:pt idx="15">
                  <c:v>159.5</c:v>
                </c:pt>
                <c:pt idx="16">
                  <c:v>239.7</c:v>
                </c:pt>
                <c:pt idx="17">
                  <c:v>169.9</c:v>
                </c:pt>
                <c:pt idx="18">
                  <c:v>72.900000000000006</c:v>
                </c:pt>
                <c:pt idx="19">
                  <c:v>137.30000000000001</c:v>
                </c:pt>
                <c:pt idx="20">
                  <c:v>245.2</c:v>
                </c:pt>
                <c:pt idx="21">
                  <c:v>191.1</c:v>
                </c:pt>
                <c:pt idx="22">
                  <c:v>155.5</c:v>
                </c:pt>
                <c:pt idx="23">
                  <c:v>258.2</c:v>
                </c:pt>
                <c:pt idx="24">
                  <c:v>215.1</c:v>
                </c:pt>
                <c:pt idx="25">
                  <c:v>201.5</c:v>
                </c:pt>
                <c:pt idx="26">
                  <c:v>252.4</c:v>
                </c:pt>
                <c:pt idx="27">
                  <c:v>195</c:v>
                </c:pt>
                <c:pt idx="28">
                  <c:v>162.5</c:v>
                </c:pt>
                <c:pt idx="29">
                  <c:v>223.7</c:v>
                </c:pt>
                <c:pt idx="30">
                  <c:v>187.6</c:v>
                </c:pt>
                <c:pt idx="31">
                  <c:v>166.8</c:v>
                </c:pt>
                <c:pt idx="32">
                  <c:v>203.9</c:v>
                </c:pt>
                <c:pt idx="33">
                  <c:v>282.2</c:v>
                </c:pt>
                <c:pt idx="34">
                  <c:v>165.3</c:v>
                </c:pt>
                <c:pt idx="35">
                  <c:v>225.8</c:v>
                </c:pt>
                <c:pt idx="36">
                  <c:v>213</c:v>
                </c:pt>
                <c:pt idx="37">
                  <c:v>162.6</c:v>
                </c:pt>
                <c:pt idx="38">
                  <c:v>134.6</c:v>
                </c:pt>
                <c:pt idx="39">
                  <c:v>217.2</c:v>
                </c:pt>
                <c:pt idx="40">
                  <c:v>269.8</c:v>
                </c:pt>
                <c:pt idx="41">
                  <c:v>211.1</c:v>
                </c:pt>
                <c:pt idx="42">
                  <c:v>190.2</c:v>
                </c:pt>
                <c:pt idx="43">
                  <c:v>267.5</c:v>
                </c:pt>
                <c:pt idx="44">
                  <c:v>249.3</c:v>
                </c:pt>
                <c:pt idx="45">
                  <c:v>180</c:v>
                </c:pt>
                <c:pt idx="46">
                  <c:v>75.3</c:v>
                </c:pt>
                <c:pt idx="47">
                  <c:v>177.4</c:v>
                </c:pt>
                <c:pt idx="48">
                  <c:v>169.9</c:v>
                </c:pt>
                <c:pt idx="49">
                  <c:v>178.2</c:v>
                </c:pt>
                <c:pt idx="50">
                  <c:v>187.8</c:v>
                </c:pt>
                <c:pt idx="51">
                  <c:v>162.9</c:v>
                </c:pt>
                <c:pt idx="52">
                  <c:v>169.5</c:v>
                </c:pt>
                <c:pt idx="53">
                  <c:v>212.8</c:v>
                </c:pt>
                <c:pt idx="54">
                  <c:v>206.4</c:v>
                </c:pt>
                <c:pt idx="55">
                  <c:v>216.9</c:v>
                </c:pt>
                <c:pt idx="56">
                  <c:v>169.1</c:v>
                </c:pt>
                <c:pt idx="57">
                  <c:v>170.5</c:v>
                </c:pt>
                <c:pt idx="58">
                  <c:v>188.2</c:v>
                </c:pt>
                <c:pt idx="59">
                  <c:v>148.9</c:v>
                </c:pt>
                <c:pt idx="60">
                  <c:v>226.7</c:v>
                </c:pt>
                <c:pt idx="61">
                  <c:v>157.19999999999999</c:v>
                </c:pt>
                <c:pt idx="62">
                  <c:v>223.3</c:v>
                </c:pt>
                <c:pt idx="63">
                  <c:v>181</c:v>
                </c:pt>
                <c:pt idx="64">
                  <c:v>77.099999999999994</c:v>
                </c:pt>
                <c:pt idx="65">
                  <c:v>164.4</c:v>
                </c:pt>
                <c:pt idx="66">
                  <c:v>155.19999999999999</c:v>
                </c:pt>
                <c:pt idx="67">
                  <c:v>303.5</c:v>
                </c:pt>
                <c:pt idx="68">
                  <c:v>204.8</c:v>
                </c:pt>
                <c:pt idx="69">
                  <c:v>259.7</c:v>
                </c:pt>
                <c:pt idx="70">
                  <c:v>225.9</c:v>
                </c:pt>
                <c:pt idx="71">
                  <c:v>155</c:v>
                </c:pt>
                <c:pt idx="72">
                  <c:v>208.5</c:v>
                </c:pt>
                <c:pt idx="73">
                  <c:v>123.4</c:v>
                </c:pt>
                <c:pt idx="74">
                  <c:v>247.6</c:v>
                </c:pt>
                <c:pt idx="75">
                  <c:v>194.9</c:v>
                </c:pt>
                <c:pt idx="76">
                  <c:v>190.9</c:v>
                </c:pt>
                <c:pt idx="77">
                  <c:v>173</c:v>
                </c:pt>
                <c:pt idx="78">
                  <c:v>178.4</c:v>
                </c:pt>
                <c:pt idx="79">
                  <c:v>190.6</c:v>
                </c:pt>
                <c:pt idx="80">
                  <c:v>213.3</c:v>
                </c:pt>
                <c:pt idx="81">
                  <c:v>207.3</c:v>
                </c:pt>
                <c:pt idx="82">
                  <c:v>209.4</c:v>
                </c:pt>
                <c:pt idx="83">
                  <c:v>205.7</c:v>
                </c:pt>
                <c:pt idx="84">
                  <c:v>252.2</c:v>
                </c:pt>
                <c:pt idx="85">
                  <c:v>189</c:v>
                </c:pt>
                <c:pt idx="86">
                  <c:v>183.6</c:v>
                </c:pt>
                <c:pt idx="87">
                  <c:v>173.7</c:v>
                </c:pt>
                <c:pt idx="88">
                  <c:v>187.2</c:v>
                </c:pt>
                <c:pt idx="89">
                  <c:v>202.2</c:v>
                </c:pt>
                <c:pt idx="90">
                  <c:v>164.5</c:v>
                </c:pt>
                <c:pt idx="91">
                  <c:v>147.9</c:v>
                </c:pt>
                <c:pt idx="92">
                  <c:v>317.2</c:v>
                </c:pt>
                <c:pt idx="93">
                  <c:v>190.9</c:v>
                </c:pt>
                <c:pt idx="94">
                  <c:v>206</c:v>
                </c:pt>
                <c:pt idx="95">
                  <c:v>169.6</c:v>
                </c:pt>
                <c:pt idx="96">
                  <c:v>254.9</c:v>
                </c:pt>
                <c:pt idx="97">
                  <c:v>152.30000000000001</c:v>
                </c:pt>
                <c:pt idx="98">
                  <c:v>219.9</c:v>
                </c:pt>
                <c:pt idx="99">
                  <c:v>227.3</c:v>
                </c:pt>
                <c:pt idx="100">
                  <c:v>141.80000000000001</c:v>
                </c:pt>
                <c:pt idx="101">
                  <c:v>183.5</c:v>
                </c:pt>
                <c:pt idx="102">
                  <c:v>132.30000000000001</c:v>
                </c:pt>
                <c:pt idx="103">
                  <c:v>110.2</c:v>
                </c:pt>
                <c:pt idx="104">
                  <c:v>229.4</c:v>
                </c:pt>
                <c:pt idx="105">
                  <c:v>157.5</c:v>
                </c:pt>
                <c:pt idx="106">
                  <c:v>146.6</c:v>
                </c:pt>
                <c:pt idx="107">
                  <c:v>193.7</c:v>
                </c:pt>
                <c:pt idx="108">
                  <c:v>217.7</c:v>
                </c:pt>
                <c:pt idx="109">
                  <c:v>158.19999999999999</c:v>
                </c:pt>
                <c:pt idx="110">
                  <c:v>230.4</c:v>
                </c:pt>
                <c:pt idx="111">
                  <c:v>201.2</c:v>
                </c:pt>
                <c:pt idx="112">
                  <c:v>202.6</c:v>
                </c:pt>
                <c:pt idx="113">
                  <c:v>173.3</c:v>
                </c:pt>
                <c:pt idx="114">
                  <c:v>126.8</c:v>
                </c:pt>
                <c:pt idx="115">
                  <c:v>152</c:v>
                </c:pt>
                <c:pt idx="116">
                  <c:v>276.39999999999998</c:v>
                </c:pt>
                <c:pt idx="117">
                  <c:v>220.4</c:v>
                </c:pt>
                <c:pt idx="118">
                  <c:v>195.5</c:v>
                </c:pt>
                <c:pt idx="119">
                  <c:v>195.5</c:v>
                </c:pt>
                <c:pt idx="120">
                  <c:v>177.5</c:v>
                </c:pt>
                <c:pt idx="121">
                  <c:v>218.4</c:v>
                </c:pt>
                <c:pt idx="122">
                  <c:v>162.1</c:v>
                </c:pt>
                <c:pt idx="123">
                  <c:v>221.4</c:v>
                </c:pt>
                <c:pt idx="124">
                  <c:v>206.7</c:v>
                </c:pt>
                <c:pt idx="125">
                  <c:v>157.6</c:v>
                </c:pt>
                <c:pt idx="126">
                  <c:v>248.5</c:v>
                </c:pt>
                <c:pt idx="127">
                  <c:v>146</c:v>
                </c:pt>
                <c:pt idx="128">
                  <c:v>292.10000000000002</c:v>
                </c:pt>
                <c:pt idx="129">
                  <c:v>227.4</c:v>
                </c:pt>
                <c:pt idx="130">
                  <c:v>247</c:v>
                </c:pt>
                <c:pt idx="131">
                  <c:v>256.7</c:v>
                </c:pt>
                <c:pt idx="132">
                  <c:v>183.4</c:v>
                </c:pt>
                <c:pt idx="133">
                  <c:v>241.5</c:v>
                </c:pt>
                <c:pt idx="134">
                  <c:v>135.4</c:v>
                </c:pt>
                <c:pt idx="135">
                  <c:v>163.30000000000001</c:v>
                </c:pt>
                <c:pt idx="136">
                  <c:v>243.2</c:v>
                </c:pt>
                <c:pt idx="137">
                  <c:v>193.3</c:v>
                </c:pt>
                <c:pt idx="138">
                  <c:v>187.4</c:v>
                </c:pt>
                <c:pt idx="139">
                  <c:v>223.5</c:v>
                </c:pt>
                <c:pt idx="140">
                  <c:v>211.5</c:v>
                </c:pt>
                <c:pt idx="141">
                  <c:v>178.9</c:v>
                </c:pt>
                <c:pt idx="142">
                  <c:v>149.4</c:v>
                </c:pt>
                <c:pt idx="143">
                  <c:v>169</c:v>
                </c:pt>
                <c:pt idx="144">
                  <c:v>190.4</c:v>
                </c:pt>
                <c:pt idx="145">
                  <c:v>194.1</c:v>
                </c:pt>
                <c:pt idx="146">
                  <c:v>292.3</c:v>
                </c:pt>
                <c:pt idx="147">
                  <c:v>214.5</c:v>
                </c:pt>
                <c:pt idx="148">
                  <c:v>138.69999999999999</c:v>
                </c:pt>
                <c:pt idx="149">
                  <c:v>237.7</c:v>
                </c:pt>
                <c:pt idx="150">
                  <c:v>254.3</c:v>
                </c:pt>
                <c:pt idx="151">
                  <c:v>245</c:v>
                </c:pt>
                <c:pt idx="152">
                  <c:v>268.5</c:v>
                </c:pt>
                <c:pt idx="153">
                  <c:v>64.3</c:v>
                </c:pt>
                <c:pt idx="154">
                  <c:v>229.4</c:v>
                </c:pt>
                <c:pt idx="155">
                  <c:v>187.4</c:v>
                </c:pt>
                <c:pt idx="156">
                  <c:v>90.7</c:v>
                </c:pt>
                <c:pt idx="157">
                  <c:v>195.1</c:v>
                </c:pt>
                <c:pt idx="158">
                  <c:v>203.2</c:v>
                </c:pt>
                <c:pt idx="159">
                  <c:v>166.6</c:v>
                </c:pt>
                <c:pt idx="160">
                  <c:v>177</c:v>
                </c:pt>
                <c:pt idx="161">
                  <c:v>182.2</c:v>
                </c:pt>
                <c:pt idx="162">
                  <c:v>176.3</c:v>
                </c:pt>
                <c:pt idx="163">
                  <c:v>199.7</c:v>
                </c:pt>
                <c:pt idx="164">
                  <c:v>177</c:v>
                </c:pt>
                <c:pt idx="165">
                  <c:v>220.5</c:v>
                </c:pt>
                <c:pt idx="166">
                  <c:v>328.2</c:v>
                </c:pt>
                <c:pt idx="167">
                  <c:v>184</c:v>
                </c:pt>
                <c:pt idx="168">
                  <c:v>178.6</c:v>
                </c:pt>
                <c:pt idx="169">
                  <c:v>257.5</c:v>
                </c:pt>
                <c:pt idx="170">
                  <c:v>209.8</c:v>
                </c:pt>
                <c:pt idx="171">
                  <c:v>83.9</c:v>
                </c:pt>
                <c:pt idx="172">
                  <c:v>186.7</c:v>
                </c:pt>
                <c:pt idx="173">
                  <c:v>151.9</c:v>
                </c:pt>
                <c:pt idx="174">
                  <c:v>246.7</c:v>
                </c:pt>
                <c:pt idx="175">
                  <c:v>155.6</c:v>
                </c:pt>
                <c:pt idx="176">
                  <c:v>247.6</c:v>
                </c:pt>
                <c:pt idx="177">
                  <c:v>178.6</c:v>
                </c:pt>
                <c:pt idx="178">
                  <c:v>224.2</c:v>
                </c:pt>
                <c:pt idx="179">
                  <c:v>110.1</c:v>
                </c:pt>
                <c:pt idx="180">
                  <c:v>152.6</c:v>
                </c:pt>
                <c:pt idx="181">
                  <c:v>174.5</c:v>
                </c:pt>
                <c:pt idx="182">
                  <c:v>272.89999999999998</c:v>
                </c:pt>
                <c:pt idx="183">
                  <c:v>242.2</c:v>
                </c:pt>
                <c:pt idx="184">
                  <c:v>168.2</c:v>
                </c:pt>
                <c:pt idx="185">
                  <c:v>234.5</c:v>
                </c:pt>
                <c:pt idx="186">
                  <c:v>244.7</c:v>
                </c:pt>
                <c:pt idx="187">
                  <c:v>189.6</c:v>
                </c:pt>
                <c:pt idx="188">
                  <c:v>313.2</c:v>
                </c:pt>
                <c:pt idx="189">
                  <c:v>129.4</c:v>
                </c:pt>
                <c:pt idx="190">
                  <c:v>291.3</c:v>
                </c:pt>
                <c:pt idx="191">
                  <c:v>217</c:v>
                </c:pt>
                <c:pt idx="192">
                  <c:v>220.3</c:v>
                </c:pt>
                <c:pt idx="193">
                  <c:v>240.3</c:v>
                </c:pt>
                <c:pt idx="194">
                  <c:v>211.3</c:v>
                </c:pt>
                <c:pt idx="195">
                  <c:v>118.8</c:v>
                </c:pt>
                <c:pt idx="196">
                  <c:v>200.8</c:v>
                </c:pt>
                <c:pt idx="197">
                  <c:v>120.9</c:v>
                </c:pt>
                <c:pt idx="198">
                  <c:v>88.3</c:v>
                </c:pt>
                <c:pt idx="199">
                  <c:v>134.1</c:v>
                </c:pt>
                <c:pt idx="200">
                  <c:v>176.9</c:v>
                </c:pt>
                <c:pt idx="201">
                  <c:v>166.5</c:v>
                </c:pt>
                <c:pt idx="202">
                  <c:v>102.2</c:v>
                </c:pt>
                <c:pt idx="203">
                  <c:v>149.69999999999999</c:v>
                </c:pt>
                <c:pt idx="204">
                  <c:v>202.4</c:v>
                </c:pt>
                <c:pt idx="205">
                  <c:v>117.9</c:v>
                </c:pt>
                <c:pt idx="206">
                  <c:v>172</c:v>
                </c:pt>
                <c:pt idx="207">
                  <c:v>230</c:v>
                </c:pt>
                <c:pt idx="208">
                  <c:v>273</c:v>
                </c:pt>
                <c:pt idx="209">
                  <c:v>216.5</c:v>
                </c:pt>
                <c:pt idx="210">
                  <c:v>172.3</c:v>
                </c:pt>
                <c:pt idx="211">
                  <c:v>249.9</c:v>
                </c:pt>
                <c:pt idx="212">
                  <c:v>180.6</c:v>
                </c:pt>
                <c:pt idx="213">
                  <c:v>235.3</c:v>
                </c:pt>
                <c:pt idx="214">
                  <c:v>209.3</c:v>
                </c:pt>
                <c:pt idx="215">
                  <c:v>143.1</c:v>
                </c:pt>
                <c:pt idx="216">
                  <c:v>211.3</c:v>
                </c:pt>
                <c:pt idx="217">
                  <c:v>221.2</c:v>
                </c:pt>
                <c:pt idx="218">
                  <c:v>194.6</c:v>
                </c:pt>
                <c:pt idx="219">
                  <c:v>260</c:v>
                </c:pt>
                <c:pt idx="220">
                  <c:v>193</c:v>
                </c:pt>
                <c:pt idx="221">
                  <c:v>170.5</c:v>
                </c:pt>
                <c:pt idx="222">
                  <c:v>175.4</c:v>
                </c:pt>
                <c:pt idx="223">
                  <c:v>224.9</c:v>
                </c:pt>
                <c:pt idx="224">
                  <c:v>180</c:v>
                </c:pt>
                <c:pt idx="225">
                  <c:v>235.2</c:v>
                </c:pt>
                <c:pt idx="226">
                  <c:v>234.4</c:v>
                </c:pt>
                <c:pt idx="227">
                  <c:v>194.8</c:v>
                </c:pt>
                <c:pt idx="228">
                  <c:v>208</c:v>
                </c:pt>
                <c:pt idx="229">
                  <c:v>123.4</c:v>
                </c:pt>
                <c:pt idx="230">
                  <c:v>225.9</c:v>
                </c:pt>
                <c:pt idx="231">
                  <c:v>219.1</c:v>
                </c:pt>
                <c:pt idx="232">
                  <c:v>174</c:v>
                </c:pt>
                <c:pt idx="233">
                  <c:v>210.9</c:v>
                </c:pt>
                <c:pt idx="234">
                  <c:v>159.9</c:v>
                </c:pt>
                <c:pt idx="235">
                  <c:v>175.7</c:v>
                </c:pt>
                <c:pt idx="236">
                  <c:v>128</c:v>
                </c:pt>
                <c:pt idx="237">
                  <c:v>209.3</c:v>
                </c:pt>
                <c:pt idx="238">
                  <c:v>132.4</c:v>
                </c:pt>
                <c:pt idx="239">
                  <c:v>260.89999999999998</c:v>
                </c:pt>
                <c:pt idx="240">
                  <c:v>219.4</c:v>
                </c:pt>
                <c:pt idx="241">
                  <c:v>129.1</c:v>
                </c:pt>
                <c:pt idx="242">
                  <c:v>194</c:v>
                </c:pt>
                <c:pt idx="243">
                  <c:v>133.4</c:v>
                </c:pt>
                <c:pt idx="244">
                  <c:v>179.9</c:v>
                </c:pt>
                <c:pt idx="245">
                  <c:v>247.7</c:v>
                </c:pt>
                <c:pt idx="246">
                  <c:v>184.3</c:v>
                </c:pt>
                <c:pt idx="247">
                  <c:v>218.7</c:v>
                </c:pt>
                <c:pt idx="248">
                  <c:v>110.4</c:v>
                </c:pt>
                <c:pt idx="249">
                  <c:v>264.8</c:v>
                </c:pt>
                <c:pt idx="250">
                  <c:v>292.5</c:v>
                </c:pt>
                <c:pt idx="251">
                  <c:v>253.6</c:v>
                </c:pt>
                <c:pt idx="252">
                  <c:v>249.5</c:v>
                </c:pt>
                <c:pt idx="253">
                  <c:v>268.5</c:v>
                </c:pt>
                <c:pt idx="254">
                  <c:v>214.8</c:v>
                </c:pt>
                <c:pt idx="255">
                  <c:v>190.3</c:v>
                </c:pt>
                <c:pt idx="256">
                  <c:v>258.39999999999998</c:v>
                </c:pt>
                <c:pt idx="257">
                  <c:v>220</c:v>
                </c:pt>
                <c:pt idx="258">
                  <c:v>195.9</c:v>
                </c:pt>
                <c:pt idx="259">
                  <c:v>169.5</c:v>
                </c:pt>
                <c:pt idx="260">
                  <c:v>280.3</c:v>
                </c:pt>
                <c:pt idx="261">
                  <c:v>205.4</c:v>
                </c:pt>
                <c:pt idx="262">
                  <c:v>306.2</c:v>
                </c:pt>
                <c:pt idx="263">
                  <c:v>270.39999999999998</c:v>
                </c:pt>
                <c:pt idx="264">
                  <c:v>256.8</c:v>
                </c:pt>
                <c:pt idx="265">
                  <c:v>259.2</c:v>
                </c:pt>
                <c:pt idx="266">
                  <c:v>177.8</c:v>
                </c:pt>
                <c:pt idx="267">
                  <c:v>256.89999999999998</c:v>
                </c:pt>
                <c:pt idx="268">
                  <c:v>246.6</c:v>
                </c:pt>
                <c:pt idx="269">
                  <c:v>154.9</c:v>
                </c:pt>
                <c:pt idx="270">
                  <c:v>219.5</c:v>
                </c:pt>
                <c:pt idx="271">
                  <c:v>209.2</c:v>
                </c:pt>
                <c:pt idx="272">
                  <c:v>235.5</c:v>
                </c:pt>
                <c:pt idx="273">
                  <c:v>217.1</c:v>
                </c:pt>
                <c:pt idx="274">
                  <c:v>240.6</c:v>
                </c:pt>
                <c:pt idx="275">
                  <c:v>312.89999999999998</c:v>
                </c:pt>
                <c:pt idx="276">
                  <c:v>248.7</c:v>
                </c:pt>
                <c:pt idx="277">
                  <c:v>197.1</c:v>
                </c:pt>
                <c:pt idx="278">
                  <c:v>264.10000000000002</c:v>
                </c:pt>
                <c:pt idx="279">
                  <c:v>138.5</c:v>
                </c:pt>
                <c:pt idx="280">
                  <c:v>271.5</c:v>
                </c:pt>
                <c:pt idx="281">
                  <c:v>176.6</c:v>
                </c:pt>
                <c:pt idx="282">
                  <c:v>199.2</c:v>
                </c:pt>
                <c:pt idx="283">
                  <c:v>176.6</c:v>
                </c:pt>
                <c:pt idx="284">
                  <c:v>161.69999999999999</c:v>
                </c:pt>
                <c:pt idx="285">
                  <c:v>176.1</c:v>
                </c:pt>
                <c:pt idx="286">
                  <c:v>83.4</c:v>
                </c:pt>
                <c:pt idx="287">
                  <c:v>179.2</c:v>
                </c:pt>
                <c:pt idx="288">
                  <c:v>123</c:v>
                </c:pt>
                <c:pt idx="289">
                  <c:v>155.19999999999999</c:v>
                </c:pt>
                <c:pt idx="290">
                  <c:v>162.30000000000001</c:v>
                </c:pt>
                <c:pt idx="291">
                  <c:v>204.7</c:v>
                </c:pt>
                <c:pt idx="292">
                  <c:v>234.3</c:v>
                </c:pt>
                <c:pt idx="293">
                  <c:v>177.2</c:v>
                </c:pt>
                <c:pt idx="294">
                  <c:v>205.1</c:v>
                </c:pt>
                <c:pt idx="295">
                  <c:v>218.6</c:v>
                </c:pt>
                <c:pt idx="296">
                  <c:v>227.3</c:v>
                </c:pt>
                <c:pt idx="297">
                  <c:v>264.7</c:v>
                </c:pt>
                <c:pt idx="298">
                  <c:v>312.2</c:v>
                </c:pt>
                <c:pt idx="299">
                  <c:v>179.7</c:v>
                </c:pt>
                <c:pt idx="300">
                  <c:v>232.3</c:v>
                </c:pt>
                <c:pt idx="301">
                  <c:v>103.2</c:v>
                </c:pt>
                <c:pt idx="302">
                  <c:v>213.7</c:v>
                </c:pt>
                <c:pt idx="303">
                  <c:v>264.10000000000002</c:v>
                </c:pt>
                <c:pt idx="304">
                  <c:v>253.4</c:v>
                </c:pt>
                <c:pt idx="305">
                  <c:v>232.2</c:v>
                </c:pt>
                <c:pt idx="306">
                  <c:v>225</c:v>
                </c:pt>
                <c:pt idx="307">
                  <c:v>222.8</c:v>
                </c:pt>
                <c:pt idx="308">
                  <c:v>114.4</c:v>
                </c:pt>
                <c:pt idx="309">
                  <c:v>229.9</c:v>
                </c:pt>
                <c:pt idx="310">
                  <c:v>180</c:v>
                </c:pt>
                <c:pt idx="311">
                  <c:v>118.2</c:v>
                </c:pt>
                <c:pt idx="312">
                  <c:v>214.5</c:v>
                </c:pt>
                <c:pt idx="313">
                  <c:v>286.2</c:v>
                </c:pt>
                <c:pt idx="314">
                  <c:v>160.69999999999999</c:v>
                </c:pt>
                <c:pt idx="315">
                  <c:v>191</c:v>
                </c:pt>
                <c:pt idx="316">
                  <c:v>155.4</c:v>
                </c:pt>
                <c:pt idx="317">
                  <c:v>145</c:v>
                </c:pt>
                <c:pt idx="318">
                  <c:v>322.7</c:v>
                </c:pt>
                <c:pt idx="319">
                  <c:v>247.1</c:v>
                </c:pt>
                <c:pt idx="320">
                  <c:v>220.4</c:v>
                </c:pt>
                <c:pt idx="321">
                  <c:v>204.5</c:v>
                </c:pt>
                <c:pt idx="322">
                  <c:v>270.2</c:v>
                </c:pt>
                <c:pt idx="323">
                  <c:v>243.8</c:v>
                </c:pt>
                <c:pt idx="324">
                  <c:v>258.2</c:v>
                </c:pt>
                <c:pt idx="325">
                  <c:v>176.2</c:v>
                </c:pt>
                <c:pt idx="326">
                  <c:v>205.2</c:v>
                </c:pt>
                <c:pt idx="327">
                  <c:v>205.7</c:v>
                </c:pt>
                <c:pt idx="328">
                  <c:v>93.4</c:v>
                </c:pt>
                <c:pt idx="329">
                  <c:v>130.69999999999999</c:v>
                </c:pt>
                <c:pt idx="330">
                  <c:v>230</c:v>
                </c:pt>
                <c:pt idx="331">
                  <c:v>110.8</c:v>
                </c:pt>
                <c:pt idx="332">
                  <c:v>192.2</c:v>
                </c:pt>
                <c:pt idx="333">
                  <c:v>163.19999999999999</c:v>
                </c:pt>
                <c:pt idx="334">
                  <c:v>160.9</c:v>
                </c:pt>
                <c:pt idx="335">
                  <c:v>109.7</c:v>
                </c:pt>
                <c:pt idx="336">
                  <c:v>184.9</c:v>
                </c:pt>
                <c:pt idx="337">
                  <c:v>251.3</c:v>
                </c:pt>
                <c:pt idx="338">
                  <c:v>197</c:v>
                </c:pt>
                <c:pt idx="339">
                  <c:v>141.19999999999999</c:v>
                </c:pt>
                <c:pt idx="340">
                  <c:v>186.2</c:v>
                </c:pt>
                <c:pt idx="341">
                  <c:v>242.3</c:v>
                </c:pt>
                <c:pt idx="342">
                  <c:v>124</c:v>
                </c:pt>
                <c:pt idx="343">
                  <c:v>160</c:v>
                </c:pt>
                <c:pt idx="344">
                  <c:v>174.8</c:v>
                </c:pt>
                <c:pt idx="345">
                  <c:v>194.8</c:v>
                </c:pt>
                <c:pt idx="346">
                  <c:v>327</c:v>
                </c:pt>
                <c:pt idx="347">
                  <c:v>264.39999999999998</c:v>
                </c:pt>
                <c:pt idx="348">
                  <c:v>176.2</c:v>
                </c:pt>
                <c:pt idx="349">
                  <c:v>283.10000000000002</c:v>
                </c:pt>
                <c:pt idx="350">
                  <c:v>140.30000000000001</c:v>
                </c:pt>
                <c:pt idx="351">
                  <c:v>130.19999999999999</c:v>
                </c:pt>
                <c:pt idx="352">
                  <c:v>185.5</c:v>
                </c:pt>
                <c:pt idx="353">
                  <c:v>113.4</c:v>
                </c:pt>
                <c:pt idx="354">
                  <c:v>216.3</c:v>
                </c:pt>
                <c:pt idx="355">
                  <c:v>196.8</c:v>
                </c:pt>
                <c:pt idx="356">
                  <c:v>273.3</c:v>
                </c:pt>
                <c:pt idx="357">
                  <c:v>260.60000000000002</c:v>
                </c:pt>
                <c:pt idx="358">
                  <c:v>282.60000000000002</c:v>
                </c:pt>
                <c:pt idx="359">
                  <c:v>182.1</c:v>
                </c:pt>
                <c:pt idx="360">
                  <c:v>175.3</c:v>
                </c:pt>
                <c:pt idx="361">
                  <c:v>203.8</c:v>
                </c:pt>
                <c:pt idx="362">
                  <c:v>118.9</c:v>
                </c:pt>
                <c:pt idx="363">
                  <c:v>176.7</c:v>
                </c:pt>
                <c:pt idx="364">
                  <c:v>330.6</c:v>
                </c:pt>
                <c:pt idx="365">
                  <c:v>197.6</c:v>
                </c:pt>
                <c:pt idx="366">
                  <c:v>154</c:v>
                </c:pt>
                <c:pt idx="367">
                  <c:v>265.7</c:v>
                </c:pt>
                <c:pt idx="368">
                  <c:v>187.8</c:v>
                </c:pt>
                <c:pt idx="369">
                  <c:v>196</c:v>
                </c:pt>
                <c:pt idx="370">
                  <c:v>236</c:v>
                </c:pt>
                <c:pt idx="371">
                  <c:v>134.4</c:v>
                </c:pt>
                <c:pt idx="372">
                  <c:v>202.8</c:v>
                </c:pt>
                <c:pt idx="373">
                  <c:v>271.2</c:v>
                </c:pt>
                <c:pt idx="374">
                  <c:v>246.3</c:v>
                </c:pt>
                <c:pt idx="375">
                  <c:v>245.3</c:v>
                </c:pt>
                <c:pt idx="376">
                  <c:v>274</c:v>
                </c:pt>
                <c:pt idx="377">
                  <c:v>273.89999999999998</c:v>
                </c:pt>
                <c:pt idx="378">
                  <c:v>245.4</c:v>
                </c:pt>
                <c:pt idx="379">
                  <c:v>180.5</c:v>
                </c:pt>
                <c:pt idx="380">
                  <c:v>264</c:v>
                </c:pt>
                <c:pt idx="381">
                  <c:v>120.4</c:v>
                </c:pt>
                <c:pt idx="382">
                  <c:v>220.6</c:v>
                </c:pt>
                <c:pt idx="383">
                  <c:v>228.4</c:v>
                </c:pt>
                <c:pt idx="384">
                  <c:v>108.1</c:v>
                </c:pt>
                <c:pt idx="385">
                  <c:v>195.3</c:v>
                </c:pt>
                <c:pt idx="386">
                  <c:v>167.8</c:v>
                </c:pt>
                <c:pt idx="387">
                  <c:v>181.6</c:v>
                </c:pt>
                <c:pt idx="388">
                  <c:v>254.9</c:v>
                </c:pt>
                <c:pt idx="389">
                  <c:v>164.6</c:v>
                </c:pt>
                <c:pt idx="390">
                  <c:v>248.7</c:v>
                </c:pt>
                <c:pt idx="391">
                  <c:v>136.30000000000001</c:v>
                </c:pt>
                <c:pt idx="392">
                  <c:v>315.39999999999998</c:v>
                </c:pt>
                <c:pt idx="393">
                  <c:v>235.1</c:v>
                </c:pt>
                <c:pt idx="394">
                  <c:v>162.5</c:v>
                </c:pt>
                <c:pt idx="395">
                  <c:v>164.4</c:v>
                </c:pt>
                <c:pt idx="396">
                  <c:v>158.1</c:v>
                </c:pt>
                <c:pt idx="397">
                  <c:v>253.8</c:v>
                </c:pt>
                <c:pt idx="398">
                  <c:v>187.4</c:v>
                </c:pt>
                <c:pt idx="399">
                  <c:v>173.7</c:v>
                </c:pt>
                <c:pt idx="400">
                  <c:v>256.10000000000002</c:v>
                </c:pt>
                <c:pt idx="401">
                  <c:v>231.5</c:v>
                </c:pt>
                <c:pt idx="402">
                  <c:v>131.80000000000001</c:v>
                </c:pt>
                <c:pt idx="403">
                  <c:v>221.6</c:v>
                </c:pt>
                <c:pt idx="404">
                  <c:v>292.60000000000002</c:v>
                </c:pt>
                <c:pt idx="405">
                  <c:v>209.8</c:v>
                </c:pt>
                <c:pt idx="406">
                  <c:v>230.5</c:v>
                </c:pt>
                <c:pt idx="407">
                  <c:v>256.10000000000002</c:v>
                </c:pt>
                <c:pt idx="408">
                  <c:v>260.60000000000002</c:v>
                </c:pt>
                <c:pt idx="409">
                  <c:v>278.7</c:v>
                </c:pt>
                <c:pt idx="410">
                  <c:v>114.6</c:v>
                </c:pt>
                <c:pt idx="411">
                  <c:v>180.3</c:v>
                </c:pt>
                <c:pt idx="412">
                  <c:v>105.6</c:v>
                </c:pt>
                <c:pt idx="413">
                  <c:v>190.3</c:v>
                </c:pt>
                <c:pt idx="414">
                  <c:v>207.4</c:v>
                </c:pt>
                <c:pt idx="415">
                  <c:v>145.5</c:v>
                </c:pt>
                <c:pt idx="416">
                  <c:v>154.9</c:v>
                </c:pt>
                <c:pt idx="417">
                  <c:v>125.9</c:v>
                </c:pt>
                <c:pt idx="418">
                  <c:v>236.6</c:v>
                </c:pt>
                <c:pt idx="419">
                  <c:v>329.8</c:v>
                </c:pt>
                <c:pt idx="420">
                  <c:v>222</c:v>
                </c:pt>
                <c:pt idx="421">
                  <c:v>199.5</c:v>
                </c:pt>
                <c:pt idx="422">
                  <c:v>202.9</c:v>
                </c:pt>
                <c:pt idx="423">
                  <c:v>279.3</c:v>
                </c:pt>
                <c:pt idx="424">
                  <c:v>204.8</c:v>
                </c:pt>
                <c:pt idx="425">
                  <c:v>213.8</c:v>
                </c:pt>
                <c:pt idx="426">
                  <c:v>215.8</c:v>
                </c:pt>
                <c:pt idx="427">
                  <c:v>307.2</c:v>
                </c:pt>
                <c:pt idx="428">
                  <c:v>158.6</c:v>
                </c:pt>
                <c:pt idx="429">
                  <c:v>224.7</c:v>
                </c:pt>
                <c:pt idx="430">
                  <c:v>153.80000000000001</c:v>
                </c:pt>
                <c:pt idx="431">
                  <c:v>154.5</c:v>
                </c:pt>
                <c:pt idx="432">
                  <c:v>161.4</c:v>
                </c:pt>
                <c:pt idx="433">
                  <c:v>229.2</c:v>
                </c:pt>
                <c:pt idx="434">
                  <c:v>151.30000000000001</c:v>
                </c:pt>
                <c:pt idx="435">
                  <c:v>171.7</c:v>
                </c:pt>
                <c:pt idx="436">
                  <c:v>182.5</c:v>
                </c:pt>
                <c:pt idx="437">
                  <c:v>133.4</c:v>
                </c:pt>
                <c:pt idx="438">
                  <c:v>157.30000000000001</c:v>
                </c:pt>
                <c:pt idx="439">
                  <c:v>337.1</c:v>
                </c:pt>
                <c:pt idx="440">
                  <c:v>219.1</c:v>
                </c:pt>
                <c:pt idx="441">
                  <c:v>253</c:v>
                </c:pt>
                <c:pt idx="442">
                  <c:v>42.2</c:v>
                </c:pt>
                <c:pt idx="443">
                  <c:v>281.10000000000002</c:v>
                </c:pt>
                <c:pt idx="444">
                  <c:v>183</c:v>
                </c:pt>
                <c:pt idx="445">
                  <c:v>190.8</c:v>
                </c:pt>
                <c:pt idx="446">
                  <c:v>216.6</c:v>
                </c:pt>
                <c:pt idx="447">
                  <c:v>168</c:v>
                </c:pt>
                <c:pt idx="448">
                  <c:v>158</c:v>
                </c:pt>
                <c:pt idx="449">
                  <c:v>253.4</c:v>
                </c:pt>
                <c:pt idx="450">
                  <c:v>216.5</c:v>
                </c:pt>
                <c:pt idx="451">
                  <c:v>243</c:v>
                </c:pt>
                <c:pt idx="452">
                  <c:v>248.9</c:v>
                </c:pt>
                <c:pt idx="453">
                  <c:v>248.7</c:v>
                </c:pt>
                <c:pt idx="454">
                  <c:v>200.8</c:v>
                </c:pt>
                <c:pt idx="455">
                  <c:v>246.3</c:v>
                </c:pt>
                <c:pt idx="456">
                  <c:v>205.6</c:v>
                </c:pt>
                <c:pt idx="457">
                  <c:v>258</c:v>
                </c:pt>
                <c:pt idx="458">
                  <c:v>119.9</c:v>
                </c:pt>
                <c:pt idx="459">
                  <c:v>213.7</c:v>
                </c:pt>
                <c:pt idx="460">
                  <c:v>251.1</c:v>
                </c:pt>
                <c:pt idx="461">
                  <c:v>136.69999999999999</c:v>
                </c:pt>
                <c:pt idx="462">
                  <c:v>237</c:v>
                </c:pt>
                <c:pt idx="463">
                  <c:v>264.2</c:v>
                </c:pt>
                <c:pt idx="464">
                  <c:v>98.3</c:v>
                </c:pt>
                <c:pt idx="465">
                  <c:v>257.39999999999998</c:v>
                </c:pt>
                <c:pt idx="466">
                  <c:v>189</c:v>
                </c:pt>
                <c:pt idx="467">
                  <c:v>271.39999999999998</c:v>
                </c:pt>
                <c:pt idx="468">
                  <c:v>188.2</c:v>
                </c:pt>
                <c:pt idx="469">
                  <c:v>160.6</c:v>
                </c:pt>
                <c:pt idx="470">
                  <c:v>196.9</c:v>
                </c:pt>
                <c:pt idx="471">
                  <c:v>177.3</c:v>
                </c:pt>
                <c:pt idx="472">
                  <c:v>275</c:v>
                </c:pt>
                <c:pt idx="473">
                  <c:v>248.5</c:v>
                </c:pt>
                <c:pt idx="474">
                  <c:v>276.5</c:v>
                </c:pt>
                <c:pt idx="475">
                  <c:v>200.3</c:v>
                </c:pt>
                <c:pt idx="476">
                  <c:v>180</c:v>
                </c:pt>
                <c:pt idx="477">
                  <c:v>229.7</c:v>
                </c:pt>
                <c:pt idx="478">
                  <c:v>335</c:v>
                </c:pt>
                <c:pt idx="479">
                  <c:v>347.3</c:v>
                </c:pt>
                <c:pt idx="480">
                  <c:v>183.2</c:v>
                </c:pt>
                <c:pt idx="481">
                  <c:v>155.4</c:v>
                </c:pt>
                <c:pt idx="482">
                  <c:v>193.1</c:v>
                </c:pt>
                <c:pt idx="483">
                  <c:v>293.10000000000002</c:v>
                </c:pt>
                <c:pt idx="484">
                  <c:v>164.7</c:v>
                </c:pt>
                <c:pt idx="485">
                  <c:v>203.8</c:v>
                </c:pt>
                <c:pt idx="486">
                  <c:v>58.9</c:v>
                </c:pt>
                <c:pt idx="487">
                  <c:v>260.10000000000002</c:v>
                </c:pt>
                <c:pt idx="488">
                  <c:v>219</c:v>
                </c:pt>
                <c:pt idx="489">
                  <c:v>207.6</c:v>
                </c:pt>
                <c:pt idx="490">
                  <c:v>93.4</c:v>
                </c:pt>
                <c:pt idx="491">
                  <c:v>254.1</c:v>
                </c:pt>
                <c:pt idx="492">
                  <c:v>161.9</c:v>
                </c:pt>
                <c:pt idx="493">
                  <c:v>130.69999999999999</c:v>
                </c:pt>
                <c:pt idx="494">
                  <c:v>102.6</c:v>
                </c:pt>
                <c:pt idx="495">
                  <c:v>200.9</c:v>
                </c:pt>
                <c:pt idx="496">
                  <c:v>246</c:v>
                </c:pt>
                <c:pt idx="497">
                  <c:v>165.8</c:v>
                </c:pt>
                <c:pt idx="498">
                  <c:v>265.5</c:v>
                </c:pt>
                <c:pt idx="499">
                  <c:v>225.2</c:v>
                </c:pt>
                <c:pt idx="500">
                  <c:v>212.5</c:v>
                </c:pt>
                <c:pt idx="501">
                  <c:v>289.3</c:v>
                </c:pt>
                <c:pt idx="502">
                  <c:v>118.7</c:v>
                </c:pt>
                <c:pt idx="503">
                  <c:v>248.6</c:v>
                </c:pt>
                <c:pt idx="504">
                  <c:v>154.19999999999999</c:v>
                </c:pt>
                <c:pt idx="505">
                  <c:v>233.4</c:v>
                </c:pt>
                <c:pt idx="506">
                  <c:v>217.7</c:v>
                </c:pt>
                <c:pt idx="507">
                  <c:v>221.9</c:v>
                </c:pt>
                <c:pt idx="508">
                  <c:v>200.2</c:v>
                </c:pt>
                <c:pt idx="509">
                  <c:v>274.5</c:v>
                </c:pt>
                <c:pt idx="510">
                  <c:v>290.89999999999998</c:v>
                </c:pt>
                <c:pt idx="511">
                  <c:v>154.6</c:v>
                </c:pt>
                <c:pt idx="512">
                  <c:v>188.5</c:v>
                </c:pt>
                <c:pt idx="513">
                  <c:v>193.9</c:v>
                </c:pt>
                <c:pt idx="514">
                  <c:v>146.9</c:v>
                </c:pt>
                <c:pt idx="515">
                  <c:v>146.30000000000001</c:v>
                </c:pt>
                <c:pt idx="516">
                  <c:v>220.6</c:v>
                </c:pt>
                <c:pt idx="517">
                  <c:v>226.7</c:v>
                </c:pt>
                <c:pt idx="518">
                  <c:v>185.3</c:v>
                </c:pt>
                <c:pt idx="519">
                  <c:v>160.69999999999999</c:v>
                </c:pt>
                <c:pt idx="520">
                  <c:v>217.7</c:v>
                </c:pt>
                <c:pt idx="521">
                  <c:v>170.9</c:v>
                </c:pt>
                <c:pt idx="522">
                  <c:v>230</c:v>
                </c:pt>
                <c:pt idx="523">
                  <c:v>289.89999999999998</c:v>
                </c:pt>
                <c:pt idx="524">
                  <c:v>89.7</c:v>
                </c:pt>
                <c:pt idx="525">
                  <c:v>224.6</c:v>
                </c:pt>
                <c:pt idx="526">
                  <c:v>194</c:v>
                </c:pt>
                <c:pt idx="527">
                  <c:v>197.3</c:v>
                </c:pt>
                <c:pt idx="528">
                  <c:v>127.5</c:v>
                </c:pt>
                <c:pt idx="529">
                  <c:v>147.6</c:v>
                </c:pt>
                <c:pt idx="530">
                  <c:v>134</c:v>
                </c:pt>
                <c:pt idx="531">
                  <c:v>173.5</c:v>
                </c:pt>
                <c:pt idx="532">
                  <c:v>198.5</c:v>
                </c:pt>
                <c:pt idx="533">
                  <c:v>210.5</c:v>
                </c:pt>
                <c:pt idx="534">
                  <c:v>265.10000000000002</c:v>
                </c:pt>
                <c:pt idx="535">
                  <c:v>219.3</c:v>
                </c:pt>
                <c:pt idx="536">
                  <c:v>177.9</c:v>
                </c:pt>
                <c:pt idx="537">
                  <c:v>127.6</c:v>
                </c:pt>
                <c:pt idx="538">
                  <c:v>101.3</c:v>
                </c:pt>
                <c:pt idx="539">
                  <c:v>210.6</c:v>
                </c:pt>
                <c:pt idx="540">
                  <c:v>257.2</c:v>
                </c:pt>
                <c:pt idx="541">
                  <c:v>204.9</c:v>
                </c:pt>
                <c:pt idx="542">
                  <c:v>103.4</c:v>
                </c:pt>
                <c:pt idx="543">
                  <c:v>195.5</c:v>
                </c:pt>
                <c:pt idx="544">
                  <c:v>194.1</c:v>
                </c:pt>
                <c:pt idx="545">
                  <c:v>161.80000000000001</c:v>
                </c:pt>
                <c:pt idx="546">
                  <c:v>102.8</c:v>
                </c:pt>
                <c:pt idx="547">
                  <c:v>131.4</c:v>
                </c:pt>
                <c:pt idx="548">
                  <c:v>164.5</c:v>
                </c:pt>
                <c:pt idx="549">
                  <c:v>305</c:v>
                </c:pt>
                <c:pt idx="550">
                  <c:v>152</c:v>
                </c:pt>
                <c:pt idx="551">
                  <c:v>130.1</c:v>
                </c:pt>
                <c:pt idx="552">
                  <c:v>166.7</c:v>
                </c:pt>
                <c:pt idx="553">
                  <c:v>228.1</c:v>
                </c:pt>
                <c:pt idx="554">
                  <c:v>150.19999999999999</c:v>
                </c:pt>
                <c:pt idx="555">
                  <c:v>188.7</c:v>
                </c:pt>
                <c:pt idx="556">
                  <c:v>188.9</c:v>
                </c:pt>
                <c:pt idx="557">
                  <c:v>232.3</c:v>
                </c:pt>
                <c:pt idx="558">
                  <c:v>144.30000000000001</c:v>
                </c:pt>
                <c:pt idx="559">
                  <c:v>248.8</c:v>
                </c:pt>
                <c:pt idx="560">
                  <c:v>224.7</c:v>
                </c:pt>
                <c:pt idx="561">
                  <c:v>129.4</c:v>
                </c:pt>
                <c:pt idx="562">
                  <c:v>236</c:v>
                </c:pt>
                <c:pt idx="563">
                  <c:v>181.2</c:v>
                </c:pt>
                <c:pt idx="564">
                  <c:v>327</c:v>
                </c:pt>
                <c:pt idx="565">
                  <c:v>189.8</c:v>
                </c:pt>
                <c:pt idx="566">
                  <c:v>158.4</c:v>
                </c:pt>
                <c:pt idx="567">
                  <c:v>150.5</c:v>
                </c:pt>
                <c:pt idx="568">
                  <c:v>241.6</c:v>
                </c:pt>
                <c:pt idx="569">
                  <c:v>233.3</c:v>
                </c:pt>
                <c:pt idx="570">
                  <c:v>187</c:v>
                </c:pt>
                <c:pt idx="571">
                  <c:v>214.4</c:v>
                </c:pt>
                <c:pt idx="572">
                  <c:v>199.9</c:v>
                </c:pt>
                <c:pt idx="573">
                  <c:v>131.80000000000001</c:v>
                </c:pt>
                <c:pt idx="574">
                  <c:v>192.8</c:v>
                </c:pt>
                <c:pt idx="575">
                  <c:v>276.5</c:v>
                </c:pt>
                <c:pt idx="576">
                  <c:v>188.5</c:v>
                </c:pt>
                <c:pt idx="577">
                  <c:v>268.60000000000002</c:v>
                </c:pt>
                <c:pt idx="578">
                  <c:v>105.5</c:v>
                </c:pt>
                <c:pt idx="579">
                  <c:v>178.4</c:v>
                </c:pt>
                <c:pt idx="580">
                  <c:v>273.60000000000002</c:v>
                </c:pt>
                <c:pt idx="581">
                  <c:v>186</c:v>
                </c:pt>
                <c:pt idx="582">
                  <c:v>190.8</c:v>
                </c:pt>
                <c:pt idx="583">
                  <c:v>129.1</c:v>
                </c:pt>
                <c:pt idx="584">
                  <c:v>159.1</c:v>
                </c:pt>
                <c:pt idx="585">
                  <c:v>163.9</c:v>
                </c:pt>
                <c:pt idx="586">
                  <c:v>189.4</c:v>
                </c:pt>
                <c:pt idx="587">
                  <c:v>193</c:v>
                </c:pt>
                <c:pt idx="588">
                  <c:v>195.3</c:v>
                </c:pt>
                <c:pt idx="589">
                  <c:v>223.5</c:v>
                </c:pt>
                <c:pt idx="590">
                  <c:v>154.4</c:v>
                </c:pt>
                <c:pt idx="591">
                  <c:v>152.5</c:v>
                </c:pt>
                <c:pt idx="592">
                  <c:v>216.7</c:v>
                </c:pt>
                <c:pt idx="593">
                  <c:v>78.3</c:v>
                </c:pt>
                <c:pt idx="594">
                  <c:v>203</c:v>
                </c:pt>
                <c:pt idx="595">
                  <c:v>211.7</c:v>
                </c:pt>
                <c:pt idx="596">
                  <c:v>242.5</c:v>
                </c:pt>
                <c:pt idx="597">
                  <c:v>195.2</c:v>
                </c:pt>
                <c:pt idx="598">
                  <c:v>219.2</c:v>
                </c:pt>
                <c:pt idx="599">
                  <c:v>169.9</c:v>
                </c:pt>
                <c:pt idx="600">
                  <c:v>194.5</c:v>
                </c:pt>
                <c:pt idx="601">
                  <c:v>163.69999999999999</c:v>
                </c:pt>
                <c:pt idx="602">
                  <c:v>169.3</c:v>
                </c:pt>
                <c:pt idx="603">
                  <c:v>193.4</c:v>
                </c:pt>
                <c:pt idx="604">
                  <c:v>177</c:v>
                </c:pt>
                <c:pt idx="605">
                  <c:v>200.2</c:v>
                </c:pt>
                <c:pt idx="606">
                  <c:v>170.7</c:v>
                </c:pt>
                <c:pt idx="607">
                  <c:v>190</c:v>
                </c:pt>
                <c:pt idx="608">
                  <c:v>214.2</c:v>
                </c:pt>
                <c:pt idx="609">
                  <c:v>175.8</c:v>
                </c:pt>
                <c:pt idx="610">
                  <c:v>202.6</c:v>
                </c:pt>
                <c:pt idx="611">
                  <c:v>292.5</c:v>
                </c:pt>
                <c:pt idx="612">
                  <c:v>133.19999999999999</c:v>
                </c:pt>
                <c:pt idx="613">
                  <c:v>169.8</c:v>
                </c:pt>
                <c:pt idx="614">
                  <c:v>199.7</c:v>
                </c:pt>
                <c:pt idx="615">
                  <c:v>175.8</c:v>
                </c:pt>
                <c:pt idx="616">
                  <c:v>208.6</c:v>
                </c:pt>
                <c:pt idx="617">
                  <c:v>189.1</c:v>
                </c:pt>
                <c:pt idx="618">
                  <c:v>278.60000000000002</c:v>
                </c:pt>
                <c:pt idx="619">
                  <c:v>240.6</c:v>
                </c:pt>
                <c:pt idx="620">
                  <c:v>163.5</c:v>
                </c:pt>
                <c:pt idx="621">
                  <c:v>250.3</c:v>
                </c:pt>
                <c:pt idx="622">
                  <c:v>119</c:v>
                </c:pt>
                <c:pt idx="623">
                  <c:v>196</c:v>
                </c:pt>
                <c:pt idx="624">
                  <c:v>270.2</c:v>
                </c:pt>
                <c:pt idx="625">
                  <c:v>185.5</c:v>
                </c:pt>
                <c:pt idx="626">
                  <c:v>186.4</c:v>
                </c:pt>
                <c:pt idx="627">
                  <c:v>164.6</c:v>
                </c:pt>
                <c:pt idx="628">
                  <c:v>137.6</c:v>
                </c:pt>
                <c:pt idx="629">
                  <c:v>121.9</c:v>
                </c:pt>
                <c:pt idx="630">
                  <c:v>239.8</c:v>
                </c:pt>
                <c:pt idx="631">
                  <c:v>243.3</c:v>
                </c:pt>
                <c:pt idx="632">
                  <c:v>220.1</c:v>
                </c:pt>
                <c:pt idx="633">
                  <c:v>181.1</c:v>
                </c:pt>
                <c:pt idx="634">
                  <c:v>270.8</c:v>
                </c:pt>
                <c:pt idx="635">
                  <c:v>227.2</c:v>
                </c:pt>
                <c:pt idx="636">
                  <c:v>267.39999999999998</c:v>
                </c:pt>
                <c:pt idx="637">
                  <c:v>261</c:v>
                </c:pt>
                <c:pt idx="638">
                  <c:v>219.1</c:v>
                </c:pt>
                <c:pt idx="639">
                  <c:v>243.2</c:v>
                </c:pt>
                <c:pt idx="640">
                  <c:v>118</c:v>
                </c:pt>
                <c:pt idx="641">
                  <c:v>223</c:v>
                </c:pt>
                <c:pt idx="642">
                  <c:v>250.2</c:v>
                </c:pt>
                <c:pt idx="643">
                  <c:v>191.1</c:v>
                </c:pt>
                <c:pt idx="644">
                  <c:v>166.9</c:v>
                </c:pt>
                <c:pt idx="645">
                  <c:v>207</c:v>
                </c:pt>
                <c:pt idx="646">
                  <c:v>167.9</c:v>
                </c:pt>
                <c:pt idx="647">
                  <c:v>197.2</c:v>
                </c:pt>
                <c:pt idx="648">
                  <c:v>161.69999999999999</c:v>
                </c:pt>
                <c:pt idx="649">
                  <c:v>215</c:v>
                </c:pt>
                <c:pt idx="650">
                  <c:v>217.2</c:v>
                </c:pt>
                <c:pt idx="651">
                  <c:v>242.9</c:v>
                </c:pt>
                <c:pt idx="652">
                  <c:v>200.9</c:v>
                </c:pt>
                <c:pt idx="653">
                  <c:v>142</c:v>
                </c:pt>
                <c:pt idx="654">
                  <c:v>170.4</c:v>
                </c:pt>
                <c:pt idx="655">
                  <c:v>143.69999999999999</c:v>
                </c:pt>
                <c:pt idx="656">
                  <c:v>263.7</c:v>
                </c:pt>
                <c:pt idx="657">
                  <c:v>208.8</c:v>
                </c:pt>
                <c:pt idx="658">
                  <c:v>117.8</c:v>
                </c:pt>
                <c:pt idx="659">
                  <c:v>223.2</c:v>
                </c:pt>
                <c:pt idx="660">
                  <c:v>198</c:v>
                </c:pt>
                <c:pt idx="661">
                  <c:v>286.3</c:v>
                </c:pt>
                <c:pt idx="662">
                  <c:v>253.4</c:v>
                </c:pt>
                <c:pt idx="663">
                  <c:v>239.7</c:v>
                </c:pt>
                <c:pt idx="664">
                  <c:v>269.3</c:v>
                </c:pt>
                <c:pt idx="665">
                  <c:v>129.4</c:v>
                </c:pt>
                <c:pt idx="666">
                  <c:v>219.4</c:v>
                </c:pt>
                <c:pt idx="667">
                  <c:v>259.39999999999998</c:v>
                </c:pt>
                <c:pt idx="668">
                  <c:v>137.80000000000001</c:v>
                </c:pt>
                <c:pt idx="669">
                  <c:v>220.9</c:v>
                </c:pt>
                <c:pt idx="670">
                  <c:v>202.4</c:v>
                </c:pt>
                <c:pt idx="671">
                  <c:v>318.8</c:v>
                </c:pt>
                <c:pt idx="672">
                  <c:v>253.6</c:v>
                </c:pt>
                <c:pt idx="673">
                  <c:v>219.3</c:v>
                </c:pt>
                <c:pt idx="674">
                  <c:v>201.5</c:v>
                </c:pt>
                <c:pt idx="675">
                  <c:v>172.1</c:v>
                </c:pt>
                <c:pt idx="676">
                  <c:v>240</c:v>
                </c:pt>
                <c:pt idx="677">
                  <c:v>242</c:v>
                </c:pt>
                <c:pt idx="678">
                  <c:v>106.8</c:v>
                </c:pt>
                <c:pt idx="679">
                  <c:v>103</c:v>
                </c:pt>
                <c:pt idx="680">
                  <c:v>276.39999999999998</c:v>
                </c:pt>
                <c:pt idx="681">
                  <c:v>203.4</c:v>
                </c:pt>
                <c:pt idx="682">
                  <c:v>169.8</c:v>
                </c:pt>
                <c:pt idx="683">
                  <c:v>207.5</c:v>
                </c:pt>
                <c:pt idx="684">
                  <c:v>163.69999999999999</c:v>
                </c:pt>
                <c:pt idx="685">
                  <c:v>208</c:v>
                </c:pt>
                <c:pt idx="686">
                  <c:v>202.7</c:v>
                </c:pt>
                <c:pt idx="687">
                  <c:v>76.400000000000006</c:v>
                </c:pt>
                <c:pt idx="688">
                  <c:v>43.9</c:v>
                </c:pt>
                <c:pt idx="689">
                  <c:v>123.9</c:v>
                </c:pt>
                <c:pt idx="690">
                  <c:v>211.7</c:v>
                </c:pt>
                <c:pt idx="691">
                  <c:v>287.7</c:v>
                </c:pt>
                <c:pt idx="692">
                  <c:v>173.4</c:v>
                </c:pt>
                <c:pt idx="693">
                  <c:v>230.1</c:v>
                </c:pt>
                <c:pt idx="694">
                  <c:v>93.7</c:v>
                </c:pt>
                <c:pt idx="695">
                  <c:v>216.8</c:v>
                </c:pt>
                <c:pt idx="696">
                  <c:v>204.6</c:v>
                </c:pt>
                <c:pt idx="697">
                  <c:v>215.6</c:v>
                </c:pt>
                <c:pt idx="698">
                  <c:v>115.6</c:v>
                </c:pt>
                <c:pt idx="699">
                  <c:v>208.6</c:v>
                </c:pt>
                <c:pt idx="700">
                  <c:v>225.5</c:v>
                </c:pt>
                <c:pt idx="701">
                  <c:v>162.9</c:v>
                </c:pt>
                <c:pt idx="702">
                  <c:v>304.89999999999998</c:v>
                </c:pt>
                <c:pt idx="703">
                  <c:v>270.5</c:v>
                </c:pt>
                <c:pt idx="704">
                  <c:v>150</c:v>
                </c:pt>
                <c:pt idx="705">
                  <c:v>235</c:v>
                </c:pt>
                <c:pt idx="706">
                  <c:v>129.4</c:v>
                </c:pt>
                <c:pt idx="707">
                  <c:v>162.69999999999999</c:v>
                </c:pt>
                <c:pt idx="708">
                  <c:v>190.9</c:v>
                </c:pt>
                <c:pt idx="709">
                  <c:v>196.4</c:v>
                </c:pt>
                <c:pt idx="710">
                  <c:v>192.4</c:v>
                </c:pt>
                <c:pt idx="711">
                  <c:v>264.7</c:v>
                </c:pt>
                <c:pt idx="712">
                  <c:v>52.9</c:v>
                </c:pt>
                <c:pt idx="713">
                  <c:v>211.4</c:v>
                </c:pt>
                <c:pt idx="714">
                  <c:v>273.5</c:v>
                </c:pt>
                <c:pt idx="715">
                  <c:v>235.9</c:v>
                </c:pt>
                <c:pt idx="716">
                  <c:v>180.2</c:v>
                </c:pt>
                <c:pt idx="717">
                  <c:v>120.7</c:v>
                </c:pt>
                <c:pt idx="718">
                  <c:v>196</c:v>
                </c:pt>
                <c:pt idx="719">
                  <c:v>165.4</c:v>
                </c:pt>
                <c:pt idx="720">
                  <c:v>223</c:v>
                </c:pt>
                <c:pt idx="721">
                  <c:v>175.2</c:v>
                </c:pt>
                <c:pt idx="722">
                  <c:v>196.5</c:v>
                </c:pt>
                <c:pt idx="723">
                  <c:v>146.69999999999999</c:v>
                </c:pt>
                <c:pt idx="724">
                  <c:v>152.69999999999999</c:v>
                </c:pt>
                <c:pt idx="725">
                  <c:v>183.7</c:v>
                </c:pt>
                <c:pt idx="726">
                  <c:v>171.3</c:v>
                </c:pt>
                <c:pt idx="727">
                  <c:v>268.2</c:v>
                </c:pt>
                <c:pt idx="728">
                  <c:v>154.30000000000001</c:v>
                </c:pt>
                <c:pt idx="729">
                  <c:v>241.3</c:v>
                </c:pt>
                <c:pt idx="730">
                  <c:v>209.5</c:v>
                </c:pt>
                <c:pt idx="731">
                  <c:v>174.6</c:v>
                </c:pt>
                <c:pt idx="732">
                  <c:v>236</c:v>
                </c:pt>
                <c:pt idx="733">
                  <c:v>323.2</c:v>
                </c:pt>
                <c:pt idx="734">
                  <c:v>204.2</c:v>
                </c:pt>
                <c:pt idx="735">
                  <c:v>160.6</c:v>
                </c:pt>
                <c:pt idx="736">
                  <c:v>220.4</c:v>
                </c:pt>
                <c:pt idx="737">
                  <c:v>185.6</c:v>
                </c:pt>
                <c:pt idx="738">
                  <c:v>290.3</c:v>
                </c:pt>
                <c:pt idx="739">
                  <c:v>255.9</c:v>
                </c:pt>
                <c:pt idx="740">
                  <c:v>143.4</c:v>
                </c:pt>
                <c:pt idx="741">
                  <c:v>243.2</c:v>
                </c:pt>
                <c:pt idx="742">
                  <c:v>188.9</c:v>
                </c:pt>
                <c:pt idx="743">
                  <c:v>264.8</c:v>
                </c:pt>
                <c:pt idx="744">
                  <c:v>42.5</c:v>
                </c:pt>
                <c:pt idx="745">
                  <c:v>233.6</c:v>
                </c:pt>
                <c:pt idx="746">
                  <c:v>158.5</c:v>
                </c:pt>
                <c:pt idx="747">
                  <c:v>221.2</c:v>
                </c:pt>
                <c:pt idx="748">
                  <c:v>60.8</c:v>
                </c:pt>
                <c:pt idx="749">
                  <c:v>169.8</c:v>
                </c:pt>
                <c:pt idx="750">
                  <c:v>155.5</c:v>
                </c:pt>
                <c:pt idx="751">
                  <c:v>200.6</c:v>
                </c:pt>
                <c:pt idx="752">
                  <c:v>249.8</c:v>
                </c:pt>
                <c:pt idx="753">
                  <c:v>251.6</c:v>
                </c:pt>
                <c:pt idx="754">
                  <c:v>218.8</c:v>
                </c:pt>
                <c:pt idx="755">
                  <c:v>196.8</c:v>
                </c:pt>
                <c:pt idx="756">
                  <c:v>210.5</c:v>
                </c:pt>
                <c:pt idx="757">
                  <c:v>70.900000000000006</c:v>
                </c:pt>
                <c:pt idx="758">
                  <c:v>109.6</c:v>
                </c:pt>
                <c:pt idx="759">
                  <c:v>166.4</c:v>
                </c:pt>
                <c:pt idx="760">
                  <c:v>163.30000000000001</c:v>
                </c:pt>
                <c:pt idx="761">
                  <c:v>177.8</c:v>
                </c:pt>
                <c:pt idx="762">
                  <c:v>120.4</c:v>
                </c:pt>
                <c:pt idx="763">
                  <c:v>289.8</c:v>
                </c:pt>
                <c:pt idx="764">
                  <c:v>288</c:v>
                </c:pt>
                <c:pt idx="765">
                  <c:v>141.6</c:v>
                </c:pt>
                <c:pt idx="766">
                  <c:v>115.7</c:v>
                </c:pt>
                <c:pt idx="767">
                  <c:v>217</c:v>
                </c:pt>
                <c:pt idx="768">
                  <c:v>128.69999999999999</c:v>
                </c:pt>
                <c:pt idx="769">
                  <c:v>169</c:v>
                </c:pt>
                <c:pt idx="770">
                  <c:v>219.8</c:v>
                </c:pt>
                <c:pt idx="771">
                  <c:v>112.5</c:v>
                </c:pt>
                <c:pt idx="772">
                  <c:v>205.9</c:v>
                </c:pt>
                <c:pt idx="773">
                  <c:v>80.8</c:v>
                </c:pt>
                <c:pt idx="774">
                  <c:v>106.1</c:v>
                </c:pt>
                <c:pt idx="775">
                  <c:v>196</c:v>
                </c:pt>
                <c:pt idx="776">
                  <c:v>145.19999999999999</c:v>
                </c:pt>
                <c:pt idx="777">
                  <c:v>195.7</c:v>
                </c:pt>
                <c:pt idx="778">
                  <c:v>309.2</c:v>
                </c:pt>
                <c:pt idx="779">
                  <c:v>207.7</c:v>
                </c:pt>
                <c:pt idx="780">
                  <c:v>133.19999999999999</c:v>
                </c:pt>
                <c:pt idx="781">
                  <c:v>223</c:v>
                </c:pt>
                <c:pt idx="782">
                  <c:v>233.9</c:v>
                </c:pt>
                <c:pt idx="783">
                  <c:v>189.7</c:v>
                </c:pt>
                <c:pt idx="784">
                  <c:v>179.3</c:v>
                </c:pt>
                <c:pt idx="785">
                  <c:v>241.4</c:v>
                </c:pt>
                <c:pt idx="786">
                  <c:v>287.3</c:v>
                </c:pt>
                <c:pt idx="787">
                  <c:v>140.30000000000001</c:v>
                </c:pt>
                <c:pt idx="788">
                  <c:v>206.9</c:v>
                </c:pt>
                <c:pt idx="789">
                  <c:v>190.7</c:v>
                </c:pt>
                <c:pt idx="790">
                  <c:v>145</c:v>
                </c:pt>
                <c:pt idx="791">
                  <c:v>261.10000000000002</c:v>
                </c:pt>
                <c:pt idx="792">
                  <c:v>169.9</c:v>
                </c:pt>
                <c:pt idx="793">
                  <c:v>155.4</c:v>
                </c:pt>
                <c:pt idx="794">
                  <c:v>222.6</c:v>
                </c:pt>
                <c:pt idx="795">
                  <c:v>234</c:v>
                </c:pt>
                <c:pt idx="796">
                  <c:v>160.5</c:v>
                </c:pt>
                <c:pt idx="797">
                  <c:v>187.2</c:v>
                </c:pt>
                <c:pt idx="798">
                  <c:v>224.2</c:v>
                </c:pt>
                <c:pt idx="799">
                  <c:v>221.4</c:v>
                </c:pt>
                <c:pt idx="800">
                  <c:v>285.89999999999998</c:v>
                </c:pt>
                <c:pt idx="801">
                  <c:v>186</c:v>
                </c:pt>
                <c:pt idx="802">
                  <c:v>115.7</c:v>
                </c:pt>
                <c:pt idx="803">
                  <c:v>187.3</c:v>
                </c:pt>
                <c:pt idx="804">
                  <c:v>320.5</c:v>
                </c:pt>
                <c:pt idx="805">
                  <c:v>150.1</c:v>
                </c:pt>
                <c:pt idx="806">
                  <c:v>165.8</c:v>
                </c:pt>
                <c:pt idx="807">
                  <c:v>248.1</c:v>
                </c:pt>
                <c:pt idx="808">
                  <c:v>258.8</c:v>
                </c:pt>
                <c:pt idx="809">
                  <c:v>186.7</c:v>
                </c:pt>
                <c:pt idx="810">
                  <c:v>248.2</c:v>
                </c:pt>
                <c:pt idx="811">
                  <c:v>262.2</c:v>
                </c:pt>
                <c:pt idx="812">
                  <c:v>224.9</c:v>
                </c:pt>
                <c:pt idx="813">
                  <c:v>251.2</c:v>
                </c:pt>
                <c:pt idx="814">
                  <c:v>163</c:v>
                </c:pt>
                <c:pt idx="815">
                  <c:v>181.6</c:v>
                </c:pt>
                <c:pt idx="816">
                  <c:v>271</c:v>
                </c:pt>
                <c:pt idx="817">
                  <c:v>192.1</c:v>
                </c:pt>
                <c:pt idx="818">
                  <c:v>131.19999999999999</c:v>
                </c:pt>
                <c:pt idx="819">
                  <c:v>162.5</c:v>
                </c:pt>
                <c:pt idx="820">
                  <c:v>266.39999999999998</c:v>
                </c:pt>
                <c:pt idx="821">
                  <c:v>214.8</c:v>
                </c:pt>
                <c:pt idx="822">
                  <c:v>203.9</c:v>
                </c:pt>
                <c:pt idx="823">
                  <c:v>239.6</c:v>
                </c:pt>
                <c:pt idx="824">
                  <c:v>149.80000000000001</c:v>
                </c:pt>
                <c:pt idx="825">
                  <c:v>224.6</c:v>
                </c:pt>
                <c:pt idx="826">
                  <c:v>306.3</c:v>
                </c:pt>
                <c:pt idx="827">
                  <c:v>249.5</c:v>
                </c:pt>
                <c:pt idx="828">
                  <c:v>145.30000000000001</c:v>
                </c:pt>
                <c:pt idx="829">
                  <c:v>263.3</c:v>
                </c:pt>
                <c:pt idx="830">
                  <c:v>187.5</c:v>
                </c:pt>
                <c:pt idx="831">
                  <c:v>135.19999999999999</c:v>
                </c:pt>
                <c:pt idx="832">
                  <c:v>150.6</c:v>
                </c:pt>
                <c:pt idx="833">
                  <c:v>141.6</c:v>
                </c:pt>
                <c:pt idx="834">
                  <c:v>152.30000000000001</c:v>
                </c:pt>
                <c:pt idx="835">
                  <c:v>201.8</c:v>
                </c:pt>
                <c:pt idx="836">
                  <c:v>216.1</c:v>
                </c:pt>
                <c:pt idx="837">
                  <c:v>232.5</c:v>
                </c:pt>
                <c:pt idx="838">
                  <c:v>164.8</c:v>
                </c:pt>
                <c:pt idx="839">
                  <c:v>167.6</c:v>
                </c:pt>
                <c:pt idx="840">
                  <c:v>167.3</c:v>
                </c:pt>
                <c:pt idx="841">
                  <c:v>225.9</c:v>
                </c:pt>
                <c:pt idx="842">
                  <c:v>143.80000000000001</c:v>
                </c:pt>
                <c:pt idx="843">
                  <c:v>317.5</c:v>
                </c:pt>
                <c:pt idx="844">
                  <c:v>195.5</c:v>
                </c:pt>
                <c:pt idx="845">
                  <c:v>203.6</c:v>
                </c:pt>
                <c:pt idx="846">
                  <c:v>167.7</c:v>
                </c:pt>
                <c:pt idx="847">
                  <c:v>256.2</c:v>
                </c:pt>
                <c:pt idx="848">
                  <c:v>198.5</c:v>
                </c:pt>
                <c:pt idx="849">
                  <c:v>193</c:v>
                </c:pt>
                <c:pt idx="850">
                  <c:v>81.900000000000006</c:v>
                </c:pt>
                <c:pt idx="851">
                  <c:v>205.5</c:v>
                </c:pt>
                <c:pt idx="852">
                  <c:v>152.4</c:v>
                </c:pt>
                <c:pt idx="853">
                  <c:v>244.1</c:v>
                </c:pt>
                <c:pt idx="854">
                  <c:v>230.3</c:v>
                </c:pt>
                <c:pt idx="855">
                  <c:v>148.5</c:v>
                </c:pt>
                <c:pt idx="856">
                  <c:v>194.5</c:v>
                </c:pt>
                <c:pt idx="857">
                  <c:v>167.7</c:v>
                </c:pt>
                <c:pt idx="858">
                  <c:v>195.7</c:v>
                </c:pt>
                <c:pt idx="859">
                  <c:v>262.8</c:v>
                </c:pt>
                <c:pt idx="860">
                  <c:v>284.3</c:v>
                </c:pt>
                <c:pt idx="861">
                  <c:v>291.2</c:v>
                </c:pt>
                <c:pt idx="862">
                  <c:v>249.4</c:v>
                </c:pt>
                <c:pt idx="863">
                  <c:v>215.9</c:v>
                </c:pt>
                <c:pt idx="864">
                  <c:v>232.3</c:v>
                </c:pt>
                <c:pt idx="865">
                  <c:v>171.8</c:v>
                </c:pt>
                <c:pt idx="866">
                  <c:v>215.1</c:v>
                </c:pt>
                <c:pt idx="867">
                  <c:v>215.6</c:v>
                </c:pt>
                <c:pt idx="868">
                  <c:v>208.2</c:v>
                </c:pt>
                <c:pt idx="869">
                  <c:v>165</c:v>
                </c:pt>
                <c:pt idx="870">
                  <c:v>114</c:v>
                </c:pt>
                <c:pt idx="871">
                  <c:v>211.3</c:v>
                </c:pt>
                <c:pt idx="872">
                  <c:v>220.9</c:v>
                </c:pt>
                <c:pt idx="873">
                  <c:v>201.8</c:v>
                </c:pt>
                <c:pt idx="874">
                  <c:v>183.4</c:v>
                </c:pt>
                <c:pt idx="875">
                  <c:v>211.2</c:v>
                </c:pt>
                <c:pt idx="876">
                  <c:v>147</c:v>
                </c:pt>
                <c:pt idx="877">
                  <c:v>158.80000000000001</c:v>
                </c:pt>
                <c:pt idx="878">
                  <c:v>242.2</c:v>
                </c:pt>
                <c:pt idx="879">
                  <c:v>266.5</c:v>
                </c:pt>
                <c:pt idx="880">
                  <c:v>228.4</c:v>
                </c:pt>
                <c:pt idx="881">
                  <c:v>165.7</c:v>
                </c:pt>
                <c:pt idx="882">
                  <c:v>178.9</c:v>
                </c:pt>
                <c:pt idx="883">
                  <c:v>179.1</c:v>
                </c:pt>
                <c:pt idx="884">
                  <c:v>192.4</c:v>
                </c:pt>
                <c:pt idx="885">
                  <c:v>58.6</c:v>
                </c:pt>
                <c:pt idx="886">
                  <c:v>97.6</c:v>
                </c:pt>
                <c:pt idx="887">
                  <c:v>133.9</c:v>
                </c:pt>
                <c:pt idx="888">
                  <c:v>188.5</c:v>
                </c:pt>
                <c:pt idx="889">
                  <c:v>89.8</c:v>
                </c:pt>
                <c:pt idx="890">
                  <c:v>145.9</c:v>
                </c:pt>
                <c:pt idx="891">
                  <c:v>150</c:v>
                </c:pt>
                <c:pt idx="892">
                  <c:v>203.8</c:v>
                </c:pt>
                <c:pt idx="893">
                  <c:v>224.1</c:v>
                </c:pt>
                <c:pt idx="894">
                  <c:v>177.8</c:v>
                </c:pt>
                <c:pt idx="895">
                  <c:v>218.1</c:v>
                </c:pt>
                <c:pt idx="896">
                  <c:v>240.5</c:v>
                </c:pt>
                <c:pt idx="897">
                  <c:v>151.5</c:v>
                </c:pt>
                <c:pt idx="898">
                  <c:v>175.2</c:v>
                </c:pt>
                <c:pt idx="899">
                  <c:v>247.5</c:v>
                </c:pt>
                <c:pt idx="900">
                  <c:v>206.5</c:v>
                </c:pt>
                <c:pt idx="901">
                  <c:v>222</c:v>
                </c:pt>
                <c:pt idx="902">
                  <c:v>221.3</c:v>
                </c:pt>
                <c:pt idx="903">
                  <c:v>175.2</c:v>
                </c:pt>
                <c:pt idx="904">
                  <c:v>226.7</c:v>
                </c:pt>
                <c:pt idx="905">
                  <c:v>216.2</c:v>
                </c:pt>
                <c:pt idx="906">
                  <c:v>213.7</c:v>
                </c:pt>
                <c:pt idx="907">
                  <c:v>204.1</c:v>
                </c:pt>
                <c:pt idx="908">
                  <c:v>221.1</c:v>
                </c:pt>
                <c:pt idx="909">
                  <c:v>247.5</c:v>
                </c:pt>
                <c:pt idx="910">
                  <c:v>207</c:v>
                </c:pt>
                <c:pt idx="911">
                  <c:v>223.1</c:v>
                </c:pt>
                <c:pt idx="912">
                  <c:v>184.6</c:v>
                </c:pt>
                <c:pt idx="913">
                  <c:v>239.3</c:v>
                </c:pt>
                <c:pt idx="914">
                  <c:v>170.4</c:v>
                </c:pt>
                <c:pt idx="915">
                  <c:v>159</c:v>
                </c:pt>
                <c:pt idx="916">
                  <c:v>198.6</c:v>
                </c:pt>
                <c:pt idx="917">
                  <c:v>249.6</c:v>
                </c:pt>
                <c:pt idx="918">
                  <c:v>223.1</c:v>
                </c:pt>
                <c:pt idx="919">
                  <c:v>195.6</c:v>
                </c:pt>
                <c:pt idx="920">
                  <c:v>165.8</c:v>
                </c:pt>
                <c:pt idx="921">
                  <c:v>272.8</c:v>
                </c:pt>
                <c:pt idx="922">
                  <c:v>244</c:v>
                </c:pt>
                <c:pt idx="923">
                  <c:v>102.8</c:v>
                </c:pt>
                <c:pt idx="924">
                  <c:v>205.5</c:v>
                </c:pt>
                <c:pt idx="925">
                  <c:v>189.7</c:v>
                </c:pt>
                <c:pt idx="926">
                  <c:v>246.5</c:v>
                </c:pt>
                <c:pt idx="927">
                  <c:v>179.6</c:v>
                </c:pt>
                <c:pt idx="928">
                  <c:v>189.2</c:v>
                </c:pt>
                <c:pt idx="929">
                  <c:v>80.599999999999994</c:v>
                </c:pt>
                <c:pt idx="930">
                  <c:v>187.1</c:v>
                </c:pt>
                <c:pt idx="931">
                  <c:v>258.8</c:v>
                </c:pt>
                <c:pt idx="932">
                  <c:v>118.5</c:v>
                </c:pt>
                <c:pt idx="933">
                  <c:v>155.6</c:v>
                </c:pt>
                <c:pt idx="934">
                  <c:v>292.8</c:v>
                </c:pt>
                <c:pt idx="935">
                  <c:v>267</c:v>
                </c:pt>
                <c:pt idx="936">
                  <c:v>202.6</c:v>
                </c:pt>
                <c:pt idx="937">
                  <c:v>256.10000000000002</c:v>
                </c:pt>
                <c:pt idx="938">
                  <c:v>214.7</c:v>
                </c:pt>
                <c:pt idx="939">
                  <c:v>188.2</c:v>
                </c:pt>
                <c:pt idx="940">
                  <c:v>236.7</c:v>
                </c:pt>
                <c:pt idx="941">
                  <c:v>162.6</c:v>
                </c:pt>
                <c:pt idx="942">
                  <c:v>168.3</c:v>
                </c:pt>
                <c:pt idx="943">
                  <c:v>246.1</c:v>
                </c:pt>
                <c:pt idx="944">
                  <c:v>230.2</c:v>
                </c:pt>
                <c:pt idx="945">
                  <c:v>243.2</c:v>
                </c:pt>
                <c:pt idx="946">
                  <c:v>223</c:v>
                </c:pt>
                <c:pt idx="947">
                  <c:v>194.5</c:v>
                </c:pt>
                <c:pt idx="948">
                  <c:v>138.5</c:v>
                </c:pt>
                <c:pt idx="949">
                  <c:v>180.8</c:v>
                </c:pt>
                <c:pt idx="950">
                  <c:v>210.5</c:v>
                </c:pt>
                <c:pt idx="951">
                  <c:v>164.9</c:v>
                </c:pt>
                <c:pt idx="952">
                  <c:v>197.6</c:v>
                </c:pt>
                <c:pt idx="953">
                  <c:v>215.2</c:v>
                </c:pt>
                <c:pt idx="954">
                  <c:v>224.2</c:v>
                </c:pt>
                <c:pt idx="955">
                  <c:v>223.7</c:v>
                </c:pt>
                <c:pt idx="956">
                  <c:v>188.4</c:v>
                </c:pt>
                <c:pt idx="957">
                  <c:v>169.2</c:v>
                </c:pt>
                <c:pt idx="958">
                  <c:v>213.4</c:v>
                </c:pt>
                <c:pt idx="959">
                  <c:v>275.39999999999998</c:v>
                </c:pt>
                <c:pt idx="960">
                  <c:v>144.30000000000001</c:v>
                </c:pt>
                <c:pt idx="961">
                  <c:v>219.4</c:v>
                </c:pt>
                <c:pt idx="962">
                  <c:v>165.2</c:v>
                </c:pt>
                <c:pt idx="963">
                  <c:v>91.7</c:v>
                </c:pt>
                <c:pt idx="964">
                  <c:v>138.69999999999999</c:v>
                </c:pt>
                <c:pt idx="965">
                  <c:v>207.2</c:v>
                </c:pt>
                <c:pt idx="966">
                  <c:v>205.2</c:v>
                </c:pt>
                <c:pt idx="967">
                  <c:v>211.3</c:v>
                </c:pt>
                <c:pt idx="968">
                  <c:v>217.1</c:v>
                </c:pt>
                <c:pt idx="969">
                  <c:v>176.6</c:v>
                </c:pt>
                <c:pt idx="970">
                  <c:v>206.7</c:v>
                </c:pt>
                <c:pt idx="971">
                  <c:v>245.9</c:v>
                </c:pt>
                <c:pt idx="972">
                  <c:v>154.80000000000001</c:v>
                </c:pt>
                <c:pt idx="973">
                  <c:v>179.1</c:v>
                </c:pt>
                <c:pt idx="974">
                  <c:v>142.6</c:v>
                </c:pt>
                <c:pt idx="975">
                  <c:v>129.80000000000001</c:v>
                </c:pt>
                <c:pt idx="976">
                  <c:v>289.39999999999998</c:v>
                </c:pt>
                <c:pt idx="977">
                  <c:v>205.9</c:v>
                </c:pt>
                <c:pt idx="978">
                  <c:v>213</c:v>
                </c:pt>
                <c:pt idx="979">
                  <c:v>224.2</c:v>
                </c:pt>
                <c:pt idx="980">
                  <c:v>180.8</c:v>
                </c:pt>
                <c:pt idx="981">
                  <c:v>167.7</c:v>
                </c:pt>
                <c:pt idx="982">
                  <c:v>271.2</c:v>
                </c:pt>
                <c:pt idx="983">
                  <c:v>102.2</c:v>
                </c:pt>
                <c:pt idx="984">
                  <c:v>194.4</c:v>
                </c:pt>
                <c:pt idx="985">
                  <c:v>189.3</c:v>
                </c:pt>
                <c:pt idx="986">
                  <c:v>238.8</c:v>
                </c:pt>
                <c:pt idx="987">
                  <c:v>195.7</c:v>
                </c:pt>
                <c:pt idx="988">
                  <c:v>148.19999999999999</c:v>
                </c:pt>
                <c:pt idx="989">
                  <c:v>178.4</c:v>
                </c:pt>
                <c:pt idx="990">
                  <c:v>165.3</c:v>
                </c:pt>
                <c:pt idx="991">
                  <c:v>242.1</c:v>
                </c:pt>
                <c:pt idx="992">
                  <c:v>217</c:v>
                </c:pt>
                <c:pt idx="993">
                  <c:v>228.9</c:v>
                </c:pt>
                <c:pt idx="994">
                  <c:v>239.5</c:v>
                </c:pt>
                <c:pt idx="995">
                  <c:v>145</c:v>
                </c:pt>
                <c:pt idx="996">
                  <c:v>223.5</c:v>
                </c:pt>
                <c:pt idx="997">
                  <c:v>56</c:v>
                </c:pt>
                <c:pt idx="998">
                  <c:v>208.4</c:v>
                </c:pt>
                <c:pt idx="999">
                  <c:v>251.8</c:v>
                </c:pt>
                <c:pt idx="1000">
                  <c:v>209.5</c:v>
                </c:pt>
                <c:pt idx="1001">
                  <c:v>235.3</c:v>
                </c:pt>
                <c:pt idx="1002">
                  <c:v>130</c:v>
                </c:pt>
                <c:pt idx="1003">
                  <c:v>213.6</c:v>
                </c:pt>
                <c:pt idx="1004">
                  <c:v>232.9</c:v>
                </c:pt>
                <c:pt idx="1005">
                  <c:v>257.89999999999998</c:v>
                </c:pt>
                <c:pt idx="1006">
                  <c:v>220.8</c:v>
                </c:pt>
                <c:pt idx="1007">
                  <c:v>221.1</c:v>
                </c:pt>
                <c:pt idx="1008">
                  <c:v>205.1</c:v>
                </c:pt>
                <c:pt idx="1009">
                  <c:v>265.3</c:v>
                </c:pt>
                <c:pt idx="1010">
                  <c:v>195.3</c:v>
                </c:pt>
                <c:pt idx="1011">
                  <c:v>206</c:v>
                </c:pt>
                <c:pt idx="1012">
                  <c:v>172.7</c:v>
                </c:pt>
                <c:pt idx="1013">
                  <c:v>205.4</c:v>
                </c:pt>
                <c:pt idx="1014">
                  <c:v>219.6</c:v>
                </c:pt>
                <c:pt idx="1015">
                  <c:v>180.2</c:v>
                </c:pt>
                <c:pt idx="1016">
                  <c:v>241.1</c:v>
                </c:pt>
                <c:pt idx="1017">
                  <c:v>249.7</c:v>
                </c:pt>
                <c:pt idx="1018">
                  <c:v>168.7</c:v>
                </c:pt>
                <c:pt idx="1019">
                  <c:v>235.8</c:v>
                </c:pt>
                <c:pt idx="1020">
                  <c:v>157.80000000000001</c:v>
                </c:pt>
                <c:pt idx="1021">
                  <c:v>211.4</c:v>
                </c:pt>
                <c:pt idx="1022">
                  <c:v>238.3</c:v>
                </c:pt>
                <c:pt idx="1023">
                  <c:v>227.2</c:v>
                </c:pt>
                <c:pt idx="1024">
                  <c:v>213.1</c:v>
                </c:pt>
                <c:pt idx="1025">
                  <c:v>224.9</c:v>
                </c:pt>
                <c:pt idx="1026">
                  <c:v>202.3</c:v>
                </c:pt>
                <c:pt idx="1027">
                  <c:v>240.1</c:v>
                </c:pt>
                <c:pt idx="1028">
                  <c:v>168.3</c:v>
                </c:pt>
                <c:pt idx="1029">
                  <c:v>140.19999999999999</c:v>
                </c:pt>
                <c:pt idx="1030">
                  <c:v>240.2</c:v>
                </c:pt>
                <c:pt idx="1031">
                  <c:v>183.2</c:v>
                </c:pt>
                <c:pt idx="1032">
                  <c:v>204.2</c:v>
                </c:pt>
                <c:pt idx="1033">
                  <c:v>257.5</c:v>
                </c:pt>
                <c:pt idx="1034">
                  <c:v>230.1</c:v>
                </c:pt>
                <c:pt idx="1035">
                  <c:v>183.9</c:v>
                </c:pt>
                <c:pt idx="1036">
                  <c:v>48.1</c:v>
                </c:pt>
                <c:pt idx="1037">
                  <c:v>168.8</c:v>
                </c:pt>
                <c:pt idx="1038">
                  <c:v>215.7</c:v>
                </c:pt>
                <c:pt idx="1039">
                  <c:v>255.1</c:v>
                </c:pt>
                <c:pt idx="1040">
                  <c:v>161.80000000000001</c:v>
                </c:pt>
                <c:pt idx="1041">
                  <c:v>208.5</c:v>
                </c:pt>
                <c:pt idx="1042">
                  <c:v>192.4</c:v>
                </c:pt>
                <c:pt idx="1043">
                  <c:v>171.8</c:v>
                </c:pt>
                <c:pt idx="1044">
                  <c:v>195.5</c:v>
                </c:pt>
                <c:pt idx="1045">
                  <c:v>230.1</c:v>
                </c:pt>
                <c:pt idx="1046">
                  <c:v>254.2</c:v>
                </c:pt>
                <c:pt idx="1047">
                  <c:v>231.4</c:v>
                </c:pt>
                <c:pt idx="1048">
                  <c:v>189.9</c:v>
                </c:pt>
                <c:pt idx="1049">
                  <c:v>214</c:v>
                </c:pt>
                <c:pt idx="1050">
                  <c:v>186.6</c:v>
                </c:pt>
                <c:pt idx="1051">
                  <c:v>231.4</c:v>
                </c:pt>
                <c:pt idx="1052">
                  <c:v>129.30000000000001</c:v>
                </c:pt>
                <c:pt idx="1053">
                  <c:v>184.5</c:v>
                </c:pt>
                <c:pt idx="1054">
                  <c:v>201</c:v>
                </c:pt>
                <c:pt idx="1055">
                  <c:v>290.3</c:v>
                </c:pt>
                <c:pt idx="1056">
                  <c:v>185</c:v>
                </c:pt>
                <c:pt idx="1057">
                  <c:v>199.2</c:v>
                </c:pt>
                <c:pt idx="1058">
                  <c:v>247.8</c:v>
                </c:pt>
                <c:pt idx="1059">
                  <c:v>118.6</c:v>
                </c:pt>
                <c:pt idx="1060">
                  <c:v>168.7</c:v>
                </c:pt>
                <c:pt idx="1061">
                  <c:v>240.7</c:v>
                </c:pt>
                <c:pt idx="1062">
                  <c:v>119.3</c:v>
                </c:pt>
                <c:pt idx="1063">
                  <c:v>134.5</c:v>
                </c:pt>
                <c:pt idx="1064">
                  <c:v>162.30000000000001</c:v>
                </c:pt>
                <c:pt idx="1065">
                  <c:v>213.4</c:v>
                </c:pt>
                <c:pt idx="1066">
                  <c:v>164.1</c:v>
                </c:pt>
                <c:pt idx="1067">
                  <c:v>255.3</c:v>
                </c:pt>
                <c:pt idx="1068">
                  <c:v>260.5</c:v>
                </c:pt>
                <c:pt idx="1069">
                  <c:v>292</c:v>
                </c:pt>
                <c:pt idx="1070">
                  <c:v>264.2</c:v>
                </c:pt>
                <c:pt idx="1071">
                  <c:v>217.6</c:v>
                </c:pt>
                <c:pt idx="1072">
                  <c:v>125.8</c:v>
                </c:pt>
                <c:pt idx="1073">
                  <c:v>201</c:v>
                </c:pt>
                <c:pt idx="1074">
                  <c:v>244</c:v>
                </c:pt>
                <c:pt idx="1075">
                  <c:v>336</c:v>
                </c:pt>
                <c:pt idx="1076">
                  <c:v>277.89999999999998</c:v>
                </c:pt>
                <c:pt idx="1077">
                  <c:v>269.5</c:v>
                </c:pt>
                <c:pt idx="1078">
                  <c:v>262.60000000000002</c:v>
                </c:pt>
                <c:pt idx="1079">
                  <c:v>209.6</c:v>
                </c:pt>
                <c:pt idx="1080">
                  <c:v>154</c:v>
                </c:pt>
                <c:pt idx="1081">
                  <c:v>214.1</c:v>
                </c:pt>
                <c:pt idx="1082">
                  <c:v>124.2</c:v>
                </c:pt>
                <c:pt idx="1083">
                  <c:v>251.3</c:v>
                </c:pt>
                <c:pt idx="1084">
                  <c:v>199.8</c:v>
                </c:pt>
                <c:pt idx="1085">
                  <c:v>136.80000000000001</c:v>
                </c:pt>
                <c:pt idx="1086">
                  <c:v>188</c:v>
                </c:pt>
                <c:pt idx="1087">
                  <c:v>240.7</c:v>
                </c:pt>
                <c:pt idx="1088">
                  <c:v>211.5</c:v>
                </c:pt>
                <c:pt idx="1089">
                  <c:v>233</c:v>
                </c:pt>
                <c:pt idx="1090">
                  <c:v>267.60000000000002</c:v>
                </c:pt>
                <c:pt idx="1091">
                  <c:v>177.8</c:v>
                </c:pt>
                <c:pt idx="1092">
                  <c:v>262</c:v>
                </c:pt>
                <c:pt idx="1093">
                  <c:v>161.69999999999999</c:v>
                </c:pt>
                <c:pt idx="1094">
                  <c:v>234.9</c:v>
                </c:pt>
                <c:pt idx="1095">
                  <c:v>220.7</c:v>
                </c:pt>
                <c:pt idx="1096">
                  <c:v>328.7</c:v>
                </c:pt>
                <c:pt idx="1097">
                  <c:v>175.1</c:v>
                </c:pt>
                <c:pt idx="1098">
                  <c:v>137.80000000000001</c:v>
                </c:pt>
                <c:pt idx="1099">
                  <c:v>230</c:v>
                </c:pt>
                <c:pt idx="1100">
                  <c:v>153.1</c:v>
                </c:pt>
                <c:pt idx="1101">
                  <c:v>262.60000000000002</c:v>
                </c:pt>
                <c:pt idx="1102">
                  <c:v>249.1</c:v>
                </c:pt>
                <c:pt idx="1103">
                  <c:v>184.4</c:v>
                </c:pt>
                <c:pt idx="1104">
                  <c:v>186</c:v>
                </c:pt>
                <c:pt idx="1105">
                  <c:v>205</c:v>
                </c:pt>
                <c:pt idx="1106">
                  <c:v>161.30000000000001</c:v>
                </c:pt>
                <c:pt idx="1107">
                  <c:v>187.3</c:v>
                </c:pt>
                <c:pt idx="1108">
                  <c:v>164.3</c:v>
                </c:pt>
                <c:pt idx="1109">
                  <c:v>253.6</c:v>
                </c:pt>
                <c:pt idx="1110">
                  <c:v>176</c:v>
                </c:pt>
                <c:pt idx="1111">
                  <c:v>165.1</c:v>
                </c:pt>
                <c:pt idx="1112">
                  <c:v>78.900000000000006</c:v>
                </c:pt>
                <c:pt idx="1113">
                  <c:v>214.8</c:v>
                </c:pt>
                <c:pt idx="1114">
                  <c:v>274.8</c:v>
                </c:pt>
                <c:pt idx="1115">
                  <c:v>210.5</c:v>
                </c:pt>
                <c:pt idx="1116">
                  <c:v>174.9</c:v>
                </c:pt>
                <c:pt idx="1117">
                  <c:v>197.6</c:v>
                </c:pt>
                <c:pt idx="1118">
                  <c:v>221</c:v>
                </c:pt>
                <c:pt idx="1119">
                  <c:v>138.9</c:v>
                </c:pt>
                <c:pt idx="1120">
                  <c:v>227.8</c:v>
                </c:pt>
                <c:pt idx="1121">
                  <c:v>184.2</c:v>
                </c:pt>
                <c:pt idx="1122">
                  <c:v>142.6</c:v>
                </c:pt>
                <c:pt idx="1123">
                  <c:v>276.39999999999998</c:v>
                </c:pt>
                <c:pt idx="1124">
                  <c:v>244.7</c:v>
                </c:pt>
                <c:pt idx="1125">
                  <c:v>228.8</c:v>
                </c:pt>
                <c:pt idx="1126">
                  <c:v>125.6</c:v>
                </c:pt>
                <c:pt idx="1127">
                  <c:v>165.8</c:v>
                </c:pt>
                <c:pt idx="1128">
                  <c:v>167.9</c:v>
                </c:pt>
                <c:pt idx="1129">
                  <c:v>60</c:v>
                </c:pt>
                <c:pt idx="1130">
                  <c:v>214.2</c:v>
                </c:pt>
                <c:pt idx="1131">
                  <c:v>157.6</c:v>
                </c:pt>
                <c:pt idx="1132">
                  <c:v>216.7</c:v>
                </c:pt>
                <c:pt idx="1133">
                  <c:v>220.4</c:v>
                </c:pt>
                <c:pt idx="1134">
                  <c:v>268.60000000000002</c:v>
                </c:pt>
                <c:pt idx="1135">
                  <c:v>250.5</c:v>
                </c:pt>
                <c:pt idx="1136">
                  <c:v>90.2</c:v>
                </c:pt>
                <c:pt idx="1137">
                  <c:v>157</c:v>
                </c:pt>
                <c:pt idx="1138">
                  <c:v>159.6</c:v>
                </c:pt>
                <c:pt idx="1139">
                  <c:v>187.8</c:v>
                </c:pt>
                <c:pt idx="1140">
                  <c:v>191.9</c:v>
                </c:pt>
                <c:pt idx="1141">
                  <c:v>209.9</c:v>
                </c:pt>
                <c:pt idx="1142">
                  <c:v>163</c:v>
                </c:pt>
                <c:pt idx="1143">
                  <c:v>230.9</c:v>
                </c:pt>
                <c:pt idx="1144">
                  <c:v>262.2</c:v>
                </c:pt>
                <c:pt idx="1145">
                  <c:v>201.3</c:v>
                </c:pt>
                <c:pt idx="1146">
                  <c:v>216.6</c:v>
                </c:pt>
                <c:pt idx="1147">
                  <c:v>222.7</c:v>
                </c:pt>
                <c:pt idx="1148">
                  <c:v>240.5</c:v>
                </c:pt>
                <c:pt idx="1149">
                  <c:v>165.9</c:v>
                </c:pt>
                <c:pt idx="1150">
                  <c:v>194.4</c:v>
                </c:pt>
                <c:pt idx="1151">
                  <c:v>220.6</c:v>
                </c:pt>
                <c:pt idx="1152">
                  <c:v>123.9</c:v>
                </c:pt>
                <c:pt idx="1153">
                  <c:v>232.4</c:v>
                </c:pt>
                <c:pt idx="1154">
                  <c:v>67</c:v>
                </c:pt>
                <c:pt idx="1155">
                  <c:v>237.6</c:v>
                </c:pt>
                <c:pt idx="1156">
                  <c:v>250.7</c:v>
                </c:pt>
                <c:pt idx="1157">
                  <c:v>224</c:v>
                </c:pt>
                <c:pt idx="1158">
                  <c:v>179.3</c:v>
                </c:pt>
                <c:pt idx="1159">
                  <c:v>194.8</c:v>
                </c:pt>
                <c:pt idx="1160">
                  <c:v>262.3</c:v>
                </c:pt>
                <c:pt idx="1161">
                  <c:v>155.69999999999999</c:v>
                </c:pt>
                <c:pt idx="1162">
                  <c:v>162.30000000000001</c:v>
                </c:pt>
                <c:pt idx="1163">
                  <c:v>253.5</c:v>
                </c:pt>
                <c:pt idx="1164">
                  <c:v>144.30000000000001</c:v>
                </c:pt>
                <c:pt idx="1165">
                  <c:v>193.7</c:v>
                </c:pt>
                <c:pt idx="1166">
                  <c:v>225.9</c:v>
                </c:pt>
                <c:pt idx="1167">
                  <c:v>188.2</c:v>
                </c:pt>
                <c:pt idx="1168">
                  <c:v>241.9</c:v>
                </c:pt>
                <c:pt idx="1169">
                  <c:v>272.3</c:v>
                </c:pt>
                <c:pt idx="1170">
                  <c:v>230.7</c:v>
                </c:pt>
                <c:pt idx="1171">
                  <c:v>123.1</c:v>
                </c:pt>
                <c:pt idx="1172">
                  <c:v>260.3</c:v>
                </c:pt>
                <c:pt idx="1173">
                  <c:v>260.10000000000002</c:v>
                </c:pt>
                <c:pt idx="1174">
                  <c:v>162</c:v>
                </c:pt>
                <c:pt idx="1175">
                  <c:v>153.1</c:v>
                </c:pt>
                <c:pt idx="1176">
                  <c:v>227.2</c:v>
                </c:pt>
                <c:pt idx="1177">
                  <c:v>127.8</c:v>
                </c:pt>
                <c:pt idx="1178">
                  <c:v>207.6</c:v>
                </c:pt>
                <c:pt idx="1179">
                  <c:v>228.1</c:v>
                </c:pt>
                <c:pt idx="1180">
                  <c:v>268.5</c:v>
                </c:pt>
                <c:pt idx="1181">
                  <c:v>115.5</c:v>
                </c:pt>
                <c:pt idx="1182">
                  <c:v>160.9</c:v>
                </c:pt>
                <c:pt idx="1183">
                  <c:v>192.1</c:v>
                </c:pt>
                <c:pt idx="1184">
                  <c:v>227.8</c:v>
                </c:pt>
                <c:pt idx="1185">
                  <c:v>219.2</c:v>
                </c:pt>
                <c:pt idx="1186">
                  <c:v>197.5</c:v>
                </c:pt>
                <c:pt idx="1187">
                  <c:v>204.7</c:v>
                </c:pt>
                <c:pt idx="1188">
                  <c:v>98.3</c:v>
                </c:pt>
                <c:pt idx="1189">
                  <c:v>224.4</c:v>
                </c:pt>
                <c:pt idx="1190">
                  <c:v>88.1</c:v>
                </c:pt>
                <c:pt idx="1191">
                  <c:v>269.8</c:v>
                </c:pt>
                <c:pt idx="1192">
                  <c:v>256.10000000000002</c:v>
                </c:pt>
                <c:pt idx="1193">
                  <c:v>195.9</c:v>
                </c:pt>
                <c:pt idx="1194">
                  <c:v>212.1</c:v>
                </c:pt>
                <c:pt idx="1195">
                  <c:v>192.4</c:v>
                </c:pt>
                <c:pt idx="1196">
                  <c:v>233.2</c:v>
                </c:pt>
                <c:pt idx="1197">
                  <c:v>215.6</c:v>
                </c:pt>
                <c:pt idx="1198">
                  <c:v>174.9</c:v>
                </c:pt>
                <c:pt idx="1199">
                  <c:v>204.5</c:v>
                </c:pt>
                <c:pt idx="1200">
                  <c:v>190.6</c:v>
                </c:pt>
                <c:pt idx="1201">
                  <c:v>183.3</c:v>
                </c:pt>
                <c:pt idx="1202">
                  <c:v>141.80000000000001</c:v>
                </c:pt>
                <c:pt idx="1203">
                  <c:v>171.9</c:v>
                </c:pt>
                <c:pt idx="1204">
                  <c:v>216.5</c:v>
                </c:pt>
                <c:pt idx="1205">
                  <c:v>221.5</c:v>
                </c:pt>
                <c:pt idx="1206">
                  <c:v>159.5</c:v>
                </c:pt>
                <c:pt idx="1207">
                  <c:v>195.2</c:v>
                </c:pt>
                <c:pt idx="1208">
                  <c:v>231.8</c:v>
                </c:pt>
                <c:pt idx="1209">
                  <c:v>263.5</c:v>
                </c:pt>
                <c:pt idx="1210">
                  <c:v>171.4</c:v>
                </c:pt>
                <c:pt idx="1211">
                  <c:v>289.5</c:v>
                </c:pt>
                <c:pt idx="1212">
                  <c:v>196.6</c:v>
                </c:pt>
                <c:pt idx="1213">
                  <c:v>273.7</c:v>
                </c:pt>
                <c:pt idx="1214">
                  <c:v>128.9</c:v>
                </c:pt>
                <c:pt idx="1215">
                  <c:v>192.2</c:v>
                </c:pt>
                <c:pt idx="1216">
                  <c:v>234.7</c:v>
                </c:pt>
                <c:pt idx="1217">
                  <c:v>235.8</c:v>
                </c:pt>
                <c:pt idx="1218">
                  <c:v>243.1</c:v>
                </c:pt>
                <c:pt idx="1219">
                  <c:v>208.9</c:v>
                </c:pt>
                <c:pt idx="1220">
                  <c:v>186.6</c:v>
                </c:pt>
                <c:pt idx="1221">
                  <c:v>146.19999999999999</c:v>
                </c:pt>
                <c:pt idx="1222">
                  <c:v>171.5</c:v>
                </c:pt>
                <c:pt idx="1223">
                  <c:v>157.30000000000001</c:v>
                </c:pt>
                <c:pt idx="1224">
                  <c:v>171.3</c:v>
                </c:pt>
                <c:pt idx="1225">
                  <c:v>162.30000000000001</c:v>
                </c:pt>
                <c:pt idx="1226">
                  <c:v>285.2</c:v>
                </c:pt>
                <c:pt idx="1227">
                  <c:v>221.1</c:v>
                </c:pt>
                <c:pt idx="1228">
                  <c:v>151.30000000000001</c:v>
                </c:pt>
                <c:pt idx="1229">
                  <c:v>117</c:v>
                </c:pt>
                <c:pt idx="1230">
                  <c:v>209.4</c:v>
                </c:pt>
                <c:pt idx="1231">
                  <c:v>332.1</c:v>
                </c:pt>
                <c:pt idx="1232">
                  <c:v>121</c:v>
                </c:pt>
                <c:pt idx="1233">
                  <c:v>209.8</c:v>
                </c:pt>
                <c:pt idx="1234">
                  <c:v>190.4</c:v>
                </c:pt>
                <c:pt idx="1235">
                  <c:v>156.69999999999999</c:v>
                </c:pt>
                <c:pt idx="1236">
                  <c:v>264.3</c:v>
                </c:pt>
                <c:pt idx="1237">
                  <c:v>207.5</c:v>
                </c:pt>
                <c:pt idx="1238">
                  <c:v>215.8</c:v>
                </c:pt>
                <c:pt idx="1239">
                  <c:v>220.2</c:v>
                </c:pt>
                <c:pt idx="1240">
                  <c:v>163.4</c:v>
                </c:pt>
                <c:pt idx="1241">
                  <c:v>137.30000000000001</c:v>
                </c:pt>
                <c:pt idx="1242">
                  <c:v>263.60000000000002</c:v>
                </c:pt>
                <c:pt idx="1243">
                  <c:v>182</c:v>
                </c:pt>
                <c:pt idx="1244">
                  <c:v>156.69999999999999</c:v>
                </c:pt>
                <c:pt idx="1245">
                  <c:v>82.2</c:v>
                </c:pt>
                <c:pt idx="1246">
                  <c:v>197.6</c:v>
                </c:pt>
                <c:pt idx="1247">
                  <c:v>298</c:v>
                </c:pt>
                <c:pt idx="1248">
                  <c:v>201</c:v>
                </c:pt>
                <c:pt idx="1249">
                  <c:v>232.1</c:v>
                </c:pt>
                <c:pt idx="1250">
                  <c:v>132.80000000000001</c:v>
                </c:pt>
                <c:pt idx="1251">
                  <c:v>152.1</c:v>
                </c:pt>
                <c:pt idx="1252">
                  <c:v>163.1</c:v>
                </c:pt>
                <c:pt idx="1253">
                  <c:v>182.9</c:v>
                </c:pt>
                <c:pt idx="1254">
                  <c:v>166.4</c:v>
                </c:pt>
                <c:pt idx="1255">
                  <c:v>138.9</c:v>
                </c:pt>
                <c:pt idx="1256">
                  <c:v>224.1</c:v>
                </c:pt>
                <c:pt idx="1257">
                  <c:v>267.10000000000002</c:v>
                </c:pt>
                <c:pt idx="1258">
                  <c:v>296.5</c:v>
                </c:pt>
                <c:pt idx="1259">
                  <c:v>165.9</c:v>
                </c:pt>
                <c:pt idx="1260">
                  <c:v>303.3</c:v>
                </c:pt>
                <c:pt idx="1261">
                  <c:v>186.9</c:v>
                </c:pt>
                <c:pt idx="1262">
                  <c:v>262</c:v>
                </c:pt>
                <c:pt idx="1263">
                  <c:v>236.6</c:v>
                </c:pt>
                <c:pt idx="1264">
                  <c:v>147.69999999999999</c:v>
                </c:pt>
                <c:pt idx="1265">
                  <c:v>202.5</c:v>
                </c:pt>
                <c:pt idx="1266">
                  <c:v>277.5</c:v>
                </c:pt>
                <c:pt idx="1267">
                  <c:v>107.9</c:v>
                </c:pt>
                <c:pt idx="1268">
                  <c:v>232.7</c:v>
                </c:pt>
                <c:pt idx="1269">
                  <c:v>220.1</c:v>
                </c:pt>
                <c:pt idx="1270">
                  <c:v>167.9</c:v>
                </c:pt>
                <c:pt idx="1271">
                  <c:v>168.1</c:v>
                </c:pt>
                <c:pt idx="1272">
                  <c:v>274.60000000000002</c:v>
                </c:pt>
                <c:pt idx="1273">
                  <c:v>175.9</c:v>
                </c:pt>
                <c:pt idx="1274">
                  <c:v>180.7</c:v>
                </c:pt>
                <c:pt idx="1275">
                  <c:v>305.8</c:v>
                </c:pt>
                <c:pt idx="1276">
                  <c:v>221.8</c:v>
                </c:pt>
                <c:pt idx="1277">
                  <c:v>207.9</c:v>
                </c:pt>
                <c:pt idx="1278">
                  <c:v>160.1</c:v>
                </c:pt>
                <c:pt idx="1279">
                  <c:v>200.1</c:v>
                </c:pt>
                <c:pt idx="1280">
                  <c:v>202.6</c:v>
                </c:pt>
                <c:pt idx="1281">
                  <c:v>228.7</c:v>
                </c:pt>
                <c:pt idx="1282">
                  <c:v>173.7</c:v>
                </c:pt>
                <c:pt idx="1283">
                  <c:v>244.3</c:v>
                </c:pt>
                <c:pt idx="1284">
                  <c:v>172.2</c:v>
                </c:pt>
                <c:pt idx="1285">
                  <c:v>196.8</c:v>
                </c:pt>
                <c:pt idx="1286">
                  <c:v>211.2</c:v>
                </c:pt>
                <c:pt idx="1287">
                  <c:v>235.4</c:v>
                </c:pt>
                <c:pt idx="1288">
                  <c:v>167.1</c:v>
                </c:pt>
                <c:pt idx="1289">
                  <c:v>171.5</c:v>
                </c:pt>
                <c:pt idx="1290">
                  <c:v>215.7</c:v>
                </c:pt>
                <c:pt idx="1291">
                  <c:v>186</c:v>
                </c:pt>
                <c:pt idx="1292">
                  <c:v>170.9</c:v>
                </c:pt>
                <c:pt idx="1293">
                  <c:v>226.1</c:v>
                </c:pt>
                <c:pt idx="1294">
                  <c:v>185.8</c:v>
                </c:pt>
                <c:pt idx="1295">
                  <c:v>190.8</c:v>
                </c:pt>
                <c:pt idx="1296">
                  <c:v>92.3</c:v>
                </c:pt>
                <c:pt idx="1297">
                  <c:v>101.5</c:v>
                </c:pt>
                <c:pt idx="1298">
                  <c:v>211.5</c:v>
                </c:pt>
                <c:pt idx="1299">
                  <c:v>158</c:v>
                </c:pt>
                <c:pt idx="1300">
                  <c:v>206.2</c:v>
                </c:pt>
                <c:pt idx="1301">
                  <c:v>172</c:v>
                </c:pt>
                <c:pt idx="1302">
                  <c:v>189.3</c:v>
                </c:pt>
                <c:pt idx="1303">
                  <c:v>220.1</c:v>
                </c:pt>
                <c:pt idx="1304">
                  <c:v>273.7</c:v>
                </c:pt>
                <c:pt idx="1305">
                  <c:v>191.7</c:v>
                </c:pt>
                <c:pt idx="1306">
                  <c:v>214.7</c:v>
                </c:pt>
                <c:pt idx="1307">
                  <c:v>136.9</c:v>
                </c:pt>
                <c:pt idx="1308">
                  <c:v>139.6</c:v>
                </c:pt>
                <c:pt idx="1309">
                  <c:v>247</c:v>
                </c:pt>
                <c:pt idx="1310">
                  <c:v>247.2</c:v>
                </c:pt>
                <c:pt idx="1311">
                  <c:v>236.3</c:v>
                </c:pt>
                <c:pt idx="1312">
                  <c:v>177.1</c:v>
                </c:pt>
                <c:pt idx="1313">
                  <c:v>267.10000000000002</c:v>
                </c:pt>
                <c:pt idx="1314">
                  <c:v>210.8</c:v>
                </c:pt>
                <c:pt idx="1315">
                  <c:v>129.19999999999999</c:v>
                </c:pt>
                <c:pt idx="1316">
                  <c:v>112.7</c:v>
                </c:pt>
                <c:pt idx="1317">
                  <c:v>195.8</c:v>
                </c:pt>
                <c:pt idx="1318">
                  <c:v>117.6</c:v>
                </c:pt>
                <c:pt idx="1319">
                  <c:v>197.5</c:v>
                </c:pt>
                <c:pt idx="1320">
                  <c:v>226.7</c:v>
                </c:pt>
                <c:pt idx="1321">
                  <c:v>167.7</c:v>
                </c:pt>
                <c:pt idx="1322">
                  <c:v>176</c:v>
                </c:pt>
                <c:pt idx="1323">
                  <c:v>154.5</c:v>
                </c:pt>
                <c:pt idx="1324">
                  <c:v>164.2</c:v>
                </c:pt>
                <c:pt idx="1325">
                  <c:v>196.7</c:v>
                </c:pt>
                <c:pt idx="1326">
                  <c:v>169.9</c:v>
                </c:pt>
                <c:pt idx="1327">
                  <c:v>249.7</c:v>
                </c:pt>
                <c:pt idx="1328">
                  <c:v>151.19999999999999</c:v>
                </c:pt>
                <c:pt idx="1329">
                  <c:v>205.1</c:v>
                </c:pt>
                <c:pt idx="1330">
                  <c:v>196.6</c:v>
                </c:pt>
                <c:pt idx="1331">
                  <c:v>209.3</c:v>
                </c:pt>
                <c:pt idx="1332">
                  <c:v>116.6</c:v>
                </c:pt>
                <c:pt idx="1333">
                  <c:v>322.3</c:v>
                </c:pt>
                <c:pt idx="1334">
                  <c:v>262.3</c:v>
                </c:pt>
                <c:pt idx="1335">
                  <c:v>120.3</c:v>
                </c:pt>
                <c:pt idx="1336">
                  <c:v>143.69999999999999</c:v>
                </c:pt>
                <c:pt idx="1337">
                  <c:v>197.7</c:v>
                </c:pt>
                <c:pt idx="1338">
                  <c:v>167.2</c:v>
                </c:pt>
                <c:pt idx="1339">
                  <c:v>153.69999999999999</c:v>
                </c:pt>
                <c:pt idx="1340">
                  <c:v>198.8</c:v>
                </c:pt>
                <c:pt idx="1341">
                  <c:v>173.1</c:v>
                </c:pt>
                <c:pt idx="1342">
                  <c:v>219.7</c:v>
                </c:pt>
                <c:pt idx="1343">
                  <c:v>162</c:v>
                </c:pt>
                <c:pt idx="1344">
                  <c:v>278.60000000000002</c:v>
                </c:pt>
                <c:pt idx="1345">
                  <c:v>141.19999999999999</c:v>
                </c:pt>
                <c:pt idx="1346">
                  <c:v>198.2</c:v>
                </c:pt>
                <c:pt idx="1347">
                  <c:v>203.9</c:v>
                </c:pt>
                <c:pt idx="1348">
                  <c:v>134.9</c:v>
                </c:pt>
                <c:pt idx="1349">
                  <c:v>204.9</c:v>
                </c:pt>
                <c:pt idx="1350">
                  <c:v>230.9</c:v>
                </c:pt>
                <c:pt idx="1351">
                  <c:v>180.2</c:v>
                </c:pt>
                <c:pt idx="1352">
                  <c:v>208</c:v>
                </c:pt>
                <c:pt idx="1353">
                  <c:v>267.3</c:v>
                </c:pt>
                <c:pt idx="1354">
                  <c:v>210.8</c:v>
                </c:pt>
                <c:pt idx="1355">
                  <c:v>235.9</c:v>
                </c:pt>
                <c:pt idx="1356">
                  <c:v>204.6</c:v>
                </c:pt>
                <c:pt idx="1357">
                  <c:v>210.4</c:v>
                </c:pt>
                <c:pt idx="1358">
                  <c:v>234.7</c:v>
                </c:pt>
                <c:pt idx="1359">
                  <c:v>293.89999999999998</c:v>
                </c:pt>
                <c:pt idx="1360">
                  <c:v>232.8</c:v>
                </c:pt>
                <c:pt idx="1361">
                  <c:v>213.1</c:v>
                </c:pt>
                <c:pt idx="1362">
                  <c:v>173.2</c:v>
                </c:pt>
                <c:pt idx="1363">
                  <c:v>161.80000000000001</c:v>
                </c:pt>
                <c:pt idx="1364">
                  <c:v>209.4</c:v>
                </c:pt>
                <c:pt idx="1365">
                  <c:v>168.3</c:v>
                </c:pt>
                <c:pt idx="1366">
                  <c:v>192</c:v>
                </c:pt>
                <c:pt idx="1367">
                  <c:v>248.6</c:v>
                </c:pt>
                <c:pt idx="1368">
                  <c:v>201</c:v>
                </c:pt>
                <c:pt idx="1369">
                  <c:v>168.5</c:v>
                </c:pt>
                <c:pt idx="1370">
                  <c:v>294</c:v>
                </c:pt>
                <c:pt idx="1371">
                  <c:v>198.4</c:v>
                </c:pt>
                <c:pt idx="1372">
                  <c:v>168</c:v>
                </c:pt>
                <c:pt idx="1373">
                  <c:v>115.6</c:v>
                </c:pt>
                <c:pt idx="1374">
                  <c:v>273.3</c:v>
                </c:pt>
                <c:pt idx="1375">
                  <c:v>141.4</c:v>
                </c:pt>
                <c:pt idx="1376">
                  <c:v>193.2</c:v>
                </c:pt>
                <c:pt idx="1377">
                  <c:v>161</c:v>
                </c:pt>
                <c:pt idx="1378">
                  <c:v>198.9</c:v>
                </c:pt>
                <c:pt idx="1379">
                  <c:v>215.1</c:v>
                </c:pt>
                <c:pt idx="1380">
                  <c:v>179.5</c:v>
                </c:pt>
                <c:pt idx="1381">
                  <c:v>139.1</c:v>
                </c:pt>
                <c:pt idx="1382">
                  <c:v>175.8</c:v>
                </c:pt>
                <c:pt idx="1383">
                  <c:v>240.5</c:v>
                </c:pt>
                <c:pt idx="1384">
                  <c:v>174.5</c:v>
                </c:pt>
                <c:pt idx="1385">
                  <c:v>175.1</c:v>
                </c:pt>
                <c:pt idx="1386">
                  <c:v>286.2</c:v>
                </c:pt>
                <c:pt idx="1387">
                  <c:v>214.3</c:v>
                </c:pt>
                <c:pt idx="1388">
                  <c:v>105.8</c:v>
                </c:pt>
                <c:pt idx="1389">
                  <c:v>236.8</c:v>
                </c:pt>
                <c:pt idx="1390">
                  <c:v>193.3</c:v>
                </c:pt>
                <c:pt idx="1391">
                  <c:v>215.5</c:v>
                </c:pt>
                <c:pt idx="1392">
                  <c:v>108.2</c:v>
                </c:pt>
                <c:pt idx="1393">
                  <c:v>162.6</c:v>
                </c:pt>
                <c:pt idx="1394">
                  <c:v>219.7</c:v>
                </c:pt>
                <c:pt idx="1395">
                  <c:v>138.6</c:v>
                </c:pt>
                <c:pt idx="1396">
                  <c:v>247.7</c:v>
                </c:pt>
                <c:pt idx="1397">
                  <c:v>231.7</c:v>
                </c:pt>
                <c:pt idx="1398">
                  <c:v>158</c:v>
                </c:pt>
                <c:pt idx="1399">
                  <c:v>156.30000000000001</c:v>
                </c:pt>
                <c:pt idx="1400">
                  <c:v>182.7</c:v>
                </c:pt>
                <c:pt idx="1401">
                  <c:v>159.69999999999999</c:v>
                </c:pt>
                <c:pt idx="1402">
                  <c:v>222.3</c:v>
                </c:pt>
                <c:pt idx="1403">
                  <c:v>241.2</c:v>
                </c:pt>
                <c:pt idx="1404">
                  <c:v>238.3</c:v>
                </c:pt>
                <c:pt idx="1405">
                  <c:v>172.1</c:v>
                </c:pt>
                <c:pt idx="1406">
                  <c:v>174.8</c:v>
                </c:pt>
                <c:pt idx="1407">
                  <c:v>184</c:v>
                </c:pt>
                <c:pt idx="1408">
                  <c:v>278</c:v>
                </c:pt>
                <c:pt idx="1409">
                  <c:v>168.6</c:v>
                </c:pt>
                <c:pt idx="1410">
                  <c:v>280.8</c:v>
                </c:pt>
                <c:pt idx="1411">
                  <c:v>231.8</c:v>
                </c:pt>
                <c:pt idx="1412">
                  <c:v>221</c:v>
                </c:pt>
                <c:pt idx="1413">
                  <c:v>167.2</c:v>
                </c:pt>
                <c:pt idx="1414">
                  <c:v>249.4</c:v>
                </c:pt>
                <c:pt idx="1415">
                  <c:v>208.3</c:v>
                </c:pt>
                <c:pt idx="1416">
                  <c:v>272.7</c:v>
                </c:pt>
                <c:pt idx="1417">
                  <c:v>159.4</c:v>
                </c:pt>
                <c:pt idx="1418">
                  <c:v>241.4</c:v>
                </c:pt>
                <c:pt idx="1419">
                  <c:v>145.1</c:v>
                </c:pt>
                <c:pt idx="1420">
                  <c:v>141.80000000000001</c:v>
                </c:pt>
                <c:pt idx="1421">
                  <c:v>211.8</c:v>
                </c:pt>
                <c:pt idx="1422">
                  <c:v>186.4</c:v>
                </c:pt>
                <c:pt idx="1423">
                  <c:v>210.6</c:v>
                </c:pt>
                <c:pt idx="1424">
                  <c:v>233.7</c:v>
                </c:pt>
                <c:pt idx="1425">
                  <c:v>185.5</c:v>
                </c:pt>
                <c:pt idx="1426">
                  <c:v>249</c:v>
                </c:pt>
                <c:pt idx="1427">
                  <c:v>218.1</c:v>
                </c:pt>
                <c:pt idx="1428">
                  <c:v>200.6</c:v>
                </c:pt>
                <c:pt idx="1429">
                  <c:v>209.4</c:v>
                </c:pt>
                <c:pt idx="1430">
                  <c:v>169.4</c:v>
                </c:pt>
                <c:pt idx="1431">
                  <c:v>160.19999999999999</c:v>
                </c:pt>
                <c:pt idx="1432">
                  <c:v>115</c:v>
                </c:pt>
                <c:pt idx="1433">
                  <c:v>272.5</c:v>
                </c:pt>
                <c:pt idx="1434">
                  <c:v>206.6</c:v>
                </c:pt>
                <c:pt idx="1435">
                  <c:v>240.7</c:v>
                </c:pt>
                <c:pt idx="1436">
                  <c:v>190.8</c:v>
                </c:pt>
                <c:pt idx="1437">
                  <c:v>119.6</c:v>
                </c:pt>
                <c:pt idx="1438">
                  <c:v>160.5</c:v>
                </c:pt>
                <c:pt idx="1439">
                  <c:v>258.60000000000002</c:v>
                </c:pt>
                <c:pt idx="1440">
                  <c:v>250.5</c:v>
                </c:pt>
                <c:pt idx="1441">
                  <c:v>230.9</c:v>
                </c:pt>
                <c:pt idx="1442">
                  <c:v>173.4</c:v>
                </c:pt>
                <c:pt idx="1443">
                  <c:v>177.5</c:v>
                </c:pt>
                <c:pt idx="1444">
                  <c:v>107.9</c:v>
                </c:pt>
                <c:pt idx="1445">
                  <c:v>261.60000000000002</c:v>
                </c:pt>
                <c:pt idx="1446">
                  <c:v>242.8</c:v>
                </c:pt>
                <c:pt idx="1447">
                  <c:v>150.6</c:v>
                </c:pt>
                <c:pt idx="1448">
                  <c:v>148.30000000000001</c:v>
                </c:pt>
                <c:pt idx="1449">
                  <c:v>162.1</c:v>
                </c:pt>
                <c:pt idx="1450">
                  <c:v>200.7</c:v>
                </c:pt>
                <c:pt idx="1451">
                  <c:v>111.3</c:v>
                </c:pt>
                <c:pt idx="1452">
                  <c:v>203.9</c:v>
                </c:pt>
                <c:pt idx="1453">
                  <c:v>216.5</c:v>
                </c:pt>
                <c:pt idx="1454">
                  <c:v>159.1</c:v>
                </c:pt>
                <c:pt idx="1455">
                  <c:v>256.39999999999998</c:v>
                </c:pt>
                <c:pt idx="1456">
                  <c:v>260.2</c:v>
                </c:pt>
                <c:pt idx="1457">
                  <c:v>270.7</c:v>
                </c:pt>
                <c:pt idx="1458">
                  <c:v>298.60000000000002</c:v>
                </c:pt>
                <c:pt idx="1459">
                  <c:v>207.1</c:v>
                </c:pt>
                <c:pt idx="1460">
                  <c:v>205.7</c:v>
                </c:pt>
                <c:pt idx="1461">
                  <c:v>205.6</c:v>
                </c:pt>
                <c:pt idx="1462">
                  <c:v>245.8</c:v>
                </c:pt>
                <c:pt idx="1463">
                  <c:v>301</c:v>
                </c:pt>
                <c:pt idx="1464">
                  <c:v>134.19999999999999</c:v>
                </c:pt>
                <c:pt idx="1465">
                  <c:v>194.6</c:v>
                </c:pt>
                <c:pt idx="1466">
                  <c:v>211</c:v>
                </c:pt>
                <c:pt idx="1467">
                  <c:v>258.10000000000002</c:v>
                </c:pt>
                <c:pt idx="1468">
                  <c:v>259.39999999999998</c:v>
                </c:pt>
                <c:pt idx="1469">
                  <c:v>168.4</c:v>
                </c:pt>
                <c:pt idx="1470">
                  <c:v>197</c:v>
                </c:pt>
                <c:pt idx="1471">
                  <c:v>168.8</c:v>
                </c:pt>
                <c:pt idx="1472">
                  <c:v>246.5</c:v>
                </c:pt>
                <c:pt idx="1473">
                  <c:v>124.4</c:v>
                </c:pt>
                <c:pt idx="1474">
                  <c:v>208.3</c:v>
                </c:pt>
                <c:pt idx="1475">
                  <c:v>259.7</c:v>
                </c:pt>
                <c:pt idx="1476">
                  <c:v>170.6</c:v>
                </c:pt>
                <c:pt idx="1477">
                  <c:v>123.3</c:v>
                </c:pt>
                <c:pt idx="1478">
                  <c:v>174.6</c:v>
                </c:pt>
                <c:pt idx="1479">
                  <c:v>224.9</c:v>
                </c:pt>
                <c:pt idx="1480">
                  <c:v>261.3</c:v>
                </c:pt>
                <c:pt idx="1481">
                  <c:v>236.8</c:v>
                </c:pt>
                <c:pt idx="1482">
                  <c:v>155.9</c:v>
                </c:pt>
                <c:pt idx="1483">
                  <c:v>273.2</c:v>
                </c:pt>
                <c:pt idx="1484">
                  <c:v>254.1</c:v>
                </c:pt>
                <c:pt idx="1485">
                  <c:v>221.1</c:v>
                </c:pt>
                <c:pt idx="1486">
                  <c:v>139.80000000000001</c:v>
                </c:pt>
                <c:pt idx="1487">
                  <c:v>88.7</c:v>
                </c:pt>
                <c:pt idx="1488">
                  <c:v>220.2</c:v>
                </c:pt>
                <c:pt idx="1489">
                  <c:v>250</c:v>
                </c:pt>
                <c:pt idx="1490">
                  <c:v>219.9</c:v>
                </c:pt>
                <c:pt idx="1491">
                  <c:v>168</c:v>
                </c:pt>
                <c:pt idx="1492">
                  <c:v>285.89999999999998</c:v>
                </c:pt>
                <c:pt idx="1493">
                  <c:v>230.5</c:v>
                </c:pt>
                <c:pt idx="1494">
                  <c:v>245.4</c:v>
                </c:pt>
                <c:pt idx="1495">
                  <c:v>159.19999999999999</c:v>
                </c:pt>
                <c:pt idx="1496">
                  <c:v>259.3</c:v>
                </c:pt>
                <c:pt idx="1497">
                  <c:v>220.9</c:v>
                </c:pt>
                <c:pt idx="1498">
                  <c:v>239.1</c:v>
                </c:pt>
                <c:pt idx="1499">
                  <c:v>169.3</c:v>
                </c:pt>
                <c:pt idx="1500">
                  <c:v>140</c:v>
                </c:pt>
                <c:pt idx="1501">
                  <c:v>232.9</c:v>
                </c:pt>
                <c:pt idx="1502">
                  <c:v>222.5</c:v>
                </c:pt>
                <c:pt idx="1503">
                  <c:v>146.80000000000001</c:v>
                </c:pt>
                <c:pt idx="1504">
                  <c:v>241.4</c:v>
                </c:pt>
                <c:pt idx="1505">
                  <c:v>227.1</c:v>
                </c:pt>
                <c:pt idx="1506">
                  <c:v>73.2</c:v>
                </c:pt>
                <c:pt idx="1507">
                  <c:v>205.6</c:v>
                </c:pt>
                <c:pt idx="1508">
                  <c:v>211.6</c:v>
                </c:pt>
                <c:pt idx="1509">
                  <c:v>206.9</c:v>
                </c:pt>
                <c:pt idx="1510">
                  <c:v>259.2</c:v>
                </c:pt>
                <c:pt idx="1511">
                  <c:v>223.2</c:v>
                </c:pt>
                <c:pt idx="1512">
                  <c:v>262.8</c:v>
                </c:pt>
                <c:pt idx="1513">
                  <c:v>135.80000000000001</c:v>
                </c:pt>
                <c:pt idx="1514">
                  <c:v>207.9</c:v>
                </c:pt>
                <c:pt idx="1515">
                  <c:v>167.6</c:v>
                </c:pt>
                <c:pt idx="1516">
                  <c:v>199.7</c:v>
                </c:pt>
                <c:pt idx="1517">
                  <c:v>262</c:v>
                </c:pt>
                <c:pt idx="1518">
                  <c:v>160.69999999999999</c:v>
                </c:pt>
                <c:pt idx="1519">
                  <c:v>230.9</c:v>
                </c:pt>
                <c:pt idx="1520">
                  <c:v>126.9</c:v>
                </c:pt>
                <c:pt idx="1521">
                  <c:v>199.7</c:v>
                </c:pt>
                <c:pt idx="1522">
                  <c:v>210.4</c:v>
                </c:pt>
                <c:pt idx="1523">
                  <c:v>196.3</c:v>
                </c:pt>
                <c:pt idx="1524">
                  <c:v>241</c:v>
                </c:pt>
                <c:pt idx="1525">
                  <c:v>223.8</c:v>
                </c:pt>
                <c:pt idx="1526">
                  <c:v>238.3</c:v>
                </c:pt>
                <c:pt idx="1527">
                  <c:v>163.6</c:v>
                </c:pt>
                <c:pt idx="1528">
                  <c:v>216.9</c:v>
                </c:pt>
                <c:pt idx="1529">
                  <c:v>159.69999999999999</c:v>
                </c:pt>
                <c:pt idx="1530">
                  <c:v>216.4</c:v>
                </c:pt>
                <c:pt idx="1531">
                  <c:v>142</c:v>
                </c:pt>
                <c:pt idx="1532">
                  <c:v>191.4</c:v>
                </c:pt>
                <c:pt idx="1533">
                  <c:v>165.3</c:v>
                </c:pt>
                <c:pt idx="1534">
                  <c:v>245.1</c:v>
                </c:pt>
                <c:pt idx="1535">
                  <c:v>240.9</c:v>
                </c:pt>
                <c:pt idx="1536">
                  <c:v>138.9</c:v>
                </c:pt>
                <c:pt idx="1537">
                  <c:v>240.7</c:v>
                </c:pt>
                <c:pt idx="1538">
                  <c:v>259.89999999999998</c:v>
                </c:pt>
                <c:pt idx="1539">
                  <c:v>152.5</c:v>
                </c:pt>
                <c:pt idx="1540">
                  <c:v>176</c:v>
                </c:pt>
                <c:pt idx="1541">
                  <c:v>204.3</c:v>
                </c:pt>
                <c:pt idx="1542">
                  <c:v>197.4</c:v>
                </c:pt>
                <c:pt idx="1543">
                  <c:v>167.1</c:v>
                </c:pt>
                <c:pt idx="1544">
                  <c:v>267.5</c:v>
                </c:pt>
                <c:pt idx="1545">
                  <c:v>212.1</c:v>
                </c:pt>
                <c:pt idx="1546">
                  <c:v>275.5</c:v>
                </c:pt>
                <c:pt idx="1547">
                  <c:v>178.5</c:v>
                </c:pt>
                <c:pt idx="1548">
                  <c:v>252.8</c:v>
                </c:pt>
                <c:pt idx="1549">
                  <c:v>303.2</c:v>
                </c:pt>
                <c:pt idx="1550">
                  <c:v>185</c:v>
                </c:pt>
                <c:pt idx="1551">
                  <c:v>77.900000000000006</c:v>
                </c:pt>
                <c:pt idx="1552">
                  <c:v>75.900000000000006</c:v>
                </c:pt>
                <c:pt idx="1553">
                  <c:v>106.2</c:v>
                </c:pt>
                <c:pt idx="1554">
                  <c:v>201.1</c:v>
                </c:pt>
                <c:pt idx="1555">
                  <c:v>175.9</c:v>
                </c:pt>
                <c:pt idx="1556">
                  <c:v>244.5</c:v>
                </c:pt>
                <c:pt idx="1557">
                  <c:v>223.2</c:v>
                </c:pt>
                <c:pt idx="1558">
                  <c:v>175.1</c:v>
                </c:pt>
                <c:pt idx="1559">
                  <c:v>210.3</c:v>
                </c:pt>
                <c:pt idx="1560">
                  <c:v>159.6</c:v>
                </c:pt>
                <c:pt idx="1561">
                  <c:v>159.30000000000001</c:v>
                </c:pt>
                <c:pt idx="1562">
                  <c:v>218.1</c:v>
                </c:pt>
                <c:pt idx="1563">
                  <c:v>190</c:v>
                </c:pt>
                <c:pt idx="1564">
                  <c:v>167.6</c:v>
                </c:pt>
                <c:pt idx="1565">
                  <c:v>253.1</c:v>
                </c:pt>
                <c:pt idx="1566">
                  <c:v>142.30000000000001</c:v>
                </c:pt>
                <c:pt idx="1567">
                  <c:v>301.7</c:v>
                </c:pt>
                <c:pt idx="1568">
                  <c:v>286</c:v>
                </c:pt>
                <c:pt idx="1569">
                  <c:v>270.60000000000002</c:v>
                </c:pt>
                <c:pt idx="1570">
                  <c:v>271.7</c:v>
                </c:pt>
                <c:pt idx="1571">
                  <c:v>160.1</c:v>
                </c:pt>
                <c:pt idx="1572">
                  <c:v>252.2</c:v>
                </c:pt>
                <c:pt idx="1573">
                  <c:v>271.8</c:v>
                </c:pt>
                <c:pt idx="1574">
                  <c:v>261.5</c:v>
                </c:pt>
                <c:pt idx="1575">
                  <c:v>187.1</c:v>
                </c:pt>
                <c:pt idx="1576">
                  <c:v>253.8</c:v>
                </c:pt>
                <c:pt idx="1577">
                  <c:v>149.6</c:v>
                </c:pt>
                <c:pt idx="1578">
                  <c:v>273</c:v>
                </c:pt>
                <c:pt idx="1579">
                  <c:v>252.7</c:v>
                </c:pt>
                <c:pt idx="1580">
                  <c:v>219.1</c:v>
                </c:pt>
                <c:pt idx="1581">
                  <c:v>123.9</c:v>
                </c:pt>
                <c:pt idx="1582">
                  <c:v>119.3</c:v>
                </c:pt>
                <c:pt idx="1583">
                  <c:v>252.4</c:v>
                </c:pt>
                <c:pt idx="1584">
                  <c:v>230.9</c:v>
                </c:pt>
                <c:pt idx="1585">
                  <c:v>196.2</c:v>
                </c:pt>
                <c:pt idx="1586">
                  <c:v>165.4</c:v>
                </c:pt>
                <c:pt idx="1587">
                  <c:v>149.1</c:v>
                </c:pt>
                <c:pt idx="1588">
                  <c:v>236.4</c:v>
                </c:pt>
                <c:pt idx="1589">
                  <c:v>226.6</c:v>
                </c:pt>
                <c:pt idx="1590">
                  <c:v>172.4</c:v>
                </c:pt>
                <c:pt idx="1591">
                  <c:v>200.6</c:v>
                </c:pt>
                <c:pt idx="1592">
                  <c:v>231.9</c:v>
                </c:pt>
                <c:pt idx="1593">
                  <c:v>175</c:v>
                </c:pt>
                <c:pt idx="1594">
                  <c:v>107.1</c:v>
                </c:pt>
                <c:pt idx="1595">
                  <c:v>282.8</c:v>
                </c:pt>
                <c:pt idx="1596">
                  <c:v>141.1</c:v>
                </c:pt>
                <c:pt idx="1597">
                  <c:v>242.8</c:v>
                </c:pt>
                <c:pt idx="1598">
                  <c:v>134.9</c:v>
                </c:pt>
                <c:pt idx="1599">
                  <c:v>184.9</c:v>
                </c:pt>
                <c:pt idx="1600">
                  <c:v>254.5</c:v>
                </c:pt>
                <c:pt idx="1601">
                  <c:v>137</c:v>
                </c:pt>
                <c:pt idx="1602">
                  <c:v>165.6</c:v>
                </c:pt>
                <c:pt idx="1603">
                  <c:v>210.2</c:v>
                </c:pt>
                <c:pt idx="1604">
                  <c:v>187.1</c:v>
                </c:pt>
                <c:pt idx="1605">
                  <c:v>189.5</c:v>
                </c:pt>
                <c:pt idx="1606">
                  <c:v>88.6</c:v>
                </c:pt>
                <c:pt idx="1607">
                  <c:v>256</c:v>
                </c:pt>
                <c:pt idx="1608">
                  <c:v>211.2</c:v>
                </c:pt>
                <c:pt idx="1609">
                  <c:v>195.8</c:v>
                </c:pt>
                <c:pt idx="1610">
                  <c:v>119.6</c:v>
                </c:pt>
                <c:pt idx="1611">
                  <c:v>205.3</c:v>
                </c:pt>
                <c:pt idx="1612">
                  <c:v>152.19999999999999</c:v>
                </c:pt>
                <c:pt idx="1613">
                  <c:v>65.2</c:v>
                </c:pt>
                <c:pt idx="1614">
                  <c:v>237.3</c:v>
                </c:pt>
                <c:pt idx="1615">
                  <c:v>153.30000000000001</c:v>
                </c:pt>
                <c:pt idx="1616">
                  <c:v>225.1</c:v>
                </c:pt>
                <c:pt idx="1617">
                  <c:v>230.3</c:v>
                </c:pt>
                <c:pt idx="1618">
                  <c:v>217.4</c:v>
                </c:pt>
                <c:pt idx="1619">
                  <c:v>169.1</c:v>
                </c:pt>
                <c:pt idx="1620">
                  <c:v>113.2</c:v>
                </c:pt>
                <c:pt idx="1621">
                  <c:v>198.7</c:v>
                </c:pt>
                <c:pt idx="1622">
                  <c:v>132.30000000000001</c:v>
                </c:pt>
                <c:pt idx="1623">
                  <c:v>200.1</c:v>
                </c:pt>
                <c:pt idx="1624">
                  <c:v>176.3</c:v>
                </c:pt>
                <c:pt idx="1625">
                  <c:v>215.6</c:v>
                </c:pt>
                <c:pt idx="1626">
                  <c:v>202.8</c:v>
                </c:pt>
                <c:pt idx="1627">
                  <c:v>126.8</c:v>
                </c:pt>
                <c:pt idx="1628">
                  <c:v>152.9</c:v>
                </c:pt>
                <c:pt idx="1629">
                  <c:v>204.2</c:v>
                </c:pt>
                <c:pt idx="1630">
                  <c:v>90.5</c:v>
                </c:pt>
                <c:pt idx="1631">
                  <c:v>275</c:v>
                </c:pt>
                <c:pt idx="1632">
                  <c:v>159.5</c:v>
                </c:pt>
                <c:pt idx="1633">
                  <c:v>209.1</c:v>
                </c:pt>
                <c:pt idx="1634">
                  <c:v>187.9</c:v>
                </c:pt>
                <c:pt idx="1635">
                  <c:v>214.2</c:v>
                </c:pt>
                <c:pt idx="1636">
                  <c:v>256.5</c:v>
                </c:pt>
                <c:pt idx="1637">
                  <c:v>301.5</c:v>
                </c:pt>
                <c:pt idx="1638">
                  <c:v>167</c:v>
                </c:pt>
                <c:pt idx="1639">
                  <c:v>113.3</c:v>
                </c:pt>
                <c:pt idx="1640">
                  <c:v>155</c:v>
                </c:pt>
                <c:pt idx="1641">
                  <c:v>188.4</c:v>
                </c:pt>
                <c:pt idx="1642">
                  <c:v>227.1</c:v>
                </c:pt>
                <c:pt idx="1643">
                  <c:v>162.6</c:v>
                </c:pt>
                <c:pt idx="1644">
                  <c:v>200.5</c:v>
                </c:pt>
                <c:pt idx="1645">
                  <c:v>175.6</c:v>
                </c:pt>
                <c:pt idx="1646">
                  <c:v>205.3</c:v>
                </c:pt>
                <c:pt idx="1647">
                  <c:v>257.39999999999998</c:v>
                </c:pt>
                <c:pt idx="1648">
                  <c:v>202.8</c:v>
                </c:pt>
                <c:pt idx="1649">
                  <c:v>211.6</c:v>
                </c:pt>
                <c:pt idx="1650">
                  <c:v>243</c:v>
                </c:pt>
                <c:pt idx="1651">
                  <c:v>268.8</c:v>
                </c:pt>
                <c:pt idx="1652">
                  <c:v>133.4</c:v>
                </c:pt>
                <c:pt idx="1653">
                  <c:v>176.5</c:v>
                </c:pt>
                <c:pt idx="1654">
                  <c:v>225.3</c:v>
                </c:pt>
                <c:pt idx="1655">
                  <c:v>278.5</c:v>
                </c:pt>
                <c:pt idx="1656">
                  <c:v>206.9</c:v>
                </c:pt>
                <c:pt idx="1657">
                  <c:v>207</c:v>
                </c:pt>
                <c:pt idx="1658">
                  <c:v>204.1</c:v>
                </c:pt>
                <c:pt idx="1659">
                  <c:v>120</c:v>
                </c:pt>
                <c:pt idx="1660">
                  <c:v>267.8</c:v>
                </c:pt>
                <c:pt idx="1661">
                  <c:v>49.2</c:v>
                </c:pt>
                <c:pt idx="1662">
                  <c:v>249.6</c:v>
                </c:pt>
                <c:pt idx="1663">
                  <c:v>199.4</c:v>
                </c:pt>
                <c:pt idx="1664">
                  <c:v>188.3</c:v>
                </c:pt>
                <c:pt idx="1665">
                  <c:v>169.9</c:v>
                </c:pt>
                <c:pt idx="1666">
                  <c:v>184.9</c:v>
                </c:pt>
                <c:pt idx="1667">
                  <c:v>246.2</c:v>
                </c:pt>
                <c:pt idx="1668">
                  <c:v>184.1</c:v>
                </c:pt>
                <c:pt idx="1669">
                  <c:v>212.9</c:v>
                </c:pt>
                <c:pt idx="1670">
                  <c:v>310.60000000000002</c:v>
                </c:pt>
                <c:pt idx="1671">
                  <c:v>255.9</c:v>
                </c:pt>
                <c:pt idx="1672">
                  <c:v>239.7</c:v>
                </c:pt>
                <c:pt idx="1673">
                  <c:v>161.5</c:v>
                </c:pt>
                <c:pt idx="1674">
                  <c:v>149.1</c:v>
                </c:pt>
                <c:pt idx="1675">
                  <c:v>208.9</c:v>
                </c:pt>
                <c:pt idx="1676">
                  <c:v>168.5</c:v>
                </c:pt>
                <c:pt idx="1677">
                  <c:v>178.6</c:v>
                </c:pt>
                <c:pt idx="1678">
                  <c:v>248.1</c:v>
                </c:pt>
                <c:pt idx="1679">
                  <c:v>255.6</c:v>
                </c:pt>
                <c:pt idx="1680">
                  <c:v>230.4</c:v>
                </c:pt>
                <c:pt idx="1681">
                  <c:v>226.1</c:v>
                </c:pt>
                <c:pt idx="1682">
                  <c:v>228.3</c:v>
                </c:pt>
                <c:pt idx="1683">
                  <c:v>136.4</c:v>
                </c:pt>
                <c:pt idx="1684">
                  <c:v>167.2</c:v>
                </c:pt>
                <c:pt idx="1685">
                  <c:v>185.7</c:v>
                </c:pt>
                <c:pt idx="1686">
                  <c:v>262.3</c:v>
                </c:pt>
                <c:pt idx="1687">
                  <c:v>148.5</c:v>
                </c:pt>
                <c:pt idx="1688">
                  <c:v>266.3</c:v>
                </c:pt>
                <c:pt idx="1689">
                  <c:v>157.6</c:v>
                </c:pt>
                <c:pt idx="1690">
                  <c:v>258.10000000000002</c:v>
                </c:pt>
                <c:pt idx="1691">
                  <c:v>299.8</c:v>
                </c:pt>
                <c:pt idx="1692">
                  <c:v>130.1</c:v>
                </c:pt>
                <c:pt idx="1693">
                  <c:v>193.8</c:v>
                </c:pt>
                <c:pt idx="1694">
                  <c:v>194.6</c:v>
                </c:pt>
                <c:pt idx="1695">
                  <c:v>161.69999999999999</c:v>
                </c:pt>
                <c:pt idx="1696">
                  <c:v>178.2</c:v>
                </c:pt>
                <c:pt idx="1697">
                  <c:v>186.6</c:v>
                </c:pt>
                <c:pt idx="1698">
                  <c:v>161.69999999999999</c:v>
                </c:pt>
                <c:pt idx="1699">
                  <c:v>204.6</c:v>
                </c:pt>
                <c:pt idx="1700">
                  <c:v>136</c:v>
                </c:pt>
                <c:pt idx="1701">
                  <c:v>233.2</c:v>
                </c:pt>
                <c:pt idx="1702">
                  <c:v>210.1</c:v>
                </c:pt>
                <c:pt idx="1703">
                  <c:v>185.3</c:v>
                </c:pt>
                <c:pt idx="1704">
                  <c:v>189.6</c:v>
                </c:pt>
                <c:pt idx="1705">
                  <c:v>123.5</c:v>
                </c:pt>
                <c:pt idx="1706">
                  <c:v>190</c:v>
                </c:pt>
                <c:pt idx="1707">
                  <c:v>172</c:v>
                </c:pt>
                <c:pt idx="1708">
                  <c:v>148.1</c:v>
                </c:pt>
                <c:pt idx="1709">
                  <c:v>260.2</c:v>
                </c:pt>
                <c:pt idx="1710">
                  <c:v>246.8</c:v>
                </c:pt>
                <c:pt idx="1711">
                  <c:v>178.2</c:v>
                </c:pt>
                <c:pt idx="1712">
                  <c:v>99.5</c:v>
                </c:pt>
                <c:pt idx="1713">
                  <c:v>216.9</c:v>
                </c:pt>
                <c:pt idx="1714">
                  <c:v>193.6</c:v>
                </c:pt>
                <c:pt idx="1715">
                  <c:v>194</c:v>
                </c:pt>
                <c:pt idx="1716">
                  <c:v>185.8</c:v>
                </c:pt>
                <c:pt idx="1717">
                  <c:v>151.69999999999999</c:v>
                </c:pt>
                <c:pt idx="1718">
                  <c:v>208.2</c:v>
                </c:pt>
                <c:pt idx="1719">
                  <c:v>280.10000000000002</c:v>
                </c:pt>
                <c:pt idx="1720">
                  <c:v>246</c:v>
                </c:pt>
                <c:pt idx="1721">
                  <c:v>278.3</c:v>
                </c:pt>
                <c:pt idx="1722">
                  <c:v>279</c:v>
                </c:pt>
                <c:pt idx="1723">
                  <c:v>209.1</c:v>
                </c:pt>
                <c:pt idx="1724">
                  <c:v>289.60000000000002</c:v>
                </c:pt>
                <c:pt idx="1725">
                  <c:v>180.4</c:v>
                </c:pt>
                <c:pt idx="1726">
                  <c:v>240.2</c:v>
                </c:pt>
                <c:pt idx="1727">
                  <c:v>228.8</c:v>
                </c:pt>
                <c:pt idx="1728">
                  <c:v>209.6</c:v>
                </c:pt>
                <c:pt idx="1729">
                  <c:v>175.9</c:v>
                </c:pt>
                <c:pt idx="1730">
                  <c:v>263.39999999999998</c:v>
                </c:pt>
                <c:pt idx="1731">
                  <c:v>192.8</c:v>
                </c:pt>
                <c:pt idx="1732">
                  <c:v>167.5</c:v>
                </c:pt>
                <c:pt idx="1733">
                  <c:v>277</c:v>
                </c:pt>
                <c:pt idx="1734">
                  <c:v>193.6</c:v>
                </c:pt>
                <c:pt idx="1735">
                  <c:v>180.2</c:v>
                </c:pt>
                <c:pt idx="1736">
                  <c:v>168.8</c:v>
                </c:pt>
                <c:pt idx="1737">
                  <c:v>209.4</c:v>
                </c:pt>
                <c:pt idx="1738">
                  <c:v>120.7</c:v>
                </c:pt>
                <c:pt idx="1739">
                  <c:v>171.7</c:v>
                </c:pt>
                <c:pt idx="1740">
                  <c:v>213.8</c:v>
                </c:pt>
                <c:pt idx="1741">
                  <c:v>213.9</c:v>
                </c:pt>
                <c:pt idx="1742">
                  <c:v>220.9</c:v>
                </c:pt>
                <c:pt idx="1743">
                  <c:v>178.8</c:v>
                </c:pt>
                <c:pt idx="1744">
                  <c:v>242.4</c:v>
                </c:pt>
                <c:pt idx="1745">
                  <c:v>193.8</c:v>
                </c:pt>
                <c:pt idx="1746">
                  <c:v>267.10000000000002</c:v>
                </c:pt>
                <c:pt idx="1747">
                  <c:v>222.2</c:v>
                </c:pt>
                <c:pt idx="1748">
                  <c:v>127.7</c:v>
                </c:pt>
                <c:pt idx="1749">
                  <c:v>208.9</c:v>
                </c:pt>
                <c:pt idx="1750">
                  <c:v>237.4</c:v>
                </c:pt>
                <c:pt idx="1751">
                  <c:v>254.5</c:v>
                </c:pt>
                <c:pt idx="1752">
                  <c:v>230.9</c:v>
                </c:pt>
                <c:pt idx="1753">
                  <c:v>168.6</c:v>
                </c:pt>
                <c:pt idx="1754">
                  <c:v>250.8</c:v>
                </c:pt>
                <c:pt idx="1755">
                  <c:v>178.4</c:v>
                </c:pt>
                <c:pt idx="1756">
                  <c:v>314.39999999999998</c:v>
                </c:pt>
                <c:pt idx="1757">
                  <c:v>114.7</c:v>
                </c:pt>
                <c:pt idx="1758">
                  <c:v>240.5</c:v>
                </c:pt>
                <c:pt idx="1759">
                  <c:v>295.3</c:v>
                </c:pt>
                <c:pt idx="1760">
                  <c:v>139.1</c:v>
                </c:pt>
                <c:pt idx="1761">
                  <c:v>255.7</c:v>
                </c:pt>
                <c:pt idx="1762">
                  <c:v>135.80000000000001</c:v>
                </c:pt>
                <c:pt idx="1763">
                  <c:v>176.2</c:v>
                </c:pt>
                <c:pt idx="1764">
                  <c:v>200.2</c:v>
                </c:pt>
                <c:pt idx="1765">
                  <c:v>300.89999999999998</c:v>
                </c:pt>
                <c:pt idx="1766">
                  <c:v>94.4</c:v>
                </c:pt>
                <c:pt idx="1767">
                  <c:v>189.6</c:v>
                </c:pt>
                <c:pt idx="1768">
                  <c:v>181.6</c:v>
                </c:pt>
                <c:pt idx="1769">
                  <c:v>176.6</c:v>
                </c:pt>
                <c:pt idx="1770">
                  <c:v>153.19999999999999</c:v>
                </c:pt>
                <c:pt idx="1771">
                  <c:v>265.8</c:v>
                </c:pt>
                <c:pt idx="1772">
                  <c:v>212.5</c:v>
                </c:pt>
                <c:pt idx="1773">
                  <c:v>189.6</c:v>
                </c:pt>
                <c:pt idx="1774">
                  <c:v>318.7</c:v>
                </c:pt>
                <c:pt idx="1775">
                  <c:v>232.1</c:v>
                </c:pt>
                <c:pt idx="1776">
                  <c:v>141.1</c:v>
                </c:pt>
                <c:pt idx="1777">
                  <c:v>238.2</c:v>
                </c:pt>
                <c:pt idx="1778">
                  <c:v>113.3</c:v>
                </c:pt>
                <c:pt idx="1779">
                  <c:v>188.5</c:v>
                </c:pt>
                <c:pt idx="1780">
                  <c:v>274.7</c:v>
                </c:pt>
                <c:pt idx="1781">
                  <c:v>253.9</c:v>
                </c:pt>
                <c:pt idx="1782">
                  <c:v>165.9</c:v>
                </c:pt>
                <c:pt idx="1783">
                  <c:v>193.8</c:v>
                </c:pt>
                <c:pt idx="1784">
                  <c:v>216.3</c:v>
                </c:pt>
                <c:pt idx="1785">
                  <c:v>201.3</c:v>
                </c:pt>
                <c:pt idx="1786">
                  <c:v>185.1</c:v>
                </c:pt>
                <c:pt idx="1787">
                  <c:v>232.9</c:v>
                </c:pt>
                <c:pt idx="1788">
                  <c:v>160.6</c:v>
                </c:pt>
                <c:pt idx="1789">
                  <c:v>273.89999999999998</c:v>
                </c:pt>
                <c:pt idx="1790">
                  <c:v>212.2</c:v>
                </c:pt>
                <c:pt idx="1791">
                  <c:v>241.6</c:v>
                </c:pt>
                <c:pt idx="1792">
                  <c:v>176.7</c:v>
                </c:pt>
                <c:pt idx="1793">
                  <c:v>127</c:v>
                </c:pt>
                <c:pt idx="1794">
                  <c:v>209.4</c:v>
                </c:pt>
                <c:pt idx="1795">
                  <c:v>255.6</c:v>
                </c:pt>
                <c:pt idx="1796">
                  <c:v>168.5</c:v>
                </c:pt>
                <c:pt idx="1797">
                  <c:v>126.4</c:v>
                </c:pt>
                <c:pt idx="1798">
                  <c:v>162.5</c:v>
                </c:pt>
                <c:pt idx="1799">
                  <c:v>183</c:v>
                </c:pt>
                <c:pt idx="1800">
                  <c:v>242.4</c:v>
                </c:pt>
                <c:pt idx="1801">
                  <c:v>216.2</c:v>
                </c:pt>
                <c:pt idx="1802">
                  <c:v>276.2</c:v>
                </c:pt>
                <c:pt idx="1803">
                  <c:v>246.6</c:v>
                </c:pt>
                <c:pt idx="1804">
                  <c:v>157.6</c:v>
                </c:pt>
                <c:pt idx="1805">
                  <c:v>160.9</c:v>
                </c:pt>
                <c:pt idx="1806">
                  <c:v>180.4</c:v>
                </c:pt>
                <c:pt idx="1807">
                  <c:v>205.9</c:v>
                </c:pt>
                <c:pt idx="1808">
                  <c:v>106.5</c:v>
                </c:pt>
                <c:pt idx="1809">
                  <c:v>239.8</c:v>
                </c:pt>
                <c:pt idx="1810">
                  <c:v>251.8</c:v>
                </c:pt>
                <c:pt idx="1811">
                  <c:v>193</c:v>
                </c:pt>
                <c:pt idx="1812">
                  <c:v>224.8</c:v>
                </c:pt>
                <c:pt idx="1813">
                  <c:v>224.6</c:v>
                </c:pt>
                <c:pt idx="1814">
                  <c:v>221.3</c:v>
                </c:pt>
                <c:pt idx="1815">
                  <c:v>288.39999999999998</c:v>
                </c:pt>
                <c:pt idx="1816">
                  <c:v>206.2</c:v>
                </c:pt>
                <c:pt idx="1817">
                  <c:v>235</c:v>
                </c:pt>
                <c:pt idx="1818">
                  <c:v>207</c:v>
                </c:pt>
                <c:pt idx="1819">
                  <c:v>136.69999999999999</c:v>
                </c:pt>
                <c:pt idx="1820">
                  <c:v>217.9</c:v>
                </c:pt>
                <c:pt idx="1821">
                  <c:v>210.2</c:v>
                </c:pt>
                <c:pt idx="1822">
                  <c:v>170</c:v>
                </c:pt>
                <c:pt idx="1823">
                  <c:v>183.2</c:v>
                </c:pt>
                <c:pt idx="1824">
                  <c:v>167.7</c:v>
                </c:pt>
                <c:pt idx="1825">
                  <c:v>261.89999999999998</c:v>
                </c:pt>
                <c:pt idx="1826">
                  <c:v>224.7</c:v>
                </c:pt>
                <c:pt idx="1827">
                  <c:v>163.4</c:v>
                </c:pt>
                <c:pt idx="1828">
                  <c:v>304.60000000000002</c:v>
                </c:pt>
                <c:pt idx="1829">
                  <c:v>143.5</c:v>
                </c:pt>
                <c:pt idx="1830">
                  <c:v>139.19999999999999</c:v>
                </c:pt>
                <c:pt idx="1831">
                  <c:v>179.8</c:v>
                </c:pt>
                <c:pt idx="1832">
                  <c:v>246.5</c:v>
                </c:pt>
                <c:pt idx="1833">
                  <c:v>256.60000000000002</c:v>
                </c:pt>
                <c:pt idx="1834">
                  <c:v>192</c:v>
                </c:pt>
                <c:pt idx="1835">
                  <c:v>123.6</c:v>
                </c:pt>
                <c:pt idx="1836">
                  <c:v>264.39999999999998</c:v>
                </c:pt>
                <c:pt idx="1837">
                  <c:v>182.2</c:v>
                </c:pt>
                <c:pt idx="1838">
                  <c:v>339.9</c:v>
                </c:pt>
                <c:pt idx="1839">
                  <c:v>154.5</c:v>
                </c:pt>
                <c:pt idx="1840">
                  <c:v>298.5</c:v>
                </c:pt>
                <c:pt idx="1841">
                  <c:v>266.89999999999998</c:v>
                </c:pt>
                <c:pt idx="1842">
                  <c:v>252.5</c:v>
                </c:pt>
                <c:pt idx="1843">
                  <c:v>243.5</c:v>
                </c:pt>
                <c:pt idx="1844">
                  <c:v>204.1</c:v>
                </c:pt>
                <c:pt idx="1845">
                  <c:v>168.5</c:v>
                </c:pt>
                <c:pt idx="1846">
                  <c:v>197.4</c:v>
                </c:pt>
                <c:pt idx="1847">
                  <c:v>226.2</c:v>
                </c:pt>
                <c:pt idx="1848">
                  <c:v>211.5</c:v>
                </c:pt>
                <c:pt idx="1849">
                  <c:v>165.4</c:v>
                </c:pt>
                <c:pt idx="1850">
                  <c:v>210.4</c:v>
                </c:pt>
                <c:pt idx="1851">
                  <c:v>148.69999999999999</c:v>
                </c:pt>
                <c:pt idx="1852">
                  <c:v>263.2</c:v>
                </c:pt>
                <c:pt idx="1853">
                  <c:v>193.1</c:v>
                </c:pt>
                <c:pt idx="1854">
                  <c:v>123.9</c:v>
                </c:pt>
                <c:pt idx="1855">
                  <c:v>206</c:v>
                </c:pt>
                <c:pt idx="1856">
                  <c:v>284.5</c:v>
                </c:pt>
                <c:pt idx="1857">
                  <c:v>266.2</c:v>
                </c:pt>
                <c:pt idx="1858">
                  <c:v>149.69999999999999</c:v>
                </c:pt>
                <c:pt idx="1859">
                  <c:v>327.10000000000002</c:v>
                </c:pt>
                <c:pt idx="1860">
                  <c:v>173.3</c:v>
                </c:pt>
                <c:pt idx="1861">
                  <c:v>319</c:v>
                </c:pt>
                <c:pt idx="1862">
                  <c:v>177</c:v>
                </c:pt>
                <c:pt idx="1863">
                  <c:v>252</c:v>
                </c:pt>
                <c:pt idx="1864">
                  <c:v>170.6</c:v>
                </c:pt>
                <c:pt idx="1865">
                  <c:v>256.60000000000002</c:v>
                </c:pt>
                <c:pt idx="1866">
                  <c:v>230.4</c:v>
                </c:pt>
                <c:pt idx="1867">
                  <c:v>184.5</c:v>
                </c:pt>
                <c:pt idx="1868">
                  <c:v>292.39999999999998</c:v>
                </c:pt>
                <c:pt idx="1869">
                  <c:v>174.3</c:v>
                </c:pt>
                <c:pt idx="1870">
                  <c:v>123.5</c:v>
                </c:pt>
                <c:pt idx="1871">
                  <c:v>180.8</c:v>
                </c:pt>
                <c:pt idx="1872">
                  <c:v>197.8</c:v>
                </c:pt>
                <c:pt idx="1873">
                  <c:v>294.3</c:v>
                </c:pt>
                <c:pt idx="1874">
                  <c:v>119.7</c:v>
                </c:pt>
                <c:pt idx="1875">
                  <c:v>138</c:v>
                </c:pt>
                <c:pt idx="1876">
                  <c:v>236</c:v>
                </c:pt>
                <c:pt idx="1877">
                  <c:v>121</c:v>
                </c:pt>
                <c:pt idx="1878">
                  <c:v>220.6</c:v>
                </c:pt>
                <c:pt idx="1879">
                  <c:v>144.5</c:v>
                </c:pt>
                <c:pt idx="1880">
                  <c:v>190.2</c:v>
                </c:pt>
                <c:pt idx="1881">
                  <c:v>226.2</c:v>
                </c:pt>
                <c:pt idx="1882">
                  <c:v>303.39999999999998</c:v>
                </c:pt>
                <c:pt idx="1883">
                  <c:v>285.2</c:v>
                </c:pt>
                <c:pt idx="1884">
                  <c:v>187.2</c:v>
                </c:pt>
                <c:pt idx="1885">
                  <c:v>247.8</c:v>
                </c:pt>
                <c:pt idx="1886">
                  <c:v>248.9</c:v>
                </c:pt>
                <c:pt idx="1887">
                  <c:v>209</c:v>
                </c:pt>
                <c:pt idx="1888">
                  <c:v>159.4</c:v>
                </c:pt>
                <c:pt idx="1889">
                  <c:v>143.1</c:v>
                </c:pt>
                <c:pt idx="1890">
                  <c:v>134.30000000000001</c:v>
                </c:pt>
                <c:pt idx="1891">
                  <c:v>188.8</c:v>
                </c:pt>
                <c:pt idx="1892">
                  <c:v>212.2</c:v>
                </c:pt>
                <c:pt idx="1893">
                  <c:v>223.5</c:v>
                </c:pt>
                <c:pt idx="1894">
                  <c:v>216.4</c:v>
                </c:pt>
                <c:pt idx="1895">
                  <c:v>250.7</c:v>
                </c:pt>
                <c:pt idx="1896">
                  <c:v>205</c:v>
                </c:pt>
                <c:pt idx="1897">
                  <c:v>109.6</c:v>
                </c:pt>
                <c:pt idx="1898">
                  <c:v>155.6</c:v>
                </c:pt>
                <c:pt idx="1899">
                  <c:v>192.6</c:v>
                </c:pt>
                <c:pt idx="1900">
                  <c:v>185.7</c:v>
                </c:pt>
                <c:pt idx="1901">
                  <c:v>152.69999999999999</c:v>
                </c:pt>
                <c:pt idx="1902">
                  <c:v>120.5</c:v>
                </c:pt>
                <c:pt idx="1903">
                  <c:v>179.3</c:v>
                </c:pt>
                <c:pt idx="1904">
                  <c:v>180.4</c:v>
                </c:pt>
                <c:pt idx="1905">
                  <c:v>198.6</c:v>
                </c:pt>
                <c:pt idx="1906">
                  <c:v>199.7</c:v>
                </c:pt>
                <c:pt idx="1907">
                  <c:v>144.1</c:v>
                </c:pt>
                <c:pt idx="1908">
                  <c:v>224.9</c:v>
                </c:pt>
                <c:pt idx="1909">
                  <c:v>171</c:v>
                </c:pt>
                <c:pt idx="1910">
                  <c:v>161.9</c:v>
                </c:pt>
                <c:pt idx="1911">
                  <c:v>211.5</c:v>
                </c:pt>
                <c:pt idx="1912">
                  <c:v>209.9</c:v>
                </c:pt>
                <c:pt idx="1913">
                  <c:v>209.1</c:v>
                </c:pt>
                <c:pt idx="1914">
                  <c:v>177.6</c:v>
                </c:pt>
                <c:pt idx="1915">
                  <c:v>211.5</c:v>
                </c:pt>
                <c:pt idx="1916">
                  <c:v>164.5</c:v>
                </c:pt>
                <c:pt idx="1917">
                  <c:v>202.9</c:v>
                </c:pt>
                <c:pt idx="1918">
                  <c:v>69.2</c:v>
                </c:pt>
                <c:pt idx="1919">
                  <c:v>181.4</c:v>
                </c:pt>
                <c:pt idx="1920">
                  <c:v>167.4</c:v>
                </c:pt>
                <c:pt idx="1921">
                  <c:v>233.5</c:v>
                </c:pt>
                <c:pt idx="1922">
                  <c:v>195.6</c:v>
                </c:pt>
                <c:pt idx="1923">
                  <c:v>147.69999999999999</c:v>
                </c:pt>
                <c:pt idx="1924">
                  <c:v>203.4</c:v>
                </c:pt>
                <c:pt idx="1925">
                  <c:v>329.3</c:v>
                </c:pt>
                <c:pt idx="1926">
                  <c:v>184.1</c:v>
                </c:pt>
                <c:pt idx="1927">
                  <c:v>236.8</c:v>
                </c:pt>
                <c:pt idx="1928">
                  <c:v>203.7</c:v>
                </c:pt>
                <c:pt idx="1929">
                  <c:v>253.2</c:v>
                </c:pt>
                <c:pt idx="1930">
                  <c:v>216.3</c:v>
                </c:pt>
                <c:pt idx="1931">
                  <c:v>191</c:v>
                </c:pt>
                <c:pt idx="1932">
                  <c:v>173.6</c:v>
                </c:pt>
                <c:pt idx="1933">
                  <c:v>231.2</c:v>
                </c:pt>
                <c:pt idx="1934">
                  <c:v>262.10000000000002</c:v>
                </c:pt>
                <c:pt idx="1935">
                  <c:v>159</c:v>
                </c:pt>
                <c:pt idx="1936">
                  <c:v>209.5</c:v>
                </c:pt>
                <c:pt idx="1937">
                  <c:v>145.1</c:v>
                </c:pt>
                <c:pt idx="1938">
                  <c:v>205.1</c:v>
                </c:pt>
                <c:pt idx="1939">
                  <c:v>248.5</c:v>
                </c:pt>
                <c:pt idx="1940">
                  <c:v>252.3</c:v>
                </c:pt>
                <c:pt idx="1941">
                  <c:v>185.5</c:v>
                </c:pt>
                <c:pt idx="1942">
                  <c:v>313.7</c:v>
                </c:pt>
                <c:pt idx="1943">
                  <c:v>212.5</c:v>
                </c:pt>
                <c:pt idx="1944">
                  <c:v>120.5</c:v>
                </c:pt>
                <c:pt idx="1945">
                  <c:v>169.9</c:v>
                </c:pt>
                <c:pt idx="1946">
                  <c:v>185.5</c:v>
                </c:pt>
                <c:pt idx="1947">
                  <c:v>167.3</c:v>
                </c:pt>
                <c:pt idx="1948">
                  <c:v>155.1</c:v>
                </c:pt>
                <c:pt idx="1949">
                  <c:v>292.7</c:v>
                </c:pt>
                <c:pt idx="1950">
                  <c:v>259.89999999999998</c:v>
                </c:pt>
                <c:pt idx="1951">
                  <c:v>236.8</c:v>
                </c:pt>
                <c:pt idx="1952">
                  <c:v>195.1</c:v>
                </c:pt>
                <c:pt idx="1953">
                  <c:v>191.3</c:v>
                </c:pt>
                <c:pt idx="1954">
                  <c:v>115.9</c:v>
                </c:pt>
                <c:pt idx="1955">
                  <c:v>177.9</c:v>
                </c:pt>
                <c:pt idx="1956">
                  <c:v>238</c:v>
                </c:pt>
                <c:pt idx="1957">
                  <c:v>219</c:v>
                </c:pt>
                <c:pt idx="1958">
                  <c:v>276.8</c:v>
                </c:pt>
                <c:pt idx="1959">
                  <c:v>202.5</c:v>
                </c:pt>
                <c:pt idx="1960">
                  <c:v>159.30000000000001</c:v>
                </c:pt>
                <c:pt idx="1961">
                  <c:v>200.7</c:v>
                </c:pt>
                <c:pt idx="1962">
                  <c:v>173.8</c:v>
                </c:pt>
                <c:pt idx="1963">
                  <c:v>303.8</c:v>
                </c:pt>
                <c:pt idx="1964">
                  <c:v>233.8</c:v>
                </c:pt>
                <c:pt idx="1965">
                  <c:v>242.2</c:v>
                </c:pt>
                <c:pt idx="1966">
                  <c:v>196.2</c:v>
                </c:pt>
                <c:pt idx="1967">
                  <c:v>187.4</c:v>
                </c:pt>
                <c:pt idx="1968">
                  <c:v>246.7</c:v>
                </c:pt>
                <c:pt idx="1969">
                  <c:v>66</c:v>
                </c:pt>
                <c:pt idx="1970">
                  <c:v>187</c:v>
                </c:pt>
                <c:pt idx="1971">
                  <c:v>253</c:v>
                </c:pt>
                <c:pt idx="1972">
                  <c:v>205.2</c:v>
                </c:pt>
                <c:pt idx="1973">
                  <c:v>263</c:v>
                </c:pt>
                <c:pt idx="1974">
                  <c:v>265.8</c:v>
                </c:pt>
                <c:pt idx="1975">
                  <c:v>203.7</c:v>
                </c:pt>
                <c:pt idx="1976">
                  <c:v>230.7</c:v>
                </c:pt>
                <c:pt idx="1977">
                  <c:v>237</c:v>
                </c:pt>
                <c:pt idx="1978">
                  <c:v>117.9</c:v>
                </c:pt>
                <c:pt idx="1979">
                  <c:v>131.80000000000001</c:v>
                </c:pt>
                <c:pt idx="1980">
                  <c:v>238.1</c:v>
                </c:pt>
                <c:pt idx="1981">
                  <c:v>198.4</c:v>
                </c:pt>
                <c:pt idx="1982">
                  <c:v>164.9</c:v>
                </c:pt>
                <c:pt idx="1983">
                  <c:v>146.9</c:v>
                </c:pt>
                <c:pt idx="1984">
                  <c:v>203.2</c:v>
                </c:pt>
                <c:pt idx="1985">
                  <c:v>312.8</c:v>
                </c:pt>
                <c:pt idx="1986">
                  <c:v>335.7</c:v>
                </c:pt>
                <c:pt idx="1987">
                  <c:v>188</c:v>
                </c:pt>
                <c:pt idx="1988">
                  <c:v>260.7</c:v>
                </c:pt>
                <c:pt idx="1989">
                  <c:v>189.8</c:v>
                </c:pt>
                <c:pt idx="1990">
                  <c:v>153.6</c:v>
                </c:pt>
                <c:pt idx="1991">
                  <c:v>170</c:v>
                </c:pt>
                <c:pt idx="1992">
                  <c:v>281.3</c:v>
                </c:pt>
                <c:pt idx="1993">
                  <c:v>137.9</c:v>
                </c:pt>
                <c:pt idx="1994">
                  <c:v>149.9</c:v>
                </c:pt>
                <c:pt idx="1995">
                  <c:v>171.6</c:v>
                </c:pt>
                <c:pt idx="1996">
                  <c:v>219.6</c:v>
                </c:pt>
                <c:pt idx="1997">
                  <c:v>112.9</c:v>
                </c:pt>
                <c:pt idx="1998">
                  <c:v>263</c:v>
                </c:pt>
                <c:pt idx="1999">
                  <c:v>244</c:v>
                </c:pt>
                <c:pt idx="2000">
                  <c:v>211.1</c:v>
                </c:pt>
                <c:pt idx="2001">
                  <c:v>225.9</c:v>
                </c:pt>
                <c:pt idx="2002">
                  <c:v>289.7</c:v>
                </c:pt>
                <c:pt idx="2003">
                  <c:v>197</c:v>
                </c:pt>
                <c:pt idx="2004">
                  <c:v>217.4</c:v>
                </c:pt>
                <c:pt idx="2005">
                  <c:v>199.4</c:v>
                </c:pt>
                <c:pt idx="2006">
                  <c:v>95.6</c:v>
                </c:pt>
                <c:pt idx="2007">
                  <c:v>231.7</c:v>
                </c:pt>
                <c:pt idx="2008">
                  <c:v>157.30000000000001</c:v>
                </c:pt>
                <c:pt idx="2009">
                  <c:v>273</c:v>
                </c:pt>
                <c:pt idx="2010">
                  <c:v>238.6</c:v>
                </c:pt>
                <c:pt idx="2011">
                  <c:v>147.4</c:v>
                </c:pt>
                <c:pt idx="2012">
                  <c:v>198.9</c:v>
                </c:pt>
                <c:pt idx="2013">
                  <c:v>160.30000000000001</c:v>
                </c:pt>
                <c:pt idx="2014">
                  <c:v>168.8</c:v>
                </c:pt>
                <c:pt idx="2015">
                  <c:v>200.9</c:v>
                </c:pt>
                <c:pt idx="2016">
                  <c:v>154.6</c:v>
                </c:pt>
                <c:pt idx="2017">
                  <c:v>152.69999999999999</c:v>
                </c:pt>
                <c:pt idx="2018">
                  <c:v>194</c:v>
                </c:pt>
                <c:pt idx="2019">
                  <c:v>230.2</c:v>
                </c:pt>
                <c:pt idx="2020">
                  <c:v>232.2</c:v>
                </c:pt>
                <c:pt idx="2021">
                  <c:v>164.5</c:v>
                </c:pt>
                <c:pt idx="2022">
                  <c:v>233.7</c:v>
                </c:pt>
                <c:pt idx="2023">
                  <c:v>132.80000000000001</c:v>
                </c:pt>
                <c:pt idx="2024">
                  <c:v>131.1</c:v>
                </c:pt>
                <c:pt idx="2025">
                  <c:v>183</c:v>
                </c:pt>
                <c:pt idx="2026">
                  <c:v>233.5</c:v>
                </c:pt>
                <c:pt idx="2027">
                  <c:v>265.7</c:v>
                </c:pt>
                <c:pt idx="2028">
                  <c:v>251.7</c:v>
                </c:pt>
                <c:pt idx="2029">
                  <c:v>184.3</c:v>
                </c:pt>
                <c:pt idx="2030">
                  <c:v>109.6</c:v>
                </c:pt>
                <c:pt idx="2031">
                  <c:v>284.7</c:v>
                </c:pt>
                <c:pt idx="2032">
                  <c:v>213.2</c:v>
                </c:pt>
                <c:pt idx="2033">
                  <c:v>80.599999999999994</c:v>
                </c:pt>
                <c:pt idx="2034">
                  <c:v>174.9</c:v>
                </c:pt>
                <c:pt idx="2035">
                  <c:v>194.8</c:v>
                </c:pt>
                <c:pt idx="2036">
                  <c:v>108.5</c:v>
                </c:pt>
                <c:pt idx="2037">
                  <c:v>155.30000000000001</c:v>
                </c:pt>
                <c:pt idx="2038">
                  <c:v>143</c:v>
                </c:pt>
                <c:pt idx="2039">
                  <c:v>293.60000000000002</c:v>
                </c:pt>
                <c:pt idx="2040">
                  <c:v>281.7</c:v>
                </c:pt>
                <c:pt idx="2041">
                  <c:v>212.2</c:v>
                </c:pt>
                <c:pt idx="2042">
                  <c:v>198.4</c:v>
                </c:pt>
                <c:pt idx="2043">
                  <c:v>176.6</c:v>
                </c:pt>
                <c:pt idx="2044">
                  <c:v>203.7</c:v>
                </c:pt>
                <c:pt idx="2045">
                  <c:v>287.89999999999998</c:v>
                </c:pt>
                <c:pt idx="2046">
                  <c:v>200.3</c:v>
                </c:pt>
                <c:pt idx="2047">
                  <c:v>153.30000000000001</c:v>
                </c:pt>
                <c:pt idx="2048">
                  <c:v>285.2</c:v>
                </c:pt>
                <c:pt idx="2049">
                  <c:v>220.8</c:v>
                </c:pt>
                <c:pt idx="2050">
                  <c:v>276.10000000000002</c:v>
                </c:pt>
                <c:pt idx="2051">
                  <c:v>165.1</c:v>
                </c:pt>
                <c:pt idx="2052">
                  <c:v>198.5</c:v>
                </c:pt>
                <c:pt idx="2053">
                  <c:v>147.30000000000001</c:v>
                </c:pt>
                <c:pt idx="2054">
                  <c:v>161</c:v>
                </c:pt>
                <c:pt idx="2055">
                  <c:v>256.8</c:v>
                </c:pt>
                <c:pt idx="2056">
                  <c:v>186.7</c:v>
                </c:pt>
                <c:pt idx="2057">
                  <c:v>153.1</c:v>
                </c:pt>
                <c:pt idx="2058">
                  <c:v>133.9</c:v>
                </c:pt>
                <c:pt idx="2059">
                  <c:v>236.2</c:v>
                </c:pt>
                <c:pt idx="2060">
                  <c:v>196.3</c:v>
                </c:pt>
                <c:pt idx="2061">
                  <c:v>197.4</c:v>
                </c:pt>
                <c:pt idx="2062">
                  <c:v>237.3</c:v>
                </c:pt>
                <c:pt idx="2063">
                  <c:v>202.3</c:v>
                </c:pt>
                <c:pt idx="2064">
                  <c:v>210.2</c:v>
                </c:pt>
                <c:pt idx="2065">
                  <c:v>209.6</c:v>
                </c:pt>
                <c:pt idx="2066">
                  <c:v>247.7</c:v>
                </c:pt>
                <c:pt idx="2067">
                  <c:v>193.6</c:v>
                </c:pt>
                <c:pt idx="2068">
                  <c:v>259.3</c:v>
                </c:pt>
                <c:pt idx="2069">
                  <c:v>207.7</c:v>
                </c:pt>
                <c:pt idx="2070">
                  <c:v>242.7</c:v>
                </c:pt>
                <c:pt idx="2071">
                  <c:v>229</c:v>
                </c:pt>
                <c:pt idx="2072">
                  <c:v>249.3</c:v>
                </c:pt>
                <c:pt idx="2073">
                  <c:v>242.3</c:v>
                </c:pt>
                <c:pt idx="2074">
                  <c:v>168.6</c:v>
                </c:pt>
                <c:pt idx="2075">
                  <c:v>184.8</c:v>
                </c:pt>
                <c:pt idx="2076">
                  <c:v>111.6</c:v>
                </c:pt>
                <c:pt idx="2077">
                  <c:v>153.19999999999999</c:v>
                </c:pt>
                <c:pt idx="2078">
                  <c:v>149.30000000000001</c:v>
                </c:pt>
                <c:pt idx="2079">
                  <c:v>279.3</c:v>
                </c:pt>
                <c:pt idx="2080">
                  <c:v>201</c:v>
                </c:pt>
                <c:pt idx="2081">
                  <c:v>156</c:v>
                </c:pt>
                <c:pt idx="2082">
                  <c:v>129.19999999999999</c:v>
                </c:pt>
                <c:pt idx="2083">
                  <c:v>91.2</c:v>
                </c:pt>
                <c:pt idx="2084">
                  <c:v>225</c:v>
                </c:pt>
                <c:pt idx="2085">
                  <c:v>230.5</c:v>
                </c:pt>
                <c:pt idx="2086">
                  <c:v>222</c:v>
                </c:pt>
                <c:pt idx="2087">
                  <c:v>211.7</c:v>
                </c:pt>
                <c:pt idx="2088">
                  <c:v>246.8</c:v>
                </c:pt>
                <c:pt idx="2089">
                  <c:v>249.1</c:v>
                </c:pt>
                <c:pt idx="2090">
                  <c:v>181.8</c:v>
                </c:pt>
                <c:pt idx="2091">
                  <c:v>217.5</c:v>
                </c:pt>
                <c:pt idx="2092">
                  <c:v>176.7</c:v>
                </c:pt>
                <c:pt idx="2093">
                  <c:v>153.1</c:v>
                </c:pt>
                <c:pt idx="2094">
                  <c:v>179.9</c:v>
                </c:pt>
                <c:pt idx="2095">
                  <c:v>164.5</c:v>
                </c:pt>
                <c:pt idx="2096">
                  <c:v>173.7</c:v>
                </c:pt>
                <c:pt idx="2097">
                  <c:v>145.80000000000001</c:v>
                </c:pt>
                <c:pt idx="2098">
                  <c:v>170.5</c:v>
                </c:pt>
                <c:pt idx="2099">
                  <c:v>140.4</c:v>
                </c:pt>
                <c:pt idx="2100">
                  <c:v>244.9</c:v>
                </c:pt>
                <c:pt idx="2101">
                  <c:v>161.9</c:v>
                </c:pt>
                <c:pt idx="2102">
                  <c:v>169.5</c:v>
                </c:pt>
                <c:pt idx="2103">
                  <c:v>225.8</c:v>
                </c:pt>
                <c:pt idx="2104">
                  <c:v>268.3</c:v>
                </c:pt>
                <c:pt idx="2105">
                  <c:v>150.30000000000001</c:v>
                </c:pt>
                <c:pt idx="2106">
                  <c:v>171.7</c:v>
                </c:pt>
                <c:pt idx="2107">
                  <c:v>287.39999999999998</c:v>
                </c:pt>
                <c:pt idx="2108">
                  <c:v>156.5</c:v>
                </c:pt>
                <c:pt idx="2109">
                  <c:v>293.8</c:v>
                </c:pt>
                <c:pt idx="2110">
                  <c:v>206.9</c:v>
                </c:pt>
                <c:pt idx="2111">
                  <c:v>153</c:v>
                </c:pt>
                <c:pt idx="2112">
                  <c:v>286.7</c:v>
                </c:pt>
                <c:pt idx="2113">
                  <c:v>276.5</c:v>
                </c:pt>
                <c:pt idx="2114">
                  <c:v>263.5</c:v>
                </c:pt>
                <c:pt idx="2115">
                  <c:v>131.19999999999999</c:v>
                </c:pt>
                <c:pt idx="2116">
                  <c:v>182.4</c:v>
                </c:pt>
                <c:pt idx="2117">
                  <c:v>211</c:v>
                </c:pt>
                <c:pt idx="2118">
                  <c:v>266.89999999999998</c:v>
                </c:pt>
                <c:pt idx="2119">
                  <c:v>141.9</c:v>
                </c:pt>
                <c:pt idx="2120">
                  <c:v>161.9</c:v>
                </c:pt>
                <c:pt idx="2121">
                  <c:v>149.5</c:v>
                </c:pt>
                <c:pt idx="2122">
                  <c:v>167.3</c:v>
                </c:pt>
                <c:pt idx="2123">
                  <c:v>201.4</c:v>
                </c:pt>
                <c:pt idx="2124">
                  <c:v>156</c:v>
                </c:pt>
                <c:pt idx="2125">
                  <c:v>226.1</c:v>
                </c:pt>
                <c:pt idx="2126">
                  <c:v>241.8</c:v>
                </c:pt>
                <c:pt idx="2127">
                  <c:v>257.2</c:v>
                </c:pt>
                <c:pt idx="2128">
                  <c:v>179.2</c:v>
                </c:pt>
                <c:pt idx="2129">
                  <c:v>212</c:v>
                </c:pt>
                <c:pt idx="2130">
                  <c:v>163.19999999999999</c:v>
                </c:pt>
                <c:pt idx="2131">
                  <c:v>136.1</c:v>
                </c:pt>
                <c:pt idx="2132">
                  <c:v>143.4</c:v>
                </c:pt>
                <c:pt idx="2133">
                  <c:v>233.5</c:v>
                </c:pt>
                <c:pt idx="2134">
                  <c:v>161.9</c:v>
                </c:pt>
                <c:pt idx="2135">
                  <c:v>184.2</c:v>
                </c:pt>
                <c:pt idx="2136">
                  <c:v>211</c:v>
                </c:pt>
                <c:pt idx="2137">
                  <c:v>205.2</c:v>
                </c:pt>
                <c:pt idx="2138">
                  <c:v>213.9</c:v>
                </c:pt>
                <c:pt idx="2139">
                  <c:v>160.80000000000001</c:v>
                </c:pt>
                <c:pt idx="2140">
                  <c:v>209.5</c:v>
                </c:pt>
                <c:pt idx="2141">
                  <c:v>233.7</c:v>
                </c:pt>
                <c:pt idx="2142">
                  <c:v>152.5</c:v>
                </c:pt>
                <c:pt idx="2143">
                  <c:v>250.4</c:v>
                </c:pt>
                <c:pt idx="2144">
                  <c:v>145.4</c:v>
                </c:pt>
                <c:pt idx="2145">
                  <c:v>228.4</c:v>
                </c:pt>
                <c:pt idx="2146">
                  <c:v>156.4</c:v>
                </c:pt>
                <c:pt idx="2147">
                  <c:v>220.6</c:v>
                </c:pt>
                <c:pt idx="2148">
                  <c:v>281.10000000000002</c:v>
                </c:pt>
                <c:pt idx="2149">
                  <c:v>122.3</c:v>
                </c:pt>
                <c:pt idx="2150">
                  <c:v>178.5</c:v>
                </c:pt>
                <c:pt idx="2151">
                  <c:v>149.9</c:v>
                </c:pt>
                <c:pt idx="2152">
                  <c:v>252.7</c:v>
                </c:pt>
                <c:pt idx="2153">
                  <c:v>262</c:v>
                </c:pt>
                <c:pt idx="2154">
                  <c:v>224.7</c:v>
                </c:pt>
                <c:pt idx="2155">
                  <c:v>169.2</c:v>
                </c:pt>
                <c:pt idx="2156">
                  <c:v>232.5</c:v>
                </c:pt>
                <c:pt idx="2157">
                  <c:v>167.8</c:v>
                </c:pt>
                <c:pt idx="2158">
                  <c:v>208.7</c:v>
                </c:pt>
                <c:pt idx="2159">
                  <c:v>312.5</c:v>
                </c:pt>
                <c:pt idx="2160">
                  <c:v>181.6</c:v>
                </c:pt>
                <c:pt idx="2161">
                  <c:v>253.2</c:v>
                </c:pt>
                <c:pt idx="2162">
                  <c:v>269.7</c:v>
                </c:pt>
                <c:pt idx="2163">
                  <c:v>285.2</c:v>
                </c:pt>
                <c:pt idx="2164">
                  <c:v>268.10000000000002</c:v>
                </c:pt>
                <c:pt idx="2165">
                  <c:v>169.9</c:v>
                </c:pt>
                <c:pt idx="2166">
                  <c:v>234</c:v>
                </c:pt>
                <c:pt idx="2167">
                  <c:v>223.6</c:v>
                </c:pt>
                <c:pt idx="2168">
                  <c:v>263.3</c:v>
                </c:pt>
                <c:pt idx="2169">
                  <c:v>192.3</c:v>
                </c:pt>
                <c:pt idx="2170">
                  <c:v>212.3</c:v>
                </c:pt>
                <c:pt idx="2171">
                  <c:v>235.1</c:v>
                </c:pt>
                <c:pt idx="2172">
                  <c:v>190.3</c:v>
                </c:pt>
                <c:pt idx="2173">
                  <c:v>264.5</c:v>
                </c:pt>
                <c:pt idx="2174">
                  <c:v>186.4</c:v>
                </c:pt>
                <c:pt idx="2175">
                  <c:v>95.1</c:v>
                </c:pt>
                <c:pt idx="2176">
                  <c:v>177.8</c:v>
                </c:pt>
                <c:pt idx="2177">
                  <c:v>229.7</c:v>
                </c:pt>
                <c:pt idx="2178">
                  <c:v>183.6</c:v>
                </c:pt>
                <c:pt idx="2179">
                  <c:v>303.7</c:v>
                </c:pt>
                <c:pt idx="2180">
                  <c:v>243.3</c:v>
                </c:pt>
                <c:pt idx="2181">
                  <c:v>144.1</c:v>
                </c:pt>
                <c:pt idx="2182">
                  <c:v>226.6</c:v>
                </c:pt>
                <c:pt idx="2183">
                  <c:v>152.9</c:v>
                </c:pt>
                <c:pt idx="2184">
                  <c:v>180</c:v>
                </c:pt>
                <c:pt idx="2185">
                  <c:v>179.3</c:v>
                </c:pt>
                <c:pt idx="2186">
                  <c:v>231.6</c:v>
                </c:pt>
                <c:pt idx="2187">
                  <c:v>213</c:v>
                </c:pt>
                <c:pt idx="2188">
                  <c:v>169</c:v>
                </c:pt>
                <c:pt idx="2189">
                  <c:v>196.5</c:v>
                </c:pt>
                <c:pt idx="2190">
                  <c:v>304.39999999999998</c:v>
                </c:pt>
                <c:pt idx="2191">
                  <c:v>140.9</c:v>
                </c:pt>
                <c:pt idx="2192">
                  <c:v>211</c:v>
                </c:pt>
                <c:pt idx="2193">
                  <c:v>218.5</c:v>
                </c:pt>
                <c:pt idx="2194">
                  <c:v>206</c:v>
                </c:pt>
                <c:pt idx="2195">
                  <c:v>226.6</c:v>
                </c:pt>
                <c:pt idx="2196">
                  <c:v>194.7</c:v>
                </c:pt>
                <c:pt idx="2197">
                  <c:v>217.2</c:v>
                </c:pt>
                <c:pt idx="2198">
                  <c:v>211.8</c:v>
                </c:pt>
                <c:pt idx="2199">
                  <c:v>267.8</c:v>
                </c:pt>
                <c:pt idx="2200">
                  <c:v>178.6</c:v>
                </c:pt>
                <c:pt idx="2201">
                  <c:v>200.7</c:v>
                </c:pt>
                <c:pt idx="2202">
                  <c:v>203.4</c:v>
                </c:pt>
                <c:pt idx="2203">
                  <c:v>281.2</c:v>
                </c:pt>
                <c:pt idx="2204">
                  <c:v>138.30000000000001</c:v>
                </c:pt>
                <c:pt idx="2205">
                  <c:v>270.39999999999998</c:v>
                </c:pt>
                <c:pt idx="2206">
                  <c:v>206.5</c:v>
                </c:pt>
                <c:pt idx="2207">
                  <c:v>279.5</c:v>
                </c:pt>
                <c:pt idx="2208">
                  <c:v>174.4</c:v>
                </c:pt>
                <c:pt idx="2209">
                  <c:v>247.2</c:v>
                </c:pt>
                <c:pt idx="2210">
                  <c:v>167</c:v>
                </c:pt>
                <c:pt idx="2211">
                  <c:v>273.8</c:v>
                </c:pt>
                <c:pt idx="2212">
                  <c:v>239.3</c:v>
                </c:pt>
                <c:pt idx="2213">
                  <c:v>270.89999999999998</c:v>
                </c:pt>
                <c:pt idx="2214">
                  <c:v>152.1</c:v>
                </c:pt>
                <c:pt idx="2215">
                  <c:v>142.4</c:v>
                </c:pt>
                <c:pt idx="2216">
                  <c:v>203.8</c:v>
                </c:pt>
                <c:pt idx="2217">
                  <c:v>195.7</c:v>
                </c:pt>
                <c:pt idx="2218">
                  <c:v>270.5</c:v>
                </c:pt>
                <c:pt idx="2219">
                  <c:v>213.3</c:v>
                </c:pt>
                <c:pt idx="2220">
                  <c:v>180.2</c:v>
                </c:pt>
                <c:pt idx="2221">
                  <c:v>210.6</c:v>
                </c:pt>
                <c:pt idx="2222">
                  <c:v>201</c:v>
                </c:pt>
                <c:pt idx="2223">
                  <c:v>129.5</c:v>
                </c:pt>
                <c:pt idx="2224">
                  <c:v>182.2</c:v>
                </c:pt>
                <c:pt idx="2225">
                  <c:v>171.2</c:v>
                </c:pt>
                <c:pt idx="2226">
                  <c:v>236.5</c:v>
                </c:pt>
                <c:pt idx="2227">
                  <c:v>295.89999999999998</c:v>
                </c:pt>
                <c:pt idx="2228">
                  <c:v>204.5</c:v>
                </c:pt>
                <c:pt idx="2229">
                  <c:v>262.10000000000002</c:v>
                </c:pt>
                <c:pt idx="2230">
                  <c:v>230</c:v>
                </c:pt>
                <c:pt idx="2231">
                  <c:v>182</c:v>
                </c:pt>
                <c:pt idx="2232">
                  <c:v>257.39999999999998</c:v>
                </c:pt>
                <c:pt idx="2233">
                  <c:v>118.7</c:v>
                </c:pt>
                <c:pt idx="2234">
                  <c:v>287.7</c:v>
                </c:pt>
                <c:pt idx="2235">
                  <c:v>261.5</c:v>
                </c:pt>
                <c:pt idx="2236">
                  <c:v>312.60000000000002</c:v>
                </c:pt>
                <c:pt idx="2237">
                  <c:v>193.5</c:v>
                </c:pt>
                <c:pt idx="2238">
                  <c:v>241.6</c:v>
                </c:pt>
                <c:pt idx="2239">
                  <c:v>147.80000000000001</c:v>
                </c:pt>
                <c:pt idx="2240">
                  <c:v>133</c:v>
                </c:pt>
                <c:pt idx="2241">
                  <c:v>186.4</c:v>
                </c:pt>
                <c:pt idx="2242">
                  <c:v>255.8</c:v>
                </c:pt>
                <c:pt idx="2243">
                  <c:v>236.7</c:v>
                </c:pt>
                <c:pt idx="2244">
                  <c:v>197.5</c:v>
                </c:pt>
                <c:pt idx="2245">
                  <c:v>215.4</c:v>
                </c:pt>
                <c:pt idx="2246">
                  <c:v>238.7</c:v>
                </c:pt>
                <c:pt idx="2247">
                  <c:v>158.1</c:v>
                </c:pt>
                <c:pt idx="2248">
                  <c:v>255.1</c:v>
                </c:pt>
                <c:pt idx="2249">
                  <c:v>196.7</c:v>
                </c:pt>
                <c:pt idx="2250">
                  <c:v>167</c:v>
                </c:pt>
                <c:pt idx="2251">
                  <c:v>240.1</c:v>
                </c:pt>
                <c:pt idx="2252">
                  <c:v>184.8</c:v>
                </c:pt>
                <c:pt idx="2253">
                  <c:v>216</c:v>
                </c:pt>
                <c:pt idx="2254">
                  <c:v>257.7</c:v>
                </c:pt>
                <c:pt idx="2255">
                  <c:v>218.9</c:v>
                </c:pt>
                <c:pt idx="2256">
                  <c:v>308.7</c:v>
                </c:pt>
                <c:pt idx="2257">
                  <c:v>183.1</c:v>
                </c:pt>
                <c:pt idx="2258">
                  <c:v>166.6</c:v>
                </c:pt>
                <c:pt idx="2259">
                  <c:v>229.7</c:v>
                </c:pt>
                <c:pt idx="2260">
                  <c:v>140.9</c:v>
                </c:pt>
                <c:pt idx="2261">
                  <c:v>221</c:v>
                </c:pt>
                <c:pt idx="2262">
                  <c:v>213.9</c:v>
                </c:pt>
                <c:pt idx="2263">
                  <c:v>185.4</c:v>
                </c:pt>
                <c:pt idx="2264">
                  <c:v>151</c:v>
                </c:pt>
                <c:pt idx="2265">
                  <c:v>186.8</c:v>
                </c:pt>
                <c:pt idx="2266">
                  <c:v>155.80000000000001</c:v>
                </c:pt>
                <c:pt idx="2267">
                  <c:v>217.4</c:v>
                </c:pt>
                <c:pt idx="2268">
                  <c:v>123.5</c:v>
                </c:pt>
                <c:pt idx="2269">
                  <c:v>257.10000000000002</c:v>
                </c:pt>
                <c:pt idx="2270">
                  <c:v>150.80000000000001</c:v>
                </c:pt>
                <c:pt idx="2271">
                  <c:v>209</c:v>
                </c:pt>
                <c:pt idx="2272">
                  <c:v>138.1</c:v>
                </c:pt>
                <c:pt idx="2273">
                  <c:v>233.9</c:v>
                </c:pt>
                <c:pt idx="2274">
                  <c:v>200.6</c:v>
                </c:pt>
                <c:pt idx="2275">
                  <c:v>123.5</c:v>
                </c:pt>
                <c:pt idx="2276">
                  <c:v>166</c:v>
                </c:pt>
                <c:pt idx="2277">
                  <c:v>212.5</c:v>
                </c:pt>
                <c:pt idx="2278">
                  <c:v>274.89999999999998</c:v>
                </c:pt>
                <c:pt idx="2279">
                  <c:v>163.69999999999999</c:v>
                </c:pt>
                <c:pt idx="2280">
                  <c:v>167.3</c:v>
                </c:pt>
                <c:pt idx="2281">
                  <c:v>196.8</c:v>
                </c:pt>
                <c:pt idx="2282">
                  <c:v>173.7</c:v>
                </c:pt>
                <c:pt idx="2283">
                  <c:v>174.4</c:v>
                </c:pt>
                <c:pt idx="2284">
                  <c:v>249.8</c:v>
                </c:pt>
                <c:pt idx="2285">
                  <c:v>269.39999999999998</c:v>
                </c:pt>
                <c:pt idx="2286">
                  <c:v>149.80000000000001</c:v>
                </c:pt>
                <c:pt idx="2287">
                  <c:v>274.3</c:v>
                </c:pt>
                <c:pt idx="2288">
                  <c:v>207.5</c:v>
                </c:pt>
                <c:pt idx="2289">
                  <c:v>230.6</c:v>
                </c:pt>
                <c:pt idx="2290">
                  <c:v>173.3</c:v>
                </c:pt>
                <c:pt idx="2291">
                  <c:v>96.6</c:v>
                </c:pt>
                <c:pt idx="2292">
                  <c:v>143.9</c:v>
                </c:pt>
                <c:pt idx="2293">
                  <c:v>134.9</c:v>
                </c:pt>
                <c:pt idx="2294">
                  <c:v>237.9</c:v>
                </c:pt>
                <c:pt idx="2295">
                  <c:v>198.1</c:v>
                </c:pt>
                <c:pt idx="2296">
                  <c:v>124.7</c:v>
                </c:pt>
                <c:pt idx="2297">
                  <c:v>245</c:v>
                </c:pt>
                <c:pt idx="2298">
                  <c:v>261.5</c:v>
                </c:pt>
                <c:pt idx="2299">
                  <c:v>255.5</c:v>
                </c:pt>
                <c:pt idx="2300">
                  <c:v>203.8</c:v>
                </c:pt>
                <c:pt idx="2301">
                  <c:v>195.5</c:v>
                </c:pt>
                <c:pt idx="2302">
                  <c:v>185.4</c:v>
                </c:pt>
                <c:pt idx="2303">
                  <c:v>178</c:v>
                </c:pt>
                <c:pt idx="2304">
                  <c:v>136</c:v>
                </c:pt>
                <c:pt idx="2305">
                  <c:v>182.9</c:v>
                </c:pt>
                <c:pt idx="2306">
                  <c:v>212.8</c:v>
                </c:pt>
                <c:pt idx="2307">
                  <c:v>89.1</c:v>
                </c:pt>
                <c:pt idx="2308">
                  <c:v>161.5</c:v>
                </c:pt>
                <c:pt idx="2309">
                  <c:v>180.5</c:v>
                </c:pt>
                <c:pt idx="2310">
                  <c:v>139.5</c:v>
                </c:pt>
                <c:pt idx="2311">
                  <c:v>138</c:v>
                </c:pt>
                <c:pt idx="2312">
                  <c:v>142.69999999999999</c:v>
                </c:pt>
                <c:pt idx="2313">
                  <c:v>285.10000000000002</c:v>
                </c:pt>
                <c:pt idx="2314">
                  <c:v>223.9</c:v>
                </c:pt>
                <c:pt idx="2315">
                  <c:v>217.2</c:v>
                </c:pt>
                <c:pt idx="2316">
                  <c:v>256.60000000000002</c:v>
                </c:pt>
                <c:pt idx="2317">
                  <c:v>153.30000000000001</c:v>
                </c:pt>
                <c:pt idx="2318">
                  <c:v>254</c:v>
                </c:pt>
                <c:pt idx="2319">
                  <c:v>211.7</c:v>
                </c:pt>
                <c:pt idx="2320">
                  <c:v>151.5</c:v>
                </c:pt>
                <c:pt idx="2321">
                  <c:v>173.7</c:v>
                </c:pt>
                <c:pt idx="2322">
                  <c:v>216.5</c:v>
                </c:pt>
                <c:pt idx="2323">
                  <c:v>225.1</c:v>
                </c:pt>
                <c:pt idx="2324">
                  <c:v>266.60000000000002</c:v>
                </c:pt>
                <c:pt idx="2325">
                  <c:v>195.4</c:v>
                </c:pt>
                <c:pt idx="2326">
                  <c:v>180.6</c:v>
                </c:pt>
                <c:pt idx="2327">
                  <c:v>162.4</c:v>
                </c:pt>
                <c:pt idx="2328">
                  <c:v>231.8</c:v>
                </c:pt>
                <c:pt idx="2329">
                  <c:v>187.7</c:v>
                </c:pt>
                <c:pt idx="2330">
                  <c:v>270.39999999999998</c:v>
                </c:pt>
                <c:pt idx="2331">
                  <c:v>178.3</c:v>
                </c:pt>
                <c:pt idx="2332">
                  <c:v>171.4</c:v>
                </c:pt>
                <c:pt idx="2333">
                  <c:v>147.4</c:v>
                </c:pt>
                <c:pt idx="2334">
                  <c:v>153.69999999999999</c:v>
                </c:pt>
                <c:pt idx="2335">
                  <c:v>283.3</c:v>
                </c:pt>
                <c:pt idx="2336">
                  <c:v>240.3</c:v>
                </c:pt>
                <c:pt idx="2337">
                  <c:v>167.8</c:v>
                </c:pt>
                <c:pt idx="2338">
                  <c:v>176.7</c:v>
                </c:pt>
                <c:pt idx="2339">
                  <c:v>164</c:v>
                </c:pt>
                <c:pt idx="2340">
                  <c:v>185.4</c:v>
                </c:pt>
                <c:pt idx="2341">
                  <c:v>265</c:v>
                </c:pt>
                <c:pt idx="2342">
                  <c:v>313.39999999999998</c:v>
                </c:pt>
                <c:pt idx="2343">
                  <c:v>150.1</c:v>
                </c:pt>
                <c:pt idx="2344">
                  <c:v>133.1</c:v>
                </c:pt>
                <c:pt idx="2345">
                  <c:v>199.2</c:v>
                </c:pt>
                <c:pt idx="2346">
                  <c:v>177.8</c:v>
                </c:pt>
                <c:pt idx="2347">
                  <c:v>225.5</c:v>
                </c:pt>
                <c:pt idx="2348">
                  <c:v>234.9</c:v>
                </c:pt>
                <c:pt idx="2349">
                  <c:v>249.5</c:v>
                </c:pt>
                <c:pt idx="2350">
                  <c:v>211.8</c:v>
                </c:pt>
                <c:pt idx="2351">
                  <c:v>212</c:v>
                </c:pt>
                <c:pt idx="2352">
                  <c:v>169.7</c:v>
                </c:pt>
                <c:pt idx="2353">
                  <c:v>170.7</c:v>
                </c:pt>
                <c:pt idx="2354">
                  <c:v>243.7</c:v>
                </c:pt>
                <c:pt idx="2355">
                  <c:v>243.5</c:v>
                </c:pt>
                <c:pt idx="2356">
                  <c:v>211.8</c:v>
                </c:pt>
                <c:pt idx="2357">
                  <c:v>263.5</c:v>
                </c:pt>
                <c:pt idx="2358">
                  <c:v>214.8</c:v>
                </c:pt>
                <c:pt idx="2359">
                  <c:v>246.9</c:v>
                </c:pt>
                <c:pt idx="2360">
                  <c:v>127.3</c:v>
                </c:pt>
                <c:pt idx="2361">
                  <c:v>103.3</c:v>
                </c:pt>
                <c:pt idx="2362">
                  <c:v>292.7</c:v>
                </c:pt>
                <c:pt idx="2363">
                  <c:v>256.10000000000002</c:v>
                </c:pt>
                <c:pt idx="2364">
                  <c:v>211.7</c:v>
                </c:pt>
                <c:pt idx="2365">
                  <c:v>115.9</c:v>
                </c:pt>
                <c:pt idx="2366">
                  <c:v>231.4</c:v>
                </c:pt>
                <c:pt idx="2367">
                  <c:v>179.3</c:v>
                </c:pt>
                <c:pt idx="2368">
                  <c:v>131</c:v>
                </c:pt>
                <c:pt idx="2369">
                  <c:v>196.6</c:v>
                </c:pt>
                <c:pt idx="2370">
                  <c:v>250.7</c:v>
                </c:pt>
                <c:pt idx="2371">
                  <c:v>208.7</c:v>
                </c:pt>
                <c:pt idx="2372">
                  <c:v>132.19999999999999</c:v>
                </c:pt>
                <c:pt idx="2373">
                  <c:v>204</c:v>
                </c:pt>
                <c:pt idx="2374">
                  <c:v>253.6</c:v>
                </c:pt>
                <c:pt idx="2375">
                  <c:v>211.2</c:v>
                </c:pt>
                <c:pt idx="2376">
                  <c:v>152.30000000000001</c:v>
                </c:pt>
                <c:pt idx="2377">
                  <c:v>290</c:v>
                </c:pt>
                <c:pt idx="2378">
                  <c:v>152.9</c:v>
                </c:pt>
                <c:pt idx="2379">
                  <c:v>103.8</c:v>
                </c:pt>
                <c:pt idx="2380">
                  <c:v>235.5</c:v>
                </c:pt>
                <c:pt idx="2381">
                  <c:v>142.69999999999999</c:v>
                </c:pt>
                <c:pt idx="2382">
                  <c:v>213.6</c:v>
                </c:pt>
                <c:pt idx="2383">
                  <c:v>254.7</c:v>
                </c:pt>
                <c:pt idx="2384">
                  <c:v>186.5</c:v>
                </c:pt>
                <c:pt idx="2385">
                  <c:v>194.4</c:v>
                </c:pt>
                <c:pt idx="2386">
                  <c:v>164.7</c:v>
                </c:pt>
                <c:pt idx="2387">
                  <c:v>143.80000000000001</c:v>
                </c:pt>
                <c:pt idx="2388">
                  <c:v>195.3</c:v>
                </c:pt>
                <c:pt idx="2389">
                  <c:v>170.2</c:v>
                </c:pt>
                <c:pt idx="2390">
                  <c:v>291.7</c:v>
                </c:pt>
                <c:pt idx="2391">
                  <c:v>187</c:v>
                </c:pt>
                <c:pt idx="2392">
                  <c:v>236.4</c:v>
                </c:pt>
                <c:pt idx="2393">
                  <c:v>215.3</c:v>
                </c:pt>
                <c:pt idx="2394">
                  <c:v>200.5</c:v>
                </c:pt>
                <c:pt idx="2395">
                  <c:v>214.1</c:v>
                </c:pt>
                <c:pt idx="2396">
                  <c:v>128.9</c:v>
                </c:pt>
                <c:pt idx="2397">
                  <c:v>224.3</c:v>
                </c:pt>
                <c:pt idx="2398">
                  <c:v>146.4</c:v>
                </c:pt>
                <c:pt idx="2399">
                  <c:v>216.9</c:v>
                </c:pt>
                <c:pt idx="2400">
                  <c:v>173.4</c:v>
                </c:pt>
                <c:pt idx="2401">
                  <c:v>156</c:v>
                </c:pt>
                <c:pt idx="2402">
                  <c:v>201.4</c:v>
                </c:pt>
                <c:pt idx="2403">
                  <c:v>214.4</c:v>
                </c:pt>
                <c:pt idx="2404">
                  <c:v>228.9</c:v>
                </c:pt>
                <c:pt idx="2405">
                  <c:v>190</c:v>
                </c:pt>
                <c:pt idx="2406">
                  <c:v>214.6</c:v>
                </c:pt>
                <c:pt idx="2407">
                  <c:v>136.1</c:v>
                </c:pt>
                <c:pt idx="2408">
                  <c:v>225.6</c:v>
                </c:pt>
                <c:pt idx="2409">
                  <c:v>215.1</c:v>
                </c:pt>
                <c:pt idx="2410">
                  <c:v>195.8</c:v>
                </c:pt>
                <c:pt idx="2411">
                  <c:v>213.7</c:v>
                </c:pt>
                <c:pt idx="2412">
                  <c:v>162.80000000000001</c:v>
                </c:pt>
                <c:pt idx="2413">
                  <c:v>209.4</c:v>
                </c:pt>
                <c:pt idx="2414">
                  <c:v>143.80000000000001</c:v>
                </c:pt>
                <c:pt idx="2415">
                  <c:v>217</c:v>
                </c:pt>
                <c:pt idx="2416">
                  <c:v>176.1</c:v>
                </c:pt>
                <c:pt idx="2417">
                  <c:v>126.2</c:v>
                </c:pt>
                <c:pt idx="2418">
                  <c:v>197.3</c:v>
                </c:pt>
                <c:pt idx="2419">
                  <c:v>260.7</c:v>
                </c:pt>
                <c:pt idx="2420">
                  <c:v>207.3</c:v>
                </c:pt>
                <c:pt idx="2421">
                  <c:v>247.8</c:v>
                </c:pt>
                <c:pt idx="2422">
                  <c:v>67.5</c:v>
                </c:pt>
                <c:pt idx="2423">
                  <c:v>236.2</c:v>
                </c:pt>
                <c:pt idx="2424">
                  <c:v>241.8</c:v>
                </c:pt>
                <c:pt idx="2425">
                  <c:v>305.5</c:v>
                </c:pt>
                <c:pt idx="2426">
                  <c:v>167.1</c:v>
                </c:pt>
                <c:pt idx="2427">
                  <c:v>160.69999999999999</c:v>
                </c:pt>
                <c:pt idx="2428">
                  <c:v>229.6</c:v>
                </c:pt>
                <c:pt idx="2429">
                  <c:v>259.8</c:v>
                </c:pt>
                <c:pt idx="2430">
                  <c:v>215.4</c:v>
                </c:pt>
                <c:pt idx="2431">
                  <c:v>120.6</c:v>
                </c:pt>
                <c:pt idx="2432">
                  <c:v>130.4</c:v>
                </c:pt>
                <c:pt idx="2433">
                  <c:v>226.4</c:v>
                </c:pt>
                <c:pt idx="2434">
                  <c:v>251.5</c:v>
                </c:pt>
                <c:pt idx="2435">
                  <c:v>179.3</c:v>
                </c:pt>
                <c:pt idx="2436">
                  <c:v>187.5</c:v>
                </c:pt>
                <c:pt idx="2437">
                  <c:v>257.7</c:v>
                </c:pt>
                <c:pt idx="2438">
                  <c:v>102.4</c:v>
                </c:pt>
                <c:pt idx="2439">
                  <c:v>141.19999999999999</c:v>
                </c:pt>
                <c:pt idx="2440">
                  <c:v>237.4</c:v>
                </c:pt>
                <c:pt idx="2441">
                  <c:v>167.5</c:v>
                </c:pt>
                <c:pt idx="2442">
                  <c:v>161.4</c:v>
                </c:pt>
                <c:pt idx="2443">
                  <c:v>132.9</c:v>
                </c:pt>
                <c:pt idx="2444">
                  <c:v>207</c:v>
                </c:pt>
                <c:pt idx="2445">
                  <c:v>237.4</c:v>
                </c:pt>
                <c:pt idx="2446">
                  <c:v>144.5</c:v>
                </c:pt>
                <c:pt idx="2447">
                  <c:v>192.6</c:v>
                </c:pt>
                <c:pt idx="2448">
                  <c:v>142</c:v>
                </c:pt>
                <c:pt idx="2449">
                  <c:v>155</c:v>
                </c:pt>
                <c:pt idx="2450">
                  <c:v>248.4</c:v>
                </c:pt>
                <c:pt idx="2451">
                  <c:v>153.1</c:v>
                </c:pt>
                <c:pt idx="2452">
                  <c:v>192.7</c:v>
                </c:pt>
                <c:pt idx="2453">
                  <c:v>199.9</c:v>
                </c:pt>
                <c:pt idx="2454">
                  <c:v>207.5</c:v>
                </c:pt>
                <c:pt idx="2455">
                  <c:v>256.60000000000002</c:v>
                </c:pt>
                <c:pt idx="2456">
                  <c:v>209.9</c:v>
                </c:pt>
                <c:pt idx="2457">
                  <c:v>187.8</c:v>
                </c:pt>
                <c:pt idx="2458">
                  <c:v>269.10000000000002</c:v>
                </c:pt>
                <c:pt idx="2459">
                  <c:v>141.9</c:v>
                </c:pt>
                <c:pt idx="2460">
                  <c:v>135.9</c:v>
                </c:pt>
                <c:pt idx="2461">
                  <c:v>186.9</c:v>
                </c:pt>
                <c:pt idx="2462">
                  <c:v>273.8</c:v>
                </c:pt>
                <c:pt idx="2463">
                  <c:v>201.6</c:v>
                </c:pt>
                <c:pt idx="2464">
                  <c:v>222.1</c:v>
                </c:pt>
                <c:pt idx="2465">
                  <c:v>187.5</c:v>
                </c:pt>
                <c:pt idx="2466">
                  <c:v>250.2</c:v>
                </c:pt>
                <c:pt idx="2467">
                  <c:v>142.1</c:v>
                </c:pt>
                <c:pt idx="2468">
                  <c:v>248.9</c:v>
                </c:pt>
                <c:pt idx="2469">
                  <c:v>163</c:v>
                </c:pt>
                <c:pt idx="2470">
                  <c:v>265.8</c:v>
                </c:pt>
                <c:pt idx="2471">
                  <c:v>164.2</c:v>
                </c:pt>
                <c:pt idx="2472">
                  <c:v>253</c:v>
                </c:pt>
                <c:pt idx="2473">
                  <c:v>181.6</c:v>
                </c:pt>
                <c:pt idx="2474">
                  <c:v>242</c:v>
                </c:pt>
                <c:pt idx="2475">
                  <c:v>275</c:v>
                </c:pt>
                <c:pt idx="2476">
                  <c:v>246.9</c:v>
                </c:pt>
                <c:pt idx="2477">
                  <c:v>235.3</c:v>
                </c:pt>
                <c:pt idx="2478">
                  <c:v>227.8</c:v>
                </c:pt>
                <c:pt idx="2479">
                  <c:v>204.9</c:v>
                </c:pt>
                <c:pt idx="2480">
                  <c:v>232.5</c:v>
                </c:pt>
                <c:pt idx="2481">
                  <c:v>144.19999999999999</c:v>
                </c:pt>
                <c:pt idx="2482">
                  <c:v>0</c:v>
                </c:pt>
                <c:pt idx="2483">
                  <c:v>306.60000000000002</c:v>
                </c:pt>
                <c:pt idx="2484">
                  <c:v>131</c:v>
                </c:pt>
                <c:pt idx="2485">
                  <c:v>208.8</c:v>
                </c:pt>
                <c:pt idx="2486">
                  <c:v>175.9</c:v>
                </c:pt>
                <c:pt idx="2487">
                  <c:v>206.4</c:v>
                </c:pt>
                <c:pt idx="2488">
                  <c:v>260.39999999999998</c:v>
                </c:pt>
                <c:pt idx="2489">
                  <c:v>261</c:v>
                </c:pt>
                <c:pt idx="2490">
                  <c:v>90</c:v>
                </c:pt>
                <c:pt idx="2491">
                  <c:v>259.60000000000002</c:v>
                </c:pt>
                <c:pt idx="2492">
                  <c:v>241.3</c:v>
                </c:pt>
                <c:pt idx="2493">
                  <c:v>219.5</c:v>
                </c:pt>
                <c:pt idx="2494">
                  <c:v>259.60000000000002</c:v>
                </c:pt>
                <c:pt idx="2495">
                  <c:v>246.4</c:v>
                </c:pt>
                <c:pt idx="2496">
                  <c:v>286.7</c:v>
                </c:pt>
                <c:pt idx="2497">
                  <c:v>152.5</c:v>
                </c:pt>
                <c:pt idx="2498">
                  <c:v>189.7</c:v>
                </c:pt>
                <c:pt idx="2499">
                  <c:v>226.1</c:v>
                </c:pt>
                <c:pt idx="2500">
                  <c:v>249.3</c:v>
                </c:pt>
                <c:pt idx="2501">
                  <c:v>208</c:v>
                </c:pt>
                <c:pt idx="2502">
                  <c:v>169.5</c:v>
                </c:pt>
                <c:pt idx="2503">
                  <c:v>268.10000000000002</c:v>
                </c:pt>
                <c:pt idx="2504">
                  <c:v>199.7</c:v>
                </c:pt>
                <c:pt idx="2505">
                  <c:v>209.8</c:v>
                </c:pt>
                <c:pt idx="2506">
                  <c:v>163.19999999999999</c:v>
                </c:pt>
                <c:pt idx="2507">
                  <c:v>175.1</c:v>
                </c:pt>
                <c:pt idx="2508">
                  <c:v>183.4</c:v>
                </c:pt>
                <c:pt idx="2509">
                  <c:v>214.5</c:v>
                </c:pt>
                <c:pt idx="2510">
                  <c:v>97.7</c:v>
                </c:pt>
                <c:pt idx="2511">
                  <c:v>161.80000000000001</c:v>
                </c:pt>
                <c:pt idx="2512">
                  <c:v>276.8</c:v>
                </c:pt>
                <c:pt idx="2513">
                  <c:v>270.8</c:v>
                </c:pt>
                <c:pt idx="2514">
                  <c:v>213.4</c:v>
                </c:pt>
                <c:pt idx="2515">
                  <c:v>187.7</c:v>
                </c:pt>
                <c:pt idx="2516">
                  <c:v>141.1</c:v>
                </c:pt>
                <c:pt idx="2517">
                  <c:v>202.1</c:v>
                </c:pt>
                <c:pt idx="2518">
                  <c:v>225.2</c:v>
                </c:pt>
                <c:pt idx="2519">
                  <c:v>131.69999999999999</c:v>
                </c:pt>
                <c:pt idx="2520">
                  <c:v>218.7</c:v>
                </c:pt>
                <c:pt idx="2521">
                  <c:v>148.80000000000001</c:v>
                </c:pt>
                <c:pt idx="2522">
                  <c:v>214.8</c:v>
                </c:pt>
                <c:pt idx="2523">
                  <c:v>208.4</c:v>
                </c:pt>
                <c:pt idx="2524">
                  <c:v>275.60000000000002</c:v>
                </c:pt>
                <c:pt idx="2525">
                  <c:v>224.5</c:v>
                </c:pt>
                <c:pt idx="2526">
                  <c:v>281.10000000000002</c:v>
                </c:pt>
                <c:pt idx="2527">
                  <c:v>151.30000000000001</c:v>
                </c:pt>
                <c:pt idx="2528">
                  <c:v>118.8</c:v>
                </c:pt>
                <c:pt idx="2529">
                  <c:v>175.2</c:v>
                </c:pt>
                <c:pt idx="2530">
                  <c:v>211.3</c:v>
                </c:pt>
                <c:pt idx="2531">
                  <c:v>137.6</c:v>
                </c:pt>
                <c:pt idx="2532">
                  <c:v>130.4</c:v>
                </c:pt>
                <c:pt idx="2533">
                  <c:v>143.4</c:v>
                </c:pt>
                <c:pt idx="2534">
                  <c:v>302.60000000000002</c:v>
                </c:pt>
                <c:pt idx="2535">
                  <c:v>191.6</c:v>
                </c:pt>
                <c:pt idx="2536">
                  <c:v>134.19999999999999</c:v>
                </c:pt>
                <c:pt idx="2537">
                  <c:v>215.8</c:v>
                </c:pt>
                <c:pt idx="2538">
                  <c:v>252.7</c:v>
                </c:pt>
                <c:pt idx="2539">
                  <c:v>127.5</c:v>
                </c:pt>
                <c:pt idx="2540">
                  <c:v>187.5</c:v>
                </c:pt>
                <c:pt idx="2541">
                  <c:v>225.2</c:v>
                </c:pt>
                <c:pt idx="2542">
                  <c:v>254.3</c:v>
                </c:pt>
                <c:pt idx="2543">
                  <c:v>146.9</c:v>
                </c:pt>
                <c:pt idx="2544">
                  <c:v>154.80000000000001</c:v>
                </c:pt>
                <c:pt idx="2545">
                  <c:v>183.5</c:v>
                </c:pt>
                <c:pt idx="2546">
                  <c:v>253.8</c:v>
                </c:pt>
                <c:pt idx="2547">
                  <c:v>288.7</c:v>
                </c:pt>
                <c:pt idx="2548">
                  <c:v>189.6</c:v>
                </c:pt>
                <c:pt idx="2549">
                  <c:v>185.5</c:v>
                </c:pt>
                <c:pt idx="2550">
                  <c:v>143.5</c:v>
                </c:pt>
                <c:pt idx="2551">
                  <c:v>234.1</c:v>
                </c:pt>
                <c:pt idx="2552">
                  <c:v>158.19999999999999</c:v>
                </c:pt>
                <c:pt idx="2553">
                  <c:v>216.1</c:v>
                </c:pt>
                <c:pt idx="2554">
                  <c:v>193.9</c:v>
                </c:pt>
                <c:pt idx="2555">
                  <c:v>114.8</c:v>
                </c:pt>
                <c:pt idx="2556">
                  <c:v>208.3</c:v>
                </c:pt>
                <c:pt idx="2557">
                  <c:v>199.6</c:v>
                </c:pt>
                <c:pt idx="2558">
                  <c:v>80</c:v>
                </c:pt>
                <c:pt idx="2559">
                  <c:v>192.2</c:v>
                </c:pt>
                <c:pt idx="2560">
                  <c:v>285.8</c:v>
                </c:pt>
                <c:pt idx="2561">
                  <c:v>207.6</c:v>
                </c:pt>
                <c:pt idx="2562">
                  <c:v>148.30000000000001</c:v>
                </c:pt>
                <c:pt idx="2563">
                  <c:v>101.3</c:v>
                </c:pt>
                <c:pt idx="2564">
                  <c:v>249.8</c:v>
                </c:pt>
                <c:pt idx="2565">
                  <c:v>170.8</c:v>
                </c:pt>
                <c:pt idx="2566">
                  <c:v>221.6</c:v>
                </c:pt>
                <c:pt idx="2567">
                  <c:v>209.7</c:v>
                </c:pt>
                <c:pt idx="2568">
                  <c:v>242.8</c:v>
                </c:pt>
                <c:pt idx="2569">
                  <c:v>141.5</c:v>
                </c:pt>
                <c:pt idx="2570">
                  <c:v>183.6</c:v>
                </c:pt>
                <c:pt idx="2571">
                  <c:v>197.1</c:v>
                </c:pt>
                <c:pt idx="2572">
                  <c:v>199.6</c:v>
                </c:pt>
                <c:pt idx="2573">
                  <c:v>187.8</c:v>
                </c:pt>
                <c:pt idx="2574">
                  <c:v>154.69999999999999</c:v>
                </c:pt>
                <c:pt idx="2575">
                  <c:v>225.1</c:v>
                </c:pt>
                <c:pt idx="2576">
                  <c:v>224.9</c:v>
                </c:pt>
                <c:pt idx="2577">
                  <c:v>193.4</c:v>
                </c:pt>
                <c:pt idx="2578">
                  <c:v>157.1</c:v>
                </c:pt>
                <c:pt idx="2579">
                  <c:v>208.1</c:v>
                </c:pt>
                <c:pt idx="2580">
                  <c:v>188</c:v>
                </c:pt>
                <c:pt idx="2581">
                  <c:v>236.2</c:v>
                </c:pt>
                <c:pt idx="2582">
                  <c:v>202.8</c:v>
                </c:pt>
                <c:pt idx="2583">
                  <c:v>193.4</c:v>
                </c:pt>
                <c:pt idx="2584">
                  <c:v>233</c:v>
                </c:pt>
                <c:pt idx="2585">
                  <c:v>197.4</c:v>
                </c:pt>
                <c:pt idx="2586">
                  <c:v>151.9</c:v>
                </c:pt>
                <c:pt idx="2587">
                  <c:v>264.10000000000002</c:v>
                </c:pt>
                <c:pt idx="2588">
                  <c:v>219</c:v>
                </c:pt>
                <c:pt idx="2589">
                  <c:v>167.2</c:v>
                </c:pt>
                <c:pt idx="2590">
                  <c:v>189.4</c:v>
                </c:pt>
                <c:pt idx="2591">
                  <c:v>180.5</c:v>
                </c:pt>
                <c:pt idx="2592">
                  <c:v>116.6</c:v>
                </c:pt>
                <c:pt idx="2593">
                  <c:v>237.2</c:v>
                </c:pt>
                <c:pt idx="2594">
                  <c:v>268.2</c:v>
                </c:pt>
                <c:pt idx="2595">
                  <c:v>214.3</c:v>
                </c:pt>
                <c:pt idx="2596">
                  <c:v>223.1</c:v>
                </c:pt>
                <c:pt idx="2597">
                  <c:v>160.5</c:v>
                </c:pt>
                <c:pt idx="2598">
                  <c:v>214.2</c:v>
                </c:pt>
                <c:pt idx="2599">
                  <c:v>129.30000000000001</c:v>
                </c:pt>
                <c:pt idx="2600">
                  <c:v>188</c:v>
                </c:pt>
                <c:pt idx="2601">
                  <c:v>204</c:v>
                </c:pt>
                <c:pt idx="2602">
                  <c:v>341.3</c:v>
                </c:pt>
                <c:pt idx="2603">
                  <c:v>134.69999999999999</c:v>
                </c:pt>
                <c:pt idx="2604">
                  <c:v>314.3</c:v>
                </c:pt>
                <c:pt idx="2605">
                  <c:v>108.1</c:v>
                </c:pt>
                <c:pt idx="2606">
                  <c:v>174.8</c:v>
                </c:pt>
                <c:pt idx="2607">
                  <c:v>237.1</c:v>
                </c:pt>
                <c:pt idx="2608">
                  <c:v>254.1</c:v>
                </c:pt>
                <c:pt idx="2609">
                  <c:v>191.8</c:v>
                </c:pt>
                <c:pt idx="2610">
                  <c:v>142.30000000000001</c:v>
                </c:pt>
                <c:pt idx="2611">
                  <c:v>256.89999999999998</c:v>
                </c:pt>
                <c:pt idx="2612">
                  <c:v>223</c:v>
                </c:pt>
                <c:pt idx="2613">
                  <c:v>152.80000000000001</c:v>
                </c:pt>
                <c:pt idx="2614">
                  <c:v>283.39999999999998</c:v>
                </c:pt>
                <c:pt idx="2615">
                  <c:v>175.9</c:v>
                </c:pt>
                <c:pt idx="2616">
                  <c:v>170</c:v>
                </c:pt>
                <c:pt idx="2617">
                  <c:v>228</c:v>
                </c:pt>
                <c:pt idx="2618">
                  <c:v>147.6</c:v>
                </c:pt>
                <c:pt idx="2619">
                  <c:v>274.3</c:v>
                </c:pt>
                <c:pt idx="2620">
                  <c:v>249</c:v>
                </c:pt>
                <c:pt idx="2621">
                  <c:v>191.4</c:v>
                </c:pt>
                <c:pt idx="2622">
                  <c:v>191.9</c:v>
                </c:pt>
                <c:pt idx="2623">
                  <c:v>207.9</c:v>
                </c:pt>
                <c:pt idx="2624">
                  <c:v>190.4</c:v>
                </c:pt>
                <c:pt idx="2625">
                  <c:v>211.9</c:v>
                </c:pt>
                <c:pt idx="2626">
                  <c:v>230.9</c:v>
                </c:pt>
                <c:pt idx="2627">
                  <c:v>227</c:v>
                </c:pt>
                <c:pt idx="2628">
                  <c:v>181.2</c:v>
                </c:pt>
                <c:pt idx="2629">
                  <c:v>236.7</c:v>
                </c:pt>
                <c:pt idx="2630">
                  <c:v>173.3</c:v>
                </c:pt>
                <c:pt idx="2631">
                  <c:v>198.3</c:v>
                </c:pt>
                <c:pt idx="2632">
                  <c:v>182.4</c:v>
                </c:pt>
                <c:pt idx="2633">
                  <c:v>192.9</c:v>
                </c:pt>
                <c:pt idx="2634">
                  <c:v>240.7</c:v>
                </c:pt>
                <c:pt idx="2635">
                  <c:v>155.1</c:v>
                </c:pt>
                <c:pt idx="2636">
                  <c:v>192.3</c:v>
                </c:pt>
                <c:pt idx="2637">
                  <c:v>221.1</c:v>
                </c:pt>
                <c:pt idx="2638">
                  <c:v>132.9</c:v>
                </c:pt>
                <c:pt idx="2639">
                  <c:v>199.2</c:v>
                </c:pt>
                <c:pt idx="2640">
                  <c:v>201.4</c:v>
                </c:pt>
                <c:pt idx="2641">
                  <c:v>210.1</c:v>
                </c:pt>
                <c:pt idx="2642">
                  <c:v>194</c:v>
                </c:pt>
                <c:pt idx="2643">
                  <c:v>160.4</c:v>
                </c:pt>
                <c:pt idx="2644">
                  <c:v>256.3</c:v>
                </c:pt>
                <c:pt idx="2645">
                  <c:v>138.30000000000001</c:v>
                </c:pt>
                <c:pt idx="2646">
                  <c:v>203.7</c:v>
                </c:pt>
                <c:pt idx="2647">
                  <c:v>201</c:v>
                </c:pt>
                <c:pt idx="2648">
                  <c:v>182</c:v>
                </c:pt>
                <c:pt idx="2649">
                  <c:v>141.4</c:v>
                </c:pt>
                <c:pt idx="2650">
                  <c:v>223.4</c:v>
                </c:pt>
                <c:pt idx="2651">
                  <c:v>197.9</c:v>
                </c:pt>
                <c:pt idx="2652">
                  <c:v>230.1</c:v>
                </c:pt>
                <c:pt idx="2653">
                  <c:v>185.7</c:v>
                </c:pt>
                <c:pt idx="2654">
                  <c:v>109.9</c:v>
                </c:pt>
                <c:pt idx="2655">
                  <c:v>230.4</c:v>
                </c:pt>
                <c:pt idx="2656">
                  <c:v>320.89999999999998</c:v>
                </c:pt>
                <c:pt idx="2657">
                  <c:v>114.3</c:v>
                </c:pt>
                <c:pt idx="2658">
                  <c:v>206.4</c:v>
                </c:pt>
                <c:pt idx="2659">
                  <c:v>179.6</c:v>
                </c:pt>
                <c:pt idx="2660">
                  <c:v>167.6</c:v>
                </c:pt>
                <c:pt idx="2661">
                  <c:v>175.2</c:v>
                </c:pt>
                <c:pt idx="2662">
                  <c:v>239.6</c:v>
                </c:pt>
                <c:pt idx="2663">
                  <c:v>179.4</c:v>
                </c:pt>
                <c:pt idx="2664">
                  <c:v>213.1</c:v>
                </c:pt>
                <c:pt idx="2665">
                  <c:v>181.6</c:v>
                </c:pt>
                <c:pt idx="2666">
                  <c:v>187.1</c:v>
                </c:pt>
                <c:pt idx="2667">
                  <c:v>158.19999999999999</c:v>
                </c:pt>
                <c:pt idx="2668">
                  <c:v>290.89999999999998</c:v>
                </c:pt>
                <c:pt idx="2669">
                  <c:v>122.9</c:v>
                </c:pt>
                <c:pt idx="2670">
                  <c:v>277.39999999999998</c:v>
                </c:pt>
                <c:pt idx="2671">
                  <c:v>278.2</c:v>
                </c:pt>
                <c:pt idx="2672">
                  <c:v>246.6</c:v>
                </c:pt>
                <c:pt idx="2673">
                  <c:v>156.19999999999999</c:v>
                </c:pt>
                <c:pt idx="2674">
                  <c:v>204</c:v>
                </c:pt>
                <c:pt idx="2675">
                  <c:v>150</c:v>
                </c:pt>
                <c:pt idx="2676">
                  <c:v>192.3</c:v>
                </c:pt>
                <c:pt idx="2677">
                  <c:v>179.5</c:v>
                </c:pt>
                <c:pt idx="2678">
                  <c:v>203.8</c:v>
                </c:pt>
                <c:pt idx="2679">
                  <c:v>210.7</c:v>
                </c:pt>
                <c:pt idx="2680">
                  <c:v>185.7</c:v>
                </c:pt>
                <c:pt idx="2681">
                  <c:v>230.1</c:v>
                </c:pt>
                <c:pt idx="2682">
                  <c:v>273.2</c:v>
                </c:pt>
                <c:pt idx="2683">
                  <c:v>173.1</c:v>
                </c:pt>
                <c:pt idx="2684">
                  <c:v>136.4</c:v>
                </c:pt>
                <c:pt idx="2685">
                  <c:v>299.10000000000002</c:v>
                </c:pt>
                <c:pt idx="2686">
                  <c:v>117.9</c:v>
                </c:pt>
                <c:pt idx="2687">
                  <c:v>252.2</c:v>
                </c:pt>
                <c:pt idx="2688">
                  <c:v>148.30000000000001</c:v>
                </c:pt>
                <c:pt idx="2689">
                  <c:v>244.8</c:v>
                </c:pt>
                <c:pt idx="2690">
                  <c:v>184</c:v>
                </c:pt>
                <c:pt idx="2691">
                  <c:v>129.1</c:v>
                </c:pt>
                <c:pt idx="2692">
                  <c:v>203.7</c:v>
                </c:pt>
                <c:pt idx="2693">
                  <c:v>140.69999999999999</c:v>
                </c:pt>
                <c:pt idx="2694">
                  <c:v>205.5</c:v>
                </c:pt>
                <c:pt idx="2695">
                  <c:v>178.9</c:v>
                </c:pt>
                <c:pt idx="2696">
                  <c:v>192.9</c:v>
                </c:pt>
                <c:pt idx="2697">
                  <c:v>229</c:v>
                </c:pt>
                <c:pt idx="2698">
                  <c:v>197.5</c:v>
                </c:pt>
                <c:pt idx="2699">
                  <c:v>158.6</c:v>
                </c:pt>
                <c:pt idx="2700">
                  <c:v>162.5</c:v>
                </c:pt>
                <c:pt idx="2701">
                  <c:v>154.69999999999999</c:v>
                </c:pt>
                <c:pt idx="2702">
                  <c:v>274.39999999999998</c:v>
                </c:pt>
                <c:pt idx="2703">
                  <c:v>206.3</c:v>
                </c:pt>
                <c:pt idx="2704">
                  <c:v>148</c:v>
                </c:pt>
                <c:pt idx="2705">
                  <c:v>134.1</c:v>
                </c:pt>
                <c:pt idx="2706">
                  <c:v>177.6</c:v>
                </c:pt>
                <c:pt idx="2707">
                  <c:v>165.1</c:v>
                </c:pt>
                <c:pt idx="2708">
                  <c:v>223.5</c:v>
                </c:pt>
                <c:pt idx="2709">
                  <c:v>175.9</c:v>
                </c:pt>
                <c:pt idx="2710">
                  <c:v>227.4</c:v>
                </c:pt>
                <c:pt idx="2711">
                  <c:v>163.6</c:v>
                </c:pt>
                <c:pt idx="2712">
                  <c:v>202.9</c:v>
                </c:pt>
                <c:pt idx="2713">
                  <c:v>285.89999999999998</c:v>
                </c:pt>
                <c:pt idx="2714">
                  <c:v>256.8</c:v>
                </c:pt>
                <c:pt idx="2715">
                  <c:v>253.4</c:v>
                </c:pt>
                <c:pt idx="2716">
                  <c:v>294.60000000000002</c:v>
                </c:pt>
                <c:pt idx="2717">
                  <c:v>223.9</c:v>
                </c:pt>
                <c:pt idx="2718">
                  <c:v>189.7</c:v>
                </c:pt>
                <c:pt idx="2719">
                  <c:v>186.4</c:v>
                </c:pt>
                <c:pt idx="2720">
                  <c:v>276</c:v>
                </c:pt>
                <c:pt idx="2721">
                  <c:v>134.5</c:v>
                </c:pt>
                <c:pt idx="2722">
                  <c:v>215.5</c:v>
                </c:pt>
                <c:pt idx="2723">
                  <c:v>194.9</c:v>
                </c:pt>
                <c:pt idx="2724">
                  <c:v>161.5</c:v>
                </c:pt>
                <c:pt idx="2725">
                  <c:v>224.1</c:v>
                </c:pt>
                <c:pt idx="2726">
                  <c:v>230</c:v>
                </c:pt>
                <c:pt idx="2727">
                  <c:v>213.6</c:v>
                </c:pt>
                <c:pt idx="2728">
                  <c:v>332.8</c:v>
                </c:pt>
                <c:pt idx="2729">
                  <c:v>253.6</c:v>
                </c:pt>
                <c:pt idx="2730">
                  <c:v>251.7</c:v>
                </c:pt>
                <c:pt idx="2731">
                  <c:v>171.7</c:v>
                </c:pt>
                <c:pt idx="2732">
                  <c:v>202.3</c:v>
                </c:pt>
                <c:pt idx="2733">
                  <c:v>276.8</c:v>
                </c:pt>
                <c:pt idx="2734">
                  <c:v>194.6</c:v>
                </c:pt>
                <c:pt idx="2735">
                  <c:v>194</c:v>
                </c:pt>
                <c:pt idx="2736">
                  <c:v>188.6</c:v>
                </c:pt>
                <c:pt idx="2737">
                  <c:v>210.8</c:v>
                </c:pt>
                <c:pt idx="2738">
                  <c:v>212.3</c:v>
                </c:pt>
                <c:pt idx="2739">
                  <c:v>182.6</c:v>
                </c:pt>
                <c:pt idx="2740">
                  <c:v>180.6</c:v>
                </c:pt>
                <c:pt idx="2741">
                  <c:v>168.2</c:v>
                </c:pt>
                <c:pt idx="2742">
                  <c:v>74.599999999999994</c:v>
                </c:pt>
                <c:pt idx="2743">
                  <c:v>164.1</c:v>
                </c:pt>
                <c:pt idx="2744">
                  <c:v>212</c:v>
                </c:pt>
                <c:pt idx="2745">
                  <c:v>216.9</c:v>
                </c:pt>
                <c:pt idx="2746">
                  <c:v>228.6</c:v>
                </c:pt>
                <c:pt idx="2747">
                  <c:v>266.89999999999998</c:v>
                </c:pt>
                <c:pt idx="2748">
                  <c:v>235.3</c:v>
                </c:pt>
                <c:pt idx="2749">
                  <c:v>280.39999999999998</c:v>
                </c:pt>
                <c:pt idx="2750">
                  <c:v>172.3</c:v>
                </c:pt>
                <c:pt idx="2751">
                  <c:v>236.7</c:v>
                </c:pt>
                <c:pt idx="2752">
                  <c:v>131.69999999999999</c:v>
                </c:pt>
                <c:pt idx="2753">
                  <c:v>224.7</c:v>
                </c:pt>
                <c:pt idx="2754">
                  <c:v>122.1</c:v>
                </c:pt>
                <c:pt idx="2755">
                  <c:v>236.3</c:v>
                </c:pt>
                <c:pt idx="2756">
                  <c:v>158.9</c:v>
                </c:pt>
                <c:pt idx="2757">
                  <c:v>216.6</c:v>
                </c:pt>
                <c:pt idx="2758">
                  <c:v>279.60000000000002</c:v>
                </c:pt>
                <c:pt idx="2759">
                  <c:v>161.1</c:v>
                </c:pt>
                <c:pt idx="2760">
                  <c:v>225.3</c:v>
                </c:pt>
                <c:pt idx="2761">
                  <c:v>177.2</c:v>
                </c:pt>
                <c:pt idx="2762">
                  <c:v>283.2</c:v>
                </c:pt>
                <c:pt idx="2763">
                  <c:v>187.2</c:v>
                </c:pt>
                <c:pt idx="2764">
                  <c:v>198.1</c:v>
                </c:pt>
                <c:pt idx="2765">
                  <c:v>191.8</c:v>
                </c:pt>
                <c:pt idx="2766">
                  <c:v>221.5</c:v>
                </c:pt>
                <c:pt idx="2767">
                  <c:v>216.7</c:v>
                </c:pt>
                <c:pt idx="2768">
                  <c:v>171.9</c:v>
                </c:pt>
                <c:pt idx="2769">
                  <c:v>262.39999999999998</c:v>
                </c:pt>
                <c:pt idx="2770">
                  <c:v>207.2</c:v>
                </c:pt>
                <c:pt idx="2771">
                  <c:v>229.7</c:v>
                </c:pt>
                <c:pt idx="2772">
                  <c:v>268.3</c:v>
                </c:pt>
                <c:pt idx="2773">
                  <c:v>244.9</c:v>
                </c:pt>
                <c:pt idx="2774">
                  <c:v>249.5</c:v>
                </c:pt>
                <c:pt idx="2775">
                  <c:v>208</c:v>
                </c:pt>
                <c:pt idx="2776">
                  <c:v>238.7</c:v>
                </c:pt>
                <c:pt idx="2777">
                  <c:v>223.6</c:v>
                </c:pt>
                <c:pt idx="2778">
                  <c:v>167.4</c:v>
                </c:pt>
                <c:pt idx="2779">
                  <c:v>217.5</c:v>
                </c:pt>
                <c:pt idx="2780">
                  <c:v>163.69999999999999</c:v>
                </c:pt>
                <c:pt idx="2781">
                  <c:v>146</c:v>
                </c:pt>
                <c:pt idx="2782">
                  <c:v>126.5</c:v>
                </c:pt>
                <c:pt idx="2783">
                  <c:v>164.5</c:v>
                </c:pt>
                <c:pt idx="2784">
                  <c:v>222.3</c:v>
                </c:pt>
                <c:pt idx="2785">
                  <c:v>238.2</c:v>
                </c:pt>
                <c:pt idx="2786">
                  <c:v>182.5</c:v>
                </c:pt>
                <c:pt idx="2787">
                  <c:v>203.4</c:v>
                </c:pt>
                <c:pt idx="2788">
                  <c:v>224.7</c:v>
                </c:pt>
                <c:pt idx="2789">
                  <c:v>115.2</c:v>
                </c:pt>
                <c:pt idx="2790">
                  <c:v>135</c:v>
                </c:pt>
                <c:pt idx="2791">
                  <c:v>286.10000000000002</c:v>
                </c:pt>
                <c:pt idx="2792">
                  <c:v>187</c:v>
                </c:pt>
                <c:pt idx="2793">
                  <c:v>223.6</c:v>
                </c:pt>
                <c:pt idx="2794">
                  <c:v>215.3</c:v>
                </c:pt>
                <c:pt idx="2795">
                  <c:v>170</c:v>
                </c:pt>
                <c:pt idx="2796">
                  <c:v>205.1</c:v>
                </c:pt>
                <c:pt idx="2797">
                  <c:v>165.8</c:v>
                </c:pt>
                <c:pt idx="2798">
                  <c:v>239.3</c:v>
                </c:pt>
                <c:pt idx="2799">
                  <c:v>149.19999999999999</c:v>
                </c:pt>
                <c:pt idx="2800">
                  <c:v>228.3</c:v>
                </c:pt>
                <c:pt idx="2801">
                  <c:v>202.2</c:v>
                </c:pt>
                <c:pt idx="2802">
                  <c:v>210.8</c:v>
                </c:pt>
                <c:pt idx="2803">
                  <c:v>155.69999999999999</c:v>
                </c:pt>
                <c:pt idx="2804">
                  <c:v>198.6</c:v>
                </c:pt>
                <c:pt idx="2805">
                  <c:v>238.8</c:v>
                </c:pt>
                <c:pt idx="2806">
                  <c:v>203.9</c:v>
                </c:pt>
                <c:pt idx="2807">
                  <c:v>234</c:v>
                </c:pt>
                <c:pt idx="2808">
                  <c:v>165.7</c:v>
                </c:pt>
                <c:pt idx="2809">
                  <c:v>225.7</c:v>
                </c:pt>
                <c:pt idx="2810">
                  <c:v>92</c:v>
                </c:pt>
                <c:pt idx="2811">
                  <c:v>283.3</c:v>
                </c:pt>
                <c:pt idx="2812">
                  <c:v>144.4</c:v>
                </c:pt>
                <c:pt idx="2813">
                  <c:v>143.69999999999999</c:v>
                </c:pt>
                <c:pt idx="2814">
                  <c:v>233.7</c:v>
                </c:pt>
                <c:pt idx="2815">
                  <c:v>114.5</c:v>
                </c:pt>
                <c:pt idx="2816">
                  <c:v>219.1</c:v>
                </c:pt>
                <c:pt idx="2817">
                  <c:v>188.5</c:v>
                </c:pt>
                <c:pt idx="2818">
                  <c:v>196.4</c:v>
                </c:pt>
                <c:pt idx="2819">
                  <c:v>85</c:v>
                </c:pt>
                <c:pt idx="2820">
                  <c:v>265.5</c:v>
                </c:pt>
                <c:pt idx="2821">
                  <c:v>249.3</c:v>
                </c:pt>
                <c:pt idx="2822">
                  <c:v>197.7</c:v>
                </c:pt>
                <c:pt idx="2823">
                  <c:v>116.9</c:v>
                </c:pt>
                <c:pt idx="2824">
                  <c:v>284.8</c:v>
                </c:pt>
                <c:pt idx="2825">
                  <c:v>189.7</c:v>
                </c:pt>
                <c:pt idx="2826">
                  <c:v>215.5</c:v>
                </c:pt>
                <c:pt idx="2827">
                  <c:v>153.4</c:v>
                </c:pt>
                <c:pt idx="2828">
                  <c:v>288.8</c:v>
                </c:pt>
                <c:pt idx="2829">
                  <c:v>159.6</c:v>
                </c:pt>
                <c:pt idx="2830">
                  <c:v>265.89999999999998</c:v>
                </c:pt>
                <c:pt idx="2831">
                  <c:v>244.8</c:v>
                </c:pt>
                <c:pt idx="2832">
                  <c:v>237.3</c:v>
                </c:pt>
                <c:pt idx="2833">
                  <c:v>126.4</c:v>
                </c:pt>
                <c:pt idx="2834">
                  <c:v>124</c:v>
                </c:pt>
                <c:pt idx="2835">
                  <c:v>141.6</c:v>
                </c:pt>
                <c:pt idx="2836">
                  <c:v>214.3</c:v>
                </c:pt>
                <c:pt idx="2837">
                  <c:v>126.8</c:v>
                </c:pt>
                <c:pt idx="2838">
                  <c:v>147.30000000000001</c:v>
                </c:pt>
                <c:pt idx="2839">
                  <c:v>197.6</c:v>
                </c:pt>
                <c:pt idx="2840">
                  <c:v>156</c:v>
                </c:pt>
                <c:pt idx="2841">
                  <c:v>189.2</c:v>
                </c:pt>
                <c:pt idx="2842">
                  <c:v>232.6</c:v>
                </c:pt>
                <c:pt idx="2843">
                  <c:v>228</c:v>
                </c:pt>
                <c:pt idx="2844">
                  <c:v>240.5</c:v>
                </c:pt>
                <c:pt idx="2845">
                  <c:v>208.1</c:v>
                </c:pt>
                <c:pt idx="2846">
                  <c:v>167.6</c:v>
                </c:pt>
                <c:pt idx="2847">
                  <c:v>313.60000000000002</c:v>
                </c:pt>
                <c:pt idx="2848">
                  <c:v>165.3</c:v>
                </c:pt>
                <c:pt idx="2849">
                  <c:v>245.6</c:v>
                </c:pt>
                <c:pt idx="2850">
                  <c:v>172.7</c:v>
                </c:pt>
                <c:pt idx="2851">
                  <c:v>240</c:v>
                </c:pt>
                <c:pt idx="2852">
                  <c:v>157.9</c:v>
                </c:pt>
                <c:pt idx="2853">
                  <c:v>199</c:v>
                </c:pt>
                <c:pt idx="2854">
                  <c:v>233.8</c:v>
                </c:pt>
                <c:pt idx="2855">
                  <c:v>175.7</c:v>
                </c:pt>
                <c:pt idx="2856">
                  <c:v>257.10000000000002</c:v>
                </c:pt>
                <c:pt idx="2857">
                  <c:v>212.4</c:v>
                </c:pt>
                <c:pt idx="2858">
                  <c:v>179.7</c:v>
                </c:pt>
                <c:pt idx="2859">
                  <c:v>22.3</c:v>
                </c:pt>
                <c:pt idx="2860">
                  <c:v>279.39999999999998</c:v>
                </c:pt>
                <c:pt idx="2861">
                  <c:v>155.69999999999999</c:v>
                </c:pt>
                <c:pt idx="2862">
                  <c:v>306</c:v>
                </c:pt>
                <c:pt idx="2863">
                  <c:v>161.69999999999999</c:v>
                </c:pt>
                <c:pt idx="2864">
                  <c:v>185.1</c:v>
                </c:pt>
                <c:pt idx="2865">
                  <c:v>138.6</c:v>
                </c:pt>
                <c:pt idx="2866">
                  <c:v>236.5</c:v>
                </c:pt>
                <c:pt idx="2867">
                  <c:v>219.8</c:v>
                </c:pt>
                <c:pt idx="2868">
                  <c:v>241.6</c:v>
                </c:pt>
                <c:pt idx="2869">
                  <c:v>230.3</c:v>
                </c:pt>
                <c:pt idx="2870">
                  <c:v>282.8</c:v>
                </c:pt>
                <c:pt idx="2871">
                  <c:v>326.10000000000002</c:v>
                </c:pt>
                <c:pt idx="2872">
                  <c:v>261.3</c:v>
                </c:pt>
                <c:pt idx="2873">
                  <c:v>211.2</c:v>
                </c:pt>
                <c:pt idx="2874">
                  <c:v>234.1</c:v>
                </c:pt>
                <c:pt idx="2875">
                  <c:v>193.4</c:v>
                </c:pt>
                <c:pt idx="2876">
                  <c:v>189.7</c:v>
                </c:pt>
                <c:pt idx="2877">
                  <c:v>230.9</c:v>
                </c:pt>
                <c:pt idx="2878">
                  <c:v>224.6</c:v>
                </c:pt>
                <c:pt idx="2879">
                  <c:v>125.2</c:v>
                </c:pt>
                <c:pt idx="2880">
                  <c:v>207.2</c:v>
                </c:pt>
                <c:pt idx="2881">
                  <c:v>157.6</c:v>
                </c:pt>
                <c:pt idx="2882">
                  <c:v>115.3</c:v>
                </c:pt>
                <c:pt idx="2883">
                  <c:v>110.7</c:v>
                </c:pt>
                <c:pt idx="2884">
                  <c:v>228.3</c:v>
                </c:pt>
                <c:pt idx="2885">
                  <c:v>267.60000000000002</c:v>
                </c:pt>
                <c:pt idx="2886">
                  <c:v>164.4</c:v>
                </c:pt>
                <c:pt idx="2887">
                  <c:v>235.9</c:v>
                </c:pt>
                <c:pt idx="2888">
                  <c:v>176.5</c:v>
                </c:pt>
                <c:pt idx="2889">
                  <c:v>159.6</c:v>
                </c:pt>
                <c:pt idx="2890">
                  <c:v>205.5</c:v>
                </c:pt>
                <c:pt idx="2891">
                  <c:v>131.69999999999999</c:v>
                </c:pt>
                <c:pt idx="2892">
                  <c:v>171.9</c:v>
                </c:pt>
                <c:pt idx="2893">
                  <c:v>187.5</c:v>
                </c:pt>
                <c:pt idx="2894">
                  <c:v>212.7</c:v>
                </c:pt>
                <c:pt idx="2895">
                  <c:v>167.3</c:v>
                </c:pt>
                <c:pt idx="2896">
                  <c:v>260.3</c:v>
                </c:pt>
                <c:pt idx="2897">
                  <c:v>193.7</c:v>
                </c:pt>
                <c:pt idx="2898">
                  <c:v>170.6</c:v>
                </c:pt>
                <c:pt idx="2899">
                  <c:v>256.89999999999998</c:v>
                </c:pt>
                <c:pt idx="2900">
                  <c:v>186.4</c:v>
                </c:pt>
                <c:pt idx="2901">
                  <c:v>210.8</c:v>
                </c:pt>
                <c:pt idx="2902">
                  <c:v>134.6</c:v>
                </c:pt>
                <c:pt idx="2903">
                  <c:v>272.3</c:v>
                </c:pt>
                <c:pt idx="2904">
                  <c:v>303.5</c:v>
                </c:pt>
                <c:pt idx="2905">
                  <c:v>189.9</c:v>
                </c:pt>
                <c:pt idx="2906">
                  <c:v>157.80000000000001</c:v>
                </c:pt>
                <c:pt idx="2907">
                  <c:v>168.3</c:v>
                </c:pt>
                <c:pt idx="2908">
                  <c:v>235.8</c:v>
                </c:pt>
                <c:pt idx="2909">
                  <c:v>158.4</c:v>
                </c:pt>
                <c:pt idx="2910">
                  <c:v>240.8</c:v>
                </c:pt>
                <c:pt idx="2911">
                  <c:v>139</c:v>
                </c:pt>
                <c:pt idx="2912">
                  <c:v>273.10000000000002</c:v>
                </c:pt>
                <c:pt idx="2913">
                  <c:v>270</c:v>
                </c:pt>
                <c:pt idx="2914">
                  <c:v>262.8</c:v>
                </c:pt>
                <c:pt idx="2915">
                  <c:v>163.30000000000001</c:v>
                </c:pt>
                <c:pt idx="2916">
                  <c:v>166.8</c:v>
                </c:pt>
                <c:pt idx="2917">
                  <c:v>241.9</c:v>
                </c:pt>
                <c:pt idx="2918">
                  <c:v>279.60000000000002</c:v>
                </c:pt>
                <c:pt idx="2919">
                  <c:v>320.60000000000002</c:v>
                </c:pt>
                <c:pt idx="2920">
                  <c:v>194</c:v>
                </c:pt>
                <c:pt idx="2921">
                  <c:v>234.6</c:v>
                </c:pt>
                <c:pt idx="2922">
                  <c:v>138.1</c:v>
                </c:pt>
                <c:pt idx="2923">
                  <c:v>253.8</c:v>
                </c:pt>
                <c:pt idx="2924">
                  <c:v>216.8</c:v>
                </c:pt>
                <c:pt idx="2925">
                  <c:v>148.9</c:v>
                </c:pt>
                <c:pt idx="2926">
                  <c:v>152.5</c:v>
                </c:pt>
                <c:pt idx="2927">
                  <c:v>239.7</c:v>
                </c:pt>
                <c:pt idx="2928">
                  <c:v>204.4</c:v>
                </c:pt>
                <c:pt idx="2929">
                  <c:v>199.7</c:v>
                </c:pt>
                <c:pt idx="2930">
                  <c:v>229.4</c:v>
                </c:pt>
                <c:pt idx="2931">
                  <c:v>138.80000000000001</c:v>
                </c:pt>
                <c:pt idx="2932">
                  <c:v>252.2</c:v>
                </c:pt>
                <c:pt idx="2933">
                  <c:v>175.9</c:v>
                </c:pt>
                <c:pt idx="2934">
                  <c:v>204</c:v>
                </c:pt>
                <c:pt idx="2935">
                  <c:v>202.7</c:v>
                </c:pt>
                <c:pt idx="2936">
                  <c:v>213.2</c:v>
                </c:pt>
                <c:pt idx="2937">
                  <c:v>251.7</c:v>
                </c:pt>
                <c:pt idx="2938">
                  <c:v>248.1</c:v>
                </c:pt>
                <c:pt idx="2939">
                  <c:v>188.1</c:v>
                </c:pt>
                <c:pt idx="2940">
                  <c:v>188.6</c:v>
                </c:pt>
                <c:pt idx="2941">
                  <c:v>230.2</c:v>
                </c:pt>
                <c:pt idx="2942">
                  <c:v>104.6</c:v>
                </c:pt>
                <c:pt idx="2943">
                  <c:v>219.9</c:v>
                </c:pt>
                <c:pt idx="2944">
                  <c:v>220.9</c:v>
                </c:pt>
                <c:pt idx="2945">
                  <c:v>238.8</c:v>
                </c:pt>
                <c:pt idx="2946">
                  <c:v>236.1</c:v>
                </c:pt>
                <c:pt idx="2947">
                  <c:v>286.10000000000002</c:v>
                </c:pt>
                <c:pt idx="2948">
                  <c:v>190.2</c:v>
                </c:pt>
                <c:pt idx="2949">
                  <c:v>219.2</c:v>
                </c:pt>
                <c:pt idx="2950">
                  <c:v>229.1</c:v>
                </c:pt>
                <c:pt idx="2951">
                  <c:v>164.7</c:v>
                </c:pt>
                <c:pt idx="2952">
                  <c:v>157</c:v>
                </c:pt>
                <c:pt idx="2953">
                  <c:v>199.8</c:v>
                </c:pt>
                <c:pt idx="2954">
                  <c:v>271.3</c:v>
                </c:pt>
                <c:pt idx="2955">
                  <c:v>212.6</c:v>
                </c:pt>
                <c:pt idx="2956">
                  <c:v>212.8</c:v>
                </c:pt>
                <c:pt idx="2957">
                  <c:v>170.6</c:v>
                </c:pt>
                <c:pt idx="2958">
                  <c:v>209.7</c:v>
                </c:pt>
                <c:pt idx="2959">
                  <c:v>156</c:v>
                </c:pt>
                <c:pt idx="2960">
                  <c:v>196</c:v>
                </c:pt>
                <c:pt idx="2961">
                  <c:v>237.8</c:v>
                </c:pt>
                <c:pt idx="2962">
                  <c:v>200.7</c:v>
                </c:pt>
                <c:pt idx="2963">
                  <c:v>142.19999999999999</c:v>
                </c:pt>
                <c:pt idx="2964">
                  <c:v>189.8</c:v>
                </c:pt>
                <c:pt idx="2965">
                  <c:v>143.4</c:v>
                </c:pt>
                <c:pt idx="2966">
                  <c:v>144.1</c:v>
                </c:pt>
                <c:pt idx="2967">
                  <c:v>288.89999999999998</c:v>
                </c:pt>
                <c:pt idx="2968">
                  <c:v>205.6</c:v>
                </c:pt>
                <c:pt idx="2969">
                  <c:v>115</c:v>
                </c:pt>
                <c:pt idx="2970">
                  <c:v>169.3</c:v>
                </c:pt>
                <c:pt idx="2971">
                  <c:v>246.6</c:v>
                </c:pt>
                <c:pt idx="2972">
                  <c:v>185.3</c:v>
                </c:pt>
                <c:pt idx="2973">
                  <c:v>179.2</c:v>
                </c:pt>
                <c:pt idx="2974">
                  <c:v>176.3</c:v>
                </c:pt>
                <c:pt idx="2975">
                  <c:v>145.69999999999999</c:v>
                </c:pt>
                <c:pt idx="2976">
                  <c:v>254.4</c:v>
                </c:pt>
                <c:pt idx="2977">
                  <c:v>201.3</c:v>
                </c:pt>
                <c:pt idx="2978">
                  <c:v>239.4</c:v>
                </c:pt>
                <c:pt idx="2979">
                  <c:v>168.6</c:v>
                </c:pt>
                <c:pt idx="2980">
                  <c:v>209.1</c:v>
                </c:pt>
                <c:pt idx="2981">
                  <c:v>264.10000000000002</c:v>
                </c:pt>
                <c:pt idx="2982">
                  <c:v>136.4</c:v>
                </c:pt>
                <c:pt idx="2983">
                  <c:v>241.7</c:v>
                </c:pt>
                <c:pt idx="2984">
                  <c:v>185.6</c:v>
                </c:pt>
                <c:pt idx="2985">
                  <c:v>148.19999999999999</c:v>
                </c:pt>
                <c:pt idx="2986">
                  <c:v>260.10000000000002</c:v>
                </c:pt>
                <c:pt idx="2987">
                  <c:v>207.6</c:v>
                </c:pt>
                <c:pt idx="2988">
                  <c:v>169.6</c:v>
                </c:pt>
                <c:pt idx="2989">
                  <c:v>183.4</c:v>
                </c:pt>
                <c:pt idx="2990">
                  <c:v>297.2</c:v>
                </c:pt>
                <c:pt idx="2991">
                  <c:v>263.7</c:v>
                </c:pt>
                <c:pt idx="2992">
                  <c:v>227.7</c:v>
                </c:pt>
                <c:pt idx="2993">
                  <c:v>210.8</c:v>
                </c:pt>
                <c:pt idx="2994">
                  <c:v>272.39999999999998</c:v>
                </c:pt>
                <c:pt idx="2995">
                  <c:v>219.1</c:v>
                </c:pt>
                <c:pt idx="2996">
                  <c:v>136</c:v>
                </c:pt>
                <c:pt idx="2997">
                  <c:v>104.5</c:v>
                </c:pt>
                <c:pt idx="2998">
                  <c:v>118.1</c:v>
                </c:pt>
                <c:pt idx="2999">
                  <c:v>125.1</c:v>
                </c:pt>
                <c:pt idx="3000">
                  <c:v>167.1</c:v>
                </c:pt>
                <c:pt idx="3001">
                  <c:v>126.4</c:v>
                </c:pt>
                <c:pt idx="3002">
                  <c:v>182.2</c:v>
                </c:pt>
                <c:pt idx="3003">
                  <c:v>134.5</c:v>
                </c:pt>
                <c:pt idx="3004">
                  <c:v>135.4</c:v>
                </c:pt>
                <c:pt idx="3005">
                  <c:v>237.7</c:v>
                </c:pt>
                <c:pt idx="3006">
                  <c:v>188.7</c:v>
                </c:pt>
                <c:pt idx="3007">
                  <c:v>203</c:v>
                </c:pt>
                <c:pt idx="3008">
                  <c:v>189.6</c:v>
                </c:pt>
                <c:pt idx="3009">
                  <c:v>191.7</c:v>
                </c:pt>
                <c:pt idx="3010">
                  <c:v>189.3</c:v>
                </c:pt>
                <c:pt idx="3011">
                  <c:v>262.89999999999998</c:v>
                </c:pt>
                <c:pt idx="3012">
                  <c:v>135.1</c:v>
                </c:pt>
                <c:pt idx="3013">
                  <c:v>317.7</c:v>
                </c:pt>
                <c:pt idx="3014">
                  <c:v>235.2</c:v>
                </c:pt>
                <c:pt idx="3015">
                  <c:v>271.39999999999998</c:v>
                </c:pt>
                <c:pt idx="3016">
                  <c:v>212.5</c:v>
                </c:pt>
                <c:pt idx="3017">
                  <c:v>158.4</c:v>
                </c:pt>
                <c:pt idx="3018">
                  <c:v>160</c:v>
                </c:pt>
                <c:pt idx="3019">
                  <c:v>156.1</c:v>
                </c:pt>
                <c:pt idx="3020">
                  <c:v>195.5</c:v>
                </c:pt>
                <c:pt idx="3021">
                  <c:v>246.2</c:v>
                </c:pt>
                <c:pt idx="3022">
                  <c:v>219.5</c:v>
                </c:pt>
                <c:pt idx="3023">
                  <c:v>168.1</c:v>
                </c:pt>
                <c:pt idx="3024">
                  <c:v>128.9</c:v>
                </c:pt>
                <c:pt idx="3025">
                  <c:v>206.8</c:v>
                </c:pt>
                <c:pt idx="3026">
                  <c:v>182</c:v>
                </c:pt>
                <c:pt idx="3027">
                  <c:v>147</c:v>
                </c:pt>
                <c:pt idx="3028">
                  <c:v>222.1</c:v>
                </c:pt>
                <c:pt idx="3029">
                  <c:v>216.1</c:v>
                </c:pt>
                <c:pt idx="3030">
                  <c:v>124.4</c:v>
                </c:pt>
                <c:pt idx="3031">
                  <c:v>223.9</c:v>
                </c:pt>
                <c:pt idx="3032">
                  <c:v>306.2</c:v>
                </c:pt>
                <c:pt idx="3033">
                  <c:v>176.8</c:v>
                </c:pt>
                <c:pt idx="3034">
                  <c:v>221.5</c:v>
                </c:pt>
                <c:pt idx="3035">
                  <c:v>181.4</c:v>
                </c:pt>
                <c:pt idx="3036">
                  <c:v>135.4</c:v>
                </c:pt>
                <c:pt idx="3037">
                  <c:v>188.4</c:v>
                </c:pt>
                <c:pt idx="3038">
                  <c:v>189.4</c:v>
                </c:pt>
                <c:pt idx="3039">
                  <c:v>240.6</c:v>
                </c:pt>
                <c:pt idx="3040">
                  <c:v>262.5</c:v>
                </c:pt>
                <c:pt idx="3041">
                  <c:v>177.3</c:v>
                </c:pt>
                <c:pt idx="3042">
                  <c:v>156.19999999999999</c:v>
                </c:pt>
                <c:pt idx="3043">
                  <c:v>216.8</c:v>
                </c:pt>
                <c:pt idx="3044">
                  <c:v>308.2</c:v>
                </c:pt>
                <c:pt idx="3045">
                  <c:v>181.1</c:v>
                </c:pt>
                <c:pt idx="3046">
                  <c:v>172.1</c:v>
                </c:pt>
                <c:pt idx="3047">
                  <c:v>260.2</c:v>
                </c:pt>
                <c:pt idx="3048">
                  <c:v>152.9</c:v>
                </c:pt>
                <c:pt idx="3049">
                  <c:v>158.4</c:v>
                </c:pt>
                <c:pt idx="3050">
                  <c:v>187.5</c:v>
                </c:pt>
                <c:pt idx="3051">
                  <c:v>165.2</c:v>
                </c:pt>
                <c:pt idx="3052">
                  <c:v>175.6</c:v>
                </c:pt>
                <c:pt idx="3053">
                  <c:v>183.9</c:v>
                </c:pt>
                <c:pt idx="3054">
                  <c:v>210.2</c:v>
                </c:pt>
                <c:pt idx="3055">
                  <c:v>126.1</c:v>
                </c:pt>
                <c:pt idx="3056">
                  <c:v>191.7</c:v>
                </c:pt>
                <c:pt idx="3057">
                  <c:v>281.7</c:v>
                </c:pt>
                <c:pt idx="3058">
                  <c:v>211.5</c:v>
                </c:pt>
                <c:pt idx="3059">
                  <c:v>236.7</c:v>
                </c:pt>
                <c:pt idx="3060">
                  <c:v>141.6</c:v>
                </c:pt>
                <c:pt idx="3061">
                  <c:v>226.5</c:v>
                </c:pt>
                <c:pt idx="3062">
                  <c:v>227</c:v>
                </c:pt>
                <c:pt idx="3063">
                  <c:v>204.5</c:v>
                </c:pt>
                <c:pt idx="3064">
                  <c:v>223.5</c:v>
                </c:pt>
                <c:pt idx="3065">
                  <c:v>234.3</c:v>
                </c:pt>
                <c:pt idx="3066">
                  <c:v>204.4</c:v>
                </c:pt>
                <c:pt idx="3067">
                  <c:v>209.3</c:v>
                </c:pt>
                <c:pt idx="3068">
                  <c:v>229.3</c:v>
                </c:pt>
                <c:pt idx="3069">
                  <c:v>203.3</c:v>
                </c:pt>
                <c:pt idx="3070">
                  <c:v>189.5</c:v>
                </c:pt>
                <c:pt idx="3071">
                  <c:v>244.4</c:v>
                </c:pt>
                <c:pt idx="3072">
                  <c:v>257.7</c:v>
                </c:pt>
                <c:pt idx="3073">
                  <c:v>244.4</c:v>
                </c:pt>
                <c:pt idx="3074">
                  <c:v>232</c:v>
                </c:pt>
                <c:pt idx="3075">
                  <c:v>203.7</c:v>
                </c:pt>
                <c:pt idx="3076">
                  <c:v>295.8</c:v>
                </c:pt>
                <c:pt idx="3077">
                  <c:v>180</c:v>
                </c:pt>
                <c:pt idx="3078">
                  <c:v>269.3</c:v>
                </c:pt>
                <c:pt idx="3079">
                  <c:v>334.1</c:v>
                </c:pt>
                <c:pt idx="3080">
                  <c:v>212.6</c:v>
                </c:pt>
                <c:pt idx="3081">
                  <c:v>111.6</c:v>
                </c:pt>
                <c:pt idx="3082">
                  <c:v>138.80000000000001</c:v>
                </c:pt>
                <c:pt idx="3083">
                  <c:v>292.7</c:v>
                </c:pt>
                <c:pt idx="3084">
                  <c:v>207.3</c:v>
                </c:pt>
                <c:pt idx="3085">
                  <c:v>224.8</c:v>
                </c:pt>
                <c:pt idx="3086">
                  <c:v>229.7</c:v>
                </c:pt>
                <c:pt idx="3087">
                  <c:v>172.1</c:v>
                </c:pt>
                <c:pt idx="3088">
                  <c:v>198.6</c:v>
                </c:pt>
                <c:pt idx="3089">
                  <c:v>179.1</c:v>
                </c:pt>
                <c:pt idx="3090">
                  <c:v>290.39999999999998</c:v>
                </c:pt>
                <c:pt idx="3091">
                  <c:v>250.1</c:v>
                </c:pt>
                <c:pt idx="3092">
                  <c:v>124.3</c:v>
                </c:pt>
                <c:pt idx="3093">
                  <c:v>189.9</c:v>
                </c:pt>
                <c:pt idx="3094">
                  <c:v>270.3</c:v>
                </c:pt>
                <c:pt idx="3095">
                  <c:v>178.5</c:v>
                </c:pt>
                <c:pt idx="3096">
                  <c:v>229.7</c:v>
                </c:pt>
                <c:pt idx="3097">
                  <c:v>176.4</c:v>
                </c:pt>
                <c:pt idx="3098">
                  <c:v>147.30000000000001</c:v>
                </c:pt>
                <c:pt idx="3099">
                  <c:v>171.6</c:v>
                </c:pt>
                <c:pt idx="3100">
                  <c:v>210.6</c:v>
                </c:pt>
                <c:pt idx="3101">
                  <c:v>125.1</c:v>
                </c:pt>
                <c:pt idx="3102">
                  <c:v>191.2</c:v>
                </c:pt>
                <c:pt idx="3103">
                  <c:v>210.2</c:v>
                </c:pt>
                <c:pt idx="3104">
                  <c:v>126.7</c:v>
                </c:pt>
                <c:pt idx="3105">
                  <c:v>162.80000000000001</c:v>
                </c:pt>
                <c:pt idx="3106">
                  <c:v>231.5</c:v>
                </c:pt>
                <c:pt idx="3107">
                  <c:v>188.4</c:v>
                </c:pt>
                <c:pt idx="3108">
                  <c:v>184.2</c:v>
                </c:pt>
                <c:pt idx="3109">
                  <c:v>196</c:v>
                </c:pt>
                <c:pt idx="3110">
                  <c:v>296.5</c:v>
                </c:pt>
                <c:pt idx="3111">
                  <c:v>296.39999999999998</c:v>
                </c:pt>
                <c:pt idx="3112">
                  <c:v>249.5</c:v>
                </c:pt>
                <c:pt idx="3113">
                  <c:v>185</c:v>
                </c:pt>
                <c:pt idx="3114">
                  <c:v>270.60000000000002</c:v>
                </c:pt>
                <c:pt idx="3115">
                  <c:v>209.9</c:v>
                </c:pt>
                <c:pt idx="3116">
                  <c:v>221.4</c:v>
                </c:pt>
                <c:pt idx="3117">
                  <c:v>181.5</c:v>
                </c:pt>
                <c:pt idx="3118">
                  <c:v>242.9</c:v>
                </c:pt>
                <c:pt idx="3119">
                  <c:v>303</c:v>
                </c:pt>
                <c:pt idx="3120">
                  <c:v>176</c:v>
                </c:pt>
                <c:pt idx="3121">
                  <c:v>199.7</c:v>
                </c:pt>
                <c:pt idx="3122">
                  <c:v>129.6</c:v>
                </c:pt>
                <c:pt idx="3123">
                  <c:v>118.1</c:v>
                </c:pt>
                <c:pt idx="3124">
                  <c:v>266.2</c:v>
                </c:pt>
                <c:pt idx="3125">
                  <c:v>262.8</c:v>
                </c:pt>
                <c:pt idx="3126">
                  <c:v>189.4</c:v>
                </c:pt>
                <c:pt idx="3127">
                  <c:v>84</c:v>
                </c:pt>
                <c:pt idx="3128">
                  <c:v>204.7</c:v>
                </c:pt>
                <c:pt idx="3129">
                  <c:v>168</c:v>
                </c:pt>
                <c:pt idx="3130">
                  <c:v>199.4</c:v>
                </c:pt>
                <c:pt idx="3131">
                  <c:v>243.2</c:v>
                </c:pt>
                <c:pt idx="3132">
                  <c:v>286.10000000000002</c:v>
                </c:pt>
                <c:pt idx="3133">
                  <c:v>103.7</c:v>
                </c:pt>
                <c:pt idx="3134">
                  <c:v>150.69999999999999</c:v>
                </c:pt>
                <c:pt idx="3135">
                  <c:v>169.8</c:v>
                </c:pt>
                <c:pt idx="3136">
                  <c:v>145.19999999999999</c:v>
                </c:pt>
                <c:pt idx="3137">
                  <c:v>108.3</c:v>
                </c:pt>
                <c:pt idx="3138">
                  <c:v>230.3</c:v>
                </c:pt>
                <c:pt idx="3139">
                  <c:v>109.2</c:v>
                </c:pt>
                <c:pt idx="3140">
                  <c:v>173.8</c:v>
                </c:pt>
                <c:pt idx="3141">
                  <c:v>197.7</c:v>
                </c:pt>
                <c:pt idx="3142">
                  <c:v>259.5</c:v>
                </c:pt>
                <c:pt idx="3143">
                  <c:v>221.6</c:v>
                </c:pt>
                <c:pt idx="3144">
                  <c:v>238.3</c:v>
                </c:pt>
                <c:pt idx="3145">
                  <c:v>223.1</c:v>
                </c:pt>
                <c:pt idx="3146">
                  <c:v>218.2</c:v>
                </c:pt>
                <c:pt idx="3147">
                  <c:v>174.1</c:v>
                </c:pt>
                <c:pt idx="3148">
                  <c:v>171.2</c:v>
                </c:pt>
                <c:pt idx="3149">
                  <c:v>184.1</c:v>
                </c:pt>
                <c:pt idx="3150">
                  <c:v>261.8</c:v>
                </c:pt>
                <c:pt idx="3151">
                  <c:v>156.30000000000001</c:v>
                </c:pt>
                <c:pt idx="3152">
                  <c:v>170.4</c:v>
                </c:pt>
                <c:pt idx="3153">
                  <c:v>127.8</c:v>
                </c:pt>
                <c:pt idx="3154">
                  <c:v>147.1</c:v>
                </c:pt>
                <c:pt idx="3155">
                  <c:v>237.6</c:v>
                </c:pt>
                <c:pt idx="3156">
                  <c:v>123.8</c:v>
                </c:pt>
                <c:pt idx="3157">
                  <c:v>182</c:v>
                </c:pt>
                <c:pt idx="3158">
                  <c:v>213.3</c:v>
                </c:pt>
                <c:pt idx="3159">
                  <c:v>204.9</c:v>
                </c:pt>
                <c:pt idx="3160">
                  <c:v>159.1</c:v>
                </c:pt>
                <c:pt idx="3161">
                  <c:v>159.19999999999999</c:v>
                </c:pt>
                <c:pt idx="3162">
                  <c:v>222.7</c:v>
                </c:pt>
                <c:pt idx="3163">
                  <c:v>226.6</c:v>
                </c:pt>
                <c:pt idx="3164">
                  <c:v>178.9</c:v>
                </c:pt>
                <c:pt idx="3165">
                  <c:v>196</c:v>
                </c:pt>
                <c:pt idx="3166">
                  <c:v>258</c:v>
                </c:pt>
                <c:pt idx="3167">
                  <c:v>198.6</c:v>
                </c:pt>
                <c:pt idx="3168">
                  <c:v>214.7</c:v>
                </c:pt>
                <c:pt idx="3169">
                  <c:v>206.4</c:v>
                </c:pt>
                <c:pt idx="3170">
                  <c:v>190.3</c:v>
                </c:pt>
                <c:pt idx="3171">
                  <c:v>144.19999999999999</c:v>
                </c:pt>
                <c:pt idx="3172">
                  <c:v>193.1</c:v>
                </c:pt>
                <c:pt idx="3173">
                  <c:v>160</c:v>
                </c:pt>
                <c:pt idx="3174">
                  <c:v>260.3</c:v>
                </c:pt>
                <c:pt idx="3175">
                  <c:v>173.4</c:v>
                </c:pt>
                <c:pt idx="3176">
                  <c:v>205.5</c:v>
                </c:pt>
                <c:pt idx="3177">
                  <c:v>192.2</c:v>
                </c:pt>
                <c:pt idx="3178">
                  <c:v>254.6</c:v>
                </c:pt>
                <c:pt idx="3179">
                  <c:v>217.6</c:v>
                </c:pt>
                <c:pt idx="3180">
                  <c:v>182.8</c:v>
                </c:pt>
                <c:pt idx="3181">
                  <c:v>290.2</c:v>
                </c:pt>
                <c:pt idx="3182">
                  <c:v>177.1</c:v>
                </c:pt>
                <c:pt idx="3183">
                  <c:v>303.2</c:v>
                </c:pt>
                <c:pt idx="3184">
                  <c:v>201.2</c:v>
                </c:pt>
                <c:pt idx="3185">
                  <c:v>302</c:v>
                </c:pt>
                <c:pt idx="3186">
                  <c:v>224.3</c:v>
                </c:pt>
                <c:pt idx="3187">
                  <c:v>228</c:v>
                </c:pt>
                <c:pt idx="3188">
                  <c:v>286</c:v>
                </c:pt>
                <c:pt idx="3189">
                  <c:v>240.1</c:v>
                </c:pt>
                <c:pt idx="3190">
                  <c:v>242</c:v>
                </c:pt>
                <c:pt idx="3191">
                  <c:v>169.6</c:v>
                </c:pt>
                <c:pt idx="3192">
                  <c:v>139.69999999999999</c:v>
                </c:pt>
                <c:pt idx="3193">
                  <c:v>246</c:v>
                </c:pt>
                <c:pt idx="3194">
                  <c:v>233.8</c:v>
                </c:pt>
                <c:pt idx="3195">
                  <c:v>153.19999999999999</c:v>
                </c:pt>
                <c:pt idx="3196">
                  <c:v>144.4</c:v>
                </c:pt>
                <c:pt idx="3197">
                  <c:v>93.6</c:v>
                </c:pt>
                <c:pt idx="3198">
                  <c:v>247.2</c:v>
                </c:pt>
                <c:pt idx="3199">
                  <c:v>153.9</c:v>
                </c:pt>
                <c:pt idx="3200">
                  <c:v>193.3</c:v>
                </c:pt>
                <c:pt idx="3201">
                  <c:v>223.8</c:v>
                </c:pt>
                <c:pt idx="3202">
                  <c:v>154.4</c:v>
                </c:pt>
                <c:pt idx="3203">
                  <c:v>214.9</c:v>
                </c:pt>
                <c:pt idx="3204">
                  <c:v>313.39999999999998</c:v>
                </c:pt>
                <c:pt idx="3205">
                  <c:v>101.9</c:v>
                </c:pt>
                <c:pt idx="3206">
                  <c:v>226.5</c:v>
                </c:pt>
                <c:pt idx="3207">
                  <c:v>148.69999999999999</c:v>
                </c:pt>
                <c:pt idx="3208">
                  <c:v>167.6</c:v>
                </c:pt>
                <c:pt idx="3209">
                  <c:v>206</c:v>
                </c:pt>
                <c:pt idx="3210">
                  <c:v>192.6</c:v>
                </c:pt>
                <c:pt idx="3211">
                  <c:v>173.3</c:v>
                </c:pt>
                <c:pt idx="3212">
                  <c:v>216.5</c:v>
                </c:pt>
                <c:pt idx="3213">
                  <c:v>58.3</c:v>
                </c:pt>
                <c:pt idx="3214">
                  <c:v>244.9</c:v>
                </c:pt>
                <c:pt idx="3215">
                  <c:v>232.6</c:v>
                </c:pt>
                <c:pt idx="3216">
                  <c:v>245</c:v>
                </c:pt>
                <c:pt idx="3217">
                  <c:v>235.5</c:v>
                </c:pt>
                <c:pt idx="3218">
                  <c:v>204.3</c:v>
                </c:pt>
                <c:pt idx="3219">
                  <c:v>278</c:v>
                </c:pt>
                <c:pt idx="3220">
                  <c:v>171</c:v>
                </c:pt>
                <c:pt idx="3221">
                  <c:v>272.5</c:v>
                </c:pt>
                <c:pt idx="3222">
                  <c:v>211.5</c:v>
                </c:pt>
                <c:pt idx="3223">
                  <c:v>252.6</c:v>
                </c:pt>
                <c:pt idx="3224">
                  <c:v>318.60000000000002</c:v>
                </c:pt>
                <c:pt idx="3225">
                  <c:v>202</c:v>
                </c:pt>
                <c:pt idx="3226">
                  <c:v>181.1</c:v>
                </c:pt>
                <c:pt idx="3227">
                  <c:v>184</c:v>
                </c:pt>
                <c:pt idx="3228">
                  <c:v>109.7</c:v>
                </c:pt>
                <c:pt idx="3229">
                  <c:v>161.9</c:v>
                </c:pt>
                <c:pt idx="3230">
                  <c:v>232.5</c:v>
                </c:pt>
                <c:pt idx="3231">
                  <c:v>200.3</c:v>
                </c:pt>
                <c:pt idx="3232">
                  <c:v>264.10000000000002</c:v>
                </c:pt>
                <c:pt idx="3233">
                  <c:v>155.19999999999999</c:v>
                </c:pt>
                <c:pt idx="3234">
                  <c:v>284.2</c:v>
                </c:pt>
                <c:pt idx="3235">
                  <c:v>233.7</c:v>
                </c:pt>
                <c:pt idx="3236">
                  <c:v>179.1</c:v>
                </c:pt>
                <c:pt idx="3237">
                  <c:v>130.69999999999999</c:v>
                </c:pt>
                <c:pt idx="3238">
                  <c:v>165.4</c:v>
                </c:pt>
                <c:pt idx="3239">
                  <c:v>152.6</c:v>
                </c:pt>
                <c:pt idx="3240">
                  <c:v>221.3</c:v>
                </c:pt>
                <c:pt idx="3241">
                  <c:v>153.30000000000001</c:v>
                </c:pt>
                <c:pt idx="3242">
                  <c:v>164.2</c:v>
                </c:pt>
                <c:pt idx="3243">
                  <c:v>208.3</c:v>
                </c:pt>
                <c:pt idx="3244">
                  <c:v>172.4</c:v>
                </c:pt>
                <c:pt idx="3245">
                  <c:v>269.5</c:v>
                </c:pt>
                <c:pt idx="3246">
                  <c:v>331.3</c:v>
                </c:pt>
                <c:pt idx="3247">
                  <c:v>192.9</c:v>
                </c:pt>
                <c:pt idx="3248">
                  <c:v>177.3</c:v>
                </c:pt>
                <c:pt idx="3249">
                  <c:v>225.4</c:v>
                </c:pt>
                <c:pt idx="3250">
                  <c:v>124.2</c:v>
                </c:pt>
                <c:pt idx="3251">
                  <c:v>208.7</c:v>
                </c:pt>
                <c:pt idx="3252">
                  <c:v>250.4</c:v>
                </c:pt>
                <c:pt idx="3253">
                  <c:v>199.4</c:v>
                </c:pt>
                <c:pt idx="3254">
                  <c:v>198.6</c:v>
                </c:pt>
                <c:pt idx="3255">
                  <c:v>271.2</c:v>
                </c:pt>
                <c:pt idx="3256">
                  <c:v>189.7</c:v>
                </c:pt>
                <c:pt idx="3257">
                  <c:v>83.4</c:v>
                </c:pt>
                <c:pt idx="3258">
                  <c:v>224</c:v>
                </c:pt>
                <c:pt idx="3259">
                  <c:v>223.3</c:v>
                </c:pt>
                <c:pt idx="3260">
                  <c:v>183.3</c:v>
                </c:pt>
                <c:pt idx="3261">
                  <c:v>240.1</c:v>
                </c:pt>
                <c:pt idx="3262">
                  <c:v>200.7</c:v>
                </c:pt>
                <c:pt idx="3263">
                  <c:v>226.2</c:v>
                </c:pt>
                <c:pt idx="3264">
                  <c:v>126.3</c:v>
                </c:pt>
                <c:pt idx="3265">
                  <c:v>101</c:v>
                </c:pt>
                <c:pt idx="3266">
                  <c:v>233.5</c:v>
                </c:pt>
                <c:pt idx="3267">
                  <c:v>267.3</c:v>
                </c:pt>
                <c:pt idx="3268">
                  <c:v>246</c:v>
                </c:pt>
                <c:pt idx="3269">
                  <c:v>131.6</c:v>
                </c:pt>
                <c:pt idx="3270">
                  <c:v>238</c:v>
                </c:pt>
                <c:pt idx="3271">
                  <c:v>146.4</c:v>
                </c:pt>
                <c:pt idx="3272">
                  <c:v>165.4</c:v>
                </c:pt>
                <c:pt idx="3273">
                  <c:v>233.9</c:v>
                </c:pt>
                <c:pt idx="3274">
                  <c:v>91</c:v>
                </c:pt>
                <c:pt idx="3275">
                  <c:v>220.9</c:v>
                </c:pt>
                <c:pt idx="3276">
                  <c:v>268.39999999999998</c:v>
                </c:pt>
                <c:pt idx="3277">
                  <c:v>136.19999999999999</c:v>
                </c:pt>
                <c:pt idx="3278">
                  <c:v>231.7</c:v>
                </c:pt>
                <c:pt idx="3279">
                  <c:v>273.39999999999998</c:v>
                </c:pt>
                <c:pt idx="3280">
                  <c:v>294.8</c:v>
                </c:pt>
                <c:pt idx="3281">
                  <c:v>141.80000000000001</c:v>
                </c:pt>
                <c:pt idx="3282">
                  <c:v>221.3</c:v>
                </c:pt>
                <c:pt idx="3283">
                  <c:v>193.7</c:v>
                </c:pt>
                <c:pt idx="3284">
                  <c:v>223.9</c:v>
                </c:pt>
                <c:pt idx="3285">
                  <c:v>128.80000000000001</c:v>
                </c:pt>
                <c:pt idx="3286">
                  <c:v>233.6</c:v>
                </c:pt>
                <c:pt idx="3287">
                  <c:v>171.6</c:v>
                </c:pt>
                <c:pt idx="3288">
                  <c:v>184.2</c:v>
                </c:pt>
                <c:pt idx="3289">
                  <c:v>229.3</c:v>
                </c:pt>
                <c:pt idx="3290">
                  <c:v>213.6</c:v>
                </c:pt>
                <c:pt idx="3291">
                  <c:v>280.3</c:v>
                </c:pt>
                <c:pt idx="3292">
                  <c:v>179.2</c:v>
                </c:pt>
                <c:pt idx="3293">
                  <c:v>175.1</c:v>
                </c:pt>
                <c:pt idx="3294">
                  <c:v>145.80000000000001</c:v>
                </c:pt>
                <c:pt idx="3295">
                  <c:v>199.8</c:v>
                </c:pt>
                <c:pt idx="3296">
                  <c:v>216.6</c:v>
                </c:pt>
                <c:pt idx="3297">
                  <c:v>189.8</c:v>
                </c:pt>
                <c:pt idx="3298">
                  <c:v>224</c:v>
                </c:pt>
                <c:pt idx="3299">
                  <c:v>166.9</c:v>
                </c:pt>
                <c:pt idx="3300">
                  <c:v>216.3</c:v>
                </c:pt>
                <c:pt idx="3301">
                  <c:v>148.69999999999999</c:v>
                </c:pt>
                <c:pt idx="3302">
                  <c:v>167.7</c:v>
                </c:pt>
                <c:pt idx="3303">
                  <c:v>249.4</c:v>
                </c:pt>
                <c:pt idx="3304">
                  <c:v>214.9</c:v>
                </c:pt>
                <c:pt idx="3305">
                  <c:v>213.2</c:v>
                </c:pt>
                <c:pt idx="3306">
                  <c:v>188.9</c:v>
                </c:pt>
                <c:pt idx="3307">
                  <c:v>108.2</c:v>
                </c:pt>
                <c:pt idx="3308">
                  <c:v>187</c:v>
                </c:pt>
                <c:pt idx="3309">
                  <c:v>109.5</c:v>
                </c:pt>
                <c:pt idx="3310">
                  <c:v>176.3</c:v>
                </c:pt>
                <c:pt idx="3311">
                  <c:v>188.8</c:v>
                </c:pt>
                <c:pt idx="3312">
                  <c:v>238.4</c:v>
                </c:pt>
                <c:pt idx="3313">
                  <c:v>258.10000000000002</c:v>
                </c:pt>
                <c:pt idx="3314">
                  <c:v>194.8</c:v>
                </c:pt>
                <c:pt idx="3315">
                  <c:v>298.39999999999998</c:v>
                </c:pt>
                <c:pt idx="3316">
                  <c:v>174.6</c:v>
                </c:pt>
                <c:pt idx="3317">
                  <c:v>147.30000000000001</c:v>
                </c:pt>
                <c:pt idx="3318">
                  <c:v>145.30000000000001</c:v>
                </c:pt>
                <c:pt idx="3319">
                  <c:v>162</c:v>
                </c:pt>
                <c:pt idx="3320">
                  <c:v>238.4</c:v>
                </c:pt>
                <c:pt idx="3321">
                  <c:v>238.5</c:v>
                </c:pt>
                <c:pt idx="3322">
                  <c:v>217.6</c:v>
                </c:pt>
                <c:pt idx="3323">
                  <c:v>210.6</c:v>
                </c:pt>
                <c:pt idx="3324">
                  <c:v>177.1</c:v>
                </c:pt>
                <c:pt idx="3325">
                  <c:v>286.3</c:v>
                </c:pt>
                <c:pt idx="3326">
                  <c:v>157.5</c:v>
                </c:pt>
                <c:pt idx="3327">
                  <c:v>133.1</c:v>
                </c:pt>
                <c:pt idx="3328">
                  <c:v>190.8</c:v>
                </c:pt>
                <c:pt idx="3329">
                  <c:v>237.6</c:v>
                </c:pt>
                <c:pt idx="3330">
                  <c:v>149.80000000000001</c:v>
                </c:pt>
                <c:pt idx="3331">
                  <c:v>221.4</c:v>
                </c:pt>
                <c:pt idx="3332">
                  <c:v>195</c:v>
                </c:pt>
                <c:pt idx="3333">
                  <c:v>206.4</c:v>
                </c:pt>
                <c:pt idx="3334">
                  <c:v>229.3</c:v>
                </c:pt>
                <c:pt idx="3335">
                  <c:v>187.1</c:v>
                </c:pt>
                <c:pt idx="3336">
                  <c:v>203.1</c:v>
                </c:pt>
                <c:pt idx="3337">
                  <c:v>152.69999999999999</c:v>
                </c:pt>
                <c:pt idx="3338">
                  <c:v>173.5</c:v>
                </c:pt>
                <c:pt idx="3339">
                  <c:v>202.4</c:v>
                </c:pt>
                <c:pt idx="3340">
                  <c:v>233.4</c:v>
                </c:pt>
                <c:pt idx="3341">
                  <c:v>187.5</c:v>
                </c:pt>
                <c:pt idx="3342">
                  <c:v>251.3</c:v>
                </c:pt>
                <c:pt idx="3343">
                  <c:v>152.80000000000001</c:v>
                </c:pt>
                <c:pt idx="3344">
                  <c:v>145.4</c:v>
                </c:pt>
                <c:pt idx="3345">
                  <c:v>344</c:v>
                </c:pt>
                <c:pt idx="3346">
                  <c:v>239.8</c:v>
                </c:pt>
                <c:pt idx="3347">
                  <c:v>212.4</c:v>
                </c:pt>
                <c:pt idx="3348">
                  <c:v>202.9</c:v>
                </c:pt>
                <c:pt idx="3349">
                  <c:v>199</c:v>
                </c:pt>
                <c:pt idx="3350">
                  <c:v>261</c:v>
                </c:pt>
                <c:pt idx="3351">
                  <c:v>216.6</c:v>
                </c:pt>
                <c:pt idx="3352">
                  <c:v>223.9</c:v>
                </c:pt>
                <c:pt idx="3353">
                  <c:v>274.3</c:v>
                </c:pt>
                <c:pt idx="3354">
                  <c:v>146.1</c:v>
                </c:pt>
                <c:pt idx="3355">
                  <c:v>246.3</c:v>
                </c:pt>
                <c:pt idx="3356">
                  <c:v>286.8</c:v>
                </c:pt>
                <c:pt idx="3357">
                  <c:v>123.5</c:v>
                </c:pt>
                <c:pt idx="3358">
                  <c:v>262.3</c:v>
                </c:pt>
                <c:pt idx="3359">
                  <c:v>222.5</c:v>
                </c:pt>
                <c:pt idx="3360">
                  <c:v>146.9</c:v>
                </c:pt>
                <c:pt idx="3361">
                  <c:v>215.7</c:v>
                </c:pt>
                <c:pt idx="3362">
                  <c:v>208.7</c:v>
                </c:pt>
                <c:pt idx="3363">
                  <c:v>169.4</c:v>
                </c:pt>
                <c:pt idx="3364">
                  <c:v>157.19999999999999</c:v>
                </c:pt>
                <c:pt idx="3365">
                  <c:v>279</c:v>
                </c:pt>
                <c:pt idx="3366">
                  <c:v>168</c:v>
                </c:pt>
                <c:pt idx="3367">
                  <c:v>246.6</c:v>
                </c:pt>
                <c:pt idx="3368">
                  <c:v>200.5</c:v>
                </c:pt>
                <c:pt idx="3369">
                  <c:v>253.6</c:v>
                </c:pt>
                <c:pt idx="3370">
                  <c:v>153.5</c:v>
                </c:pt>
                <c:pt idx="3371">
                  <c:v>206.2</c:v>
                </c:pt>
                <c:pt idx="3372">
                  <c:v>179.9</c:v>
                </c:pt>
                <c:pt idx="3373">
                  <c:v>164.1</c:v>
                </c:pt>
                <c:pt idx="3374">
                  <c:v>196.6</c:v>
                </c:pt>
                <c:pt idx="3375">
                  <c:v>188.8</c:v>
                </c:pt>
                <c:pt idx="3376">
                  <c:v>197.7</c:v>
                </c:pt>
                <c:pt idx="3377">
                  <c:v>37.799999999999997</c:v>
                </c:pt>
                <c:pt idx="3378">
                  <c:v>199.6</c:v>
                </c:pt>
                <c:pt idx="3379">
                  <c:v>169.9</c:v>
                </c:pt>
                <c:pt idx="3380">
                  <c:v>163.19999999999999</c:v>
                </c:pt>
                <c:pt idx="3381">
                  <c:v>206.8</c:v>
                </c:pt>
                <c:pt idx="3382">
                  <c:v>132</c:v>
                </c:pt>
                <c:pt idx="3383">
                  <c:v>208.8</c:v>
                </c:pt>
                <c:pt idx="3384">
                  <c:v>41.7</c:v>
                </c:pt>
                <c:pt idx="3385">
                  <c:v>166.2</c:v>
                </c:pt>
                <c:pt idx="3386">
                  <c:v>203.9</c:v>
                </c:pt>
                <c:pt idx="3387">
                  <c:v>235.2</c:v>
                </c:pt>
                <c:pt idx="3388">
                  <c:v>168.1</c:v>
                </c:pt>
                <c:pt idx="3389">
                  <c:v>246.2</c:v>
                </c:pt>
                <c:pt idx="3390">
                  <c:v>243.7</c:v>
                </c:pt>
                <c:pt idx="3391">
                  <c:v>218.3</c:v>
                </c:pt>
                <c:pt idx="3392">
                  <c:v>206.9</c:v>
                </c:pt>
                <c:pt idx="3393">
                  <c:v>212.9</c:v>
                </c:pt>
                <c:pt idx="3394">
                  <c:v>191</c:v>
                </c:pt>
                <c:pt idx="3395">
                  <c:v>198.1</c:v>
                </c:pt>
                <c:pt idx="3396">
                  <c:v>214.9</c:v>
                </c:pt>
                <c:pt idx="3397">
                  <c:v>174.2</c:v>
                </c:pt>
                <c:pt idx="3398">
                  <c:v>196.1</c:v>
                </c:pt>
                <c:pt idx="3399">
                  <c:v>144.1</c:v>
                </c:pt>
                <c:pt idx="3400">
                  <c:v>181.9</c:v>
                </c:pt>
                <c:pt idx="3401">
                  <c:v>182.4</c:v>
                </c:pt>
                <c:pt idx="3402">
                  <c:v>144.6</c:v>
                </c:pt>
                <c:pt idx="3403">
                  <c:v>76.8</c:v>
                </c:pt>
                <c:pt idx="3404">
                  <c:v>191.3</c:v>
                </c:pt>
                <c:pt idx="3405">
                  <c:v>140.69999999999999</c:v>
                </c:pt>
                <c:pt idx="3406">
                  <c:v>237.5</c:v>
                </c:pt>
                <c:pt idx="3407">
                  <c:v>257.5</c:v>
                </c:pt>
                <c:pt idx="3408">
                  <c:v>315.10000000000002</c:v>
                </c:pt>
                <c:pt idx="3409">
                  <c:v>173</c:v>
                </c:pt>
                <c:pt idx="3410">
                  <c:v>174.1</c:v>
                </c:pt>
                <c:pt idx="3411">
                  <c:v>223.5</c:v>
                </c:pt>
                <c:pt idx="3412">
                  <c:v>183.9</c:v>
                </c:pt>
                <c:pt idx="3413">
                  <c:v>294.5</c:v>
                </c:pt>
                <c:pt idx="3414">
                  <c:v>152</c:v>
                </c:pt>
                <c:pt idx="3415">
                  <c:v>144.30000000000001</c:v>
                </c:pt>
                <c:pt idx="3416">
                  <c:v>246.1</c:v>
                </c:pt>
                <c:pt idx="3417">
                  <c:v>112.8</c:v>
                </c:pt>
                <c:pt idx="3418">
                  <c:v>207.3</c:v>
                </c:pt>
                <c:pt idx="3419">
                  <c:v>218.7</c:v>
                </c:pt>
                <c:pt idx="3420">
                  <c:v>268.8</c:v>
                </c:pt>
                <c:pt idx="3421">
                  <c:v>199.1</c:v>
                </c:pt>
                <c:pt idx="3422">
                  <c:v>253</c:v>
                </c:pt>
                <c:pt idx="3423">
                  <c:v>173</c:v>
                </c:pt>
                <c:pt idx="3424">
                  <c:v>203.3</c:v>
                </c:pt>
                <c:pt idx="3425">
                  <c:v>227.9</c:v>
                </c:pt>
                <c:pt idx="3426">
                  <c:v>187.5</c:v>
                </c:pt>
                <c:pt idx="3427">
                  <c:v>220.7</c:v>
                </c:pt>
                <c:pt idx="3428">
                  <c:v>165.3</c:v>
                </c:pt>
                <c:pt idx="3429">
                  <c:v>245.3</c:v>
                </c:pt>
                <c:pt idx="3430">
                  <c:v>194.7</c:v>
                </c:pt>
                <c:pt idx="3431">
                  <c:v>225.3</c:v>
                </c:pt>
                <c:pt idx="3432">
                  <c:v>180.1</c:v>
                </c:pt>
                <c:pt idx="3433">
                  <c:v>144.19999999999999</c:v>
                </c:pt>
                <c:pt idx="3434">
                  <c:v>243</c:v>
                </c:pt>
                <c:pt idx="3435">
                  <c:v>238.7</c:v>
                </c:pt>
                <c:pt idx="3436">
                  <c:v>285.89999999999998</c:v>
                </c:pt>
                <c:pt idx="3437">
                  <c:v>212.5</c:v>
                </c:pt>
                <c:pt idx="3438">
                  <c:v>159.80000000000001</c:v>
                </c:pt>
                <c:pt idx="3439">
                  <c:v>160.30000000000001</c:v>
                </c:pt>
                <c:pt idx="3440">
                  <c:v>157</c:v>
                </c:pt>
                <c:pt idx="3441">
                  <c:v>180.4</c:v>
                </c:pt>
                <c:pt idx="3442">
                  <c:v>146.69999999999999</c:v>
                </c:pt>
                <c:pt idx="3443">
                  <c:v>137.4</c:v>
                </c:pt>
                <c:pt idx="3444">
                  <c:v>229.5</c:v>
                </c:pt>
                <c:pt idx="3445">
                  <c:v>226.1</c:v>
                </c:pt>
                <c:pt idx="3446">
                  <c:v>186.1</c:v>
                </c:pt>
                <c:pt idx="3447">
                  <c:v>132.9</c:v>
                </c:pt>
                <c:pt idx="3448">
                  <c:v>185.1</c:v>
                </c:pt>
                <c:pt idx="3449">
                  <c:v>150.19999999999999</c:v>
                </c:pt>
                <c:pt idx="3450">
                  <c:v>251.4</c:v>
                </c:pt>
                <c:pt idx="3451">
                  <c:v>249.9</c:v>
                </c:pt>
                <c:pt idx="3452">
                  <c:v>251.6</c:v>
                </c:pt>
                <c:pt idx="3453">
                  <c:v>142.5</c:v>
                </c:pt>
                <c:pt idx="3454">
                  <c:v>157.19999999999999</c:v>
                </c:pt>
                <c:pt idx="3455">
                  <c:v>161</c:v>
                </c:pt>
                <c:pt idx="3456">
                  <c:v>209.6</c:v>
                </c:pt>
                <c:pt idx="3457">
                  <c:v>218.4</c:v>
                </c:pt>
                <c:pt idx="3458">
                  <c:v>205.8</c:v>
                </c:pt>
                <c:pt idx="3459">
                  <c:v>172.3</c:v>
                </c:pt>
                <c:pt idx="3460">
                  <c:v>119.3</c:v>
                </c:pt>
                <c:pt idx="3461">
                  <c:v>257.89999999999998</c:v>
                </c:pt>
                <c:pt idx="3462">
                  <c:v>188.4</c:v>
                </c:pt>
                <c:pt idx="3463">
                  <c:v>202</c:v>
                </c:pt>
                <c:pt idx="3464">
                  <c:v>197.7</c:v>
                </c:pt>
                <c:pt idx="3465">
                  <c:v>176.3</c:v>
                </c:pt>
                <c:pt idx="3466">
                  <c:v>161.4</c:v>
                </c:pt>
                <c:pt idx="3467">
                  <c:v>182.7</c:v>
                </c:pt>
                <c:pt idx="3468">
                  <c:v>190.3</c:v>
                </c:pt>
                <c:pt idx="3469">
                  <c:v>196.1</c:v>
                </c:pt>
                <c:pt idx="3470">
                  <c:v>315.8</c:v>
                </c:pt>
                <c:pt idx="3471">
                  <c:v>200.3</c:v>
                </c:pt>
                <c:pt idx="3472">
                  <c:v>278.10000000000002</c:v>
                </c:pt>
                <c:pt idx="3473">
                  <c:v>221.6</c:v>
                </c:pt>
                <c:pt idx="3474">
                  <c:v>209.9</c:v>
                </c:pt>
                <c:pt idx="3475">
                  <c:v>147.4</c:v>
                </c:pt>
                <c:pt idx="3476">
                  <c:v>198.2</c:v>
                </c:pt>
                <c:pt idx="3477">
                  <c:v>195.8</c:v>
                </c:pt>
                <c:pt idx="3478">
                  <c:v>223</c:v>
                </c:pt>
                <c:pt idx="3479">
                  <c:v>152.4</c:v>
                </c:pt>
                <c:pt idx="3480">
                  <c:v>185</c:v>
                </c:pt>
                <c:pt idx="3481">
                  <c:v>163</c:v>
                </c:pt>
                <c:pt idx="3482">
                  <c:v>168.3</c:v>
                </c:pt>
                <c:pt idx="3483">
                  <c:v>259.39999999999998</c:v>
                </c:pt>
                <c:pt idx="3484">
                  <c:v>119.4</c:v>
                </c:pt>
                <c:pt idx="3485">
                  <c:v>106.4</c:v>
                </c:pt>
                <c:pt idx="3486">
                  <c:v>149.69999999999999</c:v>
                </c:pt>
                <c:pt idx="3487">
                  <c:v>222.9</c:v>
                </c:pt>
                <c:pt idx="3488">
                  <c:v>218.1</c:v>
                </c:pt>
                <c:pt idx="3489">
                  <c:v>139.6</c:v>
                </c:pt>
                <c:pt idx="3490">
                  <c:v>221</c:v>
                </c:pt>
                <c:pt idx="3491">
                  <c:v>325.8</c:v>
                </c:pt>
                <c:pt idx="3492">
                  <c:v>177.7</c:v>
                </c:pt>
                <c:pt idx="3493">
                  <c:v>119.7</c:v>
                </c:pt>
                <c:pt idx="3494">
                  <c:v>151</c:v>
                </c:pt>
                <c:pt idx="3495">
                  <c:v>193.2</c:v>
                </c:pt>
                <c:pt idx="3496">
                  <c:v>237.3</c:v>
                </c:pt>
                <c:pt idx="3497">
                  <c:v>141.5</c:v>
                </c:pt>
                <c:pt idx="3498">
                  <c:v>174.2</c:v>
                </c:pt>
                <c:pt idx="3499">
                  <c:v>229.9</c:v>
                </c:pt>
                <c:pt idx="3500">
                  <c:v>217.5</c:v>
                </c:pt>
                <c:pt idx="3501">
                  <c:v>123.3</c:v>
                </c:pt>
                <c:pt idx="3502">
                  <c:v>191</c:v>
                </c:pt>
                <c:pt idx="3503">
                  <c:v>276.89999999999998</c:v>
                </c:pt>
                <c:pt idx="3504">
                  <c:v>191.8</c:v>
                </c:pt>
                <c:pt idx="3505">
                  <c:v>159</c:v>
                </c:pt>
                <c:pt idx="3506">
                  <c:v>260.8</c:v>
                </c:pt>
                <c:pt idx="3507">
                  <c:v>280.10000000000002</c:v>
                </c:pt>
                <c:pt idx="3508">
                  <c:v>215.9</c:v>
                </c:pt>
                <c:pt idx="3509">
                  <c:v>165.7</c:v>
                </c:pt>
                <c:pt idx="3510">
                  <c:v>164.2</c:v>
                </c:pt>
                <c:pt idx="3511">
                  <c:v>243.8</c:v>
                </c:pt>
                <c:pt idx="3512">
                  <c:v>224.4</c:v>
                </c:pt>
                <c:pt idx="3513">
                  <c:v>218.7</c:v>
                </c:pt>
                <c:pt idx="3514">
                  <c:v>106.5</c:v>
                </c:pt>
                <c:pt idx="3515">
                  <c:v>174.7</c:v>
                </c:pt>
                <c:pt idx="3516">
                  <c:v>271.7</c:v>
                </c:pt>
                <c:pt idx="3517">
                  <c:v>213.2</c:v>
                </c:pt>
                <c:pt idx="3518">
                  <c:v>177.7</c:v>
                </c:pt>
                <c:pt idx="3519">
                  <c:v>170.9</c:v>
                </c:pt>
                <c:pt idx="3520">
                  <c:v>237.7</c:v>
                </c:pt>
                <c:pt idx="3521">
                  <c:v>210.2</c:v>
                </c:pt>
                <c:pt idx="3522">
                  <c:v>204.7</c:v>
                </c:pt>
                <c:pt idx="3523">
                  <c:v>173.8</c:v>
                </c:pt>
                <c:pt idx="3524">
                  <c:v>349.4</c:v>
                </c:pt>
                <c:pt idx="3525">
                  <c:v>223.8</c:v>
                </c:pt>
                <c:pt idx="3526">
                  <c:v>219.9</c:v>
                </c:pt>
                <c:pt idx="3527">
                  <c:v>116.6</c:v>
                </c:pt>
                <c:pt idx="3528">
                  <c:v>217.4</c:v>
                </c:pt>
                <c:pt idx="3529">
                  <c:v>119.7</c:v>
                </c:pt>
                <c:pt idx="3530">
                  <c:v>200.1</c:v>
                </c:pt>
                <c:pt idx="3531">
                  <c:v>117.9</c:v>
                </c:pt>
                <c:pt idx="3532">
                  <c:v>228.7</c:v>
                </c:pt>
                <c:pt idx="3533">
                  <c:v>198.4</c:v>
                </c:pt>
                <c:pt idx="3534">
                  <c:v>195.2</c:v>
                </c:pt>
                <c:pt idx="3535">
                  <c:v>195.2</c:v>
                </c:pt>
                <c:pt idx="3536">
                  <c:v>186.1</c:v>
                </c:pt>
                <c:pt idx="3537">
                  <c:v>181.5</c:v>
                </c:pt>
                <c:pt idx="3538">
                  <c:v>191.3</c:v>
                </c:pt>
                <c:pt idx="3539">
                  <c:v>177.8</c:v>
                </c:pt>
                <c:pt idx="3540">
                  <c:v>139.1</c:v>
                </c:pt>
                <c:pt idx="3541">
                  <c:v>77.2</c:v>
                </c:pt>
                <c:pt idx="3542">
                  <c:v>118.4</c:v>
                </c:pt>
                <c:pt idx="3543">
                  <c:v>201.4</c:v>
                </c:pt>
                <c:pt idx="3544">
                  <c:v>190.2</c:v>
                </c:pt>
                <c:pt idx="3545">
                  <c:v>221.1</c:v>
                </c:pt>
                <c:pt idx="3546">
                  <c:v>246.1</c:v>
                </c:pt>
                <c:pt idx="3547">
                  <c:v>254.1</c:v>
                </c:pt>
                <c:pt idx="3548">
                  <c:v>228.8</c:v>
                </c:pt>
                <c:pt idx="3549">
                  <c:v>194</c:v>
                </c:pt>
                <c:pt idx="3550">
                  <c:v>283</c:v>
                </c:pt>
                <c:pt idx="3551">
                  <c:v>118.2</c:v>
                </c:pt>
                <c:pt idx="3552">
                  <c:v>233.4</c:v>
                </c:pt>
                <c:pt idx="3553">
                  <c:v>210.6</c:v>
                </c:pt>
                <c:pt idx="3554">
                  <c:v>209.2</c:v>
                </c:pt>
                <c:pt idx="3555">
                  <c:v>209.1</c:v>
                </c:pt>
                <c:pt idx="3556">
                  <c:v>261.8</c:v>
                </c:pt>
                <c:pt idx="3557">
                  <c:v>174.1</c:v>
                </c:pt>
                <c:pt idx="3558">
                  <c:v>287.3</c:v>
                </c:pt>
                <c:pt idx="3559">
                  <c:v>177.5</c:v>
                </c:pt>
                <c:pt idx="3560">
                  <c:v>116.7</c:v>
                </c:pt>
                <c:pt idx="3561">
                  <c:v>222.3</c:v>
                </c:pt>
                <c:pt idx="3562">
                  <c:v>219.4</c:v>
                </c:pt>
                <c:pt idx="3563">
                  <c:v>242</c:v>
                </c:pt>
                <c:pt idx="3564">
                  <c:v>198</c:v>
                </c:pt>
                <c:pt idx="3565">
                  <c:v>182.1</c:v>
                </c:pt>
                <c:pt idx="3566">
                  <c:v>241.4</c:v>
                </c:pt>
                <c:pt idx="3567">
                  <c:v>194</c:v>
                </c:pt>
                <c:pt idx="3568">
                  <c:v>162.80000000000001</c:v>
                </c:pt>
                <c:pt idx="3569">
                  <c:v>187.5</c:v>
                </c:pt>
                <c:pt idx="3570">
                  <c:v>179.1</c:v>
                </c:pt>
                <c:pt idx="3571">
                  <c:v>233.9</c:v>
                </c:pt>
                <c:pt idx="3572">
                  <c:v>283.5</c:v>
                </c:pt>
                <c:pt idx="3573">
                  <c:v>230.9</c:v>
                </c:pt>
                <c:pt idx="3574">
                  <c:v>109.7</c:v>
                </c:pt>
                <c:pt idx="3575">
                  <c:v>166.8</c:v>
                </c:pt>
                <c:pt idx="3576">
                  <c:v>126.9</c:v>
                </c:pt>
                <c:pt idx="3577">
                  <c:v>160.5</c:v>
                </c:pt>
                <c:pt idx="3578">
                  <c:v>216.4</c:v>
                </c:pt>
                <c:pt idx="3579">
                  <c:v>135.30000000000001</c:v>
                </c:pt>
                <c:pt idx="3580">
                  <c:v>215.5</c:v>
                </c:pt>
                <c:pt idx="3581">
                  <c:v>227.1</c:v>
                </c:pt>
                <c:pt idx="3582">
                  <c:v>187</c:v>
                </c:pt>
                <c:pt idx="3583">
                  <c:v>230</c:v>
                </c:pt>
                <c:pt idx="3584">
                  <c:v>214.1</c:v>
                </c:pt>
                <c:pt idx="3585">
                  <c:v>231.7</c:v>
                </c:pt>
                <c:pt idx="3586">
                  <c:v>163.5</c:v>
                </c:pt>
                <c:pt idx="3587">
                  <c:v>168.7</c:v>
                </c:pt>
                <c:pt idx="3588">
                  <c:v>261.10000000000002</c:v>
                </c:pt>
                <c:pt idx="3589">
                  <c:v>183.3</c:v>
                </c:pt>
                <c:pt idx="3590">
                  <c:v>192.8</c:v>
                </c:pt>
                <c:pt idx="3591">
                  <c:v>234.8</c:v>
                </c:pt>
                <c:pt idx="3592">
                  <c:v>218.9</c:v>
                </c:pt>
                <c:pt idx="3593">
                  <c:v>218</c:v>
                </c:pt>
                <c:pt idx="3594">
                  <c:v>196.4</c:v>
                </c:pt>
                <c:pt idx="3595">
                  <c:v>212.1</c:v>
                </c:pt>
                <c:pt idx="3596">
                  <c:v>161.4</c:v>
                </c:pt>
                <c:pt idx="3597">
                  <c:v>144.80000000000001</c:v>
                </c:pt>
                <c:pt idx="3598">
                  <c:v>243.1</c:v>
                </c:pt>
                <c:pt idx="3599">
                  <c:v>271.5</c:v>
                </c:pt>
                <c:pt idx="3600">
                  <c:v>204.3</c:v>
                </c:pt>
                <c:pt idx="3601">
                  <c:v>218</c:v>
                </c:pt>
                <c:pt idx="3602">
                  <c:v>148.9</c:v>
                </c:pt>
                <c:pt idx="3603">
                  <c:v>146</c:v>
                </c:pt>
                <c:pt idx="3604">
                  <c:v>183.6</c:v>
                </c:pt>
                <c:pt idx="3605">
                  <c:v>286.2</c:v>
                </c:pt>
                <c:pt idx="3606">
                  <c:v>138.9</c:v>
                </c:pt>
                <c:pt idx="3607">
                  <c:v>205.8</c:v>
                </c:pt>
                <c:pt idx="3608">
                  <c:v>170.2</c:v>
                </c:pt>
                <c:pt idx="3609">
                  <c:v>252.2</c:v>
                </c:pt>
                <c:pt idx="3610">
                  <c:v>130.80000000000001</c:v>
                </c:pt>
                <c:pt idx="3611">
                  <c:v>145.19999999999999</c:v>
                </c:pt>
                <c:pt idx="3612">
                  <c:v>271.39999999999998</c:v>
                </c:pt>
                <c:pt idx="3613">
                  <c:v>244.5</c:v>
                </c:pt>
                <c:pt idx="3614">
                  <c:v>243.3</c:v>
                </c:pt>
                <c:pt idx="3615">
                  <c:v>219.8</c:v>
                </c:pt>
                <c:pt idx="3616">
                  <c:v>319.39999999999998</c:v>
                </c:pt>
                <c:pt idx="3617">
                  <c:v>163.5</c:v>
                </c:pt>
                <c:pt idx="3618">
                  <c:v>144</c:v>
                </c:pt>
                <c:pt idx="3619">
                  <c:v>220.1</c:v>
                </c:pt>
                <c:pt idx="3620">
                  <c:v>203.4</c:v>
                </c:pt>
                <c:pt idx="3621">
                  <c:v>82.7</c:v>
                </c:pt>
                <c:pt idx="3622">
                  <c:v>130.4</c:v>
                </c:pt>
                <c:pt idx="3623">
                  <c:v>272.2</c:v>
                </c:pt>
                <c:pt idx="3624">
                  <c:v>229.6</c:v>
                </c:pt>
                <c:pt idx="3625">
                  <c:v>173.9</c:v>
                </c:pt>
                <c:pt idx="3626">
                  <c:v>171.7</c:v>
                </c:pt>
                <c:pt idx="3627">
                  <c:v>157.69999999999999</c:v>
                </c:pt>
                <c:pt idx="3628">
                  <c:v>248.3</c:v>
                </c:pt>
                <c:pt idx="3629">
                  <c:v>226.7</c:v>
                </c:pt>
                <c:pt idx="3630">
                  <c:v>158</c:v>
                </c:pt>
                <c:pt idx="3631">
                  <c:v>281.7</c:v>
                </c:pt>
                <c:pt idx="3632">
                  <c:v>226.2</c:v>
                </c:pt>
                <c:pt idx="3633">
                  <c:v>142.19999999999999</c:v>
                </c:pt>
                <c:pt idx="3634">
                  <c:v>204.2</c:v>
                </c:pt>
                <c:pt idx="3635">
                  <c:v>207.3</c:v>
                </c:pt>
                <c:pt idx="3636">
                  <c:v>195.4</c:v>
                </c:pt>
                <c:pt idx="3637">
                  <c:v>126.2</c:v>
                </c:pt>
                <c:pt idx="3638">
                  <c:v>109.4</c:v>
                </c:pt>
                <c:pt idx="3639">
                  <c:v>263</c:v>
                </c:pt>
                <c:pt idx="3640">
                  <c:v>216.9</c:v>
                </c:pt>
                <c:pt idx="3641">
                  <c:v>161.69999999999999</c:v>
                </c:pt>
                <c:pt idx="3642">
                  <c:v>75.5</c:v>
                </c:pt>
                <c:pt idx="3643">
                  <c:v>158.9</c:v>
                </c:pt>
                <c:pt idx="3644">
                  <c:v>185.2</c:v>
                </c:pt>
                <c:pt idx="3645">
                  <c:v>168.3</c:v>
                </c:pt>
                <c:pt idx="3646">
                  <c:v>186.9</c:v>
                </c:pt>
                <c:pt idx="3647">
                  <c:v>306.39999999999998</c:v>
                </c:pt>
                <c:pt idx="3648">
                  <c:v>306.60000000000002</c:v>
                </c:pt>
                <c:pt idx="3649">
                  <c:v>168.7</c:v>
                </c:pt>
                <c:pt idx="3650">
                  <c:v>143.80000000000001</c:v>
                </c:pt>
                <c:pt idx="3651">
                  <c:v>183.1</c:v>
                </c:pt>
                <c:pt idx="3652">
                  <c:v>285.89999999999998</c:v>
                </c:pt>
                <c:pt idx="3653">
                  <c:v>122.9</c:v>
                </c:pt>
                <c:pt idx="3654">
                  <c:v>140.30000000000001</c:v>
                </c:pt>
                <c:pt idx="3655">
                  <c:v>195.7</c:v>
                </c:pt>
                <c:pt idx="3656">
                  <c:v>163.69999999999999</c:v>
                </c:pt>
                <c:pt idx="3657">
                  <c:v>175.4</c:v>
                </c:pt>
                <c:pt idx="3658">
                  <c:v>237.3</c:v>
                </c:pt>
                <c:pt idx="3659">
                  <c:v>266.7</c:v>
                </c:pt>
                <c:pt idx="3660">
                  <c:v>237.9</c:v>
                </c:pt>
                <c:pt idx="3661">
                  <c:v>167</c:v>
                </c:pt>
                <c:pt idx="3662">
                  <c:v>242.4</c:v>
                </c:pt>
                <c:pt idx="3663">
                  <c:v>134.4</c:v>
                </c:pt>
                <c:pt idx="3664">
                  <c:v>276.39999999999998</c:v>
                </c:pt>
                <c:pt idx="3665">
                  <c:v>144.69999999999999</c:v>
                </c:pt>
                <c:pt idx="3666">
                  <c:v>231.4</c:v>
                </c:pt>
                <c:pt idx="3667">
                  <c:v>174.9</c:v>
                </c:pt>
                <c:pt idx="3668">
                  <c:v>136.6</c:v>
                </c:pt>
                <c:pt idx="3669">
                  <c:v>169.6</c:v>
                </c:pt>
                <c:pt idx="3670">
                  <c:v>80.900000000000006</c:v>
                </c:pt>
                <c:pt idx="3671">
                  <c:v>176.3</c:v>
                </c:pt>
                <c:pt idx="3672">
                  <c:v>219.4</c:v>
                </c:pt>
                <c:pt idx="3673">
                  <c:v>249.2</c:v>
                </c:pt>
                <c:pt idx="3674">
                  <c:v>179.4</c:v>
                </c:pt>
                <c:pt idx="3675">
                  <c:v>206.4</c:v>
                </c:pt>
                <c:pt idx="3676">
                  <c:v>197</c:v>
                </c:pt>
                <c:pt idx="3677">
                  <c:v>177.1</c:v>
                </c:pt>
                <c:pt idx="3678">
                  <c:v>221.9</c:v>
                </c:pt>
                <c:pt idx="3679">
                  <c:v>191.1</c:v>
                </c:pt>
                <c:pt idx="3680">
                  <c:v>233.3</c:v>
                </c:pt>
                <c:pt idx="3681">
                  <c:v>184.4</c:v>
                </c:pt>
                <c:pt idx="3682">
                  <c:v>276.8</c:v>
                </c:pt>
                <c:pt idx="3683">
                  <c:v>196.1</c:v>
                </c:pt>
                <c:pt idx="3684">
                  <c:v>79.5</c:v>
                </c:pt>
                <c:pt idx="3685">
                  <c:v>148.1</c:v>
                </c:pt>
                <c:pt idx="3686">
                  <c:v>176.1</c:v>
                </c:pt>
                <c:pt idx="3687">
                  <c:v>206.9</c:v>
                </c:pt>
                <c:pt idx="3688">
                  <c:v>114.2</c:v>
                </c:pt>
                <c:pt idx="3689">
                  <c:v>225</c:v>
                </c:pt>
                <c:pt idx="3690">
                  <c:v>146.5</c:v>
                </c:pt>
                <c:pt idx="3691">
                  <c:v>244.4</c:v>
                </c:pt>
                <c:pt idx="3692">
                  <c:v>238.9</c:v>
                </c:pt>
                <c:pt idx="3693">
                  <c:v>159</c:v>
                </c:pt>
                <c:pt idx="3694">
                  <c:v>247.7</c:v>
                </c:pt>
                <c:pt idx="3695">
                  <c:v>262.2</c:v>
                </c:pt>
                <c:pt idx="3696">
                  <c:v>168.7</c:v>
                </c:pt>
                <c:pt idx="3697">
                  <c:v>226.3</c:v>
                </c:pt>
                <c:pt idx="3698">
                  <c:v>221.1</c:v>
                </c:pt>
                <c:pt idx="3699">
                  <c:v>151</c:v>
                </c:pt>
                <c:pt idx="3700">
                  <c:v>174.8</c:v>
                </c:pt>
                <c:pt idx="3701">
                  <c:v>212.6</c:v>
                </c:pt>
                <c:pt idx="3702">
                  <c:v>185.2</c:v>
                </c:pt>
                <c:pt idx="3703">
                  <c:v>170.9</c:v>
                </c:pt>
                <c:pt idx="3704">
                  <c:v>205.8</c:v>
                </c:pt>
                <c:pt idx="3705">
                  <c:v>143.6</c:v>
                </c:pt>
                <c:pt idx="3706">
                  <c:v>172.4</c:v>
                </c:pt>
                <c:pt idx="3707">
                  <c:v>47.3</c:v>
                </c:pt>
                <c:pt idx="3708">
                  <c:v>167.3</c:v>
                </c:pt>
                <c:pt idx="3709">
                  <c:v>190.8</c:v>
                </c:pt>
                <c:pt idx="3710">
                  <c:v>241</c:v>
                </c:pt>
                <c:pt idx="3711">
                  <c:v>160.69999999999999</c:v>
                </c:pt>
                <c:pt idx="3712">
                  <c:v>274.8</c:v>
                </c:pt>
                <c:pt idx="3713">
                  <c:v>193.4</c:v>
                </c:pt>
                <c:pt idx="3714">
                  <c:v>168.8</c:v>
                </c:pt>
                <c:pt idx="3715">
                  <c:v>97.5</c:v>
                </c:pt>
                <c:pt idx="3716">
                  <c:v>208.2</c:v>
                </c:pt>
                <c:pt idx="3717">
                  <c:v>53.2</c:v>
                </c:pt>
                <c:pt idx="3718">
                  <c:v>257.7</c:v>
                </c:pt>
                <c:pt idx="3719">
                  <c:v>211.2</c:v>
                </c:pt>
                <c:pt idx="3720">
                  <c:v>243.8</c:v>
                </c:pt>
                <c:pt idx="3721">
                  <c:v>209.5</c:v>
                </c:pt>
                <c:pt idx="3722">
                  <c:v>189.4</c:v>
                </c:pt>
                <c:pt idx="3723">
                  <c:v>178.3</c:v>
                </c:pt>
                <c:pt idx="3724">
                  <c:v>217.4</c:v>
                </c:pt>
                <c:pt idx="3725">
                  <c:v>228.7</c:v>
                </c:pt>
                <c:pt idx="3726">
                  <c:v>231.8</c:v>
                </c:pt>
                <c:pt idx="3727">
                  <c:v>290.8</c:v>
                </c:pt>
                <c:pt idx="3728">
                  <c:v>90.9</c:v>
                </c:pt>
                <c:pt idx="3729">
                  <c:v>153.1</c:v>
                </c:pt>
                <c:pt idx="3730">
                  <c:v>249.1</c:v>
                </c:pt>
                <c:pt idx="3731">
                  <c:v>142.80000000000001</c:v>
                </c:pt>
                <c:pt idx="3732">
                  <c:v>159.80000000000001</c:v>
                </c:pt>
                <c:pt idx="3733">
                  <c:v>132</c:v>
                </c:pt>
                <c:pt idx="3734">
                  <c:v>244.7</c:v>
                </c:pt>
                <c:pt idx="3735">
                  <c:v>159.69999999999999</c:v>
                </c:pt>
                <c:pt idx="3736">
                  <c:v>205.3</c:v>
                </c:pt>
                <c:pt idx="3737">
                  <c:v>262</c:v>
                </c:pt>
                <c:pt idx="3738">
                  <c:v>119.2</c:v>
                </c:pt>
                <c:pt idx="3739">
                  <c:v>206.4</c:v>
                </c:pt>
                <c:pt idx="3740">
                  <c:v>244.8</c:v>
                </c:pt>
                <c:pt idx="3741">
                  <c:v>183.9</c:v>
                </c:pt>
                <c:pt idx="3742">
                  <c:v>204.2</c:v>
                </c:pt>
                <c:pt idx="3743">
                  <c:v>232.8</c:v>
                </c:pt>
                <c:pt idx="3744">
                  <c:v>271.8</c:v>
                </c:pt>
                <c:pt idx="3745">
                  <c:v>207</c:v>
                </c:pt>
                <c:pt idx="3746">
                  <c:v>199.2</c:v>
                </c:pt>
                <c:pt idx="3747">
                  <c:v>134.5</c:v>
                </c:pt>
                <c:pt idx="3748">
                  <c:v>170.9</c:v>
                </c:pt>
                <c:pt idx="3749">
                  <c:v>237.3</c:v>
                </c:pt>
                <c:pt idx="3750">
                  <c:v>107.6</c:v>
                </c:pt>
                <c:pt idx="3751">
                  <c:v>164</c:v>
                </c:pt>
                <c:pt idx="3752">
                  <c:v>160.19999999999999</c:v>
                </c:pt>
                <c:pt idx="3753">
                  <c:v>220</c:v>
                </c:pt>
                <c:pt idx="3754">
                  <c:v>267.89999999999998</c:v>
                </c:pt>
                <c:pt idx="3755">
                  <c:v>151.69999999999999</c:v>
                </c:pt>
                <c:pt idx="3756">
                  <c:v>170.9</c:v>
                </c:pt>
                <c:pt idx="3757">
                  <c:v>212</c:v>
                </c:pt>
                <c:pt idx="3758">
                  <c:v>159.4</c:v>
                </c:pt>
                <c:pt idx="3759">
                  <c:v>207.3</c:v>
                </c:pt>
                <c:pt idx="3760">
                  <c:v>138.80000000000001</c:v>
                </c:pt>
                <c:pt idx="3761">
                  <c:v>325.2</c:v>
                </c:pt>
                <c:pt idx="3762">
                  <c:v>165.6</c:v>
                </c:pt>
                <c:pt idx="3763">
                  <c:v>126</c:v>
                </c:pt>
                <c:pt idx="3764">
                  <c:v>228.9</c:v>
                </c:pt>
                <c:pt idx="3765">
                  <c:v>92.6</c:v>
                </c:pt>
                <c:pt idx="3766">
                  <c:v>229.4</c:v>
                </c:pt>
                <c:pt idx="3767">
                  <c:v>186.2</c:v>
                </c:pt>
                <c:pt idx="3768">
                  <c:v>178.6</c:v>
                </c:pt>
                <c:pt idx="3769">
                  <c:v>249.2</c:v>
                </c:pt>
                <c:pt idx="3770">
                  <c:v>237.4</c:v>
                </c:pt>
                <c:pt idx="3771">
                  <c:v>141.1</c:v>
                </c:pt>
                <c:pt idx="3772">
                  <c:v>181</c:v>
                </c:pt>
                <c:pt idx="3773">
                  <c:v>117</c:v>
                </c:pt>
                <c:pt idx="3774">
                  <c:v>224.5</c:v>
                </c:pt>
                <c:pt idx="3775">
                  <c:v>252.8</c:v>
                </c:pt>
                <c:pt idx="3776">
                  <c:v>212.4</c:v>
                </c:pt>
                <c:pt idx="3777">
                  <c:v>210.9</c:v>
                </c:pt>
                <c:pt idx="3778">
                  <c:v>240.7</c:v>
                </c:pt>
                <c:pt idx="3779">
                  <c:v>205</c:v>
                </c:pt>
                <c:pt idx="3780">
                  <c:v>215.6</c:v>
                </c:pt>
                <c:pt idx="3781">
                  <c:v>249.4</c:v>
                </c:pt>
                <c:pt idx="3782">
                  <c:v>147.6</c:v>
                </c:pt>
                <c:pt idx="3783">
                  <c:v>318.7</c:v>
                </c:pt>
                <c:pt idx="3784">
                  <c:v>124</c:v>
                </c:pt>
                <c:pt idx="3785">
                  <c:v>191</c:v>
                </c:pt>
                <c:pt idx="3786">
                  <c:v>225.3</c:v>
                </c:pt>
                <c:pt idx="3787">
                  <c:v>122.5</c:v>
                </c:pt>
                <c:pt idx="3788">
                  <c:v>200.8</c:v>
                </c:pt>
                <c:pt idx="3789">
                  <c:v>121.5</c:v>
                </c:pt>
                <c:pt idx="3790">
                  <c:v>209.7</c:v>
                </c:pt>
                <c:pt idx="3791">
                  <c:v>300.3</c:v>
                </c:pt>
                <c:pt idx="3792">
                  <c:v>120.2</c:v>
                </c:pt>
                <c:pt idx="3793">
                  <c:v>161.19999999999999</c:v>
                </c:pt>
                <c:pt idx="3794">
                  <c:v>231.1</c:v>
                </c:pt>
                <c:pt idx="3795">
                  <c:v>215.9</c:v>
                </c:pt>
                <c:pt idx="3796">
                  <c:v>280</c:v>
                </c:pt>
                <c:pt idx="3797">
                  <c:v>149.5</c:v>
                </c:pt>
                <c:pt idx="3798">
                  <c:v>225.8</c:v>
                </c:pt>
                <c:pt idx="3799">
                  <c:v>141.9</c:v>
                </c:pt>
                <c:pt idx="3800">
                  <c:v>209.9</c:v>
                </c:pt>
                <c:pt idx="3801">
                  <c:v>189.1</c:v>
                </c:pt>
                <c:pt idx="3802">
                  <c:v>156.5</c:v>
                </c:pt>
                <c:pt idx="3803">
                  <c:v>236.8</c:v>
                </c:pt>
                <c:pt idx="3804">
                  <c:v>251.8</c:v>
                </c:pt>
                <c:pt idx="3805">
                  <c:v>190.1</c:v>
                </c:pt>
                <c:pt idx="3806">
                  <c:v>221</c:v>
                </c:pt>
                <c:pt idx="3807">
                  <c:v>226</c:v>
                </c:pt>
                <c:pt idx="3808">
                  <c:v>171.4</c:v>
                </c:pt>
                <c:pt idx="3809">
                  <c:v>250.4</c:v>
                </c:pt>
                <c:pt idx="3810">
                  <c:v>155.5</c:v>
                </c:pt>
                <c:pt idx="3811">
                  <c:v>86.8</c:v>
                </c:pt>
                <c:pt idx="3812">
                  <c:v>109.2</c:v>
                </c:pt>
                <c:pt idx="3813">
                  <c:v>168.1</c:v>
                </c:pt>
                <c:pt idx="3814">
                  <c:v>200</c:v>
                </c:pt>
                <c:pt idx="3815">
                  <c:v>216.9</c:v>
                </c:pt>
                <c:pt idx="3816">
                  <c:v>94.9</c:v>
                </c:pt>
                <c:pt idx="3817">
                  <c:v>113.6</c:v>
                </c:pt>
                <c:pt idx="3818">
                  <c:v>215.3</c:v>
                </c:pt>
                <c:pt idx="3819">
                  <c:v>268.3</c:v>
                </c:pt>
                <c:pt idx="3820">
                  <c:v>231.6</c:v>
                </c:pt>
                <c:pt idx="3821">
                  <c:v>239.9</c:v>
                </c:pt>
                <c:pt idx="3822">
                  <c:v>165.5</c:v>
                </c:pt>
                <c:pt idx="3823">
                  <c:v>193.3</c:v>
                </c:pt>
                <c:pt idx="3824">
                  <c:v>172.6</c:v>
                </c:pt>
                <c:pt idx="3825">
                  <c:v>263.10000000000002</c:v>
                </c:pt>
                <c:pt idx="3826">
                  <c:v>273.2</c:v>
                </c:pt>
                <c:pt idx="3827">
                  <c:v>145.5</c:v>
                </c:pt>
                <c:pt idx="3828">
                  <c:v>246.8</c:v>
                </c:pt>
                <c:pt idx="3829">
                  <c:v>167.6</c:v>
                </c:pt>
                <c:pt idx="3830">
                  <c:v>175.6</c:v>
                </c:pt>
                <c:pt idx="3831">
                  <c:v>208.5</c:v>
                </c:pt>
                <c:pt idx="3832">
                  <c:v>179.4</c:v>
                </c:pt>
                <c:pt idx="3833">
                  <c:v>207</c:v>
                </c:pt>
                <c:pt idx="3834">
                  <c:v>157.9</c:v>
                </c:pt>
                <c:pt idx="3835">
                  <c:v>242.8</c:v>
                </c:pt>
                <c:pt idx="3836">
                  <c:v>224.8</c:v>
                </c:pt>
                <c:pt idx="3837">
                  <c:v>221.1</c:v>
                </c:pt>
                <c:pt idx="3838">
                  <c:v>228.3</c:v>
                </c:pt>
                <c:pt idx="3839">
                  <c:v>221.9</c:v>
                </c:pt>
                <c:pt idx="3840">
                  <c:v>193.8</c:v>
                </c:pt>
                <c:pt idx="3841">
                  <c:v>247</c:v>
                </c:pt>
                <c:pt idx="3842">
                  <c:v>197.9</c:v>
                </c:pt>
                <c:pt idx="3843">
                  <c:v>260.3</c:v>
                </c:pt>
                <c:pt idx="3844">
                  <c:v>245.7</c:v>
                </c:pt>
                <c:pt idx="3845">
                  <c:v>308</c:v>
                </c:pt>
                <c:pt idx="3846">
                  <c:v>235.3</c:v>
                </c:pt>
                <c:pt idx="3847">
                  <c:v>147.1</c:v>
                </c:pt>
                <c:pt idx="3848">
                  <c:v>214.2</c:v>
                </c:pt>
                <c:pt idx="3849">
                  <c:v>163.80000000000001</c:v>
                </c:pt>
                <c:pt idx="3850">
                  <c:v>188.8</c:v>
                </c:pt>
                <c:pt idx="3851">
                  <c:v>211.7</c:v>
                </c:pt>
                <c:pt idx="3852">
                  <c:v>203.9</c:v>
                </c:pt>
                <c:pt idx="3853">
                  <c:v>216.2</c:v>
                </c:pt>
                <c:pt idx="3854">
                  <c:v>344.9</c:v>
                </c:pt>
                <c:pt idx="3855">
                  <c:v>165</c:v>
                </c:pt>
                <c:pt idx="3856">
                  <c:v>239.6</c:v>
                </c:pt>
                <c:pt idx="3857">
                  <c:v>137.1</c:v>
                </c:pt>
                <c:pt idx="3858">
                  <c:v>129.9</c:v>
                </c:pt>
                <c:pt idx="3859">
                  <c:v>172.8</c:v>
                </c:pt>
                <c:pt idx="3860">
                  <c:v>236.1</c:v>
                </c:pt>
                <c:pt idx="3861">
                  <c:v>191.6</c:v>
                </c:pt>
                <c:pt idx="3862">
                  <c:v>132</c:v>
                </c:pt>
                <c:pt idx="3863">
                  <c:v>154.69999999999999</c:v>
                </c:pt>
                <c:pt idx="3864">
                  <c:v>156.9</c:v>
                </c:pt>
                <c:pt idx="3865">
                  <c:v>212.7</c:v>
                </c:pt>
                <c:pt idx="3866">
                  <c:v>274.10000000000002</c:v>
                </c:pt>
                <c:pt idx="3867">
                  <c:v>201.1</c:v>
                </c:pt>
                <c:pt idx="3868">
                  <c:v>148.19999999999999</c:v>
                </c:pt>
                <c:pt idx="3869">
                  <c:v>191.3</c:v>
                </c:pt>
                <c:pt idx="3870">
                  <c:v>163.9</c:v>
                </c:pt>
                <c:pt idx="3871">
                  <c:v>234.9</c:v>
                </c:pt>
                <c:pt idx="3872">
                  <c:v>234.2</c:v>
                </c:pt>
                <c:pt idx="3873">
                  <c:v>352.1</c:v>
                </c:pt>
                <c:pt idx="3874">
                  <c:v>209.4</c:v>
                </c:pt>
                <c:pt idx="3875">
                  <c:v>144.5</c:v>
                </c:pt>
                <c:pt idx="3876">
                  <c:v>138.30000000000001</c:v>
                </c:pt>
                <c:pt idx="3877">
                  <c:v>214.3</c:v>
                </c:pt>
                <c:pt idx="3878">
                  <c:v>295.60000000000002</c:v>
                </c:pt>
                <c:pt idx="3879">
                  <c:v>173</c:v>
                </c:pt>
                <c:pt idx="3880">
                  <c:v>147.1</c:v>
                </c:pt>
                <c:pt idx="3881">
                  <c:v>186.7</c:v>
                </c:pt>
                <c:pt idx="3882">
                  <c:v>214.2</c:v>
                </c:pt>
                <c:pt idx="3883">
                  <c:v>223.5</c:v>
                </c:pt>
                <c:pt idx="3884">
                  <c:v>210</c:v>
                </c:pt>
                <c:pt idx="3885">
                  <c:v>225.2</c:v>
                </c:pt>
                <c:pt idx="3886">
                  <c:v>115.8</c:v>
                </c:pt>
                <c:pt idx="3887">
                  <c:v>217.2</c:v>
                </c:pt>
                <c:pt idx="3888">
                  <c:v>198.7</c:v>
                </c:pt>
                <c:pt idx="3889">
                  <c:v>256.3</c:v>
                </c:pt>
                <c:pt idx="3890">
                  <c:v>193.4</c:v>
                </c:pt>
                <c:pt idx="3891">
                  <c:v>205.5</c:v>
                </c:pt>
                <c:pt idx="3892">
                  <c:v>123.2</c:v>
                </c:pt>
                <c:pt idx="3893">
                  <c:v>160.9</c:v>
                </c:pt>
                <c:pt idx="3894">
                  <c:v>198</c:v>
                </c:pt>
                <c:pt idx="3895">
                  <c:v>225.3</c:v>
                </c:pt>
                <c:pt idx="3896">
                  <c:v>165.4</c:v>
                </c:pt>
                <c:pt idx="3897">
                  <c:v>248.9</c:v>
                </c:pt>
                <c:pt idx="3898">
                  <c:v>267.2</c:v>
                </c:pt>
                <c:pt idx="3899">
                  <c:v>155.5</c:v>
                </c:pt>
                <c:pt idx="3900">
                  <c:v>268.10000000000002</c:v>
                </c:pt>
                <c:pt idx="3901">
                  <c:v>237.7</c:v>
                </c:pt>
                <c:pt idx="3902">
                  <c:v>156.4</c:v>
                </c:pt>
                <c:pt idx="3903">
                  <c:v>239.8</c:v>
                </c:pt>
                <c:pt idx="3904">
                  <c:v>170.1</c:v>
                </c:pt>
                <c:pt idx="3905">
                  <c:v>213.5</c:v>
                </c:pt>
                <c:pt idx="3906">
                  <c:v>196.4</c:v>
                </c:pt>
                <c:pt idx="3907">
                  <c:v>235.6</c:v>
                </c:pt>
                <c:pt idx="3908">
                  <c:v>134.5</c:v>
                </c:pt>
                <c:pt idx="3909">
                  <c:v>210.6</c:v>
                </c:pt>
                <c:pt idx="3910">
                  <c:v>178</c:v>
                </c:pt>
                <c:pt idx="3911">
                  <c:v>214</c:v>
                </c:pt>
                <c:pt idx="3912">
                  <c:v>227.8</c:v>
                </c:pt>
                <c:pt idx="3913">
                  <c:v>223.2</c:v>
                </c:pt>
                <c:pt idx="3914">
                  <c:v>148.6</c:v>
                </c:pt>
                <c:pt idx="3915">
                  <c:v>212.2</c:v>
                </c:pt>
                <c:pt idx="3916">
                  <c:v>206.6</c:v>
                </c:pt>
                <c:pt idx="3917">
                  <c:v>187.2</c:v>
                </c:pt>
                <c:pt idx="3918">
                  <c:v>303.10000000000002</c:v>
                </c:pt>
                <c:pt idx="3919">
                  <c:v>226.3</c:v>
                </c:pt>
                <c:pt idx="3920">
                  <c:v>126.8</c:v>
                </c:pt>
                <c:pt idx="3921">
                  <c:v>127.9</c:v>
                </c:pt>
                <c:pt idx="3922">
                  <c:v>89.3</c:v>
                </c:pt>
                <c:pt idx="3923">
                  <c:v>146.19999999999999</c:v>
                </c:pt>
                <c:pt idx="3924">
                  <c:v>345.1</c:v>
                </c:pt>
                <c:pt idx="3925">
                  <c:v>165.9</c:v>
                </c:pt>
                <c:pt idx="3926">
                  <c:v>182</c:v>
                </c:pt>
                <c:pt idx="3927">
                  <c:v>110.7</c:v>
                </c:pt>
                <c:pt idx="3928">
                  <c:v>283.7</c:v>
                </c:pt>
                <c:pt idx="3929">
                  <c:v>182.9</c:v>
                </c:pt>
                <c:pt idx="3930">
                  <c:v>144.69999999999999</c:v>
                </c:pt>
                <c:pt idx="3931">
                  <c:v>107.9</c:v>
                </c:pt>
                <c:pt idx="3932">
                  <c:v>183.1</c:v>
                </c:pt>
                <c:pt idx="3933">
                  <c:v>176.2</c:v>
                </c:pt>
                <c:pt idx="3934">
                  <c:v>193.8</c:v>
                </c:pt>
                <c:pt idx="3935">
                  <c:v>78.3</c:v>
                </c:pt>
                <c:pt idx="3936">
                  <c:v>182.2</c:v>
                </c:pt>
                <c:pt idx="3937">
                  <c:v>137.80000000000001</c:v>
                </c:pt>
                <c:pt idx="3938">
                  <c:v>136</c:v>
                </c:pt>
                <c:pt idx="3939">
                  <c:v>236.1</c:v>
                </c:pt>
                <c:pt idx="3940">
                  <c:v>207.2</c:v>
                </c:pt>
                <c:pt idx="3941">
                  <c:v>201</c:v>
                </c:pt>
                <c:pt idx="3942">
                  <c:v>149.6</c:v>
                </c:pt>
                <c:pt idx="3943">
                  <c:v>271.2</c:v>
                </c:pt>
                <c:pt idx="3944">
                  <c:v>193.7</c:v>
                </c:pt>
                <c:pt idx="3945">
                  <c:v>200.4</c:v>
                </c:pt>
                <c:pt idx="3946">
                  <c:v>188.3</c:v>
                </c:pt>
                <c:pt idx="3947">
                  <c:v>202.5</c:v>
                </c:pt>
                <c:pt idx="3948">
                  <c:v>174</c:v>
                </c:pt>
                <c:pt idx="3949">
                  <c:v>288.7</c:v>
                </c:pt>
                <c:pt idx="3950">
                  <c:v>227</c:v>
                </c:pt>
                <c:pt idx="3951">
                  <c:v>203.2</c:v>
                </c:pt>
                <c:pt idx="3952">
                  <c:v>226.8</c:v>
                </c:pt>
                <c:pt idx="3953">
                  <c:v>149.30000000000001</c:v>
                </c:pt>
                <c:pt idx="3954">
                  <c:v>85.4</c:v>
                </c:pt>
                <c:pt idx="3955">
                  <c:v>141.5</c:v>
                </c:pt>
                <c:pt idx="3956">
                  <c:v>241.9</c:v>
                </c:pt>
                <c:pt idx="3957">
                  <c:v>160.69999999999999</c:v>
                </c:pt>
                <c:pt idx="3958">
                  <c:v>179.8</c:v>
                </c:pt>
                <c:pt idx="3959">
                  <c:v>198.3</c:v>
                </c:pt>
                <c:pt idx="3960">
                  <c:v>215</c:v>
                </c:pt>
                <c:pt idx="3961">
                  <c:v>229.8</c:v>
                </c:pt>
                <c:pt idx="3962">
                  <c:v>199.9</c:v>
                </c:pt>
                <c:pt idx="3963">
                  <c:v>253.3</c:v>
                </c:pt>
                <c:pt idx="3964">
                  <c:v>308.89999999999998</c:v>
                </c:pt>
                <c:pt idx="3965">
                  <c:v>205.2</c:v>
                </c:pt>
                <c:pt idx="3966">
                  <c:v>180.8</c:v>
                </c:pt>
                <c:pt idx="3967">
                  <c:v>195.7</c:v>
                </c:pt>
                <c:pt idx="3968">
                  <c:v>187.6</c:v>
                </c:pt>
                <c:pt idx="3969">
                  <c:v>195.2</c:v>
                </c:pt>
                <c:pt idx="3970">
                  <c:v>261.10000000000002</c:v>
                </c:pt>
                <c:pt idx="3971">
                  <c:v>230</c:v>
                </c:pt>
                <c:pt idx="3972">
                  <c:v>218.4</c:v>
                </c:pt>
                <c:pt idx="3973">
                  <c:v>212.2</c:v>
                </c:pt>
                <c:pt idx="3974">
                  <c:v>200</c:v>
                </c:pt>
                <c:pt idx="3975">
                  <c:v>259.89999999999998</c:v>
                </c:pt>
                <c:pt idx="3976">
                  <c:v>184.5</c:v>
                </c:pt>
                <c:pt idx="3977">
                  <c:v>202.1</c:v>
                </c:pt>
                <c:pt idx="3978">
                  <c:v>272</c:v>
                </c:pt>
                <c:pt idx="3979">
                  <c:v>209</c:v>
                </c:pt>
                <c:pt idx="3980">
                  <c:v>178.4</c:v>
                </c:pt>
                <c:pt idx="3981">
                  <c:v>216.5</c:v>
                </c:pt>
                <c:pt idx="3982">
                  <c:v>191.4</c:v>
                </c:pt>
                <c:pt idx="3983">
                  <c:v>281.89999999999998</c:v>
                </c:pt>
                <c:pt idx="3984">
                  <c:v>147.5</c:v>
                </c:pt>
                <c:pt idx="3985">
                  <c:v>166.9</c:v>
                </c:pt>
                <c:pt idx="3986">
                  <c:v>145.19999999999999</c:v>
                </c:pt>
                <c:pt idx="3987">
                  <c:v>237.2</c:v>
                </c:pt>
                <c:pt idx="3988">
                  <c:v>190.3</c:v>
                </c:pt>
                <c:pt idx="3989">
                  <c:v>101.3</c:v>
                </c:pt>
                <c:pt idx="3990">
                  <c:v>266.2</c:v>
                </c:pt>
                <c:pt idx="3991">
                  <c:v>274.5</c:v>
                </c:pt>
                <c:pt idx="3992">
                  <c:v>250.1</c:v>
                </c:pt>
                <c:pt idx="3993">
                  <c:v>226.8</c:v>
                </c:pt>
                <c:pt idx="3994">
                  <c:v>212.5</c:v>
                </c:pt>
                <c:pt idx="3995">
                  <c:v>168</c:v>
                </c:pt>
                <c:pt idx="3996">
                  <c:v>240.5</c:v>
                </c:pt>
                <c:pt idx="3997">
                  <c:v>211.1</c:v>
                </c:pt>
                <c:pt idx="3998">
                  <c:v>130.9</c:v>
                </c:pt>
                <c:pt idx="3999">
                  <c:v>185.9</c:v>
                </c:pt>
                <c:pt idx="4000">
                  <c:v>224.6</c:v>
                </c:pt>
                <c:pt idx="4001">
                  <c:v>232.2</c:v>
                </c:pt>
                <c:pt idx="4002">
                  <c:v>192.8</c:v>
                </c:pt>
                <c:pt idx="4003">
                  <c:v>238.3</c:v>
                </c:pt>
                <c:pt idx="4004">
                  <c:v>195.2</c:v>
                </c:pt>
                <c:pt idx="4005">
                  <c:v>133.19999999999999</c:v>
                </c:pt>
                <c:pt idx="4006">
                  <c:v>179.6</c:v>
                </c:pt>
                <c:pt idx="4007">
                  <c:v>214.7</c:v>
                </c:pt>
                <c:pt idx="4008">
                  <c:v>97.3</c:v>
                </c:pt>
                <c:pt idx="4009">
                  <c:v>168.9</c:v>
                </c:pt>
                <c:pt idx="4010">
                  <c:v>189.8</c:v>
                </c:pt>
                <c:pt idx="4011">
                  <c:v>167.3</c:v>
                </c:pt>
                <c:pt idx="4012">
                  <c:v>236.8</c:v>
                </c:pt>
                <c:pt idx="4013">
                  <c:v>176.2</c:v>
                </c:pt>
                <c:pt idx="4014">
                  <c:v>228.4</c:v>
                </c:pt>
                <c:pt idx="4015">
                  <c:v>204.2</c:v>
                </c:pt>
                <c:pt idx="4016">
                  <c:v>160.80000000000001</c:v>
                </c:pt>
                <c:pt idx="4017">
                  <c:v>123.4</c:v>
                </c:pt>
                <c:pt idx="4018">
                  <c:v>302.60000000000002</c:v>
                </c:pt>
                <c:pt idx="4019">
                  <c:v>204.8</c:v>
                </c:pt>
                <c:pt idx="4020">
                  <c:v>98.5</c:v>
                </c:pt>
                <c:pt idx="4021">
                  <c:v>198.3</c:v>
                </c:pt>
                <c:pt idx="4022">
                  <c:v>255.7</c:v>
                </c:pt>
                <c:pt idx="4023">
                  <c:v>215.5</c:v>
                </c:pt>
                <c:pt idx="4024">
                  <c:v>146.6</c:v>
                </c:pt>
                <c:pt idx="4025">
                  <c:v>281.89999999999998</c:v>
                </c:pt>
                <c:pt idx="4026">
                  <c:v>175</c:v>
                </c:pt>
                <c:pt idx="4027">
                  <c:v>243.6</c:v>
                </c:pt>
                <c:pt idx="4028">
                  <c:v>188.7</c:v>
                </c:pt>
                <c:pt idx="4029">
                  <c:v>256.39999999999998</c:v>
                </c:pt>
                <c:pt idx="4030">
                  <c:v>253.3</c:v>
                </c:pt>
                <c:pt idx="4031">
                  <c:v>75.5</c:v>
                </c:pt>
                <c:pt idx="4032">
                  <c:v>201.9</c:v>
                </c:pt>
                <c:pt idx="4033">
                  <c:v>215.7</c:v>
                </c:pt>
                <c:pt idx="4034">
                  <c:v>157.19999999999999</c:v>
                </c:pt>
                <c:pt idx="4035">
                  <c:v>197.2</c:v>
                </c:pt>
                <c:pt idx="4036">
                  <c:v>256.3</c:v>
                </c:pt>
                <c:pt idx="4037">
                  <c:v>161.4</c:v>
                </c:pt>
                <c:pt idx="4038">
                  <c:v>196</c:v>
                </c:pt>
                <c:pt idx="4039">
                  <c:v>153.19999999999999</c:v>
                </c:pt>
                <c:pt idx="4040">
                  <c:v>249.4</c:v>
                </c:pt>
                <c:pt idx="4041">
                  <c:v>228.5</c:v>
                </c:pt>
                <c:pt idx="4042">
                  <c:v>238.5</c:v>
                </c:pt>
                <c:pt idx="4043">
                  <c:v>129.69999999999999</c:v>
                </c:pt>
                <c:pt idx="4044">
                  <c:v>200.4</c:v>
                </c:pt>
                <c:pt idx="4045">
                  <c:v>161.80000000000001</c:v>
                </c:pt>
                <c:pt idx="4046">
                  <c:v>264.7</c:v>
                </c:pt>
                <c:pt idx="4047">
                  <c:v>137.1</c:v>
                </c:pt>
                <c:pt idx="4048">
                  <c:v>294.60000000000002</c:v>
                </c:pt>
                <c:pt idx="4049">
                  <c:v>184.5</c:v>
                </c:pt>
                <c:pt idx="4050">
                  <c:v>134.6</c:v>
                </c:pt>
                <c:pt idx="4051">
                  <c:v>166.7</c:v>
                </c:pt>
                <c:pt idx="4052">
                  <c:v>225.3</c:v>
                </c:pt>
                <c:pt idx="4053">
                  <c:v>208.9</c:v>
                </c:pt>
                <c:pt idx="4054">
                  <c:v>164.3</c:v>
                </c:pt>
                <c:pt idx="4055">
                  <c:v>251.8</c:v>
                </c:pt>
                <c:pt idx="4056">
                  <c:v>224</c:v>
                </c:pt>
                <c:pt idx="4057">
                  <c:v>257</c:v>
                </c:pt>
                <c:pt idx="4058">
                  <c:v>208.4</c:v>
                </c:pt>
                <c:pt idx="4059">
                  <c:v>104.8</c:v>
                </c:pt>
                <c:pt idx="4060">
                  <c:v>215.9</c:v>
                </c:pt>
                <c:pt idx="4061">
                  <c:v>234.3</c:v>
                </c:pt>
                <c:pt idx="4062">
                  <c:v>288.2</c:v>
                </c:pt>
                <c:pt idx="4063">
                  <c:v>257.2</c:v>
                </c:pt>
                <c:pt idx="4064">
                  <c:v>235.5</c:v>
                </c:pt>
                <c:pt idx="4065">
                  <c:v>283.2</c:v>
                </c:pt>
                <c:pt idx="4066">
                  <c:v>205.1</c:v>
                </c:pt>
                <c:pt idx="4067">
                  <c:v>235</c:v>
                </c:pt>
                <c:pt idx="4068">
                  <c:v>142.4</c:v>
                </c:pt>
                <c:pt idx="4069">
                  <c:v>332.3</c:v>
                </c:pt>
                <c:pt idx="4070">
                  <c:v>189.1</c:v>
                </c:pt>
                <c:pt idx="4071">
                  <c:v>180.6</c:v>
                </c:pt>
                <c:pt idx="4072">
                  <c:v>175.1</c:v>
                </c:pt>
                <c:pt idx="4073">
                  <c:v>249.5</c:v>
                </c:pt>
                <c:pt idx="4074">
                  <c:v>304.2</c:v>
                </c:pt>
                <c:pt idx="4075">
                  <c:v>165.9</c:v>
                </c:pt>
                <c:pt idx="4076">
                  <c:v>247.4</c:v>
                </c:pt>
                <c:pt idx="4077">
                  <c:v>182.6</c:v>
                </c:pt>
                <c:pt idx="4078">
                  <c:v>222.2</c:v>
                </c:pt>
                <c:pt idx="4079">
                  <c:v>230.8</c:v>
                </c:pt>
                <c:pt idx="4080">
                  <c:v>200.8</c:v>
                </c:pt>
                <c:pt idx="4081">
                  <c:v>294.39999999999998</c:v>
                </c:pt>
                <c:pt idx="4082">
                  <c:v>180.3</c:v>
                </c:pt>
                <c:pt idx="4083">
                  <c:v>215</c:v>
                </c:pt>
                <c:pt idx="4084">
                  <c:v>231.9</c:v>
                </c:pt>
                <c:pt idx="4085">
                  <c:v>103.9</c:v>
                </c:pt>
                <c:pt idx="4086">
                  <c:v>109.4</c:v>
                </c:pt>
                <c:pt idx="4087">
                  <c:v>218.9</c:v>
                </c:pt>
                <c:pt idx="4088">
                  <c:v>190.9</c:v>
                </c:pt>
                <c:pt idx="4089">
                  <c:v>176.1</c:v>
                </c:pt>
                <c:pt idx="4090">
                  <c:v>147.1</c:v>
                </c:pt>
                <c:pt idx="4091">
                  <c:v>222.2</c:v>
                </c:pt>
                <c:pt idx="4092">
                  <c:v>260.5</c:v>
                </c:pt>
                <c:pt idx="4093">
                  <c:v>133.9</c:v>
                </c:pt>
                <c:pt idx="4094">
                  <c:v>182.3</c:v>
                </c:pt>
                <c:pt idx="4095">
                  <c:v>109.6</c:v>
                </c:pt>
                <c:pt idx="4096">
                  <c:v>213.8</c:v>
                </c:pt>
                <c:pt idx="4097">
                  <c:v>243.6</c:v>
                </c:pt>
                <c:pt idx="4098">
                  <c:v>150.80000000000001</c:v>
                </c:pt>
                <c:pt idx="4099">
                  <c:v>162.80000000000001</c:v>
                </c:pt>
                <c:pt idx="4100">
                  <c:v>244.5</c:v>
                </c:pt>
                <c:pt idx="4101">
                  <c:v>117.7</c:v>
                </c:pt>
                <c:pt idx="4102">
                  <c:v>259.3</c:v>
                </c:pt>
                <c:pt idx="4103">
                  <c:v>177.5</c:v>
                </c:pt>
                <c:pt idx="4104">
                  <c:v>220</c:v>
                </c:pt>
                <c:pt idx="4105">
                  <c:v>163.1</c:v>
                </c:pt>
                <c:pt idx="4106">
                  <c:v>205.3</c:v>
                </c:pt>
                <c:pt idx="4107">
                  <c:v>177.5</c:v>
                </c:pt>
                <c:pt idx="4108">
                  <c:v>179.8</c:v>
                </c:pt>
                <c:pt idx="4109">
                  <c:v>253</c:v>
                </c:pt>
                <c:pt idx="4110">
                  <c:v>193.9</c:v>
                </c:pt>
                <c:pt idx="4111">
                  <c:v>209.7</c:v>
                </c:pt>
                <c:pt idx="4112">
                  <c:v>224.6</c:v>
                </c:pt>
                <c:pt idx="4113">
                  <c:v>225.8</c:v>
                </c:pt>
                <c:pt idx="4114">
                  <c:v>199.8</c:v>
                </c:pt>
                <c:pt idx="4115">
                  <c:v>234.6</c:v>
                </c:pt>
                <c:pt idx="4116">
                  <c:v>173.4</c:v>
                </c:pt>
                <c:pt idx="4117">
                  <c:v>192.8</c:v>
                </c:pt>
                <c:pt idx="4118">
                  <c:v>103</c:v>
                </c:pt>
                <c:pt idx="4119">
                  <c:v>178</c:v>
                </c:pt>
                <c:pt idx="4120">
                  <c:v>187</c:v>
                </c:pt>
                <c:pt idx="4121">
                  <c:v>167.9</c:v>
                </c:pt>
                <c:pt idx="4122">
                  <c:v>126.1</c:v>
                </c:pt>
                <c:pt idx="4123">
                  <c:v>218.1</c:v>
                </c:pt>
                <c:pt idx="4124">
                  <c:v>285.2</c:v>
                </c:pt>
                <c:pt idx="4125">
                  <c:v>251.6</c:v>
                </c:pt>
                <c:pt idx="4126">
                  <c:v>199.7</c:v>
                </c:pt>
                <c:pt idx="4127">
                  <c:v>263.2</c:v>
                </c:pt>
                <c:pt idx="4128">
                  <c:v>195.8</c:v>
                </c:pt>
                <c:pt idx="4129">
                  <c:v>241.6</c:v>
                </c:pt>
                <c:pt idx="4130">
                  <c:v>205.4</c:v>
                </c:pt>
                <c:pt idx="4131">
                  <c:v>178.2</c:v>
                </c:pt>
                <c:pt idx="4132">
                  <c:v>141.5</c:v>
                </c:pt>
                <c:pt idx="4133">
                  <c:v>242.5</c:v>
                </c:pt>
                <c:pt idx="4134">
                  <c:v>245.7</c:v>
                </c:pt>
                <c:pt idx="4135">
                  <c:v>280.5</c:v>
                </c:pt>
                <c:pt idx="4136">
                  <c:v>88.6</c:v>
                </c:pt>
                <c:pt idx="4137">
                  <c:v>239.6</c:v>
                </c:pt>
                <c:pt idx="4138">
                  <c:v>224.3</c:v>
                </c:pt>
                <c:pt idx="4139">
                  <c:v>235.8</c:v>
                </c:pt>
                <c:pt idx="4140">
                  <c:v>184.7</c:v>
                </c:pt>
                <c:pt idx="4141">
                  <c:v>156.30000000000001</c:v>
                </c:pt>
                <c:pt idx="4142">
                  <c:v>204.8</c:v>
                </c:pt>
                <c:pt idx="4143">
                  <c:v>82</c:v>
                </c:pt>
                <c:pt idx="4144">
                  <c:v>220.1</c:v>
                </c:pt>
                <c:pt idx="4145">
                  <c:v>156.19999999999999</c:v>
                </c:pt>
                <c:pt idx="4146">
                  <c:v>161.9</c:v>
                </c:pt>
                <c:pt idx="4147">
                  <c:v>162.80000000000001</c:v>
                </c:pt>
                <c:pt idx="4148">
                  <c:v>190.5</c:v>
                </c:pt>
                <c:pt idx="4149">
                  <c:v>181.7</c:v>
                </c:pt>
                <c:pt idx="4150">
                  <c:v>230.9</c:v>
                </c:pt>
                <c:pt idx="4151">
                  <c:v>102.3</c:v>
                </c:pt>
                <c:pt idx="4152">
                  <c:v>191</c:v>
                </c:pt>
                <c:pt idx="4153">
                  <c:v>226.8</c:v>
                </c:pt>
                <c:pt idx="4154">
                  <c:v>137.19999999999999</c:v>
                </c:pt>
                <c:pt idx="4155">
                  <c:v>224.8</c:v>
                </c:pt>
                <c:pt idx="4156">
                  <c:v>201.4</c:v>
                </c:pt>
                <c:pt idx="4157">
                  <c:v>359.3</c:v>
                </c:pt>
                <c:pt idx="4158">
                  <c:v>181.5</c:v>
                </c:pt>
                <c:pt idx="4159">
                  <c:v>207.1</c:v>
                </c:pt>
                <c:pt idx="4160">
                  <c:v>231.5</c:v>
                </c:pt>
                <c:pt idx="4161">
                  <c:v>202.4</c:v>
                </c:pt>
                <c:pt idx="4162">
                  <c:v>309.10000000000002</c:v>
                </c:pt>
                <c:pt idx="4163">
                  <c:v>145.9</c:v>
                </c:pt>
                <c:pt idx="4164">
                  <c:v>270.39999999999998</c:v>
                </c:pt>
                <c:pt idx="4165">
                  <c:v>236.1</c:v>
                </c:pt>
                <c:pt idx="4166">
                  <c:v>258.5</c:v>
                </c:pt>
                <c:pt idx="4167">
                  <c:v>196.5</c:v>
                </c:pt>
                <c:pt idx="4168">
                  <c:v>233.9</c:v>
                </c:pt>
                <c:pt idx="4169">
                  <c:v>107.1</c:v>
                </c:pt>
                <c:pt idx="4170">
                  <c:v>258.3</c:v>
                </c:pt>
                <c:pt idx="4171">
                  <c:v>172.5</c:v>
                </c:pt>
                <c:pt idx="4172">
                  <c:v>203.5</c:v>
                </c:pt>
                <c:pt idx="4173">
                  <c:v>216.4</c:v>
                </c:pt>
                <c:pt idx="4174">
                  <c:v>215.5</c:v>
                </c:pt>
                <c:pt idx="4175">
                  <c:v>253.8</c:v>
                </c:pt>
                <c:pt idx="4176">
                  <c:v>269.2</c:v>
                </c:pt>
                <c:pt idx="4177">
                  <c:v>266.2</c:v>
                </c:pt>
                <c:pt idx="4178">
                  <c:v>174.7</c:v>
                </c:pt>
                <c:pt idx="4179">
                  <c:v>106.9</c:v>
                </c:pt>
                <c:pt idx="4180">
                  <c:v>139.19999999999999</c:v>
                </c:pt>
                <c:pt idx="4181">
                  <c:v>199.5</c:v>
                </c:pt>
                <c:pt idx="4182">
                  <c:v>187.7</c:v>
                </c:pt>
                <c:pt idx="4183">
                  <c:v>216.5</c:v>
                </c:pt>
                <c:pt idx="4184">
                  <c:v>211.8</c:v>
                </c:pt>
                <c:pt idx="4185">
                  <c:v>302.3</c:v>
                </c:pt>
                <c:pt idx="4186">
                  <c:v>162</c:v>
                </c:pt>
                <c:pt idx="4187">
                  <c:v>250.9</c:v>
                </c:pt>
                <c:pt idx="4188">
                  <c:v>234.2</c:v>
                </c:pt>
                <c:pt idx="4189">
                  <c:v>137.4</c:v>
                </c:pt>
                <c:pt idx="4190">
                  <c:v>204.5</c:v>
                </c:pt>
                <c:pt idx="4191">
                  <c:v>190.2</c:v>
                </c:pt>
                <c:pt idx="4192">
                  <c:v>159.9</c:v>
                </c:pt>
                <c:pt idx="4193">
                  <c:v>134.30000000000001</c:v>
                </c:pt>
                <c:pt idx="4194">
                  <c:v>226.1</c:v>
                </c:pt>
                <c:pt idx="4195">
                  <c:v>224.8</c:v>
                </c:pt>
                <c:pt idx="4196">
                  <c:v>213.3</c:v>
                </c:pt>
                <c:pt idx="4197">
                  <c:v>274.5</c:v>
                </c:pt>
                <c:pt idx="4198">
                  <c:v>209.7</c:v>
                </c:pt>
                <c:pt idx="4199">
                  <c:v>285.10000000000002</c:v>
                </c:pt>
                <c:pt idx="4200">
                  <c:v>258.60000000000002</c:v>
                </c:pt>
                <c:pt idx="4201">
                  <c:v>136.69999999999999</c:v>
                </c:pt>
                <c:pt idx="4202">
                  <c:v>141.5</c:v>
                </c:pt>
                <c:pt idx="4203">
                  <c:v>170</c:v>
                </c:pt>
                <c:pt idx="4204">
                  <c:v>199.5</c:v>
                </c:pt>
                <c:pt idx="4205">
                  <c:v>218.4</c:v>
                </c:pt>
                <c:pt idx="4206">
                  <c:v>160.69999999999999</c:v>
                </c:pt>
                <c:pt idx="4207">
                  <c:v>216.6</c:v>
                </c:pt>
                <c:pt idx="4208">
                  <c:v>170.9</c:v>
                </c:pt>
                <c:pt idx="4209">
                  <c:v>193.9</c:v>
                </c:pt>
                <c:pt idx="4210">
                  <c:v>208.2</c:v>
                </c:pt>
                <c:pt idx="4211">
                  <c:v>227.8</c:v>
                </c:pt>
                <c:pt idx="4212">
                  <c:v>210.7</c:v>
                </c:pt>
                <c:pt idx="4213">
                  <c:v>231.1</c:v>
                </c:pt>
                <c:pt idx="4214">
                  <c:v>160.6</c:v>
                </c:pt>
                <c:pt idx="4215">
                  <c:v>226.5</c:v>
                </c:pt>
                <c:pt idx="4216">
                  <c:v>192.3</c:v>
                </c:pt>
                <c:pt idx="4217">
                  <c:v>264.60000000000002</c:v>
                </c:pt>
                <c:pt idx="4218">
                  <c:v>157.1</c:v>
                </c:pt>
                <c:pt idx="4219">
                  <c:v>193</c:v>
                </c:pt>
                <c:pt idx="4220">
                  <c:v>154.80000000000001</c:v>
                </c:pt>
                <c:pt idx="4221">
                  <c:v>214.4</c:v>
                </c:pt>
                <c:pt idx="4222">
                  <c:v>276.60000000000002</c:v>
                </c:pt>
                <c:pt idx="4223">
                  <c:v>178.5</c:v>
                </c:pt>
                <c:pt idx="4224">
                  <c:v>200</c:v>
                </c:pt>
                <c:pt idx="4225">
                  <c:v>185.4</c:v>
                </c:pt>
                <c:pt idx="4226">
                  <c:v>208.7</c:v>
                </c:pt>
                <c:pt idx="4227">
                  <c:v>237.4</c:v>
                </c:pt>
                <c:pt idx="4228">
                  <c:v>93.7</c:v>
                </c:pt>
                <c:pt idx="4229">
                  <c:v>203.8</c:v>
                </c:pt>
                <c:pt idx="4230">
                  <c:v>206.3</c:v>
                </c:pt>
                <c:pt idx="4231">
                  <c:v>228.4</c:v>
                </c:pt>
                <c:pt idx="4232">
                  <c:v>187.7</c:v>
                </c:pt>
                <c:pt idx="4233">
                  <c:v>210.4</c:v>
                </c:pt>
                <c:pt idx="4234">
                  <c:v>221.8</c:v>
                </c:pt>
                <c:pt idx="4235">
                  <c:v>229.5</c:v>
                </c:pt>
                <c:pt idx="4236">
                  <c:v>229.6</c:v>
                </c:pt>
                <c:pt idx="4237">
                  <c:v>210</c:v>
                </c:pt>
                <c:pt idx="4238">
                  <c:v>164.9</c:v>
                </c:pt>
                <c:pt idx="4239">
                  <c:v>260.60000000000002</c:v>
                </c:pt>
                <c:pt idx="4240">
                  <c:v>280.60000000000002</c:v>
                </c:pt>
                <c:pt idx="4241">
                  <c:v>208.8</c:v>
                </c:pt>
                <c:pt idx="4242">
                  <c:v>162.69999999999999</c:v>
                </c:pt>
                <c:pt idx="4243">
                  <c:v>258.60000000000002</c:v>
                </c:pt>
                <c:pt idx="4244">
                  <c:v>340.3</c:v>
                </c:pt>
                <c:pt idx="4245">
                  <c:v>243.8</c:v>
                </c:pt>
                <c:pt idx="4246">
                  <c:v>131.19999999999999</c:v>
                </c:pt>
                <c:pt idx="4247">
                  <c:v>193.1</c:v>
                </c:pt>
                <c:pt idx="4248">
                  <c:v>223</c:v>
                </c:pt>
                <c:pt idx="4249">
                  <c:v>267.10000000000002</c:v>
                </c:pt>
              </c:numCache>
            </c:numRef>
          </c:yVal>
          <c:smooth val="0"/>
          <c:extLst>
            <c:ext xmlns:c16="http://schemas.microsoft.com/office/drawing/2014/chart" uri="{C3380CC4-5D6E-409C-BE32-E72D297353CC}">
              <c16:uniqueId val="{00000000-F290-47B8-A0D1-82E9D9FD7EA9}"/>
            </c:ext>
          </c:extLst>
        </c:ser>
        <c:dLbls>
          <c:showLegendKey val="0"/>
          <c:showVal val="0"/>
          <c:showCatName val="0"/>
          <c:showSerName val="0"/>
          <c:showPercent val="0"/>
          <c:showBubbleSize val="0"/>
        </c:dLbls>
        <c:axId val="932944703"/>
        <c:axId val="1353805455"/>
      </c:scatterChart>
      <c:valAx>
        <c:axId val="932944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05455"/>
        <c:crosses val="autoZero"/>
        <c:crossBetween val="midCat"/>
      </c:valAx>
      <c:valAx>
        <c:axId val="135380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4470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Churn Rate by Day Minutes - Finding the Tipping Point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'DAY MINUTES &amp; CHARGES vs CHURN '!$E$14</c:f>
              <c:strCache>
                <c:ptCount val="1"/>
                <c:pt idx="0">
                  <c:v>Churn%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'DAY MINUTES &amp; CHARGES vs CHURN '!$A$15:$A$23</c:f>
              <c:strCache>
                <c:ptCount val="9"/>
                <c:pt idx="0">
                  <c:v>0-100</c:v>
                </c:pt>
                <c:pt idx="1">
                  <c:v>101-150</c:v>
                </c:pt>
                <c:pt idx="2">
                  <c:v>151-175</c:v>
                </c:pt>
                <c:pt idx="3">
                  <c:v>176-200</c:v>
                </c:pt>
                <c:pt idx="4">
                  <c:v>201-225</c:v>
                </c:pt>
                <c:pt idx="5">
                  <c:v>226-250</c:v>
                </c:pt>
                <c:pt idx="6">
                  <c:v>251-275</c:v>
                </c:pt>
                <c:pt idx="7">
                  <c:v>276-300</c:v>
                </c:pt>
                <c:pt idx="8">
                  <c:v>301+</c:v>
                </c:pt>
              </c:strCache>
            </c:strRef>
          </c:cat>
          <c:val>
            <c:numRef>
              <c:f>'DAY MINUTES &amp; CHARGES vs CHURN '!$E$15:$E$23</c:f>
              <c:numCache>
                <c:formatCode>General</c:formatCode>
                <c:ptCount val="9"/>
                <c:pt idx="0">
                  <c:v>11.148648648648649</c:v>
                </c:pt>
                <c:pt idx="1">
                  <c:v>12.195121951219512</c:v>
                </c:pt>
                <c:pt idx="2">
                  <c:v>9.5029239766081872</c:v>
                </c:pt>
                <c:pt idx="3">
                  <c:v>6.887417218543046</c:v>
                </c:pt>
                <c:pt idx="4">
                  <c:v>6.7716535433070861</c:v>
                </c:pt>
                <c:pt idx="5">
                  <c:v>17.444717444717444</c:v>
                </c:pt>
                <c:pt idx="6">
                  <c:v>38.554216867469883</c:v>
                </c:pt>
                <c:pt idx="7">
                  <c:v>57.28155339805825</c:v>
                </c:pt>
                <c:pt idx="8">
                  <c:v>81.818181818181827</c:v>
                </c:pt>
              </c:numCache>
            </c:numRef>
          </c:val>
          <c:smooth val="0"/>
          <c:extLst>
            <c:ext xmlns:c16="http://schemas.microsoft.com/office/drawing/2014/chart" uri="{C3380CC4-5D6E-409C-BE32-E72D297353CC}">
              <c16:uniqueId val="{00000000-EF33-4491-B28E-6A2036F48B02}"/>
            </c:ext>
          </c:extLst>
        </c:ser>
        <c:ser>
          <c:idx val="1"/>
          <c:order val="1"/>
          <c:tx>
            <c:v>Avg Churn</c:v>
          </c:tx>
          <c:spPr>
            <a:ln w="28575"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val>
            <c:numRef>
              <c:f>'DAY MINUTES &amp; CHARGES vs CHURN '!$B$27</c:f>
              <c:numCache>
                <c:formatCode>General</c:formatCode>
                <c:ptCount val="1"/>
                <c:pt idx="0">
                  <c:v>14.070588235294117</c:v>
                </c:pt>
              </c:numCache>
            </c:numRef>
          </c:val>
          <c:smooth val="0"/>
          <c:extLst>
            <c:ext xmlns:c16="http://schemas.microsoft.com/office/drawing/2014/chart" uri="{C3380CC4-5D6E-409C-BE32-E72D297353CC}">
              <c16:uniqueId val="{00000002-EF33-4491-B28E-6A2036F48B02}"/>
            </c:ext>
          </c:extLst>
        </c:ser>
        <c:dLbls>
          <c:showLegendKey val="0"/>
          <c:showVal val="0"/>
          <c:showCatName val="0"/>
          <c:showSerName val="0"/>
          <c:showPercent val="0"/>
          <c:showBubbleSize val="0"/>
        </c:dLbls>
        <c:marker val="1"/>
        <c:smooth val="0"/>
        <c:axId val="1378871183"/>
        <c:axId val="1353827055"/>
      </c:lineChart>
      <c:catAx>
        <c:axId val="13788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827055"/>
        <c:crosses val="autoZero"/>
        <c:auto val="1"/>
        <c:lblAlgn val="ctr"/>
        <c:lblOffset val="100"/>
        <c:noMultiLvlLbl val="0"/>
      </c:catAx>
      <c:valAx>
        <c:axId val="135382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87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Customer Volume vs Churn Rate by Minutes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'DAY MINUTES &amp; CHARGES vs CHURN '!$B$14</c:f>
              <c:strCache>
                <c:ptCount val="1"/>
                <c:pt idx="0">
                  <c:v>Total</c:v>
                </c:pt>
              </c:strCache>
            </c:strRef>
          </c:tx>
          <c:spPr>
            <a:solidFill>
              <a:schemeClr val="accent1"/>
            </a:solidFill>
            <a:ln>
              <a:noFill/>
            </a:ln>
            <a:effectLst/>
          </c:spPr>
          <c:invertIfNegative val="0"/>
          <c:cat>
            <c:strRef>
              <c:f>'DAY MINUTES &amp; CHARGES vs CHURN '!$A$15:$A$23</c:f>
              <c:strCache>
                <c:ptCount val="9"/>
                <c:pt idx="0">
                  <c:v>0-100</c:v>
                </c:pt>
                <c:pt idx="1">
                  <c:v>101-150</c:v>
                </c:pt>
                <c:pt idx="2">
                  <c:v>151-175</c:v>
                </c:pt>
                <c:pt idx="3">
                  <c:v>176-200</c:v>
                </c:pt>
                <c:pt idx="4">
                  <c:v>201-225</c:v>
                </c:pt>
                <c:pt idx="5">
                  <c:v>226-250</c:v>
                </c:pt>
                <c:pt idx="6">
                  <c:v>251-275</c:v>
                </c:pt>
                <c:pt idx="7">
                  <c:v>276-300</c:v>
                </c:pt>
                <c:pt idx="8">
                  <c:v>301+</c:v>
                </c:pt>
              </c:strCache>
            </c:strRef>
          </c:cat>
          <c:val>
            <c:numRef>
              <c:f>'DAY MINUTES &amp; CHARGES vs CHURN '!$B$15:$B$23</c:f>
              <c:numCache>
                <c:formatCode>General</c:formatCode>
                <c:ptCount val="9"/>
                <c:pt idx="0">
                  <c:v>296</c:v>
                </c:pt>
                <c:pt idx="1">
                  <c:v>943</c:v>
                </c:pt>
                <c:pt idx="2">
                  <c:v>684</c:v>
                </c:pt>
                <c:pt idx="3">
                  <c:v>755</c:v>
                </c:pt>
                <c:pt idx="4">
                  <c:v>635</c:v>
                </c:pt>
                <c:pt idx="5">
                  <c:v>407</c:v>
                </c:pt>
                <c:pt idx="6">
                  <c:v>249</c:v>
                </c:pt>
                <c:pt idx="7">
                  <c:v>103</c:v>
                </c:pt>
                <c:pt idx="8">
                  <c:v>55</c:v>
                </c:pt>
              </c:numCache>
            </c:numRef>
          </c:val>
          <c:extLst>
            <c:ext xmlns:c16="http://schemas.microsoft.com/office/drawing/2014/chart" uri="{C3380CC4-5D6E-409C-BE32-E72D297353CC}">
              <c16:uniqueId val="{00000000-0F0A-4A16-850E-785BC4CDBDE0}"/>
            </c:ext>
          </c:extLst>
        </c:ser>
        <c:dLbls>
          <c:showLegendKey val="0"/>
          <c:showVal val="0"/>
          <c:showCatName val="0"/>
          <c:showSerName val="0"/>
          <c:showPercent val="0"/>
          <c:showBubbleSize val="0"/>
        </c:dLbls>
        <c:gapWidth val="150"/>
        <c:axId val="1596650671"/>
        <c:axId val="1353768975"/>
      </c:barChart>
      <c:lineChart>
        <c:grouping val="standard"/>
        <c:varyColors val="0"/>
        <c:ser>
          <c:idx val="1"/>
          <c:order val="1"/>
          <c:tx>
            <c:strRef>
              <c:f>'DAY MINUTES &amp; CHARGES vs CHURN '!$C$14</c:f>
              <c:strCache>
                <c:ptCount val="1"/>
                <c:pt idx="0">
                  <c:v>Churned</c:v>
                </c:pt>
              </c:strCache>
            </c:strRef>
          </c:tx>
          <c:spPr>
            <a:ln w="28575" cap="rnd">
              <a:solidFill>
                <a:schemeClr val="accent2"/>
              </a:solidFill>
              <a:round/>
            </a:ln>
            <a:effectLst/>
          </c:spPr>
          <c:marker>
            <c:symbol val="none"/>
          </c:marker>
          <c:cat>
            <c:strRef>
              <c:f>'DAY MINUTES &amp; CHARGES vs CHURN '!$A$15:$A$23</c:f>
              <c:strCache>
                <c:ptCount val="9"/>
                <c:pt idx="0">
                  <c:v>0-100</c:v>
                </c:pt>
                <c:pt idx="1">
                  <c:v>101-150</c:v>
                </c:pt>
                <c:pt idx="2">
                  <c:v>151-175</c:v>
                </c:pt>
                <c:pt idx="3">
                  <c:v>176-200</c:v>
                </c:pt>
                <c:pt idx="4">
                  <c:v>201-225</c:v>
                </c:pt>
                <c:pt idx="5">
                  <c:v>226-250</c:v>
                </c:pt>
                <c:pt idx="6">
                  <c:v>251-275</c:v>
                </c:pt>
                <c:pt idx="7">
                  <c:v>276-300</c:v>
                </c:pt>
                <c:pt idx="8">
                  <c:v>301+</c:v>
                </c:pt>
              </c:strCache>
            </c:strRef>
          </c:cat>
          <c:val>
            <c:numRef>
              <c:f>'DAY MINUTES &amp; CHARGES vs CHURN '!$C$15:$C$23</c:f>
              <c:numCache>
                <c:formatCode>General</c:formatCode>
                <c:ptCount val="9"/>
                <c:pt idx="0">
                  <c:v>33</c:v>
                </c:pt>
                <c:pt idx="1">
                  <c:v>115</c:v>
                </c:pt>
                <c:pt idx="2">
                  <c:v>65</c:v>
                </c:pt>
                <c:pt idx="3">
                  <c:v>52</c:v>
                </c:pt>
                <c:pt idx="4">
                  <c:v>43</c:v>
                </c:pt>
                <c:pt idx="5">
                  <c:v>71</c:v>
                </c:pt>
                <c:pt idx="6">
                  <c:v>96</c:v>
                </c:pt>
                <c:pt idx="7">
                  <c:v>59</c:v>
                </c:pt>
                <c:pt idx="8">
                  <c:v>45</c:v>
                </c:pt>
              </c:numCache>
            </c:numRef>
          </c:val>
          <c:smooth val="0"/>
          <c:extLst>
            <c:ext xmlns:c16="http://schemas.microsoft.com/office/drawing/2014/chart" uri="{C3380CC4-5D6E-409C-BE32-E72D297353CC}">
              <c16:uniqueId val="{00000001-0F0A-4A16-850E-785BC4CDBDE0}"/>
            </c:ext>
          </c:extLst>
        </c:ser>
        <c:dLbls>
          <c:showLegendKey val="0"/>
          <c:showVal val="0"/>
          <c:showCatName val="0"/>
          <c:showSerName val="0"/>
          <c:showPercent val="0"/>
          <c:showBubbleSize val="0"/>
        </c:dLbls>
        <c:marker val="1"/>
        <c:smooth val="0"/>
        <c:axId val="1596650671"/>
        <c:axId val="1353768975"/>
      </c:lineChart>
      <c:catAx>
        <c:axId val="159665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68975"/>
        <c:crosses val="autoZero"/>
        <c:auto val="1"/>
        <c:lblAlgn val="ctr"/>
        <c:lblOffset val="100"/>
        <c:noMultiLvlLbl val="0"/>
      </c:catAx>
      <c:valAx>
        <c:axId val="135376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65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Day Minutes vs Day Charges Relationship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'DAY MINUTES &amp; CHARGES vs CHURN '!$I$1</c:f>
              <c:strCache>
                <c:ptCount val="1"/>
                <c:pt idx="0">
                  <c:v>Day charges</c:v>
                </c:pt>
              </c:strCache>
            </c:strRef>
          </c:tx>
          <c:spPr>
            <a:ln w="25400" cap="rnd">
              <a:noFill/>
              <a:round/>
            </a:ln>
            <a:effectLst/>
          </c:spPr>
          <c:marker>
            <c:symbol val="circle"/>
            <c:size val="5"/>
            <c:spPr>
              <a:solidFill>
                <a:schemeClr val="accent1"/>
              </a:solidFill>
              <a:ln w="9525">
                <a:solidFill>
                  <a:schemeClr val="accent1"/>
                </a:solidFill>
              </a:ln>
              <a:effectLst/>
            </c:spPr>
          </c:marker>
          <c:xVal>
            <c:numRef>
              <c:f>'DAY MINUTES &amp; CHARGES vs CHURN '!$H$2:$H$189</c:f>
              <c:numCache>
                <c:formatCode>General</c:formatCode>
                <c:ptCount val="188"/>
                <c:pt idx="0">
                  <c:v>161.6</c:v>
                </c:pt>
                <c:pt idx="1">
                  <c:v>243.4</c:v>
                </c:pt>
                <c:pt idx="2">
                  <c:v>299.39999999999998</c:v>
                </c:pt>
                <c:pt idx="3">
                  <c:v>166.7</c:v>
                </c:pt>
                <c:pt idx="4">
                  <c:v>218.2</c:v>
                </c:pt>
                <c:pt idx="5">
                  <c:v>157</c:v>
                </c:pt>
                <c:pt idx="6">
                  <c:v>184.5</c:v>
                </c:pt>
                <c:pt idx="7">
                  <c:v>258.60000000000002</c:v>
                </c:pt>
                <c:pt idx="8">
                  <c:v>129.1</c:v>
                </c:pt>
                <c:pt idx="9">
                  <c:v>187.7</c:v>
                </c:pt>
                <c:pt idx="10">
                  <c:v>128.80000000000001</c:v>
                </c:pt>
                <c:pt idx="11">
                  <c:v>156.6</c:v>
                </c:pt>
                <c:pt idx="12">
                  <c:v>332.9</c:v>
                </c:pt>
                <c:pt idx="13">
                  <c:v>196.4</c:v>
                </c:pt>
                <c:pt idx="14">
                  <c:v>189.7</c:v>
                </c:pt>
                <c:pt idx="15">
                  <c:v>224.4</c:v>
                </c:pt>
                <c:pt idx="16">
                  <c:v>155.1</c:v>
                </c:pt>
                <c:pt idx="17">
                  <c:v>62.4</c:v>
                </c:pt>
                <c:pt idx="18">
                  <c:v>183</c:v>
                </c:pt>
                <c:pt idx="19">
                  <c:v>110.4</c:v>
                </c:pt>
                <c:pt idx="20">
                  <c:v>81.099999999999994</c:v>
                </c:pt>
                <c:pt idx="21">
                  <c:v>213</c:v>
                </c:pt>
                <c:pt idx="22">
                  <c:v>134.30000000000001</c:v>
                </c:pt>
                <c:pt idx="23">
                  <c:v>190</c:v>
                </c:pt>
                <c:pt idx="24">
                  <c:v>119.3</c:v>
                </c:pt>
                <c:pt idx="25">
                  <c:v>226.1</c:v>
                </c:pt>
                <c:pt idx="26">
                  <c:v>249.6</c:v>
                </c:pt>
                <c:pt idx="27">
                  <c:v>176.8</c:v>
                </c:pt>
                <c:pt idx="28">
                  <c:v>146.30000000000001</c:v>
                </c:pt>
                <c:pt idx="29">
                  <c:v>130.80000000000001</c:v>
                </c:pt>
                <c:pt idx="30">
                  <c:v>203.9</c:v>
                </c:pt>
                <c:pt idx="31">
                  <c:v>126.3</c:v>
                </c:pt>
                <c:pt idx="32">
                  <c:v>173.1</c:v>
                </c:pt>
                <c:pt idx="33">
                  <c:v>124.8</c:v>
                </c:pt>
                <c:pt idx="34">
                  <c:v>85.8</c:v>
                </c:pt>
                <c:pt idx="35">
                  <c:v>154</c:v>
                </c:pt>
                <c:pt idx="36">
                  <c:v>120.9</c:v>
                </c:pt>
                <c:pt idx="37">
                  <c:v>211.3</c:v>
                </c:pt>
                <c:pt idx="38">
                  <c:v>187</c:v>
                </c:pt>
                <c:pt idx="39">
                  <c:v>133.19999999999999</c:v>
                </c:pt>
                <c:pt idx="40">
                  <c:v>191.9</c:v>
                </c:pt>
                <c:pt idx="41">
                  <c:v>220.6</c:v>
                </c:pt>
                <c:pt idx="42">
                  <c:v>186.1</c:v>
                </c:pt>
                <c:pt idx="43">
                  <c:v>160.19999999999999</c:v>
                </c:pt>
                <c:pt idx="44">
                  <c:v>175.5</c:v>
                </c:pt>
                <c:pt idx="45">
                  <c:v>126.9</c:v>
                </c:pt>
                <c:pt idx="46">
                  <c:v>198.4</c:v>
                </c:pt>
                <c:pt idx="47">
                  <c:v>229.3</c:v>
                </c:pt>
                <c:pt idx="48">
                  <c:v>192.1</c:v>
                </c:pt>
                <c:pt idx="49">
                  <c:v>268.60000000000002</c:v>
                </c:pt>
                <c:pt idx="50">
                  <c:v>180.7</c:v>
                </c:pt>
                <c:pt idx="51">
                  <c:v>131.19999999999999</c:v>
                </c:pt>
                <c:pt idx="52">
                  <c:v>148.1</c:v>
                </c:pt>
                <c:pt idx="53">
                  <c:v>251.5</c:v>
                </c:pt>
                <c:pt idx="54">
                  <c:v>125.2</c:v>
                </c:pt>
                <c:pt idx="55">
                  <c:v>211.6</c:v>
                </c:pt>
                <c:pt idx="56">
                  <c:v>178.9</c:v>
                </c:pt>
                <c:pt idx="57">
                  <c:v>241.8</c:v>
                </c:pt>
                <c:pt idx="58">
                  <c:v>224.9</c:v>
                </c:pt>
                <c:pt idx="59">
                  <c:v>248.6</c:v>
                </c:pt>
                <c:pt idx="60">
                  <c:v>203.4</c:v>
                </c:pt>
                <c:pt idx="61">
                  <c:v>235.8</c:v>
                </c:pt>
                <c:pt idx="62">
                  <c:v>157.1</c:v>
                </c:pt>
                <c:pt idx="63">
                  <c:v>300.3</c:v>
                </c:pt>
                <c:pt idx="64">
                  <c:v>61.6</c:v>
                </c:pt>
                <c:pt idx="65">
                  <c:v>214.1</c:v>
                </c:pt>
                <c:pt idx="66">
                  <c:v>170.2</c:v>
                </c:pt>
                <c:pt idx="67">
                  <c:v>201.1</c:v>
                </c:pt>
                <c:pt idx="68">
                  <c:v>215.4</c:v>
                </c:pt>
                <c:pt idx="69">
                  <c:v>249.5</c:v>
                </c:pt>
                <c:pt idx="70">
                  <c:v>179.3</c:v>
                </c:pt>
                <c:pt idx="71">
                  <c:v>157.9</c:v>
                </c:pt>
                <c:pt idx="72">
                  <c:v>214.3</c:v>
                </c:pt>
                <c:pt idx="73">
                  <c:v>154.1</c:v>
                </c:pt>
                <c:pt idx="74">
                  <c:v>237.9</c:v>
                </c:pt>
                <c:pt idx="75">
                  <c:v>143.9</c:v>
                </c:pt>
                <c:pt idx="76">
                  <c:v>203.4</c:v>
                </c:pt>
                <c:pt idx="77">
                  <c:v>124.3</c:v>
                </c:pt>
                <c:pt idx="78">
                  <c:v>252.9</c:v>
                </c:pt>
                <c:pt idx="79">
                  <c:v>179.1</c:v>
                </c:pt>
                <c:pt idx="80">
                  <c:v>160.1</c:v>
                </c:pt>
                <c:pt idx="81">
                  <c:v>198.2</c:v>
                </c:pt>
                <c:pt idx="82">
                  <c:v>212.1</c:v>
                </c:pt>
                <c:pt idx="83">
                  <c:v>251.8</c:v>
                </c:pt>
                <c:pt idx="84">
                  <c:v>161.19999999999999</c:v>
                </c:pt>
                <c:pt idx="85">
                  <c:v>178.3</c:v>
                </c:pt>
                <c:pt idx="86">
                  <c:v>135</c:v>
                </c:pt>
                <c:pt idx="87">
                  <c:v>170.5</c:v>
                </c:pt>
                <c:pt idx="88">
                  <c:v>238.1</c:v>
                </c:pt>
                <c:pt idx="89">
                  <c:v>281.39999999999998</c:v>
                </c:pt>
                <c:pt idx="90">
                  <c:v>117.9</c:v>
                </c:pt>
                <c:pt idx="91">
                  <c:v>229.8</c:v>
                </c:pt>
                <c:pt idx="92">
                  <c:v>165</c:v>
                </c:pt>
                <c:pt idx="93">
                  <c:v>161</c:v>
                </c:pt>
                <c:pt idx="94">
                  <c:v>126.7</c:v>
                </c:pt>
                <c:pt idx="95">
                  <c:v>58.9</c:v>
                </c:pt>
                <c:pt idx="96">
                  <c:v>196.8</c:v>
                </c:pt>
                <c:pt idx="97">
                  <c:v>162.6</c:v>
                </c:pt>
                <c:pt idx="98">
                  <c:v>282.5</c:v>
                </c:pt>
                <c:pt idx="99">
                  <c:v>210.2</c:v>
                </c:pt>
                <c:pt idx="100">
                  <c:v>213.8</c:v>
                </c:pt>
                <c:pt idx="101">
                  <c:v>190.7</c:v>
                </c:pt>
                <c:pt idx="102">
                  <c:v>170.9</c:v>
                </c:pt>
                <c:pt idx="103">
                  <c:v>154.19999999999999</c:v>
                </c:pt>
                <c:pt idx="104">
                  <c:v>201.4</c:v>
                </c:pt>
                <c:pt idx="105">
                  <c:v>70.7</c:v>
                </c:pt>
                <c:pt idx="106">
                  <c:v>187.5</c:v>
                </c:pt>
                <c:pt idx="107">
                  <c:v>91.7</c:v>
                </c:pt>
                <c:pt idx="108">
                  <c:v>145.5</c:v>
                </c:pt>
                <c:pt idx="109">
                  <c:v>166.3</c:v>
                </c:pt>
                <c:pt idx="110">
                  <c:v>231</c:v>
                </c:pt>
                <c:pt idx="111">
                  <c:v>200.3</c:v>
                </c:pt>
                <c:pt idx="112">
                  <c:v>197</c:v>
                </c:pt>
                <c:pt idx="113">
                  <c:v>129.9</c:v>
                </c:pt>
                <c:pt idx="114">
                  <c:v>183.2</c:v>
                </c:pt>
                <c:pt idx="115">
                  <c:v>205</c:v>
                </c:pt>
                <c:pt idx="116">
                  <c:v>148.5</c:v>
                </c:pt>
                <c:pt idx="117">
                  <c:v>200.3</c:v>
                </c:pt>
                <c:pt idx="118">
                  <c:v>192.6</c:v>
                </c:pt>
                <c:pt idx="119">
                  <c:v>246.5</c:v>
                </c:pt>
                <c:pt idx="120">
                  <c:v>167.1</c:v>
                </c:pt>
                <c:pt idx="121">
                  <c:v>181.5</c:v>
                </c:pt>
                <c:pt idx="122">
                  <c:v>257.7</c:v>
                </c:pt>
                <c:pt idx="123">
                  <c:v>193.8</c:v>
                </c:pt>
                <c:pt idx="124">
                  <c:v>102.8</c:v>
                </c:pt>
                <c:pt idx="125">
                  <c:v>187.9</c:v>
                </c:pt>
                <c:pt idx="126">
                  <c:v>226</c:v>
                </c:pt>
                <c:pt idx="127">
                  <c:v>260.39999999999998</c:v>
                </c:pt>
                <c:pt idx="128">
                  <c:v>178.7</c:v>
                </c:pt>
                <c:pt idx="129">
                  <c:v>337.4</c:v>
                </c:pt>
                <c:pt idx="130">
                  <c:v>157.6</c:v>
                </c:pt>
                <c:pt idx="131">
                  <c:v>183.6</c:v>
                </c:pt>
                <c:pt idx="132">
                  <c:v>142.1</c:v>
                </c:pt>
                <c:pt idx="133">
                  <c:v>217.1</c:v>
                </c:pt>
                <c:pt idx="134">
                  <c:v>98.9</c:v>
                </c:pt>
                <c:pt idx="135">
                  <c:v>189.8</c:v>
                </c:pt>
                <c:pt idx="136">
                  <c:v>202</c:v>
                </c:pt>
                <c:pt idx="137">
                  <c:v>170.1</c:v>
                </c:pt>
                <c:pt idx="138">
                  <c:v>230.9</c:v>
                </c:pt>
                <c:pt idx="139">
                  <c:v>237.1</c:v>
                </c:pt>
                <c:pt idx="140">
                  <c:v>119.3</c:v>
                </c:pt>
                <c:pt idx="141">
                  <c:v>116.8</c:v>
                </c:pt>
                <c:pt idx="142">
                  <c:v>219.2</c:v>
                </c:pt>
                <c:pt idx="143">
                  <c:v>252.6</c:v>
                </c:pt>
                <c:pt idx="144">
                  <c:v>147.1</c:v>
                </c:pt>
                <c:pt idx="145">
                  <c:v>173.5</c:v>
                </c:pt>
                <c:pt idx="146">
                  <c:v>232.1</c:v>
                </c:pt>
                <c:pt idx="147">
                  <c:v>197.1</c:v>
                </c:pt>
                <c:pt idx="148">
                  <c:v>58.2</c:v>
                </c:pt>
                <c:pt idx="149">
                  <c:v>115.6</c:v>
                </c:pt>
                <c:pt idx="150">
                  <c:v>186.1</c:v>
                </c:pt>
                <c:pt idx="151">
                  <c:v>259.89999999999998</c:v>
                </c:pt>
                <c:pt idx="152">
                  <c:v>214.3</c:v>
                </c:pt>
                <c:pt idx="153">
                  <c:v>158.69999999999999</c:v>
                </c:pt>
                <c:pt idx="154">
                  <c:v>271.60000000000002</c:v>
                </c:pt>
                <c:pt idx="155">
                  <c:v>232.4</c:v>
                </c:pt>
                <c:pt idx="156">
                  <c:v>176.9</c:v>
                </c:pt>
                <c:pt idx="157">
                  <c:v>209.9</c:v>
                </c:pt>
                <c:pt idx="158">
                  <c:v>137.5</c:v>
                </c:pt>
                <c:pt idx="159">
                  <c:v>289.5</c:v>
                </c:pt>
                <c:pt idx="160">
                  <c:v>198.1</c:v>
                </c:pt>
                <c:pt idx="161">
                  <c:v>149.69999999999999</c:v>
                </c:pt>
                <c:pt idx="162">
                  <c:v>326.5</c:v>
                </c:pt>
                <c:pt idx="163">
                  <c:v>292.89999999999998</c:v>
                </c:pt>
                <c:pt idx="164">
                  <c:v>83</c:v>
                </c:pt>
                <c:pt idx="165">
                  <c:v>145.69999999999999</c:v>
                </c:pt>
                <c:pt idx="166">
                  <c:v>182.3</c:v>
                </c:pt>
                <c:pt idx="167">
                  <c:v>218</c:v>
                </c:pt>
                <c:pt idx="168">
                  <c:v>140.6</c:v>
                </c:pt>
                <c:pt idx="169">
                  <c:v>152.69999999999999</c:v>
                </c:pt>
                <c:pt idx="170">
                  <c:v>106.7</c:v>
                </c:pt>
                <c:pt idx="171">
                  <c:v>243.8</c:v>
                </c:pt>
                <c:pt idx="172">
                  <c:v>194.4</c:v>
                </c:pt>
                <c:pt idx="173">
                  <c:v>213.9</c:v>
                </c:pt>
                <c:pt idx="174">
                  <c:v>217.2</c:v>
                </c:pt>
                <c:pt idx="175">
                  <c:v>241.1</c:v>
                </c:pt>
                <c:pt idx="176">
                  <c:v>203.5</c:v>
                </c:pt>
                <c:pt idx="177">
                  <c:v>179.3</c:v>
                </c:pt>
                <c:pt idx="178">
                  <c:v>180</c:v>
                </c:pt>
                <c:pt idx="179">
                  <c:v>223</c:v>
                </c:pt>
                <c:pt idx="180">
                  <c:v>183.6</c:v>
                </c:pt>
                <c:pt idx="181">
                  <c:v>166</c:v>
                </c:pt>
                <c:pt idx="182">
                  <c:v>136.1</c:v>
                </c:pt>
                <c:pt idx="183">
                  <c:v>149.30000000000001</c:v>
                </c:pt>
                <c:pt idx="184">
                  <c:v>65.400000000000006</c:v>
                </c:pt>
                <c:pt idx="185">
                  <c:v>213.4</c:v>
                </c:pt>
                <c:pt idx="186">
                  <c:v>206.9</c:v>
                </c:pt>
                <c:pt idx="187">
                  <c:v>186.2</c:v>
                </c:pt>
              </c:numCache>
            </c:numRef>
          </c:xVal>
          <c:yVal>
            <c:numRef>
              <c:f>'DAY MINUTES &amp; CHARGES vs CHURN '!$I$2:$I$189</c:f>
              <c:numCache>
                <c:formatCode>General</c:formatCode>
                <c:ptCount val="188"/>
                <c:pt idx="0">
                  <c:v>27.47</c:v>
                </c:pt>
                <c:pt idx="1">
                  <c:v>41.38</c:v>
                </c:pt>
                <c:pt idx="2">
                  <c:v>50.9</c:v>
                </c:pt>
                <c:pt idx="3">
                  <c:v>28.34</c:v>
                </c:pt>
                <c:pt idx="4">
                  <c:v>37.090000000000003</c:v>
                </c:pt>
                <c:pt idx="5">
                  <c:v>26.69</c:v>
                </c:pt>
                <c:pt idx="6">
                  <c:v>31.37</c:v>
                </c:pt>
                <c:pt idx="7">
                  <c:v>43.96</c:v>
                </c:pt>
                <c:pt idx="8">
                  <c:v>21.95</c:v>
                </c:pt>
                <c:pt idx="9">
                  <c:v>31.91</c:v>
                </c:pt>
                <c:pt idx="10">
                  <c:v>21.9</c:v>
                </c:pt>
                <c:pt idx="11">
                  <c:v>26.62</c:v>
                </c:pt>
                <c:pt idx="12">
                  <c:v>56.59</c:v>
                </c:pt>
                <c:pt idx="13">
                  <c:v>33.39</c:v>
                </c:pt>
                <c:pt idx="14">
                  <c:v>32.25</c:v>
                </c:pt>
                <c:pt idx="15">
                  <c:v>38.15</c:v>
                </c:pt>
                <c:pt idx="16">
                  <c:v>26.37</c:v>
                </c:pt>
                <c:pt idx="17">
                  <c:v>10.61</c:v>
                </c:pt>
                <c:pt idx="18">
                  <c:v>31.11</c:v>
                </c:pt>
                <c:pt idx="19">
                  <c:v>18.77</c:v>
                </c:pt>
                <c:pt idx="20">
                  <c:v>13.79</c:v>
                </c:pt>
                <c:pt idx="21">
                  <c:v>36.21</c:v>
                </c:pt>
                <c:pt idx="22">
                  <c:v>22.83</c:v>
                </c:pt>
                <c:pt idx="23">
                  <c:v>32.299999999999997</c:v>
                </c:pt>
                <c:pt idx="24">
                  <c:v>20.28</c:v>
                </c:pt>
                <c:pt idx="25">
                  <c:v>38.44</c:v>
                </c:pt>
                <c:pt idx="26">
                  <c:v>42.43</c:v>
                </c:pt>
                <c:pt idx="27">
                  <c:v>30.06</c:v>
                </c:pt>
                <c:pt idx="28">
                  <c:v>24.87</c:v>
                </c:pt>
                <c:pt idx="29">
                  <c:v>22.24</c:v>
                </c:pt>
                <c:pt idx="30">
                  <c:v>34.659999999999997</c:v>
                </c:pt>
                <c:pt idx="31">
                  <c:v>21.47</c:v>
                </c:pt>
                <c:pt idx="32">
                  <c:v>29.43</c:v>
                </c:pt>
                <c:pt idx="33">
                  <c:v>21.22</c:v>
                </c:pt>
                <c:pt idx="34">
                  <c:v>14.59</c:v>
                </c:pt>
                <c:pt idx="35">
                  <c:v>26.18</c:v>
                </c:pt>
                <c:pt idx="36">
                  <c:v>20.55</c:v>
                </c:pt>
                <c:pt idx="37">
                  <c:v>35.92</c:v>
                </c:pt>
                <c:pt idx="38">
                  <c:v>31.79</c:v>
                </c:pt>
                <c:pt idx="39">
                  <c:v>22.64</c:v>
                </c:pt>
                <c:pt idx="40">
                  <c:v>32.619999999999997</c:v>
                </c:pt>
                <c:pt idx="41">
                  <c:v>37.5</c:v>
                </c:pt>
                <c:pt idx="42">
                  <c:v>31.64</c:v>
                </c:pt>
                <c:pt idx="43">
                  <c:v>27.23</c:v>
                </c:pt>
                <c:pt idx="44">
                  <c:v>29.84</c:v>
                </c:pt>
                <c:pt idx="45">
                  <c:v>21.57</c:v>
                </c:pt>
                <c:pt idx="46">
                  <c:v>33.729999999999997</c:v>
                </c:pt>
                <c:pt idx="47">
                  <c:v>38.979999999999997</c:v>
                </c:pt>
                <c:pt idx="48">
                  <c:v>32.659999999999997</c:v>
                </c:pt>
                <c:pt idx="49">
                  <c:v>45.66</c:v>
                </c:pt>
                <c:pt idx="50">
                  <c:v>30.72</c:v>
                </c:pt>
                <c:pt idx="51">
                  <c:v>22.3</c:v>
                </c:pt>
                <c:pt idx="52">
                  <c:v>25.18</c:v>
                </c:pt>
                <c:pt idx="53">
                  <c:v>42.76</c:v>
                </c:pt>
                <c:pt idx="54">
                  <c:v>21.28</c:v>
                </c:pt>
                <c:pt idx="55">
                  <c:v>35.97</c:v>
                </c:pt>
                <c:pt idx="56">
                  <c:v>30.41</c:v>
                </c:pt>
                <c:pt idx="57">
                  <c:v>41.11</c:v>
                </c:pt>
                <c:pt idx="58">
                  <c:v>38.229999999999997</c:v>
                </c:pt>
                <c:pt idx="59">
                  <c:v>42.26</c:v>
                </c:pt>
                <c:pt idx="60">
                  <c:v>34.58</c:v>
                </c:pt>
                <c:pt idx="61">
                  <c:v>40.090000000000003</c:v>
                </c:pt>
                <c:pt idx="62">
                  <c:v>26.71</c:v>
                </c:pt>
                <c:pt idx="63">
                  <c:v>51.05</c:v>
                </c:pt>
                <c:pt idx="64">
                  <c:v>10.47</c:v>
                </c:pt>
                <c:pt idx="65">
                  <c:v>36.4</c:v>
                </c:pt>
                <c:pt idx="66">
                  <c:v>28.93</c:v>
                </c:pt>
                <c:pt idx="67">
                  <c:v>34.19</c:v>
                </c:pt>
                <c:pt idx="68">
                  <c:v>36.619999999999997</c:v>
                </c:pt>
                <c:pt idx="69">
                  <c:v>42.42</c:v>
                </c:pt>
                <c:pt idx="70">
                  <c:v>30.48</c:v>
                </c:pt>
                <c:pt idx="71">
                  <c:v>26.84</c:v>
                </c:pt>
                <c:pt idx="72">
                  <c:v>36.43</c:v>
                </c:pt>
                <c:pt idx="73">
                  <c:v>26.2</c:v>
                </c:pt>
                <c:pt idx="74">
                  <c:v>40.44</c:v>
                </c:pt>
                <c:pt idx="75">
                  <c:v>24.46</c:v>
                </c:pt>
                <c:pt idx="76">
                  <c:v>34.58</c:v>
                </c:pt>
                <c:pt idx="77">
                  <c:v>21.13</c:v>
                </c:pt>
                <c:pt idx="78">
                  <c:v>42.99</c:v>
                </c:pt>
                <c:pt idx="79">
                  <c:v>30.45</c:v>
                </c:pt>
                <c:pt idx="80">
                  <c:v>27.22</c:v>
                </c:pt>
                <c:pt idx="81">
                  <c:v>33.69</c:v>
                </c:pt>
                <c:pt idx="82">
                  <c:v>36.06</c:v>
                </c:pt>
                <c:pt idx="83">
                  <c:v>42.81</c:v>
                </c:pt>
                <c:pt idx="84">
                  <c:v>27.4</c:v>
                </c:pt>
                <c:pt idx="85">
                  <c:v>30.31</c:v>
                </c:pt>
                <c:pt idx="86">
                  <c:v>22.95</c:v>
                </c:pt>
                <c:pt idx="87">
                  <c:v>28.99</c:v>
                </c:pt>
                <c:pt idx="88">
                  <c:v>40.479999999999997</c:v>
                </c:pt>
                <c:pt idx="89">
                  <c:v>47.84</c:v>
                </c:pt>
                <c:pt idx="90">
                  <c:v>20.04</c:v>
                </c:pt>
                <c:pt idx="91">
                  <c:v>39.07</c:v>
                </c:pt>
                <c:pt idx="92">
                  <c:v>28.05</c:v>
                </c:pt>
                <c:pt idx="93">
                  <c:v>27.37</c:v>
                </c:pt>
                <c:pt idx="94">
                  <c:v>21.54</c:v>
                </c:pt>
                <c:pt idx="95">
                  <c:v>10.01</c:v>
                </c:pt>
                <c:pt idx="96">
                  <c:v>33.46</c:v>
                </c:pt>
                <c:pt idx="97">
                  <c:v>27.64</c:v>
                </c:pt>
                <c:pt idx="98">
                  <c:v>48.03</c:v>
                </c:pt>
                <c:pt idx="99">
                  <c:v>35.729999999999997</c:v>
                </c:pt>
                <c:pt idx="100">
                  <c:v>36.35</c:v>
                </c:pt>
                <c:pt idx="101">
                  <c:v>32.42</c:v>
                </c:pt>
                <c:pt idx="102">
                  <c:v>29.05</c:v>
                </c:pt>
                <c:pt idx="103">
                  <c:v>26.21</c:v>
                </c:pt>
                <c:pt idx="104">
                  <c:v>34.24</c:v>
                </c:pt>
                <c:pt idx="105">
                  <c:v>12.02</c:v>
                </c:pt>
                <c:pt idx="106">
                  <c:v>31.88</c:v>
                </c:pt>
                <c:pt idx="107">
                  <c:v>15.59</c:v>
                </c:pt>
                <c:pt idx="108">
                  <c:v>24.74</c:v>
                </c:pt>
                <c:pt idx="109">
                  <c:v>28.27</c:v>
                </c:pt>
                <c:pt idx="110">
                  <c:v>39.270000000000003</c:v>
                </c:pt>
                <c:pt idx="111">
                  <c:v>34.049999999999997</c:v>
                </c:pt>
                <c:pt idx="112">
                  <c:v>33.49</c:v>
                </c:pt>
                <c:pt idx="113">
                  <c:v>22.08</c:v>
                </c:pt>
                <c:pt idx="114">
                  <c:v>31.14</c:v>
                </c:pt>
                <c:pt idx="115">
                  <c:v>34.85</c:v>
                </c:pt>
                <c:pt idx="116">
                  <c:v>25.25</c:v>
                </c:pt>
                <c:pt idx="117">
                  <c:v>34.049999999999997</c:v>
                </c:pt>
                <c:pt idx="118">
                  <c:v>32.74</c:v>
                </c:pt>
                <c:pt idx="119">
                  <c:v>41.91</c:v>
                </c:pt>
                <c:pt idx="120">
                  <c:v>28.41</c:v>
                </c:pt>
                <c:pt idx="121">
                  <c:v>30.86</c:v>
                </c:pt>
                <c:pt idx="122">
                  <c:v>43.81</c:v>
                </c:pt>
                <c:pt idx="123">
                  <c:v>32.950000000000003</c:v>
                </c:pt>
                <c:pt idx="124">
                  <c:v>17.48</c:v>
                </c:pt>
                <c:pt idx="125">
                  <c:v>31.94</c:v>
                </c:pt>
                <c:pt idx="126">
                  <c:v>38.42</c:v>
                </c:pt>
                <c:pt idx="127">
                  <c:v>44.27</c:v>
                </c:pt>
                <c:pt idx="128">
                  <c:v>30.38</c:v>
                </c:pt>
                <c:pt idx="129">
                  <c:v>57.36</c:v>
                </c:pt>
                <c:pt idx="130">
                  <c:v>26.79</c:v>
                </c:pt>
                <c:pt idx="131">
                  <c:v>31.21</c:v>
                </c:pt>
                <c:pt idx="132">
                  <c:v>24.16</c:v>
                </c:pt>
                <c:pt idx="133">
                  <c:v>36.909999999999997</c:v>
                </c:pt>
                <c:pt idx="134">
                  <c:v>16.809999999999999</c:v>
                </c:pt>
                <c:pt idx="135">
                  <c:v>32.270000000000003</c:v>
                </c:pt>
                <c:pt idx="136">
                  <c:v>34.340000000000003</c:v>
                </c:pt>
                <c:pt idx="137">
                  <c:v>28.92</c:v>
                </c:pt>
                <c:pt idx="138">
                  <c:v>39.25</c:v>
                </c:pt>
                <c:pt idx="139">
                  <c:v>40.31</c:v>
                </c:pt>
                <c:pt idx="140">
                  <c:v>20.28</c:v>
                </c:pt>
                <c:pt idx="141">
                  <c:v>19.86</c:v>
                </c:pt>
                <c:pt idx="142">
                  <c:v>37.26</c:v>
                </c:pt>
                <c:pt idx="143">
                  <c:v>42.94</c:v>
                </c:pt>
                <c:pt idx="144">
                  <c:v>25.01</c:v>
                </c:pt>
                <c:pt idx="145">
                  <c:v>29.5</c:v>
                </c:pt>
                <c:pt idx="146">
                  <c:v>39.46</c:v>
                </c:pt>
                <c:pt idx="147">
                  <c:v>33.51</c:v>
                </c:pt>
                <c:pt idx="148">
                  <c:v>9.89</c:v>
                </c:pt>
                <c:pt idx="149">
                  <c:v>19.649999999999999</c:v>
                </c:pt>
                <c:pt idx="150">
                  <c:v>31.64</c:v>
                </c:pt>
                <c:pt idx="151">
                  <c:v>44.18</c:v>
                </c:pt>
                <c:pt idx="152">
                  <c:v>36.43</c:v>
                </c:pt>
                <c:pt idx="153">
                  <c:v>26.98</c:v>
                </c:pt>
                <c:pt idx="154">
                  <c:v>46.17</c:v>
                </c:pt>
                <c:pt idx="155">
                  <c:v>39.51</c:v>
                </c:pt>
                <c:pt idx="156">
                  <c:v>30.07</c:v>
                </c:pt>
                <c:pt idx="157">
                  <c:v>35.68</c:v>
                </c:pt>
                <c:pt idx="158">
                  <c:v>23.38</c:v>
                </c:pt>
                <c:pt idx="159">
                  <c:v>49.22</c:v>
                </c:pt>
                <c:pt idx="160">
                  <c:v>33.68</c:v>
                </c:pt>
                <c:pt idx="161">
                  <c:v>25.45</c:v>
                </c:pt>
                <c:pt idx="162">
                  <c:v>55.51</c:v>
                </c:pt>
                <c:pt idx="163">
                  <c:v>49.79</c:v>
                </c:pt>
                <c:pt idx="164">
                  <c:v>14.11</c:v>
                </c:pt>
                <c:pt idx="165">
                  <c:v>24.77</c:v>
                </c:pt>
                <c:pt idx="166">
                  <c:v>30.99</c:v>
                </c:pt>
                <c:pt idx="167">
                  <c:v>37.06</c:v>
                </c:pt>
                <c:pt idx="168">
                  <c:v>23.9</c:v>
                </c:pt>
                <c:pt idx="169">
                  <c:v>25.96</c:v>
                </c:pt>
                <c:pt idx="170">
                  <c:v>18.14</c:v>
                </c:pt>
                <c:pt idx="171">
                  <c:v>41.45</c:v>
                </c:pt>
                <c:pt idx="172">
                  <c:v>33.049999999999997</c:v>
                </c:pt>
                <c:pt idx="173">
                  <c:v>36.36</c:v>
                </c:pt>
                <c:pt idx="174">
                  <c:v>36.92</c:v>
                </c:pt>
                <c:pt idx="175">
                  <c:v>40.99</c:v>
                </c:pt>
                <c:pt idx="176">
                  <c:v>34.6</c:v>
                </c:pt>
                <c:pt idx="177">
                  <c:v>30.48</c:v>
                </c:pt>
                <c:pt idx="178">
                  <c:v>30.6</c:v>
                </c:pt>
                <c:pt idx="179">
                  <c:v>37.909999999999997</c:v>
                </c:pt>
                <c:pt idx="180">
                  <c:v>31.21</c:v>
                </c:pt>
                <c:pt idx="181">
                  <c:v>28.22</c:v>
                </c:pt>
                <c:pt idx="182">
                  <c:v>23.14</c:v>
                </c:pt>
                <c:pt idx="183">
                  <c:v>25.38</c:v>
                </c:pt>
                <c:pt idx="184">
                  <c:v>11.12</c:v>
                </c:pt>
                <c:pt idx="185">
                  <c:v>36.28</c:v>
                </c:pt>
                <c:pt idx="186">
                  <c:v>35.17</c:v>
                </c:pt>
                <c:pt idx="187">
                  <c:v>31.65</c:v>
                </c:pt>
              </c:numCache>
            </c:numRef>
          </c:yVal>
          <c:smooth val="0"/>
          <c:extLst>
            <c:ext xmlns:c16="http://schemas.microsoft.com/office/drawing/2014/chart" uri="{C3380CC4-5D6E-409C-BE32-E72D297353CC}">
              <c16:uniqueId val="{00000000-C8B7-48C9-A750-CE40A256EFF4}"/>
            </c:ext>
          </c:extLst>
        </c:ser>
        <c:dLbls>
          <c:showLegendKey val="0"/>
          <c:showVal val="0"/>
          <c:showCatName val="0"/>
          <c:showSerName val="0"/>
          <c:showPercent val="0"/>
          <c:showBubbleSize val="0"/>
        </c:dLbls>
        <c:axId val="1601550303"/>
        <c:axId val="1353795375"/>
      </c:scatterChart>
      <c:valAx>
        <c:axId val="1601550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795375"/>
        <c:crosses val="autoZero"/>
        <c:crossBetween val="midCat"/>
      </c:valAx>
      <c:valAx>
        <c:axId val="1353795375"/>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550303"/>
        <c:crosses val="autoZero"/>
        <c:crossBetween val="midCat"/>
        <c:minorUnit val="4"/>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28575</xdr:colOff>
      <xdr:row>7</xdr:row>
      <xdr:rowOff>153842</xdr:rowOff>
    </xdr:from>
    <xdr:to>
      <xdr:col>4</xdr:col>
      <xdr:colOff>405040</xdr:colOff>
      <xdr:row>18</xdr:row>
      <xdr:rowOff>141516</xdr:rowOff>
    </xdr:to>
    <xdr:graphicFrame macro="">
      <xdr:nvGraphicFramePr>
        <xdr:cNvPr id="2" name="Chart 1">
          <a:extLst>
            <a:ext uri="{FF2B5EF4-FFF2-40B4-BE49-F238E27FC236}">
              <a16:creationId xmlns:a16="http://schemas.microsoft.com/office/drawing/2014/main" id="{59878605-A1C3-4C51-9C4F-2CA559AC7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119062</xdr:colOff>
      <xdr:row>6</xdr:row>
      <xdr:rowOff>23813</xdr:rowOff>
    </xdr:from>
    <xdr:to>
      <xdr:col>21</xdr:col>
      <xdr:colOff>519547</xdr:colOff>
      <xdr:row>27</xdr:row>
      <xdr:rowOff>2043</xdr:rowOff>
    </xdr:to>
    <xdr:graphicFrame macro="">
      <xdr:nvGraphicFramePr>
        <xdr:cNvPr id="3" name="Chart 2">
          <a:extLst>
            <a:ext uri="{FF2B5EF4-FFF2-40B4-BE49-F238E27FC236}">
              <a16:creationId xmlns:a16="http://schemas.microsoft.com/office/drawing/2014/main" id="{0D3BADD2-6BF1-403B-A308-4CE603923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406399</xdr:colOff>
      <xdr:row>27</xdr:row>
      <xdr:rowOff>52532</xdr:rowOff>
    </xdr:from>
    <xdr:to>
      <xdr:col>21</xdr:col>
      <xdr:colOff>533398</xdr:colOff>
      <xdr:row>42</xdr:row>
      <xdr:rowOff>8467</xdr:rowOff>
    </xdr:to>
    <xdr:graphicFrame macro="">
      <xdr:nvGraphicFramePr>
        <xdr:cNvPr id="4" name="Chart 3">
          <a:extLst>
            <a:ext uri="{FF2B5EF4-FFF2-40B4-BE49-F238E27FC236}">
              <a16:creationId xmlns:a16="http://schemas.microsoft.com/office/drawing/2014/main" id="{734416DA-C6A2-456C-8BCA-7B22EF082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xdr:colOff>
      <xdr:row>30</xdr:row>
      <xdr:rowOff>102591</xdr:rowOff>
    </xdr:from>
    <xdr:to>
      <xdr:col>4</xdr:col>
      <xdr:colOff>410981</xdr:colOff>
      <xdr:row>41</xdr:row>
      <xdr:rowOff>176334</xdr:rowOff>
    </xdr:to>
    <xdr:graphicFrame macro="">
      <xdr:nvGraphicFramePr>
        <xdr:cNvPr id="5" name="Chart 4">
          <a:extLst>
            <a:ext uri="{FF2B5EF4-FFF2-40B4-BE49-F238E27FC236}">
              <a16:creationId xmlns:a16="http://schemas.microsoft.com/office/drawing/2014/main" id="{4B644928-20AC-4B2B-9060-982956FA0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27215</xdr:colOff>
      <xdr:row>18</xdr:row>
      <xdr:rowOff>184830</xdr:rowOff>
    </xdr:from>
    <xdr:to>
      <xdr:col>4</xdr:col>
      <xdr:colOff>410983</xdr:colOff>
      <xdr:row>30</xdr:row>
      <xdr:rowOff>62974</xdr:rowOff>
    </xdr:to>
    <xdr:graphicFrame macro="">
      <xdr:nvGraphicFramePr>
        <xdr:cNvPr id="6" name="Chart 5">
          <a:extLst>
            <a:ext uri="{FF2B5EF4-FFF2-40B4-BE49-F238E27FC236}">
              <a16:creationId xmlns:a16="http://schemas.microsoft.com/office/drawing/2014/main" id="{626F57B0-9369-42B8-B4EC-60FC4D8C0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484082</xdr:colOff>
      <xdr:row>7</xdr:row>
      <xdr:rowOff>154782</xdr:rowOff>
    </xdr:from>
    <xdr:to>
      <xdr:col>15</xdr:col>
      <xdr:colOff>59531</xdr:colOff>
      <xdr:row>27</xdr:row>
      <xdr:rowOff>17048</xdr:rowOff>
    </xdr:to>
    <xdr:graphicFrame macro="">
      <xdr:nvGraphicFramePr>
        <xdr:cNvPr id="7" name="Chart 6">
          <a:extLst>
            <a:ext uri="{FF2B5EF4-FFF2-40B4-BE49-F238E27FC236}">
              <a16:creationId xmlns:a16="http://schemas.microsoft.com/office/drawing/2014/main" id="{D17DF2C1-58C4-4ACD-BF78-50CF2B29A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12</xdr:col>
      <xdr:colOff>39688</xdr:colOff>
      <xdr:row>1</xdr:row>
      <xdr:rowOff>19051</xdr:rowOff>
    </xdr:from>
    <xdr:ext cx="1833335" cy="618670"/>
    <mc:AlternateContent xmlns:mc="http://schemas.openxmlformats.org/markup-compatibility/2006">
      <mc:Choice xmlns:a14="http://schemas.microsoft.com/office/drawing/2010/main" Requires="a14">
        <xdr:graphicFrame macro="">
          <xdr:nvGraphicFramePr>
            <xdr:cNvPr id="8" name="international_plan">
              <a:extLst>
                <a:ext uri="{FF2B5EF4-FFF2-40B4-BE49-F238E27FC236}">
                  <a16:creationId xmlns:a16="http://schemas.microsoft.com/office/drawing/2014/main" id="{87E8CFDF-5589-45D2-9734-987593F7F00F}"/>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dr:sp macro="" textlink="">
          <xdr:nvSpPr>
            <xdr:cNvPr id="0" name=""/>
            <xdr:cNvSpPr>
              <a:spLocks noTextEdit="1"/>
            </xdr:cNvSpPr>
          </xdr:nvSpPr>
          <xdr:spPr>
            <a:xfrm>
              <a:off x="7612796" y="605205"/>
              <a:ext cx="1833335" cy="618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39687</xdr:colOff>
      <xdr:row>4</xdr:row>
      <xdr:rowOff>68264</xdr:rowOff>
    </xdr:from>
    <xdr:ext cx="1837304" cy="626608"/>
    <mc:AlternateContent xmlns:mc="http://schemas.openxmlformats.org/markup-compatibility/2006">
      <mc:Choice xmlns:a14="http://schemas.microsoft.com/office/drawing/2010/main" Requires="a14">
        <xdr:graphicFrame macro="">
          <xdr:nvGraphicFramePr>
            <xdr:cNvPr id="9" name="voice_mail_plan">
              <a:extLst>
                <a:ext uri="{FF2B5EF4-FFF2-40B4-BE49-F238E27FC236}">
                  <a16:creationId xmlns:a16="http://schemas.microsoft.com/office/drawing/2014/main" id="{4BE3839B-A2AF-4BBA-B838-E0C02273F1CE}"/>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dr:sp macro="" textlink="">
          <xdr:nvSpPr>
            <xdr:cNvPr id="0" name=""/>
            <xdr:cNvSpPr>
              <a:spLocks noTextEdit="1"/>
            </xdr:cNvSpPr>
          </xdr:nvSpPr>
          <xdr:spPr>
            <a:xfrm>
              <a:off x="7612795" y="1228849"/>
              <a:ext cx="1837304" cy="626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18</xdr:col>
      <xdr:colOff>202406</xdr:colOff>
      <xdr:row>1</xdr:row>
      <xdr:rowOff>12699</xdr:rowOff>
    </xdr:from>
    <xdr:ext cx="2146867" cy="923321"/>
    <mc:AlternateContent xmlns:mc="http://schemas.openxmlformats.org/markup-compatibility/2006">
      <mc:Choice xmlns:a14="http://schemas.microsoft.com/office/drawing/2010/main" Requires="a14">
        <xdr:graphicFrame macro="">
          <xdr:nvGraphicFramePr>
            <xdr:cNvPr id="11" name="Tenure Group">
              <a:extLst>
                <a:ext uri="{FF2B5EF4-FFF2-40B4-BE49-F238E27FC236}">
                  <a16:creationId xmlns:a16="http://schemas.microsoft.com/office/drawing/2014/main" id="{D4E6AA6C-643A-403A-B2F3-F7D313DB091B}"/>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1433114" y="598853"/>
              <a:ext cx="2146867" cy="923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108857</xdr:colOff>
      <xdr:row>1</xdr:row>
      <xdr:rowOff>27101</xdr:rowOff>
    </xdr:from>
    <xdr:ext cx="1833335" cy="904837"/>
    <mc:AlternateContent xmlns:mc="http://schemas.openxmlformats.org/markup-compatibility/2006">
      <mc:Choice xmlns:a14="http://schemas.microsoft.com/office/drawing/2010/main" Requires="a14">
        <xdr:graphicFrame macro="">
          <xdr:nvGraphicFramePr>
            <xdr:cNvPr id="10" name="churn">
              <a:extLst>
                <a:ext uri="{FF2B5EF4-FFF2-40B4-BE49-F238E27FC236}">
                  <a16:creationId xmlns:a16="http://schemas.microsoft.com/office/drawing/2014/main" id="{87423868-996E-4DFD-9508-96EB00BD8937}"/>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9510765" y="613255"/>
              <a:ext cx="1833335" cy="904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508000</xdr:colOff>
      <xdr:row>27</xdr:row>
      <xdr:rowOff>50800</xdr:rowOff>
    </xdr:from>
    <xdr:to>
      <xdr:col>9</xdr:col>
      <xdr:colOff>338667</xdr:colOff>
      <xdr:row>42</xdr:row>
      <xdr:rowOff>33867</xdr:rowOff>
    </xdr:to>
    <xdr:graphicFrame macro="">
      <xdr:nvGraphicFramePr>
        <xdr:cNvPr id="13" name="Chart 12">
          <a:extLst>
            <a:ext uri="{FF2B5EF4-FFF2-40B4-BE49-F238E27FC236}">
              <a16:creationId xmlns:a16="http://schemas.microsoft.com/office/drawing/2014/main" id="{0C1492C2-6700-8462-E11E-0B6438967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30480</xdr:colOff>
      <xdr:row>1</xdr:row>
      <xdr:rowOff>15240</xdr:rowOff>
    </xdr:from>
    <xdr:to>
      <xdr:col>9</xdr:col>
      <xdr:colOff>441960</xdr:colOff>
      <xdr:row>13</xdr:row>
      <xdr:rowOff>38100</xdr:rowOff>
    </xdr:to>
    <xdr:graphicFrame macro="">
      <xdr:nvGraphicFramePr>
        <xdr:cNvPr id="2" name="Chart 1">
          <a:extLst>
            <a:ext uri="{FF2B5EF4-FFF2-40B4-BE49-F238E27FC236}">
              <a16:creationId xmlns:a16="http://schemas.microsoft.com/office/drawing/2014/main" id="{3A340601-4DF1-54E4-9D66-788A6AEF9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548640</xdr:colOff>
      <xdr:row>0</xdr:row>
      <xdr:rowOff>7620</xdr:rowOff>
    </xdr:from>
    <xdr:to>
      <xdr:col>11</xdr:col>
      <xdr:colOff>243840</xdr:colOff>
      <xdr:row>14</xdr:row>
      <xdr:rowOff>45720</xdr:rowOff>
    </xdr:to>
    <xdr:graphicFrame macro="">
      <xdr:nvGraphicFramePr>
        <xdr:cNvPr id="2" name="Chart 1">
          <a:extLst>
            <a:ext uri="{FF2B5EF4-FFF2-40B4-BE49-F238E27FC236}">
              <a16:creationId xmlns:a16="http://schemas.microsoft.com/office/drawing/2014/main" id="{697C20CC-505F-BF89-92E6-E0B80F795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0</xdr:row>
      <xdr:rowOff>38100</xdr:rowOff>
    </xdr:from>
    <xdr:to>
      <xdr:col>12</xdr:col>
      <xdr:colOff>304800</xdr:colOff>
      <xdr:row>15</xdr:row>
      <xdr:rowOff>38100</xdr:rowOff>
    </xdr:to>
    <xdr:graphicFrame macro="">
      <xdr:nvGraphicFramePr>
        <xdr:cNvPr id="2" name="Chart 1">
          <a:extLst>
            <a:ext uri="{FF2B5EF4-FFF2-40B4-BE49-F238E27FC236}">
              <a16:creationId xmlns:a16="http://schemas.microsoft.com/office/drawing/2014/main" id="{09BABE88-640E-0CD4-BC8D-6EC747DA7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0</xdr:rowOff>
    </xdr:from>
    <xdr:to>
      <xdr:col>12</xdr:col>
      <xdr:colOff>541020</xdr:colOff>
      <xdr:row>14</xdr:row>
      <xdr:rowOff>45720</xdr:rowOff>
    </xdr:to>
    <xdr:graphicFrame macro="">
      <xdr:nvGraphicFramePr>
        <xdr:cNvPr id="2" name="Chart 1">
          <a:extLst>
            <a:ext uri="{FF2B5EF4-FFF2-40B4-BE49-F238E27FC236}">
              <a16:creationId xmlns:a16="http://schemas.microsoft.com/office/drawing/2014/main" id="{34018936-D404-D247-BA2F-2F3280539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415963</xdr:colOff>
      <xdr:row>8</xdr:row>
      <xdr:rowOff>47962</xdr:rowOff>
    </xdr:from>
    <xdr:to>
      <xdr:col>6</xdr:col>
      <xdr:colOff>253253</xdr:colOff>
      <xdr:row>19</xdr:row>
      <xdr:rowOff>90096</xdr:rowOff>
    </xdr:to>
    <xdr:graphicFrame macro="">
      <xdr:nvGraphicFramePr>
        <xdr:cNvPr id="2" name="Chart 1">
          <a:extLst>
            <a:ext uri="{FF2B5EF4-FFF2-40B4-BE49-F238E27FC236}">
              <a16:creationId xmlns:a16="http://schemas.microsoft.com/office/drawing/2014/main" id="{8170CD58-A611-6488-ABAB-3D5A20179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49753</xdr:colOff>
      <xdr:row>8</xdr:row>
      <xdr:rowOff>55581</xdr:rowOff>
    </xdr:from>
    <xdr:to>
      <xdr:col>12</xdr:col>
      <xdr:colOff>470646</xdr:colOff>
      <xdr:row>19</xdr:row>
      <xdr:rowOff>47961</xdr:rowOff>
    </xdr:to>
    <xdr:graphicFrame macro="">
      <xdr:nvGraphicFramePr>
        <xdr:cNvPr id="3" name="Chart 2">
          <a:extLst>
            <a:ext uri="{FF2B5EF4-FFF2-40B4-BE49-F238E27FC236}">
              <a16:creationId xmlns:a16="http://schemas.microsoft.com/office/drawing/2014/main" id="{6C3E2167-ED5A-3E55-FB2F-40ADB05B9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238461</xdr:colOff>
      <xdr:row>20</xdr:row>
      <xdr:rowOff>101301</xdr:rowOff>
    </xdr:from>
    <xdr:to>
      <xdr:col>4</xdr:col>
      <xdr:colOff>852991</xdr:colOff>
      <xdr:row>30</xdr:row>
      <xdr:rowOff>177501</xdr:rowOff>
    </xdr:to>
    <xdr:graphicFrame macro="">
      <xdr:nvGraphicFramePr>
        <xdr:cNvPr id="4" name="Chart 3">
          <a:extLst>
            <a:ext uri="{FF2B5EF4-FFF2-40B4-BE49-F238E27FC236}">
              <a16:creationId xmlns:a16="http://schemas.microsoft.com/office/drawing/2014/main" id="{6752F3C8-52AE-1997-25CC-FC7EB7A05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479164</xdr:colOff>
      <xdr:row>20</xdr:row>
      <xdr:rowOff>63649</xdr:rowOff>
    </xdr:from>
    <xdr:to>
      <xdr:col>7</xdr:col>
      <xdr:colOff>610945</xdr:colOff>
      <xdr:row>31</xdr:row>
      <xdr:rowOff>63649</xdr:rowOff>
    </xdr:to>
    <xdr:graphicFrame macro="">
      <xdr:nvGraphicFramePr>
        <xdr:cNvPr id="5" name="Chart 4">
          <a:extLst>
            <a:ext uri="{FF2B5EF4-FFF2-40B4-BE49-F238E27FC236}">
              <a16:creationId xmlns:a16="http://schemas.microsoft.com/office/drawing/2014/main" id="{56FB76B2-7326-48FD-AE92-46D0A9172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7620</xdr:colOff>
      <xdr:row>0</xdr:row>
      <xdr:rowOff>22860</xdr:rowOff>
    </xdr:from>
    <xdr:to>
      <xdr:col>17</xdr:col>
      <xdr:colOff>236220</xdr:colOff>
      <xdr:row>11</xdr:row>
      <xdr:rowOff>91440</xdr:rowOff>
    </xdr:to>
    <xdr:graphicFrame macro="">
      <xdr:nvGraphicFramePr>
        <xdr:cNvPr id="2" name="Chart 1">
          <a:extLst>
            <a:ext uri="{FF2B5EF4-FFF2-40B4-BE49-F238E27FC236}">
              <a16:creationId xmlns:a16="http://schemas.microsoft.com/office/drawing/2014/main" id="{3DC44100-5289-36CD-5E4B-C4145013B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594360</xdr:colOff>
      <xdr:row>28</xdr:row>
      <xdr:rowOff>0</xdr:rowOff>
    </xdr:from>
    <xdr:to>
      <xdr:col>18</xdr:col>
      <xdr:colOff>289560</xdr:colOff>
      <xdr:row>43</xdr:row>
      <xdr:rowOff>0</xdr:rowOff>
    </xdr:to>
    <xdr:graphicFrame macro="">
      <xdr:nvGraphicFramePr>
        <xdr:cNvPr id="3" name="Chart 2">
          <a:extLst>
            <a:ext uri="{FF2B5EF4-FFF2-40B4-BE49-F238E27FC236}">
              <a16:creationId xmlns:a16="http://schemas.microsoft.com/office/drawing/2014/main" id="{139ECD9F-A776-C64B-6ACF-EB9151AB7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594360</xdr:colOff>
      <xdr:row>11</xdr:row>
      <xdr:rowOff>175260</xdr:rowOff>
    </xdr:from>
    <xdr:to>
      <xdr:col>18</xdr:col>
      <xdr:colOff>289560</xdr:colOff>
      <xdr:row>26</xdr:row>
      <xdr:rowOff>175260</xdr:rowOff>
    </xdr:to>
    <xdr:graphicFrame macro="">
      <xdr:nvGraphicFramePr>
        <xdr:cNvPr id="4" name="Chart 3">
          <a:extLst>
            <a:ext uri="{FF2B5EF4-FFF2-40B4-BE49-F238E27FC236}">
              <a16:creationId xmlns:a16="http://schemas.microsoft.com/office/drawing/2014/main" id="{606411D7-3E9C-3D00-76EB-F2D4B231F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manik/Downloads/03.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i" refreshedDate="45986.979140162039" createdVersion="8" refreshedVersion="8" minRefreshableVersion="3" recordCount="4250" xr:uid="{9F11C70E-DAE1-4C7B-AF63-2AD9FC9A373B}">
  <cacheSource type="worksheet">
    <worksheetSource name="Table2" r:id="rId2"/>
  </cacheSource>
  <cacheFields count="26">
    <cacheField name="state" numFmtId="0">
      <sharedItems count="51">
        <s v="MS"/>
        <s v="SC"/>
        <s v="TN"/>
        <s v="RI"/>
        <s v="NM"/>
        <s v="OR"/>
        <s v="IA"/>
        <s v="WY"/>
        <s v="DE"/>
        <s v="HI"/>
        <s v="WV"/>
        <s v="NV"/>
        <s v="UT"/>
        <s v="LA"/>
        <s v="AR"/>
        <s v="MD"/>
        <s v="MO"/>
        <s v="ID"/>
        <s v="IN"/>
        <s v="KY"/>
        <s v="NH"/>
        <s v="NY"/>
        <s v="VA"/>
        <s v="MT"/>
        <s v="CO"/>
        <s v="AZ"/>
        <s v="AL"/>
        <s v="WI"/>
        <s v="MA"/>
        <s v="WA"/>
        <s v="OK"/>
        <s v="CT"/>
        <s v="IL"/>
        <s v="NJ"/>
        <s v="MN"/>
        <s v="GA"/>
        <s v="KS"/>
        <s v="CA"/>
        <s v="ME"/>
        <s v="TX"/>
        <s v="OH"/>
        <s v="SD"/>
        <s v="FL"/>
        <s v="MI"/>
        <s v="DC"/>
        <s v="PA"/>
        <s v="NC"/>
        <s v="NE"/>
        <s v="ND"/>
        <s v="AK"/>
        <s v="VT"/>
      </sharedItems>
    </cacheField>
    <cacheField name="account_length" numFmtId="0">
      <sharedItems containsSemiMixedTypes="0" containsString="0" containsNumber="1" containsInteger="1" minValue="1" maxValue="243" count="21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9"/>
        <n v="200"/>
        <n v="201"/>
        <n v="202"/>
        <n v="204"/>
        <n v="208"/>
        <n v="209"/>
        <n v="210"/>
        <n v="212"/>
        <n v="215"/>
        <n v="216"/>
        <n v="217"/>
        <n v="221"/>
        <n v="222"/>
        <n v="224"/>
        <n v="225"/>
        <n v="232"/>
        <n v="243"/>
      </sharedItems>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no"/>
        <s v="yes"/>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3"/>
        <n v="2"/>
        <n v="4"/>
        <n v="5"/>
        <n v="6"/>
        <n v="9"/>
        <n v="8"/>
        <n v="7"/>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_plan_num" numFmtId="0">
      <sharedItems containsSemiMixedTypes="0" containsString="0" containsNumber="1" containsInteger="1" minValue="0" maxValue="1"/>
    </cacheField>
    <cacheField name="vm_plan_num" numFmtId="0">
      <sharedItems containsSemiMixedTypes="0" containsString="0" containsNumber="1" containsInteger="1" minValue="0" maxValue="1"/>
    </cacheField>
    <cacheField name="Tenure Group" numFmtId="0">
      <sharedItems count="4">
        <s v="Low"/>
        <s v="Medium"/>
        <s v="High"/>
        <s v="Very High"/>
      </sharedItems>
    </cacheField>
    <cacheField name="High/Low Intl Charges" numFmtId="0">
      <sharedItems count="2">
        <s v="High"/>
        <s v="Low"/>
      </sharedItems>
    </cacheField>
    <cacheField name="Evening Usage" numFmtId="0">
      <sharedItems count="2">
        <s v="Low Usage"/>
        <s v="High Usage"/>
      </sharedItems>
    </cacheField>
  </cacheFields>
  <extLst>
    <ext xmlns:x14="http://schemas.microsoft.com/office/spreadsheetml/2009/9/main" uri="{725AE2AE-9491-48be-B2B4-4EB974FC3084}">
      <x14:pivotCacheDefinition pivotCacheId="20746181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 Mk" refreshedDate="46216.946947453704" createdVersion="8" refreshedVersion="8" minRefreshableVersion="3" recordCount="4250" xr:uid="{F46DF8C6-C225-4B99-AA08-BC89E68B39E1}">
  <cacheSource type="worksheet">
    <worksheetSource name="Table2"/>
  </cacheSource>
  <cacheFields count="26">
    <cacheField name="state" numFmtId="0">
      <sharedItems/>
    </cacheField>
    <cacheField name="account_length" numFmtId="0">
      <sharedItems containsSemiMixedTypes="0" containsString="0" containsNumber="1" containsInteger="1" minValue="1" maxValue="243"/>
    </cacheField>
    <cacheField name="area_code" numFmtId="0">
      <sharedItems/>
    </cacheField>
    <cacheField name="international_plan" numFmtId="0">
      <sharedItems/>
    </cacheField>
    <cacheField name="voice_mail_plan" numFmtId="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ount="128">
        <n v="103"/>
        <n v="104"/>
        <n v="89"/>
        <n v="121"/>
        <n v="118"/>
        <n v="96"/>
        <n v="90"/>
        <n v="97"/>
        <n v="111"/>
        <n v="94"/>
        <n v="128"/>
        <n v="115"/>
        <n v="75"/>
        <n v="108"/>
        <n v="74"/>
        <n v="133"/>
        <n v="64"/>
        <n v="78"/>
        <n v="105"/>
        <n v="68"/>
        <n v="102"/>
        <n v="98"/>
        <n v="116"/>
        <n v="109"/>
        <n v="107"/>
        <n v="135"/>
        <n v="92"/>
        <n v="86"/>
        <n v="127"/>
        <n v="79"/>
        <n v="87"/>
        <n v="129"/>
        <n v="57"/>
        <n v="77"/>
        <n v="95"/>
        <n v="54"/>
        <n v="106"/>
        <n v="53"/>
        <n v="67"/>
        <n v="139"/>
        <n v="60"/>
        <n v="100"/>
        <n v="61"/>
        <n v="99"/>
        <n v="73"/>
        <n v="113"/>
        <n v="76"/>
        <n v="119"/>
        <n v="84"/>
        <n v="62"/>
        <n v="91"/>
        <n v="72"/>
        <n v="114"/>
        <n v="88"/>
        <n v="126"/>
        <n v="122"/>
        <n v="123"/>
        <n v="117"/>
        <n v="82"/>
        <n v="80"/>
        <n v="120"/>
        <n v="130"/>
        <n v="71"/>
        <n v="59"/>
        <n v="112"/>
        <n v="132"/>
        <n v="142"/>
        <n v="101"/>
        <n v="150"/>
        <n v="69"/>
        <n v="131"/>
        <n v="110"/>
        <n v="83"/>
        <n v="93"/>
        <n v="124"/>
        <n v="136"/>
        <n v="125"/>
        <n v="81"/>
        <n v="66"/>
        <n v="143"/>
        <n v="58"/>
        <n v="55"/>
        <n v="85"/>
        <n v="70"/>
        <n v="46"/>
        <n v="42"/>
        <n v="152"/>
        <n v="44"/>
        <n v="50"/>
        <n v="153"/>
        <n v="49"/>
        <n v="175"/>
        <n v="63"/>
        <n v="138"/>
        <n v="134"/>
        <n v="154"/>
        <n v="140"/>
        <n v="141"/>
        <n v="146"/>
        <n v="65"/>
        <n v="51"/>
        <n v="151"/>
        <n v="137"/>
        <n v="158"/>
        <n v="155"/>
        <n v="157"/>
        <n v="147"/>
        <n v="145"/>
        <n v="148"/>
        <n v="144"/>
        <n v="149"/>
        <n v="56"/>
        <n v="52"/>
        <n v="33"/>
        <n v="156"/>
        <n v="38"/>
        <n v="36"/>
        <n v="48"/>
        <n v="164"/>
        <n v="40"/>
        <n v="161"/>
        <n v="159"/>
        <n v="160"/>
        <n v="170"/>
        <n v="41"/>
        <n v="165"/>
        <n v="43"/>
        <n v="0"/>
      </sharedItems>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acheField>
    <cacheField name="churn" numFmtId="0">
      <sharedItems count="2">
        <s v="no"/>
        <s v="yes"/>
      </sharedItems>
    </cacheField>
    <cacheField name="churn_Numeric" numFmtId="0">
      <sharedItems containsSemiMixedTypes="0" containsString="0" containsNumber="1" containsInteger="1" minValue="0" maxValue="1"/>
    </cacheField>
    <cacheField name="Intl_Plan_num" numFmtId="0">
      <sharedItems containsSemiMixedTypes="0" containsString="0" containsNumber="1" containsInteger="1" minValue="0" maxValue="1"/>
    </cacheField>
    <cacheField name="Vm_plan_num" numFmtId="0">
      <sharedItems containsSemiMixedTypes="0" containsString="0" containsNumber="1" containsInteger="1" minValue="0" maxValue="1"/>
    </cacheField>
    <cacheField name="Tenure" numFmtId="0">
      <sharedItems/>
    </cacheField>
    <cacheField name="High/Low_intl_charges" numFmtId="0">
      <sharedItems/>
    </cacheField>
    <cacheField name="Usage_Level" numFmtId="0">
      <sharedItems count="4">
        <s v="High Eve Only"/>
        <s v="High Day &amp; Eve"/>
        <s v="High Day Only"/>
        <s v="Low Usag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x v="0"/>
    <x v="0"/>
    <x v="0"/>
    <x v="0"/>
    <n v="0"/>
    <n v="144.80000000000001"/>
    <n v="107"/>
    <n v="24.62"/>
    <n v="112.5"/>
    <n v="66"/>
    <n v="9.56"/>
    <n v="218.7"/>
    <n v="79"/>
    <n v="9.84"/>
    <n v="13.8"/>
    <n v="3"/>
    <n v="3.73"/>
    <x v="0"/>
    <x v="0"/>
    <n v="0"/>
    <n v="0"/>
    <n v="0"/>
    <x v="0"/>
    <x v="0"/>
    <x v="0"/>
  </r>
  <r>
    <x v="1"/>
    <x v="0"/>
    <x v="1"/>
    <x v="0"/>
    <x v="0"/>
    <n v="0"/>
    <n v="123.8"/>
    <n v="113"/>
    <n v="21.05"/>
    <n v="236.2"/>
    <n v="77"/>
    <n v="20.079999999999998"/>
    <n v="73.2"/>
    <n v="81"/>
    <n v="3.29"/>
    <n v="3.7"/>
    <n v="2"/>
    <n v="1"/>
    <x v="1"/>
    <x v="0"/>
    <n v="0"/>
    <n v="0"/>
    <n v="0"/>
    <x v="0"/>
    <x v="1"/>
    <x v="1"/>
  </r>
  <r>
    <x v="2"/>
    <x v="0"/>
    <x v="0"/>
    <x v="0"/>
    <x v="0"/>
    <n v="0"/>
    <n v="196.1"/>
    <n v="107"/>
    <n v="33.340000000000003"/>
    <n v="296.5"/>
    <n v="82"/>
    <n v="25.2"/>
    <n v="211.5"/>
    <n v="91"/>
    <n v="9.52"/>
    <n v="7"/>
    <n v="2"/>
    <n v="1.89"/>
    <x v="0"/>
    <x v="0"/>
    <n v="0"/>
    <n v="0"/>
    <n v="0"/>
    <x v="0"/>
    <x v="1"/>
    <x v="1"/>
  </r>
  <r>
    <x v="3"/>
    <x v="0"/>
    <x v="2"/>
    <x v="0"/>
    <x v="0"/>
    <n v="0"/>
    <n v="241.5"/>
    <n v="114"/>
    <n v="41.06"/>
    <n v="195.2"/>
    <n v="94"/>
    <n v="16.59"/>
    <n v="201.6"/>
    <n v="93"/>
    <n v="9.07"/>
    <n v="14.1"/>
    <n v="3"/>
    <n v="3.81"/>
    <x v="2"/>
    <x v="0"/>
    <n v="0"/>
    <n v="0"/>
    <n v="0"/>
    <x v="0"/>
    <x v="0"/>
    <x v="0"/>
  </r>
  <r>
    <x v="4"/>
    <x v="0"/>
    <x v="2"/>
    <x v="0"/>
    <x v="1"/>
    <n v="26"/>
    <n v="69.7"/>
    <n v="84"/>
    <n v="11.85"/>
    <n v="250.4"/>
    <n v="79"/>
    <n v="21.28"/>
    <n v="230.2"/>
    <n v="122"/>
    <n v="10.36"/>
    <n v="8.3000000000000007"/>
    <n v="3"/>
    <n v="2.2400000000000002"/>
    <x v="3"/>
    <x v="0"/>
    <n v="0"/>
    <n v="0"/>
    <n v="1"/>
    <x v="0"/>
    <x v="1"/>
    <x v="1"/>
  </r>
  <r>
    <x v="5"/>
    <x v="0"/>
    <x v="0"/>
    <x v="0"/>
    <x v="0"/>
    <n v="0"/>
    <n v="195"/>
    <n v="81"/>
    <n v="33.15"/>
    <n v="266.2"/>
    <n v="123"/>
    <n v="22.63"/>
    <n v="213.9"/>
    <n v="132"/>
    <n v="9.6300000000000008"/>
    <n v="11.1"/>
    <n v="6"/>
    <n v="3"/>
    <x v="1"/>
    <x v="0"/>
    <n v="0"/>
    <n v="0"/>
    <n v="0"/>
    <x v="0"/>
    <x v="0"/>
    <x v="1"/>
  </r>
  <r>
    <x v="6"/>
    <x v="0"/>
    <x v="1"/>
    <x v="0"/>
    <x v="1"/>
    <n v="26"/>
    <n v="208"/>
    <n v="115"/>
    <n v="35.36"/>
    <n v="185"/>
    <n v="113"/>
    <n v="15.73"/>
    <n v="177.7"/>
    <n v="144"/>
    <n v="8"/>
    <n v="8.1"/>
    <n v="9"/>
    <n v="2.19"/>
    <x v="0"/>
    <x v="0"/>
    <n v="0"/>
    <n v="0"/>
    <n v="1"/>
    <x v="0"/>
    <x v="1"/>
    <x v="0"/>
  </r>
  <r>
    <x v="7"/>
    <x v="1"/>
    <x v="0"/>
    <x v="0"/>
    <x v="1"/>
    <n v="27"/>
    <n v="141.69999999999999"/>
    <n v="125"/>
    <n v="24.09"/>
    <n v="160.69999999999999"/>
    <n v="136"/>
    <n v="13.66"/>
    <n v="170.3"/>
    <n v="81"/>
    <n v="7.66"/>
    <n v="9.3000000000000007"/>
    <n v="2"/>
    <n v="2.5099999999999998"/>
    <x v="0"/>
    <x v="0"/>
    <n v="0"/>
    <n v="0"/>
    <n v="1"/>
    <x v="0"/>
    <x v="1"/>
    <x v="0"/>
  </r>
  <r>
    <x v="8"/>
    <x v="1"/>
    <x v="0"/>
    <x v="1"/>
    <x v="0"/>
    <n v="0"/>
    <n v="132.1"/>
    <n v="42"/>
    <n v="22.46"/>
    <n v="138.9"/>
    <n v="88"/>
    <n v="11.81"/>
    <n v="192.6"/>
    <n v="119"/>
    <n v="8.67"/>
    <n v="9.1"/>
    <n v="1"/>
    <n v="2.46"/>
    <x v="3"/>
    <x v="1"/>
    <n v="1"/>
    <n v="1"/>
    <n v="0"/>
    <x v="0"/>
    <x v="1"/>
    <x v="0"/>
  </r>
  <r>
    <x v="9"/>
    <x v="2"/>
    <x v="1"/>
    <x v="0"/>
    <x v="0"/>
    <n v="0"/>
    <n v="139"/>
    <n v="99"/>
    <n v="23.63"/>
    <n v="250.7"/>
    <n v="108"/>
    <n v="21.31"/>
    <n v="286.2"/>
    <n v="87"/>
    <n v="12.88"/>
    <n v="6.1"/>
    <n v="3"/>
    <n v="1.65"/>
    <x v="4"/>
    <x v="0"/>
    <n v="0"/>
    <n v="0"/>
    <n v="0"/>
    <x v="0"/>
    <x v="1"/>
    <x v="1"/>
  </r>
  <r>
    <x v="2"/>
    <x v="2"/>
    <x v="0"/>
    <x v="0"/>
    <x v="0"/>
    <n v="0"/>
    <n v="185"/>
    <n v="120"/>
    <n v="31.45"/>
    <n v="203.7"/>
    <n v="129"/>
    <n v="17.309999999999999"/>
    <n v="170.5"/>
    <n v="89"/>
    <n v="7.67"/>
    <n v="14.1"/>
    <n v="3"/>
    <n v="3.81"/>
    <x v="2"/>
    <x v="0"/>
    <n v="0"/>
    <n v="0"/>
    <n v="0"/>
    <x v="0"/>
    <x v="0"/>
    <x v="1"/>
  </r>
  <r>
    <x v="10"/>
    <x v="2"/>
    <x v="1"/>
    <x v="0"/>
    <x v="0"/>
    <n v="0"/>
    <n v="182.9"/>
    <n v="87"/>
    <n v="31.09"/>
    <n v="172.1"/>
    <n v="103"/>
    <n v="14.63"/>
    <n v="233.1"/>
    <n v="89"/>
    <n v="10.49"/>
    <n v="12.1"/>
    <n v="3"/>
    <n v="3.27"/>
    <x v="4"/>
    <x v="0"/>
    <n v="0"/>
    <n v="0"/>
    <n v="0"/>
    <x v="0"/>
    <x v="0"/>
    <x v="0"/>
  </r>
  <r>
    <x v="11"/>
    <x v="2"/>
    <x v="2"/>
    <x v="0"/>
    <x v="1"/>
    <n v="27"/>
    <n v="67.400000000000006"/>
    <n v="116"/>
    <n v="11.46"/>
    <n v="244"/>
    <n v="78"/>
    <n v="20.74"/>
    <n v="281.10000000000002"/>
    <n v="93"/>
    <n v="12.65"/>
    <n v="11.4"/>
    <n v="2"/>
    <n v="3.08"/>
    <x v="3"/>
    <x v="0"/>
    <n v="0"/>
    <n v="0"/>
    <n v="1"/>
    <x v="0"/>
    <x v="0"/>
    <x v="1"/>
  </r>
  <r>
    <x v="7"/>
    <x v="2"/>
    <x v="0"/>
    <x v="0"/>
    <x v="1"/>
    <n v="23"/>
    <n v="205.5"/>
    <n v="102"/>
    <n v="34.94"/>
    <n v="209.5"/>
    <n v="83"/>
    <n v="17.809999999999999"/>
    <n v="182.3"/>
    <n v="99"/>
    <n v="8.1999999999999993"/>
    <n v="6.4"/>
    <n v="4"/>
    <n v="1.73"/>
    <x v="1"/>
    <x v="0"/>
    <n v="0"/>
    <n v="0"/>
    <n v="1"/>
    <x v="0"/>
    <x v="1"/>
    <x v="1"/>
  </r>
  <r>
    <x v="2"/>
    <x v="2"/>
    <x v="2"/>
    <x v="1"/>
    <x v="0"/>
    <n v="0"/>
    <n v="161"/>
    <n v="96"/>
    <n v="27.37"/>
    <n v="244.9"/>
    <n v="82"/>
    <n v="20.82"/>
    <n v="180.8"/>
    <n v="103"/>
    <n v="8.14"/>
    <n v="7.7"/>
    <n v="6"/>
    <n v="2.08"/>
    <x v="0"/>
    <x v="0"/>
    <n v="0"/>
    <n v="1"/>
    <n v="0"/>
    <x v="0"/>
    <x v="1"/>
    <x v="1"/>
  </r>
  <r>
    <x v="5"/>
    <x v="2"/>
    <x v="2"/>
    <x v="0"/>
    <x v="0"/>
    <n v="0"/>
    <n v="125.5"/>
    <n v="100"/>
    <n v="21.34"/>
    <n v="266.2"/>
    <n v="78"/>
    <n v="22.63"/>
    <n v="270.39999999999998"/>
    <n v="119"/>
    <n v="12.17"/>
    <n v="5.9"/>
    <n v="6"/>
    <n v="1.59"/>
    <x v="2"/>
    <x v="1"/>
    <n v="1"/>
    <n v="0"/>
    <n v="0"/>
    <x v="0"/>
    <x v="1"/>
    <x v="1"/>
  </r>
  <r>
    <x v="12"/>
    <x v="3"/>
    <x v="2"/>
    <x v="1"/>
    <x v="0"/>
    <n v="0"/>
    <n v="145.30000000000001"/>
    <n v="89"/>
    <n v="24.7"/>
    <n v="303.8"/>
    <n v="93"/>
    <n v="25.82"/>
    <n v="206.1"/>
    <n v="82"/>
    <n v="9.27"/>
    <n v="8.9"/>
    <n v="4"/>
    <n v="2.4"/>
    <x v="1"/>
    <x v="0"/>
    <n v="0"/>
    <n v="1"/>
    <n v="0"/>
    <x v="0"/>
    <x v="1"/>
    <x v="1"/>
  </r>
  <r>
    <x v="13"/>
    <x v="3"/>
    <x v="1"/>
    <x v="0"/>
    <x v="1"/>
    <n v="31"/>
    <n v="158.30000000000001"/>
    <n v="99"/>
    <n v="26.91"/>
    <n v="164.2"/>
    <n v="98"/>
    <n v="13.96"/>
    <n v="192.7"/>
    <n v="108"/>
    <n v="8.67"/>
    <n v="12.5"/>
    <n v="3"/>
    <n v="3.38"/>
    <x v="3"/>
    <x v="0"/>
    <n v="0"/>
    <n v="0"/>
    <n v="1"/>
    <x v="0"/>
    <x v="0"/>
    <x v="0"/>
  </r>
  <r>
    <x v="14"/>
    <x v="4"/>
    <x v="0"/>
    <x v="0"/>
    <x v="0"/>
    <n v="0"/>
    <n v="199.2"/>
    <n v="106"/>
    <n v="33.86"/>
    <n v="187.3"/>
    <n v="12"/>
    <n v="15.92"/>
    <n v="214"/>
    <n v="85"/>
    <n v="9.6300000000000008"/>
    <n v="13.3"/>
    <n v="3"/>
    <n v="3.59"/>
    <x v="2"/>
    <x v="0"/>
    <n v="0"/>
    <n v="0"/>
    <n v="0"/>
    <x v="0"/>
    <x v="0"/>
    <x v="0"/>
  </r>
  <r>
    <x v="15"/>
    <x v="4"/>
    <x v="1"/>
    <x v="0"/>
    <x v="0"/>
    <n v="0"/>
    <n v="198.7"/>
    <n v="108"/>
    <n v="33.78"/>
    <n v="146.69999999999999"/>
    <n v="86"/>
    <n v="12.47"/>
    <n v="216.8"/>
    <n v="95"/>
    <n v="9.76"/>
    <n v="9.5"/>
    <n v="3"/>
    <n v="2.57"/>
    <x v="3"/>
    <x v="0"/>
    <n v="0"/>
    <n v="0"/>
    <n v="0"/>
    <x v="0"/>
    <x v="1"/>
    <x v="0"/>
  </r>
  <r>
    <x v="16"/>
    <x v="5"/>
    <x v="2"/>
    <x v="0"/>
    <x v="0"/>
    <n v="0"/>
    <n v="183.6"/>
    <n v="117"/>
    <n v="31.21"/>
    <n v="256.7"/>
    <n v="72"/>
    <n v="21.82"/>
    <n v="178.6"/>
    <n v="79"/>
    <n v="8.0399999999999991"/>
    <n v="10.199999999999999"/>
    <n v="2"/>
    <n v="2.75"/>
    <x v="0"/>
    <x v="0"/>
    <n v="0"/>
    <n v="0"/>
    <n v="0"/>
    <x v="0"/>
    <x v="1"/>
    <x v="1"/>
  </r>
  <r>
    <x v="5"/>
    <x v="5"/>
    <x v="1"/>
    <x v="0"/>
    <x v="0"/>
    <n v="0"/>
    <n v="226.5"/>
    <n v="93"/>
    <n v="38.51"/>
    <n v="152.1"/>
    <n v="122"/>
    <n v="12.93"/>
    <n v="164.4"/>
    <n v="98"/>
    <n v="7.4"/>
    <n v="9.4"/>
    <n v="4"/>
    <n v="2.54"/>
    <x v="2"/>
    <x v="0"/>
    <n v="0"/>
    <n v="0"/>
    <n v="0"/>
    <x v="0"/>
    <x v="1"/>
    <x v="0"/>
  </r>
  <r>
    <x v="10"/>
    <x v="6"/>
    <x v="2"/>
    <x v="0"/>
    <x v="0"/>
    <n v="0"/>
    <n v="170.2"/>
    <n v="83"/>
    <n v="28.93"/>
    <n v="137.19999999999999"/>
    <n v="123"/>
    <n v="11.66"/>
    <n v="188"/>
    <n v="67"/>
    <n v="8.4600000000000009"/>
    <n v="11.1"/>
    <n v="7"/>
    <n v="3"/>
    <x v="3"/>
    <x v="0"/>
    <n v="0"/>
    <n v="0"/>
    <n v="0"/>
    <x v="0"/>
    <x v="0"/>
    <x v="0"/>
  </r>
  <r>
    <x v="17"/>
    <x v="6"/>
    <x v="1"/>
    <x v="0"/>
    <x v="0"/>
    <n v="0"/>
    <n v="98.5"/>
    <n v="85"/>
    <n v="16.75"/>
    <n v="200.3"/>
    <n v="80"/>
    <n v="17.03"/>
    <n v="252.3"/>
    <n v="68"/>
    <n v="11.35"/>
    <n v="12"/>
    <n v="7"/>
    <n v="3.24"/>
    <x v="3"/>
    <x v="0"/>
    <n v="0"/>
    <n v="0"/>
    <n v="0"/>
    <x v="0"/>
    <x v="0"/>
    <x v="1"/>
  </r>
  <r>
    <x v="18"/>
    <x v="6"/>
    <x v="0"/>
    <x v="0"/>
    <x v="0"/>
    <n v="0"/>
    <n v="206.7"/>
    <n v="87"/>
    <n v="35.14"/>
    <n v="281.10000000000002"/>
    <n v="83"/>
    <n v="23.89"/>
    <n v="158.5"/>
    <n v="77"/>
    <n v="7.13"/>
    <n v="11"/>
    <n v="5"/>
    <n v="2.97"/>
    <x v="2"/>
    <x v="0"/>
    <n v="0"/>
    <n v="0"/>
    <n v="0"/>
    <x v="0"/>
    <x v="0"/>
    <x v="1"/>
  </r>
  <r>
    <x v="11"/>
    <x v="6"/>
    <x v="1"/>
    <x v="0"/>
    <x v="1"/>
    <n v="30"/>
    <n v="221.4"/>
    <n v="114"/>
    <n v="37.64"/>
    <n v="165.8"/>
    <n v="116"/>
    <n v="14.09"/>
    <n v="247"/>
    <n v="105"/>
    <n v="11.12"/>
    <n v="10.8"/>
    <n v="12"/>
    <n v="2.92"/>
    <x v="0"/>
    <x v="0"/>
    <n v="0"/>
    <n v="0"/>
    <n v="1"/>
    <x v="0"/>
    <x v="0"/>
    <x v="0"/>
  </r>
  <r>
    <x v="19"/>
    <x v="6"/>
    <x v="2"/>
    <x v="0"/>
    <x v="1"/>
    <n v="33"/>
    <n v="211.8"/>
    <n v="99"/>
    <n v="36.01"/>
    <n v="170.9"/>
    <n v="110"/>
    <n v="14.53"/>
    <n v="244.2"/>
    <n v="125"/>
    <n v="10.99"/>
    <n v="11.2"/>
    <n v="4"/>
    <n v="3.02"/>
    <x v="3"/>
    <x v="0"/>
    <n v="0"/>
    <n v="0"/>
    <n v="1"/>
    <x v="0"/>
    <x v="0"/>
    <x v="0"/>
  </r>
  <r>
    <x v="20"/>
    <x v="7"/>
    <x v="0"/>
    <x v="0"/>
    <x v="0"/>
    <n v="0"/>
    <n v="176"/>
    <n v="97"/>
    <n v="29.92"/>
    <n v="234.2"/>
    <n v="136"/>
    <n v="19.91"/>
    <n v="193.5"/>
    <n v="134"/>
    <n v="8.7100000000000009"/>
    <n v="8.5"/>
    <n v="5"/>
    <n v="2.2999999999999998"/>
    <x v="0"/>
    <x v="0"/>
    <n v="0"/>
    <n v="0"/>
    <n v="0"/>
    <x v="0"/>
    <x v="1"/>
    <x v="1"/>
  </r>
  <r>
    <x v="21"/>
    <x v="8"/>
    <x v="0"/>
    <x v="0"/>
    <x v="1"/>
    <n v="16"/>
    <n v="88.5"/>
    <n v="87"/>
    <n v="15.05"/>
    <n v="178.8"/>
    <n v="108"/>
    <n v="15.2"/>
    <n v="228.7"/>
    <n v="96"/>
    <n v="10.29"/>
    <n v="11.5"/>
    <n v="3"/>
    <n v="3.11"/>
    <x v="3"/>
    <x v="0"/>
    <n v="0"/>
    <n v="0"/>
    <n v="1"/>
    <x v="0"/>
    <x v="0"/>
    <x v="0"/>
  </r>
  <r>
    <x v="13"/>
    <x v="8"/>
    <x v="0"/>
    <x v="0"/>
    <x v="1"/>
    <n v="39"/>
    <n v="214.1"/>
    <n v="108"/>
    <n v="36.4"/>
    <n v="169.2"/>
    <n v="115"/>
    <n v="14.38"/>
    <n v="189.7"/>
    <n v="117"/>
    <n v="8.5399999999999991"/>
    <n v="10.1"/>
    <n v="3"/>
    <n v="2.73"/>
    <x v="0"/>
    <x v="0"/>
    <n v="0"/>
    <n v="0"/>
    <n v="1"/>
    <x v="0"/>
    <x v="1"/>
    <x v="0"/>
  </r>
  <r>
    <x v="22"/>
    <x v="9"/>
    <x v="1"/>
    <x v="0"/>
    <x v="0"/>
    <n v="0"/>
    <n v="186.1"/>
    <n v="112"/>
    <n v="31.64"/>
    <n v="190.2"/>
    <n v="66"/>
    <n v="16.170000000000002"/>
    <n v="282.8"/>
    <n v="57"/>
    <n v="12.73"/>
    <n v="11.4"/>
    <n v="6"/>
    <n v="3.08"/>
    <x v="3"/>
    <x v="0"/>
    <n v="0"/>
    <n v="0"/>
    <n v="0"/>
    <x v="0"/>
    <x v="0"/>
    <x v="0"/>
  </r>
  <r>
    <x v="23"/>
    <x v="9"/>
    <x v="2"/>
    <x v="0"/>
    <x v="0"/>
    <n v="0"/>
    <n v="183"/>
    <n v="103"/>
    <n v="31.11"/>
    <n v="214.8"/>
    <n v="77"/>
    <n v="18.260000000000002"/>
    <n v="206.4"/>
    <n v="73"/>
    <n v="9.2899999999999991"/>
    <n v="8.6999999999999993"/>
    <n v="6"/>
    <n v="2.35"/>
    <x v="3"/>
    <x v="0"/>
    <n v="0"/>
    <n v="0"/>
    <n v="0"/>
    <x v="0"/>
    <x v="1"/>
    <x v="1"/>
  </r>
  <r>
    <x v="22"/>
    <x v="9"/>
    <x v="0"/>
    <x v="0"/>
    <x v="0"/>
    <n v="0"/>
    <n v="222.2"/>
    <n v="127"/>
    <n v="37.770000000000003"/>
    <n v="153.1"/>
    <n v="125"/>
    <n v="13.01"/>
    <n v="227.4"/>
    <n v="80"/>
    <n v="10.23"/>
    <n v="12.9"/>
    <n v="4"/>
    <n v="3.48"/>
    <x v="0"/>
    <x v="0"/>
    <n v="0"/>
    <n v="0"/>
    <n v="0"/>
    <x v="0"/>
    <x v="0"/>
    <x v="0"/>
  </r>
  <r>
    <x v="24"/>
    <x v="10"/>
    <x v="0"/>
    <x v="0"/>
    <x v="1"/>
    <n v="36"/>
    <n v="293.39999999999998"/>
    <n v="122"/>
    <n v="49.88"/>
    <n v="174.1"/>
    <n v="91"/>
    <n v="14.8"/>
    <n v="212"/>
    <n v="50"/>
    <n v="9.5399999999999991"/>
    <n v="6.9"/>
    <n v="6"/>
    <n v="1.86"/>
    <x v="0"/>
    <x v="0"/>
    <n v="0"/>
    <n v="0"/>
    <n v="1"/>
    <x v="0"/>
    <x v="1"/>
    <x v="0"/>
  </r>
  <r>
    <x v="10"/>
    <x v="10"/>
    <x v="2"/>
    <x v="0"/>
    <x v="1"/>
    <n v="38"/>
    <n v="209.8"/>
    <n v="130"/>
    <n v="35.67"/>
    <n v="196.6"/>
    <n v="84"/>
    <n v="16.71"/>
    <n v="233"/>
    <n v="79"/>
    <n v="10.49"/>
    <n v="7"/>
    <n v="7"/>
    <n v="1.89"/>
    <x v="0"/>
    <x v="0"/>
    <n v="0"/>
    <n v="0"/>
    <n v="1"/>
    <x v="0"/>
    <x v="1"/>
    <x v="0"/>
  </r>
  <r>
    <x v="22"/>
    <x v="10"/>
    <x v="1"/>
    <x v="0"/>
    <x v="1"/>
    <n v="24"/>
    <n v="131.5"/>
    <n v="98"/>
    <n v="22.36"/>
    <n v="230.2"/>
    <n v="111"/>
    <n v="19.57"/>
    <n v="283.7"/>
    <n v="87"/>
    <n v="12.77"/>
    <n v="10"/>
    <n v="3"/>
    <n v="2.7"/>
    <x v="3"/>
    <x v="0"/>
    <n v="0"/>
    <n v="0"/>
    <n v="1"/>
    <x v="0"/>
    <x v="1"/>
    <x v="1"/>
  </r>
  <r>
    <x v="8"/>
    <x v="11"/>
    <x v="0"/>
    <x v="0"/>
    <x v="0"/>
    <n v="0"/>
    <n v="206.1"/>
    <n v="105"/>
    <n v="35.04"/>
    <n v="246.6"/>
    <n v="104"/>
    <n v="20.96"/>
    <n v="254.6"/>
    <n v="83"/>
    <n v="11.46"/>
    <n v="12.1"/>
    <n v="7"/>
    <n v="3.27"/>
    <x v="3"/>
    <x v="0"/>
    <n v="0"/>
    <n v="0"/>
    <n v="0"/>
    <x v="0"/>
    <x v="0"/>
    <x v="1"/>
  </r>
  <r>
    <x v="25"/>
    <x v="11"/>
    <x v="1"/>
    <x v="0"/>
    <x v="0"/>
    <n v="0"/>
    <n v="249.6"/>
    <n v="118"/>
    <n v="42.43"/>
    <n v="252.4"/>
    <n v="119"/>
    <n v="21.45"/>
    <n v="280.2"/>
    <n v="90"/>
    <n v="12.61"/>
    <n v="11.8"/>
    <n v="3"/>
    <n v="3.19"/>
    <x v="0"/>
    <x v="1"/>
    <n v="1"/>
    <n v="0"/>
    <n v="0"/>
    <x v="0"/>
    <x v="0"/>
    <x v="1"/>
  </r>
  <r>
    <x v="5"/>
    <x v="11"/>
    <x v="0"/>
    <x v="0"/>
    <x v="0"/>
    <n v="0"/>
    <n v="204.6"/>
    <n v="98"/>
    <n v="34.78"/>
    <n v="212.5"/>
    <n v="90"/>
    <n v="18.059999999999999"/>
    <n v="182.1"/>
    <n v="95"/>
    <n v="8.19"/>
    <n v="9.8000000000000007"/>
    <n v="7"/>
    <n v="2.65"/>
    <x v="3"/>
    <x v="0"/>
    <n v="0"/>
    <n v="0"/>
    <n v="0"/>
    <x v="0"/>
    <x v="1"/>
    <x v="1"/>
  </r>
  <r>
    <x v="26"/>
    <x v="11"/>
    <x v="1"/>
    <x v="0"/>
    <x v="0"/>
    <n v="0"/>
    <n v="239.7"/>
    <n v="112"/>
    <n v="40.75"/>
    <n v="221.1"/>
    <n v="122"/>
    <n v="18.79"/>
    <n v="207.3"/>
    <n v="109"/>
    <n v="9.33"/>
    <n v="11.1"/>
    <n v="3"/>
    <n v="3"/>
    <x v="3"/>
    <x v="0"/>
    <n v="0"/>
    <n v="0"/>
    <n v="0"/>
    <x v="0"/>
    <x v="0"/>
    <x v="1"/>
  </r>
  <r>
    <x v="10"/>
    <x v="12"/>
    <x v="0"/>
    <x v="0"/>
    <x v="0"/>
    <n v="0"/>
    <n v="146.4"/>
    <n v="74"/>
    <n v="24.89"/>
    <n v="148.5"/>
    <n v="92"/>
    <n v="12.62"/>
    <n v="216.7"/>
    <n v="96"/>
    <n v="9.75"/>
    <n v="11.3"/>
    <n v="3"/>
    <n v="3.05"/>
    <x v="0"/>
    <x v="0"/>
    <n v="0"/>
    <n v="0"/>
    <n v="0"/>
    <x v="0"/>
    <x v="0"/>
    <x v="0"/>
  </r>
  <r>
    <x v="20"/>
    <x v="12"/>
    <x v="0"/>
    <x v="0"/>
    <x v="0"/>
    <n v="0"/>
    <n v="193.2"/>
    <n v="89"/>
    <n v="32.840000000000003"/>
    <n v="194.4"/>
    <n v="90"/>
    <n v="16.52"/>
    <n v="186.5"/>
    <n v="104"/>
    <n v="8.39"/>
    <n v="9.6999999999999993"/>
    <n v="2"/>
    <n v="2.62"/>
    <x v="4"/>
    <x v="0"/>
    <n v="0"/>
    <n v="0"/>
    <n v="0"/>
    <x v="0"/>
    <x v="1"/>
    <x v="0"/>
  </r>
  <r>
    <x v="27"/>
    <x v="12"/>
    <x v="2"/>
    <x v="0"/>
    <x v="0"/>
    <n v="0"/>
    <n v="167.4"/>
    <n v="117"/>
    <n v="28.46"/>
    <n v="223.5"/>
    <n v="102"/>
    <n v="19"/>
    <n v="215.8"/>
    <n v="108"/>
    <n v="9.7100000000000009"/>
    <n v="9"/>
    <n v="3"/>
    <n v="2.4300000000000002"/>
    <x v="0"/>
    <x v="0"/>
    <n v="0"/>
    <n v="0"/>
    <n v="0"/>
    <x v="0"/>
    <x v="1"/>
    <x v="1"/>
  </r>
  <r>
    <x v="28"/>
    <x v="12"/>
    <x v="1"/>
    <x v="0"/>
    <x v="0"/>
    <n v="0"/>
    <n v="220.4"/>
    <n v="100"/>
    <n v="37.47"/>
    <n v="211.2"/>
    <n v="79"/>
    <n v="17.95"/>
    <n v="259.3"/>
    <n v="112"/>
    <n v="11.67"/>
    <n v="13.6"/>
    <n v="8"/>
    <n v="3.67"/>
    <x v="3"/>
    <x v="0"/>
    <n v="0"/>
    <n v="0"/>
    <n v="0"/>
    <x v="0"/>
    <x v="0"/>
    <x v="1"/>
  </r>
  <r>
    <x v="13"/>
    <x v="12"/>
    <x v="0"/>
    <x v="0"/>
    <x v="0"/>
    <n v="0"/>
    <n v="58.4"/>
    <n v="121"/>
    <n v="9.93"/>
    <n v="262.2"/>
    <n v="64"/>
    <n v="22.29"/>
    <n v="159"/>
    <n v="115"/>
    <n v="7.15"/>
    <n v="11.9"/>
    <n v="5"/>
    <n v="3.21"/>
    <x v="0"/>
    <x v="0"/>
    <n v="0"/>
    <n v="0"/>
    <n v="0"/>
    <x v="0"/>
    <x v="0"/>
    <x v="1"/>
  </r>
  <r>
    <x v="23"/>
    <x v="12"/>
    <x v="0"/>
    <x v="0"/>
    <x v="1"/>
    <n v="31"/>
    <n v="265.3"/>
    <n v="94"/>
    <n v="45.1"/>
    <n v="147.6"/>
    <n v="95"/>
    <n v="12.55"/>
    <n v="259.3"/>
    <n v="117"/>
    <n v="11.67"/>
    <n v="12.9"/>
    <n v="1"/>
    <n v="3.48"/>
    <x v="0"/>
    <x v="0"/>
    <n v="0"/>
    <n v="0"/>
    <n v="1"/>
    <x v="0"/>
    <x v="0"/>
    <x v="0"/>
  </r>
  <r>
    <x v="26"/>
    <x v="12"/>
    <x v="0"/>
    <x v="0"/>
    <x v="0"/>
    <n v="0"/>
    <n v="143.1"/>
    <n v="139"/>
    <n v="24.33"/>
    <n v="239.6"/>
    <n v="88"/>
    <n v="20.37"/>
    <n v="221.7"/>
    <n v="123"/>
    <n v="9.98"/>
    <n v="7.1"/>
    <n v="5"/>
    <n v="1.92"/>
    <x v="3"/>
    <x v="0"/>
    <n v="0"/>
    <n v="0"/>
    <n v="0"/>
    <x v="0"/>
    <x v="1"/>
    <x v="1"/>
  </r>
  <r>
    <x v="29"/>
    <x v="12"/>
    <x v="2"/>
    <x v="0"/>
    <x v="1"/>
    <n v="25"/>
    <n v="176.6"/>
    <n v="65"/>
    <n v="30.02"/>
    <n v="172.7"/>
    <n v="96"/>
    <n v="14.68"/>
    <n v="104.5"/>
    <n v="128"/>
    <n v="4.7"/>
    <n v="11.3"/>
    <n v="5"/>
    <n v="3.05"/>
    <x v="3"/>
    <x v="0"/>
    <n v="0"/>
    <n v="0"/>
    <n v="1"/>
    <x v="0"/>
    <x v="0"/>
    <x v="0"/>
  </r>
  <r>
    <x v="19"/>
    <x v="13"/>
    <x v="0"/>
    <x v="0"/>
    <x v="0"/>
    <n v="0"/>
    <n v="184.5"/>
    <n v="77"/>
    <n v="31.37"/>
    <n v="272.5"/>
    <n v="103"/>
    <n v="23.16"/>
    <n v="190.3"/>
    <n v="129"/>
    <n v="8.56"/>
    <n v="9.6999999999999993"/>
    <n v="3"/>
    <n v="2.62"/>
    <x v="4"/>
    <x v="0"/>
    <n v="0"/>
    <n v="0"/>
    <n v="0"/>
    <x v="0"/>
    <x v="1"/>
    <x v="1"/>
  </r>
  <r>
    <x v="30"/>
    <x v="14"/>
    <x v="0"/>
    <x v="0"/>
    <x v="0"/>
    <n v="0"/>
    <n v="121.1"/>
    <n v="130"/>
    <n v="20.59"/>
    <n v="216"/>
    <n v="86"/>
    <n v="18.36"/>
    <n v="235.1"/>
    <n v="33"/>
    <n v="10.58"/>
    <n v="16.100000000000001"/>
    <n v="5"/>
    <n v="4.3499999999999996"/>
    <x v="3"/>
    <x v="0"/>
    <n v="0"/>
    <n v="0"/>
    <n v="0"/>
    <x v="0"/>
    <x v="0"/>
    <x v="1"/>
  </r>
  <r>
    <x v="31"/>
    <x v="14"/>
    <x v="0"/>
    <x v="0"/>
    <x v="0"/>
    <n v="0"/>
    <n v="185.1"/>
    <n v="103"/>
    <n v="31.47"/>
    <n v="193.8"/>
    <n v="148"/>
    <n v="16.47"/>
    <n v="305.2"/>
    <n v="79"/>
    <n v="13.73"/>
    <n v="13.2"/>
    <n v="6"/>
    <n v="3.56"/>
    <x v="5"/>
    <x v="0"/>
    <n v="0"/>
    <n v="0"/>
    <n v="0"/>
    <x v="0"/>
    <x v="0"/>
    <x v="0"/>
  </r>
  <r>
    <x v="16"/>
    <x v="14"/>
    <x v="0"/>
    <x v="0"/>
    <x v="0"/>
    <n v="0"/>
    <n v="135.19999999999999"/>
    <n v="101"/>
    <n v="22.98"/>
    <n v="152.5"/>
    <n v="79"/>
    <n v="12.96"/>
    <n v="224.8"/>
    <n v="83"/>
    <n v="10.119999999999999"/>
    <n v="8.4"/>
    <n v="5"/>
    <n v="2.27"/>
    <x v="3"/>
    <x v="0"/>
    <n v="0"/>
    <n v="0"/>
    <n v="0"/>
    <x v="0"/>
    <x v="1"/>
    <x v="0"/>
  </r>
  <r>
    <x v="21"/>
    <x v="14"/>
    <x v="2"/>
    <x v="1"/>
    <x v="0"/>
    <n v="0"/>
    <n v="141.4"/>
    <n v="80"/>
    <n v="24.04"/>
    <n v="123.9"/>
    <n v="76"/>
    <n v="10.53"/>
    <n v="323.5"/>
    <n v="88"/>
    <n v="14.56"/>
    <n v="8.1"/>
    <n v="3"/>
    <n v="2.19"/>
    <x v="3"/>
    <x v="0"/>
    <n v="0"/>
    <n v="1"/>
    <n v="0"/>
    <x v="0"/>
    <x v="1"/>
    <x v="0"/>
  </r>
  <r>
    <x v="22"/>
    <x v="15"/>
    <x v="2"/>
    <x v="0"/>
    <x v="0"/>
    <n v="0"/>
    <n v="205.6"/>
    <n v="69"/>
    <n v="34.950000000000003"/>
    <n v="169.5"/>
    <n v="93"/>
    <n v="14.41"/>
    <n v="220.1"/>
    <n v="64"/>
    <n v="9.9"/>
    <n v="10.9"/>
    <n v="3"/>
    <n v="2.94"/>
    <x v="1"/>
    <x v="0"/>
    <n v="0"/>
    <n v="0"/>
    <n v="0"/>
    <x v="0"/>
    <x v="0"/>
    <x v="0"/>
  </r>
  <r>
    <x v="32"/>
    <x v="15"/>
    <x v="0"/>
    <x v="1"/>
    <x v="0"/>
    <n v="0"/>
    <n v="110"/>
    <n v="91"/>
    <n v="18.7"/>
    <n v="147.30000000000001"/>
    <n v="75"/>
    <n v="12.52"/>
    <n v="190.5"/>
    <n v="73"/>
    <n v="8.57"/>
    <n v="6.4"/>
    <n v="7"/>
    <n v="1.73"/>
    <x v="1"/>
    <x v="0"/>
    <n v="0"/>
    <n v="1"/>
    <n v="0"/>
    <x v="0"/>
    <x v="1"/>
    <x v="0"/>
  </r>
  <r>
    <x v="4"/>
    <x v="15"/>
    <x v="2"/>
    <x v="0"/>
    <x v="0"/>
    <n v="0"/>
    <n v="144.80000000000001"/>
    <n v="84"/>
    <n v="24.62"/>
    <n v="164.9"/>
    <n v="141"/>
    <n v="14.02"/>
    <n v="231.5"/>
    <n v="75"/>
    <n v="10.42"/>
    <n v="8.1999999999999993"/>
    <n v="4"/>
    <n v="2.21"/>
    <x v="3"/>
    <x v="0"/>
    <n v="0"/>
    <n v="0"/>
    <n v="0"/>
    <x v="0"/>
    <x v="1"/>
    <x v="0"/>
  </r>
  <r>
    <x v="26"/>
    <x v="15"/>
    <x v="0"/>
    <x v="0"/>
    <x v="0"/>
    <n v="0"/>
    <n v="161.9"/>
    <n v="100"/>
    <n v="27.52"/>
    <n v="230.1"/>
    <n v="138"/>
    <n v="19.559999999999999"/>
    <n v="148.80000000000001"/>
    <n v="78"/>
    <n v="6.7"/>
    <n v="10.199999999999999"/>
    <n v="11"/>
    <n v="2.75"/>
    <x v="2"/>
    <x v="0"/>
    <n v="0"/>
    <n v="0"/>
    <n v="0"/>
    <x v="0"/>
    <x v="1"/>
    <x v="1"/>
  </r>
  <r>
    <x v="7"/>
    <x v="15"/>
    <x v="0"/>
    <x v="0"/>
    <x v="0"/>
    <n v="0"/>
    <n v="174.7"/>
    <n v="83"/>
    <n v="29.7"/>
    <n v="280.8"/>
    <n v="122"/>
    <n v="23.87"/>
    <n v="171.7"/>
    <n v="80"/>
    <n v="7.73"/>
    <n v="10.5"/>
    <n v="8"/>
    <n v="2.84"/>
    <x v="5"/>
    <x v="0"/>
    <n v="0"/>
    <n v="0"/>
    <n v="0"/>
    <x v="0"/>
    <x v="0"/>
    <x v="1"/>
  </r>
  <r>
    <x v="27"/>
    <x v="15"/>
    <x v="2"/>
    <x v="0"/>
    <x v="0"/>
    <n v="0"/>
    <n v="229.6"/>
    <n v="78"/>
    <n v="39.03"/>
    <n v="205.7"/>
    <n v="108"/>
    <n v="17.48"/>
    <n v="166.2"/>
    <n v="91"/>
    <n v="7.48"/>
    <n v="10.8"/>
    <n v="2"/>
    <n v="2.92"/>
    <x v="1"/>
    <x v="1"/>
    <n v="1"/>
    <n v="0"/>
    <n v="0"/>
    <x v="0"/>
    <x v="0"/>
    <x v="1"/>
  </r>
  <r>
    <x v="23"/>
    <x v="15"/>
    <x v="2"/>
    <x v="0"/>
    <x v="0"/>
    <n v="0"/>
    <n v="153.19999999999999"/>
    <n v="65"/>
    <n v="26.04"/>
    <n v="229.7"/>
    <n v="90"/>
    <n v="19.52"/>
    <n v="148.19999999999999"/>
    <n v="94"/>
    <n v="6.67"/>
    <n v="10.7"/>
    <n v="8"/>
    <n v="2.89"/>
    <x v="0"/>
    <x v="0"/>
    <n v="0"/>
    <n v="0"/>
    <n v="0"/>
    <x v="0"/>
    <x v="0"/>
    <x v="1"/>
  </r>
  <r>
    <x v="16"/>
    <x v="15"/>
    <x v="2"/>
    <x v="0"/>
    <x v="0"/>
    <n v="0"/>
    <n v="228.3"/>
    <n v="80"/>
    <n v="38.81"/>
    <n v="130.9"/>
    <n v="75"/>
    <n v="11.13"/>
    <n v="156.69999999999999"/>
    <n v="98"/>
    <n v="7.05"/>
    <n v="8.4"/>
    <n v="9"/>
    <n v="2.27"/>
    <x v="0"/>
    <x v="0"/>
    <n v="0"/>
    <n v="0"/>
    <n v="0"/>
    <x v="0"/>
    <x v="1"/>
    <x v="0"/>
  </r>
  <r>
    <x v="33"/>
    <x v="15"/>
    <x v="2"/>
    <x v="0"/>
    <x v="0"/>
    <n v="0"/>
    <n v="228.6"/>
    <n v="130"/>
    <n v="38.86"/>
    <n v="208.4"/>
    <n v="103"/>
    <n v="17.71"/>
    <n v="195.3"/>
    <n v="118"/>
    <n v="8.7899999999999991"/>
    <n v="11.9"/>
    <n v="7"/>
    <n v="3.21"/>
    <x v="1"/>
    <x v="0"/>
    <n v="0"/>
    <n v="0"/>
    <n v="0"/>
    <x v="0"/>
    <x v="0"/>
    <x v="1"/>
  </r>
  <r>
    <x v="28"/>
    <x v="16"/>
    <x v="0"/>
    <x v="1"/>
    <x v="0"/>
    <n v="0"/>
    <n v="162.80000000000001"/>
    <n v="118"/>
    <n v="27.68"/>
    <n v="229.6"/>
    <n v="91"/>
    <n v="19.52"/>
    <n v="332.7"/>
    <n v="94"/>
    <n v="14.97"/>
    <n v="13.6"/>
    <n v="3"/>
    <n v="3.67"/>
    <x v="1"/>
    <x v="1"/>
    <n v="1"/>
    <n v="1"/>
    <n v="0"/>
    <x v="0"/>
    <x v="0"/>
    <x v="1"/>
  </r>
  <r>
    <x v="30"/>
    <x v="16"/>
    <x v="1"/>
    <x v="0"/>
    <x v="0"/>
    <n v="0"/>
    <n v="180.4"/>
    <n v="121"/>
    <n v="30.67"/>
    <n v="228.5"/>
    <n v="111"/>
    <n v="19.420000000000002"/>
    <n v="199.5"/>
    <n v="99"/>
    <n v="8.98"/>
    <n v="14.8"/>
    <n v="5"/>
    <n v="4"/>
    <x v="1"/>
    <x v="0"/>
    <n v="0"/>
    <n v="0"/>
    <n v="0"/>
    <x v="0"/>
    <x v="0"/>
    <x v="1"/>
  </r>
  <r>
    <x v="34"/>
    <x v="16"/>
    <x v="0"/>
    <x v="0"/>
    <x v="0"/>
    <n v="0"/>
    <n v="138.1"/>
    <n v="115"/>
    <n v="23.48"/>
    <n v="196.5"/>
    <n v="55"/>
    <n v="16.7"/>
    <n v="213.9"/>
    <n v="100"/>
    <n v="9.6300000000000008"/>
    <n v="11.7"/>
    <n v="4"/>
    <n v="3.16"/>
    <x v="0"/>
    <x v="0"/>
    <n v="0"/>
    <n v="0"/>
    <n v="0"/>
    <x v="0"/>
    <x v="0"/>
    <x v="0"/>
  </r>
  <r>
    <x v="3"/>
    <x v="16"/>
    <x v="0"/>
    <x v="0"/>
    <x v="0"/>
    <n v="0"/>
    <n v="161.5"/>
    <n v="123"/>
    <n v="27.46"/>
    <n v="214.2"/>
    <n v="81"/>
    <n v="18.21"/>
    <n v="315"/>
    <n v="106"/>
    <n v="14.18"/>
    <n v="8.6"/>
    <n v="5"/>
    <n v="2.3199999999999998"/>
    <x v="0"/>
    <x v="0"/>
    <n v="0"/>
    <n v="0"/>
    <n v="0"/>
    <x v="0"/>
    <x v="1"/>
    <x v="1"/>
  </r>
  <r>
    <x v="9"/>
    <x v="16"/>
    <x v="1"/>
    <x v="0"/>
    <x v="0"/>
    <n v="0"/>
    <n v="168.5"/>
    <n v="102"/>
    <n v="28.65"/>
    <n v="297.2"/>
    <n v="130"/>
    <n v="25.26"/>
    <n v="244.7"/>
    <n v="117"/>
    <n v="11.01"/>
    <n v="8.8000000000000007"/>
    <n v="6"/>
    <n v="2.38"/>
    <x v="2"/>
    <x v="0"/>
    <n v="0"/>
    <n v="0"/>
    <n v="0"/>
    <x v="0"/>
    <x v="1"/>
    <x v="1"/>
  </r>
  <r>
    <x v="35"/>
    <x v="17"/>
    <x v="1"/>
    <x v="0"/>
    <x v="0"/>
    <n v="0"/>
    <n v="197"/>
    <n v="97"/>
    <n v="33.49"/>
    <n v="203.7"/>
    <n v="107"/>
    <n v="17.309999999999999"/>
    <n v="202"/>
    <n v="105"/>
    <n v="9.09"/>
    <n v="8.6999999999999993"/>
    <n v="3"/>
    <n v="2.35"/>
    <x v="2"/>
    <x v="0"/>
    <n v="0"/>
    <n v="0"/>
    <n v="0"/>
    <x v="0"/>
    <x v="1"/>
    <x v="1"/>
  </r>
  <r>
    <x v="36"/>
    <x v="17"/>
    <x v="2"/>
    <x v="0"/>
    <x v="0"/>
    <n v="0"/>
    <n v="180.2"/>
    <n v="115"/>
    <n v="30.63"/>
    <n v="83.4"/>
    <n v="114"/>
    <n v="7.09"/>
    <n v="245.3"/>
    <n v="111"/>
    <n v="11.04"/>
    <n v="11.9"/>
    <n v="6"/>
    <n v="3.21"/>
    <x v="0"/>
    <x v="0"/>
    <n v="0"/>
    <n v="0"/>
    <n v="0"/>
    <x v="0"/>
    <x v="0"/>
    <x v="0"/>
  </r>
  <r>
    <x v="35"/>
    <x v="17"/>
    <x v="0"/>
    <x v="0"/>
    <x v="0"/>
    <n v="0"/>
    <n v="156"/>
    <n v="88"/>
    <n v="26.52"/>
    <n v="213.8"/>
    <n v="127"/>
    <n v="18.170000000000002"/>
    <n v="244.9"/>
    <n v="113"/>
    <n v="11.02"/>
    <n v="11.4"/>
    <n v="9"/>
    <n v="3.08"/>
    <x v="0"/>
    <x v="0"/>
    <n v="0"/>
    <n v="0"/>
    <n v="0"/>
    <x v="0"/>
    <x v="0"/>
    <x v="1"/>
  </r>
  <r>
    <x v="15"/>
    <x v="17"/>
    <x v="1"/>
    <x v="0"/>
    <x v="0"/>
    <n v="0"/>
    <n v="273.60000000000002"/>
    <n v="93"/>
    <n v="46.51"/>
    <n v="114.6"/>
    <n v="116"/>
    <n v="9.74"/>
    <n v="250.6"/>
    <n v="120"/>
    <n v="11.28"/>
    <n v="8.1999999999999993"/>
    <n v="4"/>
    <n v="2.21"/>
    <x v="0"/>
    <x v="0"/>
    <n v="0"/>
    <n v="0"/>
    <n v="0"/>
    <x v="0"/>
    <x v="1"/>
    <x v="0"/>
  </r>
  <r>
    <x v="28"/>
    <x v="18"/>
    <x v="0"/>
    <x v="0"/>
    <x v="1"/>
    <n v="29"/>
    <n v="142.69999999999999"/>
    <n v="94"/>
    <n v="24.26"/>
    <n v="129.9"/>
    <n v="60"/>
    <n v="11.04"/>
    <n v="165.3"/>
    <n v="65"/>
    <n v="7.44"/>
    <n v="10"/>
    <n v="4"/>
    <n v="2.7"/>
    <x v="1"/>
    <x v="0"/>
    <n v="0"/>
    <n v="0"/>
    <n v="1"/>
    <x v="0"/>
    <x v="1"/>
    <x v="0"/>
  </r>
  <r>
    <x v="37"/>
    <x v="18"/>
    <x v="1"/>
    <x v="0"/>
    <x v="0"/>
    <n v="0"/>
    <n v="146.80000000000001"/>
    <n v="99"/>
    <n v="24.96"/>
    <n v="190.5"/>
    <n v="101"/>
    <n v="16.190000000000001"/>
    <n v="146.1"/>
    <n v="68"/>
    <n v="6.57"/>
    <n v="9.3000000000000007"/>
    <n v="2"/>
    <n v="2.5099999999999998"/>
    <x v="1"/>
    <x v="0"/>
    <n v="0"/>
    <n v="0"/>
    <n v="0"/>
    <x v="0"/>
    <x v="1"/>
    <x v="0"/>
  </r>
  <r>
    <x v="9"/>
    <x v="18"/>
    <x v="2"/>
    <x v="0"/>
    <x v="1"/>
    <n v="34"/>
    <n v="206.4"/>
    <n v="111"/>
    <n v="35.090000000000003"/>
    <n v="229.7"/>
    <n v="118"/>
    <n v="19.52"/>
    <n v="156.69999999999999"/>
    <n v="81"/>
    <n v="7.05"/>
    <n v="11.8"/>
    <n v="10"/>
    <n v="3.19"/>
    <x v="2"/>
    <x v="0"/>
    <n v="0"/>
    <n v="0"/>
    <n v="1"/>
    <x v="0"/>
    <x v="0"/>
    <x v="1"/>
  </r>
  <r>
    <x v="38"/>
    <x v="18"/>
    <x v="0"/>
    <x v="0"/>
    <x v="0"/>
    <n v="0"/>
    <n v="201.5"/>
    <n v="123"/>
    <n v="34.26"/>
    <n v="129.19999999999999"/>
    <n v="110"/>
    <n v="10.98"/>
    <n v="220.6"/>
    <n v="98"/>
    <n v="9.93"/>
    <n v="12.9"/>
    <n v="4"/>
    <n v="3.48"/>
    <x v="0"/>
    <x v="0"/>
    <n v="0"/>
    <n v="0"/>
    <n v="0"/>
    <x v="0"/>
    <x v="0"/>
    <x v="0"/>
  </r>
  <r>
    <x v="20"/>
    <x v="18"/>
    <x v="1"/>
    <x v="0"/>
    <x v="0"/>
    <n v="0"/>
    <n v="186.1"/>
    <n v="98"/>
    <n v="31.64"/>
    <n v="254.3"/>
    <n v="57"/>
    <n v="21.62"/>
    <n v="214"/>
    <n v="127"/>
    <n v="9.6300000000000008"/>
    <n v="14.6"/>
    <n v="7"/>
    <n v="3.94"/>
    <x v="3"/>
    <x v="0"/>
    <n v="0"/>
    <n v="0"/>
    <n v="0"/>
    <x v="0"/>
    <x v="0"/>
    <x v="1"/>
  </r>
  <r>
    <x v="1"/>
    <x v="18"/>
    <x v="2"/>
    <x v="0"/>
    <x v="0"/>
    <n v="0"/>
    <n v="259.39999999999998"/>
    <n v="116"/>
    <n v="44.1"/>
    <n v="269.7"/>
    <n v="109"/>
    <n v="22.92"/>
    <n v="175.3"/>
    <n v="130"/>
    <n v="7.89"/>
    <n v="9.5"/>
    <n v="3"/>
    <n v="2.57"/>
    <x v="0"/>
    <x v="1"/>
    <n v="1"/>
    <n v="0"/>
    <n v="0"/>
    <x v="0"/>
    <x v="1"/>
    <x v="1"/>
  </r>
  <r>
    <x v="39"/>
    <x v="18"/>
    <x v="2"/>
    <x v="0"/>
    <x v="1"/>
    <n v="34"/>
    <n v="156.6"/>
    <n v="97"/>
    <n v="26.62"/>
    <n v="224.2"/>
    <n v="97"/>
    <n v="19.059999999999999"/>
    <n v="260.89999999999998"/>
    <n v="135"/>
    <n v="11.74"/>
    <n v="11.3"/>
    <n v="1"/>
    <n v="3.05"/>
    <x v="0"/>
    <x v="0"/>
    <n v="0"/>
    <n v="0"/>
    <n v="1"/>
    <x v="0"/>
    <x v="0"/>
    <x v="1"/>
  </r>
  <r>
    <x v="40"/>
    <x v="19"/>
    <x v="0"/>
    <x v="0"/>
    <x v="1"/>
    <n v="27"/>
    <n v="231.6"/>
    <n v="105"/>
    <n v="39.369999999999997"/>
    <n v="223.3"/>
    <n v="120"/>
    <n v="18.98"/>
    <n v="212"/>
    <n v="99"/>
    <n v="9.5399999999999991"/>
    <n v="8.9"/>
    <n v="4"/>
    <n v="2.4"/>
    <x v="0"/>
    <x v="0"/>
    <n v="0"/>
    <n v="0"/>
    <n v="1"/>
    <x v="0"/>
    <x v="1"/>
    <x v="1"/>
  </r>
  <r>
    <x v="16"/>
    <x v="19"/>
    <x v="0"/>
    <x v="0"/>
    <x v="0"/>
    <n v="0"/>
    <n v="190"/>
    <n v="109"/>
    <n v="32.299999999999997"/>
    <n v="258.2"/>
    <n v="84"/>
    <n v="21.95"/>
    <n v="181.5"/>
    <n v="102"/>
    <n v="8.17"/>
    <n v="6.3"/>
    <n v="6"/>
    <n v="1.7"/>
    <x v="1"/>
    <x v="0"/>
    <n v="0"/>
    <n v="0"/>
    <n v="0"/>
    <x v="0"/>
    <x v="1"/>
    <x v="1"/>
  </r>
  <r>
    <x v="4"/>
    <x v="19"/>
    <x v="1"/>
    <x v="0"/>
    <x v="0"/>
    <n v="0"/>
    <n v="131.5"/>
    <n v="64"/>
    <n v="22.36"/>
    <n v="161.80000000000001"/>
    <n v="124"/>
    <n v="13.75"/>
    <n v="158.6"/>
    <n v="106"/>
    <n v="7.14"/>
    <n v="14.8"/>
    <n v="5"/>
    <n v="4"/>
    <x v="1"/>
    <x v="0"/>
    <n v="0"/>
    <n v="0"/>
    <n v="0"/>
    <x v="0"/>
    <x v="0"/>
    <x v="0"/>
  </r>
  <r>
    <x v="41"/>
    <x v="19"/>
    <x v="0"/>
    <x v="0"/>
    <x v="1"/>
    <n v="35"/>
    <n v="171.5"/>
    <n v="98"/>
    <n v="29.16"/>
    <n v="153.1"/>
    <n v="127"/>
    <n v="13.01"/>
    <n v="165.6"/>
    <n v="125"/>
    <n v="7.45"/>
    <n v="7.1"/>
    <n v="3"/>
    <n v="1.92"/>
    <x v="1"/>
    <x v="0"/>
    <n v="0"/>
    <n v="0"/>
    <n v="1"/>
    <x v="0"/>
    <x v="1"/>
    <x v="0"/>
  </r>
  <r>
    <x v="4"/>
    <x v="20"/>
    <x v="0"/>
    <x v="0"/>
    <x v="1"/>
    <n v="19"/>
    <n v="132.69999999999999"/>
    <n v="94"/>
    <n v="22.56"/>
    <n v="204.6"/>
    <n v="101"/>
    <n v="17.39"/>
    <n v="154.69999999999999"/>
    <n v="78"/>
    <n v="6.96"/>
    <n v="12.9"/>
    <n v="7"/>
    <n v="3.48"/>
    <x v="2"/>
    <x v="0"/>
    <n v="0"/>
    <n v="0"/>
    <n v="1"/>
    <x v="0"/>
    <x v="0"/>
    <x v="1"/>
  </r>
  <r>
    <x v="19"/>
    <x v="20"/>
    <x v="0"/>
    <x v="0"/>
    <x v="0"/>
    <n v="0"/>
    <n v="92.6"/>
    <n v="95"/>
    <n v="15.74"/>
    <n v="161.9"/>
    <n v="70"/>
    <n v="13.76"/>
    <n v="285"/>
    <n v="78"/>
    <n v="12.83"/>
    <n v="11.3"/>
    <n v="3"/>
    <n v="3.05"/>
    <x v="5"/>
    <x v="1"/>
    <n v="1"/>
    <n v="0"/>
    <n v="0"/>
    <x v="0"/>
    <x v="0"/>
    <x v="0"/>
  </r>
  <r>
    <x v="21"/>
    <x v="20"/>
    <x v="0"/>
    <x v="0"/>
    <x v="0"/>
    <n v="0"/>
    <n v="244.7"/>
    <n v="81"/>
    <n v="41.6"/>
    <n v="168"/>
    <n v="117"/>
    <n v="14.28"/>
    <n v="281.5"/>
    <n v="87"/>
    <n v="12.67"/>
    <n v="6.6"/>
    <n v="1"/>
    <n v="1.78"/>
    <x v="0"/>
    <x v="0"/>
    <n v="0"/>
    <n v="0"/>
    <n v="0"/>
    <x v="0"/>
    <x v="1"/>
    <x v="0"/>
  </r>
  <r>
    <x v="5"/>
    <x v="20"/>
    <x v="2"/>
    <x v="0"/>
    <x v="1"/>
    <n v="31"/>
    <n v="135.9"/>
    <n v="90"/>
    <n v="23.1"/>
    <n v="271"/>
    <n v="84"/>
    <n v="23.04"/>
    <n v="179.1"/>
    <n v="89"/>
    <n v="8.06"/>
    <n v="9.5"/>
    <n v="7"/>
    <n v="2.57"/>
    <x v="6"/>
    <x v="0"/>
    <n v="0"/>
    <n v="0"/>
    <n v="1"/>
    <x v="0"/>
    <x v="1"/>
    <x v="1"/>
  </r>
  <r>
    <x v="23"/>
    <x v="20"/>
    <x v="0"/>
    <x v="0"/>
    <x v="0"/>
    <n v="0"/>
    <n v="254.3"/>
    <n v="87"/>
    <n v="43.23"/>
    <n v="215.5"/>
    <n v="95"/>
    <n v="18.32"/>
    <n v="236.3"/>
    <n v="98"/>
    <n v="10.63"/>
    <n v="11.6"/>
    <n v="5"/>
    <n v="3.13"/>
    <x v="0"/>
    <x v="1"/>
    <n v="1"/>
    <n v="0"/>
    <n v="0"/>
    <x v="0"/>
    <x v="0"/>
    <x v="1"/>
  </r>
  <r>
    <x v="6"/>
    <x v="20"/>
    <x v="1"/>
    <x v="0"/>
    <x v="0"/>
    <n v="0"/>
    <n v="138.1"/>
    <n v="79"/>
    <n v="23.48"/>
    <n v="186.9"/>
    <n v="75"/>
    <n v="15.89"/>
    <n v="194.2"/>
    <n v="105"/>
    <n v="8.74"/>
    <n v="12.1"/>
    <n v="1"/>
    <n v="3.27"/>
    <x v="1"/>
    <x v="0"/>
    <n v="0"/>
    <n v="0"/>
    <n v="0"/>
    <x v="0"/>
    <x v="0"/>
    <x v="0"/>
  </r>
  <r>
    <x v="32"/>
    <x v="20"/>
    <x v="0"/>
    <x v="0"/>
    <x v="0"/>
    <n v="0"/>
    <n v="146"/>
    <n v="78"/>
    <n v="24.82"/>
    <n v="109.7"/>
    <n v="79"/>
    <n v="9.32"/>
    <n v="247.4"/>
    <n v="108"/>
    <n v="11.13"/>
    <n v="6.8"/>
    <n v="7"/>
    <n v="1.84"/>
    <x v="1"/>
    <x v="0"/>
    <n v="0"/>
    <n v="0"/>
    <n v="0"/>
    <x v="0"/>
    <x v="1"/>
    <x v="0"/>
  </r>
  <r>
    <x v="22"/>
    <x v="20"/>
    <x v="0"/>
    <x v="0"/>
    <x v="0"/>
    <n v="0"/>
    <n v="223.2"/>
    <n v="142"/>
    <n v="37.94"/>
    <n v="216.5"/>
    <n v="114"/>
    <n v="18.399999999999999"/>
    <n v="214.7"/>
    <n v="111"/>
    <n v="9.66"/>
    <n v="12.4"/>
    <n v="2"/>
    <n v="3.35"/>
    <x v="0"/>
    <x v="0"/>
    <n v="0"/>
    <n v="0"/>
    <n v="0"/>
    <x v="0"/>
    <x v="0"/>
    <x v="1"/>
  </r>
  <r>
    <x v="10"/>
    <x v="20"/>
    <x v="0"/>
    <x v="0"/>
    <x v="0"/>
    <n v="0"/>
    <n v="91.9"/>
    <n v="109"/>
    <n v="15.62"/>
    <n v="198.4"/>
    <n v="111"/>
    <n v="16.86"/>
    <n v="171.7"/>
    <n v="125"/>
    <n v="7.73"/>
    <n v="13"/>
    <n v="7"/>
    <n v="3.51"/>
    <x v="3"/>
    <x v="0"/>
    <n v="0"/>
    <n v="0"/>
    <n v="0"/>
    <x v="0"/>
    <x v="0"/>
    <x v="0"/>
  </r>
  <r>
    <x v="11"/>
    <x v="20"/>
    <x v="2"/>
    <x v="0"/>
    <x v="0"/>
    <n v="0"/>
    <n v="197.6"/>
    <n v="105"/>
    <n v="33.590000000000003"/>
    <n v="206.4"/>
    <n v="88"/>
    <n v="17.54"/>
    <n v="169.6"/>
    <n v="143"/>
    <n v="7.63"/>
    <n v="9.6"/>
    <n v="2"/>
    <n v="2.59"/>
    <x v="2"/>
    <x v="0"/>
    <n v="0"/>
    <n v="0"/>
    <n v="0"/>
    <x v="0"/>
    <x v="1"/>
    <x v="1"/>
  </r>
  <r>
    <x v="16"/>
    <x v="21"/>
    <x v="1"/>
    <x v="0"/>
    <x v="1"/>
    <n v="14"/>
    <n v="199.1"/>
    <n v="100"/>
    <n v="33.85"/>
    <n v="221.8"/>
    <n v="103"/>
    <n v="18.850000000000001"/>
    <n v="65.7"/>
    <n v="91"/>
    <n v="2.96"/>
    <n v="4.2"/>
    <n v="1"/>
    <n v="1.1299999999999999"/>
    <x v="0"/>
    <x v="0"/>
    <n v="0"/>
    <n v="0"/>
    <n v="1"/>
    <x v="0"/>
    <x v="1"/>
    <x v="1"/>
  </r>
  <r>
    <x v="1"/>
    <x v="21"/>
    <x v="1"/>
    <x v="0"/>
    <x v="0"/>
    <n v="0"/>
    <n v="110.3"/>
    <n v="107"/>
    <n v="18.75"/>
    <n v="166.5"/>
    <n v="93"/>
    <n v="14.15"/>
    <n v="202.3"/>
    <n v="96"/>
    <n v="9.1"/>
    <n v="9.5"/>
    <n v="5"/>
    <n v="2.57"/>
    <x v="1"/>
    <x v="0"/>
    <n v="0"/>
    <n v="0"/>
    <n v="0"/>
    <x v="0"/>
    <x v="1"/>
    <x v="0"/>
  </r>
  <r>
    <x v="42"/>
    <x v="21"/>
    <x v="0"/>
    <x v="0"/>
    <x v="0"/>
    <n v="0"/>
    <n v="181.8"/>
    <n v="108"/>
    <n v="30.91"/>
    <n v="198.6"/>
    <n v="148"/>
    <n v="16.88"/>
    <n v="206.6"/>
    <n v="96"/>
    <n v="9.3000000000000007"/>
    <n v="9.3000000000000007"/>
    <n v="3"/>
    <n v="2.5099999999999998"/>
    <x v="3"/>
    <x v="0"/>
    <n v="0"/>
    <n v="0"/>
    <n v="0"/>
    <x v="0"/>
    <x v="1"/>
    <x v="0"/>
  </r>
  <r>
    <x v="20"/>
    <x v="21"/>
    <x v="1"/>
    <x v="0"/>
    <x v="1"/>
    <n v="29"/>
    <n v="151.19999999999999"/>
    <n v="147"/>
    <n v="25.7"/>
    <n v="203.2"/>
    <n v="135"/>
    <n v="17.27"/>
    <n v="296.10000000000002"/>
    <n v="98"/>
    <n v="13.32"/>
    <n v="11.1"/>
    <n v="2"/>
    <n v="3"/>
    <x v="3"/>
    <x v="0"/>
    <n v="0"/>
    <n v="0"/>
    <n v="1"/>
    <x v="0"/>
    <x v="0"/>
    <x v="1"/>
  </r>
  <r>
    <x v="19"/>
    <x v="21"/>
    <x v="0"/>
    <x v="0"/>
    <x v="0"/>
    <n v="0"/>
    <n v="222.9"/>
    <n v="97"/>
    <n v="37.89"/>
    <n v="172.6"/>
    <n v="91"/>
    <n v="14.67"/>
    <n v="187.6"/>
    <n v="99"/>
    <n v="8.44"/>
    <n v="10.1"/>
    <n v="3"/>
    <n v="2.73"/>
    <x v="0"/>
    <x v="0"/>
    <n v="0"/>
    <n v="0"/>
    <n v="0"/>
    <x v="0"/>
    <x v="1"/>
    <x v="0"/>
  </r>
  <r>
    <x v="24"/>
    <x v="21"/>
    <x v="2"/>
    <x v="0"/>
    <x v="1"/>
    <n v="23"/>
    <n v="182.1"/>
    <n v="94"/>
    <n v="30.96"/>
    <n v="164.6"/>
    <n v="59"/>
    <n v="13.99"/>
    <n v="128.80000000000001"/>
    <n v="102"/>
    <n v="5.8"/>
    <n v="12.7"/>
    <n v="4"/>
    <n v="3.43"/>
    <x v="2"/>
    <x v="0"/>
    <n v="0"/>
    <n v="0"/>
    <n v="1"/>
    <x v="0"/>
    <x v="0"/>
    <x v="0"/>
  </r>
  <r>
    <x v="43"/>
    <x v="21"/>
    <x v="1"/>
    <x v="0"/>
    <x v="0"/>
    <n v="0"/>
    <n v="180"/>
    <n v="65"/>
    <n v="30.6"/>
    <n v="207"/>
    <n v="106"/>
    <n v="17.600000000000001"/>
    <n v="182.8"/>
    <n v="111"/>
    <n v="8.23"/>
    <n v="8.3000000000000007"/>
    <n v="6"/>
    <n v="2.2400000000000002"/>
    <x v="0"/>
    <x v="0"/>
    <n v="0"/>
    <n v="0"/>
    <n v="0"/>
    <x v="0"/>
    <x v="1"/>
    <x v="1"/>
  </r>
  <r>
    <x v="11"/>
    <x v="21"/>
    <x v="2"/>
    <x v="0"/>
    <x v="0"/>
    <n v="0"/>
    <n v="160.4"/>
    <n v="108"/>
    <n v="27.27"/>
    <n v="218.1"/>
    <n v="88"/>
    <n v="18.54"/>
    <n v="192.9"/>
    <n v="115"/>
    <n v="8.68"/>
    <n v="12.5"/>
    <n v="4"/>
    <n v="3.38"/>
    <x v="0"/>
    <x v="0"/>
    <n v="0"/>
    <n v="0"/>
    <n v="0"/>
    <x v="0"/>
    <x v="0"/>
    <x v="1"/>
  </r>
  <r>
    <x v="24"/>
    <x v="22"/>
    <x v="1"/>
    <x v="0"/>
    <x v="0"/>
    <n v="0"/>
    <n v="190.2"/>
    <n v="89"/>
    <n v="32.33"/>
    <n v="166.4"/>
    <n v="108"/>
    <n v="14.14"/>
    <n v="219.8"/>
    <n v="73"/>
    <n v="9.89"/>
    <n v="15"/>
    <n v="4"/>
    <n v="4.05"/>
    <x v="6"/>
    <x v="0"/>
    <n v="0"/>
    <n v="0"/>
    <n v="0"/>
    <x v="0"/>
    <x v="0"/>
    <x v="0"/>
  </r>
  <r>
    <x v="10"/>
    <x v="22"/>
    <x v="2"/>
    <x v="0"/>
    <x v="1"/>
    <n v="31"/>
    <n v="156.6"/>
    <n v="84"/>
    <n v="26.62"/>
    <n v="161.5"/>
    <n v="96"/>
    <n v="13.73"/>
    <n v="294.60000000000002"/>
    <n v="107"/>
    <n v="13.26"/>
    <n v="9.4"/>
    <n v="6"/>
    <n v="2.54"/>
    <x v="0"/>
    <x v="0"/>
    <n v="0"/>
    <n v="0"/>
    <n v="1"/>
    <x v="0"/>
    <x v="1"/>
    <x v="0"/>
  </r>
  <r>
    <x v="38"/>
    <x v="22"/>
    <x v="2"/>
    <x v="0"/>
    <x v="0"/>
    <n v="0"/>
    <n v="113.1"/>
    <n v="74"/>
    <n v="19.23"/>
    <n v="168.8"/>
    <n v="95"/>
    <n v="14.35"/>
    <n v="262.89999999999998"/>
    <n v="126"/>
    <n v="11.83"/>
    <n v="6.9"/>
    <n v="2"/>
    <n v="1.86"/>
    <x v="0"/>
    <x v="1"/>
    <n v="1"/>
    <n v="0"/>
    <n v="0"/>
    <x v="0"/>
    <x v="1"/>
    <x v="0"/>
  </r>
  <r>
    <x v="31"/>
    <x v="22"/>
    <x v="2"/>
    <x v="0"/>
    <x v="0"/>
    <n v="0"/>
    <n v="321.60000000000002"/>
    <n v="107"/>
    <n v="54.67"/>
    <n v="251.6"/>
    <n v="115"/>
    <n v="21.39"/>
    <n v="141.1"/>
    <n v="158"/>
    <n v="6.35"/>
    <n v="11.3"/>
    <n v="3"/>
    <n v="3.05"/>
    <x v="3"/>
    <x v="1"/>
    <n v="1"/>
    <n v="0"/>
    <n v="0"/>
    <x v="0"/>
    <x v="0"/>
    <x v="1"/>
  </r>
  <r>
    <x v="34"/>
    <x v="23"/>
    <x v="2"/>
    <x v="0"/>
    <x v="1"/>
    <n v="25"/>
    <n v="164.9"/>
    <n v="110"/>
    <n v="28.03"/>
    <n v="209.3"/>
    <n v="105"/>
    <n v="17.79"/>
    <n v="231.2"/>
    <n v="55"/>
    <n v="10.4"/>
    <n v="6.7"/>
    <n v="9"/>
    <n v="1.81"/>
    <x v="0"/>
    <x v="0"/>
    <n v="0"/>
    <n v="0"/>
    <n v="1"/>
    <x v="0"/>
    <x v="1"/>
    <x v="1"/>
  </r>
  <r>
    <x v="44"/>
    <x v="23"/>
    <x v="1"/>
    <x v="0"/>
    <x v="0"/>
    <n v="0"/>
    <n v="149"/>
    <n v="73"/>
    <n v="25.33"/>
    <n v="131"/>
    <n v="81"/>
    <n v="11.14"/>
    <n v="238.6"/>
    <n v="69"/>
    <n v="10.74"/>
    <n v="8.6"/>
    <n v="3"/>
    <n v="2.3199999999999998"/>
    <x v="3"/>
    <x v="1"/>
    <n v="1"/>
    <n v="0"/>
    <n v="0"/>
    <x v="0"/>
    <x v="1"/>
    <x v="0"/>
  </r>
  <r>
    <x v="33"/>
    <x v="23"/>
    <x v="1"/>
    <x v="0"/>
    <x v="0"/>
    <n v="0"/>
    <n v="265.60000000000002"/>
    <n v="86"/>
    <n v="45.15"/>
    <n v="208.8"/>
    <n v="102"/>
    <n v="17.75"/>
    <n v="182.5"/>
    <n v="105"/>
    <n v="8.2100000000000009"/>
    <n v="11.1"/>
    <n v="6"/>
    <n v="3"/>
    <x v="3"/>
    <x v="1"/>
    <n v="1"/>
    <n v="0"/>
    <n v="0"/>
    <x v="0"/>
    <x v="0"/>
    <x v="1"/>
  </r>
  <r>
    <x v="9"/>
    <x v="23"/>
    <x v="0"/>
    <x v="0"/>
    <x v="0"/>
    <n v="0"/>
    <n v="241.9"/>
    <n v="104"/>
    <n v="41.12"/>
    <n v="145.19999999999999"/>
    <n v="112"/>
    <n v="12.34"/>
    <n v="214.5"/>
    <n v="105"/>
    <n v="9.65"/>
    <n v="6.6"/>
    <n v="5"/>
    <n v="1.78"/>
    <x v="0"/>
    <x v="0"/>
    <n v="0"/>
    <n v="0"/>
    <n v="0"/>
    <x v="0"/>
    <x v="1"/>
    <x v="0"/>
  </r>
  <r>
    <x v="17"/>
    <x v="23"/>
    <x v="1"/>
    <x v="0"/>
    <x v="1"/>
    <n v="29"/>
    <n v="236.3"/>
    <n v="105"/>
    <n v="40.17"/>
    <n v="190.8"/>
    <n v="114"/>
    <n v="16.22"/>
    <n v="129"/>
    <n v="105"/>
    <n v="5.81"/>
    <n v="7.2"/>
    <n v="2"/>
    <n v="1.94"/>
    <x v="2"/>
    <x v="0"/>
    <n v="0"/>
    <n v="0"/>
    <n v="1"/>
    <x v="0"/>
    <x v="1"/>
    <x v="0"/>
  </r>
  <r>
    <x v="36"/>
    <x v="23"/>
    <x v="2"/>
    <x v="0"/>
    <x v="1"/>
    <n v="41"/>
    <n v="187.1"/>
    <n v="80"/>
    <n v="31.81"/>
    <n v="286.10000000000002"/>
    <n v="77"/>
    <n v="24.32"/>
    <n v="188"/>
    <n v="107"/>
    <n v="8.4600000000000009"/>
    <n v="10.4"/>
    <n v="2"/>
    <n v="2.81"/>
    <x v="0"/>
    <x v="0"/>
    <n v="0"/>
    <n v="0"/>
    <n v="1"/>
    <x v="0"/>
    <x v="0"/>
    <x v="1"/>
  </r>
  <r>
    <x v="36"/>
    <x v="23"/>
    <x v="2"/>
    <x v="0"/>
    <x v="0"/>
    <n v="0"/>
    <n v="243"/>
    <n v="91"/>
    <n v="41.31"/>
    <n v="183.9"/>
    <n v="77"/>
    <n v="15.63"/>
    <n v="184.3"/>
    <n v="109"/>
    <n v="8.2899999999999991"/>
    <n v="15.3"/>
    <n v="6"/>
    <n v="4.13"/>
    <x v="1"/>
    <x v="1"/>
    <n v="1"/>
    <n v="0"/>
    <n v="0"/>
    <x v="0"/>
    <x v="0"/>
    <x v="0"/>
  </r>
  <r>
    <x v="9"/>
    <x v="23"/>
    <x v="0"/>
    <x v="0"/>
    <x v="0"/>
    <n v="0"/>
    <n v="156.19999999999999"/>
    <n v="104"/>
    <n v="26.55"/>
    <n v="90"/>
    <n v="101"/>
    <n v="7.65"/>
    <n v="205.1"/>
    <n v="116"/>
    <n v="9.23"/>
    <n v="7.3"/>
    <n v="5"/>
    <n v="1.97"/>
    <x v="0"/>
    <x v="0"/>
    <n v="0"/>
    <n v="0"/>
    <n v="0"/>
    <x v="0"/>
    <x v="1"/>
    <x v="0"/>
  </r>
  <r>
    <x v="9"/>
    <x v="23"/>
    <x v="0"/>
    <x v="0"/>
    <x v="0"/>
    <n v="0"/>
    <n v="235.6"/>
    <n v="132"/>
    <n v="40.049999999999997"/>
    <n v="115.9"/>
    <n v="129"/>
    <n v="9.85"/>
    <n v="185.4"/>
    <n v="136"/>
    <n v="8.34"/>
    <n v="16.2"/>
    <n v="2"/>
    <n v="4.37"/>
    <x v="1"/>
    <x v="0"/>
    <n v="0"/>
    <n v="0"/>
    <n v="0"/>
    <x v="0"/>
    <x v="0"/>
    <x v="0"/>
  </r>
  <r>
    <x v="13"/>
    <x v="23"/>
    <x v="0"/>
    <x v="1"/>
    <x v="0"/>
    <n v="0"/>
    <n v="230.5"/>
    <n v="126"/>
    <n v="39.19"/>
    <n v="184.7"/>
    <n v="128"/>
    <n v="15.7"/>
    <n v="159.1"/>
    <n v="152"/>
    <n v="7.16"/>
    <n v="10.6"/>
    <n v="3"/>
    <n v="2.86"/>
    <x v="0"/>
    <x v="0"/>
    <n v="0"/>
    <n v="1"/>
    <n v="0"/>
    <x v="0"/>
    <x v="0"/>
    <x v="0"/>
  </r>
  <r>
    <x v="45"/>
    <x v="24"/>
    <x v="0"/>
    <x v="0"/>
    <x v="0"/>
    <n v="0"/>
    <n v="195.2"/>
    <n v="77"/>
    <n v="33.18"/>
    <n v="193.4"/>
    <n v="81"/>
    <n v="16.440000000000001"/>
    <n v="231.8"/>
    <n v="59"/>
    <n v="10.43"/>
    <n v="12.2"/>
    <n v="4"/>
    <n v="3.29"/>
    <x v="3"/>
    <x v="0"/>
    <n v="0"/>
    <n v="0"/>
    <n v="0"/>
    <x v="0"/>
    <x v="0"/>
    <x v="0"/>
  </r>
  <r>
    <x v="7"/>
    <x v="24"/>
    <x v="1"/>
    <x v="0"/>
    <x v="0"/>
    <n v="0"/>
    <n v="199.2"/>
    <n v="80"/>
    <n v="33.86"/>
    <n v="123.2"/>
    <n v="84"/>
    <n v="10.47"/>
    <n v="82.3"/>
    <n v="77"/>
    <n v="3.7"/>
    <n v="9.6"/>
    <n v="4"/>
    <n v="2.59"/>
    <x v="3"/>
    <x v="0"/>
    <n v="0"/>
    <n v="0"/>
    <n v="0"/>
    <x v="0"/>
    <x v="1"/>
    <x v="0"/>
  </r>
  <r>
    <x v="26"/>
    <x v="24"/>
    <x v="1"/>
    <x v="0"/>
    <x v="0"/>
    <n v="0"/>
    <n v="264.89999999999998"/>
    <n v="80"/>
    <n v="45.03"/>
    <n v="281.2"/>
    <n v="66"/>
    <n v="23.9"/>
    <n v="166.1"/>
    <n v="80"/>
    <n v="7.47"/>
    <n v="8.4"/>
    <n v="4"/>
    <n v="2.27"/>
    <x v="0"/>
    <x v="1"/>
    <n v="1"/>
    <n v="0"/>
    <n v="0"/>
    <x v="0"/>
    <x v="1"/>
    <x v="1"/>
  </r>
  <r>
    <x v="38"/>
    <x v="24"/>
    <x v="2"/>
    <x v="0"/>
    <x v="0"/>
    <n v="0"/>
    <n v="242.6"/>
    <n v="69"/>
    <n v="41.24"/>
    <n v="209"/>
    <n v="117"/>
    <n v="17.77"/>
    <n v="219.7"/>
    <n v="82"/>
    <n v="9.89"/>
    <n v="14.4"/>
    <n v="6"/>
    <n v="3.89"/>
    <x v="3"/>
    <x v="0"/>
    <n v="0"/>
    <n v="0"/>
    <n v="0"/>
    <x v="0"/>
    <x v="0"/>
    <x v="1"/>
  </r>
  <r>
    <x v="11"/>
    <x v="24"/>
    <x v="0"/>
    <x v="0"/>
    <x v="0"/>
    <n v="0"/>
    <n v="250.1"/>
    <n v="108"/>
    <n v="42.52"/>
    <n v="221.9"/>
    <n v="97"/>
    <n v="18.86"/>
    <n v="208.5"/>
    <n v="84"/>
    <n v="9.3800000000000008"/>
    <n v="11.1"/>
    <n v="3"/>
    <n v="3"/>
    <x v="3"/>
    <x v="0"/>
    <n v="0"/>
    <n v="0"/>
    <n v="0"/>
    <x v="0"/>
    <x v="0"/>
    <x v="1"/>
  </r>
  <r>
    <x v="4"/>
    <x v="24"/>
    <x v="0"/>
    <x v="0"/>
    <x v="0"/>
    <n v="0"/>
    <n v="119.3"/>
    <n v="87"/>
    <n v="20.28"/>
    <n v="211.5"/>
    <n v="101"/>
    <n v="17.98"/>
    <n v="268.89999999999998"/>
    <n v="86"/>
    <n v="12.1"/>
    <n v="10.5"/>
    <n v="4"/>
    <n v="2.84"/>
    <x v="2"/>
    <x v="0"/>
    <n v="0"/>
    <n v="0"/>
    <n v="0"/>
    <x v="0"/>
    <x v="0"/>
    <x v="1"/>
  </r>
  <r>
    <x v="5"/>
    <x v="24"/>
    <x v="1"/>
    <x v="0"/>
    <x v="0"/>
    <n v="0"/>
    <n v="178.8"/>
    <n v="90"/>
    <n v="30.4"/>
    <n v="141.19999999999999"/>
    <n v="72"/>
    <n v="12"/>
    <n v="203"/>
    <n v="99"/>
    <n v="9.14"/>
    <n v="8.4"/>
    <n v="5"/>
    <n v="2.27"/>
    <x v="3"/>
    <x v="0"/>
    <n v="0"/>
    <n v="0"/>
    <n v="0"/>
    <x v="0"/>
    <x v="1"/>
    <x v="0"/>
  </r>
  <r>
    <x v="23"/>
    <x v="24"/>
    <x v="0"/>
    <x v="0"/>
    <x v="0"/>
    <n v="0"/>
    <n v="134.30000000000001"/>
    <n v="98"/>
    <n v="22.83"/>
    <n v="202.3"/>
    <n v="109"/>
    <n v="17.2"/>
    <n v="195.9"/>
    <n v="100"/>
    <n v="8.82"/>
    <n v="12.6"/>
    <n v="5"/>
    <n v="3.4"/>
    <x v="3"/>
    <x v="0"/>
    <n v="0"/>
    <n v="0"/>
    <n v="0"/>
    <x v="0"/>
    <x v="0"/>
    <x v="1"/>
  </r>
  <r>
    <x v="31"/>
    <x v="24"/>
    <x v="2"/>
    <x v="0"/>
    <x v="0"/>
    <n v="0"/>
    <n v="144.1"/>
    <n v="111"/>
    <n v="24.5"/>
    <n v="224.8"/>
    <n v="89"/>
    <n v="19.11"/>
    <n v="132.9"/>
    <n v="110"/>
    <n v="5.98"/>
    <n v="13.6"/>
    <n v="3"/>
    <n v="3.67"/>
    <x v="4"/>
    <x v="1"/>
    <n v="1"/>
    <n v="0"/>
    <n v="0"/>
    <x v="0"/>
    <x v="0"/>
    <x v="1"/>
  </r>
  <r>
    <x v="12"/>
    <x v="24"/>
    <x v="0"/>
    <x v="1"/>
    <x v="0"/>
    <n v="0"/>
    <n v="161.69999999999999"/>
    <n v="99"/>
    <n v="27.49"/>
    <n v="216.1"/>
    <n v="89"/>
    <n v="18.37"/>
    <n v="176.7"/>
    <n v="115"/>
    <n v="7.95"/>
    <n v="12.4"/>
    <n v="6"/>
    <n v="3.35"/>
    <x v="0"/>
    <x v="0"/>
    <n v="0"/>
    <n v="1"/>
    <n v="0"/>
    <x v="0"/>
    <x v="0"/>
    <x v="1"/>
  </r>
  <r>
    <x v="2"/>
    <x v="24"/>
    <x v="0"/>
    <x v="0"/>
    <x v="0"/>
    <n v="0"/>
    <n v="114.4"/>
    <n v="114"/>
    <n v="19.45"/>
    <n v="201.1"/>
    <n v="97"/>
    <n v="17.09"/>
    <n v="238.4"/>
    <n v="121"/>
    <n v="10.73"/>
    <n v="11.6"/>
    <n v="4"/>
    <n v="3.13"/>
    <x v="2"/>
    <x v="0"/>
    <n v="0"/>
    <n v="0"/>
    <n v="0"/>
    <x v="0"/>
    <x v="0"/>
    <x v="1"/>
  </r>
  <r>
    <x v="26"/>
    <x v="25"/>
    <x v="1"/>
    <x v="0"/>
    <x v="0"/>
    <n v="0"/>
    <n v="290.10000000000002"/>
    <n v="143"/>
    <n v="49.32"/>
    <n v="245.7"/>
    <n v="97"/>
    <n v="20.88"/>
    <n v="147"/>
    <n v="80"/>
    <n v="6.61"/>
    <n v="7.4"/>
    <n v="4"/>
    <n v="2"/>
    <x v="3"/>
    <x v="1"/>
    <n v="1"/>
    <n v="0"/>
    <n v="0"/>
    <x v="0"/>
    <x v="1"/>
    <x v="1"/>
  </r>
  <r>
    <x v="46"/>
    <x v="25"/>
    <x v="0"/>
    <x v="0"/>
    <x v="0"/>
    <n v="0"/>
    <n v="234.5"/>
    <n v="109"/>
    <n v="39.869999999999997"/>
    <n v="216.5"/>
    <n v="129"/>
    <n v="18.399999999999999"/>
    <n v="191.6"/>
    <n v="94"/>
    <n v="8.6199999999999992"/>
    <n v="3.5"/>
    <n v="6"/>
    <n v="0.95"/>
    <x v="2"/>
    <x v="0"/>
    <n v="0"/>
    <n v="0"/>
    <n v="0"/>
    <x v="0"/>
    <x v="1"/>
    <x v="1"/>
  </r>
  <r>
    <x v="40"/>
    <x v="25"/>
    <x v="2"/>
    <x v="0"/>
    <x v="0"/>
    <n v="0"/>
    <n v="150"/>
    <n v="63"/>
    <n v="25.5"/>
    <n v="225"/>
    <n v="90"/>
    <n v="19.13"/>
    <n v="202.3"/>
    <n v="99"/>
    <n v="9.1"/>
    <n v="9.1999999999999993"/>
    <n v="5"/>
    <n v="2.48"/>
    <x v="2"/>
    <x v="0"/>
    <n v="0"/>
    <n v="0"/>
    <n v="0"/>
    <x v="0"/>
    <x v="1"/>
    <x v="1"/>
  </r>
  <r>
    <x v="39"/>
    <x v="25"/>
    <x v="0"/>
    <x v="1"/>
    <x v="0"/>
    <n v="0"/>
    <n v="194.4"/>
    <n v="105"/>
    <n v="33.049999999999997"/>
    <n v="238.3"/>
    <n v="100"/>
    <n v="20.260000000000002"/>
    <n v="239.1"/>
    <n v="129"/>
    <n v="10.76"/>
    <n v="9.6"/>
    <n v="5"/>
    <n v="2.59"/>
    <x v="1"/>
    <x v="0"/>
    <n v="0"/>
    <n v="1"/>
    <n v="0"/>
    <x v="0"/>
    <x v="1"/>
    <x v="1"/>
  </r>
  <r>
    <x v="35"/>
    <x v="26"/>
    <x v="2"/>
    <x v="0"/>
    <x v="0"/>
    <n v="0"/>
    <n v="72.7"/>
    <n v="75"/>
    <n v="12.36"/>
    <n v="208.6"/>
    <n v="117"/>
    <n v="17.73"/>
    <n v="65.8"/>
    <n v="71"/>
    <n v="2.96"/>
    <n v="9.9"/>
    <n v="3"/>
    <n v="2.67"/>
    <x v="0"/>
    <x v="0"/>
    <n v="0"/>
    <n v="0"/>
    <n v="0"/>
    <x v="0"/>
    <x v="1"/>
    <x v="1"/>
  </r>
  <r>
    <x v="41"/>
    <x v="26"/>
    <x v="1"/>
    <x v="0"/>
    <x v="0"/>
    <n v="0"/>
    <n v="236.7"/>
    <n v="110"/>
    <n v="40.24"/>
    <n v="231.9"/>
    <n v="92"/>
    <n v="19.71"/>
    <n v="164.7"/>
    <n v="85"/>
    <n v="7.41"/>
    <n v="12.7"/>
    <n v="6"/>
    <n v="3.43"/>
    <x v="0"/>
    <x v="0"/>
    <n v="0"/>
    <n v="0"/>
    <n v="0"/>
    <x v="0"/>
    <x v="0"/>
    <x v="1"/>
  </r>
  <r>
    <x v="5"/>
    <x v="26"/>
    <x v="2"/>
    <x v="0"/>
    <x v="0"/>
    <n v="0"/>
    <n v="232.1"/>
    <n v="81"/>
    <n v="39.46"/>
    <n v="210.8"/>
    <n v="101"/>
    <n v="17.920000000000002"/>
    <n v="165.4"/>
    <n v="87"/>
    <n v="7.44"/>
    <n v="15"/>
    <n v="6"/>
    <n v="4.05"/>
    <x v="5"/>
    <x v="0"/>
    <n v="0"/>
    <n v="0"/>
    <n v="0"/>
    <x v="0"/>
    <x v="0"/>
    <x v="1"/>
  </r>
  <r>
    <x v="46"/>
    <x v="26"/>
    <x v="1"/>
    <x v="0"/>
    <x v="0"/>
    <n v="0"/>
    <n v="201.2"/>
    <n v="128"/>
    <n v="34.200000000000003"/>
    <n v="227.2"/>
    <n v="100"/>
    <n v="19.309999999999999"/>
    <n v="145.80000000000001"/>
    <n v="91"/>
    <n v="6.56"/>
    <n v="8.4"/>
    <n v="3"/>
    <n v="2.27"/>
    <x v="3"/>
    <x v="0"/>
    <n v="0"/>
    <n v="0"/>
    <n v="0"/>
    <x v="0"/>
    <x v="1"/>
    <x v="1"/>
  </r>
  <r>
    <x v="35"/>
    <x v="26"/>
    <x v="0"/>
    <x v="0"/>
    <x v="1"/>
    <n v="32"/>
    <n v="190.3"/>
    <n v="97"/>
    <n v="32.35"/>
    <n v="279"/>
    <n v="77"/>
    <n v="23.72"/>
    <n v="133.80000000000001"/>
    <n v="117"/>
    <n v="6.02"/>
    <n v="8.4"/>
    <n v="3"/>
    <n v="2.27"/>
    <x v="3"/>
    <x v="0"/>
    <n v="0"/>
    <n v="0"/>
    <n v="1"/>
    <x v="0"/>
    <x v="1"/>
    <x v="1"/>
  </r>
  <r>
    <x v="41"/>
    <x v="26"/>
    <x v="2"/>
    <x v="0"/>
    <x v="0"/>
    <n v="0"/>
    <n v="226.3"/>
    <n v="95"/>
    <n v="38.47"/>
    <n v="274.3"/>
    <n v="109"/>
    <n v="23.32"/>
    <n v="242.7"/>
    <n v="119"/>
    <n v="10.92"/>
    <n v="8.1999999999999993"/>
    <n v="3"/>
    <n v="2.21"/>
    <x v="3"/>
    <x v="1"/>
    <n v="1"/>
    <n v="0"/>
    <n v="0"/>
    <x v="0"/>
    <x v="1"/>
    <x v="1"/>
  </r>
  <r>
    <x v="13"/>
    <x v="26"/>
    <x v="1"/>
    <x v="0"/>
    <x v="0"/>
    <n v="0"/>
    <n v="82.6"/>
    <n v="105"/>
    <n v="14.04"/>
    <n v="204"/>
    <n v="99"/>
    <n v="17.34"/>
    <n v="224.2"/>
    <n v="122"/>
    <n v="10.09"/>
    <n v="9.1"/>
    <n v="4"/>
    <n v="2.46"/>
    <x v="0"/>
    <x v="0"/>
    <n v="0"/>
    <n v="0"/>
    <n v="0"/>
    <x v="0"/>
    <x v="1"/>
    <x v="1"/>
  </r>
  <r>
    <x v="30"/>
    <x v="27"/>
    <x v="1"/>
    <x v="0"/>
    <x v="0"/>
    <n v="0"/>
    <n v="225.7"/>
    <n v="70"/>
    <n v="38.369999999999997"/>
    <n v="206.9"/>
    <n v="90"/>
    <n v="17.59"/>
    <n v="167.9"/>
    <n v="88"/>
    <n v="7.56"/>
    <n v="13.8"/>
    <n v="3"/>
    <n v="3.73"/>
    <x v="0"/>
    <x v="0"/>
    <n v="0"/>
    <n v="0"/>
    <n v="0"/>
    <x v="0"/>
    <x v="0"/>
    <x v="1"/>
  </r>
  <r>
    <x v="3"/>
    <x v="27"/>
    <x v="2"/>
    <x v="0"/>
    <x v="0"/>
    <n v="0"/>
    <n v="180.8"/>
    <n v="109"/>
    <n v="30.74"/>
    <n v="288.8"/>
    <n v="58"/>
    <n v="24.55"/>
    <n v="191.9"/>
    <n v="91"/>
    <n v="8.64"/>
    <n v="14.1"/>
    <n v="6"/>
    <n v="3.81"/>
    <x v="3"/>
    <x v="0"/>
    <n v="0"/>
    <n v="0"/>
    <n v="0"/>
    <x v="0"/>
    <x v="0"/>
    <x v="1"/>
  </r>
  <r>
    <x v="45"/>
    <x v="27"/>
    <x v="0"/>
    <x v="0"/>
    <x v="0"/>
    <n v="0"/>
    <n v="168.2"/>
    <n v="87"/>
    <n v="28.59"/>
    <n v="161.69999999999999"/>
    <n v="92"/>
    <n v="13.74"/>
    <n v="192.4"/>
    <n v="112"/>
    <n v="8.66"/>
    <n v="10.1"/>
    <n v="3"/>
    <n v="2.73"/>
    <x v="2"/>
    <x v="0"/>
    <n v="0"/>
    <n v="0"/>
    <n v="0"/>
    <x v="0"/>
    <x v="1"/>
    <x v="0"/>
  </r>
  <r>
    <x v="38"/>
    <x v="27"/>
    <x v="0"/>
    <x v="0"/>
    <x v="0"/>
    <n v="0"/>
    <n v="236.8"/>
    <n v="102"/>
    <n v="40.26"/>
    <n v="167.1"/>
    <n v="87"/>
    <n v="14.2"/>
    <n v="280.2"/>
    <n v="115"/>
    <n v="12.61"/>
    <n v="9.6999999999999993"/>
    <n v="3"/>
    <n v="2.62"/>
    <x v="2"/>
    <x v="0"/>
    <n v="0"/>
    <n v="0"/>
    <n v="0"/>
    <x v="0"/>
    <x v="1"/>
    <x v="0"/>
  </r>
  <r>
    <x v="39"/>
    <x v="27"/>
    <x v="0"/>
    <x v="0"/>
    <x v="0"/>
    <n v="0"/>
    <n v="159.69999999999999"/>
    <n v="79"/>
    <n v="27.15"/>
    <n v="216.7"/>
    <n v="131"/>
    <n v="18.420000000000002"/>
    <n v="206.7"/>
    <n v="116"/>
    <n v="9.3000000000000007"/>
    <n v="9.3000000000000007"/>
    <n v="3"/>
    <n v="2.5099999999999998"/>
    <x v="3"/>
    <x v="0"/>
    <n v="0"/>
    <n v="0"/>
    <n v="0"/>
    <x v="0"/>
    <x v="1"/>
    <x v="1"/>
  </r>
  <r>
    <x v="23"/>
    <x v="27"/>
    <x v="0"/>
    <x v="0"/>
    <x v="0"/>
    <n v="0"/>
    <n v="121.7"/>
    <n v="48"/>
    <n v="20.69"/>
    <n v="125.8"/>
    <n v="112"/>
    <n v="10.69"/>
    <n v="261.60000000000002"/>
    <n v="122"/>
    <n v="11.77"/>
    <n v="8.3000000000000007"/>
    <n v="2"/>
    <n v="2.2400000000000002"/>
    <x v="6"/>
    <x v="1"/>
    <n v="1"/>
    <n v="0"/>
    <n v="0"/>
    <x v="0"/>
    <x v="1"/>
    <x v="0"/>
  </r>
  <r>
    <x v="7"/>
    <x v="27"/>
    <x v="0"/>
    <x v="0"/>
    <x v="0"/>
    <n v="0"/>
    <n v="187.8"/>
    <n v="94"/>
    <n v="31.93"/>
    <n v="248.6"/>
    <n v="86"/>
    <n v="21.13"/>
    <n v="208.8"/>
    <n v="124"/>
    <n v="9.4"/>
    <n v="10.6"/>
    <n v="5"/>
    <n v="2.86"/>
    <x v="1"/>
    <x v="0"/>
    <n v="0"/>
    <n v="0"/>
    <n v="0"/>
    <x v="0"/>
    <x v="0"/>
    <x v="1"/>
  </r>
  <r>
    <x v="5"/>
    <x v="27"/>
    <x v="0"/>
    <x v="0"/>
    <x v="0"/>
    <n v="0"/>
    <n v="171.2"/>
    <n v="90"/>
    <n v="29.1"/>
    <n v="173.9"/>
    <n v="65"/>
    <n v="14.78"/>
    <n v="210.5"/>
    <n v="139"/>
    <n v="9.4700000000000006"/>
    <n v="14"/>
    <n v="4"/>
    <n v="3.78"/>
    <x v="3"/>
    <x v="0"/>
    <n v="0"/>
    <n v="0"/>
    <n v="0"/>
    <x v="0"/>
    <x v="0"/>
    <x v="0"/>
  </r>
  <r>
    <x v="38"/>
    <x v="28"/>
    <x v="0"/>
    <x v="0"/>
    <x v="1"/>
    <n v="38"/>
    <n v="149.4"/>
    <n v="93"/>
    <n v="25.4"/>
    <n v="189.8"/>
    <n v="96"/>
    <n v="16.13"/>
    <n v="127.4"/>
    <n v="71"/>
    <n v="5.73"/>
    <n v="6"/>
    <n v="3"/>
    <n v="1.62"/>
    <x v="0"/>
    <x v="0"/>
    <n v="0"/>
    <n v="0"/>
    <n v="1"/>
    <x v="0"/>
    <x v="1"/>
    <x v="0"/>
  </r>
  <r>
    <x v="15"/>
    <x v="28"/>
    <x v="2"/>
    <x v="0"/>
    <x v="0"/>
    <n v="0"/>
    <n v="195.6"/>
    <n v="71"/>
    <n v="33.25"/>
    <n v="126.4"/>
    <n v="74"/>
    <n v="10.74"/>
    <n v="148.6"/>
    <n v="87"/>
    <n v="6.69"/>
    <n v="14.2"/>
    <n v="4"/>
    <n v="3.83"/>
    <x v="0"/>
    <x v="0"/>
    <n v="0"/>
    <n v="0"/>
    <n v="0"/>
    <x v="0"/>
    <x v="0"/>
    <x v="0"/>
  </r>
  <r>
    <x v="29"/>
    <x v="28"/>
    <x v="0"/>
    <x v="0"/>
    <x v="0"/>
    <n v="0"/>
    <n v="157.4"/>
    <n v="122"/>
    <n v="26.76"/>
    <n v="145"/>
    <n v="75"/>
    <n v="12.33"/>
    <n v="281.8"/>
    <n v="92"/>
    <n v="12.68"/>
    <n v="9.3000000000000007"/>
    <n v="2"/>
    <n v="2.5099999999999998"/>
    <x v="0"/>
    <x v="0"/>
    <n v="0"/>
    <n v="0"/>
    <n v="0"/>
    <x v="0"/>
    <x v="1"/>
    <x v="0"/>
  </r>
  <r>
    <x v="40"/>
    <x v="28"/>
    <x v="1"/>
    <x v="0"/>
    <x v="0"/>
    <n v="0"/>
    <n v="196.8"/>
    <n v="81"/>
    <n v="33.46"/>
    <n v="168"/>
    <n v="110"/>
    <n v="14.28"/>
    <n v="132.6"/>
    <n v="98"/>
    <n v="5.97"/>
    <n v="12.7"/>
    <n v="7"/>
    <n v="3.43"/>
    <x v="3"/>
    <x v="0"/>
    <n v="0"/>
    <n v="0"/>
    <n v="0"/>
    <x v="0"/>
    <x v="0"/>
    <x v="0"/>
  </r>
  <r>
    <x v="8"/>
    <x v="28"/>
    <x v="0"/>
    <x v="0"/>
    <x v="0"/>
    <n v="0"/>
    <n v="163.69999999999999"/>
    <n v="109"/>
    <n v="27.83"/>
    <n v="207.3"/>
    <n v="88"/>
    <n v="17.62"/>
    <n v="266.2"/>
    <n v="101"/>
    <n v="11.98"/>
    <n v="10.4"/>
    <n v="2"/>
    <n v="2.81"/>
    <x v="0"/>
    <x v="0"/>
    <n v="0"/>
    <n v="0"/>
    <n v="0"/>
    <x v="0"/>
    <x v="0"/>
    <x v="1"/>
  </r>
  <r>
    <x v="40"/>
    <x v="28"/>
    <x v="0"/>
    <x v="1"/>
    <x v="1"/>
    <n v="37"/>
    <n v="235"/>
    <n v="101"/>
    <n v="39.950000000000003"/>
    <n v="183.3"/>
    <n v="79"/>
    <n v="15.58"/>
    <n v="139.80000000000001"/>
    <n v="106"/>
    <n v="6.29"/>
    <n v="5.7"/>
    <n v="7"/>
    <n v="1.54"/>
    <x v="3"/>
    <x v="0"/>
    <n v="0"/>
    <n v="1"/>
    <n v="1"/>
    <x v="0"/>
    <x v="1"/>
    <x v="0"/>
  </r>
  <r>
    <x v="0"/>
    <x v="28"/>
    <x v="2"/>
    <x v="0"/>
    <x v="0"/>
    <n v="0"/>
    <n v="313.2"/>
    <n v="103"/>
    <n v="53.24"/>
    <n v="216.3"/>
    <n v="151"/>
    <n v="18.39"/>
    <n v="218.4"/>
    <n v="106"/>
    <n v="9.83"/>
    <n v="12.8"/>
    <n v="4"/>
    <n v="3.46"/>
    <x v="3"/>
    <x v="1"/>
    <n v="1"/>
    <n v="0"/>
    <n v="0"/>
    <x v="0"/>
    <x v="0"/>
    <x v="1"/>
  </r>
  <r>
    <x v="4"/>
    <x v="28"/>
    <x v="0"/>
    <x v="0"/>
    <x v="0"/>
    <n v="0"/>
    <n v="262"/>
    <n v="112"/>
    <n v="44.54"/>
    <n v="82.7"/>
    <n v="60"/>
    <n v="7.03"/>
    <n v="195.1"/>
    <n v="120"/>
    <n v="8.7799999999999994"/>
    <n v="10.7"/>
    <n v="5"/>
    <n v="2.89"/>
    <x v="0"/>
    <x v="0"/>
    <n v="0"/>
    <n v="0"/>
    <n v="0"/>
    <x v="0"/>
    <x v="0"/>
    <x v="0"/>
  </r>
  <r>
    <x v="44"/>
    <x v="28"/>
    <x v="2"/>
    <x v="0"/>
    <x v="0"/>
    <n v="0"/>
    <n v="182.1"/>
    <n v="92"/>
    <n v="30.96"/>
    <n v="180.4"/>
    <n v="91"/>
    <n v="15.33"/>
    <n v="206.4"/>
    <n v="128"/>
    <n v="9.2899999999999991"/>
    <n v="7.2"/>
    <n v="2"/>
    <n v="1.94"/>
    <x v="3"/>
    <x v="0"/>
    <n v="0"/>
    <n v="0"/>
    <n v="0"/>
    <x v="0"/>
    <x v="1"/>
    <x v="0"/>
  </r>
  <r>
    <x v="10"/>
    <x v="29"/>
    <x v="2"/>
    <x v="0"/>
    <x v="0"/>
    <n v="0"/>
    <n v="162.30000000000001"/>
    <n v="96"/>
    <n v="27.59"/>
    <n v="244"/>
    <n v="122"/>
    <n v="20.74"/>
    <n v="180.1"/>
    <n v="89"/>
    <n v="8.1"/>
    <n v="9.1"/>
    <n v="4"/>
    <n v="2.46"/>
    <x v="3"/>
    <x v="0"/>
    <n v="0"/>
    <n v="0"/>
    <n v="0"/>
    <x v="0"/>
    <x v="1"/>
    <x v="1"/>
  </r>
  <r>
    <x v="41"/>
    <x v="29"/>
    <x v="0"/>
    <x v="0"/>
    <x v="0"/>
    <n v="0"/>
    <n v="247.4"/>
    <n v="107"/>
    <n v="42.06"/>
    <n v="175.9"/>
    <n v="76"/>
    <n v="14.95"/>
    <n v="287.39999999999998"/>
    <n v="90"/>
    <n v="12.93"/>
    <n v="11.3"/>
    <n v="2"/>
    <n v="3.05"/>
    <x v="1"/>
    <x v="0"/>
    <n v="0"/>
    <n v="0"/>
    <n v="0"/>
    <x v="0"/>
    <x v="0"/>
    <x v="0"/>
  </r>
  <r>
    <x v="4"/>
    <x v="29"/>
    <x v="0"/>
    <x v="0"/>
    <x v="0"/>
    <n v="0"/>
    <n v="169.9"/>
    <n v="144"/>
    <n v="28.88"/>
    <n v="225.2"/>
    <n v="118"/>
    <n v="19.14"/>
    <n v="169.7"/>
    <n v="93"/>
    <n v="7.64"/>
    <n v="11.4"/>
    <n v="7"/>
    <n v="3.08"/>
    <x v="0"/>
    <x v="0"/>
    <n v="0"/>
    <n v="0"/>
    <n v="0"/>
    <x v="0"/>
    <x v="0"/>
    <x v="1"/>
  </r>
  <r>
    <x v="34"/>
    <x v="29"/>
    <x v="1"/>
    <x v="0"/>
    <x v="0"/>
    <n v="0"/>
    <n v="54"/>
    <n v="68"/>
    <n v="9.18"/>
    <n v="179.3"/>
    <n v="96"/>
    <n v="15.24"/>
    <n v="247.2"/>
    <n v="101"/>
    <n v="11.12"/>
    <n v="10.199999999999999"/>
    <n v="8"/>
    <n v="2.75"/>
    <x v="0"/>
    <x v="0"/>
    <n v="0"/>
    <n v="0"/>
    <n v="0"/>
    <x v="0"/>
    <x v="1"/>
    <x v="0"/>
  </r>
  <r>
    <x v="8"/>
    <x v="29"/>
    <x v="0"/>
    <x v="0"/>
    <x v="1"/>
    <n v="30"/>
    <n v="217.4"/>
    <n v="74"/>
    <n v="36.96"/>
    <n v="213.8"/>
    <n v="86"/>
    <n v="18.170000000000002"/>
    <n v="227.2"/>
    <n v="104"/>
    <n v="10.220000000000001"/>
    <n v="6.6"/>
    <n v="3"/>
    <n v="1.78"/>
    <x v="1"/>
    <x v="0"/>
    <n v="0"/>
    <n v="0"/>
    <n v="1"/>
    <x v="0"/>
    <x v="1"/>
    <x v="1"/>
  </r>
  <r>
    <x v="39"/>
    <x v="29"/>
    <x v="0"/>
    <x v="0"/>
    <x v="0"/>
    <n v="0"/>
    <n v="195.2"/>
    <n v="100"/>
    <n v="33.18"/>
    <n v="179.8"/>
    <n v="95"/>
    <n v="15.28"/>
    <n v="298.3"/>
    <n v="115"/>
    <n v="13.42"/>
    <n v="11.5"/>
    <n v="4"/>
    <n v="3.11"/>
    <x v="0"/>
    <x v="0"/>
    <n v="0"/>
    <n v="0"/>
    <n v="0"/>
    <x v="0"/>
    <x v="0"/>
    <x v="0"/>
  </r>
  <r>
    <x v="34"/>
    <x v="29"/>
    <x v="1"/>
    <x v="0"/>
    <x v="0"/>
    <n v="0"/>
    <n v="112.9"/>
    <n v="81"/>
    <n v="19.190000000000001"/>
    <n v="224.8"/>
    <n v="68"/>
    <n v="19.11"/>
    <n v="188.4"/>
    <n v="122"/>
    <n v="8.48"/>
    <n v="11.3"/>
    <n v="7"/>
    <n v="3.05"/>
    <x v="4"/>
    <x v="1"/>
    <n v="1"/>
    <n v="0"/>
    <n v="0"/>
    <x v="0"/>
    <x v="0"/>
    <x v="1"/>
  </r>
  <r>
    <x v="31"/>
    <x v="29"/>
    <x v="1"/>
    <x v="0"/>
    <x v="0"/>
    <n v="0"/>
    <n v="137.6"/>
    <n v="108"/>
    <n v="23.39"/>
    <n v="162"/>
    <n v="80"/>
    <n v="13.77"/>
    <n v="187.7"/>
    <n v="126"/>
    <n v="8.4499999999999993"/>
    <n v="5.8"/>
    <n v="10"/>
    <n v="1.57"/>
    <x v="2"/>
    <x v="0"/>
    <n v="0"/>
    <n v="0"/>
    <n v="0"/>
    <x v="0"/>
    <x v="1"/>
    <x v="0"/>
  </r>
  <r>
    <x v="43"/>
    <x v="29"/>
    <x v="2"/>
    <x v="0"/>
    <x v="0"/>
    <n v="0"/>
    <n v="227.4"/>
    <n v="88"/>
    <n v="38.659999999999997"/>
    <n v="182.5"/>
    <n v="100"/>
    <n v="15.51"/>
    <n v="191.7"/>
    <n v="134"/>
    <n v="8.6300000000000008"/>
    <n v="12.5"/>
    <n v="3"/>
    <n v="3.38"/>
    <x v="1"/>
    <x v="0"/>
    <n v="0"/>
    <n v="0"/>
    <n v="0"/>
    <x v="0"/>
    <x v="0"/>
    <x v="0"/>
  </r>
  <r>
    <x v="46"/>
    <x v="29"/>
    <x v="2"/>
    <x v="0"/>
    <x v="0"/>
    <n v="0"/>
    <n v="145"/>
    <n v="76"/>
    <n v="24.65"/>
    <n v="240.7"/>
    <n v="112"/>
    <n v="20.46"/>
    <n v="197.1"/>
    <n v="134"/>
    <n v="8.8699999999999992"/>
    <n v="7.1"/>
    <n v="4"/>
    <n v="1.92"/>
    <x v="2"/>
    <x v="0"/>
    <n v="0"/>
    <n v="0"/>
    <n v="0"/>
    <x v="0"/>
    <x v="1"/>
    <x v="1"/>
  </r>
  <r>
    <x v="42"/>
    <x v="30"/>
    <x v="2"/>
    <x v="0"/>
    <x v="0"/>
    <n v="0"/>
    <n v="165.4"/>
    <n v="84"/>
    <n v="28.12"/>
    <n v="203.7"/>
    <n v="107"/>
    <n v="17.309999999999999"/>
    <n v="201.7"/>
    <n v="65"/>
    <n v="9.08"/>
    <n v="8.1999999999999993"/>
    <n v="1"/>
    <n v="2.21"/>
    <x v="0"/>
    <x v="0"/>
    <n v="0"/>
    <n v="0"/>
    <n v="0"/>
    <x v="0"/>
    <x v="1"/>
    <x v="1"/>
  </r>
  <r>
    <x v="21"/>
    <x v="30"/>
    <x v="1"/>
    <x v="0"/>
    <x v="1"/>
    <n v="28"/>
    <n v="171.8"/>
    <n v="116"/>
    <n v="29.21"/>
    <n v="240.7"/>
    <n v="125"/>
    <n v="20.46"/>
    <n v="245.5"/>
    <n v="80"/>
    <n v="11.05"/>
    <n v="10.6"/>
    <n v="7"/>
    <n v="2.86"/>
    <x v="0"/>
    <x v="0"/>
    <n v="0"/>
    <n v="0"/>
    <n v="1"/>
    <x v="0"/>
    <x v="0"/>
    <x v="1"/>
  </r>
  <r>
    <x v="47"/>
    <x v="30"/>
    <x v="0"/>
    <x v="0"/>
    <x v="0"/>
    <n v="0"/>
    <n v="97.5"/>
    <n v="129"/>
    <n v="16.579999999999998"/>
    <n v="260.39999999999998"/>
    <n v="78"/>
    <n v="22.13"/>
    <n v="88.7"/>
    <n v="100"/>
    <n v="3.99"/>
    <n v="7"/>
    <n v="5"/>
    <n v="1.89"/>
    <x v="0"/>
    <x v="0"/>
    <n v="0"/>
    <n v="0"/>
    <n v="0"/>
    <x v="0"/>
    <x v="1"/>
    <x v="1"/>
  </r>
  <r>
    <x v="8"/>
    <x v="30"/>
    <x v="1"/>
    <x v="0"/>
    <x v="0"/>
    <n v="0"/>
    <n v="229.1"/>
    <n v="120"/>
    <n v="38.950000000000003"/>
    <n v="172.4"/>
    <n v="79"/>
    <n v="14.65"/>
    <n v="243.6"/>
    <n v="102"/>
    <n v="10.96"/>
    <n v="11"/>
    <n v="4"/>
    <n v="2.97"/>
    <x v="2"/>
    <x v="0"/>
    <n v="0"/>
    <n v="0"/>
    <n v="0"/>
    <x v="0"/>
    <x v="0"/>
    <x v="0"/>
  </r>
  <r>
    <x v="29"/>
    <x v="30"/>
    <x v="0"/>
    <x v="0"/>
    <x v="0"/>
    <n v="0"/>
    <n v="142.9"/>
    <n v="67"/>
    <n v="24.29"/>
    <n v="109.7"/>
    <n v="72"/>
    <n v="9.32"/>
    <n v="293.60000000000002"/>
    <n v="112"/>
    <n v="13.21"/>
    <n v="11.5"/>
    <n v="6"/>
    <n v="3.11"/>
    <x v="1"/>
    <x v="0"/>
    <n v="0"/>
    <n v="0"/>
    <n v="0"/>
    <x v="0"/>
    <x v="0"/>
    <x v="0"/>
  </r>
  <r>
    <x v="32"/>
    <x v="30"/>
    <x v="0"/>
    <x v="0"/>
    <x v="1"/>
    <n v="28"/>
    <n v="210.5"/>
    <n v="101"/>
    <n v="35.79"/>
    <n v="250.5"/>
    <n v="86"/>
    <n v="21.29"/>
    <n v="241.6"/>
    <n v="125"/>
    <n v="10.87"/>
    <n v="11.5"/>
    <n v="2"/>
    <n v="3.11"/>
    <x v="0"/>
    <x v="0"/>
    <n v="0"/>
    <n v="0"/>
    <n v="1"/>
    <x v="0"/>
    <x v="0"/>
    <x v="1"/>
  </r>
  <r>
    <x v="31"/>
    <x v="30"/>
    <x v="0"/>
    <x v="0"/>
    <x v="1"/>
    <n v="31"/>
    <n v="100.1"/>
    <n v="54"/>
    <n v="17.02"/>
    <n v="246.3"/>
    <n v="97"/>
    <n v="20.94"/>
    <n v="255"/>
    <n v="131"/>
    <n v="11.48"/>
    <n v="5.9"/>
    <n v="3"/>
    <n v="1.59"/>
    <x v="1"/>
    <x v="0"/>
    <n v="0"/>
    <n v="0"/>
    <n v="1"/>
    <x v="0"/>
    <x v="1"/>
    <x v="1"/>
  </r>
  <r>
    <x v="26"/>
    <x v="31"/>
    <x v="2"/>
    <x v="0"/>
    <x v="0"/>
    <n v="0"/>
    <n v="230.9"/>
    <n v="87"/>
    <n v="39.25"/>
    <n v="187.4"/>
    <n v="90"/>
    <n v="15.93"/>
    <n v="154"/>
    <n v="53"/>
    <n v="6.93"/>
    <n v="6.3"/>
    <n v="2"/>
    <n v="1.7"/>
    <x v="1"/>
    <x v="0"/>
    <n v="0"/>
    <n v="0"/>
    <n v="0"/>
    <x v="0"/>
    <x v="1"/>
    <x v="0"/>
  </r>
  <r>
    <x v="7"/>
    <x v="31"/>
    <x v="1"/>
    <x v="0"/>
    <x v="0"/>
    <n v="0"/>
    <n v="171.2"/>
    <n v="82"/>
    <n v="29.1"/>
    <n v="185.6"/>
    <n v="102"/>
    <n v="15.78"/>
    <n v="203.3"/>
    <n v="64"/>
    <n v="9.15"/>
    <n v="10.199999999999999"/>
    <n v="7"/>
    <n v="2.75"/>
    <x v="0"/>
    <x v="0"/>
    <n v="0"/>
    <n v="0"/>
    <n v="0"/>
    <x v="0"/>
    <x v="1"/>
    <x v="0"/>
  </r>
  <r>
    <x v="18"/>
    <x v="31"/>
    <x v="0"/>
    <x v="0"/>
    <x v="0"/>
    <n v="0"/>
    <n v="103.6"/>
    <n v="78"/>
    <n v="17.61"/>
    <n v="238.5"/>
    <n v="115"/>
    <n v="20.27"/>
    <n v="186.9"/>
    <n v="70"/>
    <n v="8.41"/>
    <n v="11"/>
    <n v="4"/>
    <n v="2.97"/>
    <x v="3"/>
    <x v="0"/>
    <n v="0"/>
    <n v="0"/>
    <n v="0"/>
    <x v="0"/>
    <x v="0"/>
    <x v="1"/>
  </r>
  <r>
    <x v="30"/>
    <x v="31"/>
    <x v="2"/>
    <x v="0"/>
    <x v="0"/>
    <n v="0"/>
    <n v="230.7"/>
    <n v="122"/>
    <n v="39.22"/>
    <n v="204.7"/>
    <n v="134"/>
    <n v="17.399999999999999"/>
    <n v="142"/>
    <n v="86"/>
    <n v="6.39"/>
    <n v="8.6999999999999993"/>
    <n v="3"/>
    <n v="2.35"/>
    <x v="3"/>
    <x v="0"/>
    <n v="0"/>
    <n v="0"/>
    <n v="0"/>
    <x v="0"/>
    <x v="1"/>
    <x v="1"/>
  </r>
  <r>
    <x v="10"/>
    <x v="31"/>
    <x v="1"/>
    <x v="0"/>
    <x v="1"/>
    <n v="26"/>
    <n v="266.7"/>
    <n v="109"/>
    <n v="45.34"/>
    <n v="232.3"/>
    <n v="107"/>
    <n v="19.75"/>
    <n v="212.8"/>
    <n v="98"/>
    <n v="9.58"/>
    <n v="16.3"/>
    <n v="4"/>
    <n v="4.4000000000000004"/>
    <x v="0"/>
    <x v="0"/>
    <n v="0"/>
    <n v="0"/>
    <n v="1"/>
    <x v="0"/>
    <x v="0"/>
    <x v="1"/>
  </r>
  <r>
    <x v="39"/>
    <x v="31"/>
    <x v="1"/>
    <x v="0"/>
    <x v="0"/>
    <n v="0"/>
    <n v="157.9"/>
    <n v="88"/>
    <n v="26.84"/>
    <n v="180.8"/>
    <n v="132"/>
    <n v="15.37"/>
    <n v="132.5"/>
    <n v="102"/>
    <n v="5.96"/>
    <n v="12.8"/>
    <n v="3"/>
    <n v="3.46"/>
    <x v="0"/>
    <x v="0"/>
    <n v="0"/>
    <n v="0"/>
    <n v="0"/>
    <x v="0"/>
    <x v="0"/>
    <x v="0"/>
  </r>
  <r>
    <x v="21"/>
    <x v="31"/>
    <x v="0"/>
    <x v="0"/>
    <x v="0"/>
    <n v="0"/>
    <n v="164.8"/>
    <n v="98"/>
    <n v="28.02"/>
    <n v="229.9"/>
    <n v="96"/>
    <n v="19.54"/>
    <n v="167.3"/>
    <n v="108"/>
    <n v="7.53"/>
    <n v="14.8"/>
    <n v="2"/>
    <n v="4"/>
    <x v="3"/>
    <x v="0"/>
    <n v="0"/>
    <n v="0"/>
    <n v="0"/>
    <x v="0"/>
    <x v="0"/>
    <x v="1"/>
  </r>
  <r>
    <x v="40"/>
    <x v="31"/>
    <x v="0"/>
    <x v="0"/>
    <x v="1"/>
    <n v="31"/>
    <n v="232.8"/>
    <n v="97"/>
    <n v="39.58"/>
    <n v="183.5"/>
    <n v="111"/>
    <n v="15.6"/>
    <n v="206.8"/>
    <n v="111"/>
    <n v="9.31"/>
    <n v="13"/>
    <n v="2"/>
    <n v="3.51"/>
    <x v="1"/>
    <x v="0"/>
    <n v="0"/>
    <n v="0"/>
    <n v="1"/>
    <x v="0"/>
    <x v="0"/>
    <x v="0"/>
  </r>
  <r>
    <x v="14"/>
    <x v="31"/>
    <x v="0"/>
    <x v="1"/>
    <x v="0"/>
    <n v="0"/>
    <n v="265.5"/>
    <n v="75"/>
    <n v="45.14"/>
    <n v="119.7"/>
    <n v="77"/>
    <n v="10.17"/>
    <n v="169.9"/>
    <n v="128"/>
    <n v="7.65"/>
    <n v="14.8"/>
    <n v="6"/>
    <n v="4"/>
    <x v="3"/>
    <x v="1"/>
    <n v="1"/>
    <n v="1"/>
    <n v="0"/>
    <x v="0"/>
    <x v="0"/>
    <x v="0"/>
  </r>
  <r>
    <x v="12"/>
    <x v="31"/>
    <x v="2"/>
    <x v="0"/>
    <x v="1"/>
    <n v="26"/>
    <n v="243.5"/>
    <n v="137"/>
    <n v="41.4"/>
    <n v="236.8"/>
    <n v="108"/>
    <n v="20.13"/>
    <n v="173.3"/>
    <n v="149"/>
    <n v="7.8"/>
    <n v="9"/>
    <n v="9"/>
    <n v="2.4300000000000002"/>
    <x v="0"/>
    <x v="0"/>
    <n v="0"/>
    <n v="0"/>
    <n v="1"/>
    <x v="0"/>
    <x v="1"/>
    <x v="1"/>
  </r>
  <r>
    <x v="7"/>
    <x v="32"/>
    <x v="0"/>
    <x v="0"/>
    <x v="0"/>
    <n v="0"/>
    <n v="213.9"/>
    <n v="88"/>
    <n v="36.36"/>
    <n v="239.8"/>
    <n v="119"/>
    <n v="20.38"/>
    <n v="148.69999999999999"/>
    <n v="71"/>
    <n v="6.69"/>
    <n v="9.8000000000000007"/>
    <n v="14"/>
    <n v="2.65"/>
    <x v="3"/>
    <x v="0"/>
    <n v="0"/>
    <n v="0"/>
    <n v="0"/>
    <x v="0"/>
    <x v="1"/>
    <x v="1"/>
  </r>
  <r>
    <x v="5"/>
    <x v="32"/>
    <x v="0"/>
    <x v="0"/>
    <x v="1"/>
    <n v="29"/>
    <n v="157.4"/>
    <n v="99"/>
    <n v="26.76"/>
    <n v="117.9"/>
    <n v="80"/>
    <n v="10.02"/>
    <n v="279.2"/>
    <n v="79"/>
    <n v="12.56"/>
    <n v="13.9"/>
    <n v="11"/>
    <n v="3.75"/>
    <x v="4"/>
    <x v="1"/>
    <n v="1"/>
    <n v="0"/>
    <n v="1"/>
    <x v="0"/>
    <x v="0"/>
    <x v="0"/>
  </r>
  <r>
    <x v="31"/>
    <x v="32"/>
    <x v="2"/>
    <x v="0"/>
    <x v="0"/>
    <n v="0"/>
    <n v="182.5"/>
    <n v="65"/>
    <n v="31.03"/>
    <n v="232.1"/>
    <n v="96"/>
    <n v="19.73"/>
    <n v="149.19999999999999"/>
    <n v="82"/>
    <n v="6.71"/>
    <n v="7.5"/>
    <n v="2"/>
    <n v="2.0299999999999998"/>
    <x v="3"/>
    <x v="0"/>
    <n v="0"/>
    <n v="0"/>
    <n v="0"/>
    <x v="0"/>
    <x v="1"/>
    <x v="1"/>
  </r>
  <r>
    <x v="37"/>
    <x v="32"/>
    <x v="1"/>
    <x v="0"/>
    <x v="0"/>
    <n v="0"/>
    <n v="159.5"/>
    <n v="115"/>
    <n v="27.12"/>
    <n v="195.4"/>
    <n v="118"/>
    <n v="16.61"/>
    <n v="102.4"/>
    <n v="86"/>
    <n v="4.6100000000000003"/>
    <n v="7.1"/>
    <n v="7"/>
    <n v="1.92"/>
    <x v="0"/>
    <x v="0"/>
    <n v="0"/>
    <n v="0"/>
    <n v="0"/>
    <x v="0"/>
    <x v="1"/>
    <x v="0"/>
  </r>
  <r>
    <x v="14"/>
    <x v="32"/>
    <x v="1"/>
    <x v="0"/>
    <x v="0"/>
    <n v="0"/>
    <n v="251.9"/>
    <n v="81"/>
    <n v="42.82"/>
    <n v="194.6"/>
    <n v="96"/>
    <n v="16.54"/>
    <n v="211.2"/>
    <n v="87"/>
    <n v="9.5"/>
    <n v="8.4"/>
    <n v="3"/>
    <n v="2.27"/>
    <x v="3"/>
    <x v="0"/>
    <n v="0"/>
    <n v="0"/>
    <n v="0"/>
    <x v="0"/>
    <x v="1"/>
    <x v="0"/>
  </r>
  <r>
    <x v="30"/>
    <x v="32"/>
    <x v="0"/>
    <x v="1"/>
    <x v="0"/>
    <n v="0"/>
    <n v="247.1"/>
    <n v="114"/>
    <n v="42.01"/>
    <n v="146.5"/>
    <n v="110"/>
    <n v="12.45"/>
    <n v="208.9"/>
    <n v="94"/>
    <n v="9.4"/>
    <n v="10.6"/>
    <n v="2"/>
    <n v="2.86"/>
    <x v="4"/>
    <x v="1"/>
    <n v="1"/>
    <n v="1"/>
    <n v="0"/>
    <x v="0"/>
    <x v="0"/>
    <x v="0"/>
  </r>
  <r>
    <x v="3"/>
    <x v="32"/>
    <x v="0"/>
    <x v="0"/>
    <x v="0"/>
    <n v="0"/>
    <n v="184.4"/>
    <n v="111"/>
    <n v="31.35"/>
    <n v="203.8"/>
    <n v="110"/>
    <n v="17.32"/>
    <n v="237.4"/>
    <n v="100"/>
    <n v="10.68"/>
    <n v="9.3000000000000007"/>
    <n v="5"/>
    <n v="2.5099999999999998"/>
    <x v="2"/>
    <x v="0"/>
    <n v="0"/>
    <n v="0"/>
    <n v="0"/>
    <x v="0"/>
    <x v="1"/>
    <x v="1"/>
  </r>
  <r>
    <x v="2"/>
    <x v="32"/>
    <x v="0"/>
    <x v="0"/>
    <x v="1"/>
    <n v="35"/>
    <n v="186.8"/>
    <n v="124"/>
    <n v="31.76"/>
    <n v="261"/>
    <n v="69"/>
    <n v="22.19"/>
    <n v="317.8"/>
    <n v="103"/>
    <n v="14.3"/>
    <n v="15"/>
    <n v="5"/>
    <n v="4.05"/>
    <x v="1"/>
    <x v="0"/>
    <n v="0"/>
    <n v="0"/>
    <n v="1"/>
    <x v="0"/>
    <x v="0"/>
    <x v="1"/>
  </r>
  <r>
    <x v="14"/>
    <x v="32"/>
    <x v="0"/>
    <x v="1"/>
    <x v="0"/>
    <n v="0"/>
    <n v="164"/>
    <n v="99"/>
    <n v="27.88"/>
    <n v="153.1"/>
    <n v="102"/>
    <n v="13.01"/>
    <n v="123.8"/>
    <n v="104"/>
    <n v="5.57"/>
    <n v="6.4"/>
    <n v="4"/>
    <n v="1.73"/>
    <x v="1"/>
    <x v="0"/>
    <n v="0"/>
    <n v="1"/>
    <n v="0"/>
    <x v="0"/>
    <x v="1"/>
    <x v="0"/>
  </r>
  <r>
    <x v="38"/>
    <x v="32"/>
    <x v="2"/>
    <x v="0"/>
    <x v="1"/>
    <n v="16"/>
    <n v="125.1"/>
    <n v="56"/>
    <n v="21.27"/>
    <n v="246.6"/>
    <n v="140"/>
    <n v="20.96"/>
    <n v="235.4"/>
    <n v="109"/>
    <n v="10.59"/>
    <n v="12.1"/>
    <n v="2"/>
    <n v="3.27"/>
    <x v="1"/>
    <x v="0"/>
    <n v="0"/>
    <n v="0"/>
    <n v="1"/>
    <x v="0"/>
    <x v="0"/>
    <x v="1"/>
  </r>
  <r>
    <x v="36"/>
    <x v="32"/>
    <x v="0"/>
    <x v="0"/>
    <x v="0"/>
    <n v="0"/>
    <n v="228.1"/>
    <n v="77"/>
    <n v="38.78"/>
    <n v="176.3"/>
    <n v="102"/>
    <n v="14.99"/>
    <n v="224.5"/>
    <n v="119"/>
    <n v="10.1"/>
    <n v="7.5"/>
    <n v="1"/>
    <n v="2.0299999999999998"/>
    <x v="1"/>
    <x v="0"/>
    <n v="0"/>
    <n v="0"/>
    <n v="0"/>
    <x v="0"/>
    <x v="1"/>
    <x v="0"/>
  </r>
  <r>
    <x v="23"/>
    <x v="32"/>
    <x v="2"/>
    <x v="0"/>
    <x v="1"/>
    <n v="35"/>
    <n v="161.9"/>
    <n v="85"/>
    <n v="27.52"/>
    <n v="151.19999999999999"/>
    <n v="82"/>
    <n v="12.85"/>
    <n v="191"/>
    <n v="131"/>
    <n v="8.59"/>
    <n v="8.5"/>
    <n v="2"/>
    <n v="2.2999999999999998"/>
    <x v="0"/>
    <x v="0"/>
    <n v="0"/>
    <n v="0"/>
    <n v="1"/>
    <x v="0"/>
    <x v="1"/>
    <x v="0"/>
  </r>
  <r>
    <x v="5"/>
    <x v="32"/>
    <x v="0"/>
    <x v="1"/>
    <x v="0"/>
    <n v="0"/>
    <n v="190.6"/>
    <n v="100"/>
    <n v="32.4"/>
    <n v="161.69999999999999"/>
    <n v="104"/>
    <n v="13.74"/>
    <n v="189.9"/>
    <n v="136"/>
    <n v="8.5500000000000007"/>
    <n v="13"/>
    <n v="6"/>
    <n v="3.51"/>
    <x v="0"/>
    <x v="0"/>
    <n v="0"/>
    <n v="1"/>
    <n v="0"/>
    <x v="0"/>
    <x v="0"/>
    <x v="0"/>
  </r>
  <r>
    <x v="13"/>
    <x v="33"/>
    <x v="1"/>
    <x v="0"/>
    <x v="0"/>
    <n v="0"/>
    <n v="151.1"/>
    <n v="92"/>
    <n v="25.69"/>
    <n v="211.7"/>
    <n v="86"/>
    <n v="17.989999999999998"/>
    <n v="205.8"/>
    <n v="72"/>
    <n v="9.26"/>
    <n v="9.8000000000000007"/>
    <n v="4"/>
    <n v="2.65"/>
    <x v="1"/>
    <x v="0"/>
    <n v="0"/>
    <n v="0"/>
    <n v="0"/>
    <x v="0"/>
    <x v="1"/>
    <x v="1"/>
  </r>
  <r>
    <x v="28"/>
    <x v="33"/>
    <x v="0"/>
    <x v="0"/>
    <x v="0"/>
    <n v="0"/>
    <n v="293.7"/>
    <n v="89"/>
    <n v="49.93"/>
    <n v="272.5"/>
    <n v="71"/>
    <n v="23.16"/>
    <n v="178.2"/>
    <n v="76"/>
    <n v="8.02"/>
    <n v="11"/>
    <n v="10"/>
    <n v="2.97"/>
    <x v="3"/>
    <x v="1"/>
    <n v="1"/>
    <n v="0"/>
    <n v="0"/>
    <x v="0"/>
    <x v="0"/>
    <x v="1"/>
  </r>
  <r>
    <x v="14"/>
    <x v="33"/>
    <x v="2"/>
    <x v="0"/>
    <x v="0"/>
    <n v="0"/>
    <n v="124.8"/>
    <n v="82"/>
    <n v="21.22"/>
    <n v="282.2"/>
    <n v="98"/>
    <n v="23.99"/>
    <n v="311.5"/>
    <n v="78"/>
    <n v="14.02"/>
    <n v="10"/>
    <n v="4"/>
    <n v="2.7"/>
    <x v="3"/>
    <x v="0"/>
    <n v="0"/>
    <n v="0"/>
    <n v="0"/>
    <x v="0"/>
    <x v="1"/>
    <x v="1"/>
  </r>
  <r>
    <x v="12"/>
    <x v="33"/>
    <x v="0"/>
    <x v="0"/>
    <x v="1"/>
    <n v="33"/>
    <n v="284.3"/>
    <n v="115"/>
    <n v="48.33"/>
    <n v="204.8"/>
    <n v="125"/>
    <n v="17.41"/>
    <n v="143"/>
    <n v="83"/>
    <n v="6.44"/>
    <n v="3.5"/>
    <n v="4"/>
    <n v="0.95"/>
    <x v="1"/>
    <x v="0"/>
    <n v="0"/>
    <n v="0"/>
    <n v="1"/>
    <x v="0"/>
    <x v="1"/>
    <x v="1"/>
  </r>
  <r>
    <x v="22"/>
    <x v="33"/>
    <x v="0"/>
    <x v="0"/>
    <x v="0"/>
    <n v="0"/>
    <n v="151"/>
    <n v="102"/>
    <n v="25.67"/>
    <n v="131.4"/>
    <n v="101"/>
    <n v="11.17"/>
    <n v="186.6"/>
    <n v="86"/>
    <n v="8.4"/>
    <n v="9.9"/>
    <n v="7"/>
    <n v="2.67"/>
    <x v="1"/>
    <x v="0"/>
    <n v="0"/>
    <n v="0"/>
    <n v="0"/>
    <x v="0"/>
    <x v="1"/>
    <x v="0"/>
  </r>
  <r>
    <x v="31"/>
    <x v="33"/>
    <x v="2"/>
    <x v="0"/>
    <x v="1"/>
    <n v="26"/>
    <n v="193.4"/>
    <n v="91"/>
    <n v="32.880000000000003"/>
    <n v="198.3"/>
    <n v="94"/>
    <n v="16.86"/>
    <n v="257.2"/>
    <n v="94"/>
    <n v="11.57"/>
    <n v="9.5"/>
    <n v="5"/>
    <n v="2.57"/>
    <x v="3"/>
    <x v="0"/>
    <n v="0"/>
    <n v="0"/>
    <n v="1"/>
    <x v="0"/>
    <x v="1"/>
    <x v="0"/>
  </r>
  <r>
    <x v="7"/>
    <x v="33"/>
    <x v="1"/>
    <x v="0"/>
    <x v="0"/>
    <n v="0"/>
    <n v="128.80000000000001"/>
    <n v="80"/>
    <n v="21.9"/>
    <n v="208.7"/>
    <n v="93"/>
    <n v="17.739999999999998"/>
    <n v="202.1"/>
    <n v="103"/>
    <n v="9.09"/>
    <n v="14"/>
    <n v="7"/>
    <n v="3.78"/>
    <x v="0"/>
    <x v="0"/>
    <n v="0"/>
    <n v="0"/>
    <n v="0"/>
    <x v="0"/>
    <x v="0"/>
    <x v="1"/>
  </r>
  <r>
    <x v="41"/>
    <x v="33"/>
    <x v="1"/>
    <x v="0"/>
    <x v="0"/>
    <n v="0"/>
    <n v="180.6"/>
    <n v="65"/>
    <n v="30.7"/>
    <n v="280.39999999999998"/>
    <n v="99"/>
    <n v="23.83"/>
    <n v="292.39999999999998"/>
    <n v="105"/>
    <n v="13.16"/>
    <n v="5"/>
    <n v="3"/>
    <n v="1.35"/>
    <x v="0"/>
    <x v="0"/>
    <n v="0"/>
    <n v="0"/>
    <n v="0"/>
    <x v="0"/>
    <x v="1"/>
    <x v="1"/>
  </r>
  <r>
    <x v="22"/>
    <x v="33"/>
    <x v="0"/>
    <x v="0"/>
    <x v="0"/>
    <n v="0"/>
    <n v="210.4"/>
    <n v="75"/>
    <n v="35.770000000000003"/>
    <n v="205.1"/>
    <n v="108"/>
    <n v="17.43"/>
    <n v="230.5"/>
    <n v="129"/>
    <n v="10.37"/>
    <n v="12.5"/>
    <n v="2"/>
    <n v="3.38"/>
    <x v="0"/>
    <x v="0"/>
    <n v="0"/>
    <n v="0"/>
    <n v="0"/>
    <x v="0"/>
    <x v="0"/>
    <x v="1"/>
  </r>
  <r>
    <x v="27"/>
    <x v="34"/>
    <x v="2"/>
    <x v="0"/>
    <x v="1"/>
    <n v="27"/>
    <n v="241.7"/>
    <n v="87"/>
    <n v="41.09"/>
    <n v="142"/>
    <n v="101"/>
    <n v="12.07"/>
    <n v="288.89999999999998"/>
    <n v="68"/>
    <n v="13"/>
    <n v="9.4"/>
    <n v="4"/>
    <n v="2.54"/>
    <x v="0"/>
    <x v="0"/>
    <n v="0"/>
    <n v="0"/>
    <n v="1"/>
    <x v="0"/>
    <x v="1"/>
    <x v="0"/>
  </r>
  <r>
    <x v="28"/>
    <x v="34"/>
    <x v="0"/>
    <x v="0"/>
    <x v="0"/>
    <n v="0"/>
    <n v="105.6"/>
    <n v="129"/>
    <n v="17.95"/>
    <n v="258.2"/>
    <n v="129"/>
    <n v="21.95"/>
    <n v="213.1"/>
    <n v="77"/>
    <n v="9.59"/>
    <n v="8.6999999999999993"/>
    <n v="3"/>
    <n v="2.35"/>
    <x v="1"/>
    <x v="0"/>
    <n v="0"/>
    <n v="0"/>
    <n v="0"/>
    <x v="0"/>
    <x v="1"/>
    <x v="1"/>
  </r>
  <r>
    <x v="33"/>
    <x v="34"/>
    <x v="1"/>
    <x v="0"/>
    <x v="0"/>
    <n v="0"/>
    <n v="158.6"/>
    <n v="67"/>
    <n v="26.96"/>
    <n v="130.4"/>
    <n v="96"/>
    <n v="11.08"/>
    <n v="229.8"/>
    <n v="80"/>
    <n v="10.34"/>
    <n v="6.9"/>
    <n v="5"/>
    <n v="1.86"/>
    <x v="3"/>
    <x v="0"/>
    <n v="0"/>
    <n v="0"/>
    <n v="0"/>
    <x v="0"/>
    <x v="1"/>
    <x v="0"/>
  </r>
  <r>
    <x v="30"/>
    <x v="34"/>
    <x v="0"/>
    <x v="0"/>
    <x v="0"/>
    <n v="0"/>
    <n v="179.2"/>
    <n v="59"/>
    <n v="30.46"/>
    <n v="283.3"/>
    <n v="101"/>
    <n v="24.08"/>
    <n v="285.39999999999998"/>
    <n v="83"/>
    <n v="12.84"/>
    <n v="5.8"/>
    <n v="7"/>
    <n v="1.57"/>
    <x v="3"/>
    <x v="0"/>
    <n v="0"/>
    <n v="0"/>
    <n v="0"/>
    <x v="0"/>
    <x v="1"/>
    <x v="1"/>
  </r>
  <r>
    <x v="10"/>
    <x v="34"/>
    <x v="1"/>
    <x v="0"/>
    <x v="0"/>
    <n v="0"/>
    <n v="179.8"/>
    <n v="82"/>
    <n v="30.57"/>
    <n v="176.1"/>
    <n v="78"/>
    <n v="14.97"/>
    <n v="132.6"/>
    <n v="85"/>
    <n v="5.97"/>
    <n v="12"/>
    <n v="5"/>
    <n v="3.24"/>
    <x v="0"/>
    <x v="0"/>
    <n v="0"/>
    <n v="0"/>
    <n v="0"/>
    <x v="0"/>
    <x v="0"/>
    <x v="0"/>
  </r>
  <r>
    <x v="18"/>
    <x v="34"/>
    <x v="2"/>
    <x v="0"/>
    <x v="1"/>
    <n v="23"/>
    <n v="194.6"/>
    <n v="106"/>
    <n v="33.08"/>
    <n v="199.8"/>
    <n v="132"/>
    <n v="16.98"/>
    <n v="189.6"/>
    <n v="88"/>
    <n v="8.5299999999999994"/>
    <n v="10.1"/>
    <n v="7"/>
    <n v="2.73"/>
    <x v="4"/>
    <x v="0"/>
    <n v="0"/>
    <n v="0"/>
    <n v="1"/>
    <x v="0"/>
    <x v="1"/>
    <x v="0"/>
  </r>
  <r>
    <x v="9"/>
    <x v="34"/>
    <x v="0"/>
    <x v="0"/>
    <x v="0"/>
    <n v="0"/>
    <n v="124.2"/>
    <n v="102"/>
    <n v="21.11"/>
    <n v="123.9"/>
    <n v="115"/>
    <n v="10.53"/>
    <n v="135.69999999999999"/>
    <n v="100"/>
    <n v="6.11"/>
    <n v="13.1"/>
    <n v="8"/>
    <n v="3.54"/>
    <x v="3"/>
    <x v="0"/>
    <n v="0"/>
    <n v="0"/>
    <n v="0"/>
    <x v="0"/>
    <x v="0"/>
    <x v="0"/>
  </r>
  <r>
    <x v="38"/>
    <x v="34"/>
    <x v="1"/>
    <x v="0"/>
    <x v="0"/>
    <n v="0"/>
    <n v="149.30000000000001"/>
    <n v="113"/>
    <n v="25.38"/>
    <n v="242.2"/>
    <n v="122"/>
    <n v="20.59"/>
    <n v="174.3"/>
    <n v="104"/>
    <n v="7.84"/>
    <n v="8.9"/>
    <n v="6"/>
    <n v="2.4"/>
    <x v="3"/>
    <x v="0"/>
    <n v="0"/>
    <n v="0"/>
    <n v="0"/>
    <x v="0"/>
    <x v="1"/>
    <x v="1"/>
  </r>
  <r>
    <x v="20"/>
    <x v="34"/>
    <x v="1"/>
    <x v="0"/>
    <x v="0"/>
    <n v="0"/>
    <n v="138.1"/>
    <n v="115"/>
    <n v="23.48"/>
    <n v="158.19999999999999"/>
    <n v="82"/>
    <n v="13.45"/>
    <n v="215.7"/>
    <n v="118"/>
    <n v="9.7100000000000009"/>
    <n v="10.3"/>
    <n v="2"/>
    <n v="2.78"/>
    <x v="5"/>
    <x v="1"/>
    <n v="1"/>
    <n v="0"/>
    <n v="0"/>
    <x v="0"/>
    <x v="0"/>
    <x v="0"/>
  </r>
  <r>
    <x v="48"/>
    <x v="34"/>
    <x v="0"/>
    <x v="0"/>
    <x v="0"/>
    <n v="0"/>
    <n v="260.8"/>
    <n v="87"/>
    <n v="44.34"/>
    <n v="258.10000000000002"/>
    <n v="78"/>
    <n v="21.94"/>
    <n v="131.30000000000001"/>
    <n v="123"/>
    <n v="5.91"/>
    <n v="5.8"/>
    <n v="2"/>
    <n v="1.57"/>
    <x v="0"/>
    <x v="0"/>
    <n v="0"/>
    <n v="0"/>
    <n v="0"/>
    <x v="0"/>
    <x v="1"/>
    <x v="1"/>
  </r>
  <r>
    <x v="30"/>
    <x v="34"/>
    <x v="2"/>
    <x v="0"/>
    <x v="1"/>
    <n v="37"/>
    <n v="181.2"/>
    <n v="76"/>
    <n v="30.8"/>
    <n v="177.6"/>
    <n v="98"/>
    <n v="15.1"/>
    <n v="228"/>
    <n v="136"/>
    <n v="10.26"/>
    <n v="5"/>
    <n v="3"/>
    <n v="1.35"/>
    <x v="3"/>
    <x v="0"/>
    <n v="0"/>
    <n v="0"/>
    <n v="1"/>
    <x v="0"/>
    <x v="1"/>
    <x v="0"/>
  </r>
  <r>
    <x v="10"/>
    <x v="35"/>
    <x v="2"/>
    <x v="0"/>
    <x v="0"/>
    <n v="0"/>
    <n v="175.7"/>
    <n v="69"/>
    <n v="29.87"/>
    <n v="154.80000000000001"/>
    <n v="98"/>
    <n v="13.16"/>
    <n v="208.2"/>
    <n v="68"/>
    <n v="9.3699999999999992"/>
    <n v="9.5"/>
    <n v="2"/>
    <n v="2.57"/>
    <x v="1"/>
    <x v="0"/>
    <n v="0"/>
    <n v="0"/>
    <n v="0"/>
    <x v="0"/>
    <x v="1"/>
    <x v="0"/>
  </r>
  <r>
    <x v="38"/>
    <x v="35"/>
    <x v="2"/>
    <x v="0"/>
    <x v="1"/>
    <n v="25"/>
    <n v="152.80000000000001"/>
    <n v="110"/>
    <n v="25.98"/>
    <n v="242.8"/>
    <n v="67"/>
    <n v="20.64"/>
    <n v="147.4"/>
    <n v="74"/>
    <n v="6.63"/>
    <n v="9.1"/>
    <n v="2"/>
    <n v="2.46"/>
    <x v="0"/>
    <x v="0"/>
    <n v="0"/>
    <n v="0"/>
    <n v="1"/>
    <x v="0"/>
    <x v="1"/>
    <x v="1"/>
  </r>
  <r>
    <x v="49"/>
    <x v="35"/>
    <x v="0"/>
    <x v="1"/>
    <x v="1"/>
    <n v="19"/>
    <n v="171.9"/>
    <n v="96"/>
    <n v="29.22"/>
    <n v="198.4"/>
    <n v="111"/>
    <n v="16.86"/>
    <n v="321.7"/>
    <n v="76"/>
    <n v="14.48"/>
    <n v="10.5"/>
    <n v="1"/>
    <n v="2.84"/>
    <x v="0"/>
    <x v="1"/>
    <n v="1"/>
    <n v="1"/>
    <n v="1"/>
    <x v="0"/>
    <x v="0"/>
    <x v="0"/>
  </r>
  <r>
    <x v="28"/>
    <x v="35"/>
    <x v="0"/>
    <x v="0"/>
    <x v="0"/>
    <n v="0"/>
    <n v="140.4"/>
    <n v="117"/>
    <n v="23.87"/>
    <n v="204.5"/>
    <n v="121"/>
    <n v="17.38"/>
    <n v="251.3"/>
    <n v="79"/>
    <n v="11.31"/>
    <n v="8.6999999999999993"/>
    <n v="4"/>
    <n v="2.35"/>
    <x v="3"/>
    <x v="0"/>
    <n v="0"/>
    <n v="0"/>
    <n v="0"/>
    <x v="0"/>
    <x v="1"/>
    <x v="1"/>
  </r>
  <r>
    <x v="1"/>
    <x v="35"/>
    <x v="0"/>
    <x v="0"/>
    <x v="0"/>
    <n v="0"/>
    <n v="184.6"/>
    <n v="132"/>
    <n v="31.38"/>
    <n v="193.7"/>
    <n v="69"/>
    <n v="16.46"/>
    <n v="283.5"/>
    <n v="83"/>
    <n v="12.76"/>
    <n v="5.9"/>
    <n v="3"/>
    <n v="1.59"/>
    <x v="0"/>
    <x v="0"/>
    <n v="0"/>
    <n v="0"/>
    <n v="0"/>
    <x v="0"/>
    <x v="1"/>
    <x v="0"/>
  </r>
  <r>
    <x v="12"/>
    <x v="35"/>
    <x v="0"/>
    <x v="0"/>
    <x v="1"/>
    <n v="16"/>
    <n v="149.4"/>
    <n v="111"/>
    <n v="25.4"/>
    <n v="131.80000000000001"/>
    <n v="113"/>
    <n v="11.2"/>
    <n v="132.69999999999999"/>
    <n v="87"/>
    <n v="5.97"/>
    <n v="6.7"/>
    <n v="2"/>
    <n v="1.81"/>
    <x v="1"/>
    <x v="0"/>
    <n v="0"/>
    <n v="0"/>
    <n v="1"/>
    <x v="0"/>
    <x v="1"/>
    <x v="0"/>
  </r>
  <r>
    <x v="24"/>
    <x v="35"/>
    <x v="0"/>
    <x v="1"/>
    <x v="0"/>
    <n v="0"/>
    <n v="245"/>
    <n v="119"/>
    <n v="41.65"/>
    <n v="195.5"/>
    <n v="91"/>
    <n v="16.62"/>
    <n v="165.7"/>
    <n v="87"/>
    <n v="7.46"/>
    <n v="7.8"/>
    <n v="7"/>
    <n v="2.11"/>
    <x v="0"/>
    <x v="0"/>
    <n v="0"/>
    <n v="1"/>
    <n v="0"/>
    <x v="0"/>
    <x v="1"/>
    <x v="0"/>
  </r>
  <r>
    <x v="14"/>
    <x v="35"/>
    <x v="0"/>
    <x v="0"/>
    <x v="0"/>
    <n v="0"/>
    <n v="157.6"/>
    <n v="117"/>
    <n v="26.79"/>
    <n v="184.3"/>
    <n v="58"/>
    <n v="15.67"/>
    <n v="240.4"/>
    <n v="99"/>
    <n v="10.82"/>
    <n v="11.9"/>
    <n v="1"/>
    <n v="3.21"/>
    <x v="1"/>
    <x v="0"/>
    <n v="0"/>
    <n v="0"/>
    <n v="0"/>
    <x v="0"/>
    <x v="0"/>
    <x v="0"/>
  </r>
  <r>
    <x v="16"/>
    <x v="35"/>
    <x v="1"/>
    <x v="0"/>
    <x v="0"/>
    <n v="0"/>
    <n v="177.9"/>
    <n v="129"/>
    <n v="30.24"/>
    <n v="224.6"/>
    <n v="87"/>
    <n v="19.09"/>
    <n v="306.3"/>
    <n v="102"/>
    <n v="13.78"/>
    <n v="10.8"/>
    <n v="6"/>
    <n v="2.92"/>
    <x v="3"/>
    <x v="0"/>
    <n v="0"/>
    <n v="0"/>
    <n v="0"/>
    <x v="0"/>
    <x v="0"/>
    <x v="1"/>
  </r>
  <r>
    <x v="1"/>
    <x v="35"/>
    <x v="1"/>
    <x v="0"/>
    <x v="1"/>
    <n v="43"/>
    <n v="29.9"/>
    <n v="123"/>
    <n v="5.08"/>
    <n v="129.1"/>
    <n v="117"/>
    <n v="10.97"/>
    <n v="325.89999999999998"/>
    <n v="105"/>
    <n v="14.67"/>
    <n v="8.6"/>
    <n v="6"/>
    <n v="2.3199999999999998"/>
    <x v="3"/>
    <x v="0"/>
    <n v="0"/>
    <n v="0"/>
    <n v="1"/>
    <x v="0"/>
    <x v="1"/>
    <x v="0"/>
  </r>
  <r>
    <x v="6"/>
    <x v="35"/>
    <x v="2"/>
    <x v="0"/>
    <x v="0"/>
    <n v="0"/>
    <n v="117.1"/>
    <n v="94"/>
    <n v="19.91"/>
    <n v="235.4"/>
    <n v="117"/>
    <n v="20.010000000000002"/>
    <n v="221.3"/>
    <n v="108"/>
    <n v="9.9600000000000009"/>
    <n v="9"/>
    <n v="2"/>
    <n v="2.4300000000000002"/>
    <x v="1"/>
    <x v="0"/>
    <n v="0"/>
    <n v="0"/>
    <n v="0"/>
    <x v="0"/>
    <x v="1"/>
    <x v="1"/>
  </r>
  <r>
    <x v="49"/>
    <x v="35"/>
    <x v="1"/>
    <x v="0"/>
    <x v="1"/>
    <n v="30"/>
    <n v="146.30000000000001"/>
    <n v="128"/>
    <n v="24.87"/>
    <n v="162.5"/>
    <n v="80"/>
    <n v="13.81"/>
    <n v="129.30000000000001"/>
    <n v="109"/>
    <n v="5.82"/>
    <n v="14.5"/>
    <n v="6"/>
    <n v="3.92"/>
    <x v="1"/>
    <x v="0"/>
    <n v="0"/>
    <n v="0"/>
    <n v="1"/>
    <x v="0"/>
    <x v="0"/>
    <x v="0"/>
  </r>
  <r>
    <x v="3"/>
    <x v="35"/>
    <x v="0"/>
    <x v="0"/>
    <x v="0"/>
    <n v="0"/>
    <n v="235.1"/>
    <n v="97"/>
    <n v="39.97"/>
    <n v="196.8"/>
    <n v="104"/>
    <n v="16.73"/>
    <n v="259.7"/>
    <n v="110"/>
    <n v="11.69"/>
    <n v="7"/>
    <n v="7"/>
    <n v="1.89"/>
    <x v="2"/>
    <x v="0"/>
    <n v="0"/>
    <n v="0"/>
    <n v="0"/>
    <x v="0"/>
    <x v="1"/>
    <x v="0"/>
  </r>
  <r>
    <x v="43"/>
    <x v="35"/>
    <x v="2"/>
    <x v="0"/>
    <x v="1"/>
    <n v="29"/>
    <n v="281.39999999999998"/>
    <n v="102"/>
    <n v="47.84"/>
    <n v="202.2"/>
    <n v="76"/>
    <n v="17.190000000000001"/>
    <n v="187.2"/>
    <n v="113"/>
    <n v="8.42"/>
    <n v="9"/>
    <n v="6"/>
    <n v="2.4300000000000002"/>
    <x v="3"/>
    <x v="0"/>
    <n v="0"/>
    <n v="0"/>
    <n v="1"/>
    <x v="0"/>
    <x v="1"/>
    <x v="1"/>
  </r>
  <r>
    <x v="36"/>
    <x v="35"/>
    <x v="2"/>
    <x v="0"/>
    <x v="0"/>
    <n v="0"/>
    <n v="178.6"/>
    <n v="83"/>
    <n v="30.36"/>
    <n v="213.1"/>
    <n v="103"/>
    <n v="18.11"/>
    <n v="198"/>
    <n v="119"/>
    <n v="8.91"/>
    <n v="10.9"/>
    <n v="5"/>
    <n v="2.94"/>
    <x v="0"/>
    <x v="0"/>
    <n v="0"/>
    <n v="0"/>
    <n v="0"/>
    <x v="0"/>
    <x v="0"/>
    <x v="1"/>
  </r>
  <r>
    <x v="38"/>
    <x v="35"/>
    <x v="2"/>
    <x v="1"/>
    <x v="1"/>
    <n v="42"/>
    <n v="196.8"/>
    <n v="89"/>
    <n v="33.46"/>
    <n v="254.9"/>
    <n v="122"/>
    <n v="21.67"/>
    <n v="138.30000000000001"/>
    <n v="126"/>
    <n v="6.22"/>
    <n v="20"/>
    <n v="6"/>
    <n v="5.4"/>
    <x v="1"/>
    <x v="1"/>
    <n v="1"/>
    <n v="1"/>
    <n v="1"/>
    <x v="0"/>
    <x v="0"/>
    <x v="1"/>
  </r>
  <r>
    <x v="16"/>
    <x v="35"/>
    <x v="0"/>
    <x v="0"/>
    <x v="0"/>
    <n v="0"/>
    <n v="202.4"/>
    <n v="115"/>
    <n v="34.409999999999997"/>
    <n v="230.7"/>
    <n v="115"/>
    <n v="19.61"/>
    <n v="202"/>
    <n v="127"/>
    <n v="9.09"/>
    <n v="10.199999999999999"/>
    <n v="2"/>
    <n v="2.75"/>
    <x v="2"/>
    <x v="0"/>
    <n v="0"/>
    <n v="0"/>
    <n v="0"/>
    <x v="0"/>
    <x v="1"/>
    <x v="1"/>
  </r>
  <r>
    <x v="42"/>
    <x v="35"/>
    <x v="2"/>
    <x v="0"/>
    <x v="0"/>
    <n v="0"/>
    <n v="195.5"/>
    <n v="77"/>
    <n v="33.24"/>
    <n v="156.30000000000001"/>
    <n v="108"/>
    <n v="13.29"/>
    <n v="217.8"/>
    <n v="133"/>
    <n v="9.8000000000000007"/>
    <n v="7.3"/>
    <n v="2"/>
    <n v="1.97"/>
    <x v="0"/>
    <x v="0"/>
    <n v="0"/>
    <n v="0"/>
    <n v="0"/>
    <x v="0"/>
    <x v="1"/>
    <x v="0"/>
  </r>
  <r>
    <x v="10"/>
    <x v="35"/>
    <x v="1"/>
    <x v="0"/>
    <x v="0"/>
    <n v="0"/>
    <n v="175.1"/>
    <n v="144"/>
    <n v="29.77"/>
    <n v="216.9"/>
    <n v="69"/>
    <n v="18.440000000000001"/>
    <n v="243.7"/>
    <n v="146"/>
    <n v="10.97"/>
    <n v="9.9"/>
    <n v="3"/>
    <n v="2.67"/>
    <x v="0"/>
    <x v="0"/>
    <n v="0"/>
    <n v="0"/>
    <n v="0"/>
    <x v="0"/>
    <x v="1"/>
    <x v="1"/>
  </r>
  <r>
    <x v="20"/>
    <x v="36"/>
    <x v="0"/>
    <x v="0"/>
    <x v="0"/>
    <n v="0"/>
    <n v="206"/>
    <n v="89"/>
    <n v="35.020000000000003"/>
    <n v="186"/>
    <n v="88"/>
    <n v="15.81"/>
    <n v="307.10000000000002"/>
    <n v="86"/>
    <n v="13.82"/>
    <n v="8.4"/>
    <n v="11"/>
    <n v="2.27"/>
    <x v="1"/>
    <x v="0"/>
    <n v="0"/>
    <n v="0"/>
    <n v="0"/>
    <x v="0"/>
    <x v="1"/>
    <x v="0"/>
  </r>
  <r>
    <x v="12"/>
    <x v="36"/>
    <x v="2"/>
    <x v="0"/>
    <x v="0"/>
    <n v="0"/>
    <n v="271.7"/>
    <n v="112"/>
    <n v="46.19"/>
    <n v="155.1"/>
    <n v="96"/>
    <n v="13.18"/>
    <n v="199.5"/>
    <n v="97"/>
    <n v="8.98"/>
    <n v="6.6"/>
    <n v="4"/>
    <n v="1.78"/>
    <x v="2"/>
    <x v="0"/>
    <n v="0"/>
    <n v="0"/>
    <n v="0"/>
    <x v="0"/>
    <x v="1"/>
    <x v="0"/>
  </r>
  <r>
    <x v="2"/>
    <x v="36"/>
    <x v="0"/>
    <x v="0"/>
    <x v="0"/>
    <n v="0"/>
    <n v="221"/>
    <n v="126"/>
    <n v="37.57"/>
    <n v="204.5"/>
    <n v="110"/>
    <n v="17.38"/>
    <n v="118"/>
    <n v="98"/>
    <n v="5.31"/>
    <n v="6.8"/>
    <n v="3"/>
    <n v="1.84"/>
    <x v="4"/>
    <x v="0"/>
    <n v="0"/>
    <n v="0"/>
    <n v="0"/>
    <x v="0"/>
    <x v="1"/>
    <x v="1"/>
  </r>
  <r>
    <x v="39"/>
    <x v="36"/>
    <x v="2"/>
    <x v="1"/>
    <x v="0"/>
    <n v="0"/>
    <n v="172.9"/>
    <n v="119"/>
    <n v="29.39"/>
    <n v="183"/>
    <n v="86"/>
    <n v="15.56"/>
    <n v="226.4"/>
    <n v="100"/>
    <n v="10.19"/>
    <n v="9.8000000000000007"/>
    <n v="1"/>
    <n v="2.65"/>
    <x v="1"/>
    <x v="1"/>
    <n v="1"/>
    <n v="1"/>
    <n v="0"/>
    <x v="0"/>
    <x v="1"/>
    <x v="0"/>
  </r>
  <r>
    <x v="11"/>
    <x v="36"/>
    <x v="0"/>
    <x v="0"/>
    <x v="0"/>
    <n v="0"/>
    <n v="233.7"/>
    <n v="114"/>
    <n v="39.729999999999997"/>
    <n v="207.9"/>
    <n v="109"/>
    <n v="17.670000000000002"/>
    <n v="212.7"/>
    <n v="101"/>
    <n v="9.57"/>
    <n v="12"/>
    <n v="2"/>
    <n v="3.24"/>
    <x v="3"/>
    <x v="0"/>
    <n v="0"/>
    <n v="0"/>
    <n v="0"/>
    <x v="0"/>
    <x v="0"/>
    <x v="1"/>
  </r>
  <r>
    <x v="34"/>
    <x v="36"/>
    <x v="0"/>
    <x v="0"/>
    <x v="1"/>
    <n v="20"/>
    <n v="264.7"/>
    <n v="81"/>
    <n v="45"/>
    <n v="216.5"/>
    <n v="110"/>
    <n v="18.399999999999999"/>
    <n v="210.7"/>
    <n v="102"/>
    <n v="9.48"/>
    <n v="10.4"/>
    <n v="7"/>
    <n v="2.81"/>
    <x v="1"/>
    <x v="0"/>
    <n v="0"/>
    <n v="0"/>
    <n v="1"/>
    <x v="0"/>
    <x v="0"/>
    <x v="1"/>
  </r>
  <r>
    <x v="5"/>
    <x v="36"/>
    <x v="1"/>
    <x v="0"/>
    <x v="0"/>
    <n v="0"/>
    <n v="257.3"/>
    <n v="117"/>
    <n v="43.74"/>
    <n v="134.5"/>
    <n v="92"/>
    <n v="11.43"/>
    <n v="306.2"/>
    <n v="102"/>
    <n v="13.78"/>
    <n v="8.1999999999999993"/>
    <n v="5"/>
    <n v="2.21"/>
    <x v="2"/>
    <x v="0"/>
    <n v="0"/>
    <n v="0"/>
    <n v="0"/>
    <x v="0"/>
    <x v="1"/>
    <x v="0"/>
  </r>
  <r>
    <x v="31"/>
    <x v="36"/>
    <x v="1"/>
    <x v="0"/>
    <x v="0"/>
    <n v="0"/>
    <n v="134.9"/>
    <n v="98"/>
    <n v="22.93"/>
    <n v="248.4"/>
    <n v="130"/>
    <n v="21.11"/>
    <n v="236.2"/>
    <n v="113"/>
    <n v="10.63"/>
    <n v="14.7"/>
    <n v="2"/>
    <n v="3.97"/>
    <x v="2"/>
    <x v="0"/>
    <n v="0"/>
    <n v="0"/>
    <n v="0"/>
    <x v="0"/>
    <x v="0"/>
    <x v="1"/>
  </r>
  <r>
    <x v="37"/>
    <x v="36"/>
    <x v="0"/>
    <x v="0"/>
    <x v="0"/>
    <n v="0"/>
    <n v="191.1"/>
    <n v="69"/>
    <n v="32.49"/>
    <n v="129.19999999999999"/>
    <n v="113"/>
    <n v="10.98"/>
    <n v="207.5"/>
    <n v="117"/>
    <n v="9.34"/>
    <n v="12.9"/>
    <n v="1"/>
    <n v="3.48"/>
    <x v="1"/>
    <x v="0"/>
    <n v="0"/>
    <n v="0"/>
    <n v="0"/>
    <x v="0"/>
    <x v="0"/>
    <x v="0"/>
  </r>
  <r>
    <x v="24"/>
    <x v="36"/>
    <x v="1"/>
    <x v="0"/>
    <x v="0"/>
    <n v="0"/>
    <n v="199.5"/>
    <n v="107"/>
    <n v="33.92"/>
    <n v="207.5"/>
    <n v="110"/>
    <n v="17.64"/>
    <n v="83.9"/>
    <n v="123"/>
    <n v="3.78"/>
    <n v="8.1"/>
    <n v="4"/>
    <n v="2.19"/>
    <x v="3"/>
    <x v="0"/>
    <n v="0"/>
    <n v="0"/>
    <n v="0"/>
    <x v="0"/>
    <x v="1"/>
    <x v="1"/>
  </r>
  <r>
    <x v="7"/>
    <x v="36"/>
    <x v="2"/>
    <x v="0"/>
    <x v="1"/>
    <n v="33"/>
    <n v="225.7"/>
    <n v="133"/>
    <n v="38.369999999999997"/>
    <n v="223.9"/>
    <n v="115"/>
    <n v="19.03"/>
    <n v="192.7"/>
    <n v="131"/>
    <n v="8.67"/>
    <n v="11.2"/>
    <n v="5"/>
    <n v="3.02"/>
    <x v="2"/>
    <x v="0"/>
    <n v="0"/>
    <n v="0"/>
    <n v="1"/>
    <x v="0"/>
    <x v="0"/>
    <x v="1"/>
  </r>
  <r>
    <x v="16"/>
    <x v="37"/>
    <x v="2"/>
    <x v="0"/>
    <x v="0"/>
    <n v="0"/>
    <n v="281.10000000000002"/>
    <n v="113"/>
    <n v="47.79"/>
    <n v="236.1"/>
    <n v="82"/>
    <n v="20.07"/>
    <n v="230.1"/>
    <n v="60"/>
    <n v="10.35"/>
    <n v="10.9"/>
    <n v="3"/>
    <n v="2.94"/>
    <x v="0"/>
    <x v="1"/>
    <n v="1"/>
    <n v="0"/>
    <n v="0"/>
    <x v="0"/>
    <x v="0"/>
    <x v="1"/>
  </r>
  <r>
    <x v="31"/>
    <x v="37"/>
    <x v="2"/>
    <x v="0"/>
    <x v="0"/>
    <n v="0"/>
    <n v="96.9"/>
    <n v="110"/>
    <n v="16.47"/>
    <n v="241.4"/>
    <n v="75"/>
    <n v="20.52"/>
    <n v="141"/>
    <n v="69"/>
    <n v="6.35"/>
    <n v="10.8"/>
    <n v="3"/>
    <n v="2.92"/>
    <x v="1"/>
    <x v="0"/>
    <n v="0"/>
    <n v="0"/>
    <n v="0"/>
    <x v="0"/>
    <x v="0"/>
    <x v="1"/>
  </r>
  <r>
    <x v="50"/>
    <x v="37"/>
    <x v="0"/>
    <x v="0"/>
    <x v="0"/>
    <n v="0"/>
    <n v="137.80000000000001"/>
    <n v="86"/>
    <n v="23.43"/>
    <n v="286.3"/>
    <n v="76"/>
    <n v="24.34"/>
    <n v="167"/>
    <n v="77"/>
    <n v="7.52"/>
    <n v="14.1"/>
    <n v="3"/>
    <n v="3.81"/>
    <x v="3"/>
    <x v="0"/>
    <n v="0"/>
    <n v="0"/>
    <n v="0"/>
    <x v="0"/>
    <x v="0"/>
    <x v="1"/>
  </r>
  <r>
    <x v="5"/>
    <x v="37"/>
    <x v="0"/>
    <x v="0"/>
    <x v="0"/>
    <n v="0"/>
    <n v="194.4"/>
    <n v="94"/>
    <n v="33.049999999999997"/>
    <n v="186.7"/>
    <n v="95"/>
    <n v="15.87"/>
    <n v="223.3"/>
    <n v="90"/>
    <n v="10.050000000000001"/>
    <n v="10.8"/>
    <n v="5"/>
    <n v="2.92"/>
    <x v="2"/>
    <x v="0"/>
    <n v="0"/>
    <n v="0"/>
    <n v="0"/>
    <x v="0"/>
    <x v="0"/>
    <x v="0"/>
  </r>
  <r>
    <x v="39"/>
    <x v="37"/>
    <x v="2"/>
    <x v="0"/>
    <x v="0"/>
    <n v="0"/>
    <n v="149"/>
    <n v="92"/>
    <n v="25.33"/>
    <n v="49.2"/>
    <n v="78"/>
    <n v="4.18"/>
    <n v="163.30000000000001"/>
    <n v="93"/>
    <n v="7.35"/>
    <n v="13.9"/>
    <n v="11"/>
    <n v="3.75"/>
    <x v="1"/>
    <x v="0"/>
    <n v="0"/>
    <n v="0"/>
    <n v="0"/>
    <x v="0"/>
    <x v="0"/>
    <x v="0"/>
  </r>
  <r>
    <x v="0"/>
    <x v="37"/>
    <x v="0"/>
    <x v="0"/>
    <x v="0"/>
    <n v="0"/>
    <n v="117.3"/>
    <n v="114"/>
    <n v="19.940000000000001"/>
    <n v="208.7"/>
    <n v="105"/>
    <n v="17.739999999999998"/>
    <n v="203.4"/>
    <n v="98"/>
    <n v="9.15"/>
    <n v="14.4"/>
    <n v="2"/>
    <n v="3.89"/>
    <x v="3"/>
    <x v="0"/>
    <n v="0"/>
    <n v="0"/>
    <n v="0"/>
    <x v="0"/>
    <x v="0"/>
    <x v="1"/>
  </r>
  <r>
    <x v="48"/>
    <x v="37"/>
    <x v="0"/>
    <x v="1"/>
    <x v="0"/>
    <n v="0"/>
    <n v="211.6"/>
    <n v="87"/>
    <n v="35.97"/>
    <n v="106.9"/>
    <n v="68"/>
    <n v="9.09"/>
    <n v="239.2"/>
    <n v="99"/>
    <n v="10.76"/>
    <n v="14.1"/>
    <n v="11"/>
    <n v="3.81"/>
    <x v="1"/>
    <x v="1"/>
    <n v="1"/>
    <n v="1"/>
    <n v="0"/>
    <x v="0"/>
    <x v="0"/>
    <x v="0"/>
  </r>
  <r>
    <x v="19"/>
    <x v="37"/>
    <x v="0"/>
    <x v="0"/>
    <x v="0"/>
    <n v="0"/>
    <n v="220.5"/>
    <n v="110"/>
    <n v="37.49"/>
    <n v="180.8"/>
    <n v="114"/>
    <n v="15.37"/>
    <n v="156.5"/>
    <n v="102"/>
    <n v="7.04"/>
    <n v="5.6"/>
    <n v="7"/>
    <n v="1.51"/>
    <x v="0"/>
    <x v="0"/>
    <n v="0"/>
    <n v="0"/>
    <n v="0"/>
    <x v="0"/>
    <x v="1"/>
    <x v="0"/>
  </r>
  <r>
    <x v="46"/>
    <x v="37"/>
    <x v="1"/>
    <x v="0"/>
    <x v="0"/>
    <n v="0"/>
    <n v="131.19999999999999"/>
    <n v="98"/>
    <n v="22.3"/>
    <n v="162.9"/>
    <n v="97"/>
    <n v="13.85"/>
    <n v="159"/>
    <n v="106"/>
    <n v="7.15"/>
    <n v="8.1999999999999993"/>
    <n v="6"/>
    <n v="2.21"/>
    <x v="3"/>
    <x v="0"/>
    <n v="0"/>
    <n v="0"/>
    <n v="0"/>
    <x v="0"/>
    <x v="1"/>
    <x v="0"/>
  </r>
  <r>
    <x v="34"/>
    <x v="37"/>
    <x v="2"/>
    <x v="0"/>
    <x v="0"/>
    <n v="0"/>
    <n v="175.7"/>
    <n v="109"/>
    <n v="29.87"/>
    <n v="211.8"/>
    <n v="97"/>
    <n v="18"/>
    <n v="137.9"/>
    <n v="109"/>
    <n v="6.21"/>
    <n v="9.1999999999999993"/>
    <n v="3"/>
    <n v="2.48"/>
    <x v="5"/>
    <x v="1"/>
    <n v="1"/>
    <n v="0"/>
    <n v="0"/>
    <x v="0"/>
    <x v="1"/>
    <x v="1"/>
  </r>
  <r>
    <x v="39"/>
    <x v="37"/>
    <x v="0"/>
    <x v="0"/>
    <x v="1"/>
    <n v="38"/>
    <n v="175.6"/>
    <n v="127"/>
    <n v="29.85"/>
    <n v="260.5"/>
    <n v="118"/>
    <n v="22.14"/>
    <n v="199.5"/>
    <n v="109"/>
    <n v="8.98"/>
    <n v="12.3"/>
    <n v="2"/>
    <n v="3.32"/>
    <x v="3"/>
    <x v="0"/>
    <n v="0"/>
    <n v="0"/>
    <n v="1"/>
    <x v="0"/>
    <x v="0"/>
    <x v="1"/>
  </r>
  <r>
    <x v="0"/>
    <x v="37"/>
    <x v="0"/>
    <x v="0"/>
    <x v="1"/>
    <n v="25"/>
    <n v="142.4"/>
    <n v="106"/>
    <n v="24.21"/>
    <n v="313.7"/>
    <n v="109"/>
    <n v="26.66"/>
    <n v="126.6"/>
    <n v="117"/>
    <n v="5.7"/>
    <n v="13.4"/>
    <n v="6"/>
    <n v="3.62"/>
    <x v="3"/>
    <x v="0"/>
    <n v="0"/>
    <n v="0"/>
    <n v="1"/>
    <x v="0"/>
    <x v="0"/>
    <x v="1"/>
  </r>
  <r>
    <x v="28"/>
    <x v="38"/>
    <x v="1"/>
    <x v="0"/>
    <x v="0"/>
    <n v="0"/>
    <n v="60.4"/>
    <n v="158"/>
    <n v="10.27"/>
    <n v="306.2"/>
    <n v="120"/>
    <n v="26.03"/>
    <n v="123.9"/>
    <n v="46"/>
    <n v="5.58"/>
    <n v="12.4"/>
    <n v="3"/>
    <n v="3.35"/>
    <x v="0"/>
    <x v="0"/>
    <n v="0"/>
    <n v="0"/>
    <n v="0"/>
    <x v="0"/>
    <x v="0"/>
    <x v="1"/>
  </r>
  <r>
    <x v="12"/>
    <x v="38"/>
    <x v="0"/>
    <x v="0"/>
    <x v="1"/>
    <n v="17"/>
    <n v="230.7"/>
    <n v="122"/>
    <n v="39.22"/>
    <n v="207.1"/>
    <n v="85"/>
    <n v="17.600000000000001"/>
    <n v="208.9"/>
    <n v="73"/>
    <n v="9.4"/>
    <n v="9.1999999999999993"/>
    <n v="1"/>
    <n v="2.48"/>
    <x v="2"/>
    <x v="0"/>
    <n v="0"/>
    <n v="0"/>
    <n v="1"/>
    <x v="0"/>
    <x v="1"/>
    <x v="1"/>
  </r>
  <r>
    <x v="47"/>
    <x v="38"/>
    <x v="2"/>
    <x v="0"/>
    <x v="0"/>
    <n v="0"/>
    <n v="185"/>
    <n v="113"/>
    <n v="31.45"/>
    <n v="106.5"/>
    <n v="125"/>
    <n v="9.0500000000000007"/>
    <n v="167.3"/>
    <n v="78"/>
    <n v="7.53"/>
    <n v="12"/>
    <n v="2"/>
    <n v="3.24"/>
    <x v="1"/>
    <x v="0"/>
    <n v="0"/>
    <n v="0"/>
    <n v="0"/>
    <x v="0"/>
    <x v="0"/>
    <x v="0"/>
  </r>
  <r>
    <x v="42"/>
    <x v="38"/>
    <x v="2"/>
    <x v="0"/>
    <x v="0"/>
    <n v="0"/>
    <n v="121.6"/>
    <n v="99"/>
    <n v="20.67"/>
    <n v="267.60000000000002"/>
    <n v="99"/>
    <n v="22.75"/>
    <n v="99.7"/>
    <n v="88"/>
    <n v="4.49"/>
    <n v="7.1"/>
    <n v="2"/>
    <n v="1.92"/>
    <x v="0"/>
    <x v="0"/>
    <n v="0"/>
    <n v="0"/>
    <n v="0"/>
    <x v="0"/>
    <x v="1"/>
    <x v="1"/>
  </r>
  <r>
    <x v="38"/>
    <x v="38"/>
    <x v="1"/>
    <x v="0"/>
    <x v="0"/>
    <n v="0"/>
    <n v="154.1"/>
    <n v="104"/>
    <n v="26.2"/>
    <n v="204.2"/>
    <n v="112"/>
    <n v="17.36"/>
    <n v="196.2"/>
    <n v="92"/>
    <n v="8.83"/>
    <n v="9.8000000000000007"/>
    <n v="4"/>
    <n v="2.65"/>
    <x v="3"/>
    <x v="0"/>
    <n v="0"/>
    <n v="0"/>
    <n v="0"/>
    <x v="0"/>
    <x v="1"/>
    <x v="1"/>
  </r>
  <r>
    <x v="3"/>
    <x v="38"/>
    <x v="1"/>
    <x v="0"/>
    <x v="0"/>
    <n v="0"/>
    <n v="93.3"/>
    <n v="83"/>
    <n v="15.86"/>
    <n v="199.6"/>
    <n v="114"/>
    <n v="16.97"/>
    <n v="206.2"/>
    <n v="104"/>
    <n v="9.2799999999999994"/>
    <n v="6.5"/>
    <n v="4"/>
    <n v="1.76"/>
    <x v="1"/>
    <x v="0"/>
    <n v="0"/>
    <n v="0"/>
    <n v="0"/>
    <x v="0"/>
    <x v="1"/>
    <x v="0"/>
  </r>
  <r>
    <x v="2"/>
    <x v="38"/>
    <x v="2"/>
    <x v="0"/>
    <x v="0"/>
    <n v="0"/>
    <n v="189.6"/>
    <n v="89"/>
    <n v="32.229999999999997"/>
    <n v="251.6"/>
    <n v="116"/>
    <n v="21.39"/>
    <n v="230.9"/>
    <n v="105"/>
    <n v="10.39"/>
    <n v="5.4"/>
    <n v="8"/>
    <n v="1.46"/>
    <x v="2"/>
    <x v="0"/>
    <n v="0"/>
    <n v="0"/>
    <n v="0"/>
    <x v="0"/>
    <x v="1"/>
    <x v="1"/>
  </r>
  <r>
    <x v="21"/>
    <x v="38"/>
    <x v="1"/>
    <x v="0"/>
    <x v="0"/>
    <n v="0"/>
    <n v="160.4"/>
    <n v="68"/>
    <n v="27.27"/>
    <n v="102.6"/>
    <n v="103"/>
    <n v="8.7200000000000006"/>
    <n v="235.3"/>
    <n v="106"/>
    <n v="10.59"/>
    <n v="9.1"/>
    <n v="5"/>
    <n v="2.46"/>
    <x v="3"/>
    <x v="0"/>
    <n v="0"/>
    <n v="0"/>
    <n v="0"/>
    <x v="0"/>
    <x v="1"/>
    <x v="0"/>
  </r>
  <r>
    <x v="7"/>
    <x v="38"/>
    <x v="2"/>
    <x v="0"/>
    <x v="1"/>
    <n v="38"/>
    <n v="201.8"/>
    <n v="66"/>
    <n v="34.31"/>
    <n v="200.1"/>
    <n v="87"/>
    <n v="17.010000000000002"/>
    <n v="173.7"/>
    <n v="112"/>
    <n v="7.82"/>
    <n v="9.5"/>
    <n v="3"/>
    <n v="2.57"/>
    <x v="1"/>
    <x v="0"/>
    <n v="0"/>
    <n v="0"/>
    <n v="1"/>
    <x v="0"/>
    <x v="1"/>
    <x v="0"/>
  </r>
  <r>
    <x v="40"/>
    <x v="38"/>
    <x v="0"/>
    <x v="0"/>
    <x v="1"/>
    <n v="36"/>
    <n v="141.69999999999999"/>
    <n v="121"/>
    <n v="24.09"/>
    <n v="232.3"/>
    <n v="113"/>
    <n v="19.75"/>
    <n v="222.1"/>
    <n v="131"/>
    <n v="9.99"/>
    <n v="12"/>
    <n v="5"/>
    <n v="3.24"/>
    <x v="0"/>
    <x v="0"/>
    <n v="0"/>
    <n v="0"/>
    <n v="1"/>
    <x v="0"/>
    <x v="0"/>
    <x v="1"/>
  </r>
  <r>
    <x v="12"/>
    <x v="38"/>
    <x v="1"/>
    <x v="0"/>
    <x v="0"/>
    <n v="0"/>
    <n v="157.19999999999999"/>
    <n v="81"/>
    <n v="26.72"/>
    <n v="247.7"/>
    <n v="131"/>
    <n v="21.05"/>
    <n v="215.7"/>
    <n v="141"/>
    <n v="9.7100000000000009"/>
    <n v="9.9"/>
    <n v="9"/>
    <n v="2.67"/>
    <x v="0"/>
    <x v="0"/>
    <n v="0"/>
    <n v="0"/>
    <n v="0"/>
    <x v="0"/>
    <x v="1"/>
    <x v="1"/>
  </r>
  <r>
    <x v="36"/>
    <x v="38"/>
    <x v="1"/>
    <x v="0"/>
    <x v="0"/>
    <n v="0"/>
    <n v="181.2"/>
    <n v="71"/>
    <n v="30.8"/>
    <n v="344.9"/>
    <n v="108"/>
    <n v="29.32"/>
    <n v="213.6"/>
    <n v="145"/>
    <n v="9.61"/>
    <n v="12.1"/>
    <n v="2"/>
    <n v="3.27"/>
    <x v="2"/>
    <x v="0"/>
    <n v="0"/>
    <n v="0"/>
    <n v="0"/>
    <x v="0"/>
    <x v="0"/>
    <x v="1"/>
  </r>
  <r>
    <x v="34"/>
    <x v="39"/>
    <x v="2"/>
    <x v="0"/>
    <x v="0"/>
    <n v="0"/>
    <n v="81.7"/>
    <n v="123"/>
    <n v="13.89"/>
    <n v="210.2"/>
    <n v="108"/>
    <n v="17.87"/>
    <n v="212"/>
    <n v="64"/>
    <n v="9.5399999999999991"/>
    <n v="11.3"/>
    <n v="3"/>
    <n v="3.05"/>
    <x v="6"/>
    <x v="1"/>
    <n v="1"/>
    <n v="0"/>
    <n v="0"/>
    <x v="0"/>
    <x v="0"/>
    <x v="1"/>
  </r>
  <r>
    <x v="21"/>
    <x v="39"/>
    <x v="1"/>
    <x v="0"/>
    <x v="0"/>
    <n v="0"/>
    <n v="242.5"/>
    <n v="82"/>
    <n v="41.23"/>
    <n v="232.9"/>
    <n v="97"/>
    <n v="19.8"/>
    <n v="154"/>
    <n v="86"/>
    <n v="6.93"/>
    <n v="9.6"/>
    <n v="7"/>
    <n v="2.59"/>
    <x v="1"/>
    <x v="0"/>
    <n v="0"/>
    <n v="0"/>
    <n v="0"/>
    <x v="0"/>
    <x v="1"/>
    <x v="1"/>
  </r>
  <r>
    <x v="34"/>
    <x v="39"/>
    <x v="2"/>
    <x v="1"/>
    <x v="0"/>
    <n v="0"/>
    <n v="170.7"/>
    <n v="55"/>
    <n v="29.02"/>
    <n v="179.1"/>
    <n v="108"/>
    <n v="15.22"/>
    <n v="281.89999999999998"/>
    <n v="89"/>
    <n v="12.69"/>
    <n v="8.1999999999999993"/>
    <n v="9"/>
    <n v="2.21"/>
    <x v="2"/>
    <x v="0"/>
    <n v="0"/>
    <n v="1"/>
    <n v="0"/>
    <x v="0"/>
    <x v="1"/>
    <x v="0"/>
  </r>
  <r>
    <x v="21"/>
    <x v="39"/>
    <x v="2"/>
    <x v="0"/>
    <x v="0"/>
    <n v="0"/>
    <n v="115.7"/>
    <n v="105"/>
    <n v="19.670000000000002"/>
    <n v="127.8"/>
    <n v="113"/>
    <n v="10.86"/>
    <n v="107.5"/>
    <n v="91"/>
    <n v="4.84"/>
    <n v="9.3000000000000007"/>
    <n v="6"/>
    <n v="2.5099999999999998"/>
    <x v="0"/>
    <x v="0"/>
    <n v="0"/>
    <n v="0"/>
    <n v="0"/>
    <x v="0"/>
    <x v="1"/>
    <x v="0"/>
  </r>
  <r>
    <x v="31"/>
    <x v="39"/>
    <x v="2"/>
    <x v="1"/>
    <x v="0"/>
    <n v="0"/>
    <n v="220.8"/>
    <n v="100"/>
    <n v="37.54"/>
    <n v="265.7"/>
    <n v="106"/>
    <n v="22.58"/>
    <n v="212.8"/>
    <n v="94"/>
    <n v="9.58"/>
    <n v="6.4"/>
    <n v="3"/>
    <n v="1.73"/>
    <x v="1"/>
    <x v="0"/>
    <n v="0"/>
    <n v="1"/>
    <n v="0"/>
    <x v="0"/>
    <x v="1"/>
    <x v="1"/>
  </r>
  <r>
    <x v="9"/>
    <x v="39"/>
    <x v="0"/>
    <x v="1"/>
    <x v="1"/>
    <n v="21"/>
    <n v="147.4"/>
    <n v="117"/>
    <n v="25.06"/>
    <n v="262.8"/>
    <n v="110"/>
    <n v="22.34"/>
    <n v="202"/>
    <n v="97"/>
    <n v="9.09"/>
    <n v="10.9"/>
    <n v="5"/>
    <n v="2.94"/>
    <x v="1"/>
    <x v="0"/>
    <n v="0"/>
    <n v="1"/>
    <n v="1"/>
    <x v="0"/>
    <x v="0"/>
    <x v="1"/>
  </r>
  <r>
    <x v="29"/>
    <x v="39"/>
    <x v="0"/>
    <x v="0"/>
    <x v="1"/>
    <n v="41"/>
    <n v="148.1"/>
    <n v="74"/>
    <n v="25.18"/>
    <n v="169.5"/>
    <n v="88"/>
    <n v="14.41"/>
    <n v="214.1"/>
    <n v="102"/>
    <n v="9.6300000000000008"/>
    <n v="6.2"/>
    <n v="5"/>
    <n v="1.67"/>
    <x v="3"/>
    <x v="0"/>
    <n v="0"/>
    <n v="0"/>
    <n v="1"/>
    <x v="0"/>
    <x v="1"/>
    <x v="0"/>
  </r>
  <r>
    <x v="28"/>
    <x v="39"/>
    <x v="1"/>
    <x v="0"/>
    <x v="1"/>
    <n v="31"/>
    <n v="224.7"/>
    <n v="69"/>
    <n v="38.200000000000003"/>
    <n v="134.5"/>
    <n v="81"/>
    <n v="11.43"/>
    <n v="120.3"/>
    <n v="104"/>
    <n v="5.41"/>
    <n v="7.5"/>
    <n v="5"/>
    <n v="2.0299999999999998"/>
    <x v="0"/>
    <x v="1"/>
    <n v="1"/>
    <n v="0"/>
    <n v="1"/>
    <x v="0"/>
    <x v="1"/>
    <x v="0"/>
  </r>
  <r>
    <x v="6"/>
    <x v="39"/>
    <x v="2"/>
    <x v="0"/>
    <x v="0"/>
    <n v="0"/>
    <n v="169.7"/>
    <n v="115"/>
    <n v="28.85"/>
    <n v="141.4"/>
    <n v="123"/>
    <n v="12.02"/>
    <n v="253"/>
    <n v="115"/>
    <n v="11.39"/>
    <n v="10.5"/>
    <n v="3"/>
    <n v="2.84"/>
    <x v="4"/>
    <x v="1"/>
    <n v="1"/>
    <n v="0"/>
    <n v="0"/>
    <x v="0"/>
    <x v="0"/>
    <x v="0"/>
  </r>
  <r>
    <x v="1"/>
    <x v="39"/>
    <x v="0"/>
    <x v="0"/>
    <x v="0"/>
    <n v="0"/>
    <n v="309.39999999999998"/>
    <n v="86"/>
    <n v="52.6"/>
    <n v="271.3"/>
    <n v="98"/>
    <n v="23.06"/>
    <n v="197.1"/>
    <n v="116"/>
    <n v="8.8699999999999992"/>
    <n v="11.2"/>
    <n v="5"/>
    <n v="3.02"/>
    <x v="2"/>
    <x v="1"/>
    <n v="1"/>
    <n v="0"/>
    <n v="0"/>
    <x v="0"/>
    <x v="0"/>
    <x v="1"/>
  </r>
  <r>
    <x v="42"/>
    <x v="40"/>
    <x v="0"/>
    <x v="0"/>
    <x v="1"/>
    <n v="41"/>
    <n v="207.3"/>
    <n v="95"/>
    <n v="35.24"/>
    <n v="137.30000000000001"/>
    <n v="120"/>
    <n v="11.67"/>
    <n v="115.7"/>
    <n v="74"/>
    <n v="5.21"/>
    <n v="5.9"/>
    <n v="3"/>
    <n v="1.59"/>
    <x v="0"/>
    <x v="0"/>
    <n v="0"/>
    <n v="0"/>
    <n v="1"/>
    <x v="0"/>
    <x v="1"/>
    <x v="0"/>
  </r>
  <r>
    <x v="49"/>
    <x v="40"/>
    <x v="0"/>
    <x v="0"/>
    <x v="0"/>
    <n v="0"/>
    <n v="159.30000000000001"/>
    <n v="66"/>
    <n v="27.08"/>
    <n v="125.9"/>
    <n v="75"/>
    <n v="10.7"/>
    <n v="261.89999999999998"/>
    <n v="76"/>
    <n v="11.79"/>
    <n v="11.1"/>
    <n v="5"/>
    <n v="3"/>
    <x v="0"/>
    <x v="0"/>
    <n v="0"/>
    <n v="0"/>
    <n v="0"/>
    <x v="0"/>
    <x v="0"/>
    <x v="0"/>
  </r>
  <r>
    <x v="27"/>
    <x v="40"/>
    <x v="1"/>
    <x v="1"/>
    <x v="1"/>
    <n v="31"/>
    <n v="278.10000000000002"/>
    <n v="86"/>
    <n v="47.28"/>
    <n v="268.10000000000002"/>
    <n v="103"/>
    <n v="22.79"/>
    <n v="241.5"/>
    <n v="77"/>
    <n v="10.87"/>
    <n v="11.3"/>
    <n v="4"/>
    <n v="3.05"/>
    <x v="1"/>
    <x v="0"/>
    <n v="0"/>
    <n v="1"/>
    <n v="1"/>
    <x v="0"/>
    <x v="0"/>
    <x v="1"/>
  </r>
  <r>
    <x v="1"/>
    <x v="40"/>
    <x v="1"/>
    <x v="0"/>
    <x v="0"/>
    <n v="0"/>
    <n v="237.8"/>
    <n v="92"/>
    <n v="40.43"/>
    <n v="223.5"/>
    <n v="155"/>
    <n v="19"/>
    <n v="217.4"/>
    <n v="90"/>
    <n v="9.7799999999999994"/>
    <n v="10.199999999999999"/>
    <n v="6"/>
    <n v="2.75"/>
    <x v="3"/>
    <x v="0"/>
    <n v="0"/>
    <n v="0"/>
    <n v="0"/>
    <x v="0"/>
    <x v="1"/>
    <x v="1"/>
  </r>
  <r>
    <x v="31"/>
    <x v="40"/>
    <x v="0"/>
    <x v="0"/>
    <x v="1"/>
    <n v="24"/>
    <n v="247.6"/>
    <n v="97"/>
    <n v="42.09"/>
    <n v="199.7"/>
    <n v="106"/>
    <n v="16.97"/>
    <n v="217.7"/>
    <n v="91"/>
    <n v="9.8000000000000007"/>
    <n v="12.1"/>
    <n v="6"/>
    <n v="3.27"/>
    <x v="0"/>
    <x v="0"/>
    <n v="0"/>
    <n v="0"/>
    <n v="1"/>
    <x v="0"/>
    <x v="0"/>
    <x v="0"/>
  </r>
  <r>
    <x v="27"/>
    <x v="40"/>
    <x v="1"/>
    <x v="0"/>
    <x v="0"/>
    <n v="0"/>
    <n v="202.9"/>
    <n v="97"/>
    <n v="34.49"/>
    <n v="153.80000000000001"/>
    <n v="104"/>
    <n v="13.07"/>
    <n v="113.5"/>
    <n v="92"/>
    <n v="5.1100000000000003"/>
    <n v="9"/>
    <n v="3"/>
    <n v="2.4300000000000002"/>
    <x v="2"/>
    <x v="0"/>
    <n v="0"/>
    <n v="0"/>
    <n v="0"/>
    <x v="0"/>
    <x v="1"/>
    <x v="0"/>
  </r>
  <r>
    <x v="14"/>
    <x v="40"/>
    <x v="0"/>
    <x v="0"/>
    <x v="0"/>
    <n v="0"/>
    <n v="102.9"/>
    <n v="114"/>
    <n v="17.489999999999998"/>
    <n v="107.9"/>
    <n v="119"/>
    <n v="9.17"/>
    <n v="277.60000000000002"/>
    <n v="99"/>
    <n v="12.49"/>
    <n v="11"/>
    <n v="4"/>
    <n v="2.97"/>
    <x v="6"/>
    <x v="1"/>
    <n v="1"/>
    <n v="0"/>
    <n v="0"/>
    <x v="0"/>
    <x v="0"/>
    <x v="0"/>
  </r>
  <r>
    <x v="44"/>
    <x v="40"/>
    <x v="1"/>
    <x v="0"/>
    <x v="1"/>
    <n v="37"/>
    <n v="239.8"/>
    <n v="110"/>
    <n v="40.770000000000003"/>
    <n v="221.9"/>
    <n v="115"/>
    <n v="18.86"/>
    <n v="189.1"/>
    <n v="100"/>
    <n v="8.51"/>
    <n v="7.3"/>
    <n v="1"/>
    <n v="1.97"/>
    <x v="3"/>
    <x v="0"/>
    <n v="0"/>
    <n v="0"/>
    <n v="1"/>
    <x v="0"/>
    <x v="1"/>
    <x v="1"/>
  </r>
  <r>
    <x v="21"/>
    <x v="40"/>
    <x v="0"/>
    <x v="0"/>
    <x v="0"/>
    <n v="0"/>
    <n v="209.9"/>
    <n v="105"/>
    <n v="35.68"/>
    <n v="121.9"/>
    <n v="105"/>
    <n v="10.36"/>
    <n v="253.7"/>
    <n v="104"/>
    <n v="11.42"/>
    <n v="9.6"/>
    <n v="4"/>
    <n v="2.59"/>
    <x v="0"/>
    <x v="0"/>
    <n v="0"/>
    <n v="0"/>
    <n v="0"/>
    <x v="0"/>
    <x v="1"/>
    <x v="0"/>
  </r>
  <r>
    <x v="1"/>
    <x v="40"/>
    <x v="0"/>
    <x v="0"/>
    <x v="0"/>
    <n v="0"/>
    <n v="143.6"/>
    <n v="117"/>
    <n v="24.41"/>
    <n v="152.4"/>
    <n v="108"/>
    <n v="12.95"/>
    <n v="194.4"/>
    <n v="110"/>
    <n v="8.75"/>
    <n v="8.6"/>
    <n v="3"/>
    <n v="2.3199999999999998"/>
    <x v="0"/>
    <x v="0"/>
    <n v="0"/>
    <n v="0"/>
    <n v="0"/>
    <x v="0"/>
    <x v="1"/>
    <x v="0"/>
  </r>
  <r>
    <x v="26"/>
    <x v="40"/>
    <x v="2"/>
    <x v="0"/>
    <x v="1"/>
    <n v="34"/>
    <n v="194.4"/>
    <n v="63"/>
    <n v="33.049999999999997"/>
    <n v="254.9"/>
    <n v="110"/>
    <n v="21.67"/>
    <n v="160.19999999999999"/>
    <n v="115"/>
    <n v="7.21"/>
    <n v="17.2"/>
    <n v="9"/>
    <n v="4.6399999999999997"/>
    <x v="3"/>
    <x v="0"/>
    <n v="0"/>
    <n v="0"/>
    <n v="1"/>
    <x v="0"/>
    <x v="0"/>
    <x v="1"/>
  </r>
  <r>
    <x v="4"/>
    <x v="40"/>
    <x v="0"/>
    <x v="0"/>
    <x v="0"/>
    <n v="0"/>
    <n v="232.1"/>
    <n v="74"/>
    <n v="39.46"/>
    <n v="327.10000000000002"/>
    <n v="88"/>
    <n v="27.8"/>
    <n v="226.5"/>
    <n v="119"/>
    <n v="10.19"/>
    <n v="10.9"/>
    <n v="2"/>
    <n v="2.94"/>
    <x v="2"/>
    <x v="1"/>
    <n v="1"/>
    <n v="0"/>
    <n v="0"/>
    <x v="0"/>
    <x v="0"/>
    <x v="1"/>
  </r>
  <r>
    <x v="39"/>
    <x v="40"/>
    <x v="1"/>
    <x v="0"/>
    <x v="1"/>
    <n v="22"/>
    <n v="213.8"/>
    <n v="102"/>
    <n v="36.35"/>
    <n v="141.80000000000001"/>
    <n v="86"/>
    <n v="12.05"/>
    <n v="142.19999999999999"/>
    <n v="123"/>
    <n v="6.4"/>
    <n v="7.2"/>
    <n v="3"/>
    <n v="1.94"/>
    <x v="1"/>
    <x v="0"/>
    <n v="0"/>
    <n v="0"/>
    <n v="1"/>
    <x v="0"/>
    <x v="1"/>
    <x v="0"/>
  </r>
  <r>
    <x v="11"/>
    <x v="40"/>
    <x v="2"/>
    <x v="0"/>
    <x v="0"/>
    <n v="0"/>
    <n v="182.1"/>
    <n v="89"/>
    <n v="30.96"/>
    <n v="211.5"/>
    <n v="104"/>
    <n v="17.98"/>
    <n v="207.4"/>
    <n v="124"/>
    <n v="9.33"/>
    <n v="6.8"/>
    <n v="1"/>
    <n v="1.84"/>
    <x v="0"/>
    <x v="0"/>
    <n v="0"/>
    <n v="0"/>
    <n v="0"/>
    <x v="0"/>
    <x v="1"/>
    <x v="1"/>
  </r>
  <r>
    <x v="7"/>
    <x v="40"/>
    <x v="2"/>
    <x v="0"/>
    <x v="0"/>
    <n v="0"/>
    <n v="223.8"/>
    <n v="67"/>
    <n v="38.049999999999997"/>
    <n v="244.8"/>
    <n v="74"/>
    <n v="20.81"/>
    <n v="223.8"/>
    <n v="156"/>
    <n v="10.07"/>
    <n v="12.3"/>
    <n v="5"/>
    <n v="3.32"/>
    <x v="2"/>
    <x v="0"/>
    <n v="0"/>
    <n v="0"/>
    <n v="0"/>
    <x v="0"/>
    <x v="0"/>
    <x v="1"/>
  </r>
  <r>
    <x v="17"/>
    <x v="41"/>
    <x v="2"/>
    <x v="0"/>
    <x v="0"/>
    <n v="0"/>
    <n v="166.8"/>
    <n v="138"/>
    <n v="28.36"/>
    <n v="212.4"/>
    <n v="78"/>
    <n v="18.05"/>
    <n v="194.7"/>
    <n v="70"/>
    <n v="8.76"/>
    <n v="12.4"/>
    <n v="9"/>
    <n v="3.35"/>
    <x v="3"/>
    <x v="0"/>
    <n v="0"/>
    <n v="0"/>
    <n v="0"/>
    <x v="0"/>
    <x v="0"/>
    <x v="1"/>
  </r>
  <r>
    <x v="4"/>
    <x v="41"/>
    <x v="0"/>
    <x v="0"/>
    <x v="0"/>
    <n v="0"/>
    <n v="137.9"/>
    <n v="160"/>
    <n v="23.44"/>
    <n v="234.9"/>
    <n v="107"/>
    <n v="19.97"/>
    <n v="166.6"/>
    <n v="70"/>
    <n v="7.5"/>
    <n v="14.3"/>
    <n v="3"/>
    <n v="3.86"/>
    <x v="5"/>
    <x v="1"/>
    <n v="1"/>
    <n v="0"/>
    <n v="0"/>
    <x v="0"/>
    <x v="0"/>
    <x v="1"/>
  </r>
  <r>
    <x v="17"/>
    <x v="41"/>
    <x v="0"/>
    <x v="0"/>
    <x v="0"/>
    <n v="0"/>
    <n v="92.2"/>
    <n v="108"/>
    <n v="15.67"/>
    <n v="211.2"/>
    <n v="120"/>
    <n v="17.95"/>
    <n v="129.1"/>
    <n v="73"/>
    <n v="5.81"/>
    <n v="13.1"/>
    <n v="6"/>
    <n v="3.54"/>
    <x v="0"/>
    <x v="0"/>
    <n v="0"/>
    <n v="0"/>
    <n v="0"/>
    <x v="0"/>
    <x v="0"/>
    <x v="1"/>
  </r>
  <r>
    <x v="11"/>
    <x v="41"/>
    <x v="0"/>
    <x v="0"/>
    <x v="0"/>
    <n v="0"/>
    <n v="303.89999999999998"/>
    <n v="106"/>
    <n v="51.66"/>
    <n v="232.2"/>
    <n v="54"/>
    <n v="19.739999999999998"/>
    <n v="147.1"/>
    <n v="76"/>
    <n v="6.62"/>
    <n v="5.8"/>
    <n v="3"/>
    <n v="1.57"/>
    <x v="0"/>
    <x v="1"/>
    <n v="1"/>
    <n v="0"/>
    <n v="0"/>
    <x v="0"/>
    <x v="1"/>
    <x v="1"/>
  </r>
  <r>
    <x v="26"/>
    <x v="41"/>
    <x v="2"/>
    <x v="0"/>
    <x v="0"/>
    <n v="0"/>
    <n v="160.19999999999999"/>
    <n v="103"/>
    <n v="27.23"/>
    <n v="159.80000000000001"/>
    <n v="116"/>
    <n v="13.58"/>
    <n v="255.7"/>
    <n v="87"/>
    <n v="11.51"/>
    <n v="12.9"/>
    <n v="3"/>
    <n v="3.48"/>
    <x v="0"/>
    <x v="0"/>
    <n v="0"/>
    <n v="0"/>
    <n v="0"/>
    <x v="0"/>
    <x v="0"/>
    <x v="0"/>
  </r>
  <r>
    <x v="3"/>
    <x v="41"/>
    <x v="0"/>
    <x v="0"/>
    <x v="0"/>
    <n v="0"/>
    <n v="251.1"/>
    <n v="81"/>
    <n v="42.69"/>
    <n v="178.3"/>
    <n v="106"/>
    <n v="15.16"/>
    <n v="184.6"/>
    <n v="90"/>
    <n v="8.31"/>
    <n v="12.7"/>
    <n v="5"/>
    <n v="3.43"/>
    <x v="1"/>
    <x v="0"/>
    <n v="0"/>
    <n v="0"/>
    <n v="0"/>
    <x v="0"/>
    <x v="0"/>
    <x v="0"/>
  </r>
  <r>
    <x v="49"/>
    <x v="41"/>
    <x v="0"/>
    <x v="0"/>
    <x v="0"/>
    <n v="0"/>
    <n v="171"/>
    <n v="129"/>
    <n v="29.07"/>
    <n v="183.9"/>
    <n v="96"/>
    <n v="15.63"/>
    <n v="130.19999999999999"/>
    <n v="90"/>
    <n v="5.86"/>
    <n v="4.5999999999999996"/>
    <n v="6"/>
    <n v="1.24"/>
    <x v="1"/>
    <x v="0"/>
    <n v="0"/>
    <n v="0"/>
    <n v="0"/>
    <x v="0"/>
    <x v="1"/>
    <x v="0"/>
  </r>
  <r>
    <x v="16"/>
    <x v="41"/>
    <x v="0"/>
    <x v="0"/>
    <x v="0"/>
    <n v="0"/>
    <n v="184.5"/>
    <n v="98"/>
    <n v="31.37"/>
    <n v="200.5"/>
    <n v="93"/>
    <n v="17.04"/>
    <n v="279.2"/>
    <n v="91"/>
    <n v="12.56"/>
    <n v="8.8000000000000007"/>
    <n v="3"/>
    <n v="2.38"/>
    <x v="3"/>
    <x v="0"/>
    <n v="0"/>
    <n v="0"/>
    <n v="0"/>
    <x v="0"/>
    <x v="1"/>
    <x v="1"/>
  </r>
  <r>
    <x v="3"/>
    <x v="41"/>
    <x v="1"/>
    <x v="0"/>
    <x v="0"/>
    <n v="0"/>
    <n v="191.9"/>
    <n v="139"/>
    <n v="32.619999999999997"/>
    <n v="304.2"/>
    <n v="91"/>
    <n v="25.86"/>
    <n v="179.5"/>
    <n v="91"/>
    <n v="8.08"/>
    <n v="11.7"/>
    <n v="4"/>
    <n v="3.16"/>
    <x v="1"/>
    <x v="0"/>
    <n v="0"/>
    <n v="0"/>
    <n v="0"/>
    <x v="0"/>
    <x v="0"/>
    <x v="1"/>
  </r>
  <r>
    <x v="17"/>
    <x v="41"/>
    <x v="2"/>
    <x v="1"/>
    <x v="0"/>
    <n v="0"/>
    <n v="260.89999999999998"/>
    <n v="94"/>
    <n v="44.35"/>
    <n v="152.80000000000001"/>
    <n v="123"/>
    <n v="12.99"/>
    <n v="212.6"/>
    <n v="94"/>
    <n v="9.57"/>
    <n v="11.1"/>
    <n v="4"/>
    <n v="3"/>
    <x v="0"/>
    <x v="0"/>
    <n v="0"/>
    <n v="1"/>
    <n v="0"/>
    <x v="0"/>
    <x v="0"/>
    <x v="0"/>
  </r>
  <r>
    <x v="47"/>
    <x v="41"/>
    <x v="2"/>
    <x v="0"/>
    <x v="0"/>
    <n v="0"/>
    <n v="143.69999999999999"/>
    <n v="96"/>
    <n v="24.43"/>
    <n v="221"/>
    <n v="98"/>
    <n v="18.79"/>
    <n v="108.9"/>
    <n v="94"/>
    <n v="4.9000000000000004"/>
    <n v="8.6"/>
    <n v="1"/>
    <n v="2.3199999999999998"/>
    <x v="3"/>
    <x v="0"/>
    <n v="0"/>
    <n v="0"/>
    <n v="0"/>
    <x v="0"/>
    <x v="1"/>
    <x v="1"/>
  </r>
  <r>
    <x v="26"/>
    <x v="41"/>
    <x v="0"/>
    <x v="0"/>
    <x v="1"/>
    <n v="21"/>
    <n v="125.5"/>
    <n v="67"/>
    <n v="21.34"/>
    <n v="166.7"/>
    <n v="90"/>
    <n v="14.17"/>
    <n v="227.1"/>
    <n v="97"/>
    <n v="10.220000000000001"/>
    <n v="11"/>
    <n v="1"/>
    <n v="2.97"/>
    <x v="3"/>
    <x v="0"/>
    <n v="0"/>
    <n v="0"/>
    <n v="1"/>
    <x v="0"/>
    <x v="0"/>
    <x v="0"/>
  </r>
  <r>
    <x v="15"/>
    <x v="41"/>
    <x v="1"/>
    <x v="0"/>
    <x v="0"/>
    <n v="0"/>
    <n v="196.5"/>
    <n v="89"/>
    <n v="33.409999999999997"/>
    <n v="241.3"/>
    <n v="123"/>
    <n v="20.51"/>
    <n v="143.19999999999999"/>
    <n v="105"/>
    <n v="6.44"/>
    <n v="4"/>
    <n v="7"/>
    <n v="1.08"/>
    <x v="1"/>
    <x v="0"/>
    <n v="0"/>
    <n v="0"/>
    <n v="0"/>
    <x v="0"/>
    <x v="1"/>
    <x v="1"/>
  </r>
  <r>
    <x v="38"/>
    <x v="41"/>
    <x v="2"/>
    <x v="0"/>
    <x v="0"/>
    <n v="0"/>
    <n v="139.4"/>
    <n v="109"/>
    <n v="23.7"/>
    <n v="223.8"/>
    <n v="121"/>
    <n v="19.02"/>
    <n v="244.9"/>
    <n v="105"/>
    <n v="11.02"/>
    <n v="4.5999999999999996"/>
    <n v="3"/>
    <n v="1.24"/>
    <x v="0"/>
    <x v="0"/>
    <n v="0"/>
    <n v="0"/>
    <n v="0"/>
    <x v="0"/>
    <x v="1"/>
    <x v="1"/>
  </r>
  <r>
    <x v="33"/>
    <x v="41"/>
    <x v="0"/>
    <x v="0"/>
    <x v="1"/>
    <n v="32"/>
    <n v="163.80000000000001"/>
    <n v="80"/>
    <n v="27.85"/>
    <n v="177.8"/>
    <n v="123"/>
    <n v="15.11"/>
    <n v="190.4"/>
    <n v="106"/>
    <n v="8.57"/>
    <n v="8.1"/>
    <n v="5"/>
    <n v="2.19"/>
    <x v="1"/>
    <x v="0"/>
    <n v="0"/>
    <n v="0"/>
    <n v="1"/>
    <x v="0"/>
    <x v="1"/>
    <x v="0"/>
  </r>
  <r>
    <x v="33"/>
    <x v="41"/>
    <x v="1"/>
    <x v="1"/>
    <x v="0"/>
    <n v="0"/>
    <n v="180.7"/>
    <n v="127"/>
    <n v="30.72"/>
    <n v="174.6"/>
    <n v="94"/>
    <n v="14.84"/>
    <n v="165.3"/>
    <n v="114"/>
    <n v="7.44"/>
    <n v="12"/>
    <n v="6"/>
    <n v="3.24"/>
    <x v="3"/>
    <x v="0"/>
    <n v="0"/>
    <n v="1"/>
    <n v="0"/>
    <x v="0"/>
    <x v="0"/>
    <x v="0"/>
  </r>
  <r>
    <x v="50"/>
    <x v="41"/>
    <x v="0"/>
    <x v="0"/>
    <x v="0"/>
    <n v="0"/>
    <n v="217.2"/>
    <n v="122"/>
    <n v="36.92"/>
    <n v="303.2"/>
    <n v="58"/>
    <n v="25.77"/>
    <n v="147.30000000000001"/>
    <n v="114"/>
    <n v="6.63"/>
    <n v="14"/>
    <n v="4"/>
    <n v="3.78"/>
    <x v="3"/>
    <x v="0"/>
    <n v="0"/>
    <n v="0"/>
    <n v="0"/>
    <x v="0"/>
    <x v="0"/>
    <x v="1"/>
  </r>
  <r>
    <x v="14"/>
    <x v="41"/>
    <x v="2"/>
    <x v="0"/>
    <x v="0"/>
    <n v="0"/>
    <n v="155.1"/>
    <n v="110"/>
    <n v="26.37"/>
    <n v="160.80000000000001"/>
    <n v="109"/>
    <n v="13.67"/>
    <n v="237.4"/>
    <n v="115"/>
    <n v="10.68"/>
    <n v="11.3"/>
    <n v="2"/>
    <n v="3.05"/>
    <x v="2"/>
    <x v="0"/>
    <n v="0"/>
    <n v="0"/>
    <n v="0"/>
    <x v="0"/>
    <x v="0"/>
    <x v="0"/>
  </r>
  <r>
    <x v="7"/>
    <x v="41"/>
    <x v="1"/>
    <x v="0"/>
    <x v="0"/>
    <n v="0"/>
    <n v="146.30000000000001"/>
    <n v="84"/>
    <n v="24.87"/>
    <n v="255.9"/>
    <n v="113"/>
    <n v="21.75"/>
    <n v="45"/>
    <n v="117"/>
    <n v="2.0299999999999998"/>
    <n v="8"/>
    <n v="12"/>
    <n v="2.16"/>
    <x v="0"/>
    <x v="0"/>
    <n v="0"/>
    <n v="0"/>
    <n v="0"/>
    <x v="0"/>
    <x v="1"/>
    <x v="1"/>
  </r>
  <r>
    <x v="34"/>
    <x v="41"/>
    <x v="1"/>
    <x v="0"/>
    <x v="1"/>
    <n v="34"/>
    <n v="131.5"/>
    <n v="143"/>
    <n v="22.36"/>
    <n v="185.3"/>
    <n v="109"/>
    <n v="15.75"/>
    <n v="177.3"/>
    <n v="117"/>
    <n v="7.98"/>
    <n v="10.9"/>
    <n v="5"/>
    <n v="2.94"/>
    <x v="1"/>
    <x v="0"/>
    <n v="0"/>
    <n v="0"/>
    <n v="1"/>
    <x v="0"/>
    <x v="0"/>
    <x v="0"/>
  </r>
  <r>
    <x v="23"/>
    <x v="41"/>
    <x v="0"/>
    <x v="0"/>
    <x v="0"/>
    <n v="0"/>
    <n v="150.69999999999999"/>
    <n v="52"/>
    <n v="25.62"/>
    <n v="246.7"/>
    <n v="96"/>
    <n v="20.97"/>
    <n v="103.8"/>
    <n v="118"/>
    <n v="4.67"/>
    <n v="7"/>
    <n v="4"/>
    <n v="1.89"/>
    <x v="3"/>
    <x v="0"/>
    <n v="0"/>
    <n v="0"/>
    <n v="0"/>
    <x v="0"/>
    <x v="1"/>
    <x v="1"/>
  </r>
  <r>
    <x v="6"/>
    <x v="41"/>
    <x v="0"/>
    <x v="0"/>
    <x v="0"/>
    <n v="0"/>
    <n v="155.4"/>
    <n v="127"/>
    <n v="26.42"/>
    <n v="164.1"/>
    <n v="45"/>
    <n v="13.95"/>
    <n v="157.69999999999999"/>
    <n v="128"/>
    <n v="7.1"/>
    <n v="9"/>
    <n v="3"/>
    <n v="2.4300000000000002"/>
    <x v="1"/>
    <x v="0"/>
    <n v="0"/>
    <n v="0"/>
    <n v="0"/>
    <x v="0"/>
    <x v="1"/>
    <x v="0"/>
  </r>
  <r>
    <x v="33"/>
    <x v="41"/>
    <x v="1"/>
    <x v="0"/>
    <x v="1"/>
    <n v="16"/>
    <n v="240.8"/>
    <n v="80"/>
    <n v="40.94"/>
    <n v="212.6"/>
    <n v="121"/>
    <n v="18.07"/>
    <n v="271.7"/>
    <n v="138"/>
    <n v="12.23"/>
    <n v="9.4"/>
    <n v="4"/>
    <n v="2.54"/>
    <x v="0"/>
    <x v="0"/>
    <n v="0"/>
    <n v="0"/>
    <n v="1"/>
    <x v="0"/>
    <x v="1"/>
    <x v="1"/>
  </r>
  <r>
    <x v="33"/>
    <x v="41"/>
    <x v="1"/>
    <x v="0"/>
    <x v="0"/>
    <n v="0"/>
    <n v="269.89999999999998"/>
    <n v="99"/>
    <n v="45.88"/>
    <n v="37.799999999999997"/>
    <n v="76"/>
    <n v="3.21"/>
    <n v="166.6"/>
    <n v="139"/>
    <n v="7.5"/>
    <n v="13.8"/>
    <n v="1"/>
    <n v="3.73"/>
    <x v="0"/>
    <x v="0"/>
    <n v="0"/>
    <n v="0"/>
    <n v="0"/>
    <x v="0"/>
    <x v="0"/>
    <x v="0"/>
  </r>
  <r>
    <x v="45"/>
    <x v="42"/>
    <x v="1"/>
    <x v="0"/>
    <x v="0"/>
    <n v="0"/>
    <n v="212.5"/>
    <n v="88"/>
    <n v="36.130000000000003"/>
    <n v="274.10000000000002"/>
    <n v="145"/>
    <n v="23.3"/>
    <n v="194.6"/>
    <n v="52"/>
    <n v="8.76"/>
    <n v="8.6"/>
    <n v="6"/>
    <n v="2.3199999999999998"/>
    <x v="1"/>
    <x v="0"/>
    <n v="0"/>
    <n v="0"/>
    <n v="0"/>
    <x v="0"/>
    <x v="1"/>
    <x v="1"/>
  </r>
  <r>
    <x v="46"/>
    <x v="42"/>
    <x v="0"/>
    <x v="0"/>
    <x v="0"/>
    <n v="0"/>
    <n v="165.8"/>
    <n v="96"/>
    <n v="28.19"/>
    <n v="132"/>
    <n v="105"/>
    <n v="11.22"/>
    <n v="323.2"/>
    <n v="62"/>
    <n v="14.54"/>
    <n v="10.7"/>
    <n v="6"/>
    <n v="2.89"/>
    <x v="1"/>
    <x v="0"/>
    <n v="0"/>
    <n v="0"/>
    <n v="0"/>
    <x v="0"/>
    <x v="0"/>
    <x v="0"/>
  </r>
  <r>
    <x v="7"/>
    <x v="42"/>
    <x v="0"/>
    <x v="1"/>
    <x v="0"/>
    <n v="0"/>
    <n v="251.5"/>
    <n v="105"/>
    <n v="42.76"/>
    <n v="212.8"/>
    <n v="104"/>
    <n v="18.09"/>
    <n v="157.80000000000001"/>
    <n v="67"/>
    <n v="7.1"/>
    <n v="9.3000000000000007"/>
    <n v="4"/>
    <n v="2.5099999999999998"/>
    <x v="1"/>
    <x v="0"/>
    <n v="0"/>
    <n v="1"/>
    <n v="0"/>
    <x v="0"/>
    <x v="1"/>
    <x v="1"/>
  </r>
  <r>
    <x v="46"/>
    <x v="42"/>
    <x v="0"/>
    <x v="0"/>
    <x v="0"/>
    <n v="0"/>
    <n v="84.2"/>
    <n v="134"/>
    <n v="14.31"/>
    <n v="80.8"/>
    <n v="103"/>
    <n v="6.87"/>
    <n v="196.1"/>
    <n v="79"/>
    <n v="8.82"/>
    <n v="10.8"/>
    <n v="2"/>
    <n v="2.92"/>
    <x v="0"/>
    <x v="0"/>
    <n v="0"/>
    <n v="0"/>
    <n v="0"/>
    <x v="0"/>
    <x v="0"/>
    <x v="0"/>
  </r>
  <r>
    <x v="40"/>
    <x v="42"/>
    <x v="2"/>
    <x v="0"/>
    <x v="1"/>
    <n v="39"/>
    <n v="188.3"/>
    <n v="108"/>
    <n v="32.01"/>
    <n v="167.6"/>
    <n v="116"/>
    <n v="14.25"/>
    <n v="189.9"/>
    <n v="92"/>
    <n v="8.5500000000000007"/>
    <n v="15.6"/>
    <n v="5"/>
    <n v="4.21"/>
    <x v="0"/>
    <x v="0"/>
    <n v="0"/>
    <n v="0"/>
    <n v="1"/>
    <x v="0"/>
    <x v="0"/>
    <x v="0"/>
  </r>
  <r>
    <x v="10"/>
    <x v="42"/>
    <x v="1"/>
    <x v="1"/>
    <x v="0"/>
    <n v="0"/>
    <n v="160.5"/>
    <n v="92"/>
    <n v="27.29"/>
    <n v="235.8"/>
    <n v="121"/>
    <n v="20.04"/>
    <n v="111.8"/>
    <n v="95"/>
    <n v="5.03"/>
    <n v="13.8"/>
    <n v="5"/>
    <n v="3.73"/>
    <x v="0"/>
    <x v="1"/>
    <n v="1"/>
    <n v="1"/>
    <n v="0"/>
    <x v="0"/>
    <x v="0"/>
    <x v="1"/>
  </r>
  <r>
    <x v="36"/>
    <x v="42"/>
    <x v="0"/>
    <x v="0"/>
    <x v="0"/>
    <n v="0"/>
    <n v="27"/>
    <n v="117"/>
    <n v="4.59"/>
    <n v="160.9"/>
    <n v="97"/>
    <n v="13.68"/>
    <n v="279.5"/>
    <n v="96"/>
    <n v="12.58"/>
    <n v="10.7"/>
    <n v="3"/>
    <n v="2.89"/>
    <x v="2"/>
    <x v="0"/>
    <n v="0"/>
    <n v="0"/>
    <n v="0"/>
    <x v="0"/>
    <x v="0"/>
    <x v="0"/>
  </r>
  <r>
    <x v="10"/>
    <x v="42"/>
    <x v="1"/>
    <x v="0"/>
    <x v="0"/>
    <n v="0"/>
    <n v="230.2"/>
    <n v="147"/>
    <n v="39.130000000000003"/>
    <n v="186.7"/>
    <n v="121"/>
    <n v="15.87"/>
    <n v="128.4"/>
    <n v="100"/>
    <n v="5.78"/>
    <n v="9.1999999999999993"/>
    <n v="3"/>
    <n v="2.48"/>
    <x v="1"/>
    <x v="0"/>
    <n v="0"/>
    <n v="0"/>
    <n v="0"/>
    <x v="0"/>
    <x v="1"/>
    <x v="0"/>
  </r>
  <r>
    <x v="10"/>
    <x v="42"/>
    <x v="2"/>
    <x v="0"/>
    <x v="1"/>
    <n v="26"/>
    <n v="141.5"/>
    <n v="94"/>
    <n v="24.06"/>
    <n v="196.4"/>
    <n v="123"/>
    <n v="16.690000000000001"/>
    <n v="172.4"/>
    <n v="100"/>
    <n v="7.76"/>
    <n v="12.9"/>
    <n v="1"/>
    <n v="3.48"/>
    <x v="2"/>
    <x v="0"/>
    <n v="0"/>
    <n v="0"/>
    <n v="1"/>
    <x v="0"/>
    <x v="0"/>
    <x v="0"/>
  </r>
  <r>
    <x v="10"/>
    <x v="42"/>
    <x v="0"/>
    <x v="0"/>
    <x v="0"/>
    <n v="0"/>
    <n v="168.4"/>
    <n v="125"/>
    <n v="28.63"/>
    <n v="243.8"/>
    <n v="89"/>
    <n v="20.72"/>
    <n v="214.7"/>
    <n v="102"/>
    <n v="9.66"/>
    <n v="11.1"/>
    <n v="2"/>
    <n v="3"/>
    <x v="0"/>
    <x v="0"/>
    <n v="0"/>
    <n v="0"/>
    <n v="0"/>
    <x v="0"/>
    <x v="0"/>
    <x v="1"/>
  </r>
  <r>
    <x v="10"/>
    <x v="42"/>
    <x v="0"/>
    <x v="0"/>
    <x v="0"/>
    <n v="0"/>
    <n v="199.9"/>
    <n v="108"/>
    <n v="33.979999999999997"/>
    <n v="288.39999999999998"/>
    <n v="80"/>
    <n v="24.51"/>
    <n v="180.6"/>
    <n v="103"/>
    <n v="8.1300000000000008"/>
    <n v="11.3"/>
    <n v="7"/>
    <n v="3.05"/>
    <x v="0"/>
    <x v="0"/>
    <n v="0"/>
    <n v="0"/>
    <n v="0"/>
    <x v="0"/>
    <x v="0"/>
    <x v="1"/>
  </r>
  <r>
    <x v="17"/>
    <x v="42"/>
    <x v="0"/>
    <x v="0"/>
    <x v="0"/>
    <n v="0"/>
    <n v="253.6"/>
    <n v="110"/>
    <n v="43.11"/>
    <n v="253.3"/>
    <n v="92"/>
    <n v="21.53"/>
    <n v="161.30000000000001"/>
    <n v="103"/>
    <n v="7.26"/>
    <n v="10.199999999999999"/>
    <n v="3"/>
    <n v="2.75"/>
    <x v="2"/>
    <x v="1"/>
    <n v="1"/>
    <n v="0"/>
    <n v="0"/>
    <x v="0"/>
    <x v="1"/>
    <x v="1"/>
  </r>
  <r>
    <x v="13"/>
    <x v="42"/>
    <x v="0"/>
    <x v="0"/>
    <x v="0"/>
    <n v="0"/>
    <n v="241.9"/>
    <n v="101"/>
    <n v="41.12"/>
    <n v="129.4"/>
    <n v="121"/>
    <n v="11"/>
    <n v="264.8"/>
    <n v="104"/>
    <n v="11.92"/>
    <n v="5.9"/>
    <n v="3"/>
    <n v="1.59"/>
    <x v="0"/>
    <x v="0"/>
    <n v="0"/>
    <n v="0"/>
    <n v="0"/>
    <x v="0"/>
    <x v="1"/>
    <x v="0"/>
  </r>
  <r>
    <x v="50"/>
    <x v="42"/>
    <x v="1"/>
    <x v="0"/>
    <x v="0"/>
    <n v="0"/>
    <n v="135.80000000000001"/>
    <n v="125"/>
    <n v="23.09"/>
    <n v="163.19999999999999"/>
    <n v="88"/>
    <n v="13.87"/>
    <n v="229.8"/>
    <n v="106"/>
    <n v="10.34"/>
    <n v="12.6"/>
    <n v="3"/>
    <n v="3.4"/>
    <x v="1"/>
    <x v="0"/>
    <n v="0"/>
    <n v="0"/>
    <n v="0"/>
    <x v="0"/>
    <x v="0"/>
    <x v="0"/>
  </r>
  <r>
    <x v="17"/>
    <x v="42"/>
    <x v="0"/>
    <x v="0"/>
    <x v="1"/>
    <n v="36"/>
    <n v="93.1"/>
    <n v="68"/>
    <n v="15.83"/>
    <n v="246.1"/>
    <n v="83"/>
    <n v="20.92"/>
    <n v="94.9"/>
    <n v="109"/>
    <n v="4.2699999999999996"/>
    <n v="8.6999999999999993"/>
    <n v="8"/>
    <n v="2.35"/>
    <x v="0"/>
    <x v="0"/>
    <n v="0"/>
    <n v="0"/>
    <n v="1"/>
    <x v="0"/>
    <x v="1"/>
    <x v="1"/>
  </r>
  <r>
    <x v="25"/>
    <x v="42"/>
    <x v="0"/>
    <x v="0"/>
    <x v="0"/>
    <n v="0"/>
    <n v="179.3"/>
    <n v="97"/>
    <n v="30.48"/>
    <n v="252.7"/>
    <n v="126"/>
    <n v="21.48"/>
    <n v="227.5"/>
    <n v="114"/>
    <n v="10.24"/>
    <n v="8"/>
    <n v="5"/>
    <n v="2.16"/>
    <x v="1"/>
    <x v="0"/>
    <n v="0"/>
    <n v="0"/>
    <n v="0"/>
    <x v="0"/>
    <x v="1"/>
    <x v="1"/>
  </r>
  <r>
    <x v="1"/>
    <x v="42"/>
    <x v="1"/>
    <x v="0"/>
    <x v="1"/>
    <n v="39"/>
    <n v="198.5"/>
    <n v="104"/>
    <n v="33.75"/>
    <n v="163.1"/>
    <n v="107"/>
    <n v="13.86"/>
    <n v="212.2"/>
    <n v="125"/>
    <n v="9.5500000000000007"/>
    <n v="10.8"/>
    <n v="2"/>
    <n v="2.92"/>
    <x v="0"/>
    <x v="0"/>
    <n v="0"/>
    <n v="0"/>
    <n v="1"/>
    <x v="0"/>
    <x v="0"/>
    <x v="0"/>
  </r>
  <r>
    <x v="0"/>
    <x v="42"/>
    <x v="2"/>
    <x v="0"/>
    <x v="0"/>
    <n v="0"/>
    <n v="159.5"/>
    <n v="99"/>
    <n v="27.12"/>
    <n v="119.7"/>
    <n v="149"/>
    <n v="10.17"/>
    <n v="173.9"/>
    <n v="126"/>
    <n v="7.83"/>
    <n v="6.8"/>
    <n v="3"/>
    <n v="1.84"/>
    <x v="3"/>
    <x v="0"/>
    <n v="0"/>
    <n v="0"/>
    <n v="0"/>
    <x v="0"/>
    <x v="1"/>
    <x v="0"/>
  </r>
  <r>
    <x v="32"/>
    <x v="43"/>
    <x v="0"/>
    <x v="0"/>
    <x v="1"/>
    <n v="34"/>
    <n v="221.8"/>
    <n v="105"/>
    <n v="37.71"/>
    <n v="161.69999999999999"/>
    <n v="85"/>
    <n v="13.74"/>
    <n v="227.7"/>
    <n v="62"/>
    <n v="10.25"/>
    <n v="14"/>
    <n v="7"/>
    <n v="3.78"/>
    <x v="1"/>
    <x v="0"/>
    <n v="0"/>
    <n v="0"/>
    <n v="1"/>
    <x v="0"/>
    <x v="0"/>
    <x v="0"/>
  </r>
  <r>
    <x v="6"/>
    <x v="43"/>
    <x v="0"/>
    <x v="0"/>
    <x v="0"/>
    <n v="0"/>
    <n v="308.60000000000002"/>
    <n v="139"/>
    <n v="52.46"/>
    <n v="150.80000000000001"/>
    <n v="94"/>
    <n v="12.82"/>
    <n v="198.7"/>
    <n v="66"/>
    <n v="8.94"/>
    <n v="7.3"/>
    <n v="3"/>
    <n v="1.97"/>
    <x v="4"/>
    <x v="1"/>
    <n v="1"/>
    <n v="0"/>
    <n v="0"/>
    <x v="0"/>
    <x v="1"/>
    <x v="0"/>
  </r>
  <r>
    <x v="10"/>
    <x v="43"/>
    <x v="1"/>
    <x v="0"/>
    <x v="0"/>
    <n v="0"/>
    <n v="213.2"/>
    <n v="85"/>
    <n v="36.24"/>
    <n v="224"/>
    <n v="128"/>
    <n v="19.04"/>
    <n v="137.80000000000001"/>
    <n v="74"/>
    <n v="6.2"/>
    <n v="12.5"/>
    <n v="5"/>
    <n v="3.38"/>
    <x v="0"/>
    <x v="0"/>
    <n v="0"/>
    <n v="0"/>
    <n v="0"/>
    <x v="0"/>
    <x v="0"/>
    <x v="1"/>
  </r>
  <r>
    <x v="34"/>
    <x v="43"/>
    <x v="1"/>
    <x v="0"/>
    <x v="0"/>
    <n v="0"/>
    <n v="207.2"/>
    <n v="90"/>
    <n v="35.22"/>
    <n v="178.6"/>
    <n v="76"/>
    <n v="15.18"/>
    <n v="182"/>
    <n v="74"/>
    <n v="8.19"/>
    <n v="0"/>
    <n v="0"/>
    <n v="0"/>
    <x v="1"/>
    <x v="0"/>
    <n v="0"/>
    <n v="0"/>
    <n v="0"/>
    <x v="0"/>
    <x v="1"/>
    <x v="0"/>
  </r>
  <r>
    <x v="10"/>
    <x v="43"/>
    <x v="2"/>
    <x v="0"/>
    <x v="0"/>
    <n v="0"/>
    <n v="228.1"/>
    <n v="121"/>
    <n v="38.78"/>
    <n v="276.5"/>
    <n v="79"/>
    <n v="23.5"/>
    <n v="279.8"/>
    <n v="77"/>
    <n v="12.59"/>
    <n v="9.9"/>
    <n v="5"/>
    <n v="2.67"/>
    <x v="3"/>
    <x v="1"/>
    <n v="1"/>
    <n v="0"/>
    <n v="0"/>
    <x v="0"/>
    <x v="1"/>
    <x v="1"/>
  </r>
  <r>
    <x v="10"/>
    <x v="43"/>
    <x v="2"/>
    <x v="0"/>
    <x v="0"/>
    <n v="0"/>
    <n v="238.3"/>
    <n v="83"/>
    <n v="40.51"/>
    <n v="193.7"/>
    <n v="112"/>
    <n v="16.46"/>
    <n v="167.7"/>
    <n v="79"/>
    <n v="7.55"/>
    <n v="9.4"/>
    <n v="6"/>
    <n v="2.54"/>
    <x v="5"/>
    <x v="0"/>
    <n v="0"/>
    <n v="0"/>
    <n v="0"/>
    <x v="0"/>
    <x v="1"/>
    <x v="0"/>
  </r>
  <r>
    <x v="22"/>
    <x v="43"/>
    <x v="1"/>
    <x v="0"/>
    <x v="0"/>
    <n v="0"/>
    <n v="204.6"/>
    <n v="117"/>
    <n v="34.78"/>
    <n v="205.2"/>
    <n v="94"/>
    <n v="17.440000000000001"/>
    <n v="164.6"/>
    <n v="84"/>
    <n v="7.41"/>
    <n v="10.7"/>
    <n v="5"/>
    <n v="2.89"/>
    <x v="1"/>
    <x v="0"/>
    <n v="0"/>
    <n v="0"/>
    <n v="0"/>
    <x v="0"/>
    <x v="0"/>
    <x v="1"/>
  </r>
  <r>
    <x v="35"/>
    <x v="43"/>
    <x v="2"/>
    <x v="0"/>
    <x v="0"/>
    <n v="0"/>
    <n v="288.10000000000002"/>
    <n v="112"/>
    <n v="48.98"/>
    <n v="258"/>
    <n v="92"/>
    <n v="21.93"/>
    <n v="192.4"/>
    <n v="90"/>
    <n v="8.66"/>
    <n v="10.199999999999999"/>
    <n v="4"/>
    <n v="2.75"/>
    <x v="2"/>
    <x v="1"/>
    <n v="1"/>
    <n v="0"/>
    <n v="0"/>
    <x v="0"/>
    <x v="1"/>
    <x v="1"/>
  </r>
  <r>
    <x v="13"/>
    <x v="43"/>
    <x v="2"/>
    <x v="0"/>
    <x v="0"/>
    <n v="0"/>
    <n v="189.7"/>
    <n v="122"/>
    <n v="32.25"/>
    <n v="178.9"/>
    <n v="72"/>
    <n v="15.21"/>
    <n v="244.7"/>
    <n v="93"/>
    <n v="11.01"/>
    <n v="9.8000000000000007"/>
    <n v="5"/>
    <n v="2.65"/>
    <x v="1"/>
    <x v="0"/>
    <n v="0"/>
    <n v="0"/>
    <n v="0"/>
    <x v="0"/>
    <x v="1"/>
    <x v="0"/>
  </r>
  <r>
    <x v="8"/>
    <x v="43"/>
    <x v="0"/>
    <x v="0"/>
    <x v="0"/>
    <n v="0"/>
    <n v="225.6"/>
    <n v="118"/>
    <n v="38.35"/>
    <n v="135.4"/>
    <n v="122"/>
    <n v="11.51"/>
    <n v="190.1"/>
    <n v="96"/>
    <n v="8.5500000000000007"/>
    <n v="12.1"/>
    <n v="5"/>
    <n v="3.27"/>
    <x v="0"/>
    <x v="0"/>
    <n v="0"/>
    <n v="0"/>
    <n v="0"/>
    <x v="0"/>
    <x v="0"/>
    <x v="0"/>
  </r>
  <r>
    <x v="47"/>
    <x v="43"/>
    <x v="0"/>
    <x v="0"/>
    <x v="0"/>
    <n v="0"/>
    <n v="240.3"/>
    <n v="146"/>
    <n v="40.85"/>
    <n v="164.6"/>
    <n v="83"/>
    <n v="13.99"/>
    <n v="240.7"/>
    <n v="106"/>
    <n v="10.83"/>
    <n v="10.6"/>
    <n v="2"/>
    <n v="2.86"/>
    <x v="0"/>
    <x v="0"/>
    <n v="0"/>
    <n v="0"/>
    <n v="0"/>
    <x v="0"/>
    <x v="0"/>
    <x v="0"/>
  </r>
  <r>
    <x v="30"/>
    <x v="43"/>
    <x v="1"/>
    <x v="0"/>
    <x v="0"/>
    <n v="0"/>
    <n v="288.8"/>
    <n v="86"/>
    <n v="49.1"/>
    <n v="175.9"/>
    <n v="87"/>
    <n v="14.95"/>
    <n v="215.4"/>
    <n v="106"/>
    <n v="9.69"/>
    <n v="9.5"/>
    <n v="2"/>
    <n v="2.57"/>
    <x v="1"/>
    <x v="1"/>
    <n v="1"/>
    <n v="0"/>
    <n v="0"/>
    <x v="0"/>
    <x v="1"/>
    <x v="0"/>
  </r>
  <r>
    <x v="20"/>
    <x v="43"/>
    <x v="2"/>
    <x v="0"/>
    <x v="1"/>
    <n v="25"/>
    <n v="152.9"/>
    <n v="106"/>
    <n v="25.99"/>
    <n v="205.5"/>
    <n v="147"/>
    <n v="17.47"/>
    <n v="247.3"/>
    <n v="107"/>
    <n v="11.13"/>
    <n v="8"/>
    <n v="5"/>
    <n v="2.16"/>
    <x v="0"/>
    <x v="0"/>
    <n v="0"/>
    <n v="0"/>
    <n v="1"/>
    <x v="0"/>
    <x v="1"/>
    <x v="1"/>
  </r>
  <r>
    <x v="27"/>
    <x v="43"/>
    <x v="0"/>
    <x v="1"/>
    <x v="0"/>
    <n v="0"/>
    <n v="62.3"/>
    <n v="92"/>
    <n v="10.59"/>
    <n v="275"/>
    <n v="82"/>
    <n v="23.38"/>
    <n v="138.69999999999999"/>
    <n v="108"/>
    <n v="6.24"/>
    <n v="10.8"/>
    <n v="3"/>
    <n v="2.92"/>
    <x v="0"/>
    <x v="0"/>
    <n v="0"/>
    <n v="1"/>
    <n v="0"/>
    <x v="0"/>
    <x v="0"/>
    <x v="1"/>
  </r>
  <r>
    <x v="7"/>
    <x v="43"/>
    <x v="0"/>
    <x v="0"/>
    <x v="1"/>
    <n v="20"/>
    <n v="184.8"/>
    <n v="105"/>
    <n v="31.42"/>
    <n v="195"/>
    <n v="169"/>
    <n v="16.579999999999998"/>
    <n v="130.1"/>
    <n v="121"/>
    <n v="5.85"/>
    <n v="11.6"/>
    <n v="3"/>
    <n v="3.13"/>
    <x v="0"/>
    <x v="0"/>
    <n v="0"/>
    <n v="0"/>
    <n v="1"/>
    <x v="0"/>
    <x v="0"/>
    <x v="0"/>
  </r>
  <r>
    <x v="12"/>
    <x v="43"/>
    <x v="0"/>
    <x v="0"/>
    <x v="0"/>
    <n v="0"/>
    <n v="202.6"/>
    <n v="89"/>
    <n v="34.44"/>
    <n v="163"/>
    <n v="96"/>
    <n v="13.86"/>
    <n v="268.10000000000002"/>
    <n v="151"/>
    <n v="12.06"/>
    <n v="8.3000000000000007"/>
    <n v="3"/>
    <n v="2.2400000000000002"/>
    <x v="1"/>
    <x v="0"/>
    <n v="0"/>
    <n v="0"/>
    <n v="0"/>
    <x v="0"/>
    <x v="1"/>
    <x v="0"/>
  </r>
  <r>
    <x v="6"/>
    <x v="44"/>
    <x v="0"/>
    <x v="0"/>
    <x v="0"/>
    <n v="0"/>
    <n v="211.3"/>
    <n v="87"/>
    <n v="35.92"/>
    <n v="165.7"/>
    <n v="97"/>
    <n v="14.08"/>
    <n v="265.89999999999998"/>
    <n v="72"/>
    <n v="11.97"/>
    <n v="13.3"/>
    <n v="6"/>
    <n v="3.59"/>
    <x v="0"/>
    <x v="0"/>
    <n v="0"/>
    <n v="0"/>
    <n v="0"/>
    <x v="0"/>
    <x v="0"/>
    <x v="0"/>
  </r>
  <r>
    <x v="46"/>
    <x v="44"/>
    <x v="1"/>
    <x v="0"/>
    <x v="1"/>
    <n v="38"/>
    <n v="196.8"/>
    <n v="92"/>
    <n v="33.46"/>
    <n v="254.2"/>
    <n v="108"/>
    <n v="21.61"/>
    <n v="261.8"/>
    <n v="85"/>
    <n v="11.78"/>
    <n v="7.7"/>
    <n v="2"/>
    <n v="2.08"/>
    <x v="0"/>
    <x v="0"/>
    <n v="0"/>
    <n v="0"/>
    <n v="1"/>
    <x v="0"/>
    <x v="1"/>
    <x v="1"/>
  </r>
  <r>
    <x v="0"/>
    <x v="44"/>
    <x v="0"/>
    <x v="0"/>
    <x v="0"/>
    <n v="0"/>
    <n v="142.69999999999999"/>
    <n v="80"/>
    <n v="24.26"/>
    <n v="205.4"/>
    <n v="135"/>
    <n v="17.46"/>
    <n v="228.1"/>
    <n v="87"/>
    <n v="10.26"/>
    <n v="12"/>
    <n v="11"/>
    <n v="3.24"/>
    <x v="3"/>
    <x v="0"/>
    <n v="0"/>
    <n v="0"/>
    <n v="0"/>
    <x v="0"/>
    <x v="0"/>
    <x v="1"/>
  </r>
  <r>
    <x v="5"/>
    <x v="44"/>
    <x v="0"/>
    <x v="0"/>
    <x v="1"/>
    <n v="32"/>
    <n v="235"/>
    <n v="85"/>
    <n v="39.950000000000003"/>
    <n v="240.5"/>
    <n v="101"/>
    <n v="20.440000000000001"/>
    <n v="147.1"/>
    <n v="88"/>
    <n v="6.62"/>
    <n v="7.7"/>
    <n v="3"/>
    <n v="2.08"/>
    <x v="3"/>
    <x v="0"/>
    <n v="0"/>
    <n v="0"/>
    <n v="1"/>
    <x v="0"/>
    <x v="1"/>
    <x v="1"/>
  </r>
  <r>
    <x v="16"/>
    <x v="44"/>
    <x v="2"/>
    <x v="0"/>
    <x v="1"/>
    <n v="29"/>
    <n v="135.80000000000001"/>
    <n v="104"/>
    <n v="23.09"/>
    <n v="222.5"/>
    <n v="101"/>
    <n v="18.91"/>
    <n v="235.6"/>
    <n v="92"/>
    <n v="10.6"/>
    <n v="7.9"/>
    <n v="6"/>
    <n v="2.13"/>
    <x v="3"/>
    <x v="0"/>
    <n v="0"/>
    <n v="0"/>
    <n v="1"/>
    <x v="0"/>
    <x v="1"/>
    <x v="1"/>
  </r>
  <r>
    <x v="44"/>
    <x v="44"/>
    <x v="0"/>
    <x v="0"/>
    <x v="0"/>
    <n v="0"/>
    <n v="96.1"/>
    <n v="103"/>
    <n v="16.34"/>
    <n v="246.8"/>
    <n v="134"/>
    <n v="20.98"/>
    <n v="229.7"/>
    <n v="92"/>
    <n v="10.34"/>
    <n v="9.6999999999999993"/>
    <n v="4"/>
    <n v="2.62"/>
    <x v="0"/>
    <x v="0"/>
    <n v="0"/>
    <n v="0"/>
    <n v="0"/>
    <x v="0"/>
    <x v="1"/>
    <x v="1"/>
  </r>
  <r>
    <x v="6"/>
    <x v="44"/>
    <x v="2"/>
    <x v="0"/>
    <x v="0"/>
    <n v="0"/>
    <n v="159.80000000000001"/>
    <n v="91"/>
    <n v="27.17"/>
    <n v="120.4"/>
    <n v="86"/>
    <n v="10.23"/>
    <n v="163"/>
    <n v="93"/>
    <n v="7.34"/>
    <n v="10.6"/>
    <n v="3"/>
    <n v="2.86"/>
    <x v="3"/>
    <x v="0"/>
    <n v="0"/>
    <n v="0"/>
    <n v="0"/>
    <x v="0"/>
    <x v="0"/>
    <x v="0"/>
  </r>
  <r>
    <x v="14"/>
    <x v="44"/>
    <x v="1"/>
    <x v="0"/>
    <x v="0"/>
    <n v="0"/>
    <n v="126.8"/>
    <n v="83"/>
    <n v="21.56"/>
    <n v="157.80000000000001"/>
    <n v="100"/>
    <n v="13.41"/>
    <n v="158.30000000000001"/>
    <n v="97"/>
    <n v="7.12"/>
    <n v="11"/>
    <n v="4"/>
    <n v="2.97"/>
    <x v="2"/>
    <x v="0"/>
    <n v="0"/>
    <n v="0"/>
    <n v="0"/>
    <x v="0"/>
    <x v="0"/>
    <x v="0"/>
  </r>
  <r>
    <x v="33"/>
    <x v="44"/>
    <x v="2"/>
    <x v="0"/>
    <x v="0"/>
    <n v="0"/>
    <n v="155.69999999999999"/>
    <n v="110"/>
    <n v="26.47"/>
    <n v="260.3"/>
    <n v="103"/>
    <n v="22.13"/>
    <n v="192.2"/>
    <n v="98"/>
    <n v="8.65"/>
    <n v="11"/>
    <n v="1"/>
    <n v="2.97"/>
    <x v="0"/>
    <x v="0"/>
    <n v="0"/>
    <n v="0"/>
    <n v="0"/>
    <x v="0"/>
    <x v="0"/>
    <x v="1"/>
  </r>
  <r>
    <x v="15"/>
    <x v="44"/>
    <x v="0"/>
    <x v="0"/>
    <x v="0"/>
    <n v="0"/>
    <n v="78.2"/>
    <n v="127"/>
    <n v="13.29"/>
    <n v="253.4"/>
    <n v="108"/>
    <n v="21.54"/>
    <n v="255"/>
    <n v="100"/>
    <n v="11.48"/>
    <n v="18"/>
    <n v="3"/>
    <n v="4.8600000000000003"/>
    <x v="0"/>
    <x v="0"/>
    <n v="0"/>
    <n v="0"/>
    <n v="0"/>
    <x v="0"/>
    <x v="0"/>
    <x v="1"/>
  </r>
  <r>
    <x v="2"/>
    <x v="44"/>
    <x v="0"/>
    <x v="1"/>
    <x v="0"/>
    <n v="0"/>
    <n v="189.6"/>
    <n v="96"/>
    <n v="32.229999999999997"/>
    <n v="171.7"/>
    <n v="69"/>
    <n v="14.59"/>
    <n v="222"/>
    <n v="102"/>
    <n v="9.99"/>
    <n v="13.9"/>
    <n v="7"/>
    <n v="3.75"/>
    <x v="0"/>
    <x v="1"/>
    <n v="1"/>
    <n v="1"/>
    <n v="0"/>
    <x v="0"/>
    <x v="0"/>
    <x v="0"/>
  </r>
  <r>
    <x v="43"/>
    <x v="44"/>
    <x v="2"/>
    <x v="0"/>
    <x v="1"/>
    <n v="26"/>
    <n v="91.7"/>
    <n v="104"/>
    <n v="15.59"/>
    <n v="150.6"/>
    <n v="119"/>
    <n v="12.8"/>
    <n v="63.3"/>
    <n v="103"/>
    <n v="2.85"/>
    <n v="7.7"/>
    <n v="5"/>
    <n v="2.08"/>
    <x v="0"/>
    <x v="0"/>
    <n v="0"/>
    <n v="0"/>
    <n v="1"/>
    <x v="0"/>
    <x v="1"/>
    <x v="0"/>
  </r>
  <r>
    <x v="19"/>
    <x v="44"/>
    <x v="0"/>
    <x v="0"/>
    <x v="1"/>
    <n v="22"/>
    <n v="196.6"/>
    <n v="84"/>
    <n v="33.42"/>
    <n v="313.2"/>
    <n v="92"/>
    <n v="26.62"/>
    <n v="163.30000000000001"/>
    <n v="108"/>
    <n v="7.35"/>
    <n v="11.9"/>
    <n v="3"/>
    <n v="3.21"/>
    <x v="1"/>
    <x v="0"/>
    <n v="0"/>
    <n v="0"/>
    <n v="1"/>
    <x v="0"/>
    <x v="0"/>
    <x v="1"/>
  </r>
  <r>
    <x v="31"/>
    <x v="44"/>
    <x v="0"/>
    <x v="0"/>
    <x v="0"/>
    <n v="0"/>
    <n v="142.4"/>
    <n v="107"/>
    <n v="24.21"/>
    <n v="318.7"/>
    <n v="78"/>
    <n v="27.09"/>
    <n v="224.1"/>
    <n v="108"/>
    <n v="10.08"/>
    <n v="11.1"/>
    <n v="7"/>
    <n v="3"/>
    <x v="0"/>
    <x v="0"/>
    <n v="0"/>
    <n v="0"/>
    <n v="0"/>
    <x v="0"/>
    <x v="0"/>
    <x v="1"/>
  </r>
  <r>
    <x v="29"/>
    <x v="44"/>
    <x v="2"/>
    <x v="0"/>
    <x v="0"/>
    <n v="0"/>
    <n v="78.599999999999994"/>
    <n v="106"/>
    <n v="13.36"/>
    <n v="187.3"/>
    <n v="110"/>
    <n v="15.92"/>
    <n v="184.2"/>
    <n v="111"/>
    <n v="8.2899999999999991"/>
    <n v="7.4"/>
    <n v="5"/>
    <n v="2"/>
    <x v="0"/>
    <x v="1"/>
    <n v="1"/>
    <n v="0"/>
    <n v="0"/>
    <x v="0"/>
    <x v="1"/>
    <x v="0"/>
  </r>
  <r>
    <x v="16"/>
    <x v="44"/>
    <x v="1"/>
    <x v="0"/>
    <x v="0"/>
    <n v="0"/>
    <n v="207.6"/>
    <n v="71"/>
    <n v="35.29"/>
    <n v="152.69999999999999"/>
    <n v="94"/>
    <n v="12.98"/>
    <n v="217.8"/>
    <n v="125"/>
    <n v="9.8000000000000007"/>
    <n v="12.4"/>
    <n v="13"/>
    <n v="3.35"/>
    <x v="0"/>
    <x v="0"/>
    <n v="0"/>
    <n v="0"/>
    <n v="0"/>
    <x v="0"/>
    <x v="0"/>
    <x v="0"/>
  </r>
  <r>
    <x v="0"/>
    <x v="44"/>
    <x v="0"/>
    <x v="0"/>
    <x v="1"/>
    <n v="18"/>
    <n v="168"/>
    <n v="127"/>
    <n v="28.56"/>
    <n v="155.5"/>
    <n v="76"/>
    <n v="13.22"/>
    <n v="152.69999999999999"/>
    <n v="127"/>
    <n v="6.87"/>
    <n v="11.8"/>
    <n v="5"/>
    <n v="3.19"/>
    <x v="1"/>
    <x v="0"/>
    <n v="0"/>
    <n v="0"/>
    <n v="1"/>
    <x v="0"/>
    <x v="0"/>
    <x v="0"/>
  </r>
  <r>
    <x v="29"/>
    <x v="44"/>
    <x v="0"/>
    <x v="0"/>
    <x v="0"/>
    <n v="0"/>
    <n v="135"/>
    <n v="116"/>
    <n v="22.95"/>
    <n v="159"/>
    <n v="108"/>
    <n v="13.52"/>
    <n v="170.3"/>
    <n v="130"/>
    <n v="7.66"/>
    <n v="11.1"/>
    <n v="15"/>
    <n v="3"/>
    <x v="0"/>
    <x v="0"/>
    <n v="0"/>
    <n v="0"/>
    <n v="0"/>
    <x v="0"/>
    <x v="0"/>
    <x v="0"/>
  </r>
  <r>
    <x v="17"/>
    <x v="45"/>
    <x v="0"/>
    <x v="0"/>
    <x v="0"/>
    <n v="0"/>
    <n v="124.8"/>
    <n v="133"/>
    <n v="21.22"/>
    <n v="157.30000000000001"/>
    <n v="143"/>
    <n v="13.37"/>
    <n v="199.3"/>
    <n v="72"/>
    <n v="8.9700000000000006"/>
    <n v="8.6"/>
    <n v="4"/>
    <n v="2.3199999999999998"/>
    <x v="3"/>
    <x v="0"/>
    <n v="0"/>
    <n v="0"/>
    <n v="0"/>
    <x v="0"/>
    <x v="1"/>
    <x v="0"/>
  </r>
  <r>
    <x v="28"/>
    <x v="45"/>
    <x v="1"/>
    <x v="0"/>
    <x v="0"/>
    <n v="0"/>
    <n v="139.4"/>
    <n v="81"/>
    <n v="23.7"/>
    <n v="223.7"/>
    <n v="113"/>
    <n v="19.010000000000002"/>
    <n v="173.1"/>
    <n v="77"/>
    <n v="7.79"/>
    <n v="13.6"/>
    <n v="6"/>
    <n v="3.67"/>
    <x v="0"/>
    <x v="0"/>
    <n v="0"/>
    <n v="0"/>
    <n v="0"/>
    <x v="0"/>
    <x v="0"/>
    <x v="1"/>
  </r>
  <r>
    <x v="6"/>
    <x v="45"/>
    <x v="2"/>
    <x v="0"/>
    <x v="0"/>
    <n v="0"/>
    <n v="199.2"/>
    <n v="111"/>
    <n v="33.86"/>
    <n v="175.1"/>
    <n v="83"/>
    <n v="14.88"/>
    <n v="210.6"/>
    <n v="84"/>
    <n v="9.48"/>
    <n v="10.199999999999999"/>
    <n v="2"/>
    <n v="2.75"/>
    <x v="2"/>
    <x v="0"/>
    <n v="0"/>
    <n v="0"/>
    <n v="0"/>
    <x v="0"/>
    <x v="1"/>
    <x v="0"/>
  </r>
  <r>
    <x v="34"/>
    <x v="45"/>
    <x v="1"/>
    <x v="0"/>
    <x v="0"/>
    <n v="0"/>
    <n v="156.4"/>
    <n v="105"/>
    <n v="26.59"/>
    <n v="185.5"/>
    <n v="98"/>
    <n v="15.77"/>
    <n v="226.7"/>
    <n v="96"/>
    <n v="10.199999999999999"/>
    <n v="11.8"/>
    <n v="3"/>
    <n v="3.19"/>
    <x v="0"/>
    <x v="0"/>
    <n v="0"/>
    <n v="0"/>
    <n v="0"/>
    <x v="0"/>
    <x v="0"/>
    <x v="0"/>
  </r>
  <r>
    <x v="36"/>
    <x v="45"/>
    <x v="2"/>
    <x v="0"/>
    <x v="0"/>
    <n v="0"/>
    <n v="250.3"/>
    <n v="100"/>
    <n v="42.55"/>
    <n v="260.60000000000002"/>
    <n v="90"/>
    <n v="22.15"/>
    <n v="195"/>
    <n v="104"/>
    <n v="8.7799999999999994"/>
    <n v="13.3"/>
    <n v="2"/>
    <n v="3.59"/>
    <x v="3"/>
    <x v="1"/>
    <n v="1"/>
    <n v="0"/>
    <n v="0"/>
    <x v="0"/>
    <x v="0"/>
    <x v="1"/>
  </r>
  <r>
    <x v="33"/>
    <x v="45"/>
    <x v="1"/>
    <x v="0"/>
    <x v="0"/>
    <n v="0"/>
    <n v="257.39999999999998"/>
    <n v="67"/>
    <n v="43.76"/>
    <n v="261.10000000000002"/>
    <n v="91"/>
    <n v="22.19"/>
    <n v="204.4"/>
    <n v="107"/>
    <n v="9.1999999999999993"/>
    <n v="13.4"/>
    <n v="5"/>
    <n v="3.62"/>
    <x v="3"/>
    <x v="1"/>
    <n v="1"/>
    <n v="0"/>
    <n v="0"/>
    <x v="0"/>
    <x v="0"/>
    <x v="1"/>
  </r>
  <r>
    <x v="39"/>
    <x v="45"/>
    <x v="0"/>
    <x v="0"/>
    <x v="0"/>
    <n v="0"/>
    <n v="230.7"/>
    <n v="117"/>
    <n v="39.22"/>
    <n v="186.2"/>
    <n v="84"/>
    <n v="15.83"/>
    <n v="182.2"/>
    <n v="109"/>
    <n v="8.1999999999999993"/>
    <n v="9.1999999999999993"/>
    <n v="4"/>
    <n v="2.48"/>
    <x v="3"/>
    <x v="0"/>
    <n v="0"/>
    <n v="0"/>
    <n v="0"/>
    <x v="0"/>
    <x v="1"/>
    <x v="0"/>
  </r>
  <r>
    <x v="29"/>
    <x v="45"/>
    <x v="2"/>
    <x v="0"/>
    <x v="0"/>
    <n v="0"/>
    <n v="90.4"/>
    <n v="108"/>
    <n v="15.37"/>
    <n v="276.2"/>
    <n v="77"/>
    <n v="23.48"/>
    <n v="146.5"/>
    <n v="111"/>
    <n v="6.59"/>
    <n v="12.7"/>
    <n v="2"/>
    <n v="3.43"/>
    <x v="0"/>
    <x v="0"/>
    <n v="0"/>
    <n v="0"/>
    <n v="0"/>
    <x v="0"/>
    <x v="0"/>
    <x v="1"/>
  </r>
  <r>
    <x v="50"/>
    <x v="45"/>
    <x v="1"/>
    <x v="0"/>
    <x v="0"/>
    <n v="0"/>
    <n v="196.7"/>
    <n v="85"/>
    <n v="33.44"/>
    <n v="205.9"/>
    <n v="74"/>
    <n v="17.5"/>
    <n v="216.6"/>
    <n v="112"/>
    <n v="9.75"/>
    <n v="11.2"/>
    <n v="5"/>
    <n v="3.02"/>
    <x v="2"/>
    <x v="0"/>
    <n v="0"/>
    <n v="0"/>
    <n v="0"/>
    <x v="0"/>
    <x v="0"/>
    <x v="1"/>
  </r>
  <r>
    <x v="34"/>
    <x v="45"/>
    <x v="0"/>
    <x v="0"/>
    <x v="0"/>
    <n v="0"/>
    <n v="214.1"/>
    <n v="72"/>
    <n v="36.4"/>
    <n v="164.4"/>
    <n v="104"/>
    <n v="13.97"/>
    <n v="177.5"/>
    <n v="113"/>
    <n v="7.99"/>
    <n v="8.1999999999999993"/>
    <n v="3"/>
    <n v="2.21"/>
    <x v="3"/>
    <x v="0"/>
    <n v="0"/>
    <n v="0"/>
    <n v="0"/>
    <x v="0"/>
    <x v="1"/>
    <x v="0"/>
  </r>
  <r>
    <x v="47"/>
    <x v="45"/>
    <x v="1"/>
    <x v="0"/>
    <x v="0"/>
    <n v="0"/>
    <n v="210.2"/>
    <n v="92"/>
    <n v="35.729999999999997"/>
    <n v="227.3"/>
    <n v="77"/>
    <n v="19.32"/>
    <n v="200.1"/>
    <n v="116"/>
    <n v="9"/>
    <n v="13.1"/>
    <n v="7"/>
    <n v="3.54"/>
    <x v="0"/>
    <x v="0"/>
    <n v="0"/>
    <n v="0"/>
    <n v="0"/>
    <x v="0"/>
    <x v="0"/>
    <x v="1"/>
  </r>
  <r>
    <x v="30"/>
    <x v="45"/>
    <x v="0"/>
    <x v="0"/>
    <x v="0"/>
    <n v="0"/>
    <n v="164.2"/>
    <n v="116"/>
    <n v="27.91"/>
    <n v="196.2"/>
    <n v="153"/>
    <n v="16.68"/>
    <n v="236.1"/>
    <n v="119"/>
    <n v="10.62"/>
    <n v="8.1"/>
    <n v="1"/>
    <n v="2.19"/>
    <x v="0"/>
    <x v="0"/>
    <n v="0"/>
    <n v="0"/>
    <n v="0"/>
    <x v="0"/>
    <x v="1"/>
    <x v="0"/>
  </r>
  <r>
    <x v="28"/>
    <x v="46"/>
    <x v="0"/>
    <x v="0"/>
    <x v="0"/>
    <n v="0"/>
    <n v="155.30000000000001"/>
    <n v="116"/>
    <n v="26.4"/>
    <n v="188.2"/>
    <n v="85"/>
    <n v="16"/>
    <n v="247"/>
    <n v="73"/>
    <n v="11.12"/>
    <n v="12.3"/>
    <n v="4"/>
    <n v="3.32"/>
    <x v="2"/>
    <x v="0"/>
    <n v="0"/>
    <n v="0"/>
    <n v="0"/>
    <x v="0"/>
    <x v="0"/>
    <x v="0"/>
  </r>
  <r>
    <x v="15"/>
    <x v="46"/>
    <x v="0"/>
    <x v="0"/>
    <x v="0"/>
    <n v="0"/>
    <n v="111.3"/>
    <n v="92"/>
    <n v="18.920000000000002"/>
    <n v="109.4"/>
    <n v="108"/>
    <n v="9.3000000000000007"/>
    <n v="116.9"/>
    <n v="80"/>
    <n v="5.26"/>
    <n v="10.8"/>
    <n v="8"/>
    <n v="2.92"/>
    <x v="0"/>
    <x v="0"/>
    <n v="0"/>
    <n v="0"/>
    <n v="0"/>
    <x v="0"/>
    <x v="0"/>
    <x v="0"/>
  </r>
  <r>
    <x v="26"/>
    <x v="46"/>
    <x v="1"/>
    <x v="0"/>
    <x v="1"/>
    <n v="28"/>
    <n v="141.30000000000001"/>
    <n v="94"/>
    <n v="24.02"/>
    <n v="168"/>
    <n v="108"/>
    <n v="14.28"/>
    <n v="113.5"/>
    <n v="84"/>
    <n v="5.1100000000000003"/>
    <n v="7.8"/>
    <n v="2"/>
    <n v="2.11"/>
    <x v="0"/>
    <x v="0"/>
    <n v="0"/>
    <n v="0"/>
    <n v="1"/>
    <x v="0"/>
    <x v="1"/>
    <x v="0"/>
  </r>
  <r>
    <x v="43"/>
    <x v="46"/>
    <x v="2"/>
    <x v="0"/>
    <x v="1"/>
    <n v="30"/>
    <n v="136.5"/>
    <n v="101"/>
    <n v="23.21"/>
    <n v="174.9"/>
    <n v="74"/>
    <n v="14.87"/>
    <n v="146.4"/>
    <n v="91"/>
    <n v="6.59"/>
    <n v="10.9"/>
    <n v="3"/>
    <n v="2.94"/>
    <x v="3"/>
    <x v="0"/>
    <n v="0"/>
    <n v="0"/>
    <n v="1"/>
    <x v="0"/>
    <x v="0"/>
    <x v="0"/>
  </r>
  <r>
    <x v="29"/>
    <x v="46"/>
    <x v="0"/>
    <x v="0"/>
    <x v="1"/>
    <n v="27"/>
    <n v="165"/>
    <n v="89"/>
    <n v="28.05"/>
    <n v="127.3"/>
    <n v="118"/>
    <n v="10.82"/>
    <n v="284.39999999999998"/>
    <n v="95"/>
    <n v="12.8"/>
    <n v="7.7"/>
    <n v="4"/>
    <n v="2.08"/>
    <x v="3"/>
    <x v="0"/>
    <n v="0"/>
    <n v="0"/>
    <n v="1"/>
    <x v="0"/>
    <x v="1"/>
    <x v="0"/>
  </r>
  <r>
    <x v="17"/>
    <x v="46"/>
    <x v="0"/>
    <x v="0"/>
    <x v="1"/>
    <n v="28"/>
    <n v="196.2"/>
    <n v="88"/>
    <n v="33.35"/>
    <n v="194.8"/>
    <n v="106"/>
    <n v="16.559999999999999"/>
    <n v="243"/>
    <n v="103"/>
    <n v="10.93"/>
    <n v="10.5"/>
    <n v="10"/>
    <n v="2.84"/>
    <x v="1"/>
    <x v="0"/>
    <n v="0"/>
    <n v="0"/>
    <n v="1"/>
    <x v="0"/>
    <x v="0"/>
    <x v="0"/>
  </r>
  <r>
    <x v="39"/>
    <x v="46"/>
    <x v="1"/>
    <x v="0"/>
    <x v="1"/>
    <n v="28"/>
    <n v="112.2"/>
    <n v="70"/>
    <n v="19.07"/>
    <n v="154.80000000000001"/>
    <n v="106"/>
    <n v="13.16"/>
    <n v="166.7"/>
    <n v="105"/>
    <n v="7.5"/>
    <n v="10.6"/>
    <n v="2"/>
    <n v="2.86"/>
    <x v="1"/>
    <x v="0"/>
    <n v="0"/>
    <n v="0"/>
    <n v="1"/>
    <x v="0"/>
    <x v="0"/>
    <x v="0"/>
  </r>
  <r>
    <x v="17"/>
    <x v="46"/>
    <x v="0"/>
    <x v="0"/>
    <x v="1"/>
    <n v="28"/>
    <n v="172.9"/>
    <n v="109"/>
    <n v="29.39"/>
    <n v="137.6"/>
    <n v="94"/>
    <n v="11.7"/>
    <n v="203.8"/>
    <n v="109"/>
    <n v="9.17"/>
    <n v="8.3000000000000007"/>
    <n v="6"/>
    <n v="2.2400000000000002"/>
    <x v="0"/>
    <x v="0"/>
    <n v="0"/>
    <n v="0"/>
    <n v="1"/>
    <x v="0"/>
    <x v="1"/>
    <x v="0"/>
  </r>
  <r>
    <x v="2"/>
    <x v="46"/>
    <x v="0"/>
    <x v="0"/>
    <x v="1"/>
    <n v="30"/>
    <n v="196.6"/>
    <n v="93"/>
    <n v="33.42"/>
    <n v="241.4"/>
    <n v="140"/>
    <n v="20.52"/>
    <n v="226"/>
    <n v="118"/>
    <n v="10.17"/>
    <n v="12.9"/>
    <n v="4"/>
    <n v="3.48"/>
    <x v="3"/>
    <x v="0"/>
    <n v="0"/>
    <n v="0"/>
    <n v="1"/>
    <x v="0"/>
    <x v="0"/>
    <x v="1"/>
  </r>
  <r>
    <x v="15"/>
    <x v="46"/>
    <x v="0"/>
    <x v="1"/>
    <x v="1"/>
    <n v="31"/>
    <n v="140.6"/>
    <n v="114"/>
    <n v="23.9"/>
    <n v="264.60000000000002"/>
    <n v="44"/>
    <n v="22.49"/>
    <n v="238.7"/>
    <n v="121"/>
    <n v="10.74"/>
    <n v="9.6999999999999993"/>
    <n v="4"/>
    <n v="2.62"/>
    <x v="3"/>
    <x v="0"/>
    <n v="0"/>
    <n v="1"/>
    <n v="1"/>
    <x v="0"/>
    <x v="1"/>
    <x v="1"/>
  </r>
  <r>
    <x v="15"/>
    <x v="46"/>
    <x v="0"/>
    <x v="1"/>
    <x v="0"/>
    <n v="0"/>
    <n v="177.1"/>
    <n v="104"/>
    <n v="30.11"/>
    <n v="217.4"/>
    <n v="97"/>
    <n v="18.48"/>
    <n v="191.8"/>
    <n v="131"/>
    <n v="8.6300000000000008"/>
    <n v="9.6999999999999993"/>
    <n v="5"/>
    <n v="2.62"/>
    <x v="3"/>
    <x v="0"/>
    <n v="0"/>
    <n v="1"/>
    <n v="0"/>
    <x v="0"/>
    <x v="1"/>
    <x v="1"/>
  </r>
  <r>
    <x v="19"/>
    <x v="46"/>
    <x v="0"/>
    <x v="0"/>
    <x v="1"/>
    <n v="40"/>
    <n v="158.30000000000001"/>
    <n v="90"/>
    <n v="26.91"/>
    <n v="213.2"/>
    <n v="71"/>
    <n v="18.12"/>
    <n v="123"/>
    <n v="132"/>
    <n v="5.54"/>
    <n v="14"/>
    <n v="2"/>
    <n v="3.78"/>
    <x v="3"/>
    <x v="0"/>
    <n v="0"/>
    <n v="0"/>
    <n v="1"/>
    <x v="0"/>
    <x v="0"/>
    <x v="1"/>
  </r>
  <r>
    <x v="10"/>
    <x v="47"/>
    <x v="0"/>
    <x v="0"/>
    <x v="1"/>
    <n v="34"/>
    <n v="198"/>
    <n v="70"/>
    <n v="33.659999999999997"/>
    <n v="273.7"/>
    <n v="121"/>
    <n v="23.26"/>
    <n v="217.9"/>
    <n v="71"/>
    <n v="9.81"/>
    <n v="7.6"/>
    <n v="4"/>
    <n v="2.0499999999999998"/>
    <x v="0"/>
    <x v="0"/>
    <n v="0"/>
    <n v="0"/>
    <n v="1"/>
    <x v="0"/>
    <x v="1"/>
    <x v="1"/>
  </r>
  <r>
    <x v="32"/>
    <x v="47"/>
    <x v="1"/>
    <x v="0"/>
    <x v="0"/>
    <n v="0"/>
    <n v="198.2"/>
    <n v="73"/>
    <n v="33.69"/>
    <n v="202.8"/>
    <n v="115"/>
    <n v="17.239999999999998"/>
    <n v="146.4"/>
    <n v="73"/>
    <n v="6.59"/>
    <n v="5.0999999999999996"/>
    <n v="5"/>
    <n v="1.38"/>
    <x v="0"/>
    <x v="0"/>
    <n v="0"/>
    <n v="0"/>
    <n v="0"/>
    <x v="0"/>
    <x v="1"/>
    <x v="1"/>
  </r>
  <r>
    <x v="49"/>
    <x v="47"/>
    <x v="0"/>
    <x v="0"/>
    <x v="1"/>
    <n v="37"/>
    <n v="211.7"/>
    <n v="115"/>
    <n v="35.99"/>
    <n v="159.9"/>
    <n v="84"/>
    <n v="13.59"/>
    <n v="144.1"/>
    <n v="80"/>
    <n v="6.48"/>
    <n v="12.2"/>
    <n v="1"/>
    <n v="3.29"/>
    <x v="0"/>
    <x v="0"/>
    <n v="0"/>
    <n v="0"/>
    <n v="1"/>
    <x v="0"/>
    <x v="0"/>
    <x v="0"/>
  </r>
  <r>
    <x v="32"/>
    <x v="47"/>
    <x v="2"/>
    <x v="0"/>
    <x v="0"/>
    <n v="0"/>
    <n v="128.19999999999999"/>
    <n v="71"/>
    <n v="21.79"/>
    <n v="48.1"/>
    <n v="78"/>
    <n v="4.09"/>
    <n v="116.3"/>
    <n v="80"/>
    <n v="5.23"/>
    <n v="8.9"/>
    <n v="3"/>
    <n v="2.4"/>
    <x v="1"/>
    <x v="0"/>
    <n v="0"/>
    <n v="0"/>
    <n v="0"/>
    <x v="0"/>
    <x v="1"/>
    <x v="0"/>
  </r>
  <r>
    <x v="50"/>
    <x v="47"/>
    <x v="0"/>
    <x v="0"/>
    <x v="0"/>
    <n v="0"/>
    <n v="197.7"/>
    <n v="64"/>
    <n v="33.61"/>
    <n v="136.69999999999999"/>
    <n v="126"/>
    <n v="11.62"/>
    <n v="244.4"/>
    <n v="81"/>
    <n v="11"/>
    <n v="13.2"/>
    <n v="5"/>
    <n v="3.56"/>
    <x v="4"/>
    <x v="0"/>
    <n v="0"/>
    <n v="0"/>
    <n v="0"/>
    <x v="0"/>
    <x v="0"/>
    <x v="0"/>
  </r>
  <r>
    <x v="26"/>
    <x v="47"/>
    <x v="1"/>
    <x v="0"/>
    <x v="0"/>
    <n v="0"/>
    <n v="52"/>
    <n v="60"/>
    <n v="8.84"/>
    <n v="132"/>
    <n v="79"/>
    <n v="11.22"/>
    <n v="185.8"/>
    <n v="85"/>
    <n v="8.36"/>
    <n v="12.3"/>
    <n v="2"/>
    <n v="3.32"/>
    <x v="3"/>
    <x v="0"/>
    <n v="0"/>
    <n v="0"/>
    <n v="0"/>
    <x v="0"/>
    <x v="0"/>
    <x v="0"/>
  </r>
  <r>
    <x v="39"/>
    <x v="47"/>
    <x v="2"/>
    <x v="0"/>
    <x v="0"/>
    <n v="0"/>
    <n v="198.2"/>
    <n v="108"/>
    <n v="33.69"/>
    <n v="181"/>
    <n v="70"/>
    <n v="15.39"/>
    <n v="238.9"/>
    <n v="86"/>
    <n v="10.75"/>
    <n v="12.1"/>
    <n v="2"/>
    <n v="3.27"/>
    <x v="0"/>
    <x v="0"/>
    <n v="0"/>
    <n v="0"/>
    <n v="0"/>
    <x v="0"/>
    <x v="0"/>
    <x v="0"/>
  </r>
  <r>
    <x v="38"/>
    <x v="47"/>
    <x v="2"/>
    <x v="0"/>
    <x v="0"/>
    <n v="0"/>
    <n v="200.5"/>
    <n v="117"/>
    <n v="34.090000000000003"/>
    <n v="225.3"/>
    <n v="123"/>
    <n v="19.149999999999999"/>
    <n v="134"/>
    <n v="89"/>
    <n v="6.03"/>
    <n v="6.7"/>
    <n v="5"/>
    <n v="1.81"/>
    <x v="4"/>
    <x v="0"/>
    <n v="0"/>
    <n v="0"/>
    <n v="0"/>
    <x v="0"/>
    <x v="1"/>
    <x v="1"/>
  </r>
  <r>
    <x v="18"/>
    <x v="47"/>
    <x v="2"/>
    <x v="0"/>
    <x v="0"/>
    <n v="0"/>
    <n v="300.39999999999998"/>
    <n v="94"/>
    <n v="51.07"/>
    <n v="133.19999999999999"/>
    <n v="103"/>
    <n v="11.32"/>
    <n v="197.4"/>
    <n v="94"/>
    <n v="8.8800000000000008"/>
    <n v="7.2"/>
    <n v="5"/>
    <n v="1.94"/>
    <x v="3"/>
    <x v="0"/>
    <n v="0"/>
    <n v="0"/>
    <n v="0"/>
    <x v="0"/>
    <x v="1"/>
    <x v="0"/>
  </r>
  <r>
    <x v="12"/>
    <x v="47"/>
    <x v="2"/>
    <x v="0"/>
    <x v="1"/>
    <n v="43"/>
    <n v="172"/>
    <n v="111"/>
    <n v="29.24"/>
    <n v="200.2"/>
    <n v="64"/>
    <n v="17.02"/>
    <n v="233.1"/>
    <n v="96"/>
    <n v="10.49"/>
    <n v="8"/>
    <n v="5"/>
    <n v="2.16"/>
    <x v="0"/>
    <x v="0"/>
    <n v="0"/>
    <n v="0"/>
    <n v="1"/>
    <x v="0"/>
    <x v="1"/>
    <x v="1"/>
  </r>
  <r>
    <x v="48"/>
    <x v="47"/>
    <x v="0"/>
    <x v="0"/>
    <x v="0"/>
    <n v="0"/>
    <n v="210.8"/>
    <n v="84"/>
    <n v="35.840000000000003"/>
    <n v="189.6"/>
    <n v="98"/>
    <n v="16.12"/>
    <n v="157.6"/>
    <n v="99"/>
    <n v="7.09"/>
    <n v="16.399999999999999"/>
    <n v="3"/>
    <n v="4.43"/>
    <x v="3"/>
    <x v="0"/>
    <n v="0"/>
    <n v="0"/>
    <n v="0"/>
    <x v="0"/>
    <x v="0"/>
    <x v="0"/>
  </r>
  <r>
    <x v="31"/>
    <x v="47"/>
    <x v="0"/>
    <x v="0"/>
    <x v="0"/>
    <n v="0"/>
    <n v="171.9"/>
    <n v="98"/>
    <n v="29.22"/>
    <n v="159"/>
    <n v="127"/>
    <n v="13.52"/>
    <n v="139.5"/>
    <n v="101"/>
    <n v="6.28"/>
    <n v="7.6"/>
    <n v="3"/>
    <n v="2.0499999999999998"/>
    <x v="3"/>
    <x v="0"/>
    <n v="0"/>
    <n v="0"/>
    <n v="0"/>
    <x v="0"/>
    <x v="1"/>
    <x v="0"/>
  </r>
  <r>
    <x v="1"/>
    <x v="47"/>
    <x v="2"/>
    <x v="0"/>
    <x v="0"/>
    <n v="0"/>
    <n v="168.6"/>
    <n v="93"/>
    <n v="28.66"/>
    <n v="246"/>
    <n v="61"/>
    <n v="20.91"/>
    <n v="269.89999999999998"/>
    <n v="102"/>
    <n v="12.15"/>
    <n v="11.4"/>
    <n v="7"/>
    <n v="3.08"/>
    <x v="0"/>
    <x v="0"/>
    <n v="0"/>
    <n v="0"/>
    <n v="0"/>
    <x v="0"/>
    <x v="0"/>
    <x v="1"/>
  </r>
  <r>
    <x v="11"/>
    <x v="47"/>
    <x v="1"/>
    <x v="0"/>
    <x v="0"/>
    <n v="0"/>
    <n v="247.6"/>
    <n v="114"/>
    <n v="42.09"/>
    <n v="172.3"/>
    <n v="110"/>
    <n v="14.65"/>
    <n v="264.39999999999998"/>
    <n v="107"/>
    <n v="11.9"/>
    <n v="7.1"/>
    <n v="3"/>
    <n v="1.92"/>
    <x v="0"/>
    <x v="0"/>
    <n v="0"/>
    <n v="0"/>
    <n v="0"/>
    <x v="0"/>
    <x v="1"/>
    <x v="0"/>
  </r>
  <r>
    <x v="33"/>
    <x v="47"/>
    <x v="2"/>
    <x v="0"/>
    <x v="1"/>
    <n v="22"/>
    <n v="152"/>
    <n v="63"/>
    <n v="25.84"/>
    <n v="258.8"/>
    <n v="131"/>
    <n v="22"/>
    <n v="263.2"/>
    <n v="109"/>
    <n v="11.84"/>
    <n v="15.7"/>
    <n v="5"/>
    <n v="4.24"/>
    <x v="3"/>
    <x v="1"/>
    <n v="1"/>
    <n v="0"/>
    <n v="1"/>
    <x v="0"/>
    <x v="0"/>
    <x v="1"/>
  </r>
  <r>
    <x v="29"/>
    <x v="47"/>
    <x v="2"/>
    <x v="0"/>
    <x v="0"/>
    <n v="0"/>
    <n v="149.19999999999999"/>
    <n v="146"/>
    <n v="25.36"/>
    <n v="161.9"/>
    <n v="109"/>
    <n v="13.76"/>
    <n v="197.9"/>
    <n v="109"/>
    <n v="8.91"/>
    <n v="8.3000000000000007"/>
    <n v="2"/>
    <n v="2.2400000000000002"/>
    <x v="2"/>
    <x v="0"/>
    <n v="0"/>
    <n v="0"/>
    <n v="0"/>
    <x v="0"/>
    <x v="1"/>
    <x v="0"/>
  </r>
  <r>
    <x v="10"/>
    <x v="47"/>
    <x v="1"/>
    <x v="0"/>
    <x v="0"/>
    <n v="0"/>
    <n v="275.2"/>
    <n v="67"/>
    <n v="46.78"/>
    <n v="180.2"/>
    <n v="108"/>
    <n v="15.32"/>
    <n v="159"/>
    <n v="110"/>
    <n v="7.15"/>
    <n v="7.9"/>
    <n v="2"/>
    <n v="2.13"/>
    <x v="0"/>
    <x v="0"/>
    <n v="0"/>
    <n v="0"/>
    <n v="0"/>
    <x v="0"/>
    <x v="1"/>
    <x v="0"/>
  </r>
  <r>
    <x v="5"/>
    <x v="47"/>
    <x v="0"/>
    <x v="0"/>
    <x v="0"/>
    <n v="0"/>
    <n v="190.4"/>
    <n v="92"/>
    <n v="32.369999999999997"/>
    <n v="317.5"/>
    <n v="85"/>
    <n v="26.99"/>
    <n v="133.4"/>
    <n v="113"/>
    <n v="6"/>
    <n v="8.3000000000000007"/>
    <n v="4"/>
    <n v="2.2400000000000002"/>
    <x v="3"/>
    <x v="0"/>
    <n v="0"/>
    <n v="0"/>
    <n v="0"/>
    <x v="0"/>
    <x v="1"/>
    <x v="1"/>
  </r>
  <r>
    <x v="32"/>
    <x v="47"/>
    <x v="0"/>
    <x v="0"/>
    <x v="1"/>
    <n v="37"/>
    <n v="138.30000000000001"/>
    <n v="81"/>
    <n v="23.51"/>
    <n v="187.6"/>
    <n v="74"/>
    <n v="15.95"/>
    <n v="158"/>
    <n v="113"/>
    <n v="7.11"/>
    <n v="11.6"/>
    <n v="1"/>
    <n v="3.13"/>
    <x v="3"/>
    <x v="0"/>
    <n v="0"/>
    <n v="0"/>
    <n v="1"/>
    <x v="0"/>
    <x v="0"/>
    <x v="0"/>
  </r>
  <r>
    <x v="10"/>
    <x v="47"/>
    <x v="1"/>
    <x v="0"/>
    <x v="0"/>
    <n v="0"/>
    <n v="237.5"/>
    <n v="117"/>
    <n v="40.380000000000003"/>
    <n v="211.1"/>
    <n v="114"/>
    <n v="17.940000000000001"/>
    <n v="163.9"/>
    <n v="114"/>
    <n v="7.38"/>
    <n v="9.6999999999999993"/>
    <n v="3"/>
    <n v="2.62"/>
    <x v="0"/>
    <x v="0"/>
    <n v="0"/>
    <n v="0"/>
    <n v="0"/>
    <x v="0"/>
    <x v="1"/>
    <x v="1"/>
  </r>
  <r>
    <x v="25"/>
    <x v="47"/>
    <x v="0"/>
    <x v="0"/>
    <x v="1"/>
    <n v="27"/>
    <n v="141.1"/>
    <n v="109"/>
    <n v="23.99"/>
    <n v="224.7"/>
    <n v="94"/>
    <n v="19.100000000000001"/>
    <n v="174.3"/>
    <n v="122"/>
    <n v="7.84"/>
    <n v="13.2"/>
    <n v="2"/>
    <n v="3.56"/>
    <x v="0"/>
    <x v="0"/>
    <n v="0"/>
    <n v="0"/>
    <n v="1"/>
    <x v="0"/>
    <x v="0"/>
    <x v="1"/>
  </r>
  <r>
    <x v="27"/>
    <x v="47"/>
    <x v="2"/>
    <x v="0"/>
    <x v="0"/>
    <n v="0"/>
    <n v="176.9"/>
    <n v="110"/>
    <n v="30.07"/>
    <n v="274.3"/>
    <n v="114"/>
    <n v="23.32"/>
    <n v="115.3"/>
    <n v="125"/>
    <n v="5.19"/>
    <n v="11"/>
    <n v="2"/>
    <n v="2.97"/>
    <x v="0"/>
    <x v="0"/>
    <n v="0"/>
    <n v="0"/>
    <n v="0"/>
    <x v="0"/>
    <x v="0"/>
    <x v="1"/>
  </r>
  <r>
    <x v="34"/>
    <x v="48"/>
    <x v="0"/>
    <x v="0"/>
    <x v="0"/>
    <n v="0"/>
    <n v="171.5"/>
    <n v="86"/>
    <n v="29.16"/>
    <n v="188.8"/>
    <n v="85"/>
    <n v="16.05"/>
    <n v="155.1"/>
    <n v="82"/>
    <n v="6.98"/>
    <n v="8.5"/>
    <n v="2"/>
    <n v="2.2999999999999998"/>
    <x v="3"/>
    <x v="0"/>
    <n v="0"/>
    <n v="0"/>
    <n v="0"/>
    <x v="0"/>
    <x v="1"/>
    <x v="0"/>
  </r>
  <r>
    <x v="1"/>
    <x v="48"/>
    <x v="0"/>
    <x v="1"/>
    <x v="0"/>
    <n v="0"/>
    <n v="237.8"/>
    <n v="92"/>
    <n v="40.43"/>
    <n v="208.9"/>
    <n v="119"/>
    <n v="17.760000000000002"/>
    <n v="167.8"/>
    <n v="86"/>
    <n v="7.55"/>
    <n v="15.6"/>
    <n v="6"/>
    <n v="4.21"/>
    <x v="3"/>
    <x v="1"/>
    <n v="1"/>
    <n v="1"/>
    <n v="0"/>
    <x v="0"/>
    <x v="0"/>
    <x v="1"/>
  </r>
  <r>
    <x v="24"/>
    <x v="48"/>
    <x v="0"/>
    <x v="0"/>
    <x v="0"/>
    <n v="0"/>
    <n v="172"/>
    <n v="142"/>
    <n v="29.24"/>
    <n v="224"/>
    <n v="100"/>
    <n v="19.04"/>
    <n v="177.3"/>
    <n v="86"/>
    <n v="7.98"/>
    <n v="7.4"/>
    <n v="1"/>
    <n v="2"/>
    <x v="1"/>
    <x v="0"/>
    <n v="0"/>
    <n v="0"/>
    <n v="0"/>
    <x v="0"/>
    <x v="1"/>
    <x v="1"/>
  </r>
  <r>
    <x v="29"/>
    <x v="48"/>
    <x v="2"/>
    <x v="0"/>
    <x v="1"/>
    <n v="42"/>
    <n v="159"/>
    <n v="67"/>
    <n v="27.03"/>
    <n v="126.3"/>
    <n v="125"/>
    <n v="10.74"/>
    <n v="206.8"/>
    <n v="88"/>
    <n v="9.31"/>
    <n v="7.4"/>
    <n v="3"/>
    <n v="2"/>
    <x v="3"/>
    <x v="0"/>
    <n v="0"/>
    <n v="0"/>
    <n v="1"/>
    <x v="0"/>
    <x v="1"/>
    <x v="0"/>
  </r>
  <r>
    <x v="40"/>
    <x v="48"/>
    <x v="1"/>
    <x v="0"/>
    <x v="0"/>
    <n v="0"/>
    <n v="202.3"/>
    <n v="105"/>
    <n v="34.39"/>
    <n v="195.4"/>
    <n v="131"/>
    <n v="16.61"/>
    <n v="190.1"/>
    <n v="88"/>
    <n v="8.5500000000000007"/>
    <n v="9"/>
    <n v="2"/>
    <n v="2.4300000000000002"/>
    <x v="2"/>
    <x v="1"/>
    <n v="1"/>
    <n v="0"/>
    <n v="0"/>
    <x v="0"/>
    <x v="1"/>
    <x v="0"/>
  </r>
  <r>
    <x v="9"/>
    <x v="48"/>
    <x v="2"/>
    <x v="0"/>
    <x v="0"/>
    <n v="0"/>
    <n v="119.3"/>
    <n v="117"/>
    <n v="20.28"/>
    <n v="215.1"/>
    <n v="109"/>
    <n v="18.28"/>
    <n v="178.7"/>
    <n v="90"/>
    <n v="8.0399999999999991"/>
    <n v="11.1"/>
    <n v="1"/>
    <n v="3"/>
    <x v="0"/>
    <x v="0"/>
    <n v="0"/>
    <n v="0"/>
    <n v="0"/>
    <x v="0"/>
    <x v="0"/>
    <x v="1"/>
  </r>
  <r>
    <x v="18"/>
    <x v="48"/>
    <x v="0"/>
    <x v="0"/>
    <x v="1"/>
    <n v="20"/>
    <n v="205.9"/>
    <n v="109"/>
    <n v="35"/>
    <n v="298.39999999999998"/>
    <n v="105"/>
    <n v="25.36"/>
    <n v="142.1"/>
    <n v="91"/>
    <n v="6.39"/>
    <n v="12.3"/>
    <n v="3"/>
    <n v="3.32"/>
    <x v="4"/>
    <x v="0"/>
    <n v="0"/>
    <n v="0"/>
    <n v="1"/>
    <x v="0"/>
    <x v="0"/>
    <x v="1"/>
  </r>
  <r>
    <x v="27"/>
    <x v="48"/>
    <x v="1"/>
    <x v="0"/>
    <x v="0"/>
    <n v="0"/>
    <n v="260.89999999999998"/>
    <n v="88"/>
    <n v="44.35"/>
    <n v="174.2"/>
    <n v="103"/>
    <n v="14.81"/>
    <n v="262.8"/>
    <n v="98"/>
    <n v="11.83"/>
    <n v="10.6"/>
    <n v="4"/>
    <n v="2.86"/>
    <x v="0"/>
    <x v="0"/>
    <n v="0"/>
    <n v="0"/>
    <n v="0"/>
    <x v="0"/>
    <x v="0"/>
    <x v="0"/>
  </r>
  <r>
    <x v="26"/>
    <x v="48"/>
    <x v="0"/>
    <x v="0"/>
    <x v="1"/>
    <n v="28"/>
    <n v="214.4"/>
    <n v="78"/>
    <n v="36.450000000000003"/>
    <n v="235.2"/>
    <n v="100"/>
    <n v="19.989999999999998"/>
    <n v="206.2"/>
    <n v="107"/>
    <n v="9.2799999999999994"/>
    <n v="8"/>
    <n v="13"/>
    <n v="2.16"/>
    <x v="2"/>
    <x v="0"/>
    <n v="0"/>
    <n v="0"/>
    <n v="1"/>
    <x v="0"/>
    <x v="1"/>
    <x v="1"/>
  </r>
  <r>
    <x v="23"/>
    <x v="48"/>
    <x v="0"/>
    <x v="1"/>
    <x v="0"/>
    <n v="0"/>
    <n v="157.6"/>
    <n v="101"/>
    <n v="26.79"/>
    <n v="256.39999999999998"/>
    <n v="69"/>
    <n v="21.79"/>
    <n v="260.8"/>
    <n v="107"/>
    <n v="11.74"/>
    <n v="9.8000000000000007"/>
    <n v="4"/>
    <n v="2.65"/>
    <x v="0"/>
    <x v="0"/>
    <n v="0"/>
    <n v="1"/>
    <n v="0"/>
    <x v="0"/>
    <x v="1"/>
    <x v="1"/>
  </r>
  <r>
    <x v="21"/>
    <x v="48"/>
    <x v="0"/>
    <x v="0"/>
    <x v="0"/>
    <n v="0"/>
    <n v="167.2"/>
    <n v="94"/>
    <n v="28.42"/>
    <n v="218.1"/>
    <n v="121"/>
    <n v="18.54"/>
    <n v="313.10000000000002"/>
    <n v="109"/>
    <n v="14.09"/>
    <n v="7.8"/>
    <n v="5"/>
    <n v="2.11"/>
    <x v="2"/>
    <x v="0"/>
    <n v="0"/>
    <n v="0"/>
    <n v="0"/>
    <x v="0"/>
    <x v="1"/>
    <x v="1"/>
  </r>
  <r>
    <x v="46"/>
    <x v="48"/>
    <x v="0"/>
    <x v="0"/>
    <x v="0"/>
    <n v="0"/>
    <n v="189.9"/>
    <n v="104"/>
    <n v="32.28"/>
    <n v="247.4"/>
    <n v="120"/>
    <n v="21.03"/>
    <n v="159.80000000000001"/>
    <n v="113"/>
    <n v="7.19"/>
    <n v="10.1"/>
    <n v="6"/>
    <n v="2.73"/>
    <x v="0"/>
    <x v="0"/>
    <n v="0"/>
    <n v="0"/>
    <n v="0"/>
    <x v="0"/>
    <x v="1"/>
    <x v="1"/>
  </r>
  <r>
    <x v="14"/>
    <x v="48"/>
    <x v="1"/>
    <x v="1"/>
    <x v="1"/>
    <n v="32"/>
    <n v="176.9"/>
    <n v="118"/>
    <n v="30.07"/>
    <n v="227"/>
    <n v="121"/>
    <n v="19.3"/>
    <n v="204.4"/>
    <n v="115"/>
    <n v="9.1999999999999993"/>
    <n v="15.1"/>
    <n v="3"/>
    <n v="4.08"/>
    <x v="2"/>
    <x v="1"/>
    <n v="1"/>
    <n v="1"/>
    <n v="1"/>
    <x v="0"/>
    <x v="0"/>
    <x v="1"/>
  </r>
  <r>
    <x v="30"/>
    <x v="48"/>
    <x v="0"/>
    <x v="0"/>
    <x v="0"/>
    <n v="0"/>
    <n v="213.8"/>
    <n v="79"/>
    <n v="36.35"/>
    <n v="265.10000000000002"/>
    <n v="93"/>
    <n v="22.53"/>
    <n v="239.8"/>
    <n v="128"/>
    <n v="10.79"/>
    <n v="15.6"/>
    <n v="7"/>
    <n v="4.21"/>
    <x v="1"/>
    <x v="0"/>
    <n v="0"/>
    <n v="0"/>
    <n v="0"/>
    <x v="0"/>
    <x v="0"/>
    <x v="1"/>
  </r>
  <r>
    <x v="5"/>
    <x v="48"/>
    <x v="2"/>
    <x v="0"/>
    <x v="0"/>
    <n v="0"/>
    <n v="119.4"/>
    <n v="69"/>
    <n v="20.3"/>
    <n v="273.3"/>
    <n v="92"/>
    <n v="23.23"/>
    <n v="214.4"/>
    <n v="153"/>
    <n v="9.65"/>
    <n v="12.4"/>
    <n v="7"/>
    <n v="3.35"/>
    <x v="3"/>
    <x v="0"/>
    <n v="0"/>
    <n v="0"/>
    <n v="0"/>
    <x v="0"/>
    <x v="0"/>
    <x v="1"/>
  </r>
  <r>
    <x v="22"/>
    <x v="49"/>
    <x v="0"/>
    <x v="1"/>
    <x v="0"/>
    <n v="0"/>
    <n v="99.6"/>
    <n v="108"/>
    <n v="16.93"/>
    <n v="308.7"/>
    <n v="102"/>
    <n v="26.24"/>
    <n v="161.19999999999999"/>
    <n v="62"/>
    <n v="7.25"/>
    <n v="13.7"/>
    <n v="6"/>
    <n v="3.7"/>
    <x v="3"/>
    <x v="1"/>
    <n v="1"/>
    <n v="1"/>
    <n v="0"/>
    <x v="0"/>
    <x v="0"/>
    <x v="1"/>
  </r>
  <r>
    <x v="40"/>
    <x v="49"/>
    <x v="1"/>
    <x v="0"/>
    <x v="0"/>
    <n v="0"/>
    <n v="167.7"/>
    <n v="74"/>
    <n v="28.51"/>
    <n v="179.9"/>
    <n v="98"/>
    <n v="15.29"/>
    <n v="166.5"/>
    <n v="73"/>
    <n v="7.49"/>
    <n v="10.9"/>
    <n v="2"/>
    <n v="2.94"/>
    <x v="0"/>
    <x v="0"/>
    <n v="0"/>
    <n v="0"/>
    <n v="0"/>
    <x v="0"/>
    <x v="0"/>
    <x v="0"/>
  </r>
  <r>
    <x v="30"/>
    <x v="49"/>
    <x v="1"/>
    <x v="0"/>
    <x v="0"/>
    <n v="0"/>
    <n v="198.7"/>
    <n v="114"/>
    <n v="33.78"/>
    <n v="141.5"/>
    <n v="90"/>
    <n v="12.03"/>
    <n v="293"/>
    <n v="79"/>
    <n v="13.18"/>
    <n v="10.5"/>
    <n v="5"/>
    <n v="2.84"/>
    <x v="4"/>
    <x v="0"/>
    <n v="0"/>
    <n v="0"/>
    <n v="0"/>
    <x v="0"/>
    <x v="0"/>
    <x v="0"/>
  </r>
  <r>
    <x v="28"/>
    <x v="49"/>
    <x v="2"/>
    <x v="0"/>
    <x v="0"/>
    <n v="0"/>
    <n v="160.1"/>
    <n v="64"/>
    <n v="27.22"/>
    <n v="208.7"/>
    <n v="123"/>
    <n v="17.739999999999998"/>
    <n v="199.7"/>
    <n v="84"/>
    <n v="8.99"/>
    <n v="7.6"/>
    <n v="12"/>
    <n v="2.0499999999999998"/>
    <x v="5"/>
    <x v="1"/>
    <n v="1"/>
    <n v="0"/>
    <n v="0"/>
    <x v="0"/>
    <x v="1"/>
    <x v="1"/>
  </r>
  <r>
    <x v="10"/>
    <x v="49"/>
    <x v="1"/>
    <x v="0"/>
    <x v="0"/>
    <n v="0"/>
    <n v="131.1"/>
    <n v="129"/>
    <n v="22.29"/>
    <n v="160.5"/>
    <n v="94"/>
    <n v="13.64"/>
    <n v="206.9"/>
    <n v="88"/>
    <n v="9.31"/>
    <n v="5.6"/>
    <n v="9"/>
    <n v="1.51"/>
    <x v="5"/>
    <x v="1"/>
    <n v="1"/>
    <n v="0"/>
    <n v="0"/>
    <x v="0"/>
    <x v="1"/>
    <x v="0"/>
  </r>
  <r>
    <x v="31"/>
    <x v="49"/>
    <x v="1"/>
    <x v="0"/>
    <x v="0"/>
    <n v="0"/>
    <n v="301.7"/>
    <n v="82"/>
    <n v="51.29"/>
    <n v="167.1"/>
    <n v="118"/>
    <n v="14.2"/>
    <n v="72.2"/>
    <n v="89"/>
    <n v="3.25"/>
    <n v="10.5"/>
    <n v="6"/>
    <n v="2.84"/>
    <x v="0"/>
    <x v="0"/>
    <n v="0"/>
    <n v="0"/>
    <n v="0"/>
    <x v="0"/>
    <x v="0"/>
    <x v="0"/>
  </r>
  <r>
    <x v="6"/>
    <x v="49"/>
    <x v="2"/>
    <x v="0"/>
    <x v="0"/>
    <n v="0"/>
    <n v="202"/>
    <n v="106"/>
    <n v="34.340000000000003"/>
    <n v="174.7"/>
    <n v="70"/>
    <n v="14.85"/>
    <n v="152.9"/>
    <n v="92"/>
    <n v="6.88"/>
    <n v="6"/>
    <n v="6"/>
    <n v="1.62"/>
    <x v="4"/>
    <x v="0"/>
    <n v="0"/>
    <n v="0"/>
    <n v="0"/>
    <x v="0"/>
    <x v="1"/>
    <x v="0"/>
  </r>
  <r>
    <x v="49"/>
    <x v="49"/>
    <x v="1"/>
    <x v="0"/>
    <x v="0"/>
    <n v="0"/>
    <n v="183.6"/>
    <n v="107"/>
    <n v="31.21"/>
    <n v="58.6"/>
    <n v="118"/>
    <n v="4.9800000000000004"/>
    <n v="202.6"/>
    <n v="99"/>
    <n v="9.1199999999999992"/>
    <n v="8.6999999999999993"/>
    <n v="3"/>
    <n v="2.35"/>
    <x v="0"/>
    <x v="0"/>
    <n v="0"/>
    <n v="0"/>
    <n v="0"/>
    <x v="0"/>
    <x v="1"/>
    <x v="0"/>
  </r>
  <r>
    <x v="43"/>
    <x v="49"/>
    <x v="0"/>
    <x v="0"/>
    <x v="1"/>
    <n v="35"/>
    <n v="192.6"/>
    <n v="97"/>
    <n v="32.74"/>
    <n v="135.19999999999999"/>
    <n v="101"/>
    <n v="11.49"/>
    <n v="216.2"/>
    <n v="101"/>
    <n v="9.73"/>
    <n v="7.9"/>
    <n v="2"/>
    <n v="2.13"/>
    <x v="3"/>
    <x v="0"/>
    <n v="0"/>
    <n v="0"/>
    <n v="1"/>
    <x v="0"/>
    <x v="1"/>
    <x v="0"/>
  </r>
  <r>
    <x v="8"/>
    <x v="49"/>
    <x v="2"/>
    <x v="0"/>
    <x v="1"/>
    <n v="39"/>
    <n v="147.30000000000001"/>
    <n v="75"/>
    <n v="25.04"/>
    <n v="244.8"/>
    <n v="74"/>
    <n v="20.81"/>
    <n v="216.9"/>
    <n v="101"/>
    <n v="9.76"/>
    <n v="13.2"/>
    <n v="3"/>
    <n v="3.56"/>
    <x v="3"/>
    <x v="0"/>
    <n v="0"/>
    <n v="0"/>
    <n v="1"/>
    <x v="0"/>
    <x v="0"/>
    <x v="1"/>
  </r>
  <r>
    <x v="39"/>
    <x v="49"/>
    <x v="1"/>
    <x v="0"/>
    <x v="1"/>
    <n v="31"/>
    <n v="302.7"/>
    <n v="93"/>
    <n v="51.46"/>
    <n v="240.5"/>
    <n v="119"/>
    <n v="20.440000000000001"/>
    <n v="193.9"/>
    <n v="103"/>
    <n v="8.73"/>
    <n v="13.6"/>
    <n v="14"/>
    <n v="3.67"/>
    <x v="2"/>
    <x v="0"/>
    <n v="0"/>
    <n v="0"/>
    <n v="1"/>
    <x v="0"/>
    <x v="0"/>
    <x v="1"/>
  </r>
  <r>
    <x v="50"/>
    <x v="49"/>
    <x v="0"/>
    <x v="1"/>
    <x v="1"/>
    <n v="26"/>
    <n v="307.10000000000002"/>
    <n v="94"/>
    <n v="52.21"/>
    <n v="289.39999999999998"/>
    <n v="78"/>
    <n v="24.6"/>
    <n v="174.9"/>
    <n v="109"/>
    <n v="7.87"/>
    <n v="8"/>
    <n v="3"/>
    <n v="2.16"/>
    <x v="1"/>
    <x v="0"/>
    <n v="0"/>
    <n v="1"/>
    <n v="1"/>
    <x v="0"/>
    <x v="1"/>
    <x v="1"/>
  </r>
  <r>
    <x v="34"/>
    <x v="49"/>
    <x v="0"/>
    <x v="0"/>
    <x v="0"/>
    <n v="0"/>
    <n v="157.1"/>
    <n v="90"/>
    <n v="26.71"/>
    <n v="223.3"/>
    <n v="72"/>
    <n v="18.98"/>
    <n v="181.4"/>
    <n v="111"/>
    <n v="8.16"/>
    <n v="6.1"/>
    <n v="2"/>
    <n v="1.65"/>
    <x v="0"/>
    <x v="0"/>
    <n v="0"/>
    <n v="0"/>
    <n v="0"/>
    <x v="0"/>
    <x v="1"/>
    <x v="1"/>
  </r>
  <r>
    <x v="9"/>
    <x v="49"/>
    <x v="1"/>
    <x v="0"/>
    <x v="1"/>
    <n v="40"/>
    <n v="235.7"/>
    <n v="127"/>
    <n v="40.07"/>
    <n v="223"/>
    <n v="126"/>
    <n v="18.96"/>
    <n v="297.5"/>
    <n v="116"/>
    <n v="13.39"/>
    <n v="9.9"/>
    <n v="5"/>
    <n v="2.67"/>
    <x v="3"/>
    <x v="0"/>
    <n v="0"/>
    <n v="0"/>
    <n v="1"/>
    <x v="0"/>
    <x v="1"/>
    <x v="1"/>
  </r>
  <r>
    <x v="39"/>
    <x v="49"/>
    <x v="2"/>
    <x v="0"/>
    <x v="0"/>
    <n v="0"/>
    <n v="188.9"/>
    <n v="94"/>
    <n v="32.11"/>
    <n v="203.9"/>
    <n v="104"/>
    <n v="17.329999999999998"/>
    <n v="151.80000000000001"/>
    <n v="124"/>
    <n v="6.83"/>
    <n v="11.6"/>
    <n v="8"/>
    <n v="3.13"/>
    <x v="2"/>
    <x v="0"/>
    <n v="0"/>
    <n v="0"/>
    <n v="0"/>
    <x v="0"/>
    <x v="0"/>
    <x v="1"/>
  </r>
  <r>
    <x v="10"/>
    <x v="49"/>
    <x v="2"/>
    <x v="0"/>
    <x v="0"/>
    <n v="0"/>
    <n v="131.69999999999999"/>
    <n v="108"/>
    <n v="22.39"/>
    <n v="216.5"/>
    <n v="103"/>
    <n v="18.399999999999999"/>
    <n v="196.1"/>
    <n v="126"/>
    <n v="8.82"/>
    <n v="11"/>
    <n v="5"/>
    <n v="2.97"/>
    <x v="0"/>
    <x v="0"/>
    <n v="0"/>
    <n v="0"/>
    <n v="0"/>
    <x v="0"/>
    <x v="0"/>
    <x v="1"/>
  </r>
  <r>
    <x v="35"/>
    <x v="49"/>
    <x v="1"/>
    <x v="0"/>
    <x v="1"/>
    <n v="24"/>
    <n v="214.3"/>
    <n v="129"/>
    <n v="36.43"/>
    <n v="289.8"/>
    <n v="55"/>
    <n v="24.63"/>
    <n v="312.5"/>
    <n v="130"/>
    <n v="14.06"/>
    <n v="10.6"/>
    <n v="4"/>
    <n v="2.86"/>
    <x v="0"/>
    <x v="0"/>
    <n v="0"/>
    <n v="0"/>
    <n v="1"/>
    <x v="0"/>
    <x v="0"/>
    <x v="1"/>
  </r>
  <r>
    <x v="23"/>
    <x v="49"/>
    <x v="0"/>
    <x v="0"/>
    <x v="1"/>
    <n v="22"/>
    <n v="252.9"/>
    <n v="112"/>
    <n v="42.99"/>
    <n v="177.9"/>
    <n v="99"/>
    <n v="15.12"/>
    <n v="158.4"/>
    <n v="146"/>
    <n v="7.13"/>
    <n v="8.5"/>
    <n v="4"/>
    <n v="2.2999999999999998"/>
    <x v="2"/>
    <x v="0"/>
    <n v="0"/>
    <n v="0"/>
    <n v="1"/>
    <x v="0"/>
    <x v="1"/>
    <x v="0"/>
  </r>
  <r>
    <x v="13"/>
    <x v="50"/>
    <x v="0"/>
    <x v="0"/>
    <x v="0"/>
    <n v="0"/>
    <n v="176.7"/>
    <n v="129"/>
    <n v="30.04"/>
    <n v="218.9"/>
    <n v="125"/>
    <n v="18.61"/>
    <n v="183.9"/>
    <n v="51"/>
    <n v="8.2799999999999994"/>
    <n v="9.1"/>
    <n v="4"/>
    <n v="2.46"/>
    <x v="1"/>
    <x v="0"/>
    <n v="0"/>
    <n v="0"/>
    <n v="0"/>
    <x v="0"/>
    <x v="1"/>
    <x v="1"/>
  </r>
  <r>
    <x v="18"/>
    <x v="50"/>
    <x v="2"/>
    <x v="0"/>
    <x v="0"/>
    <n v="0"/>
    <n v="214.8"/>
    <n v="94"/>
    <n v="36.520000000000003"/>
    <n v="149.69999999999999"/>
    <n v="58"/>
    <n v="12.72"/>
    <n v="283.39999999999998"/>
    <n v="66"/>
    <n v="12.75"/>
    <n v="10.199999999999999"/>
    <n v="5"/>
    <n v="2.75"/>
    <x v="1"/>
    <x v="0"/>
    <n v="0"/>
    <n v="0"/>
    <n v="0"/>
    <x v="0"/>
    <x v="1"/>
    <x v="0"/>
  </r>
  <r>
    <x v="10"/>
    <x v="50"/>
    <x v="1"/>
    <x v="0"/>
    <x v="0"/>
    <n v="0"/>
    <n v="169.3"/>
    <n v="111"/>
    <n v="28.78"/>
    <n v="139.5"/>
    <n v="69"/>
    <n v="11.86"/>
    <n v="197"/>
    <n v="87"/>
    <n v="8.8699999999999992"/>
    <n v="12"/>
    <n v="3"/>
    <n v="3.24"/>
    <x v="1"/>
    <x v="0"/>
    <n v="0"/>
    <n v="0"/>
    <n v="0"/>
    <x v="0"/>
    <x v="0"/>
    <x v="0"/>
  </r>
  <r>
    <x v="15"/>
    <x v="50"/>
    <x v="2"/>
    <x v="0"/>
    <x v="1"/>
    <n v="28"/>
    <n v="276.7"/>
    <n v="121"/>
    <n v="47.04"/>
    <n v="203.7"/>
    <n v="99"/>
    <n v="17.309999999999999"/>
    <n v="246.2"/>
    <n v="88"/>
    <n v="11.08"/>
    <n v="8.3000000000000007"/>
    <n v="3"/>
    <n v="2.2400000000000002"/>
    <x v="1"/>
    <x v="0"/>
    <n v="0"/>
    <n v="0"/>
    <n v="1"/>
    <x v="0"/>
    <x v="1"/>
    <x v="1"/>
  </r>
  <r>
    <x v="32"/>
    <x v="50"/>
    <x v="2"/>
    <x v="0"/>
    <x v="1"/>
    <n v="32"/>
    <n v="206.1"/>
    <n v="134"/>
    <n v="35.04"/>
    <n v="179.6"/>
    <n v="84"/>
    <n v="15.27"/>
    <n v="332.2"/>
    <n v="90"/>
    <n v="14.95"/>
    <n v="10.199999999999999"/>
    <n v="2"/>
    <n v="2.75"/>
    <x v="2"/>
    <x v="0"/>
    <n v="0"/>
    <n v="0"/>
    <n v="1"/>
    <x v="0"/>
    <x v="1"/>
    <x v="0"/>
  </r>
  <r>
    <x v="23"/>
    <x v="50"/>
    <x v="0"/>
    <x v="0"/>
    <x v="1"/>
    <n v="26"/>
    <n v="236.8"/>
    <n v="61"/>
    <n v="40.26"/>
    <n v="263.39999999999998"/>
    <n v="97"/>
    <n v="22.39"/>
    <n v="181.1"/>
    <n v="91"/>
    <n v="8.15"/>
    <n v="11.2"/>
    <n v="8"/>
    <n v="3.02"/>
    <x v="0"/>
    <x v="0"/>
    <n v="0"/>
    <n v="0"/>
    <n v="1"/>
    <x v="0"/>
    <x v="0"/>
    <x v="1"/>
  </r>
  <r>
    <x v="36"/>
    <x v="50"/>
    <x v="0"/>
    <x v="0"/>
    <x v="1"/>
    <n v="43"/>
    <n v="158.19999999999999"/>
    <n v="94"/>
    <n v="26.89"/>
    <n v="213.2"/>
    <n v="105"/>
    <n v="18.12"/>
    <n v="190.4"/>
    <n v="91"/>
    <n v="8.57"/>
    <n v="8.5"/>
    <n v="2"/>
    <n v="2.2999999999999998"/>
    <x v="3"/>
    <x v="0"/>
    <n v="0"/>
    <n v="0"/>
    <n v="1"/>
    <x v="0"/>
    <x v="1"/>
    <x v="1"/>
  </r>
  <r>
    <x v="8"/>
    <x v="50"/>
    <x v="0"/>
    <x v="1"/>
    <x v="0"/>
    <n v="0"/>
    <n v="153.6"/>
    <n v="108"/>
    <n v="26.11"/>
    <n v="232.9"/>
    <n v="85"/>
    <n v="19.8"/>
    <n v="214.2"/>
    <n v="92"/>
    <n v="9.64"/>
    <n v="14.1"/>
    <n v="4"/>
    <n v="3.81"/>
    <x v="1"/>
    <x v="1"/>
    <n v="1"/>
    <n v="1"/>
    <n v="0"/>
    <x v="0"/>
    <x v="0"/>
    <x v="1"/>
  </r>
  <r>
    <x v="39"/>
    <x v="50"/>
    <x v="0"/>
    <x v="0"/>
    <x v="0"/>
    <n v="0"/>
    <n v="180.5"/>
    <n v="88"/>
    <n v="30.69"/>
    <n v="134.69999999999999"/>
    <n v="102"/>
    <n v="11.45"/>
    <n v="170.7"/>
    <n v="97"/>
    <n v="7.68"/>
    <n v="10"/>
    <n v="3"/>
    <n v="2.7"/>
    <x v="3"/>
    <x v="0"/>
    <n v="0"/>
    <n v="0"/>
    <n v="0"/>
    <x v="0"/>
    <x v="1"/>
    <x v="0"/>
  </r>
  <r>
    <x v="49"/>
    <x v="50"/>
    <x v="2"/>
    <x v="1"/>
    <x v="1"/>
    <n v="12"/>
    <n v="135.80000000000001"/>
    <n v="60"/>
    <n v="23.09"/>
    <n v="200.6"/>
    <n v="134"/>
    <n v="17.05"/>
    <n v="192.4"/>
    <n v="98"/>
    <n v="8.66"/>
    <n v="12.3"/>
    <n v="7"/>
    <n v="3.32"/>
    <x v="3"/>
    <x v="0"/>
    <n v="0"/>
    <n v="1"/>
    <n v="1"/>
    <x v="0"/>
    <x v="0"/>
    <x v="1"/>
  </r>
  <r>
    <x v="12"/>
    <x v="50"/>
    <x v="1"/>
    <x v="0"/>
    <x v="1"/>
    <n v="0"/>
    <n v="212.9"/>
    <n v="80"/>
    <n v="36.19"/>
    <n v="236.1"/>
    <n v="57"/>
    <n v="20.07"/>
    <n v="187.6"/>
    <n v="99"/>
    <n v="8.44"/>
    <n v="8.8000000000000007"/>
    <n v="4"/>
    <n v="2.38"/>
    <x v="3"/>
    <x v="0"/>
    <n v="0"/>
    <n v="0"/>
    <n v="1"/>
    <x v="0"/>
    <x v="1"/>
    <x v="1"/>
  </r>
  <r>
    <x v="29"/>
    <x v="50"/>
    <x v="1"/>
    <x v="0"/>
    <x v="0"/>
    <n v="0"/>
    <n v="232.4"/>
    <n v="109"/>
    <n v="39.51"/>
    <n v="187.4"/>
    <n v="95"/>
    <n v="15.93"/>
    <n v="231.2"/>
    <n v="107"/>
    <n v="10.4"/>
    <n v="9.1"/>
    <n v="3"/>
    <n v="2.46"/>
    <x v="0"/>
    <x v="0"/>
    <n v="0"/>
    <n v="0"/>
    <n v="0"/>
    <x v="0"/>
    <x v="1"/>
    <x v="0"/>
  </r>
  <r>
    <x v="13"/>
    <x v="50"/>
    <x v="2"/>
    <x v="0"/>
    <x v="1"/>
    <n v="24"/>
    <n v="179.2"/>
    <n v="76"/>
    <n v="30.46"/>
    <n v="253.3"/>
    <n v="64"/>
    <n v="21.53"/>
    <n v="196.5"/>
    <n v="108"/>
    <n v="8.84"/>
    <n v="15.1"/>
    <n v="3"/>
    <n v="4.08"/>
    <x v="0"/>
    <x v="0"/>
    <n v="0"/>
    <n v="0"/>
    <n v="1"/>
    <x v="0"/>
    <x v="0"/>
    <x v="1"/>
  </r>
  <r>
    <x v="48"/>
    <x v="50"/>
    <x v="2"/>
    <x v="0"/>
    <x v="0"/>
    <n v="0"/>
    <n v="95.3"/>
    <n v="103"/>
    <n v="16.2"/>
    <n v="189.3"/>
    <n v="116"/>
    <n v="16.09"/>
    <n v="238.7"/>
    <n v="110"/>
    <n v="10.74"/>
    <n v="13.6"/>
    <n v="4"/>
    <n v="3.67"/>
    <x v="0"/>
    <x v="0"/>
    <n v="0"/>
    <n v="0"/>
    <n v="0"/>
    <x v="0"/>
    <x v="0"/>
    <x v="0"/>
  </r>
  <r>
    <x v="34"/>
    <x v="50"/>
    <x v="2"/>
    <x v="0"/>
    <x v="0"/>
    <n v="0"/>
    <n v="259.89999999999998"/>
    <n v="114"/>
    <n v="44.18"/>
    <n v="176.2"/>
    <n v="94"/>
    <n v="14.98"/>
    <n v="77.2"/>
    <n v="112"/>
    <n v="3.47"/>
    <n v="15.3"/>
    <n v="1"/>
    <n v="4.13"/>
    <x v="0"/>
    <x v="0"/>
    <n v="0"/>
    <n v="0"/>
    <n v="0"/>
    <x v="0"/>
    <x v="0"/>
    <x v="0"/>
  </r>
  <r>
    <x v="26"/>
    <x v="50"/>
    <x v="0"/>
    <x v="0"/>
    <x v="0"/>
    <n v="0"/>
    <n v="41.2"/>
    <n v="106"/>
    <n v="7"/>
    <n v="210.6"/>
    <n v="82"/>
    <n v="17.899999999999999"/>
    <n v="220.1"/>
    <n v="115"/>
    <n v="9.9"/>
    <n v="12.4"/>
    <n v="3"/>
    <n v="3.35"/>
    <x v="1"/>
    <x v="0"/>
    <n v="0"/>
    <n v="0"/>
    <n v="0"/>
    <x v="0"/>
    <x v="0"/>
    <x v="1"/>
  </r>
  <r>
    <x v="5"/>
    <x v="50"/>
    <x v="2"/>
    <x v="0"/>
    <x v="0"/>
    <n v="0"/>
    <n v="51.8"/>
    <n v="107"/>
    <n v="8.81"/>
    <n v="230.2"/>
    <n v="104"/>
    <n v="19.57"/>
    <n v="227.5"/>
    <n v="118"/>
    <n v="10.24"/>
    <n v="10.4"/>
    <n v="4"/>
    <n v="2.81"/>
    <x v="3"/>
    <x v="0"/>
    <n v="0"/>
    <n v="0"/>
    <n v="0"/>
    <x v="0"/>
    <x v="0"/>
    <x v="1"/>
  </r>
  <r>
    <x v="8"/>
    <x v="50"/>
    <x v="2"/>
    <x v="0"/>
    <x v="0"/>
    <n v="0"/>
    <n v="181.5"/>
    <n v="108"/>
    <n v="30.86"/>
    <n v="196.9"/>
    <n v="87"/>
    <n v="16.739999999999998"/>
    <n v="187.2"/>
    <n v="119"/>
    <n v="8.42"/>
    <n v="10.3"/>
    <n v="2"/>
    <n v="2.78"/>
    <x v="0"/>
    <x v="0"/>
    <n v="0"/>
    <n v="0"/>
    <n v="0"/>
    <x v="0"/>
    <x v="0"/>
    <x v="0"/>
  </r>
  <r>
    <x v="28"/>
    <x v="50"/>
    <x v="0"/>
    <x v="0"/>
    <x v="0"/>
    <n v="0"/>
    <n v="183.1"/>
    <n v="99"/>
    <n v="31.13"/>
    <n v="160.1"/>
    <n v="107"/>
    <n v="13.61"/>
    <n v="311.8"/>
    <n v="121"/>
    <n v="14.03"/>
    <n v="7"/>
    <n v="3"/>
    <n v="1.89"/>
    <x v="0"/>
    <x v="0"/>
    <n v="0"/>
    <n v="0"/>
    <n v="0"/>
    <x v="0"/>
    <x v="1"/>
    <x v="0"/>
  </r>
  <r>
    <x v="48"/>
    <x v="50"/>
    <x v="2"/>
    <x v="0"/>
    <x v="0"/>
    <n v="0"/>
    <n v="227.2"/>
    <n v="89"/>
    <n v="38.619999999999997"/>
    <n v="194.4"/>
    <n v="106"/>
    <n v="16.52"/>
    <n v="243.4"/>
    <n v="126"/>
    <n v="10.95"/>
    <n v="14.9"/>
    <n v="2"/>
    <n v="4.0199999999999996"/>
    <x v="1"/>
    <x v="0"/>
    <n v="0"/>
    <n v="0"/>
    <n v="0"/>
    <x v="0"/>
    <x v="0"/>
    <x v="0"/>
  </r>
  <r>
    <x v="43"/>
    <x v="50"/>
    <x v="0"/>
    <x v="0"/>
    <x v="0"/>
    <n v="0"/>
    <n v="229.7"/>
    <n v="129"/>
    <n v="39.049999999999997"/>
    <n v="336"/>
    <n v="104"/>
    <n v="28.56"/>
    <n v="192.8"/>
    <n v="128"/>
    <n v="8.68"/>
    <n v="9.6"/>
    <n v="1"/>
    <n v="2.59"/>
    <x v="0"/>
    <x v="1"/>
    <n v="1"/>
    <n v="0"/>
    <n v="0"/>
    <x v="0"/>
    <x v="1"/>
    <x v="1"/>
  </r>
  <r>
    <x v="27"/>
    <x v="50"/>
    <x v="1"/>
    <x v="0"/>
    <x v="0"/>
    <n v="0"/>
    <n v="197.8"/>
    <n v="60"/>
    <n v="33.630000000000003"/>
    <n v="221"/>
    <n v="64"/>
    <n v="18.79"/>
    <n v="168.6"/>
    <n v="134"/>
    <n v="7.59"/>
    <n v="8.9"/>
    <n v="5"/>
    <n v="2.4"/>
    <x v="0"/>
    <x v="0"/>
    <n v="0"/>
    <n v="0"/>
    <n v="0"/>
    <x v="0"/>
    <x v="1"/>
    <x v="1"/>
  </r>
  <r>
    <x v="41"/>
    <x v="51"/>
    <x v="2"/>
    <x v="1"/>
    <x v="0"/>
    <n v="0"/>
    <n v="251.4"/>
    <n v="118"/>
    <n v="42.74"/>
    <n v="196.6"/>
    <n v="80"/>
    <n v="16.71"/>
    <n v="192"/>
    <n v="53"/>
    <n v="8.64"/>
    <n v="11"/>
    <n v="2"/>
    <n v="2.97"/>
    <x v="1"/>
    <x v="1"/>
    <n v="1"/>
    <n v="1"/>
    <n v="0"/>
    <x v="0"/>
    <x v="0"/>
    <x v="0"/>
  </r>
  <r>
    <x v="30"/>
    <x v="51"/>
    <x v="2"/>
    <x v="0"/>
    <x v="0"/>
    <n v="0"/>
    <n v="153.69999999999999"/>
    <n v="100"/>
    <n v="26.13"/>
    <n v="174.2"/>
    <n v="139"/>
    <n v="14.81"/>
    <n v="242.3"/>
    <n v="53"/>
    <n v="10.9"/>
    <n v="14.1"/>
    <n v="3"/>
    <n v="3.81"/>
    <x v="0"/>
    <x v="0"/>
    <n v="0"/>
    <n v="0"/>
    <n v="0"/>
    <x v="0"/>
    <x v="0"/>
    <x v="0"/>
  </r>
  <r>
    <x v="41"/>
    <x v="51"/>
    <x v="1"/>
    <x v="0"/>
    <x v="0"/>
    <n v="0"/>
    <n v="165.8"/>
    <n v="94"/>
    <n v="28.19"/>
    <n v="192.8"/>
    <n v="135"/>
    <n v="16.39"/>
    <n v="247.8"/>
    <n v="64"/>
    <n v="11.15"/>
    <n v="12.4"/>
    <n v="7"/>
    <n v="3.35"/>
    <x v="2"/>
    <x v="0"/>
    <n v="0"/>
    <n v="0"/>
    <n v="0"/>
    <x v="0"/>
    <x v="0"/>
    <x v="0"/>
  </r>
  <r>
    <x v="8"/>
    <x v="51"/>
    <x v="0"/>
    <x v="0"/>
    <x v="0"/>
    <n v="0"/>
    <n v="257.89999999999998"/>
    <n v="80"/>
    <n v="43.84"/>
    <n v="220.7"/>
    <n v="82"/>
    <n v="18.760000000000002"/>
    <n v="225.4"/>
    <n v="70"/>
    <n v="10.14"/>
    <n v="16.8"/>
    <n v="3"/>
    <n v="4.54"/>
    <x v="3"/>
    <x v="1"/>
    <n v="1"/>
    <n v="0"/>
    <n v="0"/>
    <x v="0"/>
    <x v="0"/>
    <x v="1"/>
  </r>
  <r>
    <x v="12"/>
    <x v="51"/>
    <x v="1"/>
    <x v="0"/>
    <x v="0"/>
    <n v="0"/>
    <n v="288.2"/>
    <n v="108"/>
    <n v="48.99"/>
    <n v="129.6"/>
    <n v="136"/>
    <n v="11.02"/>
    <n v="229.6"/>
    <n v="73"/>
    <n v="10.33"/>
    <n v="9.6"/>
    <n v="5"/>
    <n v="2.59"/>
    <x v="4"/>
    <x v="0"/>
    <n v="0"/>
    <n v="0"/>
    <n v="0"/>
    <x v="0"/>
    <x v="1"/>
    <x v="0"/>
  </r>
  <r>
    <x v="6"/>
    <x v="51"/>
    <x v="2"/>
    <x v="0"/>
    <x v="1"/>
    <n v="24"/>
    <n v="229.1"/>
    <n v="86"/>
    <n v="38.950000000000003"/>
    <n v="168.7"/>
    <n v="124"/>
    <n v="14.34"/>
    <n v="245.4"/>
    <n v="75"/>
    <n v="11.04"/>
    <n v="14.6"/>
    <n v="2"/>
    <n v="3.94"/>
    <x v="0"/>
    <x v="0"/>
    <n v="0"/>
    <n v="0"/>
    <n v="1"/>
    <x v="0"/>
    <x v="0"/>
    <x v="0"/>
  </r>
  <r>
    <x v="39"/>
    <x v="51"/>
    <x v="0"/>
    <x v="0"/>
    <x v="0"/>
    <n v="0"/>
    <n v="155"/>
    <n v="110"/>
    <n v="26.35"/>
    <n v="133.4"/>
    <n v="104"/>
    <n v="11.34"/>
    <n v="176.1"/>
    <n v="84"/>
    <n v="7.92"/>
    <n v="7"/>
    <n v="4"/>
    <n v="1.89"/>
    <x v="4"/>
    <x v="1"/>
    <n v="1"/>
    <n v="0"/>
    <n v="0"/>
    <x v="0"/>
    <x v="1"/>
    <x v="0"/>
  </r>
  <r>
    <x v="30"/>
    <x v="51"/>
    <x v="2"/>
    <x v="0"/>
    <x v="1"/>
    <n v="38"/>
    <n v="169.3"/>
    <n v="88"/>
    <n v="28.78"/>
    <n v="225.9"/>
    <n v="97"/>
    <n v="19.2"/>
    <n v="172"/>
    <n v="86"/>
    <n v="7.74"/>
    <n v="8.1999999999999993"/>
    <n v="3"/>
    <n v="2.21"/>
    <x v="1"/>
    <x v="0"/>
    <n v="0"/>
    <n v="0"/>
    <n v="1"/>
    <x v="0"/>
    <x v="1"/>
    <x v="1"/>
  </r>
  <r>
    <x v="6"/>
    <x v="51"/>
    <x v="1"/>
    <x v="0"/>
    <x v="0"/>
    <n v="0"/>
    <n v="191.9"/>
    <n v="108"/>
    <n v="32.619999999999997"/>
    <n v="269.8"/>
    <n v="96"/>
    <n v="22.93"/>
    <n v="236.8"/>
    <n v="87"/>
    <n v="10.66"/>
    <n v="7.8"/>
    <n v="5"/>
    <n v="2.11"/>
    <x v="2"/>
    <x v="0"/>
    <n v="0"/>
    <n v="0"/>
    <n v="0"/>
    <x v="0"/>
    <x v="1"/>
    <x v="1"/>
  </r>
  <r>
    <x v="34"/>
    <x v="51"/>
    <x v="0"/>
    <x v="0"/>
    <x v="1"/>
    <n v="32"/>
    <n v="130.1"/>
    <n v="68"/>
    <n v="22.12"/>
    <n v="247.2"/>
    <n v="77"/>
    <n v="21.01"/>
    <n v="289.39999999999998"/>
    <n v="87"/>
    <n v="13.02"/>
    <n v="13.5"/>
    <n v="5"/>
    <n v="3.65"/>
    <x v="3"/>
    <x v="0"/>
    <n v="0"/>
    <n v="0"/>
    <n v="1"/>
    <x v="0"/>
    <x v="0"/>
    <x v="1"/>
  </r>
  <r>
    <x v="40"/>
    <x v="51"/>
    <x v="1"/>
    <x v="0"/>
    <x v="1"/>
    <n v="31"/>
    <n v="142.1"/>
    <n v="77"/>
    <n v="24.16"/>
    <n v="193"/>
    <n v="97"/>
    <n v="16.41"/>
    <n v="253.4"/>
    <n v="88"/>
    <n v="11.4"/>
    <n v="11"/>
    <n v="4"/>
    <n v="2.97"/>
    <x v="0"/>
    <x v="0"/>
    <n v="0"/>
    <n v="0"/>
    <n v="1"/>
    <x v="0"/>
    <x v="0"/>
    <x v="0"/>
  </r>
  <r>
    <x v="38"/>
    <x v="51"/>
    <x v="2"/>
    <x v="0"/>
    <x v="0"/>
    <n v="0"/>
    <n v="129.30000000000001"/>
    <n v="80"/>
    <n v="21.98"/>
    <n v="142.69999999999999"/>
    <n v="101"/>
    <n v="12.13"/>
    <n v="258.3"/>
    <n v="89"/>
    <n v="11.62"/>
    <n v="12.3"/>
    <n v="4"/>
    <n v="3.32"/>
    <x v="2"/>
    <x v="0"/>
    <n v="0"/>
    <n v="0"/>
    <n v="0"/>
    <x v="0"/>
    <x v="0"/>
    <x v="0"/>
  </r>
  <r>
    <x v="10"/>
    <x v="51"/>
    <x v="2"/>
    <x v="0"/>
    <x v="1"/>
    <n v="21"/>
    <n v="195.7"/>
    <n v="119"/>
    <n v="33.270000000000003"/>
    <n v="106.2"/>
    <n v="95"/>
    <n v="9.0299999999999994"/>
    <n v="157.4"/>
    <n v="94"/>
    <n v="7.08"/>
    <n v="5.3"/>
    <n v="3"/>
    <n v="1.43"/>
    <x v="3"/>
    <x v="0"/>
    <n v="0"/>
    <n v="0"/>
    <n v="1"/>
    <x v="0"/>
    <x v="1"/>
    <x v="0"/>
  </r>
  <r>
    <x v="18"/>
    <x v="51"/>
    <x v="0"/>
    <x v="0"/>
    <x v="0"/>
    <n v="0"/>
    <n v="165.9"/>
    <n v="122"/>
    <n v="28.2"/>
    <n v="212.2"/>
    <n v="107"/>
    <n v="18.04"/>
    <n v="202.1"/>
    <n v="94"/>
    <n v="9.09"/>
    <n v="8.3000000000000007"/>
    <n v="3"/>
    <n v="2.2400000000000002"/>
    <x v="0"/>
    <x v="0"/>
    <n v="0"/>
    <n v="0"/>
    <n v="0"/>
    <x v="0"/>
    <x v="1"/>
    <x v="1"/>
  </r>
  <r>
    <x v="32"/>
    <x v="51"/>
    <x v="2"/>
    <x v="0"/>
    <x v="0"/>
    <n v="0"/>
    <n v="207.1"/>
    <n v="86"/>
    <n v="35.21"/>
    <n v="162"/>
    <n v="98"/>
    <n v="13.77"/>
    <n v="243"/>
    <n v="102"/>
    <n v="10.93"/>
    <n v="6"/>
    <n v="1"/>
    <n v="1.62"/>
    <x v="0"/>
    <x v="0"/>
    <n v="0"/>
    <n v="0"/>
    <n v="0"/>
    <x v="0"/>
    <x v="1"/>
    <x v="0"/>
  </r>
  <r>
    <x v="39"/>
    <x v="51"/>
    <x v="0"/>
    <x v="0"/>
    <x v="0"/>
    <n v="0"/>
    <n v="188.7"/>
    <n v="99"/>
    <n v="32.08"/>
    <n v="210.4"/>
    <n v="89"/>
    <n v="17.88"/>
    <n v="191.4"/>
    <n v="103"/>
    <n v="8.61"/>
    <n v="10.8"/>
    <n v="2"/>
    <n v="2.92"/>
    <x v="0"/>
    <x v="0"/>
    <n v="0"/>
    <n v="0"/>
    <n v="0"/>
    <x v="0"/>
    <x v="0"/>
    <x v="1"/>
  </r>
  <r>
    <x v="49"/>
    <x v="51"/>
    <x v="2"/>
    <x v="0"/>
    <x v="0"/>
    <n v="0"/>
    <n v="148.30000000000001"/>
    <n v="83"/>
    <n v="25.21"/>
    <n v="181.6"/>
    <n v="79"/>
    <n v="15.44"/>
    <n v="155.6"/>
    <n v="104"/>
    <n v="7"/>
    <n v="8.3000000000000007"/>
    <n v="6"/>
    <n v="2.2400000000000002"/>
    <x v="2"/>
    <x v="0"/>
    <n v="0"/>
    <n v="0"/>
    <n v="0"/>
    <x v="0"/>
    <x v="1"/>
    <x v="0"/>
  </r>
  <r>
    <x v="41"/>
    <x v="51"/>
    <x v="2"/>
    <x v="0"/>
    <x v="1"/>
    <n v="20"/>
    <n v="133.30000000000001"/>
    <n v="63"/>
    <n v="22.66"/>
    <n v="184.1"/>
    <n v="123"/>
    <n v="15.65"/>
    <n v="272.89999999999998"/>
    <n v="107"/>
    <n v="12.28"/>
    <n v="13.5"/>
    <n v="2"/>
    <n v="3.65"/>
    <x v="0"/>
    <x v="0"/>
    <n v="0"/>
    <n v="0"/>
    <n v="1"/>
    <x v="0"/>
    <x v="0"/>
    <x v="0"/>
  </r>
  <r>
    <x v="49"/>
    <x v="51"/>
    <x v="1"/>
    <x v="0"/>
    <x v="0"/>
    <n v="0"/>
    <n v="217"/>
    <n v="104"/>
    <n v="36.89"/>
    <n v="152.30000000000001"/>
    <n v="83"/>
    <n v="12.95"/>
    <n v="134.30000000000001"/>
    <n v="109"/>
    <n v="6.04"/>
    <n v="11.8"/>
    <n v="4"/>
    <n v="3.19"/>
    <x v="3"/>
    <x v="0"/>
    <n v="0"/>
    <n v="0"/>
    <n v="0"/>
    <x v="0"/>
    <x v="0"/>
    <x v="0"/>
  </r>
  <r>
    <x v="30"/>
    <x v="51"/>
    <x v="1"/>
    <x v="0"/>
    <x v="0"/>
    <n v="0"/>
    <n v="214.7"/>
    <n v="68"/>
    <n v="36.5"/>
    <n v="158.6"/>
    <n v="138"/>
    <n v="13.48"/>
    <n v="123.4"/>
    <n v="114"/>
    <n v="5.55"/>
    <n v="9.4"/>
    <n v="4"/>
    <n v="2.54"/>
    <x v="3"/>
    <x v="0"/>
    <n v="0"/>
    <n v="0"/>
    <n v="0"/>
    <x v="0"/>
    <x v="1"/>
    <x v="0"/>
  </r>
  <r>
    <x v="46"/>
    <x v="51"/>
    <x v="1"/>
    <x v="1"/>
    <x v="0"/>
    <n v="0"/>
    <n v="144.5"/>
    <n v="60"/>
    <n v="24.57"/>
    <n v="296.5"/>
    <n v="129"/>
    <n v="25.2"/>
    <n v="194.3"/>
    <n v="117"/>
    <n v="8.74"/>
    <n v="12.4"/>
    <n v="3"/>
    <n v="3.35"/>
    <x v="0"/>
    <x v="0"/>
    <n v="0"/>
    <n v="1"/>
    <n v="0"/>
    <x v="0"/>
    <x v="0"/>
    <x v="1"/>
  </r>
  <r>
    <x v="43"/>
    <x v="51"/>
    <x v="0"/>
    <x v="0"/>
    <x v="0"/>
    <n v="0"/>
    <n v="204.4"/>
    <n v="97"/>
    <n v="34.75"/>
    <n v="273.2"/>
    <n v="128"/>
    <n v="23.22"/>
    <n v="179.6"/>
    <n v="118"/>
    <n v="8.08"/>
    <n v="11"/>
    <n v="5"/>
    <n v="2.97"/>
    <x v="0"/>
    <x v="0"/>
    <n v="0"/>
    <n v="0"/>
    <n v="0"/>
    <x v="0"/>
    <x v="0"/>
    <x v="1"/>
  </r>
  <r>
    <x v="15"/>
    <x v="51"/>
    <x v="0"/>
    <x v="0"/>
    <x v="0"/>
    <n v="0"/>
    <n v="209.8"/>
    <n v="114"/>
    <n v="35.67"/>
    <n v="171.3"/>
    <n v="82"/>
    <n v="14.56"/>
    <n v="154.6"/>
    <n v="119"/>
    <n v="6.96"/>
    <n v="9.9"/>
    <n v="9"/>
    <n v="2.67"/>
    <x v="4"/>
    <x v="0"/>
    <n v="0"/>
    <n v="0"/>
    <n v="0"/>
    <x v="0"/>
    <x v="1"/>
    <x v="0"/>
  </r>
  <r>
    <x v="36"/>
    <x v="51"/>
    <x v="0"/>
    <x v="0"/>
    <x v="0"/>
    <n v="0"/>
    <n v="165.5"/>
    <n v="78"/>
    <n v="28.14"/>
    <n v="205.5"/>
    <n v="89"/>
    <n v="17.47"/>
    <n v="213.6"/>
    <n v="124"/>
    <n v="9.61"/>
    <n v="12.2"/>
    <n v="6"/>
    <n v="3.29"/>
    <x v="1"/>
    <x v="0"/>
    <n v="0"/>
    <n v="0"/>
    <n v="0"/>
    <x v="0"/>
    <x v="0"/>
    <x v="1"/>
  </r>
  <r>
    <x v="43"/>
    <x v="51"/>
    <x v="2"/>
    <x v="0"/>
    <x v="0"/>
    <n v="0"/>
    <n v="219"/>
    <n v="100"/>
    <n v="37.229999999999997"/>
    <n v="148.9"/>
    <n v="110"/>
    <n v="12.66"/>
    <n v="151.80000000000001"/>
    <n v="129"/>
    <n v="6.83"/>
    <n v="11.9"/>
    <n v="8"/>
    <n v="3.21"/>
    <x v="2"/>
    <x v="0"/>
    <n v="0"/>
    <n v="0"/>
    <n v="0"/>
    <x v="0"/>
    <x v="0"/>
    <x v="0"/>
  </r>
  <r>
    <x v="45"/>
    <x v="51"/>
    <x v="1"/>
    <x v="0"/>
    <x v="0"/>
    <n v="0"/>
    <n v="215.9"/>
    <n v="67"/>
    <n v="36.700000000000003"/>
    <n v="217"/>
    <n v="108"/>
    <n v="18.45"/>
    <n v="342.8"/>
    <n v="130"/>
    <n v="15.43"/>
    <n v="5.2"/>
    <n v="2"/>
    <n v="1.4"/>
    <x v="0"/>
    <x v="0"/>
    <n v="0"/>
    <n v="0"/>
    <n v="0"/>
    <x v="0"/>
    <x v="1"/>
    <x v="1"/>
  </r>
  <r>
    <x v="46"/>
    <x v="51"/>
    <x v="1"/>
    <x v="0"/>
    <x v="1"/>
    <n v="31"/>
    <n v="122.2"/>
    <n v="88"/>
    <n v="20.77"/>
    <n v="139"/>
    <n v="100"/>
    <n v="11.82"/>
    <n v="141.9"/>
    <n v="141"/>
    <n v="6.39"/>
    <n v="5.7"/>
    <n v="10"/>
    <n v="1.54"/>
    <x v="2"/>
    <x v="0"/>
    <n v="0"/>
    <n v="0"/>
    <n v="1"/>
    <x v="0"/>
    <x v="1"/>
    <x v="0"/>
  </r>
  <r>
    <x v="32"/>
    <x v="52"/>
    <x v="0"/>
    <x v="0"/>
    <x v="0"/>
    <n v="0"/>
    <n v="214.3"/>
    <n v="138"/>
    <n v="36.43"/>
    <n v="232.2"/>
    <n v="99"/>
    <n v="19.739999999999998"/>
    <n v="0"/>
    <n v="0"/>
    <n v="0"/>
    <n v="8.3000000000000007"/>
    <n v="5"/>
    <n v="2.2400000000000002"/>
    <x v="0"/>
    <x v="0"/>
    <n v="0"/>
    <n v="0"/>
    <n v="0"/>
    <x v="0"/>
    <x v="1"/>
    <x v="1"/>
  </r>
  <r>
    <x v="7"/>
    <x v="52"/>
    <x v="0"/>
    <x v="0"/>
    <x v="1"/>
    <n v="27"/>
    <n v="25.9"/>
    <n v="119"/>
    <n v="4.4000000000000004"/>
    <n v="206.5"/>
    <n v="96"/>
    <n v="17.55"/>
    <n v="228.1"/>
    <n v="64"/>
    <n v="10.26"/>
    <n v="6.5"/>
    <n v="7"/>
    <n v="1.76"/>
    <x v="0"/>
    <x v="0"/>
    <n v="0"/>
    <n v="0"/>
    <n v="1"/>
    <x v="0"/>
    <x v="1"/>
    <x v="1"/>
  </r>
  <r>
    <x v="4"/>
    <x v="52"/>
    <x v="0"/>
    <x v="0"/>
    <x v="0"/>
    <n v="0"/>
    <n v="143.80000000000001"/>
    <n v="102"/>
    <n v="24.45"/>
    <n v="199.6"/>
    <n v="124"/>
    <n v="16.97"/>
    <n v="177.8"/>
    <n v="65"/>
    <n v="8"/>
    <n v="7.8"/>
    <n v="4"/>
    <n v="2.11"/>
    <x v="0"/>
    <x v="0"/>
    <n v="0"/>
    <n v="0"/>
    <n v="0"/>
    <x v="0"/>
    <x v="1"/>
    <x v="0"/>
  </r>
  <r>
    <x v="19"/>
    <x v="52"/>
    <x v="2"/>
    <x v="0"/>
    <x v="0"/>
    <n v="0"/>
    <n v="171.5"/>
    <n v="75"/>
    <n v="29.16"/>
    <n v="224.5"/>
    <n v="111"/>
    <n v="19.079999999999998"/>
    <n v="187.4"/>
    <n v="84"/>
    <n v="8.43"/>
    <n v="9.6999999999999993"/>
    <n v="6"/>
    <n v="2.62"/>
    <x v="0"/>
    <x v="0"/>
    <n v="0"/>
    <n v="0"/>
    <n v="0"/>
    <x v="0"/>
    <x v="1"/>
    <x v="1"/>
  </r>
  <r>
    <x v="13"/>
    <x v="52"/>
    <x v="0"/>
    <x v="0"/>
    <x v="0"/>
    <n v="0"/>
    <n v="145.1"/>
    <n v="116"/>
    <n v="24.67"/>
    <n v="233.7"/>
    <n v="82"/>
    <n v="19.86"/>
    <n v="208.7"/>
    <n v="95"/>
    <n v="9.39"/>
    <n v="7.9"/>
    <n v="5"/>
    <n v="2.13"/>
    <x v="3"/>
    <x v="0"/>
    <n v="0"/>
    <n v="0"/>
    <n v="0"/>
    <x v="0"/>
    <x v="1"/>
    <x v="1"/>
  </r>
  <r>
    <x v="24"/>
    <x v="52"/>
    <x v="2"/>
    <x v="0"/>
    <x v="1"/>
    <n v="24"/>
    <n v="201.7"/>
    <n v="87"/>
    <n v="34.29"/>
    <n v="251.7"/>
    <n v="97"/>
    <n v="21.39"/>
    <n v="297.39999999999998"/>
    <n v="95"/>
    <n v="13.38"/>
    <n v="7.9"/>
    <n v="5"/>
    <n v="2.13"/>
    <x v="1"/>
    <x v="0"/>
    <n v="0"/>
    <n v="0"/>
    <n v="1"/>
    <x v="0"/>
    <x v="1"/>
    <x v="1"/>
  </r>
  <r>
    <x v="34"/>
    <x v="52"/>
    <x v="0"/>
    <x v="0"/>
    <x v="1"/>
    <n v="24"/>
    <n v="145.69999999999999"/>
    <n v="146"/>
    <n v="24.77"/>
    <n v="220.5"/>
    <n v="136"/>
    <n v="18.739999999999998"/>
    <n v="249.9"/>
    <n v="96"/>
    <n v="11.25"/>
    <n v="13.1"/>
    <n v="5"/>
    <n v="3.54"/>
    <x v="2"/>
    <x v="0"/>
    <n v="0"/>
    <n v="0"/>
    <n v="1"/>
    <x v="0"/>
    <x v="0"/>
    <x v="1"/>
  </r>
  <r>
    <x v="38"/>
    <x v="52"/>
    <x v="2"/>
    <x v="0"/>
    <x v="1"/>
    <n v="22"/>
    <n v="174.8"/>
    <n v="110"/>
    <n v="29.72"/>
    <n v="191.4"/>
    <n v="104"/>
    <n v="16.27"/>
    <n v="119.5"/>
    <n v="103"/>
    <n v="5.38"/>
    <n v="12"/>
    <n v="2"/>
    <n v="3.24"/>
    <x v="2"/>
    <x v="0"/>
    <n v="0"/>
    <n v="0"/>
    <n v="1"/>
    <x v="0"/>
    <x v="0"/>
    <x v="0"/>
  </r>
  <r>
    <x v="8"/>
    <x v="52"/>
    <x v="0"/>
    <x v="0"/>
    <x v="1"/>
    <n v="32"/>
    <n v="131.19999999999999"/>
    <n v="63"/>
    <n v="22.3"/>
    <n v="227.4"/>
    <n v="125"/>
    <n v="19.329999999999998"/>
    <n v="178.9"/>
    <n v="105"/>
    <n v="8.0500000000000007"/>
    <n v="12.8"/>
    <n v="2"/>
    <n v="3.46"/>
    <x v="3"/>
    <x v="0"/>
    <n v="0"/>
    <n v="0"/>
    <n v="1"/>
    <x v="0"/>
    <x v="0"/>
    <x v="1"/>
  </r>
  <r>
    <x v="39"/>
    <x v="52"/>
    <x v="0"/>
    <x v="0"/>
    <x v="0"/>
    <n v="0"/>
    <n v="119.7"/>
    <n v="113"/>
    <n v="20.350000000000001"/>
    <n v="189.7"/>
    <n v="84"/>
    <n v="16.12"/>
    <n v="256.2"/>
    <n v="108"/>
    <n v="11.53"/>
    <n v="12.9"/>
    <n v="7"/>
    <n v="3.48"/>
    <x v="3"/>
    <x v="0"/>
    <n v="0"/>
    <n v="0"/>
    <n v="0"/>
    <x v="0"/>
    <x v="0"/>
    <x v="0"/>
  </r>
  <r>
    <x v="9"/>
    <x v="52"/>
    <x v="2"/>
    <x v="1"/>
    <x v="0"/>
    <n v="0"/>
    <n v="145"/>
    <n v="80"/>
    <n v="24.65"/>
    <n v="228.4"/>
    <n v="82"/>
    <n v="19.41"/>
    <n v="169.4"/>
    <n v="109"/>
    <n v="7.62"/>
    <n v="8.9"/>
    <n v="5"/>
    <n v="2.4"/>
    <x v="1"/>
    <x v="0"/>
    <n v="0"/>
    <n v="1"/>
    <n v="0"/>
    <x v="0"/>
    <x v="1"/>
    <x v="1"/>
  </r>
  <r>
    <x v="5"/>
    <x v="52"/>
    <x v="1"/>
    <x v="0"/>
    <x v="0"/>
    <n v="0"/>
    <n v="261.2"/>
    <n v="119"/>
    <n v="44.4"/>
    <n v="250.8"/>
    <n v="105"/>
    <n v="21.32"/>
    <n v="176"/>
    <n v="112"/>
    <n v="7.92"/>
    <n v="9.8000000000000007"/>
    <n v="2"/>
    <n v="2.65"/>
    <x v="1"/>
    <x v="1"/>
    <n v="1"/>
    <n v="0"/>
    <n v="0"/>
    <x v="0"/>
    <x v="1"/>
    <x v="1"/>
  </r>
  <r>
    <x v="43"/>
    <x v="52"/>
    <x v="2"/>
    <x v="0"/>
    <x v="1"/>
    <n v="37"/>
    <n v="167.3"/>
    <n v="99"/>
    <n v="28.44"/>
    <n v="194.7"/>
    <n v="99"/>
    <n v="16.55"/>
    <n v="236.7"/>
    <n v="112"/>
    <n v="10.65"/>
    <n v="12"/>
    <n v="9"/>
    <n v="3.24"/>
    <x v="3"/>
    <x v="0"/>
    <n v="0"/>
    <n v="0"/>
    <n v="1"/>
    <x v="0"/>
    <x v="0"/>
    <x v="0"/>
  </r>
  <r>
    <x v="11"/>
    <x v="52"/>
    <x v="0"/>
    <x v="0"/>
    <x v="0"/>
    <n v="0"/>
    <n v="168.8"/>
    <n v="97"/>
    <n v="28.7"/>
    <n v="220.3"/>
    <n v="87"/>
    <n v="18.73"/>
    <n v="154.30000000000001"/>
    <n v="113"/>
    <n v="6.94"/>
    <n v="10.9"/>
    <n v="2"/>
    <n v="2.94"/>
    <x v="1"/>
    <x v="0"/>
    <n v="0"/>
    <n v="0"/>
    <n v="0"/>
    <x v="0"/>
    <x v="0"/>
    <x v="1"/>
  </r>
  <r>
    <x v="5"/>
    <x v="52"/>
    <x v="0"/>
    <x v="0"/>
    <x v="0"/>
    <n v="0"/>
    <n v="184.8"/>
    <n v="98"/>
    <n v="31.42"/>
    <n v="216.4"/>
    <n v="125"/>
    <n v="18.39"/>
    <n v="141.1"/>
    <n v="116"/>
    <n v="6.35"/>
    <n v="18.399999999999999"/>
    <n v="3"/>
    <n v="4.97"/>
    <x v="3"/>
    <x v="0"/>
    <n v="0"/>
    <n v="0"/>
    <n v="0"/>
    <x v="0"/>
    <x v="0"/>
    <x v="1"/>
  </r>
  <r>
    <x v="33"/>
    <x v="52"/>
    <x v="1"/>
    <x v="0"/>
    <x v="0"/>
    <n v="0"/>
    <n v="228.6"/>
    <n v="117"/>
    <n v="38.86"/>
    <n v="132.80000000000001"/>
    <n v="123"/>
    <n v="11.29"/>
    <n v="227.2"/>
    <n v="124"/>
    <n v="10.220000000000001"/>
    <n v="10.1"/>
    <n v="2"/>
    <n v="2.73"/>
    <x v="7"/>
    <x v="1"/>
    <n v="1"/>
    <n v="0"/>
    <n v="0"/>
    <x v="0"/>
    <x v="1"/>
    <x v="0"/>
  </r>
  <r>
    <x v="34"/>
    <x v="52"/>
    <x v="0"/>
    <x v="0"/>
    <x v="0"/>
    <n v="0"/>
    <n v="164.1"/>
    <n v="106"/>
    <n v="27.9"/>
    <n v="206"/>
    <n v="56"/>
    <n v="17.510000000000002"/>
    <n v="194.7"/>
    <n v="124"/>
    <n v="8.76"/>
    <n v="11.4"/>
    <n v="2"/>
    <n v="3.08"/>
    <x v="0"/>
    <x v="0"/>
    <n v="0"/>
    <n v="0"/>
    <n v="0"/>
    <x v="0"/>
    <x v="0"/>
    <x v="1"/>
  </r>
  <r>
    <x v="44"/>
    <x v="52"/>
    <x v="0"/>
    <x v="0"/>
    <x v="1"/>
    <n v="22"/>
    <n v="76.099999999999994"/>
    <n v="115"/>
    <n v="12.94"/>
    <n v="171.2"/>
    <n v="119"/>
    <n v="14.55"/>
    <n v="246.3"/>
    <n v="126"/>
    <n v="11.08"/>
    <n v="6"/>
    <n v="2"/>
    <n v="1.62"/>
    <x v="1"/>
    <x v="0"/>
    <n v="0"/>
    <n v="0"/>
    <n v="1"/>
    <x v="0"/>
    <x v="1"/>
    <x v="0"/>
  </r>
  <r>
    <x v="43"/>
    <x v="52"/>
    <x v="0"/>
    <x v="0"/>
    <x v="0"/>
    <n v="0"/>
    <n v="57.5"/>
    <n v="95"/>
    <n v="9.7799999999999994"/>
    <n v="265.5"/>
    <n v="131"/>
    <n v="22.57"/>
    <n v="244.3"/>
    <n v="128"/>
    <n v="10.99"/>
    <n v="11.6"/>
    <n v="6"/>
    <n v="3.13"/>
    <x v="2"/>
    <x v="0"/>
    <n v="0"/>
    <n v="0"/>
    <n v="0"/>
    <x v="0"/>
    <x v="0"/>
    <x v="1"/>
  </r>
  <r>
    <x v="45"/>
    <x v="52"/>
    <x v="0"/>
    <x v="0"/>
    <x v="0"/>
    <n v="0"/>
    <n v="205.1"/>
    <n v="86"/>
    <n v="34.869999999999997"/>
    <n v="160.5"/>
    <n v="95"/>
    <n v="13.64"/>
    <n v="149.5"/>
    <n v="142"/>
    <n v="6.73"/>
    <n v="10.7"/>
    <n v="2"/>
    <n v="2.89"/>
    <x v="2"/>
    <x v="0"/>
    <n v="0"/>
    <n v="0"/>
    <n v="0"/>
    <x v="0"/>
    <x v="0"/>
    <x v="0"/>
  </r>
  <r>
    <x v="20"/>
    <x v="53"/>
    <x v="2"/>
    <x v="0"/>
    <x v="0"/>
    <n v="0"/>
    <n v="210.5"/>
    <n v="102"/>
    <n v="35.79"/>
    <n v="204.5"/>
    <n v="83"/>
    <n v="17.38"/>
    <n v="127.8"/>
    <n v="53"/>
    <n v="5.75"/>
    <n v="8.5"/>
    <n v="5"/>
    <n v="2.2999999999999998"/>
    <x v="0"/>
    <x v="0"/>
    <n v="0"/>
    <n v="0"/>
    <n v="0"/>
    <x v="0"/>
    <x v="1"/>
    <x v="1"/>
  </r>
  <r>
    <x v="23"/>
    <x v="53"/>
    <x v="1"/>
    <x v="0"/>
    <x v="0"/>
    <n v="0"/>
    <n v="134.30000000000001"/>
    <n v="73"/>
    <n v="22.83"/>
    <n v="155.5"/>
    <n v="100"/>
    <n v="13.22"/>
    <n v="102.1"/>
    <n v="68"/>
    <n v="4.59"/>
    <n v="14.7"/>
    <n v="4"/>
    <n v="3.97"/>
    <x v="2"/>
    <x v="0"/>
    <n v="0"/>
    <n v="0"/>
    <n v="0"/>
    <x v="0"/>
    <x v="0"/>
    <x v="0"/>
  </r>
  <r>
    <x v="19"/>
    <x v="53"/>
    <x v="1"/>
    <x v="0"/>
    <x v="0"/>
    <n v="0"/>
    <n v="159.80000000000001"/>
    <n v="99"/>
    <n v="27.17"/>
    <n v="264"/>
    <n v="64"/>
    <n v="22.44"/>
    <n v="115.7"/>
    <n v="70"/>
    <n v="5.21"/>
    <n v="9.6999999999999993"/>
    <n v="7"/>
    <n v="2.62"/>
    <x v="3"/>
    <x v="0"/>
    <n v="0"/>
    <n v="0"/>
    <n v="0"/>
    <x v="0"/>
    <x v="1"/>
    <x v="1"/>
  </r>
  <r>
    <x v="40"/>
    <x v="53"/>
    <x v="0"/>
    <x v="0"/>
    <x v="0"/>
    <n v="0"/>
    <n v="255.4"/>
    <n v="122"/>
    <n v="43.42"/>
    <n v="22.3"/>
    <n v="87"/>
    <n v="1.9"/>
    <n v="152.6"/>
    <n v="72"/>
    <n v="6.87"/>
    <n v="11.1"/>
    <n v="6"/>
    <n v="3"/>
    <x v="1"/>
    <x v="0"/>
    <n v="0"/>
    <n v="0"/>
    <n v="0"/>
    <x v="0"/>
    <x v="0"/>
    <x v="0"/>
  </r>
  <r>
    <x v="8"/>
    <x v="53"/>
    <x v="0"/>
    <x v="1"/>
    <x v="0"/>
    <n v="0"/>
    <n v="214.1"/>
    <n v="77"/>
    <n v="36.4"/>
    <n v="240.5"/>
    <n v="94"/>
    <n v="20.440000000000001"/>
    <n v="188.9"/>
    <n v="75"/>
    <n v="8.5"/>
    <n v="10.1"/>
    <n v="3"/>
    <n v="2.73"/>
    <x v="0"/>
    <x v="0"/>
    <n v="0"/>
    <n v="1"/>
    <n v="0"/>
    <x v="0"/>
    <x v="1"/>
    <x v="1"/>
  </r>
  <r>
    <x v="31"/>
    <x v="53"/>
    <x v="0"/>
    <x v="0"/>
    <x v="1"/>
    <n v="33"/>
    <n v="161.80000000000001"/>
    <n v="73"/>
    <n v="27.51"/>
    <n v="273"/>
    <n v="58"/>
    <n v="23.21"/>
    <n v="153.9"/>
    <n v="76"/>
    <n v="6.93"/>
    <n v="13.7"/>
    <n v="4"/>
    <n v="3.7"/>
    <x v="1"/>
    <x v="0"/>
    <n v="0"/>
    <n v="0"/>
    <n v="1"/>
    <x v="0"/>
    <x v="0"/>
    <x v="1"/>
  </r>
  <r>
    <x v="10"/>
    <x v="53"/>
    <x v="2"/>
    <x v="0"/>
    <x v="1"/>
    <n v="33"/>
    <n v="112"/>
    <n v="90"/>
    <n v="19.04"/>
    <n v="208"/>
    <n v="112"/>
    <n v="17.68"/>
    <n v="150.30000000000001"/>
    <n v="83"/>
    <n v="6.76"/>
    <n v="11.3"/>
    <n v="4"/>
    <n v="3.05"/>
    <x v="3"/>
    <x v="0"/>
    <n v="0"/>
    <n v="0"/>
    <n v="1"/>
    <x v="0"/>
    <x v="0"/>
    <x v="1"/>
  </r>
  <r>
    <x v="29"/>
    <x v="53"/>
    <x v="0"/>
    <x v="0"/>
    <x v="1"/>
    <n v="28"/>
    <n v="217.4"/>
    <n v="98"/>
    <n v="36.96"/>
    <n v="246.2"/>
    <n v="120"/>
    <n v="20.93"/>
    <n v="127"/>
    <n v="92"/>
    <n v="5.72"/>
    <n v="7.5"/>
    <n v="8"/>
    <n v="2.0299999999999998"/>
    <x v="0"/>
    <x v="0"/>
    <n v="0"/>
    <n v="0"/>
    <n v="1"/>
    <x v="0"/>
    <x v="1"/>
    <x v="1"/>
  </r>
  <r>
    <x v="21"/>
    <x v="53"/>
    <x v="2"/>
    <x v="1"/>
    <x v="0"/>
    <n v="0"/>
    <n v="236.3"/>
    <n v="91"/>
    <n v="40.17"/>
    <n v="152.80000000000001"/>
    <n v="130"/>
    <n v="12.99"/>
    <n v="160.30000000000001"/>
    <n v="98"/>
    <n v="7.21"/>
    <n v="11.2"/>
    <n v="8"/>
    <n v="3.02"/>
    <x v="2"/>
    <x v="0"/>
    <n v="0"/>
    <n v="1"/>
    <n v="0"/>
    <x v="0"/>
    <x v="0"/>
    <x v="0"/>
  </r>
  <r>
    <x v="46"/>
    <x v="53"/>
    <x v="1"/>
    <x v="0"/>
    <x v="0"/>
    <n v="0"/>
    <n v="199.8"/>
    <n v="94"/>
    <n v="33.97"/>
    <n v="308"/>
    <n v="112"/>
    <n v="26.18"/>
    <n v="162.6"/>
    <n v="99"/>
    <n v="7.32"/>
    <n v="10.1"/>
    <n v="4"/>
    <n v="2.73"/>
    <x v="1"/>
    <x v="0"/>
    <n v="0"/>
    <n v="0"/>
    <n v="0"/>
    <x v="0"/>
    <x v="1"/>
    <x v="1"/>
  </r>
  <r>
    <x v="27"/>
    <x v="53"/>
    <x v="0"/>
    <x v="0"/>
    <x v="0"/>
    <n v="0"/>
    <n v="116.8"/>
    <n v="119"/>
    <n v="19.86"/>
    <n v="123.1"/>
    <n v="123"/>
    <n v="10.46"/>
    <n v="217.5"/>
    <n v="101"/>
    <n v="9.7899999999999991"/>
    <n v="12"/>
    <n v="2"/>
    <n v="3.24"/>
    <x v="0"/>
    <x v="0"/>
    <n v="0"/>
    <n v="0"/>
    <n v="0"/>
    <x v="0"/>
    <x v="0"/>
    <x v="0"/>
  </r>
  <r>
    <x v="21"/>
    <x v="53"/>
    <x v="0"/>
    <x v="0"/>
    <x v="0"/>
    <n v="0"/>
    <n v="286.60000000000002"/>
    <n v="73"/>
    <n v="48.72"/>
    <n v="223.2"/>
    <n v="108"/>
    <n v="18.97"/>
    <n v="203.7"/>
    <n v="107"/>
    <n v="9.17"/>
    <n v="11.5"/>
    <n v="5"/>
    <n v="3.11"/>
    <x v="0"/>
    <x v="1"/>
    <n v="1"/>
    <n v="0"/>
    <n v="0"/>
    <x v="0"/>
    <x v="0"/>
    <x v="1"/>
  </r>
  <r>
    <x v="22"/>
    <x v="53"/>
    <x v="1"/>
    <x v="0"/>
    <x v="0"/>
    <n v="0"/>
    <n v="197.7"/>
    <n v="84"/>
    <n v="33.61"/>
    <n v="221.3"/>
    <n v="89"/>
    <n v="18.809999999999999"/>
    <n v="189.4"/>
    <n v="109"/>
    <n v="8.52"/>
    <n v="7.8"/>
    <n v="3"/>
    <n v="2.11"/>
    <x v="3"/>
    <x v="0"/>
    <n v="0"/>
    <n v="0"/>
    <n v="0"/>
    <x v="0"/>
    <x v="1"/>
    <x v="1"/>
  </r>
  <r>
    <x v="23"/>
    <x v="53"/>
    <x v="0"/>
    <x v="0"/>
    <x v="0"/>
    <n v="0"/>
    <n v="272.60000000000002"/>
    <n v="83"/>
    <n v="46.34"/>
    <n v="248.7"/>
    <n v="74"/>
    <n v="21.14"/>
    <n v="197.4"/>
    <n v="111"/>
    <n v="8.8800000000000008"/>
    <n v="9.5"/>
    <n v="2"/>
    <n v="2.57"/>
    <x v="0"/>
    <x v="1"/>
    <n v="1"/>
    <n v="0"/>
    <n v="0"/>
    <x v="0"/>
    <x v="1"/>
    <x v="1"/>
  </r>
  <r>
    <x v="46"/>
    <x v="53"/>
    <x v="0"/>
    <x v="1"/>
    <x v="0"/>
    <n v="0"/>
    <n v="190.5"/>
    <n v="108"/>
    <n v="32.39"/>
    <n v="259.7"/>
    <n v="108"/>
    <n v="22.07"/>
    <n v="141.5"/>
    <n v="111"/>
    <n v="6.37"/>
    <n v="9.6999999999999993"/>
    <n v="2"/>
    <n v="2.62"/>
    <x v="3"/>
    <x v="1"/>
    <n v="1"/>
    <n v="1"/>
    <n v="0"/>
    <x v="0"/>
    <x v="1"/>
    <x v="1"/>
  </r>
  <r>
    <x v="24"/>
    <x v="53"/>
    <x v="2"/>
    <x v="0"/>
    <x v="1"/>
    <n v="39"/>
    <n v="117.6"/>
    <n v="82"/>
    <n v="19.989999999999998"/>
    <n v="159.19999999999999"/>
    <n v="60"/>
    <n v="13.53"/>
    <n v="236.4"/>
    <n v="113"/>
    <n v="10.64"/>
    <n v="11.3"/>
    <n v="10"/>
    <n v="3.05"/>
    <x v="3"/>
    <x v="0"/>
    <n v="0"/>
    <n v="0"/>
    <n v="1"/>
    <x v="0"/>
    <x v="0"/>
    <x v="0"/>
  </r>
  <r>
    <x v="15"/>
    <x v="53"/>
    <x v="0"/>
    <x v="0"/>
    <x v="0"/>
    <n v="0"/>
    <n v="273.8"/>
    <n v="113"/>
    <n v="46.55"/>
    <n v="119.6"/>
    <n v="156"/>
    <n v="10.17"/>
    <n v="267.60000000000002"/>
    <n v="117"/>
    <n v="12.04"/>
    <n v="11.7"/>
    <n v="3"/>
    <n v="3.16"/>
    <x v="0"/>
    <x v="0"/>
    <n v="0"/>
    <n v="0"/>
    <n v="0"/>
    <x v="0"/>
    <x v="0"/>
    <x v="0"/>
  </r>
  <r>
    <x v="7"/>
    <x v="53"/>
    <x v="1"/>
    <x v="0"/>
    <x v="1"/>
    <n v="39"/>
    <n v="143.9"/>
    <n v="73"/>
    <n v="24.46"/>
    <n v="210.3"/>
    <n v="117"/>
    <n v="17.88"/>
    <n v="129.19999999999999"/>
    <n v="117"/>
    <n v="5.81"/>
    <n v="12.5"/>
    <n v="8"/>
    <n v="3.38"/>
    <x v="3"/>
    <x v="0"/>
    <n v="0"/>
    <n v="0"/>
    <n v="1"/>
    <x v="0"/>
    <x v="0"/>
    <x v="1"/>
  </r>
  <r>
    <x v="4"/>
    <x v="53"/>
    <x v="0"/>
    <x v="0"/>
    <x v="1"/>
    <n v="24"/>
    <n v="92.3"/>
    <n v="88"/>
    <n v="15.69"/>
    <n v="193.1"/>
    <n v="98"/>
    <n v="16.41"/>
    <n v="99.3"/>
    <n v="119"/>
    <n v="4.47"/>
    <n v="11.6"/>
    <n v="3"/>
    <n v="3.13"/>
    <x v="3"/>
    <x v="0"/>
    <n v="0"/>
    <n v="0"/>
    <n v="1"/>
    <x v="0"/>
    <x v="0"/>
    <x v="0"/>
  </r>
  <r>
    <x v="32"/>
    <x v="54"/>
    <x v="0"/>
    <x v="0"/>
    <x v="0"/>
    <n v="0"/>
    <n v="203.7"/>
    <n v="80"/>
    <n v="34.630000000000003"/>
    <n v="230.2"/>
    <n v="112"/>
    <n v="19.57"/>
    <n v="120.3"/>
    <n v="48"/>
    <n v="5.41"/>
    <n v="9.4"/>
    <n v="1"/>
    <n v="2.54"/>
    <x v="2"/>
    <x v="0"/>
    <n v="0"/>
    <n v="0"/>
    <n v="0"/>
    <x v="0"/>
    <x v="1"/>
    <x v="1"/>
  </r>
  <r>
    <x v="34"/>
    <x v="54"/>
    <x v="0"/>
    <x v="0"/>
    <x v="0"/>
    <n v="0"/>
    <n v="175.6"/>
    <n v="147"/>
    <n v="29.85"/>
    <n v="161.80000000000001"/>
    <n v="118"/>
    <n v="13.75"/>
    <n v="289.5"/>
    <n v="55"/>
    <n v="13.03"/>
    <n v="9.3000000000000007"/>
    <n v="4"/>
    <n v="2.5099999999999998"/>
    <x v="1"/>
    <x v="0"/>
    <n v="0"/>
    <n v="0"/>
    <n v="0"/>
    <x v="0"/>
    <x v="1"/>
    <x v="0"/>
  </r>
  <r>
    <x v="4"/>
    <x v="54"/>
    <x v="0"/>
    <x v="0"/>
    <x v="0"/>
    <n v="0"/>
    <n v="132"/>
    <n v="103"/>
    <n v="22.44"/>
    <n v="279.60000000000002"/>
    <n v="114"/>
    <n v="23.77"/>
    <n v="180"/>
    <n v="74"/>
    <n v="8.1"/>
    <n v="13.5"/>
    <n v="4"/>
    <n v="3.65"/>
    <x v="1"/>
    <x v="0"/>
    <n v="0"/>
    <n v="0"/>
    <n v="0"/>
    <x v="0"/>
    <x v="0"/>
    <x v="1"/>
  </r>
  <r>
    <x v="41"/>
    <x v="54"/>
    <x v="0"/>
    <x v="0"/>
    <x v="0"/>
    <n v="0"/>
    <n v="245.5"/>
    <n v="130"/>
    <n v="41.74"/>
    <n v="192.7"/>
    <n v="54"/>
    <n v="16.38"/>
    <n v="141.69999999999999"/>
    <n v="83"/>
    <n v="6.38"/>
    <n v="9.1"/>
    <n v="4"/>
    <n v="2.46"/>
    <x v="0"/>
    <x v="0"/>
    <n v="0"/>
    <n v="0"/>
    <n v="0"/>
    <x v="0"/>
    <x v="1"/>
    <x v="0"/>
  </r>
  <r>
    <x v="16"/>
    <x v="54"/>
    <x v="2"/>
    <x v="0"/>
    <x v="0"/>
    <n v="0"/>
    <n v="189"/>
    <n v="100"/>
    <n v="32.130000000000003"/>
    <n v="118.5"/>
    <n v="99"/>
    <n v="10.07"/>
    <n v="248.1"/>
    <n v="87"/>
    <n v="11.16"/>
    <n v="17.100000000000001"/>
    <n v="6"/>
    <n v="4.62"/>
    <x v="1"/>
    <x v="0"/>
    <n v="0"/>
    <n v="0"/>
    <n v="0"/>
    <x v="0"/>
    <x v="0"/>
    <x v="0"/>
  </r>
  <r>
    <x v="26"/>
    <x v="54"/>
    <x v="0"/>
    <x v="0"/>
    <x v="1"/>
    <n v="28"/>
    <n v="222.5"/>
    <n v="134"/>
    <n v="37.83"/>
    <n v="177.8"/>
    <n v="106"/>
    <n v="15.11"/>
    <n v="194.6"/>
    <n v="90"/>
    <n v="8.76"/>
    <n v="9.6999999999999993"/>
    <n v="4"/>
    <n v="2.62"/>
    <x v="3"/>
    <x v="0"/>
    <n v="0"/>
    <n v="0"/>
    <n v="1"/>
    <x v="0"/>
    <x v="1"/>
    <x v="0"/>
  </r>
  <r>
    <x v="19"/>
    <x v="54"/>
    <x v="0"/>
    <x v="0"/>
    <x v="1"/>
    <n v="28"/>
    <n v="105.3"/>
    <n v="82"/>
    <n v="17.899999999999999"/>
    <n v="197.4"/>
    <n v="109"/>
    <n v="16.78"/>
    <n v="187.5"/>
    <n v="91"/>
    <n v="8.44"/>
    <n v="8.6"/>
    <n v="6"/>
    <n v="2.3199999999999998"/>
    <x v="3"/>
    <x v="0"/>
    <n v="0"/>
    <n v="0"/>
    <n v="1"/>
    <x v="0"/>
    <x v="1"/>
    <x v="0"/>
  </r>
  <r>
    <x v="44"/>
    <x v="54"/>
    <x v="2"/>
    <x v="1"/>
    <x v="0"/>
    <n v="0"/>
    <n v="106.1"/>
    <n v="77"/>
    <n v="18.04"/>
    <n v="123.5"/>
    <n v="100"/>
    <n v="10.5"/>
    <n v="96.4"/>
    <n v="92"/>
    <n v="4.34"/>
    <n v="12.9"/>
    <n v="3"/>
    <n v="3.48"/>
    <x v="1"/>
    <x v="0"/>
    <n v="0"/>
    <n v="1"/>
    <n v="0"/>
    <x v="0"/>
    <x v="0"/>
    <x v="0"/>
  </r>
  <r>
    <x v="32"/>
    <x v="54"/>
    <x v="0"/>
    <x v="1"/>
    <x v="0"/>
    <n v="0"/>
    <n v="269.60000000000002"/>
    <n v="121"/>
    <n v="45.83"/>
    <n v="171.7"/>
    <n v="91"/>
    <n v="14.59"/>
    <n v="219"/>
    <n v="98"/>
    <n v="9.86"/>
    <n v="8.1999999999999993"/>
    <n v="6"/>
    <n v="2.21"/>
    <x v="0"/>
    <x v="0"/>
    <n v="0"/>
    <n v="1"/>
    <n v="0"/>
    <x v="0"/>
    <x v="1"/>
    <x v="0"/>
  </r>
  <r>
    <x v="38"/>
    <x v="54"/>
    <x v="2"/>
    <x v="0"/>
    <x v="0"/>
    <n v="0"/>
    <n v="181.3"/>
    <n v="100"/>
    <n v="30.82"/>
    <n v="200.5"/>
    <n v="122"/>
    <n v="17.04"/>
    <n v="226.9"/>
    <n v="99"/>
    <n v="10.210000000000001"/>
    <n v="10.9"/>
    <n v="2"/>
    <n v="2.94"/>
    <x v="0"/>
    <x v="0"/>
    <n v="0"/>
    <n v="0"/>
    <n v="0"/>
    <x v="0"/>
    <x v="0"/>
    <x v="1"/>
  </r>
  <r>
    <x v="26"/>
    <x v="54"/>
    <x v="0"/>
    <x v="1"/>
    <x v="0"/>
    <n v="0"/>
    <n v="191.9"/>
    <n v="91"/>
    <n v="32.619999999999997"/>
    <n v="256.10000000000002"/>
    <n v="110"/>
    <n v="21.77"/>
    <n v="203.7"/>
    <n v="101"/>
    <n v="9.17"/>
    <n v="14.3"/>
    <n v="6"/>
    <n v="3.86"/>
    <x v="0"/>
    <x v="1"/>
    <n v="1"/>
    <n v="1"/>
    <n v="0"/>
    <x v="0"/>
    <x v="0"/>
    <x v="1"/>
  </r>
  <r>
    <x v="20"/>
    <x v="54"/>
    <x v="1"/>
    <x v="0"/>
    <x v="1"/>
    <n v="20"/>
    <n v="189.3"/>
    <n v="95"/>
    <n v="32.18"/>
    <n v="118.6"/>
    <n v="113"/>
    <n v="10.08"/>
    <n v="250.2"/>
    <n v="102"/>
    <n v="11.26"/>
    <n v="12.5"/>
    <n v="4"/>
    <n v="3.38"/>
    <x v="3"/>
    <x v="0"/>
    <n v="0"/>
    <n v="0"/>
    <n v="1"/>
    <x v="0"/>
    <x v="0"/>
    <x v="0"/>
  </r>
  <r>
    <x v="49"/>
    <x v="54"/>
    <x v="1"/>
    <x v="0"/>
    <x v="1"/>
    <n v="39"/>
    <n v="139.30000000000001"/>
    <n v="101"/>
    <n v="23.68"/>
    <n v="178.3"/>
    <n v="117"/>
    <n v="15.16"/>
    <n v="246.5"/>
    <n v="104"/>
    <n v="11.09"/>
    <n v="8.1"/>
    <n v="1"/>
    <n v="2.19"/>
    <x v="2"/>
    <x v="0"/>
    <n v="0"/>
    <n v="0"/>
    <n v="1"/>
    <x v="0"/>
    <x v="1"/>
    <x v="0"/>
  </r>
  <r>
    <x v="48"/>
    <x v="54"/>
    <x v="0"/>
    <x v="0"/>
    <x v="0"/>
    <n v="0"/>
    <n v="180.1"/>
    <n v="77"/>
    <n v="30.62"/>
    <n v="235.5"/>
    <n v="98"/>
    <n v="20.02"/>
    <n v="169.4"/>
    <n v="104"/>
    <n v="7.62"/>
    <n v="11.1"/>
    <n v="2"/>
    <n v="3"/>
    <x v="1"/>
    <x v="0"/>
    <n v="0"/>
    <n v="0"/>
    <n v="0"/>
    <x v="0"/>
    <x v="0"/>
    <x v="1"/>
  </r>
  <r>
    <x v="43"/>
    <x v="54"/>
    <x v="0"/>
    <x v="0"/>
    <x v="1"/>
    <n v="20"/>
    <n v="207.7"/>
    <n v="91"/>
    <n v="35.31"/>
    <n v="199.7"/>
    <n v="113"/>
    <n v="16.97"/>
    <n v="216.5"/>
    <n v="110"/>
    <n v="9.74"/>
    <n v="7.3"/>
    <n v="1"/>
    <n v="1.97"/>
    <x v="0"/>
    <x v="0"/>
    <n v="0"/>
    <n v="0"/>
    <n v="1"/>
    <x v="0"/>
    <x v="1"/>
    <x v="0"/>
  </r>
  <r>
    <x v="4"/>
    <x v="54"/>
    <x v="2"/>
    <x v="0"/>
    <x v="0"/>
    <n v="0"/>
    <n v="119.7"/>
    <n v="148"/>
    <n v="20.350000000000001"/>
    <n v="231.8"/>
    <n v="96"/>
    <n v="19.7"/>
    <n v="222.3"/>
    <n v="113"/>
    <n v="10"/>
    <n v="4.5999999999999996"/>
    <n v="2"/>
    <n v="1.24"/>
    <x v="3"/>
    <x v="0"/>
    <n v="0"/>
    <n v="0"/>
    <n v="0"/>
    <x v="0"/>
    <x v="1"/>
    <x v="1"/>
  </r>
  <r>
    <x v="17"/>
    <x v="54"/>
    <x v="2"/>
    <x v="0"/>
    <x v="1"/>
    <n v="8"/>
    <n v="222.5"/>
    <n v="104"/>
    <n v="37.83"/>
    <n v="171.5"/>
    <n v="94"/>
    <n v="14.58"/>
    <n v="377.5"/>
    <n v="114"/>
    <n v="16.989999999999998"/>
    <n v="9.6999999999999993"/>
    <n v="2"/>
    <n v="2.62"/>
    <x v="0"/>
    <x v="0"/>
    <n v="0"/>
    <n v="0"/>
    <n v="1"/>
    <x v="0"/>
    <x v="1"/>
    <x v="0"/>
  </r>
  <r>
    <x v="46"/>
    <x v="54"/>
    <x v="1"/>
    <x v="1"/>
    <x v="0"/>
    <n v="0"/>
    <n v="221"/>
    <n v="115"/>
    <n v="37.57"/>
    <n v="165.4"/>
    <n v="97"/>
    <n v="14.06"/>
    <n v="235.4"/>
    <n v="117"/>
    <n v="10.59"/>
    <n v="9.6999999999999993"/>
    <n v="4"/>
    <n v="2.62"/>
    <x v="0"/>
    <x v="0"/>
    <n v="0"/>
    <n v="1"/>
    <n v="0"/>
    <x v="0"/>
    <x v="1"/>
    <x v="0"/>
  </r>
  <r>
    <x v="19"/>
    <x v="54"/>
    <x v="0"/>
    <x v="0"/>
    <x v="1"/>
    <n v="37"/>
    <n v="197.5"/>
    <n v="89"/>
    <n v="33.58"/>
    <n v="228.7"/>
    <n v="141"/>
    <n v="19.440000000000001"/>
    <n v="313.39999999999998"/>
    <n v="121"/>
    <n v="14.1"/>
    <n v="19.7"/>
    <n v="2"/>
    <n v="5.32"/>
    <x v="0"/>
    <x v="0"/>
    <n v="0"/>
    <n v="0"/>
    <n v="1"/>
    <x v="0"/>
    <x v="0"/>
    <x v="1"/>
  </r>
  <r>
    <x v="4"/>
    <x v="54"/>
    <x v="2"/>
    <x v="0"/>
    <x v="0"/>
    <n v="0"/>
    <n v="286.7"/>
    <n v="100"/>
    <n v="48.74"/>
    <n v="134.4"/>
    <n v="121"/>
    <n v="11.42"/>
    <n v="192.9"/>
    <n v="122"/>
    <n v="8.68"/>
    <n v="6.9"/>
    <n v="5"/>
    <n v="1.86"/>
    <x v="3"/>
    <x v="0"/>
    <n v="0"/>
    <n v="0"/>
    <n v="0"/>
    <x v="0"/>
    <x v="1"/>
    <x v="0"/>
  </r>
  <r>
    <x v="29"/>
    <x v="54"/>
    <x v="0"/>
    <x v="0"/>
    <x v="0"/>
    <n v="0"/>
    <n v="194.1"/>
    <n v="121"/>
    <n v="33"/>
    <n v="176.6"/>
    <n v="110"/>
    <n v="15.01"/>
    <n v="302.8"/>
    <n v="136"/>
    <n v="13.63"/>
    <n v="7"/>
    <n v="7"/>
    <n v="1.89"/>
    <x v="3"/>
    <x v="0"/>
    <n v="0"/>
    <n v="0"/>
    <n v="0"/>
    <x v="0"/>
    <x v="1"/>
    <x v="0"/>
  </r>
  <r>
    <x v="29"/>
    <x v="54"/>
    <x v="1"/>
    <x v="0"/>
    <x v="0"/>
    <n v="0"/>
    <n v="285.7"/>
    <n v="124"/>
    <n v="48.57"/>
    <n v="230.9"/>
    <n v="106"/>
    <n v="19.63"/>
    <n v="230.7"/>
    <n v="140"/>
    <n v="10.38"/>
    <n v="14.8"/>
    <n v="7"/>
    <n v="4"/>
    <x v="1"/>
    <x v="1"/>
    <n v="1"/>
    <n v="0"/>
    <n v="0"/>
    <x v="0"/>
    <x v="0"/>
    <x v="1"/>
  </r>
  <r>
    <x v="29"/>
    <x v="55"/>
    <x v="1"/>
    <x v="0"/>
    <x v="0"/>
    <n v="0"/>
    <n v="210.4"/>
    <n v="80"/>
    <n v="35.770000000000003"/>
    <n v="176.6"/>
    <n v="96"/>
    <n v="15.01"/>
    <n v="149.69999999999999"/>
    <n v="56"/>
    <n v="6.74"/>
    <n v="15.5"/>
    <n v="4"/>
    <n v="4.1900000000000004"/>
    <x v="0"/>
    <x v="0"/>
    <n v="0"/>
    <n v="0"/>
    <n v="0"/>
    <x v="0"/>
    <x v="0"/>
    <x v="0"/>
  </r>
  <r>
    <x v="26"/>
    <x v="55"/>
    <x v="0"/>
    <x v="0"/>
    <x v="0"/>
    <n v="0"/>
    <n v="225.9"/>
    <n v="52"/>
    <n v="38.4"/>
    <n v="242"/>
    <n v="69"/>
    <n v="20.57"/>
    <n v="144.5"/>
    <n v="68"/>
    <n v="6.5"/>
    <n v="11.7"/>
    <n v="3"/>
    <n v="3.16"/>
    <x v="1"/>
    <x v="0"/>
    <n v="0"/>
    <n v="0"/>
    <n v="0"/>
    <x v="0"/>
    <x v="0"/>
    <x v="1"/>
  </r>
  <r>
    <x v="38"/>
    <x v="55"/>
    <x v="1"/>
    <x v="0"/>
    <x v="0"/>
    <n v="0"/>
    <n v="221.9"/>
    <n v="112"/>
    <n v="37.72"/>
    <n v="278.2"/>
    <n v="122"/>
    <n v="23.65"/>
    <n v="288.10000000000002"/>
    <n v="85"/>
    <n v="12.96"/>
    <n v="7.1"/>
    <n v="5"/>
    <n v="1.92"/>
    <x v="1"/>
    <x v="1"/>
    <n v="1"/>
    <n v="0"/>
    <n v="0"/>
    <x v="0"/>
    <x v="1"/>
    <x v="1"/>
  </r>
  <r>
    <x v="40"/>
    <x v="55"/>
    <x v="1"/>
    <x v="0"/>
    <x v="0"/>
    <n v="0"/>
    <n v="91.1"/>
    <n v="90"/>
    <n v="15.49"/>
    <n v="179.3"/>
    <n v="115"/>
    <n v="15.24"/>
    <n v="300.7"/>
    <n v="89"/>
    <n v="13.53"/>
    <n v="11.9"/>
    <n v="8"/>
    <n v="3.21"/>
    <x v="3"/>
    <x v="0"/>
    <n v="0"/>
    <n v="0"/>
    <n v="0"/>
    <x v="0"/>
    <x v="0"/>
    <x v="0"/>
  </r>
  <r>
    <x v="4"/>
    <x v="55"/>
    <x v="1"/>
    <x v="0"/>
    <x v="0"/>
    <n v="0"/>
    <n v="197"/>
    <n v="110"/>
    <n v="33.49"/>
    <n v="222.8"/>
    <n v="102"/>
    <n v="18.940000000000001"/>
    <n v="225.3"/>
    <n v="91"/>
    <n v="10.14"/>
    <n v="10.6"/>
    <n v="6"/>
    <n v="2.86"/>
    <x v="3"/>
    <x v="0"/>
    <n v="0"/>
    <n v="0"/>
    <n v="0"/>
    <x v="0"/>
    <x v="0"/>
    <x v="1"/>
  </r>
  <r>
    <x v="48"/>
    <x v="55"/>
    <x v="0"/>
    <x v="0"/>
    <x v="0"/>
    <n v="0"/>
    <n v="222.7"/>
    <n v="133"/>
    <n v="37.86"/>
    <n v="277"/>
    <n v="89"/>
    <n v="23.55"/>
    <n v="101.8"/>
    <n v="94"/>
    <n v="4.58"/>
    <n v="13.6"/>
    <n v="4"/>
    <n v="3.67"/>
    <x v="4"/>
    <x v="0"/>
    <n v="0"/>
    <n v="0"/>
    <n v="0"/>
    <x v="0"/>
    <x v="0"/>
    <x v="1"/>
  </r>
  <r>
    <x v="47"/>
    <x v="55"/>
    <x v="2"/>
    <x v="0"/>
    <x v="0"/>
    <n v="0"/>
    <n v="121.6"/>
    <n v="84"/>
    <n v="20.67"/>
    <n v="165.3"/>
    <n v="115"/>
    <n v="14.05"/>
    <n v="243.9"/>
    <n v="95"/>
    <n v="10.98"/>
    <n v="8.9"/>
    <n v="2"/>
    <n v="2.4"/>
    <x v="0"/>
    <x v="0"/>
    <n v="0"/>
    <n v="0"/>
    <n v="0"/>
    <x v="0"/>
    <x v="1"/>
    <x v="0"/>
  </r>
  <r>
    <x v="20"/>
    <x v="55"/>
    <x v="0"/>
    <x v="0"/>
    <x v="1"/>
    <n v="24"/>
    <n v="121.7"/>
    <n v="87"/>
    <n v="20.69"/>
    <n v="184"/>
    <n v="76"/>
    <n v="15.64"/>
    <n v="266.60000000000002"/>
    <n v="98"/>
    <n v="12"/>
    <n v="12.7"/>
    <n v="3"/>
    <n v="3.43"/>
    <x v="0"/>
    <x v="0"/>
    <n v="0"/>
    <n v="0"/>
    <n v="1"/>
    <x v="0"/>
    <x v="0"/>
    <x v="0"/>
  </r>
  <r>
    <x v="41"/>
    <x v="55"/>
    <x v="0"/>
    <x v="0"/>
    <x v="0"/>
    <n v="0"/>
    <n v="79.3"/>
    <n v="115"/>
    <n v="13.48"/>
    <n v="159"/>
    <n v="64"/>
    <n v="13.52"/>
    <n v="245.7"/>
    <n v="99"/>
    <n v="11.06"/>
    <n v="10.1"/>
    <n v="4"/>
    <n v="2.73"/>
    <x v="0"/>
    <x v="0"/>
    <n v="0"/>
    <n v="0"/>
    <n v="0"/>
    <x v="0"/>
    <x v="1"/>
    <x v="0"/>
  </r>
  <r>
    <x v="29"/>
    <x v="55"/>
    <x v="0"/>
    <x v="0"/>
    <x v="1"/>
    <n v="29"/>
    <n v="37.700000000000003"/>
    <n v="115"/>
    <n v="6.41"/>
    <n v="144.1"/>
    <n v="111"/>
    <n v="12.25"/>
    <n v="226.6"/>
    <n v="101"/>
    <n v="10.199999999999999"/>
    <n v="4.9000000000000004"/>
    <n v="3"/>
    <n v="1.32"/>
    <x v="0"/>
    <x v="0"/>
    <n v="0"/>
    <n v="0"/>
    <n v="1"/>
    <x v="0"/>
    <x v="1"/>
    <x v="0"/>
  </r>
  <r>
    <x v="48"/>
    <x v="55"/>
    <x v="2"/>
    <x v="0"/>
    <x v="0"/>
    <n v="0"/>
    <n v="164.3"/>
    <n v="92"/>
    <n v="27.93"/>
    <n v="233.7"/>
    <n v="107"/>
    <n v="19.86"/>
    <n v="187.3"/>
    <n v="104"/>
    <n v="8.43"/>
    <n v="11.8"/>
    <n v="1"/>
    <n v="3.19"/>
    <x v="3"/>
    <x v="0"/>
    <n v="0"/>
    <n v="0"/>
    <n v="0"/>
    <x v="0"/>
    <x v="0"/>
    <x v="1"/>
  </r>
  <r>
    <x v="4"/>
    <x v="55"/>
    <x v="1"/>
    <x v="0"/>
    <x v="0"/>
    <n v="0"/>
    <n v="146.1"/>
    <n v="57"/>
    <n v="24.84"/>
    <n v="196.2"/>
    <n v="97"/>
    <n v="16.68"/>
    <n v="310.10000000000002"/>
    <n v="110"/>
    <n v="13.95"/>
    <n v="9.1999999999999993"/>
    <n v="3"/>
    <n v="2.48"/>
    <x v="1"/>
    <x v="0"/>
    <n v="0"/>
    <n v="0"/>
    <n v="0"/>
    <x v="0"/>
    <x v="1"/>
    <x v="0"/>
  </r>
  <r>
    <x v="35"/>
    <x v="55"/>
    <x v="0"/>
    <x v="0"/>
    <x v="1"/>
    <n v="30"/>
    <n v="127.1"/>
    <n v="89"/>
    <n v="21.61"/>
    <n v="172.1"/>
    <n v="116"/>
    <n v="14.63"/>
    <n v="194.6"/>
    <n v="111"/>
    <n v="8.76"/>
    <n v="12.1"/>
    <n v="3"/>
    <n v="3.27"/>
    <x v="0"/>
    <x v="0"/>
    <n v="0"/>
    <n v="0"/>
    <n v="1"/>
    <x v="0"/>
    <x v="0"/>
    <x v="0"/>
  </r>
  <r>
    <x v="17"/>
    <x v="55"/>
    <x v="2"/>
    <x v="0"/>
    <x v="0"/>
    <n v="0"/>
    <n v="150.9"/>
    <n v="79"/>
    <n v="25.65"/>
    <n v="161.80000000000001"/>
    <n v="87"/>
    <n v="13.75"/>
    <n v="167.7"/>
    <n v="115"/>
    <n v="7.55"/>
    <n v="11.7"/>
    <n v="5"/>
    <n v="3.16"/>
    <x v="2"/>
    <x v="0"/>
    <n v="0"/>
    <n v="0"/>
    <n v="0"/>
    <x v="0"/>
    <x v="0"/>
    <x v="0"/>
  </r>
  <r>
    <x v="31"/>
    <x v="55"/>
    <x v="0"/>
    <x v="0"/>
    <x v="0"/>
    <n v="0"/>
    <n v="162.30000000000001"/>
    <n v="99"/>
    <n v="27.59"/>
    <n v="149.1"/>
    <n v="78"/>
    <n v="12.67"/>
    <n v="255.5"/>
    <n v="115"/>
    <n v="11.5"/>
    <n v="14.8"/>
    <n v="1"/>
    <n v="4"/>
    <x v="4"/>
    <x v="1"/>
    <n v="1"/>
    <n v="0"/>
    <n v="0"/>
    <x v="0"/>
    <x v="0"/>
    <x v="0"/>
  </r>
  <r>
    <x v="18"/>
    <x v="55"/>
    <x v="2"/>
    <x v="0"/>
    <x v="0"/>
    <n v="0"/>
    <n v="254.8"/>
    <n v="83"/>
    <n v="43.32"/>
    <n v="194"/>
    <n v="98"/>
    <n v="16.489999999999998"/>
    <n v="186.2"/>
    <n v="118"/>
    <n v="8.3800000000000008"/>
    <n v="13.5"/>
    <n v="2"/>
    <n v="3.65"/>
    <x v="4"/>
    <x v="0"/>
    <n v="0"/>
    <n v="0"/>
    <n v="0"/>
    <x v="0"/>
    <x v="0"/>
    <x v="0"/>
  </r>
  <r>
    <x v="48"/>
    <x v="55"/>
    <x v="2"/>
    <x v="0"/>
    <x v="1"/>
    <n v="37"/>
    <n v="153.69999999999999"/>
    <n v="97"/>
    <n v="26.13"/>
    <n v="271.39999999999998"/>
    <n v="91"/>
    <n v="23.07"/>
    <n v="179"/>
    <n v="121"/>
    <n v="8.06"/>
    <n v="8.3000000000000007"/>
    <n v="2"/>
    <n v="2.2400000000000002"/>
    <x v="0"/>
    <x v="0"/>
    <n v="0"/>
    <n v="0"/>
    <n v="1"/>
    <x v="0"/>
    <x v="1"/>
    <x v="1"/>
  </r>
  <r>
    <x v="34"/>
    <x v="55"/>
    <x v="0"/>
    <x v="0"/>
    <x v="0"/>
    <n v="0"/>
    <n v="222.9"/>
    <n v="100"/>
    <n v="37.89"/>
    <n v="145.19999999999999"/>
    <n v="110"/>
    <n v="12.34"/>
    <n v="170.6"/>
    <n v="129"/>
    <n v="7.68"/>
    <n v="5.6"/>
    <n v="8"/>
    <n v="1.51"/>
    <x v="0"/>
    <x v="0"/>
    <n v="0"/>
    <n v="0"/>
    <n v="0"/>
    <x v="0"/>
    <x v="1"/>
    <x v="0"/>
  </r>
  <r>
    <x v="28"/>
    <x v="55"/>
    <x v="2"/>
    <x v="0"/>
    <x v="0"/>
    <n v="0"/>
    <n v="253.2"/>
    <n v="95"/>
    <n v="43.04"/>
    <n v="188"/>
    <n v="116"/>
    <n v="15.98"/>
    <n v="142"/>
    <n v="133"/>
    <n v="6.39"/>
    <n v="4.4000000000000004"/>
    <n v="4"/>
    <n v="1.19"/>
    <x v="0"/>
    <x v="0"/>
    <n v="0"/>
    <n v="0"/>
    <n v="0"/>
    <x v="0"/>
    <x v="1"/>
    <x v="0"/>
  </r>
  <r>
    <x v="9"/>
    <x v="55"/>
    <x v="0"/>
    <x v="0"/>
    <x v="0"/>
    <n v="0"/>
    <n v="158.19999999999999"/>
    <n v="85"/>
    <n v="26.89"/>
    <n v="197.9"/>
    <n v="91"/>
    <n v="16.82"/>
    <n v="159.9"/>
    <n v="133"/>
    <n v="7.2"/>
    <n v="7.7"/>
    <n v="7"/>
    <n v="2.08"/>
    <x v="0"/>
    <x v="0"/>
    <n v="0"/>
    <n v="0"/>
    <n v="0"/>
    <x v="0"/>
    <x v="1"/>
    <x v="0"/>
  </r>
  <r>
    <x v="3"/>
    <x v="55"/>
    <x v="0"/>
    <x v="0"/>
    <x v="0"/>
    <n v="0"/>
    <n v="226"/>
    <n v="112"/>
    <n v="38.42"/>
    <n v="248.5"/>
    <n v="118"/>
    <n v="21.12"/>
    <n v="140.5"/>
    <n v="142"/>
    <n v="6.32"/>
    <n v="6.9"/>
    <n v="11"/>
    <n v="1.86"/>
    <x v="0"/>
    <x v="0"/>
    <n v="0"/>
    <n v="0"/>
    <n v="0"/>
    <x v="0"/>
    <x v="1"/>
    <x v="1"/>
  </r>
  <r>
    <x v="10"/>
    <x v="56"/>
    <x v="0"/>
    <x v="0"/>
    <x v="0"/>
    <n v="0"/>
    <n v="167.1"/>
    <n v="103"/>
    <n v="28.41"/>
    <n v="188.4"/>
    <n v="112"/>
    <n v="16.010000000000002"/>
    <n v="111.4"/>
    <n v="74"/>
    <n v="5.01"/>
    <n v="9.1"/>
    <n v="2"/>
    <n v="2.46"/>
    <x v="0"/>
    <x v="0"/>
    <n v="0"/>
    <n v="0"/>
    <n v="0"/>
    <x v="0"/>
    <x v="1"/>
    <x v="0"/>
  </r>
  <r>
    <x v="33"/>
    <x v="56"/>
    <x v="2"/>
    <x v="1"/>
    <x v="0"/>
    <n v="0"/>
    <n v="115"/>
    <n v="65"/>
    <n v="19.55"/>
    <n v="122.3"/>
    <n v="96"/>
    <n v="10.4"/>
    <n v="245"/>
    <n v="75"/>
    <n v="11.03"/>
    <n v="6.4"/>
    <n v="1"/>
    <n v="1.73"/>
    <x v="1"/>
    <x v="1"/>
    <n v="1"/>
    <n v="1"/>
    <n v="0"/>
    <x v="0"/>
    <x v="1"/>
    <x v="0"/>
  </r>
  <r>
    <x v="32"/>
    <x v="56"/>
    <x v="0"/>
    <x v="0"/>
    <x v="1"/>
    <n v="30"/>
    <n v="179.2"/>
    <n v="105"/>
    <n v="30.46"/>
    <n v="283.2"/>
    <n v="83"/>
    <n v="24.07"/>
    <n v="228.1"/>
    <n v="77"/>
    <n v="10.26"/>
    <n v="14.7"/>
    <n v="5"/>
    <n v="3.97"/>
    <x v="0"/>
    <x v="0"/>
    <n v="0"/>
    <n v="0"/>
    <n v="1"/>
    <x v="0"/>
    <x v="0"/>
    <x v="1"/>
  </r>
  <r>
    <x v="50"/>
    <x v="56"/>
    <x v="0"/>
    <x v="0"/>
    <x v="0"/>
    <n v="0"/>
    <n v="166.4"/>
    <n v="114"/>
    <n v="28.29"/>
    <n v="76.8"/>
    <n v="119"/>
    <n v="6.53"/>
    <n v="260.10000000000002"/>
    <n v="77"/>
    <n v="11.7"/>
    <n v="10.9"/>
    <n v="3"/>
    <n v="2.94"/>
    <x v="2"/>
    <x v="0"/>
    <n v="0"/>
    <n v="0"/>
    <n v="0"/>
    <x v="0"/>
    <x v="0"/>
    <x v="0"/>
  </r>
  <r>
    <x v="39"/>
    <x v="56"/>
    <x v="0"/>
    <x v="0"/>
    <x v="0"/>
    <n v="0"/>
    <n v="161"/>
    <n v="113"/>
    <n v="27.37"/>
    <n v="208"/>
    <n v="134"/>
    <n v="17.68"/>
    <n v="208.1"/>
    <n v="81"/>
    <n v="9.36"/>
    <n v="8.4"/>
    <n v="4"/>
    <n v="2.27"/>
    <x v="2"/>
    <x v="0"/>
    <n v="0"/>
    <n v="0"/>
    <n v="0"/>
    <x v="0"/>
    <x v="1"/>
    <x v="1"/>
  </r>
  <r>
    <x v="50"/>
    <x v="56"/>
    <x v="0"/>
    <x v="0"/>
    <x v="0"/>
    <n v="0"/>
    <n v="169.6"/>
    <n v="96"/>
    <n v="28.83"/>
    <n v="234.7"/>
    <n v="112"/>
    <n v="19.95"/>
    <n v="285.39999999999998"/>
    <n v="83"/>
    <n v="12.84"/>
    <n v="11.2"/>
    <n v="4"/>
    <n v="3.02"/>
    <x v="1"/>
    <x v="0"/>
    <n v="0"/>
    <n v="0"/>
    <n v="0"/>
    <x v="0"/>
    <x v="0"/>
    <x v="1"/>
  </r>
  <r>
    <x v="38"/>
    <x v="56"/>
    <x v="0"/>
    <x v="0"/>
    <x v="1"/>
    <n v="33"/>
    <n v="193.4"/>
    <n v="105"/>
    <n v="32.880000000000003"/>
    <n v="231.6"/>
    <n v="79"/>
    <n v="19.690000000000001"/>
    <n v="226.2"/>
    <n v="90"/>
    <n v="10.18"/>
    <n v="11.1"/>
    <n v="11"/>
    <n v="3"/>
    <x v="3"/>
    <x v="0"/>
    <n v="0"/>
    <n v="0"/>
    <n v="1"/>
    <x v="0"/>
    <x v="0"/>
    <x v="1"/>
  </r>
  <r>
    <x v="41"/>
    <x v="56"/>
    <x v="2"/>
    <x v="0"/>
    <x v="0"/>
    <n v="0"/>
    <n v="176.9"/>
    <n v="75"/>
    <n v="30.07"/>
    <n v="204.2"/>
    <n v="86"/>
    <n v="17.36"/>
    <n v="254.1"/>
    <n v="90"/>
    <n v="11.43"/>
    <n v="6.1"/>
    <n v="4"/>
    <n v="1.65"/>
    <x v="0"/>
    <x v="0"/>
    <n v="0"/>
    <n v="0"/>
    <n v="0"/>
    <x v="0"/>
    <x v="1"/>
    <x v="1"/>
  </r>
  <r>
    <x v="36"/>
    <x v="56"/>
    <x v="0"/>
    <x v="0"/>
    <x v="0"/>
    <n v="0"/>
    <n v="158.1"/>
    <n v="117"/>
    <n v="26.88"/>
    <n v="115.2"/>
    <n v="149"/>
    <n v="9.7899999999999991"/>
    <n v="182.4"/>
    <n v="92"/>
    <n v="8.2100000000000009"/>
    <n v="11.8"/>
    <n v="7"/>
    <n v="3.19"/>
    <x v="1"/>
    <x v="0"/>
    <n v="0"/>
    <n v="0"/>
    <n v="0"/>
    <x v="0"/>
    <x v="0"/>
    <x v="0"/>
  </r>
  <r>
    <x v="48"/>
    <x v="56"/>
    <x v="0"/>
    <x v="1"/>
    <x v="0"/>
    <n v="0"/>
    <n v="227.4"/>
    <n v="94"/>
    <n v="38.659999999999997"/>
    <n v="146.4"/>
    <n v="115"/>
    <n v="12.44"/>
    <n v="211.4"/>
    <n v="92"/>
    <n v="9.51"/>
    <n v="8.3000000000000007"/>
    <n v="5"/>
    <n v="2.2400000000000002"/>
    <x v="0"/>
    <x v="0"/>
    <n v="0"/>
    <n v="1"/>
    <n v="0"/>
    <x v="0"/>
    <x v="1"/>
    <x v="0"/>
  </r>
  <r>
    <x v="24"/>
    <x v="56"/>
    <x v="0"/>
    <x v="0"/>
    <x v="0"/>
    <n v="0"/>
    <n v="85.9"/>
    <n v="92"/>
    <n v="14.6"/>
    <n v="193.9"/>
    <n v="127"/>
    <n v="16.48"/>
    <n v="231.5"/>
    <n v="93"/>
    <n v="10.42"/>
    <n v="10.1"/>
    <n v="2"/>
    <n v="2.73"/>
    <x v="1"/>
    <x v="0"/>
    <n v="0"/>
    <n v="0"/>
    <n v="0"/>
    <x v="0"/>
    <x v="1"/>
    <x v="0"/>
  </r>
  <r>
    <x v="35"/>
    <x v="56"/>
    <x v="1"/>
    <x v="1"/>
    <x v="1"/>
    <n v="30"/>
    <n v="234.5"/>
    <n v="130"/>
    <n v="39.869999999999997"/>
    <n v="195.2"/>
    <n v="116"/>
    <n v="16.59"/>
    <n v="268.8"/>
    <n v="94"/>
    <n v="12.1"/>
    <n v="11.4"/>
    <n v="4"/>
    <n v="3.08"/>
    <x v="3"/>
    <x v="0"/>
    <n v="0"/>
    <n v="1"/>
    <n v="1"/>
    <x v="0"/>
    <x v="0"/>
    <x v="0"/>
  </r>
  <r>
    <x v="19"/>
    <x v="56"/>
    <x v="0"/>
    <x v="0"/>
    <x v="1"/>
    <n v="29"/>
    <n v="279.89999999999998"/>
    <n v="121"/>
    <n v="47.58"/>
    <n v="223.1"/>
    <n v="109"/>
    <n v="18.96"/>
    <n v="251.7"/>
    <n v="94"/>
    <n v="11.33"/>
    <n v="13"/>
    <n v="2"/>
    <n v="3.51"/>
    <x v="0"/>
    <x v="0"/>
    <n v="0"/>
    <n v="0"/>
    <n v="1"/>
    <x v="0"/>
    <x v="0"/>
    <x v="1"/>
  </r>
  <r>
    <x v="14"/>
    <x v="56"/>
    <x v="0"/>
    <x v="0"/>
    <x v="1"/>
    <n v="26"/>
    <n v="138.69999999999999"/>
    <n v="99"/>
    <n v="23.58"/>
    <n v="134.5"/>
    <n v="105"/>
    <n v="11.43"/>
    <n v="261.7"/>
    <n v="95"/>
    <n v="11.78"/>
    <n v="13"/>
    <n v="5"/>
    <n v="3.51"/>
    <x v="3"/>
    <x v="0"/>
    <n v="0"/>
    <n v="0"/>
    <n v="1"/>
    <x v="0"/>
    <x v="0"/>
    <x v="0"/>
  </r>
  <r>
    <x v="28"/>
    <x v="56"/>
    <x v="2"/>
    <x v="0"/>
    <x v="0"/>
    <n v="0"/>
    <n v="154.19999999999999"/>
    <n v="78"/>
    <n v="26.21"/>
    <n v="196.7"/>
    <n v="85"/>
    <n v="16.72"/>
    <n v="253.5"/>
    <n v="97"/>
    <n v="11.41"/>
    <n v="10.1"/>
    <n v="9"/>
    <n v="2.73"/>
    <x v="0"/>
    <x v="0"/>
    <n v="0"/>
    <n v="0"/>
    <n v="0"/>
    <x v="0"/>
    <x v="1"/>
    <x v="0"/>
  </r>
  <r>
    <x v="8"/>
    <x v="56"/>
    <x v="2"/>
    <x v="0"/>
    <x v="0"/>
    <n v="0"/>
    <n v="165.1"/>
    <n v="91"/>
    <n v="28.07"/>
    <n v="240.8"/>
    <n v="56"/>
    <n v="20.47"/>
    <n v="277"/>
    <n v="100"/>
    <n v="12.47"/>
    <n v="9.5"/>
    <n v="3"/>
    <n v="2.57"/>
    <x v="3"/>
    <x v="0"/>
    <n v="0"/>
    <n v="0"/>
    <n v="0"/>
    <x v="0"/>
    <x v="1"/>
    <x v="1"/>
  </r>
  <r>
    <x v="2"/>
    <x v="56"/>
    <x v="2"/>
    <x v="0"/>
    <x v="0"/>
    <n v="0"/>
    <n v="149.30000000000001"/>
    <n v="100"/>
    <n v="25.38"/>
    <n v="200.2"/>
    <n v="110"/>
    <n v="17.02"/>
    <n v="231.7"/>
    <n v="101"/>
    <n v="10.43"/>
    <n v="11.9"/>
    <n v="3"/>
    <n v="3.21"/>
    <x v="3"/>
    <x v="0"/>
    <n v="0"/>
    <n v="0"/>
    <n v="0"/>
    <x v="0"/>
    <x v="0"/>
    <x v="1"/>
  </r>
  <r>
    <x v="28"/>
    <x v="56"/>
    <x v="0"/>
    <x v="0"/>
    <x v="1"/>
    <n v="24"/>
    <n v="140.19999999999999"/>
    <n v="102"/>
    <n v="23.83"/>
    <n v="170.1"/>
    <n v="107"/>
    <n v="14.46"/>
    <n v="143.69999999999999"/>
    <n v="102"/>
    <n v="6.47"/>
    <n v="14"/>
    <n v="1"/>
    <n v="3.78"/>
    <x v="0"/>
    <x v="0"/>
    <n v="0"/>
    <n v="0"/>
    <n v="1"/>
    <x v="0"/>
    <x v="0"/>
    <x v="0"/>
  </r>
  <r>
    <x v="34"/>
    <x v="56"/>
    <x v="0"/>
    <x v="0"/>
    <x v="0"/>
    <n v="0"/>
    <n v="272.7"/>
    <n v="74"/>
    <n v="46.36"/>
    <n v="224.9"/>
    <n v="85"/>
    <n v="19.12"/>
    <n v="178.2"/>
    <n v="104"/>
    <n v="8.02"/>
    <n v="10.5"/>
    <n v="3"/>
    <n v="2.84"/>
    <x v="3"/>
    <x v="1"/>
    <n v="1"/>
    <n v="0"/>
    <n v="0"/>
    <x v="0"/>
    <x v="0"/>
    <x v="1"/>
  </r>
  <r>
    <x v="14"/>
    <x v="56"/>
    <x v="2"/>
    <x v="0"/>
    <x v="0"/>
    <n v="0"/>
    <n v="192.8"/>
    <n v="68"/>
    <n v="32.78"/>
    <n v="158"/>
    <n v="86"/>
    <n v="13.43"/>
    <n v="235.5"/>
    <n v="105"/>
    <n v="10.6"/>
    <n v="12.7"/>
    <n v="6"/>
    <n v="3.43"/>
    <x v="0"/>
    <x v="0"/>
    <n v="0"/>
    <n v="0"/>
    <n v="0"/>
    <x v="0"/>
    <x v="0"/>
    <x v="0"/>
  </r>
  <r>
    <x v="13"/>
    <x v="56"/>
    <x v="0"/>
    <x v="0"/>
    <x v="0"/>
    <n v="0"/>
    <n v="198.1"/>
    <n v="89"/>
    <n v="33.68"/>
    <n v="214.2"/>
    <n v="105"/>
    <n v="18.21"/>
    <n v="109.5"/>
    <n v="106"/>
    <n v="4.93"/>
    <n v="7"/>
    <n v="3"/>
    <n v="1.89"/>
    <x v="0"/>
    <x v="0"/>
    <n v="0"/>
    <n v="0"/>
    <n v="0"/>
    <x v="0"/>
    <x v="1"/>
    <x v="1"/>
  </r>
  <r>
    <x v="36"/>
    <x v="56"/>
    <x v="0"/>
    <x v="0"/>
    <x v="1"/>
    <n v="37"/>
    <n v="201.2"/>
    <n v="76"/>
    <n v="34.200000000000003"/>
    <n v="280.10000000000002"/>
    <n v="122"/>
    <n v="23.81"/>
    <n v="154.19999999999999"/>
    <n v="110"/>
    <n v="6.94"/>
    <n v="11.8"/>
    <n v="1"/>
    <n v="3.19"/>
    <x v="0"/>
    <x v="0"/>
    <n v="0"/>
    <n v="0"/>
    <n v="1"/>
    <x v="0"/>
    <x v="0"/>
    <x v="1"/>
  </r>
  <r>
    <x v="25"/>
    <x v="56"/>
    <x v="0"/>
    <x v="0"/>
    <x v="1"/>
    <n v="25"/>
    <n v="182.4"/>
    <n v="92"/>
    <n v="31.01"/>
    <n v="214.7"/>
    <n v="104"/>
    <n v="18.25"/>
    <n v="174.4"/>
    <n v="110"/>
    <n v="7.85"/>
    <n v="10.1"/>
    <n v="2"/>
    <n v="2.73"/>
    <x v="0"/>
    <x v="0"/>
    <n v="0"/>
    <n v="0"/>
    <n v="1"/>
    <x v="0"/>
    <x v="1"/>
    <x v="1"/>
  </r>
  <r>
    <x v="43"/>
    <x v="56"/>
    <x v="0"/>
    <x v="0"/>
    <x v="0"/>
    <n v="0"/>
    <n v="140"/>
    <n v="100"/>
    <n v="23.8"/>
    <n v="174.7"/>
    <n v="102"/>
    <n v="14.85"/>
    <n v="258.5"/>
    <n v="111"/>
    <n v="11.63"/>
    <n v="13.3"/>
    <n v="4"/>
    <n v="3.59"/>
    <x v="0"/>
    <x v="0"/>
    <n v="0"/>
    <n v="0"/>
    <n v="0"/>
    <x v="0"/>
    <x v="0"/>
    <x v="0"/>
  </r>
  <r>
    <x v="9"/>
    <x v="56"/>
    <x v="0"/>
    <x v="0"/>
    <x v="0"/>
    <n v="0"/>
    <n v="214"/>
    <n v="100"/>
    <n v="36.380000000000003"/>
    <n v="209.9"/>
    <n v="80"/>
    <n v="17.84"/>
    <n v="105.1"/>
    <n v="112"/>
    <n v="4.7300000000000004"/>
    <n v="11.3"/>
    <n v="1"/>
    <n v="3.05"/>
    <x v="1"/>
    <x v="0"/>
    <n v="0"/>
    <n v="0"/>
    <n v="0"/>
    <x v="0"/>
    <x v="0"/>
    <x v="1"/>
  </r>
  <r>
    <x v="38"/>
    <x v="56"/>
    <x v="2"/>
    <x v="0"/>
    <x v="1"/>
    <n v="37"/>
    <n v="69.5"/>
    <n v="94"/>
    <n v="11.82"/>
    <n v="220.9"/>
    <n v="76"/>
    <n v="18.78"/>
    <n v="218.5"/>
    <n v="113"/>
    <n v="9.83"/>
    <n v="11.9"/>
    <n v="3"/>
    <n v="3.21"/>
    <x v="1"/>
    <x v="0"/>
    <n v="0"/>
    <n v="0"/>
    <n v="1"/>
    <x v="0"/>
    <x v="0"/>
    <x v="1"/>
  </r>
  <r>
    <x v="7"/>
    <x v="56"/>
    <x v="1"/>
    <x v="0"/>
    <x v="1"/>
    <n v="39"/>
    <n v="213"/>
    <n v="115"/>
    <n v="36.21"/>
    <n v="191.1"/>
    <n v="112"/>
    <n v="16.239999999999998"/>
    <n v="182.7"/>
    <n v="115"/>
    <n v="8.2200000000000006"/>
    <n v="9.5"/>
    <n v="3"/>
    <n v="2.57"/>
    <x v="1"/>
    <x v="0"/>
    <n v="0"/>
    <n v="0"/>
    <n v="1"/>
    <x v="0"/>
    <x v="1"/>
    <x v="0"/>
  </r>
  <r>
    <x v="30"/>
    <x v="56"/>
    <x v="1"/>
    <x v="0"/>
    <x v="1"/>
    <n v="25"/>
    <n v="176.8"/>
    <n v="94"/>
    <n v="30.06"/>
    <n v="195"/>
    <n v="75"/>
    <n v="16.579999999999998"/>
    <n v="213.5"/>
    <n v="116"/>
    <n v="9.61"/>
    <n v="8.3000000000000007"/>
    <n v="4"/>
    <n v="2.2400000000000002"/>
    <x v="1"/>
    <x v="0"/>
    <n v="0"/>
    <n v="0"/>
    <n v="1"/>
    <x v="0"/>
    <x v="1"/>
    <x v="0"/>
  </r>
  <r>
    <x v="18"/>
    <x v="56"/>
    <x v="0"/>
    <x v="0"/>
    <x v="0"/>
    <n v="0"/>
    <n v="189.3"/>
    <n v="157"/>
    <n v="32.18"/>
    <n v="174.9"/>
    <n v="70"/>
    <n v="14.87"/>
    <n v="221.9"/>
    <n v="117"/>
    <n v="9.99"/>
    <n v="11.2"/>
    <n v="5"/>
    <n v="3.02"/>
    <x v="2"/>
    <x v="0"/>
    <n v="0"/>
    <n v="0"/>
    <n v="0"/>
    <x v="0"/>
    <x v="0"/>
    <x v="0"/>
  </r>
  <r>
    <x v="14"/>
    <x v="56"/>
    <x v="0"/>
    <x v="0"/>
    <x v="1"/>
    <n v="23"/>
    <n v="208.7"/>
    <n v="57"/>
    <n v="35.479999999999997"/>
    <n v="233.4"/>
    <n v="132"/>
    <n v="19.84"/>
    <n v="108.8"/>
    <n v="117"/>
    <n v="4.9000000000000004"/>
    <n v="9.1"/>
    <n v="5"/>
    <n v="2.46"/>
    <x v="0"/>
    <x v="0"/>
    <n v="0"/>
    <n v="0"/>
    <n v="1"/>
    <x v="0"/>
    <x v="1"/>
    <x v="1"/>
  </r>
  <r>
    <x v="17"/>
    <x v="56"/>
    <x v="0"/>
    <x v="0"/>
    <x v="0"/>
    <n v="0"/>
    <n v="217.1"/>
    <n v="115"/>
    <n v="36.909999999999997"/>
    <n v="258.60000000000002"/>
    <n v="92"/>
    <n v="21.98"/>
    <n v="173.7"/>
    <n v="117"/>
    <n v="7.82"/>
    <n v="12.6"/>
    <n v="6"/>
    <n v="3.4"/>
    <x v="3"/>
    <x v="0"/>
    <n v="0"/>
    <n v="0"/>
    <n v="0"/>
    <x v="0"/>
    <x v="0"/>
    <x v="1"/>
  </r>
  <r>
    <x v="12"/>
    <x v="56"/>
    <x v="0"/>
    <x v="0"/>
    <x v="0"/>
    <n v="0"/>
    <n v="202"/>
    <n v="100"/>
    <n v="34.340000000000003"/>
    <n v="168.9"/>
    <n v="90"/>
    <n v="14.36"/>
    <n v="231.8"/>
    <n v="119"/>
    <n v="10.43"/>
    <n v="3.4"/>
    <n v="4"/>
    <n v="0.92"/>
    <x v="0"/>
    <x v="0"/>
    <n v="0"/>
    <n v="0"/>
    <n v="0"/>
    <x v="0"/>
    <x v="1"/>
    <x v="0"/>
  </r>
  <r>
    <x v="21"/>
    <x v="56"/>
    <x v="2"/>
    <x v="0"/>
    <x v="1"/>
    <n v="25"/>
    <n v="144"/>
    <n v="81"/>
    <n v="24.48"/>
    <n v="187.2"/>
    <n v="112"/>
    <n v="15.91"/>
    <n v="158.6"/>
    <n v="122"/>
    <n v="7.14"/>
    <n v="8.5"/>
    <n v="6"/>
    <n v="2.2999999999999998"/>
    <x v="2"/>
    <x v="0"/>
    <n v="0"/>
    <n v="0"/>
    <n v="1"/>
    <x v="0"/>
    <x v="1"/>
    <x v="0"/>
  </r>
  <r>
    <x v="26"/>
    <x v="56"/>
    <x v="0"/>
    <x v="0"/>
    <x v="0"/>
    <n v="0"/>
    <n v="190.1"/>
    <n v="114"/>
    <n v="32.32"/>
    <n v="274.5"/>
    <n v="96"/>
    <n v="23.33"/>
    <n v="132.5"/>
    <n v="122"/>
    <n v="5.96"/>
    <n v="9.1999999999999993"/>
    <n v="5"/>
    <n v="2.48"/>
    <x v="2"/>
    <x v="0"/>
    <n v="0"/>
    <n v="0"/>
    <n v="0"/>
    <x v="0"/>
    <x v="1"/>
    <x v="1"/>
  </r>
  <r>
    <x v="38"/>
    <x v="56"/>
    <x v="0"/>
    <x v="0"/>
    <x v="0"/>
    <n v="0"/>
    <n v="221.1"/>
    <n v="101"/>
    <n v="37.590000000000003"/>
    <n v="236.7"/>
    <n v="65"/>
    <n v="20.12"/>
    <n v="252.3"/>
    <n v="137"/>
    <n v="11.35"/>
    <n v="9.5"/>
    <n v="1"/>
    <n v="2.57"/>
    <x v="1"/>
    <x v="0"/>
    <n v="0"/>
    <n v="0"/>
    <n v="0"/>
    <x v="0"/>
    <x v="1"/>
    <x v="1"/>
  </r>
  <r>
    <x v="46"/>
    <x v="57"/>
    <x v="2"/>
    <x v="0"/>
    <x v="0"/>
    <n v="0"/>
    <n v="112.2"/>
    <n v="95"/>
    <n v="19.07"/>
    <n v="209.6"/>
    <n v="108"/>
    <n v="17.82"/>
    <n v="260.89999999999998"/>
    <n v="78"/>
    <n v="11.74"/>
    <n v="13.9"/>
    <n v="1"/>
    <n v="3.75"/>
    <x v="1"/>
    <x v="1"/>
    <n v="1"/>
    <n v="0"/>
    <n v="0"/>
    <x v="0"/>
    <x v="0"/>
    <x v="1"/>
  </r>
  <r>
    <x v="14"/>
    <x v="57"/>
    <x v="0"/>
    <x v="0"/>
    <x v="0"/>
    <n v="0"/>
    <n v="238.9"/>
    <n v="107"/>
    <n v="40.61"/>
    <n v="187.2"/>
    <n v="88"/>
    <n v="15.91"/>
    <n v="181.1"/>
    <n v="84"/>
    <n v="8.15"/>
    <n v="11.8"/>
    <n v="3"/>
    <n v="3.19"/>
    <x v="3"/>
    <x v="0"/>
    <n v="0"/>
    <n v="0"/>
    <n v="0"/>
    <x v="0"/>
    <x v="0"/>
    <x v="0"/>
  </r>
  <r>
    <x v="22"/>
    <x v="57"/>
    <x v="1"/>
    <x v="0"/>
    <x v="0"/>
    <n v="0"/>
    <n v="181.4"/>
    <n v="106"/>
    <n v="30.84"/>
    <n v="145.80000000000001"/>
    <n v="77"/>
    <n v="12.39"/>
    <n v="200.3"/>
    <n v="85"/>
    <n v="9.01"/>
    <n v="7.9"/>
    <n v="3"/>
    <n v="2.13"/>
    <x v="1"/>
    <x v="0"/>
    <n v="0"/>
    <n v="0"/>
    <n v="0"/>
    <x v="0"/>
    <x v="1"/>
    <x v="0"/>
  </r>
  <r>
    <x v="18"/>
    <x v="57"/>
    <x v="0"/>
    <x v="0"/>
    <x v="1"/>
    <n v="22"/>
    <n v="224.1"/>
    <n v="127"/>
    <n v="38.1"/>
    <n v="238.8"/>
    <n v="85"/>
    <n v="20.3"/>
    <n v="174.2"/>
    <n v="86"/>
    <n v="7.84"/>
    <n v="11.5"/>
    <n v="7"/>
    <n v="3.11"/>
    <x v="3"/>
    <x v="0"/>
    <n v="0"/>
    <n v="0"/>
    <n v="1"/>
    <x v="0"/>
    <x v="0"/>
    <x v="1"/>
  </r>
  <r>
    <x v="28"/>
    <x v="57"/>
    <x v="1"/>
    <x v="0"/>
    <x v="0"/>
    <n v="0"/>
    <n v="174.4"/>
    <n v="112"/>
    <n v="29.65"/>
    <n v="265.8"/>
    <n v="122"/>
    <n v="22.59"/>
    <n v="182.4"/>
    <n v="87"/>
    <n v="8.2100000000000009"/>
    <n v="0"/>
    <n v="0"/>
    <n v="0"/>
    <x v="4"/>
    <x v="0"/>
    <n v="0"/>
    <n v="0"/>
    <n v="0"/>
    <x v="0"/>
    <x v="1"/>
    <x v="1"/>
  </r>
  <r>
    <x v="7"/>
    <x v="57"/>
    <x v="2"/>
    <x v="0"/>
    <x v="0"/>
    <n v="0"/>
    <n v="210.1"/>
    <n v="126"/>
    <n v="35.72"/>
    <n v="248.9"/>
    <n v="108"/>
    <n v="21.16"/>
    <n v="158.6"/>
    <n v="88"/>
    <n v="7.14"/>
    <n v="14.4"/>
    <n v="2"/>
    <n v="3.89"/>
    <x v="4"/>
    <x v="0"/>
    <n v="0"/>
    <n v="0"/>
    <n v="0"/>
    <x v="0"/>
    <x v="0"/>
    <x v="1"/>
  </r>
  <r>
    <x v="39"/>
    <x v="57"/>
    <x v="1"/>
    <x v="0"/>
    <x v="1"/>
    <n v="20"/>
    <n v="194.5"/>
    <n v="110"/>
    <n v="33.07"/>
    <n v="213.7"/>
    <n v="89"/>
    <n v="18.16"/>
    <n v="236.6"/>
    <n v="92"/>
    <n v="10.65"/>
    <n v="9.5"/>
    <n v="2"/>
    <n v="2.57"/>
    <x v="0"/>
    <x v="0"/>
    <n v="0"/>
    <n v="0"/>
    <n v="1"/>
    <x v="0"/>
    <x v="1"/>
    <x v="1"/>
  </r>
  <r>
    <x v="15"/>
    <x v="57"/>
    <x v="1"/>
    <x v="0"/>
    <x v="0"/>
    <n v="0"/>
    <n v="187.6"/>
    <n v="113"/>
    <n v="31.89"/>
    <n v="217.4"/>
    <n v="115"/>
    <n v="18.48"/>
    <n v="139.69999999999999"/>
    <n v="92"/>
    <n v="6.29"/>
    <n v="9.8000000000000007"/>
    <n v="5"/>
    <n v="2.65"/>
    <x v="2"/>
    <x v="0"/>
    <n v="0"/>
    <n v="0"/>
    <n v="0"/>
    <x v="0"/>
    <x v="1"/>
    <x v="1"/>
  </r>
  <r>
    <x v="19"/>
    <x v="57"/>
    <x v="0"/>
    <x v="0"/>
    <x v="0"/>
    <n v="0"/>
    <n v="247.2"/>
    <n v="116"/>
    <n v="42.02"/>
    <n v="303.7"/>
    <n v="103"/>
    <n v="25.81"/>
    <n v="105.4"/>
    <n v="94"/>
    <n v="4.74"/>
    <n v="9.3000000000000007"/>
    <n v="2"/>
    <n v="2.5099999999999998"/>
    <x v="3"/>
    <x v="1"/>
    <n v="1"/>
    <n v="0"/>
    <n v="0"/>
    <x v="0"/>
    <x v="1"/>
    <x v="1"/>
  </r>
  <r>
    <x v="11"/>
    <x v="57"/>
    <x v="0"/>
    <x v="0"/>
    <x v="1"/>
    <n v="28"/>
    <n v="236.8"/>
    <n v="89"/>
    <n v="40.26"/>
    <n v="158.4"/>
    <n v="91"/>
    <n v="13.46"/>
    <n v="212.3"/>
    <n v="97"/>
    <n v="9.5500000000000007"/>
    <n v="8"/>
    <n v="3"/>
    <n v="2.16"/>
    <x v="3"/>
    <x v="0"/>
    <n v="0"/>
    <n v="0"/>
    <n v="1"/>
    <x v="0"/>
    <x v="1"/>
    <x v="0"/>
  </r>
  <r>
    <x v="28"/>
    <x v="57"/>
    <x v="1"/>
    <x v="0"/>
    <x v="1"/>
    <n v="47"/>
    <n v="151.1"/>
    <n v="117"/>
    <n v="25.69"/>
    <n v="137.4"/>
    <n v="103"/>
    <n v="11.68"/>
    <n v="172.6"/>
    <n v="99"/>
    <n v="7.77"/>
    <n v="9.1999999999999993"/>
    <n v="8"/>
    <n v="2.48"/>
    <x v="0"/>
    <x v="0"/>
    <n v="0"/>
    <n v="0"/>
    <n v="1"/>
    <x v="0"/>
    <x v="1"/>
    <x v="0"/>
  </r>
  <r>
    <x v="38"/>
    <x v="57"/>
    <x v="0"/>
    <x v="0"/>
    <x v="1"/>
    <n v="29"/>
    <n v="239.6"/>
    <n v="84"/>
    <n v="40.729999999999997"/>
    <n v="182.1"/>
    <n v="80"/>
    <n v="15.48"/>
    <n v="118.3"/>
    <n v="100"/>
    <n v="5.32"/>
    <n v="11"/>
    <n v="3"/>
    <n v="2.97"/>
    <x v="3"/>
    <x v="0"/>
    <n v="0"/>
    <n v="0"/>
    <n v="1"/>
    <x v="0"/>
    <x v="0"/>
    <x v="0"/>
  </r>
  <r>
    <x v="32"/>
    <x v="57"/>
    <x v="0"/>
    <x v="1"/>
    <x v="1"/>
    <n v="43"/>
    <n v="142.80000000000001"/>
    <n v="96"/>
    <n v="24.28"/>
    <n v="272.3"/>
    <n v="100"/>
    <n v="23.15"/>
    <n v="193.4"/>
    <n v="105"/>
    <n v="8.6999999999999993"/>
    <n v="8.9"/>
    <n v="4"/>
    <n v="2.4"/>
    <x v="0"/>
    <x v="0"/>
    <n v="0"/>
    <n v="1"/>
    <n v="1"/>
    <x v="0"/>
    <x v="1"/>
    <x v="1"/>
  </r>
  <r>
    <x v="49"/>
    <x v="57"/>
    <x v="2"/>
    <x v="0"/>
    <x v="0"/>
    <n v="0"/>
    <n v="131.9"/>
    <n v="96"/>
    <n v="22.42"/>
    <n v="167.6"/>
    <n v="107"/>
    <n v="14.25"/>
    <n v="205.9"/>
    <n v="106"/>
    <n v="9.27"/>
    <n v="14.7"/>
    <n v="5"/>
    <n v="3.97"/>
    <x v="2"/>
    <x v="0"/>
    <n v="0"/>
    <n v="0"/>
    <n v="0"/>
    <x v="0"/>
    <x v="0"/>
    <x v="0"/>
  </r>
  <r>
    <x v="23"/>
    <x v="57"/>
    <x v="2"/>
    <x v="0"/>
    <x v="1"/>
    <n v="29"/>
    <n v="240.4"/>
    <n v="80"/>
    <n v="40.869999999999997"/>
    <n v="118.9"/>
    <n v="91"/>
    <n v="10.11"/>
    <n v="164.2"/>
    <n v="108"/>
    <n v="7.39"/>
    <n v="11.2"/>
    <n v="3"/>
    <n v="3.02"/>
    <x v="0"/>
    <x v="0"/>
    <n v="0"/>
    <n v="0"/>
    <n v="1"/>
    <x v="0"/>
    <x v="0"/>
    <x v="0"/>
  </r>
  <r>
    <x v="16"/>
    <x v="57"/>
    <x v="0"/>
    <x v="0"/>
    <x v="0"/>
    <n v="0"/>
    <n v="149.4"/>
    <n v="145"/>
    <n v="25.4"/>
    <n v="196.5"/>
    <n v="105"/>
    <n v="16.7"/>
    <n v="209.5"/>
    <n v="108"/>
    <n v="9.43"/>
    <n v="14.9"/>
    <n v="3"/>
    <n v="4.0199999999999996"/>
    <x v="0"/>
    <x v="0"/>
    <n v="0"/>
    <n v="0"/>
    <n v="0"/>
    <x v="0"/>
    <x v="0"/>
    <x v="0"/>
  </r>
  <r>
    <x v="35"/>
    <x v="57"/>
    <x v="1"/>
    <x v="0"/>
    <x v="0"/>
    <n v="0"/>
    <n v="165.4"/>
    <n v="100"/>
    <n v="28.12"/>
    <n v="115.7"/>
    <n v="87"/>
    <n v="9.83"/>
    <n v="193.8"/>
    <n v="118"/>
    <n v="8.7200000000000006"/>
    <n v="12.8"/>
    <n v="5"/>
    <n v="3.46"/>
    <x v="3"/>
    <x v="0"/>
    <n v="0"/>
    <n v="0"/>
    <n v="0"/>
    <x v="0"/>
    <x v="0"/>
    <x v="0"/>
  </r>
  <r>
    <x v="28"/>
    <x v="57"/>
    <x v="0"/>
    <x v="0"/>
    <x v="1"/>
    <n v="30"/>
    <n v="178.1"/>
    <n v="111"/>
    <n v="30.28"/>
    <n v="236.7"/>
    <n v="109"/>
    <n v="20.12"/>
    <n v="264"/>
    <n v="118"/>
    <n v="11.88"/>
    <n v="8.4"/>
    <n v="2"/>
    <n v="2.27"/>
    <x v="1"/>
    <x v="0"/>
    <n v="0"/>
    <n v="0"/>
    <n v="1"/>
    <x v="0"/>
    <x v="1"/>
    <x v="1"/>
  </r>
  <r>
    <x v="35"/>
    <x v="57"/>
    <x v="2"/>
    <x v="0"/>
    <x v="0"/>
    <n v="0"/>
    <n v="243.1"/>
    <n v="105"/>
    <n v="41.33"/>
    <n v="231.4"/>
    <n v="108"/>
    <n v="19.670000000000002"/>
    <n v="180.9"/>
    <n v="120"/>
    <n v="8.14"/>
    <n v="7.8"/>
    <n v="4"/>
    <n v="2.11"/>
    <x v="3"/>
    <x v="0"/>
    <n v="0"/>
    <n v="0"/>
    <n v="0"/>
    <x v="0"/>
    <x v="1"/>
    <x v="1"/>
  </r>
  <r>
    <x v="42"/>
    <x v="57"/>
    <x v="2"/>
    <x v="0"/>
    <x v="0"/>
    <n v="0"/>
    <n v="234.8"/>
    <n v="89"/>
    <n v="39.92"/>
    <n v="106.8"/>
    <n v="131"/>
    <n v="9.08"/>
    <n v="178.5"/>
    <n v="122"/>
    <n v="8.0299999999999994"/>
    <n v="9.9"/>
    <n v="6"/>
    <n v="2.67"/>
    <x v="1"/>
    <x v="0"/>
    <n v="0"/>
    <n v="0"/>
    <n v="0"/>
    <x v="0"/>
    <x v="1"/>
    <x v="0"/>
  </r>
  <r>
    <x v="48"/>
    <x v="57"/>
    <x v="1"/>
    <x v="0"/>
    <x v="0"/>
    <n v="0"/>
    <n v="177.4"/>
    <n v="107"/>
    <n v="30.16"/>
    <n v="204.7"/>
    <n v="104"/>
    <n v="17.399999999999999"/>
    <n v="141.9"/>
    <n v="123"/>
    <n v="6.39"/>
    <n v="15"/>
    <n v="9"/>
    <n v="4.05"/>
    <x v="2"/>
    <x v="0"/>
    <n v="0"/>
    <n v="0"/>
    <n v="0"/>
    <x v="0"/>
    <x v="0"/>
    <x v="1"/>
  </r>
  <r>
    <x v="11"/>
    <x v="57"/>
    <x v="1"/>
    <x v="0"/>
    <x v="0"/>
    <n v="0"/>
    <n v="191.3"/>
    <n v="120"/>
    <n v="32.520000000000003"/>
    <n v="216.4"/>
    <n v="124"/>
    <n v="18.39"/>
    <n v="100.3"/>
    <n v="132"/>
    <n v="4.51"/>
    <n v="8.6"/>
    <n v="9"/>
    <n v="2.3199999999999998"/>
    <x v="2"/>
    <x v="0"/>
    <n v="0"/>
    <n v="0"/>
    <n v="0"/>
    <x v="0"/>
    <x v="1"/>
    <x v="1"/>
  </r>
  <r>
    <x v="10"/>
    <x v="57"/>
    <x v="1"/>
    <x v="0"/>
    <x v="1"/>
    <n v="39"/>
    <n v="211.9"/>
    <n v="40"/>
    <n v="36.020000000000003"/>
    <n v="274.39999999999998"/>
    <n v="76"/>
    <n v="23.32"/>
    <n v="210.5"/>
    <n v="139"/>
    <n v="9.4700000000000006"/>
    <n v="5.4"/>
    <n v="4"/>
    <n v="1.46"/>
    <x v="0"/>
    <x v="0"/>
    <n v="0"/>
    <n v="0"/>
    <n v="1"/>
    <x v="0"/>
    <x v="1"/>
    <x v="1"/>
  </r>
  <r>
    <x v="0"/>
    <x v="58"/>
    <x v="1"/>
    <x v="0"/>
    <x v="1"/>
    <n v="27"/>
    <n v="127.4"/>
    <n v="110"/>
    <n v="21.66"/>
    <n v="103.3"/>
    <n v="99"/>
    <n v="8.7799999999999994"/>
    <n v="164.2"/>
    <n v="73"/>
    <n v="7.39"/>
    <n v="9.1"/>
    <n v="3"/>
    <n v="2.46"/>
    <x v="1"/>
    <x v="0"/>
    <n v="0"/>
    <n v="0"/>
    <n v="1"/>
    <x v="0"/>
    <x v="1"/>
    <x v="0"/>
  </r>
  <r>
    <x v="13"/>
    <x v="58"/>
    <x v="0"/>
    <x v="0"/>
    <x v="0"/>
    <n v="0"/>
    <n v="119"/>
    <n v="119"/>
    <n v="20.23"/>
    <n v="134.5"/>
    <n v="115"/>
    <n v="11.43"/>
    <n v="298.60000000000002"/>
    <n v="75"/>
    <n v="13.44"/>
    <n v="9"/>
    <n v="6"/>
    <n v="2.4300000000000002"/>
    <x v="3"/>
    <x v="1"/>
    <n v="1"/>
    <n v="0"/>
    <n v="0"/>
    <x v="0"/>
    <x v="1"/>
    <x v="0"/>
  </r>
  <r>
    <x v="33"/>
    <x v="58"/>
    <x v="2"/>
    <x v="1"/>
    <x v="1"/>
    <n v="31"/>
    <n v="225"/>
    <n v="78"/>
    <n v="38.25"/>
    <n v="191.3"/>
    <n v="79"/>
    <n v="16.260000000000002"/>
    <n v="226.7"/>
    <n v="79"/>
    <n v="10.199999999999999"/>
    <n v="9.1"/>
    <n v="3"/>
    <n v="2.46"/>
    <x v="0"/>
    <x v="0"/>
    <n v="0"/>
    <n v="1"/>
    <n v="1"/>
    <x v="0"/>
    <x v="1"/>
    <x v="0"/>
  </r>
  <r>
    <x v="12"/>
    <x v="58"/>
    <x v="2"/>
    <x v="0"/>
    <x v="0"/>
    <n v="0"/>
    <n v="155.19999999999999"/>
    <n v="79"/>
    <n v="26.38"/>
    <n v="235.3"/>
    <n v="123"/>
    <n v="20"/>
    <n v="169.4"/>
    <n v="80"/>
    <n v="7.62"/>
    <n v="8.6999999999999993"/>
    <n v="4"/>
    <n v="2.35"/>
    <x v="0"/>
    <x v="0"/>
    <n v="0"/>
    <n v="0"/>
    <n v="0"/>
    <x v="0"/>
    <x v="1"/>
    <x v="1"/>
  </r>
  <r>
    <x v="50"/>
    <x v="58"/>
    <x v="1"/>
    <x v="0"/>
    <x v="0"/>
    <n v="0"/>
    <n v="151.80000000000001"/>
    <n v="98"/>
    <n v="25.81"/>
    <n v="209.9"/>
    <n v="92"/>
    <n v="17.84"/>
    <n v="266.89999999999998"/>
    <n v="86"/>
    <n v="12.01"/>
    <n v="11.9"/>
    <n v="5"/>
    <n v="3.21"/>
    <x v="0"/>
    <x v="0"/>
    <n v="0"/>
    <n v="0"/>
    <n v="0"/>
    <x v="0"/>
    <x v="0"/>
    <x v="1"/>
  </r>
  <r>
    <x v="4"/>
    <x v="58"/>
    <x v="1"/>
    <x v="0"/>
    <x v="0"/>
    <n v="0"/>
    <n v="145.80000000000001"/>
    <n v="95"/>
    <n v="24.79"/>
    <n v="228.3"/>
    <n v="81"/>
    <n v="19.41"/>
    <n v="247.5"/>
    <n v="87"/>
    <n v="11.14"/>
    <n v="9.6"/>
    <n v="5"/>
    <n v="2.59"/>
    <x v="1"/>
    <x v="0"/>
    <n v="0"/>
    <n v="0"/>
    <n v="0"/>
    <x v="0"/>
    <x v="1"/>
    <x v="1"/>
  </r>
  <r>
    <x v="21"/>
    <x v="58"/>
    <x v="1"/>
    <x v="0"/>
    <x v="0"/>
    <n v="0"/>
    <n v="107.8"/>
    <n v="113"/>
    <n v="18.329999999999998"/>
    <n v="216.6"/>
    <n v="125"/>
    <n v="18.41"/>
    <n v="217.5"/>
    <n v="92"/>
    <n v="9.7899999999999991"/>
    <n v="9.9"/>
    <n v="3"/>
    <n v="2.67"/>
    <x v="3"/>
    <x v="0"/>
    <n v="0"/>
    <n v="0"/>
    <n v="0"/>
    <x v="0"/>
    <x v="1"/>
    <x v="1"/>
  </r>
  <r>
    <x v="34"/>
    <x v="58"/>
    <x v="1"/>
    <x v="0"/>
    <x v="1"/>
    <n v="32"/>
    <n v="211.9"/>
    <n v="120"/>
    <n v="36.020000000000003"/>
    <n v="202.9"/>
    <n v="136"/>
    <n v="17.25"/>
    <n v="213.5"/>
    <n v="95"/>
    <n v="9.61"/>
    <n v="8.8000000000000007"/>
    <n v="5"/>
    <n v="2.38"/>
    <x v="0"/>
    <x v="0"/>
    <n v="0"/>
    <n v="0"/>
    <n v="1"/>
    <x v="0"/>
    <x v="1"/>
    <x v="1"/>
  </r>
  <r>
    <x v="2"/>
    <x v="58"/>
    <x v="0"/>
    <x v="0"/>
    <x v="0"/>
    <n v="0"/>
    <n v="160.9"/>
    <n v="95"/>
    <n v="27.35"/>
    <n v="251.2"/>
    <n v="65"/>
    <n v="21.35"/>
    <n v="273.39999999999998"/>
    <n v="97"/>
    <n v="12.3"/>
    <n v="5"/>
    <n v="5"/>
    <n v="1.35"/>
    <x v="2"/>
    <x v="0"/>
    <n v="0"/>
    <n v="0"/>
    <n v="0"/>
    <x v="0"/>
    <x v="1"/>
    <x v="1"/>
  </r>
  <r>
    <x v="1"/>
    <x v="58"/>
    <x v="0"/>
    <x v="0"/>
    <x v="0"/>
    <n v="0"/>
    <n v="128.69999999999999"/>
    <n v="85"/>
    <n v="21.88"/>
    <n v="169.8"/>
    <n v="121"/>
    <n v="14.43"/>
    <n v="207.3"/>
    <n v="98"/>
    <n v="9.33"/>
    <n v="10.5"/>
    <n v="4"/>
    <n v="2.84"/>
    <x v="2"/>
    <x v="0"/>
    <n v="0"/>
    <n v="0"/>
    <n v="0"/>
    <x v="0"/>
    <x v="0"/>
    <x v="0"/>
  </r>
  <r>
    <x v="49"/>
    <x v="58"/>
    <x v="2"/>
    <x v="0"/>
    <x v="0"/>
    <n v="0"/>
    <n v="182.5"/>
    <n v="104"/>
    <n v="31.03"/>
    <n v="204.7"/>
    <n v="95"/>
    <n v="17.399999999999999"/>
    <n v="229.9"/>
    <n v="100"/>
    <n v="10.35"/>
    <n v="11.3"/>
    <n v="8"/>
    <n v="3.05"/>
    <x v="4"/>
    <x v="0"/>
    <n v="0"/>
    <n v="0"/>
    <n v="0"/>
    <x v="0"/>
    <x v="0"/>
    <x v="1"/>
  </r>
  <r>
    <x v="20"/>
    <x v="58"/>
    <x v="0"/>
    <x v="0"/>
    <x v="0"/>
    <n v="0"/>
    <n v="163.5"/>
    <n v="107"/>
    <n v="27.8"/>
    <n v="187.1"/>
    <n v="91"/>
    <n v="15.9"/>
    <n v="179.1"/>
    <n v="100"/>
    <n v="8.06"/>
    <n v="10.3"/>
    <n v="1"/>
    <n v="2.78"/>
    <x v="3"/>
    <x v="0"/>
    <n v="0"/>
    <n v="0"/>
    <n v="0"/>
    <x v="0"/>
    <x v="0"/>
    <x v="0"/>
  </r>
  <r>
    <x v="45"/>
    <x v="58"/>
    <x v="2"/>
    <x v="0"/>
    <x v="0"/>
    <n v="0"/>
    <n v="189.1"/>
    <n v="141"/>
    <n v="32.15"/>
    <n v="198.2"/>
    <n v="113"/>
    <n v="16.850000000000001"/>
    <n v="280.2"/>
    <n v="103"/>
    <n v="12.61"/>
    <n v="2.2000000000000002"/>
    <n v="7"/>
    <n v="0.59"/>
    <x v="0"/>
    <x v="0"/>
    <n v="0"/>
    <n v="0"/>
    <n v="0"/>
    <x v="0"/>
    <x v="1"/>
    <x v="0"/>
  </r>
  <r>
    <x v="48"/>
    <x v="58"/>
    <x v="2"/>
    <x v="0"/>
    <x v="0"/>
    <n v="0"/>
    <n v="179.4"/>
    <n v="80"/>
    <n v="30.5"/>
    <n v="232.5"/>
    <n v="99"/>
    <n v="19.760000000000002"/>
    <n v="175.8"/>
    <n v="105"/>
    <n v="7.91"/>
    <n v="14.7"/>
    <n v="3"/>
    <n v="3.97"/>
    <x v="1"/>
    <x v="0"/>
    <n v="0"/>
    <n v="0"/>
    <n v="0"/>
    <x v="0"/>
    <x v="0"/>
    <x v="1"/>
  </r>
  <r>
    <x v="49"/>
    <x v="58"/>
    <x v="1"/>
    <x v="0"/>
    <x v="0"/>
    <n v="0"/>
    <n v="159.5"/>
    <n v="96"/>
    <n v="27.12"/>
    <n v="167.2"/>
    <n v="123"/>
    <n v="14.21"/>
    <n v="138.6"/>
    <n v="106"/>
    <n v="6.24"/>
    <n v="10.199999999999999"/>
    <n v="4"/>
    <n v="2.75"/>
    <x v="1"/>
    <x v="0"/>
    <n v="0"/>
    <n v="0"/>
    <n v="0"/>
    <x v="0"/>
    <x v="1"/>
    <x v="0"/>
  </r>
  <r>
    <x v="38"/>
    <x v="58"/>
    <x v="2"/>
    <x v="0"/>
    <x v="0"/>
    <n v="0"/>
    <n v="166.3"/>
    <n v="95"/>
    <n v="28.27"/>
    <n v="239.3"/>
    <n v="87"/>
    <n v="20.34"/>
    <n v="123.2"/>
    <n v="108"/>
    <n v="5.54"/>
    <n v="10"/>
    <n v="3"/>
    <n v="2.7"/>
    <x v="3"/>
    <x v="0"/>
    <n v="0"/>
    <n v="0"/>
    <n v="0"/>
    <x v="0"/>
    <x v="1"/>
    <x v="1"/>
  </r>
  <r>
    <x v="33"/>
    <x v="58"/>
    <x v="2"/>
    <x v="0"/>
    <x v="0"/>
    <n v="0"/>
    <n v="195"/>
    <n v="58"/>
    <n v="33.15"/>
    <n v="198.5"/>
    <n v="88"/>
    <n v="16.87"/>
    <n v="304.3"/>
    <n v="110"/>
    <n v="13.69"/>
    <n v="14.8"/>
    <n v="9"/>
    <n v="4"/>
    <x v="1"/>
    <x v="0"/>
    <n v="0"/>
    <n v="0"/>
    <n v="0"/>
    <x v="0"/>
    <x v="0"/>
    <x v="0"/>
  </r>
  <r>
    <x v="10"/>
    <x v="58"/>
    <x v="2"/>
    <x v="0"/>
    <x v="0"/>
    <n v="0"/>
    <n v="189.7"/>
    <n v="100"/>
    <n v="32.25"/>
    <n v="115.9"/>
    <n v="133"/>
    <n v="9.85"/>
    <n v="220.6"/>
    <n v="115"/>
    <n v="9.93"/>
    <n v="7.4"/>
    <n v="4"/>
    <n v="2"/>
    <x v="1"/>
    <x v="0"/>
    <n v="0"/>
    <n v="0"/>
    <n v="0"/>
    <x v="0"/>
    <x v="1"/>
    <x v="0"/>
  </r>
  <r>
    <x v="5"/>
    <x v="58"/>
    <x v="1"/>
    <x v="0"/>
    <x v="1"/>
    <n v="28"/>
    <n v="120.9"/>
    <n v="97"/>
    <n v="20.55"/>
    <n v="213"/>
    <n v="92"/>
    <n v="18.11"/>
    <n v="163.1"/>
    <n v="116"/>
    <n v="7.34"/>
    <n v="8.5"/>
    <n v="5"/>
    <n v="2.2999999999999998"/>
    <x v="3"/>
    <x v="0"/>
    <n v="0"/>
    <n v="0"/>
    <n v="1"/>
    <x v="0"/>
    <x v="1"/>
    <x v="1"/>
  </r>
  <r>
    <x v="31"/>
    <x v="58"/>
    <x v="0"/>
    <x v="0"/>
    <x v="1"/>
    <n v="46"/>
    <n v="200.1"/>
    <n v="44"/>
    <n v="34.020000000000003"/>
    <n v="126"/>
    <n v="78"/>
    <n v="10.71"/>
    <n v="146.30000000000001"/>
    <n v="123"/>
    <n v="6.58"/>
    <n v="10.6"/>
    <n v="5"/>
    <n v="2.86"/>
    <x v="0"/>
    <x v="0"/>
    <n v="0"/>
    <n v="0"/>
    <n v="1"/>
    <x v="0"/>
    <x v="0"/>
    <x v="0"/>
  </r>
  <r>
    <x v="34"/>
    <x v="58"/>
    <x v="0"/>
    <x v="0"/>
    <x v="0"/>
    <n v="0"/>
    <n v="231.4"/>
    <n v="93"/>
    <n v="39.340000000000003"/>
    <n v="168"/>
    <n v="92"/>
    <n v="14.28"/>
    <n v="257.2"/>
    <n v="124"/>
    <n v="11.57"/>
    <n v="11.4"/>
    <n v="5"/>
    <n v="3.08"/>
    <x v="3"/>
    <x v="0"/>
    <n v="0"/>
    <n v="0"/>
    <n v="0"/>
    <x v="0"/>
    <x v="0"/>
    <x v="0"/>
  </r>
  <r>
    <x v="25"/>
    <x v="58"/>
    <x v="1"/>
    <x v="0"/>
    <x v="0"/>
    <n v="0"/>
    <n v="150.19999999999999"/>
    <n v="70"/>
    <n v="25.53"/>
    <n v="185.7"/>
    <n v="98"/>
    <n v="15.78"/>
    <n v="212.5"/>
    <n v="128"/>
    <n v="9.56"/>
    <n v="12.1"/>
    <n v="2"/>
    <n v="3.27"/>
    <x v="0"/>
    <x v="0"/>
    <n v="0"/>
    <n v="0"/>
    <n v="0"/>
    <x v="0"/>
    <x v="0"/>
    <x v="0"/>
  </r>
  <r>
    <x v="36"/>
    <x v="58"/>
    <x v="2"/>
    <x v="0"/>
    <x v="1"/>
    <n v="45"/>
    <n v="71.2"/>
    <n v="113"/>
    <n v="12.1"/>
    <n v="233.7"/>
    <n v="95"/>
    <n v="19.86"/>
    <n v="139.30000000000001"/>
    <n v="129"/>
    <n v="6.27"/>
    <n v="14"/>
    <n v="12"/>
    <n v="3.78"/>
    <x v="0"/>
    <x v="0"/>
    <n v="0"/>
    <n v="0"/>
    <n v="1"/>
    <x v="0"/>
    <x v="0"/>
    <x v="1"/>
  </r>
  <r>
    <x v="44"/>
    <x v="58"/>
    <x v="0"/>
    <x v="0"/>
    <x v="1"/>
    <n v="26"/>
    <n v="205.4"/>
    <n v="68"/>
    <n v="34.92"/>
    <n v="115"/>
    <n v="115"/>
    <n v="9.7799999999999994"/>
    <n v="214.7"/>
    <n v="130"/>
    <n v="9.66"/>
    <n v="9.4"/>
    <n v="2"/>
    <n v="2.54"/>
    <x v="5"/>
    <x v="0"/>
    <n v="0"/>
    <n v="0"/>
    <n v="1"/>
    <x v="0"/>
    <x v="1"/>
    <x v="0"/>
  </r>
  <r>
    <x v="21"/>
    <x v="59"/>
    <x v="2"/>
    <x v="0"/>
    <x v="1"/>
    <n v="31"/>
    <n v="191.8"/>
    <n v="75"/>
    <n v="32.61"/>
    <n v="267.8"/>
    <n v="135"/>
    <n v="22.76"/>
    <n v="200.5"/>
    <n v="62"/>
    <n v="9.02"/>
    <n v="12.8"/>
    <n v="3"/>
    <n v="3.46"/>
    <x v="3"/>
    <x v="0"/>
    <n v="0"/>
    <n v="0"/>
    <n v="1"/>
    <x v="0"/>
    <x v="0"/>
    <x v="1"/>
  </r>
  <r>
    <x v="25"/>
    <x v="59"/>
    <x v="0"/>
    <x v="0"/>
    <x v="0"/>
    <n v="0"/>
    <n v="98.2"/>
    <n v="88"/>
    <n v="16.690000000000001"/>
    <n v="180.5"/>
    <n v="69"/>
    <n v="15.34"/>
    <n v="223.6"/>
    <n v="69"/>
    <n v="10.06"/>
    <n v="9.3000000000000007"/>
    <n v="2"/>
    <n v="2.5099999999999998"/>
    <x v="3"/>
    <x v="0"/>
    <n v="0"/>
    <n v="0"/>
    <n v="0"/>
    <x v="0"/>
    <x v="1"/>
    <x v="0"/>
  </r>
  <r>
    <x v="18"/>
    <x v="59"/>
    <x v="0"/>
    <x v="0"/>
    <x v="0"/>
    <n v="0"/>
    <n v="136.4"/>
    <n v="147"/>
    <n v="23.19"/>
    <n v="219.9"/>
    <n v="101"/>
    <n v="18.690000000000001"/>
    <n v="99.7"/>
    <n v="73"/>
    <n v="4.49"/>
    <n v="7"/>
    <n v="3"/>
    <n v="1.89"/>
    <x v="1"/>
    <x v="0"/>
    <n v="0"/>
    <n v="0"/>
    <n v="0"/>
    <x v="0"/>
    <x v="1"/>
    <x v="1"/>
  </r>
  <r>
    <x v="33"/>
    <x v="59"/>
    <x v="1"/>
    <x v="0"/>
    <x v="0"/>
    <n v="0"/>
    <n v="289.8"/>
    <n v="101"/>
    <n v="49.27"/>
    <n v="255.6"/>
    <n v="115"/>
    <n v="21.73"/>
    <n v="242.8"/>
    <n v="76"/>
    <n v="10.93"/>
    <n v="11.7"/>
    <n v="4"/>
    <n v="3.16"/>
    <x v="3"/>
    <x v="1"/>
    <n v="1"/>
    <n v="0"/>
    <n v="0"/>
    <x v="0"/>
    <x v="0"/>
    <x v="1"/>
  </r>
  <r>
    <x v="22"/>
    <x v="59"/>
    <x v="0"/>
    <x v="0"/>
    <x v="0"/>
    <n v="0"/>
    <n v="229.5"/>
    <n v="91"/>
    <n v="39.020000000000003"/>
    <n v="157.69999999999999"/>
    <n v="67"/>
    <n v="13.4"/>
    <n v="162.4"/>
    <n v="76"/>
    <n v="7.31"/>
    <n v="13.2"/>
    <n v="3"/>
    <n v="3.56"/>
    <x v="3"/>
    <x v="0"/>
    <n v="0"/>
    <n v="0"/>
    <n v="0"/>
    <x v="0"/>
    <x v="0"/>
    <x v="0"/>
  </r>
  <r>
    <x v="31"/>
    <x v="59"/>
    <x v="0"/>
    <x v="0"/>
    <x v="1"/>
    <n v="20"/>
    <n v="118.3"/>
    <n v="113"/>
    <n v="20.11"/>
    <n v="253.8"/>
    <n v="97"/>
    <n v="21.57"/>
    <n v="172.8"/>
    <n v="78"/>
    <n v="7.78"/>
    <n v="9.4"/>
    <n v="4"/>
    <n v="2.54"/>
    <x v="0"/>
    <x v="0"/>
    <n v="0"/>
    <n v="0"/>
    <n v="1"/>
    <x v="0"/>
    <x v="1"/>
    <x v="1"/>
  </r>
  <r>
    <x v="9"/>
    <x v="59"/>
    <x v="2"/>
    <x v="0"/>
    <x v="0"/>
    <n v="0"/>
    <n v="179.4"/>
    <n v="108"/>
    <n v="30.5"/>
    <n v="263.2"/>
    <n v="74"/>
    <n v="22.37"/>
    <n v="133.30000000000001"/>
    <n v="78"/>
    <n v="6"/>
    <n v="13.4"/>
    <n v="7"/>
    <n v="3.62"/>
    <x v="3"/>
    <x v="0"/>
    <n v="0"/>
    <n v="0"/>
    <n v="0"/>
    <x v="0"/>
    <x v="0"/>
    <x v="1"/>
  </r>
  <r>
    <x v="24"/>
    <x v="59"/>
    <x v="1"/>
    <x v="0"/>
    <x v="0"/>
    <n v="0"/>
    <n v="125.1"/>
    <n v="99"/>
    <n v="21.27"/>
    <n v="248.8"/>
    <n v="62"/>
    <n v="21.15"/>
    <n v="211.3"/>
    <n v="79"/>
    <n v="9.51"/>
    <n v="11.2"/>
    <n v="3"/>
    <n v="3.02"/>
    <x v="2"/>
    <x v="0"/>
    <n v="0"/>
    <n v="0"/>
    <n v="0"/>
    <x v="0"/>
    <x v="0"/>
    <x v="1"/>
  </r>
  <r>
    <x v="26"/>
    <x v="59"/>
    <x v="1"/>
    <x v="1"/>
    <x v="1"/>
    <n v="29"/>
    <n v="265.89999999999998"/>
    <n v="113"/>
    <n v="45.2"/>
    <n v="215.8"/>
    <n v="94"/>
    <n v="18.34"/>
    <n v="108.1"/>
    <n v="82"/>
    <n v="4.8600000000000003"/>
    <n v="14"/>
    <n v="12"/>
    <n v="3.78"/>
    <x v="1"/>
    <x v="1"/>
    <n v="1"/>
    <n v="1"/>
    <n v="1"/>
    <x v="0"/>
    <x v="0"/>
    <x v="1"/>
  </r>
  <r>
    <x v="3"/>
    <x v="59"/>
    <x v="1"/>
    <x v="0"/>
    <x v="0"/>
    <n v="0"/>
    <n v="194.2"/>
    <n v="107"/>
    <n v="33.01"/>
    <n v="174"/>
    <n v="107"/>
    <n v="14.79"/>
    <n v="89.3"/>
    <n v="83"/>
    <n v="4.0199999999999996"/>
    <n v="11.2"/>
    <n v="2"/>
    <n v="3.02"/>
    <x v="3"/>
    <x v="0"/>
    <n v="0"/>
    <n v="0"/>
    <n v="0"/>
    <x v="0"/>
    <x v="0"/>
    <x v="0"/>
  </r>
  <r>
    <x v="17"/>
    <x v="59"/>
    <x v="2"/>
    <x v="0"/>
    <x v="0"/>
    <n v="0"/>
    <n v="221.1"/>
    <n v="106"/>
    <n v="37.590000000000003"/>
    <n v="178.6"/>
    <n v="48"/>
    <n v="15.18"/>
    <n v="202.7"/>
    <n v="90"/>
    <n v="9.1199999999999992"/>
    <n v="7.4"/>
    <n v="3"/>
    <n v="2"/>
    <x v="0"/>
    <x v="0"/>
    <n v="0"/>
    <n v="0"/>
    <n v="0"/>
    <x v="0"/>
    <x v="1"/>
    <x v="0"/>
  </r>
  <r>
    <x v="3"/>
    <x v="59"/>
    <x v="0"/>
    <x v="0"/>
    <x v="0"/>
    <n v="0"/>
    <n v="221"/>
    <n v="94"/>
    <n v="37.57"/>
    <n v="308.2"/>
    <n v="72"/>
    <n v="26.2"/>
    <n v="233.2"/>
    <n v="94"/>
    <n v="10.49"/>
    <n v="10.1"/>
    <n v="5"/>
    <n v="2.73"/>
    <x v="0"/>
    <x v="1"/>
    <n v="1"/>
    <n v="0"/>
    <n v="0"/>
    <x v="0"/>
    <x v="1"/>
    <x v="1"/>
  </r>
  <r>
    <x v="23"/>
    <x v="59"/>
    <x v="1"/>
    <x v="0"/>
    <x v="0"/>
    <n v="0"/>
    <n v="252.7"/>
    <n v="97"/>
    <n v="42.96"/>
    <n v="221.1"/>
    <n v="121"/>
    <n v="18.79"/>
    <n v="109.9"/>
    <n v="100"/>
    <n v="4.95"/>
    <n v="12.4"/>
    <n v="4"/>
    <n v="3.35"/>
    <x v="3"/>
    <x v="0"/>
    <n v="0"/>
    <n v="0"/>
    <n v="0"/>
    <x v="0"/>
    <x v="0"/>
    <x v="1"/>
  </r>
  <r>
    <x v="20"/>
    <x v="59"/>
    <x v="0"/>
    <x v="0"/>
    <x v="0"/>
    <n v="0"/>
    <n v="180.3"/>
    <n v="67"/>
    <n v="30.65"/>
    <n v="208"/>
    <n v="68"/>
    <n v="17.68"/>
    <n v="181.2"/>
    <n v="101"/>
    <n v="8.15"/>
    <n v="12.8"/>
    <n v="6"/>
    <n v="3.46"/>
    <x v="3"/>
    <x v="0"/>
    <n v="0"/>
    <n v="0"/>
    <n v="0"/>
    <x v="0"/>
    <x v="0"/>
    <x v="1"/>
  </r>
  <r>
    <x v="19"/>
    <x v="59"/>
    <x v="1"/>
    <x v="0"/>
    <x v="0"/>
    <n v="0"/>
    <n v="135.4"/>
    <n v="134"/>
    <n v="23.02"/>
    <n v="205.9"/>
    <n v="85"/>
    <n v="17.5"/>
    <n v="204"/>
    <n v="103"/>
    <n v="9.18"/>
    <n v="7.9"/>
    <n v="4"/>
    <n v="2.13"/>
    <x v="0"/>
    <x v="0"/>
    <n v="0"/>
    <n v="0"/>
    <n v="0"/>
    <x v="0"/>
    <x v="1"/>
    <x v="1"/>
  </r>
  <r>
    <x v="5"/>
    <x v="59"/>
    <x v="2"/>
    <x v="0"/>
    <x v="0"/>
    <n v="0"/>
    <n v="203.7"/>
    <n v="95"/>
    <n v="34.630000000000003"/>
    <n v="212.6"/>
    <n v="122"/>
    <n v="18.07"/>
    <n v="177.1"/>
    <n v="103"/>
    <n v="7.97"/>
    <n v="7.9"/>
    <n v="1"/>
    <n v="2.13"/>
    <x v="2"/>
    <x v="0"/>
    <n v="0"/>
    <n v="0"/>
    <n v="0"/>
    <x v="0"/>
    <x v="1"/>
    <x v="1"/>
  </r>
  <r>
    <x v="15"/>
    <x v="59"/>
    <x v="2"/>
    <x v="0"/>
    <x v="0"/>
    <n v="0"/>
    <n v="190.8"/>
    <n v="100"/>
    <n v="32.44"/>
    <n v="196"/>
    <n v="85"/>
    <n v="16.66"/>
    <n v="151.69999999999999"/>
    <n v="110"/>
    <n v="6.83"/>
    <n v="9.9"/>
    <n v="9"/>
    <n v="2.67"/>
    <x v="1"/>
    <x v="0"/>
    <n v="0"/>
    <n v="0"/>
    <n v="0"/>
    <x v="0"/>
    <x v="1"/>
    <x v="0"/>
  </r>
  <r>
    <x v="48"/>
    <x v="59"/>
    <x v="2"/>
    <x v="0"/>
    <x v="0"/>
    <n v="0"/>
    <n v="203.2"/>
    <n v="99"/>
    <n v="34.54"/>
    <n v="235.8"/>
    <n v="131"/>
    <n v="20.04"/>
    <n v="224.9"/>
    <n v="112"/>
    <n v="10.119999999999999"/>
    <n v="15.1"/>
    <n v="6"/>
    <n v="4.08"/>
    <x v="3"/>
    <x v="0"/>
    <n v="0"/>
    <n v="0"/>
    <n v="0"/>
    <x v="0"/>
    <x v="0"/>
    <x v="1"/>
  </r>
  <r>
    <x v="23"/>
    <x v="59"/>
    <x v="0"/>
    <x v="0"/>
    <x v="0"/>
    <n v="0"/>
    <n v="145"/>
    <n v="133"/>
    <n v="24.65"/>
    <n v="209.1"/>
    <n v="92"/>
    <n v="17.77"/>
    <n v="328.5"/>
    <n v="112"/>
    <n v="14.78"/>
    <n v="14.6"/>
    <n v="2"/>
    <n v="3.94"/>
    <x v="0"/>
    <x v="0"/>
    <n v="0"/>
    <n v="0"/>
    <n v="0"/>
    <x v="0"/>
    <x v="0"/>
    <x v="1"/>
  </r>
  <r>
    <x v="11"/>
    <x v="59"/>
    <x v="0"/>
    <x v="0"/>
    <x v="0"/>
    <n v="0"/>
    <n v="197"/>
    <n v="130"/>
    <n v="33.49"/>
    <n v="219.2"/>
    <n v="105"/>
    <n v="18.63"/>
    <n v="102.8"/>
    <n v="113"/>
    <n v="4.63"/>
    <n v="12.6"/>
    <n v="4"/>
    <n v="3.4"/>
    <x v="0"/>
    <x v="0"/>
    <n v="0"/>
    <n v="0"/>
    <n v="0"/>
    <x v="0"/>
    <x v="0"/>
    <x v="1"/>
  </r>
  <r>
    <x v="5"/>
    <x v="59"/>
    <x v="0"/>
    <x v="0"/>
    <x v="0"/>
    <n v="0"/>
    <n v="207.8"/>
    <n v="109"/>
    <n v="35.33"/>
    <n v="123.5"/>
    <n v="112"/>
    <n v="10.5"/>
    <n v="291.60000000000002"/>
    <n v="115"/>
    <n v="13.12"/>
    <n v="5.7"/>
    <n v="9"/>
    <n v="1.54"/>
    <x v="1"/>
    <x v="0"/>
    <n v="0"/>
    <n v="0"/>
    <n v="0"/>
    <x v="0"/>
    <x v="1"/>
    <x v="0"/>
  </r>
  <r>
    <x v="33"/>
    <x v="59"/>
    <x v="0"/>
    <x v="1"/>
    <x v="0"/>
    <n v="0"/>
    <n v="97.2"/>
    <n v="91"/>
    <n v="16.52"/>
    <n v="243.7"/>
    <n v="93"/>
    <n v="20.71"/>
    <n v="235"/>
    <n v="116"/>
    <n v="10.58"/>
    <n v="10.1"/>
    <n v="2"/>
    <n v="2.73"/>
    <x v="0"/>
    <x v="1"/>
    <n v="1"/>
    <n v="1"/>
    <n v="0"/>
    <x v="0"/>
    <x v="1"/>
    <x v="1"/>
  </r>
  <r>
    <x v="31"/>
    <x v="59"/>
    <x v="0"/>
    <x v="1"/>
    <x v="1"/>
    <n v="45"/>
    <n v="135.6"/>
    <n v="101"/>
    <n v="23.05"/>
    <n v="94.9"/>
    <n v="73"/>
    <n v="8.07"/>
    <n v="154"/>
    <n v="118"/>
    <n v="6.93"/>
    <n v="9.8000000000000007"/>
    <n v="3"/>
    <n v="2.65"/>
    <x v="4"/>
    <x v="1"/>
    <n v="1"/>
    <n v="1"/>
    <n v="1"/>
    <x v="0"/>
    <x v="1"/>
    <x v="0"/>
  </r>
  <r>
    <x v="37"/>
    <x v="59"/>
    <x v="0"/>
    <x v="1"/>
    <x v="0"/>
    <n v="0"/>
    <n v="183"/>
    <n v="110"/>
    <n v="31.11"/>
    <n v="206.7"/>
    <n v="93"/>
    <n v="17.57"/>
    <n v="203.8"/>
    <n v="119"/>
    <n v="9.17"/>
    <n v="11.1"/>
    <n v="6"/>
    <n v="3"/>
    <x v="0"/>
    <x v="0"/>
    <n v="0"/>
    <n v="1"/>
    <n v="0"/>
    <x v="0"/>
    <x v="0"/>
    <x v="1"/>
  </r>
  <r>
    <x v="18"/>
    <x v="59"/>
    <x v="1"/>
    <x v="0"/>
    <x v="0"/>
    <n v="0"/>
    <n v="220.6"/>
    <n v="57"/>
    <n v="37.5"/>
    <n v="211.1"/>
    <n v="115"/>
    <n v="17.940000000000001"/>
    <n v="249"/>
    <n v="129"/>
    <n v="11.21"/>
    <n v="6.8"/>
    <n v="3"/>
    <n v="1.84"/>
    <x v="0"/>
    <x v="0"/>
    <n v="0"/>
    <n v="0"/>
    <n v="0"/>
    <x v="0"/>
    <x v="1"/>
    <x v="1"/>
  </r>
  <r>
    <x v="50"/>
    <x v="59"/>
    <x v="0"/>
    <x v="0"/>
    <x v="0"/>
    <n v="0"/>
    <n v="193.9"/>
    <n v="118"/>
    <n v="32.96"/>
    <n v="85"/>
    <n v="110"/>
    <n v="7.23"/>
    <n v="210.1"/>
    <n v="134"/>
    <n v="9.4499999999999993"/>
    <n v="13.2"/>
    <n v="8"/>
    <n v="3.56"/>
    <x v="2"/>
    <x v="0"/>
    <n v="0"/>
    <n v="0"/>
    <n v="0"/>
    <x v="0"/>
    <x v="0"/>
    <x v="0"/>
  </r>
  <r>
    <x v="29"/>
    <x v="59"/>
    <x v="0"/>
    <x v="1"/>
    <x v="0"/>
    <n v="0"/>
    <n v="205.9"/>
    <n v="97"/>
    <n v="35"/>
    <n v="277.39999999999998"/>
    <n v="117"/>
    <n v="23.58"/>
    <n v="202"/>
    <n v="139"/>
    <n v="9.09"/>
    <n v="11"/>
    <n v="2"/>
    <n v="2.97"/>
    <x v="1"/>
    <x v="1"/>
    <n v="1"/>
    <n v="1"/>
    <n v="0"/>
    <x v="0"/>
    <x v="0"/>
    <x v="1"/>
  </r>
  <r>
    <x v="8"/>
    <x v="59"/>
    <x v="2"/>
    <x v="0"/>
    <x v="0"/>
    <n v="0"/>
    <n v="230.7"/>
    <n v="66"/>
    <n v="39.22"/>
    <n v="165.4"/>
    <n v="65"/>
    <n v="14.06"/>
    <n v="309.10000000000002"/>
    <n v="139"/>
    <n v="13.91"/>
    <n v="13.3"/>
    <n v="10"/>
    <n v="3.59"/>
    <x v="0"/>
    <x v="0"/>
    <n v="0"/>
    <n v="0"/>
    <n v="0"/>
    <x v="0"/>
    <x v="0"/>
    <x v="0"/>
  </r>
  <r>
    <x v="16"/>
    <x v="59"/>
    <x v="1"/>
    <x v="0"/>
    <x v="0"/>
    <n v="0"/>
    <n v="162.80000000000001"/>
    <n v="117"/>
    <n v="27.68"/>
    <n v="163.19999999999999"/>
    <n v="121"/>
    <n v="13.87"/>
    <n v="242.4"/>
    <n v="140"/>
    <n v="10.91"/>
    <n v="14.2"/>
    <n v="2"/>
    <n v="3.83"/>
    <x v="0"/>
    <x v="0"/>
    <n v="0"/>
    <n v="0"/>
    <n v="0"/>
    <x v="0"/>
    <x v="0"/>
    <x v="0"/>
  </r>
  <r>
    <x v="28"/>
    <x v="60"/>
    <x v="0"/>
    <x v="0"/>
    <x v="1"/>
    <n v="28"/>
    <n v="239.9"/>
    <n v="110"/>
    <n v="40.78"/>
    <n v="218.9"/>
    <n v="87"/>
    <n v="18.61"/>
    <n v="166"/>
    <n v="46"/>
    <n v="7.47"/>
    <n v="12.1"/>
    <n v="4"/>
    <n v="3.27"/>
    <x v="0"/>
    <x v="0"/>
    <n v="0"/>
    <n v="0"/>
    <n v="1"/>
    <x v="0"/>
    <x v="0"/>
    <x v="1"/>
  </r>
  <r>
    <x v="45"/>
    <x v="60"/>
    <x v="1"/>
    <x v="0"/>
    <x v="1"/>
    <n v="31"/>
    <n v="288.7"/>
    <n v="101"/>
    <n v="49.08"/>
    <n v="203.8"/>
    <n v="102"/>
    <n v="17.32"/>
    <n v="203.2"/>
    <n v="49"/>
    <n v="9.14"/>
    <n v="8.6"/>
    <n v="3"/>
    <n v="2.3199999999999998"/>
    <x v="1"/>
    <x v="0"/>
    <n v="0"/>
    <n v="0"/>
    <n v="1"/>
    <x v="0"/>
    <x v="1"/>
    <x v="1"/>
  </r>
  <r>
    <x v="15"/>
    <x v="60"/>
    <x v="0"/>
    <x v="0"/>
    <x v="0"/>
    <n v="0"/>
    <n v="260"/>
    <n v="123"/>
    <n v="44.2"/>
    <n v="210.5"/>
    <n v="127"/>
    <n v="17.89"/>
    <n v="234.7"/>
    <n v="70"/>
    <n v="10.56"/>
    <n v="9"/>
    <n v="3"/>
    <n v="2.4300000000000002"/>
    <x v="0"/>
    <x v="1"/>
    <n v="1"/>
    <n v="0"/>
    <n v="0"/>
    <x v="0"/>
    <x v="1"/>
    <x v="1"/>
  </r>
  <r>
    <x v="43"/>
    <x v="60"/>
    <x v="1"/>
    <x v="0"/>
    <x v="0"/>
    <n v="0"/>
    <n v="208.4"/>
    <n v="102"/>
    <n v="35.43"/>
    <n v="326.10000000000002"/>
    <n v="96"/>
    <n v="27.72"/>
    <n v="201.9"/>
    <n v="73"/>
    <n v="9.09"/>
    <n v="10.1"/>
    <n v="8"/>
    <n v="2.73"/>
    <x v="0"/>
    <x v="1"/>
    <n v="1"/>
    <n v="0"/>
    <n v="0"/>
    <x v="0"/>
    <x v="1"/>
    <x v="1"/>
  </r>
  <r>
    <x v="13"/>
    <x v="60"/>
    <x v="1"/>
    <x v="0"/>
    <x v="0"/>
    <n v="0"/>
    <n v="140.80000000000001"/>
    <n v="126"/>
    <n v="23.94"/>
    <n v="212.5"/>
    <n v="115"/>
    <n v="18.059999999999999"/>
    <n v="141.69999999999999"/>
    <n v="79"/>
    <n v="6.38"/>
    <n v="6.4"/>
    <n v="5"/>
    <n v="1.73"/>
    <x v="4"/>
    <x v="1"/>
    <n v="1"/>
    <n v="0"/>
    <n v="0"/>
    <x v="0"/>
    <x v="1"/>
    <x v="1"/>
  </r>
  <r>
    <x v="17"/>
    <x v="60"/>
    <x v="0"/>
    <x v="0"/>
    <x v="0"/>
    <n v="0"/>
    <n v="234.6"/>
    <n v="126"/>
    <n v="39.880000000000003"/>
    <n v="200.7"/>
    <n v="76"/>
    <n v="17.059999999999999"/>
    <n v="171.1"/>
    <n v="81"/>
    <n v="7.7"/>
    <n v="8.1"/>
    <n v="2"/>
    <n v="2.19"/>
    <x v="1"/>
    <x v="0"/>
    <n v="0"/>
    <n v="0"/>
    <n v="0"/>
    <x v="0"/>
    <x v="1"/>
    <x v="1"/>
  </r>
  <r>
    <x v="21"/>
    <x v="60"/>
    <x v="0"/>
    <x v="0"/>
    <x v="1"/>
    <n v="36"/>
    <n v="233.9"/>
    <n v="97"/>
    <n v="39.76"/>
    <n v="175.6"/>
    <n v="133"/>
    <n v="14.93"/>
    <n v="177"/>
    <n v="83"/>
    <n v="7.97"/>
    <n v="9.5"/>
    <n v="4"/>
    <n v="2.57"/>
    <x v="0"/>
    <x v="0"/>
    <n v="0"/>
    <n v="0"/>
    <n v="1"/>
    <x v="0"/>
    <x v="1"/>
    <x v="0"/>
  </r>
  <r>
    <x v="24"/>
    <x v="60"/>
    <x v="2"/>
    <x v="0"/>
    <x v="0"/>
    <n v="0"/>
    <n v="88.1"/>
    <n v="60"/>
    <n v="14.98"/>
    <n v="129.69999999999999"/>
    <n v="108"/>
    <n v="11.02"/>
    <n v="169"/>
    <n v="87"/>
    <n v="7.61"/>
    <n v="13.3"/>
    <n v="4"/>
    <n v="3.59"/>
    <x v="3"/>
    <x v="0"/>
    <n v="0"/>
    <n v="0"/>
    <n v="0"/>
    <x v="0"/>
    <x v="0"/>
    <x v="0"/>
  </r>
  <r>
    <x v="26"/>
    <x v="60"/>
    <x v="0"/>
    <x v="0"/>
    <x v="1"/>
    <n v="20"/>
    <n v="254.4"/>
    <n v="133"/>
    <n v="43.25"/>
    <n v="161.69999999999999"/>
    <n v="96"/>
    <n v="13.74"/>
    <n v="251.4"/>
    <n v="91"/>
    <n v="11.31"/>
    <n v="10.5"/>
    <n v="4"/>
    <n v="2.84"/>
    <x v="1"/>
    <x v="0"/>
    <n v="0"/>
    <n v="0"/>
    <n v="1"/>
    <x v="0"/>
    <x v="0"/>
    <x v="0"/>
  </r>
  <r>
    <x v="21"/>
    <x v="60"/>
    <x v="0"/>
    <x v="0"/>
    <x v="0"/>
    <n v="0"/>
    <n v="197.7"/>
    <n v="118"/>
    <n v="33.61"/>
    <n v="152.19999999999999"/>
    <n v="96"/>
    <n v="12.94"/>
    <n v="221"/>
    <n v="93"/>
    <n v="9.9499999999999993"/>
    <n v="7"/>
    <n v="3"/>
    <n v="1.89"/>
    <x v="3"/>
    <x v="0"/>
    <n v="0"/>
    <n v="0"/>
    <n v="0"/>
    <x v="0"/>
    <x v="1"/>
    <x v="0"/>
  </r>
  <r>
    <x v="16"/>
    <x v="60"/>
    <x v="1"/>
    <x v="0"/>
    <x v="0"/>
    <n v="0"/>
    <n v="45"/>
    <n v="108"/>
    <n v="7.65"/>
    <n v="151.30000000000001"/>
    <n v="74"/>
    <n v="12.86"/>
    <n v="152.9"/>
    <n v="94"/>
    <n v="6.88"/>
    <n v="9.8000000000000007"/>
    <n v="6"/>
    <n v="2.65"/>
    <x v="3"/>
    <x v="0"/>
    <n v="0"/>
    <n v="0"/>
    <n v="0"/>
    <x v="0"/>
    <x v="1"/>
    <x v="0"/>
  </r>
  <r>
    <x v="46"/>
    <x v="60"/>
    <x v="2"/>
    <x v="0"/>
    <x v="0"/>
    <n v="0"/>
    <n v="7.2"/>
    <n v="97"/>
    <n v="1.22"/>
    <n v="221.8"/>
    <n v="78"/>
    <n v="18.850000000000001"/>
    <n v="174.5"/>
    <n v="94"/>
    <n v="7.85"/>
    <n v="12"/>
    <n v="4"/>
    <n v="3.24"/>
    <x v="0"/>
    <x v="0"/>
    <n v="0"/>
    <n v="0"/>
    <n v="0"/>
    <x v="0"/>
    <x v="0"/>
    <x v="1"/>
  </r>
  <r>
    <x v="50"/>
    <x v="60"/>
    <x v="0"/>
    <x v="0"/>
    <x v="0"/>
    <n v="0"/>
    <n v="217.5"/>
    <n v="116"/>
    <n v="36.979999999999997"/>
    <n v="258.5"/>
    <n v="108"/>
    <n v="21.97"/>
    <n v="210.4"/>
    <n v="99"/>
    <n v="9.4700000000000006"/>
    <n v="8.6999999999999993"/>
    <n v="3"/>
    <n v="2.35"/>
    <x v="0"/>
    <x v="0"/>
    <n v="0"/>
    <n v="0"/>
    <n v="0"/>
    <x v="0"/>
    <x v="1"/>
    <x v="1"/>
  </r>
  <r>
    <x v="43"/>
    <x v="60"/>
    <x v="0"/>
    <x v="0"/>
    <x v="1"/>
    <n v="33"/>
    <n v="270.7"/>
    <n v="53"/>
    <n v="46.02"/>
    <n v="200.7"/>
    <n v="116"/>
    <n v="17.059999999999999"/>
    <n v="201.7"/>
    <n v="102"/>
    <n v="9.08"/>
    <n v="10.9"/>
    <n v="3"/>
    <n v="2.94"/>
    <x v="2"/>
    <x v="0"/>
    <n v="0"/>
    <n v="0"/>
    <n v="1"/>
    <x v="0"/>
    <x v="0"/>
    <x v="1"/>
  </r>
  <r>
    <x v="47"/>
    <x v="60"/>
    <x v="1"/>
    <x v="0"/>
    <x v="0"/>
    <n v="0"/>
    <n v="267.10000000000002"/>
    <n v="104"/>
    <n v="45.41"/>
    <n v="180.4"/>
    <n v="131"/>
    <n v="15.33"/>
    <n v="230.6"/>
    <n v="106"/>
    <n v="10.38"/>
    <n v="17.3"/>
    <n v="4"/>
    <n v="4.67"/>
    <x v="0"/>
    <x v="1"/>
    <n v="1"/>
    <n v="0"/>
    <n v="0"/>
    <x v="0"/>
    <x v="0"/>
    <x v="0"/>
  </r>
  <r>
    <x v="43"/>
    <x v="60"/>
    <x v="0"/>
    <x v="0"/>
    <x v="0"/>
    <n v="0"/>
    <n v="188.9"/>
    <n v="105"/>
    <n v="32.11"/>
    <n v="153.6"/>
    <n v="116"/>
    <n v="13.06"/>
    <n v="213.3"/>
    <n v="106"/>
    <n v="9.6"/>
    <n v="10.199999999999999"/>
    <n v="2"/>
    <n v="2.75"/>
    <x v="3"/>
    <x v="0"/>
    <n v="0"/>
    <n v="0"/>
    <n v="0"/>
    <x v="0"/>
    <x v="1"/>
    <x v="0"/>
  </r>
  <r>
    <x v="12"/>
    <x v="60"/>
    <x v="0"/>
    <x v="1"/>
    <x v="1"/>
    <n v="29"/>
    <n v="128.19999999999999"/>
    <n v="119"/>
    <n v="21.79"/>
    <n v="171.7"/>
    <n v="83"/>
    <n v="14.59"/>
    <n v="250.9"/>
    <n v="114"/>
    <n v="11.29"/>
    <n v="11.7"/>
    <n v="6"/>
    <n v="3.16"/>
    <x v="2"/>
    <x v="0"/>
    <n v="0"/>
    <n v="1"/>
    <n v="1"/>
    <x v="0"/>
    <x v="0"/>
    <x v="0"/>
  </r>
  <r>
    <x v="45"/>
    <x v="60"/>
    <x v="1"/>
    <x v="0"/>
    <x v="1"/>
    <n v="40"/>
    <n v="105"/>
    <n v="78"/>
    <n v="17.850000000000001"/>
    <n v="180.6"/>
    <n v="100"/>
    <n v="15.35"/>
    <n v="174.1"/>
    <n v="115"/>
    <n v="7.83"/>
    <n v="10.199999999999999"/>
    <n v="2"/>
    <n v="2.75"/>
    <x v="3"/>
    <x v="1"/>
    <n v="1"/>
    <n v="0"/>
    <n v="1"/>
    <x v="0"/>
    <x v="1"/>
    <x v="0"/>
  </r>
  <r>
    <x v="34"/>
    <x v="60"/>
    <x v="0"/>
    <x v="0"/>
    <x v="0"/>
    <n v="0"/>
    <n v="197.3"/>
    <n v="67"/>
    <n v="33.54"/>
    <n v="264.5"/>
    <n v="106"/>
    <n v="22.48"/>
    <n v="210.5"/>
    <n v="116"/>
    <n v="9.4700000000000006"/>
    <n v="9"/>
    <n v="6"/>
    <n v="2.4300000000000002"/>
    <x v="0"/>
    <x v="0"/>
    <n v="0"/>
    <n v="0"/>
    <n v="0"/>
    <x v="0"/>
    <x v="1"/>
    <x v="1"/>
  </r>
  <r>
    <x v="45"/>
    <x v="60"/>
    <x v="0"/>
    <x v="0"/>
    <x v="1"/>
    <n v="31"/>
    <n v="252.1"/>
    <n v="98"/>
    <n v="42.86"/>
    <n v="215.7"/>
    <n v="149"/>
    <n v="18.329999999999998"/>
    <n v="135.69999999999999"/>
    <n v="117"/>
    <n v="6.11"/>
    <n v="5.0999999999999996"/>
    <n v="4"/>
    <n v="1.38"/>
    <x v="3"/>
    <x v="0"/>
    <n v="0"/>
    <n v="0"/>
    <n v="1"/>
    <x v="0"/>
    <x v="1"/>
    <x v="1"/>
  </r>
  <r>
    <x v="12"/>
    <x v="60"/>
    <x v="1"/>
    <x v="0"/>
    <x v="1"/>
    <n v="25"/>
    <n v="163.69999999999999"/>
    <n v="78"/>
    <n v="27.83"/>
    <n v="113.2"/>
    <n v="112"/>
    <n v="9.6199999999999992"/>
    <n v="134.1"/>
    <n v="118"/>
    <n v="6.03"/>
    <n v="9.9"/>
    <n v="3"/>
    <n v="2.67"/>
    <x v="2"/>
    <x v="0"/>
    <n v="0"/>
    <n v="0"/>
    <n v="1"/>
    <x v="0"/>
    <x v="1"/>
    <x v="0"/>
  </r>
  <r>
    <x v="5"/>
    <x v="60"/>
    <x v="0"/>
    <x v="0"/>
    <x v="0"/>
    <n v="0"/>
    <n v="234.2"/>
    <n v="76"/>
    <n v="39.81"/>
    <n v="216.7"/>
    <n v="108"/>
    <n v="18.420000000000002"/>
    <n v="130.6"/>
    <n v="122"/>
    <n v="5.88"/>
    <n v="13.9"/>
    <n v="2"/>
    <n v="3.75"/>
    <x v="0"/>
    <x v="0"/>
    <n v="0"/>
    <n v="0"/>
    <n v="0"/>
    <x v="0"/>
    <x v="0"/>
    <x v="1"/>
  </r>
  <r>
    <x v="0"/>
    <x v="60"/>
    <x v="2"/>
    <x v="0"/>
    <x v="1"/>
    <n v="27"/>
    <n v="187.5"/>
    <n v="124"/>
    <n v="31.88"/>
    <n v="146.6"/>
    <n v="103"/>
    <n v="12.46"/>
    <n v="225.7"/>
    <n v="129"/>
    <n v="10.16"/>
    <n v="6.4"/>
    <n v="6"/>
    <n v="1.73"/>
    <x v="4"/>
    <x v="1"/>
    <n v="1"/>
    <n v="0"/>
    <n v="1"/>
    <x v="0"/>
    <x v="1"/>
    <x v="0"/>
  </r>
  <r>
    <x v="49"/>
    <x v="60"/>
    <x v="0"/>
    <x v="0"/>
    <x v="1"/>
    <n v="15"/>
    <n v="252.4"/>
    <n v="106"/>
    <n v="42.91"/>
    <n v="187.8"/>
    <n v="69"/>
    <n v="15.96"/>
    <n v="259.60000000000002"/>
    <n v="137"/>
    <n v="11.68"/>
    <n v="10"/>
    <n v="3"/>
    <n v="2.7"/>
    <x v="3"/>
    <x v="0"/>
    <n v="0"/>
    <n v="0"/>
    <n v="1"/>
    <x v="0"/>
    <x v="1"/>
    <x v="0"/>
  </r>
  <r>
    <x v="2"/>
    <x v="60"/>
    <x v="0"/>
    <x v="0"/>
    <x v="1"/>
    <n v="38"/>
    <n v="139.80000000000001"/>
    <n v="108"/>
    <n v="23.77"/>
    <n v="58.3"/>
    <n v="120"/>
    <n v="4.96"/>
    <n v="203.4"/>
    <n v="160"/>
    <n v="9.15"/>
    <n v="9.6999999999999993"/>
    <n v="1"/>
    <n v="2.62"/>
    <x v="2"/>
    <x v="0"/>
    <n v="0"/>
    <n v="0"/>
    <n v="1"/>
    <x v="0"/>
    <x v="1"/>
    <x v="0"/>
  </r>
  <r>
    <x v="25"/>
    <x v="61"/>
    <x v="1"/>
    <x v="0"/>
    <x v="1"/>
    <n v="42"/>
    <n v="137.30000000000001"/>
    <n v="95"/>
    <n v="23.34"/>
    <n v="184.2"/>
    <n v="94"/>
    <n v="15.66"/>
    <n v="231.4"/>
    <n v="70"/>
    <n v="10.41"/>
    <n v="10.199999999999999"/>
    <n v="3"/>
    <n v="2.75"/>
    <x v="1"/>
    <x v="0"/>
    <n v="0"/>
    <n v="0"/>
    <n v="1"/>
    <x v="0"/>
    <x v="1"/>
    <x v="0"/>
  </r>
  <r>
    <x v="15"/>
    <x v="61"/>
    <x v="1"/>
    <x v="0"/>
    <x v="0"/>
    <n v="0"/>
    <n v="321.10000000000002"/>
    <n v="105"/>
    <n v="54.59"/>
    <n v="265.5"/>
    <n v="122"/>
    <n v="22.57"/>
    <n v="180.5"/>
    <n v="72"/>
    <n v="8.1199999999999992"/>
    <n v="11.5"/>
    <n v="2"/>
    <n v="3.11"/>
    <x v="4"/>
    <x v="1"/>
    <n v="1"/>
    <n v="0"/>
    <n v="0"/>
    <x v="0"/>
    <x v="0"/>
    <x v="1"/>
  </r>
  <r>
    <x v="7"/>
    <x v="61"/>
    <x v="0"/>
    <x v="0"/>
    <x v="0"/>
    <n v="0"/>
    <n v="116.5"/>
    <n v="77"/>
    <n v="19.809999999999999"/>
    <n v="186.1"/>
    <n v="111"/>
    <n v="15.82"/>
    <n v="180.6"/>
    <n v="72"/>
    <n v="8.1300000000000008"/>
    <n v="16.100000000000001"/>
    <n v="2"/>
    <n v="4.3499999999999996"/>
    <x v="2"/>
    <x v="0"/>
    <n v="0"/>
    <n v="0"/>
    <n v="0"/>
    <x v="0"/>
    <x v="0"/>
    <x v="0"/>
  </r>
  <r>
    <x v="27"/>
    <x v="61"/>
    <x v="0"/>
    <x v="0"/>
    <x v="0"/>
    <n v="0"/>
    <n v="281"/>
    <n v="66"/>
    <n v="47.77"/>
    <n v="160.6"/>
    <n v="108"/>
    <n v="13.65"/>
    <n v="77.900000000000006"/>
    <n v="74"/>
    <n v="3.51"/>
    <n v="0"/>
    <n v="0"/>
    <n v="0"/>
    <x v="0"/>
    <x v="0"/>
    <n v="0"/>
    <n v="0"/>
    <n v="0"/>
    <x v="0"/>
    <x v="1"/>
    <x v="0"/>
  </r>
  <r>
    <x v="29"/>
    <x v="61"/>
    <x v="0"/>
    <x v="1"/>
    <x v="0"/>
    <n v="0"/>
    <n v="180.9"/>
    <n v="121"/>
    <n v="30.75"/>
    <n v="134.30000000000001"/>
    <n v="107"/>
    <n v="11.42"/>
    <n v="179.3"/>
    <n v="74"/>
    <n v="8.07"/>
    <n v="8.6"/>
    <n v="2"/>
    <n v="2.3199999999999998"/>
    <x v="3"/>
    <x v="1"/>
    <n v="1"/>
    <n v="1"/>
    <n v="0"/>
    <x v="0"/>
    <x v="1"/>
    <x v="0"/>
  </r>
  <r>
    <x v="34"/>
    <x v="61"/>
    <x v="0"/>
    <x v="0"/>
    <x v="0"/>
    <n v="0"/>
    <n v="248.7"/>
    <n v="109"/>
    <n v="42.28"/>
    <n v="220"/>
    <n v="118"/>
    <n v="18.7"/>
    <n v="265.7"/>
    <n v="78"/>
    <n v="11.96"/>
    <n v="13.2"/>
    <n v="2"/>
    <n v="3.56"/>
    <x v="0"/>
    <x v="1"/>
    <n v="1"/>
    <n v="0"/>
    <n v="0"/>
    <x v="0"/>
    <x v="0"/>
    <x v="1"/>
  </r>
  <r>
    <x v="43"/>
    <x v="61"/>
    <x v="1"/>
    <x v="0"/>
    <x v="0"/>
    <n v="0"/>
    <n v="119.3"/>
    <n v="94"/>
    <n v="20.28"/>
    <n v="224"/>
    <n v="81"/>
    <n v="19.04"/>
    <n v="156.69999999999999"/>
    <n v="78"/>
    <n v="7.05"/>
    <n v="12.1"/>
    <n v="6"/>
    <n v="3.27"/>
    <x v="5"/>
    <x v="1"/>
    <n v="1"/>
    <n v="0"/>
    <n v="0"/>
    <x v="0"/>
    <x v="0"/>
    <x v="1"/>
  </r>
  <r>
    <x v="27"/>
    <x v="61"/>
    <x v="0"/>
    <x v="0"/>
    <x v="0"/>
    <n v="0"/>
    <n v="86.3"/>
    <n v="84"/>
    <n v="14.67"/>
    <n v="238.7"/>
    <n v="99"/>
    <n v="20.29"/>
    <n v="238.4"/>
    <n v="79"/>
    <n v="10.73"/>
    <n v="12.5"/>
    <n v="1"/>
    <n v="3.38"/>
    <x v="3"/>
    <x v="0"/>
    <n v="0"/>
    <n v="0"/>
    <n v="0"/>
    <x v="0"/>
    <x v="0"/>
    <x v="1"/>
  </r>
  <r>
    <x v="43"/>
    <x v="61"/>
    <x v="0"/>
    <x v="0"/>
    <x v="0"/>
    <n v="0"/>
    <n v="98.9"/>
    <n v="103"/>
    <n v="16.809999999999999"/>
    <n v="135.4"/>
    <n v="122"/>
    <n v="11.51"/>
    <n v="236.6"/>
    <n v="82"/>
    <n v="10.65"/>
    <n v="12.2"/>
    <n v="1"/>
    <n v="3.29"/>
    <x v="0"/>
    <x v="0"/>
    <n v="0"/>
    <n v="0"/>
    <n v="0"/>
    <x v="0"/>
    <x v="0"/>
    <x v="0"/>
  </r>
  <r>
    <x v="48"/>
    <x v="61"/>
    <x v="2"/>
    <x v="0"/>
    <x v="0"/>
    <n v="0"/>
    <n v="196.2"/>
    <n v="107"/>
    <n v="33.35"/>
    <n v="103.9"/>
    <n v="104"/>
    <n v="8.83"/>
    <n v="203.8"/>
    <n v="88"/>
    <n v="9.17"/>
    <n v="13.2"/>
    <n v="4"/>
    <n v="3.56"/>
    <x v="0"/>
    <x v="0"/>
    <n v="0"/>
    <n v="0"/>
    <n v="0"/>
    <x v="0"/>
    <x v="0"/>
    <x v="0"/>
  </r>
  <r>
    <x v="22"/>
    <x v="61"/>
    <x v="1"/>
    <x v="0"/>
    <x v="0"/>
    <n v="0"/>
    <n v="172.8"/>
    <n v="101"/>
    <n v="29.38"/>
    <n v="204.8"/>
    <n v="97"/>
    <n v="17.41"/>
    <n v="240.8"/>
    <n v="90"/>
    <n v="10.84"/>
    <n v="9.1"/>
    <n v="8"/>
    <n v="2.46"/>
    <x v="3"/>
    <x v="0"/>
    <n v="0"/>
    <n v="0"/>
    <n v="0"/>
    <x v="0"/>
    <x v="1"/>
    <x v="1"/>
  </r>
  <r>
    <x v="10"/>
    <x v="61"/>
    <x v="1"/>
    <x v="0"/>
    <x v="0"/>
    <n v="0"/>
    <n v="128.69999999999999"/>
    <n v="111"/>
    <n v="21.88"/>
    <n v="169.5"/>
    <n v="104"/>
    <n v="14.41"/>
    <n v="193.6"/>
    <n v="97"/>
    <n v="8.7100000000000009"/>
    <n v="10.3"/>
    <n v="5"/>
    <n v="2.78"/>
    <x v="0"/>
    <x v="0"/>
    <n v="0"/>
    <n v="0"/>
    <n v="0"/>
    <x v="0"/>
    <x v="0"/>
    <x v="0"/>
  </r>
  <r>
    <x v="4"/>
    <x v="61"/>
    <x v="0"/>
    <x v="0"/>
    <x v="0"/>
    <n v="0"/>
    <n v="245.3"/>
    <n v="91"/>
    <n v="41.7"/>
    <n v="122.9"/>
    <n v="130"/>
    <n v="10.45"/>
    <n v="228.4"/>
    <n v="102"/>
    <n v="10.28"/>
    <n v="8.5"/>
    <n v="4"/>
    <n v="2.2999999999999998"/>
    <x v="4"/>
    <x v="0"/>
    <n v="0"/>
    <n v="0"/>
    <n v="0"/>
    <x v="0"/>
    <x v="1"/>
    <x v="0"/>
  </r>
  <r>
    <x v="34"/>
    <x v="61"/>
    <x v="2"/>
    <x v="0"/>
    <x v="1"/>
    <n v="33"/>
    <n v="186.4"/>
    <n v="84"/>
    <n v="31.69"/>
    <n v="201"/>
    <n v="136"/>
    <n v="17.09"/>
    <n v="286.7"/>
    <n v="103"/>
    <n v="12.9"/>
    <n v="11.1"/>
    <n v="3"/>
    <n v="3"/>
    <x v="3"/>
    <x v="1"/>
    <n v="1"/>
    <n v="0"/>
    <n v="1"/>
    <x v="0"/>
    <x v="0"/>
    <x v="1"/>
  </r>
  <r>
    <x v="7"/>
    <x v="61"/>
    <x v="0"/>
    <x v="0"/>
    <x v="0"/>
    <n v="0"/>
    <n v="238.9"/>
    <n v="102"/>
    <n v="40.61"/>
    <n v="161.4"/>
    <n v="115"/>
    <n v="13.72"/>
    <n v="248.5"/>
    <n v="103"/>
    <n v="11.18"/>
    <n v="13.4"/>
    <n v="4"/>
    <n v="3.62"/>
    <x v="1"/>
    <x v="0"/>
    <n v="0"/>
    <n v="0"/>
    <n v="0"/>
    <x v="0"/>
    <x v="0"/>
    <x v="0"/>
  </r>
  <r>
    <x v="10"/>
    <x v="61"/>
    <x v="0"/>
    <x v="0"/>
    <x v="0"/>
    <n v="0"/>
    <n v="189.5"/>
    <n v="122"/>
    <n v="32.22"/>
    <n v="103.8"/>
    <n v="95"/>
    <n v="8.82"/>
    <n v="180.6"/>
    <n v="106"/>
    <n v="8.1300000000000008"/>
    <n v="10.8"/>
    <n v="5"/>
    <n v="2.92"/>
    <x v="3"/>
    <x v="0"/>
    <n v="0"/>
    <n v="0"/>
    <n v="0"/>
    <x v="0"/>
    <x v="0"/>
    <x v="0"/>
  </r>
  <r>
    <x v="48"/>
    <x v="61"/>
    <x v="2"/>
    <x v="0"/>
    <x v="0"/>
    <n v="0"/>
    <n v="159.9"/>
    <n v="100"/>
    <n v="27.18"/>
    <n v="172.2"/>
    <n v="99"/>
    <n v="14.64"/>
    <n v="263.2"/>
    <n v="109"/>
    <n v="11.84"/>
    <n v="5.6"/>
    <n v="4"/>
    <n v="1.51"/>
    <x v="0"/>
    <x v="0"/>
    <n v="0"/>
    <n v="0"/>
    <n v="0"/>
    <x v="0"/>
    <x v="1"/>
    <x v="0"/>
  </r>
  <r>
    <x v="7"/>
    <x v="61"/>
    <x v="0"/>
    <x v="0"/>
    <x v="0"/>
    <n v="0"/>
    <n v="172.4"/>
    <n v="132"/>
    <n v="29.31"/>
    <n v="230.5"/>
    <n v="100"/>
    <n v="19.59"/>
    <n v="228.2"/>
    <n v="109"/>
    <n v="10.27"/>
    <n v="11"/>
    <n v="5"/>
    <n v="2.97"/>
    <x v="1"/>
    <x v="0"/>
    <n v="0"/>
    <n v="0"/>
    <n v="0"/>
    <x v="0"/>
    <x v="0"/>
    <x v="1"/>
  </r>
  <r>
    <x v="34"/>
    <x v="61"/>
    <x v="0"/>
    <x v="0"/>
    <x v="0"/>
    <n v="0"/>
    <n v="147.1"/>
    <n v="91"/>
    <n v="25.01"/>
    <n v="190.4"/>
    <n v="107"/>
    <n v="16.18"/>
    <n v="195.2"/>
    <n v="115"/>
    <n v="8.7799999999999994"/>
    <n v="12.2"/>
    <n v="3"/>
    <n v="3.29"/>
    <x v="1"/>
    <x v="0"/>
    <n v="0"/>
    <n v="0"/>
    <n v="0"/>
    <x v="0"/>
    <x v="0"/>
    <x v="0"/>
  </r>
  <r>
    <x v="8"/>
    <x v="61"/>
    <x v="1"/>
    <x v="0"/>
    <x v="0"/>
    <n v="0"/>
    <n v="182.3"/>
    <n v="101"/>
    <n v="30.99"/>
    <n v="328.2"/>
    <n v="93"/>
    <n v="27.9"/>
    <n v="245"/>
    <n v="131"/>
    <n v="11.03"/>
    <n v="11.2"/>
    <n v="1"/>
    <n v="3.02"/>
    <x v="3"/>
    <x v="0"/>
    <n v="0"/>
    <n v="0"/>
    <n v="0"/>
    <x v="0"/>
    <x v="0"/>
    <x v="1"/>
  </r>
  <r>
    <x v="23"/>
    <x v="62"/>
    <x v="0"/>
    <x v="0"/>
    <x v="1"/>
    <n v="33"/>
    <n v="184.2"/>
    <n v="111"/>
    <n v="31.31"/>
    <n v="312.60000000000002"/>
    <n v="89"/>
    <n v="26.57"/>
    <n v="264"/>
    <n v="55"/>
    <n v="11.88"/>
    <n v="12.2"/>
    <n v="4"/>
    <n v="3.29"/>
    <x v="0"/>
    <x v="0"/>
    <n v="0"/>
    <n v="0"/>
    <n v="1"/>
    <x v="0"/>
    <x v="0"/>
    <x v="1"/>
  </r>
  <r>
    <x v="3"/>
    <x v="62"/>
    <x v="0"/>
    <x v="1"/>
    <x v="0"/>
    <n v="0"/>
    <n v="62.9"/>
    <n v="112"/>
    <n v="10.69"/>
    <n v="202.9"/>
    <n v="111"/>
    <n v="17.25"/>
    <n v="259"/>
    <n v="58"/>
    <n v="11.66"/>
    <n v="8.9"/>
    <n v="8"/>
    <n v="2.4"/>
    <x v="0"/>
    <x v="0"/>
    <n v="0"/>
    <n v="1"/>
    <n v="0"/>
    <x v="0"/>
    <x v="1"/>
    <x v="1"/>
  </r>
  <r>
    <x v="23"/>
    <x v="62"/>
    <x v="0"/>
    <x v="0"/>
    <x v="0"/>
    <n v="0"/>
    <n v="162.5"/>
    <n v="86"/>
    <n v="27.63"/>
    <n v="165.4"/>
    <n v="112"/>
    <n v="14.06"/>
    <n v="163.69999999999999"/>
    <n v="67"/>
    <n v="7.37"/>
    <n v="13.4"/>
    <n v="6"/>
    <n v="3.62"/>
    <x v="4"/>
    <x v="1"/>
    <n v="1"/>
    <n v="0"/>
    <n v="0"/>
    <x v="0"/>
    <x v="0"/>
    <x v="0"/>
  </r>
  <r>
    <x v="27"/>
    <x v="62"/>
    <x v="2"/>
    <x v="0"/>
    <x v="1"/>
    <n v="13"/>
    <n v="214.2"/>
    <n v="61"/>
    <n v="36.409999999999997"/>
    <n v="181.2"/>
    <n v="88"/>
    <n v="15.4"/>
    <n v="174"/>
    <n v="68"/>
    <n v="7.83"/>
    <n v="10.3"/>
    <n v="2"/>
    <n v="2.78"/>
    <x v="1"/>
    <x v="0"/>
    <n v="0"/>
    <n v="0"/>
    <n v="1"/>
    <x v="0"/>
    <x v="0"/>
    <x v="0"/>
  </r>
  <r>
    <x v="29"/>
    <x v="62"/>
    <x v="1"/>
    <x v="0"/>
    <x v="0"/>
    <n v="0"/>
    <n v="149.30000000000001"/>
    <n v="104"/>
    <n v="25.38"/>
    <n v="273.60000000000002"/>
    <n v="75"/>
    <n v="23.26"/>
    <n v="206.6"/>
    <n v="72"/>
    <n v="9.3000000000000007"/>
    <n v="9.1"/>
    <n v="4"/>
    <n v="2.46"/>
    <x v="1"/>
    <x v="0"/>
    <n v="0"/>
    <n v="0"/>
    <n v="0"/>
    <x v="0"/>
    <x v="1"/>
    <x v="1"/>
  </r>
  <r>
    <x v="3"/>
    <x v="62"/>
    <x v="0"/>
    <x v="0"/>
    <x v="0"/>
    <n v="0"/>
    <n v="180.5"/>
    <n v="126"/>
    <n v="30.69"/>
    <n v="230"/>
    <n v="98"/>
    <n v="19.55"/>
    <n v="232.5"/>
    <n v="73"/>
    <n v="10.46"/>
    <n v="10.6"/>
    <n v="3"/>
    <n v="2.86"/>
    <x v="1"/>
    <x v="0"/>
    <n v="0"/>
    <n v="0"/>
    <n v="0"/>
    <x v="0"/>
    <x v="0"/>
    <x v="1"/>
  </r>
  <r>
    <x v="7"/>
    <x v="62"/>
    <x v="0"/>
    <x v="0"/>
    <x v="0"/>
    <n v="0"/>
    <n v="120.1"/>
    <n v="103"/>
    <n v="20.420000000000002"/>
    <n v="179.2"/>
    <n v="132"/>
    <n v="15.23"/>
    <n v="127.3"/>
    <n v="82"/>
    <n v="5.73"/>
    <n v="6.3"/>
    <n v="4"/>
    <n v="1.7"/>
    <x v="0"/>
    <x v="0"/>
    <n v="0"/>
    <n v="0"/>
    <n v="0"/>
    <x v="0"/>
    <x v="1"/>
    <x v="0"/>
  </r>
  <r>
    <x v="8"/>
    <x v="62"/>
    <x v="1"/>
    <x v="0"/>
    <x v="0"/>
    <n v="0"/>
    <n v="117.1"/>
    <n v="118"/>
    <n v="19.91"/>
    <n v="249.6"/>
    <n v="90"/>
    <n v="21.22"/>
    <n v="162.19999999999999"/>
    <n v="84"/>
    <n v="7.3"/>
    <n v="11.1"/>
    <n v="4"/>
    <n v="3"/>
    <x v="2"/>
    <x v="0"/>
    <n v="0"/>
    <n v="0"/>
    <n v="0"/>
    <x v="0"/>
    <x v="0"/>
    <x v="1"/>
  </r>
  <r>
    <x v="6"/>
    <x v="62"/>
    <x v="2"/>
    <x v="0"/>
    <x v="0"/>
    <n v="0"/>
    <n v="153.5"/>
    <n v="81"/>
    <n v="26.1"/>
    <n v="287.3"/>
    <n v="115"/>
    <n v="24.42"/>
    <n v="230.2"/>
    <n v="85"/>
    <n v="10.36"/>
    <n v="6.5"/>
    <n v="5"/>
    <n v="1.76"/>
    <x v="3"/>
    <x v="0"/>
    <n v="0"/>
    <n v="0"/>
    <n v="0"/>
    <x v="0"/>
    <x v="1"/>
    <x v="1"/>
  </r>
  <r>
    <x v="25"/>
    <x v="62"/>
    <x v="0"/>
    <x v="0"/>
    <x v="0"/>
    <n v="0"/>
    <n v="58.9"/>
    <n v="125"/>
    <n v="10.01"/>
    <n v="169.6"/>
    <n v="59"/>
    <n v="14.42"/>
    <n v="211.4"/>
    <n v="88"/>
    <n v="9.51"/>
    <n v="9.4"/>
    <n v="3"/>
    <n v="2.54"/>
    <x v="0"/>
    <x v="0"/>
    <n v="0"/>
    <n v="0"/>
    <n v="0"/>
    <x v="0"/>
    <x v="1"/>
    <x v="0"/>
  </r>
  <r>
    <x v="44"/>
    <x v="62"/>
    <x v="1"/>
    <x v="0"/>
    <x v="0"/>
    <n v="0"/>
    <n v="83"/>
    <n v="64"/>
    <n v="14.11"/>
    <n v="177"/>
    <n v="106"/>
    <n v="15.05"/>
    <n v="245.7"/>
    <n v="89"/>
    <n v="11.06"/>
    <n v="13"/>
    <n v="3"/>
    <n v="3.51"/>
    <x v="1"/>
    <x v="0"/>
    <n v="0"/>
    <n v="0"/>
    <n v="0"/>
    <x v="0"/>
    <x v="0"/>
    <x v="0"/>
  </r>
  <r>
    <x v="46"/>
    <x v="62"/>
    <x v="0"/>
    <x v="0"/>
    <x v="1"/>
    <n v="29"/>
    <n v="142.30000000000001"/>
    <n v="107"/>
    <n v="24.19"/>
    <n v="118.7"/>
    <n v="56"/>
    <n v="10.09"/>
    <n v="240.1"/>
    <n v="91"/>
    <n v="10.8"/>
    <n v="6.6"/>
    <n v="8"/>
    <n v="1.78"/>
    <x v="0"/>
    <x v="0"/>
    <n v="0"/>
    <n v="0"/>
    <n v="1"/>
    <x v="0"/>
    <x v="1"/>
    <x v="0"/>
  </r>
  <r>
    <x v="40"/>
    <x v="62"/>
    <x v="0"/>
    <x v="1"/>
    <x v="1"/>
    <n v="36"/>
    <n v="199"/>
    <n v="110"/>
    <n v="33.83"/>
    <n v="291.3"/>
    <n v="111"/>
    <n v="24.76"/>
    <n v="197.6"/>
    <n v="92"/>
    <n v="8.89"/>
    <n v="11"/>
    <n v="6"/>
    <n v="2.97"/>
    <x v="0"/>
    <x v="0"/>
    <n v="0"/>
    <n v="1"/>
    <n v="1"/>
    <x v="0"/>
    <x v="0"/>
    <x v="1"/>
  </r>
  <r>
    <x v="43"/>
    <x v="62"/>
    <x v="2"/>
    <x v="0"/>
    <x v="0"/>
    <n v="0"/>
    <n v="185.3"/>
    <n v="87"/>
    <n v="31.5"/>
    <n v="225.3"/>
    <n v="87"/>
    <n v="19.149999999999999"/>
    <n v="194.3"/>
    <n v="93"/>
    <n v="8.74"/>
    <n v="11.7"/>
    <n v="3"/>
    <n v="3.16"/>
    <x v="1"/>
    <x v="0"/>
    <n v="0"/>
    <n v="0"/>
    <n v="0"/>
    <x v="0"/>
    <x v="0"/>
    <x v="1"/>
  </r>
  <r>
    <x v="10"/>
    <x v="62"/>
    <x v="2"/>
    <x v="0"/>
    <x v="0"/>
    <n v="0"/>
    <n v="261.8"/>
    <n v="69"/>
    <n v="44.51"/>
    <n v="245"/>
    <n v="135"/>
    <n v="20.83"/>
    <n v="202.1"/>
    <n v="94"/>
    <n v="9.09"/>
    <n v="14.7"/>
    <n v="4"/>
    <n v="3.97"/>
    <x v="1"/>
    <x v="1"/>
    <n v="1"/>
    <n v="0"/>
    <n v="0"/>
    <x v="0"/>
    <x v="0"/>
    <x v="1"/>
  </r>
  <r>
    <x v="9"/>
    <x v="62"/>
    <x v="0"/>
    <x v="0"/>
    <x v="0"/>
    <n v="0"/>
    <n v="112.5"/>
    <n v="95"/>
    <n v="19.13"/>
    <n v="211.2"/>
    <n v="67"/>
    <n v="17.95"/>
    <n v="227.5"/>
    <n v="96"/>
    <n v="10.24"/>
    <n v="11.1"/>
    <n v="8"/>
    <n v="3"/>
    <x v="1"/>
    <x v="0"/>
    <n v="0"/>
    <n v="0"/>
    <n v="0"/>
    <x v="0"/>
    <x v="0"/>
    <x v="1"/>
  </r>
  <r>
    <x v="24"/>
    <x v="62"/>
    <x v="0"/>
    <x v="0"/>
    <x v="0"/>
    <n v="0"/>
    <n v="211.8"/>
    <n v="84"/>
    <n v="36.01"/>
    <n v="230.9"/>
    <n v="137"/>
    <n v="19.63"/>
    <n v="217.1"/>
    <n v="99"/>
    <n v="9.77"/>
    <n v="10.7"/>
    <n v="9"/>
    <n v="2.89"/>
    <x v="2"/>
    <x v="0"/>
    <n v="0"/>
    <n v="0"/>
    <n v="0"/>
    <x v="0"/>
    <x v="0"/>
    <x v="1"/>
  </r>
  <r>
    <x v="25"/>
    <x v="62"/>
    <x v="0"/>
    <x v="0"/>
    <x v="1"/>
    <n v="19"/>
    <n v="163"/>
    <n v="75"/>
    <n v="27.71"/>
    <n v="238.4"/>
    <n v="103"/>
    <n v="20.260000000000002"/>
    <n v="171.8"/>
    <n v="100"/>
    <n v="7.73"/>
    <n v="11.3"/>
    <n v="3"/>
    <n v="3.05"/>
    <x v="2"/>
    <x v="0"/>
    <n v="0"/>
    <n v="0"/>
    <n v="1"/>
    <x v="0"/>
    <x v="0"/>
    <x v="1"/>
  </r>
  <r>
    <x v="24"/>
    <x v="62"/>
    <x v="0"/>
    <x v="0"/>
    <x v="1"/>
    <n v="32"/>
    <n v="30.9"/>
    <n v="113"/>
    <n v="5.25"/>
    <n v="187"/>
    <n v="113"/>
    <n v="15.9"/>
    <n v="230.8"/>
    <n v="101"/>
    <n v="10.39"/>
    <n v="8.6"/>
    <n v="7"/>
    <n v="2.3199999999999998"/>
    <x v="0"/>
    <x v="0"/>
    <n v="0"/>
    <n v="0"/>
    <n v="1"/>
    <x v="0"/>
    <x v="1"/>
    <x v="0"/>
  </r>
  <r>
    <x v="27"/>
    <x v="62"/>
    <x v="2"/>
    <x v="0"/>
    <x v="1"/>
    <n v="34"/>
    <n v="152.19999999999999"/>
    <n v="119"/>
    <n v="25.87"/>
    <n v="227.1"/>
    <n v="91"/>
    <n v="19.3"/>
    <n v="195.7"/>
    <n v="103"/>
    <n v="8.81"/>
    <n v="12.3"/>
    <n v="5"/>
    <n v="3.32"/>
    <x v="0"/>
    <x v="0"/>
    <n v="0"/>
    <n v="0"/>
    <n v="1"/>
    <x v="0"/>
    <x v="0"/>
    <x v="1"/>
  </r>
  <r>
    <x v="29"/>
    <x v="62"/>
    <x v="1"/>
    <x v="0"/>
    <x v="0"/>
    <n v="0"/>
    <n v="211.7"/>
    <n v="107"/>
    <n v="35.99"/>
    <n v="271.7"/>
    <n v="77"/>
    <n v="23.09"/>
    <n v="203.3"/>
    <n v="108"/>
    <n v="9.15"/>
    <n v="7.4"/>
    <n v="7"/>
    <n v="2"/>
    <x v="1"/>
    <x v="0"/>
    <n v="0"/>
    <n v="0"/>
    <n v="0"/>
    <x v="0"/>
    <x v="1"/>
    <x v="1"/>
  </r>
  <r>
    <x v="32"/>
    <x v="62"/>
    <x v="0"/>
    <x v="0"/>
    <x v="1"/>
    <n v="26"/>
    <n v="214.2"/>
    <n v="80"/>
    <n v="36.409999999999997"/>
    <n v="253"/>
    <n v="152"/>
    <n v="21.51"/>
    <n v="156.4"/>
    <n v="109"/>
    <n v="7.04"/>
    <n v="10.3"/>
    <n v="2"/>
    <n v="2.78"/>
    <x v="3"/>
    <x v="0"/>
    <n v="0"/>
    <n v="0"/>
    <n v="1"/>
    <x v="0"/>
    <x v="0"/>
    <x v="1"/>
  </r>
  <r>
    <x v="31"/>
    <x v="62"/>
    <x v="1"/>
    <x v="0"/>
    <x v="1"/>
    <n v="25"/>
    <n v="190"/>
    <n v="137"/>
    <n v="32.299999999999997"/>
    <n v="116.6"/>
    <n v="76"/>
    <n v="9.91"/>
    <n v="141.5"/>
    <n v="110"/>
    <n v="6.37"/>
    <n v="12.2"/>
    <n v="2"/>
    <n v="3.29"/>
    <x v="0"/>
    <x v="0"/>
    <n v="0"/>
    <n v="0"/>
    <n v="1"/>
    <x v="0"/>
    <x v="0"/>
    <x v="0"/>
  </r>
  <r>
    <x v="35"/>
    <x v="62"/>
    <x v="1"/>
    <x v="0"/>
    <x v="0"/>
    <n v="0"/>
    <n v="204"/>
    <n v="119"/>
    <n v="34.68"/>
    <n v="161.69999999999999"/>
    <n v="90"/>
    <n v="13.74"/>
    <n v="202.6"/>
    <n v="113"/>
    <n v="9.1199999999999992"/>
    <n v="9.4"/>
    <n v="4"/>
    <n v="2.54"/>
    <x v="2"/>
    <x v="0"/>
    <n v="0"/>
    <n v="0"/>
    <n v="0"/>
    <x v="0"/>
    <x v="1"/>
    <x v="0"/>
  </r>
  <r>
    <x v="24"/>
    <x v="62"/>
    <x v="1"/>
    <x v="1"/>
    <x v="1"/>
    <n v="21"/>
    <n v="151.5"/>
    <n v="99"/>
    <n v="25.76"/>
    <n v="147.80000000000001"/>
    <n v="89"/>
    <n v="12.56"/>
    <n v="210.4"/>
    <n v="114"/>
    <n v="9.4700000000000006"/>
    <n v="10"/>
    <n v="4"/>
    <n v="2.7"/>
    <x v="0"/>
    <x v="0"/>
    <n v="0"/>
    <n v="1"/>
    <n v="1"/>
    <x v="0"/>
    <x v="1"/>
    <x v="0"/>
  </r>
  <r>
    <x v="50"/>
    <x v="62"/>
    <x v="0"/>
    <x v="0"/>
    <x v="0"/>
    <n v="0"/>
    <n v="278"/>
    <n v="102"/>
    <n v="47.26"/>
    <n v="266.39999999999998"/>
    <n v="114"/>
    <n v="22.64"/>
    <n v="224.1"/>
    <n v="118"/>
    <n v="10.08"/>
    <n v="13.1"/>
    <n v="4"/>
    <n v="3.54"/>
    <x v="4"/>
    <x v="1"/>
    <n v="1"/>
    <n v="0"/>
    <n v="0"/>
    <x v="0"/>
    <x v="0"/>
    <x v="1"/>
  </r>
  <r>
    <x v="10"/>
    <x v="62"/>
    <x v="0"/>
    <x v="0"/>
    <x v="0"/>
    <n v="0"/>
    <n v="147.80000000000001"/>
    <n v="95"/>
    <n v="25.13"/>
    <n v="201.4"/>
    <n v="72"/>
    <n v="17.12"/>
    <n v="154.9"/>
    <n v="118"/>
    <n v="6.97"/>
    <n v="8.6"/>
    <n v="8"/>
    <n v="2.3199999999999998"/>
    <x v="0"/>
    <x v="0"/>
    <n v="0"/>
    <n v="0"/>
    <n v="0"/>
    <x v="0"/>
    <x v="1"/>
    <x v="1"/>
  </r>
  <r>
    <x v="50"/>
    <x v="62"/>
    <x v="0"/>
    <x v="0"/>
    <x v="0"/>
    <n v="0"/>
    <n v="142.5"/>
    <n v="92"/>
    <n v="24.23"/>
    <n v="208.3"/>
    <n v="102"/>
    <n v="17.71"/>
    <n v="228.9"/>
    <n v="120"/>
    <n v="10.3"/>
    <n v="7.5"/>
    <n v="2"/>
    <n v="2.0299999999999998"/>
    <x v="3"/>
    <x v="0"/>
    <n v="0"/>
    <n v="0"/>
    <n v="0"/>
    <x v="0"/>
    <x v="1"/>
    <x v="1"/>
  </r>
  <r>
    <x v="48"/>
    <x v="62"/>
    <x v="0"/>
    <x v="0"/>
    <x v="1"/>
    <n v="32"/>
    <n v="218.9"/>
    <n v="124"/>
    <n v="37.21"/>
    <n v="214.3"/>
    <n v="125"/>
    <n v="18.22"/>
    <n v="260.3"/>
    <n v="120"/>
    <n v="11.71"/>
    <n v="12.9"/>
    <n v="3"/>
    <n v="3.48"/>
    <x v="0"/>
    <x v="0"/>
    <n v="0"/>
    <n v="0"/>
    <n v="1"/>
    <x v="0"/>
    <x v="0"/>
    <x v="1"/>
  </r>
  <r>
    <x v="10"/>
    <x v="62"/>
    <x v="2"/>
    <x v="0"/>
    <x v="0"/>
    <n v="0"/>
    <n v="132.9"/>
    <n v="122"/>
    <n v="22.59"/>
    <n v="67"/>
    <n v="62"/>
    <n v="5.7"/>
    <n v="160.4"/>
    <n v="121"/>
    <n v="7.22"/>
    <n v="9.9"/>
    <n v="2"/>
    <n v="2.67"/>
    <x v="2"/>
    <x v="0"/>
    <n v="0"/>
    <n v="0"/>
    <n v="0"/>
    <x v="0"/>
    <x v="1"/>
    <x v="0"/>
  </r>
  <r>
    <x v="15"/>
    <x v="62"/>
    <x v="0"/>
    <x v="0"/>
    <x v="1"/>
    <n v="25"/>
    <n v="230.3"/>
    <n v="82"/>
    <n v="39.15"/>
    <n v="165.6"/>
    <n v="96"/>
    <n v="14.08"/>
    <n v="227.7"/>
    <n v="125"/>
    <n v="10.25"/>
    <n v="9"/>
    <n v="2"/>
    <n v="2.4300000000000002"/>
    <x v="0"/>
    <x v="0"/>
    <n v="0"/>
    <n v="0"/>
    <n v="1"/>
    <x v="0"/>
    <x v="1"/>
    <x v="0"/>
  </r>
  <r>
    <x v="4"/>
    <x v="62"/>
    <x v="2"/>
    <x v="0"/>
    <x v="0"/>
    <n v="0"/>
    <n v="207.6"/>
    <n v="96"/>
    <n v="35.29"/>
    <n v="229"/>
    <n v="112"/>
    <n v="19.47"/>
    <n v="162.6"/>
    <n v="131"/>
    <n v="7.32"/>
    <n v="13.3"/>
    <n v="2"/>
    <n v="3.59"/>
    <x v="0"/>
    <x v="0"/>
    <n v="0"/>
    <n v="0"/>
    <n v="0"/>
    <x v="0"/>
    <x v="0"/>
    <x v="1"/>
  </r>
  <r>
    <x v="18"/>
    <x v="62"/>
    <x v="2"/>
    <x v="0"/>
    <x v="0"/>
    <n v="0"/>
    <n v="6.6"/>
    <n v="107"/>
    <n v="1.1200000000000001"/>
    <n v="359.3"/>
    <n v="142"/>
    <n v="30.54"/>
    <n v="252.5"/>
    <n v="131"/>
    <n v="11.36"/>
    <n v="5.6"/>
    <n v="3"/>
    <n v="1.51"/>
    <x v="1"/>
    <x v="0"/>
    <n v="0"/>
    <n v="0"/>
    <n v="0"/>
    <x v="0"/>
    <x v="1"/>
    <x v="1"/>
  </r>
  <r>
    <x v="14"/>
    <x v="62"/>
    <x v="2"/>
    <x v="0"/>
    <x v="1"/>
    <n v="49"/>
    <n v="214.9"/>
    <n v="86"/>
    <n v="36.53"/>
    <n v="198.2"/>
    <n v="89"/>
    <n v="16.850000000000001"/>
    <n v="170.8"/>
    <n v="139"/>
    <n v="7.69"/>
    <n v="8.1999999999999993"/>
    <n v="5"/>
    <n v="2.21"/>
    <x v="1"/>
    <x v="0"/>
    <n v="0"/>
    <n v="0"/>
    <n v="1"/>
    <x v="0"/>
    <x v="1"/>
    <x v="0"/>
  </r>
  <r>
    <x v="10"/>
    <x v="63"/>
    <x v="0"/>
    <x v="0"/>
    <x v="0"/>
    <n v="0"/>
    <n v="160.6"/>
    <n v="110"/>
    <n v="27.3"/>
    <n v="171.9"/>
    <n v="97"/>
    <n v="14.61"/>
    <n v="105.2"/>
    <n v="56"/>
    <n v="4.7300000000000004"/>
    <n v="7.3"/>
    <n v="2"/>
    <n v="1.97"/>
    <x v="1"/>
    <x v="1"/>
    <n v="1"/>
    <n v="0"/>
    <n v="0"/>
    <x v="0"/>
    <x v="1"/>
    <x v="0"/>
  </r>
  <r>
    <x v="21"/>
    <x v="63"/>
    <x v="1"/>
    <x v="0"/>
    <x v="0"/>
    <n v="0"/>
    <n v="219.6"/>
    <n v="126"/>
    <n v="37.33"/>
    <n v="303.3"/>
    <n v="100"/>
    <n v="25.78"/>
    <n v="154.5"/>
    <n v="65"/>
    <n v="6.95"/>
    <n v="9.6999999999999993"/>
    <n v="5"/>
    <n v="2.62"/>
    <x v="0"/>
    <x v="0"/>
    <n v="0"/>
    <n v="0"/>
    <n v="0"/>
    <x v="0"/>
    <x v="1"/>
    <x v="1"/>
  </r>
  <r>
    <x v="46"/>
    <x v="63"/>
    <x v="1"/>
    <x v="0"/>
    <x v="1"/>
    <n v="19"/>
    <n v="291.10000000000002"/>
    <n v="150"/>
    <n v="49.49"/>
    <n v="226.7"/>
    <n v="123"/>
    <n v="19.27"/>
    <n v="219.1"/>
    <n v="67"/>
    <n v="9.86"/>
    <n v="7.5"/>
    <n v="2"/>
    <n v="2.0299999999999998"/>
    <x v="0"/>
    <x v="0"/>
    <n v="0"/>
    <n v="0"/>
    <n v="1"/>
    <x v="0"/>
    <x v="1"/>
    <x v="1"/>
  </r>
  <r>
    <x v="10"/>
    <x v="63"/>
    <x v="0"/>
    <x v="0"/>
    <x v="1"/>
    <n v="22"/>
    <n v="200.4"/>
    <n v="80"/>
    <n v="34.07"/>
    <n v="131.1"/>
    <n v="84"/>
    <n v="11.14"/>
    <n v="230.7"/>
    <n v="67"/>
    <n v="10.38"/>
    <n v="7.6"/>
    <n v="5"/>
    <n v="2.0499999999999998"/>
    <x v="0"/>
    <x v="0"/>
    <n v="0"/>
    <n v="0"/>
    <n v="1"/>
    <x v="0"/>
    <x v="1"/>
    <x v="0"/>
  </r>
  <r>
    <x v="19"/>
    <x v="63"/>
    <x v="0"/>
    <x v="1"/>
    <x v="0"/>
    <n v="0"/>
    <n v="146.69999999999999"/>
    <n v="83"/>
    <n v="24.94"/>
    <n v="148.30000000000001"/>
    <n v="91"/>
    <n v="12.61"/>
    <n v="238.6"/>
    <n v="69"/>
    <n v="10.74"/>
    <n v="12.5"/>
    <n v="3"/>
    <n v="3.38"/>
    <x v="2"/>
    <x v="0"/>
    <n v="0"/>
    <n v="1"/>
    <n v="0"/>
    <x v="0"/>
    <x v="0"/>
    <x v="0"/>
  </r>
  <r>
    <x v="47"/>
    <x v="63"/>
    <x v="1"/>
    <x v="0"/>
    <x v="0"/>
    <n v="0"/>
    <n v="261.89999999999998"/>
    <n v="113"/>
    <n v="44.52"/>
    <n v="148.1"/>
    <n v="99"/>
    <n v="12.59"/>
    <n v="145.19999999999999"/>
    <n v="74"/>
    <n v="6.53"/>
    <n v="13.8"/>
    <n v="4"/>
    <n v="3.73"/>
    <x v="1"/>
    <x v="0"/>
    <n v="0"/>
    <n v="0"/>
    <n v="0"/>
    <x v="0"/>
    <x v="0"/>
    <x v="0"/>
  </r>
  <r>
    <x v="35"/>
    <x v="63"/>
    <x v="1"/>
    <x v="0"/>
    <x v="0"/>
    <n v="0"/>
    <n v="124.1"/>
    <n v="117"/>
    <n v="21.1"/>
    <n v="192.8"/>
    <n v="108"/>
    <n v="16.39"/>
    <n v="162.9"/>
    <n v="84"/>
    <n v="7.33"/>
    <n v="6.4"/>
    <n v="5"/>
    <n v="1.73"/>
    <x v="2"/>
    <x v="0"/>
    <n v="0"/>
    <n v="0"/>
    <n v="0"/>
    <x v="0"/>
    <x v="1"/>
    <x v="0"/>
  </r>
  <r>
    <x v="27"/>
    <x v="63"/>
    <x v="2"/>
    <x v="0"/>
    <x v="0"/>
    <n v="0"/>
    <n v="154"/>
    <n v="67"/>
    <n v="26.18"/>
    <n v="225.8"/>
    <n v="118"/>
    <n v="19.190000000000001"/>
    <n v="265.3"/>
    <n v="86"/>
    <n v="11.94"/>
    <n v="3.5"/>
    <n v="3"/>
    <n v="0.95"/>
    <x v="0"/>
    <x v="0"/>
    <n v="0"/>
    <n v="0"/>
    <n v="0"/>
    <x v="0"/>
    <x v="1"/>
    <x v="1"/>
  </r>
  <r>
    <x v="23"/>
    <x v="63"/>
    <x v="0"/>
    <x v="0"/>
    <x v="1"/>
    <n v="18"/>
    <n v="211.4"/>
    <n v="111"/>
    <n v="35.94"/>
    <n v="150.80000000000001"/>
    <n v="67"/>
    <n v="12.82"/>
    <n v="216.5"/>
    <n v="87"/>
    <n v="9.74"/>
    <n v="10.5"/>
    <n v="2"/>
    <n v="2.84"/>
    <x v="3"/>
    <x v="0"/>
    <n v="0"/>
    <n v="0"/>
    <n v="1"/>
    <x v="0"/>
    <x v="0"/>
    <x v="0"/>
  </r>
  <r>
    <x v="41"/>
    <x v="63"/>
    <x v="0"/>
    <x v="0"/>
    <x v="0"/>
    <n v="0"/>
    <n v="174.5"/>
    <n v="98"/>
    <n v="29.67"/>
    <n v="180.2"/>
    <n v="103"/>
    <n v="15.32"/>
    <n v="179"/>
    <n v="89"/>
    <n v="8.06"/>
    <n v="10.7"/>
    <n v="2"/>
    <n v="2.89"/>
    <x v="3"/>
    <x v="0"/>
    <n v="0"/>
    <n v="0"/>
    <n v="0"/>
    <x v="0"/>
    <x v="0"/>
    <x v="0"/>
  </r>
  <r>
    <x v="18"/>
    <x v="63"/>
    <x v="1"/>
    <x v="0"/>
    <x v="0"/>
    <n v="0"/>
    <n v="113.8"/>
    <n v="97"/>
    <n v="19.350000000000001"/>
    <n v="192.3"/>
    <n v="97"/>
    <n v="16.350000000000001"/>
    <n v="214.9"/>
    <n v="89"/>
    <n v="9.67"/>
    <n v="10.4"/>
    <n v="1"/>
    <n v="2.81"/>
    <x v="2"/>
    <x v="0"/>
    <n v="0"/>
    <n v="0"/>
    <n v="0"/>
    <x v="0"/>
    <x v="0"/>
    <x v="0"/>
  </r>
  <r>
    <x v="6"/>
    <x v="63"/>
    <x v="0"/>
    <x v="0"/>
    <x v="1"/>
    <n v="43"/>
    <n v="118.4"/>
    <n v="100"/>
    <n v="20.13"/>
    <n v="144.1"/>
    <n v="108"/>
    <n v="12.25"/>
    <n v="158.1"/>
    <n v="91"/>
    <n v="7.11"/>
    <n v="8.5"/>
    <n v="6"/>
    <n v="2.2999999999999998"/>
    <x v="0"/>
    <x v="0"/>
    <n v="0"/>
    <n v="0"/>
    <n v="1"/>
    <x v="0"/>
    <x v="1"/>
    <x v="0"/>
  </r>
  <r>
    <x v="11"/>
    <x v="63"/>
    <x v="0"/>
    <x v="0"/>
    <x v="0"/>
    <n v="0"/>
    <n v="97.2"/>
    <n v="80"/>
    <n v="16.52"/>
    <n v="186.2"/>
    <n v="90"/>
    <n v="15.83"/>
    <n v="189"/>
    <n v="92"/>
    <n v="8.5"/>
    <n v="10.4"/>
    <n v="6"/>
    <n v="2.81"/>
    <x v="3"/>
    <x v="0"/>
    <n v="0"/>
    <n v="0"/>
    <n v="0"/>
    <x v="0"/>
    <x v="0"/>
    <x v="0"/>
  </r>
  <r>
    <x v="1"/>
    <x v="63"/>
    <x v="2"/>
    <x v="0"/>
    <x v="1"/>
    <n v="40"/>
    <n v="210"/>
    <n v="116"/>
    <n v="35.700000000000003"/>
    <n v="232.7"/>
    <n v="89"/>
    <n v="19.78"/>
    <n v="168.8"/>
    <n v="94"/>
    <n v="7.6"/>
    <n v="5.9"/>
    <n v="4"/>
    <n v="1.59"/>
    <x v="8"/>
    <x v="0"/>
    <n v="0"/>
    <n v="0"/>
    <n v="1"/>
    <x v="0"/>
    <x v="1"/>
    <x v="1"/>
  </r>
  <r>
    <x v="7"/>
    <x v="63"/>
    <x v="0"/>
    <x v="0"/>
    <x v="0"/>
    <n v="0"/>
    <n v="206.2"/>
    <n v="76"/>
    <n v="35.049999999999997"/>
    <n v="232.4"/>
    <n v="76"/>
    <n v="19.75"/>
    <n v="251.6"/>
    <n v="96"/>
    <n v="11.32"/>
    <n v="13.6"/>
    <n v="2"/>
    <n v="3.67"/>
    <x v="0"/>
    <x v="0"/>
    <n v="0"/>
    <n v="0"/>
    <n v="0"/>
    <x v="0"/>
    <x v="0"/>
    <x v="1"/>
  </r>
  <r>
    <x v="0"/>
    <x v="63"/>
    <x v="1"/>
    <x v="1"/>
    <x v="0"/>
    <n v="0"/>
    <n v="236.2"/>
    <n v="77"/>
    <n v="40.15"/>
    <n v="218.6"/>
    <n v="85"/>
    <n v="18.579999999999998"/>
    <n v="194.1"/>
    <n v="97"/>
    <n v="8.73"/>
    <n v="13.2"/>
    <n v="2"/>
    <n v="3.56"/>
    <x v="3"/>
    <x v="1"/>
    <n v="1"/>
    <n v="1"/>
    <n v="0"/>
    <x v="0"/>
    <x v="0"/>
    <x v="1"/>
  </r>
  <r>
    <x v="39"/>
    <x v="63"/>
    <x v="0"/>
    <x v="0"/>
    <x v="0"/>
    <n v="0"/>
    <n v="168"/>
    <n v="116"/>
    <n v="28.56"/>
    <n v="192.4"/>
    <n v="94"/>
    <n v="16.350000000000001"/>
    <n v="166.5"/>
    <n v="98"/>
    <n v="7.49"/>
    <n v="10.1"/>
    <n v="3"/>
    <n v="2.73"/>
    <x v="3"/>
    <x v="0"/>
    <n v="0"/>
    <n v="0"/>
    <n v="0"/>
    <x v="0"/>
    <x v="1"/>
    <x v="0"/>
  </r>
  <r>
    <x v="1"/>
    <x v="63"/>
    <x v="2"/>
    <x v="0"/>
    <x v="1"/>
    <n v="37"/>
    <n v="154.6"/>
    <n v="92"/>
    <n v="26.28"/>
    <n v="83.4"/>
    <n v="103"/>
    <n v="7.09"/>
    <n v="165.9"/>
    <n v="99"/>
    <n v="7.47"/>
    <n v="13.3"/>
    <n v="3"/>
    <n v="3.59"/>
    <x v="0"/>
    <x v="0"/>
    <n v="0"/>
    <n v="0"/>
    <n v="1"/>
    <x v="0"/>
    <x v="0"/>
    <x v="0"/>
  </r>
  <r>
    <x v="21"/>
    <x v="63"/>
    <x v="0"/>
    <x v="1"/>
    <x v="0"/>
    <n v="0"/>
    <n v="346.8"/>
    <n v="55"/>
    <n v="58.96"/>
    <n v="249.5"/>
    <n v="79"/>
    <n v="21.21"/>
    <n v="275.39999999999998"/>
    <n v="102"/>
    <n v="12.39"/>
    <n v="13.3"/>
    <n v="9"/>
    <n v="3.59"/>
    <x v="0"/>
    <x v="1"/>
    <n v="1"/>
    <n v="1"/>
    <n v="0"/>
    <x v="0"/>
    <x v="0"/>
    <x v="1"/>
  </r>
  <r>
    <x v="26"/>
    <x v="63"/>
    <x v="2"/>
    <x v="0"/>
    <x v="0"/>
    <n v="0"/>
    <n v="297.8"/>
    <n v="88"/>
    <n v="50.63"/>
    <n v="196"/>
    <n v="89"/>
    <n v="16.66"/>
    <n v="213.7"/>
    <n v="107"/>
    <n v="9.6199999999999992"/>
    <n v="12"/>
    <n v="2"/>
    <n v="3.24"/>
    <x v="0"/>
    <x v="1"/>
    <n v="1"/>
    <n v="0"/>
    <n v="0"/>
    <x v="0"/>
    <x v="0"/>
    <x v="0"/>
  </r>
  <r>
    <x v="46"/>
    <x v="63"/>
    <x v="2"/>
    <x v="1"/>
    <x v="1"/>
    <n v="33"/>
    <n v="127.2"/>
    <n v="93"/>
    <n v="21.62"/>
    <n v="162.9"/>
    <n v="104"/>
    <n v="13.85"/>
    <n v="247.4"/>
    <n v="109"/>
    <n v="11.13"/>
    <n v="8.1"/>
    <n v="13"/>
    <n v="2.19"/>
    <x v="1"/>
    <x v="0"/>
    <n v="0"/>
    <n v="1"/>
    <n v="1"/>
    <x v="0"/>
    <x v="1"/>
    <x v="0"/>
  </r>
  <r>
    <x v="33"/>
    <x v="63"/>
    <x v="0"/>
    <x v="0"/>
    <x v="0"/>
    <n v="0"/>
    <n v="224.8"/>
    <n v="111"/>
    <n v="38.22"/>
    <n v="190"/>
    <n v="101"/>
    <n v="16.149999999999999"/>
    <n v="221.4"/>
    <n v="110"/>
    <n v="9.9600000000000009"/>
    <n v="9.1999999999999993"/>
    <n v="2"/>
    <n v="2.48"/>
    <x v="0"/>
    <x v="0"/>
    <n v="0"/>
    <n v="0"/>
    <n v="0"/>
    <x v="0"/>
    <x v="1"/>
    <x v="0"/>
  </r>
  <r>
    <x v="9"/>
    <x v="63"/>
    <x v="0"/>
    <x v="0"/>
    <x v="0"/>
    <n v="0"/>
    <n v="194.2"/>
    <n v="147"/>
    <n v="33.01"/>
    <n v="173.4"/>
    <n v="87"/>
    <n v="14.74"/>
    <n v="268.7"/>
    <n v="114"/>
    <n v="12.09"/>
    <n v="5.5"/>
    <n v="2"/>
    <n v="1.49"/>
    <x v="3"/>
    <x v="0"/>
    <n v="0"/>
    <n v="0"/>
    <n v="0"/>
    <x v="0"/>
    <x v="1"/>
    <x v="0"/>
  </r>
  <r>
    <x v="29"/>
    <x v="63"/>
    <x v="2"/>
    <x v="0"/>
    <x v="0"/>
    <n v="0"/>
    <n v="50.6"/>
    <n v="91"/>
    <n v="8.6"/>
    <n v="308.89999999999998"/>
    <n v="78"/>
    <n v="26.26"/>
    <n v="255.4"/>
    <n v="114"/>
    <n v="11.49"/>
    <n v="13.7"/>
    <n v="5"/>
    <n v="3.7"/>
    <x v="3"/>
    <x v="0"/>
    <n v="0"/>
    <n v="0"/>
    <n v="0"/>
    <x v="0"/>
    <x v="0"/>
    <x v="1"/>
  </r>
  <r>
    <x v="35"/>
    <x v="63"/>
    <x v="2"/>
    <x v="0"/>
    <x v="0"/>
    <n v="0"/>
    <n v="216.9"/>
    <n v="78"/>
    <n v="36.869999999999997"/>
    <n v="211"/>
    <n v="115"/>
    <n v="17.940000000000001"/>
    <n v="179.8"/>
    <n v="116"/>
    <n v="8.09"/>
    <n v="11.4"/>
    <n v="5"/>
    <n v="3.08"/>
    <x v="2"/>
    <x v="0"/>
    <n v="0"/>
    <n v="0"/>
    <n v="0"/>
    <x v="0"/>
    <x v="0"/>
    <x v="1"/>
  </r>
  <r>
    <x v="46"/>
    <x v="63"/>
    <x v="1"/>
    <x v="0"/>
    <x v="1"/>
    <n v="19"/>
    <n v="180.1"/>
    <n v="106"/>
    <n v="30.62"/>
    <n v="127.5"/>
    <n v="92"/>
    <n v="10.84"/>
    <n v="237.4"/>
    <n v="118"/>
    <n v="10.68"/>
    <n v="7.5"/>
    <n v="3"/>
    <n v="2.0299999999999998"/>
    <x v="1"/>
    <x v="0"/>
    <n v="0"/>
    <n v="0"/>
    <n v="1"/>
    <x v="0"/>
    <x v="1"/>
    <x v="0"/>
  </r>
  <r>
    <x v="47"/>
    <x v="63"/>
    <x v="2"/>
    <x v="0"/>
    <x v="0"/>
    <n v="0"/>
    <n v="219.2"/>
    <n v="73"/>
    <n v="37.26"/>
    <n v="167"/>
    <n v="65"/>
    <n v="14.2"/>
    <n v="161.4"/>
    <n v="119"/>
    <n v="7.26"/>
    <n v="10"/>
    <n v="5"/>
    <n v="2.7"/>
    <x v="0"/>
    <x v="0"/>
    <n v="0"/>
    <n v="0"/>
    <n v="0"/>
    <x v="0"/>
    <x v="1"/>
    <x v="0"/>
  </r>
  <r>
    <x v="8"/>
    <x v="63"/>
    <x v="0"/>
    <x v="0"/>
    <x v="1"/>
    <n v="31"/>
    <n v="281.89999999999998"/>
    <n v="121"/>
    <n v="47.92"/>
    <n v="240.6"/>
    <n v="104"/>
    <n v="20.45"/>
    <n v="212.2"/>
    <n v="120"/>
    <n v="9.5500000000000007"/>
    <n v="7"/>
    <n v="5"/>
    <n v="1.89"/>
    <x v="2"/>
    <x v="0"/>
    <n v="0"/>
    <n v="0"/>
    <n v="1"/>
    <x v="0"/>
    <x v="1"/>
    <x v="1"/>
  </r>
  <r>
    <x v="33"/>
    <x v="63"/>
    <x v="2"/>
    <x v="0"/>
    <x v="0"/>
    <n v="0"/>
    <n v="162.6"/>
    <n v="83"/>
    <n v="27.64"/>
    <n v="152.30000000000001"/>
    <n v="109"/>
    <n v="12.95"/>
    <n v="57.5"/>
    <n v="122"/>
    <n v="2.59"/>
    <n v="14.2"/>
    <n v="3"/>
    <n v="3.83"/>
    <x v="0"/>
    <x v="0"/>
    <n v="0"/>
    <n v="0"/>
    <n v="0"/>
    <x v="0"/>
    <x v="0"/>
    <x v="0"/>
  </r>
  <r>
    <x v="42"/>
    <x v="63"/>
    <x v="1"/>
    <x v="0"/>
    <x v="1"/>
    <n v="31"/>
    <n v="228.6"/>
    <n v="88"/>
    <n v="38.86"/>
    <n v="248.5"/>
    <n v="109"/>
    <n v="21.12"/>
    <n v="167.1"/>
    <n v="124"/>
    <n v="7.52"/>
    <n v="9"/>
    <n v="1"/>
    <n v="2.4300000000000002"/>
    <x v="2"/>
    <x v="0"/>
    <n v="0"/>
    <n v="0"/>
    <n v="1"/>
    <x v="0"/>
    <x v="1"/>
    <x v="1"/>
  </r>
  <r>
    <x v="11"/>
    <x v="63"/>
    <x v="1"/>
    <x v="0"/>
    <x v="0"/>
    <n v="0"/>
    <n v="148.1"/>
    <n v="73"/>
    <n v="25.18"/>
    <n v="164.9"/>
    <n v="101"/>
    <n v="14.02"/>
    <n v="216"/>
    <n v="125"/>
    <n v="9.7200000000000006"/>
    <n v="12.3"/>
    <n v="2"/>
    <n v="3.32"/>
    <x v="5"/>
    <x v="1"/>
    <n v="1"/>
    <n v="0"/>
    <n v="0"/>
    <x v="0"/>
    <x v="0"/>
    <x v="0"/>
  </r>
  <r>
    <x v="23"/>
    <x v="63"/>
    <x v="0"/>
    <x v="0"/>
    <x v="0"/>
    <n v="0"/>
    <n v="131.30000000000001"/>
    <n v="105"/>
    <n v="22.32"/>
    <n v="109.4"/>
    <n v="114"/>
    <n v="9.3000000000000007"/>
    <n v="246.2"/>
    <n v="125"/>
    <n v="11.08"/>
    <n v="12.7"/>
    <n v="4"/>
    <n v="3.43"/>
    <x v="4"/>
    <x v="1"/>
    <n v="1"/>
    <n v="0"/>
    <n v="0"/>
    <x v="0"/>
    <x v="0"/>
    <x v="0"/>
  </r>
  <r>
    <x v="8"/>
    <x v="63"/>
    <x v="0"/>
    <x v="0"/>
    <x v="1"/>
    <n v="27"/>
    <n v="201.3"/>
    <n v="101"/>
    <n v="34.22"/>
    <n v="143.80000000000001"/>
    <n v="89"/>
    <n v="12.22"/>
    <n v="150.19999999999999"/>
    <n v="127"/>
    <n v="6.76"/>
    <n v="12.3"/>
    <n v="3"/>
    <n v="3.32"/>
    <x v="0"/>
    <x v="0"/>
    <n v="0"/>
    <n v="0"/>
    <n v="1"/>
    <x v="0"/>
    <x v="0"/>
    <x v="0"/>
  </r>
  <r>
    <x v="31"/>
    <x v="63"/>
    <x v="0"/>
    <x v="1"/>
    <x v="0"/>
    <n v="0"/>
    <n v="225.3"/>
    <n v="134"/>
    <n v="38.299999999999997"/>
    <n v="108.2"/>
    <n v="87"/>
    <n v="9.1999999999999993"/>
    <n v="139.6"/>
    <n v="132"/>
    <n v="6.28"/>
    <n v="17.3"/>
    <n v="9"/>
    <n v="4.67"/>
    <x v="0"/>
    <x v="1"/>
    <n v="1"/>
    <n v="1"/>
    <n v="0"/>
    <x v="0"/>
    <x v="0"/>
    <x v="0"/>
  </r>
  <r>
    <x v="32"/>
    <x v="64"/>
    <x v="0"/>
    <x v="0"/>
    <x v="0"/>
    <n v="0"/>
    <n v="180.3"/>
    <n v="84"/>
    <n v="30.65"/>
    <n v="199.9"/>
    <n v="129"/>
    <n v="16.989999999999998"/>
    <n v="280.10000000000002"/>
    <n v="62"/>
    <n v="12.6"/>
    <n v="12.1"/>
    <n v="1"/>
    <n v="3.27"/>
    <x v="2"/>
    <x v="0"/>
    <n v="0"/>
    <n v="0"/>
    <n v="0"/>
    <x v="0"/>
    <x v="0"/>
    <x v="0"/>
  </r>
  <r>
    <x v="26"/>
    <x v="64"/>
    <x v="0"/>
    <x v="0"/>
    <x v="0"/>
    <n v="0"/>
    <n v="144.30000000000001"/>
    <n v="109"/>
    <n v="24.53"/>
    <n v="331.3"/>
    <n v="89"/>
    <n v="28.16"/>
    <n v="155.30000000000001"/>
    <n v="69"/>
    <n v="6.99"/>
    <n v="11.8"/>
    <n v="15"/>
    <n v="3.19"/>
    <x v="2"/>
    <x v="0"/>
    <n v="0"/>
    <n v="0"/>
    <n v="0"/>
    <x v="0"/>
    <x v="0"/>
    <x v="1"/>
  </r>
  <r>
    <x v="0"/>
    <x v="64"/>
    <x v="0"/>
    <x v="1"/>
    <x v="0"/>
    <n v="0"/>
    <n v="277.89999999999998"/>
    <n v="123"/>
    <n v="47.24"/>
    <n v="155.80000000000001"/>
    <n v="112"/>
    <n v="13.24"/>
    <n v="256.89999999999998"/>
    <n v="71"/>
    <n v="11.56"/>
    <n v="9.1999999999999993"/>
    <n v="10"/>
    <n v="2.48"/>
    <x v="1"/>
    <x v="1"/>
    <n v="1"/>
    <n v="1"/>
    <n v="0"/>
    <x v="0"/>
    <x v="1"/>
    <x v="0"/>
  </r>
  <r>
    <x v="45"/>
    <x v="64"/>
    <x v="0"/>
    <x v="0"/>
    <x v="1"/>
    <n v="23"/>
    <n v="224.2"/>
    <n v="106"/>
    <n v="38.11"/>
    <n v="189.6"/>
    <n v="100"/>
    <n v="16.12"/>
    <n v="222.8"/>
    <n v="75"/>
    <n v="10.029999999999999"/>
    <n v="9.8000000000000007"/>
    <n v="4"/>
    <n v="2.65"/>
    <x v="1"/>
    <x v="0"/>
    <n v="0"/>
    <n v="0"/>
    <n v="1"/>
    <x v="0"/>
    <x v="1"/>
    <x v="0"/>
  </r>
  <r>
    <x v="29"/>
    <x v="64"/>
    <x v="0"/>
    <x v="0"/>
    <x v="0"/>
    <n v="0"/>
    <n v="189.3"/>
    <n v="74"/>
    <n v="32.18"/>
    <n v="205.3"/>
    <n v="90"/>
    <n v="17.45"/>
    <n v="228.2"/>
    <n v="78"/>
    <n v="10.27"/>
    <n v="8.5"/>
    <n v="13"/>
    <n v="2.2999999999999998"/>
    <x v="2"/>
    <x v="0"/>
    <n v="0"/>
    <n v="0"/>
    <n v="0"/>
    <x v="0"/>
    <x v="1"/>
    <x v="1"/>
  </r>
  <r>
    <x v="24"/>
    <x v="64"/>
    <x v="1"/>
    <x v="0"/>
    <x v="0"/>
    <n v="0"/>
    <n v="131.5"/>
    <n v="119"/>
    <n v="22.36"/>
    <n v="222.3"/>
    <n v="119"/>
    <n v="18.899999999999999"/>
    <n v="155.30000000000001"/>
    <n v="83"/>
    <n v="6.99"/>
    <n v="11.1"/>
    <n v="7"/>
    <n v="3"/>
    <x v="0"/>
    <x v="0"/>
    <n v="0"/>
    <n v="0"/>
    <n v="0"/>
    <x v="0"/>
    <x v="0"/>
    <x v="1"/>
  </r>
  <r>
    <x v="29"/>
    <x v="64"/>
    <x v="2"/>
    <x v="0"/>
    <x v="0"/>
    <n v="0"/>
    <n v="183.4"/>
    <n v="63"/>
    <n v="31.18"/>
    <n v="183.6"/>
    <n v="80"/>
    <n v="15.61"/>
    <n v="153.5"/>
    <n v="83"/>
    <n v="6.91"/>
    <n v="10.7"/>
    <n v="4"/>
    <n v="2.89"/>
    <x v="4"/>
    <x v="1"/>
    <n v="1"/>
    <n v="0"/>
    <n v="0"/>
    <x v="0"/>
    <x v="0"/>
    <x v="0"/>
  </r>
  <r>
    <x v="40"/>
    <x v="64"/>
    <x v="1"/>
    <x v="0"/>
    <x v="0"/>
    <n v="0"/>
    <n v="187.9"/>
    <n v="116"/>
    <n v="31.94"/>
    <n v="157.6"/>
    <n v="117"/>
    <n v="13.4"/>
    <n v="227.3"/>
    <n v="86"/>
    <n v="10.23"/>
    <n v="7.5"/>
    <n v="6"/>
    <n v="2.0299999999999998"/>
    <x v="0"/>
    <x v="0"/>
    <n v="0"/>
    <n v="0"/>
    <n v="0"/>
    <x v="0"/>
    <x v="1"/>
    <x v="0"/>
  </r>
  <r>
    <x v="24"/>
    <x v="64"/>
    <x v="2"/>
    <x v="0"/>
    <x v="0"/>
    <n v="0"/>
    <n v="158.80000000000001"/>
    <n v="53"/>
    <n v="27"/>
    <n v="188.5"/>
    <n v="132"/>
    <n v="16.02"/>
    <n v="189.3"/>
    <n v="87"/>
    <n v="8.52"/>
    <n v="9.8000000000000007"/>
    <n v="4"/>
    <n v="2.65"/>
    <x v="3"/>
    <x v="0"/>
    <n v="0"/>
    <n v="0"/>
    <n v="0"/>
    <x v="0"/>
    <x v="1"/>
    <x v="0"/>
  </r>
  <r>
    <x v="36"/>
    <x v="64"/>
    <x v="0"/>
    <x v="0"/>
    <x v="1"/>
    <n v="34"/>
    <n v="208.8"/>
    <n v="119"/>
    <n v="35.5"/>
    <n v="142.1"/>
    <n v="106"/>
    <n v="12.08"/>
    <n v="214.6"/>
    <n v="87"/>
    <n v="9.66"/>
    <n v="12.5"/>
    <n v="4"/>
    <n v="3.38"/>
    <x v="4"/>
    <x v="0"/>
    <n v="0"/>
    <n v="0"/>
    <n v="1"/>
    <x v="0"/>
    <x v="0"/>
    <x v="0"/>
  </r>
  <r>
    <x v="3"/>
    <x v="64"/>
    <x v="0"/>
    <x v="0"/>
    <x v="0"/>
    <n v="0"/>
    <n v="111"/>
    <n v="51"/>
    <n v="18.87"/>
    <n v="219.8"/>
    <n v="84"/>
    <n v="18.68"/>
    <n v="202"/>
    <n v="89"/>
    <n v="9.09"/>
    <n v="4.4000000000000004"/>
    <n v="14"/>
    <n v="1.19"/>
    <x v="0"/>
    <x v="0"/>
    <n v="0"/>
    <n v="0"/>
    <n v="0"/>
    <x v="0"/>
    <x v="1"/>
    <x v="1"/>
  </r>
  <r>
    <x v="3"/>
    <x v="64"/>
    <x v="0"/>
    <x v="0"/>
    <x v="1"/>
    <n v="29"/>
    <n v="215.5"/>
    <n v="129"/>
    <n v="36.64"/>
    <n v="161.9"/>
    <n v="77"/>
    <n v="13.76"/>
    <n v="128.30000000000001"/>
    <n v="91"/>
    <n v="5.77"/>
    <n v="8.8000000000000007"/>
    <n v="5"/>
    <n v="2.38"/>
    <x v="3"/>
    <x v="0"/>
    <n v="0"/>
    <n v="0"/>
    <n v="1"/>
    <x v="0"/>
    <x v="1"/>
    <x v="0"/>
  </r>
  <r>
    <x v="5"/>
    <x v="64"/>
    <x v="1"/>
    <x v="1"/>
    <x v="0"/>
    <n v="0"/>
    <n v="54.8"/>
    <n v="74"/>
    <n v="9.32"/>
    <n v="239.8"/>
    <n v="93"/>
    <n v="20.38"/>
    <n v="214.4"/>
    <n v="91"/>
    <n v="9.65"/>
    <n v="13.4"/>
    <n v="5"/>
    <n v="3.62"/>
    <x v="0"/>
    <x v="1"/>
    <n v="1"/>
    <n v="1"/>
    <n v="0"/>
    <x v="0"/>
    <x v="0"/>
    <x v="1"/>
  </r>
  <r>
    <x v="33"/>
    <x v="64"/>
    <x v="0"/>
    <x v="0"/>
    <x v="0"/>
    <n v="0"/>
    <n v="97.9"/>
    <n v="138"/>
    <n v="16.64"/>
    <n v="173"/>
    <n v="102"/>
    <n v="14.71"/>
    <n v="262.2"/>
    <n v="92"/>
    <n v="11.8"/>
    <n v="9.1999999999999993"/>
    <n v="4"/>
    <n v="2.48"/>
    <x v="0"/>
    <x v="0"/>
    <n v="0"/>
    <n v="0"/>
    <n v="0"/>
    <x v="0"/>
    <x v="1"/>
    <x v="0"/>
  </r>
  <r>
    <x v="41"/>
    <x v="64"/>
    <x v="1"/>
    <x v="0"/>
    <x v="1"/>
    <n v="31"/>
    <n v="282.3"/>
    <n v="70"/>
    <n v="47.99"/>
    <n v="152"/>
    <n v="89"/>
    <n v="12.92"/>
    <n v="225.5"/>
    <n v="93"/>
    <n v="10.15"/>
    <n v="12"/>
    <n v="4"/>
    <n v="3.24"/>
    <x v="0"/>
    <x v="0"/>
    <n v="0"/>
    <n v="0"/>
    <n v="1"/>
    <x v="0"/>
    <x v="0"/>
    <x v="0"/>
  </r>
  <r>
    <x v="7"/>
    <x v="64"/>
    <x v="0"/>
    <x v="0"/>
    <x v="1"/>
    <n v="21"/>
    <n v="135.1"/>
    <n v="120"/>
    <n v="22.97"/>
    <n v="238.4"/>
    <n v="90"/>
    <n v="20.260000000000002"/>
    <n v="286.39999999999998"/>
    <n v="93"/>
    <n v="12.89"/>
    <n v="11"/>
    <n v="9"/>
    <n v="2.97"/>
    <x v="4"/>
    <x v="0"/>
    <n v="0"/>
    <n v="0"/>
    <n v="1"/>
    <x v="0"/>
    <x v="0"/>
    <x v="1"/>
  </r>
  <r>
    <x v="0"/>
    <x v="64"/>
    <x v="2"/>
    <x v="0"/>
    <x v="0"/>
    <n v="0"/>
    <n v="193.8"/>
    <n v="113"/>
    <n v="32.950000000000003"/>
    <n v="151.69999999999999"/>
    <n v="106"/>
    <n v="12.89"/>
    <n v="208.9"/>
    <n v="94"/>
    <n v="9.4"/>
    <n v="12.6"/>
    <n v="3"/>
    <n v="3.4"/>
    <x v="2"/>
    <x v="0"/>
    <n v="0"/>
    <n v="0"/>
    <n v="0"/>
    <x v="0"/>
    <x v="0"/>
    <x v="0"/>
  </r>
  <r>
    <x v="17"/>
    <x v="64"/>
    <x v="1"/>
    <x v="0"/>
    <x v="1"/>
    <n v="19"/>
    <n v="259"/>
    <n v="96"/>
    <n v="44.03"/>
    <n v="332.3"/>
    <n v="106"/>
    <n v="28.25"/>
    <n v="130.1"/>
    <n v="95"/>
    <n v="5.85"/>
    <n v="7.5"/>
    <n v="7"/>
    <n v="2.0299999999999998"/>
    <x v="0"/>
    <x v="0"/>
    <n v="0"/>
    <n v="0"/>
    <n v="1"/>
    <x v="0"/>
    <x v="1"/>
    <x v="1"/>
  </r>
  <r>
    <x v="37"/>
    <x v="64"/>
    <x v="1"/>
    <x v="0"/>
    <x v="0"/>
    <n v="0"/>
    <n v="182.5"/>
    <n v="58"/>
    <n v="31.03"/>
    <n v="201.9"/>
    <n v="93"/>
    <n v="17.16"/>
    <n v="189.1"/>
    <n v="97"/>
    <n v="8.51"/>
    <n v="8.6"/>
    <n v="5"/>
    <n v="2.3199999999999998"/>
    <x v="0"/>
    <x v="0"/>
    <n v="0"/>
    <n v="0"/>
    <n v="0"/>
    <x v="0"/>
    <x v="1"/>
    <x v="1"/>
  </r>
  <r>
    <x v="0"/>
    <x v="64"/>
    <x v="0"/>
    <x v="0"/>
    <x v="0"/>
    <n v="0"/>
    <n v="136.1"/>
    <n v="112"/>
    <n v="23.14"/>
    <n v="272.89999999999998"/>
    <n v="96"/>
    <n v="23.2"/>
    <n v="220.2"/>
    <n v="104"/>
    <n v="9.91"/>
    <n v="4.4000000000000004"/>
    <n v="2"/>
    <n v="1.19"/>
    <x v="0"/>
    <x v="0"/>
    <n v="0"/>
    <n v="0"/>
    <n v="0"/>
    <x v="0"/>
    <x v="1"/>
    <x v="1"/>
  </r>
  <r>
    <x v="39"/>
    <x v="64"/>
    <x v="0"/>
    <x v="0"/>
    <x v="0"/>
    <n v="0"/>
    <n v="143.6"/>
    <n v="98"/>
    <n v="24.41"/>
    <n v="187.7"/>
    <n v="96"/>
    <n v="15.95"/>
    <n v="200.2"/>
    <n v="104"/>
    <n v="9.01"/>
    <n v="9.3000000000000007"/>
    <n v="2"/>
    <n v="2.5099999999999998"/>
    <x v="2"/>
    <x v="1"/>
    <n v="1"/>
    <n v="0"/>
    <n v="0"/>
    <x v="0"/>
    <x v="1"/>
    <x v="0"/>
  </r>
  <r>
    <x v="21"/>
    <x v="64"/>
    <x v="2"/>
    <x v="0"/>
    <x v="0"/>
    <n v="0"/>
    <n v="195.4"/>
    <n v="110"/>
    <n v="33.22"/>
    <n v="181.2"/>
    <n v="109"/>
    <n v="15.4"/>
    <n v="178.5"/>
    <n v="105"/>
    <n v="8.0299999999999994"/>
    <n v="8.9"/>
    <n v="4"/>
    <n v="2.4"/>
    <x v="1"/>
    <x v="0"/>
    <n v="0"/>
    <n v="0"/>
    <n v="0"/>
    <x v="0"/>
    <x v="1"/>
    <x v="0"/>
  </r>
  <r>
    <x v="4"/>
    <x v="64"/>
    <x v="0"/>
    <x v="0"/>
    <x v="0"/>
    <n v="0"/>
    <n v="105.7"/>
    <n v="95"/>
    <n v="17.97"/>
    <n v="141.80000000000001"/>
    <n v="100"/>
    <n v="12.05"/>
    <n v="180.5"/>
    <n v="105"/>
    <n v="8.1199999999999992"/>
    <n v="6.6"/>
    <n v="12"/>
    <n v="1.78"/>
    <x v="3"/>
    <x v="0"/>
    <n v="0"/>
    <n v="0"/>
    <n v="0"/>
    <x v="0"/>
    <x v="1"/>
    <x v="0"/>
  </r>
  <r>
    <x v="39"/>
    <x v="64"/>
    <x v="0"/>
    <x v="0"/>
    <x v="0"/>
    <n v="0"/>
    <n v="217.9"/>
    <n v="89"/>
    <n v="37.04"/>
    <n v="238.8"/>
    <n v="101"/>
    <n v="20.3"/>
    <n v="194.4"/>
    <n v="105"/>
    <n v="8.75"/>
    <n v="6.6"/>
    <n v="4"/>
    <n v="1.78"/>
    <x v="1"/>
    <x v="0"/>
    <n v="0"/>
    <n v="0"/>
    <n v="0"/>
    <x v="0"/>
    <x v="1"/>
    <x v="1"/>
  </r>
  <r>
    <x v="44"/>
    <x v="64"/>
    <x v="1"/>
    <x v="0"/>
    <x v="0"/>
    <n v="0"/>
    <n v="244.5"/>
    <n v="72"/>
    <n v="41.57"/>
    <n v="206.2"/>
    <n v="88"/>
    <n v="17.53"/>
    <n v="299.8"/>
    <n v="110"/>
    <n v="13.49"/>
    <n v="7.6"/>
    <n v="1"/>
    <n v="2.0499999999999998"/>
    <x v="5"/>
    <x v="1"/>
    <n v="1"/>
    <n v="0"/>
    <n v="0"/>
    <x v="0"/>
    <x v="1"/>
    <x v="1"/>
  </r>
  <r>
    <x v="18"/>
    <x v="64"/>
    <x v="0"/>
    <x v="0"/>
    <x v="0"/>
    <n v="0"/>
    <n v="129.1"/>
    <n v="137"/>
    <n v="21.95"/>
    <n v="228.5"/>
    <n v="83"/>
    <n v="19.420000000000002"/>
    <n v="208.8"/>
    <n v="111"/>
    <n v="9.4"/>
    <n v="12.7"/>
    <n v="6"/>
    <n v="3.43"/>
    <x v="4"/>
    <x v="1"/>
    <n v="1"/>
    <n v="0"/>
    <n v="0"/>
    <x v="0"/>
    <x v="0"/>
    <x v="1"/>
  </r>
  <r>
    <x v="18"/>
    <x v="64"/>
    <x v="1"/>
    <x v="0"/>
    <x v="0"/>
    <n v="0"/>
    <n v="207.7"/>
    <n v="109"/>
    <n v="35.31"/>
    <n v="217.5"/>
    <n v="117"/>
    <n v="18.489999999999998"/>
    <n v="125.6"/>
    <n v="111"/>
    <n v="5.65"/>
    <n v="8"/>
    <n v="5"/>
    <n v="2.16"/>
    <x v="0"/>
    <x v="0"/>
    <n v="0"/>
    <n v="0"/>
    <n v="0"/>
    <x v="0"/>
    <x v="1"/>
    <x v="1"/>
  </r>
  <r>
    <x v="17"/>
    <x v="64"/>
    <x v="1"/>
    <x v="0"/>
    <x v="0"/>
    <n v="0"/>
    <n v="96"/>
    <n v="95"/>
    <n v="16.32"/>
    <n v="117"/>
    <n v="82"/>
    <n v="9.9499999999999993"/>
    <n v="172.9"/>
    <n v="114"/>
    <n v="7.78"/>
    <n v="6.7"/>
    <n v="3"/>
    <n v="1.81"/>
    <x v="2"/>
    <x v="0"/>
    <n v="0"/>
    <n v="0"/>
    <n v="0"/>
    <x v="0"/>
    <x v="1"/>
    <x v="0"/>
  </r>
  <r>
    <x v="40"/>
    <x v="64"/>
    <x v="0"/>
    <x v="0"/>
    <x v="0"/>
    <n v="0"/>
    <n v="245.7"/>
    <n v="139"/>
    <n v="41.77"/>
    <n v="241.9"/>
    <n v="113"/>
    <n v="20.56"/>
    <n v="285.3"/>
    <n v="117"/>
    <n v="12.84"/>
    <n v="4.2"/>
    <n v="5"/>
    <n v="1.1299999999999999"/>
    <x v="4"/>
    <x v="1"/>
    <n v="1"/>
    <n v="0"/>
    <n v="0"/>
    <x v="0"/>
    <x v="1"/>
    <x v="1"/>
  </r>
  <r>
    <x v="43"/>
    <x v="64"/>
    <x v="0"/>
    <x v="0"/>
    <x v="0"/>
    <n v="0"/>
    <n v="211.3"/>
    <n v="120"/>
    <n v="35.92"/>
    <n v="162.6"/>
    <n v="122"/>
    <n v="13.82"/>
    <n v="134.69999999999999"/>
    <n v="118"/>
    <n v="6.06"/>
    <n v="13.2"/>
    <n v="5"/>
    <n v="3.56"/>
    <x v="2"/>
    <x v="0"/>
    <n v="0"/>
    <n v="0"/>
    <n v="0"/>
    <x v="0"/>
    <x v="0"/>
    <x v="0"/>
  </r>
  <r>
    <x v="28"/>
    <x v="64"/>
    <x v="1"/>
    <x v="0"/>
    <x v="0"/>
    <n v="0"/>
    <n v="158.30000000000001"/>
    <n v="71"/>
    <n v="26.91"/>
    <n v="168.3"/>
    <n v="119"/>
    <n v="14.31"/>
    <n v="139.9"/>
    <n v="119"/>
    <n v="6.3"/>
    <n v="6.6"/>
    <n v="6"/>
    <n v="1.78"/>
    <x v="3"/>
    <x v="0"/>
    <n v="0"/>
    <n v="0"/>
    <n v="0"/>
    <x v="0"/>
    <x v="1"/>
    <x v="0"/>
  </r>
  <r>
    <x v="18"/>
    <x v="64"/>
    <x v="0"/>
    <x v="0"/>
    <x v="0"/>
    <n v="0"/>
    <n v="213.4"/>
    <n v="111"/>
    <n v="36.28"/>
    <n v="234.5"/>
    <n v="94"/>
    <n v="19.93"/>
    <n v="250.1"/>
    <n v="123"/>
    <n v="11.25"/>
    <n v="2.7"/>
    <n v="4"/>
    <n v="0.73"/>
    <x v="0"/>
    <x v="0"/>
    <n v="0"/>
    <n v="0"/>
    <n v="0"/>
    <x v="0"/>
    <x v="1"/>
    <x v="1"/>
  </r>
  <r>
    <x v="40"/>
    <x v="64"/>
    <x v="2"/>
    <x v="0"/>
    <x v="0"/>
    <n v="0"/>
    <n v="153.9"/>
    <n v="117"/>
    <n v="26.16"/>
    <n v="220.1"/>
    <n v="122"/>
    <n v="18.71"/>
    <n v="280.5"/>
    <n v="147"/>
    <n v="12.62"/>
    <n v="8.5"/>
    <n v="3"/>
    <n v="2.2999999999999998"/>
    <x v="3"/>
    <x v="0"/>
    <n v="0"/>
    <n v="0"/>
    <n v="0"/>
    <x v="0"/>
    <x v="1"/>
    <x v="1"/>
  </r>
  <r>
    <x v="5"/>
    <x v="64"/>
    <x v="0"/>
    <x v="0"/>
    <x v="0"/>
    <n v="0"/>
    <n v="116.8"/>
    <n v="87"/>
    <n v="19.86"/>
    <n v="178.9"/>
    <n v="93"/>
    <n v="15.21"/>
    <n v="182.4"/>
    <n v="150"/>
    <n v="8.2100000000000009"/>
    <n v="14.1"/>
    <n v="2"/>
    <n v="3.81"/>
    <x v="0"/>
    <x v="0"/>
    <n v="0"/>
    <n v="0"/>
    <n v="0"/>
    <x v="0"/>
    <x v="0"/>
    <x v="0"/>
  </r>
  <r>
    <x v="24"/>
    <x v="65"/>
    <x v="1"/>
    <x v="0"/>
    <x v="1"/>
    <n v="40"/>
    <n v="141.69999999999999"/>
    <n v="87"/>
    <n v="24.09"/>
    <n v="268.3"/>
    <n v="89"/>
    <n v="22.81"/>
    <n v="241.3"/>
    <n v="68"/>
    <n v="10.86"/>
    <n v="8.5"/>
    <n v="7"/>
    <n v="2.2999999999999998"/>
    <x v="1"/>
    <x v="0"/>
    <n v="0"/>
    <n v="0"/>
    <n v="1"/>
    <x v="0"/>
    <x v="1"/>
    <x v="1"/>
  </r>
  <r>
    <x v="10"/>
    <x v="65"/>
    <x v="0"/>
    <x v="0"/>
    <x v="0"/>
    <n v="0"/>
    <n v="239.6"/>
    <n v="120"/>
    <n v="40.729999999999997"/>
    <n v="230.3"/>
    <n v="110"/>
    <n v="19.579999999999998"/>
    <n v="153"/>
    <n v="82"/>
    <n v="6.89"/>
    <n v="8.6"/>
    <n v="3"/>
    <n v="2.3199999999999998"/>
    <x v="0"/>
    <x v="0"/>
    <n v="0"/>
    <n v="0"/>
    <n v="0"/>
    <x v="0"/>
    <x v="1"/>
    <x v="1"/>
  </r>
  <r>
    <x v="12"/>
    <x v="65"/>
    <x v="0"/>
    <x v="0"/>
    <x v="0"/>
    <n v="0"/>
    <n v="192.4"/>
    <n v="98"/>
    <n v="32.71"/>
    <n v="187"/>
    <n v="93"/>
    <n v="15.9"/>
    <n v="132.9"/>
    <n v="82"/>
    <n v="5.98"/>
    <n v="11.2"/>
    <n v="1"/>
    <n v="3.02"/>
    <x v="1"/>
    <x v="0"/>
    <n v="0"/>
    <n v="0"/>
    <n v="0"/>
    <x v="0"/>
    <x v="0"/>
    <x v="0"/>
  </r>
  <r>
    <x v="38"/>
    <x v="65"/>
    <x v="2"/>
    <x v="0"/>
    <x v="0"/>
    <n v="0"/>
    <n v="207.7"/>
    <n v="85"/>
    <n v="35.31"/>
    <n v="196.7"/>
    <n v="112"/>
    <n v="16.72"/>
    <n v="261.7"/>
    <n v="83"/>
    <n v="11.78"/>
    <n v="6.8"/>
    <n v="3"/>
    <n v="1.84"/>
    <x v="0"/>
    <x v="0"/>
    <n v="0"/>
    <n v="0"/>
    <n v="0"/>
    <x v="0"/>
    <x v="1"/>
    <x v="0"/>
  </r>
  <r>
    <x v="28"/>
    <x v="65"/>
    <x v="1"/>
    <x v="0"/>
    <x v="0"/>
    <n v="0"/>
    <n v="128.19999999999999"/>
    <n v="109"/>
    <n v="21.79"/>
    <n v="274.5"/>
    <n v="112"/>
    <n v="23.33"/>
    <n v="211"/>
    <n v="90"/>
    <n v="9.49"/>
    <n v="8.1"/>
    <n v="4"/>
    <n v="2.19"/>
    <x v="1"/>
    <x v="0"/>
    <n v="0"/>
    <n v="0"/>
    <n v="0"/>
    <x v="0"/>
    <x v="1"/>
    <x v="1"/>
  </r>
  <r>
    <x v="28"/>
    <x v="65"/>
    <x v="0"/>
    <x v="0"/>
    <x v="0"/>
    <n v="0"/>
    <n v="116.4"/>
    <n v="98"/>
    <n v="19.79"/>
    <n v="95.6"/>
    <n v="74"/>
    <n v="8.1300000000000008"/>
    <n v="181.5"/>
    <n v="94"/>
    <n v="8.17"/>
    <n v="10.5"/>
    <n v="3"/>
    <n v="2.84"/>
    <x v="2"/>
    <x v="0"/>
    <n v="0"/>
    <n v="0"/>
    <n v="0"/>
    <x v="0"/>
    <x v="0"/>
    <x v="0"/>
  </r>
  <r>
    <x v="38"/>
    <x v="65"/>
    <x v="1"/>
    <x v="0"/>
    <x v="1"/>
    <n v="26"/>
    <n v="254.9"/>
    <n v="108"/>
    <n v="43.33"/>
    <n v="243.2"/>
    <n v="135"/>
    <n v="20.67"/>
    <n v="190.8"/>
    <n v="95"/>
    <n v="8.59"/>
    <n v="5.4"/>
    <n v="3"/>
    <n v="1.46"/>
    <x v="3"/>
    <x v="0"/>
    <n v="0"/>
    <n v="0"/>
    <n v="1"/>
    <x v="0"/>
    <x v="1"/>
    <x v="1"/>
  </r>
  <r>
    <x v="42"/>
    <x v="65"/>
    <x v="2"/>
    <x v="0"/>
    <x v="0"/>
    <n v="0"/>
    <n v="113.9"/>
    <n v="112"/>
    <n v="19.36"/>
    <n v="271.8"/>
    <n v="106"/>
    <n v="23.1"/>
    <n v="216.7"/>
    <n v="95"/>
    <n v="9.75"/>
    <n v="15.6"/>
    <n v="3"/>
    <n v="4.21"/>
    <x v="3"/>
    <x v="0"/>
    <n v="0"/>
    <n v="0"/>
    <n v="0"/>
    <x v="0"/>
    <x v="0"/>
    <x v="1"/>
  </r>
  <r>
    <x v="33"/>
    <x v="65"/>
    <x v="0"/>
    <x v="0"/>
    <x v="1"/>
    <n v="16"/>
    <n v="174.7"/>
    <n v="92"/>
    <n v="29.7"/>
    <n v="232.1"/>
    <n v="105"/>
    <n v="19.73"/>
    <n v="305.39999999999998"/>
    <n v="98"/>
    <n v="13.74"/>
    <n v="8.9"/>
    <n v="2"/>
    <n v="2.4"/>
    <x v="0"/>
    <x v="0"/>
    <n v="0"/>
    <n v="0"/>
    <n v="1"/>
    <x v="0"/>
    <x v="1"/>
    <x v="1"/>
  </r>
  <r>
    <x v="10"/>
    <x v="65"/>
    <x v="0"/>
    <x v="0"/>
    <x v="0"/>
    <n v="0"/>
    <n v="180.4"/>
    <n v="99"/>
    <n v="30.67"/>
    <n v="135.1"/>
    <n v="114"/>
    <n v="11.48"/>
    <n v="206"/>
    <n v="98"/>
    <n v="9.27"/>
    <n v="9.5"/>
    <n v="6"/>
    <n v="2.57"/>
    <x v="0"/>
    <x v="0"/>
    <n v="0"/>
    <n v="0"/>
    <n v="0"/>
    <x v="0"/>
    <x v="1"/>
    <x v="0"/>
  </r>
  <r>
    <x v="25"/>
    <x v="65"/>
    <x v="2"/>
    <x v="0"/>
    <x v="0"/>
    <n v="0"/>
    <n v="154"/>
    <n v="133"/>
    <n v="26.18"/>
    <n v="198.9"/>
    <n v="121"/>
    <n v="16.91"/>
    <n v="151.9"/>
    <n v="100"/>
    <n v="6.84"/>
    <n v="9.5"/>
    <n v="3"/>
    <n v="2.57"/>
    <x v="4"/>
    <x v="1"/>
    <n v="1"/>
    <n v="0"/>
    <n v="0"/>
    <x v="0"/>
    <x v="1"/>
    <x v="0"/>
  </r>
  <r>
    <x v="32"/>
    <x v="65"/>
    <x v="0"/>
    <x v="0"/>
    <x v="1"/>
    <n v="31"/>
    <n v="163.19999999999999"/>
    <n v="106"/>
    <n v="27.74"/>
    <n v="267.89999999999998"/>
    <n v="108"/>
    <n v="22.77"/>
    <n v="172.6"/>
    <n v="100"/>
    <n v="7.77"/>
    <n v="9.6999999999999993"/>
    <n v="5"/>
    <n v="2.62"/>
    <x v="0"/>
    <x v="0"/>
    <n v="0"/>
    <n v="0"/>
    <n v="1"/>
    <x v="0"/>
    <x v="1"/>
    <x v="1"/>
  </r>
  <r>
    <x v="22"/>
    <x v="65"/>
    <x v="0"/>
    <x v="0"/>
    <x v="0"/>
    <n v="0"/>
    <n v="145.6"/>
    <n v="105"/>
    <n v="24.75"/>
    <n v="250.9"/>
    <n v="82"/>
    <n v="21.33"/>
    <n v="156.6"/>
    <n v="102"/>
    <n v="7.05"/>
    <n v="12.2"/>
    <n v="7"/>
    <n v="3.29"/>
    <x v="0"/>
    <x v="0"/>
    <n v="0"/>
    <n v="0"/>
    <n v="0"/>
    <x v="0"/>
    <x v="0"/>
    <x v="1"/>
  </r>
  <r>
    <x v="32"/>
    <x v="65"/>
    <x v="0"/>
    <x v="0"/>
    <x v="1"/>
    <n v="21"/>
    <n v="134.4"/>
    <n v="110"/>
    <n v="22.85"/>
    <n v="136.19999999999999"/>
    <n v="104"/>
    <n v="11.58"/>
    <n v="215.6"/>
    <n v="105"/>
    <n v="9.6999999999999993"/>
    <n v="9.6999999999999993"/>
    <n v="4"/>
    <n v="2.62"/>
    <x v="2"/>
    <x v="0"/>
    <n v="0"/>
    <n v="0"/>
    <n v="1"/>
    <x v="0"/>
    <x v="1"/>
    <x v="0"/>
  </r>
  <r>
    <x v="44"/>
    <x v="65"/>
    <x v="0"/>
    <x v="0"/>
    <x v="0"/>
    <n v="0"/>
    <n v="146.4"/>
    <n v="107"/>
    <n v="24.89"/>
    <n v="196.5"/>
    <n v="99"/>
    <n v="16.7"/>
    <n v="230.1"/>
    <n v="106"/>
    <n v="10.35"/>
    <n v="7.8"/>
    <n v="2"/>
    <n v="2.11"/>
    <x v="0"/>
    <x v="0"/>
    <n v="0"/>
    <n v="0"/>
    <n v="0"/>
    <x v="0"/>
    <x v="1"/>
    <x v="0"/>
  </r>
  <r>
    <x v="19"/>
    <x v="65"/>
    <x v="2"/>
    <x v="0"/>
    <x v="1"/>
    <n v="33"/>
    <n v="88.8"/>
    <n v="104"/>
    <n v="15.1"/>
    <n v="109.6"/>
    <n v="94"/>
    <n v="9.32"/>
    <n v="172.7"/>
    <n v="107"/>
    <n v="7.77"/>
    <n v="7.1"/>
    <n v="9"/>
    <n v="1.92"/>
    <x v="2"/>
    <x v="0"/>
    <n v="0"/>
    <n v="0"/>
    <n v="1"/>
    <x v="0"/>
    <x v="1"/>
    <x v="0"/>
  </r>
  <r>
    <x v="27"/>
    <x v="65"/>
    <x v="0"/>
    <x v="1"/>
    <x v="0"/>
    <n v="0"/>
    <n v="208.7"/>
    <n v="84"/>
    <n v="35.479999999999997"/>
    <n v="173.3"/>
    <n v="88"/>
    <n v="14.73"/>
    <n v="264.7"/>
    <n v="107"/>
    <n v="11.91"/>
    <n v="8.3000000000000007"/>
    <n v="3"/>
    <n v="2.2400000000000002"/>
    <x v="2"/>
    <x v="0"/>
    <n v="0"/>
    <n v="1"/>
    <n v="0"/>
    <x v="0"/>
    <x v="1"/>
    <x v="0"/>
  </r>
  <r>
    <x v="39"/>
    <x v="65"/>
    <x v="0"/>
    <x v="0"/>
    <x v="1"/>
    <n v="35"/>
    <n v="190.8"/>
    <n v="100"/>
    <n v="32.44"/>
    <n v="261.3"/>
    <n v="93"/>
    <n v="22.21"/>
    <n v="209.5"/>
    <n v="108"/>
    <n v="9.43"/>
    <n v="8.9"/>
    <n v="6"/>
    <n v="2.4"/>
    <x v="1"/>
    <x v="0"/>
    <n v="0"/>
    <n v="0"/>
    <n v="1"/>
    <x v="0"/>
    <x v="1"/>
    <x v="1"/>
  </r>
  <r>
    <x v="0"/>
    <x v="65"/>
    <x v="1"/>
    <x v="0"/>
    <x v="1"/>
    <n v="32"/>
    <n v="187.8"/>
    <n v="117"/>
    <n v="31.93"/>
    <n v="129.80000000000001"/>
    <n v="90"/>
    <n v="11.03"/>
    <n v="132.30000000000001"/>
    <n v="113"/>
    <n v="5.95"/>
    <n v="12"/>
    <n v="3"/>
    <n v="3.24"/>
    <x v="3"/>
    <x v="0"/>
    <n v="0"/>
    <n v="0"/>
    <n v="1"/>
    <x v="0"/>
    <x v="0"/>
    <x v="0"/>
  </r>
  <r>
    <x v="16"/>
    <x v="65"/>
    <x v="0"/>
    <x v="0"/>
    <x v="1"/>
    <n v="36"/>
    <n v="106.7"/>
    <n v="76"/>
    <n v="18.14"/>
    <n v="209.8"/>
    <n v="77"/>
    <n v="17.829999999999998"/>
    <n v="190.4"/>
    <n v="117"/>
    <n v="8.57"/>
    <n v="12.1"/>
    <n v="2"/>
    <n v="3.27"/>
    <x v="0"/>
    <x v="0"/>
    <n v="0"/>
    <n v="0"/>
    <n v="1"/>
    <x v="0"/>
    <x v="0"/>
    <x v="1"/>
  </r>
  <r>
    <x v="44"/>
    <x v="65"/>
    <x v="0"/>
    <x v="0"/>
    <x v="0"/>
    <n v="0"/>
    <n v="167.3"/>
    <n v="91"/>
    <n v="28.44"/>
    <n v="230"/>
    <n v="68"/>
    <n v="19.55"/>
    <n v="191.7"/>
    <n v="118"/>
    <n v="8.6300000000000008"/>
    <n v="10.6"/>
    <n v="5"/>
    <n v="2.86"/>
    <x v="0"/>
    <x v="1"/>
    <n v="1"/>
    <n v="0"/>
    <n v="0"/>
    <x v="0"/>
    <x v="0"/>
    <x v="1"/>
  </r>
  <r>
    <x v="31"/>
    <x v="65"/>
    <x v="0"/>
    <x v="0"/>
    <x v="1"/>
    <n v="29"/>
    <n v="229.4"/>
    <n v="104"/>
    <n v="39"/>
    <n v="257.39999999999998"/>
    <n v="84"/>
    <n v="21.88"/>
    <n v="231.5"/>
    <n v="119"/>
    <n v="10.42"/>
    <n v="8"/>
    <n v="1"/>
    <n v="2.16"/>
    <x v="3"/>
    <x v="0"/>
    <n v="0"/>
    <n v="0"/>
    <n v="1"/>
    <x v="0"/>
    <x v="1"/>
    <x v="1"/>
  </r>
  <r>
    <x v="47"/>
    <x v="65"/>
    <x v="0"/>
    <x v="0"/>
    <x v="0"/>
    <n v="0"/>
    <n v="34"/>
    <n v="133"/>
    <n v="5.78"/>
    <n v="278.60000000000002"/>
    <n v="61"/>
    <n v="23.68"/>
    <n v="129.6"/>
    <n v="120"/>
    <n v="5.83"/>
    <n v="11.5"/>
    <n v="3"/>
    <n v="3.11"/>
    <x v="1"/>
    <x v="0"/>
    <n v="0"/>
    <n v="0"/>
    <n v="0"/>
    <x v="0"/>
    <x v="0"/>
    <x v="1"/>
  </r>
  <r>
    <x v="38"/>
    <x v="65"/>
    <x v="2"/>
    <x v="0"/>
    <x v="0"/>
    <n v="0"/>
    <n v="118"/>
    <n v="133"/>
    <n v="20.059999999999999"/>
    <n v="248.1"/>
    <n v="99"/>
    <n v="21.09"/>
    <n v="214.4"/>
    <n v="122"/>
    <n v="9.65"/>
    <n v="5.3"/>
    <n v="5"/>
    <n v="1.43"/>
    <x v="0"/>
    <x v="0"/>
    <n v="0"/>
    <n v="0"/>
    <n v="0"/>
    <x v="0"/>
    <x v="1"/>
    <x v="1"/>
  </r>
  <r>
    <x v="5"/>
    <x v="65"/>
    <x v="1"/>
    <x v="0"/>
    <x v="0"/>
    <n v="0"/>
    <n v="87.6"/>
    <n v="76"/>
    <n v="14.89"/>
    <n v="262"/>
    <n v="111"/>
    <n v="22.27"/>
    <n v="184.6"/>
    <n v="125"/>
    <n v="8.31"/>
    <n v="9.1999999999999993"/>
    <n v="5"/>
    <n v="2.48"/>
    <x v="0"/>
    <x v="0"/>
    <n v="0"/>
    <n v="0"/>
    <n v="0"/>
    <x v="0"/>
    <x v="1"/>
    <x v="1"/>
  </r>
  <r>
    <x v="6"/>
    <x v="65"/>
    <x v="2"/>
    <x v="0"/>
    <x v="0"/>
    <n v="0"/>
    <n v="256.3"/>
    <n v="135"/>
    <n v="43.57"/>
    <n v="180.2"/>
    <n v="106"/>
    <n v="15.32"/>
    <n v="187.3"/>
    <n v="135"/>
    <n v="8.43"/>
    <n v="6.2"/>
    <n v="7"/>
    <n v="1.67"/>
    <x v="3"/>
    <x v="0"/>
    <n v="0"/>
    <n v="0"/>
    <n v="0"/>
    <x v="0"/>
    <x v="1"/>
    <x v="0"/>
  </r>
  <r>
    <x v="40"/>
    <x v="65"/>
    <x v="0"/>
    <x v="0"/>
    <x v="0"/>
    <n v="0"/>
    <n v="170.5"/>
    <n v="103"/>
    <n v="28.99"/>
    <n v="254.3"/>
    <n v="77"/>
    <n v="21.62"/>
    <n v="197.3"/>
    <n v="138"/>
    <n v="8.8800000000000008"/>
    <n v="10.5"/>
    <n v="2"/>
    <n v="2.84"/>
    <x v="3"/>
    <x v="0"/>
    <n v="0"/>
    <n v="0"/>
    <n v="0"/>
    <x v="0"/>
    <x v="0"/>
    <x v="1"/>
  </r>
  <r>
    <x v="10"/>
    <x v="66"/>
    <x v="1"/>
    <x v="0"/>
    <x v="0"/>
    <n v="0"/>
    <n v="167.8"/>
    <n v="91"/>
    <n v="28.53"/>
    <n v="167.7"/>
    <n v="69"/>
    <n v="14.25"/>
    <n v="110.3"/>
    <n v="71"/>
    <n v="4.96"/>
    <n v="8.4"/>
    <n v="12"/>
    <n v="2.27"/>
    <x v="0"/>
    <x v="0"/>
    <n v="0"/>
    <n v="0"/>
    <n v="0"/>
    <x v="0"/>
    <x v="1"/>
    <x v="0"/>
  </r>
  <r>
    <x v="7"/>
    <x v="66"/>
    <x v="2"/>
    <x v="0"/>
    <x v="0"/>
    <n v="0"/>
    <n v="125"/>
    <n v="96"/>
    <n v="21.25"/>
    <n v="294.5"/>
    <n v="114"/>
    <n v="25.03"/>
    <n v="205.7"/>
    <n v="75"/>
    <n v="9.26"/>
    <n v="10.199999999999999"/>
    <n v="4"/>
    <n v="2.75"/>
    <x v="0"/>
    <x v="1"/>
    <n v="1"/>
    <n v="0"/>
    <n v="0"/>
    <x v="0"/>
    <x v="1"/>
    <x v="1"/>
  </r>
  <r>
    <x v="38"/>
    <x v="66"/>
    <x v="0"/>
    <x v="0"/>
    <x v="0"/>
    <n v="0"/>
    <n v="208"/>
    <n v="95"/>
    <n v="35.36"/>
    <n v="234.8"/>
    <n v="81"/>
    <n v="19.96"/>
    <n v="266"/>
    <n v="80"/>
    <n v="11.97"/>
    <n v="11.7"/>
    <n v="6"/>
    <n v="3.16"/>
    <x v="2"/>
    <x v="0"/>
    <n v="0"/>
    <n v="0"/>
    <n v="0"/>
    <x v="0"/>
    <x v="0"/>
    <x v="1"/>
  </r>
  <r>
    <x v="22"/>
    <x v="66"/>
    <x v="0"/>
    <x v="0"/>
    <x v="0"/>
    <n v="0"/>
    <n v="138.9"/>
    <n v="65"/>
    <n v="23.61"/>
    <n v="208.9"/>
    <n v="109"/>
    <n v="17.760000000000002"/>
    <n v="232.4"/>
    <n v="82"/>
    <n v="10.46"/>
    <n v="9.1999999999999993"/>
    <n v="3"/>
    <n v="2.48"/>
    <x v="3"/>
    <x v="0"/>
    <n v="0"/>
    <n v="0"/>
    <n v="0"/>
    <x v="0"/>
    <x v="1"/>
    <x v="1"/>
  </r>
  <r>
    <x v="25"/>
    <x v="66"/>
    <x v="0"/>
    <x v="0"/>
    <x v="0"/>
    <n v="0"/>
    <n v="210.7"/>
    <n v="116"/>
    <n v="35.82"/>
    <n v="219.2"/>
    <n v="86"/>
    <n v="18.63"/>
    <n v="179.7"/>
    <n v="83"/>
    <n v="8.09"/>
    <n v="7.2"/>
    <n v="6"/>
    <n v="1.94"/>
    <x v="0"/>
    <x v="0"/>
    <n v="0"/>
    <n v="0"/>
    <n v="0"/>
    <x v="0"/>
    <x v="1"/>
    <x v="1"/>
  </r>
  <r>
    <x v="27"/>
    <x v="66"/>
    <x v="2"/>
    <x v="0"/>
    <x v="0"/>
    <n v="0"/>
    <n v="109.1"/>
    <n v="134"/>
    <n v="18.55"/>
    <n v="142.30000000000001"/>
    <n v="76"/>
    <n v="12.1"/>
    <n v="91.2"/>
    <n v="86"/>
    <n v="4.0999999999999996"/>
    <n v="10.9"/>
    <n v="5"/>
    <n v="2.94"/>
    <x v="3"/>
    <x v="0"/>
    <n v="0"/>
    <n v="0"/>
    <n v="0"/>
    <x v="0"/>
    <x v="0"/>
    <x v="0"/>
  </r>
  <r>
    <x v="33"/>
    <x v="66"/>
    <x v="0"/>
    <x v="0"/>
    <x v="0"/>
    <n v="0"/>
    <n v="178"/>
    <n v="77"/>
    <n v="30.26"/>
    <n v="233.6"/>
    <n v="88"/>
    <n v="19.86"/>
    <n v="175.6"/>
    <n v="88"/>
    <n v="7.9"/>
    <n v="6.3"/>
    <n v="4"/>
    <n v="1.7"/>
    <x v="3"/>
    <x v="0"/>
    <n v="0"/>
    <n v="0"/>
    <n v="0"/>
    <x v="0"/>
    <x v="1"/>
    <x v="1"/>
  </r>
  <r>
    <x v="31"/>
    <x v="66"/>
    <x v="0"/>
    <x v="0"/>
    <x v="0"/>
    <n v="0"/>
    <n v="115.5"/>
    <n v="70"/>
    <n v="19.64"/>
    <n v="252.2"/>
    <n v="143"/>
    <n v="21.44"/>
    <n v="208.9"/>
    <n v="91"/>
    <n v="9.4"/>
    <n v="7.5"/>
    <n v="6"/>
    <n v="2.0299999999999998"/>
    <x v="1"/>
    <x v="0"/>
    <n v="0"/>
    <n v="0"/>
    <n v="0"/>
    <x v="0"/>
    <x v="1"/>
    <x v="1"/>
  </r>
  <r>
    <x v="10"/>
    <x v="66"/>
    <x v="0"/>
    <x v="0"/>
    <x v="1"/>
    <n v="30"/>
    <n v="129.6"/>
    <n v="107"/>
    <n v="22.03"/>
    <n v="233"/>
    <n v="104"/>
    <n v="19.809999999999999"/>
    <n v="297"/>
    <n v="93"/>
    <n v="13.37"/>
    <n v="14.5"/>
    <n v="5"/>
    <n v="3.92"/>
    <x v="0"/>
    <x v="0"/>
    <n v="0"/>
    <n v="0"/>
    <n v="1"/>
    <x v="0"/>
    <x v="0"/>
    <x v="1"/>
  </r>
  <r>
    <x v="41"/>
    <x v="66"/>
    <x v="0"/>
    <x v="0"/>
    <x v="0"/>
    <n v="0"/>
    <n v="284.5"/>
    <n v="104"/>
    <n v="48.37"/>
    <n v="88.6"/>
    <n v="71"/>
    <n v="7.53"/>
    <n v="171.4"/>
    <n v="93"/>
    <n v="7.71"/>
    <n v="12.5"/>
    <n v="4"/>
    <n v="3.38"/>
    <x v="0"/>
    <x v="0"/>
    <n v="0"/>
    <n v="0"/>
    <n v="0"/>
    <x v="0"/>
    <x v="0"/>
    <x v="0"/>
  </r>
  <r>
    <x v="12"/>
    <x v="66"/>
    <x v="2"/>
    <x v="0"/>
    <x v="0"/>
    <n v="0"/>
    <n v="225.9"/>
    <n v="78"/>
    <n v="38.4"/>
    <n v="243.1"/>
    <n v="83"/>
    <n v="20.66"/>
    <n v="84.1"/>
    <n v="94"/>
    <n v="3.78"/>
    <n v="13.5"/>
    <n v="2"/>
    <n v="3.65"/>
    <x v="3"/>
    <x v="1"/>
    <n v="1"/>
    <n v="0"/>
    <n v="0"/>
    <x v="0"/>
    <x v="0"/>
    <x v="1"/>
  </r>
  <r>
    <x v="2"/>
    <x v="66"/>
    <x v="0"/>
    <x v="0"/>
    <x v="0"/>
    <n v="0"/>
    <n v="179.8"/>
    <n v="125"/>
    <n v="30.57"/>
    <n v="173.2"/>
    <n v="86"/>
    <n v="14.72"/>
    <n v="272.8"/>
    <n v="97"/>
    <n v="12.28"/>
    <n v="10.9"/>
    <n v="4"/>
    <n v="2.94"/>
    <x v="1"/>
    <x v="0"/>
    <n v="0"/>
    <n v="0"/>
    <n v="0"/>
    <x v="0"/>
    <x v="0"/>
    <x v="0"/>
  </r>
  <r>
    <x v="47"/>
    <x v="66"/>
    <x v="2"/>
    <x v="0"/>
    <x v="1"/>
    <n v="31"/>
    <n v="175.2"/>
    <n v="68"/>
    <n v="29.78"/>
    <n v="199.2"/>
    <n v="73"/>
    <n v="16.93"/>
    <n v="219.8"/>
    <n v="99"/>
    <n v="9.89"/>
    <n v="13.2"/>
    <n v="6"/>
    <n v="3.56"/>
    <x v="0"/>
    <x v="0"/>
    <n v="0"/>
    <n v="0"/>
    <n v="1"/>
    <x v="0"/>
    <x v="0"/>
    <x v="0"/>
  </r>
  <r>
    <x v="17"/>
    <x v="66"/>
    <x v="0"/>
    <x v="0"/>
    <x v="0"/>
    <n v="0"/>
    <n v="234.3"/>
    <n v="111"/>
    <n v="39.83"/>
    <n v="206.4"/>
    <n v="87"/>
    <n v="17.54"/>
    <n v="157.30000000000001"/>
    <n v="101"/>
    <n v="7.08"/>
    <n v="5.8"/>
    <n v="10"/>
    <n v="1.57"/>
    <x v="2"/>
    <x v="0"/>
    <n v="0"/>
    <n v="0"/>
    <n v="0"/>
    <x v="0"/>
    <x v="1"/>
    <x v="1"/>
  </r>
  <r>
    <x v="36"/>
    <x v="66"/>
    <x v="2"/>
    <x v="0"/>
    <x v="0"/>
    <n v="0"/>
    <n v="129"/>
    <n v="78"/>
    <n v="21.93"/>
    <n v="188"/>
    <n v="116"/>
    <n v="15.98"/>
    <n v="235"/>
    <n v="102"/>
    <n v="10.58"/>
    <n v="11.2"/>
    <n v="3"/>
    <n v="3.02"/>
    <x v="3"/>
    <x v="0"/>
    <n v="0"/>
    <n v="0"/>
    <n v="0"/>
    <x v="0"/>
    <x v="0"/>
    <x v="0"/>
  </r>
  <r>
    <x v="21"/>
    <x v="66"/>
    <x v="1"/>
    <x v="0"/>
    <x v="1"/>
    <n v="36"/>
    <n v="115.6"/>
    <n v="111"/>
    <n v="19.649999999999999"/>
    <n v="237.7"/>
    <n v="94"/>
    <n v="20.2"/>
    <n v="169.9"/>
    <n v="103"/>
    <n v="7.65"/>
    <n v="9.9"/>
    <n v="12"/>
    <n v="2.67"/>
    <x v="3"/>
    <x v="0"/>
    <n v="0"/>
    <n v="0"/>
    <n v="1"/>
    <x v="0"/>
    <x v="1"/>
    <x v="1"/>
  </r>
  <r>
    <x v="10"/>
    <x v="66"/>
    <x v="2"/>
    <x v="0"/>
    <x v="0"/>
    <n v="0"/>
    <n v="152.5"/>
    <n v="131"/>
    <n v="25.93"/>
    <n v="252.4"/>
    <n v="107"/>
    <n v="21.45"/>
    <n v="185.4"/>
    <n v="104"/>
    <n v="8.34"/>
    <n v="4.9000000000000004"/>
    <n v="3"/>
    <n v="1.32"/>
    <x v="3"/>
    <x v="0"/>
    <n v="0"/>
    <n v="0"/>
    <n v="0"/>
    <x v="0"/>
    <x v="1"/>
    <x v="1"/>
  </r>
  <r>
    <x v="22"/>
    <x v="66"/>
    <x v="1"/>
    <x v="0"/>
    <x v="0"/>
    <n v="0"/>
    <n v="176.2"/>
    <n v="120"/>
    <n v="29.95"/>
    <n v="236"/>
    <n v="138"/>
    <n v="20.059999999999999"/>
    <n v="152.5"/>
    <n v="104"/>
    <n v="6.86"/>
    <n v="10.6"/>
    <n v="4"/>
    <n v="2.86"/>
    <x v="0"/>
    <x v="0"/>
    <n v="0"/>
    <n v="0"/>
    <n v="0"/>
    <x v="0"/>
    <x v="0"/>
    <x v="1"/>
  </r>
  <r>
    <x v="37"/>
    <x v="66"/>
    <x v="2"/>
    <x v="0"/>
    <x v="0"/>
    <n v="0"/>
    <n v="102.8"/>
    <n v="93"/>
    <n v="17.48"/>
    <n v="137.80000000000001"/>
    <n v="91"/>
    <n v="11.71"/>
    <n v="158.9"/>
    <n v="110"/>
    <n v="7.15"/>
    <n v="8.9"/>
    <n v="5"/>
    <n v="2.4"/>
    <x v="0"/>
    <x v="0"/>
    <n v="0"/>
    <n v="0"/>
    <n v="0"/>
    <x v="0"/>
    <x v="1"/>
    <x v="0"/>
  </r>
  <r>
    <x v="15"/>
    <x v="66"/>
    <x v="0"/>
    <x v="0"/>
    <x v="0"/>
    <n v="0"/>
    <n v="171.7"/>
    <n v="80"/>
    <n v="29.19"/>
    <n v="110.4"/>
    <n v="81"/>
    <n v="9.3800000000000008"/>
    <n v="195.4"/>
    <n v="111"/>
    <n v="8.7899999999999991"/>
    <n v="11.9"/>
    <n v="4"/>
    <n v="3.21"/>
    <x v="3"/>
    <x v="0"/>
    <n v="0"/>
    <n v="0"/>
    <n v="0"/>
    <x v="0"/>
    <x v="0"/>
    <x v="0"/>
  </r>
  <r>
    <x v="47"/>
    <x v="66"/>
    <x v="0"/>
    <x v="0"/>
    <x v="0"/>
    <n v="0"/>
    <n v="124"/>
    <n v="77"/>
    <n v="21.08"/>
    <n v="222.2"/>
    <n v="95"/>
    <n v="18.89"/>
    <n v="151.19999999999999"/>
    <n v="111"/>
    <n v="6.8"/>
    <n v="13.1"/>
    <n v="2"/>
    <n v="3.54"/>
    <x v="1"/>
    <x v="0"/>
    <n v="0"/>
    <n v="0"/>
    <n v="0"/>
    <x v="0"/>
    <x v="0"/>
    <x v="1"/>
  </r>
  <r>
    <x v="5"/>
    <x v="66"/>
    <x v="0"/>
    <x v="0"/>
    <x v="0"/>
    <n v="0"/>
    <n v="245.1"/>
    <n v="118"/>
    <n v="41.67"/>
    <n v="185.2"/>
    <n v="94"/>
    <n v="15.74"/>
    <n v="193.6"/>
    <n v="112"/>
    <n v="8.7100000000000009"/>
    <n v="8.1"/>
    <n v="3"/>
    <n v="2.19"/>
    <x v="2"/>
    <x v="0"/>
    <n v="0"/>
    <n v="0"/>
    <n v="0"/>
    <x v="0"/>
    <x v="1"/>
    <x v="0"/>
  </r>
  <r>
    <x v="17"/>
    <x v="66"/>
    <x v="2"/>
    <x v="0"/>
    <x v="1"/>
    <n v="30"/>
    <n v="186.2"/>
    <n v="117"/>
    <n v="31.65"/>
    <n v="286.7"/>
    <n v="76"/>
    <n v="24.37"/>
    <n v="164.3"/>
    <n v="113"/>
    <n v="7.39"/>
    <n v="12.9"/>
    <n v="3"/>
    <n v="3.48"/>
    <x v="3"/>
    <x v="0"/>
    <n v="0"/>
    <n v="0"/>
    <n v="1"/>
    <x v="0"/>
    <x v="0"/>
    <x v="1"/>
  </r>
  <r>
    <x v="26"/>
    <x v="66"/>
    <x v="0"/>
    <x v="0"/>
    <x v="1"/>
    <n v="28"/>
    <n v="95"/>
    <n v="94"/>
    <n v="16.149999999999999"/>
    <n v="291.2"/>
    <n v="73"/>
    <n v="24.75"/>
    <n v="159.6"/>
    <n v="114"/>
    <n v="7.18"/>
    <n v="10"/>
    <n v="2"/>
    <n v="2.7"/>
    <x v="3"/>
    <x v="0"/>
    <n v="0"/>
    <n v="0"/>
    <n v="1"/>
    <x v="0"/>
    <x v="1"/>
    <x v="1"/>
  </r>
  <r>
    <x v="28"/>
    <x v="66"/>
    <x v="0"/>
    <x v="0"/>
    <x v="1"/>
    <n v="34"/>
    <n v="161.69999999999999"/>
    <n v="114"/>
    <n v="27.49"/>
    <n v="207.6"/>
    <n v="115"/>
    <n v="17.649999999999999"/>
    <n v="205.7"/>
    <n v="114"/>
    <n v="9.26"/>
    <n v="9.1999999999999993"/>
    <n v="4"/>
    <n v="2.48"/>
    <x v="1"/>
    <x v="0"/>
    <n v="0"/>
    <n v="0"/>
    <n v="1"/>
    <x v="0"/>
    <x v="1"/>
    <x v="1"/>
  </r>
  <r>
    <x v="12"/>
    <x v="66"/>
    <x v="2"/>
    <x v="0"/>
    <x v="1"/>
    <n v="20"/>
    <n v="230.6"/>
    <n v="40"/>
    <n v="39.200000000000003"/>
    <n v="189.1"/>
    <n v="58"/>
    <n v="16.07"/>
    <n v="162.19999999999999"/>
    <n v="115"/>
    <n v="7.3"/>
    <n v="9.4"/>
    <n v="2"/>
    <n v="2.54"/>
    <x v="0"/>
    <x v="0"/>
    <n v="0"/>
    <n v="0"/>
    <n v="1"/>
    <x v="0"/>
    <x v="1"/>
    <x v="0"/>
  </r>
  <r>
    <x v="36"/>
    <x v="66"/>
    <x v="1"/>
    <x v="0"/>
    <x v="0"/>
    <n v="0"/>
    <n v="201.4"/>
    <n v="101"/>
    <n v="34.24"/>
    <n v="97.6"/>
    <n v="122"/>
    <n v="8.3000000000000007"/>
    <n v="202.5"/>
    <n v="119"/>
    <n v="9.11"/>
    <n v="7"/>
    <n v="3"/>
    <n v="1.89"/>
    <x v="1"/>
    <x v="0"/>
    <n v="0"/>
    <n v="0"/>
    <n v="0"/>
    <x v="0"/>
    <x v="1"/>
    <x v="0"/>
  </r>
  <r>
    <x v="20"/>
    <x v="66"/>
    <x v="0"/>
    <x v="0"/>
    <x v="1"/>
    <n v="40"/>
    <n v="104.9"/>
    <n v="65"/>
    <n v="17.829999999999998"/>
    <n v="216.3"/>
    <n v="93"/>
    <n v="18.39"/>
    <n v="217.4"/>
    <n v="128"/>
    <n v="9.7799999999999994"/>
    <n v="9.6"/>
    <n v="9"/>
    <n v="2.59"/>
    <x v="0"/>
    <x v="0"/>
    <n v="0"/>
    <n v="0"/>
    <n v="1"/>
    <x v="0"/>
    <x v="1"/>
    <x v="1"/>
  </r>
  <r>
    <x v="5"/>
    <x v="66"/>
    <x v="0"/>
    <x v="1"/>
    <x v="0"/>
    <n v="0"/>
    <n v="120.9"/>
    <n v="58"/>
    <n v="20.55"/>
    <n v="235"/>
    <n v="88"/>
    <n v="19.98"/>
    <n v="95.1"/>
    <n v="130"/>
    <n v="4.28"/>
    <n v="11.4"/>
    <n v="11"/>
    <n v="3.08"/>
    <x v="3"/>
    <x v="0"/>
    <n v="0"/>
    <n v="1"/>
    <n v="0"/>
    <x v="0"/>
    <x v="0"/>
    <x v="1"/>
  </r>
  <r>
    <x v="43"/>
    <x v="66"/>
    <x v="2"/>
    <x v="0"/>
    <x v="1"/>
    <n v="35"/>
    <n v="245.4"/>
    <n v="89"/>
    <n v="41.72"/>
    <n v="148.19999999999999"/>
    <n v="102"/>
    <n v="12.6"/>
    <n v="274"/>
    <n v="136"/>
    <n v="12.33"/>
    <n v="7.5"/>
    <n v="6"/>
    <n v="2.0299999999999998"/>
    <x v="0"/>
    <x v="0"/>
    <n v="0"/>
    <n v="0"/>
    <n v="1"/>
    <x v="0"/>
    <x v="1"/>
    <x v="0"/>
  </r>
  <r>
    <x v="32"/>
    <x v="66"/>
    <x v="0"/>
    <x v="0"/>
    <x v="0"/>
    <n v="0"/>
    <n v="109.1"/>
    <n v="117"/>
    <n v="18.55"/>
    <n v="217.4"/>
    <n v="124"/>
    <n v="18.48"/>
    <n v="188.4"/>
    <n v="141"/>
    <n v="8.48"/>
    <n v="12.8"/>
    <n v="6"/>
    <n v="3.46"/>
    <x v="1"/>
    <x v="0"/>
    <n v="0"/>
    <n v="0"/>
    <n v="0"/>
    <x v="0"/>
    <x v="0"/>
    <x v="1"/>
  </r>
  <r>
    <x v="21"/>
    <x v="67"/>
    <x v="0"/>
    <x v="0"/>
    <x v="1"/>
    <n v="29"/>
    <n v="239.5"/>
    <n v="82"/>
    <n v="40.72"/>
    <n v="203.8"/>
    <n v="105"/>
    <n v="17.32"/>
    <n v="167.8"/>
    <n v="70"/>
    <n v="7.55"/>
    <n v="9.9"/>
    <n v="6"/>
    <n v="2.67"/>
    <x v="1"/>
    <x v="0"/>
    <n v="0"/>
    <n v="0"/>
    <n v="1"/>
    <x v="0"/>
    <x v="1"/>
    <x v="1"/>
  </r>
  <r>
    <x v="42"/>
    <x v="67"/>
    <x v="0"/>
    <x v="0"/>
    <x v="1"/>
    <n v="24"/>
    <n v="176"/>
    <n v="118"/>
    <n v="29.92"/>
    <n v="277.89999999999998"/>
    <n v="116"/>
    <n v="23.62"/>
    <n v="174.7"/>
    <n v="71"/>
    <n v="7.86"/>
    <n v="14.7"/>
    <n v="7"/>
    <n v="3.97"/>
    <x v="0"/>
    <x v="0"/>
    <n v="0"/>
    <n v="0"/>
    <n v="1"/>
    <x v="0"/>
    <x v="0"/>
    <x v="1"/>
  </r>
  <r>
    <x v="44"/>
    <x v="67"/>
    <x v="0"/>
    <x v="1"/>
    <x v="1"/>
    <n v="39"/>
    <n v="142"/>
    <n v="140"/>
    <n v="24.14"/>
    <n v="241.6"/>
    <n v="89"/>
    <n v="20.54"/>
    <n v="302"/>
    <n v="72"/>
    <n v="13.59"/>
    <n v="11.3"/>
    <n v="5"/>
    <n v="3.05"/>
    <x v="0"/>
    <x v="0"/>
    <n v="0"/>
    <n v="1"/>
    <n v="1"/>
    <x v="0"/>
    <x v="0"/>
    <x v="1"/>
  </r>
  <r>
    <x v="2"/>
    <x v="67"/>
    <x v="0"/>
    <x v="0"/>
    <x v="0"/>
    <n v="0"/>
    <n v="178.7"/>
    <n v="61"/>
    <n v="30.38"/>
    <n v="252.3"/>
    <n v="84"/>
    <n v="21.45"/>
    <n v="255.7"/>
    <n v="76"/>
    <n v="11.51"/>
    <n v="8.4"/>
    <n v="4"/>
    <n v="2.27"/>
    <x v="0"/>
    <x v="0"/>
    <n v="0"/>
    <n v="0"/>
    <n v="0"/>
    <x v="0"/>
    <x v="1"/>
    <x v="1"/>
  </r>
  <r>
    <x v="21"/>
    <x v="67"/>
    <x v="2"/>
    <x v="0"/>
    <x v="0"/>
    <n v="0"/>
    <n v="141.9"/>
    <n v="112"/>
    <n v="24.12"/>
    <n v="166.2"/>
    <n v="94"/>
    <n v="14.13"/>
    <n v="223.5"/>
    <n v="77"/>
    <n v="10.06"/>
    <n v="9.1999999999999993"/>
    <n v="6"/>
    <n v="2.48"/>
    <x v="0"/>
    <x v="0"/>
    <n v="0"/>
    <n v="0"/>
    <n v="0"/>
    <x v="0"/>
    <x v="1"/>
    <x v="0"/>
  </r>
  <r>
    <x v="24"/>
    <x v="67"/>
    <x v="1"/>
    <x v="0"/>
    <x v="0"/>
    <n v="0"/>
    <n v="237.1"/>
    <n v="105"/>
    <n v="40.31"/>
    <n v="223.5"/>
    <n v="105"/>
    <n v="19"/>
    <n v="97.4"/>
    <n v="79"/>
    <n v="4.38"/>
    <n v="13.2"/>
    <n v="2"/>
    <n v="3.56"/>
    <x v="0"/>
    <x v="0"/>
    <n v="0"/>
    <n v="0"/>
    <n v="0"/>
    <x v="0"/>
    <x v="0"/>
    <x v="1"/>
  </r>
  <r>
    <x v="31"/>
    <x v="67"/>
    <x v="2"/>
    <x v="1"/>
    <x v="0"/>
    <n v="0"/>
    <n v="197.7"/>
    <n v="99"/>
    <n v="33.61"/>
    <n v="188.8"/>
    <n v="106"/>
    <n v="16.05"/>
    <n v="254.6"/>
    <n v="80"/>
    <n v="11.46"/>
    <n v="19.2"/>
    <n v="4"/>
    <n v="5.18"/>
    <x v="2"/>
    <x v="1"/>
    <n v="1"/>
    <n v="1"/>
    <n v="0"/>
    <x v="0"/>
    <x v="0"/>
    <x v="0"/>
  </r>
  <r>
    <x v="40"/>
    <x v="67"/>
    <x v="2"/>
    <x v="0"/>
    <x v="0"/>
    <n v="0"/>
    <n v="143.6"/>
    <n v="80"/>
    <n v="24.41"/>
    <n v="134.30000000000001"/>
    <n v="65"/>
    <n v="11.42"/>
    <n v="215.6"/>
    <n v="84"/>
    <n v="9.6999999999999993"/>
    <n v="15.5"/>
    <n v="5"/>
    <n v="4.1900000000000004"/>
    <x v="3"/>
    <x v="0"/>
    <n v="0"/>
    <n v="0"/>
    <n v="0"/>
    <x v="0"/>
    <x v="0"/>
    <x v="0"/>
  </r>
  <r>
    <x v="32"/>
    <x v="67"/>
    <x v="0"/>
    <x v="1"/>
    <x v="1"/>
    <n v="29"/>
    <n v="195.5"/>
    <n v="113"/>
    <n v="33.24"/>
    <n v="171.6"/>
    <n v="96"/>
    <n v="14.59"/>
    <n v="204"/>
    <n v="85"/>
    <n v="9.18"/>
    <n v="13.5"/>
    <n v="9"/>
    <n v="3.65"/>
    <x v="0"/>
    <x v="1"/>
    <n v="1"/>
    <n v="1"/>
    <n v="1"/>
    <x v="0"/>
    <x v="0"/>
    <x v="0"/>
  </r>
  <r>
    <x v="0"/>
    <x v="67"/>
    <x v="0"/>
    <x v="0"/>
    <x v="0"/>
    <n v="0"/>
    <n v="94.1"/>
    <n v="93"/>
    <n v="16"/>
    <n v="147.6"/>
    <n v="80"/>
    <n v="12.55"/>
    <n v="213.5"/>
    <n v="85"/>
    <n v="9.61"/>
    <n v="10.1"/>
    <n v="2"/>
    <n v="2.73"/>
    <x v="1"/>
    <x v="0"/>
    <n v="0"/>
    <n v="0"/>
    <n v="0"/>
    <x v="0"/>
    <x v="1"/>
    <x v="0"/>
  </r>
  <r>
    <x v="22"/>
    <x v="67"/>
    <x v="0"/>
    <x v="0"/>
    <x v="1"/>
    <n v="41"/>
    <n v="226"/>
    <n v="113"/>
    <n v="38.42"/>
    <n v="149.80000000000001"/>
    <n v="115"/>
    <n v="12.73"/>
    <n v="184.9"/>
    <n v="88"/>
    <n v="8.32"/>
    <n v="11.5"/>
    <n v="2"/>
    <n v="3.11"/>
    <x v="3"/>
    <x v="0"/>
    <n v="0"/>
    <n v="0"/>
    <n v="1"/>
    <x v="0"/>
    <x v="0"/>
    <x v="0"/>
  </r>
  <r>
    <x v="18"/>
    <x v="67"/>
    <x v="2"/>
    <x v="0"/>
    <x v="0"/>
    <n v="0"/>
    <n v="249.9"/>
    <n v="127"/>
    <n v="42.48"/>
    <n v="254.5"/>
    <n v="118"/>
    <n v="21.63"/>
    <n v="273.2"/>
    <n v="98"/>
    <n v="12.29"/>
    <n v="8.9"/>
    <n v="6"/>
    <n v="2.4"/>
    <x v="3"/>
    <x v="1"/>
    <n v="1"/>
    <n v="0"/>
    <n v="0"/>
    <x v="0"/>
    <x v="1"/>
    <x v="1"/>
  </r>
  <r>
    <x v="14"/>
    <x v="67"/>
    <x v="2"/>
    <x v="0"/>
    <x v="0"/>
    <n v="0"/>
    <n v="172.7"/>
    <n v="95"/>
    <n v="29.36"/>
    <n v="139.1"/>
    <n v="90"/>
    <n v="11.82"/>
    <n v="174.3"/>
    <n v="99"/>
    <n v="7.84"/>
    <n v="11.7"/>
    <n v="1"/>
    <n v="3.16"/>
    <x v="3"/>
    <x v="0"/>
    <n v="0"/>
    <n v="0"/>
    <n v="0"/>
    <x v="0"/>
    <x v="0"/>
    <x v="0"/>
  </r>
  <r>
    <x v="48"/>
    <x v="67"/>
    <x v="1"/>
    <x v="0"/>
    <x v="0"/>
    <n v="0"/>
    <n v="219.6"/>
    <n v="97"/>
    <n v="37.33"/>
    <n v="141.1"/>
    <n v="144"/>
    <n v="11.99"/>
    <n v="205.7"/>
    <n v="101"/>
    <n v="9.26"/>
    <n v="10.8"/>
    <n v="4"/>
    <n v="2.92"/>
    <x v="3"/>
    <x v="0"/>
    <n v="0"/>
    <n v="0"/>
    <n v="0"/>
    <x v="0"/>
    <x v="0"/>
    <x v="0"/>
  </r>
  <r>
    <x v="0"/>
    <x v="67"/>
    <x v="0"/>
    <x v="0"/>
    <x v="1"/>
    <n v="34"/>
    <n v="160"/>
    <n v="72"/>
    <n v="27.2"/>
    <n v="184.5"/>
    <n v="119"/>
    <n v="15.68"/>
    <n v="208.3"/>
    <n v="101"/>
    <n v="9.3699999999999992"/>
    <n v="6.1"/>
    <n v="10"/>
    <n v="1.65"/>
    <x v="0"/>
    <x v="0"/>
    <n v="0"/>
    <n v="0"/>
    <n v="1"/>
    <x v="0"/>
    <x v="1"/>
    <x v="0"/>
  </r>
  <r>
    <x v="50"/>
    <x v="67"/>
    <x v="0"/>
    <x v="0"/>
    <x v="0"/>
    <n v="0"/>
    <n v="158.80000000000001"/>
    <n v="119"/>
    <n v="27"/>
    <n v="211.8"/>
    <n v="105"/>
    <n v="18"/>
    <n v="198.1"/>
    <n v="101"/>
    <n v="8.91"/>
    <n v="10.3"/>
    <n v="3"/>
    <n v="2.78"/>
    <x v="0"/>
    <x v="0"/>
    <n v="0"/>
    <n v="0"/>
    <n v="0"/>
    <x v="0"/>
    <x v="0"/>
    <x v="1"/>
  </r>
  <r>
    <x v="15"/>
    <x v="67"/>
    <x v="1"/>
    <x v="0"/>
    <x v="0"/>
    <n v="0"/>
    <n v="150.4"/>
    <n v="106"/>
    <n v="25.57"/>
    <n v="199"/>
    <n v="131"/>
    <n v="16.920000000000002"/>
    <n v="109.7"/>
    <n v="103"/>
    <n v="4.9400000000000004"/>
    <n v="12.3"/>
    <n v="3"/>
    <n v="3.32"/>
    <x v="2"/>
    <x v="0"/>
    <n v="0"/>
    <n v="0"/>
    <n v="0"/>
    <x v="0"/>
    <x v="0"/>
    <x v="0"/>
  </r>
  <r>
    <x v="17"/>
    <x v="67"/>
    <x v="0"/>
    <x v="0"/>
    <x v="0"/>
    <n v="0"/>
    <n v="186.5"/>
    <n v="108"/>
    <n v="31.71"/>
    <n v="190.2"/>
    <n v="107"/>
    <n v="16.170000000000002"/>
    <n v="187.8"/>
    <n v="103"/>
    <n v="8.4499999999999993"/>
    <n v="11"/>
    <n v="5"/>
    <n v="2.97"/>
    <x v="0"/>
    <x v="0"/>
    <n v="0"/>
    <n v="0"/>
    <n v="0"/>
    <x v="0"/>
    <x v="0"/>
    <x v="0"/>
  </r>
  <r>
    <x v="32"/>
    <x v="67"/>
    <x v="0"/>
    <x v="0"/>
    <x v="0"/>
    <n v="0"/>
    <n v="134.6"/>
    <n v="73"/>
    <n v="22.88"/>
    <n v="206.8"/>
    <n v="117"/>
    <n v="17.579999999999998"/>
    <n v="138.4"/>
    <n v="104"/>
    <n v="6.23"/>
    <n v="9.4"/>
    <n v="2"/>
    <n v="2.54"/>
    <x v="3"/>
    <x v="0"/>
    <n v="0"/>
    <n v="0"/>
    <n v="0"/>
    <x v="0"/>
    <x v="1"/>
    <x v="1"/>
  </r>
  <r>
    <x v="14"/>
    <x v="67"/>
    <x v="1"/>
    <x v="0"/>
    <x v="1"/>
    <n v="43"/>
    <n v="147.69999999999999"/>
    <n v="95"/>
    <n v="25.11"/>
    <n v="259.3"/>
    <n v="108"/>
    <n v="22.04"/>
    <n v="237.1"/>
    <n v="106"/>
    <n v="10.67"/>
    <n v="8.9"/>
    <n v="8"/>
    <n v="2.4"/>
    <x v="2"/>
    <x v="0"/>
    <n v="0"/>
    <n v="0"/>
    <n v="1"/>
    <x v="0"/>
    <x v="1"/>
    <x v="1"/>
  </r>
  <r>
    <x v="4"/>
    <x v="67"/>
    <x v="1"/>
    <x v="0"/>
    <x v="0"/>
    <n v="0"/>
    <n v="131.6"/>
    <n v="89"/>
    <n v="22.37"/>
    <n v="137"/>
    <n v="109"/>
    <n v="11.65"/>
    <n v="256.3"/>
    <n v="107"/>
    <n v="11.53"/>
    <n v="10.199999999999999"/>
    <n v="5"/>
    <n v="2.75"/>
    <x v="2"/>
    <x v="0"/>
    <n v="0"/>
    <n v="0"/>
    <n v="0"/>
    <x v="0"/>
    <x v="1"/>
    <x v="0"/>
  </r>
  <r>
    <x v="18"/>
    <x v="67"/>
    <x v="0"/>
    <x v="0"/>
    <x v="0"/>
    <n v="0"/>
    <n v="222.1"/>
    <n v="107"/>
    <n v="37.76"/>
    <n v="199.4"/>
    <n v="102"/>
    <n v="16.95"/>
    <n v="162.4"/>
    <n v="107"/>
    <n v="7.31"/>
    <n v="9.4"/>
    <n v="3"/>
    <n v="2.54"/>
    <x v="3"/>
    <x v="0"/>
    <n v="0"/>
    <n v="0"/>
    <n v="0"/>
    <x v="0"/>
    <x v="1"/>
    <x v="0"/>
  </r>
  <r>
    <x v="25"/>
    <x v="67"/>
    <x v="0"/>
    <x v="0"/>
    <x v="0"/>
    <n v="0"/>
    <n v="232.4"/>
    <n v="76"/>
    <n v="39.51"/>
    <n v="153.30000000000001"/>
    <n v="103"/>
    <n v="13.03"/>
    <n v="214.6"/>
    <n v="107"/>
    <n v="9.66"/>
    <n v="10.5"/>
    <n v="2"/>
    <n v="2.84"/>
    <x v="0"/>
    <x v="0"/>
    <n v="0"/>
    <n v="0"/>
    <n v="0"/>
    <x v="0"/>
    <x v="0"/>
    <x v="0"/>
  </r>
  <r>
    <x v="2"/>
    <x v="67"/>
    <x v="0"/>
    <x v="0"/>
    <x v="0"/>
    <n v="0"/>
    <n v="222.8"/>
    <n v="99"/>
    <n v="37.880000000000003"/>
    <n v="175.8"/>
    <n v="85"/>
    <n v="14.94"/>
    <n v="202"/>
    <n v="111"/>
    <n v="9.09"/>
    <n v="11"/>
    <n v="3"/>
    <n v="2.97"/>
    <x v="2"/>
    <x v="0"/>
    <n v="0"/>
    <n v="0"/>
    <n v="0"/>
    <x v="0"/>
    <x v="0"/>
    <x v="0"/>
  </r>
  <r>
    <x v="48"/>
    <x v="67"/>
    <x v="1"/>
    <x v="0"/>
    <x v="1"/>
    <n v="22"/>
    <n v="82.5"/>
    <n v="97"/>
    <n v="14.03"/>
    <n v="289.89999999999998"/>
    <n v="94"/>
    <n v="24.64"/>
    <n v="180"/>
    <n v="114"/>
    <n v="8.1"/>
    <n v="4.8"/>
    <n v="4"/>
    <n v="1.3"/>
    <x v="2"/>
    <x v="0"/>
    <n v="0"/>
    <n v="0"/>
    <n v="1"/>
    <x v="0"/>
    <x v="1"/>
    <x v="1"/>
  </r>
  <r>
    <x v="34"/>
    <x v="67"/>
    <x v="2"/>
    <x v="0"/>
    <x v="0"/>
    <n v="0"/>
    <n v="226.7"/>
    <n v="94"/>
    <n v="38.54"/>
    <n v="168.4"/>
    <n v="129"/>
    <n v="14.31"/>
    <n v="188.7"/>
    <n v="117"/>
    <n v="8.49"/>
    <n v="10.199999999999999"/>
    <n v="1"/>
    <n v="2.75"/>
    <x v="1"/>
    <x v="0"/>
    <n v="0"/>
    <n v="0"/>
    <n v="0"/>
    <x v="0"/>
    <x v="1"/>
    <x v="0"/>
  </r>
  <r>
    <x v="4"/>
    <x v="67"/>
    <x v="0"/>
    <x v="0"/>
    <x v="0"/>
    <n v="0"/>
    <n v="248.6"/>
    <n v="59"/>
    <n v="42.26"/>
    <n v="199.1"/>
    <n v="126"/>
    <n v="16.920000000000002"/>
    <n v="112.5"/>
    <n v="117"/>
    <n v="5.0599999999999996"/>
    <n v="6.5"/>
    <n v="3"/>
    <n v="1.76"/>
    <x v="3"/>
    <x v="0"/>
    <n v="0"/>
    <n v="0"/>
    <n v="0"/>
    <x v="0"/>
    <x v="1"/>
    <x v="0"/>
  </r>
  <r>
    <x v="21"/>
    <x v="67"/>
    <x v="0"/>
    <x v="0"/>
    <x v="0"/>
    <n v="0"/>
    <n v="267.89999999999998"/>
    <n v="80"/>
    <n v="45.54"/>
    <n v="145.4"/>
    <n v="143"/>
    <n v="12.36"/>
    <n v="273.3"/>
    <n v="119"/>
    <n v="12.3"/>
    <n v="14.9"/>
    <n v="1"/>
    <n v="4.0199999999999996"/>
    <x v="2"/>
    <x v="1"/>
    <n v="1"/>
    <n v="0"/>
    <n v="0"/>
    <x v="0"/>
    <x v="0"/>
    <x v="0"/>
  </r>
  <r>
    <x v="22"/>
    <x v="67"/>
    <x v="1"/>
    <x v="1"/>
    <x v="0"/>
    <n v="0"/>
    <n v="148.5"/>
    <n v="126"/>
    <n v="25.25"/>
    <n v="219.4"/>
    <n v="125"/>
    <n v="18.649999999999999"/>
    <n v="198.5"/>
    <n v="121"/>
    <n v="8.93"/>
    <n v="14.5"/>
    <n v="7"/>
    <n v="3.92"/>
    <x v="0"/>
    <x v="1"/>
    <n v="1"/>
    <n v="1"/>
    <n v="0"/>
    <x v="0"/>
    <x v="0"/>
    <x v="1"/>
  </r>
  <r>
    <x v="10"/>
    <x v="67"/>
    <x v="0"/>
    <x v="0"/>
    <x v="0"/>
    <n v="0"/>
    <n v="231.1"/>
    <n v="57"/>
    <n v="39.29"/>
    <n v="153.4"/>
    <n v="55"/>
    <n v="13.04"/>
    <n v="191.3"/>
    <n v="123"/>
    <n v="8.61"/>
    <n v="9.6"/>
    <n v="4"/>
    <n v="2.59"/>
    <x v="2"/>
    <x v="0"/>
    <n v="0"/>
    <n v="0"/>
    <n v="0"/>
    <x v="0"/>
    <x v="1"/>
    <x v="0"/>
  </r>
  <r>
    <x v="26"/>
    <x v="67"/>
    <x v="2"/>
    <x v="0"/>
    <x v="0"/>
    <n v="0"/>
    <n v="157.30000000000001"/>
    <n v="83"/>
    <n v="26.74"/>
    <n v="220.9"/>
    <n v="85"/>
    <n v="18.78"/>
    <n v="218.9"/>
    <n v="129"/>
    <n v="9.85"/>
    <n v="12"/>
    <n v="7"/>
    <n v="3.24"/>
    <x v="0"/>
    <x v="0"/>
    <n v="0"/>
    <n v="0"/>
    <n v="0"/>
    <x v="0"/>
    <x v="0"/>
    <x v="1"/>
  </r>
  <r>
    <x v="7"/>
    <x v="67"/>
    <x v="2"/>
    <x v="0"/>
    <x v="0"/>
    <n v="0"/>
    <n v="195.4"/>
    <n v="116"/>
    <n v="33.22"/>
    <n v="212.1"/>
    <n v="101"/>
    <n v="18.03"/>
    <n v="138.4"/>
    <n v="134"/>
    <n v="6.23"/>
    <n v="15.1"/>
    <n v="11"/>
    <n v="4.08"/>
    <x v="0"/>
    <x v="0"/>
    <n v="0"/>
    <n v="0"/>
    <n v="0"/>
    <x v="0"/>
    <x v="0"/>
    <x v="1"/>
  </r>
  <r>
    <x v="17"/>
    <x v="67"/>
    <x v="2"/>
    <x v="0"/>
    <x v="1"/>
    <n v="30"/>
    <n v="122.9"/>
    <n v="93"/>
    <n v="20.89"/>
    <n v="233.5"/>
    <n v="91"/>
    <n v="19.850000000000001"/>
    <n v="199.5"/>
    <n v="144"/>
    <n v="8.98"/>
    <n v="9.6"/>
    <n v="2"/>
    <n v="2.59"/>
    <x v="3"/>
    <x v="0"/>
    <n v="0"/>
    <n v="0"/>
    <n v="1"/>
    <x v="0"/>
    <x v="1"/>
    <x v="1"/>
  </r>
  <r>
    <x v="45"/>
    <x v="68"/>
    <x v="0"/>
    <x v="0"/>
    <x v="0"/>
    <n v="0"/>
    <n v="228.2"/>
    <n v="70"/>
    <n v="38.79"/>
    <n v="263.7"/>
    <n v="80"/>
    <n v="22.41"/>
    <n v="142.6"/>
    <n v="60"/>
    <n v="6.42"/>
    <n v="10.7"/>
    <n v="5"/>
    <n v="2.89"/>
    <x v="2"/>
    <x v="0"/>
    <n v="0"/>
    <n v="0"/>
    <n v="0"/>
    <x v="0"/>
    <x v="0"/>
    <x v="1"/>
  </r>
  <r>
    <x v="4"/>
    <x v="68"/>
    <x v="0"/>
    <x v="0"/>
    <x v="0"/>
    <n v="0"/>
    <n v="111.3"/>
    <n v="110"/>
    <n v="18.920000000000002"/>
    <n v="226.8"/>
    <n v="107"/>
    <n v="19.28"/>
    <n v="187.6"/>
    <n v="66"/>
    <n v="8.44"/>
    <n v="10.199999999999999"/>
    <n v="12"/>
    <n v="2.75"/>
    <x v="0"/>
    <x v="0"/>
    <n v="0"/>
    <n v="0"/>
    <n v="0"/>
    <x v="0"/>
    <x v="1"/>
    <x v="1"/>
  </r>
  <r>
    <x v="5"/>
    <x v="68"/>
    <x v="1"/>
    <x v="0"/>
    <x v="0"/>
    <n v="0"/>
    <n v="196.1"/>
    <n v="87"/>
    <n v="33.340000000000003"/>
    <n v="236.8"/>
    <n v="66"/>
    <n v="20.13"/>
    <n v="182.3"/>
    <n v="75"/>
    <n v="8.1999999999999993"/>
    <n v="11.9"/>
    <n v="1"/>
    <n v="3.21"/>
    <x v="1"/>
    <x v="0"/>
    <n v="0"/>
    <n v="0"/>
    <n v="0"/>
    <x v="0"/>
    <x v="0"/>
    <x v="1"/>
  </r>
  <r>
    <x v="38"/>
    <x v="68"/>
    <x v="2"/>
    <x v="0"/>
    <x v="0"/>
    <n v="0"/>
    <n v="194.2"/>
    <n v="122"/>
    <n v="33.01"/>
    <n v="242.1"/>
    <n v="81"/>
    <n v="20.58"/>
    <n v="215.8"/>
    <n v="80"/>
    <n v="9.7100000000000009"/>
    <n v="9.6999999999999993"/>
    <n v="3"/>
    <n v="2.62"/>
    <x v="3"/>
    <x v="0"/>
    <n v="0"/>
    <n v="0"/>
    <n v="0"/>
    <x v="0"/>
    <x v="1"/>
    <x v="1"/>
  </r>
  <r>
    <x v="40"/>
    <x v="68"/>
    <x v="0"/>
    <x v="0"/>
    <x v="0"/>
    <n v="0"/>
    <n v="229.2"/>
    <n v="111"/>
    <n v="38.96"/>
    <n v="165.3"/>
    <n v="104"/>
    <n v="14.05"/>
    <n v="235.1"/>
    <n v="80"/>
    <n v="10.58"/>
    <n v="5.2"/>
    <n v="5"/>
    <n v="1.4"/>
    <x v="0"/>
    <x v="0"/>
    <n v="0"/>
    <n v="0"/>
    <n v="0"/>
    <x v="0"/>
    <x v="1"/>
    <x v="0"/>
  </r>
  <r>
    <x v="23"/>
    <x v="68"/>
    <x v="2"/>
    <x v="0"/>
    <x v="1"/>
    <n v="40"/>
    <n v="77"/>
    <n v="106"/>
    <n v="13.09"/>
    <n v="161.69999999999999"/>
    <n v="94"/>
    <n v="13.74"/>
    <n v="188.6"/>
    <n v="82"/>
    <n v="8.49"/>
    <n v="12.5"/>
    <n v="6"/>
    <n v="3.38"/>
    <x v="0"/>
    <x v="0"/>
    <n v="0"/>
    <n v="0"/>
    <n v="1"/>
    <x v="0"/>
    <x v="0"/>
    <x v="0"/>
  </r>
  <r>
    <x v="45"/>
    <x v="68"/>
    <x v="0"/>
    <x v="0"/>
    <x v="0"/>
    <n v="0"/>
    <n v="143.6"/>
    <n v="88"/>
    <n v="24.41"/>
    <n v="141.80000000000001"/>
    <n v="86"/>
    <n v="12.05"/>
    <n v="194"/>
    <n v="83"/>
    <n v="8.73"/>
    <n v="10.8"/>
    <n v="5"/>
    <n v="2.92"/>
    <x v="2"/>
    <x v="0"/>
    <n v="0"/>
    <n v="0"/>
    <n v="0"/>
    <x v="0"/>
    <x v="0"/>
    <x v="0"/>
  </r>
  <r>
    <x v="0"/>
    <x v="68"/>
    <x v="2"/>
    <x v="0"/>
    <x v="0"/>
    <n v="0"/>
    <n v="167.4"/>
    <n v="105"/>
    <n v="28.46"/>
    <n v="121.5"/>
    <n v="142"/>
    <n v="10.33"/>
    <n v="209.3"/>
    <n v="83"/>
    <n v="9.42"/>
    <n v="16"/>
    <n v="2"/>
    <n v="4.32"/>
    <x v="0"/>
    <x v="0"/>
    <n v="0"/>
    <n v="0"/>
    <n v="0"/>
    <x v="0"/>
    <x v="0"/>
    <x v="0"/>
  </r>
  <r>
    <x v="11"/>
    <x v="68"/>
    <x v="2"/>
    <x v="1"/>
    <x v="1"/>
    <n v="33"/>
    <n v="271.5"/>
    <n v="98"/>
    <n v="46.16"/>
    <n v="253.4"/>
    <n v="102"/>
    <n v="21.54"/>
    <n v="165.4"/>
    <n v="85"/>
    <n v="7.44"/>
    <n v="8.1999999999999993"/>
    <n v="2"/>
    <n v="2.21"/>
    <x v="0"/>
    <x v="1"/>
    <n v="1"/>
    <n v="1"/>
    <n v="1"/>
    <x v="0"/>
    <x v="1"/>
    <x v="1"/>
  </r>
  <r>
    <x v="24"/>
    <x v="68"/>
    <x v="1"/>
    <x v="0"/>
    <x v="1"/>
    <n v="38"/>
    <n v="272.89999999999998"/>
    <n v="122"/>
    <n v="46.39"/>
    <n v="188.4"/>
    <n v="97"/>
    <n v="16.010000000000002"/>
    <n v="132.4"/>
    <n v="87"/>
    <n v="5.96"/>
    <n v="10.5"/>
    <n v="3"/>
    <n v="2.84"/>
    <x v="3"/>
    <x v="0"/>
    <n v="0"/>
    <n v="0"/>
    <n v="1"/>
    <x v="0"/>
    <x v="0"/>
    <x v="0"/>
  </r>
  <r>
    <x v="28"/>
    <x v="68"/>
    <x v="2"/>
    <x v="0"/>
    <x v="0"/>
    <n v="0"/>
    <n v="195.1"/>
    <n v="91"/>
    <n v="33.17"/>
    <n v="261.5"/>
    <n v="57"/>
    <n v="22.23"/>
    <n v="203.8"/>
    <n v="90"/>
    <n v="9.17"/>
    <n v="11.4"/>
    <n v="5"/>
    <n v="3.08"/>
    <x v="1"/>
    <x v="0"/>
    <n v="0"/>
    <n v="0"/>
    <n v="0"/>
    <x v="0"/>
    <x v="0"/>
    <x v="1"/>
  </r>
  <r>
    <x v="40"/>
    <x v="68"/>
    <x v="0"/>
    <x v="0"/>
    <x v="0"/>
    <n v="0"/>
    <n v="209.6"/>
    <n v="94"/>
    <n v="35.630000000000003"/>
    <n v="193.1"/>
    <n v="106"/>
    <n v="16.41"/>
    <n v="239.9"/>
    <n v="90"/>
    <n v="10.8"/>
    <n v="12.4"/>
    <n v="4"/>
    <n v="3.35"/>
    <x v="1"/>
    <x v="0"/>
    <n v="0"/>
    <n v="0"/>
    <n v="0"/>
    <x v="0"/>
    <x v="0"/>
    <x v="0"/>
  </r>
  <r>
    <x v="7"/>
    <x v="68"/>
    <x v="0"/>
    <x v="0"/>
    <x v="0"/>
    <n v="0"/>
    <n v="211.7"/>
    <n v="94"/>
    <n v="35.99"/>
    <n v="236.1"/>
    <n v="124"/>
    <n v="20.07"/>
    <n v="252.7"/>
    <n v="90"/>
    <n v="11.37"/>
    <n v="7.2"/>
    <n v="2"/>
    <n v="1.94"/>
    <x v="4"/>
    <x v="0"/>
    <n v="0"/>
    <n v="0"/>
    <n v="0"/>
    <x v="0"/>
    <x v="1"/>
    <x v="1"/>
  </r>
  <r>
    <x v="0"/>
    <x v="68"/>
    <x v="2"/>
    <x v="0"/>
    <x v="1"/>
    <n v="27"/>
    <n v="268.8"/>
    <n v="78"/>
    <n v="45.7"/>
    <n v="246.6"/>
    <n v="89"/>
    <n v="20.96"/>
    <n v="271.89999999999998"/>
    <n v="102"/>
    <n v="12.24"/>
    <n v="16.399999999999999"/>
    <n v="3"/>
    <n v="4.43"/>
    <x v="1"/>
    <x v="0"/>
    <n v="0"/>
    <n v="0"/>
    <n v="1"/>
    <x v="0"/>
    <x v="0"/>
    <x v="1"/>
  </r>
  <r>
    <x v="18"/>
    <x v="68"/>
    <x v="2"/>
    <x v="0"/>
    <x v="0"/>
    <n v="0"/>
    <n v="135.4"/>
    <n v="101"/>
    <n v="23.02"/>
    <n v="238.1"/>
    <n v="124"/>
    <n v="20.239999999999998"/>
    <n v="195.6"/>
    <n v="102"/>
    <n v="8.8000000000000007"/>
    <n v="10.6"/>
    <n v="2"/>
    <n v="2.86"/>
    <x v="0"/>
    <x v="0"/>
    <n v="0"/>
    <n v="0"/>
    <n v="0"/>
    <x v="0"/>
    <x v="0"/>
    <x v="1"/>
  </r>
  <r>
    <x v="40"/>
    <x v="68"/>
    <x v="0"/>
    <x v="0"/>
    <x v="0"/>
    <n v="0"/>
    <n v="244.8"/>
    <n v="76"/>
    <n v="41.62"/>
    <n v="77.2"/>
    <n v="100"/>
    <n v="6.56"/>
    <n v="222.8"/>
    <n v="102"/>
    <n v="10.029999999999999"/>
    <n v="10"/>
    <n v="3"/>
    <n v="2.7"/>
    <x v="1"/>
    <x v="0"/>
    <n v="0"/>
    <n v="0"/>
    <n v="0"/>
    <x v="0"/>
    <x v="1"/>
    <x v="0"/>
  </r>
  <r>
    <x v="18"/>
    <x v="68"/>
    <x v="1"/>
    <x v="0"/>
    <x v="0"/>
    <n v="0"/>
    <n v="185.3"/>
    <n v="91"/>
    <n v="31.5"/>
    <n v="219.1"/>
    <n v="88"/>
    <n v="18.62"/>
    <n v="243.6"/>
    <n v="107"/>
    <n v="10.96"/>
    <n v="5.5"/>
    <n v="5"/>
    <n v="1.49"/>
    <x v="1"/>
    <x v="0"/>
    <n v="0"/>
    <n v="0"/>
    <n v="0"/>
    <x v="0"/>
    <x v="1"/>
    <x v="1"/>
  </r>
  <r>
    <x v="6"/>
    <x v="68"/>
    <x v="2"/>
    <x v="0"/>
    <x v="0"/>
    <n v="0"/>
    <n v="170.7"/>
    <n v="98"/>
    <n v="29.02"/>
    <n v="111.6"/>
    <n v="109"/>
    <n v="9.49"/>
    <n v="171.5"/>
    <n v="107"/>
    <n v="7.72"/>
    <n v="4.8"/>
    <n v="7"/>
    <n v="1.3"/>
    <x v="2"/>
    <x v="0"/>
    <n v="0"/>
    <n v="0"/>
    <n v="0"/>
    <x v="0"/>
    <x v="1"/>
    <x v="0"/>
  </r>
  <r>
    <x v="11"/>
    <x v="68"/>
    <x v="0"/>
    <x v="0"/>
    <x v="0"/>
    <n v="0"/>
    <n v="153.69999999999999"/>
    <n v="109"/>
    <n v="26.13"/>
    <n v="194"/>
    <n v="105"/>
    <n v="16.489999999999998"/>
    <n v="256.10000000000002"/>
    <n v="114"/>
    <n v="11.52"/>
    <n v="14.1"/>
    <n v="6"/>
    <n v="3.81"/>
    <x v="0"/>
    <x v="0"/>
    <n v="0"/>
    <n v="0"/>
    <n v="0"/>
    <x v="0"/>
    <x v="0"/>
    <x v="0"/>
  </r>
  <r>
    <x v="40"/>
    <x v="68"/>
    <x v="2"/>
    <x v="0"/>
    <x v="0"/>
    <n v="0"/>
    <n v="221.6"/>
    <n v="88"/>
    <n v="37.67"/>
    <n v="231.8"/>
    <n v="87"/>
    <n v="19.7"/>
    <n v="211.7"/>
    <n v="116"/>
    <n v="9.5299999999999994"/>
    <n v="8.6"/>
    <n v="9"/>
    <n v="2.3199999999999998"/>
    <x v="0"/>
    <x v="0"/>
    <n v="0"/>
    <n v="0"/>
    <n v="0"/>
    <x v="0"/>
    <x v="1"/>
    <x v="1"/>
  </r>
  <r>
    <x v="13"/>
    <x v="68"/>
    <x v="0"/>
    <x v="0"/>
    <x v="1"/>
    <n v="37"/>
    <n v="155"/>
    <n v="98"/>
    <n v="26.35"/>
    <n v="142.4"/>
    <n v="105"/>
    <n v="12.1"/>
    <n v="143.69999999999999"/>
    <n v="117"/>
    <n v="6.47"/>
    <n v="5.9"/>
    <n v="4"/>
    <n v="1.59"/>
    <x v="0"/>
    <x v="0"/>
    <n v="0"/>
    <n v="0"/>
    <n v="1"/>
    <x v="0"/>
    <x v="1"/>
    <x v="0"/>
  </r>
  <r>
    <x v="27"/>
    <x v="68"/>
    <x v="2"/>
    <x v="1"/>
    <x v="0"/>
    <n v="0"/>
    <n v="279.8"/>
    <n v="90"/>
    <n v="47.57"/>
    <n v="248.7"/>
    <n v="91"/>
    <n v="21.14"/>
    <n v="171"/>
    <n v="118"/>
    <n v="7.69"/>
    <n v="8.4"/>
    <n v="10"/>
    <n v="2.27"/>
    <x v="3"/>
    <x v="1"/>
    <n v="1"/>
    <n v="1"/>
    <n v="0"/>
    <x v="0"/>
    <x v="1"/>
    <x v="1"/>
  </r>
  <r>
    <x v="13"/>
    <x v="68"/>
    <x v="0"/>
    <x v="0"/>
    <x v="0"/>
    <n v="0"/>
    <n v="245.6"/>
    <n v="128"/>
    <n v="41.75"/>
    <n v="173"/>
    <n v="101"/>
    <n v="14.71"/>
    <n v="111.8"/>
    <n v="118"/>
    <n v="5.03"/>
    <n v="14.2"/>
    <n v="7"/>
    <n v="3.83"/>
    <x v="3"/>
    <x v="0"/>
    <n v="0"/>
    <n v="0"/>
    <n v="0"/>
    <x v="0"/>
    <x v="0"/>
    <x v="0"/>
  </r>
  <r>
    <x v="2"/>
    <x v="68"/>
    <x v="2"/>
    <x v="0"/>
    <x v="0"/>
    <n v="0"/>
    <n v="195.3"/>
    <n v="70"/>
    <n v="33.200000000000003"/>
    <n v="216.7"/>
    <n v="108"/>
    <n v="18.420000000000002"/>
    <n v="259.89999999999998"/>
    <n v="119"/>
    <n v="11.7"/>
    <n v="12.5"/>
    <n v="4"/>
    <n v="3.38"/>
    <x v="2"/>
    <x v="0"/>
    <n v="0"/>
    <n v="0"/>
    <n v="0"/>
    <x v="0"/>
    <x v="0"/>
    <x v="1"/>
  </r>
  <r>
    <x v="26"/>
    <x v="68"/>
    <x v="1"/>
    <x v="0"/>
    <x v="1"/>
    <n v="27"/>
    <n v="188.4"/>
    <n v="104"/>
    <n v="32.03"/>
    <n v="320.60000000000002"/>
    <n v="128"/>
    <n v="27.25"/>
    <n v="161.69999999999999"/>
    <n v="120"/>
    <n v="7.28"/>
    <n v="9.6999999999999993"/>
    <n v="7"/>
    <n v="2.62"/>
    <x v="0"/>
    <x v="0"/>
    <n v="0"/>
    <n v="0"/>
    <n v="1"/>
    <x v="0"/>
    <x v="1"/>
    <x v="1"/>
  </r>
  <r>
    <x v="17"/>
    <x v="68"/>
    <x v="2"/>
    <x v="1"/>
    <x v="0"/>
    <n v="0"/>
    <n v="199.7"/>
    <n v="121"/>
    <n v="33.950000000000003"/>
    <n v="189.4"/>
    <n v="92"/>
    <n v="16.100000000000001"/>
    <n v="264"/>
    <n v="120"/>
    <n v="11.88"/>
    <n v="11.1"/>
    <n v="4"/>
    <n v="3"/>
    <x v="6"/>
    <x v="1"/>
    <n v="1"/>
    <n v="1"/>
    <n v="0"/>
    <x v="0"/>
    <x v="0"/>
    <x v="0"/>
  </r>
  <r>
    <x v="44"/>
    <x v="68"/>
    <x v="0"/>
    <x v="0"/>
    <x v="0"/>
    <n v="0"/>
    <n v="111.7"/>
    <n v="86"/>
    <n v="18.989999999999998"/>
    <n v="187.5"/>
    <n v="68"/>
    <n v="15.94"/>
    <n v="194.8"/>
    <n v="128"/>
    <n v="8.77"/>
    <n v="11.6"/>
    <n v="10"/>
    <n v="3.13"/>
    <x v="3"/>
    <x v="0"/>
    <n v="0"/>
    <n v="0"/>
    <n v="0"/>
    <x v="0"/>
    <x v="0"/>
    <x v="0"/>
  </r>
  <r>
    <x v="25"/>
    <x v="68"/>
    <x v="0"/>
    <x v="0"/>
    <x v="1"/>
    <n v="31"/>
    <n v="194.9"/>
    <n v="63"/>
    <n v="33.130000000000003"/>
    <n v="191.6"/>
    <n v="90"/>
    <n v="16.29"/>
    <n v="153"/>
    <n v="129"/>
    <n v="6.89"/>
    <n v="13.2"/>
    <n v="2"/>
    <n v="3.56"/>
    <x v="3"/>
    <x v="0"/>
    <n v="0"/>
    <n v="0"/>
    <n v="1"/>
    <x v="0"/>
    <x v="0"/>
    <x v="0"/>
  </r>
  <r>
    <x v="35"/>
    <x v="68"/>
    <x v="1"/>
    <x v="0"/>
    <x v="0"/>
    <n v="0"/>
    <n v="215.9"/>
    <n v="122"/>
    <n v="36.700000000000003"/>
    <n v="270.3"/>
    <n v="114"/>
    <n v="22.98"/>
    <n v="301.8"/>
    <n v="129"/>
    <n v="13.58"/>
    <n v="6.1"/>
    <n v="5"/>
    <n v="1.65"/>
    <x v="4"/>
    <x v="1"/>
    <n v="1"/>
    <n v="0"/>
    <n v="0"/>
    <x v="0"/>
    <x v="1"/>
    <x v="1"/>
  </r>
  <r>
    <x v="5"/>
    <x v="68"/>
    <x v="0"/>
    <x v="0"/>
    <x v="0"/>
    <n v="0"/>
    <n v="243.3"/>
    <n v="101"/>
    <n v="41.36"/>
    <n v="109.2"/>
    <n v="99"/>
    <n v="9.2799999999999994"/>
    <n v="176.9"/>
    <n v="138"/>
    <n v="7.96"/>
    <n v="9.3000000000000007"/>
    <n v="3"/>
    <n v="2.5099999999999998"/>
    <x v="1"/>
    <x v="0"/>
    <n v="0"/>
    <n v="0"/>
    <n v="0"/>
    <x v="0"/>
    <x v="1"/>
    <x v="0"/>
  </r>
  <r>
    <x v="10"/>
    <x v="68"/>
    <x v="0"/>
    <x v="1"/>
    <x v="0"/>
    <n v="0"/>
    <n v="176.8"/>
    <n v="89"/>
    <n v="30.06"/>
    <n v="196"/>
    <n v="89"/>
    <n v="16.66"/>
    <n v="232.6"/>
    <n v="151"/>
    <n v="10.47"/>
    <n v="13.1"/>
    <n v="5"/>
    <n v="3.54"/>
    <x v="0"/>
    <x v="1"/>
    <n v="1"/>
    <n v="1"/>
    <n v="0"/>
    <x v="0"/>
    <x v="0"/>
    <x v="0"/>
  </r>
  <r>
    <x v="35"/>
    <x v="69"/>
    <x v="0"/>
    <x v="0"/>
    <x v="1"/>
    <n v="20"/>
    <n v="230.2"/>
    <n v="110"/>
    <n v="39.130000000000003"/>
    <n v="177.5"/>
    <n v="111"/>
    <n v="15.09"/>
    <n v="206.3"/>
    <n v="38"/>
    <n v="9.2799999999999994"/>
    <n v="11.9"/>
    <n v="2"/>
    <n v="3.21"/>
    <x v="1"/>
    <x v="0"/>
    <n v="0"/>
    <n v="0"/>
    <n v="1"/>
    <x v="0"/>
    <x v="0"/>
    <x v="0"/>
  </r>
  <r>
    <x v="35"/>
    <x v="69"/>
    <x v="0"/>
    <x v="0"/>
    <x v="1"/>
    <n v="24"/>
    <n v="249.5"/>
    <n v="101"/>
    <n v="42.42"/>
    <n v="259.7"/>
    <n v="98"/>
    <n v="22.07"/>
    <n v="222.7"/>
    <n v="68"/>
    <n v="10.02"/>
    <n v="9.8000000000000007"/>
    <n v="4"/>
    <n v="2.65"/>
    <x v="0"/>
    <x v="0"/>
    <n v="0"/>
    <n v="0"/>
    <n v="1"/>
    <x v="0"/>
    <x v="1"/>
    <x v="1"/>
  </r>
  <r>
    <x v="10"/>
    <x v="69"/>
    <x v="2"/>
    <x v="0"/>
    <x v="1"/>
    <n v="30"/>
    <n v="143.4"/>
    <n v="72"/>
    <n v="24.38"/>
    <n v="170"/>
    <n v="92"/>
    <n v="14.45"/>
    <n v="127.9"/>
    <n v="68"/>
    <n v="5.76"/>
    <n v="9.4"/>
    <n v="4"/>
    <n v="2.54"/>
    <x v="2"/>
    <x v="0"/>
    <n v="0"/>
    <n v="0"/>
    <n v="1"/>
    <x v="0"/>
    <x v="1"/>
    <x v="0"/>
  </r>
  <r>
    <x v="21"/>
    <x v="69"/>
    <x v="0"/>
    <x v="0"/>
    <x v="0"/>
    <n v="0"/>
    <n v="177.4"/>
    <n v="125"/>
    <n v="30.16"/>
    <n v="226.2"/>
    <n v="104"/>
    <n v="19.23"/>
    <n v="254.1"/>
    <n v="72"/>
    <n v="11.43"/>
    <n v="10.9"/>
    <n v="4"/>
    <n v="2.94"/>
    <x v="1"/>
    <x v="0"/>
    <n v="0"/>
    <n v="0"/>
    <n v="0"/>
    <x v="0"/>
    <x v="0"/>
    <x v="1"/>
  </r>
  <r>
    <x v="48"/>
    <x v="69"/>
    <x v="0"/>
    <x v="0"/>
    <x v="1"/>
    <n v="31"/>
    <n v="125.9"/>
    <n v="101"/>
    <n v="21.4"/>
    <n v="196.4"/>
    <n v="102"/>
    <n v="16.690000000000001"/>
    <n v="252.7"/>
    <n v="75"/>
    <n v="11.37"/>
    <n v="10.3"/>
    <n v="4"/>
    <n v="2.78"/>
    <x v="0"/>
    <x v="0"/>
    <n v="0"/>
    <n v="0"/>
    <n v="1"/>
    <x v="0"/>
    <x v="0"/>
    <x v="0"/>
  </r>
  <r>
    <x v="44"/>
    <x v="69"/>
    <x v="0"/>
    <x v="0"/>
    <x v="0"/>
    <n v="0"/>
    <n v="152.80000000000001"/>
    <n v="145"/>
    <n v="25.98"/>
    <n v="183.6"/>
    <n v="102"/>
    <n v="15.61"/>
    <n v="151.80000000000001"/>
    <n v="75"/>
    <n v="6.83"/>
    <n v="10.5"/>
    <n v="2"/>
    <n v="2.84"/>
    <x v="0"/>
    <x v="0"/>
    <n v="0"/>
    <n v="0"/>
    <n v="0"/>
    <x v="0"/>
    <x v="0"/>
    <x v="0"/>
  </r>
  <r>
    <x v="15"/>
    <x v="69"/>
    <x v="1"/>
    <x v="0"/>
    <x v="0"/>
    <n v="0"/>
    <n v="170.2"/>
    <n v="98"/>
    <n v="28.93"/>
    <n v="155.19999999999999"/>
    <n v="102"/>
    <n v="13.19"/>
    <n v="228.6"/>
    <n v="76"/>
    <n v="10.29"/>
    <n v="15"/>
    <n v="2"/>
    <n v="4.05"/>
    <x v="0"/>
    <x v="0"/>
    <n v="0"/>
    <n v="0"/>
    <n v="0"/>
    <x v="0"/>
    <x v="0"/>
    <x v="0"/>
  </r>
  <r>
    <x v="40"/>
    <x v="69"/>
    <x v="2"/>
    <x v="0"/>
    <x v="1"/>
    <n v="23"/>
    <n v="205.5"/>
    <n v="95"/>
    <n v="34.94"/>
    <n v="224.3"/>
    <n v="80"/>
    <n v="19.07"/>
    <n v="196.1"/>
    <n v="76"/>
    <n v="8.82"/>
    <n v="9.6999999999999993"/>
    <n v="4"/>
    <n v="2.62"/>
    <x v="0"/>
    <x v="0"/>
    <n v="0"/>
    <n v="0"/>
    <n v="1"/>
    <x v="0"/>
    <x v="1"/>
    <x v="1"/>
  </r>
  <r>
    <x v="27"/>
    <x v="69"/>
    <x v="0"/>
    <x v="0"/>
    <x v="0"/>
    <n v="0"/>
    <n v="7.9"/>
    <n v="100"/>
    <n v="1.34"/>
    <n v="136.4"/>
    <n v="83"/>
    <n v="11.59"/>
    <n v="156.6"/>
    <n v="89"/>
    <n v="7.05"/>
    <n v="12.1"/>
    <n v="1"/>
    <n v="3.27"/>
    <x v="1"/>
    <x v="0"/>
    <n v="0"/>
    <n v="0"/>
    <n v="0"/>
    <x v="0"/>
    <x v="0"/>
    <x v="0"/>
  </r>
  <r>
    <x v="32"/>
    <x v="69"/>
    <x v="1"/>
    <x v="0"/>
    <x v="0"/>
    <n v="0"/>
    <n v="176.5"/>
    <n v="85"/>
    <n v="30.01"/>
    <n v="119.2"/>
    <n v="93"/>
    <n v="10.130000000000001"/>
    <n v="227.7"/>
    <n v="90"/>
    <n v="10.25"/>
    <n v="8.6999999999999993"/>
    <n v="5"/>
    <n v="2.35"/>
    <x v="0"/>
    <x v="0"/>
    <n v="0"/>
    <n v="0"/>
    <n v="0"/>
    <x v="0"/>
    <x v="1"/>
    <x v="0"/>
  </r>
  <r>
    <x v="36"/>
    <x v="69"/>
    <x v="0"/>
    <x v="0"/>
    <x v="0"/>
    <n v="0"/>
    <n v="325.5"/>
    <n v="128"/>
    <n v="55.34"/>
    <n v="300.3"/>
    <n v="105"/>
    <n v="25.53"/>
    <n v="199.8"/>
    <n v="93"/>
    <n v="8.99"/>
    <n v="5.7"/>
    <n v="7"/>
    <n v="1.54"/>
    <x v="0"/>
    <x v="1"/>
    <n v="1"/>
    <n v="0"/>
    <n v="0"/>
    <x v="0"/>
    <x v="1"/>
    <x v="1"/>
  </r>
  <r>
    <x v="2"/>
    <x v="69"/>
    <x v="2"/>
    <x v="0"/>
    <x v="0"/>
    <n v="0"/>
    <n v="126.3"/>
    <n v="99"/>
    <n v="21.47"/>
    <n v="141.6"/>
    <n v="106"/>
    <n v="12.04"/>
    <n v="255.9"/>
    <n v="96"/>
    <n v="11.52"/>
    <n v="9.6"/>
    <n v="2"/>
    <n v="2.59"/>
    <x v="1"/>
    <x v="0"/>
    <n v="0"/>
    <n v="0"/>
    <n v="0"/>
    <x v="0"/>
    <x v="1"/>
    <x v="0"/>
  </r>
  <r>
    <x v="7"/>
    <x v="69"/>
    <x v="0"/>
    <x v="0"/>
    <x v="0"/>
    <n v="0"/>
    <n v="175.4"/>
    <n v="130"/>
    <n v="29.82"/>
    <n v="159.5"/>
    <n v="130"/>
    <n v="13.56"/>
    <n v="260.60000000000002"/>
    <n v="96"/>
    <n v="11.73"/>
    <n v="11.6"/>
    <n v="4"/>
    <n v="3.13"/>
    <x v="1"/>
    <x v="0"/>
    <n v="0"/>
    <n v="0"/>
    <n v="0"/>
    <x v="0"/>
    <x v="0"/>
    <x v="0"/>
  </r>
  <r>
    <x v="27"/>
    <x v="69"/>
    <x v="0"/>
    <x v="0"/>
    <x v="0"/>
    <n v="0"/>
    <n v="156.4"/>
    <n v="108"/>
    <n v="26.59"/>
    <n v="171"/>
    <n v="116"/>
    <n v="14.54"/>
    <n v="196.1"/>
    <n v="96"/>
    <n v="8.82"/>
    <n v="8.6"/>
    <n v="4"/>
    <n v="2.3199999999999998"/>
    <x v="3"/>
    <x v="0"/>
    <n v="0"/>
    <n v="0"/>
    <n v="0"/>
    <x v="0"/>
    <x v="1"/>
    <x v="0"/>
  </r>
  <r>
    <x v="47"/>
    <x v="69"/>
    <x v="0"/>
    <x v="0"/>
    <x v="0"/>
    <n v="0"/>
    <n v="213.4"/>
    <n v="86"/>
    <n v="36.28"/>
    <n v="204.7"/>
    <n v="77"/>
    <n v="17.399999999999999"/>
    <n v="256.60000000000002"/>
    <n v="101"/>
    <n v="11.55"/>
    <n v="5.7"/>
    <n v="4"/>
    <n v="1.54"/>
    <x v="0"/>
    <x v="0"/>
    <n v="0"/>
    <n v="0"/>
    <n v="0"/>
    <x v="0"/>
    <x v="1"/>
    <x v="1"/>
  </r>
  <r>
    <x v="0"/>
    <x v="69"/>
    <x v="1"/>
    <x v="0"/>
    <x v="0"/>
    <n v="0"/>
    <n v="148.4"/>
    <n v="110"/>
    <n v="25.23"/>
    <n v="267.10000000000002"/>
    <n v="90"/>
    <n v="22.7"/>
    <n v="151.5"/>
    <n v="101"/>
    <n v="6.82"/>
    <n v="8.9"/>
    <n v="4"/>
    <n v="2.4"/>
    <x v="1"/>
    <x v="0"/>
    <n v="0"/>
    <n v="0"/>
    <n v="0"/>
    <x v="0"/>
    <x v="1"/>
    <x v="1"/>
  </r>
  <r>
    <x v="10"/>
    <x v="69"/>
    <x v="0"/>
    <x v="0"/>
    <x v="0"/>
    <n v="0"/>
    <n v="214.8"/>
    <n v="87"/>
    <n v="36.520000000000003"/>
    <n v="131"/>
    <n v="114"/>
    <n v="11.14"/>
    <n v="216.9"/>
    <n v="104"/>
    <n v="9.76"/>
    <n v="9.4"/>
    <n v="3"/>
    <n v="2.54"/>
    <x v="2"/>
    <x v="0"/>
    <n v="0"/>
    <n v="0"/>
    <n v="0"/>
    <x v="0"/>
    <x v="1"/>
    <x v="0"/>
  </r>
  <r>
    <x v="9"/>
    <x v="69"/>
    <x v="0"/>
    <x v="0"/>
    <x v="0"/>
    <n v="0"/>
    <n v="197.3"/>
    <n v="91"/>
    <n v="33.54"/>
    <n v="305.8"/>
    <n v="81"/>
    <n v="25.99"/>
    <n v="171"/>
    <n v="105"/>
    <n v="7.69"/>
    <n v="6.7"/>
    <n v="6"/>
    <n v="1.81"/>
    <x v="0"/>
    <x v="0"/>
    <n v="0"/>
    <n v="0"/>
    <n v="0"/>
    <x v="0"/>
    <x v="1"/>
    <x v="1"/>
  </r>
  <r>
    <x v="26"/>
    <x v="69"/>
    <x v="0"/>
    <x v="0"/>
    <x v="0"/>
    <n v="0"/>
    <n v="230.3"/>
    <n v="110"/>
    <n v="39.15"/>
    <n v="77.900000000000006"/>
    <n v="87"/>
    <n v="6.62"/>
    <n v="247.1"/>
    <n v="105"/>
    <n v="11.12"/>
    <n v="13.2"/>
    <n v="4"/>
    <n v="3.56"/>
    <x v="0"/>
    <x v="0"/>
    <n v="0"/>
    <n v="0"/>
    <n v="0"/>
    <x v="0"/>
    <x v="0"/>
    <x v="0"/>
  </r>
  <r>
    <x v="38"/>
    <x v="69"/>
    <x v="0"/>
    <x v="0"/>
    <x v="0"/>
    <n v="0"/>
    <n v="169.1"/>
    <n v="48"/>
    <n v="28.75"/>
    <n v="219.8"/>
    <n v="62"/>
    <n v="18.68"/>
    <n v="193.5"/>
    <n v="105"/>
    <n v="8.7100000000000009"/>
    <n v="10.7"/>
    <n v="8"/>
    <n v="2.89"/>
    <x v="2"/>
    <x v="0"/>
    <n v="0"/>
    <n v="0"/>
    <n v="0"/>
    <x v="0"/>
    <x v="0"/>
    <x v="1"/>
  </r>
  <r>
    <x v="29"/>
    <x v="69"/>
    <x v="0"/>
    <x v="0"/>
    <x v="0"/>
    <n v="0"/>
    <n v="229.3"/>
    <n v="110"/>
    <n v="38.979999999999997"/>
    <n v="118.2"/>
    <n v="89"/>
    <n v="10.050000000000001"/>
    <n v="155"/>
    <n v="105"/>
    <n v="6.98"/>
    <n v="7.9"/>
    <n v="4"/>
    <n v="2.13"/>
    <x v="0"/>
    <x v="0"/>
    <n v="0"/>
    <n v="0"/>
    <n v="0"/>
    <x v="0"/>
    <x v="1"/>
    <x v="0"/>
  </r>
  <r>
    <x v="25"/>
    <x v="69"/>
    <x v="0"/>
    <x v="0"/>
    <x v="0"/>
    <n v="0"/>
    <n v="104.7"/>
    <n v="112"/>
    <n v="17.8"/>
    <n v="82.2"/>
    <n v="104"/>
    <n v="6.99"/>
    <n v="169.4"/>
    <n v="110"/>
    <n v="7.62"/>
    <n v="15.8"/>
    <n v="7"/>
    <n v="4.2699999999999996"/>
    <x v="2"/>
    <x v="0"/>
    <n v="0"/>
    <n v="0"/>
    <n v="0"/>
    <x v="0"/>
    <x v="0"/>
    <x v="0"/>
  </r>
  <r>
    <x v="36"/>
    <x v="69"/>
    <x v="1"/>
    <x v="0"/>
    <x v="0"/>
    <n v="0"/>
    <n v="232.1"/>
    <n v="122"/>
    <n v="39.46"/>
    <n v="292.3"/>
    <n v="112"/>
    <n v="24.85"/>
    <n v="201.2"/>
    <n v="112"/>
    <n v="9.0500000000000007"/>
    <n v="0"/>
    <n v="0"/>
    <n v="0"/>
    <x v="2"/>
    <x v="0"/>
    <n v="0"/>
    <n v="0"/>
    <n v="0"/>
    <x v="0"/>
    <x v="1"/>
    <x v="1"/>
  </r>
  <r>
    <x v="3"/>
    <x v="69"/>
    <x v="0"/>
    <x v="0"/>
    <x v="0"/>
    <n v="0"/>
    <n v="134.69999999999999"/>
    <n v="96"/>
    <n v="22.9"/>
    <n v="235.9"/>
    <n v="90"/>
    <n v="20.05"/>
    <n v="260.2"/>
    <n v="113"/>
    <n v="11.71"/>
    <n v="7.6"/>
    <n v="6"/>
    <n v="2.0499999999999998"/>
    <x v="2"/>
    <x v="0"/>
    <n v="0"/>
    <n v="0"/>
    <n v="0"/>
    <x v="0"/>
    <x v="1"/>
    <x v="1"/>
  </r>
  <r>
    <x v="11"/>
    <x v="69"/>
    <x v="0"/>
    <x v="0"/>
    <x v="0"/>
    <n v="0"/>
    <n v="205.7"/>
    <n v="80"/>
    <n v="34.97"/>
    <n v="221.4"/>
    <n v="103"/>
    <n v="18.82"/>
    <n v="206.2"/>
    <n v="117"/>
    <n v="9.2799999999999994"/>
    <n v="14.2"/>
    <n v="5"/>
    <n v="3.83"/>
    <x v="3"/>
    <x v="0"/>
    <n v="0"/>
    <n v="0"/>
    <n v="0"/>
    <x v="0"/>
    <x v="0"/>
    <x v="1"/>
  </r>
  <r>
    <x v="36"/>
    <x v="69"/>
    <x v="0"/>
    <x v="0"/>
    <x v="0"/>
    <n v="0"/>
    <n v="222.8"/>
    <n v="114"/>
    <n v="37.880000000000003"/>
    <n v="215.9"/>
    <n v="113"/>
    <n v="18.350000000000001"/>
    <n v="223.5"/>
    <n v="122"/>
    <n v="10.06"/>
    <n v="0"/>
    <n v="0"/>
    <n v="0"/>
    <x v="0"/>
    <x v="0"/>
    <n v="0"/>
    <n v="0"/>
    <n v="0"/>
    <x v="0"/>
    <x v="1"/>
    <x v="1"/>
  </r>
  <r>
    <x v="32"/>
    <x v="69"/>
    <x v="1"/>
    <x v="0"/>
    <x v="0"/>
    <n v="0"/>
    <n v="208.7"/>
    <n v="97"/>
    <n v="35.479999999999997"/>
    <n v="275.5"/>
    <n v="83"/>
    <n v="23.42"/>
    <n v="182.5"/>
    <n v="122"/>
    <n v="8.2100000000000009"/>
    <n v="8"/>
    <n v="3"/>
    <n v="2.16"/>
    <x v="3"/>
    <x v="0"/>
    <n v="0"/>
    <n v="0"/>
    <n v="0"/>
    <x v="0"/>
    <x v="1"/>
    <x v="1"/>
  </r>
  <r>
    <x v="5"/>
    <x v="69"/>
    <x v="0"/>
    <x v="0"/>
    <x v="0"/>
    <n v="0"/>
    <n v="101.9"/>
    <n v="98"/>
    <n v="17.32"/>
    <n v="193.3"/>
    <n v="113"/>
    <n v="16.43"/>
    <n v="167.5"/>
    <n v="126"/>
    <n v="7.54"/>
    <n v="15"/>
    <n v="6"/>
    <n v="4.05"/>
    <x v="0"/>
    <x v="0"/>
    <n v="0"/>
    <n v="0"/>
    <n v="0"/>
    <x v="0"/>
    <x v="0"/>
    <x v="0"/>
  </r>
  <r>
    <x v="32"/>
    <x v="70"/>
    <x v="0"/>
    <x v="0"/>
    <x v="0"/>
    <n v="0"/>
    <n v="207"/>
    <n v="112"/>
    <n v="35.19"/>
    <n v="173.8"/>
    <n v="96"/>
    <n v="14.77"/>
    <n v="178.4"/>
    <n v="61"/>
    <n v="8.0299999999999994"/>
    <n v="12.1"/>
    <n v="3"/>
    <n v="3.27"/>
    <x v="0"/>
    <x v="0"/>
    <n v="0"/>
    <n v="0"/>
    <n v="0"/>
    <x v="0"/>
    <x v="0"/>
    <x v="0"/>
  </r>
  <r>
    <x v="29"/>
    <x v="70"/>
    <x v="1"/>
    <x v="0"/>
    <x v="0"/>
    <n v="0"/>
    <n v="141.19999999999999"/>
    <n v="132"/>
    <n v="24"/>
    <n v="149.1"/>
    <n v="90"/>
    <n v="12.67"/>
    <n v="171.4"/>
    <n v="72"/>
    <n v="7.71"/>
    <n v="7"/>
    <n v="2"/>
    <n v="1.89"/>
    <x v="3"/>
    <x v="0"/>
    <n v="0"/>
    <n v="0"/>
    <n v="0"/>
    <x v="0"/>
    <x v="1"/>
    <x v="0"/>
  </r>
  <r>
    <x v="32"/>
    <x v="70"/>
    <x v="2"/>
    <x v="1"/>
    <x v="0"/>
    <n v="0"/>
    <n v="186.1"/>
    <n v="114"/>
    <n v="31.64"/>
    <n v="198.6"/>
    <n v="140"/>
    <n v="16.88"/>
    <n v="206.5"/>
    <n v="80"/>
    <n v="9.2899999999999991"/>
    <n v="13.8"/>
    <n v="5"/>
    <n v="3.73"/>
    <x v="4"/>
    <x v="1"/>
    <n v="1"/>
    <n v="1"/>
    <n v="0"/>
    <x v="0"/>
    <x v="0"/>
    <x v="0"/>
  </r>
  <r>
    <x v="49"/>
    <x v="70"/>
    <x v="2"/>
    <x v="0"/>
    <x v="0"/>
    <n v="0"/>
    <n v="185"/>
    <n v="84"/>
    <n v="31.45"/>
    <n v="232.5"/>
    <n v="129"/>
    <n v="19.760000000000002"/>
    <n v="191.1"/>
    <n v="82"/>
    <n v="8.6"/>
    <n v="14.9"/>
    <n v="4"/>
    <n v="4.0199999999999996"/>
    <x v="2"/>
    <x v="0"/>
    <n v="0"/>
    <n v="0"/>
    <n v="0"/>
    <x v="0"/>
    <x v="0"/>
    <x v="1"/>
  </r>
  <r>
    <x v="12"/>
    <x v="70"/>
    <x v="0"/>
    <x v="0"/>
    <x v="0"/>
    <n v="0"/>
    <n v="278.89999999999998"/>
    <n v="110"/>
    <n v="47.41"/>
    <n v="190.2"/>
    <n v="67"/>
    <n v="16.170000000000002"/>
    <n v="255.2"/>
    <n v="84"/>
    <n v="11.48"/>
    <n v="11.7"/>
    <n v="7"/>
    <n v="3.16"/>
    <x v="1"/>
    <x v="1"/>
    <n v="1"/>
    <n v="0"/>
    <n v="0"/>
    <x v="0"/>
    <x v="0"/>
    <x v="0"/>
  </r>
  <r>
    <x v="35"/>
    <x v="70"/>
    <x v="0"/>
    <x v="0"/>
    <x v="0"/>
    <n v="0"/>
    <n v="258.39999999999998"/>
    <n v="132"/>
    <n v="43.93"/>
    <n v="126.8"/>
    <n v="119"/>
    <n v="10.78"/>
    <n v="182.4"/>
    <n v="87"/>
    <n v="8.2100000000000009"/>
    <n v="9.6999999999999993"/>
    <n v="8"/>
    <n v="2.62"/>
    <x v="4"/>
    <x v="0"/>
    <n v="0"/>
    <n v="0"/>
    <n v="0"/>
    <x v="0"/>
    <x v="1"/>
    <x v="0"/>
  </r>
  <r>
    <x v="24"/>
    <x v="70"/>
    <x v="0"/>
    <x v="0"/>
    <x v="0"/>
    <n v="0"/>
    <n v="217.7"/>
    <n v="114"/>
    <n v="37.01"/>
    <n v="182"/>
    <n v="105"/>
    <n v="15.47"/>
    <n v="113.5"/>
    <n v="87"/>
    <n v="5.1100000000000003"/>
    <n v="8.5"/>
    <n v="10"/>
    <n v="2.2999999999999998"/>
    <x v="4"/>
    <x v="0"/>
    <n v="0"/>
    <n v="0"/>
    <n v="0"/>
    <x v="0"/>
    <x v="1"/>
    <x v="0"/>
  </r>
  <r>
    <x v="30"/>
    <x v="70"/>
    <x v="0"/>
    <x v="0"/>
    <x v="0"/>
    <n v="0"/>
    <n v="123.8"/>
    <n v="130"/>
    <n v="21.05"/>
    <n v="226.5"/>
    <n v="91"/>
    <n v="19.25"/>
    <n v="213.9"/>
    <n v="96"/>
    <n v="9.6300000000000008"/>
    <n v="8.8000000000000007"/>
    <n v="7"/>
    <n v="2.38"/>
    <x v="3"/>
    <x v="0"/>
    <n v="0"/>
    <n v="0"/>
    <n v="0"/>
    <x v="0"/>
    <x v="1"/>
    <x v="1"/>
  </r>
  <r>
    <x v="26"/>
    <x v="70"/>
    <x v="0"/>
    <x v="0"/>
    <x v="0"/>
    <n v="0"/>
    <n v="103.3"/>
    <n v="103"/>
    <n v="17.559999999999999"/>
    <n v="138.5"/>
    <n v="79"/>
    <n v="11.77"/>
    <n v="164.8"/>
    <n v="98"/>
    <n v="7.42"/>
    <n v="9"/>
    <n v="2"/>
    <n v="2.4300000000000002"/>
    <x v="3"/>
    <x v="0"/>
    <n v="0"/>
    <n v="0"/>
    <n v="0"/>
    <x v="0"/>
    <x v="1"/>
    <x v="0"/>
  </r>
  <r>
    <x v="19"/>
    <x v="70"/>
    <x v="2"/>
    <x v="0"/>
    <x v="1"/>
    <n v="22"/>
    <n v="141.4"/>
    <n v="107"/>
    <n v="24.04"/>
    <n v="163"/>
    <n v="105"/>
    <n v="13.86"/>
    <n v="220"/>
    <n v="99"/>
    <n v="9.9"/>
    <n v="5.6"/>
    <n v="3"/>
    <n v="1.51"/>
    <x v="3"/>
    <x v="0"/>
    <n v="0"/>
    <n v="0"/>
    <n v="1"/>
    <x v="0"/>
    <x v="1"/>
    <x v="0"/>
  </r>
  <r>
    <x v="24"/>
    <x v="70"/>
    <x v="0"/>
    <x v="0"/>
    <x v="0"/>
    <n v="0"/>
    <n v="277.5"/>
    <n v="104"/>
    <n v="47.18"/>
    <n v="131.80000000000001"/>
    <n v="121"/>
    <n v="11.2"/>
    <n v="126.9"/>
    <n v="101"/>
    <n v="5.71"/>
    <n v="8.1999999999999993"/>
    <n v="2"/>
    <n v="2.21"/>
    <x v="0"/>
    <x v="0"/>
    <n v="0"/>
    <n v="0"/>
    <n v="0"/>
    <x v="0"/>
    <x v="1"/>
    <x v="0"/>
  </r>
  <r>
    <x v="15"/>
    <x v="70"/>
    <x v="0"/>
    <x v="0"/>
    <x v="1"/>
    <n v="31"/>
    <n v="115.4"/>
    <n v="90"/>
    <n v="19.62"/>
    <n v="217.4"/>
    <n v="78"/>
    <n v="18.48"/>
    <n v="239.9"/>
    <n v="102"/>
    <n v="10.8"/>
    <n v="13.1"/>
    <n v="4"/>
    <n v="3.54"/>
    <x v="0"/>
    <x v="0"/>
    <n v="0"/>
    <n v="0"/>
    <n v="1"/>
    <x v="0"/>
    <x v="0"/>
    <x v="1"/>
  </r>
  <r>
    <x v="24"/>
    <x v="70"/>
    <x v="0"/>
    <x v="0"/>
    <x v="0"/>
    <n v="0"/>
    <n v="211.2"/>
    <n v="70"/>
    <n v="35.9"/>
    <n v="252.7"/>
    <n v="122"/>
    <n v="21.48"/>
    <n v="225.8"/>
    <n v="104"/>
    <n v="10.16"/>
    <n v="12.3"/>
    <n v="3"/>
    <n v="3.32"/>
    <x v="1"/>
    <x v="0"/>
    <n v="0"/>
    <n v="0"/>
    <n v="0"/>
    <x v="0"/>
    <x v="0"/>
    <x v="1"/>
  </r>
  <r>
    <x v="32"/>
    <x v="70"/>
    <x v="0"/>
    <x v="0"/>
    <x v="0"/>
    <n v="0"/>
    <n v="112.1"/>
    <n v="122"/>
    <n v="19.059999999999999"/>
    <n v="157.9"/>
    <n v="86"/>
    <n v="13.42"/>
    <n v="271.60000000000002"/>
    <n v="104"/>
    <n v="12.22"/>
    <n v="11.1"/>
    <n v="5"/>
    <n v="3"/>
    <x v="1"/>
    <x v="0"/>
    <n v="0"/>
    <n v="0"/>
    <n v="0"/>
    <x v="0"/>
    <x v="0"/>
    <x v="0"/>
  </r>
  <r>
    <x v="39"/>
    <x v="70"/>
    <x v="0"/>
    <x v="0"/>
    <x v="1"/>
    <n v="39"/>
    <n v="183.2"/>
    <n v="103"/>
    <n v="31.14"/>
    <n v="209.4"/>
    <n v="111"/>
    <n v="17.8"/>
    <n v="172.4"/>
    <n v="109"/>
    <n v="7.76"/>
    <n v="11.9"/>
    <n v="6"/>
    <n v="3.21"/>
    <x v="0"/>
    <x v="0"/>
    <n v="0"/>
    <n v="0"/>
    <n v="1"/>
    <x v="0"/>
    <x v="0"/>
    <x v="1"/>
  </r>
  <r>
    <x v="11"/>
    <x v="70"/>
    <x v="0"/>
    <x v="1"/>
    <x v="0"/>
    <n v="0"/>
    <n v="178.2"/>
    <n v="113"/>
    <n v="30.29"/>
    <n v="167.8"/>
    <n v="94"/>
    <n v="14.26"/>
    <n v="182.1"/>
    <n v="111"/>
    <n v="8.19"/>
    <n v="13.6"/>
    <n v="3"/>
    <n v="3.67"/>
    <x v="2"/>
    <x v="1"/>
    <n v="1"/>
    <n v="1"/>
    <n v="0"/>
    <x v="0"/>
    <x v="0"/>
    <x v="0"/>
  </r>
  <r>
    <x v="14"/>
    <x v="70"/>
    <x v="1"/>
    <x v="0"/>
    <x v="1"/>
    <n v="24"/>
    <n v="139.80000000000001"/>
    <n v="58"/>
    <n v="23.77"/>
    <n v="253.8"/>
    <n v="110"/>
    <n v="21.57"/>
    <n v="252.8"/>
    <n v="113"/>
    <n v="11.38"/>
    <n v="11.1"/>
    <n v="6"/>
    <n v="3"/>
    <x v="0"/>
    <x v="0"/>
    <n v="0"/>
    <n v="0"/>
    <n v="1"/>
    <x v="0"/>
    <x v="0"/>
    <x v="1"/>
  </r>
  <r>
    <x v="22"/>
    <x v="70"/>
    <x v="0"/>
    <x v="0"/>
    <x v="1"/>
    <n v="49"/>
    <n v="174"/>
    <n v="122"/>
    <n v="29.58"/>
    <n v="168.6"/>
    <n v="85"/>
    <n v="14.33"/>
    <n v="132.1"/>
    <n v="120"/>
    <n v="5.94"/>
    <n v="7.8"/>
    <n v="4"/>
    <n v="2.11"/>
    <x v="0"/>
    <x v="0"/>
    <n v="0"/>
    <n v="0"/>
    <n v="1"/>
    <x v="0"/>
    <x v="1"/>
    <x v="0"/>
  </r>
  <r>
    <x v="19"/>
    <x v="70"/>
    <x v="0"/>
    <x v="0"/>
    <x v="0"/>
    <n v="0"/>
    <n v="104"/>
    <n v="92"/>
    <n v="17.68"/>
    <n v="197"/>
    <n v="125"/>
    <n v="16.75"/>
    <n v="110.1"/>
    <n v="123"/>
    <n v="4.95"/>
    <n v="14.6"/>
    <n v="8"/>
    <n v="3.94"/>
    <x v="1"/>
    <x v="0"/>
    <n v="0"/>
    <n v="0"/>
    <n v="0"/>
    <x v="0"/>
    <x v="0"/>
    <x v="0"/>
  </r>
  <r>
    <x v="9"/>
    <x v="70"/>
    <x v="0"/>
    <x v="0"/>
    <x v="0"/>
    <n v="0"/>
    <n v="119.9"/>
    <n v="108"/>
    <n v="20.38"/>
    <n v="240.7"/>
    <n v="82"/>
    <n v="20.46"/>
    <n v="151.1"/>
    <n v="124"/>
    <n v="6.8"/>
    <n v="8.1"/>
    <n v="7"/>
    <n v="2.19"/>
    <x v="2"/>
    <x v="0"/>
    <n v="0"/>
    <n v="0"/>
    <n v="0"/>
    <x v="0"/>
    <x v="1"/>
    <x v="1"/>
  </r>
  <r>
    <x v="28"/>
    <x v="70"/>
    <x v="2"/>
    <x v="0"/>
    <x v="0"/>
    <n v="0"/>
    <n v="290.39999999999998"/>
    <n v="108"/>
    <n v="49.37"/>
    <n v="253.9"/>
    <n v="92"/>
    <n v="21.58"/>
    <n v="263.3"/>
    <n v="126"/>
    <n v="11.85"/>
    <n v="10.1"/>
    <n v="5"/>
    <n v="2.73"/>
    <x v="2"/>
    <x v="1"/>
    <n v="1"/>
    <n v="0"/>
    <n v="0"/>
    <x v="0"/>
    <x v="1"/>
    <x v="1"/>
  </r>
  <r>
    <x v="7"/>
    <x v="70"/>
    <x v="0"/>
    <x v="0"/>
    <x v="0"/>
    <n v="0"/>
    <n v="243.7"/>
    <n v="124"/>
    <n v="41.43"/>
    <n v="60"/>
    <n v="90"/>
    <n v="5.0999999999999996"/>
    <n v="189"/>
    <n v="129"/>
    <n v="8.5"/>
    <n v="11.3"/>
    <n v="2"/>
    <n v="3.05"/>
    <x v="1"/>
    <x v="0"/>
    <n v="0"/>
    <n v="0"/>
    <n v="0"/>
    <x v="0"/>
    <x v="0"/>
    <x v="0"/>
  </r>
  <r>
    <x v="48"/>
    <x v="70"/>
    <x v="2"/>
    <x v="0"/>
    <x v="0"/>
    <n v="0"/>
    <n v="238"/>
    <n v="82"/>
    <n v="40.46"/>
    <n v="278.5"/>
    <n v="94"/>
    <n v="23.67"/>
    <n v="193.1"/>
    <n v="134"/>
    <n v="8.69"/>
    <n v="11.8"/>
    <n v="10"/>
    <n v="3.19"/>
    <x v="1"/>
    <x v="1"/>
    <n v="1"/>
    <n v="0"/>
    <n v="0"/>
    <x v="0"/>
    <x v="0"/>
    <x v="1"/>
  </r>
  <r>
    <x v="17"/>
    <x v="70"/>
    <x v="0"/>
    <x v="0"/>
    <x v="0"/>
    <n v="0"/>
    <n v="212.1"/>
    <n v="114"/>
    <n v="36.06"/>
    <n v="235.9"/>
    <n v="91"/>
    <n v="20.05"/>
    <n v="207.7"/>
    <n v="135"/>
    <n v="9.35"/>
    <n v="11.3"/>
    <n v="5"/>
    <n v="3.05"/>
    <x v="4"/>
    <x v="0"/>
    <n v="0"/>
    <n v="0"/>
    <n v="0"/>
    <x v="0"/>
    <x v="0"/>
    <x v="1"/>
  </r>
  <r>
    <x v="28"/>
    <x v="71"/>
    <x v="0"/>
    <x v="0"/>
    <x v="0"/>
    <n v="0"/>
    <n v="141.9"/>
    <n v="98"/>
    <n v="24.12"/>
    <n v="188.1"/>
    <n v="63"/>
    <n v="15.99"/>
    <n v="115.2"/>
    <n v="49"/>
    <n v="5.18"/>
    <n v="12"/>
    <n v="5"/>
    <n v="3.24"/>
    <x v="3"/>
    <x v="0"/>
    <n v="0"/>
    <n v="0"/>
    <n v="0"/>
    <x v="0"/>
    <x v="0"/>
    <x v="0"/>
  </r>
  <r>
    <x v="41"/>
    <x v="71"/>
    <x v="0"/>
    <x v="0"/>
    <x v="1"/>
    <n v="38"/>
    <n v="84.3"/>
    <n v="116"/>
    <n v="14.33"/>
    <n v="267.2"/>
    <n v="127"/>
    <n v="22.71"/>
    <n v="167.7"/>
    <n v="75"/>
    <n v="7.55"/>
    <n v="8.3000000000000007"/>
    <n v="6"/>
    <n v="2.2400000000000002"/>
    <x v="4"/>
    <x v="1"/>
    <n v="1"/>
    <n v="0"/>
    <n v="1"/>
    <x v="0"/>
    <x v="1"/>
    <x v="1"/>
  </r>
  <r>
    <x v="27"/>
    <x v="71"/>
    <x v="1"/>
    <x v="0"/>
    <x v="0"/>
    <n v="0"/>
    <n v="179.9"/>
    <n v="113"/>
    <n v="30.58"/>
    <n v="149.80000000000001"/>
    <n v="112"/>
    <n v="12.73"/>
    <n v="168.2"/>
    <n v="79"/>
    <n v="7.57"/>
    <n v="9.8000000000000007"/>
    <n v="7"/>
    <n v="2.65"/>
    <x v="3"/>
    <x v="0"/>
    <n v="0"/>
    <n v="0"/>
    <n v="0"/>
    <x v="0"/>
    <x v="1"/>
    <x v="0"/>
  </r>
  <r>
    <x v="2"/>
    <x v="71"/>
    <x v="1"/>
    <x v="0"/>
    <x v="0"/>
    <n v="0"/>
    <n v="147"/>
    <n v="79"/>
    <n v="24.99"/>
    <n v="162.30000000000001"/>
    <n v="103"/>
    <n v="13.8"/>
    <n v="162.9"/>
    <n v="80"/>
    <n v="7.33"/>
    <n v="10.5"/>
    <n v="4"/>
    <n v="2.84"/>
    <x v="0"/>
    <x v="0"/>
    <n v="0"/>
    <n v="0"/>
    <n v="0"/>
    <x v="0"/>
    <x v="0"/>
    <x v="0"/>
  </r>
  <r>
    <x v="25"/>
    <x v="71"/>
    <x v="2"/>
    <x v="0"/>
    <x v="0"/>
    <n v="0"/>
    <n v="272.39999999999998"/>
    <n v="88"/>
    <n v="46.31"/>
    <n v="107.9"/>
    <n v="125"/>
    <n v="9.17"/>
    <n v="185.5"/>
    <n v="81"/>
    <n v="8.35"/>
    <n v="12.7"/>
    <n v="2"/>
    <n v="3.43"/>
    <x v="1"/>
    <x v="0"/>
    <n v="0"/>
    <n v="0"/>
    <n v="0"/>
    <x v="0"/>
    <x v="0"/>
    <x v="0"/>
  </r>
  <r>
    <x v="37"/>
    <x v="71"/>
    <x v="1"/>
    <x v="0"/>
    <x v="1"/>
    <n v="39"/>
    <n v="92.8"/>
    <n v="98"/>
    <n v="15.78"/>
    <n v="271.2"/>
    <n v="115"/>
    <n v="23.05"/>
    <n v="167.1"/>
    <n v="83"/>
    <n v="7.52"/>
    <n v="5.8"/>
    <n v="7"/>
    <n v="1.57"/>
    <x v="0"/>
    <x v="0"/>
    <n v="0"/>
    <n v="0"/>
    <n v="1"/>
    <x v="0"/>
    <x v="1"/>
    <x v="1"/>
  </r>
  <r>
    <x v="9"/>
    <x v="71"/>
    <x v="0"/>
    <x v="0"/>
    <x v="0"/>
    <n v="0"/>
    <n v="109.1"/>
    <n v="97"/>
    <n v="18.55"/>
    <n v="115.7"/>
    <n v="96"/>
    <n v="9.83"/>
    <n v="295.8"/>
    <n v="84"/>
    <n v="13.31"/>
    <n v="8.3000000000000007"/>
    <n v="6"/>
    <n v="2.2400000000000002"/>
    <x v="1"/>
    <x v="0"/>
    <n v="0"/>
    <n v="0"/>
    <n v="0"/>
    <x v="0"/>
    <x v="1"/>
    <x v="0"/>
  </r>
  <r>
    <x v="26"/>
    <x v="71"/>
    <x v="0"/>
    <x v="0"/>
    <x v="0"/>
    <n v="0"/>
    <n v="166.5"/>
    <n v="102"/>
    <n v="28.31"/>
    <n v="261"/>
    <n v="103"/>
    <n v="22.19"/>
    <n v="262.7"/>
    <n v="85"/>
    <n v="11.82"/>
    <n v="13.3"/>
    <n v="5"/>
    <n v="3.59"/>
    <x v="1"/>
    <x v="0"/>
    <n v="0"/>
    <n v="0"/>
    <n v="0"/>
    <x v="0"/>
    <x v="0"/>
    <x v="1"/>
  </r>
  <r>
    <x v="23"/>
    <x v="71"/>
    <x v="0"/>
    <x v="0"/>
    <x v="0"/>
    <n v="0"/>
    <n v="253"/>
    <n v="73"/>
    <n v="43.01"/>
    <n v="219.3"/>
    <n v="78"/>
    <n v="18.64"/>
    <n v="210.8"/>
    <n v="89"/>
    <n v="9.49"/>
    <n v="9.8000000000000007"/>
    <n v="4"/>
    <n v="2.65"/>
    <x v="1"/>
    <x v="0"/>
    <n v="0"/>
    <n v="0"/>
    <n v="0"/>
    <x v="0"/>
    <x v="1"/>
    <x v="1"/>
  </r>
  <r>
    <x v="22"/>
    <x v="71"/>
    <x v="2"/>
    <x v="0"/>
    <x v="0"/>
    <n v="0"/>
    <n v="212.7"/>
    <n v="92"/>
    <n v="36.159999999999997"/>
    <n v="306.39999999999998"/>
    <n v="100"/>
    <n v="26.04"/>
    <n v="140.30000000000001"/>
    <n v="90"/>
    <n v="6.31"/>
    <n v="12.9"/>
    <n v="6"/>
    <n v="3.48"/>
    <x v="1"/>
    <x v="0"/>
    <n v="0"/>
    <n v="0"/>
    <n v="0"/>
    <x v="0"/>
    <x v="0"/>
    <x v="1"/>
  </r>
  <r>
    <x v="26"/>
    <x v="71"/>
    <x v="0"/>
    <x v="0"/>
    <x v="0"/>
    <n v="0"/>
    <n v="217.8"/>
    <n v="93"/>
    <n v="37.03"/>
    <n v="189.7"/>
    <n v="113"/>
    <n v="16.12"/>
    <n v="182.6"/>
    <n v="91"/>
    <n v="8.2200000000000006"/>
    <n v="10.4"/>
    <n v="5"/>
    <n v="2.81"/>
    <x v="4"/>
    <x v="0"/>
    <n v="0"/>
    <n v="0"/>
    <n v="0"/>
    <x v="0"/>
    <x v="0"/>
    <x v="0"/>
  </r>
  <r>
    <x v="40"/>
    <x v="71"/>
    <x v="2"/>
    <x v="0"/>
    <x v="0"/>
    <n v="0"/>
    <n v="138.9"/>
    <n v="111"/>
    <n v="23.61"/>
    <n v="211.6"/>
    <n v="102"/>
    <n v="17.989999999999998"/>
    <n v="179.5"/>
    <n v="91"/>
    <n v="8.08"/>
    <n v="10.8"/>
    <n v="3"/>
    <n v="2.92"/>
    <x v="0"/>
    <x v="0"/>
    <n v="0"/>
    <n v="0"/>
    <n v="0"/>
    <x v="0"/>
    <x v="0"/>
    <x v="1"/>
  </r>
  <r>
    <x v="50"/>
    <x v="71"/>
    <x v="0"/>
    <x v="0"/>
    <x v="0"/>
    <n v="0"/>
    <n v="139.9"/>
    <n v="117"/>
    <n v="23.78"/>
    <n v="223.6"/>
    <n v="96"/>
    <n v="19.010000000000002"/>
    <n v="240.8"/>
    <n v="93"/>
    <n v="10.84"/>
    <n v="12.7"/>
    <n v="4"/>
    <n v="3.43"/>
    <x v="3"/>
    <x v="0"/>
    <n v="0"/>
    <n v="0"/>
    <n v="0"/>
    <x v="0"/>
    <x v="0"/>
    <x v="1"/>
  </r>
  <r>
    <x v="34"/>
    <x v="71"/>
    <x v="1"/>
    <x v="0"/>
    <x v="1"/>
    <n v="31"/>
    <n v="221.4"/>
    <n v="124"/>
    <n v="37.64"/>
    <n v="313.39999999999998"/>
    <n v="96"/>
    <n v="26.64"/>
    <n v="175.9"/>
    <n v="94"/>
    <n v="7.92"/>
    <n v="11.8"/>
    <n v="1"/>
    <n v="3.19"/>
    <x v="2"/>
    <x v="0"/>
    <n v="0"/>
    <n v="0"/>
    <n v="1"/>
    <x v="0"/>
    <x v="0"/>
    <x v="1"/>
  </r>
  <r>
    <x v="4"/>
    <x v="71"/>
    <x v="0"/>
    <x v="0"/>
    <x v="0"/>
    <n v="0"/>
    <n v="190.7"/>
    <n v="111"/>
    <n v="32.42"/>
    <n v="241.6"/>
    <n v="103"/>
    <n v="20.54"/>
    <n v="278.10000000000002"/>
    <n v="95"/>
    <n v="12.51"/>
    <n v="4.4000000000000004"/>
    <n v="3"/>
    <n v="1.19"/>
    <x v="0"/>
    <x v="0"/>
    <n v="0"/>
    <n v="0"/>
    <n v="0"/>
    <x v="0"/>
    <x v="1"/>
    <x v="1"/>
  </r>
  <r>
    <x v="33"/>
    <x v="71"/>
    <x v="0"/>
    <x v="0"/>
    <x v="0"/>
    <n v="0"/>
    <n v="175.5"/>
    <n v="103"/>
    <n v="29.84"/>
    <n v="132.30000000000001"/>
    <n v="120"/>
    <n v="11.25"/>
    <n v="242.9"/>
    <n v="96"/>
    <n v="10.93"/>
    <n v="11.8"/>
    <n v="3"/>
    <n v="3.19"/>
    <x v="0"/>
    <x v="0"/>
    <n v="0"/>
    <n v="0"/>
    <n v="0"/>
    <x v="0"/>
    <x v="0"/>
    <x v="0"/>
  </r>
  <r>
    <x v="5"/>
    <x v="71"/>
    <x v="2"/>
    <x v="0"/>
    <x v="0"/>
    <n v="0"/>
    <n v="141.30000000000001"/>
    <n v="133"/>
    <n v="24.02"/>
    <n v="134.9"/>
    <n v="96"/>
    <n v="11.47"/>
    <n v="227.5"/>
    <n v="97"/>
    <n v="10.24"/>
    <n v="11.2"/>
    <n v="3"/>
    <n v="3.02"/>
    <x v="3"/>
    <x v="0"/>
    <n v="0"/>
    <n v="0"/>
    <n v="0"/>
    <x v="0"/>
    <x v="0"/>
    <x v="0"/>
  </r>
  <r>
    <x v="17"/>
    <x v="71"/>
    <x v="0"/>
    <x v="1"/>
    <x v="0"/>
    <n v="0"/>
    <n v="101"/>
    <n v="110"/>
    <n v="17.170000000000002"/>
    <n v="240"/>
    <n v="70"/>
    <n v="20.399999999999999"/>
    <n v="333.5"/>
    <n v="105"/>
    <n v="15.01"/>
    <n v="11.1"/>
    <n v="6"/>
    <n v="3"/>
    <x v="1"/>
    <x v="0"/>
    <n v="0"/>
    <n v="1"/>
    <n v="0"/>
    <x v="0"/>
    <x v="0"/>
    <x v="1"/>
  </r>
  <r>
    <x v="14"/>
    <x v="71"/>
    <x v="0"/>
    <x v="0"/>
    <x v="1"/>
    <n v="27"/>
    <n v="111.7"/>
    <n v="68"/>
    <n v="18.989999999999998"/>
    <n v="252.8"/>
    <n v="106"/>
    <n v="21.49"/>
    <n v="255.5"/>
    <n v="109"/>
    <n v="11.5"/>
    <n v="7.8"/>
    <n v="4"/>
    <n v="2.11"/>
    <x v="0"/>
    <x v="0"/>
    <n v="0"/>
    <n v="0"/>
    <n v="1"/>
    <x v="0"/>
    <x v="1"/>
    <x v="1"/>
  </r>
  <r>
    <x v="46"/>
    <x v="71"/>
    <x v="0"/>
    <x v="0"/>
    <x v="0"/>
    <n v="0"/>
    <n v="137.6"/>
    <n v="106"/>
    <n v="23.39"/>
    <n v="143.5"/>
    <n v="94"/>
    <n v="12.2"/>
    <n v="273.7"/>
    <n v="110"/>
    <n v="12.32"/>
    <n v="9.6"/>
    <n v="6"/>
    <n v="2.59"/>
    <x v="3"/>
    <x v="0"/>
    <n v="0"/>
    <n v="0"/>
    <n v="0"/>
    <x v="0"/>
    <x v="1"/>
    <x v="0"/>
  </r>
  <r>
    <x v="18"/>
    <x v="71"/>
    <x v="2"/>
    <x v="0"/>
    <x v="0"/>
    <n v="0"/>
    <n v="287.39999999999998"/>
    <n v="116"/>
    <n v="48.86"/>
    <n v="235.3"/>
    <n v="126"/>
    <n v="20"/>
    <n v="292.10000000000002"/>
    <n v="114"/>
    <n v="13.14"/>
    <n v="5"/>
    <n v="3"/>
    <n v="1.35"/>
    <x v="4"/>
    <x v="1"/>
    <n v="1"/>
    <n v="0"/>
    <n v="0"/>
    <x v="0"/>
    <x v="1"/>
    <x v="1"/>
  </r>
  <r>
    <x v="45"/>
    <x v="71"/>
    <x v="0"/>
    <x v="0"/>
    <x v="0"/>
    <n v="0"/>
    <n v="180"/>
    <n v="109"/>
    <n v="30.6"/>
    <n v="292.7"/>
    <n v="96"/>
    <n v="24.88"/>
    <n v="194.9"/>
    <n v="114"/>
    <n v="8.77"/>
    <n v="10.8"/>
    <n v="4"/>
    <n v="2.92"/>
    <x v="1"/>
    <x v="0"/>
    <n v="0"/>
    <n v="0"/>
    <n v="0"/>
    <x v="0"/>
    <x v="0"/>
    <x v="1"/>
  </r>
  <r>
    <x v="27"/>
    <x v="71"/>
    <x v="0"/>
    <x v="0"/>
    <x v="0"/>
    <n v="0"/>
    <n v="129.80000000000001"/>
    <n v="106"/>
    <n v="22.07"/>
    <n v="188.7"/>
    <n v="138"/>
    <n v="16.04"/>
    <n v="212.5"/>
    <n v="116"/>
    <n v="9.56"/>
    <n v="8.3000000000000007"/>
    <n v="4"/>
    <n v="2.2400000000000002"/>
    <x v="4"/>
    <x v="1"/>
    <n v="1"/>
    <n v="0"/>
    <n v="0"/>
    <x v="0"/>
    <x v="1"/>
    <x v="0"/>
  </r>
  <r>
    <x v="10"/>
    <x v="71"/>
    <x v="2"/>
    <x v="0"/>
    <x v="1"/>
    <n v="33"/>
    <n v="96.6"/>
    <n v="59"/>
    <n v="16.420000000000002"/>
    <n v="315.39999999999998"/>
    <n v="98"/>
    <n v="26.81"/>
    <n v="163.30000000000001"/>
    <n v="117"/>
    <n v="7.35"/>
    <n v="6.2"/>
    <n v="4"/>
    <n v="1.67"/>
    <x v="4"/>
    <x v="1"/>
    <n v="1"/>
    <n v="0"/>
    <n v="1"/>
    <x v="0"/>
    <x v="1"/>
    <x v="1"/>
  </r>
  <r>
    <x v="50"/>
    <x v="71"/>
    <x v="0"/>
    <x v="0"/>
    <x v="1"/>
    <n v="21"/>
    <n v="138.1"/>
    <n v="113"/>
    <n v="23.48"/>
    <n v="260.10000000000002"/>
    <n v="83"/>
    <n v="22.11"/>
    <n v="135.4"/>
    <n v="118"/>
    <n v="6.09"/>
    <n v="8.1999999999999993"/>
    <n v="2"/>
    <n v="2.21"/>
    <x v="3"/>
    <x v="0"/>
    <n v="0"/>
    <n v="0"/>
    <n v="1"/>
    <x v="0"/>
    <x v="1"/>
    <x v="1"/>
  </r>
  <r>
    <x v="46"/>
    <x v="71"/>
    <x v="0"/>
    <x v="0"/>
    <x v="0"/>
    <n v="0"/>
    <n v="196.5"/>
    <n v="88"/>
    <n v="33.409999999999997"/>
    <n v="158.6"/>
    <n v="129"/>
    <n v="13.48"/>
    <n v="269.3"/>
    <n v="118"/>
    <n v="12.12"/>
    <n v="6.8"/>
    <n v="3"/>
    <n v="1.84"/>
    <x v="1"/>
    <x v="0"/>
    <n v="0"/>
    <n v="0"/>
    <n v="0"/>
    <x v="0"/>
    <x v="1"/>
    <x v="0"/>
  </r>
  <r>
    <x v="31"/>
    <x v="71"/>
    <x v="1"/>
    <x v="0"/>
    <x v="1"/>
    <n v="21"/>
    <n v="186.7"/>
    <n v="108"/>
    <n v="31.74"/>
    <n v="335"/>
    <n v="86"/>
    <n v="28.48"/>
    <n v="187.2"/>
    <n v="119"/>
    <n v="8.42"/>
    <n v="16.5"/>
    <n v="4"/>
    <n v="4.46"/>
    <x v="0"/>
    <x v="0"/>
    <n v="0"/>
    <n v="0"/>
    <n v="1"/>
    <x v="0"/>
    <x v="0"/>
    <x v="1"/>
  </r>
  <r>
    <x v="7"/>
    <x v="71"/>
    <x v="2"/>
    <x v="1"/>
    <x v="0"/>
    <n v="0"/>
    <n v="274"/>
    <n v="75"/>
    <n v="46.58"/>
    <n v="162.80000000000001"/>
    <n v="110"/>
    <n v="13.84"/>
    <n v="110"/>
    <n v="121"/>
    <n v="4.95"/>
    <n v="7.7"/>
    <n v="3"/>
    <n v="2.08"/>
    <x v="4"/>
    <x v="0"/>
    <n v="0"/>
    <n v="1"/>
    <n v="0"/>
    <x v="0"/>
    <x v="1"/>
    <x v="0"/>
  </r>
  <r>
    <x v="1"/>
    <x v="71"/>
    <x v="0"/>
    <x v="0"/>
    <x v="0"/>
    <n v="0"/>
    <n v="207.8"/>
    <n v="92"/>
    <n v="35.33"/>
    <n v="195.7"/>
    <n v="110"/>
    <n v="16.63"/>
    <n v="184.8"/>
    <n v="124"/>
    <n v="8.32"/>
    <n v="13.1"/>
    <n v="4"/>
    <n v="3.54"/>
    <x v="1"/>
    <x v="0"/>
    <n v="0"/>
    <n v="0"/>
    <n v="0"/>
    <x v="0"/>
    <x v="0"/>
    <x v="0"/>
  </r>
  <r>
    <x v="19"/>
    <x v="71"/>
    <x v="0"/>
    <x v="0"/>
    <x v="0"/>
    <n v="0"/>
    <n v="198.4"/>
    <n v="147"/>
    <n v="33.729999999999997"/>
    <n v="216.9"/>
    <n v="121"/>
    <n v="18.440000000000001"/>
    <n v="112.8"/>
    <n v="125"/>
    <n v="5.08"/>
    <n v="13.1"/>
    <n v="4"/>
    <n v="3.54"/>
    <x v="1"/>
    <x v="0"/>
    <n v="0"/>
    <n v="0"/>
    <n v="0"/>
    <x v="0"/>
    <x v="0"/>
    <x v="1"/>
  </r>
  <r>
    <x v="0"/>
    <x v="71"/>
    <x v="2"/>
    <x v="0"/>
    <x v="0"/>
    <n v="0"/>
    <n v="168.3"/>
    <n v="76"/>
    <n v="28.61"/>
    <n v="212.4"/>
    <n v="126"/>
    <n v="18.05"/>
    <n v="200.2"/>
    <n v="132"/>
    <n v="9.01"/>
    <n v="12"/>
    <n v="3"/>
    <n v="3.24"/>
    <x v="3"/>
    <x v="0"/>
    <n v="0"/>
    <n v="0"/>
    <n v="0"/>
    <x v="0"/>
    <x v="0"/>
    <x v="1"/>
  </r>
  <r>
    <x v="15"/>
    <x v="72"/>
    <x v="2"/>
    <x v="0"/>
    <x v="0"/>
    <n v="0"/>
    <n v="254.7"/>
    <n v="80"/>
    <n v="43.3"/>
    <n v="90.2"/>
    <n v="79"/>
    <n v="7.67"/>
    <n v="153.4"/>
    <n v="60"/>
    <n v="6.9"/>
    <n v="10.6"/>
    <n v="8"/>
    <n v="2.86"/>
    <x v="1"/>
    <x v="0"/>
    <n v="0"/>
    <n v="0"/>
    <n v="0"/>
    <x v="0"/>
    <x v="0"/>
    <x v="0"/>
  </r>
  <r>
    <x v="30"/>
    <x v="72"/>
    <x v="0"/>
    <x v="1"/>
    <x v="1"/>
    <n v="34"/>
    <n v="252.9"/>
    <n v="103"/>
    <n v="42.99"/>
    <n v="220.1"/>
    <n v="79"/>
    <n v="18.71"/>
    <n v="144.9"/>
    <n v="65"/>
    <n v="6.52"/>
    <n v="11.4"/>
    <n v="3"/>
    <n v="3.08"/>
    <x v="1"/>
    <x v="0"/>
    <n v="0"/>
    <n v="1"/>
    <n v="1"/>
    <x v="0"/>
    <x v="0"/>
    <x v="1"/>
  </r>
  <r>
    <x v="1"/>
    <x v="72"/>
    <x v="0"/>
    <x v="0"/>
    <x v="0"/>
    <n v="0"/>
    <n v="203.3"/>
    <n v="45"/>
    <n v="34.56"/>
    <n v="141.9"/>
    <n v="87"/>
    <n v="12.06"/>
    <n v="200.7"/>
    <n v="71"/>
    <n v="9.0299999999999994"/>
    <n v="8.5"/>
    <n v="6"/>
    <n v="2.2999999999999998"/>
    <x v="1"/>
    <x v="0"/>
    <n v="0"/>
    <n v="0"/>
    <n v="0"/>
    <x v="0"/>
    <x v="1"/>
    <x v="0"/>
  </r>
  <r>
    <x v="19"/>
    <x v="72"/>
    <x v="2"/>
    <x v="0"/>
    <x v="0"/>
    <n v="0"/>
    <n v="234.7"/>
    <n v="102"/>
    <n v="39.9"/>
    <n v="195.7"/>
    <n v="110"/>
    <n v="16.63"/>
    <n v="253.4"/>
    <n v="71"/>
    <n v="11.4"/>
    <n v="8.4"/>
    <n v="8"/>
    <n v="2.27"/>
    <x v="3"/>
    <x v="0"/>
    <n v="0"/>
    <n v="0"/>
    <n v="0"/>
    <x v="0"/>
    <x v="1"/>
    <x v="0"/>
  </r>
  <r>
    <x v="37"/>
    <x v="72"/>
    <x v="0"/>
    <x v="0"/>
    <x v="0"/>
    <n v="0"/>
    <n v="137.6"/>
    <n v="113"/>
    <n v="23.39"/>
    <n v="179.7"/>
    <n v="75"/>
    <n v="15.27"/>
    <n v="172.8"/>
    <n v="71"/>
    <n v="7.78"/>
    <n v="10.7"/>
    <n v="2"/>
    <n v="2.89"/>
    <x v="0"/>
    <x v="1"/>
    <n v="1"/>
    <n v="0"/>
    <n v="0"/>
    <x v="0"/>
    <x v="0"/>
    <x v="0"/>
  </r>
  <r>
    <x v="23"/>
    <x v="72"/>
    <x v="0"/>
    <x v="0"/>
    <x v="0"/>
    <n v="0"/>
    <n v="160.1"/>
    <n v="110"/>
    <n v="27.22"/>
    <n v="213.3"/>
    <n v="72"/>
    <n v="18.13"/>
    <n v="174.1"/>
    <n v="72"/>
    <n v="7.83"/>
    <n v="13"/>
    <n v="4"/>
    <n v="3.51"/>
    <x v="1"/>
    <x v="0"/>
    <n v="0"/>
    <n v="0"/>
    <n v="0"/>
    <x v="0"/>
    <x v="0"/>
    <x v="1"/>
  </r>
  <r>
    <x v="39"/>
    <x v="72"/>
    <x v="0"/>
    <x v="0"/>
    <x v="0"/>
    <n v="0"/>
    <n v="224.4"/>
    <n v="90"/>
    <n v="38.15"/>
    <n v="159.5"/>
    <n v="88"/>
    <n v="13.56"/>
    <n v="192.8"/>
    <n v="74"/>
    <n v="8.68"/>
    <n v="13"/>
    <n v="2"/>
    <n v="3.51"/>
    <x v="0"/>
    <x v="0"/>
    <n v="0"/>
    <n v="0"/>
    <n v="0"/>
    <x v="0"/>
    <x v="0"/>
    <x v="0"/>
  </r>
  <r>
    <x v="28"/>
    <x v="72"/>
    <x v="1"/>
    <x v="0"/>
    <x v="0"/>
    <n v="0"/>
    <n v="94.1"/>
    <n v="136"/>
    <n v="16"/>
    <n v="280.3"/>
    <n v="122"/>
    <n v="23.83"/>
    <n v="205"/>
    <n v="77"/>
    <n v="9.23"/>
    <n v="9.8000000000000007"/>
    <n v="4"/>
    <n v="2.65"/>
    <x v="1"/>
    <x v="0"/>
    <n v="0"/>
    <n v="0"/>
    <n v="0"/>
    <x v="0"/>
    <x v="1"/>
    <x v="1"/>
  </r>
  <r>
    <x v="25"/>
    <x v="72"/>
    <x v="0"/>
    <x v="0"/>
    <x v="0"/>
    <n v="0"/>
    <n v="175.4"/>
    <n v="130"/>
    <n v="29.82"/>
    <n v="248.1"/>
    <n v="105"/>
    <n v="21.09"/>
    <n v="122.4"/>
    <n v="85"/>
    <n v="5.51"/>
    <n v="12.2"/>
    <n v="4"/>
    <n v="3.29"/>
    <x v="1"/>
    <x v="0"/>
    <n v="0"/>
    <n v="0"/>
    <n v="0"/>
    <x v="0"/>
    <x v="0"/>
    <x v="1"/>
  </r>
  <r>
    <x v="19"/>
    <x v="72"/>
    <x v="1"/>
    <x v="0"/>
    <x v="0"/>
    <n v="0"/>
    <n v="94.9"/>
    <n v="121"/>
    <n v="16.13"/>
    <n v="253.2"/>
    <n v="83"/>
    <n v="21.52"/>
    <n v="175.1"/>
    <n v="86"/>
    <n v="7.88"/>
    <n v="14.2"/>
    <n v="2"/>
    <n v="3.83"/>
    <x v="3"/>
    <x v="0"/>
    <n v="0"/>
    <n v="0"/>
    <n v="0"/>
    <x v="0"/>
    <x v="0"/>
    <x v="1"/>
  </r>
  <r>
    <x v="47"/>
    <x v="72"/>
    <x v="0"/>
    <x v="0"/>
    <x v="0"/>
    <n v="0"/>
    <n v="198.3"/>
    <n v="94"/>
    <n v="33.71"/>
    <n v="279.3"/>
    <n v="101"/>
    <n v="23.74"/>
    <n v="146.19999999999999"/>
    <n v="87"/>
    <n v="6.58"/>
    <n v="14.8"/>
    <n v="8"/>
    <n v="4"/>
    <x v="2"/>
    <x v="0"/>
    <n v="0"/>
    <n v="0"/>
    <n v="0"/>
    <x v="0"/>
    <x v="0"/>
    <x v="1"/>
  </r>
  <r>
    <x v="50"/>
    <x v="72"/>
    <x v="0"/>
    <x v="0"/>
    <x v="0"/>
    <n v="0"/>
    <n v="217.8"/>
    <n v="91"/>
    <n v="37.03"/>
    <n v="220.6"/>
    <n v="97"/>
    <n v="18.75"/>
    <n v="277.3"/>
    <n v="89"/>
    <n v="12.48"/>
    <n v="10.3"/>
    <n v="6"/>
    <n v="2.78"/>
    <x v="0"/>
    <x v="1"/>
    <n v="1"/>
    <n v="0"/>
    <n v="0"/>
    <x v="0"/>
    <x v="0"/>
    <x v="1"/>
  </r>
  <r>
    <x v="10"/>
    <x v="72"/>
    <x v="1"/>
    <x v="0"/>
    <x v="0"/>
    <n v="0"/>
    <n v="177.9"/>
    <n v="89"/>
    <n v="30.24"/>
    <n v="131.19999999999999"/>
    <n v="82"/>
    <n v="11.15"/>
    <n v="186.2"/>
    <n v="89"/>
    <n v="8.3800000000000008"/>
    <n v="11.5"/>
    <n v="6"/>
    <n v="3.11"/>
    <x v="2"/>
    <x v="0"/>
    <n v="0"/>
    <n v="0"/>
    <n v="0"/>
    <x v="0"/>
    <x v="0"/>
    <x v="0"/>
  </r>
  <r>
    <x v="27"/>
    <x v="72"/>
    <x v="0"/>
    <x v="0"/>
    <x v="0"/>
    <n v="0"/>
    <n v="157.1"/>
    <n v="109"/>
    <n v="26.71"/>
    <n v="268.8"/>
    <n v="83"/>
    <n v="22.85"/>
    <n v="181.5"/>
    <n v="91"/>
    <n v="8.17"/>
    <n v="10"/>
    <n v="8"/>
    <n v="2.7"/>
    <x v="1"/>
    <x v="0"/>
    <n v="0"/>
    <n v="0"/>
    <n v="0"/>
    <x v="0"/>
    <x v="1"/>
    <x v="1"/>
  </r>
  <r>
    <x v="4"/>
    <x v="72"/>
    <x v="0"/>
    <x v="0"/>
    <x v="0"/>
    <n v="0"/>
    <n v="214.3"/>
    <n v="145"/>
    <n v="36.43"/>
    <n v="268.5"/>
    <n v="135"/>
    <n v="22.82"/>
    <n v="241.2"/>
    <n v="92"/>
    <n v="10.85"/>
    <n v="10.8"/>
    <n v="13"/>
    <n v="2.92"/>
    <x v="0"/>
    <x v="0"/>
    <n v="0"/>
    <n v="0"/>
    <n v="0"/>
    <x v="0"/>
    <x v="0"/>
    <x v="1"/>
  </r>
  <r>
    <x v="31"/>
    <x v="72"/>
    <x v="0"/>
    <x v="0"/>
    <x v="1"/>
    <n v="47"/>
    <n v="173.7"/>
    <n v="117"/>
    <n v="29.53"/>
    <n v="204"/>
    <n v="114"/>
    <n v="17.34"/>
    <n v="174.6"/>
    <n v="94"/>
    <n v="7.86"/>
    <n v="6.3"/>
    <n v="3"/>
    <n v="1.7"/>
    <x v="3"/>
    <x v="0"/>
    <n v="0"/>
    <n v="0"/>
    <n v="1"/>
    <x v="0"/>
    <x v="1"/>
    <x v="1"/>
  </r>
  <r>
    <x v="23"/>
    <x v="72"/>
    <x v="1"/>
    <x v="0"/>
    <x v="1"/>
    <n v="26"/>
    <n v="131.19999999999999"/>
    <n v="98"/>
    <n v="22.3"/>
    <n v="106.5"/>
    <n v="97"/>
    <n v="9.0500000000000007"/>
    <n v="221.7"/>
    <n v="96"/>
    <n v="9.98"/>
    <n v="10.199999999999999"/>
    <n v="6"/>
    <n v="2.75"/>
    <x v="3"/>
    <x v="0"/>
    <n v="0"/>
    <n v="0"/>
    <n v="1"/>
    <x v="0"/>
    <x v="1"/>
    <x v="0"/>
  </r>
  <r>
    <x v="0"/>
    <x v="72"/>
    <x v="0"/>
    <x v="0"/>
    <x v="1"/>
    <n v="31"/>
    <n v="82.3"/>
    <n v="105"/>
    <n v="13.99"/>
    <n v="256.10000000000002"/>
    <n v="91"/>
    <n v="21.77"/>
    <n v="229.6"/>
    <n v="98"/>
    <n v="10.33"/>
    <n v="11.8"/>
    <n v="2"/>
    <n v="3.19"/>
    <x v="6"/>
    <x v="1"/>
    <n v="1"/>
    <n v="0"/>
    <n v="1"/>
    <x v="0"/>
    <x v="0"/>
    <x v="1"/>
  </r>
  <r>
    <x v="43"/>
    <x v="72"/>
    <x v="1"/>
    <x v="0"/>
    <x v="1"/>
    <n v="19"/>
    <n v="179.4"/>
    <n v="108"/>
    <n v="30.5"/>
    <n v="93.6"/>
    <n v="90"/>
    <n v="7.96"/>
    <n v="234.6"/>
    <n v="99"/>
    <n v="10.56"/>
    <n v="14.9"/>
    <n v="4"/>
    <n v="4.0199999999999996"/>
    <x v="3"/>
    <x v="0"/>
    <n v="0"/>
    <n v="0"/>
    <n v="1"/>
    <x v="0"/>
    <x v="0"/>
    <x v="0"/>
  </r>
  <r>
    <x v="17"/>
    <x v="72"/>
    <x v="2"/>
    <x v="0"/>
    <x v="1"/>
    <n v="33"/>
    <n v="217.7"/>
    <n v="108"/>
    <n v="37.01"/>
    <n v="245.7"/>
    <n v="106"/>
    <n v="20.88"/>
    <n v="242.9"/>
    <n v="100"/>
    <n v="10.93"/>
    <n v="8.8000000000000007"/>
    <n v="6"/>
    <n v="2.38"/>
    <x v="0"/>
    <x v="0"/>
    <n v="0"/>
    <n v="0"/>
    <n v="1"/>
    <x v="0"/>
    <x v="1"/>
    <x v="1"/>
  </r>
  <r>
    <x v="8"/>
    <x v="72"/>
    <x v="0"/>
    <x v="0"/>
    <x v="0"/>
    <n v="0"/>
    <n v="254.8"/>
    <n v="85"/>
    <n v="43.32"/>
    <n v="143.4"/>
    <n v="80"/>
    <n v="12.19"/>
    <n v="153.9"/>
    <n v="102"/>
    <n v="6.93"/>
    <n v="15"/>
    <n v="7"/>
    <n v="4.05"/>
    <x v="3"/>
    <x v="0"/>
    <n v="0"/>
    <n v="0"/>
    <n v="0"/>
    <x v="0"/>
    <x v="0"/>
    <x v="0"/>
  </r>
  <r>
    <x v="29"/>
    <x v="72"/>
    <x v="2"/>
    <x v="1"/>
    <x v="0"/>
    <n v="0"/>
    <n v="202.9"/>
    <n v="108"/>
    <n v="34.49"/>
    <n v="285.89999999999998"/>
    <n v="121"/>
    <n v="24.3"/>
    <n v="219"/>
    <n v="102"/>
    <n v="9.86"/>
    <n v="12.8"/>
    <n v="5"/>
    <n v="3.46"/>
    <x v="0"/>
    <x v="0"/>
    <n v="0"/>
    <n v="1"/>
    <n v="0"/>
    <x v="0"/>
    <x v="0"/>
    <x v="1"/>
  </r>
  <r>
    <x v="23"/>
    <x v="72"/>
    <x v="0"/>
    <x v="0"/>
    <x v="1"/>
    <n v="33"/>
    <n v="129.80000000000001"/>
    <n v="112"/>
    <n v="22.07"/>
    <n v="225.3"/>
    <n v="96"/>
    <n v="19.149999999999999"/>
    <n v="262.5"/>
    <n v="104"/>
    <n v="11.81"/>
    <n v="8.6"/>
    <n v="3"/>
    <n v="2.3199999999999998"/>
    <x v="0"/>
    <x v="0"/>
    <n v="0"/>
    <n v="0"/>
    <n v="1"/>
    <x v="0"/>
    <x v="1"/>
    <x v="1"/>
  </r>
  <r>
    <x v="35"/>
    <x v="72"/>
    <x v="1"/>
    <x v="0"/>
    <x v="0"/>
    <n v="0"/>
    <n v="157.6"/>
    <n v="92"/>
    <n v="26.79"/>
    <n v="198.3"/>
    <n v="87"/>
    <n v="16.86"/>
    <n v="364.9"/>
    <n v="106"/>
    <n v="16.420000000000002"/>
    <n v="9.1"/>
    <n v="4"/>
    <n v="2.46"/>
    <x v="0"/>
    <x v="0"/>
    <n v="0"/>
    <n v="0"/>
    <n v="0"/>
    <x v="0"/>
    <x v="1"/>
    <x v="0"/>
  </r>
  <r>
    <x v="2"/>
    <x v="72"/>
    <x v="2"/>
    <x v="0"/>
    <x v="1"/>
    <n v="6"/>
    <n v="237.6"/>
    <n v="105"/>
    <n v="40.39"/>
    <n v="244.9"/>
    <n v="98"/>
    <n v="20.82"/>
    <n v="188.3"/>
    <n v="107"/>
    <n v="8.4700000000000006"/>
    <n v="6.8"/>
    <n v="11"/>
    <n v="1.84"/>
    <x v="4"/>
    <x v="0"/>
    <n v="0"/>
    <n v="0"/>
    <n v="1"/>
    <x v="0"/>
    <x v="1"/>
    <x v="1"/>
  </r>
  <r>
    <x v="9"/>
    <x v="72"/>
    <x v="1"/>
    <x v="0"/>
    <x v="0"/>
    <n v="0"/>
    <n v="187.3"/>
    <n v="118"/>
    <n v="31.84"/>
    <n v="239.7"/>
    <n v="90"/>
    <n v="20.37"/>
    <n v="167.5"/>
    <n v="108"/>
    <n v="7.54"/>
    <n v="15.1"/>
    <n v="2"/>
    <n v="4.08"/>
    <x v="0"/>
    <x v="0"/>
    <n v="0"/>
    <n v="0"/>
    <n v="0"/>
    <x v="0"/>
    <x v="0"/>
    <x v="1"/>
  </r>
  <r>
    <x v="46"/>
    <x v="72"/>
    <x v="0"/>
    <x v="0"/>
    <x v="1"/>
    <n v="31"/>
    <n v="194.4"/>
    <n v="104"/>
    <n v="33.049999999999997"/>
    <n v="176"/>
    <n v="84"/>
    <n v="14.96"/>
    <n v="230.1"/>
    <n v="110"/>
    <n v="10.35"/>
    <n v="11.5"/>
    <n v="3"/>
    <n v="3.11"/>
    <x v="1"/>
    <x v="0"/>
    <n v="0"/>
    <n v="0"/>
    <n v="1"/>
    <x v="0"/>
    <x v="0"/>
    <x v="0"/>
  </r>
  <r>
    <x v="27"/>
    <x v="72"/>
    <x v="0"/>
    <x v="0"/>
    <x v="0"/>
    <n v="0"/>
    <n v="214.2"/>
    <n v="90"/>
    <n v="36.409999999999997"/>
    <n v="196.8"/>
    <n v="78"/>
    <n v="16.73"/>
    <n v="157.9"/>
    <n v="112"/>
    <n v="7.11"/>
    <n v="5.9"/>
    <n v="8"/>
    <n v="1.59"/>
    <x v="1"/>
    <x v="0"/>
    <n v="0"/>
    <n v="0"/>
    <n v="0"/>
    <x v="0"/>
    <x v="1"/>
    <x v="0"/>
  </r>
  <r>
    <x v="38"/>
    <x v="72"/>
    <x v="1"/>
    <x v="0"/>
    <x v="0"/>
    <n v="0"/>
    <n v="272.39999999999998"/>
    <n v="112"/>
    <n v="46.31"/>
    <n v="252.2"/>
    <n v="91"/>
    <n v="21.44"/>
    <n v="255.4"/>
    <n v="112"/>
    <n v="11.49"/>
    <n v="10.9"/>
    <n v="5"/>
    <n v="2.94"/>
    <x v="0"/>
    <x v="1"/>
    <n v="1"/>
    <n v="0"/>
    <n v="0"/>
    <x v="0"/>
    <x v="0"/>
    <x v="1"/>
  </r>
  <r>
    <x v="12"/>
    <x v="72"/>
    <x v="0"/>
    <x v="0"/>
    <x v="0"/>
    <n v="0"/>
    <n v="182.3"/>
    <n v="115"/>
    <n v="30.99"/>
    <n v="199.2"/>
    <n v="97"/>
    <n v="16.93"/>
    <n v="120.2"/>
    <n v="113"/>
    <n v="5.41"/>
    <n v="18"/>
    <n v="5"/>
    <n v="4.8600000000000003"/>
    <x v="0"/>
    <x v="0"/>
    <n v="0"/>
    <n v="0"/>
    <n v="0"/>
    <x v="0"/>
    <x v="0"/>
    <x v="0"/>
  </r>
  <r>
    <x v="46"/>
    <x v="72"/>
    <x v="1"/>
    <x v="0"/>
    <x v="0"/>
    <n v="0"/>
    <n v="187.8"/>
    <n v="95"/>
    <n v="31.93"/>
    <n v="149.19999999999999"/>
    <n v="143"/>
    <n v="12.68"/>
    <n v="201.4"/>
    <n v="113"/>
    <n v="9.06"/>
    <n v="11"/>
    <n v="4"/>
    <n v="2.97"/>
    <x v="3"/>
    <x v="0"/>
    <n v="0"/>
    <n v="0"/>
    <n v="0"/>
    <x v="0"/>
    <x v="0"/>
    <x v="0"/>
  </r>
  <r>
    <x v="6"/>
    <x v="72"/>
    <x v="0"/>
    <x v="0"/>
    <x v="0"/>
    <n v="0"/>
    <n v="137.1"/>
    <n v="102"/>
    <n v="23.31"/>
    <n v="210.8"/>
    <n v="114"/>
    <n v="17.920000000000002"/>
    <n v="191.4"/>
    <n v="120"/>
    <n v="8.61"/>
    <n v="11.1"/>
    <n v="4"/>
    <n v="3"/>
    <x v="0"/>
    <x v="0"/>
    <n v="0"/>
    <n v="0"/>
    <n v="0"/>
    <x v="0"/>
    <x v="0"/>
    <x v="1"/>
  </r>
  <r>
    <x v="3"/>
    <x v="72"/>
    <x v="0"/>
    <x v="0"/>
    <x v="0"/>
    <n v="0"/>
    <n v="241.7"/>
    <n v="115"/>
    <n v="41.09"/>
    <n v="168.5"/>
    <n v="133"/>
    <n v="14.32"/>
    <n v="169.8"/>
    <n v="122"/>
    <n v="7.64"/>
    <n v="11.1"/>
    <n v="2"/>
    <n v="3"/>
    <x v="3"/>
    <x v="0"/>
    <n v="0"/>
    <n v="0"/>
    <n v="0"/>
    <x v="0"/>
    <x v="0"/>
    <x v="0"/>
  </r>
  <r>
    <x v="44"/>
    <x v="72"/>
    <x v="1"/>
    <x v="0"/>
    <x v="0"/>
    <n v="0"/>
    <n v="122"/>
    <n v="92"/>
    <n v="20.74"/>
    <n v="138.30000000000001"/>
    <n v="114"/>
    <n v="11.76"/>
    <n v="224.2"/>
    <n v="128"/>
    <n v="10.09"/>
    <n v="5.8"/>
    <n v="5"/>
    <n v="1.57"/>
    <x v="0"/>
    <x v="0"/>
    <n v="0"/>
    <n v="0"/>
    <n v="0"/>
    <x v="0"/>
    <x v="1"/>
    <x v="0"/>
  </r>
  <r>
    <x v="10"/>
    <x v="72"/>
    <x v="0"/>
    <x v="0"/>
    <x v="0"/>
    <n v="0"/>
    <n v="240.3"/>
    <n v="130"/>
    <n v="40.85"/>
    <n v="162.5"/>
    <n v="83"/>
    <n v="13.81"/>
    <n v="231.9"/>
    <n v="136"/>
    <n v="10.44"/>
    <n v="11.9"/>
    <n v="3"/>
    <n v="3.21"/>
    <x v="1"/>
    <x v="0"/>
    <n v="0"/>
    <n v="0"/>
    <n v="0"/>
    <x v="0"/>
    <x v="0"/>
    <x v="0"/>
  </r>
  <r>
    <x v="17"/>
    <x v="72"/>
    <x v="2"/>
    <x v="0"/>
    <x v="1"/>
    <n v="28"/>
    <n v="198.2"/>
    <n v="107"/>
    <n v="33.69"/>
    <n v="139.1"/>
    <n v="123"/>
    <n v="11.82"/>
    <n v="199.1"/>
    <n v="139"/>
    <n v="8.9600000000000009"/>
    <n v="8.8000000000000007"/>
    <n v="1"/>
    <n v="2.38"/>
    <x v="3"/>
    <x v="0"/>
    <n v="0"/>
    <n v="0"/>
    <n v="1"/>
    <x v="0"/>
    <x v="1"/>
    <x v="0"/>
  </r>
  <r>
    <x v="17"/>
    <x v="72"/>
    <x v="1"/>
    <x v="0"/>
    <x v="0"/>
    <n v="0"/>
    <n v="67"/>
    <n v="76"/>
    <n v="11.39"/>
    <n v="223"/>
    <n v="154"/>
    <n v="18.96"/>
    <n v="236.5"/>
    <n v="151"/>
    <n v="10.64"/>
    <n v="11.2"/>
    <n v="2"/>
    <n v="3.02"/>
    <x v="0"/>
    <x v="0"/>
    <n v="0"/>
    <n v="0"/>
    <n v="0"/>
    <x v="0"/>
    <x v="0"/>
    <x v="1"/>
  </r>
  <r>
    <x v="39"/>
    <x v="72"/>
    <x v="1"/>
    <x v="0"/>
    <x v="0"/>
    <n v="0"/>
    <n v="286.39999999999998"/>
    <n v="109"/>
    <n v="48.69"/>
    <n v="178.2"/>
    <n v="67"/>
    <n v="15.15"/>
    <n v="214.2"/>
    <n v="152"/>
    <n v="9.64"/>
    <n v="10.7"/>
    <n v="14"/>
    <n v="2.89"/>
    <x v="0"/>
    <x v="1"/>
    <n v="1"/>
    <n v="0"/>
    <n v="0"/>
    <x v="0"/>
    <x v="0"/>
    <x v="0"/>
  </r>
  <r>
    <x v="31"/>
    <x v="72"/>
    <x v="2"/>
    <x v="0"/>
    <x v="0"/>
    <n v="0"/>
    <n v="159"/>
    <n v="123"/>
    <n v="27.03"/>
    <n v="233.3"/>
    <n v="95"/>
    <n v="19.829999999999998"/>
    <n v="178.9"/>
    <n v="155"/>
    <n v="8.0500000000000007"/>
    <n v="15.2"/>
    <n v="3"/>
    <n v="4.0999999999999996"/>
    <x v="3"/>
    <x v="0"/>
    <n v="0"/>
    <n v="0"/>
    <n v="0"/>
    <x v="0"/>
    <x v="0"/>
    <x v="1"/>
  </r>
  <r>
    <x v="19"/>
    <x v="73"/>
    <x v="0"/>
    <x v="0"/>
    <x v="1"/>
    <n v="35"/>
    <n v="154.1"/>
    <n v="104"/>
    <n v="26.2"/>
    <n v="123.4"/>
    <n v="84"/>
    <n v="10.49"/>
    <n v="202.1"/>
    <n v="57"/>
    <n v="9.09"/>
    <n v="10.9"/>
    <n v="9"/>
    <n v="2.94"/>
    <x v="3"/>
    <x v="0"/>
    <n v="0"/>
    <n v="0"/>
    <n v="1"/>
    <x v="1"/>
    <x v="0"/>
    <x v="0"/>
  </r>
  <r>
    <x v="20"/>
    <x v="73"/>
    <x v="2"/>
    <x v="0"/>
    <x v="0"/>
    <n v="0"/>
    <n v="233.6"/>
    <n v="72"/>
    <n v="39.71"/>
    <n v="168"/>
    <n v="103"/>
    <n v="14.28"/>
    <n v="276.3"/>
    <n v="71"/>
    <n v="12.43"/>
    <n v="6.3"/>
    <n v="2"/>
    <n v="1.7"/>
    <x v="3"/>
    <x v="0"/>
    <n v="0"/>
    <n v="0"/>
    <n v="0"/>
    <x v="1"/>
    <x v="1"/>
    <x v="0"/>
  </r>
  <r>
    <x v="26"/>
    <x v="73"/>
    <x v="0"/>
    <x v="0"/>
    <x v="0"/>
    <n v="0"/>
    <n v="207.1"/>
    <n v="79"/>
    <n v="35.21"/>
    <n v="182"/>
    <n v="100"/>
    <n v="15.47"/>
    <n v="233.7"/>
    <n v="73"/>
    <n v="10.52"/>
    <n v="7.4"/>
    <n v="8"/>
    <n v="2"/>
    <x v="0"/>
    <x v="0"/>
    <n v="0"/>
    <n v="0"/>
    <n v="0"/>
    <x v="1"/>
    <x v="1"/>
    <x v="0"/>
  </r>
  <r>
    <x v="47"/>
    <x v="73"/>
    <x v="0"/>
    <x v="0"/>
    <x v="1"/>
    <n v="25"/>
    <n v="194.6"/>
    <n v="84"/>
    <n v="33.08"/>
    <n v="119.9"/>
    <n v="103"/>
    <n v="10.19"/>
    <n v="175.5"/>
    <n v="75"/>
    <n v="7.9"/>
    <n v="13.1"/>
    <n v="2"/>
    <n v="3.54"/>
    <x v="3"/>
    <x v="0"/>
    <n v="0"/>
    <n v="0"/>
    <n v="1"/>
    <x v="1"/>
    <x v="0"/>
    <x v="0"/>
  </r>
  <r>
    <x v="35"/>
    <x v="73"/>
    <x v="2"/>
    <x v="0"/>
    <x v="1"/>
    <n v="31"/>
    <n v="249.4"/>
    <n v="70"/>
    <n v="42.4"/>
    <n v="209.5"/>
    <n v="59"/>
    <n v="17.809999999999999"/>
    <n v="180.6"/>
    <n v="75"/>
    <n v="8.1300000000000008"/>
    <n v="9.9"/>
    <n v="2"/>
    <n v="2.67"/>
    <x v="4"/>
    <x v="0"/>
    <n v="0"/>
    <n v="0"/>
    <n v="1"/>
    <x v="1"/>
    <x v="1"/>
    <x v="1"/>
  </r>
  <r>
    <x v="31"/>
    <x v="73"/>
    <x v="1"/>
    <x v="0"/>
    <x v="0"/>
    <n v="0"/>
    <n v="157.1"/>
    <n v="95"/>
    <n v="26.71"/>
    <n v="213.1"/>
    <n v="36"/>
    <n v="18.11"/>
    <n v="280.39999999999998"/>
    <n v="77"/>
    <n v="12.62"/>
    <n v="7.6"/>
    <n v="3"/>
    <n v="2.0499999999999998"/>
    <x v="3"/>
    <x v="0"/>
    <n v="0"/>
    <n v="0"/>
    <n v="0"/>
    <x v="1"/>
    <x v="1"/>
    <x v="1"/>
  </r>
  <r>
    <x v="2"/>
    <x v="73"/>
    <x v="0"/>
    <x v="0"/>
    <x v="1"/>
    <n v="25"/>
    <n v="234.4"/>
    <n v="113"/>
    <n v="39.85"/>
    <n v="265.89999999999998"/>
    <n v="82"/>
    <n v="22.6"/>
    <n v="241.4"/>
    <n v="77"/>
    <n v="10.86"/>
    <n v="13.7"/>
    <n v="4"/>
    <n v="3.7"/>
    <x v="1"/>
    <x v="0"/>
    <n v="0"/>
    <n v="0"/>
    <n v="1"/>
    <x v="1"/>
    <x v="0"/>
    <x v="1"/>
  </r>
  <r>
    <x v="23"/>
    <x v="73"/>
    <x v="0"/>
    <x v="0"/>
    <x v="0"/>
    <n v="0"/>
    <n v="162.69999999999999"/>
    <n v="102"/>
    <n v="27.66"/>
    <n v="292"/>
    <n v="105"/>
    <n v="24.82"/>
    <n v="183.3"/>
    <n v="80"/>
    <n v="8.25"/>
    <n v="8.6999999999999993"/>
    <n v="6"/>
    <n v="2.35"/>
    <x v="1"/>
    <x v="0"/>
    <n v="0"/>
    <n v="0"/>
    <n v="0"/>
    <x v="1"/>
    <x v="1"/>
    <x v="1"/>
  </r>
  <r>
    <x v="12"/>
    <x v="73"/>
    <x v="0"/>
    <x v="0"/>
    <x v="0"/>
    <n v="0"/>
    <n v="106.4"/>
    <n v="84"/>
    <n v="18.09"/>
    <n v="140.19999999999999"/>
    <n v="104"/>
    <n v="11.92"/>
    <n v="90.9"/>
    <n v="81"/>
    <n v="4.09"/>
    <n v="11.4"/>
    <n v="3"/>
    <n v="3.08"/>
    <x v="0"/>
    <x v="0"/>
    <n v="0"/>
    <n v="0"/>
    <n v="0"/>
    <x v="1"/>
    <x v="0"/>
    <x v="0"/>
  </r>
  <r>
    <x v="26"/>
    <x v="73"/>
    <x v="1"/>
    <x v="0"/>
    <x v="1"/>
    <n v="46"/>
    <n v="277.7"/>
    <n v="109"/>
    <n v="47.21"/>
    <n v="270"/>
    <n v="114"/>
    <n v="22.95"/>
    <n v="165.3"/>
    <n v="82"/>
    <n v="7.44"/>
    <n v="10.4"/>
    <n v="2"/>
    <n v="2.81"/>
    <x v="0"/>
    <x v="0"/>
    <n v="0"/>
    <n v="0"/>
    <n v="1"/>
    <x v="1"/>
    <x v="0"/>
    <x v="1"/>
  </r>
  <r>
    <x v="44"/>
    <x v="73"/>
    <x v="0"/>
    <x v="0"/>
    <x v="0"/>
    <n v="0"/>
    <n v="85.7"/>
    <n v="83"/>
    <n v="14.57"/>
    <n v="247.7"/>
    <n v="67"/>
    <n v="21.05"/>
    <n v="142.4"/>
    <n v="85"/>
    <n v="6.41"/>
    <n v="10.1"/>
    <n v="5"/>
    <n v="2.73"/>
    <x v="3"/>
    <x v="0"/>
    <n v="0"/>
    <n v="0"/>
    <n v="0"/>
    <x v="1"/>
    <x v="1"/>
    <x v="1"/>
  </r>
  <r>
    <x v="43"/>
    <x v="73"/>
    <x v="0"/>
    <x v="0"/>
    <x v="0"/>
    <n v="0"/>
    <n v="124.8"/>
    <n v="114"/>
    <n v="21.22"/>
    <n v="133"/>
    <n v="121"/>
    <n v="11.31"/>
    <n v="160.30000000000001"/>
    <n v="85"/>
    <n v="7.21"/>
    <n v="10.6"/>
    <n v="7"/>
    <n v="2.86"/>
    <x v="2"/>
    <x v="0"/>
    <n v="0"/>
    <n v="0"/>
    <n v="0"/>
    <x v="1"/>
    <x v="0"/>
    <x v="0"/>
  </r>
  <r>
    <x v="32"/>
    <x v="73"/>
    <x v="2"/>
    <x v="0"/>
    <x v="1"/>
    <n v="27"/>
    <n v="154.1"/>
    <n v="122"/>
    <n v="26.2"/>
    <n v="195.3"/>
    <n v="150"/>
    <n v="16.600000000000001"/>
    <n v="276.7"/>
    <n v="86"/>
    <n v="12.45"/>
    <n v="13.2"/>
    <n v="2"/>
    <n v="3.56"/>
    <x v="4"/>
    <x v="0"/>
    <n v="0"/>
    <n v="0"/>
    <n v="1"/>
    <x v="1"/>
    <x v="0"/>
    <x v="0"/>
  </r>
  <r>
    <x v="10"/>
    <x v="73"/>
    <x v="1"/>
    <x v="0"/>
    <x v="0"/>
    <n v="0"/>
    <n v="176.1"/>
    <n v="79"/>
    <n v="29.94"/>
    <n v="208.3"/>
    <n v="105"/>
    <n v="17.71"/>
    <n v="237.5"/>
    <n v="86"/>
    <n v="10.69"/>
    <n v="16.100000000000001"/>
    <n v="4"/>
    <n v="4.3499999999999996"/>
    <x v="4"/>
    <x v="0"/>
    <n v="0"/>
    <n v="0"/>
    <n v="0"/>
    <x v="1"/>
    <x v="0"/>
    <x v="1"/>
  </r>
  <r>
    <x v="8"/>
    <x v="73"/>
    <x v="0"/>
    <x v="0"/>
    <x v="1"/>
    <n v="38"/>
    <n v="176"/>
    <n v="84"/>
    <n v="29.92"/>
    <n v="288.2"/>
    <n v="103"/>
    <n v="24.5"/>
    <n v="178.2"/>
    <n v="86"/>
    <n v="8.02"/>
    <n v="14.8"/>
    <n v="5"/>
    <n v="4"/>
    <x v="3"/>
    <x v="0"/>
    <n v="0"/>
    <n v="0"/>
    <n v="1"/>
    <x v="1"/>
    <x v="0"/>
    <x v="1"/>
  </r>
  <r>
    <x v="20"/>
    <x v="73"/>
    <x v="1"/>
    <x v="0"/>
    <x v="0"/>
    <n v="0"/>
    <n v="298.10000000000002"/>
    <n v="112"/>
    <n v="50.68"/>
    <n v="201.3"/>
    <n v="100"/>
    <n v="17.11"/>
    <n v="214.7"/>
    <n v="88"/>
    <n v="9.66"/>
    <n v="9.6999999999999993"/>
    <n v="4"/>
    <n v="2.62"/>
    <x v="3"/>
    <x v="1"/>
    <n v="1"/>
    <n v="0"/>
    <n v="0"/>
    <x v="1"/>
    <x v="1"/>
    <x v="1"/>
  </r>
  <r>
    <x v="49"/>
    <x v="73"/>
    <x v="0"/>
    <x v="0"/>
    <x v="0"/>
    <n v="0"/>
    <n v="262.3"/>
    <n v="114"/>
    <n v="44.59"/>
    <n v="198.9"/>
    <n v="96"/>
    <n v="16.91"/>
    <n v="165.9"/>
    <n v="90"/>
    <n v="7.47"/>
    <n v="6.6"/>
    <n v="5"/>
    <n v="1.78"/>
    <x v="2"/>
    <x v="0"/>
    <n v="0"/>
    <n v="0"/>
    <n v="0"/>
    <x v="1"/>
    <x v="1"/>
    <x v="0"/>
  </r>
  <r>
    <x v="36"/>
    <x v="73"/>
    <x v="0"/>
    <x v="0"/>
    <x v="1"/>
    <n v="32"/>
    <n v="174.6"/>
    <n v="107"/>
    <n v="29.68"/>
    <n v="310.60000000000002"/>
    <n v="115"/>
    <n v="26.4"/>
    <n v="234.7"/>
    <n v="92"/>
    <n v="10.56"/>
    <n v="9"/>
    <n v="4"/>
    <n v="2.4300000000000002"/>
    <x v="0"/>
    <x v="0"/>
    <n v="0"/>
    <n v="0"/>
    <n v="1"/>
    <x v="1"/>
    <x v="1"/>
    <x v="1"/>
  </r>
  <r>
    <x v="3"/>
    <x v="73"/>
    <x v="0"/>
    <x v="0"/>
    <x v="0"/>
    <n v="0"/>
    <n v="187.7"/>
    <n v="127"/>
    <n v="31.91"/>
    <n v="163.4"/>
    <n v="148"/>
    <n v="13.89"/>
    <n v="196"/>
    <n v="94"/>
    <n v="8.82"/>
    <n v="9.1"/>
    <n v="5"/>
    <n v="2.46"/>
    <x v="1"/>
    <x v="0"/>
    <n v="0"/>
    <n v="0"/>
    <n v="0"/>
    <x v="1"/>
    <x v="1"/>
    <x v="0"/>
  </r>
  <r>
    <x v="36"/>
    <x v="73"/>
    <x v="1"/>
    <x v="0"/>
    <x v="0"/>
    <n v="0"/>
    <n v="286.89999999999998"/>
    <n v="113"/>
    <n v="48.77"/>
    <n v="260.8"/>
    <n v="121"/>
    <n v="22.17"/>
    <n v="137.1"/>
    <n v="94"/>
    <n v="6.17"/>
    <n v="12.6"/>
    <n v="6"/>
    <n v="3.4"/>
    <x v="1"/>
    <x v="1"/>
    <n v="1"/>
    <n v="0"/>
    <n v="0"/>
    <x v="1"/>
    <x v="0"/>
    <x v="1"/>
  </r>
  <r>
    <x v="24"/>
    <x v="73"/>
    <x v="0"/>
    <x v="0"/>
    <x v="0"/>
    <n v="0"/>
    <n v="225.2"/>
    <n v="93"/>
    <n v="38.28"/>
    <n v="215.1"/>
    <n v="120"/>
    <n v="18.28"/>
    <n v="241.8"/>
    <n v="95"/>
    <n v="10.88"/>
    <n v="9.1"/>
    <n v="2"/>
    <n v="2.46"/>
    <x v="3"/>
    <x v="0"/>
    <n v="0"/>
    <n v="0"/>
    <n v="0"/>
    <x v="1"/>
    <x v="1"/>
    <x v="1"/>
  </r>
  <r>
    <x v="26"/>
    <x v="73"/>
    <x v="0"/>
    <x v="0"/>
    <x v="0"/>
    <n v="0"/>
    <n v="180"/>
    <n v="110"/>
    <n v="30.6"/>
    <n v="212.9"/>
    <n v="100"/>
    <n v="18.100000000000001"/>
    <n v="182.3"/>
    <n v="95"/>
    <n v="8.1999999999999993"/>
    <n v="11.8"/>
    <n v="10"/>
    <n v="3.19"/>
    <x v="1"/>
    <x v="0"/>
    <n v="0"/>
    <n v="0"/>
    <n v="0"/>
    <x v="1"/>
    <x v="0"/>
    <x v="1"/>
  </r>
  <r>
    <x v="15"/>
    <x v="73"/>
    <x v="0"/>
    <x v="0"/>
    <x v="0"/>
    <n v="0"/>
    <n v="155.69999999999999"/>
    <n v="116"/>
    <n v="26.47"/>
    <n v="173.7"/>
    <n v="63"/>
    <n v="14.76"/>
    <n v="257.39999999999998"/>
    <n v="97"/>
    <n v="11.58"/>
    <n v="8.1"/>
    <n v="4"/>
    <n v="2.19"/>
    <x v="1"/>
    <x v="0"/>
    <n v="0"/>
    <n v="0"/>
    <n v="0"/>
    <x v="1"/>
    <x v="1"/>
    <x v="0"/>
  </r>
  <r>
    <x v="10"/>
    <x v="73"/>
    <x v="2"/>
    <x v="0"/>
    <x v="0"/>
    <n v="0"/>
    <n v="124"/>
    <n v="102"/>
    <n v="21.08"/>
    <n v="262.10000000000002"/>
    <n v="101"/>
    <n v="22.28"/>
    <n v="268.2"/>
    <n v="98"/>
    <n v="12.07"/>
    <n v="11.7"/>
    <n v="2"/>
    <n v="3.16"/>
    <x v="3"/>
    <x v="0"/>
    <n v="0"/>
    <n v="0"/>
    <n v="0"/>
    <x v="1"/>
    <x v="0"/>
    <x v="1"/>
  </r>
  <r>
    <x v="20"/>
    <x v="73"/>
    <x v="2"/>
    <x v="0"/>
    <x v="0"/>
    <n v="0"/>
    <n v="154.30000000000001"/>
    <n v="71"/>
    <n v="26.23"/>
    <n v="262.3"/>
    <n v="105"/>
    <n v="22.3"/>
    <n v="235.3"/>
    <n v="99"/>
    <n v="10.59"/>
    <n v="13.9"/>
    <n v="4"/>
    <n v="3.75"/>
    <x v="1"/>
    <x v="0"/>
    <n v="0"/>
    <n v="0"/>
    <n v="0"/>
    <x v="1"/>
    <x v="0"/>
    <x v="1"/>
  </r>
  <r>
    <x v="2"/>
    <x v="73"/>
    <x v="2"/>
    <x v="0"/>
    <x v="0"/>
    <n v="0"/>
    <n v="159.4"/>
    <n v="86"/>
    <n v="27.1"/>
    <n v="210"/>
    <n v="122"/>
    <n v="17.850000000000001"/>
    <n v="172.4"/>
    <n v="99"/>
    <n v="7.76"/>
    <n v="8.5"/>
    <n v="2"/>
    <n v="2.2999999999999998"/>
    <x v="0"/>
    <x v="0"/>
    <n v="0"/>
    <n v="0"/>
    <n v="0"/>
    <x v="1"/>
    <x v="1"/>
    <x v="1"/>
  </r>
  <r>
    <x v="41"/>
    <x v="73"/>
    <x v="2"/>
    <x v="0"/>
    <x v="0"/>
    <n v="0"/>
    <n v="143.69999999999999"/>
    <n v="97"/>
    <n v="24.43"/>
    <n v="229.6"/>
    <n v="110"/>
    <n v="19.52"/>
    <n v="98.8"/>
    <n v="100"/>
    <n v="4.45"/>
    <n v="11.8"/>
    <n v="5"/>
    <n v="3.19"/>
    <x v="0"/>
    <x v="0"/>
    <n v="0"/>
    <n v="0"/>
    <n v="0"/>
    <x v="1"/>
    <x v="0"/>
    <x v="1"/>
  </r>
  <r>
    <x v="33"/>
    <x v="73"/>
    <x v="0"/>
    <x v="0"/>
    <x v="0"/>
    <n v="0"/>
    <n v="230.9"/>
    <n v="93"/>
    <n v="39.25"/>
    <n v="223"/>
    <n v="78"/>
    <n v="18.96"/>
    <n v="157.80000000000001"/>
    <n v="101"/>
    <n v="7.1"/>
    <n v="9.6999999999999993"/>
    <n v="2"/>
    <n v="2.62"/>
    <x v="2"/>
    <x v="0"/>
    <n v="0"/>
    <n v="0"/>
    <n v="0"/>
    <x v="1"/>
    <x v="1"/>
    <x v="1"/>
  </r>
  <r>
    <x v="22"/>
    <x v="73"/>
    <x v="1"/>
    <x v="0"/>
    <x v="0"/>
    <n v="0"/>
    <n v="165.3"/>
    <n v="120"/>
    <n v="28.1"/>
    <n v="198.5"/>
    <n v="106"/>
    <n v="16.87"/>
    <n v="208.5"/>
    <n v="102"/>
    <n v="9.3800000000000008"/>
    <n v="9.8000000000000007"/>
    <n v="3"/>
    <n v="2.65"/>
    <x v="0"/>
    <x v="0"/>
    <n v="0"/>
    <n v="0"/>
    <n v="0"/>
    <x v="1"/>
    <x v="1"/>
    <x v="0"/>
  </r>
  <r>
    <x v="16"/>
    <x v="73"/>
    <x v="0"/>
    <x v="0"/>
    <x v="0"/>
    <n v="0"/>
    <n v="172.1"/>
    <n v="105"/>
    <n v="29.26"/>
    <n v="211.7"/>
    <n v="99"/>
    <n v="17.989999999999998"/>
    <n v="182.2"/>
    <n v="105"/>
    <n v="8.1999999999999993"/>
    <n v="11.6"/>
    <n v="6"/>
    <n v="3.13"/>
    <x v="0"/>
    <x v="0"/>
    <n v="0"/>
    <n v="0"/>
    <n v="0"/>
    <x v="1"/>
    <x v="0"/>
    <x v="1"/>
  </r>
  <r>
    <x v="50"/>
    <x v="73"/>
    <x v="0"/>
    <x v="0"/>
    <x v="1"/>
    <n v="24"/>
    <n v="124.2"/>
    <n v="146"/>
    <n v="21.11"/>
    <n v="266.2"/>
    <n v="84"/>
    <n v="22.63"/>
    <n v="156.69999999999999"/>
    <n v="108"/>
    <n v="7.05"/>
    <n v="11.5"/>
    <n v="6"/>
    <n v="3.11"/>
    <x v="2"/>
    <x v="0"/>
    <n v="0"/>
    <n v="0"/>
    <n v="1"/>
    <x v="1"/>
    <x v="0"/>
    <x v="1"/>
  </r>
  <r>
    <x v="24"/>
    <x v="73"/>
    <x v="0"/>
    <x v="1"/>
    <x v="0"/>
    <n v="0"/>
    <n v="267.5"/>
    <n v="134"/>
    <n v="45.48"/>
    <n v="242.5"/>
    <n v="110"/>
    <n v="20.61"/>
    <n v="223"/>
    <n v="108"/>
    <n v="10.039999999999999"/>
    <n v="8.3000000000000007"/>
    <n v="4"/>
    <n v="2.2400000000000002"/>
    <x v="2"/>
    <x v="1"/>
    <n v="1"/>
    <n v="1"/>
    <n v="0"/>
    <x v="1"/>
    <x v="1"/>
    <x v="1"/>
  </r>
  <r>
    <x v="31"/>
    <x v="73"/>
    <x v="2"/>
    <x v="0"/>
    <x v="0"/>
    <n v="0"/>
    <n v="203.8"/>
    <n v="77"/>
    <n v="34.65"/>
    <n v="205.1"/>
    <n v="111"/>
    <n v="17.43"/>
    <n v="154.9"/>
    <n v="109"/>
    <n v="6.97"/>
    <n v="9"/>
    <n v="2"/>
    <n v="2.4300000000000002"/>
    <x v="0"/>
    <x v="0"/>
    <n v="0"/>
    <n v="0"/>
    <n v="0"/>
    <x v="1"/>
    <x v="1"/>
    <x v="1"/>
  </r>
  <r>
    <x v="17"/>
    <x v="73"/>
    <x v="0"/>
    <x v="0"/>
    <x v="0"/>
    <n v="0"/>
    <n v="221.1"/>
    <n v="124"/>
    <n v="37.590000000000003"/>
    <n v="110.8"/>
    <n v="94"/>
    <n v="9.42"/>
    <n v="240.1"/>
    <n v="112"/>
    <n v="10.8"/>
    <n v="10.6"/>
    <n v="3"/>
    <n v="2.86"/>
    <x v="1"/>
    <x v="0"/>
    <n v="0"/>
    <n v="0"/>
    <n v="0"/>
    <x v="1"/>
    <x v="0"/>
    <x v="0"/>
  </r>
  <r>
    <x v="6"/>
    <x v="73"/>
    <x v="1"/>
    <x v="0"/>
    <x v="0"/>
    <n v="0"/>
    <n v="156.30000000000001"/>
    <n v="102"/>
    <n v="26.57"/>
    <n v="273.10000000000002"/>
    <n v="118"/>
    <n v="23.21"/>
    <n v="215.8"/>
    <n v="113"/>
    <n v="9.7100000000000009"/>
    <n v="9"/>
    <n v="4"/>
    <n v="2.4300000000000002"/>
    <x v="2"/>
    <x v="0"/>
    <n v="0"/>
    <n v="0"/>
    <n v="0"/>
    <x v="1"/>
    <x v="1"/>
    <x v="1"/>
  </r>
  <r>
    <x v="46"/>
    <x v="73"/>
    <x v="0"/>
    <x v="0"/>
    <x v="0"/>
    <n v="0"/>
    <n v="102.7"/>
    <n v="89"/>
    <n v="17.46"/>
    <n v="149.30000000000001"/>
    <n v="100"/>
    <n v="12.69"/>
    <n v="188.1"/>
    <n v="114"/>
    <n v="8.4600000000000009"/>
    <n v="11"/>
    <n v="5"/>
    <n v="2.97"/>
    <x v="1"/>
    <x v="0"/>
    <n v="0"/>
    <n v="0"/>
    <n v="0"/>
    <x v="1"/>
    <x v="0"/>
    <x v="0"/>
  </r>
  <r>
    <x v="11"/>
    <x v="73"/>
    <x v="0"/>
    <x v="0"/>
    <x v="0"/>
    <n v="0"/>
    <n v="282.5"/>
    <n v="114"/>
    <n v="48.03"/>
    <n v="219.9"/>
    <n v="48"/>
    <n v="18.690000000000001"/>
    <n v="170"/>
    <n v="115"/>
    <n v="7.65"/>
    <n v="9.4"/>
    <n v="4"/>
    <n v="2.54"/>
    <x v="0"/>
    <x v="1"/>
    <n v="1"/>
    <n v="0"/>
    <n v="0"/>
    <x v="1"/>
    <x v="1"/>
    <x v="1"/>
  </r>
  <r>
    <x v="32"/>
    <x v="73"/>
    <x v="1"/>
    <x v="0"/>
    <x v="0"/>
    <n v="0"/>
    <n v="141.9"/>
    <n v="103"/>
    <n v="24.12"/>
    <n v="201"/>
    <n v="110"/>
    <n v="17.09"/>
    <n v="211.2"/>
    <n v="117"/>
    <n v="9.5"/>
    <n v="10.9"/>
    <n v="11"/>
    <n v="2.94"/>
    <x v="0"/>
    <x v="0"/>
    <n v="0"/>
    <n v="0"/>
    <n v="0"/>
    <x v="1"/>
    <x v="0"/>
    <x v="1"/>
  </r>
  <r>
    <x v="30"/>
    <x v="73"/>
    <x v="0"/>
    <x v="0"/>
    <x v="0"/>
    <n v="0"/>
    <n v="200.4"/>
    <n v="87"/>
    <n v="34.07"/>
    <n v="309.2"/>
    <n v="105"/>
    <n v="26.28"/>
    <n v="152.1"/>
    <n v="118"/>
    <n v="6.84"/>
    <n v="10"/>
    <n v="2"/>
    <n v="2.7"/>
    <x v="0"/>
    <x v="0"/>
    <n v="0"/>
    <n v="0"/>
    <n v="0"/>
    <x v="1"/>
    <x v="1"/>
    <x v="1"/>
  </r>
  <r>
    <x v="23"/>
    <x v="73"/>
    <x v="1"/>
    <x v="0"/>
    <x v="0"/>
    <n v="0"/>
    <n v="174.1"/>
    <n v="96"/>
    <n v="29.6"/>
    <n v="251.1"/>
    <n v="94"/>
    <n v="21.34"/>
    <n v="257.60000000000002"/>
    <n v="123"/>
    <n v="11.59"/>
    <n v="8.3000000000000007"/>
    <n v="5"/>
    <n v="2.2400000000000002"/>
    <x v="3"/>
    <x v="1"/>
    <n v="1"/>
    <n v="0"/>
    <n v="0"/>
    <x v="1"/>
    <x v="1"/>
    <x v="1"/>
  </r>
  <r>
    <x v="27"/>
    <x v="73"/>
    <x v="1"/>
    <x v="0"/>
    <x v="0"/>
    <n v="0"/>
    <n v="177.4"/>
    <n v="136"/>
    <n v="30.16"/>
    <n v="240.3"/>
    <n v="104"/>
    <n v="20.43"/>
    <n v="237.3"/>
    <n v="133"/>
    <n v="10.68"/>
    <n v="12"/>
    <n v="3"/>
    <n v="3.24"/>
    <x v="1"/>
    <x v="0"/>
    <n v="0"/>
    <n v="0"/>
    <n v="0"/>
    <x v="1"/>
    <x v="0"/>
    <x v="1"/>
  </r>
  <r>
    <x v="14"/>
    <x v="73"/>
    <x v="0"/>
    <x v="0"/>
    <x v="0"/>
    <n v="0"/>
    <n v="201.4"/>
    <n v="112"/>
    <n v="34.24"/>
    <n v="109.6"/>
    <n v="71"/>
    <n v="9.32"/>
    <n v="200.2"/>
    <n v="135"/>
    <n v="9.01"/>
    <n v="10.7"/>
    <n v="2"/>
    <n v="2.89"/>
    <x v="0"/>
    <x v="0"/>
    <n v="0"/>
    <n v="0"/>
    <n v="0"/>
    <x v="1"/>
    <x v="0"/>
    <x v="0"/>
  </r>
  <r>
    <x v="19"/>
    <x v="73"/>
    <x v="2"/>
    <x v="1"/>
    <x v="0"/>
    <n v="0"/>
    <n v="125.8"/>
    <n v="103"/>
    <n v="21.39"/>
    <n v="207.7"/>
    <n v="96"/>
    <n v="17.649999999999999"/>
    <n v="207.4"/>
    <n v="143"/>
    <n v="9.33"/>
    <n v="14.1"/>
    <n v="4"/>
    <n v="3.81"/>
    <x v="0"/>
    <x v="1"/>
    <n v="1"/>
    <n v="1"/>
    <n v="0"/>
    <x v="1"/>
    <x v="0"/>
    <x v="1"/>
  </r>
  <r>
    <x v="38"/>
    <x v="74"/>
    <x v="1"/>
    <x v="1"/>
    <x v="0"/>
    <n v="0"/>
    <n v="211.3"/>
    <n v="61"/>
    <n v="35.92"/>
    <n v="105.6"/>
    <n v="119"/>
    <n v="8.98"/>
    <n v="175.9"/>
    <n v="63"/>
    <n v="7.92"/>
    <n v="9.6999999999999993"/>
    <n v="4"/>
    <n v="2.62"/>
    <x v="4"/>
    <x v="1"/>
    <n v="1"/>
    <n v="1"/>
    <n v="0"/>
    <x v="1"/>
    <x v="1"/>
    <x v="0"/>
  </r>
  <r>
    <x v="29"/>
    <x v="74"/>
    <x v="2"/>
    <x v="0"/>
    <x v="1"/>
    <n v="41"/>
    <n v="130.9"/>
    <n v="115"/>
    <n v="22.25"/>
    <n v="203.4"/>
    <n v="110"/>
    <n v="17.29"/>
    <n v="171.7"/>
    <n v="68"/>
    <n v="7.73"/>
    <n v="12.4"/>
    <n v="4"/>
    <n v="3.35"/>
    <x v="0"/>
    <x v="0"/>
    <n v="0"/>
    <n v="0"/>
    <n v="1"/>
    <x v="1"/>
    <x v="0"/>
    <x v="1"/>
  </r>
  <r>
    <x v="41"/>
    <x v="74"/>
    <x v="1"/>
    <x v="0"/>
    <x v="0"/>
    <n v="0"/>
    <n v="147.5"/>
    <n v="110"/>
    <n v="25.08"/>
    <n v="191.7"/>
    <n v="97"/>
    <n v="16.29"/>
    <n v="135"/>
    <n v="68"/>
    <n v="6.08"/>
    <n v="16.399999999999999"/>
    <n v="3"/>
    <n v="4.43"/>
    <x v="3"/>
    <x v="0"/>
    <n v="0"/>
    <n v="0"/>
    <n v="0"/>
    <x v="1"/>
    <x v="0"/>
    <x v="0"/>
  </r>
  <r>
    <x v="37"/>
    <x v="74"/>
    <x v="1"/>
    <x v="0"/>
    <x v="0"/>
    <n v="0"/>
    <n v="166.3"/>
    <n v="125"/>
    <n v="28.27"/>
    <n v="158.19999999999999"/>
    <n v="86"/>
    <n v="13.45"/>
    <n v="256.7"/>
    <n v="80"/>
    <n v="11.55"/>
    <n v="6.1"/>
    <n v="5"/>
    <n v="1.65"/>
    <x v="0"/>
    <x v="0"/>
    <n v="0"/>
    <n v="0"/>
    <n v="0"/>
    <x v="1"/>
    <x v="1"/>
    <x v="0"/>
  </r>
  <r>
    <x v="27"/>
    <x v="74"/>
    <x v="0"/>
    <x v="0"/>
    <x v="0"/>
    <n v="0"/>
    <n v="184.8"/>
    <n v="126"/>
    <n v="31.42"/>
    <n v="198.6"/>
    <n v="103"/>
    <n v="16.88"/>
    <n v="103"/>
    <n v="90"/>
    <n v="4.6399999999999997"/>
    <n v="8.3000000000000007"/>
    <n v="3"/>
    <n v="2.2400000000000002"/>
    <x v="0"/>
    <x v="0"/>
    <n v="0"/>
    <n v="0"/>
    <n v="0"/>
    <x v="1"/>
    <x v="1"/>
    <x v="0"/>
  </r>
  <r>
    <x v="3"/>
    <x v="74"/>
    <x v="0"/>
    <x v="0"/>
    <x v="0"/>
    <n v="0"/>
    <n v="122.8"/>
    <n v="89"/>
    <n v="20.88"/>
    <n v="211.3"/>
    <n v="104"/>
    <n v="17.96"/>
    <n v="261.39999999999998"/>
    <n v="91"/>
    <n v="11.76"/>
    <n v="10.7"/>
    <n v="2"/>
    <n v="2.89"/>
    <x v="3"/>
    <x v="0"/>
    <n v="0"/>
    <n v="0"/>
    <n v="0"/>
    <x v="1"/>
    <x v="0"/>
    <x v="1"/>
  </r>
  <r>
    <x v="33"/>
    <x v="74"/>
    <x v="0"/>
    <x v="0"/>
    <x v="1"/>
    <n v="42"/>
    <n v="248.9"/>
    <n v="93"/>
    <n v="42.31"/>
    <n v="170.8"/>
    <n v="108"/>
    <n v="14.52"/>
    <n v="104.5"/>
    <n v="91"/>
    <n v="4.7"/>
    <n v="11.2"/>
    <n v="8"/>
    <n v="3.02"/>
    <x v="0"/>
    <x v="0"/>
    <n v="0"/>
    <n v="0"/>
    <n v="1"/>
    <x v="1"/>
    <x v="0"/>
    <x v="0"/>
  </r>
  <r>
    <x v="25"/>
    <x v="74"/>
    <x v="2"/>
    <x v="0"/>
    <x v="1"/>
    <n v="37"/>
    <n v="121.5"/>
    <n v="97"/>
    <n v="20.66"/>
    <n v="271.39999999999998"/>
    <n v="110"/>
    <n v="23.07"/>
    <n v="248.7"/>
    <n v="97"/>
    <n v="11.19"/>
    <n v="11.3"/>
    <n v="5"/>
    <n v="3.05"/>
    <x v="3"/>
    <x v="0"/>
    <n v="0"/>
    <n v="0"/>
    <n v="1"/>
    <x v="1"/>
    <x v="0"/>
    <x v="1"/>
  </r>
  <r>
    <x v="20"/>
    <x v="74"/>
    <x v="2"/>
    <x v="0"/>
    <x v="0"/>
    <n v="0"/>
    <n v="226.1"/>
    <n v="105"/>
    <n v="38.44"/>
    <n v="201.5"/>
    <n v="107"/>
    <n v="17.13"/>
    <n v="246.2"/>
    <n v="98"/>
    <n v="11.08"/>
    <n v="10.3"/>
    <n v="5"/>
    <n v="2.78"/>
    <x v="0"/>
    <x v="0"/>
    <n v="0"/>
    <n v="0"/>
    <n v="0"/>
    <x v="1"/>
    <x v="0"/>
    <x v="1"/>
  </r>
  <r>
    <x v="22"/>
    <x v="74"/>
    <x v="0"/>
    <x v="0"/>
    <x v="0"/>
    <n v="0"/>
    <n v="224.7"/>
    <n v="116"/>
    <n v="38.200000000000003"/>
    <n v="192"/>
    <n v="79"/>
    <n v="16.32"/>
    <n v="212.2"/>
    <n v="98"/>
    <n v="9.5500000000000007"/>
    <n v="11.3"/>
    <n v="11"/>
    <n v="3.05"/>
    <x v="2"/>
    <x v="0"/>
    <n v="0"/>
    <n v="0"/>
    <n v="0"/>
    <x v="1"/>
    <x v="0"/>
    <x v="0"/>
  </r>
  <r>
    <x v="19"/>
    <x v="74"/>
    <x v="0"/>
    <x v="0"/>
    <x v="0"/>
    <n v="0"/>
    <n v="314.60000000000002"/>
    <n v="102"/>
    <n v="53.48"/>
    <n v="169.8"/>
    <n v="86"/>
    <n v="14.43"/>
    <n v="285.10000000000002"/>
    <n v="100"/>
    <n v="12.83"/>
    <n v="5.7"/>
    <n v="3"/>
    <n v="1.54"/>
    <x v="3"/>
    <x v="1"/>
    <n v="1"/>
    <n v="0"/>
    <n v="0"/>
    <x v="1"/>
    <x v="1"/>
    <x v="0"/>
  </r>
  <r>
    <x v="13"/>
    <x v="74"/>
    <x v="2"/>
    <x v="1"/>
    <x v="0"/>
    <n v="0"/>
    <n v="153.19999999999999"/>
    <n v="78"/>
    <n v="26.04"/>
    <n v="210.8"/>
    <n v="99"/>
    <n v="17.920000000000002"/>
    <n v="153.5"/>
    <n v="100"/>
    <n v="6.91"/>
    <n v="7.8"/>
    <n v="3"/>
    <n v="2.11"/>
    <x v="0"/>
    <x v="0"/>
    <n v="0"/>
    <n v="1"/>
    <n v="0"/>
    <x v="1"/>
    <x v="1"/>
    <x v="1"/>
  </r>
  <r>
    <x v="37"/>
    <x v="74"/>
    <x v="0"/>
    <x v="0"/>
    <x v="1"/>
    <n v="19"/>
    <n v="210.3"/>
    <n v="90"/>
    <n v="35.75"/>
    <n v="241.8"/>
    <n v="87"/>
    <n v="20.55"/>
    <n v="215.7"/>
    <n v="102"/>
    <n v="9.7100000000000009"/>
    <n v="13.1"/>
    <n v="3"/>
    <n v="3.54"/>
    <x v="4"/>
    <x v="0"/>
    <n v="0"/>
    <n v="0"/>
    <n v="1"/>
    <x v="1"/>
    <x v="0"/>
    <x v="1"/>
  </r>
  <r>
    <x v="6"/>
    <x v="74"/>
    <x v="0"/>
    <x v="0"/>
    <x v="0"/>
    <n v="0"/>
    <n v="138.5"/>
    <n v="110"/>
    <n v="23.55"/>
    <n v="153.19999999999999"/>
    <n v="86"/>
    <n v="13.02"/>
    <n v="215.6"/>
    <n v="103"/>
    <n v="9.6999999999999993"/>
    <n v="11.1"/>
    <n v="7"/>
    <n v="3"/>
    <x v="0"/>
    <x v="0"/>
    <n v="0"/>
    <n v="0"/>
    <n v="0"/>
    <x v="1"/>
    <x v="0"/>
    <x v="0"/>
  </r>
  <r>
    <x v="39"/>
    <x v="74"/>
    <x v="0"/>
    <x v="1"/>
    <x v="0"/>
    <n v="0"/>
    <n v="222.4"/>
    <n v="78"/>
    <n v="37.81"/>
    <n v="327"/>
    <n v="111"/>
    <n v="27.8"/>
    <n v="208"/>
    <n v="104"/>
    <n v="9.36"/>
    <n v="8.6999999999999993"/>
    <n v="9"/>
    <n v="2.35"/>
    <x v="0"/>
    <x v="1"/>
    <n v="1"/>
    <n v="1"/>
    <n v="0"/>
    <x v="1"/>
    <x v="1"/>
    <x v="1"/>
  </r>
  <r>
    <x v="46"/>
    <x v="74"/>
    <x v="1"/>
    <x v="0"/>
    <x v="0"/>
    <n v="0"/>
    <n v="170.7"/>
    <n v="101"/>
    <n v="29.02"/>
    <n v="193.1"/>
    <n v="126"/>
    <n v="16.41"/>
    <n v="129.1"/>
    <n v="104"/>
    <n v="5.81"/>
    <n v="6.9"/>
    <n v="7"/>
    <n v="1.86"/>
    <x v="0"/>
    <x v="0"/>
    <n v="0"/>
    <n v="0"/>
    <n v="0"/>
    <x v="1"/>
    <x v="1"/>
    <x v="0"/>
  </r>
  <r>
    <x v="48"/>
    <x v="74"/>
    <x v="1"/>
    <x v="0"/>
    <x v="1"/>
    <n v="24"/>
    <n v="225.5"/>
    <n v="119"/>
    <n v="38.340000000000003"/>
    <n v="182"/>
    <n v="108"/>
    <n v="15.47"/>
    <n v="270.89999999999998"/>
    <n v="106"/>
    <n v="12.19"/>
    <n v="9.4"/>
    <n v="2"/>
    <n v="2.54"/>
    <x v="2"/>
    <x v="0"/>
    <n v="0"/>
    <n v="0"/>
    <n v="1"/>
    <x v="1"/>
    <x v="1"/>
    <x v="0"/>
  </r>
  <r>
    <x v="34"/>
    <x v="74"/>
    <x v="0"/>
    <x v="0"/>
    <x v="0"/>
    <n v="0"/>
    <n v="225.3"/>
    <n v="124"/>
    <n v="38.299999999999997"/>
    <n v="228"/>
    <n v="81"/>
    <n v="19.38"/>
    <n v="254.3"/>
    <n v="106"/>
    <n v="11.44"/>
    <n v="11.7"/>
    <n v="3"/>
    <n v="3.16"/>
    <x v="0"/>
    <x v="0"/>
    <n v="0"/>
    <n v="0"/>
    <n v="0"/>
    <x v="1"/>
    <x v="0"/>
    <x v="1"/>
  </r>
  <r>
    <x v="38"/>
    <x v="74"/>
    <x v="1"/>
    <x v="0"/>
    <x v="0"/>
    <n v="0"/>
    <n v="229.2"/>
    <n v="59"/>
    <n v="38.96"/>
    <n v="142.80000000000001"/>
    <n v="107"/>
    <n v="12.14"/>
    <n v="291.60000000000002"/>
    <n v="109"/>
    <n v="13.12"/>
    <n v="8.5"/>
    <n v="5"/>
    <n v="2.2999999999999998"/>
    <x v="1"/>
    <x v="0"/>
    <n v="0"/>
    <n v="0"/>
    <n v="0"/>
    <x v="1"/>
    <x v="1"/>
    <x v="0"/>
  </r>
  <r>
    <x v="10"/>
    <x v="74"/>
    <x v="0"/>
    <x v="0"/>
    <x v="0"/>
    <n v="0"/>
    <n v="111.7"/>
    <n v="121"/>
    <n v="18.989999999999998"/>
    <n v="237.3"/>
    <n v="119"/>
    <n v="20.170000000000002"/>
    <n v="253.5"/>
    <n v="110"/>
    <n v="11.41"/>
    <n v="13.1"/>
    <n v="6"/>
    <n v="3.54"/>
    <x v="0"/>
    <x v="0"/>
    <n v="0"/>
    <n v="0"/>
    <n v="0"/>
    <x v="1"/>
    <x v="0"/>
    <x v="1"/>
  </r>
  <r>
    <x v="3"/>
    <x v="74"/>
    <x v="0"/>
    <x v="0"/>
    <x v="0"/>
    <n v="0"/>
    <n v="190.5"/>
    <n v="91"/>
    <n v="32.39"/>
    <n v="178.4"/>
    <n v="75"/>
    <n v="15.16"/>
    <n v="162.4"/>
    <n v="113"/>
    <n v="7.31"/>
    <n v="13.1"/>
    <n v="5"/>
    <n v="3.54"/>
    <x v="0"/>
    <x v="0"/>
    <n v="0"/>
    <n v="0"/>
    <n v="0"/>
    <x v="1"/>
    <x v="0"/>
    <x v="0"/>
  </r>
  <r>
    <x v="37"/>
    <x v="74"/>
    <x v="2"/>
    <x v="0"/>
    <x v="1"/>
    <n v="38"/>
    <n v="163.6"/>
    <n v="132"/>
    <n v="27.81"/>
    <n v="146.69999999999999"/>
    <n v="113"/>
    <n v="12.47"/>
    <n v="345.8"/>
    <n v="115"/>
    <n v="15.56"/>
    <n v="13.1"/>
    <n v="3"/>
    <n v="3.54"/>
    <x v="2"/>
    <x v="0"/>
    <n v="0"/>
    <n v="0"/>
    <n v="1"/>
    <x v="1"/>
    <x v="0"/>
    <x v="0"/>
  </r>
  <r>
    <x v="39"/>
    <x v="74"/>
    <x v="0"/>
    <x v="0"/>
    <x v="0"/>
    <n v="0"/>
    <n v="305.10000000000002"/>
    <n v="106"/>
    <n v="51.87"/>
    <n v="188"/>
    <n v="115"/>
    <n v="15.98"/>
    <n v="235.4"/>
    <n v="116"/>
    <n v="10.59"/>
    <n v="8.5"/>
    <n v="5"/>
    <n v="2.2999999999999998"/>
    <x v="1"/>
    <x v="1"/>
    <n v="1"/>
    <n v="0"/>
    <n v="0"/>
    <x v="1"/>
    <x v="1"/>
    <x v="0"/>
  </r>
  <r>
    <x v="46"/>
    <x v="74"/>
    <x v="1"/>
    <x v="0"/>
    <x v="0"/>
    <n v="0"/>
    <n v="203.3"/>
    <n v="70"/>
    <n v="34.56"/>
    <n v="228.9"/>
    <n v="97"/>
    <n v="19.46"/>
    <n v="222.2"/>
    <n v="118"/>
    <n v="10"/>
    <n v="14.3"/>
    <n v="3"/>
    <n v="3.86"/>
    <x v="0"/>
    <x v="0"/>
    <n v="0"/>
    <n v="0"/>
    <n v="0"/>
    <x v="1"/>
    <x v="0"/>
    <x v="1"/>
  </r>
  <r>
    <x v="45"/>
    <x v="74"/>
    <x v="2"/>
    <x v="0"/>
    <x v="0"/>
    <n v="0"/>
    <n v="109"/>
    <n v="88"/>
    <n v="18.53"/>
    <n v="259.3"/>
    <n v="120"/>
    <n v="22.04"/>
    <n v="182.1"/>
    <n v="119"/>
    <n v="8.19"/>
    <n v="13.3"/>
    <n v="3"/>
    <n v="3.59"/>
    <x v="4"/>
    <x v="1"/>
    <n v="1"/>
    <n v="0"/>
    <n v="0"/>
    <x v="1"/>
    <x v="0"/>
    <x v="1"/>
  </r>
  <r>
    <x v="30"/>
    <x v="74"/>
    <x v="0"/>
    <x v="1"/>
    <x v="0"/>
    <n v="0"/>
    <n v="166.7"/>
    <n v="113"/>
    <n v="28.34"/>
    <n v="148.30000000000001"/>
    <n v="122"/>
    <n v="12.61"/>
    <n v="186.9"/>
    <n v="121"/>
    <n v="8.41"/>
    <n v="10.1"/>
    <n v="3"/>
    <n v="2.73"/>
    <x v="2"/>
    <x v="0"/>
    <n v="0"/>
    <n v="1"/>
    <n v="0"/>
    <x v="1"/>
    <x v="1"/>
    <x v="0"/>
  </r>
  <r>
    <x v="50"/>
    <x v="74"/>
    <x v="2"/>
    <x v="0"/>
    <x v="0"/>
    <n v="0"/>
    <n v="209.4"/>
    <n v="133"/>
    <n v="35.6"/>
    <n v="211.5"/>
    <n v="121"/>
    <n v="17.98"/>
    <n v="291.2"/>
    <n v="123"/>
    <n v="13.1"/>
    <n v="7.2"/>
    <n v="4"/>
    <n v="1.94"/>
    <x v="0"/>
    <x v="0"/>
    <n v="0"/>
    <n v="0"/>
    <n v="0"/>
    <x v="1"/>
    <x v="1"/>
    <x v="1"/>
  </r>
  <r>
    <x v="40"/>
    <x v="74"/>
    <x v="2"/>
    <x v="0"/>
    <x v="1"/>
    <n v="46"/>
    <n v="214.1"/>
    <n v="62"/>
    <n v="36.4"/>
    <n v="200.9"/>
    <n v="111"/>
    <n v="17.079999999999998"/>
    <n v="246.8"/>
    <n v="126"/>
    <n v="11.11"/>
    <n v="9.1999999999999993"/>
    <n v="6"/>
    <n v="2.48"/>
    <x v="1"/>
    <x v="0"/>
    <n v="0"/>
    <n v="0"/>
    <n v="1"/>
    <x v="1"/>
    <x v="1"/>
    <x v="1"/>
  </r>
  <r>
    <x v="18"/>
    <x v="74"/>
    <x v="2"/>
    <x v="0"/>
    <x v="1"/>
    <n v="17"/>
    <n v="200.7"/>
    <n v="107"/>
    <n v="34.119999999999997"/>
    <n v="212.5"/>
    <n v="109"/>
    <n v="18.059999999999999"/>
    <n v="204"/>
    <n v="136"/>
    <n v="9.18"/>
    <n v="12.9"/>
    <n v="3"/>
    <n v="3.48"/>
    <x v="4"/>
    <x v="0"/>
    <n v="0"/>
    <n v="0"/>
    <n v="1"/>
    <x v="1"/>
    <x v="0"/>
    <x v="1"/>
  </r>
  <r>
    <x v="8"/>
    <x v="74"/>
    <x v="2"/>
    <x v="0"/>
    <x v="1"/>
    <n v="28"/>
    <n v="200.6"/>
    <n v="96"/>
    <n v="34.1"/>
    <n v="164.1"/>
    <n v="111"/>
    <n v="13.95"/>
    <n v="169.6"/>
    <n v="153"/>
    <n v="7.63"/>
    <n v="2.5"/>
    <n v="5"/>
    <n v="0.68"/>
    <x v="0"/>
    <x v="0"/>
    <n v="0"/>
    <n v="0"/>
    <n v="1"/>
    <x v="1"/>
    <x v="1"/>
    <x v="0"/>
  </r>
  <r>
    <x v="11"/>
    <x v="75"/>
    <x v="2"/>
    <x v="1"/>
    <x v="0"/>
    <n v="0"/>
    <n v="241"/>
    <n v="120"/>
    <n v="40.97"/>
    <n v="231.8"/>
    <n v="96"/>
    <n v="19.7"/>
    <n v="220.2"/>
    <n v="67"/>
    <n v="9.91"/>
    <n v="9.9"/>
    <n v="1"/>
    <n v="2.67"/>
    <x v="0"/>
    <x v="1"/>
    <n v="1"/>
    <n v="1"/>
    <n v="0"/>
    <x v="1"/>
    <x v="1"/>
    <x v="1"/>
  </r>
  <r>
    <x v="25"/>
    <x v="75"/>
    <x v="1"/>
    <x v="0"/>
    <x v="1"/>
    <n v="12"/>
    <n v="98.4"/>
    <n v="100"/>
    <n v="16.73"/>
    <n v="187.5"/>
    <n v="119"/>
    <n v="15.94"/>
    <n v="177"/>
    <n v="68"/>
    <n v="7.97"/>
    <n v="15.1"/>
    <n v="3"/>
    <n v="4.08"/>
    <x v="0"/>
    <x v="0"/>
    <n v="0"/>
    <n v="0"/>
    <n v="1"/>
    <x v="1"/>
    <x v="0"/>
    <x v="0"/>
  </r>
  <r>
    <x v="43"/>
    <x v="75"/>
    <x v="2"/>
    <x v="0"/>
    <x v="0"/>
    <n v="0"/>
    <n v="90.5"/>
    <n v="142"/>
    <n v="15.39"/>
    <n v="211.7"/>
    <n v="75"/>
    <n v="17.989999999999998"/>
    <n v="194.9"/>
    <n v="76"/>
    <n v="8.77"/>
    <n v="9.3000000000000007"/>
    <n v="2"/>
    <n v="2.5099999999999998"/>
    <x v="0"/>
    <x v="0"/>
    <n v="0"/>
    <n v="0"/>
    <n v="0"/>
    <x v="1"/>
    <x v="1"/>
    <x v="1"/>
  </r>
  <r>
    <x v="47"/>
    <x v="75"/>
    <x v="0"/>
    <x v="0"/>
    <x v="1"/>
    <n v="41"/>
    <n v="212.6"/>
    <n v="110"/>
    <n v="36.14"/>
    <n v="172.7"/>
    <n v="97"/>
    <n v="14.68"/>
    <n v="186.3"/>
    <n v="78"/>
    <n v="8.3800000000000008"/>
    <n v="10.1"/>
    <n v="5"/>
    <n v="2.73"/>
    <x v="1"/>
    <x v="0"/>
    <n v="0"/>
    <n v="0"/>
    <n v="1"/>
    <x v="1"/>
    <x v="1"/>
    <x v="0"/>
  </r>
  <r>
    <x v="0"/>
    <x v="75"/>
    <x v="1"/>
    <x v="0"/>
    <x v="0"/>
    <n v="0"/>
    <n v="193"/>
    <n v="82"/>
    <n v="32.81"/>
    <n v="200.8"/>
    <n v="109"/>
    <n v="17.07"/>
    <n v="135.9"/>
    <n v="79"/>
    <n v="6.12"/>
    <n v="14.4"/>
    <n v="3"/>
    <n v="3.89"/>
    <x v="1"/>
    <x v="0"/>
    <n v="0"/>
    <n v="0"/>
    <n v="0"/>
    <x v="1"/>
    <x v="0"/>
    <x v="1"/>
  </r>
  <r>
    <x v="15"/>
    <x v="75"/>
    <x v="0"/>
    <x v="1"/>
    <x v="0"/>
    <n v="0"/>
    <n v="273.3"/>
    <n v="66"/>
    <n v="46.46"/>
    <n v="263.60000000000002"/>
    <n v="121"/>
    <n v="22.41"/>
    <n v="165.2"/>
    <n v="84"/>
    <n v="7.43"/>
    <n v="12"/>
    <n v="7"/>
    <n v="3.24"/>
    <x v="0"/>
    <x v="1"/>
    <n v="1"/>
    <n v="1"/>
    <n v="0"/>
    <x v="1"/>
    <x v="0"/>
    <x v="1"/>
  </r>
  <r>
    <x v="16"/>
    <x v="75"/>
    <x v="2"/>
    <x v="0"/>
    <x v="0"/>
    <n v="0"/>
    <n v="129.69999999999999"/>
    <n v="84"/>
    <n v="22.05"/>
    <n v="177.5"/>
    <n v="80"/>
    <n v="15.09"/>
    <n v="228.9"/>
    <n v="87"/>
    <n v="10.3"/>
    <n v="7.5"/>
    <n v="3"/>
    <n v="2.0299999999999998"/>
    <x v="5"/>
    <x v="1"/>
    <n v="1"/>
    <n v="0"/>
    <n v="0"/>
    <x v="1"/>
    <x v="1"/>
    <x v="0"/>
  </r>
  <r>
    <x v="5"/>
    <x v="75"/>
    <x v="0"/>
    <x v="0"/>
    <x v="0"/>
    <n v="0"/>
    <n v="169.5"/>
    <n v="77"/>
    <n v="28.82"/>
    <n v="124"/>
    <n v="87"/>
    <n v="10.54"/>
    <n v="219.4"/>
    <n v="92"/>
    <n v="9.8699999999999992"/>
    <n v="10"/>
    <n v="3"/>
    <n v="2.7"/>
    <x v="1"/>
    <x v="0"/>
    <n v="0"/>
    <n v="0"/>
    <n v="0"/>
    <x v="1"/>
    <x v="1"/>
    <x v="0"/>
  </r>
  <r>
    <x v="12"/>
    <x v="75"/>
    <x v="0"/>
    <x v="0"/>
    <x v="0"/>
    <n v="0"/>
    <n v="212.5"/>
    <n v="124"/>
    <n v="36.130000000000003"/>
    <n v="215.5"/>
    <n v="110"/>
    <n v="18.32"/>
    <n v="128"/>
    <n v="94"/>
    <n v="5.76"/>
    <n v="5.2"/>
    <n v="9"/>
    <n v="1.4"/>
    <x v="2"/>
    <x v="0"/>
    <n v="0"/>
    <n v="0"/>
    <n v="0"/>
    <x v="1"/>
    <x v="1"/>
    <x v="1"/>
  </r>
  <r>
    <x v="49"/>
    <x v="75"/>
    <x v="0"/>
    <x v="0"/>
    <x v="0"/>
    <n v="0"/>
    <n v="143.69999999999999"/>
    <n v="55"/>
    <n v="24.43"/>
    <n v="173.1"/>
    <n v="108"/>
    <n v="14.71"/>
    <n v="239.1"/>
    <n v="95"/>
    <n v="10.76"/>
    <n v="5.8"/>
    <n v="6"/>
    <n v="1.57"/>
    <x v="0"/>
    <x v="0"/>
    <n v="0"/>
    <n v="0"/>
    <n v="0"/>
    <x v="1"/>
    <x v="1"/>
    <x v="0"/>
  </r>
  <r>
    <x v="50"/>
    <x v="75"/>
    <x v="1"/>
    <x v="0"/>
    <x v="0"/>
    <n v="0"/>
    <n v="208.5"/>
    <n v="124"/>
    <n v="35.450000000000003"/>
    <n v="173"/>
    <n v="117"/>
    <n v="14.71"/>
    <n v="221.1"/>
    <n v="95"/>
    <n v="9.9499999999999993"/>
    <n v="9.8000000000000007"/>
    <n v="3"/>
    <n v="2.65"/>
    <x v="1"/>
    <x v="0"/>
    <n v="0"/>
    <n v="0"/>
    <n v="0"/>
    <x v="1"/>
    <x v="1"/>
    <x v="0"/>
  </r>
  <r>
    <x v="6"/>
    <x v="75"/>
    <x v="2"/>
    <x v="0"/>
    <x v="0"/>
    <n v="0"/>
    <n v="198.3"/>
    <n v="130"/>
    <n v="33.71"/>
    <n v="217.1"/>
    <n v="86"/>
    <n v="18.45"/>
    <n v="188.4"/>
    <n v="96"/>
    <n v="8.48"/>
    <n v="12.5"/>
    <n v="3"/>
    <n v="3.38"/>
    <x v="1"/>
    <x v="0"/>
    <n v="0"/>
    <n v="0"/>
    <n v="0"/>
    <x v="1"/>
    <x v="0"/>
    <x v="1"/>
  </r>
  <r>
    <x v="35"/>
    <x v="75"/>
    <x v="1"/>
    <x v="0"/>
    <x v="0"/>
    <n v="0"/>
    <n v="203.6"/>
    <n v="61"/>
    <n v="34.61"/>
    <n v="161.69999999999999"/>
    <n v="127"/>
    <n v="13.74"/>
    <n v="175.9"/>
    <n v="97"/>
    <n v="7.92"/>
    <n v="8.4"/>
    <n v="3"/>
    <n v="2.27"/>
    <x v="1"/>
    <x v="0"/>
    <n v="0"/>
    <n v="0"/>
    <n v="0"/>
    <x v="1"/>
    <x v="1"/>
    <x v="0"/>
  </r>
  <r>
    <x v="32"/>
    <x v="75"/>
    <x v="2"/>
    <x v="0"/>
    <x v="0"/>
    <n v="0"/>
    <n v="186.1"/>
    <n v="96"/>
    <n v="31.64"/>
    <n v="211.6"/>
    <n v="100"/>
    <n v="17.989999999999998"/>
    <n v="230.6"/>
    <n v="100"/>
    <n v="10.38"/>
    <n v="8"/>
    <n v="4"/>
    <n v="2.16"/>
    <x v="1"/>
    <x v="0"/>
    <n v="0"/>
    <n v="0"/>
    <n v="0"/>
    <x v="1"/>
    <x v="1"/>
    <x v="1"/>
  </r>
  <r>
    <x v="7"/>
    <x v="75"/>
    <x v="0"/>
    <x v="0"/>
    <x v="0"/>
    <n v="0"/>
    <n v="263.39999999999998"/>
    <n v="148"/>
    <n v="44.78"/>
    <n v="230.3"/>
    <n v="69"/>
    <n v="19.579999999999998"/>
    <n v="170.6"/>
    <n v="101"/>
    <n v="7.68"/>
    <n v="11.4"/>
    <n v="5"/>
    <n v="3.08"/>
    <x v="0"/>
    <x v="1"/>
    <n v="1"/>
    <n v="0"/>
    <n v="0"/>
    <x v="1"/>
    <x v="0"/>
    <x v="1"/>
  </r>
  <r>
    <x v="49"/>
    <x v="75"/>
    <x v="0"/>
    <x v="0"/>
    <x v="1"/>
    <n v="22"/>
    <n v="160.1"/>
    <n v="107"/>
    <n v="27.22"/>
    <n v="168.7"/>
    <n v="136"/>
    <n v="14.34"/>
    <n v="23.2"/>
    <n v="102"/>
    <n v="1.04"/>
    <n v="9.5"/>
    <n v="4"/>
    <n v="2.57"/>
    <x v="2"/>
    <x v="0"/>
    <n v="0"/>
    <n v="0"/>
    <n v="1"/>
    <x v="1"/>
    <x v="1"/>
    <x v="0"/>
  </r>
  <r>
    <x v="21"/>
    <x v="75"/>
    <x v="0"/>
    <x v="0"/>
    <x v="0"/>
    <n v="0"/>
    <n v="201.5"/>
    <n v="127"/>
    <n v="34.26"/>
    <n v="155.19999999999999"/>
    <n v="91"/>
    <n v="13.19"/>
    <n v="249.6"/>
    <n v="103"/>
    <n v="11.23"/>
    <n v="8.6"/>
    <n v="1"/>
    <n v="2.3199999999999998"/>
    <x v="3"/>
    <x v="0"/>
    <n v="0"/>
    <n v="0"/>
    <n v="0"/>
    <x v="1"/>
    <x v="1"/>
    <x v="0"/>
  </r>
  <r>
    <x v="19"/>
    <x v="75"/>
    <x v="2"/>
    <x v="0"/>
    <x v="0"/>
    <n v="0"/>
    <n v="293.8"/>
    <n v="94"/>
    <n v="49.95"/>
    <n v="169.6"/>
    <n v="62"/>
    <n v="14.42"/>
    <n v="160.4"/>
    <n v="103"/>
    <n v="7.22"/>
    <n v="13.7"/>
    <n v="9"/>
    <n v="3.7"/>
    <x v="1"/>
    <x v="1"/>
    <n v="1"/>
    <n v="0"/>
    <n v="0"/>
    <x v="1"/>
    <x v="0"/>
    <x v="0"/>
  </r>
  <r>
    <x v="0"/>
    <x v="75"/>
    <x v="1"/>
    <x v="0"/>
    <x v="0"/>
    <n v="0"/>
    <n v="173.2"/>
    <n v="93"/>
    <n v="29.44"/>
    <n v="131.19999999999999"/>
    <n v="80"/>
    <n v="11.15"/>
    <n v="170.9"/>
    <n v="104"/>
    <n v="7.69"/>
    <n v="5.4"/>
    <n v="3"/>
    <n v="1.46"/>
    <x v="1"/>
    <x v="0"/>
    <n v="0"/>
    <n v="0"/>
    <n v="0"/>
    <x v="1"/>
    <x v="1"/>
    <x v="0"/>
  </r>
  <r>
    <x v="43"/>
    <x v="75"/>
    <x v="0"/>
    <x v="0"/>
    <x v="1"/>
    <n v="37"/>
    <n v="190.8"/>
    <n v="58"/>
    <n v="32.44"/>
    <n v="221.9"/>
    <n v="101"/>
    <n v="18.86"/>
    <n v="211.2"/>
    <n v="104"/>
    <n v="9.5"/>
    <n v="12.3"/>
    <n v="4"/>
    <n v="3.32"/>
    <x v="0"/>
    <x v="0"/>
    <n v="0"/>
    <n v="0"/>
    <n v="1"/>
    <x v="1"/>
    <x v="0"/>
    <x v="1"/>
  </r>
  <r>
    <x v="18"/>
    <x v="75"/>
    <x v="0"/>
    <x v="0"/>
    <x v="0"/>
    <n v="0"/>
    <n v="204.2"/>
    <n v="100"/>
    <n v="34.71"/>
    <n v="292.60000000000002"/>
    <n v="139"/>
    <n v="24.87"/>
    <n v="244.3"/>
    <n v="105"/>
    <n v="10.99"/>
    <n v="10.5"/>
    <n v="2"/>
    <n v="2.84"/>
    <x v="1"/>
    <x v="0"/>
    <n v="0"/>
    <n v="0"/>
    <n v="0"/>
    <x v="1"/>
    <x v="0"/>
    <x v="1"/>
  </r>
  <r>
    <x v="47"/>
    <x v="75"/>
    <x v="0"/>
    <x v="0"/>
    <x v="0"/>
    <n v="0"/>
    <n v="272.7"/>
    <n v="97"/>
    <n v="46.36"/>
    <n v="236.4"/>
    <n v="95"/>
    <n v="20.09"/>
    <n v="235.5"/>
    <n v="105"/>
    <n v="10.6"/>
    <n v="7.7"/>
    <n v="2"/>
    <n v="2.08"/>
    <x v="1"/>
    <x v="1"/>
    <n v="1"/>
    <n v="0"/>
    <n v="0"/>
    <x v="1"/>
    <x v="1"/>
    <x v="1"/>
  </r>
  <r>
    <x v="22"/>
    <x v="75"/>
    <x v="2"/>
    <x v="0"/>
    <x v="1"/>
    <n v="33"/>
    <n v="189.7"/>
    <n v="66"/>
    <n v="32.25"/>
    <n v="212.8"/>
    <n v="65"/>
    <n v="18.09"/>
    <n v="165.7"/>
    <n v="108"/>
    <n v="7.46"/>
    <n v="10"/>
    <n v="5"/>
    <n v="2.7"/>
    <x v="0"/>
    <x v="0"/>
    <n v="0"/>
    <n v="0"/>
    <n v="1"/>
    <x v="1"/>
    <x v="1"/>
    <x v="1"/>
  </r>
  <r>
    <x v="18"/>
    <x v="75"/>
    <x v="0"/>
    <x v="0"/>
    <x v="1"/>
    <n v="35"/>
    <n v="273.7"/>
    <n v="94"/>
    <n v="46.53"/>
    <n v="153.30000000000001"/>
    <n v="101"/>
    <n v="13.03"/>
    <n v="259"/>
    <n v="109"/>
    <n v="11.66"/>
    <n v="3.8"/>
    <n v="3"/>
    <n v="1.03"/>
    <x v="1"/>
    <x v="0"/>
    <n v="0"/>
    <n v="0"/>
    <n v="1"/>
    <x v="1"/>
    <x v="1"/>
    <x v="0"/>
  </r>
  <r>
    <x v="15"/>
    <x v="75"/>
    <x v="0"/>
    <x v="0"/>
    <x v="0"/>
    <n v="0"/>
    <n v="179.1"/>
    <n v="110"/>
    <n v="30.45"/>
    <n v="157.19999999999999"/>
    <n v="81"/>
    <n v="13.36"/>
    <n v="240"/>
    <n v="109"/>
    <n v="10.8"/>
    <n v="6.5"/>
    <n v="3"/>
    <n v="1.76"/>
    <x v="1"/>
    <x v="0"/>
    <n v="0"/>
    <n v="0"/>
    <n v="0"/>
    <x v="1"/>
    <x v="1"/>
    <x v="0"/>
  </r>
  <r>
    <x v="46"/>
    <x v="75"/>
    <x v="2"/>
    <x v="0"/>
    <x v="0"/>
    <n v="0"/>
    <n v="165.7"/>
    <n v="94"/>
    <n v="28.17"/>
    <n v="257.39999999999998"/>
    <n v="80"/>
    <n v="21.88"/>
    <n v="170.8"/>
    <n v="114"/>
    <n v="7.69"/>
    <n v="10"/>
    <n v="4"/>
    <n v="2.7"/>
    <x v="0"/>
    <x v="0"/>
    <n v="0"/>
    <n v="0"/>
    <n v="0"/>
    <x v="1"/>
    <x v="1"/>
    <x v="1"/>
  </r>
  <r>
    <x v="14"/>
    <x v="75"/>
    <x v="1"/>
    <x v="0"/>
    <x v="0"/>
    <n v="0"/>
    <n v="107.3"/>
    <n v="140"/>
    <n v="18.239999999999998"/>
    <n v="238.2"/>
    <n v="133"/>
    <n v="20.25"/>
    <n v="271.8"/>
    <n v="116"/>
    <n v="12.23"/>
    <n v="10"/>
    <n v="3"/>
    <n v="2.7"/>
    <x v="4"/>
    <x v="1"/>
    <n v="1"/>
    <n v="0"/>
    <n v="0"/>
    <x v="1"/>
    <x v="1"/>
    <x v="1"/>
  </r>
  <r>
    <x v="47"/>
    <x v="75"/>
    <x v="2"/>
    <x v="0"/>
    <x v="0"/>
    <n v="0"/>
    <n v="143.30000000000001"/>
    <n v="98"/>
    <n v="24.36"/>
    <n v="309.10000000000002"/>
    <n v="101"/>
    <n v="26.27"/>
    <n v="207.3"/>
    <n v="122"/>
    <n v="9.33"/>
    <n v="11.4"/>
    <n v="3"/>
    <n v="3.08"/>
    <x v="3"/>
    <x v="0"/>
    <n v="0"/>
    <n v="0"/>
    <n v="0"/>
    <x v="1"/>
    <x v="0"/>
    <x v="1"/>
  </r>
  <r>
    <x v="29"/>
    <x v="75"/>
    <x v="2"/>
    <x v="1"/>
    <x v="0"/>
    <n v="0"/>
    <n v="246.8"/>
    <n v="110"/>
    <n v="41.96"/>
    <n v="206.3"/>
    <n v="63"/>
    <n v="17.54"/>
    <n v="208.4"/>
    <n v="123"/>
    <n v="9.3800000000000008"/>
    <n v="13.2"/>
    <n v="5"/>
    <n v="3.56"/>
    <x v="1"/>
    <x v="1"/>
    <n v="1"/>
    <n v="1"/>
    <n v="0"/>
    <x v="1"/>
    <x v="0"/>
    <x v="1"/>
  </r>
  <r>
    <x v="21"/>
    <x v="75"/>
    <x v="0"/>
    <x v="0"/>
    <x v="0"/>
    <n v="0"/>
    <n v="223"/>
    <n v="109"/>
    <n v="37.909999999999997"/>
    <n v="218.7"/>
    <n v="97"/>
    <n v="18.59"/>
    <n v="138.6"/>
    <n v="126"/>
    <n v="6.24"/>
    <n v="11.6"/>
    <n v="8"/>
    <n v="3.13"/>
    <x v="3"/>
    <x v="0"/>
    <n v="0"/>
    <n v="0"/>
    <n v="0"/>
    <x v="1"/>
    <x v="0"/>
    <x v="1"/>
  </r>
  <r>
    <x v="26"/>
    <x v="75"/>
    <x v="0"/>
    <x v="0"/>
    <x v="0"/>
    <n v="0"/>
    <n v="222"/>
    <n v="99"/>
    <n v="37.74"/>
    <n v="215.9"/>
    <n v="122"/>
    <n v="18.350000000000001"/>
    <n v="204.1"/>
    <n v="131"/>
    <n v="9.18"/>
    <n v="8.1999999999999993"/>
    <n v="5"/>
    <n v="2.21"/>
    <x v="2"/>
    <x v="1"/>
    <n v="1"/>
    <n v="0"/>
    <n v="0"/>
    <x v="1"/>
    <x v="1"/>
    <x v="1"/>
  </r>
  <r>
    <x v="24"/>
    <x v="75"/>
    <x v="1"/>
    <x v="0"/>
    <x v="1"/>
    <n v="26"/>
    <n v="214.6"/>
    <n v="110"/>
    <n v="36.479999999999997"/>
    <n v="205.2"/>
    <n v="87"/>
    <n v="17.440000000000001"/>
    <n v="134.6"/>
    <n v="140"/>
    <n v="6.06"/>
    <n v="8.1"/>
    <n v="2"/>
    <n v="2.19"/>
    <x v="0"/>
    <x v="0"/>
    <n v="0"/>
    <n v="0"/>
    <n v="1"/>
    <x v="1"/>
    <x v="1"/>
    <x v="1"/>
  </r>
  <r>
    <x v="11"/>
    <x v="76"/>
    <x v="0"/>
    <x v="0"/>
    <x v="0"/>
    <n v="0"/>
    <n v="215.5"/>
    <n v="81"/>
    <n v="36.64"/>
    <n v="170.9"/>
    <n v="100"/>
    <n v="14.53"/>
    <n v="170.3"/>
    <n v="59"/>
    <n v="7.66"/>
    <n v="10.3"/>
    <n v="3"/>
    <n v="2.78"/>
    <x v="0"/>
    <x v="0"/>
    <n v="0"/>
    <n v="0"/>
    <n v="0"/>
    <x v="1"/>
    <x v="0"/>
    <x v="0"/>
  </r>
  <r>
    <x v="24"/>
    <x v="76"/>
    <x v="1"/>
    <x v="0"/>
    <x v="0"/>
    <n v="0"/>
    <n v="62.4"/>
    <n v="89"/>
    <n v="10.61"/>
    <n v="169.9"/>
    <n v="121"/>
    <n v="14.44"/>
    <n v="209.6"/>
    <n v="64"/>
    <n v="9.43"/>
    <n v="5.7"/>
    <n v="6"/>
    <n v="1.54"/>
    <x v="5"/>
    <x v="1"/>
    <n v="1"/>
    <n v="0"/>
    <n v="0"/>
    <x v="1"/>
    <x v="1"/>
    <x v="0"/>
  </r>
  <r>
    <x v="26"/>
    <x v="76"/>
    <x v="0"/>
    <x v="0"/>
    <x v="0"/>
    <n v="0"/>
    <n v="163"/>
    <n v="112"/>
    <n v="27.71"/>
    <n v="219.1"/>
    <n v="89"/>
    <n v="18.62"/>
    <n v="233.4"/>
    <n v="66"/>
    <n v="10.5"/>
    <n v="6.7"/>
    <n v="3"/>
    <n v="1.81"/>
    <x v="3"/>
    <x v="0"/>
    <n v="0"/>
    <n v="0"/>
    <n v="0"/>
    <x v="1"/>
    <x v="1"/>
    <x v="1"/>
  </r>
  <r>
    <x v="31"/>
    <x v="76"/>
    <x v="0"/>
    <x v="0"/>
    <x v="0"/>
    <n v="0"/>
    <n v="221.8"/>
    <n v="84"/>
    <n v="37.71"/>
    <n v="166"/>
    <n v="125"/>
    <n v="14.11"/>
    <n v="210.2"/>
    <n v="72"/>
    <n v="9.4600000000000009"/>
    <n v="13.2"/>
    <n v="4"/>
    <n v="3.56"/>
    <x v="0"/>
    <x v="0"/>
    <n v="0"/>
    <n v="0"/>
    <n v="0"/>
    <x v="1"/>
    <x v="0"/>
    <x v="0"/>
  </r>
  <r>
    <x v="22"/>
    <x v="76"/>
    <x v="2"/>
    <x v="0"/>
    <x v="0"/>
    <n v="0"/>
    <n v="144.9"/>
    <n v="136"/>
    <n v="24.63"/>
    <n v="151.30000000000001"/>
    <n v="115"/>
    <n v="12.86"/>
    <n v="252.4"/>
    <n v="73"/>
    <n v="11.36"/>
    <n v="12.3"/>
    <n v="3"/>
    <n v="3.32"/>
    <x v="3"/>
    <x v="0"/>
    <n v="0"/>
    <n v="0"/>
    <n v="0"/>
    <x v="1"/>
    <x v="0"/>
    <x v="0"/>
  </r>
  <r>
    <x v="1"/>
    <x v="76"/>
    <x v="2"/>
    <x v="0"/>
    <x v="1"/>
    <n v="28"/>
    <n v="135.9"/>
    <n v="117"/>
    <n v="23.1"/>
    <n v="244.5"/>
    <n v="102"/>
    <n v="20.78"/>
    <n v="207.5"/>
    <n v="74"/>
    <n v="9.34"/>
    <n v="11.5"/>
    <n v="3"/>
    <n v="3.11"/>
    <x v="4"/>
    <x v="1"/>
    <n v="1"/>
    <n v="0"/>
    <n v="1"/>
    <x v="1"/>
    <x v="0"/>
    <x v="1"/>
  </r>
  <r>
    <x v="11"/>
    <x v="76"/>
    <x v="0"/>
    <x v="0"/>
    <x v="0"/>
    <n v="0"/>
    <n v="239.2"/>
    <n v="114"/>
    <n v="40.659999999999997"/>
    <n v="150"/>
    <n v="115"/>
    <n v="12.75"/>
    <n v="160.80000000000001"/>
    <n v="81"/>
    <n v="7.24"/>
    <n v="10.3"/>
    <n v="2"/>
    <n v="2.78"/>
    <x v="5"/>
    <x v="0"/>
    <n v="0"/>
    <n v="0"/>
    <n v="0"/>
    <x v="1"/>
    <x v="0"/>
    <x v="0"/>
  </r>
  <r>
    <x v="18"/>
    <x v="76"/>
    <x v="1"/>
    <x v="0"/>
    <x v="0"/>
    <n v="0"/>
    <n v="185.9"/>
    <n v="95"/>
    <n v="31.6"/>
    <n v="212"/>
    <n v="98"/>
    <n v="18.02"/>
    <n v="282.3"/>
    <n v="81"/>
    <n v="12.7"/>
    <n v="11.3"/>
    <n v="4"/>
    <n v="3.05"/>
    <x v="2"/>
    <x v="0"/>
    <n v="0"/>
    <n v="0"/>
    <n v="0"/>
    <x v="1"/>
    <x v="0"/>
    <x v="1"/>
  </r>
  <r>
    <x v="11"/>
    <x v="76"/>
    <x v="0"/>
    <x v="0"/>
    <x v="0"/>
    <n v="0"/>
    <n v="142.30000000000001"/>
    <n v="112"/>
    <n v="24.19"/>
    <n v="306.3"/>
    <n v="111"/>
    <n v="26.04"/>
    <n v="196.5"/>
    <n v="82"/>
    <n v="8.84"/>
    <n v="9.9"/>
    <n v="1"/>
    <n v="2.67"/>
    <x v="0"/>
    <x v="0"/>
    <n v="0"/>
    <n v="0"/>
    <n v="0"/>
    <x v="1"/>
    <x v="1"/>
    <x v="1"/>
  </r>
  <r>
    <x v="45"/>
    <x v="76"/>
    <x v="2"/>
    <x v="0"/>
    <x v="1"/>
    <n v="24"/>
    <n v="149.4"/>
    <n v="74"/>
    <n v="25.4"/>
    <n v="123.9"/>
    <n v="72"/>
    <n v="10.53"/>
    <n v="174.3"/>
    <n v="84"/>
    <n v="7.84"/>
    <n v="10.1"/>
    <n v="6"/>
    <n v="2.73"/>
    <x v="0"/>
    <x v="0"/>
    <n v="0"/>
    <n v="0"/>
    <n v="1"/>
    <x v="1"/>
    <x v="1"/>
    <x v="0"/>
  </r>
  <r>
    <x v="47"/>
    <x v="76"/>
    <x v="0"/>
    <x v="0"/>
    <x v="0"/>
    <n v="0"/>
    <n v="169.4"/>
    <n v="102"/>
    <n v="28.8"/>
    <n v="184.9"/>
    <n v="144"/>
    <n v="15.72"/>
    <n v="234.3"/>
    <n v="89"/>
    <n v="10.54"/>
    <n v="2"/>
    <n v="7"/>
    <n v="0.54"/>
    <x v="0"/>
    <x v="0"/>
    <n v="0"/>
    <n v="0"/>
    <n v="0"/>
    <x v="1"/>
    <x v="1"/>
    <x v="0"/>
  </r>
  <r>
    <x v="33"/>
    <x v="76"/>
    <x v="0"/>
    <x v="1"/>
    <x v="0"/>
    <n v="0"/>
    <n v="323.7"/>
    <n v="106"/>
    <n v="55.03"/>
    <n v="139.19999999999999"/>
    <n v="99"/>
    <n v="11.83"/>
    <n v="204.4"/>
    <n v="89"/>
    <n v="9.1999999999999993"/>
    <n v="8.5"/>
    <n v="3"/>
    <n v="2.2999999999999998"/>
    <x v="6"/>
    <x v="1"/>
    <n v="1"/>
    <n v="1"/>
    <n v="0"/>
    <x v="1"/>
    <x v="1"/>
    <x v="0"/>
  </r>
  <r>
    <x v="17"/>
    <x v="76"/>
    <x v="2"/>
    <x v="0"/>
    <x v="0"/>
    <n v="0"/>
    <n v="189.5"/>
    <n v="112"/>
    <n v="32.22"/>
    <n v="207"/>
    <n v="95"/>
    <n v="17.600000000000001"/>
    <n v="214.1"/>
    <n v="91"/>
    <n v="9.6300000000000008"/>
    <n v="9.1999999999999993"/>
    <n v="7"/>
    <n v="2.48"/>
    <x v="1"/>
    <x v="0"/>
    <n v="0"/>
    <n v="0"/>
    <n v="0"/>
    <x v="1"/>
    <x v="1"/>
    <x v="1"/>
  </r>
  <r>
    <x v="31"/>
    <x v="76"/>
    <x v="0"/>
    <x v="0"/>
    <x v="0"/>
    <n v="0"/>
    <n v="245.2"/>
    <n v="87"/>
    <n v="41.68"/>
    <n v="254.1"/>
    <n v="83"/>
    <n v="21.6"/>
    <n v="239.4"/>
    <n v="91"/>
    <n v="10.77"/>
    <n v="7.5"/>
    <n v="4"/>
    <n v="2.0299999999999998"/>
    <x v="1"/>
    <x v="1"/>
    <n v="1"/>
    <n v="0"/>
    <n v="0"/>
    <x v="1"/>
    <x v="1"/>
    <x v="1"/>
  </r>
  <r>
    <x v="27"/>
    <x v="76"/>
    <x v="1"/>
    <x v="0"/>
    <x v="0"/>
    <n v="0"/>
    <n v="168.1"/>
    <n v="83"/>
    <n v="28.58"/>
    <n v="202"/>
    <n v="91"/>
    <n v="17.170000000000002"/>
    <n v="173.2"/>
    <n v="91"/>
    <n v="7.79"/>
    <n v="10"/>
    <n v="3"/>
    <n v="2.7"/>
    <x v="2"/>
    <x v="0"/>
    <n v="0"/>
    <n v="0"/>
    <n v="0"/>
    <x v="1"/>
    <x v="1"/>
    <x v="1"/>
  </r>
  <r>
    <x v="21"/>
    <x v="76"/>
    <x v="0"/>
    <x v="0"/>
    <x v="0"/>
    <n v="0"/>
    <n v="184.7"/>
    <n v="130"/>
    <n v="31.4"/>
    <n v="194"/>
    <n v="105"/>
    <n v="16.489999999999998"/>
    <n v="249.1"/>
    <n v="91"/>
    <n v="11.21"/>
    <n v="9"/>
    <n v="4"/>
    <n v="2.4300000000000002"/>
    <x v="0"/>
    <x v="0"/>
    <n v="0"/>
    <n v="0"/>
    <n v="0"/>
    <x v="1"/>
    <x v="1"/>
    <x v="0"/>
  </r>
  <r>
    <x v="4"/>
    <x v="76"/>
    <x v="1"/>
    <x v="1"/>
    <x v="0"/>
    <n v="0"/>
    <n v="192.7"/>
    <n v="82"/>
    <n v="32.76"/>
    <n v="198"/>
    <n v="91"/>
    <n v="16.829999999999998"/>
    <n v="204.2"/>
    <n v="95"/>
    <n v="9.19"/>
    <n v="9"/>
    <n v="6"/>
    <n v="2.4300000000000002"/>
    <x v="0"/>
    <x v="0"/>
    <n v="0"/>
    <n v="1"/>
    <n v="0"/>
    <x v="1"/>
    <x v="1"/>
    <x v="0"/>
  </r>
  <r>
    <x v="15"/>
    <x v="76"/>
    <x v="0"/>
    <x v="0"/>
    <x v="0"/>
    <n v="0"/>
    <n v="205.3"/>
    <n v="69"/>
    <n v="34.9"/>
    <n v="171"/>
    <n v="84"/>
    <n v="14.54"/>
    <n v="242.4"/>
    <n v="96"/>
    <n v="10.91"/>
    <n v="10.1"/>
    <n v="2"/>
    <n v="2.73"/>
    <x v="2"/>
    <x v="0"/>
    <n v="0"/>
    <n v="0"/>
    <n v="0"/>
    <x v="1"/>
    <x v="1"/>
    <x v="0"/>
  </r>
  <r>
    <x v="28"/>
    <x v="76"/>
    <x v="1"/>
    <x v="0"/>
    <x v="1"/>
    <n v="17"/>
    <n v="204.9"/>
    <n v="84"/>
    <n v="34.83"/>
    <n v="201"/>
    <n v="102"/>
    <n v="17.09"/>
    <n v="219.7"/>
    <n v="97"/>
    <n v="9.89"/>
    <n v="11.3"/>
    <n v="5"/>
    <n v="3.05"/>
    <x v="1"/>
    <x v="0"/>
    <n v="0"/>
    <n v="0"/>
    <n v="1"/>
    <x v="1"/>
    <x v="0"/>
    <x v="1"/>
  </r>
  <r>
    <x v="3"/>
    <x v="76"/>
    <x v="1"/>
    <x v="0"/>
    <x v="0"/>
    <n v="0"/>
    <n v="196.6"/>
    <n v="87"/>
    <n v="33.42"/>
    <n v="117.7"/>
    <n v="103"/>
    <n v="10"/>
    <n v="124.9"/>
    <n v="100"/>
    <n v="5.62"/>
    <n v="11.4"/>
    <n v="3"/>
    <n v="3.08"/>
    <x v="3"/>
    <x v="0"/>
    <n v="0"/>
    <n v="0"/>
    <n v="0"/>
    <x v="1"/>
    <x v="0"/>
    <x v="0"/>
  </r>
  <r>
    <x v="46"/>
    <x v="76"/>
    <x v="1"/>
    <x v="1"/>
    <x v="1"/>
    <n v="44"/>
    <n v="103.2"/>
    <n v="117"/>
    <n v="17.54"/>
    <n v="236.3"/>
    <n v="86"/>
    <n v="20.09"/>
    <n v="203.5"/>
    <n v="101"/>
    <n v="9.16"/>
    <n v="11.9"/>
    <n v="2"/>
    <n v="3.21"/>
    <x v="1"/>
    <x v="1"/>
    <n v="1"/>
    <n v="1"/>
    <n v="1"/>
    <x v="1"/>
    <x v="0"/>
    <x v="1"/>
  </r>
  <r>
    <x v="21"/>
    <x v="76"/>
    <x v="0"/>
    <x v="1"/>
    <x v="0"/>
    <n v="0"/>
    <n v="132.9"/>
    <n v="86"/>
    <n v="22.59"/>
    <n v="168.1"/>
    <n v="121"/>
    <n v="14.29"/>
    <n v="196.3"/>
    <n v="102"/>
    <n v="8.83"/>
    <n v="7.8"/>
    <n v="3"/>
    <n v="2.11"/>
    <x v="1"/>
    <x v="0"/>
    <n v="0"/>
    <n v="1"/>
    <n v="0"/>
    <x v="1"/>
    <x v="1"/>
    <x v="0"/>
  </r>
  <r>
    <x v="33"/>
    <x v="76"/>
    <x v="1"/>
    <x v="1"/>
    <x v="1"/>
    <n v="34"/>
    <n v="209.9"/>
    <n v="79"/>
    <n v="35.68"/>
    <n v="226.1"/>
    <n v="88"/>
    <n v="19.22"/>
    <n v="101.8"/>
    <n v="103"/>
    <n v="4.58"/>
    <n v="11.4"/>
    <n v="2"/>
    <n v="3.08"/>
    <x v="3"/>
    <x v="1"/>
    <n v="1"/>
    <n v="1"/>
    <n v="1"/>
    <x v="1"/>
    <x v="0"/>
    <x v="1"/>
  </r>
  <r>
    <x v="38"/>
    <x v="76"/>
    <x v="0"/>
    <x v="0"/>
    <x v="0"/>
    <n v="0"/>
    <n v="208.8"/>
    <n v="117"/>
    <n v="35.5"/>
    <n v="175.4"/>
    <n v="81"/>
    <n v="14.91"/>
    <n v="171.5"/>
    <n v="105"/>
    <n v="7.72"/>
    <n v="13.4"/>
    <n v="3"/>
    <n v="3.62"/>
    <x v="1"/>
    <x v="0"/>
    <n v="0"/>
    <n v="0"/>
    <n v="0"/>
    <x v="1"/>
    <x v="0"/>
    <x v="0"/>
  </r>
  <r>
    <x v="17"/>
    <x v="76"/>
    <x v="2"/>
    <x v="0"/>
    <x v="1"/>
    <n v="29"/>
    <n v="211.1"/>
    <n v="89"/>
    <n v="35.89"/>
    <n v="223.5"/>
    <n v="97"/>
    <n v="19"/>
    <n v="148.4"/>
    <n v="106"/>
    <n v="6.68"/>
    <n v="9.6999999999999993"/>
    <n v="9"/>
    <n v="2.62"/>
    <x v="3"/>
    <x v="0"/>
    <n v="0"/>
    <n v="0"/>
    <n v="1"/>
    <x v="1"/>
    <x v="1"/>
    <x v="1"/>
  </r>
  <r>
    <x v="1"/>
    <x v="76"/>
    <x v="0"/>
    <x v="0"/>
    <x v="0"/>
    <n v="0"/>
    <n v="175.8"/>
    <n v="116"/>
    <n v="29.89"/>
    <n v="156.19999999999999"/>
    <n v="125"/>
    <n v="13.28"/>
    <n v="237.4"/>
    <n v="106"/>
    <n v="10.68"/>
    <n v="5"/>
    <n v="4"/>
    <n v="1.35"/>
    <x v="1"/>
    <x v="0"/>
    <n v="0"/>
    <n v="0"/>
    <n v="0"/>
    <x v="1"/>
    <x v="1"/>
    <x v="0"/>
  </r>
  <r>
    <x v="17"/>
    <x v="76"/>
    <x v="0"/>
    <x v="0"/>
    <x v="0"/>
    <n v="0"/>
    <n v="251.8"/>
    <n v="72"/>
    <n v="42.81"/>
    <n v="205.7"/>
    <n v="126"/>
    <n v="17.48"/>
    <n v="275.2"/>
    <n v="109"/>
    <n v="12.38"/>
    <n v="9.8000000000000007"/>
    <n v="7"/>
    <n v="2.65"/>
    <x v="3"/>
    <x v="1"/>
    <n v="1"/>
    <n v="0"/>
    <n v="0"/>
    <x v="1"/>
    <x v="1"/>
    <x v="1"/>
  </r>
  <r>
    <x v="35"/>
    <x v="76"/>
    <x v="0"/>
    <x v="0"/>
    <x v="0"/>
    <n v="0"/>
    <n v="134.5"/>
    <n v="119"/>
    <n v="22.87"/>
    <n v="119.7"/>
    <n v="104"/>
    <n v="10.17"/>
    <n v="250.7"/>
    <n v="112"/>
    <n v="11.28"/>
    <n v="9.3000000000000007"/>
    <n v="5"/>
    <n v="2.5099999999999998"/>
    <x v="1"/>
    <x v="0"/>
    <n v="0"/>
    <n v="0"/>
    <n v="0"/>
    <x v="1"/>
    <x v="1"/>
    <x v="0"/>
  </r>
  <r>
    <x v="21"/>
    <x v="76"/>
    <x v="0"/>
    <x v="0"/>
    <x v="1"/>
    <n v="33"/>
    <n v="143"/>
    <n v="101"/>
    <n v="24.31"/>
    <n v="212.2"/>
    <n v="102"/>
    <n v="18.04"/>
    <n v="104.9"/>
    <n v="120"/>
    <n v="4.72"/>
    <n v="15.3"/>
    <n v="4"/>
    <n v="4.13"/>
    <x v="5"/>
    <x v="1"/>
    <n v="1"/>
    <n v="0"/>
    <n v="1"/>
    <x v="1"/>
    <x v="0"/>
    <x v="1"/>
  </r>
  <r>
    <x v="19"/>
    <x v="76"/>
    <x v="0"/>
    <x v="0"/>
    <x v="1"/>
    <n v="32"/>
    <n v="192.2"/>
    <n v="101"/>
    <n v="32.67"/>
    <n v="165.4"/>
    <n v="84"/>
    <n v="14.06"/>
    <n v="230.2"/>
    <n v="129"/>
    <n v="10.36"/>
    <n v="8"/>
    <n v="6"/>
    <n v="2.16"/>
    <x v="0"/>
    <x v="0"/>
    <n v="0"/>
    <n v="0"/>
    <n v="1"/>
    <x v="1"/>
    <x v="1"/>
    <x v="0"/>
  </r>
  <r>
    <x v="21"/>
    <x v="76"/>
    <x v="2"/>
    <x v="0"/>
    <x v="0"/>
    <n v="0"/>
    <n v="124.1"/>
    <n v="92"/>
    <n v="21.1"/>
    <n v="214.9"/>
    <n v="131"/>
    <n v="18.27"/>
    <n v="241.3"/>
    <n v="132"/>
    <n v="10.86"/>
    <n v="13.7"/>
    <n v="3"/>
    <n v="3.7"/>
    <x v="1"/>
    <x v="0"/>
    <n v="0"/>
    <n v="0"/>
    <n v="0"/>
    <x v="1"/>
    <x v="0"/>
    <x v="1"/>
  </r>
  <r>
    <x v="0"/>
    <x v="76"/>
    <x v="1"/>
    <x v="0"/>
    <x v="0"/>
    <n v="0"/>
    <n v="230"/>
    <n v="87"/>
    <n v="39.1"/>
    <n v="103.2"/>
    <n v="138"/>
    <n v="8.77"/>
    <n v="309.60000000000002"/>
    <n v="136"/>
    <n v="13.93"/>
    <n v="11.3"/>
    <n v="3"/>
    <n v="3.05"/>
    <x v="3"/>
    <x v="0"/>
    <n v="0"/>
    <n v="0"/>
    <n v="0"/>
    <x v="1"/>
    <x v="0"/>
    <x v="0"/>
  </r>
  <r>
    <x v="10"/>
    <x v="76"/>
    <x v="2"/>
    <x v="0"/>
    <x v="0"/>
    <n v="0"/>
    <n v="67.7"/>
    <n v="68"/>
    <n v="11.51"/>
    <n v="195.7"/>
    <n v="86"/>
    <n v="16.63"/>
    <n v="236.5"/>
    <n v="137"/>
    <n v="10.64"/>
    <n v="12"/>
    <n v="2"/>
    <n v="3.24"/>
    <x v="0"/>
    <x v="0"/>
    <n v="0"/>
    <n v="0"/>
    <n v="0"/>
    <x v="1"/>
    <x v="0"/>
    <x v="0"/>
  </r>
  <r>
    <x v="10"/>
    <x v="77"/>
    <x v="2"/>
    <x v="0"/>
    <x v="1"/>
    <n v="26"/>
    <n v="189"/>
    <n v="98"/>
    <n v="32.130000000000003"/>
    <n v="191.7"/>
    <n v="67"/>
    <n v="16.29"/>
    <n v="217"/>
    <n v="68"/>
    <n v="9.76"/>
    <n v="11.3"/>
    <n v="3"/>
    <n v="3.05"/>
    <x v="1"/>
    <x v="0"/>
    <n v="0"/>
    <n v="0"/>
    <n v="1"/>
    <x v="1"/>
    <x v="0"/>
    <x v="0"/>
  </r>
  <r>
    <x v="32"/>
    <x v="77"/>
    <x v="0"/>
    <x v="1"/>
    <x v="0"/>
    <n v="0"/>
    <n v="236.8"/>
    <n v="141"/>
    <n v="40.26"/>
    <n v="265.3"/>
    <n v="101"/>
    <n v="22.55"/>
    <n v="152.4"/>
    <n v="77"/>
    <n v="6.86"/>
    <n v="9.5"/>
    <n v="2"/>
    <n v="2.57"/>
    <x v="0"/>
    <x v="1"/>
    <n v="1"/>
    <n v="1"/>
    <n v="0"/>
    <x v="1"/>
    <x v="1"/>
    <x v="1"/>
  </r>
  <r>
    <x v="50"/>
    <x v="77"/>
    <x v="1"/>
    <x v="0"/>
    <x v="1"/>
    <n v="38"/>
    <n v="199"/>
    <n v="96"/>
    <n v="33.83"/>
    <n v="75.5"/>
    <n v="93"/>
    <n v="6.42"/>
    <n v="180.2"/>
    <n v="78"/>
    <n v="8.11"/>
    <n v="7.5"/>
    <n v="7"/>
    <n v="2.0299999999999998"/>
    <x v="0"/>
    <x v="0"/>
    <n v="0"/>
    <n v="0"/>
    <n v="1"/>
    <x v="1"/>
    <x v="1"/>
    <x v="0"/>
  </r>
  <r>
    <x v="44"/>
    <x v="77"/>
    <x v="0"/>
    <x v="1"/>
    <x v="0"/>
    <n v="0"/>
    <n v="176.6"/>
    <n v="107"/>
    <n v="30.02"/>
    <n v="179.4"/>
    <n v="98"/>
    <n v="15.25"/>
    <n v="178.2"/>
    <n v="80"/>
    <n v="8.02"/>
    <n v="16.600000000000001"/>
    <n v="5"/>
    <n v="4.4800000000000004"/>
    <x v="3"/>
    <x v="1"/>
    <n v="1"/>
    <n v="1"/>
    <n v="0"/>
    <x v="1"/>
    <x v="0"/>
    <x v="0"/>
  </r>
  <r>
    <x v="11"/>
    <x v="77"/>
    <x v="1"/>
    <x v="0"/>
    <x v="0"/>
    <n v="0"/>
    <n v="75"/>
    <n v="116"/>
    <n v="12.75"/>
    <n v="248.7"/>
    <n v="87"/>
    <n v="21.14"/>
    <n v="176"/>
    <n v="83"/>
    <n v="7.92"/>
    <n v="9.5"/>
    <n v="6"/>
    <n v="2.57"/>
    <x v="2"/>
    <x v="0"/>
    <n v="0"/>
    <n v="0"/>
    <n v="0"/>
    <x v="1"/>
    <x v="1"/>
    <x v="1"/>
  </r>
  <r>
    <x v="1"/>
    <x v="77"/>
    <x v="0"/>
    <x v="0"/>
    <x v="0"/>
    <n v="0"/>
    <n v="131.4"/>
    <n v="98"/>
    <n v="22.34"/>
    <n v="189.9"/>
    <n v="95"/>
    <n v="16.14"/>
    <n v="147.4"/>
    <n v="83"/>
    <n v="6.63"/>
    <n v="11.2"/>
    <n v="2"/>
    <n v="3.02"/>
    <x v="3"/>
    <x v="0"/>
    <n v="0"/>
    <n v="0"/>
    <n v="0"/>
    <x v="1"/>
    <x v="0"/>
    <x v="0"/>
  </r>
  <r>
    <x v="23"/>
    <x v="77"/>
    <x v="2"/>
    <x v="0"/>
    <x v="0"/>
    <n v="0"/>
    <n v="185.8"/>
    <n v="102"/>
    <n v="31.59"/>
    <n v="251.6"/>
    <n v="88"/>
    <n v="21.39"/>
    <n v="202.8"/>
    <n v="86"/>
    <n v="9.1300000000000008"/>
    <n v="13.3"/>
    <n v="6"/>
    <n v="3.59"/>
    <x v="3"/>
    <x v="0"/>
    <n v="0"/>
    <n v="0"/>
    <n v="0"/>
    <x v="1"/>
    <x v="0"/>
    <x v="1"/>
  </r>
  <r>
    <x v="2"/>
    <x v="77"/>
    <x v="0"/>
    <x v="1"/>
    <x v="0"/>
    <n v="0"/>
    <n v="71.5"/>
    <n v="126"/>
    <n v="12.16"/>
    <n v="166.8"/>
    <n v="127"/>
    <n v="14.18"/>
    <n v="211.6"/>
    <n v="86"/>
    <n v="9.52"/>
    <n v="8.3000000000000007"/>
    <n v="2"/>
    <n v="2.2400000000000002"/>
    <x v="2"/>
    <x v="1"/>
    <n v="1"/>
    <n v="1"/>
    <n v="0"/>
    <x v="1"/>
    <x v="1"/>
    <x v="0"/>
  </r>
  <r>
    <x v="9"/>
    <x v="77"/>
    <x v="1"/>
    <x v="0"/>
    <x v="0"/>
    <n v="0"/>
    <n v="89.1"/>
    <n v="124"/>
    <n v="15.15"/>
    <n v="226.6"/>
    <n v="121"/>
    <n v="19.260000000000002"/>
    <n v="249.2"/>
    <n v="88"/>
    <n v="11.21"/>
    <n v="6.9"/>
    <n v="5"/>
    <n v="1.86"/>
    <x v="1"/>
    <x v="0"/>
    <n v="0"/>
    <n v="0"/>
    <n v="0"/>
    <x v="1"/>
    <x v="1"/>
    <x v="1"/>
  </r>
  <r>
    <x v="47"/>
    <x v="77"/>
    <x v="2"/>
    <x v="0"/>
    <x v="1"/>
    <n v="32"/>
    <n v="210.3"/>
    <n v="116"/>
    <n v="35.75"/>
    <n v="192.2"/>
    <n v="83"/>
    <n v="16.34"/>
    <n v="246.1"/>
    <n v="92"/>
    <n v="11.07"/>
    <n v="10.8"/>
    <n v="4"/>
    <n v="2.92"/>
    <x v="6"/>
    <x v="0"/>
    <n v="0"/>
    <n v="0"/>
    <n v="1"/>
    <x v="1"/>
    <x v="0"/>
    <x v="0"/>
  </r>
  <r>
    <x v="1"/>
    <x v="77"/>
    <x v="0"/>
    <x v="0"/>
    <x v="1"/>
    <n v="21"/>
    <n v="160.6"/>
    <n v="85"/>
    <n v="27.3"/>
    <n v="223.1"/>
    <n v="79"/>
    <n v="18.96"/>
    <n v="124"/>
    <n v="92"/>
    <n v="5.58"/>
    <n v="9.5"/>
    <n v="1"/>
    <n v="2.57"/>
    <x v="3"/>
    <x v="0"/>
    <n v="0"/>
    <n v="0"/>
    <n v="1"/>
    <x v="1"/>
    <x v="1"/>
    <x v="1"/>
  </r>
  <r>
    <x v="22"/>
    <x v="77"/>
    <x v="0"/>
    <x v="1"/>
    <x v="1"/>
    <n v="20"/>
    <n v="252.8"/>
    <n v="102"/>
    <n v="42.98"/>
    <n v="217.6"/>
    <n v="105"/>
    <n v="18.5"/>
    <n v="107.3"/>
    <n v="93"/>
    <n v="4.83"/>
    <n v="11.2"/>
    <n v="3"/>
    <n v="3.02"/>
    <x v="1"/>
    <x v="0"/>
    <n v="0"/>
    <n v="1"/>
    <n v="1"/>
    <x v="1"/>
    <x v="0"/>
    <x v="1"/>
  </r>
  <r>
    <x v="17"/>
    <x v="77"/>
    <x v="0"/>
    <x v="0"/>
    <x v="0"/>
    <n v="0"/>
    <n v="103.5"/>
    <n v="115"/>
    <n v="17.600000000000001"/>
    <n v="117.9"/>
    <n v="102"/>
    <n v="10.02"/>
    <n v="201"/>
    <n v="94"/>
    <n v="9.0500000000000007"/>
    <n v="12"/>
    <n v="3"/>
    <n v="3.24"/>
    <x v="4"/>
    <x v="1"/>
    <n v="1"/>
    <n v="0"/>
    <n v="0"/>
    <x v="1"/>
    <x v="0"/>
    <x v="0"/>
  </r>
  <r>
    <x v="0"/>
    <x v="77"/>
    <x v="2"/>
    <x v="0"/>
    <x v="0"/>
    <n v="0"/>
    <n v="131.6"/>
    <n v="102"/>
    <n v="22.37"/>
    <n v="290.39999999999998"/>
    <n v="134"/>
    <n v="24.68"/>
    <n v="190.5"/>
    <n v="95"/>
    <n v="8.57"/>
    <n v="0"/>
    <n v="0"/>
    <n v="0"/>
    <x v="2"/>
    <x v="0"/>
    <n v="0"/>
    <n v="0"/>
    <n v="0"/>
    <x v="1"/>
    <x v="1"/>
    <x v="1"/>
  </r>
  <r>
    <x v="20"/>
    <x v="77"/>
    <x v="1"/>
    <x v="0"/>
    <x v="0"/>
    <n v="0"/>
    <n v="162.30000000000001"/>
    <n v="116"/>
    <n v="27.59"/>
    <n v="192.4"/>
    <n v="86"/>
    <n v="16.350000000000001"/>
    <n v="240.6"/>
    <n v="100"/>
    <n v="10.83"/>
    <n v="10.1"/>
    <n v="3"/>
    <n v="2.73"/>
    <x v="3"/>
    <x v="0"/>
    <n v="0"/>
    <n v="0"/>
    <n v="0"/>
    <x v="1"/>
    <x v="1"/>
    <x v="0"/>
  </r>
  <r>
    <x v="30"/>
    <x v="77"/>
    <x v="0"/>
    <x v="0"/>
    <x v="0"/>
    <n v="0"/>
    <n v="290.5"/>
    <n v="119"/>
    <n v="49.39"/>
    <n v="158.4"/>
    <n v="75"/>
    <n v="13.46"/>
    <n v="255.6"/>
    <n v="101"/>
    <n v="11.5"/>
    <n v="8.6"/>
    <n v="6"/>
    <n v="2.3199999999999998"/>
    <x v="3"/>
    <x v="1"/>
    <n v="1"/>
    <n v="0"/>
    <n v="0"/>
    <x v="1"/>
    <x v="1"/>
    <x v="0"/>
  </r>
  <r>
    <x v="49"/>
    <x v="77"/>
    <x v="1"/>
    <x v="0"/>
    <x v="0"/>
    <n v="0"/>
    <n v="225.1"/>
    <n v="67"/>
    <n v="38.270000000000003"/>
    <n v="199.2"/>
    <n v="127"/>
    <n v="16.93"/>
    <n v="175.5"/>
    <n v="102"/>
    <n v="7.9"/>
    <n v="14.6"/>
    <n v="2"/>
    <n v="3.94"/>
    <x v="1"/>
    <x v="0"/>
    <n v="0"/>
    <n v="0"/>
    <n v="0"/>
    <x v="1"/>
    <x v="0"/>
    <x v="0"/>
  </r>
  <r>
    <x v="30"/>
    <x v="77"/>
    <x v="2"/>
    <x v="0"/>
    <x v="0"/>
    <n v="0"/>
    <n v="140"/>
    <n v="84"/>
    <n v="23.8"/>
    <n v="216.8"/>
    <n v="73"/>
    <n v="18.43"/>
    <n v="224.5"/>
    <n v="102"/>
    <n v="10.1"/>
    <n v="9"/>
    <n v="6"/>
    <n v="2.4300000000000002"/>
    <x v="3"/>
    <x v="0"/>
    <n v="0"/>
    <n v="0"/>
    <n v="0"/>
    <x v="1"/>
    <x v="1"/>
    <x v="1"/>
  </r>
  <r>
    <x v="38"/>
    <x v="77"/>
    <x v="0"/>
    <x v="0"/>
    <x v="0"/>
    <n v="0"/>
    <n v="252.9"/>
    <n v="93"/>
    <n v="42.99"/>
    <n v="178.4"/>
    <n v="112"/>
    <n v="15.16"/>
    <n v="263.89999999999998"/>
    <n v="105"/>
    <n v="11.88"/>
    <n v="9.5"/>
    <n v="7"/>
    <n v="2.57"/>
    <x v="2"/>
    <x v="0"/>
    <n v="0"/>
    <n v="0"/>
    <n v="0"/>
    <x v="1"/>
    <x v="1"/>
    <x v="0"/>
  </r>
  <r>
    <x v="7"/>
    <x v="77"/>
    <x v="0"/>
    <x v="0"/>
    <x v="0"/>
    <n v="0"/>
    <n v="147.1"/>
    <n v="80"/>
    <n v="25.01"/>
    <n v="199.7"/>
    <n v="100"/>
    <n v="16.97"/>
    <n v="160.69999999999999"/>
    <n v="106"/>
    <n v="7.23"/>
    <n v="13.7"/>
    <n v="7"/>
    <n v="3.7"/>
    <x v="1"/>
    <x v="0"/>
    <n v="0"/>
    <n v="0"/>
    <n v="0"/>
    <x v="1"/>
    <x v="0"/>
    <x v="0"/>
  </r>
  <r>
    <x v="20"/>
    <x v="77"/>
    <x v="1"/>
    <x v="0"/>
    <x v="1"/>
    <n v="28"/>
    <n v="130.5"/>
    <n v="109"/>
    <n v="22.19"/>
    <n v="173.3"/>
    <n v="99"/>
    <n v="14.73"/>
    <n v="192.2"/>
    <n v="106"/>
    <n v="8.65"/>
    <n v="10.4"/>
    <n v="3"/>
    <n v="2.81"/>
    <x v="2"/>
    <x v="0"/>
    <n v="0"/>
    <n v="0"/>
    <n v="1"/>
    <x v="1"/>
    <x v="0"/>
    <x v="0"/>
  </r>
  <r>
    <x v="29"/>
    <x v="77"/>
    <x v="1"/>
    <x v="0"/>
    <x v="0"/>
    <n v="0"/>
    <n v="140.69999999999999"/>
    <n v="77"/>
    <n v="23.92"/>
    <n v="195.2"/>
    <n v="114"/>
    <n v="16.59"/>
    <n v="252.9"/>
    <n v="107"/>
    <n v="11.38"/>
    <n v="11.7"/>
    <n v="5"/>
    <n v="3.16"/>
    <x v="1"/>
    <x v="0"/>
    <n v="0"/>
    <n v="0"/>
    <n v="0"/>
    <x v="1"/>
    <x v="0"/>
    <x v="0"/>
  </r>
  <r>
    <x v="31"/>
    <x v="77"/>
    <x v="1"/>
    <x v="0"/>
    <x v="0"/>
    <n v="0"/>
    <n v="157.30000000000001"/>
    <n v="61"/>
    <n v="26.74"/>
    <n v="242"/>
    <n v="119"/>
    <n v="20.57"/>
    <n v="196"/>
    <n v="107"/>
    <n v="8.82"/>
    <n v="10.6"/>
    <n v="1"/>
    <n v="2.86"/>
    <x v="0"/>
    <x v="0"/>
    <n v="0"/>
    <n v="0"/>
    <n v="0"/>
    <x v="1"/>
    <x v="0"/>
    <x v="1"/>
  </r>
  <r>
    <x v="28"/>
    <x v="77"/>
    <x v="0"/>
    <x v="0"/>
    <x v="0"/>
    <n v="0"/>
    <n v="130.80000000000001"/>
    <n v="64"/>
    <n v="22.24"/>
    <n v="223.7"/>
    <n v="116"/>
    <n v="19.010000000000002"/>
    <n v="227.8"/>
    <n v="108"/>
    <n v="10.25"/>
    <n v="10"/>
    <n v="5"/>
    <n v="2.7"/>
    <x v="0"/>
    <x v="0"/>
    <n v="0"/>
    <n v="0"/>
    <n v="0"/>
    <x v="1"/>
    <x v="1"/>
    <x v="1"/>
  </r>
  <r>
    <x v="41"/>
    <x v="77"/>
    <x v="1"/>
    <x v="0"/>
    <x v="0"/>
    <n v="0"/>
    <n v="163.6"/>
    <n v="88"/>
    <n v="27.81"/>
    <n v="283.39999999999998"/>
    <n v="93"/>
    <n v="24.09"/>
    <n v="262.10000000000002"/>
    <n v="108"/>
    <n v="11.79"/>
    <n v="8.6"/>
    <n v="9"/>
    <n v="2.3199999999999998"/>
    <x v="1"/>
    <x v="0"/>
    <n v="0"/>
    <n v="0"/>
    <n v="0"/>
    <x v="1"/>
    <x v="1"/>
    <x v="1"/>
  </r>
  <r>
    <x v="49"/>
    <x v="77"/>
    <x v="2"/>
    <x v="0"/>
    <x v="0"/>
    <n v="0"/>
    <n v="190.3"/>
    <n v="88"/>
    <n v="32.35"/>
    <n v="194.5"/>
    <n v="89"/>
    <n v="16.53"/>
    <n v="256.5"/>
    <n v="109"/>
    <n v="11.54"/>
    <n v="11.7"/>
    <n v="5"/>
    <n v="3.16"/>
    <x v="3"/>
    <x v="0"/>
    <n v="0"/>
    <n v="0"/>
    <n v="0"/>
    <x v="1"/>
    <x v="0"/>
    <x v="0"/>
  </r>
  <r>
    <x v="7"/>
    <x v="77"/>
    <x v="1"/>
    <x v="0"/>
    <x v="0"/>
    <n v="0"/>
    <n v="220"/>
    <n v="95"/>
    <n v="37.4"/>
    <n v="179.9"/>
    <n v="121"/>
    <n v="15.29"/>
    <n v="188.2"/>
    <n v="109"/>
    <n v="8.4700000000000006"/>
    <n v="11.5"/>
    <n v="5"/>
    <n v="3.11"/>
    <x v="1"/>
    <x v="0"/>
    <n v="0"/>
    <n v="0"/>
    <n v="0"/>
    <x v="1"/>
    <x v="0"/>
    <x v="0"/>
  </r>
  <r>
    <x v="40"/>
    <x v="77"/>
    <x v="1"/>
    <x v="0"/>
    <x v="0"/>
    <n v="0"/>
    <n v="193.4"/>
    <n v="99"/>
    <n v="32.880000000000003"/>
    <n v="116.9"/>
    <n v="88"/>
    <n v="9.94"/>
    <n v="243.3"/>
    <n v="109"/>
    <n v="10.95"/>
    <n v="9.3000000000000007"/>
    <n v="4"/>
    <n v="2.5099999999999998"/>
    <x v="3"/>
    <x v="0"/>
    <n v="0"/>
    <n v="0"/>
    <n v="0"/>
    <x v="1"/>
    <x v="1"/>
    <x v="0"/>
  </r>
  <r>
    <x v="21"/>
    <x v="77"/>
    <x v="2"/>
    <x v="0"/>
    <x v="0"/>
    <n v="0"/>
    <n v="152.9"/>
    <n v="81"/>
    <n v="25.99"/>
    <n v="256.60000000000002"/>
    <n v="82"/>
    <n v="21.81"/>
    <n v="173.6"/>
    <n v="112"/>
    <n v="7.81"/>
    <n v="5.3"/>
    <n v="6"/>
    <n v="1.43"/>
    <x v="3"/>
    <x v="0"/>
    <n v="0"/>
    <n v="0"/>
    <n v="0"/>
    <x v="1"/>
    <x v="1"/>
    <x v="1"/>
  </r>
  <r>
    <x v="1"/>
    <x v="77"/>
    <x v="0"/>
    <x v="0"/>
    <x v="0"/>
    <n v="0"/>
    <n v="109.5"/>
    <n v="105"/>
    <n v="18.62"/>
    <n v="286.10000000000002"/>
    <n v="90"/>
    <n v="24.32"/>
    <n v="247.6"/>
    <n v="113"/>
    <n v="11.14"/>
    <n v="4.9000000000000004"/>
    <n v="9"/>
    <n v="1.32"/>
    <x v="0"/>
    <x v="0"/>
    <n v="0"/>
    <n v="0"/>
    <n v="0"/>
    <x v="1"/>
    <x v="1"/>
    <x v="1"/>
  </r>
  <r>
    <x v="0"/>
    <x v="77"/>
    <x v="1"/>
    <x v="0"/>
    <x v="0"/>
    <n v="0"/>
    <n v="108.6"/>
    <n v="108"/>
    <n v="18.46"/>
    <n v="209.9"/>
    <n v="126"/>
    <n v="17.84"/>
    <n v="222.6"/>
    <n v="117"/>
    <n v="10.02"/>
    <n v="7.9"/>
    <n v="5"/>
    <n v="2.13"/>
    <x v="0"/>
    <x v="1"/>
    <n v="1"/>
    <n v="0"/>
    <n v="0"/>
    <x v="1"/>
    <x v="1"/>
    <x v="1"/>
  </r>
  <r>
    <x v="40"/>
    <x v="77"/>
    <x v="0"/>
    <x v="0"/>
    <x v="1"/>
    <n v="27"/>
    <n v="121.9"/>
    <n v="88"/>
    <n v="20.72"/>
    <n v="225.4"/>
    <n v="75"/>
    <n v="19.16"/>
    <n v="90.8"/>
    <n v="118"/>
    <n v="4.09"/>
    <n v="13"/>
    <n v="4"/>
    <n v="3.51"/>
    <x v="2"/>
    <x v="0"/>
    <n v="0"/>
    <n v="0"/>
    <n v="1"/>
    <x v="1"/>
    <x v="0"/>
    <x v="1"/>
  </r>
  <r>
    <x v="12"/>
    <x v="77"/>
    <x v="0"/>
    <x v="0"/>
    <x v="0"/>
    <n v="0"/>
    <n v="193.1"/>
    <n v="85"/>
    <n v="32.83"/>
    <n v="172.1"/>
    <n v="105"/>
    <n v="14.63"/>
    <n v="129.6"/>
    <n v="119"/>
    <n v="5.83"/>
    <n v="10.199999999999999"/>
    <n v="1"/>
    <n v="2.75"/>
    <x v="1"/>
    <x v="0"/>
    <n v="0"/>
    <n v="0"/>
    <n v="0"/>
    <x v="1"/>
    <x v="1"/>
    <x v="0"/>
  </r>
  <r>
    <x v="33"/>
    <x v="77"/>
    <x v="0"/>
    <x v="0"/>
    <x v="0"/>
    <n v="0"/>
    <n v="231"/>
    <n v="115"/>
    <n v="39.270000000000003"/>
    <n v="230.4"/>
    <n v="140"/>
    <n v="19.579999999999998"/>
    <n v="261.39999999999998"/>
    <n v="120"/>
    <n v="11.76"/>
    <n v="9.5"/>
    <n v="3"/>
    <n v="2.57"/>
    <x v="0"/>
    <x v="0"/>
    <n v="0"/>
    <n v="0"/>
    <n v="0"/>
    <x v="1"/>
    <x v="1"/>
    <x v="1"/>
  </r>
  <r>
    <x v="10"/>
    <x v="77"/>
    <x v="1"/>
    <x v="0"/>
    <x v="0"/>
    <n v="0"/>
    <n v="226.3"/>
    <n v="88"/>
    <n v="38.47"/>
    <n v="306.2"/>
    <n v="81"/>
    <n v="26.03"/>
    <n v="200.9"/>
    <n v="120"/>
    <n v="9.0399999999999991"/>
    <n v="7.8"/>
    <n v="11"/>
    <n v="2.11"/>
    <x v="0"/>
    <x v="1"/>
    <n v="1"/>
    <n v="0"/>
    <n v="0"/>
    <x v="1"/>
    <x v="1"/>
    <x v="1"/>
  </r>
  <r>
    <x v="19"/>
    <x v="77"/>
    <x v="0"/>
    <x v="0"/>
    <x v="0"/>
    <n v="0"/>
    <n v="145.5"/>
    <n v="124"/>
    <n v="24.74"/>
    <n v="143.4"/>
    <n v="71"/>
    <n v="12.19"/>
    <n v="291.10000000000002"/>
    <n v="123"/>
    <n v="13.1"/>
    <n v="9.5"/>
    <n v="5"/>
    <n v="2.57"/>
    <x v="2"/>
    <x v="0"/>
    <n v="0"/>
    <n v="0"/>
    <n v="0"/>
    <x v="1"/>
    <x v="1"/>
    <x v="0"/>
  </r>
  <r>
    <x v="19"/>
    <x v="77"/>
    <x v="0"/>
    <x v="0"/>
    <x v="0"/>
    <n v="0"/>
    <n v="254.1"/>
    <n v="112"/>
    <n v="43.2"/>
    <n v="215.9"/>
    <n v="80"/>
    <n v="18.350000000000001"/>
    <n v="267.10000000000002"/>
    <n v="124"/>
    <n v="12.02"/>
    <n v="16.3"/>
    <n v="3"/>
    <n v="4.4000000000000004"/>
    <x v="1"/>
    <x v="1"/>
    <n v="1"/>
    <n v="0"/>
    <n v="0"/>
    <x v="1"/>
    <x v="0"/>
    <x v="1"/>
  </r>
  <r>
    <x v="1"/>
    <x v="77"/>
    <x v="0"/>
    <x v="0"/>
    <x v="0"/>
    <n v="0"/>
    <n v="155"/>
    <n v="106"/>
    <n v="26.35"/>
    <n v="175.3"/>
    <n v="101"/>
    <n v="14.9"/>
    <n v="155.6"/>
    <n v="125"/>
    <n v="7"/>
    <n v="11.8"/>
    <n v="5"/>
    <n v="3.19"/>
    <x v="3"/>
    <x v="0"/>
    <n v="0"/>
    <n v="0"/>
    <n v="0"/>
    <x v="1"/>
    <x v="0"/>
    <x v="0"/>
  </r>
  <r>
    <x v="8"/>
    <x v="77"/>
    <x v="1"/>
    <x v="0"/>
    <x v="0"/>
    <n v="0"/>
    <n v="139.19999999999999"/>
    <n v="140"/>
    <n v="23.66"/>
    <n v="191.4"/>
    <n v="113"/>
    <n v="16.27"/>
    <n v="286.5"/>
    <n v="125"/>
    <n v="12.89"/>
    <n v="11.8"/>
    <n v="3"/>
    <n v="3.19"/>
    <x v="2"/>
    <x v="0"/>
    <n v="0"/>
    <n v="0"/>
    <n v="0"/>
    <x v="1"/>
    <x v="0"/>
    <x v="0"/>
  </r>
  <r>
    <x v="2"/>
    <x v="77"/>
    <x v="0"/>
    <x v="0"/>
    <x v="0"/>
    <n v="0"/>
    <n v="149.69999999999999"/>
    <n v="119"/>
    <n v="25.45"/>
    <n v="182.2"/>
    <n v="115"/>
    <n v="15.49"/>
    <n v="261.5"/>
    <n v="126"/>
    <n v="11.77"/>
    <n v="9.6999999999999993"/>
    <n v="8"/>
    <n v="2.62"/>
    <x v="1"/>
    <x v="0"/>
    <n v="0"/>
    <n v="0"/>
    <n v="0"/>
    <x v="1"/>
    <x v="1"/>
    <x v="0"/>
  </r>
  <r>
    <x v="38"/>
    <x v="77"/>
    <x v="0"/>
    <x v="0"/>
    <x v="0"/>
    <n v="0"/>
    <n v="211.4"/>
    <n v="105"/>
    <n v="35.94"/>
    <n v="249.9"/>
    <n v="77"/>
    <n v="21.24"/>
    <n v="199.6"/>
    <n v="129"/>
    <n v="8.98"/>
    <n v="9.3000000000000007"/>
    <n v="2"/>
    <n v="2.5099999999999998"/>
    <x v="3"/>
    <x v="0"/>
    <n v="0"/>
    <n v="0"/>
    <n v="0"/>
    <x v="1"/>
    <x v="1"/>
    <x v="1"/>
  </r>
  <r>
    <x v="34"/>
    <x v="77"/>
    <x v="0"/>
    <x v="0"/>
    <x v="0"/>
    <n v="0"/>
    <n v="241.3"/>
    <n v="113"/>
    <n v="41.02"/>
    <n v="146.6"/>
    <n v="97"/>
    <n v="12.46"/>
    <n v="129"/>
    <n v="131"/>
    <n v="5.81"/>
    <n v="11.8"/>
    <n v="6"/>
    <n v="3.19"/>
    <x v="2"/>
    <x v="0"/>
    <n v="0"/>
    <n v="0"/>
    <n v="0"/>
    <x v="1"/>
    <x v="0"/>
    <x v="0"/>
  </r>
  <r>
    <x v="1"/>
    <x v="77"/>
    <x v="2"/>
    <x v="0"/>
    <x v="0"/>
    <n v="0"/>
    <n v="168.3"/>
    <n v="110"/>
    <n v="28.61"/>
    <n v="221.2"/>
    <n v="73"/>
    <n v="18.8"/>
    <n v="241"/>
    <n v="136"/>
    <n v="10.85"/>
    <n v="12.5"/>
    <n v="1"/>
    <n v="3.38"/>
    <x v="0"/>
    <x v="0"/>
    <n v="0"/>
    <n v="0"/>
    <n v="0"/>
    <x v="1"/>
    <x v="0"/>
    <x v="1"/>
  </r>
  <r>
    <x v="0"/>
    <x v="77"/>
    <x v="0"/>
    <x v="0"/>
    <x v="0"/>
    <n v="0"/>
    <n v="87.7"/>
    <n v="74"/>
    <n v="14.91"/>
    <n v="214.8"/>
    <n v="58"/>
    <n v="18.260000000000002"/>
    <n v="201.3"/>
    <n v="147"/>
    <n v="9.06"/>
    <n v="10.8"/>
    <n v="6"/>
    <n v="2.92"/>
    <x v="0"/>
    <x v="0"/>
    <n v="0"/>
    <n v="0"/>
    <n v="0"/>
    <x v="1"/>
    <x v="0"/>
    <x v="1"/>
  </r>
  <r>
    <x v="9"/>
    <x v="78"/>
    <x v="0"/>
    <x v="0"/>
    <x v="0"/>
    <n v="0"/>
    <n v="41.9"/>
    <n v="124"/>
    <n v="7.12"/>
    <n v="211"/>
    <n v="95"/>
    <n v="17.940000000000001"/>
    <n v="237.9"/>
    <n v="55"/>
    <n v="10.71"/>
    <n v="11.4"/>
    <n v="5"/>
    <n v="3.08"/>
    <x v="0"/>
    <x v="0"/>
    <n v="0"/>
    <n v="0"/>
    <n v="0"/>
    <x v="1"/>
    <x v="0"/>
    <x v="1"/>
  </r>
  <r>
    <x v="0"/>
    <x v="78"/>
    <x v="0"/>
    <x v="0"/>
    <x v="0"/>
    <n v="0"/>
    <n v="161.6"/>
    <n v="94"/>
    <n v="27.47"/>
    <n v="187.5"/>
    <n v="110"/>
    <n v="15.94"/>
    <n v="220.8"/>
    <n v="71"/>
    <n v="9.94"/>
    <n v="10.3"/>
    <n v="7"/>
    <n v="2.78"/>
    <x v="3"/>
    <x v="0"/>
    <n v="0"/>
    <n v="0"/>
    <n v="0"/>
    <x v="1"/>
    <x v="0"/>
    <x v="0"/>
  </r>
  <r>
    <x v="43"/>
    <x v="78"/>
    <x v="2"/>
    <x v="0"/>
    <x v="0"/>
    <n v="0"/>
    <n v="220.9"/>
    <n v="107"/>
    <n v="37.549999999999997"/>
    <n v="192.2"/>
    <n v="97"/>
    <n v="16.34"/>
    <n v="161"/>
    <n v="74"/>
    <n v="7.25"/>
    <n v="12.2"/>
    <n v="2"/>
    <n v="3.29"/>
    <x v="0"/>
    <x v="0"/>
    <n v="0"/>
    <n v="0"/>
    <n v="0"/>
    <x v="1"/>
    <x v="0"/>
    <x v="0"/>
  </r>
  <r>
    <x v="44"/>
    <x v="78"/>
    <x v="2"/>
    <x v="0"/>
    <x v="0"/>
    <n v="0"/>
    <n v="161.1"/>
    <n v="110"/>
    <n v="27.39"/>
    <n v="170.6"/>
    <n v="111"/>
    <n v="14.5"/>
    <n v="274.39999999999998"/>
    <n v="80"/>
    <n v="12.35"/>
    <n v="7.6"/>
    <n v="2"/>
    <n v="2.0499999999999998"/>
    <x v="3"/>
    <x v="0"/>
    <n v="0"/>
    <n v="0"/>
    <n v="0"/>
    <x v="1"/>
    <x v="1"/>
    <x v="0"/>
  </r>
  <r>
    <x v="10"/>
    <x v="78"/>
    <x v="0"/>
    <x v="0"/>
    <x v="0"/>
    <n v="0"/>
    <n v="222.3"/>
    <n v="99"/>
    <n v="37.79"/>
    <n v="146.19999999999999"/>
    <n v="82"/>
    <n v="12.43"/>
    <n v="275.60000000000002"/>
    <n v="82"/>
    <n v="12.4"/>
    <n v="8.9"/>
    <n v="4"/>
    <n v="2.4"/>
    <x v="2"/>
    <x v="0"/>
    <n v="0"/>
    <n v="0"/>
    <n v="0"/>
    <x v="1"/>
    <x v="1"/>
    <x v="0"/>
  </r>
  <r>
    <x v="16"/>
    <x v="78"/>
    <x v="1"/>
    <x v="0"/>
    <x v="0"/>
    <n v="0"/>
    <n v="261.7"/>
    <n v="97"/>
    <n v="44.49"/>
    <n v="210.6"/>
    <n v="48"/>
    <n v="17.899999999999999"/>
    <n v="256.7"/>
    <n v="83"/>
    <n v="11.55"/>
    <n v="6"/>
    <n v="3"/>
    <n v="1.62"/>
    <x v="2"/>
    <x v="1"/>
    <n v="1"/>
    <n v="0"/>
    <n v="0"/>
    <x v="1"/>
    <x v="1"/>
    <x v="1"/>
  </r>
  <r>
    <x v="34"/>
    <x v="78"/>
    <x v="2"/>
    <x v="0"/>
    <x v="0"/>
    <n v="0"/>
    <n v="121.3"/>
    <n v="112"/>
    <n v="20.62"/>
    <n v="282.8"/>
    <n v="107"/>
    <n v="24.04"/>
    <n v="123.1"/>
    <n v="83"/>
    <n v="5.54"/>
    <n v="7.4"/>
    <n v="4"/>
    <n v="2"/>
    <x v="0"/>
    <x v="0"/>
    <n v="0"/>
    <n v="0"/>
    <n v="0"/>
    <x v="1"/>
    <x v="1"/>
    <x v="1"/>
  </r>
  <r>
    <x v="15"/>
    <x v="78"/>
    <x v="0"/>
    <x v="0"/>
    <x v="0"/>
    <n v="0"/>
    <n v="81.2"/>
    <n v="91"/>
    <n v="13.8"/>
    <n v="215.7"/>
    <n v="126"/>
    <n v="18.329999999999998"/>
    <n v="245.9"/>
    <n v="85"/>
    <n v="11.07"/>
    <n v="10.9"/>
    <n v="4"/>
    <n v="2.94"/>
    <x v="0"/>
    <x v="0"/>
    <n v="0"/>
    <n v="0"/>
    <n v="0"/>
    <x v="1"/>
    <x v="0"/>
    <x v="1"/>
  </r>
  <r>
    <x v="37"/>
    <x v="78"/>
    <x v="2"/>
    <x v="0"/>
    <x v="0"/>
    <n v="0"/>
    <n v="157.6"/>
    <n v="85"/>
    <n v="26.79"/>
    <n v="194.1"/>
    <n v="92"/>
    <n v="16.5"/>
    <n v="231.5"/>
    <n v="86"/>
    <n v="10.42"/>
    <n v="9.4"/>
    <n v="10"/>
    <n v="2.54"/>
    <x v="5"/>
    <x v="1"/>
    <n v="1"/>
    <n v="0"/>
    <n v="0"/>
    <x v="1"/>
    <x v="1"/>
    <x v="0"/>
  </r>
  <r>
    <x v="14"/>
    <x v="78"/>
    <x v="1"/>
    <x v="0"/>
    <x v="0"/>
    <n v="0"/>
    <n v="152.19999999999999"/>
    <n v="112"/>
    <n v="25.87"/>
    <n v="177.2"/>
    <n v="132"/>
    <n v="15.06"/>
    <n v="96.4"/>
    <n v="87"/>
    <n v="4.34"/>
    <n v="5.3"/>
    <n v="3"/>
    <n v="1.43"/>
    <x v="0"/>
    <x v="0"/>
    <n v="0"/>
    <n v="0"/>
    <n v="0"/>
    <x v="1"/>
    <x v="1"/>
    <x v="0"/>
  </r>
  <r>
    <x v="45"/>
    <x v="78"/>
    <x v="0"/>
    <x v="0"/>
    <x v="0"/>
    <n v="0"/>
    <n v="268.3"/>
    <n v="114"/>
    <n v="45.61"/>
    <n v="185.5"/>
    <n v="111"/>
    <n v="15.77"/>
    <n v="264.60000000000002"/>
    <n v="88"/>
    <n v="11.91"/>
    <n v="6.3"/>
    <n v="7"/>
    <n v="1.7"/>
    <x v="0"/>
    <x v="1"/>
    <n v="1"/>
    <n v="0"/>
    <n v="0"/>
    <x v="1"/>
    <x v="1"/>
    <x v="0"/>
  </r>
  <r>
    <x v="8"/>
    <x v="78"/>
    <x v="0"/>
    <x v="0"/>
    <x v="1"/>
    <n v="31"/>
    <n v="173.2"/>
    <n v="98"/>
    <n v="29.44"/>
    <n v="149.5"/>
    <n v="123"/>
    <n v="12.71"/>
    <n v="245.7"/>
    <n v="91"/>
    <n v="11.06"/>
    <n v="11.5"/>
    <n v="7"/>
    <n v="3.11"/>
    <x v="0"/>
    <x v="0"/>
    <n v="0"/>
    <n v="0"/>
    <n v="1"/>
    <x v="1"/>
    <x v="0"/>
    <x v="0"/>
  </r>
  <r>
    <x v="17"/>
    <x v="78"/>
    <x v="2"/>
    <x v="0"/>
    <x v="1"/>
    <n v="21"/>
    <n v="264.3"/>
    <n v="79"/>
    <n v="44.93"/>
    <n v="202.8"/>
    <n v="118"/>
    <n v="17.239999999999998"/>
    <n v="173.4"/>
    <n v="92"/>
    <n v="7.8"/>
    <n v="6.3"/>
    <n v="3"/>
    <n v="1.7"/>
    <x v="4"/>
    <x v="0"/>
    <n v="0"/>
    <n v="0"/>
    <n v="1"/>
    <x v="1"/>
    <x v="1"/>
    <x v="1"/>
  </r>
  <r>
    <x v="15"/>
    <x v="78"/>
    <x v="2"/>
    <x v="0"/>
    <x v="1"/>
    <n v="31"/>
    <n v="103.1"/>
    <n v="90"/>
    <n v="17.53"/>
    <n v="243"/>
    <n v="135"/>
    <n v="20.66"/>
    <n v="76.400000000000006"/>
    <n v="92"/>
    <n v="3.44"/>
    <n v="12.2"/>
    <n v="8"/>
    <n v="3.29"/>
    <x v="2"/>
    <x v="0"/>
    <n v="0"/>
    <n v="0"/>
    <n v="1"/>
    <x v="1"/>
    <x v="0"/>
    <x v="1"/>
  </r>
  <r>
    <x v="20"/>
    <x v="78"/>
    <x v="1"/>
    <x v="0"/>
    <x v="1"/>
    <n v="30"/>
    <n v="124.8"/>
    <n v="99"/>
    <n v="21.22"/>
    <n v="207.6"/>
    <n v="142"/>
    <n v="17.649999999999999"/>
    <n v="175"/>
    <n v="95"/>
    <n v="7.88"/>
    <n v="4.5999999999999996"/>
    <n v="3"/>
    <n v="1.24"/>
    <x v="0"/>
    <x v="0"/>
    <n v="0"/>
    <n v="0"/>
    <n v="1"/>
    <x v="1"/>
    <x v="1"/>
    <x v="1"/>
  </r>
  <r>
    <x v="28"/>
    <x v="78"/>
    <x v="1"/>
    <x v="0"/>
    <x v="1"/>
    <n v="27"/>
    <n v="192.3"/>
    <n v="125"/>
    <n v="32.69"/>
    <n v="147.30000000000001"/>
    <n v="108"/>
    <n v="12.52"/>
    <n v="215"/>
    <n v="97"/>
    <n v="9.67"/>
    <n v="7.8"/>
    <n v="4"/>
    <n v="2.11"/>
    <x v="0"/>
    <x v="0"/>
    <n v="0"/>
    <n v="0"/>
    <n v="1"/>
    <x v="1"/>
    <x v="1"/>
    <x v="0"/>
  </r>
  <r>
    <x v="6"/>
    <x v="78"/>
    <x v="0"/>
    <x v="0"/>
    <x v="0"/>
    <n v="0"/>
    <n v="157.5"/>
    <n v="90"/>
    <n v="26.78"/>
    <n v="223.8"/>
    <n v="83"/>
    <n v="19.02"/>
    <n v="241.1"/>
    <n v="98"/>
    <n v="10.85"/>
    <n v="12.2"/>
    <n v="4"/>
    <n v="3.29"/>
    <x v="0"/>
    <x v="0"/>
    <n v="0"/>
    <n v="0"/>
    <n v="0"/>
    <x v="1"/>
    <x v="0"/>
    <x v="1"/>
  </r>
  <r>
    <x v="3"/>
    <x v="78"/>
    <x v="0"/>
    <x v="0"/>
    <x v="1"/>
    <n v="30"/>
    <n v="148"/>
    <n v="96"/>
    <n v="25.16"/>
    <n v="149.6"/>
    <n v="128"/>
    <n v="12.72"/>
    <n v="220.3"/>
    <n v="99"/>
    <n v="9.91"/>
    <n v="9.6999999999999993"/>
    <n v="5"/>
    <n v="2.62"/>
    <x v="2"/>
    <x v="0"/>
    <n v="0"/>
    <n v="0"/>
    <n v="1"/>
    <x v="1"/>
    <x v="1"/>
    <x v="0"/>
  </r>
  <r>
    <x v="8"/>
    <x v="78"/>
    <x v="0"/>
    <x v="0"/>
    <x v="1"/>
    <n v="34"/>
    <n v="103.7"/>
    <n v="100"/>
    <n v="17.63"/>
    <n v="236.3"/>
    <n v="78"/>
    <n v="20.09"/>
    <n v="256.60000000000002"/>
    <n v="102"/>
    <n v="11.55"/>
    <n v="14.8"/>
    <n v="4"/>
    <n v="4"/>
    <x v="3"/>
    <x v="0"/>
    <n v="0"/>
    <n v="0"/>
    <n v="1"/>
    <x v="1"/>
    <x v="0"/>
    <x v="1"/>
  </r>
  <r>
    <x v="44"/>
    <x v="78"/>
    <x v="1"/>
    <x v="0"/>
    <x v="1"/>
    <n v="25"/>
    <n v="219"/>
    <n v="95"/>
    <n v="37.229999999999997"/>
    <n v="241.9"/>
    <n v="95"/>
    <n v="20.56"/>
    <n v="203.4"/>
    <n v="102"/>
    <n v="9.15"/>
    <n v="5.6"/>
    <n v="5"/>
    <n v="1.51"/>
    <x v="4"/>
    <x v="0"/>
    <n v="0"/>
    <n v="0"/>
    <n v="1"/>
    <x v="1"/>
    <x v="1"/>
    <x v="1"/>
  </r>
  <r>
    <x v="13"/>
    <x v="78"/>
    <x v="1"/>
    <x v="0"/>
    <x v="0"/>
    <n v="0"/>
    <n v="174.8"/>
    <n v="88"/>
    <n v="29.72"/>
    <n v="197"/>
    <n v="94"/>
    <n v="16.75"/>
    <n v="87"/>
    <n v="103"/>
    <n v="3.92"/>
    <n v="8.6"/>
    <n v="6"/>
    <n v="2.3199999999999998"/>
    <x v="2"/>
    <x v="0"/>
    <n v="0"/>
    <n v="0"/>
    <n v="0"/>
    <x v="1"/>
    <x v="1"/>
    <x v="0"/>
  </r>
  <r>
    <x v="48"/>
    <x v="78"/>
    <x v="1"/>
    <x v="0"/>
    <x v="0"/>
    <n v="0"/>
    <n v="205.7"/>
    <n v="123"/>
    <n v="34.97"/>
    <n v="214.5"/>
    <n v="108"/>
    <n v="18.23"/>
    <n v="226.1"/>
    <n v="106"/>
    <n v="10.17"/>
    <n v="6.7"/>
    <n v="18"/>
    <n v="1.81"/>
    <x v="0"/>
    <x v="0"/>
    <n v="0"/>
    <n v="0"/>
    <n v="0"/>
    <x v="1"/>
    <x v="1"/>
    <x v="1"/>
  </r>
  <r>
    <x v="30"/>
    <x v="78"/>
    <x v="2"/>
    <x v="0"/>
    <x v="0"/>
    <n v="0"/>
    <n v="147"/>
    <n v="72"/>
    <n v="24.99"/>
    <n v="165.7"/>
    <n v="102"/>
    <n v="14.08"/>
    <n v="243.2"/>
    <n v="107"/>
    <n v="10.94"/>
    <n v="8.4"/>
    <n v="9"/>
    <n v="2.27"/>
    <x v="0"/>
    <x v="0"/>
    <n v="0"/>
    <n v="0"/>
    <n v="0"/>
    <x v="1"/>
    <x v="1"/>
    <x v="0"/>
  </r>
  <r>
    <x v="15"/>
    <x v="78"/>
    <x v="0"/>
    <x v="0"/>
    <x v="1"/>
    <n v="17"/>
    <n v="236.7"/>
    <n v="95"/>
    <n v="40.24"/>
    <n v="263.5"/>
    <n v="56"/>
    <n v="22.4"/>
    <n v="259.60000000000002"/>
    <n v="107"/>
    <n v="11.68"/>
    <n v="12"/>
    <n v="4"/>
    <n v="3.24"/>
    <x v="0"/>
    <x v="0"/>
    <n v="0"/>
    <n v="0"/>
    <n v="1"/>
    <x v="1"/>
    <x v="0"/>
    <x v="1"/>
  </r>
  <r>
    <x v="8"/>
    <x v="78"/>
    <x v="0"/>
    <x v="0"/>
    <x v="0"/>
    <n v="0"/>
    <n v="66.7"/>
    <n v="124"/>
    <n v="11.34"/>
    <n v="204"/>
    <n v="91"/>
    <n v="17.34"/>
    <n v="254.7"/>
    <n v="110"/>
    <n v="11.46"/>
    <n v="15.1"/>
    <n v="2"/>
    <n v="4.08"/>
    <x v="0"/>
    <x v="0"/>
    <n v="0"/>
    <n v="0"/>
    <n v="0"/>
    <x v="1"/>
    <x v="0"/>
    <x v="1"/>
  </r>
  <r>
    <x v="19"/>
    <x v="78"/>
    <x v="0"/>
    <x v="0"/>
    <x v="0"/>
    <n v="0"/>
    <n v="236.8"/>
    <n v="135"/>
    <n v="40.26"/>
    <n v="186.4"/>
    <n v="87"/>
    <n v="15.84"/>
    <n v="126.9"/>
    <n v="112"/>
    <n v="5.71"/>
    <n v="10.4"/>
    <n v="5"/>
    <n v="2.81"/>
    <x v="3"/>
    <x v="0"/>
    <n v="0"/>
    <n v="0"/>
    <n v="0"/>
    <x v="1"/>
    <x v="0"/>
    <x v="0"/>
  </r>
  <r>
    <x v="6"/>
    <x v="78"/>
    <x v="0"/>
    <x v="0"/>
    <x v="1"/>
    <n v="17"/>
    <n v="167.9"/>
    <n v="114"/>
    <n v="28.54"/>
    <n v="243.7"/>
    <n v="93"/>
    <n v="20.71"/>
    <n v="211.9"/>
    <n v="114"/>
    <n v="9.5399999999999991"/>
    <n v="9.1"/>
    <n v="2"/>
    <n v="2.46"/>
    <x v="0"/>
    <x v="0"/>
    <n v="0"/>
    <n v="0"/>
    <n v="1"/>
    <x v="1"/>
    <x v="1"/>
    <x v="1"/>
  </r>
  <r>
    <x v="6"/>
    <x v="78"/>
    <x v="0"/>
    <x v="0"/>
    <x v="1"/>
    <n v="12"/>
    <n v="62.4"/>
    <n v="119"/>
    <n v="10.61"/>
    <n v="237.6"/>
    <n v="96"/>
    <n v="20.2"/>
    <n v="193.4"/>
    <n v="116"/>
    <n v="8.6999999999999993"/>
    <n v="7.8"/>
    <n v="2"/>
    <n v="2.11"/>
    <x v="1"/>
    <x v="0"/>
    <n v="0"/>
    <n v="0"/>
    <n v="1"/>
    <x v="1"/>
    <x v="1"/>
    <x v="1"/>
  </r>
  <r>
    <x v="34"/>
    <x v="78"/>
    <x v="1"/>
    <x v="0"/>
    <x v="1"/>
    <n v="32"/>
    <n v="50.6"/>
    <n v="62"/>
    <n v="8.6"/>
    <n v="201.4"/>
    <n v="87"/>
    <n v="17.12"/>
    <n v="146.80000000000001"/>
    <n v="121"/>
    <n v="6.61"/>
    <n v="4.2"/>
    <n v="4"/>
    <n v="1.1299999999999999"/>
    <x v="3"/>
    <x v="0"/>
    <n v="0"/>
    <n v="0"/>
    <n v="1"/>
    <x v="1"/>
    <x v="1"/>
    <x v="1"/>
  </r>
  <r>
    <x v="38"/>
    <x v="78"/>
    <x v="2"/>
    <x v="1"/>
    <x v="0"/>
    <n v="0"/>
    <n v="300.39999999999998"/>
    <n v="113"/>
    <n v="51.07"/>
    <n v="210.8"/>
    <n v="93"/>
    <n v="17.920000000000002"/>
    <n v="173.4"/>
    <n v="121"/>
    <n v="7.8"/>
    <n v="11.9"/>
    <n v="3"/>
    <n v="3.21"/>
    <x v="3"/>
    <x v="1"/>
    <n v="1"/>
    <n v="1"/>
    <n v="0"/>
    <x v="1"/>
    <x v="0"/>
    <x v="1"/>
  </r>
  <r>
    <x v="15"/>
    <x v="78"/>
    <x v="0"/>
    <x v="0"/>
    <x v="0"/>
    <n v="0"/>
    <n v="213.4"/>
    <n v="107"/>
    <n v="36.28"/>
    <n v="176.2"/>
    <n v="82"/>
    <n v="14.98"/>
    <n v="180.1"/>
    <n v="125"/>
    <n v="8.1"/>
    <n v="7.9"/>
    <n v="4"/>
    <n v="2.13"/>
    <x v="1"/>
    <x v="0"/>
    <n v="0"/>
    <n v="0"/>
    <n v="0"/>
    <x v="1"/>
    <x v="1"/>
    <x v="0"/>
  </r>
  <r>
    <x v="1"/>
    <x v="78"/>
    <x v="0"/>
    <x v="0"/>
    <x v="0"/>
    <n v="0"/>
    <n v="134.69999999999999"/>
    <n v="98"/>
    <n v="22.9"/>
    <n v="189.7"/>
    <n v="68"/>
    <n v="16.12"/>
    <n v="221.4"/>
    <n v="128"/>
    <n v="9.9600000000000009"/>
    <n v="11.8"/>
    <n v="5"/>
    <n v="3.19"/>
    <x v="3"/>
    <x v="0"/>
    <n v="0"/>
    <n v="0"/>
    <n v="0"/>
    <x v="1"/>
    <x v="0"/>
    <x v="0"/>
  </r>
  <r>
    <x v="39"/>
    <x v="78"/>
    <x v="0"/>
    <x v="0"/>
    <x v="0"/>
    <n v="0"/>
    <n v="144"/>
    <n v="90"/>
    <n v="24.48"/>
    <n v="135.80000000000001"/>
    <n v="91"/>
    <n v="11.54"/>
    <n v="212.4"/>
    <n v="129"/>
    <n v="9.56"/>
    <n v="13"/>
    <n v="4"/>
    <n v="3.51"/>
    <x v="0"/>
    <x v="0"/>
    <n v="0"/>
    <n v="0"/>
    <n v="0"/>
    <x v="1"/>
    <x v="0"/>
    <x v="0"/>
  </r>
  <r>
    <x v="4"/>
    <x v="78"/>
    <x v="0"/>
    <x v="0"/>
    <x v="0"/>
    <n v="0"/>
    <n v="187.3"/>
    <n v="108"/>
    <n v="31.84"/>
    <n v="177.1"/>
    <n v="72"/>
    <n v="15.05"/>
    <n v="269.2"/>
    <n v="135"/>
    <n v="12.11"/>
    <n v="9.5"/>
    <n v="3"/>
    <n v="2.57"/>
    <x v="2"/>
    <x v="0"/>
    <n v="0"/>
    <n v="0"/>
    <n v="0"/>
    <x v="1"/>
    <x v="1"/>
    <x v="0"/>
  </r>
  <r>
    <x v="42"/>
    <x v="78"/>
    <x v="2"/>
    <x v="0"/>
    <x v="0"/>
    <n v="0"/>
    <n v="130.19999999999999"/>
    <n v="119"/>
    <n v="22.13"/>
    <n v="290.89999999999998"/>
    <n v="121"/>
    <n v="24.73"/>
    <n v="194.8"/>
    <n v="140"/>
    <n v="8.77"/>
    <n v="14"/>
    <n v="6"/>
    <n v="3.78"/>
    <x v="2"/>
    <x v="0"/>
    <n v="0"/>
    <n v="0"/>
    <n v="0"/>
    <x v="1"/>
    <x v="0"/>
    <x v="1"/>
  </r>
  <r>
    <x v="36"/>
    <x v="78"/>
    <x v="0"/>
    <x v="0"/>
    <x v="0"/>
    <n v="0"/>
    <n v="177.9"/>
    <n v="83"/>
    <n v="30.24"/>
    <n v="167.3"/>
    <n v="84"/>
    <n v="14.22"/>
    <n v="223.7"/>
    <n v="142"/>
    <n v="10.07"/>
    <n v="15.2"/>
    <n v="8"/>
    <n v="4.0999999999999996"/>
    <x v="1"/>
    <x v="0"/>
    <n v="0"/>
    <n v="0"/>
    <n v="0"/>
    <x v="1"/>
    <x v="0"/>
    <x v="0"/>
  </r>
  <r>
    <x v="38"/>
    <x v="78"/>
    <x v="0"/>
    <x v="0"/>
    <x v="0"/>
    <n v="0"/>
    <n v="213.6"/>
    <n v="110"/>
    <n v="36.31"/>
    <n v="234.9"/>
    <n v="121"/>
    <n v="19.97"/>
    <n v="229.6"/>
    <n v="157"/>
    <n v="10.33"/>
    <n v="8.8000000000000007"/>
    <n v="3"/>
    <n v="2.38"/>
    <x v="3"/>
    <x v="0"/>
    <n v="0"/>
    <n v="0"/>
    <n v="0"/>
    <x v="1"/>
    <x v="1"/>
    <x v="1"/>
  </r>
  <r>
    <x v="14"/>
    <x v="79"/>
    <x v="0"/>
    <x v="0"/>
    <x v="0"/>
    <n v="0"/>
    <n v="124.3"/>
    <n v="100"/>
    <n v="21.13"/>
    <n v="173"/>
    <n v="107"/>
    <n v="14.71"/>
    <n v="253.2"/>
    <n v="62"/>
    <n v="11.39"/>
    <n v="7.9"/>
    <n v="9"/>
    <n v="2.13"/>
    <x v="0"/>
    <x v="0"/>
    <n v="0"/>
    <n v="0"/>
    <n v="0"/>
    <x v="1"/>
    <x v="1"/>
    <x v="0"/>
  </r>
  <r>
    <x v="47"/>
    <x v="79"/>
    <x v="0"/>
    <x v="0"/>
    <x v="0"/>
    <n v="0"/>
    <n v="127.8"/>
    <n v="67"/>
    <n v="21.73"/>
    <n v="181.6"/>
    <n v="112"/>
    <n v="15.44"/>
    <n v="197.3"/>
    <n v="63"/>
    <n v="8.8800000000000008"/>
    <n v="15.9"/>
    <n v="2"/>
    <n v="4.29"/>
    <x v="3"/>
    <x v="0"/>
    <n v="0"/>
    <n v="0"/>
    <n v="0"/>
    <x v="1"/>
    <x v="0"/>
    <x v="0"/>
  </r>
  <r>
    <x v="5"/>
    <x v="79"/>
    <x v="2"/>
    <x v="0"/>
    <x v="0"/>
    <n v="0"/>
    <n v="203.7"/>
    <n v="92"/>
    <n v="34.630000000000003"/>
    <n v="216.4"/>
    <n v="97"/>
    <n v="18.39"/>
    <n v="154.19999999999999"/>
    <n v="66"/>
    <n v="6.94"/>
    <n v="7.6"/>
    <n v="5"/>
    <n v="2.0499999999999998"/>
    <x v="3"/>
    <x v="0"/>
    <n v="0"/>
    <n v="0"/>
    <n v="0"/>
    <x v="1"/>
    <x v="1"/>
    <x v="1"/>
  </r>
  <r>
    <x v="7"/>
    <x v="79"/>
    <x v="2"/>
    <x v="0"/>
    <x v="0"/>
    <n v="0"/>
    <n v="101.1"/>
    <n v="121"/>
    <n v="17.190000000000001"/>
    <n v="263.2"/>
    <n v="110"/>
    <n v="22.37"/>
    <n v="137.69999999999999"/>
    <n v="74"/>
    <n v="6.2"/>
    <n v="7.3"/>
    <n v="5"/>
    <n v="1.97"/>
    <x v="1"/>
    <x v="0"/>
    <n v="0"/>
    <n v="0"/>
    <n v="0"/>
    <x v="1"/>
    <x v="1"/>
    <x v="1"/>
  </r>
  <r>
    <x v="26"/>
    <x v="79"/>
    <x v="0"/>
    <x v="0"/>
    <x v="0"/>
    <n v="0"/>
    <n v="135.1"/>
    <n v="92"/>
    <n v="22.97"/>
    <n v="185"/>
    <n v="103"/>
    <n v="15.73"/>
    <n v="147.1"/>
    <n v="74"/>
    <n v="6.62"/>
    <n v="14.7"/>
    <n v="5"/>
    <n v="3.97"/>
    <x v="2"/>
    <x v="0"/>
    <n v="0"/>
    <n v="0"/>
    <n v="0"/>
    <x v="1"/>
    <x v="0"/>
    <x v="0"/>
  </r>
  <r>
    <x v="39"/>
    <x v="79"/>
    <x v="2"/>
    <x v="0"/>
    <x v="1"/>
    <n v="22"/>
    <n v="196.4"/>
    <n v="115"/>
    <n v="33.39"/>
    <n v="150.30000000000001"/>
    <n v="109"/>
    <n v="12.78"/>
    <n v="176.2"/>
    <n v="75"/>
    <n v="7.93"/>
    <n v="9.3000000000000007"/>
    <n v="1"/>
    <n v="2.5099999999999998"/>
    <x v="1"/>
    <x v="0"/>
    <n v="0"/>
    <n v="0"/>
    <n v="1"/>
    <x v="1"/>
    <x v="1"/>
    <x v="0"/>
  </r>
  <r>
    <x v="23"/>
    <x v="79"/>
    <x v="0"/>
    <x v="0"/>
    <x v="0"/>
    <n v="0"/>
    <n v="198.1"/>
    <n v="160"/>
    <n v="33.68"/>
    <n v="156.69999999999999"/>
    <n v="87"/>
    <n v="13.32"/>
    <n v="182.1"/>
    <n v="76"/>
    <n v="8.19"/>
    <n v="9.3000000000000007"/>
    <n v="3"/>
    <n v="2.5099999999999998"/>
    <x v="2"/>
    <x v="0"/>
    <n v="0"/>
    <n v="0"/>
    <n v="0"/>
    <x v="1"/>
    <x v="1"/>
    <x v="0"/>
  </r>
  <r>
    <x v="2"/>
    <x v="79"/>
    <x v="0"/>
    <x v="1"/>
    <x v="0"/>
    <n v="0"/>
    <n v="276.5"/>
    <n v="122"/>
    <n v="47.01"/>
    <n v="195.6"/>
    <n v="79"/>
    <n v="16.63"/>
    <n v="210.3"/>
    <n v="78"/>
    <n v="9.4600000000000009"/>
    <n v="7.2"/>
    <n v="3"/>
    <n v="1.94"/>
    <x v="0"/>
    <x v="1"/>
    <n v="1"/>
    <n v="1"/>
    <n v="0"/>
    <x v="1"/>
    <x v="1"/>
    <x v="0"/>
  </r>
  <r>
    <x v="44"/>
    <x v="79"/>
    <x v="1"/>
    <x v="0"/>
    <x v="0"/>
    <n v="0"/>
    <n v="51.5"/>
    <n v="90"/>
    <n v="8.76"/>
    <n v="164"/>
    <n v="98"/>
    <n v="13.94"/>
    <n v="169.4"/>
    <n v="80"/>
    <n v="7.62"/>
    <n v="9.5"/>
    <n v="4"/>
    <n v="2.57"/>
    <x v="2"/>
    <x v="0"/>
    <n v="0"/>
    <n v="0"/>
    <n v="0"/>
    <x v="1"/>
    <x v="1"/>
    <x v="0"/>
  </r>
  <r>
    <x v="4"/>
    <x v="79"/>
    <x v="2"/>
    <x v="0"/>
    <x v="0"/>
    <n v="0"/>
    <n v="206.3"/>
    <n v="97"/>
    <n v="35.07"/>
    <n v="154.9"/>
    <n v="98"/>
    <n v="13.17"/>
    <n v="263.60000000000002"/>
    <n v="82"/>
    <n v="11.86"/>
    <n v="12.4"/>
    <n v="12"/>
    <n v="3.35"/>
    <x v="1"/>
    <x v="0"/>
    <n v="0"/>
    <n v="0"/>
    <n v="0"/>
    <x v="1"/>
    <x v="0"/>
    <x v="0"/>
  </r>
  <r>
    <x v="16"/>
    <x v="79"/>
    <x v="1"/>
    <x v="1"/>
    <x v="1"/>
    <n v="15"/>
    <n v="159.30000000000001"/>
    <n v="110"/>
    <n v="27.08"/>
    <n v="170.6"/>
    <n v="120"/>
    <n v="14.5"/>
    <n v="141.19999999999999"/>
    <n v="82"/>
    <n v="6.35"/>
    <n v="11.9"/>
    <n v="5"/>
    <n v="3.21"/>
    <x v="0"/>
    <x v="0"/>
    <n v="0"/>
    <n v="1"/>
    <n v="1"/>
    <x v="1"/>
    <x v="0"/>
    <x v="0"/>
  </r>
  <r>
    <x v="38"/>
    <x v="79"/>
    <x v="1"/>
    <x v="0"/>
    <x v="1"/>
    <n v="31"/>
    <n v="166.4"/>
    <n v="92"/>
    <n v="28.29"/>
    <n v="238.3"/>
    <n v="74"/>
    <n v="20.260000000000002"/>
    <n v="150.69999999999999"/>
    <n v="84"/>
    <n v="6.78"/>
    <n v="10.7"/>
    <n v="4"/>
    <n v="2.89"/>
    <x v="4"/>
    <x v="0"/>
    <n v="0"/>
    <n v="0"/>
    <n v="1"/>
    <x v="1"/>
    <x v="0"/>
    <x v="1"/>
  </r>
  <r>
    <x v="6"/>
    <x v="79"/>
    <x v="1"/>
    <x v="0"/>
    <x v="1"/>
    <n v="22"/>
    <n v="182.8"/>
    <n v="142"/>
    <n v="31.08"/>
    <n v="229.3"/>
    <n v="111"/>
    <n v="19.489999999999998"/>
    <n v="313.8"/>
    <n v="85"/>
    <n v="14.12"/>
    <n v="11.3"/>
    <n v="2"/>
    <n v="3.05"/>
    <x v="0"/>
    <x v="0"/>
    <n v="0"/>
    <n v="0"/>
    <n v="1"/>
    <x v="1"/>
    <x v="0"/>
    <x v="1"/>
  </r>
  <r>
    <x v="31"/>
    <x v="79"/>
    <x v="1"/>
    <x v="0"/>
    <x v="0"/>
    <n v="0"/>
    <n v="118.1"/>
    <n v="90"/>
    <n v="20.079999999999998"/>
    <n v="144.30000000000001"/>
    <n v="77"/>
    <n v="12.27"/>
    <n v="225.1"/>
    <n v="86"/>
    <n v="10.130000000000001"/>
    <n v="8.1999999999999993"/>
    <n v="6"/>
    <n v="2.21"/>
    <x v="0"/>
    <x v="0"/>
    <n v="0"/>
    <n v="0"/>
    <n v="0"/>
    <x v="1"/>
    <x v="1"/>
    <x v="0"/>
  </r>
  <r>
    <x v="28"/>
    <x v="79"/>
    <x v="1"/>
    <x v="0"/>
    <x v="0"/>
    <n v="0"/>
    <n v="148.6"/>
    <n v="106"/>
    <n v="25.26"/>
    <n v="210.8"/>
    <n v="65"/>
    <n v="17.920000000000002"/>
    <n v="203.7"/>
    <n v="86"/>
    <n v="9.17"/>
    <n v="10"/>
    <n v="2"/>
    <n v="2.7"/>
    <x v="3"/>
    <x v="0"/>
    <n v="0"/>
    <n v="0"/>
    <n v="0"/>
    <x v="1"/>
    <x v="1"/>
    <x v="1"/>
  </r>
  <r>
    <x v="34"/>
    <x v="79"/>
    <x v="0"/>
    <x v="0"/>
    <x v="0"/>
    <n v="0"/>
    <n v="105.8"/>
    <n v="110"/>
    <n v="17.989999999999998"/>
    <n v="43.9"/>
    <n v="88"/>
    <n v="3.73"/>
    <n v="189.6"/>
    <n v="87"/>
    <n v="8.5299999999999994"/>
    <n v="13.1"/>
    <n v="5"/>
    <n v="3.54"/>
    <x v="1"/>
    <x v="0"/>
    <n v="0"/>
    <n v="0"/>
    <n v="0"/>
    <x v="1"/>
    <x v="0"/>
    <x v="0"/>
  </r>
  <r>
    <x v="15"/>
    <x v="79"/>
    <x v="2"/>
    <x v="1"/>
    <x v="0"/>
    <n v="0"/>
    <n v="275.39999999999998"/>
    <n v="89"/>
    <n v="46.82"/>
    <n v="186.7"/>
    <n v="66"/>
    <n v="15.87"/>
    <n v="201.3"/>
    <n v="87"/>
    <n v="9.06"/>
    <n v="9.4"/>
    <n v="2"/>
    <n v="2.54"/>
    <x v="1"/>
    <x v="1"/>
    <n v="1"/>
    <n v="1"/>
    <n v="0"/>
    <x v="1"/>
    <x v="1"/>
    <x v="0"/>
  </r>
  <r>
    <x v="50"/>
    <x v="79"/>
    <x v="0"/>
    <x v="0"/>
    <x v="0"/>
    <n v="0"/>
    <n v="160.6"/>
    <n v="103"/>
    <n v="27.3"/>
    <n v="237"/>
    <n v="109"/>
    <n v="20.149999999999999"/>
    <n v="245.1"/>
    <n v="88"/>
    <n v="11.03"/>
    <n v="10.7"/>
    <n v="1"/>
    <n v="2.89"/>
    <x v="0"/>
    <x v="0"/>
    <n v="0"/>
    <n v="0"/>
    <n v="0"/>
    <x v="1"/>
    <x v="0"/>
    <x v="1"/>
  </r>
  <r>
    <x v="31"/>
    <x v="79"/>
    <x v="0"/>
    <x v="0"/>
    <x v="0"/>
    <n v="0"/>
    <n v="195.6"/>
    <n v="111"/>
    <n v="33.25"/>
    <n v="221.5"/>
    <n v="122"/>
    <n v="18.829999999999998"/>
    <n v="182"/>
    <n v="89"/>
    <n v="8.19"/>
    <n v="10.8"/>
    <n v="1"/>
    <n v="2.92"/>
    <x v="0"/>
    <x v="0"/>
    <n v="0"/>
    <n v="0"/>
    <n v="0"/>
    <x v="1"/>
    <x v="0"/>
    <x v="1"/>
  </r>
  <r>
    <x v="14"/>
    <x v="79"/>
    <x v="0"/>
    <x v="0"/>
    <x v="1"/>
    <n v="34"/>
    <n v="243.4"/>
    <n v="96"/>
    <n v="41.38"/>
    <n v="102.3"/>
    <n v="115"/>
    <n v="8.6999999999999993"/>
    <n v="217.8"/>
    <n v="95"/>
    <n v="9.8000000000000007"/>
    <n v="12.2"/>
    <n v="3"/>
    <n v="3.29"/>
    <x v="0"/>
    <x v="0"/>
    <n v="0"/>
    <n v="0"/>
    <n v="1"/>
    <x v="1"/>
    <x v="0"/>
    <x v="0"/>
  </r>
  <r>
    <x v="12"/>
    <x v="79"/>
    <x v="0"/>
    <x v="0"/>
    <x v="0"/>
    <n v="0"/>
    <n v="195.1"/>
    <n v="65"/>
    <n v="33.17"/>
    <n v="214"/>
    <n v="80"/>
    <n v="18.190000000000001"/>
    <n v="124.4"/>
    <n v="96"/>
    <n v="5.6"/>
    <n v="9.1999999999999993"/>
    <n v="6"/>
    <n v="2.48"/>
    <x v="3"/>
    <x v="0"/>
    <n v="0"/>
    <n v="0"/>
    <n v="0"/>
    <x v="1"/>
    <x v="1"/>
    <x v="1"/>
  </r>
  <r>
    <x v="40"/>
    <x v="79"/>
    <x v="0"/>
    <x v="0"/>
    <x v="0"/>
    <n v="0"/>
    <n v="197.6"/>
    <n v="83"/>
    <n v="33.590000000000003"/>
    <n v="164.5"/>
    <n v="86"/>
    <n v="13.98"/>
    <n v="94"/>
    <n v="98"/>
    <n v="4.2300000000000004"/>
    <n v="6.4"/>
    <n v="6"/>
    <n v="1.73"/>
    <x v="0"/>
    <x v="0"/>
    <n v="0"/>
    <n v="0"/>
    <n v="0"/>
    <x v="1"/>
    <x v="1"/>
    <x v="0"/>
  </r>
  <r>
    <x v="24"/>
    <x v="79"/>
    <x v="0"/>
    <x v="0"/>
    <x v="0"/>
    <n v="0"/>
    <n v="194.8"/>
    <n v="116"/>
    <n v="33.119999999999997"/>
    <n v="209.9"/>
    <n v="93"/>
    <n v="17.84"/>
    <n v="194.1"/>
    <n v="100"/>
    <n v="8.73"/>
    <n v="12.8"/>
    <n v="3"/>
    <n v="3.46"/>
    <x v="1"/>
    <x v="0"/>
    <n v="0"/>
    <n v="0"/>
    <n v="0"/>
    <x v="1"/>
    <x v="0"/>
    <x v="1"/>
  </r>
  <r>
    <x v="10"/>
    <x v="79"/>
    <x v="0"/>
    <x v="0"/>
    <x v="1"/>
    <n v="38"/>
    <n v="236.6"/>
    <n v="69"/>
    <n v="40.22"/>
    <n v="197.5"/>
    <n v="68"/>
    <n v="16.79"/>
    <n v="209.5"/>
    <n v="102"/>
    <n v="9.43"/>
    <n v="9.5"/>
    <n v="10"/>
    <n v="2.57"/>
    <x v="3"/>
    <x v="0"/>
    <n v="0"/>
    <n v="0"/>
    <n v="1"/>
    <x v="1"/>
    <x v="1"/>
    <x v="0"/>
  </r>
  <r>
    <x v="20"/>
    <x v="79"/>
    <x v="2"/>
    <x v="0"/>
    <x v="0"/>
    <n v="0"/>
    <n v="213.3"/>
    <n v="124"/>
    <n v="36.26"/>
    <n v="189.6"/>
    <n v="86"/>
    <n v="16.12"/>
    <n v="193.7"/>
    <n v="107"/>
    <n v="8.7200000000000006"/>
    <n v="12.1"/>
    <n v="2"/>
    <n v="3.27"/>
    <x v="0"/>
    <x v="0"/>
    <n v="0"/>
    <n v="0"/>
    <n v="0"/>
    <x v="1"/>
    <x v="0"/>
    <x v="0"/>
  </r>
  <r>
    <x v="22"/>
    <x v="79"/>
    <x v="0"/>
    <x v="0"/>
    <x v="0"/>
    <n v="0"/>
    <n v="197.5"/>
    <n v="114"/>
    <n v="33.58"/>
    <n v="206.9"/>
    <n v="119"/>
    <n v="17.59"/>
    <n v="163.6"/>
    <n v="109"/>
    <n v="7.36"/>
    <n v="11.3"/>
    <n v="4"/>
    <n v="3.05"/>
    <x v="0"/>
    <x v="0"/>
    <n v="0"/>
    <n v="0"/>
    <n v="0"/>
    <x v="1"/>
    <x v="0"/>
    <x v="1"/>
  </r>
  <r>
    <x v="29"/>
    <x v="79"/>
    <x v="2"/>
    <x v="0"/>
    <x v="0"/>
    <n v="0"/>
    <n v="157"/>
    <n v="101"/>
    <n v="26.69"/>
    <n v="208.8"/>
    <n v="127"/>
    <n v="17.75"/>
    <n v="113.3"/>
    <n v="109"/>
    <n v="5.0999999999999996"/>
    <n v="16.2"/>
    <n v="2"/>
    <n v="4.37"/>
    <x v="3"/>
    <x v="0"/>
    <n v="0"/>
    <n v="0"/>
    <n v="0"/>
    <x v="1"/>
    <x v="0"/>
    <x v="1"/>
  </r>
  <r>
    <x v="35"/>
    <x v="79"/>
    <x v="1"/>
    <x v="0"/>
    <x v="0"/>
    <n v="0"/>
    <n v="142.9"/>
    <n v="70"/>
    <n v="24.29"/>
    <n v="221.6"/>
    <n v="83"/>
    <n v="18.84"/>
    <n v="121.4"/>
    <n v="111"/>
    <n v="5.46"/>
    <n v="15.2"/>
    <n v="4"/>
    <n v="4.0999999999999996"/>
    <x v="0"/>
    <x v="0"/>
    <n v="0"/>
    <n v="0"/>
    <n v="0"/>
    <x v="1"/>
    <x v="0"/>
    <x v="1"/>
  </r>
  <r>
    <x v="3"/>
    <x v="79"/>
    <x v="2"/>
    <x v="0"/>
    <x v="0"/>
    <n v="0"/>
    <n v="202.4"/>
    <n v="118"/>
    <n v="34.409999999999997"/>
    <n v="260.2"/>
    <n v="67"/>
    <n v="22.12"/>
    <n v="177.4"/>
    <n v="112"/>
    <n v="7.98"/>
    <n v="9.1999999999999993"/>
    <n v="5"/>
    <n v="2.48"/>
    <x v="2"/>
    <x v="0"/>
    <n v="0"/>
    <n v="0"/>
    <n v="0"/>
    <x v="1"/>
    <x v="1"/>
    <x v="1"/>
  </r>
  <r>
    <x v="23"/>
    <x v="79"/>
    <x v="2"/>
    <x v="1"/>
    <x v="1"/>
    <n v="30"/>
    <n v="184.2"/>
    <n v="132"/>
    <n v="31.31"/>
    <n v="167.5"/>
    <n v="109"/>
    <n v="14.24"/>
    <n v="212.8"/>
    <n v="114"/>
    <n v="9.58"/>
    <n v="10"/>
    <n v="10"/>
    <n v="2.7"/>
    <x v="1"/>
    <x v="0"/>
    <n v="0"/>
    <n v="1"/>
    <n v="1"/>
    <x v="1"/>
    <x v="1"/>
    <x v="0"/>
  </r>
  <r>
    <x v="46"/>
    <x v="79"/>
    <x v="0"/>
    <x v="1"/>
    <x v="0"/>
    <n v="0"/>
    <n v="189.1"/>
    <n v="122"/>
    <n v="32.15"/>
    <n v="223.2"/>
    <n v="92"/>
    <n v="18.97"/>
    <n v="269"/>
    <n v="116"/>
    <n v="12.11"/>
    <n v="13.9"/>
    <n v="3"/>
    <n v="3.75"/>
    <x v="3"/>
    <x v="1"/>
    <n v="1"/>
    <n v="1"/>
    <n v="0"/>
    <x v="1"/>
    <x v="0"/>
    <x v="1"/>
  </r>
  <r>
    <x v="19"/>
    <x v="79"/>
    <x v="1"/>
    <x v="0"/>
    <x v="0"/>
    <n v="0"/>
    <n v="209.9"/>
    <n v="74"/>
    <n v="35.68"/>
    <n v="195.1"/>
    <n v="77"/>
    <n v="16.579999999999998"/>
    <n v="208.2"/>
    <n v="119"/>
    <n v="9.3699999999999992"/>
    <n v="8.8000000000000007"/>
    <n v="4"/>
    <n v="2.38"/>
    <x v="3"/>
    <x v="0"/>
    <n v="0"/>
    <n v="0"/>
    <n v="0"/>
    <x v="1"/>
    <x v="1"/>
    <x v="0"/>
  </r>
  <r>
    <x v="12"/>
    <x v="79"/>
    <x v="0"/>
    <x v="0"/>
    <x v="1"/>
    <n v="33"/>
    <n v="189.4"/>
    <n v="109"/>
    <n v="32.200000000000003"/>
    <n v="148.69999999999999"/>
    <n v="68"/>
    <n v="12.64"/>
    <n v="208.9"/>
    <n v="119"/>
    <n v="9.4"/>
    <n v="11.2"/>
    <n v="4"/>
    <n v="3.02"/>
    <x v="0"/>
    <x v="1"/>
    <n v="1"/>
    <n v="0"/>
    <n v="1"/>
    <x v="1"/>
    <x v="0"/>
    <x v="0"/>
  </r>
  <r>
    <x v="26"/>
    <x v="79"/>
    <x v="0"/>
    <x v="0"/>
    <x v="0"/>
    <n v="0"/>
    <n v="209.9"/>
    <n v="109"/>
    <n v="35.68"/>
    <n v="226.1"/>
    <n v="56"/>
    <n v="19.22"/>
    <n v="154.19999999999999"/>
    <n v="121"/>
    <n v="6.94"/>
    <n v="9"/>
    <n v="5"/>
    <n v="2.4300000000000002"/>
    <x v="0"/>
    <x v="0"/>
    <n v="0"/>
    <n v="0"/>
    <n v="0"/>
    <x v="1"/>
    <x v="1"/>
    <x v="1"/>
  </r>
  <r>
    <x v="38"/>
    <x v="79"/>
    <x v="1"/>
    <x v="0"/>
    <x v="0"/>
    <n v="0"/>
    <n v="322.3"/>
    <n v="113"/>
    <n v="54.79"/>
    <n v="222"/>
    <n v="95"/>
    <n v="18.87"/>
    <n v="162.80000000000001"/>
    <n v="123"/>
    <n v="7.33"/>
    <n v="6.7"/>
    <n v="8"/>
    <n v="1.81"/>
    <x v="1"/>
    <x v="1"/>
    <n v="1"/>
    <n v="0"/>
    <n v="0"/>
    <x v="1"/>
    <x v="1"/>
    <x v="1"/>
  </r>
  <r>
    <x v="18"/>
    <x v="79"/>
    <x v="0"/>
    <x v="0"/>
    <x v="0"/>
    <n v="0"/>
    <n v="106.5"/>
    <n v="116"/>
    <n v="18.11"/>
    <n v="104.8"/>
    <n v="67"/>
    <n v="8.91"/>
    <n v="183.2"/>
    <n v="124"/>
    <n v="8.24"/>
    <n v="8.1999999999999993"/>
    <n v="5"/>
    <n v="2.21"/>
    <x v="0"/>
    <x v="0"/>
    <n v="0"/>
    <n v="0"/>
    <n v="0"/>
    <x v="1"/>
    <x v="1"/>
    <x v="0"/>
  </r>
  <r>
    <x v="46"/>
    <x v="79"/>
    <x v="1"/>
    <x v="0"/>
    <x v="0"/>
    <n v="0"/>
    <n v="196"/>
    <n v="75"/>
    <n v="33.32"/>
    <n v="237.8"/>
    <n v="112"/>
    <n v="20.21"/>
    <n v="220.1"/>
    <n v="127"/>
    <n v="9.9"/>
    <n v="13.9"/>
    <n v="5"/>
    <n v="3.75"/>
    <x v="0"/>
    <x v="0"/>
    <n v="0"/>
    <n v="0"/>
    <n v="0"/>
    <x v="1"/>
    <x v="0"/>
    <x v="1"/>
  </r>
  <r>
    <x v="10"/>
    <x v="79"/>
    <x v="0"/>
    <x v="0"/>
    <x v="0"/>
    <n v="0"/>
    <n v="151.5"/>
    <n v="89"/>
    <n v="25.76"/>
    <n v="131.69999999999999"/>
    <n v="78"/>
    <n v="11.19"/>
    <n v="235.3"/>
    <n v="131"/>
    <n v="10.59"/>
    <n v="11.8"/>
    <n v="4"/>
    <n v="3.19"/>
    <x v="1"/>
    <x v="0"/>
    <n v="0"/>
    <n v="0"/>
    <n v="0"/>
    <x v="1"/>
    <x v="0"/>
    <x v="0"/>
  </r>
  <r>
    <x v="19"/>
    <x v="79"/>
    <x v="0"/>
    <x v="0"/>
    <x v="0"/>
    <n v="0"/>
    <n v="220"/>
    <n v="114"/>
    <n v="37.4"/>
    <n v="207.7"/>
    <n v="76"/>
    <n v="17.649999999999999"/>
    <n v="168.4"/>
    <n v="137"/>
    <n v="7.58"/>
    <n v="12.1"/>
    <n v="3"/>
    <n v="3.27"/>
    <x v="3"/>
    <x v="0"/>
    <n v="0"/>
    <n v="0"/>
    <n v="0"/>
    <x v="1"/>
    <x v="0"/>
    <x v="1"/>
  </r>
  <r>
    <x v="33"/>
    <x v="79"/>
    <x v="0"/>
    <x v="0"/>
    <x v="0"/>
    <n v="0"/>
    <n v="268.7"/>
    <n v="120"/>
    <n v="45.68"/>
    <n v="301"/>
    <n v="147"/>
    <n v="25.59"/>
    <n v="167"/>
    <n v="140"/>
    <n v="7.52"/>
    <n v="5.8"/>
    <n v="1"/>
    <n v="1.57"/>
    <x v="3"/>
    <x v="1"/>
    <n v="1"/>
    <n v="0"/>
    <n v="0"/>
    <x v="1"/>
    <x v="1"/>
    <x v="1"/>
  </r>
  <r>
    <x v="5"/>
    <x v="79"/>
    <x v="0"/>
    <x v="0"/>
    <x v="0"/>
    <n v="0"/>
    <n v="113.2"/>
    <n v="86"/>
    <n v="19.239999999999998"/>
    <n v="185.5"/>
    <n v="97"/>
    <n v="15.77"/>
    <n v="237.3"/>
    <n v="145"/>
    <n v="10.68"/>
    <n v="9.5"/>
    <n v="5"/>
    <n v="2.57"/>
    <x v="0"/>
    <x v="0"/>
    <n v="0"/>
    <n v="0"/>
    <n v="0"/>
    <x v="1"/>
    <x v="1"/>
    <x v="0"/>
  </r>
  <r>
    <x v="28"/>
    <x v="79"/>
    <x v="1"/>
    <x v="0"/>
    <x v="1"/>
    <n v="36"/>
    <n v="190.3"/>
    <n v="115"/>
    <n v="32.35"/>
    <n v="256.60000000000002"/>
    <n v="78"/>
    <n v="21.81"/>
    <n v="214.9"/>
    <n v="145"/>
    <n v="9.67"/>
    <n v="3.8"/>
    <n v="4"/>
    <n v="1.03"/>
    <x v="0"/>
    <x v="0"/>
    <n v="0"/>
    <n v="0"/>
    <n v="1"/>
    <x v="1"/>
    <x v="1"/>
    <x v="1"/>
  </r>
  <r>
    <x v="9"/>
    <x v="79"/>
    <x v="2"/>
    <x v="0"/>
    <x v="0"/>
    <n v="0"/>
    <n v="157.1"/>
    <n v="77"/>
    <n v="26.71"/>
    <n v="302"/>
    <n v="69"/>
    <n v="25.67"/>
    <n v="317.89999999999998"/>
    <n v="159"/>
    <n v="14.31"/>
    <n v="15.6"/>
    <n v="4"/>
    <n v="4.21"/>
    <x v="1"/>
    <x v="0"/>
    <n v="0"/>
    <n v="0"/>
    <n v="0"/>
    <x v="1"/>
    <x v="0"/>
    <x v="1"/>
  </r>
  <r>
    <x v="21"/>
    <x v="80"/>
    <x v="0"/>
    <x v="0"/>
    <x v="0"/>
    <n v="0"/>
    <n v="140.80000000000001"/>
    <n v="97"/>
    <n v="23.94"/>
    <n v="211.5"/>
    <n v="109"/>
    <n v="17.98"/>
    <n v="216.9"/>
    <n v="53"/>
    <n v="9.76"/>
    <n v="12.2"/>
    <n v="4"/>
    <n v="3.29"/>
    <x v="1"/>
    <x v="0"/>
    <n v="0"/>
    <n v="0"/>
    <n v="0"/>
    <x v="1"/>
    <x v="0"/>
    <x v="1"/>
  </r>
  <r>
    <x v="43"/>
    <x v="80"/>
    <x v="1"/>
    <x v="0"/>
    <x v="0"/>
    <n v="0"/>
    <n v="166.2"/>
    <n v="102"/>
    <n v="28.25"/>
    <n v="217.6"/>
    <n v="112"/>
    <n v="18.5"/>
    <n v="220.2"/>
    <n v="68"/>
    <n v="9.91"/>
    <n v="13.2"/>
    <n v="2"/>
    <n v="3.56"/>
    <x v="4"/>
    <x v="0"/>
    <n v="0"/>
    <n v="0"/>
    <n v="0"/>
    <x v="1"/>
    <x v="0"/>
    <x v="1"/>
  </r>
  <r>
    <x v="34"/>
    <x v="80"/>
    <x v="0"/>
    <x v="0"/>
    <x v="0"/>
    <n v="0"/>
    <n v="198.4"/>
    <n v="93"/>
    <n v="33.729999999999997"/>
    <n v="210.9"/>
    <n v="108"/>
    <n v="17.93"/>
    <n v="193.3"/>
    <n v="71"/>
    <n v="8.6999999999999993"/>
    <n v="10.4"/>
    <n v="6"/>
    <n v="2.81"/>
    <x v="3"/>
    <x v="0"/>
    <n v="0"/>
    <n v="0"/>
    <n v="0"/>
    <x v="1"/>
    <x v="0"/>
    <x v="1"/>
  </r>
  <r>
    <x v="6"/>
    <x v="80"/>
    <x v="2"/>
    <x v="0"/>
    <x v="0"/>
    <n v="0"/>
    <n v="203.5"/>
    <n v="89"/>
    <n v="34.6"/>
    <n v="289.60000000000002"/>
    <n v="69"/>
    <n v="24.62"/>
    <n v="212.9"/>
    <n v="71"/>
    <n v="9.58"/>
    <n v="8.6999999999999993"/>
    <n v="3"/>
    <n v="2.35"/>
    <x v="2"/>
    <x v="0"/>
    <n v="0"/>
    <n v="0"/>
    <n v="0"/>
    <x v="1"/>
    <x v="1"/>
    <x v="1"/>
  </r>
  <r>
    <x v="5"/>
    <x v="80"/>
    <x v="0"/>
    <x v="0"/>
    <x v="0"/>
    <n v="0"/>
    <n v="324.7"/>
    <n v="48"/>
    <n v="55.2"/>
    <n v="236.4"/>
    <n v="82"/>
    <n v="20.09"/>
    <n v="187.6"/>
    <n v="78"/>
    <n v="8.44"/>
    <n v="13.1"/>
    <n v="5"/>
    <n v="3.54"/>
    <x v="1"/>
    <x v="1"/>
    <n v="1"/>
    <n v="0"/>
    <n v="0"/>
    <x v="1"/>
    <x v="0"/>
    <x v="1"/>
  </r>
  <r>
    <x v="21"/>
    <x v="80"/>
    <x v="1"/>
    <x v="0"/>
    <x v="1"/>
    <n v="36"/>
    <n v="164.8"/>
    <n v="106"/>
    <n v="28.02"/>
    <n v="210.2"/>
    <n v="138"/>
    <n v="17.87"/>
    <n v="173.6"/>
    <n v="78"/>
    <n v="7.81"/>
    <n v="4.3"/>
    <n v="2"/>
    <n v="1.1599999999999999"/>
    <x v="3"/>
    <x v="0"/>
    <n v="0"/>
    <n v="0"/>
    <n v="1"/>
    <x v="1"/>
    <x v="1"/>
    <x v="1"/>
  </r>
  <r>
    <x v="37"/>
    <x v="80"/>
    <x v="1"/>
    <x v="0"/>
    <x v="0"/>
    <n v="0"/>
    <n v="125.1"/>
    <n v="103"/>
    <n v="21.27"/>
    <n v="209.6"/>
    <n v="103"/>
    <n v="17.82"/>
    <n v="186.2"/>
    <n v="78"/>
    <n v="8.3800000000000008"/>
    <n v="11.8"/>
    <n v="1"/>
    <n v="3.19"/>
    <x v="0"/>
    <x v="0"/>
    <n v="0"/>
    <n v="0"/>
    <n v="0"/>
    <x v="1"/>
    <x v="0"/>
    <x v="1"/>
  </r>
  <r>
    <x v="12"/>
    <x v="80"/>
    <x v="2"/>
    <x v="0"/>
    <x v="0"/>
    <n v="0"/>
    <n v="154.5"/>
    <n v="84"/>
    <n v="26.27"/>
    <n v="216.2"/>
    <n v="91"/>
    <n v="18.38"/>
    <n v="229.8"/>
    <n v="82"/>
    <n v="10.34"/>
    <n v="13.7"/>
    <n v="3"/>
    <n v="3.7"/>
    <x v="0"/>
    <x v="0"/>
    <n v="0"/>
    <n v="0"/>
    <n v="0"/>
    <x v="1"/>
    <x v="0"/>
    <x v="1"/>
  </r>
  <r>
    <x v="18"/>
    <x v="80"/>
    <x v="0"/>
    <x v="0"/>
    <x v="0"/>
    <n v="0"/>
    <n v="176.1"/>
    <n v="113"/>
    <n v="29.94"/>
    <n v="162"/>
    <n v="80"/>
    <n v="13.77"/>
    <n v="160.9"/>
    <n v="83"/>
    <n v="7.24"/>
    <n v="11.9"/>
    <n v="4"/>
    <n v="3.21"/>
    <x v="0"/>
    <x v="0"/>
    <n v="0"/>
    <n v="0"/>
    <n v="0"/>
    <x v="1"/>
    <x v="0"/>
    <x v="0"/>
  </r>
  <r>
    <x v="6"/>
    <x v="80"/>
    <x v="2"/>
    <x v="0"/>
    <x v="0"/>
    <n v="0"/>
    <n v="192.4"/>
    <n v="79"/>
    <n v="32.71"/>
    <n v="212.7"/>
    <n v="106"/>
    <n v="18.079999999999998"/>
    <n v="244.8"/>
    <n v="83"/>
    <n v="11.02"/>
    <n v="8.3000000000000007"/>
    <n v="5"/>
    <n v="2.2400000000000002"/>
    <x v="0"/>
    <x v="0"/>
    <n v="0"/>
    <n v="0"/>
    <n v="0"/>
    <x v="1"/>
    <x v="1"/>
    <x v="1"/>
  </r>
  <r>
    <x v="4"/>
    <x v="80"/>
    <x v="0"/>
    <x v="0"/>
    <x v="0"/>
    <n v="0"/>
    <n v="173.2"/>
    <n v="80"/>
    <n v="29.44"/>
    <n v="236.2"/>
    <n v="94"/>
    <n v="20.079999999999998"/>
    <n v="240.2"/>
    <n v="84"/>
    <n v="10.81"/>
    <n v="11.8"/>
    <n v="6"/>
    <n v="3.19"/>
    <x v="3"/>
    <x v="0"/>
    <n v="0"/>
    <n v="0"/>
    <n v="0"/>
    <x v="1"/>
    <x v="0"/>
    <x v="1"/>
  </r>
  <r>
    <x v="48"/>
    <x v="80"/>
    <x v="0"/>
    <x v="0"/>
    <x v="0"/>
    <n v="0"/>
    <n v="234.1"/>
    <n v="105"/>
    <n v="39.799999999999997"/>
    <n v="237.4"/>
    <n v="88"/>
    <n v="20.18"/>
    <n v="240.6"/>
    <n v="85"/>
    <n v="10.83"/>
    <n v="11.4"/>
    <n v="4"/>
    <n v="3.08"/>
    <x v="0"/>
    <x v="0"/>
    <n v="0"/>
    <n v="0"/>
    <n v="0"/>
    <x v="1"/>
    <x v="0"/>
    <x v="1"/>
  </r>
  <r>
    <x v="43"/>
    <x v="80"/>
    <x v="0"/>
    <x v="0"/>
    <x v="0"/>
    <n v="0"/>
    <n v="153.5"/>
    <n v="99"/>
    <n v="26.1"/>
    <n v="197.6"/>
    <n v="102"/>
    <n v="16.8"/>
    <n v="198.5"/>
    <n v="86"/>
    <n v="8.93"/>
    <n v="6.3"/>
    <n v="2"/>
    <n v="1.7"/>
    <x v="3"/>
    <x v="0"/>
    <n v="0"/>
    <n v="0"/>
    <n v="0"/>
    <x v="1"/>
    <x v="1"/>
    <x v="0"/>
  </r>
  <r>
    <x v="13"/>
    <x v="80"/>
    <x v="0"/>
    <x v="0"/>
    <x v="1"/>
    <n v="36"/>
    <n v="115.9"/>
    <n v="120"/>
    <n v="19.7"/>
    <n v="236.6"/>
    <n v="95"/>
    <n v="20.11"/>
    <n v="255"/>
    <n v="90"/>
    <n v="11.48"/>
    <n v="11.7"/>
    <n v="6"/>
    <n v="3.16"/>
    <x v="2"/>
    <x v="0"/>
    <n v="0"/>
    <n v="0"/>
    <n v="1"/>
    <x v="1"/>
    <x v="0"/>
    <x v="1"/>
  </r>
  <r>
    <x v="14"/>
    <x v="80"/>
    <x v="0"/>
    <x v="0"/>
    <x v="1"/>
    <n v="17"/>
    <n v="268.10000000000002"/>
    <n v="94"/>
    <n v="45.58"/>
    <n v="156.1"/>
    <n v="124"/>
    <n v="13.27"/>
    <n v="160.4"/>
    <n v="90"/>
    <n v="7.22"/>
    <n v="13.6"/>
    <n v="5"/>
    <n v="3.67"/>
    <x v="3"/>
    <x v="0"/>
    <n v="0"/>
    <n v="0"/>
    <n v="1"/>
    <x v="1"/>
    <x v="0"/>
    <x v="0"/>
  </r>
  <r>
    <x v="50"/>
    <x v="80"/>
    <x v="0"/>
    <x v="1"/>
    <x v="1"/>
    <n v="32"/>
    <n v="229"/>
    <n v="80"/>
    <n v="38.93"/>
    <n v="221"/>
    <n v="113"/>
    <n v="18.79"/>
    <n v="291.39999999999998"/>
    <n v="91"/>
    <n v="13.11"/>
    <n v="12.4"/>
    <n v="5"/>
    <n v="3.35"/>
    <x v="0"/>
    <x v="0"/>
    <n v="0"/>
    <n v="1"/>
    <n v="1"/>
    <x v="1"/>
    <x v="0"/>
    <x v="1"/>
  </r>
  <r>
    <x v="20"/>
    <x v="80"/>
    <x v="0"/>
    <x v="0"/>
    <x v="1"/>
    <n v="17"/>
    <n v="145.69999999999999"/>
    <n v="89"/>
    <n v="24.77"/>
    <n v="202.9"/>
    <n v="70"/>
    <n v="17.25"/>
    <n v="212.4"/>
    <n v="92"/>
    <n v="9.56"/>
    <n v="9.5"/>
    <n v="5"/>
    <n v="2.57"/>
    <x v="0"/>
    <x v="0"/>
    <n v="0"/>
    <n v="0"/>
    <n v="1"/>
    <x v="1"/>
    <x v="1"/>
    <x v="1"/>
  </r>
  <r>
    <x v="22"/>
    <x v="80"/>
    <x v="2"/>
    <x v="0"/>
    <x v="0"/>
    <n v="0"/>
    <n v="263.8"/>
    <n v="84"/>
    <n v="44.85"/>
    <n v="162.80000000000001"/>
    <n v="107"/>
    <n v="13.84"/>
    <n v="149.69999999999999"/>
    <n v="94"/>
    <n v="6.74"/>
    <n v="8.6999999999999993"/>
    <n v="6"/>
    <n v="2.35"/>
    <x v="3"/>
    <x v="0"/>
    <n v="0"/>
    <n v="0"/>
    <n v="0"/>
    <x v="1"/>
    <x v="1"/>
    <x v="0"/>
  </r>
  <r>
    <x v="6"/>
    <x v="80"/>
    <x v="2"/>
    <x v="0"/>
    <x v="0"/>
    <n v="0"/>
    <n v="261.39999999999998"/>
    <n v="141"/>
    <n v="44.44"/>
    <n v="215.7"/>
    <n v="102"/>
    <n v="18.329999999999998"/>
    <n v="271.8"/>
    <n v="96"/>
    <n v="12.23"/>
    <n v="8"/>
    <n v="6"/>
    <n v="2.16"/>
    <x v="0"/>
    <x v="1"/>
    <n v="1"/>
    <n v="0"/>
    <n v="0"/>
    <x v="1"/>
    <x v="1"/>
    <x v="1"/>
  </r>
  <r>
    <x v="43"/>
    <x v="80"/>
    <x v="0"/>
    <x v="1"/>
    <x v="0"/>
    <n v="0"/>
    <n v="149.4"/>
    <n v="68"/>
    <n v="25.4"/>
    <n v="171.9"/>
    <n v="98"/>
    <n v="14.61"/>
    <n v="214.5"/>
    <n v="97"/>
    <n v="9.65"/>
    <n v="17.899999999999999"/>
    <n v="3"/>
    <n v="4.83"/>
    <x v="2"/>
    <x v="1"/>
    <n v="1"/>
    <n v="1"/>
    <n v="0"/>
    <x v="1"/>
    <x v="0"/>
    <x v="0"/>
  </r>
  <r>
    <x v="13"/>
    <x v="80"/>
    <x v="0"/>
    <x v="0"/>
    <x v="1"/>
    <n v="43"/>
    <n v="102.4"/>
    <n v="102"/>
    <n v="17.41"/>
    <n v="225.3"/>
    <n v="104"/>
    <n v="19.149999999999999"/>
    <n v="182.3"/>
    <n v="97"/>
    <n v="8.1999999999999993"/>
    <n v="7.1"/>
    <n v="5"/>
    <n v="1.92"/>
    <x v="3"/>
    <x v="0"/>
    <n v="0"/>
    <n v="0"/>
    <n v="1"/>
    <x v="1"/>
    <x v="1"/>
    <x v="1"/>
  </r>
  <r>
    <x v="18"/>
    <x v="80"/>
    <x v="1"/>
    <x v="0"/>
    <x v="0"/>
    <n v="0"/>
    <n v="175.5"/>
    <n v="67"/>
    <n v="29.84"/>
    <n v="249.3"/>
    <n v="85"/>
    <n v="21.19"/>
    <n v="270.2"/>
    <n v="98"/>
    <n v="12.16"/>
    <n v="10.199999999999999"/>
    <n v="3"/>
    <n v="2.75"/>
    <x v="0"/>
    <x v="0"/>
    <n v="0"/>
    <n v="0"/>
    <n v="0"/>
    <x v="1"/>
    <x v="1"/>
    <x v="1"/>
  </r>
  <r>
    <x v="24"/>
    <x v="80"/>
    <x v="1"/>
    <x v="0"/>
    <x v="0"/>
    <n v="0"/>
    <n v="115.3"/>
    <n v="99"/>
    <n v="19.600000000000001"/>
    <n v="224.7"/>
    <n v="117"/>
    <n v="19.100000000000001"/>
    <n v="152.5"/>
    <n v="98"/>
    <n v="6.86"/>
    <n v="18"/>
    <n v="2"/>
    <n v="4.8600000000000003"/>
    <x v="0"/>
    <x v="0"/>
    <n v="0"/>
    <n v="0"/>
    <n v="0"/>
    <x v="1"/>
    <x v="0"/>
    <x v="1"/>
  </r>
  <r>
    <x v="18"/>
    <x v="80"/>
    <x v="1"/>
    <x v="0"/>
    <x v="1"/>
    <n v="46"/>
    <n v="168.3"/>
    <n v="124"/>
    <n v="28.61"/>
    <n v="270.89999999999998"/>
    <n v="103"/>
    <n v="23.03"/>
    <n v="222.5"/>
    <n v="98"/>
    <n v="10.01"/>
    <n v="6.7"/>
    <n v="2"/>
    <n v="1.81"/>
    <x v="4"/>
    <x v="0"/>
    <n v="0"/>
    <n v="0"/>
    <n v="1"/>
    <x v="1"/>
    <x v="1"/>
    <x v="1"/>
  </r>
  <r>
    <x v="42"/>
    <x v="80"/>
    <x v="1"/>
    <x v="0"/>
    <x v="0"/>
    <n v="0"/>
    <n v="190.9"/>
    <n v="92"/>
    <n v="32.450000000000003"/>
    <n v="208.7"/>
    <n v="132"/>
    <n v="17.739999999999998"/>
    <n v="120.8"/>
    <n v="98"/>
    <n v="5.44"/>
    <n v="11.4"/>
    <n v="6"/>
    <n v="3.08"/>
    <x v="0"/>
    <x v="0"/>
    <n v="0"/>
    <n v="0"/>
    <n v="0"/>
    <x v="1"/>
    <x v="0"/>
    <x v="1"/>
  </r>
  <r>
    <x v="29"/>
    <x v="80"/>
    <x v="0"/>
    <x v="0"/>
    <x v="0"/>
    <n v="0"/>
    <n v="183.6"/>
    <n v="116"/>
    <n v="31.21"/>
    <n v="152.6"/>
    <n v="98"/>
    <n v="12.97"/>
    <n v="212.2"/>
    <n v="99"/>
    <n v="9.5500000000000007"/>
    <n v="12.2"/>
    <n v="6"/>
    <n v="3.29"/>
    <x v="2"/>
    <x v="0"/>
    <n v="0"/>
    <n v="0"/>
    <n v="0"/>
    <x v="1"/>
    <x v="0"/>
    <x v="0"/>
  </r>
  <r>
    <x v="28"/>
    <x v="80"/>
    <x v="2"/>
    <x v="0"/>
    <x v="0"/>
    <n v="0"/>
    <n v="220.8"/>
    <n v="77"/>
    <n v="37.54"/>
    <n v="148.5"/>
    <n v="87"/>
    <n v="12.62"/>
    <n v="183.9"/>
    <n v="100"/>
    <n v="8.2799999999999994"/>
    <n v="7.6"/>
    <n v="3"/>
    <n v="2.0499999999999998"/>
    <x v="3"/>
    <x v="0"/>
    <n v="0"/>
    <n v="0"/>
    <n v="0"/>
    <x v="1"/>
    <x v="1"/>
    <x v="0"/>
  </r>
  <r>
    <x v="5"/>
    <x v="80"/>
    <x v="0"/>
    <x v="0"/>
    <x v="1"/>
    <n v="33"/>
    <n v="200.3"/>
    <n v="103"/>
    <n v="34.049999999999997"/>
    <n v="216.9"/>
    <n v="96"/>
    <n v="18.440000000000001"/>
    <n v="249.8"/>
    <n v="100"/>
    <n v="11.24"/>
    <n v="15.5"/>
    <n v="4"/>
    <n v="4.1900000000000004"/>
    <x v="0"/>
    <x v="0"/>
    <n v="0"/>
    <n v="0"/>
    <n v="1"/>
    <x v="1"/>
    <x v="0"/>
    <x v="1"/>
  </r>
  <r>
    <x v="27"/>
    <x v="80"/>
    <x v="0"/>
    <x v="0"/>
    <x v="1"/>
    <n v="33"/>
    <n v="161.6"/>
    <n v="117"/>
    <n v="27.47"/>
    <n v="123"/>
    <n v="90"/>
    <n v="10.46"/>
    <n v="261.3"/>
    <n v="101"/>
    <n v="11.76"/>
    <n v="12.2"/>
    <n v="5"/>
    <n v="3.29"/>
    <x v="0"/>
    <x v="0"/>
    <n v="0"/>
    <n v="0"/>
    <n v="1"/>
    <x v="1"/>
    <x v="0"/>
    <x v="0"/>
  </r>
  <r>
    <x v="11"/>
    <x v="80"/>
    <x v="0"/>
    <x v="0"/>
    <x v="1"/>
    <n v="28"/>
    <n v="167.9"/>
    <n v="147"/>
    <n v="28.54"/>
    <n v="190.7"/>
    <n v="105"/>
    <n v="16.21"/>
    <n v="193"/>
    <n v="103"/>
    <n v="8.69"/>
    <n v="9.1999999999999993"/>
    <n v="6"/>
    <n v="2.48"/>
    <x v="4"/>
    <x v="1"/>
    <n v="1"/>
    <n v="0"/>
    <n v="1"/>
    <x v="1"/>
    <x v="1"/>
    <x v="0"/>
  </r>
  <r>
    <x v="11"/>
    <x v="80"/>
    <x v="0"/>
    <x v="0"/>
    <x v="0"/>
    <n v="0"/>
    <n v="145.4"/>
    <n v="132"/>
    <n v="24.72"/>
    <n v="129.30000000000001"/>
    <n v="91"/>
    <n v="10.99"/>
    <n v="186.4"/>
    <n v="109"/>
    <n v="8.39"/>
    <n v="5.2"/>
    <n v="4"/>
    <n v="1.4"/>
    <x v="0"/>
    <x v="0"/>
    <n v="0"/>
    <n v="0"/>
    <n v="0"/>
    <x v="1"/>
    <x v="1"/>
    <x v="0"/>
  </r>
  <r>
    <x v="38"/>
    <x v="80"/>
    <x v="0"/>
    <x v="1"/>
    <x v="0"/>
    <n v="0"/>
    <n v="220.4"/>
    <n v="76"/>
    <n v="37.47"/>
    <n v="276.39999999999998"/>
    <n v="122"/>
    <n v="23.49"/>
    <n v="239.5"/>
    <n v="112"/>
    <n v="10.78"/>
    <n v="11.4"/>
    <n v="5"/>
    <n v="3.08"/>
    <x v="0"/>
    <x v="1"/>
    <n v="1"/>
    <n v="1"/>
    <n v="0"/>
    <x v="1"/>
    <x v="0"/>
    <x v="1"/>
  </r>
  <r>
    <x v="44"/>
    <x v="80"/>
    <x v="2"/>
    <x v="1"/>
    <x v="0"/>
    <n v="0"/>
    <n v="227.4"/>
    <n v="105"/>
    <n v="38.659999999999997"/>
    <n v="211.5"/>
    <n v="120"/>
    <n v="17.98"/>
    <n v="258.2"/>
    <n v="113"/>
    <n v="11.62"/>
    <n v="11.9"/>
    <n v="3"/>
    <n v="3.21"/>
    <x v="1"/>
    <x v="0"/>
    <n v="0"/>
    <n v="1"/>
    <n v="0"/>
    <x v="1"/>
    <x v="0"/>
    <x v="1"/>
  </r>
  <r>
    <x v="36"/>
    <x v="80"/>
    <x v="2"/>
    <x v="0"/>
    <x v="0"/>
    <n v="0"/>
    <n v="139.80000000000001"/>
    <n v="98"/>
    <n v="23.77"/>
    <n v="247.2"/>
    <n v="103"/>
    <n v="21.01"/>
    <n v="241"/>
    <n v="113"/>
    <n v="10.85"/>
    <n v="11.7"/>
    <n v="3"/>
    <n v="3.16"/>
    <x v="2"/>
    <x v="0"/>
    <n v="0"/>
    <n v="0"/>
    <n v="0"/>
    <x v="1"/>
    <x v="0"/>
    <x v="1"/>
  </r>
  <r>
    <x v="19"/>
    <x v="80"/>
    <x v="2"/>
    <x v="0"/>
    <x v="0"/>
    <n v="0"/>
    <n v="79.400000000000006"/>
    <n v="99"/>
    <n v="13.5"/>
    <n v="144.69999999999999"/>
    <n v="90"/>
    <n v="12.3"/>
    <n v="204.7"/>
    <n v="114"/>
    <n v="9.2100000000000009"/>
    <n v="9.1"/>
    <n v="5"/>
    <n v="2.46"/>
    <x v="1"/>
    <x v="0"/>
    <n v="0"/>
    <n v="0"/>
    <n v="0"/>
    <x v="1"/>
    <x v="1"/>
    <x v="0"/>
  </r>
  <r>
    <x v="32"/>
    <x v="80"/>
    <x v="0"/>
    <x v="0"/>
    <x v="1"/>
    <n v="31"/>
    <n v="210.4"/>
    <n v="100"/>
    <n v="35.770000000000003"/>
    <n v="225.5"/>
    <n v="97"/>
    <n v="19.170000000000002"/>
    <n v="168.7"/>
    <n v="120"/>
    <n v="7.59"/>
    <n v="9.6999999999999993"/>
    <n v="4"/>
    <n v="2.62"/>
    <x v="1"/>
    <x v="0"/>
    <n v="0"/>
    <n v="0"/>
    <n v="1"/>
    <x v="1"/>
    <x v="1"/>
    <x v="1"/>
  </r>
  <r>
    <x v="48"/>
    <x v="80"/>
    <x v="1"/>
    <x v="1"/>
    <x v="1"/>
    <n v="37"/>
    <n v="237.1"/>
    <n v="76"/>
    <n v="40.31"/>
    <n v="264.2"/>
    <n v="125"/>
    <n v="22.46"/>
    <n v="271.3"/>
    <n v="120"/>
    <n v="12.21"/>
    <n v="7.9"/>
    <n v="3"/>
    <n v="2.13"/>
    <x v="0"/>
    <x v="0"/>
    <n v="0"/>
    <n v="1"/>
    <n v="1"/>
    <x v="1"/>
    <x v="1"/>
    <x v="1"/>
  </r>
  <r>
    <x v="34"/>
    <x v="80"/>
    <x v="2"/>
    <x v="0"/>
    <x v="0"/>
    <n v="0"/>
    <n v="145.6"/>
    <n v="59"/>
    <n v="24.75"/>
    <n v="287.89999999999998"/>
    <n v="131"/>
    <n v="24.47"/>
    <n v="181.7"/>
    <n v="121"/>
    <n v="8.18"/>
    <n v="9.1999999999999993"/>
    <n v="4"/>
    <n v="2.48"/>
    <x v="3"/>
    <x v="0"/>
    <n v="0"/>
    <n v="0"/>
    <n v="0"/>
    <x v="1"/>
    <x v="1"/>
    <x v="1"/>
  </r>
  <r>
    <x v="12"/>
    <x v="80"/>
    <x v="0"/>
    <x v="0"/>
    <x v="1"/>
    <n v="24"/>
    <n v="130.1"/>
    <n v="117"/>
    <n v="22.12"/>
    <n v="196"/>
    <n v="61"/>
    <n v="16.66"/>
    <n v="139.30000000000001"/>
    <n v="123"/>
    <n v="6.27"/>
    <n v="11.4"/>
    <n v="5"/>
    <n v="3.08"/>
    <x v="1"/>
    <x v="0"/>
    <n v="0"/>
    <n v="0"/>
    <n v="1"/>
    <x v="1"/>
    <x v="0"/>
    <x v="0"/>
  </r>
  <r>
    <x v="12"/>
    <x v="80"/>
    <x v="0"/>
    <x v="0"/>
    <x v="0"/>
    <n v="0"/>
    <n v="129.9"/>
    <n v="121"/>
    <n v="22.08"/>
    <n v="230.1"/>
    <n v="105"/>
    <n v="19.559999999999999"/>
    <n v="140.5"/>
    <n v="123"/>
    <n v="6.32"/>
    <n v="13.3"/>
    <n v="3"/>
    <n v="3.59"/>
    <x v="1"/>
    <x v="0"/>
    <n v="0"/>
    <n v="0"/>
    <n v="0"/>
    <x v="1"/>
    <x v="0"/>
    <x v="1"/>
  </r>
  <r>
    <x v="8"/>
    <x v="80"/>
    <x v="2"/>
    <x v="1"/>
    <x v="0"/>
    <n v="0"/>
    <n v="250.6"/>
    <n v="85"/>
    <n v="42.6"/>
    <n v="187.9"/>
    <n v="50"/>
    <n v="15.97"/>
    <n v="120.3"/>
    <n v="131"/>
    <n v="5.41"/>
    <n v="7.8"/>
    <n v="5"/>
    <n v="2.11"/>
    <x v="0"/>
    <x v="0"/>
    <n v="0"/>
    <n v="1"/>
    <n v="0"/>
    <x v="1"/>
    <x v="1"/>
    <x v="0"/>
  </r>
  <r>
    <x v="39"/>
    <x v="81"/>
    <x v="1"/>
    <x v="0"/>
    <x v="0"/>
    <n v="0"/>
    <n v="200.3"/>
    <n v="96"/>
    <n v="34.049999999999997"/>
    <n v="201.2"/>
    <n v="102"/>
    <n v="17.100000000000001"/>
    <n v="206.1"/>
    <n v="60"/>
    <n v="9.27"/>
    <n v="7.1"/>
    <n v="1"/>
    <n v="1.92"/>
    <x v="4"/>
    <x v="0"/>
    <n v="0"/>
    <n v="0"/>
    <n v="0"/>
    <x v="1"/>
    <x v="1"/>
    <x v="1"/>
  </r>
  <r>
    <x v="26"/>
    <x v="81"/>
    <x v="0"/>
    <x v="0"/>
    <x v="0"/>
    <n v="0"/>
    <n v="273.8"/>
    <n v="99"/>
    <n v="46.55"/>
    <n v="123.8"/>
    <n v="110"/>
    <n v="10.52"/>
    <n v="147.69999999999999"/>
    <n v="61"/>
    <n v="6.65"/>
    <n v="6.9"/>
    <n v="4"/>
    <n v="1.86"/>
    <x v="3"/>
    <x v="0"/>
    <n v="0"/>
    <n v="0"/>
    <n v="0"/>
    <x v="1"/>
    <x v="1"/>
    <x v="0"/>
  </r>
  <r>
    <x v="25"/>
    <x v="81"/>
    <x v="0"/>
    <x v="0"/>
    <x v="1"/>
    <n v="33"/>
    <n v="137.80000000000001"/>
    <n v="95"/>
    <n v="23.43"/>
    <n v="235.5"/>
    <n v="128"/>
    <n v="20.02"/>
    <n v="268.10000000000002"/>
    <n v="70"/>
    <n v="12.06"/>
    <n v="11"/>
    <n v="6"/>
    <n v="2.97"/>
    <x v="3"/>
    <x v="0"/>
    <n v="0"/>
    <n v="0"/>
    <n v="1"/>
    <x v="1"/>
    <x v="0"/>
    <x v="1"/>
  </r>
  <r>
    <x v="44"/>
    <x v="81"/>
    <x v="0"/>
    <x v="0"/>
    <x v="0"/>
    <n v="0"/>
    <n v="300.3"/>
    <n v="109"/>
    <n v="51.05"/>
    <n v="181"/>
    <n v="100"/>
    <n v="15.39"/>
    <n v="270.10000000000002"/>
    <n v="73"/>
    <n v="12.15"/>
    <n v="11.7"/>
    <n v="4"/>
    <n v="3.16"/>
    <x v="1"/>
    <x v="1"/>
    <n v="1"/>
    <n v="0"/>
    <n v="0"/>
    <x v="1"/>
    <x v="0"/>
    <x v="0"/>
  </r>
  <r>
    <x v="17"/>
    <x v="81"/>
    <x v="2"/>
    <x v="0"/>
    <x v="1"/>
    <n v="34"/>
    <n v="232.6"/>
    <n v="121"/>
    <n v="39.54"/>
    <n v="153.19999999999999"/>
    <n v="115"/>
    <n v="13.02"/>
    <n v="286.7"/>
    <n v="77"/>
    <n v="12.9"/>
    <n v="4.7"/>
    <n v="3"/>
    <n v="1.27"/>
    <x v="2"/>
    <x v="0"/>
    <n v="0"/>
    <n v="0"/>
    <n v="1"/>
    <x v="1"/>
    <x v="1"/>
    <x v="0"/>
  </r>
  <r>
    <x v="22"/>
    <x v="81"/>
    <x v="0"/>
    <x v="0"/>
    <x v="0"/>
    <n v="0"/>
    <n v="172.4"/>
    <n v="112"/>
    <n v="29.31"/>
    <n v="131.69999999999999"/>
    <n v="89"/>
    <n v="11.19"/>
    <n v="182.8"/>
    <n v="78"/>
    <n v="8.23"/>
    <n v="8.8000000000000007"/>
    <n v="9"/>
    <n v="2.38"/>
    <x v="0"/>
    <x v="0"/>
    <n v="0"/>
    <n v="0"/>
    <n v="0"/>
    <x v="1"/>
    <x v="1"/>
    <x v="0"/>
  </r>
  <r>
    <x v="40"/>
    <x v="81"/>
    <x v="0"/>
    <x v="0"/>
    <x v="0"/>
    <n v="0"/>
    <n v="207.2"/>
    <n v="114"/>
    <n v="35.22"/>
    <n v="163.69999999999999"/>
    <n v="97"/>
    <n v="13.91"/>
    <n v="192.8"/>
    <n v="79"/>
    <n v="8.68"/>
    <n v="9.3000000000000007"/>
    <n v="4"/>
    <n v="2.5099999999999998"/>
    <x v="9"/>
    <x v="0"/>
    <n v="0"/>
    <n v="0"/>
    <n v="0"/>
    <x v="1"/>
    <x v="1"/>
    <x v="0"/>
  </r>
  <r>
    <x v="24"/>
    <x v="81"/>
    <x v="1"/>
    <x v="0"/>
    <x v="0"/>
    <n v="0"/>
    <n v="121.6"/>
    <n v="81"/>
    <n v="20.67"/>
    <n v="191.3"/>
    <n v="109"/>
    <n v="16.260000000000002"/>
    <n v="231.4"/>
    <n v="81"/>
    <n v="10.41"/>
    <n v="8.6"/>
    <n v="5"/>
    <n v="2.3199999999999998"/>
    <x v="2"/>
    <x v="0"/>
    <n v="0"/>
    <n v="0"/>
    <n v="0"/>
    <x v="1"/>
    <x v="1"/>
    <x v="0"/>
  </r>
  <r>
    <x v="39"/>
    <x v="81"/>
    <x v="0"/>
    <x v="0"/>
    <x v="0"/>
    <n v="0"/>
    <n v="189.2"/>
    <n v="81"/>
    <n v="32.159999999999997"/>
    <n v="184.4"/>
    <n v="117"/>
    <n v="15.67"/>
    <n v="255.8"/>
    <n v="83"/>
    <n v="11.51"/>
    <n v="10.6"/>
    <n v="5"/>
    <n v="2.86"/>
    <x v="2"/>
    <x v="1"/>
    <n v="1"/>
    <n v="0"/>
    <n v="0"/>
    <x v="1"/>
    <x v="0"/>
    <x v="0"/>
  </r>
  <r>
    <x v="20"/>
    <x v="81"/>
    <x v="1"/>
    <x v="0"/>
    <x v="0"/>
    <n v="0"/>
    <n v="156"/>
    <n v="94"/>
    <n v="26.52"/>
    <n v="295.60000000000002"/>
    <n v="118"/>
    <n v="25.13"/>
    <n v="196.9"/>
    <n v="84"/>
    <n v="8.86"/>
    <n v="14.3"/>
    <n v="3"/>
    <n v="3.86"/>
    <x v="1"/>
    <x v="0"/>
    <n v="0"/>
    <n v="0"/>
    <n v="0"/>
    <x v="1"/>
    <x v="0"/>
    <x v="1"/>
  </r>
  <r>
    <x v="12"/>
    <x v="81"/>
    <x v="2"/>
    <x v="1"/>
    <x v="0"/>
    <n v="0"/>
    <n v="208.8"/>
    <n v="101"/>
    <n v="35.5"/>
    <n v="213.7"/>
    <n v="87"/>
    <n v="18.16"/>
    <n v="175.1"/>
    <n v="86"/>
    <n v="7.88"/>
    <n v="12.4"/>
    <n v="6"/>
    <n v="3.35"/>
    <x v="2"/>
    <x v="0"/>
    <n v="0"/>
    <n v="1"/>
    <n v="0"/>
    <x v="1"/>
    <x v="0"/>
    <x v="1"/>
  </r>
  <r>
    <x v="43"/>
    <x v="81"/>
    <x v="0"/>
    <x v="0"/>
    <x v="0"/>
    <n v="0"/>
    <n v="164.1"/>
    <n v="84"/>
    <n v="27.9"/>
    <n v="317.7"/>
    <n v="109"/>
    <n v="27"/>
    <n v="241.5"/>
    <n v="87"/>
    <n v="10.87"/>
    <n v="13.3"/>
    <n v="4"/>
    <n v="3.59"/>
    <x v="0"/>
    <x v="0"/>
    <n v="0"/>
    <n v="0"/>
    <n v="0"/>
    <x v="1"/>
    <x v="0"/>
    <x v="1"/>
  </r>
  <r>
    <x v="38"/>
    <x v="81"/>
    <x v="0"/>
    <x v="0"/>
    <x v="1"/>
    <n v="23"/>
    <n v="165.2"/>
    <n v="103"/>
    <n v="28.08"/>
    <n v="193.9"/>
    <n v="78"/>
    <n v="16.48"/>
    <n v="170.9"/>
    <n v="90"/>
    <n v="7.69"/>
    <n v="11.8"/>
    <n v="2"/>
    <n v="3.19"/>
    <x v="0"/>
    <x v="0"/>
    <n v="0"/>
    <n v="0"/>
    <n v="1"/>
    <x v="1"/>
    <x v="0"/>
    <x v="0"/>
  </r>
  <r>
    <x v="43"/>
    <x v="81"/>
    <x v="0"/>
    <x v="0"/>
    <x v="0"/>
    <n v="0"/>
    <n v="135.4"/>
    <n v="102"/>
    <n v="23.02"/>
    <n v="237.1"/>
    <n v="122"/>
    <n v="20.149999999999999"/>
    <n v="118.3"/>
    <n v="91"/>
    <n v="5.32"/>
    <n v="17.5"/>
    <n v="4"/>
    <n v="4.7300000000000004"/>
    <x v="1"/>
    <x v="0"/>
    <n v="0"/>
    <n v="0"/>
    <n v="0"/>
    <x v="1"/>
    <x v="0"/>
    <x v="1"/>
  </r>
  <r>
    <x v="38"/>
    <x v="81"/>
    <x v="2"/>
    <x v="0"/>
    <x v="1"/>
    <n v="29"/>
    <n v="207.2"/>
    <n v="111"/>
    <n v="35.22"/>
    <n v="254.1"/>
    <n v="137"/>
    <n v="21.6"/>
    <n v="169.3"/>
    <n v="92"/>
    <n v="7.62"/>
    <n v="9.5"/>
    <n v="5"/>
    <n v="2.57"/>
    <x v="3"/>
    <x v="0"/>
    <n v="0"/>
    <n v="0"/>
    <n v="1"/>
    <x v="1"/>
    <x v="1"/>
    <x v="1"/>
  </r>
  <r>
    <x v="17"/>
    <x v="81"/>
    <x v="1"/>
    <x v="0"/>
    <x v="0"/>
    <n v="0"/>
    <n v="101"/>
    <n v="93"/>
    <n v="17.170000000000002"/>
    <n v="155.6"/>
    <n v="104"/>
    <n v="13.23"/>
    <n v="304.39999999999998"/>
    <n v="93"/>
    <n v="13.7"/>
    <n v="13.3"/>
    <n v="2"/>
    <n v="3.59"/>
    <x v="1"/>
    <x v="0"/>
    <n v="0"/>
    <n v="0"/>
    <n v="0"/>
    <x v="1"/>
    <x v="0"/>
    <x v="0"/>
  </r>
  <r>
    <x v="44"/>
    <x v="81"/>
    <x v="2"/>
    <x v="0"/>
    <x v="0"/>
    <n v="0"/>
    <n v="143.9"/>
    <n v="61"/>
    <n v="24.46"/>
    <n v="194.9"/>
    <n v="105"/>
    <n v="16.57"/>
    <n v="109.6"/>
    <n v="94"/>
    <n v="4.93"/>
    <n v="11.1"/>
    <n v="2"/>
    <n v="3"/>
    <x v="0"/>
    <x v="0"/>
    <n v="0"/>
    <n v="0"/>
    <n v="0"/>
    <x v="1"/>
    <x v="0"/>
    <x v="0"/>
  </r>
  <r>
    <x v="10"/>
    <x v="81"/>
    <x v="1"/>
    <x v="0"/>
    <x v="0"/>
    <n v="0"/>
    <n v="143.69999999999999"/>
    <n v="116"/>
    <n v="24.43"/>
    <n v="170.7"/>
    <n v="99"/>
    <n v="14.51"/>
    <n v="287.7"/>
    <n v="95"/>
    <n v="12.95"/>
    <n v="7.8"/>
    <n v="5"/>
    <n v="2.11"/>
    <x v="0"/>
    <x v="0"/>
    <n v="0"/>
    <n v="0"/>
    <n v="0"/>
    <x v="1"/>
    <x v="1"/>
    <x v="0"/>
  </r>
  <r>
    <x v="48"/>
    <x v="81"/>
    <x v="0"/>
    <x v="0"/>
    <x v="1"/>
    <n v="29"/>
    <n v="163.80000000000001"/>
    <n v="77"/>
    <n v="27.85"/>
    <n v="134.9"/>
    <n v="112"/>
    <n v="11.47"/>
    <n v="79.3"/>
    <n v="95"/>
    <n v="3.57"/>
    <n v="8.8000000000000007"/>
    <n v="2"/>
    <n v="2.38"/>
    <x v="3"/>
    <x v="0"/>
    <n v="0"/>
    <n v="0"/>
    <n v="1"/>
    <x v="1"/>
    <x v="1"/>
    <x v="0"/>
  </r>
  <r>
    <x v="26"/>
    <x v="81"/>
    <x v="1"/>
    <x v="0"/>
    <x v="0"/>
    <n v="0"/>
    <n v="154"/>
    <n v="107"/>
    <n v="26.18"/>
    <n v="94.4"/>
    <n v="114"/>
    <n v="8.02"/>
    <n v="287.60000000000002"/>
    <n v="95"/>
    <n v="12.94"/>
    <n v="10.1"/>
    <n v="7"/>
    <n v="2.73"/>
    <x v="0"/>
    <x v="0"/>
    <n v="0"/>
    <n v="0"/>
    <n v="0"/>
    <x v="1"/>
    <x v="1"/>
    <x v="0"/>
  </r>
  <r>
    <x v="21"/>
    <x v="81"/>
    <x v="0"/>
    <x v="0"/>
    <x v="0"/>
    <n v="0"/>
    <n v="167.1"/>
    <n v="77"/>
    <n v="28.41"/>
    <n v="131.80000000000001"/>
    <n v="79"/>
    <n v="11.2"/>
    <n v="187.4"/>
    <n v="98"/>
    <n v="8.43"/>
    <n v="9.4"/>
    <n v="1"/>
    <n v="2.54"/>
    <x v="6"/>
    <x v="1"/>
    <n v="1"/>
    <n v="0"/>
    <n v="0"/>
    <x v="1"/>
    <x v="1"/>
    <x v="0"/>
  </r>
  <r>
    <x v="30"/>
    <x v="81"/>
    <x v="1"/>
    <x v="0"/>
    <x v="0"/>
    <n v="0"/>
    <n v="182.3"/>
    <n v="106"/>
    <n v="30.99"/>
    <n v="259.89999999999998"/>
    <n v="102"/>
    <n v="22.09"/>
    <n v="150.5"/>
    <n v="98"/>
    <n v="6.77"/>
    <n v="10.9"/>
    <n v="6"/>
    <n v="2.94"/>
    <x v="0"/>
    <x v="0"/>
    <n v="0"/>
    <n v="0"/>
    <n v="0"/>
    <x v="1"/>
    <x v="0"/>
    <x v="1"/>
  </r>
  <r>
    <x v="17"/>
    <x v="81"/>
    <x v="0"/>
    <x v="0"/>
    <x v="0"/>
    <n v="0"/>
    <n v="266.89999999999998"/>
    <n v="83"/>
    <n v="45.37"/>
    <n v="229.7"/>
    <n v="74"/>
    <n v="19.52"/>
    <n v="251.7"/>
    <n v="99"/>
    <n v="11.33"/>
    <n v="11"/>
    <n v="6"/>
    <n v="2.97"/>
    <x v="2"/>
    <x v="1"/>
    <n v="1"/>
    <n v="0"/>
    <n v="0"/>
    <x v="1"/>
    <x v="0"/>
    <x v="1"/>
  </r>
  <r>
    <x v="40"/>
    <x v="81"/>
    <x v="0"/>
    <x v="0"/>
    <x v="0"/>
    <n v="0"/>
    <n v="179.2"/>
    <n v="95"/>
    <n v="30.46"/>
    <n v="228.9"/>
    <n v="95"/>
    <n v="19.46"/>
    <n v="187.7"/>
    <n v="100"/>
    <n v="8.4499999999999993"/>
    <n v="13.2"/>
    <n v="2"/>
    <n v="3.56"/>
    <x v="0"/>
    <x v="0"/>
    <n v="0"/>
    <n v="0"/>
    <n v="0"/>
    <x v="1"/>
    <x v="0"/>
    <x v="1"/>
  </r>
  <r>
    <x v="30"/>
    <x v="81"/>
    <x v="2"/>
    <x v="0"/>
    <x v="0"/>
    <n v="0"/>
    <n v="329.8"/>
    <n v="73"/>
    <n v="56.07"/>
    <n v="208.3"/>
    <n v="120"/>
    <n v="17.71"/>
    <n v="267.10000000000002"/>
    <n v="102"/>
    <n v="12.02"/>
    <n v="10.6"/>
    <n v="6"/>
    <n v="2.86"/>
    <x v="1"/>
    <x v="1"/>
    <n v="1"/>
    <n v="0"/>
    <n v="0"/>
    <x v="1"/>
    <x v="0"/>
    <x v="1"/>
  </r>
  <r>
    <x v="45"/>
    <x v="81"/>
    <x v="1"/>
    <x v="0"/>
    <x v="0"/>
    <n v="0"/>
    <n v="125.7"/>
    <n v="96"/>
    <n v="21.37"/>
    <n v="207.6"/>
    <n v="137"/>
    <n v="17.649999999999999"/>
    <n v="183.1"/>
    <n v="103"/>
    <n v="8.24"/>
    <n v="12.9"/>
    <n v="2"/>
    <n v="3.48"/>
    <x v="0"/>
    <x v="0"/>
    <n v="0"/>
    <n v="0"/>
    <n v="0"/>
    <x v="1"/>
    <x v="0"/>
    <x v="1"/>
  </r>
  <r>
    <x v="47"/>
    <x v="81"/>
    <x v="1"/>
    <x v="0"/>
    <x v="0"/>
    <n v="0"/>
    <n v="185.8"/>
    <n v="36"/>
    <n v="31.59"/>
    <n v="276.5"/>
    <n v="134"/>
    <n v="23.5"/>
    <n v="192.1"/>
    <n v="104"/>
    <n v="8.64"/>
    <n v="5.7"/>
    <n v="7"/>
    <n v="1.54"/>
    <x v="4"/>
    <x v="0"/>
    <n v="0"/>
    <n v="0"/>
    <n v="0"/>
    <x v="1"/>
    <x v="1"/>
    <x v="1"/>
  </r>
  <r>
    <x v="39"/>
    <x v="81"/>
    <x v="0"/>
    <x v="0"/>
    <x v="0"/>
    <n v="0"/>
    <n v="130"/>
    <n v="110"/>
    <n v="22.1"/>
    <n v="185.3"/>
    <n v="88"/>
    <n v="15.75"/>
    <n v="178.7"/>
    <n v="105"/>
    <n v="8.0399999999999991"/>
    <n v="8.3000000000000007"/>
    <n v="4"/>
    <n v="2.2400000000000002"/>
    <x v="1"/>
    <x v="0"/>
    <n v="0"/>
    <n v="0"/>
    <n v="0"/>
    <x v="1"/>
    <x v="1"/>
    <x v="0"/>
  </r>
  <r>
    <x v="12"/>
    <x v="81"/>
    <x v="2"/>
    <x v="0"/>
    <x v="0"/>
    <n v="0"/>
    <n v="191.9"/>
    <n v="95"/>
    <n v="32.619999999999997"/>
    <n v="116.7"/>
    <n v="105"/>
    <n v="9.92"/>
    <n v="202.6"/>
    <n v="113"/>
    <n v="9.1199999999999992"/>
    <n v="8.1999999999999993"/>
    <n v="5"/>
    <n v="2.21"/>
    <x v="1"/>
    <x v="0"/>
    <n v="0"/>
    <n v="0"/>
    <n v="0"/>
    <x v="1"/>
    <x v="1"/>
    <x v="0"/>
  </r>
  <r>
    <x v="5"/>
    <x v="81"/>
    <x v="0"/>
    <x v="0"/>
    <x v="1"/>
    <n v="19"/>
    <n v="146.5"/>
    <n v="73"/>
    <n v="24.91"/>
    <n v="246.4"/>
    <n v="65"/>
    <n v="20.94"/>
    <n v="199"/>
    <n v="114"/>
    <n v="8.9600000000000009"/>
    <n v="4.0999999999999996"/>
    <n v="4"/>
    <n v="1.1100000000000001"/>
    <x v="0"/>
    <x v="0"/>
    <n v="0"/>
    <n v="0"/>
    <n v="1"/>
    <x v="1"/>
    <x v="1"/>
    <x v="1"/>
  </r>
  <r>
    <x v="6"/>
    <x v="81"/>
    <x v="1"/>
    <x v="0"/>
    <x v="0"/>
    <n v="0"/>
    <n v="183.6"/>
    <n v="111"/>
    <n v="31.21"/>
    <n v="303.5"/>
    <n v="88"/>
    <n v="25.8"/>
    <n v="189.8"/>
    <n v="115"/>
    <n v="8.5399999999999991"/>
    <n v="10.3"/>
    <n v="6"/>
    <n v="2.78"/>
    <x v="1"/>
    <x v="0"/>
    <n v="0"/>
    <n v="0"/>
    <n v="0"/>
    <x v="1"/>
    <x v="0"/>
    <x v="1"/>
  </r>
  <r>
    <x v="37"/>
    <x v="81"/>
    <x v="0"/>
    <x v="0"/>
    <x v="0"/>
    <n v="0"/>
    <n v="199.3"/>
    <n v="112"/>
    <n v="33.880000000000003"/>
    <n v="193.4"/>
    <n v="120"/>
    <n v="16.440000000000001"/>
    <n v="254.4"/>
    <n v="117"/>
    <n v="11.45"/>
    <n v="7"/>
    <n v="10"/>
    <n v="1.89"/>
    <x v="1"/>
    <x v="0"/>
    <n v="0"/>
    <n v="0"/>
    <n v="0"/>
    <x v="1"/>
    <x v="1"/>
    <x v="0"/>
  </r>
  <r>
    <x v="6"/>
    <x v="81"/>
    <x v="2"/>
    <x v="0"/>
    <x v="1"/>
    <n v="23"/>
    <n v="123.7"/>
    <n v="93"/>
    <n v="21.03"/>
    <n v="139.1"/>
    <n v="74"/>
    <n v="11.82"/>
    <n v="174.5"/>
    <n v="118"/>
    <n v="7.85"/>
    <n v="10.6"/>
    <n v="2"/>
    <n v="2.86"/>
    <x v="0"/>
    <x v="0"/>
    <n v="0"/>
    <n v="0"/>
    <n v="1"/>
    <x v="1"/>
    <x v="0"/>
    <x v="0"/>
  </r>
  <r>
    <x v="38"/>
    <x v="81"/>
    <x v="0"/>
    <x v="0"/>
    <x v="0"/>
    <n v="0"/>
    <n v="120.5"/>
    <n v="107"/>
    <n v="20.49"/>
    <n v="176.3"/>
    <n v="124"/>
    <n v="14.99"/>
    <n v="258"/>
    <n v="121"/>
    <n v="11.61"/>
    <n v="10.5"/>
    <n v="5"/>
    <n v="2.84"/>
    <x v="1"/>
    <x v="0"/>
    <n v="0"/>
    <n v="0"/>
    <n v="0"/>
    <x v="1"/>
    <x v="0"/>
    <x v="0"/>
  </r>
  <r>
    <x v="10"/>
    <x v="81"/>
    <x v="2"/>
    <x v="0"/>
    <x v="0"/>
    <n v="0"/>
    <n v="202.9"/>
    <n v="96"/>
    <n v="34.49"/>
    <n v="234.2"/>
    <n v="105"/>
    <n v="19.91"/>
    <n v="217.4"/>
    <n v="123"/>
    <n v="9.7799999999999994"/>
    <n v="10.1"/>
    <n v="3"/>
    <n v="2.73"/>
    <x v="4"/>
    <x v="0"/>
    <n v="0"/>
    <n v="0"/>
    <n v="0"/>
    <x v="1"/>
    <x v="1"/>
    <x v="1"/>
  </r>
  <r>
    <x v="27"/>
    <x v="81"/>
    <x v="1"/>
    <x v="0"/>
    <x v="0"/>
    <n v="0"/>
    <n v="217.6"/>
    <n v="82"/>
    <n v="36.99"/>
    <n v="169.4"/>
    <n v="101"/>
    <n v="14.4"/>
    <n v="248.9"/>
    <n v="124"/>
    <n v="11.2"/>
    <n v="12.7"/>
    <n v="3"/>
    <n v="3.43"/>
    <x v="1"/>
    <x v="0"/>
    <n v="0"/>
    <n v="0"/>
    <n v="0"/>
    <x v="1"/>
    <x v="0"/>
    <x v="0"/>
  </r>
  <r>
    <x v="34"/>
    <x v="81"/>
    <x v="0"/>
    <x v="0"/>
    <x v="0"/>
    <n v="0"/>
    <n v="194.7"/>
    <n v="105"/>
    <n v="33.1"/>
    <n v="210.9"/>
    <n v="100"/>
    <n v="17.93"/>
    <n v="236.9"/>
    <n v="143"/>
    <n v="10.66"/>
    <n v="11.6"/>
    <n v="3"/>
    <n v="3.13"/>
    <x v="2"/>
    <x v="0"/>
    <n v="0"/>
    <n v="0"/>
    <n v="0"/>
    <x v="1"/>
    <x v="0"/>
    <x v="1"/>
  </r>
  <r>
    <x v="11"/>
    <x v="82"/>
    <x v="2"/>
    <x v="0"/>
    <x v="1"/>
    <n v="31"/>
    <n v="129.80000000000001"/>
    <n v="87"/>
    <n v="22.07"/>
    <n v="183.4"/>
    <n v="110"/>
    <n v="15.59"/>
    <n v="169.4"/>
    <n v="40"/>
    <n v="7.62"/>
    <n v="14.3"/>
    <n v="6"/>
    <n v="3.86"/>
    <x v="0"/>
    <x v="0"/>
    <n v="0"/>
    <n v="0"/>
    <n v="1"/>
    <x v="1"/>
    <x v="0"/>
    <x v="0"/>
  </r>
  <r>
    <x v="16"/>
    <x v="82"/>
    <x v="0"/>
    <x v="0"/>
    <x v="0"/>
    <n v="0"/>
    <n v="196.7"/>
    <n v="117"/>
    <n v="33.44"/>
    <n v="272"/>
    <n v="89"/>
    <n v="23.12"/>
    <n v="199.9"/>
    <n v="62"/>
    <n v="9"/>
    <n v="10.1"/>
    <n v="11"/>
    <n v="2.73"/>
    <x v="2"/>
    <x v="0"/>
    <n v="0"/>
    <n v="0"/>
    <n v="0"/>
    <x v="1"/>
    <x v="1"/>
    <x v="1"/>
  </r>
  <r>
    <x v="17"/>
    <x v="82"/>
    <x v="0"/>
    <x v="0"/>
    <x v="0"/>
    <n v="0"/>
    <n v="159.30000000000001"/>
    <n v="104"/>
    <n v="27.08"/>
    <n v="202.3"/>
    <n v="98"/>
    <n v="17.2"/>
    <n v="229"/>
    <n v="73"/>
    <n v="10.31"/>
    <n v="9.5"/>
    <n v="3"/>
    <n v="2.57"/>
    <x v="3"/>
    <x v="0"/>
    <n v="0"/>
    <n v="0"/>
    <n v="0"/>
    <x v="1"/>
    <x v="1"/>
    <x v="1"/>
  </r>
  <r>
    <x v="15"/>
    <x v="82"/>
    <x v="1"/>
    <x v="0"/>
    <x v="1"/>
    <n v="38"/>
    <n v="107.9"/>
    <n v="90"/>
    <n v="18.34"/>
    <n v="140.4"/>
    <n v="94"/>
    <n v="11.93"/>
    <n v="253.6"/>
    <n v="79"/>
    <n v="11.41"/>
    <n v="10.5"/>
    <n v="2"/>
    <n v="2.84"/>
    <x v="1"/>
    <x v="0"/>
    <n v="0"/>
    <n v="0"/>
    <n v="1"/>
    <x v="1"/>
    <x v="0"/>
    <x v="0"/>
  </r>
  <r>
    <x v="23"/>
    <x v="82"/>
    <x v="0"/>
    <x v="0"/>
    <x v="0"/>
    <n v="0"/>
    <n v="188.3"/>
    <n v="70"/>
    <n v="32.01"/>
    <n v="243.8"/>
    <n v="88"/>
    <n v="20.72"/>
    <n v="213.7"/>
    <n v="79"/>
    <n v="9.6199999999999992"/>
    <n v="10.3"/>
    <n v="6"/>
    <n v="2.78"/>
    <x v="1"/>
    <x v="0"/>
    <n v="0"/>
    <n v="0"/>
    <n v="0"/>
    <x v="1"/>
    <x v="0"/>
    <x v="1"/>
  </r>
  <r>
    <x v="33"/>
    <x v="82"/>
    <x v="1"/>
    <x v="0"/>
    <x v="0"/>
    <n v="0"/>
    <n v="48.4"/>
    <n v="105"/>
    <n v="8.23"/>
    <n v="139.69999999999999"/>
    <n v="86"/>
    <n v="11.87"/>
    <n v="154.1"/>
    <n v="80"/>
    <n v="6.93"/>
    <n v="11.5"/>
    <n v="4"/>
    <n v="3.11"/>
    <x v="3"/>
    <x v="0"/>
    <n v="0"/>
    <n v="0"/>
    <n v="0"/>
    <x v="1"/>
    <x v="0"/>
    <x v="0"/>
  </r>
  <r>
    <x v="26"/>
    <x v="82"/>
    <x v="1"/>
    <x v="0"/>
    <x v="0"/>
    <n v="0"/>
    <n v="202.3"/>
    <n v="87"/>
    <n v="34.39"/>
    <n v="201.5"/>
    <n v="111"/>
    <n v="17.13"/>
    <n v="101.7"/>
    <n v="82"/>
    <n v="4.58"/>
    <n v="6.8"/>
    <n v="4"/>
    <n v="1.84"/>
    <x v="1"/>
    <x v="0"/>
    <n v="0"/>
    <n v="0"/>
    <n v="0"/>
    <x v="1"/>
    <x v="1"/>
    <x v="1"/>
  </r>
  <r>
    <x v="43"/>
    <x v="82"/>
    <x v="2"/>
    <x v="0"/>
    <x v="1"/>
    <n v="26"/>
    <n v="226.4"/>
    <n v="117"/>
    <n v="38.49"/>
    <n v="234.7"/>
    <n v="97"/>
    <n v="19.95"/>
    <n v="133.6"/>
    <n v="82"/>
    <n v="6.01"/>
    <n v="10.8"/>
    <n v="7"/>
    <n v="2.92"/>
    <x v="0"/>
    <x v="0"/>
    <n v="0"/>
    <n v="0"/>
    <n v="1"/>
    <x v="1"/>
    <x v="0"/>
    <x v="1"/>
  </r>
  <r>
    <x v="40"/>
    <x v="82"/>
    <x v="0"/>
    <x v="0"/>
    <x v="1"/>
    <n v="25"/>
    <n v="191.3"/>
    <n v="95"/>
    <n v="32.520000000000003"/>
    <n v="250.7"/>
    <n v="136"/>
    <n v="21.31"/>
    <n v="249.4"/>
    <n v="86"/>
    <n v="11.22"/>
    <n v="17.600000000000001"/>
    <n v="5"/>
    <n v="4.75"/>
    <x v="3"/>
    <x v="0"/>
    <n v="0"/>
    <n v="0"/>
    <n v="1"/>
    <x v="1"/>
    <x v="0"/>
    <x v="1"/>
  </r>
  <r>
    <x v="28"/>
    <x v="82"/>
    <x v="2"/>
    <x v="0"/>
    <x v="0"/>
    <n v="0"/>
    <n v="268.7"/>
    <n v="81"/>
    <n v="45.68"/>
    <n v="145.5"/>
    <n v="100"/>
    <n v="12.37"/>
    <n v="185.6"/>
    <n v="86"/>
    <n v="8.35"/>
    <n v="9.4"/>
    <n v="6"/>
    <n v="2.54"/>
    <x v="1"/>
    <x v="0"/>
    <n v="0"/>
    <n v="0"/>
    <n v="0"/>
    <x v="1"/>
    <x v="1"/>
    <x v="0"/>
  </r>
  <r>
    <x v="12"/>
    <x v="82"/>
    <x v="2"/>
    <x v="0"/>
    <x v="1"/>
    <n v="33"/>
    <n v="228.2"/>
    <n v="85"/>
    <n v="38.79"/>
    <n v="249.2"/>
    <n v="114"/>
    <n v="21.18"/>
    <n v="93.5"/>
    <n v="89"/>
    <n v="4.21"/>
    <n v="10.199999999999999"/>
    <n v="7"/>
    <n v="2.75"/>
    <x v="1"/>
    <x v="0"/>
    <n v="0"/>
    <n v="0"/>
    <n v="1"/>
    <x v="1"/>
    <x v="1"/>
    <x v="1"/>
  </r>
  <r>
    <x v="9"/>
    <x v="82"/>
    <x v="0"/>
    <x v="0"/>
    <x v="0"/>
    <n v="0"/>
    <n v="195.2"/>
    <n v="101"/>
    <n v="33.18"/>
    <n v="188.7"/>
    <n v="38"/>
    <n v="16.04"/>
    <n v="270"/>
    <n v="91"/>
    <n v="12.15"/>
    <n v="11.4"/>
    <n v="3"/>
    <n v="3.08"/>
    <x v="1"/>
    <x v="0"/>
    <n v="0"/>
    <n v="0"/>
    <n v="0"/>
    <x v="1"/>
    <x v="0"/>
    <x v="0"/>
  </r>
  <r>
    <x v="32"/>
    <x v="82"/>
    <x v="0"/>
    <x v="0"/>
    <x v="0"/>
    <n v="0"/>
    <n v="195"/>
    <n v="92"/>
    <n v="33.15"/>
    <n v="210.5"/>
    <n v="83"/>
    <n v="17.89"/>
    <n v="180.6"/>
    <n v="92"/>
    <n v="8.1300000000000008"/>
    <n v="11"/>
    <n v="13"/>
    <n v="2.97"/>
    <x v="1"/>
    <x v="0"/>
    <n v="0"/>
    <n v="0"/>
    <n v="0"/>
    <x v="1"/>
    <x v="0"/>
    <x v="1"/>
  </r>
  <r>
    <x v="3"/>
    <x v="82"/>
    <x v="2"/>
    <x v="0"/>
    <x v="0"/>
    <n v="0"/>
    <n v="259.7"/>
    <n v="106"/>
    <n v="44.15"/>
    <n v="152.69999999999999"/>
    <n v="116"/>
    <n v="12.98"/>
    <n v="224.7"/>
    <n v="92"/>
    <n v="10.11"/>
    <n v="10.199999999999999"/>
    <n v="2"/>
    <n v="2.75"/>
    <x v="1"/>
    <x v="0"/>
    <n v="0"/>
    <n v="0"/>
    <n v="0"/>
    <x v="1"/>
    <x v="1"/>
    <x v="0"/>
  </r>
  <r>
    <x v="50"/>
    <x v="82"/>
    <x v="2"/>
    <x v="0"/>
    <x v="1"/>
    <n v="37"/>
    <n v="133.1"/>
    <n v="117"/>
    <n v="22.63"/>
    <n v="171.4"/>
    <n v="89"/>
    <n v="14.57"/>
    <n v="218.1"/>
    <n v="92"/>
    <n v="9.81"/>
    <n v="10.9"/>
    <n v="4"/>
    <n v="2.94"/>
    <x v="2"/>
    <x v="0"/>
    <n v="0"/>
    <n v="0"/>
    <n v="1"/>
    <x v="1"/>
    <x v="0"/>
    <x v="0"/>
  </r>
  <r>
    <x v="40"/>
    <x v="82"/>
    <x v="2"/>
    <x v="0"/>
    <x v="0"/>
    <n v="0"/>
    <n v="227.9"/>
    <n v="78"/>
    <n v="38.74"/>
    <n v="207.5"/>
    <n v="115"/>
    <n v="17.64"/>
    <n v="211.7"/>
    <n v="100"/>
    <n v="9.5299999999999994"/>
    <n v="12.1"/>
    <n v="5"/>
    <n v="3.27"/>
    <x v="0"/>
    <x v="0"/>
    <n v="0"/>
    <n v="0"/>
    <n v="0"/>
    <x v="1"/>
    <x v="0"/>
    <x v="1"/>
  </r>
  <r>
    <x v="6"/>
    <x v="82"/>
    <x v="1"/>
    <x v="1"/>
    <x v="0"/>
    <n v="0"/>
    <n v="197.6"/>
    <n v="105"/>
    <n v="33.590000000000003"/>
    <n v="177.5"/>
    <n v="96"/>
    <n v="15.09"/>
    <n v="126.8"/>
    <n v="100"/>
    <n v="5.71"/>
    <n v="9.1999999999999993"/>
    <n v="1"/>
    <n v="2.48"/>
    <x v="2"/>
    <x v="1"/>
    <n v="1"/>
    <n v="1"/>
    <n v="0"/>
    <x v="1"/>
    <x v="1"/>
    <x v="0"/>
  </r>
  <r>
    <x v="10"/>
    <x v="82"/>
    <x v="0"/>
    <x v="0"/>
    <x v="1"/>
    <n v="37"/>
    <n v="78.5"/>
    <n v="109"/>
    <n v="13.35"/>
    <n v="210.5"/>
    <n v="101"/>
    <n v="17.89"/>
    <n v="179.7"/>
    <n v="102"/>
    <n v="8.09"/>
    <n v="11.8"/>
    <n v="4"/>
    <n v="3.19"/>
    <x v="0"/>
    <x v="0"/>
    <n v="0"/>
    <n v="0"/>
    <n v="1"/>
    <x v="1"/>
    <x v="0"/>
    <x v="1"/>
  </r>
  <r>
    <x v="25"/>
    <x v="82"/>
    <x v="0"/>
    <x v="0"/>
    <x v="1"/>
    <n v="41"/>
    <n v="155.9"/>
    <n v="122"/>
    <n v="26.5"/>
    <n v="162.30000000000001"/>
    <n v="107"/>
    <n v="13.8"/>
    <n v="127.6"/>
    <n v="105"/>
    <n v="5.74"/>
    <n v="13.1"/>
    <n v="5"/>
    <n v="3.54"/>
    <x v="2"/>
    <x v="0"/>
    <n v="0"/>
    <n v="0"/>
    <n v="1"/>
    <x v="1"/>
    <x v="0"/>
    <x v="0"/>
  </r>
  <r>
    <x v="25"/>
    <x v="82"/>
    <x v="0"/>
    <x v="0"/>
    <x v="0"/>
    <n v="0"/>
    <n v="135.19999999999999"/>
    <n v="76"/>
    <n v="22.98"/>
    <n v="161"/>
    <n v="98"/>
    <n v="13.69"/>
    <n v="129.30000000000001"/>
    <n v="105"/>
    <n v="5.82"/>
    <n v="9"/>
    <n v="6"/>
    <n v="2.4300000000000002"/>
    <x v="1"/>
    <x v="0"/>
    <n v="0"/>
    <n v="0"/>
    <n v="0"/>
    <x v="1"/>
    <x v="1"/>
    <x v="0"/>
  </r>
  <r>
    <x v="20"/>
    <x v="82"/>
    <x v="0"/>
    <x v="0"/>
    <x v="0"/>
    <n v="0"/>
    <n v="231.3"/>
    <n v="100"/>
    <n v="39.32"/>
    <n v="210.4"/>
    <n v="84"/>
    <n v="17.88"/>
    <n v="217.4"/>
    <n v="106"/>
    <n v="9.7799999999999994"/>
    <n v="12.4"/>
    <n v="2"/>
    <n v="3.35"/>
    <x v="2"/>
    <x v="0"/>
    <n v="0"/>
    <n v="0"/>
    <n v="0"/>
    <x v="1"/>
    <x v="0"/>
    <x v="1"/>
  </r>
  <r>
    <x v="33"/>
    <x v="82"/>
    <x v="0"/>
    <x v="0"/>
    <x v="0"/>
    <n v="0"/>
    <n v="167"/>
    <n v="120"/>
    <n v="28.39"/>
    <n v="209.1"/>
    <n v="102"/>
    <n v="17.77"/>
    <n v="131"/>
    <n v="107"/>
    <n v="5.9"/>
    <n v="8.6"/>
    <n v="2"/>
    <n v="2.3199999999999998"/>
    <x v="0"/>
    <x v="0"/>
    <n v="0"/>
    <n v="0"/>
    <n v="0"/>
    <x v="1"/>
    <x v="1"/>
    <x v="1"/>
  </r>
  <r>
    <x v="12"/>
    <x v="82"/>
    <x v="2"/>
    <x v="0"/>
    <x v="0"/>
    <n v="0"/>
    <n v="208.9"/>
    <n v="71"/>
    <n v="35.51"/>
    <n v="214.8"/>
    <n v="92"/>
    <n v="18.260000000000002"/>
    <n v="247.9"/>
    <n v="108"/>
    <n v="11.16"/>
    <n v="13"/>
    <n v="5"/>
    <n v="3.51"/>
    <x v="0"/>
    <x v="0"/>
    <n v="0"/>
    <n v="0"/>
    <n v="0"/>
    <x v="1"/>
    <x v="0"/>
    <x v="1"/>
  </r>
  <r>
    <x v="17"/>
    <x v="82"/>
    <x v="0"/>
    <x v="1"/>
    <x v="1"/>
    <n v="32"/>
    <n v="94.7"/>
    <n v="111"/>
    <n v="16.100000000000001"/>
    <n v="154.4"/>
    <n v="98"/>
    <n v="13.12"/>
    <n v="200.4"/>
    <n v="109"/>
    <n v="9.02"/>
    <n v="10.6"/>
    <n v="6"/>
    <n v="2.86"/>
    <x v="3"/>
    <x v="0"/>
    <n v="0"/>
    <n v="1"/>
    <n v="1"/>
    <x v="1"/>
    <x v="0"/>
    <x v="0"/>
  </r>
  <r>
    <x v="46"/>
    <x v="82"/>
    <x v="2"/>
    <x v="0"/>
    <x v="1"/>
    <n v="36"/>
    <n v="95.9"/>
    <n v="87"/>
    <n v="16.3"/>
    <n v="261.60000000000002"/>
    <n v="105"/>
    <n v="22.24"/>
    <n v="228.6"/>
    <n v="109"/>
    <n v="10.29"/>
    <n v="13.3"/>
    <n v="4"/>
    <n v="3.59"/>
    <x v="1"/>
    <x v="0"/>
    <n v="0"/>
    <n v="0"/>
    <n v="1"/>
    <x v="1"/>
    <x v="0"/>
    <x v="1"/>
  </r>
  <r>
    <x v="49"/>
    <x v="82"/>
    <x v="0"/>
    <x v="0"/>
    <x v="0"/>
    <n v="0"/>
    <n v="182.5"/>
    <n v="85"/>
    <n v="31.03"/>
    <n v="181.5"/>
    <n v="114"/>
    <n v="15.43"/>
    <n v="199.1"/>
    <n v="110"/>
    <n v="8.9600000000000009"/>
    <n v="14.7"/>
    <n v="6"/>
    <n v="3.97"/>
    <x v="0"/>
    <x v="0"/>
    <n v="0"/>
    <n v="0"/>
    <n v="0"/>
    <x v="1"/>
    <x v="0"/>
    <x v="0"/>
  </r>
  <r>
    <x v="15"/>
    <x v="82"/>
    <x v="2"/>
    <x v="0"/>
    <x v="0"/>
    <n v="0"/>
    <n v="78.099999999999994"/>
    <n v="70"/>
    <n v="13.28"/>
    <n v="239.3"/>
    <n v="115"/>
    <n v="20.34"/>
    <n v="144.4"/>
    <n v="112"/>
    <n v="6.5"/>
    <n v="12.3"/>
    <n v="4"/>
    <n v="3.32"/>
    <x v="0"/>
    <x v="0"/>
    <n v="0"/>
    <n v="0"/>
    <n v="0"/>
    <x v="1"/>
    <x v="0"/>
    <x v="1"/>
  </r>
  <r>
    <x v="40"/>
    <x v="82"/>
    <x v="0"/>
    <x v="0"/>
    <x v="0"/>
    <n v="0"/>
    <n v="337.4"/>
    <n v="120"/>
    <n v="57.36"/>
    <n v="227.4"/>
    <n v="116"/>
    <n v="19.329999999999998"/>
    <n v="153.9"/>
    <n v="114"/>
    <n v="6.93"/>
    <n v="15.8"/>
    <n v="7"/>
    <n v="4.2699999999999996"/>
    <x v="1"/>
    <x v="1"/>
    <n v="1"/>
    <n v="0"/>
    <n v="0"/>
    <x v="1"/>
    <x v="0"/>
    <x v="1"/>
  </r>
  <r>
    <x v="45"/>
    <x v="82"/>
    <x v="0"/>
    <x v="0"/>
    <x v="0"/>
    <n v="0"/>
    <n v="228.4"/>
    <n v="113"/>
    <n v="38.83"/>
    <n v="163.30000000000001"/>
    <n v="103"/>
    <n v="13.88"/>
    <n v="248"/>
    <n v="114"/>
    <n v="11.16"/>
    <n v="7.8"/>
    <n v="6"/>
    <n v="2.11"/>
    <x v="0"/>
    <x v="0"/>
    <n v="0"/>
    <n v="0"/>
    <n v="0"/>
    <x v="1"/>
    <x v="1"/>
    <x v="0"/>
  </r>
  <r>
    <x v="16"/>
    <x v="82"/>
    <x v="2"/>
    <x v="0"/>
    <x v="0"/>
    <n v="0"/>
    <n v="133.9"/>
    <n v="82"/>
    <n v="22.76"/>
    <n v="169.6"/>
    <n v="105"/>
    <n v="14.42"/>
    <n v="222.8"/>
    <n v="114"/>
    <n v="10.029999999999999"/>
    <n v="11.7"/>
    <n v="4"/>
    <n v="3.16"/>
    <x v="1"/>
    <x v="0"/>
    <n v="0"/>
    <n v="0"/>
    <n v="0"/>
    <x v="1"/>
    <x v="0"/>
    <x v="0"/>
  </r>
  <r>
    <x v="4"/>
    <x v="82"/>
    <x v="2"/>
    <x v="0"/>
    <x v="0"/>
    <n v="0"/>
    <n v="129.6"/>
    <n v="81"/>
    <n v="22.03"/>
    <n v="189.7"/>
    <n v="117"/>
    <n v="16.12"/>
    <n v="219"/>
    <n v="118"/>
    <n v="9.86"/>
    <n v="9.8000000000000007"/>
    <n v="4"/>
    <n v="2.65"/>
    <x v="3"/>
    <x v="0"/>
    <n v="0"/>
    <n v="0"/>
    <n v="0"/>
    <x v="1"/>
    <x v="1"/>
    <x v="0"/>
  </r>
  <r>
    <x v="29"/>
    <x v="82"/>
    <x v="1"/>
    <x v="0"/>
    <x v="0"/>
    <n v="0"/>
    <n v="134.80000000000001"/>
    <n v="96"/>
    <n v="22.92"/>
    <n v="167.2"/>
    <n v="78"/>
    <n v="14.21"/>
    <n v="161.5"/>
    <n v="123"/>
    <n v="7.27"/>
    <n v="7.7"/>
    <n v="5"/>
    <n v="2.08"/>
    <x v="3"/>
    <x v="0"/>
    <n v="0"/>
    <n v="0"/>
    <n v="0"/>
    <x v="1"/>
    <x v="1"/>
    <x v="0"/>
  </r>
  <r>
    <x v="16"/>
    <x v="82"/>
    <x v="0"/>
    <x v="0"/>
    <x v="1"/>
    <n v="30"/>
    <n v="272.5"/>
    <n v="105"/>
    <n v="46.33"/>
    <n v="253"/>
    <n v="83"/>
    <n v="21.51"/>
    <n v="180.8"/>
    <n v="123"/>
    <n v="8.14"/>
    <n v="8.6999999999999993"/>
    <n v="6"/>
    <n v="2.35"/>
    <x v="2"/>
    <x v="0"/>
    <n v="0"/>
    <n v="0"/>
    <n v="1"/>
    <x v="1"/>
    <x v="1"/>
    <x v="1"/>
  </r>
  <r>
    <x v="23"/>
    <x v="82"/>
    <x v="1"/>
    <x v="0"/>
    <x v="0"/>
    <n v="0"/>
    <n v="185.9"/>
    <n v="115"/>
    <n v="31.6"/>
    <n v="232.5"/>
    <n v="98"/>
    <n v="19.760000000000002"/>
    <n v="205.2"/>
    <n v="124"/>
    <n v="9.23"/>
    <n v="10.199999999999999"/>
    <n v="2"/>
    <n v="2.75"/>
    <x v="3"/>
    <x v="0"/>
    <n v="0"/>
    <n v="0"/>
    <n v="0"/>
    <x v="1"/>
    <x v="1"/>
    <x v="1"/>
  </r>
  <r>
    <x v="28"/>
    <x v="82"/>
    <x v="1"/>
    <x v="0"/>
    <x v="0"/>
    <n v="0"/>
    <n v="286.60000000000002"/>
    <n v="114"/>
    <n v="48.72"/>
    <n v="101"/>
    <n v="138"/>
    <n v="8.59"/>
    <n v="199.6"/>
    <n v="146"/>
    <n v="8.98"/>
    <n v="13.2"/>
    <n v="4"/>
    <n v="3.56"/>
    <x v="0"/>
    <x v="0"/>
    <n v="0"/>
    <n v="0"/>
    <n v="0"/>
    <x v="1"/>
    <x v="0"/>
    <x v="0"/>
  </r>
  <r>
    <x v="16"/>
    <x v="82"/>
    <x v="1"/>
    <x v="0"/>
    <x v="0"/>
    <n v="0"/>
    <n v="117.9"/>
    <n v="101"/>
    <n v="20.04"/>
    <n v="160.4"/>
    <n v="92"/>
    <n v="13.63"/>
    <n v="235.3"/>
    <n v="150"/>
    <n v="10.59"/>
    <n v="11.4"/>
    <n v="10"/>
    <n v="3.08"/>
    <x v="1"/>
    <x v="0"/>
    <n v="0"/>
    <n v="0"/>
    <n v="0"/>
    <x v="1"/>
    <x v="0"/>
    <x v="0"/>
  </r>
  <r>
    <x v="10"/>
    <x v="83"/>
    <x v="1"/>
    <x v="0"/>
    <x v="0"/>
    <n v="0"/>
    <n v="146.80000000000001"/>
    <n v="133"/>
    <n v="24.96"/>
    <n v="171.7"/>
    <n v="73"/>
    <n v="14.59"/>
    <n v="234.5"/>
    <n v="69"/>
    <n v="10.55"/>
    <n v="9.9"/>
    <n v="3"/>
    <n v="2.67"/>
    <x v="0"/>
    <x v="0"/>
    <n v="0"/>
    <n v="0"/>
    <n v="0"/>
    <x v="1"/>
    <x v="1"/>
    <x v="0"/>
  </r>
  <r>
    <x v="15"/>
    <x v="83"/>
    <x v="2"/>
    <x v="0"/>
    <x v="0"/>
    <n v="0"/>
    <n v="169.5"/>
    <n v="96"/>
    <n v="28.82"/>
    <n v="157.6"/>
    <n v="94"/>
    <n v="13.4"/>
    <n v="98.2"/>
    <n v="70"/>
    <n v="4.42"/>
    <n v="10.6"/>
    <n v="7"/>
    <n v="2.86"/>
    <x v="1"/>
    <x v="0"/>
    <n v="0"/>
    <n v="0"/>
    <n v="0"/>
    <x v="1"/>
    <x v="0"/>
    <x v="0"/>
  </r>
  <r>
    <x v="31"/>
    <x v="83"/>
    <x v="2"/>
    <x v="0"/>
    <x v="1"/>
    <n v="42"/>
    <n v="165.3"/>
    <n v="97"/>
    <n v="28.1"/>
    <n v="223.5"/>
    <n v="118"/>
    <n v="19"/>
    <n v="260.8"/>
    <n v="72"/>
    <n v="11.74"/>
    <n v="7.6"/>
    <n v="7"/>
    <n v="2.0499999999999998"/>
    <x v="2"/>
    <x v="0"/>
    <n v="0"/>
    <n v="0"/>
    <n v="1"/>
    <x v="1"/>
    <x v="1"/>
    <x v="1"/>
  </r>
  <r>
    <x v="24"/>
    <x v="83"/>
    <x v="0"/>
    <x v="0"/>
    <x v="0"/>
    <n v="0"/>
    <n v="148.80000000000001"/>
    <n v="89"/>
    <n v="25.3"/>
    <n v="189.8"/>
    <n v="93"/>
    <n v="16.13"/>
    <n v="147.6"/>
    <n v="73"/>
    <n v="6.64"/>
    <n v="6.3"/>
    <n v="2"/>
    <n v="1.7"/>
    <x v="0"/>
    <x v="0"/>
    <n v="0"/>
    <n v="0"/>
    <n v="0"/>
    <x v="1"/>
    <x v="1"/>
    <x v="0"/>
  </r>
  <r>
    <x v="22"/>
    <x v="83"/>
    <x v="0"/>
    <x v="0"/>
    <x v="0"/>
    <n v="0"/>
    <n v="130.19999999999999"/>
    <n v="105"/>
    <n v="22.13"/>
    <n v="278"/>
    <n v="60"/>
    <n v="23.63"/>
    <n v="305.39999999999998"/>
    <n v="74"/>
    <n v="13.74"/>
    <n v="14"/>
    <n v="6"/>
    <n v="3.78"/>
    <x v="3"/>
    <x v="0"/>
    <n v="0"/>
    <n v="0"/>
    <n v="0"/>
    <x v="1"/>
    <x v="0"/>
    <x v="1"/>
  </r>
  <r>
    <x v="42"/>
    <x v="83"/>
    <x v="2"/>
    <x v="0"/>
    <x v="0"/>
    <n v="0"/>
    <n v="191"/>
    <n v="88"/>
    <n v="32.47"/>
    <n v="318.8"/>
    <n v="119"/>
    <n v="27.1"/>
    <n v="247.3"/>
    <n v="79"/>
    <n v="11.13"/>
    <n v="6.5"/>
    <n v="4"/>
    <n v="1.76"/>
    <x v="1"/>
    <x v="0"/>
    <n v="0"/>
    <n v="0"/>
    <n v="0"/>
    <x v="1"/>
    <x v="1"/>
    <x v="1"/>
  </r>
  <r>
    <x v="21"/>
    <x v="83"/>
    <x v="0"/>
    <x v="0"/>
    <x v="0"/>
    <n v="0"/>
    <n v="214.9"/>
    <n v="72"/>
    <n v="36.53"/>
    <n v="197.7"/>
    <n v="92"/>
    <n v="16.8"/>
    <n v="153.1"/>
    <n v="79"/>
    <n v="6.89"/>
    <n v="11.9"/>
    <n v="2"/>
    <n v="3.21"/>
    <x v="3"/>
    <x v="0"/>
    <n v="0"/>
    <n v="0"/>
    <n v="0"/>
    <x v="1"/>
    <x v="0"/>
    <x v="0"/>
  </r>
  <r>
    <x v="40"/>
    <x v="83"/>
    <x v="1"/>
    <x v="0"/>
    <x v="0"/>
    <n v="0"/>
    <n v="159.5"/>
    <n v="125"/>
    <n v="27.12"/>
    <n v="247.1"/>
    <n v="90"/>
    <n v="21"/>
    <n v="187.9"/>
    <n v="82"/>
    <n v="8.4600000000000009"/>
    <n v="7.2"/>
    <n v="4"/>
    <n v="1.94"/>
    <x v="3"/>
    <x v="0"/>
    <n v="0"/>
    <n v="0"/>
    <n v="0"/>
    <x v="1"/>
    <x v="1"/>
    <x v="1"/>
  </r>
  <r>
    <x v="6"/>
    <x v="83"/>
    <x v="0"/>
    <x v="0"/>
    <x v="0"/>
    <n v="0"/>
    <n v="169.9"/>
    <n v="96"/>
    <n v="28.88"/>
    <n v="190.3"/>
    <n v="103"/>
    <n v="16.18"/>
    <n v="188"/>
    <n v="82"/>
    <n v="8.4600000000000009"/>
    <n v="8.6"/>
    <n v="2"/>
    <n v="2.3199999999999998"/>
    <x v="3"/>
    <x v="0"/>
    <n v="0"/>
    <n v="0"/>
    <n v="0"/>
    <x v="1"/>
    <x v="1"/>
    <x v="0"/>
  </r>
  <r>
    <x v="18"/>
    <x v="83"/>
    <x v="2"/>
    <x v="0"/>
    <x v="0"/>
    <n v="0"/>
    <n v="233.9"/>
    <n v="76"/>
    <n v="39.76"/>
    <n v="153.19999999999999"/>
    <n v="96"/>
    <n v="13.02"/>
    <n v="228"/>
    <n v="82"/>
    <n v="10.26"/>
    <n v="12.8"/>
    <n v="5"/>
    <n v="3.46"/>
    <x v="2"/>
    <x v="0"/>
    <n v="0"/>
    <n v="0"/>
    <n v="0"/>
    <x v="1"/>
    <x v="0"/>
    <x v="0"/>
  </r>
  <r>
    <x v="40"/>
    <x v="83"/>
    <x v="1"/>
    <x v="1"/>
    <x v="0"/>
    <n v="0"/>
    <n v="299.39999999999998"/>
    <n v="71"/>
    <n v="50.9"/>
    <n v="61.9"/>
    <n v="88"/>
    <n v="5.26"/>
    <n v="196.9"/>
    <n v="89"/>
    <n v="8.86"/>
    <n v="6.6"/>
    <n v="7"/>
    <n v="1.78"/>
    <x v="3"/>
    <x v="0"/>
    <n v="0"/>
    <n v="1"/>
    <n v="0"/>
    <x v="1"/>
    <x v="1"/>
    <x v="0"/>
  </r>
  <r>
    <x v="23"/>
    <x v="83"/>
    <x v="0"/>
    <x v="0"/>
    <x v="1"/>
    <n v="25"/>
    <n v="113.9"/>
    <n v="90"/>
    <n v="19.36"/>
    <n v="257"/>
    <n v="99"/>
    <n v="21.85"/>
    <n v="214.5"/>
    <n v="98"/>
    <n v="9.65"/>
    <n v="12.9"/>
    <n v="8"/>
    <n v="3.48"/>
    <x v="4"/>
    <x v="1"/>
    <n v="1"/>
    <n v="0"/>
    <n v="1"/>
    <x v="1"/>
    <x v="0"/>
    <x v="1"/>
  </r>
  <r>
    <x v="4"/>
    <x v="83"/>
    <x v="1"/>
    <x v="0"/>
    <x v="1"/>
    <n v="41"/>
    <n v="153.9"/>
    <n v="102"/>
    <n v="26.16"/>
    <n v="140.69999999999999"/>
    <n v="117"/>
    <n v="11.96"/>
    <n v="217.7"/>
    <n v="101"/>
    <n v="9.8000000000000007"/>
    <n v="12.8"/>
    <n v="5"/>
    <n v="3.46"/>
    <x v="0"/>
    <x v="0"/>
    <n v="0"/>
    <n v="0"/>
    <n v="1"/>
    <x v="1"/>
    <x v="0"/>
    <x v="0"/>
  </r>
  <r>
    <x v="37"/>
    <x v="83"/>
    <x v="0"/>
    <x v="0"/>
    <x v="0"/>
    <n v="0"/>
    <n v="280"/>
    <n v="113"/>
    <n v="47.6"/>
    <n v="202.2"/>
    <n v="90"/>
    <n v="17.190000000000001"/>
    <n v="156.80000000000001"/>
    <n v="103"/>
    <n v="7.06"/>
    <n v="10.4"/>
    <n v="4"/>
    <n v="2.81"/>
    <x v="1"/>
    <x v="1"/>
    <n v="1"/>
    <n v="0"/>
    <n v="0"/>
    <x v="1"/>
    <x v="0"/>
    <x v="1"/>
  </r>
  <r>
    <x v="34"/>
    <x v="83"/>
    <x v="0"/>
    <x v="0"/>
    <x v="0"/>
    <n v="0"/>
    <n v="216.1"/>
    <n v="114"/>
    <n v="36.74"/>
    <n v="197.5"/>
    <n v="107"/>
    <n v="16.79"/>
    <n v="217.8"/>
    <n v="104"/>
    <n v="9.8000000000000007"/>
    <n v="9.8000000000000007"/>
    <n v="3"/>
    <n v="2.65"/>
    <x v="0"/>
    <x v="0"/>
    <n v="0"/>
    <n v="0"/>
    <n v="0"/>
    <x v="1"/>
    <x v="1"/>
    <x v="0"/>
  </r>
  <r>
    <x v="16"/>
    <x v="83"/>
    <x v="0"/>
    <x v="0"/>
    <x v="1"/>
    <n v="35"/>
    <n v="207.5"/>
    <n v="138"/>
    <n v="35.28"/>
    <n v="201"/>
    <n v="116"/>
    <n v="17.09"/>
    <n v="164.5"/>
    <n v="107"/>
    <n v="7.4"/>
    <n v="7.5"/>
    <n v="16"/>
    <n v="2.0299999999999998"/>
    <x v="4"/>
    <x v="0"/>
    <n v="0"/>
    <n v="0"/>
    <n v="1"/>
    <x v="1"/>
    <x v="1"/>
    <x v="1"/>
  </r>
  <r>
    <x v="48"/>
    <x v="83"/>
    <x v="0"/>
    <x v="0"/>
    <x v="1"/>
    <n v="33"/>
    <n v="159.1"/>
    <n v="106"/>
    <n v="27.05"/>
    <n v="149.80000000000001"/>
    <n v="101"/>
    <n v="12.73"/>
    <n v="213.4"/>
    <n v="108"/>
    <n v="9.6"/>
    <n v="13"/>
    <n v="18"/>
    <n v="3.51"/>
    <x v="0"/>
    <x v="0"/>
    <n v="0"/>
    <n v="0"/>
    <n v="1"/>
    <x v="1"/>
    <x v="0"/>
    <x v="0"/>
  </r>
  <r>
    <x v="36"/>
    <x v="83"/>
    <x v="0"/>
    <x v="0"/>
    <x v="0"/>
    <n v="0"/>
    <n v="225.9"/>
    <n v="86"/>
    <n v="38.4"/>
    <n v="275.60000000000002"/>
    <n v="105"/>
    <n v="23.43"/>
    <n v="201.4"/>
    <n v="108"/>
    <n v="9.06"/>
    <n v="14.3"/>
    <n v="3"/>
    <n v="3.86"/>
    <x v="2"/>
    <x v="1"/>
    <n v="1"/>
    <n v="0"/>
    <n v="0"/>
    <x v="1"/>
    <x v="0"/>
    <x v="1"/>
  </r>
  <r>
    <x v="10"/>
    <x v="83"/>
    <x v="1"/>
    <x v="0"/>
    <x v="0"/>
    <n v="0"/>
    <n v="86"/>
    <n v="83"/>
    <n v="14.62"/>
    <n v="260.7"/>
    <n v="86"/>
    <n v="22.16"/>
    <n v="98.6"/>
    <n v="109"/>
    <n v="4.4400000000000004"/>
    <n v="8.9"/>
    <n v="4"/>
    <n v="2.4"/>
    <x v="0"/>
    <x v="0"/>
    <n v="0"/>
    <n v="0"/>
    <n v="0"/>
    <x v="1"/>
    <x v="1"/>
    <x v="1"/>
  </r>
  <r>
    <x v="45"/>
    <x v="83"/>
    <x v="0"/>
    <x v="0"/>
    <x v="0"/>
    <n v="0"/>
    <n v="109.1"/>
    <n v="114"/>
    <n v="18.55"/>
    <n v="231.4"/>
    <n v="113"/>
    <n v="19.670000000000002"/>
    <n v="274"/>
    <n v="112"/>
    <n v="12.33"/>
    <n v="9.6"/>
    <n v="4"/>
    <n v="2.59"/>
    <x v="1"/>
    <x v="0"/>
    <n v="0"/>
    <n v="0"/>
    <n v="0"/>
    <x v="1"/>
    <x v="1"/>
    <x v="1"/>
  </r>
  <r>
    <x v="27"/>
    <x v="83"/>
    <x v="2"/>
    <x v="0"/>
    <x v="1"/>
    <n v="12"/>
    <n v="89.7"/>
    <n v="87"/>
    <n v="15.25"/>
    <n v="138.6"/>
    <n v="73"/>
    <n v="11.78"/>
    <n v="165.8"/>
    <n v="114"/>
    <n v="7.46"/>
    <n v="10.7"/>
    <n v="2"/>
    <n v="2.89"/>
    <x v="0"/>
    <x v="0"/>
    <n v="0"/>
    <n v="0"/>
    <n v="1"/>
    <x v="1"/>
    <x v="0"/>
    <x v="0"/>
  </r>
  <r>
    <x v="18"/>
    <x v="83"/>
    <x v="1"/>
    <x v="0"/>
    <x v="0"/>
    <n v="0"/>
    <n v="163.69999999999999"/>
    <n v="123"/>
    <n v="27.83"/>
    <n v="175"/>
    <n v="93"/>
    <n v="14.88"/>
    <n v="194"/>
    <n v="115"/>
    <n v="8.73"/>
    <n v="8"/>
    <n v="5"/>
    <n v="2.16"/>
    <x v="0"/>
    <x v="0"/>
    <n v="0"/>
    <n v="0"/>
    <n v="0"/>
    <x v="1"/>
    <x v="1"/>
    <x v="0"/>
  </r>
  <r>
    <x v="50"/>
    <x v="83"/>
    <x v="0"/>
    <x v="0"/>
    <x v="1"/>
    <n v="42"/>
    <n v="214.3"/>
    <n v="112"/>
    <n v="36.43"/>
    <n v="188.2"/>
    <n v="107"/>
    <n v="16"/>
    <n v="333.5"/>
    <n v="117"/>
    <n v="15.01"/>
    <n v="11.3"/>
    <n v="10"/>
    <n v="3.05"/>
    <x v="1"/>
    <x v="0"/>
    <n v="0"/>
    <n v="0"/>
    <n v="1"/>
    <x v="1"/>
    <x v="0"/>
    <x v="0"/>
  </r>
  <r>
    <x v="32"/>
    <x v="83"/>
    <x v="2"/>
    <x v="0"/>
    <x v="0"/>
    <n v="0"/>
    <n v="181.5"/>
    <n v="129"/>
    <n v="30.86"/>
    <n v="130.69999999999999"/>
    <n v="112"/>
    <n v="11.11"/>
    <n v="186.5"/>
    <n v="118"/>
    <n v="8.39"/>
    <n v="8.5"/>
    <n v="4"/>
    <n v="2.2999999999999998"/>
    <x v="0"/>
    <x v="0"/>
    <n v="0"/>
    <n v="0"/>
    <n v="0"/>
    <x v="1"/>
    <x v="1"/>
    <x v="0"/>
  </r>
  <r>
    <x v="18"/>
    <x v="83"/>
    <x v="1"/>
    <x v="0"/>
    <x v="0"/>
    <n v="0"/>
    <n v="217.1"/>
    <n v="99"/>
    <n v="36.909999999999997"/>
    <n v="236"/>
    <n v="68"/>
    <n v="20.059999999999999"/>
    <n v="118.3"/>
    <n v="120"/>
    <n v="5.32"/>
    <n v="9.4"/>
    <n v="4"/>
    <n v="2.54"/>
    <x v="0"/>
    <x v="0"/>
    <n v="0"/>
    <n v="0"/>
    <n v="0"/>
    <x v="1"/>
    <x v="1"/>
    <x v="1"/>
  </r>
  <r>
    <x v="30"/>
    <x v="83"/>
    <x v="2"/>
    <x v="0"/>
    <x v="0"/>
    <n v="0"/>
    <n v="203.4"/>
    <n v="125"/>
    <n v="34.58"/>
    <n v="182.9"/>
    <n v="88"/>
    <n v="15.55"/>
    <n v="213.7"/>
    <n v="121"/>
    <n v="9.6199999999999992"/>
    <n v="13.8"/>
    <n v="2"/>
    <n v="3.73"/>
    <x v="0"/>
    <x v="0"/>
    <n v="0"/>
    <n v="0"/>
    <n v="0"/>
    <x v="1"/>
    <x v="0"/>
    <x v="0"/>
  </r>
  <r>
    <x v="1"/>
    <x v="83"/>
    <x v="0"/>
    <x v="0"/>
    <x v="0"/>
    <n v="0"/>
    <n v="204.1"/>
    <n v="132"/>
    <n v="34.700000000000003"/>
    <n v="164.4"/>
    <n v="117"/>
    <n v="13.97"/>
    <n v="165.1"/>
    <n v="123"/>
    <n v="7.43"/>
    <n v="0"/>
    <n v="0"/>
    <n v="0"/>
    <x v="0"/>
    <x v="0"/>
    <n v="0"/>
    <n v="0"/>
    <n v="0"/>
    <x v="1"/>
    <x v="1"/>
    <x v="0"/>
  </r>
  <r>
    <x v="50"/>
    <x v="84"/>
    <x v="0"/>
    <x v="0"/>
    <x v="0"/>
    <n v="0"/>
    <n v="176.4"/>
    <n v="122"/>
    <n v="29.99"/>
    <n v="224.9"/>
    <n v="123"/>
    <n v="19.12"/>
    <n v="219.6"/>
    <n v="50"/>
    <n v="9.8800000000000008"/>
    <n v="11.5"/>
    <n v="1"/>
    <n v="3.11"/>
    <x v="0"/>
    <x v="0"/>
    <n v="0"/>
    <n v="0"/>
    <n v="0"/>
    <x v="1"/>
    <x v="0"/>
    <x v="1"/>
  </r>
  <r>
    <x v="47"/>
    <x v="84"/>
    <x v="0"/>
    <x v="0"/>
    <x v="0"/>
    <n v="0"/>
    <n v="259.8"/>
    <n v="85"/>
    <n v="44.17"/>
    <n v="242.3"/>
    <n v="117"/>
    <n v="20.6"/>
    <n v="168.8"/>
    <n v="72"/>
    <n v="7.6"/>
    <n v="5.4"/>
    <n v="1"/>
    <n v="1.46"/>
    <x v="1"/>
    <x v="0"/>
    <n v="0"/>
    <n v="0"/>
    <n v="0"/>
    <x v="1"/>
    <x v="1"/>
    <x v="1"/>
  </r>
  <r>
    <x v="28"/>
    <x v="84"/>
    <x v="0"/>
    <x v="0"/>
    <x v="0"/>
    <n v="0"/>
    <n v="274.7"/>
    <n v="79"/>
    <n v="46.7"/>
    <n v="119.4"/>
    <n v="122"/>
    <n v="10.15"/>
    <n v="296.89999999999998"/>
    <n v="74"/>
    <n v="13.36"/>
    <n v="9.4"/>
    <n v="10"/>
    <n v="2.54"/>
    <x v="0"/>
    <x v="0"/>
    <n v="0"/>
    <n v="0"/>
    <n v="0"/>
    <x v="1"/>
    <x v="1"/>
    <x v="0"/>
  </r>
  <r>
    <x v="17"/>
    <x v="84"/>
    <x v="1"/>
    <x v="0"/>
    <x v="1"/>
    <n v="27"/>
    <n v="196.4"/>
    <n v="139"/>
    <n v="33.39"/>
    <n v="280.89999999999998"/>
    <n v="90"/>
    <n v="23.88"/>
    <n v="89.3"/>
    <n v="75"/>
    <n v="4.0199999999999996"/>
    <n v="13.8"/>
    <n v="4"/>
    <n v="3.73"/>
    <x v="0"/>
    <x v="0"/>
    <n v="0"/>
    <n v="0"/>
    <n v="1"/>
    <x v="1"/>
    <x v="0"/>
    <x v="1"/>
  </r>
  <r>
    <x v="35"/>
    <x v="84"/>
    <x v="2"/>
    <x v="0"/>
    <x v="0"/>
    <n v="0"/>
    <n v="222.3"/>
    <n v="132"/>
    <n v="37.79"/>
    <n v="231.5"/>
    <n v="101"/>
    <n v="19.68"/>
    <n v="223.5"/>
    <n v="75"/>
    <n v="10.06"/>
    <n v="11"/>
    <n v="2"/>
    <n v="2.97"/>
    <x v="2"/>
    <x v="0"/>
    <n v="0"/>
    <n v="0"/>
    <n v="0"/>
    <x v="1"/>
    <x v="0"/>
    <x v="1"/>
  </r>
  <r>
    <x v="26"/>
    <x v="84"/>
    <x v="1"/>
    <x v="0"/>
    <x v="0"/>
    <n v="0"/>
    <n v="127.9"/>
    <n v="107"/>
    <n v="21.74"/>
    <n v="271.2"/>
    <n v="124"/>
    <n v="23.05"/>
    <n v="202.2"/>
    <n v="76"/>
    <n v="9.1"/>
    <n v="12.5"/>
    <n v="5"/>
    <n v="3.38"/>
    <x v="1"/>
    <x v="0"/>
    <n v="0"/>
    <n v="0"/>
    <n v="0"/>
    <x v="1"/>
    <x v="0"/>
    <x v="1"/>
  </r>
  <r>
    <x v="33"/>
    <x v="84"/>
    <x v="2"/>
    <x v="0"/>
    <x v="0"/>
    <n v="0"/>
    <n v="232.1"/>
    <n v="130"/>
    <n v="39.46"/>
    <n v="150.69999999999999"/>
    <n v="75"/>
    <n v="12.81"/>
    <n v="253.9"/>
    <n v="77"/>
    <n v="11.43"/>
    <n v="13"/>
    <n v="3"/>
    <n v="3.51"/>
    <x v="1"/>
    <x v="0"/>
    <n v="0"/>
    <n v="0"/>
    <n v="0"/>
    <x v="1"/>
    <x v="0"/>
    <x v="0"/>
  </r>
  <r>
    <x v="33"/>
    <x v="84"/>
    <x v="0"/>
    <x v="0"/>
    <x v="0"/>
    <n v="0"/>
    <n v="236.9"/>
    <n v="93"/>
    <n v="40.270000000000003"/>
    <n v="197.7"/>
    <n v="113"/>
    <n v="16.8"/>
    <n v="309.10000000000002"/>
    <n v="78"/>
    <n v="13.91"/>
    <n v="11.4"/>
    <n v="7"/>
    <n v="3.08"/>
    <x v="3"/>
    <x v="1"/>
    <n v="1"/>
    <n v="0"/>
    <n v="0"/>
    <x v="1"/>
    <x v="0"/>
    <x v="0"/>
  </r>
  <r>
    <x v="34"/>
    <x v="84"/>
    <x v="0"/>
    <x v="0"/>
    <x v="0"/>
    <n v="0"/>
    <n v="255.3"/>
    <n v="114"/>
    <n v="43.4"/>
    <n v="194.6"/>
    <n v="83"/>
    <n v="16.54"/>
    <n v="276.60000000000002"/>
    <n v="78"/>
    <n v="12.45"/>
    <n v="3.7"/>
    <n v="5"/>
    <n v="1"/>
    <x v="2"/>
    <x v="0"/>
    <n v="0"/>
    <n v="0"/>
    <n v="0"/>
    <x v="1"/>
    <x v="1"/>
    <x v="0"/>
  </r>
  <r>
    <x v="24"/>
    <x v="84"/>
    <x v="2"/>
    <x v="0"/>
    <x v="1"/>
    <n v="21"/>
    <n v="283.2"/>
    <n v="110"/>
    <n v="48.14"/>
    <n v="239.7"/>
    <n v="108"/>
    <n v="20.37"/>
    <n v="149.5"/>
    <n v="80"/>
    <n v="6.73"/>
    <n v="6.3"/>
    <n v="1"/>
    <n v="1.7"/>
    <x v="5"/>
    <x v="0"/>
    <n v="0"/>
    <n v="0"/>
    <n v="1"/>
    <x v="1"/>
    <x v="1"/>
    <x v="1"/>
  </r>
  <r>
    <x v="26"/>
    <x v="84"/>
    <x v="0"/>
    <x v="0"/>
    <x v="0"/>
    <n v="0"/>
    <n v="210.3"/>
    <n v="66"/>
    <n v="35.75"/>
    <n v="195.8"/>
    <n v="76"/>
    <n v="16.64"/>
    <n v="221.6"/>
    <n v="82"/>
    <n v="9.9700000000000006"/>
    <n v="11.2"/>
    <n v="7"/>
    <n v="3.02"/>
    <x v="0"/>
    <x v="0"/>
    <n v="0"/>
    <n v="0"/>
    <n v="0"/>
    <x v="1"/>
    <x v="0"/>
    <x v="0"/>
  </r>
  <r>
    <x v="14"/>
    <x v="84"/>
    <x v="0"/>
    <x v="0"/>
    <x v="0"/>
    <n v="0"/>
    <n v="96.7"/>
    <n v="97"/>
    <n v="16.440000000000001"/>
    <n v="193.8"/>
    <n v="95"/>
    <n v="16.47"/>
    <n v="171.7"/>
    <n v="88"/>
    <n v="7.73"/>
    <n v="9.6999999999999993"/>
    <n v="3"/>
    <n v="2.62"/>
    <x v="3"/>
    <x v="0"/>
    <n v="0"/>
    <n v="0"/>
    <n v="0"/>
    <x v="1"/>
    <x v="1"/>
    <x v="0"/>
  </r>
  <r>
    <x v="3"/>
    <x v="84"/>
    <x v="1"/>
    <x v="0"/>
    <x v="0"/>
    <n v="0"/>
    <n v="142.69999999999999"/>
    <n v="82"/>
    <n v="24.26"/>
    <n v="179.1"/>
    <n v="106"/>
    <n v="15.22"/>
    <n v="141.4"/>
    <n v="88"/>
    <n v="6.36"/>
    <n v="5"/>
    <n v="8"/>
    <n v="1.35"/>
    <x v="2"/>
    <x v="0"/>
    <n v="0"/>
    <n v="0"/>
    <n v="0"/>
    <x v="1"/>
    <x v="1"/>
    <x v="0"/>
  </r>
  <r>
    <x v="42"/>
    <x v="84"/>
    <x v="1"/>
    <x v="0"/>
    <x v="1"/>
    <n v="33"/>
    <n v="207.9"/>
    <n v="95"/>
    <n v="35.340000000000003"/>
    <n v="233.5"/>
    <n v="88"/>
    <n v="19.850000000000001"/>
    <n v="221.3"/>
    <n v="92"/>
    <n v="9.9600000000000009"/>
    <n v="13.5"/>
    <n v="3"/>
    <n v="3.65"/>
    <x v="0"/>
    <x v="0"/>
    <n v="0"/>
    <n v="0"/>
    <n v="1"/>
    <x v="1"/>
    <x v="0"/>
    <x v="1"/>
  </r>
  <r>
    <x v="16"/>
    <x v="84"/>
    <x v="0"/>
    <x v="0"/>
    <x v="0"/>
    <n v="0"/>
    <n v="126.1"/>
    <n v="112"/>
    <n v="21.44"/>
    <n v="274.7"/>
    <n v="126"/>
    <n v="23.35"/>
    <n v="184.4"/>
    <n v="95"/>
    <n v="8.3000000000000007"/>
    <n v="9.8000000000000007"/>
    <n v="4"/>
    <n v="2.65"/>
    <x v="0"/>
    <x v="0"/>
    <n v="0"/>
    <n v="0"/>
    <n v="0"/>
    <x v="1"/>
    <x v="1"/>
    <x v="1"/>
  </r>
  <r>
    <x v="39"/>
    <x v="84"/>
    <x v="1"/>
    <x v="0"/>
    <x v="1"/>
    <n v="21"/>
    <n v="219.3"/>
    <n v="132"/>
    <n v="37.28"/>
    <n v="218.2"/>
    <n v="105"/>
    <n v="18.55"/>
    <n v="267.60000000000002"/>
    <n v="95"/>
    <n v="12.04"/>
    <n v="15.7"/>
    <n v="2"/>
    <n v="4.24"/>
    <x v="3"/>
    <x v="0"/>
    <n v="0"/>
    <n v="0"/>
    <n v="1"/>
    <x v="1"/>
    <x v="0"/>
    <x v="1"/>
  </r>
  <r>
    <x v="46"/>
    <x v="84"/>
    <x v="2"/>
    <x v="0"/>
    <x v="0"/>
    <n v="0"/>
    <n v="183.4"/>
    <n v="111"/>
    <n v="31.18"/>
    <n v="168.8"/>
    <n v="98"/>
    <n v="14.35"/>
    <n v="199.7"/>
    <n v="97"/>
    <n v="8.99"/>
    <n v="9.9"/>
    <n v="4"/>
    <n v="2.67"/>
    <x v="4"/>
    <x v="0"/>
    <n v="0"/>
    <n v="0"/>
    <n v="0"/>
    <x v="1"/>
    <x v="1"/>
    <x v="0"/>
  </r>
  <r>
    <x v="15"/>
    <x v="84"/>
    <x v="2"/>
    <x v="1"/>
    <x v="0"/>
    <n v="0"/>
    <n v="216"/>
    <n v="73"/>
    <n v="36.72"/>
    <n v="188.2"/>
    <n v="117"/>
    <n v="16"/>
    <n v="147.1"/>
    <n v="98"/>
    <n v="6.62"/>
    <n v="3.6"/>
    <n v="7"/>
    <n v="0.97"/>
    <x v="3"/>
    <x v="0"/>
    <n v="0"/>
    <n v="1"/>
    <n v="0"/>
    <x v="1"/>
    <x v="1"/>
    <x v="0"/>
  </r>
  <r>
    <x v="9"/>
    <x v="84"/>
    <x v="0"/>
    <x v="0"/>
    <x v="0"/>
    <n v="0"/>
    <n v="235.8"/>
    <n v="109"/>
    <n v="40.090000000000003"/>
    <n v="157.19999999999999"/>
    <n v="94"/>
    <n v="13.36"/>
    <n v="188.2"/>
    <n v="99"/>
    <n v="8.4700000000000006"/>
    <n v="12"/>
    <n v="3"/>
    <n v="3.24"/>
    <x v="1"/>
    <x v="0"/>
    <n v="0"/>
    <n v="0"/>
    <n v="0"/>
    <x v="1"/>
    <x v="0"/>
    <x v="0"/>
  </r>
  <r>
    <x v="13"/>
    <x v="84"/>
    <x v="2"/>
    <x v="0"/>
    <x v="0"/>
    <n v="0"/>
    <n v="133.30000000000001"/>
    <n v="107"/>
    <n v="22.66"/>
    <n v="185"/>
    <n v="101"/>
    <n v="15.73"/>
    <n v="289"/>
    <n v="99"/>
    <n v="13.01"/>
    <n v="9.1"/>
    <n v="4"/>
    <n v="2.46"/>
    <x v="2"/>
    <x v="0"/>
    <n v="0"/>
    <n v="0"/>
    <n v="0"/>
    <x v="1"/>
    <x v="1"/>
    <x v="0"/>
  </r>
  <r>
    <x v="26"/>
    <x v="84"/>
    <x v="1"/>
    <x v="0"/>
    <x v="1"/>
    <n v="30"/>
    <n v="173.1"/>
    <n v="107"/>
    <n v="29.43"/>
    <n v="247.2"/>
    <n v="101"/>
    <n v="21.01"/>
    <n v="158.69999999999999"/>
    <n v="104"/>
    <n v="7.14"/>
    <n v="11.5"/>
    <n v="5"/>
    <n v="3.11"/>
    <x v="0"/>
    <x v="0"/>
    <n v="0"/>
    <n v="0"/>
    <n v="1"/>
    <x v="1"/>
    <x v="0"/>
    <x v="1"/>
  </r>
  <r>
    <x v="27"/>
    <x v="84"/>
    <x v="0"/>
    <x v="0"/>
    <x v="0"/>
    <n v="0"/>
    <n v="102"/>
    <n v="95"/>
    <n v="17.34"/>
    <n v="270.2"/>
    <n v="139"/>
    <n v="22.97"/>
    <n v="148.19999999999999"/>
    <n v="105"/>
    <n v="6.67"/>
    <n v="10.7"/>
    <n v="3"/>
    <n v="2.89"/>
    <x v="0"/>
    <x v="0"/>
    <n v="0"/>
    <n v="0"/>
    <n v="0"/>
    <x v="1"/>
    <x v="0"/>
    <x v="1"/>
  </r>
  <r>
    <x v="36"/>
    <x v="84"/>
    <x v="1"/>
    <x v="0"/>
    <x v="0"/>
    <n v="0"/>
    <n v="164"/>
    <n v="111"/>
    <n v="27.88"/>
    <n v="229.4"/>
    <n v="108"/>
    <n v="19.5"/>
    <n v="220.7"/>
    <n v="105"/>
    <n v="9.93"/>
    <n v="9.3000000000000007"/>
    <n v="2"/>
    <n v="2.5099999999999998"/>
    <x v="0"/>
    <x v="0"/>
    <n v="0"/>
    <n v="0"/>
    <n v="0"/>
    <x v="1"/>
    <x v="1"/>
    <x v="1"/>
  </r>
  <r>
    <x v="25"/>
    <x v="84"/>
    <x v="1"/>
    <x v="0"/>
    <x v="0"/>
    <n v="0"/>
    <n v="201.4"/>
    <n v="52"/>
    <n v="34.24"/>
    <n v="229.4"/>
    <n v="104"/>
    <n v="19.5"/>
    <n v="252.5"/>
    <n v="106"/>
    <n v="11.36"/>
    <n v="12"/>
    <n v="3"/>
    <n v="3.24"/>
    <x v="0"/>
    <x v="0"/>
    <n v="0"/>
    <n v="0"/>
    <n v="0"/>
    <x v="1"/>
    <x v="0"/>
    <x v="1"/>
  </r>
  <r>
    <x v="42"/>
    <x v="84"/>
    <x v="1"/>
    <x v="1"/>
    <x v="0"/>
    <n v="0"/>
    <n v="116.2"/>
    <n v="86"/>
    <n v="19.75"/>
    <n v="229.7"/>
    <n v="127"/>
    <n v="19.52"/>
    <n v="204.2"/>
    <n v="109"/>
    <n v="9.19"/>
    <n v="10.1"/>
    <n v="3"/>
    <n v="2.73"/>
    <x v="2"/>
    <x v="0"/>
    <n v="0"/>
    <n v="1"/>
    <n v="0"/>
    <x v="1"/>
    <x v="1"/>
    <x v="1"/>
  </r>
  <r>
    <x v="10"/>
    <x v="84"/>
    <x v="1"/>
    <x v="0"/>
    <x v="0"/>
    <n v="0"/>
    <n v="225"/>
    <n v="81"/>
    <n v="38.25"/>
    <n v="176.9"/>
    <n v="63"/>
    <n v="15.04"/>
    <n v="194.3"/>
    <n v="110"/>
    <n v="8.74"/>
    <n v="7.1"/>
    <n v="2"/>
    <n v="1.92"/>
    <x v="2"/>
    <x v="0"/>
    <n v="0"/>
    <n v="0"/>
    <n v="0"/>
    <x v="1"/>
    <x v="1"/>
    <x v="0"/>
  </r>
  <r>
    <x v="27"/>
    <x v="84"/>
    <x v="1"/>
    <x v="1"/>
    <x v="0"/>
    <n v="0"/>
    <n v="165.4"/>
    <n v="107"/>
    <n v="28.12"/>
    <n v="196"/>
    <n v="126"/>
    <n v="16.66"/>
    <n v="349.2"/>
    <n v="110"/>
    <n v="15.71"/>
    <n v="9.6"/>
    <n v="7"/>
    <n v="2.59"/>
    <x v="3"/>
    <x v="0"/>
    <n v="0"/>
    <n v="1"/>
    <n v="0"/>
    <x v="1"/>
    <x v="1"/>
    <x v="0"/>
  </r>
  <r>
    <x v="34"/>
    <x v="84"/>
    <x v="0"/>
    <x v="0"/>
    <x v="0"/>
    <n v="0"/>
    <n v="234.5"/>
    <n v="113"/>
    <n v="39.869999999999997"/>
    <n v="237.3"/>
    <n v="116"/>
    <n v="20.170000000000002"/>
    <n v="122.7"/>
    <n v="110"/>
    <n v="5.52"/>
    <n v="12.9"/>
    <n v="3"/>
    <n v="3.48"/>
    <x v="4"/>
    <x v="0"/>
    <n v="0"/>
    <n v="0"/>
    <n v="0"/>
    <x v="1"/>
    <x v="0"/>
    <x v="1"/>
  </r>
  <r>
    <x v="37"/>
    <x v="84"/>
    <x v="0"/>
    <x v="0"/>
    <x v="0"/>
    <n v="0"/>
    <n v="195.7"/>
    <n v="104"/>
    <n v="33.270000000000003"/>
    <n v="182.9"/>
    <n v="121"/>
    <n v="15.55"/>
    <n v="324.7"/>
    <n v="110"/>
    <n v="14.61"/>
    <n v="8.6"/>
    <n v="9"/>
    <n v="2.3199999999999998"/>
    <x v="1"/>
    <x v="0"/>
    <n v="0"/>
    <n v="0"/>
    <n v="0"/>
    <x v="1"/>
    <x v="1"/>
    <x v="0"/>
  </r>
  <r>
    <x v="13"/>
    <x v="84"/>
    <x v="1"/>
    <x v="0"/>
    <x v="0"/>
    <n v="0"/>
    <n v="209.1"/>
    <n v="57"/>
    <n v="35.549999999999997"/>
    <n v="110.7"/>
    <n v="111"/>
    <n v="9.41"/>
    <n v="113.3"/>
    <n v="113"/>
    <n v="5.0999999999999996"/>
    <n v="12.8"/>
    <n v="4"/>
    <n v="3.46"/>
    <x v="0"/>
    <x v="0"/>
    <n v="0"/>
    <n v="0"/>
    <n v="0"/>
    <x v="1"/>
    <x v="0"/>
    <x v="0"/>
  </r>
  <r>
    <x v="12"/>
    <x v="84"/>
    <x v="2"/>
    <x v="0"/>
    <x v="0"/>
    <n v="0"/>
    <n v="212.3"/>
    <n v="107"/>
    <n v="36.090000000000003"/>
    <n v="228.4"/>
    <n v="103"/>
    <n v="19.41"/>
    <n v="163.30000000000001"/>
    <n v="116"/>
    <n v="7.35"/>
    <n v="7.7"/>
    <n v="3"/>
    <n v="2.08"/>
    <x v="1"/>
    <x v="0"/>
    <n v="0"/>
    <n v="0"/>
    <n v="0"/>
    <x v="1"/>
    <x v="1"/>
    <x v="1"/>
  </r>
  <r>
    <x v="16"/>
    <x v="84"/>
    <x v="2"/>
    <x v="0"/>
    <x v="0"/>
    <n v="0"/>
    <n v="165.8"/>
    <n v="96"/>
    <n v="28.19"/>
    <n v="190"/>
    <n v="141"/>
    <n v="16.149999999999999"/>
    <n v="144"/>
    <n v="116"/>
    <n v="6.48"/>
    <n v="10.9"/>
    <n v="3"/>
    <n v="2.94"/>
    <x v="5"/>
    <x v="1"/>
    <n v="1"/>
    <n v="0"/>
    <n v="0"/>
    <x v="1"/>
    <x v="0"/>
    <x v="0"/>
  </r>
  <r>
    <x v="10"/>
    <x v="84"/>
    <x v="0"/>
    <x v="0"/>
    <x v="0"/>
    <n v="0"/>
    <n v="116.9"/>
    <n v="75"/>
    <n v="19.87"/>
    <n v="183.3"/>
    <n v="109"/>
    <n v="15.58"/>
    <n v="307.39999999999998"/>
    <n v="119"/>
    <n v="13.83"/>
    <n v="10"/>
    <n v="8"/>
    <n v="2.7"/>
    <x v="3"/>
    <x v="0"/>
    <n v="0"/>
    <n v="0"/>
    <n v="0"/>
    <x v="1"/>
    <x v="1"/>
    <x v="0"/>
  </r>
  <r>
    <x v="8"/>
    <x v="84"/>
    <x v="2"/>
    <x v="0"/>
    <x v="0"/>
    <n v="0"/>
    <n v="211.5"/>
    <n v="100"/>
    <n v="35.96"/>
    <n v="184.6"/>
    <n v="88"/>
    <n v="15.69"/>
    <n v="164.3"/>
    <n v="131"/>
    <n v="7.39"/>
    <n v="13.3"/>
    <n v="4"/>
    <n v="3.59"/>
    <x v="3"/>
    <x v="0"/>
    <n v="0"/>
    <n v="0"/>
    <n v="0"/>
    <x v="1"/>
    <x v="0"/>
    <x v="0"/>
  </r>
  <r>
    <x v="32"/>
    <x v="84"/>
    <x v="0"/>
    <x v="0"/>
    <x v="1"/>
    <n v="29"/>
    <n v="144.6"/>
    <n v="97"/>
    <n v="24.58"/>
    <n v="140"/>
    <n v="102"/>
    <n v="11.9"/>
    <n v="165.4"/>
    <n v="148"/>
    <n v="7.44"/>
    <n v="10.9"/>
    <n v="3"/>
    <n v="2.94"/>
    <x v="0"/>
    <x v="0"/>
    <n v="0"/>
    <n v="0"/>
    <n v="1"/>
    <x v="1"/>
    <x v="0"/>
    <x v="0"/>
  </r>
  <r>
    <x v="43"/>
    <x v="85"/>
    <x v="2"/>
    <x v="0"/>
    <x v="1"/>
    <n v="41"/>
    <n v="119"/>
    <n v="101"/>
    <n v="20.23"/>
    <n v="230"/>
    <n v="134"/>
    <n v="19.55"/>
    <n v="236.9"/>
    <n v="58"/>
    <n v="10.66"/>
    <n v="9.5"/>
    <n v="3"/>
    <n v="2.57"/>
    <x v="1"/>
    <x v="0"/>
    <n v="0"/>
    <n v="0"/>
    <n v="1"/>
    <x v="1"/>
    <x v="1"/>
    <x v="1"/>
  </r>
  <r>
    <x v="45"/>
    <x v="85"/>
    <x v="2"/>
    <x v="0"/>
    <x v="0"/>
    <n v="0"/>
    <n v="212.8"/>
    <n v="79"/>
    <n v="36.18"/>
    <n v="90.9"/>
    <n v="145"/>
    <n v="7.73"/>
    <n v="152.30000000000001"/>
    <n v="67"/>
    <n v="6.85"/>
    <n v="11.9"/>
    <n v="3"/>
    <n v="3.21"/>
    <x v="3"/>
    <x v="0"/>
    <n v="0"/>
    <n v="0"/>
    <n v="0"/>
    <x v="1"/>
    <x v="0"/>
    <x v="0"/>
  </r>
  <r>
    <x v="24"/>
    <x v="85"/>
    <x v="0"/>
    <x v="0"/>
    <x v="0"/>
    <n v="0"/>
    <n v="217.8"/>
    <n v="93"/>
    <n v="37.03"/>
    <n v="214.7"/>
    <n v="95"/>
    <n v="18.25"/>
    <n v="228.7"/>
    <n v="70"/>
    <n v="10.29"/>
    <n v="11.3"/>
    <n v="7"/>
    <n v="3.05"/>
    <x v="1"/>
    <x v="0"/>
    <n v="0"/>
    <n v="0"/>
    <n v="0"/>
    <x v="1"/>
    <x v="0"/>
    <x v="1"/>
  </r>
  <r>
    <x v="16"/>
    <x v="85"/>
    <x v="0"/>
    <x v="0"/>
    <x v="0"/>
    <n v="0"/>
    <n v="83.5"/>
    <n v="96"/>
    <n v="14.2"/>
    <n v="221.1"/>
    <n v="63"/>
    <n v="18.79"/>
    <n v="349.7"/>
    <n v="75"/>
    <n v="15.74"/>
    <n v="12.6"/>
    <n v="3"/>
    <n v="3.4"/>
    <x v="1"/>
    <x v="0"/>
    <n v="0"/>
    <n v="0"/>
    <n v="0"/>
    <x v="1"/>
    <x v="0"/>
    <x v="1"/>
  </r>
  <r>
    <x v="28"/>
    <x v="85"/>
    <x v="2"/>
    <x v="0"/>
    <x v="0"/>
    <n v="0"/>
    <n v="176.3"/>
    <n v="79"/>
    <n v="29.97"/>
    <n v="259.2"/>
    <n v="97"/>
    <n v="22.03"/>
    <n v="287.39999999999998"/>
    <n v="78"/>
    <n v="12.93"/>
    <n v="6.2"/>
    <n v="3"/>
    <n v="1.67"/>
    <x v="1"/>
    <x v="0"/>
    <n v="0"/>
    <n v="0"/>
    <n v="0"/>
    <x v="1"/>
    <x v="1"/>
    <x v="1"/>
  </r>
  <r>
    <x v="36"/>
    <x v="85"/>
    <x v="1"/>
    <x v="0"/>
    <x v="1"/>
    <n v="23"/>
    <n v="225.5"/>
    <n v="107"/>
    <n v="38.340000000000003"/>
    <n v="246.3"/>
    <n v="105"/>
    <n v="20.94"/>
    <n v="245.7"/>
    <n v="81"/>
    <n v="11.06"/>
    <n v="9.8000000000000007"/>
    <n v="2"/>
    <n v="2.65"/>
    <x v="1"/>
    <x v="0"/>
    <n v="0"/>
    <n v="0"/>
    <n v="1"/>
    <x v="1"/>
    <x v="1"/>
    <x v="1"/>
  </r>
  <r>
    <x v="14"/>
    <x v="85"/>
    <x v="1"/>
    <x v="0"/>
    <x v="1"/>
    <n v="16"/>
    <n v="145.69999999999999"/>
    <n v="88"/>
    <n v="24.77"/>
    <n v="191"/>
    <n v="129"/>
    <n v="16.239999999999998"/>
    <n v="215.5"/>
    <n v="82"/>
    <n v="9.6999999999999993"/>
    <n v="11.3"/>
    <n v="7"/>
    <n v="3.05"/>
    <x v="1"/>
    <x v="0"/>
    <n v="0"/>
    <n v="0"/>
    <n v="1"/>
    <x v="1"/>
    <x v="0"/>
    <x v="0"/>
  </r>
  <r>
    <x v="12"/>
    <x v="85"/>
    <x v="2"/>
    <x v="1"/>
    <x v="1"/>
    <n v="41"/>
    <n v="225.5"/>
    <n v="95"/>
    <n v="38.340000000000003"/>
    <n v="229.3"/>
    <n v="101"/>
    <n v="19.489999999999998"/>
    <n v="134"/>
    <n v="82"/>
    <n v="6.03"/>
    <n v="11.6"/>
    <n v="10"/>
    <n v="3.13"/>
    <x v="3"/>
    <x v="0"/>
    <n v="0"/>
    <n v="1"/>
    <n v="1"/>
    <x v="1"/>
    <x v="0"/>
    <x v="1"/>
  </r>
  <r>
    <x v="10"/>
    <x v="85"/>
    <x v="0"/>
    <x v="0"/>
    <x v="0"/>
    <n v="0"/>
    <n v="136.4"/>
    <n v="104"/>
    <n v="23.19"/>
    <n v="202.5"/>
    <n v="110"/>
    <n v="17.21"/>
    <n v="230.7"/>
    <n v="86"/>
    <n v="10.38"/>
    <n v="11.5"/>
    <n v="1"/>
    <n v="3.11"/>
    <x v="2"/>
    <x v="0"/>
    <n v="0"/>
    <n v="0"/>
    <n v="0"/>
    <x v="1"/>
    <x v="0"/>
    <x v="1"/>
  </r>
  <r>
    <x v="22"/>
    <x v="85"/>
    <x v="0"/>
    <x v="0"/>
    <x v="0"/>
    <n v="0"/>
    <n v="231.9"/>
    <n v="73"/>
    <n v="39.42"/>
    <n v="165.9"/>
    <n v="123"/>
    <n v="14.1"/>
    <n v="225.7"/>
    <n v="86"/>
    <n v="10.16"/>
    <n v="11.5"/>
    <n v="3"/>
    <n v="3.11"/>
    <x v="2"/>
    <x v="0"/>
    <n v="0"/>
    <n v="0"/>
    <n v="0"/>
    <x v="1"/>
    <x v="0"/>
    <x v="0"/>
  </r>
  <r>
    <x v="46"/>
    <x v="85"/>
    <x v="2"/>
    <x v="0"/>
    <x v="0"/>
    <n v="0"/>
    <n v="190.5"/>
    <n v="115"/>
    <n v="32.39"/>
    <n v="179.6"/>
    <n v="130"/>
    <n v="15.27"/>
    <n v="258.5"/>
    <n v="89"/>
    <n v="11.63"/>
    <n v="10.1"/>
    <n v="5"/>
    <n v="2.73"/>
    <x v="2"/>
    <x v="0"/>
    <n v="0"/>
    <n v="0"/>
    <n v="0"/>
    <x v="1"/>
    <x v="1"/>
    <x v="0"/>
  </r>
  <r>
    <x v="22"/>
    <x v="85"/>
    <x v="0"/>
    <x v="0"/>
    <x v="1"/>
    <n v="30"/>
    <n v="99.9"/>
    <n v="84"/>
    <n v="16.98"/>
    <n v="263.5"/>
    <n v="125"/>
    <n v="22.4"/>
    <n v="254.7"/>
    <n v="90"/>
    <n v="11.46"/>
    <n v="9.8000000000000007"/>
    <n v="7"/>
    <n v="2.65"/>
    <x v="3"/>
    <x v="0"/>
    <n v="0"/>
    <n v="0"/>
    <n v="1"/>
    <x v="1"/>
    <x v="1"/>
    <x v="1"/>
  </r>
  <r>
    <x v="11"/>
    <x v="85"/>
    <x v="2"/>
    <x v="0"/>
    <x v="0"/>
    <n v="0"/>
    <n v="141.30000000000001"/>
    <n v="72"/>
    <n v="24.02"/>
    <n v="154.30000000000001"/>
    <n v="95"/>
    <n v="13.12"/>
    <n v="210.6"/>
    <n v="91"/>
    <n v="9.48"/>
    <n v="8.1999999999999993"/>
    <n v="5"/>
    <n v="2.21"/>
    <x v="0"/>
    <x v="0"/>
    <n v="0"/>
    <n v="0"/>
    <n v="0"/>
    <x v="1"/>
    <x v="1"/>
    <x v="0"/>
  </r>
  <r>
    <x v="39"/>
    <x v="85"/>
    <x v="1"/>
    <x v="0"/>
    <x v="0"/>
    <n v="0"/>
    <n v="181.1"/>
    <n v="124"/>
    <n v="30.79"/>
    <n v="229.5"/>
    <n v="105"/>
    <n v="19.510000000000002"/>
    <n v="122.2"/>
    <n v="91"/>
    <n v="5.5"/>
    <n v="5.6"/>
    <n v="6"/>
    <n v="1.51"/>
    <x v="5"/>
    <x v="0"/>
    <n v="0"/>
    <n v="0"/>
    <n v="0"/>
    <x v="1"/>
    <x v="1"/>
    <x v="1"/>
  </r>
  <r>
    <x v="15"/>
    <x v="85"/>
    <x v="1"/>
    <x v="0"/>
    <x v="0"/>
    <n v="0"/>
    <n v="226.3"/>
    <n v="88"/>
    <n v="38.47"/>
    <n v="223"/>
    <n v="107"/>
    <n v="18.96"/>
    <n v="255.6"/>
    <n v="92"/>
    <n v="11.5"/>
    <n v="13"/>
    <n v="3"/>
    <n v="3.51"/>
    <x v="4"/>
    <x v="0"/>
    <n v="0"/>
    <n v="0"/>
    <n v="0"/>
    <x v="1"/>
    <x v="0"/>
    <x v="1"/>
  </r>
  <r>
    <x v="40"/>
    <x v="85"/>
    <x v="1"/>
    <x v="0"/>
    <x v="1"/>
    <n v="26"/>
    <n v="141.30000000000001"/>
    <n v="120"/>
    <n v="24.02"/>
    <n v="134.6"/>
    <n v="98"/>
    <n v="11.44"/>
    <n v="195.9"/>
    <n v="94"/>
    <n v="8.82"/>
    <n v="13.3"/>
    <n v="5"/>
    <n v="3.59"/>
    <x v="0"/>
    <x v="0"/>
    <n v="0"/>
    <n v="0"/>
    <n v="1"/>
    <x v="1"/>
    <x v="0"/>
    <x v="0"/>
  </r>
  <r>
    <x v="47"/>
    <x v="85"/>
    <x v="1"/>
    <x v="0"/>
    <x v="0"/>
    <n v="0"/>
    <n v="113.1"/>
    <n v="77"/>
    <n v="19.23"/>
    <n v="294.39999999999998"/>
    <n v="126"/>
    <n v="25.02"/>
    <n v="101.4"/>
    <n v="94"/>
    <n v="4.5599999999999996"/>
    <n v="13.4"/>
    <n v="3"/>
    <n v="3.62"/>
    <x v="0"/>
    <x v="0"/>
    <n v="0"/>
    <n v="0"/>
    <n v="0"/>
    <x v="1"/>
    <x v="0"/>
    <x v="1"/>
  </r>
  <r>
    <x v="6"/>
    <x v="85"/>
    <x v="1"/>
    <x v="0"/>
    <x v="0"/>
    <n v="0"/>
    <n v="126.3"/>
    <n v="115"/>
    <n v="21.47"/>
    <n v="168.8"/>
    <n v="112"/>
    <n v="14.35"/>
    <n v="154.6"/>
    <n v="95"/>
    <n v="6.96"/>
    <n v="9.8000000000000007"/>
    <n v="7"/>
    <n v="2.65"/>
    <x v="3"/>
    <x v="0"/>
    <n v="0"/>
    <n v="0"/>
    <n v="0"/>
    <x v="1"/>
    <x v="1"/>
    <x v="0"/>
  </r>
  <r>
    <x v="29"/>
    <x v="85"/>
    <x v="2"/>
    <x v="0"/>
    <x v="0"/>
    <n v="0"/>
    <n v="150.5"/>
    <n v="92"/>
    <n v="25.59"/>
    <n v="120.3"/>
    <n v="95"/>
    <n v="10.23"/>
    <n v="271.2"/>
    <n v="96"/>
    <n v="12.2"/>
    <n v="9"/>
    <n v="2"/>
    <n v="2.4300000000000002"/>
    <x v="0"/>
    <x v="0"/>
    <n v="0"/>
    <n v="0"/>
    <n v="0"/>
    <x v="1"/>
    <x v="1"/>
    <x v="0"/>
  </r>
  <r>
    <x v="18"/>
    <x v="85"/>
    <x v="0"/>
    <x v="0"/>
    <x v="0"/>
    <n v="0"/>
    <n v="166.2"/>
    <n v="112"/>
    <n v="28.25"/>
    <n v="255.3"/>
    <n v="81"/>
    <n v="21.7"/>
    <n v="228.1"/>
    <n v="97"/>
    <n v="10.26"/>
    <n v="5.4"/>
    <n v="7"/>
    <n v="1.46"/>
    <x v="0"/>
    <x v="0"/>
    <n v="0"/>
    <n v="0"/>
    <n v="0"/>
    <x v="1"/>
    <x v="1"/>
    <x v="1"/>
  </r>
  <r>
    <x v="48"/>
    <x v="85"/>
    <x v="0"/>
    <x v="0"/>
    <x v="1"/>
    <n v="25"/>
    <n v="126.4"/>
    <n v="97"/>
    <n v="21.49"/>
    <n v="189.7"/>
    <n v="118"/>
    <n v="16.12"/>
    <n v="233.6"/>
    <n v="97"/>
    <n v="10.51"/>
    <n v="12"/>
    <n v="2"/>
    <n v="3.24"/>
    <x v="0"/>
    <x v="0"/>
    <n v="0"/>
    <n v="0"/>
    <n v="1"/>
    <x v="1"/>
    <x v="0"/>
    <x v="0"/>
  </r>
  <r>
    <x v="30"/>
    <x v="85"/>
    <x v="0"/>
    <x v="0"/>
    <x v="1"/>
    <n v="33"/>
    <n v="253.1"/>
    <n v="112"/>
    <n v="43.03"/>
    <n v="210.1"/>
    <n v="94"/>
    <n v="17.86"/>
    <n v="95"/>
    <n v="98"/>
    <n v="4.2699999999999996"/>
    <n v="11.9"/>
    <n v="4"/>
    <n v="3.21"/>
    <x v="2"/>
    <x v="0"/>
    <n v="0"/>
    <n v="0"/>
    <n v="1"/>
    <x v="1"/>
    <x v="0"/>
    <x v="1"/>
  </r>
  <r>
    <x v="50"/>
    <x v="85"/>
    <x v="0"/>
    <x v="0"/>
    <x v="1"/>
    <n v="34"/>
    <n v="129.4"/>
    <n v="102"/>
    <n v="22"/>
    <n v="267.10000000000002"/>
    <n v="104"/>
    <n v="22.7"/>
    <n v="154.80000000000001"/>
    <n v="100"/>
    <n v="6.97"/>
    <n v="9.3000000000000007"/>
    <n v="16"/>
    <n v="2.5099999999999998"/>
    <x v="1"/>
    <x v="0"/>
    <n v="0"/>
    <n v="0"/>
    <n v="1"/>
    <x v="1"/>
    <x v="1"/>
    <x v="1"/>
  </r>
  <r>
    <x v="0"/>
    <x v="85"/>
    <x v="2"/>
    <x v="0"/>
    <x v="1"/>
    <n v="39"/>
    <n v="261.2"/>
    <n v="122"/>
    <n v="44.4"/>
    <n v="214.2"/>
    <n v="101"/>
    <n v="18.21"/>
    <n v="154.9"/>
    <n v="101"/>
    <n v="6.97"/>
    <n v="12.7"/>
    <n v="5"/>
    <n v="3.43"/>
    <x v="3"/>
    <x v="0"/>
    <n v="0"/>
    <n v="0"/>
    <n v="1"/>
    <x v="1"/>
    <x v="0"/>
    <x v="1"/>
  </r>
  <r>
    <x v="37"/>
    <x v="85"/>
    <x v="0"/>
    <x v="0"/>
    <x v="0"/>
    <n v="0"/>
    <n v="234.6"/>
    <n v="102"/>
    <n v="39.880000000000003"/>
    <n v="268.3"/>
    <n v="109"/>
    <n v="22.81"/>
    <n v="195.6"/>
    <n v="102"/>
    <n v="8.8000000000000007"/>
    <n v="11.6"/>
    <n v="4"/>
    <n v="3.13"/>
    <x v="0"/>
    <x v="1"/>
    <n v="1"/>
    <n v="0"/>
    <n v="0"/>
    <x v="1"/>
    <x v="0"/>
    <x v="1"/>
  </r>
  <r>
    <x v="10"/>
    <x v="85"/>
    <x v="0"/>
    <x v="0"/>
    <x v="1"/>
    <n v="38"/>
    <n v="123"/>
    <n v="158"/>
    <n v="20.91"/>
    <n v="133.9"/>
    <n v="119"/>
    <n v="11.38"/>
    <n v="138.19999999999999"/>
    <n v="103"/>
    <n v="6.22"/>
    <n v="13.3"/>
    <n v="4"/>
    <n v="3.59"/>
    <x v="0"/>
    <x v="0"/>
    <n v="0"/>
    <n v="0"/>
    <n v="1"/>
    <x v="1"/>
    <x v="0"/>
    <x v="0"/>
  </r>
  <r>
    <x v="32"/>
    <x v="85"/>
    <x v="0"/>
    <x v="1"/>
    <x v="0"/>
    <n v="0"/>
    <n v="266.10000000000002"/>
    <n v="120"/>
    <n v="45.24"/>
    <n v="182"/>
    <n v="92"/>
    <n v="15.47"/>
    <n v="206.5"/>
    <n v="103"/>
    <n v="9.2899999999999991"/>
    <n v="10.3"/>
    <n v="4"/>
    <n v="2.78"/>
    <x v="0"/>
    <x v="0"/>
    <n v="0"/>
    <n v="1"/>
    <n v="0"/>
    <x v="1"/>
    <x v="0"/>
    <x v="0"/>
  </r>
  <r>
    <x v="49"/>
    <x v="85"/>
    <x v="1"/>
    <x v="0"/>
    <x v="0"/>
    <n v="0"/>
    <n v="150.80000000000001"/>
    <n v="85"/>
    <n v="25.64"/>
    <n v="295.89999999999998"/>
    <n v="88"/>
    <n v="25.15"/>
    <n v="247.2"/>
    <n v="104"/>
    <n v="11.12"/>
    <n v="12.5"/>
    <n v="1"/>
    <n v="3.38"/>
    <x v="0"/>
    <x v="0"/>
    <n v="0"/>
    <n v="0"/>
    <n v="0"/>
    <x v="1"/>
    <x v="0"/>
    <x v="1"/>
  </r>
  <r>
    <x v="21"/>
    <x v="85"/>
    <x v="2"/>
    <x v="0"/>
    <x v="0"/>
    <n v="0"/>
    <n v="70.7"/>
    <n v="125"/>
    <n v="12.02"/>
    <n v="211"/>
    <n v="113"/>
    <n v="17.940000000000001"/>
    <n v="174.6"/>
    <n v="107"/>
    <n v="7.86"/>
    <n v="0"/>
    <n v="0"/>
    <n v="0"/>
    <x v="3"/>
    <x v="0"/>
    <n v="0"/>
    <n v="0"/>
    <n v="0"/>
    <x v="1"/>
    <x v="1"/>
    <x v="1"/>
  </r>
  <r>
    <x v="24"/>
    <x v="85"/>
    <x v="1"/>
    <x v="0"/>
    <x v="0"/>
    <n v="0"/>
    <n v="171.8"/>
    <n v="106"/>
    <n v="29.21"/>
    <n v="301.7"/>
    <n v="44"/>
    <n v="25.64"/>
    <n v="139.4"/>
    <n v="108"/>
    <n v="6.27"/>
    <n v="9.6999999999999993"/>
    <n v="5"/>
    <n v="2.62"/>
    <x v="0"/>
    <x v="0"/>
    <n v="0"/>
    <n v="0"/>
    <n v="0"/>
    <x v="1"/>
    <x v="1"/>
    <x v="1"/>
  </r>
  <r>
    <x v="47"/>
    <x v="85"/>
    <x v="1"/>
    <x v="0"/>
    <x v="0"/>
    <n v="0"/>
    <n v="83.8"/>
    <n v="121"/>
    <n v="14.25"/>
    <n v="240.2"/>
    <n v="96"/>
    <n v="20.420000000000002"/>
    <n v="158.6"/>
    <n v="108"/>
    <n v="7.14"/>
    <n v="6.7"/>
    <n v="8"/>
    <n v="1.81"/>
    <x v="0"/>
    <x v="0"/>
    <n v="0"/>
    <n v="0"/>
    <n v="0"/>
    <x v="1"/>
    <x v="1"/>
    <x v="1"/>
  </r>
  <r>
    <x v="16"/>
    <x v="85"/>
    <x v="0"/>
    <x v="0"/>
    <x v="0"/>
    <n v="0"/>
    <n v="125.5"/>
    <n v="139"/>
    <n v="21.34"/>
    <n v="269.8"/>
    <n v="93"/>
    <n v="22.93"/>
    <n v="235.8"/>
    <n v="110"/>
    <n v="10.61"/>
    <n v="8.9"/>
    <n v="8"/>
    <n v="2.4"/>
    <x v="0"/>
    <x v="0"/>
    <n v="0"/>
    <n v="0"/>
    <n v="0"/>
    <x v="1"/>
    <x v="1"/>
    <x v="1"/>
  </r>
  <r>
    <x v="18"/>
    <x v="85"/>
    <x v="2"/>
    <x v="0"/>
    <x v="0"/>
    <n v="0"/>
    <n v="216.3"/>
    <n v="96"/>
    <n v="36.770000000000003"/>
    <n v="266.3"/>
    <n v="77"/>
    <n v="22.64"/>
    <n v="214"/>
    <n v="110"/>
    <n v="9.6300000000000008"/>
    <n v="4.5"/>
    <n v="3"/>
    <n v="1.22"/>
    <x v="1"/>
    <x v="0"/>
    <n v="0"/>
    <n v="0"/>
    <n v="0"/>
    <x v="1"/>
    <x v="1"/>
    <x v="1"/>
  </r>
  <r>
    <x v="40"/>
    <x v="85"/>
    <x v="0"/>
    <x v="0"/>
    <x v="1"/>
    <n v="29"/>
    <n v="225.4"/>
    <n v="79"/>
    <n v="38.32"/>
    <n v="187.1"/>
    <n v="112"/>
    <n v="15.9"/>
    <n v="281.10000000000002"/>
    <n v="112"/>
    <n v="12.65"/>
    <n v="12.9"/>
    <n v="3"/>
    <n v="3.48"/>
    <x v="0"/>
    <x v="0"/>
    <n v="0"/>
    <n v="0"/>
    <n v="1"/>
    <x v="1"/>
    <x v="0"/>
    <x v="0"/>
  </r>
  <r>
    <x v="30"/>
    <x v="85"/>
    <x v="2"/>
    <x v="1"/>
    <x v="0"/>
    <n v="0"/>
    <n v="162.4"/>
    <n v="131"/>
    <n v="27.61"/>
    <n v="167"/>
    <n v="102"/>
    <n v="14.2"/>
    <n v="128.9"/>
    <n v="118"/>
    <n v="5.8"/>
    <n v="11.4"/>
    <n v="2"/>
    <n v="3.08"/>
    <x v="3"/>
    <x v="1"/>
    <n v="1"/>
    <n v="1"/>
    <n v="0"/>
    <x v="1"/>
    <x v="0"/>
    <x v="0"/>
  </r>
  <r>
    <x v="9"/>
    <x v="85"/>
    <x v="1"/>
    <x v="0"/>
    <x v="1"/>
    <n v="21"/>
    <n v="197.9"/>
    <n v="99"/>
    <n v="33.64"/>
    <n v="165.6"/>
    <n v="100"/>
    <n v="14.08"/>
    <n v="208"/>
    <n v="120"/>
    <n v="9.36"/>
    <n v="10.1"/>
    <n v="9"/>
    <n v="2.73"/>
    <x v="1"/>
    <x v="0"/>
    <n v="0"/>
    <n v="0"/>
    <n v="1"/>
    <x v="1"/>
    <x v="1"/>
    <x v="0"/>
  </r>
  <r>
    <x v="7"/>
    <x v="85"/>
    <x v="0"/>
    <x v="0"/>
    <x v="0"/>
    <n v="0"/>
    <n v="227.9"/>
    <n v="105"/>
    <n v="38.74"/>
    <n v="218.7"/>
    <n v="118"/>
    <n v="18.59"/>
    <n v="223.2"/>
    <n v="120"/>
    <n v="10.039999999999999"/>
    <n v="14.2"/>
    <n v="5"/>
    <n v="3.83"/>
    <x v="2"/>
    <x v="0"/>
    <n v="0"/>
    <n v="0"/>
    <n v="0"/>
    <x v="1"/>
    <x v="0"/>
    <x v="1"/>
  </r>
  <r>
    <x v="19"/>
    <x v="85"/>
    <x v="1"/>
    <x v="0"/>
    <x v="0"/>
    <n v="0"/>
    <n v="139.1"/>
    <n v="95"/>
    <n v="23.65"/>
    <n v="146.19999999999999"/>
    <n v="82"/>
    <n v="12.43"/>
    <n v="186.8"/>
    <n v="120"/>
    <n v="8.41"/>
    <n v="11.8"/>
    <n v="5"/>
    <n v="3.19"/>
    <x v="3"/>
    <x v="0"/>
    <n v="0"/>
    <n v="0"/>
    <n v="0"/>
    <x v="1"/>
    <x v="0"/>
    <x v="0"/>
  </r>
  <r>
    <x v="22"/>
    <x v="85"/>
    <x v="0"/>
    <x v="0"/>
    <x v="0"/>
    <n v="0"/>
    <n v="120.6"/>
    <n v="82"/>
    <n v="20.5"/>
    <n v="238.3"/>
    <n v="96"/>
    <n v="20.260000000000002"/>
    <n v="219.8"/>
    <n v="125"/>
    <n v="9.89"/>
    <n v="11.4"/>
    <n v="5"/>
    <n v="3.08"/>
    <x v="1"/>
    <x v="0"/>
    <n v="0"/>
    <n v="0"/>
    <n v="0"/>
    <x v="1"/>
    <x v="0"/>
    <x v="1"/>
  </r>
  <r>
    <x v="16"/>
    <x v="85"/>
    <x v="2"/>
    <x v="0"/>
    <x v="0"/>
    <n v="0"/>
    <n v="223"/>
    <n v="109"/>
    <n v="37.909999999999997"/>
    <n v="286.2"/>
    <n v="76"/>
    <n v="24.33"/>
    <n v="257.8"/>
    <n v="132"/>
    <n v="11.6"/>
    <n v="7.5"/>
    <n v="7"/>
    <n v="2.0299999999999998"/>
    <x v="2"/>
    <x v="1"/>
    <n v="1"/>
    <n v="0"/>
    <n v="0"/>
    <x v="1"/>
    <x v="1"/>
    <x v="1"/>
  </r>
  <r>
    <x v="44"/>
    <x v="85"/>
    <x v="0"/>
    <x v="0"/>
    <x v="1"/>
    <n v="29"/>
    <n v="189.3"/>
    <n v="107"/>
    <n v="32.18"/>
    <n v="221.3"/>
    <n v="101"/>
    <n v="18.809999999999999"/>
    <n v="325.60000000000002"/>
    <n v="137"/>
    <n v="14.65"/>
    <n v="13.8"/>
    <n v="3"/>
    <n v="3.73"/>
    <x v="0"/>
    <x v="0"/>
    <n v="0"/>
    <n v="0"/>
    <n v="1"/>
    <x v="1"/>
    <x v="0"/>
    <x v="1"/>
  </r>
  <r>
    <x v="45"/>
    <x v="85"/>
    <x v="0"/>
    <x v="0"/>
    <x v="1"/>
    <n v="23"/>
    <n v="247.6"/>
    <n v="65"/>
    <n v="42.09"/>
    <n v="255.7"/>
    <n v="104"/>
    <n v="21.73"/>
    <n v="150"/>
    <n v="138"/>
    <n v="6.75"/>
    <n v="7.3"/>
    <n v="5"/>
    <n v="1.97"/>
    <x v="2"/>
    <x v="0"/>
    <n v="0"/>
    <n v="0"/>
    <n v="1"/>
    <x v="1"/>
    <x v="1"/>
    <x v="1"/>
  </r>
  <r>
    <x v="41"/>
    <x v="85"/>
    <x v="0"/>
    <x v="0"/>
    <x v="0"/>
    <n v="0"/>
    <n v="223.9"/>
    <n v="75"/>
    <n v="38.06"/>
    <n v="155.69999999999999"/>
    <n v="109"/>
    <n v="13.23"/>
    <n v="150.19999999999999"/>
    <n v="143"/>
    <n v="6.76"/>
    <n v="7.3"/>
    <n v="9"/>
    <n v="1.97"/>
    <x v="0"/>
    <x v="0"/>
    <n v="0"/>
    <n v="0"/>
    <n v="0"/>
    <x v="1"/>
    <x v="1"/>
    <x v="0"/>
  </r>
  <r>
    <x v="26"/>
    <x v="85"/>
    <x v="0"/>
    <x v="0"/>
    <x v="0"/>
    <n v="0"/>
    <n v="128.30000000000001"/>
    <n v="121"/>
    <n v="21.81"/>
    <n v="197.1"/>
    <n v="93"/>
    <n v="16.75"/>
    <n v="138.4"/>
    <n v="152"/>
    <n v="6.23"/>
    <n v="12.2"/>
    <n v="5"/>
    <n v="3.29"/>
    <x v="9"/>
    <x v="1"/>
    <n v="1"/>
    <n v="0"/>
    <n v="0"/>
    <x v="1"/>
    <x v="0"/>
    <x v="0"/>
  </r>
  <r>
    <x v="43"/>
    <x v="85"/>
    <x v="1"/>
    <x v="0"/>
    <x v="0"/>
    <n v="0"/>
    <n v="148.19999999999999"/>
    <n v="71"/>
    <n v="25.19"/>
    <n v="285.10000000000002"/>
    <n v="91"/>
    <n v="24.23"/>
    <n v="166.4"/>
    <n v="155"/>
    <n v="7.49"/>
    <n v="6.2"/>
    <n v="3"/>
    <n v="1.67"/>
    <x v="3"/>
    <x v="0"/>
    <n v="0"/>
    <n v="0"/>
    <n v="0"/>
    <x v="1"/>
    <x v="1"/>
    <x v="1"/>
  </r>
  <r>
    <x v="8"/>
    <x v="86"/>
    <x v="0"/>
    <x v="0"/>
    <x v="1"/>
    <n v="28"/>
    <n v="202.7"/>
    <n v="124"/>
    <n v="34.46"/>
    <n v="248.9"/>
    <n v="98"/>
    <n v="21.16"/>
    <n v="184.7"/>
    <n v="50"/>
    <n v="8.31"/>
    <n v="14.7"/>
    <n v="6"/>
    <n v="3.97"/>
    <x v="0"/>
    <x v="0"/>
    <n v="0"/>
    <n v="0"/>
    <n v="1"/>
    <x v="1"/>
    <x v="0"/>
    <x v="1"/>
  </r>
  <r>
    <x v="16"/>
    <x v="86"/>
    <x v="1"/>
    <x v="0"/>
    <x v="0"/>
    <n v="0"/>
    <n v="129.5"/>
    <n v="104"/>
    <n v="22.02"/>
    <n v="194"/>
    <n v="133"/>
    <n v="16.489999999999998"/>
    <n v="287.89999999999998"/>
    <n v="65"/>
    <n v="12.96"/>
    <n v="7.2"/>
    <n v="7"/>
    <n v="1.94"/>
    <x v="3"/>
    <x v="0"/>
    <n v="0"/>
    <n v="0"/>
    <n v="0"/>
    <x v="1"/>
    <x v="1"/>
    <x v="0"/>
  </r>
  <r>
    <x v="3"/>
    <x v="86"/>
    <x v="0"/>
    <x v="0"/>
    <x v="0"/>
    <n v="0"/>
    <n v="139.69999999999999"/>
    <n v="112"/>
    <n v="23.75"/>
    <n v="226.8"/>
    <n v="62"/>
    <n v="19.28"/>
    <n v="168.5"/>
    <n v="65"/>
    <n v="7.58"/>
    <n v="15.1"/>
    <n v="7"/>
    <n v="4.08"/>
    <x v="0"/>
    <x v="0"/>
    <n v="0"/>
    <n v="0"/>
    <n v="0"/>
    <x v="1"/>
    <x v="0"/>
    <x v="1"/>
  </r>
  <r>
    <x v="12"/>
    <x v="86"/>
    <x v="0"/>
    <x v="0"/>
    <x v="0"/>
    <n v="0"/>
    <n v="146.30000000000001"/>
    <n v="108"/>
    <n v="24.87"/>
    <n v="171.8"/>
    <n v="102"/>
    <n v="14.6"/>
    <n v="167.5"/>
    <n v="66"/>
    <n v="7.54"/>
    <n v="5.3"/>
    <n v="9"/>
    <n v="1.43"/>
    <x v="0"/>
    <x v="0"/>
    <n v="0"/>
    <n v="0"/>
    <n v="0"/>
    <x v="1"/>
    <x v="1"/>
    <x v="0"/>
  </r>
  <r>
    <x v="9"/>
    <x v="86"/>
    <x v="1"/>
    <x v="0"/>
    <x v="1"/>
    <n v="28"/>
    <n v="143.5"/>
    <n v="106"/>
    <n v="24.4"/>
    <n v="223.5"/>
    <n v="147"/>
    <n v="19"/>
    <n v="175.4"/>
    <n v="69"/>
    <n v="7.89"/>
    <n v="11.2"/>
    <n v="5"/>
    <n v="3.02"/>
    <x v="1"/>
    <x v="0"/>
    <n v="0"/>
    <n v="0"/>
    <n v="1"/>
    <x v="1"/>
    <x v="0"/>
    <x v="1"/>
  </r>
  <r>
    <x v="36"/>
    <x v="86"/>
    <x v="2"/>
    <x v="0"/>
    <x v="0"/>
    <n v="0"/>
    <n v="115.4"/>
    <n v="90"/>
    <n v="19.62"/>
    <n v="262.60000000000002"/>
    <n v="68"/>
    <n v="22.32"/>
    <n v="245.7"/>
    <n v="69"/>
    <n v="11.06"/>
    <n v="13.1"/>
    <n v="5"/>
    <n v="3.54"/>
    <x v="3"/>
    <x v="0"/>
    <n v="0"/>
    <n v="0"/>
    <n v="0"/>
    <x v="1"/>
    <x v="0"/>
    <x v="1"/>
  </r>
  <r>
    <x v="9"/>
    <x v="86"/>
    <x v="2"/>
    <x v="0"/>
    <x v="0"/>
    <n v="0"/>
    <n v="297.39999999999998"/>
    <n v="63"/>
    <n v="50.56"/>
    <n v="118.4"/>
    <n v="108"/>
    <n v="10.06"/>
    <n v="242.3"/>
    <n v="72"/>
    <n v="10.9"/>
    <n v="11"/>
    <n v="2"/>
    <n v="2.97"/>
    <x v="3"/>
    <x v="1"/>
    <n v="1"/>
    <n v="0"/>
    <n v="0"/>
    <x v="1"/>
    <x v="0"/>
    <x v="0"/>
  </r>
  <r>
    <x v="7"/>
    <x v="86"/>
    <x v="0"/>
    <x v="0"/>
    <x v="1"/>
    <n v="16"/>
    <n v="257.39999999999998"/>
    <n v="91"/>
    <n v="43.76"/>
    <n v="232"/>
    <n v="101"/>
    <n v="19.72"/>
    <n v="143.19999999999999"/>
    <n v="73"/>
    <n v="6.44"/>
    <n v="14.7"/>
    <n v="2"/>
    <n v="3.97"/>
    <x v="0"/>
    <x v="0"/>
    <n v="0"/>
    <n v="0"/>
    <n v="1"/>
    <x v="1"/>
    <x v="0"/>
    <x v="1"/>
  </r>
  <r>
    <x v="30"/>
    <x v="86"/>
    <x v="0"/>
    <x v="0"/>
    <x v="0"/>
    <n v="0"/>
    <n v="205.2"/>
    <n v="106"/>
    <n v="34.880000000000003"/>
    <n v="99.5"/>
    <n v="122"/>
    <n v="8.4600000000000009"/>
    <n v="189.5"/>
    <n v="75"/>
    <n v="8.5299999999999994"/>
    <n v="13.4"/>
    <n v="3"/>
    <n v="3.62"/>
    <x v="0"/>
    <x v="0"/>
    <n v="0"/>
    <n v="0"/>
    <n v="0"/>
    <x v="1"/>
    <x v="0"/>
    <x v="0"/>
  </r>
  <r>
    <x v="17"/>
    <x v="86"/>
    <x v="0"/>
    <x v="0"/>
    <x v="0"/>
    <n v="0"/>
    <n v="156.80000000000001"/>
    <n v="93"/>
    <n v="26.66"/>
    <n v="215.8"/>
    <n v="68"/>
    <n v="18.34"/>
    <n v="223.3"/>
    <n v="77"/>
    <n v="10.050000000000001"/>
    <n v="7.6"/>
    <n v="6"/>
    <n v="2.0499999999999998"/>
    <x v="0"/>
    <x v="0"/>
    <n v="0"/>
    <n v="0"/>
    <n v="0"/>
    <x v="1"/>
    <x v="1"/>
    <x v="1"/>
  </r>
  <r>
    <x v="37"/>
    <x v="86"/>
    <x v="0"/>
    <x v="0"/>
    <x v="1"/>
    <n v="19"/>
    <n v="165.8"/>
    <n v="122"/>
    <n v="28.19"/>
    <n v="186.9"/>
    <n v="89"/>
    <n v="15.89"/>
    <n v="249.7"/>
    <n v="78"/>
    <n v="11.24"/>
    <n v="0"/>
    <n v="0"/>
    <n v="0"/>
    <x v="0"/>
    <x v="0"/>
    <n v="0"/>
    <n v="0"/>
    <n v="1"/>
    <x v="1"/>
    <x v="1"/>
    <x v="0"/>
  </r>
  <r>
    <x v="3"/>
    <x v="86"/>
    <x v="0"/>
    <x v="0"/>
    <x v="0"/>
    <n v="0"/>
    <n v="210.7"/>
    <n v="46"/>
    <n v="35.82"/>
    <n v="215.6"/>
    <n v="116"/>
    <n v="18.329999999999998"/>
    <n v="170.4"/>
    <n v="79"/>
    <n v="7.67"/>
    <n v="13.2"/>
    <n v="3"/>
    <n v="3.56"/>
    <x v="0"/>
    <x v="0"/>
    <n v="0"/>
    <n v="0"/>
    <n v="0"/>
    <x v="1"/>
    <x v="0"/>
    <x v="1"/>
  </r>
  <r>
    <x v="8"/>
    <x v="86"/>
    <x v="2"/>
    <x v="0"/>
    <x v="0"/>
    <n v="0"/>
    <n v="256.2"/>
    <n v="105"/>
    <n v="43.55"/>
    <n v="160.69999999999999"/>
    <n v="102"/>
    <n v="13.66"/>
    <n v="249.4"/>
    <n v="80"/>
    <n v="11.22"/>
    <n v="7.4"/>
    <n v="2"/>
    <n v="2"/>
    <x v="4"/>
    <x v="0"/>
    <n v="0"/>
    <n v="0"/>
    <n v="0"/>
    <x v="1"/>
    <x v="1"/>
    <x v="0"/>
  </r>
  <r>
    <x v="26"/>
    <x v="86"/>
    <x v="1"/>
    <x v="0"/>
    <x v="0"/>
    <n v="0"/>
    <n v="237.2"/>
    <n v="124"/>
    <n v="40.32"/>
    <n v="222.6"/>
    <n v="87"/>
    <n v="18.920000000000002"/>
    <n v="173.3"/>
    <n v="81"/>
    <n v="7.8"/>
    <n v="11"/>
    <n v="3"/>
    <n v="2.97"/>
    <x v="0"/>
    <x v="0"/>
    <n v="0"/>
    <n v="0"/>
    <n v="0"/>
    <x v="1"/>
    <x v="0"/>
    <x v="1"/>
  </r>
  <r>
    <x v="41"/>
    <x v="86"/>
    <x v="0"/>
    <x v="0"/>
    <x v="1"/>
    <n v="21"/>
    <n v="214"/>
    <n v="113"/>
    <n v="36.380000000000003"/>
    <n v="180"/>
    <n v="114"/>
    <n v="15.3"/>
    <n v="134.5"/>
    <n v="82"/>
    <n v="6.05"/>
    <n v="10.6"/>
    <n v="5"/>
    <n v="2.86"/>
    <x v="1"/>
    <x v="0"/>
    <n v="0"/>
    <n v="0"/>
    <n v="1"/>
    <x v="1"/>
    <x v="0"/>
    <x v="0"/>
  </r>
  <r>
    <x v="33"/>
    <x v="86"/>
    <x v="2"/>
    <x v="0"/>
    <x v="0"/>
    <n v="0"/>
    <n v="223.2"/>
    <n v="109"/>
    <n v="37.94"/>
    <n v="127.5"/>
    <n v="86"/>
    <n v="10.84"/>
    <n v="289.3"/>
    <n v="83"/>
    <n v="13.02"/>
    <n v="14.5"/>
    <n v="4"/>
    <n v="3.92"/>
    <x v="2"/>
    <x v="0"/>
    <n v="0"/>
    <n v="0"/>
    <n v="0"/>
    <x v="1"/>
    <x v="0"/>
    <x v="0"/>
  </r>
  <r>
    <x v="31"/>
    <x v="86"/>
    <x v="0"/>
    <x v="0"/>
    <x v="0"/>
    <n v="0"/>
    <n v="240"/>
    <n v="83"/>
    <n v="40.799999999999997"/>
    <n v="134.1"/>
    <n v="106"/>
    <n v="11.4"/>
    <n v="189.1"/>
    <n v="84"/>
    <n v="8.51"/>
    <n v="9.3000000000000007"/>
    <n v="2"/>
    <n v="2.5099999999999998"/>
    <x v="1"/>
    <x v="1"/>
    <n v="1"/>
    <n v="0"/>
    <n v="0"/>
    <x v="1"/>
    <x v="1"/>
    <x v="0"/>
  </r>
  <r>
    <x v="8"/>
    <x v="86"/>
    <x v="0"/>
    <x v="0"/>
    <x v="0"/>
    <n v="0"/>
    <n v="177.2"/>
    <n v="72"/>
    <n v="30.12"/>
    <n v="248.9"/>
    <n v="105"/>
    <n v="21.16"/>
    <n v="200.8"/>
    <n v="87"/>
    <n v="9.0399999999999991"/>
    <n v="8.6"/>
    <n v="7"/>
    <n v="2.3199999999999998"/>
    <x v="2"/>
    <x v="0"/>
    <n v="0"/>
    <n v="0"/>
    <n v="0"/>
    <x v="1"/>
    <x v="1"/>
    <x v="1"/>
  </r>
  <r>
    <x v="11"/>
    <x v="86"/>
    <x v="2"/>
    <x v="0"/>
    <x v="1"/>
    <n v="39"/>
    <n v="82.6"/>
    <n v="113"/>
    <n v="14.04"/>
    <n v="224.4"/>
    <n v="63"/>
    <n v="19.07"/>
    <n v="163.6"/>
    <n v="88"/>
    <n v="7.36"/>
    <n v="9.5"/>
    <n v="1"/>
    <n v="2.57"/>
    <x v="2"/>
    <x v="0"/>
    <n v="0"/>
    <n v="0"/>
    <n v="1"/>
    <x v="1"/>
    <x v="1"/>
    <x v="1"/>
  </r>
  <r>
    <x v="45"/>
    <x v="86"/>
    <x v="1"/>
    <x v="0"/>
    <x v="1"/>
    <n v="30"/>
    <n v="262.8"/>
    <n v="114"/>
    <n v="44.68"/>
    <n v="215.8"/>
    <n v="130"/>
    <n v="18.34"/>
    <n v="154.80000000000001"/>
    <n v="88"/>
    <n v="6.97"/>
    <n v="7.8"/>
    <n v="2"/>
    <n v="2.11"/>
    <x v="1"/>
    <x v="0"/>
    <n v="0"/>
    <n v="0"/>
    <n v="1"/>
    <x v="1"/>
    <x v="1"/>
    <x v="1"/>
  </r>
  <r>
    <x v="21"/>
    <x v="86"/>
    <x v="0"/>
    <x v="0"/>
    <x v="0"/>
    <n v="0"/>
    <n v="204.8"/>
    <n v="101"/>
    <n v="34.82"/>
    <n v="161"/>
    <n v="80"/>
    <n v="13.69"/>
    <n v="285.7"/>
    <n v="89"/>
    <n v="12.86"/>
    <n v="9.5"/>
    <n v="3"/>
    <n v="2.57"/>
    <x v="1"/>
    <x v="0"/>
    <n v="0"/>
    <n v="0"/>
    <n v="0"/>
    <x v="1"/>
    <x v="1"/>
    <x v="0"/>
  </r>
  <r>
    <x v="42"/>
    <x v="86"/>
    <x v="0"/>
    <x v="0"/>
    <x v="0"/>
    <n v="0"/>
    <n v="176.6"/>
    <n v="83"/>
    <n v="30.02"/>
    <n v="221.6"/>
    <n v="101"/>
    <n v="18.84"/>
    <n v="185.3"/>
    <n v="89"/>
    <n v="8.34"/>
    <n v="9.4"/>
    <n v="1"/>
    <n v="2.54"/>
    <x v="1"/>
    <x v="0"/>
    <n v="0"/>
    <n v="0"/>
    <n v="0"/>
    <x v="1"/>
    <x v="1"/>
    <x v="1"/>
  </r>
  <r>
    <x v="13"/>
    <x v="86"/>
    <x v="0"/>
    <x v="0"/>
    <x v="0"/>
    <n v="0"/>
    <n v="228.7"/>
    <n v="90"/>
    <n v="38.880000000000003"/>
    <n v="163"/>
    <n v="99"/>
    <n v="13.86"/>
    <n v="154.1"/>
    <n v="90"/>
    <n v="6.93"/>
    <n v="11.8"/>
    <n v="3"/>
    <n v="3.19"/>
    <x v="0"/>
    <x v="0"/>
    <n v="0"/>
    <n v="0"/>
    <n v="0"/>
    <x v="1"/>
    <x v="0"/>
    <x v="0"/>
  </r>
  <r>
    <x v="28"/>
    <x v="86"/>
    <x v="1"/>
    <x v="0"/>
    <x v="0"/>
    <n v="0"/>
    <n v="186.9"/>
    <n v="79"/>
    <n v="31.77"/>
    <n v="182.6"/>
    <n v="105"/>
    <n v="15.52"/>
    <n v="143.1"/>
    <n v="90"/>
    <n v="6.44"/>
    <n v="4.2"/>
    <n v="14"/>
    <n v="1.1299999999999999"/>
    <x v="0"/>
    <x v="0"/>
    <n v="0"/>
    <n v="0"/>
    <n v="0"/>
    <x v="1"/>
    <x v="1"/>
    <x v="0"/>
  </r>
  <r>
    <x v="27"/>
    <x v="86"/>
    <x v="2"/>
    <x v="0"/>
    <x v="1"/>
    <n v="24"/>
    <n v="135.80000000000001"/>
    <n v="108"/>
    <n v="23.09"/>
    <n v="251.4"/>
    <n v="62"/>
    <n v="21.37"/>
    <n v="181.5"/>
    <n v="91"/>
    <n v="8.17"/>
    <n v="6.4"/>
    <n v="4"/>
    <n v="1.73"/>
    <x v="1"/>
    <x v="0"/>
    <n v="0"/>
    <n v="0"/>
    <n v="1"/>
    <x v="1"/>
    <x v="1"/>
    <x v="1"/>
  </r>
  <r>
    <x v="32"/>
    <x v="86"/>
    <x v="0"/>
    <x v="0"/>
    <x v="0"/>
    <n v="0"/>
    <n v="221.4"/>
    <n v="69"/>
    <n v="37.64"/>
    <n v="195.2"/>
    <n v="53"/>
    <n v="16.59"/>
    <n v="120.6"/>
    <n v="91"/>
    <n v="5.43"/>
    <n v="13.7"/>
    <n v="4"/>
    <n v="3.7"/>
    <x v="0"/>
    <x v="0"/>
    <n v="0"/>
    <n v="0"/>
    <n v="0"/>
    <x v="1"/>
    <x v="0"/>
    <x v="0"/>
  </r>
  <r>
    <x v="18"/>
    <x v="86"/>
    <x v="2"/>
    <x v="0"/>
    <x v="0"/>
    <n v="0"/>
    <n v="189.5"/>
    <n v="113"/>
    <n v="32.22"/>
    <n v="204.9"/>
    <n v="100"/>
    <n v="17.420000000000002"/>
    <n v="221.7"/>
    <n v="93"/>
    <n v="9.98"/>
    <n v="13.4"/>
    <n v="3"/>
    <n v="3.62"/>
    <x v="0"/>
    <x v="0"/>
    <n v="0"/>
    <n v="0"/>
    <n v="0"/>
    <x v="1"/>
    <x v="0"/>
    <x v="1"/>
  </r>
  <r>
    <x v="41"/>
    <x v="86"/>
    <x v="0"/>
    <x v="0"/>
    <x v="1"/>
    <n v="33"/>
    <n v="125"/>
    <n v="99"/>
    <n v="21.25"/>
    <n v="235.3"/>
    <n v="81"/>
    <n v="20"/>
    <n v="215.3"/>
    <n v="95"/>
    <n v="9.69"/>
    <n v="10.199999999999999"/>
    <n v="7"/>
    <n v="2.75"/>
    <x v="3"/>
    <x v="0"/>
    <n v="0"/>
    <n v="0"/>
    <n v="1"/>
    <x v="1"/>
    <x v="1"/>
    <x v="1"/>
  </r>
  <r>
    <x v="41"/>
    <x v="86"/>
    <x v="2"/>
    <x v="0"/>
    <x v="0"/>
    <n v="0"/>
    <n v="184.5"/>
    <n v="81"/>
    <n v="31.37"/>
    <n v="172"/>
    <n v="103"/>
    <n v="14.62"/>
    <n v="183.4"/>
    <n v="96"/>
    <n v="8.25"/>
    <n v="13.7"/>
    <n v="3"/>
    <n v="3.7"/>
    <x v="2"/>
    <x v="0"/>
    <n v="0"/>
    <n v="0"/>
    <n v="0"/>
    <x v="1"/>
    <x v="0"/>
    <x v="0"/>
  </r>
  <r>
    <x v="14"/>
    <x v="86"/>
    <x v="1"/>
    <x v="0"/>
    <x v="0"/>
    <n v="0"/>
    <n v="185.8"/>
    <n v="119"/>
    <n v="31.59"/>
    <n v="192.3"/>
    <n v="83"/>
    <n v="16.350000000000001"/>
    <n v="200"/>
    <n v="96"/>
    <n v="9"/>
    <n v="6.6"/>
    <n v="4"/>
    <n v="1.78"/>
    <x v="0"/>
    <x v="0"/>
    <n v="0"/>
    <n v="0"/>
    <n v="0"/>
    <x v="1"/>
    <x v="1"/>
    <x v="0"/>
  </r>
  <r>
    <x v="43"/>
    <x v="86"/>
    <x v="0"/>
    <x v="0"/>
    <x v="0"/>
    <n v="0"/>
    <n v="198.3"/>
    <n v="80"/>
    <n v="33.71"/>
    <n v="187"/>
    <n v="89"/>
    <n v="15.9"/>
    <n v="133.5"/>
    <n v="96"/>
    <n v="6.01"/>
    <n v="16.600000000000001"/>
    <n v="4"/>
    <n v="4.4800000000000004"/>
    <x v="3"/>
    <x v="0"/>
    <n v="0"/>
    <n v="0"/>
    <n v="0"/>
    <x v="1"/>
    <x v="0"/>
    <x v="0"/>
  </r>
  <r>
    <x v="32"/>
    <x v="86"/>
    <x v="1"/>
    <x v="1"/>
    <x v="1"/>
    <n v="36"/>
    <n v="171.2"/>
    <n v="138"/>
    <n v="29.1"/>
    <n v="185.8"/>
    <n v="102"/>
    <n v="15.79"/>
    <n v="227.6"/>
    <n v="97"/>
    <n v="10.24"/>
    <n v="10.8"/>
    <n v="3"/>
    <n v="2.92"/>
    <x v="0"/>
    <x v="0"/>
    <n v="0"/>
    <n v="1"/>
    <n v="1"/>
    <x v="1"/>
    <x v="0"/>
    <x v="0"/>
  </r>
  <r>
    <x v="41"/>
    <x v="86"/>
    <x v="2"/>
    <x v="1"/>
    <x v="0"/>
    <n v="0"/>
    <n v="207.8"/>
    <n v="113"/>
    <n v="35.33"/>
    <n v="182.2"/>
    <n v="129"/>
    <n v="15.49"/>
    <n v="163.4"/>
    <n v="98"/>
    <n v="7.35"/>
    <n v="13"/>
    <n v="3"/>
    <n v="3.51"/>
    <x v="0"/>
    <x v="0"/>
    <n v="0"/>
    <n v="1"/>
    <n v="0"/>
    <x v="1"/>
    <x v="0"/>
    <x v="0"/>
  </r>
  <r>
    <x v="4"/>
    <x v="86"/>
    <x v="0"/>
    <x v="0"/>
    <x v="0"/>
    <n v="0"/>
    <n v="168.2"/>
    <n v="92"/>
    <n v="28.59"/>
    <n v="224.7"/>
    <n v="100"/>
    <n v="19.100000000000001"/>
    <n v="169.5"/>
    <n v="99"/>
    <n v="7.63"/>
    <n v="12.9"/>
    <n v="3"/>
    <n v="3.48"/>
    <x v="0"/>
    <x v="0"/>
    <n v="0"/>
    <n v="0"/>
    <n v="0"/>
    <x v="1"/>
    <x v="0"/>
    <x v="1"/>
  </r>
  <r>
    <x v="16"/>
    <x v="86"/>
    <x v="0"/>
    <x v="1"/>
    <x v="0"/>
    <n v="0"/>
    <n v="128.9"/>
    <n v="71"/>
    <n v="21.91"/>
    <n v="281.89999999999998"/>
    <n v="91"/>
    <n v="23.96"/>
    <n v="209.1"/>
    <n v="100"/>
    <n v="9.41"/>
    <n v="9.9"/>
    <n v="4"/>
    <n v="2.67"/>
    <x v="1"/>
    <x v="0"/>
    <n v="0"/>
    <n v="1"/>
    <n v="0"/>
    <x v="1"/>
    <x v="1"/>
    <x v="1"/>
  </r>
  <r>
    <x v="3"/>
    <x v="86"/>
    <x v="2"/>
    <x v="1"/>
    <x v="0"/>
    <n v="0"/>
    <n v="134.19999999999999"/>
    <n v="80"/>
    <n v="22.81"/>
    <n v="165"/>
    <n v="71"/>
    <n v="14.03"/>
    <n v="173.1"/>
    <n v="102"/>
    <n v="7.79"/>
    <n v="10.7"/>
    <n v="5"/>
    <n v="2.89"/>
    <x v="1"/>
    <x v="0"/>
    <n v="0"/>
    <n v="1"/>
    <n v="0"/>
    <x v="1"/>
    <x v="0"/>
    <x v="0"/>
  </r>
  <r>
    <x v="7"/>
    <x v="86"/>
    <x v="0"/>
    <x v="0"/>
    <x v="1"/>
    <n v="22"/>
    <n v="263.8"/>
    <n v="65"/>
    <n v="44.85"/>
    <n v="103.4"/>
    <n v="115"/>
    <n v="8.7899999999999991"/>
    <n v="208.1"/>
    <n v="109"/>
    <n v="9.36"/>
    <n v="8.5"/>
    <n v="3"/>
    <n v="2.2999999999999998"/>
    <x v="2"/>
    <x v="0"/>
    <n v="0"/>
    <n v="0"/>
    <n v="1"/>
    <x v="1"/>
    <x v="1"/>
    <x v="0"/>
  </r>
  <r>
    <x v="10"/>
    <x v="86"/>
    <x v="0"/>
    <x v="0"/>
    <x v="0"/>
    <n v="0"/>
    <n v="124.3"/>
    <n v="91"/>
    <n v="21.13"/>
    <n v="173.4"/>
    <n v="105"/>
    <n v="14.74"/>
    <n v="256.3"/>
    <n v="109"/>
    <n v="11.53"/>
    <n v="7.5"/>
    <n v="5"/>
    <n v="2.0299999999999998"/>
    <x v="2"/>
    <x v="0"/>
    <n v="0"/>
    <n v="0"/>
    <n v="0"/>
    <x v="1"/>
    <x v="1"/>
    <x v="0"/>
  </r>
  <r>
    <x v="44"/>
    <x v="86"/>
    <x v="0"/>
    <x v="0"/>
    <x v="1"/>
    <n v="18"/>
    <n v="124.3"/>
    <n v="104"/>
    <n v="21.13"/>
    <n v="196.1"/>
    <n v="80"/>
    <n v="16.670000000000002"/>
    <n v="290"/>
    <n v="110"/>
    <n v="13.05"/>
    <n v="7.2"/>
    <n v="3"/>
    <n v="1.94"/>
    <x v="0"/>
    <x v="0"/>
    <n v="0"/>
    <n v="0"/>
    <n v="1"/>
    <x v="1"/>
    <x v="1"/>
    <x v="0"/>
  </r>
  <r>
    <x v="22"/>
    <x v="86"/>
    <x v="0"/>
    <x v="0"/>
    <x v="0"/>
    <n v="0"/>
    <n v="171.6"/>
    <n v="119"/>
    <n v="29.17"/>
    <n v="205"/>
    <n v="107"/>
    <n v="17.43"/>
    <n v="170.6"/>
    <n v="114"/>
    <n v="7.68"/>
    <n v="13.8"/>
    <n v="4"/>
    <n v="3.73"/>
    <x v="1"/>
    <x v="0"/>
    <n v="0"/>
    <n v="0"/>
    <n v="0"/>
    <x v="1"/>
    <x v="0"/>
    <x v="1"/>
  </r>
  <r>
    <x v="5"/>
    <x v="86"/>
    <x v="2"/>
    <x v="0"/>
    <x v="1"/>
    <n v="22"/>
    <n v="240.8"/>
    <n v="102"/>
    <n v="40.94"/>
    <n v="75.900000000000006"/>
    <n v="106"/>
    <n v="6.45"/>
    <n v="224.6"/>
    <n v="115"/>
    <n v="10.11"/>
    <n v="7.1"/>
    <n v="3"/>
    <n v="1.92"/>
    <x v="3"/>
    <x v="0"/>
    <n v="0"/>
    <n v="0"/>
    <n v="1"/>
    <x v="1"/>
    <x v="1"/>
    <x v="0"/>
  </r>
  <r>
    <x v="16"/>
    <x v="86"/>
    <x v="2"/>
    <x v="0"/>
    <x v="0"/>
    <n v="0"/>
    <n v="261"/>
    <n v="83"/>
    <n v="44.37"/>
    <n v="144.19999999999999"/>
    <n v="95"/>
    <n v="12.26"/>
    <n v="284.39999999999998"/>
    <n v="119"/>
    <n v="12.8"/>
    <n v="16.3"/>
    <n v="1"/>
    <n v="4.4000000000000004"/>
    <x v="4"/>
    <x v="0"/>
    <n v="0"/>
    <n v="0"/>
    <n v="0"/>
    <x v="1"/>
    <x v="0"/>
    <x v="0"/>
  </r>
  <r>
    <x v="11"/>
    <x v="86"/>
    <x v="1"/>
    <x v="0"/>
    <x v="1"/>
    <n v="48"/>
    <n v="178.8"/>
    <n v="91"/>
    <n v="30.4"/>
    <n v="246.8"/>
    <n v="106"/>
    <n v="20.98"/>
    <n v="262.39999999999998"/>
    <n v="119"/>
    <n v="11.81"/>
    <n v="9"/>
    <n v="8"/>
    <n v="2.4300000000000002"/>
    <x v="0"/>
    <x v="0"/>
    <n v="0"/>
    <n v="0"/>
    <n v="1"/>
    <x v="1"/>
    <x v="1"/>
    <x v="1"/>
  </r>
  <r>
    <x v="1"/>
    <x v="86"/>
    <x v="1"/>
    <x v="0"/>
    <x v="0"/>
    <n v="0"/>
    <n v="322.5"/>
    <n v="106"/>
    <n v="54.83"/>
    <n v="204.6"/>
    <n v="93"/>
    <n v="17.39"/>
    <n v="186.2"/>
    <n v="128"/>
    <n v="8.3800000000000008"/>
    <n v="9.4"/>
    <n v="4"/>
    <n v="2.54"/>
    <x v="3"/>
    <x v="1"/>
    <n v="1"/>
    <n v="0"/>
    <n v="0"/>
    <x v="1"/>
    <x v="1"/>
    <x v="1"/>
  </r>
  <r>
    <x v="25"/>
    <x v="86"/>
    <x v="2"/>
    <x v="0"/>
    <x v="0"/>
    <n v="0"/>
    <n v="110.9"/>
    <n v="91"/>
    <n v="18.850000000000001"/>
    <n v="158.5"/>
    <n v="115"/>
    <n v="13.47"/>
    <n v="207.5"/>
    <n v="131"/>
    <n v="9.34"/>
    <n v="6.2"/>
    <n v="5"/>
    <n v="1.67"/>
    <x v="0"/>
    <x v="0"/>
    <n v="0"/>
    <n v="0"/>
    <n v="0"/>
    <x v="1"/>
    <x v="1"/>
    <x v="0"/>
  </r>
  <r>
    <x v="27"/>
    <x v="86"/>
    <x v="0"/>
    <x v="0"/>
    <x v="0"/>
    <n v="0"/>
    <n v="238"/>
    <n v="97"/>
    <n v="40.46"/>
    <n v="164.5"/>
    <n v="97"/>
    <n v="13.98"/>
    <n v="282.5"/>
    <n v="132"/>
    <n v="12.71"/>
    <n v="10.6"/>
    <n v="6"/>
    <n v="2.86"/>
    <x v="3"/>
    <x v="0"/>
    <n v="0"/>
    <n v="0"/>
    <n v="0"/>
    <x v="1"/>
    <x v="0"/>
    <x v="0"/>
  </r>
  <r>
    <x v="32"/>
    <x v="86"/>
    <x v="2"/>
    <x v="0"/>
    <x v="0"/>
    <n v="0"/>
    <n v="231.3"/>
    <n v="105"/>
    <n v="39.32"/>
    <n v="171.7"/>
    <n v="108"/>
    <n v="14.59"/>
    <n v="67.7"/>
    <n v="136"/>
    <n v="3.05"/>
    <n v="13"/>
    <n v="6"/>
    <n v="3.51"/>
    <x v="0"/>
    <x v="0"/>
    <n v="0"/>
    <n v="0"/>
    <n v="0"/>
    <x v="1"/>
    <x v="0"/>
    <x v="0"/>
  </r>
  <r>
    <x v="10"/>
    <x v="86"/>
    <x v="0"/>
    <x v="0"/>
    <x v="0"/>
    <n v="0"/>
    <n v="58"/>
    <n v="125"/>
    <n v="9.86"/>
    <n v="67.5"/>
    <n v="116"/>
    <n v="5.74"/>
    <n v="185.9"/>
    <n v="136"/>
    <n v="8.3699999999999992"/>
    <n v="11.5"/>
    <n v="3"/>
    <n v="3.11"/>
    <x v="1"/>
    <x v="0"/>
    <n v="0"/>
    <n v="0"/>
    <n v="0"/>
    <x v="1"/>
    <x v="0"/>
    <x v="0"/>
  </r>
  <r>
    <x v="31"/>
    <x v="86"/>
    <x v="2"/>
    <x v="0"/>
    <x v="1"/>
    <n v="18"/>
    <n v="186.7"/>
    <n v="74"/>
    <n v="31.74"/>
    <n v="220"/>
    <n v="77"/>
    <n v="18.7"/>
    <n v="224.6"/>
    <n v="137"/>
    <n v="10.11"/>
    <n v="12"/>
    <n v="4"/>
    <n v="3.24"/>
    <x v="0"/>
    <x v="0"/>
    <n v="0"/>
    <n v="0"/>
    <n v="1"/>
    <x v="1"/>
    <x v="0"/>
    <x v="1"/>
  </r>
  <r>
    <x v="14"/>
    <x v="86"/>
    <x v="2"/>
    <x v="0"/>
    <x v="0"/>
    <n v="0"/>
    <n v="120.5"/>
    <n v="99"/>
    <n v="20.49"/>
    <n v="210"/>
    <n v="81"/>
    <n v="17.850000000000001"/>
    <n v="224.7"/>
    <n v="141"/>
    <n v="10.11"/>
    <n v="8.6"/>
    <n v="2"/>
    <n v="2.3199999999999998"/>
    <x v="3"/>
    <x v="0"/>
    <n v="0"/>
    <n v="0"/>
    <n v="0"/>
    <x v="1"/>
    <x v="1"/>
    <x v="1"/>
  </r>
  <r>
    <x v="40"/>
    <x v="86"/>
    <x v="2"/>
    <x v="0"/>
    <x v="0"/>
    <n v="0"/>
    <n v="153.30000000000001"/>
    <n v="106"/>
    <n v="26.06"/>
    <n v="224.5"/>
    <n v="117"/>
    <n v="19.079999999999998"/>
    <n v="273.39999999999998"/>
    <n v="152"/>
    <n v="12.3"/>
    <n v="8.9"/>
    <n v="5"/>
    <n v="2.4"/>
    <x v="3"/>
    <x v="0"/>
    <n v="0"/>
    <n v="0"/>
    <n v="0"/>
    <x v="1"/>
    <x v="1"/>
    <x v="1"/>
  </r>
  <r>
    <x v="30"/>
    <x v="87"/>
    <x v="1"/>
    <x v="1"/>
    <x v="0"/>
    <n v="0"/>
    <n v="132.9"/>
    <n v="132"/>
    <n v="22.59"/>
    <n v="208.2"/>
    <n v="82"/>
    <n v="17.7"/>
    <n v="260.5"/>
    <n v="42"/>
    <n v="11.72"/>
    <n v="14.4"/>
    <n v="11"/>
    <n v="3.89"/>
    <x v="3"/>
    <x v="1"/>
    <n v="1"/>
    <n v="1"/>
    <n v="0"/>
    <x v="1"/>
    <x v="0"/>
    <x v="1"/>
  </r>
  <r>
    <x v="44"/>
    <x v="87"/>
    <x v="1"/>
    <x v="0"/>
    <x v="0"/>
    <n v="0"/>
    <n v="204.8"/>
    <n v="100"/>
    <n v="34.82"/>
    <n v="193.9"/>
    <n v="98"/>
    <n v="16.48"/>
    <n v="190.9"/>
    <n v="62"/>
    <n v="8.59"/>
    <n v="2"/>
    <n v="11"/>
    <n v="0.54"/>
    <x v="0"/>
    <x v="0"/>
    <n v="0"/>
    <n v="0"/>
    <n v="0"/>
    <x v="1"/>
    <x v="1"/>
    <x v="0"/>
  </r>
  <r>
    <x v="41"/>
    <x v="87"/>
    <x v="0"/>
    <x v="0"/>
    <x v="0"/>
    <n v="0"/>
    <n v="215.6"/>
    <n v="115"/>
    <n v="36.65"/>
    <n v="216.2"/>
    <n v="85"/>
    <n v="18.38"/>
    <n v="171.3"/>
    <n v="65"/>
    <n v="7.71"/>
    <n v="11.8"/>
    <n v="1"/>
    <n v="3.19"/>
    <x v="2"/>
    <x v="0"/>
    <n v="0"/>
    <n v="0"/>
    <n v="0"/>
    <x v="1"/>
    <x v="0"/>
    <x v="1"/>
  </r>
  <r>
    <x v="43"/>
    <x v="87"/>
    <x v="0"/>
    <x v="0"/>
    <x v="1"/>
    <n v="14"/>
    <n v="298.8"/>
    <n v="92"/>
    <n v="50.8"/>
    <n v="207.3"/>
    <n v="86"/>
    <n v="17.62"/>
    <n v="257.89999999999998"/>
    <n v="65"/>
    <n v="11.61"/>
    <n v="11.9"/>
    <n v="4"/>
    <n v="3.21"/>
    <x v="5"/>
    <x v="0"/>
    <n v="0"/>
    <n v="0"/>
    <n v="1"/>
    <x v="1"/>
    <x v="0"/>
    <x v="1"/>
  </r>
  <r>
    <x v="41"/>
    <x v="87"/>
    <x v="0"/>
    <x v="0"/>
    <x v="0"/>
    <n v="0"/>
    <n v="177.8"/>
    <n v="112"/>
    <n v="30.23"/>
    <n v="226.5"/>
    <n v="80"/>
    <n v="19.25"/>
    <n v="221.8"/>
    <n v="71"/>
    <n v="9.98"/>
    <n v="7.9"/>
    <n v="4"/>
    <n v="2.13"/>
    <x v="0"/>
    <x v="0"/>
    <n v="0"/>
    <n v="0"/>
    <n v="0"/>
    <x v="1"/>
    <x v="1"/>
    <x v="1"/>
  </r>
  <r>
    <x v="38"/>
    <x v="87"/>
    <x v="0"/>
    <x v="0"/>
    <x v="0"/>
    <n v="0"/>
    <n v="85.7"/>
    <n v="112"/>
    <n v="14.57"/>
    <n v="221.6"/>
    <n v="70"/>
    <n v="18.84"/>
    <n v="190.6"/>
    <n v="75"/>
    <n v="8.58"/>
    <n v="11.6"/>
    <n v="3"/>
    <n v="3.13"/>
    <x v="4"/>
    <x v="1"/>
    <n v="1"/>
    <n v="0"/>
    <n v="0"/>
    <x v="1"/>
    <x v="0"/>
    <x v="1"/>
  </r>
  <r>
    <x v="1"/>
    <x v="87"/>
    <x v="2"/>
    <x v="0"/>
    <x v="0"/>
    <n v="0"/>
    <n v="73.3"/>
    <n v="86"/>
    <n v="12.46"/>
    <n v="161.4"/>
    <n v="82"/>
    <n v="13.72"/>
    <n v="239.6"/>
    <n v="76"/>
    <n v="10.78"/>
    <n v="8.1999999999999993"/>
    <n v="3"/>
    <n v="2.21"/>
    <x v="4"/>
    <x v="1"/>
    <n v="1"/>
    <n v="0"/>
    <n v="0"/>
    <x v="1"/>
    <x v="1"/>
    <x v="0"/>
  </r>
  <r>
    <x v="15"/>
    <x v="87"/>
    <x v="0"/>
    <x v="1"/>
    <x v="0"/>
    <n v="0"/>
    <n v="235.1"/>
    <n v="98"/>
    <n v="39.97"/>
    <n v="251.8"/>
    <n v="79"/>
    <n v="21.4"/>
    <n v="285.89999999999998"/>
    <n v="76"/>
    <n v="12.87"/>
    <n v="7.2"/>
    <n v="2"/>
    <n v="1.94"/>
    <x v="4"/>
    <x v="1"/>
    <n v="1"/>
    <n v="1"/>
    <n v="0"/>
    <x v="1"/>
    <x v="1"/>
    <x v="1"/>
  </r>
  <r>
    <x v="18"/>
    <x v="87"/>
    <x v="0"/>
    <x v="0"/>
    <x v="0"/>
    <n v="0"/>
    <n v="82.7"/>
    <n v="94"/>
    <n v="14.06"/>
    <n v="157.5"/>
    <n v="130"/>
    <n v="13.39"/>
    <n v="205.9"/>
    <n v="81"/>
    <n v="9.27"/>
    <n v="10.6"/>
    <n v="4"/>
    <n v="2.86"/>
    <x v="1"/>
    <x v="1"/>
    <n v="1"/>
    <n v="0"/>
    <n v="0"/>
    <x v="1"/>
    <x v="0"/>
    <x v="0"/>
  </r>
  <r>
    <x v="10"/>
    <x v="87"/>
    <x v="2"/>
    <x v="0"/>
    <x v="0"/>
    <n v="0"/>
    <n v="131.5"/>
    <n v="99"/>
    <n v="22.36"/>
    <n v="174.8"/>
    <n v="128"/>
    <n v="14.86"/>
    <n v="184.2"/>
    <n v="83"/>
    <n v="8.2899999999999991"/>
    <n v="7.9"/>
    <n v="2"/>
    <n v="2.13"/>
    <x v="5"/>
    <x v="1"/>
    <n v="1"/>
    <n v="0"/>
    <n v="0"/>
    <x v="1"/>
    <x v="1"/>
    <x v="0"/>
  </r>
  <r>
    <x v="29"/>
    <x v="87"/>
    <x v="2"/>
    <x v="0"/>
    <x v="0"/>
    <n v="0"/>
    <n v="202.6"/>
    <n v="139"/>
    <n v="34.44"/>
    <n v="210.7"/>
    <n v="123"/>
    <n v="17.91"/>
    <n v="81.099999999999994"/>
    <n v="86"/>
    <n v="3.65"/>
    <n v="9.8000000000000007"/>
    <n v="8"/>
    <n v="2.65"/>
    <x v="0"/>
    <x v="0"/>
    <n v="0"/>
    <n v="0"/>
    <n v="0"/>
    <x v="1"/>
    <x v="1"/>
    <x v="1"/>
  </r>
  <r>
    <x v="18"/>
    <x v="87"/>
    <x v="0"/>
    <x v="0"/>
    <x v="0"/>
    <n v="0"/>
    <n v="183.5"/>
    <n v="93"/>
    <n v="31.2"/>
    <n v="170.5"/>
    <n v="80"/>
    <n v="14.49"/>
    <n v="193.8"/>
    <n v="88"/>
    <n v="8.7200000000000006"/>
    <n v="8.3000000000000007"/>
    <n v="5"/>
    <n v="2.2400000000000002"/>
    <x v="2"/>
    <x v="0"/>
    <n v="0"/>
    <n v="0"/>
    <n v="0"/>
    <x v="1"/>
    <x v="1"/>
    <x v="0"/>
  </r>
  <r>
    <x v="33"/>
    <x v="87"/>
    <x v="2"/>
    <x v="0"/>
    <x v="0"/>
    <n v="0"/>
    <n v="144.30000000000001"/>
    <n v="116"/>
    <n v="24.53"/>
    <n v="156.4"/>
    <n v="74"/>
    <n v="13.29"/>
    <n v="214.7"/>
    <n v="90"/>
    <n v="9.66"/>
    <n v="7.8"/>
    <n v="10"/>
    <n v="2.11"/>
    <x v="2"/>
    <x v="0"/>
    <n v="0"/>
    <n v="0"/>
    <n v="0"/>
    <x v="1"/>
    <x v="1"/>
    <x v="0"/>
  </r>
  <r>
    <x v="31"/>
    <x v="87"/>
    <x v="0"/>
    <x v="0"/>
    <x v="0"/>
    <n v="0"/>
    <n v="168.8"/>
    <n v="141"/>
    <n v="28.7"/>
    <n v="211.5"/>
    <n v="129"/>
    <n v="17.98"/>
    <n v="86.9"/>
    <n v="92"/>
    <n v="3.91"/>
    <n v="10.5"/>
    <n v="7"/>
    <n v="2.84"/>
    <x v="2"/>
    <x v="0"/>
    <n v="0"/>
    <n v="0"/>
    <n v="0"/>
    <x v="1"/>
    <x v="0"/>
    <x v="1"/>
  </r>
  <r>
    <x v="14"/>
    <x v="87"/>
    <x v="0"/>
    <x v="0"/>
    <x v="0"/>
    <n v="0"/>
    <n v="141.69999999999999"/>
    <n v="102"/>
    <n v="24.09"/>
    <n v="226.2"/>
    <n v="125"/>
    <n v="19.23"/>
    <n v="100.1"/>
    <n v="93"/>
    <n v="4.5"/>
    <n v="11.9"/>
    <n v="8"/>
    <n v="3.21"/>
    <x v="1"/>
    <x v="0"/>
    <n v="0"/>
    <n v="0"/>
    <n v="0"/>
    <x v="1"/>
    <x v="0"/>
    <x v="1"/>
  </r>
  <r>
    <x v="48"/>
    <x v="87"/>
    <x v="0"/>
    <x v="0"/>
    <x v="0"/>
    <n v="0"/>
    <n v="161.5"/>
    <n v="92"/>
    <n v="27.46"/>
    <n v="173.5"/>
    <n v="108"/>
    <n v="14.75"/>
    <n v="206.2"/>
    <n v="95"/>
    <n v="9.2799999999999994"/>
    <n v="7.9"/>
    <n v="4"/>
    <n v="2.13"/>
    <x v="3"/>
    <x v="0"/>
    <n v="0"/>
    <n v="0"/>
    <n v="0"/>
    <x v="1"/>
    <x v="1"/>
    <x v="0"/>
  </r>
  <r>
    <x v="23"/>
    <x v="87"/>
    <x v="1"/>
    <x v="0"/>
    <x v="0"/>
    <n v="0"/>
    <n v="242.4"/>
    <n v="89"/>
    <n v="41.21"/>
    <n v="161.4"/>
    <n v="89"/>
    <n v="13.72"/>
    <n v="142.4"/>
    <n v="95"/>
    <n v="6.41"/>
    <n v="5.4"/>
    <n v="2"/>
    <n v="1.46"/>
    <x v="0"/>
    <x v="0"/>
    <n v="0"/>
    <n v="0"/>
    <n v="0"/>
    <x v="1"/>
    <x v="1"/>
    <x v="0"/>
  </r>
  <r>
    <x v="20"/>
    <x v="87"/>
    <x v="0"/>
    <x v="0"/>
    <x v="0"/>
    <n v="0"/>
    <n v="202.2"/>
    <n v="86"/>
    <n v="34.369999999999997"/>
    <n v="216.8"/>
    <n v="93"/>
    <n v="18.43"/>
    <n v="239.4"/>
    <n v="99"/>
    <n v="10.77"/>
    <n v="11.8"/>
    <n v="2"/>
    <n v="3.19"/>
    <x v="3"/>
    <x v="0"/>
    <n v="0"/>
    <n v="0"/>
    <n v="0"/>
    <x v="1"/>
    <x v="0"/>
    <x v="1"/>
  </r>
  <r>
    <x v="45"/>
    <x v="87"/>
    <x v="2"/>
    <x v="0"/>
    <x v="0"/>
    <n v="0"/>
    <n v="218.2"/>
    <n v="76"/>
    <n v="37.090000000000003"/>
    <n v="169.3"/>
    <n v="60"/>
    <n v="14.39"/>
    <n v="141.1"/>
    <n v="99"/>
    <n v="6.35"/>
    <n v="8"/>
    <n v="1"/>
    <n v="2.16"/>
    <x v="0"/>
    <x v="0"/>
    <n v="0"/>
    <n v="0"/>
    <n v="0"/>
    <x v="1"/>
    <x v="1"/>
    <x v="0"/>
  </r>
  <r>
    <x v="1"/>
    <x v="87"/>
    <x v="1"/>
    <x v="0"/>
    <x v="0"/>
    <n v="0"/>
    <n v="153.5"/>
    <n v="94"/>
    <n v="26.1"/>
    <n v="251.7"/>
    <n v="118"/>
    <n v="21.39"/>
    <n v="182.2"/>
    <n v="99"/>
    <n v="8.1999999999999993"/>
    <n v="8.5"/>
    <n v="6"/>
    <n v="2.2999999999999998"/>
    <x v="0"/>
    <x v="0"/>
    <n v="0"/>
    <n v="0"/>
    <n v="0"/>
    <x v="1"/>
    <x v="1"/>
    <x v="1"/>
  </r>
  <r>
    <x v="41"/>
    <x v="87"/>
    <x v="1"/>
    <x v="0"/>
    <x v="0"/>
    <n v="0"/>
    <n v="142.19999999999999"/>
    <n v="107"/>
    <n v="24.17"/>
    <n v="262.39999999999998"/>
    <n v="84"/>
    <n v="22.3"/>
    <n v="139.19999999999999"/>
    <n v="99"/>
    <n v="6.26"/>
    <n v="10.1"/>
    <n v="5"/>
    <n v="2.73"/>
    <x v="0"/>
    <x v="0"/>
    <n v="0"/>
    <n v="0"/>
    <n v="0"/>
    <x v="1"/>
    <x v="1"/>
    <x v="1"/>
  </r>
  <r>
    <x v="26"/>
    <x v="87"/>
    <x v="0"/>
    <x v="0"/>
    <x v="0"/>
    <n v="0"/>
    <n v="181.9"/>
    <n v="90"/>
    <n v="30.92"/>
    <n v="151.5"/>
    <n v="87"/>
    <n v="12.88"/>
    <n v="143"/>
    <n v="100"/>
    <n v="6.44"/>
    <n v="7.5"/>
    <n v="3"/>
    <n v="2.0299999999999998"/>
    <x v="0"/>
    <x v="0"/>
    <n v="0"/>
    <n v="0"/>
    <n v="0"/>
    <x v="1"/>
    <x v="1"/>
    <x v="0"/>
  </r>
  <r>
    <x v="46"/>
    <x v="87"/>
    <x v="1"/>
    <x v="0"/>
    <x v="1"/>
    <n v="27"/>
    <n v="93.4"/>
    <n v="106"/>
    <n v="15.88"/>
    <n v="252"/>
    <n v="92"/>
    <n v="21.42"/>
    <n v="189"/>
    <n v="104"/>
    <n v="8.5"/>
    <n v="10.9"/>
    <n v="1"/>
    <n v="2.94"/>
    <x v="0"/>
    <x v="0"/>
    <n v="0"/>
    <n v="0"/>
    <n v="1"/>
    <x v="1"/>
    <x v="0"/>
    <x v="1"/>
  </r>
  <r>
    <x v="22"/>
    <x v="87"/>
    <x v="0"/>
    <x v="0"/>
    <x v="0"/>
    <n v="0"/>
    <n v="294.3"/>
    <n v="83"/>
    <n v="50.03"/>
    <n v="172.1"/>
    <n v="104"/>
    <n v="14.63"/>
    <n v="177.3"/>
    <n v="105"/>
    <n v="7.98"/>
    <n v="5.8"/>
    <n v="7"/>
    <n v="1.57"/>
    <x v="3"/>
    <x v="1"/>
    <n v="1"/>
    <n v="0"/>
    <n v="0"/>
    <x v="1"/>
    <x v="1"/>
    <x v="0"/>
  </r>
  <r>
    <x v="14"/>
    <x v="87"/>
    <x v="1"/>
    <x v="0"/>
    <x v="0"/>
    <n v="0"/>
    <n v="152.9"/>
    <n v="119"/>
    <n v="25.99"/>
    <n v="171.2"/>
    <n v="107"/>
    <n v="14.55"/>
    <n v="257"/>
    <n v="106"/>
    <n v="11.57"/>
    <n v="12"/>
    <n v="5"/>
    <n v="3.24"/>
    <x v="3"/>
    <x v="0"/>
    <n v="0"/>
    <n v="0"/>
    <n v="0"/>
    <x v="1"/>
    <x v="0"/>
    <x v="0"/>
  </r>
  <r>
    <x v="25"/>
    <x v="87"/>
    <x v="0"/>
    <x v="0"/>
    <x v="0"/>
    <n v="0"/>
    <n v="172.8"/>
    <n v="81"/>
    <n v="29.38"/>
    <n v="193.4"/>
    <n v="90"/>
    <n v="16.440000000000001"/>
    <n v="89.6"/>
    <n v="107"/>
    <n v="4.03"/>
    <n v="12.8"/>
    <n v="5"/>
    <n v="3.46"/>
    <x v="3"/>
    <x v="0"/>
    <n v="0"/>
    <n v="0"/>
    <n v="0"/>
    <x v="1"/>
    <x v="0"/>
    <x v="0"/>
  </r>
  <r>
    <x v="39"/>
    <x v="87"/>
    <x v="2"/>
    <x v="0"/>
    <x v="0"/>
    <n v="0"/>
    <n v="138.30000000000001"/>
    <n v="116"/>
    <n v="23.51"/>
    <n v="236"/>
    <n v="138"/>
    <n v="20.059999999999999"/>
    <n v="179.1"/>
    <n v="110"/>
    <n v="8.06"/>
    <n v="9.6"/>
    <n v="4"/>
    <n v="2.59"/>
    <x v="2"/>
    <x v="0"/>
    <n v="0"/>
    <n v="0"/>
    <n v="0"/>
    <x v="1"/>
    <x v="1"/>
    <x v="1"/>
  </r>
  <r>
    <x v="24"/>
    <x v="87"/>
    <x v="2"/>
    <x v="0"/>
    <x v="0"/>
    <n v="0"/>
    <n v="61.9"/>
    <n v="78"/>
    <n v="10.52"/>
    <n v="262.60000000000002"/>
    <n v="114"/>
    <n v="22.32"/>
    <n v="212.5"/>
    <n v="110"/>
    <n v="9.56"/>
    <n v="8.8000000000000007"/>
    <n v="2"/>
    <n v="2.38"/>
    <x v="2"/>
    <x v="0"/>
    <n v="0"/>
    <n v="0"/>
    <n v="0"/>
    <x v="1"/>
    <x v="1"/>
    <x v="1"/>
  </r>
  <r>
    <x v="49"/>
    <x v="87"/>
    <x v="0"/>
    <x v="0"/>
    <x v="1"/>
    <n v="37"/>
    <n v="181.7"/>
    <n v="88"/>
    <n v="30.89"/>
    <n v="237.4"/>
    <n v="106"/>
    <n v="20.18"/>
    <n v="209.1"/>
    <n v="111"/>
    <n v="9.41"/>
    <n v="9.5"/>
    <n v="5"/>
    <n v="2.57"/>
    <x v="3"/>
    <x v="0"/>
    <n v="0"/>
    <n v="0"/>
    <n v="1"/>
    <x v="1"/>
    <x v="1"/>
    <x v="1"/>
  </r>
  <r>
    <x v="30"/>
    <x v="87"/>
    <x v="1"/>
    <x v="0"/>
    <x v="0"/>
    <n v="0"/>
    <n v="65.400000000000006"/>
    <n v="97"/>
    <n v="11.12"/>
    <n v="168.2"/>
    <n v="76"/>
    <n v="14.3"/>
    <n v="236"/>
    <n v="113"/>
    <n v="10.62"/>
    <n v="13.8"/>
    <n v="1"/>
    <n v="3.73"/>
    <x v="3"/>
    <x v="0"/>
    <n v="0"/>
    <n v="0"/>
    <n v="0"/>
    <x v="1"/>
    <x v="0"/>
    <x v="0"/>
  </r>
  <r>
    <x v="5"/>
    <x v="87"/>
    <x v="1"/>
    <x v="0"/>
    <x v="0"/>
    <n v="0"/>
    <n v="192.6"/>
    <n v="96"/>
    <n v="32.74"/>
    <n v="184"/>
    <n v="92"/>
    <n v="15.64"/>
    <n v="173.6"/>
    <n v="113"/>
    <n v="7.81"/>
    <n v="8.8000000000000007"/>
    <n v="6"/>
    <n v="2.38"/>
    <x v="3"/>
    <x v="0"/>
    <n v="0"/>
    <n v="0"/>
    <n v="0"/>
    <x v="1"/>
    <x v="1"/>
    <x v="0"/>
  </r>
  <r>
    <x v="28"/>
    <x v="87"/>
    <x v="0"/>
    <x v="0"/>
    <x v="0"/>
    <n v="0"/>
    <n v="264.8"/>
    <n v="124"/>
    <n v="45.02"/>
    <n v="245.4"/>
    <n v="112"/>
    <n v="20.86"/>
    <n v="160.5"/>
    <n v="115"/>
    <n v="7.22"/>
    <n v="14.8"/>
    <n v="2"/>
    <n v="4"/>
    <x v="0"/>
    <x v="1"/>
    <n v="1"/>
    <n v="0"/>
    <n v="0"/>
    <x v="1"/>
    <x v="0"/>
    <x v="1"/>
  </r>
  <r>
    <x v="47"/>
    <x v="87"/>
    <x v="1"/>
    <x v="0"/>
    <x v="1"/>
    <n v="28"/>
    <n v="190.6"/>
    <n v="104"/>
    <n v="32.4"/>
    <n v="237.3"/>
    <n v="105"/>
    <n v="20.170000000000002"/>
    <n v="211.6"/>
    <n v="116"/>
    <n v="9.52"/>
    <n v="9.8000000000000007"/>
    <n v="1"/>
    <n v="2.65"/>
    <x v="3"/>
    <x v="0"/>
    <n v="0"/>
    <n v="0"/>
    <n v="1"/>
    <x v="1"/>
    <x v="1"/>
    <x v="1"/>
  </r>
  <r>
    <x v="18"/>
    <x v="87"/>
    <x v="0"/>
    <x v="1"/>
    <x v="1"/>
    <n v="25"/>
    <n v="288.5"/>
    <n v="114"/>
    <n v="49.05"/>
    <n v="203.4"/>
    <n v="74"/>
    <n v="17.29"/>
    <n v="228.4"/>
    <n v="117"/>
    <n v="10.28"/>
    <n v="13"/>
    <n v="5"/>
    <n v="3.51"/>
    <x v="0"/>
    <x v="0"/>
    <n v="0"/>
    <n v="1"/>
    <n v="1"/>
    <x v="1"/>
    <x v="0"/>
    <x v="1"/>
  </r>
  <r>
    <x v="45"/>
    <x v="87"/>
    <x v="0"/>
    <x v="0"/>
    <x v="0"/>
    <n v="0"/>
    <n v="158.19999999999999"/>
    <n v="130"/>
    <n v="26.89"/>
    <n v="234.6"/>
    <n v="91"/>
    <n v="19.940000000000001"/>
    <n v="291"/>
    <n v="117"/>
    <n v="13.1"/>
    <n v="12.9"/>
    <n v="3"/>
    <n v="3.48"/>
    <x v="3"/>
    <x v="0"/>
    <n v="0"/>
    <n v="0"/>
    <n v="0"/>
    <x v="1"/>
    <x v="0"/>
    <x v="1"/>
  </r>
  <r>
    <x v="33"/>
    <x v="87"/>
    <x v="0"/>
    <x v="0"/>
    <x v="0"/>
    <n v="0"/>
    <n v="301.5"/>
    <n v="136"/>
    <n v="51.26"/>
    <n v="257.7"/>
    <n v="72"/>
    <n v="21.9"/>
    <n v="132.9"/>
    <n v="118"/>
    <n v="5.98"/>
    <n v="13.4"/>
    <n v="2"/>
    <n v="3.62"/>
    <x v="4"/>
    <x v="1"/>
    <n v="1"/>
    <n v="0"/>
    <n v="0"/>
    <x v="1"/>
    <x v="0"/>
    <x v="1"/>
  </r>
  <r>
    <x v="7"/>
    <x v="87"/>
    <x v="0"/>
    <x v="0"/>
    <x v="0"/>
    <n v="0"/>
    <n v="138.69999999999999"/>
    <n v="92"/>
    <n v="23.58"/>
    <n v="205.8"/>
    <n v="73"/>
    <n v="17.489999999999998"/>
    <n v="247.9"/>
    <n v="119"/>
    <n v="11.16"/>
    <n v="9.8000000000000007"/>
    <n v="5"/>
    <n v="2.65"/>
    <x v="0"/>
    <x v="0"/>
    <n v="0"/>
    <n v="0"/>
    <n v="0"/>
    <x v="1"/>
    <x v="1"/>
    <x v="1"/>
  </r>
  <r>
    <x v="28"/>
    <x v="87"/>
    <x v="1"/>
    <x v="0"/>
    <x v="1"/>
    <n v="45"/>
    <n v="80.3"/>
    <n v="140"/>
    <n v="13.65"/>
    <n v="153.30000000000001"/>
    <n v="101"/>
    <n v="13.03"/>
    <n v="309.2"/>
    <n v="123"/>
    <n v="13.91"/>
    <n v="12.8"/>
    <n v="3"/>
    <n v="3.46"/>
    <x v="3"/>
    <x v="0"/>
    <n v="0"/>
    <n v="0"/>
    <n v="1"/>
    <x v="1"/>
    <x v="0"/>
    <x v="0"/>
  </r>
  <r>
    <x v="40"/>
    <x v="87"/>
    <x v="1"/>
    <x v="0"/>
    <x v="0"/>
    <n v="0"/>
    <n v="274.60000000000002"/>
    <n v="105"/>
    <n v="46.68"/>
    <n v="161.1"/>
    <n v="121"/>
    <n v="13.69"/>
    <n v="194.4"/>
    <n v="123"/>
    <n v="8.75"/>
    <n v="9.1999999999999993"/>
    <n v="4"/>
    <n v="2.48"/>
    <x v="3"/>
    <x v="0"/>
    <n v="0"/>
    <n v="0"/>
    <n v="0"/>
    <x v="1"/>
    <x v="1"/>
    <x v="0"/>
  </r>
  <r>
    <x v="38"/>
    <x v="87"/>
    <x v="0"/>
    <x v="0"/>
    <x v="0"/>
    <n v="0"/>
    <n v="192"/>
    <n v="91"/>
    <n v="32.64"/>
    <n v="127.6"/>
    <n v="127"/>
    <n v="10.85"/>
    <n v="155.6"/>
    <n v="125"/>
    <n v="7"/>
    <n v="7.5"/>
    <n v="5"/>
    <n v="2.0299999999999998"/>
    <x v="0"/>
    <x v="0"/>
    <n v="0"/>
    <n v="0"/>
    <n v="0"/>
    <x v="1"/>
    <x v="1"/>
    <x v="0"/>
  </r>
  <r>
    <x v="11"/>
    <x v="87"/>
    <x v="0"/>
    <x v="0"/>
    <x v="0"/>
    <n v="0"/>
    <n v="166.7"/>
    <n v="61"/>
    <n v="28.34"/>
    <n v="179.3"/>
    <n v="88"/>
    <n v="15.24"/>
    <n v="242.7"/>
    <n v="131"/>
    <n v="10.92"/>
    <n v="6.8"/>
    <n v="7"/>
    <n v="1.84"/>
    <x v="4"/>
    <x v="1"/>
    <n v="1"/>
    <n v="0"/>
    <n v="0"/>
    <x v="1"/>
    <x v="1"/>
    <x v="0"/>
  </r>
  <r>
    <x v="17"/>
    <x v="87"/>
    <x v="0"/>
    <x v="0"/>
    <x v="0"/>
    <n v="0"/>
    <n v="55.6"/>
    <n v="65"/>
    <n v="9.4499999999999993"/>
    <n v="242.7"/>
    <n v="121"/>
    <n v="20.63"/>
    <n v="176.3"/>
    <n v="134"/>
    <n v="7.93"/>
    <n v="11.3"/>
    <n v="4"/>
    <n v="3.05"/>
    <x v="1"/>
    <x v="0"/>
    <n v="0"/>
    <n v="0"/>
    <n v="0"/>
    <x v="1"/>
    <x v="0"/>
    <x v="1"/>
  </r>
  <r>
    <x v="6"/>
    <x v="87"/>
    <x v="0"/>
    <x v="0"/>
    <x v="0"/>
    <n v="0"/>
    <n v="113.7"/>
    <n v="67"/>
    <n v="19.329999999999998"/>
    <n v="165.1"/>
    <n v="127"/>
    <n v="14.03"/>
    <n v="141.5"/>
    <n v="142"/>
    <n v="6.37"/>
    <n v="10.8"/>
    <n v="3"/>
    <n v="2.92"/>
    <x v="0"/>
    <x v="0"/>
    <n v="0"/>
    <n v="0"/>
    <n v="0"/>
    <x v="1"/>
    <x v="0"/>
    <x v="0"/>
  </r>
  <r>
    <x v="46"/>
    <x v="88"/>
    <x v="1"/>
    <x v="0"/>
    <x v="0"/>
    <n v="0"/>
    <n v="105.9"/>
    <n v="151"/>
    <n v="18"/>
    <n v="189.6"/>
    <n v="142"/>
    <n v="16.12"/>
    <n v="170.9"/>
    <n v="67"/>
    <n v="7.69"/>
    <n v="12.7"/>
    <n v="7"/>
    <n v="3.43"/>
    <x v="1"/>
    <x v="0"/>
    <n v="0"/>
    <n v="0"/>
    <n v="0"/>
    <x v="1"/>
    <x v="0"/>
    <x v="0"/>
  </r>
  <r>
    <x v="31"/>
    <x v="88"/>
    <x v="0"/>
    <x v="0"/>
    <x v="0"/>
    <n v="0"/>
    <n v="82.3"/>
    <n v="77"/>
    <n v="13.99"/>
    <n v="167.2"/>
    <n v="80"/>
    <n v="14.21"/>
    <n v="194.7"/>
    <n v="70"/>
    <n v="8.76"/>
    <n v="7.2"/>
    <n v="4"/>
    <n v="1.94"/>
    <x v="0"/>
    <x v="0"/>
    <n v="0"/>
    <n v="0"/>
    <n v="0"/>
    <x v="1"/>
    <x v="1"/>
    <x v="0"/>
  </r>
  <r>
    <x v="13"/>
    <x v="88"/>
    <x v="0"/>
    <x v="0"/>
    <x v="0"/>
    <n v="0"/>
    <n v="141.1"/>
    <n v="92"/>
    <n v="23.99"/>
    <n v="249.1"/>
    <n v="126"/>
    <n v="21.17"/>
    <n v="136"/>
    <n v="73"/>
    <n v="6.12"/>
    <n v="10.8"/>
    <n v="2"/>
    <n v="2.92"/>
    <x v="3"/>
    <x v="0"/>
    <n v="0"/>
    <n v="0"/>
    <n v="0"/>
    <x v="1"/>
    <x v="0"/>
    <x v="1"/>
  </r>
  <r>
    <x v="34"/>
    <x v="88"/>
    <x v="2"/>
    <x v="0"/>
    <x v="0"/>
    <n v="0"/>
    <n v="86"/>
    <n v="105"/>
    <n v="14.62"/>
    <n v="215.5"/>
    <n v="102"/>
    <n v="18.32"/>
    <n v="185.7"/>
    <n v="83"/>
    <n v="8.36"/>
    <n v="8.1999999999999993"/>
    <n v="3"/>
    <n v="2.21"/>
    <x v="2"/>
    <x v="0"/>
    <n v="0"/>
    <n v="0"/>
    <n v="0"/>
    <x v="1"/>
    <x v="1"/>
    <x v="1"/>
  </r>
  <r>
    <x v="38"/>
    <x v="88"/>
    <x v="0"/>
    <x v="0"/>
    <x v="0"/>
    <n v="0"/>
    <n v="242.5"/>
    <n v="71"/>
    <n v="41.23"/>
    <n v="213.3"/>
    <n v="109"/>
    <n v="18.13"/>
    <n v="231"/>
    <n v="84"/>
    <n v="10.4"/>
    <n v="6.3"/>
    <n v="3"/>
    <n v="1.7"/>
    <x v="2"/>
    <x v="0"/>
    <n v="0"/>
    <n v="0"/>
    <n v="0"/>
    <x v="1"/>
    <x v="1"/>
    <x v="1"/>
  </r>
  <r>
    <x v="5"/>
    <x v="88"/>
    <x v="0"/>
    <x v="0"/>
    <x v="0"/>
    <n v="0"/>
    <n v="111.2"/>
    <n v="101"/>
    <n v="18.899999999999999"/>
    <n v="122.1"/>
    <n v="94"/>
    <n v="10.38"/>
    <n v="180.8"/>
    <n v="85"/>
    <n v="8.14"/>
    <n v="12.6"/>
    <n v="2"/>
    <n v="3.4"/>
    <x v="2"/>
    <x v="0"/>
    <n v="0"/>
    <n v="0"/>
    <n v="0"/>
    <x v="1"/>
    <x v="0"/>
    <x v="0"/>
  </r>
  <r>
    <x v="14"/>
    <x v="88"/>
    <x v="1"/>
    <x v="1"/>
    <x v="0"/>
    <n v="0"/>
    <n v="206.9"/>
    <n v="134"/>
    <n v="35.17"/>
    <n v="167.7"/>
    <n v="105"/>
    <n v="14.25"/>
    <n v="155.69999999999999"/>
    <n v="86"/>
    <n v="7.01"/>
    <n v="10.9"/>
    <n v="4"/>
    <n v="2.94"/>
    <x v="1"/>
    <x v="0"/>
    <n v="0"/>
    <n v="1"/>
    <n v="0"/>
    <x v="1"/>
    <x v="0"/>
    <x v="0"/>
  </r>
  <r>
    <x v="30"/>
    <x v="88"/>
    <x v="2"/>
    <x v="0"/>
    <x v="0"/>
    <n v="0"/>
    <n v="303.89999999999998"/>
    <n v="95"/>
    <n v="51.66"/>
    <n v="260.89999999999998"/>
    <n v="114"/>
    <n v="22.18"/>
    <n v="312.10000000000002"/>
    <n v="89"/>
    <n v="14.04"/>
    <n v="5.3"/>
    <n v="3"/>
    <n v="1.43"/>
    <x v="0"/>
    <x v="1"/>
    <n v="1"/>
    <n v="0"/>
    <n v="0"/>
    <x v="1"/>
    <x v="1"/>
    <x v="1"/>
  </r>
  <r>
    <x v="22"/>
    <x v="88"/>
    <x v="0"/>
    <x v="0"/>
    <x v="1"/>
    <n v="32"/>
    <n v="209.9"/>
    <n v="113"/>
    <n v="35.68"/>
    <n v="249.8"/>
    <n v="104"/>
    <n v="21.23"/>
    <n v="224.2"/>
    <n v="92"/>
    <n v="10.09"/>
    <n v="8.6999999999999993"/>
    <n v="7"/>
    <n v="2.35"/>
    <x v="0"/>
    <x v="0"/>
    <n v="0"/>
    <n v="0"/>
    <n v="1"/>
    <x v="1"/>
    <x v="1"/>
    <x v="1"/>
  </r>
  <r>
    <x v="27"/>
    <x v="88"/>
    <x v="0"/>
    <x v="0"/>
    <x v="0"/>
    <n v="0"/>
    <n v="326.3"/>
    <n v="112"/>
    <n v="55.47"/>
    <n v="165.1"/>
    <n v="110"/>
    <n v="14.03"/>
    <n v="162.9"/>
    <n v="97"/>
    <n v="7.33"/>
    <n v="7.5"/>
    <n v="1"/>
    <n v="2.0299999999999998"/>
    <x v="0"/>
    <x v="1"/>
    <n v="1"/>
    <n v="0"/>
    <n v="0"/>
    <x v="1"/>
    <x v="1"/>
    <x v="0"/>
  </r>
  <r>
    <x v="27"/>
    <x v="88"/>
    <x v="1"/>
    <x v="0"/>
    <x v="0"/>
    <n v="0"/>
    <n v="234.8"/>
    <n v="95"/>
    <n v="39.92"/>
    <n v="109.7"/>
    <n v="87"/>
    <n v="9.32"/>
    <n v="180.3"/>
    <n v="99"/>
    <n v="8.11"/>
    <n v="10.4"/>
    <n v="2"/>
    <n v="2.81"/>
    <x v="1"/>
    <x v="0"/>
    <n v="0"/>
    <n v="0"/>
    <n v="0"/>
    <x v="1"/>
    <x v="0"/>
    <x v="0"/>
  </r>
  <r>
    <x v="26"/>
    <x v="88"/>
    <x v="2"/>
    <x v="0"/>
    <x v="0"/>
    <n v="0"/>
    <n v="129.19999999999999"/>
    <n v="71"/>
    <n v="21.96"/>
    <n v="214.1"/>
    <n v="68"/>
    <n v="18.2"/>
    <n v="214.9"/>
    <n v="100"/>
    <n v="9.67"/>
    <n v="10.3"/>
    <n v="4"/>
    <n v="2.78"/>
    <x v="5"/>
    <x v="1"/>
    <n v="1"/>
    <n v="0"/>
    <n v="0"/>
    <x v="1"/>
    <x v="0"/>
    <x v="1"/>
  </r>
  <r>
    <x v="2"/>
    <x v="88"/>
    <x v="0"/>
    <x v="0"/>
    <x v="0"/>
    <n v="0"/>
    <n v="208.4"/>
    <n v="112"/>
    <n v="35.43"/>
    <n v="189.5"/>
    <n v="116"/>
    <n v="16.11"/>
    <n v="264.39999999999998"/>
    <n v="101"/>
    <n v="11.9"/>
    <n v="16.8"/>
    <n v="1"/>
    <n v="4.54"/>
    <x v="1"/>
    <x v="1"/>
    <n v="1"/>
    <n v="0"/>
    <n v="0"/>
    <x v="1"/>
    <x v="0"/>
    <x v="0"/>
  </r>
  <r>
    <x v="8"/>
    <x v="88"/>
    <x v="1"/>
    <x v="0"/>
    <x v="0"/>
    <n v="0"/>
    <n v="197.1"/>
    <n v="110"/>
    <n v="33.51"/>
    <n v="165.9"/>
    <n v="115"/>
    <n v="14.1"/>
    <n v="227.3"/>
    <n v="106"/>
    <n v="10.23"/>
    <n v="12.8"/>
    <n v="3"/>
    <n v="3.46"/>
    <x v="0"/>
    <x v="0"/>
    <n v="0"/>
    <n v="0"/>
    <n v="0"/>
    <x v="1"/>
    <x v="0"/>
    <x v="0"/>
  </r>
  <r>
    <x v="8"/>
    <x v="88"/>
    <x v="2"/>
    <x v="1"/>
    <x v="0"/>
    <n v="0"/>
    <n v="125.6"/>
    <n v="108"/>
    <n v="21.35"/>
    <n v="213"/>
    <n v="90"/>
    <n v="18.11"/>
    <n v="181.7"/>
    <n v="108"/>
    <n v="8.18"/>
    <n v="5.4"/>
    <n v="5"/>
    <n v="1.46"/>
    <x v="0"/>
    <x v="0"/>
    <n v="0"/>
    <n v="1"/>
    <n v="0"/>
    <x v="1"/>
    <x v="1"/>
    <x v="1"/>
  </r>
  <r>
    <x v="11"/>
    <x v="88"/>
    <x v="0"/>
    <x v="0"/>
    <x v="0"/>
    <n v="0"/>
    <n v="134.9"/>
    <n v="59"/>
    <n v="22.93"/>
    <n v="156"/>
    <n v="152"/>
    <n v="13.26"/>
    <n v="197.5"/>
    <n v="112"/>
    <n v="8.89"/>
    <n v="10.199999999999999"/>
    <n v="5"/>
    <n v="2.75"/>
    <x v="0"/>
    <x v="0"/>
    <n v="0"/>
    <n v="0"/>
    <n v="0"/>
    <x v="1"/>
    <x v="1"/>
    <x v="0"/>
  </r>
  <r>
    <x v="21"/>
    <x v="88"/>
    <x v="0"/>
    <x v="0"/>
    <x v="0"/>
    <n v="0"/>
    <n v="89.5"/>
    <n v="66"/>
    <n v="15.22"/>
    <n v="179.3"/>
    <n v="104"/>
    <n v="15.24"/>
    <n v="225.1"/>
    <n v="116"/>
    <n v="10.130000000000001"/>
    <n v="12.3"/>
    <n v="1"/>
    <n v="3.32"/>
    <x v="2"/>
    <x v="0"/>
    <n v="0"/>
    <n v="0"/>
    <n v="0"/>
    <x v="1"/>
    <x v="0"/>
    <x v="0"/>
  </r>
  <r>
    <x v="14"/>
    <x v="88"/>
    <x v="0"/>
    <x v="0"/>
    <x v="1"/>
    <n v="25"/>
    <n v="215.1"/>
    <n v="140"/>
    <n v="36.57"/>
    <n v="197.4"/>
    <n v="69"/>
    <n v="16.78"/>
    <n v="162.1"/>
    <n v="117"/>
    <n v="7.29"/>
    <n v="10.6"/>
    <n v="10"/>
    <n v="2.86"/>
    <x v="0"/>
    <x v="0"/>
    <n v="0"/>
    <n v="0"/>
    <n v="1"/>
    <x v="1"/>
    <x v="0"/>
    <x v="0"/>
  </r>
  <r>
    <x v="24"/>
    <x v="88"/>
    <x v="0"/>
    <x v="0"/>
    <x v="0"/>
    <n v="0"/>
    <n v="179.7"/>
    <n v="128"/>
    <n v="30.55"/>
    <n v="299.8"/>
    <n v="92"/>
    <n v="25.48"/>
    <n v="185.3"/>
    <n v="120"/>
    <n v="8.34"/>
    <n v="7.6"/>
    <n v="3"/>
    <n v="2.0499999999999998"/>
    <x v="0"/>
    <x v="0"/>
    <n v="0"/>
    <n v="0"/>
    <n v="0"/>
    <x v="1"/>
    <x v="1"/>
    <x v="1"/>
  </r>
  <r>
    <x v="12"/>
    <x v="88"/>
    <x v="0"/>
    <x v="0"/>
    <x v="0"/>
    <n v="0"/>
    <n v="89.7"/>
    <n v="80"/>
    <n v="15.25"/>
    <n v="179.8"/>
    <n v="81"/>
    <n v="15.28"/>
    <n v="145.69999999999999"/>
    <n v="120"/>
    <n v="6.56"/>
    <n v="9.5"/>
    <n v="4"/>
    <n v="2.57"/>
    <x v="3"/>
    <x v="0"/>
    <n v="0"/>
    <n v="0"/>
    <n v="0"/>
    <x v="1"/>
    <x v="1"/>
    <x v="0"/>
  </r>
  <r>
    <x v="16"/>
    <x v="88"/>
    <x v="0"/>
    <x v="0"/>
    <x v="0"/>
    <n v="0"/>
    <n v="178.7"/>
    <n v="81"/>
    <n v="30.38"/>
    <n v="233.7"/>
    <n v="74"/>
    <n v="19.86"/>
    <n v="131.9"/>
    <n v="120"/>
    <n v="5.94"/>
    <n v="9.1"/>
    <n v="4"/>
    <n v="2.46"/>
    <x v="0"/>
    <x v="0"/>
    <n v="0"/>
    <n v="0"/>
    <n v="0"/>
    <x v="1"/>
    <x v="1"/>
    <x v="1"/>
  </r>
  <r>
    <x v="12"/>
    <x v="88"/>
    <x v="1"/>
    <x v="0"/>
    <x v="0"/>
    <n v="0"/>
    <n v="144.19999999999999"/>
    <n v="74"/>
    <n v="24.51"/>
    <n v="164.7"/>
    <n v="119"/>
    <n v="14"/>
    <n v="279.2"/>
    <n v="121"/>
    <n v="12.56"/>
    <n v="12.1"/>
    <n v="7"/>
    <n v="3.27"/>
    <x v="4"/>
    <x v="1"/>
    <n v="1"/>
    <n v="0"/>
    <n v="0"/>
    <x v="1"/>
    <x v="0"/>
    <x v="0"/>
  </r>
  <r>
    <x v="1"/>
    <x v="88"/>
    <x v="0"/>
    <x v="0"/>
    <x v="0"/>
    <n v="0"/>
    <n v="159.4"/>
    <n v="126"/>
    <n v="27.1"/>
    <n v="207"/>
    <n v="108"/>
    <n v="17.600000000000001"/>
    <n v="141.6"/>
    <n v="121"/>
    <n v="6.37"/>
    <n v="11.1"/>
    <n v="4"/>
    <n v="3"/>
    <x v="0"/>
    <x v="0"/>
    <n v="0"/>
    <n v="0"/>
    <n v="0"/>
    <x v="1"/>
    <x v="0"/>
    <x v="1"/>
  </r>
  <r>
    <x v="29"/>
    <x v="88"/>
    <x v="2"/>
    <x v="0"/>
    <x v="0"/>
    <n v="0"/>
    <n v="137.9"/>
    <n v="96"/>
    <n v="23.44"/>
    <n v="192.6"/>
    <n v="63"/>
    <n v="16.37"/>
    <n v="255.7"/>
    <n v="125"/>
    <n v="11.51"/>
    <n v="11"/>
    <n v="5"/>
    <n v="2.97"/>
    <x v="0"/>
    <x v="0"/>
    <n v="0"/>
    <n v="0"/>
    <n v="0"/>
    <x v="1"/>
    <x v="0"/>
    <x v="0"/>
  </r>
  <r>
    <x v="35"/>
    <x v="88"/>
    <x v="0"/>
    <x v="0"/>
    <x v="0"/>
    <n v="0"/>
    <n v="213"/>
    <n v="63"/>
    <n v="36.21"/>
    <n v="176.6"/>
    <n v="71"/>
    <n v="15.01"/>
    <n v="262.60000000000002"/>
    <n v="126"/>
    <n v="11.82"/>
    <n v="9.1"/>
    <n v="1"/>
    <n v="2.46"/>
    <x v="0"/>
    <x v="1"/>
    <n v="1"/>
    <n v="0"/>
    <n v="0"/>
    <x v="1"/>
    <x v="1"/>
    <x v="0"/>
  </r>
  <r>
    <x v="3"/>
    <x v="88"/>
    <x v="0"/>
    <x v="0"/>
    <x v="1"/>
    <n v="24"/>
    <n v="97.8"/>
    <n v="98"/>
    <n v="16.63"/>
    <n v="207.2"/>
    <n v="67"/>
    <n v="17.61"/>
    <n v="214.5"/>
    <n v="126"/>
    <n v="9.65"/>
    <n v="5.9"/>
    <n v="2"/>
    <n v="1.59"/>
    <x v="1"/>
    <x v="0"/>
    <n v="0"/>
    <n v="0"/>
    <n v="1"/>
    <x v="1"/>
    <x v="1"/>
    <x v="1"/>
  </r>
  <r>
    <x v="24"/>
    <x v="88"/>
    <x v="0"/>
    <x v="0"/>
    <x v="0"/>
    <n v="0"/>
    <n v="94.5"/>
    <n v="107"/>
    <n v="16.07"/>
    <n v="191.8"/>
    <n v="85"/>
    <n v="16.3"/>
    <n v="196.2"/>
    <n v="131"/>
    <n v="8.83"/>
    <n v="15"/>
    <n v="5"/>
    <n v="4.05"/>
    <x v="0"/>
    <x v="0"/>
    <n v="0"/>
    <n v="0"/>
    <n v="0"/>
    <x v="1"/>
    <x v="0"/>
    <x v="0"/>
  </r>
  <r>
    <x v="5"/>
    <x v="88"/>
    <x v="0"/>
    <x v="0"/>
    <x v="1"/>
    <n v="12"/>
    <n v="188"/>
    <n v="105"/>
    <n v="31.96"/>
    <n v="151.30000000000001"/>
    <n v="107"/>
    <n v="12.86"/>
    <n v="201.9"/>
    <n v="132"/>
    <n v="9.09"/>
    <n v="10.5"/>
    <n v="3"/>
    <n v="2.84"/>
    <x v="3"/>
    <x v="0"/>
    <n v="0"/>
    <n v="0"/>
    <n v="1"/>
    <x v="1"/>
    <x v="0"/>
    <x v="0"/>
  </r>
  <r>
    <x v="25"/>
    <x v="88"/>
    <x v="2"/>
    <x v="0"/>
    <x v="1"/>
    <n v="24"/>
    <n v="197.8"/>
    <n v="84"/>
    <n v="33.630000000000003"/>
    <n v="223.2"/>
    <n v="117"/>
    <n v="18.97"/>
    <n v="201.7"/>
    <n v="132"/>
    <n v="9.08"/>
    <n v="5.7"/>
    <n v="4"/>
    <n v="1.54"/>
    <x v="0"/>
    <x v="0"/>
    <n v="0"/>
    <n v="0"/>
    <n v="1"/>
    <x v="1"/>
    <x v="1"/>
    <x v="1"/>
  </r>
  <r>
    <x v="4"/>
    <x v="88"/>
    <x v="1"/>
    <x v="0"/>
    <x v="0"/>
    <n v="0"/>
    <n v="269.8"/>
    <n v="94"/>
    <n v="45.87"/>
    <n v="227"/>
    <n v="125"/>
    <n v="19.3"/>
    <n v="212.2"/>
    <n v="135"/>
    <n v="9.5500000000000007"/>
    <n v="4.7"/>
    <n v="6"/>
    <n v="1.27"/>
    <x v="0"/>
    <x v="1"/>
    <n v="1"/>
    <n v="0"/>
    <n v="0"/>
    <x v="1"/>
    <x v="1"/>
    <x v="1"/>
  </r>
  <r>
    <x v="19"/>
    <x v="88"/>
    <x v="1"/>
    <x v="0"/>
    <x v="0"/>
    <n v="0"/>
    <n v="192.1"/>
    <n v="83"/>
    <n v="32.659999999999997"/>
    <n v="163.6"/>
    <n v="88"/>
    <n v="13.91"/>
    <n v="169.7"/>
    <n v="138"/>
    <n v="7.64"/>
    <n v="6.1"/>
    <n v="3"/>
    <n v="1.65"/>
    <x v="1"/>
    <x v="0"/>
    <n v="0"/>
    <n v="0"/>
    <n v="0"/>
    <x v="1"/>
    <x v="1"/>
    <x v="0"/>
  </r>
  <r>
    <x v="17"/>
    <x v="88"/>
    <x v="0"/>
    <x v="0"/>
    <x v="1"/>
    <n v="15"/>
    <n v="274"/>
    <n v="83"/>
    <n v="46.58"/>
    <n v="192.2"/>
    <n v="97"/>
    <n v="16.34"/>
    <n v="125.9"/>
    <n v="141"/>
    <n v="5.67"/>
    <n v="11.9"/>
    <n v="2"/>
    <n v="3.21"/>
    <x v="1"/>
    <x v="0"/>
    <n v="0"/>
    <n v="0"/>
    <n v="1"/>
    <x v="1"/>
    <x v="0"/>
    <x v="0"/>
  </r>
  <r>
    <x v="47"/>
    <x v="88"/>
    <x v="0"/>
    <x v="0"/>
    <x v="1"/>
    <n v="29"/>
    <n v="163.5"/>
    <n v="80"/>
    <n v="27.8"/>
    <n v="274.8"/>
    <n v="136"/>
    <n v="23.36"/>
    <n v="381.9"/>
    <n v="147"/>
    <n v="17.190000000000001"/>
    <n v="7.5"/>
    <n v="5"/>
    <n v="2.0299999999999998"/>
    <x v="3"/>
    <x v="0"/>
    <n v="0"/>
    <n v="0"/>
    <n v="1"/>
    <x v="1"/>
    <x v="1"/>
    <x v="1"/>
  </r>
  <r>
    <x v="3"/>
    <x v="89"/>
    <x v="2"/>
    <x v="0"/>
    <x v="0"/>
    <n v="0"/>
    <n v="190"/>
    <n v="98"/>
    <n v="32.299999999999997"/>
    <n v="196.1"/>
    <n v="111"/>
    <n v="16.670000000000002"/>
    <n v="216.4"/>
    <n v="58"/>
    <n v="9.74"/>
    <n v="8"/>
    <n v="6"/>
    <n v="2.16"/>
    <x v="3"/>
    <x v="0"/>
    <n v="0"/>
    <n v="0"/>
    <n v="0"/>
    <x v="1"/>
    <x v="1"/>
    <x v="0"/>
  </r>
  <r>
    <x v="19"/>
    <x v="89"/>
    <x v="0"/>
    <x v="0"/>
    <x v="0"/>
    <n v="0"/>
    <n v="193.7"/>
    <n v="83"/>
    <n v="32.93"/>
    <n v="154.19999999999999"/>
    <n v="79"/>
    <n v="13.11"/>
    <n v="299"/>
    <n v="60"/>
    <n v="13.46"/>
    <n v="12.7"/>
    <n v="3"/>
    <n v="3.43"/>
    <x v="0"/>
    <x v="0"/>
    <n v="0"/>
    <n v="0"/>
    <n v="0"/>
    <x v="1"/>
    <x v="0"/>
    <x v="0"/>
  </r>
  <r>
    <x v="3"/>
    <x v="89"/>
    <x v="2"/>
    <x v="0"/>
    <x v="1"/>
    <n v="19"/>
    <n v="214"/>
    <n v="57"/>
    <n v="36.380000000000003"/>
    <n v="245.3"/>
    <n v="105"/>
    <n v="20.85"/>
    <n v="205.6"/>
    <n v="68"/>
    <n v="9.25"/>
    <n v="10.3"/>
    <n v="2"/>
    <n v="2.78"/>
    <x v="0"/>
    <x v="0"/>
    <n v="0"/>
    <n v="0"/>
    <n v="1"/>
    <x v="1"/>
    <x v="0"/>
    <x v="1"/>
  </r>
  <r>
    <x v="24"/>
    <x v="89"/>
    <x v="0"/>
    <x v="0"/>
    <x v="0"/>
    <n v="0"/>
    <n v="207.6"/>
    <n v="82"/>
    <n v="35.29"/>
    <n v="193.3"/>
    <n v="105"/>
    <n v="16.43"/>
    <n v="149.69999999999999"/>
    <n v="68"/>
    <n v="6.74"/>
    <n v="11.2"/>
    <n v="6"/>
    <n v="3.02"/>
    <x v="0"/>
    <x v="0"/>
    <n v="0"/>
    <n v="0"/>
    <n v="0"/>
    <x v="1"/>
    <x v="0"/>
    <x v="0"/>
  </r>
  <r>
    <x v="34"/>
    <x v="89"/>
    <x v="1"/>
    <x v="0"/>
    <x v="0"/>
    <n v="0"/>
    <n v="142.4"/>
    <n v="126"/>
    <n v="24.21"/>
    <n v="126.2"/>
    <n v="118"/>
    <n v="10.73"/>
    <n v="274.2"/>
    <n v="71"/>
    <n v="12.34"/>
    <n v="4.5999999999999996"/>
    <n v="4"/>
    <n v="1.24"/>
    <x v="0"/>
    <x v="0"/>
    <n v="0"/>
    <n v="0"/>
    <n v="0"/>
    <x v="1"/>
    <x v="1"/>
    <x v="0"/>
  </r>
  <r>
    <x v="12"/>
    <x v="89"/>
    <x v="0"/>
    <x v="0"/>
    <x v="0"/>
    <n v="0"/>
    <n v="152.30000000000001"/>
    <n v="91"/>
    <n v="25.89"/>
    <n v="165"/>
    <n v="120"/>
    <n v="14.03"/>
    <n v="294.3"/>
    <n v="73"/>
    <n v="13.24"/>
    <n v="9"/>
    <n v="3"/>
    <n v="2.4300000000000002"/>
    <x v="3"/>
    <x v="0"/>
    <n v="0"/>
    <n v="0"/>
    <n v="0"/>
    <x v="1"/>
    <x v="1"/>
    <x v="0"/>
  </r>
  <r>
    <x v="26"/>
    <x v="89"/>
    <x v="0"/>
    <x v="0"/>
    <x v="0"/>
    <n v="0"/>
    <n v="214.9"/>
    <n v="97"/>
    <n v="36.53"/>
    <n v="117.8"/>
    <n v="117"/>
    <n v="10.01"/>
    <n v="133.69999999999999"/>
    <n v="78"/>
    <n v="6.02"/>
    <n v="11.8"/>
    <n v="2"/>
    <n v="3.19"/>
    <x v="3"/>
    <x v="0"/>
    <n v="0"/>
    <n v="0"/>
    <n v="0"/>
    <x v="1"/>
    <x v="0"/>
    <x v="0"/>
  </r>
  <r>
    <x v="47"/>
    <x v="89"/>
    <x v="0"/>
    <x v="0"/>
    <x v="0"/>
    <n v="0"/>
    <n v="114.4"/>
    <n v="108"/>
    <n v="19.45"/>
    <n v="232.8"/>
    <n v="150"/>
    <n v="19.79"/>
    <n v="198.1"/>
    <n v="78"/>
    <n v="8.91"/>
    <n v="8.9"/>
    <n v="3"/>
    <n v="2.4"/>
    <x v="1"/>
    <x v="0"/>
    <n v="0"/>
    <n v="0"/>
    <n v="0"/>
    <x v="1"/>
    <x v="1"/>
    <x v="1"/>
  </r>
  <r>
    <x v="17"/>
    <x v="89"/>
    <x v="0"/>
    <x v="0"/>
    <x v="0"/>
    <n v="0"/>
    <n v="259.10000000000002"/>
    <n v="140"/>
    <n v="44.05"/>
    <n v="124"/>
    <n v="119"/>
    <n v="10.54"/>
    <n v="188.3"/>
    <n v="79"/>
    <n v="8.4700000000000006"/>
    <n v="12.8"/>
    <n v="3"/>
    <n v="3.46"/>
    <x v="1"/>
    <x v="0"/>
    <n v="0"/>
    <n v="0"/>
    <n v="0"/>
    <x v="1"/>
    <x v="0"/>
    <x v="0"/>
  </r>
  <r>
    <x v="8"/>
    <x v="89"/>
    <x v="0"/>
    <x v="0"/>
    <x v="0"/>
    <n v="0"/>
    <n v="198.5"/>
    <n v="124"/>
    <n v="33.75"/>
    <n v="266.60000000000002"/>
    <n v="100"/>
    <n v="22.66"/>
    <n v="243.3"/>
    <n v="80"/>
    <n v="10.95"/>
    <n v="8"/>
    <n v="7"/>
    <n v="2.16"/>
    <x v="3"/>
    <x v="0"/>
    <n v="0"/>
    <n v="0"/>
    <n v="0"/>
    <x v="1"/>
    <x v="1"/>
    <x v="1"/>
  </r>
  <r>
    <x v="27"/>
    <x v="89"/>
    <x v="1"/>
    <x v="0"/>
    <x v="0"/>
    <n v="0"/>
    <n v="61.3"/>
    <n v="91"/>
    <n v="10.42"/>
    <n v="194.4"/>
    <n v="94"/>
    <n v="16.52"/>
    <n v="143.1"/>
    <n v="80"/>
    <n v="6.44"/>
    <n v="11.4"/>
    <n v="9"/>
    <n v="3.08"/>
    <x v="0"/>
    <x v="0"/>
    <n v="0"/>
    <n v="0"/>
    <n v="0"/>
    <x v="1"/>
    <x v="0"/>
    <x v="0"/>
  </r>
  <r>
    <x v="15"/>
    <x v="89"/>
    <x v="0"/>
    <x v="0"/>
    <x v="0"/>
    <n v="0"/>
    <n v="145.6"/>
    <n v="103"/>
    <n v="24.75"/>
    <n v="197.1"/>
    <n v="137"/>
    <n v="16.75"/>
    <n v="294.5"/>
    <n v="83"/>
    <n v="13.25"/>
    <n v="10.5"/>
    <n v="4"/>
    <n v="2.84"/>
    <x v="1"/>
    <x v="0"/>
    <n v="0"/>
    <n v="0"/>
    <n v="0"/>
    <x v="1"/>
    <x v="0"/>
    <x v="0"/>
  </r>
  <r>
    <x v="28"/>
    <x v="89"/>
    <x v="1"/>
    <x v="0"/>
    <x v="0"/>
    <n v="0"/>
    <n v="157.9"/>
    <n v="72"/>
    <n v="26.84"/>
    <n v="234"/>
    <n v="93"/>
    <n v="19.89"/>
    <n v="210"/>
    <n v="86"/>
    <n v="9.4499999999999993"/>
    <n v="12.2"/>
    <n v="5"/>
    <n v="3.29"/>
    <x v="3"/>
    <x v="0"/>
    <n v="0"/>
    <n v="0"/>
    <n v="0"/>
    <x v="1"/>
    <x v="0"/>
    <x v="1"/>
  </r>
  <r>
    <x v="34"/>
    <x v="89"/>
    <x v="1"/>
    <x v="0"/>
    <x v="1"/>
    <n v="32"/>
    <n v="276.60000000000002"/>
    <n v="76"/>
    <n v="47.02"/>
    <n v="138.30000000000001"/>
    <n v="90"/>
    <n v="11.76"/>
    <n v="279.60000000000002"/>
    <n v="88"/>
    <n v="12.58"/>
    <n v="6.8"/>
    <n v="3"/>
    <n v="1.84"/>
    <x v="2"/>
    <x v="0"/>
    <n v="0"/>
    <n v="0"/>
    <n v="1"/>
    <x v="1"/>
    <x v="1"/>
    <x v="0"/>
  </r>
  <r>
    <x v="20"/>
    <x v="89"/>
    <x v="0"/>
    <x v="0"/>
    <x v="0"/>
    <n v="0"/>
    <n v="76.099999999999994"/>
    <n v="121"/>
    <n v="12.94"/>
    <n v="290.3"/>
    <n v="73"/>
    <n v="24.68"/>
    <n v="236.9"/>
    <n v="89"/>
    <n v="10.66"/>
    <n v="10.8"/>
    <n v="3"/>
    <n v="2.92"/>
    <x v="1"/>
    <x v="0"/>
    <n v="0"/>
    <n v="0"/>
    <n v="0"/>
    <x v="1"/>
    <x v="0"/>
    <x v="1"/>
  </r>
  <r>
    <x v="36"/>
    <x v="89"/>
    <x v="0"/>
    <x v="0"/>
    <x v="1"/>
    <n v="30"/>
    <n v="191.3"/>
    <n v="104"/>
    <n v="32.520000000000003"/>
    <n v="257.10000000000002"/>
    <n v="109"/>
    <n v="21.85"/>
    <n v="177.7"/>
    <n v="89"/>
    <n v="8"/>
    <n v="11"/>
    <n v="1"/>
    <n v="2.97"/>
    <x v="0"/>
    <x v="0"/>
    <n v="0"/>
    <n v="0"/>
    <n v="1"/>
    <x v="1"/>
    <x v="0"/>
    <x v="1"/>
  </r>
  <r>
    <x v="25"/>
    <x v="89"/>
    <x v="0"/>
    <x v="0"/>
    <x v="0"/>
    <n v="0"/>
    <n v="179.1"/>
    <n v="71"/>
    <n v="30.45"/>
    <n v="190.6"/>
    <n v="81"/>
    <n v="16.2"/>
    <n v="127.7"/>
    <n v="91"/>
    <n v="5.75"/>
    <n v="10.6"/>
    <n v="7"/>
    <n v="2.86"/>
    <x v="2"/>
    <x v="0"/>
    <n v="0"/>
    <n v="0"/>
    <n v="0"/>
    <x v="1"/>
    <x v="0"/>
    <x v="0"/>
  </r>
  <r>
    <x v="12"/>
    <x v="89"/>
    <x v="0"/>
    <x v="0"/>
    <x v="0"/>
    <n v="0"/>
    <n v="261.8"/>
    <n v="128"/>
    <n v="44.51"/>
    <n v="220.6"/>
    <n v="104"/>
    <n v="18.75"/>
    <n v="136.6"/>
    <n v="91"/>
    <n v="6.15"/>
    <n v="9.6"/>
    <n v="5"/>
    <n v="2.59"/>
    <x v="0"/>
    <x v="0"/>
    <n v="0"/>
    <n v="0"/>
    <n v="0"/>
    <x v="1"/>
    <x v="1"/>
    <x v="1"/>
  </r>
  <r>
    <x v="16"/>
    <x v="89"/>
    <x v="1"/>
    <x v="1"/>
    <x v="0"/>
    <n v="0"/>
    <n v="207.1"/>
    <n v="87"/>
    <n v="35.21"/>
    <n v="208.5"/>
    <n v="87"/>
    <n v="17.72"/>
    <n v="146"/>
    <n v="95"/>
    <n v="6.57"/>
    <n v="4.4000000000000004"/>
    <n v="5"/>
    <n v="1.19"/>
    <x v="3"/>
    <x v="0"/>
    <n v="0"/>
    <n v="1"/>
    <n v="0"/>
    <x v="1"/>
    <x v="1"/>
    <x v="1"/>
  </r>
  <r>
    <x v="35"/>
    <x v="89"/>
    <x v="0"/>
    <x v="0"/>
    <x v="0"/>
    <n v="0"/>
    <n v="68.8"/>
    <n v="124"/>
    <n v="11.7"/>
    <n v="168.1"/>
    <n v="106"/>
    <n v="14.29"/>
    <n v="281.7"/>
    <n v="96"/>
    <n v="12.68"/>
    <n v="9.8000000000000007"/>
    <n v="5"/>
    <n v="2.65"/>
    <x v="0"/>
    <x v="0"/>
    <n v="0"/>
    <n v="0"/>
    <n v="0"/>
    <x v="1"/>
    <x v="1"/>
    <x v="0"/>
  </r>
  <r>
    <x v="1"/>
    <x v="89"/>
    <x v="1"/>
    <x v="0"/>
    <x v="1"/>
    <n v="31"/>
    <n v="118.5"/>
    <n v="92"/>
    <n v="20.149999999999999"/>
    <n v="257.89999999999998"/>
    <n v="76"/>
    <n v="21.92"/>
    <n v="186.2"/>
    <n v="96"/>
    <n v="8.3800000000000008"/>
    <n v="9"/>
    <n v="6"/>
    <n v="2.4300000000000002"/>
    <x v="0"/>
    <x v="0"/>
    <n v="0"/>
    <n v="0"/>
    <n v="1"/>
    <x v="1"/>
    <x v="1"/>
    <x v="1"/>
  </r>
  <r>
    <x v="1"/>
    <x v="89"/>
    <x v="1"/>
    <x v="0"/>
    <x v="1"/>
    <n v="29"/>
    <n v="150.1"/>
    <n v="109"/>
    <n v="25.52"/>
    <n v="264.7"/>
    <n v="103"/>
    <n v="22.5"/>
    <n v="178.4"/>
    <n v="97"/>
    <n v="8.0299999999999994"/>
    <n v="5.8"/>
    <n v="4"/>
    <n v="1.57"/>
    <x v="0"/>
    <x v="0"/>
    <n v="0"/>
    <n v="0"/>
    <n v="1"/>
    <x v="1"/>
    <x v="1"/>
    <x v="1"/>
  </r>
  <r>
    <x v="29"/>
    <x v="89"/>
    <x v="0"/>
    <x v="1"/>
    <x v="0"/>
    <n v="0"/>
    <n v="148.19999999999999"/>
    <n v="96"/>
    <n v="25.19"/>
    <n v="220.4"/>
    <n v="111"/>
    <n v="18.73"/>
    <n v="134.19999999999999"/>
    <n v="97"/>
    <n v="6.04"/>
    <n v="9.1999999999999993"/>
    <n v="1"/>
    <n v="2.48"/>
    <x v="4"/>
    <x v="1"/>
    <n v="1"/>
    <n v="1"/>
    <n v="0"/>
    <x v="1"/>
    <x v="1"/>
    <x v="1"/>
  </r>
  <r>
    <x v="20"/>
    <x v="89"/>
    <x v="1"/>
    <x v="0"/>
    <x v="0"/>
    <n v="0"/>
    <n v="192.1"/>
    <n v="80"/>
    <n v="32.659999999999997"/>
    <n v="269.3"/>
    <n v="125"/>
    <n v="22.89"/>
    <n v="259.60000000000002"/>
    <n v="97"/>
    <n v="11.68"/>
    <n v="11.7"/>
    <n v="4"/>
    <n v="3.16"/>
    <x v="3"/>
    <x v="0"/>
    <n v="0"/>
    <n v="0"/>
    <n v="0"/>
    <x v="1"/>
    <x v="0"/>
    <x v="1"/>
  </r>
  <r>
    <x v="27"/>
    <x v="89"/>
    <x v="0"/>
    <x v="0"/>
    <x v="0"/>
    <n v="0"/>
    <n v="200.9"/>
    <n v="92"/>
    <n v="34.15"/>
    <n v="164.3"/>
    <n v="91"/>
    <n v="13.97"/>
    <n v="249"/>
    <n v="98"/>
    <n v="11.21"/>
    <n v="8.9"/>
    <n v="7"/>
    <n v="2.4"/>
    <x v="0"/>
    <x v="0"/>
    <n v="0"/>
    <n v="0"/>
    <n v="0"/>
    <x v="1"/>
    <x v="1"/>
    <x v="0"/>
  </r>
  <r>
    <x v="7"/>
    <x v="89"/>
    <x v="0"/>
    <x v="0"/>
    <x v="0"/>
    <n v="0"/>
    <n v="246.4"/>
    <n v="83"/>
    <n v="41.89"/>
    <n v="160.30000000000001"/>
    <n v="88"/>
    <n v="13.63"/>
    <n v="170.9"/>
    <n v="99"/>
    <n v="7.69"/>
    <n v="7.6"/>
    <n v="7"/>
    <n v="2.0499999999999998"/>
    <x v="0"/>
    <x v="0"/>
    <n v="0"/>
    <n v="0"/>
    <n v="0"/>
    <x v="1"/>
    <x v="1"/>
    <x v="0"/>
  </r>
  <r>
    <x v="38"/>
    <x v="89"/>
    <x v="0"/>
    <x v="0"/>
    <x v="0"/>
    <n v="0"/>
    <n v="104"/>
    <n v="104"/>
    <n v="17.68"/>
    <n v="170.9"/>
    <n v="106"/>
    <n v="14.53"/>
    <n v="158.80000000000001"/>
    <n v="99"/>
    <n v="7.15"/>
    <n v="8.6999999999999993"/>
    <n v="5"/>
    <n v="2.35"/>
    <x v="4"/>
    <x v="1"/>
    <n v="1"/>
    <n v="0"/>
    <n v="0"/>
    <x v="1"/>
    <x v="1"/>
    <x v="0"/>
  </r>
  <r>
    <x v="8"/>
    <x v="89"/>
    <x v="0"/>
    <x v="0"/>
    <x v="0"/>
    <n v="0"/>
    <n v="272.2"/>
    <n v="75"/>
    <n v="46.27"/>
    <n v="122.9"/>
    <n v="96"/>
    <n v="10.45"/>
    <n v="252.6"/>
    <n v="100"/>
    <n v="11.37"/>
    <n v="9.1999999999999993"/>
    <n v="2"/>
    <n v="2.48"/>
    <x v="1"/>
    <x v="0"/>
    <n v="0"/>
    <n v="0"/>
    <n v="0"/>
    <x v="1"/>
    <x v="1"/>
    <x v="0"/>
  </r>
  <r>
    <x v="7"/>
    <x v="89"/>
    <x v="0"/>
    <x v="0"/>
    <x v="0"/>
    <n v="0"/>
    <n v="207.2"/>
    <n v="121"/>
    <n v="35.22"/>
    <n v="292.5"/>
    <n v="104"/>
    <n v="24.86"/>
    <n v="226.3"/>
    <n v="103"/>
    <n v="10.18"/>
    <n v="8"/>
    <n v="1"/>
    <n v="2.16"/>
    <x v="3"/>
    <x v="0"/>
    <n v="0"/>
    <n v="0"/>
    <n v="0"/>
    <x v="1"/>
    <x v="1"/>
    <x v="1"/>
  </r>
  <r>
    <x v="48"/>
    <x v="89"/>
    <x v="2"/>
    <x v="0"/>
    <x v="0"/>
    <n v="0"/>
    <n v="169.4"/>
    <n v="127"/>
    <n v="28.8"/>
    <n v="157.19999999999999"/>
    <n v="111"/>
    <n v="13.36"/>
    <n v="172.4"/>
    <n v="103"/>
    <n v="7.76"/>
    <n v="10.7"/>
    <n v="2"/>
    <n v="2.89"/>
    <x v="0"/>
    <x v="0"/>
    <n v="0"/>
    <n v="0"/>
    <n v="0"/>
    <x v="1"/>
    <x v="0"/>
    <x v="0"/>
  </r>
  <r>
    <x v="10"/>
    <x v="89"/>
    <x v="0"/>
    <x v="0"/>
    <x v="0"/>
    <n v="0"/>
    <n v="205.7"/>
    <n v="138"/>
    <n v="34.97"/>
    <n v="161.9"/>
    <n v="83"/>
    <n v="13.76"/>
    <n v="269.7"/>
    <n v="104"/>
    <n v="12.14"/>
    <n v="12.5"/>
    <n v="6"/>
    <n v="3.38"/>
    <x v="3"/>
    <x v="0"/>
    <n v="0"/>
    <n v="0"/>
    <n v="0"/>
    <x v="1"/>
    <x v="0"/>
    <x v="0"/>
  </r>
  <r>
    <x v="11"/>
    <x v="89"/>
    <x v="0"/>
    <x v="0"/>
    <x v="0"/>
    <n v="0"/>
    <n v="203.4"/>
    <n v="146"/>
    <n v="34.58"/>
    <n v="226.7"/>
    <n v="117"/>
    <n v="19.27"/>
    <n v="152.4"/>
    <n v="105"/>
    <n v="6.86"/>
    <n v="7.3"/>
    <n v="4"/>
    <n v="1.97"/>
    <x v="0"/>
    <x v="0"/>
    <n v="0"/>
    <n v="0"/>
    <n v="0"/>
    <x v="1"/>
    <x v="1"/>
    <x v="1"/>
  </r>
  <r>
    <x v="22"/>
    <x v="89"/>
    <x v="0"/>
    <x v="0"/>
    <x v="0"/>
    <n v="0"/>
    <n v="102"/>
    <n v="118"/>
    <n v="17.34"/>
    <n v="113.3"/>
    <n v="134"/>
    <n v="9.6300000000000008"/>
    <n v="188.6"/>
    <n v="105"/>
    <n v="8.49"/>
    <n v="11.4"/>
    <n v="3"/>
    <n v="3.08"/>
    <x v="3"/>
    <x v="0"/>
    <n v="0"/>
    <n v="0"/>
    <n v="0"/>
    <x v="1"/>
    <x v="0"/>
    <x v="0"/>
  </r>
  <r>
    <x v="24"/>
    <x v="89"/>
    <x v="0"/>
    <x v="0"/>
    <x v="1"/>
    <n v="30"/>
    <n v="168.2"/>
    <n v="103"/>
    <n v="28.59"/>
    <n v="220.9"/>
    <n v="75"/>
    <n v="18.78"/>
    <n v="224.3"/>
    <n v="105"/>
    <n v="10.09"/>
    <n v="8.1999999999999993"/>
    <n v="2"/>
    <n v="2.21"/>
    <x v="1"/>
    <x v="0"/>
    <n v="0"/>
    <n v="0"/>
    <n v="1"/>
    <x v="1"/>
    <x v="1"/>
    <x v="1"/>
  </r>
  <r>
    <x v="50"/>
    <x v="89"/>
    <x v="0"/>
    <x v="0"/>
    <x v="0"/>
    <n v="0"/>
    <n v="192.6"/>
    <n v="129"/>
    <n v="32.74"/>
    <n v="191.6"/>
    <n v="100"/>
    <n v="16.29"/>
    <n v="203.1"/>
    <n v="105"/>
    <n v="9.14"/>
    <n v="11.4"/>
    <n v="2"/>
    <n v="3.08"/>
    <x v="2"/>
    <x v="0"/>
    <n v="0"/>
    <n v="0"/>
    <n v="0"/>
    <x v="1"/>
    <x v="0"/>
    <x v="0"/>
  </r>
  <r>
    <x v="2"/>
    <x v="89"/>
    <x v="1"/>
    <x v="1"/>
    <x v="0"/>
    <n v="0"/>
    <n v="127.2"/>
    <n v="94"/>
    <n v="21.62"/>
    <n v="221.1"/>
    <n v="108"/>
    <n v="18.79"/>
    <n v="110.7"/>
    <n v="106"/>
    <n v="4.9800000000000004"/>
    <n v="11.2"/>
    <n v="3"/>
    <n v="3.02"/>
    <x v="3"/>
    <x v="0"/>
    <n v="0"/>
    <n v="1"/>
    <n v="0"/>
    <x v="1"/>
    <x v="0"/>
    <x v="1"/>
  </r>
  <r>
    <x v="15"/>
    <x v="89"/>
    <x v="0"/>
    <x v="0"/>
    <x v="0"/>
    <n v="0"/>
    <n v="114.4"/>
    <n v="122"/>
    <n v="19.45"/>
    <n v="127.7"/>
    <n v="154"/>
    <n v="10.85"/>
    <n v="253.1"/>
    <n v="109"/>
    <n v="11.39"/>
    <n v="10.1"/>
    <n v="5"/>
    <n v="2.73"/>
    <x v="3"/>
    <x v="0"/>
    <n v="0"/>
    <n v="0"/>
    <n v="0"/>
    <x v="1"/>
    <x v="1"/>
    <x v="0"/>
  </r>
  <r>
    <x v="21"/>
    <x v="89"/>
    <x v="0"/>
    <x v="0"/>
    <x v="0"/>
    <n v="0"/>
    <n v="180"/>
    <n v="58"/>
    <n v="30.6"/>
    <n v="229.4"/>
    <n v="88"/>
    <n v="19.5"/>
    <n v="162.19999999999999"/>
    <n v="110"/>
    <n v="7.3"/>
    <n v="13.2"/>
    <n v="9"/>
    <n v="3.56"/>
    <x v="0"/>
    <x v="0"/>
    <n v="0"/>
    <n v="0"/>
    <n v="0"/>
    <x v="1"/>
    <x v="0"/>
    <x v="1"/>
  </r>
  <r>
    <x v="42"/>
    <x v="89"/>
    <x v="0"/>
    <x v="0"/>
    <x v="1"/>
    <n v="24"/>
    <n v="71.2"/>
    <n v="82"/>
    <n v="12.1"/>
    <n v="181.6"/>
    <n v="103"/>
    <n v="15.44"/>
    <n v="186.9"/>
    <n v="111"/>
    <n v="8.41"/>
    <n v="12.9"/>
    <n v="1"/>
    <n v="3.48"/>
    <x v="0"/>
    <x v="0"/>
    <n v="0"/>
    <n v="0"/>
    <n v="1"/>
    <x v="1"/>
    <x v="0"/>
    <x v="0"/>
  </r>
  <r>
    <x v="39"/>
    <x v="89"/>
    <x v="1"/>
    <x v="0"/>
    <x v="1"/>
    <n v="27"/>
    <n v="156.69999999999999"/>
    <n v="51"/>
    <n v="26.64"/>
    <n v="236.5"/>
    <n v="118"/>
    <n v="20.100000000000001"/>
    <n v="123.2"/>
    <n v="111"/>
    <n v="5.54"/>
    <n v="12.6"/>
    <n v="6"/>
    <n v="3.4"/>
    <x v="3"/>
    <x v="0"/>
    <n v="0"/>
    <n v="0"/>
    <n v="1"/>
    <x v="1"/>
    <x v="0"/>
    <x v="1"/>
  </r>
  <r>
    <x v="13"/>
    <x v="89"/>
    <x v="1"/>
    <x v="0"/>
    <x v="0"/>
    <n v="0"/>
    <n v="140.80000000000001"/>
    <n v="109"/>
    <n v="23.94"/>
    <n v="303"/>
    <n v="114"/>
    <n v="25.76"/>
    <n v="267.39999999999998"/>
    <n v="112"/>
    <n v="12.03"/>
    <n v="14.1"/>
    <n v="1"/>
    <n v="3.81"/>
    <x v="1"/>
    <x v="0"/>
    <n v="0"/>
    <n v="0"/>
    <n v="0"/>
    <x v="1"/>
    <x v="0"/>
    <x v="1"/>
  </r>
  <r>
    <x v="14"/>
    <x v="89"/>
    <x v="1"/>
    <x v="0"/>
    <x v="0"/>
    <n v="0"/>
    <n v="235"/>
    <n v="77"/>
    <n v="39.950000000000003"/>
    <n v="267.3"/>
    <n v="94"/>
    <n v="22.72"/>
    <n v="222.1"/>
    <n v="119"/>
    <n v="9.99"/>
    <n v="5.3"/>
    <n v="4"/>
    <n v="1.43"/>
    <x v="2"/>
    <x v="1"/>
    <n v="1"/>
    <n v="0"/>
    <n v="0"/>
    <x v="1"/>
    <x v="1"/>
    <x v="1"/>
  </r>
  <r>
    <x v="32"/>
    <x v="89"/>
    <x v="0"/>
    <x v="0"/>
    <x v="1"/>
    <n v="29"/>
    <n v="185.6"/>
    <n v="106"/>
    <n v="31.55"/>
    <n v="219.7"/>
    <n v="113"/>
    <n v="18.670000000000002"/>
    <n v="152.1"/>
    <n v="120"/>
    <n v="6.84"/>
    <n v="11.1"/>
    <n v="5"/>
    <n v="3"/>
    <x v="3"/>
    <x v="0"/>
    <n v="0"/>
    <n v="0"/>
    <n v="1"/>
    <x v="1"/>
    <x v="0"/>
    <x v="1"/>
  </r>
  <r>
    <x v="9"/>
    <x v="89"/>
    <x v="1"/>
    <x v="0"/>
    <x v="0"/>
    <n v="0"/>
    <n v="193.8"/>
    <n v="90"/>
    <n v="32.950000000000003"/>
    <n v="206.6"/>
    <n v="98"/>
    <n v="17.559999999999999"/>
    <n v="153.30000000000001"/>
    <n v="120"/>
    <n v="6.9"/>
    <n v="10.1"/>
    <n v="9"/>
    <n v="2.73"/>
    <x v="2"/>
    <x v="0"/>
    <n v="0"/>
    <n v="0"/>
    <n v="0"/>
    <x v="1"/>
    <x v="1"/>
    <x v="1"/>
  </r>
  <r>
    <x v="39"/>
    <x v="89"/>
    <x v="0"/>
    <x v="0"/>
    <x v="0"/>
    <n v="0"/>
    <n v="109.6"/>
    <n v="88"/>
    <n v="18.63"/>
    <n v="137.6"/>
    <n v="108"/>
    <n v="11.7"/>
    <n v="159.69999999999999"/>
    <n v="121"/>
    <n v="7.19"/>
    <n v="11"/>
    <n v="5"/>
    <n v="2.97"/>
    <x v="3"/>
    <x v="0"/>
    <n v="0"/>
    <n v="0"/>
    <n v="0"/>
    <x v="1"/>
    <x v="0"/>
    <x v="0"/>
  </r>
  <r>
    <x v="45"/>
    <x v="89"/>
    <x v="1"/>
    <x v="0"/>
    <x v="0"/>
    <n v="0"/>
    <n v="160.9"/>
    <n v="97"/>
    <n v="27.35"/>
    <n v="136.4"/>
    <n v="46"/>
    <n v="11.59"/>
    <n v="209"/>
    <n v="121"/>
    <n v="9.4"/>
    <n v="9.1"/>
    <n v="4"/>
    <n v="2.46"/>
    <x v="3"/>
    <x v="0"/>
    <n v="0"/>
    <n v="0"/>
    <n v="0"/>
    <x v="1"/>
    <x v="1"/>
    <x v="0"/>
  </r>
  <r>
    <x v="31"/>
    <x v="89"/>
    <x v="0"/>
    <x v="0"/>
    <x v="0"/>
    <n v="0"/>
    <n v="175.9"/>
    <n v="111"/>
    <n v="29.9"/>
    <n v="285.2"/>
    <n v="115"/>
    <n v="24.24"/>
    <n v="150.80000000000001"/>
    <n v="122"/>
    <n v="6.79"/>
    <n v="13"/>
    <n v="7"/>
    <n v="3.51"/>
    <x v="0"/>
    <x v="0"/>
    <n v="0"/>
    <n v="0"/>
    <n v="0"/>
    <x v="1"/>
    <x v="0"/>
    <x v="1"/>
  </r>
  <r>
    <x v="47"/>
    <x v="89"/>
    <x v="0"/>
    <x v="0"/>
    <x v="0"/>
    <n v="0"/>
    <n v="145.5"/>
    <n v="92"/>
    <n v="24.74"/>
    <n v="217.7"/>
    <n v="114"/>
    <n v="18.5"/>
    <n v="146.9"/>
    <n v="123"/>
    <n v="6.61"/>
    <n v="10.9"/>
    <n v="2"/>
    <n v="2.94"/>
    <x v="2"/>
    <x v="0"/>
    <n v="0"/>
    <n v="0"/>
    <n v="0"/>
    <x v="1"/>
    <x v="0"/>
    <x v="1"/>
  </r>
  <r>
    <x v="24"/>
    <x v="89"/>
    <x v="1"/>
    <x v="0"/>
    <x v="1"/>
    <n v="30"/>
    <n v="183.8"/>
    <n v="76"/>
    <n v="31.25"/>
    <n v="229.7"/>
    <n v="95"/>
    <n v="19.52"/>
    <n v="144.1"/>
    <n v="124"/>
    <n v="6.48"/>
    <n v="7.7"/>
    <n v="3"/>
    <n v="2.08"/>
    <x v="0"/>
    <x v="0"/>
    <n v="0"/>
    <n v="0"/>
    <n v="1"/>
    <x v="1"/>
    <x v="1"/>
    <x v="1"/>
  </r>
  <r>
    <x v="35"/>
    <x v="89"/>
    <x v="0"/>
    <x v="0"/>
    <x v="0"/>
    <n v="0"/>
    <n v="113.2"/>
    <n v="108"/>
    <n v="19.239999999999998"/>
    <n v="189.3"/>
    <n v="63"/>
    <n v="16.09"/>
    <n v="271.8"/>
    <n v="124"/>
    <n v="12.23"/>
    <n v="14.1"/>
    <n v="4"/>
    <n v="3.81"/>
    <x v="2"/>
    <x v="0"/>
    <n v="0"/>
    <n v="0"/>
    <n v="0"/>
    <x v="1"/>
    <x v="0"/>
    <x v="0"/>
  </r>
  <r>
    <x v="20"/>
    <x v="89"/>
    <x v="1"/>
    <x v="0"/>
    <x v="0"/>
    <n v="0"/>
    <n v="140.19999999999999"/>
    <n v="97"/>
    <n v="23.83"/>
    <n v="213.9"/>
    <n v="102"/>
    <n v="18.18"/>
    <n v="120"/>
    <n v="126"/>
    <n v="5.4"/>
    <n v="7.1"/>
    <n v="2"/>
    <n v="1.92"/>
    <x v="0"/>
    <x v="0"/>
    <n v="0"/>
    <n v="0"/>
    <n v="0"/>
    <x v="1"/>
    <x v="1"/>
    <x v="1"/>
  </r>
  <r>
    <x v="24"/>
    <x v="89"/>
    <x v="1"/>
    <x v="0"/>
    <x v="0"/>
    <n v="0"/>
    <n v="109.9"/>
    <n v="102"/>
    <n v="18.68"/>
    <n v="220.8"/>
    <n v="114"/>
    <n v="18.77"/>
    <n v="104"/>
    <n v="133"/>
    <n v="4.68"/>
    <n v="10.9"/>
    <n v="6"/>
    <n v="2.94"/>
    <x v="1"/>
    <x v="0"/>
    <n v="0"/>
    <n v="0"/>
    <n v="0"/>
    <x v="1"/>
    <x v="0"/>
    <x v="1"/>
  </r>
  <r>
    <x v="39"/>
    <x v="89"/>
    <x v="1"/>
    <x v="1"/>
    <x v="0"/>
    <n v="0"/>
    <n v="221.8"/>
    <n v="97"/>
    <n v="37.71"/>
    <n v="203.8"/>
    <n v="134"/>
    <n v="17.32"/>
    <n v="215.8"/>
    <n v="154"/>
    <n v="9.7100000000000009"/>
    <n v="8.4"/>
    <n v="4"/>
    <n v="2.27"/>
    <x v="0"/>
    <x v="0"/>
    <n v="0"/>
    <n v="1"/>
    <n v="0"/>
    <x v="1"/>
    <x v="1"/>
    <x v="1"/>
  </r>
  <r>
    <x v="13"/>
    <x v="90"/>
    <x v="0"/>
    <x v="0"/>
    <x v="0"/>
    <n v="0"/>
    <n v="190.5"/>
    <n v="128"/>
    <n v="32.39"/>
    <n v="205.5"/>
    <n v="103"/>
    <n v="17.47"/>
    <n v="130.69999999999999"/>
    <n v="63"/>
    <n v="5.88"/>
    <n v="13.8"/>
    <n v="5"/>
    <n v="3.73"/>
    <x v="1"/>
    <x v="0"/>
    <n v="0"/>
    <n v="0"/>
    <n v="0"/>
    <x v="1"/>
    <x v="0"/>
    <x v="1"/>
  </r>
  <r>
    <x v="5"/>
    <x v="90"/>
    <x v="1"/>
    <x v="0"/>
    <x v="0"/>
    <n v="0"/>
    <n v="240.8"/>
    <n v="105"/>
    <n v="40.94"/>
    <n v="192.8"/>
    <n v="93"/>
    <n v="16.39"/>
    <n v="253.4"/>
    <n v="69"/>
    <n v="11.4"/>
    <n v="7.6"/>
    <n v="3"/>
    <n v="2.0499999999999998"/>
    <x v="4"/>
    <x v="0"/>
    <n v="0"/>
    <n v="0"/>
    <n v="0"/>
    <x v="1"/>
    <x v="1"/>
    <x v="0"/>
  </r>
  <r>
    <x v="7"/>
    <x v="90"/>
    <x v="0"/>
    <x v="0"/>
    <x v="0"/>
    <n v="0"/>
    <n v="34.5"/>
    <n v="85"/>
    <n v="5.87"/>
    <n v="192.3"/>
    <n v="80"/>
    <n v="16.350000000000001"/>
    <n v="256.3"/>
    <n v="71"/>
    <n v="11.53"/>
    <n v="7.9"/>
    <n v="7"/>
    <n v="2.13"/>
    <x v="1"/>
    <x v="0"/>
    <n v="0"/>
    <n v="0"/>
    <n v="0"/>
    <x v="1"/>
    <x v="1"/>
    <x v="0"/>
  </r>
  <r>
    <x v="39"/>
    <x v="90"/>
    <x v="0"/>
    <x v="0"/>
    <x v="0"/>
    <n v="0"/>
    <n v="251.5"/>
    <n v="57"/>
    <n v="42.76"/>
    <n v="179.1"/>
    <n v="113"/>
    <n v="15.22"/>
    <n v="163.19999999999999"/>
    <n v="72"/>
    <n v="7.34"/>
    <n v="6.6"/>
    <n v="3"/>
    <n v="1.78"/>
    <x v="0"/>
    <x v="0"/>
    <n v="0"/>
    <n v="0"/>
    <n v="0"/>
    <x v="1"/>
    <x v="1"/>
    <x v="0"/>
  </r>
  <r>
    <x v="47"/>
    <x v="90"/>
    <x v="2"/>
    <x v="0"/>
    <x v="0"/>
    <n v="0"/>
    <n v="159"/>
    <n v="109"/>
    <n v="27.03"/>
    <n v="255.1"/>
    <n v="142"/>
    <n v="21.68"/>
    <n v="82.4"/>
    <n v="73"/>
    <n v="3.71"/>
    <n v="10.1"/>
    <n v="4"/>
    <n v="2.73"/>
    <x v="1"/>
    <x v="0"/>
    <n v="0"/>
    <n v="0"/>
    <n v="0"/>
    <x v="1"/>
    <x v="1"/>
    <x v="1"/>
  </r>
  <r>
    <x v="12"/>
    <x v="90"/>
    <x v="0"/>
    <x v="0"/>
    <x v="1"/>
    <n v="34"/>
    <n v="175.3"/>
    <n v="96"/>
    <n v="29.8"/>
    <n v="262.3"/>
    <n v="122"/>
    <n v="22.3"/>
    <n v="143.9"/>
    <n v="76"/>
    <n v="6.48"/>
    <n v="5.6"/>
    <n v="11"/>
    <n v="1.51"/>
    <x v="0"/>
    <x v="0"/>
    <n v="0"/>
    <n v="0"/>
    <n v="1"/>
    <x v="1"/>
    <x v="1"/>
    <x v="1"/>
  </r>
  <r>
    <x v="41"/>
    <x v="90"/>
    <x v="0"/>
    <x v="0"/>
    <x v="0"/>
    <n v="0"/>
    <n v="153"/>
    <n v="123"/>
    <n v="26.01"/>
    <n v="141.1"/>
    <n v="127"/>
    <n v="11.99"/>
    <n v="171.5"/>
    <n v="76"/>
    <n v="7.72"/>
    <n v="10.3"/>
    <n v="15"/>
    <n v="2.78"/>
    <x v="0"/>
    <x v="1"/>
    <n v="1"/>
    <n v="0"/>
    <n v="0"/>
    <x v="1"/>
    <x v="0"/>
    <x v="0"/>
  </r>
  <r>
    <x v="12"/>
    <x v="90"/>
    <x v="2"/>
    <x v="0"/>
    <x v="0"/>
    <n v="0"/>
    <n v="123.8"/>
    <n v="107"/>
    <n v="21.05"/>
    <n v="319"/>
    <n v="125"/>
    <n v="27.12"/>
    <n v="237.6"/>
    <n v="78"/>
    <n v="10.69"/>
    <n v="7.3"/>
    <n v="4"/>
    <n v="1.97"/>
    <x v="3"/>
    <x v="0"/>
    <n v="0"/>
    <n v="0"/>
    <n v="0"/>
    <x v="1"/>
    <x v="1"/>
    <x v="1"/>
  </r>
  <r>
    <x v="13"/>
    <x v="90"/>
    <x v="1"/>
    <x v="0"/>
    <x v="0"/>
    <n v="0"/>
    <n v="147.19999999999999"/>
    <n v="121"/>
    <n v="25.02"/>
    <n v="175.2"/>
    <n v="87"/>
    <n v="14.89"/>
    <n v="136.30000000000001"/>
    <n v="80"/>
    <n v="6.13"/>
    <n v="13.3"/>
    <n v="3"/>
    <n v="3.59"/>
    <x v="3"/>
    <x v="0"/>
    <n v="0"/>
    <n v="0"/>
    <n v="0"/>
    <x v="1"/>
    <x v="0"/>
    <x v="0"/>
  </r>
  <r>
    <x v="42"/>
    <x v="90"/>
    <x v="0"/>
    <x v="0"/>
    <x v="0"/>
    <n v="0"/>
    <n v="153.19999999999999"/>
    <n v="70"/>
    <n v="26.04"/>
    <n v="231.7"/>
    <n v="91"/>
    <n v="19.690000000000001"/>
    <n v="115.1"/>
    <n v="80"/>
    <n v="5.18"/>
    <n v="9.8000000000000007"/>
    <n v="3"/>
    <n v="2.65"/>
    <x v="4"/>
    <x v="1"/>
    <n v="1"/>
    <n v="0"/>
    <n v="0"/>
    <x v="1"/>
    <x v="1"/>
    <x v="1"/>
  </r>
  <r>
    <x v="43"/>
    <x v="90"/>
    <x v="0"/>
    <x v="0"/>
    <x v="0"/>
    <n v="0"/>
    <n v="154.4"/>
    <n v="165"/>
    <n v="26.25"/>
    <n v="168.3"/>
    <n v="121"/>
    <n v="14.31"/>
    <n v="239.9"/>
    <n v="81"/>
    <n v="10.8"/>
    <n v="11.7"/>
    <n v="4"/>
    <n v="3.16"/>
    <x v="5"/>
    <x v="1"/>
    <n v="1"/>
    <n v="0"/>
    <n v="0"/>
    <x v="1"/>
    <x v="0"/>
    <x v="0"/>
  </r>
  <r>
    <x v="14"/>
    <x v="90"/>
    <x v="2"/>
    <x v="0"/>
    <x v="1"/>
    <n v="27"/>
    <n v="204.6"/>
    <n v="96"/>
    <n v="34.78"/>
    <n v="136"/>
    <n v="93"/>
    <n v="11.56"/>
    <n v="210.5"/>
    <n v="82"/>
    <n v="9.4700000000000006"/>
    <n v="6.6"/>
    <n v="2"/>
    <n v="1.78"/>
    <x v="2"/>
    <x v="0"/>
    <n v="0"/>
    <n v="0"/>
    <n v="1"/>
    <x v="1"/>
    <x v="1"/>
    <x v="0"/>
  </r>
  <r>
    <x v="33"/>
    <x v="90"/>
    <x v="0"/>
    <x v="0"/>
    <x v="0"/>
    <n v="0"/>
    <n v="93.5"/>
    <n v="110"/>
    <n v="15.9"/>
    <n v="213.3"/>
    <n v="79"/>
    <n v="18.13"/>
    <n v="171.7"/>
    <n v="83"/>
    <n v="7.73"/>
    <n v="8.9"/>
    <n v="4"/>
    <n v="2.4"/>
    <x v="4"/>
    <x v="1"/>
    <n v="1"/>
    <n v="0"/>
    <n v="0"/>
    <x v="1"/>
    <x v="1"/>
    <x v="1"/>
  </r>
  <r>
    <x v="21"/>
    <x v="90"/>
    <x v="2"/>
    <x v="0"/>
    <x v="0"/>
    <n v="0"/>
    <n v="109.8"/>
    <n v="100"/>
    <n v="18.670000000000002"/>
    <n v="189.6"/>
    <n v="104"/>
    <n v="16.12"/>
    <n v="206.7"/>
    <n v="85"/>
    <n v="9.3000000000000007"/>
    <n v="11.1"/>
    <n v="3"/>
    <n v="3"/>
    <x v="0"/>
    <x v="0"/>
    <n v="0"/>
    <n v="0"/>
    <n v="0"/>
    <x v="1"/>
    <x v="0"/>
    <x v="0"/>
  </r>
  <r>
    <x v="11"/>
    <x v="90"/>
    <x v="1"/>
    <x v="0"/>
    <x v="0"/>
    <n v="0"/>
    <n v="133.69999999999999"/>
    <n v="75"/>
    <n v="22.73"/>
    <n v="195.3"/>
    <n v="87"/>
    <n v="16.600000000000001"/>
    <n v="280.5"/>
    <n v="89"/>
    <n v="12.62"/>
    <n v="5.9"/>
    <n v="2"/>
    <n v="1.59"/>
    <x v="1"/>
    <x v="0"/>
    <n v="0"/>
    <n v="0"/>
    <n v="0"/>
    <x v="1"/>
    <x v="1"/>
    <x v="0"/>
  </r>
  <r>
    <x v="32"/>
    <x v="90"/>
    <x v="0"/>
    <x v="0"/>
    <x v="0"/>
    <n v="0"/>
    <n v="189.3"/>
    <n v="100"/>
    <n v="32.18"/>
    <n v="239.3"/>
    <n v="107"/>
    <n v="20.34"/>
    <n v="89.7"/>
    <n v="89"/>
    <n v="4.04"/>
    <n v="9.9"/>
    <n v="3"/>
    <n v="2.67"/>
    <x v="2"/>
    <x v="0"/>
    <n v="0"/>
    <n v="0"/>
    <n v="0"/>
    <x v="1"/>
    <x v="1"/>
    <x v="1"/>
  </r>
  <r>
    <x v="44"/>
    <x v="90"/>
    <x v="0"/>
    <x v="0"/>
    <x v="1"/>
    <n v="39"/>
    <n v="169.8"/>
    <n v="105"/>
    <n v="28.87"/>
    <n v="65.2"/>
    <n v="116"/>
    <n v="5.54"/>
    <n v="144.4"/>
    <n v="92"/>
    <n v="6.5"/>
    <n v="10.9"/>
    <n v="4"/>
    <n v="2.94"/>
    <x v="0"/>
    <x v="0"/>
    <n v="0"/>
    <n v="0"/>
    <n v="1"/>
    <x v="1"/>
    <x v="0"/>
    <x v="0"/>
  </r>
  <r>
    <x v="41"/>
    <x v="90"/>
    <x v="2"/>
    <x v="0"/>
    <x v="0"/>
    <n v="0"/>
    <n v="149"/>
    <n v="115"/>
    <n v="25.33"/>
    <n v="245.3"/>
    <n v="105"/>
    <n v="20.85"/>
    <n v="260"/>
    <n v="94"/>
    <n v="11.7"/>
    <n v="8.3000000000000007"/>
    <n v="3"/>
    <n v="2.2400000000000002"/>
    <x v="1"/>
    <x v="0"/>
    <n v="0"/>
    <n v="0"/>
    <n v="0"/>
    <x v="1"/>
    <x v="1"/>
    <x v="1"/>
  </r>
  <r>
    <x v="47"/>
    <x v="90"/>
    <x v="2"/>
    <x v="0"/>
    <x v="1"/>
    <n v="37"/>
    <n v="162.30000000000001"/>
    <n v="107"/>
    <n v="27.59"/>
    <n v="233.9"/>
    <n v="115"/>
    <n v="19.88"/>
    <n v="277.39999999999998"/>
    <n v="94"/>
    <n v="12.48"/>
    <n v="9.1999999999999993"/>
    <n v="4"/>
    <n v="2.48"/>
    <x v="1"/>
    <x v="0"/>
    <n v="0"/>
    <n v="0"/>
    <n v="1"/>
    <x v="1"/>
    <x v="1"/>
    <x v="1"/>
  </r>
  <r>
    <x v="18"/>
    <x v="90"/>
    <x v="0"/>
    <x v="0"/>
    <x v="0"/>
    <n v="0"/>
    <n v="289.3"/>
    <n v="73"/>
    <n v="49.18"/>
    <n v="179.8"/>
    <n v="86"/>
    <n v="15.28"/>
    <n v="186.7"/>
    <n v="94"/>
    <n v="8.4"/>
    <n v="6.4"/>
    <n v="7"/>
    <n v="1.73"/>
    <x v="0"/>
    <x v="1"/>
    <n v="1"/>
    <n v="0"/>
    <n v="0"/>
    <x v="1"/>
    <x v="1"/>
    <x v="0"/>
  </r>
  <r>
    <x v="45"/>
    <x v="90"/>
    <x v="2"/>
    <x v="0"/>
    <x v="0"/>
    <n v="0"/>
    <n v="143.19999999999999"/>
    <n v="127"/>
    <n v="24.34"/>
    <n v="103"/>
    <n v="89"/>
    <n v="8.76"/>
    <n v="233.5"/>
    <n v="94"/>
    <n v="10.51"/>
    <n v="12.7"/>
    <n v="3"/>
    <n v="3.43"/>
    <x v="3"/>
    <x v="0"/>
    <n v="0"/>
    <n v="0"/>
    <n v="0"/>
    <x v="1"/>
    <x v="0"/>
    <x v="0"/>
  </r>
  <r>
    <x v="27"/>
    <x v="90"/>
    <x v="1"/>
    <x v="0"/>
    <x v="1"/>
    <n v="44"/>
    <n v="216.6"/>
    <n v="101"/>
    <n v="36.82"/>
    <n v="173.1"/>
    <n v="98"/>
    <n v="14.71"/>
    <n v="242.1"/>
    <n v="95"/>
    <n v="10.89"/>
    <n v="9.1"/>
    <n v="3"/>
    <n v="2.46"/>
    <x v="0"/>
    <x v="0"/>
    <n v="0"/>
    <n v="0"/>
    <n v="1"/>
    <x v="1"/>
    <x v="1"/>
    <x v="0"/>
  </r>
  <r>
    <x v="26"/>
    <x v="90"/>
    <x v="2"/>
    <x v="0"/>
    <x v="1"/>
    <n v="39"/>
    <n v="160.80000000000001"/>
    <n v="97"/>
    <n v="27.34"/>
    <n v="119.3"/>
    <n v="54"/>
    <n v="10.14"/>
    <n v="147.9"/>
    <n v="101"/>
    <n v="6.66"/>
    <n v="10.3"/>
    <n v="3"/>
    <n v="2.78"/>
    <x v="2"/>
    <x v="0"/>
    <n v="0"/>
    <n v="0"/>
    <n v="1"/>
    <x v="1"/>
    <x v="0"/>
    <x v="0"/>
  </r>
  <r>
    <x v="27"/>
    <x v="90"/>
    <x v="2"/>
    <x v="0"/>
    <x v="0"/>
    <n v="0"/>
    <n v="217.9"/>
    <n v="71"/>
    <n v="37.04"/>
    <n v="230.1"/>
    <n v="116"/>
    <n v="19.559999999999999"/>
    <n v="232.1"/>
    <n v="110"/>
    <n v="10.44"/>
    <n v="10.6"/>
    <n v="2"/>
    <n v="2.86"/>
    <x v="0"/>
    <x v="0"/>
    <n v="0"/>
    <n v="0"/>
    <n v="0"/>
    <x v="1"/>
    <x v="0"/>
    <x v="1"/>
  </r>
  <r>
    <x v="26"/>
    <x v="90"/>
    <x v="0"/>
    <x v="0"/>
    <x v="0"/>
    <n v="0"/>
    <n v="271.89999999999998"/>
    <n v="106"/>
    <n v="46.22"/>
    <n v="231.9"/>
    <n v="116"/>
    <n v="19.71"/>
    <n v="247"/>
    <n v="110"/>
    <n v="11.12"/>
    <n v="9.3000000000000007"/>
    <n v="3"/>
    <n v="2.5099999999999998"/>
    <x v="0"/>
    <x v="1"/>
    <n v="1"/>
    <n v="0"/>
    <n v="0"/>
    <x v="1"/>
    <x v="1"/>
    <x v="1"/>
  </r>
  <r>
    <x v="12"/>
    <x v="90"/>
    <x v="2"/>
    <x v="0"/>
    <x v="0"/>
    <n v="0"/>
    <n v="142.6"/>
    <n v="90"/>
    <n v="24.24"/>
    <n v="286.8"/>
    <n v="102"/>
    <n v="24.38"/>
    <n v="222.2"/>
    <n v="113"/>
    <n v="10"/>
    <n v="14.8"/>
    <n v="3"/>
    <n v="4"/>
    <x v="1"/>
    <x v="0"/>
    <n v="0"/>
    <n v="0"/>
    <n v="0"/>
    <x v="1"/>
    <x v="0"/>
    <x v="1"/>
  </r>
  <r>
    <x v="30"/>
    <x v="90"/>
    <x v="1"/>
    <x v="0"/>
    <x v="1"/>
    <n v="31"/>
    <n v="273"/>
    <n v="78"/>
    <n v="46.41"/>
    <n v="215.5"/>
    <n v="98"/>
    <n v="18.32"/>
    <n v="104.7"/>
    <n v="114"/>
    <n v="4.71"/>
    <n v="9.6"/>
    <n v="2"/>
    <n v="2.59"/>
    <x v="0"/>
    <x v="0"/>
    <n v="0"/>
    <n v="0"/>
    <n v="1"/>
    <x v="1"/>
    <x v="1"/>
    <x v="1"/>
  </r>
  <r>
    <x v="43"/>
    <x v="90"/>
    <x v="1"/>
    <x v="0"/>
    <x v="0"/>
    <n v="0"/>
    <n v="134.69999999999999"/>
    <n v="116"/>
    <n v="22.9"/>
    <n v="295.3"/>
    <n v="98"/>
    <n v="25.1"/>
    <n v="195.5"/>
    <n v="121"/>
    <n v="8.8000000000000007"/>
    <n v="6.6"/>
    <n v="5"/>
    <n v="1.78"/>
    <x v="3"/>
    <x v="0"/>
    <n v="0"/>
    <n v="0"/>
    <n v="0"/>
    <x v="1"/>
    <x v="1"/>
    <x v="1"/>
  </r>
  <r>
    <x v="45"/>
    <x v="90"/>
    <x v="0"/>
    <x v="0"/>
    <x v="0"/>
    <n v="0"/>
    <n v="139.80000000000001"/>
    <n v="109"/>
    <n v="23.77"/>
    <n v="157"/>
    <n v="91"/>
    <n v="13.35"/>
    <n v="218.6"/>
    <n v="122"/>
    <n v="9.84"/>
    <n v="13.6"/>
    <n v="4"/>
    <n v="3.67"/>
    <x v="2"/>
    <x v="0"/>
    <n v="0"/>
    <n v="0"/>
    <n v="0"/>
    <x v="1"/>
    <x v="0"/>
    <x v="0"/>
  </r>
  <r>
    <x v="26"/>
    <x v="90"/>
    <x v="2"/>
    <x v="0"/>
    <x v="1"/>
    <n v="23"/>
    <n v="232.4"/>
    <n v="97"/>
    <n v="39.51"/>
    <n v="186"/>
    <n v="88"/>
    <n v="15.81"/>
    <n v="190.5"/>
    <n v="128"/>
    <n v="8.57"/>
    <n v="12.3"/>
    <n v="3"/>
    <n v="3.32"/>
    <x v="2"/>
    <x v="0"/>
    <n v="0"/>
    <n v="0"/>
    <n v="1"/>
    <x v="1"/>
    <x v="0"/>
    <x v="0"/>
  </r>
  <r>
    <x v="49"/>
    <x v="90"/>
    <x v="2"/>
    <x v="0"/>
    <x v="0"/>
    <n v="0"/>
    <n v="197.3"/>
    <n v="120"/>
    <n v="33.54"/>
    <n v="202.4"/>
    <n v="89"/>
    <n v="17.2"/>
    <n v="290.5"/>
    <n v="128"/>
    <n v="13.07"/>
    <n v="15.3"/>
    <n v="7"/>
    <n v="4.13"/>
    <x v="0"/>
    <x v="0"/>
    <n v="0"/>
    <n v="0"/>
    <n v="0"/>
    <x v="1"/>
    <x v="0"/>
    <x v="1"/>
  </r>
  <r>
    <x v="26"/>
    <x v="90"/>
    <x v="2"/>
    <x v="1"/>
    <x v="0"/>
    <n v="0"/>
    <n v="129.9"/>
    <n v="112"/>
    <n v="22.08"/>
    <n v="173.3"/>
    <n v="83"/>
    <n v="14.73"/>
    <n v="247.2"/>
    <n v="130"/>
    <n v="11.12"/>
    <n v="11.2"/>
    <n v="3"/>
    <n v="3.02"/>
    <x v="2"/>
    <x v="0"/>
    <n v="0"/>
    <n v="1"/>
    <n v="0"/>
    <x v="1"/>
    <x v="0"/>
    <x v="0"/>
  </r>
  <r>
    <x v="42"/>
    <x v="90"/>
    <x v="2"/>
    <x v="1"/>
    <x v="1"/>
    <n v="24"/>
    <n v="93.5"/>
    <n v="112"/>
    <n v="15.9"/>
    <n v="183.4"/>
    <n v="128"/>
    <n v="15.59"/>
    <n v="240.7"/>
    <n v="133"/>
    <n v="10.83"/>
    <n v="9.9"/>
    <n v="3"/>
    <n v="2.67"/>
    <x v="1"/>
    <x v="0"/>
    <n v="0"/>
    <n v="1"/>
    <n v="1"/>
    <x v="1"/>
    <x v="1"/>
    <x v="0"/>
  </r>
  <r>
    <x v="19"/>
    <x v="90"/>
    <x v="0"/>
    <x v="1"/>
    <x v="0"/>
    <n v="0"/>
    <n v="145"/>
    <n v="89"/>
    <n v="24.65"/>
    <n v="175.8"/>
    <n v="102"/>
    <n v="14.94"/>
    <n v="223.7"/>
    <n v="151"/>
    <n v="10.07"/>
    <n v="16.7"/>
    <n v="3"/>
    <n v="4.51"/>
    <x v="3"/>
    <x v="1"/>
    <n v="1"/>
    <n v="1"/>
    <n v="0"/>
    <x v="1"/>
    <x v="0"/>
    <x v="0"/>
  </r>
  <r>
    <x v="45"/>
    <x v="91"/>
    <x v="2"/>
    <x v="0"/>
    <x v="0"/>
    <n v="0"/>
    <n v="185.9"/>
    <n v="111"/>
    <n v="31.6"/>
    <n v="216.8"/>
    <n v="93"/>
    <n v="18.43"/>
    <n v="231"/>
    <n v="58"/>
    <n v="10.4"/>
    <n v="8.5"/>
    <n v="2"/>
    <n v="2.2999999999999998"/>
    <x v="0"/>
    <x v="0"/>
    <n v="0"/>
    <n v="0"/>
    <n v="0"/>
    <x v="1"/>
    <x v="1"/>
    <x v="1"/>
  </r>
  <r>
    <x v="26"/>
    <x v="91"/>
    <x v="1"/>
    <x v="0"/>
    <x v="0"/>
    <n v="0"/>
    <n v="185.8"/>
    <n v="61"/>
    <n v="31.59"/>
    <n v="118.1"/>
    <n v="131"/>
    <n v="10.039999999999999"/>
    <n v="257.5"/>
    <n v="70"/>
    <n v="11.59"/>
    <n v="11.8"/>
    <n v="4"/>
    <n v="3.19"/>
    <x v="0"/>
    <x v="0"/>
    <n v="0"/>
    <n v="0"/>
    <n v="0"/>
    <x v="1"/>
    <x v="0"/>
    <x v="0"/>
  </r>
  <r>
    <x v="27"/>
    <x v="91"/>
    <x v="1"/>
    <x v="1"/>
    <x v="0"/>
    <n v="0"/>
    <n v="183.6"/>
    <n v="96"/>
    <n v="31.21"/>
    <n v="149.69999999999999"/>
    <n v="55"/>
    <n v="12.72"/>
    <n v="135.19999999999999"/>
    <n v="71"/>
    <n v="6.08"/>
    <n v="11.8"/>
    <n v="4"/>
    <n v="3.19"/>
    <x v="1"/>
    <x v="0"/>
    <n v="0"/>
    <n v="1"/>
    <n v="0"/>
    <x v="1"/>
    <x v="0"/>
    <x v="0"/>
  </r>
  <r>
    <x v="28"/>
    <x v="91"/>
    <x v="1"/>
    <x v="0"/>
    <x v="1"/>
    <n v="21"/>
    <n v="227.8"/>
    <n v="107"/>
    <n v="38.729999999999997"/>
    <n v="156.4"/>
    <n v="70"/>
    <n v="13.29"/>
    <n v="259.7"/>
    <n v="72"/>
    <n v="11.69"/>
    <n v="12.4"/>
    <n v="3"/>
    <n v="3.35"/>
    <x v="1"/>
    <x v="0"/>
    <n v="0"/>
    <n v="0"/>
    <n v="1"/>
    <x v="1"/>
    <x v="0"/>
    <x v="0"/>
  </r>
  <r>
    <x v="27"/>
    <x v="91"/>
    <x v="0"/>
    <x v="1"/>
    <x v="0"/>
    <n v="0"/>
    <n v="264.3"/>
    <n v="91"/>
    <n v="44.93"/>
    <n v="160.9"/>
    <n v="115"/>
    <n v="13.68"/>
    <n v="198.6"/>
    <n v="73"/>
    <n v="8.94"/>
    <n v="9.3000000000000007"/>
    <n v="5"/>
    <n v="2.5099999999999998"/>
    <x v="1"/>
    <x v="0"/>
    <n v="0"/>
    <n v="1"/>
    <n v="0"/>
    <x v="1"/>
    <x v="1"/>
    <x v="0"/>
  </r>
  <r>
    <x v="25"/>
    <x v="91"/>
    <x v="0"/>
    <x v="1"/>
    <x v="1"/>
    <n v="45"/>
    <n v="281.10000000000002"/>
    <n v="88"/>
    <n v="47.79"/>
    <n v="198"/>
    <n v="103"/>
    <n v="16.829999999999998"/>
    <n v="94.3"/>
    <n v="76"/>
    <n v="4.24"/>
    <n v="7.5"/>
    <n v="3"/>
    <n v="2.0299999999999998"/>
    <x v="1"/>
    <x v="0"/>
    <n v="0"/>
    <n v="1"/>
    <n v="1"/>
    <x v="1"/>
    <x v="1"/>
    <x v="0"/>
  </r>
  <r>
    <x v="17"/>
    <x v="91"/>
    <x v="0"/>
    <x v="0"/>
    <x v="0"/>
    <n v="0"/>
    <n v="197.2"/>
    <n v="113"/>
    <n v="33.520000000000003"/>
    <n v="242.3"/>
    <n v="116"/>
    <n v="20.6"/>
    <n v="192"/>
    <n v="76"/>
    <n v="8.64"/>
    <n v="11"/>
    <n v="5"/>
    <n v="2.97"/>
    <x v="3"/>
    <x v="0"/>
    <n v="0"/>
    <n v="0"/>
    <n v="0"/>
    <x v="1"/>
    <x v="0"/>
    <x v="1"/>
  </r>
  <r>
    <x v="46"/>
    <x v="91"/>
    <x v="1"/>
    <x v="0"/>
    <x v="0"/>
    <n v="0"/>
    <n v="192.1"/>
    <n v="87"/>
    <n v="32.659999999999997"/>
    <n v="193"/>
    <n v="122"/>
    <n v="16.41"/>
    <n v="133.4"/>
    <n v="79"/>
    <n v="6"/>
    <n v="10.7"/>
    <n v="2"/>
    <n v="2.89"/>
    <x v="0"/>
    <x v="0"/>
    <n v="0"/>
    <n v="0"/>
    <n v="0"/>
    <x v="1"/>
    <x v="0"/>
    <x v="0"/>
  </r>
  <r>
    <x v="36"/>
    <x v="91"/>
    <x v="1"/>
    <x v="1"/>
    <x v="0"/>
    <n v="0"/>
    <n v="62.6"/>
    <n v="111"/>
    <n v="10.64"/>
    <n v="180.6"/>
    <n v="126"/>
    <n v="15.35"/>
    <n v="221.7"/>
    <n v="80"/>
    <n v="9.98"/>
    <n v="10.4"/>
    <n v="2"/>
    <n v="2.81"/>
    <x v="0"/>
    <x v="1"/>
    <n v="1"/>
    <n v="1"/>
    <n v="0"/>
    <x v="1"/>
    <x v="0"/>
    <x v="0"/>
  </r>
  <r>
    <x v="39"/>
    <x v="91"/>
    <x v="1"/>
    <x v="0"/>
    <x v="0"/>
    <n v="0"/>
    <n v="91.7"/>
    <n v="90"/>
    <n v="15.59"/>
    <n v="193.7"/>
    <n v="123"/>
    <n v="16.46"/>
    <n v="175"/>
    <n v="86"/>
    <n v="7.88"/>
    <n v="9.1999999999999993"/>
    <n v="4"/>
    <n v="2.48"/>
    <x v="3"/>
    <x v="0"/>
    <n v="0"/>
    <n v="0"/>
    <n v="0"/>
    <x v="1"/>
    <x v="1"/>
    <x v="0"/>
  </r>
  <r>
    <x v="17"/>
    <x v="91"/>
    <x v="0"/>
    <x v="0"/>
    <x v="1"/>
    <n v="31"/>
    <n v="172.3"/>
    <n v="116"/>
    <n v="29.29"/>
    <n v="266.2"/>
    <n v="91"/>
    <n v="22.63"/>
    <n v="228.2"/>
    <n v="90"/>
    <n v="10.27"/>
    <n v="11.8"/>
    <n v="5"/>
    <n v="3.19"/>
    <x v="0"/>
    <x v="0"/>
    <n v="0"/>
    <n v="0"/>
    <n v="1"/>
    <x v="1"/>
    <x v="0"/>
    <x v="1"/>
  </r>
  <r>
    <x v="24"/>
    <x v="91"/>
    <x v="0"/>
    <x v="0"/>
    <x v="0"/>
    <n v="0"/>
    <n v="160.5"/>
    <n v="113"/>
    <n v="27.29"/>
    <n v="287.3"/>
    <n v="134"/>
    <n v="24.42"/>
    <n v="212.6"/>
    <n v="93"/>
    <n v="9.57"/>
    <n v="8.1999999999999993"/>
    <n v="3"/>
    <n v="2.21"/>
    <x v="2"/>
    <x v="0"/>
    <n v="0"/>
    <n v="0"/>
    <n v="0"/>
    <x v="1"/>
    <x v="1"/>
    <x v="1"/>
  </r>
  <r>
    <x v="40"/>
    <x v="91"/>
    <x v="0"/>
    <x v="0"/>
    <x v="0"/>
    <n v="0"/>
    <n v="145.9"/>
    <n v="90"/>
    <n v="24.8"/>
    <n v="148.1"/>
    <n v="105"/>
    <n v="12.59"/>
    <n v="241.3"/>
    <n v="93"/>
    <n v="10.86"/>
    <n v="8.4"/>
    <n v="1"/>
    <n v="2.27"/>
    <x v="3"/>
    <x v="0"/>
    <n v="0"/>
    <n v="0"/>
    <n v="0"/>
    <x v="1"/>
    <x v="1"/>
    <x v="0"/>
  </r>
  <r>
    <x v="10"/>
    <x v="91"/>
    <x v="0"/>
    <x v="0"/>
    <x v="1"/>
    <n v="47"/>
    <n v="141.6"/>
    <n v="95"/>
    <n v="24.07"/>
    <n v="207.9"/>
    <n v="130"/>
    <n v="17.670000000000002"/>
    <n v="203.6"/>
    <n v="95"/>
    <n v="9.16"/>
    <n v="10.199999999999999"/>
    <n v="11"/>
    <n v="2.75"/>
    <x v="1"/>
    <x v="0"/>
    <n v="0"/>
    <n v="0"/>
    <n v="1"/>
    <x v="1"/>
    <x v="1"/>
    <x v="1"/>
  </r>
  <r>
    <x v="22"/>
    <x v="91"/>
    <x v="2"/>
    <x v="1"/>
    <x v="0"/>
    <n v="0"/>
    <n v="252.3"/>
    <n v="120"/>
    <n v="42.89"/>
    <n v="207"/>
    <n v="112"/>
    <n v="17.600000000000001"/>
    <n v="284.60000000000002"/>
    <n v="95"/>
    <n v="12.81"/>
    <n v="12"/>
    <n v="5"/>
    <n v="3.24"/>
    <x v="2"/>
    <x v="1"/>
    <n v="1"/>
    <n v="1"/>
    <n v="0"/>
    <x v="1"/>
    <x v="0"/>
    <x v="1"/>
  </r>
  <r>
    <x v="0"/>
    <x v="91"/>
    <x v="2"/>
    <x v="0"/>
    <x v="1"/>
    <n v="27"/>
    <n v="233.6"/>
    <n v="126"/>
    <n v="39.71"/>
    <n v="152.9"/>
    <n v="94"/>
    <n v="13"/>
    <n v="262.10000000000002"/>
    <n v="95"/>
    <n v="11.79"/>
    <n v="12.8"/>
    <n v="4"/>
    <n v="3.46"/>
    <x v="0"/>
    <x v="0"/>
    <n v="0"/>
    <n v="0"/>
    <n v="1"/>
    <x v="1"/>
    <x v="0"/>
    <x v="0"/>
  </r>
  <r>
    <x v="10"/>
    <x v="91"/>
    <x v="2"/>
    <x v="0"/>
    <x v="1"/>
    <n v="16"/>
    <n v="184"/>
    <n v="99"/>
    <n v="31.28"/>
    <n v="76.400000000000006"/>
    <n v="134"/>
    <n v="6.49"/>
    <n v="185.1"/>
    <n v="96"/>
    <n v="8.33"/>
    <n v="12.7"/>
    <n v="3"/>
    <n v="3.43"/>
    <x v="3"/>
    <x v="0"/>
    <n v="0"/>
    <n v="0"/>
    <n v="1"/>
    <x v="1"/>
    <x v="0"/>
    <x v="0"/>
  </r>
  <r>
    <x v="5"/>
    <x v="91"/>
    <x v="0"/>
    <x v="0"/>
    <x v="0"/>
    <n v="0"/>
    <n v="114.6"/>
    <n v="94"/>
    <n v="19.48"/>
    <n v="209"/>
    <n v="78"/>
    <n v="17.77"/>
    <n v="209.7"/>
    <n v="97"/>
    <n v="9.44"/>
    <n v="8.3000000000000007"/>
    <n v="5"/>
    <n v="2.2400000000000002"/>
    <x v="3"/>
    <x v="0"/>
    <n v="0"/>
    <n v="0"/>
    <n v="0"/>
    <x v="1"/>
    <x v="1"/>
    <x v="1"/>
  </r>
  <r>
    <x v="38"/>
    <x v="91"/>
    <x v="0"/>
    <x v="1"/>
    <x v="0"/>
    <n v="0"/>
    <n v="130.69999999999999"/>
    <n v="113"/>
    <n v="22.22"/>
    <n v="260.60000000000002"/>
    <n v="122"/>
    <n v="22.15"/>
    <n v="244.2"/>
    <n v="98"/>
    <n v="10.99"/>
    <n v="9.4"/>
    <n v="2"/>
    <n v="2.54"/>
    <x v="3"/>
    <x v="1"/>
    <n v="1"/>
    <n v="1"/>
    <n v="0"/>
    <x v="1"/>
    <x v="1"/>
    <x v="1"/>
  </r>
  <r>
    <x v="36"/>
    <x v="91"/>
    <x v="2"/>
    <x v="0"/>
    <x v="0"/>
    <n v="0"/>
    <n v="325.39999999999998"/>
    <n v="73"/>
    <n v="55.32"/>
    <n v="127.8"/>
    <n v="100"/>
    <n v="10.86"/>
    <n v="209.9"/>
    <n v="98"/>
    <n v="9.4499999999999993"/>
    <n v="9.3000000000000007"/>
    <n v="10"/>
    <n v="2.5099999999999998"/>
    <x v="0"/>
    <x v="1"/>
    <n v="1"/>
    <n v="0"/>
    <n v="0"/>
    <x v="1"/>
    <x v="1"/>
    <x v="0"/>
  </r>
  <r>
    <x v="27"/>
    <x v="91"/>
    <x v="0"/>
    <x v="0"/>
    <x v="0"/>
    <n v="0"/>
    <n v="157.69999999999999"/>
    <n v="101"/>
    <n v="26.81"/>
    <n v="298.60000000000002"/>
    <n v="100"/>
    <n v="25.38"/>
    <n v="216.9"/>
    <n v="99"/>
    <n v="9.76"/>
    <n v="13.8"/>
    <n v="3"/>
    <n v="3.73"/>
    <x v="0"/>
    <x v="0"/>
    <n v="0"/>
    <n v="0"/>
    <n v="0"/>
    <x v="1"/>
    <x v="0"/>
    <x v="1"/>
  </r>
  <r>
    <x v="5"/>
    <x v="91"/>
    <x v="0"/>
    <x v="0"/>
    <x v="0"/>
    <n v="0"/>
    <n v="196.5"/>
    <n v="82"/>
    <n v="33.409999999999997"/>
    <n v="190"/>
    <n v="89"/>
    <n v="16.149999999999999"/>
    <n v="163.19999999999999"/>
    <n v="99"/>
    <n v="7.34"/>
    <n v="10.8"/>
    <n v="2"/>
    <n v="2.92"/>
    <x v="3"/>
    <x v="0"/>
    <n v="0"/>
    <n v="0"/>
    <n v="0"/>
    <x v="1"/>
    <x v="0"/>
    <x v="0"/>
  </r>
  <r>
    <x v="31"/>
    <x v="91"/>
    <x v="1"/>
    <x v="0"/>
    <x v="0"/>
    <n v="0"/>
    <n v="250.6"/>
    <n v="100"/>
    <n v="42.6"/>
    <n v="41.7"/>
    <n v="94"/>
    <n v="3.54"/>
    <n v="186.2"/>
    <n v="100"/>
    <n v="8.3800000000000008"/>
    <n v="9.6999999999999993"/>
    <n v="6"/>
    <n v="2.62"/>
    <x v="3"/>
    <x v="0"/>
    <n v="0"/>
    <n v="0"/>
    <n v="0"/>
    <x v="1"/>
    <x v="1"/>
    <x v="0"/>
  </r>
  <r>
    <x v="45"/>
    <x v="91"/>
    <x v="0"/>
    <x v="1"/>
    <x v="0"/>
    <n v="0"/>
    <n v="255.8"/>
    <n v="125"/>
    <n v="43.49"/>
    <n v="142.69999999999999"/>
    <n v="111"/>
    <n v="12.13"/>
    <n v="181.2"/>
    <n v="101"/>
    <n v="8.15"/>
    <n v="11.7"/>
    <n v="3"/>
    <n v="3.16"/>
    <x v="1"/>
    <x v="0"/>
    <n v="0"/>
    <n v="1"/>
    <n v="0"/>
    <x v="1"/>
    <x v="0"/>
    <x v="0"/>
  </r>
  <r>
    <x v="2"/>
    <x v="91"/>
    <x v="2"/>
    <x v="0"/>
    <x v="1"/>
    <n v="25"/>
    <n v="79.8"/>
    <n v="99"/>
    <n v="13.57"/>
    <n v="313.60000000000002"/>
    <n v="120"/>
    <n v="26.66"/>
    <n v="135.5"/>
    <n v="104"/>
    <n v="6.1"/>
    <n v="9.3000000000000007"/>
    <n v="8"/>
    <n v="2.5099999999999998"/>
    <x v="3"/>
    <x v="0"/>
    <n v="0"/>
    <n v="0"/>
    <n v="1"/>
    <x v="1"/>
    <x v="1"/>
    <x v="1"/>
  </r>
  <r>
    <x v="1"/>
    <x v="91"/>
    <x v="2"/>
    <x v="0"/>
    <x v="0"/>
    <n v="0"/>
    <n v="183.7"/>
    <n v="103"/>
    <n v="31.23"/>
    <n v="270.60000000000002"/>
    <n v="97"/>
    <n v="23"/>
    <n v="132.9"/>
    <n v="104"/>
    <n v="5.98"/>
    <n v="11.2"/>
    <n v="2"/>
    <n v="3.02"/>
    <x v="1"/>
    <x v="0"/>
    <n v="0"/>
    <n v="0"/>
    <n v="0"/>
    <x v="1"/>
    <x v="0"/>
    <x v="1"/>
  </r>
  <r>
    <x v="8"/>
    <x v="91"/>
    <x v="0"/>
    <x v="0"/>
    <x v="0"/>
    <n v="0"/>
    <n v="197"/>
    <n v="84"/>
    <n v="33.49"/>
    <n v="269.3"/>
    <n v="105"/>
    <n v="22.89"/>
    <n v="158.9"/>
    <n v="105"/>
    <n v="7.15"/>
    <n v="10.8"/>
    <n v="4"/>
    <n v="2.92"/>
    <x v="0"/>
    <x v="0"/>
    <n v="0"/>
    <n v="0"/>
    <n v="0"/>
    <x v="1"/>
    <x v="0"/>
    <x v="1"/>
  </r>
  <r>
    <x v="34"/>
    <x v="91"/>
    <x v="2"/>
    <x v="0"/>
    <x v="0"/>
    <n v="0"/>
    <n v="212.4"/>
    <n v="105"/>
    <n v="36.11"/>
    <n v="224.6"/>
    <n v="118"/>
    <n v="19.09"/>
    <n v="221.3"/>
    <n v="105"/>
    <n v="9.9600000000000009"/>
    <n v="9"/>
    <n v="4"/>
    <n v="2.4300000000000002"/>
    <x v="0"/>
    <x v="0"/>
    <n v="0"/>
    <n v="0"/>
    <n v="0"/>
    <x v="1"/>
    <x v="1"/>
    <x v="1"/>
  </r>
  <r>
    <x v="30"/>
    <x v="91"/>
    <x v="2"/>
    <x v="0"/>
    <x v="0"/>
    <n v="0"/>
    <n v="176.3"/>
    <n v="85"/>
    <n v="29.97"/>
    <n v="93.4"/>
    <n v="125"/>
    <n v="7.94"/>
    <n v="207.2"/>
    <n v="107"/>
    <n v="9.32"/>
    <n v="9.6"/>
    <n v="1"/>
    <n v="2.59"/>
    <x v="3"/>
    <x v="0"/>
    <n v="0"/>
    <n v="0"/>
    <n v="0"/>
    <x v="1"/>
    <x v="1"/>
    <x v="0"/>
  </r>
  <r>
    <x v="26"/>
    <x v="91"/>
    <x v="1"/>
    <x v="0"/>
    <x v="1"/>
    <n v="38"/>
    <n v="242.2"/>
    <n v="96"/>
    <n v="41.17"/>
    <n v="159.69999999999999"/>
    <n v="144"/>
    <n v="13.57"/>
    <n v="210"/>
    <n v="108"/>
    <n v="9.4499999999999993"/>
    <n v="8.9"/>
    <n v="1"/>
    <n v="2.4"/>
    <x v="0"/>
    <x v="0"/>
    <n v="0"/>
    <n v="0"/>
    <n v="1"/>
    <x v="1"/>
    <x v="1"/>
    <x v="0"/>
  </r>
  <r>
    <x v="17"/>
    <x v="91"/>
    <x v="0"/>
    <x v="0"/>
    <x v="1"/>
    <n v="23"/>
    <n v="167.4"/>
    <n v="83"/>
    <n v="28.46"/>
    <n v="258.60000000000002"/>
    <n v="129"/>
    <n v="21.98"/>
    <n v="116.4"/>
    <n v="110"/>
    <n v="5.24"/>
    <n v="11.2"/>
    <n v="3"/>
    <n v="3.02"/>
    <x v="4"/>
    <x v="0"/>
    <n v="0"/>
    <n v="0"/>
    <n v="1"/>
    <x v="1"/>
    <x v="0"/>
    <x v="1"/>
  </r>
  <r>
    <x v="47"/>
    <x v="91"/>
    <x v="0"/>
    <x v="0"/>
    <x v="0"/>
    <n v="0"/>
    <n v="181.4"/>
    <n v="98"/>
    <n v="30.84"/>
    <n v="164.5"/>
    <n v="98"/>
    <n v="13.98"/>
    <n v="171"/>
    <n v="110"/>
    <n v="7.69"/>
    <n v="10.9"/>
    <n v="4"/>
    <n v="2.94"/>
    <x v="3"/>
    <x v="0"/>
    <n v="0"/>
    <n v="0"/>
    <n v="0"/>
    <x v="1"/>
    <x v="0"/>
    <x v="0"/>
  </r>
  <r>
    <x v="21"/>
    <x v="91"/>
    <x v="1"/>
    <x v="0"/>
    <x v="0"/>
    <n v="0"/>
    <n v="265.60000000000002"/>
    <n v="82"/>
    <n v="45.15"/>
    <n v="180.7"/>
    <n v="75"/>
    <n v="15.36"/>
    <n v="211.1"/>
    <n v="113"/>
    <n v="9.5"/>
    <n v="8.6"/>
    <n v="2"/>
    <n v="2.3199999999999998"/>
    <x v="0"/>
    <x v="0"/>
    <n v="0"/>
    <n v="0"/>
    <n v="0"/>
    <x v="1"/>
    <x v="1"/>
    <x v="0"/>
  </r>
  <r>
    <x v="17"/>
    <x v="91"/>
    <x v="0"/>
    <x v="0"/>
    <x v="1"/>
    <n v="29"/>
    <n v="201.3"/>
    <n v="130"/>
    <n v="34.22"/>
    <n v="203.7"/>
    <n v="115"/>
    <n v="17.309999999999999"/>
    <n v="129.9"/>
    <n v="113"/>
    <n v="5.85"/>
    <n v="6.4"/>
    <n v="6"/>
    <n v="1.73"/>
    <x v="0"/>
    <x v="1"/>
    <n v="1"/>
    <n v="0"/>
    <n v="1"/>
    <x v="1"/>
    <x v="1"/>
    <x v="1"/>
  </r>
  <r>
    <x v="9"/>
    <x v="91"/>
    <x v="2"/>
    <x v="0"/>
    <x v="0"/>
    <n v="0"/>
    <n v="222.4"/>
    <n v="105"/>
    <n v="37.81"/>
    <n v="164"/>
    <n v="129"/>
    <n v="13.94"/>
    <n v="233.3"/>
    <n v="113"/>
    <n v="10.5"/>
    <n v="9.9"/>
    <n v="8"/>
    <n v="2.67"/>
    <x v="0"/>
    <x v="0"/>
    <n v="0"/>
    <n v="0"/>
    <n v="0"/>
    <x v="1"/>
    <x v="1"/>
    <x v="0"/>
  </r>
  <r>
    <x v="45"/>
    <x v="91"/>
    <x v="1"/>
    <x v="0"/>
    <x v="1"/>
    <n v="28"/>
    <n v="151.1"/>
    <n v="90"/>
    <n v="25.69"/>
    <n v="194.8"/>
    <n v="79"/>
    <n v="16.559999999999999"/>
    <n v="239.2"/>
    <n v="114"/>
    <n v="10.76"/>
    <n v="10"/>
    <n v="3"/>
    <n v="2.7"/>
    <x v="0"/>
    <x v="0"/>
    <n v="0"/>
    <n v="0"/>
    <n v="1"/>
    <x v="1"/>
    <x v="1"/>
    <x v="0"/>
  </r>
  <r>
    <x v="37"/>
    <x v="91"/>
    <x v="1"/>
    <x v="0"/>
    <x v="0"/>
    <n v="0"/>
    <n v="249.4"/>
    <n v="118"/>
    <n v="42.4"/>
    <n v="211.5"/>
    <n v="95"/>
    <n v="17.98"/>
    <n v="169"/>
    <n v="116"/>
    <n v="7.61"/>
    <n v="9.1"/>
    <n v="3"/>
    <n v="2.46"/>
    <x v="1"/>
    <x v="0"/>
    <n v="0"/>
    <n v="0"/>
    <n v="0"/>
    <x v="1"/>
    <x v="1"/>
    <x v="1"/>
  </r>
  <r>
    <x v="17"/>
    <x v="91"/>
    <x v="0"/>
    <x v="1"/>
    <x v="0"/>
    <n v="0"/>
    <n v="173.1"/>
    <n v="140"/>
    <n v="29.43"/>
    <n v="240.3"/>
    <n v="105"/>
    <n v="20.43"/>
    <n v="233.2"/>
    <n v="117"/>
    <n v="10.49"/>
    <n v="9"/>
    <n v="5"/>
    <n v="2.4300000000000002"/>
    <x v="0"/>
    <x v="0"/>
    <n v="0"/>
    <n v="1"/>
    <n v="0"/>
    <x v="1"/>
    <x v="1"/>
    <x v="1"/>
  </r>
  <r>
    <x v="16"/>
    <x v="91"/>
    <x v="0"/>
    <x v="0"/>
    <x v="0"/>
    <n v="0"/>
    <n v="154"/>
    <n v="122"/>
    <n v="26.18"/>
    <n v="329.8"/>
    <n v="88"/>
    <n v="28.03"/>
    <n v="288"/>
    <n v="117"/>
    <n v="12.96"/>
    <n v="5.6"/>
    <n v="2"/>
    <n v="1.51"/>
    <x v="2"/>
    <x v="1"/>
    <n v="1"/>
    <n v="0"/>
    <n v="0"/>
    <x v="1"/>
    <x v="1"/>
    <x v="1"/>
  </r>
  <r>
    <x v="33"/>
    <x v="91"/>
    <x v="2"/>
    <x v="0"/>
    <x v="1"/>
    <n v="29"/>
    <n v="155.4"/>
    <n v="110"/>
    <n v="26.42"/>
    <n v="188.5"/>
    <n v="104"/>
    <n v="16.02"/>
    <n v="254.9"/>
    <n v="118"/>
    <n v="11.47"/>
    <n v="8"/>
    <n v="4"/>
    <n v="2.16"/>
    <x v="2"/>
    <x v="0"/>
    <n v="0"/>
    <n v="0"/>
    <n v="1"/>
    <x v="1"/>
    <x v="1"/>
    <x v="0"/>
  </r>
  <r>
    <x v="6"/>
    <x v="91"/>
    <x v="2"/>
    <x v="0"/>
    <x v="1"/>
    <n v="25"/>
    <n v="134"/>
    <n v="112"/>
    <n v="22.78"/>
    <n v="206"/>
    <n v="111"/>
    <n v="17.510000000000002"/>
    <n v="180.6"/>
    <n v="118"/>
    <n v="8.1300000000000008"/>
    <n v="9.6999999999999993"/>
    <n v="4"/>
    <n v="2.62"/>
    <x v="1"/>
    <x v="0"/>
    <n v="0"/>
    <n v="0"/>
    <n v="1"/>
    <x v="1"/>
    <x v="1"/>
    <x v="1"/>
  </r>
  <r>
    <x v="6"/>
    <x v="91"/>
    <x v="0"/>
    <x v="0"/>
    <x v="0"/>
    <n v="0"/>
    <n v="138.1"/>
    <n v="131"/>
    <n v="23.48"/>
    <n v="175.7"/>
    <n v="128"/>
    <n v="14.93"/>
    <n v="192.7"/>
    <n v="119"/>
    <n v="8.67"/>
    <n v="10"/>
    <n v="3"/>
    <n v="2.7"/>
    <x v="2"/>
    <x v="0"/>
    <n v="0"/>
    <n v="0"/>
    <n v="0"/>
    <x v="1"/>
    <x v="1"/>
    <x v="0"/>
  </r>
  <r>
    <x v="24"/>
    <x v="91"/>
    <x v="0"/>
    <x v="0"/>
    <x v="0"/>
    <n v="0"/>
    <n v="184.7"/>
    <n v="60"/>
    <n v="31.4"/>
    <n v="262"/>
    <n v="73"/>
    <n v="22.27"/>
    <n v="239.5"/>
    <n v="120"/>
    <n v="10.78"/>
    <n v="12.3"/>
    <n v="6"/>
    <n v="3.32"/>
    <x v="3"/>
    <x v="1"/>
    <n v="1"/>
    <n v="0"/>
    <n v="0"/>
    <x v="1"/>
    <x v="0"/>
    <x v="1"/>
  </r>
  <r>
    <x v="11"/>
    <x v="91"/>
    <x v="0"/>
    <x v="0"/>
    <x v="1"/>
    <n v="44"/>
    <n v="152"/>
    <n v="95"/>
    <n v="25.84"/>
    <n v="274.89999999999998"/>
    <n v="73"/>
    <n v="23.37"/>
    <n v="162.4"/>
    <n v="121"/>
    <n v="7.31"/>
    <n v="10"/>
    <n v="1"/>
    <n v="2.7"/>
    <x v="3"/>
    <x v="0"/>
    <n v="0"/>
    <n v="0"/>
    <n v="1"/>
    <x v="1"/>
    <x v="1"/>
    <x v="1"/>
  </r>
  <r>
    <x v="39"/>
    <x v="91"/>
    <x v="2"/>
    <x v="0"/>
    <x v="0"/>
    <n v="0"/>
    <n v="240.2"/>
    <n v="86"/>
    <n v="40.83"/>
    <n v="107.6"/>
    <n v="79"/>
    <n v="9.15"/>
    <n v="156.6"/>
    <n v="121"/>
    <n v="7.05"/>
    <n v="7.5"/>
    <n v="4"/>
    <n v="2.0299999999999998"/>
    <x v="0"/>
    <x v="0"/>
    <n v="0"/>
    <n v="0"/>
    <n v="0"/>
    <x v="1"/>
    <x v="1"/>
    <x v="0"/>
  </r>
  <r>
    <x v="2"/>
    <x v="92"/>
    <x v="2"/>
    <x v="1"/>
    <x v="0"/>
    <n v="0"/>
    <n v="168.4"/>
    <n v="114"/>
    <n v="28.63"/>
    <n v="276"/>
    <n v="127"/>
    <n v="23.46"/>
    <n v="196.2"/>
    <n v="48"/>
    <n v="8.83"/>
    <n v="11.4"/>
    <n v="3"/>
    <n v="3.08"/>
    <x v="0"/>
    <x v="0"/>
    <n v="0"/>
    <n v="1"/>
    <n v="0"/>
    <x v="1"/>
    <x v="0"/>
    <x v="1"/>
  </r>
  <r>
    <x v="36"/>
    <x v="92"/>
    <x v="0"/>
    <x v="0"/>
    <x v="0"/>
    <n v="0"/>
    <n v="266"/>
    <n v="120"/>
    <n v="45.22"/>
    <n v="130.1"/>
    <n v="84"/>
    <n v="11.06"/>
    <n v="165.8"/>
    <n v="63"/>
    <n v="7.46"/>
    <n v="13.1"/>
    <n v="6"/>
    <n v="3.54"/>
    <x v="2"/>
    <x v="0"/>
    <n v="0"/>
    <n v="0"/>
    <n v="0"/>
    <x v="1"/>
    <x v="0"/>
    <x v="0"/>
  </r>
  <r>
    <x v="28"/>
    <x v="92"/>
    <x v="0"/>
    <x v="0"/>
    <x v="0"/>
    <n v="0"/>
    <n v="173"/>
    <n v="131"/>
    <n v="29.41"/>
    <n v="190.4"/>
    <n v="108"/>
    <n v="16.18"/>
    <n v="290"/>
    <n v="66"/>
    <n v="13.05"/>
    <n v="10.4"/>
    <n v="2"/>
    <n v="2.81"/>
    <x v="1"/>
    <x v="0"/>
    <n v="0"/>
    <n v="0"/>
    <n v="0"/>
    <x v="1"/>
    <x v="0"/>
    <x v="0"/>
  </r>
  <r>
    <x v="17"/>
    <x v="92"/>
    <x v="0"/>
    <x v="0"/>
    <x v="0"/>
    <n v="0"/>
    <n v="216.2"/>
    <n v="100"/>
    <n v="36.75"/>
    <n v="182.8"/>
    <n v="136"/>
    <n v="15.54"/>
    <n v="237.9"/>
    <n v="66"/>
    <n v="10.71"/>
    <n v="7.8"/>
    <n v="3"/>
    <n v="2.11"/>
    <x v="3"/>
    <x v="0"/>
    <n v="0"/>
    <n v="0"/>
    <n v="0"/>
    <x v="1"/>
    <x v="1"/>
    <x v="0"/>
  </r>
  <r>
    <x v="2"/>
    <x v="92"/>
    <x v="2"/>
    <x v="0"/>
    <x v="1"/>
    <n v="23"/>
    <n v="196"/>
    <n v="91"/>
    <n v="33.32"/>
    <n v="156.30000000000001"/>
    <n v="107"/>
    <n v="13.29"/>
    <n v="200.5"/>
    <n v="68"/>
    <n v="9.02"/>
    <n v="15.3"/>
    <n v="2"/>
    <n v="4.13"/>
    <x v="0"/>
    <x v="0"/>
    <n v="0"/>
    <n v="0"/>
    <n v="1"/>
    <x v="1"/>
    <x v="0"/>
    <x v="0"/>
  </r>
  <r>
    <x v="10"/>
    <x v="92"/>
    <x v="0"/>
    <x v="0"/>
    <x v="0"/>
    <n v="0"/>
    <n v="141.69999999999999"/>
    <n v="95"/>
    <n v="24.09"/>
    <n v="221"/>
    <n v="100"/>
    <n v="18.79"/>
    <n v="227.1"/>
    <n v="71"/>
    <n v="10.220000000000001"/>
    <n v="10.199999999999999"/>
    <n v="3"/>
    <n v="2.75"/>
    <x v="1"/>
    <x v="0"/>
    <n v="0"/>
    <n v="0"/>
    <n v="0"/>
    <x v="1"/>
    <x v="1"/>
    <x v="1"/>
  </r>
  <r>
    <x v="15"/>
    <x v="92"/>
    <x v="1"/>
    <x v="1"/>
    <x v="0"/>
    <n v="0"/>
    <n v="312"/>
    <n v="109"/>
    <n v="53.04"/>
    <n v="129.4"/>
    <n v="100"/>
    <n v="11"/>
    <n v="217.6"/>
    <n v="74"/>
    <n v="9.7899999999999991"/>
    <n v="10.5"/>
    <n v="2"/>
    <n v="2.84"/>
    <x v="1"/>
    <x v="1"/>
    <n v="1"/>
    <n v="1"/>
    <n v="0"/>
    <x v="1"/>
    <x v="0"/>
    <x v="0"/>
  </r>
  <r>
    <x v="33"/>
    <x v="92"/>
    <x v="0"/>
    <x v="0"/>
    <x v="0"/>
    <n v="0"/>
    <n v="146.30000000000001"/>
    <n v="85"/>
    <n v="24.87"/>
    <n v="216.6"/>
    <n v="95"/>
    <n v="18.41"/>
    <n v="233"/>
    <n v="82"/>
    <n v="10.49"/>
    <n v="11.5"/>
    <n v="3"/>
    <n v="3.11"/>
    <x v="1"/>
    <x v="0"/>
    <n v="0"/>
    <n v="0"/>
    <n v="0"/>
    <x v="1"/>
    <x v="0"/>
    <x v="1"/>
  </r>
  <r>
    <x v="50"/>
    <x v="92"/>
    <x v="2"/>
    <x v="0"/>
    <x v="1"/>
    <n v="32"/>
    <n v="218.7"/>
    <n v="117"/>
    <n v="37.18"/>
    <n v="115"/>
    <n v="61"/>
    <n v="9.7799999999999994"/>
    <n v="192.7"/>
    <n v="85"/>
    <n v="8.67"/>
    <n v="9.4"/>
    <n v="5"/>
    <n v="2.54"/>
    <x v="3"/>
    <x v="0"/>
    <n v="0"/>
    <n v="0"/>
    <n v="1"/>
    <x v="1"/>
    <x v="1"/>
    <x v="0"/>
  </r>
  <r>
    <x v="4"/>
    <x v="92"/>
    <x v="2"/>
    <x v="0"/>
    <x v="1"/>
    <n v="21"/>
    <n v="117.9"/>
    <n v="131"/>
    <n v="20.04"/>
    <n v="164.5"/>
    <n v="115"/>
    <n v="13.98"/>
    <n v="217"/>
    <n v="86"/>
    <n v="9.76"/>
    <n v="9.8000000000000007"/>
    <n v="3"/>
    <n v="2.65"/>
    <x v="0"/>
    <x v="0"/>
    <n v="0"/>
    <n v="0"/>
    <n v="1"/>
    <x v="1"/>
    <x v="1"/>
    <x v="0"/>
  </r>
  <r>
    <x v="28"/>
    <x v="92"/>
    <x v="0"/>
    <x v="0"/>
    <x v="1"/>
    <n v="31"/>
    <n v="237.2"/>
    <n v="85"/>
    <n v="40.32"/>
    <n v="213.1"/>
    <n v="100"/>
    <n v="18.11"/>
    <n v="192.7"/>
    <n v="87"/>
    <n v="8.67"/>
    <n v="10.7"/>
    <n v="4"/>
    <n v="2.89"/>
    <x v="0"/>
    <x v="0"/>
    <n v="0"/>
    <n v="0"/>
    <n v="1"/>
    <x v="1"/>
    <x v="0"/>
    <x v="1"/>
  </r>
  <r>
    <x v="11"/>
    <x v="92"/>
    <x v="1"/>
    <x v="0"/>
    <x v="0"/>
    <n v="0"/>
    <n v="114.3"/>
    <n v="100"/>
    <n v="19.43"/>
    <n v="221.1"/>
    <n v="103"/>
    <n v="18.79"/>
    <n v="126.3"/>
    <n v="88"/>
    <n v="5.68"/>
    <n v="10.9"/>
    <n v="9"/>
    <n v="2.94"/>
    <x v="1"/>
    <x v="0"/>
    <n v="0"/>
    <n v="0"/>
    <n v="0"/>
    <x v="1"/>
    <x v="0"/>
    <x v="1"/>
  </r>
  <r>
    <x v="20"/>
    <x v="92"/>
    <x v="1"/>
    <x v="0"/>
    <x v="0"/>
    <n v="0"/>
    <n v="179.3"/>
    <n v="93"/>
    <n v="30.48"/>
    <n v="188.8"/>
    <n v="65"/>
    <n v="16.05"/>
    <n v="253.2"/>
    <n v="88"/>
    <n v="11.39"/>
    <n v="12.1"/>
    <n v="5"/>
    <n v="3.27"/>
    <x v="0"/>
    <x v="0"/>
    <n v="0"/>
    <n v="0"/>
    <n v="0"/>
    <x v="1"/>
    <x v="0"/>
    <x v="0"/>
  </r>
  <r>
    <x v="26"/>
    <x v="92"/>
    <x v="1"/>
    <x v="0"/>
    <x v="0"/>
    <n v="0"/>
    <n v="267.89999999999998"/>
    <n v="114"/>
    <n v="45.54"/>
    <n v="223"/>
    <n v="74"/>
    <n v="18.96"/>
    <n v="262.7"/>
    <n v="90"/>
    <n v="11.82"/>
    <n v="11.3"/>
    <n v="3"/>
    <n v="3.05"/>
    <x v="2"/>
    <x v="1"/>
    <n v="1"/>
    <n v="0"/>
    <n v="0"/>
    <x v="1"/>
    <x v="0"/>
    <x v="1"/>
  </r>
  <r>
    <x v="35"/>
    <x v="92"/>
    <x v="1"/>
    <x v="0"/>
    <x v="1"/>
    <n v="21"/>
    <n v="134.19999999999999"/>
    <n v="105"/>
    <n v="22.81"/>
    <n v="162.5"/>
    <n v="128"/>
    <n v="13.81"/>
    <n v="186.6"/>
    <n v="90"/>
    <n v="8.4"/>
    <n v="11.8"/>
    <n v="2"/>
    <n v="3.19"/>
    <x v="4"/>
    <x v="1"/>
    <n v="1"/>
    <n v="0"/>
    <n v="1"/>
    <x v="1"/>
    <x v="0"/>
    <x v="0"/>
  </r>
  <r>
    <x v="50"/>
    <x v="92"/>
    <x v="0"/>
    <x v="0"/>
    <x v="1"/>
    <n v="37"/>
    <n v="230.4"/>
    <n v="95"/>
    <n v="39.17"/>
    <n v="155.5"/>
    <n v="89"/>
    <n v="13.22"/>
    <n v="179"/>
    <n v="90"/>
    <n v="8.06"/>
    <n v="10.4"/>
    <n v="9"/>
    <n v="2.81"/>
    <x v="2"/>
    <x v="0"/>
    <n v="0"/>
    <n v="0"/>
    <n v="1"/>
    <x v="1"/>
    <x v="0"/>
    <x v="0"/>
  </r>
  <r>
    <x v="44"/>
    <x v="92"/>
    <x v="1"/>
    <x v="0"/>
    <x v="0"/>
    <n v="0"/>
    <n v="164.5"/>
    <n v="95"/>
    <n v="27.97"/>
    <n v="230.9"/>
    <n v="87"/>
    <n v="19.63"/>
    <n v="149.9"/>
    <n v="91"/>
    <n v="6.75"/>
    <n v="9.9"/>
    <n v="3"/>
    <n v="2.67"/>
    <x v="4"/>
    <x v="0"/>
    <n v="0"/>
    <n v="0"/>
    <n v="0"/>
    <x v="1"/>
    <x v="1"/>
    <x v="1"/>
  </r>
  <r>
    <x v="1"/>
    <x v="92"/>
    <x v="0"/>
    <x v="0"/>
    <x v="0"/>
    <n v="0"/>
    <n v="190.2"/>
    <n v="68"/>
    <n v="32.33"/>
    <n v="262.2"/>
    <n v="64"/>
    <n v="22.29"/>
    <n v="130"/>
    <n v="92"/>
    <n v="5.85"/>
    <n v="8.8000000000000007"/>
    <n v="4"/>
    <n v="2.38"/>
    <x v="1"/>
    <x v="0"/>
    <n v="0"/>
    <n v="0"/>
    <n v="0"/>
    <x v="1"/>
    <x v="1"/>
    <x v="1"/>
  </r>
  <r>
    <x v="0"/>
    <x v="92"/>
    <x v="0"/>
    <x v="1"/>
    <x v="1"/>
    <n v="36"/>
    <n v="169.7"/>
    <n v="109"/>
    <n v="28.85"/>
    <n v="318.60000000000002"/>
    <n v="88"/>
    <n v="27.08"/>
    <n v="246.5"/>
    <n v="95"/>
    <n v="11.09"/>
    <n v="9.8000000000000007"/>
    <n v="3"/>
    <n v="2.65"/>
    <x v="1"/>
    <x v="0"/>
    <n v="0"/>
    <n v="1"/>
    <n v="1"/>
    <x v="1"/>
    <x v="1"/>
    <x v="1"/>
  </r>
  <r>
    <x v="41"/>
    <x v="92"/>
    <x v="0"/>
    <x v="0"/>
    <x v="0"/>
    <n v="0"/>
    <n v="176.1"/>
    <n v="103"/>
    <n v="29.94"/>
    <n v="199.7"/>
    <n v="130"/>
    <n v="16.97"/>
    <n v="263.89999999999998"/>
    <n v="96"/>
    <n v="11.88"/>
    <n v="8.5"/>
    <n v="6"/>
    <n v="2.2999999999999998"/>
    <x v="3"/>
    <x v="0"/>
    <n v="0"/>
    <n v="0"/>
    <n v="0"/>
    <x v="1"/>
    <x v="1"/>
    <x v="0"/>
  </r>
  <r>
    <x v="46"/>
    <x v="92"/>
    <x v="2"/>
    <x v="0"/>
    <x v="0"/>
    <n v="0"/>
    <n v="217.2"/>
    <n v="92"/>
    <n v="36.92"/>
    <n v="204.5"/>
    <n v="83"/>
    <n v="17.38"/>
    <n v="157.9"/>
    <n v="101"/>
    <n v="7.11"/>
    <n v="11.4"/>
    <n v="10"/>
    <n v="3.08"/>
    <x v="0"/>
    <x v="0"/>
    <n v="0"/>
    <n v="0"/>
    <n v="0"/>
    <x v="1"/>
    <x v="0"/>
    <x v="1"/>
  </r>
  <r>
    <x v="15"/>
    <x v="92"/>
    <x v="2"/>
    <x v="1"/>
    <x v="0"/>
    <n v="0"/>
    <n v="131.4"/>
    <n v="78"/>
    <n v="22.34"/>
    <n v="219.7"/>
    <n v="106"/>
    <n v="18.670000000000002"/>
    <n v="155.69999999999999"/>
    <n v="103"/>
    <n v="7.01"/>
    <n v="11.1"/>
    <n v="2"/>
    <n v="3"/>
    <x v="0"/>
    <x v="1"/>
    <n v="1"/>
    <n v="1"/>
    <n v="0"/>
    <x v="1"/>
    <x v="0"/>
    <x v="1"/>
  </r>
  <r>
    <x v="31"/>
    <x v="92"/>
    <x v="0"/>
    <x v="0"/>
    <x v="0"/>
    <n v="0"/>
    <n v="271.10000000000002"/>
    <n v="101"/>
    <n v="46.09"/>
    <n v="237.4"/>
    <n v="133"/>
    <n v="20.18"/>
    <n v="145.4"/>
    <n v="103"/>
    <n v="6.54"/>
    <n v="8.4"/>
    <n v="6"/>
    <n v="2.27"/>
    <x v="0"/>
    <x v="1"/>
    <n v="1"/>
    <n v="0"/>
    <n v="0"/>
    <x v="1"/>
    <x v="1"/>
    <x v="1"/>
  </r>
  <r>
    <x v="12"/>
    <x v="92"/>
    <x v="0"/>
    <x v="0"/>
    <x v="0"/>
    <n v="0"/>
    <n v="164.9"/>
    <n v="68"/>
    <n v="28.03"/>
    <n v="210.4"/>
    <n v="86"/>
    <n v="17.88"/>
    <n v="229.4"/>
    <n v="104"/>
    <n v="10.32"/>
    <n v="7.8"/>
    <n v="4"/>
    <n v="2.11"/>
    <x v="3"/>
    <x v="0"/>
    <n v="0"/>
    <n v="0"/>
    <n v="0"/>
    <x v="1"/>
    <x v="1"/>
    <x v="1"/>
  </r>
  <r>
    <x v="2"/>
    <x v="92"/>
    <x v="1"/>
    <x v="0"/>
    <x v="0"/>
    <n v="0"/>
    <n v="172.3"/>
    <n v="135"/>
    <n v="29.29"/>
    <n v="318.7"/>
    <n v="95"/>
    <n v="27.09"/>
    <n v="131.5"/>
    <n v="104"/>
    <n v="5.92"/>
    <n v="11.5"/>
    <n v="4"/>
    <n v="3.11"/>
    <x v="2"/>
    <x v="0"/>
    <n v="0"/>
    <n v="0"/>
    <n v="0"/>
    <x v="1"/>
    <x v="0"/>
    <x v="1"/>
  </r>
  <r>
    <x v="7"/>
    <x v="92"/>
    <x v="1"/>
    <x v="0"/>
    <x v="1"/>
    <n v="42"/>
    <n v="166.9"/>
    <n v="101"/>
    <n v="28.37"/>
    <n v="273.2"/>
    <n v="84"/>
    <n v="23.22"/>
    <n v="171"/>
    <n v="106"/>
    <n v="7.69"/>
    <n v="11.5"/>
    <n v="1"/>
    <n v="3.11"/>
    <x v="0"/>
    <x v="0"/>
    <n v="0"/>
    <n v="0"/>
    <n v="1"/>
    <x v="1"/>
    <x v="0"/>
    <x v="1"/>
  </r>
  <r>
    <x v="50"/>
    <x v="92"/>
    <x v="1"/>
    <x v="0"/>
    <x v="0"/>
    <n v="0"/>
    <n v="149.6"/>
    <n v="120"/>
    <n v="25.43"/>
    <n v="200.7"/>
    <n v="85"/>
    <n v="17.059999999999999"/>
    <n v="181.2"/>
    <n v="107"/>
    <n v="8.15"/>
    <n v="14.3"/>
    <n v="9"/>
    <n v="3.86"/>
    <x v="1"/>
    <x v="0"/>
    <n v="0"/>
    <n v="0"/>
    <n v="0"/>
    <x v="1"/>
    <x v="0"/>
    <x v="1"/>
  </r>
  <r>
    <x v="44"/>
    <x v="92"/>
    <x v="1"/>
    <x v="0"/>
    <x v="1"/>
    <n v="22"/>
    <n v="306.2"/>
    <n v="123"/>
    <n v="52.05"/>
    <n v="189.7"/>
    <n v="83"/>
    <n v="16.12"/>
    <n v="240.3"/>
    <n v="107"/>
    <n v="10.81"/>
    <n v="11.7"/>
    <n v="2"/>
    <n v="3.16"/>
    <x v="1"/>
    <x v="0"/>
    <n v="0"/>
    <n v="0"/>
    <n v="1"/>
    <x v="1"/>
    <x v="0"/>
    <x v="0"/>
  </r>
  <r>
    <x v="24"/>
    <x v="92"/>
    <x v="0"/>
    <x v="0"/>
    <x v="0"/>
    <n v="0"/>
    <n v="120.6"/>
    <n v="104"/>
    <n v="20.5"/>
    <n v="205.5"/>
    <n v="95"/>
    <n v="17.47"/>
    <n v="182.5"/>
    <n v="107"/>
    <n v="8.2100000000000009"/>
    <n v="9.6"/>
    <n v="6"/>
    <n v="2.59"/>
    <x v="3"/>
    <x v="0"/>
    <n v="0"/>
    <n v="0"/>
    <n v="0"/>
    <x v="1"/>
    <x v="1"/>
    <x v="1"/>
  </r>
  <r>
    <x v="34"/>
    <x v="92"/>
    <x v="0"/>
    <x v="0"/>
    <x v="0"/>
    <n v="0"/>
    <n v="172"/>
    <n v="80"/>
    <n v="29.24"/>
    <n v="219.1"/>
    <n v="76"/>
    <n v="18.62"/>
    <n v="169.8"/>
    <n v="108"/>
    <n v="7.64"/>
    <n v="10.3"/>
    <n v="3"/>
    <n v="2.78"/>
    <x v="1"/>
    <x v="0"/>
    <n v="0"/>
    <n v="0"/>
    <n v="0"/>
    <x v="1"/>
    <x v="0"/>
    <x v="1"/>
  </r>
  <r>
    <x v="27"/>
    <x v="92"/>
    <x v="0"/>
    <x v="0"/>
    <x v="0"/>
    <n v="0"/>
    <n v="199.7"/>
    <n v="109"/>
    <n v="33.950000000000003"/>
    <n v="114.2"/>
    <n v="68"/>
    <n v="9.7100000000000009"/>
    <n v="241"/>
    <n v="109"/>
    <n v="10.85"/>
    <n v="7.1"/>
    <n v="2"/>
    <n v="1.92"/>
    <x v="1"/>
    <x v="0"/>
    <n v="0"/>
    <n v="0"/>
    <n v="0"/>
    <x v="1"/>
    <x v="1"/>
    <x v="0"/>
  </r>
  <r>
    <x v="43"/>
    <x v="92"/>
    <x v="0"/>
    <x v="1"/>
    <x v="0"/>
    <n v="0"/>
    <n v="216.9"/>
    <n v="61"/>
    <n v="36.869999999999997"/>
    <n v="207.4"/>
    <n v="120"/>
    <n v="17.63"/>
    <n v="221.7"/>
    <n v="110"/>
    <n v="9.98"/>
    <n v="17.5"/>
    <n v="5"/>
    <n v="4.7300000000000004"/>
    <x v="0"/>
    <x v="1"/>
    <n v="1"/>
    <n v="1"/>
    <n v="0"/>
    <x v="1"/>
    <x v="0"/>
    <x v="1"/>
  </r>
  <r>
    <x v="27"/>
    <x v="92"/>
    <x v="0"/>
    <x v="0"/>
    <x v="0"/>
    <n v="0"/>
    <n v="152.1"/>
    <n v="141"/>
    <n v="25.86"/>
    <n v="215.5"/>
    <n v="107"/>
    <n v="18.32"/>
    <n v="262.39999999999998"/>
    <n v="111"/>
    <n v="11.81"/>
    <n v="12"/>
    <n v="7"/>
    <n v="3.24"/>
    <x v="0"/>
    <x v="0"/>
    <n v="0"/>
    <n v="0"/>
    <n v="0"/>
    <x v="1"/>
    <x v="0"/>
    <x v="1"/>
  </r>
  <r>
    <x v="12"/>
    <x v="92"/>
    <x v="0"/>
    <x v="0"/>
    <x v="0"/>
    <n v="0"/>
    <n v="174.1"/>
    <n v="127"/>
    <n v="29.6"/>
    <n v="176.8"/>
    <n v="73"/>
    <n v="15.03"/>
    <n v="240"/>
    <n v="111"/>
    <n v="10.8"/>
    <n v="10.7"/>
    <n v="3"/>
    <n v="2.89"/>
    <x v="1"/>
    <x v="0"/>
    <n v="0"/>
    <n v="0"/>
    <n v="0"/>
    <x v="1"/>
    <x v="0"/>
    <x v="0"/>
  </r>
  <r>
    <x v="21"/>
    <x v="92"/>
    <x v="1"/>
    <x v="0"/>
    <x v="0"/>
    <n v="0"/>
    <n v="162.9"/>
    <n v="103"/>
    <n v="27.69"/>
    <n v="243.6"/>
    <n v="97"/>
    <n v="20.71"/>
    <n v="172.4"/>
    <n v="111"/>
    <n v="7.76"/>
    <n v="7"/>
    <n v="5"/>
    <n v="1.89"/>
    <x v="4"/>
    <x v="0"/>
    <n v="0"/>
    <n v="0"/>
    <n v="0"/>
    <x v="1"/>
    <x v="1"/>
    <x v="1"/>
  </r>
  <r>
    <x v="4"/>
    <x v="92"/>
    <x v="0"/>
    <x v="0"/>
    <x v="0"/>
    <n v="0"/>
    <n v="239.8"/>
    <n v="70"/>
    <n v="40.770000000000003"/>
    <n v="251.8"/>
    <n v="99"/>
    <n v="21.4"/>
    <n v="168.6"/>
    <n v="112"/>
    <n v="7.59"/>
    <n v="10.9"/>
    <n v="10"/>
    <n v="2.94"/>
    <x v="0"/>
    <x v="0"/>
    <n v="0"/>
    <n v="0"/>
    <n v="0"/>
    <x v="1"/>
    <x v="0"/>
    <x v="1"/>
  </r>
  <r>
    <x v="3"/>
    <x v="92"/>
    <x v="0"/>
    <x v="0"/>
    <x v="0"/>
    <n v="0"/>
    <n v="98.4"/>
    <n v="78"/>
    <n v="16.73"/>
    <n v="249.6"/>
    <n v="129"/>
    <n v="21.22"/>
    <n v="248.2"/>
    <n v="114"/>
    <n v="11.17"/>
    <n v="14.2"/>
    <n v="4"/>
    <n v="3.83"/>
    <x v="0"/>
    <x v="0"/>
    <n v="0"/>
    <n v="0"/>
    <n v="0"/>
    <x v="1"/>
    <x v="0"/>
    <x v="1"/>
  </r>
  <r>
    <x v="41"/>
    <x v="92"/>
    <x v="2"/>
    <x v="0"/>
    <x v="0"/>
    <n v="0"/>
    <n v="328.1"/>
    <n v="106"/>
    <n v="55.78"/>
    <n v="151.69999999999999"/>
    <n v="89"/>
    <n v="12.89"/>
    <n v="303.5"/>
    <n v="114"/>
    <n v="13.66"/>
    <n v="8.6999999999999993"/>
    <n v="3"/>
    <n v="2.35"/>
    <x v="0"/>
    <x v="1"/>
    <n v="1"/>
    <n v="0"/>
    <n v="0"/>
    <x v="1"/>
    <x v="1"/>
    <x v="0"/>
  </r>
  <r>
    <x v="2"/>
    <x v="92"/>
    <x v="0"/>
    <x v="0"/>
    <x v="1"/>
    <n v="21"/>
    <n v="213.8"/>
    <n v="103"/>
    <n v="36.35"/>
    <n v="257.7"/>
    <n v="72"/>
    <n v="21.9"/>
    <n v="218.4"/>
    <n v="114"/>
    <n v="9.83"/>
    <n v="7.2"/>
    <n v="6"/>
    <n v="1.94"/>
    <x v="0"/>
    <x v="0"/>
    <n v="0"/>
    <n v="0"/>
    <n v="1"/>
    <x v="1"/>
    <x v="1"/>
    <x v="1"/>
  </r>
  <r>
    <x v="50"/>
    <x v="92"/>
    <x v="1"/>
    <x v="0"/>
    <x v="1"/>
    <n v="32"/>
    <n v="138.1"/>
    <n v="91"/>
    <n v="23.48"/>
    <n v="167.3"/>
    <n v="72"/>
    <n v="14.22"/>
    <n v="238.9"/>
    <n v="115"/>
    <n v="10.75"/>
    <n v="6.8"/>
    <n v="3"/>
    <n v="1.84"/>
    <x v="3"/>
    <x v="0"/>
    <n v="0"/>
    <n v="0"/>
    <n v="1"/>
    <x v="1"/>
    <x v="1"/>
    <x v="0"/>
  </r>
  <r>
    <x v="47"/>
    <x v="92"/>
    <x v="1"/>
    <x v="0"/>
    <x v="0"/>
    <n v="0"/>
    <n v="152.4"/>
    <n v="74"/>
    <n v="25.91"/>
    <n v="274.60000000000002"/>
    <n v="88"/>
    <n v="23.34"/>
    <n v="252.2"/>
    <n v="120"/>
    <n v="11.35"/>
    <n v="6.6"/>
    <n v="5"/>
    <n v="1.78"/>
    <x v="2"/>
    <x v="0"/>
    <n v="0"/>
    <n v="0"/>
    <n v="0"/>
    <x v="1"/>
    <x v="1"/>
    <x v="1"/>
  </r>
  <r>
    <x v="25"/>
    <x v="92"/>
    <x v="0"/>
    <x v="0"/>
    <x v="0"/>
    <n v="0"/>
    <n v="271.60000000000002"/>
    <n v="71"/>
    <n v="46.17"/>
    <n v="229.4"/>
    <n v="108"/>
    <n v="19.5"/>
    <n v="77.3"/>
    <n v="121"/>
    <n v="3.48"/>
    <n v="10.9"/>
    <n v="3"/>
    <n v="2.94"/>
    <x v="3"/>
    <x v="0"/>
    <n v="0"/>
    <n v="0"/>
    <n v="0"/>
    <x v="1"/>
    <x v="0"/>
    <x v="1"/>
  </r>
  <r>
    <x v="6"/>
    <x v="92"/>
    <x v="1"/>
    <x v="0"/>
    <x v="0"/>
    <n v="0"/>
    <n v="198.1"/>
    <n v="93"/>
    <n v="33.68"/>
    <n v="236.1"/>
    <n v="95"/>
    <n v="20.07"/>
    <n v="127.3"/>
    <n v="121"/>
    <n v="5.73"/>
    <n v="12.6"/>
    <n v="4"/>
    <n v="3.4"/>
    <x v="3"/>
    <x v="0"/>
    <n v="0"/>
    <n v="0"/>
    <n v="0"/>
    <x v="1"/>
    <x v="0"/>
    <x v="1"/>
  </r>
  <r>
    <x v="14"/>
    <x v="92"/>
    <x v="0"/>
    <x v="0"/>
    <x v="0"/>
    <n v="0"/>
    <n v="131.9"/>
    <n v="91"/>
    <n v="22.42"/>
    <n v="203.8"/>
    <n v="92"/>
    <n v="17.32"/>
    <n v="205.6"/>
    <n v="121"/>
    <n v="9.25"/>
    <n v="6.8"/>
    <n v="3"/>
    <n v="1.84"/>
    <x v="0"/>
    <x v="0"/>
    <n v="0"/>
    <n v="0"/>
    <n v="0"/>
    <x v="1"/>
    <x v="1"/>
    <x v="1"/>
  </r>
  <r>
    <x v="33"/>
    <x v="92"/>
    <x v="2"/>
    <x v="1"/>
    <x v="1"/>
    <n v="38"/>
    <n v="225.7"/>
    <n v="117"/>
    <n v="38.369999999999997"/>
    <n v="119.6"/>
    <n v="122"/>
    <n v="10.17"/>
    <n v="193.2"/>
    <n v="125"/>
    <n v="8.69"/>
    <n v="14"/>
    <n v="7"/>
    <n v="3.78"/>
    <x v="0"/>
    <x v="1"/>
    <n v="1"/>
    <n v="1"/>
    <n v="1"/>
    <x v="1"/>
    <x v="0"/>
    <x v="0"/>
  </r>
  <r>
    <x v="35"/>
    <x v="92"/>
    <x v="0"/>
    <x v="0"/>
    <x v="0"/>
    <n v="0"/>
    <n v="179.5"/>
    <n v="121"/>
    <n v="30.52"/>
    <n v="191.9"/>
    <n v="131"/>
    <n v="16.309999999999999"/>
    <n v="165.5"/>
    <n v="125"/>
    <n v="7.45"/>
    <n v="12"/>
    <n v="4"/>
    <n v="3.24"/>
    <x v="1"/>
    <x v="0"/>
    <n v="0"/>
    <n v="0"/>
    <n v="0"/>
    <x v="1"/>
    <x v="0"/>
    <x v="0"/>
  </r>
  <r>
    <x v="33"/>
    <x v="92"/>
    <x v="0"/>
    <x v="1"/>
    <x v="1"/>
    <n v="20"/>
    <n v="187.5"/>
    <n v="110"/>
    <n v="31.88"/>
    <n v="169.8"/>
    <n v="94"/>
    <n v="14.43"/>
    <n v="175.3"/>
    <n v="127"/>
    <n v="7.89"/>
    <n v="12.1"/>
    <n v="4"/>
    <n v="3.27"/>
    <x v="0"/>
    <x v="0"/>
    <n v="0"/>
    <n v="1"/>
    <n v="1"/>
    <x v="1"/>
    <x v="0"/>
    <x v="0"/>
  </r>
  <r>
    <x v="40"/>
    <x v="92"/>
    <x v="0"/>
    <x v="0"/>
    <x v="1"/>
    <n v="42"/>
    <n v="152.30000000000001"/>
    <n v="90"/>
    <n v="25.89"/>
    <n v="267.5"/>
    <n v="102"/>
    <n v="22.74"/>
    <n v="266.89999999999998"/>
    <n v="130"/>
    <n v="12.01"/>
    <n v="11.3"/>
    <n v="5"/>
    <n v="3.05"/>
    <x v="9"/>
    <x v="0"/>
    <n v="0"/>
    <n v="0"/>
    <n v="1"/>
    <x v="1"/>
    <x v="0"/>
    <x v="1"/>
  </r>
  <r>
    <x v="13"/>
    <x v="92"/>
    <x v="0"/>
    <x v="0"/>
    <x v="0"/>
    <n v="0"/>
    <n v="179.3"/>
    <n v="93"/>
    <n v="30.48"/>
    <n v="178.6"/>
    <n v="98"/>
    <n v="15.18"/>
    <n v="225.2"/>
    <n v="131"/>
    <n v="10.130000000000001"/>
    <n v="11.5"/>
    <n v="6"/>
    <n v="3.11"/>
    <x v="2"/>
    <x v="0"/>
    <n v="0"/>
    <n v="0"/>
    <n v="0"/>
    <x v="1"/>
    <x v="0"/>
    <x v="0"/>
  </r>
  <r>
    <x v="41"/>
    <x v="92"/>
    <x v="2"/>
    <x v="0"/>
    <x v="0"/>
    <n v="0"/>
    <n v="215.5"/>
    <n v="108"/>
    <n v="36.64"/>
    <n v="230.9"/>
    <n v="70"/>
    <n v="19.63"/>
    <n v="144.1"/>
    <n v="134"/>
    <n v="6.48"/>
    <n v="13.2"/>
    <n v="4"/>
    <n v="3.56"/>
    <x v="1"/>
    <x v="0"/>
    <n v="0"/>
    <n v="0"/>
    <n v="0"/>
    <x v="1"/>
    <x v="0"/>
    <x v="1"/>
  </r>
  <r>
    <x v="33"/>
    <x v="93"/>
    <x v="0"/>
    <x v="0"/>
    <x v="0"/>
    <n v="0"/>
    <n v="145.4"/>
    <n v="92"/>
    <n v="24.72"/>
    <n v="172.8"/>
    <n v="103"/>
    <n v="14.69"/>
    <n v="183.9"/>
    <n v="43"/>
    <n v="8.2799999999999994"/>
    <n v="9.3000000000000007"/>
    <n v="3"/>
    <n v="2.5099999999999998"/>
    <x v="3"/>
    <x v="0"/>
    <n v="0"/>
    <n v="0"/>
    <n v="0"/>
    <x v="1"/>
    <x v="1"/>
    <x v="0"/>
  </r>
  <r>
    <x v="7"/>
    <x v="93"/>
    <x v="2"/>
    <x v="0"/>
    <x v="0"/>
    <n v="0"/>
    <n v="271.2"/>
    <n v="105"/>
    <n v="46.1"/>
    <n v="202.6"/>
    <n v="105"/>
    <n v="17.22"/>
    <n v="221.6"/>
    <n v="51"/>
    <n v="9.9700000000000006"/>
    <n v="11.5"/>
    <n v="3"/>
    <n v="3.11"/>
    <x v="2"/>
    <x v="1"/>
    <n v="1"/>
    <n v="0"/>
    <n v="0"/>
    <x v="1"/>
    <x v="0"/>
    <x v="1"/>
  </r>
  <r>
    <x v="19"/>
    <x v="93"/>
    <x v="1"/>
    <x v="0"/>
    <x v="0"/>
    <n v="0"/>
    <n v="139.1"/>
    <n v="93"/>
    <n v="23.65"/>
    <n v="237.9"/>
    <n v="100"/>
    <n v="20.22"/>
    <n v="227.1"/>
    <n v="59"/>
    <n v="10.220000000000001"/>
    <n v="11.4"/>
    <n v="3"/>
    <n v="3.08"/>
    <x v="0"/>
    <x v="0"/>
    <n v="0"/>
    <n v="0"/>
    <n v="0"/>
    <x v="1"/>
    <x v="0"/>
    <x v="1"/>
  </r>
  <r>
    <x v="36"/>
    <x v="93"/>
    <x v="1"/>
    <x v="0"/>
    <x v="0"/>
    <n v="0"/>
    <n v="269.2"/>
    <n v="104"/>
    <n v="45.76"/>
    <n v="193.8"/>
    <n v="144"/>
    <n v="16.47"/>
    <n v="257.60000000000002"/>
    <n v="61"/>
    <n v="11.59"/>
    <n v="8.9"/>
    <n v="2"/>
    <n v="2.4"/>
    <x v="2"/>
    <x v="1"/>
    <n v="1"/>
    <n v="0"/>
    <n v="0"/>
    <x v="1"/>
    <x v="1"/>
    <x v="0"/>
  </r>
  <r>
    <x v="44"/>
    <x v="93"/>
    <x v="0"/>
    <x v="0"/>
    <x v="1"/>
    <n v="31"/>
    <n v="209.3"/>
    <n v="90"/>
    <n v="35.58"/>
    <n v="281.7"/>
    <n v="111"/>
    <n v="23.94"/>
    <n v="190.1"/>
    <n v="66"/>
    <n v="8.5500000000000007"/>
    <n v="7.9"/>
    <n v="5"/>
    <n v="2.13"/>
    <x v="1"/>
    <x v="0"/>
    <n v="0"/>
    <n v="0"/>
    <n v="1"/>
    <x v="1"/>
    <x v="1"/>
    <x v="1"/>
  </r>
  <r>
    <x v="36"/>
    <x v="93"/>
    <x v="2"/>
    <x v="0"/>
    <x v="1"/>
    <n v="28"/>
    <n v="233.2"/>
    <n v="88"/>
    <n v="39.64"/>
    <n v="113.3"/>
    <n v="102"/>
    <n v="9.6300000000000008"/>
    <n v="118"/>
    <n v="71"/>
    <n v="5.31"/>
    <n v="16.100000000000001"/>
    <n v="4"/>
    <n v="4.3499999999999996"/>
    <x v="1"/>
    <x v="0"/>
    <n v="0"/>
    <n v="0"/>
    <n v="1"/>
    <x v="1"/>
    <x v="0"/>
    <x v="0"/>
  </r>
  <r>
    <x v="12"/>
    <x v="93"/>
    <x v="0"/>
    <x v="0"/>
    <x v="0"/>
    <n v="0"/>
    <n v="183.1"/>
    <n v="109"/>
    <n v="31.13"/>
    <n v="199.4"/>
    <n v="109"/>
    <n v="16.95"/>
    <n v="214.1"/>
    <n v="71"/>
    <n v="9.6300000000000008"/>
    <n v="13.9"/>
    <n v="4"/>
    <n v="3.75"/>
    <x v="1"/>
    <x v="0"/>
    <n v="0"/>
    <n v="0"/>
    <n v="0"/>
    <x v="1"/>
    <x v="0"/>
    <x v="0"/>
  </r>
  <r>
    <x v="25"/>
    <x v="93"/>
    <x v="1"/>
    <x v="0"/>
    <x v="1"/>
    <n v="38"/>
    <n v="170.1"/>
    <n v="124"/>
    <n v="28.92"/>
    <n v="193.3"/>
    <n v="116"/>
    <n v="16.43"/>
    <n v="105.9"/>
    <n v="73"/>
    <n v="4.7699999999999996"/>
    <n v="12.8"/>
    <n v="4"/>
    <n v="3.46"/>
    <x v="0"/>
    <x v="0"/>
    <n v="0"/>
    <n v="0"/>
    <n v="1"/>
    <x v="1"/>
    <x v="0"/>
    <x v="0"/>
  </r>
  <r>
    <x v="31"/>
    <x v="93"/>
    <x v="0"/>
    <x v="0"/>
    <x v="0"/>
    <n v="0"/>
    <n v="206.1"/>
    <n v="49"/>
    <n v="35.04"/>
    <n v="224.6"/>
    <n v="115"/>
    <n v="19.09"/>
    <n v="256.7"/>
    <n v="74"/>
    <n v="11.55"/>
    <n v="13"/>
    <n v="1"/>
    <n v="3.51"/>
    <x v="0"/>
    <x v="0"/>
    <n v="0"/>
    <n v="0"/>
    <n v="0"/>
    <x v="1"/>
    <x v="0"/>
    <x v="1"/>
  </r>
  <r>
    <x v="30"/>
    <x v="93"/>
    <x v="0"/>
    <x v="0"/>
    <x v="0"/>
    <n v="0"/>
    <n v="255.1"/>
    <n v="96"/>
    <n v="43.37"/>
    <n v="276.89999999999998"/>
    <n v="67"/>
    <n v="23.54"/>
    <n v="226.5"/>
    <n v="74"/>
    <n v="10.19"/>
    <n v="10.6"/>
    <n v="2"/>
    <n v="2.86"/>
    <x v="1"/>
    <x v="1"/>
    <n v="1"/>
    <n v="0"/>
    <n v="0"/>
    <x v="1"/>
    <x v="0"/>
    <x v="1"/>
  </r>
  <r>
    <x v="11"/>
    <x v="93"/>
    <x v="1"/>
    <x v="1"/>
    <x v="0"/>
    <n v="0"/>
    <n v="89.5"/>
    <n v="94"/>
    <n v="15.22"/>
    <n v="339.9"/>
    <n v="106"/>
    <n v="28.89"/>
    <n v="172.9"/>
    <n v="76"/>
    <n v="7.78"/>
    <n v="7.9"/>
    <n v="1"/>
    <n v="2.13"/>
    <x v="0"/>
    <x v="1"/>
    <n v="1"/>
    <n v="1"/>
    <n v="0"/>
    <x v="1"/>
    <x v="1"/>
    <x v="1"/>
  </r>
  <r>
    <x v="2"/>
    <x v="93"/>
    <x v="1"/>
    <x v="1"/>
    <x v="0"/>
    <n v="0"/>
    <n v="170.1"/>
    <n v="113"/>
    <n v="28.92"/>
    <n v="271.8"/>
    <n v="94"/>
    <n v="23.1"/>
    <n v="110.7"/>
    <n v="78"/>
    <n v="4.9800000000000004"/>
    <n v="8.6999999999999993"/>
    <n v="4"/>
    <n v="2.35"/>
    <x v="0"/>
    <x v="0"/>
    <n v="0"/>
    <n v="1"/>
    <n v="0"/>
    <x v="1"/>
    <x v="1"/>
    <x v="1"/>
  </r>
  <r>
    <x v="20"/>
    <x v="93"/>
    <x v="0"/>
    <x v="0"/>
    <x v="0"/>
    <n v="0"/>
    <n v="114.4"/>
    <n v="115"/>
    <n v="19.45"/>
    <n v="183.9"/>
    <n v="79"/>
    <n v="15.63"/>
    <n v="205.2"/>
    <n v="78"/>
    <n v="9.23"/>
    <n v="5.9"/>
    <n v="2"/>
    <n v="1.59"/>
    <x v="2"/>
    <x v="0"/>
    <n v="0"/>
    <n v="0"/>
    <n v="0"/>
    <x v="1"/>
    <x v="1"/>
    <x v="0"/>
  </r>
  <r>
    <x v="3"/>
    <x v="93"/>
    <x v="0"/>
    <x v="0"/>
    <x v="0"/>
    <n v="0"/>
    <n v="142.30000000000001"/>
    <n v="50"/>
    <n v="24.19"/>
    <n v="231.5"/>
    <n v="142"/>
    <n v="19.68"/>
    <n v="205.6"/>
    <n v="79"/>
    <n v="9.25"/>
    <n v="5.5"/>
    <n v="3"/>
    <n v="1.49"/>
    <x v="0"/>
    <x v="0"/>
    <n v="0"/>
    <n v="0"/>
    <n v="0"/>
    <x v="1"/>
    <x v="1"/>
    <x v="1"/>
  </r>
  <r>
    <x v="48"/>
    <x v="93"/>
    <x v="2"/>
    <x v="0"/>
    <x v="0"/>
    <n v="0"/>
    <n v="154.80000000000001"/>
    <n v="113"/>
    <n v="26.32"/>
    <n v="261.8"/>
    <n v="121"/>
    <n v="22.25"/>
    <n v="213"/>
    <n v="81"/>
    <n v="9.58"/>
    <n v="11.6"/>
    <n v="5"/>
    <n v="3.13"/>
    <x v="1"/>
    <x v="0"/>
    <n v="0"/>
    <n v="0"/>
    <n v="0"/>
    <x v="1"/>
    <x v="0"/>
    <x v="1"/>
  </r>
  <r>
    <x v="23"/>
    <x v="93"/>
    <x v="2"/>
    <x v="0"/>
    <x v="0"/>
    <n v="0"/>
    <n v="163.5"/>
    <n v="136"/>
    <n v="27.8"/>
    <n v="143.69999999999999"/>
    <n v="111"/>
    <n v="12.21"/>
    <n v="253.4"/>
    <n v="82"/>
    <n v="11.4"/>
    <n v="12.6"/>
    <n v="5"/>
    <n v="3.4"/>
    <x v="0"/>
    <x v="0"/>
    <n v="0"/>
    <n v="0"/>
    <n v="0"/>
    <x v="1"/>
    <x v="0"/>
    <x v="0"/>
  </r>
  <r>
    <x v="18"/>
    <x v="93"/>
    <x v="1"/>
    <x v="0"/>
    <x v="0"/>
    <n v="0"/>
    <n v="157.9"/>
    <n v="105"/>
    <n v="26.84"/>
    <n v="155"/>
    <n v="101"/>
    <n v="13.18"/>
    <n v="189.6"/>
    <n v="84"/>
    <n v="8.5299999999999994"/>
    <n v="8"/>
    <n v="5"/>
    <n v="2.16"/>
    <x v="4"/>
    <x v="1"/>
    <n v="1"/>
    <n v="0"/>
    <n v="0"/>
    <x v="1"/>
    <x v="1"/>
    <x v="0"/>
  </r>
  <r>
    <x v="25"/>
    <x v="93"/>
    <x v="0"/>
    <x v="0"/>
    <x v="0"/>
    <n v="0"/>
    <n v="220.8"/>
    <n v="111"/>
    <n v="37.54"/>
    <n v="156.19999999999999"/>
    <n v="67"/>
    <n v="13.28"/>
    <n v="187.9"/>
    <n v="89"/>
    <n v="8.4600000000000009"/>
    <n v="10.5"/>
    <n v="4"/>
    <n v="2.84"/>
    <x v="3"/>
    <x v="0"/>
    <n v="0"/>
    <n v="0"/>
    <n v="0"/>
    <x v="1"/>
    <x v="0"/>
    <x v="0"/>
  </r>
  <r>
    <x v="8"/>
    <x v="93"/>
    <x v="0"/>
    <x v="0"/>
    <x v="1"/>
    <n v="38"/>
    <n v="220"/>
    <n v="102"/>
    <n v="37.4"/>
    <n v="180.3"/>
    <n v="119"/>
    <n v="15.33"/>
    <n v="136.19999999999999"/>
    <n v="90"/>
    <n v="6.13"/>
    <n v="10.3"/>
    <n v="2"/>
    <n v="2.78"/>
    <x v="0"/>
    <x v="0"/>
    <n v="0"/>
    <n v="0"/>
    <n v="1"/>
    <x v="1"/>
    <x v="0"/>
    <x v="0"/>
  </r>
  <r>
    <x v="22"/>
    <x v="93"/>
    <x v="0"/>
    <x v="1"/>
    <x v="0"/>
    <n v="0"/>
    <n v="235.6"/>
    <n v="131"/>
    <n v="40.049999999999997"/>
    <n v="194.8"/>
    <n v="107"/>
    <n v="16.559999999999999"/>
    <n v="170.6"/>
    <n v="93"/>
    <n v="7.68"/>
    <n v="8.6"/>
    <n v="4"/>
    <n v="2.3199999999999998"/>
    <x v="0"/>
    <x v="0"/>
    <n v="0"/>
    <n v="1"/>
    <n v="0"/>
    <x v="1"/>
    <x v="1"/>
    <x v="0"/>
  </r>
  <r>
    <x v="48"/>
    <x v="93"/>
    <x v="1"/>
    <x v="0"/>
    <x v="0"/>
    <n v="0"/>
    <n v="174"/>
    <n v="85"/>
    <n v="29.58"/>
    <n v="241.1"/>
    <n v="114"/>
    <n v="20.49"/>
    <n v="207.8"/>
    <n v="94"/>
    <n v="9.35"/>
    <n v="7.9"/>
    <n v="1"/>
    <n v="2.13"/>
    <x v="0"/>
    <x v="0"/>
    <n v="0"/>
    <n v="0"/>
    <n v="0"/>
    <x v="1"/>
    <x v="1"/>
    <x v="1"/>
  </r>
  <r>
    <x v="13"/>
    <x v="93"/>
    <x v="0"/>
    <x v="0"/>
    <x v="0"/>
    <n v="0"/>
    <n v="212.1"/>
    <n v="98"/>
    <n v="36.06"/>
    <n v="189.4"/>
    <n v="89"/>
    <n v="16.100000000000001"/>
    <n v="352.2"/>
    <n v="95"/>
    <n v="15.85"/>
    <n v="8.4"/>
    <n v="5"/>
    <n v="2.27"/>
    <x v="2"/>
    <x v="0"/>
    <n v="0"/>
    <n v="0"/>
    <n v="0"/>
    <x v="1"/>
    <x v="1"/>
    <x v="0"/>
  </r>
  <r>
    <x v="25"/>
    <x v="93"/>
    <x v="1"/>
    <x v="0"/>
    <x v="0"/>
    <n v="0"/>
    <n v="181.8"/>
    <n v="85"/>
    <n v="30.91"/>
    <n v="202.4"/>
    <n v="98"/>
    <n v="17.2"/>
    <n v="245.9"/>
    <n v="97"/>
    <n v="11.07"/>
    <n v="9.1999999999999993"/>
    <n v="2"/>
    <n v="2.48"/>
    <x v="4"/>
    <x v="0"/>
    <n v="0"/>
    <n v="0"/>
    <n v="0"/>
    <x v="1"/>
    <x v="1"/>
    <x v="1"/>
  </r>
  <r>
    <x v="11"/>
    <x v="93"/>
    <x v="2"/>
    <x v="0"/>
    <x v="0"/>
    <n v="0"/>
    <n v="190.6"/>
    <n v="108"/>
    <n v="32.4"/>
    <n v="152.30000000000001"/>
    <n v="95"/>
    <n v="12.95"/>
    <n v="144.69999999999999"/>
    <n v="97"/>
    <n v="6.51"/>
    <n v="7.5"/>
    <n v="5"/>
    <n v="2.0299999999999998"/>
    <x v="0"/>
    <x v="0"/>
    <n v="0"/>
    <n v="0"/>
    <n v="0"/>
    <x v="1"/>
    <x v="1"/>
    <x v="0"/>
  </r>
  <r>
    <x v="21"/>
    <x v="93"/>
    <x v="2"/>
    <x v="1"/>
    <x v="0"/>
    <n v="0"/>
    <n v="243.2"/>
    <n v="109"/>
    <n v="41.34"/>
    <n v="147"/>
    <n v="88"/>
    <n v="12.5"/>
    <n v="94.9"/>
    <n v="99"/>
    <n v="4.2699999999999996"/>
    <n v="7.2"/>
    <n v="4"/>
    <n v="1.94"/>
    <x v="4"/>
    <x v="0"/>
    <n v="0"/>
    <n v="1"/>
    <n v="0"/>
    <x v="1"/>
    <x v="1"/>
    <x v="0"/>
  </r>
  <r>
    <x v="50"/>
    <x v="93"/>
    <x v="1"/>
    <x v="0"/>
    <x v="0"/>
    <n v="0"/>
    <n v="118.7"/>
    <n v="90"/>
    <n v="20.18"/>
    <n v="205.1"/>
    <n v="57"/>
    <n v="17.43"/>
    <n v="172.2"/>
    <n v="100"/>
    <n v="7.75"/>
    <n v="10.4"/>
    <n v="6"/>
    <n v="2.81"/>
    <x v="2"/>
    <x v="0"/>
    <n v="0"/>
    <n v="0"/>
    <n v="0"/>
    <x v="1"/>
    <x v="0"/>
    <x v="1"/>
  </r>
  <r>
    <x v="25"/>
    <x v="93"/>
    <x v="0"/>
    <x v="0"/>
    <x v="0"/>
    <n v="0"/>
    <n v="195.1"/>
    <n v="105"/>
    <n v="33.17"/>
    <n v="272.39999999999998"/>
    <n v="100"/>
    <n v="23.15"/>
    <n v="142.69999999999999"/>
    <n v="102"/>
    <n v="6.42"/>
    <n v="11.5"/>
    <n v="16"/>
    <n v="3.11"/>
    <x v="0"/>
    <x v="0"/>
    <n v="0"/>
    <n v="0"/>
    <n v="0"/>
    <x v="1"/>
    <x v="0"/>
    <x v="1"/>
  </r>
  <r>
    <x v="10"/>
    <x v="93"/>
    <x v="2"/>
    <x v="1"/>
    <x v="1"/>
    <n v="23"/>
    <n v="197.1"/>
    <n v="125"/>
    <n v="33.51"/>
    <n v="214.5"/>
    <n v="136"/>
    <n v="18.23"/>
    <n v="282.2"/>
    <n v="103"/>
    <n v="12.7"/>
    <n v="9.5"/>
    <n v="5"/>
    <n v="2.57"/>
    <x v="4"/>
    <x v="0"/>
    <n v="0"/>
    <n v="1"/>
    <n v="1"/>
    <x v="1"/>
    <x v="1"/>
    <x v="1"/>
  </r>
  <r>
    <x v="40"/>
    <x v="93"/>
    <x v="0"/>
    <x v="0"/>
    <x v="0"/>
    <n v="0"/>
    <n v="181.3"/>
    <n v="135"/>
    <n v="30.82"/>
    <n v="182.4"/>
    <n v="108"/>
    <n v="15.5"/>
    <n v="180.6"/>
    <n v="103"/>
    <n v="8.1300000000000008"/>
    <n v="6.7"/>
    <n v="2"/>
    <n v="1.81"/>
    <x v="1"/>
    <x v="0"/>
    <n v="0"/>
    <n v="0"/>
    <n v="0"/>
    <x v="1"/>
    <x v="1"/>
    <x v="0"/>
  </r>
  <r>
    <x v="18"/>
    <x v="93"/>
    <x v="2"/>
    <x v="0"/>
    <x v="0"/>
    <n v="0"/>
    <n v="245"/>
    <n v="112"/>
    <n v="41.65"/>
    <n v="180.4"/>
    <n v="91"/>
    <n v="15.33"/>
    <n v="262.89999999999998"/>
    <n v="105"/>
    <n v="11.83"/>
    <n v="9.6999999999999993"/>
    <n v="6"/>
    <n v="2.62"/>
    <x v="0"/>
    <x v="0"/>
    <n v="0"/>
    <n v="0"/>
    <n v="0"/>
    <x v="1"/>
    <x v="1"/>
    <x v="0"/>
  </r>
  <r>
    <x v="47"/>
    <x v="93"/>
    <x v="0"/>
    <x v="0"/>
    <x v="0"/>
    <n v="0"/>
    <n v="252.6"/>
    <n v="104"/>
    <n v="42.94"/>
    <n v="169"/>
    <n v="125"/>
    <n v="14.37"/>
    <n v="170.9"/>
    <n v="106"/>
    <n v="7.69"/>
    <n v="11.1"/>
    <n v="7"/>
    <n v="3"/>
    <x v="3"/>
    <x v="0"/>
    <n v="0"/>
    <n v="0"/>
    <n v="0"/>
    <x v="1"/>
    <x v="0"/>
    <x v="0"/>
  </r>
  <r>
    <x v="27"/>
    <x v="93"/>
    <x v="2"/>
    <x v="0"/>
    <x v="0"/>
    <n v="0"/>
    <n v="177.1"/>
    <n v="112"/>
    <n v="30.11"/>
    <n v="194"/>
    <n v="112"/>
    <n v="16.489999999999998"/>
    <n v="146.69999999999999"/>
    <n v="108"/>
    <n v="6.6"/>
    <n v="5.9"/>
    <n v="4"/>
    <n v="1.59"/>
    <x v="0"/>
    <x v="0"/>
    <n v="0"/>
    <n v="0"/>
    <n v="0"/>
    <x v="1"/>
    <x v="1"/>
    <x v="0"/>
  </r>
  <r>
    <x v="21"/>
    <x v="93"/>
    <x v="0"/>
    <x v="0"/>
    <x v="0"/>
    <n v="0"/>
    <n v="190.4"/>
    <n v="91"/>
    <n v="32.369999999999997"/>
    <n v="92"/>
    <n v="107"/>
    <n v="7.82"/>
    <n v="224.8"/>
    <n v="108"/>
    <n v="10.119999999999999"/>
    <n v="13.6"/>
    <n v="17"/>
    <n v="3.67"/>
    <x v="3"/>
    <x v="0"/>
    <n v="0"/>
    <n v="0"/>
    <n v="0"/>
    <x v="1"/>
    <x v="0"/>
    <x v="0"/>
  </r>
  <r>
    <x v="31"/>
    <x v="93"/>
    <x v="0"/>
    <x v="0"/>
    <x v="0"/>
    <n v="0"/>
    <n v="200.2"/>
    <n v="113"/>
    <n v="34.03"/>
    <n v="128.9"/>
    <n v="116"/>
    <n v="10.96"/>
    <n v="278.89999999999998"/>
    <n v="109"/>
    <n v="12.55"/>
    <n v="10.4"/>
    <n v="5"/>
    <n v="2.81"/>
    <x v="1"/>
    <x v="0"/>
    <n v="0"/>
    <n v="0"/>
    <n v="0"/>
    <x v="1"/>
    <x v="0"/>
    <x v="0"/>
  </r>
  <r>
    <x v="10"/>
    <x v="93"/>
    <x v="0"/>
    <x v="0"/>
    <x v="0"/>
    <n v="0"/>
    <n v="85.9"/>
    <n v="113"/>
    <n v="14.6"/>
    <n v="226.7"/>
    <n v="91"/>
    <n v="19.27"/>
    <n v="279.60000000000002"/>
    <n v="110"/>
    <n v="12.58"/>
    <n v="15.6"/>
    <n v="16"/>
    <n v="4.21"/>
    <x v="1"/>
    <x v="0"/>
    <n v="0"/>
    <n v="0"/>
    <n v="0"/>
    <x v="1"/>
    <x v="0"/>
    <x v="1"/>
  </r>
  <r>
    <x v="10"/>
    <x v="93"/>
    <x v="0"/>
    <x v="1"/>
    <x v="1"/>
    <n v="39"/>
    <n v="115.5"/>
    <n v="90"/>
    <n v="19.64"/>
    <n v="122.5"/>
    <n v="99"/>
    <n v="10.41"/>
    <n v="197.7"/>
    <n v="110"/>
    <n v="8.9"/>
    <n v="7"/>
    <n v="3"/>
    <n v="1.89"/>
    <x v="1"/>
    <x v="0"/>
    <n v="0"/>
    <n v="1"/>
    <n v="1"/>
    <x v="1"/>
    <x v="1"/>
    <x v="0"/>
  </r>
  <r>
    <x v="23"/>
    <x v="93"/>
    <x v="2"/>
    <x v="0"/>
    <x v="0"/>
    <n v="0"/>
    <n v="210.2"/>
    <n v="95"/>
    <n v="35.729999999999997"/>
    <n v="191.2"/>
    <n v="87"/>
    <n v="16.25"/>
    <n v="150.80000000000001"/>
    <n v="111"/>
    <n v="6.79"/>
    <n v="9.4"/>
    <n v="3"/>
    <n v="2.54"/>
    <x v="3"/>
    <x v="0"/>
    <n v="0"/>
    <n v="0"/>
    <n v="0"/>
    <x v="1"/>
    <x v="1"/>
    <x v="0"/>
  </r>
  <r>
    <x v="40"/>
    <x v="93"/>
    <x v="2"/>
    <x v="0"/>
    <x v="0"/>
    <n v="0"/>
    <n v="194.1"/>
    <n v="62"/>
    <n v="33"/>
    <n v="227.2"/>
    <n v="54"/>
    <n v="19.309999999999999"/>
    <n v="190.4"/>
    <n v="115"/>
    <n v="8.57"/>
    <n v="15.3"/>
    <n v="4"/>
    <n v="4.13"/>
    <x v="0"/>
    <x v="0"/>
    <n v="0"/>
    <n v="0"/>
    <n v="0"/>
    <x v="1"/>
    <x v="0"/>
    <x v="1"/>
  </r>
  <r>
    <x v="7"/>
    <x v="93"/>
    <x v="1"/>
    <x v="0"/>
    <x v="0"/>
    <n v="0"/>
    <n v="207"/>
    <n v="109"/>
    <n v="35.19"/>
    <n v="167.4"/>
    <n v="80"/>
    <n v="14.23"/>
    <n v="238.2"/>
    <n v="117"/>
    <n v="10.72"/>
    <n v="2.6"/>
    <n v="6"/>
    <n v="0.7"/>
    <x v="0"/>
    <x v="0"/>
    <n v="0"/>
    <n v="0"/>
    <n v="0"/>
    <x v="1"/>
    <x v="1"/>
    <x v="0"/>
  </r>
  <r>
    <x v="11"/>
    <x v="93"/>
    <x v="2"/>
    <x v="0"/>
    <x v="0"/>
    <n v="0"/>
    <n v="175.9"/>
    <n v="121"/>
    <n v="29.9"/>
    <n v="222.1"/>
    <n v="94"/>
    <n v="18.88"/>
    <n v="191.8"/>
    <n v="123"/>
    <n v="8.6300000000000008"/>
    <n v="10.9"/>
    <n v="5"/>
    <n v="2.94"/>
    <x v="0"/>
    <x v="0"/>
    <n v="0"/>
    <n v="0"/>
    <n v="0"/>
    <x v="1"/>
    <x v="0"/>
    <x v="1"/>
  </r>
  <r>
    <x v="49"/>
    <x v="93"/>
    <x v="0"/>
    <x v="0"/>
    <x v="0"/>
    <n v="0"/>
    <n v="261.3"/>
    <n v="89"/>
    <n v="44.42"/>
    <n v="152.4"/>
    <n v="139"/>
    <n v="12.95"/>
    <n v="120.2"/>
    <n v="124"/>
    <n v="5.41"/>
    <n v="10.5"/>
    <n v="2"/>
    <n v="2.84"/>
    <x v="1"/>
    <x v="0"/>
    <n v="0"/>
    <n v="0"/>
    <n v="0"/>
    <x v="1"/>
    <x v="0"/>
    <x v="0"/>
  </r>
  <r>
    <x v="3"/>
    <x v="93"/>
    <x v="0"/>
    <x v="0"/>
    <x v="0"/>
    <n v="0"/>
    <n v="139.4"/>
    <n v="95"/>
    <n v="23.7"/>
    <n v="159.1"/>
    <n v="92"/>
    <n v="13.52"/>
    <n v="128.19999999999999"/>
    <n v="129"/>
    <n v="5.77"/>
    <n v="7.7"/>
    <n v="3"/>
    <n v="2.08"/>
    <x v="1"/>
    <x v="0"/>
    <n v="0"/>
    <n v="0"/>
    <n v="0"/>
    <x v="1"/>
    <x v="1"/>
    <x v="0"/>
  </r>
  <r>
    <x v="23"/>
    <x v="93"/>
    <x v="0"/>
    <x v="0"/>
    <x v="0"/>
    <n v="0"/>
    <n v="137.5"/>
    <n v="118"/>
    <n v="23.38"/>
    <n v="203.2"/>
    <n v="88"/>
    <n v="17.27"/>
    <n v="150"/>
    <n v="131"/>
    <n v="6.75"/>
    <n v="13.4"/>
    <n v="2"/>
    <n v="3.62"/>
    <x v="1"/>
    <x v="0"/>
    <n v="0"/>
    <n v="0"/>
    <n v="0"/>
    <x v="1"/>
    <x v="0"/>
    <x v="1"/>
  </r>
  <r>
    <x v="9"/>
    <x v="93"/>
    <x v="1"/>
    <x v="0"/>
    <x v="0"/>
    <n v="0"/>
    <n v="226.6"/>
    <n v="119"/>
    <n v="38.520000000000003"/>
    <n v="199.8"/>
    <n v="111"/>
    <n v="16.98"/>
    <n v="219.4"/>
    <n v="141"/>
    <n v="9.8699999999999992"/>
    <n v="11.7"/>
    <n v="2"/>
    <n v="3.16"/>
    <x v="2"/>
    <x v="0"/>
    <n v="0"/>
    <n v="0"/>
    <n v="0"/>
    <x v="1"/>
    <x v="0"/>
    <x v="0"/>
  </r>
  <r>
    <x v="27"/>
    <x v="94"/>
    <x v="0"/>
    <x v="0"/>
    <x v="0"/>
    <n v="0"/>
    <n v="198.9"/>
    <n v="101"/>
    <n v="33.81"/>
    <n v="209.7"/>
    <n v="91"/>
    <n v="17.82"/>
    <n v="145.30000000000001"/>
    <n v="55"/>
    <n v="6.54"/>
    <n v="11.4"/>
    <n v="4"/>
    <n v="3.08"/>
    <x v="0"/>
    <x v="0"/>
    <n v="0"/>
    <n v="0"/>
    <n v="0"/>
    <x v="1"/>
    <x v="0"/>
    <x v="1"/>
  </r>
  <r>
    <x v="34"/>
    <x v="94"/>
    <x v="1"/>
    <x v="0"/>
    <x v="1"/>
    <n v="32"/>
    <n v="262.2"/>
    <n v="123"/>
    <n v="44.57"/>
    <n v="165.2"/>
    <n v="82"/>
    <n v="14.04"/>
    <n v="194.3"/>
    <n v="57"/>
    <n v="8.74"/>
    <n v="10.6"/>
    <n v="5"/>
    <n v="2.86"/>
    <x v="1"/>
    <x v="0"/>
    <n v="0"/>
    <n v="0"/>
    <n v="1"/>
    <x v="1"/>
    <x v="0"/>
    <x v="0"/>
  </r>
  <r>
    <x v="5"/>
    <x v="94"/>
    <x v="0"/>
    <x v="0"/>
    <x v="0"/>
    <n v="0"/>
    <n v="269"/>
    <n v="120"/>
    <n v="45.73"/>
    <n v="233.7"/>
    <n v="120"/>
    <n v="19.86"/>
    <n v="179.3"/>
    <n v="61"/>
    <n v="8.07"/>
    <n v="7.3"/>
    <n v="4"/>
    <n v="1.97"/>
    <x v="3"/>
    <x v="1"/>
    <n v="1"/>
    <n v="0"/>
    <n v="0"/>
    <x v="1"/>
    <x v="1"/>
    <x v="1"/>
  </r>
  <r>
    <x v="50"/>
    <x v="94"/>
    <x v="2"/>
    <x v="1"/>
    <x v="1"/>
    <n v="41"/>
    <n v="136.80000000000001"/>
    <n v="91"/>
    <n v="23.26"/>
    <n v="200.8"/>
    <n v="61"/>
    <n v="17.07"/>
    <n v="133.69999999999999"/>
    <n v="67"/>
    <n v="6.02"/>
    <n v="10.3"/>
    <n v="9"/>
    <n v="2.78"/>
    <x v="5"/>
    <x v="1"/>
    <n v="1"/>
    <n v="1"/>
    <n v="1"/>
    <x v="1"/>
    <x v="0"/>
    <x v="1"/>
  </r>
  <r>
    <x v="8"/>
    <x v="94"/>
    <x v="0"/>
    <x v="0"/>
    <x v="0"/>
    <n v="0"/>
    <n v="145.4"/>
    <n v="98"/>
    <n v="24.72"/>
    <n v="334.1"/>
    <n v="109"/>
    <n v="28.4"/>
    <n v="209.8"/>
    <n v="72"/>
    <n v="9.44"/>
    <n v="8.8000000000000007"/>
    <n v="2"/>
    <n v="2.38"/>
    <x v="0"/>
    <x v="0"/>
    <n v="0"/>
    <n v="0"/>
    <n v="0"/>
    <x v="1"/>
    <x v="1"/>
    <x v="1"/>
  </r>
  <r>
    <x v="11"/>
    <x v="94"/>
    <x v="0"/>
    <x v="0"/>
    <x v="1"/>
    <n v="35"/>
    <n v="238.3"/>
    <n v="86"/>
    <n v="40.51"/>
    <n v="258.10000000000002"/>
    <n v="132"/>
    <n v="21.94"/>
    <n v="194.9"/>
    <n v="72"/>
    <n v="8.77"/>
    <n v="13.1"/>
    <n v="4"/>
    <n v="3.54"/>
    <x v="5"/>
    <x v="0"/>
    <n v="0"/>
    <n v="0"/>
    <n v="1"/>
    <x v="1"/>
    <x v="0"/>
    <x v="1"/>
  </r>
  <r>
    <x v="28"/>
    <x v="94"/>
    <x v="0"/>
    <x v="0"/>
    <x v="0"/>
    <n v="0"/>
    <n v="186.4"/>
    <n v="85"/>
    <n v="31.69"/>
    <n v="173.4"/>
    <n v="100"/>
    <n v="14.74"/>
    <n v="294.7"/>
    <n v="73"/>
    <n v="13.26"/>
    <n v="9.1"/>
    <n v="5"/>
    <n v="2.46"/>
    <x v="0"/>
    <x v="0"/>
    <n v="0"/>
    <n v="0"/>
    <n v="0"/>
    <x v="1"/>
    <x v="1"/>
    <x v="0"/>
  </r>
  <r>
    <x v="33"/>
    <x v="94"/>
    <x v="1"/>
    <x v="1"/>
    <x v="1"/>
    <n v="37"/>
    <n v="220.2"/>
    <n v="109"/>
    <n v="37.43"/>
    <n v="185.3"/>
    <n v="99"/>
    <n v="15.75"/>
    <n v="205.1"/>
    <n v="82"/>
    <n v="9.23"/>
    <n v="4.0999999999999996"/>
    <n v="2"/>
    <n v="1.1100000000000001"/>
    <x v="1"/>
    <x v="1"/>
    <n v="1"/>
    <n v="1"/>
    <n v="1"/>
    <x v="1"/>
    <x v="1"/>
    <x v="0"/>
  </r>
  <r>
    <x v="40"/>
    <x v="94"/>
    <x v="2"/>
    <x v="0"/>
    <x v="1"/>
    <n v="24"/>
    <n v="129.4"/>
    <n v="120"/>
    <n v="22"/>
    <n v="159.80000000000001"/>
    <n v="68"/>
    <n v="13.58"/>
    <n v="214.4"/>
    <n v="83"/>
    <n v="9.65"/>
    <n v="12.6"/>
    <n v="4"/>
    <n v="3.4"/>
    <x v="4"/>
    <x v="1"/>
    <n v="1"/>
    <n v="0"/>
    <n v="1"/>
    <x v="1"/>
    <x v="0"/>
    <x v="0"/>
  </r>
  <r>
    <x v="3"/>
    <x v="94"/>
    <x v="1"/>
    <x v="0"/>
    <x v="0"/>
    <n v="0"/>
    <n v="160"/>
    <n v="133"/>
    <n v="27.2"/>
    <n v="215.3"/>
    <n v="98"/>
    <n v="18.3"/>
    <n v="188.9"/>
    <n v="87"/>
    <n v="8.5"/>
    <n v="9.1"/>
    <n v="4"/>
    <n v="2.46"/>
    <x v="1"/>
    <x v="0"/>
    <n v="0"/>
    <n v="0"/>
    <n v="0"/>
    <x v="1"/>
    <x v="1"/>
    <x v="1"/>
  </r>
  <r>
    <x v="20"/>
    <x v="94"/>
    <x v="2"/>
    <x v="0"/>
    <x v="0"/>
    <n v="0"/>
    <n v="142.5"/>
    <n v="109"/>
    <n v="24.23"/>
    <n v="176.1"/>
    <n v="107"/>
    <n v="14.97"/>
    <n v="189.6"/>
    <n v="88"/>
    <n v="8.5299999999999994"/>
    <n v="8.1999999999999993"/>
    <n v="3"/>
    <n v="2.21"/>
    <x v="3"/>
    <x v="0"/>
    <n v="0"/>
    <n v="0"/>
    <n v="0"/>
    <x v="1"/>
    <x v="1"/>
    <x v="0"/>
  </r>
  <r>
    <x v="16"/>
    <x v="94"/>
    <x v="0"/>
    <x v="1"/>
    <x v="0"/>
    <n v="0"/>
    <n v="165.5"/>
    <n v="84"/>
    <n v="28.14"/>
    <n v="286.2"/>
    <n v="112"/>
    <n v="24.33"/>
    <n v="198.9"/>
    <n v="89"/>
    <n v="8.9499999999999993"/>
    <n v="11.5"/>
    <n v="2"/>
    <n v="3.11"/>
    <x v="0"/>
    <x v="1"/>
    <n v="1"/>
    <n v="1"/>
    <n v="0"/>
    <x v="1"/>
    <x v="0"/>
    <x v="1"/>
  </r>
  <r>
    <x v="17"/>
    <x v="94"/>
    <x v="0"/>
    <x v="0"/>
    <x v="1"/>
    <n v="32"/>
    <n v="247"/>
    <n v="109"/>
    <n v="41.99"/>
    <n v="125.6"/>
    <n v="91"/>
    <n v="10.68"/>
    <n v="226.5"/>
    <n v="90"/>
    <n v="10.19"/>
    <n v="10.5"/>
    <n v="4"/>
    <n v="2.84"/>
    <x v="2"/>
    <x v="0"/>
    <n v="0"/>
    <n v="0"/>
    <n v="1"/>
    <x v="1"/>
    <x v="0"/>
    <x v="0"/>
  </r>
  <r>
    <x v="47"/>
    <x v="94"/>
    <x v="2"/>
    <x v="0"/>
    <x v="0"/>
    <n v="0"/>
    <n v="88"/>
    <n v="81"/>
    <n v="14.96"/>
    <n v="145.9"/>
    <n v="109"/>
    <n v="12.4"/>
    <n v="237.7"/>
    <n v="90"/>
    <n v="10.7"/>
    <n v="9.8000000000000007"/>
    <n v="2"/>
    <n v="2.65"/>
    <x v="3"/>
    <x v="0"/>
    <n v="0"/>
    <n v="0"/>
    <n v="0"/>
    <x v="1"/>
    <x v="1"/>
    <x v="0"/>
  </r>
  <r>
    <x v="33"/>
    <x v="94"/>
    <x v="0"/>
    <x v="0"/>
    <x v="1"/>
    <n v="22"/>
    <n v="40.9"/>
    <n v="126"/>
    <n v="6.95"/>
    <n v="133.4"/>
    <n v="90"/>
    <n v="11.34"/>
    <n v="264.2"/>
    <n v="91"/>
    <n v="11.89"/>
    <n v="11.9"/>
    <n v="7"/>
    <n v="3.21"/>
    <x v="1"/>
    <x v="0"/>
    <n v="0"/>
    <n v="0"/>
    <n v="1"/>
    <x v="1"/>
    <x v="0"/>
    <x v="0"/>
  </r>
  <r>
    <x v="41"/>
    <x v="94"/>
    <x v="1"/>
    <x v="0"/>
    <x v="1"/>
    <n v="20"/>
    <n v="165.7"/>
    <n v="78"/>
    <n v="28.17"/>
    <n v="215.6"/>
    <n v="94"/>
    <n v="18.329999999999998"/>
    <n v="243.3"/>
    <n v="91"/>
    <n v="10.95"/>
    <n v="9.8000000000000007"/>
    <n v="6"/>
    <n v="2.65"/>
    <x v="1"/>
    <x v="0"/>
    <n v="0"/>
    <n v="0"/>
    <n v="1"/>
    <x v="1"/>
    <x v="1"/>
    <x v="1"/>
  </r>
  <r>
    <x v="26"/>
    <x v="94"/>
    <x v="0"/>
    <x v="0"/>
    <x v="0"/>
    <n v="0"/>
    <n v="194.6"/>
    <n v="114"/>
    <n v="33.08"/>
    <n v="232.8"/>
    <n v="106"/>
    <n v="19.79"/>
    <n v="173.4"/>
    <n v="92"/>
    <n v="7.8"/>
    <n v="3.8"/>
    <n v="2"/>
    <n v="1.03"/>
    <x v="2"/>
    <x v="0"/>
    <n v="0"/>
    <n v="0"/>
    <n v="0"/>
    <x v="1"/>
    <x v="1"/>
    <x v="1"/>
  </r>
  <r>
    <x v="2"/>
    <x v="94"/>
    <x v="2"/>
    <x v="0"/>
    <x v="0"/>
    <n v="0"/>
    <n v="174"/>
    <n v="57"/>
    <n v="29.58"/>
    <n v="281.10000000000002"/>
    <n v="118"/>
    <n v="23.89"/>
    <n v="197.2"/>
    <n v="94"/>
    <n v="8.8699999999999992"/>
    <n v="9.6999999999999993"/>
    <n v="2"/>
    <n v="2.62"/>
    <x v="1"/>
    <x v="0"/>
    <n v="0"/>
    <n v="0"/>
    <n v="0"/>
    <x v="1"/>
    <x v="1"/>
    <x v="1"/>
  </r>
  <r>
    <x v="14"/>
    <x v="94"/>
    <x v="0"/>
    <x v="0"/>
    <x v="1"/>
    <n v="27"/>
    <n v="190.8"/>
    <n v="76"/>
    <n v="32.44"/>
    <n v="177.5"/>
    <n v="104"/>
    <n v="15.09"/>
    <n v="227.3"/>
    <n v="95"/>
    <n v="10.23"/>
    <n v="5.9"/>
    <n v="1"/>
    <n v="1.59"/>
    <x v="3"/>
    <x v="0"/>
    <n v="0"/>
    <n v="0"/>
    <n v="1"/>
    <x v="1"/>
    <x v="1"/>
    <x v="0"/>
  </r>
  <r>
    <x v="7"/>
    <x v="94"/>
    <x v="0"/>
    <x v="0"/>
    <x v="1"/>
    <n v="39"/>
    <n v="260.8"/>
    <n v="130"/>
    <n v="44.34"/>
    <n v="213.4"/>
    <n v="111"/>
    <n v="18.14"/>
    <n v="195.6"/>
    <n v="97"/>
    <n v="8.8000000000000007"/>
    <n v="10.1"/>
    <n v="5"/>
    <n v="2.73"/>
    <x v="0"/>
    <x v="0"/>
    <n v="0"/>
    <n v="0"/>
    <n v="1"/>
    <x v="1"/>
    <x v="1"/>
    <x v="1"/>
  </r>
  <r>
    <x v="47"/>
    <x v="94"/>
    <x v="2"/>
    <x v="0"/>
    <x v="0"/>
    <n v="0"/>
    <n v="58.2"/>
    <n v="96"/>
    <n v="9.89"/>
    <n v="202.1"/>
    <n v="126"/>
    <n v="17.18"/>
    <n v="210.5"/>
    <n v="97"/>
    <n v="9.4700000000000006"/>
    <n v="10.4"/>
    <n v="5"/>
    <n v="2.81"/>
    <x v="1"/>
    <x v="0"/>
    <n v="0"/>
    <n v="0"/>
    <n v="0"/>
    <x v="1"/>
    <x v="0"/>
    <x v="1"/>
  </r>
  <r>
    <x v="31"/>
    <x v="94"/>
    <x v="0"/>
    <x v="0"/>
    <x v="0"/>
    <n v="0"/>
    <n v="198.4"/>
    <n v="113"/>
    <n v="33.729999999999997"/>
    <n v="235.9"/>
    <n v="144"/>
    <n v="20.05"/>
    <n v="325.60000000000002"/>
    <n v="99"/>
    <n v="14.65"/>
    <n v="10.1"/>
    <n v="3"/>
    <n v="2.73"/>
    <x v="1"/>
    <x v="0"/>
    <n v="0"/>
    <n v="0"/>
    <n v="0"/>
    <x v="1"/>
    <x v="1"/>
    <x v="1"/>
  </r>
  <r>
    <x v="19"/>
    <x v="94"/>
    <x v="1"/>
    <x v="0"/>
    <x v="0"/>
    <n v="0"/>
    <n v="135"/>
    <n v="99"/>
    <n v="22.95"/>
    <n v="183.6"/>
    <n v="106"/>
    <n v="15.61"/>
    <n v="245.3"/>
    <n v="102"/>
    <n v="11.04"/>
    <n v="12.5"/>
    <n v="9"/>
    <n v="3.38"/>
    <x v="0"/>
    <x v="0"/>
    <n v="0"/>
    <n v="0"/>
    <n v="0"/>
    <x v="1"/>
    <x v="0"/>
    <x v="0"/>
  </r>
  <r>
    <x v="14"/>
    <x v="94"/>
    <x v="0"/>
    <x v="0"/>
    <x v="0"/>
    <n v="0"/>
    <n v="69.400000000000006"/>
    <n v="79"/>
    <n v="11.8"/>
    <n v="190.8"/>
    <n v="109"/>
    <n v="16.22"/>
    <n v="219.9"/>
    <n v="102"/>
    <n v="9.9"/>
    <n v="8.9"/>
    <n v="5"/>
    <n v="2.4"/>
    <x v="1"/>
    <x v="0"/>
    <n v="0"/>
    <n v="0"/>
    <n v="0"/>
    <x v="1"/>
    <x v="1"/>
    <x v="0"/>
  </r>
  <r>
    <x v="42"/>
    <x v="94"/>
    <x v="1"/>
    <x v="0"/>
    <x v="1"/>
    <n v="45"/>
    <n v="116.4"/>
    <n v="115"/>
    <n v="19.79"/>
    <n v="283.7"/>
    <n v="123"/>
    <n v="24.11"/>
    <n v="285.2"/>
    <n v="103"/>
    <n v="12.83"/>
    <n v="12.8"/>
    <n v="4"/>
    <n v="3.46"/>
    <x v="0"/>
    <x v="0"/>
    <n v="0"/>
    <n v="0"/>
    <n v="1"/>
    <x v="1"/>
    <x v="0"/>
    <x v="1"/>
  </r>
  <r>
    <x v="22"/>
    <x v="94"/>
    <x v="0"/>
    <x v="0"/>
    <x v="0"/>
    <n v="0"/>
    <n v="197"/>
    <n v="88"/>
    <n v="33.49"/>
    <n v="190.4"/>
    <n v="68"/>
    <n v="16.18"/>
    <n v="211.9"/>
    <n v="104"/>
    <n v="9.5399999999999991"/>
    <n v="16.100000000000001"/>
    <n v="8"/>
    <n v="4.3499999999999996"/>
    <x v="1"/>
    <x v="0"/>
    <n v="0"/>
    <n v="0"/>
    <n v="0"/>
    <x v="1"/>
    <x v="0"/>
    <x v="0"/>
  </r>
  <r>
    <x v="50"/>
    <x v="94"/>
    <x v="2"/>
    <x v="0"/>
    <x v="0"/>
    <n v="0"/>
    <n v="203.4"/>
    <n v="96"/>
    <n v="34.58"/>
    <n v="168.6"/>
    <n v="61"/>
    <n v="14.33"/>
    <n v="173"/>
    <n v="105"/>
    <n v="7.79"/>
    <n v="13.7"/>
    <n v="3"/>
    <n v="3.7"/>
    <x v="3"/>
    <x v="0"/>
    <n v="0"/>
    <n v="0"/>
    <n v="0"/>
    <x v="1"/>
    <x v="0"/>
    <x v="0"/>
  </r>
  <r>
    <x v="12"/>
    <x v="94"/>
    <x v="1"/>
    <x v="0"/>
    <x v="1"/>
    <n v="35"/>
    <n v="229.1"/>
    <n v="143"/>
    <n v="38.950000000000003"/>
    <n v="148.19999999999999"/>
    <n v="104"/>
    <n v="12.6"/>
    <n v="248.4"/>
    <n v="110"/>
    <n v="11.18"/>
    <n v="3.9"/>
    <n v="3"/>
    <n v="1.05"/>
    <x v="1"/>
    <x v="0"/>
    <n v="0"/>
    <n v="0"/>
    <n v="1"/>
    <x v="1"/>
    <x v="1"/>
    <x v="0"/>
  </r>
  <r>
    <x v="19"/>
    <x v="94"/>
    <x v="2"/>
    <x v="0"/>
    <x v="0"/>
    <n v="0"/>
    <n v="157.30000000000001"/>
    <n v="116"/>
    <n v="26.74"/>
    <n v="197.5"/>
    <n v="77"/>
    <n v="16.79"/>
    <n v="128.19999999999999"/>
    <n v="111"/>
    <n v="5.77"/>
    <n v="8.4"/>
    <n v="4"/>
    <n v="2.27"/>
    <x v="3"/>
    <x v="0"/>
    <n v="0"/>
    <n v="0"/>
    <n v="0"/>
    <x v="1"/>
    <x v="1"/>
    <x v="0"/>
  </r>
  <r>
    <x v="39"/>
    <x v="94"/>
    <x v="2"/>
    <x v="0"/>
    <x v="0"/>
    <n v="0"/>
    <n v="135.19999999999999"/>
    <n v="93"/>
    <n v="22.98"/>
    <n v="285.89999999999998"/>
    <n v="123"/>
    <n v="24.3"/>
    <n v="228.1"/>
    <n v="112"/>
    <n v="10.26"/>
    <n v="10"/>
    <n v="2"/>
    <n v="2.7"/>
    <x v="2"/>
    <x v="0"/>
    <n v="0"/>
    <n v="0"/>
    <n v="0"/>
    <x v="1"/>
    <x v="1"/>
    <x v="1"/>
  </r>
  <r>
    <x v="5"/>
    <x v="94"/>
    <x v="0"/>
    <x v="0"/>
    <x v="0"/>
    <n v="0"/>
    <n v="167.6"/>
    <n v="96"/>
    <n v="28.49"/>
    <n v="176"/>
    <n v="89"/>
    <n v="14.96"/>
    <n v="250.9"/>
    <n v="113"/>
    <n v="11.29"/>
    <n v="13.4"/>
    <n v="6"/>
    <n v="3.62"/>
    <x v="3"/>
    <x v="0"/>
    <n v="0"/>
    <n v="0"/>
    <n v="0"/>
    <x v="1"/>
    <x v="0"/>
    <x v="0"/>
  </r>
  <r>
    <x v="37"/>
    <x v="94"/>
    <x v="0"/>
    <x v="0"/>
    <x v="0"/>
    <n v="0"/>
    <n v="183.4"/>
    <n v="98"/>
    <n v="31.18"/>
    <n v="281.3"/>
    <n v="95"/>
    <n v="23.91"/>
    <n v="105.2"/>
    <n v="113"/>
    <n v="4.7300000000000004"/>
    <n v="8.1999999999999993"/>
    <n v="8"/>
    <n v="2.21"/>
    <x v="0"/>
    <x v="0"/>
    <n v="0"/>
    <n v="0"/>
    <n v="0"/>
    <x v="1"/>
    <x v="1"/>
    <x v="1"/>
  </r>
  <r>
    <x v="8"/>
    <x v="94"/>
    <x v="2"/>
    <x v="0"/>
    <x v="0"/>
    <n v="0"/>
    <n v="184.2"/>
    <n v="95"/>
    <n v="31.31"/>
    <n v="181.6"/>
    <n v="101"/>
    <n v="15.44"/>
    <n v="143.4"/>
    <n v="113"/>
    <n v="6.45"/>
    <n v="12.8"/>
    <n v="4"/>
    <n v="3.46"/>
    <x v="3"/>
    <x v="0"/>
    <n v="0"/>
    <n v="0"/>
    <n v="0"/>
    <x v="1"/>
    <x v="0"/>
    <x v="0"/>
  </r>
  <r>
    <x v="23"/>
    <x v="94"/>
    <x v="2"/>
    <x v="0"/>
    <x v="0"/>
    <n v="0"/>
    <n v="156.6"/>
    <n v="88"/>
    <n v="26.62"/>
    <n v="247.6"/>
    <n v="75"/>
    <n v="21.05"/>
    <n v="192.3"/>
    <n v="115"/>
    <n v="8.65"/>
    <n v="12.3"/>
    <n v="5"/>
    <n v="3.32"/>
    <x v="2"/>
    <x v="0"/>
    <n v="0"/>
    <n v="0"/>
    <n v="0"/>
    <x v="1"/>
    <x v="0"/>
    <x v="1"/>
  </r>
  <r>
    <x v="25"/>
    <x v="94"/>
    <x v="1"/>
    <x v="0"/>
    <x v="0"/>
    <n v="0"/>
    <n v="238.1"/>
    <n v="65"/>
    <n v="40.479999999999997"/>
    <n v="187.2"/>
    <n v="98"/>
    <n v="15.91"/>
    <n v="190"/>
    <n v="115"/>
    <n v="8.5500000000000007"/>
    <n v="11.8"/>
    <n v="4"/>
    <n v="3.19"/>
    <x v="4"/>
    <x v="0"/>
    <n v="0"/>
    <n v="0"/>
    <n v="0"/>
    <x v="1"/>
    <x v="0"/>
    <x v="0"/>
  </r>
  <r>
    <x v="3"/>
    <x v="94"/>
    <x v="2"/>
    <x v="0"/>
    <x v="1"/>
    <n v="27"/>
    <n v="129.5"/>
    <n v="106"/>
    <n v="22.02"/>
    <n v="248.9"/>
    <n v="90"/>
    <n v="21.16"/>
    <n v="268"/>
    <n v="115"/>
    <n v="12.06"/>
    <n v="11.9"/>
    <n v="3"/>
    <n v="3.21"/>
    <x v="0"/>
    <x v="0"/>
    <n v="0"/>
    <n v="0"/>
    <n v="1"/>
    <x v="1"/>
    <x v="0"/>
    <x v="1"/>
  </r>
  <r>
    <x v="12"/>
    <x v="94"/>
    <x v="0"/>
    <x v="0"/>
    <x v="0"/>
    <n v="0"/>
    <n v="157.9"/>
    <n v="103"/>
    <n v="26.84"/>
    <n v="259.60000000000002"/>
    <n v="90"/>
    <n v="22.07"/>
    <n v="230"/>
    <n v="117"/>
    <n v="10.35"/>
    <n v="14"/>
    <n v="2"/>
    <n v="3.78"/>
    <x v="1"/>
    <x v="0"/>
    <n v="0"/>
    <n v="0"/>
    <n v="0"/>
    <x v="1"/>
    <x v="0"/>
    <x v="1"/>
  </r>
  <r>
    <x v="17"/>
    <x v="94"/>
    <x v="0"/>
    <x v="0"/>
    <x v="0"/>
    <n v="0"/>
    <n v="232"/>
    <n v="80"/>
    <n v="39.44"/>
    <n v="126.1"/>
    <n v="94"/>
    <n v="10.72"/>
    <n v="109.6"/>
    <n v="117"/>
    <n v="4.93"/>
    <n v="12"/>
    <n v="6"/>
    <n v="3.24"/>
    <x v="0"/>
    <x v="0"/>
    <n v="0"/>
    <n v="0"/>
    <n v="0"/>
    <x v="1"/>
    <x v="0"/>
    <x v="0"/>
  </r>
  <r>
    <x v="20"/>
    <x v="94"/>
    <x v="1"/>
    <x v="1"/>
    <x v="0"/>
    <n v="0"/>
    <n v="228.9"/>
    <n v="134"/>
    <n v="38.909999999999997"/>
    <n v="255.7"/>
    <n v="71"/>
    <n v="21.73"/>
    <n v="208"/>
    <n v="120"/>
    <n v="9.36"/>
    <n v="10.1"/>
    <n v="2"/>
    <n v="2.73"/>
    <x v="4"/>
    <x v="1"/>
    <n v="1"/>
    <n v="1"/>
    <n v="0"/>
    <x v="1"/>
    <x v="1"/>
    <x v="1"/>
  </r>
  <r>
    <x v="34"/>
    <x v="94"/>
    <x v="0"/>
    <x v="0"/>
    <x v="0"/>
    <n v="0"/>
    <n v="149.19999999999999"/>
    <n v="96"/>
    <n v="25.36"/>
    <n v="260.7"/>
    <n v="116"/>
    <n v="22.16"/>
    <n v="201"/>
    <n v="120"/>
    <n v="9.0500000000000007"/>
    <n v="8.1"/>
    <n v="2"/>
    <n v="2.19"/>
    <x v="0"/>
    <x v="0"/>
    <n v="0"/>
    <n v="0"/>
    <n v="0"/>
    <x v="1"/>
    <x v="1"/>
    <x v="1"/>
  </r>
  <r>
    <x v="26"/>
    <x v="94"/>
    <x v="1"/>
    <x v="0"/>
    <x v="0"/>
    <n v="0"/>
    <n v="190.2"/>
    <n v="119"/>
    <n v="32.33"/>
    <n v="157.1"/>
    <n v="70"/>
    <n v="13.35"/>
    <n v="181.5"/>
    <n v="120"/>
    <n v="8.17"/>
    <n v="14"/>
    <n v="6"/>
    <n v="3.78"/>
    <x v="1"/>
    <x v="0"/>
    <n v="0"/>
    <n v="0"/>
    <n v="0"/>
    <x v="1"/>
    <x v="0"/>
    <x v="0"/>
  </r>
  <r>
    <x v="12"/>
    <x v="94"/>
    <x v="0"/>
    <x v="0"/>
    <x v="0"/>
    <n v="0"/>
    <n v="155.5"/>
    <n v="99"/>
    <n v="26.44"/>
    <n v="167"/>
    <n v="75"/>
    <n v="14.2"/>
    <n v="190.7"/>
    <n v="125"/>
    <n v="8.58"/>
    <n v="13.2"/>
    <n v="4"/>
    <n v="3.56"/>
    <x v="0"/>
    <x v="0"/>
    <n v="0"/>
    <n v="0"/>
    <n v="0"/>
    <x v="1"/>
    <x v="0"/>
    <x v="0"/>
  </r>
  <r>
    <x v="13"/>
    <x v="94"/>
    <x v="0"/>
    <x v="0"/>
    <x v="0"/>
    <n v="0"/>
    <n v="141.1"/>
    <n v="84"/>
    <n v="23.99"/>
    <n v="211.4"/>
    <n v="108"/>
    <n v="17.97"/>
    <n v="103.7"/>
    <n v="127"/>
    <n v="4.67"/>
    <n v="5.9"/>
    <n v="6"/>
    <n v="1.59"/>
    <x v="2"/>
    <x v="0"/>
    <n v="0"/>
    <n v="0"/>
    <n v="0"/>
    <x v="1"/>
    <x v="1"/>
    <x v="1"/>
  </r>
  <r>
    <x v="17"/>
    <x v="94"/>
    <x v="1"/>
    <x v="0"/>
    <x v="0"/>
    <n v="0"/>
    <n v="133"/>
    <n v="94"/>
    <n v="22.61"/>
    <n v="196.6"/>
    <n v="126"/>
    <n v="16.71"/>
    <n v="181"/>
    <n v="128"/>
    <n v="8.15"/>
    <n v="9.9"/>
    <n v="3"/>
    <n v="2.67"/>
    <x v="4"/>
    <x v="1"/>
    <n v="1"/>
    <n v="0"/>
    <n v="0"/>
    <x v="1"/>
    <x v="1"/>
    <x v="0"/>
  </r>
  <r>
    <x v="31"/>
    <x v="94"/>
    <x v="0"/>
    <x v="0"/>
    <x v="1"/>
    <n v="36"/>
    <n v="283.10000000000002"/>
    <n v="112"/>
    <n v="48.13"/>
    <n v="286.2"/>
    <n v="86"/>
    <n v="24.33"/>
    <n v="261.7"/>
    <n v="129"/>
    <n v="11.78"/>
    <n v="11.3"/>
    <n v="3"/>
    <n v="3.05"/>
    <x v="2"/>
    <x v="0"/>
    <n v="0"/>
    <n v="0"/>
    <n v="1"/>
    <x v="1"/>
    <x v="0"/>
    <x v="1"/>
  </r>
  <r>
    <x v="49"/>
    <x v="95"/>
    <x v="1"/>
    <x v="0"/>
    <x v="1"/>
    <n v="29"/>
    <n v="150"/>
    <n v="91"/>
    <n v="25.5"/>
    <n v="159.4"/>
    <n v="75"/>
    <n v="13.55"/>
    <n v="228.1"/>
    <n v="55"/>
    <n v="10.26"/>
    <n v="8.5"/>
    <n v="3"/>
    <n v="2.2999999999999998"/>
    <x v="0"/>
    <x v="0"/>
    <n v="0"/>
    <n v="0"/>
    <n v="1"/>
    <x v="1"/>
    <x v="1"/>
    <x v="0"/>
  </r>
  <r>
    <x v="11"/>
    <x v="95"/>
    <x v="1"/>
    <x v="0"/>
    <x v="0"/>
    <n v="0"/>
    <n v="197.7"/>
    <n v="68"/>
    <n v="33.61"/>
    <n v="250.5"/>
    <n v="53"/>
    <n v="21.29"/>
    <n v="181.2"/>
    <n v="67"/>
    <n v="8.15"/>
    <n v="10.5"/>
    <n v="3"/>
    <n v="2.84"/>
    <x v="2"/>
    <x v="0"/>
    <n v="0"/>
    <n v="0"/>
    <n v="0"/>
    <x v="1"/>
    <x v="0"/>
    <x v="1"/>
  </r>
  <r>
    <x v="12"/>
    <x v="95"/>
    <x v="0"/>
    <x v="0"/>
    <x v="0"/>
    <n v="0"/>
    <n v="160.19999999999999"/>
    <n v="117"/>
    <n v="27.23"/>
    <n v="267.5"/>
    <n v="67"/>
    <n v="22.74"/>
    <n v="228.5"/>
    <n v="68"/>
    <n v="10.28"/>
    <n v="9.3000000000000007"/>
    <n v="5"/>
    <n v="2.5099999999999998"/>
    <x v="3"/>
    <x v="0"/>
    <n v="0"/>
    <n v="0"/>
    <n v="0"/>
    <x v="1"/>
    <x v="1"/>
    <x v="1"/>
  </r>
  <r>
    <x v="27"/>
    <x v="95"/>
    <x v="2"/>
    <x v="0"/>
    <x v="1"/>
    <n v="18"/>
    <n v="172.7"/>
    <n v="86"/>
    <n v="29.36"/>
    <n v="133.4"/>
    <n v="113"/>
    <n v="11.34"/>
    <n v="259.5"/>
    <n v="70"/>
    <n v="11.68"/>
    <n v="9.8000000000000007"/>
    <n v="3"/>
    <n v="2.65"/>
    <x v="0"/>
    <x v="0"/>
    <n v="0"/>
    <n v="0"/>
    <n v="1"/>
    <x v="1"/>
    <x v="1"/>
    <x v="0"/>
  </r>
  <r>
    <x v="14"/>
    <x v="95"/>
    <x v="0"/>
    <x v="0"/>
    <x v="1"/>
    <n v="21"/>
    <n v="247.6"/>
    <n v="95"/>
    <n v="42.09"/>
    <n v="256.3"/>
    <n v="150"/>
    <n v="21.79"/>
    <n v="158.6"/>
    <n v="72"/>
    <n v="7.14"/>
    <n v="10.8"/>
    <n v="6"/>
    <n v="2.92"/>
    <x v="3"/>
    <x v="0"/>
    <n v="0"/>
    <n v="0"/>
    <n v="1"/>
    <x v="1"/>
    <x v="0"/>
    <x v="1"/>
  </r>
  <r>
    <x v="12"/>
    <x v="95"/>
    <x v="2"/>
    <x v="1"/>
    <x v="0"/>
    <n v="0"/>
    <n v="99.8"/>
    <n v="101"/>
    <n v="16.97"/>
    <n v="253.6"/>
    <n v="83"/>
    <n v="21.56"/>
    <n v="112.5"/>
    <n v="75"/>
    <n v="5.0599999999999996"/>
    <n v="7.5"/>
    <n v="6"/>
    <n v="2.0299999999999998"/>
    <x v="1"/>
    <x v="0"/>
    <n v="0"/>
    <n v="1"/>
    <n v="0"/>
    <x v="1"/>
    <x v="1"/>
    <x v="1"/>
  </r>
  <r>
    <x v="37"/>
    <x v="95"/>
    <x v="0"/>
    <x v="0"/>
    <x v="0"/>
    <n v="0"/>
    <n v="183.9"/>
    <n v="88"/>
    <n v="31.26"/>
    <n v="109.2"/>
    <n v="86"/>
    <n v="9.2799999999999994"/>
    <n v="190.2"/>
    <n v="78"/>
    <n v="8.56"/>
    <n v="16.600000000000001"/>
    <n v="7"/>
    <n v="4.4800000000000004"/>
    <x v="3"/>
    <x v="0"/>
    <n v="0"/>
    <n v="0"/>
    <n v="0"/>
    <x v="1"/>
    <x v="0"/>
    <x v="0"/>
  </r>
  <r>
    <x v="13"/>
    <x v="95"/>
    <x v="2"/>
    <x v="0"/>
    <x v="0"/>
    <n v="0"/>
    <n v="182.6"/>
    <n v="75"/>
    <n v="31.04"/>
    <n v="188.6"/>
    <n v="67"/>
    <n v="16.03"/>
    <n v="137.69999999999999"/>
    <n v="81"/>
    <n v="6.2"/>
    <n v="9.5"/>
    <n v="3"/>
    <n v="2.57"/>
    <x v="5"/>
    <x v="1"/>
    <n v="1"/>
    <n v="0"/>
    <n v="0"/>
    <x v="1"/>
    <x v="1"/>
    <x v="0"/>
  </r>
  <r>
    <x v="4"/>
    <x v="95"/>
    <x v="0"/>
    <x v="0"/>
    <x v="1"/>
    <n v="33"/>
    <n v="183.3"/>
    <n v="115"/>
    <n v="31.16"/>
    <n v="201.4"/>
    <n v="87"/>
    <n v="17.12"/>
    <n v="177.4"/>
    <n v="84"/>
    <n v="7.98"/>
    <n v="10.4"/>
    <n v="15"/>
    <n v="2.81"/>
    <x v="2"/>
    <x v="0"/>
    <n v="0"/>
    <n v="0"/>
    <n v="1"/>
    <x v="1"/>
    <x v="0"/>
    <x v="1"/>
  </r>
  <r>
    <x v="30"/>
    <x v="95"/>
    <x v="0"/>
    <x v="0"/>
    <x v="0"/>
    <n v="0"/>
    <n v="260.39999999999998"/>
    <n v="115"/>
    <n v="44.27"/>
    <n v="146"/>
    <n v="46"/>
    <n v="12.41"/>
    <n v="269.5"/>
    <n v="87"/>
    <n v="12.13"/>
    <n v="11.5"/>
    <n v="4"/>
    <n v="3.11"/>
    <x v="5"/>
    <x v="0"/>
    <n v="0"/>
    <n v="0"/>
    <n v="0"/>
    <x v="1"/>
    <x v="0"/>
    <x v="0"/>
  </r>
  <r>
    <x v="33"/>
    <x v="95"/>
    <x v="2"/>
    <x v="0"/>
    <x v="0"/>
    <n v="0"/>
    <n v="150"/>
    <n v="122"/>
    <n v="25.5"/>
    <n v="218.5"/>
    <n v="116"/>
    <n v="18.57"/>
    <n v="212.4"/>
    <n v="89"/>
    <n v="9.56"/>
    <n v="9.8000000000000007"/>
    <n v="1"/>
    <n v="2.65"/>
    <x v="2"/>
    <x v="0"/>
    <n v="0"/>
    <n v="0"/>
    <n v="0"/>
    <x v="1"/>
    <x v="1"/>
    <x v="1"/>
  </r>
  <r>
    <x v="2"/>
    <x v="95"/>
    <x v="0"/>
    <x v="0"/>
    <x v="0"/>
    <n v="0"/>
    <n v="264.60000000000002"/>
    <n v="117"/>
    <n v="44.98"/>
    <n v="264.10000000000002"/>
    <n v="121"/>
    <n v="22.45"/>
    <n v="77.099999999999994"/>
    <n v="89"/>
    <n v="3.47"/>
    <n v="8.1"/>
    <n v="4"/>
    <n v="2.19"/>
    <x v="1"/>
    <x v="0"/>
    <n v="0"/>
    <n v="0"/>
    <n v="0"/>
    <x v="1"/>
    <x v="1"/>
    <x v="1"/>
  </r>
  <r>
    <x v="34"/>
    <x v="95"/>
    <x v="1"/>
    <x v="0"/>
    <x v="0"/>
    <n v="0"/>
    <n v="208.1"/>
    <n v="93"/>
    <n v="35.380000000000003"/>
    <n v="189.2"/>
    <n v="107"/>
    <n v="16.079999999999998"/>
    <n v="279.60000000000002"/>
    <n v="90"/>
    <n v="12.58"/>
    <n v="7.4"/>
    <n v="2"/>
    <n v="2"/>
    <x v="0"/>
    <x v="0"/>
    <n v="0"/>
    <n v="0"/>
    <n v="0"/>
    <x v="1"/>
    <x v="1"/>
    <x v="0"/>
  </r>
  <r>
    <x v="12"/>
    <x v="95"/>
    <x v="0"/>
    <x v="0"/>
    <x v="0"/>
    <n v="0"/>
    <n v="125.8"/>
    <n v="102"/>
    <n v="21.39"/>
    <n v="244.4"/>
    <n v="111"/>
    <n v="20.77"/>
    <n v="167.7"/>
    <n v="90"/>
    <n v="7.55"/>
    <n v="9"/>
    <n v="2"/>
    <n v="2.4300000000000002"/>
    <x v="3"/>
    <x v="0"/>
    <n v="0"/>
    <n v="0"/>
    <n v="0"/>
    <x v="1"/>
    <x v="1"/>
    <x v="1"/>
  </r>
  <r>
    <x v="7"/>
    <x v="95"/>
    <x v="1"/>
    <x v="0"/>
    <x v="0"/>
    <n v="0"/>
    <n v="144"/>
    <n v="102"/>
    <n v="24.48"/>
    <n v="224.7"/>
    <n v="73"/>
    <n v="19.100000000000001"/>
    <n v="227.7"/>
    <n v="91"/>
    <n v="10.25"/>
    <n v="10"/>
    <n v="7"/>
    <n v="2.7"/>
    <x v="0"/>
    <x v="0"/>
    <n v="0"/>
    <n v="0"/>
    <n v="0"/>
    <x v="1"/>
    <x v="1"/>
    <x v="1"/>
  </r>
  <r>
    <x v="28"/>
    <x v="95"/>
    <x v="0"/>
    <x v="0"/>
    <x v="0"/>
    <n v="0"/>
    <n v="173.9"/>
    <n v="111"/>
    <n v="29.56"/>
    <n v="287.39999999999998"/>
    <n v="105"/>
    <n v="24.43"/>
    <n v="204.8"/>
    <n v="91"/>
    <n v="9.2200000000000006"/>
    <n v="9.1"/>
    <n v="7"/>
    <n v="2.46"/>
    <x v="0"/>
    <x v="0"/>
    <n v="0"/>
    <n v="0"/>
    <n v="0"/>
    <x v="1"/>
    <x v="1"/>
    <x v="1"/>
  </r>
  <r>
    <x v="17"/>
    <x v="95"/>
    <x v="0"/>
    <x v="0"/>
    <x v="0"/>
    <n v="0"/>
    <n v="178"/>
    <n v="140"/>
    <n v="30.26"/>
    <n v="294.60000000000002"/>
    <n v="125"/>
    <n v="25.04"/>
    <n v="242.2"/>
    <n v="91"/>
    <n v="10.9"/>
    <n v="12"/>
    <n v="6"/>
    <n v="3.24"/>
    <x v="3"/>
    <x v="0"/>
    <n v="0"/>
    <n v="0"/>
    <n v="0"/>
    <x v="1"/>
    <x v="0"/>
    <x v="1"/>
  </r>
  <r>
    <x v="40"/>
    <x v="95"/>
    <x v="0"/>
    <x v="0"/>
    <x v="0"/>
    <n v="0"/>
    <n v="106.6"/>
    <n v="128"/>
    <n v="18.12"/>
    <n v="284.8"/>
    <n v="87"/>
    <n v="24.21"/>
    <n v="178.9"/>
    <n v="92"/>
    <n v="8.0500000000000007"/>
    <n v="14.9"/>
    <n v="7"/>
    <n v="4.0199999999999996"/>
    <x v="0"/>
    <x v="0"/>
    <n v="0"/>
    <n v="0"/>
    <n v="0"/>
    <x v="1"/>
    <x v="0"/>
    <x v="1"/>
  </r>
  <r>
    <x v="37"/>
    <x v="95"/>
    <x v="2"/>
    <x v="0"/>
    <x v="1"/>
    <n v="31"/>
    <n v="183.4"/>
    <n v="126"/>
    <n v="31.18"/>
    <n v="195.5"/>
    <n v="106"/>
    <n v="16.62"/>
    <n v="180.1"/>
    <n v="93"/>
    <n v="8.1"/>
    <n v="10.5"/>
    <n v="5"/>
    <n v="2.84"/>
    <x v="0"/>
    <x v="0"/>
    <n v="0"/>
    <n v="0"/>
    <n v="1"/>
    <x v="1"/>
    <x v="0"/>
    <x v="0"/>
  </r>
  <r>
    <x v="26"/>
    <x v="95"/>
    <x v="0"/>
    <x v="1"/>
    <x v="0"/>
    <n v="0"/>
    <n v="200.6"/>
    <n v="117"/>
    <n v="34.1"/>
    <n v="289.5"/>
    <n v="120"/>
    <n v="24.61"/>
    <n v="98.3"/>
    <n v="95"/>
    <n v="4.42"/>
    <n v="11.2"/>
    <n v="5"/>
    <n v="3.02"/>
    <x v="3"/>
    <x v="0"/>
    <n v="0"/>
    <n v="1"/>
    <n v="0"/>
    <x v="1"/>
    <x v="0"/>
    <x v="1"/>
  </r>
  <r>
    <x v="12"/>
    <x v="95"/>
    <x v="1"/>
    <x v="0"/>
    <x v="1"/>
    <n v="26"/>
    <n v="145.80000000000001"/>
    <n v="108"/>
    <n v="24.79"/>
    <n v="192.2"/>
    <n v="89"/>
    <n v="16.34"/>
    <n v="165.1"/>
    <n v="96"/>
    <n v="7.43"/>
    <n v="9.9"/>
    <n v="2"/>
    <n v="2.67"/>
    <x v="0"/>
    <x v="0"/>
    <n v="0"/>
    <n v="0"/>
    <n v="1"/>
    <x v="1"/>
    <x v="1"/>
    <x v="0"/>
  </r>
  <r>
    <x v="34"/>
    <x v="95"/>
    <x v="0"/>
    <x v="0"/>
    <x v="1"/>
    <n v="27"/>
    <n v="261.3"/>
    <n v="96"/>
    <n v="44.42"/>
    <n v="220.9"/>
    <n v="101"/>
    <n v="18.78"/>
    <n v="179.4"/>
    <n v="97"/>
    <n v="8.07"/>
    <n v="11.3"/>
    <n v="2"/>
    <n v="3.05"/>
    <x v="0"/>
    <x v="0"/>
    <n v="0"/>
    <n v="0"/>
    <n v="1"/>
    <x v="1"/>
    <x v="0"/>
    <x v="1"/>
  </r>
  <r>
    <x v="18"/>
    <x v="95"/>
    <x v="0"/>
    <x v="0"/>
    <x v="1"/>
    <n v="45"/>
    <n v="248.8"/>
    <n v="124"/>
    <n v="42.3"/>
    <n v="140.30000000000001"/>
    <n v="77"/>
    <n v="11.93"/>
    <n v="263.60000000000002"/>
    <n v="102"/>
    <n v="11.86"/>
    <n v="10.3"/>
    <n v="2"/>
    <n v="2.78"/>
    <x v="2"/>
    <x v="0"/>
    <n v="0"/>
    <n v="0"/>
    <n v="1"/>
    <x v="1"/>
    <x v="0"/>
    <x v="0"/>
  </r>
  <r>
    <x v="15"/>
    <x v="95"/>
    <x v="0"/>
    <x v="0"/>
    <x v="0"/>
    <n v="0"/>
    <n v="149.19999999999999"/>
    <n v="125"/>
    <n v="25.36"/>
    <n v="210.6"/>
    <n v="119"/>
    <n v="17.899999999999999"/>
    <n v="290.5"/>
    <n v="102"/>
    <n v="13.07"/>
    <n v="9.4"/>
    <n v="3"/>
    <n v="2.54"/>
    <x v="4"/>
    <x v="0"/>
    <n v="0"/>
    <n v="0"/>
    <n v="0"/>
    <x v="1"/>
    <x v="1"/>
    <x v="1"/>
  </r>
  <r>
    <x v="26"/>
    <x v="95"/>
    <x v="0"/>
    <x v="0"/>
    <x v="1"/>
    <n v="18"/>
    <n v="262.89999999999998"/>
    <n v="57"/>
    <n v="44.69"/>
    <n v="190.2"/>
    <n v="107"/>
    <n v="16.170000000000002"/>
    <n v="293.5"/>
    <n v="103"/>
    <n v="13.21"/>
    <n v="11.8"/>
    <n v="4"/>
    <n v="3.19"/>
    <x v="2"/>
    <x v="0"/>
    <n v="0"/>
    <n v="0"/>
    <n v="1"/>
    <x v="1"/>
    <x v="0"/>
    <x v="0"/>
  </r>
  <r>
    <x v="23"/>
    <x v="95"/>
    <x v="0"/>
    <x v="0"/>
    <x v="0"/>
    <n v="0"/>
    <n v="97.6"/>
    <n v="98"/>
    <n v="16.59"/>
    <n v="105.5"/>
    <n v="118"/>
    <n v="8.9700000000000006"/>
    <n v="220.2"/>
    <n v="105"/>
    <n v="9.91"/>
    <n v="11.6"/>
    <n v="9"/>
    <n v="3.13"/>
    <x v="0"/>
    <x v="0"/>
    <n v="0"/>
    <n v="0"/>
    <n v="0"/>
    <x v="1"/>
    <x v="0"/>
    <x v="0"/>
  </r>
  <r>
    <x v="8"/>
    <x v="95"/>
    <x v="0"/>
    <x v="0"/>
    <x v="1"/>
    <n v="26"/>
    <n v="175.8"/>
    <n v="96"/>
    <n v="29.89"/>
    <n v="206.6"/>
    <n v="84"/>
    <n v="17.559999999999999"/>
    <n v="178"/>
    <n v="105"/>
    <n v="8.01"/>
    <n v="11.1"/>
    <n v="2"/>
    <n v="3"/>
    <x v="3"/>
    <x v="0"/>
    <n v="0"/>
    <n v="0"/>
    <n v="1"/>
    <x v="1"/>
    <x v="0"/>
    <x v="1"/>
  </r>
  <r>
    <x v="29"/>
    <x v="95"/>
    <x v="0"/>
    <x v="0"/>
    <x v="0"/>
    <n v="0"/>
    <n v="276.89999999999998"/>
    <n v="105"/>
    <n v="47.07"/>
    <n v="246.9"/>
    <n v="94"/>
    <n v="20.99"/>
    <n v="254.4"/>
    <n v="107"/>
    <n v="11.45"/>
    <n v="10.3"/>
    <n v="3"/>
    <n v="2.78"/>
    <x v="0"/>
    <x v="1"/>
    <n v="1"/>
    <n v="0"/>
    <n v="0"/>
    <x v="1"/>
    <x v="0"/>
    <x v="1"/>
  </r>
  <r>
    <x v="18"/>
    <x v="95"/>
    <x v="0"/>
    <x v="0"/>
    <x v="1"/>
    <n v="23"/>
    <n v="183.1"/>
    <n v="88"/>
    <n v="31.13"/>
    <n v="147.4"/>
    <n v="89"/>
    <n v="12.53"/>
    <n v="350.2"/>
    <n v="108"/>
    <n v="15.76"/>
    <n v="11.3"/>
    <n v="7"/>
    <n v="3.05"/>
    <x v="0"/>
    <x v="0"/>
    <n v="0"/>
    <n v="0"/>
    <n v="1"/>
    <x v="1"/>
    <x v="0"/>
    <x v="0"/>
  </r>
  <r>
    <x v="44"/>
    <x v="95"/>
    <x v="0"/>
    <x v="0"/>
    <x v="0"/>
    <n v="0"/>
    <n v="217.8"/>
    <n v="120"/>
    <n v="37.03"/>
    <n v="139.6"/>
    <n v="109"/>
    <n v="11.87"/>
    <n v="227.7"/>
    <n v="111"/>
    <n v="10.25"/>
    <n v="11.6"/>
    <n v="3"/>
    <n v="3.13"/>
    <x v="1"/>
    <x v="0"/>
    <n v="0"/>
    <n v="0"/>
    <n v="0"/>
    <x v="1"/>
    <x v="0"/>
    <x v="0"/>
  </r>
  <r>
    <x v="43"/>
    <x v="95"/>
    <x v="0"/>
    <x v="0"/>
    <x v="0"/>
    <n v="0"/>
    <n v="166.5"/>
    <n v="101"/>
    <n v="28.31"/>
    <n v="78.3"/>
    <n v="108"/>
    <n v="6.66"/>
    <n v="221.9"/>
    <n v="112"/>
    <n v="9.99"/>
    <n v="11.5"/>
    <n v="10"/>
    <n v="3.11"/>
    <x v="2"/>
    <x v="0"/>
    <n v="0"/>
    <n v="0"/>
    <n v="0"/>
    <x v="1"/>
    <x v="0"/>
    <x v="0"/>
  </r>
  <r>
    <x v="34"/>
    <x v="95"/>
    <x v="1"/>
    <x v="1"/>
    <x v="0"/>
    <n v="0"/>
    <n v="188.8"/>
    <n v="119"/>
    <n v="32.1"/>
    <n v="216.9"/>
    <n v="100"/>
    <n v="18.440000000000001"/>
    <n v="208.5"/>
    <n v="116"/>
    <n v="9.3800000000000008"/>
    <n v="5.8"/>
    <n v="3"/>
    <n v="1.57"/>
    <x v="2"/>
    <x v="0"/>
    <n v="0"/>
    <n v="1"/>
    <n v="0"/>
    <x v="1"/>
    <x v="1"/>
    <x v="1"/>
  </r>
  <r>
    <x v="17"/>
    <x v="95"/>
    <x v="1"/>
    <x v="0"/>
    <x v="0"/>
    <n v="0"/>
    <n v="170.5"/>
    <n v="86"/>
    <n v="28.99"/>
    <n v="277.5"/>
    <n v="88"/>
    <n v="23.59"/>
    <n v="162.5"/>
    <n v="117"/>
    <n v="7.31"/>
    <n v="12.2"/>
    <n v="6"/>
    <n v="3.29"/>
    <x v="0"/>
    <x v="0"/>
    <n v="0"/>
    <n v="0"/>
    <n v="0"/>
    <x v="1"/>
    <x v="0"/>
    <x v="1"/>
  </r>
  <r>
    <x v="19"/>
    <x v="95"/>
    <x v="0"/>
    <x v="0"/>
    <x v="1"/>
    <n v="40"/>
    <n v="108.6"/>
    <n v="90"/>
    <n v="18.46"/>
    <n v="206.4"/>
    <n v="154"/>
    <n v="17.54"/>
    <n v="126.3"/>
    <n v="118"/>
    <n v="5.68"/>
    <n v="13.4"/>
    <n v="4"/>
    <n v="3.62"/>
    <x v="1"/>
    <x v="0"/>
    <n v="0"/>
    <n v="0"/>
    <n v="1"/>
    <x v="1"/>
    <x v="0"/>
    <x v="1"/>
  </r>
  <r>
    <x v="0"/>
    <x v="95"/>
    <x v="2"/>
    <x v="0"/>
    <x v="0"/>
    <n v="0"/>
    <n v="98.2"/>
    <n v="100"/>
    <n v="16.690000000000001"/>
    <n v="307.2"/>
    <n v="88"/>
    <n v="26.11"/>
    <n v="182.5"/>
    <n v="120"/>
    <n v="8.2100000000000009"/>
    <n v="7.6"/>
    <n v="1"/>
    <n v="2.0499999999999998"/>
    <x v="3"/>
    <x v="0"/>
    <n v="0"/>
    <n v="0"/>
    <n v="0"/>
    <x v="1"/>
    <x v="1"/>
    <x v="1"/>
  </r>
  <r>
    <x v="47"/>
    <x v="95"/>
    <x v="0"/>
    <x v="0"/>
    <x v="0"/>
    <n v="0"/>
    <n v="180.6"/>
    <n v="92"/>
    <n v="30.7"/>
    <n v="190.9"/>
    <n v="114"/>
    <n v="16.23"/>
    <n v="295.60000000000002"/>
    <n v="125"/>
    <n v="13.3"/>
    <n v="10.3"/>
    <n v="4"/>
    <n v="2.78"/>
    <x v="0"/>
    <x v="1"/>
    <n v="1"/>
    <n v="0"/>
    <n v="0"/>
    <x v="1"/>
    <x v="0"/>
    <x v="0"/>
  </r>
  <r>
    <x v="13"/>
    <x v="95"/>
    <x v="1"/>
    <x v="0"/>
    <x v="0"/>
    <n v="0"/>
    <n v="102.1"/>
    <n v="74"/>
    <n v="17.36"/>
    <n v="93.7"/>
    <n v="88"/>
    <n v="7.96"/>
    <n v="236.2"/>
    <n v="125"/>
    <n v="10.63"/>
    <n v="14"/>
    <n v="2"/>
    <n v="3.78"/>
    <x v="0"/>
    <x v="0"/>
    <n v="0"/>
    <n v="0"/>
    <n v="0"/>
    <x v="1"/>
    <x v="0"/>
    <x v="0"/>
  </r>
  <r>
    <x v="45"/>
    <x v="95"/>
    <x v="2"/>
    <x v="0"/>
    <x v="0"/>
    <n v="0"/>
    <n v="179.5"/>
    <n v="125"/>
    <n v="30.52"/>
    <n v="162.30000000000001"/>
    <n v="139"/>
    <n v="13.8"/>
    <n v="264.5"/>
    <n v="133"/>
    <n v="11.9"/>
    <n v="6.6"/>
    <n v="2"/>
    <n v="1.78"/>
    <x v="0"/>
    <x v="0"/>
    <n v="0"/>
    <n v="0"/>
    <n v="0"/>
    <x v="1"/>
    <x v="1"/>
    <x v="0"/>
  </r>
  <r>
    <x v="8"/>
    <x v="96"/>
    <x v="0"/>
    <x v="0"/>
    <x v="1"/>
    <n v="32"/>
    <n v="183.4"/>
    <n v="94"/>
    <n v="31.18"/>
    <n v="269.10000000000002"/>
    <n v="120"/>
    <n v="22.87"/>
    <n v="203.5"/>
    <n v="38"/>
    <n v="9.16"/>
    <n v="6.7"/>
    <n v="4"/>
    <n v="1.81"/>
    <x v="5"/>
    <x v="0"/>
    <n v="0"/>
    <n v="0"/>
    <n v="1"/>
    <x v="1"/>
    <x v="1"/>
    <x v="1"/>
  </r>
  <r>
    <x v="38"/>
    <x v="96"/>
    <x v="2"/>
    <x v="0"/>
    <x v="0"/>
    <n v="0"/>
    <n v="120.8"/>
    <n v="96"/>
    <n v="20.54"/>
    <n v="169.8"/>
    <n v="101"/>
    <n v="14.43"/>
    <n v="194.1"/>
    <n v="63"/>
    <n v="8.73"/>
    <n v="11.9"/>
    <n v="3"/>
    <n v="3.21"/>
    <x v="4"/>
    <x v="1"/>
    <n v="1"/>
    <n v="0"/>
    <n v="0"/>
    <x v="1"/>
    <x v="0"/>
    <x v="0"/>
  </r>
  <r>
    <x v="42"/>
    <x v="96"/>
    <x v="0"/>
    <x v="0"/>
    <x v="1"/>
    <n v="28"/>
    <n v="202.3"/>
    <n v="97"/>
    <n v="34.39"/>
    <n v="69.2"/>
    <n v="84"/>
    <n v="5.88"/>
    <n v="257.60000000000002"/>
    <n v="64"/>
    <n v="11.59"/>
    <n v="6.7"/>
    <n v="3"/>
    <n v="1.81"/>
    <x v="0"/>
    <x v="0"/>
    <n v="0"/>
    <n v="0"/>
    <n v="1"/>
    <x v="1"/>
    <x v="1"/>
    <x v="0"/>
  </r>
  <r>
    <x v="28"/>
    <x v="96"/>
    <x v="2"/>
    <x v="1"/>
    <x v="0"/>
    <n v="0"/>
    <n v="272.8"/>
    <n v="60"/>
    <n v="46.38"/>
    <n v="216.5"/>
    <n v="113"/>
    <n v="18.399999999999999"/>
    <n v="245.1"/>
    <n v="67"/>
    <n v="11.03"/>
    <n v="6.1"/>
    <n v="8"/>
    <n v="1.65"/>
    <x v="5"/>
    <x v="1"/>
    <n v="1"/>
    <n v="1"/>
    <n v="0"/>
    <x v="1"/>
    <x v="1"/>
    <x v="1"/>
  </r>
  <r>
    <x v="25"/>
    <x v="96"/>
    <x v="2"/>
    <x v="0"/>
    <x v="0"/>
    <n v="0"/>
    <n v="252.6"/>
    <n v="89"/>
    <n v="42.94"/>
    <n v="340.3"/>
    <n v="91"/>
    <n v="28.93"/>
    <n v="256.5"/>
    <n v="67"/>
    <n v="11.54"/>
    <n v="8.8000000000000007"/>
    <n v="5"/>
    <n v="2.38"/>
    <x v="0"/>
    <x v="1"/>
    <n v="1"/>
    <n v="0"/>
    <n v="0"/>
    <x v="1"/>
    <x v="1"/>
    <x v="1"/>
  </r>
  <r>
    <x v="24"/>
    <x v="96"/>
    <x v="0"/>
    <x v="0"/>
    <x v="1"/>
    <n v="27"/>
    <n v="125.9"/>
    <n v="90"/>
    <n v="21.4"/>
    <n v="123.4"/>
    <n v="91"/>
    <n v="10.49"/>
    <n v="230"/>
    <n v="71"/>
    <n v="10.35"/>
    <n v="7.3"/>
    <n v="7"/>
    <n v="1.97"/>
    <x v="1"/>
    <x v="0"/>
    <n v="0"/>
    <n v="0"/>
    <n v="1"/>
    <x v="1"/>
    <x v="1"/>
    <x v="0"/>
  </r>
  <r>
    <x v="39"/>
    <x v="96"/>
    <x v="2"/>
    <x v="0"/>
    <x v="0"/>
    <n v="0"/>
    <n v="144.19999999999999"/>
    <n v="91"/>
    <n v="24.51"/>
    <n v="226.7"/>
    <n v="137"/>
    <n v="19.27"/>
    <n v="144.6"/>
    <n v="72"/>
    <n v="6.51"/>
    <n v="13.8"/>
    <n v="4"/>
    <n v="3.73"/>
    <x v="2"/>
    <x v="0"/>
    <n v="0"/>
    <n v="0"/>
    <n v="0"/>
    <x v="1"/>
    <x v="0"/>
    <x v="1"/>
  </r>
  <r>
    <x v="29"/>
    <x v="96"/>
    <x v="1"/>
    <x v="0"/>
    <x v="0"/>
    <n v="0"/>
    <n v="276.10000000000002"/>
    <n v="82"/>
    <n v="46.94"/>
    <n v="201.1"/>
    <n v="106"/>
    <n v="17.09"/>
    <n v="231.3"/>
    <n v="73"/>
    <n v="10.41"/>
    <n v="8.9"/>
    <n v="4"/>
    <n v="2.4"/>
    <x v="1"/>
    <x v="1"/>
    <n v="1"/>
    <n v="0"/>
    <n v="0"/>
    <x v="1"/>
    <x v="1"/>
    <x v="1"/>
  </r>
  <r>
    <x v="50"/>
    <x v="96"/>
    <x v="0"/>
    <x v="0"/>
    <x v="0"/>
    <n v="0"/>
    <n v="112.7"/>
    <n v="119"/>
    <n v="19.16"/>
    <n v="217.7"/>
    <n v="109"/>
    <n v="18.5"/>
    <n v="152.1"/>
    <n v="76"/>
    <n v="6.84"/>
    <n v="6.5"/>
    <n v="5"/>
    <n v="1.76"/>
    <x v="0"/>
    <x v="0"/>
    <n v="0"/>
    <n v="0"/>
    <n v="0"/>
    <x v="1"/>
    <x v="1"/>
    <x v="1"/>
  </r>
  <r>
    <x v="20"/>
    <x v="96"/>
    <x v="1"/>
    <x v="0"/>
    <x v="1"/>
    <n v="28"/>
    <n v="283.10000000000002"/>
    <n v="93"/>
    <n v="48.13"/>
    <n v="185.4"/>
    <n v="98"/>
    <n v="15.76"/>
    <n v="312.8"/>
    <n v="78"/>
    <n v="14.08"/>
    <n v="6.1"/>
    <n v="8"/>
    <n v="1.65"/>
    <x v="0"/>
    <x v="0"/>
    <n v="0"/>
    <n v="0"/>
    <n v="1"/>
    <x v="1"/>
    <x v="1"/>
    <x v="0"/>
  </r>
  <r>
    <x v="7"/>
    <x v="96"/>
    <x v="0"/>
    <x v="0"/>
    <x v="1"/>
    <n v="24"/>
    <n v="133.19999999999999"/>
    <n v="135"/>
    <n v="22.64"/>
    <n v="217.2"/>
    <n v="58"/>
    <n v="18.46"/>
    <n v="70.599999999999994"/>
    <n v="79"/>
    <n v="3.18"/>
    <n v="11"/>
    <n v="3"/>
    <n v="2.97"/>
    <x v="0"/>
    <x v="0"/>
    <n v="0"/>
    <n v="0"/>
    <n v="1"/>
    <x v="1"/>
    <x v="0"/>
    <x v="1"/>
  </r>
  <r>
    <x v="25"/>
    <x v="96"/>
    <x v="0"/>
    <x v="0"/>
    <x v="0"/>
    <n v="0"/>
    <n v="100.8"/>
    <n v="74"/>
    <n v="17.14"/>
    <n v="233.8"/>
    <n v="88"/>
    <n v="19.87"/>
    <n v="208.7"/>
    <n v="79"/>
    <n v="9.39"/>
    <n v="12.6"/>
    <n v="3"/>
    <n v="3.4"/>
    <x v="3"/>
    <x v="0"/>
    <n v="0"/>
    <n v="0"/>
    <n v="0"/>
    <x v="1"/>
    <x v="0"/>
    <x v="1"/>
  </r>
  <r>
    <x v="39"/>
    <x v="96"/>
    <x v="0"/>
    <x v="1"/>
    <x v="0"/>
    <n v="0"/>
    <n v="143.69999999999999"/>
    <n v="117"/>
    <n v="24.43"/>
    <n v="273"/>
    <n v="82"/>
    <n v="23.21"/>
    <n v="178.3"/>
    <n v="81"/>
    <n v="8.02"/>
    <n v="10.9"/>
    <n v="3"/>
    <n v="2.94"/>
    <x v="1"/>
    <x v="0"/>
    <n v="0"/>
    <n v="1"/>
    <n v="0"/>
    <x v="1"/>
    <x v="0"/>
    <x v="1"/>
  </r>
  <r>
    <x v="25"/>
    <x v="96"/>
    <x v="1"/>
    <x v="0"/>
    <x v="0"/>
    <n v="0"/>
    <n v="169.7"/>
    <n v="84"/>
    <n v="28.85"/>
    <n v="165.9"/>
    <n v="86"/>
    <n v="14.1"/>
    <n v="191.9"/>
    <n v="83"/>
    <n v="8.64"/>
    <n v="12.8"/>
    <n v="6"/>
    <n v="3.46"/>
    <x v="2"/>
    <x v="0"/>
    <n v="0"/>
    <n v="0"/>
    <n v="0"/>
    <x v="1"/>
    <x v="0"/>
    <x v="0"/>
  </r>
  <r>
    <x v="20"/>
    <x v="96"/>
    <x v="0"/>
    <x v="0"/>
    <x v="0"/>
    <n v="0"/>
    <n v="87.1"/>
    <n v="110"/>
    <n v="14.81"/>
    <n v="202.1"/>
    <n v="110"/>
    <n v="17.18"/>
    <n v="137.9"/>
    <n v="89"/>
    <n v="6.21"/>
    <n v="14.4"/>
    <n v="4"/>
    <n v="3.89"/>
    <x v="3"/>
    <x v="0"/>
    <n v="0"/>
    <n v="0"/>
    <n v="0"/>
    <x v="1"/>
    <x v="0"/>
    <x v="1"/>
  </r>
  <r>
    <x v="49"/>
    <x v="96"/>
    <x v="0"/>
    <x v="0"/>
    <x v="1"/>
    <n v="24"/>
    <n v="176.1"/>
    <n v="109"/>
    <n v="29.94"/>
    <n v="159.4"/>
    <n v="81"/>
    <n v="13.55"/>
    <n v="269.10000000000002"/>
    <n v="94"/>
    <n v="12.11"/>
    <n v="12.1"/>
    <n v="9"/>
    <n v="3.27"/>
    <x v="1"/>
    <x v="0"/>
    <n v="0"/>
    <n v="0"/>
    <n v="1"/>
    <x v="1"/>
    <x v="0"/>
    <x v="0"/>
  </r>
  <r>
    <x v="12"/>
    <x v="96"/>
    <x v="0"/>
    <x v="0"/>
    <x v="0"/>
    <n v="0"/>
    <n v="209.2"/>
    <n v="134"/>
    <n v="35.56"/>
    <n v="0"/>
    <n v="0"/>
    <n v="0"/>
    <n v="175.4"/>
    <n v="94"/>
    <n v="7.89"/>
    <n v="11.8"/>
    <n v="6"/>
    <n v="3.19"/>
    <x v="0"/>
    <x v="0"/>
    <n v="0"/>
    <n v="0"/>
    <n v="0"/>
    <x v="1"/>
    <x v="0"/>
    <x v="0"/>
  </r>
  <r>
    <x v="43"/>
    <x v="96"/>
    <x v="1"/>
    <x v="0"/>
    <x v="1"/>
    <n v="32"/>
    <n v="168.4"/>
    <n v="129"/>
    <n v="28.63"/>
    <n v="225.9"/>
    <n v="97"/>
    <n v="19.2"/>
    <n v="191.8"/>
    <n v="95"/>
    <n v="8.6300000000000008"/>
    <n v="8.5"/>
    <n v="7"/>
    <n v="2.2999999999999998"/>
    <x v="1"/>
    <x v="0"/>
    <n v="0"/>
    <n v="0"/>
    <n v="1"/>
    <x v="1"/>
    <x v="1"/>
    <x v="1"/>
  </r>
  <r>
    <x v="24"/>
    <x v="96"/>
    <x v="2"/>
    <x v="1"/>
    <x v="0"/>
    <n v="0"/>
    <n v="230.6"/>
    <n v="131"/>
    <n v="39.200000000000003"/>
    <n v="261.3"/>
    <n v="136"/>
    <n v="22.21"/>
    <n v="157.1"/>
    <n v="96"/>
    <n v="7.07"/>
    <n v="6.8"/>
    <n v="4"/>
    <n v="1.84"/>
    <x v="1"/>
    <x v="0"/>
    <n v="0"/>
    <n v="1"/>
    <n v="0"/>
    <x v="1"/>
    <x v="1"/>
    <x v="1"/>
  </r>
  <r>
    <x v="41"/>
    <x v="96"/>
    <x v="0"/>
    <x v="0"/>
    <x v="0"/>
    <n v="0"/>
    <n v="245.2"/>
    <n v="109"/>
    <n v="41.68"/>
    <n v="165.5"/>
    <n v="152"/>
    <n v="14.07"/>
    <n v="159.19999999999999"/>
    <n v="96"/>
    <n v="7.16"/>
    <n v="9.1"/>
    <n v="8"/>
    <n v="2.46"/>
    <x v="0"/>
    <x v="0"/>
    <n v="0"/>
    <n v="0"/>
    <n v="0"/>
    <x v="1"/>
    <x v="1"/>
    <x v="0"/>
  </r>
  <r>
    <x v="9"/>
    <x v="96"/>
    <x v="0"/>
    <x v="0"/>
    <x v="1"/>
    <n v="43"/>
    <n v="121.1"/>
    <n v="105"/>
    <n v="20.59"/>
    <n v="260.2"/>
    <n v="115"/>
    <n v="22.12"/>
    <n v="222.4"/>
    <n v="100"/>
    <n v="10.01"/>
    <n v="8.3000000000000007"/>
    <n v="5"/>
    <n v="2.2400000000000002"/>
    <x v="2"/>
    <x v="0"/>
    <n v="0"/>
    <n v="0"/>
    <n v="1"/>
    <x v="1"/>
    <x v="1"/>
    <x v="1"/>
  </r>
  <r>
    <x v="40"/>
    <x v="96"/>
    <x v="1"/>
    <x v="0"/>
    <x v="0"/>
    <n v="0"/>
    <n v="256.39999999999998"/>
    <n v="125"/>
    <n v="43.59"/>
    <n v="273.89999999999998"/>
    <n v="100"/>
    <n v="23.28"/>
    <n v="222.7"/>
    <n v="101"/>
    <n v="10.02"/>
    <n v="11.1"/>
    <n v="1"/>
    <n v="3"/>
    <x v="0"/>
    <x v="1"/>
    <n v="1"/>
    <n v="0"/>
    <n v="0"/>
    <x v="1"/>
    <x v="0"/>
    <x v="1"/>
  </r>
  <r>
    <x v="38"/>
    <x v="96"/>
    <x v="2"/>
    <x v="0"/>
    <x v="0"/>
    <n v="0"/>
    <n v="211"/>
    <n v="76"/>
    <n v="35.869999999999997"/>
    <n v="189"/>
    <n v="100"/>
    <n v="16.07"/>
    <n v="123"/>
    <n v="102"/>
    <n v="5.54"/>
    <n v="4.7"/>
    <n v="4"/>
    <n v="1.27"/>
    <x v="2"/>
    <x v="0"/>
    <n v="0"/>
    <n v="0"/>
    <n v="0"/>
    <x v="1"/>
    <x v="1"/>
    <x v="0"/>
  </r>
  <r>
    <x v="8"/>
    <x v="96"/>
    <x v="2"/>
    <x v="0"/>
    <x v="0"/>
    <n v="0"/>
    <n v="225.1"/>
    <n v="90"/>
    <n v="38.270000000000003"/>
    <n v="279.5"/>
    <n v="127"/>
    <n v="23.76"/>
    <n v="233.8"/>
    <n v="103"/>
    <n v="10.52"/>
    <n v="8.8000000000000007"/>
    <n v="4"/>
    <n v="2.38"/>
    <x v="1"/>
    <x v="1"/>
    <n v="1"/>
    <n v="0"/>
    <n v="0"/>
    <x v="1"/>
    <x v="1"/>
    <x v="1"/>
  </r>
  <r>
    <x v="31"/>
    <x v="96"/>
    <x v="0"/>
    <x v="0"/>
    <x v="0"/>
    <n v="0"/>
    <n v="215.3"/>
    <n v="58"/>
    <n v="36.6"/>
    <n v="242.4"/>
    <n v="91"/>
    <n v="20.6"/>
    <n v="279.8"/>
    <n v="105"/>
    <n v="12.59"/>
    <n v="12.1"/>
    <n v="9"/>
    <n v="3.27"/>
    <x v="1"/>
    <x v="0"/>
    <n v="0"/>
    <n v="0"/>
    <n v="0"/>
    <x v="1"/>
    <x v="0"/>
    <x v="1"/>
  </r>
  <r>
    <x v="14"/>
    <x v="96"/>
    <x v="0"/>
    <x v="0"/>
    <x v="1"/>
    <n v="35"/>
    <n v="203.1"/>
    <n v="104"/>
    <n v="34.53"/>
    <n v="211.8"/>
    <n v="91"/>
    <n v="18"/>
    <n v="246.1"/>
    <n v="105"/>
    <n v="11.07"/>
    <n v="9.6999999999999993"/>
    <n v="6"/>
    <n v="2.62"/>
    <x v="1"/>
    <x v="0"/>
    <n v="0"/>
    <n v="0"/>
    <n v="1"/>
    <x v="1"/>
    <x v="1"/>
    <x v="1"/>
  </r>
  <r>
    <x v="15"/>
    <x v="96"/>
    <x v="0"/>
    <x v="0"/>
    <x v="0"/>
    <n v="0"/>
    <n v="218"/>
    <n v="86"/>
    <n v="37.06"/>
    <n v="184"/>
    <n v="94"/>
    <n v="15.64"/>
    <n v="240.5"/>
    <n v="110"/>
    <n v="10.82"/>
    <n v="6.4"/>
    <n v="8"/>
    <n v="1.73"/>
    <x v="2"/>
    <x v="0"/>
    <n v="0"/>
    <n v="0"/>
    <n v="0"/>
    <x v="1"/>
    <x v="1"/>
    <x v="0"/>
  </r>
  <r>
    <x v="28"/>
    <x v="96"/>
    <x v="1"/>
    <x v="0"/>
    <x v="0"/>
    <n v="0"/>
    <n v="217.6"/>
    <n v="81"/>
    <n v="36.99"/>
    <n v="320.5"/>
    <n v="51"/>
    <n v="27.24"/>
    <n v="150.69999999999999"/>
    <n v="110"/>
    <n v="6.78"/>
    <n v="4.2"/>
    <n v="3"/>
    <n v="1.1299999999999999"/>
    <x v="1"/>
    <x v="0"/>
    <n v="0"/>
    <n v="0"/>
    <n v="0"/>
    <x v="1"/>
    <x v="1"/>
    <x v="1"/>
  </r>
  <r>
    <x v="30"/>
    <x v="96"/>
    <x v="0"/>
    <x v="0"/>
    <x v="0"/>
    <n v="0"/>
    <n v="151.6"/>
    <n v="107"/>
    <n v="25.77"/>
    <n v="155.4"/>
    <n v="96"/>
    <n v="13.21"/>
    <n v="240"/>
    <n v="112"/>
    <n v="10.8"/>
    <n v="14.7"/>
    <n v="4"/>
    <n v="3.97"/>
    <x v="0"/>
    <x v="0"/>
    <n v="0"/>
    <n v="0"/>
    <n v="0"/>
    <x v="1"/>
    <x v="0"/>
    <x v="0"/>
  </r>
  <r>
    <x v="23"/>
    <x v="96"/>
    <x v="0"/>
    <x v="0"/>
    <x v="1"/>
    <n v="15"/>
    <n v="117.6"/>
    <n v="97"/>
    <n v="19.989999999999998"/>
    <n v="196.3"/>
    <n v="126"/>
    <n v="16.690000000000001"/>
    <n v="157.4"/>
    <n v="113"/>
    <n v="7.08"/>
    <n v="6.4"/>
    <n v="3"/>
    <n v="1.73"/>
    <x v="0"/>
    <x v="0"/>
    <n v="0"/>
    <n v="0"/>
    <n v="1"/>
    <x v="1"/>
    <x v="1"/>
    <x v="0"/>
  </r>
  <r>
    <x v="8"/>
    <x v="96"/>
    <x v="1"/>
    <x v="0"/>
    <x v="0"/>
    <n v="0"/>
    <n v="169.2"/>
    <n v="91"/>
    <n v="28.76"/>
    <n v="224.6"/>
    <n v="122"/>
    <n v="19.09"/>
    <n v="108"/>
    <n v="115"/>
    <n v="4.8600000000000003"/>
    <n v="13"/>
    <n v="5"/>
    <n v="3.51"/>
    <x v="0"/>
    <x v="0"/>
    <n v="0"/>
    <n v="0"/>
    <n v="0"/>
    <x v="1"/>
    <x v="0"/>
    <x v="1"/>
  </r>
  <r>
    <x v="48"/>
    <x v="96"/>
    <x v="0"/>
    <x v="0"/>
    <x v="0"/>
    <n v="0"/>
    <n v="197.8"/>
    <n v="122"/>
    <n v="33.630000000000003"/>
    <n v="208.2"/>
    <n v="147"/>
    <n v="17.7"/>
    <n v="106.3"/>
    <n v="115"/>
    <n v="4.78"/>
    <n v="15.1"/>
    <n v="4"/>
    <n v="4.08"/>
    <x v="0"/>
    <x v="0"/>
    <n v="0"/>
    <n v="0"/>
    <n v="0"/>
    <x v="1"/>
    <x v="0"/>
    <x v="1"/>
  </r>
  <r>
    <x v="33"/>
    <x v="96"/>
    <x v="0"/>
    <x v="0"/>
    <x v="0"/>
    <n v="0"/>
    <n v="259.60000000000002"/>
    <n v="138"/>
    <n v="44.13"/>
    <n v="233.9"/>
    <n v="91"/>
    <n v="19.88"/>
    <n v="140.6"/>
    <n v="119"/>
    <n v="6.33"/>
    <n v="13"/>
    <n v="4"/>
    <n v="3.51"/>
    <x v="0"/>
    <x v="0"/>
    <n v="0"/>
    <n v="0"/>
    <n v="0"/>
    <x v="1"/>
    <x v="0"/>
    <x v="1"/>
  </r>
  <r>
    <x v="7"/>
    <x v="96"/>
    <x v="2"/>
    <x v="1"/>
    <x v="0"/>
    <n v="0"/>
    <n v="236.9"/>
    <n v="107"/>
    <n v="40.270000000000003"/>
    <n v="157.6"/>
    <n v="105"/>
    <n v="13.4"/>
    <n v="241"/>
    <n v="120"/>
    <n v="10.85"/>
    <n v="7.3"/>
    <n v="2"/>
    <n v="1.97"/>
    <x v="1"/>
    <x v="1"/>
    <n v="1"/>
    <n v="1"/>
    <n v="0"/>
    <x v="1"/>
    <x v="1"/>
    <x v="0"/>
  </r>
  <r>
    <x v="45"/>
    <x v="96"/>
    <x v="2"/>
    <x v="1"/>
    <x v="0"/>
    <n v="0"/>
    <n v="145"/>
    <n v="103"/>
    <n v="24.65"/>
    <n v="294.3"/>
    <n v="93"/>
    <n v="25.02"/>
    <n v="239.8"/>
    <n v="120"/>
    <n v="10.79"/>
    <n v="11"/>
    <n v="2"/>
    <n v="2.97"/>
    <x v="4"/>
    <x v="1"/>
    <n v="1"/>
    <n v="1"/>
    <n v="0"/>
    <x v="1"/>
    <x v="0"/>
    <x v="1"/>
  </r>
  <r>
    <x v="41"/>
    <x v="96"/>
    <x v="0"/>
    <x v="0"/>
    <x v="0"/>
    <n v="0"/>
    <n v="168.6"/>
    <n v="87"/>
    <n v="28.66"/>
    <n v="259.2"/>
    <n v="105"/>
    <n v="22.03"/>
    <n v="279.8"/>
    <n v="123"/>
    <n v="12.59"/>
    <n v="7.3"/>
    <n v="4"/>
    <n v="1.97"/>
    <x v="0"/>
    <x v="0"/>
    <n v="0"/>
    <n v="0"/>
    <n v="0"/>
    <x v="1"/>
    <x v="1"/>
    <x v="1"/>
  </r>
  <r>
    <x v="2"/>
    <x v="96"/>
    <x v="1"/>
    <x v="0"/>
    <x v="0"/>
    <n v="0"/>
    <n v="238.6"/>
    <n v="85"/>
    <n v="40.56"/>
    <n v="203.3"/>
    <n v="75"/>
    <n v="17.28"/>
    <n v="180.5"/>
    <n v="127"/>
    <n v="8.1199999999999992"/>
    <n v="16.2"/>
    <n v="8"/>
    <n v="4.37"/>
    <x v="1"/>
    <x v="0"/>
    <n v="0"/>
    <n v="0"/>
    <n v="0"/>
    <x v="1"/>
    <x v="0"/>
    <x v="1"/>
  </r>
  <r>
    <x v="25"/>
    <x v="96"/>
    <x v="1"/>
    <x v="0"/>
    <x v="1"/>
    <n v="25"/>
    <n v="141"/>
    <n v="101"/>
    <n v="23.97"/>
    <n v="212"/>
    <n v="85"/>
    <n v="18.02"/>
    <n v="175.2"/>
    <n v="138"/>
    <n v="7.88"/>
    <n v="4.9000000000000004"/>
    <n v="2"/>
    <n v="1.32"/>
    <x v="2"/>
    <x v="0"/>
    <n v="0"/>
    <n v="0"/>
    <n v="1"/>
    <x v="1"/>
    <x v="1"/>
    <x v="1"/>
  </r>
  <r>
    <x v="2"/>
    <x v="97"/>
    <x v="0"/>
    <x v="0"/>
    <x v="1"/>
    <n v="22"/>
    <n v="278.3"/>
    <n v="89"/>
    <n v="47.31"/>
    <n v="93.4"/>
    <n v="143"/>
    <n v="7.94"/>
    <n v="107.6"/>
    <n v="42"/>
    <n v="4.84"/>
    <n v="9.6999999999999993"/>
    <n v="5"/>
    <n v="2.62"/>
    <x v="1"/>
    <x v="0"/>
    <n v="0"/>
    <n v="0"/>
    <n v="1"/>
    <x v="1"/>
    <x v="1"/>
    <x v="0"/>
  </r>
  <r>
    <x v="26"/>
    <x v="97"/>
    <x v="1"/>
    <x v="0"/>
    <x v="0"/>
    <n v="0"/>
    <n v="207"/>
    <n v="94"/>
    <n v="35.19"/>
    <n v="256.3"/>
    <n v="64"/>
    <n v="21.79"/>
    <n v="137.6"/>
    <n v="60"/>
    <n v="6.19"/>
    <n v="10.4"/>
    <n v="4"/>
    <n v="2.81"/>
    <x v="3"/>
    <x v="0"/>
    <n v="0"/>
    <n v="0"/>
    <n v="0"/>
    <x v="1"/>
    <x v="0"/>
    <x v="1"/>
  </r>
  <r>
    <x v="39"/>
    <x v="97"/>
    <x v="0"/>
    <x v="0"/>
    <x v="0"/>
    <n v="0"/>
    <n v="217.2"/>
    <n v="121"/>
    <n v="36.92"/>
    <n v="303.39999999999998"/>
    <n v="73"/>
    <n v="25.79"/>
    <n v="197.1"/>
    <n v="71"/>
    <n v="8.8699999999999992"/>
    <n v="12.4"/>
    <n v="2"/>
    <n v="3.35"/>
    <x v="1"/>
    <x v="1"/>
    <n v="1"/>
    <n v="0"/>
    <n v="0"/>
    <x v="1"/>
    <x v="0"/>
    <x v="1"/>
  </r>
  <r>
    <x v="5"/>
    <x v="97"/>
    <x v="0"/>
    <x v="0"/>
    <x v="1"/>
    <n v="38"/>
    <n v="213.7"/>
    <n v="61"/>
    <n v="36.33"/>
    <n v="253"/>
    <n v="104"/>
    <n v="21.51"/>
    <n v="207.7"/>
    <n v="73"/>
    <n v="9.35"/>
    <n v="10.7"/>
    <n v="5"/>
    <n v="2.89"/>
    <x v="3"/>
    <x v="0"/>
    <n v="0"/>
    <n v="0"/>
    <n v="1"/>
    <x v="1"/>
    <x v="0"/>
    <x v="1"/>
  </r>
  <r>
    <x v="8"/>
    <x v="97"/>
    <x v="0"/>
    <x v="0"/>
    <x v="1"/>
    <n v="29"/>
    <n v="179.9"/>
    <n v="97"/>
    <n v="30.58"/>
    <n v="189.2"/>
    <n v="89"/>
    <n v="16.079999999999998"/>
    <n v="164.3"/>
    <n v="76"/>
    <n v="7.39"/>
    <n v="12.8"/>
    <n v="7"/>
    <n v="3.46"/>
    <x v="2"/>
    <x v="0"/>
    <n v="0"/>
    <n v="0"/>
    <n v="1"/>
    <x v="1"/>
    <x v="0"/>
    <x v="0"/>
  </r>
  <r>
    <x v="6"/>
    <x v="97"/>
    <x v="0"/>
    <x v="0"/>
    <x v="0"/>
    <n v="0"/>
    <n v="216.8"/>
    <n v="86"/>
    <n v="36.86"/>
    <n v="190.8"/>
    <n v="114"/>
    <n v="16.22"/>
    <n v="187.5"/>
    <n v="79"/>
    <n v="8.44"/>
    <n v="11"/>
    <n v="9"/>
    <n v="2.97"/>
    <x v="1"/>
    <x v="0"/>
    <n v="0"/>
    <n v="0"/>
    <n v="0"/>
    <x v="1"/>
    <x v="0"/>
    <x v="0"/>
  </r>
  <r>
    <x v="20"/>
    <x v="97"/>
    <x v="0"/>
    <x v="0"/>
    <x v="0"/>
    <n v="0"/>
    <n v="243.4"/>
    <n v="88"/>
    <n v="41.38"/>
    <n v="147.1"/>
    <n v="155"/>
    <n v="12.5"/>
    <n v="156.4"/>
    <n v="80"/>
    <n v="7.04"/>
    <n v="9.6999999999999993"/>
    <n v="4"/>
    <n v="2.62"/>
    <x v="3"/>
    <x v="0"/>
    <n v="0"/>
    <n v="0"/>
    <n v="0"/>
    <x v="1"/>
    <x v="1"/>
    <x v="0"/>
  </r>
  <r>
    <x v="12"/>
    <x v="97"/>
    <x v="0"/>
    <x v="0"/>
    <x v="0"/>
    <n v="0"/>
    <n v="211.9"/>
    <n v="65"/>
    <n v="36.020000000000003"/>
    <n v="224.6"/>
    <n v="95"/>
    <n v="19.09"/>
    <n v="233"/>
    <n v="81"/>
    <n v="10.49"/>
    <n v="9.9"/>
    <n v="3"/>
    <n v="2.67"/>
    <x v="3"/>
    <x v="0"/>
    <n v="0"/>
    <n v="0"/>
    <n v="0"/>
    <x v="1"/>
    <x v="1"/>
    <x v="1"/>
  </r>
  <r>
    <x v="21"/>
    <x v="97"/>
    <x v="2"/>
    <x v="0"/>
    <x v="0"/>
    <n v="0"/>
    <n v="198.6"/>
    <n v="92"/>
    <n v="33.76"/>
    <n v="349.4"/>
    <n v="99"/>
    <n v="29.7"/>
    <n v="221.7"/>
    <n v="83"/>
    <n v="9.98"/>
    <n v="7.3"/>
    <n v="6"/>
    <n v="1.97"/>
    <x v="3"/>
    <x v="1"/>
    <n v="1"/>
    <n v="0"/>
    <n v="0"/>
    <x v="1"/>
    <x v="1"/>
    <x v="1"/>
  </r>
  <r>
    <x v="18"/>
    <x v="97"/>
    <x v="1"/>
    <x v="0"/>
    <x v="1"/>
    <n v="21"/>
    <n v="64.599999999999994"/>
    <n v="98"/>
    <n v="10.98"/>
    <n v="176.1"/>
    <n v="86"/>
    <n v="14.97"/>
    <n v="244.8"/>
    <n v="84"/>
    <n v="11.02"/>
    <n v="0"/>
    <n v="0"/>
    <n v="0"/>
    <x v="3"/>
    <x v="0"/>
    <n v="0"/>
    <n v="0"/>
    <n v="1"/>
    <x v="1"/>
    <x v="1"/>
    <x v="0"/>
  </r>
  <r>
    <x v="39"/>
    <x v="97"/>
    <x v="1"/>
    <x v="0"/>
    <x v="1"/>
    <n v="19"/>
    <n v="110.5"/>
    <n v="87"/>
    <n v="18.79"/>
    <n v="227.8"/>
    <n v="97"/>
    <n v="19.36"/>
    <n v="243.6"/>
    <n v="84"/>
    <n v="10.96"/>
    <n v="11"/>
    <n v="4"/>
    <n v="2.97"/>
    <x v="0"/>
    <x v="0"/>
    <n v="0"/>
    <n v="0"/>
    <n v="1"/>
    <x v="1"/>
    <x v="0"/>
    <x v="1"/>
  </r>
  <r>
    <x v="25"/>
    <x v="97"/>
    <x v="1"/>
    <x v="0"/>
    <x v="1"/>
    <n v="40"/>
    <n v="212.1"/>
    <n v="90"/>
    <n v="36.06"/>
    <n v="233.9"/>
    <n v="110"/>
    <n v="19.88"/>
    <n v="234"/>
    <n v="84"/>
    <n v="10.53"/>
    <n v="7.1"/>
    <n v="4"/>
    <n v="1.92"/>
    <x v="1"/>
    <x v="0"/>
    <n v="0"/>
    <n v="0"/>
    <n v="1"/>
    <x v="1"/>
    <x v="1"/>
    <x v="1"/>
  </r>
  <r>
    <x v="41"/>
    <x v="97"/>
    <x v="0"/>
    <x v="0"/>
    <x v="0"/>
    <n v="0"/>
    <n v="0"/>
    <n v="0"/>
    <n v="0"/>
    <n v="159.6"/>
    <n v="130"/>
    <n v="13.57"/>
    <n v="167.1"/>
    <n v="88"/>
    <n v="7.52"/>
    <n v="6.8"/>
    <n v="1"/>
    <n v="1.84"/>
    <x v="4"/>
    <x v="1"/>
    <n v="1"/>
    <n v="0"/>
    <n v="0"/>
    <x v="1"/>
    <x v="1"/>
    <x v="0"/>
  </r>
  <r>
    <x v="42"/>
    <x v="97"/>
    <x v="1"/>
    <x v="0"/>
    <x v="0"/>
    <n v="0"/>
    <n v="288.10000000000002"/>
    <n v="101"/>
    <n v="48.98"/>
    <n v="137.9"/>
    <n v="93"/>
    <n v="11.72"/>
    <n v="206.5"/>
    <n v="88"/>
    <n v="9.2899999999999991"/>
    <n v="0"/>
    <n v="0"/>
    <n v="0"/>
    <x v="1"/>
    <x v="0"/>
    <n v="0"/>
    <n v="0"/>
    <n v="0"/>
    <x v="1"/>
    <x v="1"/>
    <x v="0"/>
  </r>
  <r>
    <x v="9"/>
    <x v="97"/>
    <x v="1"/>
    <x v="0"/>
    <x v="1"/>
    <n v="30"/>
    <n v="110.3"/>
    <n v="71"/>
    <n v="18.75"/>
    <n v="182.4"/>
    <n v="108"/>
    <n v="15.5"/>
    <n v="183.8"/>
    <n v="88"/>
    <n v="8.27"/>
    <n v="11"/>
    <n v="8"/>
    <n v="2.97"/>
    <x v="3"/>
    <x v="0"/>
    <n v="0"/>
    <n v="0"/>
    <n v="1"/>
    <x v="1"/>
    <x v="0"/>
    <x v="0"/>
  </r>
  <r>
    <x v="2"/>
    <x v="97"/>
    <x v="0"/>
    <x v="0"/>
    <x v="0"/>
    <n v="0"/>
    <n v="190.5"/>
    <n v="106"/>
    <n v="32.39"/>
    <n v="164.2"/>
    <n v="92"/>
    <n v="13.96"/>
    <n v="110.8"/>
    <n v="88"/>
    <n v="4.99"/>
    <n v="11.4"/>
    <n v="5"/>
    <n v="3.08"/>
    <x v="3"/>
    <x v="0"/>
    <n v="0"/>
    <n v="0"/>
    <n v="0"/>
    <x v="1"/>
    <x v="0"/>
    <x v="0"/>
  </r>
  <r>
    <x v="16"/>
    <x v="97"/>
    <x v="0"/>
    <x v="0"/>
    <x v="0"/>
    <n v="0"/>
    <n v="221.2"/>
    <n v="80"/>
    <n v="37.6"/>
    <n v="213.6"/>
    <n v="104"/>
    <n v="18.16"/>
    <n v="291.8"/>
    <n v="89"/>
    <n v="13.13"/>
    <n v="11.9"/>
    <n v="3"/>
    <n v="3.21"/>
    <x v="4"/>
    <x v="0"/>
    <n v="0"/>
    <n v="0"/>
    <n v="0"/>
    <x v="1"/>
    <x v="0"/>
    <x v="1"/>
  </r>
  <r>
    <x v="0"/>
    <x v="97"/>
    <x v="0"/>
    <x v="1"/>
    <x v="1"/>
    <n v="23"/>
    <n v="245.5"/>
    <n v="54"/>
    <n v="41.74"/>
    <n v="292.7"/>
    <n v="83"/>
    <n v="24.88"/>
    <n v="184"/>
    <n v="90"/>
    <n v="8.2799999999999994"/>
    <n v="10.8"/>
    <n v="7"/>
    <n v="2.92"/>
    <x v="0"/>
    <x v="0"/>
    <n v="0"/>
    <n v="1"/>
    <n v="1"/>
    <x v="1"/>
    <x v="0"/>
    <x v="1"/>
  </r>
  <r>
    <x v="6"/>
    <x v="97"/>
    <x v="2"/>
    <x v="0"/>
    <x v="1"/>
    <n v="21"/>
    <n v="161.19999999999999"/>
    <n v="114"/>
    <n v="27.4"/>
    <n v="252.2"/>
    <n v="83"/>
    <n v="21.44"/>
    <n v="160.19999999999999"/>
    <n v="92"/>
    <n v="7.21"/>
    <n v="4.4000000000000004"/>
    <n v="8"/>
    <n v="1.19"/>
    <x v="4"/>
    <x v="0"/>
    <n v="0"/>
    <n v="0"/>
    <n v="1"/>
    <x v="1"/>
    <x v="1"/>
    <x v="1"/>
  </r>
  <r>
    <x v="32"/>
    <x v="97"/>
    <x v="2"/>
    <x v="1"/>
    <x v="0"/>
    <n v="0"/>
    <n v="158.4"/>
    <n v="71"/>
    <n v="26.93"/>
    <n v="306.60000000000002"/>
    <n v="66"/>
    <n v="26.06"/>
    <n v="144.19999999999999"/>
    <n v="93"/>
    <n v="6.49"/>
    <n v="2.1"/>
    <n v="4"/>
    <n v="0.56999999999999995"/>
    <x v="0"/>
    <x v="0"/>
    <n v="0"/>
    <n v="1"/>
    <n v="0"/>
    <x v="1"/>
    <x v="1"/>
    <x v="1"/>
  </r>
  <r>
    <x v="40"/>
    <x v="97"/>
    <x v="1"/>
    <x v="0"/>
    <x v="0"/>
    <n v="0"/>
    <n v="165"/>
    <n v="129"/>
    <n v="28.05"/>
    <n v="202.6"/>
    <n v="113"/>
    <n v="17.22"/>
    <n v="172.3"/>
    <n v="94"/>
    <n v="7.75"/>
    <n v="12.5"/>
    <n v="7"/>
    <n v="3.38"/>
    <x v="0"/>
    <x v="1"/>
    <n v="1"/>
    <n v="0"/>
    <n v="0"/>
    <x v="1"/>
    <x v="0"/>
    <x v="1"/>
  </r>
  <r>
    <x v="21"/>
    <x v="97"/>
    <x v="1"/>
    <x v="0"/>
    <x v="0"/>
    <n v="0"/>
    <n v="136.9"/>
    <n v="120"/>
    <n v="23.27"/>
    <n v="180.6"/>
    <n v="84"/>
    <n v="15.35"/>
    <n v="172.9"/>
    <n v="94"/>
    <n v="7.78"/>
    <n v="11.9"/>
    <n v="4"/>
    <n v="3.21"/>
    <x v="4"/>
    <x v="1"/>
    <n v="1"/>
    <n v="0"/>
    <n v="0"/>
    <x v="1"/>
    <x v="0"/>
    <x v="0"/>
  </r>
  <r>
    <x v="19"/>
    <x v="97"/>
    <x v="0"/>
    <x v="0"/>
    <x v="0"/>
    <n v="0"/>
    <n v="189.8"/>
    <n v="113"/>
    <n v="32.270000000000003"/>
    <n v="271.5"/>
    <n v="111"/>
    <n v="23.08"/>
    <n v="218.9"/>
    <n v="96"/>
    <n v="9.85"/>
    <n v="13"/>
    <n v="5"/>
    <n v="3.51"/>
    <x v="0"/>
    <x v="0"/>
    <n v="0"/>
    <n v="0"/>
    <n v="0"/>
    <x v="1"/>
    <x v="0"/>
    <x v="1"/>
  </r>
  <r>
    <x v="43"/>
    <x v="97"/>
    <x v="0"/>
    <x v="0"/>
    <x v="1"/>
    <n v="23"/>
    <n v="168.9"/>
    <n v="98"/>
    <n v="28.71"/>
    <n v="226.3"/>
    <n v="117"/>
    <n v="19.239999999999998"/>
    <n v="165.5"/>
    <n v="96"/>
    <n v="7.45"/>
    <n v="14.3"/>
    <n v="3"/>
    <n v="3.86"/>
    <x v="1"/>
    <x v="0"/>
    <n v="0"/>
    <n v="0"/>
    <n v="1"/>
    <x v="1"/>
    <x v="0"/>
    <x v="1"/>
  </r>
  <r>
    <x v="44"/>
    <x v="97"/>
    <x v="0"/>
    <x v="0"/>
    <x v="0"/>
    <n v="0"/>
    <n v="162.5"/>
    <n v="81"/>
    <n v="27.63"/>
    <n v="159.19999999999999"/>
    <n v="114"/>
    <n v="13.53"/>
    <n v="157.19999999999999"/>
    <n v="97"/>
    <n v="7.07"/>
    <n v="9.6999999999999993"/>
    <n v="1"/>
    <n v="2.62"/>
    <x v="3"/>
    <x v="0"/>
    <n v="0"/>
    <n v="0"/>
    <n v="0"/>
    <x v="1"/>
    <x v="1"/>
    <x v="0"/>
  </r>
  <r>
    <x v="1"/>
    <x v="97"/>
    <x v="0"/>
    <x v="0"/>
    <x v="0"/>
    <n v="0"/>
    <n v="147"/>
    <n v="101"/>
    <n v="24.99"/>
    <n v="202.5"/>
    <n v="89"/>
    <n v="17.21"/>
    <n v="250.8"/>
    <n v="97"/>
    <n v="11.29"/>
    <n v="9.1999999999999993"/>
    <n v="3"/>
    <n v="2.48"/>
    <x v="0"/>
    <x v="0"/>
    <n v="0"/>
    <n v="0"/>
    <n v="0"/>
    <x v="1"/>
    <x v="1"/>
    <x v="1"/>
  </r>
  <r>
    <x v="41"/>
    <x v="97"/>
    <x v="0"/>
    <x v="0"/>
    <x v="0"/>
    <n v="0"/>
    <n v="307.2"/>
    <n v="65"/>
    <n v="52.22"/>
    <n v="138.6"/>
    <n v="97"/>
    <n v="11.78"/>
    <n v="381.6"/>
    <n v="99"/>
    <n v="17.170000000000002"/>
    <n v="10.199999999999999"/>
    <n v="4"/>
    <n v="2.75"/>
    <x v="3"/>
    <x v="1"/>
    <n v="1"/>
    <n v="0"/>
    <n v="0"/>
    <x v="1"/>
    <x v="1"/>
    <x v="0"/>
  </r>
  <r>
    <x v="46"/>
    <x v="97"/>
    <x v="2"/>
    <x v="0"/>
    <x v="0"/>
    <n v="0"/>
    <n v="167"/>
    <n v="60"/>
    <n v="28.39"/>
    <n v="125.1"/>
    <n v="65"/>
    <n v="10.63"/>
    <n v="262.5"/>
    <n v="100"/>
    <n v="11.81"/>
    <n v="8.9"/>
    <n v="2"/>
    <n v="2.4"/>
    <x v="0"/>
    <x v="0"/>
    <n v="0"/>
    <n v="0"/>
    <n v="0"/>
    <x v="1"/>
    <x v="1"/>
    <x v="0"/>
  </r>
  <r>
    <x v="14"/>
    <x v="97"/>
    <x v="0"/>
    <x v="0"/>
    <x v="0"/>
    <n v="0"/>
    <n v="227.1"/>
    <n v="116"/>
    <n v="38.61"/>
    <n v="120.5"/>
    <n v="103"/>
    <n v="10.24"/>
    <n v="117"/>
    <n v="102"/>
    <n v="5.27"/>
    <n v="4.7"/>
    <n v="4"/>
    <n v="1.27"/>
    <x v="5"/>
    <x v="1"/>
    <n v="1"/>
    <n v="0"/>
    <n v="0"/>
    <x v="1"/>
    <x v="1"/>
    <x v="0"/>
  </r>
  <r>
    <x v="2"/>
    <x v="97"/>
    <x v="0"/>
    <x v="0"/>
    <x v="0"/>
    <n v="0"/>
    <n v="162.80000000000001"/>
    <n v="65"/>
    <n v="27.68"/>
    <n v="185"/>
    <n v="109"/>
    <n v="15.73"/>
    <n v="219.5"/>
    <n v="104"/>
    <n v="9.8800000000000008"/>
    <n v="6"/>
    <n v="3"/>
    <n v="1.62"/>
    <x v="3"/>
    <x v="0"/>
    <n v="0"/>
    <n v="0"/>
    <n v="0"/>
    <x v="1"/>
    <x v="1"/>
    <x v="0"/>
  </r>
  <r>
    <x v="39"/>
    <x v="97"/>
    <x v="1"/>
    <x v="0"/>
    <x v="0"/>
    <n v="0"/>
    <n v="158.5"/>
    <n v="90"/>
    <n v="26.95"/>
    <n v="254.4"/>
    <n v="67"/>
    <n v="21.62"/>
    <n v="178.4"/>
    <n v="104"/>
    <n v="8.0299999999999994"/>
    <n v="14.8"/>
    <n v="5"/>
    <n v="4"/>
    <x v="3"/>
    <x v="0"/>
    <n v="0"/>
    <n v="0"/>
    <n v="0"/>
    <x v="1"/>
    <x v="0"/>
    <x v="1"/>
  </r>
  <r>
    <x v="27"/>
    <x v="97"/>
    <x v="0"/>
    <x v="1"/>
    <x v="1"/>
    <n v="20"/>
    <n v="186.2"/>
    <n v="112"/>
    <n v="31.65"/>
    <n v="145.30000000000001"/>
    <n v="65"/>
    <n v="12.35"/>
    <n v="142.80000000000001"/>
    <n v="104"/>
    <n v="6.43"/>
    <n v="10.9"/>
    <n v="4"/>
    <n v="2.94"/>
    <x v="2"/>
    <x v="0"/>
    <n v="0"/>
    <n v="1"/>
    <n v="1"/>
    <x v="1"/>
    <x v="0"/>
    <x v="0"/>
  </r>
  <r>
    <x v="35"/>
    <x v="97"/>
    <x v="1"/>
    <x v="0"/>
    <x v="0"/>
    <n v="0"/>
    <n v="169.9"/>
    <n v="77"/>
    <n v="28.88"/>
    <n v="138.30000000000001"/>
    <n v="155"/>
    <n v="11.76"/>
    <n v="142.6"/>
    <n v="105"/>
    <n v="6.42"/>
    <n v="8.5"/>
    <n v="7"/>
    <n v="2.2999999999999998"/>
    <x v="0"/>
    <x v="0"/>
    <n v="0"/>
    <n v="0"/>
    <n v="0"/>
    <x v="1"/>
    <x v="1"/>
    <x v="0"/>
  </r>
  <r>
    <x v="49"/>
    <x v="97"/>
    <x v="0"/>
    <x v="0"/>
    <x v="0"/>
    <n v="0"/>
    <n v="237.5"/>
    <n v="130"/>
    <n v="40.380000000000003"/>
    <n v="213.2"/>
    <n v="85"/>
    <n v="18.12"/>
    <n v="194.1"/>
    <n v="107"/>
    <n v="8.73"/>
    <n v="10.1"/>
    <n v="3"/>
    <n v="2.73"/>
    <x v="1"/>
    <x v="0"/>
    <n v="0"/>
    <n v="0"/>
    <n v="0"/>
    <x v="1"/>
    <x v="1"/>
    <x v="1"/>
  </r>
  <r>
    <x v="40"/>
    <x v="97"/>
    <x v="2"/>
    <x v="0"/>
    <x v="1"/>
    <n v="29"/>
    <n v="111.1"/>
    <n v="105"/>
    <n v="18.89"/>
    <n v="217.9"/>
    <n v="101"/>
    <n v="18.52"/>
    <n v="248.1"/>
    <n v="108"/>
    <n v="11.16"/>
    <n v="6.6"/>
    <n v="3"/>
    <n v="1.78"/>
    <x v="3"/>
    <x v="0"/>
    <n v="0"/>
    <n v="0"/>
    <n v="1"/>
    <x v="1"/>
    <x v="1"/>
    <x v="1"/>
  </r>
  <r>
    <x v="34"/>
    <x v="97"/>
    <x v="0"/>
    <x v="0"/>
    <x v="0"/>
    <n v="0"/>
    <n v="72.8"/>
    <n v="107"/>
    <n v="12.38"/>
    <n v="186.4"/>
    <n v="103"/>
    <n v="15.84"/>
    <n v="175.3"/>
    <n v="110"/>
    <n v="7.89"/>
    <n v="10.5"/>
    <n v="4"/>
    <n v="2.84"/>
    <x v="2"/>
    <x v="0"/>
    <n v="0"/>
    <n v="0"/>
    <n v="0"/>
    <x v="1"/>
    <x v="0"/>
    <x v="0"/>
  </r>
  <r>
    <x v="42"/>
    <x v="97"/>
    <x v="1"/>
    <x v="0"/>
    <x v="0"/>
    <n v="0"/>
    <n v="92.3"/>
    <n v="128"/>
    <n v="15.69"/>
    <n v="250.1"/>
    <n v="89"/>
    <n v="21.26"/>
    <n v="211.9"/>
    <n v="110"/>
    <n v="9.5399999999999991"/>
    <n v="10.8"/>
    <n v="16"/>
    <n v="2.92"/>
    <x v="2"/>
    <x v="0"/>
    <n v="0"/>
    <n v="0"/>
    <n v="0"/>
    <x v="1"/>
    <x v="0"/>
    <x v="1"/>
  </r>
  <r>
    <x v="26"/>
    <x v="97"/>
    <x v="1"/>
    <x v="0"/>
    <x v="0"/>
    <n v="0"/>
    <n v="161"/>
    <n v="117"/>
    <n v="27.37"/>
    <n v="190.9"/>
    <n v="113"/>
    <n v="16.23"/>
    <n v="227.7"/>
    <n v="113"/>
    <n v="10.25"/>
    <n v="12.1"/>
    <n v="4"/>
    <n v="3.27"/>
    <x v="4"/>
    <x v="0"/>
    <n v="0"/>
    <n v="0"/>
    <n v="0"/>
    <x v="1"/>
    <x v="0"/>
    <x v="0"/>
  </r>
  <r>
    <x v="15"/>
    <x v="97"/>
    <x v="0"/>
    <x v="0"/>
    <x v="0"/>
    <n v="0"/>
    <n v="206.5"/>
    <n v="92"/>
    <n v="35.11"/>
    <n v="176.2"/>
    <n v="152"/>
    <n v="14.98"/>
    <n v="232.8"/>
    <n v="115"/>
    <n v="10.48"/>
    <n v="12.4"/>
    <n v="5"/>
    <n v="3.35"/>
    <x v="5"/>
    <x v="0"/>
    <n v="0"/>
    <n v="0"/>
    <n v="0"/>
    <x v="1"/>
    <x v="0"/>
    <x v="0"/>
  </r>
  <r>
    <x v="19"/>
    <x v="97"/>
    <x v="0"/>
    <x v="0"/>
    <x v="1"/>
    <n v="36"/>
    <n v="168"/>
    <n v="81"/>
    <n v="28.56"/>
    <n v="163.19999999999999"/>
    <n v="125"/>
    <n v="13.87"/>
    <n v="172.7"/>
    <n v="120"/>
    <n v="7.77"/>
    <n v="8"/>
    <n v="2"/>
    <n v="2.16"/>
    <x v="6"/>
    <x v="1"/>
    <n v="1"/>
    <n v="0"/>
    <n v="1"/>
    <x v="1"/>
    <x v="1"/>
    <x v="0"/>
  </r>
  <r>
    <x v="9"/>
    <x v="97"/>
    <x v="0"/>
    <x v="0"/>
    <x v="1"/>
    <n v="31"/>
    <n v="181.6"/>
    <n v="112"/>
    <n v="30.87"/>
    <n v="220.7"/>
    <n v="100"/>
    <n v="18.760000000000002"/>
    <n v="236.3"/>
    <n v="121"/>
    <n v="10.63"/>
    <n v="12.9"/>
    <n v="4"/>
    <n v="3.48"/>
    <x v="3"/>
    <x v="0"/>
    <n v="0"/>
    <n v="0"/>
    <n v="1"/>
    <x v="1"/>
    <x v="0"/>
    <x v="1"/>
  </r>
  <r>
    <x v="39"/>
    <x v="97"/>
    <x v="2"/>
    <x v="0"/>
    <x v="0"/>
    <n v="0"/>
    <n v="86.1"/>
    <n v="78"/>
    <n v="14.64"/>
    <n v="222.7"/>
    <n v="130"/>
    <n v="18.93"/>
    <n v="155"/>
    <n v="124"/>
    <n v="6.98"/>
    <n v="9"/>
    <n v="7"/>
    <n v="2.4300000000000002"/>
    <x v="1"/>
    <x v="0"/>
    <n v="0"/>
    <n v="0"/>
    <n v="0"/>
    <x v="1"/>
    <x v="1"/>
    <x v="1"/>
  </r>
  <r>
    <x v="26"/>
    <x v="97"/>
    <x v="2"/>
    <x v="0"/>
    <x v="0"/>
    <n v="0"/>
    <n v="171.9"/>
    <n v="77"/>
    <n v="29.22"/>
    <n v="235.3"/>
    <n v="90"/>
    <n v="20"/>
    <n v="140.30000000000001"/>
    <n v="125"/>
    <n v="6.31"/>
    <n v="14.6"/>
    <n v="4"/>
    <n v="3.94"/>
    <x v="3"/>
    <x v="0"/>
    <n v="0"/>
    <n v="0"/>
    <n v="0"/>
    <x v="1"/>
    <x v="0"/>
    <x v="1"/>
  </r>
  <r>
    <x v="28"/>
    <x v="97"/>
    <x v="0"/>
    <x v="0"/>
    <x v="0"/>
    <n v="0"/>
    <n v="182.6"/>
    <n v="76"/>
    <n v="31.04"/>
    <n v="145.19999999999999"/>
    <n v="75"/>
    <n v="12.34"/>
    <n v="162.6"/>
    <n v="127"/>
    <n v="7.32"/>
    <n v="12"/>
    <n v="1"/>
    <n v="3.24"/>
    <x v="6"/>
    <x v="1"/>
    <n v="1"/>
    <n v="0"/>
    <n v="0"/>
    <x v="1"/>
    <x v="0"/>
    <x v="0"/>
  </r>
  <r>
    <x v="48"/>
    <x v="97"/>
    <x v="2"/>
    <x v="0"/>
    <x v="0"/>
    <n v="0"/>
    <n v="187.2"/>
    <n v="127"/>
    <n v="31.82"/>
    <n v="195.6"/>
    <n v="88"/>
    <n v="16.63"/>
    <n v="181.8"/>
    <n v="129"/>
    <n v="8.18"/>
    <n v="5.0999999999999996"/>
    <n v="4"/>
    <n v="1.38"/>
    <x v="0"/>
    <x v="0"/>
    <n v="0"/>
    <n v="0"/>
    <n v="0"/>
    <x v="1"/>
    <x v="1"/>
    <x v="0"/>
  </r>
  <r>
    <x v="21"/>
    <x v="97"/>
    <x v="1"/>
    <x v="0"/>
    <x v="0"/>
    <n v="0"/>
    <n v="171.7"/>
    <n v="99"/>
    <n v="29.19"/>
    <n v="174.8"/>
    <n v="87"/>
    <n v="14.86"/>
    <n v="189.6"/>
    <n v="130"/>
    <n v="8.5299999999999994"/>
    <n v="7.8"/>
    <n v="6"/>
    <n v="2.11"/>
    <x v="0"/>
    <x v="0"/>
    <n v="0"/>
    <n v="0"/>
    <n v="0"/>
    <x v="1"/>
    <x v="1"/>
    <x v="0"/>
  </r>
  <r>
    <x v="35"/>
    <x v="97"/>
    <x v="1"/>
    <x v="0"/>
    <x v="0"/>
    <n v="0"/>
    <n v="126.3"/>
    <n v="102"/>
    <n v="21.47"/>
    <n v="166.8"/>
    <n v="85"/>
    <n v="14.18"/>
    <n v="187.8"/>
    <n v="135"/>
    <n v="8.4499999999999993"/>
    <n v="9.4"/>
    <n v="2"/>
    <n v="2.54"/>
    <x v="2"/>
    <x v="0"/>
    <n v="0"/>
    <n v="0"/>
    <n v="0"/>
    <x v="1"/>
    <x v="1"/>
    <x v="0"/>
  </r>
  <r>
    <x v="17"/>
    <x v="98"/>
    <x v="0"/>
    <x v="0"/>
    <x v="0"/>
    <n v="0"/>
    <n v="201.5"/>
    <n v="103"/>
    <n v="34.26"/>
    <n v="124.2"/>
    <n v="120"/>
    <n v="10.56"/>
    <n v="239.9"/>
    <n v="56"/>
    <n v="10.8"/>
    <n v="11.5"/>
    <n v="3"/>
    <n v="3.11"/>
    <x v="1"/>
    <x v="0"/>
    <n v="0"/>
    <n v="0"/>
    <n v="0"/>
    <x v="1"/>
    <x v="0"/>
    <x v="0"/>
  </r>
  <r>
    <x v="21"/>
    <x v="98"/>
    <x v="0"/>
    <x v="0"/>
    <x v="0"/>
    <n v="0"/>
    <n v="182.6"/>
    <n v="83"/>
    <n v="31.04"/>
    <n v="154.5"/>
    <n v="111"/>
    <n v="13.13"/>
    <n v="196"/>
    <n v="57"/>
    <n v="8.82"/>
    <n v="12.1"/>
    <n v="5"/>
    <n v="3.27"/>
    <x v="1"/>
    <x v="0"/>
    <n v="0"/>
    <n v="0"/>
    <n v="0"/>
    <x v="1"/>
    <x v="0"/>
    <x v="0"/>
  </r>
  <r>
    <x v="42"/>
    <x v="98"/>
    <x v="1"/>
    <x v="0"/>
    <x v="0"/>
    <n v="0"/>
    <n v="155.30000000000001"/>
    <n v="93"/>
    <n v="26.4"/>
    <n v="265.7"/>
    <n v="95"/>
    <n v="22.58"/>
    <n v="145.69999999999999"/>
    <n v="67"/>
    <n v="6.56"/>
    <n v="12.4"/>
    <n v="4"/>
    <n v="3.35"/>
    <x v="1"/>
    <x v="0"/>
    <n v="0"/>
    <n v="0"/>
    <n v="0"/>
    <x v="1"/>
    <x v="0"/>
    <x v="1"/>
  </r>
  <r>
    <x v="5"/>
    <x v="98"/>
    <x v="1"/>
    <x v="0"/>
    <x v="0"/>
    <n v="0"/>
    <n v="256.39999999999998"/>
    <n v="44"/>
    <n v="43.59"/>
    <n v="214.5"/>
    <n v="105"/>
    <n v="18.23"/>
    <n v="233.7"/>
    <n v="75"/>
    <n v="10.52"/>
    <n v="7.9"/>
    <n v="1"/>
    <n v="2.13"/>
    <x v="2"/>
    <x v="1"/>
    <n v="1"/>
    <n v="0"/>
    <n v="0"/>
    <x v="1"/>
    <x v="1"/>
    <x v="1"/>
  </r>
  <r>
    <x v="38"/>
    <x v="98"/>
    <x v="0"/>
    <x v="0"/>
    <x v="0"/>
    <n v="0"/>
    <n v="222.4"/>
    <n v="102"/>
    <n v="37.81"/>
    <n v="185.8"/>
    <n v="89"/>
    <n v="15.79"/>
    <n v="237.7"/>
    <n v="81"/>
    <n v="10.7"/>
    <n v="12"/>
    <n v="8"/>
    <n v="3.24"/>
    <x v="3"/>
    <x v="0"/>
    <n v="0"/>
    <n v="0"/>
    <n v="0"/>
    <x v="1"/>
    <x v="0"/>
    <x v="0"/>
  </r>
  <r>
    <x v="47"/>
    <x v="98"/>
    <x v="0"/>
    <x v="0"/>
    <x v="0"/>
    <n v="0"/>
    <n v="200"/>
    <n v="66"/>
    <n v="34"/>
    <n v="107.9"/>
    <n v="104"/>
    <n v="9.17"/>
    <n v="233.7"/>
    <n v="82"/>
    <n v="10.52"/>
    <n v="11.4"/>
    <n v="2"/>
    <n v="3.08"/>
    <x v="2"/>
    <x v="0"/>
    <n v="0"/>
    <n v="0"/>
    <n v="0"/>
    <x v="1"/>
    <x v="0"/>
    <x v="0"/>
  </r>
  <r>
    <x v="4"/>
    <x v="98"/>
    <x v="0"/>
    <x v="0"/>
    <x v="0"/>
    <n v="0"/>
    <n v="216.8"/>
    <n v="123"/>
    <n v="36.86"/>
    <n v="126.4"/>
    <n v="88"/>
    <n v="10.74"/>
    <n v="220.6"/>
    <n v="82"/>
    <n v="9.93"/>
    <n v="15.7"/>
    <n v="2"/>
    <n v="4.24"/>
    <x v="0"/>
    <x v="0"/>
    <n v="0"/>
    <n v="0"/>
    <n v="0"/>
    <x v="1"/>
    <x v="0"/>
    <x v="0"/>
  </r>
  <r>
    <x v="17"/>
    <x v="98"/>
    <x v="0"/>
    <x v="0"/>
    <x v="0"/>
    <n v="0"/>
    <n v="145.6"/>
    <n v="106"/>
    <n v="24.75"/>
    <n v="98.3"/>
    <n v="106"/>
    <n v="8.36"/>
    <n v="230.8"/>
    <n v="83"/>
    <n v="10.39"/>
    <n v="10.9"/>
    <n v="5"/>
    <n v="2.94"/>
    <x v="0"/>
    <x v="0"/>
    <n v="0"/>
    <n v="0"/>
    <n v="0"/>
    <x v="1"/>
    <x v="0"/>
    <x v="0"/>
  </r>
  <r>
    <x v="14"/>
    <x v="98"/>
    <x v="1"/>
    <x v="0"/>
    <x v="1"/>
    <n v="21"/>
    <n v="180.2"/>
    <n v="97"/>
    <n v="30.63"/>
    <n v="167.7"/>
    <n v="47"/>
    <n v="14.25"/>
    <n v="203.1"/>
    <n v="84"/>
    <n v="9.14"/>
    <n v="14.6"/>
    <n v="5"/>
    <n v="3.94"/>
    <x v="3"/>
    <x v="0"/>
    <n v="0"/>
    <n v="0"/>
    <n v="1"/>
    <x v="1"/>
    <x v="0"/>
    <x v="0"/>
  </r>
  <r>
    <x v="22"/>
    <x v="98"/>
    <x v="1"/>
    <x v="0"/>
    <x v="0"/>
    <n v="0"/>
    <n v="130.4"/>
    <n v="121"/>
    <n v="22.17"/>
    <n v="219.9"/>
    <n v="103"/>
    <n v="18.690000000000001"/>
    <n v="84.1"/>
    <n v="85"/>
    <n v="3.78"/>
    <n v="9.8000000000000007"/>
    <n v="3"/>
    <n v="2.65"/>
    <x v="3"/>
    <x v="0"/>
    <n v="0"/>
    <n v="0"/>
    <n v="0"/>
    <x v="1"/>
    <x v="1"/>
    <x v="1"/>
  </r>
  <r>
    <x v="21"/>
    <x v="98"/>
    <x v="0"/>
    <x v="0"/>
    <x v="0"/>
    <n v="0"/>
    <n v="145.6"/>
    <n v="102"/>
    <n v="24.75"/>
    <n v="230.9"/>
    <n v="87"/>
    <n v="19.63"/>
    <n v="181.5"/>
    <n v="86"/>
    <n v="8.17"/>
    <n v="11.4"/>
    <n v="7"/>
    <n v="3.08"/>
    <x v="0"/>
    <x v="0"/>
    <n v="0"/>
    <n v="0"/>
    <n v="0"/>
    <x v="1"/>
    <x v="0"/>
    <x v="1"/>
  </r>
  <r>
    <x v="30"/>
    <x v="98"/>
    <x v="1"/>
    <x v="0"/>
    <x v="0"/>
    <n v="0"/>
    <n v="155.6"/>
    <n v="90"/>
    <n v="26.45"/>
    <n v="240.1"/>
    <n v="117"/>
    <n v="20.41"/>
    <n v="230.8"/>
    <n v="88"/>
    <n v="10.39"/>
    <n v="10.8"/>
    <n v="4"/>
    <n v="2.92"/>
    <x v="2"/>
    <x v="0"/>
    <n v="0"/>
    <n v="0"/>
    <n v="0"/>
    <x v="1"/>
    <x v="0"/>
    <x v="1"/>
  </r>
  <r>
    <x v="3"/>
    <x v="98"/>
    <x v="2"/>
    <x v="0"/>
    <x v="0"/>
    <n v="0"/>
    <n v="217.2"/>
    <n v="112"/>
    <n v="36.92"/>
    <n v="246.7"/>
    <n v="89"/>
    <n v="20.97"/>
    <n v="226.1"/>
    <n v="89"/>
    <n v="10.17"/>
    <n v="15.8"/>
    <n v="7"/>
    <n v="4.2699999999999996"/>
    <x v="2"/>
    <x v="0"/>
    <n v="0"/>
    <n v="0"/>
    <n v="0"/>
    <x v="1"/>
    <x v="0"/>
    <x v="1"/>
  </r>
  <r>
    <x v="1"/>
    <x v="98"/>
    <x v="2"/>
    <x v="1"/>
    <x v="1"/>
    <n v="39"/>
    <n v="126.8"/>
    <n v="94"/>
    <n v="21.56"/>
    <n v="293.60000000000002"/>
    <n v="115"/>
    <n v="24.96"/>
    <n v="174.1"/>
    <n v="91"/>
    <n v="7.83"/>
    <n v="8.4"/>
    <n v="4"/>
    <n v="2.27"/>
    <x v="1"/>
    <x v="0"/>
    <n v="0"/>
    <n v="1"/>
    <n v="1"/>
    <x v="1"/>
    <x v="1"/>
    <x v="1"/>
  </r>
  <r>
    <x v="17"/>
    <x v="98"/>
    <x v="1"/>
    <x v="0"/>
    <x v="0"/>
    <n v="0"/>
    <n v="190.4"/>
    <n v="102"/>
    <n v="32.369999999999997"/>
    <n v="158.1"/>
    <n v="107"/>
    <n v="13.44"/>
    <n v="271.5"/>
    <n v="92"/>
    <n v="12.22"/>
    <n v="11.2"/>
    <n v="4"/>
    <n v="3.02"/>
    <x v="3"/>
    <x v="0"/>
    <n v="0"/>
    <n v="0"/>
    <n v="0"/>
    <x v="1"/>
    <x v="0"/>
    <x v="0"/>
  </r>
  <r>
    <x v="16"/>
    <x v="98"/>
    <x v="1"/>
    <x v="0"/>
    <x v="0"/>
    <n v="0"/>
    <n v="193.3"/>
    <n v="51"/>
    <n v="32.86"/>
    <n v="240.1"/>
    <n v="117"/>
    <n v="20.41"/>
    <n v="145.69999999999999"/>
    <n v="92"/>
    <n v="6.56"/>
    <n v="12.2"/>
    <n v="4"/>
    <n v="3.29"/>
    <x v="0"/>
    <x v="0"/>
    <n v="0"/>
    <n v="0"/>
    <n v="0"/>
    <x v="1"/>
    <x v="0"/>
    <x v="1"/>
  </r>
  <r>
    <x v="8"/>
    <x v="98"/>
    <x v="0"/>
    <x v="0"/>
    <x v="0"/>
    <n v="0"/>
    <n v="254.4"/>
    <n v="120"/>
    <n v="43.25"/>
    <n v="159.30000000000001"/>
    <n v="92"/>
    <n v="13.54"/>
    <n v="264.39999999999998"/>
    <n v="94"/>
    <n v="11.9"/>
    <n v="6"/>
    <n v="5"/>
    <n v="1.62"/>
    <x v="0"/>
    <x v="0"/>
    <n v="0"/>
    <n v="0"/>
    <n v="0"/>
    <x v="1"/>
    <x v="1"/>
    <x v="0"/>
  </r>
  <r>
    <x v="9"/>
    <x v="98"/>
    <x v="0"/>
    <x v="0"/>
    <x v="0"/>
    <n v="0"/>
    <n v="124.6"/>
    <n v="90"/>
    <n v="21.18"/>
    <n v="146.4"/>
    <n v="70"/>
    <n v="12.44"/>
    <n v="169.4"/>
    <n v="95"/>
    <n v="7.62"/>
    <n v="10.5"/>
    <n v="6"/>
    <n v="2.84"/>
    <x v="0"/>
    <x v="0"/>
    <n v="0"/>
    <n v="0"/>
    <n v="0"/>
    <x v="1"/>
    <x v="0"/>
    <x v="0"/>
  </r>
  <r>
    <x v="9"/>
    <x v="98"/>
    <x v="1"/>
    <x v="0"/>
    <x v="0"/>
    <n v="0"/>
    <n v="135.69999999999999"/>
    <n v="107"/>
    <n v="23.07"/>
    <n v="208.4"/>
    <n v="103"/>
    <n v="17.71"/>
    <n v="209"/>
    <n v="95"/>
    <n v="9.4"/>
    <n v="8.8000000000000007"/>
    <n v="3"/>
    <n v="2.38"/>
    <x v="9"/>
    <x v="1"/>
    <n v="1"/>
    <n v="0"/>
    <n v="0"/>
    <x v="1"/>
    <x v="1"/>
    <x v="1"/>
  </r>
  <r>
    <x v="1"/>
    <x v="98"/>
    <x v="0"/>
    <x v="0"/>
    <x v="1"/>
    <n v="33"/>
    <n v="179.1"/>
    <n v="93"/>
    <n v="30.45"/>
    <n v="238.3"/>
    <n v="102"/>
    <n v="20.260000000000002"/>
    <n v="165.7"/>
    <n v="96"/>
    <n v="7.46"/>
    <n v="10.6"/>
    <n v="1"/>
    <n v="2.86"/>
    <x v="3"/>
    <x v="0"/>
    <n v="0"/>
    <n v="0"/>
    <n v="1"/>
    <x v="1"/>
    <x v="0"/>
    <x v="1"/>
  </r>
  <r>
    <x v="5"/>
    <x v="98"/>
    <x v="1"/>
    <x v="0"/>
    <x v="0"/>
    <n v="0"/>
    <n v="221"/>
    <n v="118"/>
    <n v="37.57"/>
    <n v="138.80000000000001"/>
    <n v="104"/>
    <n v="11.8"/>
    <n v="198.6"/>
    <n v="96"/>
    <n v="8.94"/>
    <n v="12.1"/>
    <n v="4"/>
    <n v="3.27"/>
    <x v="1"/>
    <x v="0"/>
    <n v="0"/>
    <n v="0"/>
    <n v="0"/>
    <x v="1"/>
    <x v="0"/>
    <x v="0"/>
  </r>
  <r>
    <x v="50"/>
    <x v="98"/>
    <x v="0"/>
    <x v="0"/>
    <x v="0"/>
    <n v="0"/>
    <n v="115.5"/>
    <n v="75"/>
    <n v="19.64"/>
    <n v="218.1"/>
    <n v="111"/>
    <n v="18.54"/>
    <n v="254.9"/>
    <n v="98"/>
    <n v="11.47"/>
    <n v="11.5"/>
    <n v="7"/>
    <n v="3.11"/>
    <x v="9"/>
    <x v="1"/>
    <n v="1"/>
    <n v="0"/>
    <n v="0"/>
    <x v="1"/>
    <x v="0"/>
    <x v="1"/>
  </r>
  <r>
    <x v="22"/>
    <x v="98"/>
    <x v="0"/>
    <x v="0"/>
    <x v="1"/>
    <n v="42"/>
    <n v="216"/>
    <n v="125"/>
    <n v="36.72"/>
    <n v="232.3"/>
    <n v="104"/>
    <n v="19.75"/>
    <n v="215.5"/>
    <n v="100"/>
    <n v="9.6999999999999993"/>
    <n v="9.3000000000000007"/>
    <n v="4"/>
    <n v="2.5099999999999998"/>
    <x v="3"/>
    <x v="1"/>
    <n v="1"/>
    <n v="0"/>
    <n v="1"/>
    <x v="1"/>
    <x v="1"/>
    <x v="1"/>
  </r>
  <r>
    <x v="7"/>
    <x v="98"/>
    <x v="1"/>
    <x v="0"/>
    <x v="1"/>
    <n v="28"/>
    <n v="200.7"/>
    <n v="88"/>
    <n v="34.119999999999997"/>
    <n v="264.2"/>
    <n v="116"/>
    <n v="22.46"/>
    <n v="172.7"/>
    <n v="102"/>
    <n v="7.77"/>
    <n v="9.1"/>
    <n v="5"/>
    <n v="2.46"/>
    <x v="0"/>
    <x v="0"/>
    <n v="0"/>
    <n v="0"/>
    <n v="1"/>
    <x v="1"/>
    <x v="1"/>
    <x v="1"/>
  </r>
  <r>
    <x v="1"/>
    <x v="98"/>
    <x v="2"/>
    <x v="0"/>
    <x v="0"/>
    <n v="0"/>
    <n v="169.2"/>
    <n v="70"/>
    <n v="28.76"/>
    <n v="271.5"/>
    <n v="77"/>
    <n v="23.08"/>
    <n v="170.2"/>
    <n v="104"/>
    <n v="7.66"/>
    <n v="10.6"/>
    <n v="2"/>
    <n v="2.86"/>
    <x v="1"/>
    <x v="0"/>
    <n v="0"/>
    <n v="0"/>
    <n v="0"/>
    <x v="1"/>
    <x v="0"/>
    <x v="1"/>
  </r>
  <r>
    <x v="13"/>
    <x v="98"/>
    <x v="0"/>
    <x v="0"/>
    <x v="0"/>
    <n v="0"/>
    <n v="241.1"/>
    <n v="72"/>
    <n v="40.99"/>
    <n v="155.6"/>
    <n v="98"/>
    <n v="13.23"/>
    <n v="188.2"/>
    <n v="109"/>
    <n v="8.4700000000000006"/>
    <n v="11.6"/>
    <n v="10"/>
    <n v="3.13"/>
    <x v="0"/>
    <x v="0"/>
    <n v="0"/>
    <n v="0"/>
    <n v="0"/>
    <x v="1"/>
    <x v="0"/>
    <x v="0"/>
  </r>
  <r>
    <x v="35"/>
    <x v="98"/>
    <x v="2"/>
    <x v="0"/>
    <x v="0"/>
    <n v="0"/>
    <n v="214.9"/>
    <n v="103"/>
    <n v="36.53"/>
    <n v="218.4"/>
    <n v="121"/>
    <n v="18.559999999999999"/>
    <n v="272.60000000000002"/>
    <n v="110"/>
    <n v="12.27"/>
    <n v="9.6"/>
    <n v="3"/>
    <n v="2.59"/>
    <x v="3"/>
    <x v="0"/>
    <n v="0"/>
    <n v="0"/>
    <n v="0"/>
    <x v="1"/>
    <x v="1"/>
    <x v="1"/>
  </r>
  <r>
    <x v="50"/>
    <x v="98"/>
    <x v="1"/>
    <x v="0"/>
    <x v="1"/>
    <n v="19"/>
    <n v="87.7"/>
    <n v="103"/>
    <n v="14.91"/>
    <n v="223"/>
    <n v="86"/>
    <n v="18.96"/>
    <n v="182.3"/>
    <n v="112"/>
    <n v="8.1999999999999993"/>
    <n v="7.3"/>
    <n v="4"/>
    <n v="1.97"/>
    <x v="3"/>
    <x v="0"/>
    <n v="0"/>
    <n v="0"/>
    <n v="1"/>
    <x v="1"/>
    <x v="1"/>
    <x v="1"/>
  </r>
  <r>
    <x v="25"/>
    <x v="98"/>
    <x v="0"/>
    <x v="0"/>
    <x v="0"/>
    <n v="0"/>
    <n v="198.2"/>
    <n v="87"/>
    <n v="33.69"/>
    <n v="207.3"/>
    <n v="76"/>
    <n v="17.62"/>
    <n v="190.9"/>
    <n v="113"/>
    <n v="8.59"/>
    <n v="8.6999999999999993"/>
    <n v="3"/>
    <n v="2.35"/>
    <x v="4"/>
    <x v="0"/>
    <n v="0"/>
    <n v="0"/>
    <n v="0"/>
    <x v="1"/>
    <x v="1"/>
    <x v="1"/>
  </r>
  <r>
    <x v="36"/>
    <x v="98"/>
    <x v="0"/>
    <x v="0"/>
    <x v="0"/>
    <n v="0"/>
    <n v="191.2"/>
    <n v="110"/>
    <n v="32.5"/>
    <n v="163.9"/>
    <n v="102"/>
    <n v="13.93"/>
    <n v="243.6"/>
    <n v="114"/>
    <n v="10.96"/>
    <n v="14.1"/>
    <n v="3"/>
    <n v="3.81"/>
    <x v="0"/>
    <x v="0"/>
    <n v="0"/>
    <n v="0"/>
    <n v="0"/>
    <x v="1"/>
    <x v="0"/>
    <x v="0"/>
  </r>
  <r>
    <x v="17"/>
    <x v="98"/>
    <x v="1"/>
    <x v="0"/>
    <x v="0"/>
    <n v="0"/>
    <n v="159.69999999999999"/>
    <n v="83"/>
    <n v="27.15"/>
    <n v="155.4"/>
    <n v="121"/>
    <n v="13.21"/>
    <n v="255.7"/>
    <n v="114"/>
    <n v="11.51"/>
    <n v="8.4"/>
    <n v="3"/>
    <n v="2.27"/>
    <x v="0"/>
    <x v="0"/>
    <n v="0"/>
    <n v="0"/>
    <n v="0"/>
    <x v="1"/>
    <x v="1"/>
    <x v="0"/>
  </r>
  <r>
    <x v="13"/>
    <x v="98"/>
    <x v="2"/>
    <x v="0"/>
    <x v="0"/>
    <n v="0"/>
    <n v="142.30000000000001"/>
    <n v="89"/>
    <n v="24.19"/>
    <n v="204.5"/>
    <n v="95"/>
    <n v="17.38"/>
    <n v="203.1"/>
    <n v="114"/>
    <n v="9.14"/>
    <n v="9.1"/>
    <n v="1"/>
    <n v="2.46"/>
    <x v="1"/>
    <x v="0"/>
    <n v="0"/>
    <n v="0"/>
    <n v="0"/>
    <x v="1"/>
    <x v="1"/>
    <x v="1"/>
  </r>
  <r>
    <x v="44"/>
    <x v="98"/>
    <x v="0"/>
    <x v="0"/>
    <x v="1"/>
    <n v="31"/>
    <n v="244.1"/>
    <n v="71"/>
    <n v="41.5"/>
    <n v="203.4"/>
    <n v="58"/>
    <n v="17.29"/>
    <n v="234"/>
    <n v="115"/>
    <n v="10.53"/>
    <n v="7.7"/>
    <n v="4"/>
    <n v="2.08"/>
    <x v="2"/>
    <x v="0"/>
    <n v="0"/>
    <n v="0"/>
    <n v="1"/>
    <x v="1"/>
    <x v="1"/>
    <x v="1"/>
  </r>
  <r>
    <x v="31"/>
    <x v="98"/>
    <x v="1"/>
    <x v="0"/>
    <x v="0"/>
    <n v="0"/>
    <n v="95.4"/>
    <n v="105"/>
    <n v="16.22"/>
    <n v="207.2"/>
    <n v="101"/>
    <n v="17.61"/>
    <n v="136"/>
    <n v="117"/>
    <n v="6.12"/>
    <n v="5.6"/>
    <n v="5"/>
    <n v="1.51"/>
    <x v="0"/>
    <x v="0"/>
    <n v="0"/>
    <n v="0"/>
    <n v="0"/>
    <x v="1"/>
    <x v="1"/>
    <x v="1"/>
  </r>
  <r>
    <x v="34"/>
    <x v="98"/>
    <x v="1"/>
    <x v="0"/>
    <x v="0"/>
    <n v="0"/>
    <n v="128.80000000000001"/>
    <n v="86"/>
    <n v="21.9"/>
    <n v="203.9"/>
    <n v="105"/>
    <n v="17.329999999999998"/>
    <n v="282.60000000000002"/>
    <n v="131"/>
    <n v="12.72"/>
    <n v="14.1"/>
    <n v="4"/>
    <n v="3.81"/>
    <x v="3"/>
    <x v="0"/>
    <n v="0"/>
    <n v="0"/>
    <n v="0"/>
    <x v="1"/>
    <x v="0"/>
    <x v="1"/>
  </r>
  <r>
    <x v="22"/>
    <x v="98"/>
    <x v="2"/>
    <x v="0"/>
    <x v="0"/>
    <n v="0"/>
    <n v="128.30000000000001"/>
    <n v="78"/>
    <n v="21.81"/>
    <n v="215.3"/>
    <n v="120"/>
    <n v="18.3"/>
    <n v="143.69999999999999"/>
    <n v="140"/>
    <n v="6.47"/>
    <n v="14.3"/>
    <n v="9"/>
    <n v="3.86"/>
    <x v="3"/>
    <x v="0"/>
    <n v="0"/>
    <n v="0"/>
    <n v="0"/>
    <x v="1"/>
    <x v="0"/>
    <x v="1"/>
  </r>
  <r>
    <x v="10"/>
    <x v="98"/>
    <x v="1"/>
    <x v="0"/>
    <x v="1"/>
    <n v="12"/>
    <n v="119.9"/>
    <n v="83"/>
    <n v="20.38"/>
    <n v="237.7"/>
    <n v="98"/>
    <n v="20.2"/>
    <n v="187.6"/>
    <n v="159"/>
    <n v="8.44"/>
    <n v="16.600000000000001"/>
    <n v="2"/>
    <n v="4.4800000000000004"/>
    <x v="0"/>
    <x v="0"/>
    <n v="0"/>
    <n v="0"/>
    <n v="1"/>
    <x v="1"/>
    <x v="0"/>
    <x v="1"/>
  </r>
  <r>
    <x v="35"/>
    <x v="99"/>
    <x v="0"/>
    <x v="0"/>
    <x v="0"/>
    <n v="0"/>
    <n v="218.9"/>
    <n v="124"/>
    <n v="37.21"/>
    <n v="237.5"/>
    <n v="99"/>
    <n v="20.190000000000001"/>
    <n v="189.7"/>
    <n v="52"/>
    <n v="8.5399999999999991"/>
    <n v="11"/>
    <n v="6"/>
    <n v="2.97"/>
    <x v="3"/>
    <x v="0"/>
    <n v="0"/>
    <n v="0"/>
    <n v="0"/>
    <x v="1"/>
    <x v="0"/>
    <x v="1"/>
  </r>
  <r>
    <x v="27"/>
    <x v="99"/>
    <x v="2"/>
    <x v="0"/>
    <x v="1"/>
    <n v="38"/>
    <n v="224.7"/>
    <n v="121"/>
    <n v="38.200000000000003"/>
    <n v="294"/>
    <n v="131"/>
    <n v="24.99"/>
    <n v="290"/>
    <n v="61"/>
    <n v="13.05"/>
    <n v="9.8000000000000007"/>
    <n v="6"/>
    <n v="2.65"/>
    <x v="1"/>
    <x v="0"/>
    <n v="0"/>
    <n v="0"/>
    <n v="1"/>
    <x v="1"/>
    <x v="1"/>
    <x v="1"/>
  </r>
  <r>
    <x v="47"/>
    <x v="99"/>
    <x v="0"/>
    <x v="0"/>
    <x v="0"/>
    <n v="0"/>
    <n v="220.3"/>
    <n v="106"/>
    <n v="37.450000000000003"/>
    <n v="126.1"/>
    <n v="124"/>
    <n v="10.72"/>
    <n v="242"/>
    <n v="67"/>
    <n v="10.89"/>
    <n v="10.199999999999999"/>
    <n v="1"/>
    <n v="2.75"/>
    <x v="2"/>
    <x v="0"/>
    <n v="0"/>
    <n v="0"/>
    <n v="0"/>
    <x v="1"/>
    <x v="1"/>
    <x v="0"/>
  </r>
  <r>
    <x v="31"/>
    <x v="99"/>
    <x v="0"/>
    <x v="0"/>
    <x v="1"/>
    <n v="38"/>
    <n v="177.1"/>
    <n v="88"/>
    <n v="30.11"/>
    <n v="163.69999999999999"/>
    <n v="108"/>
    <n v="13.91"/>
    <n v="242.7"/>
    <n v="72"/>
    <n v="10.92"/>
    <n v="7.4"/>
    <n v="2"/>
    <n v="2"/>
    <x v="1"/>
    <x v="0"/>
    <n v="0"/>
    <n v="0"/>
    <n v="1"/>
    <x v="1"/>
    <x v="1"/>
    <x v="0"/>
  </r>
  <r>
    <x v="32"/>
    <x v="99"/>
    <x v="0"/>
    <x v="0"/>
    <x v="0"/>
    <n v="0"/>
    <n v="191.9"/>
    <n v="95"/>
    <n v="32.619999999999997"/>
    <n v="200.9"/>
    <n v="101"/>
    <n v="17.079999999999998"/>
    <n v="271.89999999999998"/>
    <n v="74"/>
    <n v="12.24"/>
    <n v="18.2"/>
    <n v="3"/>
    <n v="4.91"/>
    <x v="0"/>
    <x v="0"/>
    <n v="0"/>
    <n v="0"/>
    <n v="0"/>
    <x v="1"/>
    <x v="0"/>
    <x v="1"/>
  </r>
  <r>
    <x v="1"/>
    <x v="99"/>
    <x v="2"/>
    <x v="0"/>
    <x v="0"/>
    <n v="0"/>
    <n v="115.9"/>
    <n v="87"/>
    <n v="19.7"/>
    <n v="111.3"/>
    <n v="56"/>
    <n v="9.4600000000000009"/>
    <n v="170.2"/>
    <n v="77"/>
    <n v="7.66"/>
    <n v="7.1"/>
    <n v="4"/>
    <n v="1.92"/>
    <x v="0"/>
    <x v="0"/>
    <n v="0"/>
    <n v="0"/>
    <n v="0"/>
    <x v="1"/>
    <x v="1"/>
    <x v="0"/>
  </r>
  <r>
    <x v="6"/>
    <x v="99"/>
    <x v="1"/>
    <x v="0"/>
    <x v="0"/>
    <n v="0"/>
    <n v="210.9"/>
    <n v="85"/>
    <n v="35.85"/>
    <n v="329.3"/>
    <n v="69"/>
    <n v="27.99"/>
    <n v="127.1"/>
    <n v="78"/>
    <n v="5.72"/>
    <n v="9.4"/>
    <n v="5"/>
    <n v="2.54"/>
    <x v="4"/>
    <x v="0"/>
    <n v="0"/>
    <n v="0"/>
    <n v="0"/>
    <x v="1"/>
    <x v="1"/>
    <x v="1"/>
  </r>
  <r>
    <x v="25"/>
    <x v="99"/>
    <x v="0"/>
    <x v="0"/>
    <x v="0"/>
    <n v="0"/>
    <n v="131.1"/>
    <n v="108"/>
    <n v="22.29"/>
    <n v="176.2"/>
    <n v="81"/>
    <n v="14.98"/>
    <n v="89.7"/>
    <n v="81"/>
    <n v="4.04"/>
    <n v="4.3"/>
    <n v="4"/>
    <n v="1.1599999999999999"/>
    <x v="0"/>
    <x v="0"/>
    <n v="0"/>
    <n v="0"/>
    <n v="0"/>
    <x v="1"/>
    <x v="1"/>
    <x v="0"/>
  </r>
  <r>
    <x v="50"/>
    <x v="99"/>
    <x v="2"/>
    <x v="0"/>
    <x v="0"/>
    <n v="0"/>
    <n v="254.2"/>
    <n v="97"/>
    <n v="43.21"/>
    <n v="262"/>
    <n v="88"/>
    <n v="22.27"/>
    <n v="256.3"/>
    <n v="82"/>
    <n v="11.53"/>
    <n v="13.6"/>
    <n v="6"/>
    <n v="3.67"/>
    <x v="1"/>
    <x v="1"/>
    <n v="1"/>
    <n v="0"/>
    <n v="0"/>
    <x v="1"/>
    <x v="0"/>
    <x v="1"/>
  </r>
  <r>
    <x v="33"/>
    <x v="99"/>
    <x v="0"/>
    <x v="0"/>
    <x v="0"/>
    <n v="0"/>
    <n v="203.8"/>
    <n v="122"/>
    <n v="34.65"/>
    <n v="283.10000000000002"/>
    <n v="76"/>
    <n v="24.06"/>
    <n v="197.3"/>
    <n v="83"/>
    <n v="8.8800000000000008"/>
    <n v="12.5"/>
    <n v="3"/>
    <n v="3.38"/>
    <x v="1"/>
    <x v="0"/>
    <n v="0"/>
    <n v="0"/>
    <n v="0"/>
    <x v="1"/>
    <x v="0"/>
    <x v="1"/>
  </r>
  <r>
    <x v="22"/>
    <x v="99"/>
    <x v="0"/>
    <x v="0"/>
    <x v="0"/>
    <n v="0"/>
    <n v="174.2"/>
    <n v="93"/>
    <n v="29.61"/>
    <n v="235"/>
    <n v="101"/>
    <n v="19.98"/>
    <n v="264.2"/>
    <n v="83"/>
    <n v="11.89"/>
    <n v="9.9"/>
    <n v="7"/>
    <n v="2.67"/>
    <x v="0"/>
    <x v="0"/>
    <n v="0"/>
    <n v="0"/>
    <n v="0"/>
    <x v="1"/>
    <x v="1"/>
    <x v="1"/>
  </r>
  <r>
    <x v="25"/>
    <x v="99"/>
    <x v="0"/>
    <x v="0"/>
    <x v="0"/>
    <n v="0"/>
    <n v="188.5"/>
    <n v="152"/>
    <n v="32.049999999999997"/>
    <n v="148.30000000000001"/>
    <n v="115"/>
    <n v="12.61"/>
    <n v="179.8"/>
    <n v="88"/>
    <n v="8.09"/>
    <n v="15.2"/>
    <n v="5"/>
    <n v="4.0999999999999996"/>
    <x v="3"/>
    <x v="0"/>
    <n v="0"/>
    <n v="0"/>
    <n v="0"/>
    <x v="1"/>
    <x v="0"/>
    <x v="0"/>
  </r>
  <r>
    <x v="11"/>
    <x v="99"/>
    <x v="0"/>
    <x v="0"/>
    <x v="1"/>
    <n v="39"/>
    <n v="204.9"/>
    <n v="74"/>
    <n v="34.83"/>
    <n v="210.2"/>
    <n v="80"/>
    <n v="17.87"/>
    <n v="168.8"/>
    <n v="89"/>
    <n v="7.6"/>
    <n v="11.2"/>
    <n v="4"/>
    <n v="3.02"/>
    <x v="3"/>
    <x v="0"/>
    <n v="0"/>
    <n v="0"/>
    <n v="1"/>
    <x v="1"/>
    <x v="0"/>
    <x v="1"/>
  </r>
  <r>
    <x v="5"/>
    <x v="99"/>
    <x v="2"/>
    <x v="0"/>
    <x v="0"/>
    <n v="0"/>
    <n v="152.69999999999999"/>
    <n v="98"/>
    <n v="25.96"/>
    <n v="212.4"/>
    <n v="73"/>
    <n v="18.05"/>
    <n v="264.5"/>
    <n v="90"/>
    <n v="11.9"/>
    <n v="7.9"/>
    <n v="3"/>
    <n v="2.13"/>
    <x v="3"/>
    <x v="0"/>
    <n v="0"/>
    <n v="0"/>
    <n v="0"/>
    <x v="1"/>
    <x v="1"/>
    <x v="1"/>
  </r>
  <r>
    <x v="12"/>
    <x v="99"/>
    <x v="1"/>
    <x v="0"/>
    <x v="0"/>
    <n v="0"/>
    <n v="185"/>
    <n v="122"/>
    <n v="31.45"/>
    <n v="182.5"/>
    <n v="92"/>
    <n v="15.51"/>
    <n v="274.89999999999998"/>
    <n v="92"/>
    <n v="12.37"/>
    <n v="5.0999999999999996"/>
    <n v="8"/>
    <n v="1.38"/>
    <x v="0"/>
    <x v="0"/>
    <n v="0"/>
    <n v="0"/>
    <n v="0"/>
    <x v="1"/>
    <x v="1"/>
    <x v="0"/>
  </r>
  <r>
    <x v="5"/>
    <x v="99"/>
    <x v="0"/>
    <x v="0"/>
    <x v="0"/>
    <n v="0"/>
    <n v="129.4"/>
    <n v="69"/>
    <n v="22"/>
    <n v="251.3"/>
    <n v="73"/>
    <n v="21.36"/>
    <n v="157.1"/>
    <n v="92"/>
    <n v="7.07"/>
    <n v="10.4"/>
    <n v="3"/>
    <n v="2.81"/>
    <x v="0"/>
    <x v="0"/>
    <n v="0"/>
    <n v="0"/>
    <n v="0"/>
    <x v="1"/>
    <x v="0"/>
    <x v="1"/>
  </r>
  <r>
    <x v="23"/>
    <x v="99"/>
    <x v="0"/>
    <x v="0"/>
    <x v="0"/>
    <n v="0"/>
    <n v="113.3"/>
    <n v="96"/>
    <n v="19.260000000000002"/>
    <n v="197.9"/>
    <n v="89"/>
    <n v="16.82"/>
    <n v="284.5"/>
    <n v="93"/>
    <n v="12.8"/>
    <n v="11.7"/>
    <n v="2"/>
    <n v="3.16"/>
    <x v="4"/>
    <x v="1"/>
    <n v="1"/>
    <n v="0"/>
    <n v="0"/>
    <x v="1"/>
    <x v="0"/>
    <x v="0"/>
  </r>
  <r>
    <x v="36"/>
    <x v="99"/>
    <x v="0"/>
    <x v="1"/>
    <x v="0"/>
    <n v="0"/>
    <n v="156.30000000000001"/>
    <n v="82"/>
    <n v="26.57"/>
    <n v="259.39999999999998"/>
    <n v="91"/>
    <n v="22.05"/>
    <n v="143.69999999999999"/>
    <n v="93"/>
    <n v="6.47"/>
    <n v="8.3000000000000007"/>
    <n v="7"/>
    <n v="2.2400000000000002"/>
    <x v="5"/>
    <x v="0"/>
    <n v="0"/>
    <n v="1"/>
    <n v="0"/>
    <x v="1"/>
    <x v="1"/>
    <x v="1"/>
  </r>
  <r>
    <x v="50"/>
    <x v="99"/>
    <x v="1"/>
    <x v="1"/>
    <x v="0"/>
    <n v="0"/>
    <n v="219.4"/>
    <n v="112"/>
    <n v="37.299999999999997"/>
    <n v="225.7"/>
    <n v="102"/>
    <n v="19.18"/>
    <n v="255.3"/>
    <n v="95"/>
    <n v="11.49"/>
    <n v="12"/>
    <n v="4"/>
    <n v="3.24"/>
    <x v="4"/>
    <x v="0"/>
    <n v="0"/>
    <n v="1"/>
    <n v="0"/>
    <x v="1"/>
    <x v="0"/>
    <x v="1"/>
  </r>
  <r>
    <x v="20"/>
    <x v="99"/>
    <x v="1"/>
    <x v="0"/>
    <x v="0"/>
    <n v="0"/>
    <n v="218.8"/>
    <n v="125"/>
    <n v="37.200000000000003"/>
    <n v="148.30000000000001"/>
    <n v="102"/>
    <n v="12.61"/>
    <n v="277.8"/>
    <n v="97"/>
    <n v="12.5"/>
    <n v="9.6999999999999993"/>
    <n v="6"/>
    <n v="2.62"/>
    <x v="0"/>
    <x v="0"/>
    <n v="0"/>
    <n v="0"/>
    <n v="0"/>
    <x v="1"/>
    <x v="1"/>
    <x v="0"/>
  </r>
  <r>
    <x v="44"/>
    <x v="99"/>
    <x v="2"/>
    <x v="1"/>
    <x v="0"/>
    <n v="0"/>
    <n v="68.5"/>
    <n v="110"/>
    <n v="11.65"/>
    <n v="337.1"/>
    <n v="115"/>
    <n v="28.65"/>
    <n v="205.2"/>
    <n v="99"/>
    <n v="9.23"/>
    <n v="12.1"/>
    <n v="9"/>
    <n v="3.27"/>
    <x v="1"/>
    <x v="0"/>
    <n v="0"/>
    <n v="1"/>
    <n v="0"/>
    <x v="1"/>
    <x v="0"/>
    <x v="1"/>
  </r>
  <r>
    <x v="49"/>
    <x v="99"/>
    <x v="0"/>
    <x v="0"/>
    <x v="1"/>
    <n v="29"/>
    <n v="213.6"/>
    <n v="127"/>
    <n v="36.31"/>
    <n v="175.9"/>
    <n v="82"/>
    <n v="14.95"/>
    <n v="207.2"/>
    <n v="100"/>
    <n v="9.32"/>
    <n v="8.9"/>
    <n v="3"/>
    <n v="2.4"/>
    <x v="0"/>
    <x v="0"/>
    <n v="0"/>
    <n v="0"/>
    <n v="1"/>
    <x v="1"/>
    <x v="1"/>
    <x v="0"/>
  </r>
  <r>
    <x v="42"/>
    <x v="99"/>
    <x v="0"/>
    <x v="0"/>
    <x v="0"/>
    <n v="0"/>
    <n v="303"/>
    <n v="93"/>
    <n v="51.51"/>
    <n v="175.6"/>
    <n v="89"/>
    <n v="14.93"/>
    <n v="135.19999999999999"/>
    <n v="102"/>
    <n v="6.08"/>
    <n v="10.4"/>
    <n v="5"/>
    <n v="2.81"/>
    <x v="0"/>
    <x v="1"/>
    <n v="1"/>
    <n v="0"/>
    <n v="0"/>
    <x v="1"/>
    <x v="0"/>
    <x v="0"/>
  </r>
  <r>
    <x v="5"/>
    <x v="99"/>
    <x v="0"/>
    <x v="0"/>
    <x v="1"/>
    <n v="31"/>
    <n v="67.7"/>
    <n v="67"/>
    <n v="11.51"/>
    <n v="147.1"/>
    <n v="116"/>
    <n v="12.5"/>
    <n v="288.3"/>
    <n v="103"/>
    <n v="12.97"/>
    <n v="12.3"/>
    <n v="2"/>
    <n v="3.32"/>
    <x v="6"/>
    <x v="1"/>
    <n v="1"/>
    <n v="0"/>
    <n v="1"/>
    <x v="1"/>
    <x v="0"/>
    <x v="0"/>
  </r>
  <r>
    <x v="25"/>
    <x v="99"/>
    <x v="0"/>
    <x v="0"/>
    <x v="1"/>
    <n v="26"/>
    <n v="153.69999999999999"/>
    <n v="115"/>
    <n v="26.13"/>
    <n v="137.80000000000001"/>
    <n v="146"/>
    <n v="11.71"/>
    <n v="213.5"/>
    <n v="104"/>
    <n v="9.61"/>
    <n v="15.9"/>
    <n v="5"/>
    <n v="4.29"/>
    <x v="0"/>
    <x v="0"/>
    <n v="0"/>
    <n v="0"/>
    <n v="1"/>
    <x v="1"/>
    <x v="0"/>
    <x v="0"/>
  </r>
  <r>
    <x v="22"/>
    <x v="99"/>
    <x v="0"/>
    <x v="0"/>
    <x v="0"/>
    <n v="0"/>
    <n v="200.7"/>
    <n v="151"/>
    <n v="34.119999999999997"/>
    <n v="290.8"/>
    <n v="127"/>
    <n v="24.72"/>
    <n v="186.7"/>
    <n v="105"/>
    <n v="8.4"/>
    <n v="10.199999999999999"/>
    <n v="9"/>
    <n v="2.75"/>
    <x v="0"/>
    <x v="0"/>
    <n v="0"/>
    <n v="0"/>
    <n v="0"/>
    <x v="1"/>
    <x v="1"/>
    <x v="1"/>
  </r>
  <r>
    <x v="23"/>
    <x v="99"/>
    <x v="0"/>
    <x v="0"/>
    <x v="0"/>
    <n v="0"/>
    <n v="96.5"/>
    <n v="86"/>
    <n v="16.41"/>
    <n v="210.2"/>
    <n v="133"/>
    <n v="17.87"/>
    <n v="146.4"/>
    <n v="106"/>
    <n v="6.59"/>
    <n v="12.5"/>
    <n v="3"/>
    <n v="3.38"/>
    <x v="0"/>
    <x v="1"/>
    <n v="1"/>
    <n v="0"/>
    <n v="0"/>
    <x v="1"/>
    <x v="0"/>
    <x v="1"/>
  </r>
  <r>
    <x v="25"/>
    <x v="99"/>
    <x v="2"/>
    <x v="0"/>
    <x v="0"/>
    <n v="0"/>
    <n v="78.7"/>
    <n v="98"/>
    <n v="13.38"/>
    <n v="225.6"/>
    <n v="102"/>
    <n v="19.18"/>
    <n v="150.4"/>
    <n v="106"/>
    <n v="6.77"/>
    <n v="14"/>
    <n v="8"/>
    <n v="3.78"/>
    <x v="1"/>
    <x v="0"/>
    <n v="0"/>
    <n v="0"/>
    <n v="0"/>
    <x v="1"/>
    <x v="0"/>
    <x v="1"/>
  </r>
  <r>
    <x v="18"/>
    <x v="99"/>
    <x v="0"/>
    <x v="0"/>
    <x v="1"/>
    <n v="32"/>
    <n v="125.2"/>
    <n v="123"/>
    <n v="21.28"/>
    <n v="230.9"/>
    <n v="101"/>
    <n v="19.63"/>
    <n v="192"/>
    <n v="106"/>
    <n v="8.64"/>
    <n v="12.6"/>
    <n v="9"/>
    <n v="3.4"/>
    <x v="2"/>
    <x v="0"/>
    <n v="0"/>
    <n v="0"/>
    <n v="1"/>
    <x v="1"/>
    <x v="0"/>
    <x v="1"/>
  </r>
  <r>
    <x v="38"/>
    <x v="99"/>
    <x v="2"/>
    <x v="0"/>
    <x v="0"/>
    <n v="0"/>
    <n v="264.5"/>
    <n v="117"/>
    <n v="44.97"/>
    <n v="194"/>
    <n v="111"/>
    <n v="16.489999999999998"/>
    <n v="262.7"/>
    <n v="111"/>
    <n v="11.82"/>
    <n v="7.5"/>
    <n v="4"/>
    <n v="2.0299999999999998"/>
    <x v="3"/>
    <x v="1"/>
    <n v="1"/>
    <n v="0"/>
    <n v="0"/>
    <x v="1"/>
    <x v="1"/>
    <x v="0"/>
  </r>
  <r>
    <x v="10"/>
    <x v="99"/>
    <x v="1"/>
    <x v="0"/>
    <x v="0"/>
    <n v="0"/>
    <n v="239.1"/>
    <n v="96"/>
    <n v="40.65"/>
    <n v="180.1"/>
    <n v="110"/>
    <n v="15.31"/>
    <n v="259.2"/>
    <n v="112"/>
    <n v="11.66"/>
    <n v="14"/>
    <n v="2"/>
    <n v="3.78"/>
    <x v="1"/>
    <x v="0"/>
    <n v="0"/>
    <n v="0"/>
    <n v="0"/>
    <x v="1"/>
    <x v="0"/>
    <x v="0"/>
  </r>
  <r>
    <x v="43"/>
    <x v="99"/>
    <x v="2"/>
    <x v="0"/>
    <x v="1"/>
    <n v="21"/>
    <n v="86.1"/>
    <n v="95"/>
    <n v="14.64"/>
    <n v="189.9"/>
    <n v="126"/>
    <n v="16.14"/>
    <n v="201.3"/>
    <n v="113"/>
    <n v="9.06"/>
    <n v="11.7"/>
    <n v="4"/>
    <n v="3.16"/>
    <x v="1"/>
    <x v="0"/>
    <n v="0"/>
    <n v="0"/>
    <n v="1"/>
    <x v="1"/>
    <x v="0"/>
    <x v="0"/>
  </r>
  <r>
    <x v="1"/>
    <x v="99"/>
    <x v="1"/>
    <x v="0"/>
    <x v="1"/>
    <n v="41"/>
    <n v="306.89999999999998"/>
    <n v="71"/>
    <n v="52.17"/>
    <n v="243.3"/>
    <n v="72"/>
    <n v="20.68"/>
    <n v="125.9"/>
    <n v="114"/>
    <n v="5.67"/>
    <n v="10.5"/>
    <n v="4"/>
    <n v="2.84"/>
    <x v="3"/>
    <x v="0"/>
    <n v="0"/>
    <n v="0"/>
    <n v="1"/>
    <x v="1"/>
    <x v="0"/>
    <x v="1"/>
  </r>
  <r>
    <x v="12"/>
    <x v="99"/>
    <x v="1"/>
    <x v="0"/>
    <x v="0"/>
    <n v="0"/>
    <n v="179.1"/>
    <n v="123"/>
    <n v="30.45"/>
    <n v="196.6"/>
    <n v="132"/>
    <n v="16.71"/>
    <n v="186.7"/>
    <n v="116"/>
    <n v="8.4"/>
    <n v="10.199999999999999"/>
    <n v="10"/>
    <n v="2.75"/>
    <x v="0"/>
    <x v="0"/>
    <n v="0"/>
    <n v="0"/>
    <n v="0"/>
    <x v="1"/>
    <x v="1"/>
    <x v="0"/>
  </r>
  <r>
    <x v="14"/>
    <x v="99"/>
    <x v="2"/>
    <x v="0"/>
    <x v="0"/>
    <n v="0"/>
    <n v="142.5"/>
    <n v="87"/>
    <n v="24.23"/>
    <n v="195.7"/>
    <n v="88"/>
    <n v="16.63"/>
    <n v="122.1"/>
    <n v="117"/>
    <n v="5.49"/>
    <n v="7.8"/>
    <n v="8"/>
    <n v="2.11"/>
    <x v="3"/>
    <x v="0"/>
    <n v="0"/>
    <n v="0"/>
    <n v="0"/>
    <x v="1"/>
    <x v="1"/>
    <x v="0"/>
  </r>
  <r>
    <x v="18"/>
    <x v="99"/>
    <x v="0"/>
    <x v="0"/>
    <x v="1"/>
    <n v="33"/>
    <n v="218.7"/>
    <n v="104"/>
    <n v="37.18"/>
    <n v="155"/>
    <n v="144"/>
    <n v="13.18"/>
    <n v="99"/>
    <n v="117"/>
    <n v="4.46"/>
    <n v="12.1"/>
    <n v="4"/>
    <n v="3.27"/>
    <x v="0"/>
    <x v="0"/>
    <n v="0"/>
    <n v="0"/>
    <n v="1"/>
    <x v="1"/>
    <x v="0"/>
    <x v="0"/>
  </r>
  <r>
    <x v="38"/>
    <x v="99"/>
    <x v="2"/>
    <x v="0"/>
    <x v="1"/>
    <n v="30"/>
    <n v="58.8"/>
    <n v="104"/>
    <n v="10"/>
    <n v="219.5"/>
    <n v="107"/>
    <n v="18.66"/>
    <n v="152.30000000000001"/>
    <n v="118"/>
    <n v="6.85"/>
    <n v="7.1"/>
    <n v="3"/>
    <n v="1.92"/>
    <x v="1"/>
    <x v="0"/>
    <n v="0"/>
    <n v="0"/>
    <n v="1"/>
    <x v="1"/>
    <x v="1"/>
    <x v="1"/>
  </r>
  <r>
    <x v="5"/>
    <x v="99"/>
    <x v="0"/>
    <x v="0"/>
    <x v="1"/>
    <n v="20"/>
    <n v="123.7"/>
    <n v="98"/>
    <n v="21.03"/>
    <n v="200.8"/>
    <n v="125"/>
    <n v="17.07"/>
    <n v="181"/>
    <n v="118"/>
    <n v="8.15"/>
    <n v="9.6"/>
    <n v="5"/>
    <n v="2.59"/>
    <x v="0"/>
    <x v="0"/>
    <n v="0"/>
    <n v="0"/>
    <n v="1"/>
    <x v="1"/>
    <x v="1"/>
    <x v="1"/>
  </r>
  <r>
    <x v="13"/>
    <x v="99"/>
    <x v="2"/>
    <x v="0"/>
    <x v="0"/>
    <n v="0"/>
    <n v="222.1"/>
    <n v="115"/>
    <n v="37.76"/>
    <n v="245"/>
    <n v="130"/>
    <n v="20.83"/>
    <n v="129.30000000000001"/>
    <n v="119"/>
    <n v="5.82"/>
    <n v="8.1"/>
    <n v="2"/>
    <n v="2.19"/>
    <x v="3"/>
    <x v="0"/>
    <n v="0"/>
    <n v="0"/>
    <n v="0"/>
    <x v="1"/>
    <x v="1"/>
    <x v="1"/>
  </r>
  <r>
    <x v="26"/>
    <x v="99"/>
    <x v="0"/>
    <x v="0"/>
    <x v="0"/>
    <n v="0"/>
    <n v="160.30000000000001"/>
    <n v="138"/>
    <n v="27.25"/>
    <n v="221.3"/>
    <n v="92"/>
    <n v="18.809999999999999"/>
    <n v="150.4"/>
    <n v="120"/>
    <n v="6.77"/>
    <n v="11.2"/>
    <n v="2"/>
    <n v="3.02"/>
    <x v="1"/>
    <x v="0"/>
    <n v="0"/>
    <n v="0"/>
    <n v="0"/>
    <x v="1"/>
    <x v="0"/>
    <x v="1"/>
  </r>
  <r>
    <x v="26"/>
    <x v="99"/>
    <x v="0"/>
    <x v="0"/>
    <x v="1"/>
    <n v="26"/>
    <n v="197.7"/>
    <n v="80"/>
    <n v="33.61"/>
    <n v="232.6"/>
    <n v="83"/>
    <n v="19.77"/>
    <n v="196.7"/>
    <n v="120"/>
    <n v="8.85"/>
    <n v="12"/>
    <n v="5"/>
    <n v="3.24"/>
    <x v="0"/>
    <x v="0"/>
    <n v="0"/>
    <n v="0"/>
    <n v="1"/>
    <x v="1"/>
    <x v="0"/>
    <x v="1"/>
  </r>
  <r>
    <x v="30"/>
    <x v="99"/>
    <x v="0"/>
    <x v="0"/>
    <x v="0"/>
    <n v="0"/>
    <n v="203.1"/>
    <n v="96"/>
    <n v="34.53"/>
    <n v="217"/>
    <n v="126"/>
    <n v="18.45"/>
    <n v="180.9"/>
    <n v="122"/>
    <n v="8.14"/>
    <n v="13.5"/>
    <n v="2"/>
    <n v="3.65"/>
    <x v="2"/>
    <x v="0"/>
    <n v="0"/>
    <n v="0"/>
    <n v="0"/>
    <x v="1"/>
    <x v="0"/>
    <x v="1"/>
  </r>
  <r>
    <x v="31"/>
    <x v="99"/>
    <x v="0"/>
    <x v="0"/>
    <x v="0"/>
    <n v="0"/>
    <n v="235.8"/>
    <n v="130"/>
    <n v="40.090000000000003"/>
    <n v="176"/>
    <n v="69"/>
    <n v="14.96"/>
    <n v="63.6"/>
    <n v="122"/>
    <n v="2.86"/>
    <n v="7.3"/>
    <n v="1"/>
    <n v="1.97"/>
    <x v="3"/>
    <x v="0"/>
    <n v="0"/>
    <n v="0"/>
    <n v="0"/>
    <x v="1"/>
    <x v="1"/>
    <x v="0"/>
  </r>
  <r>
    <x v="18"/>
    <x v="99"/>
    <x v="2"/>
    <x v="0"/>
    <x v="0"/>
    <n v="0"/>
    <n v="247.8"/>
    <n v="117"/>
    <n v="42.13"/>
    <n v="130"/>
    <n v="95"/>
    <n v="11.05"/>
    <n v="134.30000000000001"/>
    <n v="125"/>
    <n v="6.04"/>
    <n v="6.9"/>
    <n v="2"/>
    <n v="1.86"/>
    <x v="0"/>
    <x v="0"/>
    <n v="0"/>
    <n v="0"/>
    <n v="0"/>
    <x v="1"/>
    <x v="1"/>
    <x v="0"/>
  </r>
  <r>
    <x v="29"/>
    <x v="99"/>
    <x v="1"/>
    <x v="0"/>
    <x v="0"/>
    <n v="0"/>
    <n v="70.8"/>
    <n v="94"/>
    <n v="12.04"/>
    <n v="215.6"/>
    <n v="102"/>
    <n v="18.329999999999998"/>
    <n v="230.8"/>
    <n v="125"/>
    <n v="10.39"/>
    <n v="9.5"/>
    <n v="1"/>
    <n v="2.57"/>
    <x v="6"/>
    <x v="1"/>
    <n v="1"/>
    <n v="0"/>
    <n v="0"/>
    <x v="1"/>
    <x v="1"/>
    <x v="1"/>
  </r>
  <r>
    <x v="40"/>
    <x v="99"/>
    <x v="2"/>
    <x v="0"/>
    <x v="0"/>
    <n v="0"/>
    <n v="278"/>
    <n v="76"/>
    <n v="47.26"/>
    <n v="176.7"/>
    <n v="74"/>
    <n v="15.02"/>
    <n v="219.5"/>
    <n v="126"/>
    <n v="9.8800000000000008"/>
    <n v="8.3000000000000007"/>
    <n v="4"/>
    <n v="2.2400000000000002"/>
    <x v="1"/>
    <x v="1"/>
    <n v="1"/>
    <n v="0"/>
    <n v="0"/>
    <x v="1"/>
    <x v="1"/>
    <x v="0"/>
  </r>
  <r>
    <x v="18"/>
    <x v="99"/>
    <x v="2"/>
    <x v="0"/>
    <x v="0"/>
    <n v="0"/>
    <n v="216.2"/>
    <n v="107"/>
    <n v="36.75"/>
    <n v="215.6"/>
    <n v="84"/>
    <n v="18.329999999999998"/>
    <n v="138.4"/>
    <n v="127"/>
    <n v="6.23"/>
    <n v="10.199999999999999"/>
    <n v="3"/>
    <n v="2.75"/>
    <x v="1"/>
    <x v="0"/>
    <n v="0"/>
    <n v="0"/>
    <n v="0"/>
    <x v="1"/>
    <x v="1"/>
    <x v="1"/>
  </r>
  <r>
    <x v="50"/>
    <x v="99"/>
    <x v="0"/>
    <x v="0"/>
    <x v="1"/>
    <n v="25"/>
    <n v="215.9"/>
    <n v="90"/>
    <n v="36.700000000000003"/>
    <n v="257.89999999999998"/>
    <n v="92"/>
    <n v="21.92"/>
    <n v="180.2"/>
    <n v="157"/>
    <n v="8.11"/>
    <n v="11.6"/>
    <n v="4"/>
    <n v="3.13"/>
    <x v="0"/>
    <x v="0"/>
    <n v="0"/>
    <n v="0"/>
    <n v="1"/>
    <x v="1"/>
    <x v="0"/>
    <x v="1"/>
  </r>
  <r>
    <x v="23"/>
    <x v="100"/>
    <x v="0"/>
    <x v="0"/>
    <x v="0"/>
    <n v="0"/>
    <n v="154.4"/>
    <n v="130"/>
    <n v="26.25"/>
    <n v="217.2"/>
    <n v="101"/>
    <n v="18.46"/>
    <n v="185.4"/>
    <n v="52"/>
    <n v="8.34"/>
    <n v="13.9"/>
    <n v="4"/>
    <n v="3.75"/>
    <x v="0"/>
    <x v="0"/>
    <n v="0"/>
    <n v="0"/>
    <n v="0"/>
    <x v="2"/>
    <x v="0"/>
    <x v="1"/>
  </r>
  <r>
    <x v="5"/>
    <x v="100"/>
    <x v="0"/>
    <x v="0"/>
    <x v="0"/>
    <n v="0"/>
    <n v="118.6"/>
    <n v="89"/>
    <n v="20.16"/>
    <n v="199.6"/>
    <n v="97"/>
    <n v="16.97"/>
    <n v="53.3"/>
    <n v="61"/>
    <n v="2.4"/>
    <n v="11.5"/>
    <n v="5"/>
    <n v="3.11"/>
    <x v="0"/>
    <x v="0"/>
    <n v="0"/>
    <n v="0"/>
    <n v="0"/>
    <x v="2"/>
    <x v="0"/>
    <x v="0"/>
  </r>
  <r>
    <x v="36"/>
    <x v="100"/>
    <x v="0"/>
    <x v="0"/>
    <x v="0"/>
    <n v="0"/>
    <n v="231.3"/>
    <n v="87"/>
    <n v="39.32"/>
    <n v="224.7"/>
    <n v="88"/>
    <n v="19.100000000000001"/>
    <n v="214.6"/>
    <n v="69"/>
    <n v="9.66"/>
    <n v="7.2"/>
    <n v="7"/>
    <n v="1.94"/>
    <x v="0"/>
    <x v="0"/>
    <n v="0"/>
    <n v="0"/>
    <n v="0"/>
    <x v="2"/>
    <x v="1"/>
    <x v="1"/>
  </r>
  <r>
    <x v="7"/>
    <x v="100"/>
    <x v="0"/>
    <x v="0"/>
    <x v="1"/>
    <n v="24"/>
    <n v="240.5"/>
    <n v="103"/>
    <n v="40.89"/>
    <n v="280.5"/>
    <n v="78"/>
    <n v="23.84"/>
    <n v="212.8"/>
    <n v="69"/>
    <n v="9.58"/>
    <n v="10.4"/>
    <n v="5"/>
    <n v="2.81"/>
    <x v="3"/>
    <x v="0"/>
    <n v="0"/>
    <n v="0"/>
    <n v="1"/>
    <x v="2"/>
    <x v="0"/>
    <x v="1"/>
  </r>
  <r>
    <x v="16"/>
    <x v="100"/>
    <x v="0"/>
    <x v="0"/>
    <x v="1"/>
    <n v="29"/>
    <n v="121.1"/>
    <n v="116"/>
    <n v="20.59"/>
    <n v="186.4"/>
    <n v="100"/>
    <n v="15.84"/>
    <n v="241.7"/>
    <n v="75"/>
    <n v="10.88"/>
    <n v="10.1"/>
    <n v="6"/>
    <n v="2.73"/>
    <x v="1"/>
    <x v="0"/>
    <n v="0"/>
    <n v="0"/>
    <n v="1"/>
    <x v="2"/>
    <x v="1"/>
    <x v="0"/>
  </r>
  <r>
    <x v="50"/>
    <x v="100"/>
    <x v="0"/>
    <x v="0"/>
    <x v="0"/>
    <n v="0"/>
    <n v="153.80000000000001"/>
    <n v="89"/>
    <n v="26.15"/>
    <n v="234"/>
    <n v="89"/>
    <n v="19.89"/>
    <n v="196.3"/>
    <n v="77"/>
    <n v="8.83"/>
    <n v="11.6"/>
    <n v="2"/>
    <n v="3.13"/>
    <x v="4"/>
    <x v="0"/>
    <n v="0"/>
    <n v="0"/>
    <n v="0"/>
    <x v="2"/>
    <x v="0"/>
    <x v="1"/>
  </r>
  <r>
    <x v="30"/>
    <x v="100"/>
    <x v="1"/>
    <x v="0"/>
    <x v="0"/>
    <n v="0"/>
    <n v="209.6"/>
    <n v="107"/>
    <n v="35.630000000000003"/>
    <n v="228.8"/>
    <n v="96"/>
    <n v="19.45"/>
    <n v="172.4"/>
    <n v="85"/>
    <n v="7.76"/>
    <n v="7.6"/>
    <n v="2"/>
    <n v="2.0499999999999998"/>
    <x v="2"/>
    <x v="0"/>
    <n v="0"/>
    <n v="0"/>
    <n v="0"/>
    <x v="2"/>
    <x v="1"/>
    <x v="1"/>
  </r>
  <r>
    <x v="9"/>
    <x v="100"/>
    <x v="0"/>
    <x v="0"/>
    <x v="0"/>
    <n v="0"/>
    <n v="253.2"/>
    <n v="89"/>
    <n v="43.04"/>
    <n v="237.9"/>
    <n v="114"/>
    <n v="20.22"/>
    <n v="154.30000000000001"/>
    <n v="85"/>
    <n v="6.94"/>
    <n v="9.6999999999999993"/>
    <n v="7"/>
    <n v="2.62"/>
    <x v="4"/>
    <x v="0"/>
    <n v="0"/>
    <n v="0"/>
    <n v="0"/>
    <x v="2"/>
    <x v="1"/>
    <x v="1"/>
  </r>
  <r>
    <x v="27"/>
    <x v="100"/>
    <x v="0"/>
    <x v="0"/>
    <x v="0"/>
    <n v="0"/>
    <n v="248.6"/>
    <n v="102"/>
    <n v="42.26"/>
    <n v="174.9"/>
    <n v="93"/>
    <n v="14.87"/>
    <n v="207.2"/>
    <n v="86"/>
    <n v="9.32"/>
    <n v="6.1"/>
    <n v="3"/>
    <n v="1.65"/>
    <x v="2"/>
    <x v="0"/>
    <n v="0"/>
    <n v="0"/>
    <n v="0"/>
    <x v="2"/>
    <x v="1"/>
    <x v="0"/>
  </r>
  <r>
    <x v="35"/>
    <x v="100"/>
    <x v="0"/>
    <x v="0"/>
    <x v="1"/>
    <n v="33"/>
    <n v="200.1"/>
    <n v="108"/>
    <n v="34.020000000000003"/>
    <n v="188.9"/>
    <n v="122"/>
    <n v="16.059999999999999"/>
    <n v="205.1"/>
    <n v="90"/>
    <n v="9.23"/>
    <n v="15.5"/>
    <n v="4"/>
    <n v="4.1900000000000004"/>
    <x v="1"/>
    <x v="0"/>
    <n v="0"/>
    <n v="0"/>
    <n v="1"/>
    <x v="2"/>
    <x v="0"/>
    <x v="0"/>
  </r>
  <r>
    <x v="9"/>
    <x v="100"/>
    <x v="0"/>
    <x v="0"/>
    <x v="1"/>
    <n v="24"/>
    <n v="114.1"/>
    <n v="95"/>
    <n v="19.399999999999999"/>
    <n v="161.5"/>
    <n v="86"/>
    <n v="13.73"/>
    <n v="176.3"/>
    <n v="90"/>
    <n v="7.93"/>
    <n v="13"/>
    <n v="9"/>
    <n v="3.51"/>
    <x v="3"/>
    <x v="0"/>
    <n v="0"/>
    <n v="0"/>
    <n v="1"/>
    <x v="2"/>
    <x v="0"/>
    <x v="0"/>
  </r>
  <r>
    <x v="30"/>
    <x v="100"/>
    <x v="1"/>
    <x v="0"/>
    <x v="0"/>
    <n v="0"/>
    <n v="89.7"/>
    <n v="118"/>
    <n v="15.25"/>
    <n v="260.10000000000002"/>
    <n v="79"/>
    <n v="22.11"/>
    <n v="170.1"/>
    <n v="93"/>
    <n v="7.65"/>
    <n v="13.5"/>
    <n v="11"/>
    <n v="3.65"/>
    <x v="5"/>
    <x v="1"/>
    <n v="1"/>
    <n v="0"/>
    <n v="0"/>
    <x v="2"/>
    <x v="0"/>
    <x v="1"/>
  </r>
  <r>
    <x v="49"/>
    <x v="100"/>
    <x v="2"/>
    <x v="0"/>
    <x v="0"/>
    <n v="0"/>
    <n v="174.9"/>
    <n v="105"/>
    <n v="29.73"/>
    <n v="262"/>
    <n v="75"/>
    <n v="22.27"/>
    <n v="210"/>
    <n v="93"/>
    <n v="9.4499999999999993"/>
    <n v="8.5"/>
    <n v="5"/>
    <n v="2.2999999999999998"/>
    <x v="0"/>
    <x v="0"/>
    <n v="0"/>
    <n v="0"/>
    <n v="0"/>
    <x v="2"/>
    <x v="1"/>
    <x v="1"/>
  </r>
  <r>
    <x v="0"/>
    <x v="100"/>
    <x v="1"/>
    <x v="0"/>
    <x v="0"/>
    <n v="0"/>
    <n v="239"/>
    <n v="156"/>
    <n v="40.630000000000003"/>
    <n v="273"/>
    <n v="106"/>
    <n v="23.21"/>
    <n v="278.2"/>
    <n v="93"/>
    <n v="12.52"/>
    <n v="13.5"/>
    <n v="8"/>
    <n v="3.65"/>
    <x v="0"/>
    <x v="1"/>
    <n v="1"/>
    <n v="0"/>
    <n v="0"/>
    <x v="2"/>
    <x v="0"/>
    <x v="1"/>
  </r>
  <r>
    <x v="50"/>
    <x v="100"/>
    <x v="2"/>
    <x v="0"/>
    <x v="0"/>
    <n v="0"/>
    <n v="0"/>
    <n v="0"/>
    <n v="0"/>
    <n v="192.1"/>
    <n v="119"/>
    <n v="16.329999999999998"/>
    <n v="168.8"/>
    <n v="95"/>
    <n v="7.6"/>
    <n v="7.2"/>
    <n v="4"/>
    <n v="1.94"/>
    <x v="0"/>
    <x v="0"/>
    <n v="0"/>
    <n v="0"/>
    <n v="0"/>
    <x v="2"/>
    <x v="1"/>
    <x v="0"/>
  </r>
  <r>
    <x v="28"/>
    <x v="100"/>
    <x v="0"/>
    <x v="0"/>
    <x v="1"/>
    <n v="21"/>
    <n v="238"/>
    <n v="88"/>
    <n v="40.46"/>
    <n v="209.6"/>
    <n v="84"/>
    <n v="17.82"/>
    <n v="233"/>
    <n v="95"/>
    <n v="10.49"/>
    <n v="10"/>
    <n v="5"/>
    <n v="2.7"/>
    <x v="3"/>
    <x v="0"/>
    <n v="0"/>
    <n v="0"/>
    <n v="1"/>
    <x v="2"/>
    <x v="1"/>
    <x v="1"/>
  </r>
  <r>
    <x v="17"/>
    <x v="100"/>
    <x v="2"/>
    <x v="0"/>
    <x v="1"/>
    <n v="17"/>
    <n v="193.9"/>
    <n v="71"/>
    <n v="32.96"/>
    <n v="189.8"/>
    <n v="81"/>
    <n v="16.13"/>
    <n v="196.3"/>
    <n v="97"/>
    <n v="8.83"/>
    <n v="12.6"/>
    <n v="7"/>
    <n v="3.4"/>
    <x v="1"/>
    <x v="0"/>
    <n v="0"/>
    <n v="0"/>
    <n v="1"/>
    <x v="2"/>
    <x v="0"/>
    <x v="0"/>
  </r>
  <r>
    <x v="15"/>
    <x v="100"/>
    <x v="1"/>
    <x v="0"/>
    <x v="0"/>
    <n v="0"/>
    <n v="155.4"/>
    <n v="71"/>
    <n v="26.42"/>
    <n v="84"/>
    <n v="122"/>
    <n v="7.14"/>
    <n v="229.1"/>
    <n v="97"/>
    <n v="10.31"/>
    <n v="5.8"/>
    <n v="1"/>
    <n v="1.57"/>
    <x v="0"/>
    <x v="0"/>
    <n v="0"/>
    <n v="0"/>
    <n v="0"/>
    <x v="2"/>
    <x v="1"/>
    <x v="0"/>
  </r>
  <r>
    <x v="12"/>
    <x v="100"/>
    <x v="0"/>
    <x v="0"/>
    <x v="0"/>
    <n v="0"/>
    <n v="332.1"/>
    <n v="91"/>
    <n v="56.46"/>
    <n v="151"/>
    <n v="123"/>
    <n v="12.84"/>
    <n v="277.8"/>
    <n v="99"/>
    <n v="12.5"/>
    <n v="11.3"/>
    <n v="3"/>
    <n v="3.05"/>
    <x v="0"/>
    <x v="1"/>
    <n v="1"/>
    <n v="0"/>
    <n v="0"/>
    <x v="2"/>
    <x v="0"/>
    <x v="0"/>
  </r>
  <r>
    <x v="45"/>
    <x v="100"/>
    <x v="0"/>
    <x v="0"/>
    <x v="0"/>
    <n v="0"/>
    <n v="206.6"/>
    <n v="105"/>
    <n v="35.119999999999997"/>
    <n v="224.9"/>
    <n v="117"/>
    <n v="19.12"/>
    <n v="249.9"/>
    <n v="100"/>
    <n v="11.25"/>
    <n v="14.6"/>
    <n v="3"/>
    <n v="3.94"/>
    <x v="1"/>
    <x v="0"/>
    <n v="0"/>
    <n v="0"/>
    <n v="0"/>
    <x v="2"/>
    <x v="0"/>
    <x v="1"/>
  </r>
  <r>
    <x v="45"/>
    <x v="100"/>
    <x v="0"/>
    <x v="1"/>
    <x v="0"/>
    <n v="0"/>
    <n v="193.7"/>
    <n v="108"/>
    <n v="32.93"/>
    <n v="186.6"/>
    <n v="98"/>
    <n v="15.86"/>
    <n v="223"/>
    <n v="100"/>
    <n v="10.039999999999999"/>
    <n v="11.6"/>
    <n v="8"/>
    <n v="3.13"/>
    <x v="1"/>
    <x v="0"/>
    <n v="0"/>
    <n v="1"/>
    <n v="0"/>
    <x v="2"/>
    <x v="0"/>
    <x v="0"/>
  </r>
  <r>
    <x v="18"/>
    <x v="100"/>
    <x v="0"/>
    <x v="0"/>
    <x v="1"/>
    <n v="42"/>
    <n v="209.2"/>
    <n v="82"/>
    <n v="35.56"/>
    <n v="159.69999999999999"/>
    <n v="74"/>
    <n v="13.57"/>
    <n v="181.6"/>
    <n v="100"/>
    <n v="8.17"/>
    <n v="9.5"/>
    <n v="3"/>
    <n v="2.57"/>
    <x v="1"/>
    <x v="0"/>
    <n v="0"/>
    <n v="0"/>
    <n v="1"/>
    <x v="2"/>
    <x v="1"/>
    <x v="0"/>
  </r>
  <r>
    <x v="17"/>
    <x v="100"/>
    <x v="0"/>
    <x v="0"/>
    <x v="0"/>
    <n v="0"/>
    <n v="202.5"/>
    <n v="91"/>
    <n v="34.43"/>
    <n v="142.5"/>
    <n v="134"/>
    <n v="12.11"/>
    <n v="219.6"/>
    <n v="102"/>
    <n v="9.8800000000000008"/>
    <n v="10.1"/>
    <n v="4"/>
    <n v="2.73"/>
    <x v="2"/>
    <x v="0"/>
    <n v="0"/>
    <n v="0"/>
    <n v="0"/>
    <x v="2"/>
    <x v="1"/>
    <x v="0"/>
  </r>
  <r>
    <x v="1"/>
    <x v="100"/>
    <x v="0"/>
    <x v="1"/>
    <x v="0"/>
    <n v="0"/>
    <n v="92.1"/>
    <n v="109"/>
    <n v="15.66"/>
    <n v="163"/>
    <n v="83"/>
    <n v="13.86"/>
    <n v="133.30000000000001"/>
    <n v="102"/>
    <n v="6"/>
    <n v="9.6999999999999993"/>
    <n v="11"/>
    <n v="2.62"/>
    <x v="3"/>
    <x v="0"/>
    <n v="0"/>
    <n v="1"/>
    <n v="0"/>
    <x v="2"/>
    <x v="1"/>
    <x v="0"/>
  </r>
  <r>
    <x v="3"/>
    <x v="100"/>
    <x v="1"/>
    <x v="1"/>
    <x v="1"/>
    <n v="35"/>
    <n v="181"/>
    <n v="88"/>
    <n v="30.77"/>
    <n v="222.5"/>
    <n v="113"/>
    <n v="18.91"/>
    <n v="217.8"/>
    <n v="103"/>
    <n v="9.8000000000000007"/>
    <n v="11.1"/>
    <n v="3"/>
    <n v="3"/>
    <x v="0"/>
    <x v="0"/>
    <n v="0"/>
    <n v="1"/>
    <n v="1"/>
    <x v="2"/>
    <x v="0"/>
    <x v="1"/>
  </r>
  <r>
    <x v="30"/>
    <x v="100"/>
    <x v="0"/>
    <x v="0"/>
    <x v="0"/>
    <n v="0"/>
    <n v="269.7"/>
    <n v="85"/>
    <n v="45.85"/>
    <n v="207.6"/>
    <n v="86"/>
    <n v="17.649999999999999"/>
    <n v="214.2"/>
    <n v="107"/>
    <n v="9.64"/>
    <n v="4.5"/>
    <n v="15"/>
    <n v="1.22"/>
    <x v="2"/>
    <x v="1"/>
    <n v="1"/>
    <n v="0"/>
    <n v="0"/>
    <x v="2"/>
    <x v="1"/>
    <x v="1"/>
  </r>
  <r>
    <x v="36"/>
    <x v="100"/>
    <x v="2"/>
    <x v="0"/>
    <x v="1"/>
    <n v="25"/>
    <n v="144.1"/>
    <n v="144"/>
    <n v="24.5"/>
    <n v="167.6"/>
    <n v="105"/>
    <n v="14.25"/>
    <n v="240"/>
    <n v="107"/>
    <n v="10.8"/>
    <n v="14.5"/>
    <n v="3"/>
    <n v="3.92"/>
    <x v="0"/>
    <x v="0"/>
    <n v="0"/>
    <n v="0"/>
    <n v="1"/>
    <x v="2"/>
    <x v="0"/>
    <x v="0"/>
  </r>
  <r>
    <x v="44"/>
    <x v="100"/>
    <x v="0"/>
    <x v="0"/>
    <x v="0"/>
    <n v="0"/>
    <n v="257.3"/>
    <n v="84"/>
    <n v="43.74"/>
    <n v="184.8"/>
    <n v="115"/>
    <n v="15.71"/>
    <n v="108.9"/>
    <n v="109"/>
    <n v="4.9000000000000004"/>
    <n v="13.5"/>
    <n v="7"/>
    <n v="3.65"/>
    <x v="1"/>
    <x v="0"/>
    <n v="0"/>
    <n v="0"/>
    <n v="0"/>
    <x v="2"/>
    <x v="0"/>
    <x v="0"/>
  </r>
  <r>
    <x v="16"/>
    <x v="100"/>
    <x v="0"/>
    <x v="1"/>
    <x v="0"/>
    <n v="0"/>
    <n v="156.4"/>
    <n v="116"/>
    <n v="26.59"/>
    <n v="130.4"/>
    <n v="114"/>
    <n v="11.08"/>
    <n v="207.3"/>
    <n v="109"/>
    <n v="9.33"/>
    <n v="7.3"/>
    <n v="5"/>
    <n v="1.97"/>
    <x v="0"/>
    <x v="0"/>
    <n v="0"/>
    <n v="1"/>
    <n v="0"/>
    <x v="2"/>
    <x v="1"/>
    <x v="0"/>
  </r>
  <r>
    <x v="43"/>
    <x v="100"/>
    <x v="2"/>
    <x v="0"/>
    <x v="0"/>
    <n v="0"/>
    <n v="190.7"/>
    <n v="72"/>
    <n v="32.42"/>
    <n v="208.6"/>
    <n v="103"/>
    <n v="17.73"/>
    <n v="203.8"/>
    <n v="111"/>
    <n v="9.17"/>
    <n v="8.8000000000000007"/>
    <n v="8"/>
    <n v="2.38"/>
    <x v="0"/>
    <x v="0"/>
    <n v="0"/>
    <n v="0"/>
    <n v="0"/>
    <x v="2"/>
    <x v="1"/>
    <x v="1"/>
  </r>
  <r>
    <x v="23"/>
    <x v="100"/>
    <x v="1"/>
    <x v="0"/>
    <x v="1"/>
    <n v="16"/>
    <n v="118.9"/>
    <n v="112"/>
    <n v="20.21"/>
    <n v="228.3"/>
    <n v="97"/>
    <n v="19.41"/>
    <n v="180.1"/>
    <n v="111"/>
    <n v="8.1"/>
    <n v="8.1999999999999993"/>
    <n v="5"/>
    <n v="2.21"/>
    <x v="3"/>
    <x v="0"/>
    <n v="0"/>
    <n v="0"/>
    <n v="1"/>
    <x v="2"/>
    <x v="1"/>
    <x v="1"/>
  </r>
  <r>
    <x v="10"/>
    <x v="100"/>
    <x v="0"/>
    <x v="0"/>
    <x v="1"/>
    <n v="28"/>
    <n v="220.3"/>
    <n v="96"/>
    <n v="37.450000000000003"/>
    <n v="285.8"/>
    <n v="72"/>
    <n v="24.29"/>
    <n v="203"/>
    <n v="111"/>
    <n v="9.14"/>
    <n v="9.4"/>
    <n v="6"/>
    <n v="2.54"/>
    <x v="4"/>
    <x v="0"/>
    <n v="0"/>
    <n v="0"/>
    <n v="1"/>
    <x v="2"/>
    <x v="1"/>
    <x v="1"/>
  </r>
  <r>
    <x v="42"/>
    <x v="100"/>
    <x v="1"/>
    <x v="0"/>
    <x v="0"/>
    <n v="0"/>
    <n v="131"/>
    <n v="148"/>
    <n v="22.27"/>
    <n v="237.7"/>
    <n v="126"/>
    <n v="20.2"/>
    <n v="281.3"/>
    <n v="111"/>
    <n v="12.66"/>
    <n v="12.6"/>
    <n v="4"/>
    <n v="3.4"/>
    <x v="2"/>
    <x v="0"/>
    <n v="0"/>
    <n v="0"/>
    <n v="0"/>
    <x v="2"/>
    <x v="0"/>
    <x v="1"/>
  </r>
  <r>
    <x v="32"/>
    <x v="100"/>
    <x v="0"/>
    <x v="0"/>
    <x v="0"/>
    <n v="0"/>
    <n v="124.8"/>
    <n v="66"/>
    <n v="21.22"/>
    <n v="257.2"/>
    <n v="85"/>
    <n v="21.86"/>
    <n v="193.2"/>
    <n v="115"/>
    <n v="8.69"/>
    <n v="13.4"/>
    <n v="4"/>
    <n v="3.62"/>
    <x v="1"/>
    <x v="0"/>
    <n v="0"/>
    <n v="0"/>
    <n v="0"/>
    <x v="2"/>
    <x v="0"/>
    <x v="1"/>
  </r>
  <r>
    <x v="9"/>
    <x v="100"/>
    <x v="2"/>
    <x v="0"/>
    <x v="0"/>
    <n v="0"/>
    <n v="93.8"/>
    <n v="127"/>
    <n v="15.95"/>
    <n v="150"/>
    <n v="104"/>
    <n v="12.75"/>
    <n v="241.1"/>
    <n v="116"/>
    <n v="10.85"/>
    <n v="10.7"/>
    <n v="2"/>
    <n v="2.89"/>
    <x v="0"/>
    <x v="0"/>
    <n v="0"/>
    <n v="0"/>
    <n v="0"/>
    <x v="2"/>
    <x v="0"/>
    <x v="0"/>
  </r>
  <r>
    <x v="50"/>
    <x v="100"/>
    <x v="0"/>
    <x v="0"/>
    <x v="0"/>
    <n v="0"/>
    <n v="136.19999999999999"/>
    <n v="92"/>
    <n v="23.15"/>
    <n v="220.9"/>
    <n v="110"/>
    <n v="18.78"/>
    <n v="196.9"/>
    <n v="116"/>
    <n v="8.86"/>
    <n v="13.3"/>
    <n v="7"/>
    <n v="3.59"/>
    <x v="2"/>
    <x v="0"/>
    <n v="0"/>
    <n v="0"/>
    <n v="0"/>
    <x v="2"/>
    <x v="0"/>
    <x v="1"/>
  </r>
  <r>
    <x v="24"/>
    <x v="100"/>
    <x v="0"/>
    <x v="0"/>
    <x v="1"/>
    <n v="39"/>
    <n v="147.19999999999999"/>
    <n v="105"/>
    <n v="25.02"/>
    <n v="168.8"/>
    <n v="96"/>
    <n v="14.35"/>
    <n v="165.3"/>
    <n v="118"/>
    <n v="7.44"/>
    <n v="13"/>
    <n v="4"/>
    <n v="3.51"/>
    <x v="0"/>
    <x v="0"/>
    <n v="0"/>
    <n v="0"/>
    <n v="1"/>
    <x v="2"/>
    <x v="0"/>
    <x v="0"/>
  </r>
  <r>
    <x v="48"/>
    <x v="100"/>
    <x v="0"/>
    <x v="0"/>
    <x v="1"/>
    <n v="28"/>
    <n v="105.9"/>
    <n v="132"/>
    <n v="18"/>
    <n v="231.7"/>
    <n v="107"/>
    <n v="19.690000000000001"/>
    <n v="281.3"/>
    <n v="120"/>
    <n v="12.66"/>
    <n v="10.7"/>
    <n v="5"/>
    <n v="2.89"/>
    <x v="0"/>
    <x v="0"/>
    <n v="0"/>
    <n v="0"/>
    <n v="1"/>
    <x v="2"/>
    <x v="0"/>
    <x v="1"/>
  </r>
  <r>
    <x v="5"/>
    <x v="100"/>
    <x v="0"/>
    <x v="1"/>
    <x v="0"/>
    <n v="0"/>
    <n v="169.5"/>
    <n v="117"/>
    <n v="28.82"/>
    <n v="212"/>
    <n v="111"/>
    <n v="18.02"/>
    <n v="204"/>
    <n v="120"/>
    <n v="9.18"/>
    <n v="9.6999999999999993"/>
    <n v="1"/>
    <n v="2.62"/>
    <x v="1"/>
    <x v="1"/>
    <n v="1"/>
    <n v="1"/>
    <n v="0"/>
    <x v="2"/>
    <x v="1"/>
    <x v="1"/>
  </r>
  <r>
    <x v="46"/>
    <x v="100"/>
    <x v="0"/>
    <x v="0"/>
    <x v="0"/>
    <n v="0"/>
    <n v="232.7"/>
    <n v="114"/>
    <n v="39.56"/>
    <n v="186.4"/>
    <n v="123"/>
    <n v="15.84"/>
    <n v="153.30000000000001"/>
    <n v="122"/>
    <n v="6.9"/>
    <n v="11.5"/>
    <n v="6"/>
    <n v="3.11"/>
    <x v="5"/>
    <x v="0"/>
    <n v="0"/>
    <n v="0"/>
    <n v="0"/>
    <x v="2"/>
    <x v="0"/>
    <x v="0"/>
  </r>
  <r>
    <x v="1"/>
    <x v="100"/>
    <x v="0"/>
    <x v="0"/>
    <x v="0"/>
    <n v="0"/>
    <n v="158.4"/>
    <n v="92"/>
    <n v="26.93"/>
    <n v="188"/>
    <n v="117"/>
    <n v="15.98"/>
    <n v="219.7"/>
    <n v="125"/>
    <n v="9.89"/>
    <n v="13.5"/>
    <n v="4"/>
    <n v="3.65"/>
    <x v="4"/>
    <x v="1"/>
    <n v="1"/>
    <n v="0"/>
    <n v="0"/>
    <x v="2"/>
    <x v="0"/>
    <x v="0"/>
  </r>
  <r>
    <x v="48"/>
    <x v="100"/>
    <x v="0"/>
    <x v="0"/>
    <x v="0"/>
    <n v="0"/>
    <n v="217.7"/>
    <n v="118"/>
    <n v="37.01"/>
    <n v="231.7"/>
    <n v="128"/>
    <n v="19.690000000000001"/>
    <n v="185.3"/>
    <n v="128"/>
    <n v="8.34"/>
    <n v="0"/>
    <n v="0"/>
    <n v="0"/>
    <x v="2"/>
    <x v="0"/>
    <n v="0"/>
    <n v="0"/>
    <n v="0"/>
    <x v="2"/>
    <x v="1"/>
    <x v="1"/>
  </r>
  <r>
    <x v="17"/>
    <x v="100"/>
    <x v="2"/>
    <x v="0"/>
    <x v="0"/>
    <n v="0"/>
    <n v="195.8"/>
    <n v="105"/>
    <n v="33.29"/>
    <n v="184.5"/>
    <n v="109"/>
    <n v="15.68"/>
    <n v="172"/>
    <n v="128"/>
    <n v="7.74"/>
    <n v="11.8"/>
    <n v="2"/>
    <n v="3.19"/>
    <x v="3"/>
    <x v="0"/>
    <n v="0"/>
    <n v="0"/>
    <n v="0"/>
    <x v="2"/>
    <x v="0"/>
    <x v="0"/>
  </r>
  <r>
    <x v="3"/>
    <x v="100"/>
    <x v="0"/>
    <x v="0"/>
    <x v="0"/>
    <n v="0"/>
    <n v="176.5"/>
    <n v="105"/>
    <n v="30.01"/>
    <n v="198.6"/>
    <n v="136"/>
    <n v="16.88"/>
    <n v="210.2"/>
    <n v="150"/>
    <n v="9.4600000000000009"/>
    <n v="7.7"/>
    <n v="5"/>
    <n v="2.08"/>
    <x v="1"/>
    <x v="0"/>
    <n v="0"/>
    <n v="0"/>
    <n v="0"/>
    <x v="2"/>
    <x v="1"/>
    <x v="0"/>
  </r>
  <r>
    <x v="28"/>
    <x v="100"/>
    <x v="1"/>
    <x v="0"/>
    <x v="0"/>
    <n v="0"/>
    <n v="189"/>
    <n v="122"/>
    <n v="32.130000000000003"/>
    <n v="179.2"/>
    <n v="91"/>
    <n v="15.23"/>
    <n v="186.8"/>
    <n v="170"/>
    <n v="8.41"/>
    <n v="11.1"/>
    <n v="6"/>
    <n v="3"/>
    <x v="1"/>
    <x v="0"/>
    <n v="0"/>
    <n v="0"/>
    <n v="0"/>
    <x v="2"/>
    <x v="0"/>
    <x v="0"/>
  </r>
  <r>
    <x v="11"/>
    <x v="101"/>
    <x v="0"/>
    <x v="0"/>
    <x v="0"/>
    <n v="0"/>
    <n v="144.4"/>
    <n v="87"/>
    <n v="24.55"/>
    <n v="266.5"/>
    <n v="128"/>
    <n v="22.65"/>
    <n v="217.6"/>
    <n v="59"/>
    <n v="9.7899999999999991"/>
    <n v="7.1"/>
    <n v="7"/>
    <n v="1.92"/>
    <x v="1"/>
    <x v="0"/>
    <n v="0"/>
    <n v="0"/>
    <n v="0"/>
    <x v="2"/>
    <x v="1"/>
    <x v="1"/>
  </r>
  <r>
    <x v="0"/>
    <x v="101"/>
    <x v="2"/>
    <x v="1"/>
    <x v="0"/>
    <n v="0"/>
    <n v="224.2"/>
    <n v="81"/>
    <n v="38.11"/>
    <n v="243.3"/>
    <n v="90"/>
    <n v="20.68"/>
    <n v="147.80000000000001"/>
    <n v="66"/>
    <n v="6.65"/>
    <n v="12"/>
    <n v="8"/>
    <n v="3.24"/>
    <x v="2"/>
    <x v="0"/>
    <n v="0"/>
    <n v="1"/>
    <n v="0"/>
    <x v="2"/>
    <x v="0"/>
    <x v="1"/>
  </r>
  <r>
    <x v="12"/>
    <x v="101"/>
    <x v="2"/>
    <x v="0"/>
    <x v="1"/>
    <n v="45"/>
    <n v="129.19999999999999"/>
    <n v="142"/>
    <n v="21.96"/>
    <n v="239.4"/>
    <n v="114"/>
    <n v="20.350000000000001"/>
    <n v="223.4"/>
    <n v="66"/>
    <n v="10.050000000000001"/>
    <n v="8.6999999999999993"/>
    <n v="4"/>
    <n v="2.35"/>
    <x v="1"/>
    <x v="0"/>
    <n v="0"/>
    <n v="0"/>
    <n v="1"/>
    <x v="2"/>
    <x v="1"/>
    <x v="1"/>
  </r>
  <r>
    <x v="28"/>
    <x v="101"/>
    <x v="0"/>
    <x v="0"/>
    <x v="1"/>
    <n v="31"/>
    <n v="125.3"/>
    <n v="92"/>
    <n v="21.3"/>
    <n v="141.19999999999999"/>
    <n v="108"/>
    <n v="12"/>
    <n v="168.2"/>
    <n v="68"/>
    <n v="7.57"/>
    <n v="6.3"/>
    <n v="2"/>
    <n v="1.7"/>
    <x v="2"/>
    <x v="0"/>
    <n v="0"/>
    <n v="0"/>
    <n v="1"/>
    <x v="2"/>
    <x v="1"/>
    <x v="0"/>
  </r>
  <r>
    <x v="22"/>
    <x v="101"/>
    <x v="1"/>
    <x v="0"/>
    <x v="0"/>
    <n v="0"/>
    <n v="156.5"/>
    <n v="67"/>
    <n v="26.61"/>
    <n v="204.3"/>
    <n v="103"/>
    <n v="17.37"/>
    <n v="141.9"/>
    <n v="72"/>
    <n v="6.39"/>
    <n v="9.9"/>
    <n v="2"/>
    <n v="2.67"/>
    <x v="3"/>
    <x v="0"/>
    <n v="0"/>
    <n v="0"/>
    <n v="0"/>
    <x v="2"/>
    <x v="1"/>
    <x v="1"/>
  </r>
  <r>
    <x v="6"/>
    <x v="101"/>
    <x v="2"/>
    <x v="0"/>
    <x v="0"/>
    <n v="0"/>
    <n v="171.5"/>
    <n v="77"/>
    <n v="29.16"/>
    <n v="261"/>
    <n v="107"/>
    <n v="22.19"/>
    <n v="328.8"/>
    <n v="72"/>
    <n v="14.8"/>
    <n v="10.199999999999999"/>
    <n v="1"/>
    <n v="2.75"/>
    <x v="1"/>
    <x v="0"/>
    <n v="0"/>
    <n v="0"/>
    <n v="0"/>
    <x v="2"/>
    <x v="1"/>
    <x v="1"/>
  </r>
  <r>
    <x v="26"/>
    <x v="101"/>
    <x v="0"/>
    <x v="0"/>
    <x v="0"/>
    <n v="0"/>
    <n v="123.1"/>
    <n v="106"/>
    <n v="20.93"/>
    <n v="182"/>
    <n v="102"/>
    <n v="15.47"/>
    <n v="244.6"/>
    <n v="75"/>
    <n v="11.01"/>
    <n v="12.6"/>
    <n v="7"/>
    <n v="3.4"/>
    <x v="3"/>
    <x v="0"/>
    <n v="0"/>
    <n v="0"/>
    <n v="0"/>
    <x v="2"/>
    <x v="0"/>
    <x v="0"/>
  </r>
  <r>
    <x v="2"/>
    <x v="101"/>
    <x v="0"/>
    <x v="0"/>
    <x v="0"/>
    <n v="0"/>
    <n v="183.2"/>
    <n v="112"/>
    <n v="31.14"/>
    <n v="187.5"/>
    <n v="113"/>
    <n v="15.94"/>
    <n v="232.3"/>
    <n v="77"/>
    <n v="10.45"/>
    <n v="9.1999999999999993"/>
    <n v="5"/>
    <n v="2.48"/>
    <x v="0"/>
    <x v="1"/>
    <n v="1"/>
    <n v="0"/>
    <n v="0"/>
    <x v="2"/>
    <x v="1"/>
    <x v="0"/>
  </r>
  <r>
    <x v="8"/>
    <x v="101"/>
    <x v="1"/>
    <x v="0"/>
    <x v="0"/>
    <n v="0"/>
    <n v="245.4"/>
    <n v="82"/>
    <n v="41.72"/>
    <n v="260.3"/>
    <n v="124"/>
    <n v="22.13"/>
    <n v="195.1"/>
    <n v="82"/>
    <n v="8.7799999999999994"/>
    <n v="10.5"/>
    <n v="3"/>
    <n v="2.84"/>
    <x v="2"/>
    <x v="1"/>
    <n v="1"/>
    <n v="0"/>
    <n v="0"/>
    <x v="2"/>
    <x v="0"/>
    <x v="1"/>
  </r>
  <r>
    <x v="25"/>
    <x v="101"/>
    <x v="2"/>
    <x v="0"/>
    <x v="0"/>
    <n v="0"/>
    <n v="171.6"/>
    <n v="116"/>
    <n v="29.17"/>
    <n v="219.4"/>
    <n v="111"/>
    <n v="18.649999999999999"/>
    <n v="242.1"/>
    <n v="85"/>
    <n v="10.89"/>
    <n v="12.1"/>
    <n v="4"/>
    <n v="3.27"/>
    <x v="1"/>
    <x v="1"/>
    <n v="1"/>
    <n v="0"/>
    <n v="0"/>
    <x v="2"/>
    <x v="0"/>
    <x v="1"/>
  </r>
  <r>
    <x v="10"/>
    <x v="101"/>
    <x v="1"/>
    <x v="0"/>
    <x v="0"/>
    <n v="0"/>
    <n v="234.8"/>
    <n v="125"/>
    <n v="39.92"/>
    <n v="199.2"/>
    <n v="99"/>
    <n v="16.93"/>
    <n v="163.19999999999999"/>
    <n v="88"/>
    <n v="7.34"/>
    <n v="10"/>
    <n v="1"/>
    <n v="2.7"/>
    <x v="4"/>
    <x v="0"/>
    <n v="0"/>
    <n v="0"/>
    <n v="0"/>
    <x v="2"/>
    <x v="1"/>
    <x v="0"/>
  </r>
  <r>
    <x v="39"/>
    <x v="101"/>
    <x v="2"/>
    <x v="0"/>
    <x v="0"/>
    <n v="0"/>
    <n v="214.8"/>
    <n v="60"/>
    <n v="36.520000000000003"/>
    <n v="173.8"/>
    <n v="70"/>
    <n v="14.77"/>
    <n v="166.7"/>
    <n v="90"/>
    <n v="7.5"/>
    <n v="10.9"/>
    <n v="2"/>
    <n v="2.94"/>
    <x v="0"/>
    <x v="0"/>
    <n v="0"/>
    <n v="0"/>
    <n v="0"/>
    <x v="2"/>
    <x v="0"/>
    <x v="0"/>
  </r>
  <r>
    <x v="5"/>
    <x v="101"/>
    <x v="0"/>
    <x v="0"/>
    <x v="1"/>
    <n v="25"/>
    <n v="187.5"/>
    <n v="105"/>
    <n v="31.88"/>
    <n v="272.3"/>
    <n v="88"/>
    <n v="23.15"/>
    <n v="216.4"/>
    <n v="91"/>
    <n v="9.74"/>
    <n v="11.7"/>
    <n v="2"/>
    <n v="3.16"/>
    <x v="3"/>
    <x v="0"/>
    <n v="0"/>
    <n v="0"/>
    <n v="1"/>
    <x v="2"/>
    <x v="0"/>
    <x v="1"/>
  </r>
  <r>
    <x v="2"/>
    <x v="101"/>
    <x v="2"/>
    <x v="0"/>
    <x v="0"/>
    <n v="0"/>
    <n v="103.1"/>
    <n v="70"/>
    <n v="17.53"/>
    <n v="275"/>
    <n v="129"/>
    <n v="23.38"/>
    <n v="141.1"/>
    <n v="92"/>
    <n v="6.35"/>
    <n v="11.2"/>
    <n v="5"/>
    <n v="3.02"/>
    <x v="0"/>
    <x v="0"/>
    <n v="0"/>
    <n v="0"/>
    <n v="0"/>
    <x v="2"/>
    <x v="0"/>
    <x v="1"/>
  </r>
  <r>
    <x v="19"/>
    <x v="101"/>
    <x v="0"/>
    <x v="1"/>
    <x v="0"/>
    <n v="0"/>
    <n v="209.8"/>
    <n v="85"/>
    <n v="35.67"/>
    <n v="165.7"/>
    <n v="100"/>
    <n v="14.08"/>
    <n v="230.1"/>
    <n v="92"/>
    <n v="10.35"/>
    <n v="8.6999999999999993"/>
    <n v="6"/>
    <n v="2.35"/>
    <x v="1"/>
    <x v="0"/>
    <n v="0"/>
    <n v="1"/>
    <n v="0"/>
    <x v="2"/>
    <x v="1"/>
    <x v="0"/>
  </r>
  <r>
    <x v="2"/>
    <x v="101"/>
    <x v="1"/>
    <x v="0"/>
    <x v="0"/>
    <n v="0"/>
    <n v="157.4"/>
    <n v="83"/>
    <n v="26.76"/>
    <n v="47.3"/>
    <n v="102"/>
    <n v="4.0199999999999996"/>
    <n v="160.4"/>
    <n v="92"/>
    <n v="7.22"/>
    <n v="11.4"/>
    <n v="5"/>
    <n v="3.08"/>
    <x v="1"/>
    <x v="0"/>
    <n v="0"/>
    <n v="0"/>
    <n v="0"/>
    <x v="2"/>
    <x v="0"/>
    <x v="0"/>
  </r>
  <r>
    <x v="31"/>
    <x v="101"/>
    <x v="0"/>
    <x v="0"/>
    <x v="1"/>
    <n v="25"/>
    <n v="137.4"/>
    <n v="100"/>
    <n v="23.36"/>
    <n v="176.7"/>
    <n v="83"/>
    <n v="15.02"/>
    <n v="188.2"/>
    <n v="93"/>
    <n v="8.4700000000000006"/>
    <n v="10.199999999999999"/>
    <n v="6"/>
    <n v="2.75"/>
    <x v="3"/>
    <x v="0"/>
    <n v="0"/>
    <n v="0"/>
    <n v="1"/>
    <x v="2"/>
    <x v="1"/>
    <x v="0"/>
  </r>
  <r>
    <x v="24"/>
    <x v="101"/>
    <x v="2"/>
    <x v="0"/>
    <x v="0"/>
    <n v="0"/>
    <n v="95.6"/>
    <n v="88"/>
    <n v="16.25"/>
    <n v="167.6"/>
    <n v="106"/>
    <n v="14.25"/>
    <n v="177.3"/>
    <n v="95"/>
    <n v="7.98"/>
    <n v="9.8000000000000007"/>
    <n v="2"/>
    <n v="2.65"/>
    <x v="2"/>
    <x v="0"/>
    <n v="0"/>
    <n v="0"/>
    <n v="0"/>
    <x v="2"/>
    <x v="1"/>
    <x v="0"/>
  </r>
  <r>
    <x v="22"/>
    <x v="101"/>
    <x v="2"/>
    <x v="0"/>
    <x v="0"/>
    <n v="0"/>
    <n v="62.5"/>
    <n v="68"/>
    <n v="10.63"/>
    <n v="222.2"/>
    <n v="114"/>
    <n v="18.89"/>
    <n v="142.4"/>
    <n v="96"/>
    <n v="6.41"/>
    <n v="12.5"/>
    <n v="5"/>
    <n v="3.38"/>
    <x v="0"/>
    <x v="0"/>
    <n v="0"/>
    <n v="0"/>
    <n v="0"/>
    <x v="2"/>
    <x v="0"/>
    <x v="1"/>
  </r>
  <r>
    <x v="40"/>
    <x v="101"/>
    <x v="0"/>
    <x v="0"/>
    <x v="0"/>
    <n v="0"/>
    <n v="114.8"/>
    <n v="125"/>
    <n v="19.52"/>
    <n v="81.900000000000006"/>
    <n v="126"/>
    <n v="6.96"/>
    <n v="304.3"/>
    <n v="101"/>
    <n v="13.69"/>
    <n v="12"/>
    <n v="4"/>
    <n v="3.24"/>
    <x v="1"/>
    <x v="0"/>
    <n v="0"/>
    <n v="0"/>
    <n v="0"/>
    <x v="2"/>
    <x v="0"/>
    <x v="0"/>
  </r>
  <r>
    <x v="46"/>
    <x v="101"/>
    <x v="1"/>
    <x v="0"/>
    <x v="1"/>
    <n v="27"/>
    <n v="109.8"/>
    <n v="66"/>
    <n v="18.670000000000002"/>
    <n v="207.3"/>
    <n v="76"/>
    <n v="17.62"/>
    <n v="236.9"/>
    <n v="101"/>
    <n v="10.66"/>
    <n v="10.3"/>
    <n v="7"/>
    <n v="2.78"/>
    <x v="1"/>
    <x v="0"/>
    <n v="0"/>
    <n v="0"/>
    <n v="1"/>
    <x v="2"/>
    <x v="0"/>
    <x v="1"/>
  </r>
  <r>
    <x v="4"/>
    <x v="101"/>
    <x v="2"/>
    <x v="0"/>
    <x v="1"/>
    <n v="18"/>
    <n v="144.4"/>
    <n v="76"/>
    <n v="24.55"/>
    <n v="160.69999999999999"/>
    <n v="97"/>
    <n v="13.66"/>
    <n v="200.8"/>
    <n v="101"/>
    <n v="9.0399999999999991"/>
    <n v="9.3000000000000007"/>
    <n v="4"/>
    <n v="2.5099999999999998"/>
    <x v="1"/>
    <x v="0"/>
    <n v="0"/>
    <n v="0"/>
    <n v="1"/>
    <x v="2"/>
    <x v="1"/>
    <x v="0"/>
  </r>
  <r>
    <x v="43"/>
    <x v="101"/>
    <x v="1"/>
    <x v="0"/>
    <x v="0"/>
    <n v="0"/>
    <n v="167.1"/>
    <n v="80"/>
    <n v="28.41"/>
    <n v="222.9"/>
    <n v="94"/>
    <n v="18.95"/>
    <n v="179.9"/>
    <n v="103"/>
    <n v="8.1"/>
    <n v="11.6"/>
    <n v="3"/>
    <n v="3.13"/>
    <x v="5"/>
    <x v="0"/>
    <n v="0"/>
    <n v="0"/>
    <n v="0"/>
    <x v="2"/>
    <x v="0"/>
    <x v="1"/>
  </r>
  <r>
    <x v="48"/>
    <x v="101"/>
    <x v="2"/>
    <x v="0"/>
    <x v="0"/>
    <n v="0"/>
    <n v="69.7"/>
    <n v="85"/>
    <n v="11.85"/>
    <n v="226.5"/>
    <n v="107"/>
    <n v="19.25"/>
    <n v="128.5"/>
    <n v="104"/>
    <n v="5.78"/>
    <n v="11.1"/>
    <n v="2"/>
    <n v="3"/>
    <x v="3"/>
    <x v="0"/>
    <n v="0"/>
    <n v="0"/>
    <n v="0"/>
    <x v="2"/>
    <x v="0"/>
    <x v="1"/>
  </r>
  <r>
    <x v="15"/>
    <x v="101"/>
    <x v="0"/>
    <x v="0"/>
    <x v="0"/>
    <n v="0"/>
    <n v="271.10000000000002"/>
    <n v="80"/>
    <n v="46.09"/>
    <n v="172"/>
    <n v="133"/>
    <n v="14.62"/>
    <n v="169.2"/>
    <n v="105"/>
    <n v="7.61"/>
    <n v="10.3"/>
    <n v="5"/>
    <n v="2.78"/>
    <x v="0"/>
    <x v="0"/>
    <n v="0"/>
    <n v="0"/>
    <n v="0"/>
    <x v="2"/>
    <x v="0"/>
    <x v="0"/>
  </r>
  <r>
    <x v="3"/>
    <x v="101"/>
    <x v="2"/>
    <x v="0"/>
    <x v="0"/>
    <n v="0"/>
    <n v="184.6"/>
    <n v="133"/>
    <n v="31.38"/>
    <n v="166.8"/>
    <n v="94"/>
    <n v="14.18"/>
    <n v="225.2"/>
    <n v="105"/>
    <n v="10.130000000000001"/>
    <n v="6.8"/>
    <n v="8"/>
    <n v="1.84"/>
    <x v="0"/>
    <x v="0"/>
    <n v="0"/>
    <n v="0"/>
    <n v="0"/>
    <x v="2"/>
    <x v="1"/>
    <x v="0"/>
  </r>
  <r>
    <x v="28"/>
    <x v="101"/>
    <x v="2"/>
    <x v="1"/>
    <x v="0"/>
    <n v="0"/>
    <n v="233.8"/>
    <n v="103"/>
    <n v="39.75"/>
    <n v="221.6"/>
    <n v="131"/>
    <n v="18.84"/>
    <n v="146.9"/>
    <n v="106"/>
    <n v="6.61"/>
    <n v="12.8"/>
    <n v="3"/>
    <n v="3.46"/>
    <x v="1"/>
    <x v="0"/>
    <n v="0"/>
    <n v="1"/>
    <n v="0"/>
    <x v="2"/>
    <x v="0"/>
    <x v="1"/>
  </r>
  <r>
    <x v="21"/>
    <x v="101"/>
    <x v="1"/>
    <x v="0"/>
    <x v="1"/>
    <n v="48"/>
    <n v="134"/>
    <n v="83"/>
    <n v="22.78"/>
    <n v="234.3"/>
    <n v="128"/>
    <n v="19.920000000000002"/>
    <n v="197.3"/>
    <n v="107"/>
    <n v="8.8800000000000008"/>
    <n v="7.8"/>
    <n v="4"/>
    <n v="2.11"/>
    <x v="6"/>
    <x v="1"/>
    <n v="1"/>
    <n v="0"/>
    <n v="1"/>
    <x v="2"/>
    <x v="1"/>
    <x v="1"/>
  </r>
  <r>
    <x v="26"/>
    <x v="101"/>
    <x v="1"/>
    <x v="0"/>
    <x v="0"/>
    <n v="0"/>
    <n v="224.7"/>
    <n v="81"/>
    <n v="38.200000000000003"/>
    <n v="129.4"/>
    <n v="112"/>
    <n v="11"/>
    <n v="167.6"/>
    <n v="109"/>
    <n v="7.54"/>
    <n v="15.8"/>
    <n v="6"/>
    <n v="4.2699999999999996"/>
    <x v="0"/>
    <x v="0"/>
    <n v="0"/>
    <n v="0"/>
    <n v="0"/>
    <x v="2"/>
    <x v="0"/>
    <x v="0"/>
  </r>
  <r>
    <x v="22"/>
    <x v="101"/>
    <x v="2"/>
    <x v="0"/>
    <x v="0"/>
    <n v="0"/>
    <n v="174.5"/>
    <n v="79"/>
    <n v="29.67"/>
    <n v="236.8"/>
    <n v="136"/>
    <n v="20.13"/>
    <n v="270.39999999999998"/>
    <n v="110"/>
    <n v="12.17"/>
    <n v="8.5"/>
    <n v="5"/>
    <n v="2.2999999999999998"/>
    <x v="1"/>
    <x v="0"/>
    <n v="0"/>
    <n v="0"/>
    <n v="0"/>
    <x v="2"/>
    <x v="1"/>
    <x v="1"/>
  </r>
  <r>
    <x v="42"/>
    <x v="101"/>
    <x v="1"/>
    <x v="0"/>
    <x v="1"/>
    <n v="29"/>
    <n v="214.7"/>
    <n v="86"/>
    <n v="36.5"/>
    <n v="314.3"/>
    <n v="109"/>
    <n v="26.72"/>
    <n v="280.2"/>
    <n v="110"/>
    <n v="12.61"/>
    <n v="14.3"/>
    <n v="2"/>
    <n v="3.86"/>
    <x v="1"/>
    <x v="0"/>
    <n v="0"/>
    <n v="0"/>
    <n v="1"/>
    <x v="2"/>
    <x v="0"/>
    <x v="1"/>
  </r>
  <r>
    <x v="28"/>
    <x v="101"/>
    <x v="2"/>
    <x v="0"/>
    <x v="0"/>
    <n v="0"/>
    <n v="143.69999999999999"/>
    <n v="82"/>
    <n v="24.43"/>
    <n v="170.9"/>
    <n v="83"/>
    <n v="14.53"/>
    <n v="310.89999999999998"/>
    <n v="112"/>
    <n v="13.99"/>
    <n v="9.8000000000000007"/>
    <n v="1"/>
    <n v="2.65"/>
    <x v="3"/>
    <x v="0"/>
    <n v="0"/>
    <n v="0"/>
    <n v="0"/>
    <x v="2"/>
    <x v="1"/>
    <x v="0"/>
  </r>
  <r>
    <x v="25"/>
    <x v="101"/>
    <x v="1"/>
    <x v="0"/>
    <x v="0"/>
    <n v="0"/>
    <n v="158"/>
    <n v="94"/>
    <n v="26.86"/>
    <n v="207.9"/>
    <n v="100"/>
    <n v="17.670000000000002"/>
    <n v="190.4"/>
    <n v="120"/>
    <n v="8.57"/>
    <n v="10.1"/>
    <n v="10"/>
    <n v="2.73"/>
    <x v="1"/>
    <x v="0"/>
    <n v="0"/>
    <n v="0"/>
    <n v="0"/>
    <x v="2"/>
    <x v="1"/>
    <x v="1"/>
  </r>
  <r>
    <x v="43"/>
    <x v="101"/>
    <x v="2"/>
    <x v="0"/>
    <x v="0"/>
    <n v="0"/>
    <n v="242.2"/>
    <n v="88"/>
    <n v="41.17"/>
    <n v="233.2"/>
    <n v="89"/>
    <n v="19.82"/>
    <n v="188.5"/>
    <n v="121"/>
    <n v="8.48"/>
    <n v="6.2"/>
    <n v="6"/>
    <n v="1.67"/>
    <x v="2"/>
    <x v="0"/>
    <n v="0"/>
    <n v="0"/>
    <n v="0"/>
    <x v="2"/>
    <x v="1"/>
    <x v="1"/>
  </r>
  <r>
    <x v="38"/>
    <x v="101"/>
    <x v="0"/>
    <x v="0"/>
    <x v="0"/>
    <n v="0"/>
    <n v="228.1"/>
    <n v="86"/>
    <n v="38.78"/>
    <n v="156"/>
    <n v="97"/>
    <n v="13.26"/>
    <n v="227.9"/>
    <n v="124"/>
    <n v="10.26"/>
    <n v="10.6"/>
    <n v="9"/>
    <n v="2.86"/>
    <x v="0"/>
    <x v="0"/>
    <n v="0"/>
    <n v="0"/>
    <n v="0"/>
    <x v="2"/>
    <x v="0"/>
    <x v="0"/>
  </r>
  <r>
    <x v="34"/>
    <x v="101"/>
    <x v="0"/>
    <x v="0"/>
    <x v="1"/>
    <n v="32"/>
    <n v="135.69999999999999"/>
    <n v="108"/>
    <n v="23.07"/>
    <n v="216.5"/>
    <n v="134"/>
    <n v="18.399999999999999"/>
    <n v="160.5"/>
    <n v="125"/>
    <n v="7.22"/>
    <n v="13"/>
    <n v="7"/>
    <n v="3.51"/>
    <x v="0"/>
    <x v="0"/>
    <n v="0"/>
    <n v="0"/>
    <n v="1"/>
    <x v="2"/>
    <x v="0"/>
    <x v="1"/>
  </r>
  <r>
    <x v="27"/>
    <x v="101"/>
    <x v="1"/>
    <x v="0"/>
    <x v="0"/>
    <n v="0"/>
    <n v="200.6"/>
    <n v="106"/>
    <n v="34.1"/>
    <n v="152.5"/>
    <n v="127"/>
    <n v="12.96"/>
    <n v="199.4"/>
    <n v="128"/>
    <n v="8.9700000000000006"/>
    <n v="7.7"/>
    <n v="2"/>
    <n v="2.08"/>
    <x v="2"/>
    <x v="0"/>
    <n v="0"/>
    <n v="0"/>
    <n v="0"/>
    <x v="2"/>
    <x v="1"/>
    <x v="0"/>
  </r>
  <r>
    <x v="23"/>
    <x v="101"/>
    <x v="1"/>
    <x v="0"/>
    <x v="0"/>
    <n v="0"/>
    <n v="273.2"/>
    <n v="85"/>
    <n v="46.44"/>
    <n v="211.1"/>
    <n v="82"/>
    <n v="17.940000000000001"/>
    <n v="203.7"/>
    <n v="129"/>
    <n v="9.17"/>
    <n v="13.1"/>
    <n v="7"/>
    <n v="3.54"/>
    <x v="3"/>
    <x v="1"/>
    <n v="1"/>
    <n v="0"/>
    <n v="0"/>
    <x v="2"/>
    <x v="0"/>
    <x v="1"/>
  </r>
  <r>
    <x v="44"/>
    <x v="101"/>
    <x v="0"/>
    <x v="0"/>
    <x v="0"/>
    <n v="0"/>
    <n v="186.8"/>
    <n v="92"/>
    <n v="31.76"/>
    <n v="173.7"/>
    <n v="123"/>
    <n v="14.76"/>
    <n v="250.9"/>
    <n v="131"/>
    <n v="11.29"/>
    <n v="9.6999999999999993"/>
    <n v="4"/>
    <n v="2.62"/>
    <x v="3"/>
    <x v="0"/>
    <n v="0"/>
    <n v="0"/>
    <n v="0"/>
    <x v="2"/>
    <x v="1"/>
    <x v="0"/>
  </r>
  <r>
    <x v="43"/>
    <x v="101"/>
    <x v="2"/>
    <x v="0"/>
    <x v="0"/>
    <n v="0"/>
    <n v="102.6"/>
    <n v="89"/>
    <n v="17.440000000000001"/>
    <n v="246"/>
    <n v="77"/>
    <n v="20.91"/>
    <n v="170.5"/>
    <n v="140"/>
    <n v="7.67"/>
    <n v="9.1"/>
    <n v="4"/>
    <n v="2.46"/>
    <x v="3"/>
    <x v="0"/>
    <n v="0"/>
    <n v="0"/>
    <n v="0"/>
    <x v="2"/>
    <x v="1"/>
    <x v="1"/>
  </r>
  <r>
    <x v="4"/>
    <x v="102"/>
    <x v="0"/>
    <x v="0"/>
    <x v="0"/>
    <n v="0"/>
    <n v="173.5"/>
    <n v="83"/>
    <n v="29.5"/>
    <n v="244.3"/>
    <n v="65"/>
    <n v="20.77"/>
    <n v="221.6"/>
    <n v="66"/>
    <n v="9.9700000000000006"/>
    <n v="9.6999999999999993"/>
    <n v="2"/>
    <n v="2.62"/>
    <x v="2"/>
    <x v="0"/>
    <n v="0"/>
    <n v="0"/>
    <n v="0"/>
    <x v="2"/>
    <x v="1"/>
    <x v="1"/>
  </r>
  <r>
    <x v="30"/>
    <x v="102"/>
    <x v="2"/>
    <x v="0"/>
    <x v="0"/>
    <n v="0"/>
    <n v="267"/>
    <n v="97"/>
    <n v="45.39"/>
    <n v="204.3"/>
    <n v="151"/>
    <n v="17.37"/>
    <n v="246.9"/>
    <n v="67"/>
    <n v="11.11"/>
    <n v="11.3"/>
    <n v="7"/>
    <n v="3.05"/>
    <x v="0"/>
    <x v="1"/>
    <n v="1"/>
    <n v="0"/>
    <n v="0"/>
    <x v="2"/>
    <x v="0"/>
    <x v="1"/>
  </r>
  <r>
    <x v="22"/>
    <x v="102"/>
    <x v="0"/>
    <x v="0"/>
    <x v="0"/>
    <n v="0"/>
    <n v="228.4"/>
    <n v="103"/>
    <n v="38.83"/>
    <n v="97.3"/>
    <n v="129"/>
    <n v="8.27"/>
    <n v="199.9"/>
    <n v="67"/>
    <n v="9"/>
    <n v="9.4"/>
    <n v="7"/>
    <n v="2.54"/>
    <x v="2"/>
    <x v="0"/>
    <n v="0"/>
    <n v="0"/>
    <n v="0"/>
    <x v="2"/>
    <x v="1"/>
    <x v="0"/>
  </r>
  <r>
    <x v="22"/>
    <x v="102"/>
    <x v="2"/>
    <x v="0"/>
    <x v="0"/>
    <n v="0"/>
    <n v="167.8"/>
    <n v="121"/>
    <n v="28.53"/>
    <n v="212.9"/>
    <n v="123"/>
    <n v="18.100000000000001"/>
    <n v="208.2"/>
    <n v="73"/>
    <n v="9.3699999999999992"/>
    <n v="13"/>
    <n v="3"/>
    <n v="3.51"/>
    <x v="5"/>
    <x v="0"/>
    <n v="0"/>
    <n v="0"/>
    <n v="0"/>
    <x v="2"/>
    <x v="0"/>
    <x v="1"/>
  </r>
  <r>
    <x v="9"/>
    <x v="102"/>
    <x v="0"/>
    <x v="0"/>
    <x v="0"/>
    <n v="0"/>
    <n v="245.8"/>
    <n v="116"/>
    <n v="41.79"/>
    <n v="135.4"/>
    <n v="97"/>
    <n v="11.51"/>
    <n v="190.9"/>
    <n v="73"/>
    <n v="8.59"/>
    <n v="9.9"/>
    <n v="7"/>
    <n v="2.67"/>
    <x v="0"/>
    <x v="0"/>
    <n v="0"/>
    <n v="0"/>
    <n v="0"/>
    <x v="2"/>
    <x v="1"/>
    <x v="0"/>
  </r>
  <r>
    <x v="35"/>
    <x v="102"/>
    <x v="0"/>
    <x v="0"/>
    <x v="1"/>
    <n v="28"/>
    <n v="121"/>
    <n v="105"/>
    <n v="20.57"/>
    <n v="270.39999999999998"/>
    <n v="100"/>
    <n v="22.98"/>
    <n v="160.5"/>
    <n v="76"/>
    <n v="7.22"/>
    <n v="7.7"/>
    <n v="4"/>
    <n v="2.08"/>
    <x v="3"/>
    <x v="0"/>
    <n v="0"/>
    <n v="0"/>
    <n v="1"/>
    <x v="2"/>
    <x v="1"/>
    <x v="1"/>
  </r>
  <r>
    <x v="42"/>
    <x v="102"/>
    <x v="0"/>
    <x v="0"/>
    <x v="0"/>
    <n v="0"/>
    <n v="158.69999999999999"/>
    <n v="90"/>
    <n v="26.98"/>
    <n v="198.4"/>
    <n v="117"/>
    <n v="16.86"/>
    <n v="181.1"/>
    <n v="76"/>
    <n v="8.15"/>
    <n v="10.5"/>
    <n v="4"/>
    <n v="2.84"/>
    <x v="0"/>
    <x v="0"/>
    <n v="0"/>
    <n v="0"/>
    <n v="0"/>
    <x v="2"/>
    <x v="0"/>
    <x v="0"/>
  </r>
  <r>
    <x v="8"/>
    <x v="102"/>
    <x v="0"/>
    <x v="0"/>
    <x v="1"/>
    <n v="34"/>
    <n v="138.80000000000001"/>
    <n v="80"/>
    <n v="23.6"/>
    <n v="142"/>
    <n v="108"/>
    <n v="12.07"/>
    <n v="183.8"/>
    <n v="77"/>
    <n v="8.27"/>
    <n v="11.8"/>
    <n v="7"/>
    <n v="3.19"/>
    <x v="0"/>
    <x v="0"/>
    <n v="0"/>
    <n v="0"/>
    <n v="1"/>
    <x v="2"/>
    <x v="0"/>
    <x v="0"/>
  </r>
  <r>
    <x v="23"/>
    <x v="102"/>
    <x v="2"/>
    <x v="0"/>
    <x v="1"/>
    <n v="35"/>
    <n v="110.5"/>
    <n v="101"/>
    <n v="18.79"/>
    <n v="208.3"/>
    <n v="81"/>
    <n v="17.71"/>
    <n v="87.4"/>
    <n v="77"/>
    <n v="3.93"/>
    <n v="13.9"/>
    <n v="2"/>
    <n v="3.75"/>
    <x v="4"/>
    <x v="1"/>
    <n v="1"/>
    <n v="0"/>
    <n v="1"/>
    <x v="2"/>
    <x v="0"/>
    <x v="1"/>
  </r>
  <r>
    <x v="16"/>
    <x v="102"/>
    <x v="0"/>
    <x v="0"/>
    <x v="1"/>
    <n v="37"/>
    <n v="230.7"/>
    <n v="112"/>
    <n v="39.22"/>
    <n v="319.39999999999998"/>
    <n v="116"/>
    <n v="27.15"/>
    <n v="299.39999999999998"/>
    <n v="77"/>
    <n v="13.47"/>
    <n v="7.9"/>
    <n v="3"/>
    <n v="2.13"/>
    <x v="3"/>
    <x v="0"/>
    <n v="0"/>
    <n v="0"/>
    <n v="1"/>
    <x v="2"/>
    <x v="1"/>
    <x v="1"/>
  </r>
  <r>
    <x v="36"/>
    <x v="102"/>
    <x v="1"/>
    <x v="1"/>
    <x v="0"/>
    <n v="0"/>
    <n v="62.8"/>
    <n v="124"/>
    <n v="10.68"/>
    <n v="170.4"/>
    <n v="66"/>
    <n v="14.48"/>
    <n v="280.2"/>
    <n v="78"/>
    <n v="12.61"/>
    <n v="9.4"/>
    <n v="4"/>
    <n v="2.54"/>
    <x v="2"/>
    <x v="0"/>
    <n v="0"/>
    <n v="1"/>
    <n v="0"/>
    <x v="2"/>
    <x v="1"/>
    <x v="0"/>
  </r>
  <r>
    <x v="4"/>
    <x v="102"/>
    <x v="1"/>
    <x v="0"/>
    <x v="0"/>
    <n v="0"/>
    <n v="107.9"/>
    <n v="111"/>
    <n v="18.34"/>
    <n v="166.9"/>
    <n v="129"/>
    <n v="14.19"/>
    <n v="208.5"/>
    <n v="78"/>
    <n v="9.3800000000000008"/>
    <n v="9.6999999999999993"/>
    <n v="3"/>
    <n v="2.62"/>
    <x v="0"/>
    <x v="0"/>
    <n v="0"/>
    <n v="0"/>
    <n v="0"/>
    <x v="2"/>
    <x v="1"/>
    <x v="0"/>
  </r>
  <r>
    <x v="12"/>
    <x v="102"/>
    <x v="2"/>
    <x v="0"/>
    <x v="1"/>
    <n v="36"/>
    <n v="87.2"/>
    <n v="92"/>
    <n v="14.82"/>
    <n v="169.3"/>
    <n v="110"/>
    <n v="14.39"/>
    <n v="166.7"/>
    <n v="80"/>
    <n v="7.5"/>
    <n v="10.9"/>
    <n v="5"/>
    <n v="2.94"/>
    <x v="6"/>
    <x v="1"/>
    <n v="1"/>
    <n v="0"/>
    <n v="1"/>
    <x v="2"/>
    <x v="0"/>
    <x v="0"/>
  </r>
  <r>
    <x v="16"/>
    <x v="102"/>
    <x v="1"/>
    <x v="0"/>
    <x v="1"/>
    <n v="24"/>
    <n v="111.8"/>
    <n v="85"/>
    <n v="19.010000000000002"/>
    <n v="239.6"/>
    <n v="102"/>
    <n v="20.37"/>
    <n v="268.3"/>
    <n v="81"/>
    <n v="12.07"/>
    <n v="6.9"/>
    <n v="4"/>
    <n v="1.86"/>
    <x v="0"/>
    <x v="0"/>
    <n v="0"/>
    <n v="0"/>
    <n v="1"/>
    <x v="2"/>
    <x v="1"/>
    <x v="1"/>
  </r>
  <r>
    <x v="16"/>
    <x v="102"/>
    <x v="0"/>
    <x v="0"/>
    <x v="1"/>
    <n v="34"/>
    <n v="240.6"/>
    <n v="92"/>
    <n v="40.9"/>
    <n v="204.2"/>
    <n v="99"/>
    <n v="17.36"/>
    <n v="297"/>
    <n v="82"/>
    <n v="13.37"/>
    <n v="12.7"/>
    <n v="9"/>
    <n v="3.43"/>
    <x v="5"/>
    <x v="0"/>
    <n v="0"/>
    <n v="0"/>
    <n v="1"/>
    <x v="2"/>
    <x v="0"/>
    <x v="1"/>
  </r>
  <r>
    <x v="41"/>
    <x v="102"/>
    <x v="2"/>
    <x v="0"/>
    <x v="0"/>
    <n v="0"/>
    <n v="206.5"/>
    <n v="125"/>
    <n v="35.11"/>
    <n v="180.2"/>
    <n v="113"/>
    <n v="15.32"/>
    <n v="220.6"/>
    <n v="95"/>
    <n v="9.93"/>
    <n v="12.2"/>
    <n v="4"/>
    <n v="3.29"/>
    <x v="2"/>
    <x v="0"/>
    <n v="0"/>
    <n v="0"/>
    <n v="0"/>
    <x v="2"/>
    <x v="0"/>
    <x v="0"/>
  </r>
  <r>
    <x v="22"/>
    <x v="102"/>
    <x v="1"/>
    <x v="0"/>
    <x v="0"/>
    <n v="0"/>
    <n v="147.80000000000001"/>
    <n v="71"/>
    <n v="25.13"/>
    <n v="182.6"/>
    <n v="103"/>
    <n v="15.52"/>
    <n v="260.8"/>
    <n v="95"/>
    <n v="11.74"/>
    <n v="6.9"/>
    <n v="3"/>
    <n v="1.86"/>
    <x v="0"/>
    <x v="0"/>
    <n v="0"/>
    <n v="0"/>
    <n v="0"/>
    <x v="2"/>
    <x v="1"/>
    <x v="0"/>
  </r>
  <r>
    <x v="50"/>
    <x v="102"/>
    <x v="2"/>
    <x v="0"/>
    <x v="0"/>
    <n v="0"/>
    <n v="246.5"/>
    <n v="47"/>
    <n v="41.91"/>
    <n v="195.5"/>
    <n v="84"/>
    <n v="16.62"/>
    <n v="200.5"/>
    <n v="96"/>
    <n v="9.02"/>
    <n v="11.7"/>
    <n v="4"/>
    <n v="3.16"/>
    <x v="0"/>
    <x v="0"/>
    <n v="0"/>
    <n v="0"/>
    <n v="0"/>
    <x v="2"/>
    <x v="0"/>
    <x v="0"/>
  </r>
  <r>
    <x v="2"/>
    <x v="102"/>
    <x v="0"/>
    <x v="0"/>
    <x v="0"/>
    <n v="0"/>
    <n v="141.30000000000001"/>
    <n v="123"/>
    <n v="24.02"/>
    <n v="253.6"/>
    <n v="87"/>
    <n v="21.56"/>
    <n v="215.8"/>
    <n v="96"/>
    <n v="9.7100000000000009"/>
    <n v="6.4"/>
    <n v="2"/>
    <n v="1.73"/>
    <x v="0"/>
    <x v="0"/>
    <n v="0"/>
    <n v="0"/>
    <n v="0"/>
    <x v="2"/>
    <x v="1"/>
    <x v="1"/>
  </r>
  <r>
    <x v="49"/>
    <x v="102"/>
    <x v="2"/>
    <x v="0"/>
    <x v="0"/>
    <n v="0"/>
    <n v="190.9"/>
    <n v="62"/>
    <n v="32.450000000000003"/>
    <n v="226.6"/>
    <n v="53"/>
    <n v="19.260000000000002"/>
    <n v="230.1"/>
    <n v="96"/>
    <n v="10.35"/>
    <n v="7.8"/>
    <n v="3"/>
    <n v="2.11"/>
    <x v="3"/>
    <x v="0"/>
    <n v="0"/>
    <n v="0"/>
    <n v="0"/>
    <x v="2"/>
    <x v="1"/>
    <x v="1"/>
  </r>
  <r>
    <x v="30"/>
    <x v="102"/>
    <x v="0"/>
    <x v="0"/>
    <x v="0"/>
    <n v="0"/>
    <n v="278.39999999999998"/>
    <n v="121"/>
    <n v="47.33"/>
    <n v="252.2"/>
    <n v="139"/>
    <n v="21.44"/>
    <n v="202.3"/>
    <n v="96"/>
    <n v="9.1"/>
    <n v="13.7"/>
    <n v="1"/>
    <n v="3.7"/>
    <x v="0"/>
    <x v="1"/>
    <n v="1"/>
    <n v="0"/>
    <n v="0"/>
    <x v="2"/>
    <x v="0"/>
    <x v="1"/>
  </r>
  <r>
    <x v="31"/>
    <x v="102"/>
    <x v="2"/>
    <x v="0"/>
    <x v="0"/>
    <n v="0"/>
    <n v="160.19999999999999"/>
    <n v="104"/>
    <n v="27.23"/>
    <n v="138.9"/>
    <n v="70"/>
    <n v="11.81"/>
    <n v="312.5"/>
    <n v="97"/>
    <n v="14.06"/>
    <n v="9.6999999999999993"/>
    <n v="2"/>
    <n v="2.62"/>
    <x v="1"/>
    <x v="0"/>
    <n v="0"/>
    <n v="0"/>
    <n v="0"/>
    <x v="2"/>
    <x v="1"/>
    <x v="0"/>
  </r>
  <r>
    <x v="40"/>
    <x v="102"/>
    <x v="0"/>
    <x v="0"/>
    <x v="1"/>
    <n v="40"/>
    <n v="164.5"/>
    <n v="95"/>
    <n v="27.97"/>
    <n v="228.7"/>
    <n v="82"/>
    <n v="19.440000000000001"/>
    <n v="194.7"/>
    <n v="97"/>
    <n v="8.76"/>
    <n v="7.4"/>
    <n v="1"/>
    <n v="2"/>
    <x v="4"/>
    <x v="0"/>
    <n v="0"/>
    <n v="0"/>
    <n v="1"/>
    <x v="2"/>
    <x v="1"/>
    <x v="1"/>
  </r>
  <r>
    <x v="44"/>
    <x v="102"/>
    <x v="2"/>
    <x v="0"/>
    <x v="1"/>
    <n v="31"/>
    <n v="107.7"/>
    <n v="124"/>
    <n v="18.309999999999999"/>
    <n v="188.9"/>
    <n v="104"/>
    <n v="16.059999999999999"/>
    <n v="196.2"/>
    <n v="98"/>
    <n v="8.83"/>
    <n v="8.9"/>
    <n v="3"/>
    <n v="2.4"/>
    <x v="1"/>
    <x v="0"/>
    <n v="0"/>
    <n v="0"/>
    <n v="1"/>
    <x v="2"/>
    <x v="1"/>
    <x v="0"/>
  </r>
  <r>
    <x v="13"/>
    <x v="102"/>
    <x v="0"/>
    <x v="0"/>
    <x v="0"/>
    <n v="0"/>
    <n v="222.9"/>
    <n v="129"/>
    <n v="37.89"/>
    <n v="205"/>
    <n v="87"/>
    <n v="17.43"/>
    <n v="141.30000000000001"/>
    <n v="99"/>
    <n v="6.36"/>
    <n v="9.9"/>
    <n v="2"/>
    <n v="2.67"/>
    <x v="0"/>
    <x v="0"/>
    <n v="0"/>
    <n v="0"/>
    <n v="0"/>
    <x v="2"/>
    <x v="1"/>
    <x v="1"/>
  </r>
  <r>
    <x v="12"/>
    <x v="102"/>
    <x v="0"/>
    <x v="0"/>
    <x v="0"/>
    <n v="0"/>
    <n v="189.8"/>
    <n v="110"/>
    <n v="32.270000000000003"/>
    <n v="115.5"/>
    <n v="83"/>
    <n v="9.82"/>
    <n v="191.3"/>
    <n v="103"/>
    <n v="8.61"/>
    <n v="12.2"/>
    <n v="4"/>
    <n v="3.29"/>
    <x v="1"/>
    <x v="0"/>
    <n v="0"/>
    <n v="0"/>
    <n v="0"/>
    <x v="2"/>
    <x v="0"/>
    <x v="0"/>
  </r>
  <r>
    <x v="32"/>
    <x v="102"/>
    <x v="1"/>
    <x v="0"/>
    <x v="0"/>
    <n v="0"/>
    <n v="147.30000000000001"/>
    <n v="81"/>
    <n v="25.04"/>
    <n v="158.4"/>
    <n v="88"/>
    <n v="13.46"/>
    <n v="193.8"/>
    <n v="103"/>
    <n v="8.7200000000000006"/>
    <n v="11"/>
    <n v="3"/>
    <n v="2.97"/>
    <x v="3"/>
    <x v="0"/>
    <n v="0"/>
    <n v="0"/>
    <n v="0"/>
    <x v="2"/>
    <x v="0"/>
    <x v="0"/>
  </r>
  <r>
    <x v="20"/>
    <x v="102"/>
    <x v="1"/>
    <x v="0"/>
    <x v="0"/>
    <n v="0"/>
    <n v="150.6"/>
    <n v="125"/>
    <n v="25.6"/>
    <n v="169.1"/>
    <n v="126"/>
    <n v="14.37"/>
    <n v="221.2"/>
    <n v="104"/>
    <n v="9.9499999999999993"/>
    <n v="10.4"/>
    <n v="8"/>
    <n v="2.81"/>
    <x v="8"/>
    <x v="1"/>
    <n v="1"/>
    <n v="0"/>
    <n v="0"/>
    <x v="2"/>
    <x v="0"/>
    <x v="0"/>
  </r>
  <r>
    <x v="5"/>
    <x v="102"/>
    <x v="2"/>
    <x v="1"/>
    <x v="0"/>
    <n v="0"/>
    <n v="171.7"/>
    <n v="78"/>
    <n v="29.19"/>
    <n v="144.5"/>
    <n v="86"/>
    <n v="12.28"/>
    <n v="157.9"/>
    <n v="106"/>
    <n v="7.11"/>
    <n v="6.8"/>
    <n v="3"/>
    <n v="1.84"/>
    <x v="2"/>
    <x v="0"/>
    <n v="0"/>
    <n v="1"/>
    <n v="0"/>
    <x v="2"/>
    <x v="1"/>
    <x v="0"/>
  </r>
  <r>
    <x v="0"/>
    <x v="102"/>
    <x v="2"/>
    <x v="0"/>
    <x v="1"/>
    <n v="29"/>
    <n v="164.1"/>
    <n v="111"/>
    <n v="27.9"/>
    <n v="219.1"/>
    <n v="96"/>
    <n v="18.62"/>
    <n v="220.3"/>
    <n v="108"/>
    <n v="9.91"/>
    <n v="12.3"/>
    <n v="9"/>
    <n v="3.32"/>
    <x v="1"/>
    <x v="0"/>
    <n v="0"/>
    <n v="0"/>
    <n v="1"/>
    <x v="2"/>
    <x v="0"/>
    <x v="1"/>
  </r>
  <r>
    <x v="17"/>
    <x v="102"/>
    <x v="0"/>
    <x v="0"/>
    <x v="0"/>
    <n v="0"/>
    <n v="174.7"/>
    <n v="151"/>
    <n v="29.7"/>
    <n v="148"/>
    <n v="56"/>
    <n v="12.58"/>
    <n v="168.2"/>
    <n v="109"/>
    <n v="7.57"/>
    <n v="15.8"/>
    <n v="3"/>
    <n v="4.2699999999999996"/>
    <x v="6"/>
    <x v="1"/>
    <n v="1"/>
    <n v="0"/>
    <n v="0"/>
    <x v="2"/>
    <x v="0"/>
    <x v="0"/>
  </r>
  <r>
    <x v="1"/>
    <x v="102"/>
    <x v="0"/>
    <x v="0"/>
    <x v="1"/>
    <n v="30"/>
    <n v="254.1"/>
    <n v="75"/>
    <n v="43.2"/>
    <n v="200.4"/>
    <n v="116"/>
    <n v="17.03"/>
    <n v="185.9"/>
    <n v="109"/>
    <n v="8.3699999999999992"/>
    <n v="6.6"/>
    <n v="2"/>
    <n v="1.78"/>
    <x v="3"/>
    <x v="0"/>
    <n v="0"/>
    <n v="0"/>
    <n v="1"/>
    <x v="2"/>
    <x v="1"/>
    <x v="1"/>
  </r>
  <r>
    <x v="14"/>
    <x v="102"/>
    <x v="0"/>
    <x v="0"/>
    <x v="1"/>
    <n v="31"/>
    <n v="185.4"/>
    <n v="105"/>
    <n v="31.52"/>
    <n v="197.6"/>
    <n v="126"/>
    <n v="16.8"/>
    <n v="147.1"/>
    <n v="110"/>
    <n v="6.62"/>
    <n v="14.5"/>
    <n v="4"/>
    <n v="3.92"/>
    <x v="3"/>
    <x v="0"/>
    <n v="0"/>
    <n v="0"/>
    <n v="1"/>
    <x v="2"/>
    <x v="0"/>
    <x v="0"/>
  </r>
  <r>
    <x v="46"/>
    <x v="102"/>
    <x v="0"/>
    <x v="0"/>
    <x v="0"/>
    <n v="0"/>
    <n v="263.39999999999998"/>
    <n v="118"/>
    <n v="44.78"/>
    <n v="179.1"/>
    <n v="69"/>
    <n v="15.22"/>
    <n v="214.7"/>
    <n v="112"/>
    <n v="9.66"/>
    <n v="10.3"/>
    <n v="2"/>
    <n v="2.78"/>
    <x v="1"/>
    <x v="0"/>
    <n v="0"/>
    <n v="0"/>
    <n v="0"/>
    <x v="2"/>
    <x v="0"/>
    <x v="0"/>
  </r>
  <r>
    <x v="37"/>
    <x v="102"/>
    <x v="0"/>
    <x v="0"/>
    <x v="1"/>
    <n v="18"/>
    <n v="149.9"/>
    <n v="84"/>
    <n v="25.48"/>
    <n v="170.9"/>
    <n v="84"/>
    <n v="14.53"/>
    <n v="171.5"/>
    <n v="112"/>
    <n v="7.72"/>
    <n v="11.5"/>
    <n v="7"/>
    <n v="3.11"/>
    <x v="1"/>
    <x v="1"/>
    <n v="1"/>
    <n v="0"/>
    <n v="1"/>
    <x v="2"/>
    <x v="0"/>
    <x v="0"/>
  </r>
  <r>
    <x v="22"/>
    <x v="102"/>
    <x v="0"/>
    <x v="0"/>
    <x v="0"/>
    <n v="0"/>
    <n v="230.2"/>
    <n v="100"/>
    <n v="39.130000000000003"/>
    <n v="174.1"/>
    <n v="100"/>
    <n v="14.8"/>
    <n v="194.1"/>
    <n v="112"/>
    <n v="8.73"/>
    <n v="9"/>
    <n v="11"/>
    <n v="2.4300000000000002"/>
    <x v="3"/>
    <x v="0"/>
    <n v="0"/>
    <n v="0"/>
    <n v="0"/>
    <x v="2"/>
    <x v="1"/>
    <x v="0"/>
  </r>
  <r>
    <x v="46"/>
    <x v="102"/>
    <x v="2"/>
    <x v="0"/>
    <x v="0"/>
    <n v="0"/>
    <n v="166.6"/>
    <n v="84"/>
    <n v="28.32"/>
    <n v="192.4"/>
    <n v="91"/>
    <n v="16.350000000000001"/>
    <n v="167.9"/>
    <n v="115"/>
    <n v="7.56"/>
    <n v="7.7"/>
    <n v="6"/>
    <n v="2.08"/>
    <x v="0"/>
    <x v="0"/>
    <n v="0"/>
    <n v="0"/>
    <n v="0"/>
    <x v="2"/>
    <x v="1"/>
    <x v="0"/>
  </r>
  <r>
    <x v="5"/>
    <x v="102"/>
    <x v="1"/>
    <x v="0"/>
    <x v="0"/>
    <n v="0"/>
    <n v="185.8"/>
    <n v="118"/>
    <n v="31.59"/>
    <n v="86.8"/>
    <n v="84"/>
    <n v="7.38"/>
    <n v="208.4"/>
    <n v="115"/>
    <n v="9.3800000000000008"/>
    <n v="10.7"/>
    <n v="9"/>
    <n v="2.89"/>
    <x v="0"/>
    <x v="0"/>
    <n v="0"/>
    <n v="0"/>
    <n v="0"/>
    <x v="2"/>
    <x v="0"/>
    <x v="0"/>
  </r>
  <r>
    <x v="15"/>
    <x v="102"/>
    <x v="0"/>
    <x v="1"/>
    <x v="0"/>
    <n v="0"/>
    <n v="133.19999999999999"/>
    <n v="90"/>
    <n v="22.64"/>
    <n v="236.8"/>
    <n v="70"/>
    <n v="20.13"/>
    <n v="214.1"/>
    <n v="120"/>
    <n v="9.6300000000000008"/>
    <n v="12.5"/>
    <n v="2"/>
    <n v="3.38"/>
    <x v="0"/>
    <x v="1"/>
    <n v="1"/>
    <n v="1"/>
    <n v="0"/>
    <x v="2"/>
    <x v="0"/>
    <x v="1"/>
  </r>
  <r>
    <x v="34"/>
    <x v="102"/>
    <x v="0"/>
    <x v="0"/>
    <x v="0"/>
    <n v="0"/>
    <n v="198.5"/>
    <n v="112"/>
    <n v="33.75"/>
    <n v="42.5"/>
    <n v="90"/>
    <n v="3.61"/>
    <n v="179.2"/>
    <n v="124"/>
    <n v="8.06"/>
    <n v="12.4"/>
    <n v="5"/>
    <n v="3.35"/>
    <x v="1"/>
    <x v="0"/>
    <n v="0"/>
    <n v="0"/>
    <n v="0"/>
    <x v="2"/>
    <x v="0"/>
    <x v="0"/>
  </r>
  <r>
    <x v="0"/>
    <x v="102"/>
    <x v="0"/>
    <x v="0"/>
    <x v="0"/>
    <n v="0"/>
    <n v="129.30000000000001"/>
    <n v="103"/>
    <n v="21.98"/>
    <n v="202.8"/>
    <n v="89"/>
    <n v="17.239999999999998"/>
    <n v="233"/>
    <n v="126"/>
    <n v="10.49"/>
    <n v="12.9"/>
    <n v="2"/>
    <n v="3.48"/>
    <x v="3"/>
    <x v="0"/>
    <n v="0"/>
    <n v="0"/>
    <n v="0"/>
    <x v="2"/>
    <x v="0"/>
    <x v="1"/>
  </r>
  <r>
    <x v="40"/>
    <x v="102"/>
    <x v="1"/>
    <x v="0"/>
    <x v="1"/>
    <n v="29"/>
    <n v="294.7"/>
    <n v="95"/>
    <n v="50.1"/>
    <n v="237.3"/>
    <n v="105"/>
    <n v="20.170000000000002"/>
    <n v="300.3"/>
    <n v="127"/>
    <n v="13.51"/>
    <n v="13.7"/>
    <n v="6"/>
    <n v="3.7"/>
    <x v="0"/>
    <x v="0"/>
    <n v="0"/>
    <n v="0"/>
    <n v="1"/>
    <x v="2"/>
    <x v="0"/>
    <x v="1"/>
  </r>
  <r>
    <x v="3"/>
    <x v="102"/>
    <x v="2"/>
    <x v="1"/>
    <x v="0"/>
    <n v="0"/>
    <n v="255.9"/>
    <n v="128"/>
    <n v="43.5"/>
    <n v="140.9"/>
    <n v="92"/>
    <n v="11.98"/>
    <n v="308.89999999999998"/>
    <n v="130"/>
    <n v="13.9"/>
    <n v="12.1"/>
    <n v="2"/>
    <n v="3.27"/>
    <x v="0"/>
    <x v="1"/>
    <n v="1"/>
    <n v="1"/>
    <n v="0"/>
    <x v="2"/>
    <x v="0"/>
    <x v="0"/>
  </r>
  <r>
    <x v="27"/>
    <x v="102"/>
    <x v="0"/>
    <x v="0"/>
    <x v="0"/>
    <n v="0"/>
    <n v="180.2"/>
    <n v="134"/>
    <n v="30.63"/>
    <n v="97.7"/>
    <n v="85"/>
    <n v="8.3000000000000007"/>
    <n v="181.7"/>
    <n v="134"/>
    <n v="8.18"/>
    <n v="8.4"/>
    <n v="3"/>
    <n v="2.27"/>
    <x v="0"/>
    <x v="0"/>
    <n v="0"/>
    <n v="0"/>
    <n v="0"/>
    <x v="2"/>
    <x v="1"/>
    <x v="0"/>
  </r>
  <r>
    <x v="17"/>
    <x v="102"/>
    <x v="0"/>
    <x v="0"/>
    <x v="0"/>
    <n v="0"/>
    <n v="70.900000000000006"/>
    <n v="134"/>
    <n v="12.05"/>
    <n v="134.5"/>
    <n v="112"/>
    <n v="11.43"/>
    <n v="168.8"/>
    <n v="164"/>
    <n v="7.6"/>
    <n v="12"/>
    <n v="6"/>
    <n v="3.24"/>
    <x v="3"/>
    <x v="0"/>
    <n v="0"/>
    <n v="0"/>
    <n v="0"/>
    <x v="2"/>
    <x v="0"/>
    <x v="0"/>
  </r>
  <r>
    <x v="19"/>
    <x v="103"/>
    <x v="0"/>
    <x v="0"/>
    <x v="0"/>
    <n v="0"/>
    <n v="130.5"/>
    <n v="77"/>
    <n v="22.19"/>
    <n v="131.19999999999999"/>
    <n v="117"/>
    <n v="11.15"/>
    <n v="264.7"/>
    <n v="63"/>
    <n v="11.91"/>
    <n v="13"/>
    <n v="6"/>
    <n v="3.51"/>
    <x v="1"/>
    <x v="0"/>
    <n v="0"/>
    <n v="0"/>
    <n v="0"/>
    <x v="2"/>
    <x v="0"/>
    <x v="0"/>
  </r>
  <r>
    <x v="41"/>
    <x v="103"/>
    <x v="1"/>
    <x v="0"/>
    <x v="0"/>
    <n v="0"/>
    <n v="200.2"/>
    <n v="92"/>
    <n v="34.03"/>
    <n v="118.7"/>
    <n v="87"/>
    <n v="10.09"/>
    <n v="236.6"/>
    <n v="65"/>
    <n v="10.65"/>
    <n v="6"/>
    <n v="6"/>
    <n v="1.62"/>
    <x v="3"/>
    <x v="0"/>
    <n v="0"/>
    <n v="0"/>
    <n v="0"/>
    <x v="2"/>
    <x v="1"/>
    <x v="0"/>
  </r>
  <r>
    <x v="22"/>
    <x v="103"/>
    <x v="1"/>
    <x v="0"/>
    <x v="0"/>
    <n v="0"/>
    <n v="138.69999999999999"/>
    <n v="107"/>
    <n v="23.58"/>
    <n v="256.89999999999998"/>
    <n v="113"/>
    <n v="21.84"/>
    <n v="234.9"/>
    <n v="74"/>
    <n v="10.57"/>
    <n v="10"/>
    <n v="3"/>
    <n v="2.7"/>
    <x v="1"/>
    <x v="0"/>
    <n v="0"/>
    <n v="0"/>
    <n v="0"/>
    <x v="2"/>
    <x v="1"/>
    <x v="1"/>
  </r>
  <r>
    <x v="16"/>
    <x v="103"/>
    <x v="2"/>
    <x v="0"/>
    <x v="0"/>
    <n v="0"/>
    <n v="189.3"/>
    <n v="73"/>
    <n v="32.18"/>
    <n v="156.19999999999999"/>
    <n v="120"/>
    <n v="13.28"/>
    <n v="232.2"/>
    <n v="76"/>
    <n v="10.45"/>
    <n v="7.5"/>
    <n v="8"/>
    <n v="2.0299999999999998"/>
    <x v="2"/>
    <x v="0"/>
    <n v="0"/>
    <n v="0"/>
    <n v="0"/>
    <x v="2"/>
    <x v="1"/>
    <x v="0"/>
  </r>
  <r>
    <x v="18"/>
    <x v="103"/>
    <x v="1"/>
    <x v="0"/>
    <x v="0"/>
    <n v="0"/>
    <n v="280.39999999999998"/>
    <n v="127"/>
    <n v="47.67"/>
    <n v="179.4"/>
    <n v="79"/>
    <n v="15.25"/>
    <n v="150.6"/>
    <n v="77"/>
    <n v="6.78"/>
    <n v="15.2"/>
    <n v="6"/>
    <n v="4.0999999999999996"/>
    <x v="5"/>
    <x v="0"/>
    <n v="0"/>
    <n v="0"/>
    <n v="0"/>
    <x v="2"/>
    <x v="0"/>
    <x v="0"/>
  </r>
  <r>
    <x v="41"/>
    <x v="103"/>
    <x v="2"/>
    <x v="0"/>
    <x v="0"/>
    <n v="0"/>
    <n v="234.2"/>
    <n v="128"/>
    <n v="39.81"/>
    <n v="293.10000000000002"/>
    <n v="92"/>
    <n v="24.91"/>
    <n v="183.9"/>
    <n v="79"/>
    <n v="8.2799999999999994"/>
    <n v="9.8000000000000007"/>
    <n v="6"/>
    <n v="2.65"/>
    <x v="1"/>
    <x v="1"/>
    <n v="1"/>
    <n v="0"/>
    <n v="0"/>
    <x v="2"/>
    <x v="1"/>
    <x v="1"/>
  </r>
  <r>
    <x v="2"/>
    <x v="103"/>
    <x v="2"/>
    <x v="0"/>
    <x v="0"/>
    <n v="0"/>
    <n v="142.6"/>
    <n v="88"/>
    <n v="24.24"/>
    <n v="85.4"/>
    <n v="96"/>
    <n v="7.26"/>
    <n v="246.4"/>
    <n v="80"/>
    <n v="11.09"/>
    <n v="14"/>
    <n v="4"/>
    <n v="3.78"/>
    <x v="0"/>
    <x v="0"/>
    <n v="0"/>
    <n v="0"/>
    <n v="0"/>
    <x v="2"/>
    <x v="0"/>
    <x v="0"/>
  </r>
  <r>
    <x v="45"/>
    <x v="103"/>
    <x v="0"/>
    <x v="0"/>
    <x v="0"/>
    <n v="0"/>
    <n v="186.8"/>
    <n v="102"/>
    <n v="31.76"/>
    <n v="176.3"/>
    <n v="114"/>
    <n v="14.99"/>
    <n v="222.2"/>
    <n v="84"/>
    <n v="10"/>
    <n v="13"/>
    <n v="3"/>
    <n v="3.51"/>
    <x v="1"/>
    <x v="0"/>
    <n v="0"/>
    <n v="0"/>
    <n v="0"/>
    <x v="2"/>
    <x v="0"/>
    <x v="0"/>
  </r>
  <r>
    <x v="10"/>
    <x v="103"/>
    <x v="0"/>
    <x v="0"/>
    <x v="0"/>
    <n v="0"/>
    <n v="225.9"/>
    <n v="123"/>
    <n v="38.4"/>
    <n v="162.80000000000001"/>
    <n v="106"/>
    <n v="13.84"/>
    <n v="272.10000000000002"/>
    <n v="85"/>
    <n v="12.24"/>
    <n v="10.1"/>
    <n v="4"/>
    <n v="2.73"/>
    <x v="0"/>
    <x v="0"/>
    <n v="0"/>
    <n v="0"/>
    <n v="0"/>
    <x v="2"/>
    <x v="1"/>
    <x v="0"/>
  </r>
  <r>
    <x v="11"/>
    <x v="103"/>
    <x v="0"/>
    <x v="0"/>
    <x v="0"/>
    <n v="0"/>
    <n v="210.9"/>
    <n v="90"/>
    <n v="35.85"/>
    <n v="272.2"/>
    <n v="101"/>
    <n v="23.14"/>
    <n v="304.3"/>
    <n v="86"/>
    <n v="13.69"/>
    <n v="10.6"/>
    <n v="5"/>
    <n v="2.86"/>
    <x v="2"/>
    <x v="1"/>
    <n v="1"/>
    <n v="0"/>
    <n v="0"/>
    <x v="2"/>
    <x v="0"/>
    <x v="1"/>
  </r>
  <r>
    <x v="3"/>
    <x v="103"/>
    <x v="1"/>
    <x v="1"/>
    <x v="0"/>
    <n v="0"/>
    <n v="160.4"/>
    <n v="73"/>
    <n v="27.27"/>
    <n v="293.89999999999998"/>
    <n v="103"/>
    <n v="24.98"/>
    <n v="306.60000000000002"/>
    <n v="90"/>
    <n v="13.8"/>
    <n v="12.6"/>
    <n v="5"/>
    <n v="3.4"/>
    <x v="4"/>
    <x v="0"/>
    <n v="0"/>
    <n v="1"/>
    <n v="0"/>
    <x v="2"/>
    <x v="0"/>
    <x v="1"/>
  </r>
  <r>
    <x v="21"/>
    <x v="103"/>
    <x v="0"/>
    <x v="0"/>
    <x v="0"/>
    <n v="0"/>
    <n v="264"/>
    <n v="108"/>
    <n v="44.88"/>
    <n v="132.19999999999999"/>
    <n v="75"/>
    <n v="11.24"/>
    <n v="177.7"/>
    <n v="91"/>
    <n v="8"/>
    <n v="10.6"/>
    <n v="8"/>
    <n v="2.86"/>
    <x v="2"/>
    <x v="0"/>
    <n v="0"/>
    <n v="0"/>
    <n v="0"/>
    <x v="2"/>
    <x v="0"/>
    <x v="0"/>
  </r>
  <r>
    <x v="42"/>
    <x v="103"/>
    <x v="0"/>
    <x v="0"/>
    <x v="0"/>
    <n v="0"/>
    <n v="76.400000000000006"/>
    <n v="116"/>
    <n v="12.99"/>
    <n v="115.6"/>
    <n v="74"/>
    <n v="9.83"/>
    <n v="226.3"/>
    <n v="94"/>
    <n v="10.18"/>
    <n v="9.4"/>
    <n v="3"/>
    <n v="2.54"/>
    <x v="2"/>
    <x v="0"/>
    <n v="0"/>
    <n v="0"/>
    <n v="0"/>
    <x v="2"/>
    <x v="1"/>
    <x v="0"/>
  </r>
  <r>
    <x v="21"/>
    <x v="103"/>
    <x v="0"/>
    <x v="0"/>
    <x v="0"/>
    <n v="0"/>
    <n v="156.19999999999999"/>
    <n v="93"/>
    <n v="26.55"/>
    <n v="193"/>
    <n v="54"/>
    <n v="16.41"/>
    <n v="222.7"/>
    <n v="94"/>
    <n v="10.02"/>
    <n v="13.1"/>
    <n v="5"/>
    <n v="3.54"/>
    <x v="0"/>
    <x v="0"/>
    <n v="0"/>
    <n v="0"/>
    <n v="0"/>
    <x v="2"/>
    <x v="0"/>
    <x v="0"/>
  </r>
  <r>
    <x v="25"/>
    <x v="103"/>
    <x v="1"/>
    <x v="0"/>
    <x v="0"/>
    <n v="0"/>
    <n v="167.6"/>
    <n v="116"/>
    <n v="28.49"/>
    <n v="219.2"/>
    <n v="112"/>
    <n v="18.63"/>
    <n v="215.9"/>
    <n v="94"/>
    <n v="9.7200000000000006"/>
    <n v="11.7"/>
    <n v="2"/>
    <n v="3.16"/>
    <x v="4"/>
    <x v="0"/>
    <n v="0"/>
    <n v="0"/>
    <n v="0"/>
    <x v="2"/>
    <x v="0"/>
    <x v="1"/>
  </r>
  <r>
    <x v="27"/>
    <x v="103"/>
    <x v="2"/>
    <x v="0"/>
    <x v="1"/>
    <n v="15"/>
    <n v="124.7"/>
    <n v="99"/>
    <n v="21.2"/>
    <n v="188.3"/>
    <n v="108"/>
    <n v="16.010000000000002"/>
    <n v="208.6"/>
    <n v="95"/>
    <n v="9.39"/>
    <n v="8"/>
    <n v="3"/>
    <n v="2.16"/>
    <x v="1"/>
    <x v="0"/>
    <n v="0"/>
    <n v="0"/>
    <n v="1"/>
    <x v="2"/>
    <x v="1"/>
    <x v="0"/>
  </r>
  <r>
    <x v="48"/>
    <x v="103"/>
    <x v="0"/>
    <x v="0"/>
    <x v="0"/>
    <n v="0"/>
    <n v="118.5"/>
    <n v="92"/>
    <n v="20.149999999999999"/>
    <n v="177.8"/>
    <n v="109"/>
    <n v="15.11"/>
    <n v="255.7"/>
    <n v="98"/>
    <n v="11.51"/>
    <n v="12.1"/>
    <n v="4"/>
    <n v="3.27"/>
    <x v="0"/>
    <x v="0"/>
    <n v="0"/>
    <n v="0"/>
    <n v="0"/>
    <x v="2"/>
    <x v="0"/>
    <x v="0"/>
  </r>
  <r>
    <x v="7"/>
    <x v="103"/>
    <x v="0"/>
    <x v="0"/>
    <x v="0"/>
    <n v="0"/>
    <n v="138.69999999999999"/>
    <n v="100"/>
    <n v="23.58"/>
    <n v="215.4"/>
    <n v="58"/>
    <n v="18.309999999999999"/>
    <n v="164.3"/>
    <n v="98"/>
    <n v="7.39"/>
    <n v="4.9000000000000004"/>
    <n v="4"/>
    <n v="1.32"/>
    <x v="3"/>
    <x v="0"/>
    <n v="0"/>
    <n v="0"/>
    <n v="0"/>
    <x v="2"/>
    <x v="1"/>
    <x v="1"/>
  </r>
  <r>
    <x v="28"/>
    <x v="103"/>
    <x v="0"/>
    <x v="0"/>
    <x v="0"/>
    <n v="0"/>
    <n v="285.3"/>
    <n v="75"/>
    <n v="48.5"/>
    <n v="130.80000000000001"/>
    <n v="111"/>
    <n v="11.12"/>
    <n v="181.8"/>
    <n v="99"/>
    <n v="8.18"/>
    <n v="10.5"/>
    <n v="2"/>
    <n v="2.84"/>
    <x v="3"/>
    <x v="0"/>
    <n v="0"/>
    <n v="0"/>
    <n v="0"/>
    <x v="2"/>
    <x v="0"/>
    <x v="0"/>
  </r>
  <r>
    <x v="1"/>
    <x v="103"/>
    <x v="0"/>
    <x v="0"/>
    <x v="0"/>
    <n v="0"/>
    <n v="109.1"/>
    <n v="141"/>
    <n v="18.55"/>
    <n v="187.1"/>
    <n v="140"/>
    <n v="15.9"/>
    <n v="216.6"/>
    <n v="100"/>
    <n v="9.75"/>
    <n v="10"/>
    <n v="4"/>
    <n v="2.7"/>
    <x v="2"/>
    <x v="0"/>
    <n v="0"/>
    <n v="0"/>
    <n v="0"/>
    <x v="2"/>
    <x v="1"/>
    <x v="0"/>
  </r>
  <r>
    <x v="29"/>
    <x v="103"/>
    <x v="0"/>
    <x v="0"/>
    <x v="0"/>
    <n v="0"/>
    <n v="139.69999999999999"/>
    <n v="78"/>
    <n v="23.75"/>
    <n v="202.6"/>
    <n v="119"/>
    <n v="17.22"/>
    <n v="203.6"/>
    <n v="102"/>
    <n v="9.16"/>
    <n v="11.3"/>
    <n v="5"/>
    <n v="3.05"/>
    <x v="3"/>
    <x v="0"/>
    <n v="0"/>
    <n v="0"/>
    <n v="0"/>
    <x v="2"/>
    <x v="0"/>
    <x v="1"/>
  </r>
  <r>
    <x v="17"/>
    <x v="103"/>
    <x v="0"/>
    <x v="1"/>
    <x v="0"/>
    <n v="0"/>
    <n v="148.19999999999999"/>
    <n v="108"/>
    <n v="25.19"/>
    <n v="161.80000000000001"/>
    <n v="113"/>
    <n v="13.75"/>
    <n v="259.3"/>
    <n v="103"/>
    <n v="11.67"/>
    <n v="11"/>
    <n v="4"/>
    <n v="2.97"/>
    <x v="1"/>
    <x v="0"/>
    <n v="0"/>
    <n v="1"/>
    <n v="0"/>
    <x v="2"/>
    <x v="0"/>
    <x v="0"/>
  </r>
  <r>
    <x v="21"/>
    <x v="103"/>
    <x v="0"/>
    <x v="0"/>
    <x v="1"/>
    <n v="26"/>
    <n v="189.1"/>
    <n v="112"/>
    <n v="32.15"/>
    <n v="178.2"/>
    <n v="97"/>
    <n v="15.15"/>
    <n v="199.3"/>
    <n v="104"/>
    <n v="8.9700000000000006"/>
    <n v="11.1"/>
    <n v="4"/>
    <n v="3"/>
    <x v="0"/>
    <x v="0"/>
    <n v="0"/>
    <n v="0"/>
    <n v="1"/>
    <x v="2"/>
    <x v="0"/>
    <x v="0"/>
  </r>
  <r>
    <x v="22"/>
    <x v="103"/>
    <x v="0"/>
    <x v="0"/>
    <x v="0"/>
    <n v="0"/>
    <n v="139.69999999999999"/>
    <n v="112"/>
    <n v="23.75"/>
    <n v="199.8"/>
    <n v="127"/>
    <n v="16.98"/>
    <n v="189.3"/>
    <n v="104"/>
    <n v="8.52"/>
    <n v="10.3"/>
    <n v="2"/>
    <n v="2.78"/>
    <x v="3"/>
    <x v="0"/>
    <n v="0"/>
    <n v="0"/>
    <n v="0"/>
    <x v="2"/>
    <x v="0"/>
    <x v="0"/>
  </r>
  <r>
    <x v="39"/>
    <x v="103"/>
    <x v="0"/>
    <x v="0"/>
    <x v="0"/>
    <n v="0"/>
    <n v="304"/>
    <n v="141"/>
    <n v="51.68"/>
    <n v="264.10000000000002"/>
    <n v="127"/>
    <n v="22.45"/>
    <n v="138.1"/>
    <n v="104"/>
    <n v="6.21"/>
    <n v="7.2"/>
    <n v="4"/>
    <n v="1.94"/>
    <x v="1"/>
    <x v="1"/>
    <n v="1"/>
    <n v="0"/>
    <n v="0"/>
    <x v="2"/>
    <x v="1"/>
    <x v="1"/>
  </r>
  <r>
    <x v="17"/>
    <x v="103"/>
    <x v="2"/>
    <x v="0"/>
    <x v="0"/>
    <n v="0"/>
    <n v="97.2"/>
    <n v="88"/>
    <n v="16.52"/>
    <n v="155.6"/>
    <n v="85"/>
    <n v="13.23"/>
    <n v="261.60000000000002"/>
    <n v="105"/>
    <n v="11.77"/>
    <n v="12.4"/>
    <n v="5"/>
    <n v="3.35"/>
    <x v="1"/>
    <x v="0"/>
    <n v="0"/>
    <n v="0"/>
    <n v="0"/>
    <x v="2"/>
    <x v="0"/>
    <x v="0"/>
  </r>
  <r>
    <x v="46"/>
    <x v="103"/>
    <x v="0"/>
    <x v="0"/>
    <x v="1"/>
    <n v="18"/>
    <n v="182.1"/>
    <n v="66"/>
    <n v="30.96"/>
    <n v="213.6"/>
    <n v="65"/>
    <n v="18.16"/>
    <n v="193"/>
    <n v="108"/>
    <n v="8.69"/>
    <n v="13.4"/>
    <n v="9"/>
    <n v="3.62"/>
    <x v="3"/>
    <x v="0"/>
    <n v="0"/>
    <n v="0"/>
    <n v="1"/>
    <x v="2"/>
    <x v="0"/>
    <x v="1"/>
  </r>
  <r>
    <x v="39"/>
    <x v="103"/>
    <x v="2"/>
    <x v="0"/>
    <x v="0"/>
    <n v="0"/>
    <n v="111.9"/>
    <n v="105"/>
    <n v="19.02"/>
    <n v="197.7"/>
    <n v="121"/>
    <n v="16.8"/>
    <n v="302.8"/>
    <n v="108"/>
    <n v="13.63"/>
    <n v="10.1"/>
    <n v="5"/>
    <n v="2.73"/>
    <x v="0"/>
    <x v="0"/>
    <n v="0"/>
    <n v="0"/>
    <n v="0"/>
    <x v="2"/>
    <x v="1"/>
    <x v="0"/>
  </r>
  <r>
    <x v="7"/>
    <x v="103"/>
    <x v="1"/>
    <x v="0"/>
    <x v="0"/>
    <n v="0"/>
    <n v="183.6"/>
    <n v="133"/>
    <n v="31.21"/>
    <n v="120.7"/>
    <n v="98"/>
    <n v="10.26"/>
    <n v="215.1"/>
    <n v="112"/>
    <n v="9.68"/>
    <n v="12.7"/>
    <n v="2"/>
    <n v="3.43"/>
    <x v="0"/>
    <x v="0"/>
    <n v="0"/>
    <n v="0"/>
    <n v="0"/>
    <x v="2"/>
    <x v="0"/>
    <x v="0"/>
  </r>
  <r>
    <x v="4"/>
    <x v="103"/>
    <x v="0"/>
    <x v="0"/>
    <x v="0"/>
    <n v="0"/>
    <n v="164.2"/>
    <n v="109"/>
    <n v="27.91"/>
    <n v="155.4"/>
    <n v="90"/>
    <n v="13.21"/>
    <n v="168.9"/>
    <n v="117"/>
    <n v="7.6"/>
    <n v="10.7"/>
    <n v="8"/>
    <n v="2.89"/>
    <x v="0"/>
    <x v="0"/>
    <n v="0"/>
    <n v="0"/>
    <n v="0"/>
    <x v="2"/>
    <x v="0"/>
    <x v="0"/>
  </r>
  <r>
    <x v="39"/>
    <x v="103"/>
    <x v="0"/>
    <x v="0"/>
    <x v="0"/>
    <n v="0"/>
    <n v="261.2"/>
    <n v="81"/>
    <n v="44.4"/>
    <n v="209.1"/>
    <n v="130"/>
    <n v="17.77"/>
    <n v="281.10000000000002"/>
    <n v="121"/>
    <n v="12.65"/>
    <n v="11.3"/>
    <n v="1"/>
    <n v="3.05"/>
    <x v="3"/>
    <x v="1"/>
    <n v="1"/>
    <n v="0"/>
    <n v="0"/>
    <x v="2"/>
    <x v="0"/>
    <x v="1"/>
  </r>
  <r>
    <x v="36"/>
    <x v="103"/>
    <x v="1"/>
    <x v="0"/>
    <x v="0"/>
    <n v="0"/>
    <n v="191.8"/>
    <n v="105"/>
    <n v="32.61"/>
    <n v="148.69999999999999"/>
    <n v="96"/>
    <n v="12.64"/>
    <n v="234.8"/>
    <n v="123"/>
    <n v="10.57"/>
    <n v="19.3"/>
    <n v="4"/>
    <n v="5.21"/>
    <x v="0"/>
    <x v="0"/>
    <n v="0"/>
    <n v="0"/>
    <n v="0"/>
    <x v="2"/>
    <x v="0"/>
    <x v="0"/>
  </r>
  <r>
    <x v="38"/>
    <x v="103"/>
    <x v="0"/>
    <x v="0"/>
    <x v="0"/>
    <n v="0"/>
    <n v="246.4"/>
    <n v="108"/>
    <n v="41.89"/>
    <n v="205.5"/>
    <n v="102"/>
    <n v="17.47"/>
    <n v="208.1"/>
    <n v="125"/>
    <n v="9.36"/>
    <n v="14.1"/>
    <n v="8"/>
    <n v="3.81"/>
    <x v="3"/>
    <x v="0"/>
    <n v="0"/>
    <n v="0"/>
    <n v="0"/>
    <x v="2"/>
    <x v="0"/>
    <x v="1"/>
  </r>
  <r>
    <x v="9"/>
    <x v="103"/>
    <x v="1"/>
    <x v="0"/>
    <x v="0"/>
    <n v="0"/>
    <n v="170.6"/>
    <n v="97"/>
    <n v="29"/>
    <n v="162.1"/>
    <n v="111"/>
    <n v="13.78"/>
    <n v="210.7"/>
    <n v="131"/>
    <n v="9.48"/>
    <n v="6.1"/>
    <n v="1"/>
    <n v="1.65"/>
    <x v="0"/>
    <x v="0"/>
    <n v="0"/>
    <n v="0"/>
    <n v="0"/>
    <x v="2"/>
    <x v="1"/>
    <x v="0"/>
  </r>
  <r>
    <x v="15"/>
    <x v="103"/>
    <x v="0"/>
    <x v="0"/>
    <x v="0"/>
    <n v="0"/>
    <n v="153.69999999999999"/>
    <n v="86"/>
    <n v="26.13"/>
    <n v="160.30000000000001"/>
    <n v="78"/>
    <n v="13.63"/>
    <n v="176.6"/>
    <n v="140"/>
    <n v="7.95"/>
    <n v="9.6"/>
    <n v="8"/>
    <n v="2.59"/>
    <x v="0"/>
    <x v="0"/>
    <n v="0"/>
    <n v="0"/>
    <n v="0"/>
    <x v="2"/>
    <x v="1"/>
    <x v="0"/>
  </r>
  <r>
    <x v="49"/>
    <x v="103"/>
    <x v="0"/>
    <x v="0"/>
    <x v="0"/>
    <n v="0"/>
    <n v="174.1"/>
    <n v="97"/>
    <n v="29.6"/>
    <n v="174.6"/>
    <n v="104"/>
    <n v="14.84"/>
    <n v="182.7"/>
    <n v="158"/>
    <n v="8.2200000000000006"/>
    <n v="9.3000000000000007"/>
    <n v="4"/>
    <n v="2.5099999999999998"/>
    <x v="2"/>
    <x v="0"/>
    <n v="0"/>
    <n v="0"/>
    <n v="0"/>
    <x v="2"/>
    <x v="1"/>
    <x v="0"/>
  </r>
  <r>
    <x v="22"/>
    <x v="104"/>
    <x v="0"/>
    <x v="0"/>
    <x v="0"/>
    <n v="0"/>
    <n v="259.3"/>
    <n v="96"/>
    <n v="44.08"/>
    <n v="175.2"/>
    <n v="97"/>
    <n v="14.89"/>
    <n v="222.4"/>
    <n v="36"/>
    <n v="10.01"/>
    <n v="12"/>
    <n v="5"/>
    <n v="3.24"/>
    <x v="2"/>
    <x v="0"/>
    <n v="0"/>
    <n v="0"/>
    <n v="0"/>
    <x v="2"/>
    <x v="0"/>
    <x v="0"/>
  </r>
  <r>
    <x v="0"/>
    <x v="104"/>
    <x v="0"/>
    <x v="0"/>
    <x v="0"/>
    <n v="0"/>
    <n v="101.4"/>
    <n v="48"/>
    <n v="17.239999999999998"/>
    <n v="159.1"/>
    <n v="119"/>
    <n v="13.52"/>
    <n v="259.2"/>
    <n v="53"/>
    <n v="11.66"/>
    <n v="12.2"/>
    <n v="2"/>
    <n v="3.29"/>
    <x v="0"/>
    <x v="0"/>
    <n v="0"/>
    <n v="0"/>
    <n v="0"/>
    <x v="2"/>
    <x v="0"/>
    <x v="0"/>
  </r>
  <r>
    <x v="11"/>
    <x v="104"/>
    <x v="1"/>
    <x v="0"/>
    <x v="0"/>
    <n v="0"/>
    <n v="166.1"/>
    <n v="93"/>
    <n v="28.24"/>
    <n v="175.9"/>
    <n v="106"/>
    <n v="14.95"/>
    <n v="243.5"/>
    <n v="55"/>
    <n v="10.96"/>
    <n v="16.2"/>
    <n v="3"/>
    <n v="4.37"/>
    <x v="3"/>
    <x v="0"/>
    <n v="0"/>
    <n v="0"/>
    <n v="0"/>
    <x v="2"/>
    <x v="0"/>
    <x v="0"/>
  </r>
  <r>
    <x v="8"/>
    <x v="104"/>
    <x v="0"/>
    <x v="1"/>
    <x v="0"/>
    <n v="0"/>
    <n v="150"/>
    <n v="106"/>
    <n v="25.5"/>
    <n v="293.8"/>
    <n v="123"/>
    <n v="24.97"/>
    <n v="250.7"/>
    <n v="65"/>
    <n v="11.28"/>
    <n v="10.3"/>
    <n v="7"/>
    <n v="2.78"/>
    <x v="2"/>
    <x v="0"/>
    <n v="0"/>
    <n v="1"/>
    <n v="0"/>
    <x v="2"/>
    <x v="0"/>
    <x v="1"/>
  </r>
  <r>
    <x v="50"/>
    <x v="104"/>
    <x v="0"/>
    <x v="0"/>
    <x v="0"/>
    <n v="0"/>
    <n v="204.6"/>
    <n v="111"/>
    <n v="34.78"/>
    <n v="134.4"/>
    <n v="109"/>
    <n v="11.42"/>
    <n v="260.8"/>
    <n v="69"/>
    <n v="11.74"/>
    <n v="5.7"/>
    <n v="7"/>
    <n v="1.54"/>
    <x v="0"/>
    <x v="0"/>
    <n v="0"/>
    <n v="0"/>
    <n v="0"/>
    <x v="2"/>
    <x v="1"/>
    <x v="0"/>
  </r>
  <r>
    <x v="4"/>
    <x v="104"/>
    <x v="0"/>
    <x v="0"/>
    <x v="0"/>
    <n v="0"/>
    <n v="193.7"/>
    <n v="108"/>
    <n v="32.93"/>
    <n v="183.2"/>
    <n v="124"/>
    <n v="15.57"/>
    <n v="293.7"/>
    <n v="72"/>
    <n v="13.22"/>
    <n v="10.8"/>
    <n v="5"/>
    <n v="2.92"/>
    <x v="0"/>
    <x v="0"/>
    <n v="0"/>
    <n v="0"/>
    <n v="0"/>
    <x v="2"/>
    <x v="0"/>
    <x v="0"/>
  </r>
  <r>
    <x v="2"/>
    <x v="104"/>
    <x v="2"/>
    <x v="0"/>
    <x v="0"/>
    <n v="0"/>
    <n v="119.3"/>
    <n v="82"/>
    <n v="20.28"/>
    <n v="185.1"/>
    <n v="111"/>
    <n v="15.73"/>
    <n v="157"/>
    <n v="74"/>
    <n v="7.07"/>
    <n v="10.9"/>
    <n v="4"/>
    <n v="2.94"/>
    <x v="3"/>
    <x v="0"/>
    <n v="0"/>
    <n v="0"/>
    <n v="0"/>
    <x v="2"/>
    <x v="0"/>
    <x v="0"/>
  </r>
  <r>
    <x v="18"/>
    <x v="104"/>
    <x v="2"/>
    <x v="0"/>
    <x v="1"/>
    <n v="42"/>
    <n v="101.9"/>
    <n v="79"/>
    <n v="17.32"/>
    <n v="223.1"/>
    <n v="97"/>
    <n v="18.96"/>
    <n v="241.6"/>
    <n v="77"/>
    <n v="10.87"/>
    <n v="12.9"/>
    <n v="2"/>
    <n v="3.48"/>
    <x v="1"/>
    <x v="0"/>
    <n v="0"/>
    <n v="0"/>
    <n v="1"/>
    <x v="2"/>
    <x v="0"/>
    <x v="1"/>
  </r>
  <r>
    <x v="42"/>
    <x v="104"/>
    <x v="1"/>
    <x v="0"/>
    <x v="0"/>
    <n v="0"/>
    <n v="181.9"/>
    <n v="70"/>
    <n v="30.92"/>
    <n v="233.5"/>
    <n v="83"/>
    <n v="19.850000000000001"/>
    <n v="194.6"/>
    <n v="80"/>
    <n v="8.76"/>
    <n v="8.1"/>
    <n v="9"/>
    <n v="2.19"/>
    <x v="0"/>
    <x v="0"/>
    <n v="0"/>
    <n v="0"/>
    <n v="0"/>
    <x v="2"/>
    <x v="1"/>
    <x v="1"/>
  </r>
  <r>
    <x v="9"/>
    <x v="104"/>
    <x v="2"/>
    <x v="0"/>
    <x v="0"/>
    <n v="0"/>
    <n v="227.4"/>
    <n v="121"/>
    <n v="38.659999999999997"/>
    <n v="268.5"/>
    <n v="89"/>
    <n v="22.82"/>
    <n v="143.30000000000001"/>
    <n v="82"/>
    <n v="6.45"/>
    <n v="13"/>
    <n v="4"/>
    <n v="3.51"/>
    <x v="0"/>
    <x v="0"/>
    <n v="0"/>
    <n v="0"/>
    <n v="0"/>
    <x v="2"/>
    <x v="0"/>
    <x v="1"/>
  </r>
  <r>
    <x v="43"/>
    <x v="104"/>
    <x v="2"/>
    <x v="0"/>
    <x v="0"/>
    <n v="0"/>
    <n v="140.6"/>
    <n v="109"/>
    <n v="23.9"/>
    <n v="178.6"/>
    <n v="51"/>
    <n v="15.18"/>
    <n v="217"/>
    <n v="83"/>
    <n v="9.76"/>
    <n v="6.8"/>
    <n v="3"/>
    <n v="1.84"/>
    <x v="3"/>
    <x v="0"/>
    <n v="0"/>
    <n v="0"/>
    <n v="0"/>
    <x v="2"/>
    <x v="1"/>
    <x v="0"/>
  </r>
  <r>
    <x v="6"/>
    <x v="104"/>
    <x v="2"/>
    <x v="0"/>
    <x v="1"/>
    <n v="15"/>
    <n v="88.1"/>
    <n v="125"/>
    <n v="14.98"/>
    <n v="175.9"/>
    <n v="142"/>
    <n v="14.95"/>
    <n v="269.89999999999998"/>
    <n v="85"/>
    <n v="12.15"/>
    <n v="9.6999999999999993"/>
    <n v="1"/>
    <n v="2.62"/>
    <x v="3"/>
    <x v="0"/>
    <n v="0"/>
    <n v="0"/>
    <n v="1"/>
    <x v="2"/>
    <x v="1"/>
    <x v="0"/>
  </r>
  <r>
    <x v="36"/>
    <x v="104"/>
    <x v="0"/>
    <x v="1"/>
    <x v="0"/>
    <n v="0"/>
    <n v="273.89999999999998"/>
    <n v="119"/>
    <n v="46.56"/>
    <n v="278.60000000000002"/>
    <n v="103"/>
    <n v="23.68"/>
    <n v="255.3"/>
    <n v="90"/>
    <n v="11.49"/>
    <n v="10.9"/>
    <n v="7"/>
    <n v="2.94"/>
    <x v="0"/>
    <x v="1"/>
    <n v="1"/>
    <n v="1"/>
    <n v="0"/>
    <x v="2"/>
    <x v="0"/>
    <x v="1"/>
  </r>
  <r>
    <x v="38"/>
    <x v="104"/>
    <x v="1"/>
    <x v="0"/>
    <x v="0"/>
    <n v="0"/>
    <n v="115.5"/>
    <n v="73"/>
    <n v="19.64"/>
    <n v="267.3"/>
    <n v="83"/>
    <n v="22.72"/>
    <n v="114.2"/>
    <n v="90"/>
    <n v="5.14"/>
    <n v="13.3"/>
    <n v="5"/>
    <n v="3.59"/>
    <x v="2"/>
    <x v="0"/>
    <n v="0"/>
    <n v="0"/>
    <n v="0"/>
    <x v="2"/>
    <x v="0"/>
    <x v="1"/>
  </r>
  <r>
    <x v="31"/>
    <x v="104"/>
    <x v="1"/>
    <x v="0"/>
    <x v="0"/>
    <n v="0"/>
    <n v="213.4"/>
    <n v="100"/>
    <n v="36.28"/>
    <n v="204.9"/>
    <n v="52"/>
    <n v="17.420000000000002"/>
    <n v="179.7"/>
    <n v="93"/>
    <n v="8.09"/>
    <n v="9.5"/>
    <n v="6"/>
    <n v="2.57"/>
    <x v="0"/>
    <x v="0"/>
    <n v="0"/>
    <n v="0"/>
    <n v="0"/>
    <x v="2"/>
    <x v="1"/>
    <x v="1"/>
  </r>
  <r>
    <x v="28"/>
    <x v="104"/>
    <x v="0"/>
    <x v="0"/>
    <x v="1"/>
    <n v="21"/>
    <n v="147"/>
    <n v="112"/>
    <n v="24.99"/>
    <n v="197.3"/>
    <n v="43"/>
    <n v="16.77"/>
    <n v="267.39999999999998"/>
    <n v="93"/>
    <n v="12.03"/>
    <n v="8.6999999999999993"/>
    <n v="3"/>
    <n v="2.35"/>
    <x v="3"/>
    <x v="0"/>
    <n v="0"/>
    <n v="0"/>
    <n v="1"/>
    <x v="2"/>
    <x v="1"/>
    <x v="0"/>
  </r>
  <r>
    <x v="1"/>
    <x v="104"/>
    <x v="1"/>
    <x v="1"/>
    <x v="0"/>
    <n v="0"/>
    <n v="274"/>
    <n v="156"/>
    <n v="46.58"/>
    <n v="263"/>
    <n v="69"/>
    <n v="22.36"/>
    <n v="195.9"/>
    <n v="93"/>
    <n v="8.82"/>
    <n v="11.3"/>
    <n v="3"/>
    <n v="3.05"/>
    <x v="2"/>
    <x v="1"/>
    <n v="1"/>
    <n v="1"/>
    <n v="0"/>
    <x v="2"/>
    <x v="0"/>
    <x v="1"/>
  </r>
  <r>
    <x v="30"/>
    <x v="104"/>
    <x v="2"/>
    <x v="1"/>
    <x v="1"/>
    <n v="28"/>
    <n v="156.1"/>
    <n v="89"/>
    <n v="26.54"/>
    <n v="107.1"/>
    <n v="114"/>
    <n v="9.1"/>
    <n v="167.7"/>
    <n v="95"/>
    <n v="7.55"/>
    <n v="14.7"/>
    <n v="3"/>
    <n v="3.97"/>
    <x v="1"/>
    <x v="1"/>
    <n v="1"/>
    <n v="1"/>
    <n v="1"/>
    <x v="2"/>
    <x v="0"/>
    <x v="0"/>
  </r>
  <r>
    <x v="9"/>
    <x v="104"/>
    <x v="0"/>
    <x v="0"/>
    <x v="0"/>
    <n v="0"/>
    <n v="211.1"/>
    <n v="99"/>
    <n v="35.89"/>
    <n v="176.7"/>
    <n v="66"/>
    <n v="15.02"/>
    <n v="221.5"/>
    <n v="96"/>
    <n v="9.9700000000000006"/>
    <n v="14.7"/>
    <n v="7"/>
    <n v="3.97"/>
    <x v="4"/>
    <x v="0"/>
    <n v="0"/>
    <n v="0"/>
    <n v="0"/>
    <x v="2"/>
    <x v="0"/>
    <x v="0"/>
  </r>
  <r>
    <x v="47"/>
    <x v="104"/>
    <x v="2"/>
    <x v="0"/>
    <x v="0"/>
    <n v="0"/>
    <n v="213.3"/>
    <n v="99"/>
    <n v="36.26"/>
    <n v="153.1"/>
    <n v="79"/>
    <n v="13.01"/>
    <n v="227.9"/>
    <n v="98"/>
    <n v="10.26"/>
    <n v="10.8"/>
    <n v="5"/>
    <n v="2.92"/>
    <x v="0"/>
    <x v="0"/>
    <n v="0"/>
    <n v="0"/>
    <n v="0"/>
    <x v="2"/>
    <x v="0"/>
    <x v="0"/>
  </r>
  <r>
    <x v="11"/>
    <x v="104"/>
    <x v="0"/>
    <x v="1"/>
    <x v="1"/>
    <n v="29"/>
    <n v="220.7"/>
    <n v="82"/>
    <n v="37.520000000000003"/>
    <n v="217.7"/>
    <n v="110"/>
    <n v="18.5"/>
    <n v="190.5"/>
    <n v="100"/>
    <n v="8.57"/>
    <n v="13.2"/>
    <n v="6"/>
    <n v="3.56"/>
    <x v="0"/>
    <x v="1"/>
    <n v="1"/>
    <n v="1"/>
    <n v="1"/>
    <x v="2"/>
    <x v="0"/>
    <x v="1"/>
  </r>
  <r>
    <x v="47"/>
    <x v="104"/>
    <x v="0"/>
    <x v="0"/>
    <x v="1"/>
    <n v="27"/>
    <n v="141.19999999999999"/>
    <n v="96"/>
    <n v="24"/>
    <n v="167.7"/>
    <n v="94"/>
    <n v="14.25"/>
    <n v="274.39999999999998"/>
    <n v="101"/>
    <n v="12.35"/>
    <n v="11.4"/>
    <n v="2"/>
    <n v="3.08"/>
    <x v="0"/>
    <x v="0"/>
    <n v="0"/>
    <n v="0"/>
    <n v="1"/>
    <x v="2"/>
    <x v="0"/>
    <x v="0"/>
  </r>
  <r>
    <x v="37"/>
    <x v="104"/>
    <x v="0"/>
    <x v="0"/>
    <x v="1"/>
    <n v="31"/>
    <n v="109.6"/>
    <n v="108"/>
    <n v="18.63"/>
    <n v="249.3"/>
    <n v="119"/>
    <n v="21.19"/>
    <n v="321.2"/>
    <n v="101"/>
    <n v="14.45"/>
    <n v="8.3000000000000007"/>
    <n v="4"/>
    <n v="2.2400000000000002"/>
    <x v="4"/>
    <x v="1"/>
    <n v="1"/>
    <n v="0"/>
    <n v="1"/>
    <x v="2"/>
    <x v="1"/>
    <x v="1"/>
  </r>
  <r>
    <x v="17"/>
    <x v="104"/>
    <x v="1"/>
    <x v="0"/>
    <x v="0"/>
    <n v="0"/>
    <n v="232.6"/>
    <n v="96"/>
    <n v="39.54"/>
    <n v="253.4"/>
    <n v="117"/>
    <n v="21.54"/>
    <n v="154"/>
    <n v="101"/>
    <n v="6.93"/>
    <n v="10.5"/>
    <n v="9"/>
    <n v="2.84"/>
    <x v="0"/>
    <x v="0"/>
    <n v="0"/>
    <n v="0"/>
    <n v="0"/>
    <x v="2"/>
    <x v="0"/>
    <x v="1"/>
  </r>
  <r>
    <x v="27"/>
    <x v="104"/>
    <x v="1"/>
    <x v="0"/>
    <x v="0"/>
    <n v="0"/>
    <n v="147.69999999999999"/>
    <n v="103"/>
    <n v="25.11"/>
    <n v="222.7"/>
    <n v="78"/>
    <n v="18.93"/>
    <n v="163.5"/>
    <n v="102"/>
    <n v="7.36"/>
    <n v="12.8"/>
    <n v="3"/>
    <n v="3.46"/>
    <x v="3"/>
    <x v="0"/>
    <n v="0"/>
    <n v="0"/>
    <n v="0"/>
    <x v="2"/>
    <x v="0"/>
    <x v="1"/>
  </r>
  <r>
    <x v="9"/>
    <x v="104"/>
    <x v="2"/>
    <x v="0"/>
    <x v="0"/>
    <n v="0"/>
    <n v="125.4"/>
    <n v="116"/>
    <n v="21.32"/>
    <n v="261.5"/>
    <n v="95"/>
    <n v="22.23"/>
    <n v="241.6"/>
    <n v="104"/>
    <n v="10.87"/>
    <n v="11.4"/>
    <n v="9"/>
    <n v="3.08"/>
    <x v="3"/>
    <x v="0"/>
    <n v="0"/>
    <n v="0"/>
    <n v="0"/>
    <x v="2"/>
    <x v="0"/>
    <x v="1"/>
  </r>
  <r>
    <x v="6"/>
    <x v="104"/>
    <x v="1"/>
    <x v="1"/>
    <x v="1"/>
    <n v="31"/>
    <n v="172.5"/>
    <n v="103"/>
    <n v="29.33"/>
    <n v="113.6"/>
    <n v="102"/>
    <n v="9.66"/>
    <n v="261.60000000000002"/>
    <n v="104"/>
    <n v="11.77"/>
    <n v="10.8"/>
    <n v="4"/>
    <n v="2.92"/>
    <x v="3"/>
    <x v="0"/>
    <n v="0"/>
    <n v="1"/>
    <n v="1"/>
    <x v="2"/>
    <x v="0"/>
    <x v="0"/>
  </r>
  <r>
    <x v="43"/>
    <x v="104"/>
    <x v="0"/>
    <x v="0"/>
    <x v="1"/>
    <n v="29"/>
    <n v="179.4"/>
    <n v="113"/>
    <n v="30.5"/>
    <n v="275.39999999999998"/>
    <n v="100"/>
    <n v="23.41"/>
    <n v="246.1"/>
    <n v="105"/>
    <n v="11.07"/>
    <n v="10"/>
    <n v="5"/>
    <n v="2.7"/>
    <x v="1"/>
    <x v="0"/>
    <n v="0"/>
    <n v="0"/>
    <n v="1"/>
    <x v="2"/>
    <x v="1"/>
    <x v="1"/>
  </r>
  <r>
    <x v="11"/>
    <x v="104"/>
    <x v="1"/>
    <x v="0"/>
    <x v="0"/>
    <n v="0"/>
    <n v="98.2"/>
    <n v="103"/>
    <n v="16.690000000000001"/>
    <n v="140.30000000000001"/>
    <n v="91"/>
    <n v="11.93"/>
    <n v="140.19999999999999"/>
    <n v="106"/>
    <n v="6.31"/>
    <n v="13.9"/>
    <n v="1"/>
    <n v="3.75"/>
    <x v="0"/>
    <x v="0"/>
    <n v="0"/>
    <n v="0"/>
    <n v="0"/>
    <x v="2"/>
    <x v="0"/>
    <x v="0"/>
  </r>
  <r>
    <x v="43"/>
    <x v="104"/>
    <x v="0"/>
    <x v="0"/>
    <x v="0"/>
    <n v="0"/>
    <n v="226.9"/>
    <n v="106"/>
    <n v="38.57"/>
    <n v="182.2"/>
    <n v="77"/>
    <n v="15.49"/>
    <n v="203.9"/>
    <n v="107"/>
    <n v="9.18"/>
    <n v="11.6"/>
    <n v="2"/>
    <n v="3.13"/>
    <x v="1"/>
    <x v="1"/>
    <n v="1"/>
    <n v="0"/>
    <n v="0"/>
    <x v="2"/>
    <x v="0"/>
    <x v="0"/>
  </r>
  <r>
    <x v="9"/>
    <x v="104"/>
    <x v="0"/>
    <x v="0"/>
    <x v="0"/>
    <n v="0"/>
    <n v="281.3"/>
    <n v="124"/>
    <n v="47.82"/>
    <n v="301.5"/>
    <n v="96"/>
    <n v="25.63"/>
    <n v="202.8"/>
    <n v="109"/>
    <n v="9.1300000000000008"/>
    <n v="8.6999999999999993"/>
    <n v="3"/>
    <n v="2.35"/>
    <x v="1"/>
    <x v="1"/>
    <n v="1"/>
    <n v="0"/>
    <n v="0"/>
    <x v="2"/>
    <x v="1"/>
    <x v="1"/>
  </r>
  <r>
    <x v="19"/>
    <x v="104"/>
    <x v="0"/>
    <x v="0"/>
    <x v="1"/>
    <n v="24"/>
    <n v="274.7"/>
    <n v="99"/>
    <n v="46.7"/>
    <n v="193.5"/>
    <n v="118"/>
    <n v="16.45"/>
    <n v="299.60000000000002"/>
    <n v="109"/>
    <n v="13.48"/>
    <n v="10.8"/>
    <n v="3"/>
    <n v="2.92"/>
    <x v="2"/>
    <x v="0"/>
    <n v="0"/>
    <n v="0"/>
    <n v="1"/>
    <x v="2"/>
    <x v="0"/>
    <x v="0"/>
  </r>
  <r>
    <x v="7"/>
    <x v="104"/>
    <x v="1"/>
    <x v="0"/>
    <x v="0"/>
    <n v="0"/>
    <n v="160.30000000000001"/>
    <n v="86"/>
    <n v="27.25"/>
    <n v="195.2"/>
    <n v="80"/>
    <n v="16.59"/>
    <n v="163.30000000000001"/>
    <n v="109"/>
    <n v="7.35"/>
    <n v="12.7"/>
    <n v="3"/>
    <n v="3.43"/>
    <x v="3"/>
    <x v="0"/>
    <n v="0"/>
    <n v="0"/>
    <n v="0"/>
    <x v="2"/>
    <x v="0"/>
    <x v="0"/>
  </r>
  <r>
    <x v="41"/>
    <x v="104"/>
    <x v="0"/>
    <x v="0"/>
    <x v="0"/>
    <n v="0"/>
    <n v="251.6"/>
    <n v="88"/>
    <n v="42.77"/>
    <n v="175.1"/>
    <n v="103"/>
    <n v="14.88"/>
    <n v="184.4"/>
    <n v="112"/>
    <n v="8.3000000000000007"/>
    <n v="5.4"/>
    <n v="5"/>
    <n v="1.46"/>
    <x v="0"/>
    <x v="0"/>
    <n v="0"/>
    <n v="0"/>
    <n v="0"/>
    <x v="2"/>
    <x v="1"/>
    <x v="0"/>
  </r>
  <r>
    <x v="10"/>
    <x v="104"/>
    <x v="2"/>
    <x v="0"/>
    <x v="0"/>
    <n v="0"/>
    <n v="101.5"/>
    <n v="83"/>
    <n v="17.260000000000002"/>
    <n v="193.8"/>
    <n v="83"/>
    <n v="16.47"/>
    <n v="214.3"/>
    <n v="113"/>
    <n v="9.64"/>
    <n v="11.7"/>
    <n v="4"/>
    <n v="3.16"/>
    <x v="2"/>
    <x v="0"/>
    <n v="0"/>
    <n v="0"/>
    <n v="0"/>
    <x v="2"/>
    <x v="0"/>
    <x v="0"/>
  </r>
  <r>
    <x v="47"/>
    <x v="104"/>
    <x v="1"/>
    <x v="0"/>
    <x v="0"/>
    <n v="0"/>
    <n v="162.30000000000001"/>
    <n v="99"/>
    <n v="27.59"/>
    <n v="212.5"/>
    <n v="95"/>
    <n v="18.059999999999999"/>
    <n v="214.7"/>
    <n v="114"/>
    <n v="9.66"/>
    <n v="11.1"/>
    <n v="8"/>
    <n v="3"/>
    <x v="4"/>
    <x v="0"/>
    <n v="0"/>
    <n v="0"/>
    <n v="0"/>
    <x v="2"/>
    <x v="0"/>
    <x v="1"/>
  </r>
  <r>
    <x v="38"/>
    <x v="104"/>
    <x v="2"/>
    <x v="0"/>
    <x v="0"/>
    <n v="0"/>
    <n v="212"/>
    <n v="113"/>
    <n v="36.04"/>
    <n v="226.6"/>
    <n v="128"/>
    <n v="19.260000000000002"/>
    <n v="193.6"/>
    <n v="114"/>
    <n v="8.7100000000000009"/>
    <n v="8.9"/>
    <n v="7"/>
    <n v="2.4"/>
    <x v="2"/>
    <x v="0"/>
    <n v="0"/>
    <n v="0"/>
    <n v="0"/>
    <x v="2"/>
    <x v="1"/>
    <x v="1"/>
  </r>
  <r>
    <x v="12"/>
    <x v="104"/>
    <x v="0"/>
    <x v="0"/>
    <x v="1"/>
    <n v="40"/>
    <n v="236.5"/>
    <n v="111"/>
    <n v="40.21"/>
    <n v="117"/>
    <n v="110"/>
    <n v="9.9499999999999993"/>
    <n v="221.1"/>
    <n v="115"/>
    <n v="9.9499999999999993"/>
    <n v="8.1"/>
    <n v="3"/>
    <n v="2.19"/>
    <x v="3"/>
    <x v="0"/>
    <n v="0"/>
    <n v="0"/>
    <n v="1"/>
    <x v="2"/>
    <x v="1"/>
    <x v="0"/>
  </r>
  <r>
    <x v="4"/>
    <x v="104"/>
    <x v="1"/>
    <x v="0"/>
    <x v="0"/>
    <n v="0"/>
    <n v="146.4"/>
    <n v="81"/>
    <n v="24.89"/>
    <n v="225.1"/>
    <n v="80"/>
    <n v="19.13"/>
    <n v="230.1"/>
    <n v="117"/>
    <n v="10.35"/>
    <n v="8.5"/>
    <n v="2"/>
    <n v="2.2999999999999998"/>
    <x v="0"/>
    <x v="0"/>
    <n v="0"/>
    <n v="0"/>
    <n v="0"/>
    <x v="2"/>
    <x v="1"/>
    <x v="1"/>
  </r>
  <r>
    <x v="50"/>
    <x v="104"/>
    <x v="2"/>
    <x v="0"/>
    <x v="0"/>
    <n v="0"/>
    <n v="167.7"/>
    <n v="93"/>
    <n v="28.51"/>
    <n v="234.1"/>
    <n v="103"/>
    <n v="19.899999999999999"/>
    <n v="169.7"/>
    <n v="121"/>
    <n v="7.64"/>
    <n v="6.9"/>
    <n v="5"/>
    <n v="1.86"/>
    <x v="2"/>
    <x v="0"/>
    <n v="0"/>
    <n v="0"/>
    <n v="0"/>
    <x v="2"/>
    <x v="1"/>
    <x v="1"/>
  </r>
  <r>
    <x v="19"/>
    <x v="104"/>
    <x v="0"/>
    <x v="0"/>
    <x v="0"/>
    <n v="0"/>
    <n v="181.3"/>
    <n v="134"/>
    <n v="30.82"/>
    <n v="136"/>
    <n v="84"/>
    <n v="11.56"/>
    <n v="271.2"/>
    <n v="122"/>
    <n v="12.2"/>
    <n v="10.3"/>
    <n v="3"/>
    <n v="2.78"/>
    <x v="0"/>
    <x v="0"/>
    <n v="0"/>
    <n v="0"/>
    <n v="0"/>
    <x v="2"/>
    <x v="0"/>
    <x v="0"/>
  </r>
  <r>
    <x v="42"/>
    <x v="104"/>
    <x v="0"/>
    <x v="0"/>
    <x v="0"/>
    <n v="0"/>
    <n v="273.8"/>
    <n v="97"/>
    <n v="46.55"/>
    <n v="289.7"/>
    <n v="106"/>
    <n v="24.62"/>
    <n v="269.10000000000002"/>
    <n v="126"/>
    <n v="12.11"/>
    <n v="5.8"/>
    <n v="3"/>
    <n v="1.57"/>
    <x v="3"/>
    <x v="1"/>
    <n v="1"/>
    <n v="0"/>
    <n v="0"/>
    <x v="2"/>
    <x v="1"/>
    <x v="1"/>
  </r>
  <r>
    <x v="15"/>
    <x v="104"/>
    <x v="1"/>
    <x v="0"/>
    <x v="0"/>
    <n v="0"/>
    <n v="141.80000000000001"/>
    <n v="85"/>
    <n v="24.11"/>
    <n v="191.3"/>
    <n v="101"/>
    <n v="16.260000000000002"/>
    <n v="133.6"/>
    <n v="126"/>
    <n v="6.01"/>
    <n v="10.9"/>
    <n v="3"/>
    <n v="2.94"/>
    <x v="0"/>
    <x v="0"/>
    <n v="0"/>
    <n v="0"/>
    <n v="0"/>
    <x v="2"/>
    <x v="0"/>
    <x v="0"/>
  </r>
  <r>
    <x v="29"/>
    <x v="104"/>
    <x v="0"/>
    <x v="0"/>
    <x v="0"/>
    <n v="0"/>
    <n v="132.30000000000001"/>
    <n v="105"/>
    <n v="22.49"/>
    <n v="144.5"/>
    <n v="89"/>
    <n v="12.28"/>
    <n v="195.5"/>
    <n v="127"/>
    <n v="8.8000000000000007"/>
    <n v="5.4"/>
    <n v="3"/>
    <n v="1.46"/>
    <x v="1"/>
    <x v="0"/>
    <n v="0"/>
    <n v="0"/>
    <n v="0"/>
    <x v="2"/>
    <x v="1"/>
    <x v="0"/>
  </r>
  <r>
    <x v="38"/>
    <x v="104"/>
    <x v="1"/>
    <x v="0"/>
    <x v="1"/>
    <n v="33"/>
    <n v="209.6"/>
    <n v="68"/>
    <n v="35.630000000000003"/>
    <n v="146.9"/>
    <n v="140"/>
    <n v="12.49"/>
    <n v="121"/>
    <n v="131"/>
    <n v="5.44"/>
    <n v="10.6"/>
    <n v="3"/>
    <n v="2.86"/>
    <x v="3"/>
    <x v="0"/>
    <n v="0"/>
    <n v="0"/>
    <n v="1"/>
    <x v="2"/>
    <x v="0"/>
    <x v="0"/>
  </r>
  <r>
    <x v="44"/>
    <x v="104"/>
    <x v="2"/>
    <x v="0"/>
    <x v="0"/>
    <n v="0"/>
    <n v="193.2"/>
    <n v="139"/>
    <n v="32.840000000000003"/>
    <n v="260.3"/>
    <n v="104"/>
    <n v="22.13"/>
    <n v="226.4"/>
    <n v="133"/>
    <n v="10.19"/>
    <n v="7.8"/>
    <n v="2"/>
    <n v="2.11"/>
    <x v="0"/>
    <x v="0"/>
    <n v="0"/>
    <n v="0"/>
    <n v="0"/>
    <x v="2"/>
    <x v="1"/>
    <x v="1"/>
  </r>
  <r>
    <x v="11"/>
    <x v="104"/>
    <x v="0"/>
    <x v="1"/>
    <x v="0"/>
    <n v="0"/>
    <n v="228.4"/>
    <n v="100"/>
    <n v="38.83"/>
    <n v="145.1"/>
    <n v="108"/>
    <n v="12.33"/>
    <n v="245.3"/>
    <n v="140"/>
    <n v="11.04"/>
    <n v="7.7"/>
    <n v="7"/>
    <n v="2.08"/>
    <x v="1"/>
    <x v="0"/>
    <n v="0"/>
    <n v="1"/>
    <n v="0"/>
    <x v="2"/>
    <x v="1"/>
    <x v="0"/>
  </r>
  <r>
    <x v="48"/>
    <x v="104"/>
    <x v="2"/>
    <x v="0"/>
    <x v="0"/>
    <n v="0"/>
    <n v="246.4"/>
    <n v="83"/>
    <n v="41.89"/>
    <n v="256.2"/>
    <n v="101"/>
    <n v="21.78"/>
    <n v="169"/>
    <n v="151"/>
    <n v="7.61"/>
    <n v="3.8"/>
    <n v="4"/>
    <n v="1.03"/>
    <x v="1"/>
    <x v="0"/>
    <n v="0"/>
    <n v="0"/>
    <n v="0"/>
    <x v="2"/>
    <x v="1"/>
    <x v="1"/>
  </r>
  <r>
    <x v="2"/>
    <x v="105"/>
    <x v="0"/>
    <x v="0"/>
    <x v="0"/>
    <n v="0"/>
    <n v="119.2"/>
    <n v="142"/>
    <n v="20.260000000000002"/>
    <n v="228.4"/>
    <n v="139"/>
    <n v="19.41"/>
    <n v="197.9"/>
    <n v="61"/>
    <n v="8.91"/>
    <n v="8.4"/>
    <n v="9"/>
    <n v="2.27"/>
    <x v="3"/>
    <x v="0"/>
    <n v="0"/>
    <n v="0"/>
    <n v="0"/>
    <x v="2"/>
    <x v="1"/>
    <x v="1"/>
  </r>
  <r>
    <x v="17"/>
    <x v="105"/>
    <x v="2"/>
    <x v="0"/>
    <x v="0"/>
    <n v="0"/>
    <n v="274.39999999999998"/>
    <n v="120"/>
    <n v="46.65"/>
    <n v="198.6"/>
    <n v="82"/>
    <n v="16.88"/>
    <n v="160.80000000000001"/>
    <n v="62"/>
    <n v="7.24"/>
    <n v="6"/>
    <n v="3"/>
    <n v="1.62"/>
    <x v="0"/>
    <x v="0"/>
    <n v="0"/>
    <n v="0"/>
    <n v="0"/>
    <x v="2"/>
    <x v="1"/>
    <x v="0"/>
  </r>
  <r>
    <x v="42"/>
    <x v="105"/>
    <x v="2"/>
    <x v="0"/>
    <x v="0"/>
    <n v="0"/>
    <n v="159.6"/>
    <n v="94"/>
    <n v="27.13"/>
    <n v="276.8"/>
    <n v="118"/>
    <n v="23.53"/>
    <n v="223.5"/>
    <n v="65"/>
    <n v="10.06"/>
    <n v="8.8000000000000007"/>
    <n v="3"/>
    <n v="2.38"/>
    <x v="1"/>
    <x v="0"/>
    <n v="0"/>
    <n v="0"/>
    <n v="0"/>
    <x v="2"/>
    <x v="1"/>
    <x v="1"/>
  </r>
  <r>
    <x v="26"/>
    <x v="105"/>
    <x v="0"/>
    <x v="0"/>
    <x v="0"/>
    <n v="0"/>
    <n v="212.9"/>
    <n v="110"/>
    <n v="36.19"/>
    <n v="187"/>
    <n v="69"/>
    <n v="15.9"/>
    <n v="128.1"/>
    <n v="71"/>
    <n v="5.76"/>
    <n v="6.3"/>
    <n v="3"/>
    <n v="1.7"/>
    <x v="2"/>
    <x v="0"/>
    <n v="0"/>
    <n v="0"/>
    <n v="0"/>
    <x v="2"/>
    <x v="1"/>
    <x v="0"/>
  </r>
  <r>
    <x v="26"/>
    <x v="105"/>
    <x v="1"/>
    <x v="0"/>
    <x v="1"/>
    <n v="29"/>
    <n v="83.6"/>
    <n v="131"/>
    <n v="14.21"/>
    <n v="203.9"/>
    <n v="131"/>
    <n v="17.329999999999998"/>
    <n v="229.5"/>
    <n v="73"/>
    <n v="10.33"/>
    <n v="8.1"/>
    <n v="3"/>
    <n v="2.19"/>
    <x v="0"/>
    <x v="0"/>
    <n v="0"/>
    <n v="0"/>
    <n v="1"/>
    <x v="2"/>
    <x v="1"/>
    <x v="1"/>
  </r>
  <r>
    <x v="33"/>
    <x v="105"/>
    <x v="0"/>
    <x v="0"/>
    <x v="0"/>
    <n v="0"/>
    <n v="191.4"/>
    <n v="124"/>
    <n v="32.54"/>
    <n v="200.7"/>
    <n v="116"/>
    <n v="17.059999999999999"/>
    <n v="230.1"/>
    <n v="76"/>
    <n v="10.35"/>
    <n v="8.1999999999999993"/>
    <n v="3"/>
    <n v="2.21"/>
    <x v="0"/>
    <x v="0"/>
    <n v="0"/>
    <n v="0"/>
    <n v="0"/>
    <x v="2"/>
    <x v="1"/>
    <x v="1"/>
  </r>
  <r>
    <x v="16"/>
    <x v="105"/>
    <x v="0"/>
    <x v="0"/>
    <x v="0"/>
    <n v="0"/>
    <n v="114.4"/>
    <n v="104"/>
    <n v="19.45"/>
    <n v="78.3"/>
    <n v="101"/>
    <n v="6.66"/>
    <n v="232.7"/>
    <n v="78"/>
    <n v="10.47"/>
    <n v="0"/>
    <n v="0"/>
    <n v="0"/>
    <x v="3"/>
    <x v="0"/>
    <n v="0"/>
    <n v="0"/>
    <n v="0"/>
    <x v="2"/>
    <x v="1"/>
    <x v="0"/>
  </r>
  <r>
    <x v="23"/>
    <x v="105"/>
    <x v="2"/>
    <x v="0"/>
    <x v="0"/>
    <n v="0"/>
    <n v="169.4"/>
    <n v="107"/>
    <n v="28.8"/>
    <n v="197.2"/>
    <n v="71"/>
    <n v="16.760000000000002"/>
    <n v="202.2"/>
    <n v="79"/>
    <n v="9.1"/>
    <n v="10.7"/>
    <n v="4"/>
    <n v="2.89"/>
    <x v="0"/>
    <x v="0"/>
    <n v="0"/>
    <n v="0"/>
    <n v="0"/>
    <x v="2"/>
    <x v="0"/>
    <x v="0"/>
  </r>
  <r>
    <x v="9"/>
    <x v="105"/>
    <x v="0"/>
    <x v="0"/>
    <x v="0"/>
    <n v="0"/>
    <n v="147.9"/>
    <n v="97"/>
    <n v="25.14"/>
    <n v="209.3"/>
    <n v="99"/>
    <n v="17.79"/>
    <n v="162.1"/>
    <n v="80"/>
    <n v="7.29"/>
    <n v="8.8000000000000007"/>
    <n v="5"/>
    <n v="2.38"/>
    <x v="3"/>
    <x v="0"/>
    <n v="0"/>
    <n v="0"/>
    <n v="0"/>
    <x v="2"/>
    <x v="1"/>
    <x v="1"/>
  </r>
  <r>
    <x v="23"/>
    <x v="105"/>
    <x v="0"/>
    <x v="0"/>
    <x v="0"/>
    <n v="0"/>
    <n v="187.1"/>
    <n v="104"/>
    <n v="31.81"/>
    <n v="250.2"/>
    <n v="117"/>
    <n v="21.27"/>
    <n v="144.9"/>
    <n v="81"/>
    <n v="6.52"/>
    <n v="11"/>
    <n v="3"/>
    <n v="2.97"/>
    <x v="0"/>
    <x v="0"/>
    <n v="0"/>
    <n v="0"/>
    <n v="0"/>
    <x v="2"/>
    <x v="0"/>
    <x v="1"/>
  </r>
  <r>
    <x v="1"/>
    <x v="105"/>
    <x v="2"/>
    <x v="0"/>
    <x v="0"/>
    <n v="0"/>
    <n v="168.4"/>
    <n v="85"/>
    <n v="28.63"/>
    <n v="123.3"/>
    <n v="95"/>
    <n v="10.48"/>
    <n v="162.5"/>
    <n v="83"/>
    <n v="7.31"/>
    <n v="4.5999999999999996"/>
    <n v="4"/>
    <n v="1.24"/>
    <x v="2"/>
    <x v="0"/>
    <n v="0"/>
    <n v="0"/>
    <n v="0"/>
    <x v="2"/>
    <x v="1"/>
    <x v="0"/>
  </r>
  <r>
    <x v="50"/>
    <x v="105"/>
    <x v="2"/>
    <x v="1"/>
    <x v="0"/>
    <n v="0"/>
    <n v="196.7"/>
    <n v="100"/>
    <n v="33.44"/>
    <n v="210.2"/>
    <n v="109"/>
    <n v="17.87"/>
    <n v="173.8"/>
    <n v="83"/>
    <n v="7.82"/>
    <n v="7.8"/>
    <n v="1"/>
    <n v="2.11"/>
    <x v="4"/>
    <x v="1"/>
    <n v="1"/>
    <n v="1"/>
    <n v="0"/>
    <x v="2"/>
    <x v="1"/>
    <x v="1"/>
  </r>
  <r>
    <x v="42"/>
    <x v="105"/>
    <x v="1"/>
    <x v="0"/>
    <x v="1"/>
    <n v="32"/>
    <n v="165.9"/>
    <n v="126"/>
    <n v="28.2"/>
    <n v="216.5"/>
    <n v="93"/>
    <n v="18.399999999999999"/>
    <n v="173.1"/>
    <n v="86"/>
    <n v="7.79"/>
    <n v="14.1"/>
    <n v="8"/>
    <n v="3.81"/>
    <x v="4"/>
    <x v="0"/>
    <n v="0"/>
    <n v="0"/>
    <n v="1"/>
    <x v="2"/>
    <x v="0"/>
    <x v="1"/>
  </r>
  <r>
    <x v="29"/>
    <x v="105"/>
    <x v="0"/>
    <x v="0"/>
    <x v="0"/>
    <n v="0"/>
    <n v="149.69999999999999"/>
    <n v="114"/>
    <n v="25.45"/>
    <n v="104.5"/>
    <n v="72"/>
    <n v="8.8800000000000008"/>
    <n v="227.9"/>
    <n v="87"/>
    <n v="10.26"/>
    <n v="9"/>
    <n v="2"/>
    <n v="2.4300000000000002"/>
    <x v="3"/>
    <x v="0"/>
    <n v="0"/>
    <n v="0"/>
    <n v="0"/>
    <x v="2"/>
    <x v="1"/>
    <x v="0"/>
  </r>
  <r>
    <x v="45"/>
    <x v="105"/>
    <x v="1"/>
    <x v="1"/>
    <x v="0"/>
    <n v="0"/>
    <n v="133.69999999999999"/>
    <n v="45"/>
    <n v="22.73"/>
    <n v="187.8"/>
    <n v="107"/>
    <n v="15.96"/>
    <n v="181.9"/>
    <n v="89"/>
    <n v="8.19"/>
    <n v="10.7"/>
    <n v="2"/>
    <n v="2.89"/>
    <x v="0"/>
    <x v="1"/>
    <n v="1"/>
    <n v="1"/>
    <n v="0"/>
    <x v="2"/>
    <x v="0"/>
    <x v="0"/>
  </r>
  <r>
    <x v="22"/>
    <x v="105"/>
    <x v="0"/>
    <x v="0"/>
    <x v="0"/>
    <n v="0"/>
    <n v="235.2"/>
    <n v="121"/>
    <n v="39.979999999999997"/>
    <n v="220.6"/>
    <n v="87"/>
    <n v="18.75"/>
    <n v="236.3"/>
    <n v="91"/>
    <n v="10.63"/>
    <n v="11.8"/>
    <n v="4"/>
    <n v="3.19"/>
    <x v="0"/>
    <x v="0"/>
    <n v="0"/>
    <n v="0"/>
    <n v="0"/>
    <x v="2"/>
    <x v="0"/>
    <x v="1"/>
  </r>
  <r>
    <x v="1"/>
    <x v="105"/>
    <x v="1"/>
    <x v="0"/>
    <x v="0"/>
    <n v="0"/>
    <n v="52.2"/>
    <n v="106"/>
    <n v="8.8699999999999992"/>
    <n v="220.1"/>
    <n v="113"/>
    <n v="18.71"/>
    <n v="112.3"/>
    <n v="95"/>
    <n v="5.05"/>
    <n v="11.4"/>
    <n v="2"/>
    <n v="3.08"/>
    <x v="3"/>
    <x v="0"/>
    <n v="0"/>
    <n v="0"/>
    <n v="0"/>
    <x v="2"/>
    <x v="0"/>
    <x v="1"/>
  </r>
  <r>
    <x v="3"/>
    <x v="105"/>
    <x v="0"/>
    <x v="0"/>
    <x v="0"/>
    <n v="0"/>
    <n v="155.9"/>
    <n v="90"/>
    <n v="26.5"/>
    <n v="198"/>
    <n v="101"/>
    <n v="16.829999999999998"/>
    <n v="189.1"/>
    <n v="95"/>
    <n v="8.51"/>
    <n v="8"/>
    <n v="2"/>
    <n v="2.16"/>
    <x v="3"/>
    <x v="0"/>
    <n v="0"/>
    <n v="0"/>
    <n v="0"/>
    <x v="2"/>
    <x v="1"/>
    <x v="0"/>
  </r>
  <r>
    <x v="44"/>
    <x v="105"/>
    <x v="0"/>
    <x v="0"/>
    <x v="0"/>
    <n v="0"/>
    <n v="147.69999999999999"/>
    <n v="105"/>
    <n v="25.11"/>
    <n v="215"/>
    <n v="129"/>
    <n v="18.28"/>
    <n v="267.2"/>
    <n v="95"/>
    <n v="12.02"/>
    <n v="11"/>
    <n v="3"/>
    <n v="2.97"/>
    <x v="0"/>
    <x v="0"/>
    <n v="0"/>
    <n v="0"/>
    <n v="0"/>
    <x v="2"/>
    <x v="0"/>
    <x v="1"/>
  </r>
  <r>
    <x v="26"/>
    <x v="105"/>
    <x v="0"/>
    <x v="0"/>
    <x v="0"/>
    <n v="0"/>
    <n v="222.1"/>
    <n v="123"/>
    <n v="37.76"/>
    <n v="276.8"/>
    <n v="92"/>
    <n v="23.53"/>
    <n v="213.5"/>
    <n v="99"/>
    <n v="9.61"/>
    <n v="9"/>
    <n v="3"/>
    <n v="2.4300000000000002"/>
    <x v="1"/>
    <x v="0"/>
    <n v="0"/>
    <n v="0"/>
    <n v="0"/>
    <x v="2"/>
    <x v="1"/>
    <x v="1"/>
  </r>
  <r>
    <x v="3"/>
    <x v="105"/>
    <x v="2"/>
    <x v="1"/>
    <x v="0"/>
    <n v="0"/>
    <n v="204"/>
    <n v="84"/>
    <n v="34.68"/>
    <n v="168.5"/>
    <n v="61"/>
    <n v="14.32"/>
    <n v="164"/>
    <n v="102"/>
    <n v="7.38"/>
    <n v="13.3"/>
    <n v="3"/>
    <n v="3.59"/>
    <x v="2"/>
    <x v="1"/>
    <n v="1"/>
    <n v="1"/>
    <n v="0"/>
    <x v="2"/>
    <x v="0"/>
    <x v="0"/>
  </r>
  <r>
    <x v="21"/>
    <x v="105"/>
    <x v="1"/>
    <x v="0"/>
    <x v="0"/>
    <n v="0"/>
    <n v="158.69999999999999"/>
    <n v="74"/>
    <n v="26.98"/>
    <n v="64.3"/>
    <n v="139"/>
    <n v="5.47"/>
    <n v="198.5"/>
    <n v="103"/>
    <n v="8.93"/>
    <n v="10.199999999999999"/>
    <n v="4"/>
    <n v="2.75"/>
    <x v="0"/>
    <x v="0"/>
    <n v="0"/>
    <n v="0"/>
    <n v="0"/>
    <x v="2"/>
    <x v="1"/>
    <x v="0"/>
  </r>
  <r>
    <x v="42"/>
    <x v="105"/>
    <x v="1"/>
    <x v="0"/>
    <x v="0"/>
    <n v="0"/>
    <n v="178.4"/>
    <n v="143"/>
    <n v="30.33"/>
    <n v="247"/>
    <n v="123"/>
    <n v="21"/>
    <n v="259.89999999999998"/>
    <n v="105"/>
    <n v="11.7"/>
    <n v="9.6"/>
    <n v="2"/>
    <n v="2.59"/>
    <x v="1"/>
    <x v="0"/>
    <n v="0"/>
    <n v="0"/>
    <n v="0"/>
    <x v="2"/>
    <x v="1"/>
    <x v="1"/>
  </r>
  <r>
    <x v="28"/>
    <x v="105"/>
    <x v="1"/>
    <x v="0"/>
    <x v="0"/>
    <n v="0"/>
    <n v="186.2"/>
    <n v="97"/>
    <n v="31.65"/>
    <n v="257.7"/>
    <n v="89"/>
    <n v="21.9"/>
    <n v="164.3"/>
    <n v="106"/>
    <n v="7.39"/>
    <n v="11"/>
    <n v="4"/>
    <n v="2.97"/>
    <x v="3"/>
    <x v="0"/>
    <n v="0"/>
    <n v="0"/>
    <n v="0"/>
    <x v="2"/>
    <x v="0"/>
    <x v="1"/>
  </r>
  <r>
    <x v="41"/>
    <x v="105"/>
    <x v="0"/>
    <x v="0"/>
    <x v="0"/>
    <n v="0"/>
    <n v="94.8"/>
    <n v="113"/>
    <n v="16.12"/>
    <n v="283.2"/>
    <n v="95"/>
    <n v="24.07"/>
    <n v="219.3"/>
    <n v="106"/>
    <n v="9.8699999999999992"/>
    <n v="6.8"/>
    <n v="4"/>
    <n v="1.84"/>
    <x v="0"/>
    <x v="0"/>
    <n v="0"/>
    <n v="0"/>
    <n v="0"/>
    <x v="2"/>
    <x v="1"/>
    <x v="1"/>
  </r>
  <r>
    <x v="26"/>
    <x v="105"/>
    <x v="0"/>
    <x v="0"/>
    <x v="0"/>
    <n v="0"/>
    <n v="223"/>
    <n v="121"/>
    <n v="37.909999999999997"/>
    <n v="110.1"/>
    <n v="98"/>
    <n v="9.36"/>
    <n v="188.7"/>
    <n v="107"/>
    <n v="8.49"/>
    <n v="7.1"/>
    <n v="12"/>
    <n v="1.92"/>
    <x v="1"/>
    <x v="0"/>
    <n v="0"/>
    <n v="0"/>
    <n v="0"/>
    <x v="2"/>
    <x v="1"/>
    <x v="0"/>
  </r>
  <r>
    <x v="29"/>
    <x v="105"/>
    <x v="1"/>
    <x v="0"/>
    <x v="0"/>
    <n v="0"/>
    <n v="193.6"/>
    <n v="66"/>
    <n v="32.909999999999997"/>
    <n v="238.2"/>
    <n v="82"/>
    <n v="20.25"/>
    <n v="176.4"/>
    <n v="107"/>
    <n v="7.94"/>
    <n v="12.9"/>
    <n v="3"/>
    <n v="3.48"/>
    <x v="1"/>
    <x v="0"/>
    <n v="0"/>
    <n v="0"/>
    <n v="0"/>
    <x v="2"/>
    <x v="0"/>
    <x v="1"/>
  </r>
  <r>
    <x v="31"/>
    <x v="105"/>
    <x v="2"/>
    <x v="0"/>
    <x v="1"/>
    <n v="36"/>
    <n v="124.8"/>
    <n v="93"/>
    <n v="21.22"/>
    <n v="241.7"/>
    <n v="83"/>
    <n v="20.54"/>
    <n v="219"/>
    <n v="110"/>
    <n v="9.86"/>
    <n v="11.3"/>
    <n v="3"/>
    <n v="3.05"/>
    <x v="0"/>
    <x v="0"/>
    <n v="0"/>
    <n v="0"/>
    <n v="1"/>
    <x v="2"/>
    <x v="0"/>
    <x v="1"/>
  </r>
  <r>
    <x v="8"/>
    <x v="105"/>
    <x v="0"/>
    <x v="0"/>
    <x v="0"/>
    <n v="0"/>
    <n v="128.6"/>
    <n v="83"/>
    <n v="21.86"/>
    <n v="134"/>
    <n v="114"/>
    <n v="11.39"/>
    <n v="210.6"/>
    <n v="113"/>
    <n v="9.48"/>
    <n v="11.4"/>
    <n v="2"/>
    <n v="3.08"/>
    <x v="1"/>
    <x v="0"/>
    <n v="0"/>
    <n v="0"/>
    <n v="0"/>
    <x v="2"/>
    <x v="0"/>
    <x v="0"/>
  </r>
  <r>
    <x v="13"/>
    <x v="105"/>
    <x v="1"/>
    <x v="0"/>
    <x v="0"/>
    <n v="0"/>
    <n v="220.7"/>
    <n v="120"/>
    <n v="37.520000000000003"/>
    <n v="270.2"/>
    <n v="95"/>
    <n v="22.97"/>
    <n v="121.6"/>
    <n v="113"/>
    <n v="5.47"/>
    <n v="8.6999999999999993"/>
    <n v="5"/>
    <n v="2.35"/>
    <x v="0"/>
    <x v="0"/>
    <n v="0"/>
    <n v="0"/>
    <n v="0"/>
    <x v="2"/>
    <x v="1"/>
    <x v="1"/>
  </r>
  <r>
    <x v="39"/>
    <x v="105"/>
    <x v="0"/>
    <x v="0"/>
    <x v="0"/>
    <n v="0"/>
    <n v="182.8"/>
    <n v="96"/>
    <n v="31.08"/>
    <n v="193.7"/>
    <n v="93"/>
    <n v="16.46"/>
    <n v="219.5"/>
    <n v="113"/>
    <n v="9.8800000000000008"/>
    <n v="7.7"/>
    <n v="2"/>
    <n v="2.08"/>
    <x v="3"/>
    <x v="0"/>
    <n v="0"/>
    <n v="0"/>
    <n v="0"/>
    <x v="2"/>
    <x v="1"/>
    <x v="0"/>
  </r>
  <r>
    <x v="46"/>
    <x v="105"/>
    <x v="0"/>
    <x v="0"/>
    <x v="1"/>
    <n v="25"/>
    <n v="169.4"/>
    <n v="105"/>
    <n v="28.8"/>
    <n v="240.5"/>
    <n v="108"/>
    <n v="20.440000000000001"/>
    <n v="159.4"/>
    <n v="114"/>
    <n v="7.17"/>
    <n v="13.9"/>
    <n v="5"/>
    <n v="3.75"/>
    <x v="4"/>
    <x v="0"/>
    <n v="0"/>
    <n v="0"/>
    <n v="1"/>
    <x v="2"/>
    <x v="0"/>
    <x v="1"/>
  </r>
  <r>
    <x v="15"/>
    <x v="105"/>
    <x v="2"/>
    <x v="0"/>
    <x v="0"/>
    <n v="0"/>
    <n v="213.9"/>
    <n v="95"/>
    <n v="36.36"/>
    <n v="151.9"/>
    <n v="70"/>
    <n v="12.91"/>
    <n v="260.10000000000002"/>
    <n v="124"/>
    <n v="11.7"/>
    <n v="12.2"/>
    <n v="5"/>
    <n v="3.29"/>
    <x v="2"/>
    <x v="0"/>
    <n v="0"/>
    <n v="0"/>
    <n v="0"/>
    <x v="2"/>
    <x v="0"/>
    <x v="0"/>
  </r>
  <r>
    <x v="25"/>
    <x v="105"/>
    <x v="1"/>
    <x v="0"/>
    <x v="0"/>
    <n v="0"/>
    <n v="273.8"/>
    <n v="120"/>
    <n v="46.55"/>
    <n v="149.30000000000001"/>
    <n v="104"/>
    <n v="12.69"/>
    <n v="193.9"/>
    <n v="127"/>
    <n v="8.73"/>
    <n v="11.2"/>
    <n v="3"/>
    <n v="3.02"/>
    <x v="1"/>
    <x v="0"/>
    <n v="0"/>
    <n v="0"/>
    <n v="0"/>
    <x v="2"/>
    <x v="0"/>
    <x v="0"/>
  </r>
  <r>
    <x v="17"/>
    <x v="105"/>
    <x v="2"/>
    <x v="0"/>
    <x v="0"/>
    <n v="0"/>
    <n v="160.80000000000001"/>
    <n v="73"/>
    <n v="27.34"/>
    <n v="170.4"/>
    <n v="112"/>
    <n v="14.48"/>
    <n v="249.2"/>
    <n v="131"/>
    <n v="11.21"/>
    <n v="7.2"/>
    <n v="3"/>
    <n v="1.94"/>
    <x v="0"/>
    <x v="0"/>
    <n v="0"/>
    <n v="0"/>
    <n v="0"/>
    <x v="2"/>
    <x v="1"/>
    <x v="0"/>
  </r>
  <r>
    <x v="7"/>
    <x v="105"/>
    <x v="0"/>
    <x v="1"/>
    <x v="1"/>
    <n v="26"/>
    <n v="270.3"/>
    <n v="111"/>
    <n v="45.95"/>
    <n v="215.2"/>
    <n v="90"/>
    <n v="18.29"/>
    <n v="254"/>
    <n v="133"/>
    <n v="11.43"/>
    <n v="14.4"/>
    <n v="7"/>
    <n v="3.89"/>
    <x v="0"/>
    <x v="1"/>
    <n v="1"/>
    <n v="1"/>
    <n v="1"/>
    <x v="2"/>
    <x v="0"/>
    <x v="1"/>
  </r>
  <r>
    <x v="22"/>
    <x v="105"/>
    <x v="1"/>
    <x v="0"/>
    <x v="0"/>
    <n v="0"/>
    <n v="165.1"/>
    <n v="120"/>
    <n v="28.07"/>
    <n v="290.2"/>
    <n v="79"/>
    <n v="24.67"/>
    <n v="250.3"/>
    <n v="140"/>
    <n v="11.26"/>
    <n v="8.1"/>
    <n v="2"/>
    <n v="2.19"/>
    <x v="1"/>
    <x v="0"/>
    <n v="0"/>
    <n v="0"/>
    <n v="0"/>
    <x v="2"/>
    <x v="1"/>
    <x v="1"/>
  </r>
  <r>
    <x v="33"/>
    <x v="105"/>
    <x v="0"/>
    <x v="0"/>
    <x v="0"/>
    <n v="0"/>
    <n v="207.9"/>
    <n v="91"/>
    <n v="35.340000000000003"/>
    <n v="172"/>
    <n v="109"/>
    <n v="14.62"/>
    <n v="191.8"/>
    <n v="143"/>
    <n v="8.6300000000000008"/>
    <n v="14.4"/>
    <n v="7"/>
    <n v="3.89"/>
    <x v="4"/>
    <x v="0"/>
    <n v="0"/>
    <n v="0"/>
    <n v="0"/>
    <x v="2"/>
    <x v="0"/>
    <x v="0"/>
  </r>
  <r>
    <x v="41"/>
    <x v="105"/>
    <x v="1"/>
    <x v="0"/>
    <x v="1"/>
    <n v="27"/>
    <n v="223.3"/>
    <n v="97"/>
    <n v="37.96"/>
    <n v="212.5"/>
    <n v="131"/>
    <n v="18.059999999999999"/>
    <n v="154.6"/>
    <n v="149"/>
    <n v="6.96"/>
    <n v="11.6"/>
    <n v="2"/>
    <n v="3.13"/>
    <x v="0"/>
    <x v="0"/>
    <n v="0"/>
    <n v="0"/>
    <n v="1"/>
    <x v="2"/>
    <x v="0"/>
    <x v="1"/>
  </r>
  <r>
    <x v="32"/>
    <x v="106"/>
    <x v="0"/>
    <x v="0"/>
    <x v="1"/>
    <n v="14"/>
    <n v="114.3"/>
    <n v="132"/>
    <n v="19.43"/>
    <n v="199.8"/>
    <n v="91"/>
    <n v="16.98"/>
    <n v="194.7"/>
    <n v="74"/>
    <n v="8.76"/>
    <n v="7.5"/>
    <n v="8"/>
    <n v="2.0299999999999998"/>
    <x v="0"/>
    <x v="0"/>
    <n v="0"/>
    <n v="0"/>
    <n v="1"/>
    <x v="2"/>
    <x v="1"/>
    <x v="0"/>
  </r>
  <r>
    <x v="0"/>
    <x v="106"/>
    <x v="2"/>
    <x v="0"/>
    <x v="1"/>
    <n v="30"/>
    <n v="198.9"/>
    <n v="87"/>
    <n v="33.81"/>
    <n v="207"/>
    <n v="90"/>
    <n v="17.600000000000001"/>
    <n v="159.80000000000001"/>
    <n v="76"/>
    <n v="7.19"/>
    <n v="12.6"/>
    <n v="4"/>
    <n v="3.4"/>
    <x v="2"/>
    <x v="0"/>
    <n v="0"/>
    <n v="0"/>
    <n v="1"/>
    <x v="2"/>
    <x v="0"/>
    <x v="1"/>
  </r>
  <r>
    <x v="27"/>
    <x v="106"/>
    <x v="1"/>
    <x v="0"/>
    <x v="0"/>
    <n v="0"/>
    <n v="134"/>
    <n v="104"/>
    <n v="22.78"/>
    <n v="174.5"/>
    <n v="94"/>
    <n v="14.83"/>
    <n v="311.10000000000002"/>
    <n v="79"/>
    <n v="14"/>
    <n v="7.3"/>
    <n v="3"/>
    <n v="1.97"/>
    <x v="2"/>
    <x v="0"/>
    <n v="0"/>
    <n v="0"/>
    <n v="0"/>
    <x v="2"/>
    <x v="1"/>
    <x v="0"/>
  </r>
  <r>
    <x v="32"/>
    <x v="106"/>
    <x v="1"/>
    <x v="0"/>
    <x v="0"/>
    <n v="0"/>
    <n v="228.2"/>
    <n v="90"/>
    <n v="38.79"/>
    <n v="214.2"/>
    <n v="123"/>
    <n v="18.21"/>
    <n v="183.1"/>
    <n v="79"/>
    <n v="8.24"/>
    <n v="10.5"/>
    <n v="4"/>
    <n v="2.84"/>
    <x v="4"/>
    <x v="0"/>
    <n v="0"/>
    <n v="0"/>
    <n v="0"/>
    <x v="2"/>
    <x v="0"/>
    <x v="1"/>
  </r>
  <r>
    <x v="10"/>
    <x v="106"/>
    <x v="0"/>
    <x v="0"/>
    <x v="0"/>
    <n v="0"/>
    <n v="123.1"/>
    <n v="100"/>
    <n v="20.93"/>
    <n v="158.4"/>
    <n v="82"/>
    <n v="13.46"/>
    <n v="256.10000000000002"/>
    <n v="82"/>
    <n v="11.52"/>
    <n v="9.3000000000000007"/>
    <n v="5"/>
    <n v="2.5099999999999998"/>
    <x v="1"/>
    <x v="0"/>
    <n v="0"/>
    <n v="0"/>
    <n v="0"/>
    <x v="2"/>
    <x v="1"/>
    <x v="0"/>
  </r>
  <r>
    <x v="27"/>
    <x v="106"/>
    <x v="2"/>
    <x v="0"/>
    <x v="1"/>
    <n v="25"/>
    <n v="248.6"/>
    <n v="91"/>
    <n v="42.26"/>
    <n v="119.3"/>
    <n v="115"/>
    <n v="10.14"/>
    <n v="194.3"/>
    <n v="83"/>
    <n v="8.74"/>
    <n v="12"/>
    <n v="1"/>
    <n v="3.24"/>
    <x v="0"/>
    <x v="0"/>
    <n v="0"/>
    <n v="0"/>
    <n v="1"/>
    <x v="2"/>
    <x v="0"/>
    <x v="0"/>
  </r>
  <r>
    <x v="26"/>
    <x v="106"/>
    <x v="1"/>
    <x v="0"/>
    <x v="0"/>
    <n v="0"/>
    <n v="86.8"/>
    <n v="95"/>
    <n v="14.76"/>
    <n v="108.1"/>
    <n v="85"/>
    <n v="9.19"/>
    <n v="204.3"/>
    <n v="87"/>
    <n v="9.19"/>
    <n v="13.2"/>
    <n v="3"/>
    <n v="3.56"/>
    <x v="0"/>
    <x v="0"/>
    <n v="0"/>
    <n v="0"/>
    <n v="0"/>
    <x v="2"/>
    <x v="0"/>
    <x v="0"/>
  </r>
  <r>
    <x v="29"/>
    <x v="106"/>
    <x v="0"/>
    <x v="0"/>
    <x v="0"/>
    <n v="0"/>
    <n v="230.4"/>
    <n v="65"/>
    <n v="39.17"/>
    <n v="257.39999999999998"/>
    <n v="80"/>
    <n v="21.88"/>
    <n v="107.3"/>
    <n v="88"/>
    <n v="4.83"/>
    <n v="8.5"/>
    <n v="3"/>
    <n v="2.2999999999999998"/>
    <x v="0"/>
    <x v="0"/>
    <n v="0"/>
    <n v="0"/>
    <n v="0"/>
    <x v="2"/>
    <x v="1"/>
    <x v="1"/>
  </r>
  <r>
    <x v="15"/>
    <x v="106"/>
    <x v="0"/>
    <x v="0"/>
    <x v="0"/>
    <n v="0"/>
    <n v="241.9"/>
    <n v="102"/>
    <n v="41.12"/>
    <n v="126.9"/>
    <n v="117"/>
    <n v="10.79"/>
    <n v="185.6"/>
    <n v="92"/>
    <n v="8.35"/>
    <n v="11.7"/>
    <n v="6"/>
    <n v="3.16"/>
    <x v="1"/>
    <x v="0"/>
    <n v="0"/>
    <n v="0"/>
    <n v="0"/>
    <x v="2"/>
    <x v="0"/>
    <x v="0"/>
  </r>
  <r>
    <x v="3"/>
    <x v="106"/>
    <x v="2"/>
    <x v="1"/>
    <x v="0"/>
    <n v="0"/>
    <n v="194.4"/>
    <n v="83"/>
    <n v="33.049999999999997"/>
    <n v="247.8"/>
    <n v="84"/>
    <n v="21.06"/>
    <n v="245.4"/>
    <n v="93"/>
    <n v="11.04"/>
    <n v="11.2"/>
    <n v="7"/>
    <n v="3.02"/>
    <x v="3"/>
    <x v="0"/>
    <n v="0"/>
    <n v="1"/>
    <n v="0"/>
    <x v="2"/>
    <x v="0"/>
    <x v="1"/>
  </r>
  <r>
    <x v="31"/>
    <x v="106"/>
    <x v="1"/>
    <x v="0"/>
    <x v="0"/>
    <n v="0"/>
    <n v="90.7"/>
    <n v="90"/>
    <n v="15.42"/>
    <n v="207.5"/>
    <n v="109"/>
    <n v="17.64"/>
    <n v="169.4"/>
    <n v="96"/>
    <n v="7.62"/>
    <n v="5.6"/>
    <n v="5"/>
    <n v="1.51"/>
    <x v="3"/>
    <x v="0"/>
    <n v="0"/>
    <n v="0"/>
    <n v="0"/>
    <x v="2"/>
    <x v="1"/>
    <x v="1"/>
  </r>
  <r>
    <x v="16"/>
    <x v="106"/>
    <x v="0"/>
    <x v="0"/>
    <x v="0"/>
    <n v="0"/>
    <n v="146.9"/>
    <n v="94"/>
    <n v="24.97"/>
    <n v="114.3"/>
    <n v="111"/>
    <n v="9.7200000000000006"/>
    <n v="114.5"/>
    <n v="97"/>
    <n v="5.15"/>
    <n v="11.4"/>
    <n v="5"/>
    <n v="3.08"/>
    <x v="2"/>
    <x v="0"/>
    <n v="0"/>
    <n v="0"/>
    <n v="0"/>
    <x v="2"/>
    <x v="0"/>
    <x v="0"/>
  </r>
  <r>
    <x v="11"/>
    <x v="106"/>
    <x v="2"/>
    <x v="1"/>
    <x v="0"/>
    <n v="0"/>
    <n v="234.1"/>
    <n v="91"/>
    <n v="39.799999999999997"/>
    <n v="163.1"/>
    <n v="105"/>
    <n v="13.86"/>
    <n v="282.5"/>
    <n v="100"/>
    <n v="12.71"/>
    <n v="10"/>
    <n v="3"/>
    <n v="2.7"/>
    <x v="0"/>
    <x v="0"/>
    <n v="0"/>
    <n v="1"/>
    <n v="0"/>
    <x v="2"/>
    <x v="1"/>
    <x v="0"/>
  </r>
  <r>
    <x v="24"/>
    <x v="106"/>
    <x v="0"/>
    <x v="0"/>
    <x v="0"/>
    <n v="0"/>
    <n v="204.5"/>
    <n v="108"/>
    <n v="34.770000000000003"/>
    <n v="162.4"/>
    <n v="110"/>
    <n v="13.8"/>
    <n v="155"/>
    <n v="102"/>
    <n v="6.98"/>
    <n v="13.4"/>
    <n v="1"/>
    <n v="3.62"/>
    <x v="2"/>
    <x v="0"/>
    <n v="0"/>
    <n v="0"/>
    <n v="0"/>
    <x v="2"/>
    <x v="0"/>
    <x v="0"/>
  </r>
  <r>
    <x v="40"/>
    <x v="106"/>
    <x v="0"/>
    <x v="0"/>
    <x v="1"/>
    <n v="26"/>
    <n v="161.6"/>
    <n v="123"/>
    <n v="27.47"/>
    <n v="195.5"/>
    <n v="103"/>
    <n v="16.62"/>
    <n v="254.4"/>
    <n v="103"/>
    <n v="11.45"/>
    <n v="13.7"/>
    <n v="3"/>
    <n v="3.7"/>
    <x v="0"/>
    <x v="0"/>
    <n v="0"/>
    <n v="0"/>
    <n v="1"/>
    <x v="2"/>
    <x v="0"/>
    <x v="0"/>
  </r>
  <r>
    <x v="40"/>
    <x v="106"/>
    <x v="0"/>
    <x v="0"/>
    <x v="1"/>
    <n v="26"/>
    <n v="234"/>
    <n v="116"/>
    <n v="39.78"/>
    <n v="223.9"/>
    <n v="103"/>
    <n v="19.03"/>
    <n v="246.5"/>
    <n v="105"/>
    <n v="11.09"/>
    <n v="13.8"/>
    <n v="1"/>
    <n v="3.73"/>
    <x v="0"/>
    <x v="0"/>
    <n v="0"/>
    <n v="0"/>
    <n v="1"/>
    <x v="2"/>
    <x v="0"/>
    <x v="1"/>
  </r>
  <r>
    <x v="3"/>
    <x v="106"/>
    <x v="0"/>
    <x v="0"/>
    <x v="1"/>
    <n v="37"/>
    <n v="60"/>
    <n v="102"/>
    <n v="10.199999999999999"/>
    <n v="102.2"/>
    <n v="80"/>
    <n v="8.69"/>
    <n v="261.8"/>
    <n v="106"/>
    <n v="11.78"/>
    <n v="11.1"/>
    <n v="3"/>
    <n v="3"/>
    <x v="1"/>
    <x v="0"/>
    <n v="0"/>
    <n v="0"/>
    <n v="1"/>
    <x v="2"/>
    <x v="0"/>
    <x v="0"/>
  </r>
  <r>
    <x v="7"/>
    <x v="106"/>
    <x v="2"/>
    <x v="0"/>
    <x v="1"/>
    <n v="31"/>
    <n v="160.30000000000001"/>
    <n v="45"/>
    <n v="27.25"/>
    <n v="221.5"/>
    <n v="70"/>
    <n v="18.829999999999998"/>
    <n v="261.60000000000002"/>
    <n v="109"/>
    <n v="11.77"/>
    <n v="5.6"/>
    <n v="1"/>
    <n v="1.51"/>
    <x v="0"/>
    <x v="0"/>
    <n v="0"/>
    <n v="0"/>
    <n v="1"/>
    <x v="2"/>
    <x v="1"/>
    <x v="1"/>
  </r>
  <r>
    <x v="33"/>
    <x v="106"/>
    <x v="0"/>
    <x v="0"/>
    <x v="0"/>
    <n v="0"/>
    <n v="212.1"/>
    <n v="95"/>
    <n v="36.06"/>
    <n v="150.1"/>
    <n v="88"/>
    <n v="12.76"/>
    <n v="219.8"/>
    <n v="111"/>
    <n v="9.89"/>
    <n v="7.7"/>
    <n v="2"/>
    <n v="2.08"/>
    <x v="2"/>
    <x v="0"/>
    <n v="0"/>
    <n v="0"/>
    <n v="0"/>
    <x v="2"/>
    <x v="1"/>
    <x v="0"/>
  </r>
  <r>
    <x v="35"/>
    <x v="106"/>
    <x v="1"/>
    <x v="0"/>
    <x v="0"/>
    <n v="0"/>
    <n v="114.9"/>
    <n v="119"/>
    <n v="19.53"/>
    <n v="239.7"/>
    <n v="91"/>
    <n v="20.37"/>
    <n v="165.3"/>
    <n v="112"/>
    <n v="7.44"/>
    <n v="12.6"/>
    <n v="5"/>
    <n v="3.4"/>
    <x v="3"/>
    <x v="0"/>
    <n v="0"/>
    <n v="0"/>
    <n v="0"/>
    <x v="2"/>
    <x v="0"/>
    <x v="1"/>
  </r>
  <r>
    <x v="33"/>
    <x v="106"/>
    <x v="2"/>
    <x v="0"/>
    <x v="0"/>
    <n v="0"/>
    <n v="156.30000000000001"/>
    <n v="75"/>
    <n v="26.57"/>
    <n v="215.3"/>
    <n v="93"/>
    <n v="18.3"/>
    <n v="118.2"/>
    <n v="115"/>
    <n v="5.32"/>
    <n v="8.8000000000000007"/>
    <n v="2"/>
    <n v="2.38"/>
    <x v="0"/>
    <x v="0"/>
    <n v="0"/>
    <n v="0"/>
    <n v="0"/>
    <x v="2"/>
    <x v="1"/>
    <x v="1"/>
  </r>
  <r>
    <x v="4"/>
    <x v="106"/>
    <x v="0"/>
    <x v="0"/>
    <x v="0"/>
    <n v="0"/>
    <n v="222.3"/>
    <n v="101"/>
    <n v="37.79"/>
    <n v="286"/>
    <n v="111"/>
    <n v="24.31"/>
    <n v="249.4"/>
    <n v="117"/>
    <n v="11.22"/>
    <n v="12.1"/>
    <n v="4"/>
    <n v="3.27"/>
    <x v="0"/>
    <x v="1"/>
    <n v="1"/>
    <n v="0"/>
    <n v="0"/>
    <x v="2"/>
    <x v="0"/>
    <x v="1"/>
  </r>
  <r>
    <x v="17"/>
    <x v="106"/>
    <x v="0"/>
    <x v="0"/>
    <x v="0"/>
    <n v="0"/>
    <n v="260.60000000000002"/>
    <n v="81"/>
    <n v="44.3"/>
    <n v="246.1"/>
    <n v="116"/>
    <n v="20.92"/>
    <n v="243.3"/>
    <n v="117"/>
    <n v="10.95"/>
    <n v="12.8"/>
    <n v="9"/>
    <n v="3.46"/>
    <x v="1"/>
    <x v="1"/>
    <n v="1"/>
    <n v="0"/>
    <n v="0"/>
    <x v="2"/>
    <x v="0"/>
    <x v="1"/>
  </r>
  <r>
    <x v="33"/>
    <x v="106"/>
    <x v="1"/>
    <x v="0"/>
    <x v="1"/>
    <n v="36"/>
    <n v="96.3"/>
    <n v="83"/>
    <n v="16.37"/>
    <n v="179.6"/>
    <n v="91"/>
    <n v="15.27"/>
    <n v="166.3"/>
    <n v="121"/>
    <n v="7.48"/>
    <n v="10.3"/>
    <n v="2"/>
    <n v="2.78"/>
    <x v="0"/>
    <x v="0"/>
    <n v="0"/>
    <n v="0"/>
    <n v="1"/>
    <x v="2"/>
    <x v="0"/>
    <x v="0"/>
  </r>
  <r>
    <x v="14"/>
    <x v="106"/>
    <x v="0"/>
    <x v="1"/>
    <x v="0"/>
    <n v="0"/>
    <n v="133.30000000000001"/>
    <n v="106"/>
    <n v="22.66"/>
    <n v="182.9"/>
    <n v="89"/>
    <n v="15.55"/>
    <n v="241.1"/>
    <n v="123"/>
    <n v="10.85"/>
    <n v="12.9"/>
    <n v="2"/>
    <n v="3.48"/>
    <x v="2"/>
    <x v="1"/>
    <n v="1"/>
    <n v="1"/>
    <n v="0"/>
    <x v="2"/>
    <x v="0"/>
    <x v="0"/>
  </r>
  <r>
    <x v="12"/>
    <x v="106"/>
    <x v="2"/>
    <x v="0"/>
    <x v="0"/>
    <n v="0"/>
    <n v="257.7"/>
    <n v="98"/>
    <n v="43.81"/>
    <n v="156.5"/>
    <n v="84"/>
    <n v="13.3"/>
    <n v="104.4"/>
    <n v="123"/>
    <n v="4.7"/>
    <n v="9.8000000000000007"/>
    <n v="3"/>
    <n v="2.65"/>
    <x v="0"/>
    <x v="0"/>
    <n v="0"/>
    <n v="0"/>
    <n v="0"/>
    <x v="2"/>
    <x v="1"/>
    <x v="0"/>
  </r>
  <r>
    <x v="31"/>
    <x v="106"/>
    <x v="1"/>
    <x v="0"/>
    <x v="0"/>
    <n v="0"/>
    <n v="103.4"/>
    <n v="94"/>
    <n v="17.579999999999998"/>
    <n v="189.3"/>
    <n v="125"/>
    <n v="16.09"/>
    <n v="227.2"/>
    <n v="125"/>
    <n v="10.220000000000001"/>
    <n v="14.4"/>
    <n v="3"/>
    <n v="3.89"/>
    <x v="0"/>
    <x v="0"/>
    <n v="0"/>
    <n v="0"/>
    <n v="0"/>
    <x v="2"/>
    <x v="0"/>
    <x v="0"/>
  </r>
  <r>
    <x v="16"/>
    <x v="106"/>
    <x v="0"/>
    <x v="0"/>
    <x v="1"/>
    <n v="22"/>
    <n v="281.10000000000002"/>
    <n v="83"/>
    <n v="47.79"/>
    <n v="143.69999999999999"/>
    <n v="130"/>
    <n v="12.21"/>
    <n v="239.4"/>
    <n v="128"/>
    <n v="10.77"/>
    <n v="11.2"/>
    <n v="9"/>
    <n v="3.02"/>
    <x v="0"/>
    <x v="0"/>
    <n v="0"/>
    <n v="0"/>
    <n v="1"/>
    <x v="2"/>
    <x v="0"/>
    <x v="0"/>
  </r>
  <r>
    <x v="50"/>
    <x v="106"/>
    <x v="2"/>
    <x v="0"/>
    <x v="1"/>
    <n v="28"/>
    <n v="201.8"/>
    <n v="79"/>
    <n v="34.31"/>
    <n v="304.89999999999998"/>
    <n v="128"/>
    <n v="25.92"/>
    <n v="225.6"/>
    <n v="133"/>
    <n v="10.15"/>
    <n v="11.9"/>
    <n v="8"/>
    <n v="3.21"/>
    <x v="0"/>
    <x v="0"/>
    <n v="0"/>
    <n v="0"/>
    <n v="1"/>
    <x v="2"/>
    <x v="0"/>
    <x v="1"/>
  </r>
  <r>
    <x v="19"/>
    <x v="106"/>
    <x v="0"/>
    <x v="0"/>
    <x v="0"/>
    <n v="0"/>
    <n v="157.1"/>
    <n v="79"/>
    <n v="26.71"/>
    <n v="162.6"/>
    <n v="124"/>
    <n v="13.82"/>
    <n v="150"/>
    <n v="138"/>
    <n v="6.75"/>
    <n v="12.1"/>
    <n v="6"/>
    <n v="3.27"/>
    <x v="0"/>
    <x v="0"/>
    <n v="0"/>
    <n v="0"/>
    <n v="0"/>
    <x v="2"/>
    <x v="0"/>
    <x v="0"/>
  </r>
  <r>
    <x v="25"/>
    <x v="106"/>
    <x v="0"/>
    <x v="0"/>
    <x v="1"/>
    <n v="32"/>
    <n v="134.19999999999999"/>
    <n v="101"/>
    <n v="22.81"/>
    <n v="211.9"/>
    <n v="145"/>
    <n v="18.010000000000002"/>
    <n v="167.6"/>
    <n v="138"/>
    <n v="7.54"/>
    <n v="8.1999999999999993"/>
    <n v="5"/>
    <n v="2.21"/>
    <x v="0"/>
    <x v="0"/>
    <n v="0"/>
    <n v="0"/>
    <n v="1"/>
    <x v="2"/>
    <x v="1"/>
    <x v="1"/>
  </r>
  <r>
    <x v="0"/>
    <x v="106"/>
    <x v="0"/>
    <x v="0"/>
    <x v="0"/>
    <n v="0"/>
    <n v="220.1"/>
    <n v="103"/>
    <n v="37.42"/>
    <n v="200.4"/>
    <n v="94"/>
    <n v="17.03"/>
    <n v="272.60000000000002"/>
    <n v="147"/>
    <n v="12.27"/>
    <n v="7.4"/>
    <n v="5"/>
    <n v="2"/>
    <x v="3"/>
    <x v="0"/>
    <n v="0"/>
    <n v="0"/>
    <n v="0"/>
    <x v="2"/>
    <x v="1"/>
    <x v="1"/>
  </r>
  <r>
    <x v="36"/>
    <x v="106"/>
    <x v="0"/>
    <x v="0"/>
    <x v="0"/>
    <n v="0"/>
    <n v="260.5"/>
    <n v="108"/>
    <n v="44.29"/>
    <n v="102.4"/>
    <n v="110"/>
    <n v="8.6999999999999993"/>
    <n v="129.69999999999999"/>
    <n v="148"/>
    <n v="5.84"/>
    <n v="9.8000000000000007"/>
    <n v="5"/>
    <n v="2.65"/>
    <x v="0"/>
    <x v="0"/>
    <n v="0"/>
    <n v="0"/>
    <n v="0"/>
    <x v="2"/>
    <x v="1"/>
    <x v="0"/>
  </r>
  <r>
    <x v="18"/>
    <x v="107"/>
    <x v="0"/>
    <x v="0"/>
    <x v="0"/>
    <n v="0"/>
    <n v="199.3"/>
    <n v="104"/>
    <n v="33.880000000000003"/>
    <n v="224.2"/>
    <n v="92"/>
    <n v="19.059999999999999"/>
    <n v="140.1"/>
    <n v="57"/>
    <n v="6.3"/>
    <n v="15.2"/>
    <n v="2"/>
    <n v="4.0999999999999996"/>
    <x v="1"/>
    <x v="0"/>
    <n v="0"/>
    <n v="0"/>
    <n v="0"/>
    <x v="2"/>
    <x v="0"/>
    <x v="1"/>
  </r>
  <r>
    <x v="24"/>
    <x v="107"/>
    <x v="0"/>
    <x v="0"/>
    <x v="0"/>
    <n v="0"/>
    <n v="215.6"/>
    <n v="78"/>
    <n v="36.65"/>
    <n v="195.3"/>
    <n v="119"/>
    <n v="16.600000000000001"/>
    <n v="194.4"/>
    <n v="65"/>
    <n v="8.75"/>
    <n v="3.6"/>
    <n v="5"/>
    <n v="0.97"/>
    <x v="0"/>
    <x v="0"/>
    <n v="0"/>
    <n v="0"/>
    <n v="0"/>
    <x v="2"/>
    <x v="1"/>
    <x v="0"/>
  </r>
  <r>
    <x v="23"/>
    <x v="107"/>
    <x v="0"/>
    <x v="0"/>
    <x v="0"/>
    <n v="0"/>
    <n v="108.6"/>
    <n v="128"/>
    <n v="18.46"/>
    <n v="325.2"/>
    <n v="97"/>
    <n v="27.64"/>
    <n v="173.6"/>
    <n v="67"/>
    <n v="7.81"/>
    <n v="9.3000000000000007"/>
    <n v="6"/>
    <n v="2.5099999999999998"/>
    <x v="1"/>
    <x v="0"/>
    <n v="0"/>
    <n v="0"/>
    <n v="0"/>
    <x v="2"/>
    <x v="1"/>
    <x v="1"/>
  </r>
  <r>
    <x v="12"/>
    <x v="107"/>
    <x v="0"/>
    <x v="0"/>
    <x v="0"/>
    <n v="0"/>
    <n v="210.6"/>
    <n v="117"/>
    <n v="35.799999999999997"/>
    <n v="164.2"/>
    <n v="103"/>
    <n v="13.96"/>
    <n v="201.4"/>
    <n v="68"/>
    <n v="9.06"/>
    <n v="9.4"/>
    <n v="5"/>
    <n v="2.54"/>
    <x v="1"/>
    <x v="0"/>
    <n v="0"/>
    <n v="0"/>
    <n v="0"/>
    <x v="2"/>
    <x v="1"/>
    <x v="0"/>
  </r>
  <r>
    <x v="2"/>
    <x v="107"/>
    <x v="2"/>
    <x v="0"/>
    <x v="1"/>
    <n v="34"/>
    <n v="162.1"/>
    <n v="83"/>
    <n v="27.56"/>
    <n v="171.8"/>
    <n v="117"/>
    <n v="14.6"/>
    <n v="259.8"/>
    <n v="76"/>
    <n v="11.69"/>
    <n v="9.6"/>
    <n v="3"/>
    <n v="2.59"/>
    <x v="4"/>
    <x v="1"/>
    <n v="1"/>
    <n v="0"/>
    <n v="1"/>
    <x v="2"/>
    <x v="1"/>
    <x v="0"/>
  </r>
  <r>
    <x v="8"/>
    <x v="107"/>
    <x v="2"/>
    <x v="0"/>
    <x v="0"/>
    <n v="0"/>
    <n v="169.6"/>
    <n v="99"/>
    <n v="28.83"/>
    <n v="264.10000000000002"/>
    <n v="87"/>
    <n v="22.45"/>
    <n v="206.3"/>
    <n v="78"/>
    <n v="9.2799999999999994"/>
    <n v="9.3000000000000007"/>
    <n v="4"/>
    <n v="2.5099999999999998"/>
    <x v="1"/>
    <x v="0"/>
    <n v="0"/>
    <n v="0"/>
    <n v="0"/>
    <x v="2"/>
    <x v="1"/>
    <x v="1"/>
  </r>
  <r>
    <x v="15"/>
    <x v="107"/>
    <x v="0"/>
    <x v="1"/>
    <x v="1"/>
    <n v="42"/>
    <n v="130.1"/>
    <n v="90"/>
    <n v="22.12"/>
    <n v="167"/>
    <n v="128"/>
    <n v="14.2"/>
    <n v="244.7"/>
    <n v="80"/>
    <n v="11.01"/>
    <n v="13.6"/>
    <n v="5"/>
    <n v="3.67"/>
    <x v="2"/>
    <x v="1"/>
    <n v="1"/>
    <n v="1"/>
    <n v="1"/>
    <x v="2"/>
    <x v="0"/>
    <x v="0"/>
  </r>
  <r>
    <x v="0"/>
    <x v="107"/>
    <x v="0"/>
    <x v="0"/>
    <x v="1"/>
    <n v="28"/>
    <n v="221.3"/>
    <n v="117"/>
    <n v="37.619999999999997"/>
    <n v="156"/>
    <n v="102"/>
    <n v="13.26"/>
    <n v="159.30000000000001"/>
    <n v="80"/>
    <n v="7.17"/>
    <n v="8.6999999999999993"/>
    <n v="3"/>
    <n v="2.35"/>
    <x v="1"/>
    <x v="0"/>
    <n v="0"/>
    <n v="0"/>
    <n v="1"/>
    <x v="2"/>
    <x v="1"/>
    <x v="0"/>
  </r>
  <r>
    <x v="36"/>
    <x v="107"/>
    <x v="1"/>
    <x v="0"/>
    <x v="0"/>
    <n v="0"/>
    <n v="170.3"/>
    <n v="48"/>
    <n v="28.95"/>
    <n v="187.7"/>
    <n v="146"/>
    <n v="15.95"/>
    <n v="204"/>
    <n v="84"/>
    <n v="9.18"/>
    <n v="16.100000000000001"/>
    <n v="4"/>
    <n v="4.3499999999999996"/>
    <x v="2"/>
    <x v="0"/>
    <n v="0"/>
    <n v="0"/>
    <n v="0"/>
    <x v="2"/>
    <x v="0"/>
    <x v="0"/>
  </r>
  <r>
    <x v="43"/>
    <x v="107"/>
    <x v="1"/>
    <x v="1"/>
    <x v="0"/>
    <n v="0"/>
    <n v="115.1"/>
    <n v="114"/>
    <n v="19.57"/>
    <n v="211.3"/>
    <n v="70"/>
    <n v="17.96"/>
    <n v="136.1"/>
    <n v="85"/>
    <n v="6.12"/>
    <n v="13.8"/>
    <n v="3"/>
    <n v="3.73"/>
    <x v="3"/>
    <x v="1"/>
    <n v="1"/>
    <n v="1"/>
    <n v="0"/>
    <x v="2"/>
    <x v="0"/>
    <x v="1"/>
  </r>
  <r>
    <x v="18"/>
    <x v="107"/>
    <x v="2"/>
    <x v="0"/>
    <x v="0"/>
    <n v="0"/>
    <n v="293"/>
    <n v="88"/>
    <n v="49.81"/>
    <n v="160.6"/>
    <n v="101"/>
    <n v="13.65"/>
    <n v="143.9"/>
    <n v="87"/>
    <n v="6.48"/>
    <n v="10"/>
    <n v="6"/>
    <n v="2.7"/>
    <x v="3"/>
    <x v="0"/>
    <n v="0"/>
    <n v="0"/>
    <n v="0"/>
    <x v="2"/>
    <x v="1"/>
    <x v="0"/>
  </r>
  <r>
    <x v="17"/>
    <x v="107"/>
    <x v="0"/>
    <x v="0"/>
    <x v="0"/>
    <n v="0"/>
    <n v="221.8"/>
    <n v="105"/>
    <n v="37.71"/>
    <n v="108.2"/>
    <n v="107"/>
    <n v="9.1999999999999993"/>
    <n v="207.1"/>
    <n v="87"/>
    <n v="9.32"/>
    <n v="12.1"/>
    <n v="3"/>
    <n v="3.27"/>
    <x v="3"/>
    <x v="0"/>
    <n v="0"/>
    <n v="0"/>
    <n v="0"/>
    <x v="2"/>
    <x v="0"/>
    <x v="0"/>
  </r>
  <r>
    <x v="38"/>
    <x v="107"/>
    <x v="2"/>
    <x v="0"/>
    <x v="1"/>
    <n v="48"/>
    <n v="185.6"/>
    <n v="125"/>
    <n v="31.55"/>
    <n v="224.6"/>
    <n v="125"/>
    <n v="19.09"/>
    <n v="284.7"/>
    <n v="87"/>
    <n v="12.81"/>
    <n v="6.9"/>
    <n v="3"/>
    <n v="1.86"/>
    <x v="0"/>
    <x v="0"/>
    <n v="0"/>
    <n v="0"/>
    <n v="1"/>
    <x v="2"/>
    <x v="1"/>
    <x v="1"/>
  </r>
  <r>
    <x v="42"/>
    <x v="107"/>
    <x v="2"/>
    <x v="0"/>
    <x v="0"/>
    <n v="0"/>
    <n v="210.7"/>
    <n v="112"/>
    <n v="35.82"/>
    <n v="238.7"/>
    <n v="73"/>
    <n v="20.29"/>
    <n v="253.6"/>
    <n v="90"/>
    <n v="11.41"/>
    <n v="9.1999999999999993"/>
    <n v="5"/>
    <n v="2.48"/>
    <x v="2"/>
    <x v="0"/>
    <n v="0"/>
    <n v="0"/>
    <n v="0"/>
    <x v="2"/>
    <x v="1"/>
    <x v="1"/>
  </r>
  <r>
    <x v="21"/>
    <x v="107"/>
    <x v="0"/>
    <x v="0"/>
    <x v="1"/>
    <n v="19"/>
    <n v="312.39999999999998"/>
    <n v="98"/>
    <n v="53.11"/>
    <n v="271.39999999999998"/>
    <n v="122"/>
    <n v="23.07"/>
    <n v="162.6"/>
    <n v="91"/>
    <n v="7.32"/>
    <n v="10.1"/>
    <n v="6"/>
    <n v="2.73"/>
    <x v="1"/>
    <x v="0"/>
    <n v="0"/>
    <n v="0"/>
    <n v="1"/>
    <x v="2"/>
    <x v="1"/>
    <x v="1"/>
  </r>
  <r>
    <x v="44"/>
    <x v="107"/>
    <x v="2"/>
    <x v="0"/>
    <x v="0"/>
    <n v="0"/>
    <n v="138.6"/>
    <n v="122"/>
    <n v="23.56"/>
    <n v="172.3"/>
    <n v="117"/>
    <n v="14.65"/>
    <n v="231.6"/>
    <n v="92"/>
    <n v="10.42"/>
    <n v="9.8000000000000007"/>
    <n v="3"/>
    <n v="2.65"/>
    <x v="0"/>
    <x v="0"/>
    <n v="0"/>
    <n v="0"/>
    <n v="0"/>
    <x v="2"/>
    <x v="1"/>
    <x v="0"/>
  </r>
  <r>
    <x v="1"/>
    <x v="107"/>
    <x v="0"/>
    <x v="0"/>
    <x v="0"/>
    <n v="0"/>
    <n v="112"/>
    <n v="105"/>
    <n v="19.04"/>
    <n v="193.7"/>
    <n v="110"/>
    <n v="16.46"/>
    <n v="208.9"/>
    <n v="93"/>
    <n v="9.4"/>
    <n v="4.0999999999999996"/>
    <n v="4"/>
    <n v="1.1100000000000001"/>
    <x v="4"/>
    <x v="1"/>
    <n v="1"/>
    <n v="0"/>
    <n v="0"/>
    <x v="2"/>
    <x v="1"/>
    <x v="0"/>
  </r>
  <r>
    <x v="13"/>
    <x v="107"/>
    <x v="2"/>
    <x v="0"/>
    <x v="1"/>
    <n v="30"/>
    <n v="276.60000000000002"/>
    <n v="99"/>
    <n v="47.02"/>
    <n v="220.1"/>
    <n v="113"/>
    <n v="18.71"/>
    <n v="177.9"/>
    <n v="95"/>
    <n v="8.01"/>
    <n v="9.8000000000000007"/>
    <n v="6"/>
    <n v="2.65"/>
    <x v="3"/>
    <x v="0"/>
    <n v="0"/>
    <n v="0"/>
    <n v="1"/>
    <x v="2"/>
    <x v="1"/>
    <x v="1"/>
  </r>
  <r>
    <x v="38"/>
    <x v="107"/>
    <x v="2"/>
    <x v="0"/>
    <x v="0"/>
    <n v="0"/>
    <n v="246.2"/>
    <n v="102"/>
    <n v="41.85"/>
    <n v="202.4"/>
    <n v="134"/>
    <n v="17.2"/>
    <n v="180.1"/>
    <n v="95"/>
    <n v="8.1"/>
    <n v="9.4"/>
    <n v="5"/>
    <n v="2.54"/>
    <x v="0"/>
    <x v="0"/>
    <n v="0"/>
    <n v="0"/>
    <n v="0"/>
    <x v="2"/>
    <x v="1"/>
    <x v="1"/>
  </r>
  <r>
    <x v="19"/>
    <x v="107"/>
    <x v="1"/>
    <x v="0"/>
    <x v="0"/>
    <n v="0"/>
    <n v="73.8"/>
    <n v="105"/>
    <n v="12.55"/>
    <n v="143.4"/>
    <n v="114"/>
    <n v="12.19"/>
    <n v="170.2"/>
    <n v="98"/>
    <n v="7.66"/>
    <n v="10.9"/>
    <n v="3"/>
    <n v="2.94"/>
    <x v="3"/>
    <x v="0"/>
    <n v="0"/>
    <n v="0"/>
    <n v="0"/>
    <x v="2"/>
    <x v="0"/>
    <x v="0"/>
  </r>
  <r>
    <x v="25"/>
    <x v="107"/>
    <x v="0"/>
    <x v="0"/>
    <x v="0"/>
    <n v="0"/>
    <n v="193.3"/>
    <n v="126"/>
    <n v="32.86"/>
    <n v="154.69999999999999"/>
    <n v="85"/>
    <n v="13.15"/>
    <n v="174.8"/>
    <n v="98"/>
    <n v="7.87"/>
    <n v="9.4"/>
    <n v="6"/>
    <n v="2.54"/>
    <x v="2"/>
    <x v="0"/>
    <n v="0"/>
    <n v="0"/>
    <n v="0"/>
    <x v="2"/>
    <x v="1"/>
    <x v="0"/>
  </r>
  <r>
    <x v="45"/>
    <x v="107"/>
    <x v="2"/>
    <x v="0"/>
    <x v="1"/>
    <n v="25"/>
    <n v="170.7"/>
    <n v="88"/>
    <n v="29.02"/>
    <n v="109.9"/>
    <n v="113"/>
    <n v="9.34"/>
    <n v="165.7"/>
    <n v="99"/>
    <n v="7.46"/>
    <n v="8.6999999999999993"/>
    <n v="1"/>
    <n v="2.35"/>
    <x v="2"/>
    <x v="0"/>
    <n v="0"/>
    <n v="0"/>
    <n v="1"/>
    <x v="2"/>
    <x v="1"/>
    <x v="0"/>
  </r>
  <r>
    <x v="40"/>
    <x v="107"/>
    <x v="0"/>
    <x v="0"/>
    <x v="1"/>
    <n v="30"/>
    <n v="126"/>
    <n v="124"/>
    <n v="21.42"/>
    <n v="202.4"/>
    <n v="84"/>
    <n v="17.2"/>
    <n v="186.4"/>
    <n v="99"/>
    <n v="8.39"/>
    <n v="8.6"/>
    <n v="1"/>
    <n v="2.3199999999999998"/>
    <x v="0"/>
    <x v="0"/>
    <n v="0"/>
    <n v="0"/>
    <n v="1"/>
    <x v="2"/>
    <x v="1"/>
    <x v="1"/>
  </r>
  <r>
    <x v="32"/>
    <x v="107"/>
    <x v="2"/>
    <x v="1"/>
    <x v="0"/>
    <n v="0"/>
    <n v="137.30000000000001"/>
    <n v="68"/>
    <n v="23.34"/>
    <n v="143.80000000000001"/>
    <n v="94"/>
    <n v="12.22"/>
    <n v="238.7"/>
    <n v="101"/>
    <n v="10.74"/>
    <n v="8.9"/>
    <n v="1"/>
    <n v="2.4"/>
    <x v="0"/>
    <x v="1"/>
    <n v="1"/>
    <n v="1"/>
    <n v="0"/>
    <x v="2"/>
    <x v="1"/>
    <x v="0"/>
  </r>
  <r>
    <x v="13"/>
    <x v="107"/>
    <x v="0"/>
    <x v="0"/>
    <x v="0"/>
    <n v="0"/>
    <n v="157.30000000000001"/>
    <n v="83"/>
    <n v="26.74"/>
    <n v="162.80000000000001"/>
    <n v="75"/>
    <n v="13.84"/>
    <n v="112"/>
    <n v="101"/>
    <n v="5.04"/>
    <n v="9.6999999999999993"/>
    <n v="4"/>
    <n v="2.62"/>
    <x v="0"/>
    <x v="0"/>
    <n v="0"/>
    <n v="0"/>
    <n v="0"/>
    <x v="2"/>
    <x v="1"/>
    <x v="0"/>
  </r>
  <r>
    <x v="28"/>
    <x v="107"/>
    <x v="0"/>
    <x v="0"/>
    <x v="0"/>
    <n v="0"/>
    <n v="178.3"/>
    <n v="137"/>
    <n v="30.31"/>
    <n v="189"/>
    <n v="76"/>
    <n v="16.07"/>
    <n v="129.1"/>
    <n v="102"/>
    <n v="5.81"/>
    <n v="14.6"/>
    <n v="5"/>
    <n v="3.94"/>
    <x v="1"/>
    <x v="0"/>
    <n v="0"/>
    <n v="0"/>
    <n v="0"/>
    <x v="2"/>
    <x v="0"/>
    <x v="0"/>
  </r>
  <r>
    <x v="43"/>
    <x v="107"/>
    <x v="2"/>
    <x v="1"/>
    <x v="0"/>
    <n v="0"/>
    <n v="86.1"/>
    <n v="97"/>
    <n v="14.64"/>
    <n v="227.9"/>
    <n v="101"/>
    <n v="19.37"/>
    <n v="225.8"/>
    <n v="102"/>
    <n v="10.16"/>
    <n v="9.1"/>
    <n v="3"/>
    <n v="2.46"/>
    <x v="2"/>
    <x v="0"/>
    <n v="0"/>
    <n v="1"/>
    <n v="0"/>
    <x v="2"/>
    <x v="1"/>
    <x v="1"/>
  </r>
  <r>
    <x v="33"/>
    <x v="107"/>
    <x v="0"/>
    <x v="0"/>
    <x v="1"/>
    <n v="41"/>
    <n v="171.6"/>
    <n v="110"/>
    <n v="29.17"/>
    <n v="136.1"/>
    <n v="78"/>
    <n v="11.57"/>
    <n v="183.4"/>
    <n v="103"/>
    <n v="8.25"/>
    <n v="10.8"/>
    <n v="7"/>
    <n v="2.92"/>
    <x v="1"/>
    <x v="0"/>
    <n v="0"/>
    <n v="0"/>
    <n v="1"/>
    <x v="2"/>
    <x v="0"/>
    <x v="0"/>
  </r>
  <r>
    <x v="33"/>
    <x v="107"/>
    <x v="0"/>
    <x v="0"/>
    <x v="0"/>
    <n v="0"/>
    <n v="239.3"/>
    <n v="102"/>
    <n v="40.68"/>
    <n v="223.4"/>
    <n v="127"/>
    <n v="18.989999999999998"/>
    <n v="251.4"/>
    <n v="104"/>
    <n v="11.31"/>
    <n v="10.6"/>
    <n v="6"/>
    <n v="2.86"/>
    <x v="1"/>
    <x v="0"/>
    <n v="0"/>
    <n v="0"/>
    <n v="0"/>
    <x v="2"/>
    <x v="0"/>
    <x v="1"/>
  </r>
  <r>
    <x v="19"/>
    <x v="107"/>
    <x v="0"/>
    <x v="0"/>
    <x v="1"/>
    <n v="35"/>
    <n v="169.8"/>
    <n v="136"/>
    <n v="28.87"/>
    <n v="173.7"/>
    <n v="101"/>
    <n v="14.76"/>
    <n v="214.6"/>
    <n v="105"/>
    <n v="9.66"/>
    <n v="9.5"/>
    <n v="7"/>
    <n v="2.57"/>
    <x v="3"/>
    <x v="0"/>
    <n v="0"/>
    <n v="0"/>
    <n v="1"/>
    <x v="2"/>
    <x v="1"/>
    <x v="0"/>
  </r>
  <r>
    <x v="1"/>
    <x v="107"/>
    <x v="2"/>
    <x v="0"/>
    <x v="0"/>
    <n v="0"/>
    <n v="187.4"/>
    <n v="101"/>
    <n v="31.86"/>
    <n v="199.9"/>
    <n v="126"/>
    <n v="16.989999999999998"/>
    <n v="216.1"/>
    <n v="107"/>
    <n v="9.7200000000000006"/>
    <n v="12.6"/>
    <n v="8"/>
    <n v="3.4"/>
    <x v="0"/>
    <x v="0"/>
    <n v="0"/>
    <n v="0"/>
    <n v="0"/>
    <x v="2"/>
    <x v="0"/>
    <x v="0"/>
  </r>
  <r>
    <x v="44"/>
    <x v="107"/>
    <x v="1"/>
    <x v="0"/>
    <x v="1"/>
    <n v="35"/>
    <n v="215.9"/>
    <n v="106"/>
    <n v="36.700000000000003"/>
    <n v="200.6"/>
    <n v="107"/>
    <n v="17.05"/>
    <n v="195.4"/>
    <n v="107"/>
    <n v="8.7899999999999991"/>
    <n v="15.5"/>
    <n v="7"/>
    <n v="4.1900000000000004"/>
    <x v="1"/>
    <x v="0"/>
    <n v="0"/>
    <n v="0"/>
    <n v="1"/>
    <x v="2"/>
    <x v="0"/>
    <x v="1"/>
  </r>
  <r>
    <x v="1"/>
    <x v="107"/>
    <x v="0"/>
    <x v="0"/>
    <x v="0"/>
    <n v="0"/>
    <n v="197.4"/>
    <n v="78"/>
    <n v="33.56"/>
    <n v="124"/>
    <n v="101"/>
    <n v="10.54"/>
    <n v="204.5"/>
    <n v="107"/>
    <n v="9.1999999999999993"/>
    <n v="7.7"/>
    <n v="4"/>
    <n v="2.08"/>
    <x v="3"/>
    <x v="0"/>
    <n v="0"/>
    <n v="0"/>
    <n v="0"/>
    <x v="2"/>
    <x v="1"/>
    <x v="0"/>
  </r>
  <r>
    <x v="41"/>
    <x v="107"/>
    <x v="2"/>
    <x v="1"/>
    <x v="0"/>
    <n v="0"/>
    <n v="275.89999999999998"/>
    <n v="84"/>
    <n v="46.9"/>
    <n v="203"/>
    <n v="91"/>
    <n v="17.260000000000002"/>
    <n v="211.4"/>
    <n v="108"/>
    <n v="9.51"/>
    <n v="6.7"/>
    <n v="4"/>
    <n v="1.81"/>
    <x v="3"/>
    <x v="1"/>
    <n v="1"/>
    <n v="1"/>
    <n v="0"/>
    <x v="2"/>
    <x v="1"/>
    <x v="1"/>
  </r>
  <r>
    <x v="35"/>
    <x v="107"/>
    <x v="0"/>
    <x v="0"/>
    <x v="1"/>
    <n v="15"/>
    <n v="196.8"/>
    <n v="79"/>
    <n v="33.46"/>
    <n v="173.5"/>
    <n v="99"/>
    <n v="14.75"/>
    <n v="274.7"/>
    <n v="108"/>
    <n v="12.36"/>
    <n v="14.6"/>
    <n v="5"/>
    <n v="3.94"/>
    <x v="0"/>
    <x v="0"/>
    <n v="0"/>
    <n v="0"/>
    <n v="1"/>
    <x v="2"/>
    <x v="0"/>
    <x v="0"/>
  </r>
  <r>
    <x v="9"/>
    <x v="107"/>
    <x v="0"/>
    <x v="0"/>
    <x v="0"/>
    <n v="0"/>
    <n v="291.60000000000002"/>
    <n v="99"/>
    <n v="49.57"/>
    <n v="221.1"/>
    <n v="93"/>
    <n v="18.79"/>
    <n v="229.2"/>
    <n v="110"/>
    <n v="10.31"/>
    <n v="14"/>
    <n v="9"/>
    <n v="3.78"/>
    <x v="3"/>
    <x v="1"/>
    <n v="1"/>
    <n v="0"/>
    <n v="0"/>
    <x v="2"/>
    <x v="0"/>
    <x v="1"/>
  </r>
  <r>
    <x v="18"/>
    <x v="107"/>
    <x v="0"/>
    <x v="0"/>
    <x v="0"/>
    <n v="0"/>
    <n v="201.1"/>
    <n v="101"/>
    <n v="34.19"/>
    <n v="170.7"/>
    <n v="86"/>
    <n v="14.51"/>
    <n v="237.4"/>
    <n v="113"/>
    <n v="10.68"/>
    <n v="11.6"/>
    <n v="3"/>
    <n v="3.13"/>
    <x v="2"/>
    <x v="0"/>
    <n v="0"/>
    <n v="0"/>
    <n v="0"/>
    <x v="2"/>
    <x v="0"/>
    <x v="0"/>
  </r>
  <r>
    <x v="2"/>
    <x v="107"/>
    <x v="1"/>
    <x v="0"/>
    <x v="1"/>
    <n v="15"/>
    <n v="165.1"/>
    <n v="85"/>
    <n v="28.07"/>
    <n v="267"/>
    <n v="93"/>
    <n v="22.7"/>
    <n v="250.7"/>
    <n v="114"/>
    <n v="11.28"/>
    <n v="10.9"/>
    <n v="4"/>
    <n v="2.94"/>
    <x v="0"/>
    <x v="0"/>
    <n v="0"/>
    <n v="0"/>
    <n v="1"/>
    <x v="2"/>
    <x v="0"/>
    <x v="1"/>
  </r>
  <r>
    <x v="39"/>
    <x v="107"/>
    <x v="0"/>
    <x v="0"/>
    <x v="0"/>
    <n v="0"/>
    <n v="133.1"/>
    <n v="52"/>
    <n v="22.63"/>
    <n v="256.3"/>
    <n v="103"/>
    <n v="21.79"/>
    <n v="247.2"/>
    <n v="118"/>
    <n v="11.12"/>
    <n v="11.9"/>
    <n v="3"/>
    <n v="3.21"/>
    <x v="2"/>
    <x v="0"/>
    <n v="0"/>
    <n v="0"/>
    <n v="0"/>
    <x v="2"/>
    <x v="0"/>
    <x v="1"/>
  </r>
  <r>
    <x v="44"/>
    <x v="107"/>
    <x v="2"/>
    <x v="1"/>
    <x v="1"/>
    <n v="36"/>
    <n v="153.80000000000001"/>
    <n v="105"/>
    <n v="26.15"/>
    <n v="246.2"/>
    <n v="62"/>
    <n v="20.93"/>
    <n v="150.9"/>
    <n v="125"/>
    <n v="6.79"/>
    <n v="11.1"/>
    <n v="4"/>
    <n v="3"/>
    <x v="0"/>
    <x v="0"/>
    <n v="0"/>
    <n v="1"/>
    <n v="1"/>
    <x v="2"/>
    <x v="0"/>
    <x v="1"/>
  </r>
  <r>
    <x v="43"/>
    <x v="107"/>
    <x v="1"/>
    <x v="0"/>
    <x v="1"/>
    <n v="32"/>
    <n v="209.5"/>
    <n v="108"/>
    <n v="35.619999999999997"/>
    <n v="109.6"/>
    <n v="64"/>
    <n v="9.32"/>
    <n v="189.7"/>
    <n v="145"/>
    <n v="8.5399999999999991"/>
    <n v="9.1"/>
    <n v="6"/>
    <n v="2.46"/>
    <x v="6"/>
    <x v="1"/>
    <n v="1"/>
    <n v="0"/>
    <n v="1"/>
    <x v="2"/>
    <x v="1"/>
    <x v="0"/>
  </r>
  <r>
    <x v="39"/>
    <x v="108"/>
    <x v="2"/>
    <x v="1"/>
    <x v="0"/>
    <n v="0"/>
    <n v="159.6"/>
    <n v="136"/>
    <n v="27.13"/>
    <n v="151"/>
    <n v="126"/>
    <n v="12.84"/>
    <n v="142.1"/>
    <n v="53"/>
    <n v="6.39"/>
    <n v="7.3"/>
    <n v="4"/>
    <n v="1.97"/>
    <x v="4"/>
    <x v="1"/>
    <n v="1"/>
    <n v="1"/>
    <n v="0"/>
    <x v="2"/>
    <x v="1"/>
    <x v="0"/>
  </r>
  <r>
    <x v="11"/>
    <x v="108"/>
    <x v="1"/>
    <x v="0"/>
    <x v="1"/>
    <n v="39"/>
    <n v="270"/>
    <n v="58"/>
    <n v="45.9"/>
    <n v="235.5"/>
    <n v="108"/>
    <n v="20.02"/>
    <n v="194.3"/>
    <n v="57"/>
    <n v="8.74"/>
    <n v="7.8"/>
    <n v="6"/>
    <n v="2.11"/>
    <x v="0"/>
    <x v="1"/>
    <n v="1"/>
    <n v="0"/>
    <n v="1"/>
    <x v="2"/>
    <x v="1"/>
    <x v="1"/>
  </r>
  <r>
    <x v="32"/>
    <x v="108"/>
    <x v="2"/>
    <x v="0"/>
    <x v="0"/>
    <n v="0"/>
    <n v="117.8"/>
    <n v="64"/>
    <n v="20.03"/>
    <n v="216.2"/>
    <n v="84"/>
    <n v="18.38"/>
    <n v="148.4"/>
    <n v="59"/>
    <n v="6.68"/>
    <n v="10.9"/>
    <n v="5"/>
    <n v="2.94"/>
    <x v="0"/>
    <x v="0"/>
    <n v="0"/>
    <n v="0"/>
    <n v="0"/>
    <x v="2"/>
    <x v="0"/>
    <x v="1"/>
  </r>
  <r>
    <x v="26"/>
    <x v="108"/>
    <x v="0"/>
    <x v="0"/>
    <x v="0"/>
    <n v="0"/>
    <n v="168"/>
    <n v="103"/>
    <n v="28.56"/>
    <n v="190.8"/>
    <n v="100"/>
    <n v="16.22"/>
    <n v="196.9"/>
    <n v="65"/>
    <n v="8.86"/>
    <n v="7.1"/>
    <n v="4"/>
    <n v="1.92"/>
    <x v="1"/>
    <x v="0"/>
    <n v="0"/>
    <n v="0"/>
    <n v="0"/>
    <x v="2"/>
    <x v="1"/>
    <x v="0"/>
  </r>
  <r>
    <x v="16"/>
    <x v="108"/>
    <x v="0"/>
    <x v="0"/>
    <x v="0"/>
    <n v="0"/>
    <n v="200.1"/>
    <n v="72"/>
    <n v="34.020000000000003"/>
    <n v="300.89999999999998"/>
    <n v="120"/>
    <n v="25.58"/>
    <n v="236"/>
    <n v="68"/>
    <n v="10.62"/>
    <n v="11.9"/>
    <n v="5"/>
    <n v="3.21"/>
    <x v="1"/>
    <x v="0"/>
    <n v="0"/>
    <n v="0"/>
    <n v="0"/>
    <x v="2"/>
    <x v="0"/>
    <x v="1"/>
  </r>
  <r>
    <x v="35"/>
    <x v="108"/>
    <x v="2"/>
    <x v="0"/>
    <x v="1"/>
    <n v="35"/>
    <n v="230.5"/>
    <n v="116"/>
    <n v="39.19"/>
    <n v="265.8"/>
    <n v="130"/>
    <n v="22.59"/>
    <n v="269.7"/>
    <n v="69"/>
    <n v="12.14"/>
    <n v="10.6"/>
    <n v="6"/>
    <n v="2.86"/>
    <x v="5"/>
    <x v="0"/>
    <n v="0"/>
    <n v="0"/>
    <n v="1"/>
    <x v="2"/>
    <x v="0"/>
    <x v="1"/>
  </r>
  <r>
    <x v="43"/>
    <x v="108"/>
    <x v="0"/>
    <x v="1"/>
    <x v="1"/>
    <n v="26"/>
    <n v="217.2"/>
    <n v="138"/>
    <n v="36.92"/>
    <n v="145.5"/>
    <n v="111"/>
    <n v="12.37"/>
    <n v="280.7"/>
    <n v="76"/>
    <n v="12.63"/>
    <n v="9.3000000000000007"/>
    <n v="3"/>
    <n v="2.5099999999999998"/>
    <x v="1"/>
    <x v="0"/>
    <n v="0"/>
    <n v="1"/>
    <n v="1"/>
    <x v="2"/>
    <x v="1"/>
    <x v="0"/>
  </r>
  <r>
    <x v="23"/>
    <x v="108"/>
    <x v="2"/>
    <x v="0"/>
    <x v="0"/>
    <n v="0"/>
    <n v="154.80000000000001"/>
    <n v="82"/>
    <n v="26.32"/>
    <n v="287.7"/>
    <n v="109"/>
    <n v="24.45"/>
    <n v="208.4"/>
    <n v="80"/>
    <n v="9.3800000000000008"/>
    <n v="5.9"/>
    <n v="9"/>
    <n v="1.59"/>
    <x v="2"/>
    <x v="0"/>
    <n v="0"/>
    <n v="0"/>
    <n v="0"/>
    <x v="2"/>
    <x v="1"/>
    <x v="1"/>
  </r>
  <r>
    <x v="49"/>
    <x v="108"/>
    <x v="0"/>
    <x v="0"/>
    <x v="1"/>
    <n v="40"/>
    <n v="155.9"/>
    <n v="110"/>
    <n v="26.5"/>
    <n v="161.19999999999999"/>
    <n v="99"/>
    <n v="13.7"/>
    <n v="229.2"/>
    <n v="81"/>
    <n v="10.31"/>
    <n v="11.5"/>
    <n v="13"/>
    <n v="3.11"/>
    <x v="1"/>
    <x v="0"/>
    <n v="0"/>
    <n v="0"/>
    <n v="1"/>
    <x v="2"/>
    <x v="0"/>
    <x v="0"/>
  </r>
  <r>
    <x v="25"/>
    <x v="108"/>
    <x v="0"/>
    <x v="1"/>
    <x v="0"/>
    <n v="0"/>
    <n v="268.39999999999998"/>
    <n v="85"/>
    <n v="45.63"/>
    <n v="150.6"/>
    <n v="131"/>
    <n v="12.8"/>
    <n v="297.89999999999998"/>
    <n v="84"/>
    <n v="13.41"/>
    <n v="9.6999999999999993"/>
    <n v="8"/>
    <n v="2.62"/>
    <x v="3"/>
    <x v="1"/>
    <n v="1"/>
    <n v="1"/>
    <n v="0"/>
    <x v="2"/>
    <x v="1"/>
    <x v="0"/>
  </r>
  <r>
    <x v="29"/>
    <x v="108"/>
    <x v="0"/>
    <x v="0"/>
    <x v="0"/>
    <n v="0"/>
    <n v="184"/>
    <n v="120"/>
    <n v="31.28"/>
    <n v="120.4"/>
    <n v="119"/>
    <n v="10.23"/>
    <n v="153.69999999999999"/>
    <n v="86"/>
    <n v="6.92"/>
    <n v="11"/>
    <n v="3"/>
    <n v="2.97"/>
    <x v="1"/>
    <x v="0"/>
    <n v="0"/>
    <n v="0"/>
    <n v="0"/>
    <x v="2"/>
    <x v="0"/>
    <x v="0"/>
  </r>
  <r>
    <x v="23"/>
    <x v="108"/>
    <x v="1"/>
    <x v="0"/>
    <x v="0"/>
    <n v="0"/>
    <n v="264.7"/>
    <n v="69"/>
    <n v="45"/>
    <n v="305"/>
    <n v="120"/>
    <n v="25.93"/>
    <n v="197.4"/>
    <n v="86"/>
    <n v="8.8800000000000008"/>
    <n v="9.5"/>
    <n v="9"/>
    <n v="2.57"/>
    <x v="0"/>
    <x v="1"/>
    <n v="1"/>
    <n v="0"/>
    <n v="0"/>
    <x v="2"/>
    <x v="1"/>
    <x v="1"/>
  </r>
  <r>
    <x v="7"/>
    <x v="108"/>
    <x v="0"/>
    <x v="0"/>
    <x v="0"/>
    <n v="0"/>
    <n v="137"/>
    <n v="128"/>
    <n v="23.29"/>
    <n v="217"/>
    <n v="116"/>
    <n v="18.45"/>
    <n v="182.1"/>
    <n v="86"/>
    <n v="8.19"/>
    <n v="10"/>
    <n v="5"/>
    <n v="2.7"/>
    <x v="3"/>
    <x v="0"/>
    <n v="0"/>
    <n v="0"/>
    <n v="0"/>
    <x v="2"/>
    <x v="1"/>
    <x v="1"/>
  </r>
  <r>
    <x v="50"/>
    <x v="108"/>
    <x v="0"/>
    <x v="0"/>
    <x v="0"/>
    <n v="0"/>
    <n v="134.30000000000001"/>
    <n v="99"/>
    <n v="22.83"/>
    <n v="203.9"/>
    <n v="103"/>
    <n v="17.329999999999998"/>
    <n v="297.7"/>
    <n v="91"/>
    <n v="13.4"/>
    <n v="7.6"/>
    <n v="2"/>
    <n v="2.0499999999999998"/>
    <x v="2"/>
    <x v="0"/>
    <n v="0"/>
    <n v="0"/>
    <n v="0"/>
    <x v="2"/>
    <x v="1"/>
    <x v="1"/>
  </r>
  <r>
    <x v="13"/>
    <x v="108"/>
    <x v="1"/>
    <x v="0"/>
    <x v="0"/>
    <n v="0"/>
    <n v="123"/>
    <n v="111"/>
    <n v="20.91"/>
    <n v="237.2"/>
    <n v="103"/>
    <n v="20.16"/>
    <n v="258.8"/>
    <n v="91"/>
    <n v="11.65"/>
    <n v="9.3000000000000007"/>
    <n v="12"/>
    <n v="2.5099999999999998"/>
    <x v="0"/>
    <x v="0"/>
    <n v="0"/>
    <n v="0"/>
    <n v="0"/>
    <x v="2"/>
    <x v="1"/>
    <x v="1"/>
  </r>
  <r>
    <x v="1"/>
    <x v="108"/>
    <x v="0"/>
    <x v="0"/>
    <x v="0"/>
    <n v="0"/>
    <n v="222.5"/>
    <n v="74"/>
    <n v="37.83"/>
    <n v="169.7"/>
    <n v="75"/>
    <n v="14.42"/>
    <n v="264.3"/>
    <n v="94"/>
    <n v="11.89"/>
    <n v="9"/>
    <n v="3"/>
    <n v="2.4300000000000002"/>
    <x v="3"/>
    <x v="0"/>
    <n v="0"/>
    <n v="0"/>
    <n v="0"/>
    <x v="2"/>
    <x v="1"/>
    <x v="0"/>
  </r>
  <r>
    <x v="17"/>
    <x v="108"/>
    <x v="0"/>
    <x v="0"/>
    <x v="0"/>
    <n v="0"/>
    <n v="195.4"/>
    <n v="104"/>
    <n v="33.22"/>
    <n v="204.9"/>
    <n v="91"/>
    <n v="17.420000000000002"/>
    <n v="230.2"/>
    <n v="95"/>
    <n v="10.36"/>
    <n v="14"/>
    <n v="4"/>
    <n v="3.78"/>
    <x v="1"/>
    <x v="0"/>
    <n v="0"/>
    <n v="0"/>
    <n v="0"/>
    <x v="2"/>
    <x v="0"/>
    <x v="1"/>
  </r>
  <r>
    <x v="13"/>
    <x v="108"/>
    <x v="0"/>
    <x v="0"/>
    <x v="1"/>
    <n v="27"/>
    <n v="166.9"/>
    <n v="85"/>
    <n v="28.37"/>
    <n v="221.2"/>
    <n v="92"/>
    <n v="18.8"/>
    <n v="197.3"/>
    <n v="97"/>
    <n v="8.8800000000000008"/>
    <n v="12.3"/>
    <n v="4"/>
    <n v="3.32"/>
    <x v="0"/>
    <x v="1"/>
    <n v="1"/>
    <n v="0"/>
    <n v="1"/>
    <x v="2"/>
    <x v="0"/>
    <x v="1"/>
  </r>
  <r>
    <x v="7"/>
    <x v="108"/>
    <x v="0"/>
    <x v="1"/>
    <x v="1"/>
    <n v="46"/>
    <n v="165.2"/>
    <n v="85"/>
    <n v="28.08"/>
    <n v="136"/>
    <n v="92"/>
    <n v="11.56"/>
    <n v="184.8"/>
    <n v="100"/>
    <n v="8.32"/>
    <n v="11.9"/>
    <n v="5"/>
    <n v="3.21"/>
    <x v="0"/>
    <x v="0"/>
    <n v="0"/>
    <n v="1"/>
    <n v="1"/>
    <x v="2"/>
    <x v="0"/>
    <x v="0"/>
  </r>
  <r>
    <x v="19"/>
    <x v="108"/>
    <x v="0"/>
    <x v="0"/>
    <x v="0"/>
    <n v="0"/>
    <n v="175.6"/>
    <n v="80"/>
    <n v="29.85"/>
    <n v="238"/>
    <n v="94"/>
    <n v="20.23"/>
    <n v="198.4"/>
    <n v="103"/>
    <n v="8.93"/>
    <n v="10.199999999999999"/>
    <n v="6"/>
    <n v="2.75"/>
    <x v="0"/>
    <x v="0"/>
    <n v="0"/>
    <n v="0"/>
    <n v="0"/>
    <x v="2"/>
    <x v="1"/>
    <x v="1"/>
  </r>
  <r>
    <x v="40"/>
    <x v="108"/>
    <x v="0"/>
    <x v="0"/>
    <x v="0"/>
    <n v="0"/>
    <n v="193.6"/>
    <n v="58"/>
    <n v="32.909999999999997"/>
    <n v="148.69999999999999"/>
    <n v="115"/>
    <n v="12.64"/>
    <n v="282.5"/>
    <n v="105"/>
    <n v="12.71"/>
    <n v="13.1"/>
    <n v="1"/>
    <n v="3.54"/>
    <x v="3"/>
    <x v="0"/>
    <n v="0"/>
    <n v="0"/>
    <n v="0"/>
    <x v="2"/>
    <x v="0"/>
    <x v="0"/>
  </r>
  <r>
    <x v="10"/>
    <x v="108"/>
    <x v="0"/>
    <x v="0"/>
    <x v="0"/>
    <n v="0"/>
    <n v="180"/>
    <n v="100"/>
    <n v="30.6"/>
    <n v="229"/>
    <n v="103"/>
    <n v="19.47"/>
    <n v="139.4"/>
    <n v="105"/>
    <n v="6.27"/>
    <n v="7.8"/>
    <n v="8"/>
    <n v="2.11"/>
    <x v="2"/>
    <x v="0"/>
    <n v="0"/>
    <n v="0"/>
    <n v="0"/>
    <x v="2"/>
    <x v="1"/>
    <x v="1"/>
  </r>
  <r>
    <x v="42"/>
    <x v="108"/>
    <x v="1"/>
    <x v="0"/>
    <x v="0"/>
    <n v="0"/>
    <n v="217"/>
    <n v="115"/>
    <n v="36.89"/>
    <n v="207"/>
    <n v="142"/>
    <n v="17.600000000000001"/>
    <n v="268"/>
    <n v="106"/>
    <n v="12.06"/>
    <n v="8.1999999999999993"/>
    <n v="4"/>
    <n v="2.21"/>
    <x v="0"/>
    <x v="0"/>
    <n v="0"/>
    <n v="0"/>
    <n v="0"/>
    <x v="2"/>
    <x v="1"/>
    <x v="1"/>
  </r>
  <r>
    <x v="8"/>
    <x v="108"/>
    <x v="0"/>
    <x v="1"/>
    <x v="1"/>
    <n v="36"/>
    <n v="244.2"/>
    <n v="147"/>
    <n v="41.51"/>
    <n v="199.7"/>
    <n v="65"/>
    <n v="16.97"/>
    <n v="144.4"/>
    <n v="109"/>
    <n v="6.5"/>
    <n v="15.4"/>
    <n v="3"/>
    <n v="4.16"/>
    <x v="3"/>
    <x v="1"/>
    <n v="1"/>
    <n v="1"/>
    <n v="1"/>
    <x v="2"/>
    <x v="0"/>
    <x v="0"/>
  </r>
  <r>
    <x v="24"/>
    <x v="108"/>
    <x v="2"/>
    <x v="0"/>
    <x v="0"/>
    <n v="0"/>
    <n v="150.6"/>
    <n v="106"/>
    <n v="25.6"/>
    <n v="147.4"/>
    <n v="108"/>
    <n v="12.53"/>
    <n v="173.2"/>
    <n v="109"/>
    <n v="7.79"/>
    <n v="9.5"/>
    <n v="5"/>
    <n v="2.57"/>
    <x v="0"/>
    <x v="0"/>
    <n v="0"/>
    <n v="0"/>
    <n v="0"/>
    <x v="2"/>
    <x v="1"/>
    <x v="0"/>
  </r>
  <r>
    <x v="46"/>
    <x v="108"/>
    <x v="2"/>
    <x v="1"/>
    <x v="0"/>
    <n v="0"/>
    <n v="209.1"/>
    <n v="141"/>
    <n v="35.549999999999997"/>
    <n v="205"/>
    <n v="93"/>
    <n v="17.43"/>
    <n v="119.4"/>
    <n v="111"/>
    <n v="5.37"/>
    <n v="7.8"/>
    <n v="3"/>
    <n v="2.11"/>
    <x v="3"/>
    <x v="0"/>
    <n v="0"/>
    <n v="1"/>
    <n v="0"/>
    <x v="2"/>
    <x v="1"/>
    <x v="1"/>
  </r>
  <r>
    <x v="14"/>
    <x v="108"/>
    <x v="2"/>
    <x v="0"/>
    <x v="0"/>
    <n v="0"/>
    <n v="170.7"/>
    <n v="101"/>
    <n v="29.02"/>
    <n v="240.2"/>
    <n v="82"/>
    <n v="20.420000000000002"/>
    <n v="119"/>
    <n v="112"/>
    <n v="5.36"/>
    <n v="11.4"/>
    <n v="4"/>
    <n v="3.08"/>
    <x v="3"/>
    <x v="0"/>
    <n v="0"/>
    <n v="0"/>
    <n v="0"/>
    <x v="2"/>
    <x v="0"/>
    <x v="1"/>
  </r>
  <r>
    <x v="30"/>
    <x v="108"/>
    <x v="0"/>
    <x v="1"/>
    <x v="0"/>
    <n v="0"/>
    <n v="166.5"/>
    <n v="101"/>
    <n v="28.31"/>
    <n v="268.39999999999998"/>
    <n v="119"/>
    <n v="22.81"/>
    <n v="126.2"/>
    <n v="112"/>
    <n v="5.68"/>
    <n v="10.199999999999999"/>
    <n v="3"/>
    <n v="2.75"/>
    <x v="2"/>
    <x v="0"/>
    <n v="0"/>
    <n v="1"/>
    <n v="0"/>
    <x v="2"/>
    <x v="1"/>
    <x v="1"/>
  </r>
  <r>
    <x v="17"/>
    <x v="108"/>
    <x v="0"/>
    <x v="0"/>
    <x v="0"/>
    <n v="0"/>
    <n v="184.1"/>
    <n v="143"/>
    <n v="31.3"/>
    <n v="211.7"/>
    <n v="105"/>
    <n v="17.989999999999998"/>
    <n v="243"/>
    <n v="116"/>
    <n v="10.93"/>
    <n v="9.9"/>
    <n v="2"/>
    <n v="2.67"/>
    <x v="0"/>
    <x v="0"/>
    <n v="0"/>
    <n v="0"/>
    <n v="0"/>
    <x v="2"/>
    <x v="1"/>
    <x v="1"/>
  </r>
  <r>
    <x v="34"/>
    <x v="108"/>
    <x v="1"/>
    <x v="0"/>
    <x v="0"/>
    <n v="0"/>
    <n v="162.6"/>
    <n v="138"/>
    <n v="27.64"/>
    <n v="154"/>
    <n v="109"/>
    <n v="13.09"/>
    <n v="209.7"/>
    <n v="118"/>
    <n v="9.44"/>
    <n v="11.5"/>
    <n v="4"/>
    <n v="3.11"/>
    <x v="1"/>
    <x v="0"/>
    <n v="0"/>
    <n v="0"/>
    <n v="0"/>
    <x v="2"/>
    <x v="0"/>
    <x v="0"/>
  </r>
  <r>
    <x v="16"/>
    <x v="108"/>
    <x v="0"/>
    <x v="0"/>
    <x v="1"/>
    <n v="39"/>
    <n v="86.4"/>
    <n v="69"/>
    <n v="14.69"/>
    <n v="189.1"/>
    <n v="108"/>
    <n v="16.07"/>
    <n v="225.4"/>
    <n v="119"/>
    <n v="10.14"/>
    <n v="4.8"/>
    <n v="4"/>
    <n v="1.3"/>
    <x v="3"/>
    <x v="0"/>
    <n v="0"/>
    <n v="0"/>
    <n v="1"/>
    <x v="2"/>
    <x v="1"/>
    <x v="0"/>
  </r>
  <r>
    <x v="14"/>
    <x v="108"/>
    <x v="0"/>
    <x v="0"/>
    <x v="1"/>
    <n v="29"/>
    <n v="111.2"/>
    <n v="90"/>
    <n v="18.899999999999999"/>
    <n v="263.5"/>
    <n v="98"/>
    <n v="22.4"/>
    <n v="224.7"/>
    <n v="128"/>
    <n v="10.11"/>
    <n v="9"/>
    <n v="6"/>
    <n v="2.4300000000000002"/>
    <x v="6"/>
    <x v="1"/>
    <n v="1"/>
    <n v="0"/>
    <n v="1"/>
    <x v="2"/>
    <x v="1"/>
    <x v="1"/>
  </r>
  <r>
    <x v="49"/>
    <x v="109"/>
    <x v="1"/>
    <x v="0"/>
    <x v="0"/>
    <n v="0"/>
    <n v="100.1"/>
    <n v="90"/>
    <n v="17.02"/>
    <n v="233.3"/>
    <n v="93"/>
    <n v="19.829999999999998"/>
    <n v="204.4"/>
    <n v="57"/>
    <n v="9.1999999999999993"/>
    <n v="11.1"/>
    <n v="8"/>
    <n v="3"/>
    <x v="2"/>
    <x v="0"/>
    <n v="0"/>
    <n v="0"/>
    <n v="0"/>
    <x v="2"/>
    <x v="0"/>
    <x v="1"/>
  </r>
  <r>
    <x v="2"/>
    <x v="109"/>
    <x v="0"/>
    <x v="0"/>
    <x v="0"/>
    <n v="0"/>
    <n v="227.7"/>
    <n v="88"/>
    <n v="38.71"/>
    <n v="170"/>
    <n v="96"/>
    <n v="14.45"/>
    <n v="128.69999999999999"/>
    <n v="57"/>
    <n v="5.79"/>
    <n v="11.7"/>
    <n v="5"/>
    <n v="3.16"/>
    <x v="0"/>
    <x v="0"/>
    <n v="0"/>
    <n v="0"/>
    <n v="0"/>
    <x v="2"/>
    <x v="0"/>
    <x v="0"/>
  </r>
  <r>
    <x v="29"/>
    <x v="109"/>
    <x v="0"/>
    <x v="0"/>
    <x v="0"/>
    <n v="0"/>
    <n v="241.2"/>
    <n v="105"/>
    <n v="41"/>
    <n v="174.3"/>
    <n v="85"/>
    <n v="14.82"/>
    <n v="245.3"/>
    <n v="59"/>
    <n v="11.04"/>
    <n v="8.5"/>
    <n v="4"/>
    <n v="2.2999999999999998"/>
    <x v="3"/>
    <x v="0"/>
    <n v="0"/>
    <n v="0"/>
    <n v="0"/>
    <x v="2"/>
    <x v="1"/>
    <x v="0"/>
  </r>
  <r>
    <x v="19"/>
    <x v="109"/>
    <x v="1"/>
    <x v="0"/>
    <x v="0"/>
    <n v="0"/>
    <n v="244.7"/>
    <n v="84"/>
    <n v="41.6"/>
    <n v="106.4"/>
    <n v="95"/>
    <n v="9.0399999999999991"/>
    <n v="194.9"/>
    <n v="61"/>
    <n v="8.77"/>
    <n v="10.5"/>
    <n v="1"/>
    <n v="2.84"/>
    <x v="3"/>
    <x v="1"/>
    <n v="1"/>
    <n v="0"/>
    <n v="0"/>
    <x v="2"/>
    <x v="0"/>
    <x v="0"/>
  </r>
  <r>
    <x v="30"/>
    <x v="109"/>
    <x v="2"/>
    <x v="0"/>
    <x v="0"/>
    <n v="0"/>
    <n v="188"/>
    <n v="127"/>
    <n v="31.96"/>
    <n v="90.5"/>
    <n v="118"/>
    <n v="7.69"/>
    <n v="150.30000000000001"/>
    <n v="64"/>
    <n v="6.76"/>
    <n v="15.3"/>
    <n v="3"/>
    <n v="4.13"/>
    <x v="2"/>
    <x v="0"/>
    <n v="0"/>
    <n v="0"/>
    <n v="0"/>
    <x v="2"/>
    <x v="0"/>
    <x v="0"/>
  </r>
  <r>
    <x v="43"/>
    <x v="109"/>
    <x v="0"/>
    <x v="0"/>
    <x v="0"/>
    <n v="0"/>
    <n v="94.1"/>
    <n v="127"/>
    <n v="16"/>
    <n v="283"/>
    <n v="97"/>
    <n v="24.06"/>
    <n v="168.7"/>
    <n v="69"/>
    <n v="7.59"/>
    <n v="10.3"/>
    <n v="6"/>
    <n v="2.78"/>
    <x v="3"/>
    <x v="0"/>
    <n v="0"/>
    <n v="0"/>
    <n v="0"/>
    <x v="2"/>
    <x v="0"/>
    <x v="1"/>
  </r>
  <r>
    <x v="31"/>
    <x v="109"/>
    <x v="0"/>
    <x v="0"/>
    <x v="0"/>
    <n v="0"/>
    <n v="251.3"/>
    <n v="91"/>
    <n v="42.72"/>
    <n v="207.2"/>
    <n v="95"/>
    <n v="17.61"/>
    <n v="249"/>
    <n v="70"/>
    <n v="11.21"/>
    <n v="12.9"/>
    <n v="2"/>
    <n v="3.48"/>
    <x v="0"/>
    <x v="1"/>
    <n v="1"/>
    <n v="0"/>
    <n v="0"/>
    <x v="2"/>
    <x v="0"/>
    <x v="1"/>
  </r>
  <r>
    <x v="48"/>
    <x v="109"/>
    <x v="1"/>
    <x v="0"/>
    <x v="0"/>
    <n v="0"/>
    <n v="196.1"/>
    <n v="103"/>
    <n v="33.340000000000003"/>
    <n v="199.7"/>
    <n v="123"/>
    <n v="16.97"/>
    <n v="135.9"/>
    <n v="71"/>
    <n v="6.12"/>
    <n v="12.9"/>
    <n v="1"/>
    <n v="3.48"/>
    <x v="2"/>
    <x v="0"/>
    <n v="0"/>
    <n v="0"/>
    <n v="0"/>
    <x v="2"/>
    <x v="0"/>
    <x v="0"/>
  </r>
  <r>
    <x v="12"/>
    <x v="109"/>
    <x v="1"/>
    <x v="0"/>
    <x v="0"/>
    <n v="0"/>
    <n v="192.6"/>
    <n v="102"/>
    <n v="32.74"/>
    <n v="178.9"/>
    <n v="118"/>
    <n v="15.21"/>
    <n v="214.6"/>
    <n v="74"/>
    <n v="9.66"/>
    <n v="9.4"/>
    <n v="4"/>
    <n v="2.54"/>
    <x v="0"/>
    <x v="0"/>
    <n v="0"/>
    <n v="0"/>
    <n v="0"/>
    <x v="2"/>
    <x v="1"/>
    <x v="0"/>
  </r>
  <r>
    <x v="4"/>
    <x v="109"/>
    <x v="0"/>
    <x v="0"/>
    <x v="0"/>
    <n v="0"/>
    <n v="198.2"/>
    <n v="92"/>
    <n v="33.69"/>
    <n v="147.1"/>
    <n v="97"/>
    <n v="12.5"/>
    <n v="199.6"/>
    <n v="76"/>
    <n v="8.98"/>
    <n v="16.5"/>
    <n v="4"/>
    <n v="4.46"/>
    <x v="4"/>
    <x v="0"/>
    <n v="0"/>
    <n v="0"/>
    <n v="0"/>
    <x v="2"/>
    <x v="0"/>
    <x v="0"/>
  </r>
  <r>
    <x v="16"/>
    <x v="109"/>
    <x v="1"/>
    <x v="0"/>
    <x v="0"/>
    <n v="0"/>
    <n v="222.7"/>
    <n v="94"/>
    <n v="37.86"/>
    <n v="105.8"/>
    <n v="98"/>
    <n v="8.99"/>
    <n v="214.8"/>
    <n v="78"/>
    <n v="9.67"/>
    <n v="13.5"/>
    <n v="4"/>
    <n v="3.65"/>
    <x v="0"/>
    <x v="0"/>
    <n v="0"/>
    <n v="0"/>
    <n v="0"/>
    <x v="2"/>
    <x v="0"/>
    <x v="0"/>
  </r>
  <r>
    <x v="39"/>
    <x v="109"/>
    <x v="0"/>
    <x v="0"/>
    <x v="1"/>
    <n v="38"/>
    <n v="236.3"/>
    <n v="102"/>
    <n v="40.17"/>
    <n v="195.9"/>
    <n v="112"/>
    <n v="16.649999999999999"/>
    <n v="183.5"/>
    <n v="82"/>
    <n v="8.26"/>
    <n v="9.6999999999999993"/>
    <n v="6"/>
    <n v="2.62"/>
    <x v="0"/>
    <x v="0"/>
    <n v="0"/>
    <n v="0"/>
    <n v="1"/>
    <x v="2"/>
    <x v="1"/>
    <x v="0"/>
  </r>
  <r>
    <x v="42"/>
    <x v="109"/>
    <x v="0"/>
    <x v="0"/>
    <x v="0"/>
    <n v="0"/>
    <n v="242.5"/>
    <n v="110"/>
    <n v="41.23"/>
    <n v="162.30000000000001"/>
    <n v="140"/>
    <n v="13.8"/>
    <n v="184.1"/>
    <n v="86"/>
    <n v="8.2799999999999994"/>
    <n v="7.8"/>
    <n v="3"/>
    <n v="2.11"/>
    <x v="4"/>
    <x v="0"/>
    <n v="0"/>
    <n v="0"/>
    <n v="0"/>
    <x v="2"/>
    <x v="1"/>
    <x v="0"/>
  </r>
  <r>
    <x v="17"/>
    <x v="109"/>
    <x v="0"/>
    <x v="0"/>
    <x v="0"/>
    <n v="0"/>
    <n v="170.1"/>
    <n v="87"/>
    <n v="28.92"/>
    <n v="216.6"/>
    <n v="98"/>
    <n v="18.41"/>
    <n v="225"/>
    <n v="88"/>
    <n v="10.130000000000001"/>
    <n v="10.8"/>
    <n v="3"/>
    <n v="2.92"/>
    <x v="3"/>
    <x v="0"/>
    <n v="0"/>
    <n v="0"/>
    <n v="0"/>
    <x v="2"/>
    <x v="0"/>
    <x v="1"/>
  </r>
  <r>
    <x v="39"/>
    <x v="109"/>
    <x v="0"/>
    <x v="0"/>
    <x v="1"/>
    <n v="30"/>
    <n v="144.1"/>
    <n v="87"/>
    <n v="24.5"/>
    <n v="229.8"/>
    <n v="88"/>
    <n v="19.53"/>
    <n v="174.7"/>
    <n v="90"/>
    <n v="7.86"/>
    <n v="12.4"/>
    <n v="4"/>
    <n v="3.35"/>
    <x v="3"/>
    <x v="0"/>
    <n v="0"/>
    <n v="0"/>
    <n v="1"/>
    <x v="2"/>
    <x v="0"/>
    <x v="1"/>
  </r>
  <r>
    <x v="36"/>
    <x v="109"/>
    <x v="0"/>
    <x v="1"/>
    <x v="0"/>
    <n v="0"/>
    <n v="293.3"/>
    <n v="79"/>
    <n v="49.86"/>
    <n v="188.5"/>
    <n v="90"/>
    <n v="16.02"/>
    <n v="266.89999999999998"/>
    <n v="91"/>
    <n v="12.01"/>
    <n v="14.5"/>
    <n v="4"/>
    <n v="3.92"/>
    <x v="1"/>
    <x v="1"/>
    <n v="1"/>
    <n v="1"/>
    <n v="0"/>
    <x v="2"/>
    <x v="0"/>
    <x v="0"/>
  </r>
  <r>
    <x v="30"/>
    <x v="109"/>
    <x v="2"/>
    <x v="0"/>
    <x v="0"/>
    <n v="0"/>
    <n v="281.2"/>
    <n v="78"/>
    <n v="47.8"/>
    <n v="302.3"/>
    <n v="89"/>
    <n v="25.7"/>
    <n v="188.4"/>
    <n v="92"/>
    <n v="8.48"/>
    <n v="8.5"/>
    <n v="4"/>
    <n v="2.2999999999999998"/>
    <x v="1"/>
    <x v="1"/>
    <n v="1"/>
    <n v="0"/>
    <n v="0"/>
    <x v="2"/>
    <x v="1"/>
    <x v="1"/>
  </r>
  <r>
    <x v="19"/>
    <x v="109"/>
    <x v="2"/>
    <x v="0"/>
    <x v="0"/>
    <n v="0"/>
    <n v="99.4"/>
    <n v="62"/>
    <n v="16.899999999999999"/>
    <n v="275"/>
    <n v="86"/>
    <n v="23.38"/>
    <n v="212.1"/>
    <n v="94"/>
    <n v="9.5399999999999991"/>
    <n v="16.7"/>
    <n v="3"/>
    <n v="4.51"/>
    <x v="3"/>
    <x v="0"/>
    <n v="0"/>
    <n v="0"/>
    <n v="0"/>
    <x v="2"/>
    <x v="0"/>
    <x v="1"/>
  </r>
  <r>
    <x v="46"/>
    <x v="109"/>
    <x v="1"/>
    <x v="0"/>
    <x v="0"/>
    <n v="0"/>
    <n v="159.5"/>
    <n v="145"/>
    <n v="27.12"/>
    <n v="202.3"/>
    <n v="101"/>
    <n v="17.2"/>
    <n v="256"/>
    <n v="96"/>
    <n v="11.52"/>
    <n v="16.7"/>
    <n v="2"/>
    <n v="4.51"/>
    <x v="3"/>
    <x v="0"/>
    <n v="0"/>
    <n v="0"/>
    <n v="0"/>
    <x v="2"/>
    <x v="0"/>
    <x v="1"/>
  </r>
  <r>
    <x v="41"/>
    <x v="109"/>
    <x v="1"/>
    <x v="0"/>
    <x v="1"/>
    <n v="40"/>
    <n v="202.6"/>
    <n v="103"/>
    <n v="34.44"/>
    <n v="118.8"/>
    <n v="128"/>
    <n v="10.1"/>
    <n v="234.9"/>
    <n v="98"/>
    <n v="10.57"/>
    <n v="9"/>
    <n v="9"/>
    <n v="2.4300000000000002"/>
    <x v="3"/>
    <x v="0"/>
    <n v="0"/>
    <n v="0"/>
    <n v="1"/>
    <x v="2"/>
    <x v="1"/>
    <x v="0"/>
  </r>
  <r>
    <x v="20"/>
    <x v="109"/>
    <x v="1"/>
    <x v="0"/>
    <x v="0"/>
    <n v="0"/>
    <n v="162"/>
    <n v="81"/>
    <n v="27.54"/>
    <n v="247.5"/>
    <n v="89"/>
    <n v="21.04"/>
    <n v="155.5"/>
    <n v="99"/>
    <n v="7"/>
    <n v="8.9"/>
    <n v="8"/>
    <n v="2.4"/>
    <x v="1"/>
    <x v="0"/>
    <n v="0"/>
    <n v="0"/>
    <n v="0"/>
    <x v="2"/>
    <x v="1"/>
    <x v="1"/>
  </r>
  <r>
    <x v="0"/>
    <x v="109"/>
    <x v="0"/>
    <x v="0"/>
    <x v="0"/>
    <n v="0"/>
    <n v="178.4"/>
    <n v="110"/>
    <n v="30.33"/>
    <n v="179.1"/>
    <n v="116"/>
    <n v="15.22"/>
    <n v="228.1"/>
    <n v="99"/>
    <n v="10.26"/>
    <n v="6.5"/>
    <n v="4"/>
    <n v="1.76"/>
    <x v="0"/>
    <x v="0"/>
    <n v="0"/>
    <n v="0"/>
    <n v="0"/>
    <x v="2"/>
    <x v="1"/>
    <x v="0"/>
  </r>
  <r>
    <x v="32"/>
    <x v="109"/>
    <x v="1"/>
    <x v="0"/>
    <x v="0"/>
    <n v="0"/>
    <n v="74.5"/>
    <n v="117"/>
    <n v="12.67"/>
    <n v="200.8"/>
    <n v="98"/>
    <n v="17.07"/>
    <n v="192.2"/>
    <n v="101"/>
    <n v="8.65"/>
    <n v="9.8000000000000007"/>
    <n v="7"/>
    <n v="2.65"/>
    <x v="2"/>
    <x v="0"/>
    <n v="0"/>
    <n v="0"/>
    <n v="0"/>
    <x v="2"/>
    <x v="1"/>
    <x v="1"/>
  </r>
  <r>
    <x v="16"/>
    <x v="109"/>
    <x v="0"/>
    <x v="0"/>
    <x v="0"/>
    <n v="0"/>
    <n v="178.5"/>
    <n v="124"/>
    <n v="30.35"/>
    <n v="146.9"/>
    <n v="141"/>
    <n v="12.49"/>
    <n v="217.1"/>
    <n v="102"/>
    <n v="9.77"/>
    <n v="9.9"/>
    <n v="7"/>
    <n v="2.67"/>
    <x v="0"/>
    <x v="0"/>
    <n v="0"/>
    <n v="0"/>
    <n v="0"/>
    <x v="2"/>
    <x v="1"/>
    <x v="0"/>
  </r>
  <r>
    <x v="11"/>
    <x v="109"/>
    <x v="1"/>
    <x v="0"/>
    <x v="1"/>
    <n v="34"/>
    <n v="192.3"/>
    <n v="114"/>
    <n v="32.69"/>
    <n v="129.30000000000001"/>
    <n v="114"/>
    <n v="10.99"/>
    <n v="136.30000000000001"/>
    <n v="102"/>
    <n v="6.13"/>
    <n v="6.3"/>
    <n v="12"/>
    <n v="1.7"/>
    <x v="0"/>
    <x v="0"/>
    <n v="0"/>
    <n v="0"/>
    <n v="1"/>
    <x v="2"/>
    <x v="1"/>
    <x v="0"/>
  </r>
  <r>
    <x v="29"/>
    <x v="109"/>
    <x v="2"/>
    <x v="0"/>
    <x v="0"/>
    <n v="0"/>
    <n v="185.1"/>
    <n v="100"/>
    <n v="31.47"/>
    <n v="165.1"/>
    <n v="88"/>
    <n v="14.03"/>
    <n v="111.6"/>
    <n v="104"/>
    <n v="5.0199999999999996"/>
    <n v="6.3"/>
    <n v="4"/>
    <n v="1.7"/>
    <x v="2"/>
    <x v="0"/>
    <n v="0"/>
    <n v="0"/>
    <n v="0"/>
    <x v="2"/>
    <x v="1"/>
    <x v="0"/>
  </r>
  <r>
    <x v="24"/>
    <x v="109"/>
    <x v="2"/>
    <x v="0"/>
    <x v="0"/>
    <n v="0"/>
    <n v="131.9"/>
    <n v="93"/>
    <n v="22.42"/>
    <n v="272.7"/>
    <n v="106"/>
    <n v="23.18"/>
    <n v="192.8"/>
    <n v="105"/>
    <n v="8.68"/>
    <n v="7.1"/>
    <n v="4"/>
    <n v="1.92"/>
    <x v="0"/>
    <x v="0"/>
    <n v="0"/>
    <n v="0"/>
    <n v="0"/>
    <x v="2"/>
    <x v="1"/>
    <x v="1"/>
  </r>
  <r>
    <x v="36"/>
    <x v="109"/>
    <x v="0"/>
    <x v="1"/>
    <x v="1"/>
    <n v="27"/>
    <n v="267.89999999999998"/>
    <n v="103"/>
    <n v="45.54"/>
    <n v="263.3"/>
    <n v="74"/>
    <n v="22.38"/>
    <n v="178.1"/>
    <n v="106"/>
    <n v="8.01"/>
    <n v="8.3000000000000007"/>
    <n v="2"/>
    <n v="2.2400000000000002"/>
    <x v="0"/>
    <x v="1"/>
    <n v="1"/>
    <n v="1"/>
    <n v="1"/>
    <x v="2"/>
    <x v="1"/>
    <x v="1"/>
  </r>
  <r>
    <x v="49"/>
    <x v="109"/>
    <x v="0"/>
    <x v="0"/>
    <x v="0"/>
    <n v="0"/>
    <n v="148.4"/>
    <n v="95"/>
    <n v="25.23"/>
    <n v="193.8"/>
    <n v="98"/>
    <n v="16.47"/>
    <n v="206"/>
    <n v="106"/>
    <n v="9.27"/>
    <n v="6.9"/>
    <n v="6"/>
    <n v="1.86"/>
    <x v="1"/>
    <x v="0"/>
    <n v="0"/>
    <n v="0"/>
    <n v="0"/>
    <x v="2"/>
    <x v="1"/>
    <x v="0"/>
  </r>
  <r>
    <x v="2"/>
    <x v="109"/>
    <x v="2"/>
    <x v="0"/>
    <x v="0"/>
    <n v="0"/>
    <n v="220.9"/>
    <n v="100"/>
    <n v="37.549999999999997"/>
    <n v="279.60000000000002"/>
    <n v="76"/>
    <n v="23.77"/>
    <n v="239.8"/>
    <n v="107"/>
    <n v="10.79"/>
    <n v="13.5"/>
    <n v="9"/>
    <n v="3.65"/>
    <x v="0"/>
    <x v="1"/>
    <n v="1"/>
    <n v="0"/>
    <n v="0"/>
    <x v="2"/>
    <x v="0"/>
    <x v="1"/>
  </r>
  <r>
    <x v="14"/>
    <x v="109"/>
    <x v="1"/>
    <x v="0"/>
    <x v="0"/>
    <n v="0"/>
    <n v="55.3"/>
    <n v="102"/>
    <n v="9.4"/>
    <n v="164.7"/>
    <n v="124"/>
    <n v="14"/>
    <n v="200.7"/>
    <n v="108"/>
    <n v="9.0299999999999994"/>
    <n v="10.199999999999999"/>
    <n v="5"/>
    <n v="2.75"/>
    <x v="0"/>
    <x v="0"/>
    <n v="0"/>
    <n v="0"/>
    <n v="0"/>
    <x v="2"/>
    <x v="1"/>
    <x v="0"/>
  </r>
  <r>
    <x v="40"/>
    <x v="109"/>
    <x v="0"/>
    <x v="0"/>
    <x v="1"/>
    <n v="37"/>
    <n v="227.9"/>
    <n v="80"/>
    <n v="38.74"/>
    <n v="101.9"/>
    <n v="141"/>
    <n v="8.66"/>
    <n v="188.1"/>
    <n v="110"/>
    <n v="8.4600000000000009"/>
    <n v="5.0999999999999996"/>
    <n v="6"/>
    <n v="1.38"/>
    <x v="1"/>
    <x v="0"/>
    <n v="0"/>
    <n v="0"/>
    <n v="1"/>
    <x v="2"/>
    <x v="1"/>
    <x v="0"/>
  </r>
  <r>
    <x v="11"/>
    <x v="109"/>
    <x v="2"/>
    <x v="0"/>
    <x v="0"/>
    <n v="0"/>
    <n v="129.5"/>
    <n v="94"/>
    <n v="22.02"/>
    <n v="92.6"/>
    <n v="96"/>
    <n v="7.87"/>
    <n v="154.30000000000001"/>
    <n v="110"/>
    <n v="6.94"/>
    <n v="9.9"/>
    <n v="5"/>
    <n v="2.67"/>
    <x v="2"/>
    <x v="0"/>
    <n v="0"/>
    <n v="0"/>
    <n v="0"/>
    <x v="2"/>
    <x v="1"/>
    <x v="0"/>
  </r>
  <r>
    <x v="39"/>
    <x v="109"/>
    <x v="0"/>
    <x v="0"/>
    <x v="0"/>
    <n v="0"/>
    <n v="149.19999999999999"/>
    <n v="128"/>
    <n v="25.36"/>
    <n v="112.8"/>
    <n v="101"/>
    <n v="9.59"/>
    <n v="156.30000000000001"/>
    <n v="111"/>
    <n v="7.03"/>
    <n v="12.2"/>
    <n v="4"/>
    <n v="3.29"/>
    <x v="0"/>
    <x v="0"/>
    <n v="0"/>
    <n v="0"/>
    <n v="0"/>
    <x v="2"/>
    <x v="0"/>
    <x v="0"/>
  </r>
  <r>
    <x v="8"/>
    <x v="109"/>
    <x v="2"/>
    <x v="0"/>
    <x v="0"/>
    <n v="0"/>
    <n v="148.5"/>
    <n v="115"/>
    <n v="25.25"/>
    <n v="276.39999999999998"/>
    <n v="84"/>
    <n v="23.49"/>
    <n v="193.6"/>
    <n v="112"/>
    <n v="8.7100000000000009"/>
    <n v="12.4"/>
    <n v="3"/>
    <n v="3.35"/>
    <x v="0"/>
    <x v="0"/>
    <n v="0"/>
    <n v="0"/>
    <n v="0"/>
    <x v="2"/>
    <x v="0"/>
    <x v="1"/>
  </r>
  <r>
    <x v="18"/>
    <x v="109"/>
    <x v="0"/>
    <x v="0"/>
    <x v="0"/>
    <n v="0"/>
    <n v="151.80000000000001"/>
    <n v="106"/>
    <n v="25.81"/>
    <n v="138"/>
    <n v="126"/>
    <n v="11.73"/>
    <n v="233.5"/>
    <n v="112"/>
    <n v="10.51"/>
    <n v="11.2"/>
    <n v="8"/>
    <n v="3.02"/>
    <x v="2"/>
    <x v="0"/>
    <n v="0"/>
    <n v="0"/>
    <n v="0"/>
    <x v="2"/>
    <x v="0"/>
    <x v="0"/>
  </r>
  <r>
    <x v="40"/>
    <x v="109"/>
    <x v="2"/>
    <x v="0"/>
    <x v="0"/>
    <n v="0"/>
    <n v="175.6"/>
    <n v="91"/>
    <n v="29.85"/>
    <n v="236.5"/>
    <n v="127"/>
    <n v="20.100000000000001"/>
    <n v="194.9"/>
    <n v="114"/>
    <n v="8.77"/>
    <n v="9.5"/>
    <n v="8"/>
    <n v="2.57"/>
    <x v="1"/>
    <x v="0"/>
    <n v="0"/>
    <n v="0"/>
    <n v="0"/>
    <x v="2"/>
    <x v="1"/>
    <x v="1"/>
  </r>
  <r>
    <x v="5"/>
    <x v="109"/>
    <x v="1"/>
    <x v="0"/>
    <x v="0"/>
    <n v="0"/>
    <n v="149.80000000000001"/>
    <n v="112"/>
    <n v="25.47"/>
    <n v="180"/>
    <n v="93"/>
    <n v="15.3"/>
    <n v="140"/>
    <n v="119"/>
    <n v="6.3"/>
    <n v="11.7"/>
    <n v="4"/>
    <n v="3.16"/>
    <x v="3"/>
    <x v="0"/>
    <n v="0"/>
    <n v="0"/>
    <n v="0"/>
    <x v="2"/>
    <x v="0"/>
    <x v="0"/>
  </r>
  <r>
    <x v="48"/>
    <x v="109"/>
    <x v="0"/>
    <x v="0"/>
    <x v="0"/>
    <n v="0"/>
    <n v="135.1"/>
    <n v="109"/>
    <n v="22.97"/>
    <n v="205.2"/>
    <n v="99"/>
    <n v="17.440000000000001"/>
    <n v="166.3"/>
    <n v="119"/>
    <n v="7.48"/>
    <n v="11.7"/>
    <n v="4"/>
    <n v="3.16"/>
    <x v="0"/>
    <x v="0"/>
    <n v="0"/>
    <n v="0"/>
    <n v="0"/>
    <x v="2"/>
    <x v="0"/>
    <x v="1"/>
  </r>
  <r>
    <x v="12"/>
    <x v="109"/>
    <x v="0"/>
    <x v="0"/>
    <x v="0"/>
    <n v="0"/>
    <n v="271.10000000000002"/>
    <n v="108"/>
    <n v="46.09"/>
    <n v="237"/>
    <n v="122"/>
    <n v="20.149999999999999"/>
    <n v="239.9"/>
    <n v="122"/>
    <n v="10.8"/>
    <n v="9.8000000000000007"/>
    <n v="5"/>
    <n v="2.65"/>
    <x v="3"/>
    <x v="1"/>
    <n v="1"/>
    <n v="0"/>
    <n v="0"/>
    <x v="2"/>
    <x v="1"/>
    <x v="1"/>
  </r>
  <r>
    <x v="45"/>
    <x v="109"/>
    <x v="2"/>
    <x v="0"/>
    <x v="0"/>
    <n v="0"/>
    <n v="158.6"/>
    <n v="97"/>
    <n v="26.96"/>
    <n v="204.4"/>
    <n v="123"/>
    <n v="17.37"/>
    <n v="182.5"/>
    <n v="123"/>
    <n v="8.2100000000000009"/>
    <n v="11.3"/>
    <n v="3"/>
    <n v="3.05"/>
    <x v="3"/>
    <x v="0"/>
    <n v="0"/>
    <n v="0"/>
    <n v="0"/>
    <x v="2"/>
    <x v="0"/>
    <x v="1"/>
  </r>
  <r>
    <x v="36"/>
    <x v="109"/>
    <x v="2"/>
    <x v="0"/>
    <x v="0"/>
    <n v="0"/>
    <n v="208"/>
    <n v="69"/>
    <n v="35.36"/>
    <n v="95.1"/>
    <n v="94"/>
    <n v="8.08"/>
    <n v="178.5"/>
    <n v="129"/>
    <n v="8.0299999999999994"/>
    <n v="8"/>
    <n v="11"/>
    <n v="2.16"/>
    <x v="0"/>
    <x v="0"/>
    <n v="0"/>
    <n v="0"/>
    <n v="0"/>
    <x v="2"/>
    <x v="1"/>
    <x v="0"/>
  </r>
  <r>
    <x v="21"/>
    <x v="110"/>
    <x v="2"/>
    <x v="0"/>
    <x v="0"/>
    <n v="0"/>
    <n v="184.2"/>
    <n v="92"/>
    <n v="31.31"/>
    <n v="215"/>
    <n v="96"/>
    <n v="18.28"/>
    <n v="100.1"/>
    <n v="64"/>
    <n v="4.5"/>
    <n v="11.3"/>
    <n v="4"/>
    <n v="3.05"/>
    <x v="0"/>
    <x v="0"/>
    <n v="0"/>
    <n v="0"/>
    <n v="0"/>
    <x v="2"/>
    <x v="0"/>
    <x v="1"/>
  </r>
  <r>
    <x v="35"/>
    <x v="110"/>
    <x v="1"/>
    <x v="1"/>
    <x v="0"/>
    <n v="0"/>
    <n v="177.1"/>
    <n v="102"/>
    <n v="30.11"/>
    <n v="249.1"/>
    <n v="102"/>
    <n v="21.17"/>
    <n v="153.30000000000001"/>
    <n v="66"/>
    <n v="6.9"/>
    <n v="8.8000000000000007"/>
    <n v="4"/>
    <n v="2.38"/>
    <x v="3"/>
    <x v="0"/>
    <n v="0"/>
    <n v="1"/>
    <n v="0"/>
    <x v="2"/>
    <x v="1"/>
    <x v="1"/>
  </r>
  <r>
    <x v="13"/>
    <x v="110"/>
    <x v="0"/>
    <x v="0"/>
    <x v="1"/>
    <n v="28"/>
    <n v="128.80000000000001"/>
    <n v="104"/>
    <n v="21.9"/>
    <n v="157.30000000000001"/>
    <n v="52"/>
    <n v="13.37"/>
    <n v="147.4"/>
    <n v="76"/>
    <n v="6.63"/>
    <n v="10.3"/>
    <n v="2"/>
    <n v="2.78"/>
    <x v="3"/>
    <x v="0"/>
    <n v="0"/>
    <n v="0"/>
    <n v="1"/>
    <x v="2"/>
    <x v="0"/>
    <x v="0"/>
  </r>
  <r>
    <x v="37"/>
    <x v="110"/>
    <x v="1"/>
    <x v="0"/>
    <x v="0"/>
    <n v="0"/>
    <n v="249.8"/>
    <n v="109"/>
    <n v="42.47"/>
    <n v="242.4"/>
    <n v="106"/>
    <n v="20.6"/>
    <n v="231.8"/>
    <n v="78"/>
    <n v="10.43"/>
    <n v="11.6"/>
    <n v="4"/>
    <n v="3.13"/>
    <x v="1"/>
    <x v="1"/>
    <n v="1"/>
    <n v="0"/>
    <n v="0"/>
    <x v="2"/>
    <x v="0"/>
    <x v="1"/>
  </r>
  <r>
    <x v="19"/>
    <x v="110"/>
    <x v="0"/>
    <x v="0"/>
    <x v="0"/>
    <n v="0"/>
    <n v="255.9"/>
    <n v="97"/>
    <n v="43.5"/>
    <n v="204.1"/>
    <n v="129"/>
    <n v="17.350000000000001"/>
    <n v="171.3"/>
    <n v="84"/>
    <n v="7.71"/>
    <n v="12.3"/>
    <n v="5"/>
    <n v="3.32"/>
    <x v="2"/>
    <x v="0"/>
    <n v="0"/>
    <n v="0"/>
    <n v="0"/>
    <x v="2"/>
    <x v="0"/>
    <x v="1"/>
  </r>
  <r>
    <x v="33"/>
    <x v="110"/>
    <x v="2"/>
    <x v="0"/>
    <x v="0"/>
    <n v="0"/>
    <n v="176.9"/>
    <n v="128"/>
    <n v="30.07"/>
    <n v="102.8"/>
    <n v="56"/>
    <n v="8.74"/>
    <n v="213.7"/>
    <n v="84"/>
    <n v="9.6199999999999992"/>
    <n v="10.5"/>
    <n v="2"/>
    <n v="2.84"/>
    <x v="4"/>
    <x v="1"/>
    <n v="1"/>
    <n v="0"/>
    <n v="0"/>
    <x v="2"/>
    <x v="0"/>
    <x v="0"/>
  </r>
  <r>
    <x v="27"/>
    <x v="110"/>
    <x v="0"/>
    <x v="0"/>
    <x v="1"/>
    <n v="23"/>
    <n v="87.7"/>
    <n v="91"/>
    <n v="14.91"/>
    <n v="218.3"/>
    <n v="118"/>
    <n v="18.559999999999999"/>
    <n v="173.1"/>
    <n v="87"/>
    <n v="7.79"/>
    <n v="12.3"/>
    <n v="4"/>
    <n v="3.32"/>
    <x v="0"/>
    <x v="0"/>
    <n v="0"/>
    <n v="0"/>
    <n v="1"/>
    <x v="2"/>
    <x v="0"/>
    <x v="1"/>
  </r>
  <r>
    <x v="15"/>
    <x v="110"/>
    <x v="2"/>
    <x v="0"/>
    <x v="0"/>
    <n v="0"/>
    <n v="123.1"/>
    <n v="88"/>
    <n v="20.93"/>
    <n v="213.9"/>
    <n v="84"/>
    <n v="18.18"/>
    <n v="184.9"/>
    <n v="88"/>
    <n v="8.32"/>
    <n v="12"/>
    <n v="2"/>
    <n v="3.24"/>
    <x v="5"/>
    <x v="1"/>
    <n v="1"/>
    <n v="0"/>
    <n v="0"/>
    <x v="2"/>
    <x v="0"/>
    <x v="1"/>
  </r>
  <r>
    <x v="26"/>
    <x v="110"/>
    <x v="0"/>
    <x v="0"/>
    <x v="0"/>
    <n v="0"/>
    <n v="187.8"/>
    <n v="107"/>
    <n v="31.93"/>
    <n v="246"/>
    <n v="70"/>
    <n v="20.91"/>
    <n v="175.9"/>
    <n v="88"/>
    <n v="7.92"/>
    <n v="10.5"/>
    <n v="7"/>
    <n v="2.84"/>
    <x v="1"/>
    <x v="0"/>
    <n v="0"/>
    <n v="0"/>
    <n v="0"/>
    <x v="2"/>
    <x v="0"/>
    <x v="1"/>
  </r>
  <r>
    <x v="10"/>
    <x v="110"/>
    <x v="1"/>
    <x v="0"/>
    <x v="0"/>
    <n v="0"/>
    <n v="171.5"/>
    <n v="108"/>
    <n v="29.16"/>
    <n v="204.4"/>
    <n v="106"/>
    <n v="17.37"/>
    <n v="238.8"/>
    <n v="90"/>
    <n v="10.75"/>
    <n v="10.7"/>
    <n v="4"/>
    <n v="2.89"/>
    <x v="2"/>
    <x v="0"/>
    <n v="0"/>
    <n v="0"/>
    <n v="0"/>
    <x v="2"/>
    <x v="0"/>
    <x v="1"/>
  </r>
  <r>
    <x v="28"/>
    <x v="110"/>
    <x v="0"/>
    <x v="0"/>
    <x v="0"/>
    <n v="0"/>
    <n v="284.39999999999998"/>
    <n v="89"/>
    <n v="48.35"/>
    <n v="157"/>
    <n v="113"/>
    <n v="13.35"/>
    <n v="242.8"/>
    <n v="91"/>
    <n v="10.93"/>
    <n v="8.4"/>
    <n v="8"/>
    <n v="2.27"/>
    <x v="1"/>
    <x v="1"/>
    <n v="1"/>
    <n v="0"/>
    <n v="0"/>
    <x v="2"/>
    <x v="1"/>
    <x v="0"/>
  </r>
  <r>
    <x v="27"/>
    <x v="110"/>
    <x v="0"/>
    <x v="0"/>
    <x v="1"/>
    <n v="36"/>
    <n v="166.2"/>
    <n v="54"/>
    <n v="28.25"/>
    <n v="238.8"/>
    <n v="109"/>
    <n v="20.3"/>
    <n v="108.8"/>
    <n v="92"/>
    <n v="4.9000000000000004"/>
    <n v="11.2"/>
    <n v="2"/>
    <n v="3.02"/>
    <x v="2"/>
    <x v="0"/>
    <n v="0"/>
    <n v="0"/>
    <n v="1"/>
    <x v="2"/>
    <x v="0"/>
    <x v="1"/>
  </r>
  <r>
    <x v="50"/>
    <x v="110"/>
    <x v="1"/>
    <x v="0"/>
    <x v="0"/>
    <n v="0"/>
    <n v="99.3"/>
    <n v="112"/>
    <n v="16.88"/>
    <n v="270.5"/>
    <n v="136"/>
    <n v="22.99"/>
    <n v="225.3"/>
    <n v="94"/>
    <n v="10.14"/>
    <n v="9"/>
    <n v="6"/>
    <n v="2.4300000000000002"/>
    <x v="2"/>
    <x v="0"/>
    <n v="0"/>
    <n v="0"/>
    <n v="0"/>
    <x v="2"/>
    <x v="1"/>
    <x v="1"/>
  </r>
  <r>
    <x v="9"/>
    <x v="110"/>
    <x v="1"/>
    <x v="0"/>
    <x v="1"/>
    <n v="13"/>
    <n v="193.1"/>
    <n v="104"/>
    <n v="32.83"/>
    <n v="111.6"/>
    <n v="98"/>
    <n v="9.49"/>
    <n v="227.4"/>
    <n v="94"/>
    <n v="10.23"/>
    <n v="12.1"/>
    <n v="4"/>
    <n v="3.27"/>
    <x v="0"/>
    <x v="0"/>
    <n v="0"/>
    <n v="0"/>
    <n v="1"/>
    <x v="2"/>
    <x v="0"/>
    <x v="0"/>
  </r>
  <r>
    <x v="24"/>
    <x v="110"/>
    <x v="2"/>
    <x v="0"/>
    <x v="1"/>
    <n v="24"/>
    <n v="205.5"/>
    <n v="114"/>
    <n v="34.94"/>
    <n v="219.3"/>
    <n v="99"/>
    <n v="18.64"/>
    <n v="215.9"/>
    <n v="95"/>
    <n v="9.7200000000000006"/>
    <n v="14"/>
    <n v="4"/>
    <n v="3.78"/>
    <x v="0"/>
    <x v="0"/>
    <n v="0"/>
    <n v="0"/>
    <n v="1"/>
    <x v="2"/>
    <x v="0"/>
    <x v="1"/>
  </r>
  <r>
    <x v="3"/>
    <x v="110"/>
    <x v="0"/>
    <x v="0"/>
    <x v="0"/>
    <n v="0"/>
    <n v="229.4"/>
    <n v="107"/>
    <n v="39"/>
    <n v="214.1"/>
    <n v="99"/>
    <n v="18.2"/>
    <n v="289.60000000000002"/>
    <n v="95"/>
    <n v="13.03"/>
    <n v="10.4"/>
    <n v="6"/>
    <n v="2.81"/>
    <x v="4"/>
    <x v="0"/>
    <n v="0"/>
    <n v="0"/>
    <n v="0"/>
    <x v="2"/>
    <x v="0"/>
    <x v="1"/>
  </r>
  <r>
    <x v="46"/>
    <x v="110"/>
    <x v="1"/>
    <x v="0"/>
    <x v="0"/>
    <n v="0"/>
    <n v="224.9"/>
    <n v="117"/>
    <n v="38.229999999999997"/>
    <n v="191.9"/>
    <n v="127"/>
    <n v="16.309999999999999"/>
    <n v="229.9"/>
    <n v="97"/>
    <n v="10.35"/>
    <n v="10.3"/>
    <n v="3"/>
    <n v="2.78"/>
    <x v="1"/>
    <x v="0"/>
    <n v="0"/>
    <n v="0"/>
    <n v="0"/>
    <x v="2"/>
    <x v="0"/>
    <x v="0"/>
  </r>
  <r>
    <x v="10"/>
    <x v="110"/>
    <x v="2"/>
    <x v="0"/>
    <x v="0"/>
    <n v="0"/>
    <n v="214.3"/>
    <n v="118"/>
    <n v="36.43"/>
    <n v="208.5"/>
    <n v="76"/>
    <n v="17.72"/>
    <n v="182.4"/>
    <n v="98"/>
    <n v="8.2100000000000009"/>
    <n v="12"/>
    <n v="2"/>
    <n v="3.24"/>
    <x v="0"/>
    <x v="0"/>
    <n v="0"/>
    <n v="0"/>
    <n v="0"/>
    <x v="2"/>
    <x v="0"/>
    <x v="1"/>
  </r>
  <r>
    <x v="27"/>
    <x v="110"/>
    <x v="0"/>
    <x v="0"/>
    <x v="0"/>
    <n v="0"/>
    <n v="246.5"/>
    <n v="108"/>
    <n v="41.91"/>
    <n v="216.3"/>
    <n v="89"/>
    <n v="18.39"/>
    <n v="179.6"/>
    <n v="99"/>
    <n v="8.08"/>
    <n v="12.7"/>
    <n v="3"/>
    <n v="3.43"/>
    <x v="3"/>
    <x v="0"/>
    <n v="0"/>
    <n v="0"/>
    <n v="0"/>
    <x v="2"/>
    <x v="0"/>
    <x v="1"/>
  </r>
  <r>
    <x v="20"/>
    <x v="110"/>
    <x v="2"/>
    <x v="0"/>
    <x v="0"/>
    <n v="0"/>
    <n v="197.1"/>
    <n v="117"/>
    <n v="33.51"/>
    <n v="227.8"/>
    <n v="128"/>
    <n v="19.36"/>
    <n v="214"/>
    <n v="101"/>
    <n v="9.6300000000000008"/>
    <n v="9.3000000000000007"/>
    <n v="11"/>
    <n v="2.5099999999999998"/>
    <x v="1"/>
    <x v="0"/>
    <n v="0"/>
    <n v="0"/>
    <n v="0"/>
    <x v="2"/>
    <x v="1"/>
    <x v="1"/>
  </r>
  <r>
    <x v="4"/>
    <x v="110"/>
    <x v="0"/>
    <x v="0"/>
    <x v="0"/>
    <n v="0"/>
    <n v="132.6"/>
    <n v="125"/>
    <n v="22.54"/>
    <n v="221.1"/>
    <n v="67"/>
    <n v="18.79"/>
    <n v="127.9"/>
    <n v="101"/>
    <n v="5.76"/>
    <n v="12.7"/>
    <n v="2"/>
    <n v="3.43"/>
    <x v="4"/>
    <x v="1"/>
    <n v="1"/>
    <n v="0"/>
    <n v="0"/>
    <x v="2"/>
    <x v="0"/>
    <x v="1"/>
  </r>
  <r>
    <x v="35"/>
    <x v="110"/>
    <x v="0"/>
    <x v="0"/>
    <x v="0"/>
    <n v="0"/>
    <n v="129.1"/>
    <n v="92"/>
    <n v="21.95"/>
    <n v="148.9"/>
    <n v="132"/>
    <n v="12.66"/>
    <n v="264"/>
    <n v="103"/>
    <n v="11.88"/>
    <n v="16.8"/>
    <n v="7"/>
    <n v="4.54"/>
    <x v="3"/>
    <x v="0"/>
    <n v="0"/>
    <n v="0"/>
    <n v="0"/>
    <x v="2"/>
    <x v="0"/>
    <x v="0"/>
  </r>
  <r>
    <x v="1"/>
    <x v="110"/>
    <x v="0"/>
    <x v="0"/>
    <x v="0"/>
    <n v="0"/>
    <n v="110.4"/>
    <n v="103"/>
    <n v="18.77"/>
    <n v="137.30000000000001"/>
    <n v="102"/>
    <n v="11.67"/>
    <n v="189.6"/>
    <n v="105"/>
    <n v="8.5299999999999994"/>
    <n v="7.7"/>
    <n v="6"/>
    <n v="2.08"/>
    <x v="3"/>
    <x v="0"/>
    <n v="0"/>
    <n v="0"/>
    <n v="0"/>
    <x v="2"/>
    <x v="1"/>
    <x v="0"/>
  </r>
  <r>
    <x v="13"/>
    <x v="110"/>
    <x v="1"/>
    <x v="0"/>
    <x v="1"/>
    <n v="33"/>
    <n v="154"/>
    <n v="122"/>
    <n v="26.18"/>
    <n v="207.3"/>
    <n v="123"/>
    <n v="17.62"/>
    <n v="186.2"/>
    <n v="105"/>
    <n v="8.3800000000000008"/>
    <n v="10.8"/>
    <n v="8"/>
    <n v="2.92"/>
    <x v="0"/>
    <x v="0"/>
    <n v="0"/>
    <n v="0"/>
    <n v="1"/>
    <x v="2"/>
    <x v="0"/>
    <x v="1"/>
  </r>
  <r>
    <x v="46"/>
    <x v="110"/>
    <x v="0"/>
    <x v="0"/>
    <x v="0"/>
    <n v="0"/>
    <n v="162.1"/>
    <n v="98"/>
    <n v="27.56"/>
    <n v="217.6"/>
    <n v="87"/>
    <n v="18.5"/>
    <n v="264.10000000000002"/>
    <n v="107"/>
    <n v="11.88"/>
    <n v="7.7"/>
    <n v="1"/>
    <n v="2.08"/>
    <x v="1"/>
    <x v="0"/>
    <n v="0"/>
    <n v="0"/>
    <n v="0"/>
    <x v="2"/>
    <x v="1"/>
    <x v="1"/>
  </r>
  <r>
    <x v="1"/>
    <x v="110"/>
    <x v="0"/>
    <x v="0"/>
    <x v="1"/>
    <n v="21"/>
    <n v="127.1"/>
    <n v="94"/>
    <n v="21.61"/>
    <n v="228.3"/>
    <n v="116"/>
    <n v="19.41"/>
    <n v="166.7"/>
    <n v="108"/>
    <n v="7.5"/>
    <n v="7.1"/>
    <n v="3"/>
    <n v="1.92"/>
    <x v="0"/>
    <x v="0"/>
    <n v="0"/>
    <n v="0"/>
    <n v="1"/>
    <x v="2"/>
    <x v="1"/>
    <x v="1"/>
  </r>
  <r>
    <x v="11"/>
    <x v="110"/>
    <x v="0"/>
    <x v="0"/>
    <x v="0"/>
    <n v="0"/>
    <n v="304.60000000000002"/>
    <n v="56"/>
    <n v="51.78"/>
    <n v="157.6"/>
    <n v="101"/>
    <n v="13.4"/>
    <n v="188.2"/>
    <n v="116"/>
    <n v="8.4700000000000006"/>
    <n v="12.4"/>
    <n v="1"/>
    <n v="3.35"/>
    <x v="0"/>
    <x v="1"/>
    <n v="1"/>
    <n v="0"/>
    <n v="0"/>
    <x v="2"/>
    <x v="0"/>
    <x v="0"/>
  </r>
  <r>
    <x v="7"/>
    <x v="110"/>
    <x v="0"/>
    <x v="0"/>
    <x v="0"/>
    <n v="0"/>
    <n v="222.2"/>
    <n v="96"/>
    <n v="37.770000000000003"/>
    <n v="162.5"/>
    <n v="111"/>
    <n v="13.81"/>
    <n v="184.9"/>
    <n v="120"/>
    <n v="8.32"/>
    <n v="11.9"/>
    <n v="7"/>
    <n v="3.21"/>
    <x v="4"/>
    <x v="0"/>
    <n v="0"/>
    <n v="0"/>
    <n v="0"/>
    <x v="2"/>
    <x v="0"/>
    <x v="0"/>
  </r>
  <r>
    <x v="0"/>
    <x v="110"/>
    <x v="1"/>
    <x v="0"/>
    <x v="0"/>
    <n v="0"/>
    <n v="294.7"/>
    <n v="90"/>
    <n v="50.1"/>
    <n v="294.60000000000002"/>
    <n v="72"/>
    <n v="25.04"/>
    <n v="260.10000000000002"/>
    <n v="121"/>
    <n v="11.7"/>
    <n v="10.8"/>
    <n v="3"/>
    <n v="2.92"/>
    <x v="0"/>
    <x v="1"/>
    <n v="1"/>
    <n v="0"/>
    <n v="0"/>
    <x v="2"/>
    <x v="0"/>
    <x v="1"/>
  </r>
  <r>
    <x v="21"/>
    <x v="110"/>
    <x v="0"/>
    <x v="0"/>
    <x v="0"/>
    <n v="0"/>
    <n v="181.8"/>
    <n v="117"/>
    <n v="30.91"/>
    <n v="158.1"/>
    <n v="91"/>
    <n v="13.44"/>
    <n v="266.2"/>
    <n v="123"/>
    <n v="11.98"/>
    <n v="9.6999999999999993"/>
    <n v="9"/>
    <n v="2.62"/>
    <x v="1"/>
    <x v="0"/>
    <n v="0"/>
    <n v="0"/>
    <n v="0"/>
    <x v="2"/>
    <x v="1"/>
    <x v="0"/>
  </r>
  <r>
    <x v="40"/>
    <x v="110"/>
    <x v="1"/>
    <x v="1"/>
    <x v="0"/>
    <n v="0"/>
    <n v="145.80000000000001"/>
    <n v="106"/>
    <n v="24.79"/>
    <n v="172.5"/>
    <n v="143"/>
    <n v="14.66"/>
    <n v="143.9"/>
    <n v="123"/>
    <n v="6.48"/>
    <n v="11.9"/>
    <n v="4"/>
    <n v="3.21"/>
    <x v="0"/>
    <x v="0"/>
    <n v="0"/>
    <n v="1"/>
    <n v="0"/>
    <x v="2"/>
    <x v="0"/>
    <x v="0"/>
  </r>
  <r>
    <x v="26"/>
    <x v="110"/>
    <x v="2"/>
    <x v="0"/>
    <x v="0"/>
    <n v="0"/>
    <n v="176.4"/>
    <n v="62"/>
    <n v="29.99"/>
    <n v="201"/>
    <n v="124"/>
    <n v="17.09"/>
    <n v="150.4"/>
    <n v="138"/>
    <n v="6.77"/>
    <n v="11.2"/>
    <n v="2"/>
    <n v="3.02"/>
    <x v="1"/>
    <x v="0"/>
    <n v="0"/>
    <n v="0"/>
    <n v="0"/>
    <x v="2"/>
    <x v="0"/>
    <x v="1"/>
  </r>
  <r>
    <x v="49"/>
    <x v="111"/>
    <x v="2"/>
    <x v="0"/>
    <x v="0"/>
    <n v="0"/>
    <n v="172.7"/>
    <n v="112"/>
    <n v="29.36"/>
    <n v="244.5"/>
    <n v="83"/>
    <n v="20.78"/>
    <n v="242.3"/>
    <n v="68"/>
    <n v="10.9"/>
    <n v="4.0999999999999996"/>
    <n v="1"/>
    <n v="1.1100000000000001"/>
    <x v="1"/>
    <x v="0"/>
    <n v="0"/>
    <n v="0"/>
    <n v="0"/>
    <x v="2"/>
    <x v="1"/>
    <x v="1"/>
  </r>
  <r>
    <x v="22"/>
    <x v="111"/>
    <x v="1"/>
    <x v="0"/>
    <x v="1"/>
    <n v="29"/>
    <n v="198.8"/>
    <n v="122"/>
    <n v="33.799999999999997"/>
    <n v="238.6"/>
    <n v="114"/>
    <n v="20.28"/>
    <n v="289.5"/>
    <n v="69"/>
    <n v="13.03"/>
    <n v="11.5"/>
    <n v="5"/>
    <n v="3.11"/>
    <x v="0"/>
    <x v="0"/>
    <n v="0"/>
    <n v="0"/>
    <n v="1"/>
    <x v="2"/>
    <x v="0"/>
    <x v="1"/>
  </r>
  <r>
    <x v="47"/>
    <x v="111"/>
    <x v="0"/>
    <x v="1"/>
    <x v="0"/>
    <n v="0"/>
    <n v="195.7"/>
    <n v="123"/>
    <n v="33.270000000000003"/>
    <n v="141.9"/>
    <n v="124"/>
    <n v="12.06"/>
    <n v="136.4"/>
    <n v="72"/>
    <n v="6.14"/>
    <n v="7.9"/>
    <n v="6"/>
    <n v="2.13"/>
    <x v="0"/>
    <x v="0"/>
    <n v="0"/>
    <n v="1"/>
    <n v="0"/>
    <x v="2"/>
    <x v="1"/>
    <x v="0"/>
  </r>
  <r>
    <x v="30"/>
    <x v="111"/>
    <x v="0"/>
    <x v="0"/>
    <x v="0"/>
    <n v="0"/>
    <n v="166"/>
    <n v="79"/>
    <n v="28.22"/>
    <n v="74.599999999999994"/>
    <n v="100"/>
    <n v="6.34"/>
    <n v="247.9"/>
    <n v="74"/>
    <n v="11.16"/>
    <n v="6.3"/>
    <n v="7"/>
    <n v="1.7"/>
    <x v="1"/>
    <x v="0"/>
    <n v="0"/>
    <n v="0"/>
    <n v="0"/>
    <x v="2"/>
    <x v="1"/>
    <x v="0"/>
  </r>
  <r>
    <x v="4"/>
    <x v="111"/>
    <x v="0"/>
    <x v="0"/>
    <x v="0"/>
    <n v="0"/>
    <n v="81.599999999999994"/>
    <n v="94"/>
    <n v="13.87"/>
    <n v="268.10000000000002"/>
    <n v="112"/>
    <n v="22.79"/>
    <n v="140.80000000000001"/>
    <n v="75"/>
    <n v="6.34"/>
    <n v="8.6"/>
    <n v="18"/>
    <n v="2.3199999999999998"/>
    <x v="0"/>
    <x v="0"/>
    <n v="0"/>
    <n v="0"/>
    <n v="0"/>
    <x v="2"/>
    <x v="1"/>
    <x v="1"/>
  </r>
  <r>
    <x v="12"/>
    <x v="111"/>
    <x v="0"/>
    <x v="0"/>
    <x v="0"/>
    <n v="0"/>
    <n v="115.8"/>
    <n v="108"/>
    <n v="19.690000000000001"/>
    <n v="243.3"/>
    <n v="111"/>
    <n v="20.68"/>
    <n v="184.6"/>
    <n v="78"/>
    <n v="8.31"/>
    <n v="13.1"/>
    <n v="5"/>
    <n v="3.54"/>
    <x v="0"/>
    <x v="0"/>
    <n v="0"/>
    <n v="0"/>
    <n v="0"/>
    <x v="2"/>
    <x v="0"/>
    <x v="1"/>
  </r>
  <r>
    <x v="38"/>
    <x v="111"/>
    <x v="0"/>
    <x v="0"/>
    <x v="0"/>
    <n v="0"/>
    <n v="185.4"/>
    <n v="114"/>
    <n v="31.52"/>
    <n v="191.4"/>
    <n v="119"/>
    <n v="16.27"/>
    <n v="144"/>
    <n v="78"/>
    <n v="6.48"/>
    <n v="10"/>
    <n v="11"/>
    <n v="2.7"/>
    <x v="3"/>
    <x v="0"/>
    <n v="0"/>
    <n v="0"/>
    <n v="0"/>
    <x v="2"/>
    <x v="1"/>
    <x v="0"/>
  </r>
  <r>
    <x v="37"/>
    <x v="111"/>
    <x v="0"/>
    <x v="0"/>
    <x v="0"/>
    <n v="0"/>
    <n v="111.9"/>
    <n v="92"/>
    <n v="19.02"/>
    <n v="114"/>
    <n v="143"/>
    <n v="9.69"/>
    <n v="146.80000000000001"/>
    <n v="79"/>
    <n v="6.61"/>
    <n v="14.1"/>
    <n v="3"/>
    <n v="3.81"/>
    <x v="5"/>
    <x v="1"/>
    <n v="1"/>
    <n v="0"/>
    <n v="0"/>
    <x v="2"/>
    <x v="0"/>
    <x v="0"/>
  </r>
  <r>
    <x v="33"/>
    <x v="111"/>
    <x v="2"/>
    <x v="0"/>
    <x v="1"/>
    <n v="22"/>
    <n v="244.7"/>
    <n v="104"/>
    <n v="41.6"/>
    <n v="203.1"/>
    <n v="88"/>
    <n v="17.260000000000002"/>
    <n v="222"/>
    <n v="84"/>
    <n v="9.99"/>
    <n v="7.4"/>
    <n v="6"/>
    <n v="2"/>
    <x v="1"/>
    <x v="0"/>
    <n v="0"/>
    <n v="0"/>
    <n v="1"/>
    <x v="2"/>
    <x v="1"/>
    <x v="1"/>
  </r>
  <r>
    <x v="20"/>
    <x v="111"/>
    <x v="0"/>
    <x v="0"/>
    <x v="0"/>
    <n v="0"/>
    <n v="124.4"/>
    <n v="109"/>
    <n v="21.15"/>
    <n v="196.1"/>
    <n v="119"/>
    <n v="16.670000000000002"/>
    <n v="166.1"/>
    <n v="89"/>
    <n v="7.47"/>
    <n v="10.199999999999999"/>
    <n v="4"/>
    <n v="2.75"/>
    <x v="3"/>
    <x v="0"/>
    <n v="0"/>
    <n v="0"/>
    <n v="0"/>
    <x v="2"/>
    <x v="1"/>
    <x v="0"/>
  </r>
  <r>
    <x v="10"/>
    <x v="111"/>
    <x v="0"/>
    <x v="0"/>
    <x v="0"/>
    <n v="0"/>
    <n v="261.39999999999998"/>
    <n v="108"/>
    <n v="44.44"/>
    <n v="154.5"/>
    <n v="102"/>
    <n v="13.13"/>
    <n v="130.9"/>
    <n v="90"/>
    <n v="5.89"/>
    <n v="11.6"/>
    <n v="2"/>
    <n v="3.13"/>
    <x v="0"/>
    <x v="0"/>
    <n v="0"/>
    <n v="0"/>
    <n v="0"/>
    <x v="2"/>
    <x v="0"/>
    <x v="0"/>
  </r>
  <r>
    <x v="45"/>
    <x v="111"/>
    <x v="2"/>
    <x v="0"/>
    <x v="0"/>
    <n v="0"/>
    <n v="217.1"/>
    <n v="76"/>
    <n v="36.909999999999997"/>
    <n v="205.2"/>
    <n v="100"/>
    <n v="17.440000000000001"/>
    <n v="185.7"/>
    <n v="91"/>
    <n v="8.36"/>
    <n v="9.4"/>
    <n v="3"/>
    <n v="2.54"/>
    <x v="3"/>
    <x v="0"/>
    <n v="0"/>
    <n v="0"/>
    <n v="0"/>
    <x v="2"/>
    <x v="1"/>
    <x v="1"/>
  </r>
  <r>
    <x v="19"/>
    <x v="111"/>
    <x v="0"/>
    <x v="0"/>
    <x v="0"/>
    <n v="0"/>
    <n v="170.5"/>
    <n v="113"/>
    <n v="28.99"/>
    <n v="193.2"/>
    <n v="129"/>
    <n v="16.420000000000002"/>
    <n v="188"/>
    <n v="91"/>
    <n v="8.4600000000000009"/>
    <n v="11.2"/>
    <n v="6"/>
    <n v="3.02"/>
    <x v="1"/>
    <x v="0"/>
    <n v="0"/>
    <n v="0"/>
    <n v="0"/>
    <x v="2"/>
    <x v="0"/>
    <x v="0"/>
  </r>
  <r>
    <x v="47"/>
    <x v="111"/>
    <x v="0"/>
    <x v="1"/>
    <x v="1"/>
    <n v="16"/>
    <n v="200.3"/>
    <n v="72"/>
    <n v="34.049999999999997"/>
    <n v="197.8"/>
    <n v="91"/>
    <n v="16.809999999999999"/>
    <n v="151.1"/>
    <n v="92"/>
    <n v="6.8"/>
    <n v="10.4"/>
    <n v="3"/>
    <n v="2.81"/>
    <x v="0"/>
    <x v="0"/>
    <n v="0"/>
    <n v="1"/>
    <n v="1"/>
    <x v="2"/>
    <x v="0"/>
    <x v="0"/>
  </r>
  <r>
    <x v="36"/>
    <x v="111"/>
    <x v="0"/>
    <x v="0"/>
    <x v="0"/>
    <n v="0"/>
    <n v="109"/>
    <n v="126"/>
    <n v="18.53"/>
    <n v="212.7"/>
    <n v="106"/>
    <n v="18.079999999999998"/>
    <n v="208.3"/>
    <n v="92"/>
    <n v="9.3699999999999992"/>
    <n v="7.9"/>
    <n v="3"/>
    <n v="2.13"/>
    <x v="0"/>
    <x v="0"/>
    <n v="0"/>
    <n v="0"/>
    <n v="0"/>
    <x v="2"/>
    <x v="1"/>
    <x v="1"/>
  </r>
  <r>
    <x v="43"/>
    <x v="111"/>
    <x v="2"/>
    <x v="0"/>
    <x v="0"/>
    <n v="0"/>
    <n v="243.4"/>
    <n v="77"/>
    <n v="41.38"/>
    <n v="182.1"/>
    <n v="97"/>
    <n v="15.48"/>
    <n v="259.2"/>
    <n v="94"/>
    <n v="11.66"/>
    <n v="12.8"/>
    <n v="2"/>
    <n v="3.46"/>
    <x v="0"/>
    <x v="0"/>
    <n v="0"/>
    <n v="0"/>
    <n v="0"/>
    <x v="2"/>
    <x v="0"/>
    <x v="0"/>
  </r>
  <r>
    <x v="2"/>
    <x v="111"/>
    <x v="0"/>
    <x v="0"/>
    <x v="0"/>
    <n v="0"/>
    <n v="272.5"/>
    <n v="119"/>
    <n v="46.33"/>
    <n v="226.1"/>
    <n v="94"/>
    <n v="19.22"/>
    <n v="159.1"/>
    <n v="94"/>
    <n v="7.16"/>
    <n v="16.399999999999999"/>
    <n v="5"/>
    <n v="4.43"/>
    <x v="2"/>
    <x v="1"/>
    <n v="1"/>
    <n v="0"/>
    <n v="0"/>
    <x v="2"/>
    <x v="0"/>
    <x v="1"/>
  </r>
  <r>
    <x v="21"/>
    <x v="111"/>
    <x v="0"/>
    <x v="0"/>
    <x v="1"/>
    <n v="17"/>
    <n v="120"/>
    <n v="94"/>
    <n v="20.399999999999999"/>
    <n v="79.5"/>
    <n v="104"/>
    <n v="6.76"/>
    <n v="214"/>
    <n v="94"/>
    <n v="9.6300000000000008"/>
    <n v="8.6999999999999993"/>
    <n v="1"/>
    <n v="2.35"/>
    <x v="0"/>
    <x v="0"/>
    <n v="0"/>
    <n v="0"/>
    <n v="1"/>
    <x v="2"/>
    <x v="1"/>
    <x v="0"/>
  </r>
  <r>
    <x v="28"/>
    <x v="111"/>
    <x v="0"/>
    <x v="0"/>
    <x v="1"/>
    <n v="17"/>
    <n v="183.2"/>
    <n v="95"/>
    <n v="31.14"/>
    <n v="252.8"/>
    <n v="125"/>
    <n v="21.49"/>
    <n v="156.69999999999999"/>
    <n v="95"/>
    <n v="7.05"/>
    <n v="9.6999999999999993"/>
    <n v="3"/>
    <n v="2.62"/>
    <x v="1"/>
    <x v="0"/>
    <n v="0"/>
    <n v="0"/>
    <n v="1"/>
    <x v="2"/>
    <x v="1"/>
    <x v="1"/>
  </r>
  <r>
    <x v="21"/>
    <x v="111"/>
    <x v="2"/>
    <x v="0"/>
    <x v="0"/>
    <n v="0"/>
    <n v="172.1"/>
    <n v="73"/>
    <n v="29.26"/>
    <n v="228"/>
    <n v="136"/>
    <n v="19.38"/>
    <n v="269.39999999999998"/>
    <n v="96"/>
    <n v="12.12"/>
    <n v="14.1"/>
    <n v="3"/>
    <n v="3.81"/>
    <x v="3"/>
    <x v="0"/>
    <n v="0"/>
    <n v="0"/>
    <n v="0"/>
    <x v="2"/>
    <x v="0"/>
    <x v="1"/>
  </r>
  <r>
    <x v="39"/>
    <x v="111"/>
    <x v="0"/>
    <x v="0"/>
    <x v="0"/>
    <n v="0"/>
    <n v="214.8"/>
    <n v="112"/>
    <n v="36.520000000000003"/>
    <n v="209.7"/>
    <n v="104"/>
    <n v="17.82"/>
    <n v="164.4"/>
    <n v="97"/>
    <n v="7.4"/>
    <n v="9.4"/>
    <n v="5"/>
    <n v="2.54"/>
    <x v="2"/>
    <x v="0"/>
    <n v="0"/>
    <n v="0"/>
    <n v="0"/>
    <x v="2"/>
    <x v="1"/>
    <x v="1"/>
  </r>
  <r>
    <x v="21"/>
    <x v="111"/>
    <x v="1"/>
    <x v="0"/>
    <x v="1"/>
    <n v="30"/>
    <n v="60.6"/>
    <n v="113"/>
    <n v="10.3"/>
    <n v="165.9"/>
    <n v="96"/>
    <n v="14.1"/>
    <n v="132.80000000000001"/>
    <n v="99"/>
    <n v="5.98"/>
    <n v="13.3"/>
    <n v="7"/>
    <n v="3.59"/>
    <x v="1"/>
    <x v="0"/>
    <n v="0"/>
    <n v="0"/>
    <n v="1"/>
    <x v="2"/>
    <x v="0"/>
    <x v="0"/>
  </r>
  <r>
    <x v="31"/>
    <x v="111"/>
    <x v="0"/>
    <x v="0"/>
    <x v="1"/>
    <n v="27"/>
    <n v="213"/>
    <n v="121"/>
    <n v="36.21"/>
    <n v="226.2"/>
    <n v="101"/>
    <n v="19.23"/>
    <n v="189.8"/>
    <n v="99"/>
    <n v="8.5399999999999991"/>
    <n v="11.1"/>
    <n v="3"/>
    <n v="3"/>
    <x v="4"/>
    <x v="0"/>
    <n v="0"/>
    <n v="0"/>
    <n v="1"/>
    <x v="2"/>
    <x v="0"/>
    <x v="1"/>
  </r>
  <r>
    <x v="1"/>
    <x v="111"/>
    <x v="0"/>
    <x v="0"/>
    <x v="0"/>
    <n v="0"/>
    <n v="266"/>
    <n v="97"/>
    <n v="45.22"/>
    <n v="214.6"/>
    <n v="94"/>
    <n v="18.239999999999998"/>
    <n v="306.2"/>
    <n v="100"/>
    <n v="13.78"/>
    <n v="14.2"/>
    <n v="2"/>
    <n v="3.83"/>
    <x v="3"/>
    <x v="1"/>
    <n v="1"/>
    <n v="0"/>
    <n v="0"/>
    <x v="2"/>
    <x v="0"/>
    <x v="1"/>
  </r>
  <r>
    <x v="5"/>
    <x v="111"/>
    <x v="2"/>
    <x v="0"/>
    <x v="0"/>
    <n v="0"/>
    <n v="206.2"/>
    <n v="122"/>
    <n v="35.049999999999997"/>
    <n v="164.5"/>
    <n v="94"/>
    <n v="13.98"/>
    <n v="140.30000000000001"/>
    <n v="101"/>
    <n v="6.31"/>
    <n v="12.6"/>
    <n v="7"/>
    <n v="3.4"/>
    <x v="2"/>
    <x v="0"/>
    <n v="0"/>
    <n v="0"/>
    <n v="0"/>
    <x v="2"/>
    <x v="0"/>
    <x v="0"/>
  </r>
  <r>
    <x v="39"/>
    <x v="111"/>
    <x v="0"/>
    <x v="0"/>
    <x v="0"/>
    <n v="0"/>
    <n v="210.4"/>
    <n v="78"/>
    <n v="35.770000000000003"/>
    <n v="172.4"/>
    <n v="75"/>
    <n v="14.65"/>
    <n v="240"/>
    <n v="105"/>
    <n v="10.8"/>
    <n v="11.7"/>
    <n v="3"/>
    <n v="3.16"/>
    <x v="3"/>
    <x v="0"/>
    <n v="0"/>
    <n v="0"/>
    <n v="0"/>
    <x v="2"/>
    <x v="0"/>
    <x v="0"/>
  </r>
  <r>
    <x v="44"/>
    <x v="111"/>
    <x v="0"/>
    <x v="1"/>
    <x v="0"/>
    <n v="0"/>
    <n v="217.6"/>
    <n v="110"/>
    <n v="36.99"/>
    <n v="195.7"/>
    <n v="105"/>
    <n v="16.63"/>
    <n v="178.8"/>
    <n v="106"/>
    <n v="8.0500000000000007"/>
    <n v="10.4"/>
    <n v="8"/>
    <n v="2.81"/>
    <x v="3"/>
    <x v="0"/>
    <n v="0"/>
    <n v="1"/>
    <n v="0"/>
    <x v="2"/>
    <x v="0"/>
    <x v="0"/>
  </r>
  <r>
    <x v="3"/>
    <x v="111"/>
    <x v="2"/>
    <x v="0"/>
    <x v="0"/>
    <n v="0"/>
    <n v="194.4"/>
    <n v="101"/>
    <n v="33.049999999999997"/>
    <n v="190.3"/>
    <n v="82"/>
    <n v="16.18"/>
    <n v="183.4"/>
    <n v="107"/>
    <n v="8.25"/>
    <n v="11.4"/>
    <n v="2"/>
    <n v="3.08"/>
    <x v="1"/>
    <x v="0"/>
    <n v="0"/>
    <n v="0"/>
    <n v="0"/>
    <x v="2"/>
    <x v="0"/>
    <x v="0"/>
  </r>
  <r>
    <x v="47"/>
    <x v="111"/>
    <x v="0"/>
    <x v="0"/>
    <x v="0"/>
    <n v="0"/>
    <n v="167.6"/>
    <n v="100"/>
    <n v="28.49"/>
    <n v="154.5"/>
    <n v="90"/>
    <n v="13.13"/>
    <n v="281.39999999999998"/>
    <n v="107"/>
    <n v="12.66"/>
    <n v="17.3"/>
    <n v="3"/>
    <n v="4.67"/>
    <x v="3"/>
    <x v="0"/>
    <n v="0"/>
    <n v="0"/>
    <n v="0"/>
    <x v="2"/>
    <x v="0"/>
    <x v="0"/>
  </r>
  <r>
    <x v="49"/>
    <x v="111"/>
    <x v="2"/>
    <x v="0"/>
    <x v="0"/>
    <n v="0"/>
    <n v="85.2"/>
    <n v="102"/>
    <n v="14.48"/>
    <n v="153.19999999999999"/>
    <n v="118"/>
    <n v="13.02"/>
    <n v="142.6"/>
    <n v="107"/>
    <n v="6.42"/>
    <n v="8.1999999999999993"/>
    <n v="4"/>
    <n v="2.21"/>
    <x v="0"/>
    <x v="0"/>
    <n v="0"/>
    <n v="0"/>
    <n v="0"/>
    <x v="2"/>
    <x v="1"/>
    <x v="0"/>
  </r>
  <r>
    <x v="44"/>
    <x v="111"/>
    <x v="0"/>
    <x v="0"/>
    <x v="1"/>
    <n v="16"/>
    <n v="221.6"/>
    <n v="110"/>
    <n v="37.67"/>
    <n v="130.19999999999999"/>
    <n v="123"/>
    <n v="11.07"/>
    <n v="200"/>
    <n v="108"/>
    <n v="9"/>
    <n v="11.3"/>
    <n v="3"/>
    <n v="3.05"/>
    <x v="0"/>
    <x v="0"/>
    <n v="0"/>
    <n v="0"/>
    <n v="1"/>
    <x v="2"/>
    <x v="0"/>
    <x v="0"/>
  </r>
  <r>
    <x v="29"/>
    <x v="111"/>
    <x v="1"/>
    <x v="0"/>
    <x v="0"/>
    <n v="0"/>
    <n v="135.1"/>
    <n v="112"/>
    <n v="22.97"/>
    <n v="226.3"/>
    <n v="85"/>
    <n v="19.239999999999998"/>
    <n v="115.2"/>
    <n v="108"/>
    <n v="5.18"/>
    <n v="11.1"/>
    <n v="6"/>
    <n v="3"/>
    <x v="0"/>
    <x v="0"/>
    <n v="0"/>
    <n v="0"/>
    <n v="0"/>
    <x v="2"/>
    <x v="0"/>
    <x v="1"/>
  </r>
  <r>
    <x v="3"/>
    <x v="111"/>
    <x v="0"/>
    <x v="0"/>
    <x v="0"/>
    <n v="0"/>
    <n v="168.6"/>
    <n v="102"/>
    <n v="28.66"/>
    <n v="298"/>
    <n v="117"/>
    <n v="25.33"/>
    <n v="194.7"/>
    <n v="110"/>
    <n v="8.76"/>
    <n v="9.8000000000000007"/>
    <n v="5"/>
    <n v="2.65"/>
    <x v="0"/>
    <x v="0"/>
    <n v="0"/>
    <n v="0"/>
    <n v="0"/>
    <x v="2"/>
    <x v="1"/>
    <x v="1"/>
  </r>
  <r>
    <x v="42"/>
    <x v="111"/>
    <x v="0"/>
    <x v="0"/>
    <x v="0"/>
    <n v="0"/>
    <n v="115.9"/>
    <n v="81"/>
    <n v="19.7"/>
    <n v="199.7"/>
    <n v="100"/>
    <n v="16.97"/>
    <n v="249.3"/>
    <n v="111"/>
    <n v="11.22"/>
    <n v="10"/>
    <n v="4"/>
    <n v="2.7"/>
    <x v="0"/>
    <x v="0"/>
    <n v="0"/>
    <n v="0"/>
    <n v="0"/>
    <x v="2"/>
    <x v="1"/>
    <x v="0"/>
  </r>
  <r>
    <x v="8"/>
    <x v="111"/>
    <x v="1"/>
    <x v="0"/>
    <x v="0"/>
    <n v="0"/>
    <n v="101.1"/>
    <n v="119"/>
    <n v="17.190000000000001"/>
    <n v="214.4"/>
    <n v="67"/>
    <n v="18.22"/>
    <n v="179.5"/>
    <n v="112"/>
    <n v="8.08"/>
    <n v="10.3"/>
    <n v="5"/>
    <n v="2.78"/>
    <x v="3"/>
    <x v="0"/>
    <n v="0"/>
    <n v="0"/>
    <n v="0"/>
    <x v="2"/>
    <x v="0"/>
    <x v="1"/>
  </r>
  <r>
    <x v="46"/>
    <x v="111"/>
    <x v="0"/>
    <x v="0"/>
    <x v="0"/>
    <n v="0"/>
    <n v="193.3"/>
    <n v="96"/>
    <n v="32.86"/>
    <n v="264.10000000000002"/>
    <n v="123"/>
    <n v="22.45"/>
    <n v="128.6"/>
    <n v="115"/>
    <n v="5.79"/>
    <n v="9.1"/>
    <n v="3"/>
    <n v="2.46"/>
    <x v="4"/>
    <x v="0"/>
    <n v="0"/>
    <n v="0"/>
    <n v="0"/>
    <x v="2"/>
    <x v="1"/>
    <x v="1"/>
  </r>
  <r>
    <x v="5"/>
    <x v="111"/>
    <x v="1"/>
    <x v="0"/>
    <x v="0"/>
    <n v="0"/>
    <n v="135.69999999999999"/>
    <n v="34"/>
    <n v="23.07"/>
    <n v="243"/>
    <n v="99"/>
    <n v="20.66"/>
    <n v="209.3"/>
    <n v="115"/>
    <n v="9.42"/>
    <n v="12.2"/>
    <n v="8"/>
    <n v="3.29"/>
    <x v="0"/>
    <x v="0"/>
    <n v="0"/>
    <n v="0"/>
    <n v="0"/>
    <x v="2"/>
    <x v="0"/>
    <x v="1"/>
  </r>
  <r>
    <x v="26"/>
    <x v="111"/>
    <x v="2"/>
    <x v="0"/>
    <x v="0"/>
    <n v="0"/>
    <n v="189.4"/>
    <n v="83"/>
    <n v="32.200000000000003"/>
    <n v="219"/>
    <n v="89"/>
    <n v="18.62"/>
    <n v="168"/>
    <n v="116"/>
    <n v="7.56"/>
    <n v="7.1"/>
    <n v="8"/>
    <n v="1.92"/>
    <x v="2"/>
    <x v="0"/>
    <n v="0"/>
    <n v="0"/>
    <n v="0"/>
    <x v="2"/>
    <x v="1"/>
    <x v="1"/>
  </r>
  <r>
    <x v="13"/>
    <x v="111"/>
    <x v="2"/>
    <x v="0"/>
    <x v="0"/>
    <n v="0"/>
    <n v="174.5"/>
    <n v="127"/>
    <n v="29.67"/>
    <n v="259.3"/>
    <n v="71"/>
    <n v="22.04"/>
    <n v="170.5"/>
    <n v="120"/>
    <n v="7.67"/>
    <n v="11.3"/>
    <n v="7"/>
    <n v="3.05"/>
    <x v="0"/>
    <x v="0"/>
    <n v="0"/>
    <n v="0"/>
    <n v="0"/>
    <x v="2"/>
    <x v="0"/>
    <x v="1"/>
  </r>
  <r>
    <x v="10"/>
    <x v="111"/>
    <x v="1"/>
    <x v="0"/>
    <x v="0"/>
    <n v="0"/>
    <n v="168.4"/>
    <n v="53"/>
    <n v="28.63"/>
    <n v="187.5"/>
    <n v="68"/>
    <n v="15.94"/>
    <n v="204.5"/>
    <n v="125"/>
    <n v="9.1999999999999993"/>
    <n v="9.8000000000000007"/>
    <n v="3"/>
    <n v="2.65"/>
    <x v="0"/>
    <x v="0"/>
    <n v="0"/>
    <n v="0"/>
    <n v="0"/>
    <x v="2"/>
    <x v="1"/>
    <x v="0"/>
  </r>
  <r>
    <x v="29"/>
    <x v="111"/>
    <x v="0"/>
    <x v="0"/>
    <x v="0"/>
    <n v="0"/>
    <n v="158.1"/>
    <n v="107"/>
    <n v="26.88"/>
    <n v="181.5"/>
    <n v="101"/>
    <n v="15.43"/>
    <n v="200.3"/>
    <n v="126"/>
    <n v="9.01"/>
    <n v="8.3000000000000007"/>
    <n v="7"/>
    <n v="2.2400000000000002"/>
    <x v="0"/>
    <x v="0"/>
    <n v="0"/>
    <n v="0"/>
    <n v="0"/>
    <x v="2"/>
    <x v="1"/>
    <x v="0"/>
  </r>
  <r>
    <x v="16"/>
    <x v="111"/>
    <x v="0"/>
    <x v="0"/>
    <x v="0"/>
    <n v="0"/>
    <n v="335.5"/>
    <n v="77"/>
    <n v="57.04"/>
    <n v="212.5"/>
    <n v="109"/>
    <n v="18.059999999999999"/>
    <n v="265"/>
    <n v="132"/>
    <n v="11.93"/>
    <n v="12.7"/>
    <n v="8"/>
    <n v="3.43"/>
    <x v="3"/>
    <x v="1"/>
    <n v="1"/>
    <n v="0"/>
    <n v="0"/>
    <x v="2"/>
    <x v="0"/>
    <x v="1"/>
  </r>
  <r>
    <x v="10"/>
    <x v="111"/>
    <x v="0"/>
    <x v="1"/>
    <x v="0"/>
    <n v="0"/>
    <n v="161.9"/>
    <n v="138"/>
    <n v="27.52"/>
    <n v="200.9"/>
    <n v="114"/>
    <n v="17.079999999999998"/>
    <n v="134"/>
    <n v="134"/>
    <n v="6.03"/>
    <n v="10.7"/>
    <n v="4"/>
    <n v="2.89"/>
    <x v="0"/>
    <x v="0"/>
    <n v="0"/>
    <n v="1"/>
    <n v="0"/>
    <x v="2"/>
    <x v="0"/>
    <x v="1"/>
  </r>
  <r>
    <x v="35"/>
    <x v="111"/>
    <x v="0"/>
    <x v="0"/>
    <x v="1"/>
    <n v="22"/>
    <n v="181.8"/>
    <n v="110"/>
    <n v="30.91"/>
    <n v="228.1"/>
    <n v="123"/>
    <n v="19.39"/>
    <n v="262.7"/>
    <n v="141"/>
    <n v="11.82"/>
    <n v="9.1999999999999993"/>
    <n v="4"/>
    <n v="2.48"/>
    <x v="3"/>
    <x v="0"/>
    <n v="0"/>
    <n v="0"/>
    <n v="1"/>
    <x v="2"/>
    <x v="1"/>
    <x v="1"/>
  </r>
  <r>
    <x v="49"/>
    <x v="111"/>
    <x v="0"/>
    <x v="0"/>
    <x v="1"/>
    <n v="31"/>
    <n v="142.9"/>
    <n v="92"/>
    <n v="24.29"/>
    <n v="233.8"/>
    <n v="107"/>
    <n v="19.87"/>
    <n v="329.2"/>
    <n v="142"/>
    <n v="14.81"/>
    <n v="10.4"/>
    <n v="6"/>
    <n v="2.81"/>
    <x v="1"/>
    <x v="0"/>
    <n v="0"/>
    <n v="0"/>
    <n v="1"/>
    <x v="2"/>
    <x v="0"/>
    <x v="1"/>
  </r>
  <r>
    <x v="33"/>
    <x v="111"/>
    <x v="1"/>
    <x v="0"/>
    <x v="0"/>
    <n v="0"/>
    <n v="351.5"/>
    <n v="95"/>
    <n v="59.76"/>
    <n v="206.8"/>
    <n v="108"/>
    <n v="17.579999999999998"/>
    <n v="275.8"/>
    <n v="146"/>
    <n v="12.41"/>
    <n v="11.9"/>
    <n v="4"/>
    <n v="3.21"/>
    <x v="0"/>
    <x v="1"/>
    <n v="1"/>
    <n v="0"/>
    <n v="0"/>
    <x v="2"/>
    <x v="0"/>
    <x v="1"/>
  </r>
  <r>
    <x v="17"/>
    <x v="112"/>
    <x v="0"/>
    <x v="0"/>
    <x v="1"/>
    <n v="30"/>
    <n v="183.8"/>
    <n v="102"/>
    <n v="31.25"/>
    <n v="183.4"/>
    <n v="123"/>
    <n v="15.59"/>
    <n v="235"/>
    <n v="52"/>
    <n v="10.58"/>
    <n v="11.6"/>
    <n v="7"/>
    <n v="3.13"/>
    <x v="1"/>
    <x v="0"/>
    <n v="0"/>
    <n v="0"/>
    <n v="1"/>
    <x v="2"/>
    <x v="0"/>
    <x v="0"/>
  </r>
  <r>
    <x v="11"/>
    <x v="112"/>
    <x v="0"/>
    <x v="0"/>
    <x v="1"/>
    <n v="23"/>
    <n v="205"/>
    <n v="101"/>
    <n v="34.85"/>
    <n v="152"/>
    <n v="60"/>
    <n v="12.92"/>
    <n v="158.6"/>
    <n v="59"/>
    <n v="7.14"/>
    <n v="10.199999999999999"/>
    <n v="5"/>
    <n v="2.75"/>
    <x v="3"/>
    <x v="0"/>
    <n v="0"/>
    <n v="0"/>
    <n v="1"/>
    <x v="2"/>
    <x v="1"/>
    <x v="0"/>
  </r>
  <r>
    <x v="6"/>
    <x v="112"/>
    <x v="1"/>
    <x v="0"/>
    <x v="0"/>
    <n v="0"/>
    <n v="193.8"/>
    <n v="99"/>
    <n v="32.950000000000003"/>
    <n v="221.4"/>
    <n v="125"/>
    <n v="18.82"/>
    <n v="172.3"/>
    <n v="67"/>
    <n v="7.75"/>
    <n v="10.6"/>
    <n v="6"/>
    <n v="2.86"/>
    <x v="0"/>
    <x v="0"/>
    <n v="0"/>
    <n v="0"/>
    <n v="0"/>
    <x v="2"/>
    <x v="0"/>
    <x v="1"/>
  </r>
  <r>
    <x v="42"/>
    <x v="112"/>
    <x v="2"/>
    <x v="0"/>
    <x v="0"/>
    <n v="0"/>
    <n v="92.6"/>
    <n v="85"/>
    <n v="15.74"/>
    <n v="177.6"/>
    <n v="92"/>
    <n v="15.1"/>
    <n v="159.80000000000001"/>
    <n v="72"/>
    <n v="7.19"/>
    <n v="14.4"/>
    <n v="4"/>
    <n v="3.89"/>
    <x v="2"/>
    <x v="0"/>
    <n v="0"/>
    <n v="0"/>
    <n v="0"/>
    <x v="2"/>
    <x v="0"/>
    <x v="0"/>
  </r>
  <r>
    <x v="3"/>
    <x v="112"/>
    <x v="0"/>
    <x v="0"/>
    <x v="0"/>
    <n v="0"/>
    <n v="90.6"/>
    <n v="130"/>
    <n v="15.4"/>
    <n v="170.6"/>
    <n v="100"/>
    <n v="14.5"/>
    <n v="137.4"/>
    <n v="74"/>
    <n v="6.18"/>
    <n v="5.4"/>
    <n v="9"/>
    <n v="1.46"/>
    <x v="0"/>
    <x v="0"/>
    <n v="0"/>
    <n v="0"/>
    <n v="0"/>
    <x v="2"/>
    <x v="1"/>
    <x v="0"/>
  </r>
  <r>
    <x v="22"/>
    <x v="112"/>
    <x v="1"/>
    <x v="0"/>
    <x v="1"/>
    <n v="30"/>
    <n v="208.9"/>
    <n v="87"/>
    <n v="35.51"/>
    <n v="145.19999999999999"/>
    <n v="89"/>
    <n v="12.34"/>
    <n v="198.2"/>
    <n v="77"/>
    <n v="8.92"/>
    <n v="14.9"/>
    <n v="5"/>
    <n v="4.0199999999999996"/>
    <x v="3"/>
    <x v="0"/>
    <n v="0"/>
    <n v="0"/>
    <n v="1"/>
    <x v="2"/>
    <x v="0"/>
    <x v="0"/>
  </r>
  <r>
    <x v="33"/>
    <x v="112"/>
    <x v="0"/>
    <x v="0"/>
    <x v="0"/>
    <n v="0"/>
    <n v="186"/>
    <n v="55"/>
    <n v="31.62"/>
    <n v="237.4"/>
    <n v="105"/>
    <n v="20.18"/>
    <n v="148.1"/>
    <n v="83"/>
    <n v="6.66"/>
    <n v="12.2"/>
    <n v="6"/>
    <n v="3.29"/>
    <x v="0"/>
    <x v="0"/>
    <n v="0"/>
    <n v="0"/>
    <n v="0"/>
    <x v="2"/>
    <x v="0"/>
    <x v="1"/>
  </r>
  <r>
    <x v="5"/>
    <x v="112"/>
    <x v="0"/>
    <x v="0"/>
    <x v="0"/>
    <n v="0"/>
    <n v="159.80000000000001"/>
    <n v="143"/>
    <n v="27.17"/>
    <n v="210.1"/>
    <n v="93"/>
    <n v="17.86"/>
    <n v="175.1"/>
    <n v="86"/>
    <n v="7.88"/>
    <n v="13.1"/>
    <n v="7"/>
    <n v="3.54"/>
    <x v="3"/>
    <x v="0"/>
    <n v="0"/>
    <n v="0"/>
    <n v="0"/>
    <x v="2"/>
    <x v="0"/>
    <x v="1"/>
  </r>
  <r>
    <x v="50"/>
    <x v="112"/>
    <x v="2"/>
    <x v="0"/>
    <x v="0"/>
    <n v="0"/>
    <n v="207.2"/>
    <n v="113"/>
    <n v="35.22"/>
    <n v="256"/>
    <n v="80"/>
    <n v="21.76"/>
    <n v="211"/>
    <n v="87"/>
    <n v="9.49"/>
    <n v="9.9"/>
    <n v="1"/>
    <n v="2.67"/>
    <x v="0"/>
    <x v="0"/>
    <n v="0"/>
    <n v="0"/>
    <n v="0"/>
    <x v="2"/>
    <x v="1"/>
    <x v="1"/>
  </r>
  <r>
    <x v="42"/>
    <x v="112"/>
    <x v="0"/>
    <x v="0"/>
    <x v="0"/>
    <n v="0"/>
    <n v="317.10000000000002"/>
    <n v="97"/>
    <n v="53.91"/>
    <n v="224.8"/>
    <n v="70"/>
    <n v="19.11"/>
    <n v="215.1"/>
    <n v="90"/>
    <n v="9.68"/>
    <n v="13.6"/>
    <n v="2"/>
    <n v="3.67"/>
    <x v="0"/>
    <x v="1"/>
    <n v="1"/>
    <n v="0"/>
    <n v="0"/>
    <x v="2"/>
    <x v="0"/>
    <x v="1"/>
  </r>
  <r>
    <x v="38"/>
    <x v="112"/>
    <x v="0"/>
    <x v="0"/>
    <x v="0"/>
    <n v="0"/>
    <n v="215.5"/>
    <n v="129"/>
    <n v="36.64"/>
    <n v="218.7"/>
    <n v="117"/>
    <n v="18.59"/>
    <n v="207.1"/>
    <n v="91"/>
    <n v="9.32"/>
    <n v="6.6"/>
    <n v="9"/>
    <n v="1.78"/>
    <x v="4"/>
    <x v="0"/>
    <n v="0"/>
    <n v="0"/>
    <n v="0"/>
    <x v="2"/>
    <x v="1"/>
    <x v="1"/>
  </r>
  <r>
    <x v="29"/>
    <x v="112"/>
    <x v="1"/>
    <x v="0"/>
    <x v="0"/>
    <n v="0"/>
    <n v="161.1"/>
    <n v="133"/>
    <n v="27.39"/>
    <n v="205.3"/>
    <n v="95"/>
    <n v="17.45"/>
    <n v="60.3"/>
    <n v="93"/>
    <n v="2.71"/>
    <n v="12.2"/>
    <n v="2"/>
    <n v="3.29"/>
    <x v="3"/>
    <x v="0"/>
    <n v="0"/>
    <n v="0"/>
    <n v="0"/>
    <x v="2"/>
    <x v="0"/>
    <x v="1"/>
  </r>
  <r>
    <x v="17"/>
    <x v="112"/>
    <x v="1"/>
    <x v="0"/>
    <x v="0"/>
    <n v="0"/>
    <n v="210.2"/>
    <n v="109"/>
    <n v="35.729999999999997"/>
    <n v="199.4"/>
    <n v="81"/>
    <n v="16.95"/>
    <n v="173.3"/>
    <n v="94"/>
    <n v="7.8"/>
    <n v="9.9"/>
    <n v="4"/>
    <n v="2.67"/>
    <x v="2"/>
    <x v="0"/>
    <n v="0"/>
    <n v="0"/>
    <n v="0"/>
    <x v="2"/>
    <x v="1"/>
    <x v="0"/>
  </r>
  <r>
    <x v="34"/>
    <x v="112"/>
    <x v="1"/>
    <x v="0"/>
    <x v="0"/>
    <n v="0"/>
    <n v="158.9"/>
    <n v="137"/>
    <n v="27.01"/>
    <n v="242.8"/>
    <n v="109"/>
    <n v="20.64"/>
    <n v="247.8"/>
    <n v="97"/>
    <n v="11.15"/>
    <n v="6.5"/>
    <n v="4"/>
    <n v="1.76"/>
    <x v="1"/>
    <x v="0"/>
    <n v="0"/>
    <n v="0"/>
    <n v="0"/>
    <x v="2"/>
    <x v="1"/>
    <x v="1"/>
  </r>
  <r>
    <x v="19"/>
    <x v="112"/>
    <x v="1"/>
    <x v="0"/>
    <x v="1"/>
    <n v="20"/>
    <n v="157.80000000000001"/>
    <n v="83"/>
    <n v="26.83"/>
    <n v="161.5"/>
    <n v="56"/>
    <n v="13.73"/>
    <n v="271.5"/>
    <n v="100"/>
    <n v="12.22"/>
    <n v="8.6999999999999993"/>
    <n v="2"/>
    <n v="2.35"/>
    <x v="5"/>
    <x v="1"/>
    <n v="1"/>
    <n v="0"/>
    <n v="1"/>
    <x v="2"/>
    <x v="1"/>
    <x v="0"/>
  </r>
  <r>
    <x v="28"/>
    <x v="112"/>
    <x v="2"/>
    <x v="0"/>
    <x v="0"/>
    <n v="0"/>
    <n v="193.1"/>
    <n v="93"/>
    <n v="32.83"/>
    <n v="206.4"/>
    <n v="85"/>
    <n v="17.54"/>
    <n v="215.9"/>
    <n v="102"/>
    <n v="9.7200000000000006"/>
    <n v="11.1"/>
    <n v="2"/>
    <n v="3"/>
    <x v="0"/>
    <x v="0"/>
    <n v="0"/>
    <n v="0"/>
    <n v="0"/>
    <x v="2"/>
    <x v="0"/>
    <x v="1"/>
  </r>
  <r>
    <x v="34"/>
    <x v="112"/>
    <x v="1"/>
    <x v="0"/>
    <x v="0"/>
    <n v="0"/>
    <n v="198.6"/>
    <n v="115"/>
    <n v="33.76"/>
    <n v="258"/>
    <n v="106"/>
    <n v="21.93"/>
    <n v="245.8"/>
    <n v="104"/>
    <n v="11.06"/>
    <n v="10.199999999999999"/>
    <n v="6"/>
    <n v="2.75"/>
    <x v="0"/>
    <x v="1"/>
    <n v="1"/>
    <n v="0"/>
    <n v="0"/>
    <x v="2"/>
    <x v="1"/>
    <x v="1"/>
  </r>
  <r>
    <x v="50"/>
    <x v="112"/>
    <x v="0"/>
    <x v="0"/>
    <x v="0"/>
    <n v="0"/>
    <n v="272.10000000000002"/>
    <n v="111"/>
    <n v="46.26"/>
    <n v="268.5"/>
    <n v="118"/>
    <n v="22.82"/>
    <n v="213.8"/>
    <n v="105"/>
    <n v="9.6199999999999992"/>
    <n v="8.5"/>
    <n v="10"/>
    <n v="2.2999999999999998"/>
    <x v="0"/>
    <x v="1"/>
    <n v="1"/>
    <n v="0"/>
    <n v="0"/>
    <x v="2"/>
    <x v="1"/>
    <x v="1"/>
  </r>
  <r>
    <x v="4"/>
    <x v="112"/>
    <x v="2"/>
    <x v="0"/>
    <x v="0"/>
    <n v="0"/>
    <n v="150.1"/>
    <n v="120"/>
    <n v="25.52"/>
    <n v="200.1"/>
    <n v="85"/>
    <n v="17.010000000000002"/>
    <n v="266.7"/>
    <n v="105"/>
    <n v="12"/>
    <n v="11"/>
    <n v="3"/>
    <n v="2.97"/>
    <x v="3"/>
    <x v="0"/>
    <n v="0"/>
    <n v="0"/>
    <n v="0"/>
    <x v="2"/>
    <x v="0"/>
    <x v="0"/>
  </r>
  <r>
    <x v="14"/>
    <x v="112"/>
    <x v="0"/>
    <x v="1"/>
    <x v="0"/>
    <n v="0"/>
    <n v="122.2"/>
    <n v="112"/>
    <n v="20.77"/>
    <n v="131.69999999999999"/>
    <n v="94"/>
    <n v="11.19"/>
    <n v="169.5"/>
    <n v="106"/>
    <n v="7.63"/>
    <n v="10.3"/>
    <n v="9"/>
    <n v="2.78"/>
    <x v="5"/>
    <x v="1"/>
    <n v="1"/>
    <n v="1"/>
    <n v="0"/>
    <x v="2"/>
    <x v="0"/>
    <x v="0"/>
  </r>
  <r>
    <x v="38"/>
    <x v="112"/>
    <x v="1"/>
    <x v="0"/>
    <x v="0"/>
    <n v="0"/>
    <n v="203.4"/>
    <n v="85"/>
    <n v="34.58"/>
    <n v="219.8"/>
    <n v="140"/>
    <n v="18.68"/>
    <n v="240"/>
    <n v="107"/>
    <n v="10.8"/>
    <n v="8.3000000000000007"/>
    <n v="5"/>
    <n v="2.2400000000000002"/>
    <x v="0"/>
    <x v="0"/>
    <n v="0"/>
    <n v="0"/>
    <n v="0"/>
    <x v="2"/>
    <x v="1"/>
    <x v="1"/>
  </r>
  <r>
    <x v="7"/>
    <x v="112"/>
    <x v="1"/>
    <x v="0"/>
    <x v="0"/>
    <n v="0"/>
    <n v="158.4"/>
    <n v="107"/>
    <n v="26.93"/>
    <n v="142.19999999999999"/>
    <n v="104"/>
    <n v="12.09"/>
    <n v="174.7"/>
    <n v="108"/>
    <n v="7.86"/>
    <n v="14.9"/>
    <n v="2"/>
    <n v="4.0199999999999996"/>
    <x v="1"/>
    <x v="0"/>
    <n v="0"/>
    <n v="0"/>
    <n v="0"/>
    <x v="2"/>
    <x v="0"/>
    <x v="0"/>
  </r>
  <r>
    <x v="23"/>
    <x v="112"/>
    <x v="0"/>
    <x v="0"/>
    <x v="0"/>
    <n v="0"/>
    <n v="283.89999999999998"/>
    <n v="98"/>
    <n v="48.26"/>
    <n v="137.1"/>
    <n v="91"/>
    <n v="11.65"/>
    <n v="159"/>
    <n v="110"/>
    <n v="7.15"/>
    <n v="11.3"/>
    <n v="5"/>
    <n v="3.05"/>
    <x v="3"/>
    <x v="0"/>
    <n v="0"/>
    <n v="0"/>
    <n v="0"/>
    <x v="2"/>
    <x v="0"/>
    <x v="0"/>
  </r>
  <r>
    <x v="10"/>
    <x v="112"/>
    <x v="0"/>
    <x v="0"/>
    <x v="0"/>
    <n v="0"/>
    <n v="61.2"/>
    <n v="111"/>
    <n v="10.4"/>
    <n v="92.3"/>
    <n v="88"/>
    <n v="7.85"/>
    <n v="197.4"/>
    <n v="114"/>
    <n v="8.8800000000000008"/>
    <n v="13.7"/>
    <n v="3"/>
    <n v="3.7"/>
    <x v="5"/>
    <x v="1"/>
    <n v="1"/>
    <n v="0"/>
    <n v="0"/>
    <x v="2"/>
    <x v="0"/>
    <x v="0"/>
  </r>
  <r>
    <x v="19"/>
    <x v="112"/>
    <x v="0"/>
    <x v="0"/>
    <x v="0"/>
    <n v="0"/>
    <n v="215.6"/>
    <n v="96"/>
    <n v="36.65"/>
    <n v="193.4"/>
    <n v="127"/>
    <n v="16.440000000000001"/>
    <n v="105.4"/>
    <n v="115"/>
    <n v="4.74"/>
    <n v="13.5"/>
    <n v="3"/>
    <n v="3.65"/>
    <x v="0"/>
    <x v="0"/>
    <n v="0"/>
    <n v="0"/>
    <n v="0"/>
    <x v="2"/>
    <x v="0"/>
    <x v="0"/>
  </r>
  <r>
    <x v="11"/>
    <x v="112"/>
    <x v="2"/>
    <x v="0"/>
    <x v="0"/>
    <n v="0"/>
    <n v="245.3"/>
    <n v="108"/>
    <n v="41.7"/>
    <n v="259.89999999999998"/>
    <n v="140"/>
    <n v="22.09"/>
    <n v="204.3"/>
    <n v="115"/>
    <n v="9.19"/>
    <n v="10.7"/>
    <n v="2"/>
    <n v="2.89"/>
    <x v="2"/>
    <x v="1"/>
    <n v="1"/>
    <n v="0"/>
    <n v="0"/>
    <x v="2"/>
    <x v="0"/>
    <x v="1"/>
  </r>
  <r>
    <x v="18"/>
    <x v="112"/>
    <x v="0"/>
    <x v="0"/>
    <x v="0"/>
    <n v="0"/>
    <n v="209.4"/>
    <n v="151"/>
    <n v="35.6"/>
    <n v="347.3"/>
    <n v="113"/>
    <n v="29.52"/>
    <n v="246"/>
    <n v="116"/>
    <n v="11.07"/>
    <n v="7.4"/>
    <n v="2"/>
    <n v="2"/>
    <x v="0"/>
    <x v="1"/>
    <n v="1"/>
    <n v="0"/>
    <n v="0"/>
    <x v="2"/>
    <x v="1"/>
    <x v="1"/>
  </r>
  <r>
    <x v="22"/>
    <x v="112"/>
    <x v="1"/>
    <x v="0"/>
    <x v="1"/>
    <n v="34"/>
    <n v="44.9"/>
    <n v="63"/>
    <n v="7.63"/>
    <n v="134.19999999999999"/>
    <n v="82"/>
    <n v="11.41"/>
    <n v="168.4"/>
    <n v="118"/>
    <n v="7.58"/>
    <n v="13.3"/>
    <n v="3"/>
    <n v="3.59"/>
    <x v="0"/>
    <x v="0"/>
    <n v="0"/>
    <n v="0"/>
    <n v="1"/>
    <x v="2"/>
    <x v="0"/>
    <x v="0"/>
  </r>
  <r>
    <x v="10"/>
    <x v="112"/>
    <x v="2"/>
    <x v="0"/>
    <x v="0"/>
    <n v="0"/>
    <n v="72.5"/>
    <n v="88"/>
    <n v="12.33"/>
    <n v="204"/>
    <n v="112"/>
    <n v="17.34"/>
    <n v="117.9"/>
    <n v="118"/>
    <n v="5.31"/>
    <n v="6.6"/>
    <n v="3"/>
    <n v="1.78"/>
    <x v="0"/>
    <x v="0"/>
    <n v="0"/>
    <n v="0"/>
    <n v="0"/>
    <x v="2"/>
    <x v="1"/>
    <x v="1"/>
  </r>
  <r>
    <x v="27"/>
    <x v="112"/>
    <x v="0"/>
    <x v="0"/>
    <x v="0"/>
    <n v="0"/>
    <n v="126"/>
    <n v="90"/>
    <n v="21.42"/>
    <n v="205.8"/>
    <n v="92"/>
    <n v="17.489999999999998"/>
    <n v="217"/>
    <n v="121"/>
    <n v="9.76"/>
    <n v="12.8"/>
    <n v="1"/>
    <n v="3.46"/>
    <x v="1"/>
    <x v="0"/>
    <n v="0"/>
    <n v="0"/>
    <n v="0"/>
    <x v="2"/>
    <x v="0"/>
    <x v="1"/>
  </r>
  <r>
    <x v="7"/>
    <x v="112"/>
    <x v="2"/>
    <x v="0"/>
    <x v="0"/>
    <n v="0"/>
    <n v="155"/>
    <n v="93"/>
    <n v="26.35"/>
    <n v="330.6"/>
    <n v="106"/>
    <n v="28.1"/>
    <n v="189.4"/>
    <n v="123"/>
    <n v="8.52"/>
    <n v="13.5"/>
    <n v="3"/>
    <n v="3.65"/>
    <x v="0"/>
    <x v="0"/>
    <n v="0"/>
    <n v="0"/>
    <n v="0"/>
    <x v="2"/>
    <x v="0"/>
    <x v="1"/>
  </r>
  <r>
    <x v="33"/>
    <x v="112"/>
    <x v="1"/>
    <x v="0"/>
    <x v="0"/>
    <n v="0"/>
    <n v="132.1"/>
    <n v="72"/>
    <n v="22.46"/>
    <n v="247.5"/>
    <n v="107"/>
    <n v="21.04"/>
    <n v="246.2"/>
    <n v="123"/>
    <n v="11.08"/>
    <n v="6.9"/>
    <n v="6"/>
    <n v="1.86"/>
    <x v="2"/>
    <x v="0"/>
    <n v="0"/>
    <n v="0"/>
    <n v="0"/>
    <x v="2"/>
    <x v="1"/>
    <x v="1"/>
  </r>
  <r>
    <x v="23"/>
    <x v="112"/>
    <x v="0"/>
    <x v="0"/>
    <x v="0"/>
    <n v="0"/>
    <n v="215.9"/>
    <n v="93"/>
    <n v="36.700000000000003"/>
    <n v="240.1"/>
    <n v="85"/>
    <n v="20.41"/>
    <n v="156.69999999999999"/>
    <n v="123"/>
    <n v="7.05"/>
    <n v="4.9000000000000004"/>
    <n v="5"/>
    <n v="1.32"/>
    <x v="2"/>
    <x v="0"/>
    <n v="0"/>
    <n v="0"/>
    <n v="0"/>
    <x v="2"/>
    <x v="1"/>
    <x v="1"/>
  </r>
  <r>
    <x v="6"/>
    <x v="112"/>
    <x v="2"/>
    <x v="0"/>
    <x v="0"/>
    <n v="0"/>
    <n v="156"/>
    <n v="141"/>
    <n v="26.52"/>
    <n v="256.8"/>
    <n v="72"/>
    <n v="21.83"/>
    <n v="175.3"/>
    <n v="123"/>
    <n v="7.89"/>
    <n v="11.9"/>
    <n v="5"/>
    <n v="3.21"/>
    <x v="3"/>
    <x v="0"/>
    <n v="0"/>
    <n v="0"/>
    <n v="0"/>
    <x v="2"/>
    <x v="0"/>
    <x v="1"/>
  </r>
  <r>
    <x v="25"/>
    <x v="112"/>
    <x v="0"/>
    <x v="0"/>
    <x v="1"/>
    <n v="32"/>
    <n v="180.4"/>
    <n v="89"/>
    <n v="30.67"/>
    <n v="129.4"/>
    <n v="124"/>
    <n v="11"/>
    <n v="166.9"/>
    <n v="124"/>
    <n v="7.51"/>
    <n v="8.4"/>
    <n v="2"/>
    <n v="2.27"/>
    <x v="0"/>
    <x v="0"/>
    <n v="0"/>
    <n v="0"/>
    <n v="1"/>
    <x v="2"/>
    <x v="1"/>
    <x v="0"/>
  </r>
  <r>
    <x v="25"/>
    <x v="112"/>
    <x v="2"/>
    <x v="0"/>
    <x v="0"/>
    <n v="0"/>
    <n v="128.69999999999999"/>
    <n v="100"/>
    <n v="21.88"/>
    <n v="227.1"/>
    <n v="67"/>
    <n v="19.3"/>
    <n v="178.1"/>
    <n v="135"/>
    <n v="8.01"/>
    <n v="9.1999999999999993"/>
    <n v="4"/>
    <n v="2.48"/>
    <x v="3"/>
    <x v="1"/>
    <n v="1"/>
    <n v="0"/>
    <n v="0"/>
    <x v="2"/>
    <x v="1"/>
    <x v="1"/>
  </r>
  <r>
    <x v="19"/>
    <x v="112"/>
    <x v="0"/>
    <x v="0"/>
    <x v="0"/>
    <n v="0"/>
    <n v="140.80000000000001"/>
    <n v="107"/>
    <n v="23.94"/>
    <n v="252.6"/>
    <n v="87"/>
    <n v="21.47"/>
    <n v="215.4"/>
    <n v="136"/>
    <n v="9.69"/>
    <n v="9.1"/>
    <n v="4"/>
    <n v="2.46"/>
    <x v="2"/>
    <x v="0"/>
    <n v="0"/>
    <n v="0"/>
    <n v="0"/>
    <x v="2"/>
    <x v="1"/>
    <x v="1"/>
  </r>
  <r>
    <x v="34"/>
    <x v="112"/>
    <x v="1"/>
    <x v="1"/>
    <x v="0"/>
    <n v="0"/>
    <n v="125.2"/>
    <n v="93"/>
    <n v="21.28"/>
    <n v="206.4"/>
    <n v="119"/>
    <n v="17.54"/>
    <n v="129.30000000000001"/>
    <n v="139"/>
    <n v="5.82"/>
    <n v="8.3000000000000007"/>
    <n v="8"/>
    <n v="2.2400000000000002"/>
    <x v="1"/>
    <x v="0"/>
    <n v="0"/>
    <n v="1"/>
    <n v="0"/>
    <x v="2"/>
    <x v="1"/>
    <x v="1"/>
  </r>
  <r>
    <x v="19"/>
    <x v="113"/>
    <x v="1"/>
    <x v="0"/>
    <x v="0"/>
    <n v="0"/>
    <n v="204.4"/>
    <n v="91"/>
    <n v="34.75"/>
    <n v="239.6"/>
    <n v="136"/>
    <n v="20.37"/>
    <n v="235"/>
    <n v="64"/>
    <n v="10.58"/>
    <n v="11.5"/>
    <n v="3"/>
    <n v="3.11"/>
    <x v="3"/>
    <x v="0"/>
    <n v="0"/>
    <n v="0"/>
    <n v="0"/>
    <x v="2"/>
    <x v="0"/>
    <x v="1"/>
  </r>
  <r>
    <x v="22"/>
    <x v="113"/>
    <x v="0"/>
    <x v="0"/>
    <x v="1"/>
    <n v="34"/>
    <n v="114.5"/>
    <n v="64"/>
    <n v="19.47"/>
    <n v="229.3"/>
    <n v="84"/>
    <n v="19.489999999999998"/>
    <n v="288.8"/>
    <n v="68"/>
    <n v="13"/>
    <n v="10.4"/>
    <n v="16"/>
    <n v="2.81"/>
    <x v="1"/>
    <x v="0"/>
    <n v="0"/>
    <n v="0"/>
    <n v="1"/>
    <x v="2"/>
    <x v="0"/>
    <x v="1"/>
  </r>
  <r>
    <x v="20"/>
    <x v="113"/>
    <x v="2"/>
    <x v="1"/>
    <x v="1"/>
    <n v="28"/>
    <n v="136.4"/>
    <n v="93"/>
    <n v="23.19"/>
    <n v="170"/>
    <n v="90"/>
    <n v="14.45"/>
    <n v="191.5"/>
    <n v="73"/>
    <n v="8.6199999999999992"/>
    <n v="14.6"/>
    <n v="4"/>
    <n v="3.94"/>
    <x v="3"/>
    <x v="1"/>
    <n v="1"/>
    <n v="1"/>
    <n v="1"/>
    <x v="2"/>
    <x v="0"/>
    <x v="0"/>
  </r>
  <r>
    <x v="46"/>
    <x v="113"/>
    <x v="1"/>
    <x v="0"/>
    <x v="0"/>
    <n v="0"/>
    <n v="193"/>
    <n v="101"/>
    <n v="32.81"/>
    <n v="250"/>
    <n v="81"/>
    <n v="21.25"/>
    <n v="133.30000000000001"/>
    <n v="79"/>
    <n v="6"/>
    <n v="9.6"/>
    <n v="2"/>
    <n v="2.59"/>
    <x v="3"/>
    <x v="0"/>
    <n v="0"/>
    <n v="0"/>
    <n v="0"/>
    <x v="2"/>
    <x v="1"/>
    <x v="1"/>
  </r>
  <r>
    <x v="10"/>
    <x v="113"/>
    <x v="2"/>
    <x v="0"/>
    <x v="1"/>
    <n v="30"/>
    <n v="206.2"/>
    <n v="79"/>
    <n v="35.049999999999997"/>
    <n v="260"/>
    <n v="91"/>
    <n v="22.1"/>
    <n v="291.60000000000002"/>
    <n v="83"/>
    <n v="13.12"/>
    <n v="11.4"/>
    <n v="6"/>
    <n v="3.08"/>
    <x v="0"/>
    <x v="0"/>
    <n v="0"/>
    <n v="0"/>
    <n v="1"/>
    <x v="2"/>
    <x v="0"/>
    <x v="1"/>
  </r>
  <r>
    <x v="7"/>
    <x v="113"/>
    <x v="0"/>
    <x v="0"/>
    <x v="0"/>
    <n v="0"/>
    <n v="178.3"/>
    <n v="86"/>
    <n v="30.31"/>
    <n v="176.5"/>
    <n v="99"/>
    <n v="15"/>
    <n v="187.1"/>
    <n v="83"/>
    <n v="8.42"/>
    <n v="13.8"/>
    <n v="2"/>
    <n v="3.73"/>
    <x v="0"/>
    <x v="0"/>
    <n v="0"/>
    <n v="0"/>
    <n v="0"/>
    <x v="2"/>
    <x v="0"/>
    <x v="0"/>
  </r>
  <r>
    <x v="1"/>
    <x v="113"/>
    <x v="2"/>
    <x v="0"/>
    <x v="1"/>
    <n v="4"/>
    <n v="141.30000000000001"/>
    <n v="96"/>
    <n v="24.02"/>
    <n v="230.4"/>
    <n v="88"/>
    <n v="19.579999999999998"/>
    <n v="223.7"/>
    <n v="85"/>
    <n v="10.07"/>
    <n v="9.4"/>
    <n v="3"/>
    <n v="2.54"/>
    <x v="2"/>
    <x v="0"/>
    <n v="0"/>
    <n v="0"/>
    <n v="1"/>
    <x v="2"/>
    <x v="1"/>
    <x v="1"/>
  </r>
  <r>
    <x v="7"/>
    <x v="113"/>
    <x v="0"/>
    <x v="0"/>
    <x v="1"/>
    <n v="32"/>
    <n v="125.2"/>
    <n v="79"/>
    <n v="21.28"/>
    <n v="177.8"/>
    <n v="105"/>
    <n v="15.11"/>
    <n v="232.4"/>
    <n v="89"/>
    <n v="10.46"/>
    <n v="12.9"/>
    <n v="3"/>
    <n v="3.48"/>
    <x v="0"/>
    <x v="0"/>
    <n v="0"/>
    <n v="0"/>
    <n v="1"/>
    <x v="2"/>
    <x v="0"/>
    <x v="0"/>
  </r>
  <r>
    <x v="3"/>
    <x v="113"/>
    <x v="0"/>
    <x v="0"/>
    <x v="1"/>
    <n v="23"/>
    <n v="186.2"/>
    <n v="95"/>
    <n v="31.65"/>
    <n v="258.3"/>
    <n v="129"/>
    <n v="21.96"/>
    <n v="183.9"/>
    <n v="93"/>
    <n v="8.2799999999999994"/>
    <n v="7.8"/>
    <n v="6"/>
    <n v="2.11"/>
    <x v="1"/>
    <x v="0"/>
    <n v="0"/>
    <n v="0"/>
    <n v="1"/>
    <x v="2"/>
    <x v="1"/>
    <x v="1"/>
  </r>
  <r>
    <x v="27"/>
    <x v="113"/>
    <x v="0"/>
    <x v="0"/>
    <x v="1"/>
    <n v="26"/>
    <n v="137.1"/>
    <n v="88"/>
    <n v="23.31"/>
    <n v="155.69999999999999"/>
    <n v="125"/>
    <n v="13.23"/>
    <n v="247.6"/>
    <n v="94"/>
    <n v="11.14"/>
    <n v="11.5"/>
    <n v="7"/>
    <n v="3.11"/>
    <x v="3"/>
    <x v="0"/>
    <n v="0"/>
    <n v="0"/>
    <n v="1"/>
    <x v="2"/>
    <x v="0"/>
    <x v="0"/>
  </r>
  <r>
    <x v="39"/>
    <x v="113"/>
    <x v="0"/>
    <x v="0"/>
    <x v="0"/>
    <n v="0"/>
    <n v="84.7"/>
    <n v="118"/>
    <n v="14.4"/>
    <n v="249.9"/>
    <n v="86"/>
    <n v="21.24"/>
    <n v="193.4"/>
    <n v="95"/>
    <n v="8.6999999999999993"/>
    <n v="14.5"/>
    <n v="8"/>
    <n v="3.92"/>
    <x v="0"/>
    <x v="0"/>
    <n v="0"/>
    <n v="0"/>
    <n v="0"/>
    <x v="2"/>
    <x v="0"/>
    <x v="1"/>
  </r>
  <r>
    <x v="2"/>
    <x v="113"/>
    <x v="0"/>
    <x v="1"/>
    <x v="0"/>
    <n v="0"/>
    <n v="200.7"/>
    <n v="72"/>
    <n v="34.119999999999997"/>
    <n v="271.2"/>
    <n v="79"/>
    <n v="23.05"/>
    <n v="188.2"/>
    <n v="97"/>
    <n v="8.4700000000000006"/>
    <n v="13.4"/>
    <n v="7"/>
    <n v="3.62"/>
    <x v="3"/>
    <x v="1"/>
    <n v="1"/>
    <n v="1"/>
    <n v="0"/>
    <x v="2"/>
    <x v="0"/>
    <x v="1"/>
  </r>
  <r>
    <x v="36"/>
    <x v="113"/>
    <x v="0"/>
    <x v="0"/>
    <x v="0"/>
    <n v="0"/>
    <n v="209.2"/>
    <n v="127"/>
    <n v="35.56"/>
    <n v="165.3"/>
    <n v="93"/>
    <n v="14.05"/>
    <n v="196.8"/>
    <n v="98"/>
    <n v="8.86"/>
    <n v="10.6"/>
    <n v="8"/>
    <n v="2.86"/>
    <x v="2"/>
    <x v="0"/>
    <n v="0"/>
    <n v="0"/>
    <n v="0"/>
    <x v="2"/>
    <x v="0"/>
    <x v="0"/>
  </r>
  <r>
    <x v="3"/>
    <x v="113"/>
    <x v="2"/>
    <x v="0"/>
    <x v="1"/>
    <n v="28"/>
    <n v="225.8"/>
    <n v="94"/>
    <n v="38.39"/>
    <n v="193"/>
    <n v="117"/>
    <n v="16.41"/>
    <n v="232.4"/>
    <n v="100"/>
    <n v="10.46"/>
    <n v="8.4"/>
    <n v="9"/>
    <n v="2.27"/>
    <x v="4"/>
    <x v="0"/>
    <n v="0"/>
    <n v="0"/>
    <n v="1"/>
    <x v="2"/>
    <x v="1"/>
    <x v="0"/>
  </r>
  <r>
    <x v="2"/>
    <x v="113"/>
    <x v="2"/>
    <x v="0"/>
    <x v="0"/>
    <n v="0"/>
    <n v="172"/>
    <n v="145"/>
    <n v="29.24"/>
    <n v="276.39999999999998"/>
    <n v="101"/>
    <n v="23.49"/>
    <n v="193.7"/>
    <n v="100"/>
    <n v="8.7200000000000006"/>
    <n v="10.1"/>
    <n v="9"/>
    <n v="2.73"/>
    <x v="0"/>
    <x v="0"/>
    <n v="0"/>
    <n v="0"/>
    <n v="0"/>
    <x v="2"/>
    <x v="1"/>
    <x v="1"/>
  </r>
  <r>
    <x v="8"/>
    <x v="113"/>
    <x v="0"/>
    <x v="0"/>
    <x v="1"/>
    <n v="31"/>
    <n v="222.8"/>
    <n v="98"/>
    <n v="37.880000000000003"/>
    <n v="180.5"/>
    <n v="105"/>
    <n v="15.34"/>
    <n v="151.30000000000001"/>
    <n v="101"/>
    <n v="6.81"/>
    <n v="13"/>
    <n v="4"/>
    <n v="3.51"/>
    <x v="1"/>
    <x v="0"/>
    <n v="0"/>
    <n v="0"/>
    <n v="1"/>
    <x v="2"/>
    <x v="0"/>
    <x v="0"/>
  </r>
  <r>
    <x v="40"/>
    <x v="113"/>
    <x v="0"/>
    <x v="0"/>
    <x v="0"/>
    <n v="0"/>
    <n v="187.8"/>
    <n v="109"/>
    <n v="31.93"/>
    <n v="154.6"/>
    <n v="97"/>
    <n v="13.14"/>
    <n v="213.9"/>
    <n v="102"/>
    <n v="9.6300000000000008"/>
    <n v="10.1"/>
    <n v="3"/>
    <n v="2.73"/>
    <x v="3"/>
    <x v="0"/>
    <n v="0"/>
    <n v="0"/>
    <n v="0"/>
    <x v="2"/>
    <x v="1"/>
    <x v="0"/>
  </r>
  <r>
    <x v="0"/>
    <x v="113"/>
    <x v="0"/>
    <x v="0"/>
    <x v="1"/>
    <n v="34"/>
    <n v="154.4"/>
    <n v="109"/>
    <n v="26.25"/>
    <n v="221.4"/>
    <n v="142"/>
    <n v="18.82"/>
    <n v="208.5"/>
    <n v="103"/>
    <n v="9.3800000000000008"/>
    <n v="10.3"/>
    <n v="5"/>
    <n v="2.78"/>
    <x v="1"/>
    <x v="0"/>
    <n v="0"/>
    <n v="0"/>
    <n v="1"/>
    <x v="2"/>
    <x v="0"/>
    <x v="1"/>
  </r>
  <r>
    <x v="41"/>
    <x v="113"/>
    <x v="0"/>
    <x v="0"/>
    <x v="1"/>
    <n v="36"/>
    <n v="309.89999999999998"/>
    <n v="90"/>
    <n v="52.68"/>
    <n v="200.3"/>
    <n v="89"/>
    <n v="17.03"/>
    <n v="183.5"/>
    <n v="105"/>
    <n v="8.26"/>
    <n v="14.2"/>
    <n v="2"/>
    <n v="3.83"/>
    <x v="0"/>
    <x v="0"/>
    <n v="0"/>
    <n v="0"/>
    <n v="1"/>
    <x v="2"/>
    <x v="0"/>
    <x v="1"/>
  </r>
  <r>
    <x v="44"/>
    <x v="113"/>
    <x v="0"/>
    <x v="0"/>
    <x v="0"/>
    <n v="0"/>
    <n v="147.1"/>
    <n v="119"/>
    <n v="25.01"/>
    <n v="161"/>
    <n v="111"/>
    <n v="13.69"/>
    <n v="275.89999999999998"/>
    <n v="106"/>
    <n v="12.42"/>
    <n v="9"/>
    <n v="3"/>
    <n v="2.4300000000000002"/>
    <x v="5"/>
    <x v="1"/>
    <n v="1"/>
    <n v="0"/>
    <n v="0"/>
    <x v="2"/>
    <x v="1"/>
    <x v="0"/>
  </r>
  <r>
    <x v="2"/>
    <x v="113"/>
    <x v="0"/>
    <x v="0"/>
    <x v="0"/>
    <n v="0"/>
    <n v="108.3"/>
    <n v="95"/>
    <n v="18.41"/>
    <n v="168.3"/>
    <n v="104"/>
    <n v="14.31"/>
    <n v="153.1"/>
    <n v="109"/>
    <n v="6.89"/>
    <n v="9.1"/>
    <n v="2"/>
    <n v="2.46"/>
    <x v="0"/>
    <x v="0"/>
    <n v="0"/>
    <n v="0"/>
    <n v="0"/>
    <x v="2"/>
    <x v="1"/>
    <x v="0"/>
  </r>
  <r>
    <x v="41"/>
    <x v="113"/>
    <x v="0"/>
    <x v="0"/>
    <x v="1"/>
    <n v="25"/>
    <n v="129"/>
    <n v="77"/>
    <n v="21.93"/>
    <n v="290"/>
    <n v="110"/>
    <n v="24.65"/>
    <n v="177.1"/>
    <n v="110"/>
    <n v="7.97"/>
    <n v="11.6"/>
    <n v="5"/>
    <n v="3.13"/>
    <x v="0"/>
    <x v="0"/>
    <n v="0"/>
    <n v="0"/>
    <n v="1"/>
    <x v="2"/>
    <x v="0"/>
    <x v="1"/>
  </r>
  <r>
    <x v="21"/>
    <x v="113"/>
    <x v="1"/>
    <x v="0"/>
    <x v="0"/>
    <n v="0"/>
    <n v="139.80000000000001"/>
    <n v="152"/>
    <n v="23.77"/>
    <n v="215.9"/>
    <n v="76"/>
    <n v="18.350000000000001"/>
    <n v="96.9"/>
    <n v="111"/>
    <n v="4.3600000000000003"/>
    <n v="7.9"/>
    <n v="10"/>
    <n v="2.13"/>
    <x v="3"/>
    <x v="0"/>
    <n v="0"/>
    <n v="0"/>
    <n v="0"/>
    <x v="2"/>
    <x v="1"/>
    <x v="1"/>
  </r>
  <r>
    <x v="17"/>
    <x v="113"/>
    <x v="1"/>
    <x v="0"/>
    <x v="1"/>
    <n v="19"/>
    <n v="154.6"/>
    <n v="100"/>
    <n v="26.28"/>
    <n v="241.6"/>
    <n v="109"/>
    <n v="20.54"/>
    <n v="160"/>
    <n v="112"/>
    <n v="7.2"/>
    <n v="12.6"/>
    <n v="1"/>
    <n v="3.4"/>
    <x v="2"/>
    <x v="0"/>
    <n v="0"/>
    <n v="0"/>
    <n v="1"/>
    <x v="2"/>
    <x v="0"/>
    <x v="1"/>
  </r>
  <r>
    <x v="40"/>
    <x v="113"/>
    <x v="0"/>
    <x v="0"/>
    <x v="0"/>
    <n v="0"/>
    <n v="191.5"/>
    <n v="88"/>
    <n v="32.56"/>
    <n v="175.2"/>
    <n v="78"/>
    <n v="14.89"/>
    <n v="220.3"/>
    <n v="118"/>
    <n v="9.91"/>
    <n v="0"/>
    <n v="0"/>
    <n v="0"/>
    <x v="1"/>
    <x v="0"/>
    <n v="0"/>
    <n v="0"/>
    <n v="0"/>
    <x v="2"/>
    <x v="1"/>
    <x v="0"/>
  </r>
  <r>
    <x v="13"/>
    <x v="113"/>
    <x v="0"/>
    <x v="0"/>
    <x v="0"/>
    <n v="0"/>
    <n v="169.2"/>
    <n v="96"/>
    <n v="28.76"/>
    <n v="149.9"/>
    <n v="83"/>
    <n v="12.74"/>
    <n v="196.9"/>
    <n v="119"/>
    <n v="8.86"/>
    <n v="4.5999999999999996"/>
    <n v="4"/>
    <n v="1.24"/>
    <x v="3"/>
    <x v="0"/>
    <n v="0"/>
    <n v="0"/>
    <n v="0"/>
    <x v="2"/>
    <x v="1"/>
    <x v="0"/>
  </r>
  <r>
    <x v="33"/>
    <x v="113"/>
    <x v="1"/>
    <x v="0"/>
    <x v="0"/>
    <n v="0"/>
    <n v="206.3"/>
    <n v="113"/>
    <n v="35.07"/>
    <n v="223.5"/>
    <n v="97"/>
    <n v="19"/>
    <n v="234.3"/>
    <n v="119"/>
    <n v="10.54"/>
    <n v="8.1"/>
    <n v="6"/>
    <n v="2.19"/>
    <x v="3"/>
    <x v="0"/>
    <n v="0"/>
    <n v="0"/>
    <n v="0"/>
    <x v="2"/>
    <x v="1"/>
    <x v="1"/>
  </r>
  <r>
    <x v="23"/>
    <x v="113"/>
    <x v="2"/>
    <x v="0"/>
    <x v="0"/>
    <n v="0"/>
    <n v="189.8"/>
    <n v="101"/>
    <n v="32.270000000000003"/>
    <n v="147.69999999999999"/>
    <n v="80"/>
    <n v="12.55"/>
    <n v="172.7"/>
    <n v="121"/>
    <n v="7.77"/>
    <n v="10.6"/>
    <n v="5"/>
    <n v="2.86"/>
    <x v="0"/>
    <x v="0"/>
    <n v="0"/>
    <n v="0"/>
    <n v="0"/>
    <x v="2"/>
    <x v="0"/>
    <x v="0"/>
  </r>
  <r>
    <x v="20"/>
    <x v="113"/>
    <x v="0"/>
    <x v="0"/>
    <x v="0"/>
    <n v="0"/>
    <n v="169.6"/>
    <n v="85"/>
    <n v="28.83"/>
    <n v="58.9"/>
    <n v="86"/>
    <n v="5.01"/>
    <n v="179.3"/>
    <n v="124"/>
    <n v="8.07"/>
    <n v="7.4"/>
    <n v="8"/>
    <n v="2"/>
    <x v="0"/>
    <x v="0"/>
    <n v="0"/>
    <n v="0"/>
    <n v="0"/>
    <x v="2"/>
    <x v="1"/>
    <x v="0"/>
  </r>
  <r>
    <x v="45"/>
    <x v="113"/>
    <x v="0"/>
    <x v="0"/>
    <x v="0"/>
    <n v="0"/>
    <n v="155.30000000000001"/>
    <n v="75"/>
    <n v="26.4"/>
    <n v="169.9"/>
    <n v="87"/>
    <n v="14.44"/>
    <n v="207"/>
    <n v="133"/>
    <n v="9.32"/>
    <n v="12.6"/>
    <n v="5"/>
    <n v="3.4"/>
    <x v="3"/>
    <x v="0"/>
    <n v="0"/>
    <n v="0"/>
    <n v="0"/>
    <x v="2"/>
    <x v="0"/>
    <x v="0"/>
  </r>
  <r>
    <x v="16"/>
    <x v="114"/>
    <x v="1"/>
    <x v="0"/>
    <x v="0"/>
    <n v="0"/>
    <n v="80.8"/>
    <n v="81"/>
    <n v="13.74"/>
    <n v="195.7"/>
    <n v="91"/>
    <n v="16.63"/>
    <n v="190.1"/>
    <n v="66"/>
    <n v="8.5500000000000007"/>
    <n v="11.7"/>
    <n v="6"/>
    <n v="3.16"/>
    <x v="0"/>
    <x v="0"/>
    <n v="0"/>
    <n v="0"/>
    <n v="0"/>
    <x v="2"/>
    <x v="0"/>
    <x v="0"/>
  </r>
  <r>
    <x v="46"/>
    <x v="114"/>
    <x v="0"/>
    <x v="1"/>
    <x v="0"/>
    <n v="0"/>
    <n v="180"/>
    <n v="119"/>
    <n v="30.6"/>
    <n v="198.8"/>
    <n v="126"/>
    <n v="16.899999999999999"/>
    <n v="217.1"/>
    <n v="70"/>
    <n v="9.77"/>
    <n v="12.4"/>
    <n v="3"/>
    <n v="3.35"/>
    <x v="0"/>
    <x v="0"/>
    <n v="0"/>
    <n v="1"/>
    <n v="0"/>
    <x v="2"/>
    <x v="0"/>
    <x v="0"/>
  </r>
  <r>
    <x v="13"/>
    <x v="114"/>
    <x v="0"/>
    <x v="0"/>
    <x v="1"/>
    <n v="26"/>
    <n v="170.5"/>
    <n v="107"/>
    <n v="28.99"/>
    <n v="217.2"/>
    <n v="77"/>
    <n v="18.46"/>
    <n v="225.7"/>
    <n v="71"/>
    <n v="10.16"/>
    <n v="13.6"/>
    <n v="5"/>
    <n v="3.67"/>
    <x v="6"/>
    <x v="0"/>
    <n v="0"/>
    <n v="0"/>
    <n v="1"/>
    <x v="2"/>
    <x v="0"/>
    <x v="1"/>
  </r>
  <r>
    <x v="49"/>
    <x v="114"/>
    <x v="0"/>
    <x v="0"/>
    <x v="0"/>
    <n v="0"/>
    <n v="245.2"/>
    <n v="105"/>
    <n v="41.68"/>
    <n v="159"/>
    <n v="109"/>
    <n v="13.52"/>
    <n v="229.9"/>
    <n v="74"/>
    <n v="10.35"/>
    <n v="7.2"/>
    <n v="8"/>
    <n v="1.94"/>
    <x v="1"/>
    <x v="0"/>
    <n v="0"/>
    <n v="0"/>
    <n v="0"/>
    <x v="2"/>
    <x v="1"/>
    <x v="0"/>
  </r>
  <r>
    <x v="14"/>
    <x v="114"/>
    <x v="0"/>
    <x v="0"/>
    <x v="0"/>
    <n v="0"/>
    <n v="139.30000000000001"/>
    <n v="89"/>
    <n v="23.68"/>
    <n v="192.3"/>
    <n v="95"/>
    <n v="16.350000000000001"/>
    <n v="151"/>
    <n v="75"/>
    <n v="6.8"/>
    <n v="9.3000000000000007"/>
    <n v="3"/>
    <n v="2.5099999999999998"/>
    <x v="9"/>
    <x v="1"/>
    <n v="1"/>
    <n v="0"/>
    <n v="0"/>
    <x v="2"/>
    <x v="1"/>
    <x v="0"/>
  </r>
  <r>
    <x v="46"/>
    <x v="114"/>
    <x v="0"/>
    <x v="0"/>
    <x v="1"/>
    <n v="26"/>
    <n v="132.30000000000001"/>
    <n v="142"/>
    <n v="22.49"/>
    <n v="273.39999999999998"/>
    <n v="89"/>
    <n v="23.24"/>
    <n v="195.7"/>
    <n v="77"/>
    <n v="8.81"/>
    <n v="14.8"/>
    <n v="7"/>
    <n v="4"/>
    <x v="1"/>
    <x v="0"/>
    <n v="0"/>
    <n v="0"/>
    <n v="1"/>
    <x v="2"/>
    <x v="0"/>
    <x v="1"/>
  </r>
  <r>
    <x v="49"/>
    <x v="114"/>
    <x v="0"/>
    <x v="0"/>
    <x v="0"/>
    <n v="0"/>
    <n v="210.6"/>
    <n v="120"/>
    <n v="35.799999999999997"/>
    <n v="153.1"/>
    <n v="84"/>
    <n v="13.01"/>
    <n v="262.2"/>
    <n v="79"/>
    <n v="11.8"/>
    <n v="11"/>
    <n v="5"/>
    <n v="2.97"/>
    <x v="1"/>
    <x v="0"/>
    <n v="0"/>
    <n v="0"/>
    <n v="0"/>
    <x v="2"/>
    <x v="0"/>
    <x v="0"/>
  </r>
  <r>
    <x v="18"/>
    <x v="114"/>
    <x v="0"/>
    <x v="0"/>
    <x v="0"/>
    <n v="0"/>
    <n v="226.4"/>
    <n v="101"/>
    <n v="38.49"/>
    <n v="276.8"/>
    <n v="60"/>
    <n v="23.53"/>
    <n v="213.4"/>
    <n v="82"/>
    <n v="9.6"/>
    <n v="12.3"/>
    <n v="4"/>
    <n v="3.32"/>
    <x v="2"/>
    <x v="1"/>
    <n v="1"/>
    <n v="0"/>
    <n v="0"/>
    <x v="2"/>
    <x v="0"/>
    <x v="1"/>
  </r>
  <r>
    <x v="42"/>
    <x v="114"/>
    <x v="2"/>
    <x v="0"/>
    <x v="0"/>
    <n v="0"/>
    <n v="143.6"/>
    <n v="135"/>
    <n v="24.41"/>
    <n v="278"/>
    <n v="119"/>
    <n v="23.63"/>
    <n v="46.7"/>
    <n v="84"/>
    <n v="2.1"/>
    <n v="12.7"/>
    <n v="3"/>
    <n v="3.43"/>
    <x v="1"/>
    <x v="0"/>
    <n v="0"/>
    <n v="0"/>
    <n v="0"/>
    <x v="2"/>
    <x v="0"/>
    <x v="1"/>
  </r>
  <r>
    <x v="44"/>
    <x v="114"/>
    <x v="2"/>
    <x v="0"/>
    <x v="1"/>
    <n v="29"/>
    <n v="222.6"/>
    <n v="81"/>
    <n v="37.840000000000003"/>
    <n v="190.3"/>
    <n v="109"/>
    <n v="16.18"/>
    <n v="201.2"/>
    <n v="87"/>
    <n v="9.0500000000000007"/>
    <n v="11.5"/>
    <n v="2"/>
    <n v="3.11"/>
    <x v="0"/>
    <x v="0"/>
    <n v="0"/>
    <n v="0"/>
    <n v="1"/>
    <x v="2"/>
    <x v="0"/>
    <x v="0"/>
  </r>
  <r>
    <x v="8"/>
    <x v="114"/>
    <x v="0"/>
    <x v="0"/>
    <x v="0"/>
    <n v="0"/>
    <n v="275.5"/>
    <n v="76"/>
    <n v="46.84"/>
    <n v="225.8"/>
    <n v="82"/>
    <n v="19.190000000000001"/>
    <n v="327.3"/>
    <n v="87"/>
    <n v="14.73"/>
    <n v="4.8"/>
    <n v="2"/>
    <n v="1.3"/>
    <x v="2"/>
    <x v="1"/>
    <n v="1"/>
    <n v="0"/>
    <n v="0"/>
    <x v="2"/>
    <x v="1"/>
    <x v="1"/>
  </r>
  <r>
    <x v="3"/>
    <x v="114"/>
    <x v="1"/>
    <x v="0"/>
    <x v="0"/>
    <n v="0"/>
    <n v="147.9"/>
    <n v="109"/>
    <n v="25.14"/>
    <n v="228.4"/>
    <n v="117"/>
    <n v="19.41"/>
    <n v="299.7"/>
    <n v="90"/>
    <n v="13.49"/>
    <n v="9.6"/>
    <n v="9"/>
    <n v="2.59"/>
    <x v="2"/>
    <x v="0"/>
    <n v="0"/>
    <n v="0"/>
    <n v="0"/>
    <x v="2"/>
    <x v="1"/>
    <x v="1"/>
  </r>
  <r>
    <x v="0"/>
    <x v="114"/>
    <x v="0"/>
    <x v="0"/>
    <x v="0"/>
    <n v="0"/>
    <n v="166.5"/>
    <n v="111"/>
    <n v="28.31"/>
    <n v="236.2"/>
    <n v="98"/>
    <n v="20.079999999999998"/>
    <n v="205.6"/>
    <n v="92"/>
    <n v="9.25"/>
    <n v="15.6"/>
    <n v="2"/>
    <n v="4.21"/>
    <x v="0"/>
    <x v="0"/>
    <n v="0"/>
    <n v="0"/>
    <n v="0"/>
    <x v="2"/>
    <x v="0"/>
    <x v="1"/>
  </r>
  <r>
    <x v="47"/>
    <x v="114"/>
    <x v="0"/>
    <x v="0"/>
    <x v="0"/>
    <n v="0"/>
    <n v="135.4"/>
    <n v="104"/>
    <n v="23.02"/>
    <n v="138.80000000000001"/>
    <n v="91"/>
    <n v="11.8"/>
    <n v="208.5"/>
    <n v="92"/>
    <n v="9.3800000000000008"/>
    <n v="5.4"/>
    <n v="3"/>
    <n v="1.46"/>
    <x v="0"/>
    <x v="0"/>
    <n v="0"/>
    <n v="0"/>
    <n v="0"/>
    <x v="2"/>
    <x v="1"/>
    <x v="0"/>
  </r>
  <r>
    <x v="20"/>
    <x v="114"/>
    <x v="2"/>
    <x v="0"/>
    <x v="0"/>
    <n v="0"/>
    <n v="109.7"/>
    <n v="148"/>
    <n v="18.649999999999999"/>
    <n v="223.8"/>
    <n v="87"/>
    <n v="19.02"/>
    <n v="240.3"/>
    <n v="96"/>
    <n v="10.81"/>
    <n v="15.4"/>
    <n v="8"/>
    <n v="4.16"/>
    <x v="2"/>
    <x v="0"/>
    <n v="0"/>
    <n v="0"/>
    <n v="0"/>
    <x v="2"/>
    <x v="0"/>
    <x v="1"/>
  </r>
  <r>
    <x v="34"/>
    <x v="114"/>
    <x v="0"/>
    <x v="0"/>
    <x v="0"/>
    <n v="0"/>
    <n v="200.2"/>
    <n v="92"/>
    <n v="34.03"/>
    <n v="244.9"/>
    <n v="107"/>
    <n v="20.82"/>
    <n v="190.9"/>
    <n v="96"/>
    <n v="8.59"/>
    <n v="8.8000000000000007"/>
    <n v="3"/>
    <n v="2.38"/>
    <x v="0"/>
    <x v="0"/>
    <n v="0"/>
    <n v="0"/>
    <n v="0"/>
    <x v="2"/>
    <x v="1"/>
    <x v="1"/>
  </r>
  <r>
    <x v="7"/>
    <x v="114"/>
    <x v="0"/>
    <x v="1"/>
    <x v="1"/>
    <n v="6"/>
    <n v="140.1"/>
    <n v="125"/>
    <n v="23.82"/>
    <n v="157.9"/>
    <n v="100"/>
    <n v="13.42"/>
    <n v="249.4"/>
    <n v="96"/>
    <n v="11.22"/>
    <n v="10.1"/>
    <n v="3"/>
    <n v="2.73"/>
    <x v="0"/>
    <x v="0"/>
    <n v="0"/>
    <n v="1"/>
    <n v="1"/>
    <x v="2"/>
    <x v="1"/>
    <x v="0"/>
  </r>
  <r>
    <x v="19"/>
    <x v="114"/>
    <x v="2"/>
    <x v="0"/>
    <x v="0"/>
    <n v="0"/>
    <n v="99.7"/>
    <n v="107"/>
    <n v="16.95"/>
    <n v="145.1"/>
    <n v="96"/>
    <n v="12.33"/>
    <n v="149.4"/>
    <n v="99"/>
    <n v="6.72"/>
    <n v="14.1"/>
    <n v="4"/>
    <n v="3.81"/>
    <x v="3"/>
    <x v="0"/>
    <n v="0"/>
    <n v="0"/>
    <n v="0"/>
    <x v="2"/>
    <x v="0"/>
    <x v="0"/>
  </r>
  <r>
    <x v="43"/>
    <x v="114"/>
    <x v="0"/>
    <x v="0"/>
    <x v="1"/>
    <n v="26"/>
    <n v="155.19999999999999"/>
    <n v="110"/>
    <n v="26.38"/>
    <n v="230.9"/>
    <n v="133"/>
    <n v="19.63"/>
    <n v="261.60000000000002"/>
    <n v="100"/>
    <n v="11.77"/>
    <n v="4.5"/>
    <n v="4"/>
    <n v="1.22"/>
    <x v="1"/>
    <x v="0"/>
    <n v="0"/>
    <n v="0"/>
    <n v="1"/>
    <x v="2"/>
    <x v="1"/>
    <x v="1"/>
  </r>
  <r>
    <x v="47"/>
    <x v="114"/>
    <x v="0"/>
    <x v="1"/>
    <x v="0"/>
    <n v="0"/>
    <n v="147.69999999999999"/>
    <n v="105"/>
    <n v="25.11"/>
    <n v="184.1"/>
    <n v="68"/>
    <n v="15.65"/>
    <n v="153.5"/>
    <n v="102"/>
    <n v="6.91"/>
    <n v="12.7"/>
    <n v="5"/>
    <n v="3.43"/>
    <x v="1"/>
    <x v="0"/>
    <n v="0"/>
    <n v="1"/>
    <n v="0"/>
    <x v="2"/>
    <x v="0"/>
    <x v="0"/>
  </r>
  <r>
    <x v="38"/>
    <x v="114"/>
    <x v="1"/>
    <x v="0"/>
    <x v="0"/>
    <n v="0"/>
    <n v="200.2"/>
    <n v="115"/>
    <n v="34.03"/>
    <n v="268.8"/>
    <n v="109"/>
    <n v="22.85"/>
    <n v="185.4"/>
    <n v="102"/>
    <n v="8.34"/>
    <n v="12.8"/>
    <n v="2"/>
    <n v="3.46"/>
    <x v="2"/>
    <x v="0"/>
    <n v="0"/>
    <n v="0"/>
    <n v="0"/>
    <x v="2"/>
    <x v="0"/>
    <x v="1"/>
  </r>
  <r>
    <x v="0"/>
    <x v="114"/>
    <x v="0"/>
    <x v="0"/>
    <x v="0"/>
    <n v="0"/>
    <n v="182.1"/>
    <n v="97"/>
    <n v="30.96"/>
    <n v="231.1"/>
    <n v="76"/>
    <n v="19.64"/>
    <n v="246.2"/>
    <n v="103"/>
    <n v="11.08"/>
    <n v="15"/>
    <n v="2"/>
    <n v="4.05"/>
    <x v="1"/>
    <x v="0"/>
    <n v="0"/>
    <n v="0"/>
    <n v="0"/>
    <x v="2"/>
    <x v="0"/>
    <x v="1"/>
  </r>
  <r>
    <x v="34"/>
    <x v="114"/>
    <x v="1"/>
    <x v="0"/>
    <x v="0"/>
    <n v="0"/>
    <n v="173.5"/>
    <n v="121"/>
    <n v="29.5"/>
    <n v="168.3"/>
    <n v="100"/>
    <n v="14.31"/>
    <n v="138.30000000000001"/>
    <n v="105"/>
    <n v="6.22"/>
    <n v="7.8"/>
    <n v="5"/>
    <n v="2.11"/>
    <x v="0"/>
    <x v="0"/>
    <n v="0"/>
    <n v="0"/>
    <n v="0"/>
    <x v="2"/>
    <x v="1"/>
    <x v="0"/>
  </r>
  <r>
    <x v="11"/>
    <x v="114"/>
    <x v="0"/>
    <x v="0"/>
    <x v="0"/>
    <n v="0"/>
    <n v="184.1"/>
    <n v="98"/>
    <n v="31.3"/>
    <n v="327"/>
    <n v="73"/>
    <n v="27.8"/>
    <n v="212.5"/>
    <n v="106"/>
    <n v="9.56"/>
    <n v="7.5"/>
    <n v="6"/>
    <n v="2.0299999999999998"/>
    <x v="3"/>
    <x v="0"/>
    <n v="0"/>
    <n v="0"/>
    <n v="0"/>
    <x v="2"/>
    <x v="1"/>
    <x v="1"/>
  </r>
  <r>
    <x v="26"/>
    <x v="114"/>
    <x v="0"/>
    <x v="0"/>
    <x v="0"/>
    <n v="0"/>
    <n v="265.89999999999998"/>
    <n v="112"/>
    <n v="45.2"/>
    <n v="132.9"/>
    <n v="94"/>
    <n v="11.3"/>
    <n v="185.2"/>
    <n v="106"/>
    <n v="8.33"/>
    <n v="14.6"/>
    <n v="7"/>
    <n v="3.94"/>
    <x v="0"/>
    <x v="0"/>
    <n v="0"/>
    <n v="0"/>
    <n v="0"/>
    <x v="2"/>
    <x v="0"/>
    <x v="0"/>
  </r>
  <r>
    <x v="40"/>
    <x v="114"/>
    <x v="2"/>
    <x v="1"/>
    <x v="0"/>
    <n v="0"/>
    <n v="345.3"/>
    <n v="81"/>
    <n v="58.7"/>
    <n v="203.4"/>
    <n v="106"/>
    <n v="17.29"/>
    <n v="217.5"/>
    <n v="107"/>
    <n v="9.7899999999999991"/>
    <n v="11.8"/>
    <n v="8"/>
    <n v="3.19"/>
    <x v="0"/>
    <x v="1"/>
    <n v="1"/>
    <n v="1"/>
    <n v="0"/>
    <x v="2"/>
    <x v="0"/>
    <x v="1"/>
  </r>
  <r>
    <x v="39"/>
    <x v="114"/>
    <x v="0"/>
    <x v="0"/>
    <x v="0"/>
    <n v="0"/>
    <n v="211.1"/>
    <n v="112"/>
    <n v="35.89"/>
    <n v="227.8"/>
    <n v="113"/>
    <n v="19.36"/>
    <n v="179.6"/>
    <n v="110"/>
    <n v="8.08"/>
    <n v="7.2"/>
    <n v="2"/>
    <n v="1.94"/>
    <x v="1"/>
    <x v="0"/>
    <n v="0"/>
    <n v="0"/>
    <n v="0"/>
    <x v="2"/>
    <x v="1"/>
    <x v="1"/>
  </r>
  <r>
    <x v="46"/>
    <x v="114"/>
    <x v="2"/>
    <x v="1"/>
    <x v="0"/>
    <n v="0"/>
    <n v="251.3"/>
    <n v="69"/>
    <n v="42.72"/>
    <n v="252.5"/>
    <n v="96"/>
    <n v="21.46"/>
    <n v="118.3"/>
    <n v="112"/>
    <n v="5.32"/>
    <n v="9.9"/>
    <n v="1"/>
    <n v="2.67"/>
    <x v="2"/>
    <x v="1"/>
    <n v="1"/>
    <n v="1"/>
    <n v="0"/>
    <x v="2"/>
    <x v="1"/>
    <x v="1"/>
  </r>
  <r>
    <x v="33"/>
    <x v="114"/>
    <x v="2"/>
    <x v="0"/>
    <x v="0"/>
    <n v="0"/>
    <n v="156.80000000000001"/>
    <n v="104"/>
    <n v="26.66"/>
    <n v="264.7"/>
    <n v="84"/>
    <n v="22.5"/>
    <n v="249"/>
    <n v="112"/>
    <n v="11.21"/>
    <n v="7.4"/>
    <n v="8"/>
    <n v="2"/>
    <x v="1"/>
    <x v="0"/>
    <n v="0"/>
    <n v="0"/>
    <n v="0"/>
    <x v="2"/>
    <x v="1"/>
    <x v="1"/>
  </r>
  <r>
    <x v="8"/>
    <x v="114"/>
    <x v="0"/>
    <x v="0"/>
    <x v="0"/>
    <n v="0"/>
    <n v="195.9"/>
    <n v="111"/>
    <n v="33.299999999999997"/>
    <n v="227"/>
    <n v="108"/>
    <n v="19.3"/>
    <n v="313.2"/>
    <n v="113"/>
    <n v="14.09"/>
    <n v="13.2"/>
    <n v="1"/>
    <n v="3.56"/>
    <x v="3"/>
    <x v="0"/>
    <n v="0"/>
    <n v="0"/>
    <n v="0"/>
    <x v="2"/>
    <x v="0"/>
    <x v="1"/>
  </r>
  <r>
    <x v="21"/>
    <x v="114"/>
    <x v="2"/>
    <x v="0"/>
    <x v="1"/>
    <n v="16"/>
    <n v="133.30000000000001"/>
    <n v="110"/>
    <n v="22.66"/>
    <n v="185.7"/>
    <n v="111"/>
    <n v="15.78"/>
    <n v="161.5"/>
    <n v="113"/>
    <n v="7.27"/>
    <n v="5.6"/>
    <n v="4"/>
    <n v="1.51"/>
    <x v="3"/>
    <x v="0"/>
    <n v="0"/>
    <n v="0"/>
    <n v="1"/>
    <x v="2"/>
    <x v="1"/>
    <x v="0"/>
  </r>
  <r>
    <x v="42"/>
    <x v="114"/>
    <x v="2"/>
    <x v="0"/>
    <x v="1"/>
    <n v="24"/>
    <n v="142.1"/>
    <n v="124"/>
    <n v="24.16"/>
    <n v="183.4"/>
    <n v="129"/>
    <n v="15.59"/>
    <n v="164.8"/>
    <n v="114"/>
    <n v="7.42"/>
    <n v="9.6"/>
    <n v="4"/>
    <n v="2.59"/>
    <x v="0"/>
    <x v="0"/>
    <n v="0"/>
    <n v="0"/>
    <n v="1"/>
    <x v="2"/>
    <x v="1"/>
    <x v="0"/>
  </r>
  <r>
    <x v="22"/>
    <x v="114"/>
    <x v="0"/>
    <x v="0"/>
    <x v="0"/>
    <n v="0"/>
    <n v="132"/>
    <n v="90"/>
    <n v="22.44"/>
    <n v="197.5"/>
    <n v="75"/>
    <n v="16.79"/>
    <n v="175.8"/>
    <n v="114"/>
    <n v="7.91"/>
    <n v="0"/>
    <n v="0"/>
    <n v="0"/>
    <x v="2"/>
    <x v="0"/>
    <n v="0"/>
    <n v="0"/>
    <n v="0"/>
    <x v="2"/>
    <x v="1"/>
    <x v="0"/>
  </r>
  <r>
    <x v="15"/>
    <x v="114"/>
    <x v="1"/>
    <x v="0"/>
    <x v="0"/>
    <n v="0"/>
    <n v="254.8"/>
    <n v="97"/>
    <n v="43.32"/>
    <n v="153.5"/>
    <n v="110"/>
    <n v="13.05"/>
    <n v="217.6"/>
    <n v="117"/>
    <n v="9.7899999999999991"/>
    <n v="9"/>
    <n v="4"/>
    <n v="2.4300000000000002"/>
    <x v="0"/>
    <x v="0"/>
    <n v="0"/>
    <n v="0"/>
    <n v="0"/>
    <x v="2"/>
    <x v="1"/>
    <x v="0"/>
  </r>
  <r>
    <x v="26"/>
    <x v="114"/>
    <x v="2"/>
    <x v="0"/>
    <x v="1"/>
    <n v="14"/>
    <n v="192.3"/>
    <n v="86"/>
    <n v="32.69"/>
    <n v="88.7"/>
    <n v="90"/>
    <n v="7.54"/>
    <n v="229.4"/>
    <n v="120"/>
    <n v="10.32"/>
    <n v="10.5"/>
    <n v="3"/>
    <n v="2.84"/>
    <x v="3"/>
    <x v="0"/>
    <n v="0"/>
    <n v="0"/>
    <n v="1"/>
    <x v="2"/>
    <x v="0"/>
    <x v="0"/>
  </r>
  <r>
    <x v="10"/>
    <x v="114"/>
    <x v="2"/>
    <x v="1"/>
    <x v="0"/>
    <n v="0"/>
    <n v="249.9"/>
    <n v="95"/>
    <n v="42.48"/>
    <n v="242.5"/>
    <n v="104"/>
    <n v="20.61"/>
    <n v="151.69999999999999"/>
    <n v="121"/>
    <n v="6.83"/>
    <n v="15.3"/>
    <n v="6"/>
    <n v="4.13"/>
    <x v="0"/>
    <x v="1"/>
    <n v="1"/>
    <n v="1"/>
    <n v="0"/>
    <x v="2"/>
    <x v="0"/>
    <x v="1"/>
  </r>
  <r>
    <x v="14"/>
    <x v="114"/>
    <x v="0"/>
    <x v="0"/>
    <x v="1"/>
    <n v="37"/>
    <n v="184.1"/>
    <n v="67"/>
    <n v="31.3"/>
    <n v="159.4"/>
    <n v="104"/>
    <n v="13.55"/>
    <n v="193.3"/>
    <n v="121"/>
    <n v="8.6999999999999993"/>
    <n v="13.3"/>
    <n v="3"/>
    <n v="3.59"/>
    <x v="1"/>
    <x v="0"/>
    <n v="0"/>
    <n v="0"/>
    <n v="1"/>
    <x v="2"/>
    <x v="0"/>
    <x v="0"/>
  </r>
  <r>
    <x v="31"/>
    <x v="114"/>
    <x v="0"/>
    <x v="0"/>
    <x v="0"/>
    <n v="0"/>
    <n v="245"/>
    <n v="97"/>
    <n v="41.65"/>
    <n v="250.7"/>
    <n v="75"/>
    <n v="21.31"/>
    <n v="270.2"/>
    <n v="124"/>
    <n v="12.16"/>
    <n v="13.7"/>
    <n v="8"/>
    <n v="3.7"/>
    <x v="0"/>
    <x v="1"/>
    <n v="1"/>
    <n v="0"/>
    <n v="0"/>
    <x v="2"/>
    <x v="0"/>
    <x v="1"/>
  </r>
  <r>
    <x v="34"/>
    <x v="114"/>
    <x v="2"/>
    <x v="1"/>
    <x v="0"/>
    <n v="0"/>
    <n v="122"/>
    <n v="110"/>
    <n v="20.74"/>
    <n v="220.2"/>
    <n v="100"/>
    <n v="18.72"/>
    <n v="179.7"/>
    <n v="124"/>
    <n v="8.09"/>
    <n v="10.8"/>
    <n v="2"/>
    <n v="2.92"/>
    <x v="3"/>
    <x v="1"/>
    <n v="1"/>
    <n v="1"/>
    <n v="0"/>
    <x v="2"/>
    <x v="0"/>
    <x v="1"/>
  </r>
  <r>
    <x v="9"/>
    <x v="114"/>
    <x v="0"/>
    <x v="0"/>
    <x v="1"/>
    <n v="33"/>
    <n v="145"/>
    <n v="72"/>
    <n v="24.65"/>
    <n v="194.5"/>
    <n v="157"/>
    <n v="16.53"/>
    <n v="242.3"/>
    <n v="138"/>
    <n v="10.9"/>
    <n v="14.2"/>
    <n v="3"/>
    <n v="3.83"/>
    <x v="3"/>
    <x v="0"/>
    <n v="0"/>
    <n v="0"/>
    <n v="1"/>
    <x v="2"/>
    <x v="0"/>
    <x v="0"/>
  </r>
  <r>
    <x v="11"/>
    <x v="114"/>
    <x v="0"/>
    <x v="0"/>
    <x v="0"/>
    <n v="0"/>
    <n v="286.39999999999998"/>
    <n v="125"/>
    <n v="48.69"/>
    <n v="205.7"/>
    <n v="74"/>
    <n v="17.48"/>
    <n v="191.4"/>
    <n v="141"/>
    <n v="8.61"/>
    <n v="6.9"/>
    <n v="6"/>
    <n v="1.86"/>
    <x v="0"/>
    <x v="1"/>
    <n v="1"/>
    <n v="0"/>
    <n v="0"/>
    <x v="2"/>
    <x v="1"/>
    <x v="1"/>
  </r>
  <r>
    <x v="50"/>
    <x v="114"/>
    <x v="0"/>
    <x v="0"/>
    <x v="0"/>
    <n v="0"/>
    <n v="202.1"/>
    <n v="95"/>
    <n v="34.36"/>
    <n v="231.6"/>
    <n v="89"/>
    <n v="19.690000000000001"/>
    <n v="214.6"/>
    <n v="165"/>
    <n v="9.66"/>
    <n v="13.1"/>
    <n v="7"/>
    <n v="3.54"/>
    <x v="0"/>
    <x v="0"/>
    <n v="0"/>
    <n v="0"/>
    <n v="0"/>
    <x v="2"/>
    <x v="0"/>
    <x v="1"/>
  </r>
  <r>
    <x v="3"/>
    <x v="115"/>
    <x v="2"/>
    <x v="0"/>
    <x v="0"/>
    <n v="0"/>
    <n v="137.4"/>
    <n v="126"/>
    <n v="23.36"/>
    <n v="120"/>
    <n v="94"/>
    <n v="10.199999999999999"/>
    <n v="130.30000000000001"/>
    <n v="64"/>
    <n v="5.86"/>
    <n v="12.4"/>
    <n v="2"/>
    <n v="3.35"/>
    <x v="2"/>
    <x v="0"/>
    <n v="0"/>
    <n v="0"/>
    <n v="0"/>
    <x v="2"/>
    <x v="0"/>
    <x v="0"/>
  </r>
  <r>
    <x v="28"/>
    <x v="115"/>
    <x v="0"/>
    <x v="0"/>
    <x v="0"/>
    <n v="0"/>
    <n v="119"/>
    <n v="94"/>
    <n v="20.23"/>
    <n v="144.30000000000001"/>
    <n v="110"/>
    <n v="12.27"/>
    <n v="199.7"/>
    <n v="65"/>
    <n v="8.99"/>
    <n v="8.8000000000000007"/>
    <n v="5"/>
    <n v="2.38"/>
    <x v="3"/>
    <x v="0"/>
    <n v="0"/>
    <n v="0"/>
    <n v="0"/>
    <x v="2"/>
    <x v="1"/>
    <x v="0"/>
  </r>
  <r>
    <x v="40"/>
    <x v="115"/>
    <x v="0"/>
    <x v="0"/>
    <x v="1"/>
    <n v="27"/>
    <n v="204.7"/>
    <n v="118"/>
    <n v="34.799999999999997"/>
    <n v="209.4"/>
    <n v="91"/>
    <n v="17.8"/>
    <n v="212.9"/>
    <n v="67"/>
    <n v="9.58"/>
    <n v="7"/>
    <n v="2"/>
    <n v="1.89"/>
    <x v="3"/>
    <x v="0"/>
    <n v="0"/>
    <n v="0"/>
    <n v="1"/>
    <x v="2"/>
    <x v="1"/>
    <x v="1"/>
  </r>
  <r>
    <x v="36"/>
    <x v="115"/>
    <x v="1"/>
    <x v="1"/>
    <x v="0"/>
    <n v="0"/>
    <n v="232.2"/>
    <n v="98"/>
    <n v="39.47"/>
    <n v="244.7"/>
    <n v="91"/>
    <n v="20.8"/>
    <n v="151.30000000000001"/>
    <n v="69"/>
    <n v="6.81"/>
    <n v="10.6"/>
    <n v="1"/>
    <n v="2.86"/>
    <x v="9"/>
    <x v="1"/>
    <n v="1"/>
    <n v="1"/>
    <n v="0"/>
    <x v="2"/>
    <x v="0"/>
    <x v="1"/>
  </r>
  <r>
    <x v="15"/>
    <x v="115"/>
    <x v="1"/>
    <x v="0"/>
    <x v="0"/>
    <n v="0"/>
    <n v="159.4"/>
    <n v="79"/>
    <n v="27.1"/>
    <n v="179.5"/>
    <n v="88"/>
    <n v="15.26"/>
    <n v="167.8"/>
    <n v="71"/>
    <n v="7.55"/>
    <n v="9.6999999999999993"/>
    <n v="2"/>
    <n v="2.62"/>
    <x v="6"/>
    <x v="1"/>
    <n v="1"/>
    <n v="0"/>
    <n v="0"/>
    <x v="2"/>
    <x v="1"/>
    <x v="0"/>
  </r>
  <r>
    <x v="4"/>
    <x v="115"/>
    <x v="2"/>
    <x v="0"/>
    <x v="0"/>
    <n v="0"/>
    <n v="179"/>
    <n v="81"/>
    <n v="30.43"/>
    <n v="200"/>
    <n v="116"/>
    <n v="17"/>
    <n v="168.6"/>
    <n v="74"/>
    <n v="7.59"/>
    <n v="15.8"/>
    <n v="7"/>
    <n v="4.2699999999999996"/>
    <x v="0"/>
    <x v="0"/>
    <n v="0"/>
    <n v="0"/>
    <n v="0"/>
    <x v="2"/>
    <x v="0"/>
    <x v="0"/>
  </r>
  <r>
    <x v="0"/>
    <x v="115"/>
    <x v="0"/>
    <x v="0"/>
    <x v="0"/>
    <n v="0"/>
    <n v="217.3"/>
    <n v="91"/>
    <n v="36.94"/>
    <n v="216.1"/>
    <n v="95"/>
    <n v="18.37"/>
    <n v="148.1"/>
    <n v="76"/>
    <n v="6.66"/>
    <n v="11.3"/>
    <n v="3"/>
    <n v="3.05"/>
    <x v="3"/>
    <x v="0"/>
    <n v="0"/>
    <n v="0"/>
    <n v="0"/>
    <x v="2"/>
    <x v="0"/>
    <x v="1"/>
  </r>
  <r>
    <x v="12"/>
    <x v="115"/>
    <x v="0"/>
    <x v="0"/>
    <x v="1"/>
    <n v="44"/>
    <n v="230.6"/>
    <n v="94"/>
    <n v="39.200000000000003"/>
    <n v="224.1"/>
    <n v="103"/>
    <n v="19.05"/>
    <n v="244"/>
    <n v="76"/>
    <n v="10.98"/>
    <n v="11.1"/>
    <n v="2"/>
    <n v="3"/>
    <x v="1"/>
    <x v="0"/>
    <n v="0"/>
    <n v="0"/>
    <n v="1"/>
    <x v="2"/>
    <x v="0"/>
    <x v="1"/>
  </r>
  <r>
    <x v="50"/>
    <x v="115"/>
    <x v="0"/>
    <x v="0"/>
    <x v="0"/>
    <n v="0"/>
    <n v="129.4"/>
    <n v="84"/>
    <n v="22"/>
    <n v="157.30000000000001"/>
    <n v="89"/>
    <n v="13.37"/>
    <n v="215.5"/>
    <n v="77"/>
    <n v="9.6999999999999993"/>
    <n v="13.3"/>
    <n v="3"/>
    <n v="3.59"/>
    <x v="1"/>
    <x v="0"/>
    <n v="0"/>
    <n v="0"/>
    <n v="0"/>
    <x v="2"/>
    <x v="0"/>
    <x v="0"/>
  </r>
  <r>
    <x v="15"/>
    <x v="115"/>
    <x v="1"/>
    <x v="0"/>
    <x v="0"/>
    <n v="0"/>
    <n v="254.6"/>
    <n v="107"/>
    <n v="43.28"/>
    <n v="249.4"/>
    <n v="89"/>
    <n v="21.2"/>
    <n v="229.6"/>
    <n v="77"/>
    <n v="10.33"/>
    <n v="9"/>
    <n v="18"/>
    <n v="2.4300000000000002"/>
    <x v="3"/>
    <x v="1"/>
    <n v="1"/>
    <n v="0"/>
    <n v="0"/>
    <x v="2"/>
    <x v="1"/>
    <x v="1"/>
  </r>
  <r>
    <x v="43"/>
    <x v="115"/>
    <x v="1"/>
    <x v="0"/>
    <x v="0"/>
    <n v="0"/>
    <n v="133.30000000000001"/>
    <n v="94"/>
    <n v="22.66"/>
    <n v="247.8"/>
    <n v="126"/>
    <n v="21.06"/>
    <n v="219"/>
    <n v="78"/>
    <n v="9.86"/>
    <n v="11.3"/>
    <n v="5"/>
    <n v="3.05"/>
    <x v="5"/>
    <x v="1"/>
    <n v="1"/>
    <n v="0"/>
    <n v="0"/>
    <x v="2"/>
    <x v="0"/>
    <x v="1"/>
  </r>
  <r>
    <x v="7"/>
    <x v="115"/>
    <x v="2"/>
    <x v="0"/>
    <x v="1"/>
    <n v="12"/>
    <n v="221"/>
    <n v="108"/>
    <n v="37.57"/>
    <n v="151"/>
    <n v="118"/>
    <n v="12.84"/>
    <n v="179"/>
    <n v="80"/>
    <n v="8.06"/>
    <n v="9"/>
    <n v="6"/>
    <n v="2.4300000000000002"/>
    <x v="3"/>
    <x v="0"/>
    <n v="0"/>
    <n v="0"/>
    <n v="1"/>
    <x v="2"/>
    <x v="1"/>
    <x v="0"/>
  </r>
  <r>
    <x v="12"/>
    <x v="115"/>
    <x v="0"/>
    <x v="0"/>
    <x v="1"/>
    <n v="24"/>
    <n v="232.9"/>
    <n v="90"/>
    <n v="39.590000000000003"/>
    <n v="152.1"/>
    <n v="94"/>
    <n v="12.93"/>
    <n v="344.3"/>
    <n v="82"/>
    <n v="15.49"/>
    <n v="10.7"/>
    <n v="6"/>
    <n v="2.89"/>
    <x v="0"/>
    <x v="0"/>
    <n v="0"/>
    <n v="0"/>
    <n v="1"/>
    <x v="2"/>
    <x v="0"/>
    <x v="0"/>
  </r>
  <r>
    <x v="36"/>
    <x v="115"/>
    <x v="2"/>
    <x v="0"/>
    <x v="0"/>
    <n v="0"/>
    <n v="189.5"/>
    <n v="90"/>
    <n v="32.22"/>
    <n v="189.8"/>
    <n v="118"/>
    <n v="16.13"/>
    <n v="205.8"/>
    <n v="83"/>
    <n v="9.26"/>
    <n v="13.1"/>
    <n v="2"/>
    <n v="3.54"/>
    <x v="0"/>
    <x v="0"/>
    <n v="0"/>
    <n v="0"/>
    <n v="0"/>
    <x v="2"/>
    <x v="0"/>
    <x v="0"/>
  </r>
  <r>
    <x v="10"/>
    <x v="115"/>
    <x v="0"/>
    <x v="0"/>
    <x v="0"/>
    <n v="0"/>
    <n v="255.5"/>
    <n v="93"/>
    <n v="43.44"/>
    <n v="224.4"/>
    <n v="122"/>
    <n v="19.07"/>
    <n v="317.3"/>
    <n v="85"/>
    <n v="14.28"/>
    <n v="12.7"/>
    <n v="4"/>
    <n v="3.43"/>
    <x v="0"/>
    <x v="1"/>
    <n v="1"/>
    <n v="0"/>
    <n v="0"/>
    <x v="2"/>
    <x v="0"/>
    <x v="1"/>
  </r>
  <r>
    <x v="41"/>
    <x v="115"/>
    <x v="0"/>
    <x v="0"/>
    <x v="0"/>
    <n v="0"/>
    <n v="63.7"/>
    <n v="101"/>
    <n v="10.83"/>
    <n v="195.8"/>
    <n v="95"/>
    <n v="16.64"/>
    <n v="210.1"/>
    <n v="87"/>
    <n v="9.4499999999999993"/>
    <n v="10"/>
    <n v="6"/>
    <n v="2.7"/>
    <x v="0"/>
    <x v="0"/>
    <n v="0"/>
    <n v="0"/>
    <n v="0"/>
    <x v="2"/>
    <x v="1"/>
    <x v="0"/>
  </r>
  <r>
    <x v="31"/>
    <x v="115"/>
    <x v="0"/>
    <x v="0"/>
    <x v="0"/>
    <n v="0"/>
    <n v="245.9"/>
    <n v="73"/>
    <n v="41.8"/>
    <n v="240.1"/>
    <n v="87"/>
    <n v="20.41"/>
    <n v="158.69999999999999"/>
    <n v="89"/>
    <n v="7.14"/>
    <n v="8.9"/>
    <n v="5"/>
    <n v="2.4"/>
    <x v="2"/>
    <x v="0"/>
    <n v="0"/>
    <n v="0"/>
    <n v="0"/>
    <x v="2"/>
    <x v="1"/>
    <x v="1"/>
  </r>
  <r>
    <x v="20"/>
    <x v="115"/>
    <x v="1"/>
    <x v="0"/>
    <x v="1"/>
    <n v="24"/>
    <n v="183.6"/>
    <n v="138"/>
    <n v="31.21"/>
    <n v="203.8"/>
    <n v="90"/>
    <n v="17.32"/>
    <n v="166.9"/>
    <n v="89"/>
    <n v="7.51"/>
    <n v="6"/>
    <n v="3"/>
    <n v="1.62"/>
    <x v="3"/>
    <x v="0"/>
    <n v="0"/>
    <n v="0"/>
    <n v="1"/>
    <x v="2"/>
    <x v="1"/>
    <x v="1"/>
  </r>
  <r>
    <x v="38"/>
    <x v="115"/>
    <x v="2"/>
    <x v="0"/>
    <x v="0"/>
    <n v="0"/>
    <n v="229.3"/>
    <n v="93"/>
    <n v="38.979999999999997"/>
    <n v="184.5"/>
    <n v="111"/>
    <n v="15.68"/>
    <n v="168.2"/>
    <n v="91"/>
    <n v="7.57"/>
    <n v="8.8000000000000007"/>
    <n v="3"/>
    <n v="2.38"/>
    <x v="3"/>
    <x v="0"/>
    <n v="0"/>
    <n v="0"/>
    <n v="0"/>
    <x v="2"/>
    <x v="1"/>
    <x v="0"/>
  </r>
  <r>
    <x v="14"/>
    <x v="115"/>
    <x v="1"/>
    <x v="0"/>
    <x v="0"/>
    <n v="0"/>
    <n v="85.8"/>
    <n v="88"/>
    <n v="14.59"/>
    <n v="115.8"/>
    <n v="112"/>
    <n v="9.84"/>
    <n v="195.9"/>
    <n v="91"/>
    <n v="8.82"/>
    <n v="11"/>
    <n v="2"/>
    <n v="2.97"/>
    <x v="0"/>
    <x v="0"/>
    <n v="0"/>
    <n v="0"/>
    <n v="0"/>
    <x v="2"/>
    <x v="0"/>
    <x v="0"/>
  </r>
  <r>
    <x v="42"/>
    <x v="115"/>
    <x v="2"/>
    <x v="0"/>
    <x v="0"/>
    <n v="0"/>
    <n v="192.1"/>
    <n v="98"/>
    <n v="32.659999999999997"/>
    <n v="312.89999999999998"/>
    <n v="135"/>
    <n v="26.6"/>
    <n v="130.19999999999999"/>
    <n v="94"/>
    <n v="5.86"/>
    <n v="7.9"/>
    <n v="2"/>
    <n v="2.13"/>
    <x v="2"/>
    <x v="0"/>
    <n v="0"/>
    <n v="0"/>
    <n v="0"/>
    <x v="2"/>
    <x v="1"/>
    <x v="1"/>
  </r>
  <r>
    <x v="21"/>
    <x v="115"/>
    <x v="2"/>
    <x v="0"/>
    <x v="0"/>
    <n v="0"/>
    <n v="89.5"/>
    <n v="128"/>
    <n v="15.22"/>
    <n v="180.8"/>
    <n v="137"/>
    <n v="15.37"/>
    <n v="193.1"/>
    <n v="94"/>
    <n v="8.69"/>
    <n v="14"/>
    <n v="3"/>
    <n v="3.78"/>
    <x v="3"/>
    <x v="0"/>
    <n v="0"/>
    <n v="0"/>
    <n v="0"/>
    <x v="2"/>
    <x v="0"/>
    <x v="0"/>
  </r>
  <r>
    <x v="30"/>
    <x v="115"/>
    <x v="2"/>
    <x v="0"/>
    <x v="0"/>
    <n v="0"/>
    <n v="205"/>
    <n v="90"/>
    <n v="34.85"/>
    <n v="140.9"/>
    <n v="114"/>
    <n v="11.98"/>
    <n v="272.60000000000002"/>
    <n v="96"/>
    <n v="12.27"/>
    <n v="7.5"/>
    <n v="4"/>
    <n v="2.0299999999999998"/>
    <x v="3"/>
    <x v="0"/>
    <n v="0"/>
    <n v="0"/>
    <n v="0"/>
    <x v="2"/>
    <x v="1"/>
    <x v="0"/>
  </r>
  <r>
    <x v="25"/>
    <x v="115"/>
    <x v="0"/>
    <x v="1"/>
    <x v="0"/>
    <n v="0"/>
    <n v="191.7"/>
    <n v="97"/>
    <n v="32.590000000000003"/>
    <n v="176.2"/>
    <n v="127"/>
    <n v="14.98"/>
    <n v="103.9"/>
    <n v="96"/>
    <n v="4.68"/>
    <n v="4.9000000000000004"/>
    <n v="4"/>
    <n v="1.32"/>
    <x v="3"/>
    <x v="0"/>
    <n v="0"/>
    <n v="1"/>
    <n v="0"/>
    <x v="2"/>
    <x v="1"/>
    <x v="0"/>
  </r>
  <r>
    <x v="27"/>
    <x v="115"/>
    <x v="1"/>
    <x v="0"/>
    <x v="0"/>
    <n v="0"/>
    <n v="152.4"/>
    <n v="101"/>
    <n v="25.91"/>
    <n v="191"/>
    <n v="90"/>
    <n v="16.239999999999998"/>
    <n v="143"/>
    <n v="96"/>
    <n v="6.44"/>
    <n v="11.1"/>
    <n v="9"/>
    <n v="3"/>
    <x v="1"/>
    <x v="0"/>
    <n v="0"/>
    <n v="0"/>
    <n v="0"/>
    <x v="2"/>
    <x v="0"/>
    <x v="0"/>
  </r>
  <r>
    <x v="42"/>
    <x v="115"/>
    <x v="0"/>
    <x v="0"/>
    <x v="1"/>
    <n v="17"/>
    <n v="193.4"/>
    <n v="112"/>
    <n v="32.880000000000003"/>
    <n v="240.6"/>
    <n v="131"/>
    <n v="20.45"/>
    <n v="248.1"/>
    <n v="98"/>
    <n v="11.16"/>
    <n v="11.4"/>
    <n v="3"/>
    <n v="3.08"/>
    <x v="5"/>
    <x v="0"/>
    <n v="0"/>
    <n v="0"/>
    <n v="1"/>
    <x v="2"/>
    <x v="0"/>
    <x v="1"/>
  </r>
  <r>
    <x v="1"/>
    <x v="115"/>
    <x v="1"/>
    <x v="0"/>
    <x v="0"/>
    <n v="0"/>
    <n v="288"/>
    <n v="120"/>
    <n v="48.96"/>
    <n v="255.8"/>
    <n v="90"/>
    <n v="21.74"/>
    <n v="233.4"/>
    <n v="99"/>
    <n v="10.5"/>
    <n v="13.4"/>
    <n v="4"/>
    <n v="3.62"/>
    <x v="1"/>
    <x v="1"/>
    <n v="1"/>
    <n v="0"/>
    <n v="0"/>
    <x v="2"/>
    <x v="0"/>
    <x v="1"/>
  </r>
  <r>
    <x v="27"/>
    <x v="115"/>
    <x v="0"/>
    <x v="0"/>
    <x v="1"/>
    <n v="35"/>
    <n v="200.4"/>
    <n v="104"/>
    <n v="34.07"/>
    <n v="272.8"/>
    <n v="89"/>
    <n v="23.19"/>
    <n v="214.5"/>
    <n v="100"/>
    <n v="9.65"/>
    <n v="8.3000000000000007"/>
    <n v="4"/>
    <n v="2.2400000000000002"/>
    <x v="0"/>
    <x v="0"/>
    <n v="0"/>
    <n v="0"/>
    <n v="1"/>
    <x v="2"/>
    <x v="1"/>
    <x v="1"/>
  </r>
  <r>
    <x v="43"/>
    <x v="115"/>
    <x v="1"/>
    <x v="0"/>
    <x v="0"/>
    <n v="0"/>
    <n v="149.6"/>
    <n v="74"/>
    <n v="25.43"/>
    <n v="167.9"/>
    <n v="92"/>
    <n v="14.27"/>
    <n v="174.1"/>
    <n v="100"/>
    <n v="7.83"/>
    <n v="16.399999999999999"/>
    <n v="7"/>
    <n v="4.43"/>
    <x v="1"/>
    <x v="0"/>
    <n v="0"/>
    <n v="0"/>
    <n v="0"/>
    <x v="2"/>
    <x v="0"/>
    <x v="0"/>
  </r>
  <r>
    <x v="0"/>
    <x v="115"/>
    <x v="1"/>
    <x v="1"/>
    <x v="0"/>
    <n v="0"/>
    <n v="139.4"/>
    <n v="102"/>
    <n v="23.7"/>
    <n v="261.8"/>
    <n v="97"/>
    <n v="22.25"/>
    <n v="167.4"/>
    <n v="101"/>
    <n v="7.53"/>
    <n v="10.5"/>
    <n v="4"/>
    <n v="2.84"/>
    <x v="0"/>
    <x v="0"/>
    <n v="0"/>
    <n v="1"/>
    <n v="0"/>
    <x v="2"/>
    <x v="0"/>
    <x v="1"/>
  </r>
  <r>
    <x v="42"/>
    <x v="115"/>
    <x v="1"/>
    <x v="0"/>
    <x v="0"/>
    <n v="0"/>
    <n v="146.4"/>
    <n v="123"/>
    <n v="24.89"/>
    <n v="176.6"/>
    <n v="113"/>
    <n v="15.01"/>
    <n v="212.6"/>
    <n v="102"/>
    <n v="9.57"/>
    <n v="7.8"/>
    <n v="5"/>
    <n v="2.11"/>
    <x v="0"/>
    <x v="0"/>
    <n v="0"/>
    <n v="0"/>
    <n v="0"/>
    <x v="2"/>
    <x v="1"/>
    <x v="0"/>
  </r>
  <r>
    <x v="11"/>
    <x v="115"/>
    <x v="2"/>
    <x v="0"/>
    <x v="1"/>
    <n v="35"/>
    <n v="118"/>
    <n v="103"/>
    <n v="20.059999999999999"/>
    <n v="167.2"/>
    <n v="106"/>
    <n v="14.21"/>
    <n v="205.7"/>
    <n v="102"/>
    <n v="9.26"/>
    <n v="11.8"/>
    <n v="2"/>
    <n v="3.19"/>
    <x v="3"/>
    <x v="0"/>
    <n v="0"/>
    <n v="0"/>
    <n v="1"/>
    <x v="2"/>
    <x v="0"/>
    <x v="0"/>
  </r>
  <r>
    <x v="14"/>
    <x v="115"/>
    <x v="0"/>
    <x v="0"/>
    <x v="1"/>
    <n v="23"/>
    <n v="253"/>
    <n v="78"/>
    <n v="43.01"/>
    <n v="138.9"/>
    <n v="121"/>
    <n v="11.81"/>
    <n v="277.8"/>
    <n v="104"/>
    <n v="12.5"/>
    <n v="11.8"/>
    <n v="3"/>
    <n v="3.19"/>
    <x v="3"/>
    <x v="0"/>
    <n v="0"/>
    <n v="0"/>
    <n v="1"/>
    <x v="2"/>
    <x v="0"/>
    <x v="0"/>
  </r>
  <r>
    <x v="37"/>
    <x v="115"/>
    <x v="0"/>
    <x v="0"/>
    <x v="1"/>
    <n v="34"/>
    <n v="268.60000000000002"/>
    <n v="83"/>
    <n v="45.66"/>
    <n v="178.2"/>
    <n v="142"/>
    <n v="15.15"/>
    <n v="166.3"/>
    <n v="106"/>
    <n v="7.48"/>
    <n v="11.6"/>
    <n v="3"/>
    <n v="3.13"/>
    <x v="3"/>
    <x v="0"/>
    <n v="0"/>
    <n v="0"/>
    <n v="1"/>
    <x v="2"/>
    <x v="0"/>
    <x v="0"/>
  </r>
  <r>
    <x v="26"/>
    <x v="115"/>
    <x v="1"/>
    <x v="0"/>
    <x v="0"/>
    <n v="0"/>
    <n v="133.80000000000001"/>
    <n v="88"/>
    <n v="22.75"/>
    <n v="177.1"/>
    <n v="103"/>
    <n v="15.05"/>
    <n v="185.2"/>
    <n v="106"/>
    <n v="8.33"/>
    <n v="12.4"/>
    <n v="4"/>
    <n v="3.35"/>
    <x v="3"/>
    <x v="0"/>
    <n v="0"/>
    <n v="0"/>
    <n v="0"/>
    <x v="2"/>
    <x v="0"/>
    <x v="0"/>
  </r>
  <r>
    <x v="43"/>
    <x v="115"/>
    <x v="0"/>
    <x v="0"/>
    <x v="0"/>
    <n v="0"/>
    <n v="199.7"/>
    <n v="76"/>
    <n v="33.950000000000003"/>
    <n v="98.5"/>
    <n v="104"/>
    <n v="8.3699999999999992"/>
    <n v="220.1"/>
    <n v="108"/>
    <n v="9.9"/>
    <n v="13.7"/>
    <n v="6"/>
    <n v="3.7"/>
    <x v="0"/>
    <x v="0"/>
    <n v="0"/>
    <n v="0"/>
    <n v="0"/>
    <x v="2"/>
    <x v="0"/>
    <x v="0"/>
  </r>
  <r>
    <x v="5"/>
    <x v="115"/>
    <x v="0"/>
    <x v="1"/>
    <x v="0"/>
    <n v="0"/>
    <n v="215.4"/>
    <n v="104"/>
    <n v="36.619999999999997"/>
    <n v="204.8"/>
    <n v="79"/>
    <n v="17.41"/>
    <n v="278.5"/>
    <n v="109"/>
    <n v="12.53"/>
    <n v="12.6"/>
    <n v="5"/>
    <n v="3.4"/>
    <x v="2"/>
    <x v="0"/>
    <n v="0"/>
    <n v="1"/>
    <n v="0"/>
    <x v="2"/>
    <x v="0"/>
    <x v="1"/>
  </r>
  <r>
    <x v="32"/>
    <x v="115"/>
    <x v="2"/>
    <x v="0"/>
    <x v="0"/>
    <n v="0"/>
    <n v="164.6"/>
    <n v="110"/>
    <n v="27.98"/>
    <n v="270.60000000000002"/>
    <n v="103"/>
    <n v="23"/>
    <n v="230.4"/>
    <n v="109"/>
    <n v="10.37"/>
    <n v="8"/>
    <n v="3"/>
    <n v="2.16"/>
    <x v="1"/>
    <x v="0"/>
    <n v="0"/>
    <n v="0"/>
    <n v="0"/>
    <x v="2"/>
    <x v="1"/>
    <x v="1"/>
  </r>
  <r>
    <x v="18"/>
    <x v="115"/>
    <x v="0"/>
    <x v="0"/>
    <x v="0"/>
    <n v="0"/>
    <n v="271"/>
    <n v="114"/>
    <n v="46.07"/>
    <n v="209.9"/>
    <n v="71"/>
    <n v="17.84"/>
    <n v="193.5"/>
    <n v="109"/>
    <n v="8.7100000000000009"/>
    <n v="13.7"/>
    <n v="2"/>
    <n v="3.7"/>
    <x v="5"/>
    <x v="1"/>
    <n v="1"/>
    <n v="0"/>
    <n v="0"/>
    <x v="2"/>
    <x v="0"/>
    <x v="1"/>
  </r>
  <r>
    <x v="14"/>
    <x v="115"/>
    <x v="1"/>
    <x v="0"/>
    <x v="0"/>
    <n v="0"/>
    <n v="173.5"/>
    <n v="93"/>
    <n v="29.5"/>
    <n v="194.1"/>
    <n v="76"/>
    <n v="16.5"/>
    <n v="208"/>
    <n v="112"/>
    <n v="9.36"/>
    <n v="16.2"/>
    <n v="10"/>
    <n v="4.37"/>
    <x v="2"/>
    <x v="0"/>
    <n v="0"/>
    <n v="0"/>
    <n v="0"/>
    <x v="2"/>
    <x v="0"/>
    <x v="0"/>
  </r>
  <r>
    <x v="46"/>
    <x v="115"/>
    <x v="1"/>
    <x v="0"/>
    <x v="1"/>
    <n v="19"/>
    <n v="155.69999999999999"/>
    <n v="104"/>
    <n v="26.47"/>
    <n v="185.4"/>
    <n v="118"/>
    <n v="15.76"/>
    <n v="192.7"/>
    <n v="116"/>
    <n v="8.67"/>
    <n v="8.1999999999999993"/>
    <n v="2"/>
    <n v="2.21"/>
    <x v="2"/>
    <x v="0"/>
    <n v="0"/>
    <n v="0"/>
    <n v="1"/>
    <x v="2"/>
    <x v="1"/>
    <x v="0"/>
  </r>
  <r>
    <x v="11"/>
    <x v="115"/>
    <x v="1"/>
    <x v="0"/>
    <x v="0"/>
    <n v="0"/>
    <n v="110.9"/>
    <n v="54"/>
    <n v="18.850000000000001"/>
    <n v="213.4"/>
    <n v="82"/>
    <n v="18.14"/>
    <n v="186.2"/>
    <n v="116"/>
    <n v="8.3800000000000008"/>
    <n v="7.9"/>
    <n v="2"/>
    <n v="2.13"/>
    <x v="3"/>
    <x v="0"/>
    <n v="0"/>
    <n v="0"/>
    <n v="0"/>
    <x v="2"/>
    <x v="1"/>
    <x v="1"/>
  </r>
  <r>
    <x v="15"/>
    <x v="115"/>
    <x v="2"/>
    <x v="1"/>
    <x v="1"/>
    <n v="27"/>
    <n v="175.5"/>
    <n v="137"/>
    <n v="29.84"/>
    <n v="210.6"/>
    <n v="60"/>
    <n v="17.899999999999999"/>
    <n v="294.8"/>
    <n v="121"/>
    <n v="13.27"/>
    <n v="6.9"/>
    <n v="5"/>
    <n v="1.86"/>
    <x v="0"/>
    <x v="0"/>
    <n v="0"/>
    <n v="1"/>
    <n v="1"/>
    <x v="2"/>
    <x v="1"/>
    <x v="1"/>
  </r>
  <r>
    <x v="41"/>
    <x v="115"/>
    <x v="1"/>
    <x v="0"/>
    <x v="0"/>
    <n v="0"/>
    <n v="167.8"/>
    <n v="119"/>
    <n v="28.53"/>
    <n v="142"/>
    <n v="123"/>
    <n v="12.07"/>
    <n v="190.7"/>
    <n v="128"/>
    <n v="8.58"/>
    <n v="7.3"/>
    <n v="4"/>
    <n v="1.97"/>
    <x v="3"/>
    <x v="0"/>
    <n v="0"/>
    <n v="0"/>
    <n v="0"/>
    <x v="2"/>
    <x v="1"/>
    <x v="0"/>
  </r>
  <r>
    <x v="30"/>
    <x v="115"/>
    <x v="1"/>
    <x v="0"/>
    <x v="0"/>
    <n v="0"/>
    <n v="211.3"/>
    <n v="91"/>
    <n v="35.92"/>
    <n v="190.9"/>
    <n v="116"/>
    <n v="16.23"/>
    <n v="184.1"/>
    <n v="134"/>
    <n v="8.2799999999999994"/>
    <n v="6.3"/>
    <n v="4"/>
    <n v="1.7"/>
    <x v="3"/>
    <x v="0"/>
    <n v="0"/>
    <n v="0"/>
    <n v="0"/>
    <x v="2"/>
    <x v="1"/>
    <x v="0"/>
  </r>
  <r>
    <x v="14"/>
    <x v="115"/>
    <x v="2"/>
    <x v="0"/>
    <x v="0"/>
    <n v="0"/>
    <n v="160.69999999999999"/>
    <n v="69"/>
    <n v="27.32"/>
    <n v="146.80000000000001"/>
    <n v="106"/>
    <n v="12.48"/>
    <n v="287.8"/>
    <n v="144"/>
    <n v="12.95"/>
    <n v="8.1999999999999993"/>
    <n v="5"/>
    <n v="2.21"/>
    <x v="1"/>
    <x v="0"/>
    <n v="0"/>
    <n v="0"/>
    <n v="0"/>
    <x v="2"/>
    <x v="1"/>
    <x v="0"/>
  </r>
  <r>
    <x v="34"/>
    <x v="115"/>
    <x v="1"/>
    <x v="0"/>
    <x v="0"/>
    <n v="0"/>
    <n v="197.9"/>
    <n v="84"/>
    <n v="33.64"/>
    <n v="168.1"/>
    <n v="113"/>
    <n v="14.29"/>
    <n v="239.8"/>
    <n v="145"/>
    <n v="10.79"/>
    <n v="12"/>
    <n v="6"/>
    <n v="3.24"/>
    <x v="0"/>
    <x v="0"/>
    <n v="0"/>
    <n v="0"/>
    <n v="0"/>
    <x v="2"/>
    <x v="0"/>
    <x v="0"/>
  </r>
  <r>
    <x v="15"/>
    <x v="116"/>
    <x v="0"/>
    <x v="0"/>
    <x v="0"/>
    <n v="0"/>
    <n v="223.7"/>
    <n v="73"/>
    <n v="38.03"/>
    <n v="205.2"/>
    <n v="69"/>
    <n v="17.440000000000001"/>
    <n v="282.89999999999998"/>
    <n v="51"/>
    <n v="12.73"/>
    <n v="11.1"/>
    <n v="1"/>
    <n v="3"/>
    <x v="3"/>
    <x v="0"/>
    <n v="0"/>
    <n v="0"/>
    <n v="0"/>
    <x v="2"/>
    <x v="0"/>
    <x v="1"/>
  </r>
  <r>
    <x v="18"/>
    <x v="116"/>
    <x v="0"/>
    <x v="0"/>
    <x v="0"/>
    <n v="0"/>
    <n v="118.4"/>
    <n v="126"/>
    <n v="20.13"/>
    <n v="249.3"/>
    <n v="97"/>
    <n v="21.19"/>
    <n v="227"/>
    <n v="56"/>
    <n v="10.220000000000001"/>
    <n v="13.6"/>
    <n v="3"/>
    <n v="3.67"/>
    <x v="5"/>
    <x v="1"/>
    <n v="1"/>
    <n v="0"/>
    <n v="0"/>
    <x v="2"/>
    <x v="0"/>
    <x v="1"/>
  </r>
  <r>
    <x v="35"/>
    <x v="116"/>
    <x v="2"/>
    <x v="0"/>
    <x v="0"/>
    <n v="0"/>
    <n v="110.4"/>
    <n v="122"/>
    <n v="18.77"/>
    <n v="242.9"/>
    <n v="103"/>
    <n v="20.65"/>
    <n v="170.4"/>
    <n v="75"/>
    <n v="7.67"/>
    <n v="13.9"/>
    <n v="5"/>
    <n v="3.75"/>
    <x v="0"/>
    <x v="0"/>
    <n v="0"/>
    <n v="0"/>
    <n v="0"/>
    <x v="2"/>
    <x v="0"/>
    <x v="1"/>
  </r>
  <r>
    <x v="28"/>
    <x v="116"/>
    <x v="1"/>
    <x v="0"/>
    <x v="0"/>
    <n v="0"/>
    <n v="302.60000000000002"/>
    <n v="83"/>
    <n v="51.44"/>
    <n v="167.1"/>
    <n v="106"/>
    <n v="14.2"/>
    <n v="209.8"/>
    <n v="79"/>
    <n v="9.44"/>
    <n v="10.4"/>
    <n v="7"/>
    <n v="2.81"/>
    <x v="0"/>
    <x v="1"/>
    <n v="1"/>
    <n v="0"/>
    <n v="0"/>
    <x v="2"/>
    <x v="0"/>
    <x v="0"/>
  </r>
  <r>
    <x v="49"/>
    <x v="116"/>
    <x v="0"/>
    <x v="0"/>
    <x v="0"/>
    <n v="0"/>
    <n v="181.5"/>
    <n v="95"/>
    <n v="30.86"/>
    <n v="205.1"/>
    <n v="88"/>
    <n v="17.43"/>
    <n v="204"/>
    <n v="82"/>
    <n v="9.18"/>
    <n v="14.7"/>
    <n v="9"/>
    <n v="3.97"/>
    <x v="3"/>
    <x v="0"/>
    <n v="0"/>
    <n v="0"/>
    <n v="0"/>
    <x v="2"/>
    <x v="0"/>
    <x v="1"/>
  </r>
  <r>
    <x v="20"/>
    <x v="116"/>
    <x v="2"/>
    <x v="1"/>
    <x v="0"/>
    <n v="0"/>
    <n v="54.2"/>
    <n v="100"/>
    <n v="9.2100000000000009"/>
    <n v="303.2"/>
    <n v="84"/>
    <n v="25.77"/>
    <n v="171.8"/>
    <n v="84"/>
    <n v="7.73"/>
    <n v="8.6"/>
    <n v="2"/>
    <n v="2.3199999999999998"/>
    <x v="0"/>
    <x v="1"/>
    <n v="1"/>
    <n v="1"/>
    <n v="0"/>
    <x v="2"/>
    <x v="1"/>
    <x v="1"/>
  </r>
  <r>
    <x v="34"/>
    <x v="116"/>
    <x v="1"/>
    <x v="0"/>
    <x v="1"/>
    <n v="21"/>
    <n v="153.19999999999999"/>
    <n v="112"/>
    <n v="26.04"/>
    <n v="263.3"/>
    <n v="110"/>
    <n v="22.38"/>
    <n v="135"/>
    <n v="85"/>
    <n v="6.08"/>
    <n v="11.9"/>
    <n v="7"/>
    <n v="3.21"/>
    <x v="0"/>
    <x v="0"/>
    <n v="0"/>
    <n v="0"/>
    <n v="1"/>
    <x v="2"/>
    <x v="0"/>
    <x v="1"/>
  </r>
  <r>
    <x v="35"/>
    <x v="116"/>
    <x v="0"/>
    <x v="1"/>
    <x v="0"/>
    <n v="0"/>
    <n v="287.39999999999998"/>
    <n v="118"/>
    <n v="48.86"/>
    <n v="259.60000000000002"/>
    <n v="84"/>
    <n v="22.07"/>
    <n v="153.19999999999999"/>
    <n v="86"/>
    <n v="6.89"/>
    <n v="10"/>
    <n v="3"/>
    <n v="2.7"/>
    <x v="0"/>
    <x v="1"/>
    <n v="1"/>
    <n v="1"/>
    <n v="0"/>
    <x v="2"/>
    <x v="1"/>
    <x v="1"/>
  </r>
  <r>
    <x v="13"/>
    <x v="116"/>
    <x v="1"/>
    <x v="0"/>
    <x v="0"/>
    <n v="0"/>
    <n v="184.5"/>
    <n v="97"/>
    <n v="31.37"/>
    <n v="351.6"/>
    <n v="80"/>
    <n v="29.89"/>
    <n v="215.8"/>
    <n v="90"/>
    <n v="9.7100000000000009"/>
    <n v="8.6999999999999993"/>
    <n v="4"/>
    <n v="2.35"/>
    <x v="0"/>
    <x v="0"/>
    <n v="0"/>
    <n v="0"/>
    <n v="0"/>
    <x v="2"/>
    <x v="1"/>
    <x v="1"/>
  </r>
  <r>
    <x v="6"/>
    <x v="116"/>
    <x v="0"/>
    <x v="0"/>
    <x v="0"/>
    <n v="0"/>
    <n v="226.5"/>
    <n v="85"/>
    <n v="38.51"/>
    <n v="141.6"/>
    <n v="68"/>
    <n v="12.04"/>
    <n v="223"/>
    <n v="90"/>
    <n v="10.039999999999999"/>
    <n v="6.9"/>
    <n v="5"/>
    <n v="1.86"/>
    <x v="0"/>
    <x v="0"/>
    <n v="0"/>
    <n v="0"/>
    <n v="0"/>
    <x v="2"/>
    <x v="1"/>
    <x v="0"/>
  </r>
  <r>
    <x v="15"/>
    <x v="116"/>
    <x v="0"/>
    <x v="0"/>
    <x v="1"/>
    <n v="23"/>
    <n v="198.1"/>
    <n v="86"/>
    <n v="33.68"/>
    <n v="177"/>
    <n v="86"/>
    <n v="15.05"/>
    <n v="180.5"/>
    <n v="92"/>
    <n v="8.1199999999999992"/>
    <n v="6.8"/>
    <n v="6"/>
    <n v="1.84"/>
    <x v="0"/>
    <x v="0"/>
    <n v="0"/>
    <n v="0"/>
    <n v="1"/>
    <x v="2"/>
    <x v="1"/>
    <x v="0"/>
  </r>
  <r>
    <x v="35"/>
    <x v="116"/>
    <x v="2"/>
    <x v="0"/>
    <x v="0"/>
    <n v="0"/>
    <n v="149.9"/>
    <n v="95"/>
    <n v="25.48"/>
    <n v="256.10000000000002"/>
    <n v="110"/>
    <n v="21.77"/>
    <n v="212.7"/>
    <n v="92"/>
    <n v="9.57"/>
    <n v="13.3"/>
    <n v="13"/>
    <n v="3.59"/>
    <x v="3"/>
    <x v="0"/>
    <n v="0"/>
    <n v="0"/>
    <n v="0"/>
    <x v="2"/>
    <x v="0"/>
    <x v="1"/>
  </r>
  <r>
    <x v="25"/>
    <x v="116"/>
    <x v="1"/>
    <x v="0"/>
    <x v="0"/>
    <n v="0"/>
    <n v="239.9"/>
    <n v="84"/>
    <n v="40.78"/>
    <n v="174.8"/>
    <n v="106"/>
    <n v="14.86"/>
    <n v="209.5"/>
    <n v="93"/>
    <n v="9.43"/>
    <n v="9.8000000000000007"/>
    <n v="2"/>
    <n v="2.65"/>
    <x v="1"/>
    <x v="0"/>
    <n v="0"/>
    <n v="0"/>
    <n v="0"/>
    <x v="2"/>
    <x v="1"/>
    <x v="0"/>
  </r>
  <r>
    <x v="3"/>
    <x v="116"/>
    <x v="1"/>
    <x v="0"/>
    <x v="1"/>
    <n v="13"/>
    <n v="207.6"/>
    <n v="65"/>
    <n v="35.29"/>
    <n v="152.69999999999999"/>
    <n v="77"/>
    <n v="12.98"/>
    <n v="232.8"/>
    <n v="95"/>
    <n v="10.48"/>
    <n v="9.6999999999999993"/>
    <n v="3"/>
    <n v="2.62"/>
    <x v="0"/>
    <x v="0"/>
    <n v="0"/>
    <n v="0"/>
    <n v="1"/>
    <x v="2"/>
    <x v="1"/>
    <x v="0"/>
  </r>
  <r>
    <x v="4"/>
    <x v="116"/>
    <x v="0"/>
    <x v="0"/>
    <x v="0"/>
    <n v="0"/>
    <n v="143.30000000000001"/>
    <n v="103"/>
    <n v="24.36"/>
    <n v="211.3"/>
    <n v="108"/>
    <n v="17.96"/>
    <n v="185.2"/>
    <n v="96"/>
    <n v="8.33"/>
    <n v="11.5"/>
    <n v="3"/>
    <n v="3.11"/>
    <x v="0"/>
    <x v="0"/>
    <n v="0"/>
    <n v="0"/>
    <n v="0"/>
    <x v="2"/>
    <x v="0"/>
    <x v="1"/>
  </r>
  <r>
    <x v="32"/>
    <x v="116"/>
    <x v="1"/>
    <x v="0"/>
    <x v="0"/>
    <n v="0"/>
    <n v="119"/>
    <n v="82"/>
    <n v="20.23"/>
    <n v="187.5"/>
    <n v="108"/>
    <n v="15.94"/>
    <n v="189.3"/>
    <n v="97"/>
    <n v="8.52"/>
    <n v="11.5"/>
    <n v="3"/>
    <n v="3.11"/>
    <x v="0"/>
    <x v="0"/>
    <n v="0"/>
    <n v="0"/>
    <n v="0"/>
    <x v="2"/>
    <x v="0"/>
    <x v="0"/>
  </r>
  <r>
    <x v="7"/>
    <x v="116"/>
    <x v="1"/>
    <x v="0"/>
    <x v="0"/>
    <n v="0"/>
    <n v="150.5"/>
    <n v="121"/>
    <n v="25.59"/>
    <n v="345.1"/>
    <n v="132"/>
    <n v="29.33"/>
    <n v="183.9"/>
    <n v="97"/>
    <n v="8.2799999999999994"/>
    <n v="8.3000000000000007"/>
    <n v="2"/>
    <n v="2.2400000000000002"/>
    <x v="1"/>
    <x v="0"/>
    <n v="0"/>
    <n v="0"/>
    <n v="0"/>
    <x v="2"/>
    <x v="1"/>
    <x v="1"/>
  </r>
  <r>
    <x v="32"/>
    <x v="116"/>
    <x v="0"/>
    <x v="0"/>
    <x v="0"/>
    <n v="0"/>
    <n v="201.9"/>
    <n v="86"/>
    <n v="34.32"/>
    <n v="212.3"/>
    <n v="96"/>
    <n v="18.05"/>
    <n v="176.9"/>
    <n v="98"/>
    <n v="7.96"/>
    <n v="7.8"/>
    <n v="10"/>
    <n v="2.11"/>
    <x v="0"/>
    <x v="0"/>
    <n v="0"/>
    <n v="0"/>
    <n v="0"/>
    <x v="2"/>
    <x v="1"/>
    <x v="1"/>
  </r>
  <r>
    <x v="32"/>
    <x v="116"/>
    <x v="1"/>
    <x v="0"/>
    <x v="0"/>
    <n v="0"/>
    <n v="228.3"/>
    <n v="84"/>
    <n v="38.81"/>
    <n v="152.6"/>
    <n v="92"/>
    <n v="12.97"/>
    <n v="309.7"/>
    <n v="101"/>
    <n v="13.94"/>
    <n v="3.7"/>
    <n v="3"/>
    <n v="1"/>
    <x v="2"/>
    <x v="0"/>
    <n v="0"/>
    <n v="0"/>
    <n v="0"/>
    <x v="2"/>
    <x v="1"/>
    <x v="0"/>
  </r>
  <r>
    <x v="1"/>
    <x v="116"/>
    <x v="0"/>
    <x v="0"/>
    <x v="1"/>
    <n v="35"/>
    <n v="190.7"/>
    <n v="100"/>
    <n v="32.42"/>
    <n v="209.7"/>
    <n v="107"/>
    <n v="17.82"/>
    <n v="202.5"/>
    <n v="101"/>
    <n v="9.11"/>
    <n v="12.4"/>
    <n v="5"/>
    <n v="3.35"/>
    <x v="0"/>
    <x v="0"/>
    <n v="0"/>
    <n v="0"/>
    <n v="1"/>
    <x v="2"/>
    <x v="0"/>
    <x v="1"/>
  </r>
  <r>
    <x v="27"/>
    <x v="116"/>
    <x v="1"/>
    <x v="0"/>
    <x v="1"/>
    <n v="14"/>
    <n v="80.2"/>
    <n v="81"/>
    <n v="13.63"/>
    <n v="219"/>
    <n v="103"/>
    <n v="18.62"/>
    <n v="122.6"/>
    <n v="102"/>
    <n v="5.52"/>
    <n v="8.6"/>
    <n v="2"/>
    <n v="2.3199999999999998"/>
    <x v="0"/>
    <x v="0"/>
    <n v="0"/>
    <n v="0"/>
    <n v="1"/>
    <x v="2"/>
    <x v="1"/>
    <x v="1"/>
  </r>
  <r>
    <x v="46"/>
    <x v="116"/>
    <x v="2"/>
    <x v="0"/>
    <x v="0"/>
    <n v="0"/>
    <n v="214.4"/>
    <n v="94"/>
    <n v="36.450000000000003"/>
    <n v="138"/>
    <n v="149"/>
    <n v="11.73"/>
    <n v="148.69999999999999"/>
    <n v="102"/>
    <n v="6.69"/>
    <n v="9.9"/>
    <n v="1"/>
    <n v="2.67"/>
    <x v="3"/>
    <x v="0"/>
    <n v="0"/>
    <n v="0"/>
    <n v="0"/>
    <x v="2"/>
    <x v="1"/>
    <x v="0"/>
  </r>
  <r>
    <x v="23"/>
    <x v="116"/>
    <x v="0"/>
    <x v="0"/>
    <x v="0"/>
    <n v="0"/>
    <n v="233.4"/>
    <n v="71"/>
    <n v="39.68"/>
    <n v="296.39999999999998"/>
    <n v="76"/>
    <n v="25.19"/>
    <n v="276.89999999999998"/>
    <n v="103"/>
    <n v="12.46"/>
    <n v="10.3"/>
    <n v="1"/>
    <n v="2.78"/>
    <x v="1"/>
    <x v="1"/>
    <n v="1"/>
    <n v="0"/>
    <n v="0"/>
    <x v="2"/>
    <x v="0"/>
    <x v="1"/>
  </r>
  <r>
    <x v="30"/>
    <x v="116"/>
    <x v="0"/>
    <x v="0"/>
    <x v="0"/>
    <n v="0"/>
    <n v="134.69999999999999"/>
    <n v="121"/>
    <n v="22.9"/>
    <n v="180"/>
    <n v="83"/>
    <n v="15.3"/>
    <n v="200.9"/>
    <n v="104"/>
    <n v="9.0399999999999991"/>
    <n v="7.7"/>
    <n v="3"/>
    <n v="2.08"/>
    <x v="0"/>
    <x v="0"/>
    <n v="0"/>
    <n v="0"/>
    <n v="0"/>
    <x v="2"/>
    <x v="1"/>
    <x v="0"/>
  </r>
  <r>
    <x v="30"/>
    <x v="116"/>
    <x v="0"/>
    <x v="0"/>
    <x v="1"/>
    <n v="31"/>
    <n v="104.9"/>
    <n v="115"/>
    <n v="17.829999999999998"/>
    <n v="237.6"/>
    <n v="125"/>
    <n v="20.2"/>
    <n v="263.39999999999998"/>
    <n v="104"/>
    <n v="11.85"/>
    <n v="7.7"/>
    <n v="6"/>
    <n v="2.08"/>
    <x v="2"/>
    <x v="0"/>
    <n v="0"/>
    <n v="0"/>
    <n v="1"/>
    <x v="2"/>
    <x v="1"/>
    <x v="1"/>
  </r>
  <r>
    <x v="47"/>
    <x v="116"/>
    <x v="0"/>
    <x v="0"/>
    <x v="0"/>
    <n v="0"/>
    <n v="102.8"/>
    <n v="119"/>
    <n v="17.48"/>
    <n v="206.7"/>
    <n v="91"/>
    <n v="17.57"/>
    <n v="299"/>
    <n v="105"/>
    <n v="13.46"/>
    <n v="10.1"/>
    <n v="7"/>
    <n v="2.73"/>
    <x v="0"/>
    <x v="0"/>
    <n v="0"/>
    <n v="0"/>
    <n v="0"/>
    <x v="2"/>
    <x v="1"/>
    <x v="1"/>
  </r>
  <r>
    <x v="8"/>
    <x v="116"/>
    <x v="0"/>
    <x v="0"/>
    <x v="0"/>
    <n v="0"/>
    <n v="168.8"/>
    <n v="137"/>
    <n v="28.7"/>
    <n v="241.4"/>
    <n v="107"/>
    <n v="20.52"/>
    <n v="204.8"/>
    <n v="106"/>
    <n v="9.2200000000000006"/>
    <n v="15.5"/>
    <n v="4"/>
    <n v="4.1900000000000004"/>
    <x v="1"/>
    <x v="0"/>
    <n v="0"/>
    <n v="0"/>
    <n v="0"/>
    <x v="2"/>
    <x v="0"/>
    <x v="1"/>
  </r>
  <r>
    <x v="48"/>
    <x v="116"/>
    <x v="0"/>
    <x v="1"/>
    <x v="0"/>
    <n v="0"/>
    <n v="158.1"/>
    <n v="101"/>
    <n v="26.88"/>
    <n v="315.10000000000002"/>
    <n v="96"/>
    <n v="26.78"/>
    <n v="176.1"/>
    <n v="108"/>
    <n v="7.92"/>
    <n v="13.9"/>
    <n v="2"/>
    <n v="3.75"/>
    <x v="2"/>
    <x v="1"/>
    <n v="1"/>
    <n v="1"/>
    <n v="0"/>
    <x v="2"/>
    <x v="0"/>
    <x v="1"/>
  </r>
  <r>
    <x v="34"/>
    <x v="116"/>
    <x v="1"/>
    <x v="0"/>
    <x v="0"/>
    <n v="0"/>
    <n v="161.6"/>
    <n v="104"/>
    <n v="27.47"/>
    <n v="196.3"/>
    <n v="119"/>
    <n v="16.690000000000001"/>
    <n v="294.8"/>
    <n v="111"/>
    <n v="13.27"/>
    <n v="13.8"/>
    <n v="2"/>
    <n v="3.73"/>
    <x v="0"/>
    <x v="0"/>
    <n v="0"/>
    <n v="0"/>
    <n v="0"/>
    <x v="2"/>
    <x v="0"/>
    <x v="0"/>
  </r>
  <r>
    <x v="22"/>
    <x v="116"/>
    <x v="1"/>
    <x v="0"/>
    <x v="0"/>
    <n v="0"/>
    <n v="97.1"/>
    <n v="98"/>
    <n v="16.510000000000002"/>
    <n v="228"/>
    <n v="131"/>
    <n v="19.38"/>
    <n v="240"/>
    <n v="111"/>
    <n v="10.8"/>
    <n v="10.6"/>
    <n v="3"/>
    <n v="2.86"/>
    <x v="0"/>
    <x v="0"/>
    <n v="0"/>
    <n v="0"/>
    <n v="0"/>
    <x v="2"/>
    <x v="0"/>
    <x v="1"/>
  </r>
  <r>
    <x v="36"/>
    <x v="116"/>
    <x v="2"/>
    <x v="0"/>
    <x v="1"/>
    <n v="25"/>
    <n v="216"/>
    <n v="140"/>
    <n v="36.72"/>
    <n v="224.1"/>
    <n v="69"/>
    <n v="19.05"/>
    <n v="267.89999999999998"/>
    <n v="112"/>
    <n v="12.06"/>
    <n v="11.8"/>
    <n v="4"/>
    <n v="3.19"/>
    <x v="1"/>
    <x v="0"/>
    <n v="0"/>
    <n v="0"/>
    <n v="1"/>
    <x v="2"/>
    <x v="0"/>
    <x v="1"/>
  </r>
  <r>
    <x v="21"/>
    <x v="116"/>
    <x v="0"/>
    <x v="0"/>
    <x v="0"/>
    <n v="0"/>
    <n v="144.6"/>
    <n v="115"/>
    <n v="24.58"/>
    <n v="258.8"/>
    <n v="66"/>
    <n v="22"/>
    <n v="253.2"/>
    <n v="113"/>
    <n v="11.39"/>
    <n v="7.4"/>
    <n v="9"/>
    <n v="2"/>
    <x v="3"/>
    <x v="0"/>
    <n v="0"/>
    <n v="0"/>
    <n v="0"/>
    <x v="2"/>
    <x v="1"/>
    <x v="1"/>
  </r>
  <r>
    <x v="36"/>
    <x v="116"/>
    <x v="0"/>
    <x v="0"/>
    <x v="0"/>
    <n v="0"/>
    <n v="184.8"/>
    <n v="83"/>
    <n v="31.42"/>
    <n v="248.6"/>
    <n v="101"/>
    <n v="21.13"/>
    <n v="133.1"/>
    <n v="113"/>
    <n v="5.99"/>
    <n v="9.6"/>
    <n v="8"/>
    <n v="2.59"/>
    <x v="0"/>
    <x v="0"/>
    <n v="0"/>
    <n v="0"/>
    <n v="0"/>
    <x v="2"/>
    <x v="1"/>
    <x v="1"/>
  </r>
  <r>
    <x v="10"/>
    <x v="116"/>
    <x v="2"/>
    <x v="1"/>
    <x v="0"/>
    <n v="0"/>
    <n v="198.4"/>
    <n v="121"/>
    <n v="33.729999999999997"/>
    <n v="249.5"/>
    <n v="104"/>
    <n v="21.21"/>
    <n v="162.80000000000001"/>
    <n v="115"/>
    <n v="7.33"/>
    <n v="10.5"/>
    <n v="5"/>
    <n v="2.84"/>
    <x v="0"/>
    <x v="0"/>
    <n v="0"/>
    <n v="1"/>
    <n v="0"/>
    <x v="2"/>
    <x v="0"/>
    <x v="1"/>
  </r>
  <r>
    <x v="33"/>
    <x v="116"/>
    <x v="0"/>
    <x v="0"/>
    <x v="0"/>
    <n v="0"/>
    <n v="128.6"/>
    <n v="92"/>
    <n v="21.86"/>
    <n v="191.7"/>
    <n v="61"/>
    <n v="16.29"/>
    <n v="121.7"/>
    <n v="117"/>
    <n v="5.48"/>
    <n v="12.4"/>
    <n v="9"/>
    <n v="3.35"/>
    <x v="3"/>
    <x v="0"/>
    <n v="0"/>
    <n v="0"/>
    <n v="0"/>
    <x v="2"/>
    <x v="0"/>
    <x v="0"/>
  </r>
  <r>
    <x v="29"/>
    <x v="116"/>
    <x v="1"/>
    <x v="0"/>
    <x v="0"/>
    <n v="0"/>
    <n v="191.1"/>
    <n v="93"/>
    <n v="32.49"/>
    <n v="282.8"/>
    <n v="56"/>
    <n v="24.04"/>
    <n v="84.8"/>
    <n v="118"/>
    <n v="3.82"/>
    <n v="12"/>
    <n v="4"/>
    <n v="3.24"/>
    <x v="3"/>
    <x v="0"/>
    <n v="0"/>
    <n v="0"/>
    <n v="0"/>
    <x v="2"/>
    <x v="0"/>
    <x v="1"/>
  </r>
  <r>
    <x v="18"/>
    <x v="116"/>
    <x v="0"/>
    <x v="1"/>
    <x v="1"/>
    <n v="22"/>
    <n v="196"/>
    <n v="82"/>
    <n v="33.32"/>
    <n v="322.7"/>
    <n v="82"/>
    <n v="27.43"/>
    <n v="225.6"/>
    <n v="120"/>
    <n v="10.15"/>
    <n v="3.7"/>
    <n v="5"/>
    <n v="1"/>
    <x v="0"/>
    <x v="0"/>
    <n v="0"/>
    <n v="1"/>
    <n v="1"/>
    <x v="2"/>
    <x v="1"/>
    <x v="1"/>
  </r>
  <r>
    <x v="0"/>
    <x v="116"/>
    <x v="0"/>
    <x v="0"/>
    <x v="0"/>
    <n v="0"/>
    <n v="189.8"/>
    <n v="122"/>
    <n v="32.270000000000003"/>
    <n v="235.6"/>
    <n v="94"/>
    <n v="20.03"/>
    <n v="270.8"/>
    <n v="120"/>
    <n v="12.19"/>
    <n v="12.7"/>
    <n v="2"/>
    <n v="3.43"/>
    <x v="0"/>
    <x v="0"/>
    <n v="0"/>
    <n v="0"/>
    <n v="0"/>
    <x v="2"/>
    <x v="0"/>
    <x v="1"/>
  </r>
  <r>
    <x v="23"/>
    <x v="116"/>
    <x v="2"/>
    <x v="0"/>
    <x v="0"/>
    <n v="0"/>
    <n v="180.6"/>
    <n v="134"/>
    <n v="30.7"/>
    <n v="216.6"/>
    <n v="96"/>
    <n v="18.41"/>
    <n v="101"/>
    <n v="122"/>
    <n v="4.55"/>
    <n v="10.6"/>
    <n v="6"/>
    <n v="2.86"/>
    <x v="4"/>
    <x v="1"/>
    <n v="1"/>
    <n v="0"/>
    <n v="0"/>
    <x v="2"/>
    <x v="0"/>
    <x v="1"/>
  </r>
  <r>
    <x v="30"/>
    <x v="116"/>
    <x v="0"/>
    <x v="0"/>
    <x v="0"/>
    <n v="0"/>
    <n v="212.1"/>
    <n v="133"/>
    <n v="36.06"/>
    <n v="276.60000000000002"/>
    <n v="94"/>
    <n v="23.51"/>
    <n v="195.5"/>
    <n v="124"/>
    <n v="8.8000000000000007"/>
    <n v="9.5"/>
    <n v="3"/>
    <n v="2.57"/>
    <x v="3"/>
    <x v="0"/>
    <n v="0"/>
    <n v="0"/>
    <n v="0"/>
    <x v="2"/>
    <x v="1"/>
    <x v="1"/>
  </r>
  <r>
    <x v="5"/>
    <x v="116"/>
    <x v="0"/>
    <x v="0"/>
    <x v="1"/>
    <n v="38"/>
    <n v="259.3"/>
    <n v="94"/>
    <n v="44.08"/>
    <n v="245.6"/>
    <n v="71"/>
    <n v="20.88"/>
    <n v="269.3"/>
    <n v="125"/>
    <n v="12.12"/>
    <n v="9.1999999999999993"/>
    <n v="1"/>
    <n v="2.48"/>
    <x v="2"/>
    <x v="0"/>
    <n v="0"/>
    <n v="0"/>
    <n v="1"/>
    <x v="2"/>
    <x v="1"/>
    <x v="1"/>
  </r>
  <r>
    <x v="12"/>
    <x v="116"/>
    <x v="1"/>
    <x v="1"/>
    <x v="1"/>
    <n v="15"/>
    <n v="178.8"/>
    <n v="81"/>
    <n v="30.4"/>
    <n v="286.10000000000002"/>
    <n v="85"/>
    <n v="24.32"/>
    <n v="229.4"/>
    <n v="128"/>
    <n v="10.32"/>
    <n v="7.1"/>
    <n v="5"/>
    <n v="1.92"/>
    <x v="0"/>
    <x v="0"/>
    <n v="0"/>
    <n v="1"/>
    <n v="1"/>
    <x v="2"/>
    <x v="1"/>
    <x v="1"/>
  </r>
  <r>
    <x v="50"/>
    <x v="116"/>
    <x v="1"/>
    <x v="1"/>
    <x v="0"/>
    <n v="0"/>
    <n v="167.1"/>
    <n v="86"/>
    <n v="28.41"/>
    <n v="177.5"/>
    <n v="87"/>
    <n v="15.09"/>
    <n v="249.4"/>
    <n v="132"/>
    <n v="11.22"/>
    <n v="14.1"/>
    <n v="7"/>
    <n v="3.81"/>
    <x v="3"/>
    <x v="1"/>
    <n v="1"/>
    <n v="1"/>
    <n v="0"/>
    <x v="2"/>
    <x v="0"/>
    <x v="0"/>
  </r>
  <r>
    <x v="12"/>
    <x v="116"/>
    <x v="2"/>
    <x v="0"/>
    <x v="1"/>
    <n v="20"/>
    <n v="205.7"/>
    <n v="98"/>
    <n v="34.97"/>
    <n v="136.1"/>
    <n v="107"/>
    <n v="11.57"/>
    <n v="159.4"/>
    <n v="147"/>
    <n v="7.17"/>
    <n v="8.6999999999999993"/>
    <n v="3"/>
    <n v="2.35"/>
    <x v="3"/>
    <x v="0"/>
    <n v="0"/>
    <n v="0"/>
    <n v="1"/>
    <x v="2"/>
    <x v="1"/>
    <x v="0"/>
  </r>
  <r>
    <x v="12"/>
    <x v="117"/>
    <x v="0"/>
    <x v="0"/>
    <x v="1"/>
    <n v="24"/>
    <n v="118.1"/>
    <n v="83"/>
    <n v="20.079999999999998"/>
    <n v="109.6"/>
    <n v="72"/>
    <n v="9.32"/>
    <n v="245.5"/>
    <n v="73"/>
    <n v="11.05"/>
    <n v="16.899999999999999"/>
    <n v="2"/>
    <n v="4.5599999999999996"/>
    <x v="0"/>
    <x v="0"/>
    <n v="0"/>
    <n v="0"/>
    <n v="1"/>
    <x v="2"/>
    <x v="0"/>
    <x v="0"/>
  </r>
  <r>
    <x v="48"/>
    <x v="117"/>
    <x v="0"/>
    <x v="0"/>
    <x v="0"/>
    <n v="0"/>
    <n v="77.599999999999994"/>
    <n v="113"/>
    <n v="13.19"/>
    <n v="126.9"/>
    <n v="75"/>
    <n v="10.79"/>
    <n v="191"/>
    <n v="79"/>
    <n v="8.59"/>
    <n v="14.9"/>
    <n v="4"/>
    <n v="4.0199999999999996"/>
    <x v="0"/>
    <x v="0"/>
    <n v="0"/>
    <n v="0"/>
    <n v="0"/>
    <x v="2"/>
    <x v="0"/>
    <x v="0"/>
  </r>
  <r>
    <x v="22"/>
    <x v="117"/>
    <x v="1"/>
    <x v="0"/>
    <x v="0"/>
    <n v="0"/>
    <n v="154.80000000000001"/>
    <n v="71"/>
    <n v="26.32"/>
    <n v="244"/>
    <n v="73"/>
    <n v="20.74"/>
    <n v="159.6"/>
    <n v="81"/>
    <n v="7.18"/>
    <n v="12.8"/>
    <n v="4"/>
    <n v="3.46"/>
    <x v="1"/>
    <x v="0"/>
    <n v="0"/>
    <n v="0"/>
    <n v="0"/>
    <x v="2"/>
    <x v="0"/>
    <x v="1"/>
  </r>
  <r>
    <x v="30"/>
    <x v="117"/>
    <x v="1"/>
    <x v="0"/>
    <x v="1"/>
    <n v="23"/>
    <n v="289.5"/>
    <n v="52"/>
    <n v="49.22"/>
    <n v="166.6"/>
    <n v="111"/>
    <n v="14.16"/>
    <n v="119.1"/>
    <n v="88"/>
    <n v="5.36"/>
    <n v="9.5"/>
    <n v="4"/>
    <n v="2.57"/>
    <x v="0"/>
    <x v="0"/>
    <n v="0"/>
    <n v="0"/>
    <n v="1"/>
    <x v="2"/>
    <x v="1"/>
    <x v="0"/>
  </r>
  <r>
    <x v="13"/>
    <x v="117"/>
    <x v="1"/>
    <x v="0"/>
    <x v="0"/>
    <n v="0"/>
    <n v="187.4"/>
    <n v="97"/>
    <n v="31.86"/>
    <n v="177.8"/>
    <n v="89"/>
    <n v="15.11"/>
    <n v="233.4"/>
    <n v="97"/>
    <n v="10.5"/>
    <n v="12.2"/>
    <n v="6"/>
    <n v="3.29"/>
    <x v="0"/>
    <x v="0"/>
    <n v="0"/>
    <n v="0"/>
    <n v="0"/>
    <x v="2"/>
    <x v="0"/>
    <x v="0"/>
  </r>
  <r>
    <x v="0"/>
    <x v="117"/>
    <x v="0"/>
    <x v="0"/>
    <x v="1"/>
    <n v="26"/>
    <n v="170.8"/>
    <n v="114"/>
    <n v="29.04"/>
    <n v="199.5"/>
    <n v="125"/>
    <n v="16.96"/>
    <n v="169.7"/>
    <n v="98"/>
    <n v="7.64"/>
    <n v="9.6"/>
    <n v="5"/>
    <n v="2.59"/>
    <x v="5"/>
    <x v="1"/>
    <n v="1"/>
    <n v="0"/>
    <n v="1"/>
    <x v="2"/>
    <x v="1"/>
    <x v="0"/>
  </r>
  <r>
    <x v="28"/>
    <x v="117"/>
    <x v="1"/>
    <x v="1"/>
    <x v="0"/>
    <n v="0"/>
    <n v="160"/>
    <n v="123"/>
    <n v="27.2"/>
    <n v="175.4"/>
    <n v="96"/>
    <n v="14.91"/>
    <n v="184.8"/>
    <n v="99"/>
    <n v="8.32"/>
    <n v="9.9"/>
    <n v="3"/>
    <n v="2.67"/>
    <x v="3"/>
    <x v="0"/>
    <n v="0"/>
    <n v="1"/>
    <n v="0"/>
    <x v="2"/>
    <x v="1"/>
    <x v="0"/>
  </r>
  <r>
    <x v="48"/>
    <x v="117"/>
    <x v="0"/>
    <x v="0"/>
    <x v="1"/>
    <n v="39"/>
    <n v="91.5"/>
    <n v="125"/>
    <n v="15.56"/>
    <n v="219.9"/>
    <n v="113"/>
    <n v="18.690000000000001"/>
    <n v="229"/>
    <n v="99"/>
    <n v="10.31"/>
    <n v="12.7"/>
    <n v="8"/>
    <n v="3.43"/>
    <x v="3"/>
    <x v="0"/>
    <n v="0"/>
    <n v="0"/>
    <n v="1"/>
    <x v="2"/>
    <x v="0"/>
    <x v="1"/>
  </r>
  <r>
    <x v="24"/>
    <x v="117"/>
    <x v="1"/>
    <x v="0"/>
    <x v="0"/>
    <n v="0"/>
    <n v="188.8"/>
    <n v="60"/>
    <n v="32.1"/>
    <n v="217.4"/>
    <n v="64"/>
    <n v="18.48"/>
    <n v="220.1"/>
    <n v="100"/>
    <n v="9.9"/>
    <n v="8.1999999999999993"/>
    <n v="7"/>
    <n v="2.21"/>
    <x v="4"/>
    <x v="0"/>
    <n v="0"/>
    <n v="0"/>
    <n v="0"/>
    <x v="2"/>
    <x v="1"/>
    <x v="1"/>
  </r>
  <r>
    <x v="29"/>
    <x v="117"/>
    <x v="1"/>
    <x v="0"/>
    <x v="0"/>
    <n v="0"/>
    <n v="297.2"/>
    <n v="113"/>
    <n v="50.52"/>
    <n v="188.8"/>
    <n v="114"/>
    <n v="16.05"/>
    <n v="188.9"/>
    <n v="100"/>
    <n v="8.5"/>
    <n v="12.4"/>
    <n v="6"/>
    <n v="3.35"/>
    <x v="0"/>
    <x v="1"/>
    <n v="1"/>
    <n v="0"/>
    <n v="0"/>
    <x v="2"/>
    <x v="0"/>
    <x v="0"/>
  </r>
  <r>
    <x v="22"/>
    <x v="117"/>
    <x v="0"/>
    <x v="0"/>
    <x v="0"/>
    <n v="0"/>
    <n v="154.6"/>
    <n v="112"/>
    <n v="26.28"/>
    <n v="184.2"/>
    <n v="105"/>
    <n v="15.66"/>
    <n v="217.4"/>
    <n v="102"/>
    <n v="9.7799999999999994"/>
    <n v="12.6"/>
    <n v="5"/>
    <n v="3.4"/>
    <x v="3"/>
    <x v="0"/>
    <n v="0"/>
    <n v="0"/>
    <n v="0"/>
    <x v="2"/>
    <x v="0"/>
    <x v="0"/>
  </r>
  <r>
    <x v="12"/>
    <x v="117"/>
    <x v="1"/>
    <x v="1"/>
    <x v="1"/>
    <n v="52"/>
    <n v="123.7"/>
    <n v="114"/>
    <n v="21.03"/>
    <n v="133.19999999999999"/>
    <n v="137"/>
    <n v="11.32"/>
    <n v="191.8"/>
    <n v="102"/>
    <n v="8.6300000000000008"/>
    <n v="7.9"/>
    <n v="3"/>
    <n v="2.13"/>
    <x v="1"/>
    <x v="0"/>
    <n v="0"/>
    <n v="1"/>
    <n v="1"/>
    <x v="2"/>
    <x v="1"/>
    <x v="0"/>
  </r>
  <r>
    <x v="46"/>
    <x v="117"/>
    <x v="1"/>
    <x v="1"/>
    <x v="1"/>
    <n v="39"/>
    <n v="153.80000000000001"/>
    <n v="106"/>
    <n v="26.15"/>
    <n v="123.3"/>
    <n v="111"/>
    <n v="10.48"/>
    <n v="117.8"/>
    <n v="103"/>
    <n v="5.3"/>
    <n v="9.1999999999999993"/>
    <n v="6"/>
    <n v="2.48"/>
    <x v="0"/>
    <x v="0"/>
    <n v="0"/>
    <n v="1"/>
    <n v="1"/>
    <x v="2"/>
    <x v="1"/>
    <x v="0"/>
  </r>
  <r>
    <x v="32"/>
    <x v="117"/>
    <x v="0"/>
    <x v="0"/>
    <x v="0"/>
    <n v="0"/>
    <n v="103.6"/>
    <n v="107"/>
    <n v="17.61"/>
    <n v="82"/>
    <n v="149"/>
    <n v="6.97"/>
    <n v="169.5"/>
    <n v="103"/>
    <n v="7.63"/>
    <n v="6.6"/>
    <n v="6"/>
    <n v="1.78"/>
    <x v="1"/>
    <x v="0"/>
    <n v="0"/>
    <n v="0"/>
    <n v="0"/>
    <x v="2"/>
    <x v="1"/>
    <x v="0"/>
  </r>
  <r>
    <x v="22"/>
    <x v="117"/>
    <x v="1"/>
    <x v="0"/>
    <x v="0"/>
    <n v="0"/>
    <n v="189.3"/>
    <n v="119"/>
    <n v="32.18"/>
    <n v="233.5"/>
    <n v="112"/>
    <n v="19.850000000000001"/>
    <n v="270.89999999999998"/>
    <n v="104"/>
    <n v="12.19"/>
    <n v="10"/>
    <n v="1"/>
    <n v="2.7"/>
    <x v="3"/>
    <x v="0"/>
    <n v="0"/>
    <n v="0"/>
    <n v="0"/>
    <x v="2"/>
    <x v="1"/>
    <x v="1"/>
  </r>
  <r>
    <x v="4"/>
    <x v="117"/>
    <x v="0"/>
    <x v="0"/>
    <x v="1"/>
    <n v="42"/>
    <n v="148.69999999999999"/>
    <n v="105"/>
    <n v="25.28"/>
    <n v="167.3"/>
    <n v="105"/>
    <n v="14.22"/>
    <n v="270.60000000000002"/>
    <n v="105"/>
    <n v="12.18"/>
    <n v="10.4"/>
    <n v="7"/>
    <n v="2.81"/>
    <x v="1"/>
    <x v="0"/>
    <n v="0"/>
    <n v="0"/>
    <n v="1"/>
    <x v="2"/>
    <x v="0"/>
    <x v="0"/>
  </r>
  <r>
    <x v="48"/>
    <x v="117"/>
    <x v="1"/>
    <x v="0"/>
    <x v="0"/>
    <n v="0"/>
    <n v="224.6"/>
    <n v="94"/>
    <n v="38.18"/>
    <n v="225.9"/>
    <n v="120"/>
    <n v="19.2"/>
    <n v="269"/>
    <n v="105"/>
    <n v="12.11"/>
    <n v="12.5"/>
    <n v="8"/>
    <n v="3.38"/>
    <x v="3"/>
    <x v="0"/>
    <n v="0"/>
    <n v="0"/>
    <n v="0"/>
    <x v="2"/>
    <x v="0"/>
    <x v="1"/>
  </r>
  <r>
    <x v="9"/>
    <x v="117"/>
    <x v="0"/>
    <x v="0"/>
    <x v="0"/>
    <n v="0"/>
    <n v="253.2"/>
    <n v="122"/>
    <n v="43.04"/>
    <n v="201"/>
    <n v="78"/>
    <n v="17.09"/>
    <n v="195.3"/>
    <n v="108"/>
    <n v="8.7899999999999991"/>
    <n v="9.6999999999999993"/>
    <n v="7"/>
    <n v="2.62"/>
    <x v="3"/>
    <x v="0"/>
    <n v="0"/>
    <n v="0"/>
    <n v="0"/>
    <x v="2"/>
    <x v="1"/>
    <x v="1"/>
  </r>
  <r>
    <x v="44"/>
    <x v="117"/>
    <x v="0"/>
    <x v="0"/>
    <x v="0"/>
    <n v="0"/>
    <n v="183.1"/>
    <n v="128"/>
    <n v="31.13"/>
    <n v="241"/>
    <n v="93"/>
    <n v="20.49"/>
    <n v="211.1"/>
    <n v="108"/>
    <n v="9.5"/>
    <n v="12.5"/>
    <n v="4"/>
    <n v="3.38"/>
    <x v="1"/>
    <x v="0"/>
    <n v="0"/>
    <n v="0"/>
    <n v="0"/>
    <x v="2"/>
    <x v="0"/>
    <x v="1"/>
  </r>
  <r>
    <x v="33"/>
    <x v="117"/>
    <x v="1"/>
    <x v="0"/>
    <x v="0"/>
    <n v="0"/>
    <n v="178.4"/>
    <n v="81"/>
    <n v="30.33"/>
    <n v="182.7"/>
    <n v="119"/>
    <n v="15.53"/>
    <n v="251.4"/>
    <n v="109"/>
    <n v="11.31"/>
    <n v="10.8"/>
    <n v="2"/>
    <n v="2.92"/>
    <x v="0"/>
    <x v="0"/>
    <n v="0"/>
    <n v="0"/>
    <n v="0"/>
    <x v="2"/>
    <x v="0"/>
    <x v="0"/>
  </r>
  <r>
    <x v="4"/>
    <x v="117"/>
    <x v="2"/>
    <x v="0"/>
    <x v="0"/>
    <n v="0"/>
    <n v="205.2"/>
    <n v="115"/>
    <n v="34.880000000000003"/>
    <n v="184.8"/>
    <n v="137"/>
    <n v="15.71"/>
    <n v="176.1"/>
    <n v="115"/>
    <n v="7.92"/>
    <n v="7"/>
    <n v="6"/>
    <n v="1.89"/>
    <x v="1"/>
    <x v="0"/>
    <n v="0"/>
    <n v="0"/>
    <n v="0"/>
    <x v="2"/>
    <x v="1"/>
    <x v="0"/>
  </r>
  <r>
    <x v="22"/>
    <x v="117"/>
    <x v="1"/>
    <x v="0"/>
    <x v="0"/>
    <n v="0"/>
    <n v="160.30000000000001"/>
    <n v="110"/>
    <n v="27.25"/>
    <n v="53.2"/>
    <n v="92"/>
    <n v="4.5199999999999996"/>
    <n v="130.69999999999999"/>
    <n v="119"/>
    <n v="5.88"/>
    <n v="10.5"/>
    <n v="4"/>
    <n v="2.84"/>
    <x v="1"/>
    <x v="0"/>
    <n v="0"/>
    <n v="0"/>
    <n v="0"/>
    <x v="2"/>
    <x v="0"/>
    <x v="0"/>
  </r>
  <r>
    <x v="46"/>
    <x v="117"/>
    <x v="2"/>
    <x v="0"/>
    <x v="1"/>
    <n v="31"/>
    <n v="226.6"/>
    <n v="99"/>
    <n v="38.520000000000003"/>
    <n v="164.9"/>
    <n v="136"/>
    <n v="14.02"/>
    <n v="189.3"/>
    <n v="120"/>
    <n v="8.52"/>
    <n v="10.199999999999999"/>
    <n v="5"/>
    <n v="2.75"/>
    <x v="2"/>
    <x v="0"/>
    <n v="0"/>
    <n v="0"/>
    <n v="1"/>
    <x v="2"/>
    <x v="1"/>
    <x v="0"/>
  </r>
  <r>
    <x v="9"/>
    <x v="117"/>
    <x v="0"/>
    <x v="0"/>
    <x v="0"/>
    <n v="0"/>
    <n v="133.4"/>
    <n v="113"/>
    <n v="22.68"/>
    <n v="121"/>
    <n v="92"/>
    <n v="10.29"/>
    <n v="254.7"/>
    <n v="129"/>
    <n v="11.46"/>
    <n v="5.9"/>
    <n v="4"/>
    <n v="1.59"/>
    <x v="0"/>
    <x v="0"/>
    <n v="0"/>
    <n v="0"/>
    <n v="0"/>
    <x v="2"/>
    <x v="1"/>
    <x v="0"/>
  </r>
  <r>
    <x v="11"/>
    <x v="117"/>
    <x v="2"/>
    <x v="0"/>
    <x v="1"/>
    <n v="35"/>
    <n v="256.3"/>
    <n v="119"/>
    <n v="43.57"/>
    <n v="258.10000000000002"/>
    <n v="91"/>
    <n v="21.94"/>
    <n v="215.5"/>
    <n v="130"/>
    <n v="9.6999999999999993"/>
    <n v="11.7"/>
    <n v="1"/>
    <n v="3.16"/>
    <x v="0"/>
    <x v="0"/>
    <n v="0"/>
    <n v="0"/>
    <n v="1"/>
    <x v="2"/>
    <x v="0"/>
    <x v="1"/>
  </r>
  <r>
    <x v="34"/>
    <x v="117"/>
    <x v="0"/>
    <x v="0"/>
    <x v="0"/>
    <n v="0"/>
    <n v="161.6"/>
    <n v="96"/>
    <n v="27.47"/>
    <n v="223.9"/>
    <n v="113"/>
    <n v="19.03"/>
    <n v="240.6"/>
    <n v="137"/>
    <n v="10.83"/>
    <n v="6.8"/>
    <n v="2"/>
    <n v="1.84"/>
    <x v="1"/>
    <x v="0"/>
    <n v="0"/>
    <n v="0"/>
    <n v="0"/>
    <x v="2"/>
    <x v="1"/>
    <x v="1"/>
  </r>
  <r>
    <x v="7"/>
    <x v="117"/>
    <x v="1"/>
    <x v="0"/>
    <x v="0"/>
    <n v="0"/>
    <n v="232.4"/>
    <n v="92"/>
    <n v="39.51"/>
    <n v="191"/>
    <n v="68"/>
    <n v="16.239999999999998"/>
    <n v="213"/>
    <n v="138"/>
    <n v="9.58"/>
    <n v="7.7"/>
    <n v="4"/>
    <n v="2.08"/>
    <x v="0"/>
    <x v="0"/>
    <n v="0"/>
    <n v="0"/>
    <n v="0"/>
    <x v="2"/>
    <x v="1"/>
    <x v="0"/>
  </r>
  <r>
    <x v="17"/>
    <x v="117"/>
    <x v="0"/>
    <x v="0"/>
    <x v="0"/>
    <n v="0"/>
    <n v="140.4"/>
    <n v="112"/>
    <n v="23.87"/>
    <n v="187.1"/>
    <n v="60"/>
    <n v="15.9"/>
    <n v="207.9"/>
    <n v="155"/>
    <n v="9.36"/>
    <n v="7.9"/>
    <n v="1"/>
    <n v="2.13"/>
    <x v="1"/>
    <x v="0"/>
    <n v="0"/>
    <n v="0"/>
    <n v="0"/>
    <x v="2"/>
    <x v="1"/>
    <x v="0"/>
  </r>
  <r>
    <x v="33"/>
    <x v="118"/>
    <x v="1"/>
    <x v="0"/>
    <x v="0"/>
    <n v="0"/>
    <n v="287.10000000000002"/>
    <n v="83"/>
    <n v="48.81"/>
    <n v="218.4"/>
    <n v="124"/>
    <n v="18.559999999999999"/>
    <n v="151.5"/>
    <n v="42"/>
    <n v="6.82"/>
    <n v="11"/>
    <n v="4"/>
    <n v="2.97"/>
    <x v="0"/>
    <x v="1"/>
    <n v="1"/>
    <n v="0"/>
    <n v="0"/>
    <x v="2"/>
    <x v="0"/>
    <x v="1"/>
  </r>
  <r>
    <x v="31"/>
    <x v="118"/>
    <x v="1"/>
    <x v="0"/>
    <x v="0"/>
    <n v="0"/>
    <n v="294.2"/>
    <n v="100"/>
    <n v="50.01"/>
    <n v="232.5"/>
    <n v="53"/>
    <n v="19.760000000000002"/>
    <n v="195"/>
    <n v="64"/>
    <n v="8.7799999999999994"/>
    <n v="9"/>
    <n v="1"/>
    <n v="2.4300000000000002"/>
    <x v="1"/>
    <x v="1"/>
    <n v="1"/>
    <n v="0"/>
    <n v="0"/>
    <x v="2"/>
    <x v="1"/>
    <x v="1"/>
  </r>
  <r>
    <x v="38"/>
    <x v="118"/>
    <x v="2"/>
    <x v="0"/>
    <x v="0"/>
    <n v="0"/>
    <n v="73.7"/>
    <n v="66"/>
    <n v="12.53"/>
    <n v="160.5"/>
    <n v="132"/>
    <n v="13.64"/>
    <n v="214.2"/>
    <n v="67"/>
    <n v="9.64"/>
    <n v="13"/>
    <n v="6"/>
    <n v="3.51"/>
    <x v="2"/>
    <x v="0"/>
    <n v="0"/>
    <n v="0"/>
    <n v="0"/>
    <x v="2"/>
    <x v="0"/>
    <x v="0"/>
  </r>
  <r>
    <x v="21"/>
    <x v="118"/>
    <x v="1"/>
    <x v="0"/>
    <x v="0"/>
    <n v="0"/>
    <n v="153.19999999999999"/>
    <n v="131"/>
    <n v="26.04"/>
    <n v="116.6"/>
    <n v="85"/>
    <n v="9.91"/>
    <n v="218.5"/>
    <n v="74"/>
    <n v="9.83"/>
    <n v="10.1"/>
    <n v="5"/>
    <n v="2.73"/>
    <x v="0"/>
    <x v="0"/>
    <n v="0"/>
    <n v="0"/>
    <n v="0"/>
    <x v="2"/>
    <x v="1"/>
    <x v="0"/>
  </r>
  <r>
    <x v="3"/>
    <x v="118"/>
    <x v="0"/>
    <x v="0"/>
    <x v="1"/>
    <n v="29"/>
    <n v="117.8"/>
    <n v="66"/>
    <n v="20.03"/>
    <n v="256.8"/>
    <n v="114"/>
    <n v="21.83"/>
    <n v="147.6"/>
    <n v="76"/>
    <n v="6.64"/>
    <n v="7.6"/>
    <n v="3"/>
    <n v="2.0499999999999998"/>
    <x v="2"/>
    <x v="0"/>
    <n v="0"/>
    <n v="0"/>
    <n v="1"/>
    <x v="2"/>
    <x v="1"/>
    <x v="1"/>
  </r>
  <r>
    <x v="8"/>
    <x v="118"/>
    <x v="0"/>
    <x v="0"/>
    <x v="0"/>
    <n v="0"/>
    <n v="176.8"/>
    <n v="90"/>
    <n v="30.06"/>
    <n v="224.7"/>
    <n v="81"/>
    <n v="19.100000000000001"/>
    <n v="204.6"/>
    <n v="77"/>
    <n v="9.2100000000000009"/>
    <n v="7.5"/>
    <n v="15"/>
    <n v="2.0299999999999998"/>
    <x v="0"/>
    <x v="0"/>
    <n v="0"/>
    <n v="0"/>
    <n v="0"/>
    <x v="2"/>
    <x v="1"/>
    <x v="1"/>
  </r>
  <r>
    <x v="41"/>
    <x v="118"/>
    <x v="2"/>
    <x v="0"/>
    <x v="0"/>
    <n v="0"/>
    <n v="94.2"/>
    <n v="108"/>
    <n v="16.010000000000002"/>
    <n v="264.10000000000002"/>
    <n v="100"/>
    <n v="22.45"/>
    <n v="203.7"/>
    <n v="79"/>
    <n v="9.17"/>
    <n v="7.3"/>
    <n v="3"/>
    <n v="1.97"/>
    <x v="0"/>
    <x v="0"/>
    <n v="0"/>
    <n v="0"/>
    <n v="0"/>
    <x v="2"/>
    <x v="1"/>
    <x v="1"/>
  </r>
  <r>
    <x v="40"/>
    <x v="118"/>
    <x v="0"/>
    <x v="0"/>
    <x v="1"/>
    <n v="27"/>
    <n v="220.1"/>
    <n v="128"/>
    <n v="37.42"/>
    <n v="268.2"/>
    <n v="133"/>
    <n v="22.8"/>
    <n v="146.5"/>
    <n v="80"/>
    <n v="6.59"/>
    <n v="11.1"/>
    <n v="3"/>
    <n v="3"/>
    <x v="1"/>
    <x v="0"/>
    <n v="0"/>
    <n v="0"/>
    <n v="1"/>
    <x v="2"/>
    <x v="0"/>
    <x v="1"/>
  </r>
  <r>
    <x v="10"/>
    <x v="118"/>
    <x v="0"/>
    <x v="0"/>
    <x v="1"/>
    <n v="32"/>
    <n v="186.4"/>
    <n v="75"/>
    <n v="31.69"/>
    <n v="206.9"/>
    <n v="92"/>
    <n v="17.59"/>
    <n v="150.6"/>
    <n v="80"/>
    <n v="6.78"/>
    <n v="12.1"/>
    <n v="2"/>
    <n v="3.27"/>
    <x v="0"/>
    <x v="0"/>
    <n v="0"/>
    <n v="0"/>
    <n v="1"/>
    <x v="2"/>
    <x v="0"/>
    <x v="1"/>
  </r>
  <r>
    <x v="20"/>
    <x v="118"/>
    <x v="1"/>
    <x v="0"/>
    <x v="0"/>
    <n v="0"/>
    <n v="215.1"/>
    <n v="105"/>
    <n v="36.57"/>
    <n v="249.4"/>
    <n v="104"/>
    <n v="21.2"/>
    <n v="249.9"/>
    <n v="83"/>
    <n v="11.25"/>
    <n v="10.8"/>
    <n v="8"/>
    <n v="2.92"/>
    <x v="3"/>
    <x v="0"/>
    <n v="0"/>
    <n v="0"/>
    <n v="0"/>
    <x v="2"/>
    <x v="0"/>
    <x v="1"/>
  </r>
  <r>
    <x v="32"/>
    <x v="118"/>
    <x v="1"/>
    <x v="0"/>
    <x v="0"/>
    <n v="0"/>
    <n v="197.2"/>
    <n v="111"/>
    <n v="33.520000000000003"/>
    <n v="168.1"/>
    <n v="78"/>
    <n v="14.29"/>
    <n v="209.8"/>
    <n v="84"/>
    <n v="9.44"/>
    <n v="4.2"/>
    <n v="2"/>
    <n v="1.1299999999999999"/>
    <x v="0"/>
    <x v="0"/>
    <n v="0"/>
    <n v="0"/>
    <n v="0"/>
    <x v="2"/>
    <x v="1"/>
    <x v="0"/>
  </r>
  <r>
    <x v="9"/>
    <x v="118"/>
    <x v="1"/>
    <x v="0"/>
    <x v="1"/>
    <n v="24"/>
    <n v="217.2"/>
    <n v="94"/>
    <n v="36.92"/>
    <n v="138.69999999999999"/>
    <n v="52"/>
    <n v="11.79"/>
    <n v="139.30000000000001"/>
    <n v="85"/>
    <n v="6.27"/>
    <n v="11.3"/>
    <n v="4"/>
    <n v="3.05"/>
    <x v="1"/>
    <x v="0"/>
    <n v="0"/>
    <n v="0"/>
    <n v="1"/>
    <x v="2"/>
    <x v="0"/>
    <x v="0"/>
  </r>
  <r>
    <x v="45"/>
    <x v="118"/>
    <x v="1"/>
    <x v="0"/>
    <x v="0"/>
    <n v="0"/>
    <n v="287.10000000000002"/>
    <n v="115"/>
    <n v="48.81"/>
    <n v="159.30000000000001"/>
    <n v="99"/>
    <n v="13.54"/>
    <n v="216.8"/>
    <n v="86"/>
    <n v="9.76"/>
    <n v="13.9"/>
    <n v="1"/>
    <n v="3.75"/>
    <x v="3"/>
    <x v="1"/>
    <n v="1"/>
    <n v="0"/>
    <n v="0"/>
    <x v="2"/>
    <x v="0"/>
    <x v="0"/>
  </r>
  <r>
    <x v="45"/>
    <x v="118"/>
    <x v="1"/>
    <x v="0"/>
    <x v="0"/>
    <n v="0"/>
    <n v="260.10000000000002"/>
    <n v="101"/>
    <n v="44.22"/>
    <n v="256.5"/>
    <n v="68"/>
    <n v="21.8"/>
    <n v="229.1"/>
    <n v="89"/>
    <n v="10.31"/>
    <n v="10"/>
    <n v="2"/>
    <n v="2.7"/>
    <x v="0"/>
    <x v="1"/>
    <n v="1"/>
    <n v="0"/>
    <n v="0"/>
    <x v="2"/>
    <x v="1"/>
    <x v="1"/>
  </r>
  <r>
    <x v="17"/>
    <x v="118"/>
    <x v="0"/>
    <x v="1"/>
    <x v="1"/>
    <n v="32"/>
    <n v="173"/>
    <n v="101"/>
    <n v="29.41"/>
    <n v="209.4"/>
    <n v="93"/>
    <n v="17.8"/>
    <n v="231.1"/>
    <n v="91"/>
    <n v="10.4"/>
    <n v="12.2"/>
    <n v="4"/>
    <n v="3.29"/>
    <x v="1"/>
    <x v="0"/>
    <n v="0"/>
    <n v="1"/>
    <n v="1"/>
    <x v="2"/>
    <x v="0"/>
    <x v="1"/>
  </r>
  <r>
    <x v="29"/>
    <x v="118"/>
    <x v="0"/>
    <x v="0"/>
    <x v="1"/>
    <n v="26"/>
    <n v="161.30000000000001"/>
    <n v="97"/>
    <n v="27.42"/>
    <n v="250.3"/>
    <n v="110"/>
    <n v="21.28"/>
    <n v="142.4"/>
    <n v="92"/>
    <n v="6.41"/>
    <n v="6.6"/>
    <n v="8"/>
    <n v="1.78"/>
    <x v="0"/>
    <x v="0"/>
    <n v="0"/>
    <n v="0"/>
    <n v="1"/>
    <x v="2"/>
    <x v="1"/>
    <x v="1"/>
  </r>
  <r>
    <x v="15"/>
    <x v="118"/>
    <x v="1"/>
    <x v="0"/>
    <x v="0"/>
    <n v="0"/>
    <n v="239.1"/>
    <n v="88"/>
    <n v="40.65"/>
    <n v="243.5"/>
    <n v="79"/>
    <n v="20.7"/>
    <n v="230.9"/>
    <n v="92"/>
    <n v="10.39"/>
    <n v="10.9"/>
    <n v="3"/>
    <n v="2.94"/>
    <x v="2"/>
    <x v="1"/>
    <n v="1"/>
    <n v="0"/>
    <n v="0"/>
    <x v="2"/>
    <x v="0"/>
    <x v="1"/>
  </r>
  <r>
    <x v="40"/>
    <x v="118"/>
    <x v="0"/>
    <x v="0"/>
    <x v="1"/>
    <n v="35"/>
    <n v="217.1"/>
    <n v="92"/>
    <n v="36.909999999999997"/>
    <n v="220.8"/>
    <n v="134"/>
    <n v="18.77"/>
    <n v="249.5"/>
    <n v="93"/>
    <n v="11.23"/>
    <n v="8"/>
    <n v="5"/>
    <n v="2.16"/>
    <x v="3"/>
    <x v="0"/>
    <n v="0"/>
    <n v="0"/>
    <n v="1"/>
    <x v="2"/>
    <x v="1"/>
    <x v="1"/>
  </r>
  <r>
    <x v="24"/>
    <x v="118"/>
    <x v="1"/>
    <x v="0"/>
    <x v="0"/>
    <n v="0"/>
    <n v="124.3"/>
    <n v="68"/>
    <n v="21.13"/>
    <n v="207.1"/>
    <n v="88"/>
    <n v="17.600000000000001"/>
    <n v="157.4"/>
    <n v="93"/>
    <n v="7.08"/>
    <n v="14.8"/>
    <n v="1"/>
    <n v="4"/>
    <x v="1"/>
    <x v="0"/>
    <n v="0"/>
    <n v="0"/>
    <n v="0"/>
    <x v="2"/>
    <x v="0"/>
    <x v="1"/>
  </r>
  <r>
    <x v="43"/>
    <x v="118"/>
    <x v="2"/>
    <x v="1"/>
    <x v="1"/>
    <n v="22"/>
    <n v="172.1"/>
    <n v="119"/>
    <n v="29.26"/>
    <n v="223.6"/>
    <n v="133"/>
    <n v="19.010000000000002"/>
    <n v="150"/>
    <n v="94"/>
    <n v="6.75"/>
    <n v="13.9"/>
    <n v="20"/>
    <n v="3.75"/>
    <x v="0"/>
    <x v="1"/>
    <n v="1"/>
    <n v="1"/>
    <n v="1"/>
    <x v="2"/>
    <x v="0"/>
    <x v="1"/>
  </r>
  <r>
    <x v="39"/>
    <x v="118"/>
    <x v="2"/>
    <x v="0"/>
    <x v="0"/>
    <n v="0"/>
    <n v="107.2"/>
    <n v="100"/>
    <n v="18.22"/>
    <n v="221.1"/>
    <n v="100"/>
    <n v="18.79"/>
    <n v="212.6"/>
    <n v="96"/>
    <n v="9.57"/>
    <n v="8.3000000000000007"/>
    <n v="3"/>
    <n v="2.2400000000000002"/>
    <x v="3"/>
    <x v="0"/>
    <n v="0"/>
    <n v="0"/>
    <n v="0"/>
    <x v="2"/>
    <x v="1"/>
    <x v="1"/>
  </r>
  <r>
    <x v="20"/>
    <x v="118"/>
    <x v="1"/>
    <x v="0"/>
    <x v="0"/>
    <n v="0"/>
    <n v="138.30000000000001"/>
    <n v="89"/>
    <n v="23.51"/>
    <n v="170.5"/>
    <n v="78"/>
    <n v="14.49"/>
    <n v="263.89999999999998"/>
    <n v="98"/>
    <n v="11.88"/>
    <n v="13.5"/>
    <n v="6"/>
    <n v="3.65"/>
    <x v="2"/>
    <x v="0"/>
    <n v="0"/>
    <n v="0"/>
    <n v="0"/>
    <x v="2"/>
    <x v="0"/>
    <x v="0"/>
  </r>
  <r>
    <x v="27"/>
    <x v="118"/>
    <x v="0"/>
    <x v="0"/>
    <x v="0"/>
    <n v="0"/>
    <n v="37.4"/>
    <n v="102"/>
    <n v="6.36"/>
    <n v="182.3"/>
    <n v="115"/>
    <n v="15.5"/>
    <n v="191.9"/>
    <n v="100"/>
    <n v="8.64"/>
    <n v="8.3000000000000007"/>
    <n v="5"/>
    <n v="2.2400000000000002"/>
    <x v="3"/>
    <x v="0"/>
    <n v="0"/>
    <n v="0"/>
    <n v="0"/>
    <x v="2"/>
    <x v="1"/>
    <x v="0"/>
  </r>
  <r>
    <x v="16"/>
    <x v="118"/>
    <x v="1"/>
    <x v="0"/>
    <x v="1"/>
    <n v="32"/>
    <n v="142.6"/>
    <n v="77"/>
    <n v="24.24"/>
    <n v="208.2"/>
    <n v="126"/>
    <n v="17.7"/>
    <n v="171"/>
    <n v="102"/>
    <n v="7.69"/>
    <n v="12"/>
    <n v="2"/>
    <n v="3.24"/>
    <x v="2"/>
    <x v="0"/>
    <n v="0"/>
    <n v="0"/>
    <n v="1"/>
    <x v="2"/>
    <x v="0"/>
    <x v="1"/>
  </r>
  <r>
    <x v="42"/>
    <x v="118"/>
    <x v="0"/>
    <x v="0"/>
    <x v="0"/>
    <n v="0"/>
    <n v="109.2"/>
    <n v="96"/>
    <n v="18.559999999999999"/>
    <n v="153.1"/>
    <n v="80"/>
    <n v="13.01"/>
    <n v="240"/>
    <n v="102"/>
    <n v="10.8"/>
    <n v="9.8000000000000007"/>
    <n v="5"/>
    <n v="2.65"/>
    <x v="3"/>
    <x v="0"/>
    <n v="0"/>
    <n v="0"/>
    <n v="0"/>
    <x v="2"/>
    <x v="1"/>
    <x v="0"/>
  </r>
  <r>
    <x v="21"/>
    <x v="118"/>
    <x v="0"/>
    <x v="0"/>
    <x v="0"/>
    <n v="0"/>
    <n v="133.4"/>
    <n v="102"/>
    <n v="22.68"/>
    <n v="204.6"/>
    <n v="71"/>
    <n v="17.39"/>
    <n v="196.9"/>
    <n v="103"/>
    <n v="8.86"/>
    <n v="11.1"/>
    <n v="7"/>
    <n v="3"/>
    <x v="0"/>
    <x v="0"/>
    <n v="0"/>
    <n v="0"/>
    <n v="0"/>
    <x v="2"/>
    <x v="0"/>
    <x v="1"/>
  </r>
  <r>
    <x v="7"/>
    <x v="118"/>
    <x v="1"/>
    <x v="0"/>
    <x v="0"/>
    <n v="0"/>
    <n v="121.4"/>
    <n v="95"/>
    <n v="20.64"/>
    <n v="230.9"/>
    <n v="81"/>
    <n v="19.63"/>
    <n v="163.6"/>
    <n v="103"/>
    <n v="7.36"/>
    <n v="13.8"/>
    <n v="4"/>
    <n v="3.73"/>
    <x v="3"/>
    <x v="0"/>
    <n v="0"/>
    <n v="0"/>
    <n v="0"/>
    <x v="2"/>
    <x v="0"/>
    <x v="1"/>
  </r>
  <r>
    <x v="23"/>
    <x v="118"/>
    <x v="2"/>
    <x v="0"/>
    <x v="0"/>
    <n v="0"/>
    <n v="134.9"/>
    <n v="70"/>
    <n v="22.93"/>
    <n v="211.5"/>
    <n v="74"/>
    <n v="17.98"/>
    <n v="188.5"/>
    <n v="105"/>
    <n v="8.48"/>
    <n v="11.3"/>
    <n v="6"/>
    <n v="3.05"/>
    <x v="0"/>
    <x v="0"/>
    <n v="0"/>
    <n v="0"/>
    <n v="0"/>
    <x v="2"/>
    <x v="0"/>
    <x v="1"/>
  </r>
  <r>
    <x v="26"/>
    <x v="118"/>
    <x v="0"/>
    <x v="0"/>
    <x v="0"/>
    <n v="0"/>
    <n v="98.8"/>
    <n v="97"/>
    <n v="16.8"/>
    <n v="146.9"/>
    <n v="68"/>
    <n v="12.49"/>
    <n v="190.7"/>
    <n v="105"/>
    <n v="8.58"/>
    <n v="10"/>
    <n v="4"/>
    <n v="2.7"/>
    <x v="2"/>
    <x v="0"/>
    <n v="0"/>
    <n v="0"/>
    <n v="0"/>
    <x v="2"/>
    <x v="1"/>
    <x v="0"/>
  </r>
  <r>
    <x v="4"/>
    <x v="118"/>
    <x v="0"/>
    <x v="1"/>
    <x v="1"/>
    <n v="15"/>
    <n v="160"/>
    <n v="95"/>
    <n v="27.2"/>
    <n v="209.5"/>
    <n v="110"/>
    <n v="17.809999999999999"/>
    <n v="82.3"/>
    <n v="107"/>
    <n v="3.7"/>
    <n v="8.6999999999999993"/>
    <n v="5"/>
    <n v="2.35"/>
    <x v="5"/>
    <x v="1"/>
    <n v="1"/>
    <n v="1"/>
    <n v="1"/>
    <x v="2"/>
    <x v="1"/>
    <x v="1"/>
  </r>
  <r>
    <x v="44"/>
    <x v="118"/>
    <x v="1"/>
    <x v="0"/>
    <x v="1"/>
    <n v="26"/>
    <n v="132"/>
    <n v="100"/>
    <n v="22.44"/>
    <n v="173.3"/>
    <n v="121"/>
    <n v="14.73"/>
    <n v="203.5"/>
    <n v="108"/>
    <n v="9.16"/>
    <n v="11.6"/>
    <n v="5"/>
    <n v="3.13"/>
    <x v="0"/>
    <x v="0"/>
    <n v="0"/>
    <n v="0"/>
    <n v="1"/>
    <x v="2"/>
    <x v="0"/>
    <x v="0"/>
  </r>
  <r>
    <x v="50"/>
    <x v="118"/>
    <x v="2"/>
    <x v="0"/>
    <x v="0"/>
    <n v="0"/>
    <n v="190.4"/>
    <n v="74"/>
    <n v="32.369999999999997"/>
    <n v="215.6"/>
    <n v="113"/>
    <n v="18.329999999999998"/>
    <n v="161.19999999999999"/>
    <n v="111"/>
    <n v="7.25"/>
    <n v="10"/>
    <n v="1"/>
    <n v="2.7"/>
    <x v="3"/>
    <x v="0"/>
    <n v="0"/>
    <n v="0"/>
    <n v="0"/>
    <x v="2"/>
    <x v="1"/>
    <x v="1"/>
  </r>
  <r>
    <x v="17"/>
    <x v="118"/>
    <x v="0"/>
    <x v="0"/>
    <x v="0"/>
    <n v="0"/>
    <n v="230.4"/>
    <n v="117"/>
    <n v="39.17"/>
    <n v="225"/>
    <n v="101"/>
    <n v="19.13"/>
    <n v="198.5"/>
    <n v="111"/>
    <n v="8.93"/>
    <n v="7.6"/>
    <n v="6"/>
    <n v="2.0499999999999998"/>
    <x v="2"/>
    <x v="0"/>
    <n v="0"/>
    <n v="0"/>
    <n v="0"/>
    <x v="2"/>
    <x v="1"/>
    <x v="1"/>
  </r>
  <r>
    <x v="19"/>
    <x v="118"/>
    <x v="2"/>
    <x v="0"/>
    <x v="0"/>
    <n v="0"/>
    <n v="222.8"/>
    <n v="122"/>
    <n v="37.880000000000003"/>
    <n v="163.19999999999999"/>
    <n v="107"/>
    <n v="13.87"/>
    <n v="160.6"/>
    <n v="112"/>
    <n v="7.23"/>
    <n v="11.2"/>
    <n v="6"/>
    <n v="3.02"/>
    <x v="0"/>
    <x v="0"/>
    <n v="0"/>
    <n v="0"/>
    <n v="0"/>
    <x v="2"/>
    <x v="0"/>
    <x v="0"/>
  </r>
  <r>
    <x v="2"/>
    <x v="118"/>
    <x v="0"/>
    <x v="0"/>
    <x v="0"/>
    <n v="0"/>
    <n v="130.5"/>
    <n v="98"/>
    <n v="22.19"/>
    <n v="249.5"/>
    <n v="91"/>
    <n v="21.21"/>
    <n v="219.9"/>
    <n v="117"/>
    <n v="9.9"/>
    <n v="12.7"/>
    <n v="1"/>
    <n v="3.43"/>
    <x v="2"/>
    <x v="0"/>
    <n v="0"/>
    <n v="0"/>
    <n v="0"/>
    <x v="2"/>
    <x v="0"/>
    <x v="1"/>
  </r>
  <r>
    <x v="36"/>
    <x v="118"/>
    <x v="0"/>
    <x v="0"/>
    <x v="0"/>
    <n v="0"/>
    <n v="231.5"/>
    <n v="82"/>
    <n v="39.36"/>
    <n v="266.89999999999998"/>
    <n v="97"/>
    <n v="22.69"/>
    <n v="211"/>
    <n v="118"/>
    <n v="9.49"/>
    <n v="7.4"/>
    <n v="10"/>
    <n v="2"/>
    <x v="0"/>
    <x v="0"/>
    <n v="0"/>
    <n v="0"/>
    <n v="0"/>
    <x v="2"/>
    <x v="1"/>
    <x v="1"/>
  </r>
  <r>
    <x v="28"/>
    <x v="118"/>
    <x v="1"/>
    <x v="1"/>
    <x v="1"/>
    <n v="16"/>
    <n v="147.19999999999999"/>
    <n v="103"/>
    <n v="25.02"/>
    <n v="160.1"/>
    <n v="96"/>
    <n v="13.61"/>
    <n v="184"/>
    <n v="120"/>
    <n v="8.2799999999999994"/>
    <n v="7.7"/>
    <n v="2"/>
    <n v="2.08"/>
    <x v="1"/>
    <x v="1"/>
    <n v="1"/>
    <n v="1"/>
    <n v="1"/>
    <x v="2"/>
    <x v="1"/>
    <x v="0"/>
  </r>
  <r>
    <x v="38"/>
    <x v="118"/>
    <x v="2"/>
    <x v="0"/>
    <x v="0"/>
    <n v="0"/>
    <n v="140"/>
    <n v="135"/>
    <n v="23.8"/>
    <n v="138.9"/>
    <n v="103"/>
    <n v="11.81"/>
    <n v="230.2"/>
    <n v="121"/>
    <n v="10.36"/>
    <n v="6.1"/>
    <n v="6"/>
    <n v="1.65"/>
    <x v="1"/>
    <x v="0"/>
    <n v="0"/>
    <n v="0"/>
    <n v="0"/>
    <x v="2"/>
    <x v="1"/>
    <x v="0"/>
  </r>
  <r>
    <x v="20"/>
    <x v="118"/>
    <x v="0"/>
    <x v="0"/>
    <x v="1"/>
    <n v="19"/>
    <n v="178.1"/>
    <n v="110"/>
    <n v="30.28"/>
    <n v="212.8"/>
    <n v="100"/>
    <n v="18.09"/>
    <n v="226.3"/>
    <n v="123"/>
    <n v="10.18"/>
    <n v="10"/>
    <n v="6"/>
    <n v="2.7"/>
    <x v="0"/>
    <x v="0"/>
    <n v="0"/>
    <n v="0"/>
    <n v="1"/>
    <x v="2"/>
    <x v="1"/>
    <x v="1"/>
  </r>
  <r>
    <x v="27"/>
    <x v="118"/>
    <x v="0"/>
    <x v="0"/>
    <x v="0"/>
    <n v="0"/>
    <n v="226.6"/>
    <n v="126"/>
    <n v="38.520000000000003"/>
    <n v="143.6"/>
    <n v="107"/>
    <n v="12.21"/>
    <n v="94.9"/>
    <n v="123"/>
    <n v="4.2699999999999996"/>
    <n v="12.1"/>
    <n v="5"/>
    <n v="3.27"/>
    <x v="0"/>
    <x v="0"/>
    <n v="0"/>
    <n v="0"/>
    <n v="0"/>
    <x v="2"/>
    <x v="0"/>
    <x v="0"/>
  </r>
  <r>
    <x v="39"/>
    <x v="118"/>
    <x v="2"/>
    <x v="0"/>
    <x v="0"/>
    <n v="0"/>
    <n v="81.900000000000006"/>
    <n v="75"/>
    <n v="13.92"/>
    <n v="253.8"/>
    <n v="114"/>
    <n v="21.57"/>
    <n v="213.1"/>
    <n v="125"/>
    <n v="9.59"/>
    <n v="8.9"/>
    <n v="1"/>
    <n v="2.4"/>
    <x v="3"/>
    <x v="1"/>
    <n v="1"/>
    <n v="0"/>
    <n v="0"/>
    <x v="2"/>
    <x v="1"/>
    <x v="1"/>
  </r>
  <r>
    <x v="18"/>
    <x v="118"/>
    <x v="2"/>
    <x v="0"/>
    <x v="0"/>
    <n v="0"/>
    <n v="154.5"/>
    <n v="129"/>
    <n v="26.27"/>
    <n v="193.6"/>
    <n v="87"/>
    <n v="16.46"/>
    <n v="180.9"/>
    <n v="145"/>
    <n v="8.14"/>
    <n v="13.4"/>
    <n v="3"/>
    <n v="3.62"/>
    <x v="3"/>
    <x v="0"/>
    <n v="0"/>
    <n v="0"/>
    <n v="0"/>
    <x v="2"/>
    <x v="0"/>
    <x v="0"/>
  </r>
  <r>
    <x v="47"/>
    <x v="119"/>
    <x v="0"/>
    <x v="0"/>
    <x v="1"/>
    <n v="40"/>
    <n v="222.2"/>
    <n v="80"/>
    <n v="37.770000000000003"/>
    <n v="223.1"/>
    <n v="84"/>
    <n v="18.96"/>
    <n v="164"/>
    <n v="65"/>
    <n v="7.38"/>
    <n v="12.1"/>
    <n v="3"/>
    <n v="3.27"/>
    <x v="0"/>
    <x v="0"/>
    <n v="0"/>
    <n v="0"/>
    <n v="1"/>
    <x v="2"/>
    <x v="0"/>
    <x v="1"/>
  </r>
  <r>
    <x v="19"/>
    <x v="119"/>
    <x v="1"/>
    <x v="0"/>
    <x v="0"/>
    <n v="0"/>
    <n v="180.8"/>
    <n v="93"/>
    <n v="30.74"/>
    <n v="190.1"/>
    <n v="82"/>
    <n v="16.16"/>
    <n v="192.3"/>
    <n v="66"/>
    <n v="8.65"/>
    <n v="10.5"/>
    <n v="7"/>
    <n v="2.84"/>
    <x v="3"/>
    <x v="0"/>
    <n v="0"/>
    <n v="0"/>
    <n v="0"/>
    <x v="2"/>
    <x v="0"/>
    <x v="0"/>
  </r>
  <r>
    <x v="42"/>
    <x v="119"/>
    <x v="0"/>
    <x v="0"/>
    <x v="0"/>
    <n v="0"/>
    <n v="184.5"/>
    <n v="103"/>
    <n v="31.37"/>
    <n v="209"/>
    <n v="86"/>
    <n v="17.77"/>
    <n v="169.7"/>
    <n v="70"/>
    <n v="7.64"/>
    <n v="10.199999999999999"/>
    <n v="6"/>
    <n v="2.75"/>
    <x v="3"/>
    <x v="0"/>
    <n v="0"/>
    <n v="0"/>
    <n v="0"/>
    <x v="2"/>
    <x v="1"/>
    <x v="1"/>
  </r>
  <r>
    <x v="42"/>
    <x v="119"/>
    <x v="0"/>
    <x v="0"/>
    <x v="1"/>
    <n v="31"/>
    <n v="153.5"/>
    <n v="83"/>
    <n v="26.1"/>
    <n v="219.1"/>
    <n v="96"/>
    <n v="18.62"/>
    <n v="237.4"/>
    <n v="76"/>
    <n v="10.68"/>
    <n v="11.4"/>
    <n v="4"/>
    <n v="3.08"/>
    <x v="1"/>
    <x v="0"/>
    <n v="0"/>
    <n v="0"/>
    <n v="1"/>
    <x v="2"/>
    <x v="0"/>
    <x v="1"/>
  </r>
  <r>
    <x v="29"/>
    <x v="119"/>
    <x v="1"/>
    <x v="0"/>
    <x v="1"/>
    <n v="28"/>
    <n v="215.8"/>
    <n v="123"/>
    <n v="36.69"/>
    <n v="285.2"/>
    <n v="76"/>
    <n v="24.24"/>
    <n v="192.1"/>
    <n v="78"/>
    <n v="8.64"/>
    <n v="6.9"/>
    <n v="3"/>
    <n v="1.86"/>
    <x v="0"/>
    <x v="0"/>
    <n v="0"/>
    <n v="0"/>
    <n v="1"/>
    <x v="2"/>
    <x v="1"/>
    <x v="1"/>
  </r>
  <r>
    <x v="2"/>
    <x v="119"/>
    <x v="0"/>
    <x v="0"/>
    <x v="0"/>
    <n v="0"/>
    <n v="185.7"/>
    <n v="133"/>
    <n v="31.57"/>
    <n v="235.1"/>
    <n v="149"/>
    <n v="19.98"/>
    <n v="256.39999999999998"/>
    <n v="78"/>
    <n v="11.54"/>
    <n v="16.899999999999999"/>
    <n v="6"/>
    <n v="4.5599999999999996"/>
    <x v="1"/>
    <x v="0"/>
    <n v="0"/>
    <n v="0"/>
    <n v="0"/>
    <x v="2"/>
    <x v="0"/>
    <x v="1"/>
  </r>
  <r>
    <x v="50"/>
    <x v="119"/>
    <x v="0"/>
    <x v="0"/>
    <x v="0"/>
    <n v="0"/>
    <n v="221.3"/>
    <n v="106"/>
    <n v="37.619999999999997"/>
    <n v="267.60000000000002"/>
    <n v="98"/>
    <n v="22.75"/>
    <n v="111.5"/>
    <n v="80"/>
    <n v="5.0199999999999996"/>
    <n v="9.3000000000000007"/>
    <n v="7"/>
    <n v="2.5099999999999998"/>
    <x v="1"/>
    <x v="0"/>
    <n v="0"/>
    <n v="0"/>
    <n v="0"/>
    <x v="2"/>
    <x v="1"/>
    <x v="1"/>
  </r>
  <r>
    <x v="38"/>
    <x v="119"/>
    <x v="2"/>
    <x v="0"/>
    <x v="0"/>
    <n v="0"/>
    <n v="198.8"/>
    <n v="56"/>
    <n v="33.799999999999997"/>
    <n v="230.1"/>
    <n v="73"/>
    <n v="19.559999999999999"/>
    <n v="119.8"/>
    <n v="81"/>
    <n v="5.39"/>
    <n v="9.9"/>
    <n v="3"/>
    <n v="2.67"/>
    <x v="3"/>
    <x v="0"/>
    <n v="0"/>
    <n v="0"/>
    <n v="0"/>
    <x v="2"/>
    <x v="1"/>
    <x v="1"/>
  </r>
  <r>
    <x v="8"/>
    <x v="119"/>
    <x v="0"/>
    <x v="0"/>
    <x v="0"/>
    <n v="0"/>
    <n v="253.2"/>
    <n v="95"/>
    <n v="43.04"/>
    <n v="210.8"/>
    <n v="86"/>
    <n v="17.920000000000002"/>
    <n v="253.9"/>
    <n v="81"/>
    <n v="11.43"/>
    <n v="9.5"/>
    <n v="4"/>
    <n v="2.57"/>
    <x v="5"/>
    <x v="1"/>
    <n v="1"/>
    <n v="0"/>
    <n v="0"/>
    <x v="2"/>
    <x v="1"/>
    <x v="1"/>
  </r>
  <r>
    <x v="26"/>
    <x v="119"/>
    <x v="0"/>
    <x v="0"/>
    <x v="1"/>
    <n v="27"/>
    <n v="179.6"/>
    <n v="142"/>
    <n v="30.53"/>
    <n v="262.8"/>
    <n v="103"/>
    <n v="22.34"/>
    <n v="239.9"/>
    <n v="81"/>
    <n v="10.8"/>
    <n v="11.1"/>
    <n v="2"/>
    <n v="3"/>
    <x v="0"/>
    <x v="0"/>
    <n v="0"/>
    <n v="0"/>
    <n v="1"/>
    <x v="2"/>
    <x v="0"/>
    <x v="1"/>
  </r>
  <r>
    <x v="27"/>
    <x v="119"/>
    <x v="0"/>
    <x v="0"/>
    <x v="1"/>
    <n v="29"/>
    <n v="244.3"/>
    <n v="140"/>
    <n v="41.53"/>
    <n v="322.3"/>
    <n v="89"/>
    <n v="27.4"/>
    <n v="166.8"/>
    <n v="83"/>
    <n v="7.51"/>
    <n v="10.6"/>
    <n v="6"/>
    <n v="2.86"/>
    <x v="1"/>
    <x v="0"/>
    <n v="0"/>
    <n v="0"/>
    <n v="1"/>
    <x v="2"/>
    <x v="0"/>
    <x v="1"/>
  </r>
  <r>
    <x v="37"/>
    <x v="119"/>
    <x v="0"/>
    <x v="0"/>
    <x v="0"/>
    <n v="0"/>
    <n v="252.1"/>
    <n v="110"/>
    <n v="42.86"/>
    <n v="226.1"/>
    <n v="103"/>
    <n v="19.22"/>
    <n v="155.6"/>
    <n v="83"/>
    <n v="7"/>
    <n v="13.8"/>
    <n v="3"/>
    <n v="3.73"/>
    <x v="0"/>
    <x v="0"/>
    <n v="0"/>
    <n v="0"/>
    <n v="0"/>
    <x v="2"/>
    <x v="0"/>
    <x v="1"/>
  </r>
  <r>
    <x v="43"/>
    <x v="119"/>
    <x v="1"/>
    <x v="0"/>
    <x v="0"/>
    <n v="0"/>
    <n v="165"/>
    <n v="100"/>
    <n v="28.05"/>
    <n v="317.2"/>
    <n v="83"/>
    <n v="26.96"/>
    <n v="119.2"/>
    <n v="86"/>
    <n v="5.36"/>
    <n v="8.3000000000000007"/>
    <n v="8"/>
    <n v="2.2400000000000002"/>
    <x v="0"/>
    <x v="0"/>
    <n v="0"/>
    <n v="0"/>
    <n v="0"/>
    <x v="2"/>
    <x v="1"/>
    <x v="1"/>
  </r>
  <r>
    <x v="6"/>
    <x v="119"/>
    <x v="0"/>
    <x v="0"/>
    <x v="1"/>
    <n v="33"/>
    <n v="299.5"/>
    <n v="83"/>
    <n v="50.92"/>
    <n v="163.4"/>
    <n v="84"/>
    <n v="13.89"/>
    <n v="146.69999999999999"/>
    <n v="88"/>
    <n v="6.6"/>
    <n v="11.6"/>
    <n v="5"/>
    <n v="3.13"/>
    <x v="1"/>
    <x v="0"/>
    <n v="0"/>
    <n v="0"/>
    <n v="1"/>
    <x v="2"/>
    <x v="0"/>
    <x v="0"/>
  </r>
  <r>
    <x v="0"/>
    <x v="119"/>
    <x v="0"/>
    <x v="0"/>
    <x v="0"/>
    <n v="0"/>
    <n v="112.6"/>
    <n v="80"/>
    <n v="19.14"/>
    <n v="124.4"/>
    <n v="86"/>
    <n v="10.57"/>
    <n v="234.9"/>
    <n v="88"/>
    <n v="10.57"/>
    <n v="8.1"/>
    <n v="3"/>
    <n v="2.19"/>
    <x v="6"/>
    <x v="1"/>
    <n v="1"/>
    <n v="0"/>
    <n v="0"/>
    <x v="2"/>
    <x v="1"/>
    <x v="0"/>
  </r>
  <r>
    <x v="2"/>
    <x v="119"/>
    <x v="1"/>
    <x v="1"/>
    <x v="0"/>
    <n v="0"/>
    <n v="179.9"/>
    <n v="72"/>
    <n v="30.58"/>
    <n v="170"/>
    <n v="98"/>
    <n v="14.45"/>
    <n v="190.6"/>
    <n v="89"/>
    <n v="8.58"/>
    <n v="13.8"/>
    <n v="2"/>
    <n v="3.73"/>
    <x v="0"/>
    <x v="1"/>
    <n v="1"/>
    <n v="1"/>
    <n v="0"/>
    <x v="2"/>
    <x v="0"/>
    <x v="0"/>
  </r>
  <r>
    <x v="31"/>
    <x v="119"/>
    <x v="1"/>
    <x v="1"/>
    <x v="0"/>
    <n v="0"/>
    <n v="202"/>
    <n v="123"/>
    <n v="34.340000000000003"/>
    <n v="184.3"/>
    <n v="78"/>
    <n v="15.67"/>
    <n v="176"/>
    <n v="89"/>
    <n v="7.92"/>
    <n v="7.4"/>
    <n v="2"/>
    <n v="2"/>
    <x v="3"/>
    <x v="1"/>
    <n v="1"/>
    <n v="1"/>
    <n v="0"/>
    <x v="2"/>
    <x v="1"/>
    <x v="0"/>
  </r>
  <r>
    <x v="48"/>
    <x v="119"/>
    <x v="0"/>
    <x v="0"/>
    <x v="0"/>
    <n v="0"/>
    <n v="177.2"/>
    <n v="88"/>
    <n v="30.12"/>
    <n v="270.39999999999998"/>
    <n v="99"/>
    <n v="22.98"/>
    <n v="231.5"/>
    <n v="90"/>
    <n v="10.42"/>
    <n v="14"/>
    <n v="2"/>
    <n v="3.78"/>
    <x v="3"/>
    <x v="0"/>
    <n v="0"/>
    <n v="0"/>
    <n v="0"/>
    <x v="2"/>
    <x v="0"/>
    <x v="1"/>
  </r>
  <r>
    <x v="16"/>
    <x v="119"/>
    <x v="1"/>
    <x v="0"/>
    <x v="0"/>
    <n v="0"/>
    <n v="121"/>
    <n v="139"/>
    <n v="20.57"/>
    <n v="270.39999999999998"/>
    <n v="121"/>
    <n v="22.98"/>
    <n v="141"/>
    <n v="90"/>
    <n v="6.35"/>
    <n v="5.3"/>
    <n v="8"/>
    <n v="1.43"/>
    <x v="0"/>
    <x v="0"/>
    <n v="0"/>
    <n v="0"/>
    <n v="0"/>
    <x v="2"/>
    <x v="1"/>
    <x v="1"/>
  </r>
  <r>
    <x v="42"/>
    <x v="119"/>
    <x v="0"/>
    <x v="0"/>
    <x v="0"/>
    <n v="0"/>
    <n v="180"/>
    <n v="80"/>
    <n v="30.6"/>
    <n v="224.2"/>
    <n v="82"/>
    <n v="19.059999999999999"/>
    <n v="265.39999999999998"/>
    <n v="91"/>
    <n v="11.94"/>
    <n v="4.7"/>
    <n v="7"/>
    <n v="1.27"/>
    <x v="2"/>
    <x v="0"/>
    <n v="0"/>
    <n v="0"/>
    <n v="0"/>
    <x v="2"/>
    <x v="1"/>
    <x v="1"/>
  </r>
  <r>
    <x v="33"/>
    <x v="119"/>
    <x v="0"/>
    <x v="0"/>
    <x v="0"/>
    <n v="0"/>
    <n v="146"/>
    <n v="58"/>
    <n v="24.82"/>
    <n v="208.7"/>
    <n v="103"/>
    <n v="17.739999999999998"/>
    <n v="215.5"/>
    <n v="91"/>
    <n v="9.6999999999999993"/>
    <n v="11.9"/>
    <n v="2"/>
    <n v="3.21"/>
    <x v="1"/>
    <x v="0"/>
    <n v="0"/>
    <n v="0"/>
    <n v="0"/>
    <x v="2"/>
    <x v="0"/>
    <x v="1"/>
  </r>
  <r>
    <x v="45"/>
    <x v="119"/>
    <x v="1"/>
    <x v="0"/>
    <x v="0"/>
    <n v="0"/>
    <n v="215.7"/>
    <n v="75"/>
    <n v="36.67"/>
    <n v="244.4"/>
    <n v="105"/>
    <n v="20.77"/>
    <n v="211.2"/>
    <n v="91"/>
    <n v="9.5"/>
    <n v="11.4"/>
    <n v="5"/>
    <n v="3.08"/>
    <x v="3"/>
    <x v="0"/>
    <n v="0"/>
    <n v="0"/>
    <n v="0"/>
    <x v="2"/>
    <x v="0"/>
    <x v="1"/>
  </r>
  <r>
    <x v="28"/>
    <x v="119"/>
    <x v="0"/>
    <x v="0"/>
    <x v="0"/>
    <n v="0"/>
    <n v="137.30000000000001"/>
    <n v="100"/>
    <n v="23.34"/>
    <n v="212.2"/>
    <n v="129"/>
    <n v="18.04"/>
    <n v="152.69999999999999"/>
    <n v="92"/>
    <n v="6.87"/>
    <n v="10.5"/>
    <n v="2"/>
    <n v="2.84"/>
    <x v="0"/>
    <x v="0"/>
    <n v="0"/>
    <n v="0"/>
    <n v="0"/>
    <x v="2"/>
    <x v="0"/>
    <x v="1"/>
  </r>
  <r>
    <x v="49"/>
    <x v="119"/>
    <x v="0"/>
    <x v="0"/>
    <x v="0"/>
    <n v="0"/>
    <n v="178.4"/>
    <n v="97"/>
    <n v="30.33"/>
    <n v="168.3"/>
    <n v="113"/>
    <n v="14.31"/>
    <n v="120.5"/>
    <n v="93"/>
    <n v="5.42"/>
    <n v="9.3000000000000007"/>
    <n v="9"/>
    <n v="2.5099999999999998"/>
    <x v="0"/>
    <x v="0"/>
    <n v="0"/>
    <n v="0"/>
    <n v="0"/>
    <x v="2"/>
    <x v="1"/>
    <x v="0"/>
  </r>
  <r>
    <x v="10"/>
    <x v="119"/>
    <x v="2"/>
    <x v="0"/>
    <x v="0"/>
    <n v="0"/>
    <n v="192.6"/>
    <n v="123"/>
    <n v="32.74"/>
    <n v="206.4"/>
    <n v="105"/>
    <n v="17.54"/>
    <n v="283.2"/>
    <n v="93"/>
    <n v="12.74"/>
    <n v="10.8"/>
    <n v="3"/>
    <n v="2.92"/>
    <x v="0"/>
    <x v="0"/>
    <n v="0"/>
    <n v="0"/>
    <n v="0"/>
    <x v="2"/>
    <x v="0"/>
    <x v="1"/>
  </r>
  <r>
    <x v="24"/>
    <x v="119"/>
    <x v="2"/>
    <x v="0"/>
    <x v="1"/>
    <n v="27"/>
    <n v="153.5"/>
    <n v="84"/>
    <n v="26.1"/>
    <n v="194"/>
    <n v="73"/>
    <n v="16.489999999999998"/>
    <n v="256.5"/>
    <n v="94"/>
    <n v="11.54"/>
    <n v="10.199999999999999"/>
    <n v="7"/>
    <n v="2.75"/>
    <x v="5"/>
    <x v="0"/>
    <n v="0"/>
    <n v="0"/>
    <n v="1"/>
    <x v="2"/>
    <x v="1"/>
    <x v="0"/>
  </r>
  <r>
    <x v="0"/>
    <x v="119"/>
    <x v="1"/>
    <x v="0"/>
    <x v="0"/>
    <n v="0"/>
    <n v="212.1"/>
    <n v="131"/>
    <n v="36.06"/>
    <n v="209.4"/>
    <n v="104"/>
    <n v="17.8"/>
    <n v="167.2"/>
    <n v="96"/>
    <n v="7.52"/>
    <n v="5.3"/>
    <n v="5"/>
    <n v="1.43"/>
    <x v="0"/>
    <x v="1"/>
    <n v="1"/>
    <n v="0"/>
    <n v="0"/>
    <x v="2"/>
    <x v="1"/>
    <x v="1"/>
  </r>
  <r>
    <x v="5"/>
    <x v="119"/>
    <x v="0"/>
    <x v="0"/>
    <x v="0"/>
    <n v="0"/>
    <n v="252"/>
    <n v="120"/>
    <n v="42.84"/>
    <n v="150.19999999999999"/>
    <n v="106"/>
    <n v="12.77"/>
    <n v="151.80000000000001"/>
    <n v="96"/>
    <n v="6.83"/>
    <n v="9.6"/>
    <n v="1"/>
    <n v="2.59"/>
    <x v="3"/>
    <x v="0"/>
    <n v="0"/>
    <n v="0"/>
    <n v="0"/>
    <x v="2"/>
    <x v="1"/>
    <x v="0"/>
  </r>
  <r>
    <x v="35"/>
    <x v="119"/>
    <x v="1"/>
    <x v="0"/>
    <x v="0"/>
    <n v="0"/>
    <n v="98.2"/>
    <n v="99"/>
    <n v="16.690000000000001"/>
    <n v="186.7"/>
    <n v="85"/>
    <n v="15.87"/>
    <n v="146.69999999999999"/>
    <n v="96"/>
    <n v="6.6"/>
    <n v="9.3000000000000007"/>
    <n v="4"/>
    <n v="2.5099999999999998"/>
    <x v="3"/>
    <x v="0"/>
    <n v="0"/>
    <n v="0"/>
    <n v="0"/>
    <x v="2"/>
    <x v="1"/>
    <x v="0"/>
  </r>
  <r>
    <x v="34"/>
    <x v="119"/>
    <x v="0"/>
    <x v="0"/>
    <x v="1"/>
    <n v="31"/>
    <n v="211"/>
    <n v="117"/>
    <n v="35.869999999999997"/>
    <n v="238.7"/>
    <n v="77"/>
    <n v="20.29"/>
    <n v="184.5"/>
    <n v="99"/>
    <n v="8.3000000000000007"/>
    <n v="14"/>
    <n v="8"/>
    <n v="3.78"/>
    <x v="0"/>
    <x v="0"/>
    <n v="0"/>
    <n v="0"/>
    <n v="1"/>
    <x v="2"/>
    <x v="0"/>
    <x v="1"/>
  </r>
  <r>
    <x v="39"/>
    <x v="119"/>
    <x v="0"/>
    <x v="0"/>
    <x v="0"/>
    <n v="0"/>
    <n v="203.3"/>
    <n v="108"/>
    <n v="34.56"/>
    <n v="259.89999999999998"/>
    <n v="66"/>
    <n v="22.09"/>
    <n v="115.9"/>
    <n v="103"/>
    <n v="5.22"/>
    <n v="7.8"/>
    <n v="2"/>
    <n v="2.11"/>
    <x v="2"/>
    <x v="0"/>
    <n v="0"/>
    <n v="0"/>
    <n v="0"/>
    <x v="2"/>
    <x v="1"/>
    <x v="1"/>
  </r>
  <r>
    <x v="16"/>
    <x v="119"/>
    <x v="0"/>
    <x v="0"/>
    <x v="0"/>
    <n v="0"/>
    <n v="79.2"/>
    <n v="123"/>
    <n v="13.46"/>
    <n v="212.1"/>
    <n v="106"/>
    <n v="18.03"/>
    <n v="224.6"/>
    <n v="104"/>
    <n v="10.11"/>
    <n v="10.199999999999999"/>
    <n v="4"/>
    <n v="2.75"/>
    <x v="2"/>
    <x v="0"/>
    <n v="0"/>
    <n v="0"/>
    <n v="0"/>
    <x v="2"/>
    <x v="1"/>
    <x v="1"/>
  </r>
  <r>
    <x v="34"/>
    <x v="119"/>
    <x v="0"/>
    <x v="0"/>
    <x v="0"/>
    <n v="0"/>
    <n v="198"/>
    <n v="101"/>
    <n v="33.659999999999997"/>
    <n v="190.2"/>
    <n v="74"/>
    <n v="16.170000000000002"/>
    <n v="241.2"/>
    <n v="105"/>
    <n v="10.85"/>
    <n v="8.3000000000000007"/>
    <n v="10"/>
    <n v="2.2400000000000002"/>
    <x v="4"/>
    <x v="0"/>
    <n v="0"/>
    <n v="0"/>
    <n v="0"/>
    <x v="2"/>
    <x v="1"/>
    <x v="0"/>
  </r>
  <r>
    <x v="37"/>
    <x v="119"/>
    <x v="2"/>
    <x v="0"/>
    <x v="0"/>
    <n v="0"/>
    <n v="134.80000000000001"/>
    <n v="94"/>
    <n v="22.92"/>
    <n v="204.1"/>
    <n v="106"/>
    <n v="17.350000000000001"/>
    <n v="238.4"/>
    <n v="109"/>
    <n v="10.73"/>
    <n v="6.7"/>
    <n v="8"/>
    <n v="1.81"/>
    <x v="0"/>
    <x v="0"/>
    <n v="0"/>
    <n v="0"/>
    <n v="0"/>
    <x v="2"/>
    <x v="1"/>
    <x v="1"/>
  </r>
  <r>
    <x v="35"/>
    <x v="119"/>
    <x v="2"/>
    <x v="0"/>
    <x v="0"/>
    <n v="0"/>
    <n v="147.69999999999999"/>
    <n v="101"/>
    <n v="25.11"/>
    <n v="144.1"/>
    <n v="71"/>
    <n v="12.25"/>
    <n v="237"/>
    <n v="115"/>
    <n v="10.67"/>
    <n v="11.1"/>
    <n v="5"/>
    <n v="3"/>
    <x v="1"/>
    <x v="0"/>
    <n v="0"/>
    <n v="0"/>
    <n v="0"/>
    <x v="2"/>
    <x v="0"/>
    <x v="0"/>
  </r>
  <r>
    <x v="15"/>
    <x v="119"/>
    <x v="0"/>
    <x v="0"/>
    <x v="1"/>
    <n v="39"/>
    <n v="200.3"/>
    <n v="68"/>
    <n v="34.049999999999997"/>
    <n v="220.4"/>
    <n v="97"/>
    <n v="18.73"/>
    <n v="253.8"/>
    <n v="116"/>
    <n v="11.42"/>
    <n v="10.5"/>
    <n v="4"/>
    <n v="2.84"/>
    <x v="1"/>
    <x v="0"/>
    <n v="0"/>
    <n v="0"/>
    <n v="1"/>
    <x v="2"/>
    <x v="0"/>
    <x v="1"/>
  </r>
  <r>
    <x v="20"/>
    <x v="119"/>
    <x v="2"/>
    <x v="0"/>
    <x v="1"/>
    <n v="43"/>
    <n v="177.9"/>
    <n v="117"/>
    <n v="30.24"/>
    <n v="175.1"/>
    <n v="70"/>
    <n v="14.88"/>
    <n v="161.30000000000001"/>
    <n v="117"/>
    <n v="7.26"/>
    <n v="11.5"/>
    <n v="4"/>
    <n v="3.11"/>
    <x v="0"/>
    <x v="0"/>
    <n v="0"/>
    <n v="0"/>
    <n v="1"/>
    <x v="2"/>
    <x v="0"/>
    <x v="0"/>
  </r>
  <r>
    <x v="3"/>
    <x v="119"/>
    <x v="0"/>
    <x v="0"/>
    <x v="1"/>
    <n v="23"/>
    <n v="221.9"/>
    <n v="114"/>
    <n v="37.72"/>
    <n v="254.7"/>
    <n v="84"/>
    <n v="21.65"/>
    <n v="250.5"/>
    <n v="117"/>
    <n v="11.27"/>
    <n v="7.2"/>
    <n v="5"/>
    <n v="1.94"/>
    <x v="3"/>
    <x v="0"/>
    <n v="0"/>
    <n v="0"/>
    <n v="1"/>
    <x v="2"/>
    <x v="1"/>
    <x v="1"/>
  </r>
  <r>
    <x v="50"/>
    <x v="119"/>
    <x v="0"/>
    <x v="0"/>
    <x v="0"/>
    <n v="0"/>
    <n v="149.19999999999999"/>
    <n v="98"/>
    <n v="25.36"/>
    <n v="193.6"/>
    <n v="88"/>
    <n v="16.46"/>
    <n v="248.9"/>
    <n v="119"/>
    <n v="11.2"/>
    <n v="11.1"/>
    <n v="5"/>
    <n v="3"/>
    <x v="0"/>
    <x v="0"/>
    <n v="0"/>
    <n v="0"/>
    <n v="0"/>
    <x v="2"/>
    <x v="0"/>
    <x v="0"/>
  </r>
  <r>
    <x v="15"/>
    <x v="119"/>
    <x v="0"/>
    <x v="0"/>
    <x v="1"/>
    <n v="40"/>
    <n v="128.1"/>
    <n v="99"/>
    <n v="21.78"/>
    <n v="247.7"/>
    <n v="78"/>
    <n v="21.05"/>
    <n v="199.7"/>
    <n v="121"/>
    <n v="8.99"/>
    <n v="15.6"/>
    <n v="3"/>
    <n v="4.21"/>
    <x v="1"/>
    <x v="0"/>
    <n v="0"/>
    <n v="0"/>
    <n v="1"/>
    <x v="2"/>
    <x v="0"/>
    <x v="1"/>
  </r>
  <r>
    <x v="21"/>
    <x v="119"/>
    <x v="2"/>
    <x v="0"/>
    <x v="1"/>
    <n v="27"/>
    <n v="128.5"/>
    <n v="115"/>
    <n v="21.85"/>
    <n v="163.69999999999999"/>
    <n v="91"/>
    <n v="13.91"/>
    <n v="242.9"/>
    <n v="121"/>
    <n v="10.93"/>
    <n v="0"/>
    <n v="0"/>
    <n v="0"/>
    <x v="0"/>
    <x v="0"/>
    <n v="0"/>
    <n v="0"/>
    <n v="1"/>
    <x v="2"/>
    <x v="1"/>
    <x v="0"/>
  </r>
  <r>
    <x v="43"/>
    <x v="119"/>
    <x v="0"/>
    <x v="0"/>
    <x v="0"/>
    <n v="0"/>
    <n v="150.6"/>
    <n v="85"/>
    <n v="25.6"/>
    <n v="119"/>
    <n v="128"/>
    <n v="10.119999999999999"/>
    <n v="232.9"/>
    <n v="123"/>
    <n v="10.48"/>
    <n v="6.4"/>
    <n v="2"/>
    <n v="1.73"/>
    <x v="0"/>
    <x v="0"/>
    <n v="0"/>
    <n v="0"/>
    <n v="0"/>
    <x v="2"/>
    <x v="1"/>
    <x v="0"/>
  </r>
  <r>
    <x v="26"/>
    <x v="119"/>
    <x v="0"/>
    <x v="0"/>
    <x v="0"/>
    <n v="0"/>
    <n v="216.5"/>
    <n v="113"/>
    <n v="36.81"/>
    <n v="251.8"/>
    <n v="91"/>
    <n v="21.4"/>
    <n v="164.5"/>
    <n v="125"/>
    <n v="7.4"/>
    <n v="7.3"/>
    <n v="1"/>
    <n v="1.97"/>
    <x v="2"/>
    <x v="0"/>
    <n v="0"/>
    <n v="0"/>
    <n v="0"/>
    <x v="2"/>
    <x v="1"/>
    <x v="1"/>
  </r>
  <r>
    <x v="7"/>
    <x v="119"/>
    <x v="0"/>
    <x v="0"/>
    <x v="1"/>
    <n v="24"/>
    <n v="227.5"/>
    <n v="81"/>
    <n v="38.68"/>
    <n v="234.9"/>
    <n v="71"/>
    <n v="19.97"/>
    <n v="166.4"/>
    <n v="128"/>
    <n v="7.49"/>
    <n v="9"/>
    <n v="13"/>
    <n v="2.4300000000000002"/>
    <x v="0"/>
    <x v="0"/>
    <n v="0"/>
    <n v="0"/>
    <n v="1"/>
    <x v="2"/>
    <x v="1"/>
    <x v="1"/>
  </r>
  <r>
    <x v="27"/>
    <x v="119"/>
    <x v="1"/>
    <x v="0"/>
    <x v="1"/>
    <n v="26"/>
    <n v="239.4"/>
    <n v="94"/>
    <n v="40.700000000000003"/>
    <n v="259.39999999999998"/>
    <n v="88"/>
    <n v="22.05"/>
    <n v="238"/>
    <n v="132"/>
    <n v="10.71"/>
    <n v="7.7"/>
    <n v="3"/>
    <n v="2.08"/>
    <x v="1"/>
    <x v="0"/>
    <n v="0"/>
    <n v="0"/>
    <n v="1"/>
    <x v="2"/>
    <x v="1"/>
    <x v="1"/>
  </r>
  <r>
    <x v="36"/>
    <x v="119"/>
    <x v="2"/>
    <x v="0"/>
    <x v="0"/>
    <n v="0"/>
    <n v="158"/>
    <n v="110"/>
    <n v="26.86"/>
    <n v="197"/>
    <n v="103"/>
    <n v="16.75"/>
    <n v="154.9"/>
    <n v="132"/>
    <n v="6.97"/>
    <n v="10"/>
    <n v="5"/>
    <n v="2.7"/>
    <x v="0"/>
    <x v="0"/>
    <n v="0"/>
    <n v="0"/>
    <n v="0"/>
    <x v="2"/>
    <x v="1"/>
    <x v="0"/>
  </r>
  <r>
    <x v="38"/>
    <x v="119"/>
    <x v="2"/>
    <x v="0"/>
    <x v="0"/>
    <n v="0"/>
    <n v="163.6"/>
    <n v="109"/>
    <n v="27.81"/>
    <n v="237.3"/>
    <n v="95"/>
    <n v="20.170000000000002"/>
    <n v="186.2"/>
    <n v="141"/>
    <n v="8.3800000000000008"/>
    <n v="12.3"/>
    <n v="5"/>
    <n v="3.32"/>
    <x v="1"/>
    <x v="0"/>
    <n v="0"/>
    <n v="0"/>
    <n v="0"/>
    <x v="2"/>
    <x v="0"/>
    <x v="1"/>
  </r>
  <r>
    <x v="15"/>
    <x v="119"/>
    <x v="0"/>
    <x v="0"/>
    <x v="0"/>
    <n v="0"/>
    <n v="94.3"/>
    <n v="97"/>
    <n v="16.03"/>
    <n v="181.5"/>
    <n v="91"/>
    <n v="15.43"/>
    <n v="176.5"/>
    <n v="149"/>
    <n v="7.94"/>
    <n v="9.6"/>
    <n v="4"/>
    <n v="2.59"/>
    <x v="0"/>
    <x v="0"/>
    <n v="0"/>
    <n v="0"/>
    <n v="0"/>
    <x v="2"/>
    <x v="1"/>
    <x v="0"/>
  </r>
  <r>
    <x v="26"/>
    <x v="120"/>
    <x v="1"/>
    <x v="0"/>
    <x v="1"/>
    <n v="35"/>
    <n v="68.7"/>
    <n v="95"/>
    <n v="11.68"/>
    <n v="209.2"/>
    <n v="69"/>
    <n v="17.78"/>
    <n v="197.4"/>
    <n v="42"/>
    <n v="8.8800000000000008"/>
    <n v="11.4"/>
    <n v="4"/>
    <n v="3.08"/>
    <x v="0"/>
    <x v="0"/>
    <n v="0"/>
    <n v="0"/>
    <n v="1"/>
    <x v="2"/>
    <x v="0"/>
    <x v="1"/>
  </r>
  <r>
    <x v="10"/>
    <x v="120"/>
    <x v="2"/>
    <x v="0"/>
    <x v="0"/>
    <n v="0"/>
    <n v="177.2"/>
    <n v="142"/>
    <n v="30.12"/>
    <n v="123.5"/>
    <n v="88"/>
    <n v="10.5"/>
    <n v="213.2"/>
    <n v="51"/>
    <n v="9.59"/>
    <n v="8.4"/>
    <n v="6"/>
    <n v="2.27"/>
    <x v="0"/>
    <x v="0"/>
    <n v="0"/>
    <n v="0"/>
    <n v="0"/>
    <x v="2"/>
    <x v="1"/>
    <x v="0"/>
  </r>
  <r>
    <x v="44"/>
    <x v="120"/>
    <x v="1"/>
    <x v="0"/>
    <x v="0"/>
    <n v="0"/>
    <n v="168.6"/>
    <n v="121"/>
    <n v="28.66"/>
    <n v="168.6"/>
    <n v="94"/>
    <n v="14.33"/>
    <n v="95.3"/>
    <n v="59"/>
    <n v="4.29"/>
    <n v="12.3"/>
    <n v="4"/>
    <n v="3.32"/>
    <x v="0"/>
    <x v="0"/>
    <n v="0"/>
    <n v="0"/>
    <n v="0"/>
    <x v="2"/>
    <x v="0"/>
    <x v="0"/>
  </r>
  <r>
    <x v="2"/>
    <x v="120"/>
    <x v="0"/>
    <x v="0"/>
    <x v="0"/>
    <n v="0"/>
    <n v="217.3"/>
    <n v="79"/>
    <n v="36.94"/>
    <n v="218"/>
    <n v="106"/>
    <n v="18.53"/>
    <n v="166.5"/>
    <n v="69"/>
    <n v="7.49"/>
    <n v="11.5"/>
    <n v="7"/>
    <n v="3.11"/>
    <x v="0"/>
    <x v="0"/>
    <n v="0"/>
    <n v="0"/>
    <n v="0"/>
    <x v="2"/>
    <x v="0"/>
    <x v="1"/>
  </r>
  <r>
    <x v="24"/>
    <x v="120"/>
    <x v="1"/>
    <x v="0"/>
    <x v="1"/>
    <n v="30"/>
    <n v="198.4"/>
    <n v="129"/>
    <n v="33.729999999999997"/>
    <n v="75.3"/>
    <n v="77"/>
    <n v="6.4"/>
    <n v="181.2"/>
    <n v="77"/>
    <n v="8.15"/>
    <n v="5.8"/>
    <n v="3"/>
    <n v="1.57"/>
    <x v="2"/>
    <x v="1"/>
    <n v="1"/>
    <n v="0"/>
    <n v="1"/>
    <x v="2"/>
    <x v="1"/>
    <x v="0"/>
  </r>
  <r>
    <x v="39"/>
    <x v="120"/>
    <x v="0"/>
    <x v="0"/>
    <x v="0"/>
    <n v="0"/>
    <n v="86.1"/>
    <n v="100"/>
    <n v="14.64"/>
    <n v="259.8"/>
    <n v="113"/>
    <n v="22.08"/>
    <n v="148"/>
    <n v="79"/>
    <n v="6.66"/>
    <n v="9.1"/>
    <n v="9"/>
    <n v="2.46"/>
    <x v="3"/>
    <x v="0"/>
    <n v="0"/>
    <n v="0"/>
    <n v="0"/>
    <x v="2"/>
    <x v="1"/>
    <x v="1"/>
  </r>
  <r>
    <x v="1"/>
    <x v="120"/>
    <x v="0"/>
    <x v="0"/>
    <x v="0"/>
    <n v="0"/>
    <n v="144.80000000000001"/>
    <n v="126"/>
    <n v="24.62"/>
    <n v="200.6"/>
    <n v="82"/>
    <n v="17.05"/>
    <n v="208.8"/>
    <n v="81"/>
    <n v="9.4"/>
    <n v="13.3"/>
    <n v="9"/>
    <n v="3.59"/>
    <x v="1"/>
    <x v="1"/>
    <n v="1"/>
    <n v="0"/>
    <n v="0"/>
    <x v="2"/>
    <x v="0"/>
    <x v="1"/>
  </r>
  <r>
    <x v="6"/>
    <x v="120"/>
    <x v="0"/>
    <x v="0"/>
    <x v="0"/>
    <n v="0"/>
    <n v="273.8"/>
    <n v="96"/>
    <n v="46.55"/>
    <n v="263.10000000000002"/>
    <n v="106"/>
    <n v="22.36"/>
    <n v="201.5"/>
    <n v="83"/>
    <n v="9.07"/>
    <n v="10.8"/>
    <n v="3"/>
    <n v="2.92"/>
    <x v="0"/>
    <x v="1"/>
    <n v="1"/>
    <n v="0"/>
    <n v="0"/>
    <x v="2"/>
    <x v="0"/>
    <x v="1"/>
  </r>
  <r>
    <x v="0"/>
    <x v="120"/>
    <x v="1"/>
    <x v="0"/>
    <x v="1"/>
    <n v="12"/>
    <n v="127.2"/>
    <n v="56"/>
    <n v="21.62"/>
    <n v="241.6"/>
    <n v="114"/>
    <n v="20.54"/>
    <n v="176.6"/>
    <n v="84"/>
    <n v="7.95"/>
    <n v="13.2"/>
    <n v="3"/>
    <n v="3.56"/>
    <x v="2"/>
    <x v="0"/>
    <n v="0"/>
    <n v="0"/>
    <n v="1"/>
    <x v="2"/>
    <x v="0"/>
    <x v="1"/>
  </r>
  <r>
    <x v="30"/>
    <x v="120"/>
    <x v="1"/>
    <x v="0"/>
    <x v="1"/>
    <n v="31"/>
    <n v="237.1"/>
    <n v="63"/>
    <n v="40.31"/>
    <n v="205.6"/>
    <n v="117"/>
    <n v="17.48"/>
    <n v="196.7"/>
    <n v="85"/>
    <n v="8.85"/>
    <n v="10.1"/>
    <n v="5"/>
    <n v="2.73"/>
    <x v="4"/>
    <x v="0"/>
    <n v="0"/>
    <n v="0"/>
    <n v="1"/>
    <x v="2"/>
    <x v="1"/>
    <x v="1"/>
  </r>
  <r>
    <x v="22"/>
    <x v="120"/>
    <x v="2"/>
    <x v="0"/>
    <x v="1"/>
    <n v="28"/>
    <n v="110"/>
    <n v="94"/>
    <n v="18.7"/>
    <n v="141.5"/>
    <n v="76"/>
    <n v="12.03"/>
    <n v="237.3"/>
    <n v="87"/>
    <n v="10.68"/>
    <n v="6.4"/>
    <n v="3"/>
    <n v="1.73"/>
    <x v="3"/>
    <x v="0"/>
    <n v="0"/>
    <n v="0"/>
    <n v="1"/>
    <x v="2"/>
    <x v="1"/>
    <x v="0"/>
  </r>
  <r>
    <x v="20"/>
    <x v="120"/>
    <x v="2"/>
    <x v="0"/>
    <x v="1"/>
    <n v="35"/>
    <n v="193.8"/>
    <n v="62"/>
    <n v="32.950000000000003"/>
    <n v="197.6"/>
    <n v="97"/>
    <n v="16.8"/>
    <n v="218.8"/>
    <n v="95"/>
    <n v="9.85"/>
    <n v="5.9"/>
    <n v="4"/>
    <n v="1.59"/>
    <x v="1"/>
    <x v="0"/>
    <n v="0"/>
    <n v="0"/>
    <n v="1"/>
    <x v="2"/>
    <x v="1"/>
    <x v="0"/>
  </r>
  <r>
    <x v="49"/>
    <x v="120"/>
    <x v="0"/>
    <x v="0"/>
    <x v="0"/>
    <n v="0"/>
    <n v="180"/>
    <n v="116"/>
    <n v="30.6"/>
    <n v="196.4"/>
    <n v="112"/>
    <n v="16.690000000000001"/>
    <n v="280.3"/>
    <n v="95"/>
    <n v="12.61"/>
    <n v="10.1"/>
    <n v="5"/>
    <n v="2.73"/>
    <x v="3"/>
    <x v="0"/>
    <n v="0"/>
    <n v="0"/>
    <n v="0"/>
    <x v="2"/>
    <x v="1"/>
    <x v="0"/>
  </r>
  <r>
    <x v="11"/>
    <x v="120"/>
    <x v="1"/>
    <x v="0"/>
    <x v="1"/>
    <n v="44"/>
    <n v="116"/>
    <n v="85"/>
    <n v="19.72"/>
    <n v="150.1"/>
    <n v="120"/>
    <n v="12.76"/>
    <n v="246.8"/>
    <n v="98"/>
    <n v="11.11"/>
    <n v="12"/>
    <n v="2"/>
    <n v="3.24"/>
    <x v="0"/>
    <x v="0"/>
    <n v="0"/>
    <n v="0"/>
    <n v="1"/>
    <x v="2"/>
    <x v="0"/>
    <x v="0"/>
  </r>
  <r>
    <x v="23"/>
    <x v="120"/>
    <x v="1"/>
    <x v="0"/>
    <x v="0"/>
    <n v="0"/>
    <n v="213.2"/>
    <n v="79"/>
    <n v="36.24"/>
    <n v="120.7"/>
    <n v="116"/>
    <n v="10.26"/>
    <n v="244.4"/>
    <n v="102"/>
    <n v="11"/>
    <n v="7.5"/>
    <n v="4"/>
    <n v="2.0299999999999998"/>
    <x v="0"/>
    <x v="0"/>
    <n v="0"/>
    <n v="0"/>
    <n v="0"/>
    <x v="2"/>
    <x v="1"/>
    <x v="0"/>
  </r>
  <r>
    <x v="15"/>
    <x v="120"/>
    <x v="2"/>
    <x v="0"/>
    <x v="0"/>
    <n v="0"/>
    <n v="190.7"/>
    <n v="103"/>
    <n v="32.42"/>
    <n v="183.5"/>
    <n v="117"/>
    <n v="15.6"/>
    <n v="220.8"/>
    <n v="103"/>
    <n v="9.94"/>
    <n v="9.8000000000000007"/>
    <n v="4"/>
    <n v="2.65"/>
    <x v="2"/>
    <x v="0"/>
    <n v="0"/>
    <n v="0"/>
    <n v="0"/>
    <x v="2"/>
    <x v="1"/>
    <x v="0"/>
  </r>
  <r>
    <x v="13"/>
    <x v="120"/>
    <x v="1"/>
    <x v="0"/>
    <x v="0"/>
    <n v="0"/>
    <n v="181.5"/>
    <n v="121"/>
    <n v="30.86"/>
    <n v="218.4"/>
    <n v="98"/>
    <n v="18.559999999999999"/>
    <n v="161.6"/>
    <n v="103"/>
    <n v="7.27"/>
    <n v="8.5"/>
    <n v="5"/>
    <n v="2.2999999999999998"/>
    <x v="0"/>
    <x v="0"/>
    <n v="0"/>
    <n v="0"/>
    <n v="0"/>
    <x v="2"/>
    <x v="1"/>
    <x v="1"/>
  </r>
  <r>
    <x v="8"/>
    <x v="120"/>
    <x v="1"/>
    <x v="0"/>
    <x v="0"/>
    <n v="0"/>
    <n v="215.6"/>
    <n v="74"/>
    <n v="36.65"/>
    <n v="192.9"/>
    <n v="98"/>
    <n v="16.399999999999999"/>
    <n v="144"/>
    <n v="103"/>
    <n v="6.48"/>
    <n v="10.1"/>
    <n v="4"/>
    <n v="2.73"/>
    <x v="5"/>
    <x v="0"/>
    <n v="0"/>
    <n v="0"/>
    <n v="0"/>
    <x v="2"/>
    <x v="1"/>
    <x v="0"/>
  </r>
  <r>
    <x v="26"/>
    <x v="120"/>
    <x v="0"/>
    <x v="0"/>
    <x v="0"/>
    <n v="0"/>
    <n v="168.9"/>
    <n v="128"/>
    <n v="28.71"/>
    <n v="123.9"/>
    <n v="99"/>
    <n v="10.53"/>
    <n v="266.3"/>
    <n v="105"/>
    <n v="11.98"/>
    <n v="2.9"/>
    <n v="7"/>
    <n v="0.78"/>
    <x v="3"/>
    <x v="0"/>
    <n v="0"/>
    <n v="0"/>
    <n v="0"/>
    <x v="2"/>
    <x v="1"/>
    <x v="0"/>
  </r>
  <r>
    <x v="3"/>
    <x v="120"/>
    <x v="2"/>
    <x v="0"/>
    <x v="1"/>
    <n v="20"/>
    <n v="211.9"/>
    <n v="110"/>
    <n v="36.020000000000003"/>
    <n v="215.1"/>
    <n v="120"/>
    <n v="18.28"/>
    <n v="238.5"/>
    <n v="107"/>
    <n v="10.73"/>
    <n v="9.4"/>
    <n v="2"/>
    <n v="2.54"/>
    <x v="1"/>
    <x v="0"/>
    <n v="0"/>
    <n v="0"/>
    <n v="1"/>
    <x v="2"/>
    <x v="1"/>
    <x v="1"/>
  </r>
  <r>
    <x v="12"/>
    <x v="120"/>
    <x v="0"/>
    <x v="0"/>
    <x v="1"/>
    <n v="41"/>
    <n v="215.5"/>
    <n v="95"/>
    <n v="36.64"/>
    <n v="241.8"/>
    <n v="92"/>
    <n v="20.55"/>
    <n v="147"/>
    <n v="108"/>
    <n v="6.61"/>
    <n v="9.6"/>
    <n v="3"/>
    <n v="2.59"/>
    <x v="0"/>
    <x v="0"/>
    <n v="0"/>
    <n v="0"/>
    <n v="1"/>
    <x v="2"/>
    <x v="1"/>
    <x v="1"/>
  </r>
  <r>
    <x v="33"/>
    <x v="120"/>
    <x v="0"/>
    <x v="0"/>
    <x v="0"/>
    <n v="0"/>
    <n v="166.3"/>
    <n v="114"/>
    <n v="28.27"/>
    <n v="138.80000000000001"/>
    <n v="130"/>
    <n v="11.8"/>
    <n v="215.3"/>
    <n v="108"/>
    <n v="9.69"/>
    <n v="10.4"/>
    <n v="10"/>
    <n v="2.81"/>
    <x v="3"/>
    <x v="0"/>
    <n v="0"/>
    <n v="0"/>
    <n v="0"/>
    <x v="2"/>
    <x v="0"/>
    <x v="0"/>
  </r>
  <r>
    <x v="10"/>
    <x v="120"/>
    <x v="0"/>
    <x v="0"/>
    <x v="0"/>
    <n v="0"/>
    <n v="103.3"/>
    <n v="110"/>
    <n v="17.559999999999999"/>
    <n v="129.1"/>
    <n v="82"/>
    <n v="10.97"/>
    <n v="167.1"/>
    <n v="113"/>
    <n v="7.52"/>
    <n v="10.7"/>
    <n v="3"/>
    <n v="2.89"/>
    <x v="1"/>
    <x v="0"/>
    <n v="0"/>
    <n v="0"/>
    <n v="0"/>
    <x v="2"/>
    <x v="0"/>
    <x v="0"/>
  </r>
  <r>
    <x v="41"/>
    <x v="120"/>
    <x v="0"/>
    <x v="0"/>
    <x v="0"/>
    <n v="0"/>
    <n v="179.4"/>
    <n v="70"/>
    <n v="30.5"/>
    <n v="143"/>
    <n v="93"/>
    <n v="12.16"/>
    <n v="116.3"/>
    <n v="113"/>
    <n v="5.23"/>
    <n v="11.2"/>
    <n v="5"/>
    <n v="3.02"/>
    <x v="0"/>
    <x v="0"/>
    <n v="0"/>
    <n v="0"/>
    <n v="0"/>
    <x v="2"/>
    <x v="0"/>
    <x v="0"/>
  </r>
  <r>
    <x v="36"/>
    <x v="120"/>
    <x v="1"/>
    <x v="1"/>
    <x v="0"/>
    <n v="0"/>
    <n v="175.9"/>
    <n v="87"/>
    <n v="29.9"/>
    <n v="225.3"/>
    <n v="114"/>
    <n v="19.149999999999999"/>
    <n v="156.19999999999999"/>
    <n v="113"/>
    <n v="7.03"/>
    <n v="10.4"/>
    <n v="3"/>
    <n v="2.81"/>
    <x v="3"/>
    <x v="0"/>
    <n v="0"/>
    <n v="1"/>
    <n v="0"/>
    <x v="2"/>
    <x v="0"/>
    <x v="1"/>
  </r>
  <r>
    <x v="29"/>
    <x v="120"/>
    <x v="1"/>
    <x v="0"/>
    <x v="0"/>
    <n v="0"/>
    <n v="207.9"/>
    <n v="98"/>
    <n v="35.340000000000003"/>
    <n v="210.5"/>
    <n v="96"/>
    <n v="17.89"/>
    <n v="109.6"/>
    <n v="114"/>
    <n v="4.93"/>
    <n v="7.7"/>
    <n v="2"/>
    <n v="2.08"/>
    <x v="3"/>
    <x v="0"/>
    <n v="0"/>
    <n v="0"/>
    <n v="0"/>
    <x v="2"/>
    <x v="1"/>
    <x v="1"/>
  </r>
  <r>
    <x v="3"/>
    <x v="120"/>
    <x v="0"/>
    <x v="0"/>
    <x v="1"/>
    <n v="22"/>
    <n v="212.3"/>
    <n v="107"/>
    <n v="36.090000000000003"/>
    <n v="238"/>
    <n v="94"/>
    <n v="20.23"/>
    <n v="332.8"/>
    <n v="114"/>
    <n v="14.98"/>
    <n v="10.4"/>
    <n v="2"/>
    <n v="2.81"/>
    <x v="0"/>
    <x v="0"/>
    <n v="0"/>
    <n v="0"/>
    <n v="1"/>
    <x v="2"/>
    <x v="0"/>
    <x v="1"/>
  </r>
  <r>
    <x v="24"/>
    <x v="120"/>
    <x v="1"/>
    <x v="1"/>
    <x v="0"/>
    <n v="0"/>
    <n v="167.7"/>
    <n v="94"/>
    <n v="28.51"/>
    <n v="93.7"/>
    <n v="121"/>
    <n v="7.96"/>
    <n v="241.3"/>
    <n v="115"/>
    <n v="10.86"/>
    <n v="13.4"/>
    <n v="1"/>
    <n v="3.62"/>
    <x v="2"/>
    <x v="1"/>
    <n v="1"/>
    <n v="1"/>
    <n v="0"/>
    <x v="2"/>
    <x v="0"/>
    <x v="0"/>
  </r>
  <r>
    <x v="36"/>
    <x v="120"/>
    <x v="1"/>
    <x v="0"/>
    <x v="0"/>
    <n v="0"/>
    <n v="150.69999999999999"/>
    <n v="105"/>
    <n v="25.62"/>
    <n v="197.3"/>
    <n v="133"/>
    <n v="16.77"/>
    <n v="169"/>
    <n v="116"/>
    <n v="7.61"/>
    <n v="9.1999999999999993"/>
    <n v="15"/>
    <n v="2.48"/>
    <x v="0"/>
    <x v="0"/>
    <n v="0"/>
    <n v="0"/>
    <n v="0"/>
    <x v="2"/>
    <x v="1"/>
    <x v="0"/>
  </r>
  <r>
    <x v="28"/>
    <x v="120"/>
    <x v="2"/>
    <x v="0"/>
    <x v="1"/>
    <n v="24"/>
    <n v="218.2"/>
    <n v="88"/>
    <n v="37.090000000000003"/>
    <n v="348.5"/>
    <n v="108"/>
    <n v="29.62"/>
    <n v="212.6"/>
    <n v="118"/>
    <n v="9.57"/>
    <n v="7.5"/>
    <n v="7"/>
    <n v="2.0299999999999998"/>
    <x v="2"/>
    <x v="0"/>
    <n v="0"/>
    <n v="0"/>
    <n v="1"/>
    <x v="2"/>
    <x v="1"/>
    <x v="1"/>
  </r>
  <r>
    <x v="29"/>
    <x v="120"/>
    <x v="2"/>
    <x v="0"/>
    <x v="0"/>
    <n v="0"/>
    <n v="255.1"/>
    <n v="93"/>
    <n v="43.37"/>
    <n v="266.89999999999998"/>
    <n v="97"/>
    <n v="22.69"/>
    <n v="197.7"/>
    <n v="118"/>
    <n v="8.9"/>
    <n v="8.8000000000000007"/>
    <n v="3"/>
    <n v="2.38"/>
    <x v="2"/>
    <x v="1"/>
    <n v="1"/>
    <n v="0"/>
    <n v="0"/>
    <x v="2"/>
    <x v="1"/>
    <x v="1"/>
  </r>
  <r>
    <x v="2"/>
    <x v="120"/>
    <x v="2"/>
    <x v="0"/>
    <x v="1"/>
    <n v="26"/>
    <n v="170.4"/>
    <n v="91"/>
    <n v="28.97"/>
    <n v="254.5"/>
    <n v="90"/>
    <n v="21.63"/>
    <n v="219.6"/>
    <n v="122"/>
    <n v="9.8800000000000008"/>
    <n v="15.1"/>
    <n v="5"/>
    <n v="4.08"/>
    <x v="1"/>
    <x v="0"/>
    <n v="0"/>
    <n v="0"/>
    <n v="1"/>
    <x v="2"/>
    <x v="0"/>
    <x v="1"/>
  </r>
  <r>
    <x v="49"/>
    <x v="120"/>
    <x v="1"/>
    <x v="0"/>
    <x v="1"/>
    <n v="34"/>
    <n v="245"/>
    <n v="95"/>
    <n v="41.65"/>
    <n v="216.9"/>
    <n v="66"/>
    <n v="18.440000000000001"/>
    <n v="112.4"/>
    <n v="125"/>
    <n v="5.0599999999999996"/>
    <n v="7.5"/>
    <n v="8"/>
    <n v="2.0299999999999998"/>
    <x v="1"/>
    <x v="0"/>
    <n v="0"/>
    <n v="0"/>
    <n v="1"/>
    <x v="2"/>
    <x v="1"/>
    <x v="1"/>
  </r>
  <r>
    <x v="49"/>
    <x v="120"/>
    <x v="0"/>
    <x v="0"/>
    <x v="0"/>
    <n v="0"/>
    <n v="162.4"/>
    <n v="87"/>
    <n v="27.61"/>
    <n v="285.2"/>
    <n v="104"/>
    <n v="24.24"/>
    <n v="117.4"/>
    <n v="125"/>
    <n v="5.28"/>
    <n v="5.8"/>
    <n v="5"/>
    <n v="1.57"/>
    <x v="3"/>
    <x v="0"/>
    <n v="0"/>
    <n v="0"/>
    <n v="0"/>
    <x v="2"/>
    <x v="1"/>
    <x v="1"/>
  </r>
  <r>
    <x v="50"/>
    <x v="120"/>
    <x v="0"/>
    <x v="1"/>
    <x v="1"/>
    <n v="44"/>
    <n v="254.1"/>
    <n v="127"/>
    <n v="43.2"/>
    <n v="180.2"/>
    <n v="108"/>
    <n v="15.32"/>
    <n v="196.2"/>
    <n v="129"/>
    <n v="8.83"/>
    <n v="8.6999999999999993"/>
    <n v="4"/>
    <n v="2.35"/>
    <x v="2"/>
    <x v="0"/>
    <n v="0"/>
    <n v="1"/>
    <n v="1"/>
    <x v="2"/>
    <x v="1"/>
    <x v="0"/>
  </r>
  <r>
    <x v="0"/>
    <x v="120"/>
    <x v="0"/>
    <x v="0"/>
    <x v="1"/>
    <n v="21"/>
    <n v="126.3"/>
    <n v="84"/>
    <n v="21.47"/>
    <n v="209.6"/>
    <n v="102"/>
    <n v="17.82"/>
    <n v="192.5"/>
    <n v="129"/>
    <n v="8.66"/>
    <n v="10.6"/>
    <n v="2"/>
    <n v="2.86"/>
    <x v="0"/>
    <x v="0"/>
    <n v="0"/>
    <n v="0"/>
    <n v="1"/>
    <x v="2"/>
    <x v="0"/>
    <x v="1"/>
  </r>
  <r>
    <x v="22"/>
    <x v="120"/>
    <x v="0"/>
    <x v="0"/>
    <x v="0"/>
    <n v="0"/>
    <n v="134.1"/>
    <n v="112"/>
    <n v="22.8"/>
    <n v="195.1"/>
    <n v="104"/>
    <n v="16.579999999999998"/>
    <n v="159.6"/>
    <n v="139"/>
    <n v="7.18"/>
    <n v="10.5"/>
    <n v="2"/>
    <n v="2.84"/>
    <x v="3"/>
    <x v="0"/>
    <n v="0"/>
    <n v="0"/>
    <n v="0"/>
    <x v="2"/>
    <x v="0"/>
    <x v="0"/>
  </r>
  <r>
    <x v="39"/>
    <x v="120"/>
    <x v="0"/>
    <x v="0"/>
    <x v="1"/>
    <n v="31"/>
    <n v="263.10000000000002"/>
    <n v="70"/>
    <n v="44.73"/>
    <n v="279.3"/>
    <n v="118"/>
    <n v="23.74"/>
    <n v="127.1"/>
    <n v="143"/>
    <n v="5.72"/>
    <n v="9.6999999999999993"/>
    <n v="4"/>
    <n v="2.62"/>
    <x v="5"/>
    <x v="0"/>
    <n v="0"/>
    <n v="0"/>
    <n v="1"/>
    <x v="2"/>
    <x v="1"/>
    <x v="1"/>
  </r>
  <r>
    <x v="45"/>
    <x v="121"/>
    <x v="0"/>
    <x v="1"/>
    <x v="0"/>
    <n v="0"/>
    <n v="230.9"/>
    <n v="132"/>
    <n v="39.25"/>
    <n v="243.2"/>
    <n v="99"/>
    <n v="20.67"/>
    <n v="182.4"/>
    <n v="57"/>
    <n v="8.2100000000000009"/>
    <n v="11"/>
    <n v="2"/>
    <n v="2.97"/>
    <x v="1"/>
    <x v="1"/>
    <n v="1"/>
    <n v="1"/>
    <n v="0"/>
    <x v="2"/>
    <x v="0"/>
    <x v="1"/>
  </r>
  <r>
    <x v="45"/>
    <x v="121"/>
    <x v="0"/>
    <x v="0"/>
    <x v="0"/>
    <n v="0"/>
    <n v="35.1"/>
    <n v="62"/>
    <n v="5.97"/>
    <n v="180.8"/>
    <n v="89"/>
    <n v="15.37"/>
    <n v="251.6"/>
    <n v="58"/>
    <n v="11.32"/>
    <n v="12.7"/>
    <n v="2"/>
    <n v="3.43"/>
    <x v="0"/>
    <x v="0"/>
    <n v="0"/>
    <n v="0"/>
    <n v="0"/>
    <x v="2"/>
    <x v="0"/>
    <x v="0"/>
  </r>
  <r>
    <x v="8"/>
    <x v="121"/>
    <x v="2"/>
    <x v="0"/>
    <x v="0"/>
    <n v="0"/>
    <n v="157.1"/>
    <n v="134"/>
    <n v="26.71"/>
    <n v="184.9"/>
    <n v="122"/>
    <n v="15.72"/>
    <n v="197.2"/>
    <n v="59"/>
    <n v="8.8699999999999992"/>
    <n v="8.5"/>
    <n v="5"/>
    <n v="2.2999999999999998"/>
    <x v="4"/>
    <x v="1"/>
    <n v="1"/>
    <n v="0"/>
    <n v="0"/>
    <x v="2"/>
    <x v="1"/>
    <x v="0"/>
  </r>
  <r>
    <x v="46"/>
    <x v="121"/>
    <x v="0"/>
    <x v="0"/>
    <x v="0"/>
    <n v="0"/>
    <n v="215.6"/>
    <n v="86"/>
    <n v="36.65"/>
    <n v="167.8"/>
    <n v="59"/>
    <n v="14.26"/>
    <n v="207"/>
    <n v="67"/>
    <n v="9.32"/>
    <n v="6.4"/>
    <n v="8"/>
    <n v="1.73"/>
    <x v="2"/>
    <x v="0"/>
    <n v="0"/>
    <n v="0"/>
    <n v="0"/>
    <x v="2"/>
    <x v="1"/>
    <x v="0"/>
  </r>
  <r>
    <x v="23"/>
    <x v="121"/>
    <x v="2"/>
    <x v="0"/>
    <x v="0"/>
    <n v="0"/>
    <n v="190"/>
    <n v="125"/>
    <n v="32.299999999999997"/>
    <n v="141.5"/>
    <n v="77"/>
    <n v="12.03"/>
    <n v="216.8"/>
    <n v="68"/>
    <n v="9.76"/>
    <n v="15.9"/>
    <n v="3"/>
    <n v="4.29"/>
    <x v="2"/>
    <x v="0"/>
    <n v="0"/>
    <n v="0"/>
    <n v="0"/>
    <x v="2"/>
    <x v="0"/>
    <x v="0"/>
  </r>
  <r>
    <x v="18"/>
    <x v="121"/>
    <x v="1"/>
    <x v="0"/>
    <x v="0"/>
    <n v="0"/>
    <n v="170.5"/>
    <n v="94"/>
    <n v="28.99"/>
    <n v="173.7"/>
    <n v="109"/>
    <n v="14.76"/>
    <n v="248.6"/>
    <n v="75"/>
    <n v="11.19"/>
    <n v="11.3"/>
    <n v="2"/>
    <n v="3.05"/>
    <x v="0"/>
    <x v="0"/>
    <n v="0"/>
    <n v="0"/>
    <n v="0"/>
    <x v="2"/>
    <x v="0"/>
    <x v="0"/>
  </r>
  <r>
    <x v="35"/>
    <x v="121"/>
    <x v="1"/>
    <x v="0"/>
    <x v="0"/>
    <n v="0"/>
    <n v="158.19999999999999"/>
    <n v="95"/>
    <n v="26.89"/>
    <n v="178.5"/>
    <n v="113"/>
    <n v="15.17"/>
    <n v="154.30000000000001"/>
    <n v="76"/>
    <n v="6.94"/>
    <n v="8.5"/>
    <n v="5"/>
    <n v="2.2999999999999998"/>
    <x v="3"/>
    <x v="0"/>
    <n v="0"/>
    <n v="0"/>
    <n v="0"/>
    <x v="2"/>
    <x v="1"/>
    <x v="0"/>
  </r>
  <r>
    <x v="18"/>
    <x v="121"/>
    <x v="0"/>
    <x v="0"/>
    <x v="0"/>
    <n v="0"/>
    <n v="243.8"/>
    <n v="98"/>
    <n v="41.45"/>
    <n v="83.9"/>
    <n v="72"/>
    <n v="7.13"/>
    <n v="179.8"/>
    <n v="84"/>
    <n v="8.09"/>
    <n v="13.7"/>
    <n v="8"/>
    <n v="3.7"/>
    <x v="3"/>
    <x v="0"/>
    <n v="0"/>
    <n v="0"/>
    <n v="0"/>
    <x v="2"/>
    <x v="0"/>
    <x v="0"/>
  </r>
  <r>
    <x v="27"/>
    <x v="121"/>
    <x v="2"/>
    <x v="0"/>
    <x v="1"/>
    <n v="28"/>
    <n v="166"/>
    <n v="62"/>
    <n v="28.22"/>
    <n v="233.9"/>
    <n v="88"/>
    <n v="19.88"/>
    <n v="170.1"/>
    <n v="84"/>
    <n v="7.65"/>
    <n v="7.7"/>
    <n v="3"/>
    <n v="2.08"/>
    <x v="3"/>
    <x v="0"/>
    <n v="0"/>
    <n v="0"/>
    <n v="1"/>
    <x v="2"/>
    <x v="1"/>
    <x v="1"/>
  </r>
  <r>
    <x v="21"/>
    <x v="121"/>
    <x v="0"/>
    <x v="0"/>
    <x v="1"/>
    <n v="37"/>
    <n v="163"/>
    <n v="107"/>
    <n v="27.71"/>
    <n v="312.8"/>
    <n v="118"/>
    <n v="26.59"/>
    <n v="200"/>
    <n v="85"/>
    <n v="9"/>
    <n v="11.6"/>
    <n v="5"/>
    <n v="3.13"/>
    <x v="0"/>
    <x v="0"/>
    <n v="0"/>
    <n v="0"/>
    <n v="1"/>
    <x v="2"/>
    <x v="0"/>
    <x v="1"/>
  </r>
  <r>
    <x v="43"/>
    <x v="121"/>
    <x v="2"/>
    <x v="0"/>
    <x v="0"/>
    <n v="0"/>
    <n v="144.19999999999999"/>
    <n v="87"/>
    <n v="24.51"/>
    <n v="212.2"/>
    <n v="74"/>
    <n v="18.04"/>
    <n v="169.3"/>
    <n v="87"/>
    <n v="7.62"/>
    <n v="9.5"/>
    <n v="4"/>
    <n v="2.57"/>
    <x v="1"/>
    <x v="0"/>
    <n v="0"/>
    <n v="0"/>
    <n v="0"/>
    <x v="2"/>
    <x v="1"/>
    <x v="1"/>
  </r>
  <r>
    <x v="34"/>
    <x v="121"/>
    <x v="0"/>
    <x v="0"/>
    <x v="0"/>
    <n v="0"/>
    <n v="234.1"/>
    <n v="101"/>
    <n v="39.799999999999997"/>
    <n v="200.2"/>
    <n v="121"/>
    <n v="17.02"/>
    <n v="237.4"/>
    <n v="89"/>
    <n v="10.68"/>
    <n v="13.1"/>
    <n v="9"/>
    <n v="3.54"/>
    <x v="3"/>
    <x v="0"/>
    <n v="0"/>
    <n v="0"/>
    <n v="0"/>
    <x v="2"/>
    <x v="0"/>
    <x v="1"/>
  </r>
  <r>
    <x v="33"/>
    <x v="121"/>
    <x v="0"/>
    <x v="0"/>
    <x v="1"/>
    <n v="34"/>
    <n v="146.4"/>
    <n v="104"/>
    <n v="24.89"/>
    <n v="89.7"/>
    <n v="103"/>
    <n v="7.62"/>
    <n v="220"/>
    <n v="91"/>
    <n v="9.9"/>
    <n v="15.6"/>
    <n v="4"/>
    <n v="4.21"/>
    <x v="3"/>
    <x v="0"/>
    <n v="0"/>
    <n v="0"/>
    <n v="1"/>
    <x v="2"/>
    <x v="0"/>
    <x v="0"/>
  </r>
  <r>
    <x v="26"/>
    <x v="121"/>
    <x v="0"/>
    <x v="0"/>
    <x v="0"/>
    <n v="0"/>
    <n v="232.5"/>
    <n v="96"/>
    <n v="39.53"/>
    <n v="205.5"/>
    <n v="120"/>
    <n v="17.47"/>
    <n v="213.7"/>
    <n v="91"/>
    <n v="9.6199999999999992"/>
    <n v="11.9"/>
    <n v="2"/>
    <n v="3.21"/>
    <x v="1"/>
    <x v="0"/>
    <n v="0"/>
    <n v="0"/>
    <n v="0"/>
    <x v="2"/>
    <x v="0"/>
    <x v="1"/>
  </r>
  <r>
    <x v="21"/>
    <x v="121"/>
    <x v="2"/>
    <x v="0"/>
    <x v="0"/>
    <n v="0"/>
    <n v="145.6"/>
    <n v="102"/>
    <n v="24.75"/>
    <n v="284.7"/>
    <n v="111"/>
    <n v="24.2"/>
    <n v="228.2"/>
    <n v="91"/>
    <n v="10.27"/>
    <n v="12.2"/>
    <n v="5"/>
    <n v="3.29"/>
    <x v="1"/>
    <x v="0"/>
    <n v="0"/>
    <n v="0"/>
    <n v="0"/>
    <x v="2"/>
    <x v="0"/>
    <x v="1"/>
  </r>
  <r>
    <x v="27"/>
    <x v="121"/>
    <x v="0"/>
    <x v="0"/>
    <x v="1"/>
    <n v="21"/>
    <n v="196"/>
    <n v="104"/>
    <n v="33.32"/>
    <n v="194.7"/>
    <n v="73"/>
    <n v="16.55"/>
    <n v="150.80000000000001"/>
    <n v="92"/>
    <n v="6.79"/>
    <n v="9.6"/>
    <n v="4"/>
    <n v="2.59"/>
    <x v="1"/>
    <x v="0"/>
    <n v="0"/>
    <n v="0"/>
    <n v="1"/>
    <x v="2"/>
    <x v="1"/>
    <x v="0"/>
  </r>
  <r>
    <x v="10"/>
    <x v="121"/>
    <x v="0"/>
    <x v="1"/>
    <x v="0"/>
    <n v="0"/>
    <n v="168.8"/>
    <n v="86"/>
    <n v="28.7"/>
    <n v="237.6"/>
    <n v="98"/>
    <n v="20.2"/>
    <n v="204.3"/>
    <n v="94"/>
    <n v="9.19"/>
    <n v="5.3"/>
    <n v="9"/>
    <n v="1.43"/>
    <x v="0"/>
    <x v="0"/>
    <n v="0"/>
    <n v="1"/>
    <n v="0"/>
    <x v="2"/>
    <x v="1"/>
    <x v="1"/>
  </r>
  <r>
    <x v="28"/>
    <x v="121"/>
    <x v="1"/>
    <x v="0"/>
    <x v="1"/>
    <n v="29"/>
    <n v="195.4"/>
    <n v="83"/>
    <n v="33.22"/>
    <n v="268.2"/>
    <n v="93"/>
    <n v="22.8"/>
    <n v="168"/>
    <n v="95"/>
    <n v="7.56"/>
    <n v="8.4"/>
    <n v="6"/>
    <n v="2.27"/>
    <x v="2"/>
    <x v="0"/>
    <n v="0"/>
    <n v="0"/>
    <n v="1"/>
    <x v="2"/>
    <x v="1"/>
    <x v="1"/>
  </r>
  <r>
    <x v="4"/>
    <x v="121"/>
    <x v="1"/>
    <x v="0"/>
    <x v="1"/>
    <n v="23"/>
    <n v="134.19999999999999"/>
    <n v="85"/>
    <n v="22.81"/>
    <n v="227.3"/>
    <n v="132"/>
    <n v="19.32"/>
    <n v="122.4"/>
    <n v="96"/>
    <n v="5.51"/>
    <n v="8.5"/>
    <n v="2"/>
    <n v="2.2999999999999998"/>
    <x v="3"/>
    <x v="0"/>
    <n v="0"/>
    <n v="0"/>
    <n v="1"/>
    <x v="2"/>
    <x v="1"/>
    <x v="1"/>
  </r>
  <r>
    <x v="14"/>
    <x v="121"/>
    <x v="0"/>
    <x v="1"/>
    <x v="0"/>
    <n v="0"/>
    <n v="146.30000000000001"/>
    <n v="117"/>
    <n v="24.87"/>
    <n v="218.7"/>
    <n v="93"/>
    <n v="18.59"/>
    <n v="236"/>
    <n v="97"/>
    <n v="10.62"/>
    <n v="11.5"/>
    <n v="5"/>
    <n v="3.11"/>
    <x v="0"/>
    <x v="0"/>
    <n v="0"/>
    <n v="1"/>
    <n v="0"/>
    <x v="2"/>
    <x v="0"/>
    <x v="1"/>
  </r>
  <r>
    <x v="34"/>
    <x v="121"/>
    <x v="0"/>
    <x v="0"/>
    <x v="0"/>
    <n v="0"/>
    <n v="126"/>
    <n v="89"/>
    <n v="21.42"/>
    <n v="147"/>
    <n v="95"/>
    <n v="12.5"/>
    <n v="280.2"/>
    <n v="97"/>
    <n v="12.61"/>
    <n v="5.6"/>
    <n v="4"/>
    <n v="1.51"/>
    <x v="1"/>
    <x v="0"/>
    <n v="0"/>
    <n v="0"/>
    <n v="0"/>
    <x v="2"/>
    <x v="1"/>
    <x v="0"/>
  </r>
  <r>
    <x v="8"/>
    <x v="121"/>
    <x v="0"/>
    <x v="0"/>
    <x v="1"/>
    <n v="30"/>
    <n v="237.7"/>
    <n v="94"/>
    <n v="40.409999999999997"/>
    <n v="154.69999999999999"/>
    <n v="91"/>
    <n v="13.15"/>
    <n v="223.1"/>
    <n v="98"/>
    <n v="10.039999999999999"/>
    <n v="9.5"/>
    <n v="3"/>
    <n v="2.57"/>
    <x v="0"/>
    <x v="0"/>
    <n v="0"/>
    <n v="0"/>
    <n v="1"/>
    <x v="2"/>
    <x v="1"/>
    <x v="0"/>
  </r>
  <r>
    <x v="5"/>
    <x v="121"/>
    <x v="1"/>
    <x v="0"/>
    <x v="0"/>
    <n v="0"/>
    <n v="152"/>
    <n v="86"/>
    <n v="25.84"/>
    <n v="162.80000000000001"/>
    <n v="61"/>
    <n v="13.84"/>
    <n v="161.9"/>
    <n v="98"/>
    <n v="7.29"/>
    <n v="9.3000000000000007"/>
    <n v="3"/>
    <n v="2.5099999999999998"/>
    <x v="0"/>
    <x v="0"/>
    <n v="0"/>
    <n v="0"/>
    <n v="0"/>
    <x v="2"/>
    <x v="1"/>
    <x v="0"/>
  </r>
  <r>
    <x v="41"/>
    <x v="121"/>
    <x v="0"/>
    <x v="1"/>
    <x v="1"/>
    <n v="40"/>
    <n v="216.4"/>
    <n v="80"/>
    <n v="36.79"/>
    <n v="249.7"/>
    <n v="90"/>
    <n v="21.22"/>
    <n v="185.9"/>
    <n v="99"/>
    <n v="8.3699999999999992"/>
    <n v="12.7"/>
    <n v="4"/>
    <n v="3.43"/>
    <x v="0"/>
    <x v="0"/>
    <n v="0"/>
    <n v="1"/>
    <n v="1"/>
    <x v="2"/>
    <x v="0"/>
    <x v="1"/>
  </r>
  <r>
    <x v="48"/>
    <x v="121"/>
    <x v="1"/>
    <x v="0"/>
    <x v="0"/>
    <n v="0"/>
    <n v="231.2"/>
    <n v="141"/>
    <n v="39.299999999999997"/>
    <n v="267.8"/>
    <n v="136"/>
    <n v="22.76"/>
    <n v="240.3"/>
    <n v="100"/>
    <n v="10.81"/>
    <n v="8.8000000000000007"/>
    <n v="5"/>
    <n v="2.38"/>
    <x v="0"/>
    <x v="1"/>
    <n v="1"/>
    <n v="0"/>
    <n v="0"/>
    <x v="2"/>
    <x v="1"/>
    <x v="1"/>
  </r>
  <r>
    <x v="21"/>
    <x v="121"/>
    <x v="0"/>
    <x v="0"/>
    <x v="0"/>
    <n v="0"/>
    <n v="173.6"/>
    <n v="110"/>
    <n v="29.51"/>
    <n v="91.7"/>
    <n v="84"/>
    <n v="7.79"/>
    <n v="211.7"/>
    <n v="103"/>
    <n v="9.5299999999999994"/>
    <n v="9.6999999999999993"/>
    <n v="7"/>
    <n v="2.62"/>
    <x v="2"/>
    <x v="0"/>
    <n v="0"/>
    <n v="0"/>
    <n v="0"/>
    <x v="2"/>
    <x v="1"/>
    <x v="0"/>
  </r>
  <r>
    <x v="25"/>
    <x v="121"/>
    <x v="2"/>
    <x v="0"/>
    <x v="1"/>
    <n v="22"/>
    <n v="204.5"/>
    <n v="92"/>
    <n v="34.770000000000003"/>
    <n v="139.6"/>
    <n v="121"/>
    <n v="11.87"/>
    <n v="205"/>
    <n v="103"/>
    <n v="9.23"/>
    <n v="8.6"/>
    <n v="5"/>
    <n v="2.3199999999999998"/>
    <x v="3"/>
    <x v="0"/>
    <n v="0"/>
    <n v="0"/>
    <n v="1"/>
    <x v="2"/>
    <x v="1"/>
    <x v="0"/>
  </r>
  <r>
    <x v="17"/>
    <x v="121"/>
    <x v="2"/>
    <x v="0"/>
    <x v="1"/>
    <n v="33"/>
    <n v="270.8"/>
    <n v="96"/>
    <n v="46.04"/>
    <n v="220.4"/>
    <n v="110"/>
    <n v="18.73"/>
    <n v="169.9"/>
    <n v="104"/>
    <n v="7.65"/>
    <n v="11.8"/>
    <n v="8"/>
    <n v="3.19"/>
    <x v="4"/>
    <x v="0"/>
    <n v="0"/>
    <n v="0"/>
    <n v="1"/>
    <x v="2"/>
    <x v="0"/>
    <x v="1"/>
  </r>
  <r>
    <x v="35"/>
    <x v="121"/>
    <x v="1"/>
    <x v="0"/>
    <x v="0"/>
    <n v="0"/>
    <n v="93.3"/>
    <n v="109"/>
    <n v="15.86"/>
    <n v="214.4"/>
    <n v="104"/>
    <n v="18.22"/>
    <n v="176.7"/>
    <n v="104"/>
    <n v="7.95"/>
    <n v="12.1"/>
    <n v="2"/>
    <n v="3.27"/>
    <x v="1"/>
    <x v="0"/>
    <n v="0"/>
    <n v="0"/>
    <n v="0"/>
    <x v="2"/>
    <x v="0"/>
    <x v="1"/>
  </r>
  <r>
    <x v="20"/>
    <x v="121"/>
    <x v="0"/>
    <x v="0"/>
    <x v="1"/>
    <n v="34"/>
    <n v="205.1"/>
    <n v="123"/>
    <n v="34.869999999999997"/>
    <n v="203.3"/>
    <n v="123"/>
    <n v="17.28"/>
    <n v="126.7"/>
    <n v="106"/>
    <n v="5.7"/>
    <n v="10.7"/>
    <n v="1"/>
    <n v="2.89"/>
    <x v="3"/>
    <x v="0"/>
    <n v="0"/>
    <n v="0"/>
    <n v="1"/>
    <x v="2"/>
    <x v="0"/>
    <x v="1"/>
  </r>
  <r>
    <x v="18"/>
    <x v="121"/>
    <x v="1"/>
    <x v="0"/>
    <x v="0"/>
    <n v="0"/>
    <n v="296.39999999999998"/>
    <n v="99"/>
    <n v="50.39"/>
    <n v="214.8"/>
    <n v="89"/>
    <n v="18.260000000000002"/>
    <n v="133.9"/>
    <n v="107"/>
    <n v="6.03"/>
    <n v="11.4"/>
    <n v="3"/>
    <n v="3.08"/>
    <x v="4"/>
    <x v="1"/>
    <n v="1"/>
    <n v="0"/>
    <n v="0"/>
    <x v="2"/>
    <x v="0"/>
    <x v="1"/>
  </r>
  <r>
    <x v="50"/>
    <x v="121"/>
    <x v="0"/>
    <x v="0"/>
    <x v="0"/>
    <n v="0"/>
    <n v="136.69999999999999"/>
    <n v="115"/>
    <n v="23.24"/>
    <n v="243.1"/>
    <n v="137"/>
    <n v="20.66"/>
    <n v="188.9"/>
    <n v="110"/>
    <n v="8.5"/>
    <n v="8.6"/>
    <n v="4"/>
    <n v="2.3199999999999998"/>
    <x v="1"/>
    <x v="0"/>
    <n v="0"/>
    <n v="0"/>
    <n v="0"/>
    <x v="2"/>
    <x v="1"/>
    <x v="1"/>
  </r>
  <r>
    <x v="0"/>
    <x v="121"/>
    <x v="1"/>
    <x v="0"/>
    <x v="1"/>
    <n v="45"/>
    <n v="147.80000000000001"/>
    <n v="85"/>
    <n v="25.13"/>
    <n v="147.4"/>
    <n v="93"/>
    <n v="12.53"/>
    <n v="203.5"/>
    <n v="110"/>
    <n v="9.16"/>
    <n v="14"/>
    <n v="5"/>
    <n v="3.78"/>
    <x v="0"/>
    <x v="0"/>
    <n v="0"/>
    <n v="0"/>
    <n v="1"/>
    <x v="2"/>
    <x v="0"/>
    <x v="0"/>
  </r>
  <r>
    <x v="4"/>
    <x v="121"/>
    <x v="1"/>
    <x v="0"/>
    <x v="1"/>
    <n v="33"/>
    <n v="174.9"/>
    <n v="103"/>
    <n v="29.73"/>
    <n v="248.2"/>
    <n v="105"/>
    <n v="21.1"/>
    <n v="164.6"/>
    <n v="116"/>
    <n v="7.41"/>
    <n v="13.5"/>
    <n v="3"/>
    <n v="3.65"/>
    <x v="0"/>
    <x v="1"/>
    <n v="1"/>
    <n v="0"/>
    <n v="1"/>
    <x v="2"/>
    <x v="0"/>
    <x v="1"/>
  </r>
  <r>
    <x v="34"/>
    <x v="121"/>
    <x v="0"/>
    <x v="0"/>
    <x v="0"/>
    <n v="0"/>
    <n v="107.9"/>
    <n v="88"/>
    <n v="18.34"/>
    <n v="235.8"/>
    <n v="109"/>
    <n v="20.04"/>
    <n v="228.6"/>
    <n v="119"/>
    <n v="10.29"/>
    <n v="9.5"/>
    <n v="3"/>
    <n v="2.57"/>
    <x v="3"/>
    <x v="0"/>
    <n v="0"/>
    <n v="0"/>
    <n v="0"/>
    <x v="2"/>
    <x v="1"/>
    <x v="1"/>
  </r>
  <r>
    <x v="46"/>
    <x v="121"/>
    <x v="0"/>
    <x v="0"/>
    <x v="0"/>
    <n v="0"/>
    <n v="180"/>
    <n v="88"/>
    <n v="30.6"/>
    <n v="145"/>
    <n v="77"/>
    <n v="12.33"/>
    <n v="233.7"/>
    <n v="120"/>
    <n v="10.52"/>
    <n v="11.5"/>
    <n v="6"/>
    <n v="3.11"/>
    <x v="3"/>
    <x v="0"/>
    <n v="0"/>
    <n v="0"/>
    <n v="0"/>
    <x v="2"/>
    <x v="0"/>
    <x v="0"/>
  </r>
  <r>
    <x v="50"/>
    <x v="121"/>
    <x v="0"/>
    <x v="1"/>
    <x v="0"/>
    <n v="0"/>
    <n v="49.5"/>
    <n v="114"/>
    <n v="8.42"/>
    <n v="214.1"/>
    <n v="98"/>
    <n v="18.2"/>
    <n v="154.9"/>
    <n v="120"/>
    <n v="6.97"/>
    <n v="10"/>
    <n v="4"/>
    <n v="2.7"/>
    <x v="1"/>
    <x v="0"/>
    <n v="0"/>
    <n v="1"/>
    <n v="0"/>
    <x v="2"/>
    <x v="1"/>
    <x v="1"/>
  </r>
  <r>
    <x v="7"/>
    <x v="121"/>
    <x v="0"/>
    <x v="0"/>
    <x v="0"/>
    <n v="0"/>
    <n v="119.3"/>
    <n v="93"/>
    <n v="20.28"/>
    <n v="223.9"/>
    <n v="103"/>
    <n v="19.03"/>
    <n v="211.9"/>
    <n v="122"/>
    <n v="9.5399999999999991"/>
    <n v="8.6999999999999993"/>
    <n v="4"/>
    <n v="2.35"/>
    <x v="3"/>
    <x v="0"/>
    <n v="0"/>
    <n v="0"/>
    <n v="0"/>
    <x v="2"/>
    <x v="1"/>
    <x v="1"/>
  </r>
  <r>
    <x v="19"/>
    <x v="121"/>
    <x v="1"/>
    <x v="0"/>
    <x v="1"/>
    <n v="27"/>
    <n v="253.7"/>
    <n v="84"/>
    <n v="43.13"/>
    <n v="229.2"/>
    <n v="109"/>
    <n v="19.48"/>
    <n v="190.5"/>
    <n v="123"/>
    <n v="8.57"/>
    <n v="9.1999999999999993"/>
    <n v="5"/>
    <n v="2.48"/>
    <x v="9"/>
    <x v="0"/>
    <n v="0"/>
    <n v="0"/>
    <n v="1"/>
    <x v="2"/>
    <x v="1"/>
    <x v="1"/>
  </r>
  <r>
    <x v="34"/>
    <x v="121"/>
    <x v="0"/>
    <x v="0"/>
    <x v="0"/>
    <n v="0"/>
    <n v="140.1"/>
    <n v="120"/>
    <n v="23.82"/>
    <n v="231.4"/>
    <n v="128"/>
    <n v="19.670000000000002"/>
    <n v="188.1"/>
    <n v="127"/>
    <n v="8.4600000000000009"/>
    <n v="11.2"/>
    <n v="5"/>
    <n v="3.02"/>
    <x v="3"/>
    <x v="0"/>
    <n v="0"/>
    <n v="0"/>
    <n v="0"/>
    <x v="2"/>
    <x v="0"/>
    <x v="1"/>
  </r>
  <r>
    <x v="50"/>
    <x v="121"/>
    <x v="1"/>
    <x v="0"/>
    <x v="0"/>
    <n v="0"/>
    <n v="128.30000000000001"/>
    <n v="89"/>
    <n v="21.81"/>
    <n v="237.7"/>
    <n v="62"/>
    <n v="20.2"/>
    <n v="166.6"/>
    <n v="128"/>
    <n v="7.5"/>
    <n v="11.2"/>
    <n v="5"/>
    <n v="3.02"/>
    <x v="0"/>
    <x v="0"/>
    <n v="0"/>
    <n v="0"/>
    <n v="0"/>
    <x v="2"/>
    <x v="0"/>
    <x v="1"/>
  </r>
  <r>
    <x v="35"/>
    <x v="121"/>
    <x v="2"/>
    <x v="1"/>
    <x v="0"/>
    <n v="0"/>
    <n v="140"/>
    <n v="101"/>
    <n v="23.8"/>
    <n v="196.4"/>
    <n v="77"/>
    <n v="16.690000000000001"/>
    <n v="120.1"/>
    <n v="133"/>
    <n v="5.4"/>
    <n v="9.6999999999999993"/>
    <n v="4"/>
    <n v="2.62"/>
    <x v="4"/>
    <x v="1"/>
    <n v="1"/>
    <n v="1"/>
    <n v="0"/>
    <x v="2"/>
    <x v="1"/>
    <x v="0"/>
  </r>
  <r>
    <x v="19"/>
    <x v="121"/>
    <x v="0"/>
    <x v="0"/>
    <x v="0"/>
    <n v="0"/>
    <n v="128.9"/>
    <n v="136"/>
    <n v="21.91"/>
    <n v="244.4"/>
    <n v="133"/>
    <n v="20.77"/>
    <n v="148.69999999999999"/>
    <n v="133"/>
    <n v="6.69"/>
    <n v="10.7"/>
    <n v="5"/>
    <n v="2.89"/>
    <x v="1"/>
    <x v="0"/>
    <n v="0"/>
    <n v="0"/>
    <n v="0"/>
    <x v="2"/>
    <x v="0"/>
    <x v="1"/>
  </r>
  <r>
    <x v="20"/>
    <x v="122"/>
    <x v="1"/>
    <x v="0"/>
    <x v="0"/>
    <n v="0"/>
    <n v="224"/>
    <n v="99"/>
    <n v="38.08"/>
    <n v="210.7"/>
    <n v="80"/>
    <n v="17.91"/>
    <n v="231.9"/>
    <n v="75"/>
    <n v="10.44"/>
    <n v="2.1"/>
    <n v="5"/>
    <n v="0.56999999999999995"/>
    <x v="1"/>
    <x v="0"/>
    <n v="0"/>
    <n v="0"/>
    <n v="0"/>
    <x v="2"/>
    <x v="1"/>
    <x v="1"/>
  </r>
  <r>
    <x v="36"/>
    <x v="122"/>
    <x v="0"/>
    <x v="0"/>
    <x v="0"/>
    <n v="0"/>
    <n v="163.1"/>
    <n v="119"/>
    <n v="27.73"/>
    <n v="249.4"/>
    <n v="51"/>
    <n v="21.2"/>
    <n v="168.2"/>
    <n v="77"/>
    <n v="7.57"/>
    <n v="9"/>
    <n v="10"/>
    <n v="2.4300000000000002"/>
    <x v="0"/>
    <x v="0"/>
    <n v="0"/>
    <n v="0"/>
    <n v="0"/>
    <x v="2"/>
    <x v="1"/>
    <x v="1"/>
  </r>
  <r>
    <x v="34"/>
    <x v="122"/>
    <x v="1"/>
    <x v="0"/>
    <x v="0"/>
    <n v="0"/>
    <n v="236.2"/>
    <n v="135"/>
    <n v="40.15"/>
    <n v="273.89999999999998"/>
    <n v="88"/>
    <n v="23.28"/>
    <n v="227"/>
    <n v="77"/>
    <n v="10.220000000000001"/>
    <n v="10.1"/>
    <n v="6"/>
    <n v="2.73"/>
    <x v="3"/>
    <x v="1"/>
    <n v="1"/>
    <n v="0"/>
    <n v="0"/>
    <x v="2"/>
    <x v="1"/>
    <x v="1"/>
  </r>
  <r>
    <x v="2"/>
    <x v="122"/>
    <x v="0"/>
    <x v="0"/>
    <x v="1"/>
    <n v="34"/>
    <n v="305.2"/>
    <n v="80"/>
    <n v="51.88"/>
    <n v="156.5"/>
    <n v="109"/>
    <n v="13.3"/>
    <n v="280"/>
    <n v="81"/>
    <n v="12.6"/>
    <n v="13.2"/>
    <n v="7"/>
    <n v="3.56"/>
    <x v="0"/>
    <x v="0"/>
    <n v="0"/>
    <n v="0"/>
    <n v="1"/>
    <x v="2"/>
    <x v="0"/>
    <x v="0"/>
  </r>
  <r>
    <x v="20"/>
    <x v="122"/>
    <x v="0"/>
    <x v="0"/>
    <x v="1"/>
    <n v="22"/>
    <n v="197.6"/>
    <n v="105"/>
    <n v="33.590000000000003"/>
    <n v="80"/>
    <n v="86"/>
    <n v="6.8"/>
    <n v="120.8"/>
    <n v="82"/>
    <n v="5.44"/>
    <n v="15.6"/>
    <n v="12"/>
    <n v="4.21"/>
    <x v="3"/>
    <x v="0"/>
    <n v="0"/>
    <n v="0"/>
    <n v="1"/>
    <x v="2"/>
    <x v="0"/>
    <x v="0"/>
  </r>
  <r>
    <x v="13"/>
    <x v="122"/>
    <x v="2"/>
    <x v="0"/>
    <x v="1"/>
    <n v="32"/>
    <n v="212.3"/>
    <n v="77"/>
    <n v="36.090000000000003"/>
    <n v="251.5"/>
    <n v="78"/>
    <n v="21.38"/>
    <n v="208.7"/>
    <n v="85"/>
    <n v="9.39"/>
    <n v="6.6"/>
    <n v="2"/>
    <n v="1.78"/>
    <x v="2"/>
    <x v="0"/>
    <n v="0"/>
    <n v="0"/>
    <n v="1"/>
    <x v="2"/>
    <x v="1"/>
    <x v="1"/>
  </r>
  <r>
    <x v="36"/>
    <x v="122"/>
    <x v="0"/>
    <x v="0"/>
    <x v="0"/>
    <n v="0"/>
    <n v="140"/>
    <n v="106"/>
    <n v="23.8"/>
    <n v="153.69999999999999"/>
    <n v="101"/>
    <n v="13.06"/>
    <n v="50.1"/>
    <n v="87"/>
    <n v="2.25"/>
    <n v="12.5"/>
    <n v="1"/>
    <n v="3.38"/>
    <x v="3"/>
    <x v="0"/>
    <n v="0"/>
    <n v="0"/>
    <n v="0"/>
    <x v="2"/>
    <x v="0"/>
    <x v="0"/>
  </r>
  <r>
    <x v="39"/>
    <x v="122"/>
    <x v="1"/>
    <x v="0"/>
    <x v="0"/>
    <n v="0"/>
    <n v="260.89999999999998"/>
    <n v="85"/>
    <n v="44.35"/>
    <n v="168.5"/>
    <n v="103"/>
    <n v="14.32"/>
    <n v="178.3"/>
    <n v="91"/>
    <n v="8.02"/>
    <n v="13.3"/>
    <n v="5"/>
    <n v="3.59"/>
    <x v="2"/>
    <x v="0"/>
    <n v="0"/>
    <n v="0"/>
    <n v="0"/>
    <x v="2"/>
    <x v="0"/>
    <x v="0"/>
  </r>
  <r>
    <x v="40"/>
    <x v="122"/>
    <x v="2"/>
    <x v="0"/>
    <x v="0"/>
    <n v="0"/>
    <n v="222.4"/>
    <n v="90"/>
    <n v="37.81"/>
    <n v="286.3"/>
    <n v="104"/>
    <n v="24.34"/>
    <n v="300.8"/>
    <n v="95"/>
    <n v="13.54"/>
    <n v="9.9"/>
    <n v="3"/>
    <n v="2.67"/>
    <x v="3"/>
    <x v="1"/>
    <n v="1"/>
    <n v="0"/>
    <n v="0"/>
    <x v="2"/>
    <x v="1"/>
    <x v="1"/>
  </r>
  <r>
    <x v="28"/>
    <x v="122"/>
    <x v="0"/>
    <x v="0"/>
    <x v="0"/>
    <n v="0"/>
    <n v="209.4"/>
    <n v="49"/>
    <n v="35.6"/>
    <n v="237.4"/>
    <n v="117"/>
    <n v="20.18"/>
    <n v="239.2"/>
    <n v="98"/>
    <n v="10.76"/>
    <n v="9.8000000000000007"/>
    <n v="11"/>
    <n v="2.65"/>
    <x v="0"/>
    <x v="0"/>
    <n v="0"/>
    <n v="0"/>
    <n v="0"/>
    <x v="2"/>
    <x v="1"/>
    <x v="1"/>
  </r>
  <r>
    <x v="13"/>
    <x v="122"/>
    <x v="0"/>
    <x v="0"/>
    <x v="1"/>
    <n v="33"/>
    <n v="146.6"/>
    <n v="87"/>
    <n v="24.92"/>
    <n v="114.8"/>
    <n v="59"/>
    <n v="9.76"/>
    <n v="220.4"/>
    <n v="99"/>
    <n v="9.92"/>
    <n v="2.9"/>
    <n v="7"/>
    <n v="0.78"/>
    <x v="1"/>
    <x v="0"/>
    <n v="0"/>
    <n v="0"/>
    <n v="1"/>
    <x v="2"/>
    <x v="1"/>
    <x v="0"/>
  </r>
  <r>
    <x v="27"/>
    <x v="122"/>
    <x v="0"/>
    <x v="0"/>
    <x v="0"/>
    <n v="0"/>
    <n v="172.2"/>
    <n v="92"/>
    <n v="29.27"/>
    <n v="162.6"/>
    <n v="76"/>
    <n v="13.82"/>
    <n v="250.3"/>
    <n v="101"/>
    <n v="11.26"/>
    <n v="8.6999999999999993"/>
    <n v="4"/>
    <n v="2.35"/>
    <x v="0"/>
    <x v="0"/>
    <n v="0"/>
    <n v="0"/>
    <n v="0"/>
    <x v="2"/>
    <x v="1"/>
    <x v="0"/>
  </r>
  <r>
    <x v="38"/>
    <x v="122"/>
    <x v="1"/>
    <x v="0"/>
    <x v="0"/>
    <n v="0"/>
    <n v="114.4"/>
    <n v="91"/>
    <n v="19.45"/>
    <n v="216.6"/>
    <n v="123"/>
    <n v="18.41"/>
    <n v="250.6"/>
    <n v="102"/>
    <n v="11.28"/>
    <n v="11"/>
    <n v="3"/>
    <n v="2.97"/>
    <x v="1"/>
    <x v="0"/>
    <n v="0"/>
    <n v="0"/>
    <n v="0"/>
    <x v="2"/>
    <x v="0"/>
    <x v="1"/>
  </r>
  <r>
    <x v="44"/>
    <x v="122"/>
    <x v="0"/>
    <x v="0"/>
    <x v="0"/>
    <n v="0"/>
    <n v="211"/>
    <n v="92"/>
    <n v="35.869999999999997"/>
    <n v="217"/>
    <n v="102"/>
    <n v="18.45"/>
    <n v="214.8"/>
    <n v="104"/>
    <n v="9.67"/>
    <n v="9.8000000000000007"/>
    <n v="7"/>
    <n v="2.65"/>
    <x v="2"/>
    <x v="0"/>
    <n v="0"/>
    <n v="0"/>
    <n v="0"/>
    <x v="2"/>
    <x v="1"/>
    <x v="1"/>
  </r>
  <r>
    <x v="47"/>
    <x v="122"/>
    <x v="2"/>
    <x v="0"/>
    <x v="0"/>
    <n v="0"/>
    <n v="194"/>
    <n v="118"/>
    <n v="32.979999999999997"/>
    <n v="242"/>
    <n v="114"/>
    <n v="20.57"/>
    <n v="146.30000000000001"/>
    <n v="108"/>
    <n v="6.58"/>
    <n v="12.1"/>
    <n v="4"/>
    <n v="3.27"/>
    <x v="0"/>
    <x v="0"/>
    <n v="0"/>
    <n v="0"/>
    <n v="0"/>
    <x v="2"/>
    <x v="0"/>
    <x v="1"/>
  </r>
  <r>
    <x v="3"/>
    <x v="122"/>
    <x v="2"/>
    <x v="0"/>
    <x v="1"/>
    <n v="23"/>
    <n v="245"/>
    <n v="88"/>
    <n v="41.65"/>
    <n v="265"/>
    <n v="105"/>
    <n v="22.53"/>
    <n v="239.7"/>
    <n v="108"/>
    <n v="10.79"/>
    <n v="14.9"/>
    <n v="3"/>
    <n v="4.0199999999999996"/>
    <x v="3"/>
    <x v="0"/>
    <n v="0"/>
    <n v="0"/>
    <n v="1"/>
    <x v="2"/>
    <x v="0"/>
    <x v="1"/>
  </r>
  <r>
    <x v="40"/>
    <x v="122"/>
    <x v="1"/>
    <x v="0"/>
    <x v="1"/>
    <n v="39"/>
    <n v="270.39999999999998"/>
    <n v="99"/>
    <n v="45.97"/>
    <n v="245.1"/>
    <n v="110"/>
    <n v="20.83"/>
    <n v="108.9"/>
    <n v="113"/>
    <n v="4.9000000000000004"/>
    <n v="15.4"/>
    <n v="7"/>
    <n v="4.16"/>
    <x v="0"/>
    <x v="0"/>
    <n v="0"/>
    <n v="0"/>
    <n v="1"/>
    <x v="2"/>
    <x v="0"/>
    <x v="1"/>
  </r>
  <r>
    <x v="39"/>
    <x v="122"/>
    <x v="1"/>
    <x v="0"/>
    <x v="1"/>
    <n v="41"/>
    <n v="141.30000000000001"/>
    <n v="127"/>
    <n v="24.02"/>
    <n v="152"/>
    <n v="96"/>
    <n v="12.92"/>
    <n v="218.8"/>
    <n v="114"/>
    <n v="9.85"/>
    <n v="8.1"/>
    <n v="3"/>
    <n v="2.19"/>
    <x v="2"/>
    <x v="0"/>
    <n v="0"/>
    <n v="0"/>
    <n v="1"/>
    <x v="2"/>
    <x v="1"/>
    <x v="0"/>
  </r>
  <r>
    <x v="10"/>
    <x v="122"/>
    <x v="1"/>
    <x v="0"/>
    <x v="1"/>
    <n v="31"/>
    <n v="203.6"/>
    <n v="108"/>
    <n v="34.61"/>
    <n v="156.9"/>
    <n v="112"/>
    <n v="13.34"/>
    <n v="236.2"/>
    <n v="114"/>
    <n v="10.63"/>
    <n v="12"/>
    <n v="5"/>
    <n v="3.24"/>
    <x v="0"/>
    <x v="0"/>
    <n v="0"/>
    <n v="0"/>
    <n v="1"/>
    <x v="2"/>
    <x v="0"/>
    <x v="0"/>
  </r>
  <r>
    <x v="3"/>
    <x v="122"/>
    <x v="0"/>
    <x v="0"/>
    <x v="1"/>
    <n v="27"/>
    <n v="218.7"/>
    <n v="79"/>
    <n v="37.18"/>
    <n v="163.4"/>
    <n v="78"/>
    <n v="13.89"/>
    <n v="173.8"/>
    <n v="116"/>
    <n v="7.82"/>
    <n v="15"/>
    <n v="1"/>
    <n v="4.05"/>
    <x v="1"/>
    <x v="0"/>
    <n v="0"/>
    <n v="0"/>
    <n v="1"/>
    <x v="2"/>
    <x v="0"/>
    <x v="0"/>
  </r>
  <r>
    <x v="32"/>
    <x v="122"/>
    <x v="1"/>
    <x v="0"/>
    <x v="0"/>
    <n v="0"/>
    <n v="114.8"/>
    <n v="94"/>
    <n v="19.52"/>
    <n v="150"/>
    <n v="104"/>
    <n v="12.75"/>
    <n v="268.60000000000002"/>
    <n v="119"/>
    <n v="12.09"/>
    <n v="9.6"/>
    <n v="4"/>
    <n v="2.59"/>
    <x v="3"/>
    <x v="0"/>
    <n v="0"/>
    <n v="0"/>
    <n v="0"/>
    <x v="2"/>
    <x v="1"/>
    <x v="0"/>
  </r>
  <r>
    <x v="48"/>
    <x v="122"/>
    <x v="1"/>
    <x v="0"/>
    <x v="0"/>
    <n v="0"/>
    <n v="159.1"/>
    <n v="94"/>
    <n v="27.05"/>
    <n v="241.6"/>
    <n v="119"/>
    <n v="20.54"/>
    <n v="202.4"/>
    <n v="120"/>
    <n v="9.11"/>
    <n v="6.5"/>
    <n v="1"/>
    <n v="1.76"/>
    <x v="0"/>
    <x v="0"/>
    <n v="0"/>
    <n v="0"/>
    <n v="0"/>
    <x v="2"/>
    <x v="1"/>
    <x v="1"/>
  </r>
  <r>
    <x v="7"/>
    <x v="122"/>
    <x v="0"/>
    <x v="0"/>
    <x v="0"/>
    <n v="0"/>
    <n v="242.2"/>
    <n v="87"/>
    <n v="41.17"/>
    <n v="226.1"/>
    <n v="101"/>
    <n v="19.22"/>
    <n v="268.60000000000002"/>
    <n v="121"/>
    <n v="12.09"/>
    <n v="8.1999999999999993"/>
    <n v="3"/>
    <n v="2.21"/>
    <x v="5"/>
    <x v="1"/>
    <n v="1"/>
    <n v="0"/>
    <n v="0"/>
    <x v="2"/>
    <x v="1"/>
    <x v="1"/>
  </r>
  <r>
    <x v="17"/>
    <x v="122"/>
    <x v="0"/>
    <x v="0"/>
    <x v="0"/>
    <n v="0"/>
    <n v="132.19999999999999"/>
    <n v="122"/>
    <n v="22.47"/>
    <n v="169.9"/>
    <n v="101"/>
    <n v="14.44"/>
    <n v="150.1"/>
    <n v="123"/>
    <n v="6.75"/>
    <n v="12.9"/>
    <n v="11"/>
    <n v="3.48"/>
    <x v="2"/>
    <x v="1"/>
    <n v="1"/>
    <n v="0"/>
    <n v="0"/>
    <x v="2"/>
    <x v="0"/>
    <x v="0"/>
  </r>
  <r>
    <x v="30"/>
    <x v="122"/>
    <x v="0"/>
    <x v="0"/>
    <x v="1"/>
    <n v="27"/>
    <n v="198.7"/>
    <n v="127"/>
    <n v="33.78"/>
    <n v="249"/>
    <n v="105"/>
    <n v="21.17"/>
    <n v="173.2"/>
    <n v="124"/>
    <n v="7.79"/>
    <n v="12.5"/>
    <n v="5"/>
    <n v="3.38"/>
    <x v="0"/>
    <x v="0"/>
    <n v="0"/>
    <n v="0"/>
    <n v="1"/>
    <x v="2"/>
    <x v="0"/>
    <x v="1"/>
  </r>
  <r>
    <x v="44"/>
    <x v="122"/>
    <x v="1"/>
    <x v="0"/>
    <x v="1"/>
    <n v="28"/>
    <n v="124.7"/>
    <n v="105"/>
    <n v="21.2"/>
    <n v="250.4"/>
    <n v="78"/>
    <n v="21.28"/>
    <n v="216.4"/>
    <n v="128"/>
    <n v="9.74"/>
    <n v="7.8"/>
    <n v="8"/>
    <n v="2.11"/>
    <x v="0"/>
    <x v="0"/>
    <n v="0"/>
    <n v="0"/>
    <n v="1"/>
    <x v="2"/>
    <x v="1"/>
    <x v="1"/>
  </r>
  <r>
    <x v="3"/>
    <x v="122"/>
    <x v="1"/>
    <x v="0"/>
    <x v="0"/>
    <n v="0"/>
    <n v="225.6"/>
    <n v="102"/>
    <n v="38.35"/>
    <n v="225.8"/>
    <n v="56"/>
    <n v="19.190000000000001"/>
    <n v="186.7"/>
    <n v="128"/>
    <n v="8.4"/>
    <n v="6.7"/>
    <n v="2"/>
    <n v="1.81"/>
    <x v="0"/>
    <x v="0"/>
    <n v="0"/>
    <n v="0"/>
    <n v="0"/>
    <x v="2"/>
    <x v="1"/>
    <x v="1"/>
  </r>
  <r>
    <x v="0"/>
    <x v="122"/>
    <x v="0"/>
    <x v="1"/>
    <x v="0"/>
    <n v="0"/>
    <n v="125.5"/>
    <n v="106"/>
    <n v="21.34"/>
    <n v="128.9"/>
    <n v="96"/>
    <n v="10.96"/>
    <n v="251.9"/>
    <n v="129"/>
    <n v="11.34"/>
    <n v="6.3"/>
    <n v="6"/>
    <n v="1.7"/>
    <x v="4"/>
    <x v="1"/>
    <n v="1"/>
    <n v="1"/>
    <n v="0"/>
    <x v="2"/>
    <x v="1"/>
    <x v="0"/>
  </r>
  <r>
    <x v="31"/>
    <x v="122"/>
    <x v="0"/>
    <x v="0"/>
    <x v="0"/>
    <n v="0"/>
    <n v="128.69999999999999"/>
    <n v="126"/>
    <n v="21.88"/>
    <n v="117.6"/>
    <n v="94"/>
    <n v="10"/>
    <n v="198.4"/>
    <n v="132"/>
    <n v="8.93"/>
    <n v="10.8"/>
    <n v="5"/>
    <n v="2.92"/>
    <x v="1"/>
    <x v="0"/>
    <n v="0"/>
    <n v="0"/>
    <n v="0"/>
    <x v="2"/>
    <x v="0"/>
    <x v="0"/>
  </r>
  <r>
    <x v="22"/>
    <x v="122"/>
    <x v="1"/>
    <x v="0"/>
    <x v="0"/>
    <n v="0"/>
    <n v="154.30000000000001"/>
    <n v="107"/>
    <n v="26.23"/>
    <n v="183"/>
    <n v="111"/>
    <n v="15.56"/>
    <n v="54"/>
    <n v="134"/>
    <n v="2.4300000000000002"/>
    <n v="10.9"/>
    <n v="8"/>
    <n v="2.94"/>
    <x v="1"/>
    <x v="0"/>
    <n v="0"/>
    <n v="0"/>
    <n v="0"/>
    <x v="2"/>
    <x v="0"/>
    <x v="0"/>
  </r>
  <r>
    <x v="16"/>
    <x v="122"/>
    <x v="0"/>
    <x v="0"/>
    <x v="0"/>
    <n v="0"/>
    <n v="206.9"/>
    <n v="85"/>
    <n v="35.17"/>
    <n v="244.7"/>
    <n v="78"/>
    <n v="20.8"/>
    <n v="221.5"/>
    <n v="136"/>
    <n v="9.9700000000000006"/>
    <n v="7.7"/>
    <n v="2"/>
    <n v="2.08"/>
    <x v="2"/>
    <x v="0"/>
    <n v="0"/>
    <n v="0"/>
    <n v="0"/>
    <x v="2"/>
    <x v="1"/>
    <x v="1"/>
  </r>
  <r>
    <x v="48"/>
    <x v="123"/>
    <x v="0"/>
    <x v="0"/>
    <x v="0"/>
    <n v="0"/>
    <n v="150.30000000000001"/>
    <n v="101"/>
    <n v="25.55"/>
    <n v="255.9"/>
    <n v="112"/>
    <n v="21.75"/>
    <n v="136.69999999999999"/>
    <n v="62"/>
    <n v="6.15"/>
    <n v="12.5"/>
    <n v="4"/>
    <n v="3.38"/>
    <x v="3"/>
    <x v="0"/>
    <n v="0"/>
    <n v="0"/>
    <n v="0"/>
    <x v="2"/>
    <x v="0"/>
    <x v="1"/>
  </r>
  <r>
    <x v="20"/>
    <x v="123"/>
    <x v="0"/>
    <x v="0"/>
    <x v="0"/>
    <n v="0"/>
    <n v="254.3"/>
    <n v="113"/>
    <n v="43.23"/>
    <n v="78.900000000000006"/>
    <n v="104"/>
    <n v="6.71"/>
    <n v="153.19999999999999"/>
    <n v="69"/>
    <n v="6.89"/>
    <n v="11.8"/>
    <n v="2"/>
    <n v="3.19"/>
    <x v="3"/>
    <x v="0"/>
    <n v="0"/>
    <n v="0"/>
    <n v="0"/>
    <x v="2"/>
    <x v="0"/>
    <x v="0"/>
  </r>
  <r>
    <x v="0"/>
    <x v="123"/>
    <x v="0"/>
    <x v="0"/>
    <x v="0"/>
    <n v="0"/>
    <n v="251.5"/>
    <n v="85"/>
    <n v="42.76"/>
    <n v="214.2"/>
    <n v="98"/>
    <n v="18.21"/>
    <n v="186.1"/>
    <n v="71"/>
    <n v="8.3699999999999992"/>
    <n v="11.1"/>
    <n v="6"/>
    <n v="3"/>
    <x v="2"/>
    <x v="0"/>
    <n v="0"/>
    <n v="0"/>
    <n v="0"/>
    <x v="2"/>
    <x v="0"/>
    <x v="1"/>
  </r>
  <r>
    <x v="36"/>
    <x v="123"/>
    <x v="2"/>
    <x v="0"/>
    <x v="0"/>
    <n v="0"/>
    <n v="247.2"/>
    <n v="84"/>
    <n v="42.02"/>
    <n v="161.9"/>
    <n v="130"/>
    <n v="13.76"/>
    <n v="170.3"/>
    <n v="73"/>
    <n v="7.66"/>
    <n v="6.1"/>
    <n v="6"/>
    <n v="1.65"/>
    <x v="0"/>
    <x v="0"/>
    <n v="0"/>
    <n v="0"/>
    <n v="0"/>
    <x v="2"/>
    <x v="1"/>
    <x v="0"/>
  </r>
  <r>
    <x v="31"/>
    <x v="123"/>
    <x v="0"/>
    <x v="0"/>
    <x v="0"/>
    <n v="0"/>
    <n v="151"/>
    <n v="98"/>
    <n v="25.67"/>
    <n v="120.6"/>
    <n v="119"/>
    <n v="10.25"/>
    <n v="152.80000000000001"/>
    <n v="81"/>
    <n v="6.88"/>
    <n v="9.1999999999999993"/>
    <n v="2"/>
    <n v="2.48"/>
    <x v="3"/>
    <x v="0"/>
    <n v="0"/>
    <n v="0"/>
    <n v="0"/>
    <x v="2"/>
    <x v="1"/>
    <x v="0"/>
  </r>
  <r>
    <x v="23"/>
    <x v="123"/>
    <x v="0"/>
    <x v="0"/>
    <x v="1"/>
    <n v="30"/>
    <n v="144.5"/>
    <n v="35"/>
    <n v="24.57"/>
    <n v="262.3"/>
    <n v="101"/>
    <n v="22.3"/>
    <n v="226.5"/>
    <n v="82"/>
    <n v="10.19"/>
    <n v="12"/>
    <n v="7"/>
    <n v="3.24"/>
    <x v="3"/>
    <x v="0"/>
    <n v="0"/>
    <n v="0"/>
    <n v="1"/>
    <x v="2"/>
    <x v="0"/>
    <x v="1"/>
  </r>
  <r>
    <x v="34"/>
    <x v="123"/>
    <x v="2"/>
    <x v="1"/>
    <x v="0"/>
    <n v="0"/>
    <n v="157.80000000000001"/>
    <n v="71"/>
    <n v="26.83"/>
    <n v="203.2"/>
    <n v="114"/>
    <n v="17.27"/>
    <n v="168.7"/>
    <n v="82"/>
    <n v="7.59"/>
    <n v="10"/>
    <n v="2"/>
    <n v="2.7"/>
    <x v="2"/>
    <x v="1"/>
    <n v="1"/>
    <n v="1"/>
    <n v="0"/>
    <x v="2"/>
    <x v="1"/>
    <x v="1"/>
  </r>
  <r>
    <x v="36"/>
    <x v="123"/>
    <x v="2"/>
    <x v="0"/>
    <x v="1"/>
    <n v="37"/>
    <n v="161.19999999999999"/>
    <n v="109"/>
    <n v="27.4"/>
    <n v="204.2"/>
    <n v="79"/>
    <n v="17.36"/>
    <n v="231.5"/>
    <n v="87"/>
    <n v="10.42"/>
    <n v="8.9"/>
    <n v="4"/>
    <n v="2.4"/>
    <x v="0"/>
    <x v="0"/>
    <n v="0"/>
    <n v="0"/>
    <n v="1"/>
    <x v="2"/>
    <x v="1"/>
    <x v="1"/>
  </r>
  <r>
    <x v="50"/>
    <x v="123"/>
    <x v="0"/>
    <x v="0"/>
    <x v="0"/>
    <n v="0"/>
    <n v="178.4"/>
    <n v="72"/>
    <n v="30.33"/>
    <n v="233.6"/>
    <n v="134"/>
    <n v="19.86"/>
    <n v="179.4"/>
    <n v="91"/>
    <n v="8.07"/>
    <n v="12"/>
    <n v="2"/>
    <n v="3.24"/>
    <x v="1"/>
    <x v="0"/>
    <n v="0"/>
    <n v="0"/>
    <n v="0"/>
    <x v="2"/>
    <x v="0"/>
    <x v="1"/>
  </r>
  <r>
    <x v="13"/>
    <x v="123"/>
    <x v="2"/>
    <x v="0"/>
    <x v="0"/>
    <n v="0"/>
    <n v="143.30000000000001"/>
    <n v="120"/>
    <n v="24.36"/>
    <n v="230.7"/>
    <n v="111"/>
    <n v="19.61"/>
    <n v="214.3"/>
    <n v="91"/>
    <n v="9.64"/>
    <n v="7.8"/>
    <n v="2"/>
    <n v="2.11"/>
    <x v="4"/>
    <x v="1"/>
    <n v="1"/>
    <n v="0"/>
    <n v="0"/>
    <x v="2"/>
    <x v="1"/>
    <x v="1"/>
  </r>
  <r>
    <x v="38"/>
    <x v="123"/>
    <x v="0"/>
    <x v="0"/>
    <x v="0"/>
    <n v="0"/>
    <n v="151.6"/>
    <n v="119"/>
    <n v="25.77"/>
    <n v="198.1"/>
    <n v="93"/>
    <n v="16.84"/>
    <n v="173.4"/>
    <n v="91"/>
    <n v="7.8"/>
    <n v="11.6"/>
    <n v="3"/>
    <n v="3.13"/>
    <x v="2"/>
    <x v="0"/>
    <n v="0"/>
    <n v="0"/>
    <n v="0"/>
    <x v="2"/>
    <x v="0"/>
    <x v="0"/>
  </r>
  <r>
    <x v="11"/>
    <x v="123"/>
    <x v="1"/>
    <x v="0"/>
    <x v="0"/>
    <n v="0"/>
    <n v="151.1"/>
    <n v="123"/>
    <n v="25.69"/>
    <n v="187.4"/>
    <n v="104"/>
    <n v="15.93"/>
    <n v="255.4"/>
    <n v="93"/>
    <n v="11.49"/>
    <n v="5.3"/>
    <n v="3"/>
    <n v="1.43"/>
    <x v="0"/>
    <x v="0"/>
    <n v="0"/>
    <n v="0"/>
    <n v="0"/>
    <x v="2"/>
    <x v="1"/>
    <x v="0"/>
  </r>
  <r>
    <x v="10"/>
    <x v="123"/>
    <x v="0"/>
    <x v="0"/>
    <x v="0"/>
    <n v="0"/>
    <n v="312"/>
    <n v="112"/>
    <n v="53.04"/>
    <n v="180"/>
    <n v="109"/>
    <n v="15.3"/>
    <n v="168.6"/>
    <n v="94"/>
    <n v="7.59"/>
    <n v="12.8"/>
    <n v="4"/>
    <n v="3.46"/>
    <x v="0"/>
    <x v="1"/>
    <n v="1"/>
    <n v="0"/>
    <n v="0"/>
    <x v="2"/>
    <x v="0"/>
    <x v="0"/>
  </r>
  <r>
    <x v="36"/>
    <x v="123"/>
    <x v="0"/>
    <x v="0"/>
    <x v="0"/>
    <n v="0"/>
    <n v="94.8"/>
    <n v="102"/>
    <n v="16.12"/>
    <n v="238.9"/>
    <n v="91"/>
    <n v="20.309999999999999"/>
    <n v="279.39999999999998"/>
    <n v="94"/>
    <n v="12.57"/>
    <n v="11.6"/>
    <n v="3"/>
    <n v="3.13"/>
    <x v="3"/>
    <x v="0"/>
    <n v="0"/>
    <n v="0"/>
    <n v="0"/>
    <x v="2"/>
    <x v="0"/>
    <x v="1"/>
  </r>
  <r>
    <x v="10"/>
    <x v="123"/>
    <x v="2"/>
    <x v="0"/>
    <x v="0"/>
    <n v="0"/>
    <n v="184.8"/>
    <n v="74"/>
    <n v="31.42"/>
    <n v="175.1"/>
    <n v="84"/>
    <n v="14.88"/>
    <n v="158.19999999999999"/>
    <n v="95"/>
    <n v="7.12"/>
    <n v="10.5"/>
    <n v="6"/>
    <n v="2.84"/>
    <x v="0"/>
    <x v="0"/>
    <n v="0"/>
    <n v="0"/>
    <n v="0"/>
    <x v="2"/>
    <x v="0"/>
    <x v="0"/>
  </r>
  <r>
    <x v="29"/>
    <x v="123"/>
    <x v="1"/>
    <x v="0"/>
    <x v="0"/>
    <n v="0"/>
    <n v="282.8"/>
    <n v="108"/>
    <n v="48.08"/>
    <n v="246.3"/>
    <n v="89"/>
    <n v="20.94"/>
    <n v="256.39999999999998"/>
    <n v="96"/>
    <n v="11.54"/>
    <n v="10.3"/>
    <n v="1"/>
    <n v="2.78"/>
    <x v="2"/>
    <x v="1"/>
    <n v="1"/>
    <n v="0"/>
    <n v="0"/>
    <x v="2"/>
    <x v="0"/>
    <x v="1"/>
  </r>
  <r>
    <x v="1"/>
    <x v="123"/>
    <x v="0"/>
    <x v="0"/>
    <x v="0"/>
    <n v="0"/>
    <n v="160.9"/>
    <n v="109"/>
    <n v="27.35"/>
    <n v="144.19999999999999"/>
    <n v="152"/>
    <n v="12.26"/>
    <n v="120.4"/>
    <n v="97"/>
    <n v="5.42"/>
    <n v="12.9"/>
    <n v="12"/>
    <n v="3.48"/>
    <x v="0"/>
    <x v="0"/>
    <n v="0"/>
    <n v="0"/>
    <n v="0"/>
    <x v="2"/>
    <x v="0"/>
    <x v="0"/>
  </r>
  <r>
    <x v="34"/>
    <x v="123"/>
    <x v="2"/>
    <x v="0"/>
    <x v="0"/>
    <n v="0"/>
    <n v="157.5"/>
    <n v="70"/>
    <n v="26.78"/>
    <n v="130.69999999999999"/>
    <n v="79"/>
    <n v="11.11"/>
    <n v="193.4"/>
    <n v="98"/>
    <n v="8.6999999999999993"/>
    <n v="9.6"/>
    <n v="4"/>
    <n v="2.59"/>
    <x v="2"/>
    <x v="0"/>
    <n v="0"/>
    <n v="0"/>
    <n v="0"/>
    <x v="2"/>
    <x v="1"/>
    <x v="0"/>
  </r>
  <r>
    <x v="19"/>
    <x v="123"/>
    <x v="1"/>
    <x v="0"/>
    <x v="0"/>
    <n v="0"/>
    <n v="156.9"/>
    <n v="74"/>
    <n v="26.67"/>
    <n v="195.8"/>
    <n v="82"/>
    <n v="16.64"/>
    <n v="181"/>
    <n v="99"/>
    <n v="8.15"/>
    <n v="8.8000000000000007"/>
    <n v="2"/>
    <n v="2.38"/>
    <x v="0"/>
    <x v="0"/>
    <n v="0"/>
    <n v="0"/>
    <n v="0"/>
    <x v="2"/>
    <x v="1"/>
    <x v="0"/>
  </r>
  <r>
    <x v="32"/>
    <x v="123"/>
    <x v="2"/>
    <x v="0"/>
    <x v="0"/>
    <n v="0"/>
    <n v="133.19999999999999"/>
    <n v="80"/>
    <n v="22.64"/>
    <n v="144.19999999999999"/>
    <n v="98"/>
    <n v="12.26"/>
    <n v="261"/>
    <n v="102"/>
    <n v="11.75"/>
    <n v="12"/>
    <n v="3"/>
    <n v="3.24"/>
    <x v="2"/>
    <x v="1"/>
    <n v="1"/>
    <n v="0"/>
    <n v="0"/>
    <x v="2"/>
    <x v="0"/>
    <x v="0"/>
  </r>
  <r>
    <x v="36"/>
    <x v="123"/>
    <x v="0"/>
    <x v="0"/>
    <x v="0"/>
    <n v="0"/>
    <n v="158.6"/>
    <n v="104"/>
    <n v="26.96"/>
    <n v="211.2"/>
    <n v="77"/>
    <n v="17.95"/>
    <n v="179.3"/>
    <n v="104"/>
    <n v="8.07"/>
    <n v="10.199999999999999"/>
    <n v="8"/>
    <n v="2.75"/>
    <x v="2"/>
    <x v="0"/>
    <n v="0"/>
    <n v="0"/>
    <n v="0"/>
    <x v="2"/>
    <x v="1"/>
    <x v="1"/>
  </r>
  <r>
    <x v="40"/>
    <x v="123"/>
    <x v="2"/>
    <x v="0"/>
    <x v="0"/>
    <n v="0"/>
    <n v="193"/>
    <n v="97"/>
    <n v="32.81"/>
    <n v="89.8"/>
    <n v="99"/>
    <n v="7.63"/>
    <n v="172.8"/>
    <n v="104"/>
    <n v="7.78"/>
    <n v="15.3"/>
    <n v="3"/>
    <n v="4.13"/>
    <x v="0"/>
    <x v="0"/>
    <n v="0"/>
    <n v="0"/>
    <n v="0"/>
    <x v="2"/>
    <x v="0"/>
    <x v="0"/>
  </r>
  <r>
    <x v="25"/>
    <x v="123"/>
    <x v="0"/>
    <x v="0"/>
    <x v="0"/>
    <n v="0"/>
    <n v="253.5"/>
    <n v="104"/>
    <n v="43.1"/>
    <n v="117.9"/>
    <n v="123"/>
    <n v="10.02"/>
    <n v="248.5"/>
    <n v="104"/>
    <n v="11.18"/>
    <n v="14"/>
    <n v="2"/>
    <n v="3.78"/>
    <x v="1"/>
    <x v="0"/>
    <n v="0"/>
    <n v="0"/>
    <n v="0"/>
    <x v="2"/>
    <x v="0"/>
    <x v="0"/>
  </r>
  <r>
    <x v="4"/>
    <x v="123"/>
    <x v="1"/>
    <x v="0"/>
    <x v="0"/>
    <n v="0"/>
    <n v="244.6"/>
    <n v="91"/>
    <n v="41.58"/>
    <n v="125.1"/>
    <n v="70"/>
    <n v="10.63"/>
    <n v="303.39999999999998"/>
    <n v="104"/>
    <n v="13.65"/>
    <n v="12"/>
    <n v="5"/>
    <n v="3.24"/>
    <x v="1"/>
    <x v="0"/>
    <n v="0"/>
    <n v="0"/>
    <n v="0"/>
    <x v="2"/>
    <x v="0"/>
    <x v="0"/>
  </r>
  <r>
    <x v="47"/>
    <x v="123"/>
    <x v="0"/>
    <x v="0"/>
    <x v="0"/>
    <n v="0"/>
    <n v="182.7"/>
    <n v="98"/>
    <n v="31.06"/>
    <n v="197.2"/>
    <n v="93"/>
    <n v="16.760000000000002"/>
    <n v="220.6"/>
    <n v="105"/>
    <n v="9.93"/>
    <n v="8.1"/>
    <n v="4"/>
    <n v="2.19"/>
    <x v="0"/>
    <x v="0"/>
    <n v="0"/>
    <n v="0"/>
    <n v="0"/>
    <x v="2"/>
    <x v="1"/>
    <x v="0"/>
  </r>
  <r>
    <x v="47"/>
    <x v="123"/>
    <x v="2"/>
    <x v="0"/>
    <x v="0"/>
    <n v="0"/>
    <n v="191.3"/>
    <n v="134"/>
    <n v="32.520000000000003"/>
    <n v="261.5"/>
    <n v="113"/>
    <n v="22.23"/>
    <n v="182.3"/>
    <n v="111"/>
    <n v="8.1999999999999993"/>
    <n v="10"/>
    <n v="3"/>
    <n v="2.7"/>
    <x v="0"/>
    <x v="0"/>
    <n v="0"/>
    <n v="0"/>
    <n v="0"/>
    <x v="2"/>
    <x v="1"/>
    <x v="1"/>
  </r>
  <r>
    <x v="11"/>
    <x v="123"/>
    <x v="0"/>
    <x v="0"/>
    <x v="0"/>
    <n v="0"/>
    <n v="234.4"/>
    <n v="61"/>
    <n v="39.85"/>
    <n v="179.3"/>
    <n v="111"/>
    <n v="15.24"/>
    <n v="285.5"/>
    <n v="117"/>
    <n v="12.85"/>
    <n v="10.4"/>
    <n v="6"/>
    <n v="2.81"/>
    <x v="2"/>
    <x v="0"/>
    <n v="0"/>
    <n v="0"/>
    <n v="0"/>
    <x v="2"/>
    <x v="0"/>
    <x v="0"/>
  </r>
  <r>
    <x v="7"/>
    <x v="123"/>
    <x v="0"/>
    <x v="0"/>
    <x v="0"/>
    <n v="0"/>
    <n v="178.3"/>
    <n v="102"/>
    <n v="30.31"/>
    <n v="235"/>
    <n v="120"/>
    <n v="19.98"/>
    <n v="239.7"/>
    <n v="119"/>
    <n v="10.79"/>
    <n v="10.9"/>
    <n v="1"/>
    <n v="2.94"/>
    <x v="2"/>
    <x v="0"/>
    <n v="0"/>
    <n v="0"/>
    <n v="0"/>
    <x v="2"/>
    <x v="0"/>
    <x v="1"/>
  </r>
  <r>
    <x v="19"/>
    <x v="123"/>
    <x v="0"/>
    <x v="0"/>
    <x v="0"/>
    <n v="0"/>
    <n v="194"/>
    <n v="103"/>
    <n v="32.979999999999997"/>
    <n v="241"/>
    <n v="116"/>
    <n v="20.49"/>
    <n v="227.5"/>
    <n v="153"/>
    <n v="10.24"/>
    <n v="11.9"/>
    <n v="5"/>
    <n v="3.21"/>
    <x v="1"/>
    <x v="0"/>
    <n v="0"/>
    <n v="0"/>
    <n v="0"/>
    <x v="2"/>
    <x v="0"/>
    <x v="1"/>
  </r>
  <r>
    <x v="33"/>
    <x v="123"/>
    <x v="0"/>
    <x v="0"/>
    <x v="0"/>
    <n v="0"/>
    <n v="108.2"/>
    <n v="92"/>
    <n v="18.39"/>
    <n v="214.3"/>
    <n v="83"/>
    <n v="18.22"/>
    <n v="185.5"/>
    <n v="155"/>
    <n v="8.35"/>
    <n v="13.2"/>
    <n v="11"/>
    <n v="3.56"/>
    <x v="4"/>
    <x v="1"/>
    <n v="1"/>
    <n v="0"/>
    <n v="0"/>
    <x v="2"/>
    <x v="0"/>
    <x v="1"/>
  </r>
  <r>
    <x v="3"/>
    <x v="124"/>
    <x v="1"/>
    <x v="0"/>
    <x v="0"/>
    <n v="0"/>
    <n v="113"/>
    <n v="108"/>
    <n v="19.21"/>
    <n v="169.2"/>
    <n v="107"/>
    <n v="14.38"/>
    <n v="156.6"/>
    <n v="61"/>
    <n v="7.05"/>
    <n v="9.1999999999999993"/>
    <n v="5"/>
    <n v="2.48"/>
    <x v="3"/>
    <x v="1"/>
    <n v="1"/>
    <n v="0"/>
    <n v="0"/>
    <x v="2"/>
    <x v="1"/>
    <x v="0"/>
  </r>
  <r>
    <x v="40"/>
    <x v="124"/>
    <x v="1"/>
    <x v="0"/>
    <x v="0"/>
    <n v="0"/>
    <n v="106.1"/>
    <n v="95"/>
    <n v="18.04"/>
    <n v="157.6"/>
    <n v="113"/>
    <n v="13.4"/>
    <n v="192.5"/>
    <n v="69"/>
    <n v="8.66"/>
    <n v="8.1"/>
    <n v="3"/>
    <n v="2.19"/>
    <x v="0"/>
    <x v="0"/>
    <n v="0"/>
    <n v="0"/>
    <n v="0"/>
    <x v="2"/>
    <x v="1"/>
    <x v="0"/>
  </r>
  <r>
    <x v="46"/>
    <x v="124"/>
    <x v="1"/>
    <x v="0"/>
    <x v="0"/>
    <n v="0"/>
    <n v="212.3"/>
    <n v="89"/>
    <n v="36.090000000000003"/>
    <n v="215.4"/>
    <n v="127"/>
    <n v="18.309999999999999"/>
    <n v="186.8"/>
    <n v="73"/>
    <n v="8.41"/>
    <n v="11.3"/>
    <n v="2"/>
    <n v="3.05"/>
    <x v="3"/>
    <x v="0"/>
    <n v="0"/>
    <n v="0"/>
    <n v="0"/>
    <x v="2"/>
    <x v="0"/>
    <x v="1"/>
  </r>
  <r>
    <x v="34"/>
    <x v="124"/>
    <x v="0"/>
    <x v="0"/>
    <x v="0"/>
    <n v="0"/>
    <n v="240.7"/>
    <n v="82"/>
    <n v="40.92"/>
    <n v="269.39999999999998"/>
    <n v="85"/>
    <n v="22.9"/>
    <n v="187.1"/>
    <n v="74"/>
    <n v="8.42"/>
    <n v="10.1"/>
    <n v="3"/>
    <n v="2.73"/>
    <x v="1"/>
    <x v="1"/>
    <n v="1"/>
    <n v="0"/>
    <n v="0"/>
    <x v="2"/>
    <x v="1"/>
    <x v="1"/>
  </r>
  <r>
    <x v="5"/>
    <x v="124"/>
    <x v="1"/>
    <x v="0"/>
    <x v="1"/>
    <n v="32"/>
    <n v="96.5"/>
    <n v="109"/>
    <n v="16.41"/>
    <n v="145.80000000000001"/>
    <n v="109"/>
    <n v="12.39"/>
    <n v="174.4"/>
    <n v="82"/>
    <n v="7.85"/>
    <n v="9.4"/>
    <n v="2"/>
    <n v="2.54"/>
    <x v="0"/>
    <x v="0"/>
    <n v="0"/>
    <n v="0"/>
    <n v="1"/>
    <x v="2"/>
    <x v="1"/>
    <x v="0"/>
  </r>
  <r>
    <x v="20"/>
    <x v="124"/>
    <x v="0"/>
    <x v="1"/>
    <x v="0"/>
    <n v="0"/>
    <n v="298.39999999999998"/>
    <n v="78"/>
    <n v="50.73"/>
    <n v="270.5"/>
    <n v="142"/>
    <n v="22.99"/>
    <n v="107.3"/>
    <n v="84"/>
    <n v="4.83"/>
    <n v="12.2"/>
    <n v="2"/>
    <n v="3.29"/>
    <x v="1"/>
    <x v="1"/>
    <n v="1"/>
    <n v="1"/>
    <n v="0"/>
    <x v="2"/>
    <x v="0"/>
    <x v="1"/>
  </r>
  <r>
    <x v="1"/>
    <x v="124"/>
    <x v="1"/>
    <x v="0"/>
    <x v="0"/>
    <n v="0"/>
    <n v="143.6"/>
    <n v="119"/>
    <n v="24.41"/>
    <n v="238.5"/>
    <n v="119"/>
    <n v="20.27"/>
    <n v="173.6"/>
    <n v="89"/>
    <n v="7.81"/>
    <n v="10.9"/>
    <n v="4"/>
    <n v="2.94"/>
    <x v="3"/>
    <x v="0"/>
    <n v="0"/>
    <n v="0"/>
    <n v="0"/>
    <x v="2"/>
    <x v="0"/>
    <x v="1"/>
  </r>
  <r>
    <x v="2"/>
    <x v="124"/>
    <x v="0"/>
    <x v="0"/>
    <x v="0"/>
    <n v="0"/>
    <n v="138.5"/>
    <n v="96"/>
    <n v="23.55"/>
    <n v="159.69999999999999"/>
    <n v="117"/>
    <n v="13.57"/>
    <n v="212.7"/>
    <n v="91"/>
    <n v="9.57"/>
    <n v="7.7"/>
    <n v="3"/>
    <n v="2.08"/>
    <x v="3"/>
    <x v="0"/>
    <n v="0"/>
    <n v="0"/>
    <n v="0"/>
    <x v="2"/>
    <x v="1"/>
    <x v="0"/>
  </r>
  <r>
    <x v="11"/>
    <x v="124"/>
    <x v="2"/>
    <x v="0"/>
    <x v="0"/>
    <n v="0"/>
    <n v="168.6"/>
    <n v="99"/>
    <n v="28.66"/>
    <n v="175.6"/>
    <n v="107"/>
    <n v="14.93"/>
    <n v="243.3"/>
    <n v="92"/>
    <n v="10.95"/>
    <n v="10.9"/>
    <n v="7"/>
    <n v="2.94"/>
    <x v="1"/>
    <x v="0"/>
    <n v="0"/>
    <n v="0"/>
    <n v="0"/>
    <x v="2"/>
    <x v="0"/>
    <x v="0"/>
  </r>
  <r>
    <x v="1"/>
    <x v="124"/>
    <x v="2"/>
    <x v="0"/>
    <x v="0"/>
    <n v="0"/>
    <n v="184.1"/>
    <n v="105"/>
    <n v="31.3"/>
    <n v="126.7"/>
    <n v="123"/>
    <n v="10.77"/>
    <n v="241.5"/>
    <n v="94"/>
    <n v="10.87"/>
    <n v="4.7"/>
    <n v="6"/>
    <n v="1.27"/>
    <x v="0"/>
    <x v="0"/>
    <n v="0"/>
    <n v="0"/>
    <n v="0"/>
    <x v="2"/>
    <x v="1"/>
    <x v="0"/>
  </r>
  <r>
    <x v="30"/>
    <x v="124"/>
    <x v="1"/>
    <x v="0"/>
    <x v="0"/>
    <n v="0"/>
    <n v="229.3"/>
    <n v="103"/>
    <n v="38.979999999999997"/>
    <n v="177.4"/>
    <n v="126"/>
    <n v="15.08"/>
    <n v="189.3"/>
    <n v="95"/>
    <n v="8.52"/>
    <n v="12"/>
    <n v="8"/>
    <n v="3.24"/>
    <x v="0"/>
    <x v="0"/>
    <n v="0"/>
    <n v="0"/>
    <n v="0"/>
    <x v="2"/>
    <x v="0"/>
    <x v="0"/>
  </r>
  <r>
    <x v="41"/>
    <x v="124"/>
    <x v="0"/>
    <x v="0"/>
    <x v="0"/>
    <n v="0"/>
    <n v="163.80000000000001"/>
    <n v="73"/>
    <n v="27.85"/>
    <n v="255.6"/>
    <n v="85"/>
    <n v="21.73"/>
    <n v="192.9"/>
    <n v="95"/>
    <n v="8.68"/>
    <n v="15.7"/>
    <n v="4"/>
    <n v="4.24"/>
    <x v="1"/>
    <x v="0"/>
    <n v="0"/>
    <n v="0"/>
    <n v="0"/>
    <x v="2"/>
    <x v="0"/>
    <x v="1"/>
  </r>
  <r>
    <x v="33"/>
    <x v="124"/>
    <x v="0"/>
    <x v="0"/>
    <x v="0"/>
    <n v="0"/>
    <n v="182.3"/>
    <n v="64"/>
    <n v="30.99"/>
    <n v="139.80000000000001"/>
    <n v="121"/>
    <n v="11.88"/>
    <n v="171.6"/>
    <n v="96"/>
    <n v="7.72"/>
    <n v="11.6"/>
    <n v="7"/>
    <n v="3.13"/>
    <x v="3"/>
    <x v="0"/>
    <n v="0"/>
    <n v="0"/>
    <n v="0"/>
    <x v="2"/>
    <x v="0"/>
    <x v="0"/>
  </r>
  <r>
    <x v="24"/>
    <x v="124"/>
    <x v="1"/>
    <x v="0"/>
    <x v="1"/>
    <n v="23"/>
    <n v="120.5"/>
    <n v="104"/>
    <n v="20.49"/>
    <n v="227.8"/>
    <n v="115"/>
    <n v="19.36"/>
    <n v="158.5"/>
    <n v="100"/>
    <n v="7.13"/>
    <n v="10.199999999999999"/>
    <n v="3"/>
    <n v="2.75"/>
    <x v="0"/>
    <x v="0"/>
    <n v="0"/>
    <n v="0"/>
    <n v="1"/>
    <x v="2"/>
    <x v="1"/>
    <x v="1"/>
  </r>
  <r>
    <x v="41"/>
    <x v="124"/>
    <x v="2"/>
    <x v="0"/>
    <x v="1"/>
    <n v="34"/>
    <n v="268.39999999999998"/>
    <n v="112"/>
    <n v="45.63"/>
    <n v="222.2"/>
    <n v="108"/>
    <n v="18.89"/>
    <n v="117.6"/>
    <n v="102"/>
    <n v="5.29"/>
    <n v="10.3"/>
    <n v="3"/>
    <n v="2.78"/>
    <x v="1"/>
    <x v="0"/>
    <n v="0"/>
    <n v="0"/>
    <n v="1"/>
    <x v="2"/>
    <x v="0"/>
    <x v="1"/>
  </r>
  <r>
    <x v="30"/>
    <x v="124"/>
    <x v="0"/>
    <x v="0"/>
    <x v="1"/>
    <n v="36"/>
    <n v="201.3"/>
    <n v="117"/>
    <n v="34.22"/>
    <n v="42.2"/>
    <n v="78"/>
    <n v="3.59"/>
    <n v="125.7"/>
    <n v="104"/>
    <n v="5.66"/>
    <n v="5.4"/>
    <n v="3"/>
    <n v="1.46"/>
    <x v="0"/>
    <x v="0"/>
    <n v="0"/>
    <n v="0"/>
    <n v="1"/>
    <x v="2"/>
    <x v="1"/>
    <x v="0"/>
  </r>
  <r>
    <x v="15"/>
    <x v="124"/>
    <x v="0"/>
    <x v="0"/>
    <x v="0"/>
    <n v="0"/>
    <n v="224.9"/>
    <n v="102"/>
    <n v="38.229999999999997"/>
    <n v="143.80000000000001"/>
    <n v="87"/>
    <n v="12.22"/>
    <n v="198.9"/>
    <n v="105"/>
    <n v="8.9499999999999993"/>
    <n v="8"/>
    <n v="2"/>
    <n v="2.16"/>
    <x v="1"/>
    <x v="0"/>
    <n v="0"/>
    <n v="0"/>
    <n v="0"/>
    <x v="2"/>
    <x v="1"/>
    <x v="0"/>
  </r>
  <r>
    <x v="26"/>
    <x v="124"/>
    <x v="1"/>
    <x v="0"/>
    <x v="0"/>
    <n v="0"/>
    <n v="169.3"/>
    <n v="90"/>
    <n v="28.78"/>
    <n v="156"/>
    <n v="138"/>
    <n v="13.26"/>
    <n v="210.8"/>
    <n v="106"/>
    <n v="9.49"/>
    <n v="11.6"/>
    <n v="6"/>
    <n v="3.13"/>
    <x v="3"/>
    <x v="0"/>
    <n v="0"/>
    <n v="0"/>
    <n v="0"/>
    <x v="2"/>
    <x v="0"/>
    <x v="0"/>
  </r>
  <r>
    <x v="21"/>
    <x v="124"/>
    <x v="0"/>
    <x v="0"/>
    <x v="0"/>
    <n v="0"/>
    <n v="233.3"/>
    <n v="65"/>
    <n v="39.659999999999997"/>
    <n v="209.8"/>
    <n v="93"/>
    <n v="17.829999999999998"/>
    <n v="210.6"/>
    <n v="109"/>
    <n v="9.48"/>
    <n v="9.1"/>
    <n v="4"/>
    <n v="2.46"/>
    <x v="0"/>
    <x v="0"/>
    <n v="0"/>
    <n v="0"/>
    <n v="0"/>
    <x v="2"/>
    <x v="1"/>
    <x v="1"/>
  </r>
  <r>
    <x v="37"/>
    <x v="124"/>
    <x v="2"/>
    <x v="1"/>
    <x v="0"/>
    <n v="0"/>
    <n v="158.69999999999999"/>
    <n v="112"/>
    <n v="26.98"/>
    <n v="155.69999999999999"/>
    <n v="126"/>
    <n v="13.23"/>
    <n v="246"/>
    <n v="110"/>
    <n v="11.07"/>
    <n v="8.3000000000000007"/>
    <n v="1"/>
    <n v="2.2400000000000002"/>
    <x v="3"/>
    <x v="1"/>
    <n v="1"/>
    <n v="1"/>
    <n v="0"/>
    <x v="2"/>
    <x v="1"/>
    <x v="0"/>
  </r>
  <r>
    <x v="20"/>
    <x v="124"/>
    <x v="0"/>
    <x v="0"/>
    <x v="1"/>
    <n v="25"/>
    <n v="190.1"/>
    <n v="133"/>
    <n v="32.32"/>
    <n v="181.1"/>
    <n v="61"/>
    <n v="15.39"/>
    <n v="104"/>
    <n v="110"/>
    <n v="4.68"/>
    <n v="12.5"/>
    <n v="3"/>
    <n v="3.38"/>
    <x v="3"/>
    <x v="0"/>
    <n v="0"/>
    <n v="0"/>
    <n v="1"/>
    <x v="2"/>
    <x v="0"/>
    <x v="0"/>
  </r>
  <r>
    <x v="17"/>
    <x v="124"/>
    <x v="1"/>
    <x v="0"/>
    <x v="0"/>
    <n v="0"/>
    <n v="175.9"/>
    <n v="98"/>
    <n v="29.9"/>
    <n v="192.8"/>
    <n v="148"/>
    <n v="16.39"/>
    <n v="278.2"/>
    <n v="110"/>
    <n v="12.52"/>
    <n v="10.6"/>
    <n v="5"/>
    <n v="2.86"/>
    <x v="1"/>
    <x v="0"/>
    <n v="0"/>
    <n v="0"/>
    <n v="0"/>
    <x v="2"/>
    <x v="0"/>
    <x v="0"/>
  </r>
  <r>
    <x v="50"/>
    <x v="124"/>
    <x v="0"/>
    <x v="0"/>
    <x v="0"/>
    <n v="0"/>
    <n v="126.7"/>
    <n v="113"/>
    <n v="21.54"/>
    <n v="155.5"/>
    <n v="131"/>
    <n v="13.22"/>
    <n v="206.2"/>
    <n v="112"/>
    <n v="9.2799999999999994"/>
    <n v="14.4"/>
    <n v="7"/>
    <n v="3.89"/>
    <x v="3"/>
    <x v="0"/>
    <n v="0"/>
    <n v="0"/>
    <n v="0"/>
    <x v="2"/>
    <x v="0"/>
    <x v="0"/>
  </r>
  <r>
    <x v="31"/>
    <x v="124"/>
    <x v="0"/>
    <x v="1"/>
    <x v="0"/>
    <n v="0"/>
    <n v="187.3"/>
    <n v="118"/>
    <n v="31.84"/>
    <n v="160.69999999999999"/>
    <n v="111"/>
    <n v="13.66"/>
    <n v="263.8"/>
    <n v="112"/>
    <n v="11.87"/>
    <n v="9.6"/>
    <n v="2"/>
    <n v="2.59"/>
    <x v="1"/>
    <x v="1"/>
    <n v="1"/>
    <n v="1"/>
    <n v="0"/>
    <x v="2"/>
    <x v="1"/>
    <x v="0"/>
  </r>
  <r>
    <x v="39"/>
    <x v="124"/>
    <x v="0"/>
    <x v="0"/>
    <x v="0"/>
    <n v="0"/>
    <n v="203.4"/>
    <n v="110"/>
    <n v="34.58"/>
    <n v="128.69999999999999"/>
    <n v="97"/>
    <n v="10.94"/>
    <n v="190.5"/>
    <n v="113"/>
    <n v="8.57"/>
    <n v="11"/>
    <n v="4"/>
    <n v="2.97"/>
    <x v="0"/>
    <x v="0"/>
    <n v="0"/>
    <n v="0"/>
    <n v="0"/>
    <x v="2"/>
    <x v="0"/>
    <x v="0"/>
  </r>
  <r>
    <x v="8"/>
    <x v="124"/>
    <x v="1"/>
    <x v="0"/>
    <x v="0"/>
    <n v="0"/>
    <n v="126.7"/>
    <n v="108"/>
    <n v="21.54"/>
    <n v="206"/>
    <n v="90"/>
    <n v="17.510000000000002"/>
    <n v="247.8"/>
    <n v="114"/>
    <n v="11.15"/>
    <n v="13.3"/>
    <n v="7"/>
    <n v="3.59"/>
    <x v="0"/>
    <x v="0"/>
    <n v="0"/>
    <n v="0"/>
    <n v="0"/>
    <x v="2"/>
    <x v="0"/>
    <x v="1"/>
  </r>
  <r>
    <x v="15"/>
    <x v="124"/>
    <x v="1"/>
    <x v="0"/>
    <x v="0"/>
    <n v="0"/>
    <n v="137.1"/>
    <n v="94"/>
    <n v="23.31"/>
    <n v="209.8"/>
    <n v="83"/>
    <n v="17.829999999999998"/>
    <n v="238.4"/>
    <n v="114"/>
    <n v="10.73"/>
    <n v="8.6"/>
    <n v="4"/>
    <n v="2.3199999999999998"/>
    <x v="0"/>
    <x v="0"/>
    <n v="0"/>
    <n v="0"/>
    <n v="0"/>
    <x v="2"/>
    <x v="1"/>
    <x v="1"/>
  </r>
  <r>
    <x v="10"/>
    <x v="124"/>
    <x v="0"/>
    <x v="0"/>
    <x v="0"/>
    <n v="0"/>
    <n v="206"/>
    <n v="128"/>
    <n v="35.020000000000003"/>
    <n v="198.1"/>
    <n v="71"/>
    <n v="16.84"/>
    <n v="135.9"/>
    <n v="116"/>
    <n v="6.12"/>
    <n v="13.2"/>
    <n v="3"/>
    <n v="3.56"/>
    <x v="1"/>
    <x v="0"/>
    <n v="0"/>
    <n v="0"/>
    <n v="0"/>
    <x v="2"/>
    <x v="0"/>
    <x v="0"/>
  </r>
  <r>
    <x v="34"/>
    <x v="124"/>
    <x v="0"/>
    <x v="1"/>
    <x v="1"/>
    <n v="29"/>
    <n v="260.8"/>
    <n v="81"/>
    <n v="44.34"/>
    <n v="163.69999999999999"/>
    <n v="112"/>
    <n v="13.91"/>
    <n v="271.7"/>
    <n v="117"/>
    <n v="12.23"/>
    <n v="17"/>
    <n v="6"/>
    <n v="4.59"/>
    <x v="0"/>
    <x v="1"/>
    <n v="1"/>
    <n v="1"/>
    <n v="1"/>
    <x v="2"/>
    <x v="0"/>
    <x v="0"/>
  </r>
  <r>
    <x v="24"/>
    <x v="124"/>
    <x v="0"/>
    <x v="0"/>
    <x v="0"/>
    <n v="0"/>
    <n v="131.80000000000001"/>
    <n v="97"/>
    <n v="22.41"/>
    <n v="136.69999999999999"/>
    <n v="100"/>
    <n v="11.62"/>
    <n v="308.2"/>
    <n v="119"/>
    <n v="13.87"/>
    <n v="7.7"/>
    <n v="6"/>
    <n v="2.08"/>
    <x v="3"/>
    <x v="0"/>
    <n v="0"/>
    <n v="0"/>
    <n v="0"/>
    <x v="2"/>
    <x v="1"/>
    <x v="0"/>
  </r>
  <r>
    <x v="19"/>
    <x v="124"/>
    <x v="1"/>
    <x v="0"/>
    <x v="0"/>
    <n v="0"/>
    <n v="191.6"/>
    <n v="115"/>
    <n v="32.57"/>
    <n v="205.6"/>
    <n v="108"/>
    <n v="17.48"/>
    <n v="210.2"/>
    <n v="123"/>
    <n v="9.4600000000000009"/>
    <n v="9.1999999999999993"/>
    <n v="3"/>
    <n v="2.48"/>
    <x v="3"/>
    <x v="0"/>
    <n v="0"/>
    <n v="0"/>
    <n v="0"/>
    <x v="2"/>
    <x v="1"/>
    <x v="1"/>
  </r>
  <r>
    <x v="40"/>
    <x v="124"/>
    <x v="0"/>
    <x v="0"/>
    <x v="0"/>
    <n v="0"/>
    <n v="214.7"/>
    <n v="115"/>
    <n v="36.5"/>
    <n v="260.60000000000002"/>
    <n v="94"/>
    <n v="22.15"/>
    <n v="266.3"/>
    <n v="123"/>
    <n v="11.98"/>
    <n v="7.4"/>
    <n v="6"/>
    <n v="2"/>
    <x v="2"/>
    <x v="0"/>
    <n v="0"/>
    <n v="0"/>
    <n v="0"/>
    <x v="2"/>
    <x v="1"/>
    <x v="1"/>
  </r>
  <r>
    <x v="23"/>
    <x v="124"/>
    <x v="2"/>
    <x v="0"/>
    <x v="0"/>
    <n v="0"/>
    <n v="143.19999999999999"/>
    <n v="80"/>
    <n v="24.34"/>
    <n v="88.1"/>
    <n v="94"/>
    <n v="7.49"/>
    <n v="233.2"/>
    <n v="135"/>
    <n v="10.49"/>
    <n v="8.8000000000000007"/>
    <n v="7"/>
    <n v="2.38"/>
    <x v="4"/>
    <x v="1"/>
    <n v="1"/>
    <n v="0"/>
    <n v="0"/>
    <x v="2"/>
    <x v="1"/>
    <x v="0"/>
  </r>
  <r>
    <x v="39"/>
    <x v="124"/>
    <x v="0"/>
    <x v="0"/>
    <x v="0"/>
    <n v="0"/>
    <n v="190.2"/>
    <n v="107"/>
    <n v="32.33"/>
    <n v="209.2"/>
    <n v="75"/>
    <n v="17.78"/>
    <n v="102.1"/>
    <n v="136"/>
    <n v="4.59"/>
    <n v="14.2"/>
    <n v="5"/>
    <n v="3.83"/>
    <x v="4"/>
    <x v="1"/>
    <n v="1"/>
    <n v="0"/>
    <n v="0"/>
    <x v="2"/>
    <x v="0"/>
    <x v="1"/>
  </r>
  <r>
    <x v="12"/>
    <x v="125"/>
    <x v="1"/>
    <x v="0"/>
    <x v="0"/>
    <n v="0"/>
    <n v="211.6"/>
    <n v="70"/>
    <n v="35.97"/>
    <n v="216.9"/>
    <n v="80"/>
    <n v="18.440000000000001"/>
    <n v="153.5"/>
    <n v="60"/>
    <n v="6.91"/>
    <n v="7.8"/>
    <n v="1"/>
    <n v="2.11"/>
    <x v="0"/>
    <x v="0"/>
    <n v="0"/>
    <n v="0"/>
    <n v="0"/>
    <x v="2"/>
    <x v="1"/>
    <x v="1"/>
  </r>
  <r>
    <x v="46"/>
    <x v="125"/>
    <x v="0"/>
    <x v="0"/>
    <x v="0"/>
    <n v="0"/>
    <n v="103.7"/>
    <n v="93"/>
    <n v="17.63"/>
    <n v="127"/>
    <n v="107"/>
    <n v="10.8"/>
    <n v="329.3"/>
    <n v="66"/>
    <n v="14.82"/>
    <n v="14.4"/>
    <n v="1"/>
    <n v="3.89"/>
    <x v="1"/>
    <x v="0"/>
    <n v="0"/>
    <n v="0"/>
    <n v="0"/>
    <x v="2"/>
    <x v="0"/>
    <x v="0"/>
  </r>
  <r>
    <x v="46"/>
    <x v="125"/>
    <x v="0"/>
    <x v="0"/>
    <x v="0"/>
    <n v="0"/>
    <n v="228.2"/>
    <n v="68"/>
    <n v="38.79"/>
    <n v="170.2"/>
    <n v="102"/>
    <n v="14.47"/>
    <n v="168.9"/>
    <n v="72"/>
    <n v="7.6"/>
    <n v="10.199999999999999"/>
    <n v="6"/>
    <n v="2.75"/>
    <x v="0"/>
    <x v="0"/>
    <n v="0"/>
    <n v="0"/>
    <n v="0"/>
    <x v="2"/>
    <x v="1"/>
    <x v="0"/>
  </r>
  <r>
    <x v="28"/>
    <x v="125"/>
    <x v="1"/>
    <x v="0"/>
    <x v="1"/>
    <n v="24"/>
    <n v="58.9"/>
    <n v="125"/>
    <n v="10.01"/>
    <n v="305.5"/>
    <n v="90"/>
    <n v="25.97"/>
    <n v="158.9"/>
    <n v="73"/>
    <n v="7.15"/>
    <n v="12.1"/>
    <n v="6"/>
    <n v="3.27"/>
    <x v="1"/>
    <x v="0"/>
    <n v="0"/>
    <n v="0"/>
    <n v="1"/>
    <x v="2"/>
    <x v="0"/>
    <x v="1"/>
  </r>
  <r>
    <x v="29"/>
    <x v="125"/>
    <x v="2"/>
    <x v="0"/>
    <x v="1"/>
    <n v="42"/>
    <n v="247.8"/>
    <n v="96"/>
    <n v="42.13"/>
    <n v="159.1"/>
    <n v="98"/>
    <n v="13.52"/>
    <n v="201.8"/>
    <n v="73"/>
    <n v="9.08"/>
    <n v="10.6"/>
    <n v="3"/>
    <n v="2.86"/>
    <x v="3"/>
    <x v="0"/>
    <n v="0"/>
    <n v="0"/>
    <n v="1"/>
    <x v="2"/>
    <x v="0"/>
    <x v="0"/>
  </r>
  <r>
    <x v="43"/>
    <x v="125"/>
    <x v="0"/>
    <x v="0"/>
    <x v="0"/>
    <n v="0"/>
    <n v="193.1"/>
    <n v="114"/>
    <n v="32.83"/>
    <n v="75.5"/>
    <n v="61"/>
    <n v="6.42"/>
    <n v="186.2"/>
    <n v="73"/>
    <n v="8.3800000000000008"/>
    <n v="11.1"/>
    <n v="1"/>
    <n v="3"/>
    <x v="2"/>
    <x v="0"/>
    <n v="0"/>
    <n v="0"/>
    <n v="0"/>
    <x v="2"/>
    <x v="0"/>
    <x v="0"/>
  </r>
  <r>
    <x v="15"/>
    <x v="125"/>
    <x v="2"/>
    <x v="0"/>
    <x v="0"/>
    <n v="0"/>
    <n v="184.5"/>
    <n v="56"/>
    <n v="31.37"/>
    <n v="197.7"/>
    <n v="91"/>
    <n v="16.8"/>
    <n v="242.3"/>
    <n v="74"/>
    <n v="10.9"/>
    <n v="11.2"/>
    <n v="3"/>
    <n v="3.02"/>
    <x v="3"/>
    <x v="0"/>
    <n v="0"/>
    <n v="0"/>
    <n v="0"/>
    <x v="2"/>
    <x v="0"/>
    <x v="0"/>
  </r>
  <r>
    <x v="44"/>
    <x v="125"/>
    <x v="0"/>
    <x v="0"/>
    <x v="0"/>
    <n v="0"/>
    <n v="161.4"/>
    <n v="110"/>
    <n v="27.44"/>
    <n v="220.6"/>
    <n v="125"/>
    <n v="18.75"/>
    <n v="249.2"/>
    <n v="78"/>
    <n v="11.21"/>
    <n v="5.0999999999999996"/>
    <n v="2"/>
    <n v="1.38"/>
    <x v="1"/>
    <x v="0"/>
    <n v="0"/>
    <n v="0"/>
    <n v="0"/>
    <x v="2"/>
    <x v="1"/>
    <x v="1"/>
  </r>
  <r>
    <x v="3"/>
    <x v="125"/>
    <x v="2"/>
    <x v="0"/>
    <x v="0"/>
    <n v="0"/>
    <n v="181.7"/>
    <n v="102"/>
    <n v="30.89"/>
    <n v="216.3"/>
    <n v="114"/>
    <n v="18.39"/>
    <n v="317.89999999999998"/>
    <n v="83"/>
    <n v="14.31"/>
    <n v="12.4"/>
    <n v="6"/>
    <n v="3.35"/>
    <x v="0"/>
    <x v="0"/>
    <n v="0"/>
    <n v="0"/>
    <n v="0"/>
    <x v="2"/>
    <x v="0"/>
    <x v="1"/>
  </r>
  <r>
    <x v="39"/>
    <x v="125"/>
    <x v="0"/>
    <x v="0"/>
    <x v="0"/>
    <n v="0"/>
    <n v="190.9"/>
    <n v="143"/>
    <n v="32.450000000000003"/>
    <n v="149.69999999999999"/>
    <n v="72"/>
    <n v="12.72"/>
    <n v="191.4"/>
    <n v="87"/>
    <n v="8.61"/>
    <n v="13"/>
    <n v="3"/>
    <n v="3.51"/>
    <x v="0"/>
    <x v="0"/>
    <n v="0"/>
    <n v="0"/>
    <n v="0"/>
    <x v="2"/>
    <x v="0"/>
    <x v="0"/>
  </r>
  <r>
    <x v="22"/>
    <x v="125"/>
    <x v="0"/>
    <x v="0"/>
    <x v="1"/>
    <n v="24"/>
    <n v="197.3"/>
    <n v="82"/>
    <n v="33.54"/>
    <n v="167.6"/>
    <n v="51"/>
    <n v="14.25"/>
    <n v="222"/>
    <n v="89"/>
    <n v="9.99"/>
    <n v="7.4"/>
    <n v="3"/>
    <n v="2"/>
    <x v="0"/>
    <x v="0"/>
    <n v="0"/>
    <n v="0"/>
    <n v="1"/>
    <x v="2"/>
    <x v="1"/>
    <x v="0"/>
  </r>
  <r>
    <x v="49"/>
    <x v="125"/>
    <x v="0"/>
    <x v="0"/>
    <x v="0"/>
    <n v="0"/>
    <n v="58.2"/>
    <n v="94"/>
    <n v="9.89"/>
    <n v="138.69999999999999"/>
    <n v="118"/>
    <n v="11.79"/>
    <n v="136.80000000000001"/>
    <n v="91"/>
    <n v="6.16"/>
    <n v="11.9"/>
    <n v="1"/>
    <n v="3.21"/>
    <x v="5"/>
    <x v="1"/>
    <n v="1"/>
    <n v="0"/>
    <n v="0"/>
    <x v="2"/>
    <x v="0"/>
    <x v="0"/>
  </r>
  <r>
    <x v="19"/>
    <x v="125"/>
    <x v="2"/>
    <x v="0"/>
    <x v="0"/>
    <n v="0"/>
    <n v="175.4"/>
    <n v="120"/>
    <n v="29.82"/>
    <n v="98.3"/>
    <n v="71"/>
    <n v="8.36"/>
    <n v="201.9"/>
    <n v="93"/>
    <n v="9.09"/>
    <n v="10.6"/>
    <n v="1"/>
    <n v="2.86"/>
    <x v="1"/>
    <x v="0"/>
    <n v="0"/>
    <n v="0"/>
    <n v="0"/>
    <x v="2"/>
    <x v="0"/>
    <x v="0"/>
  </r>
  <r>
    <x v="0"/>
    <x v="125"/>
    <x v="0"/>
    <x v="0"/>
    <x v="0"/>
    <n v="0"/>
    <n v="228.7"/>
    <n v="102"/>
    <n v="38.880000000000003"/>
    <n v="168.7"/>
    <n v="99"/>
    <n v="14.34"/>
    <n v="223.5"/>
    <n v="100"/>
    <n v="10.06"/>
    <n v="11.8"/>
    <n v="4"/>
    <n v="3.19"/>
    <x v="0"/>
    <x v="0"/>
    <n v="0"/>
    <n v="0"/>
    <n v="0"/>
    <x v="2"/>
    <x v="0"/>
    <x v="0"/>
  </r>
  <r>
    <x v="43"/>
    <x v="125"/>
    <x v="0"/>
    <x v="1"/>
    <x v="1"/>
    <n v="26"/>
    <n v="129.30000000000001"/>
    <n v="123"/>
    <n v="21.98"/>
    <n v="176.5"/>
    <n v="114"/>
    <n v="15"/>
    <n v="154.5"/>
    <n v="102"/>
    <n v="6.95"/>
    <n v="9.6"/>
    <n v="7"/>
    <n v="2.59"/>
    <x v="0"/>
    <x v="0"/>
    <n v="0"/>
    <n v="1"/>
    <n v="1"/>
    <x v="2"/>
    <x v="1"/>
    <x v="0"/>
  </r>
  <r>
    <x v="16"/>
    <x v="125"/>
    <x v="2"/>
    <x v="0"/>
    <x v="0"/>
    <n v="0"/>
    <n v="150.80000000000001"/>
    <n v="105"/>
    <n v="25.64"/>
    <n v="157.1"/>
    <n v="85"/>
    <n v="13.35"/>
    <n v="210"/>
    <n v="102"/>
    <n v="9.4499999999999993"/>
    <n v="10.7"/>
    <n v="3"/>
    <n v="2.89"/>
    <x v="1"/>
    <x v="0"/>
    <n v="0"/>
    <n v="0"/>
    <n v="0"/>
    <x v="2"/>
    <x v="0"/>
    <x v="0"/>
  </r>
  <r>
    <x v="7"/>
    <x v="125"/>
    <x v="1"/>
    <x v="1"/>
    <x v="0"/>
    <n v="0"/>
    <n v="197.6"/>
    <n v="126"/>
    <n v="33.590000000000003"/>
    <n v="246.5"/>
    <n v="112"/>
    <n v="20.95"/>
    <n v="285.3"/>
    <n v="104"/>
    <n v="12.84"/>
    <n v="12.5"/>
    <n v="8"/>
    <n v="3.38"/>
    <x v="3"/>
    <x v="0"/>
    <n v="0"/>
    <n v="1"/>
    <n v="0"/>
    <x v="2"/>
    <x v="0"/>
    <x v="1"/>
  </r>
  <r>
    <x v="36"/>
    <x v="125"/>
    <x v="1"/>
    <x v="0"/>
    <x v="0"/>
    <n v="0"/>
    <n v="321.3"/>
    <n v="99"/>
    <n v="54.62"/>
    <n v="167.9"/>
    <n v="93"/>
    <n v="14.27"/>
    <n v="193.6"/>
    <n v="106"/>
    <n v="8.7100000000000009"/>
    <n v="8"/>
    <n v="4"/>
    <n v="2.16"/>
    <x v="0"/>
    <x v="1"/>
    <n v="1"/>
    <n v="0"/>
    <n v="0"/>
    <x v="2"/>
    <x v="1"/>
    <x v="0"/>
  </r>
  <r>
    <x v="47"/>
    <x v="125"/>
    <x v="0"/>
    <x v="0"/>
    <x v="0"/>
    <n v="0"/>
    <n v="249.8"/>
    <n v="96"/>
    <n v="42.47"/>
    <n v="261.89999999999998"/>
    <n v="92"/>
    <n v="22.26"/>
    <n v="166.8"/>
    <n v="108"/>
    <n v="7.51"/>
    <n v="12.7"/>
    <n v="4"/>
    <n v="3.43"/>
    <x v="2"/>
    <x v="1"/>
    <n v="1"/>
    <n v="0"/>
    <n v="0"/>
    <x v="2"/>
    <x v="0"/>
    <x v="1"/>
  </r>
  <r>
    <x v="50"/>
    <x v="125"/>
    <x v="0"/>
    <x v="0"/>
    <x v="0"/>
    <n v="0"/>
    <n v="226.2"/>
    <n v="88"/>
    <n v="38.450000000000003"/>
    <n v="140.30000000000001"/>
    <n v="114"/>
    <n v="11.93"/>
    <n v="208.9"/>
    <n v="110"/>
    <n v="9.4"/>
    <n v="6.4"/>
    <n v="2"/>
    <n v="1.73"/>
    <x v="1"/>
    <x v="0"/>
    <n v="0"/>
    <n v="0"/>
    <n v="0"/>
    <x v="2"/>
    <x v="1"/>
    <x v="0"/>
  </r>
  <r>
    <x v="41"/>
    <x v="125"/>
    <x v="0"/>
    <x v="0"/>
    <x v="1"/>
    <n v="23"/>
    <n v="114.3"/>
    <n v="102"/>
    <n v="19.43"/>
    <n v="190.3"/>
    <n v="103"/>
    <n v="16.18"/>
    <n v="240.4"/>
    <n v="111"/>
    <n v="10.82"/>
    <n v="12.6"/>
    <n v="7"/>
    <n v="3.4"/>
    <x v="2"/>
    <x v="0"/>
    <n v="0"/>
    <n v="0"/>
    <n v="1"/>
    <x v="2"/>
    <x v="0"/>
    <x v="0"/>
  </r>
  <r>
    <x v="21"/>
    <x v="125"/>
    <x v="0"/>
    <x v="1"/>
    <x v="0"/>
    <n v="0"/>
    <n v="239.7"/>
    <n v="87"/>
    <n v="40.75"/>
    <n v="281.7"/>
    <n v="92"/>
    <n v="23.94"/>
    <n v="183.5"/>
    <n v="113"/>
    <n v="8.26"/>
    <n v="11.4"/>
    <n v="1"/>
    <n v="3.08"/>
    <x v="0"/>
    <x v="1"/>
    <n v="1"/>
    <n v="1"/>
    <n v="0"/>
    <x v="2"/>
    <x v="0"/>
    <x v="1"/>
  </r>
  <r>
    <x v="49"/>
    <x v="125"/>
    <x v="0"/>
    <x v="0"/>
    <x v="1"/>
    <n v="31"/>
    <n v="278"/>
    <n v="88"/>
    <n v="47.26"/>
    <n v="253.2"/>
    <n v="65"/>
    <n v="21.52"/>
    <n v="223.2"/>
    <n v="114"/>
    <n v="10.039999999999999"/>
    <n v="8.6999999999999993"/>
    <n v="4"/>
    <n v="2.35"/>
    <x v="1"/>
    <x v="0"/>
    <n v="0"/>
    <n v="0"/>
    <n v="1"/>
    <x v="2"/>
    <x v="1"/>
    <x v="1"/>
  </r>
  <r>
    <x v="24"/>
    <x v="125"/>
    <x v="0"/>
    <x v="0"/>
    <x v="0"/>
    <n v="0"/>
    <n v="120"/>
    <n v="82"/>
    <n v="20.399999999999999"/>
    <n v="213.6"/>
    <n v="111"/>
    <n v="18.16"/>
    <n v="312.89999999999998"/>
    <n v="136"/>
    <n v="14.08"/>
    <n v="7.5"/>
    <n v="6"/>
    <n v="2.0299999999999998"/>
    <x v="0"/>
    <x v="0"/>
    <n v="0"/>
    <n v="0"/>
    <n v="0"/>
    <x v="2"/>
    <x v="1"/>
    <x v="1"/>
  </r>
  <r>
    <x v="6"/>
    <x v="125"/>
    <x v="1"/>
    <x v="0"/>
    <x v="1"/>
    <n v="27"/>
    <n v="186.2"/>
    <n v="78"/>
    <n v="31.65"/>
    <n v="189.6"/>
    <n v="83"/>
    <n v="16.12"/>
    <n v="76.5"/>
    <n v="139"/>
    <n v="3.44"/>
    <n v="9.6"/>
    <n v="3"/>
    <n v="2.59"/>
    <x v="3"/>
    <x v="0"/>
    <n v="0"/>
    <n v="0"/>
    <n v="1"/>
    <x v="2"/>
    <x v="1"/>
    <x v="0"/>
  </r>
  <r>
    <x v="33"/>
    <x v="125"/>
    <x v="0"/>
    <x v="0"/>
    <x v="0"/>
    <n v="0"/>
    <n v="167.1"/>
    <n v="138"/>
    <n v="28.41"/>
    <n v="154.4"/>
    <n v="93"/>
    <n v="13.12"/>
    <n v="244.5"/>
    <n v="148"/>
    <n v="11"/>
    <n v="13.7"/>
    <n v="10"/>
    <n v="3.7"/>
    <x v="2"/>
    <x v="0"/>
    <n v="0"/>
    <n v="0"/>
    <n v="0"/>
    <x v="2"/>
    <x v="0"/>
    <x v="0"/>
  </r>
  <r>
    <x v="20"/>
    <x v="126"/>
    <x v="0"/>
    <x v="0"/>
    <x v="0"/>
    <n v="0"/>
    <n v="200.8"/>
    <n v="104"/>
    <n v="34.14"/>
    <n v="181.4"/>
    <n v="73"/>
    <n v="15.42"/>
    <n v="89.7"/>
    <n v="49"/>
    <n v="4.04"/>
    <n v="9.6999999999999993"/>
    <n v="5"/>
    <n v="2.62"/>
    <x v="1"/>
    <x v="0"/>
    <n v="0"/>
    <n v="0"/>
    <n v="0"/>
    <x v="2"/>
    <x v="1"/>
    <x v="0"/>
  </r>
  <r>
    <x v="28"/>
    <x v="126"/>
    <x v="2"/>
    <x v="0"/>
    <x v="1"/>
    <n v="19"/>
    <n v="129.69999999999999"/>
    <n v="115"/>
    <n v="22.05"/>
    <n v="160.80000000000001"/>
    <n v="101"/>
    <n v="13.67"/>
    <n v="265"/>
    <n v="63"/>
    <n v="11.93"/>
    <n v="12.2"/>
    <n v="3"/>
    <n v="3.29"/>
    <x v="3"/>
    <x v="0"/>
    <n v="0"/>
    <n v="0"/>
    <n v="1"/>
    <x v="2"/>
    <x v="0"/>
    <x v="0"/>
  </r>
  <r>
    <x v="3"/>
    <x v="126"/>
    <x v="2"/>
    <x v="0"/>
    <x v="0"/>
    <n v="0"/>
    <n v="211.1"/>
    <n v="62"/>
    <n v="35.89"/>
    <n v="235.2"/>
    <n v="143"/>
    <n v="19.989999999999998"/>
    <n v="227.5"/>
    <n v="66"/>
    <n v="10.24"/>
    <n v="15.6"/>
    <n v="3"/>
    <n v="4.21"/>
    <x v="3"/>
    <x v="0"/>
    <n v="0"/>
    <n v="0"/>
    <n v="0"/>
    <x v="2"/>
    <x v="0"/>
    <x v="1"/>
  </r>
  <r>
    <x v="2"/>
    <x v="126"/>
    <x v="1"/>
    <x v="0"/>
    <x v="1"/>
    <n v="22"/>
    <n v="166"/>
    <n v="114"/>
    <n v="28.22"/>
    <n v="174.5"/>
    <n v="103"/>
    <n v="14.83"/>
    <n v="244.9"/>
    <n v="68"/>
    <n v="11.02"/>
    <n v="10.199999999999999"/>
    <n v="6"/>
    <n v="2.75"/>
    <x v="0"/>
    <x v="0"/>
    <n v="0"/>
    <n v="0"/>
    <n v="1"/>
    <x v="2"/>
    <x v="1"/>
    <x v="0"/>
  </r>
  <r>
    <x v="49"/>
    <x v="126"/>
    <x v="2"/>
    <x v="0"/>
    <x v="1"/>
    <n v="36"/>
    <n v="183.2"/>
    <n v="117"/>
    <n v="31.14"/>
    <n v="126.8"/>
    <n v="76"/>
    <n v="10.78"/>
    <n v="263.3"/>
    <n v="71"/>
    <n v="11.85"/>
    <n v="11.2"/>
    <n v="8"/>
    <n v="3.02"/>
    <x v="0"/>
    <x v="0"/>
    <n v="0"/>
    <n v="0"/>
    <n v="1"/>
    <x v="2"/>
    <x v="0"/>
    <x v="0"/>
  </r>
  <r>
    <x v="7"/>
    <x v="126"/>
    <x v="2"/>
    <x v="1"/>
    <x v="0"/>
    <n v="0"/>
    <n v="247.5"/>
    <n v="99"/>
    <n v="42.08"/>
    <n v="108.5"/>
    <n v="118"/>
    <n v="9.2200000000000006"/>
    <n v="232"/>
    <n v="72"/>
    <n v="10.44"/>
    <n v="10.6"/>
    <n v="3"/>
    <n v="2.86"/>
    <x v="3"/>
    <x v="0"/>
    <n v="0"/>
    <n v="1"/>
    <n v="0"/>
    <x v="2"/>
    <x v="0"/>
    <x v="0"/>
  </r>
  <r>
    <x v="25"/>
    <x v="126"/>
    <x v="0"/>
    <x v="0"/>
    <x v="1"/>
    <n v="14"/>
    <n v="143.19999999999999"/>
    <n v="99"/>
    <n v="24.34"/>
    <n v="169.9"/>
    <n v="91"/>
    <n v="14.44"/>
    <n v="221.6"/>
    <n v="77"/>
    <n v="9.9700000000000006"/>
    <n v="11.6"/>
    <n v="1"/>
    <n v="3.13"/>
    <x v="0"/>
    <x v="0"/>
    <n v="0"/>
    <n v="0"/>
    <n v="1"/>
    <x v="2"/>
    <x v="0"/>
    <x v="0"/>
  </r>
  <r>
    <x v="14"/>
    <x v="126"/>
    <x v="0"/>
    <x v="0"/>
    <x v="1"/>
    <n v="27"/>
    <n v="157.6"/>
    <n v="107"/>
    <n v="26.79"/>
    <n v="280.60000000000002"/>
    <n v="49"/>
    <n v="23.85"/>
    <n v="75.099999999999994"/>
    <n v="77"/>
    <n v="3.38"/>
    <n v="8"/>
    <n v="4"/>
    <n v="2.16"/>
    <x v="0"/>
    <x v="0"/>
    <n v="0"/>
    <n v="0"/>
    <n v="1"/>
    <x v="2"/>
    <x v="1"/>
    <x v="1"/>
  </r>
  <r>
    <x v="17"/>
    <x v="126"/>
    <x v="1"/>
    <x v="0"/>
    <x v="0"/>
    <n v="0"/>
    <n v="189.7"/>
    <n v="110"/>
    <n v="32.25"/>
    <n v="142.4"/>
    <n v="116"/>
    <n v="12.1"/>
    <n v="175.2"/>
    <n v="79"/>
    <n v="7.88"/>
    <n v="8.5"/>
    <n v="8"/>
    <n v="2.2999999999999998"/>
    <x v="3"/>
    <x v="0"/>
    <n v="0"/>
    <n v="0"/>
    <n v="0"/>
    <x v="2"/>
    <x v="1"/>
    <x v="0"/>
  </r>
  <r>
    <x v="48"/>
    <x v="126"/>
    <x v="0"/>
    <x v="0"/>
    <x v="1"/>
    <n v="23"/>
    <n v="182"/>
    <n v="80"/>
    <n v="30.94"/>
    <n v="216.1"/>
    <n v="85"/>
    <n v="18.37"/>
    <n v="156.9"/>
    <n v="82"/>
    <n v="7.06"/>
    <n v="9.8000000000000007"/>
    <n v="4"/>
    <n v="2.65"/>
    <x v="0"/>
    <x v="0"/>
    <n v="0"/>
    <n v="0"/>
    <n v="1"/>
    <x v="2"/>
    <x v="1"/>
    <x v="1"/>
  </r>
  <r>
    <x v="10"/>
    <x v="126"/>
    <x v="2"/>
    <x v="0"/>
    <x v="0"/>
    <n v="0"/>
    <n v="224.3"/>
    <n v="112"/>
    <n v="38.130000000000003"/>
    <n v="185.7"/>
    <n v="103"/>
    <n v="15.78"/>
    <n v="159.4"/>
    <n v="83"/>
    <n v="7.17"/>
    <n v="10"/>
    <n v="1"/>
    <n v="2.7"/>
    <x v="3"/>
    <x v="0"/>
    <n v="0"/>
    <n v="0"/>
    <n v="0"/>
    <x v="2"/>
    <x v="1"/>
    <x v="0"/>
  </r>
  <r>
    <x v="30"/>
    <x v="126"/>
    <x v="1"/>
    <x v="0"/>
    <x v="0"/>
    <n v="0"/>
    <n v="212.9"/>
    <n v="92"/>
    <n v="36.19"/>
    <n v="260.10000000000002"/>
    <n v="124"/>
    <n v="22.11"/>
    <n v="177.6"/>
    <n v="85"/>
    <n v="7.99"/>
    <n v="8.6"/>
    <n v="2"/>
    <n v="2.3199999999999998"/>
    <x v="3"/>
    <x v="0"/>
    <n v="0"/>
    <n v="0"/>
    <n v="0"/>
    <x v="2"/>
    <x v="1"/>
    <x v="1"/>
  </r>
  <r>
    <x v="40"/>
    <x v="126"/>
    <x v="1"/>
    <x v="0"/>
    <x v="0"/>
    <n v="0"/>
    <n v="139.6"/>
    <n v="94"/>
    <n v="23.73"/>
    <n v="240.9"/>
    <n v="112"/>
    <n v="20.48"/>
    <n v="127.1"/>
    <n v="88"/>
    <n v="5.72"/>
    <n v="8.8000000000000007"/>
    <n v="4"/>
    <n v="2.38"/>
    <x v="3"/>
    <x v="0"/>
    <n v="0"/>
    <n v="0"/>
    <n v="0"/>
    <x v="2"/>
    <x v="1"/>
    <x v="1"/>
  </r>
  <r>
    <x v="47"/>
    <x v="126"/>
    <x v="1"/>
    <x v="0"/>
    <x v="0"/>
    <n v="0"/>
    <n v="135.5"/>
    <n v="110"/>
    <n v="23.04"/>
    <n v="146"/>
    <n v="116"/>
    <n v="12.41"/>
    <n v="208"/>
    <n v="88"/>
    <n v="9.36"/>
    <n v="10.7"/>
    <n v="4"/>
    <n v="2.89"/>
    <x v="3"/>
    <x v="0"/>
    <n v="0"/>
    <n v="0"/>
    <n v="0"/>
    <x v="2"/>
    <x v="0"/>
    <x v="0"/>
  </r>
  <r>
    <x v="20"/>
    <x v="126"/>
    <x v="0"/>
    <x v="1"/>
    <x v="0"/>
    <n v="0"/>
    <n v="324.3"/>
    <n v="107"/>
    <n v="55.13"/>
    <n v="141.6"/>
    <n v="90"/>
    <n v="12.04"/>
    <n v="207.6"/>
    <n v="90"/>
    <n v="9.34"/>
    <n v="12.8"/>
    <n v="7"/>
    <n v="3.46"/>
    <x v="0"/>
    <x v="1"/>
    <n v="1"/>
    <n v="1"/>
    <n v="0"/>
    <x v="2"/>
    <x v="0"/>
    <x v="0"/>
  </r>
  <r>
    <x v="8"/>
    <x v="126"/>
    <x v="2"/>
    <x v="0"/>
    <x v="0"/>
    <n v="0"/>
    <n v="241.7"/>
    <n v="115"/>
    <n v="41.09"/>
    <n v="141.5"/>
    <n v="96"/>
    <n v="12.03"/>
    <n v="170.7"/>
    <n v="94"/>
    <n v="7.68"/>
    <n v="4.5"/>
    <n v="5"/>
    <n v="1.22"/>
    <x v="3"/>
    <x v="0"/>
    <n v="0"/>
    <n v="0"/>
    <n v="0"/>
    <x v="2"/>
    <x v="1"/>
    <x v="0"/>
  </r>
  <r>
    <x v="37"/>
    <x v="126"/>
    <x v="2"/>
    <x v="0"/>
    <x v="0"/>
    <n v="0"/>
    <n v="107.9"/>
    <n v="128"/>
    <n v="18.34"/>
    <n v="187"/>
    <n v="77"/>
    <n v="15.9"/>
    <n v="218.5"/>
    <n v="95"/>
    <n v="9.83"/>
    <n v="0"/>
    <n v="0"/>
    <n v="0"/>
    <x v="1"/>
    <x v="0"/>
    <n v="0"/>
    <n v="0"/>
    <n v="0"/>
    <x v="2"/>
    <x v="1"/>
    <x v="0"/>
  </r>
  <r>
    <x v="36"/>
    <x v="126"/>
    <x v="0"/>
    <x v="0"/>
    <x v="0"/>
    <n v="0"/>
    <n v="221"/>
    <n v="100"/>
    <n v="37.57"/>
    <n v="160.69999999999999"/>
    <n v="113"/>
    <n v="13.66"/>
    <n v="233.1"/>
    <n v="96"/>
    <n v="10.49"/>
    <n v="6.8"/>
    <n v="4"/>
    <n v="1.84"/>
    <x v="3"/>
    <x v="0"/>
    <n v="0"/>
    <n v="0"/>
    <n v="0"/>
    <x v="2"/>
    <x v="1"/>
    <x v="0"/>
  </r>
  <r>
    <x v="7"/>
    <x v="126"/>
    <x v="2"/>
    <x v="1"/>
    <x v="0"/>
    <n v="0"/>
    <n v="242.2"/>
    <n v="102"/>
    <n v="41.17"/>
    <n v="226.1"/>
    <n v="80"/>
    <n v="19.22"/>
    <n v="252"/>
    <n v="96"/>
    <n v="11.34"/>
    <n v="13.9"/>
    <n v="5"/>
    <n v="3.75"/>
    <x v="3"/>
    <x v="1"/>
    <n v="1"/>
    <n v="1"/>
    <n v="0"/>
    <x v="2"/>
    <x v="0"/>
    <x v="1"/>
  </r>
  <r>
    <x v="17"/>
    <x v="126"/>
    <x v="1"/>
    <x v="0"/>
    <x v="0"/>
    <n v="0"/>
    <n v="102.8"/>
    <n v="128"/>
    <n v="17.48"/>
    <n v="143.69999999999999"/>
    <n v="95"/>
    <n v="12.21"/>
    <n v="191.4"/>
    <n v="97"/>
    <n v="8.61"/>
    <n v="10"/>
    <n v="5"/>
    <n v="2.7"/>
    <x v="0"/>
    <x v="0"/>
    <n v="0"/>
    <n v="0"/>
    <n v="0"/>
    <x v="2"/>
    <x v="1"/>
    <x v="0"/>
  </r>
  <r>
    <x v="22"/>
    <x v="126"/>
    <x v="1"/>
    <x v="0"/>
    <x v="1"/>
    <n v="25"/>
    <n v="173"/>
    <n v="91"/>
    <n v="29.41"/>
    <n v="245.8"/>
    <n v="64"/>
    <n v="20.89"/>
    <n v="300"/>
    <n v="99"/>
    <n v="13.5"/>
    <n v="4.8"/>
    <n v="3"/>
    <n v="1.3"/>
    <x v="1"/>
    <x v="0"/>
    <n v="0"/>
    <n v="0"/>
    <n v="1"/>
    <x v="2"/>
    <x v="1"/>
    <x v="1"/>
  </r>
  <r>
    <x v="33"/>
    <x v="126"/>
    <x v="2"/>
    <x v="0"/>
    <x v="0"/>
    <n v="0"/>
    <n v="262.89999999999998"/>
    <n v="95"/>
    <n v="44.69"/>
    <n v="175.9"/>
    <n v="126"/>
    <n v="14.95"/>
    <n v="202.1"/>
    <n v="101"/>
    <n v="9.09"/>
    <n v="7.5"/>
    <n v="5"/>
    <n v="2.0299999999999998"/>
    <x v="0"/>
    <x v="0"/>
    <n v="0"/>
    <n v="0"/>
    <n v="0"/>
    <x v="2"/>
    <x v="1"/>
    <x v="0"/>
  </r>
  <r>
    <x v="36"/>
    <x v="126"/>
    <x v="0"/>
    <x v="0"/>
    <x v="1"/>
    <n v="24"/>
    <n v="154.80000000000001"/>
    <n v="69"/>
    <n v="26.32"/>
    <n v="177.2"/>
    <n v="105"/>
    <n v="15.06"/>
    <n v="207.6"/>
    <n v="102"/>
    <n v="9.34"/>
    <n v="9"/>
    <n v="4"/>
    <n v="2.4300000000000002"/>
    <x v="0"/>
    <x v="0"/>
    <n v="0"/>
    <n v="0"/>
    <n v="1"/>
    <x v="2"/>
    <x v="1"/>
    <x v="0"/>
  </r>
  <r>
    <x v="23"/>
    <x v="126"/>
    <x v="1"/>
    <x v="0"/>
    <x v="0"/>
    <n v="0"/>
    <n v="271.2"/>
    <n v="110"/>
    <n v="46.1"/>
    <n v="213.5"/>
    <n v="80"/>
    <n v="18.149999999999999"/>
    <n v="201.8"/>
    <n v="102"/>
    <n v="9.08"/>
    <n v="13.2"/>
    <n v="4"/>
    <n v="3.56"/>
    <x v="1"/>
    <x v="1"/>
    <n v="1"/>
    <n v="0"/>
    <n v="0"/>
    <x v="2"/>
    <x v="0"/>
    <x v="1"/>
  </r>
  <r>
    <x v="25"/>
    <x v="126"/>
    <x v="0"/>
    <x v="0"/>
    <x v="0"/>
    <n v="0"/>
    <n v="145"/>
    <n v="106"/>
    <n v="24.65"/>
    <n v="230.3"/>
    <n v="99"/>
    <n v="19.579999999999998"/>
    <n v="164.9"/>
    <n v="103"/>
    <n v="7.42"/>
    <n v="12.7"/>
    <n v="3"/>
    <n v="3.43"/>
    <x v="0"/>
    <x v="0"/>
    <n v="0"/>
    <n v="0"/>
    <n v="0"/>
    <x v="2"/>
    <x v="0"/>
    <x v="1"/>
  </r>
  <r>
    <x v="42"/>
    <x v="126"/>
    <x v="0"/>
    <x v="0"/>
    <x v="1"/>
    <n v="24"/>
    <n v="211.5"/>
    <n v="121"/>
    <n v="35.96"/>
    <n v="183.9"/>
    <n v="115"/>
    <n v="15.63"/>
    <n v="186.2"/>
    <n v="103"/>
    <n v="8.3800000000000008"/>
    <n v="13.5"/>
    <n v="1"/>
    <n v="3.65"/>
    <x v="2"/>
    <x v="0"/>
    <n v="0"/>
    <n v="0"/>
    <n v="1"/>
    <x v="2"/>
    <x v="0"/>
    <x v="0"/>
  </r>
  <r>
    <x v="46"/>
    <x v="126"/>
    <x v="0"/>
    <x v="0"/>
    <x v="1"/>
    <n v="25"/>
    <n v="82.2"/>
    <n v="95"/>
    <n v="13.97"/>
    <n v="163.30000000000001"/>
    <n v="109"/>
    <n v="13.88"/>
    <n v="264.89999999999998"/>
    <n v="104"/>
    <n v="11.92"/>
    <n v="5.0999999999999996"/>
    <n v="6"/>
    <n v="1.38"/>
    <x v="1"/>
    <x v="0"/>
    <n v="0"/>
    <n v="0"/>
    <n v="1"/>
    <x v="2"/>
    <x v="1"/>
    <x v="0"/>
  </r>
  <r>
    <x v="47"/>
    <x v="126"/>
    <x v="2"/>
    <x v="1"/>
    <x v="0"/>
    <n v="0"/>
    <n v="180.9"/>
    <n v="114"/>
    <n v="30.75"/>
    <n v="209.5"/>
    <n v="118"/>
    <n v="17.809999999999999"/>
    <n v="249.9"/>
    <n v="105"/>
    <n v="11.25"/>
    <n v="7.4"/>
    <n v="4"/>
    <n v="2"/>
    <x v="3"/>
    <x v="0"/>
    <n v="0"/>
    <n v="1"/>
    <n v="0"/>
    <x v="2"/>
    <x v="1"/>
    <x v="1"/>
  </r>
  <r>
    <x v="43"/>
    <x v="126"/>
    <x v="2"/>
    <x v="0"/>
    <x v="1"/>
    <n v="25"/>
    <n v="203.8"/>
    <n v="118"/>
    <n v="34.65"/>
    <n v="267.10000000000002"/>
    <n v="48"/>
    <n v="22.7"/>
    <n v="225.1"/>
    <n v="105"/>
    <n v="10.130000000000001"/>
    <n v="7.3"/>
    <n v="5"/>
    <n v="1.97"/>
    <x v="1"/>
    <x v="0"/>
    <n v="0"/>
    <n v="0"/>
    <n v="1"/>
    <x v="2"/>
    <x v="1"/>
    <x v="1"/>
  </r>
  <r>
    <x v="38"/>
    <x v="126"/>
    <x v="2"/>
    <x v="0"/>
    <x v="0"/>
    <n v="0"/>
    <n v="223.2"/>
    <n v="137"/>
    <n v="37.94"/>
    <n v="144.69999999999999"/>
    <n v="119"/>
    <n v="12.3"/>
    <n v="96"/>
    <n v="109"/>
    <n v="4.32"/>
    <n v="8.6"/>
    <n v="4"/>
    <n v="2.3199999999999998"/>
    <x v="3"/>
    <x v="0"/>
    <n v="0"/>
    <n v="0"/>
    <n v="0"/>
    <x v="2"/>
    <x v="1"/>
    <x v="0"/>
  </r>
  <r>
    <x v="33"/>
    <x v="126"/>
    <x v="2"/>
    <x v="0"/>
    <x v="0"/>
    <n v="0"/>
    <n v="239.8"/>
    <n v="107"/>
    <n v="40.770000000000003"/>
    <n v="128.9"/>
    <n v="121"/>
    <n v="10.96"/>
    <n v="249.9"/>
    <n v="110"/>
    <n v="11.25"/>
    <n v="11.3"/>
    <n v="5"/>
    <n v="3.05"/>
    <x v="0"/>
    <x v="0"/>
    <n v="0"/>
    <n v="0"/>
    <n v="0"/>
    <x v="2"/>
    <x v="0"/>
    <x v="0"/>
  </r>
  <r>
    <x v="32"/>
    <x v="126"/>
    <x v="2"/>
    <x v="0"/>
    <x v="0"/>
    <n v="0"/>
    <n v="220.2"/>
    <n v="108"/>
    <n v="37.43"/>
    <n v="188.4"/>
    <n v="124"/>
    <n v="16.010000000000002"/>
    <n v="172.7"/>
    <n v="113"/>
    <n v="7.77"/>
    <n v="11.7"/>
    <n v="3"/>
    <n v="3.16"/>
    <x v="3"/>
    <x v="0"/>
    <n v="0"/>
    <n v="0"/>
    <n v="0"/>
    <x v="2"/>
    <x v="0"/>
    <x v="0"/>
  </r>
  <r>
    <x v="1"/>
    <x v="126"/>
    <x v="2"/>
    <x v="0"/>
    <x v="1"/>
    <n v="33"/>
    <n v="180.5"/>
    <n v="94"/>
    <n v="30.69"/>
    <n v="241.9"/>
    <n v="107"/>
    <n v="20.56"/>
    <n v="225.4"/>
    <n v="113"/>
    <n v="10.14"/>
    <n v="7.4"/>
    <n v="2"/>
    <n v="2"/>
    <x v="0"/>
    <x v="0"/>
    <n v="0"/>
    <n v="0"/>
    <n v="1"/>
    <x v="2"/>
    <x v="1"/>
    <x v="1"/>
  </r>
  <r>
    <x v="49"/>
    <x v="126"/>
    <x v="1"/>
    <x v="0"/>
    <x v="0"/>
    <n v="0"/>
    <n v="182.3"/>
    <n v="124"/>
    <n v="30.99"/>
    <n v="169.9"/>
    <n v="110"/>
    <n v="14.44"/>
    <n v="184"/>
    <n v="116"/>
    <n v="8.2799999999999994"/>
    <n v="9.3000000000000007"/>
    <n v="3"/>
    <n v="2.5099999999999998"/>
    <x v="0"/>
    <x v="0"/>
    <n v="0"/>
    <n v="0"/>
    <n v="0"/>
    <x v="2"/>
    <x v="1"/>
    <x v="0"/>
  </r>
  <r>
    <x v="25"/>
    <x v="126"/>
    <x v="0"/>
    <x v="0"/>
    <x v="1"/>
    <n v="29"/>
    <n v="136.1"/>
    <n v="146"/>
    <n v="23.14"/>
    <n v="302.60000000000002"/>
    <n v="105"/>
    <n v="25.72"/>
    <n v="163.1"/>
    <n v="116"/>
    <n v="7.34"/>
    <n v="18.5"/>
    <n v="2"/>
    <n v="5"/>
    <x v="3"/>
    <x v="0"/>
    <n v="0"/>
    <n v="0"/>
    <n v="1"/>
    <x v="2"/>
    <x v="0"/>
    <x v="1"/>
  </r>
  <r>
    <x v="46"/>
    <x v="126"/>
    <x v="2"/>
    <x v="0"/>
    <x v="0"/>
    <n v="0"/>
    <n v="134.9"/>
    <n v="79"/>
    <n v="22.93"/>
    <n v="221.5"/>
    <n v="114"/>
    <n v="18.829999999999998"/>
    <n v="113.8"/>
    <n v="118"/>
    <n v="5.12"/>
    <n v="15"/>
    <n v="2"/>
    <n v="4.05"/>
    <x v="0"/>
    <x v="0"/>
    <n v="0"/>
    <n v="0"/>
    <n v="0"/>
    <x v="2"/>
    <x v="0"/>
    <x v="1"/>
  </r>
  <r>
    <x v="42"/>
    <x v="126"/>
    <x v="0"/>
    <x v="0"/>
    <x v="0"/>
    <n v="0"/>
    <n v="266.60000000000002"/>
    <n v="106"/>
    <n v="45.32"/>
    <n v="264.8"/>
    <n v="168"/>
    <n v="22.51"/>
    <n v="207.2"/>
    <n v="119"/>
    <n v="9.32"/>
    <n v="5.9"/>
    <n v="2"/>
    <n v="1.59"/>
    <x v="0"/>
    <x v="1"/>
    <n v="1"/>
    <n v="0"/>
    <n v="0"/>
    <x v="2"/>
    <x v="1"/>
    <x v="1"/>
  </r>
  <r>
    <x v="4"/>
    <x v="126"/>
    <x v="0"/>
    <x v="1"/>
    <x v="0"/>
    <n v="0"/>
    <n v="256.5"/>
    <n v="87"/>
    <n v="43.61"/>
    <n v="222.1"/>
    <n v="101"/>
    <n v="18.88"/>
    <n v="156.69999999999999"/>
    <n v="122"/>
    <n v="7.05"/>
    <n v="13"/>
    <n v="3"/>
    <n v="3.51"/>
    <x v="0"/>
    <x v="0"/>
    <n v="0"/>
    <n v="1"/>
    <n v="0"/>
    <x v="2"/>
    <x v="0"/>
    <x v="1"/>
  </r>
  <r>
    <x v="14"/>
    <x v="126"/>
    <x v="0"/>
    <x v="1"/>
    <x v="0"/>
    <n v="0"/>
    <n v="143.19999999999999"/>
    <n v="60"/>
    <n v="24.34"/>
    <n v="179.5"/>
    <n v="159"/>
    <n v="15.26"/>
    <n v="171.8"/>
    <n v="122"/>
    <n v="7.73"/>
    <n v="6.2"/>
    <n v="4"/>
    <n v="1.67"/>
    <x v="4"/>
    <x v="1"/>
    <n v="1"/>
    <n v="1"/>
    <n v="0"/>
    <x v="2"/>
    <x v="1"/>
    <x v="0"/>
  </r>
  <r>
    <x v="31"/>
    <x v="126"/>
    <x v="1"/>
    <x v="0"/>
    <x v="0"/>
    <n v="0"/>
    <n v="155.80000000000001"/>
    <n v="91"/>
    <n v="26.49"/>
    <n v="103.7"/>
    <n v="85"/>
    <n v="8.81"/>
    <n v="117.2"/>
    <n v="125"/>
    <n v="5.27"/>
    <n v="8.6"/>
    <n v="3"/>
    <n v="2.3199999999999998"/>
    <x v="3"/>
    <x v="0"/>
    <n v="0"/>
    <n v="0"/>
    <n v="0"/>
    <x v="2"/>
    <x v="1"/>
    <x v="0"/>
  </r>
  <r>
    <x v="2"/>
    <x v="126"/>
    <x v="0"/>
    <x v="0"/>
    <x v="1"/>
    <n v="28"/>
    <n v="235.6"/>
    <n v="124"/>
    <n v="40.049999999999997"/>
    <n v="236.8"/>
    <n v="113"/>
    <n v="20.13"/>
    <n v="241.2"/>
    <n v="127"/>
    <n v="10.85"/>
    <n v="7.7"/>
    <n v="2"/>
    <n v="2.08"/>
    <x v="0"/>
    <x v="0"/>
    <n v="0"/>
    <n v="0"/>
    <n v="1"/>
    <x v="2"/>
    <x v="1"/>
    <x v="1"/>
  </r>
  <r>
    <x v="3"/>
    <x v="126"/>
    <x v="2"/>
    <x v="0"/>
    <x v="0"/>
    <n v="0"/>
    <n v="96"/>
    <n v="117"/>
    <n v="16.32"/>
    <n v="177"/>
    <n v="68"/>
    <n v="15.05"/>
    <n v="162.19999999999999"/>
    <n v="127"/>
    <n v="7.3"/>
    <n v="9.6999999999999993"/>
    <n v="4"/>
    <n v="2.62"/>
    <x v="2"/>
    <x v="0"/>
    <n v="0"/>
    <n v="0"/>
    <n v="0"/>
    <x v="2"/>
    <x v="1"/>
    <x v="0"/>
  </r>
  <r>
    <x v="33"/>
    <x v="126"/>
    <x v="2"/>
    <x v="0"/>
    <x v="0"/>
    <n v="0"/>
    <n v="245.2"/>
    <n v="91"/>
    <n v="41.68"/>
    <n v="217.2"/>
    <n v="92"/>
    <n v="18.46"/>
    <n v="243.1"/>
    <n v="128"/>
    <n v="10.94"/>
    <n v="13.9"/>
    <n v="6"/>
    <n v="3.75"/>
    <x v="1"/>
    <x v="1"/>
    <n v="1"/>
    <n v="0"/>
    <n v="0"/>
    <x v="2"/>
    <x v="0"/>
    <x v="1"/>
  </r>
  <r>
    <x v="27"/>
    <x v="126"/>
    <x v="0"/>
    <x v="0"/>
    <x v="0"/>
    <n v="0"/>
    <n v="218.6"/>
    <n v="93"/>
    <n v="37.159999999999997"/>
    <n v="149.9"/>
    <n v="130"/>
    <n v="12.74"/>
    <n v="204.6"/>
    <n v="131"/>
    <n v="9.2100000000000009"/>
    <n v="9.1999999999999993"/>
    <n v="5"/>
    <n v="2.48"/>
    <x v="3"/>
    <x v="0"/>
    <n v="0"/>
    <n v="0"/>
    <n v="0"/>
    <x v="2"/>
    <x v="1"/>
    <x v="0"/>
  </r>
  <r>
    <x v="7"/>
    <x v="126"/>
    <x v="0"/>
    <x v="1"/>
    <x v="1"/>
    <n v="28"/>
    <n v="95.9"/>
    <n v="117"/>
    <n v="16.3"/>
    <n v="159.5"/>
    <n v="131"/>
    <n v="13.56"/>
    <n v="152.80000000000001"/>
    <n v="132"/>
    <n v="6.88"/>
    <n v="10.4"/>
    <n v="3"/>
    <n v="2.81"/>
    <x v="0"/>
    <x v="0"/>
    <n v="0"/>
    <n v="1"/>
    <n v="1"/>
    <x v="2"/>
    <x v="0"/>
    <x v="0"/>
  </r>
  <r>
    <x v="28"/>
    <x v="126"/>
    <x v="1"/>
    <x v="1"/>
    <x v="0"/>
    <n v="0"/>
    <n v="176.9"/>
    <n v="110"/>
    <n v="30.07"/>
    <n v="167.9"/>
    <n v="100"/>
    <n v="14.27"/>
    <n v="182.2"/>
    <n v="138"/>
    <n v="8.1999999999999993"/>
    <n v="7.7"/>
    <n v="2"/>
    <n v="2.08"/>
    <x v="0"/>
    <x v="1"/>
    <n v="1"/>
    <n v="1"/>
    <n v="0"/>
    <x v="2"/>
    <x v="1"/>
    <x v="0"/>
  </r>
  <r>
    <x v="30"/>
    <x v="126"/>
    <x v="2"/>
    <x v="0"/>
    <x v="1"/>
    <n v="27"/>
    <n v="2.6"/>
    <n v="113"/>
    <n v="0.44"/>
    <n v="254"/>
    <n v="102"/>
    <n v="21.59"/>
    <n v="242.7"/>
    <n v="156"/>
    <n v="10.92"/>
    <n v="9.1999999999999993"/>
    <n v="5"/>
    <n v="2.48"/>
    <x v="2"/>
    <x v="0"/>
    <n v="0"/>
    <n v="0"/>
    <n v="1"/>
    <x v="2"/>
    <x v="1"/>
    <x v="1"/>
  </r>
  <r>
    <x v="33"/>
    <x v="127"/>
    <x v="0"/>
    <x v="0"/>
    <x v="0"/>
    <n v="0"/>
    <n v="237.9"/>
    <n v="125"/>
    <n v="40.44"/>
    <n v="247.6"/>
    <n v="93"/>
    <n v="21.05"/>
    <n v="208.9"/>
    <n v="68"/>
    <n v="9.4"/>
    <n v="13.9"/>
    <n v="4"/>
    <n v="3.75"/>
    <x v="0"/>
    <x v="1"/>
    <n v="1"/>
    <n v="0"/>
    <n v="0"/>
    <x v="3"/>
    <x v="0"/>
    <x v="1"/>
  </r>
  <r>
    <x v="46"/>
    <x v="127"/>
    <x v="2"/>
    <x v="0"/>
    <x v="0"/>
    <n v="0"/>
    <n v="187.3"/>
    <n v="84"/>
    <n v="31.84"/>
    <n v="270.8"/>
    <n v="95"/>
    <n v="23.02"/>
    <n v="206.4"/>
    <n v="68"/>
    <n v="9.2899999999999991"/>
    <n v="10.1"/>
    <n v="5"/>
    <n v="2.73"/>
    <x v="0"/>
    <x v="0"/>
    <n v="0"/>
    <n v="0"/>
    <n v="0"/>
    <x v="3"/>
    <x v="1"/>
    <x v="1"/>
  </r>
  <r>
    <x v="9"/>
    <x v="127"/>
    <x v="2"/>
    <x v="0"/>
    <x v="1"/>
    <n v="28"/>
    <n v="115.4"/>
    <n v="96"/>
    <n v="19.62"/>
    <n v="185.4"/>
    <n v="94"/>
    <n v="15.76"/>
    <n v="209.3"/>
    <n v="69"/>
    <n v="9.42"/>
    <n v="17.7"/>
    <n v="4"/>
    <n v="4.78"/>
    <x v="1"/>
    <x v="0"/>
    <n v="0"/>
    <n v="0"/>
    <n v="1"/>
    <x v="3"/>
    <x v="0"/>
    <x v="0"/>
  </r>
  <r>
    <x v="22"/>
    <x v="127"/>
    <x v="0"/>
    <x v="0"/>
    <x v="0"/>
    <n v="0"/>
    <n v="216"/>
    <n v="111"/>
    <n v="36.72"/>
    <n v="153.69999999999999"/>
    <n v="115"/>
    <n v="13.06"/>
    <n v="227"/>
    <n v="74"/>
    <n v="10.220000000000001"/>
    <n v="12.7"/>
    <n v="4"/>
    <n v="3.43"/>
    <x v="0"/>
    <x v="0"/>
    <n v="0"/>
    <n v="0"/>
    <n v="0"/>
    <x v="3"/>
    <x v="0"/>
    <x v="0"/>
  </r>
  <r>
    <x v="34"/>
    <x v="127"/>
    <x v="2"/>
    <x v="1"/>
    <x v="0"/>
    <n v="0"/>
    <n v="192.8"/>
    <n v="96"/>
    <n v="32.78"/>
    <n v="136.6"/>
    <n v="86"/>
    <n v="11.61"/>
    <n v="151.80000000000001"/>
    <n v="75"/>
    <n v="6.83"/>
    <n v="13.5"/>
    <n v="4"/>
    <n v="3.65"/>
    <x v="0"/>
    <x v="1"/>
    <n v="1"/>
    <n v="1"/>
    <n v="0"/>
    <x v="3"/>
    <x v="0"/>
    <x v="0"/>
  </r>
  <r>
    <x v="6"/>
    <x v="127"/>
    <x v="1"/>
    <x v="0"/>
    <x v="0"/>
    <n v="0"/>
    <n v="158.80000000000001"/>
    <n v="75"/>
    <n v="27"/>
    <n v="264.8"/>
    <n v="91"/>
    <n v="22.51"/>
    <n v="270"/>
    <n v="77"/>
    <n v="12.15"/>
    <n v="7.6"/>
    <n v="7"/>
    <n v="2.0499999999999998"/>
    <x v="0"/>
    <x v="0"/>
    <n v="0"/>
    <n v="0"/>
    <n v="0"/>
    <x v="3"/>
    <x v="1"/>
    <x v="1"/>
  </r>
  <r>
    <x v="50"/>
    <x v="127"/>
    <x v="2"/>
    <x v="0"/>
    <x v="1"/>
    <n v="29"/>
    <n v="179.3"/>
    <n v="104"/>
    <n v="30.48"/>
    <n v="225.9"/>
    <n v="86"/>
    <n v="19.2"/>
    <n v="323"/>
    <n v="78"/>
    <n v="14.54"/>
    <n v="8.6"/>
    <n v="7"/>
    <n v="2.3199999999999998"/>
    <x v="1"/>
    <x v="0"/>
    <n v="0"/>
    <n v="0"/>
    <n v="1"/>
    <x v="3"/>
    <x v="1"/>
    <x v="1"/>
  </r>
  <r>
    <x v="41"/>
    <x v="127"/>
    <x v="1"/>
    <x v="0"/>
    <x v="1"/>
    <n v="34"/>
    <n v="142.30000000000001"/>
    <n v="73"/>
    <n v="24.19"/>
    <n v="194.8"/>
    <n v="79"/>
    <n v="16.559999999999999"/>
    <n v="239.3"/>
    <n v="81"/>
    <n v="10.77"/>
    <n v="16"/>
    <n v="6"/>
    <n v="4.32"/>
    <x v="0"/>
    <x v="0"/>
    <n v="0"/>
    <n v="0"/>
    <n v="1"/>
    <x v="3"/>
    <x v="0"/>
    <x v="0"/>
  </r>
  <r>
    <x v="24"/>
    <x v="127"/>
    <x v="2"/>
    <x v="0"/>
    <x v="0"/>
    <n v="0"/>
    <n v="199.3"/>
    <n v="86"/>
    <n v="33.880000000000003"/>
    <n v="194.8"/>
    <n v="102"/>
    <n v="16.559999999999999"/>
    <n v="298.2"/>
    <n v="82"/>
    <n v="13.42"/>
    <n v="14.3"/>
    <n v="2"/>
    <n v="3.86"/>
    <x v="4"/>
    <x v="0"/>
    <n v="0"/>
    <n v="0"/>
    <n v="0"/>
    <x v="3"/>
    <x v="0"/>
    <x v="0"/>
  </r>
  <r>
    <x v="50"/>
    <x v="127"/>
    <x v="1"/>
    <x v="0"/>
    <x v="0"/>
    <n v="0"/>
    <n v="227.9"/>
    <n v="130"/>
    <n v="38.74"/>
    <n v="302.60000000000002"/>
    <n v="71"/>
    <n v="25.72"/>
    <n v="191.5"/>
    <n v="82"/>
    <n v="8.6199999999999992"/>
    <n v="5.5"/>
    <n v="7"/>
    <n v="1.49"/>
    <x v="0"/>
    <x v="1"/>
    <n v="1"/>
    <n v="0"/>
    <n v="0"/>
    <x v="3"/>
    <x v="1"/>
    <x v="1"/>
  </r>
  <r>
    <x v="43"/>
    <x v="127"/>
    <x v="0"/>
    <x v="0"/>
    <x v="0"/>
    <n v="0"/>
    <n v="179.4"/>
    <n v="94"/>
    <n v="30.5"/>
    <n v="270.39999999999998"/>
    <n v="92"/>
    <n v="22.98"/>
    <n v="191"/>
    <n v="88"/>
    <n v="8.59"/>
    <n v="7.9"/>
    <n v="4"/>
    <n v="2.13"/>
    <x v="1"/>
    <x v="0"/>
    <n v="0"/>
    <n v="0"/>
    <n v="0"/>
    <x v="3"/>
    <x v="1"/>
    <x v="1"/>
  </r>
  <r>
    <x v="39"/>
    <x v="127"/>
    <x v="0"/>
    <x v="0"/>
    <x v="1"/>
    <n v="43"/>
    <n v="177.8"/>
    <n v="100"/>
    <n v="30.23"/>
    <n v="147.30000000000001"/>
    <n v="89"/>
    <n v="12.52"/>
    <n v="194.2"/>
    <n v="92"/>
    <n v="8.74"/>
    <n v="11.9"/>
    <n v="1"/>
    <n v="3.21"/>
    <x v="1"/>
    <x v="0"/>
    <n v="0"/>
    <n v="0"/>
    <n v="1"/>
    <x v="3"/>
    <x v="0"/>
    <x v="0"/>
  </r>
  <r>
    <x v="36"/>
    <x v="127"/>
    <x v="0"/>
    <x v="0"/>
    <x v="0"/>
    <n v="0"/>
    <n v="103.3"/>
    <n v="122"/>
    <n v="17.559999999999999"/>
    <n v="245.9"/>
    <n v="123"/>
    <n v="20.9"/>
    <n v="161.1"/>
    <n v="95"/>
    <n v="7.25"/>
    <n v="6.4"/>
    <n v="7"/>
    <n v="1.73"/>
    <x v="1"/>
    <x v="0"/>
    <n v="0"/>
    <n v="0"/>
    <n v="0"/>
    <x v="3"/>
    <x v="1"/>
    <x v="1"/>
  </r>
  <r>
    <x v="3"/>
    <x v="127"/>
    <x v="2"/>
    <x v="0"/>
    <x v="0"/>
    <n v="0"/>
    <n v="212.4"/>
    <n v="118"/>
    <n v="36.11"/>
    <n v="148.6"/>
    <n v="108"/>
    <n v="12.63"/>
    <n v="214.8"/>
    <n v="98"/>
    <n v="9.67"/>
    <n v="9.8000000000000007"/>
    <n v="5"/>
    <n v="2.65"/>
    <x v="0"/>
    <x v="0"/>
    <n v="0"/>
    <n v="0"/>
    <n v="0"/>
    <x v="3"/>
    <x v="1"/>
    <x v="0"/>
  </r>
  <r>
    <x v="50"/>
    <x v="127"/>
    <x v="2"/>
    <x v="0"/>
    <x v="1"/>
    <n v="32"/>
    <n v="222.9"/>
    <n v="136"/>
    <n v="37.89"/>
    <n v="262"/>
    <n v="80"/>
    <n v="22.27"/>
    <n v="191.4"/>
    <n v="101"/>
    <n v="8.61"/>
    <n v="10.8"/>
    <n v="4"/>
    <n v="2.92"/>
    <x v="1"/>
    <x v="0"/>
    <n v="0"/>
    <n v="0"/>
    <n v="1"/>
    <x v="3"/>
    <x v="0"/>
    <x v="1"/>
  </r>
  <r>
    <x v="35"/>
    <x v="127"/>
    <x v="1"/>
    <x v="1"/>
    <x v="1"/>
    <n v="18"/>
    <n v="222.1"/>
    <n v="89"/>
    <n v="37.76"/>
    <n v="160.6"/>
    <n v="109"/>
    <n v="13.65"/>
    <n v="218.8"/>
    <n v="102"/>
    <n v="9.85"/>
    <n v="13.6"/>
    <n v="2"/>
    <n v="3.67"/>
    <x v="1"/>
    <x v="1"/>
    <n v="1"/>
    <n v="1"/>
    <n v="1"/>
    <x v="3"/>
    <x v="0"/>
    <x v="0"/>
  </r>
  <r>
    <x v="17"/>
    <x v="127"/>
    <x v="1"/>
    <x v="0"/>
    <x v="0"/>
    <n v="0"/>
    <n v="125.2"/>
    <n v="99"/>
    <n v="21.28"/>
    <n v="205.4"/>
    <n v="107"/>
    <n v="17.46"/>
    <n v="254.4"/>
    <n v="111"/>
    <n v="11.45"/>
    <n v="18.899999999999999"/>
    <n v="2"/>
    <n v="5.0999999999999996"/>
    <x v="1"/>
    <x v="0"/>
    <n v="0"/>
    <n v="0"/>
    <n v="0"/>
    <x v="3"/>
    <x v="0"/>
    <x v="1"/>
  </r>
  <r>
    <x v="41"/>
    <x v="127"/>
    <x v="0"/>
    <x v="0"/>
    <x v="0"/>
    <n v="0"/>
    <n v="247.3"/>
    <n v="91"/>
    <n v="42.04"/>
    <n v="182.7"/>
    <n v="60"/>
    <n v="15.53"/>
    <n v="143.19999999999999"/>
    <n v="112"/>
    <n v="6.44"/>
    <n v="14.7"/>
    <n v="2"/>
    <n v="3.97"/>
    <x v="2"/>
    <x v="0"/>
    <n v="0"/>
    <n v="0"/>
    <n v="0"/>
    <x v="3"/>
    <x v="0"/>
    <x v="0"/>
  </r>
  <r>
    <x v="13"/>
    <x v="127"/>
    <x v="0"/>
    <x v="0"/>
    <x v="0"/>
    <n v="0"/>
    <n v="148.5"/>
    <n v="105"/>
    <n v="25.25"/>
    <n v="243"/>
    <n v="106"/>
    <n v="20.66"/>
    <n v="255.2"/>
    <n v="114"/>
    <n v="11.48"/>
    <n v="6.8"/>
    <n v="2"/>
    <n v="1.84"/>
    <x v="0"/>
    <x v="0"/>
    <n v="0"/>
    <n v="0"/>
    <n v="0"/>
    <x v="3"/>
    <x v="1"/>
    <x v="1"/>
  </r>
  <r>
    <x v="45"/>
    <x v="127"/>
    <x v="1"/>
    <x v="1"/>
    <x v="0"/>
    <n v="0"/>
    <n v="245.2"/>
    <n v="112"/>
    <n v="41.68"/>
    <n v="101.5"/>
    <n v="101"/>
    <n v="8.6300000000000008"/>
    <n v="152.30000000000001"/>
    <n v="116"/>
    <n v="6.85"/>
    <n v="10.7"/>
    <n v="5"/>
    <n v="2.89"/>
    <x v="1"/>
    <x v="0"/>
    <n v="0"/>
    <n v="1"/>
    <n v="0"/>
    <x v="3"/>
    <x v="0"/>
    <x v="0"/>
  </r>
  <r>
    <x v="36"/>
    <x v="127"/>
    <x v="2"/>
    <x v="0"/>
    <x v="0"/>
    <n v="0"/>
    <n v="268.10000000000002"/>
    <n v="95"/>
    <n v="45.58"/>
    <n v="120.5"/>
    <n v="126"/>
    <n v="10.24"/>
    <n v="220.8"/>
    <n v="121"/>
    <n v="9.94"/>
    <n v="14.4"/>
    <n v="6"/>
    <n v="3.89"/>
    <x v="3"/>
    <x v="0"/>
    <n v="0"/>
    <n v="0"/>
    <n v="0"/>
    <x v="3"/>
    <x v="0"/>
    <x v="0"/>
  </r>
  <r>
    <x v="13"/>
    <x v="127"/>
    <x v="0"/>
    <x v="0"/>
    <x v="0"/>
    <n v="0"/>
    <n v="147.69999999999999"/>
    <n v="94"/>
    <n v="25.11"/>
    <n v="283.3"/>
    <n v="83"/>
    <n v="24.08"/>
    <n v="188.3"/>
    <n v="124"/>
    <n v="8.4700000000000006"/>
    <n v="6.9"/>
    <n v="5"/>
    <n v="1.86"/>
    <x v="3"/>
    <x v="0"/>
    <n v="0"/>
    <n v="0"/>
    <n v="0"/>
    <x v="3"/>
    <x v="1"/>
    <x v="1"/>
  </r>
  <r>
    <x v="2"/>
    <x v="127"/>
    <x v="2"/>
    <x v="0"/>
    <x v="1"/>
    <n v="40"/>
    <n v="272.2"/>
    <n v="112"/>
    <n v="46.27"/>
    <n v="239.9"/>
    <n v="111"/>
    <n v="20.39"/>
    <n v="257.3"/>
    <n v="124"/>
    <n v="11.58"/>
    <n v="11.6"/>
    <n v="2"/>
    <n v="3.13"/>
    <x v="0"/>
    <x v="0"/>
    <n v="0"/>
    <n v="0"/>
    <n v="1"/>
    <x v="3"/>
    <x v="0"/>
    <x v="1"/>
  </r>
  <r>
    <x v="44"/>
    <x v="127"/>
    <x v="2"/>
    <x v="0"/>
    <x v="1"/>
    <n v="41"/>
    <n v="184.8"/>
    <n v="76"/>
    <n v="31.42"/>
    <n v="160.6"/>
    <n v="86"/>
    <n v="13.65"/>
    <n v="162"/>
    <n v="131"/>
    <n v="7.29"/>
    <n v="9.8000000000000007"/>
    <n v="6"/>
    <n v="2.65"/>
    <x v="3"/>
    <x v="0"/>
    <n v="0"/>
    <n v="0"/>
    <n v="1"/>
    <x v="3"/>
    <x v="1"/>
    <x v="0"/>
  </r>
  <r>
    <x v="50"/>
    <x v="128"/>
    <x v="1"/>
    <x v="0"/>
    <x v="0"/>
    <n v="0"/>
    <n v="186"/>
    <n v="127"/>
    <n v="31.62"/>
    <n v="262.3"/>
    <n v="96"/>
    <n v="22.3"/>
    <n v="98.9"/>
    <n v="63"/>
    <n v="4.45"/>
    <n v="11.5"/>
    <n v="6"/>
    <n v="3.11"/>
    <x v="4"/>
    <x v="0"/>
    <n v="0"/>
    <n v="0"/>
    <n v="0"/>
    <x v="3"/>
    <x v="0"/>
    <x v="1"/>
  </r>
  <r>
    <x v="3"/>
    <x v="128"/>
    <x v="2"/>
    <x v="0"/>
    <x v="1"/>
    <n v="10"/>
    <n v="161.4"/>
    <n v="91"/>
    <n v="27.44"/>
    <n v="183.1"/>
    <n v="102"/>
    <n v="15.56"/>
    <n v="240.3"/>
    <n v="65"/>
    <n v="10.81"/>
    <n v="12.9"/>
    <n v="3"/>
    <n v="3.48"/>
    <x v="0"/>
    <x v="0"/>
    <n v="0"/>
    <n v="0"/>
    <n v="1"/>
    <x v="3"/>
    <x v="0"/>
    <x v="0"/>
  </r>
  <r>
    <x v="19"/>
    <x v="128"/>
    <x v="0"/>
    <x v="0"/>
    <x v="0"/>
    <n v="0"/>
    <n v="130.19999999999999"/>
    <n v="94"/>
    <n v="22.13"/>
    <n v="195.2"/>
    <n v="126"/>
    <n v="16.59"/>
    <n v="195.5"/>
    <n v="68"/>
    <n v="8.8000000000000007"/>
    <n v="7.6"/>
    <n v="5"/>
    <n v="2.0499999999999998"/>
    <x v="3"/>
    <x v="0"/>
    <n v="0"/>
    <n v="0"/>
    <n v="0"/>
    <x v="3"/>
    <x v="1"/>
    <x v="0"/>
  </r>
  <r>
    <x v="27"/>
    <x v="128"/>
    <x v="0"/>
    <x v="0"/>
    <x v="1"/>
    <n v="37"/>
    <n v="205"/>
    <n v="94"/>
    <n v="34.85"/>
    <n v="165.4"/>
    <n v="103"/>
    <n v="14.06"/>
    <n v="185"/>
    <n v="81"/>
    <n v="8.32"/>
    <n v="11.7"/>
    <n v="8"/>
    <n v="3.16"/>
    <x v="0"/>
    <x v="0"/>
    <n v="0"/>
    <n v="0"/>
    <n v="1"/>
    <x v="3"/>
    <x v="0"/>
    <x v="0"/>
  </r>
  <r>
    <x v="8"/>
    <x v="128"/>
    <x v="2"/>
    <x v="0"/>
    <x v="0"/>
    <n v="0"/>
    <n v="334.3"/>
    <n v="118"/>
    <n v="56.83"/>
    <n v="192.1"/>
    <n v="104"/>
    <n v="16.329999999999998"/>
    <n v="191"/>
    <n v="83"/>
    <n v="8.59"/>
    <n v="10.4"/>
    <n v="6"/>
    <n v="2.81"/>
    <x v="1"/>
    <x v="1"/>
    <n v="1"/>
    <n v="0"/>
    <n v="0"/>
    <x v="3"/>
    <x v="0"/>
    <x v="0"/>
  </r>
  <r>
    <x v="31"/>
    <x v="128"/>
    <x v="2"/>
    <x v="0"/>
    <x v="1"/>
    <n v="27"/>
    <n v="196.6"/>
    <n v="89"/>
    <n v="33.42"/>
    <n v="180.6"/>
    <n v="95"/>
    <n v="15.35"/>
    <n v="245"/>
    <n v="83"/>
    <n v="11.03"/>
    <n v="6.6"/>
    <n v="5"/>
    <n v="1.78"/>
    <x v="0"/>
    <x v="0"/>
    <n v="0"/>
    <n v="0"/>
    <n v="1"/>
    <x v="3"/>
    <x v="1"/>
    <x v="0"/>
  </r>
  <r>
    <x v="34"/>
    <x v="128"/>
    <x v="2"/>
    <x v="0"/>
    <x v="1"/>
    <n v="31"/>
    <n v="193"/>
    <n v="99"/>
    <n v="32.81"/>
    <n v="224.8"/>
    <n v="87"/>
    <n v="19.11"/>
    <n v="197.6"/>
    <n v="91"/>
    <n v="8.89"/>
    <n v="10.3"/>
    <n v="8"/>
    <n v="2.78"/>
    <x v="3"/>
    <x v="0"/>
    <n v="0"/>
    <n v="0"/>
    <n v="1"/>
    <x v="3"/>
    <x v="0"/>
    <x v="1"/>
  </r>
  <r>
    <x v="39"/>
    <x v="128"/>
    <x v="0"/>
    <x v="0"/>
    <x v="1"/>
    <n v="23"/>
    <n v="210.7"/>
    <n v="119"/>
    <n v="35.82"/>
    <n v="137.4"/>
    <n v="51"/>
    <n v="11.68"/>
    <n v="248.2"/>
    <n v="92"/>
    <n v="11.17"/>
    <n v="7.9"/>
    <n v="6"/>
    <n v="2.13"/>
    <x v="3"/>
    <x v="0"/>
    <n v="0"/>
    <n v="0"/>
    <n v="1"/>
    <x v="3"/>
    <x v="1"/>
    <x v="0"/>
  </r>
  <r>
    <x v="18"/>
    <x v="128"/>
    <x v="0"/>
    <x v="0"/>
    <x v="0"/>
    <n v="0"/>
    <n v="137.80000000000001"/>
    <n v="120"/>
    <n v="23.43"/>
    <n v="225.8"/>
    <n v="110"/>
    <n v="19.190000000000001"/>
    <n v="145.19999999999999"/>
    <n v="95"/>
    <n v="6.53"/>
    <n v="10.199999999999999"/>
    <n v="6"/>
    <n v="2.75"/>
    <x v="0"/>
    <x v="1"/>
    <n v="1"/>
    <n v="0"/>
    <n v="0"/>
    <x v="3"/>
    <x v="1"/>
    <x v="1"/>
  </r>
  <r>
    <x v="10"/>
    <x v="128"/>
    <x v="0"/>
    <x v="0"/>
    <x v="0"/>
    <n v="0"/>
    <n v="159.1"/>
    <n v="100"/>
    <n v="27.05"/>
    <n v="202.5"/>
    <n v="90"/>
    <n v="17.21"/>
    <n v="233.1"/>
    <n v="96"/>
    <n v="10.49"/>
    <n v="11.5"/>
    <n v="6"/>
    <n v="3.11"/>
    <x v="3"/>
    <x v="0"/>
    <n v="0"/>
    <n v="0"/>
    <n v="0"/>
    <x v="3"/>
    <x v="0"/>
    <x v="1"/>
  </r>
  <r>
    <x v="45"/>
    <x v="128"/>
    <x v="2"/>
    <x v="0"/>
    <x v="1"/>
    <n v="32"/>
    <n v="211"/>
    <n v="99"/>
    <n v="35.869999999999997"/>
    <n v="155.1"/>
    <n v="89"/>
    <n v="13.18"/>
    <n v="234.8"/>
    <n v="96"/>
    <n v="10.57"/>
    <n v="11.4"/>
    <n v="5"/>
    <n v="3.08"/>
    <x v="0"/>
    <x v="0"/>
    <n v="0"/>
    <n v="0"/>
    <n v="1"/>
    <x v="3"/>
    <x v="0"/>
    <x v="0"/>
  </r>
  <r>
    <x v="3"/>
    <x v="128"/>
    <x v="0"/>
    <x v="0"/>
    <x v="0"/>
    <n v="0"/>
    <n v="139.5"/>
    <n v="119"/>
    <n v="23.72"/>
    <n v="289.3"/>
    <n v="105"/>
    <n v="24.59"/>
    <n v="129.4"/>
    <n v="97"/>
    <n v="5.82"/>
    <n v="13.1"/>
    <n v="8"/>
    <n v="3.54"/>
    <x v="1"/>
    <x v="0"/>
    <n v="0"/>
    <n v="0"/>
    <n v="0"/>
    <x v="3"/>
    <x v="0"/>
    <x v="1"/>
  </r>
  <r>
    <x v="19"/>
    <x v="128"/>
    <x v="0"/>
    <x v="0"/>
    <x v="0"/>
    <n v="0"/>
    <n v="207.7"/>
    <n v="75"/>
    <n v="35.31"/>
    <n v="191.3"/>
    <n v="116"/>
    <n v="16.260000000000002"/>
    <n v="226.7"/>
    <n v="98"/>
    <n v="10.199999999999999"/>
    <n v="11.6"/>
    <n v="6"/>
    <n v="3.13"/>
    <x v="3"/>
    <x v="0"/>
    <n v="0"/>
    <n v="0"/>
    <n v="0"/>
    <x v="3"/>
    <x v="0"/>
    <x v="0"/>
  </r>
  <r>
    <x v="33"/>
    <x v="128"/>
    <x v="0"/>
    <x v="0"/>
    <x v="0"/>
    <n v="0"/>
    <n v="168.4"/>
    <n v="117"/>
    <n v="28.63"/>
    <n v="217.1"/>
    <n v="129"/>
    <n v="18.45"/>
    <n v="81.599999999999994"/>
    <n v="100"/>
    <n v="3.67"/>
    <n v="11.8"/>
    <n v="7"/>
    <n v="3.19"/>
    <x v="0"/>
    <x v="0"/>
    <n v="0"/>
    <n v="0"/>
    <n v="0"/>
    <x v="3"/>
    <x v="0"/>
    <x v="1"/>
  </r>
  <r>
    <x v="32"/>
    <x v="128"/>
    <x v="0"/>
    <x v="0"/>
    <x v="0"/>
    <n v="0"/>
    <n v="198.4"/>
    <n v="91"/>
    <n v="33.729999999999997"/>
    <n v="264.7"/>
    <n v="106"/>
    <n v="22.5"/>
    <n v="111.4"/>
    <n v="101"/>
    <n v="5.01"/>
    <n v="9.1999999999999993"/>
    <n v="2"/>
    <n v="2.48"/>
    <x v="3"/>
    <x v="0"/>
    <n v="0"/>
    <n v="0"/>
    <n v="0"/>
    <x v="3"/>
    <x v="1"/>
    <x v="1"/>
  </r>
  <r>
    <x v="8"/>
    <x v="128"/>
    <x v="1"/>
    <x v="0"/>
    <x v="0"/>
    <n v="0"/>
    <n v="161.30000000000001"/>
    <n v="122"/>
    <n v="27.42"/>
    <n v="220.6"/>
    <n v="95"/>
    <n v="18.75"/>
    <n v="224.7"/>
    <n v="104"/>
    <n v="10.11"/>
    <n v="9.6"/>
    <n v="3"/>
    <n v="2.59"/>
    <x v="0"/>
    <x v="0"/>
    <n v="0"/>
    <n v="0"/>
    <n v="0"/>
    <x v="3"/>
    <x v="1"/>
    <x v="1"/>
  </r>
  <r>
    <x v="2"/>
    <x v="128"/>
    <x v="1"/>
    <x v="0"/>
    <x v="0"/>
    <n v="0"/>
    <n v="101.4"/>
    <n v="145"/>
    <n v="17.239999999999998"/>
    <n v="249.1"/>
    <n v="116"/>
    <n v="21.17"/>
    <n v="157.6"/>
    <n v="107"/>
    <n v="7.09"/>
    <n v="7.1"/>
    <n v="6"/>
    <n v="1.92"/>
    <x v="0"/>
    <x v="0"/>
    <n v="0"/>
    <n v="0"/>
    <n v="0"/>
    <x v="3"/>
    <x v="1"/>
    <x v="1"/>
  </r>
  <r>
    <x v="47"/>
    <x v="128"/>
    <x v="2"/>
    <x v="0"/>
    <x v="1"/>
    <n v="30"/>
    <n v="177.3"/>
    <n v="95"/>
    <n v="30.14"/>
    <n v="211.8"/>
    <n v="102"/>
    <n v="18"/>
    <n v="240.2"/>
    <n v="108"/>
    <n v="10.81"/>
    <n v="9.3000000000000007"/>
    <n v="7"/>
    <n v="2.5099999999999998"/>
    <x v="2"/>
    <x v="0"/>
    <n v="0"/>
    <n v="0"/>
    <n v="1"/>
    <x v="3"/>
    <x v="1"/>
    <x v="1"/>
  </r>
  <r>
    <x v="6"/>
    <x v="128"/>
    <x v="0"/>
    <x v="0"/>
    <x v="0"/>
    <n v="0"/>
    <n v="216"/>
    <n v="85"/>
    <n v="36.72"/>
    <n v="186.9"/>
    <n v="114"/>
    <n v="15.89"/>
    <n v="210.7"/>
    <n v="109"/>
    <n v="9.48"/>
    <n v="4.9000000000000004"/>
    <n v="10"/>
    <n v="1.32"/>
    <x v="3"/>
    <x v="0"/>
    <n v="0"/>
    <n v="0"/>
    <n v="0"/>
    <x v="3"/>
    <x v="1"/>
    <x v="0"/>
  </r>
  <r>
    <x v="22"/>
    <x v="128"/>
    <x v="1"/>
    <x v="0"/>
    <x v="0"/>
    <n v="0"/>
    <n v="207"/>
    <n v="91"/>
    <n v="35.19"/>
    <n v="154.9"/>
    <n v="121"/>
    <n v="13.17"/>
    <n v="245.1"/>
    <n v="112"/>
    <n v="11.03"/>
    <n v="13.4"/>
    <n v="5"/>
    <n v="3.62"/>
    <x v="2"/>
    <x v="0"/>
    <n v="0"/>
    <n v="0"/>
    <n v="0"/>
    <x v="3"/>
    <x v="0"/>
    <x v="0"/>
  </r>
  <r>
    <x v="15"/>
    <x v="128"/>
    <x v="0"/>
    <x v="0"/>
    <x v="1"/>
    <n v="34"/>
    <n v="204.5"/>
    <n v="79"/>
    <n v="34.770000000000003"/>
    <n v="132.80000000000001"/>
    <n v="113"/>
    <n v="11.29"/>
    <n v="190.1"/>
    <n v="117"/>
    <n v="8.5500000000000007"/>
    <n v="14.8"/>
    <n v="9"/>
    <n v="4"/>
    <x v="3"/>
    <x v="0"/>
    <n v="0"/>
    <n v="0"/>
    <n v="1"/>
    <x v="3"/>
    <x v="0"/>
    <x v="0"/>
  </r>
  <r>
    <x v="5"/>
    <x v="128"/>
    <x v="2"/>
    <x v="0"/>
    <x v="1"/>
    <n v="36"/>
    <n v="192.8"/>
    <n v="103"/>
    <n v="32.78"/>
    <n v="177"/>
    <n v="83"/>
    <n v="15.05"/>
    <n v="216.5"/>
    <n v="118"/>
    <n v="9.74"/>
    <n v="16.399999999999999"/>
    <n v="5"/>
    <n v="4.43"/>
    <x v="0"/>
    <x v="0"/>
    <n v="0"/>
    <n v="0"/>
    <n v="1"/>
    <x v="3"/>
    <x v="0"/>
    <x v="0"/>
  </r>
  <r>
    <x v="5"/>
    <x v="128"/>
    <x v="1"/>
    <x v="0"/>
    <x v="0"/>
    <n v="0"/>
    <n v="98"/>
    <n v="99"/>
    <n v="16.66"/>
    <n v="240.7"/>
    <n v="62"/>
    <n v="20.46"/>
    <n v="254.8"/>
    <n v="123"/>
    <n v="11.47"/>
    <n v="10.5"/>
    <n v="4"/>
    <n v="2.84"/>
    <x v="1"/>
    <x v="0"/>
    <n v="0"/>
    <n v="0"/>
    <n v="0"/>
    <x v="3"/>
    <x v="0"/>
    <x v="1"/>
  </r>
  <r>
    <x v="14"/>
    <x v="128"/>
    <x v="0"/>
    <x v="0"/>
    <x v="0"/>
    <n v="0"/>
    <n v="157"/>
    <n v="113"/>
    <n v="26.69"/>
    <n v="256.89999999999998"/>
    <n v="97"/>
    <n v="21.84"/>
    <n v="185.5"/>
    <n v="126"/>
    <n v="8.35"/>
    <n v="12.1"/>
    <n v="2"/>
    <n v="3.27"/>
    <x v="3"/>
    <x v="0"/>
    <n v="0"/>
    <n v="0"/>
    <n v="0"/>
    <x v="3"/>
    <x v="0"/>
    <x v="1"/>
  </r>
  <r>
    <x v="28"/>
    <x v="128"/>
    <x v="2"/>
    <x v="1"/>
    <x v="0"/>
    <n v="0"/>
    <n v="192.9"/>
    <n v="131"/>
    <n v="32.79"/>
    <n v="185.5"/>
    <n v="101"/>
    <n v="15.77"/>
    <n v="205.2"/>
    <n v="130"/>
    <n v="9.23"/>
    <n v="10.9"/>
    <n v="4"/>
    <n v="2.94"/>
    <x v="0"/>
    <x v="0"/>
    <n v="0"/>
    <n v="1"/>
    <n v="0"/>
    <x v="3"/>
    <x v="0"/>
    <x v="0"/>
  </r>
  <r>
    <x v="36"/>
    <x v="128"/>
    <x v="0"/>
    <x v="0"/>
    <x v="0"/>
    <n v="0"/>
    <n v="220.2"/>
    <n v="117"/>
    <n v="37.43"/>
    <n v="261.10000000000002"/>
    <n v="102"/>
    <n v="22.19"/>
    <n v="165.9"/>
    <n v="132"/>
    <n v="7.47"/>
    <n v="10.8"/>
    <n v="1"/>
    <n v="2.92"/>
    <x v="3"/>
    <x v="0"/>
    <n v="0"/>
    <n v="0"/>
    <n v="0"/>
    <x v="3"/>
    <x v="0"/>
    <x v="1"/>
  </r>
  <r>
    <x v="46"/>
    <x v="128"/>
    <x v="0"/>
    <x v="0"/>
    <x v="0"/>
    <n v="0"/>
    <n v="54.7"/>
    <n v="131"/>
    <n v="9.3000000000000007"/>
    <n v="256.10000000000002"/>
    <n v="105"/>
    <n v="21.77"/>
    <n v="176.6"/>
    <n v="135"/>
    <n v="7.95"/>
    <n v="11.1"/>
    <n v="4"/>
    <n v="3"/>
    <x v="0"/>
    <x v="0"/>
    <n v="0"/>
    <n v="0"/>
    <n v="0"/>
    <x v="3"/>
    <x v="0"/>
    <x v="1"/>
  </r>
  <r>
    <x v="42"/>
    <x v="128"/>
    <x v="0"/>
    <x v="1"/>
    <x v="0"/>
    <n v="0"/>
    <n v="267.39999999999998"/>
    <n v="78"/>
    <n v="45.46"/>
    <n v="204.2"/>
    <n v="85"/>
    <n v="17.36"/>
    <n v="111.7"/>
    <n v="146"/>
    <n v="5.03"/>
    <n v="5.9"/>
    <n v="4"/>
    <n v="1.59"/>
    <x v="0"/>
    <x v="0"/>
    <n v="0"/>
    <n v="1"/>
    <n v="0"/>
    <x v="3"/>
    <x v="1"/>
    <x v="1"/>
  </r>
  <r>
    <x v="3"/>
    <x v="128"/>
    <x v="0"/>
    <x v="0"/>
    <x v="1"/>
    <n v="33"/>
    <n v="119.6"/>
    <n v="104"/>
    <n v="20.329999999999998"/>
    <n v="278.7"/>
    <n v="88"/>
    <n v="23.69"/>
    <n v="263.39999999999998"/>
    <n v="175"/>
    <n v="11.85"/>
    <n v="5.9"/>
    <n v="2"/>
    <n v="1.59"/>
    <x v="3"/>
    <x v="0"/>
    <n v="0"/>
    <n v="0"/>
    <n v="1"/>
    <x v="3"/>
    <x v="1"/>
    <x v="1"/>
  </r>
  <r>
    <x v="39"/>
    <x v="129"/>
    <x v="1"/>
    <x v="0"/>
    <x v="0"/>
    <n v="0"/>
    <n v="252"/>
    <n v="101"/>
    <n v="42.84"/>
    <n v="170.2"/>
    <n v="105"/>
    <n v="14.47"/>
    <n v="209.2"/>
    <n v="64"/>
    <n v="9.41"/>
    <n v="5.7"/>
    <n v="5"/>
    <n v="1.54"/>
    <x v="1"/>
    <x v="0"/>
    <n v="0"/>
    <n v="0"/>
    <n v="0"/>
    <x v="3"/>
    <x v="1"/>
    <x v="0"/>
  </r>
  <r>
    <x v="15"/>
    <x v="129"/>
    <x v="0"/>
    <x v="0"/>
    <x v="1"/>
    <n v="45"/>
    <n v="174.5"/>
    <n v="120"/>
    <n v="29.67"/>
    <n v="217.5"/>
    <n v="95"/>
    <n v="18.489999999999998"/>
    <n v="220.3"/>
    <n v="67"/>
    <n v="9.91"/>
    <n v="12.2"/>
    <n v="2"/>
    <n v="3.29"/>
    <x v="0"/>
    <x v="0"/>
    <n v="0"/>
    <n v="0"/>
    <n v="1"/>
    <x v="3"/>
    <x v="0"/>
    <x v="1"/>
  </r>
  <r>
    <x v="39"/>
    <x v="129"/>
    <x v="0"/>
    <x v="0"/>
    <x v="0"/>
    <n v="0"/>
    <n v="176.9"/>
    <n v="109"/>
    <n v="30.07"/>
    <n v="90.7"/>
    <n v="104"/>
    <n v="7.71"/>
    <n v="238"/>
    <n v="69"/>
    <n v="10.71"/>
    <n v="9.5"/>
    <n v="2"/>
    <n v="2.57"/>
    <x v="0"/>
    <x v="0"/>
    <n v="0"/>
    <n v="0"/>
    <n v="0"/>
    <x v="3"/>
    <x v="1"/>
    <x v="0"/>
  </r>
  <r>
    <x v="36"/>
    <x v="129"/>
    <x v="2"/>
    <x v="0"/>
    <x v="0"/>
    <n v="0"/>
    <n v="154"/>
    <n v="95"/>
    <n v="26.18"/>
    <n v="205.9"/>
    <n v="106"/>
    <n v="17.5"/>
    <n v="233.7"/>
    <n v="75"/>
    <n v="10.52"/>
    <n v="12.9"/>
    <n v="1"/>
    <n v="3.48"/>
    <x v="0"/>
    <x v="0"/>
    <n v="0"/>
    <n v="0"/>
    <n v="0"/>
    <x v="3"/>
    <x v="0"/>
    <x v="1"/>
  </r>
  <r>
    <x v="6"/>
    <x v="129"/>
    <x v="0"/>
    <x v="0"/>
    <x v="0"/>
    <n v="0"/>
    <n v="150.4"/>
    <n v="119"/>
    <n v="25.57"/>
    <n v="230.5"/>
    <n v="99"/>
    <n v="19.59"/>
    <n v="186.3"/>
    <n v="76"/>
    <n v="8.3800000000000008"/>
    <n v="12.3"/>
    <n v="4"/>
    <n v="3.32"/>
    <x v="0"/>
    <x v="0"/>
    <n v="0"/>
    <n v="0"/>
    <n v="0"/>
    <x v="3"/>
    <x v="0"/>
    <x v="1"/>
  </r>
  <r>
    <x v="25"/>
    <x v="129"/>
    <x v="0"/>
    <x v="0"/>
    <x v="0"/>
    <n v="0"/>
    <n v="183"/>
    <n v="112"/>
    <n v="31.11"/>
    <n v="72.900000000000006"/>
    <n v="99"/>
    <n v="6.2"/>
    <n v="181.8"/>
    <n v="78"/>
    <n v="8.18"/>
    <n v="9.5"/>
    <n v="19"/>
    <n v="2.57"/>
    <x v="1"/>
    <x v="0"/>
    <n v="0"/>
    <n v="0"/>
    <n v="0"/>
    <x v="3"/>
    <x v="1"/>
    <x v="0"/>
  </r>
  <r>
    <x v="34"/>
    <x v="129"/>
    <x v="0"/>
    <x v="0"/>
    <x v="0"/>
    <n v="0"/>
    <n v="204.5"/>
    <n v="88"/>
    <n v="34.770000000000003"/>
    <n v="178.4"/>
    <n v="85"/>
    <n v="15.16"/>
    <n v="229.6"/>
    <n v="78"/>
    <n v="10.33"/>
    <n v="12.6"/>
    <n v="8"/>
    <n v="3.4"/>
    <x v="1"/>
    <x v="0"/>
    <n v="0"/>
    <n v="0"/>
    <n v="0"/>
    <x v="3"/>
    <x v="0"/>
    <x v="0"/>
  </r>
  <r>
    <x v="28"/>
    <x v="129"/>
    <x v="1"/>
    <x v="0"/>
    <x v="0"/>
    <n v="0"/>
    <n v="162"/>
    <n v="62"/>
    <n v="27.54"/>
    <n v="278.10000000000002"/>
    <n v="108"/>
    <n v="23.64"/>
    <n v="197.5"/>
    <n v="82"/>
    <n v="8.89"/>
    <n v="9.1"/>
    <n v="4"/>
    <n v="2.46"/>
    <x v="0"/>
    <x v="0"/>
    <n v="0"/>
    <n v="0"/>
    <n v="0"/>
    <x v="3"/>
    <x v="1"/>
    <x v="1"/>
  </r>
  <r>
    <x v="29"/>
    <x v="129"/>
    <x v="2"/>
    <x v="0"/>
    <x v="0"/>
    <n v="0"/>
    <n v="124.3"/>
    <n v="70"/>
    <n v="21.13"/>
    <n v="270.7"/>
    <n v="99"/>
    <n v="23.01"/>
    <n v="239.5"/>
    <n v="83"/>
    <n v="10.78"/>
    <n v="3.5"/>
    <n v="6"/>
    <n v="0.95"/>
    <x v="1"/>
    <x v="0"/>
    <n v="0"/>
    <n v="0"/>
    <n v="0"/>
    <x v="3"/>
    <x v="1"/>
    <x v="1"/>
  </r>
  <r>
    <x v="49"/>
    <x v="129"/>
    <x v="0"/>
    <x v="0"/>
    <x v="0"/>
    <n v="0"/>
    <n v="242.5"/>
    <n v="101"/>
    <n v="41.23"/>
    <n v="102.8"/>
    <n v="114"/>
    <n v="8.74"/>
    <n v="142.4"/>
    <n v="89"/>
    <n v="6.41"/>
    <n v="9.3000000000000007"/>
    <n v="2"/>
    <n v="2.5099999999999998"/>
    <x v="3"/>
    <x v="0"/>
    <n v="0"/>
    <n v="0"/>
    <n v="0"/>
    <x v="3"/>
    <x v="1"/>
    <x v="0"/>
  </r>
  <r>
    <x v="24"/>
    <x v="129"/>
    <x v="1"/>
    <x v="0"/>
    <x v="0"/>
    <n v="0"/>
    <n v="271.8"/>
    <n v="129"/>
    <n v="46.21"/>
    <n v="237.2"/>
    <n v="128"/>
    <n v="20.16"/>
    <n v="210.1"/>
    <n v="91"/>
    <n v="9.4499999999999993"/>
    <n v="8.6999999999999993"/>
    <n v="2"/>
    <n v="2.35"/>
    <x v="4"/>
    <x v="1"/>
    <n v="1"/>
    <n v="0"/>
    <n v="0"/>
    <x v="3"/>
    <x v="1"/>
    <x v="1"/>
  </r>
  <r>
    <x v="20"/>
    <x v="129"/>
    <x v="0"/>
    <x v="0"/>
    <x v="0"/>
    <n v="0"/>
    <n v="213.1"/>
    <n v="105"/>
    <n v="36.229999999999997"/>
    <n v="206.2"/>
    <n v="108"/>
    <n v="17.53"/>
    <n v="163.4"/>
    <n v="93"/>
    <n v="7.35"/>
    <n v="8.9"/>
    <n v="3"/>
    <n v="2.4"/>
    <x v="1"/>
    <x v="0"/>
    <n v="0"/>
    <n v="0"/>
    <n v="0"/>
    <x v="3"/>
    <x v="1"/>
    <x v="1"/>
  </r>
  <r>
    <x v="10"/>
    <x v="129"/>
    <x v="2"/>
    <x v="0"/>
    <x v="0"/>
    <n v="0"/>
    <n v="110"/>
    <n v="107"/>
    <n v="18.7"/>
    <n v="181.9"/>
    <n v="85"/>
    <n v="15.46"/>
    <n v="208"/>
    <n v="94"/>
    <n v="9.36"/>
    <n v="11.7"/>
    <n v="3"/>
    <n v="3.16"/>
    <x v="0"/>
    <x v="0"/>
    <n v="0"/>
    <n v="0"/>
    <n v="0"/>
    <x v="3"/>
    <x v="0"/>
    <x v="0"/>
  </r>
  <r>
    <x v="39"/>
    <x v="129"/>
    <x v="0"/>
    <x v="0"/>
    <x v="0"/>
    <n v="0"/>
    <n v="159.9"/>
    <n v="70"/>
    <n v="27.18"/>
    <n v="236.8"/>
    <n v="127"/>
    <n v="20.13"/>
    <n v="227.9"/>
    <n v="95"/>
    <n v="10.26"/>
    <n v="9"/>
    <n v="1"/>
    <n v="2.4300000000000002"/>
    <x v="0"/>
    <x v="0"/>
    <n v="0"/>
    <n v="0"/>
    <n v="0"/>
    <x v="3"/>
    <x v="1"/>
    <x v="1"/>
  </r>
  <r>
    <x v="17"/>
    <x v="129"/>
    <x v="2"/>
    <x v="0"/>
    <x v="0"/>
    <n v="0"/>
    <n v="140.9"/>
    <n v="68"/>
    <n v="23.95"/>
    <n v="217.5"/>
    <n v="109"/>
    <n v="18.489999999999998"/>
    <n v="123.6"/>
    <n v="96"/>
    <n v="5.56"/>
    <n v="13.6"/>
    <n v="4"/>
    <n v="3.67"/>
    <x v="2"/>
    <x v="0"/>
    <n v="0"/>
    <n v="0"/>
    <n v="0"/>
    <x v="3"/>
    <x v="0"/>
    <x v="1"/>
  </r>
  <r>
    <x v="2"/>
    <x v="129"/>
    <x v="1"/>
    <x v="0"/>
    <x v="0"/>
    <n v="0"/>
    <n v="127"/>
    <n v="102"/>
    <n v="21.59"/>
    <n v="206.9"/>
    <n v="107"/>
    <n v="17.59"/>
    <n v="231.7"/>
    <n v="99"/>
    <n v="10.43"/>
    <n v="6.1"/>
    <n v="6"/>
    <n v="1.65"/>
    <x v="1"/>
    <x v="0"/>
    <n v="0"/>
    <n v="0"/>
    <n v="0"/>
    <x v="3"/>
    <x v="1"/>
    <x v="1"/>
  </r>
  <r>
    <x v="17"/>
    <x v="129"/>
    <x v="0"/>
    <x v="0"/>
    <x v="0"/>
    <n v="0"/>
    <n v="263.7"/>
    <n v="113"/>
    <n v="44.83"/>
    <n v="186.5"/>
    <n v="103"/>
    <n v="15.85"/>
    <n v="195.3"/>
    <n v="99"/>
    <n v="8.7899999999999991"/>
    <n v="18.3"/>
    <n v="6"/>
    <n v="4.9400000000000004"/>
    <x v="0"/>
    <x v="1"/>
    <n v="1"/>
    <n v="0"/>
    <n v="0"/>
    <x v="3"/>
    <x v="0"/>
    <x v="0"/>
  </r>
  <r>
    <x v="42"/>
    <x v="129"/>
    <x v="0"/>
    <x v="0"/>
    <x v="0"/>
    <n v="0"/>
    <n v="207.1"/>
    <n v="70"/>
    <n v="35.21"/>
    <n v="200.1"/>
    <n v="115"/>
    <n v="17.010000000000002"/>
    <n v="194.2"/>
    <n v="100"/>
    <n v="8.74"/>
    <n v="12.4"/>
    <n v="2"/>
    <n v="3.35"/>
    <x v="0"/>
    <x v="0"/>
    <n v="0"/>
    <n v="0"/>
    <n v="0"/>
    <x v="3"/>
    <x v="0"/>
    <x v="0"/>
  </r>
  <r>
    <x v="2"/>
    <x v="129"/>
    <x v="0"/>
    <x v="0"/>
    <x v="1"/>
    <n v="12"/>
    <n v="141.9"/>
    <n v="92"/>
    <n v="24.12"/>
    <n v="228.9"/>
    <n v="102"/>
    <n v="19.46"/>
    <n v="195.1"/>
    <n v="101"/>
    <n v="8.7799999999999994"/>
    <n v="8.6999999999999993"/>
    <n v="5"/>
    <n v="2.35"/>
    <x v="1"/>
    <x v="0"/>
    <n v="0"/>
    <n v="0"/>
    <n v="1"/>
    <x v="3"/>
    <x v="1"/>
    <x v="1"/>
  </r>
  <r>
    <x v="32"/>
    <x v="129"/>
    <x v="0"/>
    <x v="0"/>
    <x v="0"/>
    <n v="0"/>
    <n v="155.9"/>
    <n v="95"/>
    <n v="26.5"/>
    <n v="256.10000000000002"/>
    <n v="97"/>
    <n v="21.77"/>
    <n v="262.89999999999998"/>
    <n v="103"/>
    <n v="11.83"/>
    <n v="11.7"/>
    <n v="3"/>
    <n v="3.16"/>
    <x v="2"/>
    <x v="0"/>
    <n v="0"/>
    <n v="0"/>
    <n v="0"/>
    <x v="3"/>
    <x v="0"/>
    <x v="1"/>
  </r>
  <r>
    <x v="18"/>
    <x v="129"/>
    <x v="1"/>
    <x v="0"/>
    <x v="1"/>
    <n v="30"/>
    <n v="185"/>
    <n v="117"/>
    <n v="31.45"/>
    <n v="249.5"/>
    <n v="141"/>
    <n v="21.21"/>
    <n v="157.80000000000001"/>
    <n v="103"/>
    <n v="7.1"/>
    <n v="7.4"/>
    <n v="7"/>
    <n v="2"/>
    <x v="1"/>
    <x v="0"/>
    <n v="0"/>
    <n v="0"/>
    <n v="1"/>
    <x v="3"/>
    <x v="1"/>
    <x v="1"/>
  </r>
  <r>
    <x v="43"/>
    <x v="129"/>
    <x v="0"/>
    <x v="0"/>
    <x v="0"/>
    <n v="0"/>
    <n v="143.80000000000001"/>
    <n v="76"/>
    <n v="24.45"/>
    <n v="274.8"/>
    <n v="103"/>
    <n v="23.36"/>
    <n v="194.7"/>
    <n v="105"/>
    <n v="8.76"/>
    <n v="12.3"/>
    <n v="1"/>
    <n v="3.32"/>
    <x v="1"/>
    <x v="0"/>
    <n v="0"/>
    <n v="0"/>
    <n v="0"/>
    <x v="3"/>
    <x v="0"/>
    <x v="1"/>
  </r>
  <r>
    <x v="39"/>
    <x v="129"/>
    <x v="0"/>
    <x v="0"/>
    <x v="0"/>
    <n v="0"/>
    <n v="120.5"/>
    <n v="127"/>
    <n v="20.49"/>
    <n v="189.7"/>
    <n v="52"/>
    <n v="16.12"/>
    <n v="270.10000000000002"/>
    <n v="107"/>
    <n v="12.15"/>
    <n v="14.3"/>
    <n v="2"/>
    <n v="3.86"/>
    <x v="0"/>
    <x v="0"/>
    <n v="0"/>
    <n v="0"/>
    <n v="0"/>
    <x v="3"/>
    <x v="0"/>
    <x v="0"/>
  </r>
  <r>
    <x v="22"/>
    <x v="129"/>
    <x v="0"/>
    <x v="0"/>
    <x v="0"/>
    <n v="0"/>
    <n v="138.69999999999999"/>
    <n v="68"/>
    <n v="23.58"/>
    <n v="205.6"/>
    <n v="102"/>
    <n v="17.48"/>
    <n v="231.2"/>
    <n v="108"/>
    <n v="10.4"/>
    <n v="13.6"/>
    <n v="3"/>
    <n v="3.67"/>
    <x v="3"/>
    <x v="0"/>
    <n v="0"/>
    <n v="0"/>
    <n v="0"/>
    <x v="3"/>
    <x v="0"/>
    <x v="1"/>
  </r>
  <r>
    <x v="35"/>
    <x v="129"/>
    <x v="0"/>
    <x v="0"/>
    <x v="0"/>
    <n v="0"/>
    <n v="211.4"/>
    <n v="91"/>
    <n v="35.94"/>
    <n v="191"/>
    <n v="62"/>
    <n v="16.239999999999998"/>
    <n v="207.3"/>
    <n v="109"/>
    <n v="9.33"/>
    <n v="11.6"/>
    <n v="3"/>
    <n v="3.13"/>
    <x v="0"/>
    <x v="0"/>
    <n v="0"/>
    <n v="0"/>
    <n v="0"/>
    <x v="3"/>
    <x v="0"/>
    <x v="0"/>
  </r>
  <r>
    <x v="17"/>
    <x v="129"/>
    <x v="0"/>
    <x v="0"/>
    <x v="0"/>
    <n v="0"/>
    <n v="139"/>
    <n v="98"/>
    <n v="23.63"/>
    <n v="120.2"/>
    <n v="116"/>
    <n v="10.220000000000001"/>
    <n v="160.4"/>
    <n v="113"/>
    <n v="7.22"/>
    <n v="14.5"/>
    <n v="2"/>
    <n v="3.92"/>
    <x v="2"/>
    <x v="0"/>
    <n v="0"/>
    <n v="0"/>
    <n v="0"/>
    <x v="3"/>
    <x v="0"/>
    <x v="0"/>
  </r>
  <r>
    <x v="23"/>
    <x v="129"/>
    <x v="1"/>
    <x v="0"/>
    <x v="1"/>
    <n v="19"/>
    <n v="152.9"/>
    <n v="87"/>
    <n v="25.99"/>
    <n v="213.2"/>
    <n v="99"/>
    <n v="18.12"/>
    <n v="205.3"/>
    <n v="114"/>
    <n v="9.24"/>
    <n v="10.8"/>
    <n v="6"/>
    <n v="2.92"/>
    <x v="3"/>
    <x v="0"/>
    <n v="0"/>
    <n v="0"/>
    <n v="1"/>
    <x v="3"/>
    <x v="0"/>
    <x v="1"/>
  </r>
  <r>
    <x v="11"/>
    <x v="129"/>
    <x v="2"/>
    <x v="0"/>
    <x v="0"/>
    <n v="0"/>
    <n v="154.19999999999999"/>
    <n v="119"/>
    <n v="26.21"/>
    <n v="110.2"/>
    <n v="98"/>
    <n v="9.3699999999999992"/>
    <n v="227.4"/>
    <n v="117"/>
    <n v="10.23"/>
    <n v="9.1999999999999993"/>
    <n v="5"/>
    <n v="2.48"/>
    <x v="3"/>
    <x v="0"/>
    <n v="0"/>
    <n v="0"/>
    <n v="0"/>
    <x v="3"/>
    <x v="1"/>
    <x v="0"/>
  </r>
  <r>
    <x v="9"/>
    <x v="129"/>
    <x v="2"/>
    <x v="0"/>
    <x v="0"/>
    <n v="0"/>
    <n v="126.8"/>
    <n v="101"/>
    <n v="21.56"/>
    <n v="144.1"/>
    <n v="105"/>
    <n v="12.25"/>
    <n v="249.6"/>
    <n v="117"/>
    <n v="11.23"/>
    <n v="11.4"/>
    <n v="8"/>
    <n v="3.08"/>
    <x v="3"/>
    <x v="0"/>
    <n v="0"/>
    <n v="0"/>
    <n v="0"/>
    <x v="3"/>
    <x v="0"/>
    <x v="0"/>
  </r>
  <r>
    <x v="0"/>
    <x v="129"/>
    <x v="2"/>
    <x v="0"/>
    <x v="1"/>
    <n v="26"/>
    <n v="257.2"/>
    <n v="108"/>
    <n v="43.72"/>
    <n v="224.3"/>
    <n v="122"/>
    <n v="19.07"/>
    <n v="204"/>
    <n v="118"/>
    <n v="9.18"/>
    <n v="12.6"/>
    <n v="4"/>
    <n v="3.4"/>
    <x v="0"/>
    <x v="0"/>
    <n v="0"/>
    <n v="0"/>
    <n v="1"/>
    <x v="3"/>
    <x v="0"/>
    <x v="1"/>
  </r>
  <r>
    <x v="6"/>
    <x v="129"/>
    <x v="2"/>
    <x v="0"/>
    <x v="0"/>
    <n v="0"/>
    <n v="139.1"/>
    <n v="72"/>
    <n v="23.65"/>
    <n v="246"/>
    <n v="112"/>
    <n v="20.91"/>
    <n v="207.2"/>
    <n v="121"/>
    <n v="9.32"/>
    <n v="11.4"/>
    <n v="9"/>
    <n v="3.08"/>
    <x v="5"/>
    <x v="0"/>
    <n v="0"/>
    <n v="0"/>
    <n v="0"/>
    <x v="3"/>
    <x v="0"/>
    <x v="1"/>
  </r>
  <r>
    <x v="38"/>
    <x v="129"/>
    <x v="1"/>
    <x v="0"/>
    <x v="0"/>
    <n v="0"/>
    <n v="176.3"/>
    <n v="140"/>
    <n v="29.97"/>
    <n v="201"/>
    <n v="104"/>
    <n v="17.09"/>
    <n v="161.9"/>
    <n v="123"/>
    <n v="7.29"/>
    <n v="11.3"/>
    <n v="5"/>
    <n v="3.05"/>
    <x v="0"/>
    <x v="0"/>
    <n v="0"/>
    <n v="0"/>
    <n v="0"/>
    <x v="3"/>
    <x v="0"/>
    <x v="1"/>
  </r>
  <r>
    <x v="18"/>
    <x v="129"/>
    <x v="1"/>
    <x v="0"/>
    <x v="0"/>
    <n v="0"/>
    <n v="115.6"/>
    <n v="129"/>
    <n v="19.649999999999999"/>
    <n v="167.8"/>
    <n v="104"/>
    <n v="14.26"/>
    <n v="141.80000000000001"/>
    <n v="124"/>
    <n v="6.38"/>
    <n v="12.6"/>
    <n v="9"/>
    <n v="3.4"/>
    <x v="0"/>
    <x v="0"/>
    <n v="0"/>
    <n v="0"/>
    <n v="0"/>
    <x v="3"/>
    <x v="0"/>
    <x v="0"/>
  </r>
  <r>
    <x v="0"/>
    <x v="129"/>
    <x v="2"/>
    <x v="0"/>
    <x v="0"/>
    <n v="0"/>
    <n v="203.9"/>
    <n v="63"/>
    <n v="34.659999999999997"/>
    <n v="191.8"/>
    <n v="93"/>
    <n v="16.3"/>
    <n v="132.5"/>
    <n v="125"/>
    <n v="5.96"/>
    <n v="12.1"/>
    <n v="4"/>
    <n v="3.27"/>
    <x v="2"/>
    <x v="0"/>
    <n v="0"/>
    <n v="0"/>
    <n v="0"/>
    <x v="3"/>
    <x v="0"/>
    <x v="0"/>
  </r>
  <r>
    <x v="14"/>
    <x v="129"/>
    <x v="0"/>
    <x v="0"/>
    <x v="0"/>
    <n v="0"/>
    <n v="182.1"/>
    <n v="136"/>
    <n v="30.96"/>
    <n v="204.2"/>
    <n v="99"/>
    <n v="17.36"/>
    <n v="355.1"/>
    <n v="135"/>
    <n v="15.98"/>
    <n v="12"/>
    <n v="7"/>
    <n v="3.24"/>
    <x v="3"/>
    <x v="0"/>
    <n v="0"/>
    <n v="0"/>
    <n v="0"/>
    <x v="3"/>
    <x v="0"/>
    <x v="1"/>
  </r>
  <r>
    <x v="20"/>
    <x v="129"/>
    <x v="1"/>
    <x v="0"/>
    <x v="0"/>
    <n v="0"/>
    <n v="68.400000000000006"/>
    <n v="86"/>
    <n v="11.63"/>
    <n v="193.3"/>
    <n v="110"/>
    <n v="16.43"/>
    <n v="171.5"/>
    <n v="139"/>
    <n v="7.72"/>
    <n v="10.4"/>
    <n v="4"/>
    <n v="2.81"/>
    <x v="1"/>
    <x v="0"/>
    <n v="0"/>
    <n v="0"/>
    <n v="0"/>
    <x v="3"/>
    <x v="0"/>
    <x v="0"/>
  </r>
  <r>
    <x v="42"/>
    <x v="129"/>
    <x v="0"/>
    <x v="0"/>
    <x v="0"/>
    <n v="0"/>
    <n v="162.80000000000001"/>
    <n v="113"/>
    <n v="27.68"/>
    <n v="290.3"/>
    <n v="111"/>
    <n v="24.68"/>
    <n v="114.9"/>
    <n v="140"/>
    <n v="5.17"/>
    <n v="7.2"/>
    <n v="3"/>
    <n v="1.94"/>
    <x v="0"/>
    <x v="0"/>
    <n v="0"/>
    <n v="0"/>
    <n v="0"/>
    <x v="3"/>
    <x v="1"/>
    <x v="1"/>
  </r>
  <r>
    <x v="26"/>
    <x v="130"/>
    <x v="0"/>
    <x v="0"/>
    <x v="1"/>
    <n v="25"/>
    <n v="192.7"/>
    <n v="85"/>
    <n v="32.76"/>
    <n v="225.9"/>
    <n v="105"/>
    <n v="19.2"/>
    <n v="254.2"/>
    <n v="59"/>
    <n v="11.44"/>
    <n v="10.9"/>
    <n v="6"/>
    <n v="2.94"/>
    <x v="3"/>
    <x v="0"/>
    <n v="0"/>
    <n v="0"/>
    <n v="1"/>
    <x v="3"/>
    <x v="0"/>
    <x v="1"/>
  </r>
  <r>
    <x v="20"/>
    <x v="130"/>
    <x v="0"/>
    <x v="0"/>
    <x v="0"/>
    <n v="0"/>
    <n v="55.5"/>
    <n v="79"/>
    <n v="9.44"/>
    <n v="163.5"/>
    <n v="104"/>
    <n v="13.9"/>
    <n v="128.1"/>
    <n v="59"/>
    <n v="5.76"/>
    <n v="10.1"/>
    <n v="4"/>
    <n v="2.73"/>
    <x v="0"/>
    <x v="0"/>
    <n v="0"/>
    <n v="0"/>
    <n v="0"/>
    <x v="3"/>
    <x v="1"/>
    <x v="0"/>
  </r>
  <r>
    <x v="19"/>
    <x v="130"/>
    <x v="1"/>
    <x v="0"/>
    <x v="1"/>
    <n v="29"/>
    <n v="239.7"/>
    <n v="102"/>
    <n v="40.75"/>
    <n v="212.8"/>
    <n v="109"/>
    <n v="18.09"/>
    <n v="187.7"/>
    <n v="77"/>
    <n v="8.4499999999999993"/>
    <n v="10.5"/>
    <n v="2"/>
    <n v="2.84"/>
    <x v="0"/>
    <x v="0"/>
    <n v="0"/>
    <n v="0"/>
    <n v="1"/>
    <x v="3"/>
    <x v="0"/>
    <x v="1"/>
  </r>
  <r>
    <x v="18"/>
    <x v="130"/>
    <x v="0"/>
    <x v="0"/>
    <x v="1"/>
    <n v="29"/>
    <n v="42.1"/>
    <n v="114"/>
    <n v="7.16"/>
    <n v="183.3"/>
    <n v="70"/>
    <n v="15.58"/>
    <n v="158.69999999999999"/>
    <n v="82"/>
    <n v="7.14"/>
    <n v="10"/>
    <n v="1"/>
    <n v="2.7"/>
    <x v="1"/>
    <x v="0"/>
    <n v="0"/>
    <n v="0"/>
    <n v="1"/>
    <x v="3"/>
    <x v="1"/>
    <x v="0"/>
  </r>
  <r>
    <x v="10"/>
    <x v="130"/>
    <x v="1"/>
    <x v="0"/>
    <x v="0"/>
    <n v="0"/>
    <n v="155.6"/>
    <n v="78"/>
    <n v="26.45"/>
    <n v="165.2"/>
    <n v="134"/>
    <n v="14.04"/>
    <n v="184.1"/>
    <n v="89"/>
    <n v="8.2799999999999994"/>
    <n v="8.6999999999999993"/>
    <n v="2"/>
    <n v="2.35"/>
    <x v="3"/>
    <x v="0"/>
    <n v="0"/>
    <n v="0"/>
    <n v="0"/>
    <x v="3"/>
    <x v="1"/>
    <x v="0"/>
  </r>
  <r>
    <x v="9"/>
    <x v="130"/>
    <x v="0"/>
    <x v="0"/>
    <x v="1"/>
    <n v="30"/>
    <n v="174"/>
    <n v="118"/>
    <n v="29.58"/>
    <n v="205.3"/>
    <n v="81"/>
    <n v="17.45"/>
    <n v="218.2"/>
    <n v="90"/>
    <n v="9.82"/>
    <n v="6.7"/>
    <n v="3"/>
    <n v="1.81"/>
    <x v="0"/>
    <x v="0"/>
    <n v="0"/>
    <n v="0"/>
    <n v="1"/>
    <x v="3"/>
    <x v="1"/>
    <x v="1"/>
  </r>
  <r>
    <x v="10"/>
    <x v="130"/>
    <x v="2"/>
    <x v="0"/>
    <x v="0"/>
    <n v="0"/>
    <n v="256.60000000000002"/>
    <n v="96"/>
    <n v="43.62"/>
    <n v="225.2"/>
    <n v="113"/>
    <n v="19.14"/>
    <n v="190.2"/>
    <n v="91"/>
    <n v="8.56"/>
    <n v="11.1"/>
    <n v="3"/>
    <n v="3"/>
    <x v="0"/>
    <x v="1"/>
    <n v="1"/>
    <n v="0"/>
    <n v="0"/>
    <x v="3"/>
    <x v="0"/>
    <x v="1"/>
  </r>
  <r>
    <x v="36"/>
    <x v="130"/>
    <x v="0"/>
    <x v="0"/>
    <x v="1"/>
    <n v="28"/>
    <n v="249.6"/>
    <n v="87"/>
    <n v="42.43"/>
    <n v="227.2"/>
    <n v="138"/>
    <n v="19.309999999999999"/>
    <n v="239.9"/>
    <n v="92"/>
    <n v="10.8"/>
    <n v="7.6"/>
    <n v="3"/>
    <n v="2.0499999999999998"/>
    <x v="2"/>
    <x v="0"/>
    <n v="0"/>
    <n v="0"/>
    <n v="1"/>
    <x v="3"/>
    <x v="1"/>
    <x v="1"/>
  </r>
  <r>
    <x v="19"/>
    <x v="130"/>
    <x v="0"/>
    <x v="0"/>
    <x v="0"/>
    <n v="0"/>
    <n v="166.5"/>
    <n v="129"/>
    <n v="28.31"/>
    <n v="210.2"/>
    <n v="107"/>
    <n v="17.87"/>
    <n v="257.2"/>
    <n v="93"/>
    <n v="11.57"/>
    <n v="9.9"/>
    <n v="5"/>
    <n v="2.67"/>
    <x v="0"/>
    <x v="0"/>
    <n v="0"/>
    <n v="0"/>
    <n v="0"/>
    <x v="3"/>
    <x v="1"/>
    <x v="1"/>
  </r>
  <r>
    <x v="27"/>
    <x v="130"/>
    <x v="0"/>
    <x v="0"/>
    <x v="1"/>
    <n v="39"/>
    <n v="69.099999999999994"/>
    <n v="122"/>
    <n v="11.75"/>
    <n v="101.3"/>
    <n v="136"/>
    <n v="8.61"/>
    <n v="104.8"/>
    <n v="94"/>
    <n v="4.72"/>
    <n v="9.1"/>
    <n v="4"/>
    <n v="2.46"/>
    <x v="1"/>
    <x v="0"/>
    <n v="0"/>
    <n v="0"/>
    <n v="1"/>
    <x v="3"/>
    <x v="1"/>
    <x v="0"/>
  </r>
  <r>
    <x v="50"/>
    <x v="130"/>
    <x v="0"/>
    <x v="0"/>
    <x v="0"/>
    <n v="0"/>
    <n v="175.1"/>
    <n v="73"/>
    <n v="29.77"/>
    <n v="171.9"/>
    <n v="116"/>
    <n v="14.61"/>
    <n v="131.1"/>
    <n v="94"/>
    <n v="5.9"/>
    <n v="7.3"/>
    <n v="6"/>
    <n v="1.97"/>
    <x v="0"/>
    <x v="0"/>
    <n v="0"/>
    <n v="0"/>
    <n v="0"/>
    <x v="3"/>
    <x v="1"/>
    <x v="0"/>
  </r>
  <r>
    <x v="21"/>
    <x v="130"/>
    <x v="1"/>
    <x v="1"/>
    <x v="0"/>
    <n v="0"/>
    <n v="122.3"/>
    <n v="83"/>
    <n v="20.79"/>
    <n v="118.8"/>
    <n v="94"/>
    <n v="10.1"/>
    <n v="147.9"/>
    <n v="95"/>
    <n v="6.66"/>
    <n v="13.7"/>
    <n v="3"/>
    <n v="3.7"/>
    <x v="2"/>
    <x v="1"/>
    <n v="1"/>
    <n v="1"/>
    <n v="0"/>
    <x v="3"/>
    <x v="0"/>
    <x v="0"/>
  </r>
  <r>
    <x v="20"/>
    <x v="130"/>
    <x v="2"/>
    <x v="0"/>
    <x v="0"/>
    <n v="0"/>
    <n v="103.5"/>
    <n v="105"/>
    <n v="17.600000000000001"/>
    <n v="174.1"/>
    <n v="103"/>
    <n v="14.8"/>
    <n v="248.2"/>
    <n v="95"/>
    <n v="11.17"/>
    <n v="11.7"/>
    <n v="2"/>
    <n v="3.16"/>
    <x v="5"/>
    <x v="1"/>
    <n v="1"/>
    <n v="0"/>
    <n v="0"/>
    <x v="3"/>
    <x v="0"/>
    <x v="0"/>
  </r>
  <r>
    <x v="33"/>
    <x v="130"/>
    <x v="0"/>
    <x v="0"/>
    <x v="0"/>
    <n v="0"/>
    <n v="211.8"/>
    <n v="115"/>
    <n v="36.01"/>
    <n v="260.5"/>
    <n v="102"/>
    <n v="22.14"/>
    <n v="144.19999999999999"/>
    <n v="96"/>
    <n v="6.49"/>
    <n v="10.8"/>
    <n v="7"/>
    <n v="2.92"/>
    <x v="1"/>
    <x v="0"/>
    <n v="0"/>
    <n v="0"/>
    <n v="0"/>
    <x v="3"/>
    <x v="0"/>
    <x v="1"/>
  </r>
  <r>
    <x v="24"/>
    <x v="130"/>
    <x v="0"/>
    <x v="0"/>
    <x v="1"/>
    <n v="23"/>
    <n v="170.8"/>
    <n v="145"/>
    <n v="29.04"/>
    <n v="236.7"/>
    <n v="93"/>
    <n v="20.12"/>
    <n v="294.5"/>
    <n v="100"/>
    <n v="13.25"/>
    <n v="12.7"/>
    <n v="1"/>
    <n v="3.43"/>
    <x v="0"/>
    <x v="0"/>
    <n v="0"/>
    <n v="0"/>
    <n v="1"/>
    <x v="3"/>
    <x v="0"/>
    <x v="1"/>
  </r>
  <r>
    <x v="22"/>
    <x v="130"/>
    <x v="0"/>
    <x v="0"/>
    <x v="0"/>
    <n v="0"/>
    <n v="143.1"/>
    <n v="114"/>
    <n v="24.33"/>
    <n v="138.1"/>
    <n v="119"/>
    <n v="11.74"/>
    <n v="199.4"/>
    <n v="100"/>
    <n v="8.9700000000000006"/>
    <n v="8.9"/>
    <n v="3"/>
    <n v="2.4"/>
    <x v="2"/>
    <x v="0"/>
    <n v="0"/>
    <n v="0"/>
    <n v="0"/>
    <x v="3"/>
    <x v="1"/>
    <x v="0"/>
  </r>
  <r>
    <x v="32"/>
    <x v="130"/>
    <x v="2"/>
    <x v="0"/>
    <x v="0"/>
    <n v="0"/>
    <n v="263.39999999999998"/>
    <n v="123"/>
    <n v="44.78"/>
    <n v="151.9"/>
    <n v="74"/>
    <n v="12.91"/>
    <n v="218.5"/>
    <n v="101"/>
    <n v="9.83"/>
    <n v="10.7"/>
    <n v="2"/>
    <n v="2.89"/>
    <x v="3"/>
    <x v="0"/>
    <n v="0"/>
    <n v="0"/>
    <n v="0"/>
    <x v="3"/>
    <x v="0"/>
    <x v="0"/>
  </r>
  <r>
    <x v="21"/>
    <x v="130"/>
    <x v="0"/>
    <x v="0"/>
    <x v="0"/>
    <n v="0"/>
    <n v="264.2"/>
    <n v="118"/>
    <n v="44.91"/>
    <n v="180"/>
    <n v="89"/>
    <n v="15.3"/>
    <n v="223.9"/>
    <n v="104"/>
    <n v="10.08"/>
    <n v="10.7"/>
    <n v="1"/>
    <n v="2.89"/>
    <x v="3"/>
    <x v="0"/>
    <n v="0"/>
    <n v="0"/>
    <n v="0"/>
    <x v="3"/>
    <x v="0"/>
    <x v="0"/>
  </r>
  <r>
    <x v="3"/>
    <x v="130"/>
    <x v="0"/>
    <x v="0"/>
    <x v="0"/>
    <n v="0"/>
    <n v="112.8"/>
    <n v="133"/>
    <n v="19.18"/>
    <n v="199.4"/>
    <n v="116"/>
    <n v="16.95"/>
    <n v="142.69999999999999"/>
    <n v="105"/>
    <n v="6.42"/>
    <n v="10.1"/>
    <n v="5"/>
    <n v="2.73"/>
    <x v="1"/>
    <x v="0"/>
    <n v="0"/>
    <n v="0"/>
    <n v="0"/>
    <x v="3"/>
    <x v="1"/>
    <x v="0"/>
  </r>
  <r>
    <x v="26"/>
    <x v="130"/>
    <x v="0"/>
    <x v="0"/>
    <x v="0"/>
    <n v="0"/>
    <n v="234"/>
    <n v="117"/>
    <n v="39.78"/>
    <n v="209.4"/>
    <n v="143"/>
    <n v="17.8"/>
    <n v="258.8"/>
    <n v="105"/>
    <n v="11.65"/>
    <n v="9.8000000000000007"/>
    <n v="3"/>
    <n v="2.65"/>
    <x v="0"/>
    <x v="0"/>
    <n v="0"/>
    <n v="0"/>
    <n v="0"/>
    <x v="3"/>
    <x v="1"/>
    <x v="1"/>
  </r>
  <r>
    <x v="8"/>
    <x v="130"/>
    <x v="1"/>
    <x v="0"/>
    <x v="0"/>
    <n v="0"/>
    <n v="94.4"/>
    <n v="80"/>
    <n v="16.05"/>
    <n v="215.1"/>
    <n v="101"/>
    <n v="18.28"/>
    <n v="179.7"/>
    <n v="108"/>
    <n v="8.09"/>
    <n v="13.1"/>
    <n v="9"/>
    <n v="3.54"/>
    <x v="3"/>
    <x v="0"/>
    <n v="0"/>
    <n v="0"/>
    <n v="0"/>
    <x v="3"/>
    <x v="0"/>
    <x v="1"/>
  </r>
  <r>
    <x v="16"/>
    <x v="130"/>
    <x v="1"/>
    <x v="0"/>
    <x v="0"/>
    <n v="0"/>
    <n v="109.5"/>
    <n v="95"/>
    <n v="18.62"/>
    <n v="332.1"/>
    <n v="48"/>
    <n v="28.23"/>
    <n v="258.60000000000002"/>
    <n v="108"/>
    <n v="11.64"/>
    <n v="6.6"/>
    <n v="7"/>
    <n v="1.78"/>
    <x v="0"/>
    <x v="0"/>
    <n v="0"/>
    <n v="0"/>
    <n v="0"/>
    <x v="3"/>
    <x v="1"/>
    <x v="1"/>
  </r>
  <r>
    <x v="18"/>
    <x v="130"/>
    <x v="1"/>
    <x v="0"/>
    <x v="0"/>
    <n v="0"/>
    <n v="240.9"/>
    <n v="108"/>
    <n v="40.950000000000003"/>
    <n v="167.4"/>
    <n v="91"/>
    <n v="14.23"/>
    <n v="322.2"/>
    <n v="109"/>
    <n v="14.5"/>
    <n v="14.7"/>
    <n v="8"/>
    <n v="3.97"/>
    <x v="2"/>
    <x v="0"/>
    <n v="0"/>
    <n v="0"/>
    <n v="0"/>
    <x v="3"/>
    <x v="0"/>
    <x v="0"/>
  </r>
  <r>
    <x v="35"/>
    <x v="130"/>
    <x v="1"/>
    <x v="0"/>
    <x v="0"/>
    <n v="0"/>
    <n v="197"/>
    <n v="79"/>
    <n v="33.49"/>
    <n v="201"/>
    <n v="114"/>
    <n v="17.09"/>
    <n v="151.19999999999999"/>
    <n v="111"/>
    <n v="6.8"/>
    <n v="11.6"/>
    <n v="5"/>
    <n v="3.13"/>
    <x v="0"/>
    <x v="0"/>
    <n v="0"/>
    <n v="0"/>
    <n v="0"/>
    <x v="3"/>
    <x v="0"/>
    <x v="1"/>
  </r>
  <r>
    <x v="7"/>
    <x v="130"/>
    <x v="2"/>
    <x v="0"/>
    <x v="0"/>
    <n v="0"/>
    <n v="110.9"/>
    <n v="74"/>
    <n v="18.850000000000001"/>
    <n v="115.6"/>
    <n v="90"/>
    <n v="9.83"/>
    <n v="190.5"/>
    <n v="114"/>
    <n v="8.57"/>
    <n v="15.8"/>
    <n v="9"/>
    <n v="4.2699999999999996"/>
    <x v="0"/>
    <x v="0"/>
    <n v="0"/>
    <n v="0"/>
    <n v="0"/>
    <x v="3"/>
    <x v="0"/>
    <x v="0"/>
  </r>
  <r>
    <x v="42"/>
    <x v="130"/>
    <x v="1"/>
    <x v="0"/>
    <x v="0"/>
    <n v="0"/>
    <n v="43.3"/>
    <n v="118"/>
    <n v="7.36"/>
    <n v="178.5"/>
    <n v="113"/>
    <n v="15.17"/>
    <n v="185.9"/>
    <n v="120"/>
    <n v="8.3699999999999992"/>
    <n v="10.6"/>
    <n v="4"/>
    <n v="2.86"/>
    <x v="1"/>
    <x v="0"/>
    <n v="0"/>
    <n v="0"/>
    <n v="0"/>
    <x v="3"/>
    <x v="0"/>
    <x v="0"/>
  </r>
  <r>
    <x v="23"/>
    <x v="130"/>
    <x v="0"/>
    <x v="0"/>
    <x v="1"/>
    <n v="24"/>
    <n v="135.9"/>
    <n v="60"/>
    <n v="23.1"/>
    <n v="233.2"/>
    <n v="78"/>
    <n v="19.82"/>
    <n v="210.6"/>
    <n v="121"/>
    <n v="9.48"/>
    <n v="9.4"/>
    <n v="4"/>
    <n v="2.54"/>
    <x v="0"/>
    <x v="0"/>
    <n v="0"/>
    <n v="0"/>
    <n v="1"/>
    <x v="3"/>
    <x v="1"/>
    <x v="1"/>
  </r>
  <r>
    <x v="48"/>
    <x v="130"/>
    <x v="1"/>
    <x v="0"/>
    <x v="1"/>
    <n v="33"/>
    <n v="177.1"/>
    <n v="100"/>
    <n v="30.11"/>
    <n v="194"/>
    <n v="85"/>
    <n v="16.489999999999998"/>
    <n v="253.4"/>
    <n v="124"/>
    <n v="11.4"/>
    <n v="5.2"/>
    <n v="5"/>
    <n v="1.4"/>
    <x v="0"/>
    <x v="0"/>
    <n v="0"/>
    <n v="0"/>
    <n v="1"/>
    <x v="3"/>
    <x v="1"/>
    <x v="0"/>
  </r>
  <r>
    <x v="41"/>
    <x v="130"/>
    <x v="2"/>
    <x v="0"/>
    <x v="0"/>
    <n v="0"/>
    <n v="187.9"/>
    <n v="110"/>
    <n v="31.94"/>
    <n v="200.5"/>
    <n v="101"/>
    <n v="17.04"/>
    <n v="202.6"/>
    <n v="125"/>
    <n v="9.1199999999999992"/>
    <n v="10.199999999999999"/>
    <n v="11"/>
    <n v="2.75"/>
    <x v="3"/>
    <x v="0"/>
    <n v="0"/>
    <n v="0"/>
    <n v="0"/>
    <x v="3"/>
    <x v="1"/>
    <x v="1"/>
  </r>
  <r>
    <x v="38"/>
    <x v="130"/>
    <x v="2"/>
    <x v="1"/>
    <x v="1"/>
    <n v="26"/>
    <n v="292.89999999999998"/>
    <n v="101"/>
    <n v="49.79"/>
    <n v="199.7"/>
    <n v="97"/>
    <n v="16.97"/>
    <n v="255.3"/>
    <n v="127"/>
    <n v="11.49"/>
    <n v="13.8"/>
    <n v="7"/>
    <n v="3.73"/>
    <x v="4"/>
    <x v="1"/>
    <n v="1"/>
    <n v="1"/>
    <n v="1"/>
    <x v="3"/>
    <x v="0"/>
    <x v="0"/>
  </r>
  <r>
    <x v="0"/>
    <x v="130"/>
    <x v="0"/>
    <x v="0"/>
    <x v="0"/>
    <n v="0"/>
    <n v="131.6"/>
    <n v="95"/>
    <n v="22.37"/>
    <n v="179.3"/>
    <n v="109"/>
    <n v="15.24"/>
    <n v="251.2"/>
    <n v="129"/>
    <n v="11.3"/>
    <n v="15.5"/>
    <n v="3"/>
    <n v="4.1900000000000004"/>
    <x v="0"/>
    <x v="1"/>
    <n v="1"/>
    <n v="0"/>
    <n v="0"/>
    <x v="3"/>
    <x v="0"/>
    <x v="0"/>
  </r>
  <r>
    <x v="10"/>
    <x v="130"/>
    <x v="0"/>
    <x v="0"/>
    <x v="0"/>
    <n v="0"/>
    <n v="196.1"/>
    <n v="89"/>
    <n v="33.340000000000003"/>
    <n v="185.5"/>
    <n v="87"/>
    <n v="15.77"/>
    <n v="250"/>
    <n v="132"/>
    <n v="11.25"/>
    <n v="5.2"/>
    <n v="6"/>
    <n v="1.4"/>
    <x v="3"/>
    <x v="0"/>
    <n v="0"/>
    <n v="0"/>
    <n v="0"/>
    <x v="3"/>
    <x v="1"/>
    <x v="0"/>
  </r>
  <r>
    <x v="16"/>
    <x v="130"/>
    <x v="0"/>
    <x v="0"/>
    <x v="0"/>
    <n v="0"/>
    <n v="201.1"/>
    <n v="141"/>
    <n v="34.19"/>
    <n v="216.5"/>
    <n v="93"/>
    <n v="18.399999999999999"/>
    <n v="217.4"/>
    <n v="132"/>
    <n v="9.7799999999999994"/>
    <n v="11.5"/>
    <n v="4"/>
    <n v="3.11"/>
    <x v="0"/>
    <x v="0"/>
    <n v="0"/>
    <n v="0"/>
    <n v="0"/>
    <x v="3"/>
    <x v="0"/>
    <x v="1"/>
  </r>
  <r>
    <x v="19"/>
    <x v="130"/>
    <x v="0"/>
    <x v="0"/>
    <x v="0"/>
    <n v="0"/>
    <n v="210.1"/>
    <n v="97"/>
    <n v="35.72"/>
    <n v="177.3"/>
    <n v="96"/>
    <n v="15.07"/>
    <n v="130.19999999999999"/>
    <n v="136"/>
    <n v="5.86"/>
    <n v="13.3"/>
    <n v="1"/>
    <n v="3.59"/>
    <x v="1"/>
    <x v="1"/>
    <n v="1"/>
    <n v="0"/>
    <n v="0"/>
    <x v="3"/>
    <x v="0"/>
    <x v="0"/>
  </r>
  <r>
    <x v="42"/>
    <x v="130"/>
    <x v="1"/>
    <x v="0"/>
    <x v="0"/>
    <n v="0"/>
    <n v="136.80000000000001"/>
    <n v="84"/>
    <n v="23.26"/>
    <n v="179.4"/>
    <n v="81"/>
    <n v="15.25"/>
    <n v="235.2"/>
    <n v="151"/>
    <n v="10.58"/>
    <n v="5"/>
    <n v="3"/>
    <n v="1.35"/>
    <x v="3"/>
    <x v="0"/>
    <n v="0"/>
    <n v="0"/>
    <n v="0"/>
    <x v="3"/>
    <x v="1"/>
    <x v="0"/>
  </r>
  <r>
    <x v="4"/>
    <x v="131"/>
    <x v="1"/>
    <x v="0"/>
    <x v="0"/>
    <n v="0"/>
    <n v="169.9"/>
    <n v="107"/>
    <n v="28.88"/>
    <n v="209.4"/>
    <n v="121"/>
    <n v="17.8"/>
    <n v="206.1"/>
    <n v="79"/>
    <n v="9.27"/>
    <n v="11.5"/>
    <n v="2"/>
    <n v="3.11"/>
    <x v="0"/>
    <x v="0"/>
    <n v="0"/>
    <n v="0"/>
    <n v="0"/>
    <x v="3"/>
    <x v="0"/>
    <x v="1"/>
  </r>
  <r>
    <x v="49"/>
    <x v="131"/>
    <x v="2"/>
    <x v="0"/>
    <x v="0"/>
    <n v="0"/>
    <n v="181.1"/>
    <n v="121"/>
    <n v="30.79"/>
    <n v="314.39999999999998"/>
    <n v="109"/>
    <n v="26.72"/>
    <n v="246.7"/>
    <n v="81"/>
    <n v="11.1"/>
    <n v="4.2"/>
    <n v="9"/>
    <n v="1.1299999999999999"/>
    <x v="3"/>
    <x v="0"/>
    <n v="0"/>
    <n v="0"/>
    <n v="0"/>
    <x v="3"/>
    <x v="1"/>
    <x v="1"/>
  </r>
  <r>
    <x v="25"/>
    <x v="131"/>
    <x v="1"/>
    <x v="1"/>
    <x v="1"/>
    <n v="21"/>
    <n v="223.4"/>
    <n v="89"/>
    <n v="37.979999999999997"/>
    <n v="193.2"/>
    <n v="105"/>
    <n v="16.420000000000002"/>
    <n v="226.2"/>
    <n v="85"/>
    <n v="10.18"/>
    <n v="7.7"/>
    <n v="5"/>
    <n v="2.08"/>
    <x v="2"/>
    <x v="0"/>
    <n v="0"/>
    <n v="1"/>
    <n v="1"/>
    <x v="3"/>
    <x v="1"/>
    <x v="0"/>
  </r>
  <r>
    <x v="34"/>
    <x v="131"/>
    <x v="2"/>
    <x v="0"/>
    <x v="1"/>
    <n v="33"/>
    <n v="157.9"/>
    <n v="84"/>
    <n v="26.84"/>
    <n v="163.9"/>
    <n v="109"/>
    <n v="13.93"/>
    <n v="215.4"/>
    <n v="87"/>
    <n v="9.69"/>
    <n v="11.5"/>
    <n v="3"/>
    <n v="3.11"/>
    <x v="2"/>
    <x v="0"/>
    <n v="0"/>
    <n v="0"/>
    <n v="1"/>
    <x v="3"/>
    <x v="0"/>
    <x v="0"/>
  </r>
  <r>
    <x v="5"/>
    <x v="131"/>
    <x v="2"/>
    <x v="0"/>
    <x v="0"/>
    <n v="0"/>
    <n v="191.9"/>
    <n v="107"/>
    <n v="32.619999999999997"/>
    <n v="206.9"/>
    <n v="127"/>
    <n v="17.59"/>
    <n v="272"/>
    <n v="88"/>
    <n v="12.24"/>
    <n v="12.6"/>
    <n v="2"/>
    <n v="3.4"/>
    <x v="0"/>
    <x v="0"/>
    <n v="0"/>
    <n v="0"/>
    <n v="0"/>
    <x v="3"/>
    <x v="0"/>
    <x v="1"/>
  </r>
  <r>
    <x v="4"/>
    <x v="131"/>
    <x v="1"/>
    <x v="0"/>
    <x v="0"/>
    <n v="0"/>
    <n v="214.6"/>
    <n v="78"/>
    <n v="36.479999999999997"/>
    <n v="251.7"/>
    <n v="98"/>
    <n v="21.39"/>
    <n v="240.8"/>
    <n v="88"/>
    <n v="10.84"/>
    <n v="13.9"/>
    <n v="2"/>
    <n v="3.75"/>
    <x v="1"/>
    <x v="0"/>
    <n v="0"/>
    <n v="0"/>
    <n v="0"/>
    <x v="3"/>
    <x v="0"/>
    <x v="1"/>
  </r>
  <r>
    <x v="48"/>
    <x v="131"/>
    <x v="2"/>
    <x v="0"/>
    <x v="0"/>
    <n v="0"/>
    <n v="163.19999999999999"/>
    <n v="80"/>
    <n v="27.74"/>
    <n v="167.6"/>
    <n v="90"/>
    <n v="14.25"/>
    <n v="87.5"/>
    <n v="90"/>
    <n v="3.94"/>
    <n v="6.2"/>
    <n v="10"/>
    <n v="1.67"/>
    <x v="0"/>
    <x v="0"/>
    <n v="0"/>
    <n v="0"/>
    <n v="0"/>
    <x v="3"/>
    <x v="1"/>
    <x v="0"/>
  </r>
  <r>
    <x v="9"/>
    <x v="131"/>
    <x v="1"/>
    <x v="1"/>
    <x v="1"/>
    <n v="33"/>
    <n v="200.3"/>
    <n v="75"/>
    <n v="34.049999999999997"/>
    <n v="226.6"/>
    <n v="67"/>
    <n v="19.260000000000002"/>
    <n v="198.8"/>
    <n v="91"/>
    <n v="8.9499999999999993"/>
    <n v="12.9"/>
    <n v="3"/>
    <n v="3.48"/>
    <x v="3"/>
    <x v="0"/>
    <n v="0"/>
    <n v="1"/>
    <n v="1"/>
    <x v="3"/>
    <x v="0"/>
    <x v="1"/>
  </r>
  <r>
    <x v="28"/>
    <x v="131"/>
    <x v="1"/>
    <x v="0"/>
    <x v="1"/>
    <n v="36"/>
    <n v="201.9"/>
    <n v="93"/>
    <n v="34.32"/>
    <n v="156.30000000000001"/>
    <n v="75"/>
    <n v="13.29"/>
    <n v="131.30000000000001"/>
    <n v="92"/>
    <n v="5.91"/>
    <n v="13.7"/>
    <n v="5"/>
    <n v="3.7"/>
    <x v="1"/>
    <x v="0"/>
    <n v="0"/>
    <n v="0"/>
    <n v="1"/>
    <x v="3"/>
    <x v="0"/>
    <x v="0"/>
  </r>
  <r>
    <x v="28"/>
    <x v="131"/>
    <x v="0"/>
    <x v="0"/>
    <x v="0"/>
    <n v="0"/>
    <n v="138.69999999999999"/>
    <n v="101"/>
    <n v="23.58"/>
    <n v="257.5"/>
    <n v="85"/>
    <n v="21.89"/>
    <n v="165.6"/>
    <n v="92"/>
    <n v="7.45"/>
    <n v="7.8"/>
    <n v="1"/>
    <n v="2.11"/>
    <x v="3"/>
    <x v="0"/>
    <n v="0"/>
    <n v="0"/>
    <n v="0"/>
    <x v="3"/>
    <x v="1"/>
    <x v="1"/>
  </r>
  <r>
    <x v="28"/>
    <x v="131"/>
    <x v="0"/>
    <x v="0"/>
    <x v="0"/>
    <n v="0"/>
    <n v="117.6"/>
    <n v="66"/>
    <n v="19.989999999999998"/>
    <n v="214"/>
    <n v="108"/>
    <n v="18.190000000000001"/>
    <n v="239.5"/>
    <n v="94"/>
    <n v="10.78"/>
    <n v="8.8000000000000007"/>
    <n v="5"/>
    <n v="2.38"/>
    <x v="0"/>
    <x v="0"/>
    <n v="0"/>
    <n v="0"/>
    <n v="0"/>
    <x v="3"/>
    <x v="1"/>
    <x v="1"/>
  </r>
  <r>
    <x v="24"/>
    <x v="131"/>
    <x v="0"/>
    <x v="0"/>
    <x v="0"/>
    <n v="0"/>
    <n v="197.8"/>
    <n v="66"/>
    <n v="33.630000000000003"/>
    <n v="133.9"/>
    <n v="119"/>
    <n v="11.38"/>
    <n v="177.3"/>
    <n v="94"/>
    <n v="7.98"/>
    <n v="10.9"/>
    <n v="3"/>
    <n v="2.94"/>
    <x v="4"/>
    <x v="1"/>
    <n v="1"/>
    <n v="0"/>
    <n v="0"/>
    <x v="3"/>
    <x v="0"/>
    <x v="0"/>
  </r>
  <r>
    <x v="26"/>
    <x v="131"/>
    <x v="1"/>
    <x v="0"/>
    <x v="0"/>
    <n v="0"/>
    <n v="222.4"/>
    <n v="85"/>
    <n v="37.81"/>
    <n v="165.4"/>
    <n v="76"/>
    <n v="14.06"/>
    <n v="208.4"/>
    <n v="97"/>
    <n v="9.3800000000000008"/>
    <n v="11.2"/>
    <n v="4"/>
    <n v="3.02"/>
    <x v="1"/>
    <x v="0"/>
    <n v="0"/>
    <n v="0"/>
    <n v="0"/>
    <x v="3"/>
    <x v="0"/>
    <x v="0"/>
  </r>
  <r>
    <x v="42"/>
    <x v="131"/>
    <x v="2"/>
    <x v="0"/>
    <x v="1"/>
    <n v="36"/>
    <n v="226.2"/>
    <n v="103"/>
    <n v="38.450000000000003"/>
    <n v="181.6"/>
    <n v="125"/>
    <n v="15.44"/>
    <n v="258.8"/>
    <n v="102"/>
    <n v="11.65"/>
    <n v="10.5"/>
    <n v="5"/>
    <n v="2.84"/>
    <x v="2"/>
    <x v="1"/>
    <n v="1"/>
    <n v="0"/>
    <n v="1"/>
    <x v="3"/>
    <x v="0"/>
    <x v="0"/>
  </r>
  <r>
    <x v="3"/>
    <x v="131"/>
    <x v="0"/>
    <x v="1"/>
    <x v="1"/>
    <n v="18"/>
    <n v="130.69999999999999"/>
    <n v="86"/>
    <n v="22.22"/>
    <n v="186.1"/>
    <n v="98"/>
    <n v="15.82"/>
    <n v="204.8"/>
    <n v="103"/>
    <n v="9.2200000000000006"/>
    <n v="11.9"/>
    <n v="6"/>
    <n v="3.21"/>
    <x v="1"/>
    <x v="0"/>
    <n v="0"/>
    <n v="1"/>
    <n v="1"/>
    <x v="3"/>
    <x v="0"/>
    <x v="0"/>
  </r>
  <r>
    <x v="36"/>
    <x v="131"/>
    <x v="0"/>
    <x v="0"/>
    <x v="0"/>
    <n v="0"/>
    <n v="190.1"/>
    <n v="105"/>
    <n v="32.32"/>
    <n v="182.2"/>
    <n v="116"/>
    <n v="15.49"/>
    <n v="279.8"/>
    <n v="105"/>
    <n v="12.59"/>
    <n v="13"/>
    <n v="2"/>
    <n v="3.51"/>
    <x v="0"/>
    <x v="0"/>
    <n v="0"/>
    <n v="0"/>
    <n v="0"/>
    <x v="3"/>
    <x v="0"/>
    <x v="0"/>
  </r>
  <r>
    <x v="0"/>
    <x v="131"/>
    <x v="2"/>
    <x v="0"/>
    <x v="0"/>
    <n v="0"/>
    <n v="126.8"/>
    <n v="83"/>
    <n v="21.56"/>
    <n v="243.2"/>
    <n v="97"/>
    <n v="20.67"/>
    <n v="223.4"/>
    <n v="106"/>
    <n v="10.050000000000001"/>
    <n v="7.1"/>
    <n v="5"/>
    <n v="1.92"/>
    <x v="2"/>
    <x v="0"/>
    <n v="0"/>
    <n v="0"/>
    <n v="0"/>
    <x v="3"/>
    <x v="1"/>
    <x v="1"/>
  </r>
  <r>
    <x v="14"/>
    <x v="131"/>
    <x v="0"/>
    <x v="0"/>
    <x v="0"/>
    <n v="0"/>
    <n v="99"/>
    <n v="126"/>
    <n v="16.829999999999998"/>
    <n v="189.4"/>
    <n v="76"/>
    <n v="16.100000000000001"/>
    <n v="156.30000000000001"/>
    <n v="108"/>
    <n v="7.03"/>
    <n v="8.4"/>
    <n v="3"/>
    <n v="2.27"/>
    <x v="0"/>
    <x v="0"/>
    <n v="0"/>
    <n v="0"/>
    <n v="0"/>
    <x v="3"/>
    <x v="1"/>
    <x v="0"/>
  </r>
  <r>
    <x v="19"/>
    <x v="131"/>
    <x v="0"/>
    <x v="0"/>
    <x v="0"/>
    <n v="0"/>
    <n v="172.7"/>
    <n v="90"/>
    <n v="29.36"/>
    <n v="344"/>
    <n v="62"/>
    <n v="29.24"/>
    <n v="301.60000000000002"/>
    <n v="113"/>
    <n v="13.57"/>
    <n v="5.5"/>
    <n v="4"/>
    <n v="1.49"/>
    <x v="1"/>
    <x v="0"/>
    <n v="0"/>
    <n v="0"/>
    <n v="0"/>
    <x v="3"/>
    <x v="1"/>
    <x v="1"/>
  </r>
  <r>
    <x v="36"/>
    <x v="131"/>
    <x v="0"/>
    <x v="0"/>
    <x v="0"/>
    <n v="0"/>
    <n v="83.4"/>
    <n v="110"/>
    <n v="14.18"/>
    <n v="232.2"/>
    <n v="137"/>
    <n v="19.739999999999998"/>
    <n v="146.69999999999999"/>
    <n v="114"/>
    <n v="6.6"/>
    <n v="7.6"/>
    <n v="5"/>
    <n v="2.0499999999999998"/>
    <x v="0"/>
    <x v="0"/>
    <n v="0"/>
    <n v="0"/>
    <n v="0"/>
    <x v="3"/>
    <x v="1"/>
    <x v="1"/>
  </r>
  <r>
    <x v="22"/>
    <x v="131"/>
    <x v="2"/>
    <x v="0"/>
    <x v="0"/>
    <n v="0"/>
    <n v="81.099999999999994"/>
    <n v="86"/>
    <n v="13.79"/>
    <n v="245.2"/>
    <n v="72"/>
    <n v="20.84"/>
    <n v="237"/>
    <n v="115"/>
    <n v="10.67"/>
    <n v="10.3"/>
    <n v="2"/>
    <n v="2.78"/>
    <x v="1"/>
    <x v="0"/>
    <n v="0"/>
    <n v="0"/>
    <n v="0"/>
    <x v="3"/>
    <x v="0"/>
    <x v="1"/>
  </r>
  <r>
    <x v="40"/>
    <x v="131"/>
    <x v="0"/>
    <x v="0"/>
    <x v="1"/>
    <n v="10"/>
    <n v="182.9"/>
    <n v="54"/>
    <n v="31.09"/>
    <n v="292.39999999999998"/>
    <n v="68"/>
    <n v="24.85"/>
    <n v="142.30000000000001"/>
    <n v="116"/>
    <n v="6.4"/>
    <n v="11.5"/>
    <n v="4"/>
    <n v="3.11"/>
    <x v="1"/>
    <x v="0"/>
    <n v="0"/>
    <n v="0"/>
    <n v="1"/>
    <x v="3"/>
    <x v="0"/>
    <x v="1"/>
  </r>
  <r>
    <x v="23"/>
    <x v="131"/>
    <x v="1"/>
    <x v="0"/>
    <x v="0"/>
    <n v="0"/>
    <n v="195.1"/>
    <n v="100"/>
    <n v="33.17"/>
    <n v="148.80000000000001"/>
    <n v="95"/>
    <n v="12.65"/>
    <n v="224.5"/>
    <n v="117"/>
    <n v="10.1"/>
    <n v="6.7"/>
    <n v="2"/>
    <n v="1.81"/>
    <x v="1"/>
    <x v="0"/>
    <n v="0"/>
    <n v="0"/>
    <n v="0"/>
    <x v="3"/>
    <x v="1"/>
    <x v="0"/>
  </r>
  <r>
    <x v="49"/>
    <x v="131"/>
    <x v="0"/>
    <x v="0"/>
    <x v="1"/>
    <n v="39"/>
    <n v="175.7"/>
    <n v="93"/>
    <n v="29.87"/>
    <n v="187.2"/>
    <n v="94"/>
    <n v="15.91"/>
    <n v="225.5"/>
    <n v="118"/>
    <n v="10.15"/>
    <n v="8.6"/>
    <n v="3"/>
    <n v="2.3199999999999998"/>
    <x v="3"/>
    <x v="0"/>
    <n v="0"/>
    <n v="0"/>
    <n v="1"/>
    <x v="3"/>
    <x v="1"/>
    <x v="0"/>
  </r>
  <r>
    <x v="35"/>
    <x v="131"/>
    <x v="0"/>
    <x v="0"/>
    <x v="0"/>
    <n v="0"/>
    <n v="176.7"/>
    <n v="132"/>
    <n v="30.04"/>
    <n v="244.1"/>
    <n v="80"/>
    <n v="20.75"/>
    <n v="176.3"/>
    <n v="120"/>
    <n v="7.93"/>
    <n v="9.1"/>
    <n v="4"/>
    <n v="2.46"/>
    <x v="3"/>
    <x v="0"/>
    <n v="0"/>
    <n v="0"/>
    <n v="0"/>
    <x v="3"/>
    <x v="1"/>
    <x v="1"/>
  </r>
  <r>
    <x v="34"/>
    <x v="131"/>
    <x v="2"/>
    <x v="0"/>
    <x v="0"/>
    <n v="0"/>
    <n v="121.5"/>
    <n v="88"/>
    <n v="20.66"/>
    <n v="253"/>
    <n v="124"/>
    <n v="21.51"/>
    <n v="195.7"/>
    <n v="120"/>
    <n v="8.81"/>
    <n v="10.7"/>
    <n v="4"/>
    <n v="2.89"/>
    <x v="0"/>
    <x v="0"/>
    <n v="0"/>
    <n v="0"/>
    <n v="0"/>
    <x v="3"/>
    <x v="0"/>
    <x v="1"/>
  </r>
  <r>
    <x v="16"/>
    <x v="131"/>
    <x v="1"/>
    <x v="0"/>
    <x v="0"/>
    <n v="0"/>
    <n v="206.2"/>
    <n v="100"/>
    <n v="35.049999999999997"/>
    <n v="211.2"/>
    <n v="118"/>
    <n v="17.95"/>
    <n v="196.2"/>
    <n v="122"/>
    <n v="8.83"/>
    <n v="10.199999999999999"/>
    <n v="6"/>
    <n v="2.75"/>
    <x v="0"/>
    <x v="0"/>
    <n v="0"/>
    <n v="0"/>
    <n v="0"/>
    <x v="3"/>
    <x v="1"/>
    <x v="1"/>
  </r>
  <r>
    <x v="29"/>
    <x v="131"/>
    <x v="0"/>
    <x v="0"/>
    <x v="0"/>
    <n v="0"/>
    <n v="240.1"/>
    <n v="115"/>
    <n v="40.82"/>
    <n v="180.4"/>
    <n v="91"/>
    <n v="15.33"/>
    <n v="133.4"/>
    <n v="122"/>
    <n v="6"/>
    <n v="8"/>
    <n v="6"/>
    <n v="2.16"/>
    <x v="2"/>
    <x v="0"/>
    <n v="0"/>
    <n v="0"/>
    <n v="0"/>
    <x v="3"/>
    <x v="1"/>
    <x v="0"/>
  </r>
  <r>
    <x v="36"/>
    <x v="131"/>
    <x v="0"/>
    <x v="0"/>
    <x v="0"/>
    <n v="0"/>
    <n v="164"/>
    <n v="112"/>
    <n v="27.88"/>
    <n v="243.6"/>
    <n v="80"/>
    <n v="20.71"/>
    <n v="155.5"/>
    <n v="122"/>
    <n v="7"/>
    <n v="10.199999999999999"/>
    <n v="4"/>
    <n v="2.75"/>
    <x v="0"/>
    <x v="0"/>
    <n v="0"/>
    <n v="0"/>
    <n v="0"/>
    <x v="3"/>
    <x v="1"/>
    <x v="1"/>
  </r>
  <r>
    <x v="47"/>
    <x v="131"/>
    <x v="2"/>
    <x v="0"/>
    <x v="0"/>
    <n v="0"/>
    <n v="99.5"/>
    <n v="110"/>
    <n v="16.920000000000002"/>
    <n v="129.1"/>
    <n v="80"/>
    <n v="10.97"/>
    <n v="125.1"/>
    <n v="124"/>
    <n v="5.63"/>
    <n v="9.6999999999999993"/>
    <n v="3"/>
    <n v="2.62"/>
    <x v="1"/>
    <x v="0"/>
    <n v="0"/>
    <n v="0"/>
    <n v="0"/>
    <x v="3"/>
    <x v="1"/>
    <x v="0"/>
  </r>
  <r>
    <x v="5"/>
    <x v="131"/>
    <x v="2"/>
    <x v="0"/>
    <x v="0"/>
    <n v="0"/>
    <n v="265.8"/>
    <n v="122"/>
    <n v="45.19"/>
    <n v="285.10000000000002"/>
    <n v="90"/>
    <n v="24.23"/>
    <n v="183.6"/>
    <n v="124"/>
    <n v="8.26"/>
    <n v="13.6"/>
    <n v="9"/>
    <n v="3.67"/>
    <x v="3"/>
    <x v="1"/>
    <n v="1"/>
    <n v="0"/>
    <n v="0"/>
    <x v="3"/>
    <x v="0"/>
    <x v="1"/>
  </r>
  <r>
    <x v="9"/>
    <x v="131"/>
    <x v="0"/>
    <x v="0"/>
    <x v="0"/>
    <n v="0"/>
    <n v="140.30000000000001"/>
    <n v="144"/>
    <n v="23.85"/>
    <n v="294.8"/>
    <n v="89"/>
    <n v="25.06"/>
    <n v="153.5"/>
    <n v="126"/>
    <n v="6.91"/>
    <n v="11.7"/>
    <n v="4"/>
    <n v="3.16"/>
    <x v="3"/>
    <x v="0"/>
    <n v="0"/>
    <n v="0"/>
    <n v="0"/>
    <x v="3"/>
    <x v="0"/>
    <x v="1"/>
  </r>
  <r>
    <x v="0"/>
    <x v="131"/>
    <x v="0"/>
    <x v="1"/>
    <x v="0"/>
    <n v="0"/>
    <n v="144.30000000000001"/>
    <n v="70"/>
    <n v="24.53"/>
    <n v="231.5"/>
    <n v="125"/>
    <n v="19.68"/>
    <n v="304.3"/>
    <n v="137"/>
    <n v="13.69"/>
    <n v="7"/>
    <n v="2"/>
    <n v="1.89"/>
    <x v="0"/>
    <x v="1"/>
    <n v="1"/>
    <n v="1"/>
    <n v="0"/>
    <x v="3"/>
    <x v="1"/>
    <x v="1"/>
  </r>
  <r>
    <x v="31"/>
    <x v="132"/>
    <x v="1"/>
    <x v="0"/>
    <x v="0"/>
    <n v="0"/>
    <n v="240.8"/>
    <n v="72"/>
    <n v="40.94"/>
    <n v="202.7"/>
    <n v="62"/>
    <n v="17.23"/>
    <n v="212.9"/>
    <n v="76"/>
    <n v="9.58"/>
    <n v="7.7"/>
    <n v="5"/>
    <n v="2.08"/>
    <x v="0"/>
    <x v="0"/>
    <n v="0"/>
    <n v="0"/>
    <n v="0"/>
    <x v="3"/>
    <x v="1"/>
    <x v="1"/>
  </r>
  <r>
    <x v="20"/>
    <x v="132"/>
    <x v="1"/>
    <x v="0"/>
    <x v="0"/>
    <n v="0"/>
    <n v="162.1"/>
    <n v="91"/>
    <n v="27.56"/>
    <n v="212.1"/>
    <n v="94"/>
    <n v="18.03"/>
    <n v="260.39999999999998"/>
    <n v="78"/>
    <n v="11.72"/>
    <n v="12.2"/>
    <n v="5"/>
    <n v="3.29"/>
    <x v="0"/>
    <x v="0"/>
    <n v="0"/>
    <n v="0"/>
    <n v="0"/>
    <x v="3"/>
    <x v="0"/>
    <x v="1"/>
  </r>
  <r>
    <x v="42"/>
    <x v="132"/>
    <x v="2"/>
    <x v="0"/>
    <x v="0"/>
    <n v="0"/>
    <n v="201.7"/>
    <n v="85"/>
    <n v="34.29"/>
    <n v="169.4"/>
    <n v="116"/>
    <n v="14.4"/>
    <n v="286.3"/>
    <n v="80"/>
    <n v="12.88"/>
    <n v="6"/>
    <n v="4"/>
    <n v="1.62"/>
    <x v="1"/>
    <x v="0"/>
    <n v="0"/>
    <n v="0"/>
    <n v="0"/>
    <x v="3"/>
    <x v="1"/>
    <x v="0"/>
  </r>
  <r>
    <x v="39"/>
    <x v="132"/>
    <x v="1"/>
    <x v="0"/>
    <x v="0"/>
    <n v="0"/>
    <n v="221.1"/>
    <n v="133"/>
    <n v="37.590000000000003"/>
    <n v="160.19999999999999"/>
    <n v="140"/>
    <n v="13.62"/>
    <n v="161.80000000000001"/>
    <n v="84"/>
    <n v="7.28"/>
    <n v="8.4"/>
    <n v="3"/>
    <n v="2.27"/>
    <x v="4"/>
    <x v="0"/>
    <n v="0"/>
    <n v="0"/>
    <n v="0"/>
    <x v="3"/>
    <x v="1"/>
    <x v="0"/>
  </r>
  <r>
    <x v="22"/>
    <x v="132"/>
    <x v="1"/>
    <x v="0"/>
    <x v="1"/>
    <n v="39"/>
    <n v="239.9"/>
    <n v="107"/>
    <n v="40.78"/>
    <n v="253.8"/>
    <n v="77"/>
    <n v="21.57"/>
    <n v="128.69999999999999"/>
    <n v="85"/>
    <n v="5.79"/>
    <n v="6.7"/>
    <n v="3"/>
    <n v="1.81"/>
    <x v="5"/>
    <x v="0"/>
    <n v="0"/>
    <n v="0"/>
    <n v="1"/>
    <x v="3"/>
    <x v="1"/>
    <x v="1"/>
  </r>
  <r>
    <x v="12"/>
    <x v="132"/>
    <x v="1"/>
    <x v="0"/>
    <x v="1"/>
    <n v="44"/>
    <n v="174"/>
    <n v="80"/>
    <n v="29.58"/>
    <n v="209.4"/>
    <n v="113"/>
    <n v="17.8"/>
    <n v="224.1"/>
    <n v="87"/>
    <n v="10.08"/>
    <n v="14.1"/>
    <n v="7"/>
    <n v="3.81"/>
    <x v="3"/>
    <x v="1"/>
    <n v="1"/>
    <n v="0"/>
    <n v="1"/>
    <x v="3"/>
    <x v="0"/>
    <x v="1"/>
  </r>
  <r>
    <x v="3"/>
    <x v="132"/>
    <x v="2"/>
    <x v="1"/>
    <x v="0"/>
    <n v="0"/>
    <n v="127.3"/>
    <n v="108"/>
    <n v="21.64"/>
    <n v="251.3"/>
    <n v="81"/>
    <n v="21.36"/>
    <n v="135"/>
    <n v="88"/>
    <n v="6.08"/>
    <n v="10.3"/>
    <n v="3"/>
    <n v="2.78"/>
    <x v="0"/>
    <x v="0"/>
    <n v="0"/>
    <n v="1"/>
    <n v="0"/>
    <x v="3"/>
    <x v="0"/>
    <x v="1"/>
  </r>
  <r>
    <x v="10"/>
    <x v="132"/>
    <x v="2"/>
    <x v="0"/>
    <x v="0"/>
    <n v="0"/>
    <n v="176.8"/>
    <n v="92"/>
    <n v="30.06"/>
    <n v="187.5"/>
    <n v="97"/>
    <n v="15.94"/>
    <n v="196.8"/>
    <n v="88"/>
    <n v="8.86"/>
    <n v="6.5"/>
    <n v="3"/>
    <n v="1.76"/>
    <x v="3"/>
    <x v="0"/>
    <n v="0"/>
    <n v="0"/>
    <n v="0"/>
    <x v="3"/>
    <x v="1"/>
    <x v="0"/>
  </r>
  <r>
    <x v="19"/>
    <x v="132"/>
    <x v="0"/>
    <x v="0"/>
    <x v="0"/>
    <n v="0"/>
    <n v="226.8"/>
    <n v="87"/>
    <n v="38.56"/>
    <n v="127.9"/>
    <n v="93"/>
    <n v="10.87"/>
    <n v="160.1"/>
    <n v="89"/>
    <n v="7.2"/>
    <n v="9.1999999999999993"/>
    <n v="3"/>
    <n v="2.48"/>
    <x v="1"/>
    <x v="0"/>
    <n v="0"/>
    <n v="0"/>
    <n v="0"/>
    <x v="3"/>
    <x v="1"/>
    <x v="0"/>
  </r>
  <r>
    <x v="13"/>
    <x v="132"/>
    <x v="2"/>
    <x v="0"/>
    <x v="0"/>
    <n v="0"/>
    <n v="172.2"/>
    <n v="81"/>
    <n v="29.27"/>
    <n v="214.9"/>
    <n v="123"/>
    <n v="18.27"/>
    <n v="184.3"/>
    <n v="90"/>
    <n v="8.2899999999999991"/>
    <n v="11.1"/>
    <n v="6"/>
    <n v="3"/>
    <x v="2"/>
    <x v="0"/>
    <n v="0"/>
    <n v="0"/>
    <n v="0"/>
    <x v="3"/>
    <x v="0"/>
    <x v="1"/>
  </r>
  <r>
    <x v="22"/>
    <x v="132"/>
    <x v="0"/>
    <x v="0"/>
    <x v="0"/>
    <n v="0"/>
    <n v="171.8"/>
    <n v="64"/>
    <n v="29.21"/>
    <n v="177.1"/>
    <n v="83"/>
    <n v="15.05"/>
    <n v="223"/>
    <n v="96"/>
    <n v="10.039999999999999"/>
    <n v="10.3"/>
    <n v="4"/>
    <n v="2.78"/>
    <x v="0"/>
    <x v="0"/>
    <n v="0"/>
    <n v="0"/>
    <n v="0"/>
    <x v="3"/>
    <x v="0"/>
    <x v="0"/>
  </r>
  <r>
    <x v="27"/>
    <x v="132"/>
    <x v="0"/>
    <x v="0"/>
    <x v="0"/>
    <n v="0"/>
    <n v="113.3"/>
    <n v="137"/>
    <n v="19.260000000000002"/>
    <n v="160.19999999999999"/>
    <n v="103"/>
    <n v="13.62"/>
    <n v="228.8"/>
    <n v="98"/>
    <n v="10.3"/>
    <n v="10.1"/>
    <n v="7"/>
    <n v="2.73"/>
    <x v="3"/>
    <x v="0"/>
    <n v="0"/>
    <n v="0"/>
    <n v="0"/>
    <x v="3"/>
    <x v="1"/>
    <x v="0"/>
  </r>
  <r>
    <x v="35"/>
    <x v="132"/>
    <x v="2"/>
    <x v="0"/>
    <x v="0"/>
    <n v="0"/>
    <n v="227.4"/>
    <n v="90"/>
    <n v="38.659999999999997"/>
    <n v="73.2"/>
    <n v="135"/>
    <n v="6.22"/>
    <n v="114.3"/>
    <n v="99"/>
    <n v="5.14"/>
    <n v="4.7"/>
    <n v="7"/>
    <n v="1.27"/>
    <x v="1"/>
    <x v="0"/>
    <n v="0"/>
    <n v="0"/>
    <n v="0"/>
    <x v="3"/>
    <x v="1"/>
    <x v="0"/>
  </r>
  <r>
    <x v="40"/>
    <x v="132"/>
    <x v="1"/>
    <x v="1"/>
    <x v="0"/>
    <n v="0"/>
    <n v="254.7"/>
    <n v="103"/>
    <n v="43.3"/>
    <n v="252.2"/>
    <n v="80"/>
    <n v="21.44"/>
    <n v="178.1"/>
    <n v="103"/>
    <n v="8.01"/>
    <n v="8"/>
    <n v="3"/>
    <n v="2.16"/>
    <x v="1"/>
    <x v="1"/>
    <n v="1"/>
    <n v="1"/>
    <n v="0"/>
    <x v="3"/>
    <x v="1"/>
    <x v="1"/>
  </r>
  <r>
    <x v="34"/>
    <x v="132"/>
    <x v="0"/>
    <x v="0"/>
    <x v="0"/>
    <n v="0"/>
    <n v="128.9"/>
    <n v="85"/>
    <n v="21.91"/>
    <n v="201.4"/>
    <n v="93"/>
    <n v="17.12"/>
    <n v="275.3"/>
    <n v="103"/>
    <n v="12.39"/>
    <n v="11.1"/>
    <n v="3"/>
    <n v="3"/>
    <x v="0"/>
    <x v="0"/>
    <n v="0"/>
    <n v="0"/>
    <n v="0"/>
    <x v="3"/>
    <x v="0"/>
    <x v="1"/>
  </r>
  <r>
    <x v="15"/>
    <x v="132"/>
    <x v="0"/>
    <x v="0"/>
    <x v="0"/>
    <n v="0"/>
    <n v="173.1"/>
    <n v="126"/>
    <n v="29.43"/>
    <n v="200"/>
    <n v="98"/>
    <n v="17"/>
    <n v="231"/>
    <n v="103"/>
    <n v="10.4"/>
    <n v="10.8"/>
    <n v="1"/>
    <n v="2.92"/>
    <x v="0"/>
    <x v="0"/>
    <n v="0"/>
    <n v="0"/>
    <n v="0"/>
    <x v="3"/>
    <x v="0"/>
    <x v="0"/>
  </r>
  <r>
    <x v="28"/>
    <x v="132"/>
    <x v="0"/>
    <x v="0"/>
    <x v="0"/>
    <n v="0"/>
    <n v="207.1"/>
    <n v="106"/>
    <n v="35.21"/>
    <n v="283.5"/>
    <n v="124"/>
    <n v="24.1"/>
    <n v="65.2"/>
    <n v="107"/>
    <n v="2.93"/>
    <n v="10.5"/>
    <n v="2"/>
    <n v="2.84"/>
    <x v="2"/>
    <x v="0"/>
    <n v="0"/>
    <n v="0"/>
    <n v="0"/>
    <x v="3"/>
    <x v="0"/>
    <x v="1"/>
  </r>
  <r>
    <x v="27"/>
    <x v="132"/>
    <x v="2"/>
    <x v="0"/>
    <x v="0"/>
    <n v="0"/>
    <n v="187"/>
    <n v="65"/>
    <n v="31.79"/>
    <n v="141.4"/>
    <n v="128"/>
    <n v="12.02"/>
    <n v="238.2"/>
    <n v="108"/>
    <n v="10.72"/>
    <n v="10"/>
    <n v="8"/>
    <n v="2.7"/>
    <x v="3"/>
    <x v="0"/>
    <n v="0"/>
    <n v="0"/>
    <n v="0"/>
    <x v="3"/>
    <x v="1"/>
    <x v="0"/>
  </r>
  <r>
    <x v="15"/>
    <x v="132"/>
    <x v="2"/>
    <x v="0"/>
    <x v="0"/>
    <n v="0"/>
    <n v="295"/>
    <n v="141"/>
    <n v="50.15"/>
    <n v="223.6"/>
    <n v="101"/>
    <n v="19.010000000000002"/>
    <n v="229.4"/>
    <n v="109"/>
    <n v="10.32"/>
    <n v="12.9"/>
    <n v="4"/>
    <n v="3.48"/>
    <x v="3"/>
    <x v="1"/>
    <n v="1"/>
    <n v="0"/>
    <n v="0"/>
    <x v="3"/>
    <x v="0"/>
    <x v="1"/>
  </r>
  <r>
    <x v="42"/>
    <x v="132"/>
    <x v="1"/>
    <x v="0"/>
    <x v="1"/>
    <n v="49"/>
    <n v="229.4"/>
    <n v="78"/>
    <n v="39"/>
    <n v="219.5"/>
    <n v="106"/>
    <n v="18.66"/>
    <n v="172.3"/>
    <n v="115"/>
    <n v="7.75"/>
    <n v="12"/>
    <n v="4"/>
    <n v="3.24"/>
    <x v="2"/>
    <x v="0"/>
    <n v="0"/>
    <n v="0"/>
    <n v="1"/>
    <x v="3"/>
    <x v="0"/>
    <x v="1"/>
  </r>
  <r>
    <x v="43"/>
    <x v="132"/>
    <x v="0"/>
    <x v="0"/>
    <x v="0"/>
    <n v="0"/>
    <n v="165.9"/>
    <n v="98"/>
    <n v="28.2"/>
    <n v="161.9"/>
    <n v="110"/>
    <n v="13.76"/>
    <n v="208.9"/>
    <n v="120"/>
    <n v="9.4"/>
    <n v="11.2"/>
    <n v="11"/>
    <n v="3.02"/>
    <x v="3"/>
    <x v="0"/>
    <n v="0"/>
    <n v="0"/>
    <n v="0"/>
    <x v="3"/>
    <x v="0"/>
    <x v="0"/>
  </r>
  <r>
    <x v="5"/>
    <x v="132"/>
    <x v="0"/>
    <x v="0"/>
    <x v="0"/>
    <n v="0"/>
    <n v="143.80000000000001"/>
    <n v="71"/>
    <n v="24.45"/>
    <n v="184"/>
    <n v="131"/>
    <n v="15.64"/>
    <n v="275.5"/>
    <n v="132"/>
    <n v="12.4"/>
    <n v="12.9"/>
    <n v="4"/>
    <n v="3.48"/>
    <x v="2"/>
    <x v="0"/>
    <n v="0"/>
    <n v="0"/>
    <n v="0"/>
    <x v="3"/>
    <x v="0"/>
    <x v="0"/>
  </r>
  <r>
    <x v="12"/>
    <x v="132"/>
    <x v="2"/>
    <x v="0"/>
    <x v="0"/>
    <n v="0"/>
    <n v="338.4"/>
    <n v="86"/>
    <n v="57.53"/>
    <n v="234.6"/>
    <n v="97"/>
    <n v="19.940000000000001"/>
    <n v="264.8"/>
    <n v="139"/>
    <n v="11.92"/>
    <n v="14.8"/>
    <n v="4"/>
    <n v="4"/>
    <x v="2"/>
    <x v="1"/>
    <n v="1"/>
    <n v="0"/>
    <n v="0"/>
    <x v="3"/>
    <x v="0"/>
    <x v="1"/>
  </r>
  <r>
    <x v="3"/>
    <x v="133"/>
    <x v="0"/>
    <x v="0"/>
    <x v="0"/>
    <n v="0"/>
    <n v="141.69999999999999"/>
    <n v="95"/>
    <n v="24.09"/>
    <n v="205.6"/>
    <n v="101"/>
    <n v="17.48"/>
    <n v="218.5"/>
    <n v="60"/>
    <n v="9.83"/>
    <n v="8.8000000000000007"/>
    <n v="6"/>
    <n v="2.38"/>
    <x v="1"/>
    <x v="0"/>
    <n v="0"/>
    <n v="0"/>
    <n v="0"/>
    <x v="3"/>
    <x v="1"/>
    <x v="1"/>
  </r>
  <r>
    <x v="32"/>
    <x v="133"/>
    <x v="1"/>
    <x v="0"/>
    <x v="0"/>
    <n v="0"/>
    <n v="205.5"/>
    <n v="87"/>
    <n v="34.94"/>
    <n v="208.9"/>
    <n v="67"/>
    <n v="17.760000000000002"/>
    <n v="182.3"/>
    <n v="69"/>
    <n v="8.1999999999999993"/>
    <n v="5.2"/>
    <n v="3"/>
    <n v="1.4"/>
    <x v="3"/>
    <x v="0"/>
    <n v="0"/>
    <n v="0"/>
    <n v="0"/>
    <x v="3"/>
    <x v="1"/>
    <x v="1"/>
  </r>
  <r>
    <x v="33"/>
    <x v="133"/>
    <x v="2"/>
    <x v="0"/>
    <x v="1"/>
    <n v="34"/>
    <n v="247.2"/>
    <n v="105"/>
    <n v="42.02"/>
    <n v="225.5"/>
    <n v="133"/>
    <n v="19.170000000000002"/>
    <n v="186.3"/>
    <n v="76"/>
    <n v="8.3800000000000008"/>
    <n v="6.1"/>
    <n v="5"/>
    <n v="1.65"/>
    <x v="3"/>
    <x v="1"/>
    <n v="1"/>
    <n v="0"/>
    <n v="1"/>
    <x v="3"/>
    <x v="1"/>
    <x v="1"/>
  </r>
  <r>
    <x v="9"/>
    <x v="133"/>
    <x v="0"/>
    <x v="0"/>
    <x v="1"/>
    <n v="38"/>
    <n v="214.4"/>
    <n v="93"/>
    <n v="36.450000000000003"/>
    <n v="211.7"/>
    <n v="57"/>
    <n v="17.989999999999998"/>
    <n v="165"/>
    <n v="79"/>
    <n v="7.43"/>
    <n v="10"/>
    <n v="8"/>
    <n v="2.7"/>
    <x v="0"/>
    <x v="0"/>
    <n v="0"/>
    <n v="0"/>
    <n v="1"/>
    <x v="3"/>
    <x v="1"/>
    <x v="1"/>
  </r>
  <r>
    <x v="40"/>
    <x v="133"/>
    <x v="0"/>
    <x v="0"/>
    <x v="0"/>
    <n v="0"/>
    <n v="7.8"/>
    <n v="86"/>
    <n v="1.33"/>
    <n v="171.4"/>
    <n v="100"/>
    <n v="14.57"/>
    <n v="186.5"/>
    <n v="80"/>
    <n v="8.39"/>
    <n v="12.9"/>
    <n v="2"/>
    <n v="3.48"/>
    <x v="3"/>
    <x v="0"/>
    <n v="0"/>
    <n v="0"/>
    <n v="0"/>
    <x v="3"/>
    <x v="0"/>
    <x v="0"/>
  </r>
  <r>
    <x v="33"/>
    <x v="133"/>
    <x v="0"/>
    <x v="0"/>
    <x v="1"/>
    <n v="32"/>
    <n v="224"/>
    <n v="75"/>
    <n v="38.08"/>
    <n v="97.5"/>
    <n v="103"/>
    <n v="8.2899999999999991"/>
    <n v="211.6"/>
    <n v="80"/>
    <n v="9.52"/>
    <n v="10.7"/>
    <n v="5"/>
    <n v="2.89"/>
    <x v="3"/>
    <x v="0"/>
    <n v="0"/>
    <n v="0"/>
    <n v="1"/>
    <x v="3"/>
    <x v="0"/>
    <x v="0"/>
  </r>
  <r>
    <x v="6"/>
    <x v="133"/>
    <x v="0"/>
    <x v="0"/>
    <x v="1"/>
    <n v="32"/>
    <n v="216.8"/>
    <n v="78"/>
    <n v="36.86"/>
    <n v="102.2"/>
    <n v="111"/>
    <n v="8.69"/>
    <n v="174"/>
    <n v="83"/>
    <n v="7.83"/>
    <n v="8.6"/>
    <n v="2"/>
    <n v="2.3199999999999998"/>
    <x v="1"/>
    <x v="0"/>
    <n v="0"/>
    <n v="0"/>
    <n v="1"/>
    <x v="3"/>
    <x v="1"/>
    <x v="0"/>
  </r>
  <r>
    <x v="17"/>
    <x v="133"/>
    <x v="0"/>
    <x v="0"/>
    <x v="0"/>
    <n v="0"/>
    <n v="204.7"/>
    <n v="108"/>
    <n v="34.799999999999997"/>
    <n v="143.1"/>
    <n v="105"/>
    <n v="12.16"/>
    <n v="165.8"/>
    <n v="84"/>
    <n v="7.46"/>
    <n v="11"/>
    <n v="4"/>
    <n v="2.97"/>
    <x v="6"/>
    <x v="0"/>
    <n v="0"/>
    <n v="0"/>
    <n v="0"/>
    <x v="3"/>
    <x v="0"/>
    <x v="0"/>
  </r>
  <r>
    <x v="29"/>
    <x v="133"/>
    <x v="1"/>
    <x v="0"/>
    <x v="0"/>
    <n v="0"/>
    <n v="208.3"/>
    <n v="86"/>
    <n v="35.409999999999997"/>
    <n v="253.6"/>
    <n v="89"/>
    <n v="21.56"/>
    <n v="291"/>
    <n v="86"/>
    <n v="13.1"/>
    <n v="12.6"/>
    <n v="3"/>
    <n v="3.4"/>
    <x v="0"/>
    <x v="0"/>
    <n v="0"/>
    <n v="0"/>
    <n v="0"/>
    <x v="3"/>
    <x v="0"/>
    <x v="1"/>
  </r>
  <r>
    <x v="11"/>
    <x v="133"/>
    <x v="1"/>
    <x v="0"/>
    <x v="0"/>
    <n v="0"/>
    <n v="177.1"/>
    <n v="120"/>
    <n v="30.11"/>
    <n v="218.1"/>
    <n v="123"/>
    <n v="18.54"/>
    <n v="183.8"/>
    <n v="93"/>
    <n v="8.27"/>
    <n v="12.7"/>
    <n v="5"/>
    <n v="3.43"/>
    <x v="2"/>
    <x v="0"/>
    <n v="0"/>
    <n v="0"/>
    <n v="0"/>
    <x v="3"/>
    <x v="0"/>
    <x v="1"/>
  </r>
  <r>
    <x v="25"/>
    <x v="133"/>
    <x v="0"/>
    <x v="0"/>
    <x v="1"/>
    <n v="40"/>
    <n v="142.9"/>
    <n v="105"/>
    <n v="24.29"/>
    <n v="88.6"/>
    <n v="61"/>
    <n v="7.53"/>
    <n v="290"/>
    <n v="96"/>
    <n v="13.05"/>
    <n v="10.8"/>
    <n v="6"/>
    <n v="2.92"/>
    <x v="0"/>
    <x v="0"/>
    <n v="0"/>
    <n v="0"/>
    <n v="1"/>
    <x v="3"/>
    <x v="0"/>
    <x v="0"/>
  </r>
  <r>
    <x v="7"/>
    <x v="133"/>
    <x v="2"/>
    <x v="0"/>
    <x v="0"/>
    <n v="0"/>
    <n v="296"/>
    <n v="93"/>
    <n v="50.32"/>
    <n v="226.4"/>
    <n v="117"/>
    <n v="19.239999999999998"/>
    <n v="246.8"/>
    <n v="98"/>
    <n v="11.11"/>
    <n v="12.3"/>
    <n v="10"/>
    <n v="3.32"/>
    <x v="1"/>
    <x v="1"/>
    <n v="1"/>
    <n v="0"/>
    <n v="0"/>
    <x v="3"/>
    <x v="0"/>
    <x v="1"/>
  </r>
  <r>
    <x v="32"/>
    <x v="133"/>
    <x v="1"/>
    <x v="0"/>
    <x v="0"/>
    <n v="0"/>
    <n v="183.8"/>
    <n v="111"/>
    <n v="31.25"/>
    <n v="123.5"/>
    <n v="92"/>
    <n v="10.5"/>
    <n v="160.69999999999999"/>
    <n v="105"/>
    <n v="7.23"/>
    <n v="6.1"/>
    <n v="2"/>
    <n v="1.65"/>
    <x v="0"/>
    <x v="0"/>
    <n v="0"/>
    <n v="0"/>
    <n v="0"/>
    <x v="3"/>
    <x v="1"/>
    <x v="0"/>
  </r>
  <r>
    <x v="12"/>
    <x v="133"/>
    <x v="0"/>
    <x v="0"/>
    <x v="0"/>
    <n v="0"/>
    <n v="258.8"/>
    <n v="85"/>
    <n v="44"/>
    <n v="129.5"/>
    <n v="114"/>
    <n v="11.01"/>
    <n v="193.6"/>
    <n v="106"/>
    <n v="8.7100000000000009"/>
    <n v="10.9"/>
    <n v="7"/>
    <n v="2.94"/>
    <x v="3"/>
    <x v="0"/>
    <n v="0"/>
    <n v="0"/>
    <n v="0"/>
    <x v="3"/>
    <x v="0"/>
    <x v="0"/>
  </r>
  <r>
    <x v="45"/>
    <x v="133"/>
    <x v="1"/>
    <x v="0"/>
    <x v="0"/>
    <n v="0"/>
    <n v="205.3"/>
    <n v="122"/>
    <n v="34.9"/>
    <n v="240.5"/>
    <n v="155"/>
    <n v="20.440000000000001"/>
    <n v="179.1"/>
    <n v="107"/>
    <n v="8.06"/>
    <n v="5"/>
    <n v="9"/>
    <n v="1.35"/>
    <x v="0"/>
    <x v="0"/>
    <n v="0"/>
    <n v="0"/>
    <n v="0"/>
    <x v="3"/>
    <x v="1"/>
    <x v="1"/>
  </r>
  <r>
    <x v="5"/>
    <x v="133"/>
    <x v="0"/>
    <x v="0"/>
    <x v="1"/>
    <n v="50"/>
    <n v="208.8"/>
    <n v="130"/>
    <n v="35.5"/>
    <n v="132.9"/>
    <n v="104"/>
    <n v="11.3"/>
    <n v="136.69999999999999"/>
    <n v="107"/>
    <n v="6.15"/>
    <n v="11.1"/>
    <n v="4"/>
    <n v="3"/>
    <x v="3"/>
    <x v="0"/>
    <n v="0"/>
    <n v="0"/>
    <n v="1"/>
    <x v="3"/>
    <x v="0"/>
    <x v="0"/>
  </r>
  <r>
    <x v="40"/>
    <x v="133"/>
    <x v="1"/>
    <x v="0"/>
    <x v="0"/>
    <n v="0"/>
    <n v="202.7"/>
    <n v="105"/>
    <n v="34.46"/>
    <n v="224.9"/>
    <n v="90"/>
    <n v="19.12"/>
    <n v="253.9"/>
    <n v="108"/>
    <n v="11.43"/>
    <n v="12.1"/>
    <n v="7"/>
    <n v="3.27"/>
    <x v="1"/>
    <x v="0"/>
    <n v="0"/>
    <n v="0"/>
    <n v="0"/>
    <x v="3"/>
    <x v="0"/>
    <x v="1"/>
  </r>
  <r>
    <x v="11"/>
    <x v="133"/>
    <x v="1"/>
    <x v="0"/>
    <x v="0"/>
    <n v="0"/>
    <n v="107"/>
    <n v="146"/>
    <n v="18.190000000000001"/>
    <n v="220"/>
    <n v="116"/>
    <n v="18.7"/>
    <n v="149.80000000000001"/>
    <n v="108"/>
    <n v="6.74"/>
    <n v="7.2"/>
    <n v="3"/>
    <n v="1.94"/>
    <x v="3"/>
    <x v="0"/>
    <n v="0"/>
    <n v="0"/>
    <n v="0"/>
    <x v="3"/>
    <x v="1"/>
    <x v="1"/>
  </r>
  <r>
    <x v="31"/>
    <x v="133"/>
    <x v="1"/>
    <x v="0"/>
    <x v="0"/>
    <n v="0"/>
    <n v="177.2"/>
    <n v="91"/>
    <n v="30.12"/>
    <n v="228.7"/>
    <n v="105"/>
    <n v="19.440000000000001"/>
    <n v="194.3"/>
    <n v="113"/>
    <n v="8.74"/>
    <n v="8.9"/>
    <n v="3"/>
    <n v="2.4"/>
    <x v="3"/>
    <x v="0"/>
    <n v="0"/>
    <n v="0"/>
    <n v="0"/>
    <x v="3"/>
    <x v="1"/>
    <x v="1"/>
  </r>
  <r>
    <x v="9"/>
    <x v="133"/>
    <x v="1"/>
    <x v="0"/>
    <x v="0"/>
    <n v="0"/>
    <n v="242.4"/>
    <n v="126"/>
    <n v="41.21"/>
    <n v="152.9"/>
    <n v="115"/>
    <n v="13"/>
    <n v="318.3"/>
    <n v="115"/>
    <n v="14.32"/>
    <n v="11.8"/>
    <n v="6"/>
    <n v="3.19"/>
    <x v="0"/>
    <x v="0"/>
    <n v="0"/>
    <n v="0"/>
    <n v="0"/>
    <x v="3"/>
    <x v="0"/>
    <x v="0"/>
  </r>
  <r>
    <x v="31"/>
    <x v="133"/>
    <x v="1"/>
    <x v="0"/>
    <x v="1"/>
    <n v="32"/>
    <n v="80.3"/>
    <n v="94"/>
    <n v="13.65"/>
    <n v="199.9"/>
    <n v="124"/>
    <n v="16.989999999999998"/>
    <n v="170.8"/>
    <n v="117"/>
    <n v="7.69"/>
    <n v="16.600000000000001"/>
    <n v="3"/>
    <n v="4.4800000000000004"/>
    <x v="1"/>
    <x v="0"/>
    <n v="0"/>
    <n v="0"/>
    <n v="1"/>
    <x v="3"/>
    <x v="0"/>
    <x v="0"/>
  </r>
  <r>
    <x v="30"/>
    <x v="133"/>
    <x v="0"/>
    <x v="0"/>
    <x v="0"/>
    <n v="0"/>
    <n v="164.9"/>
    <n v="115"/>
    <n v="28.03"/>
    <n v="126.5"/>
    <n v="96"/>
    <n v="10.75"/>
    <n v="238.5"/>
    <n v="125"/>
    <n v="10.73"/>
    <n v="10"/>
    <n v="9"/>
    <n v="2.7"/>
    <x v="3"/>
    <x v="0"/>
    <n v="0"/>
    <n v="0"/>
    <n v="0"/>
    <x v="3"/>
    <x v="1"/>
    <x v="0"/>
  </r>
  <r>
    <x v="11"/>
    <x v="133"/>
    <x v="0"/>
    <x v="0"/>
    <x v="0"/>
    <n v="0"/>
    <n v="199.7"/>
    <n v="107"/>
    <n v="33.950000000000003"/>
    <n v="205.8"/>
    <n v="86"/>
    <n v="17.489999999999998"/>
    <n v="198.8"/>
    <n v="125"/>
    <n v="8.9499999999999993"/>
    <n v="8.3000000000000007"/>
    <n v="5"/>
    <n v="2.2400000000000002"/>
    <x v="1"/>
    <x v="0"/>
    <n v="0"/>
    <n v="0"/>
    <n v="0"/>
    <x v="3"/>
    <x v="1"/>
    <x v="1"/>
  </r>
  <r>
    <x v="34"/>
    <x v="133"/>
    <x v="0"/>
    <x v="0"/>
    <x v="0"/>
    <n v="0"/>
    <n v="244.1"/>
    <n v="99"/>
    <n v="41.5"/>
    <n v="246.9"/>
    <n v="111"/>
    <n v="20.99"/>
    <n v="200"/>
    <n v="133"/>
    <n v="9"/>
    <n v="7.2"/>
    <n v="2"/>
    <n v="1.94"/>
    <x v="1"/>
    <x v="0"/>
    <n v="0"/>
    <n v="0"/>
    <n v="0"/>
    <x v="3"/>
    <x v="1"/>
    <x v="1"/>
  </r>
  <r>
    <x v="30"/>
    <x v="133"/>
    <x v="1"/>
    <x v="0"/>
    <x v="1"/>
    <n v="10"/>
    <n v="159.4"/>
    <n v="79"/>
    <n v="27.1"/>
    <n v="91"/>
    <n v="94"/>
    <n v="7.74"/>
    <n v="199.5"/>
    <n v="137"/>
    <n v="8.98"/>
    <n v="10"/>
    <n v="3"/>
    <n v="2.7"/>
    <x v="3"/>
    <x v="0"/>
    <n v="0"/>
    <n v="0"/>
    <n v="1"/>
    <x v="3"/>
    <x v="1"/>
    <x v="0"/>
  </r>
  <r>
    <x v="17"/>
    <x v="134"/>
    <x v="2"/>
    <x v="0"/>
    <x v="0"/>
    <n v="0"/>
    <n v="154.4"/>
    <n v="130"/>
    <n v="26.25"/>
    <n v="203.8"/>
    <n v="90"/>
    <n v="17.32"/>
    <n v="158.69999999999999"/>
    <n v="59"/>
    <n v="7.14"/>
    <n v="11.8"/>
    <n v="3"/>
    <n v="3.19"/>
    <x v="1"/>
    <x v="0"/>
    <n v="0"/>
    <n v="0"/>
    <n v="0"/>
    <x v="3"/>
    <x v="0"/>
    <x v="1"/>
  </r>
  <r>
    <x v="15"/>
    <x v="134"/>
    <x v="1"/>
    <x v="1"/>
    <x v="1"/>
    <n v="41"/>
    <n v="173.1"/>
    <n v="85"/>
    <n v="29.43"/>
    <n v="203.9"/>
    <n v="107"/>
    <n v="17.329999999999998"/>
    <n v="122.2"/>
    <n v="78"/>
    <n v="5.5"/>
    <n v="14.6"/>
    <n v="15"/>
    <n v="3.94"/>
    <x v="1"/>
    <x v="1"/>
    <n v="1"/>
    <n v="1"/>
    <n v="1"/>
    <x v="3"/>
    <x v="0"/>
    <x v="1"/>
  </r>
  <r>
    <x v="47"/>
    <x v="134"/>
    <x v="0"/>
    <x v="0"/>
    <x v="0"/>
    <n v="0"/>
    <n v="181.8"/>
    <n v="92"/>
    <n v="30.91"/>
    <n v="159.6"/>
    <n v="63"/>
    <n v="13.57"/>
    <n v="232.4"/>
    <n v="78"/>
    <n v="10.46"/>
    <n v="7"/>
    <n v="6"/>
    <n v="1.89"/>
    <x v="1"/>
    <x v="0"/>
    <n v="0"/>
    <n v="0"/>
    <n v="0"/>
    <x v="3"/>
    <x v="1"/>
    <x v="0"/>
  </r>
  <r>
    <x v="40"/>
    <x v="134"/>
    <x v="0"/>
    <x v="0"/>
    <x v="0"/>
    <n v="0"/>
    <n v="218.8"/>
    <n v="123"/>
    <n v="37.200000000000003"/>
    <n v="242.8"/>
    <n v="64"/>
    <n v="20.64"/>
    <n v="85.8"/>
    <n v="80"/>
    <n v="3.86"/>
    <n v="10.3"/>
    <n v="3"/>
    <n v="2.78"/>
    <x v="4"/>
    <x v="0"/>
    <n v="0"/>
    <n v="0"/>
    <n v="0"/>
    <x v="3"/>
    <x v="0"/>
    <x v="1"/>
  </r>
  <r>
    <x v="24"/>
    <x v="134"/>
    <x v="1"/>
    <x v="0"/>
    <x v="0"/>
    <n v="0"/>
    <n v="129.4"/>
    <n v="104"/>
    <n v="22"/>
    <n v="199"/>
    <n v="96"/>
    <n v="16.920000000000002"/>
    <n v="142.4"/>
    <n v="81"/>
    <n v="6.41"/>
    <n v="12.3"/>
    <n v="4"/>
    <n v="3.32"/>
    <x v="0"/>
    <x v="0"/>
    <n v="0"/>
    <n v="0"/>
    <n v="0"/>
    <x v="3"/>
    <x v="0"/>
    <x v="0"/>
  </r>
  <r>
    <x v="46"/>
    <x v="134"/>
    <x v="0"/>
    <x v="0"/>
    <x v="0"/>
    <n v="0"/>
    <n v="201.8"/>
    <n v="81"/>
    <n v="34.31"/>
    <n v="225"/>
    <n v="114"/>
    <n v="19.13"/>
    <n v="204.4"/>
    <n v="82"/>
    <n v="9.1999999999999993"/>
    <n v="10.3"/>
    <n v="6"/>
    <n v="2.78"/>
    <x v="0"/>
    <x v="0"/>
    <n v="0"/>
    <n v="0"/>
    <n v="0"/>
    <x v="3"/>
    <x v="0"/>
    <x v="1"/>
  </r>
  <r>
    <x v="34"/>
    <x v="134"/>
    <x v="1"/>
    <x v="0"/>
    <x v="0"/>
    <n v="0"/>
    <n v="155.19999999999999"/>
    <n v="100"/>
    <n v="26.38"/>
    <n v="135.9"/>
    <n v="84"/>
    <n v="11.55"/>
    <n v="184.6"/>
    <n v="82"/>
    <n v="8.31"/>
    <n v="3.8"/>
    <n v="9"/>
    <n v="1.03"/>
    <x v="2"/>
    <x v="0"/>
    <n v="0"/>
    <n v="0"/>
    <n v="0"/>
    <x v="3"/>
    <x v="1"/>
    <x v="0"/>
  </r>
  <r>
    <x v="19"/>
    <x v="134"/>
    <x v="2"/>
    <x v="0"/>
    <x v="0"/>
    <n v="0"/>
    <n v="144.1"/>
    <n v="115"/>
    <n v="24.5"/>
    <n v="249.8"/>
    <n v="68"/>
    <n v="21.23"/>
    <n v="211.4"/>
    <n v="82"/>
    <n v="9.51"/>
    <n v="13.6"/>
    <n v="3"/>
    <n v="3.67"/>
    <x v="0"/>
    <x v="0"/>
    <n v="0"/>
    <n v="0"/>
    <n v="0"/>
    <x v="3"/>
    <x v="0"/>
    <x v="1"/>
  </r>
  <r>
    <x v="37"/>
    <x v="134"/>
    <x v="1"/>
    <x v="0"/>
    <x v="0"/>
    <n v="0"/>
    <n v="167.1"/>
    <n v="105"/>
    <n v="28.41"/>
    <n v="131.6"/>
    <n v="120"/>
    <n v="11.19"/>
    <n v="242.6"/>
    <n v="83"/>
    <n v="10.92"/>
    <n v="10.4"/>
    <n v="2"/>
    <n v="2.81"/>
    <x v="2"/>
    <x v="0"/>
    <n v="0"/>
    <n v="0"/>
    <n v="0"/>
    <x v="3"/>
    <x v="0"/>
    <x v="0"/>
  </r>
  <r>
    <x v="48"/>
    <x v="134"/>
    <x v="2"/>
    <x v="1"/>
    <x v="1"/>
    <n v="24"/>
    <n v="127.7"/>
    <n v="54"/>
    <n v="21.71"/>
    <n v="215"/>
    <n v="105"/>
    <n v="18.28"/>
    <n v="234.3"/>
    <n v="84"/>
    <n v="10.54"/>
    <n v="5.8"/>
    <n v="4"/>
    <n v="1.57"/>
    <x v="3"/>
    <x v="0"/>
    <n v="0"/>
    <n v="1"/>
    <n v="1"/>
    <x v="3"/>
    <x v="1"/>
    <x v="1"/>
  </r>
  <r>
    <x v="46"/>
    <x v="134"/>
    <x v="2"/>
    <x v="0"/>
    <x v="1"/>
    <n v="18"/>
    <n v="180.1"/>
    <n v="90"/>
    <n v="30.62"/>
    <n v="152.5"/>
    <n v="65"/>
    <n v="12.96"/>
    <n v="258.2"/>
    <n v="85"/>
    <n v="11.62"/>
    <n v="12.7"/>
    <n v="9"/>
    <n v="3.43"/>
    <x v="0"/>
    <x v="0"/>
    <n v="0"/>
    <n v="0"/>
    <n v="1"/>
    <x v="3"/>
    <x v="0"/>
    <x v="0"/>
  </r>
  <r>
    <x v="33"/>
    <x v="134"/>
    <x v="0"/>
    <x v="0"/>
    <x v="0"/>
    <n v="0"/>
    <n v="191.7"/>
    <n v="125"/>
    <n v="32.590000000000003"/>
    <n v="284.2"/>
    <n v="100"/>
    <n v="24.16"/>
    <n v="211.7"/>
    <n v="87"/>
    <n v="9.5299999999999994"/>
    <n v="12.5"/>
    <n v="2"/>
    <n v="3.38"/>
    <x v="1"/>
    <x v="0"/>
    <n v="0"/>
    <n v="0"/>
    <n v="0"/>
    <x v="3"/>
    <x v="0"/>
    <x v="1"/>
  </r>
  <r>
    <x v="40"/>
    <x v="134"/>
    <x v="0"/>
    <x v="0"/>
    <x v="0"/>
    <n v="0"/>
    <n v="173.4"/>
    <n v="107"/>
    <n v="29.48"/>
    <n v="222"/>
    <n v="84"/>
    <n v="18.87"/>
    <n v="64.2"/>
    <n v="94"/>
    <n v="2.89"/>
    <n v="13.7"/>
    <n v="6"/>
    <n v="3.7"/>
    <x v="0"/>
    <x v="0"/>
    <n v="0"/>
    <n v="0"/>
    <n v="0"/>
    <x v="3"/>
    <x v="0"/>
    <x v="1"/>
  </r>
  <r>
    <x v="9"/>
    <x v="134"/>
    <x v="0"/>
    <x v="0"/>
    <x v="0"/>
    <n v="0"/>
    <n v="190.9"/>
    <n v="44"/>
    <n v="32.450000000000003"/>
    <n v="161.4"/>
    <n v="109"/>
    <n v="13.72"/>
    <n v="231.9"/>
    <n v="100"/>
    <n v="10.44"/>
    <n v="8.4"/>
    <n v="2"/>
    <n v="2.27"/>
    <x v="0"/>
    <x v="0"/>
    <n v="0"/>
    <n v="0"/>
    <n v="0"/>
    <x v="3"/>
    <x v="1"/>
    <x v="0"/>
  </r>
  <r>
    <x v="32"/>
    <x v="134"/>
    <x v="0"/>
    <x v="0"/>
    <x v="0"/>
    <n v="0"/>
    <n v="247.2"/>
    <n v="61"/>
    <n v="42.02"/>
    <n v="168.7"/>
    <n v="122"/>
    <n v="14.34"/>
    <n v="169.8"/>
    <n v="100"/>
    <n v="7.64"/>
    <n v="6.6"/>
    <n v="1"/>
    <n v="1.78"/>
    <x v="1"/>
    <x v="0"/>
    <n v="0"/>
    <n v="0"/>
    <n v="0"/>
    <x v="3"/>
    <x v="1"/>
    <x v="0"/>
  </r>
  <r>
    <x v="5"/>
    <x v="134"/>
    <x v="1"/>
    <x v="1"/>
    <x v="0"/>
    <n v="0"/>
    <n v="174.8"/>
    <n v="112"/>
    <n v="29.72"/>
    <n v="218"/>
    <n v="125"/>
    <n v="18.53"/>
    <n v="180.1"/>
    <n v="102"/>
    <n v="8.1"/>
    <n v="12.7"/>
    <n v="6"/>
    <n v="3.43"/>
    <x v="2"/>
    <x v="0"/>
    <n v="0"/>
    <n v="1"/>
    <n v="0"/>
    <x v="3"/>
    <x v="0"/>
    <x v="1"/>
  </r>
  <r>
    <x v="28"/>
    <x v="134"/>
    <x v="0"/>
    <x v="0"/>
    <x v="1"/>
    <n v="45"/>
    <n v="241.4"/>
    <n v="102"/>
    <n v="41.04"/>
    <n v="206.4"/>
    <n v="78"/>
    <n v="17.54"/>
    <n v="196.6"/>
    <n v="104"/>
    <n v="8.85"/>
    <n v="9.4"/>
    <n v="6"/>
    <n v="2.54"/>
    <x v="1"/>
    <x v="0"/>
    <n v="0"/>
    <n v="0"/>
    <n v="1"/>
    <x v="3"/>
    <x v="1"/>
    <x v="1"/>
  </r>
  <r>
    <x v="31"/>
    <x v="134"/>
    <x v="0"/>
    <x v="1"/>
    <x v="0"/>
    <n v="0"/>
    <n v="186"/>
    <n v="107"/>
    <n v="31.62"/>
    <n v="66"/>
    <n v="94"/>
    <n v="5.61"/>
    <n v="213.1"/>
    <n v="105"/>
    <n v="9.59"/>
    <n v="12.9"/>
    <n v="4"/>
    <n v="3.48"/>
    <x v="0"/>
    <x v="0"/>
    <n v="0"/>
    <n v="1"/>
    <n v="0"/>
    <x v="3"/>
    <x v="0"/>
    <x v="0"/>
  </r>
  <r>
    <x v="24"/>
    <x v="134"/>
    <x v="1"/>
    <x v="0"/>
    <x v="1"/>
    <n v="38"/>
    <n v="202.6"/>
    <n v="92"/>
    <n v="34.44"/>
    <n v="169.6"/>
    <n v="93"/>
    <n v="14.42"/>
    <n v="185.8"/>
    <n v="108"/>
    <n v="8.36"/>
    <n v="11.9"/>
    <n v="6"/>
    <n v="3.21"/>
    <x v="4"/>
    <x v="0"/>
    <n v="0"/>
    <n v="0"/>
    <n v="1"/>
    <x v="3"/>
    <x v="0"/>
    <x v="0"/>
  </r>
  <r>
    <x v="45"/>
    <x v="134"/>
    <x v="0"/>
    <x v="0"/>
    <x v="1"/>
    <n v="46"/>
    <n v="172.6"/>
    <n v="77"/>
    <n v="29.34"/>
    <n v="203.4"/>
    <n v="102"/>
    <n v="17.29"/>
    <n v="264.2"/>
    <n v="108"/>
    <n v="11.89"/>
    <n v="10.4"/>
    <n v="2"/>
    <n v="2.81"/>
    <x v="0"/>
    <x v="0"/>
    <n v="0"/>
    <n v="0"/>
    <n v="1"/>
    <x v="3"/>
    <x v="0"/>
    <x v="1"/>
  </r>
  <r>
    <x v="16"/>
    <x v="134"/>
    <x v="2"/>
    <x v="0"/>
    <x v="0"/>
    <n v="0"/>
    <n v="246.8"/>
    <n v="129"/>
    <n v="41.96"/>
    <n v="187.8"/>
    <n v="121"/>
    <n v="15.96"/>
    <n v="154.5"/>
    <n v="109"/>
    <n v="6.95"/>
    <n v="12.6"/>
    <n v="5"/>
    <n v="3.4"/>
    <x v="0"/>
    <x v="0"/>
    <n v="0"/>
    <n v="0"/>
    <n v="0"/>
    <x v="3"/>
    <x v="0"/>
    <x v="0"/>
  </r>
  <r>
    <x v="40"/>
    <x v="134"/>
    <x v="2"/>
    <x v="0"/>
    <x v="0"/>
    <n v="0"/>
    <n v="112.7"/>
    <n v="123"/>
    <n v="19.16"/>
    <n v="280"/>
    <n v="90"/>
    <n v="23.8"/>
    <n v="251.9"/>
    <n v="110"/>
    <n v="11.34"/>
    <n v="10.4"/>
    <n v="2"/>
    <n v="2.81"/>
    <x v="1"/>
    <x v="0"/>
    <n v="0"/>
    <n v="0"/>
    <n v="0"/>
    <x v="3"/>
    <x v="0"/>
    <x v="1"/>
  </r>
  <r>
    <x v="33"/>
    <x v="134"/>
    <x v="2"/>
    <x v="0"/>
    <x v="0"/>
    <n v="0"/>
    <n v="180.1"/>
    <n v="112"/>
    <n v="30.62"/>
    <n v="257.2"/>
    <n v="89"/>
    <n v="21.86"/>
    <n v="131.6"/>
    <n v="111"/>
    <n v="5.92"/>
    <n v="11.4"/>
    <n v="7"/>
    <n v="3.08"/>
    <x v="0"/>
    <x v="0"/>
    <n v="0"/>
    <n v="0"/>
    <n v="0"/>
    <x v="3"/>
    <x v="0"/>
    <x v="1"/>
  </r>
  <r>
    <x v="14"/>
    <x v="134"/>
    <x v="2"/>
    <x v="0"/>
    <x v="1"/>
    <n v="27"/>
    <n v="273.39999999999998"/>
    <n v="141"/>
    <n v="46.48"/>
    <n v="154"/>
    <n v="99"/>
    <n v="13.09"/>
    <n v="245.8"/>
    <n v="112"/>
    <n v="11.06"/>
    <n v="12.3"/>
    <n v="6"/>
    <n v="3.32"/>
    <x v="0"/>
    <x v="0"/>
    <n v="0"/>
    <n v="0"/>
    <n v="1"/>
    <x v="3"/>
    <x v="0"/>
    <x v="0"/>
  </r>
  <r>
    <x v="5"/>
    <x v="134"/>
    <x v="0"/>
    <x v="0"/>
    <x v="0"/>
    <n v="0"/>
    <n v="263.8"/>
    <n v="66"/>
    <n v="44.85"/>
    <n v="251.3"/>
    <n v="116"/>
    <n v="21.36"/>
    <n v="200.1"/>
    <n v="112"/>
    <n v="9"/>
    <n v="8.4"/>
    <n v="2"/>
    <n v="2.27"/>
    <x v="5"/>
    <x v="1"/>
    <n v="1"/>
    <n v="0"/>
    <n v="0"/>
    <x v="3"/>
    <x v="1"/>
    <x v="1"/>
  </r>
  <r>
    <x v="24"/>
    <x v="134"/>
    <x v="0"/>
    <x v="1"/>
    <x v="0"/>
    <n v="0"/>
    <n v="177.2"/>
    <n v="151"/>
    <n v="30.12"/>
    <n v="209.3"/>
    <n v="83"/>
    <n v="17.79"/>
    <n v="236.3"/>
    <n v="114"/>
    <n v="10.63"/>
    <n v="11.1"/>
    <n v="5"/>
    <n v="3"/>
    <x v="3"/>
    <x v="0"/>
    <n v="0"/>
    <n v="1"/>
    <n v="0"/>
    <x v="3"/>
    <x v="0"/>
    <x v="1"/>
  </r>
  <r>
    <x v="43"/>
    <x v="134"/>
    <x v="0"/>
    <x v="0"/>
    <x v="0"/>
    <n v="0"/>
    <n v="239.9"/>
    <n v="91"/>
    <n v="40.78"/>
    <n v="177.1"/>
    <n v="104"/>
    <n v="15.05"/>
    <n v="217.2"/>
    <n v="118"/>
    <n v="9.77"/>
    <n v="5.9"/>
    <n v="3"/>
    <n v="1.59"/>
    <x v="3"/>
    <x v="0"/>
    <n v="0"/>
    <n v="0"/>
    <n v="0"/>
    <x v="3"/>
    <x v="1"/>
    <x v="0"/>
  </r>
  <r>
    <x v="5"/>
    <x v="134"/>
    <x v="0"/>
    <x v="0"/>
    <x v="0"/>
    <n v="0"/>
    <n v="194.8"/>
    <n v="97"/>
    <n v="33.119999999999997"/>
    <n v="235.3"/>
    <n v="118"/>
    <n v="20"/>
    <n v="174.4"/>
    <n v="126"/>
    <n v="7.85"/>
    <n v="11"/>
    <n v="3"/>
    <n v="2.97"/>
    <x v="0"/>
    <x v="0"/>
    <n v="0"/>
    <n v="0"/>
    <n v="0"/>
    <x v="3"/>
    <x v="0"/>
    <x v="1"/>
  </r>
  <r>
    <x v="33"/>
    <x v="134"/>
    <x v="2"/>
    <x v="0"/>
    <x v="1"/>
    <n v="28"/>
    <n v="201.4"/>
    <n v="100"/>
    <n v="34.24"/>
    <n v="246.5"/>
    <n v="117"/>
    <n v="20.95"/>
    <n v="154.80000000000001"/>
    <n v="131"/>
    <n v="6.97"/>
    <n v="12.9"/>
    <n v="4"/>
    <n v="3.48"/>
    <x v="3"/>
    <x v="1"/>
    <n v="1"/>
    <n v="0"/>
    <n v="1"/>
    <x v="3"/>
    <x v="0"/>
    <x v="1"/>
  </r>
  <r>
    <x v="35"/>
    <x v="134"/>
    <x v="0"/>
    <x v="0"/>
    <x v="1"/>
    <n v="22"/>
    <n v="197.1"/>
    <n v="113"/>
    <n v="33.51"/>
    <n v="259.39999999999998"/>
    <n v="95"/>
    <n v="22.05"/>
    <n v="134.69999999999999"/>
    <n v="135"/>
    <n v="6.06"/>
    <n v="14.6"/>
    <n v="5"/>
    <n v="3.94"/>
    <x v="3"/>
    <x v="0"/>
    <n v="0"/>
    <n v="0"/>
    <n v="1"/>
    <x v="3"/>
    <x v="0"/>
    <x v="1"/>
  </r>
  <r>
    <x v="0"/>
    <x v="134"/>
    <x v="2"/>
    <x v="0"/>
    <x v="0"/>
    <n v="0"/>
    <n v="204.1"/>
    <n v="116"/>
    <n v="34.700000000000003"/>
    <n v="150.19999999999999"/>
    <n v="74"/>
    <n v="12.77"/>
    <n v="108.1"/>
    <n v="154"/>
    <n v="4.8600000000000003"/>
    <n v="8.1"/>
    <n v="1"/>
    <n v="2.19"/>
    <x v="3"/>
    <x v="0"/>
    <n v="0"/>
    <n v="0"/>
    <n v="0"/>
    <x v="3"/>
    <x v="1"/>
    <x v="0"/>
  </r>
  <r>
    <x v="22"/>
    <x v="135"/>
    <x v="0"/>
    <x v="0"/>
    <x v="0"/>
    <n v="0"/>
    <n v="110.2"/>
    <n v="92"/>
    <n v="18.73"/>
    <n v="219.4"/>
    <n v="109"/>
    <n v="18.649999999999999"/>
    <n v="188.1"/>
    <n v="67"/>
    <n v="8.4600000000000009"/>
    <n v="12.3"/>
    <n v="4"/>
    <n v="3.32"/>
    <x v="3"/>
    <x v="0"/>
    <n v="0"/>
    <n v="0"/>
    <n v="0"/>
    <x v="3"/>
    <x v="0"/>
    <x v="1"/>
  </r>
  <r>
    <x v="34"/>
    <x v="135"/>
    <x v="0"/>
    <x v="0"/>
    <x v="0"/>
    <n v="0"/>
    <n v="221.4"/>
    <n v="120"/>
    <n v="37.64"/>
    <n v="249.5"/>
    <n v="78"/>
    <n v="21.21"/>
    <n v="192"/>
    <n v="68"/>
    <n v="8.64"/>
    <n v="13.6"/>
    <n v="2"/>
    <n v="3.67"/>
    <x v="1"/>
    <x v="0"/>
    <n v="0"/>
    <n v="0"/>
    <n v="0"/>
    <x v="3"/>
    <x v="0"/>
    <x v="1"/>
  </r>
  <r>
    <x v="22"/>
    <x v="135"/>
    <x v="1"/>
    <x v="0"/>
    <x v="0"/>
    <n v="0"/>
    <n v="142.30000000000001"/>
    <n v="79"/>
    <n v="24.19"/>
    <n v="158"/>
    <n v="113"/>
    <n v="13.43"/>
    <n v="177.5"/>
    <n v="75"/>
    <n v="7.99"/>
    <n v="6"/>
    <n v="11"/>
    <n v="1.62"/>
    <x v="3"/>
    <x v="0"/>
    <n v="0"/>
    <n v="0"/>
    <n v="0"/>
    <x v="3"/>
    <x v="1"/>
    <x v="0"/>
  </r>
  <r>
    <x v="16"/>
    <x v="135"/>
    <x v="0"/>
    <x v="0"/>
    <x v="0"/>
    <n v="0"/>
    <n v="92.4"/>
    <n v="109"/>
    <n v="15.71"/>
    <n v="219"/>
    <n v="115"/>
    <n v="18.62"/>
    <n v="212.6"/>
    <n v="80"/>
    <n v="9.57"/>
    <n v="12.9"/>
    <n v="4"/>
    <n v="3.48"/>
    <x v="3"/>
    <x v="0"/>
    <n v="0"/>
    <n v="0"/>
    <n v="0"/>
    <x v="3"/>
    <x v="0"/>
    <x v="1"/>
  </r>
  <r>
    <x v="48"/>
    <x v="135"/>
    <x v="2"/>
    <x v="1"/>
    <x v="0"/>
    <n v="0"/>
    <n v="256.8"/>
    <n v="90"/>
    <n v="43.66"/>
    <n v="230.1"/>
    <n v="104"/>
    <n v="19.559999999999999"/>
    <n v="143.6"/>
    <n v="82"/>
    <n v="6.46"/>
    <n v="9.1"/>
    <n v="10"/>
    <n v="2.46"/>
    <x v="2"/>
    <x v="0"/>
    <n v="0"/>
    <n v="1"/>
    <n v="0"/>
    <x v="3"/>
    <x v="1"/>
    <x v="1"/>
  </r>
  <r>
    <x v="28"/>
    <x v="135"/>
    <x v="1"/>
    <x v="1"/>
    <x v="0"/>
    <n v="0"/>
    <n v="199.6"/>
    <n v="89"/>
    <n v="33.93"/>
    <n v="211.4"/>
    <n v="96"/>
    <n v="17.97"/>
    <n v="72.400000000000006"/>
    <n v="84"/>
    <n v="3.26"/>
    <n v="11"/>
    <n v="4"/>
    <n v="2.97"/>
    <x v="2"/>
    <x v="1"/>
    <n v="1"/>
    <n v="1"/>
    <n v="0"/>
    <x v="3"/>
    <x v="0"/>
    <x v="1"/>
  </r>
  <r>
    <x v="4"/>
    <x v="135"/>
    <x v="1"/>
    <x v="0"/>
    <x v="0"/>
    <n v="0"/>
    <n v="276.3"/>
    <n v="94"/>
    <n v="46.97"/>
    <n v="226"/>
    <n v="125"/>
    <n v="19.21"/>
    <n v="221.4"/>
    <n v="87"/>
    <n v="9.9600000000000009"/>
    <n v="7.2"/>
    <n v="1"/>
    <n v="1.94"/>
    <x v="0"/>
    <x v="1"/>
    <n v="1"/>
    <n v="0"/>
    <n v="0"/>
    <x v="3"/>
    <x v="1"/>
    <x v="1"/>
  </r>
  <r>
    <x v="25"/>
    <x v="135"/>
    <x v="2"/>
    <x v="0"/>
    <x v="0"/>
    <n v="0"/>
    <n v="92"/>
    <n v="117"/>
    <n v="15.64"/>
    <n v="253.6"/>
    <n v="77"/>
    <n v="21.56"/>
    <n v="214.1"/>
    <n v="90"/>
    <n v="9.6300000000000008"/>
    <n v="10.3"/>
    <n v="10"/>
    <n v="2.78"/>
    <x v="0"/>
    <x v="0"/>
    <n v="0"/>
    <n v="0"/>
    <n v="0"/>
    <x v="3"/>
    <x v="0"/>
    <x v="1"/>
  </r>
  <r>
    <x v="35"/>
    <x v="135"/>
    <x v="0"/>
    <x v="0"/>
    <x v="0"/>
    <n v="0"/>
    <n v="163.4"/>
    <n v="83"/>
    <n v="27.78"/>
    <n v="249.3"/>
    <n v="119"/>
    <n v="21.19"/>
    <n v="249.7"/>
    <n v="90"/>
    <n v="11.24"/>
    <n v="9.8000000000000007"/>
    <n v="4"/>
    <n v="2.65"/>
    <x v="9"/>
    <x v="0"/>
    <n v="0"/>
    <n v="0"/>
    <n v="0"/>
    <x v="3"/>
    <x v="1"/>
    <x v="1"/>
  </r>
  <r>
    <x v="0"/>
    <x v="135"/>
    <x v="0"/>
    <x v="0"/>
    <x v="1"/>
    <n v="24"/>
    <n v="174.6"/>
    <n v="76"/>
    <n v="29.68"/>
    <n v="176.6"/>
    <n v="114"/>
    <n v="15.01"/>
    <n v="214.4"/>
    <n v="91"/>
    <n v="9.65"/>
    <n v="8.8000000000000007"/>
    <n v="5"/>
    <n v="2.38"/>
    <x v="3"/>
    <x v="0"/>
    <n v="0"/>
    <n v="0"/>
    <n v="1"/>
    <x v="3"/>
    <x v="1"/>
    <x v="0"/>
  </r>
  <r>
    <x v="45"/>
    <x v="135"/>
    <x v="1"/>
    <x v="0"/>
    <x v="0"/>
    <n v="0"/>
    <n v="102.1"/>
    <n v="75"/>
    <n v="17.36"/>
    <n v="219.5"/>
    <n v="97"/>
    <n v="18.66"/>
    <n v="73.7"/>
    <n v="92"/>
    <n v="3.32"/>
    <n v="9.8000000000000007"/>
    <n v="5"/>
    <n v="2.65"/>
    <x v="1"/>
    <x v="0"/>
    <n v="0"/>
    <n v="0"/>
    <n v="0"/>
    <x v="3"/>
    <x v="1"/>
    <x v="1"/>
  </r>
  <r>
    <x v="47"/>
    <x v="135"/>
    <x v="0"/>
    <x v="0"/>
    <x v="0"/>
    <n v="0"/>
    <n v="121.5"/>
    <n v="80"/>
    <n v="20.66"/>
    <n v="220.1"/>
    <n v="97"/>
    <n v="18.71"/>
    <n v="179.5"/>
    <n v="94"/>
    <n v="8.08"/>
    <n v="10.4"/>
    <n v="5"/>
    <n v="2.81"/>
    <x v="0"/>
    <x v="0"/>
    <n v="0"/>
    <n v="0"/>
    <n v="0"/>
    <x v="3"/>
    <x v="0"/>
    <x v="1"/>
  </r>
  <r>
    <x v="20"/>
    <x v="135"/>
    <x v="2"/>
    <x v="0"/>
    <x v="1"/>
    <n v="19"/>
    <n v="174"/>
    <n v="96"/>
    <n v="29.58"/>
    <n v="217.2"/>
    <n v="126"/>
    <n v="18.46"/>
    <n v="220.3"/>
    <n v="97"/>
    <n v="9.91"/>
    <n v="11.4"/>
    <n v="3"/>
    <n v="3.08"/>
    <x v="0"/>
    <x v="0"/>
    <n v="0"/>
    <n v="0"/>
    <n v="1"/>
    <x v="3"/>
    <x v="0"/>
    <x v="1"/>
  </r>
  <r>
    <x v="10"/>
    <x v="135"/>
    <x v="2"/>
    <x v="0"/>
    <x v="0"/>
    <n v="0"/>
    <n v="240.1"/>
    <n v="121"/>
    <n v="40.82"/>
    <n v="271.2"/>
    <n v="123"/>
    <n v="23.05"/>
    <n v="132.69999999999999"/>
    <n v="98"/>
    <n v="5.97"/>
    <n v="17.2"/>
    <n v="4"/>
    <n v="4.6399999999999997"/>
    <x v="1"/>
    <x v="1"/>
    <n v="1"/>
    <n v="0"/>
    <n v="0"/>
    <x v="3"/>
    <x v="0"/>
    <x v="1"/>
  </r>
  <r>
    <x v="29"/>
    <x v="135"/>
    <x v="1"/>
    <x v="0"/>
    <x v="0"/>
    <n v="0"/>
    <n v="152.6"/>
    <n v="97"/>
    <n v="25.94"/>
    <n v="208.9"/>
    <n v="85"/>
    <n v="17.760000000000002"/>
    <n v="119.1"/>
    <n v="99"/>
    <n v="5.36"/>
    <n v="5"/>
    <n v="10"/>
    <n v="1.35"/>
    <x v="0"/>
    <x v="0"/>
    <n v="0"/>
    <n v="0"/>
    <n v="0"/>
    <x v="3"/>
    <x v="1"/>
    <x v="1"/>
  </r>
  <r>
    <x v="37"/>
    <x v="135"/>
    <x v="2"/>
    <x v="0"/>
    <x v="0"/>
    <n v="0"/>
    <n v="132.4"/>
    <n v="110"/>
    <n v="22.51"/>
    <n v="254.1"/>
    <n v="81"/>
    <n v="21.6"/>
    <n v="176.5"/>
    <n v="100"/>
    <n v="7.94"/>
    <n v="13"/>
    <n v="6"/>
    <n v="3.51"/>
    <x v="3"/>
    <x v="0"/>
    <n v="0"/>
    <n v="0"/>
    <n v="0"/>
    <x v="3"/>
    <x v="0"/>
    <x v="1"/>
  </r>
  <r>
    <x v="22"/>
    <x v="135"/>
    <x v="0"/>
    <x v="0"/>
    <x v="1"/>
    <n v="35"/>
    <n v="205.5"/>
    <n v="86"/>
    <n v="34.94"/>
    <n v="298.5"/>
    <n v="119"/>
    <n v="25.37"/>
    <n v="214.2"/>
    <n v="104"/>
    <n v="9.64"/>
    <n v="6.9"/>
    <n v="4"/>
    <n v="1.86"/>
    <x v="0"/>
    <x v="0"/>
    <n v="0"/>
    <n v="0"/>
    <n v="1"/>
    <x v="3"/>
    <x v="1"/>
    <x v="1"/>
  </r>
  <r>
    <x v="8"/>
    <x v="135"/>
    <x v="1"/>
    <x v="1"/>
    <x v="1"/>
    <n v="29"/>
    <n v="85.2"/>
    <n v="98"/>
    <n v="14.48"/>
    <n v="230.4"/>
    <n v="85"/>
    <n v="19.579999999999998"/>
    <n v="243.6"/>
    <n v="104"/>
    <n v="10.96"/>
    <n v="9"/>
    <n v="3"/>
    <n v="2.4300000000000002"/>
    <x v="3"/>
    <x v="0"/>
    <n v="0"/>
    <n v="1"/>
    <n v="1"/>
    <x v="3"/>
    <x v="1"/>
    <x v="1"/>
  </r>
  <r>
    <x v="42"/>
    <x v="135"/>
    <x v="1"/>
    <x v="1"/>
    <x v="0"/>
    <n v="0"/>
    <n v="199.2"/>
    <n v="122"/>
    <n v="33.86"/>
    <n v="214.7"/>
    <n v="114"/>
    <n v="18.25"/>
    <n v="150.9"/>
    <n v="105"/>
    <n v="6.79"/>
    <n v="11.8"/>
    <n v="7"/>
    <n v="3.19"/>
    <x v="0"/>
    <x v="0"/>
    <n v="0"/>
    <n v="1"/>
    <n v="0"/>
    <x v="3"/>
    <x v="0"/>
    <x v="1"/>
  </r>
  <r>
    <x v="5"/>
    <x v="135"/>
    <x v="0"/>
    <x v="0"/>
    <x v="1"/>
    <n v="23"/>
    <n v="235.6"/>
    <n v="65"/>
    <n v="40.049999999999997"/>
    <n v="177.7"/>
    <n v="81"/>
    <n v="15.1"/>
    <n v="138.69999999999999"/>
    <n v="105"/>
    <n v="6.24"/>
    <n v="11.3"/>
    <n v="5"/>
    <n v="3.05"/>
    <x v="0"/>
    <x v="0"/>
    <n v="0"/>
    <n v="0"/>
    <n v="1"/>
    <x v="3"/>
    <x v="0"/>
    <x v="0"/>
  </r>
  <r>
    <x v="39"/>
    <x v="135"/>
    <x v="1"/>
    <x v="0"/>
    <x v="0"/>
    <n v="0"/>
    <n v="269.8"/>
    <n v="106"/>
    <n v="45.87"/>
    <n v="228.8"/>
    <n v="101"/>
    <n v="19.45"/>
    <n v="257.5"/>
    <n v="106"/>
    <n v="11.59"/>
    <n v="10.1"/>
    <n v="8"/>
    <n v="2.73"/>
    <x v="0"/>
    <x v="1"/>
    <n v="1"/>
    <n v="0"/>
    <n v="0"/>
    <x v="3"/>
    <x v="1"/>
    <x v="1"/>
  </r>
  <r>
    <x v="49"/>
    <x v="135"/>
    <x v="0"/>
    <x v="1"/>
    <x v="1"/>
    <n v="33"/>
    <n v="203.9"/>
    <n v="106"/>
    <n v="34.659999999999997"/>
    <n v="187.6"/>
    <n v="99"/>
    <n v="15.95"/>
    <n v="101.7"/>
    <n v="107"/>
    <n v="4.58"/>
    <n v="10.5"/>
    <n v="6"/>
    <n v="2.84"/>
    <x v="2"/>
    <x v="0"/>
    <n v="0"/>
    <n v="1"/>
    <n v="1"/>
    <x v="3"/>
    <x v="0"/>
    <x v="0"/>
  </r>
  <r>
    <x v="26"/>
    <x v="135"/>
    <x v="2"/>
    <x v="0"/>
    <x v="0"/>
    <n v="0"/>
    <n v="109.4"/>
    <n v="91"/>
    <n v="18.600000000000001"/>
    <n v="207.5"/>
    <n v="111"/>
    <n v="17.64"/>
    <n v="135"/>
    <n v="107"/>
    <n v="6.08"/>
    <n v="11.6"/>
    <n v="5"/>
    <n v="3.13"/>
    <x v="1"/>
    <x v="0"/>
    <n v="0"/>
    <n v="0"/>
    <n v="0"/>
    <x v="3"/>
    <x v="0"/>
    <x v="1"/>
  </r>
  <r>
    <x v="47"/>
    <x v="135"/>
    <x v="0"/>
    <x v="0"/>
    <x v="0"/>
    <n v="0"/>
    <n v="259"/>
    <n v="105"/>
    <n v="44.03"/>
    <n v="166.9"/>
    <n v="125"/>
    <n v="14.19"/>
    <n v="255.1"/>
    <n v="107"/>
    <n v="11.48"/>
    <n v="11.1"/>
    <n v="3"/>
    <n v="3"/>
    <x v="2"/>
    <x v="0"/>
    <n v="0"/>
    <n v="0"/>
    <n v="0"/>
    <x v="3"/>
    <x v="0"/>
    <x v="0"/>
  </r>
  <r>
    <x v="15"/>
    <x v="135"/>
    <x v="0"/>
    <x v="0"/>
    <x v="0"/>
    <n v="0"/>
    <n v="252.4"/>
    <n v="74"/>
    <n v="42.91"/>
    <n v="167.9"/>
    <n v="81"/>
    <n v="14.27"/>
    <n v="248.3"/>
    <n v="110"/>
    <n v="11.17"/>
    <n v="10.7"/>
    <n v="3"/>
    <n v="2.89"/>
    <x v="3"/>
    <x v="0"/>
    <n v="0"/>
    <n v="0"/>
    <n v="0"/>
    <x v="3"/>
    <x v="0"/>
    <x v="0"/>
  </r>
  <r>
    <x v="33"/>
    <x v="135"/>
    <x v="1"/>
    <x v="0"/>
    <x v="1"/>
    <n v="27"/>
    <n v="187.7"/>
    <n v="84"/>
    <n v="31.91"/>
    <n v="221"/>
    <n v="147"/>
    <n v="18.79"/>
    <n v="145.69999999999999"/>
    <n v="110"/>
    <n v="6.56"/>
    <n v="10"/>
    <n v="4"/>
    <n v="2.7"/>
    <x v="2"/>
    <x v="0"/>
    <n v="0"/>
    <n v="0"/>
    <n v="1"/>
    <x v="3"/>
    <x v="1"/>
    <x v="1"/>
  </r>
  <r>
    <x v="29"/>
    <x v="135"/>
    <x v="0"/>
    <x v="0"/>
    <x v="1"/>
    <n v="16"/>
    <n v="90.4"/>
    <n v="105"/>
    <n v="15.37"/>
    <n v="201.3"/>
    <n v="109"/>
    <n v="17.11"/>
    <n v="227.1"/>
    <n v="115"/>
    <n v="10.220000000000001"/>
    <n v="13.1"/>
    <n v="4"/>
    <n v="3.54"/>
    <x v="1"/>
    <x v="0"/>
    <n v="0"/>
    <n v="0"/>
    <n v="1"/>
    <x v="3"/>
    <x v="0"/>
    <x v="1"/>
  </r>
  <r>
    <x v="43"/>
    <x v="135"/>
    <x v="0"/>
    <x v="0"/>
    <x v="1"/>
    <n v="24"/>
    <n v="50.1"/>
    <n v="134"/>
    <n v="8.52"/>
    <n v="295.8"/>
    <n v="89"/>
    <n v="25.14"/>
    <n v="111.8"/>
    <n v="115"/>
    <n v="5.03"/>
    <n v="11"/>
    <n v="6"/>
    <n v="2.97"/>
    <x v="1"/>
    <x v="0"/>
    <n v="0"/>
    <n v="0"/>
    <n v="1"/>
    <x v="3"/>
    <x v="0"/>
    <x v="1"/>
  </r>
  <r>
    <x v="29"/>
    <x v="135"/>
    <x v="0"/>
    <x v="0"/>
    <x v="1"/>
    <n v="24"/>
    <n v="243.3"/>
    <n v="107"/>
    <n v="41.36"/>
    <n v="226.8"/>
    <n v="111"/>
    <n v="19.28"/>
    <n v="138.5"/>
    <n v="117"/>
    <n v="6.23"/>
    <n v="11"/>
    <n v="4"/>
    <n v="2.97"/>
    <x v="4"/>
    <x v="0"/>
    <n v="0"/>
    <n v="0"/>
    <n v="1"/>
    <x v="3"/>
    <x v="0"/>
    <x v="1"/>
  </r>
  <r>
    <x v="8"/>
    <x v="135"/>
    <x v="0"/>
    <x v="0"/>
    <x v="0"/>
    <n v="0"/>
    <n v="101.7"/>
    <n v="105"/>
    <n v="17.29"/>
    <n v="202.8"/>
    <n v="99"/>
    <n v="17.239999999999998"/>
    <n v="136.19999999999999"/>
    <n v="119"/>
    <n v="6.13"/>
    <n v="9.4"/>
    <n v="6"/>
    <n v="2.54"/>
    <x v="2"/>
    <x v="0"/>
    <n v="0"/>
    <n v="0"/>
    <n v="0"/>
    <x v="3"/>
    <x v="1"/>
    <x v="1"/>
  </r>
  <r>
    <x v="44"/>
    <x v="135"/>
    <x v="2"/>
    <x v="0"/>
    <x v="0"/>
    <n v="0"/>
    <n v="204.5"/>
    <n v="63"/>
    <n v="34.770000000000003"/>
    <n v="208.8"/>
    <n v="95"/>
    <n v="17.75"/>
    <n v="224"/>
    <n v="119"/>
    <n v="10.08"/>
    <n v="9.8000000000000007"/>
    <n v="2"/>
    <n v="2.65"/>
    <x v="1"/>
    <x v="0"/>
    <n v="0"/>
    <n v="0"/>
    <n v="0"/>
    <x v="3"/>
    <x v="1"/>
    <x v="1"/>
  </r>
  <r>
    <x v="40"/>
    <x v="135"/>
    <x v="0"/>
    <x v="0"/>
    <x v="1"/>
    <n v="31"/>
    <n v="143.1"/>
    <n v="88"/>
    <n v="24.33"/>
    <n v="236.6"/>
    <n v="65"/>
    <n v="20.11"/>
    <n v="227.8"/>
    <n v="120"/>
    <n v="10.25"/>
    <n v="11.4"/>
    <n v="5"/>
    <n v="3.08"/>
    <x v="3"/>
    <x v="0"/>
    <n v="0"/>
    <n v="0"/>
    <n v="1"/>
    <x v="3"/>
    <x v="0"/>
    <x v="1"/>
  </r>
  <r>
    <x v="11"/>
    <x v="135"/>
    <x v="0"/>
    <x v="0"/>
    <x v="1"/>
    <n v="21"/>
    <n v="179.4"/>
    <n v="88"/>
    <n v="30.5"/>
    <n v="181.1"/>
    <n v="97"/>
    <n v="15.39"/>
    <n v="320.7"/>
    <n v="120"/>
    <n v="14.43"/>
    <n v="9.5"/>
    <n v="4"/>
    <n v="2.57"/>
    <x v="3"/>
    <x v="0"/>
    <n v="0"/>
    <n v="0"/>
    <n v="1"/>
    <x v="3"/>
    <x v="1"/>
    <x v="0"/>
  </r>
  <r>
    <x v="40"/>
    <x v="135"/>
    <x v="1"/>
    <x v="1"/>
    <x v="0"/>
    <n v="0"/>
    <n v="183.4"/>
    <n v="103"/>
    <n v="31.18"/>
    <n v="141.9"/>
    <n v="113"/>
    <n v="12.06"/>
    <n v="200.4"/>
    <n v="122"/>
    <n v="9.02"/>
    <n v="10.4"/>
    <n v="9"/>
    <n v="2.81"/>
    <x v="3"/>
    <x v="0"/>
    <n v="0"/>
    <n v="1"/>
    <n v="0"/>
    <x v="3"/>
    <x v="0"/>
    <x v="0"/>
  </r>
  <r>
    <x v="41"/>
    <x v="136"/>
    <x v="2"/>
    <x v="0"/>
    <x v="0"/>
    <n v="0"/>
    <n v="242.1"/>
    <n v="118"/>
    <n v="41.16"/>
    <n v="191"/>
    <n v="93"/>
    <n v="16.239999999999998"/>
    <n v="218.6"/>
    <n v="50"/>
    <n v="9.84"/>
    <n v="14.7"/>
    <n v="2"/>
    <n v="3.97"/>
    <x v="2"/>
    <x v="0"/>
    <n v="0"/>
    <n v="0"/>
    <n v="0"/>
    <x v="3"/>
    <x v="0"/>
    <x v="0"/>
  </r>
  <r>
    <x v="31"/>
    <x v="136"/>
    <x v="0"/>
    <x v="0"/>
    <x v="0"/>
    <n v="0"/>
    <n v="115"/>
    <n v="130"/>
    <n v="19.55"/>
    <n v="137.80000000000001"/>
    <n v="83"/>
    <n v="11.71"/>
    <n v="224"/>
    <n v="61"/>
    <n v="10.08"/>
    <n v="7.3"/>
    <n v="4"/>
    <n v="1.97"/>
    <x v="2"/>
    <x v="0"/>
    <n v="0"/>
    <n v="0"/>
    <n v="0"/>
    <x v="3"/>
    <x v="1"/>
    <x v="0"/>
  </r>
  <r>
    <x v="38"/>
    <x v="136"/>
    <x v="2"/>
    <x v="0"/>
    <x v="0"/>
    <n v="0"/>
    <n v="110.5"/>
    <n v="79"/>
    <n v="18.79"/>
    <n v="223.2"/>
    <n v="111"/>
    <n v="18.97"/>
    <n v="169.5"/>
    <n v="64"/>
    <n v="7.63"/>
    <n v="10.5"/>
    <n v="3"/>
    <n v="2.84"/>
    <x v="2"/>
    <x v="0"/>
    <n v="0"/>
    <n v="0"/>
    <n v="0"/>
    <x v="3"/>
    <x v="0"/>
    <x v="1"/>
  </r>
  <r>
    <x v="41"/>
    <x v="136"/>
    <x v="0"/>
    <x v="0"/>
    <x v="0"/>
    <n v="0"/>
    <n v="144.5"/>
    <n v="119"/>
    <n v="24.57"/>
    <n v="167.3"/>
    <n v="89"/>
    <n v="14.22"/>
    <n v="175.1"/>
    <n v="76"/>
    <n v="7.88"/>
    <n v="6.1"/>
    <n v="4"/>
    <n v="1.65"/>
    <x v="5"/>
    <x v="1"/>
    <n v="1"/>
    <n v="0"/>
    <n v="0"/>
    <x v="3"/>
    <x v="1"/>
    <x v="0"/>
  </r>
  <r>
    <x v="27"/>
    <x v="136"/>
    <x v="2"/>
    <x v="0"/>
    <x v="0"/>
    <n v="0"/>
    <n v="155.5"/>
    <n v="81"/>
    <n v="26.44"/>
    <n v="133.1"/>
    <n v="94"/>
    <n v="11.31"/>
    <n v="253.1"/>
    <n v="77"/>
    <n v="11.39"/>
    <n v="9.1"/>
    <n v="2"/>
    <n v="2.46"/>
    <x v="0"/>
    <x v="0"/>
    <n v="0"/>
    <n v="0"/>
    <n v="0"/>
    <x v="3"/>
    <x v="1"/>
    <x v="0"/>
  </r>
  <r>
    <x v="50"/>
    <x v="136"/>
    <x v="2"/>
    <x v="0"/>
    <x v="0"/>
    <n v="0"/>
    <n v="97.5"/>
    <n v="95"/>
    <n v="16.579999999999998"/>
    <n v="195.8"/>
    <n v="82"/>
    <n v="16.64"/>
    <n v="288.8"/>
    <n v="78"/>
    <n v="13"/>
    <n v="0"/>
    <n v="0"/>
    <n v="0"/>
    <x v="0"/>
    <x v="0"/>
    <n v="0"/>
    <n v="0"/>
    <n v="0"/>
    <x v="3"/>
    <x v="1"/>
    <x v="0"/>
  </r>
  <r>
    <x v="4"/>
    <x v="136"/>
    <x v="1"/>
    <x v="1"/>
    <x v="0"/>
    <n v="0"/>
    <n v="312.39999999999998"/>
    <n v="110"/>
    <n v="53.11"/>
    <n v="231.1"/>
    <n v="73"/>
    <n v="19.64"/>
    <n v="120.1"/>
    <n v="78"/>
    <n v="5.4"/>
    <n v="10.6"/>
    <n v="2"/>
    <n v="2.86"/>
    <x v="0"/>
    <x v="1"/>
    <n v="1"/>
    <n v="1"/>
    <n v="0"/>
    <x v="3"/>
    <x v="0"/>
    <x v="1"/>
  </r>
  <r>
    <x v="11"/>
    <x v="136"/>
    <x v="0"/>
    <x v="1"/>
    <x v="0"/>
    <n v="0"/>
    <n v="135.1"/>
    <n v="95"/>
    <n v="22.97"/>
    <n v="134.1"/>
    <n v="102"/>
    <n v="11.4"/>
    <n v="223.1"/>
    <n v="81"/>
    <n v="10.039999999999999"/>
    <n v="12.3"/>
    <n v="2"/>
    <n v="3.32"/>
    <x v="3"/>
    <x v="1"/>
    <n v="1"/>
    <n v="1"/>
    <n v="0"/>
    <x v="3"/>
    <x v="0"/>
    <x v="0"/>
  </r>
  <r>
    <x v="32"/>
    <x v="136"/>
    <x v="1"/>
    <x v="1"/>
    <x v="0"/>
    <n v="0"/>
    <n v="237.3"/>
    <n v="103"/>
    <n v="40.340000000000003"/>
    <n v="176.7"/>
    <n v="84"/>
    <n v="15.02"/>
    <n v="263.39999999999998"/>
    <n v="81"/>
    <n v="11.85"/>
    <n v="14.2"/>
    <n v="4"/>
    <n v="3.83"/>
    <x v="1"/>
    <x v="1"/>
    <n v="1"/>
    <n v="1"/>
    <n v="0"/>
    <x v="3"/>
    <x v="0"/>
    <x v="0"/>
  </r>
  <r>
    <x v="23"/>
    <x v="136"/>
    <x v="2"/>
    <x v="0"/>
    <x v="0"/>
    <n v="0"/>
    <n v="223.6"/>
    <n v="86"/>
    <n v="38.01"/>
    <n v="244.8"/>
    <n v="139"/>
    <n v="20.81"/>
    <n v="94.2"/>
    <n v="81"/>
    <n v="4.24"/>
    <n v="9.5"/>
    <n v="7"/>
    <n v="2.57"/>
    <x v="1"/>
    <x v="0"/>
    <n v="0"/>
    <n v="0"/>
    <n v="0"/>
    <x v="3"/>
    <x v="1"/>
    <x v="1"/>
  </r>
  <r>
    <x v="3"/>
    <x v="136"/>
    <x v="0"/>
    <x v="0"/>
    <x v="0"/>
    <n v="0"/>
    <n v="209.1"/>
    <n v="104"/>
    <n v="35.549999999999997"/>
    <n v="189.4"/>
    <n v="96"/>
    <n v="16.100000000000001"/>
    <n v="214.4"/>
    <n v="83"/>
    <n v="9.65"/>
    <n v="14.8"/>
    <n v="4"/>
    <n v="4"/>
    <x v="2"/>
    <x v="0"/>
    <n v="0"/>
    <n v="0"/>
    <n v="0"/>
    <x v="3"/>
    <x v="0"/>
    <x v="0"/>
  </r>
  <r>
    <x v="43"/>
    <x v="136"/>
    <x v="2"/>
    <x v="0"/>
    <x v="0"/>
    <n v="0"/>
    <n v="206.4"/>
    <n v="122"/>
    <n v="35.090000000000003"/>
    <n v="128"/>
    <n v="102"/>
    <n v="10.88"/>
    <n v="194.5"/>
    <n v="84"/>
    <n v="8.75"/>
    <n v="8.8000000000000007"/>
    <n v="5"/>
    <n v="2.38"/>
    <x v="3"/>
    <x v="0"/>
    <n v="0"/>
    <n v="0"/>
    <n v="0"/>
    <x v="3"/>
    <x v="1"/>
    <x v="0"/>
  </r>
  <r>
    <x v="36"/>
    <x v="136"/>
    <x v="1"/>
    <x v="0"/>
    <x v="0"/>
    <n v="0"/>
    <n v="205.9"/>
    <n v="88"/>
    <n v="35"/>
    <n v="209.3"/>
    <n v="86"/>
    <n v="17.79"/>
    <n v="289.89999999999998"/>
    <n v="84"/>
    <n v="13.05"/>
    <n v="14.5"/>
    <n v="4"/>
    <n v="3.92"/>
    <x v="3"/>
    <x v="0"/>
    <n v="0"/>
    <n v="0"/>
    <n v="0"/>
    <x v="3"/>
    <x v="0"/>
    <x v="1"/>
  </r>
  <r>
    <x v="43"/>
    <x v="136"/>
    <x v="0"/>
    <x v="0"/>
    <x v="0"/>
    <n v="0"/>
    <n v="137.5"/>
    <n v="102"/>
    <n v="23.38"/>
    <n v="176"/>
    <n v="98"/>
    <n v="14.96"/>
    <n v="210.6"/>
    <n v="88"/>
    <n v="9.48"/>
    <n v="10.4"/>
    <n v="6"/>
    <n v="2.81"/>
    <x v="1"/>
    <x v="0"/>
    <n v="0"/>
    <n v="0"/>
    <n v="0"/>
    <x v="3"/>
    <x v="0"/>
    <x v="0"/>
  </r>
  <r>
    <x v="40"/>
    <x v="136"/>
    <x v="1"/>
    <x v="0"/>
    <x v="0"/>
    <n v="0"/>
    <n v="144"/>
    <n v="90"/>
    <n v="24.48"/>
    <n v="181.6"/>
    <n v="100"/>
    <n v="15.44"/>
    <n v="128.1"/>
    <n v="93"/>
    <n v="5.76"/>
    <n v="12.3"/>
    <n v="2"/>
    <n v="3.32"/>
    <x v="1"/>
    <x v="0"/>
    <n v="0"/>
    <n v="0"/>
    <n v="0"/>
    <x v="3"/>
    <x v="0"/>
    <x v="0"/>
  </r>
  <r>
    <x v="15"/>
    <x v="136"/>
    <x v="2"/>
    <x v="0"/>
    <x v="0"/>
    <n v="0"/>
    <n v="111.8"/>
    <n v="106"/>
    <n v="19.010000000000002"/>
    <n v="281.89999999999998"/>
    <n v="89"/>
    <n v="23.96"/>
    <n v="233"/>
    <n v="93"/>
    <n v="10.49"/>
    <n v="11.5"/>
    <n v="4"/>
    <n v="3.11"/>
    <x v="4"/>
    <x v="1"/>
    <n v="1"/>
    <n v="0"/>
    <n v="0"/>
    <x v="3"/>
    <x v="0"/>
    <x v="1"/>
  </r>
  <r>
    <x v="17"/>
    <x v="136"/>
    <x v="2"/>
    <x v="0"/>
    <x v="0"/>
    <n v="0"/>
    <n v="203.1"/>
    <n v="97"/>
    <n v="34.53"/>
    <n v="132"/>
    <n v="76"/>
    <n v="11.22"/>
    <n v="250.9"/>
    <n v="94"/>
    <n v="11.29"/>
    <n v="9.1999999999999993"/>
    <n v="4"/>
    <n v="2.48"/>
    <x v="4"/>
    <x v="0"/>
    <n v="0"/>
    <n v="0"/>
    <n v="0"/>
    <x v="3"/>
    <x v="1"/>
    <x v="0"/>
  </r>
  <r>
    <x v="45"/>
    <x v="136"/>
    <x v="0"/>
    <x v="0"/>
    <x v="0"/>
    <n v="0"/>
    <n v="248.3"/>
    <n v="63"/>
    <n v="42.21"/>
    <n v="250.4"/>
    <n v="108"/>
    <n v="21.28"/>
    <n v="159.1"/>
    <n v="94"/>
    <n v="7.16"/>
    <n v="9.6"/>
    <n v="4"/>
    <n v="2.59"/>
    <x v="0"/>
    <x v="0"/>
    <n v="0"/>
    <n v="0"/>
    <n v="0"/>
    <x v="3"/>
    <x v="1"/>
    <x v="1"/>
  </r>
  <r>
    <x v="3"/>
    <x v="136"/>
    <x v="1"/>
    <x v="1"/>
    <x v="0"/>
    <n v="0"/>
    <n v="159.1"/>
    <n v="80"/>
    <n v="27.05"/>
    <n v="239.8"/>
    <n v="81"/>
    <n v="20.38"/>
    <n v="249"/>
    <n v="96"/>
    <n v="11.21"/>
    <n v="8.5"/>
    <n v="5"/>
    <n v="2.2999999999999998"/>
    <x v="1"/>
    <x v="0"/>
    <n v="0"/>
    <n v="1"/>
    <n v="0"/>
    <x v="3"/>
    <x v="1"/>
    <x v="1"/>
  </r>
  <r>
    <x v="1"/>
    <x v="136"/>
    <x v="2"/>
    <x v="0"/>
    <x v="0"/>
    <n v="0"/>
    <n v="109.8"/>
    <n v="112"/>
    <n v="18.670000000000002"/>
    <n v="223.5"/>
    <n v="88"/>
    <n v="19"/>
    <n v="247.5"/>
    <n v="96"/>
    <n v="11.14"/>
    <n v="17.8"/>
    <n v="2"/>
    <n v="4.8099999999999996"/>
    <x v="0"/>
    <x v="0"/>
    <n v="0"/>
    <n v="0"/>
    <n v="0"/>
    <x v="3"/>
    <x v="0"/>
    <x v="1"/>
  </r>
  <r>
    <x v="21"/>
    <x v="136"/>
    <x v="0"/>
    <x v="1"/>
    <x v="0"/>
    <n v="0"/>
    <n v="174"/>
    <n v="123"/>
    <n v="29.58"/>
    <n v="161.30000000000001"/>
    <n v="115"/>
    <n v="13.71"/>
    <n v="260.7"/>
    <n v="98"/>
    <n v="11.73"/>
    <n v="11.4"/>
    <n v="3"/>
    <n v="3.08"/>
    <x v="3"/>
    <x v="0"/>
    <n v="0"/>
    <n v="1"/>
    <n v="0"/>
    <x v="3"/>
    <x v="0"/>
    <x v="0"/>
  </r>
  <r>
    <x v="9"/>
    <x v="136"/>
    <x v="2"/>
    <x v="0"/>
    <x v="1"/>
    <n v="20"/>
    <n v="268.5"/>
    <n v="91"/>
    <n v="45.65"/>
    <n v="128.80000000000001"/>
    <n v="121"/>
    <n v="10.95"/>
    <n v="146.4"/>
    <n v="98"/>
    <n v="6.59"/>
    <n v="12.7"/>
    <n v="6"/>
    <n v="3.43"/>
    <x v="0"/>
    <x v="0"/>
    <n v="0"/>
    <n v="0"/>
    <n v="1"/>
    <x v="3"/>
    <x v="0"/>
    <x v="0"/>
  </r>
  <r>
    <x v="10"/>
    <x v="136"/>
    <x v="2"/>
    <x v="0"/>
    <x v="1"/>
    <n v="50"/>
    <n v="186.5"/>
    <n v="94"/>
    <n v="31.71"/>
    <n v="178"/>
    <n v="106"/>
    <n v="15.13"/>
    <n v="215.6"/>
    <n v="100"/>
    <n v="9.6999999999999993"/>
    <n v="12.1"/>
    <n v="4"/>
    <n v="3.27"/>
    <x v="3"/>
    <x v="0"/>
    <n v="0"/>
    <n v="0"/>
    <n v="1"/>
    <x v="3"/>
    <x v="0"/>
    <x v="0"/>
  </r>
  <r>
    <x v="21"/>
    <x v="136"/>
    <x v="2"/>
    <x v="0"/>
    <x v="0"/>
    <n v="0"/>
    <n v="109.8"/>
    <n v="120"/>
    <n v="18.670000000000002"/>
    <n v="230.5"/>
    <n v="86"/>
    <n v="19.59"/>
    <n v="255.8"/>
    <n v="103"/>
    <n v="11.51"/>
    <n v="11.9"/>
    <n v="6"/>
    <n v="3.21"/>
    <x v="0"/>
    <x v="0"/>
    <n v="0"/>
    <n v="0"/>
    <n v="0"/>
    <x v="3"/>
    <x v="0"/>
    <x v="1"/>
  </r>
  <r>
    <x v="45"/>
    <x v="136"/>
    <x v="0"/>
    <x v="0"/>
    <x v="1"/>
    <n v="25"/>
    <n v="174.6"/>
    <n v="88"/>
    <n v="29.68"/>
    <n v="243.8"/>
    <n v="118"/>
    <n v="20.72"/>
    <n v="259.7"/>
    <n v="103"/>
    <n v="11.69"/>
    <n v="12.2"/>
    <n v="3"/>
    <n v="3.29"/>
    <x v="2"/>
    <x v="0"/>
    <n v="0"/>
    <n v="0"/>
    <n v="1"/>
    <x v="3"/>
    <x v="0"/>
    <x v="1"/>
  </r>
  <r>
    <x v="33"/>
    <x v="136"/>
    <x v="0"/>
    <x v="0"/>
    <x v="0"/>
    <n v="0"/>
    <n v="243.4"/>
    <n v="114"/>
    <n v="41.38"/>
    <n v="121.2"/>
    <n v="110"/>
    <n v="10.3"/>
    <n v="162.6"/>
    <n v="104"/>
    <n v="7.32"/>
    <n v="12.2"/>
    <n v="5"/>
    <n v="3.29"/>
    <x v="1"/>
    <x v="0"/>
    <n v="0"/>
    <n v="0"/>
    <n v="0"/>
    <x v="3"/>
    <x v="0"/>
    <x v="0"/>
  </r>
  <r>
    <x v="0"/>
    <x v="136"/>
    <x v="2"/>
    <x v="0"/>
    <x v="0"/>
    <n v="0"/>
    <n v="147.19999999999999"/>
    <n v="119"/>
    <n v="25.02"/>
    <n v="192.8"/>
    <n v="91"/>
    <n v="16.39"/>
    <n v="172.7"/>
    <n v="105"/>
    <n v="7.77"/>
    <n v="10.199999999999999"/>
    <n v="4"/>
    <n v="2.75"/>
    <x v="0"/>
    <x v="0"/>
    <n v="0"/>
    <n v="0"/>
    <n v="0"/>
    <x v="3"/>
    <x v="1"/>
    <x v="0"/>
  </r>
  <r>
    <x v="16"/>
    <x v="136"/>
    <x v="2"/>
    <x v="0"/>
    <x v="0"/>
    <n v="0"/>
    <n v="79.5"/>
    <n v="121"/>
    <n v="13.52"/>
    <n v="164.1"/>
    <n v="86"/>
    <n v="13.95"/>
    <n v="121.8"/>
    <n v="108"/>
    <n v="5.48"/>
    <n v="11.7"/>
    <n v="7"/>
    <n v="3.16"/>
    <x v="3"/>
    <x v="0"/>
    <n v="0"/>
    <n v="0"/>
    <n v="0"/>
    <x v="3"/>
    <x v="0"/>
    <x v="0"/>
  </r>
  <r>
    <x v="36"/>
    <x v="136"/>
    <x v="0"/>
    <x v="0"/>
    <x v="1"/>
    <n v="19"/>
    <n v="175.3"/>
    <n v="96"/>
    <n v="29.8"/>
    <n v="241.3"/>
    <n v="146"/>
    <n v="20.51"/>
    <n v="211.4"/>
    <n v="109"/>
    <n v="9.51"/>
    <n v="7.8"/>
    <n v="2"/>
    <n v="2.11"/>
    <x v="1"/>
    <x v="0"/>
    <n v="0"/>
    <n v="0"/>
    <n v="1"/>
    <x v="3"/>
    <x v="1"/>
    <x v="1"/>
  </r>
  <r>
    <x v="36"/>
    <x v="136"/>
    <x v="0"/>
    <x v="0"/>
    <x v="0"/>
    <n v="0"/>
    <n v="230.2"/>
    <n v="113"/>
    <n v="39.130000000000003"/>
    <n v="220.4"/>
    <n v="79"/>
    <n v="18.73"/>
    <n v="204.7"/>
    <n v="111"/>
    <n v="9.2100000000000009"/>
    <n v="10.7"/>
    <n v="7"/>
    <n v="2.89"/>
    <x v="4"/>
    <x v="0"/>
    <n v="0"/>
    <n v="0"/>
    <n v="0"/>
    <x v="3"/>
    <x v="0"/>
    <x v="1"/>
  </r>
  <r>
    <x v="10"/>
    <x v="136"/>
    <x v="0"/>
    <x v="0"/>
    <x v="0"/>
    <n v="0"/>
    <n v="84.3"/>
    <n v="98"/>
    <n v="14.33"/>
    <n v="259.5"/>
    <n v="115"/>
    <n v="22.06"/>
    <n v="197.5"/>
    <n v="115"/>
    <n v="8.89"/>
    <n v="10.3"/>
    <n v="2"/>
    <n v="2.78"/>
    <x v="3"/>
    <x v="0"/>
    <n v="0"/>
    <n v="0"/>
    <n v="0"/>
    <x v="3"/>
    <x v="0"/>
    <x v="1"/>
  </r>
  <r>
    <x v="2"/>
    <x v="136"/>
    <x v="1"/>
    <x v="0"/>
    <x v="0"/>
    <n v="0"/>
    <n v="75.8"/>
    <n v="107"/>
    <n v="12.89"/>
    <n v="256.89999999999998"/>
    <n v="98"/>
    <n v="21.84"/>
    <n v="204.4"/>
    <n v="118"/>
    <n v="9.1999999999999993"/>
    <n v="10.5"/>
    <n v="3"/>
    <n v="2.84"/>
    <x v="3"/>
    <x v="0"/>
    <n v="0"/>
    <n v="0"/>
    <n v="0"/>
    <x v="3"/>
    <x v="0"/>
    <x v="1"/>
  </r>
  <r>
    <x v="13"/>
    <x v="136"/>
    <x v="1"/>
    <x v="0"/>
    <x v="0"/>
    <n v="0"/>
    <n v="151.80000000000001"/>
    <n v="90"/>
    <n v="25.81"/>
    <n v="229.6"/>
    <n v="68"/>
    <n v="19.52"/>
    <n v="171.8"/>
    <n v="122"/>
    <n v="7.73"/>
    <n v="10.8"/>
    <n v="5"/>
    <n v="2.92"/>
    <x v="3"/>
    <x v="0"/>
    <n v="0"/>
    <n v="0"/>
    <n v="0"/>
    <x v="3"/>
    <x v="0"/>
    <x v="1"/>
  </r>
  <r>
    <x v="8"/>
    <x v="136"/>
    <x v="0"/>
    <x v="0"/>
    <x v="0"/>
    <n v="0"/>
    <n v="115.5"/>
    <n v="101"/>
    <n v="19.64"/>
    <n v="226.2"/>
    <n v="81"/>
    <n v="19.23"/>
    <n v="179.1"/>
    <n v="123"/>
    <n v="8.06"/>
    <n v="13.6"/>
    <n v="4"/>
    <n v="3.67"/>
    <x v="1"/>
    <x v="0"/>
    <n v="0"/>
    <n v="0"/>
    <n v="0"/>
    <x v="3"/>
    <x v="0"/>
    <x v="1"/>
  </r>
  <r>
    <x v="24"/>
    <x v="136"/>
    <x v="0"/>
    <x v="0"/>
    <x v="0"/>
    <n v="0"/>
    <n v="127"/>
    <n v="107"/>
    <n v="21.59"/>
    <n v="323.2"/>
    <n v="75"/>
    <n v="27.47"/>
    <n v="143.9"/>
    <n v="127"/>
    <n v="6.48"/>
    <n v="7.5"/>
    <n v="2"/>
    <n v="2.0299999999999998"/>
    <x v="0"/>
    <x v="0"/>
    <n v="0"/>
    <n v="0"/>
    <n v="0"/>
    <x v="3"/>
    <x v="1"/>
    <x v="1"/>
  </r>
  <r>
    <x v="45"/>
    <x v="136"/>
    <x v="0"/>
    <x v="0"/>
    <x v="0"/>
    <n v="0"/>
    <n v="215.9"/>
    <n v="76"/>
    <n v="36.700000000000003"/>
    <n v="145.4"/>
    <n v="118"/>
    <n v="12.36"/>
    <n v="186.9"/>
    <n v="129"/>
    <n v="8.41"/>
    <n v="12.1"/>
    <n v="4"/>
    <n v="3.27"/>
    <x v="0"/>
    <x v="0"/>
    <n v="0"/>
    <n v="0"/>
    <n v="0"/>
    <x v="3"/>
    <x v="0"/>
    <x v="0"/>
  </r>
  <r>
    <x v="29"/>
    <x v="136"/>
    <x v="1"/>
    <x v="0"/>
    <x v="0"/>
    <n v="0"/>
    <n v="208.8"/>
    <n v="120"/>
    <n v="35.5"/>
    <n v="225.3"/>
    <n v="100"/>
    <n v="19.149999999999999"/>
    <n v="221.6"/>
    <n v="130"/>
    <n v="9.9700000000000006"/>
    <n v="11.1"/>
    <n v="5"/>
    <n v="3"/>
    <x v="1"/>
    <x v="0"/>
    <n v="0"/>
    <n v="0"/>
    <n v="0"/>
    <x v="3"/>
    <x v="0"/>
    <x v="1"/>
  </r>
  <r>
    <x v="12"/>
    <x v="137"/>
    <x v="2"/>
    <x v="0"/>
    <x v="0"/>
    <n v="0"/>
    <n v="205.9"/>
    <n v="96"/>
    <n v="35"/>
    <n v="257.10000000000002"/>
    <n v="94"/>
    <n v="21.85"/>
    <n v="209"/>
    <n v="63"/>
    <n v="9.4"/>
    <n v="12.1"/>
    <n v="8"/>
    <n v="3.27"/>
    <x v="1"/>
    <x v="0"/>
    <n v="0"/>
    <n v="0"/>
    <n v="0"/>
    <x v="3"/>
    <x v="0"/>
    <x v="1"/>
  </r>
  <r>
    <x v="14"/>
    <x v="137"/>
    <x v="1"/>
    <x v="0"/>
    <x v="1"/>
    <n v="33"/>
    <n v="214.9"/>
    <n v="91"/>
    <n v="36.53"/>
    <n v="288.7"/>
    <n v="97"/>
    <n v="24.54"/>
    <n v="262.7"/>
    <n v="64"/>
    <n v="11.82"/>
    <n v="8.1"/>
    <n v="2"/>
    <n v="2.19"/>
    <x v="1"/>
    <x v="0"/>
    <n v="0"/>
    <n v="0"/>
    <n v="1"/>
    <x v="3"/>
    <x v="1"/>
    <x v="1"/>
  </r>
  <r>
    <x v="30"/>
    <x v="137"/>
    <x v="2"/>
    <x v="0"/>
    <x v="1"/>
    <n v="33"/>
    <n v="155.19999999999999"/>
    <n v="139"/>
    <n v="26.38"/>
    <n v="268.3"/>
    <n v="79"/>
    <n v="22.81"/>
    <n v="186.4"/>
    <n v="71"/>
    <n v="8.39"/>
    <n v="9.6999999999999993"/>
    <n v="4"/>
    <n v="2.62"/>
    <x v="2"/>
    <x v="0"/>
    <n v="0"/>
    <n v="0"/>
    <n v="1"/>
    <x v="3"/>
    <x v="1"/>
    <x v="1"/>
  </r>
  <r>
    <x v="16"/>
    <x v="137"/>
    <x v="2"/>
    <x v="0"/>
    <x v="0"/>
    <n v="0"/>
    <n v="89.1"/>
    <n v="117"/>
    <n v="15.15"/>
    <n v="126.8"/>
    <n v="46"/>
    <n v="10.78"/>
    <n v="190.5"/>
    <n v="71"/>
    <n v="8.57"/>
    <n v="9.9"/>
    <n v="4"/>
    <n v="2.67"/>
    <x v="3"/>
    <x v="0"/>
    <n v="0"/>
    <n v="0"/>
    <n v="0"/>
    <x v="3"/>
    <x v="1"/>
    <x v="0"/>
  </r>
  <r>
    <x v="41"/>
    <x v="137"/>
    <x v="2"/>
    <x v="0"/>
    <x v="0"/>
    <n v="0"/>
    <n v="127.1"/>
    <n v="102"/>
    <n v="21.61"/>
    <n v="247.7"/>
    <n v="106"/>
    <n v="21.05"/>
    <n v="207.7"/>
    <n v="75"/>
    <n v="9.35"/>
    <n v="5"/>
    <n v="3"/>
    <n v="1.35"/>
    <x v="2"/>
    <x v="0"/>
    <n v="0"/>
    <n v="0"/>
    <n v="0"/>
    <x v="3"/>
    <x v="1"/>
    <x v="1"/>
  </r>
  <r>
    <x v="33"/>
    <x v="137"/>
    <x v="2"/>
    <x v="0"/>
    <x v="0"/>
    <n v="0"/>
    <n v="220.2"/>
    <n v="89"/>
    <n v="37.43"/>
    <n v="88.3"/>
    <n v="125"/>
    <n v="7.51"/>
    <n v="195.3"/>
    <n v="79"/>
    <n v="8.7899999999999991"/>
    <n v="12.9"/>
    <n v="5"/>
    <n v="3.48"/>
    <x v="1"/>
    <x v="0"/>
    <n v="0"/>
    <n v="0"/>
    <n v="0"/>
    <x v="3"/>
    <x v="0"/>
    <x v="0"/>
  </r>
  <r>
    <x v="20"/>
    <x v="137"/>
    <x v="0"/>
    <x v="0"/>
    <x v="0"/>
    <n v="0"/>
    <n v="157.5"/>
    <n v="96"/>
    <n v="26.78"/>
    <n v="271.7"/>
    <n v="107"/>
    <n v="23.09"/>
    <n v="138.19999999999999"/>
    <n v="84"/>
    <n v="6.22"/>
    <n v="10.7"/>
    <n v="6"/>
    <n v="2.89"/>
    <x v="3"/>
    <x v="0"/>
    <n v="0"/>
    <n v="0"/>
    <n v="0"/>
    <x v="3"/>
    <x v="0"/>
    <x v="1"/>
  </r>
  <r>
    <x v="22"/>
    <x v="137"/>
    <x v="0"/>
    <x v="0"/>
    <x v="0"/>
    <n v="0"/>
    <n v="251"/>
    <n v="119"/>
    <n v="42.67"/>
    <n v="91.2"/>
    <n v="96"/>
    <n v="7.75"/>
    <n v="142.19999999999999"/>
    <n v="87"/>
    <n v="6.4"/>
    <n v="13.8"/>
    <n v="3"/>
    <n v="3.73"/>
    <x v="2"/>
    <x v="0"/>
    <n v="0"/>
    <n v="0"/>
    <n v="0"/>
    <x v="3"/>
    <x v="0"/>
    <x v="0"/>
  </r>
  <r>
    <x v="11"/>
    <x v="137"/>
    <x v="1"/>
    <x v="0"/>
    <x v="0"/>
    <n v="0"/>
    <n v="180.5"/>
    <n v="82"/>
    <n v="30.69"/>
    <n v="242.4"/>
    <n v="103"/>
    <n v="20.6"/>
    <n v="244.4"/>
    <n v="89"/>
    <n v="11"/>
    <n v="10.3"/>
    <n v="7"/>
    <n v="2.78"/>
    <x v="3"/>
    <x v="0"/>
    <n v="0"/>
    <n v="0"/>
    <n v="0"/>
    <x v="3"/>
    <x v="0"/>
    <x v="1"/>
  </r>
  <r>
    <x v="21"/>
    <x v="137"/>
    <x v="0"/>
    <x v="1"/>
    <x v="0"/>
    <n v="0"/>
    <n v="261.10000000000002"/>
    <n v="96"/>
    <n v="44.39"/>
    <n v="170.9"/>
    <n v="120"/>
    <n v="14.53"/>
    <n v="71.099999999999994"/>
    <n v="89"/>
    <n v="3.2"/>
    <n v="0"/>
    <n v="0"/>
    <n v="0"/>
    <x v="2"/>
    <x v="1"/>
    <n v="1"/>
    <n v="1"/>
    <n v="0"/>
    <x v="3"/>
    <x v="1"/>
    <x v="0"/>
  </r>
  <r>
    <x v="8"/>
    <x v="137"/>
    <x v="2"/>
    <x v="1"/>
    <x v="0"/>
    <n v="0"/>
    <n v="46.5"/>
    <n v="104"/>
    <n v="7.91"/>
    <n v="186"/>
    <n v="114"/>
    <n v="15.81"/>
    <n v="167.5"/>
    <n v="95"/>
    <n v="7.54"/>
    <n v="9.6"/>
    <n v="4"/>
    <n v="2.59"/>
    <x v="4"/>
    <x v="1"/>
    <n v="1"/>
    <n v="1"/>
    <n v="0"/>
    <x v="3"/>
    <x v="1"/>
    <x v="0"/>
  </r>
  <r>
    <x v="49"/>
    <x v="137"/>
    <x v="0"/>
    <x v="0"/>
    <x v="1"/>
    <n v="37"/>
    <n v="75.8"/>
    <n v="102"/>
    <n v="12.89"/>
    <n v="173.6"/>
    <n v="147"/>
    <n v="14.76"/>
    <n v="162.6"/>
    <n v="96"/>
    <n v="7.32"/>
    <n v="8.1999999999999993"/>
    <n v="13"/>
    <n v="2.21"/>
    <x v="1"/>
    <x v="0"/>
    <n v="0"/>
    <n v="0"/>
    <n v="1"/>
    <x v="3"/>
    <x v="1"/>
    <x v="0"/>
  </r>
  <r>
    <x v="32"/>
    <x v="137"/>
    <x v="1"/>
    <x v="1"/>
    <x v="0"/>
    <n v="0"/>
    <n v="268.39999999999998"/>
    <n v="81"/>
    <n v="45.63"/>
    <n v="174.4"/>
    <n v="115"/>
    <n v="14.82"/>
    <n v="193.5"/>
    <n v="96"/>
    <n v="8.7100000000000009"/>
    <n v="11.6"/>
    <n v="4"/>
    <n v="3.13"/>
    <x v="0"/>
    <x v="0"/>
    <n v="0"/>
    <n v="1"/>
    <n v="0"/>
    <x v="3"/>
    <x v="0"/>
    <x v="0"/>
  </r>
  <r>
    <x v="39"/>
    <x v="137"/>
    <x v="0"/>
    <x v="0"/>
    <x v="0"/>
    <n v="0"/>
    <n v="217.2"/>
    <n v="73"/>
    <n v="36.92"/>
    <n v="190.8"/>
    <n v="127"/>
    <n v="16.22"/>
    <n v="133.5"/>
    <n v="97"/>
    <n v="6.01"/>
    <n v="5.2"/>
    <n v="3"/>
    <n v="1.4"/>
    <x v="4"/>
    <x v="0"/>
    <n v="0"/>
    <n v="0"/>
    <n v="0"/>
    <x v="3"/>
    <x v="1"/>
    <x v="0"/>
  </r>
  <r>
    <x v="14"/>
    <x v="137"/>
    <x v="2"/>
    <x v="0"/>
    <x v="0"/>
    <n v="0"/>
    <n v="146.5"/>
    <n v="101"/>
    <n v="24.91"/>
    <n v="284.5"/>
    <n v="142"/>
    <n v="24.18"/>
    <n v="176"/>
    <n v="98"/>
    <n v="7.92"/>
    <n v="14"/>
    <n v="6"/>
    <n v="3.78"/>
    <x v="2"/>
    <x v="0"/>
    <n v="0"/>
    <n v="0"/>
    <n v="0"/>
    <x v="3"/>
    <x v="0"/>
    <x v="1"/>
  </r>
  <r>
    <x v="25"/>
    <x v="137"/>
    <x v="0"/>
    <x v="0"/>
    <x v="0"/>
    <n v="0"/>
    <n v="240.8"/>
    <n v="104"/>
    <n v="40.94"/>
    <n v="144.5"/>
    <n v="92"/>
    <n v="12.28"/>
    <n v="125.7"/>
    <n v="98"/>
    <n v="5.66"/>
    <n v="11.6"/>
    <n v="1"/>
    <n v="3.13"/>
    <x v="1"/>
    <x v="0"/>
    <n v="0"/>
    <n v="0"/>
    <n v="0"/>
    <x v="3"/>
    <x v="0"/>
    <x v="0"/>
  </r>
  <r>
    <x v="0"/>
    <x v="137"/>
    <x v="1"/>
    <x v="0"/>
    <x v="0"/>
    <n v="0"/>
    <n v="138.69999999999999"/>
    <n v="124"/>
    <n v="23.58"/>
    <n v="280.3"/>
    <n v="64"/>
    <n v="23.83"/>
    <n v="206.7"/>
    <n v="98"/>
    <n v="9.3000000000000007"/>
    <n v="10.4"/>
    <n v="4"/>
    <n v="2.81"/>
    <x v="0"/>
    <x v="0"/>
    <n v="0"/>
    <n v="0"/>
    <n v="0"/>
    <x v="3"/>
    <x v="0"/>
    <x v="1"/>
  </r>
  <r>
    <x v="17"/>
    <x v="137"/>
    <x v="0"/>
    <x v="1"/>
    <x v="1"/>
    <n v="17"/>
    <n v="225.2"/>
    <n v="116"/>
    <n v="38.28"/>
    <n v="173.4"/>
    <n v="88"/>
    <n v="14.74"/>
    <n v="145.80000000000001"/>
    <n v="99"/>
    <n v="6.56"/>
    <n v="11.7"/>
    <n v="4"/>
    <n v="3.16"/>
    <x v="1"/>
    <x v="0"/>
    <n v="0"/>
    <n v="1"/>
    <n v="1"/>
    <x v="3"/>
    <x v="0"/>
    <x v="0"/>
  </r>
  <r>
    <x v="34"/>
    <x v="137"/>
    <x v="0"/>
    <x v="0"/>
    <x v="0"/>
    <n v="0"/>
    <n v="194.3"/>
    <n v="83"/>
    <n v="33.03"/>
    <n v="189.9"/>
    <n v="97"/>
    <n v="16.14"/>
    <n v="232.2"/>
    <n v="102"/>
    <n v="10.45"/>
    <n v="9"/>
    <n v="3"/>
    <n v="2.4300000000000002"/>
    <x v="5"/>
    <x v="0"/>
    <n v="0"/>
    <n v="0"/>
    <n v="0"/>
    <x v="3"/>
    <x v="1"/>
    <x v="0"/>
  </r>
  <r>
    <x v="33"/>
    <x v="137"/>
    <x v="1"/>
    <x v="0"/>
    <x v="0"/>
    <n v="0"/>
    <n v="241.8"/>
    <n v="93"/>
    <n v="41.11"/>
    <n v="170.5"/>
    <n v="83"/>
    <n v="14.49"/>
    <n v="295.3"/>
    <n v="104"/>
    <n v="13.29"/>
    <n v="11.8"/>
    <n v="7"/>
    <n v="3.19"/>
    <x v="2"/>
    <x v="0"/>
    <n v="0"/>
    <n v="0"/>
    <n v="0"/>
    <x v="3"/>
    <x v="0"/>
    <x v="0"/>
  </r>
  <r>
    <x v="25"/>
    <x v="137"/>
    <x v="0"/>
    <x v="0"/>
    <x v="0"/>
    <n v="0"/>
    <n v="87.6"/>
    <n v="112"/>
    <n v="14.89"/>
    <n v="266.89999999999998"/>
    <n v="107"/>
    <n v="22.69"/>
    <n v="214.6"/>
    <n v="104"/>
    <n v="9.66"/>
    <n v="9.8000000000000007"/>
    <n v="10"/>
    <n v="2.65"/>
    <x v="3"/>
    <x v="0"/>
    <n v="0"/>
    <n v="0"/>
    <n v="0"/>
    <x v="3"/>
    <x v="1"/>
    <x v="1"/>
  </r>
  <r>
    <x v="44"/>
    <x v="137"/>
    <x v="0"/>
    <x v="0"/>
    <x v="0"/>
    <n v="0"/>
    <n v="170.5"/>
    <n v="87"/>
    <n v="28.99"/>
    <n v="118.2"/>
    <n v="116"/>
    <n v="10.050000000000001"/>
    <n v="187.9"/>
    <n v="111"/>
    <n v="8.4600000000000009"/>
    <n v="11.2"/>
    <n v="7"/>
    <n v="3.02"/>
    <x v="3"/>
    <x v="0"/>
    <n v="0"/>
    <n v="0"/>
    <n v="0"/>
    <x v="3"/>
    <x v="0"/>
    <x v="0"/>
  </r>
  <r>
    <x v="3"/>
    <x v="137"/>
    <x v="2"/>
    <x v="1"/>
    <x v="0"/>
    <n v="0"/>
    <n v="286.2"/>
    <n v="61"/>
    <n v="48.65"/>
    <n v="187.2"/>
    <n v="60"/>
    <n v="15.91"/>
    <n v="146.19999999999999"/>
    <n v="114"/>
    <n v="6.58"/>
    <n v="11"/>
    <n v="4"/>
    <n v="2.97"/>
    <x v="3"/>
    <x v="1"/>
    <n v="1"/>
    <n v="1"/>
    <n v="0"/>
    <x v="3"/>
    <x v="0"/>
    <x v="0"/>
  </r>
  <r>
    <x v="4"/>
    <x v="137"/>
    <x v="1"/>
    <x v="0"/>
    <x v="0"/>
    <n v="0"/>
    <n v="63.7"/>
    <n v="114"/>
    <n v="10.83"/>
    <n v="212.2"/>
    <n v="132"/>
    <n v="18.04"/>
    <n v="247.6"/>
    <n v="114"/>
    <n v="11.14"/>
    <n v="8.8000000000000007"/>
    <n v="4"/>
    <n v="2.38"/>
    <x v="1"/>
    <x v="0"/>
    <n v="0"/>
    <n v="0"/>
    <n v="0"/>
    <x v="3"/>
    <x v="1"/>
    <x v="1"/>
  </r>
  <r>
    <x v="23"/>
    <x v="137"/>
    <x v="0"/>
    <x v="0"/>
    <x v="1"/>
    <n v="28"/>
    <n v="151"/>
    <n v="59"/>
    <n v="25.67"/>
    <n v="269.5"/>
    <n v="122"/>
    <n v="22.91"/>
    <n v="179.4"/>
    <n v="116"/>
    <n v="8.07"/>
    <n v="8.9"/>
    <n v="9"/>
    <n v="2.4"/>
    <x v="1"/>
    <x v="0"/>
    <n v="0"/>
    <n v="0"/>
    <n v="1"/>
    <x v="3"/>
    <x v="1"/>
    <x v="1"/>
  </r>
  <r>
    <x v="5"/>
    <x v="137"/>
    <x v="0"/>
    <x v="1"/>
    <x v="1"/>
    <n v="28"/>
    <n v="211.2"/>
    <n v="117"/>
    <n v="35.9"/>
    <n v="312.5"/>
    <n v="98"/>
    <n v="26.56"/>
    <n v="178"/>
    <n v="118"/>
    <n v="8.01"/>
    <n v="10.7"/>
    <n v="2"/>
    <n v="2.89"/>
    <x v="2"/>
    <x v="1"/>
    <n v="1"/>
    <n v="1"/>
    <n v="1"/>
    <x v="3"/>
    <x v="0"/>
    <x v="1"/>
  </r>
  <r>
    <x v="50"/>
    <x v="137"/>
    <x v="0"/>
    <x v="0"/>
    <x v="0"/>
    <n v="0"/>
    <n v="230.1"/>
    <n v="107"/>
    <n v="39.119999999999997"/>
    <n v="212"/>
    <n v="120"/>
    <n v="18.02"/>
    <n v="174.9"/>
    <n v="119"/>
    <n v="7.87"/>
    <n v="13.2"/>
    <n v="4"/>
    <n v="3.56"/>
    <x v="0"/>
    <x v="0"/>
    <n v="0"/>
    <n v="0"/>
    <n v="0"/>
    <x v="3"/>
    <x v="0"/>
    <x v="1"/>
  </r>
  <r>
    <x v="34"/>
    <x v="137"/>
    <x v="2"/>
    <x v="0"/>
    <x v="0"/>
    <n v="0"/>
    <n v="54.8"/>
    <n v="123"/>
    <n v="9.32"/>
    <n v="147.5"/>
    <n v="76"/>
    <n v="12.54"/>
    <n v="173.6"/>
    <n v="119"/>
    <n v="7.81"/>
    <n v="11.5"/>
    <n v="1"/>
    <n v="3.11"/>
    <x v="0"/>
    <x v="0"/>
    <n v="0"/>
    <n v="0"/>
    <n v="0"/>
    <x v="3"/>
    <x v="0"/>
    <x v="0"/>
  </r>
  <r>
    <x v="36"/>
    <x v="137"/>
    <x v="2"/>
    <x v="0"/>
    <x v="1"/>
    <n v="26"/>
    <n v="183.9"/>
    <n v="83"/>
    <n v="31.26"/>
    <n v="240.7"/>
    <n v="93"/>
    <n v="20.46"/>
    <n v="185.7"/>
    <n v="125"/>
    <n v="8.36"/>
    <n v="15"/>
    <n v="3"/>
    <n v="4.05"/>
    <x v="0"/>
    <x v="0"/>
    <n v="0"/>
    <n v="0"/>
    <n v="1"/>
    <x v="3"/>
    <x v="0"/>
    <x v="1"/>
  </r>
  <r>
    <x v="24"/>
    <x v="137"/>
    <x v="1"/>
    <x v="0"/>
    <x v="0"/>
    <n v="0"/>
    <n v="182"/>
    <n v="101"/>
    <n v="30.94"/>
    <n v="200.3"/>
    <n v="119"/>
    <n v="17.03"/>
    <n v="208.9"/>
    <n v="131"/>
    <n v="9.4"/>
    <n v="13.4"/>
    <n v="3"/>
    <n v="3.62"/>
    <x v="4"/>
    <x v="0"/>
    <n v="0"/>
    <n v="0"/>
    <n v="0"/>
    <x v="3"/>
    <x v="0"/>
    <x v="1"/>
  </r>
  <r>
    <x v="23"/>
    <x v="137"/>
    <x v="0"/>
    <x v="0"/>
    <x v="0"/>
    <n v="0"/>
    <n v="133.9"/>
    <n v="87"/>
    <n v="22.76"/>
    <n v="166.4"/>
    <n v="110"/>
    <n v="14.14"/>
    <n v="193.5"/>
    <n v="139"/>
    <n v="8.7100000000000009"/>
    <n v="15.4"/>
    <n v="3"/>
    <n v="4.16"/>
    <x v="0"/>
    <x v="0"/>
    <n v="0"/>
    <n v="0"/>
    <n v="0"/>
    <x v="3"/>
    <x v="0"/>
    <x v="0"/>
  </r>
  <r>
    <x v="44"/>
    <x v="137"/>
    <x v="0"/>
    <x v="0"/>
    <x v="0"/>
    <n v="0"/>
    <n v="149.69999999999999"/>
    <n v="99"/>
    <n v="25.45"/>
    <n v="160"/>
    <n v="97"/>
    <n v="13.6"/>
    <n v="256.5"/>
    <n v="161"/>
    <n v="11.54"/>
    <n v="9.5"/>
    <n v="5"/>
    <n v="2.57"/>
    <x v="0"/>
    <x v="0"/>
    <n v="0"/>
    <n v="0"/>
    <n v="0"/>
    <x v="3"/>
    <x v="1"/>
    <x v="0"/>
  </r>
  <r>
    <x v="24"/>
    <x v="138"/>
    <x v="0"/>
    <x v="0"/>
    <x v="0"/>
    <n v="0"/>
    <n v="138.1"/>
    <n v="103"/>
    <n v="23.48"/>
    <n v="164.5"/>
    <n v="100"/>
    <n v="13.98"/>
    <n v="134.9"/>
    <n v="63"/>
    <n v="6.07"/>
    <n v="8.3000000000000007"/>
    <n v="2"/>
    <n v="2.2400000000000002"/>
    <x v="0"/>
    <x v="0"/>
    <n v="0"/>
    <n v="0"/>
    <n v="0"/>
    <x v="3"/>
    <x v="1"/>
    <x v="0"/>
  </r>
  <r>
    <x v="15"/>
    <x v="138"/>
    <x v="0"/>
    <x v="0"/>
    <x v="0"/>
    <n v="0"/>
    <n v="181.6"/>
    <n v="119"/>
    <n v="30.87"/>
    <n v="335.7"/>
    <n v="118"/>
    <n v="28.53"/>
    <n v="149.80000000000001"/>
    <n v="64"/>
    <n v="6.74"/>
    <n v="8.3000000000000007"/>
    <n v="6"/>
    <n v="2.2400000000000002"/>
    <x v="4"/>
    <x v="0"/>
    <n v="0"/>
    <n v="0"/>
    <n v="0"/>
    <x v="3"/>
    <x v="1"/>
    <x v="1"/>
  </r>
  <r>
    <x v="47"/>
    <x v="138"/>
    <x v="0"/>
    <x v="0"/>
    <x v="0"/>
    <n v="0"/>
    <n v="211.1"/>
    <n v="103"/>
    <n v="35.89"/>
    <n v="206.9"/>
    <n v="108"/>
    <n v="17.59"/>
    <n v="193.9"/>
    <n v="70"/>
    <n v="8.73"/>
    <n v="5.6"/>
    <n v="4"/>
    <n v="1.51"/>
    <x v="1"/>
    <x v="0"/>
    <n v="0"/>
    <n v="0"/>
    <n v="0"/>
    <x v="3"/>
    <x v="1"/>
    <x v="1"/>
  </r>
  <r>
    <x v="12"/>
    <x v="138"/>
    <x v="2"/>
    <x v="0"/>
    <x v="0"/>
    <n v="0"/>
    <n v="258.7"/>
    <n v="94"/>
    <n v="43.98"/>
    <n v="190.3"/>
    <n v="132"/>
    <n v="16.18"/>
    <n v="247.2"/>
    <n v="73"/>
    <n v="11.12"/>
    <n v="11.4"/>
    <n v="2"/>
    <n v="3.08"/>
    <x v="0"/>
    <x v="1"/>
    <n v="1"/>
    <n v="0"/>
    <n v="0"/>
    <x v="3"/>
    <x v="0"/>
    <x v="0"/>
  </r>
  <r>
    <x v="44"/>
    <x v="138"/>
    <x v="2"/>
    <x v="0"/>
    <x v="0"/>
    <n v="0"/>
    <n v="203.2"/>
    <n v="81"/>
    <n v="34.54"/>
    <n v="152.5"/>
    <n v="99"/>
    <n v="12.96"/>
    <n v="197.8"/>
    <n v="76"/>
    <n v="8.9"/>
    <n v="9.6999999999999993"/>
    <n v="3"/>
    <n v="2.62"/>
    <x v="3"/>
    <x v="0"/>
    <n v="0"/>
    <n v="0"/>
    <n v="0"/>
    <x v="3"/>
    <x v="1"/>
    <x v="0"/>
  </r>
  <r>
    <x v="33"/>
    <x v="138"/>
    <x v="0"/>
    <x v="0"/>
    <x v="0"/>
    <n v="0"/>
    <n v="63.3"/>
    <n v="116"/>
    <n v="10.76"/>
    <n v="177.3"/>
    <n v="113"/>
    <n v="15.07"/>
    <n v="171.6"/>
    <n v="82"/>
    <n v="7.72"/>
    <n v="14.2"/>
    <n v="4"/>
    <n v="3.83"/>
    <x v="0"/>
    <x v="0"/>
    <n v="0"/>
    <n v="0"/>
    <n v="0"/>
    <x v="3"/>
    <x v="0"/>
    <x v="0"/>
  </r>
  <r>
    <x v="47"/>
    <x v="138"/>
    <x v="0"/>
    <x v="0"/>
    <x v="1"/>
    <n v="25"/>
    <n v="138.30000000000001"/>
    <n v="96"/>
    <n v="23.51"/>
    <n v="80.599999999999994"/>
    <n v="79"/>
    <n v="6.85"/>
    <n v="163.69999999999999"/>
    <n v="83"/>
    <n v="7.37"/>
    <n v="8.3000000000000007"/>
    <n v="8"/>
    <n v="2.2400000000000002"/>
    <x v="1"/>
    <x v="0"/>
    <n v="0"/>
    <n v="0"/>
    <n v="1"/>
    <x v="3"/>
    <x v="1"/>
    <x v="0"/>
  </r>
  <r>
    <x v="34"/>
    <x v="138"/>
    <x v="2"/>
    <x v="0"/>
    <x v="1"/>
    <n v="25"/>
    <n v="96.2"/>
    <n v="112"/>
    <n v="16.350000000000001"/>
    <n v="178.9"/>
    <n v="70"/>
    <n v="15.21"/>
    <n v="182.1"/>
    <n v="84"/>
    <n v="8.19"/>
    <n v="12.9"/>
    <n v="10"/>
    <n v="3.48"/>
    <x v="3"/>
    <x v="0"/>
    <n v="0"/>
    <n v="0"/>
    <n v="1"/>
    <x v="3"/>
    <x v="0"/>
    <x v="0"/>
  </r>
  <r>
    <x v="17"/>
    <x v="138"/>
    <x v="1"/>
    <x v="0"/>
    <x v="0"/>
    <n v="0"/>
    <n v="187.4"/>
    <n v="86"/>
    <n v="31.86"/>
    <n v="169.3"/>
    <n v="116"/>
    <n v="14.39"/>
    <n v="153.4"/>
    <n v="88"/>
    <n v="6.9"/>
    <n v="11.7"/>
    <n v="3"/>
    <n v="3.16"/>
    <x v="0"/>
    <x v="0"/>
    <n v="0"/>
    <n v="0"/>
    <n v="0"/>
    <x v="3"/>
    <x v="0"/>
    <x v="0"/>
  </r>
  <r>
    <x v="20"/>
    <x v="138"/>
    <x v="2"/>
    <x v="0"/>
    <x v="0"/>
    <n v="0"/>
    <n v="221.3"/>
    <n v="140"/>
    <n v="37.619999999999997"/>
    <n v="157.80000000000001"/>
    <n v="89"/>
    <n v="13.41"/>
    <n v="192.5"/>
    <n v="89"/>
    <n v="8.66"/>
    <n v="11.3"/>
    <n v="6"/>
    <n v="3.05"/>
    <x v="0"/>
    <x v="0"/>
    <n v="0"/>
    <n v="0"/>
    <n v="0"/>
    <x v="3"/>
    <x v="0"/>
    <x v="0"/>
  </r>
  <r>
    <x v="41"/>
    <x v="138"/>
    <x v="2"/>
    <x v="0"/>
    <x v="0"/>
    <n v="0"/>
    <n v="196"/>
    <n v="135"/>
    <n v="33.32"/>
    <n v="186"/>
    <n v="146"/>
    <n v="15.81"/>
    <n v="153"/>
    <n v="92"/>
    <n v="6.89"/>
    <n v="9.8000000000000007"/>
    <n v="1"/>
    <n v="2.65"/>
    <x v="2"/>
    <x v="0"/>
    <n v="0"/>
    <n v="0"/>
    <n v="0"/>
    <x v="3"/>
    <x v="1"/>
    <x v="0"/>
  </r>
  <r>
    <x v="46"/>
    <x v="138"/>
    <x v="0"/>
    <x v="1"/>
    <x v="0"/>
    <n v="0"/>
    <n v="185.1"/>
    <n v="101"/>
    <n v="31.47"/>
    <n v="266.7"/>
    <n v="75"/>
    <n v="22.67"/>
    <n v="207.9"/>
    <n v="95"/>
    <n v="9.36"/>
    <n v="9"/>
    <n v="3"/>
    <n v="2.4300000000000002"/>
    <x v="2"/>
    <x v="0"/>
    <n v="0"/>
    <n v="1"/>
    <n v="0"/>
    <x v="3"/>
    <x v="1"/>
    <x v="1"/>
  </r>
  <r>
    <x v="22"/>
    <x v="138"/>
    <x v="0"/>
    <x v="1"/>
    <x v="0"/>
    <n v="0"/>
    <n v="161.5"/>
    <n v="121"/>
    <n v="27.46"/>
    <n v="192.9"/>
    <n v="137"/>
    <n v="16.399999999999999"/>
    <n v="168.3"/>
    <n v="96"/>
    <n v="7.57"/>
    <n v="11.2"/>
    <n v="13"/>
    <n v="3.02"/>
    <x v="1"/>
    <x v="0"/>
    <n v="0"/>
    <n v="1"/>
    <n v="0"/>
    <x v="3"/>
    <x v="0"/>
    <x v="0"/>
  </r>
  <r>
    <x v="7"/>
    <x v="138"/>
    <x v="0"/>
    <x v="0"/>
    <x v="0"/>
    <n v="0"/>
    <n v="192.8"/>
    <n v="104"/>
    <n v="32.78"/>
    <n v="234.4"/>
    <n v="96"/>
    <n v="19.920000000000002"/>
    <n v="203.2"/>
    <n v="101"/>
    <n v="9.14"/>
    <n v="13"/>
    <n v="3"/>
    <n v="3.51"/>
    <x v="2"/>
    <x v="0"/>
    <n v="0"/>
    <n v="0"/>
    <n v="0"/>
    <x v="3"/>
    <x v="0"/>
    <x v="1"/>
  </r>
  <r>
    <x v="2"/>
    <x v="138"/>
    <x v="2"/>
    <x v="0"/>
    <x v="0"/>
    <n v="0"/>
    <n v="196.9"/>
    <n v="58"/>
    <n v="33.47"/>
    <n v="137.1"/>
    <n v="91"/>
    <n v="11.65"/>
    <n v="216.6"/>
    <n v="101"/>
    <n v="9.75"/>
    <n v="9.8000000000000007"/>
    <n v="3"/>
    <n v="2.65"/>
    <x v="0"/>
    <x v="0"/>
    <n v="0"/>
    <n v="0"/>
    <n v="0"/>
    <x v="3"/>
    <x v="1"/>
    <x v="0"/>
  </r>
  <r>
    <x v="33"/>
    <x v="138"/>
    <x v="0"/>
    <x v="0"/>
    <x v="1"/>
    <n v="43"/>
    <n v="231"/>
    <n v="85"/>
    <n v="39.270000000000003"/>
    <n v="222.3"/>
    <n v="82"/>
    <n v="18.899999999999999"/>
    <n v="148"/>
    <n v="105"/>
    <n v="6.66"/>
    <n v="8.3000000000000007"/>
    <n v="5"/>
    <n v="2.2400000000000002"/>
    <x v="3"/>
    <x v="0"/>
    <n v="0"/>
    <n v="0"/>
    <n v="1"/>
    <x v="3"/>
    <x v="1"/>
    <x v="1"/>
  </r>
  <r>
    <x v="30"/>
    <x v="138"/>
    <x v="2"/>
    <x v="0"/>
    <x v="0"/>
    <n v="0"/>
    <n v="148.69999999999999"/>
    <n v="90"/>
    <n v="25.28"/>
    <n v="204.3"/>
    <n v="106"/>
    <n v="17.37"/>
    <n v="144.1"/>
    <n v="105"/>
    <n v="6.48"/>
    <n v="9.8000000000000007"/>
    <n v="4"/>
    <n v="2.65"/>
    <x v="3"/>
    <x v="0"/>
    <n v="0"/>
    <n v="0"/>
    <n v="0"/>
    <x v="3"/>
    <x v="1"/>
    <x v="1"/>
  </r>
  <r>
    <x v="10"/>
    <x v="138"/>
    <x v="0"/>
    <x v="0"/>
    <x v="0"/>
    <n v="0"/>
    <n v="271.60000000000002"/>
    <n v="130"/>
    <n v="46.17"/>
    <n v="156"/>
    <n v="131"/>
    <n v="13.26"/>
    <n v="136.30000000000001"/>
    <n v="108"/>
    <n v="6.13"/>
    <n v="11.6"/>
    <n v="9"/>
    <n v="3.13"/>
    <x v="3"/>
    <x v="0"/>
    <n v="0"/>
    <n v="0"/>
    <n v="0"/>
    <x v="3"/>
    <x v="0"/>
    <x v="0"/>
  </r>
  <r>
    <x v="22"/>
    <x v="138"/>
    <x v="2"/>
    <x v="0"/>
    <x v="1"/>
    <n v="23"/>
    <n v="157.6"/>
    <n v="129"/>
    <n v="26.79"/>
    <n v="247"/>
    <n v="96"/>
    <n v="21"/>
    <n v="259.2"/>
    <n v="112"/>
    <n v="11.66"/>
    <n v="13.7"/>
    <n v="2"/>
    <n v="3.7"/>
    <x v="1"/>
    <x v="0"/>
    <n v="0"/>
    <n v="0"/>
    <n v="1"/>
    <x v="3"/>
    <x v="0"/>
    <x v="1"/>
  </r>
  <r>
    <x v="39"/>
    <x v="138"/>
    <x v="2"/>
    <x v="1"/>
    <x v="1"/>
    <n v="31"/>
    <n v="203.5"/>
    <n v="82"/>
    <n v="34.6"/>
    <n v="200.3"/>
    <n v="72"/>
    <n v="17.03"/>
    <n v="214"/>
    <n v="112"/>
    <n v="9.6300000000000008"/>
    <n v="13.4"/>
    <n v="6"/>
    <n v="3.62"/>
    <x v="0"/>
    <x v="1"/>
    <n v="1"/>
    <n v="1"/>
    <n v="1"/>
    <x v="3"/>
    <x v="0"/>
    <x v="1"/>
  </r>
  <r>
    <x v="11"/>
    <x v="138"/>
    <x v="2"/>
    <x v="1"/>
    <x v="0"/>
    <n v="0"/>
    <n v="172.6"/>
    <n v="92"/>
    <n v="29.34"/>
    <n v="281.7"/>
    <n v="123"/>
    <n v="23.94"/>
    <n v="253.4"/>
    <n v="117"/>
    <n v="11.4"/>
    <n v="10.5"/>
    <n v="3"/>
    <n v="2.84"/>
    <x v="2"/>
    <x v="0"/>
    <n v="0"/>
    <n v="1"/>
    <n v="0"/>
    <x v="3"/>
    <x v="0"/>
    <x v="1"/>
  </r>
  <r>
    <x v="21"/>
    <x v="138"/>
    <x v="2"/>
    <x v="0"/>
    <x v="0"/>
    <n v="0"/>
    <n v="236.6"/>
    <n v="109"/>
    <n v="40.22"/>
    <n v="169.9"/>
    <n v="107"/>
    <n v="14.44"/>
    <n v="212.3"/>
    <n v="118"/>
    <n v="9.5500000000000007"/>
    <n v="11.1"/>
    <n v="2"/>
    <n v="3"/>
    <x v="0"/>
    <x v="1"/>
    <n v="1"/>
    <n v="0"/>
    <n v="0"/>
    <x v="3"/>
    <x v="0"/>
    <x v="0"/>
  </r>
  <r>
    <x v="8"/>
    <x v="138"/>
    <x v="1"/>
    <x v="0"/>
    <x v="0"/>
    <n v="0"/>
    <n v="139"/>
    <n v="110"/>
    <n v="23.63"/>
    <n v="132.9"/>
    <n v="93"/>
    <n v="11.3"/>
    <n v="272"/>
    <n v="120"/>
    <n v="12.24"/>
    <n v="12.1"/>
    <n v="1"/>
    <n v="3.27"/>
    <x v="1"/>
    <x v="0"/>
    <n v="0"/>
    <n v="0"/>
    <n v="0"/>
    <x v="3"/>
    <x v="0"/>
    <x v="0"/>
  </r>
  <r>
    <x v="34"/>
    <x v="138"/>
    <x v="2"/>
    <x v="0"/>
    <x v="0"/>
    <n v="0"/>
    <n v="134.4"/>
    <n v="106"/>
    <n v="22.85"/>
    <n v="211.3"/>
    <n v="98"/>
    <n v="17.96"/>
    <n v="193.6"/>
    <n v="125"/>
    <n v="8.7100000000000009"/>
    <n v="10.199999999999999"/>
    <n v="2"/>
    <n v="2.75"/>
    <x v="5"/>
    <x v="1"/>
    <n v="1"/>
    <n v="0"/>
    <n v="0"/>
    <x v="3"/>
    <x v="1"/>
    <x v="1"/>
  </r>
  <r>
    <x v="12"/>
    <x v="138"/>
    <x v="0"/>
    <x v="0"/>
    <x v="0"/>
    <n v="0"/>
    <n v="165"/>
    <n v="132"/>
    <n v="28.05"/>
    <n v="249.7"/>
    <n v="86"/>
    <n v="21.22"/>
    <n v="170.3"/>
    <n v="128"/>
    <n v="7.66"/>
    <n v="12.6"/>
    <n v="8"/>
    <n v="3.4"/>
    <x v="0"/>
    <x v="0"/>
    <n v="0"/>
    <n v="0"/>
    <n v="0"/>
    <x v="3"/>
    <x v="0"/>
    <x v="1"/>
  </r>
  <r>
    <x v="43"/>
    <x v="138"/>
    <x v="0"/>
    <x v="0"/>
    <x v="1"/>
    <n v="20"/>
    <n v="214.6"/>
    <n v="101"/>
    <n v="36.479999999999997"/>
    <n v="235.1"/>
    <n v="132"/>
    <n v="19.98"/>
    <n v="162.80000000000001"/>
    <n v="132"/>
    <n v="7.33"/>
    <n v="14.8"/>
    <n v="12"/>
    <n v="4"/>
    <x v="1"/>
    <x v="0"/>
    <n v="0"/>
    <n v="0"/>
    <n v="1"/>
    <x v="3"/>
    <x v="0"/>
    <x v="1"/>
  </r>
  <r>
    <x v="15"/>
    <x v="138"/>
    <x v="0"/>
    <x v="0"/>
    <x v="0"/>
    <n v="0"/>
    <n v="102.2"/>
    <n v="76"/>
    <n v="17.37"/>
    <n v="230"/>
    <n v="106"/>
    <n v="19.55"/>
    <n v="183.4"/>
    <n v="136"/>
    <n v="8.25"/>
    <n v="10.8"/>
    <n v="4"/>
    <n v="2.92"/>
    <x v="0"/>
    <x v="0"/>
    <n v="0"/>
    <n v="0"/>
    <n v="0"/>
    <x v="3"/>
    <x v="0"/>
    <x v="1"/>
  </r>
  <r>
    <x v="0"/>
    <x v="139"/>
    <x v="1"/>
    <x v="0"/>
    <x v="0"/>
    <n v="0"/>
    <n v="162.6"/>
    <n v="98"/>
    <n v="27.64"/>
    <n v="206.2"/>
    <n v="109"/>
    <n v="17.53"/>
    <n v="141.6"/>
    <n v="66"/>
    <n v="6.37"/>
    <n v="8.1999999999999993"/>
    <n v="2"/>
    <n v="2.21"/>
    <x v="0"/>
    <x v="0"/>
    <n v="0"/>
    <n v="0"/>
    <n v="0"/>
    <x v="3"/>
    <x v="1"/>
    <x v="1"/>
  </r>
  <r>
    <x v="24"/>
    <x v="139"/>
    <x v="0"/>
    <x v="0"/>
    <x v="0"/>
    <n v="0"/>
    <n v="149.69999999999999"/>
    <n v="71"/>
    <n v="25.45"/>
    <n v="212.5"/>
    <n v="97"/>
    <n v="18.059999999999999"/>
    <n v="245.9"/>
    <n v="67"/>
    <n v="11.07"/>
    <n v="12.6"/>
    <n v="4"/>
    <n v="3.4"/>
    <x v="2"/>
    <x v="0"/>
    <n v="0"/>
    <n v="0"/>
    <n v="0"/>
    <x v="3"/>
    <x v="0"/>
    <x v="1"/>
  </r>
  <r>
    <x v="8"/>
    <x v="139"/>
    <x v="0"/>
    <x v="0"/>
    <x v="0"/>
    <n v="0"/>
    <n v="143"/>
    <n v="100"/>
    <n v="24.31"/>
    <n v="193.4"/>
    <n v="89"/>
    <n v="16.440000000000001"/>
    <n v="59.5"/>
    <n v="81"/>
    <n v="2.68"/>
    <n v="12.3"/>
    <n v="8"/>
    <n v="3.32"/>
    <x v="4"/>
    <x v="1"/>
    <n v="1"/>
    <n v="0"/>
    <n v="0"/>
    <x v="3"/>
    <x v="0"/>
    <x v="0"/>
  </r>
  <r>
    <x v="38"/>
    <x v="139"/>
    <x v="2"/>
    <x v="0"/>
    <x v="0"/>
    <n v="0"/>
    <n v="148.30000000000001"/>
    <n v="86"/>
    <n v="25.21"/>
    <n v="184.2"/>
    <n v="151"/>
    <n v="15.66"/>
    <n v="179.1"/>
    <n v="83"/>
    <n v="8.06"/>
    <n v="10.9"/>
    <n v="4"/>
    <n v="2.94"/>
    <x v="1"/>
    <x v="0"/>
    <n v="0"/>
    <n v="0"/>
    <n v="0"/>
    <x v="3"/>
    <x v="0"/>
    <x v="0"/>
  </r>
  <r>
    <x v="45"/>
    <x v="139"/>
    <x v="1"/>
    <x v="0"/>
    <x v="0"/>
    <n v="0"/>
    <n v="112.8"/>
    <n v="89"/>
    <n v="19.18"/>
    <n v="156.69999999999999"/>
    <n v="65"/>
    <n v="13.32"/>
    <n v="249.6"/>
    <n v="85"/>
    <n v="11.23"/>
    <n v="16.3"/>
    <n v="6"/>
    <n v="4.4000000000000004"/>
    <x v="1"/>
    <x v="0"/>
    <n v="0"/>
    <n v="0"/>
    <n v="0"/>
    <x v="3"/>
    <x v="0"/>
    <x v="0"/>
  </r>
  <r>
    <x v="39"/>
    <x v="139"/>
    <x v="1"/>
    <x v="0"/>
    <x v="0"/>
    <n v="0"/>
    <n v="194.8"/>
    <n v="107"/>
    <n v="33.119999999999997"/>
    <n v="170.9"/>
    <n v="99"/>
    <n v="14.53"/>
    <n v="225.1"/>
    <n v="93"/>
    <n v="10.130000000000001"/>
    <n v="13.9"/>
    <n v="4"/>
    <n v="3.75"/>
    <x v="1"/>
    <x v="0"/>
    <n v="0"/>
    <n v="0"/>
    <n v="0"/>
    <x v="3"/>
    <x v="0"/>
    <x v="0"/>
  </r>
  <r>
    <x v="17"/>
    <x v="139"/>
    <x v="2"/>
    <x v="0"/>
    <x v="0"/>
    <n v="0"/>
    <n v="193.1"/>
    <n v="82"/>
    <n v="32.83"/>
    <n v="260.3"/>
    <n v="107"/>
    <n v="22.13"/>
    <n v="241.3"/>
    <n v="93"/>
    <n v="10.86"/>
    <n v="13.3"/>
    <n v="5"/>
    <n v="3.59"/>
    <x v="3"/>
    <x v="0"/>
    <n v="0"/>
    <n v="0"/>
    <n v="0"/>
    <x v="3"/>
    <x v="0"/>
    <x v="1"/>
  </r>
  <r>
    <x v="13"/>
    <x v="139"/>
    <x v="0"/>
    <x v="0"/>
    <x v="1"/>
    <n v="27"/>
    <n v="176"/>
    <n v="141"/>
    <n v="29.92"/>
    <n v="201.3"/>
    <n v="143"/>
    <n v="17.11"/>
    <n v="167.9"/>
    <n v="93"/>
    <n v="7.56"/>
    <n v="7.1"/>
    <n v="5"/>
    <n v="1.92"/>
    <x v="2"/>
    <x v="0"/>
    <n v="0"/>
    <n v="0"/>
    <n v="1"/>
    <x v="3"/>
    <x v="1"/>
    <x v="1"/>
  </r>
  <r>
    <x v="2"/>
    <x v="139"/>
    <x v="0"/>
    <x v="0"/>
    <x v="0"/>
    <n v="0"/>
    <n v="125.3"/>
    <n v="84"/>
    <n v="21.3"/>
    <n v="167.6"/>
    <n v="121"/>
    <n v="14.25"/>
    <n v="260.60000000000002"/>
    <n v="94"/>
    <n v="11.73"/>
    <n v="8.4"/>
    <n v="4"/>
    <n v="2.27"/>
    <x v="0"/>
    <x v="0"/>
    <n v="0"/>
    <n v="0"/>
    <n v="0"/>
    <x v="3"/>
    <x v="1"/>
    <x v="0"/>
  </r>
  <r>
    <x v="1"/>
    <x v="139"/>
    <x v="2"/>
    <x v="0"/>
    <x v="1"/>
    <n v="28"/>
    <n v="157.1"/>
    <n v="77"/>
    <n v="26.71"/>
    <n v="172.4"/>
    <n v="97"/>
    <n v="14.65"/>
    <n v="184.5"/>
    <n v="94"/>
    <n v="8.3000000000000007"/>
    <n v="11.1"/>
    <n v="9"/>
    <n v="3"/>
    <x v="0"/>
    <x v="0"/>
    <n v="0"/>
    <n v="0"/>
    <n v="1"/>
    <x v="3"/>
    <x v="0"/>
    <x v="0"/>
  </r>
  <r>
    <x v="39"/>
    <x v="139"/>
    <x v="0"/>
    <x v="0"/>
    <x v="0"/>
    <n v="0"/>
    <n v="93.2"/>
    <n v="109"/>
    <n v="15.84"/>
    <n v="197.6"/>
    <n v="116"/>
    <n v="16.8"/>
    <n v="219.8"/>
    <n v="94"/>
    <n v="9.89"/>
    <n v="10.5"/>
    <n v="2"/>
    <n v="2.84"/>
    <x v="0"/>
    <x v="0"/>
    <n v="0"/>
    <n v="0"/>
    <n v="0"/>
    <x v="3"/>
    <x v="0"/>
    <x v="0"/>
  </r>
  <r>
    <x v="0"/>
    <x v="139"/>
    <x v="0"/>
    <x v="0"/>
    <x v="0"/>
    <n v="0"/>
    <n v="265"/>
    <n v="100"/>
    <n v="45.05"/>
    <n v="147.6"/>
    <n v="89"/>
    <n v="12.55"/>
    <n v="247.7"/>
    <n v="94"/>
    <n v="11.15"/>
    <n v="10.7"/>
    <n v="3"/>
    <n v="2.89"/>
    <x v="0"/>
    <x v="0"/>
    <n v="0"/>
    <n v="0"/>
    <n v="0"/>
    <x v="3"/>
    <x v="0"/>
    <x v="0"/>
  </r>
  <r>
    <x v="12"/>
    <x v="139"/>
    <x v="0"/>
    <x v="0"/>
    <x v="0"/>
    <n v="0"/>
    <n v="160.5"/>
    <n v="123"/>
    <n v="27.29"/>
    <n v="185.9"/>
    <n v="110"/>
    <n v="15.8"/>
    <n v="150.4"/>
    <n v="94"/>
    <n v="6.77"/>
    <n v="10.7"/>
    <n v="5"/>
    <n v="2.89"/>
    <x v="0"/>
    <x v="0"/>
    <n v="0"/>
    <n v="0"/>
    <n v="0"/>
    <x v="3"/>
    <x v="0"/>
    <x v="0"/>
  </r>
  <r>
    <x v="45"/>
    <x v="139"/>
    <x v="0"/>
    <x v="0"/>
    <x v="0"/>
    <n v="0"/>
    <n v="220.1"/>
    <n v="100"/>
    <n v="37.42"/>
    <n v="182.2"/>
    <n v="112"/>
    <n v="15.49"/>
    <n v="250.3"/>
    <n v="98"/>
    <n v="11.26"/>
    <n v="11.6"/>
    <n v="8"/>
    <n v="3.13"/>
    <x v="0"/>
    <x v="0"/>
    <n v="0"/>
    <n v="0"/>
    <n v="0"/>
    <x v="3"/>
    <x v="0"/>
    <x v="0"/>
  </r>
  <r>
    <x v="19"/>
    <x v="139"/>
    <x v="1"/>
    <x v="0"/>
    <x v="1"/>
    <n v="24"/>
    <n v="235.4"/>
    <n v="92"/>
    <n v="40.020000000000003"/>
    <n v="160.9"/>
    <n v="71"/>
    <n v="13.68"/>
    <n v="211.9"/>
    <n v="99"/>
    <n v="9.5399999999999991"/>
    <n v="8.9"/>
    <n v="2"/>
    <n v="2.4"/>
    <x v="2"/>
    <x v="0"/>
    <n v="0"/>
    <n v="0"/>
    <n v="1"/>
    <x v="3"/>
    <x v="1"/>
    <x v="0"/>
  </r>
  <r>
    <x v="15"/>
    <x v="139"/>
    <x v="0"/>
    <x v="1"/>
    <x v="1"/>
    <n v="27"/>
    <n v="188.9"/>
    <n v="124"/>
    <n v="32.11"/>
    <n v="160.9"/>
    <n v="102"/>
    <n v="13.68"/>
    <n v="197.7"/>
    <n v="100"/>
    <n v="8.9"/>
    <n v="11.5"/>
    <n v="5"/>
    <n v="3.11"/>
    <x v="4"/>
    <x v="0"/>
    <n v="0"/>
    <n v="1"/>
    <n v="1"/>
    <x v="3"/>
    <x v="0"/>
    <x v="0"/>
  </r>
  <r>
    <x v="21"/>
    <x v="139"/>
    <x v="0"/>
    <x v="0"/>
    <x v="0"/>
    <n v="0"/>
    <n v="235.5"/>
    <n v="81"/>
    <n v="40.04"/>
    <n v="257.2"/>
    <n v="130"/>
    <n v="21.86"/>
    <n v="103.1"/>
    <n v="111"/>
    <n v="4.6399999999999997"/>
    <n v="11.5"/>
    <n v="4"/>
    <n v="3.11"/>
    <x v="3"/>
    <x v="0"/>
    <n v="0"/>
    <n v="0"/>
    <n v="0"/>
    <x v="3"/>
    <x v="0"/>
    <x v="1"/>
  </r>
  <r>
    <x v="41"/>
    <x v="139"/>
    <x v="0"/>
    <x v="0"/>
    <x v="0"/>
    <n v="0"/>
    <n v="191.8"/>
    <n v="67"/>
    <n v="32.61"/>
    <n v="261.10000000000002"/>
    <n v="52"/>
    <n v="22.19"/>
    <n v="252.7"/>
    <n v="112"/>
    <n v="11.37"/>
    <n v="10.8"/>
    <n v="3"/>
    <n v="2.92"/>
    <x v="6"/>
    <x v="0"/>
    <n v="0"/>
    <n v="0"/>
    <n v="0"/>
    <x v="3"/>
    <x v="0"/>
    <x v="1"/>
  </r>
  <r>
    <x v="48"/>
    <x v="139"/>
    <x v="2"/>
    <x v="0"/>
    <x v="0"/>
    <n v="0"/>
    <n v="244.7"/>
    <n v="115"/>
    <n v="41.6"/>
    <n v="258.60000000000002"/>
    <n v="101"/>
    <n v="21.98"/>
    <n v="231.3"/>
    <n v="112"/>
    <n v="10.41"/>
    <n v="7.5"/>
    <n v="6"/>
    <n v="2.0299999999999998"/>
    <x v="0"/>
    <x v="1"/>
    <n v="1"/>
    <n v="0"/>
    <n v="0"/>
    <x v="3"/>
    <x v="1"/>
    <x v="1"/>
  </r>
  <r>
    <x v="18"/>
    <x v="139"/>
    <x v="0"/>
    <x v="0"/>
    <x v="0"/>
    <n v="0"/>
    <n v="204.7"/>
    <n v="100"/>
    <n v="34.799999999999997"/>
    <n v="126.8"/>
    <n v="107"/>
    <n v="10.78"/>
    <n v="202.8"/>
    <n v="115"/>
    <n v="9.1300000000000008"/>
    <n v="12.1"/>
    <n v="4"/>
    <n v="3.27"/>
    <x v="3"/>
    <x v="0"/>
    <n v="0"/>
    <n v="0"/>
    <n v="0"/>
    <x v="3"/>
    <x v="0"/>
    <x v="0"/>
  </r>
  <r>
    <x v="18"/>
    <x v="139"/>
    <x v="0"/>
    <x v="0"/>
    <x v="0"/>
    <n v="0"/>
    <n v="160.5"/>
    <n v="114"/>
    <n v="27.29"/>
    <n v="240.5"/>
    <n v="103"/>
    <n v="20.440000000000001"/>
    <n v="233.5"/>
    <n v="121"/>
    <n v="10.51"/>
    <n v="11.3"/>
    <n v="4"/>
    <n v="3.05"/>
    <x v="0"/>
    <x v="0"/>
    <n v="0"/>
    <n v="0"/>
    <n v="0"/>
    <x v="3"/>
    <x v="0"/>
    <x v="1"/>
  </r>
  <r>
    <x v="16"/>
    <x v="139"/>
    <x v="2"/>
    <x v="0"/>
    <x v="0"/>
    <n v="0"/>
    <n v="201.9"/>
    <n v="114"/>
    <n v="34.32"/>
    <n v="181.7"/>
    <n v="97"/>
    <n v="15.44"/>
    <n v="184.5"/>
    <n v="122"/>
    <n v="8.3000000000000007"/>
    <n v="12.1"/>
    <n v="10"/>
    <n v="3.27"/>
    <x v="1"/>
    <x v="0"/>
    <n v="0"/>
    <n v="0"/>
    <n v="0"/>
    <x v="3"/>
    <x v="0"/>
    <x v="0"/>
  </r>
  <r>
    <x v="3"/>
    <x v="139"/>
    <x v="2"/>
    <x v="0"/>
    <x v="0"/>
    <n v="0"/>
    <n v="187.1"/>
    <n v="110"/>
    <n v="31.81"/>
    <n v="158"/>
    <n v="70"/>
    <n v="13.43"/>
    <n v="211.4"/>
    <n v="123"/>
    <n v="9.51"/>
    <n v="8.5"/>
    <n v="2"/>
    <n v="2.2999999999999998"/>
    <x v="3"/>
    <x v="0"/>
    <n v="0"/>
    <n v="0"/>
    <n v="0"/>
    <x v="3"/>
    <x v="1"/>
    <x v="0"/>
  </r>
  <r>
    <x v="25"/>
    <x v="139"/>
    <x v="1"/>
    <x v="0"/>
    <x v="0"/>
    <n v="0"/>
    <n v="149.80000000000001"/>
    <n v="134"/>
    <n v="25.47"/>
    <n v="164.4"/>
    <n v="98"/>
    <n v="13.97"/>
    <n v="294.7"/>
    <n v="124"/>
    <n v="13.26"/>
    <n v="8.1"/>
    <n v="2"/>
    <n v="2.19"/>
    <x v="0"/>
    <x v="0"/>
    <n v="0"/>
    <n v="0"/>
    <n v="0"/>
    <x v="3"/>
    <x v="1"/>
    <x v="0"/>
  </r>
  <r>
    <x v="27"/>
    <x v="139"/>
    <x v="0"/>
    <x v="0"/>
    <x v="0"/>
    <n v="0"/>
    <n v="129.6"/>
    <n v="79"/>
    <n v="22.03"/>
    <n v="246.2"/>
    <n v="99"/>
    <n v="20.93"/>
    <n v="172.1"/>
    <n v="124"/>
    <n v="7.74"/>
    <n v="9.4"/>
    <n v="10"/>
    <n v="2.54"/>
    <x v="2"/>
    <x v="0"/>
    <n v="0"/>
    <n v="0"/>
    <n v="0"/>
    <x v="3"/>
    <x v="1"/>
    <x v="1"/>
  </r>
  <r>
    <x v="25"/>
    <x v="139"/>
    <x v="1"/>
    <x v="0"/>
    <x v="0"/>
    <n v="0"/>
    <n v="173.2"/>
    <n v="91"/>
    <n v="29.44"/>
    <n v="196.8"/>
    <n v="106"/>
    <n v="16.73"/>
    <n v="209.3"/>
    <n v="128"/>
    <n v="9.42"/>
    <n v="11.2"/>
    <n v="5"/>
    <n v="3.02"/>
    <x v="2"/>
    <x v="0"/>
    <n v="0"/>
    <n v="0"/>
    <n v="0"/>
    <x v="3"/>
    <x v="0"/>
    <x v="0"/>
  </r>
  <r>
    <x v="34"/>
    <x v="140"/>
    <x v="1"/>
    <x v="0"/>
    <x v="0"/>
    <n v="0"/>
    <n v="77.8"/>
    <n v="123"/>
    <n v="13.23"/>
    <n v="144.4"/>
    <n v="119"/>
    <n v="12.27"/>
    <n v="75.3"/>
    <n v="65"/>
    <n v="3.39"/>
    <n v="5.7"/>
    <n v="7"/>
    <n v="1.54"/>
    <x v="0"/>
    <x v="0"/>
    <n v="0"/>
    <n v="0"/>
    <n v="0"/>
    <x v="3"/>
    <x v="1"/>
    <x v="0"/>
  </r>
  <r>
    <x v="24"/>
    <x v="140"/>
    <x v="1"/>
    <x v="0"/>
    <x v="0"/>
    <n v="0"/>
    <n v="264.3"/>
    <n v="90"/>
    <n v="44.93"/>
    <n v="216.4"/>
    <n v="101"/>
    <n v="18.39"/>
    <n v="208.8"/>
    <n v="72"/>
    <n v="9.4"/>
    <n v="9.6"/>
    <n v="3"/>
    <n v="2.59"/>
    <x v="1"/>
    <x v="1"/>
    <n v="1"/>
    <n v="0"/>
    <n v="0"/>
    <x v="3"/>
    <x v="1"/>
    <x v="1"/>
  </r>
  <r>
    <x v="27"/>
    <x v="140"/>
    <x v="0"/>
    <x v="0"/>
    <x v="1"/>
    <n v="33"/>
    <n v="168.4"/>
    <n v="127"/>
    <n v="28.63"/>
    <n v="185.1"/>
    <n v="106"/>
    <n v="15.73"/>
    <n v="220"/>
    <n v="78"/>
    <n v="9.9"/>
    <n v="11"/>
    <n v="4"/>
    <n v="2.97"/>
    <x v="3"/>
    <x v="0"/>
    <n v="0"/>
    <n v="0"/>
    <n v="1"/>
    <x v="3"/>
    <x v="0"/>
    <x v="0"/>
  </r>
  <r>
    <x v="49"/>
    <x v="140"/>
    <x v="1"/>
    <x v="0"/>
    <x v="0"/>
    <n v="0"/>
    <n v="83.2"/>
    <n v="74"/>
    <n v="14.14"/>
    <n v="190.6"/>
    <n v="104"/>
    <n v="16.2"/>
    <n v="150.5"/>
    <n v="79"/>
    <n v="6.77"/>
    <n v="10.7"/>
    <n v="7"/>
    <n v="2.89"/>
    <x v="0"/>
    <x v="0"/>
    <n v="0"/>
    <n v="0"/>
    <n v="0"/>
    <x v="3"/>
    <x v="0"/>
    <x v="0"/>
  </r>
  <r>
    <x v="25"/>
    <x v="140"/>
    <x v="2"/>
    <x v="0"/>
    <x v="1"/>
    <n v="22"/>
    <n v="215.4"/>
    <n v="123"/>
    <n v="36.619999999999997"/>
    <n v="328.7"/>
    <n v="98"/>
    <n v="27.94"/>
    <n v="160.5"/>
    <n v="89"/>
    <n v="7.22"/>
    <n v="7.8"/>
    <n v="6"/>
    <n v="2.11"/>
    <x v="0"/>
    <x v="0"/>
    <n v="0"/>
    <n v="0"/>
    <n v="1"/>
    <x v="3"/>
    <x v="1"/>
    <x v="1"/>
  </r>
  <r>
    <x v="48"/>
    <x v="140"/>
    <x v="0"/>
    <x v="0"/>
    <x v="0"/>
    <n v="0"/>
    <n v="208.5"/>
    <n v="129"/>
    <n v="35.450000000000003"/>
    <n v="190.3"/>
    <n v="86"/>
    <n v="16.18"/>
    <n v="144.69999999999999"/>
    <n v="93"/>
    <n v="6.51"/>
    <n v="12"/>
    <n v="9"/>
    <n v="3.24"/>
    <x v="0"/>
    <x v="0"/>
    <n v="0"/>
    <n v="0"/>
    <n v="0"/>
    <x v="3"/>
    <x v="0"/>
    <x v="0"/>
  </r>
  <r>
    <x v="7"/>
    <x v="140"/>
    <x v="1"/>
    <x v="0"/>
    <x v="0"/>
    <n v="0"/>
    <n v="301.39999999999998"/>
    <n v="87"/>
    <n v="51.24"/>
    <n v="269.2"/>
    <n v="111"/>
    <n v="22.88"/>
    <n v="148.6"/>
    <n v="95"/>
    <n v="6.69"/>
    <n v="14.4"/>
    <n v="5"/>
    <n v="3.89"/>
    <x v="1"/>
    <x v="1"/>
    <n v="1"/>
    <n v="0"/>
    <n v="0"/>
    <x v="3"/>
    <x v="0"/>
    <x v="1"/>
  </r>
  <r>
    <x v="10"/>
    <x v="140"/>
    <x v="0"/>
    <x v="1"/>
    <x v="1"/>
    <n v="37"/>
    <n v="258.60000000000002"/>
    <n v="84"/>
    <n v="43.96"/>
    <n v="222"/>
    <n v="111"/>
    <n v="18.87"/>
    <n v="326.39999999999998"/>
    <n v="97"/>
    <n v="14.69"/>
    <n v="11.2"/>
    <n v="5"/>
    <n v="3.02"/>
    <x v="1"/>
    <x v="0"/>
    <n v="0"/>
    <n v="1"/>
    <n v="1"/>
    <x v="3"/>
    <x v="0"/>
    <x v="1"/>
  </r>
  <r>
    <x v="22"/>
    <x v="140"/>
    <x v="0"/>
    <x v="0"/>
    <x v="0"/>
    <n v="0"/>
    <n v="217.1"/>
    <n v="110"/>
    <n v="36.909999999999997"/>
    <n v="241.5"/>
    <n v="111"/>
    <n v="20.53"/>
    <n v="253.5"/>
    <n v="103"/>
    <n v="11.41"/>
    <n v="12"/>
    <n v="6"/>
    <n v="3.24"/>
    <x v="1"/>
    <x v="0"/>
    <n v="0"/>
    <n v="0"/>
    <n v="0"/>
    <x v="3"/>
    <x v="0"/>
    <x v="1"/>
  </r>
  <r>
    <x v="26"/>
    <x v="140"/>
    <x v="2"/>
    <x v="0"/>
    <x v="1"/>
    <n v="28"/>
    <n v="308"/>
    <n v="123"/>
    <n v="52.36"/>
    <n v="247.8"/>
    <n v="128"/>
    <n v="21.06"/>
    <n v="152.9"/>
    <n v="103"/>
    <n v="6.88"/>
    <n v="7.4"/>
    <n v="3"/>
    <n v="2"/>
    <x v="0"/>
    <x v="0"/>
    <n v="0"/>
    <n v="0"/>
    <n v="1"/>
    <x v="3"/>
    <x v="1"/>
    <x v="1"/>
  </r>
  <r>
    <x v="26"/>
    <x v="140"/>
    <x v="1"/>
    <x v="0"/>
    <x v="0"/>
    <n v="0"/>
    <n v="242.8"/>
    <n v="90"/>
    <n v="41.28"/>
    <n v="234.1"/>
    <n v="80"/>
    <n v="19.899999999999999"/>
    <n v="211.5"/>
    <n v="104"/>
    <n v="9.52"/>
    <n v="6"/>
    <n v="3"/>
    <n v="1.62"/>
    <x v="5"/>
    <x v="0"/>
    <n v="0"/>
    <n v="0"/>
    <n v="0"/>
    <x v="3"/>
    <x v="1"/>
    <x v="1"/>
  </r>
  <r>
    <x v="15"/>
    <x v="140"/>
    <x v="0"/>
    <x v="0"/>
    <x v="0"/>
    <n v="0"/>
    <n v="185.1"/>
    <n v="126"/>
    <n v="31.47"/>
    <n v="233"/>
    <n v="98"/>
    <n v="19.809999999999999"/>
    <n v="152.19999999999999"/>
    <n v="106"/>
    <n v="6.85"/>
    <n v="9.1"/>
    <n v="7"/>
    <n v="2.46"/>
    <x v="1"/>
    <x v="0"/>
    <n v="0"/>
    <n v="0"/>
    <n v="0"/>
    <x v="3"/>
    <x v="1"/>
    <x v="1"/>
  </r>
  <r>
    <x v="45"/>
    <x v="140"/>
    <x v="2"/>
    <x v="0"/>
    <x v="0"/>
    <n v="0"/>
    <n v="215.6"/>
    <n v="113"/>
    <n v="36.65"/>
    <n v="200.6"/>
    <n v="81"/>
    <n v="17.05"/>
    <n v="153.80000000000001"/>
    <n v="107"/>
    <n v="6.92"/>
    <n v="12.4"/>
    <n v="6"/>
    <n v="3.35"/>
    <x v="0"/>
    <x v="0"/>
    <n v="0"/>
    <n v="0"/>
    <n v="0"/>
    <x v="3"/>
    <x v="0"/>
    <x v="1"/>
  </r>
  <r>
    <x v="44"/>
    <x v="140"/>
    <x v="0"/>
    <x v="0"/>
    <x v="1"/>
    <n v="37"/>
    <n v="185.4"/>
    <n v="87"/>
    <n v="31.52"/>
    <n v="178.5"/>
    <n v="128"/>
    <n v="15.17"/>
    <n v="218.3"/>
    <n v="107"/>
    <n v="9.82"/>
    <n v="8"/>
    <n v="3"/>
    <n v="2.16"/>
    <x v="4"/>
    <x v="0"/>
    <n v="0"/>
    <n v="0"/>
    <n v="1"/>
    <x v="3"/>
    <x v="1"/>
    <x v="0"/>
  </r>
  <r>
    <x v="29"/>
    <x v="140"/>
    <x v="0"/>
    <x v="0"/>
    <x v="0"/>
    <n v="0"/>
    <n v="151.5"/>
    <n v="104"/>
    <n v="25.76"/>
    <n v="242.2"/>
    <n v="114"/>
    <n v="20.59"/>
    <n v="304.2"/>
    <n v="109"/>
    <n v="13.69"/>
    <n v="10.8"/>
    <n v="2"/>
    <n v="2.92"/>
    <x v="0"/>
    <x v="0"/>
    <n v="0"/>
    <n v="0"/>
    <n v="0"/>
    <x v="3"/>
    <x v="0"/>
    <x v="1"/>
  </r>
  <r>
    <x v="9"/>
    <x v="140"/>
    <x v="2"/>
    <x v="0"/>
    <x v="0"/>
    <n v="0"/>
    <n v="138.19999999999999"/>
    <n v="94"/>
    <n v="23.49"/>
    <n v="176.4"/>
    <n v="84"/>
    <n v="14.99"/>
    <n v="182.9"/>
    <n v="110"/>
    <n v="8.23"/>
    <n v="11.1"/>
    <n v="6"/>
    <n v="3"/>
    <x v="2"/>
    <x v="0"/>
    <n v="0"/>
    <n v="0"/>
    <n v="0"/>
    <x v="3"/>
    <x v="0"/>
    <x v="0"/>
  </r>
  <r>
    <x v="12"/>
    <x v="140"/>
    <x v="2"/>
    <x v="0"/>
    <x v="0"/>
    <n v="0"/>
    <n v="196.5"/>
    <n v="104"/>
    <n v="33.409999999999997"/>
    <n v="175.1"/>
    <n v="111"/>
    <n v="14.88"/>
    <n v="209.6"/>
    <n v="110"/>
    <n v="9.43"/>
    <n v="14.1"/>
    <n v="4"/>
    <n v="3.81"/>
    <x v="6"/>
    <x v="0"/>
    <n v="0"/>
    <n v="0"/>
    <n v="0"/>
    <x v="3"/>
    <x v="0"/>
    <x v="0"/>
  </r>
  <r>
    <x v="45"/>
    <x v="140"/>
    <x v="2"/>
    <x v="0"/>
    <x v="0"/>
    <n v="0"/>
    <n v="146.5"/>
    <n v="121"/>
    <n v="24.91"/>
    <n v="169.9"/>
    <n v="125"/>
    <n v="14.44"/>
    <n v="238.8"/>
    <n v="112"/>
    <n v="10.75"/>
    <n v="8.1999999999999993"/>
    <n v="5"/>
    <n v="2.21"/>
    <x v="1"/>
    <x v="0"/>
    <n v="0"/>
    <n v="0"/>
    <n v="0"/>
    <x v="3"/>
    <x v="1"/>
    <x v="0"/>
  </r>
  <r>
    <x v="35"/>
    <x v="140"/>
    <x v="2"/>
    <x v="0"/>
    <x v="1"/>
    <n v="23"/>
    <n v="149.69999999999999"/>
    <n v="112"/>
    <n v="25.45"/>
    <n v="162.5"/>
    <n v="118"/>
    <n v="13.81"/>
    <n v="220.3"/>
    <n v="115"/>
    <n v="9.91"/>
    <n v="7.6"/>
    <n v="2"/>
    <n v="2.0499999999999998"/>
    <x v="2"/>
    <x v="0"/>
    <n v="0"/>
    <n v="0"/>
    <n v="1"/>
    <x v="3"/>
    <x v="1"/>
    <x v="0"/>
  </r>
  <r>
    <x v="31"/>
    <x v="140"/>
    <x v="1"/>
    <x v="0"/>
    <x v="0"/>
    <n v="0"/>
    <n v="51.9"/>
    <n v="108"/>
    <n v="8.82"/>
    <n v="162"/>
    <n v="83"/>
    <n v="13.77"/>
    <n v="223.5"/>
    <n v="115"/>
    <n v="10.06"/>
    <n v="10.1"/>
    <n v="3"/>
    <n v="2.73"/>
    <x v="2"/>
    <x v="0"/>
    <n v="0"/>
    <n v="0"/>
    <n v="0"/>
    <x v="3"/>
    <x v="1"/>
    <x v="0"/>
  </r>
  <r>
    <x v="22"/>
    <x v="140"/>
    <x v="0"/>
    <x v="0"/>
    <x v="0"/>
    <n v="0"/>
    <n v="260.2"/>
    <n v="131"/>
    <n v="44.23"/>
    <n v="179.2"/>
    <n v="120"/>
    <n v="15.23"/>
    <n v="135"/>
    <n v="119"/>
    <n v="6.08"/>
    <n v="7.2"/>
    <n v="8"/>
    <n v="1.94"/>
    <x v="2"/>
    <x v="0"/>
    <n v="0"/>
    <n v="0"/>
    <n v="0"/>
    <x v="3"/>
    <x v="1"/>
    <x v="0"/>
  </r>
  <r>
    <x v="4"/>
    <x v="140"/>
    <x v="0"/>
    <x v="0"/>
    <x v="1"/>
    <n v="28"/>
    <n v="206.9"/>
    <n v="126"/>
    <n v="35.17"/>
    <n v="264.39999999999998"/>
    <n v="126"/>
    <n v="22.47"/>
    <n v="171.8"/>
    <n v="124"/>
    <n v="7.73"/>
    <n v="9.3000000000000007"/>
    <n v="11"/>
    <n v="2.5099999999999998"/>
    <x v="3"/>
    <x v="0"/>
    <n v="0"/>
    <n v="0"/>
    <n v="1"/>
    <x v="3"/>
    <x v="1"/>
    <x v="1"/>
  </r>
  <r>
    <x v="18"/>
    <x v="140"/>
    <x v="0"/>
    <x v="0"/>
    <x v="1"/>
    <n v="39"/>
    <n v="116.9"/>
    <n v="127"/>
    <n v="19.87"/>
    <n v="276.5"/>
    <n v="88"/>
    <n v="23.5"/>
    <n v="289.89999999999998"/>
    <n v="125"/>
    <n v="13.05"/>
    <n v="12.3"/>
    <n v="2"/>
    <n v="3.32"/>
    <x v="1"/>
    <x v="0"/>
    <n v="0"/>
    <n v="0"/>
    <n v="1"/>
    <x v="3"/>
    <x v="0"/>
    <x v="1"/>
  </r>
  <r>
    <x v="24"/>
    <x v="140"/>
    <x v="0"/>
    <x v="0"/>
    <x v="0"/>
    <n v="0"/>
    <n v="126.9"/>
    <n v="98"/>
    <n v="21.57"/>
    <n v="180"/>
    <n v="62"/>
    <n v="15.3"/>
    <n v="140.80000000000001"/>
    <n v="128"/>
    <n v="6.34"/>
    <n v="8"/>
    <n v="2"/>
    <n v="2.16"/>
    <x v="0"/>
    <x v="0"/>
    <n v="0"/>
    <n v="0"/>
    <n v="0"/>
    <x v="3"/>
    <x v="1"/>
    <x v="0"/>
  </r>
  <r>
    <x v="20"/>
    <x v="141"/>
    <x v="1"/>
    <x v="1"/>
    <x v="1"/>
    <n v="25"/>
    <n v="191.1"/>
    <n v="109"/>
    <n v="32.49"/>
    <n v="149.6"/>
    <n v="120"/>
    <n v="12.72"/>
    <n v="227.8"/>
    <n v="60"/>
    <n v="10.25"/>
    <n v="9.8000000000000007"/>
    <n v="3"/>
    <n v="2.65"/>
    <x v="1"/>
    <x v="0"/>
    <n v="0"/>
    <n v="1"/>
    <n v="1"/>
    <x v="3"/>
    <x v="1"/>
    <x v="0"/>
  </r>
  <r>
    <x v="7"/>
    <x v="141"/>
    <x v="0"/>
    <x v="0"/>
    <x v="0"/>
    <n v="0"/>
    <n v="131.69999999999999"/>
    <n v="85"/>
    <n v="22.39"/>
    <n v="239.6"/>
    <n v="118"/>
    <n v="20.37"/>
    <n v="235.1"/>
    <n v="77"/>
    <n v="10.58"/>
    <n v="8.9"/>
    <n v="3"/>
    <n v="2.4"/>
    <x v="0"/>
    <x v="0"/>
    <n v="0"/>
    <n v="0"/>
    <n v="0"/>
    <x v="3"/>
    <x v="1"/>
    <x v="1"/>
  </r>
  <r>
    <x v="16"/>
    <x v="141"/>
    <x v="0"/>
    <x v="0"/>
    <x v="1"/>
    <n v="30"/>
    <n v="154"/>
    <n v="75"/>
    <n v="26.18"/>
    <n v="165.8"/>
    <n v="97"/>
    <n v="14.09"/>
    <n v="270"/>
    <n v="83"/>
    <n v="12.15"/>
    <n v="10.8"/>
    <n v="5"/>
    <n v="2.92"/>
    <x v="0"/>
    <x v="0"/>
    <n v="0"/>
    <n v="0"/>
    <n v="1"/>
    <x v="3"/>
    <x v="0"/>
    <x v="0"/>
  </r>
  <r>
    <x v="37"/>
    <x v="141"/>
    <x v="0"/>
    <x v="0"/>
    <x v="0"/>
    <n v="0"/>
    <n v="108.1"/>
    <n v="81"/>
    <n v="18.38"/>
    <n v="146.9"/>
    <n v="115"/>
    <n v="12.49"/>
    <n v="197.6"/>
    <n v="84"/>
    <n v="8.89"/>
    <n v="9"/>
    <n v="7"/>
    <n v="2.4300000000000002"/>
    <x v="0"/>
    <x v="0"/>
    <n v="0"/>
    <n v="0"/>
    <n v="0"/>
    <x v="3"/>
    <x v="1"/>
    <x v="0"/>
  </r>
  <r>
    <x v="7"/>
    <x v="141"/>
    <x v="1"/>
    <x v="0"/>
    <x v="1"/>
    <n v="34"/>
    <n v="219.5"/>
    <n v="85"/>
    <n v="37.32"/>
    <n v="144"/>
    <n v="120"/>
    <n v="12.24"/>
    <n v="258.2"/>
    <n v="84"/>
    <n v="11.62"/>
    <n v="7"/>
    <n v="3"/>
    <n v="1.89"/>
    <x v="0"/>
    <x v="0"/>
    <n v="0"/>
    <n v="0"/>
    <n v="1"/>
    <x v="3"/>
    <x v="1"/>
    <x v="0"/>
  </r>
  <r>
    <x v="50"/>
    <x v="141"/>
    <x v="0"/>
    <x v="0"/>
    <x v="0"/>
    <n v="0"/>
    <n v="232.5"/>
    <n v="74"/>
    <n v="39.53"/>
    <n v="181.8"/>
    <n v="142"/>
    <n v="15.45"/>
    <n v="203.1"/>
    <n v="86"/>
    <n v="9.14"/>
    <n v="10.4"/>
    <n v="6"/>
    <n v="2.81"/>
    <x v="4"/>
    <x v="0"/>
    <n v="0"/>
    <n v="0"/>
    <n v="0"/>
    <x v="3"/>
    <x v="0"/>
    <x v="0"/>
  </r>
  <r>
    <x v="31"/>
    <x v="141"/>
    <x v="2"/>
    <x v="0"/>
    <x v="1"/>
    <n v="38"/>
    <n v="231.2"/>
    <n v="125"/>
    <n v="39.299999999999997"/>
    <n v="174.8"/>
    <n v="121"/>
    <n v="14.86"/>
    <n v="171.2"/>
    <n v="87"/>
    <n v="7.7"/>
    <n v="12.4"/>
    <n v="2"/>
    <n v="3.35"/>
    <x v="4"/>
    <x v="0"/>
    <n v="0"/>
    <n v="0"/>
    <n v="1"/>
    <x v="3"/>
    <x v="0"/>
    <x v="0"/>
  </r>
  <r>
    <x v="43"/>
    <x v="141"/>
    <x v="0"/>
    <x v="1"/>
    <x v="0"/>
    <n v="0"/>
    <n v="140.80000000000001"/>
    <n v="140"/>
    <n v="23.94"/>
    <n v="228.6"/>
    <n v="119"/>
    <n v="19.43"/>
    <n v="152.9"/>
    <n v="88"/>
    <n v="6.88"/>
    <n v="10.9"/>
    <n v="7"/>
    <n v="2.94"/>
    <x v="0"/>
    <x v="0"/>
    <n v="0"/>
    <n v="1"/>
    <n v="0"/>
    <x v="3"/>
    <x v="0"/>
    <x v="1"/>
  </r>
  <r>
    <x v="45"/>
    <x v="141"/>
    <x v="2"/>
    <x v="0"/>
    <x v="1"/>
    <n v="40"/>
    <n v="230.7"/>
    <n v="101"/>
    <n v="39.22"/>
    <n v="256.8"/>
    <n v="88"/>
    <n v="21.83"/>
    <n v="263.89999999999998"/>
    <n v="92"/>
    <n v="11.88"/>
    <n v="6.4"/>
    <n v="3"/>
    <n v="1.73"/>
    <x v="0"/>
    <x v="0"/>
    <n v="0"/>
    <n v="0"/>
    <n v="1"/>
    <x v="3"/>
    <x v="1"/>
    <x v="1"/>
  </r>
  <r>
    <x v="45"/>
    <x v="141"/>
    <x v="1"/>
    <x v="0"/>
    <x v="0"/>
    <n v="0"/>
    <n v="128.5"/>
    <n v="95"/>
    <n v="21.85"/>
    <n v="192.6"/>
    <n v="91"/>
    <n v="16.37"/>
    <n v="79"/>
    <n v="95"/>
    <n v="3.56"/>
    <n v="9.1999999999999993"/>
    <n v="6"/>
    <n v="2.48"/>
    <x v="3"/>
    <x v="0"/>
    <n v="0"/>
    <n v="0"/>
    <n v="0"/>
    <x v="3"/>
    <x v="1"/>
    <x v="0"/>
  </r>
  <r>
    <x v="21"/>
    <x v="141"/>
    <x v="0"/>
    <x v="0"/>
    <x v="0"/>
    <n v="0"/>
    <n v="145.4"/>
    <n v="93"/>
    <n v="24.72"/>
    <n v="209.1"/>
    <n v="98"/>
    <n v="17.77"/>
    <n v="214"/>
    <n v="96"/>
    <n v="9.6300000000000008"/>
    <n v="10.9"/>
    <n v="1"/>
    <n v="2.94"/>
    <x v="0"/>
    <x v="0"/>
    <n v="0"/>
    <n v="0"/>
    <n v="0"/>
    <x v="3"/>
    <x v="0"/>
    <x v="1"/>
  </r>
  <r>
    <x v="5"/>
    <x v="141"/>
    <x v="2"/>
    <x v="0"/>
    <x v="1"/>
    <n v="22"/>
    <n v="224.4"/>
    <n v="114"/>
    <n v="38.15"/>
    <n v="146"/>
    <n v="106"/>
    <n v="12.41"/>
    <n v="241.4"/>
    <n v="98"/>
    <n v="10.86"/>
    <n v="8.8000000000000007"/>
    <n v="2"/>
    <n v="2.38"/>
    <x v="0"/>
    <x v="0"/>
    <n v="0"/>
    <n v="0"/>
    <n v="1"/>
    <x v="3"/>
    <x v="1"/>
    <x v="0"/>
  </r>
  <r>
    <x v="45"/>
    <x v="141"/>
    <x v="1"/>
    <x v="1"/>
    <x v="1"/>
    <n v="23"/>
    <n v="102.2"/>
    <n v="103"/>
    <n v="17.37"/>
    <n v="229.7"/>
    <n v="110"/>
    <n v="19.52"/>
    <n v="176.3"/>
    <n v="100"/>
    <n v="7.93"/>
    <n v="9"/>
    <n v="4"/>
    <n v="2.4300000000000002"/>
    <x v="0"/>
    <x v="0"/>
    <n v="0"/>
    <n v="1"/>
    <n v="1"/>
    <x v="3"/>
    <x v="1"/>
    <x v="1"/>
  </r>
  <r>
    <x v="40"/>
    <x v="141"/>
    <x v="1"/>
    <x v="1"/>
    <x v="0"/>
    <n v="0"/>
    <n v="160.6"/>
    <n v="101"/>
    <n v="27.3"/>
    <n v="202"/>
    <n v="125"/>
    <n v="17.170000000000002"/>
    <n v="221.7"/>
    <n v="100"/>
    <n v="9.98"/>
    <n v="8.8000000000000007"/>
    <n v="2"/>
    <n v="2.38"/>
    <x v="0"/>
    <x v="1"/>
    <n v="1"/>
    <n v="1"/>
    <n v="0"/>
    <x v="3"/>
    <x v="1"/>
    <x v="1"/>
  </r>
  <r>
    <x v="10"/>
    <x v="141"/>
    <x v="0"/>
    <x v="0"/>
    <x v="0"/>
    <n v="0"/>
    <n v="243.4"/>
    <n v="76"/>
    <n v="41.38"/>
    <n v="161.4"/>
    <n v="102"/>
    <n v="13.72"/>
    <n v="120.5"/>
    <n v="105"/>
    <n v="5.42"/>
    <n v="10"/>
    <n v="5"/>
    <n v="2.7"/>
    <x v="4"/>
    <x v="0"/>
    <n v="0"/>
    <n v="0"/>
    <n v="0"/>
    <x v="3"/>
    <x v="1"/>
    <x v="0"/>
  </r>
  <r>
    <x v="27"/>
    <x v="141"/>
    <x v="1"/>
    <x v="0"/>
    <x v="1"/>
    <n v="24"/>
    <n v="239.8"/>
    <n v="103"/>
    <n v="40.770000000000003"/>
    <n v="285.89999999999998"/>
    <n v="65"/>
    <n v="24.3"/>
    <n v="256.7"/>
    <n v="106"/>
    <n v="11.55"/>
    <n v="9.5"/>
    <n v="4"/>
    <n v="2.57"/>
    <x v="1"/>
    <x v="0"/>
    <n v="0"/>
    <n v="0"/>
    <n v="1"/>
    <x v="3"/>
    <x v="1"/>
    <x v="1"/>
  </r>
  <r>
    <x v="28"/>
    <x v="141"/>
    <x v="1"/>
    <x v="0"/>
    <x v="0"/>
    <n v="0"/>
    <n v="216.8"/>
    <n v="134"/>
    <n v="36.86"/>
    <n v="187.8"/>
    <n v="106"/>
    <n v="15.96"/>
    <n v="138.1"/>
    <n v="108"/>
    <n v="6.21"/>
    <n v="8.3000000000000007"/>
    <n v="2"/>
    <n v="2.2400000000000002"/>
    <x v="1"/>
    <x v="0"/>
    <n v="0"/>
    <n v="0"/>
    <n v="0"/>
    <x v="3"/>
    <x v="1"/>
    <x v="0"/>
  </r>
  <r>
    <x v="42"/>
    <x v="141"/>
    <x v="0"/>
    <x v="0"/>
    <x v="1"/>
    <n v="26"/>
    <n v="220.5"/>
    <n v="94"/>
    <n v="37.49"/>
    <n v="239.5"/>
    <n v="126"/>
    <n v="20.36"/>
    <n v="254.3"/>
    <n v="109"/>
    <n v="11.44"/>
    <n v="5.9"/>
    <n v="9"/>
    <n v="1.59"/>
    <x v="3"/>
    <x v="0"/>
    <n v="0"/>
    <n v="0"/>
    <n v="1"/>
    <x v="3"/>
    <x v="1"/>
    <x v="1"/>
  </r>
  <r>
    <x v="34"/>
    <x v="141"/>
    <x v="2"/>
    <x v="0"/>
    <x v="1"/>
    <n v="40"/>
    <n v="237.4"/>
    <n v="105"/>
    <n v="40.36"/>
    <n v="175.9"/>
    <n v="93"/>
    <n v="14.95"/>
    <n v="210.3"/>
    <n v="110"/>
    <n v="9.4600000000000009"/>
    <n v="9.1999999999999993"/>
    <n v="3"/>
    <n v="2.48"/>
    <x v="2"/>
    <x v="0"/>
    <n v="0"/>
    <n v="0"/>
    <n v="1"/>
    <x v="3"/>
    <x v="1"/>
    <x v="0"/>
  </r>
  <r>
    <x v="23"/>
    <x v="141"/>
    <x v="0"/>
    <x v="0"/>
    <x v="1"/>
    <n v="22"/>
    <n v="198.3"/>
    <n v="144"/>
    <n v="33.71"/>
    <n v="157.19999999999999"/>
    <n v="96"/>
    <n v="13.36"/>
    <n v="180.9"/>
    <n v="114"/>
    <n v="8.14"/>
    <n v="11.1"/>
    <n v="4"/>
    <n v="3"/>
    <x v="3"/>
    <x v="0"/>
    <n v="0"/>
    <n v="0"/>
    <n v="1"/>
    <x v="3"/>
    <x v="0"/>
    <x v="0"/>
  </r>
  <r>
    <x v="41"/>
    <x v="141"/>
    <x v="1"/>
    <x v="0"/>
    <x v="1"/>
    <n v="20"/>
    <n v="214.3"/>
    <n v="126"/>
    <n v="36.43"/>
    <n v="250.1"/>
    <n v="102"/>
    <n v="21.26"/>
    <n v="189.7"/>
    <n v="116"/>
    <n v="8.5399999999999991"/>
    <n v="10.6"/>
    <n v="4"/>
    <n v="2.86"/>
    <x v="4"/>
    <x v="0"/>
    <n v="0"/>
    <n v="0"/>
    <n v="1"/>
    <x v="3"/>
    <x v="0"/>
    <x v="1"/>
  </r>
  <r>
    <x v="27"/>
    <x v="141"/>
    <x v="2"/>
    <x v="0"/>
    <x v="0"/>
    <n v="0"/>
    <n v="232.1"/>
    <n v="102"/>
    <n v="39.46"/>
    <n v="168.2"/>
    <n v="110"/>
    <n v="14.3"/>
    <n v="197.3"/>
    <n v="120"/>
    <n v="8.8800000000000008"/>
    <n v="9.9"/>
    <n v="3"/>
    <n v="2.67"/>
    <x v="0"/>
    <x v="0"/>
    <n v="0"/>
    <n v="0"/>
    <n v="0"/>
    <x v="3"/>
    <x v="1"/>
    <x v="0"/>
  </r>
  <r>
    <x v="8"/>
    <x v="141"/>
    <x v="1"/>
    <x v="0"/>
    <x v="0"/>
    <n v="0"/>
    <n v="187"/>
    <n v="133"/>
    <n v="31.79"/>
    <n v="134.6"/>
    <n v="74"/>
    <n v="11.44"/>
    <n v="242.2"/>
    <n v="127"/>
    <n v="10.9"/>
    <n v="7.4"/>
    <n v="5"/>
    <n v="2"/>
    <x v="3"/>
    <x v="0"/>
    <n v="0"/>
    <n v="0"/>
    <n v="0"/>
    <x v="3"/>
    <x v="1"/>
    <x v="0"/>
  </r>
  <r>
    <x v="32"/>
    <x v="141"/>
    <x v="0"/>
    <x v="0"/>
    <x v="1"/>
    <n v="38"/>
    <n v="163.30000000000001"/>
    <n v="104"/>
    <n v="27.76"/>
    <n v="136"/>
    <n v="114"/>
    <n v="11.56"/>
    <n v="249.1"/>
    <n v="127"/>
    <n v="11.21"/>
    <n v="4.3"/>
    <n v="6"/>
    <n v="1.1599999999999999"/>
    <x v="1"/>
    <x v="0"/>
    <n v="0"/>
    <n v="0"/>
    <n v="1"/>
    <x v="3"/>
    <x v="1"/>
    <x v="0"/>
  </r>
  <r>
    <x v="1"/>
    <x v="141"/>
    <x v="2"/>
    <x v="0"/>
    <x v="0"/>
    <n v="0"/>
    <n v="204.2"/>
    <n v="98"/>
    <n v="34.71"/>
    <n v="188.9"/>
    <n v="85"/>
    <n v="16.059999999999999"/>
    <n v="231.2"/>
    <n v="136"/>
    <n v="10.4"/>
    <n v="6.5"/>
    <n v="6"/>
    <n v="1.76"/>
    <x v="0"/>
    <x v="0"/>
    <n v="0"/>
    <n v="0"/>
    <n v="0"/>
    <x v="3"/>
    <x v="1"/>
    <x v="0"/>
  </r>
  <r>
    <x v="32"/>
    <x v="142"/>
    <x v="0"/>
    <x v="0"/>
    <x v="1"/>
    <n v="26"/>
    <n v="119.6"/>
    <n v="133"/>
    <n v="20.329999999999998"/>
    <n v="247"/>
    <n v="136"/>
    <n v="21"/>
    <n v="227.3"/>
    <n v="54"/>
    <n v="10.23"/>
    <n v="13"/>
    <n v="3"/>
    <n v="3.51"/>
    <x v="0"/>
    <x v="0"/>
    <n v="0"/>
    <n v="0"/>
    <n v="1"/>
    <x v="3"/>
    <x v="0"/>
    <x v="1"/>
  </r>
  <r>
    <x v="4"/>
    <x v="142"/>
    <x v="0"/>
    <x v="0"/>
    <x v="0"/>
    <n v="0"/>
    <n v="271.7"/>
    <n v="67"/>
    <n v="46.19"/>
    <n v="189.1"/>
    <n v="155"/>
    <n v="16.07"/>
    <n v="101.1"/>
    <n v="55"/>
    <n v="4.55"/>
    <n v="17.2"/>
    <n v="5"/>
    <n v="4.6399999999999997"/>
    <x v="0"/>
    <x v="0"/>
    <n v="0"/>
    <n v="0"/>
    <n v="0"/>
    <x v="3"/>
    <x v="0"/>
    <x v="0"/>
  </r>
  <r>
    <x v="21"/>
    <x v="142"/>
    <x v="0"/>
    <x v="0"/>
    <x v="0"/>
    <n v="0"/>
    <n v="168.6"/>
    <n v="85"/>
    <n v="28.66"/>
    <n v="176.3"/>
    <n v="89"/>
    <n v="14.99"/>
    <n v="282.3"/>
    <n v="69"/>
    <n v="12.7"/>
    <n v="13.3"/>
    <n v="10"/>
    <n v="3.59"/>
    <x v="0"/>
    <x v="0"/>
    <n v="0"/>
    <n v="0"/>
    <n v="0"/>
    <x v="3"/>
    <x v="0"/>
    <x v="0"/>
  </r>
  <r>
    <x v="10"/>
    <x v="142"/>
    <x v="2"/>
    <x v="0"/>
    <x v="0"/>
    <n v="0"/>
    <n v="202.8"/>
    <n v="109"/>
    <n v="34.479999999999997"/>
    <n v="165.8"/>
    <n v="104"/>
    <n v="14.09"/>
    <n v="143.9"/>
    <n v="71"/>
    <n v="6.48"/>
    <n v="4.5999999999999996"/>
    <n v="4"/>
    <n v="1.24"/>
    <x v="0"/>
    <x v="0"/>
    <n v="0"/>
    <n v="0"/>
    <n v="0"/>
    <x v="3"/>
    <x v="1"/>
    <x v="0"/>
  </r>
  <r>
    <x v="40"/>
    <x v="142"/>
    <x v="0"/>
    <x v="0"/>
    <x v="0"/>
    <n v="0"/>
    <n v="223.3"/>
    <n v="99"/>
    <n v="37.96"/>
    <n v="167.1"/>
    <n v="128"/>
    <n v="14.2"/>
    <n v="203"/>
    <n v="84"/>
    <n v="9.14"/>
    <n v="4.5"/>
    <n v="4"/>
    <n v="1.22"/>
    <x v="1"/>
    <x v="1"/>
    <n v="1"/>
    <n v="0"/>
    <n v="0"/>
    <x v="3"/>
    <x v="1"/>
    <x v="0"/>
  </r>
  <r>
    <x v="29"/>
    <x v="142"/>
    <x v="2"/>
    <x v="0"/>
    <x v="0"/>
    <n v="0"/>
    <n v="160.4"/>
    <n v="120"/>
    <n v="27.27"/>
    <n v="285.89999999999998"/>
    <n v="104"/>
    <n v="24.3"/>
    <n v="182.5"/>
    <n v="85"/>
    <n v="8.2100000000000009"/>
    <n v="6.9"/>
    <n v="4"/>
    <n v="1.86"/>
    <x v="2"/>
    <x v="0"/>
    <n v="0"/>
    <n v="0"/>
    <n v="0"/>
    <x v="3"/>
    <x v="1"/>
    <x v="1"/>
  </r>
  <r>
    <x v="29"/>
    <x v="142"/>
    <x v="2"/>
    <x v="0"/>
    <x v="0"/>
    <n v="0"/>
    <n v="133.4"/>
    <n v="107"/>
    <n v="22.68"/>
    <n v="223.9"/>
    <n v="117"/>
    <n v="19.03"/>
    <n v="180.4"/>
    <n v="85"/>
    <n v="8.1199999999999992"/>
    <n v="10.199999999999999"/>
    <n v="13"/>
    <n v="2.75"/>
    <x v="0"/>
    <x v="0"/>
    <n v="0"/>
    <n v="0"/>
    <n v="0"/>
    <x v="3"/>
    <x v="1"/>
    <x v="1"/>
  </r>
  <r>
    <x v="11"/>
    <x v="142"/>
    <x v="0"/>
    <x v="0"/>
    <x v="0"/>
    <n v="0"/>
    <n v="209.1"/>
    <n v="127"/>
    <n v="35.549999999999997"/>
    <n v="106.1"/>
    <n v="80"/>
    <n v="9.02"/>
    <n v="179.6"/>
    <n v="90"/>
    <n v="8.08"/>
    <n v="14"/>
    <n v="6"/>
    <n v="3.78"/>
    <x v="1"/>
    <x v="0"/>
    <n v="0"/>
    <n v="0"/>
    <n v="0"/>
    <x v="3"/>
    <x v="0"/>
    <x v="0"/>
  </r>
  <r>
    <x v="0"/>
    <x v="142"/>
    <x v="2"/>
    <x v="0"/>
    <x v="0"/>
    <n v="0"/>
    <n v="155.4"/>
    <n v="112"/>
    <n v="26.42"/>
    <n v="290.89999999999998"/>
    <n v="92"/>
    <n v="24.73"/>
    <n v="228.4"/>
    <n v="91"/>
    <n v="10.28"/>
    <n v="13.9"/>
    <n v="5"/>
    <n v="3.75"/>
    <x v="0"/>
    <x v="0"/>
    <n v="0"/>
    <n v="0"/>
    <n v="0"/>
    <x v="3"/>
    <x v="0"/>
    <x v="1"/>
  </r>
  <r>
    <x v="22"/>
    <x v="142"/>
    <x v="2"/>
    <x v="0"/>
    <x v="0"/>
    <n v="0"/>
    <n v="110.1"/>
    <n v="113"/>
    <n v="18.72"/>
    <n v="169"/>
    <n v="59"/>
    <n v="14.37"/>
    <n v="166.7"/>
    <n v="94"/>
    <n v="7.5"/>
    <n v="9.1999999999999993"/>
    <n v="2"/>
    <n v="2.48"/>
    <x v="0"/>
    <x v="0"/>
    <n v="0"/>
    <n v="0"/>
    <n v="0"/>
    <x v="3"/>
    <x v="1"/>
    <x v="0"/>
  </r>
  <r>
    <x v="35"/>
    <x v="142"/>
    <x v="1"/>
    <x v="0"/>
    <x v="1"/>
    <n v="33"/>
    <n v="239.2"/>
    <n v="109"/>
    <n v="40.659999999999997"/>
    <n v="235.5"/>
    <n v="112"/>
    <n v="20.02"/>
    <n v="156.30000000000001"/>
    <n v="95"/>
    <n v="7.03"/>
    <n v="9.5"/>
    <n v="4"/>
    <n v="2.57"/>
    <x v="0"/>
    <x v="0"/>
    <n v="0"/>
    <n v="0"/>
    <n v="1"/>
    <x v="3"/>
    <x v="1"/>
    <x v="1"/>
  </r>
  <r>
    <x v="27"/>
    <x v="142"/>
    <x v="2"/>
    <x v="0"/>
    <x v="0"/>
    <n v="0"/>
    <n v="194.3"/>
    <n v="99"/>
    <n v="33.03"/>
    <n v="123.6"/>
    <n v="133"/>
    <n v="10.51"/>
    <n v="229.5"/>
    <n v="99"/>
    <n v="10.33"/>
    <n v="10.199999999999999"/>
    <n v="2"/>
    <n v="2.75"/>
    <x v="3"/>
    <x v="0"/>
    <n v="0"/>
    <n v="0"/>
    <n v="0"/>
    <x v="3"/>
    <x v="1"/>
    <x v="0"/>
  </r>
  <r>
    <x v="42"/>
    <x v="142"/>
    <x v="0"/>
    <x v="0"/>
    <x v="0"/>
    <n v="0"/>
    <n v="119.1"/>
    <n v="117"/>
    <n v="20.25"/>
    <n v="287.7"/>
    <n v="136"/>
    <n v="24.45"/>
    <n v="223"/>
    <n v="100"/>
    <n v="10.039999999999999"/>
    <n v="12.2"/>
    <n v="4"/>
    <n v="3.29"/>
    <x v="1"/>
    <x v="0"/>
    <n v="0"/>
    <n v="0"/>
    <n v="0"/>
    <x v="3"/>
    <x v="0"/>
    <x v="1"/>
  </r>
  <r>
    <x v="29"/>
    <x v="142"/>
    <x v="0"/>
    <x v="0"/>
    <x v="0"/>
    <n v="0"/>
    <n v="211.4"/>
    <n v="94"/>
    <n v="35.94"/>
    <n v="184.5"/>
    <n v="89"/>
    <n v="15.68"/>
    <n v="243.2"/>
    <n v="108"/>
    <n v="10.94"/>
    <n v="5.5"/>
    <n v="5"/>
    <n v="1.49"/>
    <x v="0"/>
    <x v="1"/>
    <n v="1"/>
    <n v="0"/>
    <n v="0"/>
    <x v="3"/>
    <x v="1"/>
    <x v="0"/>
  </r>
  <r>
    <x v="3"/>
    <x v="142"/>
    <x v="1"/>
    <x v="0"/>
    <x v="0"/>
    <n v="0"/>
    <n v="167.8"/>
    <n v="72"/>
    <n v="28.53"/>
    <n v="211"/>
    <n v="99"/>
    <n v="17.940000000000001"/>
    <n v="153.5"/>
    <n v="109"/>
    <n v="6.91"/>
    <n v="10.5"/>
    <n v="6"/>
    <n v="2.84"/>
    <x v="4"/>
    <x v="1"/>
    <n v="1"/>
    <n v="0"/>
    <n v="0"/>
    <x v="3"/>
    <x v="0"/>
    <x v="1"/>
  </r>
  <r>
    <x v="6"/>
    <x v="142"/>
    <x v="2"/>
    <x v="0"/>
    <x v="1"/>
    <n v="33"/>
    <n v="141.4"/>
    <n v="130"/>
    <n v="24.04"/>
    <n v="186.4"/>
    <n v="114"/>
    <n v="15.84"/>
    <n v="210"/>
    <n v="111"/>
    <n v="9.4499999999999993"/>
    <n v="7.7"/>
    <n v="6"/>
    <n v="2.08"/>
    <x v="0"/>
    <x v="0"/>
    <n v="0"/>
    <n v="0"/>
    <n v="1"/>
    <x v="3"/>
    <x v="1"/>
    <x v="0"/>
  </r>
  <r>
    <x v="23"/>
    <x v="142"/>
    <x v="0"/>
    <x v="0"/>
    <x v="0"/>
    <n v="0"/>
    <n v="172.3"/>
    <n v="97"/>
    <n v="29.29"/>
    <n v="174"/>
    <n v="108"/>
    <n v="14.79"/>
    <n v="188.2"/>
    <n v="119"/>
    <n v="8.4700000000000006"/>
    <n v="13"/>
    <n v="4"/>
    <n v="3.51"/>
    <x v="3"/>
    <x v="0"/>
    <n v="0"/>
    <n v="0"/>
    <n v="0"/>
    <x v="3"/>
    <x v="0"/>
    <x v="0"/>
  </r>
  <r>
    <x v="43"/>
    <x v="142"/>
    <x v="0"/>
    <x v="0"/>
    <x v="0"/>
    <n v="0"/>
    <n v="191.6"/>
    <n v="53"/>
    <n v="32.57"/>
    <n v="104.6"/>
    <n v="104"/>
    <n v="8.89"/>
    <n v="195.8"/>
    <n v="125"/>
    <n v="8.81"/>
    <n v="10.7"/>
    <n v="9"/>
    <n v="2.89"/>
    <x v="2"/>
    <x v="0"/>
    <n v="0"/>
    <n v="0"/>
    <n v="0"/>
    <x v="3"/>
    <x v="0"/>
    <x v="0"/>
  </r>
  <r>
    <x v="23"/>
    <x v="142"/>
    <x v="1"/>
    <x v="0"/>
    <x v="1"/>
    <n v="22"/>
    <n v="141.80000000000001"/>
    <n v="116"/>
    <n v="24.11"/>
    <n v="167.3"/>
    <n v="99"/>
    <n v="14.22"/>
    <n v="178.1"/>
    <n v="130"/>
    <n v="8.01"/>
    <n v="7.8"/>
    <n v="3"/>
    <n v="2.11"/>
    <x v="0"/>
    <x v="0"/>
    <n v="0"/>
    <n v="0"/>
    <n v="1"/>
    <x v="3"/>
    <x v="1"/>
    <x v="0"/>
  </r>
  <r>
    <x v="36"/>
    <x v="142"/>
    <x v="1"/>
    <x v="0"/>
    <x v="1"/>
    <n v="24"/>
    <n v="186.6"/>
    <n v="69"/>
    <n v="31.72"/>
    <n v="222"/>
    <n v="116"/>
    <n v="18.87"/>
    <n v="234.9"/>
    <n v="138"/>
    <n v="10.57"/>
    <n v="11.6"/>
    <n v="5"/>
    <n v="3.13"/>
    <x v="0"/>
    <x v="0"/>
    <n v="0"/>
    <n v="0"/>
    <n v="1"/>
    <x v="3"/>
    <x v="0"/>
    <x v="1"/>
  </r>
  <r>
    <x v="13"/>
    <x v="142"/>
    <x v="0"/>
    <x v="0"/>
    <x v="0"/>
    <n v="0"/>
    <n v="178.2"/>
    <n v="109"/>
    <n v="30.29"/>
    <n v="254.6"/>
    <n v="93"/>
    <n v="21.64"/>
    <n v="241.3"/>
    <n v="139"/>
    <n v="10.86"/>
    <n v="8.5"/>
    <n v="7"/>
    <n v="2.2999999999999998"/>
    <x v="1"/>
    <x v="0"/>
    <n v="0"/>
    <n v="0"/>
    <n v="0"/>
    <x v="3"/>
    <x v="1"/>
    <x v="1"/>
  </r>
  <r>
    <x v="44"/>
    <x v="143"/>
    <x v="0"/>
    <x v="0"/>
    <x v="0"/>
    <n v="0"/>
    <n v="133.30000000000001"/>
    <n v="101"/>
    <n v="22.66"/>
    <n v="255.5"/>
    <n v="127"/>
    <n v="21.72"/>
    <n v="228.6"/>
    <n v="68"/>
    <n v="10.29"/>
    <n v="11.6"/>
    <n v="2"/>
    <n v="3.13"/>
    <x v="1"/>
    <x v="0"/>
    <n v="0"/>
    <n v="0"/>
    <n v="0"/>
    <x v="3"/>
    <x v="0"/>
    <x v="1"/>
  </r>
  <r>
    <x v="12"/>
    <x v="143"/>
    <x v="0"/>
    <x v="0"/>
    <x v="0"/>
    <n v="0"/>
    <n v="139.6"/>
    <n v="96"/>
    <n v="23.73"/>
    <n v="124.2"/>
    <n v="93"/>
    <n v="10.56"/>
    <n v="95.6"/>
    <n v="75"/>
    <n v="4.3"/>
    <n v="15"/>
    <n v="4"/>
    <n v="4.05"/>
    <x v="3"/>
    <x v="0"/>
    <n v="0"/>
    <n v="0"/>
    <n v="0"/>
    <x v="3"/>
    <x v="0"/>
    <x v="0"/>
  </r>
  <r>
    <x v="31"/>
    <x v="143"/>
    <x v="2"/>
    <x v="1"/>
    <x v="1"/>
    <n v="35"/>
    <n v="174.8"/>
    <n v="127"/>
    <n v="29.72"/>
    <n v="219.6"/>
    <n v="93"/>
    <n v="18.670000000000002"/>
    <n v="255.8"/>
    <n v="90"/>
    <n v="11.51"/>
    <n v="12.8"/>
    <n v="3"/>
    <n v="3.46"/>
    <x v="1"/>
    <x v="0"/>
    <n v="0"/>
    <n v="1"/>
    <n v="1"/>
    <x v="3"/>
    <x v="0"/>
    <x v="1"/>
  </r>
  <r>
    <x v="42"/>
    <x v="143"/>
    <x v="2"/>
    <x v="0"/>
    <x v="0"/>
    <n v="0"/>
    <n v="278.5"/>
    <n v="95"/>
    <n v="47.35"/>
    <n v="240.7"/>
    <n v="90"/>
    <n v="20.46"/>
    <n v="120"/>
    <n v="90"/>
    <n v="5.4"/>
    <n v="11.6"/>
    <n v="5"/>
    <n v="3.13"/>
    <x v="0"/>
    <x v="1"/>
    <n v="1"/>
    <n v="0"/>
    <n v="0"/>
    <x v="3"/>
    <x v="0"/>
    <x v="1"/>
  </r>
  <r>
    <x v="25"/>
    <x v="143"/>
    <x v="2"/>
    <x v="1"/>
    <x v="0"/>
    <n v="0"/>
    <n v="203.5"/>
    <n v="100"/>
    <n v="34.6"/>
    <n v="247.6"/>
    <n v="103"/>
    <n v="21.05"/>
    <n v="194.3"/>
    <n v="94"/>
    <n v="8.74"/>
    <n v="11.9"/>
    <n v="11"/>
    <n v="3.21"/>
    <x v="1"/>
    <x v="0"/>
    <n v="0"/>
    <n v="1"/>
    <n v="0"/>
    <x v="3"/>
    <x v="0"/>
    <x v="1"/>
  </r>
  <r>
    <x v="0"/>
    <x v="143"/>
    <x v="0"/>
    <x v="0"/>
    <x v="1"/>
    <n v="26"/>
    <n v="177.1"/>
    <n v="94"/>
    <n v="30.11"/>
    <n v="206"/>
    <n v="85"/>
    <n v="17.510000000000002"/>
    <n v="254.8"/>
    <n v="95"/>
    <n v="11.47"/>
    <n v="6.6"/>
    <n v="2"/>
    <n v="1.78"/>
    <x v="3"/>
    <x v="0"/>
    <n v="0"/>
    <n v="0"/>
    <n v="1"/>
    <x v="3"/>
    <x v="1"/>
    <x v="1"/>
  </r>
  <r>
    <x v="17"/>
    <x v="143"/>
    <x v="0"/>
    <x v="0"/>
    <x v="1"/>
    <n v="33"/>
    <n v="251.6"/>
    <n v="87"/>
    <n v="42.77"/>
    <n v="197.6"/>
    <n v="118"/>
    <n v="16.8"/>
    <n v="209.2"/>
    <n v="97"/>
    <n v="9.41"/>
    <n v="12.2"/>
    <n v="3"/>
    <n v="3.29"/>
    <x v="3"/>
    <x v="0"/>
    <n v="0"/>
    <n v="0"/>
    <n v="1"/>
    <x v="3"/>
    <x v="0"/>
    <x v="0"/>
  </r>
  <r>
    <x v="21"/>
    <x v="143"/>
    <x v="1"/>
    <x v="0"/>
    <x v="0"/>
    <n v="0"/>
    <n v="61.6"/>
    <n v="117"/>
    <n v="10.47"/>
    <n v="77.099999999999994"/>
    <n v="85"/>
    <n v="6.55"/>
    <n v="173"/>
    <n v="99"/>
    <n v="7.79"/>
    <n v="8.1999999999999993"/>
    <n v="7"/>
    <n v="2.21"/>
    <x v="4"/>
    <x v="1"/>
    <n v="1"/>
    <n v="0"/>
    <n v="0"/>
    <x v="3"/>
    <x v="1"/>
    <x v="0"/>
  </r>
  <r>
    <x v="41"/>
    <x v="143"/>
    <x v="1"/>
    <x v="0"/>
    <x v="1"/>
    <n v="48"/>
    <n v="189.8"/>
    <n v="96"/>
    <n v="32.270000000000003"/>
    <n v="123.4"/>
    <n v="67"/>
    <n v="10.49"/>
    <n v="214.2"/>
    <n v="106"/>
    <n v="9.64"/>
    <n v="6.5"/>
    <n v="2"/>
    <n v="1.76"/>
    <x v="3"/>
    <x v="1"/>
    <n v="1"/>
    <n v="0"/>
    <n v="1"/>
    <x v="3"/>
    <x v="1"/>
    <x v="0"/>
  </r>
  <r>
    <x v="40"/>
    <x v="143"/>
    <x v="0"/>
    <x v="0"/>
    <x v="1"/>
    <n v="18"/>
    <n v="106.4"/>
    <n v="109"/>
    <n v="18.09"/>
    <n v="108.1"/>
    <n v="113"/>
    <n v="9.19"/>
    <n v="208.4"/>
    <n v="111"/>
    <n v="9.3800000000000008"/>
    <n v="10.1"/>
    <n v="5"/>
    <n v="2.73"/>
    <x v="0"/>
    <x v="0"/>
    <n v="0"/>
    <n v="0"/>
    <n v="1"/>
    <x v="3"/>
    <x v="1"/>
    <x v="0"/>
  </r>
  <r>
    <x v="10"/>
    <x v="143"/>
    <x v="0"/>
    <x v="0"/>
    <x v="0"/>
    <n v="0"/>
    <n v="201.1"/>
    <n v="99"/>
    <n v="34.19"/>
    <n v="303.5"/>
    <n v="74"/>
    <n v="25.8"/>
    <n v="224"/>
    <n v="119"/>
    <n v="10.08"/>
    <n v="13.2"/>
    <n v="2"/>
    <n v="3.56"/>
    <x v="0"/>
    <x v="0"/>
    <n v="0"/>
    <n v="0"/>
    <n v="0"/>
    <x v="3"/>
    <x v="0"/>
    <x v="1"/>
  </r>
  <r>
    <x v="11"/>
    <x v="143"/>
    <x v="0"/>
    <x v="1"/>
    <x v="0"/>
    <n v="0"/>
    <n v="150"/>
    <n v="69"/>
    <n v="25.5"/>
    <n v="285.89999999999998"/>
    <n v="73"/>
    <n v="24.3"/>
    <n v="190.6"/>
    <n v="121"/>
    <n v="8.58"/>
    <n v="9.4"/>
    <n v="15"/>
    <n v="2.54"/>
    <x v="1"/>
    <x v="0"/>
    <n v="0"/>
    <n v="1"/>
    <n v="0"/>
    <x v="3"/>
    <x v="1"/>
    <x v="1"/>
  </r>
  <r>
    <x v="0"/>
    <x v="144"/>
    <x v="1"/>
    <x v="1"/>
    <x v="0"/>
    <n v="0"/>
    <n v="113"/>
    <n v="63"/>
    <n v="19.21"/>
    <n v="187"/>
    <n v="131"/>
    <n v="15.9"/>
    <n v="146.80000000000001"/>
    <n v="61"/>
    <n v="6.61"/>
    <n v="10.9"/>
    <n v="7"/>
    <n v="2.94"/>
    <x v="0"/>
    <x v="0"/>
    <n v="0"/>
    <n v="1"/>
    <n v="0"/>
    <x v="3"/>
    <x v="0"/>
    <x v="0"/>
  </r>
  <r>
    <x v="28"/>
    <x v="144"/>
    <x v="0"/>
    <x v="0"/>
    <x v="0"/>
    <n v="0"/>
    <n v="175.8"/>
    <n v="89"/>
    <n v="29.89"/>
    <n v="274.3"/>
    <n v="119"/>
    <n v="23.32"/>
    <n v="226.6"/>
    <n v="69"/>
    <n v="10.199999999999999"/>
    <n v="12.4"/>
    <n v="4"/>
    <n v="3.35"/>
    <x v="0"/>
    <x v="0"/>
    <n v="0"/>
    <n v="0"/>
    <n v="0"/>
    <x v="3"/>
    <x v="0"/>
    <x v="1"/>
  </r>
  <r>
    <x v="0"/>
    <x v="144"/>
    <x v="2"/>
    <x v="1"/>
    <x v="1"/>
    <n v="30"/>
    <n v="175.3"/>
    <n v="107"/>
    <n v="29.8"/>
    <n v="153.30000000000001"/>
    <n v="116"/>
    <n v="13.03"/>
    <n v="233.6"/>
    <n v="85"/>
    <n v="10.51"/>
    <n v="11.1"/>
    <n v="3"/>
    <n v="3"/>
    <x v="0"/>
    <x v="0"/>
    <n v="0"/>
    <n v="1"/>
    <n v="1"/>
    <x v="3"/>
    <x v="0"/>
    <x v="0"/>
  </r>
  <r>
    <x v="3"/>
    <x v="144"/>
    <x v="1"/>
    <x v="0"/>
    <x v="1"/>
    <n v="43"/>
    <n v="257.7"/>
    <n v="97"/>
    <n v="43.81"/>
    <n v="162.1"/>
    <n v="95"/>
    <n v="13.78"/>
    <n v="286.89999999999998"/>
    <n v="86"/>
    <n v="12.91"/>
    <n v="11.1"/>
    <n v="4"/>
    <n v="3"/>
    <x v="3"/>
    <x v="0"/>
    <n v="0"/>
    <n v="0"/>
    <n v="1"/>
    <x v="3"/>
    <x v="0"/>
    <x v="0"/>
  </r>
  <r>
    <x v="40"/>
    <x v="144"/>
    <x v="1"/>
    <x v="0"/>
    <x v="0"/>
    <n v="0"/>
    <n v="185.9"/>
    <n v="106"/>
    <n v="31.6"/>
    <n v="209.7"/>
    <n v="112"/>
    <n v="17.82"/>
    <n v="224.7"/>
    <n v="87"/>
    <n v="10.11"/>
    <n v="9.3000000000000007"/>
    <n v="4"/>
    <n v="2.5099999999999998"/>
    <x v="3"/>
    <x v="0"/>
    <n v="0"/>
    <n v="0"/>
    <n v="0"/>
    <x v="3"/>
    <x v="1"/>
    <x v="1"/>
  </r>
  <r>
    <x v="1"/>
    <x v="144"/>
    <x v="1"/>
    <x v="0"/>
    <x v="0"/>
    <n v="0"/>
    <n v="39.5"/>
    <n v="78"/>
    <n v="6.72"/>
    <n v="264.3"/>
    <n v="106"/>
    <n v="22.47"/>
    <n v="185.8"/>
    <n v="90"/>
    <n v="8.36"/>
    <n v="10"/>
    <n v="6"/>
    <n v="2.7"/>
    <x v="1"/>
    <x v="0"/>
    <n v="0"/>
    <n v="0"/>
    <n v="0"/>
    <x v="3"/>
    <x v="1"/>
    <x v="1"/>
  </r>
  <r>
    <x v="19"/>
    <x v="144"/>
    <x v="1"/>
    <x v="0"/>
    <x v="0"/>
    <n v="0"/>
    <n v="135"/>
    <n v="122"/>
    <n v="22.95"/>
    <n v="206.3"/>
    <n v="88"/>
    <n v="17.54"/>
    <n v="210.4"/>
    <n v="90"/>
    <n v="9.4700000000000006"/>
    <n v="19.7"/>
    <n v="4"/>
    <n v="5.32"/>
    <x v="1"/>
    <x v="0"/>
    <n v="0"/>
    <n v="0"/>
    <n v="0"/>
    <x v="3"/>
    <x v="0"/>
    <x v="1"/>
  </r>
  <r>
    <x v="25"/>
    <x v="144"/>
    <x v="0"/>
    <x v="0"/>
    <x v="1"/>
    <n v="10"/>
    <n v="190.7"/>
    <n v="100"/>
    <n v="32.42"/>
    <n v="177.7"/>
    <n v="114"/>
    <n v="15.1"/>
    <n v="167.3"/>
    <n v="100"/>
    <n v="7.53"/>
    <n v="12.8"/>
    <n v="2"/>
    <n v="3.46"/>
    <x v="1"/>
    <x v="0"/>
    <n v="0"/>
    <n v="0"/>
    <n v="1"/>
    <x v="3"/>
    <x v="0"/>
    <x v="0"/>
  </r>
  <r>
    <x v="41"/>
    <x v="144"/>
    <x v="1"/>
    <x v="0"/>
    <x v="1"/>
    <n v="24"/>
    <n v="147.5"/>
    <n v="90"/>
    <n v="25.08"/>
    <n v="175.7"/>
    <n v="108"/>
    <n v="14.93"/>
    <n v="252.1"/>
    <n v="102"/>
    <n v="11.34"/>
    <n v="15.6"/>
    <n v="3"/>
    <n v="4.21"/>
    <x v="3"/>
    <x v="0"/>
    <n v="0"/>
    <n v="0"/>
    <n v="1"/>
    <x v="3"/>
    <x v="0"/>
    <x v="0"/>
  </r>
  <r>
    <x v="8"/>
    <x v="144"/>
    <x v="0"/>
    <x v="0"/>
    <x v="0"/>
    <n v="0"/>
    <n v="189.3"/>
    <n v="113"/>
    <n v="32.18"/>
    <n v="203.7"/>
    <n v="92"/>
    <n v="17.309999999999999"/>
    <n v="218.3"/>
    <n v="103"/>
    <n v="9.82"/>
    <n v="14.2"/>
    <n v="3"/>
    <n v="3.83"/>
    <x v="5"/>
    <x v="0"/>
    <n v="0"/>
    <n v="0"/>
    <n v="0"/>
    <x v="3"/>
    <x v="0"/>
    <x v="1"/>
  </r>
  <r>
    <x v="10"/>
    <x v="144"/>
    <x v="0"/>
    <x v="0"/>
    <x v="0"/>
    <n v="0"/>
    <n v="129.4"/>
    <n v="97"/>
    <n v="22"/>
    <n v="185.4"/>
    <n v="101"/>
    <n v="15.76"/>
    <n v="204.7"/>
    <n v="106"/>
    <n v="9.2100000000000009"/>
    <n v="1.1000000000000001"/>
    <n v="2"/>
    <n v="0.3"/>
    <x v="3"/>
    <x v="0"/>
    <n v="0"/>
    <n v="0"/>
    <n v="0"/>
    <x v="3"/>
    <x v="1"/>
    <x v="0"/>
  </r>
  <r>
    <x v="39"/>
    <x v="144"/>
    <x v="0"/>
    <x v="0"/>
    <x v="0"/>
    <n v="0"/>
    <n v="187.9"/>
    <n v="110"/>
    <n v="31.94"/>
    <n v="197"/>
    <n v="117"/>
    <n v="16.75"/>
    <n v="167"/>
    <n v="108"/>
    <n v="7.52"/>
    <n v="4.8"/>
    <n v="4"/>
    <n v="1.3"/>
    <x v="3"/>
    <x v="0"/>
    <n v="0"/>
    <n v="0"/>
    <n v="0"/>
    <x v="3"/>
    <x v="1"/>
    <x v="0"/>
  </r>
  <r>
    <x v="7"/>
    <x v="144"/>
    <x v="1"/>
    <x v="0"/>
    <x v="0"/>
    <n v="0"/>
    <n v="229.6"/>
    <n v="82"/>
    <n v="39.03"/>
    <n v="138.1"/>
    <n v="103"/>
    <n v="11.74"/>
    <n v="250.8"/>
    <n v="109"/>
    <n v="11.29"/>
    <n v="3.3"/>
    <n v="3"/>
    <n v="0.89"/>
    <x v="0"/>
    <x v="0"/>
    <n v="0"/>
    <n v="0"/>
    <n v="0"/>
    <x v="3"/>
    <x v="1"/>
    <x v="0"/>
  </r>
  <r>
    <x v="10"/>
    <x v="144"/>
    <x v="1"/>
    <x v="0"/>
    <x v="1"/>
    <n v="31"/>
    <n v="216"/>
    <n v="94"/>
    <n v="36.72"/>
    <n v="225.1"/>
    <n v="123"/>
    <n v="19.13"/>
    <n v="234.7"/>
    <n v="109"/>
    <n v="10.56"/>
    <n v="10.7"/>
    <n v="1"/>
    <n v="2.89"/>
    <x v="3"/>
    <x v="0"/>
    <n v="0"/>
    <n v="0"/>
    <n v="1"/>
    <x v="3"/>
    <x v="0"/>
    <x v="1"/>
  </r>
  <r>
    <x v="48"/>
    <x v="144"/>
    <x v="0"/>
    <x v="0"/>
    <x v="0"/>
    <n v="0"/>
    <n v="245.8"/>
    <n v="116"/>
    <n v="41.79"/>
    <n v="286.7"/>
    <n v="91"/>
    <n v="24.37"/>
    <n v="240.7"/>
    <n v="115"/>
    <n v="10.83"/>
    <n v="9"/>
    <n v="13"/>
    <n v="2.4300000000000002"/>
    <x v="0"/>
    <x v="1"/>
    <n v="1"/>
    <n v="0"/>
    <n v="0"/>
    <x v="3"/>
    <x v="1"/>
    <x v="1"/>
  </r>
  <r>
    <x v="34"/>
    <x v="144"/>
    <x v="1"/>
    <x v="0"/>
    <x v="0"/>
    <n v="0"/>
    <n v="241.7"/>
    <n v="137"/>
    <n v="41.09"/>
    <n v="135.80000000000001"/>
    <n v="100"/>
    <n v="11.54"/>
    <n v="277.60000000000002"/>
    <n v="123"/>
    <n v="12.49"/>
    <n v="13.1"/>
    <n v="3"/>
    <n v="3.54"/>
    <x v="1"/>
    <x v="0"/>
    <n v="0"/>
    <n v="0"/>
    <n v="0"/>
    <x v="3"/>
    <x v="0"/>
    <x v="0"/>
  </r>
  <r>
    <x v="17"/>
    <x v="144"/>
    <x v="0"/>
    <x v="0"/>
    <x v="0"/>
    <n v="0"/>
    <n v="219"/>
    <n v="98"/>
    <n v="37.229999999999997"/>
    <n v="176.1"/>
    <n v="109"/>
    <n v="14.97"/>
    <n v="166.3"/>
    <n v="132"/>
    <n v="7.48"/>
    <n v="6.8"/>
    <n v="3"/>
    <n v="1.84"/>
    <x v="3"/>
    <x v="0"/>
    <n v="0"/>
    <n v="0"/>
    <n v="0"/>
    <x v="3"/>
    <x v="1"/>
    <x v="0"/>
  </r>
  <r>
    <x v="39"/>
    <x v="144"/>
    <x v="2"/>
    <x v="0"/>
    <x v="0"/>
    <n v="0"/>
    <n v="158.80000000000001"/>
    <n v="120"/>
    <n v="27"/>
    <n v="352.1"/>
    <n v="145"/>
    <n v="29.93"/>
    <n v="177.6"/>
    <n v="140"/>
    <n v="7.99"/>
    <n v="6.2"/>
    <n v="6"/>
    <n v="1.67"/>
    <x v="3"/>
    <x v="0"/>
    <n v="0"/>
    <n v="0"/>
    <n v="0"/>
    <x v="3"/>
    <x v="1"/>
    <x v="1"/>
  </r>
  <r>
    <x v="20"/>
    <x v="145"/>
    <x v="2"/>
    <x v="0"/>
    <x v="0"/>
    <n v="0"/>
    <n v="115.6"/>
    <n v="77"/>
    <n v="19.649999999999999"/>
    <n v="213.6"/>
    <n v="100"/>
    <n v="18.16"/>
    <n v="218.4"/>
    <n v="72"/>
    <n v="9.83"/>
    <n v="10.7"/>
    <n v="6"/>
    <n v="2.89"/>
    <x v="0"/>
    <x v="0"/>
    <n v="0"/>
    <n v="0"/>
    <n v="0"/>
    <x v="3"/>
    <x v="0"/>
    <x v="1"/>
  </r>
  <r>
    <x v="30"/>
    <x v="145"/>
    <x v="2"/>
    <x v="0"/>
    <x v="0"/>
    <n v="0"/>
    <n v="138.4"/>
    <n v="104"/>
    <n v="23.53"/>
    <n v="158.9"/>
    <n v="122"/>
    <n v="13.51"/>
    <n v="47.4"/>
    <n v="73"/>
    <n v="2.13"/>
    <n v="3.9"/>
    <n v="9"/>
    <n v="1.05"/>
    <x v="4"/>
    <x v="1"/>
    <n v="1"/>
    <n v="0"/>
    <n v="0"/>
    <x v="3"/>
    <x v="1"/>
    <x v="0"/>
  </r>
  <r>
    <x v="40"/>
    <x v="145"/>
    <x v="1"/>
    <x v="0"/>
    <x v="1"/>
    <n v="31"/>
    <n v="202.5"/>
    <n v="91"/>
    <n v="34.43"/>
    <n v="241.4"/>
    <n v="108"/>
    <n v="20.52"/>
    <n v="169.6"/>
    <n v="77"/>
    <n v="7.63"/>
    <n v="7.8"/>
    <n v="2"/>
    <n v="2.11"/>
    <x v="0"/>
    <x v="0"/>
    <n v="0"/>
    <n v="0"/>
    <n v="1"/>
    <x v="3"/>
    <x v="1"/>
    <x v="1"/>
  </r>
  <r>
    <x v="7"/>
    <x v="145"/>
    <x v="1"/>
    <x v="0"/>
    <x v="0"/>
    <n v="0"/>
    <n v="109"/>
    <n v="69"/>
    <n v="18.53"/>
    <n v="265.8"/>
    <n v="98"/>
    <n v="22.59"/>
    <n v="228.3"/>
    <n v="80"/>
    <n v="10.27"/>
    <n v="12.6"/>
    <n v="2"/>
    <n v="3.4"/>
    <x v="0"/>
    <x v="0"/>
    <n v="0"/>
    <n v="0"/>
    <n v="0"/>
    <x v="3"/>
    <x v="0"/>
    <x v="1"/>
  </r>
  <r>
    <x v="22"/>
    <x v="145"/>
    <x v="0"/>
    <x v="1"/>
    <x v="0"/>
    <n v="0"/>
    <n v="111.1"/>
    <n v="126"/>
    <n v="18.89"/>
    <n v="313.39999999999998"/>
    <n v="95"/>
    <n v="26.64"/>
    <n v="215.7"/>
    <n v="82"/>
    <n v="9.7100000000000009"/>
    <n v="10.5"/>
    <n v="6"/>
    <n v="2.84"/>
    <x v="0"/>
    <x v="0"/>
    <n v="0"/>
    <n v="1"/>
    <n v="0"/>
    <x v="3"/>
    <x v="0"/>
    <x v="1"/>
  </r>
  <r>
    <x v="9"/>
    <x v="145"/>
    <x v="2"/>
    <x v="0"/>
    <x v="0"/>
    <n v="0"/>
    <n v="189.3"/>
    <n v="77"/>
    <n v="32.18"/>
    <n v="155.9"/>
    <n v="128"/>
    <n v="13.25"/>
    <n v="186"/>
    <n v="83"/>
    <n v="8.3699999999999992"/>
    <n v="7.4"/>
    <n v="3"/>
    <n v="2"/>
    <x v="1"/>
    <x v="0"/>
    <n v="0"/>
    <n v="0"/>
    <n v="0"/>
    <x v="3"/>
    <x v="1"/>
    <x v="0"/>
  </r>
  <r>
    <x v="22"/>
    <x v="145"/>
    <x v="0"/>
    <x v="0"/>
    <x v="0"/>
    <n v="0"/>
    <n v="205.4"/>
    <n v="101"/>
    <n v="34.92"/>
    <n v="134.9"/>
    <n v="77"/>
    <n v="11.47"/>
    <n v="310.5"/>
    <n v="83"/>
    <n v="13.97"/>
    <n v="10.3"/>
    <n v="2"/>
    <n v="2.78"/>
    <x v="2"/>
    <x v="0"/>
    <n v="0"/>
    <n v="0"/>
    <n v="0"/>
    <x v="3"/>
    <x v="0"/>
    <x v="0"/>
  </r>
  <r>
    <x v="7"/>
    <x v="145"/>
    <x v="0"/>
    <x v="0"/>
    <x v="1"/>
    <n v="11"/>
    <n v="180.7"/>
    <n v="82"/>
    <n v="30.72"/>
    <n v="173.7"/>
    <n v="90"/>
    <n v="14.76"/>
    <n v="231.5"/>
    <n v="89"/>
    <n v="10.42"/>
    <n v="10.1"/>
    <n v="4"/>
    <n v="2.73"/>
    <x v="3"/>
    <x v="0"/>
    <n v="0"/>
    <n v="0"/>
    <n v="1"/>
    <x v="3"/>
    <x v="1"/>
    <x v="0"/>
  </r>
  <r>
    <x v="48"/>
    <x v="145"/>
    <x v="1"/>
    <x v="0"/>
    <x v="1"/>
    <n v="19"/>
    <n v="176.6"/>
    <n v="88"/>
    <n v="30.02"/>
    <n v="162.69999999999999"/>
    <n v="66"/>
    <n v="13.83"/>
    <n v="215.5"/>
    <n v="98"/>
    <n v="9.6999999999999993"/>
    <n v="14.6"/>
    <n v="6"/>
    <n v="3.94"/>
    <x v="0"/>
    <x v="0"/>
    <n v="0"/>
    <n v="0"/>
    <n v="1"/>
    <x v="3"/>
    <x v="0"/>
    <x v="0"/>
  </r>
  <r>
    <x v="2"/>
    <x v="145"/>
    <x v="1"/>
    <x v="1"/>
    <x v="0"/>
    <n v="0"/>
    <n v="160.1"/>
    <n v="63"/>
    <n v="27.22"/>
    <n v="208.4"/>
    <n v="112"/>
    <n v="17.71"/>
    <n v="177.6"/>
    <n v="98"/>
    <n v="7.99"/>
    <n v="9.1999999999999993"/>
    <n v="3"/>
    <n v="2.48"/>
    <x v="3"/>
    <x v="0"/>
    <n v="0"/>
    <n v="1"/>
    <n v="0"/>
    <x v="3"/>
    <x v="1"/>
    <x v="1"/>
  </r>
  <r>
    <x v="43"/>
    <x v="145"/>
    <x v="1"/>
    <x v="0"/>
    <x v="0"/>
    <n v="0"/>
    <n v="149.30000000000001"/>
    <n v="83"/>
    <n v="25.38"/>
    <n v="187.1"/>
    <n v="130"/>
    <n v="15.9"/>
    <n v="149.80000000000001"/>
    <n v="100"/>
    <n v="6.74"/>
    <n v="7.9"/>
    <n v="4"/>
    <n v="2.13"/>
    <x v="9"/>
    <x v="1"/>
    <n v="1"/>
    <n v="0"/>
    <n v="0"/>
    <x v="3"/>
    <x v="1"/>
    <x v="0"/>
  </r>
  <r>
    <x v="23"/>
    <x v="145"/>
    <x v="0"/>
    <x v="0"/>
    <x v="0"/>
    <n v="0"/>
    <n v="214.8"/>
    <n v="86"/>
    <n v="36.520000000000003"/>
    <n v="230.9"/>
    <n v="94"/>
    <n v="19.63"/>
    <n v="223.8"/>
    <n v="100"/>
    <n v="10.07"/>
    <n v="5.8"/>
    <n v="3"/>
    <n v="1.57"/>
    <x v="2"/>
    <x v="0"/>
    <n v="0"/>
    <n v="0"/>
    <n v="0"/>
    <x v="3"/>
    <x v="1"/>
    <x v="1"/>
  </r>
  <r>
    <x v="26"/>
    <x v="145"/>
    <x v="0"/>
    <x v="0"/>
    <x v="1"/>
    <n v="32"/>
    <n v="154"/>
    <n v="80"/>
    <n v="26.18"/>
    <n v="185.5"/>
    <n v="91"/>
    <n v="15.77"/>
    <n v="148.19999999999999"/>
    <n v="107"/>
    <n v="6.67"/>
    <n v="8.1999999999999993"/>
    <n v="4"/>
    <n v="2.21"/>
    <x v="2"/>
    <x v="0"/>
    <n v="0"/>
    <n v="0"/>
    <n v="1"/>
    <x v="3"/>
    <x v="1"/>
    <x v="0"/>
  </r>
  <r>
    <x v="50"/>
    <x v="145"/>
    <x v="2"/>
    <x v="1"/>
    <x v="0"/>
    <n v="0"/>
    <n v="204.4"/>
    <n v="135"/>
    <n v="34.75"/>
    <n v="219.1"/>
    <n v="90"/>
    <n v="18.62"/>
    <n v="222.7"/>
    <n v="114"/>
    <n v="10.02"/>
    <n v="10.5"/>
    <n v="6"/>
    <n v="2.84"/>
    <x v="2"/>
    <x v="0"/>
    <n v="0"/>
    <n v="1"/>
    <n v="0"/>
    <x v="3"/>
    <x v="0"/>
    <x v="1"/>
  </r>
  <r>
    <x v="40"/>
    <x v="145"/>
    <x v="0"/>
    <x v="0"/>
    <x v="0"/>
    <n v="0"/>
    <n v="169.5"/>
    <n v="93"/>
    <n v="28.82"/>
    <n v="230.9"/>
    <n v="71"/>
    <n v="19.63"/>
    <n v="269.8"/>
    <n v="115"/>
    <n v="12.14"/>
    <n v="9"/>
    <n v="7"/>
    <n v="2.4300000000000002"/>
    <x v="3"/>
    <x v="0"/>
    <n v="0"/>
    <n v="0"/>
    <n v="0"/>
    <x v="3"/>
    <x v="1"/>
    <x v="1"/>
  </r>
  <r>
    <x v="49"/>
    <x v="145"/>
    <x v="2"/>
    <x v="1"/>
    <x v="0"/>
    <n v="0"/>
    <n v="163.5"/>
    <n v="85"/>
    <n v="27.8"/>
    <n v="224.8"/>
    <n v="149"/>
    <n v="19.11"/>
    <n v="253.1"/>
    <n v="116"/>
    <n v="11.39"/>
    <n v="9.8000000000000007"/>
    <n v="4"/>
    <n v="2.65"/>
    <x v="0"/>
    <x v="0"/>
    <n v="0"/>
    <n v="1"/>
    <n v="0"/>
    <x v="3"/>
    <x v="1"/>
    <x v="1"/>
  </r>
  <r>
    <x v="49"/>
    <x v="145"/>
    <x v="2"/>
    <x v="1"/>
    <x v="0"/>
    <n v="0"/>
    <n v="133"/>
    <n v="65"/>
    <n v="22.61"/>
    <n v="262.8"/>
    <n v="93"/>
    <n v="22.34"/>
    <n v="214.3"/>
    <n v="128"/>
    <n v="9.64"/>
    <n v="11.2"/>
    <n v="3"/>
    <n v="3.02"/>
    <x v="0"/>
    <x v="0"/>
    <n v="0"/>
    <n v="1"/>
    <n v="0"/>
    <x v="3"/>
    <x v="0"/>
    <x v="1"/>
  </r>
  <r>
    <x v="31"/>
    <x v="145"/>
    <x v="1"/>
    <x v="0"/>
    <x v="1"/>
    <n v="23"/>
    <n v="149.6"/>
    <n v="96"/>
    <n v="25.43"/>
    <n v="239.8"/>
    <n v="124"/>
    <n v="20.38"/>
    <n v="293.5"/>
    <n v="135"/>
    <n v="13.21"/>
    <n v="7.4"/>
    <n v="4"/>
    <n v="2"/>
    <x v="3"/>
    <x v="0"/>
    <n v="0"/>
    <n v="0"/>
    <n v="1"/>
    <x v="3"/>
    <x v="1"/>
    <x v="1"/>
  </r>
  <r>
    <x v="38"/>
    <x v="145"/>
    <x v="0"/>
    <x v="0"/>
    <x v="0"/>
    <n v="0"/>
    <n v="174.3"/>
    <n v="113"/>
    <n v="29.63"/>
    <n v="200.7"/>
    <n v="107"/>
    <n v="17.059999999999999"/>
    <n v="281.2"/>
    <n v="145"/>
    <n v="12.65"/>
    <n v="11.6"/>
    <n v="3"/>
    <n v="3.13"/>
    <x v="4"/>
    <x v="0"/>
    <n v="0"/>
    <n v="0"/>
    <n v="0"/>
    <x v="3"/>
    <x v="0"/>
    <x v="1"/>
  </r>
  <r>
    <x v="4"/>
    <x v="145"/>
    <x v="0"/>
    <x v="0"/>
    <x v="0"/>
    <n v="0"/>
    <n v="157.4"/>
    <n v="89"/>
    <n v="26.76"/>
    <n v="196"/>
    <n v="117"/>
    <n v="16.66"/>
    <n v="147.69999999999999"/>
    <n v="150"/>
    <n v="6.65"/>
    <n v="10.8"/>
    <n v="4"/>
    <n v="2.92"/>
    <x v="1"/>
    <x v="0"/>
    <n v="0"/>
    <n v="0"/>
    <n v="0"/>
    <x v="3"/>
    <x v="0"/>
    <x v="0"/>
  </r>
  <r>
    <x v="43"/>
    <x v="146"/>
    <x v="0"/>
    <x v="0"/>
    <x v="0"/>
    <n v="0"/>
    <n v="130.6"/>
    <n v="83"/>
    <n v="22.2"/>
    <n v="208.1"/>
    <n v="144"/>
    <n v="17.690000000000001"/>
    <n v="204.6"/>
    <n v="72"/>
    <n v="9.2100000000000009"/>
    <n v="15.6"/>
    <n v="3"/>
    <n v="4.21"/>
    <x v="2"/>
    <x v="0"/>
    <n v="0"/>
    <n v="0"/>
    <n v="0"/>
    <x v="3"/>
    <x v="0"/>
    <x v="1"/>
  </r>
  <r>
    <x v="45"/>
    <x v="146"/>
    <x v="2"/>
    <x v="0"/>
    <x v="1"/>
    <n v="35"/>
    <n v="110.8"/>
    <n v="123"/>
    <n v="18.84"/>
    <n v="199.2"/>
    <n v="81"/>
    <n v="16.93"/>
    <n v="212.9"/>
    <n v="77"/>
    <n v="9.58"/>
    <n v="8.9"/>
    <n v="4"/>
    <n v="2.4"/>
    <x v="3"/>
    <x v="0"/>
    <n v="0"/>
    <n v="0"/>
    <n v="1"/>
    <x v="3"/>
    <x v="1"/>
    <x v="0"/>
  </r>
  <r>
    <x v="15"/>
    <x v="146"/>
    <x v="1"/>
    <x v="0"/>
    <x v="0"/>
    <n v="0"/>
    <n v="274"/>
    <n v="92"/>
    <n v="46.58"/>
    <n v="231.8"/>
    <n v="82"/>
    <n v="19.7"/>
    <n v="283.60000000000002"/>
    <n v="83"/>
    <n v="12.76"/>
    <n v="6.2"/>
    <n v="1"/>
    <n v="1.67"/>
    <x v="1"/>
    <x v="1"/>
    <n v="1"/>
    <n v="0"/>
    <n v="0"/>
    <x v="3"/>
    <x v="1"/>
    <x v="1"/>
  </r>
  <r>
    <x v="48"/>
    <x v="146"/>
    <x v="1"/>
    <x v="0"/>
    <x v="0"/>
    <n v="0"/>
    <n v="205.3"/>
    <n v="95"/>
    <n v="34.9"/>
    <n v="166.7"/>
    <n v="128"/>
    <n v="14.17"/>
    <n v="240.6"/>
    <n v="84"/>
    <n v="10.83"/>
    <n v="7.8"/>
    <n v="4"/>
    <n v="2.11"/>
    <x v="0"/>
    <x v="0"/>
    <n v="0"/>
    <n v="0"/>
    <n v="0"/>
    <x v="3"/>
    <x v="1"/>
    <x v="0"/>
  </r>
  <r>
    <x v="4"/>
    <x v="146"/>
    <x v="1"/>
    <x v="1"/>
    <x v="0"/>
    <n v="0"/>
    <n v="183.8"/>
    <n v="113"/>
    <n v="31.25"/>
    <n v="164.7"/>
    <n v="110"/>
    <n v="14"/>
    <n v="111"/>
    <n v="87"/>
    <n v="5"/>
    <n v="10.1"/>
    <n v="4"/>
    <n v="2.73"/>
    <x v="0"/>
    <x v="0"/>
    <n v="0"/>
    <n v="1"/>
    <n v="0"/>
    <x v="3"/>
    <x v="1"/>
    <x v="0"/>
  </r>
  <r>
    <x v="45"/>
    <x v="146"/>
    <x v="0"/>
    <x v="0"/>
    <x v="0"/>
    <n v="0"/>
    <n v="188.3"/>
    <n v="80"/>
    <n v="32.01"/>
    <n v="214.7"/>
    <n v="123"/>
    <n v="18.25"/>
    <n v="218"/>
    <n v="89"/>
    <n v="9.81"/>
    <n v="10.199999999999999"/>
    <n v="4"/>
    <n v="2.75"/>
    <x v="3"/>
    <x v="0"/>
    <n v="0"/>
    <n v="0"/>
    <n v="0"/>
    <x v="3"/>
    <x v="1"/>
    <x v="1"/>
  </r>
  <r>
    <x v="23"/>
    <x v="146"/>
    <x v="0"/>
    <x v="0"/>
    <x v="1"/>
    <n v="35"/>
    <n v="197.3"/>
    <n v="134"/>
    <n v="33.54"/>
    <n v="141.1"/>
    <n v="99"/>
    <n v="11.99"/>
    <n v="212.1"/>
    <n v="90"/>
    <n v="9.5399999999999991"/>
    <n v="10.1"/>
    <n v="4"/>
    <n v="2.73"/>
    <x v="3"/>
    <x v="1"/>
    <n v="1"/>
    <n v="0"/>
    <n v="1"/>
    <x v="3"/>
    <x v="1"/>
    <x v="0"/>
  </r>
  <r>
    <x v="47"/>
    <x v="146"/>
    <x v="0"/>
    <x v="0"/>
    <x v="1"/>
    <n v="38"/>
    <n v="243.4"/>
    <n v="126"/>
    <n v="41.38"/>
    <n v="273.8"/>
    <n v="109"/>
    <n v="23.27"/>
    <n v="282.89999999999998"/>
    <n v="91"/>
    <n v="12.73"/>
    <n v="14.1"/>
    <n v="8"/>
    <n v="3.81"/>
    <x v="3"/>
    <x v="0"/>
    <n v="0"/>
    <n v="0"/>
    <n v="1"/>
    <x v="3"/>
    <x v="0"/>
    <x v="1"/>
  </r>
  <r>
    <x v="16"/>
    <x v="146"/>
    <x v="0"/>
    <x v="1"/>
    <x v="0"/>
    <n v="0"/>
    <n v="157"/>
    <n v="79"/>
    <n v="26.69"/>
    <n v="103.1"/>
    <n v="94"/>
    <n v="8.76"/>
    <n v="211.8"/>
    <n v="96"/>
    <n v="9.5299999999999994"/>
    <n v="7.1"/>
    <n v="6"/>
    <n v="1.92"/>
    <x v="1"/>
    <x v="0"/>
    <n v="0"/>
    <n v="1"/>
    <n v="0"/>
    <x v="3"/>
    <x v="1"/>
    <x v="0"/>
  </r>
  <r>
    <x v="4"/>
    <x v="146"/>
    <x v="2"/>
    <x v="0"/>
    <x v="0"/>
    <n v="0"/>
    <n v="248.6"/>
    <n v="83"/>
    <n v="42.26"/>
    <n v="148.9"/>
    <n v="85"/>
    <n v="12.66"/>
    <n v="172.5"/>
    <n v="109"/>
    <n v="7.76"/>
    <n v="8"/>
    <n v="4"/>
    <n v="2.16"/>
    <x v="2"/>
    <x v="0"/>
    <n v="0"/>
    <n v="0"/>
    <n v="0"/>
    <x v="3"/>
    <x v="1"/>
    <x v="0"/>
  </r>
  <r>
    <x v="40"/>
    <x v="146"/>
    <x v="0"/>
    <x v="1"/>
    <x v="1"/>
    <n v="24"/>
    <n v="219.9"/>
    <n v="118"/>
    <n v="37.380000000000003"/>
    <n v="208.5"/>
    <n v="116"/>
    <n v="17.72"/>
    <n v="352.5"/>
    <n v="111"/>
    <n v="15.86"/>
    <n v="8.1"/>
    <n v="4"/>
    <n v="2.19"/>
    <x v="2"/>
    <x v="0"/>
    <n v="0"/>
    <n v="1"/>
    <n v="1"/>
    <x v="3"/>
    <x v="1"/>
    <x v="1"/>
  </r>
  <r>
    <x v="19"/>
    <x v="146"/>
    <x v="1"/>
    <x v="0"/>
    <x v="0"/>
    <n v="0"/>
    <n v="212.8"/>
    <n v="79"/>
    <n v="36.18"/>
    <n v="204.1"/>
    <n v="91"/>
    <n v="17.350000000000001"/>
    <n v="156.19999999999999"/>
    <n v="113"/>
    <n v="7.03"/>
    <n v="10.199999999999999"/>
    <n v="2"/>
    <n v="2.75"/>
    <x v="0"/>
    <x v="0"/>
    <n v="0"/>
    <n v="0"/>
    <n v="0"/>
    <x v="3"/>
    <x v="1"/>
    <x v="1"/>
  </r>
  <r>
    <x v="21"/>
    <x v="146"/>
    <x v="1"/>
    <x v="0"/>
    <x v="0"/>
    <n v="0"/>
    <n v="134.6"/>
    <n v="91"/>
    <n v="22.88"/>
    <n v="175.1"/>
    <n v="83"/>
    <n v="14.88"/>
    <n v="201.1"/>
    <n v="114"/>
    <n v="9.0500000000000007"/>
    <n v="8.9"/>
    <n v="3"/>
    <n v="2.4"/>
    <x v="1"/>
    <x v="0"/>
    <n v="0"/>
    <n v="0"/>
    <n v="0"/>
    <x v="3"/>
    <x v="1"/>
    <x v="0"/>
  </r>
  <r>
    <x v="31"/>
    <x v="146"/>
    <x v="0"/>
    <x v="0"/>
    <x v="0"/>
    <n v="0"/>
    <n v="124.4"/>
    <n v="74"/>
    <n v="21.15"/>
    <n v="320.89999999999998"/>
    <n v="78"/>
    <n v="27.28"/>
    <n v="157.19999999999999"/>
    <n v="126"/>
    <n v="7.07"/>
    <n v="10.4"/>
    <n v="4"/>
    <n v="2.81"/>
    <x v="3"/>
    <x v="0"/>
    <n v="0"/>
    <n v="0"/>
    <n v="0"/>
    <x v="3"/>
    <x v="0"/>
    <x v="1"/>
  </r>
  <r>
    <x v="42"/>
    <x v="146"/>
    <x v="0"/>
    <x v="0"/>
    <x v="0"/>
    <n v="0"/>
    <n v="155.1"/>
    <n v="117"/>
    <n v="26.37"/>
    <n v="239.7"/>
    <n v="93"/>
    <n v="20.37"/>
    <n v="208.8"/>
    <n v="133"/>
    <n v="9.4"/>
    <n v="10.6"/>
    <n v="4"/>
    <n v="2.86"/>
    <x v="1"/>
    <x v="0"/>
    <n v="0"/>
    <n v="0"/>
    <n v="0"/>
    <x v="3"/>
    <x v="0"/>
    <x v="1"/>
  </r>
  <r>
    <x v="27"/>
    <x v="146"/>
    <x v="0"/>
    <x v="1"/>
    <x v="0"/>
    <n v="0"/>
    <n v="225.2"/>
    <n v="111"/>
    <n v="38.28"/>
    <n v="184.9"/>
    <n v="98"/>
    <n v="15.72"/>
    <n v="143.19999999999999"/>
    <n v="146"/>
    <n v="6.44"/>
    <n v="9.9"/>
    <n v="1"/>
    <n v="2.67"/>
    <x v="1"/>
    <x v="1"/>
    <n v="1"/>
    <n v="1"/>
    <n v="0"/>
    <x v="3"/>
    <x v="1"/>
    <x v="0"/>
  </r>
  <r>
    <x v="42"/>
    <x v="147"/>
    <x v="2"/>
    <x v="1"/>
    <x v="0"/>
    <n v="0"/>
    <n v="148.19999999999999"/>
    <n v="138"/>
    <n v="25.19"/>
    <n v="159.6"/>
    <n v="123"/>
    <n v="13.57"/>
    <n v="197.4"/>
    <n v="62"/>
    <n v="8.8800000000000008"/>
    <n v="8.6"/>
    <n v="3"/>
    <n v="2.3199999999999998"/>
    <x v="3"/>
    <x v="0"/>
    <n v="0"/>
    <n v="1"/>
    <n v="0"/>
    <x v="3"/>
    <x v="1"/>
    <x v="0"/>
  </r>
  <r>
    <x v="8"/>
    <x v="147"/>
    <x v="2"/>
    <x v="0"/>
    <x v="0"/>
    <n v="0"/>
    <n v="230.6"/>
    <n v="92"/>
    <n v="39.200000000000003"/>
    <n v="185.6"/>
    <n v="97"/>
    <n v="15.78"/>
    <n v="183.2"/>
    <n v="79"/>
    <n v="8.24"/>
    <n v="6.2"/>
    <n v="4"/>
    <n v="1.67"/>
    <x v="3"/>
    <x v="0"/>
    <n v="0"/>
    <n v="0"/>
    <n v="0"/>
    <x v="3"/>
    <x v="1"/>
    <x v="0"/>
  </r>
  <r>
    <x v="38"/>
    <x v="147"/>
    <x v="1"/>
    <x v="0"/>
    <x v="1"/>
    <n v="33"/>
    <n v="241.7"/>
    <n v="84"/>
    <n v="41.09"/>
    <n v="165.8"/>
    <n v="84"/>
    <n v="14.09"/>
    <n v="160.6"/>
    <n v="80"/>
    <n v="7.23"/>
    <n v="11.3"/>
    <n v="3"/>
    <n v="3.05"/>
    <x v="0"/>
    <x v="0"/>
    <n v="0"/>
    <n v="0"/>
    <n v="1"/>
    <x v="3"/>
    <x v="0"/>
    <x v="0"/>
  </r>
  <r>
    <x v="18"/>
    <x v="147"/>
    <x v="0"/>
    <x v="0"/>
    <x v="1"/>
    <n v="26"/>
    <n v="158.69999999999999"/>
    <n v="91"/>
    <n v="26.98"/>
    <n v="160.5"/>
    <n v="127"/>
    <n v="13.64"/>
    <n v="218.3"/>
    <n v="88"/>
    <n v="9.82"/>
    <n v="9.9"/>
    <n v="3"/>
    <n v="2.67"/>
    <x v="0"/>
    <x v="0"/>
    <n v="0"/>
    <n v="0"/>
    <n v="1"/>
    <x v="3"/>
    <x v="1"/>
    <x v="0"/>
  </r>
  <r>
    <x v="39"/>
    <x v="147"/>
    <x v="1"/>
    <x v="0"/>
    <x v="0"/>
    <n v="0"/>
    <n v="249.7"/>
    <n v="91"/>
    <n v="42.45"/>
    <n v="185.1"/>
    <n v="90"/>
    <n v="15.73"/>
    <n v="234.2"/>
    <n v="88"/>
    <n v="10.54"/>
    <n v="10.5"/>
    <n v="1"/>
    <n v="2.84"/>
    <x v="0"/>
    <x v="0"/>
    <n v="0"/>
    <n v="0"/>
    <n v="0"/>
    <x v="3"/>
    <x v="0"/>
    <x v="0"/>
  </r>
  <r>
    <x v="44"/>
    <x v="147"/>
    <x v="0"/>
    <x v="0"/>
    <x v="0"/>
    <n v="0"/>
    <n v="202"/>
    <n v="102"/>
    <n v="34.340000000000003"/>
    <n v="243.2"/>
    <n v="128"/>
    <n v="20.67"/>
    <n v="261.3"/>
    <n v="90"/>
    <n v="11.76"/>
    <n v="10.9"/>
    <n v="3"/>
    <n v="2.94"/>
    <x v="0"/>
    <x v="0"/>
    <n v="0"/>
    <n v="0"/>
    <n v="0"/>
    <x v="3"/>
    <x v="0"/>
    <x v="1"/>
  </r>
  <r>
    <x v="32"/>
    <x v="147"/>
    <x v="1"/>
    <x v="0"/>
    <x v="1"/>
    <n v="25"/>
    <n v="230.7"/>
    <n v="102"/>
    <n v="39.22"/>
    <n v="233.8"/>
    <n v="109"/>
    <n v="19.87"/>
    <n v="215.8"/>
    <n v="90"/>
    <n v="9.7100000000000009"/>
    <n v="13.5"/>
    <n v="2"/>
    <n v="3.65"/>
    <x v="2"/>
    <x v="0"/>
    <n v="0"/>
    <n v="0"/>
    <n v="1"/>
    <x v="3"/>
    <x v="0"/>
    <x v="1"/>
  </r>
  <r>
    <x v="5"/>
    <x v="147"/>
    <x v="0"/>
    <x v="0"/>
    <x v="0"/>
    <n v="0"/>
    <n v="86.3"/>
    <n v="134"/>
    <n v="14.67"/>
    <n v="246.6"/>
    <n v="92"/>
    <n v="20.96"/>
    <n v="251.6"/>
    <n v="91"/>
    <n v="11.32"/>
    <n v="11.3"/>
    <n v="4"/>
    <n v="3.05"/>
    <x v="0"/>
    <x v="0"/>
    <n v="0"/>
    <n v="0"/>
    <n v="0"/>
    <x v="3"/>
    <x v="0"/>
    <x v="1"/>
  </r>
  <r>
    <x v="10"/>
    <x v="147"/>
    <x v="0"/>
    <x v="0"/>
    <x v="1"/>
    <n v="26"/>
    <n v="244.9"/>
    <n v="150"/>
    <n v="41.63"/>
    <n v="118"/>
    <n v="138"/>
    <n v="10.029999999999999"/>
    <n v="236"/>
    <n v="91"/>
    <n v="10.62"/>
    <n v="15.2"/>
    <n v="4"/>
    <n v="4.0999999999999996"/>
    <x v="3"/>
    <x v="0"/>
    <n v="0"/>
    <n v="0"/>
    <n v="1"/>
    <x v="3"/>
    <x v="0"/>
    <x v="0"/>
  </r>
  <r>
    <x v="7"/>
    <x v="147"/>
    <x v="1"/>
    <x v="0"/>
    <x v="0"/>
    <n v="0"/>
    <n v="243"/>
    <n v="115"/>
    <n v="41.31"/>
    <n v="191.8"/>
    <n v="91"/>
    <n v="16.3"/>
    <n v="117.8"/>
    <n v="93"/>
    <n v="5.3"/>
    <n v="13.4"/>
    <n v="5"/>
    <n v="3.62"/>
    <x v="3"/>
    <x v="0"/>
    <n v="0"/>
    <n v="0"/>
    <n v="0"/>
    <x v="3"/>
    <x v="0"/>
    <x v="0"/>
  </r>
  <r>
    <x v="20"/>
    <x v="147"/>
    <x v="2"/>
    <x v="0"/>
    <x v="0"/>
    <n v="0"/>
    <n v="168.8"/>
    <n v="102"/>
    <n v="28.7"/>
    <n v="248.1"/>
    <n v="125"/>
    <n v="21.09"/>
    <n v="250.7"/>
    <n v="96"/>
    <n v="11.28"/>
    <n v="10.6"/>
    <n v="4"/>
    <n v="2.86"/>
    <x v="0"/>
    <x v="0"/>
    <n v="0"/>
    <n v="0"/>
    <n v="0"/>
    <x v="3"/>
    <x v="0"/>
    <x v="1"/>
  </r>
  <r>
    <x v="43"/>
    <x v="147"/>
    <x v="0"/>
    <x v="1"/>
    <x v="0"/>
    <n v="0"/>
    <n v="233.5"/>
    <n v="81"/>
    <n v="39.700000000000003"/>
    <n v="187.7"/>
    <n v="71"/>
    <n v="15.95"/>
    <n v="122.3"/>
    <n v="97"/>
    <n v="5.5"/>
    <n v="9.6"/>
    <n v="2"/>
    <n v="2.59"/>
    <x v="1"/>
    <x v="1"/>
    <n v="1"/>
    <n v="1"/>
    <n v="0"/>
    <x v="3"/>
    <x v="1"/>
    <x v="0"/>
  </r>
  <r>
    <x v="47"/>
    <x v="147"/>
    <x v="0"/>
    <x v="0"/>
    <x v="0"/>
    <n v="0"/>
    <n v="178.3"/>
    <n v="98"/>
    <n v="30.31"/>
    <n v="282.60000000000002"/>
    <n v="110"/>
    <n v="24.02"/>
    <n v="181"/>
    <n v="98"/>
    <n v="8.15"/>
    <n v="11.4"/>
    <n v="4"/>
    <n v="3.08"/>
    <x v="0"/>
    <x v="0"/>
    <n v="0"/>
    <n v="0"/>
    <n v="0"/>
    <x v="3"/>
    <x v="0"/>
    <x v="1"/>
  </r>
  <r>
    <x v="9"/>
    <x v="147"/>
    <x v="2"/>
    <x v="1"/>
    <x v="0"/>
    <n v="0"/>
    <n v="218.9"/>
    <n v="88"/>
    <n v="37.21"/>
    <n v="208"/>
    <n v="85"/>
    <n v="17.68"/>
    <n v="203.3"/>
    <n v="99"/>
    <n v="9.15"/>
    <n v="11.1"/>
    <n v="4"/>
    <n v="3"/>
    <x v="1"/>
    <x v="0"/>
    <n v="0"/>
    <n v="1"/>
    <n v="0"/>
    <x v="3"/>
    <x v="0"/>
    <x v="1"/>
  </r>
  <r>
    <x v="8"/>
    <x v="147"/>
    <x v="0"/>
    <x v="0"/>
    <x v="0"/>
    <n v="0"/>
    <n v="124.4"/>
    <n v="83"/>
    <n v="21.15"/>
    <n v="179.7"/>
    <n v="81"/>
    <n v="15.27"/>
    <n v="253"/>
    <n v="99"/>
    <n v="11.39"/>
    <n v="11.3"/>
    <n v="6"/>
    <n v="3.05"/>
    <x v="1"/>
    <x v="0"/>
    <n v="0"/>
    <n v="0"/>
    <n v="0"/>
    <x v="3"/>
    <x v="0"/>
    <x v="0"/>
  </r>
  <r>
    <x v="44"/>
    <x v="147"/>
    <x v="0"/>
    <x v="0"/>
    <x v="1"/>
    <n v="11"/>
    <n v="252.9"/>
    <n v="129"/>
    <n v="42.99"/>
    <n v="284.3"/>
    <n v="88"/>
    <n v="24.17"/>
    <n v="262.8"/>
    <n v="99"/>
    <n v="11.83"/>
    <n v="12.3"/>
    <n v="1"/>
    <n v="3.32"/>
    <x v="0"/>
    <x v="0"/>
    <n v="0"/>
    <n v="0"/>
    <n v="1"/>
    <x v="3"/>
    <x v="0"/>
    <x v="1"/>
  </r>
  <r>
    <x v="4"/>
    <x v="147"/>
    <x v="1"/>
    <x v="0"/>
    <x v="0"/>
    <n v="0"/>
    <n v="153.6"/>
    <n v="148"/>
    <n v="26.11"/>
    <n v="262.10000000000002"/>
    <n v="87"/>
    <n v="22.28"/>
    <n v="225.5"/>
    <n v="99"/>
    <n v="10.15"/>
    <n v="9.8000000000000007"/>
    <n v="3"/>
    <n v="2.65"/>
    <x v="3"/>
    <x v="0"/>
    <n v="0"/>
    <n v="0"/>
    <n v="0"/>
    <x v="3"/>
    <x v="1"/>
    <x v="1"/>
  </r>
  <r>
    <x v="11"/>
    <x v="147"/>
    <x v="0"/>
    <x v="0"/>
    <x v="0"/>
    <n v="0"/>
    <n v="279.3"/>
    <n v="104"/>
    <n v="47.48"/>
    <n v="201.6"/>
    <n v="87"/>
    <n v="17.14"/>
    <n v="280.8"/>
    <n v="99"/>
    <n v="12.64"/>
    <n v="7.9"/>
    <n v="2"/>
    <n v="2.13"/>
    <x v="3"/>
    <x v="1"/>
    <n v="1"/>
    <n v="0"/>
    <n v="0"/>
    <x v="3"/>
    <x v="1"/>
    <x v="1"/>
  </r>
  <r>
    <x v="41"/>
    <x v="147"/>
    <x v="1"/>
    <x v="0"/>
    <x v="0"/>
    <n v="0"/>
    <n v="185.2"/>
    <n v="87"/>
    <n v="31.48"/>
    <n v="170.4"/>
    <n v="96"/>
    <n v="14.48"/>
    <n v="165.1"/>
    <n v="104"/>
    <n v="7.43"/>
    <n v="9.5"/>
    <n v="13"/>
    <n v="2.57"/>
    <x v="0"/>
    <x v="0"/>
    <n v="0"/>
    <n v="0"/>
    <n v="0"/>
    <x v="3"/>
    <x v="1"/>
    <x v="0"/>
  </r>
  <r>
    <x v="44"/>
    <x v="147"/>
    <x v="0"/>
    <x v="0"/>
    <x v="1"/>
    <n v="38"/>
    <n v="209.2"/>
    <n v="110"/>
    <n v="35.56"/>
    <n v="116.6"/>
    <n v="73"/>
    <n v="9.91"/>
    <n v="109.6"/>
    <n v="105"/>
    <n v="4.93"/>
    <n v="16.5"/>
    <n v="4"/>
    <n v="4.46"/>
    <x v="3"/>
    <x v="0"/>
    <n v="0"/>
    <n v="0"/>
    <n v="1"/>
    <x v="3"/>
    <x v="0"/>
    <x v="0"/>
  </r>
  <r>
    <x v="21"/>
    <x v="147"/>
    <x v="1"/>
    <x v="0"/>
    <x v="0"/>
    <n v="0"/>
    <n v="208.4"/>
    <n v="120"/>
    <n v="35.43"/>
    <n v="174.4"/>
    <n v="99"/>
    <n v="14.82"/>
    <n v="310.7"/>
    <n v="105"/>
    <n v="13.98"/>
    <n v="11.2"/>
    <n v="4"/>
    <n v="3.02"/>
    <x v="0"/>
    <x v="0"/>
    <n v="0"/>
    <n v="0"/>
    <n v="0"/>
    <x v="3"/>
    <x v="0"/>
    <x v="0"/>
  </r>
  <r>
    <x v="26"/>
    <x v="147"/>
    <x v="0"/>
    <x v="0"/>
    <x v="1"/>
    <n v="21"/>
    <n v="262.89999999999998"/>
    <n v="135"/>
    <n v="44.69"/>
    <n v="149.5"/>
    <n v="96"/>
    <n v="12.71"/>
    <n v="140.5"/>
    <n v="109"/>
    <n v="6.32"/>
    <n v="8.1"/>
    <n v="4"/>
    <n v="2.19"/>
    <x v="0"/>
    <x v="0"/>
    <n v="0"/>
    <n v="0"/>
    <n v="1"/>
    <x v="3"/>
    <x v="1"/>
    <x v="0"/>
  </r>
  <r>
    <x v="2"/>
    <x v="147"/>
    <x v="0"/>
    <x v="0"/>
    <x v="1"/>
    <n v="36"/>
    <n v="77.599999999999994"/>
    <n v="141"/>
    <n v="13.19"/>
    <n v="207"/>
    <n v="60"/>
    <n v="17.600000000000001"/>
    <n v="255.7"/>
    <n v="115"/>
    <n v="11.51"/>
    <n v="10.9"/>
    <n v="2"/>
    <n v="2.94"/>
    <x v="0"/>
    <x v="0"/>
    <n v="0"/>
    <n v="0"/>
    <n v="1"/>
    <x v="3"/>
    <x v="0"/>
    <x v="1"/>
  </r>
  <r>
    <x v="11"/>
    <x v="147"/>
    <x v="2"/>
    <x v="0"/>
    <x v="0"/>
    <n v="0"/>
    <n v="216.2"/>
    <n v="95"/>
    <n v="36.75"/>
    <n v="185.7"/>
    <n v="105"/>
    <n v="15.78"/>
    <n v="300"/>
    <n v="143"/>
    <n v="13.5"/>
    <n v="10"/>
    <n v="5"/>
    <n v="2.7"/>
    <x v="3"/>
    <x v="0"/>
    <n v="0"/>
    <n v="0"/>
    <n v="0"/>
    <x v="3"/>
    <x v="1"/>
    <x v="0"/>
  </r>
  <r>
    <x v="41"/>
    <x v="148"/>
    <x v="1"/>
    <x v="0"/>
    <x v="1"/>
    <n v="28"/>
    <n v="180.7"/>
    <n v="92"/>
    <n v="30.72"/>
    <n v="187.8"/>
    <n v="64"/>
    <n v="15.96"/>
    <n v="265.5"/>
    <n v="53"/>
    <n v="11.95"/>
    <n v="12.6"/>
    <n v="3"/>
    <n v="3.4"/>
    <x v="2"/>
    <x v="0"/>
    <n v="0"/>
    <n v="0"/>
    <n v="1"/>
    <x v="3"/>
    <x v="0"/>
    <x v="0"/>
  </r>
  <r>
    <x v="32"/>
    <x v="148"/>
    <x v="1"/>
    <x v="0"/>
    <x v="0"/>
    <n v="0"/>
    <n v="69.099999999999994"/>
    <n v="117"/>
    <n v="11.75"/>
    <n v="136.30000000000001"/>
    <n v="100"/>
    <n v="11.59"/>
    <n v="181.7"/>
    <n v="53"/>
    <n v="8.18"/>
    <n v="6.3"/>
    <n v="3"/>
    <n v="1.7"/>
    <x v="0"/>
    <x v="0"/>
    <n v="0"/>
    <n v="0"/>
    <n v="0"/>
    <x v="3"/>
    <x v="1"/>
    <x v="0"/>
  </r>
  <r>
    <x v="39"/>
    <x v="148"/>
    <x v="2"/>
    <x v="0"/>
    <x v="0"/>
    <n v="0"/>
    <n v="221.4"/>
    <n v="95"/>
    <n v="37.64"/>
    <n v="198.7"/>
    <n v="63"/>
    <n v="16.89"/>
    <n v="106.2"/>
    <n v="70"/>
    <n v="4.78"/>
    <n v="10"/>
    <n v="3"/>
    <n v="2.7"/>
    <x v="0"/>
    <x v="0"/>
    <n v="0"/>
    <n v="0"/>
    <n v="0"/>
    <x v="3"/>
    <x v="1"/>
    <x v="0"/>
  </r>
  <r>
    <x v="5"/>
    <x v="148"/>
    <x v="0"/>
    <x v="0"/>
    <x v="0"/>
    <n v="0"/>
    <n v="114.5"/>
    <n v="103"/>
    <n v="19.47"/>
    <n v="228.8"/>
    <n v="100"/>
    <n v="19.45"/>
    <n v="135.80000000000001"/>
    <n v="74"/>
    <n v="6.11"/>
    <n v="10.7"/>
    <n v="3"/>
    <n v="2.89"/>
    <x v="1"/>
    <x v="0"/>
    <n v="0"/>
    <n v="0"/>
    <n v="0"/>
    <x v="3"/>
    <x v="0"/>
    <x v="1"/>
  </r>
  <r>
    <x v="13"/>
    <x v="148"/>
    <x v="0"/>
    <x v="0"/>
    <x v="1"/>
    <n v="20"/>
    <n v="198.9"/>
    <n v="77"/>
    <n v="33.81"/>
    <n v="274"/>
    <n v="88"/>
    <n v="23.29"/>
    <n v="190.7"/>
    <n v="76"/>
    <n v="8.58"/>
    <n v="14.3"/>
    <n v="9"/>
    <n v="3.86"/>
    <x v="0"/>
    <x v="0"/>
    <n v="0"/>
    <n v="0"/>
    <n v="1"/>
    <x v="3"/>
    <x v="0"/>
    <x v="1"/>
  </r>
  <r>
    <x v="27"/>
    <x v="148"/>
    <x v="0"/>
    <x v="1"/>
    <x v="1"/>
    <n v="28"/>
    <n v="126.9"/>
    <n v="97"/>
    <n v="21.57"/>
    <n v="166.9"/>
    <n v="102"/>
    <n v="14.19"/>
    <n v="145.19999999999999"/>
    <n v="77"/>
    <n v="6.53"/>
    <n v="8.8000000000000007"/>
    <n v="3"/>
    <n v="2.38"/>
    <x v="5"/>
    <x v="1"/>
    <n v="1"/>
    <n v="1"/>
    <n v="1"/>
    <x v="3"/>
    <x v="1"/>
    <x v="0"/>
  </r>
  <r>
    <x v="30"/>
    <x v="148"/>
    <x v="1"/>
    <x v="0"/>
    <x v="0"/>
    <n v="0"/>
    <n v="187.6"/>
    <n v="83"/>
    <n v="31.89"/>
    <n v="201.4"/>
    <n v="81"/>
    <n v="17.12"/>
    <n v="264.2"/>
    <n v="79"/>
    <n v="11.89"/>
    <n v="8.8000000000000007"/>
    <n v="1"/>
    <n v="2.38"/>
    <x v="0"/>
    <x v="0"/>
    <n v="0"/>
    <n v="0"/>
    <n v="0"/>
    <x v="3"/>
    <x v="1"/>
    <x v="1"/>
  </r>
  <r>
    <x v="30"/>
    <x v="148"/>
    <x v="2"/>
    <x v="0"/>
    <x v="1"/>
    <n v="43"/>
    <n v="206.7"/>
    <n v="79"/>
    <n v="35.14"/>
    <n v="174.6"/>
    <n v="122"/>
    <n v="14.84"/>
    <n v="241.5"/>
    <n v="80"/>
    <n v="10.87"/>
    <n v="10.9"/>
    <n v="3"/>
    <n v="2.94"/>
    <x v="0"/>
    <x v="0"/>
    <n v="0"/>
    <n v="0"/>
    <n v="1"/>
    <x v="3"/>
    <x v="0"/>
    <x v="0"/>
  </r>
  <r>
    <x v="5"/>
    <x v="148"/>
    <x v="0"/>
    <x v="0"/>
    <x v="0"/>
    <n v="0"/>
    <n v="242.5"/>
    <n v="83"/>
    <n v="41.23"/>
    <n v="245.4"/>
    <n v="97"/>
    <n v="20.86"/>
    <n v="219.6"/>
    <n v="80"/>
    <n v="9.8800000000000008"/>
    <n v="10"/>
    <n v="3"/>
    <n v="2.7"/>
    <x v="2"/>
    <x v="1"/>
    <n v="1"/>
    <n v="0"/>
    <n v="0"/>
    <x v="3"/>
    <x v="1"/>
    <x v="1"/>
  </r>
  <r>
    <x v="46"/>
    <x v="148"/>
    <x v="2"/>
    <x v="0"/>
    <x v="0"/>
    <n v="0"/>
    <n v="207.3"/>
    <n v="115"/>
    <n v="35.24"/>
    <n v="198.4"/>
    <n v="82"/>
    <n v="16.86"/>
    <n v="114.1"/>
    <n v="83"/>
    <n v="5.13"/>
    <n v="8.6"/>
    <n v="4"/>
    <n v="2.3199999999999998"/>
    <x v="0"/>
    <x v="0"/>
    <n v="0"/>
    <n v="0"/>
    <n v="0"/>
    <x v="3"/>
    <x v="1"/>
    <x v="0"/>
  </r>
  <r>
    <x v="40"/>
    <x v="148"/>
    <x v="1"/>
    <x v="0"/>
    <x v="0"/>
    <n v="0"/>
    <n v="196.3"/>
    <n v="108"/>
    <n v="33.369999999999997"/>
    <n v="136.80000000000001"/>
    <n v="96"/>
    <n v="11.63"/>
    <n v="154.69999999999999"/>
    <n v="87"/>
    <n v="6.96"/>
    <n v="7.7"/>
    <n v="3"/>
    <n v="2.08"/>
    <x v="3"/>
    <x v="0"/>
    <n v="0"/>
    <n v="0"/>
    <n v="0"/>
    <x v="3"/>
    <x v="1"/>
    <x v="0"/>
  </r>
  <r>
    <x v="22"/>
    <x v="148"/>
    <x v="1"/>
    <x v="0"/>
    <x v="1"/>
    <n v="28"/>
    <n v="212.8"/>
    <n v="117"/>
    <n v="36.18"/>
    <n v="159.9"/>
    <n v="86"/>
    <n v="13.59"/>
    <n v="222.7"/>
    <n v="88"/>
    <n v="10.02"/>
    <n v="0"/>
    <n v="0"/>
    <n v="0"/>
    <x v="0"/>
    <x v="0"/>
    <n v="0"/>
    <n v="0"/>
    <n v="1"/>
    <x v="3"/>
    <x v="1"/>
    <x v="0"/>
  </r>
  <r>
    <x v="26"/>
    <x v="148"/>
    <x v="0"/>
    <x v="0"/>
    <x v="1"/>
    <n v="20"/>
    <n v="264.39999999999998"/>
    <n v="102"/>
    <n v="44.95"/>
    <n v="219.6"/>
    <n v="123"/>
    <n v="18.670000000000002"/>
    <n v="200.4"/>
    <n v="89"/>
    <n v="9.02"/>
    <n v="11.3"/>
    <n v="3"/>
    <n v="3.05"/>
    <x v="3"/>
    <x v="0"/>
    <n v="0"/>
    <n v="0"/>
    <n v="1"/>
    <x v="3"/>
    <x v="0"/>
    <x v="1"/>
  </r>
  <r>
    <x v="5"/>
    <x v="148"/>
    <x v="0"/>
    <x v="1"/>
    <x v="0"/>
    <n v="0"/>
    <n v="176.2"/>
    <n v="87"/>
    <n v="29.95"/>
    <n v="145"/>
    <n v="81"/>
    <n v="12.33"/>
    <n v="249.5"/>
    <n v="92"/>
    <n v="11.23"/>
    <n v="5.7"/>
    <n v="4"/>
    <n v="1.54"/>
    <x v="1"/>
    <x v="0"/>
    <n v="0"/>
    <n v="1"/>
    <n v="0"/>
    <x v="3"/>
    <x v="1"/>
    <x v="0"/>
  </r>
  <r>
    <x v="38"/>
    <x v="148"/>
    <x v="0"/>
    <x v="0"/>
    <x v="1"/>
    <n v="18"/>
    <n v="148.5"/>
    <n v="106"/>
    <n v="25.25"/>
    <n v="114.5"/>
    <n v="106"/>
    <n v="9.73"/>
    <n v="178.3"/>
    <n v="98"/>
    <n v="8.02"/>
    <n v="6.5"/>
    <n v="4"/>
    <n v="1.76"/>
    <x v="1"/>
    <x v="0"/>
    <n v="0"/>
    <n v="0"/>
    <n v="1"/>
    <x v="3"/>
    <x v="1"/>
    <x v="0"/>
  </r>
  <r>
    <x v="37"/>
    <x v="148"/>
    <x v="0"/>
    <x v="0"/>
    <x v="0"/>
    <n v="0"/>
    <n v="152.1"/>
    <n v="116"/>
    <n v="25.86"/>
    <n v="164.3"/>
    <n v="83"/>
    <n v="13.97"/>
    <n v="142.80000000000001"/>
    <n v="98"/>
    <n v="6.43"/>
    <n v="7.6"/>
    <n v="3"/>
    <n v="2.0499999999999998"/>
    <x v="1"/>
    <x v="0"/>
    <n v="0"/>
    <n v="0"/>
    <n v="0"/>
    <x v="3"/>
    <x v="1"/>
    <x v="0"/>
  </r>
  <r>
    <x v="36"/>
    <x v="148"/>
    <x v="2"/>
    <x v="0"/>
    <x v="0"/>
    <n v="0"/>
    <n v="217.7"/>
    <n v="91"/>
    <n v="37.01"/>
    <n v="273.5"/>
    <n v="74"/>
    <n v="23.25"/>
    <n v="226.9"/>
    <n v="99"/>
    <n v="10.210000000000001"/>
    <n v="9.6"/>
    <n v="3"/>
    <n v="2.59"/>
    <x v="2"/>
    <x v="0"/>
    <n v="0"/>
    <n v="0"/>
    <n v="0"/>
    <x v="3"/>
    <x v="1"/>
    <x v="1"/>
  </r>
  <r>
    <x v="44"/>
    <x v="148"/>
    <x v="0"/>
    <x v="0"/>
    <x v="1"/>
    <n v="25"/>
    <n v="185.6"/>
    <n v="109"/>
    <n v="31.55"/>
    <n v="167.3"/>
    <n v="89"/>
    <n v="14.22"/>
    <n v="171.6"/>
    <n v="100"/>
    <n v="7.72"/>
    <n v="10.7"/>
    <n v="3"/>
    <n v="2.89"/>
    <x v="0"/>
    <x v="1"/>
    <n v="1"/>
    <n v="0"/>
    <n v="1"/>
    <x v="3"/>
    <x v="0"/>
    <x v="0"/>
  </r>
  <r>
    <x v="48"/>
    <x v="148"/>
    <x v="1"/>
    <x v="0"/>
    <x v="0"/>
    <n v="0"/>
    <n v="175.4"/>
    <n v="80"/>
    <n v="29.82"/>
    <n v="197.4"/>
    <n v="127"/>
    <n v="16.78"/>
    <n v="188.2"/>
    <n v="102"/>
    <n v="8.4700000000000006"/>
    <n v="9.6999999999999993"/>
    <n v="2"/>
    <n v="2.62"/>
    <x v="3"/>
    <x v="0"/>
    <n v="0"/>
    <n v="0"/>
    <n v="0"/>
    <x v="3"/>
    <x v="1"/>
    <x v="0"/>
  </r>
  <r>
    <x v="47"/>
    <x v="148"/>
    <x v="0"/>
    <x v="0"/>
    <x v="0"/>
    <n v="0"/>
    <n v="156"/>
    <n v="56"/>
    <n v="26.52"/>
    <n v="56"/>
    <n v="116"/>
    <n v="4.76"/>
    <n v="163.30000000000001"/>
    <n v="104"/>
    <n v="7.35"/>
    <n v="8.9"/>
    <n v="8"/>
    <n v="2.4"/>
    <x v="1"/>
    <x v="0"/>
    <n v="0"/>
    <n v="0"/>
    <n v="0"/>
    <x v="3"/>
    <x v="1"/>
    <x v="0"/>
  </r>
  <r>
    <x v="30"/>
    <x v="148"/>
    <x v="2"/>
    <x v="1"/>
    <x v="0"/>
    <n v="0"/>
    <n v="180.9"/>
    <n v="79"/>
    <n v="30.75"/>
    <n v="194.9"/>
    <n v="83"/>
    <n v="16.57"/>
    <n v="197.8"/>
    <n v="109"/>
    <n v="8.9"/>
    <n v="8.8000000000000007"/>
    <n v="9"/>
    <n v="2.38"/>
    <x v="2"/>
    <x v="0"/>
    <n v="0"/>
    <n v="1"/>
    <n v="0"/>
    <x v="3"/>
    <x v="1"/>
    <x v="0"/>
  </r>
  <r>
    <x v="1"/>
    <x v="148"/>
    <x v="0"/>
    <x v="0"/>
    <x v="1"/>
    <n v="20"/>
    <n v="147.80000000000001"/>
    <n v="132"/>
    <n v="25.13"/>
    <n v="276.8"/>
    <n v="94"/>
    <n v="23.53"/>
    <n v="149.9"/>
    <n v="110"/>
    <n v="6.75"/>
    <n v="10.199999999999999"/>
    <n v="6"/>
    <n v="2.75"/>
    <x v="1"/>
    <x v="0"/>
    <n v="0"/>
    <n v="0"/>
    <n v="1"/>
    <x v="3"/>
    <x v="1"/>
    <x v="1"/>
  </r>
  <r>
    <x v="38"/>
    <x v="148"/>
    <x v="1"/>
    <x v="0"/>
    <x v="0"/>
    <n v="0"/>
    <n v="237.6"/>
    <n v="79"/>
    <n v="40.39"/>
    <n v="192.4"/>
    <n v="107"/>
    <n v="16.350000000000001"/>
    <n v="207.4"/>
    <n v="111"/>
    <n v="9.33"/>
    <n v="9.1"/>
    <n v="9"/>
    <n v="2.46"/>
    <x v="1"/>
    <x v="0"/>
    <n v="0"/>
    <n v="0"/>
    <n v="0"/>
    <x v="3"/>
    <x v="1"/>
    <x v="0"/>
  </r>
  <r>
    <x v="20"/>
    <x v="148"/>
    <x v="0"/>
    <x v="0"/>
    <x v="0"/>
    <n v="0"/>
    <n v="119.2"/>
    <n v="88"/>
    <n v="20.260000000000002"/>
    <n v="168.3"/>
    <n v="110"/>
    <n v="14.31"/>
    <n v="204.7"/>
    <n v="119"/>
    <n v="9.2100000000000009"/>
    <n v="12.2"/>
    <n v="6"/>
    <n v="3.29"/>
    <x v="4"/>
    <x v="1"/>
    <n v="1"/>
    <n v="0"/>
    <n v="0"/>
    <x v="3"/>
    <x v="0"/>
    <x v="0"/>
  </r>
  <r>
    <x v="9"/>
    <x v="148"/>
    <x v="2"/>
    <x v="0"/>
    <x v="0"/>
    <n v="0"/>
    <n v="166.6"/>
    <n v="61"/>
    <n v="28.32"/>
    <n v="218.8"/>
    <n v="107"/>
    <n v="18.600000000000001"/>
    <n v="208.3"/>
    <n v="131"/>
    <n v="9.3699999999999992"/>
    <n v="8.1999999999999993"/>
    <n v="6"/>
    <n v="2.21"/>
    <x v="9"/>
    <x v="0"/>
    <n v="0"/>
    <n v="0"/>
    <n v="0"/>
    <x v="3"/>
    <x v="1"/>
    <x v="1"/>
  </r>
  <r>
    <x v="30"/>
    <x v="148"/>
    <x v="2"/>
    <x v="0"/>
    <x v="0"/>
    <n v="0"/>
    <n v="117.2"/>
    <n v="99"/>
    <n v="19.920000000000002"/>
    <n v="227.7"/>
    <n v="74"/>
    <n v="19.350000000000001"/>
    <n v="221.7"/>
    <n v="141"/>
    <n v="9.98"/>
    <n v="9"/>
    <n v="7"/>
    <n v="2.4300000000000002"/>
    <x v="0"/>
    <x v="0"/>
    <n v="0"/>
    <n v="0"/>
    <n v="0"/>
    <x v="3"/>
    <x v="1"/>
    <x v="1"/>
  </r>
  <r>
    <x v="34"/>
    <x v="149"/>
    <x v="1"/>
    <x v="0"/>
    <x v="0"/>
    <n v="0"/>
    <n v="170"/>
    <n v="115"/>
    <n v="28.9"/>
    <n v="162.69999999999999"/>
    <n v="138"/>
    <n v="13.83"/>
    <n v="267.2"/>
    <n v="77"/>
    <n v="12.02"/>
    <n v="8.3000000000000007"/>
    <n v="2"/>
    <n v="2.2400000000000002"/>
    <x v="1"/>
    <x v="0"/>
    <n v="0"/>
    <n v="0"/>
    <n v="0"/>
    <x v="3"/>
    <x v="1"/>
    <x v="0"/>
  </r>
  <r>
    <x v="13"/>
    <x v="149"/>
    <x v="0"/>
    <x v="0"/>
    <x v="0"/>
    <n v="0"/>
    <n v="136.6"/>
    <n v="112"/>
    <n v="23.22"/>
    <n v="209.4"/>
    <n v="81"/>
    <n v="17.8"/>
    <n v="161.1"/>
    <n v="78"/>
    <n v="7.25"/>
    <n v="12.2"/>
    <n v="2"/>
    <n v="3.29"/>
    <x v="4"/>
    <x v="1"/>
    <n v="1"/>
    <n v="0"/>
    <n v="0"/>
    <x v="3"/>
    <x v="0"/>
    <x v="1"/>
  </r>
  <r>
    <x v="19"/>
    <x v="149"/>
    <x v="0"/>
    <x v="0"/>
    <x v="1"/>
    <n v="24"/>
    <n v="195.7"/>
    <n v="108"/>
    <n v="33.270000000000003"/>
    <n v="208.8"/>
    <n v="110"/>
    <n v="17.75"/>
    <n v="177"/>
    <n v="84"/>
    <n v="7.97"/>
    <n v="11.7"/>
    <n v="2"/>
    <n v="3.16"/>
    <x v="3"/>
    <x v="0"/>
    <n v="0"/>
    <n v="0"/>
    <n v="1"/>
    <x v="3"/>
    <x v="0"/>
    <x v="1"/>
  </r>
  <r>
    <x v="44"/>
    <x v="149"/>
    <x v="2"/>
    <x v="1"/>
    <x v="0"/>
    <n v="0"/>
    <n v="114.8"/>
    <n v="156"/>
    <n v="19.52"/>
    <n v="135.30000000000001"/>
    <n v="78"/>
    <n v="11.5"/>
    <n v="218.4"/>
    <n v="98"/>
    <n v="9.83"/>
    <n v="15.6"/>
    <n v="4"/>
    <n v="4.21"/>
    <x v="0"/>
    <x v="1"/>
    <n v="1"/>
    <n v="1"/>
    <n v="0"/>
    <x v="3"/>
    <x v="0"/>
    <x v="0"/>
  </r>
  <r>
    <x v="39"/>
    <x v="149"/>
    <x v="2"/>
    <x v="0"/>
    <x v="0"/>
    <n v="0"/>
    <n v="178.9"/>
    <n v="101"/>
    <n v="30.41"/>
    <n v="169.1"/>
    <n v="110"/>
    <n v="14.37"/>
    <n v="148.6"/>
    <n v="100"/>
    <n v="6.69"/>
    <n v="13.8"/>
    <n v="3"/>
    <n v="3.73"/>
    <x v="4"/>
    <x v="1"/>
    <n v="1"/>
    <n v="0"/>
    <n v="0"/>
    <x v="3"/>
    <x v="0"/>
    <x v="0"/>
  </r>
  <r>
    <x v="34"/>
    <x v="149"/>
    <x v="0"/>
    <x v="0"/>
    <x v="0"/>
    <n v="0"/>
    <n v="146.30000000000001"/>
    <n v="133"/>
    <n v="24.87"/>
    <n v="202.7"/>
    <n v="95"/>
    <n v="17.23"/>
    <n v="234.7"/>
    <n v="103"/>
    <n v="10.56"/>
    <n v="13.1"/>
    <n v="3"/>
    <n v="3.54"/>
    <x v="0"/>
    <x v="0"/>
    <n v="0"/>
    <n v="0"/>
    <n v="0"/>
    <x v="3"/>
    <x v="0"/>
    <x v="1"/>
  </r>
  <r>
    <x v="21"/>
    <x v="149"/>
    <x v="0"/>
    <x v="0"/>
    <x v="1"/>
    <n v="35"/>
    <n v="139.6"/>
    <n v="72"/>
    <n v="23.73"/>
    <n v="332.8"/>
    <n v="170"/>
    <n v="28.29"/>
    <n v="213.8"/>
    <n v="105"/>
    <n v="9.6199999999999992"/>
    <n v="8.8000000000000007"/>
    <n v="2"/>
    <n v="2.38"/>
    <x v="3"/>
    <x v="0"/>
    <n v="0"/>
    <n v="0"/>
    <n v="1"/>
    <x v="3"/>
    <x v="1"/>
    <x v="1"/>
  </r>
  <r>
    <x v="28"/>
    <x v="149"/>
    <x v="1"/>
    <x v="0"/>
    <x v="0"/>
    <n v="0"/>
    <n v="150.9"/>
    <n v="92"/>
    <n v="25.65"/>
    <n v="191"/>
    <n v="106"/>
    <n v="16.239999999999998"/>
    <n v="223.6"/>
    <n v="107"/>
    <n v="10.06"/>
    <n v="8.3000000000000007"/>
    <n v="4"/>
    <n v="2.2400000000000002"/>
    <x v="5"/>
    <x v="1"/>
    <n v="1"/>
    <n v="0"/>
    <n v="0"/>
    <x v="3"/>
    <x v="1"/>
    <x v="0"/>
  </r>
  <r>
    <x v="28"/>
    <x v="149"/>
    <x v="1"/>
    <x v="0"/>
    <x v="1"/>
    <n v="27"/>
    <n v="209.8"/>
    <n v="112"/>
    <n v="35.67"/>
    <n v="155"/>
    <n v="80"/>
    <n v="13.18"/>
    <n v="251.5"/>
    <n v="111"/>
    <n v="11.32"/>
    <n v="7.2"/>
    <n v="6"/>
    <n v="1.94"/>
    <x v="1"/>
    <x v="0"/>
    <n v="0"/>
    <n v="0"/>
    <n v="1"/>
    <x v="3"/>
    <x v="1"/>
    <x v="0"/>
  </r>
  <r>
    <x v="39"/>
    <x v="149"/>
    <x v="1"/>
    <x v="0"/>
    <x v="1"/>
    <n v="24"/>
    <n v="212.4"/>
    <n v="157"/>
    <n v="36.11"/>
    <n v="168.7"/>
    <n v="91"/>
    <n v="14.34"/>
    <n v="199.4"/>
    <n v="112"/>
    <n v="8.9700000000000006"/>
    <n v="9.6999999999999993"/>
    <n v="1"/>
    <n v="2.62"/>
    <x v="3"/>
    <x v="0"/>
    <n v="0"/>
    <n v="0"/>
    <n v="1"/>
    <x v="3"/>
    <x v="1"/>
    <x v="0"/>
  </r>
  <r>
    <x v="3"/>
    <x v="149"/>
    <x v="0"/>
    <x v="0"/>
    <x v="1"/>
    <n v="29"/>
    <n v="209.9"/>
    <n v="77"/>
    <n v="35.68"/>
    <n v="158"/>
    <n v="52"/>
    <n v="13.43"/>
    <n v="141.9"/>
    <n v="113"/>
    <n v="6.39"/>
    <n v="6.6"/>
    <n v="1"/>
    <n v="1.78"/>
    <x v="1"/>
    <x v="0"/>
    <n v="0"/>
    <n v="0"/>
    <n v="1"/>
    <x v="3"/>
    <x v="1"/>
    <x v="0"/>
  </r>
  <r>
    <x v="31"/>
    <x v="149"/>
    <x v="2"/>
    <x v="0"/>
    <x v="0"/>
    <n v="0"/>
    <n v="189.3"/>
    <n v="77"/>
    <n v="32.18"/>
    <n v="220.9"/>
    <n v="105"/>
    <n v="18.78"/>
    <n v="238.7"/>
    <n v="117"/>
    <n v="10.74"/>
    <n v="9.1999999999999993"/>
    <n v="5"/>
    <n v="2.48"/>
    <x v="4"/>
    <x v="0"/>
    <n v="0"/>
    <n v="0"/>
    <n v="0"/>
    <x v="3"/>
    <x v="1"/>
    <x v="1"/>
  </r>
  <r>
    <x v="34"/>
    <x v="149"/>
    <x v="0"/>
    <x v="0"/>
    <x v="1"/>
    <n v="28"/>
    <n v="174.4"/>
    <n v="75"/>
    <n v="29.65"/>
    <n v="169.9"/>
    <n v="80"/>
    <n v="14.44"/>
    <n v="201.6"/>
    <n v="130"/>
    <n v="9.07"/>
    <n v="11"/>
    <n v="4"/>
    <n v="2.97"/>
    <x v="0"/>
    <x v="0"/>
    <n v="0"/>
    <n v="0"/>
    <n v="1"/>
    <x v="3"/>
    <x v="0"/>
    <x v="0"/>
  </r>
  <r>
    <x v="19"/>
    <x v="150"/>
    <x v="1"/>
    <x v="0"/>
    <x v="1"/>
    <n v="17"/>
    <n v="214.7"/>
    <n v="97"/>
    <n v="36.5"/>
    <n v="138.5"/>
    <n v="90"/>
    <n v="11.77"/>
    <n v="169.1"/>
    <n v="44"/>
    <n v="7.61"/>
    <n v="8.6"/>
    <n v="4"/>
    <n v="2.3199999999999998"/>
    <x v="0"/>
    <x v="0"/>
    <n v="0"/>
    <n v="0"/>
    <n v="1"/>
    <x v="3"/>
    <x v="1"/>
    <x v="0"/>
  </r>
  <r>
    <x v="32"/>
    <x v="150"/>
    <x v="1"/>
    <x v="0"/>
    <x v="0"/>
    <n v="0"/>
    <n v="134.5"/>
    <n v="88"/>
    <n v="22.87"/>
    <n v="143.1"/>
    <n v="112"/>
    <n v="12.16"/>
    <n v="223.9"/>
    <n v="61"/>
    <n v="10.08"/>
    <n v="15.4"/>
    <n v="1"/>
    <n v="4.16"/>
    <x v="0"/>
    <x v="0"/>
    <n v="0"/>
    <n v="0"/>
    <n v="0"/>
    <x v="3"/>
    <x v="0"/>
    <x v="0"/>
  </r>
  <r>
    <x v="33"/>
    <x v="150"/>
    <x v="0"/>
    <x v="0"/>
    <x v="0"/>
    <n v="0"/>
    <n v="118.9"/>
    <n v="128"/>
    <n v="20.21"/>
    <n v="278.3"/>
    <n v="65"/>
    <n v="23.66"/>
    <n v="194.8"/>
    <n v="61"/>
    <n v="8.77"/>
    <n v="13.2"/>
    <n v="10"/>
    <n v="3.56"/>
    <x v="3"/>
    <x v="0"/>
    <n v="0"/>
    <n v="0"/>
    <n v="0"/>
    <x v="3"/>
    <x v="0"/>
    <x v="1"/>
  </r>
  <r>
    <x v="17"/>
    <x v="150"/>
    <x v="0"/>
    <x v="0"/>
    <x v="0"/>
    <n v="0"/>
    <n v="194.8"/>
    <n v="106"/>
    <n v="33.119999999999997"/>
    <n v="292.7"/>
    <n v="103"/>
    <n v="24.88"/>
    <n v="224.6"/>
    <n v="82"/>
    <n v="10.11"/>
    <n v="5.5"/>
    <n v="3"/>
    <n v="1.49"/>
    <x v="1"/>
    <x v="0"/>
    <n v="0"/>
    <n v="0"/>
    <n v="0"/>
    <x v="3"/>
    <x v="1"/>
    <x v="1"/>
  </r>
  <r>
    <x v="32"/>
    <x v="150"/>
    <x v="1"/>
    <x v="0"/>
    <x v="0"/>
    <n v="0"/>
    <n v="175.3"/>
    <n v="106"/>
    <n v="29.8"/>
    <n v="144.30000000000001"/>
    <n v="87"/>
    <n v="12.27"/>
    <n v="160.19999999999999"/>
    <n v="88"/>
    <n v="7.21"/>
    <n v="11.8"/>
    <n v="5"/>
    <n v="3.19"/>
    <x v="1"/>
    <x v="0"/>
    <n v="0"/>
    <n v="0"/>
    <n v="0"/>
    <x v="3"/>
    <x v="0"/>
    <x v="0"/>
  </r>
  <r>
    <x v="37"/>
    <x v="150"/>
    <x v="0"/>
    <x v="1"/>
    <x v="0"/>
    <n v="0"/>
    <n v="218"/>
    <n v="57"/>
    <n v="37.06"/>
    <n v="114.4"/>
    <n v="88"/>
    <n v="9.7200000000000006"/>
    <n v="269.2"/>
    <n v="95"/>
    <n v="12.11"/>
    <n v="12.4"/>
    <n v="1"/>
    <n v="3.35"/>
    <x v="1"/>
    <x v="1"/>
    <n v="1"/>
    <n v="1"/>
    <n v="0"/>
    <x v="3"/>
    <x v="0"/>
    <x v="0"/>
  </r>
  <r>
    <x v="26"/>
    <x v="150"/>
    <x v="1"/>
    <x v="0"/>
    <x v="1"/>
    <n v="27"/>
    <n v="166.4"/>
    <n v="112"/>
    <n v="28.29"/>
    <n v="234.3"/>
    <n v="116"/>
    <n v="19.920000000000002"/>
    <n v="161.1"/>
    <n v="95"/>
    <n v="7.25"/>
    <n v="5.5"/>
    <n v="2"/>
    <n v="1.49"/>
    <x v="1"/>
    <x v="0"/>
    <n v="0"/>
    <n v="0"/>
    <n v="1"/>
    <x v="3"/>
    <x v="1"/>
    <x v="1"/>
  </r>
  <r>
    <x v="7"/>
    <x v="150"/>
    <x v="0"/>
    <x v="0"/>
    <x v="0"/>
    <n v="0"/>
    <n v="170.2"/>
    <n v="89"/>
    <n v="28.93"/>
    <n v="187.5"/>
    <n v="83"/>
    <n v="15.94"/>
    <n v="119.5"/>
    <n v="100"/>
    <n v="5.38"/>
    <n v="4.3"/>
    <n v="3"/>
    <n v="1.1599999999999999"/>
    <x v="1"/>
    <x v="0"/>
    <n v="0"/>
    <n v="0"/>
    <n v="0"/>
    <x v="3"/>
    <x v="1"/>
    <x v="0"/>
  </r>
  <r>
    <x v="13"/>
    <x v="150"/>
    <x v="1"/>
    <x v="0"/>
    <x v="0"/>
    <n v="0"/>
    <n v="178.7"/>
    <n v="116"/>
    <n v="30.38"/>
    <n v="292.10000000000002"/>
    <n v="138"/>
    <n v="24.83"/>
    <n v="265.89999999999998"/>
    <n v="101"/>
    <n v="11.97"/>
    <n v="9.8000000000000007"/>
    <n v="4"/>
    <n v="2.65"/>
    <x v="1"/>
    <x v="0"/>
    <n v="0"/>
    <n v="0"/>
    <n v="0"/>
    <x v="3"/>
    <x v="1"/>
    <x v="1"/>
  </r>
  <r>
    <x v="44"/>
    <x v="150"/>
    <x v="0"/>
    <x v="0"/>
    <x v="1"/>
    <n v="27"/>
    <n v="154.4"/>
    <n v="141"/>
    <n v="26.25"/>
    <n v="210.6"/>
    <n v="109"/>
    <n v="17.899999999999999"/>
    <n v="167.9"/>
    <n v="109"/>
    <n v="7.56"/>
    <n v="7.8"/>
    <n v="3"/>
    <n v="2.11"/>
    <x v="2"/>
    <x v="0"/>
    <n v="0"/>
    <n v="0"/>
    <n v="1"/>
    <x v="3"/>
    <x v="1"/>
    <x v="1"/>
  </r>
  <r>
    <x v="7"/>
    <x v="150"/>
    <x v="2"/>
    <x v="0"/>
    <x v="0"/>
    <n v="0"/>
    <n v="235.9"/>
    <n v="104"/>
    <n v="40.1"/>
    <n v="80.599999999999994"/>
    <n v="91"/>
    <n v="6.85"/>
    <n v="212.8"/>
    <n v="116"/>
    <n v="9.58"/>
    <n v="5.8"/>
    <n v="2"/>
    <n v="1.57"/>
    <x v="2"/>
    <x v="0"/>
    <n v="0"/>
    <n v="0"/>
    <n v="0"/>
    <x v="3"/>
    <x v="1"/>
    <x v="0"/>
  </r>
  <r>
    <x v="38"/>
    <x v="150"/>
    <x v="0"/>
    <x v="0"/>
    <x v="1"/>
    <n v="26"/>
    <n v="196.5"/>
    <n v="98"/>
    <n v="33.409999999999997"/>
    <n v="175.8"/>
    <n v="111"/>
    <n v="14.94"/>
    <n v="221.8"/>
    <n v="124"/>
    <n v="9.98"/>
    <n v="13.4"/>
    <n v="5"/>
    <n v="3.62"/>
    <x v="1"/>
    <x v="0"/>
    <n v="0"/>
    <n v="0"/>
    <n v="1"/>
    <x v="3"/>
    <x v="0"/>
    <x v="0"/>
  </r>
  <r>
    <x v="32"/>
    <x v="150"/>
    <x v="0"/>
    <x v="1"/>
    <x v="0"/>
    <n v="0"/>
    <n v="198.7"/>
    <n v="70"/>
    <n v="33.78"/>
    <n v="209.5"/>
    <n v="106"/>
    <n v="17.809999999999999"/>
    <n v="281.89999999999998"/>
    <n v="126"/>
    <n v="12.69"/>
    <n v="12.4"/>
    <n v="4"/>
    <n v="3.35"/>
    <x v="1"/>
    <x v="0"/>
    <n v="0"/>
    <n v="1"/>
    <n v="0"/>
    <x v="3"/>
    <x v="0"/>
    <x v="1"/>
  </r>
  <r>
    <x v="5"/>
    <x v="150"/>
    <x v="2"/>
    <x v="0"/>
    <x v="0"/>
    <n v="0"/>
    <n v="156.4"/>
    <n v="108"/>
    <n v="26.59"/>
    <n v="233.4"/>
    <n v="118"/>
    <n v="19.84"/>
    <n v="195.7"/>
    <n v="141"/>
    <n v="8.81"/>
    <n v="7.7"/>
    <n v="6"/>
    <n v="2.08"/>
    <x v="4"/>
    <x v="0"/>
    <n v="0"/>
    <n v="0"/>
    <n v="0"/>
    <x v="3"/>
    <x v="1"/>
    <x v="1"/>
  </r>
  <r>
    <x v="34"/>
    <x v="151"/>
    <x v="0"/>
    <x v="0"/>
    <x v="0"/>
    <n v="0"/>
    <n v="317.8"/>
    <n v="60"/>
    <n v="54.03"/>
    <n v="152.9"/>
    <n v="100"/>
    <n v="13"/>
    <n v="123.4"/>
    <n v="63"/>
    <n v="5.55"/>
    <n v="10.4"/>
    <n v="7"/>
    <n v="2.81"/>
    <x v="0"/>
    <x v="1"/>
    <n v="1"/>
    <n v="0"/>
    <n v="0"/>
    <x v="3"/>
    <x v="0"/>
    <x v="0"/>
  </r>
  <r>
    <x v="30"/>
    <x v="151"/>
    <x v="0"/>
    <x v="0"/>
    <x v="0"/>
    <n v="0"/>
    <n v="284.60000000000002"/>
    <n v="113"/>
    <n v="48.38"/>
    <n v="141.80000000000001"/>
    <n v="101"/>
    <n v="12.05"/>
    <n v="127.4"/>
    <n v="78"/>
    <n v="5.73"/>
    <n v="12.6"/>
    <n v="5"/>
    <n v="3.4"/>
    <x v="1"/>
    <x v="0"/>
    <n v="0"/>
    <n v="0"/>
    <n v="0"/>
    <x v="3"/>
    <x v="0"/>
    <x v="0"/>
  </r>
  <r>
    <x v="34"/>
    <x v="151"/>
    <x v="0"/>
    <x v="1"/>
    <x v="1"/>
    <n v="20"/>
    <n v="237.5"/>
    <n v="120"/>
    <n v="40.380000000000003"/>
    <n v="253.4"/>
    <n v="94"/>
    <n v="21.54"/>
    <n v="265.2"/>
    <n v="80"/>
    <n v="11.93"/>
    <n v="14.2"/>
    <n v="3"/>
    <n v="3.83"/>
    <x v="7"/>
    <x v="1"/>
    <n v="1"/>
    <n v="1"/>
    <n v="1"/>
    <x v="3"/>
    <x v="0"/>
    <x v="1"/>
  </r>
  <r>
    <x v="3"/>
    <x v="151"/>
    <x v="0"/>
    <x v="0"/>
    <x v="0"/>
    <n v="0"/>
    <n v="189.5"/>
    <n v="108"/>
    <n v="32.22"/>
    <n v="218.4"/>
    <n v="69"/>
    <n v="18.559999999999999"/>
    <n v="291.10000000000002"/>
    <n v="81"/>
    <n v="13.1"/>
    <n v="11"/>
    <n v="2"/>
    <n v="2.97"/>
    <x v="2"/>
    <x v="0"/>
    <n v="0"/>
    <n v="0"/>
    <n v="0"/>
    <x v="3"/>
    <x v="0"/>
    <x v="1"/>
  </r>
  <r>
    <x v="1"/>
    <x v="151"/>
    <x v="1"/>
    <x v="0"/>
    <x v="0"/>
    <n v="0"/>
    <n v="140.5"/>
    <n v="92"/>
    <n v="23.89"/>
    <n v="186.8"/>
    <n v="96"/>
    <n v="15.88"/>
    <n v="227"/>
    <n v="89"/>
    <n v="10.220000000000001"/>
    <n v="9.5"/>
    <n v="5"/>
    <n v="2.57"/>
    <x v="3"/>
    <x v="0"/>
    <n v="0"/>
    <n v="0"/>
    <n v="0"/>
    <x v="3"/>
    <x v="1"/>
    <x v="0"/>
  </r>
  <r>
    <x v="42"/>
    <x v="151"/>
    <x v="1"/>
    <x v="0"/>
    <x v="1"/>
    <n v="26"/>
    <n v="214.8"/>
    <n v="82"/>
    <n v="36.520000000000003"/>
    <n v="226.7"/>
    <n v="135"/>
    <n v="19.27"/>
    <n v="206.7"/>
    <n v="97"/>
    <n v="9.3000000000000007"/>
    <n v="7.6"/>
    <n v="11"/>
    <n v="2.0499999999999998"/>
    <x v="0"/>
    <x v="0"/>
    <n v="0"/>
    <n v="0"/>
    <n v="1"/>
    <x v="3"/>
    <x v="1"/>
    <x v="1"/>
  </r>
  <r>
    <x v="28"/>
    <x v="151"/>
    <x v="1"/>
    <x v="0"/>
    <x v="0"/>
    <n v="0"/>
    <n v="216.7"/>
    <n v="70"/>
    <n v="36.840000000000003"/>
    <n v="152.69999999999999"/>
    <n v="102"/>
    <n v="12.98"/>
    <n v="181.2"/>
    <n v="99"/>
    <n v="8.15"/>
    <n v="11.6"/>
    <n v="6"/>
    <n v="3.13"/>
    <x v="0"/>
    <x v="0"/>
    <n v="0"/>
    <n v="0"/>
    <n v="0"/>
    <x v="3"/>
    <x v="0"/>
    <x v="0"/>
  </r>
  <r>
    <x v="50"/>
    <x v="151"/>
    <x v="0"/>
    <x v="0"/>
    <x v="0"/>
    <n v="0"/>
    <n v="197.1"/>
    <n v="126"/>
    <n v="33.51"/>
    <n v="130.1"/>
    <n v="76"/>
    <n v="11.06"/>
    <n v="78.099999999999994"/>
    <n v="100"/>
    <n v="3.51"/>
    <n v="7.4"/>
    <n v="4"/>
    <n v="2"/>
    <x v="2"/>
    <x v="0"/>
    <n v="0"/>
    <n v="0"/>
    <n v="0"/>
    <x v="3"/>
    <x v="1"/>
    <x v="0"/>
  </r>
  <r>
    <x v="20"/>
    <x v="151"/>
    <x v="2"/>
    <x v="0"/>
    <x v="0"/>
    <n v="0"/>
    <n v="228.1"/>
    <n v="93"/>
    <n v="38.78"/>
    <n v="136.4"/>
    <n v="106"/>
    <n v="11.59"/>
    <n v="197.3"/>
    <n v="107"/>
    <n v="8.8800000000000008"/>
    <n v="9"/>
    <n v="2"/>
    <n v="2.4300000000000002"/>
    <x v="0"/>
    <x v="0"/>
    <n v="0"/>
    <n v="0"/>
    <n v="0"/>
    <x v="3"/>
    <x v="1"/>
    <x v="0"/>
  </r>
  <r>
    <x v="39"/>
    <x v="151"/>
    <x v="0"/>
    <x v="0"/>
    <x v="0"/>
    <n v="0"/>
    <n v="141.5"/>
    <n v="102"/>
    <n v="24.06"/>
    <n v="263"/>
    <n v="94"/>
    <n v="22.36"/>
    <n v="207.1"/>
    <n v="113"/>
    <n v="9.32"/>
    <n v="3.4"/>
    <n v="4"/>
    <n v="0.92"/>
    <x v="3"/>
    <x v="0"/>
    <n v="0"/>
    <n v="0"/>
    <n v="0"/>
    <x v="3"/>
    <x v="1"/>
    <x v="1"/>
  </r>
  <r>
    <x v="49"/>
    <x v="151"/>
    <x v="2"/>
    <x v="0"/>
    <x v="0"/>
    <n v="0"/>
    <n v="302.8"/>
    <n v="143"/>
    <n v="51.48"/>
    <n v="189.8"/>
    <n v="69"/>
    <n v="16.13"/>
    <n v="214.9"/>
    <n v="114"/>
    <n v="9.67"/>
    <n v="10.9"/>
    <n v="4"/>
    <n v="2.94"/>
    <x v="3"/>
    <x v="1"/>
    <n v="1"/>
    <n v="0"/>
    <n v="0"/>
    <x v="3"/>
    <x v="0"/>
    <x v="0"/>
  </r>
  <r>
    <x v="36"/>
    <x v="151"/>
    <x v="1"/>
    <x v="0"/>
    <x v="1"/>
    <n v="39"/>
    <n v="243.1"/>
    <n v="137"/>
    <n v="41.33"/>
    <n v="236.7"/>
    <n v="103"/>
    <n v="20.12"/>
    <n v="191.2"/>
    <n v="118"/>
    <n v="8.6"/>
    <n v="9.9"/>
    <n v="3"/>
    <n v="2.67"/>
    <x v="0"/>
    <x v="0"/>
    <n v="0"/>
    <n v="0"/>
    <n v="1"/>
    <x v="3"/>
    <x v="1"/>
    <x v="1"/>
  </r>
  <r>
    <x v="6"/>
    <x v="151"/>
    <x v="0"/>
    <x v="0"/>
    <x v="0"/>
    <n v="0"/>
    <n v="206.3"/>
    <n v="98"/>
    <n v="35.07"/>
    <n v="292.8"/>
    <n v="82"/>
    <n v="24.89"/>
    <n v="43.7"/>
    <n v="121"/>
    <n v="1.97"/>
    <n v="10.6"/>
    <n v="4"/>
    <n v="2.86"/>
    <x v="0"/>
    <x v="0"/>
    <n v="0"/>
    <n v="0"/>
    <n v="0"/>
    <x v="3"/>
    <x v="0"/>
    <x v="1"/>
  </r>
  <r>
    <x v="29"/>
    <x v="151"/>
    <x v="2"/>
    <x v="0"/>
    <x v="0"/>
    <n v="0"/>
    <n v="161.4"/>
    <n v="84"/>
    <n v="27.44"/>
    <n v="163.6"/>
    <n v="88"/>
    <n v="13.91"/>
    <n v="153.19999999999999"/>
    <n v="121"/>
    <n v="6.89"/>
    <n v="11.8"/>
    <n v="5"/>
    <n v="3.19"/>
    <x v="0"/>
    <x v="0"/>
    <n v="0"/>
    <n v="0"/>
    <n v="0"/>
    <x v="3"/>
    <x v="0"/>
    <x v="0"/>
  </r>
  <r>
    <x v="16"/>
    <x v="151"/>
    <x v="1"/>
    <x v="0"/>
    <x v="0"/>
    <n v="0"/>
    <n v="101.2"/>
    <n v="122"/>
    <n v="17.2"/>
    <n v="141.6"/>
    <n v="87"/>
    <n v="12.04"/>
    <n v="198.5"/>
    <n v="124"/>
    <n v="8.93"/>
    <n v="7.5"/>
    <n v="3"/>
    <n v="2.0299999999999998"/>
    <x v="3"/>
    <x v="0"/>
    <n v="0"/>
    <n v="0"/>
    <n v="0"/>
    <x v="3"/>
    <x v="1"/>
    <x v="0"/>
  </r>
  <r>
    <x v="31"/>
    <x v="151"/>
    <x v="1"/>
    <x v="0"/>
    <x v="1"/>
    <n v="20"/>
    <n v="239.1"/>
    <n v="105"/>
    <n v="40.65"/>
    <n v="209.1"/>
    <n v="111"/>
    <n v="17.77"/>
    <n v="268.2"/>
    <n v="130"/>
    <n v="12.07"/>
    <n v="13.3"/>
    <n v="3"/>
    <n v="3.59"/>
    <x v="5"/>
    <x v="0"/>
    <n v="0"/>
    <n v="0"/>
    <n v="1"/>
    <x v="3"/>
    <x v="0"/>
    <x v="1"/>
  </r>
  <r>
    <x v="50"/>
    <x v="151"/>
    <x v="2"/>
    <x v="0"/>
    <x v="1"/>
    <n v="20"/>
    <n v="214.6"/>
    <n v="108"/>
    <n v="36.479999999999997"/>
    <n v="96.6"/>
    <n v="82"/>
    <n v="8.2100000000000009"/>
    <n v="170.7"/>
    <n v="145"/>
    <n v="7.68"/>
    <n v="7.9"/>
    <n v="5"/>
    <n v="2.13"/>
    <x v="0"/>
    <x v="0"/>
    <n v="0"/>
    <n v="0"/>
    <n v="1"/>
    <x v="3"/>
    <x v="1"/>
    <x v="0"/>
  </r>
  <r>
    <x v="33"/>
    <x v="152"/>
    <x v="2"/>
    <x v="0"/>
    <x v="0"/>
    <n v="0"/>
    <n v="122.5"/>
    <n v="145"/>
    <n v="20.83"/>
    <n v="273.3"/>
    <n v="103"/>
    <n v="23.23"/>
    <n v="197.8"/>
    <n v="71"/>
    <n v="8.9"/>
    <n v="8"/>
    <n v="3"/>
    <n v="2.16"/>
    <x v="3"/>
    <x v="0"/>
    <n v="0"/>
    <n v="0"/>
    <n v="0"/>
    <x v="3"/>
    <x v="1"/>
    <x v="1"/>
  </r>
  <r>
    <x v="14"/>
    <x v="152"/>
    <x v="1"/>
    <x v="0"/>
    <x v="0"/>
    <n v="0"/>
    <n v="154.6"/>
    <n v="56"/>
    <n v="26.28"/>
    <n v="263"/>
    <n v="84"/>
    <n v="22.36"/>
    <n v="367.7"/>
    <n v="89"/>
    <n v="16.55"/>
    <n v="15.5"/>
    <n v="2"/>
    <n v="4.1900000000000004"/>
    <x v="0"/>
    <x v="0"/>
    <n v="0"/>
    <n v="0"/>
    <n v="0"/>
    <x v="3"/>
    <x v="0"/>
    <x v="1"/>
  </r>
  <r>
    <x v="22"/>
    <x v="152"/>
    <x v="2"/>
    <x v="0"/>
    <x v="0"/>
    <n v="0"/>
    <n v="195.4"/>
    <n v="107"/>
    <n v="33.22"/>
    <n v="154.6"/>
    <n v="96"/>
    <n v="13.14"/>
    <n v="142.80000000000001"/>
    <n v="97"/>
    <n v="6.43"/>
    <n v="11.6"/>
    <n v="6"/>
    <n v="3.13"/>
    <x v="0"/>
    <x v="0"/>
    <n v="0"/>
    <n v="0"/>
    <n v="0"/>
    <x v="3"/>
    <x v="0"/>
    <x v="0"/>
  </r>
  <r>
    <x v="5"/>
    <x v="152"/>
    <x v="0"/>
    <x v="0"/>
    <x v="0"/>
    <n v="0"/>
    <n v="202.2"/>
    <n v="132"/>
    <n v="34.369999999999997"/>
    <n v="158.9"/>
    <n v="78"/>
    <n v="13.51"/>
    <n v="111.4"/>
    <n v="98"/>
    <n v="5.01"/>
    <n v="8.6"/>
    <n v="4"/>
    <n v="2.3199999999999998"/>
    <x v="3"/>
    <x v="0"/>
    <n v="0"/>
    <n v="0"/>
    <n v="0"/>
    <x v="3"/>
    <x v="1"/>
    <x v="0"/>
  </r>
  <r>
    <x v="48"/>
    <x v="152"/>
    <x v="0"/>
    <x v="0"/>
    <x v="1"/>
    <n v="31"/>
    <n v="218.5"/>
    <n v="130"/>
    <n v="37.15"/>
    <n v="134.19999999999999"/>
    <n v="103"/>
    <n v="11.41"/>
    <n v="118.9"/>
    <n v="105"/>
    <n v="5.35"/>
    <n v="9.4"/>
    <n v="6"/>
    <n v="2.54"/>
    <x v="1"/>
    <x v="0"/>
    <n v="0"/>
    <n v="0"/>
    <n v="1"/>
    <x v="3"/>
    <x v="1"/>
    <x v="0"/>
  </r>
  <r>
    <x v="33"/>
    <x v="152"/>
    <x v="0"/>
    <x v="0"/>
    <x v="0"/>
    <n v="0"/>
    <n v="193.8"/>
    <n v="90"/>
    <n v="32.950000000000003"/>
    <n v="195.3"/>
    <n v="121"/>
    <n v="16.600000000000001"/>
    <n v="182.7"/>
    <n v="108"/>
    <n v="8.2200000000000006"/>
    <n v="8.5"/>
    <n v="3"/>
    <n v="2.2999999999999998"/>
    <x v="0"/>
    <x v="0"/>
    <n v="0"/>
    <n v="0"/>
    <n v="0"/>
    <x v="3"/>
    <x v="1"/>
    <x v="0"/>
  </r>
  <r>
    <x v="42"/>
    <x v="152"/>
    <x v="0"/>
    <x v="0"/>
    <x v="0"/>
    <n v="0"/>
    <n v="228.9"/>
    <n v="102"/>
    <n v="38.909999999999997"/>
    <n v="160.69999999999999"/>
    <n v="136"/>
    <n v="13.66"/>
    <n v="203.1"/>
    <n v="109"/>
    <n v="9.14"/>
    <n v="12.5"/>
    <n v="2"/>
    <n v="3.38"/>
    <x v="1"/>
    <x v="0"/>
    <n v="0"/>
    <n v="0"/>
    <n v="0"/>
    <x v="3"/>
    <x v="0"/>
    <x v="0"/>
  </r>
  <r>
    <x v="17"/>
    <x v="152"/>
    <x v="0"/>
    <x v="0"/>
    <x v="1"/>
    <n v="22"/>
    <n v="167.7"/>
    <n v="104"/>
    <n v="28.51"/>
    <n v="246.8"/>
    <n v="91"/>
    <n v="20.98"/>
    <n v="203.9"/>
    <n v="117"/>
    <n v="9.18"/>
    <n v="7.5"/>
    <n v="11"/>
    <n v="2.0299999999999998"/>
    <x v="0"/>
    <x v="0"/>
    <n v="0"/>
    <n v="0"/>
    <n v="1"/>
    <x v="3"/>
    <x v="1"/>
    <x v="1"/>
  </r>
  <r>
    <x v="4"/>
    <x v="152"/>
    <x v="1"/>
    <x v="0"/>
    <x v="0"/>
    <n v="0"/>
    <n v="185.3"/>
    <n v="127"/>
    <n v="31.5"/>
    <n v="208"/>
    <n v="73"/>
    <n v="17.68"/>
    <n v="206.1"/>
    <n v="124"/>
    <n v="9.27"/>
    <n v="15.1"/>
    <n v="3"/>
    <n v="4.08"/>
    <x v="0"/>
    <x v="0"/>
    <n v="0"/>
    <n v="0"/>
    <n v="0"/>
    <x v="3"/>
    <x v="0"/>
    <x v="1"/>
  </r>
  <r>
    <x v="13"/>
    <x v="152"/>
    <x v="2"/>
    <x v="0"/>
    <x v="0"/>
    <n v="0"/>
    <n v="166.8"/>
    <n v="127"/>
    <n v="28.36"/>
    <n v="143.5"/>
    <n v="121"/>
    <n v="12.2"/>
    <n v="210.7"/>
    <n v="130"/>
    <n v="9.48"/>
    <n v="11.8"/>
    <n v="4"/>
    <n v="3.19"/>
    <x v="1"/>
    <x v="0"/>
    <n v="0"/>
    <n v="0"/>
    <n v="0"/>
    <x v="3"/>
    <x v="0"/>
    <x v="0"/>
  </r>
  <r>
    <x v="16"/>
    <x v="153"/>
    <x v="0"/>
    <x v="0"/>
    <x v="0"/>
    <n v="0"/>
    <n v="162"/>
    <n v="87"/>
    <n v="27.54"/>
    <n v="199.5"/>
    <n v="147"/>
    <n v="16.96"/>
    <n v="243"/>
    <n v="66"/>
    <n v="10.93"/>
    <n v="1.1000000000000001"/>
    <n v="5"/>
    <n v="0.3"/>
    <x v="0"/>
    <x v="0"/>
    <n v="0"/>
    <n v="0"/>
    <n v="0"/>
    <x v="3"/>
    <x v="1"/>
    <x v="0"/>
  </r>
  <r>
    <x v="18"/>
    <x v="153"/>
    <x v="2"/>
    <x v="0"/>
    <x v="1"/>
    <n v="32"/>
    <n v="192.3"/>
    <n v="82"/>
    <n v="32.69"/>
    <n v="165.3"/>
    <n v="134"/>
    <n v="14.05"/>
    <n v="205"/>
    <n v="74"/>
    <n v="9.23"/>
    <n v="9"/>
    <n v="1"/>
    <n v="2.4300000000000002"/>
    <x v="3"/>
    <x v="0"/>
    <n v="0"/>
    <n v="0"/>
    <n v="1"/>
    <x v="3"/>
    <x v="1"/>
    <x v="0"/>
  </r>
  <r>
    <x v="10"/>
    <x v="153"/>
    <x v="1"/>
    <x v="0"/>
    <x v="1"/>
    <n v="35"/>
    <n v="64.900000000000006"/>
    <n v="76"/>
    <n v="11.03"/>
    <n v="184.1"/>
    <n v="91"/>
    <n v="15.65"/>
    <n v="151.6"/>
    <n v="75"/>
    <n v="6.82"/>
    <n v="14.6"/>
    <n v="1"/>
    <n v="3.94"/>
    <x v="0"/>
    <x v="0"/>
    <n v="0"/>
    <n v="0"/>
    <n v="1"/>
    <x v="3"/>
    <x v="0"/>
    <x v="0"/>
  </r>
  <r>
    <x v="27"/>
    <x v="153"/>
    <x v="2"/>
    <x v="0"/>
    <x v="0"/>
    <n v="0"/>
    <n v="94.5"/>
    <n v="97"/>
    <n v="16.07"/>
    <n v="178.2"/>
    <n v="127"/>
    <n v="15.15"/>
    <n v="230.2"/>
    <n v="99"/>
    <n v="10.36"/>
    <n v="9.1999999999999993"/>
    <n v="3"/>
    <n v="2.48"/>
    <x v="3"/>
    <x v="0"/>
    <n v="0"/>
    <n v="0"/>
    <n v="0"/>
    <x v="3"/>
    <x v="1"/>
    <x v="0"/>
  </r>
  <r>
    <x v="48"/>
    <x v="153"/>
    <x v="1"/>
    <x v="0"/>
    <x v="1"/>
    <n v="35"/>
    <n v="224"/>
    <n v="102"/>
    <n v="38.08"/>
    <n v="192"/>
    <n v="99"/>
    <n v="16.32"/>
    <n v="163.1"/>
    <n v="100"/>
    <n v="7.34"/>
    <n v="9.6"/>
    <n v="2"/>
    <n v="2.59"/>
    <x v="1"/>
    <x v="0"/>
    <n v="0"/>
    <n v="0"/>
    <n v="1"/>
    <x v="3"/>
    <x v="1"/>
    <x v="0"/>
  </r>
  <r>
    <x v="15"/>
    <x v="153"/>
    <x v="2"/>
    <x v="0"/>
    <x v="0"/>
    <n v="0"/>
    <n v="154.5"/>
    <n v="122"/>
    <n v="26.27"/>
    <n v="214.2"/>
    <n v="71"/>
    <n v="18.21"/>
    <n v="178"/>
    <n v="105"/>
    <n v="8.01"/>
    <n v="12"/>
    <n v="2"/>
    <n v="3.24"/>
    <x v="2"/>
    <x v="1"/>
    <n v="1"/>
    <n v="0"/>
    <n v="0"/>
    <x v="3"/>
    <x v="0"/>
    <x v="1"/>
  </r>
  <r>
    <x v="30"/>
    <x v="153"/>
    <x v="0"/>
    <x v="1"/>
    <x v="0"/>
    <n v="0"/>
    <n v="145.9"/>
    <n v="69"/>
    <n v="24.8"/>
    <n v="208.2"/>
    <n v="141"/>
    <n v="17.7"/>
    <n v="180.9"/>
    <n v="106"/>
    <n v="8.14"/>
    <n v="14.4"/>
    <n v="10"/>
    <n v="3.89"/>
    <x v="1"/>
    <x v="1"/>
    <n v="1"/>
    <n v="1"/>
    <n v="0"/>
    <x v="3"/>
    <x v="0"/>
    <x v="1"/>
  </r>
  <r>
    <x v="40"/>
    <x v="153"/>
    <x v="0"/>
    <x v="0"/>
    <x v="1"/>
    <n v="14"/>
    <n v="183"/>
    <n v="113"/>
    <n v="31.11"/>
    <n v="187"/>
    <n v="144"/>
    <n v="15.9"/>
    <n v="181.1"/>
    <n v="112"/>
    <n v="8.15"/>
    <n v="10.199999999999999"/>
    <n v="3"/>
    <n v="2.75"/>
    <x v="0"/>
    <x v="0"/>
    <n v="0"/>
    <n v="0"/>
    <n v="1"/>
    <x v="3"/>
    <x v="1"/>
    <x v="0"/>
  </r>
  <r>
    <x v="47"/>
    <x v="153"/>
    <x v="0"/>
    <x v="0"/>
    <x v="0"/>
    <n v="0"/>
    <n v="191.4"/>
    <n v="93"/>
    <n v="32.54"/>
    <n v="205.4"/>
    <n v="119"/>
    <n v="17.46"/>
    <n v="205.7"/>
    <n v="121"/>
    <n v="9.26"/>
    <n v="10.199999999999999"/>
    <n v="3"/>
    <n v="2.75"/>
    <x v="2"/>
    <x v="0"/>
    <n v="0"/>
    <n v="0"/>
    <n v="0"/>
    <x v="3"/>
    <x v="1"/>
    <x v="1"/>
  </r>
  <r>
    <x v="8"/>
    <x v="154"/>
    <x v="0"/>
    <x v="0"/>
    <x v="0"/>
    <n v="0"/>
    <n v="250.5"/>
    <n v="89"/>
    <n v="42.59"/>
    <n v="146.1"/>
    <n v="84"/>
    <n v="12.42"/>
    <n v="164.2"/>
    <n v="60"/>
    <n v="7.39"/>
    <n v="8.4"/>
    <n v="3"/>
    <n v="2.27"/>
    <x v="0"/>
    <x v="0"/>
    <n v="0"/>
    <n v="0"/>
    <n v="0"/>
    <x v="3"/>
    <x v="1"/>
    <x v="0"/>
  </r>
  <r>
    <x v="19"/>
    <x v="154"/>
    <x v="2"/>
    <x v="1"/>
    <x v="1"/>
    <n v="38"/>
    <n v="234.6"/>
    <n v="84"/>
    <n v="39.880000000000003"/>
    <n v="214.9"/>
    <n v="119"/>
    <n v="18.27"/>
    <n v="196.7"/>
    <n v="69"/>
    <n v="8.85"/>
    <n v="8"/>
    <n v="2"/>
    <n v="2.16"/>
    <x v="0"/>
    <x v="1"/>
    <n v="1"/>
    <n v="1"/>
    <n v="1"/>
    <x v="3"/>
    <x v="1"/>
    <x v="1"/>
  </r>
  <r>
    <x v="46"/>
    <x v="154"/>
    <x v="1"/>
    <x v="0"/>
    <x v="0"/>
    <n v="0"/>
    <n v="262.39999999999998"/>
    <n v="55"/>
    <n v="44.61"/>
    <n v="194.6"/>
    <n v="113"/>
    <n v="16.54"/>
    <n v="146.5"/>
    <n v="85"/>
    <n v="6.59"/>
    <n v="8.3000000000000007"/>
    <n v="6"/>
    <n v="2.2400000000000002"/>
    <x v="3"/>
    <x v="0"/>
    <n v="0"/>
    <n v="0"/>
    <n v="0"/>
    <x v="3"/>
    <x v="1"/>
    <x v="0"/>
  </r>
  <r>
    <x v="5"/>
    <x v="154"/>
    <x v="1"/>
    <x v="0"/>
    <x v="1"/>
    <n v="30"/>
    <n v="128.5"/>
    <n v="86"/>
    <n v="21.85"/>
    <n v="188.4"/>
    <n v="91"/>
    <n v="16.010000000000002"/>
    <n v="254.4"/>
    <n v="85"/>
    <n v="11.45"/>
    <n v="6.8"/>
    <n v="6"/>
    <n v="1.84"/>
    <x v="0"/>
    <x v="0"/>
    <n v="0"/>
    <n v="0"/>
    <n v="1"/>
    <x v="3"/>
    <x v="1"/>
    <x v="0"/>
  </r>
  <r>
    <x v="9"/>
    <x v="154"/>
    <x v="0"/>
    <x v="1"/>
    <x v="1"/>
    <n v="26"/>
    <n v="211.7"/>
    <n v="121"/>
    <n v="35.99"/>
    <n v="139.19999999999999"/>
    <n v="123"/>
    <n v="11.83"/>
    <n v="146.69999999999999"/>
    <n v="89"/>
    <n v="6.6"/>
    <n v="11.1"/>
    <n v="3"/>
    <n v="3"/>
    <x v="0"/>
    <x v="0"/>
    <n v="0"/>
    <n v="1"/>
    <n v="1"/>
    <x v="3"/>
    <x v="0"/>
    <x v="0"/>
  </r>
  <r>
    <x v="13"/>
    <x v="154"/>
    <x v="1"/>
    <x v="0"/>
    <x v="1"/>
    <n v="39"/>
    <n v="183.3"/>
    <n v="106"/>
    <n v="31.16"/>
    <n v="205.1"/>
    <n v="101"/>
    <n v="17.43"/>
    <n v="263.7"/>
    <n v="90"/>
    <n v="11.87"/>
    <n v="5.0999999999999996"/>
    <n v="7"/>
    <n v="1.38"/>
    <x v="0"/>
    <x v="0"/>
    <n v="0"/>
    <n v="0"/>
    <n v="1"/>
    <x v="3"/>
    <x v="1"/>
    <x v="1"/>
  </r>
  <r>
    <x v="30"/>
    <x v="154"/>
    <x v="1"/>
    <x v="0"/>
    <x v="1"/>
    <n v="30"/>
    <n v="61.6"/>
    <n v="103"/>
    <n v="10.47"/>
    <n v="255.1"/>
    <n v="110"/>
    <n v="21.68"/>
    <n v="225.9"/>
    <n v="96"/>
    <n v="10.17"/>
    <n v="12.4"/>
    <n v="5"/>
    <n v="3.35"/>
    <x v="0"/>
    <x v="0"/>
    <n v="0"/>
    <n v="0"/>
    <n v="1"/>
    <x v="3"/>
    <x v="0"/>
    <x v="1"/>
  </r>
  <r>
    <x v="25"/>
    <x v="154"/>
    <x v="0"/>
    <x v="1"/>
    <x v="0"/>
    <n v="0"/>
    <n v="176.1"/>
    <n v="88"/>
    <n v="29.94"/>
    <n v="244.5"/>
    <n v="84"/>
    <n v="20.78"/>
    <n v="189.9"/>
    <n v="99"/>
    <n v="8.5500000000000007"/>
    <n v="11.2"/>
    <n v="1"/>
    <n v="3.02"/>
    <x v="3"/>
    <x v="1"/>
    <n v="1"/>
    <n v="1"/>
    <n v="0"/>
    <x v="3"/>
    <x v="0"/>
    <x v="1"/>
  </r>
  <r>
    <x v="35"/>
    <x v="154"/>
    <x v="2"/>
    <x v="0"/>
    <x v="0"/>
    <n v="0"/>
    <n v="71.2"/>
    <n v="90"/>
    <n v="12.1"/>
    <n v="304.39999999999998"/>
    <n v="119"/>
    <n v="25.87"/>
    <n v="183.3"/>
    <n v="103"/>
    <n v="8.25"/>
    <n v="8.6"/>
    <n v="4"/>
    <n v="2.3199999999999998"/>
    <x v="1"/>
    <x v="0"/>
    <n v="0"/>
    <n v="0"/>
    <n v="0"/>
    <x v="3"/>
    <x v="1"/>
    <x v="1"/>
  </r>
  <r>
    <x v="34"/>
    <x v="154"/>
    <x v="1"/>
    <x v="1"/>
    <x v="0"/>
    <n v="0"/>
    <n v="250.8"/>
    <n v="146"/>
    <n v="42.64"/>
    <n v="152.5"/>
    <n v="105"/>
    <n v="12.96"/>
    <n v="148.1"/>
    <n v="104"/>
    <n v="6.66"/>
    <n v="10"/>
    <n v="5"/>
    <n v="2.7"/>
    <x v="3"/>
    <x v="0"/>
    <n v="0"/>
    <n v="1"/>
    <n v="0"/>
    <x v="3"/>
    <x v="1"/>
    <x v="0"/>
  </r>
  <r>
    <x v="20"/>
    <x v="154"/>
    <x v="1"/>
    <x v="0"/>
    <x v="0"/>
    <n v="0"/>
    <n v="216.7"/>
    <n v="30"/>
    <n v="36.840000000000003"/>
    <n v="144.30000000000001"/>
    <n v="125"/>
    <n v="12.27"/>
    <n v="135.30000000000001"/>
    <n v="106"/>
    <n v="6.09"/>
    <n v="10.8"/>
    <n v="1"/>
    <n v="2.92"/>
    <x v="3"/>
    <x v="0"/>
    <n v="0"/>
    <n v="0"/>
    <n v="0"/>
    <x v="3"/>
    <x v="0"/>
    <x v="0"/>
  </r>
  <r>
    <x v="31"/>
    <x v="154"/>
    <x v="2"/>
    <x v="0"/>
    <x v="0"/>
    <n v="0"/>
    <n v="165.4"/>
    <n v="108"/>
    <n v="28.12"/>
    <n v="183.7"/>
    <n v="103"/>
    <n v="15.61"/>
    <n v="80.2"/>
    <n v="108"/>
    <n v="3.61"/>
    <n v="8.9"/>
    <n v="4"/>
    <n v="2.4"/>
    <x v="2"/>
    <x v="0"/>
    <n v="0"/>
    <n v="0"/>
    <n v="0"/>
    <x v="3"/>
    <x v="1"/>
    <x v="0"/>
  </r>
  <r>
    <x v="0"/>
    <x v="154"/>
    <x v="1"/>
    <x v="0"/>
    <x v="0"/>
    <n v="0"/>
    <n v="163"/>
    <n v="93"/>
    <n v="27.71"/>
    <n v="203.9"/>
    <n v="102"/>
    <n v="17.329999999999998"/>
    <n v="159"/>
    <n v="109"/>
    <n v="7.15"/>
    <n v="15.1"/>
    <n v="4"/>
    <n v="4.08"/>
    <x v="3"/>
    <x v="0"/>
    <n v="0"/>
    <n v="0"/>
    <n v="0"/>
    <x v="3"/>
    <x v="0"/>
    <x v="1"/>
  </r>
  <r>
    <x v="47"/>
    <x v="154"/>
    <x v="1"/>
    <x v="0"/>
    <x v="1"/>
    <n v="21"/>
    <n v="195.9"/>
    <n v="91"/>
    <n v="33.299999999999997"/>
    <n v="213.9"/>
    <n v="84"/>
    <n v="18.18"/>
    <n v="88.2"/>
    <n v="111"/>
    <n v="3.97"/>
    <n v="8.6"/>
    <n v="4"/>
    <n v="2.3199999999999998"/>
    <x v="1"/>
    <x v="0"/>
    <n v="0"/>
    <n v="0"/>
    <n v="1"/>
    <x v="3"/>
    <x v="1"/>
    <x v="1"/>
  </r>
  <r>
    <x v="3"/>
    <x v="154"/>
    <x v="1"/>
    <x v="1"/>
    <x v="0"/>
    <n v="0"/>
    <n v="163.1"/>
    <n v="94"/>
    <n v="27.73"/>
    <n v="291.7"/>
    <n v="108"/>
    <n v="24.79"/>
    <n v="96.4"/>
    <n v="111"/>
    <n v="4.34"/>
    <n v="11.2"/>
    <n v="3"/>
    <n v="3.02"/>
    <x v="1"/>
    <x v="0"/>
    <n v="0"/>
    <n v="1"/>
    <n v="0"/>
    <x v="3"/>
    <x v="0"/>
    <x v="1"/>
  </r>
  <r>
    <x v="50"/>
    <x v="154"/>
    <x v="2"/>
    <x v="0"/>
    <x v="0"/>
    <n v="0"/>
    <n v="223.8"/>
    <n v="109"/>
    <n v="38.049999999999997"/>
    <n v="233.4"/>
    <n v="68"/>
    <n v="19.84"/>
    <n v="201.6"/>
    <n v="111"/>
    <n v="9.07"/>
    <n v="8.8000000000000007"/>
    <n v="8"/>
    <n v="2.38"/>
    <x v="0"/>
    <x v="0"/>
    <n v="0"/>
    <n v="0"/>
    <n v="0"/>
    <x v="3"/>
    <x v="1"/>
    <x v="1"/>
  </r>
  <r>
    <x v="13"/>
    <x v="154"/>
    <x v="0"/>
    <x v="0"/>
    <x v="0"/>
    <n v="0"/>
    <n v="203.4"/>
    <n v="100"/>
    <n v="34.58"/>
    <n v="190.9"/>
    <n v="104"/>
    <n v="16.23"/>
    <n v="196"/>
    <n v="119"/>
    <n v="8.82"/>
    <n v="8.9"/>
    <n v="4"/>
    <n v="2.4"/>
    <x v="1"/>
    <x v="1"/>
    <n v="1"/>
    <n v="0"/>
    <n v="0"/>
    <x v="3"/>
    <x v="1"/>
    <x v="0"/>
  </r>
  <r>
    <x v="19"/>
    <x v="154"/>
    <x v="2"/>
    <x v="0"/>
    <x v="0"/>
    <n v="0"/>
    <n v="184.6"/>
    <n v="102"/>
    <n v="31.38"/>
    <n v="196"/>
    <n v="117"/>
    <n v="16.66"/>
    <n v="226.5"/>
    <n v="122"/>
    <n v="10.19"/>
    <n v="7.8"/>
    <n v="1"/>
    <n v="2.11"/>
    <x v="0"/>
    <x v="0"/>
    <n v="0"/>
    <n v="0"/>
    <n v="0"/>
    <x v="3"/>
    <x v="1"/>
    <x v="0"/>
  </r>
  <r>
    <x v="42"/>
    <x v="154"/>
    <x v="0"/>
    <x v="0"/>
    <x v="0"/>
    <n v="0"/>
    <n v="181.4"/>
    <n v="111"/>
    <n v="30.84"/>
    <n v="167.7"/>
    <n v="92"/>
    <n v="14.25"/>
    <n v="168.5"/>
    <n v="122"/>
    <n v="7.58"/>
    <n v="11.3"/>
    <n v="3"/>
    <n v="3.05"/>
    <x v="2"/>
    <x v="0"/>
    <n v="0"/>
    <n v="0"/>
    <n v="0"/>
    <x v="3"/>
    <x v="0"/>
    <x v="0"/>
  </r>
  <r>
    <x v="9"/>
    <x v="154"/>
    <x v="1"/>
    <x v="0"/>
    <x v="0"/>
    <n v="0"/>
    <n v="214.2"/>
    <n v="121"/>
    <n v="36.409999999999997"/>
    <n v="199.5"/>
    <n v="68"/>
    <n v="16.96"/>
    <n v="216.8"/>
    <n v="132"/>
    <n v="9.76"/>
    <n v="11.7"/>
    <n v="10"/>
    <n v="3.16"/>
    <x v="2"/>
    <x v="0"/>
    <n v="0"/>
    <n v="0"/>
    <n v="0"/>
    <x v="3"/>
    <x v="0"/>
    <x v="0"/>
  </r>
  <r>
    <x v="14"/>
    <x v="155"/>
    <x v="0"/>
    <x v="0"/>
    <x v="0"/>
    <n v="0"/>
    <n v="178.8"/>
    <n v="94"/>
    <n v="30.4"/>
    <n v="178.4"/>
    <n v="97"/>
    <n v="15.16"/>
    <n v="169.2"/>
    <n v="77"/>
    <n v="7.61"/>
    <n v="7.5"/>
    <n v="3"/>
    <n v="2.0299999999999998"/>
    <x v="0"/>
    <x v="0"/>
    <n v="0"/>
    <n v="0"/>
    <n v="0"/>
    <x v="3"/>
    <x v="1"/>
    <x v="0"/>
  </r>
  <r>
    <x v="49"/>
    <x v="155"/>
    <x v="2"/>
    <x v="0"/>
    <x v="0"/>
    <n v="0"/>
    <n v="123.7"/>
    <n v="96"/>
    <n v="21.03"/>
    <n v="103"/>
    <n v="80"/>
    <n v="8.76"/>
    <n v="189.4"/>
    <n v="82"/>
    <n v="8.52"/>
    <n v="13.1"/>
    <n v="4"/>
    <n v="3.54"/>
    <x v="0"/>
    <x v="0"/>
    <n v="0"/>
    <n v="0"/>
    <n v="0"/>
    <x v="3"/>
    <x v="0"/>
    <x v="0"/>
  </r>
  <r>
    <x v="32"/>
    <x v="155"/>
    <x v="0"/>
    <x v="0"/>
    <x v="0"/>
    <n v="0"/>
    <n v="174.5"/>
    <n v="65"/>
    <n v="29.67"/>
    <n v="197.4"/>
    <n v="116"/>
    <n v="16.78"/>
    <n v="238.5"/>
    <n v="86"/>
    <n v="10.73"/>
    <n v="10.6"/>
    <n v="2"/>
    <n v="2.86"/>
    <x v="1"/>
    <x v="0"/>
    <n v="0"/>
    <n v="0"/>
    <n v="0"/>
    <x v="3"/>
    <x v="0"/>
    <x v="0"/>
  </r>
  <r>
    <x v="24"/>
    <x v="155"/>
    <x v="1"/>
    <x v="0"/>
    <x v="0"/>
    <n v="0"/>
    <n v="150.5"/>
    <n v="106"/>
    <n v="25.59"/>
    <n v="152.9"/>
    <n v="112"/>
    <n v="13"/>
    <n v="215.9"/>
    <n v="86"/>
    <n v="9.7200000000000006"/>
    <n v="3.5"/>
    <n v="3"/>
    <n v="0.95"/>
    <x v="0"/>
    <x v="0"/>
    <n v="0"/>
    <n v="0"/>
    <n v="0"/>
    <x v="3"/>
    <x v="1"/>
    <x v="0"/>
  </r>
  <r>
    <x v="32"/>
    <x v="155"/>
    <x v="0"/>
    <x v="0"/>
    <x v="0"/>
    <n v="0"/>
    <n v="162.6"/>
    <n v="113"/>
    <n v="27.64"/>
    <n v="260.2"/>
    <n v="90"/>
    <n v="22.12"/>
    <n v="214.7"/>
    <n v="93"/>
    <n v="9.66"/>
    <n v="10.9"/>
    <n v="2"/>
    <n v="2.94"/>
    <x v="1"/>
    <x v="0"/>
    <n v="0"/>
    <n v="0"/>
    <n v="0"/>
    <x v="3"/>
    <x v="0"/>
    <x v="1"/>
  </r>
  <r>
    <x v="24"/>
    <x v="155"/>
    <x v="1"/>
    <x v="1"/>
    <x v="0"/>
    <n v="0"/>
    <n v="277"/>
    <n v="119"/>
    <n v="47.09"/>
    <n v="238.3"/>
    <n v="106"/>
    <n v="20.260000000000002"/>
    <n v="94.4"/>
    <n v="96"/>
    <n v="4.25"/>
    <n v="8.3000000000000007"/>
    <n v="3"/>
    <n v="2.2400000000000002"/>
    <x v="0"/>
    <x v="0"/>
    <n v="0"/>
    <n v="1"/>
    <n v="0"/>
    <x v="3"/>
    <x v="1"/>
    <x v="1"/>
  </r>
  <r>
    <x v="21"/>
    <x v="155"/>
    <x v="1"/>
    <x v="0"/>
    <x v="0"/>
    <n v="0"/>
    <n v="174.3"/>
    <n v="95"/>
    <n v="29.63"/>
    <n v="186.6"/>
    <n v="128"/>
    <n v="15.86"/>
    <n v="258.2"/>
    <n v="105"/>
    <n v="11.62"/>
    <n v="12.9"/>
    <n v="5"/>
    <n v="3.48"/>
    <x v="2"/>
    <x v="0"/>
    <n v="0"/>
    <n v="0"/>
    <n v="0"/>
    <x v="3"/>
    <x v="0"/>
    <x v="0"/>
  </r>
  <r>
    <x v="14"/>
    <x v="155"/>
    <x v="2"/>
    <x v="0"/>
    <x v="0"/>
    <n v="0"/>
    <n v="189.4"/>
    <n v="114"/>
    <n v="32.200000000000003"/>
    <n v="145.69999999999999"/>
    <n v="96"/>
    <n v="12.38"/>
    <n v="192.8"/>
    <n v="121"/>
    <n v="8.68"/>
    <n v="4.5"/>
    <n v="13"/>
    <n v="1.22"/>
    <x v="1"/>
    <x v="0"/>
    <n v="0"/>
    <n v="0"/>
    <n v="0"/>
    <x v="3"/>
    <x v="1"/>
    <x v="0"/>
  </r>
  <r>
    <x v="6"/>
    <x v="156"/>
    <x v="0"/>
    <x v="0"/>
    <x v="0"/>
    <n v="0"/>
    <n v="248.7"/>
    <n v="113"/>
    <n v="42.28"/>
    <n v="251.8"/>
    <n v="79"/>
    <n v="21.4"/>
    <n v="262.7"/>
    <n v="46"/>
    <n v="11.82"/>
    <n v="7.5"/>
    <n v="3"/>
    <n v="2.0299999999999998"/>
    <x v="5"/>
    <x v="1"/>
    <n v="1"/>
    <n v="0"/>
    <n v="0"/>
    <x v="3"/>
    <x v="1"/>
    <x v="1"/>
  </r>
  <r>
    <x v="23"/>
    <x v="156"/>
    <x v="1"/>
    <x v="0"/>
    <x v="0"/>
    <n v="0"/>
    <n v="240.2"/>
    <n v="67"/>
    <n v="40.83"/>
    <n v="153"/>
    <n v="98"/>
    <n v="13.01"/>
    <n v="249"/>
    <n v="72"/>
    <n v="11.21"/>
    <n v="10.199999999999999"/>
    <n v="6"/>
    <n v="2.75"/>
    <x v="3"/>
    <x v="0"/>
    <n v="0"/>
    <n v="0"/>
    <n v="0"/>
    <x v="3"/>
    <x v="1"/>
    <x v="0"/>
  </r>
  <r>
    <x v="9"/>
    <x v="156"/>
    <x v="0"/>
    <x v="0"/>
    <x v="0"/>
    <n v="0"/>
    <n v="276.2"/>
    <n v="95"/>
    <n v="46.95"/>
    <n v="165.8"/>
    <n v="119"/>
    <n v="14.09"/>
    <n v="151.6"/>
    <n v="79"/>
    <n v="6.82"/>
    <n v="2.2000000000000002"/>
    <n v="4"/>
    <n v="0.59"/>
    <x v="2"/>
    <x v="0"/>
    <n v="0"/>
    <n v="0"/>
    <n v="0"/>
    <x v="3"/>
    <x v="1"/>
    <x v="0"/>
  </r>
  <r>
    <x v="24"/>
    <x v="156"/>
    <x v="0"/>
    <x v="0"/>
    <x v="0"/>
    <n v="0"/>
    <n v="196"/>
    <n v="74"/>
    <n v="33.32"/>
    <n v="213.4"/>
    <n v="96"/>
    <n v="18.14"/>
    <n v="196.8"/>
    <n v="81"/>
    <n v="8.86"/>
    <n v="7.9"/>
    <n v="6"/>
    <n v="2.13"/>
    <x v="0"/>
    <x v="0"/>
    <n v="0"/>
    <n v="0"/>
    <n v="0"/>
    <x v="3"/>
    <x v="1"/>
    <x v="1"/>
  </r>
  <r>
    <x v="34"/>
    <x v="156"/>
    <x v="2"/>
    <x v="0"/>
    <x v="0"/>
    <n v="0"/>
    <n v="185.1"/>
    <n v="92"/>
    <n v="31.47"/>
    <n v="213"/>
    <n v="85"/>
    <n v="18.11"/>
    <n v="196.1"/>
    <n v="85"/>
    <n v="8.82"/>
    <n v="8.5"/>
    <n v="5"/>
    <n v="2.2999999999999998"/>
    <x v="3"/>
    <x v="0"/>
    <n v="0"/>
    <n v="0"/>
    <n v="0"/>
    <x v="3"/>
    <x v="1"/>
    <x v="1"/>
  </r>
  <r>
    <x v="50"/>
    <x v="156"/>
    <x v="2"/>
    <x v="0"/>
    <x v="0"/>
    <n v="0"/>
    <n v="168.6"/>
    <n v="71"/>
    <n v="28.66"/>
    <n v="205.1"/>
    <n v="48"/>
    <n v="17.43"/>
    <n v="175.8"/>
    <n v="88"/>
    <n v="7.91"/>
    <n v="5.9"/>
    <n v="2"/>
    <n v="1.59"/>
    <x v="2"/>
    <x v="0"/>
    <n v="0"/>
    <n v="0"/>
    <n v="0"/>
    <x v="3"/>
    <x v="1"/>
    <x v="1"/>
  </r>
  <r>
    <x v="7"/>
    <x v="156"/>
    <x v="0"/>
    <x v="1"/>
    <x v="0"/>
    <n v="0"/>
    <n v="180.4"/>
    <n v="123"/>
    <n v="30.67"/>
    <n v="194"/>
    <n v="98"/>
    <n v="16.489999999999998"/>
    <n v="227.3"/>
    <n v="88"/>
    <n v="10.23"/>
    <n v="8.4"/>
    <n v="5"/>
    <n v="2.27"/>
    <x v="1"/>
    <x v="0"/>
    <n v="0"/>
    <n v="1"/>
    <n v="0"/>
    <x v="3"/>
    <x v="1"/>
    <x v="0"/>
  </r>
  <r>
    <x v="29"/>
    <x v="156"/>
    <x v="0"/>
    <x v="0"/>
    <x v="0"/>
    <n v="0"/>
    <n v="152.69999999999999"/>
    <n v="105"/>
    <n v="25.96"/>
    <n v="257.5"/>
    <n v="80"/>
    <n v="21.89"/>
    <n v="198.1"/>
    <n v="93"/>
    <n v="8.91"/>
    <n v="9.4"/>
    <n v="4"/>
    <n v="2.54"/>
    <x v="0"/>
    <x v="0"/>
    <n v="0"/>
    <n v="0"/>
    <n v="0"/>
    <x v="3"/>
    <x v="1"/>
    <x v="1"/>
  </r>
  <r>
    <x v="12"/>
    <x v="156"/>
    <x v="1"/>
    <x v="0"/>
    <x v="0"/>
    <n v="0"/>
    <n v="229.8"/>
    <n v="90"/>
    <n v="39.07"/>
    <n v="147.9"/>
    <n v="121"/>
    <n v="12.57"/>
    <n v="241.4"/>
    <n v="108"/>
    <n v="10.86"/>
    <n v="9.6"/>
    <n v="7"/>
    <n v="2.59"/>
    <x v="2"/>
    <x v="0"/>
    <n v="0"/>
    <n v="0"/>
    <n v="0"/>
    <x v="3"/>
    <x v="1"/>
    <x v="0"/>
  </r>
  <r>
    <x v="25"/>
    <x v="156"/>
    <x v="0"/>
    <x v="0"/>
    <x v="0"/>
    <n v="0"/>
    <n v="220.7"/>
    <n v="105"/>
    <n v="37.520000000000003"/>
    <n v="119.3"/>
    <n v="127"/>
    <n v="10.14"/>
    <n v="165.1"/>
    <n v="113"/>
    <n v="7.43"/>
    <n v="11.5"/>
    <n v="7"/>
    <n v="3.11"/>
    <x v="4"/>
    <x v="0"/>
    <n v="0"/>
    <n v="0"/>
    <n v="0"/>
    <x v="3"/>
    <x v="0"/>
    <x v="0"/>
  </r>
  <r>
    <x v="38"/>
    <x v="156"/>
    <x v="1"/>
    <x v="0"/>
    <x v="1"/>
    <n v="27"/>
    <n v="201.4"/>
    <n v="85"/>
    <n v="34.24"/>
    <n v="101.3"/>
    <n v="60"/>
    <n v="8.61"/>
    <n v="258.5"/>
    <n v="113"/>
    <n v="11.63"/>
    <n v="11.9"/>
    <n v="5"/>
    <n v="3.21"/>
    <x v="3"/>
    <x v="0"/>
    <n v="0"/>
    <n v="0"/>
    <n v="1"/>
    <x v="3"/>
    <x v="0"/>
    <x v="0"/>
  </r>
  <r>
    <x v="44"/>
    <x v="156"/>
    <x v="2"/>
    <x v="0"/>
    <x v="1"/>
    <n v="29"/>
    <n v="219.2"/>
    <n v="102"/>
    <n v="37.26"/>
    <n v="206"/>
    <n v="109"/>
    <n v="17.510000000000002"/>
    <n v="192.4"/>
    <n v="117"/>
    <n v="8.66"/>
    <n v="15"/>
    <n v="5"/>
    <n v="4.05"/>
    <x v="0"/>
    <x v="0"/>
    <n v="0"/>
    <n v="0"/>
    <n v="1"/>
    <x v="3"/>
    <x v="0"/>
    <x v="1"/>
  </r>
  <r>
    <x v="6"/>
    <x v="156"/>
    <x v="2"/>
    <x v="0"/>
    <x v="0"/>
    <n v="0"/>
    <n v="102.9"/>
    <n v="94"/>
    <n v="17.489999999999998"/>
    <n v="229.1"/>
    <n v="96"/>
    <n v="19.47"/>
    <n v="198.7"/>
    <n v="129"/>
    <n v="8.94"/>
    <n v="13.6"/>
    <n v="2"/>
    <n v="3.67"/>
    <x v="0"/>
    <x v="0"/>
    <n v="0"/>
    <n v="0"/>
    <n v="0"/>
    <x v="3"/>
    <x v="0"/>
    <x v="1"/>
  </r>
  <r>
    <x v="43"/>
    <x v="156"/>
    <x v="0"/>
    <x v="0"/>
    <x v="1"/>
    <n v="28"/>
    <n v="192.6"/>
    <n v="107"/>
    <n v="32.74"/>
    <n v="195.5"/>
    <n v="74"/>
    <n v="16.62"/>
    <n v="109.7"/>
    <n v="139"/>
    <n v="4.9400000000000004"/>
    <n v="6.8"/>
    <n v="5"/>
    <n v="1.84"/>
    <x v="2"/>
    <x v="0"/>
    <n v="0"/>
    <n v="0"/>
    <n v="1"/>
    <x v="3"/>
    <x v="1"/>
    <x v="0"/>
  </r>
  <r>
    <x v="28"/>
    <x v="157"/>
    <x v="0"/>
    <x v="0"/>
    <x v="0"/>
    <n v="0"/>
    <n v="214.7"/>
    <n v="112"/>
    <n v="36.5"/>
    <n v="262.89999999999998"/>
    <n v="115"/>
    <n v="22.35"/>
    <n v="228.9"/>
    <n v="68"/>
    <n v="10.3"/>
    <n v="11.6"/>
    <n v="2"/>
    <n v="3.13"/>
    <x v="0"/>
    <x v="0"/>
    <n v="0"/>
    <n v="0"/>
    <n v="0"/>
    <x v="3"/>
    <x v="0"/>
    <x v="1"/>
  </r>
  <r>
    <x v="3"/>
    <x v="157"/>
    <x v="2"/>
    <x v="0"/>
    <x v="0"/>
    <n v="0"/>
    <n v="220.9"/>
    <n v="129"/>
    <n v="37.549999999999997"/>
    <n v="242.2"/>
    <n v="108"/>
    <n v="20.59"/>
    <n v="233.3"/>
    <n v="75"/>
    <n v="10.5"/>
    <n v="6.4"/>
    <n v="5"/>
    <n v="1.73"/>
    <x v="1"/>
    <x v="0"/>
    <n v="0"/>
    <n v="0"/>
    <n v="0"/>
    <x v="3"/>
    <x v="1"/>
    <x v="1"/>
  </r>
  <r>
    <x v="3"/>
    <x v="157"/>
    <x v="2"/>
    <x v="0"/>
    <x v="0"/>
    <n v="0"/>
    <n v="245.1"/>
    <n v="68"/>
    <n v="41.67"/>
    <n v="195.8"/>
    <n v="100"/>
    <n v="16.64"/>
    <n v="244.2"/>
    <n v="80"/>
    <n v="10.99"/>
    <n v="11.5"/>
    <n v="4"/>
    <n v="3.11"/>
    <x v="3"/>
    <x v="0"/>
    <n v="0"/>
    <n v="0"/>
    <n v="0"/>
    <x v="3"/>
    <x v="0"/>
    <x v="0"/>
  </r>
  <r>
    <x v="43"/>
    <x v="157"/>
    <x v="0"/>
    <x v="0"/>
    <x v="0"/>
    <n v="0"/>
    <n v="195.9"/>
    <n v="103"/>
    <n v="33.299999999999997"/>
    <n v="89.1"/>
    <n v="95"/>
    <n v="7.57"/>
    <n v="302.2"/>
    <n v="82"/>
    <n v="13.6"/>
    <n v="10.3"/>
    <n v="3"/>
    <n v="2.78"/>
    <x v="0"/>
    <x v="0"/>
    <n v="0"/>
    <n v="0"/>
    <n v="0"/>
    <x v="3"/>
    <x v="0"/>
    <x v="0"/>
  </r>
  <r>
    <x v="13"/>
    <x v="157"/>
    <x v="1"/>
    <x v="0"/>
    <x v="0"/>
    <n v="0"/>
    <n v="202"/>
    <n v="126"/>
    <n v="34.340000000000003"/>
    <n v="163.5"/>
    <n v="86"/>
    <n v="13.9"/>
    <n v="195.4"/>
    <n v="84"/>
    <n v="8.7899999999999991"/>
    <n v="10.4"/>
    <n v="6"/>
    <n v="2.81"/>
    <x v="0"/>
    <x v="0"/>
    <n v="0"/>
    <n v="0"/>
    <n v="0"/>
    <x v="3"/>
    <x v="0"/>
    <x v="0"/>
  </r>
  <r>
    <x v="32"/>
    <x v="157"/>
    <x v="0"/>
    <x v="0"/>
    <x v="1"/>
    <n v="19"/>
    <n v="127.6"/>
    <n v="88"/>
    <n v="21.69"/>
    <n v="235.2"/>
    <n v="82"/>
    <n v="19.989999999999998"/>
    <n v="195"/>
    <n v="87"/>
    <n v="8.7799999999999994"/>
    <n v="10.1"/>
    <n v="3"/>
    <n v="2.73"/>
    <x v="1"/>
    <x v="0"/>
    <n v="0"/>
    <n v="0"/>
    <n v="1"/>
    <x v="3"/>
    <x v="1"/>
    <x v="1"/>
  </r>
  <r>
    <x v="6"/>
    <x v="157"/>
    <x v="0"/>
    <x v="0"/>
    <x v="0"/>
    <n v="0"/>
    <n v="158"/>
    <n v="106"/>
    <n v="26.86"/>
    <n v="292.5"/>
    <n v="114"/>
    <n v="24.86"/>
    <n v="241.1"/>
    <n v="89"/>
    <n v="10.85"/>
    <n v="9.1"/>
    <n v="4"/>
    <n v="2.46"/>
    <x v="0"/>
    <x v="0"/>
    <n v="0"/>
    <n v="0"/>
    <n v="0"/>
    <x v="3"/>
    <x v="1"/>
    <x v="1"/>
  </r>
  <r>
    <x v="34"/>
    <x v="157"/>
    <x v="1"/>
    <x v="0"/>
    <x v="0"/>
    <n v="0"/>
    <n v="209.9"/>
    <n v="112"/>
    <n v="35.68"/>
    <n v="221.3"/>
    <n v="82"/>
    <n v="18.809999999999999"/>
    <n v="210"/>
    <n v="93"/>
    <n v="9.4499999999999993"/>
    <n v="8.1999999999999993"/>
    <n v="3"/>
    <n v="2.21"/>
    <x v="0"/>
    <x v="0"/>
    <n v="0"/>
    <n v="0"/>
    <n v="0"/>
    <x v="3"/>
    <x v="1"/>
    <x v="1"/>
  </r>
  <r>
    <x v="0"/>
    <x v="157"/>
    <x v="2"/>
    <x v="0"/>
    <x v="0"/>
    <n v="0"/>
    <n v="175.9"/>
    <n v="105"/>
    <n v="29.9"/>
    <n v="188.3"/>
    <n v="88"/>
    <n v="16.010000000000002"/>
    <n v="188.3"/>
    <n v="98"/>
    <n v="8.4700000000000006"/>
    <n v="11"/>
    <n v="6"/>
    <n v="2.97"/>
    <x v="0"/>
    <x v="0"/>
    <n v="0"/>
    <n v="0"/>
    <n v="0"/>
    <x v="3"/>
    <x v="0"/>
    <x v="0"/>
  </r>
  <r>
    <x v="9"/>
    <x v="157"/>
    <x v="2"/>
    <x v="0"/>
    <x v="0"/>
    <n v="0"/>
    <n v="193.3"/>
    <n v="121"/>
    <n v="32.86"/>
    <n v="208.1"/>
    <n v="97"/>
    <n v="17.690000000000001"/>
    <n v="228.1"/>
    <n v="99"/>
    <n v="10.26"/>
    <n v="7.1"/>
    <n v="9"/>
    <n v="1.92"/>
    <x v="0"/>
    <x v="0"/>
    <n v="0"/>
    <n v="0"/>
    <n v="0"/>
    <x v="3"/>
    <x v="1"/>
    <x v="1"/>
  </r>
  <r>
    <x v="41"/>
    <x v="157"/>
    <x v="0"/>
    <x v="0"/>
    <x v="0"/>
    <n v="0"/>
    <n v="98.2"/>
    <n v="87"/>
    <n v="16.690000000000001"/>
    <n v="198.3"/>
    <n v="71"/>
    <n v="16.86"/>
    <n v="246"/>
    <n v="99"/>
    <n v="11.07"/>
    <n v="13"/>
    <n v="5"/>
    <n v="3.51"/>
    <x v="3"/>
    <x v="0"/>
    <n v="0"/>
    <n v="0"/>
    <n v="0"/>
    <x v="3"/>
    <x v="0"/>
    <x v="0"/>
  </r>
  <r>
    <x v="4"/>
    <x v="157"/>
    <x v="1"/>
    <x v="0"/>
    <x v="0"/>
    <n v="0"/>
    <n v="172.4"/>
    <n v="114"/>
    <n v="29.31"/>
    <n v="256.60000000000002"/>
    <n v="69"/>
    <n v="21.81"/>
    <n v="235.3"/>
    <n v="104"/>
    <n v="10.59"/>
    <n v="0"/>
    <n v="0"/>
    <n v="0"/>
    <x v="3"/>
    <x v="0"/>
    <n v="0"/>
    <n v="0"/>
    <n v="0"/>
    <x v="3"/>
    <x v="1"/>
    <x v="1"/>
  </r>
  <r>
    <x v="22"/>
    <x v="157"/>
    <x v="0"/>
    <x v="0"/>
    <x v="0"/>
    <n v="0"/>
    <n v="222.8"/>
    <n v="101"/>
    <n v="37.880000000000003"/>
    <n v="203"/>
    <n v="128"/>
    <n v="17.260000000000002"/>
    <n v="210.6"/>
    <n v="106"/>
    <n v="9.48"/>
    <n v="6.9"/>
    <n v="2"/>
    <n v="1.86"/>
    <x v="3"/>
    <x v="0"/>
    <n v="0"/>
    <n v="0"/>
    <n v="0"/>
    <x v="3"/>
    <x v="1"/>
    <x v="1"/>
  </r>
  <r>
    <x v="35"/>
    <x v="157"/>
    <x v="0"/>
    <x v="0"/>
    <x v="0"/>
    <n v="0"/>
    <n v="165.4"/>
    <n v="70"/>
    <n v="28.12"/>
    <n v="280.10000000000002"/>
    <n v="104"/>
    <n v="23.81"/>
    <n v="121.8"/>
    <n v="106"/>
    <n v="5.48"/>
    <n v="10.4"/>
    <n v="9"/>
    <n v="2.81"/>
    <x v="0"/>
    <x v="0"/>
    <n v="0"/>
    <n v="0"/>
    <n v="0"/>
    <x v="3"/>
    <x v="0"/>
    <x v="1"/>
  </r>
  <r>
    <x v="25"/>
    <x v="157"/>
    <x v="2"/>
    <x v="0"/>
    <x v="0"/>
    <n v="0"/>
    <n v="205.2"/>
    <n v="97"/>
    <n v="34.880000000000003"/>
    <n v="240.6"/>
    <n v="77"/>
    <n v="20.45"/>
    <n v="79.7"/>
    <n v="108"/>
    <n v="3.59"/>
    <n v="14.4"/>
    <n v="12"/>
    <n v="3.89"/>
    <x v="1"/>
    <x v="0"/>
    <n v="0"/>
    <n v="0"/>
    <n v="0"/>
    <x v="3"/>
    <x v="0"/>
    <x v="1"/>
  </r>
  <r>
    <x v="18"/>
    <x v="157"/>
    <x v="1"/>
    <x v="0"/>
    <x v="0"/>
    <n v="0"/>
    <n v="119.8"/>
    <n v="123"/>
    <n v="20.37"/>
    <n v="262.2"/>
    <n v="122"/>
    <n v="22.29"/>
    <n v="219.8"/>
    <n v="111"/>
    <n v="9.89"/>
    <n v="12.4"/>
    <n v="5"/>
    <n v="3.35"/>
    <x v="0"/>
    <x v="0"/>
    <n v="0"/>
    <n v="0"/>
    <n v="0"/>
    <x v="3"/>
    <x v="0"/>
    <x v="1"/>
  </r>
  <r>
    <x v="37"/>
    <x v="157"/>
    <x v="2"/>
    <x v="0"/>
    <x v="0"/>
    <n v="0"/>
    <n v="155.9"/>
    <n v="123"/>
    <n v="26.5"/>
    <n v="224.2"/>
    <n v="112"/>
    <n v="19.059999999999999"/>
    <n v="221"/>
    <n v="116"/>
    <n v="9.9499999999999993"/>
    <n v="8.6"/>
    <n v="8"/>
    <n v="2.3199999999999998"/>
    <x v="3"/>
    <x v="0"/>
    <n v="0"/>
    <n v="0"/>
    <n v="0"/>
    <x v="3"/>
    <x v="1"/>
    <x v="1"/>
  </r>
  <r>
    <x v="42"/>
    <x v="157"/>
    <x v="0"/>
    <x v="0"/>
    <x v="0"/>
    <n v="0"/>
    <n v="123.3"/>
    <n v="115"/>
    <n v="20.96"/>
    <n v="130.4"/>
    <n v="91"/>
    <n v="11.08"/>
    <n v="243.7"/>
    <n v="119"/>
    <n v="10.97"/>
    <n v="11.2"/>
    <n v="3"/>
    <n v="3.02"/>
    <x v="2"/>
    <x v="0"/>
    <n v="0"/>
    <n v="0"/>
    <n v="0"/>
    <x v="3"/>
    <x v="0"/>
    <x v="0"/>
  </r>
  <r>
    <x v="10"/>
    <x v="158"/>
    <x v="0"/>
    <x v="0"/>
    <x v="0"/>
    <n v="0"/>
    <n v="181"/>
    <n v="107"/>
    <n v="30.77"/>
    <n v="188.4"/>
    <n v="114"/>
    <n v="16.010000000000002"/>
    <n v="175.8"/>
    <n v="41"/>
    <n v="7.91"/>
    <n v="9.9"/>
    <n v="4"/>
    <n v="2.67"/>
    <x v="9"/>
    <x v="0"/>
    <n v="0"/>
    <n v="0"/>
    <n v="0"/>
    <x v="3"/>
    <x v="1"/>
    <x v="0"/>
  </r>
  <r>
    <x v="24"/>
    <x v="158"/>
    <x v="1"/>
    <x v="1"/>
    <x v="0"/>
    <n v="0"/>
    <n v="257.10000000000002"/>
    <n v="53"/>
    <n v="43.71"/>
    <n v="312.2"/>
    <n v="127"/>
    <n v="26.54"/>
    <n v="183"/>
    <n v="82"/>
    <n v="8.24"/>
    <n v="8.8000000000000007"/>
    <n v="6"/>
    <n v="2.38"/>
    <x v="0"/>
    <x v="1"/>
    <n v="1"/>
    <n v="1"/>
    <n v="0"/>
    <x v="3"/>
    <x v="1"/>
    <x v="1"/>
  </r>
  <r>
    <x v="10"/>
    <x v="158"/>
    <x v="0"/>
    <x v="0"/>
    <x v="0"/>
    <n v="0"/>
    <n v="169.8"/>
    <n v="114"/>
    <n v="28.87"/>
    <n v="197.7"/>
    <n v="105"/>
    <n v="16.8"/>
    <n v="193.7"/>
    <n v="82"/>
    <n v="8.7200000000000006"/>
    <n v="11.6"/>
    <n v="4"/>
    <n v="3.13"/>
    <x v="0"/>
    <x v="0"/>
    <n v="0"/>
    <n v="0"/>
    <n v="0"/>
    <x v="3"/>
    <x v="0"/>
    <x v="0"/>
  </r>
  <r>
    <x v="1"/>
    <x v="158"/>
    <x v="0"/>
    <x v="0"/>
    <x v="1"/>
    <n v="23"/>
    <n v="153.6"/>
    <n v="93"/>
    <n v="26.11"/>
    <n v="216.9"/>
    <n v="88"/>
    <n v="18.440000000000001"/>
    <n v="161.30000000000001"/>
    <n v="91"/>
    <n v="7.26"/>
    <n v="12.6"/>
    <n v="3"/>
    <n v="3.4"/>
    <x v="3"/>
    <x v="0"/>
    <n v="0"/>
    <n v="0"/>
    <n v="1"/>
    <x v="3"/>
    <x v="0"/>
    <x v="1"/>
  </r>
  <r>
    <x v="50"/>
    <x v="158"/>
    <x v="0"/>
    <x v="0"/>
    <x v="0"/>
    <n v="0"/>
    <n v="275.8"/>
    <n v="103"/>
    <n v="46.89"/>
    <n v="189.5"/>
    <n v="108"/>
    <n v="16.11"/>
    <n v="223.9"/>
    <n v="93"/>
    <n v="10.08"/>
    <n v="7.4"/>
    <n v="5"/>
    <n v="2"/>
    <x v="3"/>
    <x v="1"/>
    <n v="1"/>
    <n v="0"/>
    <n v="0"/>
    <x v="3"/>
    <x v="1"/>
    <x v="0"/>
  </r>
  <r>
    <x v="36"/>
    <x v="158"/>
    <x v="0"/>
    <x v="0"/>
    <x v="1"/>
    <n v="19"/>
    <n v="184.1"/>
    <n v="78"/>
    <n v="31.3"/>
    <n v="194.5"/>
    <n v="71"/>
    <n v="16.53"/>
    <n v="225.6"/>
    <n v="101"/>
    <n v="10.15"/>
    <n v="16.899999999999999"/>
    <n v="3"/>
    <n v="4.5599999999999996"/>
    <x v="1"/>
    <x v="0"/>
    <n v="0"/>
    <n v="0"/>
    <n v="1"/>
    <x v="3"/>
    <x v="0"/>
    <x v="0"/>
  </r>
  <r>
    <x v="47"/>
    <x v="158"/>
    <x v="0"/>
    <x v="0"/>
    <x v="0"/>
    <n v="0"/>
    <n v="189.1"/>
    <n v="105"/>
    <n v="32.15"/>
    <n v="246.1"/>
    <n v="147"/>
    <n v="20.92"/>
    <n v="242"/>
    <n v="106"/>
    <n v="10.89"/>
    <n v="10.4"/>
    <n v="5"/>
    <n v="2.81"/>
    <x v="0"/>
    <x v="1"/>
    <n v="1"/>
    <n v="0"/>
    <n v="0"/>
    <x v="3"/>
    <x v="0"/>
    <x v="1"/>
  </r>
  <r>
    <x v="5"/>
    <x v="158"/>
    <x v="2"/>
    <x v="0"/>
    <x v="0"/>
    <n v="0"/>
    <n v="114.8"/>
    <n v="98"/>
    <n v="19.52"/>
    <n v="192.6"/>
    <n v="101"/>
    <n v="16.37"/>
    <n v="259"/>
    <n v="108"/>
    <n v="11.66"/>
    <n v="12.2"/>
    <n v="5"/>
    <n v="3.29"/>
    <x v="1"/>
    <x v="0"/>
    <n v="0"/>
    <n v="0"/>
    <n v="0"/>
    <x v="3"/>
    <x v="0"/>
    <x v="0"/>
  </r>
  <r>
    <x v="5"/>
    <x v="158"/>
    <x v="1"/>
    <x v="0"/>
    <x v="0"/>
    <n v="0"/>
    <n v="180.1"/>
    <n v="103"/>
    <n v="30.62"/>
    <n v="193.4"/>
    <n v="148"/>
    <n v="16.440000000000001"/>
    <n v="251.2"/>
    <n v="109"/>
    <n v="11.3"/>
    <n v="13.4"/>
    <n v="5"/>
    <n v="3.62"/>
    <x v="1"/>
    <x v="0"/>
    <n v="0"/>
    <n v="0"/>
    <n v="0"/>
    <x v="3"/>
    <x v="0"/>
    <x v="0"/>
  </r>
  <r>
    <x v="7"/>
    <x v="158"/>
    <x v="0"/>
    <x v="0"/>
    <x v="0"/>
    <n v="0"/>
    <n v="167.4"/>
    <n v="68"/>
    <n v="28.46"/>
    <n v="143.80000000000001"/>
    <n v="74"/>
    <n v="12.22"/>
    <n v="140.1"/>
    <n v="111"/>
    <n v="6.3"/>
    <n v="10.3"/>
    <n v="3"/>
    <n v="2.78"/>
    <x v="1"/>
    <x v="1"/>
    <n v="1"/>
    <n v="0"/>
    <n v="0"/>
    <x v="3"/>
    <x v="0"/>
    <x v="0"/>
  </r>
  <r>
    <x v="17"/>
    <x v="158"/>
    <x v="2"/>
    <x v="0"/>
    <x v="1"/>
    <n v="36"/>
    <n v="288.2"/>
    <n v="120"/>
    <n v="48.99"/>
    <n v="227.1"/>
    <n v="105"/>
    <n v="19.3"/>
    <n v="198.2"/>
    <n v="113"/>
    <n v="8.92"/>
    <n v="13.3"/>
    <n v="7"/>
    <n v="3.59"/>
    <x v="0"/>
    <x v="0"/>
    <n v="0"/>
    <n v="0"/>
    <n v="1"/>
    <x v="3"/>
    <x v="0"/>
    <x v="1"/>
  </r>
  <r>
    <x v="30"/>
    <x v="158"/>
    <x v="2"/>
    <x v="0"/>
    <x v="0"/>
    <n v="0"/>
    <n v="198.8"/>
    <n v="107"/>
    <n v="33.799999999999997"/>
    <n v="195.5"/>
    <n v="91"/>
    <n v="16.62"/>
    <n v="213.3"/>
    <n v="120"/>
    <n v="9.6"/>
    <n v="16.5"/>
    <n v="7"/>
    <n v="4.46"/>
    <x v="5"/>
    <x v="0"/>
    <n v="0"/>
    <n v="0"/>
    <n v="0"/>
    <x v="3"/>
    <x v="0"/>
    <x v="0"/>
  </r>
  <r>
    <x v="40"/>
    <x v="158"/>
    <x v="2"/>
    <x v="0"/>
    <x v="0"/>
    <n v="0"/>
    <n v="168.5"/>
    <n v="80"/>
    <n v="28.65"/>
    <n v="203.9"/>
    <n v="119"/>
    <n v="17.329999999999998"/>
    <n v="199.1"/>
    <n v="126"/>
    <n v="8.9600000000000009"/>
    <n v="8.1"/>
    <n v="2"/>
    <n v="2.19"/>
    <x v="0"/>
    <x v="0"/>
    <n v="0"/>
    <n v="0"/>
    <n v="0"/>
    <x v="3"/>
    <x v="1"/>
    <x v="1"/>
  </r>
  <r>
    <x v="42"/>
    <x v="158"/>
    <x v="0"/>
    <x v="0"/>
    <x v="1"/>
    <n v="15"/>
    <n v="113.9"/>
    <n v="102"/>
    <n v="19.36"/>
    <n v="145.30000000000001"/>
    <n v="146"/>
    <n v="12.35"/>
    <n v="195.2"/>
    <n v="137"/>
    <n v="8.7799999999999994"/>
    <n v="11.8"/>
    <n v="9"/>
    <n v="3.19"/>
    <x v="0"/>
    <x v="0"/>
    <n v="0"/>
    <n v="0"/>
    <n v="1"/>
    <x v="3"/>
    <x v="0"/>
    <x v="0"/>
  </r>
  <r>
    <x v="7"/>
    <x v="159"/>
    <x v="1"/>
    <x v="0"/>
    <x v="0"/>
    <n v="0"/>
    <n v="82.7"/>
    <n v="116"/>
    <n v="14.06"/>
    <n v="194.6"/>
    <n v="95"/>
    <n v="16.54"/>
    <n v="159"/>
    <n v="54"/>
    <n v="7.15"/>
    <n v="10.9"/>
    <n v="9"/>
    <n v="2.94"/>
    <x v="1"/>
    <x v="0"/>
    <n v="0"/>
    <n v="0"/>
    <n v="0"/>
    <x v="3"/>
    <x v="0"/>
    <x v="0"/>
  </r>
  <r>
    <x v="23"/>
    <x v="159"/>
    <x v="0"/>
    <x v="0"/>
    <x v="0"/>
    <n v="0"/>
    <n v="97.5"/>
    <n v="113"/>
    <n v="16.579999999999998"/>
    <n v="268.10000000000002"/>
    <n v="69"/>
    <n v="22.79"/>
    <n v="255.3"/>
    <n v="62"/>
    <n v="11.49"/>
    <n v="13.2"/>
    <n v="4"/>
    <n v="3.56"/>
    <x v="2"/>
    <x v="0"/>
    <n v="0"/>
    <n v="0"/>
    <n v="0"/>
    <x v="3"/>
    <x v="0"/>
    <x v="1"/>
  </r>
  <r>
    <x v="18"/>
    <x v="159"/>
    <x v="2"/>
    <x v="0"/>
    <x v="1"/>
    <n v="33"/>
    <n v="137"/>
    <n v="100"/>
    <n v="23.29"/>
    <n v="203.5"/>
    <n v="82"/>
    <n v="17.3"/>
    <n v="218.7"/>
    <n v="64"/>
    <n v="9.84"/>
    <n v="5.8"/>
    <n v="4"/>
    <n v="1.57"/>
    <x v="3"/>
    <x v="0"/>
    <n v="0"/>
    <n v="0"/>
    <n v="1"/>
    <x v="3"/>
    <x v="1"/>
    <x v="1"/>
  </r>
  <r>
    <x v="28"/>
    <x v="159"/>
    <x v="1"/>
    <x v="0"/>
    <x v="0"/>
    <n v="0"/>
    <n v="166.8"/>
    <n v="109"/>
    <n v="28.36"/>
    <n v="236"/>
    <n v="117"/>
    <n v="20.059999999999999"/>
    <n v="307.60000000000002"/>
    <n v="77"/>
    <n v="13.84"/>
    <n v="9.3000000000000007"/>
    <n v="1"/>
    <n v="2.5099999999999998"/>
    <x v="0"/>
    <x v="0"/>
    <n v="0"/>
    <n v="0"/>
    <n v="0"/>
    <x v="3"/>
    <x v="1"/>
    <x v="1"/>
  </r>
  <r>
    <x v="15"/>
    <x v="159"/>
    <x v="0"/>
    <x v="0"/>
    <x v="0"/>
    <n v="0"/>
    <n v="256"/>
    <n v="111"/>
    <n v="43.52"/>
    <n v="187.4"/>
    <n v="61"/>
    <n v="15.93"/>
    <n v="119.1"/>
    <n v="81"/>
    <n v="5.36"/>
    <n v="11.5"/>
    <n v="4"/>
    <n v="3.11"/>
    <x v="2"/>
    <x v="0"/>
    <n v="0"/>
    <n v="0"/>
    <n v="0"/>
    <x v="3"/>
    <x v="0"/>
    <x v="0"/>
  </r>
  <r>
    <x v="10"/>
    <x v="159"/>
    <x v="1"/>
    <x v="0"/>
    <x v="1"/>
    <n v="37"/>
    <n v="179.8"/>
    <n v="104"/>
    <n v="30.57"/>
    <n v="144.80000000000001"/>
    <n v="115"/>
    <n v="12.31"/>
    <n v="209.1"/>
    <n v="89"/>
    <n v="9.41"/>
    <n v="11.1"/>
    <n v="8"/>
    <n v="3"/>
    <x v="2"/>
    <x v="0"/>
    <n v="0"/>
    <n v="0"/>
    <n v="1"/>
    <x v="3"/>
    <x v="0"/>
    <x v="0"/>
  </r>
  <r>
    <x v="17"/>
    <x v="159"/>
    <x v="0"/>
    <x v="0"/>
    <x v="0"/>
    <n v="0"/>
    <n v="85.8"/>
    <n v="77"/>
    <n v="14.59"/>
    <n v="165.3"/>
    <n v="110"/>
    <n v="14.05"/>
    <n v="178.5"/>
    <n v="92"/>
    <n v="8.0299999999999994"/>
    <n v="9.1999999999999993"/>
    <n v="4"/>
    <n v="2.48"/>
    <x v="2"/>
    <x v="0"/>
    <n v="0"/>
    <n v="0"/>
    <n v="0"/>
    <x v="3"/>
    <x v="1"/>
    <x v="0"/>
  </r>
  <r>
    <x v="16"/>
    <x v="159"/>
    <x v="0"/>
    <x v="0"/>
    <x v="0"/>
    <n v="0"/>
    <n v="171.2"/>
    <n v="103"/>
    <n v="29.1"/>
    <n v="243.5"/>
    <n v="121"/>
    <n v="20.7"/>
    <n v="178.2"/>
    <n v="92"/>
    <n v="8.02"/>
    <n v="13"/>
    <n v="3"/>
    <n v="3.51"/>
    <x v="3"/>
    <x v="0"/>
    <n v="0"/>
    <n v="0"/>
    <n v="0"/>
    <x v="3"/>
    <x v="0"/>
    <x v="1"/>
  </r>
  <r>
    <x v="11"/>
    <x v="159"/>
    <x v="0"/>
    <x v="0"/>
    <x v="0"/>
    <n v="0"/>
    <n v="176.2"/>
    <n v="90"/>
    <n v="29.95"/>
    <n v="196"/>
    <n v="115"/>
    <n v="16.66"/>
    <n v="263.89999999999998"/>
    <n v="95"/>
    <n v="11.88"/>
    <n v="9.1999999999999993"/>
    <n v="4"/>
    <n v="2.48"/>
    <x v="0"/>
    <x v="0"/>
    <n v="0"/>
    <n v="0"/>
    <n v="0"/>
    <x v="3"/>
    <x v="1"/>
    <x v="0"/>
  </r>
  <r>
    <x v="31"/>
    <x v="159"/>
    <x v="0"/>
    <x v="0"/>
    <x v="0"/>
    <n v="0"/>
    <n v="234.9"/>
    <n v="136"/>
    <n v="39.93"/>
    <n v="270.8"/>
    <n v="134"/>
    <n v="23.02"/>
    <n v="219.3"/>
    <n v="101"/>
    <n v="9.8699999999999992"/>
    <n v="13.9"/>
    <n v="2"/>
    <n v="3.75"/>
    <x v="0"/>
    <x v="1"/>
    <n v="1"/>
    <n v="0"/>
    <n v="0"/>
    <x v="3"/>
    <x v="0"/>
    <x v="1"/>
  </r>
  <r>
    <x v="21"/>
    <x v="159"/>
    <x v="1"/>
    <x v="0"/>
    <x v="0"/>
    <n v="0"/>
    <n v="216.8"/>
    <n v="77"/>
    <n v="36.86"/>
    <n v="207.3"/>
    <n v="117"/>
    <n v="17.62"/>
    <n v="228.6"/>
    <n v="117"/>
    <n v="10.29"/>
    <n v="5.6"/>
    <n v="2"/>
    <n v="1.51"/>
    <x v="0"/>
    <x v="0"/>
    <n v="0"/>
    <n v="0"/>
    <n v="0"/>
    <x v="3"/>
    <x v="1"/>
    <x v="1"/>
  </r>
  <r>
    <x v="35"/>
    <x v="159"/>
    <x v="0"/>
    <x v="0"/>
    <x v="0"/>
    <n v="0"/>
    <n v="174.3"/>
    <n v="105"/>
    <n v="29.63"/>
    <n v="171.3"/>
    <n v="107"/>
    <n v="14.56"/>
    <n v="220.8"/>
    <n v="131"/>
    <n v="9.94"/>
    <n v="8.3000000000000007"/>
    <n v="2"/>
    <n v="2.2400000000000002"/>
    <x v="1"/>
    <x v="0"/>
    <n v="0"/>
    <n v="0"/>
    <n v="0"/>
    <x v="3"/>
    <x v="1"/>
    <x v="0"/>
  </r>
  <r>
    <x v="35"/>
    <x v="159"/>
    <x v="0"/>
    <x v="0"/>
    <x v="1"/>
    <n v="29"/>
    <n v="164.6"/>
    <n v="121"/>
    <n v="27.98"/>
    <n v="262.8"/>
    <n v="108"/>
    <n v="22.34"/>
    <n v="123.8"/>
    <n v="131"/>
    <n v="5.57"/>
    <n v="15.2"/>
    <n v="4"/>
    <n v="4.0999999999999996"/>
    <x v="0"/>
    <x v="0"/>
    <n v="0"/>
    <n v="0"/>
    <n v="1"/>
    <x v="3"/>
    <x v="0"/>
    <x v="1"/>
  </r>
  <r>
    <x v="33"/>
    <x v="159"/>
    <x v="0"/>
    <x v="0"/>
    <x v="0"/>
    <n v="0"/>
    <n v="118.9"/>
    <n v="106"/>
    <n v="20.21"/>
    <n v="163.5"/>
    <n v="75"/>
    <n v="13.9"/>
    <n v="195"/>
    <n v="131"/>
    <n v="8.7799999999999994"/>
    <n v="13.1"/>
    <n v="4"/>
    <n v="3.54"/>
    <x v="1"/>
    <x v="0"/>
    <n v="0"/>
    <n v="0"/>
    <n v="0"/>
    <x v="3"/>
    <x v="0"/>
    <x v="0"/>
  </r>
  <r>
    <x v="29"/>
    <x v="160"/>
    <x v="0"/>
    <x v="0"/>
    <x v="0"/>
    <n v="0"/>
    <n v="151.6"/>
    <n v="117"/>
    <n v="25.77"/>
    <n v="219.4"/>
    <n v="87"/>
    <n v="18.649999999999999"/>
    <n v="224.7"/>
    <n v="68"/>
    <n v="10.11"/>
    <n v="4"/>
    <n v="5"/>
    <n v="1.08"/>
    <x v="0"/>
    <x v="0"/>
    <n v="0"/>
    <n v="0"/>
    <n v="0"/>
    <x v="3"/>
    <x v="1"/>
    <x v="1"/>
  </r>
  <r>
    <x v="20"/>
    <x v="160"/>
    <x v="0"/>
    <x v="0"/>
    <x v="0"/>
    <n v="0"/>
    <n v="173.4"/>
    <n v="100"/>
    <n v="29.48"/>
    <n v="213.7"/>
    <n v="74"/>
    <n v="18.16"/>
    <n v="141.5"/>
    <n v="69"/>
    <n v="6.37"/>
    <n v="11.5"/>
    <n v="4"/>
    <n v="3.11"/>
    <x v="0"/>
    <x v="0"/>
    <n v="0"/>
    <n v="0"/>
    <n v="0"/>
    <x v="3"/>
    <x v="0"/>
    <x v="1"/>
  </r>
  <r>
    <x v="10"/>
    <x v="160"/>
    <x v="0"/>
    <x v="0"/>
    <x v="0"/>
    <n v="0"/>
    <n v="159.6"/>
    <n v="102"/>
    <n v="27.13"/>
    <n v="212.6"/>
    <n v="119"/>
    <n v="18.07"/>
    <n v="151.4"/>
    <n v="83"/>
    <n v="6.81"/>
    <n v="12.6"/>
    <n v="7"/>
    <n v="3.4"/>
    <x v="5"/>
    <x v="1"/>
    <n v="1"/>
    <n v="0"/>
    <n v="0"/>
    <x v="3"/>
    <x v="0"/>
    <x v="1"/>
  </r>
  <r>
    <x v="47"/>
    <x v="160"/>
    <x v="0"/>
    <x v="0"/>
    <x v="0"/>
    <n v="0"/>
    <n v="166.2"/>
    <n v="125"/>
    <n v="28.25"/>
    <n v="279.39999999999998"/>
    <n v="78"/>
    <n v="23.75"/>
    <n v="181"/>
    <n v="85"/>
    <n v="8.15"/>
    <n v="13.4"/>
    <n v="6"/>
    <n v="3.62"/>
    <x v="0"/>
    <x v="0"/>
    <n v="0"/>
    <n v="0"/>
    <n v="0"/>
    <x v="3"/>
    <x v="0"/>
    <x v="1"/>
  </r>
  <r>
    <x v="27"/>
    <x v="160"/>
    <x v="1"/>
    <x v="0"/>
    <x v="0"/>
    <n v="0"/>
    <n v="154.69999999999999"/>
    <n v="84"/>
    <n v="26.3"/>
    <n v="177.8"/>
    <n v="125"/>
    <n v="15.11"/>
    <n v="172.9"/>
    <n v="90"/>
    <n v="7.78"/>
    <n v="5.9"/>
    <n v="2"/>
    <n v="1.59"/>
    <x v="4"/>
    <x v="1"/>
    <n v="1"/>
    <n v="0"/>
    <n v="0"/>
    <x v="3"/>
    <x v="1"/>
    <x v="0"/>
  </r>
  <r>
    <x v="2"/>
    <x v="160"/>
    <x v="0"/>
    <x v="0"/>
    <x v="0"/>
    <n v="0"/>
    <n v="198"/>
    <n v="90"/>
    <n v="33.659999999999997"/>
    <n v="186.4"/>
    <n v="102"/>
    <n v="15.84"/>
    <n v="219.2"/>
    <n v="90"/>
    <n v="9.86"/>
    <n v="9.3000000000000007"/>
    <n v="2"/>
    <n v="2.5099999999999998"/>
    <x v="0"/>
    <x v="0"/>
    <n v="0"/>
    <n v="0"/>
    <n v="0"/>
    <x v="3"/>
    <x v="1"/>
    <x v="0"/>
  </r>
  <r>
    <x v="11"/>
    <x v="160"/>
    <x v="0"/>
    <x v="0"/>
    <x v="0"/>
    <n v="0"/>
    <n v="72.8"/>
    <n v="120"/>
    <n v="12.38"/>
    <n v="267.10000000000002"/>
    <n v="120"/>
    <n v="22.7"/>
    <n v="222.5"/>
    <n v="91"/>
    <n v="10.01"/>
    <n v="11.8"/>
    <n v="2"/>
    <n v="3.19"/>
    <x v="3"/>
    <x v="0"/>
    <n v="0"/>
    <n v="0"/>
    <n v="0"/>
    <x v="3"/>
    <x v="0"/>
    <x v="1"/>
  </r>
  <r>
    <x v="34"/>
    <x v="160"/>
    <x v="1"/>
    <x v="0"/>
    <x v="0"/>
    <n v="0"/>
    <n v="252.3"/>
    <n v="120"/>
    <n v="42.89"/>
    <n v="243.8"/>
    <n v="98"/>
    <n v="20.72"/>
    <n v="284.39999999999998"/>
    <n v="96"/>
    <n v="12.8"/>
    <n v="9.1999999999999993"/>
    <n v="2"/>
    <n v="2.48"/>
    <x v="0"/>
    <x v="1"/>
    <n v="1"/>
    <n v="0"/>
    <n v="0"/>
    <x v="3"/>
    <x v="1"/>
    <x v="1"/>
  </r>
  <r>
    <x v="46"/>
    <x v="160"/>
    <x v="0"/>
    <x v="0"/>
    <x v="0"/>
    <n v="0"/>
    <n v="322.3"/>
    <n v="100"/>
    <n v="54.79"/>
    <n v="230.4"/>
    <n v="135"/>
    <n v="19.579999999999998"/>
    <n v="241.5"/>
    <n v="104"/>
    <n v="10.87"/>
    <n v="7.8"/>
    <n v="5"/>
    <n v="2.11"/>
    <x v="3"/>
    <x v="1"/>
    <n v="1"/>
    <n v="0"/>
    <n v="0"/>
    <x v="3"/>
    <x v="1"/>
    <x v="1"/>
  </r>
  <r>
    <x v="10"/>
    <x v="160"/>
    <x v="0"/>
    <x v="0"/>
    <x v="0"/>
    <n v="0"/>
    <n v="191.9"/>
    <n v="113"/>
    <n v="32.619999999999997"/>
    <n v="70.900000000000006"/>
    <n v="87"/>
    <n v="6.03"/>
    <n v="204.8"/>
    <n v="107"/>
    <n v="9.2200000000000006"/>
    <n v="13.4"/>
    <n v="4"/>
    <n v="3.62"/>
    <x v="4"/>
    <x v="1"/>
    <n v="1"/>
    <n v="0"/>
    <n v="0"/>
    <x v="3"/>
    <x v="0"/>
    <x v="0"/>
  </r>
  <r>
    <x v="31"/>
    <x v="160"/>
    <x v="2"/>
    <x v="0"/>
    <x v="0"/>
    <n v="0"/>
    <n v="151.19999999999999"/>
    <n v="89"/>
    <n v="25.7"/>
    <n v="228.4"/>
    <n v="117"/>
    <n v="19.41"/>
    <n v="169.3"/>
    <n v="107"/>
    <n v="7.62"/>
    <n v="9.3000000000000007"/>
    <n v="2"/>
    <n v="2.5099999999999998"/>
    <x v="3"/>
    <x v="0"/>
    <n v="0"/>
    <n v="0"/>
    <n v="0"/>
    <x v="3"/>
    <x v="1"/>
    <x v="1"/>
  </r>
  <r>
    <x v="18"/>
    <x v="160"/>
    <x v="2"/>
    <x v="0"/>
    <x v="1"/>
    <n v="38"/>
    <n v="240.4"/>
    <n v="112"/>
    <n v="40.869999999999997"/>
    <n v="201.8"/>
    <n v="102"/>
    <n v="17.149999999999999"/>
    <n v="206.1"/>
    <n v="112"/>
    <n v="9.27"/>
    <n v="16.100000000000001"/>
    <n v="6"/>
    <n v="4.3499999999999996"/>
    <x v="1"/>
    <x v="0"/>
    <n v="0"/>
    <n v="0"/>
    <n v="1"/>
    <x v="3"/>
    <x v="0"/>
    <x v="1"/>
  </r>
  <r>
    <x v="16"/>
    <x v="160"/>
    <x v="2"/>
    <x v="0"/>
    <x v="0"/>
    <n v="0"/>
    <n v="221.7"/>
    <n v="95"/>
    <n v="37.69"/>
    <n v="193"/>
    <n v="82"/>
    <n v="16.41"/>
    <n v="194.1"/>
    <n v="113"/>
    <n v="8.73"/>
    <n v="6.5"/>
    <n v="4"/>
    <n v="1.76"/>
    <x v="2"/>
    <x v="0"/>
    <n v="0"/>
    <n v="0"/>
    <n v="0"/>
    <x v="3"/>
    <x v="1"/>
    <x v="0"/>
  </r>
  <r>
    <x v="42"/>
    <x v="160"/>
    <x v="0"/>
    <x v="1"/>
    <x v="0"/>
    <n v="0"/>
    <n v="156.1"/>
    <n v="114"/>
    <n v="26.54"/>
    <n v="180.3"/>
    <n v="63"/>
    <n v="15.33"/>
    <n v="179.6"/>
    <n v="115"/>
    <n v="8.08"/>
    <n v="11.1"/>
    <n v="9"/>
    <n v="3"/>
    <x v="3"/>
    <x v="0"/>
    <n v="0"/>
    <n v="1"/>
    <n v="0"/>
    <x v="3"/>
    <x v="0"/>
    <x v="0"/>
  </r>
  <r>
    <x v="34"/>
    <x v="160"/>
    <x v="0"/>
    <x v="0"/>
    <x v="1"/>
    <n v="39"/>
    <n v="218.5"/>
    <n v="76"/>
    <n v="37.15"/>
    <n v="112.7"/>
    <n v="94"/>
    <n v="9.58"/>
    <n v="205.1"/>
    <n v="121"/>
    <n v="9.23"/>
    <n v="7.3"/>
    <n v="4"/>
    <n v="1.97"/>
    <x v="0"/>
    <x v="0"/>
    <n v="0"/>
    <n v="0"/>
    <n v="1"/>
    <x v="3"/>
    <x v="1"/>
    <x v="0"/>
  </r>
  <r>
    <x v="5"/>
    <x v="160"/>
    <x v="0"/>
    <x v="0"/>
    <x v="0"/>
    <n v="0"/>
    <n v="105.4"/>
    <n v="70"/>
    <n v="17.920000000000002"/>
    <n v="214.8"/>
    <n v="122"/>
    <n v="18.260000000000002"/>
    <n v="223.6"/>
    <n v="126"/>
    <n v="10.06"/>
    <n v="7.8"/>
    <n v="5"/>
    <n v="2.11"/>
    <x v="1"/>
    <x v="0"/>
    <n v="0"/>
    <n v="0"/>
    <n v="0"/>
    <x v="3"/>
    <x v="1"/>
    <x v="1"/>
  </r>
  <r>
    <x v="21"/>
    <x v="160"/>
    <x v="0"/>
    <x v="0"/>
    <x v="0"/>
    <n v="0"/>
    <n v="332.9"/>
    <n v="67"/>
    <n v="56.59"/>
    <n v="317.8"/>
    <n v="97"/>
    <n v="27.01"/>
    <n v="160.6"/>
    <n v="128"/>
    <n v="7.23"/>
    <n v="5.4"/>
    <n v="9"/>
    <n v="1.46"/>
    <x v="4"/>
    <x v="1"/>
    <n v="1"/>
    <n v="0"/>
    <n v="0"/>
    <x v="3"/>
    <x v="1"/>
    <x v="1"/>
  </r>
  <r>
    <x v="12"/>
    <x v="160"/>
    <x v="2"/>
    <x v="1"/>
    <x v="0"/>
    <n v="0"/>
    <n v="194.2"/>
    <n v="106"/>
    <n v="33.01"/>
    <n v="249.4"/>
    <n v="105"/>
    <n v="21.2"/>
    <n v="254.9"/>
    <n v="129"/>
    <n v="11.47"/>
    <n v="12.9"/>
    <n v="1"/>
    <n v="3.48"/>
    <x v="0"/>
    <x v="1"/>
    <n v="1"/>
    <n v="1"/>
    <n v="0"/>
    <x v="3"/>
    <x v="0"/>
    <x v="1"/>
  </r>
  <r>
    <x v="9"/>
    <x v="160"/>
    <x v="1"/>
    <x v="0"/>
    <x v="0"/>
    <n v="0"/>
    <n v="165.4"/>
    <n v="88"/>
    <n v="28.12"/>
    <n v="209.7"/>
    <n v="111"/>
    <n v="17.82"/>
    <n v="270.7"/>
    <n v="129"/>
    <n v="12.18"/>
    <n v="10.5"/>
    <n v="3"/>
    <n v="2.84"/>
    <x v="4"/>
    <x v="0"/>
    <n v="0"/>
    <n v="0"/>
    <n v="0"/>
    <x v="3"/>
    <x v="0"/>
    <x v="1"/>
  </r>
  <r>
    <x v="4"/>
    <x v="160"/>
    <x v="1"/>
    <x v="0"/>
    <x v="0"/>
    <n v="0"/>
    <n v="107.5"/>
    <n v="121"/>
    <n v="18.28"/>
    <n v="256.39999999999998"/>
    <n v="46"/>
    <n v="21.79"/>
    <n v="247.2"/>
    <n v="131"/>
    <n v="11.12"/>
    <n v="12.6"/>
    <n v="3"/>
    <n v="3.4"/>
    <x v="3"/>
    <x v="0"/>
    <n v="0"/>
    <n v="0"/>
    <n v="0"/>
    <x v="3"/>
    <x v="0"/>
    <x v="1"/>
  </r>
  <r>
    <x v="7"/>
    <x v="160"/>
    <x v="0"/>
    <x v="1"/>
    <x v="0"/>
    <n v="0"/>
    <n v="189.6"/>
    <n v="78"/>
    <n v="32.229999999999997"/>
    <n v="267.39999999999998"/>
    <n v="117"/>
    <n v="22.73"/>
    <n v="184.5"/>
    <n v="137"/>
    <n v="8.3000000000000007"/>
    <n v="1.3"/>
    <n v="6"/>
    <n v="0.35"/>
    <x v="0"/>
    <x v="0"/>
    <n v="0"/>
    <n v="1"/>
    <n v="0"/>
    <x v="3"/>
    <x v="1"/>
    <x v="1"/>
  </r>
  <r>
    <x v="34"/>
    <x v="161"/>
    <x v="2"/>
    <x v="0"/>
    <x v="1"/>
    <n v="46"/>
    <n v="224.9"/>
    <n v="97"/>
    <n v="38.229999999999997"/>
    <n v="188.2"/>
    <n v="84"/>
    <n v="16"/>
    <n v="254.6"/>
    <n v="61"/>
    <n v="11.46"/>
    <n v="12.1"/>
    <n v="2"/>
    <n v="3.27"/>
    <x v="1"/>
    <x v="0"/>
    <n v="0"/>
    <n v="0"/>
    <n v="1"/>
    <x v="3"/>
    <x v="0"/>
    <x v="0"/>
  </r>
  <r>
    <x v="33"/>
    <x v="161"/>
    <x v="1"/>
    <x v="0"/>
    <x v="0"/>
    <n v="0"/>
    <n v="217.6"/>
    <n v="87"/>
    <n v="36.99"/>
    <n v="279"/>
    <n v="71"/>
    <n v="23.72"/>
    <n v="250.7"/>
    <n v="65"/>
    <n v="11.28"/>
    <n v="10.4"/>
    <n v="4"/>
    <n v="2.81"/>
    <x v="3"/>
    <x v="1"/>
    <n v="1"/>
    <n v="0"/>
    <n v="0"/>
    <x v="3"/>
    <x v="0"/>
    <x v="1"/>
  </r>
  <r>
    <x v="0"/>
    <x v="161"/>
    <x v="0"/>
    <x v="1"/>
    <x v="0"/>
    <n v="0"/>
    <n v="172.1"/>
    <n v="138"/>
    <n v="29.26"/>
    <n v="165.9"/>
    <n v="93"/>
    <n v="14.1"/>
    <n v="279"/>
    <n v="81"/>
    <n v="12.56"/>
    <n v="9.1999999999999993"/>
    <n v="6"/>
    <n v="2.48"/>
    <x v="3"/>
    <x v="0"/>
    <n v="0"/>
    <n v="1"/>
    <n v="0"/>
    <x v="3"/>
    <x v="1"/>
    <x v="0"/>
  </r>
  <r>
    <x v="0"/>
    <x v="161"/>
    <x v="0"/>
    <x v="0"/>
    <x v="0"/>
    <n v="0"/>
    <n v="70.7"/>
    <n v="108"/>
    <n v="12.02"/>
    <n v="157.5"/>
    <n v="87"/>
    <n v="13.39"/>
    <n v="154.80000000000001"/>
    <n v="82"/>
    <n v="6.97"/>
    <n v="9.1"/>
    <n v="3"/>
    <n v="2.46"/>
    <x v="4"/>
    <x v="1"/>
    <n v="1"/>
    <n v="0"/>
    <n v="0"/>
    <x v="3"/>
    <x v="1"/>
    <x v="0"/>
  </r>
  <r>
    <x v="12"/>
    <x v="161"/>
    <x v="1"/>
    <x v="0"/>
    <x v="0"/>
    <n v="0"/>
    <n v="184.5"/>
    <n v="118"/>
    <n v="31.37"/>
    <n v="224"/>
    <n v="95"/>
    <n v="19.04"/>
    <n v="180.5"/>
    <n v="82"/>
    <n v="8.1199999999999992"/>
    <n v="11.6"/>
    <n v="3"/>
    <n v="3.13"/>
    <x v="0"/>
    <x v="0"/>
    <n v="0"/>
    <n v="0"/>
    <n v="0"/>
    <x v="3"/>
    <x v="0"/>
    <x v="1"/>
  </r>
  <r>
    <x v="27"/>
    <x v="161"/>
    <x v="1"/>
    <x v="0"/>
    <x v="0"/>
    <n v="0"/>
    <n v="177.1"/>
    <n v="131"/>
    <n v="30.11"/>
    <n v="114.7"/>
    <n v="122"/>
    <n v="9.75"/>
    <n v="153.6"/>
    <n v="88"/>
    <n v="6.91"/>
    <n v="6.5"/>
    <n v="6"/>
    <n v="1.76"/>
    <x v="2"/>
    <x v="0"/>
    <n v="0"/>
    <n v="0"/>
    <n v="0"/>
    <x v="3"/>
    <x v="1"/>
    <x v="0"/>
  </r>
  <r>
    <x v="50"/>
    <x v="161"/>
    <x v="2"/>
    <x v="0"/>
    <x v="0"/>
    <n v="0"/>
    <n v="220.6"/>
    <n v="117"/>
    <n v="37.5"/>
    <n v="155.19999999999999"/>
    <n v="121"/>
    <n v="13.19"/>
    <n v="186.7"/>
    <n v="89"/>
    <n v="8.4"/>
    <n v="10.5"/>
    <n v="11"/>
    <n v="2.84"/>
    <x v="0"/>
    <x v="0"/>
    <n v="0"/>
    <n v="0"/>
    <n v="0"/>
    <x v="3"/>
    <x v="0"/>
    <x v="0"/>
  </r>
  <r>
    <x v="40"/>
    <x v="161"/>
    <x v="0"/>
    <x v="0"/>
    <x v="0"/>
    <n v="0"/>
    <n v="135.19999999999999"/>
    <n v="98"/>
    <n v="22.98"/>
    <n v="242"/>
    <n v="107"/>
    <n v="20.57"/>
    <n v="246.9"/>
    <n v="96"/>
    <n v="11.11"/>
    <n v="10.199999999999999"/>
    <n v="2"/>
    <n v="2.75"/>
    <x v="3"/>
    <x v="0"/>
    <n v="0"/>
    <n v="0"/>
    <n v="0"/>
    <x v="3"/>
    <x v="1"/>
    <x v="1"/>
  </r>
  <r>
    <x v="31"/>
    <x v="161"/>
    <x v="1"/>
    <x v="0"/>
    <x v="0"/>
    <n v="0"/>
    <n v="49.2"/>
    <n v="121"/>
    <n v="8.36"/>
    <n v="143.9"/>
    <n v="136"/>
    <n v="12.23"/>
    <n v="203"/>
    <n v="97"/>
    <n v="9.14"/>
    <n v="12.1"/>
    <n v="13"/>
    <n v="3.27"/>
    <x v="0"/>
    <x v="0"/>
    <n v="0"/>
    <n v="0"/>
    <n v="0"/>
    <x v="3"/>
    <x v="0"/>
    <x v="0"/>
  </r>
  <r>
    <x v="11"/>
    <x v="161"/>
    <x v="0"/>
    <x v="0"/>
    <x v="0"/>
    <n v="0"/>
    <n v="115.1"/>
    <n v="89"/>
    <n v="19.57"/>
    <n v="196.8"/>
    <n v="111"/>
    <n v="16.73"/>
    <n v="212.4"/>
    <n v="98"/>
    <n v="9.56"/>
    <n v="11.4"/>
    <n v="3"/>
    <n v="3.08"/>
    <x v="3"/>
    <x v="0"/>
    <n v="0"/>
    <n v="0"/>
    <n v="0"/>
    <x v="3"/>
    <x v="0"/>
    <x v="0"/>
  </r>
  <r>
    <x v="35"/>
    <x v="161"/>
    <x v="1"/>
    <x v="0"/>
    <x v="1"/>
    <n v="21"/>
    <n v="205.2"/>
    <n v="128"/>
    <n v="34.880000000000003"/>
    <n v="231.7"/>
    <n v="128"/>
    <n v="19.690000000000001"/>
    <n v="180.3"/>
    <n v="100"/>
    <n v="8.11"/>
    <n v="10.6"/>
    <n v="3"/>
    <n v="2.86"/>
    <x v="3"/>
    <x v="0"/>
    <n v="0"/>
    <n v="0"/>
    <n v="1"/>
    <x v="3"/>
    <x v="0"/>
    <x v="1"/>
  </r>
  <r>
    <x v="46"/>
    <x v="161"/>
    <x v="1"/>
    <x v="0"/>
    <x v="1"/>
    <n v="26"/>
    <n v="179.7"/>
    <n v="144"/>
    <n v="30.55"/>
    <n v="218.1"/>
    <n v="129"/>
    <n v="18.54"/>
    <n v="212.3"/>
    <n v="105"/>
    <n v="9.5500000000000007"/>
    <n v="9.3000000000000007"/>
    <n v="8"/>
    <n v="2.5099999999999998"/>
    <x v="0"/>
    <x v="1"/>
    <n v="1"/>
    <n v="0"/>
    <n v="1"/>
    <x v="3"/>
    <x v="1"/>
    <x v="1"/>
  </r>
  <r>
    <x v="13"/>
    <x v="161"/>
    <x v="2"/>
    <x v="0"/>
    <x v="1"/>
    <n v="33"/>
    <n v="184.5"/>
    <n v="139"/>
    <n v="31.37"/>
    <n v="183.2"/>
    <n v="78"/>
    <n v="15.57"/>
    <n v="127.4"/>
    <n v="106"/>
    <n v="5.73"/>
    <n v="12.3"/>
    <n v="6"/>
    <n v="3.32"/>
    <x v="1"/>
    <x v="0"/>
    <n v="0"/>
    <n v="0"/>
    <n v="1"/>
    <x v="3"/>
    <x v="0"/>
    <x v="0"/>
  </r>
  <r>
    <x v="22"/>
    <x v="161"/>
    <x v="2"/>
    <x v="0"/>
    <x v="0"/>
    <n v="0"/>
    <n v="103.3"/>
    <n v="93"/>
    <n v="17.559999999999999"/>
    <n v="210.6"/>
    <n v="87"/>
    <n v="17.899999999999999"/>
    <n v="187.2"/>
    <n v="118"/>
    <n v="8.42"/>
    <n v="11.4"/>
    <n v="6"/>
    <n v="3.08"/>
    <x v="0"/>
    <x v="0"/>
    <n v="0"/>
    <n v="0"/>
    <n v="0"/>
    <x v="3"/>
    <x v="0"/>
    <x v="1"/>
  </r>
  <r>
    <x v="31"/>
    <x v="162"/>
    <x v="1"/>
    <x v="0"/>
    <x v="1"/>
    <n v="40"/>
    <n v="231.9"/>
    <n v="56"/>
    <n v="39.42"/>
    <n v="211.8"/>
    <n v="91"/>
    <n v="18"/>
    <n v="268.5"/>
    <n v="74"/>
    <n v="12.08"/>
    <n v="12.3"/>
    <n v="3"/>
    <n v="3.32"/>
    <x v="3"/>
    <x v="0"/>
    <n v="0"/>
    <n v="0"/>
    <n v="1"/>
    <x v="3"/>
    <x v="0"/>
    <x v="1"/>
  </r>
  <r>
    <x v="14"/>
    <x v="162"/>
    <x v="1"/>
    <x v="0"/>
    <x v="0"/>
    <n v="0"/>
    <n v="197"/>
    <n v="109"/>
    <n v="33.49"/>
    <n v="202.6"/>
    <n v="128"/>
    <n v="17.22"/>
    <n v="206.4"/>
    <n v="80"/>
    <n v="9.2899999999999991"/>
    <n v="9.1"/>
    <n v="10"/>
    <n v="2.46"/>
    <x v="0"/>
    <x v="0"/>
    <n v="0"/>
    <n v="0"/>
    <n v="0"/>
    <x v="3"/>
    <x v="1"/>
    <x v="1"/>
  </r>
  <r>
    <x v="21"/>
    <x v="162"/>
    <x v="1"/>
    <x v="0"/>
    <x v="0"/>
    <n v="0"/>
    <n v="247.7"/>
    <n v="77"/>
    <n v="42.11"/>
    <n v="269.5"/>
    <n v="108"/>
    <n v="22.91"/>
    <n v="167.3"/>
    <n v="82"/>
    <n v="7.53"/>
    <n v="9.6"/>
    <n v="7"/>
    <n v="2.59"/>
    <x v="1"/>
    <x v="1"/>
    <n v="1"/>
    <n v="0"/>
    <n v="0"/>
    <x v="3"/>
    <x v="1"/>
    <x v="1"/>
  </r>
  <r>
    <x v="25"/>
    <x v="162"/>
    <x v="2"/>
    <x v="0"/>
    <x v="0"/>
    <n v="0"/>
    <n v="178.7"/>
    <n v="56"/>
    <n v="30.38"/>
    <n v="215.7"/>
    <n v="79"/>
    <n v="18.329999999999998"/>
    <n v="152.69999999999999"/>
    <n v="84"/>
    <n v="6.87"/>
    <n v="10.6"/>
    <n v="2"/>
    <n v="2.86"/>
    <x v="4"/>
    <x v="0"/>
    <n v="0"/>
    <n v="0"/>
    <n v="0"/>
    <x v="3"/>
    <x v="0"/>
    <x v="1"/>
  </r>
  <r>
    <x v="5"/>
    <x v="162"/>
    <x v="1"/>
    <x v="0"/>
    <x v="1"/>
    <n v="25"/>
    <n v="219.6"/>
    <n v="99"/>
    <n v="37.33"/>
    <n v="210.4"/>
    <n v="99"/>
    <n v="17.88"/>
    <n v="242.7"/>
    <n v="88"/>
    <n v="10.92"/>
    <n v="13.8"/>
    <n v="8"/>
    <n v="3.73"/>
    <x v="3"/>
    <x v="0"/>
    <n v="0"/>
    <n v="0"/>
    <n v="1"/>
    <x v="3"/>
    <x v="0"/>
    <x v="1"/>
  </r>
  <r>
    <x v="6"/>
    <x v="162"/>
    <x v="2"/>
    <x v="0"/>
    <x v="0"/>
    <n v="0"/>
    <n v="122.5"/>
    <n v="70"/>
    <n v="20.83"/>
    <n v="221.4"/>
    <n v="92"/>
    <n v="18.82"/>
    <n v="187.5"/>
    <n v="88"/>
    <n v="8.44"/>
    <n v="10.4"/>
    <n v="6"/>
    <n v="2.81"/>
    <x v="1"/>
    <x v="0"/>
    <n v="0"/>
    <n v="0"/>
    <n v="0"/>
    <x v="3"/>
    <x v="0"/>
    <x v="1"/>
  </r>
  <r>
    <x v="2"/>
    <x v="162"/>
    <x v="2"/>
    <x v="0"/>
    <x v="0"/>
    <n v="0"/>
    <n v="277.7"/>
    <n v="118"/>
    <n v="47.21"/>
    <n v="115.3"/>
    <n v="91"/>
    <n v="9.8000000000000007"/>
    <n v="170.3"/>
    <n v="90"/>
    <n v="7.66"/>
    <n v="10.4"/>
    <n v="8"/>
    <n v="2.81"/>
    <x v="1"/>
    <x v="0"/>
    <n v="0"/>
    <n v="0"/>
    <n v="0"/>
    <x v="3"/>
    <x v="0"/>
    <x v="0"/>
  </r>
  <r>
    <x v="38"/>
    <x v="162"/>
    <x v="0"/>
    <x v="0"/>
    <x v="1"/>
    <n v="30"/>
    <n v="195.2"/>
    <n v="123"/>
    <n v="33.18"/>
    <n v="126.4"/>
    <n v="115"/>
    <n v="10.74"/>
    <n v="221"/>
    <n v="90"/>
    <n v="9.9499999999999993"/>
    <n v="9"/>
    <n v="5"/>
    <n v="2.4300000000000002"/>
    <x v="5"/>
    <x v="1"/>
    <n v="1"/>
    <n v="0"/>
    <n v="1"/>
    <x v="3"/>
    <x v="1"/>
    <x v="0"/>
  </r>
  <r>
    <x v="41"/>
    <x v="162"/>
    <x v="0"/>
    <x v="1"/>
    <x v="0"/>
    <n v="0"/>
    <n v="197.2"/>
    <n v="90"/>
    <n v="33.520000000000003"/>
    <n v="188.5"/>
    <n v="113"/>
    <n v="16.02"/>
    <n v="211.1"/>
    <n v="94"/>
    <n v="9.5"/>
    <n v="7.8"/>
    <n v="8"/>
    <n v="2.11"/>
    <x v="0"/>
    <x v="0"/>
    <n v="0"/>
    <n v="1"/>
    <n v="0"/>
    <x v="3"/>
    <x v="1"/>
    <x v="0"/>
  </r>
  <r>
    <x v="38"/>
    <x v="162"/>
    <x v="0"/>
    <x v="0"/>
    <x v="0"/>
    <n v="0"/>
    <n v="122.4"/>
    <n v="129"/>
    <n v="20.81"/>
    <n v="113.4"/>
    <n v="108"/>
    <n v="9.64"/>
    <n v="180.2"/>
    <n v="97"/>
    <n v="8.11"/>
    <n v="12.5"/>
    <n v="7"/>
    <n v="3.38"/>
    <x v="0"/>
    <x v="0"/>
    <n v="0"/>
    <n v="0"/>
    <n v="0"/>
    <x v="3"/>
    <x v="0"/>
    <x v="0"/>
  </r>
  <r>
    <x v="33"/>
    <x v="162"/>
    <x v="0"/>
    <x v="0"/>
    <x v="0"/>
    <n v="0"/>
    <n v="82"/>
    <n v="95"/>
    <n v="13.94"/>
    <n v="125.2"/>
    <n v="103"/>
    <n v="10.64"/>
    <n v="171.3"/>
    <n v="107"/>
    <n v="7.71"/>
    <n v="8"/>
    <n v="4"/>
    <n v="2.16"/>
    <x v="0"/>
    <x v="0"/>
    <n v="0"/>
    <n v="0"/>
    <n v="0"/>
    <x v="3"/>
    <x v="1"/>
    <x v="0"/>
  </r>
  <r>
    <x v="22"/>
    <x v="162"/>
    <x v="0"/>
    <x v="0"/>
    <x v="0"/>
    <n v="0"/>
    <n v="202.9"/>
    <n v="100"/>
    <n v="34.49"/>
    <n v="178.6"/>
    <n v="46"/>
    <n v="15.18"/>
    <n v="203.8"/>
    <n v="116"/>
    <n v="9.17"/>
    <n v="12.8"/>
    <n v="3"/>
    <n v="3.46"/>
    <x v="5"/>
    <x v="0"/>
    <n v="0"/>
    <n v="0"/>
    <n v="0"/>
    <x v="3"/>
    <x v="0"/>
    <x v="0"/>
  </r>
  <r>
    <x v="23"/>
    <x v="162"/>
    <x v="2"/>
    <x v="0"/>
    <x v="1"/>
    <n v="23"/>
    <n v="160"/>
    <n v="104"/>
    <n v="27.2"/>
    <n v="189.4"/>
    <n v="64"/>
    <n v="16.100000000000001"/>
    <n v="229.9"/>
    <n v="118"/>
    <n v="10.35"/>
    <n v="10.4"/>
    <n v="7"/>
    <n v="2.81"/>
    <x v="0"/>
    <x v="0"/>
    <n v="0"/>
    <n v="0"/>
    <n v="1"/>
    <x v="3"/>
    <x v="0"/>
    <x v="0"/>
  </r>
  <r>
    <x v="20"/>
    <x v="162"/>
    <x v="0"/>
    <x v="0"/>
    <x v="1"/>
    <n v="39"/>
    <n v="268.10000000000002"/>
    <n v="104"/>
    <n v="45.58"/>
    <n v="216.6"/>
    <n v="65"/>
    <n v="18.41"/>
    <n v="359.9"/>
    <n v="118"/>
    <n v="16.2"/>
    <n v="11.4"/>
    <n v="4"/>
    <n v="3.08"/>
    <x v="1"/>
    <x v="0"/>
    <n v="0"/>
    <n v="0"/>
    <n v="1"/>
    <x v="3"/>
    <x v="0"/>
    <x v="1"/>
  </r>
  <r>
    <x v="36"/>
    <x v="162"/>
    <x v="0"/>
    <x v="0"/>
    <x v="0"/>
    <n v="0"/>
    <n v="191.3"/>
    <n v="89"/>
    <n v="32.520000000000003"/>
    <n v="193.9"/>
    <n v="87"/>
    <n v="16.48"/>
    <n v="268.39999999999998"/>
    <n v="121"/>
    <n v="12.08"/>
    <n v="12.8"/>
    <n v="4"/>
    <n v="3.46"/>
    <x v="0"/>
    <x v="0"/>
    <n v="0"/>
    <n v="0"/>
    <n v="0"/>
    <x v="3"/>
    <x v="0"/>
    <x v="0"/>
  </r>
  <r>
    <x v="15"/>
    <x v="162"/>
    <x v="2"/>
    <x v="0"/>
    <x v="0"/>
    <n v="0"/>
    <n v="238.6"/>
    <n v="107"/>
    <n v="40.56"/>
    <n v="178"/>
    <n v="85"/>
    <n v="15.13"/>
    <n v="196"/>
    <n v="124"/>
    <n v="8.82"/>
    <n v="6.2"/>
    <n v="4"/>
    <n v="1.67"/>
    <x v="0"/>
    <x v="0"/>
    <n v="0"/>
    <n v="0"/>
    <n v="0"/>
    <x v="3"/>
    <x v="1"/>
    <x v="0"/>
  </r>
  <r>
    <x v="16"/>
    <x v="163"/>
    <x v="1"/>
    <x v="0"/>
    <x v="1"/>
    <n v="25"/>
    <n v="219.1"/>
    <n v="88"/>
    <n v="37.25"/>
    <n v="151.5"/>
    <n v="99"/>
    <n v="12.88"/>
    <n v="50.1"/>
    <n v="60"/>
    <n v="2.25"/>
    <n v="14.3"/>
    <n v="6"/>
    <n v="3.86"/>
    <x v="0"/>
    <x v="0"/>
    <n v="0"/>
    <n v="0"/>
    <n v="1"/>
    <x v="3"/>
    <x v="0"/>
    <x v="0"/>
  </r>
  <r>
    <x v="36"/>
    <x v="163"/>
    <x v="2"/>
    <x v="0"/>
    <x v="1"/>
    <n v="30"/>
    <n v="238.8"/>
    <n v="100"/>
    <n v="40.6"/>
    <n v="230"/>
    <n v="121"/>
    <n v="19.55"/>
    <n v="206.3"/>
    <n v="66"/>
    <n v="9.2799999999999994"/>
    <n v="13.2"/>
    <n v="8"/>
    <n v="3.56"/>
    <x v="0"/>
    <x v="0"/>
    <n v="0"/>
    <n v="0"/>
    <n v="1"/>
    <x v="3"/>
    <x v="0"/>
    <x v="1"/>
  </r>
  <r>
    <x v="17"/>
    <x v="163"/>
    <x v="1"/>
    <x v="1"/>
    <x v="1"/>
    <n v="28"/>
    <n v="156.1"/>
    <n v="98"/>
    <n v="26.54"/>
    <n v="209.9"/>
    <n v="140"/>
    <n v="17.84"/>
    <n v="190"/>
    <n v="69"/>
    <n v="8.5500000000000007"/>
    <n v="11.4"/>
    <n v="4"/>
    <n v="3.08"/>
    <x v="1"/>
    <x v="0"/>
    <n v="0"/>
    <n v="1"/>
    <n v="1"/>
    <x v="3"/>
    <x v="0"/>
    <x v="1"/>
  </r>
  <r>
    <x v="13"/>
    <x v="163"/>
    <x v="1"/>
    <x v="0"/>
    <x v="1"/>
    <n v="32"/>
    <n v="111.7"/>
    <n v="116"/>
    <n v="18.989999999999998"/>
    <n v="133.9"/>
    <n v="93"/>
    <n v="11.38"/>
    <n v="176.5"/>
    <n v="76"/>
    <n v="7.94"/>
    <n v="8"/>
    <n v="5"/>
    <n v="2.16"/>
    <x v="0"/>
    <x v="0"/>
    <n v="0"/>
    <n v="0"/>
    <n v="1"/>
    <x v="3"/>
    <x v="1"/>
    <x v="0"/>
  </r>
  <r>
    <x v="22"/>
    <x v="163"/>
    <x v="0"/>
    <x v="0"/>
    <x v="0"/>
    <n v="0"/>
    <n v="123.3"/>
    <n v="78"/>
    <n v="20.96"/>
    <n v="170"/>
    <n v="85"/>
    <n v="14.45"/>
    <n v="165.9"/>
    <n v="78"/>
    <n v="7.47"/>
    <n v="12.7"/>
    <n v="2"/>
    <n v="3.43"/>
    <x v="0"/>
    <x v="0"/>
    <n v="0"/>
    <n v="0"/>
    <n v="0"/>
    <x v="3"/>
    <x v="0"/>
    <x v="0"/>
  </r>
  <r>
    <x v="12"/>
    <x v="163"/>
    <x v="2"/>
    <x v="0"/>
    <x v="0"/>
    <n v="0"/>
    <n v="192.1"/>
    <n v="95"/>
    <n v="32.659999999999997"/>
    <n v="249.8"/>
    <n v="94"/>
    <n v="21.23"/>
    <n v="132.6"/>
    <n v="100"/>
    <n v="5.97"/>
    <n v="7.3"/>
    <n v="3"/>
    <n v="1.97"/>
    <x v="2"/>
    <x v="0"/>
    <n v="0"/>
    <n v="0"/>
    <n v="0"/>
    <x v="3"/>
    <x v="1"/>
    <x v="1"/>
  </r>
  <r>
    <x v="43"/>
    <x v="163"/>
    <x v="0"/>
    <x v="0"/>
    <x v="0"/>
    <n v="0"/>
    <n v="215.6"/>
    <n v="90"/>
    <n v="36.65"/>
    <n v="171.6"/>
    <n v="99"/>
    <n v="14.59"/>
    <n v="110.4"/>
    <n v="105"/>
    <n v="4.97"/>
    <n v="11.3"/>
    <n v="6"/>
    <n v="3.05"/>
    <x v="0"/>
    <x v="0"/>
    <n v="0"/>
    <n v="0"/>
    <n v="0"/>
    <x v="3"/>
    <x v="0"/>
    <x v="0"/>
  </r>
  <r>
    <x v="40"/>
    <x v="163"/>
    <x v="2"/>
    <x v="0"/>
    <x v="1"/>
    <n v="27"/>
    <n v="159.69999999999999"/>
    <n v="102"/>
    <n v="27.15"/>
    <n v="168.8"/>
    <n v="113"/>
    <n v="14.35"/>
    <n v="244.1"/>
    <n v="127"/>
    <n v="10.98"/>
    <n v="9.6"/>
    <n v="9"/>
    <n v="2.59"/>
    <x v="2"/>
    <x v="0"/>
    <n v="0"/>
    <n v="0"/>
    <n v="1"/>
    <x v="3"/>
    <x v="1"/>
    <x v="0"/>
  </r>
  <r>
    <x v="40"/>
    <x v="164"/>
    <x v="2"/>
    <x v="0"/>
    <x v="0"/>
    <n v="0"/>
    <n v="209.4"/>
    <n v="67"/>
    <n v="35.6"/>
    <n v="273.8"/>
    <n v="89"/>
    <n v="23.27"/>
    <n v="150.19999999999999"/>
    <n v="88"/>
    <n v="6.76"/>
    <n v="12.8"/>
    <n v="1"/>
    <n v="3.46"/>
    <x v="1"/>
    <x v="0"/>
    <n v="0"/>
    <n v="0"/>
    <n v="0"/>
    <x v="3"/>
    <x v="0"/>
    <x v="1"/>
  </r>
  <r>
    <x v="46"/>
    <x v="164"/>
    <x v="0"/>
    <x v="0"/>
    <x v="0"/>
    <n v="0"/>
    <n v="207.7"/>
    <n v="109"/>
    <n v="35.31"/>
    <n v="164.8"/>
    <n v="94"/>
    <n v="14.01"/>
    <n v="54.5"/>
    <n v="91"/>
    <n v="2.4500000000000002"/>
    <n v="7.9"/>
    <n v="3"/>
    <n v="2.13"/>
    <x v="1"/>
    <x v="0"/>
    <n v="0"/>
    <n v="0"/>
    <n v="0"/>
    <x v="3"/>
    <x v="1"/>
    <x v="0"/>
  </r>
  <r>
    <x v="38"/>
    <x v="164"/>
    <x v="1"/>
    <x v="0"/>
    <x v="0"/>
    <n v="0"/>
    <n v="150.5"/>
    <n v="75"/>
    <n v="25.59"/>
    <n v="193.1"/>
    <n v="93"/>
    <n v="16.41"/>
    <n v="311.60000000000002"/>
    <n v="93"/>
    <n v="14.02"/>
    <n v="10.3"/>
    <n v="2"/>
    <n v="2.78"/>
    <x v="0"/>
    <x v="0"/>
    <n v="0"/>
    <n v="0"/>
    <n v="0"/>
    <x v="3"/>
    <x v="0"/>
    <x v="0"/>
  </r>
  <r>
    <x v="27"/>
    <x v="164"/>
    <x v="1"/>
    <x v="0"/>
    <x v="0"/>
    <n v="0"/>
    <n v="156"/>
    <n v="88"/>
    <n v="26.52"/>
    <n v="276.10000000000002"/>
    <n v="81"/>
    <n v="23.47"/>
    <n v="175.9"/>
    <n v="94"/>
    <n v="7.92"/>
    <n v="9.3000000000000007"/>
    <n v="5"/>
    <n v="2.5099999999999998"/>
    <x v="0"/>
    <x v="0"/>
    <n v="0"/>
    <n v="0"/>
    <n v="0"/>
    <x v="3"/>
    <x v="1"/>
    <x v="1"/>
  </r>
  <r>
    <x v="27"/>
    <x v="164"/>
    <x v="2"/>
    <x v="0"/>
    <x v="0"/>
    <n v="0"/>
    <n v="154.19999999999999"/>
    <n v="91"/>
    <n v="26.21"/>
    <n v="268.60000000000002"/>
    <n v="108"/>
    <n v="22.83"/>
    <n v="188.8"/>
    <n v="99"/>
    <n v="8.5"/>
    <n v="10.9"/>
    <n v="4"/>
    <n v="2.94"/>
    <x v="6"/>
    <x v="0"/>
    <n v="0"/>
    <n v="0"/>
    <n v="0"/>
    <x v="3"/>
    <x v="0"/>
    <x v="1"/>
  </r>
  <r>
    <x v="44"/>
    <x v="164"/>
    <x v="0"/>
    <x v="1"/>
    <x v="0"/>
    <n v="0"/>
    <n v="81.400000000000006"/>
    <n v="110"/>
    <n v="13.84"/>
    <n v="263.7"/>
    <n v="150"/>
    <n v="22.41"/>
    <n v="219.7"/>
    <n v="107"/>
    <n v="9.89"/>
    <n v="12.2"/>
    <n v="3"/>
    <n v="3.29"/>
    <x v="0"/>
    <x v="0"/>
    <n v="0"/>
    <n v="1"/>
    <n v="0"/>
    <x v="3"/>
    <x v="0"/>
    <x v="1"/>
  </r>
  <r>
    <x v="5"/>
    <x v="164"/>
    <x v="0"/>
    <x v="0"/>
    <x v="1"/>
    <n v="33"/>
    <n v="111.6"/>
    <n v="140"/>
    <n v="18.97"/>
    <n v="213.3"/>
    <n v="111"/>
    <n v="18.13"/>
    <n v="267.60000000000002"/>
    <n v="115"/>
    <n v="12.04"/>
    <n v="16"/>
    <n v="3"/>
    <n v="4.32"/>
    <x v="1"/>
    <x v="0"/>
    <n v="0"/>
    <n v="0"/>
    <n v="1"/>
    <x v="3"/>
    <x v="0"/>
    <x v="1"/>
  </r>
  <r>
    <x v="33"/>
    <x v="164"/>
    <x v="0"/>
    <x v="0"/>
    <x v="1"/>
    <n v="17"/>
    <n v="177.9"/>
    <n v="68"/>
    <n v="30.24"/>
    <n v="153.9"/>
    <n v="112"/>
    <n v="13.08"/>
    <n v="251.2"/>
    <n v="121"/>
    <n v="11.3"/>
    <n v="10.6"/>
    <n v="7"/>
    <n v="2.86"/>
    <x v="0"/>
    <x v="0"/>
    <n v="0"/>
    <n v="0"/>
    <n v="1"/>
    <x v="3"/>
    <x v="0"/>
    <x v="0"/>
  </r>
  <r>
    <x v="5"/>
    <x v="164"/>
    <x v="0"/>
    <x v="0"/>
    <x v="0"/>
    <n v="0"/>
    <n v="216.6"/>
    <n v="126"/>
    <n v="36.82"/>
    <n v="190.8"/>
    <n v="104"/>
    <n v="16.22"/>
    <n v="224.7"/>
    <n v="123"/>
    <n v="10.11"/>
    <n v="12.4"/>
    <n v="8"/>
    <n v="3.35"/>
    <x v="1"/>
    <x v="0"/>
    <n v="0"/>
    <n v="0"/>
    <n v="0"/>
    <x v="3"/>
    <x v="0"/>
    <x v="0"/>
  </r>
  <r>
    <x v="25"/>
    <x v="164"/>
    <x v="1"/>
    <x v="0"/>
    <x v="1"/>
    <n v="23"/>
    <n v="184.7"/>
    <n v="63"/>
    <n v="31.4"/>
    <n v="168"/>
    <n v="62"/>
    <n v="14.28"/>
    <n v="176.1"/>
    <n v="125"/>
    <n v="7.92"/>
    <n v="8.6999999999999993"/>
    <n v="5"/>
    <n v="2.35"/>
    <x v="0"/>
    <x v="0"/>
    <n v="0"/>
    <n v="0"/>
    <n v="1"/>
    <x v="3"/>
    <x v="1"/>
    <x v="0"/>
  </r>
  <r>
    <x v="50"/>
    <x v="164"/>
    <x v="2"/>
    <x v="0"/>
    <x v="0"/>
    <n v="0"/>
    <n v="242.9"/>
    <n v="126"/>
    <n v="41.29"/>
    <n v="209.8"/>
    <n v="65"/>
    <n v="17.829999999999998"/>
    <n v="228.4"/>
    <n v="126"/>
    <n v="10.28"/>
    <n v="0"/>
    <n v="0"/>
    <n v="0"/>
    <x v="0"/>
    <x v="0"/>
    <n v="0"/>
    <n v="0"/>
    <n v="0"/>
    <x v="3"/>
    <x v="1"/>
    <x v="1"/>
  </r>
  <r>
    <x v="44"/>
    <x v="164"/>
    <x v="2"/>
    <x v="0"/>
    <x v="0"/>
    <n v="0"/>
    <n v="195.2"/>
    <n v="84"/>
    <n v="33.18"/>
    <n v="229.5"/>
    <n v="116"/>
    <n v="19.510000000000002"/>
    <n v="185.3"/>
    <n v="147"/>
    <n v="8.34"/>
    <n v="11.9"/>
    <n v="3"/>
    <n v="3.21"/>
    <x v="1"/>
    <x v="0"/>
    <n v="0"/>
    <n v="0"/>
    <n v="0"/>
    <x v="3"/>
    <x v="0"/>
    <x v="1"/>
  </r>
  <r>
    <x v="36"/>
    <x v="165"/>
    <x v="0"/>
    <x v="1"/>
    <x v="1"/>
    <n v="28"/>
    <n v="175.8"/>
    <n v="126"/>
    <n v="29.89"/>
    <n v="253.6"/>
    <n v="76"/>
    <n v="21.56"/>
    <n v="128.5"/>
    <n v="72"/>
    <n v="5.78"/>
    <n v="11.4"/>
    <n v="5"/>
    <n v="3.08"/>
    <x v="0"/>
    <x v="0"/>
    <n v="0"/>
    <n v="1"/>
    <n v="1"/>
    <x v="3"/>
    <x v="0"/>
    <x v="1"/>
  </r>
  <r>
    <x v="9"/>
    <x v="165"/>
    <x v="1"/>
    <x v="0"/>
    <x v="0"/>
    <n v="0"/>
    <n v="181.4"/>
    <n v="108"/>
    <n v="30.84"/>
    <n v="253.8"/>
    <n v="54"/>
    <n v="21.57"/>
    <n v="112.3"/>
    <n v="94"/>
    <n v="5.05"/>
    <n v="11.6"/>
    <n v="6"/>
    <n v="3.13"/>
    <x v="0"/>
    <x v="0"/>
    <n v="0"/>
    <n v="0"/>
    <n v="0"/>
    <x v="3"/>
    <x v="0"/>
    <x v="1"/>
  </r>
  <r>
    <x v="10"/>
    <x v="165"/>
    <x v="1"/>
    <x v="0"/>
    <x v="1"/>
    <n v="41"/>
    <n v="196.7"/>
    <n v="109"/>
    <n v="33.44"/>
    <n v="124.3"/>
    <n v="107"/>
    <n v="10.57"/>
    <n v="198.3"/>
    <n v="94"/>
    <n v="8.92"/>
    <n v="11"/>
    <n v="5"/>
    <n v="2.97"/>
    <x v="5"/>
    <x v="1"/>
    <n v="1"/>
    <n v="0"/>
    <n v="1"/>
    <x v="3"/>
    <x v="0"/>
    <x v="0"/>
  </r>
  <r>
    <x v="42"/>
    <x v="165"/>
    <x v="2"/>
    <x v="1"/>
    <x v="0"/>
    <n v="0"/>
    <n v="47.7"/>
    <n v="89"/>
    <n v="8.11"/>
    <n v="264.39999999999998"/>
    <n v="95"/>
    <n v="22.47"/>
    <n v="235.2"/>
    <n v="97"/>
    <n v="10.58"/>
    <n v="13.2"/>
    <n v="3"/>
    <n v="3.56"/>
    <x v="1"/>
    <x v="1"/>
    <n v="1"/>
    <n v="1"/>
    <n v="0"/>
    <x v="3"/>
    <x v="0"/>
    <x v="1"/>
  </r>
  <r>
    <x v="17"/>
    <x v="165"/>
    <x v="0"/>
    <x v="0"/>
    <x v="0"/>
    <n v="0"/>
    <n v="220.7"/>
    <n v="106"/>
    <n v="37.520000000000003"/>
    <n v="177.8"/>
    <n v="118"/>
    <n v="15.11"/>
    <n v="206.1"/>
    <n v="102"/>
    <n v="9.27"/>
    <n v="12.4"/>
    <n v="9"/>
    <n v="3.35"/>
    <x v="0"/>
    <x v="0"/>
    <n v="0"/>
    <n v="0"/>
    <n v="0"/>
    <x v="3"/>
    <x v="0"/>
    <x v="0"/>
  </r>
  <r>
    <x v="15"/>
    <x v="165"/>
    <x v="0"/>
    <x v="0"/>
    <x v="0"/>
    <n v="0"/>
    <n v="136.1"/>
    <n v="116"/>
    <n v="23.14"/>
    <n v="181.4"/>
    <n v="93"/>
    <n v="15.42"/>
    <n v="131.4"/>
    <n v="108"/>
    <n v="5.91"/>
    <n v="11.3"/>
    <n v="4"/>
    <n v="3.05"/>
    <x v="1"/>
    <x v="0"/>
    <n v="0"/>
    <n v="0"/>
    <n v="0"/>
    <x v="3"/>
    <x v="0"/>
    <x v="0"/>
  </r>
  <r>
    <x v="18"/>
    <x v="165"/>
    <x v="2"/>
    <x v="0"/>
    <x v="0"/>
    <n v="0"/>
    <n v="204.2"/>
    <n v="115"/>
    <n v="34.71"/>
    <n v="179.9"/>
    <n v="152"/>
    <n v="15.29"/>
    <n v="216.8"/>
    <n v="109"/>
    <n v="9.76"/>
    <n v="9.5"/>
    <n v="5"/>
    <n v="2.57"/>
    <x v="0"/>
    <x v="0"/>
    <n v="0"/>
    <n v="0"/>
    <n v="0"/>
    <x v="3"/>
    <x v="1"/>
    <x v="0"/>
  </r>
  <r>
    <x v="5"/>
    <x v="165"/>
    <x v="2"/>
    <x v="0"/>
    <x v="0"/>
    <n v="0"/>
    <n v="199.6"/>
    <n v="93"/>
    <n v="33.93"/>
    <n v="214.3"/>
    <n v="99"/>
    <n v="18.22"/>
    <n v="196.8"/>
    <n v="110"/>
    <n v="8.86"/>
    <n v="7.2"/>
    <n v="5"/>
    <n v="1.94"/>
    <x v="2"/>
    <x v="0"/>
    <n v="0"/>
    <n v="0"/>
    <n v="0"/>
    <x v="3"/>
    <x v="1"/>
    <x v="1"/>
  </r>
  <r>
    <x v="26"/>
    <x v="165"/>
    <x v="0"/>
    <x v="1"/>
    <x v="0"/>
    <n v="0"/>
    <n v="191.3"/>
    <n v="120"/>
    <n v="32.520000000000003"/>
    <n v="167.3"/>
    <n v="88"/>
    <n v="14.22"/>
    <n v="162.9"/>
    <n v="110"/>
    <n v="7.33"/>
    <n v="10.199999999999999"/>
    <n v="2"/>
    <n v="2.75"/>
    <x v="3"/>
    <x v="1"/>
    <n v="1"/>
    <n v="1"/>
    <n v="0"/>
    <x v="3"/>
    <x v="1"/>
    <x v="0"/>
  </r>
  <r>
    <x v="46"/>
    <x v="165"/>
    <x v="0"/>
    <x v="0"/>
    <x v="1"/>
    <n v="26"/>
    <n v="152.1"/>
    <n v="114"/>
    <n v="25.86"/>
    <n v="89.3"/>
    <n v="67"/>
    <n v="7.59"/>
    <n v="194.6"/>
    <n v="111"/>
    <n v="8.76"/>
    <n v="7.5"/>
    <n v="6"/>
    <n v="2.0299999999999998"/>
    <x v="1"/>
    <x v="0"/>
    <n v="0"/>
    <n v="0"/>
    <n v="1"/>
    <x v="3"/>
    <x v="1"/>
    <x v="0"/>
  </r>
  <r>
    <x v="27"/>
    <x v="165"/>
    <x v="2"/>
    <x v="0"/>
    <x v="0"/>
    <n v="0"/>
    <n v="173.9"/>
    <n v="103"/>
    <n v="29.56"/>
    <n v="276.39999999999998"/>
    <n v="83"/>
    <n v="23.49"/>
    <n v="190.8"/>
    <n v="113"/>
    <n v="8.59"/>
    <n v="15.3"/>
    <n v="5"/>
    <n v="4.13"/>
    <x v="1"/>
    <x v="0"/>
    <n v="0"/>
    <n v="0"/>
    <n v="0"/>
    <x v="3"/>
    <x v="0"/>
    <x v="1"/>
  </r>
  <r>
    <x v="29"/>
    <x v="165"/>
    <x v="1"/>
    <x v="0"/>
    <x v="0"/>
    <n v="0"/>
    <n v="274.3"/>
    <n v="110"/>
    <n v="46.63"/>
    <n v="52.9"/>
    <n v="109"/>
    <n v="4.5"/>
    <n v="246.1"/>
    <n v="119"/>
    <n v="11.07"/>
    <n v="10.9"/>
    <n v="5"/>
    <n v="2.94"/>
    <x v="1"/>
    <x v="0"/>
    <n v="0"/>
    <n v="0"/>
    <n v="0"/>
    <x v="3"/>
    <x v="0"/>
    <x v="0"/>
  </r>
  <r>
    <x v="28"/>
    <x v="165"/>
    <x v="0"/>
    <x v="0"/>
    <x v="0"/>
    <n v="0"/>
    <n v="203.4"/>
    <n v="81"/>
    <n v="34.58"/>
    <n v="167.7"/>
    <n v="110"/>
    <n v="14.25"/>
    <n v="132"/>
    <n v="124"/>
    <n v="5.94"/>
    <n v="9.1999999999999993"/>
    <n v="5"/>
    <n v="2.48"/>
    <x v="3"/>
    <x v="0"/>
    <n v="0"/>
    <n v="0"/>
    <n v="0"/>
    <x v="3"/>
    <x v="1"/>
    <x v="0"/>
  </r>
  <r>
    <x v="41"/>
    <x v="165"/>
    <x v="2"/>
    <x v="0"/>
    <x v="1"/>
    <n v="32"/>
    <n v="148.4"/>
    <n v="86"/>
    <n v="25.23"/>
    <n v="170.6"/>
    <n v="119"/>
    <n v="14.5"/>
    <n v="201.5"/>
    <n v="124"/>
    <n v="9.07"/>
    <n v="11.3"/>
    <n v="12"/>
    <n v="3.05"/>
    <x v="0"/>
    <x v="0"/>
    <n v="0"/>
    <n v="0"/>
    <n v="1"/>
    <x v="3"/>
    <x v="0"/>
    <x v="0"/>
  </r>
  <r>
    <x v="34"/>
    <x v="165"/>
    <x v="1"/>
    <x v="0"/>
    <x v="0"/>
    <n v="0"/>
    <n v="152.1"/>
    <n v="95"/>
    <n v="25.86"/>
    <n v="121"/>
    <n v="105"/>
    <n v="10.29"/>
    <n v="198"/>
    <n v="126"/>
    <n v="8.91"/>
    <n v="9.8000000000000007"/>
    <n v="5"/>
    <n v="2.65"/>
    <x v="1"/>
    <x v="0"/>
    <n v="0"/>
    <n v="0"/>
    <n v="0"/>
    <x v="3"/>
    <x v="1"/>
    <x v="0"/>
  </r>
  <r>
    <x v="29"/>
    <x v="165"/>
    <x v="1"/>
    <x v="1"/>
    <x v="1"/>
    <n v="35"/>
    <n v="128.19999999999999"/>
    <n v="138"/>
    <n v="21.79"/>
    <n v="274.5"/>
    <n v="113"/>
    <n v="23.33"/>
    <n v="298.89999999999998"/>
    <n v="130"/>
    <n v="13.45"/>
    <n v="8.8000000000000007"/>
    <n v="7"/>
    <n v="2.38"/>
    <x v="3"/>
    <x v="0"/>
    <n v="0"/>
    <n v="1"/>
    <n v="1"/>
    <x v="3"/>
    <x v="1"/>
    <x v="1"/>
  </r>
  <r>
    <x v="47"/>
    <x v="165"/>
    <x v="0"/>
    <x v="0"/>
    <x v="0"/>
    <n v="0"/>
    <n v="238.6"/>
    <n v="117"/>
    <n v="40.56"/>
    <n v="242.8"/>
    <n v="73"/>
    <n v="20.64"/>
    <n v="203.3"/>
    <n v="130"/>
    <n v="9.15"/>
    <n v="10"/>
    <n v="8"/>
    <n v="2.7"/>
    <x v="4"/>
    <x v="0"/>
    <n v="0"/>
    <n v="0"/>
    <n v="0"/>
    <x v="3"/>
    <x v="1"/>
    <x v="1"/>
  </r>
  <r>
    <x v="29"/>
    <x v="166"/>
    <x v="0"/>
    <x v="0"/>
    <x v="0"/>
    <n v="0"/>
    <n v="169.2"/>
    <n v="124"/>
    <n v="28.76"/>
    <n v="173.3"/>
    <n v="108"/>
    <n v="14.73"/>
    <n v="216.5"/>
    <n v="64"/>
    <n v="9.74"/>
    <n v="12.4"/>
    <n v="4"/>
    <n v="3.35"/>
    <x v="4"/>
    <x v="1"/>
    <n v="1"/>
    <n v="0"/>
    <n v="0"/>
    <x v="3"/>
    <x v="0"/>
    <x v="0"/>
  </r>
  <r>
    <x v="12"/>
    <x v="166"/>
    <x v="0"/>
    <x v="0"/>
    <x v="0"/>
    <n v="0"/>
    <n v="94.9"/>
    <n v="114"/>
    <n v="16.13"/>
    <n v="315.8"/>
    <n v="105"/>
    <n v="26.84"/>
    <n v="181"/>
    <n v="71"/>
    <n v="8.15"/>
    <n v="10.8"/>
    <n v="6"/>
    <n v="2.92"/>
    <x v="1"/>
    <x v="0"/>
    <n v="0"/>
    <n v="0"/>
    <n v="0"/>
    <x v="3"/>
    <x v="0"/>
    <x v="1"/>
  </r>
  <r>
    <x v="45"/>
    <x v="166"/>
    <x v="0"/>
    <x v="1"/>
    <x v="0"/>
    <n v="0"/>
    <n v="181.2"/>
    <n v="122"/>
    <n v="30.8"/>
    <n v="262.5"/>
    <n v="77"/>
    <n v="22.31"/>
    <n v="214"/>
    <n v="88"/>
    <n v="9.6300000000000008"/>
    <n v="8.4"/>
    <n v="4"/>
    <n v="2.27"/>
    <x v="1"/>
    <x v="0"/>
    <n v="0"/>
    <n v="1"/>
    <n v="0"/>
    <x v="3"/>
    <x v="1"/>
    <x v="1"/>
  </r>
  <r>
    <x v="21"/>
    <x v="166"/>
    <x v="0"/>
    <x v="0"/>
    <x v="0"/>
    <n v="0"/>
    <n v="166.4"/>
    <n v="85"/>
    <n v="28.29"/>
    <n v="243.2"/>
    <n v="135"/>
    <n v="20.67"/>
    <n v="229.2"/>
    <n v="95"/>
    <n v="10.31"/>
    <n v="9.9"/>
    <n v="5"/>
    <n v="2.67"/>
    <x v="0"/>
    <x v="0"/>
    <n v="0"/>
    <n v="0"/>
    <n v="0"/>
    <x v="3"/>
    <x v="1"/>
    <x v="1"/>
  </r>
  <r>
    <x v="36"/>
    <x v="166"/>
    <x v="0"/>
    <x v="0"/>
    <x v="0"/>
    <n v="0"/>
    <n v="131.6"/>
    <n v="120"/>
    <n v="22.37"/>
    <n v="211.3"/>
    <n v="96"/>
    <n v="17.96"/>
    <n v="168.3"/>
    <n v="97"/>
    <n v="7.57"/>
    <n v="11.1"/>
    <n v="4"/>
    <n v="3"/>
    <x v="4"/>
    <x v="1"/>
    <n v="1"/>
    <n v="0"/>
    <n v="0"/>
    <x v="3"/>
    <x v="0"/>
    <x v="1"/>
  </r>
  <r>
    <x v="26"/>
    <x v="166"/>
    <x v="2"/>
    <x v="0"/>
    <x v="0"/>
    <n v="0"/>
    <n v="207.6"/>
    <n v="88"/>
    <n v="35.29"/>
    <n v="132.4"/>
    <n v="63"/>
    <n v="11.25"/>
    <n v="255.2"/>
    <n v="98"/>
    <n v="11.48"/>
    <n v="14.1"/>
    <n v="5"/>
    <n v="3.81"/>
    <x v="1"/>
    <x v="0"/>
    <n v="0"/>
    <n v="0"/>
    <n v="0"/>
    <x v="3"/>
    <x v="0"/>
    <x v="0"/>
  </r>
  <r>
    <x v="48"/>
    <x v="166"/>
    <x v="1"/>
    <x v="1"/>
    <x v="0"/>
    <n v="0"/>
    <n v="219.1"/>
    <n v="100"/>
    <n v="37.25"/>
    <n v="242.9"/>
    <n v="90"/>
    <n v="20.65"/>
    <n v="168.9"/>
    <n v="101"/>
    <n v="7.6"/>
    <n v="10.1"/>
    <n v="4"/>
    <n v="2.73"/>
    <x v="3"/>
    <x v="0"/>
    <n v="0"/>
    <n v="1"/>
    <n v="0"/>
    <x v="3"/>
    <x v="1"/>
    <x v="1"/>
  </r>
  <r>
    <x v="10"/>
    <x v="166"/>
    <x v="2"/>
    <x v="0"/>
    <x v="0"/>
    <n v="0"/>
    <n v="191.5"/>
    <n v="93"/>
    <n v="32.56"/>
    <n v="163.80000000000001"/>
    <n v="76"/>
    <n v="13.92"/>
    <n v="189.1"/>
    <n v="103"/>
    <n v="8.51"/>
    <n v="14.1"/>
    <n v="9"/>
    <n v="3.81"/>
    <x v="0"/>
    <x v="0"/>
    <n v="0"/>
    <n v="0"/>
    <n v="0"/>
    <x v="3"/>
    <x v="0"/>
    <x v="0"/>
  </r>
  <r>
    <x v="16"/>
    <x v="166"/>
    <x v="0"/>
    <x v="1"/>
    <x v="0"/>
    <n v="0"/>
    <n v="244.8"/>
    <n v="91"/>
    <n v="41.62"/>
    <n v="60.8"/>
    <n v="105"/>
    <n v="5.17"/>
    <n v="176.7"/>
    <n v="110"/>
    <n v="7.95"/>
    <n v="10.7"/>
    <n v="3"/>
    <n v="2.89"/>
    <x v="3"/>
    <x v="0"/>
    <n v="0"/>
    <n v="1"/>
    <n v="0"/>
    <x v="3"/>
    <x v="0"/>
    <x v="0"/>
  </r>
  <r>
    <x v="19"/>
    <x v="166"/>
    <x v="1"/>
    <x v="0"/>
    <x v="0"/>
    <n v="0"/>
    <n v="130.5"/>
    <n v="66"/>
    <n v="22.19"/>
    <n v="80.900000000000006"/>
    <n v="102"/>
    <n v="6.88"/>
    <n v="221.6"/>
    <n v="116"/>
    <n v="9.9700000000000006"/>
    <n v="11.2"/>
    <n v="5"/>
    <n v="3.02"/>
    <x v="0"/>
    <x v="0"/>
    <n v="0"/>
    <n v="0"/>
    <n v="0"/>
    <x v="3"/>
    <x v="0"/>
    <x v="0"/>
  </r>
  <r>
    <x v="27"/>
    <x v="166"/>
    <x v="0"/>
    <x v="0"/>
    <x v="0"/>
    <n v="0"/>
    <n v="112.3"/>
    <n v="101"/>
    <n v="19.09"/>
    <n v="204.8"/>
    <n v="140"/>
    <n v="17.41"/>
    <n v="141.19999999999999"/>
    <n v="118"/>
    <n v="6.35"/>
    <n v="13.3"/>
    <n v="2"/>
    <n v="3.59"/>
    <x v="0"/>
    <x v="0"/>
    <n v="0"/>
    <n v="0"/>
    <n v="0"/>
    <x v="3"/>
    <x v="0"/>
    <x v="1"/>
  </r>
  <r>
    <x v="41"/>
    <x v="167"/>
    <x v="0"/>
    <x v="0"/>
    <x v="1"/>
    <n v="22"/>
    <n v="175.9"/>
    <n v="70"/>
    <n v="29.9"/>
    <n v="211.7"/>
    <n v="105"/>
    <n v="17.989999999999998"/>
    <n v="174.5"/>
    <n v="81"/>
    <n v="7.85"/>
    <n v="7.3"/>
    <n v="5"/>
    <n v="1.97"/>
    <x v="3"/>
    <x v="0"/>
    <n v="0"/>
    <n v="0"/>
    <n v="1"/>
    <x v="3"/>
    <x v="1"/>
    <x v="1"/>
  </r>
  <r>
    <x v="18"/>
    <x v="167"/>
    <x v="0"/>
    <x v="0"/>
    <x v="0"/>
    <n v="0"/>
    <n v="183.2"/>
    <n v="131"/>
    <n v="31.14"/>
    <n v="179.2"/>
    <n v="73"/>
    <n v="15.23"/>
    <n v="292.8"/>
    <n v="100"/>
    <n v="13.18"/>
    <n v="9.9"/>
    <n v="5"/>
    <n v="2.67"/>
    <x v="3"/>
    <x v="0"/>
    <n v="0"/>
    <n v="0"/>
    <n v="0"/>
    <x v="3"/>
    <x v="1"/>
    <x v="0"/>
  </r>
  <r>
    <x v="18"/>
    <x v="167"/>
    <x v="0"/>
    <x v="0"/>
    <x v="0"/>
    <n v="0"/>
    <n v="160.6"/>
    <n v="110"/>
    <n v="27.3"/>
    <n v="185.2"/>
    <n v="120"/>
    <n v="15.74"/>
    <n v="120.2"/>
    <n v="104"/>
    <n v="5.41"/>
    <n v="9.1"/>
    <n v="4"/>
    <n v="2.46"/>
    <x v="0"/>
    <x v="1"/>
    <n v="1"/>
    <n v="0"/>
    <n v="0"/>
    <x v="3"/>
    <x v="1"/>
    <x v="0"/>
  </r>
  <r>
    <x v="16"/>
    <x v="167"/>
    <x v="0"/>
    <x v="0"/>
    <x v="1"/>
    <n v="42"/>
    <n v="97.4"/>
    <n v="57"/>
    <n v="16.559999999999999"/>
    <n v="203.6"/>
    <n v="98"/>
    <n v="17.309999999999999"/>
    <n v="173.9"/>
    <n v="124"/>
    <n v="7.83"/>
    <n v="11.4"/>
    <n v="2"/>
    <n v="3.08"/>
    <x v="3"/>
    <x v="0"/>
    <n v="0"/>
    <n v="0"/>
    <n v="1"/>
    <x v="3"/>
    <x v="0"/>
    <x v="1"/>
  </r>
  <r>
    <x v="6"/>
    <x v="167"/>
    <x v="1"/>
    <x v="0"/>
    <x v="0"/>
    <n v="0"/>
    <n v="128.80000000000001"/>
    <n v="96"/>
    <n v="21.9"/>
    <n v="104.9"/>
    <n v="71"/>
    <n v="8.92"/>
    <n v="141.1"/>
    <n v="128"/>
    <n v="6.35"/>
    <n v="11.2"/>
    <n v="2"/>
    <n v="3.02"/>
    <x v="0"/>
    <x v="0"/>
    <n v="0"/>
    <n v="0"/>
    <n v="0"/>
    <x v="3"/>
    <x v="0"/>
    <x v="0"/>
  </r>
  <r>
    <x v="9"/>
    <x v="168"/>
    <x v="1"/>
    <x v="0"/>
    <x v="0"/>
    <n v="0"/>
    <n v="240.7"/>
    <n v="119"/>
    <n v="40.92"/>
    <n v="141.1"/>
    <n v="102"/>
    <n v="11.99"/>
    <n v="120.6"/>
    <n v="56"/>
    <n v="5.43"/>
    <n v="7.7"/>
    <n v="2"/>
    <n v="2.08"/>
    <x v="3"/>
    <x v="0"/>
    <n v="0"/>
    <n v="0"/>
    <n v="0"/>
    <x v="3"/>
    <x v="1"/>
    <x v="0"/>
  </r>
  <r>
    <x v="46"/>
    <x v="168"/>
    <x v="1"/>
    <x v="0"/>
    <x v="0"/>
    <n v="0"/>
    <n v="142.5"/>
    <n v="82"/>
    <n v="24.23"/>
    <n v="231.4"/>
    <n v="110"/>
    <n v="19.670000000000002"/>
    <n v="131.19999999999999"/>
    <n v="67"/>
    <n v="5.9"/>
    <n v="10"/>
    <n v="4"/>
    <n v="2.7"/>
    <x v="3"/>
    <x v="0"/>
    <n v="0"/>
    <n v="0"/>
    <n v="0"/>
    <x v="3"/>
    <x v="1"/>
    <x v="1"/>
  </r>
  <r>
    <x v="9"/>
    <x v="168"/>
    <x v="0"/>
    <x v="0"/>
    <x v="0"/>
    <n v="0"/>
    <n v="179.2"/>
    <n v="111"/>
    <n v="30.46"/>
    <n v="175.2"/>
    <n v="130"/>
    <n v="14.89"/>
    <n v="228.6"/>
    <n v="92"/>
    <n v="10.29"/>
    <n v="9.9"/>
    <n v="6"/>
    <n v="2.67"/>
    <x v="3"/>
    <x v="0"/>
    <n v="0"/>
    <n v="0"/>
    <n v="0"/>
    <x v="3"/>
    <x v="1"/>
    <x v="0"/>
  </r>
  <r>
    <x v="28"/>
    <x v="168"/>
    <x v="1"/>
    <x v="0"/>
    <x v="1"/>
    <n v="22"/>
    <n v="149.1"/>
    <n v="103"/>
    <n v="25.35"/>
    <n v="207.2"/>
    <n v="91"/>
    <n v="17.61"/>
    <n v="265.39999999999998"/>
    <n v="92"/>
    <n v="11.94"/>
    <n v="11.4"/>
    <n v="7"/>
    <n v="3.08"/>
    <x v="3"/>
    <x v="0"/>
    <n v="0"/>
    <n v="0"/>
    <n v="1"/>
    <x v="3"/>
    <x v="0"/>
    <x v="1"/>
  </r>
  <r>
    <x v="23"/>
    <x v="168"/>
    <x v="0"/>
    <x v="0"/>
    <x v="0"/>
    <n v="0"/>
    <n v="100.8"/>
    <n v="112"/>
    <n v="17.14"/>
    <n v="230"/>
    <n v="69"/>
    <n v="19.55"/>
    <n v="193.6"/>
    <n v="95"/>
    <n v="8.7100000000000009"/>
    <n v="9.5"/>
    <n v="2"/>
    <n v="2.57"/>
    <x v="1"/>
    <x v="0"/>
    <n v="0"/>
    <n v="0"/>
    <n v="0"/>
    <x v="3"/>
    <x v="1"/>
    <x v="1"/>
  </r>
  <r>
    <x v="17"/>
    <x v="168"/>
    <x v="0"/>
    <x v="0"/>
    <x v="0"/>
    <n v="0"/>
    <n v="235.7"/>
    <n v="79"/>
    <n v="40.07"/>
    <n v="136.9"/>
    <n v="85"/>
    <n v="11.64"/>
    <n v="220.9"/>
    <n v="97"/>
    <n v="9.94"/>
    <n v="13.3"/>
    <n v="10"/>
    <n v="3.59"/>
    <x v="0"/>
    <x v="0"/>
    <n v="0"/>
    <n v="0"/>
    <n v="0"/>
    <x v="3"/>
    <x v="0"/>
    <x v="0"/>
  </r>
  <r>
    <x v="31"/>
    <x v="168"/>
    <x v="2"/>
    <x v="0"/>
    <x v="0"/>
    <n v="0"/>
    <n v="192.8"/>
    <n v="98"/>
    <n v="32.78"/>
    <n v="273.2"/>
    <n v="125"/>
    <n v="23.22"/>
    <n v="266.3"/>
    <n v="102"/>
    <n v="11.98"/>
    <n v="11.4"/>
    <n v="6"/>
    <n v="3.08"/>
    <x v="3"/>
    <x v="0"/>
    <n v="0"/>
    <n v="0"/>
    <n v="0"/>
    <x v="3"/>
    <x v="0"/>
    <x v="1"/>
  </r>
  <r>
    <x v="44"/>
    <x v="168"/>
    <x v="0"/>
    <x v="1"/>
    <x v="0"/>
    <n v="0"/>
    <n v="57.1"/>
    <n v="98"/>
    <n v="9.7100000000000009"/>
    <n v="199.7"/>
    <n v="78"/>
    <n v="16.97"/>
    <n v="274.7"/>
    <n v="103"/>
    <n v="12.36"/>
    <n v="6.5"/>
    <n v="6"/>
    <n v="1.76"/>
    <x v="2"/>
    <x v="0"/>
    <n v="0"/>
    <n v="1"/>
    <n v="0"/>
    <x v="3"/>
    <x v="1"/>
    <x v="0"/>
  </r>
  <r>
    <x v="40"/>
    <x v="168"/>
    <x v="1"/>
    <x v="0"/>
    <x v="0"/>
    <n v="0"/>
    <n v="147.19999999999999"/>
    <n v="115"/>
    <n v="25.02"/>
    <n v="161.9"/>
    <n v="123"/>
    <n v="13.76"/>
    <n v="142.1"/>
    <n v="103"/>
    <n v="6.39"/>
    <n v="7.2"/>
    <n v="6"/>
    <n v="1.94"/>
    <x v="2"/>
    <x v="0"/>
    <n v="0"/>
    <n v="0"/>
    <n v="0"/>
    <x v="3"/>
    <x v="1"/>
    <x v="0"/>
  </r>
  <r>
    <x v="39"/>
    <x v="168"/>
    <x v="1"/>
    <x v="0"/>
    <x v="0"/>
    <n v="0"/>
    <n v="266.7"/>
    <n v="105"/>
    <n v="45.34"/>
    <n v="158.19999999999999"/>
    <n v="88"/>
    <n v="13.45"/>
    <n v="287.7"/>
    <n v="111"/>
    <n v="12.95"/>
    <n v="13.8"/>
    <n v="3"/>
    <n v="3.73"/>
    <x v="2"/>
    <x v="1"/>
    <n v="1"/>
    <n v="0"/>
    <n v="0"/>
    <x v="3"/>
    <x v="0"/>
    <x v="0"/>
  </r>
  <r>
    <x v="12"/>
    <x v="168"/>
    <x v="1"/>
    <x v="0"/>
    <x v="0"/>
    <n v="0"/>
    <n v="157.80000000000001"/>
    <n v="96"/>
    <n v="26.83"/>
    <n v="160"/>
    <n v="120"/>
    <n v="13.6"/>
    <n v="198.8"/>
    <n v="112"/>
    <n v="8.9499999999999993"/>
    <n v="13.7"/>
    <n v="6"/>
    <n v="3.7"/>
    <x v="2"/>
    <x v="0"/>
    <n v="0"/>
    <n v="0"/>
    <n v="0"/>
    <x v="3"/>
    <x v="0"/>
    <x v="0"/>
  </r>
  <r>
    <x v="19"/>
    <x v="168"/>
    <x v="2"/>
    <x v="0"/>
    <x v="0"/>
    <n v="0"/>
    <n v="276.10000000000002"/>
    <n v="120"/>
    <n v="46.94"/>
    <n v="123.5"/>
    <n v="88"/>
    <n v="10.5"/>
    <n v="261.89999999999998"/>
    <n v="116"/>
    <n v="11.79"/>
    <n v="11.9"/>
    <n v="5"/>
    <n v="3.21"/>
    <x v="0"/>
    <x v="0"/>
    <n v="0"/>
    <n v="0"/>
    <n v="0"/>
    <x v="3"/>
    <x v="0"/>
    <x v="0"/>
  </r>
  <r>
    <x v="36"/>
    <x v="169"/>
    <x v="0"/>
    <x v="0"/>
    <x v="1"/>
    <n v="42"/>
    <n v="199.5"/>
    <n v="119"/>
    <n v="33.92"/>
    <n v="135"/>
    <n v="90"/>
    <n v="11.48"/>
    <n v="184.6"/>
    <n v="49"/>
    <n v="8.31"/>
    <n v="10.9"/>
    <n v="3"/>
    <n v="2.94"/>
    <x v="4"/>
    <x v="1"/>
    <n v="1"/>
    <n v="0"/>
    <n v="1"/>
    <x v="3"/>
    <x v="0"/>
    <x v="0"/>
  </r>
  <r>
    <x v="20"/>
    <x v="169"/>
    <x v="0"/>
    <x v="0"/>
    <x v="0"/>
    <n v="0"/>
    <n v="222.8"/>
    <n v="82"/>
    <n v="37.880000000000003"/>
    <n v="148.19999999999999"/>
    <n v="105"/>
    <n v="12.6"/>
    <n v="231.1"/>
    <n v="75"/>
    <n v="10.4"/>
    <n v="13.3"/>
    <n v="5"/>
    <n v="3.59"/>
    <x v="0"/>
    <x v="0"/>
    <n v="0"/>
    <n v="0"/>
    <n v="0"/>
    <x v="3"/>
    <x v="0"/>
    <x v="0"/>
  </r>
  <r>
    <x v="5"/>
    <x v="169"/>
    <x v="1"/>
    <x v="0"/>
    <x v="1"/>
    <n v="22"/>
    <n v="173.6"/>
    <n v="66"/>
    <n v="29.51"/>
    <n v="142.19999999999999"/>
    <n v="83"/>
    <n v="12.09"/>
    <n v="156.5"/>
    <n v="93"/>
    <n v="7.04"/>
    <n v="5.2"/>
    <n v="3"/>
    <n v="1.4"/>
    <x v="0"/>
    <x v="0"/>
    <n v="0"/>
    <n v="0"/>
    <n v="1"/>
    <x v="3"/>
    <x v="1"/>
    <x v="0"/>
  </r>
  <r>
    <x v="46"/>
    <x v="169"/>
    <x v="0"/>
    <x v="0"/>
    <x v="0"/>
    <n v="0"/>
    <n v="246.4"/>
    <n v="107"/>
    <n v="41.89"/>
    <n v="228.1"/>
    <n v="124"/>
    <n v="19.39"/>
    <n v="166.4"/>
    <n v="95"/>
    <n v="7.49"/>
    <n v="9.1"/>
    <n v="8"/>
    <n v="2.46"/>
    <x v="1"/>
    <x v="0"/>
    <n v="0"/>
    <n v="0"/>
    <n v="0"/>
    <x v="3"/>
    <x v="1"/>
    <x v="1"/>
  </r>
  <r>
    <x v="12"/>
    <x v="169"/>
    <x v="0"/>
    <x v="0"/>
    <x v="0"/>
    <n v="0"/>
    <n v="285.7"/>
    <n v="44"/>
    <n v="48.57"/>
    <n v="167.5"/>
    <n v="144"/>
    <n v="14.24"/>
    <n v="260"/>
    <n v="97"/>
    <n v="11.7"/>
    <n v="8.6999999999999993"/>
    <n v="4"/>
    <n v="2.35"/>
    <x v="0"/>
    <x v="1"/>
    <n v="1"/>
    <n v="0"/>
    <n v="0"/>
    <x v="3"/>
    <x v="1"/>
    <x v="0"/>
  </r>
  <r>
    <x v="22"/>
    <x v="169"/>
    <x v="2"/>
    <x v="1"/>
    <x v="0"/>
    <n v="0"/>
    <n v="259.89999999999998"/>
    <n v="68"/>
    <n v="44.18"/>
    <n v="245"/>
    <n v="122"/>
    <n v="20.83"/>
    <n v="134.4"/>
    <n v="121"/>
    <n v="6.05"/>
    <n v="8.4"/>
    <n v="3"/>
    <n v="2.27"/>
    <x v="2"/>
    <x v="0"/>
    <n v="0"/>
    <n v="1"/>
    <n v="0"/>
    <x v="3"/>
    <x v="1"/>
    <x v="1"/>
  </r>
  <r>
    <x v="44"/>
    <x v="169"/>
    <x v="2"/>
    <x v="0"/>
    <x v="0"/>
    <n v="0"/>
    <n v="184.1"/>
    <n v="106"/>
    <n v="31.3"/>
    <n v="204.9"/>
    <n v="70"/>
    <n v="17.420000000000002"/>
    <n v="224.3"/>
    <n v="133"/>
    <n v="10.09"/>
    <n v="9.8000000000000007"/>
    <n v="3"/>
    <n v="2.65"/>
    <x v="3"/>
    <x v="0"/>
    <n v="0"/>
    <n v="0"/>
    <n v="0"/>
    <x v="3"/>
    <x v="1"/>
    <x v="1"/>
  </r>
  <r>
    <x v="8"/>
    <x v="170"/>
    <x v="2"/>
    <x v="0"/>
    <x v="1"/>
    <n v="17"/>
    <n v="186.9"/>
    <n v="94"/>
    <n v="31.77"/>
    <n v="240"/>
    <n v="138"/>
    <n v="20.399999999999999"/>
    <n v="200.9"/>
    <n v="64"/>
    <n v="9.0399999999999991"/>
    <n v="5.8"/>
    <n v="3"/>
    <n v="1.57"/>
    <x v="0"/>
    <x v="0"/>
    <n v="0"/>
    <n v="0"/>
    <n v="1"/>
    <x v="3"/>
    <x v="1"/>
    <x v="1"/>
  </r>
  <r>
    <x v="0"/>
    <x v="170"/>
    <x v="2"/>
    <x v="1"/>
    <x v="0"/>
    <n v="0"/>
    <n v="191.6"/>
    <n v="83"/>
    <n v="32.57"/>
    <n v="181.1"/>
    <n v="103"/>
    <n v="15.39"/>
    <n v="195.3"/>
    <n v="73"/>
    <n v="8.7899999999999991"/>
    <n v="8.6"/>
    <n v="3"/>
    <n v="2.3199999999999998"/>
    <x v="2"/>
    <x v="0"/>
    <n v="0"/>
    <n v="1"/>
    <n v="0"/>
    <x v="3"/>
    <x v="1"/>
    <x v="0"/>
  </r>
  <r>
    <x v="23"/>
    <x v="170"/>
    <x v="1"/>
    <x v="0"/>
    <x v="0"/>
    <n v="0"/>
    <n v="171.9"/>
    <n v="99"/>
    <n v="29.22"/>
    <n v="249.2"/>
    <n v="95"/>
    <n v="21.18"/>
    <n v="174.9"/>
    <n v="81"/>
    <n v="7.87"/>
    <n v="12.5"/>
    <n v="4"/>
    <n v="3.38"/>
    <x v="0"/>
    <x v="0"/>
    <n v="0"/>
    <n v="0"/>
    <n v="0"/>
    <x v="3"/>
    <x v="0"/>
    <x v="1"/>
  </r>
  <r>
    <x v="9"/>
    <x v="170"/>
    <x v="2"/>
    <x v="0"/>
    <x v="0"/>
    <n v="0"/>
    <n v="189.8"/>
    <n v="122"/>
    <n v="32.270000000000003"/>
    <n v="173.7"/>
    <n v="85"/>
    <n v="14.76"/>
    <n v="257.10000000000002"/>
    <n v="84"/>
    <n v="11.57"/>
    <n v="10.3"/>
    <n v="1"/>
    <n v="2.78"/>
    <x v="1"/>
    <x v="0"/>
    <n v="0"/>
    <n v="0"/>
    <n v="0"/>
    <x v="3"/>
    <x v="0"/>
    <x v="0"/>
  </r>
  <r>
    <x v="45"/>
    <x v="170"/>
    <x v="0"/>
    <x v="0"/>
    <x v="1"/>
    <n v="25"/>
    <n v="223.2"/>
    <n v="77"/>
    <n v="37.94"/>
    <n v="183.2"/>
    <n v="118"/>
    <n v="15.57"/>
    <n v="150.80000000000001"/>
    <n v="90"/>
    <n v="6.79"/>
    <n v="10.199999999999999"/>
    <n v="3"/>
    <n v="2.75"/>
    <x v="2"/>
    <x v="0"/>
    <n v="0"/>
    <n v="0"/>
    <n v="1"/>
    <x v="3"/>
    <x v="1"/>
    <x v="0"/>
  </r>
  <r>
    <x v="20"/>
    <x v="170"/>
    <x v="0"/>
    <x v="0"/>
    <x v="0"/>
    <n v="0"/>
    <n v="262.10000000000002"/>
    <n v="78"/>
    <n v="44.56"/>
    <n v="171.6"/>
    <n v="113"/>
    <n v="14.59"/>
    <n v="208.7"/>
    <n v="100"/>
    <n v="9.39"/>
    <n v="5.3"/>
    <n v="3"/>
    <n v="1.43"/>
    <x v="1"/>
    <x v="0"/>
    <n v="0"/>
    <n v="0"/>
    <n v="0"/>
    <x v="3"/>
    <x v="1"/>
    <x v="0"/>
  </r>
  <r>
    <x v="29"/>
    <x v="170"/>
    <x v="1"/>
    <x v="0"/>
    <x v="0"/>
    <n v="0"/>
    <n v="270.5"/>
    <n v="69"/>
    <n v="45.99"/>
    <n v="230"/>
    <n v="112"/>
    <n v="19.55"/>
    <n v="136"/>
    <n v="111"/>
    <n v="6.12"/>
    <n v="9.6"/>
    <n v="5"/>
    <n v="2.59"/>
    <x v="0"/>
    <x v="1"/>
    <n v="1"/>
    <n v="0"/>
    <n v="0"/>
    <x v="3"/>
    <x v="1"/>
    <x v="1"/>
  </r>
  <r>
    <x v="26"/>
    <x v="170"/>
    <x v="2"/>
    <x v="0"/>
    <x v="0"/>
    <n v="0"/>
    <n v="221.5"/>
    <n v="103"/>
    <n v="37.659999999999997"/>
    <n v="109.5"/>
    <n v="58"/>
    <n v="9.31"/>
    <n v="134.6"/>
    <n v="115"/>
    <n v="6.06"/>
    <n v="11.6"/>
    <n v="4"/>
    <n v="3.13"/>
    <x v="0"/>
    <x v="0"/>
    <n v="0"/>
    <n v="0"/>
    <n v="0"/>
    <x v="3"/>
    <x v="0"/>
    <x v="0"/>
  </r>
  <r>
    <x v="7"/>
    <x v="170"/>
    <x v="0"/>
    <x v="0"/>
    <x v="0"/>
    <n v="0"/>
    <n v="231.2"/>
    <n v="135"/>
    <n v="39.299999999999997"/>
    <n v="188.7"/>
    <n v="74"/>
    <n v="16.04"/>
    <n v="206.9"/>
    <n v="124"/>
    <n v="9.31"/>
    <n v="12.3"/>
    <n v="1"/>
    <n v="3.32"/>
    <x v="0"/>
    <x v="0"/>
    <n v="0"/>
    <n v="0"/>
    <n v="0"/>
    <x v="3"/>
    <x v="0"/>
    <x v="0"/>
  </r>
  <r>
    <x v="21"/>
    <x v="170"/>
    <x v="0"/>
    <x v="0"/>
    <x v="0"/>
    <n v="0"/>
    <n v="137.5"/>
    <n v="110"/>
    <n v="23.38"/>
    <n v="198.1"/>
    <n v="109"/>
    <n v="16.84"/>
    <n v="292.7"/>
    <n v="131"/>
    <n v="13.17"/>
    <n v="13.3"/>
    <n v="5"/>
    <n v="3.59"/>
    <x v="3"/>
    <x v="0"/>
    <n v="0"/>
    <n v="0"/>
    <n v="0"/>
    <x v="3"/>
    <x v="0"/>
    <x v="0"/>
  </r>
  <r>
    <x v="29"/>
    <x v="170"/>
    <x v="0"/>
    <x v="0"/>
    <x v="0"/>
    <n v="0"/>
    <n v="232.4"/>
    <n v="101"/>
    <n v="39.51"/>
    <n v="182"/>
    <n v="80"/>
    <n v="15.47"/>
    <n v="271.8"/>
    <n v="133"/>
    <n v="12.23"/>
    <n v="9.5"/>
    <n v="3"/>
    <n v="2.57"/>
    <x v="1"/>
    <x v="0"/>
    <n v="0"/>
    <n v="0"/>
    <n v="0"/>
    <x v="3"/>
    <x v="1"/>
    <x v="0"/>
  </r>
  <r>
    <x v="30"/>
    <x v="171"/>
    <x v="1"/>
    <x v="0"/>
    <x v="0"/>
    <n v="0"/>
    <n v="203.9"/>
    <n v="109"/>
    <n v="34.659999999999997"/>
    <n v="234"/>
    <n v="123"/>
    <n v="19.89"/>
    <n v="160.69999999999999"/>
    <n v="65"/>
    <n v="7.23"/>
    <n v="17.8"/>
    <n v="4"/>
    <n v="4.8099999999999996"/>
    <x v="4"/>
    <x v="0"/>
    <n v="0"/>
    <n v="0"/>
    <n v="0"/>
    <x v="3"/>
    <x v="0"/>
    <x v="1"/>
  </r>
  <r>
    <x v="22"/>
    <x v="171"/>
    <x v="2"/>
    <x v="0"/>
    <x v="0"/>
    <n v="0"/>
    <n v="169.8"/>
    <n v="123"/>
    <n v="28.87"/>
    <n v="183.1"/>
    <n v="94"/>
    <n v="15.56"/>
    <n v="395"/>
    <n v="72"/>
    <n v="17.77"/>
    <n v="12.7"/>
    <n v="7"/>
    <n v="3.43"/>
    <x v="3"/>
    <x v="0"/>
    <n v="0"/>
    <n v="0"/>
    <n v="0"/>
    <x v="3"/>
    <x v="0"/>
    <x v="0"/>
  </r>
  <r>
    <x v="13"/>
    <x v="171"/>
    <x v="0"/>
    <x v="0"/>
    <x v="0"/>
    <n v="0"/>
    <n v="215.7"/>
    <n v="140"/>
    <n v="36.67"/>
    <n v="146.30000000000001"/>
    <n v="84"/>
    <n v="12.44"/>
    <n v="264.60000000000002"/>
    <n v="83"/>
    <n v="11.91"/>
    <n v="7.1"/>
    <n v="1"/>
    <n v="1.92"/>
    <x v="2"/>
    <x v="0"/>
    <n v="0"/>
    <n v="0"/>
    <n v="0"/>
    <x v="3"/>
    <x v="1"/>
    <x v="0"/>
  </r>
  <r>
    <x v="33"/>
    <x v="171"/>
    <x v="2"/>
    <x v="0"/>
    <x v="0"/>
    <n v="0"/>
    <n v="290.5"/>
    <n v="123"/>
    <n v="49.39"/>
    <n v="253"/>
    <n v="77"/>
    <n v="21.51"/>
    <n v="159.30000000000001"/>
    <n v="96"/>
    <n v="7.17"/>
    <n v="11.3"/>
    <n v="5"/>
    <n v="3.05"/>
    <x v="3"/>
    <x v="1"/>
    <n v="1"/>
    <n v="0"/>
    <n v="0"/>
    <x v="3"/>
    <x v="0"/>
    <x v="1"/>
  </r>
  <r>
    <x v="15"/>
    <x v="171"/>
    <x v="1"/>
    <x v="0"/>
    <x v="0"/>
    <n v="0"/>
    <n v="287.10000000000002"/>
    <n v="108"/>
    <n v="48.81"/>
    <n v="178.4"/>
    <n v="125"/>
    <n v="15.16"/>
    <n v="153.19999999999999"/>
    <n v="98"/>
    <n v="6.89"/>
    <n v="14.4"/>
    <n v="2"/>
    <n v="3.89"/>
    <x v="2"/>
    <x v="1"/>
    <n v="1"/>
    <n v="0"/>
    <n v="0"/>
    <x v="3"/>
    <x v="0"/>
    <x v="0"/>
  </r>
  <r>
    <x v="26"/>
    <x v="171"/>
    <x v="1"/>
    <x v="0"/>
    <x v="0"/>
    <n v="0"/>
    <n v="270"/>
    <n v="102"/>
    <n v="45.9"/>
    <n v="256.60000000000002"/>
    <n v="111"/>
    <n v="21.81"/>
    <n v="168.5"/>
    <n v="104"/>
    <n v="7.58"/>
    <n v="12"/>
    <n v="5"/>
    <n v="3.24"/>
    <x v="3"/>
    <x v="1"/>
    <n v="1"/>
    <n v="0"/>
    <n v="0"/>
    <x v="3"/>
    <x v="0"/>
    <x v="1"/>
  </r>
  <r>
    <x v="19"/>
    <x v="171"/>
    <x v="0"/>
    <x v="0"/>
    <x v="0"/>
    <n v="0"/>
    <n v="172.5"/>
    <n v="85"/>
    <n v="29.33"/>
    <n v="253.1"/>
    <n v="71"/>
    <n v="21.51"/>
    <n v="221.6"/>
    <n v="113"/>
    <n v="9.9700000000000006"/>
    <n v="5.9"/>
    <n v="6"/>
    <n v="1.59"/>
    <x v="1"/>
    <x v="0"/>
    <n v="0"/>
    <n v="0"/>
    <n v="0"/>
    <x v="3"/>
    <x v="1"/>
    <x v="1"/>
  </r>
  <r>
    <x v="46"/>
    <x v="171"/>
    <x v="1"/>
    <x v="0"/>
    <x v="1"/>
    <n v="47"/>
    <n v="274.89999999999998"/>
    <n v="102"/>
    <n v="46.73"/>
    <n v="186.6"/>
    <n v="118"/>
    <n v="15.86"/>
    <n v="245"/>
    <n v="123"/>
    <n v="11.03"/>
    <n v="8.8000000000000007"/>
    <n v="2"/>
    <n v="2.38"/>
    <x v="0"/>
    <x v="0"/>
    <n v="0"/>
    <n v="0"/>
    <n v="1"/>
    <x v="3"/>
    <x v="1"/>
    <x v="0"/>
  </r>
  <r>
    <x v="10"/>
    <x v="171"/>
    <x v="0"/>
    <x v="0"/>
    <x v="0"/>
    <n v="0"/>
    <n v="211.7"/>
    <n v="100"/>
    <n v="35.99"/>
    <n v="198.7"/>
    <n v="101"/>
    <n v="16.89"/>
    <n v="301.7"/>
    <n v="136"/>
    <n v="13.58"/>
    <n v="6.5"/>
    <n v="9"/>
    <n v="1.76"/>
    <x v="0"/>
    <x v="0"/>
    <n v="0"/>
    <n v="0"/>
    <n v="0"/>
    <x v="3"/>
    <x v="1"/>
    <x v="0"/>
  </r>
  <r>
    <x v="49"/>
    <x v="172"/>
    <x v="2"/>
    <x v="0"/>
    <x v="0"/>
    <n v="0"/>
    <n v="172.5"/>
    <n v="78"/>
    <n v="29.33"/>
    <n v="142.6"/>
    <n v="91"/>
    <n v="12.12"/>
    <n v="102"/>
    <n v="63"/>
    <n v="4.59"/>
    <n v="10.9"/>
    <n v="2"/>
    <n v="2.94"/>
    <x v="1"/>
    <x v="0"/>
    <n v="0"/>
    <n v="0"/>
    <n v="0"/>
    <x v="3"/>
    <x v="0"/>
    <x v="0"/>
  </r>
  <r>
    <x v="10"/>
    <x v="172"/>
    <x v="0"/>
    <x v="0"/>
    <x v="0"/>
    <n v="0"/>
    <n v="191.4"/>
    <n v="114"/>
    <n v="32.54"/>
    <n v="168.5"/>
    <n v="138"/>
    <n v="14.32"/>
    <n v="109.3"/>
    <n v="99"/>
    <n v="4.92"/>
    <n v="10.3"/>
    <n v="3"/>
    <n v="2.78"/>
    <x v="0"/>
    <x v="0"/>
    <n v="0"/>
    <n v="0"/>
    <n v="0"/>
    <x v="3"/>
    <x v="0"/>
    <x v="0"/>
  </r>
  <r>
    <x v="14"/>
    <x v="172"/>
    <x v="1"/>
    <x v="0"/>
    <x v="0"/>
    <n v="0"/>
    <n v="154.6"/>
    <n v="81"/>
    <n v="26.28"/>
    <n v="147.30000000000001"/>
    <n v="100"/>
    <n v="12.52"/>
    <n v="132.9"/>
    <n v="99"/>
    <n v="5.98"/>
    <n v="6.9"/>
    <n v="5"/>
    <n v="1.86"/>
    <x v="1"/>
    <x v="0"/>
    <n v="0"/>
    <n v="0"/>
    <n v="0"/>
    <x v="3"/>
    <x v="1"/>
    <x v="0"/>
  </r>
  <r>
    <x v="10"/>
    <x v="172"/>
    <x v="2"/>
    <x v="0"/>
    <x v="0"/>
    <n v="0"/>
    <n v="109.4"/>
    <n v="103"/>
    <n v="18.600000000000001"/>
    <n v="101.3"/>
    <n v="111"/>
    <n v="8.61"/>
    <n v="167.3"/>
    <n v="106"/>
    <n v="7.53"/>
    <n v="7.8"/>
    <n v="7"/>
    <n v="2.11"/>
    <x v="0"/>
    <x v="0"/>
    <n v="0"/>
    <n v="0"/>
    <n v="0"/>
    <x v="3"/>
    <x v="1"/>
    <x v="0"/>
  </r>
  <r>
    <x v="43"/>
    <x v="172"/>
    <x v="0"/>
    <x v="1"/>
    <x v="1"/>
    <n v="18"/>
    <n v="127.2"/>
    <n v="89"/>
    <n v="21.62"/>
    <n v="130.69999999999999"/>
    <n v="114"/>
    <n v="11.11"/>
    <n v="229.7"/>
    <n v="115"/>
    <n v="10.34"/>
    <n v="11.2"/>
    <n v="5"/>
    <n v="3.02"/>
    <x v="3"/>
    <x v="0"/>
    <n v="0"/>
    <n v="1"/>
    <n v="1"/>
    <x v="3"/>
    <x v="0"/>
    <x v="0"/>
  </r>
  <r>
    <x v="38"/>
    <x v="172"/>
    <x v="1"/>
    <x v="0"/>
    <x v="0"/>
    <n v="0"/>
    <n v="128.6"/>
    <n v="108"/>
    <n v="21.86"/>
    <n v="248.3"/>
    <n v="92"/>
    <n v="21.11"/>
    <n v="130.1"/>
    <n v="115"/>
    <n v="5.85"/>
    <n v="10.4"/>
    <n v="2"/>
    <n v="2.81"/>
    <x v="4"/>
    <x v="1"/>
    <n v="1"/>
    <n v="0"/>
    <n v="0"/>
    <x v="3"/>
    <x v="0"/>
    <x v="1"/>
  </r>
  <r>
    <x v="34"/>
    <x v="172"/>
    <x v="2"/>
    <x v="0"/>
    <x v="0"/>
    <n v="0"/>
    <n v="291.8"/>
    <n v="143"/>
    <n v="49.61"/>
    <n v="214.3"/>
    <n v="134"/>
    <n v="18.22"/>
    <n v="151.19999999999999"/>
    <n v="119"/>
    <n v="6.8"/>
    <n v="9.9"/>
    <n v="2"/>
    <n v="2.67"/>
    <x v="1"/>
    <x v="1"/>
    <n v="1"/>
    <n v="0"/>
    <n v="0"/>
    <x v="3"/>
    <x v="1"/>
    <x v="1"/>
  </r>
  <r>
    <x v="23"/>
    <x v="172"/>
    <x v="2"/>
    <x v="0"/>
    <x v="1"/>
    <n v="20"/>
    <n v="60.2"/>
    <n v="100"/>
    <n v="10.23"/>
    <n v="118.1"/>
    <n v="76"/>
    <n v="10.039999999999999"/>
    <n v="230.1"/>
    <n v="131"/>
    <n v="10.35"/>
    <n v="13.3"/>
    <n v="4"/>
    <n v="3.59"/>
    <x v="0"/>
    <x v="0"/>
    <n v="0"/>
    <n v="0"/>
    <n v="1"/>
    <x v="3"/>
    <x v="0"/>
    <x v="0"/>
  </r>
  <r>
    <x v="0"/>
    <x v="172"/>
    <x v="0"/>
    <x v="0"/>
    <x v="0"/>
    <n v="0"/>
    <n v="82.1"/>
    <n v="75"/>
    <n v="13.96"/>
    <n v="201.2"/>
    <n v="95"/>
    <n v="17.100000000000001"/>
    <n v="206.7"/>
    <n v="146"/>
    <n v="9.3000000000000007"/>
    <n v="9.6"/>
    <n v="2"/>
    <n v="2.59"/>
    <x v="0"/>
    <x v="0"/>
    <n v="0"/>
    <n v="0"/>
    <n v="0"/>
    <x v="3"/>
    <x v="1"/>
    <x v="1"/>
  </r>
  <r>
    <x v="17"/>
    <x v="173"/>
    <x v="1"/>
    <x v="0"/>
    <x v="0"/>
    <n v="0"/>
    <n v="192.1"/>
    <n v="97"/>
    <n v="32.659999999999997"/>
    <n v="169.9"/>
    <n v="94"/>
    <n v="14.44"/>
    <n v="166.6"/>
    <n v="54"/>
    <n v="7.5"/>
    <n v="11.4"/>
    <n v="4"/>
    <n v="3.08"/>
    <x v="0"/>
    <x v="0"/>
    <n v="0"/>
    <n v="0"/>
    <n v="0"/>
    <x v="3"/>
    <x v="0"/>
    <x v="0"/>
  </r>
  <r>
    <x v="38"/>
    <x v="173"/>
    <x v="0"/>
    <x v="0"/>
    <x v="0"/>
    <n v="0"/>
    <n v="190.3"/>
    <n v="98"/>
    <n v="32.35"/>
    <n v="252.7"/>
    <n v="70"/>
    <n v="21.48"/>
    <n v="220.6"/>
    <n v="97"/>
    <n v="9.93"/>
    <n v="7.2"/>
    <n v="9"/>
    <n v="1.94"/>
    <x v="3"/>
    <x v="0"/>
    <n v="0"/>
    <n v="0"/>
    <n v="0"/>
    <x v="3"/>
    <x v="1"/>
    <x v="1"/>
  </r>
  <r>
    <x v="5"/>
    <x v="173"/>
    <x v="0"/>
    <x v="0"/>
    <x v="0"/>
    <n v="0"/>
    <n v="222.3"/>
    <n v="102"/>
    <n v="37.79"/>
    <n v="173.8"/>
    <n v="123"/>
    <n v="14.77"/>
    <n v="297.2"/>
    <n v="97"/>
    <n v="13.37"/>
    <n v="5.7"/>
    <n v="2"/>
    <n v="1.54"/>
    <x v="1"/>
    <x v="1"/>
    <n v="1"/>
    <n v="0"/>
    <n v="0"/>
    <x v="3"/>
    <x v="1"/>
    <x v="0"/>
  </r>
  <r>
    <x v="9"/>
    <x v="173"/>
    <x v="0"/>
    <x v="0"/>
    <x v="0"/>
    <n v="0"/>
    <n v="187.4"/>
    <n v="74"/>
    <n v="31.86"/>
    <n v="144.6"/>
    <n v="142"/>
    <n v="12.29"/>
    <n v="235.7"/>
    <n v="102"/>
    <n v="10.61"/>
    <n v="10.199999999999999"/>
    <n v="1"/>
    <n v="2.75"/>
    <x v="0"/>
    <x v="0"/>
    <n v="0"/>
    <n v="0"/>
    <n v="0"/>
    <x v="3"/>
    <x v="1"/>
    <x v="0"/>
  </r>
  <r>
    <x v="45"/>
    <x v="173"/>
    <x v="0"/>
    <x v="0"/>
    <x v="1"/>
    <n v="15"/>
    <n v="221.8"/>
    <n v="143"/>
    <n v="37.71"/>
    <n v="210.6"/>
    <n v="115"/>
    <n v="17.899999999999999"/>
    <n v="221.8"/>
    <n v="109"/>
    <n v="9.98"/>
    <n v="12.4"/>
    <n v="9"/>
    <n v="3.35"/>
    <x v="0"/>
    <x v="0"/>
    <n v="0"/>
    <n v="0"/>
    <n v="1"/>
    <x v="3"/>
    <x v="0"/>
    <x v="1"/>
  </r>
  <r>
    <x v="30"/>
    <x v="173"/>
    <x v="1"/>
    <x v="0"/>
    <x v="0"/>
    <n v="0"/>
    <n v="178"/>
    <n v="49"/>
    <n v="30.26"/>
    <n v="141.5"/>
    <n v="83"/>
    <n v="12.03"/>
    <n v="265.10000000000002"/>
    <n v="114"/>
    <n v="11.93"/>
    <n v="6.2"/>
    <n v="5"/>
    <n v="1.67"/>
    <x v="2"/>
    <x v="0"/>
    <n v="0"/>
    <n v="0"/>
    <n v="0"/>
    <x v="3"/>
    <x v="1"/>
    <x v="0"/>
  </r>
  <r>
    <x v="4"/>
    <x v="173"/>
    <x v="0"/>
    <x v="0"/>
    <x v="0"/>
    <n v="0"/>
    <n v="239.2"/>
    <n v="72"/>
    <n v="40.659999999999997"/>
    <n v="188.5"/>
    <n v="124"/>
    <n v="16.02"/>
    <n v="105.6"/>
    <n v="116"/>
    <n v="4.75"/>
    <n v="8.8000000000000007"/>
    <n v="3"/>
    <n v="2.38"/>
    <x v="0"/>
    <x v="0"/>
    <n v="0"/>
    <n v="0"/>
    <n v="0"/>
    <x v="3"/>
    <x v="1"/>
    <x v="0"/>
  </r>
  <r>
    <x v="31"/>
    <x v="173"/>
    <x v="0"/>
    <x v="0"/>
    <x v="0"/>
    <n v="0"/>
    <n v="72.2"/>
    <n v="80"/>
    <n v="12.27"/>
    <n v="173.4"/>
    <n v="81"/>
    <n v="14.74"/>
    <n v="130.1"/>
    <n v="121"/>
    <n v="5.85"/>
    <n v="11"/>
    <n v="5"/>
    <n v="2.97"/>
    <x v="3"/>
    <x v="0"/>
    <n v="0"/>
    <n v="0"/>
    <n v="0"/>
    <x v="3"/>
    <x v="0"/>
    <x v="0"/>
  </r>
  <r>
    <x v="16"/>
    <x v="173"/>
    <x v="2"/>
    <x v="0"/>
    <x v="0"/>
    <n v="0"/>
    <n v="235.5"/>
    <n v="108"/>
    <n v="40.04"/>
    <n v="142.30000000000001"/>
    <n v="143"/>
    <n v="12.1"/>
    <n v="316.7"/>
    <n v="131"/>
    <n v="14.25"/>
    <n v="12.5"/>
    <n v="5"/>
    <n v="3.38"/>
    <x v="1"/>
    <x v="0"/>
    <n v="0"/>
    <n v="0"/>
    <n v="0"/>
    <x v="3"/>
    <x v="0"/>
    <x v="0"/>
  </r>
  <r>
    <x v="29"/>
    <x v="173"/>
    <x v="1"/>
    <x v="0"/>
    <x v="1"/>
    <n v="33"/>
    <n v="167.8"/>
    <n v="91"/>
    <n v="28.53"/>
    <n v="205.3"/>
    <n v="91"/>
    <n v="17.45"/>
    <n v="130"/>
    <n v="132"/>
    <n v="5.85"/>
    <n v="14.5"/>
    <n v="4"/>
    <n v="3.92"/>
    <x v="4"/>
    <x v="1"/>
    <n v="1"/>
    <n v="0"/>
    <n v="1"/>
    <x v="3"/>
    <x v="0"/>
    <x v="1"/>
  </r>
  <r>
    <x v="37"/>
    <x v="174"/>
    <x v="2"/>
    <x v="0"/>
    <x v="0"/>
    <n v="0"/>
    <n v="161.19999999999999"/>
    <n v="121"/>
    <n v="27.4"/>
    <n v="136.69999999999999"/>
    <n v="109"/>
    <n v="11.62"/>
    <n v="103.3"/>
    <n v="63"/>
    <n v="4.6500000000000004"/>
    <n v="9.6"/>
    <n v="9"/>
    <n v="2.59"/>
    <x v="0"/>
    <x v="0"/>
    <n v="0"/>
    <n v="0"/>
    <n v="0"/>
    <x v="3"/>
    <x v="1"/>
    <x v="0"/>
  </r>
  <r>
    <x v="2"/>
    <x v="174"/>
    <x v="1"/>
    <x v="1"/>
    <x v="1"/>
    <n v="35"/>
    <n v="159.5"/>
    <n v="95"/>
    <n v="27.12"/>
    <n v="140.69999999999999"/>
    <n v="100"/>
    <n v="11.96"/>
    <n v="176.3"/>
    <n v="99"/>
    <n v="7.93"/>
    <n v="5.4"/>
    <n v="4"/>
    <n v="1.46"/>
    <x v="5"/>
    <x v="1"/>
    <n v="1"/>
    <n v="1"/>
    <n v="1"/>
    <x v="3"/>
    <x v="1"/>
    <x v="0"/>
  </r>
  <r>
    <x v="5"/>
    <x v="174"/>
    <x v="0"/>
    <x v="0"/>
    <x v="0"/>
    <n v="0"/>
    <n v="185"/>
    <n v="104"/>
    <n v="31.45"/>
    <n v="325.8"/>
    <n v="86"/>
    <n v="27.69"/>
    <n v="85.4"/>
    <n v="105"/>
    <n v="3.84"/>
    <n v="14.6"/>
    <n v="2"/>
    <n v="3.94"/>
    <x v="0"/>
    <x v="0"/>
    <n v="0"/>
    <n v="0"/>
    <n v="0"/>
    <x v="3"/>
    <x v="0"/>
    <x v="1"/>
  </r>
  <r>
    <x v="38"/>
    <x v="174"/>
    <x v="0"/>
    <x v="0"/>
    <x v="0"/>
    <n v="0"/>
    <n v="132"/>
    <n v="95"/>
    <n v="22.44"/>
    <n v="231.2"/>
    <n v="74"/>
    <n v="19.649999999999999"/>
    <n v="313.39999999999998"/>
    <n v="108"/>
    <n v="14.1"/>
    <n v="8.6999999999999993"/>
    <n v="10"/>
    <n v="2.35"/>
    <x v="0"/>
    <x v="0"/>
    <n v="0"/>
    <n v="0"/>
    <n v="0"/>
    <x v="3"/>
    <x v="1"/>
    <x v="1"/>
  </r>
  <r>
    <x v="15"/>
    <x v="175"/>
    <x v="1"/>
    <x v="0"/>
    <x v="0"/>
    <n v="0"/>
    <n v="201.9"/>
    <n v="101"/>
    <n v="34.32"/>
    <n v="154.69999999999999"/>
    <n v="78"/>
    <n v="13.15"/>
    <n v="164.4"/>
    <n v="79"/>
    <n v="7.4"/>
    <n v="9"/>
    <n v="2"/>
    <n v="2.4300000000000002"/>
    <x v="0"/>
    <x v="0"/>
    <n v="0"/>
    <n v="0"/>
    <n v="0"/>
    <x v="3"/>
    <x v="1"/>
    <x v="0"/>
  </r>
  <r>
    <x v="38"/>
    <x v="175"/>
    <x v="0"/>
    <x v="0"/>
    <x v="0"/>
    <n v="0"/>
    <n v="223.2"/>
    <n v="76"/>
    <n v="37.94"/>
    <n v="214.4"/>
    <n v="131"/>
    <n v="18.22"/>
    <n v="154.4"/>
    <n v="80"/>
    <n v="6.95"/>
    <n v="10.1"/>
    <n v="2"/>
    <n v="2.73"/>
    <x v="2"/>
    <x v="0"/>
    <n v="0"/>
    <n v="0"/>
    <n v="0"/>
    <x v="3"/>
    <x v="1"/>
    <x v="1"/>
  </r>
  <r>
    <x v="3"/>
    <x v="175"/>
    <x v="0"/>
    <x v="0"/>
    <x v="0"/>
    <n v="0"/>
    <n v="250.9"/>
    <n v="108"/>
    <n v="42.65"/>
    <n v="171.4"/>
    <n v="100"/>
    <n v="14.57"/>
    <n v="148.6"/>
    <n v="85"/>
    <n v="6.69"/>
    <n v="9.6"/>
    <n v="6"/>
    <n v="2.59"/>
    <x v="3"/>
    <x v="0"/>
    <n v="0"/>
    <n v="0"/>
    <n v="0"/>
    <x v="3"/>
    <x v="1"/>
    <x v="0"/>
  </r>
  <r>
    <x v="10"/>
    <x v="175"/>
    <x v="0"/>
    <x v="0"/>
    <x v="0"/>
    <n v="0"/>
    <n v="162.6"/>
    <n v="97"/>
    <n v="27.64"/>
    <n v="227.8"/>
    <n v="107"/>
    <n v="19.36"/>
    <n v="218.8"/>
    <n v="92"/>
    <n v="9.85"/>
    <n v="11.3"/>
    <n v="4"/>
    <n v="3.05"/>
    <x v="0"/>
    <x v="0"/>
    <n v="0"/>
    <n v="0"/>
    <n v="0"/>
    <x v="3"/>
    <x v="0"/>
    <x v="1"/>
  </r>
  <r>
    <x v="10"/>
    <x v="175"/>
    <x v="2"/>
    <x v="0"/>
    <x v="0"/>
    <n v="0"/>
    <n v="304.2"/>
    <n v="111"/>
    <n v="51.71"/>
    <n v="306.60000000000002"/>
    <n v="64"/>
    <n v="26.06"/>
    <n v="207.9"/>
    <n v="98"/>
    <n v="9.36"/>
    <n v="9.5"/>
    <n v="2"/>
    <n v="2.57"/>
    <x v="9"/>
    <x v="1"/>
    <n v="1"/>
    <n v="0"/>
    <n v="0"/>
    <x v="3"/>
    <x v="1"/>
    <x v="1"/>
  </r>
  <r>
    <x v="45"/>
    <x v="175"/>
    <x v="0"/>
    <x v="0"/>
    <x v="0"/>
    <n v="0"/>
    <n v="169.5"/>
    <n v="151"/>
    <n v="28.82"/>
    <n v="112.9"/>
    <n v="84"/>
    <n v="9.6"/>
    <n v="56.6"/>
    <n v="99"/>
    <n v="2.5499999999999998"/>
    <n v="8.6999999999999993"/>
    <n v="4"/>
    <n v="2.35"/>
    <x v="1"/>
    <x v="0"/>
    <n v="0"/>
    <n v="0"/>
    <n v="0"/>
    <x v="3"/>
    <x v="1"/>
    <x v="0"/>
  </r>
  <r>
    <x v="2"/>
    <x v="175"/>
    <x v="0"/>
    <x v="0"/>
    <x v="1"/>
    <n v="23"/>
    <n v="283.2"/>
    <n v="130"/>
    <n v="48.14"/>
    <n v="162.6"/>
    <n v="74"/>
    <n v="13.82"/>
    <n v="177.7"/>
    <n v="104"/>
    <n v="8"/>
    <n v="7.2"/>
    <n v="6"/>
    <n v="1.94"/>
    <x v="0"/>
    <x v="0"/>
    <n v="0"/>
    <n v="0"/>
    <n v="1"/>
    <x v="3"/>
    <x v="1"/>
    <x v="0"/>
  </r>
  <r>
    <x v="22"/>
    <x v="175"/>
    <x v="0"/>
    <x v="0"/>
    <x v="0"/>
    <n v="0"/>
    <n v="216.7"/>
    <n v="91"/>
    <n v="36.840000000000003"/>
    <n v="233.9"/>
    <n v="104"/>
    <n v="19.88"/>
    <n v="231.1"/>
    <n v="110"/>
    <n v="10.4"/>
    <n v="9"/>
    <n v="4"/>
    <n v="2.4300000000000002"/>
    <x v="0"/>
    <x v="0"/>
    <n v="0"/>
    <n v="0"/>
    <n v="0"/>
    <x v="3"/>
    <x v="1"/>
    <x v="1"/>
  </r>
  <r>
    <x v="29"/>
    <x v="176"/>
    <x v="0"/>
    <x v="0"/>
    <x v="0"/>
    <n v="0"/>
    <n v="266.10000000000002"/>
    <n v="91"/>
    <n v="45.24"/>
    <n v="225.2"/>
    <n v="79"/>
    <n v="19.14"/>
    <n v="224.7"/>
    <n v="58"/>
    <n v="10.11"/>
    <n v="8.9"/>
    <n v="8"/>
    <n v="2.4"/>
    <x v="2"/>
    <x v="1"/>
    <n v="1"/>
    <n v="0"/>
    <n v="0"/>
    <x v="3"/>
    <x v="1"/>
    <x v="1"/>
  </r>
  <r>
    <x v="5"/>
    <x v="176"/>
    <x v="1"/>
    <x v="0"/>
    <x v="0"/>
    <n v="0"/>
    <n v="84.9"/>
    <n v="77"/>
    <n v="14.43"/>
    <n v="257.5"/>
    <n v="109"/>
    <n v="21.89"/>
    <n v="210.5"/>
    <n v="66"/>
    <n v="9.4700000000000006"/>
    <n v="7.5"/>
    <n v="5"/>
    <n v="2.0299999999999998"/>
    <x v="3"/>
    <x v="0"/>
    <n v="0"/>
    <n v="0"/>
    <n v="0"/>
    <x v="3"/>
    <x v="1"/>
    <x v="1"/>
  </r>
  <r>
    <x v="38"/>
    <x v="176"/>
    <x v="0"/>
    <x v="0"/>
    <x v="0"/>
    <n v="0"/>
    <n v="232.8"/>
    <n v="106"/>
    <n v="39.58"/>
    <n v="175.2"/>
    <n v="97"/>
    <n v="14.89"/>
    <n v="212.2"/>
    <n v="77"/>
    <n v="9.5500000000000007"/>
    <n v="12.5"/>
    <n v="7"/>
    <n v="3.38"/>
    <x v="3"/>
    <x v="0"/>
    <n v="0"/>
    <n v="0"/>
    <n v="0"/>
    <x v="3"/>
    <x v="0"/>
    <x v="0"/>
  </r>
  <r>
    <x v="30"/>
    <x v="176"/>
    <x v="1"/>
    <x v="0"/>
    <x v="0"/>
    <n v="0"/>
    <n v="175.4"/>
    <n v="99"/>
    <n v="29.82"/>
    <n v="155.30000000000001"/>
    <n v="83"/>
    <n v="13.2"/>
    <n v="179.4"/>
    <n v="86"/>
    <n v="8.07"/>
    <n v="11.5"/>
    <n v="3"/>
    <n v="3.11"/>
    <x v="0"/>
    <x v="0"/>
    <n v="0"/>
    <n v="0"/>
    <n v="0"/>
    <x v="3"/>
    <x v="0"/>
    <x v="0"/>
  </r>
  <r>
    <x v="49"/>
    <x v="176"/>
    <x v="0"/>
    <x v="1"/>
    <x v="0"/>
    <n v="0"/>
    <n v="248.7"/>
    <n v="118"/>
    <n v="42.28"/>
    <n v="172.3"/>
    <n v="73"/>
    <n v="14.65"/>
    <n v="191.9"/>
    <n v="87"/>
    <n v="8.64"/>
    <n v="11.3"/>
    <n v="2"/>
    <n v="3.05"/>
    <x v="0"/>
    <x v="1"/>
    <n v="1"/>
    <n v="1"/>
    <n v="0"/>
    <x v="3"/>
    <x v="0"/>
    <x v="0"/>
  </r>
  <r>
    <x v="10"/>
    <x v="176"/>
    <x v="1"/>
    <x v="0"/>
    <x v="0"/>
    <n v="0"/>
    <n v="227.8"/>
    <n v="81"/>
    <n v="38.729999999999997"/>
    <n v="161.80000000000001"/>
    <n v="97"/>
    <n v="13.75"/>
    <n v="217"/>
    <n v="106"/>
    <n v="9.76"/>
    <n v="8"/>
    <n v="5"/>
    <n v="2.16"/>
    <x v="0"/>
    <x v="0"/>
    <n v="0"/>
    <n v="0"/>
    <n v="0"/>
    <x v="3"/>
    <x v="1"/>
    <x v="0"/>
  </r>
  <r>
    <x v="7"/>
    <x v="176"/>
    <x v="0"/>
    <x v="0"/>
    <x v="0"/>
    <n v="0"/>
    <n v="175.7"/>
    <n v="120"/>
    <n v="29.87"/>
    <n v="168.6"/>
    <n v="90"/>
    <n v="14.33"/>
    <n v="198.9"/>
    <n v="110"/>
    <n v="8.9499999999999993"/>
    <n v="14.6"/>
    <n v="4"/>
    <n v="3.94"/>
    <x v="0"/>
    <x v="0"/>
    <n v="0"/>
    <n v="0"/>
    <n v="0"/>
    <x v="3"/>
    <x v="0"/>
    <x v="0"/>
  </r>
  <r>
    <x v="48"/>
    <x v="176"/>
    <x v="1"/>
    <x v="0"/>
    <x v="0"/>
    <n v="0"/>
    <n v="189.5"/>
    <n v="99"/>
    <n v="32.22"/>
    <n v="176.3"/>
    <n v="117"/>
    <n v="14.99"/>
    <n v="225.9"/>
    <n v="112"/>
    <n v="10.17"/>
    <n v="14.2"/>
    <n v="2"/>
    <n v="3.83"/>
    <x v="0"/>
    <x v="0"/>
    <n v="0"/>
    <n v="0"/>
    <n v="0"/>
    <x v="3"/>
    <x v="0"/>
    <x v="0"/>
  </r>
  <r>
    <x v="4"/>
    <x v="176"/>
    <x v="1"/>
    <x v="0"/>
    <x v="1"/>
    <n v="29"/>
    <n v="189"/>
    <n v="91"/>
    <n v="32.130000000000003"/>
    <n v="303.10000000000002"/>
    <n v="96"/>
    <n v="25.76"/>
    <n v="163.6"/>
    <n v="116"/>
    <n v="7.36"/>
    <n v="15.7"/>
    <n v="1"/>
    <n v="4.24"/>
    <x v="2"/>
    <x v="0"/>
    <n v="0"/>
    <n v="0"/>
    <n v="1"/>
    <x v="3"/>
    <x v="0"/>
    <x v="1"/>
  </r>
  <r>
    <x v="4"/>
    <x v="177"/>
    <x v="0"/>
    <x v="0"/>
    <x v="1"/>
    <n v="35"/>
    <n v="175.4"/>
    <n v="88"/>
    <n v="29.82"/>
    <n v="190"/>
    <n v="65"/>
    <n v="16.149999999999999"/>
    <n v="138.69999999999999"/>
    <n v="94"/>
    <n v="6.24"/>
    <n v="10.5"/>
    <n v="3"/>
    <n v="2.84"/>
    <x v="3"/>
    <x v="0"/>
    <n v="0"/>
    <n v="0"/>
    <n v="1"/>
    <x v="3"/>
    <x v="0"/>
    <x v="0"/>
  </r>
  <r>
    <x v="34"/>
    <x v="177"/>
    <x v="2"/>
    <x v="0"/>
    <x v="0"/>
    <n v="0"/>
    <n v="225.4"/>
    <n v="104"/>
    <n v="38.32"/>
    <n v="110.7"/>
    <n v="90"/>
    <n v="9.41"/>
    <n v="134.1"/>
    <n v="109"/>
    <n v="6.03"/>
    <n v="15.3"/>
    <n v="5"/>
    <n v="4.13"/>
    <x v="3"/>
    <x v="1"/>
    <n v="1"/>
    <n v="0"/>
    <n v="0"/>
    <x v="3"/>
    <x v="0"/>
    <x v="0"/>
  </r>
  <r>
    <x v="43"/>
    <x v="177"/>
    <x v="1"/>
    <x v="1"/>
    <x v="0"/>
    <n v="0"/>
    <n v="124.5"/>
    <n v="134"/>
    <n v="21.17"/>
    <n v="141.19999999999999"/>
    <n v="78"/>
    <n v="12"/>
    <n v="268.2"/>
    <n v="113"/>
    <n v="12.07"/>
    <n v="11.4"/>
    <n v="2"/>
    <n v="3.08"/>
    <x v="3"/>
    <x v="1"/>
    <n v="1"/>
    <n v="1"/>
    <n v="0"/>
    <x v="3"/>
    <x v="0"/>
    <x v="0"/>
  </r>
  <r>
    <x v="16"/>
    <x v="177"/>
    <x v="1"/>
    <x v="0"/>
    <x v="1"/>
    <n v="32"/>
    <n v="148.69999999999999"/>
    <n v="95"/>
    <n v="25.28"/>
    <n v="198.6"/>
    <n v="55"/>
    <n v="16.88"/>
    <n v="187"/>
    <n v="113"/>
    <n v="8.41"/>
    <n v="10.4"/>
    <n v="7"/>
    <n v="2.81"/>
    <x v="6"/>
    <x v="1"/>
    <n v="1"/>
    <n v="0"/>
    <n v="1"/>
    <x v="3"/>
    <x v="0"/>
    <x v="0"/>
  </r>
  <r>
    <x v="36"/>
    <x v="177"/>
    <x v="0"/>
    <x v="0"/>
    <x v="1"/>
    <n v="22"/>
    <n v="112.8"/>
    <n v="66"/>
    <n v="19.18"/>
    <n v="232.6"/>
    <n v="100"/>
    <n v="19.77"/>
    <n v="194.8"/>
    <n v="119"/>
    <n v="8.77"/>
    <n v="14.3"/>
    <n v="3"/>
    <n v="3.86"/>
    <x v="0"/>
    <x v="0"/>
    <n v="0"/>
    <n v="0"/>
    <n v="1"/>
    <x v="3"/>
    <x v="0"/>
    <x v="1"/>
  </r>
  <r>
    <x v="11"/>
    <x v="177"/>
    <x v="1"/>
    <x v="0"/>
    <x v="0"/>
    <n v="0"/>
    <n v="275.39999999999998"/>
    <n v="150"/>
    <n v="46.82"/>
    <n v="187.5"/>
    <n v="62"/>
    <n v="15.94"/>
    <n v="147.1"/>
    <n v="126"/>
    <n v="6.62"/>
    <n v="13.6"/>
    <n v="3"/>
    <n v="3.67"/>
    <x v="0"/>
    <x v="0"/>
    <n v="0"/>
    <n v="0"/>
    <n v="0"/>
    <x v="3"/>
    <x v="0"/>
    <x v="0"/>
  </r>
  <r>
    <x v="32"/>
    <x v="178"/>
    <x v="1"/>
    <x v="0"/>
    <x v="0"/>
    <n v="0"/>
    <n v="234.5"/>
    <n v="134"/>
    <n v="39.869999999999997"/>
    <n v="164.2"/>
    <n v="94"/>
    <n v="13.96"/>
    <n v="191.4"/>
    <n v="72"/>
    <n v="8.61"/>
    <n v="6.1"/>
    <n v="4"/>
    <n v="1.65"/>
    <x v="0"/>
    <x v="0"/>
    <n v="0"/>
    <n v="0"/>
    <n v="0"/>
    <x v="3"/>
    <x v="1"/>
    <x v="0"/>
  </r>
  <r>
    <x v="14"/>
    <x v="178"/>
    <x v="0"/>
    <x v="1"/>
    <x v="1"/>
    <n v="38"/>
    <n v="220.1"/>
    <n v="78"/>
    <n v="37.42"/>
    <n v="234.3"/>
    <n v="71"/>
    <n v="19.920000000000002"/>
    <n v="237.3"/>
    <n v="85"/>
    <n v="10.68"/>
    <n v="10.1"/>
    <n v="4"/>
    <n v="2.73"/>
    <x v="4"/>
    <x v="0"/>
    <n v="0"/>
    <n v="1"/>
    <n v="1"/>
    <x v="3"/>
    <x v="1"/>
    <x v="1"/>
  </r>
  <r>
    <x v="32"/>
    <x v="178"/>
    <x v="2"/>
    <x v="0"/>
    <x v="0"/>
    <n v="0"/>
    <n v="116.1"/>
    <n v="101"/>
    <n v="19.739999999999998"/>
    <n v="201.8"/>
    <n v="99"/>
    <n v="17.149999999999999"/>
    <n v="181.9"/>
    <n v="103"/>
    <n v="8.19"/>
    <n v="11.6"/>
    <n v="5"/>
    <n v="3.13"/>
    <x v="1"/>
    <x v="0"/>
    <n v="0"/>
    <n v="0"/>
    <n v="0"/>
    <x v="3"/>
    <x v="0"/>
    <x v="1"/>
  </r>
  <r>
    <x v="13"/>
    <x v="178"/>
    <x v="1"/>
    <x v="0"/>
    <x v="0"/>
    <n v="0"/>
    <n v="219.2"/>
    <n v="92"/>
    <n v="37.26"/>
    <n v="149.4"/>
    <n v="125"/>
    <n v="12.7"/>
    <n v="244.7"/>
    <n v="104"/>
    <n v="11.01"/>
    <n v="6.1"/>
    <n v="5"/>
    <n v="1.65"/>
    <x v="1"/>
    <x v="0"/>
    <n v="0"/>
    <n v="0"/>
    <n v="0"/>
    <x v="3"/>
    <x v="1"/>
    <x v="0"/>
  </r>
  <r>
    <x v="34"/>
    <x v="178"/>
    <x v="0"/>
    <x v="0"/>
    <x v="0"/>
    <n v="0"/>
    <n v="170.7"/>
    <n v="54"/>
    <n v="29.02"/>
    <n v="191.1"/>
    <n v="108"/>
    <n v="16.239999999999998"/>
    <n v="214.6"/>
    <n v="107"/>
    <n v="9.66"/>
    <n v="13.3"/>
    <n v="4"/>
    <n v="3.59"/>
    <x v="0"/>
    <x v="0"/>
    <n v="0"/>
    <n v="0"/>
    <n v="0"/>
    <x v="3"/>
    <x v="0"/>
    <x v="0"/>
  </r>
  <r>
    <x v="16"/>
    <x v="178"/>
    <x v="2"/>
    <x v="0"/>
    <x v="0"/>
    <n v="0"/>
    <n v="287.3"/>
    <n v="123"/>
    <n v="48.84"/>
    <n v="288"/>
    <n v="114"/>
    <n v="24.48"/>
    <n v="266"/>
    <n v="112"/>
    <n v="11.97"/>
    <n v="10.5"/>
    <n v="4"/>
    <n v="2.84"/>
    <x v="1"/>
    <x v="1"/>
    <n v="1"/>
    <n v="0"/>
    <n v="0"/>
    <x v="3"/>
    <x v="0"/>
    <x v="1"/>
  </r>
  <r>
    <x v="12"/>
    <x v="179"/>
    <x v="2"/>
    <x v="0"/>
    <x v="0"/>
    <n v="0"/>
    <n v="253.9"/>
    <n v="69"/>
    <n v="43.16"/>
    <n v="184.2"/>
    <n v="138"/>
    <n v="15.66"/>
    <n v="174.3"/>
    <n v="83"/>
    <n v="7.84"/>
    <n v="0.4"/>
    <n v="7"/>
    <n v="0.11"/>
    <x v="0"/>
    <x v="0"/>
    <n v="0"/>
    <n v="0"/>
    <n v="0"/>
    <x v="3"/>
    <x v="1"/>
    <x v="0"/>
  </r>
  <r>
    <x v="45"/>
    <x v="179"/>
    <x v="0"/>
    <x v="0"/>
    <x v="0"/>
    <n v="0"/>
    <n v="174.1"/>
    <n v="94"/>
    <n v="29.6"/>
    <n v="147.1"/>
    <n v="93"/>
    <n v="12.5"/>
    <n v="216.9"/>
    <n v="108"/>
    <n v="9.76"/>
    <n v="16.2"/>
    <n v="3"/>
    <n v="4.37"/>
    <x v="0"/>
    <x v="0"/>
    <n v="0"/>
    <n v="0"/>
    <n v="0"/>
    <x v="3"/>
    <x v="0"/>
    <x v="0"/>
  </r>
  <r>
    <x v="11"/>
    <x v="179"/>
    <x v="2"/>
    <x v="0"/>
    <x v="0"/>
    <n v="0"/>
    <n v="139"/>
    <n v="96"/>
    <n v="23.63"/>
    <n v="224.9"/>
    <n v="64"/>
    <n v="19.12"/>
    <n v="170.8"/>
    <n v="118"/>
    <n v="7.69"/>
    <n v="15.7"/>
    <n v="5"/>
    <n v="4.24"/>
    <x v="3"/>
    <x v="0"/>
    <n v="0"/>
    <n v="0"/>
    <n v="0"/>
    <x v="3"/>
    <x v="0"/>
    <x v="1"/>
  </r>
  <r>
    <x v="44"/>
    <x v="179"/>
    <x v="0"/>
    <x v="0"/>
    <x v="1"/>
    <n v="33"/>
    <n v="231.8"/>
    <n v="78"/>
    <n v="39.409999999999997"/>
    <n v="232.9"/>
    <n v="79"/>
    <n v="19.8"/>
    <n v="206.9"/>
    <n v="121"/>
    <n v="9.31"/>
    <n v="7.6"/>
    <n v="4"/>
    <n v="2.0499999999999998"/>
    <x v="0"/>
    <x v="0"/>
    <n v="0"/>
    <n v="0"/>
    <n v="1"/>
    <x v="3"/>
    <x v="1"/>
    <x v="1"/>
  </r>
  <r>
    <x v="26"/>
    <x v="180"/>
    <x v="0"/>
    <x v="0"/>
    <x v="1"/>
    <n v="27"/>
    <n v="190.3"/>
    <n v="93"/>
    <n v="32.35"/>
    <n v="249"/>
    <n v="127"/>
    <n v="21.17"/>
    <n v="215.7"/>
    <n v="82"/>
    <n v="9.7100000000000009"/>
    <n v="10.6"/>
    <n v="4"/>
    <n v="2.86"/>
    <x v="0"/>
    <x v="0"/>
    <n v="0"/>
    <n v="0"/>
    <n v="1"/>
    <x v="3"/>
    <x v="0"/>
    <x v="1"/>
  </r>
  <r>
    <x v="21"/>
    <x v="180"/>
    <x v="1"/>
    <x v="0"/>
    <x v="0"/>
    <n v="0"/>
    <n v="143.30000000000001"/>
    <n v="91"/>
    <n v="24.36"/>
    <n v="195.5"/>
    <n v="58"/>
    <n v="16.62"/>
    <n v="223.3"/>
    <n v="95"/>
    <n v="10.050000000000001"/>
    <n v="6"/>
    <n v="7"/>
    <n v="1.62"/>
    <x v="0"/>
    <x v="0"/>
    <n v="0"/>
    <n v="0"/>
    <n v="0"/>
    <x v="3"/>
    <x v="1"/>
    <x v="0"/>
  </r>
  <r>
    <x v="24"/>
    <x v="180"/>
    <x v="2"/>
    <x v="0"/>
    <x v="1"/>
    <n v="40"/>
    <n v="105.2"/>
    <n v="61"/>
    <n v="17.88"/>
    <n v="341.3"/>
    <n v="79"/>
    <n v="29.01"/>
    <n v="165.7"/>
    <n v="97"/>
    <n v="7.46"/>
    <n v="6.3"/>
    <n v="3"/>
    <n v="1.7"/>
    <x v="3"/>
    <x v="0"/>
    <n v="0"/>
    <n v="0"/>
    <n v="1"/>
    <x v="3"/>
    <x v="1"/>
    <x v="1"/>
  </r>
  <r>
    <x v="21"/>
    <x v="180"/>
    <x v="0"/>
    <x v="1"/>
    <x v="0"/>
    <n v="0"/>
    <n v="161.30000000000001"/>
    <n v="83"/>
    <n v="27.42"/>
    <n v="124.4"/>
    <n v="83"/>
    <n v="10.57"/>
    <n v="262"/>
    <n v="98"/>
    <n v="11.79"/>
    <n v="14.1"/>
    <n v="3"/>
    <n v="3.81"/>
    <x v="1"/>
    <x v="1"/>
    <n v="1"/>
    <n v="1"/>
    <n v="0"/>
    <x v="3"/>
    <x v="0"/>
    <x v="0"/>
  </r>
  <r>
    <x v="1"/>
    <x v="180"/>
    <x v="1"/>
    <x v="0"/>
    <x v="0"/>
    <n v="0"/>
    <n v="229.9"/>
    <n v="130"/>
    <n v="39.08"/>
    <n v="144.4"/>
    <n v="93"/>
    <n v="12.27"/>
    <n v="262.39999999999998"/>
    <n v="110"/>
    <n v="11.81"/>
    <n v="14.2"/>
    <n v="4"/>
    <n v="3.83"/>
    <x v="3"/>
    <x v="0"/>
    <n v="0"/>
    <n v="0"/>
    <n v="0"/>
    <x v="3"/>
    <x v="0"/>
    <x v="0"/>
  </r>
  <r>
    <x v="48"/>
    <x v="180"/>
    <x v="2"/>
    <x v="0"/>
    <x v="1"/>
    <n v="16"/>
    <n v="196"/>
    <n v="85"/>
    <n v="33.32"/>
    <n v="107.1"/>
    <n v="119"/>
    <n v="9.1"/>
    <n v="205.9"/>
    <n v="110"/>
    <n v="9.27"/>
    <n v="9.6999999999999993"/>
    <n v="1"/>
    <n v="2.62"/>
    <x v="0"/>
    <x v="0"/>
    <n v="0"/>
    <n v="0"/>
    <n v="1"/>
    <x v="3"/>
    <x v="1"/>
    <x v="0"/>
  </r>
  <r>
    <x v="22"/>
    <x v="181"/>
    <x v="1"/>
    <x v="0"/>
    <x v="1"/>
    <n v="24"/>
    <n v="215.2"/>
    <n v="73"/>
    <n v="36.58"/>
    <n v="133.1"/>
    <n v="85"/>
    <n v="11.31"/>
    <n v="205.1"/>
    <n v="79"/>
    <n v="9.23"/>
    <n v="10.9"/>
    <n v="7"/>
    <n v="2.94"/>
    <x v="1"/>
    <x v="0"/>
    <n v="0"/>
    <n v="0"/>
    <n v="1"/>
    <x v="3"/>
    <x v="0"/>
    <x v="0"/>
  </r>
  <r>
    <x v="48"/>
    <x v="181"/>
    <x v="0"/>
    <x v="0"/>
    <x v="0"/>
    <n v="0"/>
    <n v="104.9"/>
    <n v="111"/>
    <n v="17.829999999999998"/>
    <n v="198.5"/>
    <n v="120"/>
    <n v="16.87"/>
    <n v="258.2"/>
    <n v="91"/>
    <n v="11.62"/>
    <n v="8"/>
    <n v="5"/>
    <n v="2.16"/>
    <x v="3"/>
    <x v="0"/>
    <n v="0"/>
    <n v="0"/>
    <n v="0"/>
    <x v="3"/>
    <x v="1"/>
    <x v="0"/>
  </r>
  <r>
    <x v="4"/>
    <x v="181"/>
    <x v="0"/>
    <x v="0"/>
    <x v="0"/>
    <n v="0"/>
    <n v="69.099999999999994"/>
    <n v="114"/>
    <n v="11.75"/>
    <n v="230.3"/>
    <n v="109"/>
    <n v="19.579999999999998"/>
    <n v="256.7"/>
    <n v="96"/>
    <n v="11.55"/>
    <n v="6.5"/>
    <n v="4"/>
    <n v="1.76"/>
    <x v="1"/>
    <x v="0"/>
    <n v="0"/>
    <n v="0"/>
    <n v="0"/>
    <x v="3"/>
    <x v="1"/>
    <x v="1"/>
  </r>
  <r>
    <x v="50"/>
    <x v="181"/>
    <x v="0"/>
    <x v="0"/>
    <x v="0"/>
    <n v="0"/>
    <n v="160.30000000000001"/>
    <n v="87"/>
    <n v="27.25"/>
    <n v="229.9"/>
    <n v="101"/>
    <n v="19.54"/>
    <n v="185.3"/>
    <n v="96"/>
    <n v="8.34"/>
    <n v="8.6999999999999993"/>
    <n v="11"/>
    <n v="2.35"/>
    <x v="3"/>
    <x v="0"/>
    <n v="0"/>
    <n v="0"/>
    <n v="0"/>
    <x v="3"/>
    <x v="1"/>
    <x v="1"/>
  </r>
  <r>
    <x v="26"/>
    <x v="181"/>
    <x v="0"/>
    <x v="0"/>
    <x v="1"/>
    <n v="24"/>
    <n v="128.1"/>
    <n v="104"/>
    <n v="21.78"/>
    <n v="143.4"/>
    <n v="127"/>
    <n v="12.19"/>
    <n v="191"/>
    <n v="98"/>
    <n v="8.59"/>
    <n v="11.6"/>
    <n v="3"/>
    <n v="3.13"/>
    <x v="0"/>
    <x v="0"/>
    <n v="0"/>
    <n v="0"/>
    <n v="1"/>
    <x v="3"/>
    <x v="0"/>
    <x v="0"/>
  </r>
  <r>
    <x v="33"/>
    <x v="181"/>
    <x v="0"/>
    <x v="0"/>
    <x v="0"/>
    <n v="0"/>
    <n v="279.10000000000002"/>
    <n v="124"/>
    <n v="47.45"/>
    <n v="180.5"/>
    <n v="108"/>
    <n v="15.34"/>
    <n v="217.5"/>
    <n v="104"/>
    <n v="9.7899999999999991"/>
    <n v="9.5"/>
    <n v="11"/>
    <n v="2.57"/>
    <x v="3"/>
    <x v="1"/>
    <n v="1"/>
    <n v="0"/>
    <n v="0"/>
    <x v="3"/>
    <x v="1"/>
    <x v="0"/>
  </r>
  <r>
    <x v="22"/>
    <x v="181"/>
    <x v="0"/>
    <x v="0"/>
    <x v="0"/>
    <n v="0"/>
    <n v="176.1"/>
    <n v="90"/>
    <n v="29.94"/>
    <n v="174.9"/>
    <n v="106"/>
    <n v="14.87"/>
    <n v="234.7"/>
    <n v="134"/>
    <n v="10.56"/>
    <n v="9.6999999999999993"/>
    <n v="4"/>
    <n v="2.62"/>
    <x v="0"/>
    <x v="0"/>
    <n v="0"/>
    <n v="0"/>
    <n v="0"/>
    <x v="3"/>
    <x v="1"/>
    <x v="0"/>
  </r>
  <r>
    <x v="41"/>
    <x v="182"/>
    <x v="0"/>
    <x v="0"/>
    <x v="1"/>
    <n v="31"/>
    <n v="171.2"/>
    <n v="104"/>
    <n v="29.1"/>
    <n v="193.6"/>
    <n v="74"/>
    <n v="16.46"/>
    <n v="196.5"/>
    <n v="85"/>
    <n v="8.84"/>
    <n v="10.199999999999999"/>
    <n v="4"/>
    <n v="2.75"/>
    <x v="0"/>
    <x v="0"/>
    <n v="0"/>
    <n v="0"/>
    <n v="1"/>
    <x v="3"/>
    <x v="1"/>
    <x v="0"/>
  </r>
  <r>
    <x v="20"/>
    <x v="182"/>
    <x v="1"/>
    <x v="0"/>
    <x v="1"/>
    <n v="38"/>
    <n v="178.4"/>
    <n v="103"/>
    <n v="30.33"/>
    <n v="184.4"/>
    <n v="79"/>
    <n v="15.67"/>
    <n v="203.3"/>
    <n v="94"/>
    <n v="9.15"/>
    <n v="7.2"/>
    <n v="3"/>
    <n v="1.94"/>
    <x v="2"/>
    <x v="0"/>
    <n v="0"/>
    <n v="0"/>
    <n v="1"/>
    <x v="3"/>
    <x v="1"/>
    <x v="0"/>
  </r>
  <r>
    <x v="4"/>
    <x v="182"/>
    <x v="0"/>
    <x v="0"/>
    <x v="0"/>
    <n v="0"/>
    <n v="190"/>
    <n v="100"/>
    <n v="32.299999999999997"/>
    <n v="246.6"/>
    <n v="78"/>
    <n v="20.96"/>
    <n v="304.2"/>
    <n v="107"/>
    <n v="13.69"/>
    <n v="9.5"/>
    <n v="4"/>
    <n v="2.57"/>
    <x v="0"/>
    <x v="0"/>
    <n v="0"/>
    <n v="0"/>
    <n v="0"/>
    <x v="3"/>
    <x v="1"/>
    <x v="1"/>
  </r>
  <r>
    <x v="32"/>
    <x v="182"/>
    <x v="2"/>
    <x v="0"/>
    <x v="0"/>
    <n v="0"/>
    <n v="108.3"/>
    <n v="87"/>
    <n v="18.41"/>
    <n v="183.6"/>
    <n v="116"/>
    <n v="15.61"/>
    <n v="176.6"/>
    <n v="109"/>
    <n v="7.95"/>
    <n v="13.5"/>
    <n v="2"/>
    <n v="3.65"/>
    <x v="1"/>
    <x v="0"/>
    <n v="0"/>
    <n v="0"/>
    <n v="0"/>
    <x v="3"/>
    <x v="0"/>
    <x v="0"/>
  </r>
  <r>
    <x v="11"/>
    <x v="182"/>
    <x v="0"/>
    <x v="0"/>
    <x v="0"/>
    <n v="0"/>
    <n v="116.7"/>
    <n v="92"/>
    <n v="19.84"/>
    <n v="213.8"/>
    <n v="112"/>
    <n v="18.170000000000002"/>
    <n v="214.3"/>
    <n v="112"/>
    <n v="9.64"/>
    <n v="9.6999999999999993"/>
    <n v="6"/>
    <n v="2.62"/>
    <x v="3"/>
    <x v="0"/>
    <n v="0"/>
    <n v="0"/>
    <n v="0"/>
    <x v="3"/>
    <x v="1"/>
    <x v="1"/>
  </r>
  <r>
    <x v="1"/>
    <x v="182"/>
    <x v="0"/>
    <x v="0"/>
    <x v="1"/>
    <n v="31"/>
    <n v="211.9"/>
    <n v="126"/>
    <n v="36.020000000000003"/>
    <n v="224.3"/>
    <n v="125"/>
    <n v="19.07"/>
    <n v="226.2"/>
    <n v="125"/>
    <n v="10.18"/>
    <n v="13.8"/>
    <n v="2"/>
    <n v="3.73"/>
    <x v="0"/>
    <x v="0"/>
    <n v="0"/>
    <n v="0"/>
    <n v="1"/>
    <x v="3"/>
    <x v="0"/>
    <x v="1"/>
  </r>
  <r>
    <x v="8"/>
    <x v="182"/>
    <x v="0"/>
    <x v="0"/>
    <x v="1"/>
    <n v="8"/>
    <n v="86.5"/>
    <n v="119"/>
    <n v="14.71"/>
    <n v="285.2"/>
    <n v="97"/>
    <n v="24.24"/>
    <n v="180.4"/>
    <n v="133"/>
    <n v="8.1199999999999992"/>
    <n v="8.6999999999999993"/>
    <n v="2"/>
    <n v="2.35"/>
    <x v="3"/>
    <x v="0"/>
    <n v="0"/>
    <n v="0"/>
    <n v="1"/>
    <x v="3"/>
    <x v="1"/>
    <x v="1"/>
  </r>
  <r>
    <x v="27"/>
    <x v="183"/>
    <x v="1"/>
    <x v="0"/>
    <x v="1"/>
    <n v="12"/>
    <n v="200.3"/>
    <n v="76"/>
    <n v="34.049999999999997"/>
    <n v="253.6"/>
    <n v="105"/>
    <n v="21.56"/>
    <n v="149.30000000000001"/>
    <n v="93"/>
    <n v="6.72"/>
    <n v="10.199999999999999"/>
    <n v="5"/>
    <n v="2.75"/>
    <x v="1"/>
    <x v="0"/>
    <n v="0"/>
    <n v="0"/>
    <n v="1"/>
    <x v="3"/>
    <x v="1"/>
    <x v="1"/>
  </r>
  <r>
    <x v="48"/>
    <x v="183"/>
    <x v="0"/>
    <x v="0"/>
    <x v="0"/>
    <n v="0"/>
    <n v="237.6"/>
    <n v="86"/>
    <n v="40.39"/>
    <n v="157"/>
    <n v="105"/>
    <n v="13.35"/>
    <n v="163.6"/>
    <n v="103"/>
    <n v="7.36"/>
    <n v="14.2"/>
    <n v="2"/>
    <n v="3.83"/>
    <x v="3"/>
    <x v="0"/>
    <n v="0"/>
    <n v="0"/>
    <n v="0"/>
    <x v="3"/>
    <x v="0"/>
    <x v="0"/>
  </r>
  <r>
    <x v="29"/>
    <x v="183"/>
    <x v="1"/>
    <x v="0"/>
    <x v="0"/>
    <n v="0"/>
    <n v="151.69999999999999"/>
    <n v="93"/>
    <n v="25.79"/>
    <n v="178.5"/>
    <n v="77"/>
    <n v="15.17"/>
    <n v="229.1"/>
    <n v="111"/>
    <n v="10.31"/>
    <n v="13.1"/>
    <n v="8"/>
    <n v="3.54"/>
    <x v="3"/>
    <x v="0"/>
    <n v="0"/>
    <n v="0"/>
    <n v="0"/>
    <x v="3"/>
    <x v="0"/>
    <x v="0"/>
  </r>
  <r>
    <x v="31"/>
    <x v="183"/>
    <x v="2"/>
    <x v="1"/>
    <x v="0"/>
    <n v="0"/>
    <n v="213.8"/>
    <n v="105"/>
    <n v="36.35"/>
    <n v="159.6"/>
    <n v="84"/>
    <n v="13.57"/>
    <n v="139.19999999999999"/>
    <n v="137"/>
    <n v="6.26"/>
    <n v="5"/>
    <n v="10"/>
    <n v="1.35"/>
    <x v="3"/>
    <x v="0"/>
    <n v="0"/>
    <n v="1"/>
    <n v="0"/>
    <x v="3"/>
    <x v="1"/>
    <x v="0"/>
  </r>
  <r>
    <x v="37"/>
    <x v="184"/>
    <x v="1"/>
    <x v="0"/>
    <x v="0"/>
    <n v="0"/>
    <n v="139.6"/>
    <n v="92"/>
    <n v="23.73"/>
    <n v="250.2"/>
    <n v="115"/>
    <n v="21.27"/>
    <n v="158.1"/>
    <n v="79"/>
    <n v="7.11"/>
    <n v="10.8"/>
    <n v="4"/>
    <n v="2.92"/>
    <x v="0"/>
    <x v="0"/>
    <n v="0"/>
    <n v="0"/>
    <n v="0"/>
    <x v="3"/>
    <x v="0"/>
    <x v="1"/>
  </r>
  <r>
    <x v="23"/>
    <x v="184"/>
    <x v="1"/>
    <x v="0"/>
    <x v="1"/>
    <n v="29"/>
    <n v="151.1"/>
    <n v="121"/>
    <n v="25.69"/>
    <n v="244.7"/>
    <n v="88"/>
    <n v="20.8"/>
    <n v="154.4"/>
    <n v="91"/>
    <n v="6.95"/>
    <n v="13.8"/>
    <n v="2"/>
    <n v="3.73"/>
    <x v="3"/>
    <x v="0"/>
    <n v="0"/>
    <n v="0"/>
    <n v="1"/>
    <x v="3"/>
    <x v="0"/>
    <x v="1"/>
  </r>
  <r>
    <x v="18"/>
    <x v="184"/>
    <x v="0"/>
    <x v="0"/>
    <x v="0"/>
    <n v="0"/>
    <n v="89.4"/>
    <n v="77"/>
    <n v="15.2"/>
    <n v="288.89999999999998"/>
    <n v="128"/>
    <n v="24.56"/>
    <n v="162.9"/>
    <n v="93"/>
    <n v="7.33"/>
    <n v="10.4"/>
    <n v="2"/>
    <n v="2.81"/>
    <x v="2"/>
    <x v="0"/>
    <n v="0"/>
    <n v="0"/>
    <n v="0"/>
    <x v="3"/>
    <x v="0"/>
    <x v="1"/>
  </r>
  <r>
    <x v="42"/>
    <x v="184"/>
    <x v="2"/>
    <x v="0"/>
    <x v="1"/>
    <n v="24"/>
    <n v="121.6"/>
    <n v="100"/>
    <n v="20.67"/>
    <n v="108.3"/>
    <n v="77"/>
    <n v="9.2100000000000009"/>
    <n v="206.3"/>
    <n v="98"/>
    <n v="9.2799999999999994"/>
    <n v="12.3"/>
    <n v="2"/>
    <n v="3.32"/>
    <x v="5"/>
    <x v="1"/>
    <n v="1"/>
    <n v="0"/>
    <n v="1"/>
    <x v="3"/>
    <x v="0"/>
    <x v="0"/>
  </r>
  <r>
    <x v="14"/>
    <x v="184"/>
    <x v="0"/>
    <x v="0"/>
    <x v="1"/>
    <n v="19"/>
    <n v="157.30000000000001"/>
    <n v="123"/>
    <n v="26.74"/>
    <n v="257.7"/>
    <n v="94"/>
    <n v="21.9"/>
    <n v="190.4"/>
    <n v="107"/>
    <n v="8.57"/>
    <n v="9.6"/>
    <n v="6"/>
    <n v="2.59"/>
    <x v="1"/>
    <x v="0"/>
    <n v="0"/>
    <n v="0"/>
    <n v="1"/>
    <x v="3"/>
    <x v="1"/>
    <x v="1"/>
  </r>
  <r>
    <x v="42"/>
    <x v="184"/>
    <x v="1"/>
    <x v="0"/>
    <x v="0"/>
    <n v="0"/>
    <n v="55.6"/>
    <n v="97"/>
    <n v="9.4499999999999993"/>
    <n v="288.7"/>
    <n v="83"/>
    <n v="24.54"/>
    <n v="111.2"/>
    <n v="110"/>
    <n v="5"/>
    <n v="12.1"/>
    <n v="3"/>
    <n v="3.27"/>
    <x v="3"/>
    <x v="0"/>
    <n v="0"/>
    <n v="0"/>
    <n v="0"/>
    <x v="3"/>
    <x v="0"/>
    <x v="1"/>
  </r>
  <r>
    <x v="41"/>
    <x v="184"/>
    <x v="1"/>
    <x v="0"/>
    <x v="1"/>
    <n v="18"/>
    <n v="103.9"/>
    <n v="112"/>
    <n v="17.66"/>
    <n v="230"/>
    <n v="111"/>
    <n v="19.55"/>
    <n v="155.69999999999999"/>
    <n v="119"/>
    <n v="7.01"/>
    <n v="8.5"/>
    <n v="5"/>
    <n v="2.2999999999999998"/>
    <x v="1"/>
    <x v="0"/>
    <n v="0"/>
    <n v="0"/>
    <n v="1"/>
    <x v="3"/>
    <x v="1"/>
    <x v="1"/>
  </r>
  <r>
    <x v="35"/>
    <x v="184"/>
    <x v="2"/>
    <x v="0"/>
    <x v="1"/>
    <n v="31"/>
    <n v="189.8"/>
    <n v="126"/>
    <n v="32.270000000000003"/>
    <n v="163.30000000000001"/>
    <n v="133"/>
    <n v="13.88"/>
    <n v="264.8"/>
    <n v="126"/>
    <n v="11.92"/>
    <n v="7.5"/>
    <n v="3"/>
    <n v="2.0299999999999998"/>
    <x v="0"/>
    <x v="0"/>
    <n v="0"/>
    <n v="0"/>
    <n v="1"/>
    <x v="3"/>
    <x v="1"/>
    <x v="0"/>
  </r>
  <r>
    <x v="36"/>
    <x v="185"/>
    <x v="2"/>
    <x v="0"/>
    <x v="0"/>
    <n v="0"/>
    <n v="137.80000000000001"/>
    <n v="97"/>
    <n v="23.43"/>
    <n v="187.7"/>
    <n v="118"/>
    <n v="15.95"/>
    <n v="146.4"/>
    <n v="85"/>
    <n v="6.59"/>
    <n v="8.6999999999999993"/>
    <n v="6"/>
    <n v="2.35"/>
    <x v="0"/>
    <x v="0"/>
    <n v="0"/>
    <n v="0"/>
    <n v="0"/>
    <x v="3"/>
    <x v="1"/>
    <x v="0"/>
  </r>
  <r>
    <x v="34"/>
    <x v="185"/>
    <x v="0"/>
    <x v="0"/>
    <x v="1"/>
    <n v="26"/>
    <n v="74.3"/>
    <n v="107"/>
    <n v="12.63"/>
    <n v="177.3"/>
    <n v="116"/>
    <n v="15.07"/>
    <n v="296.3"/>
    <n v="90"/>
    <n v="13.33"/>
    <n v="14.5"/>
    <n v="3"/>
    <n v="3.92"/>
    <x v="3"/>
    <x v="0"/>
    <n v="0"/>
    <n v="0"/>
    <n v="1"/>
    <x v="3"/>
    <x v="0"/>
    <x v="0"/>
  </r>
  <r>
    <x v="27"/>
    <x v="185"/>
    <x v="1"/>
    <x v="0"/>
    <x v="0"/>
    <n v="0"/>
    <n v="206.8"/>
    <n v="104"/>
    <n v="35.159999999999997"/>
    <n v="286"/>
    <n v="115"/>
    <n v="24.31"/>
    <n v="153.9"/>
    <n v="112"/>
    <n v="6.93"/>
    <n v="12.4"/>
    <n v="6"/>
    <n v="3.35"/>
    <x v="1"/>
    <x v="0"/>
    <n v="0"/>
    <n v="0"/>
    <n v="0"/>
    <x v="3"/>
    <x v="0"/>
    <x v="1"/>
  </r>
  <r>
    <x v="2"/>
    <x v="186"/>
    <x v="2"/>
    <x v="0"/>
    <x v="1"/>
    <n v="25"/>
    <n v="199.9"/>
    <n v="64"/>
    <n v="33.979999999999997"/>
    <n v="134.6"/>
    <n v="110"/>
    <n v="11.44"/>
    <n v="210.4"/>
    <n v="78"/>
    <n v="9.4700000000000006"/>
    <n v="11.7"/>
    <n v="6"/>
    <n v="3.16"/>
    <x v="2"/>
    <x v="0"/>
    <n v="0"/>
    <n v="0"/>
    <n v="1"/>
    <x v="3"/>
    <x v="0"/>
    <x v="0"/>
  </r>
  <r>
    <x v="12"/>
    <x v="187"/>
    <x v="1"/>
    <x v="0"/>
    <x v="0"/>
    <n v="0"/>
    <n v="231.1"/>
    <n v="92"/>
    <n v="39.29"/>
    <n v="182.4"/>
    <n v="93"/>
    <n v="15.5"/>
    <n v="227.2"/>
    <n v="89"/>
    <n v="10.220000000000001"/>
    <n v="9.8000000000000007"/>
    <n v="5"/>
    <n v="2.65"/>
    <x v="4"/>
    <x v="0"/>
    <n v="0"/>
    <n v="0"/>
    <n v="0"/>
    <x v="3"/>
    <x v="1"/>
    <x v="0"/>
  </r>
  <r>
    <x v="4"/>
    <x v="187"/>
    <x v="0"/>
    <x v="1"/>
    <x v="1"/>
    <n v="26"/>
    <n v="198.8"/>
    <n v="115"/>
    <n v="33.799999999999997"/>
    <n v="166.6"/>
    <n v="67"/>
    <n v="14.16"/>
    <n v="198.5"/>
    <n v="118"/>
    <n v="8.93"/>
    <n v="14.4"/>
    <n v="3"/>
    <n v="3.89"/>
    <x v="0"/>
    <x v="1"/>
    <n v="1"/>
    <n v="1"/>
    <n v="1"/>
    <x v="3"/>
    <x v="0"/>
    <x v="0"/>
  </r>
  <r>
    <x v="47"/>
    <x v="188"/>
    <x v="0"/>
    <x v="0"/>
    <x v="1"/>
    <n v="38"/>
    <n v="256.7"/>
    <n v="98"/>
    <n v="43.64"/>
    <n v="150.5"/>
    <n v="120"/>
    <n v="12.79"/>
    <n v="123"/>
    <n v="87"/>
    <n v="5.54"/>
    <n v="11.4"/>
    <n v="3"/>
    <n v="3.08"/>
    <x v="2"/>
    <x v="0"/>
    <n v="0"/>
    <n v="0"/>
    <n v="1"/>
    <x v="3"/>
    <x v="0"/>
    <x v="0"/>
  </r>
  <r>
    <x v="0"/>
    <x v="188"/>
    <x v="0"/>
    <x v="0"/>
    <x v="0"/>
    <n v="0"/>
    <n v="227.8"/>
    <n v="124"/>
    <n v="38.729999999999997"/>
    <n v="169.5"/>
    <n v="112"/>
    <n v="14.41"/>
    <n v="201.1"/>
    <n v="91"/>
    <n v="9.0500000000000007"/>
    <n v="5.6"/>
    <n v="4"/>
    <n v="1.51"/>
    <x v="2"/>
    <x v="0"/>
    <n v="0"/>
    <n v="0"/>
    <n v="0"/>
    <x v="3"/>
    <x v="1"/>
    <x v="0"/>
  </r>
  <r>
    <x v="15"/>
    <x v="188"/>
    <x v="0"/>
    <x v="0"/>
    <x v="1"/>
    <n v="30"/>
    <n v="155.19999999999999"/>
    <n v="116"/>
    <n v="26.38"/>
    <n v="195.5"/>
    <n v="50"/>
    <n v="16.62"/>
    <n v="170.1"/>
    <n v="108"/>
    <n v="7.65"/>
    <n v="15.4"/>
    <n v="6"/>
    <n v="4.16"/>
    <x v="0"/>
    <x v="0"/>
    <n v="0"/>
    <n v="0"/>
    <n v="1"/>
    <x v="3"/>
    <x v="0"/>
    <x v="0"/>
  </r>
  <r>
    <x v="30"/>
    <x v="188"/>
    <x v="0"/>
    <x v="0"/>
    <x v="0"/>
    <n v="0"/>
    <n v="208.3"/>
    <n v="106"/>
    <n v="35.409999999999997"/>
    <n v="236.7"/>
    <n v="123"/>
    <n v="20.12"/>
    <n v="179.1"/>
    <n v="120"/>
    <n v="8.06"/>
    <n v="11.3"/>
    <n v="5"/>
    <n v="3.05"/>
    <x v="2"/>
    <x v="0"/>
    <n v="0"/>
    <n v="0"/>
    <n v="0"/>
    <x v="3"/>
    <x v="0"/>
    <x v="1"/>
  </r>
  <r>
    <x v="9"/>
    <x v="189"/>
    <x v="1"/>
    <x v="0"/>
    <x v="0"/>
    <n v="0"/>
    <n v="150.9"/>
    <n v="86"/>
    <n v="25.65"/>
    <n v="268.60000000000002"/>
    <n v="129"/>
    <n v="22.83"/>
    <n v="179.9"/>
    <n v="73"/>
    <n v="8.1"/>
    <n v="14.7"/>
    <n v="1"/>
    <n v="3.97"/>
    <x v="0"/>
    <x v="0"/>
    <n v="0"/>
    <n v="0"/>
    <n v="0"/>
    <x v="3"/>
    <x v="0"/>
    <x v="1"/>
  </r>
  <r>
    <x v="0"/>
    <x v="189"/>
    <x v="0"/>
    <x v="1"/>
    <x v="0"/>
    <n v="0"/>
    <n v="111.9"/>
    <n v="55"/>
    <n v="19.02"/>
    <n v="223"/>
    <n v="124"/>
    <n v="18.96"/>
    <n v="243.2"/>
    <n v="81"/>
    <n v="10.94"/>
    <n v="10"/>
    <n v="7"/>
    <n v="2.7"/>
    <x v="2"/>
    <x v="0"/>
    <n v="0"/>
    <n v="1"/>
    <n v="0"/>
    <x v="3"/>
    <x v="1"/>
    <x v="1"/>
  </r>
  <r>
    <x v="48"/>
    <x v="189"/>
    <x v="0"/>
    <x v="0"/>
    <x v="0"/>
    <n v="0"/>
    <n v="169.4"/>
    <n v="102"/>
    <n v="28.8"/>
    <n v="253.5"/>
    <n v="113"/>
    <n v="21.55"/>
    <n v="197.1"/>
    <n v="93"/>
    <n v="8.8699999999999992"/>
    <n v="8.9"/>
    <n v="5"/>
    <n v="2.4"/>
    <x v="0"/>
    <x v="0"/>
    <n v="0"/>
    <n v="0"/>
    <n v="0"/>
    <x v="3"/>
    <x v="1"/>
    <x v="1"/>
  </r>
  <r>
    <x v="42"/>
    <x v="189"/>
    <x v="0"/>
    <x v="0"/>
    <x v="0"/>
    <n v="0"/>
    <n v="196.1"/>
    <n v="95"/>
    <n v="33.340000000000003"/>
    <n v="228.3"/>
    <n v="88"/>
    <n v="19.41"/>
    <n v="243.6"/>
    <n v="95"/>
    <n v="10.96"/>
    <n v="7.6"/>
    <n v="3"/>
    <n v="2.0499999999999998"/>
    <x v="2"/>
    <x v="0"/>
    <n v="0"/>
    <n v="0"/>
    <n v="0"/>
    <x v="3"/>
    <x v="1"/>
    <x v="1"/>
  </r>
  <r>
    <x v="12"/>
    <x v="189"/>
    <x v="0"/>
    <x v="0"/>
    <x v="1"/>
    <n v="22"/>
    <n v="166.5"/>
    <n v="93"/>
    <n v="28.31"/>
    <n v="183"/>
    <n v="92"/>
    <n v="15.56"/>
    <n v="121"/>
    <n v="102"/>
    <n v="5.44"/>
    <n v="8.5"/>
    <n v="3"/>
    <n v="2.2999999999999998"/>
    <x v="1"/>
    <x v="0"/>
    <n v="0"/>
    <n v="0"/>
    <n v="1"/>
    <x v="3"/>
    <x v="1"/>
    <x v="0"/>
  </r>
  <r>
    <x v="3"/>
    <x v="189"/>
    <x v="0"/>
    <x v="0"/>
    <x v="1"/>
    <n v="26"/>
    <n v="116.7"/>
    <n v="71"/>
    <n v="19.84"/>
    <n v="145.9"/>
    <n v="88"/>
    <n v="12.4"/>
    <n v="175.1"/>
    <n v="103"/>
    <n v="7.88"/>
    <n v="9.9"/>
    <n v="3"/>
    <n v="2.67"/>
    <x v="0"/>
    <x v="0"/>
    <n v="0"/>
    <n v="0"/>
    <n v="1"/>
    <x v="3"/>
    <x v="1"/>
    <x v="0"/>
  </r>
  <r>
    <x v="5"/>
    <x v="189"/>
    <x v="0"/>
    <x v="0"/>
    <x v="0"/>
    <n v="0"/>
    <n v="142.9"/>
    <n v="96"/>
    <n v="24.29"/>
    <n v="177.9"/>
    <n v="96"/>
    <n v="15.12"/>
    <n v="113.3"/>
    <n v="117"/>
    <n v="5.0999999999999996"/>
    <n v="6.6"/>
    <n v="4"/>
    <n v="1.78"/>
    <x v="1"/>
    <x v="0"/>
    <n v="0"/>
    <n v="0"/>
    <n v="0"/>
    <x v="3"/>
    <x v="1"/>
    <x v="0"/>
  </r>
  <r>
    <x v="46"/>
    <x v="189"/>
    <x v="1"/>
    <x v="0"/>
    <x v="0"/>
    <n v="0"/>
    <n v="182.2"/>
    <n v="101"/>
    <n v="30.97"/>
    <n v="212.3"/>
    <n v="95"/>
    <n v="18.05"/>
    <n v="233"/>
    <n v="123"/>
    <n v="10.49"/>
    <n v="9.3000000000000007"/>
    <n v="4"/>
    <n v="2.5099999999999998"/>
    <x v="3"/>
    <x v="0"/>
    <n v="0"/>
    <n v="0"/>
    <n v="0"/>
    <x v="3"/>
    <x v="1"/>
    <x v="1"/>
  </r>
  <r>
    <x v="10"/>
    <x v="190"/>
    <x v="1"/>
    <x v="0"/>
    <x v="0"/>
    <n v="0"/>
    <n v="162"/>
    <n v="104"/>
    <n v="27.54"/>
    <n v="241.2"/>
    <n v="120"/>
    <n v="20.5"/>
    <n v="210.4"/>
    <n v="83"/>
    <n v="9.4700000000000006"/>
    <n v="10.9"/>
    <n v="7"/>
    <n v="2.94"/>
    <x v="0"/>
    <x v="0"/>
    <n v="0"/>
    <n v="0"/>
    <n v="0"/>
    <x v="3"/>
    <x v="0"/>
    <x v="1"/>
  </r>
  <r>
    <x v="24"/>
    <x v="191"/>
    <x v="0"/>
    <x v="0"/>
    <x v="0"/>
    <n v="0"/>
    <n v="221.6"/>
    <n v="101"/>
    <n v="37.67"/>
    <n v="285.2"/>
    <n v="50"/>
    <n v="24.24"/>
    <n v="167.4"/>
    <n v="83"/>
    <n v="7.53"/>
    <n v="12.7"/>
    <n v="6"/>
    <n v="3.43"/>
    <x v="4"/>
    <x v="0"/>
    <n v="0"/>
    <n v="0"/>
    <n v="0"/>
    <x v="3"/>
    <x v="0"/>
    <x v="1"/>
  </r>
  <r>
    <x v="25"/>
    <x v="191"/>
    <x v="0"/>
    <x v="0"/>
    <x v="1"/>
    <n v="36"/>
    <n v="156.19999999999999"/>
    <n v="77"/>
    <n v="26.55"/>
    <n v="215.5"/>
    <n v="126"/>
    <n v="18.32"/>
    <n v="279.10000000000002"/>
    <n v="83"/>
    <n v="12.56"/>
    <n v="9.9"/>
    <n v="6"/>
    <n v="2.67"/>
    <x v="3"/>
    <x v="0"/>
    <n v="0"/>
    <n v="0"/>
    <n v="1"/>
    <x v="3"/>
    <x v="1"/>
    <x v="1"/>
  </r>
  <r>
    <x v="24"/>
    <x v="191"/>
    <x v="0"/>
    <x v="0"/>
    <x v="0"/>
    <n v="0"/>
    <n v="185"/>
    <n v="88"/>
    <n v="31.45"/>
    <n v="224.9"/>
    <n v="98"/>
    <n v="19.12"/>
    <n v="212.4"/>
    <n v="105"/>
    <n v="9.56"/>
    <n v="11.4"/>
    <n v="3"/>
    <n v="3.08"/>
    <x v="3"/>
    <x v="0"/>
    <n v="0"/>
    <n v="0"/>
    <n v="0"/>
    <x v="3"/>
    <x v="0"/>
    <x v="1"/>
  </r>
  <r>
    <x v="0"/>
    <x v="192"/>
    <x v="0"/>
    <x v="0"/>
    <x v="0"/>
    <n v="0"/>
    <n v="170.9"/>
    <n v="124"/>
    <n v="29.05"/>
    <n v="132.30000000000001"/>
    <n v="95"/>
    <n v="11.25"/>
    <n v="112.9"/>
    <n v="89"/>
    <n v="5.08"/>
    <n v="11.6"/>
    <n v="3"/>
    <n v="3.13"/>
    <x v="0"/>
    <x v="0"/>
    <n v="0"/>
    <n v="0"/>
    <n v="0"/>
    <x v="3"/>
    <x v="0"/>
    <x v="0"/>
  </r>
  <r>
    <x v="25"/>
    <x v="192"/>
    <x v="0"/>
    <x v="0"/>
    <x v="0"/>
    <n v="0"/>
    <n v="208.1"/>
    <n v="115"/>
    <n v="35.380000000000003"/>
    <n v="178"/>
    <n v="104"/>
    <n v="15.13"/>
    <n v="195.9"/>
    <n v="95"/>
    <n v="8.82"/>
    <n v="12.4"/>
    <n v="9"/>
    <n v="3.35"/>
    <x v="2"/>
    <x v="0"/>
    <n v="0"/>
    <n v="0"/>
    <n v="0"/>
    <x v="3"/>
    <x v="0"/>
    <x v="0"/>
  </r>
  <r>
    <x v="10"/>
    <x v="192"/>
    <x v="0"/>
    <x v="0"/>
    <x v="0"/>
    <n v="0"/>
    <n v="180.5"/>
    <n v="114"/>
    <n v="30.69"/>
    <n v="117.9"/>
    <n v="80"/>
    <n v="10.02"/>
    <n v="192.9"/>
    <n v="97"/>
    <n v="8.68"/>
    <n v="10.199999999999999"/>
    <n v="4"/>
    <n v="2.75"/>
    <x v="3"/>
    <x v="0"/>
    <n v="0"/>
    <n v="0"/>
    <n v="0"/>
    <x v="3"/>
    <x v="1"/>
    <x v="0"/>
  </r>
  <r>
    <x v="38"/>
    <x v="192"/>
    <x v="0"/>
    <x v="0"/>
    <x v="1"/>
    <n v="31"/>
    <n v="71.2"/>
    <n v="58"/>
    <n v="12.1"/>
    <n v="124.7"/>
    <n v="105"/>
    <n v="10.6"/>
    <n v="155.5"/>
    <n v="108"/>
    <n v="7"/>
    <n v="11.7"/>
    <n v="3"/>
    <n v="3.16"/>
    <x v="1"/>
    <x v="0"/>
    <n v="0"/>
    <n v="0"/>
    <n v="1"/>
    <x v="3"/>
    <x v="0"/>
    <x v="0"/>
  </r>
  <r>
    <x v="17"/>
    <x v="192"/>
    <x v="0"/>
    <x v="0"/>
    <x v="0"/>
    <n v="0"/>
    <n v="96.8"/>
    <n v="92"/>
    <n v="16.46"/>
    <n v="142.6"/>
    <n v="103"/>
    <n v="12.12"/>
    <n v="210.1"/>
    <n v="115"/>
    <n v="9.4499999999999993"/>
    <n v="10.9"/>
    <n v="5"/>
    <n v="2.94"/>
    <x v="3"/>
    <x v="1"/>
    <n v="1"/>
    <n v="0"/>
    <n v="0"/>
    <x v="3"/>
    <x v="0"/>
    <x v="0"/>
  </r>
  <r>
    <x v="50"/>
    <x v="192"/>
    <x v="1"/>
    <x v="0"/>
    <x v="1"/>
    <n v="17"/>
    <n v="124"/>
    <n v="102"/>
    <n v="21.08"/>
    <n v="202.9"/>
    <n v="81"/>
    <n v="17.25"/>
    <n v="205.1"/>
    <n v="129"/>
    <n v="9.23"/>
    <n v="12.3"/>
    <n v="3"/>
    <n v="3.32"/>
    <x v="0"/>
    <x v="0"/>
    <n v="0"/>
    <n v="0"/>
    <n v="1"/>
    <x v="3"/>
    <x v="0"/>
    <x v="1"/>
  </r>
  <r>
    <x v="30"/>
    <x v="193"/>
    <x v="1"/>
    <x v="0"/>
    <x v="0"/>
    <n v="0"/>
    <n v="162.30000000000001"/>
    <n v="88"/>
    <n v="27.59"/>
    <n v="213.7"/>
    <n v="118"/>
    <n v="18.16"/>
    <n v="192.1"/>
    <n v="81"/>
    <n v="8.64"/>
    <n v="10.9"/>
    <n v="2"/>
    <n v="2.94"/>
    <x v="1"/>
    <x v="0"/>
    <n v="0"/>
    <n v="0"/>
    <n v="0"/>
    <x v="3"/>
    <x v="0"/>
    <x v="1"/>
  </r>
  <r>
    <x v="42"/>
    <x v="193"/>
    <x v="1"/>
    <x v="0"/>
    <x v="1"/>
    <n v="42"/>
    <n v="203.7"/>
    <n v="109"/>
    <n v="34.630000000000003"/>
    <n v="192.9"/>
    <n v="125"/>
    <n v="16.399999999999999"/>
    <n v="318"/>
    <n v="81"/>
    <n v="14.31"/>
    <n v="10.8"/>
    <n v="16"/>
    <n v="2.92"/>
    <x v="2"/>
    <x v="0"/>
    <n v="0"/>
    <n v="0"/>
    <n v="1"/>
    <x v="3"/>
    <x v="0"/>
    <x v="0"/>
  </r>
  <r>
    <x v="47"/>
    <x v="193"/>
    <x v="1"/>
    <x v="0"/>
    <x v="0"/>
    <n v="0"/>
    <n v="48.4"/>
    <n v="101"/>
    <n v="8.23"/>
    <n v="281.10000000000002"/>
    <n v="138"/>
    <n v="23.89"/>
    <n v="218.5"/>
    <n v="87"/>
    <n v="9.83"/>
    <n v="18.2"/>
    <n v="1"/>
    <n v="4.91"/>
    <x v="0"/>
    <x v="0"/>
    <n v="0"/>
    <n v="0"/>
    <n v="0"/>
    <x v="3"/>
    <x v="0"/>
    <x v="1"/>
  </r>
  <r>
    <x v="5"/>
    <x v="193"/>
    <x v="0"/>
    <x v="0"/>
    <x v="0"/>
    <n v="0"/>
    <n v="258.3"/>
    <n v="76"/>
    <n v="43.91"/>
    <n v="306"/>
    <n v="88"/>
    <n v="26.01"/>
    <n v="241.8"/>
    <n v="106"/>
    <n v="10.88"/>
    <n v="13.6"/>
    <n v="4"/>
    <n v="3.67"/>
    <x v="0"/>
    <x v="1"/>
    <n v="1"/>
    <n v="0"/>
    <n v="0"/>
    <x v="3"/>
    <x v="0"/>
    <x v="1"/>
  </r>
  <r>
    <x v="35"/>
    <x v="193"/>
    <x v="2"/>
    <x v="0"/>
    <x v="0"/>
    <n v="0"/>
    <n v="193.3"/>
    <n v="106"/>
    <n v="32.86"/>
    <n v="169"/>
    <n v="150"/>
    <n v="14.37"/>
    <n v="225.2"/>
    <n v="122"/>
    <n v="10.130000000000001"/>
    <n v="11.8"/>
    <n v="4"/>
    <n v="3.19"/>
    <x v="1"/>
    <x v="0"/>
    <n v="0"/>
    <n v="0"/>
    <n v="0"/>
    <x v="3"/>
    <x v="0"/>
    <x v="0"/>
  </r>
  <r>
    <x v="50"/>
    <x v="194"/>
    <x v="0"/>
    <x v="0"/>
    <x v="1"/>
    <n v="36"/>
    <n v="231.7"/>
    <n v="110"/>
    <n v="39.39"/>
    <n v="225.1"/>
    <n v="88"/>
    <n v="19.13"/>
    <n v="201.7"/>
    <n v="89"/>
    <n v="9.08"/>
    <n v="12.1"/>
    <n v="2"/>
    <n v="3.27"/>
    <x v="1"/>
    <x v="0"/>
    <n v="0"/>
    <n v="0"/>
    <n v="1"/>
    <x v="3"/>
    <x v="0"/>
    <x v="1"/>
  </r>
  <r>
    <x v="18"/>
    <x v="194"/>
    <x v="0"/>
    <x v="0"/>
    <x v="0"/>
    <n v="0"/>
    <n v="221.6"/>
    <n v="109"/>
    <n v="37.67"/>
    <n v="126.2"/>
    <n v="94"/>
    <n v="10.73"/>
    <n v="212.2"/>
    <n v="98"/>
    <n v="9.5500000000000007"/>
    <n v="6.4"/>
    <n v="2"/>
    <n v="1.73"/>
    <x v="1"/>
    <x v="0"/>
    <n v="0"/>
    <n v="0"/>
    <n v="0"/>
    <x v="3"/>
    <x v="1"/>
    <x v="0"/>
  </r>
  <r>
    <x v="12"/>
    <x v="194"/>
    <x v="0"/>
    <x v="0"/>
    <x v="0"/>
    <n v="0"/>
    <n v="63.2"/>
    <n v="108"/>
    <n v="10.74"/>
    <n v="220.2"/>
    <n v="88"/>
    <n v="18.72"/>
    <n v="184"/>
    <n v="99"/>
    <n v="8.2799999999999994"/>
    <n v="5.0999999999999996"/>
    <n v="3"/>
    <n v="1.38"/>
    <x v="1"/>
    <x v="0"/>
    <n v="0"/>
    <n v="0"/>
    <n v="0"/>
    <x v="3"/>
    <x v="1"/>
    <x v="1"/>
  </r>
  <r>
    <x v="16"/>
    <x v="195"/>
    <x v="0"/>
    <x v="0"/>
    <x v="0"/>
    <n v="0"/>
    <n v="234"/>
    <n v="109"/>
    <n v="39.78"/>
    <n v="249.5"/>
    <n v="114"/>
    <n v="21.21"/>
    <n v="173.1"/>
    <n v="70"/>
    <n v="7.79"/>
    <n v="9.1"/>
    <n v="5"/>
    <n v="2.46"/>
    <x v="3"/>
    <x v="0"/>
    <n v="0"/>
    <n v="0"/>
    <n v="0"/>
    <x v="3"/>
    <x v="1"/>
    <x v="1"/>
  </r>
  <r>
    <x v="2"/>
    <x v="195"/>
    <x v="0"/>
    <x v="0"/>
    <x v="0"/>
    <n v="0"/>
    <n v="133.1"/>
    <n v="80"/>
    <n v="22.63"/>
    <n v="206.5"/>
    <n v="120"/>
    <n v="17.55"/>
    <n v="221.6"/>
    <n v="96"/>
    <n v="9.9700000000000006"/>
    <n v="10.3"/>
    <n v="8"/>
    <n v="2.78"/>
    <x v="0"/>
    <x v="0"/>
    <n v="0"/>
    <n v="0"/>
    <n v="0"/>
    <x v="3"/>
    <x v="0"/>
    <x v="1"/>
  </r>
  <r>
    <x v="33"/>
    <x v="196"/>
    <x v="2"/>
    <x v="0"/>
    <x v="0"/>
    <n v="0"/>
    <n v="154.80000000000001"/>
    <n v="111"/>
    <n v="26.32"/>
    <n v="171.5"/>
    <n v="102"/>
    <n v="14.58"/>
    <n v="227.3"/>
    <n v="86"/>
    <n v="10.23"/>
    <n v="10.6"/>
    <n v="2"/>
    <n v="2.86"/>
    <x v="2"/>
    <x v="0"/>
    <n v="0"/>
    <n v="0"/>
    <n v="0"/>
    <x v="3"/>
    <x v="0"/>
    <x v="0"/>
  </r>
  <r>
    <x v="26"/>
    <x v="196"/>
    <x v="0"/>
    <x v="1"/>
    <x v="0"/>
    <n v="0"/>
    <n v="127.3"/>
    <n v="80"/>
    <n v="21.64"/>
    <n v="222.3"/>
    <n v="115"/>
    <n v="18.899999999999999"/>
    <n v="173.9"/>
    <n v="95"/>
    <n v="7.83"/>
    <n v="13.7"/>
    <n v="5"/>
    <n v="3.7"/>
    <x v="5"/>
    <x v="1"/>
    <n v="1"/>
    <n v="1"/>
    <n v="0"/>
    <x v="3"/>
    <x v="0"/>
    <x v="1"/>
  </r>
  <r>
    <x v="6"/>
    <x v="196"/>
    <x v="0"/>
    <x v="0"/>
    <x v="0"/>
    <n v="0"/>
    <n v="233.9"/>
    <n v="96"/>
    <n v="39.76"/>
    <n v="218.9"/>
    <n v="111"/>
    <n v="18.61"/>
    <n v="182.9"/>
    <n v="109"/>
    <n v="8.23"/>
    <n v="9.5"/>
    <n v="3"/>
    <n v="2.57"/>
    <x v="1"/>
    <x v="0"/>
    <n v="0"/>
    <n v="0"/>
    <n v="0"/>
    <x v="3"/>
    <x v="1"/>
    <x v="1"/>
  </r>
  <r>
    <x v="31"/>
    <x v="197"/>
    <x v="0"/>
    <x v="0"/>
    <x v="1"/>
    <n v="34"/>
    <n v="230.6"/>
    <n v="121"/>
    <n v="39.200000000000003"/>
    <n v="219.4"/>
    <n v="99"/>
    <n v="18.649999999999999"/>
    <n v="299.3"/>
    <n v="94"/>
    <n v="13.47"/>
    <n v="8"/>
    <n v="2"/>
    <n v="2.16"/>
    <x v="1"/>
    <x v="0"/>
    <n v="0"/>
    <n v="0"/>
    <n v="1"/>
    <x v="3"/>
    <x v="1"/>
    <x v="1"/>
  </r>
  <r>
    <x v="6"/>
    <x v="198"/>
    <x v="0"/>
    <x v="1"/>
    <x v="1"/>
    <n v="29"/>
    <n v="92.2"/>
    <n v="95"/>
    <n v="15.67"/>
    <n v="200"/>
    <n v="101"/>
    <n v="17"/>
    <n v="119.1"/>
    <n v="99"/>
    <n v="5.36"/>
    <n v="5.7"/>
    <n v="1"/>
    <n v="1.54"/>
    <x v="0"/>
    <x v="1"/>
    <n v="1"/>
    <n v="1"/>
    <n v="1"/>
    <x v="3"/>
    <x v="1"/>
    <x v="0"/>
  </r>
  <r>
    <x v="26"/>
    <x v="198"/>
    <x v="1"/>
    <x v="0"/>
    <x v="0"/>
    <n v="0"/>
    <n v="128.19999999999999"/>
    <n v="87"/>
    <n v="21.79"/>
    <n v="133.19999999999999"/>
    <n v="105"/>
    <n v="11.32"/>
    <n v="177.6"/>
    <n v="123"/>
    <n v="7.99"/>
    <n v="11.2"/>
    <n v="2"/>
    <n v="3.02"/>
    <x v="0"/>
    <x v="0"/>
    <n v="0"/>
    <n v="0"/>
    <n v="0"/>
    <x v="3"/>
    <x v="0"/>
    <x v="0"/>
  </r>
  <r>
    <x v="47"/>
    <x v="198"/>
    <x v="1"/>
    <x v="0"/>
    <x v="0"/>
    <n v="0"/>
    <n v="195.4"/>
    <n v="71"/>
    <n v="33.22"/>
    <n v="249.4"/>
    <n v="96"/>
    <n v="21.2"/>
    <n v="233.1"/>
    <n v="132"/>
    <n v="10.49"/>
    <n v="12.9"/>
    <n v="2"/>
    <n v="3.48"/>
    <x v="2"/>
    <x v="0"/>
    <n v="0"/>
    <n v="0"/>
    <n v="0"/>
    <x v="3"/>
    <x v="0"/>
    <x v="1"/>
  </r>
  <r>
    <x v="39"/>
    <x v="199"/>
    <x v="0"/>
    <x v="0"/>
    <x v="0"/>
    <n v="0"/>
    <n v="225.9"/>
    <n v="110"/>
    <n v="38.4"/>
    <n v="299.10000000000002"/>
    <n v="86"/>
    <n v="25.42"/>
    <n v="251.3"/>
    <n v="81"/>
    <n v="11.31"/>
    <n v="11.2"/>
    <n v="4"/>
    <n v="3.02"/>
    <x v="0"/>
    <x v="1"/>
    <n v="1"/>
    <n v="0"/>
    <n v="0"/>
    <x v="3"/>
    <x v="0"/>
    <x v="1"/>
  </r>
  <r>
    <x v="12"/>
    <x v="199"/>
    <x v="2"/>
    <x v="0"/>
    <x v="0"/>
    <n v="0"/>
    <n v="212.7"/>
    <n v="72"/>
    <n v="36.159999999999997"/>
    <n v="225.2"/>
    <n v="90"/>
    <n v="19.14"/>
    <n v="195.1"/>
    <n v="99"/>
    <n v="8.7799999999999994"/>
    <n v="7"/>
    <n v="6"/>
    <n v="1.89"/>
    <x v="0"/>
    <x v="0"/>
    <n v="0"/>
    <n v="0"/>
    <n v="0"/>
    <x v="3"/>
    <x v="1"/>
    <x v="1"/>
  </r>
  <r>
    <x v="20"/>
    <x v="199"/>
    <x v="2"/>
    <x v="0"/>
    <x v="0"/>
    <n v="0"/>
    <n v="159.9"/>
    <n v="61"/>
    <n v="27.18"/>
    <n v="237.3"/>
    <n v="124"/>
    <n v="20.170000000000002"/>
    <n v="290.2"/>
    <n v="99"/>
    <n v="13.06"/>
    <n v="13.4"/>
    <n v="4"/>
    <n v="3.62"/>
    <x v="2"/>
    <x v="0"/>
    <n v="0"/>
    <n v="0"/>
    <n v="0"/>
    <x v="3"/>
    <x v="0"/>
    <x v="1"/>
  </r>
  <r>
    <x v="39"/>
    <x v="199"/>
    <x v="0"/>
    <x v="0"/>
    <x v="1"/>
    <n v="21"/>
    <n v="192"/>
    <n v="97"/>
    <n v="32.64"/>
    <n v="239.1"/>
    <n v="81"/>
    <n v="20.32"/>
    <n v="116.1"/>
    <n v="125"/>
    <n v="5.22"/>
    <n v="15.1"/>
    <n v="3"/>
    <n v="4.08"/>
    <x v="0"/>
    <x v="0"/>
    <n v="0"/>
    <n v="0"/>
    <n v="1"/>
    <x v="3"/>
    <x v="0"/>
    <x v="1"/>
  </r>
  <r>
    <x v="42"/>
    <x v="200"/>
    <x v="0"/>
    <x v="0"/>
    <x v="0"/>
    <n v="0"/>
    <n v="168.9"/>
    <n v="88"/>
    <n v="28.71"/>
    <n v="235.8"/>
    <n v="98"/>
    <n v="20.04"/>
    <n v="273.2"/>
    <n v="108"/>
    <n v="12.29"/>
    <n v="14.6"/>
    <n v="3"/>
    <n v="3.94"/>
    <x v="2"/>
    <x v="0"/>
    <n v="0"/>
    <n v="0"/>
    <n v="0"/>
    <x v="3"/>
    <x v="0"/>
    <x v="1"/>
  </r>
  <r>
    <x v="15"/>
    <x v="201"/>
    <x v="2"/>
    <x v="0"/>
    <x v="0"/>
    <n v="0"/>
    <n v="205.2"/>
    <n v="145"/>
    <n v="34.880000000000003"/>
    <n v="154.80000000000001"/>
    <n v="95"/>
    <n v="13.16"/>
    <n v="191.4"/>
    <n v="77"/>
    <n v="8.61"/>
    <n v="14.1"/>
    <n v="5"/>
    <n v="3.81"/>
    <x v="2"/>
    <x v="0"/>
    <n v="0"/>
    <n v="0"/>
    <n v="0"/>
    <x v="3"/>
    <x v="0"/>
    <x v="0"/>
  </r>
  <r>
    <x v="21"/>
    <x v="201"/>
    <x v="0"/>
    <x v="0"/>
    <x v="0"/>
    <n v="0"/>
    <n v="174.3"/>
    <n v="85"/>
    <n v="29.63"/>
    <n v="254.1"/>
    <n v="95"/>
    <n v="21.6"/>
    <n v="176.4"/>
    <n v="96"/>
    <n v="7.94"/>
    <n v="5.9"/>
    <n v="3"/>
    <n v="1.59"/>
    <x v="6"/>
    <x v="0"/>
    <n v="0"/>
    <n v="0"/>
    <n v="0"/>
    <x v="3"/>
    <x v="1"/>
    <x v="1"/>
  </r>
  <r>
    <x v="39"/>
    <x v="202"/>
    <x v="2"/>
    <x v="0"/>
    <x v="0"/>
    <n v="0"/>
    <n v="326.5"/>
    <n v="67"/>
    <n v="55.51"/>
    <n v="176.3"/>
    <n v="113"/>
    <n v="14.99"/>
    <n v="181.7"/>
    <n v="102"/>
    <n v="8.18"/>
    <n v="10.7"/>
    <n v="6"/>
    <n v="2.89"/>
    <x v="3"/>
    <x v="1"/>
    <n v="1"/>
    <n v="0"/>
    <n v="0"/>
    <x v="3"/>
    <x v="0"/>
    <x v="0"/>
  </r>
  <r>
    <x v="1"/>
    <x v="203"/>
    <x v="2"/>
    <x v="0"/>
    <x v="0"/>
    <n v="0"/>
    <n v="255.1"/>
    <n v="124"/>
    <n v="43.37"/>
    <n v="230.6"/>
    <n v="110"/>
    <n v="19.600000000000001"/>
    <n v="218"/>
    <n v="69"/>
    <n v="9.81"/>
    <n v="8.5"/>
    <n v="5"/>
    <n v="2.2999999999999998"/>
    <x v="2"/>
    <x v="1"/>
    <n v="1"/>
    <n v="0"/>
    <n v="0"/>
    <x v="3"/>
    <x v="1"/>
    <x v="1"/>
  </r>
  <r>
    <x v="41"/>
    <x v="203"/>
    <x v="0"/>
    <x v="0"/>
    <x v="0"/>
    <n v="0"/>
    <n v="227.2"/>
    <n v="128"/>
    <n v="38.619999999999997"/>
    <n v="258.39999999999998"/>
    <n v="92"/>
    <n v="21.96"/>
    <n v="183.5"/>
    <n v="74"/>
    <n v="8.26"/>
    <n v="8.9"/>
    <n v="4"/>
    <n v="2.4"/>
    <x v="2"/>
    <x v="0"/>
    <n v="0"/>
    <n v="0"/>
    <n v="0"/>
    <x v="3"/>
    <x v="1"/>
    <x v="1"/>
  </r>
  <r>
    <x v="21"/>
    <x v="203"/>
    <x v="0"/>
    <x v="0"/>
    <x v="0"/>
    <n v="0"/>
    <n v="153.69999999999999"/>
    <n v="105"/>
    <n v="26.13"/>
    <n v="188.6"/>
    <n v="87"/>
    <n v="16.03"/>
    <n v="200.8"/>
    <n v="95"/>
    <n v="9.0399999999999991"/>
    <n v="10.7"/>
    <n v="2"/>
    <n v="2.89"/>
    <x v="1"/>
    <x v="0"/>
    <n v="0"/>
    <n v="0"/>
    <n v="0"/>
    <x v="3"/>
    <x v="0"/>
    <x v="0"/>
  </r>
  <r>
    <x v="46"/>
    <x v="204"/>
    <x v="0"/>
    <x v="0"/>
    <x v="1"/>
    <n v="31"/>
    <n v="313.8"/>
    <n v="87"/>
    <n v="53.35"/>
    <n v="147.69999999999999"/>
    <n v="103"/>
    <n v="12.55"/>
    <n v="192.7"/>
    <n v="97"/>
    <n v="8.67"/>
    <n v="10.1"/>
    <n v="7"/>
    <n v="2.73"/>
    <x v="2"/>
    <x v="0"/>
    <n v="0"/>
    <n v="0"/>
    <n v="1"/>
    <x v="3"/>
    <x v="1"/>
    <x v="0"/>
  </r>
  <r>
    <x v="1"/>
    <x v="205"/>
    <x v="0"/>
    <x v="0"/>
    <x v="0"/>
    <n v="0"/>
    <n v="226"/>
    <n v="127"/>
    <n v="38.42"/>
    <n v="304.60000000000002"/>
    <n v="83"/>
    <n v="25.89"/>
    <n v="181.2"/>
    <n v="132"/>
    <n v="8.15"/>
    <n v="12.6"/>
    <n v="4"/>
    <n v="3.4"/>
    <x v="3"/>
    <x v="1"/>
    <n v="1"/>
    <n v="0"/>
    <n v="0"/>
    <x v="3"/>
    <x v="0"/>
    <x v="1"/>
  </r>
  <r>
    <x v="7"/>
    <x v="206"/>
    <x v="2"/>
    <x v="0"/>
    <x v="0"/>
    <n v="0"/>
    <n v="83.6"/>
    <n v="148"/>
    <n v="14.21"/>
    <n v="120.9"/>
    <n v="91"/>
    <n v="10.28"/>
    <n v="226.6"/>
    <n v="110"/>
    <n v="10.199999999999999"/>
    <n v="10.7"/>
    <n v="9"/>
    <n v="2.89"/>
    <x v="1"/>
    <x v="0"/>
    <n v="0"/>
    <n v="0"/>
    <n v="0"/>
    <x v="3"/>
    <x v="0"/>
    <x v="0"/>
  </r>
  <r>
    <x v="43"/>
    <x v="207"/>
    <x v="1"/>
    <x v="0"/>
    <x v="0"/>
    <n v="0"/>
    <n v="212.3"/>
    <n v="106"/>
    <n v="36.090000000000003"/>
    <n v="191.1"/>
    <n v="71"/>
    <n v="16.239999999999998"/>
    <n v="224.9"/>
    <n v="79"/>
    <n v="10.119999999999999"/>
    <n v="9.4"/>
    <n v="8"/>
    <n v="2.54"/>
    <x v="2"/>
    <x v="0"/>
    <n v="0"/>
    <n v="0"/>
    <n v="0"/>
    <x v="3"/>
    <x v="1"/>
    <x v="0"/>
  </r>
  <r>
    <x v="50"/>
    <x v="208"/>
    <x v="2"/>
    <x v="0"/>
    <x v="0"/>
    <n v="0"/>
    <n v="99.7"/>
    <n v="74"/>
    <n v="16.95"/>
    <n v="183.1"/>
    <n v="97"/>
    <n v="15.56"/>
    <n v="220.3"/>
    <n v="73"/>
    <n v="9.91"/>
    <n v="14.4"/>
    <n v="4"/>
    <n v="3.89"/>
    <x v="1"/>
    <x v="0"/>
    <n v="0"/>
    <n v="0"/>
    <n v="0"/>
    <x v="3"/>
    <x v="0"/>
    <x v="0"/>
  </r>
  <r>
    <x v="44"/>
    <x v="208"/>
    <x v="0"/>
    <x v="0"/>
    <x v="0"/>
    <n v="0"/>
    <n v="123.7"/>
    <n v="138"/>
    <n v="21.03"/>
    <n v="248.5"/>
    <n v="105"/>
    <n v="21.12"/>
    <n v="269.60000000000002"/>
    <n v="78"/>
    <n v="12.13"/>
    <n v="13.3"/>
    <n v="4"/>
    <n v="3.59"/>
    <x v="1"/>
    <x v="0"/>
    <n v="0"/>
    <n v="0"/>
    <n v="0"/>
    <x v="3"/>
    <x v="0"/>
    <x v="1"/>
  </r>
  <r>
    <x v="39"/>
    <x v="208"/>
    <x v="1"/>
    <x v="0"/>
    <x v="0"/>
    <n v="0"/>
    <n v="176.4"/>
    <n v="115"/>
    <n v="29.99"/>
    <n v="158.80000000000001"/>
    <n v="128"/>
    <n v="13.5"/>
    <n v="306.60000000000002"/>
    <n v="107"/>
    <n v="13.8"/>
    <n v="9.3000000000000007"/>
    <n v="3"/>
    <n v="2.5099999999999998"/>
    <x v="4"/>
    <x v="0"/>
    <n v="0"/>
    <n v="0"/>
    <n v="0"/>
    <x v="3"/>
    <x v="1"/>
    <x v="0"/>
  </r>
  <r>
    <x v="41"/>
    <x v="209"/>
    <x v="2"/>
    <x v="0"/>
    <x v="1"/>
    <n v="24"/>
    <n v="180.5"/>
    <n v="85"/>
    <n v="30.69"/>
    <n v="224.1"/>
    <n v="92"/>
    <n v="19.05"/>
    <n v="205.7"/>
    <n v="103"/>
    <n v="9.26"/>
    <n v="2.4"/>
    <n v="3"/>
    <n v="0.65"/>
    <x v="1"/>
    <x v="0"/>
    <n v="0"/>
    <n v="0"/>
    <n v="1"/>
    <x v="3"/>
    <x v="1"/>
    <x v="1"/>
  </r>
  <r>
    <x v="2"/>
    <x v="210"/>
    <x v="1"/>
    <x v="0"/>
    <x v="1"/>
    <n v="34"/>
    <n v="218.5"/>
    <n v="89"/>
    <n v="37.15"/>
    <n v="160.69999999999999"/>
    <n v="76"/>
    <n v="13.66"/>
    <n v="181.6"/>
    <n v="76"/>
    <n v="8.17"/>
    <n v="4.9000000000000004"/>
    <n v="5"/>
    <n v="1.32"/>
    <x v="4"/>
    <x v="0"/>
    <n v="0"/>
    <n v="0"/>
    <n v="1"/>
    <x v="3"/>
    <x v="1"/>
    <x v="0"/>
  </r>
  <r>
    <x v="2"/>
    <x v="210"/>
    <x v="0"/>
    <x v="0"/>
    <x v="0"/>
    <n v="0"/>
    <n v="256.60000000000002"/>
    <n v="119"/>
    <n v="43.62"/>
    <n v="230.8"/>
    <n v="98"/>
    <n v="19.62"/>
    <n v="236"/>
    <n v="97"/>
    <n v="10.62"/>
    <n v="12.2"/>
    <n v="5"/>
    <n v="3.29"/>
    <x v="0"/>
    <x v="1"/>
    <n v="1"/>
    <n v="0"/>
    <n v="0"/>
    <x v="3"/>
    <x v="0"/>
    <x v="1"/>
  </r>
  <r>
    <x v="8"/>
    <x v="211"/>
    <x v="2"/>
    <x v="1"/>
    <x v="0"/>
    <n v="0"/>
    <n v="171.5"/>
    <n v="99"/>
    <n v="29.16"/>
    <n v="160"/>
    <n v="103"/>
    <n v="13.6"/>
    <n v="212.4"/>
    <n v="102"/>
    <n v="9.56"/>
    <n v="5"/>
    <n v="2"/>
    <n v="1.35"/>
    <x v="0"/>
    <x v="1"/>
    <n v="1"/>
    <n v="1"/>
    <n v="0"/>
    <x v="3"/>
    <x v="1"/>
    <x v="0"/>
  </r>
  <r>
    <x v="17"/>
    <x v="211"/>
    <x v="2"/>
    <x v="0"/>
    <x v="0"/>
    <n v="0"/>
    <n v="111.4"/>
    <n v="133"/>
    <n v="18.940000000000001"/>
    <n v="175"/>
    <n v="66"/>
    <n v="14.88"/>
    <n v="217.2"/>
    <n v="106"/>
    <n v="9.77"/>
    <n v="5.5"/>
    <n v="6"/>
    <n v="1.49"/>
    <x v="2"/>
    <x v="0"/>
    <n v="0"/>
    <n v="0"/>
    <n v="0"/>
    <x v="3"/>
    <x v="1"/>
    <x v="0"/>
  </r>
  <r>
    <x v="43"/>
    <x v="212"/>
    <x v="0"/>
    <x v="0"/>
    <x v="0"/>
    <n v="0"/>
    <n v="165.4"/>
    <n v="106"/>
    <n v="28.12"/>
    <n v="273.7"/>
    <n v="109"/>
    <n v="23.26"/>
    <n v="210"/>
    <n v="93"/>
    <n v="9.4499999999999993"/>
    <n v="8.6999999999999993"/>
    <n v="3"/>
    <n v="2.35"/>
    <x v="1"/>
    <x v="1"/>
    <n v="1"/>
    <n v="0"/>
    <n v="0"/>
    <x v="3"/>
    <x v="1"/>
    <x v="1"/>
  </r>
  <r>
    <x v="7"/>
    <x v="212"/>
    <x v="0"/>
    <x v="0"/>
    <x v="0"/>
    <n v="0"/>
    <n v="182.7"/>
    <n v="142"/>
    <n v="31.06"/>
    <n v="246.5"/>
    <n v="63"/>
    <n v="20.95"/>
    <n v="218"/>
    <n v="103"/>
    <n v="9.81"/>
    <n v="8.8000000000000007"/>
    <n v="2"/>
    <n v="2.38"/>
    <x v="0"/>
    <x v="0"/>
    <n v="0"/>
    <n v="0"/>
    <n v="0"/>
    <x v="3"/>
    <x v="1"/>
    <x v="1"/>
  </r>
  <r>
    <x v="4"/>
    <x v="213"/>
    <x v="1"/>
    <x v="0"/>
    <x v="0"/>
    <n v="0"/>
    <n v="165.6"/>
    <n v="104"/>
    <n v="28.15"/>
    <n v="195.9"/>
    <n v="115"/>
    <n v="16.649999999999999"/>
    <n v="118.3"/>
    <n v="77"/>
    <n v="5.32"/>
    <n v="11.8"/>
    <n v="3"/>
    <n v="3.19"/>
    <x v="0"/>
    <x v="0"/>
    <n v="0"/>
    <n v="0"/>
    <n v="0"/>
    <x v="3"/>
    <x v="0"/>
    <x v="0"/>
  </r>
  <r>
    <x v="9"/>
    <x v="213"/>
    <x v="0"/>
    <x v="0"/>
    <x v="0"/>
    <n v="0"/>
    <n v="248.2"/>
    <n v="128"/>
    <n v="42.19"/>
    <n v="211.2"/>
    <n v="96"/>
    <n v="17.95"/>
    <n v="147.1"/>
    <n v="117"/>
    <n v="6.62"/>
    <n v="10"/>
    <n v="6"/>
    <n v="2.7"/>
    <x v="3"/>
    <x v="0"/>
    <n v="0"/>
    <n v="0"/>
    <n v="0"/>
    <x v="3"/>
    <x v="1"/>
    <x v="1"/>
  </r>
  <r>
    <x v="12"/>
    <x v="214"/>
    <x v="2"/>
    <x v="0"/>
    <x v="0"/>
    <n v="0"/>
    <n v="95.5"/>
    <n v="92"/>
    <n v="16.239999999999998"/>
    <n v="163.69999999999999"/>
    <n v="63"/>
    <n v="13.91"/>
    <n v="264.2"/>
    <n v="118"/>
    <n v="11.89"/>
    <n v="6.6"/>
    <n v="6"/>
    <n v="1.78"/>
    <x v="3"/>
    <x v="0"/>
    <n v="0"/>
    <n v="0"/>
    <n v="0"/>
    <x v="3"/>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s v="OH"/>
    <n v="107"/>
    <s v="area_code_415"/>
    <s v="no"/>
    <s v="yes"/>
    <n v="26"/>
    <n v="161.6"/>
    <n v="123"/>
    <n v="27.47"/>
    <n v="195.5"/>
    <n v="103"/>
    <n v="16.62"/>
    <n v="254.4"/>
    <x v="0"/>
    <n v="11.45"/>
    <n v="13.7"/>
    <n v="3"/>
    <n v="3.7"/>
    <n v="1"/>
    <x v="0"/>
    <n v="0"/>
    <n v="0"/>
    <n v="1"/>
    <s v="High"/>
    <s v="High"/>
    <x v="0"/>
  </r>
  <r>
    <s v="NJ"/>
    <n v="137"/>
    <s v="area_code_415"/>
    <s v="no"/>
    <s v="no"/>
    <n v="0"/>
    <n v="243.4"/>
    <n v="114"/>
    <n v="41.38"/>
    <n v="121.2"/>
    <n v="110"/>
    <n v="10.3"/>
    <n v="162.6"/>
    <x v="1"/>
    <n v="7.32"/>
    <n v="12.2"/>
    <n v="5"/>
    <n v="3.29"/>
    <n v="0"/>
    <x v="0"/>
    <n v="0"/>
    <n v="0"/>
    <n v="0"/>
    <s v="Very High"/>
    <s v="High"/>
    <x v="1"/>
  </r>
  <r>
    <s v="OH"/>
    <n v="84"/>
    <s v="area_code_408"/>
    <s v="yes"/>
    <s v="no"/>
    <n v="0"/>
    <n v="299.39999999999998"/>
    <n v="71"/>
    <n v="50.9"/>
    <n v="61.9"/>
    <n v="88"/>
    <n v="5.26"/>
    <n v="196.9"/>
    <x v="2"/>
    <n v="8.86"/>
    <n v="6.6"/>
    <n v="7"/>
    <n v="1.78"/>
    <n v="2"/>
    <x v="0"/>
    <n v="0"/>
    <n v="1"/>
    <n v="0"/>
    <s v="Medium"/>
    <s v="Low"/>
    <x v="2"/>
  </r>
  <r>
    <s v="OK"/>
    <n v="75"/>
    <s v="area_code_415"/>
    <s v="yes"/>
    <s v="no"/>
    <n v="0"/>
    <n v="166.7"/>
    <n v="113"/>
    <n v="28.34"/>
    <n v="148.30000000000001"/>
    <n v="122"/>
    <n v="12.61"/>
    <n v="186.9"/>
    <x v="3"/>
    <n v="8.41"/>
    <n v="10.1"/>
    <n v="3"/>
    <n v="2.73"/>
    <n v="3"/>
    <x v="0"/>
    <n v="0"/>
    <n v="1"/>
    <n v="0"/>
    <s v="Medium"/>
    <s v="Low"/>
    <x v="0"/>
  </r>
  <r>
    <s v="MA"/>
    <n v="121"/>
    <s v="area_code_510"/>
    <s v="no"/>
    <s v="yes"/>
    <n v="24"/>
    <n v="218.2"/>
    <n v="88"/>
    <n v="37.090000000000003"/>
    <n v="348.5"/>
    <n v="108"/>
    <n v="29.62"/>
    <n v="212.6"/>
    <x v="4"/>
    <n v="9.57"/>
    <n v="7.5"/>
    <n v="7"/>
    <n v="2.0299999999999998"/>
    <n v="3"/>
    <x v="0"/>
    <n v="0"/>
    <n v="0"/>
    <n v="1"/>
    <s v="High"/>
    <s v="Low"/>
    <x v="1"/>
  </r>
  <r>
    <s v="MO"/>
    <n v="147"/>
    <s v="area_code_415"/>
    <s v="yes"/>
    <s v="no"/>
    <n v="0"/>
    <n v="157"/>
    <n v="79"/>
    <n v="26.69"/>
    <n v="103.1"/>
    <n v="94"/>
    <n v="8.76"/>
    <n v="211.8"/>
    <x v="5"/>
    <n v="9.5299999999999994"/>
    <n v="7.1"/>
    <n v="6"/>
    <n v="1.92"/>
    <n v="0"/>
    <x v="0"/>
    <n v="0"/>
    <n v="1"/>
    <n v="0"/>
    <s v="Very High"/>
    <s v="Low"/>
    <x v="3"/>
  </r>
  <r>
    <s v="LA"/>
    <n v="117"/>
    <s v="area_code_408"/>
    <s v="no"/>
    <s v="no"/>
    <n v="0"/>
    <n v="184.5"/>
    <n v="97"/>
    <n v="31.37"/>
    <n v="351.6"/>
    <n v="80"/>
    <n v="29.89"/>
    <n v="215.8"/>
    <x v="6"/>
    <n v="9.7100000000000009"/>
    <n v="8.6999999999999993"/>
    <n v="4"/>
    <n v="2.35"/>
    <n v="1"/>
    <x v="0"/>
    <n v="0"/>
    <n v="0"/>
    <n v="0"/>
    <s v="High"/>
    <s v="Low"/>
    <x v="2"/>
  </r>
  <r>
    <s v="WV"/>
    <n v="141"/>
    <s v="area_code_415"/>
    <s v="yes"/>
    <s v="yes"/>
    <n v="37"/>
    <n v="258.60000000000002"/>
    <n v="84"/>
    <n v="43.96"/>
    <n v="222"/>
    <n v="111"/>
    <n v="18.87"/>
    <n v="326.39999999999998"/>
    <x v="7"/>
    <n v="14.69"/>
    <n v="11.2"/>
    <n v="5"/>
    <n v="3.02"/>
    <n v="0"/>
    <x v="0"/>
    <n v="0"/>
    <n v="1"/>
    <n v="1"/>
    <s v="Very High"/>
    <s v="High"/>
    <x v="1"/>
  </r>
  <r>
    <s v="IN"/>
    <n v="65"/>
    <s v="area_code_415"/>
    <s v="no"/>
    <s v="no"/>
    <n v="0"/>
    <n v="129.1"/>
    <n v="137"/>
    <n v="21.95"/>
    <n v="228.5"/>
    <n v="83"/>
    <n v="19.420000000000002"/>
    <n v="208.8"/>
    <x v="8"/>
    <n v="9.4"/>
    <n v="12.7"/>
    <n v="6"/>
    <n v="3.43"/>
    <n v="4"/>
    <x v="1"/>
    <n v="1"/>
    <n v="0"/>
    <n v="0"/>
    <s v="Low"/>
    <s v="High"/>
    <x v="3"/>
  </r>
  <r>
    <s v="RI"/>
    <n v="74"/>
    <s v="area_code_415"/>
    <s v="no"/>
    <s v="no"/>
    <n v="0"/>
    <n v="187.7"/>
    <n v="127"/>
    <n v="31.91"/>
    <n v="163.4"/>
    <n v="148"/>
    <n v="13.89"/>
    <n v="196"/>
    <x v="9"/>
    <n v="8.82"/>
    <n v="9.1"/>
    <n v="5"/>
    <n v="2.46"/>
    <n v="0"/>
    <x v="0"/>
    <n v="0"/>
    <n v="0"/>
    <n v="0"/>
    <s v="Medium"/>
    <s v="Low"/>
    <x v="1"/>
  </r>
  <r>
    <s v="IA"/>
    <n v="168"/>
    <s v="area_code_408"/>
    <s v="no"/>
    <s v="no"/>
    <n v="0"/>
    <n v="128.80000000000001"/>
    <n v="96"/>
    <n v="21.9"/>
    <n v="104.9"/>
    <n v="71"/>
    <n v="8.92"/>
    <n v="141.1"/>
    <x v="10"/>
    <n v="6.35"/>
    <n v="11.2"/>
    <n v="2"/>
    <n v="3.02"/>
    <n v="1"/>
    <x v="0"/>
    <n v="0"/>
    <n v="0"/>
    <n v="0"/>
    <s v="Very High"/>
    <s v="High"/>
    <x v="3"/>
  </r>
  <r>
    <s v="MT"/>
    <n v="95"/>
    <s v="area_code_510"/>
    <s v="no"/>
    <s v="no"/>
    <n v="0"/>
    <n v="156.6"/>
    <n v="88"/>
    <n v="26.62"/>
    <n v="247.6"/>
    <n v="75"/>
    <n v="21.05"/>
    <n v="192.3"/>
    <x v="11"/>
    <n v="8.65"/>
    <n v="12.3"/>
    <n v="5"/>
    <n v="3.32"/>
    <n v="3"/>
    <x v="0"/>
    <n v="0"/>
    <n v="0"/>
    <n v="0"/>
    <s v="Medium"/>
    <s v="High"/>
    <x v="3"/>
  </r>
  <r>
    <s v="NY"/>
    <n v="161"/>
    <s v="area_code_415"/>
    <s v="no"/>
    <s v="no"/>
    <n v="0"/>
    <n v="332.9"/>
    <n v="67"/>
    <n v="56.59"/>
    <n v="317.8"/>
    <n v="97"/>
    <n v="27.01"/>
    <n v="160.6"/>
    <x v="10"/>
    <n v="7.23"/>
    <n v="5.4"/>
    <n v="9"/>
    <n v="1.46"/>
    <n v="4"/>
    <x v="1"/>
    <n v="1"/>
    <n v="0"/>
    <n v="0"/>
    <s v="Very High"/>
    <s v="Low"/>
    <x v="2"/>
  </r>
  <r>
    <s v="ID"/>
    <n v="85"/>
    <s v="area_code_408"/>
    <s v="no"/>
    <s v="yes"/>
    <n v="27"/>
    <n v="196.4"/>
    <n v="139"/>
    <n v="33.39"/>
    <n v="280.89999999999998"/>
    <n v="90"/>
    <n v="23.88"/>
    <n v="89.3"/>
    <x v="12"/>
    <n v="4.0199999999999996"/>
    <n v="13.8"/>
    <n v="4"/>
    <n v="3.73"/>
    <n v="1"/>
    <x v="0"/>
    <n v="0"/>
    <n v="0"/>
    <n v="1"/>
    <s v="Medium"/>
    <s v="High"/>
    <x v="2"/>
  </r>
  <r>
    <s v="VA"/>
    <n v="76"/>
    <s v="area_code_510"/>
    <s v="no"/>
    <s v="yes"/>
    <n v="33"/>
    <n v="189.7"/>
    <n v="66"/>
    <n v="32.25"/>
    <n v="212.8"/>
    <n v="65"/>
    <n v="18.09"/>
    <n v="165.7"/>
    <x v="13"/>
    <n v="7.46"/>
    <n v="10"/>
    <n v="5"/>
    <n v="2.7"/>
    <n v="1"/>
    <x v="0"/>
    <n v="0"/>
    <n v="0"/>
    <n v="1"/>
    <s v="Medium"/>
    <s v="Low"/>
    <x v="2"/>
  </r>
  <r>
    <s v="TX"/>
    <n v="73"/>
    <s v="area_code_415"/>
    <s v="no"/>
    <s v="no"/>
    <n v="0"/>
    <n v="224.4"/>
    <n v="90"/>
    <n v="38.15"/>
    <n v="159.5"/>
    <n v="88"/>
    <n v="13.56"/>
    <n v="192.8"/>
    <x v="14"/>
    <n v="8.68"/>
    <n v="13"/>
    <n v="2"/>
    <n v="3.51"/>
    <n v="1"/>
    <x v="0"/>
    <n v="0"/>
    <n v="0"/>
    <n v="0"/>
    <s v="Low"/>
    <s v="High"/>
    <x v="2"/>
  </r>
  <r>
    <s v="FL"/>
    <n v="147"/>
    <s v="area_code_415"/>
    <s v="no"/>
    <s v="no"/>
    <n v="0"/>
    <n v="155.1"/>
    <n v="117"/>
    <n v="26.37"/>
    <n v="239.7"/>
    <n v="93"/>
    <n v="20.37"/>
    <n v="208.8"/>
    <x v="15"/>
    <n v="9.4"/>
    <n v="10.6"/>
    <n v="4"/>
    <n v="2.86"/>
    <n v="0"/>
    <x v="0"/>
    <n v="0"/>
    <n v="0"/>
    <n v="0"/>
    <s v="Very High"/>
    <s v="High"/>
    <x v="3"/>
  </r>
  <r>
    <s v="CO"/>
    <n v="77"/>
    <s v="area_code_408"/>
    <s v="no"/>
    <s v="no"/>
    <n v="0"/>
    <n v="62.4"/>
    <n v="89"/>
    <n v="10.61"/>
    <n v="169.9"/>
    <n v="121"/>
    <n v="14.44"/>
    <n v="209.6"/>
    <x v="16"/>
    <n v="9.43"/>
    <n v="5.7"/>
    <n v="6"/>
    <n v="1.54"/>
    <n v="5"/>
    <x v="1"/>
    <n v="1"/>
    <n v="0"/>
    <n v="0"/>
    <s v="Medium"/>
    <s v="Low"/>
    <x v="0"/>
  </r>
  <r>
    <s v="AZ"/>
    <n v="130"/>
    <s v="area_code_415"/>
    <s v="no"/>
    <s v="no"/>
    <n v="0"/>
    <n v="183"/>
    <n v="112"/>
    <n v="31.11"/>
    <n v="72.900000000000006"/>
    <n v="99"/>
    <n v="6.2"/>
    <n v="181.8"/>
    <x v="17"/>
    <n v="8.18"/>
    <n v="9.5"/>
    <n v="19"/>
    <n v="2.57"/>
    <n v="0"/>
    <x v="0"/>
    <n v="0"/>
    <n v="0"/>
    <n v="0"/>
    <s v="Very High"/>
    <s v="Low"/>
    <x v="2"/>
  </r>
  <r>
    <s v="SC"/>
    <n v="111"/>
    <s v="area_code_415"/>
    <s v="no"/>
    <s v="no"/>
    <n v="0"/>
    <n v="110.4"/>
    <n v="103"/>
    <n v="18.77"/>
    <n v="137.30000000000001"/>
    <n v="102"/>
    <n v="11.67"/>
    <n v="189.6"/>
    <x v="18"/>
    <n v="8.5299999999999994"/>
    <n v="7.7"/>
    <n v="6"/>
    <n v="2.08"/>
    <n v="2"/>
    <x v="0"/>
    <n v="0"/>
    <n v="0"/>
    <n v="0"/>
    <s v="High"/>
    <s v="Low"/>
    <x v="0"/>
  </r>
  <r>
    <s v="VA"/>
    <n v="132"/>
    <s v="area_code_510"/>
    <s v="no"/>
    <s v="no"/>
    <n v="0"/>
    <n v="81.099999999999994"/>
    <n v="86"/>
    <n v="13.79"/>
    <n v="245.2"/>
    <n v="72"/>
    <n v="20.84"/>
    <n v="237"/>
    <x v="11"/>
    <n v="10.67"/>
    <n v="10.3"/>
    <n v="2"/>
    <n v="2.78"/>
    <n v="0"/>
    <x v="0"/>
    <n v="0"/>
    <n v="0"/>
    <n v="0"/>
    <s v="Very High"/>
    <s v="High"/>
    <x v="3"/>
  </r>
  <r>
    <s v="WY"/>
    <n v="57"/>
    <s v="area_code_408"/>
    <s v="no"/>
    <s v="yes"/>
    <n v="39"/>
    <n v="213"/>
    <n v="115"/>
    <n v="36.21"/>
    <n v="191.1"/>
    <n v="112"/>
    <n v="16.239999999999998"/>
    <n v="182.7"/>
    <x v="11"/>
    <n v="8.2200000000000006"/>
    <n v="9.5"/>
    <n v="3"/>
    <n v="2.57"/>
    <n v="0"/>
    <x v="0"/>
    <n v="0"/>
    <n v="0"/>
    <n v="1"/>
    <s v="Low"/>
    <s v="Low"/>
    <x v="1"/>
  </r>
  <r>
    <s v="MT"/>
    <n v="54"/>
    <s v="area_code_408"/>
    <s v="no"/>
    <s v="no"/>
    <n v="0"/>
    <n v="134.30000000000001"/>
    <n v="73"/>
    <n v="22.83"/>
    <n v="155.5"/>
    <n v="100"/>
    <n v="13.22"/>
    <n v="102.1"/>
    <x v="19"/>
    <n v="4.59"/>
    <n v="14.7"/>
    <n v="4"/>
    <n v="3.97"/>
    <n v="3"/>
    <x v="0"/>
    <n v="0"/>
    <n v="0"/>
    <n v="0"/>
    <s v="Low"/>
    <s v="High"/>
    <x v="3"/>
  </r>
  <r>
    <s v="MO"/>
    <n v="20"/>
    <s v="area_code_415"/>
    <s v="no"/>
    <s v="no"/>
    <n v="0"/>
    <n v="190"/>
    <n v="109"/>
    <n v="32.299999999999997"/>
    <n v="258.2"/>
    <n v="84"/>
    <n v="21.95"/>
    <n v="181.5"/>
    <x v="20"/>
    <n v="8.17"/>
    <n v="6.3"/>
    <n v="6"/>
    <n v="1.7"/>
    <n v="0"/>
    <x v="0"/>
    <n v="0"/>
    <n v="0"/>
    <n v="0"/>
    <s v="Low"/>
    <s v="Low"/>
    <x v="2"/>
  </r>
  <r>
    <s v="HI"/>
    <n v="49"/>
    <s v="area_code_510"/>
    <s v="no"/>
    <s v="no"/>
    <n v="0"/>
    <n v="119.3"/>
    <n v="117"/>
    <n v="20.28"/>
    <n v="215.1"/>
    <n v="109"/>
    <n v="18.28"/>
    <n v="178.7"/>
    <x v="6"/>
    <n v="8.0399999999999991"/>
    <n v="11.1"/>
    <n v="1"/>
    <n v="3"/>
    <n v="1"/>
    <x v="0"/>
    <n v="0"/>
    <n v="0"/>
    <n v="0"/>
    <s v="Low"/>
    <s v="High"/>
    <x v="0"/>
  </r>
  <r>
    <s v="NH"/>
    <n v="75"/>
    <s v="area_code_510"/>
    <s v="no"/>
    <s v="no"/>
    <n v="0"/>
    <n v="226.1"/>
    <n v="105"/>
    <n v="38.44"/>
    <n v="201.5"/>
    <n v="107"/>
    <n v="17.13"/>
    <n v="246.2"/>
    <x v="21"/>
    <n v="11.08"/>
    <n v="10.3"/>
    <n v="5"/>
    <n v="2.78"/>
    <n v="1"/>
    <x v="0"/>
    <n v="0"/>
    <n v="0"/>
    <n v="0"/>
    <s v="Medium"/>
    <s v="High"/>
    <x v="1"/>
  </r>
  <r>
    <s v="AZ"/>
    <n v="12"/>
    <s v="area_code_408"/>
    <s v="no"/>
    <s v="no"/>
    <n v="0"/>
    <n v="249.6"/>
    <n v="118"/>
    <n v="42.43"/>
    <n v="252.4"/>
    <n v="119"/>
    <n v="21.45"/>
    <n v="280.2"/>
    <x v="6"/>
    <n v="12.61"/>
    <n v="11.8"/>
    <n v="3"/>
    <n v="3.19"/>
    <n v="1"/>
    <x v="1"/>
    <n v="1"/>
    <n v="0"/>
    <n v="0"/>
    <s v="Low"/>
    <s v="High"/>
    <x v="1"/>
  </r>
  <r>
    <s v="OK"/>
    <n v="57"/>
    <s v="area_code_408"/>
    <s v="no"/>
    <s v="yes"/>
    <n v="25"/>
    <n v="176.8"/>
    <n v="94"/>
    <n v="30.06"/>
    <n v="195"/>
    <n v="75"/>
    <n v="16.579999999999998"/>
    <n v="213.5"/>
    <x v="22"/>
    <n v="9.61"/>
    <n v="8.3000000000000007"/>
    <n v="4"/>
    <n v="2.2400000000000002"/>
    <n v="0"/>
    <x v="0"/>
    <n v="0"/>
    <n v="0"/>
    <n v="1"/>
    <s v="Low"/>
    <s v="Low"/>
    <x v="3"/>
  </r>
  <r>
    <s v="AK"/>
    <n v="36"/>
    <s v="area_code_408"/>
    <s v="no"/>
    <s v="yes"/>
    <n v="30"/>
    <n v="146.30000000000001"/>
    <n v="128"/>
    <n v="24.87"/>
    <n v="162.5"/>
    <n v="80"/>
    <n v="13.81"/>
    <n v="129.30000000000001"/>
    <x v="23"/>
    <n v="5.82"/>
    <n v="14.5"/>
    <n v="6"/>
    <n v="3.92"/>
    <n v="0"/>
    <x v="0"/>
    <n v="0"/>
    <n v="0"/>
    <n v="1"/>
    <s v="Low"/>
    <s v="High"/>
    <x v="3"/>
  </r>
  <r>
    <s v="MA"/>
    <n v="78"/>
    <s v="area_code_415"/>
    <s v="no"/>
    <s v="no"/>
    <n v="0"/>
    <n v="130.80000000000001"/>
    <n v="64"/>
    <n v="22.24"/>
    <n v="223.7"/>
    <n v="116"/>
    <n v="19.010000000000002"/>
    <n v="227.8"/>
    <x v="13"/>
    <n v="10.25"/>
    <n v="10"/>
    <n v="5"/>
    <n v="2.7"/>
    <n v="1"/>
    <x v="0"/>
    <n v="0"/>
    <n v="0"/>
    <n v="0"/>
    <s v="Medium"/>
    <s v="Low"/>
    <x v="0"/>
  </r>
  <r>
    <s v="AK"/>
    <n v="136"/>
    <s v="area_code_415"/>
    <s v="yes"/>
    <s v="yes"/>
    <n v="33"/>
    <n v="203.9"/>
    <n v="106"/>
    <n v="34.659999999999997"/>
    <n v="187.6"/>
    <n v="99"/>
    <n v="15.95"/>
    <n v="101.7"/>
    <x v="24"/>
    <n v="4.58"/>
    <n v="10.5"/>
    <n v="6"/>
    <n v="2.84"/>
    <n v="3"/>
    <x v="0"/>
    <n v="0"/>
    <n v="1"/>
    <n v="1"/>
    <s v="Very High"/>
    <s v="High"/>
    <x v="2"/>
  </r>
  <r>
    <s v="GA"/>
    <n v="98"/>
    <s v="area_code_408"/>
    <s v="no"/>
    <s v="no"/>
    <n v="0"/>
    <n v="126.3"/>
    <n v="102"/>
    <n v="21.47"/>
    <n v="166.8"/>
    <n v="85"/>
    <n v="14.18"/>
    <n v="187.8"/>
    <x v="25"/>
    <n v="8.4499999999999993"/>
    <n v="9.4"/>
    <n v="2"/>
    <n v="2.54"/>
    <n v="3"/>
    <x v="0"/>
    <n v="0"/>
    <n v="0"/>
    <n v="0"/>
    <s v="Medium"/>
    <s v="Low"/>
    <x v="3"/>
  </r>
  <r>
    <s v="MD"/>
    <n v="135"/>
    <s v="area_code_408"/>
    <s v="yes"/>
    <s v="yes"/>
    <n v="41"/>
    <n v="173.1"/>
    <n v="85"/>
    <n v="29.43"/>
    <n v="203.9"/>
    <n v="107"/>
    <n v="17.329999999999998"/>
    <n v="122.2"/>
    <x v="17"/>
    <n v="5.5"/>
    <n v="14.6"/>
    <n v="15"/>
    <n v="3.94"/>
    <n v="0"/>
    <x v="1"/>
    <n v="1"/>
    <n v="1"/>
    <n v="1"/>
    <s v="Very High"/>
    <s v="High"/>
    <x v="0"/>
  </r>
  <r>
    <s v="AR"/>
    <n v="34"/>
    <s v="area_code_510"/>
    <s v="no"/>
    <s v="no"/>
    <n v="0"/>
    <n v="124.8"/>
    <n v="82"/>
    <n v="21.22"/>
    <n v="282.2"/>
    <n v="98"/>
    <n v="23.99"/>
    <n v="311.5"/>
    <x v="17"/>
    <n v="14.02"/>
    <n v="10"/>
    <n v="4"/>
    <n v="2.7"/>
    <n v="2"/>
    <x v="0"/>
    <n v="0"/>
    <n v="0"/>
    <n v="0"/>
    <s v="Low"/>
    <s v="Low"/>
    <x v="3"/>
  </r>
  <r>
    <s v="ID"/>
    <n v="160"/>
    <s v="area_code_415"/>
    <s v="no"/>
    <s v="no"/>
    <n v="0"/>
    <n v="85.8"/>
    <n v="77"/>
    <n v="14.59"/>
    <n v="165.3"/>
    <n v="110"/>
    <n v="14.05"/>
    <n v="178.5"/>
    <x v="26"/>
    <n v="8.0299999999999994"/>
    <n v="9.1999999999999993"/>
    <n v="4"/>
    <n v="2.48"/>
    <n v="3"/>
    <x v="0"/>
    <n v="0"/>
    <n v="0"/>
    <n v="0"/>
    <s v="Very High"/>
    <s v="Low"/>
    <x v="0"/>
  </r>
  <r>
    <s v="WI"/>
    <n v="64"/>
    <s v="area_code_510"/>
    <s v="no"/>
    <s v="no"/>
    <n v="0"/>
    <n v="154"/>
    <n v="67"/>
    <n v="26.18"/>
    <n v="225.8"/>
    <n v="118"/>
    <n v="19.190000000000001"/>
    <n v="265.3"/>
    <x v="27"/>
    <n v="11.94"/>
    <n v="3.5"/>
    <n v="3"/>
    <n v="0.95"/>
    <n v="1"/>
    <x v="0"/>
    <n v="0"/>
    <n v="0"/>
    <n v="0"/>
    <s v="Low"/>
    <s v="Low"/>
    <x v="0"/>
  </r>
  <r>
    <s v="OR"/>
    <n v="59"/>
    <s v="area_code_408"/>
    <s v="no"/>
    <s v="yes"/>
    <n v="28"/>
    <n v="120.9"/>
    <n v="97"/>
    <n v="20.55"/>
    <n v="213"/>
    <n v="92"/>
    <n v="18.11"/>
    <n v="163.1"/>
    <x v="22"/>
    <n v="7.34"/>
    <n v="8.5"/>
    <n v="5"/>
    <n v="2.2999999999999998"/>
    <n v="2"/>
    <x v="0"/>
    <n v="0"/>
    <n v="0"/>
    <n v="1"/>
    <s v="Low"/>
    <s v="Low"/>
    <x v="3"/>
  </r>
  <r>
    <s v="MI"/>
    <n v="65"/>
    <s v="area_code_415"/>
    <s v="no"/>
    <s v="no"/>
    <n v="0"/>
    <n v="211.3"/>
    <n v="120"/>
    <n v="35.92"/>
    <n v="162.6"/>
    <n v="122"/>
    <n v="13.82"/>
    <n v="134.69999999999999"/>
    <x v="4"/>
    <n v="6.06"/>
    <n v="13.2"/>
    <n v="5"/>
    <n v="3.56"/>
    <n v="3"/>
    <x v="0"/>
    <n v="0"/>
    <n v="0"/>
    <n v="0"/>
    <s v="Low"/>
    <s v="High"/>
    <x v="1"/>
  </r>
  <r>
    <s v="DE"/>
    <n v="142"/>
    <s v="area_code_408"/>
    <s v="no"/>
    <s v="no"/>
    <n v="0"/>
    <n v="187"/>
    <n v="133"/>
    <n v="31.79"/>
    <n v="134.6"/>
    <n v="74"/>
    <n v="11.44"/>
    <n v="242.2"/>
    <x v="28"/>
    <n v="10.9"/>
    <n v="7.4"/>
    <n v="5"/>
    <n v="2"/>
    <n v="2"/>
    <x v="0"/>
    <n v="0"/>
    <n v="0"/>
    <n v="0"/>
    <s v="Very High"/>
    <s v="Low"/>
    <x v="2"/>
  </r>
  <r>
    <s v="WY"/>
    <n v="97"/>
    <s v="area_code_415"/>
    <s v="no"/>
    <s v="yes"/>
    <n v="24"/>
    <n v="133.19999999999999"/>
    <n v="135"/>
    <n v="22.64"/>
    <n v="217.2"/>
    <n v="58"/>
    <n v="18.46"/>
    <n v="70.599999999999994"/>
    <x v="29"/>
    <n v="3.18"/>
    <n v="11"/>
    <n v="3"/>
    <n v="2.97"/>
    <n v="1"/>
    <x v="0"/>
    <n v="0"/>
    <n v="0"/>
    <n v="1"/>
    <s v="Medium"/>
    <s v="High"/>
    <x v="3"/>
  </r>
  <r>
    <s v="IA"/>
    <n v="52"/>
    <s v="area_code_408"/>
    <s v="no"/>
    <s v="no"/>
    <n v="0"/>
    <n v="191.9"/>
    <n v="108"/>
    <n v="32.619999999999997"/>
    <n v="269.8"/>
    <n v="96"/>
    <n v="22.93"/>
    <n v="236.8"/>
    <x v="30"/>
    <n v="10.66"/>
    <n v="7.8"/>
    <n v="5"/>
    <n v="2.11"/>
    <n v="3"/>
    <x v="0"/>
    <n v="0"/>
    <n v="0"/>
    <n v="0"/>
    <s v="Low"/>
    <s v="Low"/>
    <x v="2"/>
  </r>
  <r>
    <s v="IN"/>
    <n v="60"/>
    <s v="area_code_408"/>
    <s v="no"/>
    <s v="no"/>
    <n v="0"/>
    <n v="220.6"/>
    <n v="57"/>
    <n v="37.5"/>
    <n v="211.1"/>
    <n v="115"/>
    <n v="17.940000000000001"/>
    <n v="249"/>
    <x v="31"/>
    <n v="11.21"/>
    <n v="6.8"/>
    <n v="3"/>
    <n v="1.84"/>
    <n v="1"/>
    <x v="0"/>
    <n v="0"/>
    <n v="0"/>
    <n v="0"/>
    <s v="Low"/>
    <s v="Low"/>
    <x v="1"/>
  </r>
  <r>
    <s v="VA"/>
    <n v="10"/>
    <s v="area_code_408"/>
    <s v="no"/>
    <s v="no"/>
    <n v="0"/>
    <n v="186.1"/>
    <n v="112"/>
    <n v="31.64"/>
    <n v="190.2"/>
    <n v="66"/>
    <n v="16.170000000000002"/>
    <n v="282.8"/>
    <x v="32"/>
    <n v="12.73"/>
    <n v="11.4"/>
    <n v="6"/>
    <n v="3.08"/>
    <n v="2"/>
    <x v="0"/>
    <n v="0"/>
    <n v="0"/>
    <n v="0"/>
    <s v="Low"/>
    <s v="High"/>
    <x v="2"/>
  </r>
  <r>
    <s v="UT"/>
    <n v="96"/>
    <s v="area_code_415"/>
    <s v="no"/>
    <s v="no"/>
    <n v="0"/>
    <n v="160.19999999999999"/>
    <n v="117"/>
    <n v="27.23"/>
    <n v="267.5"/>
    <n v="67"/>
    <n v="22.74"/>
    <n v="228.5"/>
    <x v="19"/>
    <n v="10.28"/>
    <n v="9.3000000000000007"/>
    <n v="5"/>
    <n v="2.5099999999999998"/>
    <n v="2"/>
    <x v="0"/>
    <n v="0"/>
    <n v="0"/>
    <n v="0"/>
    <s v="Medium"/>
    <s v="Low"/>
    <x v="3"/>
  </r>
  <r>
    <s v="IN"/>
    <n v="81"/>
    <s v="area_code_408"/>
    <s v="no"/>
    <s v="no"/>
    <n v="0"/>
    <n v="175.5"/>
    <n v="67"/>
    <n v="29.84"/>
    <n v="249.3"/>
    <n v="85"/>
    <n v="21.19"/>
    <n v="270.2"/>
    <x v="21"/>
    <n v="12.16"/>
    <n v="10.199999999999999"/>
    <n v="3"/>
    <n v="2.75"/>
    <n v="1"/>
    <x v="0"/>
    <n v="0"/>
    <n v="0"/>
    <n v="0"/>
    <s v="Medium"/>
    <s v="Low"/>
    <x v="3"/>
  </r>
  <r>
    <s v="CO"/>
    <n v="141"/>
    <s v="area_code_415"/>
    <s v="no"/>
    <s v="no"/>
    <n v="0"/>
    <n v="126.9"/>
    <n v="98"/>
    <n v="21.57"/>
    <n v="180"/>
    <n v="62"/>
    <n v="15.3"/>
    <n v="140.80000000000001"/>
    <x v="10"/>
    <n v="6.34"/>
    <n v="8"/>
    <n v="2"/>
    <n v="2.16"/>
    <n v="1"/>
    <x v="0"/>
    <n v="0"/>
    <n v="0"/>
    <n v="0"/>
    <s v="Very High"/>
    <s v="Low"/>
    <x v="3"/>
  </r>
  <r>
    <s v="CO"/>
    <n v="121"/>
    <s v="area_code_408"/>
    <s v="no"/>
    <s v="yes"/>
    <n v="30"/>
    <n v="198.4"/>
    <n v="129"/>
    <n v="33.729999999999997"/>
    <n v="75.3"/>
    <n v="77"/>
    <n v="6.4"/>
    <n v="181.2"/>
    <x v="33"/>
    <n v="8.15"/>
    <n v="5.8"/>
    <n v="3"/>
    <n v="1.57"/>
    <n v="3"/>
    <x v="1"/>
    <n v="1"/>
    <n v="0"/>
    <n v="1"/>
    <s v="High"/>
    <s v="Low"/>
    <x v="2"/>
  </r>
  <r>
    <s v="OK"/>
    <n v="125"/>
    <s v="area_code_408"/>
    <s v="no"/>
    <s v="no"/>
    <n v="0"/>
    <n v="229.3"/>
    <n v="103"/>
    <n v="38.979999999999997"/>
    <n v="177.4"/>
    <n v="126"/>
    <n v="15.08"/>
    <n v="189.3"/>
    <x v="34"/>
    <n v="8.52"/>
    <n v="12"/>
    <n v="8"/>
    <n v="3.24"/>
    <n v="1"/>
    <x v="0"/>
    <n v="0"/>
    <n v="0"/>
    <n v="0"/>
    <s v="High"/>
    <s v="High"/>
    <x v="1"/>
  </r>
  <r>
    <s v="ID"/>
    <n v="174"/>
    <s v="area_code_408"/>
    <s v="no"/>
    <s v="no"/>
    <n v="0"/>
    <n v="192.1"/>
    <n v="97"/>
    <n v="32.659999999999997"/>
    <n v="169.9"/>
    <n v="94"/>
    <n v="14.44"/>
    <n v="166.6"/>
    <x v="35"/>
    <n v="7.5"/>
    <n v="11.4"/>
    <n v="4"/>
    <n v="3.08"/>
    <n v="1"/>
    <x v="0"/>
    <n v="0"/>
    <n v="0"/>
    <n v="0"/>
    <s v="Very High"/>
    <s v="High"/>
    <x v="2"/>
  </r>
  <r>
    <s v="CA"/>
    <n v="116"/>
    <s v="area_code_415"/>
    <s v="no"/>
    <s v="yes"/>
    <n v="34"/>
    <n v="268.60000000000002"/>
    <n v="83"/>
    <n v="45.66"/>
    <n v="178.2"/>
    <n v="142"/>
    <n v="15.15"/>
    <n v="166.3"/>
    <x v="36"/>
    <n v="7.48"/>
    <n v="11.6"/>
    <n v="3"/>
    <n v="3.13"/>
    <n v="2"/>
    <x v="0"/>
    <n v="0"/>
    <n v="0"/>
    <n v="1"/>
    <s v="High"/>
    <s v="High"/>
    <x v="1"/>
  </r>
  <r>
    <s v="SD"/>
    <n v="149"/>
    <s v="area_code_408"/>
    <s v="no"/>
    <s v="yes"/>
    <n v="28"/>
    <n v="180.7"/>
    <n v="92"/>
    <n v="30.72"/>
    <n v="187.8"/>
    <n v="64"/>
    <n v="15.96"/>
    <n v="265.5"/>
    <x v="37"/>
    <n v="11.95"/>
    <n v="12.6"/>
    <n v="3"/>
    <n v="3.4"/>
    <n v="3"/>
    <x v="0"/>
    <n v="0"/>
    <n v="0"/>
    <n v="1"/>
    <s v="Very High"/>
    <s v="High"/>
    <x v="2"/>
  </r>
  <r>
    <s v="NC"/>
    <n v="38"/>
    <s v="area_code_408"/>
    <s v="no"/>
    <s v="no"/>
    <n v="0"/>
    <n v="131.19999999999999"/>
    <n v="98"/>
    <n v="22.3"/>
    <n v="162.9"/>
    <n v="97"/>
    <n v="13.85"/>
    <n v="159"/>
    <x v="36"/>
    <n v="7.15"/>
    <n v="8.1999999999999993"/>
    <n v="6"/>
    <n v="2.21"/>
    <n v="2"/>
    <x v="0"/>
    <n v="0"/>
    <n v="0"/>
    <n v="0"/>
    <s v="Low"/>
    <s v="Low"/>
    <x v="3"/>
  </r>
  <r>
    <s v="WA"/>
    <n v="40"/>
    <s v="area_code_415"/>
    <s v="no"/>
    <s v="yes"/>
    <n v="41"/>
    <n v="148.1"/>
    <n v="74"/>
    <n v="25.18"/>
    <n v="169.5"/>
    <n v="88"/>
    <n v="14.41"/>
    <n v="214.1"/>
    <x v="20"/>
    <n v="9.6300000000000008"/>
    <n v="6.2"/>
    <n v="5"/>
    <n v="1.67"/>
    <n v="2"/>
    <x v="0"/>
    <n v="0"/>
    <n v="0"/>
    <n v="1"/>
    <s v="Low"/>
    <s v="Low"/>
    <x v="3"/>
  </r>
  <r>
    <s v="WY"/>
    <n v="43"/>
    <s v="area_code_415"/>
    <s v="yes"/>
    <s v="no"/>
    <n v="0"/>
    <n v="251.5"/>
    <n v="105"/>
    <n v="42.76"/>
    <n v="212.8"/>
    <n v="104"/>
    <n v="18.09"/>
    <n v="157.80000000000001"/>
    <x v="38"/>
    <n v="7.1"/>
    <n v="9.3000000000000007"/>
    <n v="4"/>
    <n v="2.5099999999999998"/>
    <n v="0"/>
    <x v="0"/>
    <n v="0"/>
    <n v="1"/>
    <n v="0"/>
    <s v="Low"/>
    <s v="Low"/>
    <x v="1"/>
  </r>
  <r>
    <s v="MN"/>
    <n v="113"/>
    <s v="area_code_408"/>
    <s v="yes"/>
    <s v="no"/>
    <n v="0"/>
    <n v="125.2"/>
    <n v="93"/>
    <n v="21.28"/>
    <n v="206.4"/>
    <n v="119"/>
    <n v="17.54"/>
    <n v="129.30000000000001"/>
    <x v="39"/>
    <n v="5.82"/>
    <n v="8.3000000000000007"/>
    <n v="8"/>
    <n v="2.2400000000000002"/>
    <n v="0"/>
    <x v="0"/>
    <n v="0"/>
    <n v="1"/>
    <n v="0"/>
    <s v="High"/>
    <s v="Low"/>
    <x v="0"/>
  </r>
  <r>
    <s v="UT"/>
    <n v="126"/>
    <s v="area_code_408"/>
    <s v="no"/>
    <s v="no"/>
    <n v="0"/>
    <n v="211.6"/>
    <n v="70"/>
    <n v="35.97"/>
    <n v="216.9"/>
    <n v="80"/>
    <n v="18.440000000000001"/>
    <n v="153.5"/>
    <x v="40"/>
    <n v="6.91"/>
    <n v="7.8"/>
    <n v="1"/>
    <n v="2.11"/>
    <n v="1"/>
    <x v="0"/>
    <n v="0"/>
    <n v="0"/>
    <n v="0"/>
    <s v="High"/>
    <s v="Low"/>
    <x v="2"/>
  </r>
  <r>
    <s v="TX"/>
    <n v="150"/>
    <s v="area_code_510"/>
    <s v="no"/>
    <s v="no"/>
    <n v="0"/>
    <n v="178.9"/>
    <n v="101"/>
    <n v="30.41"/>
    <n v="169.1"/>
    <n v="110"/>
    <n v="14.37"/>
    <n v="148.6"/>
    <x v="41"/>
    <n v="6.69"/>
    <n v="13.8"/>
    <n v="3"/>
    <n v="3.73"/>
    <n v="4"/>
    <x v="1"/>
    <n v="1"/>
    <n v="0"/>
    <n v="0"/>
    <s v="Very High"/>
    <s v="High"/>
    <x v="0"/>
  </r>
  <r>
    <s v="NJ"/>
    <n v="138"/>
    <s v="area_code_408"/>
    <s v="no"/>
    <s v="no"/>
    <n v="0"/>
    <n v="241.8"/>
    <n v="93"/>
    <n v="41.11"/>
    <n v="170.5"/>
    <n v="83"/>
    <n v="14.49"/>
    <n v="295.3"/>
    <x v="1"/>
    <n v="13.29"/>
    <n v="11.8"/>
    <n v="7"/>
    <n v="3.19"/>
    <n v="3"/>
    <x v="0"/>
    <n v="0"/>
    <n v="0"/>
    <n v="0"/>
    <s v="Very High"/>
    <s v="High"/>
    <x v="2"/>
  </r>
  <r>
    <s v="MN"/>
    <n v="162"/>
    <s v="area_code_510"/>
    <s v="no"/>
    <s v="yes"/>
    <n v="46"/>
    <n v="224.9"/>
    <n v="97"/>
    <n v="38.229999999999997"/>
    <n v="188.2"/>
    <n v="84"/>
    <n v="16"/>
    <n v="254.6"/>
    <x v="42"/>
    <n v="11.46"/>
    <n v="12.1"/>
    <n v="2"/>
    <n v="3.27"/>
    <n v="0"/>
    <x v="0"/>
    <n v="0"/>
    <n v="0"/>
    <n v="1"/>
    <s v="Very High"/>
    <s v="High"/>
    <x v="2"/>
  </r>
  <r>
    <s v="NM"/>
    <n v="147"/>
    <s v="area_code_510"/>
    <s v="no"/>
    <s v="no"/>
    <n v="0"/>
    <n v="248.6"/>
    <n v="83"/>
    <n v="42.26"/>
    <n v="148.9"/>
    <n v="85"/>
    <n v="12.66"/>
    <n v="172.5"/>
    <x v="23"/>
    <n v="7.76"/>
    <n v="8"/>
    <n v="4"/>
    <n v="2.16"/>
    <n v="3"/>
    <x v="0"/>
    <n v="0"/>
    <n v="0"/>
    <n v="0"/>
    <s v="Very High"/>
    <s v="Low"/>
    <x v="2"/>
  </r>
  <r>
    <s v="NV"/>
    <n v="90"/>
    <s v="area_code_415"/>
    <s v="no"/>
    <s v="no"/>
    <n v="0"/>
    <n v="203.4"/>
    <n v="146"/>
    <n v="34.58"/>
    <n v="226.7"/>
    <n v="117"/>
    <n v="19.27"/>
    <n v="152.4"/>
    <x v="18"/>
    <n v="6.86"/>
    <n v="7.3"/>
    <n v="4"/>
    <n v="1.97"/>
    <n v="1"/>
    <x v="0"/>
    <n v="0"/>
    <n v="0"/>
    <n v="0"/>
    <s v="Medium"/>
    <s v="Low"/>
    <x v="1"/>
  </r>
  <r>
    <s v="HI"/>
    <n v="85"/>
    <s v="area_code_415"/>
    <s v="no"/>
    <s v="no"/>
    <n v="0"/>
    <n v="235.8"/>
    <n v="109"/>
    <n v="40.090000000000003"/>
    <n v="157.19999999999999"/>
    <n v="94"/>
    <n v="13.36"/>
    <n v="188.2"/>
    <x v="43"/>
    <n v="8.4700000000000006"/>
    <n v="12"/>
    <n v="3"/>
    <n v="3.24"/>
    <n v="0"/>
    <x v="0"/>
    <n v="0"/>
    <n v="0"/>
    <n v="0"/>
    <s v="Medium"/>
    <s v="High"/>
    <x v="2"/>
  </r>
  <r>
    <s v="MN"/>
    <n v="50"/>
    <s v="area_code_415"/>
    <s v="no"/>
    <s v="no"/>
    <n v="0"/>
    <n v="157.1"/>
    <n v="90"/>
    <n v="26.71"/>
    <n v="223.3"/>
    <n v="72"/>
    <n v="18.98"/>
    <n v="181.4"/>
    <x v="8"/>
    <n v="8.16"/>
    <n v="6.1"/>
    <n v="2"/>
    <n v="1.65"/>
    <n v="1"/>
    <x v="0"/>
    <n v="0"/>
    <n v="0"/>
    <n v="0"/>
    <s v="Low"/>
    <s v="Low"/>
    <x v="3"/>
  </r>
  <r>
    <s v="DC"/>
    <n v="82"/>
    <s v="area_code_415"/>
    <s v="no"/>
    <s v="no"/>
    <n v="0"/>
    <n v="300.3"/>
    <n v="109"/>
    <n v="51.05"/>
    <n v="181"/>
    <n v="100"/>
    <n v="15.39"/>
    <n v="270.10000000000002"/>
    <x v="44"/>
    <n v="12.15"/>
    <n v="11.7"/>
    <n v="4"/>
    <n v="3.16"/>
    <n v="0"/>
    <x v="1"/>
    <n v="1"/>
    <n v="0"/>
    <n v="0"/>
    <s v="Medium"/>
    <s v="High"/>
    <x v="2"/>
  </r>
  <r>
    <s v="NY"/>
    <n v="144"/>
    <s v="area_code_408"/>
    <s v="no"/>
    <s v="no"/>
    <n v="0"/>
    <n v="61.6"/>
    <n v="117"/>
    <n v="10.47"/>
    <n v="77.099999999999994"/>
    <n v="85"/>
    <n v="6.55"/>
    <n v="173"/>
    <x v="43"/>
    <n v="7.79"/>
    <n v="8.1999999999999993"/>
    <n v="7"/>
    <n v="2.21"/>
    <n v="4"/>
    <x v="1"/>
    <n v="1"/>
    <n v="0"/>
    <n v="0"/>
    <s v="Very High"/>
    <s v="Low"/>
    <x v="3"/>
  </r>
  <r>
    <s v="MN"/>
    <n v="46"/>
    <s v="area_code_415"/>
    <s v="no"/>
    <s v="no"/>
    <n v="0"/>
    <n v="214.1"/>
    <n v="72"/>
    <n v="36.4"/>
    <n v="164.4"/>
    <n v="104"/>
    <n v="13.97"/>
    <n v="177.5"/>
    <x v="45"/>
    <n v="7.99"/>
    <n v="8.1999999999999993"/>
    <n v="3"/>
    <n v="2.21"/>
    <n v="2"/>
    <x v="0"/>
    <n v="0"/>
    <n v="0"/>
    <n v="0"/>
    <s v="Low"/>
    <s v="Low"/>
    <x v="1"/>
  </r>
  <r>
    <s v="MD"/>
    <n v="70"/>
    <s v="area_code_408"/>
    <s v="no"/>
    <s v="no"/>
    <n v="0"/>
    <n v="170.2"/>
    <n v="98"/>
    <n v="28.93"/>
    <n v="155.19999999999999"/>
    <n v="102"/>
    <n v="13.19"/>
    <n v="228.6"/>
    <x v="46"/>
    <n v="10.29"/>
    <n v="15"/>
    <n v="2"/>
    <n v="4.05"/>
    <n v="1"/>
    <x v="0"/>
    <n v="0"/>
    <n v="0"/>
    <n v="0"/>
    <s v="Low"/>
    <s v="High"/>
    <x v="0"/>
  </r>
  <r>
    <s v="WV"/>
    <n v="144"/>
    <s v="area_code_415"/>
    <s v="no"/>
    <s v="no"/>
    <n v="0"/>
    <n v="201.1"/>
    <n v="99"/>
    <n v="34.19"/>
    <n v="303.5"/>
    <n v="74"/>
    <n v="25.8"/>
    <n v="224"/>
    <x v="47"/>
    <n v="10.08"/>
    <n v="13.2"/>
    <n v="2"/>
    <n v="3.56"/>
    <n v="1"/>
    <x v="0"/>
    <n v="0"/>
    <n v="0"/>
    <n v="0"/>
    <s v="Very High"/>
    <s v="High"/>
    <x v="2"/>
  </r>
  <r>
    <s v="OR"/>
    <n v="116"/>
    <s v="area_code_415"/>
    <s v="yes"/>
    <s v="no"/>
    <n v="0"/>
    <n v="215.4"/>
    <n v="104"/>
    <n v="36.619999999999997"/>
    <n v="204.8"/>
    <n v="79"/>
    <n v="17.41"/>
    <n v="278.5"/>
    <x v="23"/>
    <n v="12.53"/>
    <n v="12.6"/>
    <n v="5"/>
    <n v="3.4"/>
    <n v="3"/>
    <x v="0"/>
    <n v="0"/>
    <n v="1"/>
    <n v="0"/>
    <s v="High"/>
    <s v="High"/>
    <x v="2"/>
  </r>
  <r>
    <s v="GA"/>
    <n v="70"/>
    <s v="area_code_415"/>
    <s v="no"/>
    <s v="yes"/>
    <n v="24"/>
    <n v="249.5"/>
    <n v="101"/>
    <n v="42.42"/>
    <n v="259.7"/>
    <n v="98"/>
    <n v="22.07"/>
    <n v="222.7"/>
    <x v="19"/>
    <n v="10.02"/>
    <n v="9.8000000000000007"/>
    <n v="4"/>
    <n v="2.65"/>
    <n v="1"/>
    <x v="0"/>
    <n v="0"/>
    <n v="0"/>
    <n v="1"/>
    <s v="Low"/>
    <s v="Low"/>
    <x v="2"/>
  </r>
  <r>
    <s v="VT"/>
    <n v="128"/>
    <s v="area_code_510"/>
    <s v="no"/>
    <s v="yes"/>
    <n v="29"/>
    <n v="179.3"/>
    <n v="104"/>
    <n v="30.48"/>
    <n v="225.9"/>
    <n v="86"/>
    <n v="19.2"/>
    <n v="323"/>
    <x v="17"/>
    <n v="14.54"/>
    <n v="8.6"/>
    <n v="7"/>
    <n v="2.3199999999999998"/>
    <n v="0"/>
    <x v="0"/>
    <n v="0"/>
    <n v="0"/>
    <n v="1"/>
    <s v="Very High"/>
    <s v="Low"/>
    <x v="3"/>
  </r>
  <r>
    <s v="IN"/>
    <n v="94"/>
    <s v="area_code_408"/>
    <s v="no"/>
    <s v="no"/>
    <n v="0"/>
    <n v="157.9"/>
    <n v="105"/>
    <n v="26.84"/>
    <n v="155"/>
    <n v="101"/>
    <n v="13.18"/>
    <n v="189.6"/>
    <x v="48"/>
    <n v="8.5299999999999994"/>
    <n v="8"/>
    <n v="5"/>
    <n v="2.16"/>
    <n v="4"/>
    <x v="1"/>
    <n v="1"/>
    <n v="0"/>
    <n v="0"/>
    <s v="Medium"/>
    <s v="Low"/>
    <x v="0"/>
  </r>
  <r>
    <s v="WV"/>
    <n v="111"/>
    <s v="area_code_510"/>
    <s v="no"/>
    <s v="no"/>
    <n v="0"/>
    <n v="214.3"/>
    <n v="118"/>
    <n v="36.43"/>
    <n v="208.5"/>
    <n v="76"/>
    <n v="17.72"/>
    <n v="182.4"/>
    <x v="21"/>
    <n v="8.2100000000000009"/>
    <n v="12"/>
    <n v="2"/>
    <n v="3.24"/>
    <n v="1"/>
    <x v="0"/>
    <n v="0"/>
    <n v="0"/>
    <n v="0"/>
    <s v="High"/>
    <s v="High"/>
    <x v="2"/>
  </r>
  <r>
    <s v="KY"/>
    <n v="74"/>
    <s v="area_code_415"/>
    <s v="no"/>
    <s v="yes"/>
    <n v="35"/>
    <n v="154.1"/>
    <n v="104"/>
    <n v="26.2"/>
    <n v="123.4"/>
    <n v="84"/>
    <n v="10.49"/>
    <n v="202.1"/>
    <x v="32"/>
    <n v="9.09"/>
    <n v="10.9"/>
    <n v="9"/>
    <n v="2.94"/>
    <n v="2"/>
    <x v="0"/>
    <n v="0"/>
    <n v="0"/>
    <n v="1"/>
    <s v="Medium"/>
    <s v="High"/>
    <x v="3"/>
  </r>
  <r>
    <s v="NJ"/>
    <n v="128"/>
    <s v="area_code_415"/>
    <s v="no"/>
    <s v="no"/>
    <n v="0"/>
    <n v="237.9"/>
    <n v="125"/>
    <n v="40.44"/>
    <n v="247.6"/>
    <n v="93"/>
    <n v="21.05"/>
    <n v="208.9"/>
    <x v="19"/>
    <n v="9.4"/>
    <n v="13.9"/>
    <n v="4"/>
    <n v="3.75"/>
    <n v="1"/>
    <x v="1"/>
    <n v="1"/>
    <n v="0"/>
    <n v="0"/>
    <s v="Very High"/>
    <s v="High"/>
    <x v="2"/>
  </r>
  <r>
    <s v="DC"/>
    <n v="82"/>
    <s v="area_code_510"/>
    <s v="no"/>
    <s v="no"/>
    <n v="0"/>
    <n v="143.9"/>
    <n v="61"/>
    <n v="24.46"/>
    <n v="194.9"/>
    <n v="105"/>
    <n v="16.57"/>
    <n v="109.6"/>
    <x v="9"/>
    <n v="4.93"/>
    <n v="11.1"/>
    <n v="2"/>
    <n v="3"/>
    <n v="1"/>
    <x v="0"/>
    <n v="0"/>
    <n v="0"/>
    <n v="0"/>
    <s v="Medium"/>
    <s v="High"/>
    <x v="0"/>
  </r>
  <r>
    <s v="LA"/>
    <n v="155"/>
    <s v="area_code_415"/>
    <s v="no"/>
    <s v="no"/>
    <n v="0"/>
    <n v="203.4"/>
    <n v="100"/>
    <n v="34.58"/>
    <n v="190.9"/>
    <n v="104"/>
    <n v="16.23"/>
    <n v="196"/>
    <x v="47"/>
    <n v="8.82"/>
    <n v="8.9"/>
    <n v="4"/>
    <n v="2.4"/>
    <n v="0"/>
    <x v="1"/>
    <n v="1"/>
    <n v="0"/>
    <n v="0"/>
    <s v="Very High"/>
    <s v="Low"/>
    <x v="1"/>
  </r>
  <r>
    <s v="AR"/>
    <n v="80"/>
    <s v="area_code_415"/>
    <s v="no"/>
    <s v="no"/>
    <n v="0"/>
    <n v="124.3"/>
    <n v="100"/>
    <n v="21.13"/>
    <n v="173"/>
    <n v="107"/>
    <n v="14.71"/>
    <n v="253.2"/>
    <x v="49"/>
    <n v="11.39"/>
    <n v="7.9"/>
    <n v="9"/>
    <n v="2.13"/>
    <n v="1"/>
    <x v="0"/>
    <n v="0"/>
    <n v="0"/>
    <n v="0"/>
    <s v="Medium"/>
    <s v="Low"/>
    <x v="0"/>
  </r>
  <r>
    <s v="ME"/>
    <n v="78"/>
    <s v="area_code_415"/>
    <s v="no"/>
    <s v="no"/>
    <n v="0"/>
    <n v="252.9"/>
    <n v="93"/>
    <n v="42.99"/>
    <n v="178.4"/>
    <n v="112"/>
    <n v="15.16"/>
    <n v="263.89999999999998"/>
    <x v="18"/>
    <n v="11.88"/>
    <n v="9.5"/>
    <n v="7"/>
    <n v="2.57"/>
    <n v="3"/>
    <x v="0"/>
    <n v="0"/>
    <n v="0"/>
    <n v="0"/>
    <s v="Medium"/>
    <s v="Low"/>
    <x v="1"/>
  </r>
  <r>
    <s v="AZ"/>
    <n v="90"/>
    <s v="area_code_415"/>
    <s v="no"/>
    <s v="no"/>
    <n v="0"/>
    <n v="179.1"/>
    <n v="71"/>
    <n v="30.45"/>
    <n v="190.6"/>
    <n v="81"/>
    <n v="16.2"/>
    <n v="127.7"/>
    <x v="50"/>
    <n v="5.75"/>
    <n v="10.6"/>
    <n v="7"/>
    <n v="2.86"/>
    <n v="3"/>
    <x v="0"/>
    <n v="0"/>
    <n v="0"/>
    <n v="0"/>
    <s v="Medium"/>
    <s v="High"/>
    <x v="3"/>
  </r>
  <r>
    <s v="MT"/>
    <n v="73"/>
    <s v="area_code_415"/>
    <s v="no"/>
    <s v="no"/>
    <n v="0"/>
    <n v="160.1"/>
    <n v="110"/>
    <n v="27.22"/>
    <n v="213.3"/>
    <n v="72"/>
    <n v="18.13"/>
    <n v="174.1"/>
    <x v="51"/>
    <n v="7.83"/>
    <n v="13"/>
    <n v="4"/>
    <n v="3.51"/>
    <n v="0"/>
    <x v="0"/>
    <n v="0"/>
    <n v="0"/>
    <n v="0"/>
    <s v="Low"/>
    <s v="High"/>
    <x v="3"/>
  </r>
  <r>
    <s v="AZ"/>
    <n v="99"/>
    <s v="area_code_415"/>
    <s v="no"/>
    <s v="no"/>
    <n v="0"/>
    <n v="198.2"/>
    <n v="87"/>
    <n v="33.69"/>
    <n v="207.3"/>
    <n v="76"/>
    <n v="17.62"/>
    <n v="190.9"/>
    <x v="45"/>
    <n v="8.59"/>
    <n v="8.6999999999999993"/>
    <n v="3"/>
    <n v="2.35"/>
    <n v="4"/>
    <x v="0"/>
    <n v="0"/>
    <n v="0"/>
    <n v="0"/>
    <s v="Medium"/>
    <s v="Low"/>
    <x v="2"/>
  </r>
  <r>
    <s v="MS"/>
    <n v="120"/>
    <s v="area_code_408"/>
    <s v="no"/>
    <s v="no"/>
    <n v="0"/>
    <n v="212.1"/>
    <n v="131"/>
    <n v="36.06"/>
    <n v="209.4"/>
    <n v="104"/>
    <n v="17.8"/>
    <n v="167.2"/>
    <x v="5"/>
    <n v="7.52"/>
    <n v="5.3"/>
    <n v="5"/>
    <n v="1.43"/>
    <n v="1"/>
    <x v="1"/>
    <n v="1"/>
    <n v="0"/>
    <n v="0"/>
    <s v="High"/>
    <s v="Low"/>
    <x v="1"/>
  </r>
  <r>
    <s v="ID"/>
    <n v="77"/>
    <s v="area_code_415"/>
    <s v="no"/>
    <s v="no"/>
    <n v="0"/>
    <n v="251.8"/>
    <n v="72"/>
    <n v="42.81"/>
    <n v="205.7"/>
    <n v="126"/>
    <n v="17.48"/>
    <n v="275.2"/>
    <x v="23"/>
    <n v="12.38"/>
    <n v="9.8000000000000007"/>
    <n v="7"/>
    <n v="2.65"/>
    <n v="2"/>
    <x v="1"/>
    <n v="1"/>
    <n v="0"/>
    <n v="0"/>
    <s v="Medium"/>
    <s v="Low"/>
    <x v="1"/>
  </r>
  <r>
    <s v="IA"/>
    <n v="98"/>
    <s v="area_code_510"/>
    <s v="no"/>
    <s v="yes"/>
    <n v="21"/>
    <n v="161.19999999999999"/>
    <n v="114"/>
    <n v="27.4"/>
    <n v="252.2"/>
    <n v="83"/>
    <n v="21.44"/>
    <n v="160.19999999999999"/>
    <x v="26"/>
    <n v="7.21"/>
    <n v="4.4000000000000004"/>
    <n v="8"/>
    <n v="1.19"/>
    <n v="4"/>
    <x v="0"/>
    <n v="0"/>
    <n v="0"/>
    <n v="1"/>
    <s v="Medium"/>
    <s v="Low"/>
    <x v="3"/>
  </r>
  <r>
    <s v="MA"/>
    <n v="108"/>
    <s v="area_code_415"/>
    <s v="no"/>
    <s v="no"/>
    <n v="0"/>
    <n v="178.3"/>
    <n v="137"/>
    <n v="30.31"/>
    <n v="189"/>
    <n v="76"/>
    <n v="16.07"/>
    <n v="129.1"/>
    <x v="20"/>
    <n v="5.81"/>
    <n v="14.6"/>
    <n v="5"/>
    <n v="3.94"/>
    <n v="0"/>
    <x v="0"/>
    <n v="0"/>
    <n v="0"/>
    <n v="0"/>
    <s v="High"/>
    <s v="High"/>
    <x v="3"/>
  </r>
  <r>
    <s v="KY"/>
    <n v="95"/>
    <s v="area_code_408"/>
    <s v="no"/>
    <s v="no"/>
    <n v="0"/>
    <n v="135"/>
    <n v="99"/>
    <n v="22.95"/>
    <n v="183.6"/>
    <n v="106"/>
    <n v="15.61"/>
    <n v="245.3"/>
    <x v="20"/>
    <n v="11.04"/>
    <n v="12.5"/>
    <n v="9"/>
    <n v="3.38"/>
    <n v="1"/>
    <x v="0"/>
    <n v="0"/>
    <n v="0"/>
    <n v="0"/>
    <s v="Medium"/>
    <s v="High"/>
    <x v="0"/>
  </r>
  <r>
    <s v="IN"/>
    <n v="122"/>
    <s v="area_code_408"/>
    <s v="no"/>
    <s v="no"/>
    <n v="0"/>
    <n v="170.5"/>
    <n v="94"/>
    <n v="28.99"/>
    <n v="173.7"/>
    <n v="109"/>
    <n v="14.76"/>
    <n v="248.6"/>
    <x v="12"/>
    <n v="11.19"/>
    <n v="11.3"/>
    <n v="2"/>
    <n v="3.05"/>
    <n v="1"/>
    <x v="0"/>
    <n v="0"/>
    <n v="0"/>
    <n v="0"/>
    <s v="High"/>
    <s v="High"/>
    <x v="0"/>
  </r>
  <r>
    <s v="AZ"/>
    <n v="95"/>
    <s v="area_code_408"/>
    <s v="no"/>
    <s v="no"/>
    <n v="0"/>
    <n v="238.1"/>
    <n v="65"/>
    <n v="40.479999999999997"/>
    <n v="187.2"/>
    <n v="98"/>
    <n v="15.91"/>
    <n v="190"/>
    <x v="11"/>
    <n v="8.5500000000000007"/>
    <n v="11.8"/>
    <n v="4"/>
    <n v="3.19"/>
    <n v="4"/>
    <x v="0"/>
    <n v="0"/>
    <n v="0"/>
    <n v="0"/>
    <s v="Medium"/>
    <s v="High"/>
    <x v="2"/>
  </r>
  <r>
    <s v="MI"/>
    <n v="36"/>
    <s v="area_code_510"/>
    <s v="no"/>
    <s v="yes"/>
    <n v="29"/>
    <n v="281.39999999999998"/>
    <n v="102"/>
    <n v="47.84"/>
    <n v="202.2"/>
    <n v="76"/>
    <n v="17.190000000000001"/>
    <n v="187.2"/>
    <x v="45"/>
    <n v="8.42"/>
    <n v="9"/>
    <n v="6"/>
    <n v="2.4300000000000002"/>
    <n v="2"/>
    <x v="0"/>
    <n v="0"/>
    <n v="0"/>
    <n v="1"/>
    <s v="Low"/>
    <s v="Low"/>
    <x v="2"/>
  </r>
  <r>
    <s v="NM"/>
    <n v="93"/>
    <s v="area_code_510"/>
    <s v="no"/>
    <s v="yes"/>
    <n v="21"/>
    <n v="117.9"/>
    <n v="131"/>
    <n v="20.04"/>
    <n v="164.5"/>
    <n v="115"/>
    <n v="13.98"/>
    <n v="217"/>
    <x v="27"/>
    <n v="9.76"/>
    <n v="9.8000000000000007"/>
    <n v="3"/>
    <n v="2.65"/>
    <n v="1"/>
    <x v="0"/>
    <n v="0"/>
    <n v="0"/>
    <n v="1"/>
    <s v="Medium"/>
    <s v="Low"/>
    <x v="0"/>
  </r>
  <r>
    <s v="UT"/>
    <n v="157"/>
    <s v="area_code_408"/>
    <s v="no"/>
    <s v="no"/>
    <n v="0"/>
    <n v="229.8"/>
    <n v="90"/>
    <n v="39.07"/>
    <n v="147.9"/>
    <n v="121"/>
    <n v="12.57"/>
    <n v="241.4"/>
    <x v="13"/>
    <n v="10.86"/>
    <n v="9.6"/>
    <n v="7"/>
    <n v="2.59"/>
    <n v="3"/>
    <x v="0"/>
    <n v="0"/>
    <n v="0"/>
    <n v="0"/>
    <s v="Very High"/>
    <s v="Low"/>
    <x v="1"/>
  </r>
  <r>
    <s v="MI"/>
    <n v="120"/>
    <s v="area_code_408"/>
    <s v="no"/>
    <s v="no"/>
    <n v="0"/>
    <n v="165"/>
    <n v="100"/>
    <n v="28.05"/>
    <n v="317.2"/>
    <n v="83"/>
    <n v="26.96"/>
    <n v="119.2"/>
    <x v="27"/>
    <n v="5.36"/>
    <n v="8.3000000000000007"/>
    <n v="8"/>
    <n v="2.2400000000000002"/>
    <n v="1"/>
    <x v="0"/>
    <n v="0"/>
    <n v="0"/>
    <n v="0"/>
    <s v="High"/>
    <s v="Low"/>
    <x v="3"/>
  </r>
  <r>
    <s v="AL"/>
    <n v="98"/>
    <s v="area_code_408"/>
    <s v="no"/>
    <s v="no"/>
    <n v="0"/>
    <n v="161"/>
    <n v="117"/>
    <n v="27.37"/>
    <n v="190.9"/>
    <n v="113"/>
    <n v="16.23"/>
    <n v="227.7"/>
    <x v="45"/>
    <n v="10.25"/>
    <n v="12.1"/>
    <n v="4"/>
    <n v="3.27"/>
    <n v="4"/>
    <x v="0"/>
    <n v="0"/>
    <n v="0"/>
    <n v="0"/>
    <s v="Medium"/>
    <s v="High"/>
    <x v="0"/>
  </r>
  <r>
    <s v="DE"/>
    <n v="125"/>
    <s v="area_code_408"/>
    <s v="no"/>
    <s v="no"/>
    <n v="0"/>
    <n v="126.7"/>
    <n v="108"/>
    <n v="21.54"/>
    <n v="206"/>
    <n v="90"/>
    <n v="17.510000000000002"/>
    <n v="247.8"/>
    <x v="52"/>
    <n v="11.15"/>
    <n v="13.3"/>
    <n v="7"/>
    <n v="3.59"/>
    <n v="1"/>
    <x v="0"/>
    <n v="0"/>
    <n v="0"/>
    <n v="0"/>
    <s v="High"/>
    <s v="High"/>
    <x v="3"/>
  </r>
  <r>
    <s v="AZ"/>
    <n v="63"/>
    <s v="area_code_415"/>
    <s v="no"/>
    <s v="no"/>
    <n v="0"/>
    <n v="58.9"/>
    <n v="125"/>
    <n v="10.01"/>
    <n v="169.6"/>
    <n v="59"/>
    <n v="14.42"/>
    <n v="211.4"/>
    <x v="53"/>
    <n v="9.51"/>
    <n v="9.4"/>
    <n v="3"/>
    <n v="2.54"/>
    <n v="1"/>
    <x v="0"/>
    <n v="0"/>
    <n v="0"/>
    <n v="0"/>
    <s v="Low"/>
    <s v="Low"/>
    <x v="3"/>
  </r>
  <r>
    <s v="ME"/>
    <n v="36"/>
    <s v="area_code_510"/>
    <s v="yes"/>
    <s v="yes"/>
    <n v="42"/>
    <n v="196.8"/>
    <n v="89"/>
    <n v="33.46"/>
    <n v="254.9"/>
    <n v="122"/>
    <n v="21.67"/>
    <n v="138.30000000000001"/>
    <x v="54"/>
    <n v="6.22"/>
    <n v="20"/>
    <n v="6"/>
    <n v="5.4"/>
    <n v="0"/>
    <x v="1"/>
    <n v="1"/>
    <n v="1"/>
    <n v="1"/>
    <s v="Low"/>
    <s v="High"/>
    <x v="1"/>
  </r>
  <r>
    <s v="NJ"/>
    <n v="64"/>
    <s v="area_code_510"/>
    <s v="no"/>
    <s v="no"/>
    <n v="0"/>
    <n v="162.6"/>
    <n v="83"/>
    <n v="27.64"/>
    <n v="152.30000000000001"/>
    <n v="109"/>
    <n v="12.95"/>
    <n v="57.5"/>
    <x v="55"/>
    <n v="2.59"/>
    <n v="14.2"/>
    <n v="3"/>
    <n v="3.83"/>
    <n v="1"/>
    <x v="0"/>
    <n v="0"/>
    <n v="0"/>
    <n v="0"/>
    <s v="Low"/>
    <s v="High"/>
    <x v="0"/>
  </r>
  <r>
    <s v="NV"/>
    <n v="74"/>
    <s v="area_code_415"/>
    <s v="no"/>
    <s v="no"/>
    <n v="0"/>
    <n v="282.5"/>
    <n v="114"/>
    <n v="48.03"/>
    <n v="219.9"/>
    <n v="48"/>
    <n v="18.690000000000001"/>
    <n v="170"/>
    <x v="11"/>
    <n v="7.65"/>
    <n v="9.4"/>
    <n v="4"/>
    <n v="2.54"/>
    <n v="1"/>
    <x v="1"/>
    <n v="1"/>
    <n v="0"/>
    <n v="0"/>
    <s v="Medium"/>
    <s v="Low"/>
    <x v="2"/>
  </r>
  <r>
    <s v="NE"/>
    <n v="46"/>
    <s v="area_code_408"/>
    <s v="no"/>
    <s v="no"/>
    <n v="0"/>
    <n v="210.2"/>
    <n v="92"/>
    <n v="35.729999999999997"/>
    <n v="227.3"/>
    <n v="77"/>
    <n v="19.32"/>
    <n v="200.1"/>
    <x v="22"/>
    <n v="9"/>
    <n v="13.1"/>
    <n v="7"/>
    <n v="3.54"/>
    <n v="1"/>
    <x v="0"/>
    <n v="0"/>
    <n v="0"/>
    <n v="0"/>
    <s v="Low"/>
    <s v="High"/>
    <x v="2"/>
  </r>
  <r>
    <s v="TX"/>
    <n v="41"/>
    <s v="area_code_408"/>
    <s v="no"/>
    <s v="yes"/>
    <n v="22"/>
    <n v="213.8"/>
    <n v="102"/>
    <n v="36.35"/>
    <n v="141.80000000000001"/>
    <n v="86"/>
    <n v="12.05"/>
    <n v="142.19999999999999"/>
    <x v="56"/>
    <n v="6.4"/>
    <n v="7.2"/>
    <n v="3"/>
    <n v="1.94"/>
    <n v="0"/>
    <x v="0"/>
    <n v="0"/>
    <n v="0"/>
    <n v="1"/>
    <s v="Low"/>
    <s v="Low"/>
    <x v="2"/>
  </r>
  <r>
    <s v="MD"/>
    <n v="121"/>
    <s v="area_code_510"/>
    <s v="no"/>
    <s v="no"/>
    <n v="0"/>
    <n v="190.7"/>
    <n v="103"/>
    <n v="32.42"/>
    <n v="183.5"/>
    <n v="117"/>
    <n v="15.6"/>
    <n v="220.8"/>
    <x v="0"/>
    <n v="9.94"/>
    <n v="9.8000000000000007"/>
    <n v="4"/>
    <n v="2.65"/>
    <n v="3"/>
    <x v="0"/>
    <n v="0"/>
    <n v="0"/>
    <n v="0"/>
    <s v="High"/>
    <s v="Low"/>
    <x v="1"/>
  </r>
  <r>
    <s v="MS"/>
    <n v="193"/>
    <s v="area_code_415"/>
    <s v="no"/>
    <s v="no"/>
    <n v="0"/>
    <n v="170.9"/>
    <n v="124"/>
    <n v="29.05"/>
    <n v="132.30000000000001"/>
    <n v="95"/>
    <n v="11.25"/>
    <n v="112.9"/>
    <x v="2"/>
    <n v="5.08"/>
    <n v="11.6"/>
    <n v="3"/>
    <n v="3.13"/>
    <n v="1"/>
    <x v="0"/>
    <n v="0"/>
    <n v="0"/>
    <n v="0"/>
    <s v="Very High"/>
    <s v="High"/>
    <x v="3"/>
  </r>
  <r>
    <s v="NV"/>
    <n v="130"/>
    <s v="area_code_510"/>
    <s v="no"/>
    <s v="no"/>
    <n v="0"/>
    <n v="154.19999999999999"/>
    <n v="119"/>
    <n v="26.21"/>
    <n v="110.2"/>
    <n v="98"/>
    <n v="9.3699999999999992"/>
    <n v="227.4"/>
    <x v="57"/>
    <n v="10.23"/>
    <n v="9.1999999999999993"/>
    <n v="5"/>
    <n v="2.48"/>
    <n v="2"/>
    <x v="0"/>
    <n v="0"/>
    <n v="0"/>
    <n v="0"/>
    <s v="Very High"/>
    <s v="Low"/>
    <x v="3"/>
  </r>
  <r>
    <s v="AZ"/>
    <n v="85"/>
    <s v="area_code_408"/>
    <s v="no"/>
    <s v="no"/>
    <n v="0"/>
    <n v="201.4"/>
    <n v="52"/>
    <n v="34.24"/>
    <n v="229.4"/>
    <n v="104"/>
    <n v="19.5"/>
    <n v="252.5"/>
    <x v="36"/>
    <n v="11.36"/>
    <n v="12"/>
    <n v="3"/>
    <n v="3.24"/>
    <n v="1"/>
    <x v="0"/>
    <n v="0"/>
    <n v="0"/>
    <n v="0"/>
    <s v="Medium"/>
    <s v="High"/>
    <x v="1"/>
  </r>
  <r>
    <s v="MS"/>
    <n v="162"/>
    <s v="area_code_415"/>
    <s v="no"/>
    <s v="no"/>
    <n v="0"/>
    <n v="70.7"/>
    <n v="108"/>
    <n v="12.02"/>
    <n v="157.5"/>
    <n v="87"/>
    <n v="13.39"/>
    <n v="154.80000000000001"/>
    <x v="58"/>
    <n v="6.97"/>
    <n v="9.1"/>
    <n v="3"/>
    <n v="2.46"/>
    <n v="4"/>
    <x v="1"/>
    <n v="1"/>
    <n v="0"/>
    <n v="0"/>
    <s v="Very High"/>
    <s v="Low"/>
    <x v="3"/>
  </r>
  <r>
    <s v="MS"/>
    <n v="61"/>
    <s v="area_code_510"/>
    <s v="no"/>
    <s v="yes"/>
    <n v="27"/>
    <n v="187.5"/>
    <n v="124"/>
    <n v="31.88"/>
    <n v="146.6"/>
    <n v="103"/>
    <n v="12.46"/>
    <n v="225.7"/>
    <x v="31"/>
    <n v="10.16"/>
    <n v="6.4"/>
    <n v="6"/>
    <n v="1.73"/>
    <n v="4"/>
    <x v="1"/>
    <n v="1"/>
    <n v="0"/>
    <n v="1"/>
    <s v="Low"/>
    <s v="Low"/>
    <x v="1"/>
  </r>
  <r>
    <s v="TX"/>
    <n v="92"/>
    <s v="area_code_408"/>
    <s v="no"/>
    <s v="no"/>
    <n v="0"/>
    <n v="91.7"/>
    <n v="90"/>
    <n v="15.59"/>
    <n v="193.7"/>
    <n v="123"/>
    <n v="16.46"/>
    <n v="175"/>
    <x v="27"/>
    <n v="7.88"/>
    <n v="9.1999999999999993"/>
    <n v="4"/>
    <n v="2.48"/>
    <n v="2"/>
    <x v="0"/>
    <n v="0"/>
    <n v="0"/>
    <n v="0"/>
    <s v="Medium"/>
    <s v="Low"/>
    <x v="0"/>
  </r>
  <r>
    <s v="NE"/>
    <n v="90"/>
    <s v="area_code_415"/>
    <s v="no"/>
    <s v="no"/>
    <n v="0"/>
    <n v="145.5"/>
    <n v="92"/>
    <n v="24.74"/>
    <n v="217.7"/>
    <n v="114"/>
    <n v="18.5"/>
    <n v="146.9"/>
    <x v="56"/>
    <n v="6.61"/>
    <n v="10.9"/>
    <n v="2"/>
    <n v="2.94"/>
    <n v="3"/>
    <x v="0"/>
    <n v="0"/>
    <n v="0"/>
    <n v="0"/>
    <s v="Medium"/>
    <s v="High"/>
    <x v="0"/>
  </r>
  <r>
    <s v="CA"/>
    <n v="75"/>
    <s v="area_code_408"/>
    <s v="no"/>
    <s v="no"/>
    <n v="0"/>
    <n v="166.3"/>
    <n v="125"/>
    <n v="28.27"/>
    <n v="158.19999999999999"/>
    <n v="86"/>
    <n v="13.45"/>
    <n v="256.7"/>
    <x v="59"/>
    <n v="11.55"/>
    <n v="6.1"/>
    <n v="5"/>
    <n v="1.65"/>
    <n v="1"/>
    <x v="0"/>
    <n v="0"/>
    <n v="0"/>
    <n v="0"/>
    <s v="Medium"/>
    <s v="Low"/>
    <x v="3"/>
  </r>
  <r>
    <s v="NJ"/>
    <n v="78"/>
    <s v="area_code_415"/>
    <s v="no"/>
    <s v="no"/>
    <n v="0"/>
    <n v="231"/>
    <n v="115"/>
    <n v="39.270000000000003"/>
    <n v="230.4"/>
    <n v="140"/>
    <n v="19.579999999999998"/>
    <n v="261.39999999999998"/>
    <x v="60"/>
    <n v="11.76"/>
    <n v="9.5"/>
    <n v="3"/>
    <n v="2.57"/>
    <n v="1"/>
    <x v="0"/>
    <n v="0"/>
    <n v="0"/>
    <n v="0"/>
    <s v="Medium"/>
    <s v="Low"/>
    <x v="1"/>
  </r>
  <r>
    <s v="TX"/>
    <n v="82"/>
    <s v="area_code_408"/>
    <s v="no"/>
    <s v="no"/>
    <n v="0"/>
    <n v="200.3"/>
    <n v="96"/>
    <n v="34.049999999999997"/>
    <n v="201.2"/>
    <n v="102"/>
    <n v="17.100000000000001"/>
    <n v="206.1"/>
    <x v="40"/>
    <n v="9.27"/>
    <n v="7.1"/>
    <n v="1"/>
    <n v="1.92"/>
    <n v="4"/>
    <x v="0"/>
    <n v="0"/>
    <n v="0"/>
    <n v="0"/>
    <s v="Medium"/>
    <s v="Low"/>
    <x v="1"/>
  </r>
  <r>
    <s v="AR"/>
    <n v="163"/>
    <s v="area_code_408"/>
    <s v="no"/>
    <s v="no"/>
    <n v="0"/>
    <n v="197"/>
    <n v="109"/>
    <n v="33.49"/>
    <n v="202.6"/>
    <n v="128"/>
    <n v="17.22"/>
    <n v="206.4"/>
    <x v="59"/>
    <n v="9.2899999999999991"/>
    <n v="9.1"/>
    <n v="10"/>
    <n v="2.46"/>
    <n v="1"/>
    <x v="0"/>
    <n v="0"/>
    <n v="0"/>
    <n v="0"/>
    <s v="Very High"/>
    <s v="Low"/>
    <x v="1"/>
  </r>
  <r>
    <s v="AL"/>
    <n v="91"/>
    <s v="area_code_510"/>
    <s v="yes"/>
    <s v="no"/>
    <n v="0"/>
    <n v="129.9"/>
    <n v="112"/>
    <n v="22.08"/>
    <n v="173.3"/>
    <n v="83"/>
    <n v="14.73"/>
    <n v="247.2"/>
    <x v="61"/>
    <n v="11.12"/>
    <n v="11.2"/>
    <n v="3"/>
    <n v="3.02"/>
    <n v="3"/>
    <x v="0"/>
    <n v="0"/>
    <n v="1"/>
    <n v="0"/>
    <s v="Medium"/>
    <s v="High"/>
    <x v="3"/>
  </r>
  <r>
    <s v="AK"/>
    <n v="127"/>
    <s v="area_code_510"/>
    <s v="no"/>
    <s v="yes"/>
    <n v="36"/>
    <n v="183.2"/>
    <n v="117"/>
    <n v="31.14"/>
    <n v="126.8"/>
    <n v="76"/>
    <n v="10.78"/>
    <n v="263.3"/>
    <x v="62"/>
    <n v="11.85"/>
    <n v="11.2"/>
    <n v="8"/>
    <n v="3.02"/>
    <n v="1"/>
    <x v="0"/>
    <n v="0"/>
    <n v="0"/>
    <n v="1"/>
    <s v="High"/>
    <s v="High"/>
    <x v="2"/>
  </r>
  <r>
    <s v="NV"/>
    <n v="113"/>
    <s v="area_code_415"/>
    <s v="no"/>
    <s v="yes"/>
    <n v="23"/>
    <n v="205"/>
    <n v="101"/>
    <n v="34.85"/>
    <n v="152"/>
    <n v="60"/>
    <n v="12.92"/>
    <n v="158.6"/>
    <x v="63"/>
    <n v="7.14"/>
    <n v="10.199999999999999"/>
    <n v="5"/>
    <n v="2.75"/>
    <n v="2"/>
    <x v="0"/>
    <n v="0"/>
    <n v="0"/>
    <n v="1"/>
    <s v="High"/>
    <s v="Low"/>
    <x v="2"/>
  </r>
  <r>
    <s v="DE"/>
    <n v="110"/>
    <s v="area_code_510"/>
    <s v="no"/>
    <s v="no"/>
    <n v="0"/>
    <n v="148.5"/>
    <n v="115"/>
    <n v="25.25"/>
    <n v="276.39999999999998"/>
    <n v="84"/>
    <n v="23.49"/>
    <n v="193.6"/>
    <x v="64"/>
    <n v="8.7100000000000009"/>
    <n v="12.4"/>
    <n v="3"/>
    <n v="3.35"/>
    <n v="1"/>
    <x v="0"/>
    <n v="0"/>
    <n v="0"/>
    <n v="0"/>
    <s v="High"/>
    <s v="High"/>
    <x v="3"/>
  </r>
  <r>
    <s v="MD"/>
    <n v="120"/>
    <s v="area_code_415"/>
    <s v="no"/>
    <s v="yes"/>
    <n v="39"/>
    <n v="200.3"/>
    <n v="68"/>
    <n v="34.049999999999997"/>
    <n v="220.4"/>
    <n v="97"/>
    <n v="18.73"/>
    <n v="253.8"/>
    <x v="22"/>
    <n v="11.42"/>
    <n v="10.5"/>
    <n v="4"/>
    <n v="2.84"/>
    <n v="0"/>
    <x v="0"/>
    <n v="0"/>
    <n v="0"/>
    <n v="1"/>
    <s v="High"/>
    <s v="High"/>
    <x v="2"/>
  </r>
  <r>
    <s v="MI"/>
    <n v="157"/>
    <s v="area_code_415"/>
    <s v="no"/>
    <s v="yes"/>
    <n v="28"/>
    <n v="192.6"/>
    <n v="107"/>
    <n v="32.74"/>
    <n v="195.5"/>
    <n v="74"/>
    <n v="16.62"/>
    <n v="109.7"/>
    <x v="39"/>
    <n v="4.9400000000000004"/>
    <n v="6.8"/>
    <n v="5"/>
    <n v="1.84"/>
    <n v="3"/>
    <x v="0"/>
    <n v="0"/>
    <n v="0"/>
    <n v="1"/>
    <s v="Very High"/>
    <s v="Low"/>
    <x v="2"/>
  </r>
  <r>
    <s v="VT"/>
    <n v="103"/>
    <s v="area_code_510"/>
    <s v="no"/>
    <s v="no"/>
    <n v="0"/>
    <n v="246.5"/>
    <n v="47"/>
    <n v="41.91"/>
    <n v="195.5"/>
    <n v="84"/>
    <n v="16.62"/>
    <n v="200.5"/>
    <x v="5"/>
    <n v="9.02"/>
    <n v="11.7"/>
    <n v="4"/>
    <n v="3.16"/>
    <n v="1"/>
    <x v="0"/>
    <n v="0"/>
    <n v="0"/>
    <n v="0"/>
    <s v="High"/>
    <s v="High"/>
    <x v="2"/>
  </r>
  <r>
    <s v="VT"/>
    <n v="117"/>
    <s v="area_code_408"/>
    <s v="yes"/>
    <s v="no"/>
    <n v="0"/>
    <n v="167.1"/>
    <n v="86"/>
    <n v="28.41"/>
    <n v="177.5"/>
    <n v="87"/>
    <n v="15.09"/>
    <n v="249.4"/>
    <x v="65"/>
    <n v="11.22"/>
    <n v="14.1"/>
    <n v="7"/>
    <n v="3.81"/>
    <n v="2"/>
    <x v="1"/>
    <n v="1"/>
    <n v="1"/>
    <n v="0"/>
    <s v="High"/>
    <s v="High"/>
    <x v="3"/>
  </r>
  <r>
    <s v="LA"/>
    <n v="121"/>
    <s v="area_code_408"/>
    <s v="no"/>
    <s v="no"/>
    <n v="0"/>
    <n v="181.5"/>
    <n v="121"/>
    <n v="30.86"/>
    <n v="218.4"/>
    <n v="98"/>
    <n v="18.559999999999999"/>
    <n v="161.6"/>
    <x v="0"/>
    <n v="7.27"/>
    <n v="8.5"/>
    <n v="5"/>
    <n v="2.2999999999999998"/>
    <n v="1"/>
    <x v="0"/>
    <n v="0"/>
    <n v="0"/>
    <n v="0"/>
    <s v="High"/>
    <s v="Low"/>
    <x v="2"/>
  </r>
  <r>
    <s v="RI"/>
    <n v="145"/>
    <s v="area_code_408"/>
    <s v="no"/>
    <s v="yes"/>
    <n v="43"/>
    <n v="257.7"/>
    <n v="97"/>
    <n v="43.81"/>
    <n v="162.1"/>
    <n v="95"/>
    <n v="13.78"/>
    <n v="286.89999999999998"/>
    <x v="27"/>
    <n v="12.91"/>
    <n v="11.1"/>
    <n v="4"/>
    <n v="3"/>
    <n v="2"/>
    <x v="0"/>
    <n v="0"/>
    <n v="0"/>
    <n v="1"/>
    <s v="Very High"/>
    <s v="High"/>
    <x v="2"/>
  </r>
  <r>
    <s v="IA"/>
    <n v="113"/>
    <s v="area_code_408"/>
    <s v="no"/>
    <s v="no"/>
    <n v="0"/>
    <n v="193.8"/>
    <n v="99"/>
    <n v="32.950000000000003"/>
    <n v="221.4"/>
    <n v="125"/>
    <n v="18.82"/>
    <n v="172.3"/>
    <x v="38"/>
    <n v="7.75"/>
    <n v="10.6"/>
    <n v="6"/>
    <n v="2.86"/>
    <n v="1"/>
    <x v="0"/>
    <n v="0"/>
    <n v="0"/>
    <n v="0"/>
    <s v="High"/>
    <s v="High"/>
    <x v="1"/>
  </r>
  <r>
    <s v="NE"/>
    <n v="117"/>
    <s v="area_code_415"/>
    <s v="no"/>
    <s v="no"/>
    <n v="0"/>
    <n v="102.8"/>
    <n v="119"/>
    <n v="17.48"/>
    <n v="206.7"/>
    <n v="91"/>
    <n v="17.57"/>
    <n v="299"/>
    <x v="18"/>
    <n v="13.46"/>
    <n v="10.1"/>
    <n v="7"/>
    <n v="2.73"/>
    <n v="1"/>
    <x v="0"/>
    <n v="0"/>
    <n v="0"/>
    <n v="0"/>
    <s v="High"/>
    <s v="Low"/>
    <x v="3"/>
  </r>
  <r>
    <s v="OH"/>
    <n v="65"/>
    <s v="area_code_408"/>
    <s v="no"/>
    <s v="no"/>
    <n v="0"/>
    <n v="187.9"/>
    <n v="116"/>
    <n v="31.94"/>
    <n v="157.6"/>
    <n v="117"/>
    <n v="13.4"/>
    <n v="227.3"/>
    <x v="27"/>
    <n v="10.23"/>
    <n v="7.5"/>
    <n v="6"/>
    <n v="2.0299999999999998"/>
    <n v="1"/>
    <x v="0"/>
    <n v="0"/>
    <n v="0"/>
    <n v="0"/>
    <s v="Low"/>
    <s v="Low"/>
    <x v="1"/>
  </r>
  <r>
    <s v="RI"/>
    <n v="56"/>
    <s v="area_code_415"/>
    <s v="no"/>
    <s v="no"/>
    <n v="0"/>
    <n v="226"/>
    <n v="112"/>
    <n v="38.42"/>
    <n v="248.5"/>
    <n v="118"/>
    <n v="21.12"/>
    <n v="140.5"/>
    <x v="66"/>
    <n v="6.32"/>
    <n v="6.9"/>
    <n v="11"/>
    <n v="1.86"/>
    <n v="1"/>
    <x v="0"/>
    <n v="0"/>
    <n v="0"/>
    <n v="0"/>
    <s v="Low"/>
    <s v="Low"/>
    <x v="1"/>
  </r>
  <r>
    <s v="OK"/>
    <n v="96"/>
    <s v="area_code_415"/>
    <s v="no"/>
    <s v="no"/>
    <n v="0"/>
    <n v="260.39999999999998"/>
    <n v="115"/>
    <n v="44.27"/>
    <n v="146"/>
    <n v="46"/>
    <n v="12.41"/>
    <n v="269.5"/>
    <x v="30"/>
    <n v="12.13"/>
    <n v="11.5"/>
    <n v="4"/>
    <n v="3.11"/>
    <n v="5"/>
    <x v="0"/>
    <n v="0"/>
    <n v="0"/>
    <n v="0"/>
    <s v="Medium"/>
    <s v="High"/>
    <x v="2"/>
  </r>
  <r>
    <s v="LA"/>
    <n v="151"/>
    <s v="area_code_408"/>
    <s v="no"/>
    <s v="no"/>
    <n v="0"/>
    <n v="178.7"/>
    <n v="116"/>
    <n v="30.38"/>
    <n v="292.10000000000002"/>
    <n v="138"/>
    <n v="24.83"/>
    <n v="265.89999999999998"/>
    <x v="67"/>
    <n v="11.97"/>
    <n v="9.8000000000000007"/>
    <n v="4"/>
    <n v="2.65"/>
    <n v="0"/>
    <x v="0"/>
    <n v="0"/>
    <n v="0"/>
    <n v="0"/>
    <s v="Very High"/>
    <s v="Low"/>
    <x v="0"/>
  </r>
  <r>
    <s v="OH"/>
    <n v="83"/>
    <s v="area_code_415"/>
    <s v="no"/>
    <s v="no"/>
    <n v="0"/>
    <n v="337.4"/>
    <n v="120"/>
    <n v="57.36"/>
    <n v="227.4"/>
    <n v="116"/>
    <n v="19.329999999999998"/>
    <n v="153.9"/>
    <x v="52"/>
    <n v="6.93"/>
    <n v="15.8"/>
    <n v="7"/>
    <n v="4.2699999999999996"/>
    <n v="0"/>
    <x v="1"/>
    <n v="1"/>
    <n v="0"/>
    <n v="0"/>
    <s v="Medium"/>
    <s v="High"/>
    <x v="1"/>
  </r>
  <r>
    <s v="VA"/>
    <n v="139"/>
    <s v="area_code_510"/>
    <s v="no"/>
    <s v="yes"/>
    <n v="23"/>
    <n v="157.6"/>
    <n v="129"/>
    <n v="26.79"/>
    <n v="247"/>
    <n v="96"/>
    <n v="21"/>
    <n v="259.2"/>
    <x v="64"/>
    <n v="11.66"/>
    <n v="13.7"/>
    <n v="2"/>
    <n v="3.7"/>
    <n v="0"/>
    <x v="0"/>
    <n v="0"/>
    <n v="0"/>
    <n v="1"/>
    <s v="Very High"/>
    <s v="High"/>
    <x v="3"/>
  </r>
  <r>
    <s v="MO"/>
    <n v="6"/>
    <s v="area_code_510"/>
    <s v="no"/>
    <s v="no"/>
    <n v="0"/>
    <n v="183.6"/>
    <n v="117"/>
    <n v="31.21"/>
    <n v="256.7"/>
    <n v="72"/>
    <n v="21.82"/>
    <n v="178.6"/>
    <x v="29"/>
    <n v="8.0399999999999991"/>
    <n v="10.199999999999999"/>
    <n v="2"/>
    <n v="2.75"/>
    <n v="1"/>
    <x v="0"/>
    <n v="0"/>
    <n v="0"/>
    <n v="0"/>
    <s v="Low"/>
    <s v="Low"/>
    <x v="2"/>
  </r>
  <r>
    <s v="FL"/>
    <n v="115"/>
    <s v="area_code_510"/>
    <s v="no"/>
    <s v="yes"/>
    <n v="24"/>
    <n v="142.1"/>
    <n v="124"/>
    <n v="24.16"/>
    <n v="183.4"/>
    <n v="129"/>
    <n v="15.59"/>
    <n v="164.8"/>
    <x v="52"/>
    <n v="7.42"/>
    <n v="9.6"/>
    <n v="4"/>
    <n v="2.59"/>
    <n v="1"/>
    <x v="0"/>
    <n v="0"/>
    <n v="0"/>
    <n v="1"/>
    <s v="High"/>
    <s v="Low"/>
    <x v="0"/>
  </r>
  <r>
    <s v="VA"/>
    <n v="141"/>
    <s v="area_code_415"/>
    <s v="no"/>
    <s v="no"/>
    <n v="0"/>
    <n v="217.1"/>
    <n v="110"/>
    <n v="36.909999999999997"/>
    <n v="241.5"/>
    <n v="111"/>
    <n v="20.53"/>
    <n v="253.5"/>
    <x v="0"/>
    <n v="11.41"/>
    <n v="12"/>
    <n v="6"/>
    <n v="3.24"/>
    <n v="0"/>
    <x v="0"/>
    <n v="0"/>
    <n v="0"/>
    <n v="0"/>
    <s v="Very High"/>
    <s v="High"/>
    <x v="1"/>
  </r>
  <r>
    <s v="MI"/>
    <n v="62"/>
    <s v="area_code_415"/>
    <s v="no"/>
    <s v="no"/>
    <n v="0"/>
    <n v="98.9"/>
    <n v="103"/>
    <n v="16.809999999999999"/>
    <n v="135.4"/>
    <n v="122"/>
    <n v="11.51"/>
    <n v="236.6"/>
    <x v="58"/>
    <n v="10.65"/>
    <n v="12.2"/>
    <n v="1"/>
    <n v="3.29"/>
    <n v="1"/>
    <x v="0"/>
    <n v="0"/>
    <n v="0"/>
    <n v="0"/>
    <s v="Low"/>
    <s v="High"/>
    <x v="0"/>
  </r>
  <r>
    <s v="GA"/>
    <n v="185"/>
    <s v="area_code_510"/>
    <s v="no"/>
    <s v="yes"/>
    <n v="31"/>
    <n v="189.8"/>
    <n v="126"/>
    <n v="32.270000000000003"/>
    <n v="163.30000000000001"/>
    <n v="133"/>
    <n v="13.88"/>
    <n v="264.8"/>
    <x v="54"/>
    <n v="11.92"/>
    <n v="7.5"/>
    <n v="3"/>
    <n v="2.0299999999999998"/>
    <n v="1"/>
    <x v="0"/>
    <n v="0"/>
    <n v="0"/>
    <n v="1"/>
    <s v="Very High"/>
    <s v="Low"/>
    <x v="1"/>
  </r>
  <r>
    <s v="DC"/>
    <n v="148"/>
    <s v="area_code_415"/>
    <s v="no"/>
    <s v="no"/>
    <n v="0"/>
    <n v="202"/>
    <n v="102"/>
    <n v="34.340000000000003"/>
    <n v="243.2"/>
    <n v="128"/>
    <n v="20.67"/>
    <n v="261.3"/>
    <x v="6"/>
    <n v="11.76"/>
    <n v="10.9"/>
    <n v="3"/>
    <n v="2.94"/>
    <n v="1"/>
    <x v="0"/>
    <n v="0"/>
    <n v="0"/>
    <n v="0"/>
    <s v="Very High"/>
    <s v="High"/>
    <x v="1"/>
  </r>
  <r>
    <s v="AZ"/>
    <n v="94"/>
    <s v="area_code_408"/>
    <s v="no"/>
    <s v="yes"/>
    <n v="38"/>
    <n v="170.1"/>
    <n v="124"/>
    <n v="28.92"/>
    <n v="193.3"/>
    <n v="116"/>
    <n v="16.43"/>
    <n v="105.9"/>
    <x v="44"/>
    <n v="4.7699999999999996"/>
    <n v="12.8"/>
    <n v="4"/>
    <n v="3.46"/>
    <n v="1"/>
    <x v="0"/>
    <n v="0"/>
    <n v="0"/>
    <n v="1"/>
    <s v="Medium"/>
    <s v="High"/>
    <x v="0"/>
  </r>
  <r>
    <s v="AL"/>
    <n v="32"/>
    <s v="area_code_510"/>
    <s v="no"/>
    <s v="no"/>
    <n v="0"/>
    <n v="230.9"/>
    <n v="87"/>
    <n v="39.25"/>
    <n v="187.4"/>
    <n v="90"/>
    <n v="15.93"/>
    <n v="154"/>
    <x v="37"/>
    <n v="6.93"/>
    <n v="6.3"/>
    <n v="2"/>
    <n v="1.7"/>
    <n v="0"/>
    <x v="0"/>
    <n v="0"/>
    <n v="0"/>
    <n v="0"/>
    <s v="Low"/>
    <s v="Low"/>
    <x v="2"/>
  </r>
  <r>
    <s v="CO"/>
    <n v="68"/>
    <s v="area_code_408"/>
    <s v="no"/>
    <s v="no"/>
    <n v="0"/>
    <n v="237.1"/>
    <n v="105"/>
    <n v="40.31"/>
    <n v="223.5"/>
    <n v="105"/>
    <n v="19"/>
    <n v="97.4"/>
    <x v="29"/>
    <n v="4.38"/>
    <n v="13.2"/>
    <n v="2"/>
    <n v="3.56"/>
    <n v="1"/>
    <x v="0"/>
    <n v="0"/>
    <n v="0"/>
    <n v="0"/>
    <s v="Low"/>
    <s v="High"/>
    <x v="1"/>
  </r>
  <r>
    <s v="NM"/>
    <n v="25"/>
    <s v="area_code_415"/>
    <s v="no"/>
    <s v="no"/>
    <n v="0"/>
    <n v="119.3"/>
    <n v="87"/>
    <n v="20.28"/>
    <n v="211.5"/>
    <n v="101"/>
    <n v="17.98"/>
    <n v="268.89999999999998"/>
    <x v="27"/>
    <n v="12.1"/>
    <n v="10.5"/>
    <n v="4"/>
    <n v="2.84"/>
    <n v="3"/>
    <x v="0"/>
    <n v="0"/>
    <n v="0"/>
    <n v="0"/>
    <s v="Low"/>
    <s v="High"/>
    <x v="0"/>
  </r>
  <r>
    <s v="OR"/>
    <n v="65"/>
    <s v="area_code_415"/>
    <s v="no"/>
    <s v="no"/>
    <n v="0"/>
    <n v="116.8"/>
    <n v="87"/>
    <n v="19.86"/>
    <n v="178.9"/>
    <n v="93"/>
    <n v="15.21"/>
    <n v="182.4"/>
    <x v="68"/>
    <n v="8.2100000000000009"/>
    <n v="14.1"/>
    <n v="2"/>
    <n v="3.81"/>
    <n v="1"/>
    <x v="0"/>
    <n v="0"/>
    <n v="0"/>
    <n v="0"/>
    <s v="Low"/>
    <s v="High"/>
    <x v="3"/>
  </r>
  <r>
    <s v="LA"/>
    <n v="179"/>
    <s v="area_code_408"/>
    <s v="no"/>
    <s v="no"/>
    <n v="0"/>
    <n v="219.2"/>
    <n v="92"/>
    <n v="37.26"/>
    <n v="149.4"/>
    <n v="125"/>
    <n v="12.7"/>
    <n v="244.7"/>
    <x v="1"/>
    <n v="11.01"/>
    <n v="6.1"/>
    <n v="5"/>
    <n v="1.65"/>
    <n v="0"/>
    <x v="0"/>
    <n v="0"/>
    <n v="0"/>
    <n v="0"/>
    <s v="Very High"/>
    <s v="Low"/>
    <x v="1"/>
  </r>
  <r>
    <s v="NE"/>
    <n v="94"/>
    <s v="area_code_415"/>
    <s v="no"/>
    <s v="no"/>
    <n v="0"/>
    <n v="252.6"/>
    <n v="104"/>
    <n v="42.94"/>
    <n v="169"/>
    <n v="125"/>
    <n v="14.37"/>
    <n v="170.9"/>
    <x v="36"/>
    <n v="7.69"/>
    <n v="11.1"/>
    <n v="7"/>
    <n v="3"/>
    <n v="2"/>
    <x v="0"/>
    <n v="0"/>
    <n v="0"/>
    <n v="0"/>
    <s v="Medium"/>
    <s v="High"/>
    <x v="1"/>
  </r>
  <r>
    <s v="MN"/>
    <n v="62"/>
    <s v="area_code_415"/>
    <s v="no"/>
    <s v="no"/>
    <n v="0"/>
    <n v="147.1"/>
    <n v="91"/>
    <n v="25.01"/>
    <n v="190.4"/>
    <n v="107"/>
    <n v="16.18"/>
    <n v="195.2"/>
    <x v="11"/>
    <n v="8.7799999999999994"/>
    <n v="12.2"/>
    <n v="3"/>
    <n v="3.29"/>
    <n v="0"/>
    <x v="0"/>
    <n v="0"/>
    <n v="0"/>
    <n v="0"/>
    <s v="Low"/>
    <s v="High"/>
    <x v="0"/>
  </r>
  <r>
    <s v="AR"/>
    <n v="116"/>
    <s v="area_code_408"/>
    <s v="no"/>
    <s v="no"/>
    <n v="0"/>
    <n v="173.5"/>
    <n v="93"/>
    <n v="29.5"/>
    <n v="194.1"/>
    <n v="76"/>
    <n v="16.5"/>
    <n v="208"/>
    <x v="64"/>
    <n v="9.36"/>
    <n v="16.2"/>
    <n v="10"/>
    <n v="4.37"/>
    <n v="3"/>
    <x v="0"/>
    <n v="0"/>
    <n v="0"/>
    <n v="0"/>
    <s v="High"/>
    <s v="High"/>
    <x v="3"/>
  </r>
  <r>
    <s v="KS"/>
    <n v="70"/>
    <s v="area_code_408"/>
    <s v="no"/>
    <s v="no"/>
    <n v="0"/>
    <n v="232.1"/>
    <n v="122"/>
    <n v="39.46"/>
    <n v="292.3"/>
    <n v="112"/>
    <n v="24.85"/>
    <n v="201.2"/>
    <x v="64"/>
    <n v="9.0500000000000007"/>
    <n v="0"/>
    <n v="0"/>
    <n v="0"/>
    <n v="3"/>
    <x v="0"/>
    <n v="0"/>
    <n v="0"/>
    <n v="0"/>
    <s v="Low"/>
    <s v="Low"/>
    <x v="1"/>
  </r>
  <r>
    <s v="WV"/>
    <n v="94"/>
    <s v="area_code_510"/>
    <s v="yes"/>
    <s v="yes"/>
    <n v="23"/>
    <n v="197.1"/>
    <n v="125"/>
    <n v="33.51"/>
    <n v="214.5"/>
    <n v="136"/>
    <n v="18.23"/>
    <n v="282.2"/>
    <x v="0"/>
    <n v="12.7"/>
    <n v="9.5"/>
    <n v="5"/>
    <n v="2.57"/>
    <n v="4"/>
    <x v="0"/>
    <n v="0"/>
    <n v="1"/>
    <n v="1"/>
    <s v="Medium"/>
    <s v="Low"/>
    <x v="1"/>
  </r>
  <r>
    <s v="AK"/>
    <n v="126"/>
    <s v="area_code_415"/>
    <s v="no"/>
    <s v="no"/>
    <n v="0"/>
    <n v="58.2"/>
    <n v="94"/>
    <n v="9.89"/>
    <n v="138.69999999999999"/>
    <n v="118"/>
    <n v="11.79"/>
    <n v="136.80000000000001"/>
    <x v="50"/>
    <n v="6.16"/>
    <n v="11.9"/>
    <n v="1"/>
    <n v="3.21"/>
    <n v="5"/>
    <x v="1"/>
    <n v="1"/>
    <n v="0"/>
    <n v="0"/>
    <s v="High"/>
    <s v="High"/>
    <x v="0"/>
  </r>
  <r>
    <s v="NY"/>
    <n v="67"/>
    <s v="area_code_408"/>
    <s v="no"/>
    <s v="yes"/>
    <n v="36"/>
    <n v="115.6"/>
    <n v="111"/>
    <n v="19.649999999999999"/>
    <n v="237.7"/>
    <n v="94"/>
    <n v="20.2"/>
    <n v="169.9"/>
    <x v="0"/>
    <n v="7.65"/>
    <n v="9.9"/>
    <n v="12"/>
    <n v="2.67"/>
    <n v="2"/>
    <x v="0"/>
    <n v="0"/>
    <n v="0"/>
    <n v="1"/>
    <s v="Low"/>
    <s v="Low"/>
    <x v="3"/>
  </r>
  <r>
    <s v="NH"/>
    <n v="19"/>
    <s v="area_code_408"/>
    <s v="no"/>
    <s v="no"/>
    <n v="0"/>
    <n v="186.1"/>
    <n v="98"/>
    <n v="31.64"/>
    <n v="254.3"/>
    <n v="57"/>
    <n v="21.62"/>
    <n v="214"/>
    <x v="28"/>
    <n v="9.6300000000000008"/>
    <n v="14.6"/>
    <n v="7"/>
    <n v="3.94"/>
    <n v="2"/>
    <x v="0"/>
    <n v="0"/>
    <n v="0"/>
    <n v="0"/>
    <s v="Low"/>
    <s v="High"/>
    <x v="2"/>
  </r>
  <r>
    <s v="VA"/>
    <n v="170"/>
    <s v="area_code_510"/>
    <s v="yes"/>
    <s v="no"/>
    <n v="0"/>
    <n v="259.89999999999998"/>
    <n v="68"/>
    <n v="44.18"/>
    <n v="245"/>
    <n v="122"/>
    <n v="20.83"/>
    <n v="134.4"/>
    <x v="3"/>
    <n v="6.05"/>
    <n v="8.4"/>
    <n v="3"/>
    <n v="2.27"/>
    <n v="3"/>
    <x v="0"/>
    <n v="0"/>
    <n v="1"/>
    <n v="0"/>
    <s v="Very High"/>
    <s v="Low"/>
    <x v="1"/>
  </r>
  <r>
    <s v="NM"/>
    <n v="73"/>
    <s v="area_code_415"/>
    <s v="no"/>
    <s v="no"/>
    <n v="0"/>
    <n v="214.3"/>
    <n v="145"/>
    <n v="36.43"/>
    <n v="268.5"/>
    <n v="135"/>
    <n v="22.82"/>
    <n v="241.2"/>
    <x v="26"/>
    <n v="10.85"/>
    <n v="10.8"/>
    <n v="13"/>
    <n v="2.92"/>
    <n v="1"/>
    <x v="0"/>
    <n v="0"/>
    <n v="0"/>
    <n v="0"/>
    <s v="Low"/>
    <s v="High"/>
    <x v="1"/>
  </r>
  <r>
    <s v="NY"/>
    <n v="106"/>
    <s v="area_code_408"/>
    <s v="no"/>
    <s v="no"/>
    <n v="0"/>
    <n v="158.69999999999999"/>
    <n v="74"/>
    <n v="26.98"/>
    <n v="64.3"/>
    <n v="139"/>
    <n v="5.47"/>
    <n v="198.5"/>
    <x v="0"/>
    <n v="8.93"/>
    <n v="10.199999999999999"/>
    <n v="4"/>
    <n v="2.75"/>
    <n v="1"/>
    <x v="0"/>
    <n v="0"/>
    <n v="0"/>
    <n v="0"/>
    <s v="High"/>
    <s v="Low"/>
    <x v="0"/>
  </r>
  <r>
    <s v="AZ"/>
    <n v="93"/>
    <s v="area_code_415"/>
    <s v="no"/>
    <s v="no"/>
    <n v="0"/>
    <n v="271.60000000000002"/>
    <n v="71"/>
    <n v="46.17"/>
    <n v="229.4"/>
    <n v="108"/>
    <n v="19.5"/>
    <n v="77.3"/>
    <x v="3"/>
    <n v="3.48"/>
    <n v="10.9"/>
    <n v="3"/>
    <n v="2.94"/>
    <n v="2"/>
    <x v="0"/>
    <n v="0"/>
    <n v="0"/>
    <n v="0"/>
    <s v="Medium"/>
    <s v="High"/>
    <x v="1"/>
  </r>
  <r>
    <s v="WA"/>
    <n v="51"/>
    <s v="area_code_408"/>
    <s v="no"/>
    <s v="no"/>
    <n v="0"/>
    <n v="232.4"/>
    <n v="109"/>
    <n v="39.51"/>
    <n v="187.4"/>
    <n v="95"/>
    <n v="15.93"/>
    <n v="231.2"/>
    <x v="24"/>
    <n v="10.4"/>
    <n v="9.1"/>
    <n v="3"/>
    <n v="2.46"/>
    <n v="1"/>
    <x v="0"/>
    <n v="0"/>
    <n v="0"/>
    <n v="0"/>
    <s v="Low"/>
    <s v="Low"/>
    <x v="2"/>
  </r>
  <r>
    <s v="TX"/>
    <n v="130"/>
    <s v="area_code_415"/>
    <s v="no"/>
    <s v="no"/>
    <n v="0"/>
    <n v="176.9"/>
    <n v="109"/>
    <n v="30.07"/>
    <n v="90.7"/>
    <n v="104"/>
    <n v="7.71"/>
    <n v="238"/>
    <x v="69"/>
    <n v="10.71"/>
    <n v="9.5"/>
    <n v="2"/>
    <n v="2.57"/>
    <n v="1"/>
    <x v="0"/>
    <n v="0"/>
    <n v="0"/>
    <n v="0"/>
    <s v="Very High"/>
    <s v="Low"/>
    <x v="0"/>
  </r>
  <r>
    <s v="KY"/>
    <n v="80"/>
    <s v="area_code_408"/>
    <s v="no"/>
    <s v="no"/>
    <n v="0"/>
    <n v="209.9"/>
    <n v="74"/>
    <n v="35.68"/>
    <n v="195.1"/>
    <n v="77"/>
    <n v="16.579999999999998"/>
    <n v="208.2"/>
    <x v="47"/>
    <n v="9.3699999999999992"/>
    <n v="8.8000000000000007"/>
    <n v="4"/>
    <n v="2.38"/>
    <n v="2"/>
    <x v="0"/>
    <n v="0"/>
    <n v="0"/>
    <n v="0"/>
    <s v="Medium"/>
    <s v="Low"/>
    <x v="2"/>
  </r>
  <r>
    <s v="MT"/>
    <n v="94"/>
    <s v="area_code_415"/>
    <s v="no"/>
    <s v="no"/>
    <n v="0"/>
    <n v="137.5"/>
    <n v="118"/>
    <n v="23.38"/>
    <n v="203.2"/>
    <n v="88"/>
    <n v="17.27"/>
    <n v="150"/>
    <x v="70"/>
    <n v="6.75"/>
    <n v="13.4"/>
    <n v="2"/>
    <n v="3.62"/>
    <n v="0"/>
    <x v="0"/>
    <n v="0"/>
    <n v="0"/>
    <n v="0"/>
    <s v="Medium"/>
    <s v="High"/>
    <x v="3"/>
  </r>
  <r>
    <s v="OK"/>
    <n v="118"/>
    <s v="area_code_408"/>
    <s v="no"/>
    <s v="yes"/>
    <n v="23"/>
    <n v="289.5"/>
    <n v="52"/>
    <n v="49.22"/>
    <n v="166.6"/>
    <n v="111"/>
    <n v="14.16"/>
    <n v="119.1"/>
    <x v="53"/>
    <n v="5.36"/>
    <n v="9.5"/>
    <n v="4"/>
    <n v="2.57"/>
    <n v="1"/>
    <x v="0"/>
    <n v="0"/>
    <n v="0"/>
    <n v="1"/>
    <s v="High"/>
    <s v="Low"/>
    <x v="1"/>
  </r>
  <r>
    <s v="MD"/>
    <n v="117"/>
    <s v="area_code_415"/>
    <s v="no"/>
    <s v="yes"/>
    <n v="23"/>
    <n v="198.1"/>
    <n v="86"/>
    <n v="33.68"/>
    <n v="177"/>
    <n v="86"/>
    <n v="15.05"/>
    <n v="180.5"/>
    <x v="26"/>
    <n v="8.1199999999999992"/>
    <n v="6.8"/>
    <n v="6"/>
    <n v="1.84"/>
    <n v="1"/>
    <x v="0"/>
    <n v="0"/>
    <n v="0"/>
    <n v="1"/>
    <s v="High"/>
    <s v="Low"/>
    <x v="2"/>
  </r>
  <r>
    <s v="TN"/>
    <n v="78"/>
    <s v="area_code_415"/>
    <s v="no"/>
    <s v="no"/>
    <n v="0"/>
    <n v="149.69999999999999"/>
    <n v="119"/>
    <n v="25.45"/>
    <n v="182.2"/>
    <n v="115"/>
    <n v="15.49"/>
    <n v="261.5"/>
    <x v="54"/>
    <n v="11.77"/>
    <n v="9.6999999999999993"/>
    <n v="8"/>
    <n v="2.62"/>
    <n v="0"/>
    <x v="0"/>
    <n v="0"/>
    <n v="0"/>
    <n v="0"/>
    <s v="Medium"/>
    <s v="Low"/>
    <x v="0"/>
  </r>
  <r>
    <s v="TX"/>
    <n v="208"/>
    <s v="area_code_510"/>
    <s v="no"/>
    <s v="no"/>
    <n v="0"/>
    <n v="326.5"/>
    <n v="67"/>
    <n v="55.51"/>
    <n v="176.3"/>
    <n v="113"/>
    <n v="14.99"/>
    <n v="181.7"/>
    <x v="20"/>
    <n v="8.18"/>
    <n v="10.7"/>
    <n v="6"/>
    <n v="2.89"/>
    <n v="2"/>
    <x v="1"/>
    <n v="1"/>
    <n v="0"/>
    <n v="0"/>
    <s v="Very High"/>
    <s v="High"/>
    <x v="1"/>
  </r>
  <r>
    <s v="ME"/>
    <n v="131"/>
    <s v="area_code_510"/>
    <s v="yes"/>
    <s v="yes"/>
    <n v="26"/>
    <n v="292.89999999999998"/>
    <n v="101"/>
    <n v="49.79"/>
    <n v="199.7"/>
    <n v="97"/>
    <n v="16.97"/>
    <n v="255.3"/>
    <x v="28"/>
    <n v="11.49"/>
    <n v="13.8"/>
    <n v="7"/>
    <n v="3.73"/>
    <n v="4"/>
    <x v="1"/>
    <n v="1"/>
    <n v="1"/>
    <n v="1"/>
    <s v="Very High"/>
    <s v="High"/>
    <x v="2"/>
  </r>
  <r>
    <s v="DC"/>
    <n v="63"/>
    <s v="area_code_408"/>
    <s v="no"/>
    <s v="no"/>
    <n v="0"/>
    <n v="83"/>
    <n v="64"/>
    <n v="14.11"/>
    <n v="177"/>
    <n v="106"/>
    <n v="15.05"/>
    <n v="245.7"/>
    <x v="2"/>
    <n v="11.06"/>
    <n v="13"/>
    <n v="3"/>
    <n v="3.51"/>
    <n v="0"/>
    <x v="0"/>
    <n v="0"/>
    <n v="0"/>
    <n v="0"/>
    <s v="Low"/>
    <s v="High"/>
    <x v="0"/>
  </r>
  <r>
    <s v="MN"/>
    <n v="53"/>
    <s v="area_code_415"/>
    <s v="no"/>
    <s v="yes"/>
    <n v="24"/>
    <n v="145.69999999999999"/>
    <n v="146"/>
    <n v="24.77"/>
    <n v="220.5"/>
    <n v="136"/>
    <n v="18.739999999999998"/>
    <n v="249.9"/>
    <x v="5"/>
    <n v="11.25"/>
    <n v="13.1"/>
    <n v="5"/>
    <n v="3.54"/>
    <n v="3"/>
    <x v="0"/>
    <n v="0"/>
    <n v="0"/>
    <n v="1"/>
    <s v="Low"/>
    <s v="High"/>
    <x v="0"/>
  </r>
  <r>
    <s v="DE"/>
    <n v="62"/>
    <s v="area_code_408"/>
    <s v="no"/>
    <s v="no"/>
    <n v="0"/>
    <n v="182.3"/>
    <n v="101"/>
    <n v="30.99"/>
    <n v="328.2"/>
    <n v="93"/>
    <n v="27.9"/>
    <n v="245"/>
    <x v="70"/>
    <n v="11.03"/>
    <n v="11.2"/>
    <n v="1"/>
    <n v="3.02"/>
    <n v="2"/>
    <x v="0"/>
    <n v="0"/>
    <n v="0"/>
    <n v="0"/>
    <s v="Low"/>
    <s v="High"/>
    <x v="2"/>
  </r>
  <r>
    <s v="MD"/>
    <n v="97"/>
    <s v="area_code_415"/>
    <s v="no"/>
    <s v="no"/>
    <n v="0"/>
    <n v="218"/>
    <n v="86"/>
    <n v="37.06"/>
    <n v="184"/>
    <n v="94"/>
    <n v="15.64"/>
    <n v="240.5"/>
    <x v="71"/>
    <n v="10.82"/>
    <n v="6.4"/>
    <n v="8"/>
    <n v="1.73"/>
    <n v="3"/>
    <x v="0"/>
    <n v="0"/>
    <n v="0"/>
    <n v="0"/>
    <s v="Medium"/>
    <s v="Low"/>
    <x v="2"/>
  </r>
  <r>
    <s v="MI"/>
    <n v="105"/>
    <s v="area_code_510"/>
    <s v="no"/>
    <s v="no"/>
    <n v="0"/>
    <n v="140.6"/>
    <n v="109"/>
    <n v="23.9"/>
    <n v="178.6"/>
    <n v="51"/>
    <n v="15.18"/>
    <n v="217"/>
    <x v="72"/>
    <n v="9.76"/>
    <n v="6.8"/>
    <n v="3"/>
    <n v="1.84"/>
    <n v="2"/>
    <x v="0"/>
    <n v="0"/>
    <n v="0"/>
    <n v="0"/>
    <s v="High"/>
    <s v="Low"/>
    <x v="3"/>
  </r>
  <r>
    <s v="WA"/>
    <n v="157"/>
    <s v="area_code_415"/>
    <s v="no"/>
    <s v="no"/>
    <n v="0"/>
    <n v="152.69999999999999"/>
    <n v="105"/>
    <n v="25.96"/>
    <n v="257.5"/>
    <n v="80"/>
    <n v="21.89"/>
    <n v="198.1"/>
    <x v="73"/>
    <n v="8.91"/>
    <n v="9.4"/>
    <n v="4"/>
    <n v="2.54"/>
    <n v="1"/>
    <x v="0"/>
    <n v="0"/>
    <n v="0"/>
    <n v="0"/>
    <s v="Very High"/>
    <s v="Low"/>
    <x v="3"/>
  </r>
  <r>
    <s v="MO"/>
    <n v="66"/>
    <s v="area_code_415"/>
    <s v="no"/>
    <s v="yes"/>
    <n v="36"/>
    <n v="106.7"/>
    <n v="76"/>
    <n v="18.14"/>
    <n v="209.8"/>
    <n v="77"/>
    <n v="17.829999999999998"/>
    <n v="190.4"/>
    <x v="57"/>
    <n v="8.57"/>
    <n v="12.1"/>
    <n v="2"/>
    <n v="3.27"/>
    <n v="1"/>
    <x v="0"/>
    <n v="0"/>
    <n v="0"/>
    <n v="1"/>
    <s v="Low"/>
    <s v="High"/>
    <x v="3"/>
  </r>
  <r>
    <s v="IN"/>
    <n v="122"/>
    <s v="area_code_415"/>
    <s v="no"/>
    <s v="no"/>
    <n v="0"/>
    <n v="243.8"/>
    <n v="98"/>
    <n v="41.45"/>
    <n v="83.9"/>
    <n v="72"/>
    <n v="7.13"/>
    <n v="179.8"/>
    <x v="48"/>
    <n v="8.09"/>
    <n v="13.7"/>
    <n v="8"/>
    <n v="3.7"/>
    <n v="2"/>
    <x v="0"/>
    <n v="0"/>
    <n v="0"/>
    <n v="0"/>
    <s v="High"/>
    <s v="High"/>
    <x v="2"/>
  </r>
  <r>
    <s v="OR"/>
    <n v="38"/>
    <s v="area_code_415"/>
    <s v="no"/>
    <s v="no"/>
    <n v="0"/>
    <n v="194.4"/>
    <n v="94"/>
    <n v="33.049999999999997"/>
    <n v="186.7"/>
    <n v="95"/>
    <n v="15.87"/>
    <n v="223.3"/>
    <x v="6"/>
    <n v="10.050000000000001"/>
    <n v="10.8"/>
    <n v="5"/>
    <n v="2.92"/>
    <n v="3"/>
    <x v="0"/>
    <n v="0"/>
    <n v="0"/>
    <n v="0"/>
    <s v="Low"/>
    <s v="High"/>
    <x v="2"/>
  </r>
  <r>
    <s v="MD"/>
    <n v="106"/>
    <s v="area_code_510"/>
    <s v="no"/>
    <s v="no"/>
    <n v="0"/>
    <n v="213.9"/>
    <n v="95"/>
    <n v="36.36"/>
    <n v="151.9"/>
    <n v="70"/>
    <n v="12.91"/>
    <n v="260.10000000000002"/>
    <x v="74"/>
    <n v="11.7"/>
    <n v="12.2"/>
    <n v="5"/>
    <n v="3.29"/>
    <n v="3"/>
    <x v="0"/>
    <n v="0"/>
    <n v="0"/>
    <n v="0"/>
    <s v="High"/>
    <s v="High"/>
    <x v="2"/>
  </r>
  <r>
    <s v="RI"/>
    <n v="99"/>
    <s v="area_code_510"/>
    <s v="no"/>
    <s v="no"/>
    <n v="0"/>
    <n v="217.2"/>
    <n v="112"/>
    <n v="36.92"/>
    <n v="246.7"/>
    <n v="89"/>
    <n v="20.97"/>
    <n v="226.1"/>
    <x v="2"/>
    <n v="10.17"/>
    <n v="15.8"/>
    <n v="7"/>
    <n v="4.2699999999999996"/>
    <n v="3"/>
    <x v="0"/>
    <n v="0"/>
    <n v="0"/>
    <n v="0"/>
    <s v="Medium"/>
    <s v="High"/>
    <x v="2"/>
  </r>
  <r>
    <s v="LA"/>
    <n v="99"/>
    <s v="area_code_415"/>
    <s v="no"/>
    <s v="no"/>
    <n v="0"/>
    <n v="241.1"/>
    <n v="72"/>
    <n v="40.99"/>
    <n v="155.6"/>
    <n v="98"/>
    <n v="13.23"/>
    <n v="188.2"/>
    <x v="23"/>
    <n v="8.4700000000000006"/>
    <n v="11.6"/>
    <n v="10"/>
    <n v="3.13"/>
    <n v="1"/>
    <x v="0"/>
    <n v="0"/>
    <n v="0"/>
    <n v="0"/>
    <s v="Medium"/>
    <s v="High"/>
    <x v="2"/>
  </r>
  <r>
    <s v="AZ"/>
    <n v="144"/>
    <s v="area_code_510"/>
    <s v="yes"/>
    <s v="no"/>
    <n v="0"/>
    <n v="203.5"/>
    <n v="100"/>
    <n v="34.6"/>
    <n v="247.6"/>
    <n v="103"/>
    <n v="21.05"/>
    <n v="194.3"/>
    <x v="9"/>
    <n v="8.74"/>
    <n v="11.9"/>
    <n v="11"/>
    <n v="3.21"/>
    <n v="0"/>
    <x v="0"/>
    <n v="0"/>
    <n v="1"/>
    <n v="0"/>
    <s v="Very High"/>
    <s v="High"/>
    <x v="1"/>
  </r>
  <r>
    <s v="LA"/>
    <n v="93"/>
    <s v="area_code_415"/>
    <s v="no"/>
    <s v="no"/>
    <n v="0"/>
    <n v="179.3"/>
    <n v="93"/>
    <n v="30.48"/>
    <n v="178.6"/>
    <n v="98"/>
    <n v="15.18"/>
    <n v="225.2"/>
    <x v="70"/>
    <n v="10.130000000000001"/>
    <n v="11.5"/>
    <n v="6"/>
    <n v="3.11"/>
    <n v="3"/>
    <x v="0"/>
    <n v="0"/>
    <n v="0"/>
    <n v="0"/>
    <s v="Medium"/>
    <s v="High"/>
    <x v="3"/>
  </r>
  <r>
    <s v="FL"/>
    <n v="120"/>
    <s v="area_code_415"/>
    <s v="no"/>
    <s v="no"/>
    <n v="0"/>
    <n v="180"/>
    <n v="80"/>
    <n v="30.6"/>
    <n v="224.2"/>
    <n v="82"/>
    <n v="19.059999999999999"/>
    <n v="265.39999999999998"/>
    <x v="50"/>
    <n v="11.94"/>
    <n v="4.7"/>
    <n v="7"/>
    <n v="1.27"/>
    <n v="3"/>
    <x v="0"/>
    <n v="0"/>
    <n v="0"/>
    <n v="0"/>
    <s v="High"/>
    <s v="Low"/>
    <x v="3"/>
  </r>
  <r>
    <s v="AL"/>
    <n v="106"/>
    <s v="area_code_415"/>
    <s v="no"/>
    <s v="no"/>
    <n v="0"/>
    <n v="223"/>
    <n v="121"/>
    <n v="37.909999999999997"/>
    <n v="110.1"/>
    <n v="98"/>
    <n v="9.36"/>
    <n v="188.7"/>
    <x v="24"/>
    <n v="8.49"/>
    <n v="7.1"/>
    <n v="12"/>
    <n v="1.92"/>
    <n v="0"/>
    <x v="0"/>
    <n v="0"/>
    <n v="0"/>
    <n v="0"/>
    <s v="High"/>
    <s v="Low"/>
    <x v="2"/>
  </r>
  <r>
    <s v="WA"/>
    <n v="81"/>
    <s v="area_code_415"/>
    <s v="no"/>
    <s v="no"/>
    <n v="0"/>
    <n v="183.6"/>
    <n v="116"/>
    <n v="31.21"/>
    <n v="152.6"/>
    <n v="98"/>
    <n v="12.97"/>
    <n v="212.2"/>
    <x v="43"/>
    <n v="9.5500000000000007"/>
    <n v="12.2"/>
    <n v="6"/>
    <n v="3.29"/>
    <n v="3"/>
    <x v="0"/>
    <n v="0"/>
    <n v="0"/>
    <n v="0"/>
    <s v="Medium"/>
    <s v="High"/>
    <x v="2"/>
  </r>
  <r>
    <s v="TN"/>
    <n v="127"/>
    <s v="area_code_408"/>
    <s v="no"/>
    <s v="yes"/>
    <n v="22"/>
    <n v="166"/>
    <n v="114"/>
    <n v="28.22"/>
    <n v="174.5"/>
    <n v="103"/>
    <n v="14.83"/>
    <n v="244.9"/>
    <x v="19"/>
    <n v="11.02"/>
    <n v="10.199999999999999"/>
    <n v="6"/>
    <n v="2.75"/>
    <n v="1"/>
    <x v="0"/>
    <n v="0"/>
    <n v="0"/>
    <n v="1"/>
    <s v="High"/>
    <s v="Low"/>
    <x v="0"/>
  </r>
  <r>
    <s v="MS"/>
    <n v="65"/>
    <s v="area_code_415"/>
    <s v="no"/>
    <s v="no"/>
    <n v="0"/>
    <n v="136.1"/>
    <n v="112"/>
    <n v="23.14"/>
    <n v="272.89999999999998"/>
    <n v="96"/>
    <n v="23.2"/>
    <n v="220.2"/>
    <x v="1"/>
    <n v="9.91"/>
    <n v="4.4000000000000004"/>
    <n v="2"/>
    <n v="1.19"/>
    <n v="1"/>
    <x v="0"/>
    <n v="0"/>
    <n v="0"/>
    <n v="0"/>
    <s v="Low"/>
    <s v="Low"/>
    <x v="3"/>
  </r>
  <r>
    <s v="ME"/>
    <n v="35"/>
    <s v="area_code_408"/>
    <s v="no"/>
    <s v="no"/>
    <n v="0"/>
    <n v="149.30000000000001"/>
    <n v="113"/>
    <n v="25.38"/>
    <n v="242.2"/>
    <n v="122"/>
    <n v="20.59"/>
    <n v="174.3"/>
    <x v="1"/>
    <n v="7.84"/>
    <n v="8.9"/>
    <n v="6"/>
    <n v="2.4"/>
    <n v="2"/>
    <x v="0"/>
    <n v="0"/>
    <n v="0"/>
    <n v="0"/>
    <s v="Low"/>
    <s v="Low"/>
    <x v="0"/>
  </r>
  <r>
    <s v="OK"/>
    <n v="88"/>
    <s v="area_code_408"/>
    <s v="no"/>
    <s v="no"/>
    <n v="0"/>
    <n v="65.400000000000006"/>
    <n v="97"/>
    <n v="11.12"/>
    <n v="168.2"/>
    <n v="76"/>
    <n v="14.3"/>
    <n v="236"/>
    <x v="45"/>
    <n v="10.62"/>
    <n v="13.8"/>
    <n v="1"/>
    <n v="3.73"/>
    <n v="2"/>
    <x v="0"/>
    <n v="0"/>
    <n v="0"/>
    <n v="0"/>
    <s v="Medium"/>
    <s v="High"/>
    <x v="3"/>
  </r>
  <r>
    <s v="IN"/>
    <n v="65"/>
    <s v="area_code_415"/>
    <s v="no"/>
    <s v="no"/>
    <n v="0"/>
    <n v="213.4"/>
    <n v="111"/>
    <n v="36.28"/>
    <n v="234.5"/>
    <n v="94"/>
    <n v="19.93"/>
    <n v="250.1"/>
    <x v="56"/>
    <n v="11.25"/>
    <n v="2.7"/>
    <n v="4"/>
    <n v="0.73"/>
    <n v="1"/>
    <x v="0"/>
    <n v="0"/>
    <n v="0"/>
    <n v="0"/>
    <s v="Low"/>
    <s v="Low"/>
    <x v="2"/>
  </r>
  <r>
    <s v="MO"/>
    <n v="123"/>
    <s v="area_code_415"/>
    <s v="no"/>
    <s v="no"/>
    <n v="0"/>
    <n v="206.9"/>
    <n v="85"/>
    <n v="35.17"/>
    <n v="244.7"/>
    <n v="78"/>
    <n v="20.8"/>
    <n v="221.5"/>
    <x v="75"/>
    <n v="9.9700000000000006"/>
    <n v="7.7"/>
    <n v="2"/>
    <n v="2.08"/>
    <n v="3"/>
    <x v="0"/>
    <n v="0"/>
    <n v="0"/>
    <n v="0"/>
    <s v="High"/>
    <s v="Low"/>
    <x v="2"/>
  </r>
  <r>
    <s v="IA"/>
    <n v="126"/>
    <s v="area_code_408"/>
    <s v="no"/>
    <s v="yes"/>
    <n v="27"/>
    <n v="186.2"/>
    <n v="78"/>
    <n v="31.65"/>
    <n v="189.6"/>
    <n v="83"/>
    <n v="16.12"/>
    <n v="76.5"/>
    <x v="39"/>
    <n v="3.44"/>
    <n v="9.6"/>
    <n v="3"/>
    <n v="2.59"/>
    <n v="2"/>
    <x v="0"/>
    <n v="0"/>
    <n v="0"/>
    <n v="1"/>
    <s v="High"/>
    <s v="Low"/>
    <x v="2"/>
  </r>
  <r>
    <s v="KY"/>
    <n v="45"/>
    <s v="area_code_415"/>
    <s v="no"/>
    <s v="yes"/>
    <n v="22"/>
    <n v="196.6"/>
    <n v="84"/>
    <n v="33.42"/>
    <n v="313.2"/>
    <n v="92"/>
    <n v="26.62"/>
    <n v="163.30000000000001"/>
    <x v="13"/>
    <n v="7.35"/>
    <n v="11.9"/>
    <n v="3"/>
    <n v="3.21"/>
    <n v="0"/>
    <x v="0"/>
    <n v="0"/>
    <n v="0"/>
    <n v="1"/>
    <s v="Low"/>
    <s v="High"/>
    <x v="2"/>
  </r>
  <r>
    <s v="MD"/>
    <n v="93"/>
    <s v="area_code_408"/>
    <s v="yes"/>
    <s v="no"/>
    <n v="0"/>
    <n v="312"/>
    <n v="109"/>
    <n v="53.04"/>
    <n v="129.4"/>
    <n v="100"/>
    <n v="11"/>
    <n v="217.6"/>
    <x v="14"/>
    <n v="9.7899999999999991"/>
    <n v="10.5"/>
    <n v="2"/>
    <n v="2.84"/>
    <n v="0"/>
    <x v="1"/>
    <n v="1"/>
    <n v="1"/>
    <n v="0"/>
    <s v="Medium"/>
    <s v="High"/>
    <x v="2"/>
  </r>
  <r>
    <s v="OH"/>
    <n v="63"/>
    <s v="area_code_415"/>
    <s v="yes"/>
    <s v="yes"/>
    <n v="36"/>
    <n v="199"/>
    <n v="110"/>
    <n v="33.83"/>
    <n v="291.3"/>
    <n v="111"/>
    <n v="24.76"/>
    <n v="197.6"/>
    <x v="26"/>
    <n v="8.89"/>
    <n v="11"/>
    <n v="6"/>
    <n v="2.97"/>
    <n v="1"/>
    <x v="0"/>
    <n v="0"/>
    <n v="1"/>
    <n v="1"/>
    <s v="Low"/>
    <s v="High"/>
    <x v="1"/>
  </r>
  <r>
    <s v="OK"/>
    <n v="100"/>
    <s v="area_code_415"/>
    <s v="no"/>
    <s v="no"/>
    <n v="0"/>
    <n v="203.1"/>
    <n v="96"/>
    <n v="34.53"/>
    <n v="217"/>
    <n v="126"/>
    <n v="18.45"/>
    <n v="180.9"/>
    <x v="55"/>
    <n v="8.14"/>
    <n v="13.5"/>
    <n v="2"/>
    <n v="3.65"/>
    <n v="3"/>
    <x v="0"/>
    <n v="0"/>
    <n v="0"/>
    <n v="0"/>
    <s v="Medium"/>
    <s v="High"/>
    <x v="1"/>
  </r>
  <r>
    <s v="NV"/>
    <n v="53"/>
    <s v="area_code_415"/>
    <s v="no"/>
    <s v="no"/>
    <n v="0"/>
    <n v="168.8"/>
    <n v="97"/>
    <n v="28.7"/>
    <n v="220.3"/>
    <n v="87"/>
    <n v="18.73"/>
    <n v="154.30000000000001"/>
    <x v="45"/>
    <n v="6.94"/>
    <n v="10.9"/>
    <n v="2"/>
    <n v="2.94"/>
    <n v="0"/>
    <x v="0"/>
    <n v="0"/>
    <n v="0"/>
    <n v="0"/>
    <s v="Low"/>
    <s v="High"/>
    <x v="3"/>
  </r>
  <r>
    <s v="ID"/>
    <n v="92"/>
    <s v="area_code_415"/>
    <s v="yes"/>
    <s v="no"/>
    <n v="0"/>
    <n v="173.1"/>
    <n v="140"/>
    <n v="29.43"/>
    <n v="240.3"/>
    <n v="105"/>
    <n v="20.43"/>
    <n v="233.2"/>
    <x v="57"/>
    <n v="10.49"/>
    <n v="9"/>
    <n v="5"/>
    <n v="2.4300000000000002"/>
    <n v="1"/>
    <x v="0"/>
    <n v="0"/>
    <n v="1"/>
    <n v="0"/>
    <s v="Medium"/>
    <s v="Low"/>
    <x v="0"/>
  </r>
  <r>
    <s v="MN"/>
    <n v="139"/>
    <s v="area_code_510"/>
    <s v="no"/>
    <s v="no"/>
    <n v="0"/>
    <n v="134.4"/>
    <n v="106"/>
    <n v="22.85"/>
    <n v="211.3"/>
    <n v="98"/>
    <n v="17.96"/>
    <n v="193.6"/>
    <x v="76"/>
    <n v="8.7100000000000009"/>
    <n v="10.199999999999999"/>
    <n v="2"/>
    <n v="2.75"/>
    <n v="5"/>
    <x v="1"/>
    <n v="1"/>
    <n v="0"/>
    <n v="0"/>
    <s v="Very High"/>
    <s v="Low"/>
    <x v="3"/>
  </r>
  <r>
    <s v="SD"/>
    <n v="110"/>
    <s v="area_code_408"/>
    <s v="no"/>
    <s v="yes"/>
    <n v="40"/>
    <n v="202.6"/>
    <n v="103"/>
    <n v="34.44"/>
    <n v="118.8"/>
    <n v="128"/>
    <n v="10.1"/>
    <n v="234.9"/>
    <x v="21"/>
    <n v="10.57"/>
    <n v="9"/>
    <n v="9"/>
    <n v="2.4300000000000002"/>
    <n v="2"/>
    <x v="0"/>
    <n v="0"/>
    <n v="0"/>
    <n v="1"/>
    <s v="High"/>
    <s v="Low"/>
    <x v="1"/>
  </r>
  <r>
    <s v="IL"/>
    <n v="110"/>
    <s v="area_code_408"/>
    <s v="no"/>
    <s v="no"/>
    <n v="0"/>
    <n v="74.5"/>
    <n v="117"/>
    <n v="12.67"/>
    <n v="200.8"/>
    <n v="98"/>
    <n v="17.07"/>
    <n v="192.2"/>
    <x v="67"/>
    <n v="8.65"/>
    <n v="9.8000000000000007"/>
    <n v="7"/>
    <n v="2.65"/>
    <n v="3"/>
    <x v="0"/>
    <n v="0"/>
    <n v="0"/>
    <n v="0"/>
    <s v="High"/>
    <s v="Low"/>
    <x v="3"/>
  </r>
  <r>
    <s v="WY"/>
    <n v="215"/>
    <s v="area_code_510"/>
    <s v="no"/>
    <s v="no"/>
    <n v="0"/>
    <n v="83.6"/>
    <n v="148"/>
    <n v="14.21"/>
    <n v="120.9"/>
    <n v="91"/>
    <n v="10.28"/>
    <n v="226.6"/>
    <x v="71"/>
    <n v="10.199999999999999"/>
    <n v="10.7"/>
    <n v="9"/>
    <n v="2.89"/>
    <n v="0"/>
    <x v="0"/>
    <n v="0"/>
    <n v="0"/>
    <n v="0"/>
    <s v="Very High"/>
    <s v="High"/>
    <x v="3"/>
  </r>
  <r>
    <s v="NJ"/>
    <n v="138"/>
    <s v="area_code_510"/>
    <s v="no"/>
    <s v="no"/>
    <n v="0"/>
    <n v="220.2"/>
    <n v="89"/>
    <n v="37.43"/>
    <n v="88.3"/>
    <n v="125"/>
    <n v="7.51"/>
    <n v="195.3"/>
    <x v="29"/>
    <n v="8.7899999999999991"/>
    <n v="12.9"/>
    <n v="5"/>
    <n v="3.48"/>
    <n v="0"/>
    <x v="0"/>
    <n v="0"/>
    <n v="0"/>
    <n v="0"/>
    <s v="Very High"/>
    <s v="High"/>
    <x v="1"/>
  </r>
  <r>
    <s v="NV"/>
    <n v="137"/>
    <s v="area_code_415"/>
    <s v="yes"/>
    <s v="no"/>
    <n v="0"/>
    <n v="135.1"/>
    <n v="95"/>
    <n v="22.97"/>
    <n v="134.1"/>
    <n v="102"/>
    <n v="11.4"/>
    <n v="223.1"/>
    <x v="77"/>
    <n v="10.039999999999999"/>
    <n v="12.3"/>
    <n v="2"/>
    <n v="3.32"/>
    <n v="2"/>
    <x v="1"/>
    <n v="1"/>
    <n v="1"/>
    <n v="0"/>
    <s v="Very High"/>
    <s v="High"/>
    <x v="0"/>
  </r>
  <r>
    <s v="WV"/>
    <n v="85"/>
    <s v="area_code_408"/>
    <s v="no"/>
    <s v="no"/>
    <n v="0"/>
    <n v="225"/>
    <n v="81"/>
    <n v="38.25"/>
    <n v="176.9"/>
    <n v="63"/>
    <n v="15.04"/>
    <n v="194.3"/>
    <x v="71"/>
    <n v="8.74"/>
    <n v="7.1"/>
    <n v="2"/>
    <n v="1.92"/>
    <n v="3"/>
    <x v="0"/>
    <n v="0"/>
    <n v="0"/>
    <n v="0"/>
    <s v="Medium"/>
    <s v="Low"/>
    <x v="2"/>
  </r>
  <r>
    <s v="SC"/>
    <n v="22"/>
    <s v="area_code_408"/>
    <s v="no"/>
    <s v="no"/>
    <n v="0"/>
    <n v="110.3"/>
    <n v="107"/>
    <n v="18.75"/>
    <n v="166.5"/>
    <n v="93"/>
    <n v="14.15"/>
    <n v="202.3"/>
    <x v="5"/>
    <n v="9.1"/>
    <n v="9.5"/>
    <n v="5"/>
    <n v="2.57"/>
    <n v="0"/>
    <x v="0"/>
    <n v="0"/>
    <n v="0"/>
    <n v="0"/>
    <s v="Low"/>
    <s v="Low"/>
    <x v="3"/>
  </r>
  <r>
    <s v="RI"/>
    <n v="107"/>
    <s v="area_code_415"/>
    <s v="no"/>
    <s v="yes"/>
    <n v="37"/>
    <n v="60"/>
    <n v="102"/>
    <n v="10.199999999999999"/>
    <n v="102.2"/>
    <n v="80"/>
    <n v="8.69"/>
    <n v="261.8"/>
    <x v="36"/>
    <n v="11.78"/>
    <n v="11.1"/>
    <n v="3"/>
    <n v="3"/>
    <n v="0"/>
    <x v="0"/>
    <n v="0"/>
    <n v="0"/>
    <n v="1"/>
    <s v="High"/>
    <s v="High"/>
    <x v="3"/>
  </r>
  <r>
    <s v="IN"/>
    <n v="51"/>
    <s v="area_code_510"/>
    <s v="no"/>
    <s v="no"/>
    <n v="0"/>
    <n v="214.8"/>
    <n v="94"/>
    <n v="36.520000000000003"/>
    <n v="149.69999999999999"/>
    <n v="58"/>
    <n v="12.72"/>
    <n v="283.39999999999998"/>
    <x v="78"/>
    <n v="12.75"/>
    <n v="10.199999999999999"/>
    <n v="5"/>
    <n v="2.75"/>
    <n v="0"/>
    <x v="0"/>
    <n v="0"/>
    <n v="0"/>
    <n v="0"/>
    <s v="Low"/>
    <s v="Low"/>
    <x v="2"/>
  </r>
  <r>
    <s v="AZ"/>
    <n v="94"/>
    <s v="area_code_408"/>
    <s v="no"/>
    <s v="no"/>
    <n v="0"/>
    <n v="181.8"/>
    <n v="85"/>
    <n v="30.91"/>
    <n v="202.4"/>
    <n v="98"/>
    <n v="17.2"/>
    <n v="245.9"/>
    <x v="7"/>
    <n v="11.07"/>
    <n v="9.1999999999999993"/>
    <n v="2"/>
    <n v="2.48"/>
    <n v="4"/>
    <x v="0"/>
    <n v="0"/>
    <n v="0"/>
    <n v="0"/>
    <s v="Medium"/>
    <s v="Low"/>
    <x v="2"/>
  </r>
  <r>
    <s v="OR"/>
    <n v="33"/>
    <s v="area_code_415"/>
    <s v="no"/>
    <s v="yes"/>
    <n v="29"/>
    <n v="157.4"/>
    <n v="99"/>
    <n v="26.76"/>
    <n v="117.9"/>
    <n v="80"/>
    <n v="10.02"/>
    <n v="279.2"/>
    <x v="29"/>
    <n v="12.56"/>
    <n v="13.9"/>
    <n v="11"/>
    <n v="3.75"/>
    <n v="4"/>
    <x v="1"/>
    <n v="1"/>
    <n v="0"/>
    <n v="1"/>
    <s v="Low"/>
    <s v="High"/>
    <x v="3"/>
  </r>
  <r>
    <s v="NJ"/>
    <n v="106"/>
    <s v="area_code_415"/>
    <s v="no"/>
    <s v="no"/>
    <n v="0"/>
    <n v="207.9"/>
    <n v="91"/>
    <n v="35.340000000000003"/>
    <n v="172"/>
    <n v="109"/>
    <n v="14.62"/>
    <n v="191.8"/>
    <x v="79"/>
    <n v="8.6300000000000008"/>
    <n v="14.4"/>
    <n v="7"/>
    <n v="3.89"/>
    <n v="4"/>
    <x v="0"/>
    <n v="0"/>
    <n v="0"/>
    <n v="0"/>
    <s v="High"/>
    <s v="High"/>
    <x v="1"/>
  </r>
  <r>
    <s v="MI"/>
    <n v="86"/>
    <s v="area_code_510"/>
    <s v="no"/>
    <s v="yes"/>
    <n v="41"/>
    <n v="119"/>
    <n v="101"/>
    <n v="20.23"/>
    <n v="230"/>
    <n v="134"/>
    <n v="19.55"/>
    <n v="236.9"/>
    <x v="80"/>
    <n v="10.66"/>
    <n v="9.5"/>
    <n v="3"/>
    <n v="2.57"/>
    <n v="0"/>
    <x v="0"/>
    <n v="0"/>
    <n v="0"/>
    <n v="1"/>
    <s v="Medium"/>
    <s v="Low"/>
    <x v="0"/>
  </r>
  <r>
    <s v="TX"/>
    <n v="97"/>
    <s v="area_code_415"/>
    <s v="yes"/>
    <s v="no"/>
    <n v="0"/>
    <n v="143.69999999999999"/>
    <n v="117"/>
    <n v="24.43"/>
    <n v="273"/>
    <n v="82"/>
    <n v="23.21"/>
    <n v="178.3"/>
    <x v="77"/>
    <n v="8.02"/>
    <n v="10.9"/>
    <n v="3"/>
    <n v="2.94"/>
    <n v="0"/>
    <x v="0"/>
    <n v="0"/>
    <n v="1"/>
    <n v="0"/>
    <s v="Medium"/>
    <s v="High"/>
    <x v="3"/>
  </r>
  <r>
    <s v="FL"/>
    <n v="106"/>
    <s v="area_code_408"/>
    <s v="no"/>
    <s v="yes"/>
    <n v="32"/>
    <n v="165.9"/>
    <n v="126"/>
    <n v="28.2"/>
    <n v="216.5"/>
    <n v="93"/>
    <n v="18.399999999999999"/>
    <n v="173.1"/>
    <x v="27"/>
    <n v="7.79"/>
    <n v="14.1"/>
    <n v="8"/>
    <n v="3.81"/>
    <n v="4"/>
    <x v="0"/>
    <n v="0"/>
    <n v="0"/>
    <n v="1"/>
    <s v="High"/>
    <s v="High"/>
    <x v="3"/>
  </r>
  <r>
    <s v="DC"/>
    <n v="108"/>
    <s v="area_code_510"/>
    <s v="no"/>
    <s v="no"/>
    <n v="0"/>
    <n v="138.6"/>
    <n v="122"/>
    <n v="23.56"/>
    <n v="172.3"/>
    <n v="117"/>
    <n v="14.65"/>
    <n v="231.6"/>
    <x v="26"/>
    <n v="10.42"/>
    <n v="9.8000000000000007"/>
    <n v="3"/>
    <n v="2.65"/>
    <n v="1"/>
    <x v="0"/>
    <n v="0"/>
    <n v="0"/>
    <n v="0"/>
    <s v="High"/>
    <s v="Low"/>
    <x v="0"/>
  </r>
  <r>
    <s v="TX"/>
    <n v="114"/>
    <s v="area_code_415"/>
    <s v="no"/>
    <s v="no"/>
    <n v="0"/>
    <n v="84.7"/>
    <n v="118"/>
    <n v="14.4"/>
    <n v="249.9"/>
    <n v="86"/>
    <n v="21.24"/>
    <n v="193.4"/>
    <x v="34"/>
    <n v="8.6999999999999993"/>
    <n v="14.5"/>
    <n v="8"/>
    <n v="3.92"/>
    <n v="1"/>
    <x v="0"/>
    <n v="0"/>
    <n v="0"/>
    <n v="0"/>
    <s v="High"/>
    <s v="High"/>
    <x v="3"/>
  </r>
  <r>
    <s v="KS"/>
    <n v="92"/>
    <s v="area_code_408"/>
    <s v="yes"/>
    <s v="no"/>
    <n v="0"/>
    <n v="62.6"/>
    <n v="111"/>
    <n v="10.64"/>
    <n v="180.6"/>
    <n v="126"/>
    <n v="15.35"/>
    <n v="221.7"/>
    <x v="59"/>
    <n v="9.98"/>
    <n v="10.4"/>
    <n v="2"/>
    <n v="2.81"/>
    <n v="1"/>
    <x v="1"/>
    <n v="1"/>
    <n v="1"/>
    <n v="0"/>
    <s v="Medium"/>
    <s v="High"/>
    <x v="0"/>
  </r>
  <r>
    <s v="UT"/>
    <n v="59"/>
    <s v="area_code_510"/>
    <s v="no"/>
    <s v="no"/>
    <n v="0"/>
    <n v="155.19999999999999"/>
    <n v="79"/>
    <n v="26.38"/>
    <n v="235.3"/>
    <n v="123"/>
    <n v="20"/>
    <n v="169.4"/>
    <x v="59"/>
    <n v="7.62"/>
    <n v="8.6999999999999993"/>
    <n v="4"/>
    <n v="2.35"/>
    <n v="1"/>
    <x v="0"/>
    <n v="0"/>
    <n v="0"/>
    <n v="0"/>
    <s v="Low"/>
    <s v="Low"/>
    <x v="0"/>
  </r>
  <r>
    <s v="MN"/>
    <n v="24"/>
    <s v="area_code_510"/>
    <s v="no"/>
    <s v="yes"/>
    <n v="25"/>
    <n v="164.9"/>
    <n v="110"/>
    <n v="28.03"/>
    <n v="209.3"/>
    <n v="105"/>
    <n v="17.79"/>
    <n v="231.2"/>
    <x v="81"/>
    <n v="10.4"/>
    <n v="6.7"/>
    <n v="9"/>
    <n v="1.81"/>
    <n v="1"/>
    <x v="0"/>
    <n v="0"/>
    <n v="0"/>
    <n v="1"/>
    <s v="Low"/>
    <s v="Low"/>
    <x v="0"/>
  </r>
  <r>
    <s v="IL"/>
    <n v="151"/>
    <s v="area_code_408"/>
    <s v="no"/>
    <s v="no"/>
    <n v="0"/>
    <n v="134.5"/>
    <n v="88"/>
    <n v="22.87"/>
    <n v="143.1"/>
    <n v="112"/>
    <n v="12.16"/>
    <n v="223.9"/>
    <x v="42"/>
    <n v="10.08"/>
    <n v="15.4"/>
    <n v="1"/>
    <n v="4.16"/>
    <n v="1"/>
    <x v="0"/>
    <n v="0"/>
    <n v="0"/>
    <n v="0"/>
    <s v="Very High"/>
    <s v="High"/>
    <x v="0"/>
  </r>
  <r>
    <s v="NM"/>
    <n v="117"/>
    <s v="area_code_415"/>
    <s v="no"/>
    <s v="no"/>
    <n v="0"/>
    <n v="143.30000000000001"/>
    <n v="103"/>
    <n v="24.36"/>
    <n v="211.3"/>
    <n v="108"/>
    <n v="17.96"/>
    <n v="185.2"/>
    <x v="5"/>
    <n v="8.33"/>
    <n v="11.5"/>
    <n v="3"/>
    <n v="3.11"/>
    <n v="1"/>
    <x v="0"/>
    <n v="0"/>
    <n v="0"/>
    <n v="0"/>
    <s v="High"/>
    <s v="High"/>
    <x v="0"/>
  </r>
  <r>
    <s v="SC"/>
    <n v="78"/>
    <s v="area_code_510"/>
    <s v="no"/>
    <s v="no"/>
    <n v="0"/>
    <n v="168.3"/>
    <n v="110"/>
    <n v="28.61"/>
    <n v="221.2"/>
    <n v="73"/>
    <n v="18.8"/>
    <n v="241"/>
    <x v="75"/>
    <n v="10.85"/>
    <n v="12.5"/>
    <n v="1"/>
    <n v="3.38"/>
    <n v="1"/>
    <x v="0"/>
    <n v="0"/>
    <n v="0"/>
    <n v="0"/>
    <s v="Medium"/>
    <s v="High"/>
    <x v="3"/>
  </r>
  <r>
    <s v="NC"/>
    <n v="155"/>
    <s v="area_code_408"/>
    <s v="no"/>
    <s v="no"/>
    <n v="0"/>
    <n v="262.39999999999998"/>
    <n v="55"/>
    <n v="44.61"/>
    <n v="194.6"/>
    <n v="113"/>
    <n v="16.54"/>
    <n v="146.5"/>
    <x v="82"/>
    <n v="6.59"/>
    <n v="8.3000000000000007"/>
    <n v="6"/>
    <n v="2.2400000000000002"/>
    <n v="2"/>
    <x v="0"/>
    <n v="0"/>
    <n v="0"/>
    <n v="0"/>
    <s v="Very High"/>
    <s v="Low"/>
    <x v="1"/>
  </r>
  <r>
    <s v="WV"/>
    <n v="114"/>
    <s v="area_code_510"/>
    <s v="no"/>
    <s v="yes"/>
    <n v="30"/>
    <n v="206.2"/>
    <n v="79"/>
    <n v="35.049999999999997"/>
    <n v="260"/>
    <n v="91"/>
    <n v="22.1"/>
    <n v="291.60000000000002"/>
    <x v="72"/>
    <n v="13.12"/>
    <n v="11.4"/>
    <n v="6"/>
    <n v="3.08"/>
    <n v="1"/>
    <x v="0"/>
    <n v="0"/>
    <n v="0"/>
    <n v="1"/>
    <s v="High"/>
    <s v="High"/>
    <x v="2"/>
  </r>
  <r>
    <s v="RI"/>
    <n v="114"/>
    <s v="area_code_510"/>
    <s v="no"/>
    <s v="yes"/>
    <n v="28"/>
    <n v="225.8"/>
    <n v="94"/>
    <n v="38.39"/>
    <n v="193"/>
    <n v="117"/>
    <n v="16.41"/>
    <n v="232.4"/>
    <x v="41"/>
    <n v="10.46"/>
    <n v="8.4"/>
    <n v="9"/>
    <n v="2.27"/>
    <n v="4"/>
    <x v="0"/>
    <n v="0"/>
    <n v="0"/>
    <n v="1"/>
    <s v="High"/>
    <s v="Low"/>
    <x v="1"/>
  </r>
  <r>
    <s v="NH"/>
    <n v="119"/>
    <s v="area_code_408"/>
    <s v="no"/>
    <s v="no"/>
    <n v="0"/>
    <n v="138.30000000000001"/>
    <n v="89"/>
    <n v="23.51"/>
    <n v="170.5"/>
    <n v="78"/>
    <n v="14.49"/>
    <n v="263.89999999999998"/>
    <x v="21"/>
    <n v="11.88"/>
    <n v="13.5"/>
    <n v="6"/>
    <n v="3.65"/>
    <n v="3"/>
    <x v="0"/>
    <n v="0"/>
    <n v="0"/>
    <n v="0"/>
    <s v="High"/>
    <s v="High"/>
    <x v="3"/>
  </r>
  <r>
    <s v="MA"/>
    <n v="118"/>
    <s v="area_code_408"/>
    <s v="yes"/>
    <s v="no"/>
    <n v="0"/>
    <n v="160"/>
    <n v="123"/>
    <n v="27.2"/>
    <n v="175.4"/>
    <n v="96"/>
    <n v="14.91"/>
    <n v="184.8"/>
    <x v="43"/>
    <n v="8.32"/>
    <n v="9.9"/>
    <n v="3"/>
    <n v="2.67"/>
    <n v="2"/>
    <x v="0"/>
    <n v="0"/>
    <n v="1"/>
    <n v="0"/>
    <s v="High"/>
    <s v="Low"/>
    <x v="3"/>
  </r>
  <r>
    <s v="PA"/>
    <n v="101"/>
    <s v="area_code_415"/>
    <s v="no"/>
    <s v="no"/>
    <n v="0"/>
    <n v="206.6"/>
    <n v="105"/>
    <n v="35.119999999999997"/>
    <n v="224.9"/>
    <n v="117"/>
    <n v="19.12"/>
    <n v="249.9"/>
    <x v="41"/>
    <n v="11.25"/>
    <n v="14.6"/>
    <n v="3"/>
    <n v="3.94"/>
    <n v="0"/>
    <x v="0"/>
    <n v="0"/>
    <n v="0"/>
    <n v="0"/>
    <s v="High"/>
    <s v="High"/>
    <x v="1"/>
  </r>
  <r>
    <s v="OK"/>
    <n v="117"/>
    <s v="area_code_415"/>
    <s v="no"/>
    <s v="no"/>
    <n v="0"/>
    <n v="134.69999999999999"/>
    <n v="121"/>
    <n v="22.9"/>
    <n v="180"/>
    <n v="83"/>
    <n v="15.3"/>
    <n v="200.9"/>
    <x v="1"/>
    <n v="9.0399999999999991"/>
    <n v="7.7"/>
    <n v="3"/>
    <n v="2.08"/>
    <n v="1"/>
    <x v="0"/>
    <n v="0"/>
    <n v="0"/>
    <n v="0"/>
    <s v="High"/>
    <s v="Low"/>
    <x v="3"/>
  </r>
  <r>
    <s v="AL"/>
    <n v="49"/>
    <s v="area_code_415"/>
    <s v="no"/>
    <s v="yes"/>
    <n v="28"/>
    <n v="214.4"/>
    <n v="78"/>
    <n v="36.450000000000003"/>
    <n v="235.2"/>
    <n v="100"/>
    <n v="19.989999999999998"/>
    <n v="206.2"/>
    <x v="24"/>
    <n v="9.2799999999999994"/>
    <n v="8"/>
    <n v="13"/>
    <n v="2.16"/>
    <n v="3"/>
    <x v="0"/>
    <n v="0"/>
    <n v="0"/>
    <n v="1"/>
    <s v="Low"/>
    <s v="Low"/>
    <x v="2"/>
  </r>
  <r>
    <s v="WY"/>
    <n v="139"/>
    <s v="area_code_415"/>
    <s v="no"/>
    <s v="no"/>
    <n v="0"/>
    <n v="192.8"/>
    <n v="104"/>
    <n v="32.78"/>
    <n v="234.4"/>
    <n v="96"/>
    <n v="19.920000000000002"/>
    <n v="203.2"/>
    <x v="67"/>
    <n v="9.14"/>
    <n v="13"/>
    <n v="3"/>
    <n v="3.51"/>
    <n v="3"/>
    <x v="0"/>
    <n v="0"/>
    <n v="0"/>
    <n v="0"/>
    <s v="Very High"/>
    <s v="High"/>
    <x v="2"/>
  </r>
  <r>
    <s v="PA"/>
    <n v="92"/>
    <s v="area_code_408"/>
    <s v="no"/>
    <s v="yes"/>
    <n v="28"/>
    <n v="151.1"/>
    <n v="90"/>
    <n v="25.69"/>
    <n v="194.8"/>
    <n v="79"/>
    <n v="16.559999999999999"/>
    <n v="239.2"/>
    <x v="52"/>
    <n v="10.76"/>
    <n v="10"/>
    <n v="3"/>
    <n v="2.7"/>
    <n v="1"/>
    <x v="0"/>
    <n v="0"/>
    <n v="0"/>
    <n v="1"/>
    <s v="Medium"/>
    <s v="Low"/>
    <x v="3"/>
  </r>
  <r>
    <s v="HI"/>
    <n v="148"/>
    <s v="area_code_510"/>
    <s v="yes"/>
    <s v="no"/>
    <n v="0"/>
    <n v="218.9"/>
    <n v="88"/>
    <n v="37.21"/>
    <n v="208"/>
    <n v="85"/>
    <n v="17.68"/>
    <n v="203.3"/>
    <x v="43"/>
    <n v="9.15"/>
    <n v="11.1"/>
    <n v="4"/>
    <n v="3"/>
    <n v="0"/>
    <x v="0"/>
    <n v="0"/>
    <n v="1"/>
    <n v="0"/>
    <s v="Very High"/>
    <s v="High"/>
    <x v="2"/>
  </r>
  <r>
    <s v="SD"/>
    <n v="144"/>
    <s v="area_code_408"/>
    <s v="no"/>
    <s v="yes"/>
    <n v="48"/>
    <n v="189.8"/>
    <n v="96"/>
    <n v="32.270000000000003"/>
    <n v="123.4"/>
    <n v="67"/>
    <n v="10.49"/>
    <n v="214.2"/>
    <x v="36"/>
    <n v="9.64"/>
    <n v="6.5"/>
    <n v="2"/>
    <n v="1.76"/>
    <n v="2"/>
    <x v="1"/>
    <n v="1"/>
    <n v="0"/>
    <n v="1"/>
    <s v="Very High"/>
    <s v="Low"/>
    <x v="2"/>
  </r>
  <r>
    <s v="AL"/>
    <n v="131"/>
    <s v="area_code_415"/>
    <s v="no"/>
    <s v="yes"/>
    <n v="25"/>
    <n v="192.7"/>
    <n v="85"/>
    <n v="32.76"/>
    <n v="225.9"/>
    <n v="105"/>
    <n v="19.2"/>
    <n v="254.2"/>
    <x v="63"/>
    <n v="11.44"/>
    <n v="10.9"/>
    <n v="6"/>
    <n v="2.94"/>
    <n v="2"/>
    <x v="0"/>
    <n v="0"/>
    <n v="0"/>
    <n v="1"/>
    <s v="Very High"/>
    <s v="High"/>
    <x v="1"/>
  </r>
  <r>
    <s v="VT"/>
    <n v="146"/>
    <s v="area_code_510"/>
    <s v="yes"/>
    <s v="no"/>
    <n v="0"/>
    <n v="204.4"/>
    <n v="135"/>
    <n v="34.75"/>
    <n v="219.1"/>
    <n v="90"/>
    <n v="18.62"/>
    <n v="222.7"/>
    <x v="52"/>
    <n v="10.02"/>
    <n v="10.5"/>
    <n v="6"/>
    <n v="2.84"/>
    <n v="3"/>
    <x v="0"/>
    <n v="0"/>
    <n v="1"/>
    <n v="0"/>
    <s v="Very High"/>
    <s v="High"/>
    <x v="2"/>
  </r>
  <r>
    <s v="MT"/>
    <n v="143"/>
    <s v="area_code_415"/>
    <s v="no"/>
    <s v="no"/>
    <n v="0"/>
    <n v="172.3"/>
    <n v="97"/>
    <n v="29.29"/>
    <n v="174"/>
    <n v="108"/>
    <n v="14.79"/>
    <n v="188.2"/>
    <x v="47"/>
    <n v="8.4700000000000006"/>
    <n v="13"/>
    <n v="4"/>
    <n v="3.51"/>
    <n v="2"/>
    <x v="0"/>
    <n v="0"/>
    <n v="0"/>
    <n v="0"/>
    <s v="Very High"/>
    <s v="High"/>
    <x v="0"/>
  </r>
  <r>
    <s v="MN"/>
    <n v="81"/>
    <s v="area_code_415"/>
    <s v="no"/>
    <s v="no"/>
    <n v="0"/>
    <n v="198.4"/>
    <n v="93"/>
    <n v="33.729999999999997"/>
    <n v="210.9"/>
    <n v="108"/>
    <n v="17.93"/>
    <n v="193.3"/>
    <x v="62"/>
    <n v="8.6999999999999993"/>
    <n v="10.4"/>
    <n v="6"/>
    <n v="2.81"/>
    <n v="2"/>
    <x v="0"/>
    <n v="0"/>
    <n v="0"/>
    <n v="0"/>
    <s v="Medium"/>
    <s v="High"/>
    <x v="1"/>
  </r>
  <r>
    <s v="AK"/>
    <n v="48"/>
    <s v="area_code_415"/>
    <s v="no"/>
    <s v="yes"/>
    <n v="37"/>
    <n v="211.7"/>
    <n v="115"/>
    <n v="35.99"/>
    <n v="159.9"/>
    <n v="84"/>
    <n v="13.59"/>
    <n v="144.1"/>
    <x v="59"/>
    <n v="6.48"/>
    <n v="12.2"/>
    <n v="1"/>
    <n v="3.29"/>
    <n v="1"/>
    <x v="0"/>
    <n v="0"/>
    <n v="0"/>
    <n v="1"/>
    <s v="Low"/>
    <s v="High"/>
    <x v="2"/>
  </r>
  <r>
    <s v="SD"/>
    <n v="145"/>
    <s v="area_code_408"/>
    <s v="no"/>
    <s v="yes"/>
    <n v="24"/>
    <n v="147.5"/>
    <n v="90"/>
    <n v="25.08"/>
    <n v="175.7"/>
    <n v="108"/>
    <n v="14.93"/>
    <n v="252.1"/>
    <x v="20"/>
    <n v="11.34"/>
    <n v="15.6"/>
    <n v="3"/>
    <n v="4.21"/>
    <n v="2"/>
    <x v="0"/>
    <n v="0"/>
    <n v="0"/>
    <n v="1"/>
    <s v="Very High"/>
    <s v="High"/>
    <x v="0"/>
  </r>
  <r>
    <s v="MI"/>
    <n v="137"/>
    <s v="area_code_510"/>
    <s v="no"/>
    <s v="no"/>
    <n v="0"/>
    <n v="206.4"/>
    <n v="122"/>
    <n v="35.090000000000003"/>
    <n v="128"/>
    <n v="102"/>
    <n v="10.88"/>
    <n v="194.5"/>
    <x v="48"/>
    <n v="8.75"/>
    <n v="8.8000000000000007"/>
    <n v="5"/>
    <n v="2.38"/>
    <n v="2"/>
    <x v="0"/>
    <n v="0"/>
    <n v="0"/>
    <n v="0"/>
    <s v="Very High"/>
    <s v="Low"/>
    <x v="1"/>
  </r>
  <r>
    <s v="KS"/>
    <n v="137"/>
    <s v="area_code_408"/>
    <s v="no"/>
    <s v="no"/>
    <n v="0"/>
    <n v="205.9"/>
    <n v="88"/>
    <n v="35"/>
    <n v="209.3"/>
    <n v="86"/>
    <n v="17.79"/>
    <n v="289.89999999999998"/>
    <x v="48"/>
    <n v="13.05"/>
    <n v="14.5"/>
    <n v="4"/>
    <n v="3.92"/>
    <n v="2"/>
    <x v="0"/>
    <n v="0"/>
    <n v="0"/>
    <n v="0"/>
    <s v="Very High"/>
    <s v="High"/>
    <x v="2"/>
  </r>
  <r>
    <s v="AL"/>
    <n v="167"/>
    <s v="area_code_510"/>
    <s v="no"/>
    <s v="no"/>
    <n v="0"/>
    <n v="207.6"/>
    <n v="88"/>
    <n v="35.29"/>
    <n v="132.4"/>
    <n v="63"/>
    <n v="11.25"/>
    <n v="255.2"/>
    <x v="21"/>
    <n v="11.48"/>
    <n v="14.1"/>
    <n v="5"/>
    <n v="3.81"/>
    <n v="0"/>
    <x v="0"/>
    <n v="0"/>
    <n v="0"/>
    <n v="0"/>
    <s v="Very High"/>
    <s v="High"/>
    <x v="2"/>
  </r>
  <r>
    <s v="OK"/>
    <n v="89"/>
    <s v="area_code_510"/>
    <s v="no"/>
    <s v="no"/>
    <n v="0"/>
    <n v="303.89999999999998"/>
    <n v="95"/>
    <n v="51.66"/>
    <n v="260.89999999999998"/>
    <n v="114"/>
    <n v="22.18"/>
    <n v="312.10000000000002"/>
    <x v="2"/>
    <n v="14.04"/>
    <n v="5.3"/>
    <n v="3"/>
    <n v="1.43"/>
    <n v="1"/>
    <x v="1"/>
    <n v="1"/>
    <n v="0"/>
    <n v="0"/>
    <s v="Medium"/>
    <s v="Low"/>
    <x v="1"/>
  </r>
  <r>
    <s v="CT"/>
    <n v="199"/>
    <s v="area_code_415"/>
    <s v="no"/>
    <s v="yes"/>
    <n v="34"/>
    <n v="230.6"/>
    <n v="121"/>
    <n v="39.200000000000003"/>
    <n v="219.4"/>
    <n v="99"/>
    <n v="18.649999999999999"/>
    <n v="299.3"/>
    <x v="9"/>
    <n v="13.47"/>
    <n v="8"/>
    <n v="2"/>
    <n v="2.16"/>
    <n v="0"/>
    <x v="0"/>
    <n v="0"/>
    <n v="0"/>
    <n v="1"/>
    <s v="Very High"/>
    <s v="Low"/>
    <x v="2"/>
  </r>
  <r>
    <s v="NE"/>
    <n v="132"/>
    <s v="area_code_510"/>
    <s v="no"/>
    <s v="no"/>
    <n v="0"/>
    <n v="99.5"/>
    <n v="110"/>
    <n v="16.920000000000002"/>
    <n v="129.1"/>
    <n v="80"/>
    <n v="10.97"/>
    <n v="125.1"/>
    <x v="74"/>
    <n v="5.63"/>
    <n v="9.6999999999999993"/>
    <n v="3"/>
    <n v="2.62"/>
    <n v="0"/>
    <x v="0"/>
    <n v="0"/>
    <n v="0"/>
    <n v="0"/>
    <s v="Very High"/>
    <s v="Low"/>
    <x v="3"/>
  </r>
  <r>
    <s v="WI"/>
    <n v="94"/>
    <s v="area_code_510"/>
    <s v="no"/>
    <s v="no"/>
    <n v="0"/>
    <n v="177.1"/>
    <n v="112"/>
    <n v="30.11"/>
    <n v="194"/>
    <n v="112"/>
    <n v="16.489999999999998"/>
    <n v="146.69999999999999"/>
    <x v="13"/>
    <n v="6.6"/>
    <n v="5.9"/>
    <n v="4"/>
    <n v="1.59"/>
    <n v="1"/>
    <x v="0"/>
    <n v="0"/>
    <n v="0"/>
    <n v="0"/>
    <s v="Medium"/>
    <s v="Low"/>
    <x v="0"/>
  </r>
  <r>
    <s v="WI"/>
    <n v="96"/>
    <s v="area_code_510"/>
    <s v="no"/>
    <s v="yes"/>
    <n v="18"/>
    <n v="172.7"/>
    <n v="86"/>
    <n v="29.36"/>
    <n v="133.4"/>
    <n v="113"/>
    <n v="11.34"/>
    <n v="259.5"/>
    <x v="83"/>
    <n v="11.68"/>
    <n v="9.8000000000000007"/>
    <n v="3"/>
    <n v="2.65"/>
    <n v="1"/>
    <x v="0"/>
    <n v="0"/>
    <n v="0"/>
    <n v="1"/>
    <s v="Medium"/>
    <s v="Low"/>
    <x v="0"/>
  </r>
  <r>
    <s v="IN"/>
    <n v="166"/>
    <s v="area_code_510"/>
    <s v="no"/>
    <s v="no"/>
    <n v="0"/>
    <n v="204.2"/>
    <n v="115"/>
    <n v="34.71"/>
    <n v="179.9"/>
    <n v="152"/>
    <n v="15.29"/>
    <n v="216.8"/>
    <x v="23"/>
    <n v="9.76"/>
    <n v="9.5"/>
    <n v="5"/>
    <n v="2.57"/>
    <n v="1"/>
    <x v="0"/>
    <n v="0"/>
    <n v="0"/>
    <n v="0"/>
    <s v="Very High"/>
    <s v="Low"/>
    <x v="1"/>
  </r>
  <r>
    <s v="DC"/>
    <n v="74"/>
    <s v="area_code_415"/>
    <s v="no"/>
    <s v="no"/>
    <n v="0"/>
    <n v="85.7"/>
    <n v="83"/>
    <n v="14.57"/>
    <n v="247.7"/>
    <n v="67"/>
    <n v="21.05"/>
    <n v="142.4"/>
    <x v="82"/>
    <n v="6.41"/>
    <n v="10.1"/>
    <n v="5"/>
    <n v="2.73"/>
    <n v="2"/>
    <x v="0"/>
    <n v="0"/>
    <n v="0"/>
    <n v="0"/>
    <s v="Medium"/>
    <s v="Low"/>
    <x v="3"/>
  </r>
  <r>
    <s v="AR"/>
    <n v="36"/>
    <s v="area_code_415"/>
    <s v="no"/>
    <s v="no"/>
    <n v="0"/>
    <n v="157.6"/>
    <n v="117"/>
    <n v="26.79"/>
    <n v="184.3"/>
    <n v="58"/>
    <n v="15.67"/>
    <n v="240.4"/>
    <x v="43"/>
    <n v="10.82"/>
    <n v="11.9"/>
    <n v="1"/>
    <n v="3.21"/>
    <n v="0"/>
    <x v="0"/>
    <n v="0"/>
    <n v="0"/>
    <n v="0"/>
    <s v="Low"/>
    <s v="High"/>
    <x v="3"/>
  </r>
  <r>
    <s v="ME"/>
    <n v="113"/>
    <s v="area_code_415"/>
    <s v="no"/>
    <s v="no"/>
    <n v="0"/>
    <n v="215.5"/>
    <n v="129"/>
    <n v="36.64"/>
    <n v="218.7"/>
    <n v="117"/>
    <n v="18.59"/>
    <n v="207.1"/>
    <x v="50"/>
    <n v="9.32"/>
    <n v="6.6"/>
    <n v="9"/>
    <n v="1.78"/>
    <n v="4"/>
    <x v="0"/>
    <n v="0"/>
    <n v="0"/>
    <n v="0"/>
    <s v="High"/>
    <s v="Low"/>
    <x v="1"/>
  </r>
  <r>
    <s v="MD"/>
    <n v="67"/>
    <s v="area_code_415"/>
    <s v="no"/>
    <s v="no"/>
    <n v="0"/>
    <n v="171.7"/>
    <n v="80"/>
    <n v="29.19"/>
    <n v="110.4"/>
    <n v="81"/>
    <n v="9.3800000000000008"/>
    <n v="195.4"/>
    <x v="8"/>
    <n v="8.7899999999999991"/>
    <n v="11.9"/>
    <n v="4"/>
    <n v="3.21"/>
    <n v="2"/>
    <x v="0"/>
    <n v="0"/>
    <n v="0"/>
    <n v="0"/>
    <s v="Low"/>
    <s v="High"/>
    <x v="3"/>
  </r>
  <r>
    <s v="FL"/>
    <n v="127"/>
    <s v="area_code_415"/>
    <s v="no"/>
    <s v="no"/>
    <n v="0"/>
    <n v="266.60000000000002"/>
    <n v="106"/>
    <n v="45.32"/>
    <n v="264.8"/>
    <n v="168"/>
    <n v="22.51"/>
    <n v="207.2"/>
    <x v="47"/>
    <n v="9.32"/>
    <n v="5.9"/>
    <n v="2"/>
    <n v="1.59"/>
    <n v="1"/>
    <x v="1"/>
    <n v="1"/>
    <n v="0"/>
    <n v="0"/>
    <s v="High"/>
    <s v="Low"/>
    <x v="1"/>
  </r>
  <r>
    <s v="IA"/>
    <n v="158"/>
    <s v="area_code_415"/>
    <s v="no"/>
    <s v="no"/>
    <n v="0"/>
    <n v="158"/>
    <n v="106"/>
    <n v="26.86"/>
    <n v="292.5"/>
    <n v="114"/>
    <n v="24.86"/>
    <n v="241.1"/>
    <x v="2"/>
    <n v="10.85"/>
    <n v="9.1"/>
    <n v="4"/>
    <n v="2.46"/>
    <n v="1"/>
    <x v="0"/>
    <n v="0"/>
    <n v="0"/>
    <n v="0"/>
    <s v="Very High"/>
    <s v="Low"/>
    <x v="0"/>
  </r>
  <r>
    <s v="AZ"/>
    <n v="136"/>
    <s v="area_code_510"/>
    <s v="no"/>
    <s v="no"/>
    <n v="0"/>
    <n v="92"/>
    <n v="117"/>
    <n v="15.64"/>
    <n v="253.6"/>
    <n v="77"/>
    <n v="21.56"/>
    <n v="214.1"/>
    <x v="6"/>
    <n v="9.6300000000000008"/>
    <n v="10.3"/>
    <n v="10"/>
    <n v="2.78"/>
    <n v="1"/>
    <x v="0"/>
    <n v="0"/>
    <n v="0"/>
    <n v="0"/>
    <s v="Very High"/>
    <s v="High"/>
    <x v="3"/>
  </r>
  <r>
    <s v="MO"/>
    <n v="196"/>
    <s v="area_code_415"/>
    <s v="no"/>
    <s v="no"/>
    <n v="0"/>
    <n v="234"/>
    <n v="109"/>
    <n v="39.78"/>
    <n v="249.5"/>
    <n v="114"/>
    <n v="21.21"/>
    <n v="173.1"/>
    <x v="83"/>
    <n v="7.79"/>
    <n v="9.1"/>
    <n v="5"/>
    <n v="2.46"/>
    <n v="2"/>
    <x v="0"/>
    <n v="0"/>
    <n v="0"/>
    <n v="0"/>
    <s v="Very High"/>
    <s v="Low"/>
    <x v="1"/>
  </r>
  <r>
    <s v="VT"/>
    <n v="113"/>
    <s v="area_code_415"/>
    <s v="no"/>
    <s v="no"/>
    <n v="0"/>
    <n v="272.10000000000002"/>
    <n v="111"/>
    <n v="46.26"/>
    <n v="268.5"/>
    <n v="118"/>
    <n v="22.82"/>
    <n v="213.8"/>
    <x v="18"/>
    <n v="9.6199999999999992"/>
    <n v="8.5"/>
    <n v="10"/>
    <n v="2.2999999999999998"/>
    <n v="1"/>
    <x v="1"/>
    <n v="1"/>
    <n v="0"/>
    <n v="0"/>
    <s v="High"/>
    <s v="Low"/>
    <x v="1"/>
  </r>
  <r>
    <s v="IN"/>
    <n v="122"/>
    <s v="area_code_408"/>
    <s v="no"/>
    <s v="no"/>
    <n v="0"/>
    <n v="296.39999999999998"/>
    <n v="99"/>
    <n v="50.39"/>
    <n v="214.8"/>
    <n v="89"/>
    <n v="18.260000000000002"/>
    <n v="133.9"/>
    <x v="24"/>
    <n v="6.03"/>
    <n v="11.4"/>
    <n v="3"/>
    <n v="3.08"/>
    <n v="4"/>
    <x v="1"/>
    <n v="1"/>
    <n v="0"/>
    <n v="0"/>
    <s v="High"/>
    <s v="High"/>
    <x v="2"/>
  </r>
  <r>
    <s v="RI"/>
    <n v="112"/>
    <s v="area_code_510"/>
    <s v="no"/>
    <s v="no"/>
    <n v="0"/>
    <n v="194.4"/>
    <n v="101"/>
    <n v="33.049999999999997"/>
    <n v="190.3"/>
    <n v="82"/>
    <n v="16.18"/>
    <n v="183.4"/>
    <x v="24"/>
    <n v="8.25"/>
    <n v="11.4"/>
    <n v="2"/>
    <n v="3.08"/>
    <n v="0"/>
    <x v="0"/>
    <n v="0"/>
    <n v="0"/>
    <n v="0"/>
    <s v="High"/>
    <s v="High"/>
    <x v="2"/>
  </r>
  <r>
    <s v="SD"/>
    <n v="209"/>
    <s v="area_code_415"/>
    <s v="no"/>
    <s v="no"/>
    <n v="0"/>
    <n v="227.2"/>
    <n v="128"/>
    <n v="38.619999999999997"/>
    <n v="258.39999999999998"/>
    <n v="92"/>
    <n v="21.96"/>
    <n v="183.5"/>
    <x v="14"/>
    <n v="8.26"/>
    <n v="8.9"/>
    <n v="4"/>
    <n v="2.4"/>
    <n v="3"/>
    <x v="0"/>
    <n v="0"/>
    <n v="0"/>
    <n v="0"/>
    <s v="Very High"/>
    <s v="Low"/>
    <x v="2"/>
  </r>
  <r>
    <s v="MN"/>
    <n v="62"/>
    <s v="area_code_415"/>
    <s v="no"/>
    <s v="no"/>
    <n v="0"/>
    <n v="248.7"/>
    <n v="109"/>
    <n v="42.28"/>
    <n v="220"/>
    <n v="118"/>
    <n v="18.7"/>
    <n v="265.7"/>
    <x v="17"/>
    <n v="11.96"/>
    <n v="13.2"/>
    <n v="2"/>
    <n v="3.56"/>
    <n v="1"/>
    <x v="1"/>
    <n v="1"/>
    <n v="0"/>
    <n v="0"/>
    <s v="Low"/>
    <s v="High"/>
    <x v="1"/>
  </r>
  <r>
    <s v="TX"/>
    <n v="110"/>
    <s v="area_code_415"/>
    <s v="no"/>
    <s v="yes"/>
    <n v="38"/>
    <n v="236.3"/>
    <n v="102"/>
    <n v="40.17"/>
    <n v="195.9"/>
    <n v="112"/>
    <n v="16.649999999999999"/>
    <n v="183.5"/>
    <x v="58"/>
    <n v="8.26"/>
    <n v="9.6999999999999993"/>
    <n v="6"/>
    <n v="2.62"/>
    <n v="1"/>
    <x v="0"/>
    <n v="0"/>
    <n v="0"/>
    <n v="1"/>
    <s v="High"/>
    <s v="Low"/>
    <x v="1"/>
  </r>
  <r>
    <s v="VA"/>
    <n v="16"/>
    <s v="area_code_510"/>
    <s v="no"/>
    <s v="no"/>
    <n v="0"/>
    <n v="205.6"/>
    <n v="69"/>
    <n v="34.950000000000003"/>
    <n v="169.5"/>
    <n v="93"/>
    <n v="14.41"/>
    <n v="220.1"/>
    <x v="16"/>
    <n v="9.9"/>
    <n v="10.9"/>
    <n v="3"/>
    <n v="2.94"/>
    <n v="0"/>
    <x v="0"/>
    <n v="0"/>
    <n v="0"/>
    <n v="0"/>
    <s v="Low"/>
    <s v="High"/>
    <x v="2"/>
  </r>
  <r>
    <s v="MA"/>
    <n v="73"/>
    <s v="area_code_408"/>
    <s v="no"/>
    <s v="no"/>
    <n v="0"/>
    <n v="94.1"/>
    <n v="136"/>
    <n v="16"/>
    <n v="280.3"/>
    <n v="122"/>
    <n v="23.83"/>
    <n v="205"/>
    <x v="33"/>
    <n v="9.23"/>
    <n v="9.8000000000000007"/>
    <n v="4"/>
    <n v="2.65"/>
    <n v="0"/>
    <x v="0"/>
    <n v="0"/>
    <n v="0"/>
    <n v="0"/>
    <s v="Low"/>
    <s v="Low"/>
    <x v="0"/>
  </r>
  <r>
    <s v="ID"/>
    <n v="128"/>
    <s v="area_code_408"/>
    <s v="no"/>
    <s v="no"/>
    <n v="0"/>
    <n v="125.2"/>
    <n v="99"/>
    <n v="21.28"/>
    <n v="205.4"/>
    <n v="107"/>
    <n v="17.46"/>
    <n v="254.4"/>
    <x v="8"/>
    <n v="11.45"/>
    <n v="18.899999999999999"/>
    <n v="2"/>
    <n v="5.0999999999999996"/>
    <n v="0"/>
    <x v="0"/>
    <n v="0"/>
    <n v="0"/>
    <n v="0"/>
    <s v="Very High"/>
    <s v="High"/>
    <x v="0"/>
  </r>
  <r>
    <s v="MA"/>
    <n v="39"/>
    <s v="area_code_408"/>
    <s v="no"/>
    <s v="no"/>
    <n v="0"/>
    <n v="60.4"/>
    <n v="158"/>
    <n v="10.27"/>
    <n v="306.2"/>
    <n v="120"/>
    <n v="26.03"/>
    <n v="123.9"/>
    <x v="84"/>
    <n v="5.58"/>
    <n v="12.4"/>
    <n v="3"/>
    <n v="3.35"/>
    <n v="1"/>
    <x v="0"/>
    <n v="0"/>
    <n v="0"/>
    <n v="0"/>
    <s v="Low"/>
    <s v="High"/>
    <x v="0"/>
  </r>
  <r>
    <s v="GA"/>
    <n v="103"/>
    <s v="area_code_415"/>
    <s v="no"/>
    <s v="yes"/>
    <n v="28"/>
    <n v="121"/>
    <n v="105"/>
    <n v="20.57"/>
    <n v="270.39999999999998"/>
    <n v="100"/>
    <n v="22.98"/>
    <n v="160.5"/>
    <x v="46"/>
    <n v="7.22"/>
    <n v="7.7"/>
    <n v="4"/>
    <n v="2.08"/>
    <n v="2"/>
    <x v="0"/>
    <n v="0"/>
    <n v="0"/>
    <n v="1"/>
    <s v="High"/>
    <s v="Low"/>
    <x v="3"/>
  </r>
  <r>
    <s v="RI"/>
    <n v="119"/>
    <s v="area_code_415"/>
    <s v="no"/>
    <s v="yes"/>
    <n v="29"/>
    <n v="117.8"/>
    <n v="66"/>
    <n v="20.03"/>
    <n v="256.8"/>
    <n v="114"/>
    <n v="21.83"/>
    <n v="147.6"/>
    <x v="46"/>
    <n v="6.64"/>
    <n v="7.6"/>
    <n v="3"/>
    <n v="2.0499999999999998"/>
    <n v="3"/>
    <x v="0"/>
    <n v="0"/>
    <n v="0"/>
    <n v="1"/>
    <s v="High"/>
    <s v="Low"/>
    <x v="0"/>
  </r>
  <r>
    <s v="MA"/>
    <n v="86"/>
    <s v="area_code_510"/>
    <s v="no"/>
    <s v="no"/>
    <n v="0"/>
    <n v="176.3"/>
    <n v="79"/>
    <n v="29.97"/>
    <n v="259.2"/>
    <n v="97"/>
    <n v="22.03"/>
    <n v="287.39999999999998"/>
    <x v="17"/>
    <n v="12.93"/>
    <n v="6.2"/>
    <n v="3"/>
    <n v="1.67"/>
    <n v="0"/>
    <x v="0"/>
    <n v="0"/>
    <n v="0"/>
    <n v="0"/>
    <s v="Medium"/>
    <s v="Low"/>
    <x v="3"/>
  </r>
  <r>
    <s v="WY"/>
    <n v="114"/>
    <s v="area_code_415"/>
    <s v="no"/>
    <s v="yes"/>
    <n v="32"/>
    <n v="125.2"/>
    <n v="79"/>
    <n v="21.28"/>
    <n v="177.8"/>
    <n v="105"/>
    <n v="15.11"/>
    <n v="232.4"/>
    <x v="2"/>
    <n v="10.46"/>
    <n v="12.9"/>
    <n v="3"/>
    <n v="3.48"/>
    <n v="1"/>
    <x v="0"/>
    <n v="0"/>
    <n v="0"/>
    <n v="1"/>
    <s v="High"/>
    <s v="High"/>
    <x v="0"/>
  </r>
  <r>
    <s v="VA"/>
    <n v="104"/>
    <s v="area_code_408"/>
    <s v="no"/>
    <s v="no"/>
    <n v="0"/>
    <n v="138.69999999999999"/>
    <n v="107"/>
    <n v="23.58"/>
    <n v="256.89999999999998"/>
    <n v="113"/>
    <n v="21.84"/>
    <n v="234.9"/>
    <x v="14"/>
    <n v="10.57"/>
    <n v="10"/>
    <n v="3"/>
    <n v="2.7"/>
    <n v="0"/>
    <x v="0"/>
    <n v="0"/>
    <n v="0"/>
    <n v="0"/>
    <s v="High"/>
    <s v="Low"/>
    <x v="0"/>
  </r>
  <r>
    <s v="OR"/>
    <n v="148"/>
    <s v="area_code_415"/>
    <s v="no"/>
    <s v="no"/>
    <n v="0"/>
    <n v="86.3"/>
    <n v="134"/>
    <n v="14.67"/>
    <n v="246.6"/>
    <n v="92"/>
    <n v="20.96"/>
    <n v="251.6"/>
    <x v="50"/>
    <n v="11.32"/>
    <n v="11.3"/>
    <n v="4"/>
    <n v="3.05"/>
    <n v="1"/>
    <x v="0"/>
    <n v="0"/>
    <n v="0"/>
    <n v="0"/>
    <s v="Very High"/>
    <s v="High"/>
    <x v="3"/>
  </r>
  <r>
    <s v="VA"/>
    <n v="129"/>
    <s v="area_code_408"/>
    <s v="no"/>
    <s v="no"/>
    <n v="0"/>
    <n v="207"/>
    <n v="91"/>
    <n v="35.19"/>
    <n v="154.9"/>
    <n v="121"/>
    <n v="13.17"/>
    <n v="245.1"/>
    <x v="64"/>
    <n v="11.03"/>
    <n v="13.4"/>
    <n v="5"/>
    <n v="3.62"/>
    <n v="3"/>
    <x v="0"/>
    <n v="0"/>
    <n v="0"/>
    <n v="0"/>
    <s v="Very High"/>
    <s v="High"/>
    <x v="1"/>
  </r>
  <r>
    <s v="ME"/>
    <n v="100"/>
    <s v="area_code_510"/>
    <s v="no"/>
    <s v="yes"/>
    <n v="30"/>
    <n v="58.8"/>
    <n v="104"/>
    <n v="10"/>
    <n v="219.5"/>
    <n v="107"/>
    <n v="18.66"/>
    <n v="152.30000000000001"/>
    <x v="4"/>
    <n v="6.85"/>
    <n v="7.1"/>
    <n v="3"/>
    <n v="1.92"/>
    <n v="0"/>
    <x v="0"/>
    <n v="0"/>
    <n v="0"/>
    <n v="1"/>
    <s v="Medium"/>
    <s v="Low"/>
    <x v="0"/>
  </r>
  <r>
    <s v="AL"/>
    <n v="121"/>
    <s v="area_code_408"/>
    <s v="no"/>
    <s v="yes"/>
    <n v="35"/>
    <n v="68.7"/>
    <n v="95"/>
    <n v="11.68"/>
    <n v="209.2"/>
    <n v="69"/>
    <n v="17.78"/>
    <n v="197.4"/>
    <x v="85"/>
    <n v="8.8800000000000008"/>
    <n v="11.4"/>
    <n v="4"/>
    <n v="3.08"/>
    <n v="1"/>
    <x v="0"/>
    <n v="0"/>
    <n v="0"/>
    <n v="1"/>
    <s v="High"/>
    <s v="High"/>
    <x v="3"/>
  </r>
  <r>
    <s v="GA"/>
    <n v="143"/>
    <s v="area_code_408"/>
    <s v="no"/>
    <s v="yes"/>
    <n v="33"/>
    <n v="239.2"/>
    <n v="109"/>
    <n v="40.659999999999997"/>
    <n v="235.5"/>
    <n v="112"/>
    <n v="20.02"/>
    <n v="156.30000000000001"/>
    <x v="34"/>
    <n v="7.03"/>
    <n v="9.5"/>
    <n v="4"/>
    <n v="2.57"/>
    <n v="1"/>
    <x v="0"/>
    <n v="0"/>
    <n v="0"/>
    <n v="1"/>
    <s v="Very High"/>
    <s v="Low"/>
    <x v="1"/>
  </r>
  <r>
    <s v="IA"/>
    <n v="76"/>
    <s v="area_code_510"/>
    <s v="no"/>
    <s v="no"/>
    <n v="0"/>
    <n v="198.3"/>
    <n v="130"/>
    <n v="33.71"/>
    <n v="217.1"/>
    <n v="86"/>
    <n v="18.45"/>
    <n v="188.4"/>
    <x v="5"/>
    <n v="8.48"/>
    <n v="12.5"/>
    <n v="3"/>
    <n v="3.38"/>
    <n v="0"/>
    <x v="0"/>
    <n v="0"/>
    <n v="0"/>
    <n v="0"/>
    <s v="Medium"/>
    <s v="High"/>
    <x v="2"/>
  </r>
  <r>
    <s v="AZ"/>
    <n v="158"/>
    <s v="area_code_510"/>
    <s v="no"/>
    <s v="no"/>
    <n v="0"/>
    <n v="205.2"/>
    <n v="97"/>
    <n v="34.880000000000003"/>
    <n v="240.6"/>
    <n v="77"/>
    <n v="20.45"/>
    <n v="79.7"/>
    <x v="13"/>
    <n v="3.59"/>
    <n v="14.4"/>
    <n v="12"/>
    <n v="3.89"/>
    <n v="0"/>
    <x v="0"/>
    <n v="0"/>
    <n v="0"/>
    <n v="0"/>
    <s v="Very High"/>
    <s v="High"/>
    <x v="2"/>
  </r>
  <r>
    <s v="FL"/>
    <n v="116"/>
    <s v="area_code_510"/>
    <s v="no"/>
    <s v="no"/>
    <n v="0"/>
    <n v="192.1"/>
    <n v="98"/>
    <n v="32.659999999999997"/>
    <n v="312.89999999999998"/>
    <n v="135"/>
    <n v="26.6"/>
    <n v="130.19999999999999"/>
    <x v="9"/>
    <n v="5.86"/>
    <n v="7.9"/>
    <n v="2"/>
    <n v="2.13"/>
    <n v="3"/>
    <x v="0"/>
    <n v="0"/>
    <n v="0"/>
    <n v="0"/>
    <s v="High"/>
    <s v="Low"/>
    <x v="1"/>
  </r>
  <r>
    <s v="MT"/>
    <n v="54"/>
    <s v="area_code_415"/>
    <s v="no"/>
    <s v="no"/>
    <n v="0"/>
    <n v="272.60000000000002"/>
    <n v="83"/>
    <n v="46.34"/>
    <n v="248.7"/>
    <n v="74"/>
    <n v="21.14"/>
    <n v="197.4"/>
    <x v="8"/>
    <n v="8.8800000000000008"/>
    <n v="9.5"/>
    <n v="2"/>
    <n v="2.57"/>
    <n v="1"/>
    <x v="1"/>
    <n v="1"/>
    <n v="0"/>
    <n v="0"/>
    <s v="Low"/>
    <s v="Low"/>
    <x v="2"/>
  </r>
  <r>
    <s v="AL"/>
    <n v="86"/>
    <s v="area_code_415"/>
    <s v="no"/>
    <s v="no"/>
    <n v="0"/>
    <n v="128.30000000000001"/>
    <n v="121"/>
    <n v="21.81"/>
    <n v="197.1"/>
    <n v="93"/>
    <n v="16.75"/>
    <n v="138.4"/>
    <x v="86"/>
    <n v="6.23"/>
    <n v="12.2"/>
    <n v="5"/>
    <n v="3.29"/>
    <n v="7"/>
    <x v="1"/>
    <n v="1"/>
    <n v="0"/>
    <n v="0"/>
    <s v="Medium"/>
    <s v="High"/>
    <x v="3"/>
  </r>
  <r>
    <s v="DE"/>
    <n v="108"/>
    <s v="area_code_510"/>
    <s v="no"/>
    <s v="no"/>
    <n v="0"/>
    <n v="169.6"/>
    <n v="99"/>
    <n v="28.83"/>
    <n v="264.10000000000002"/>
    <n v="87"/>
    <n v="22.45"/>
    <n v="206.3"/>
    <x v="17"/>
    <n v="9.2799999999999994"/>
    <n v="9.3000000000000007"/>
    <n v="4"/>
    <n v="2.5099999999999998"/>
    <n v="0"/>
    <x v="0"/>
    <n v="0"/>
    <n v="0"/>
    <n v="0"/>
    <s v="High"/>
    <s v="Low"/>
    <x v="3"/>
  </r>
  <r>
    <s v="KY"/>
    <n v="151"/>
    <s v="area_code_408"/>
    <s v="no"/>
    <s v="yes"/>
    <n v="17"/>
    <n v="214.7"/>
    <n v="97"/>
    <n v="36.5"/>
    <n v="138.5"/>
    <n v="90"/>
    <n v="11.77"/>
    <n v="169.1"/>
    <x v="87"/>
    <n v="7.61"/>
    <n v="8.6"/>
    <n v="4"/>
    <n v="2.3199999999999998"/>
    <n v="1"/>
    <x v="0"/>
    <n v="0"/>
    <n v="0"/>
    <n v="1"/>
    <s v="Very High"/>
    <s v="Low"/>
    <x v="2"/>
  </r>
  <r>
    <s v="SC"/>
    <n v="99"/>
    <s v="area_code_510"/>
    <s v="no"/>
    <s v="no"/>
    <n v="0"/>
    <n v="169.2"/>
    <n v="70"/>
    <n v="28.76"/>
    <n v="271.5"/>
    <n v="77"/>
    <n v="23.08"/>
    <n v="170.2"/>
    <x v="1"/>
    <n v="7.66"/>
    <n v="10.6"/>
    <n v="2"/>
    <n v="2.86"/>
    <n v="0"/>
    <x v="0"/>
    <n v="0"/>
    <n v="0"/>
    <n v="0"/>
    <s v="Medium"/>
    <s v="High"/>
    <x v="3"/>
  </r>
  <r>
    <s v="WA"/>
    <n v="55"/>
    <s v="area_code_415"/>
    <s v="no"/>
    <s v="no"/>
    <n v="0"/>
    <n v="194.1"/>
    <n v="121"/>
    <n v="33"/>
    <n v="176.6"/>
    <n v="110"/>
    <n v="15.01"/>
    <n v="302.8"/>
    <x v="75"/>
    <n v="13.63"/>
    <n v="7"/>
    <n v="7"/>
    <n v="1.89"/>
    <n v="2"/>
    <x v="0"/>
    <n v="0"/>
    <n v="0"/>
    <n v="0"/>
    <s v="Low"/>
    <s v="Low"/>
    <x v="1"/>
  </r>
  <r>
    <s v="AK"/>
    <n v="78"/>
    <s v="area_code_408"/>
    <s v="no"/>
    <s v="no"/>
    <n v="0"/>
    <n v="225.1"/>
    <n v="67"/>
    <n v="38.270000000000003"/>
    <n v="199.2"/>
    <n v="127"/>
    <n v="16.93"/>
    <n v="175.5"/>
    <x v="20"/>
    <n v="7.9"/>
    <n v="14.6"/>
    <n v="2"/>
    <n v="3.94"/>
    <n v="0"/>
    <x v="0"/>
    <n v="0"/>
    <n v="0"/>
    <n v="0"/>
    <s v="Medium"/>
    <s v="High"/>
    <x v="1"/>
  </r>
  <r>
    <s v="GA"/>
    <n v="89"/>
    <s v="area_code_415"/>
    <s v="no"/>
    <s v="no"/>
    <n v="0"/>
    <n v="213"/>
    <n v="63"/>
    <n v="36.21"/>
    <n v="176.6"/>
    <n v="71"/>
    <n v="15.01"/>
    <n v="262.60000000000002"/>
    <x v="54"/>
    <n v="11.82"/>
    <n v="9.1"/>
    <n v="1"/>
    <n v="2.46"/>
    <n v="1"/>
    <x v="1"/>
    <n v="1"/>
    <n v="0"/>
    <n v="0"/>
    <s v="Medium"/>
    <s v="Low"/>
    <x v="2"/>
  </r>
  <r>
    <s v="IL"/>
    <n v="44"/>
    <s v="area_code_415"/>
    <s v="no"/>
    <s v="yes"/>
    <n v="34"/>
    <n v="221.8"/>
    <n v="105"/>
    <n v="37.71"/>
    <n v="161.69999999999999"/>
    <n v="85"/>
    <n v="13.74"/>
    <n v="227.7"/>
    <x v="49"/>
    <n v="10.25"/>
    <n v="14"/>
    <n v="7"/>
    <n v="3.78"/>
    <n v="0"/>
    <x v="0"/>
    <n v="0"/>
    <n v="0"/>
    <n v="1"/>
    <s v="Low"/>
    <s v="High"/>
    <x v="2"/>
  </r>
  <r>
    <s v="IN"/>
    <n v="98"/>
    <s v="area_code_408"/>
    <s v="no"/>
    <s v="yes"/>
    <n v="21"/>
    <n v="64.599999999999994"/>
    <n v="98"/>
    <n v="10.98"/>
    <n v="176.1"/>
    <n v="86"/>
    <n v="14.97"/>
    <n v="244.8"/>
    <x v="48"/>
    <n v="11.02"/>
    <n v="0"/>
    <n v="0"/>
    <n v="0"/>
    <n v="2"/>
    <x v="0"/>
    <n v="0"/>
    <n v="0"/>
    <n v="1"/>
    <s v="Medium"/>
    <s v="Low"/>
    <x v="3"/>
  </r>
  <r>
    <s v="SC"/>
    <n v="64"/>
    <s v="area_code_510"/>
    <s v="no"/>
    <s v="yes"/>
    <n v="37"/>
    <n v="154.6"/>
    <n v="92"/>
    <n v="26.28"/>
    <n v="83.4"/>
    <n v="103"/>
    <n v="7.09"/>
    <n v="165.9"/>
    <x v="43"/>
    <n v="7.47"/>
    <n v="13.3"/>
    <n v="3"/>
    <n v="3.59"/>
    <n v="1"/>
    <x v="0"/>
    <n v="0"/>
    <n v="0"/>
    <n v="1"/>
    <s v="Low"/>
    <s v="High"/>
    <x v="0"/>
  </r>
  <r>
    <s v="VA"/>
    <n v="141"/>
    <s v="area_code_415"/>
    <s v="no"/>
    <s v="no"/>
    <n v="0"/>
    <n v="260.2"/>
    <n v="131"/>
    <n v="44.23"/>
    <n v="179.2"/>
    <n v="120"/>
    <n v="15.23"/>
    <n v="135"/>
    <x v="47"/>
    <n v="6.08"/>
    <n v="7.2"/>
    <n v="8"/>
    <n v="1.94"/>
    <n v="3"/>
    <x v="0"/>
    <n v="0"/>
    <n v="0"/>
    <n v="0"/>
    <s v="Very High"/>
    <s v="Low"/>
    <x v="1"/>
  </r>
  <r>
    <s v="WI"/>
    <n v="81"/>
    <s v="area_code_415"/>
    <s v="no"/>
    <s v="yes"/>
    <n v="33"/>
    <n v="161.6"/>
    <n v="117"/>
    <n v="27.47"/>
    <n v="123"/>
    <n v="90"/>
    <n v="10.46"/>
    <n v="261.3"/>
    <x v="67"/>
    <n v="11.76"/>
    <n v="12.2"/>
    <n v="5"/>
    <n v="3.29"/>
    <n v="1"/>
    <x v="0"/>
    <n v="0"/>
    <n v="0"/>
    <n v="1"/>
    <s v="Medium"/>
    <s v="High"/>
    <x v="3"/>
  </r>
  <r>
    <s v="VT"/>
    <n v="162"/>
    <s v="area_code_510"/>
    <s v="no"/>
    <s v="no"/>
    <n v="0"/>
    <n v="220.6"/>
    <n v="117"/>
    <n v="37.5"/>
    <n v="155.19999999999999"/>
    <n v="121"/>
    <n v="13.19"/>
    <n v="186.7"/>
    <x v="2"/>
    <n v="8.4"/>
    <n v="10.5"/>
    <n v="11"/>
    <n v="2.84"/>
    <n v="1"/>
    <x v="0"/>
    <n v="0"/>
    <n v="0"/>
    <n v="0"/>
    <s v="Very High"/>
    <s v="High"/>
    <x v="1"/>
  </r>
  <r>
    <s v="AZ"/>
    <n v="83"/>
    <s v="area_code_415"/>
    <s v="no"/>
    <s v="yes"/>
    <n v="41"/>
    <n v="155.9"/>
    <n v="122"/>
    <n v="26.5"/>
    <n v="162.30000000000001"/>
    <n v="107"/>
    <n v="13.8"/>
    <n v="127.6"/>
    <x v="18"/>
    <n v="5.74"/>
    <n v="13.1"/>
    <n v="5"/>
    <n v="3.54"/>
    <n v="3"/>
    <x v="0"/>
    <n v="0"/>
    <n v="0"/>
    <n v="1"/>
    <s v="Medium"/>
    <s v="High"/>
    <x v="0"/>
  </r>
  <r>
    <s v="AK"/>
    <n v="59"/>
    <s v="area_code_510"/>
    <s v="no"/>
    <s v="no"/>
    <n v="0"/>
    <n v="182.5"/>
    <n v="104"/>
    <n v="31.03"/>
    <n v="204.7"/>
    <n v="95"/>
    <n v="17.399999999999999"/>
    <n v="229.9"/>
    <x v="41"/>
    <n v="10.35"/>
    <n v="11.3"/>
    <n v="8"/>
    <n v="3.05"/>
    <n v="4"/>
    <x v="0"/>
    <n v="0"/>
    <n v="0"/>
    <n v="0"/>
    <s v="Low"/>
    <s v="High"/>
    <x v="2"/>
  </r>
  <r>
    <s v="AR"/>
    <n v="179"/>
    <s v="area_code_415"/>
    <s v="yes"/>
    <s v="yes"/>
    <n v="38"/>
    <n v="220.1"/>
    <n v="78"/>
    <n v="37.42"/>
    <n v="234.3"/>
    <n v="71"/>
    <n v="19.920000000000002"/>
    <n v="237.3"/>
    <x v="82"/>
    <n v="10.68"/>
    <n v="10.1"/>
    <n v="4"/>
    <n v="2.73"/>
    <n v="4"/>
    <x v="0"/>
    <n v="0"/>
    <n v="1"/>
    <n v="1"/>
    <s v="Very High"/>
    <s v="Low"/>
    <x v="2"/>
  </r>
  <r>
    <s v="AR"/>
    <n v="79"/>
    <s v="area_code_408"/>
    <s v="no"/>
    <s v="no"/>
    <n v="0"/>
    <n v="152.19999999999999"/>
    <n v="112"/>
    <n v="25.87"/>
    <n v="177.2"/>
    <n v="132"/>
    <n v="15.06"/>
    <n v="96.4"/>
    <x v="30"/>
    <n v="4.34"/>
    <n v="5.3"/>
    <n v="3"/>
    <n v="1.43"/>
    <n v="1"/>
    <x v="0"/>
    <n v="0"/>
    <n v="0"/>
    <n v="0"/>
    <s v="Medium"/>
    <s v="Low"/>
    <x v="0"/>
  </r>
  <r>
    <s v="AK"/>
    <n v="117"/>
    <s v="area_code_415"/>
    <s v="no"/>
    <s v="no"/>
    <n v="0"/>
    <n v="181.5"/>
    <n v="95"/>
    <n v="30.86"/>
    <n v="205.1"/>
    <n v="88"/>
    <n v="17.43"/>
    <n v="204"/>
    <x v="58"/>
    <n v="9.18"/>
    <n v="14.7"/>
    <n v="9"/>
    <n v="3.97"/>
    <n v="2"/>
    <x v="0"/>
    <n v="0"/>
    <n v="0"/>
    <n v="0"/>
    <s v="High"/>
    <s v="High"/>
    <x v="2"/>
  </r>
  <r>
    <s v="MS"/>
    <n v="64"/>
    <s v="area_code_408"/>
    <s v="yes"/>
    <s v="no"/>
    <n v="0"/>
    <n v="236.2"/>
    <n v="77"/>
    <n v="40.15"/>
    <n v="218.6"/>
    <n v="85"/>
    <n v="18.579999999999998"/>
    <n v="194.1"/>
    <x v="7"/>
    <n v="8.73"/>
    <n v="13.2"/>
    <n v="2"/>
    <n v="3.56"/>
    <n v="2"/>
    <x v="1"/>
    <n v="1"/>
    <n v="1"/>
    <n v="0"/>
    <s v="Low"/>
    <s v="High"/>
    <x v="2"/>
  </r>
  <r>
    <s v="NM"/>
    <n v="122"/>
    <s v="area_code_408"/>
    <s v="no"/>
    <s v="yes"/>
    <n v="23"/>
    <n v="134.19999999999999"/>
    <n v="85"/>
    <n v="22.81"/>
    <n v="227.3"/>
    <n v="132"/>
    <n v="19.32"/>
    <n v="122.4"/>
    <x v="5"/>
    <n v="5.51"/>
    <n v="8.5"/>
    <n v="2"/>
    <n v="2.2999999999999998"/>
    <n v="2"/>
    <x v="0"/>
    <n v="0"/>
    <n v="0"/>
    <n v="1"/>
    <s v="High"/>
    <s v="Low"/>
    <x v="0"/>
  </r>
  <r>
    <s v="SC"/>
    <n v="90"/>
    <s v="area_code_408"/>
    <s v="no"/>
    <s v="yes"/>
    <n v="29"/>
    <n v="150.1"/>
    <n v="109"/>
    <n v="25.52"/>
    <n v="264.7"/>
    <n v="103"/>
    <n v="22.5"/>
    <n v="178.4"/>
    <x v="7"/>
    <n v="8.0299999999999994"/>
    <n v="5.8"/>
    <n v="4"/>
    <n v="1.57"/>
    <n v="1"/>
    <x v="0"/>
    <n v="0"/>
    <n v="0"/>
    <n v="1"/>
    <s v="Medium"/>
    <s v="Low"/>
    <x v="0"/>
  </r>
  <r>
    <s v="CO"/>
    <n v="159"/>
    <s v="area_code_408"/>
    <s v="yes"/>
    <s v="no"/>
    <n v="0"/>
    <n v="257.10000000000002"/>
    <n v="53"/>
    <n v="43.71"/>
    <n v="312.2"/>
    <n v="127"/>
    <n v="26.54"/>
    <n v="183"/>
    <x v="58"/>
    <n v="8.24"/>
    <n v="8.8000000000000007"/>
    <n v="6"/>
    <n v="2.38"/>
    <n v="1"/>
    <x v="1"/>
    <n v="1"/>
    <n v="1"/>
    <n v="0"/>
    <s v="Very High"/>
    <s v="Low"/>
    <x v="1"/>
  </r>
  <r>
    <s v="DE"/>
    <n v="148"/>
    <s v="area_code_415"/>
    <s v="no"/>
    <s v="no"/>
    <n v="0"/>
    <n v="124.4"/>
    <n v="83"/>
    <n v="21.15"/>
    <n v="179.7"/>
    <n v="81"/>
    <n v="15.27"/>
    <n v="253"/>
    <x v="43"/>
    <n v="11.39"/>
    <n v="11.3"/>
    <n v="6"/>
    <n v="3.05"/>
    <n v="0"/>
    <x v="0"/>
    <n v="0"/>
    <n v="0"/>
    <n v="0"/>
    <s v="Very High"/>
    <s v="High"/>
    <x v="3"/>
  </r>
  <r>
    <s v="OH"/>
    <n v="39"/>
    <s v="area_code_415"/>
    <s v="no"/>
    <s v="yes"/>
    <n v="36"/>
    <n v="141.69999999999999"/>
    <n v="121"/>
    <n v="24.09"/>
    <n v="232.3"/>
    <n v="113"/>
    <n v="19.75"/>
    <n v="222.1"/>
    <x v="70"/>
    <n v="9.99"/>
    <n v="12"/>
    <n v="5"/>
    <n v="3.24"/>
    <n v="1"/>
    <x v="0"/>
    <n v="0"/>
    <n v="0"/>
    <n v="1"/>
    <s v="Low"/>
    <s v="High"/>
    <x v="0"/>
  </r>
  <r>
    <s v="MS"/>
    <n v="77"/>
    <s v="area_code_408"/>
    <s v="no"/>
    <s v="no"/>
    <n v="0"/>
    <n v="230"/>
    <n v="87"/>
    <n v="39.1"/>
    <n v="103.2"/>
    <n v="138"/>
    <n v="8.77"/>
    <n v="309.60000000000002"/>
    <x v="75"/>
    <n v="13.93"/>
    <n v="11.3"/>
    <n v="3"/>
    <n v="3.05"/>
    <n v="2"/>
    <x v="0"/>
    <n v="0"/>
    <n v="0"/>
    <n v="0"/>
    <s v="Medium"/>
    <s v="High"/>
    <x v="1"/>
  </r>
  <r>
    <s v="OK"/>
    <n v="194"/>
    <s v="area_code_408"/>
    <s v="no"/>
    <s v="no"/>
    <n v="0"/>
    <n v="162.30000000000001"/>
    <n v="88"/>
    <n v="27.59"/>
    <n v="213.7"/>
    <n v="118"/>
    <n v="18.16"/>
    <n v="192.1"/>
    <x v="77"/>
    <n v="8.64"/>
    <n v="10.9"/>
    <n v="2"/>
    <n v="2.94"/>
    <n v="0"/>
    <x v="0"/>
    <n v="0"/>
    <n v="0"/>
    <n v="0"/>
    <s v="Very High"/>
    <s v="High"/>
    <x v="0"/>
  </r>
  <r>
    <s v="NC"/>
    <n v="112"/>
    <s v="area_code_415"/>
    <s v="no"/>
    <s v="no"/>
    <n v="0"/>
    <n v="193.3"/>
    <n v="96"/>
    <n v="32.86"/>
    <n v="264.10000000000002"/>
    <n v="123"/>
    <n v="22.45"/>
    <n v="128.6"/>
    <x v="11"/>
    <n v="5.79"/>
    <n v="9.1"/>
    <n v="3"/>
    <n v="2.46"/>
    <n v="4"/>
    <x v="0"/>
    <n v="0"/>
    <n v="0"/>
    <n v="0"/>
    <s v="High"/>
    <s v="Low"/>
    <x v="1"/>
  </r>
  <r>
    <s v="MD"/>
    <n v="45"/>
    <s v="area_code_415"/>
    <s v="no"/>
    <s v="no"/>
    <n v="0"/>
    <n v="78.2"/>
    <n v="127"/>
    <n v="13.29"/>
    <n v="253.4"/>
    <n v="108"/>
    <n v="21.54"/>
    <n v="255"/>
    <x v="41"/>
    <n v="11.48"/>
    <n v="18"/>
    <n v="3"/>
    <n v="4.8600000000000003"/>
    <n v="1"/>
    <x v="0"/>
    <n v="0"/>
    <n v="0"/>
    <n v="0"/>
    <s v="Low"/>
    <s v="High"/>
    <x v="0"/>
  </r>
  <r>
    <s v="KS"/>
    <n v="132"/>
    <s v="area_code_415"/>
    <s v="no"/>
    <s v="no"/>
    <n v="0"/>
    <n v="83.4"/>
    <n v="110"/>
    <n v="14.18"/>
    <n v="232.2"/>
    <n v="137"/>
    <n v="19.739999999999998"/>
    <n v="146.69999999999999"/>
    <x v="52"/>
    <n v="6.6"/>
    <n v="7.6"/>
    <n v="5"/>
    <n v="2.0499999999999998"/>
    <n v="1"/>
    <x v="0"/>
    <n v="0"/>
    <n v="0"/>
    <n v="0"/>
    <s v="Very High"/>
    <s v="Low"/>
    <x v="0"/>
  </r>
  <r>
    <s v="NC"/>
    <n v="135"/>
    <s v="area_code_415"/>
    <s v="no"/>
    <s v="no"/>
    <n v="0"/>
    <n v="201.8"/>
    <n v="81"/>
    <n v="34.31"/>
    <n v="225"/>
    <n v="114"/>
    <n v="19.13"/>
    <n v="204.4"/>
    <x v="58"/>
    <n v="9.1999999999999993"/>
    <n v="10.3"/>
    <n v="6"/>
    <n v="2.78"/>
    <n v="1"/>
    <x v="0"/>
    <n v="0"/>
    <n v="0"/>
    <n v="0"/>
    <s v="Very High"/>
    <s v="High"/>
    <x v="1"/>
  </r>
  <r>
    <s v="NM"/>
    <n v="56"/>
    <s v="area_code_408"/>
    <s v="no"/>
    <s v="no"/>
    <n v="0"/>
    <n v="197"/>
    <n v="110"/>
    <n v="33.49"/>
    <n v="222.8"/>
    <n v="102"/>
    <n v="18.940000000000001"/>
    <n v="225.3"/>
    <x v="50"/>
    <n v="10.14"/>
    <n v="10.6"/>
    <n v="6"/>
    <n v="2.86"/>
    <n v="2"/>
    <x v="0"/>
    <n v="0"/>
    <n v="0"/>
    <n v="0"/>
    <s v="Low"/>
    <s v="High"/>
    <x v="1"/>
  </r>
  <r>
    <s v="CA"/>
    <n v="151"/>
    <s v="area_code_415"/>
    <s v="yes"/>
    <s v="no"/>
    <n v="0"/>
    <n v="218"/>
    <n v="57"/>
    <n v="37.06"/>
    <n v="114.4"/>
    <n v="88"/>
    <n v="9.7200000000000006"/>
    <n v="269.2"/>
    <x v="34"/>
    <n v="12.11"/>
    <n v="12.4"/>
    <n v="1"/>
    <n v="3.35"/>
    <n v="0"/>
    <x v="1"/>
    <n v="1"/>
    <n v="1"/>
    <n v="0"/>
    <s v="Very High"/>
    <s v="High"/>
    <x v="2"/>
  </r>
  <r>
    <s v="NY"/>
    <n v="32"/>
    <s v="area_code_415"/>
    <s v="no"/>
    <s v="no"/>
    <n v="0"/>
    <n v="164.8"/>
    <n v="98"/>
    <n v="28.02"/>
    <n v="229.9"/>
    <n v="96"/>
    <n v="19.54"/>
    <n v="167.3"/>
    <x v="13"/>
    <n v="7.53"/>
    <n v="14.8"/>
    <n v="2"/>
    <n v="4"/>
    <n v="2"/>
    <x v="0"/>
    <n v="0"/>
    <n v="0"/>
    <n v="0"/>
    <s v="Low"/>
    <s v="High"/>
    <x v="3"/>
  </r>
  <r>
    <s v="SD"/>
    <n v="87"/>
    <s v="area_code_415"/>
    <s v="no"/>
    <s v="yes"/>
    <n v="21"/>
    <n v="214"/>
    <n v="113"/>
    <n v="36.380000000000003"/>
    <n v="180"/>
    <n v="114"/>
    <n v="15.3"/>
    <n v="134.5"/>
    <x v="58"/>
    <n v="6.05"/>
    <n v="10.6"/>
    <n v="5"/>
    <n v="2.86"/>
    <n v="0"/>
    <x v="0"/>
    <n v="0"/>
    <n v="0"/>
    <n v="1"/>
    <s v="Medium"/>
    <s v="High"/>
    <x v="1"/>
  </r>
  <r>
    <s v="DC"/>
    <n v="138"/>
    <s v="area_code_415"/>
    <s v="no"/>
    <s v="no"/>
    <n v="0"/>
    <n v="170.5"/>
    <n v="87"/>
    <n v="28.99"/>
    <n v="118.2"/>
    <n v="116"/>
    <n v="10.050000000000001"/>
    <n v="187.9"/>
    <x v="8"/>
    <n v="8.4600000000000009"/>
    <n v="11.2"/>
    <n v="7"/>
    <n v="3.02"/>
    <n v="2"/>
    <x v="0"/>
    <n v="0"/>
    <n v="0"/>
    <n v="0"/>
    <s v="Very High"/>
    <s v="High"/>
    <x v="0"/>
  </r>
  <r>
    <s v="ND"/>
    <n v="79"/>
    <s v="area_code_408"/>
    <s v="no"/>
    <s v="no"/>
    <n v="0"/>
    <n v="205.7"/>
    <n v="123"/>
    <n v="34.97"/>
    <n v="214.5"/>
    <n v="108"/>
    <n v="18.23"/>
    <n v="226.1"/>
    <x v="36"/>
    <n v="10.17"/>
    <n v="6.7"/>
    <n v="18"/>
    <n v="1.81"/>
    <n v="1"/>
    <x v="0"/>
    <n v="0"/>
    <n v="0"/>
    <n v="0"/>
    <s v="Medium"/>
    <s v="Low"/>
    <x v="1"/>
  </r>
  <r>
    <s v="MO"/>
    <n v="95"/>
    <s v="area_code_415"/>
    <s v="yes"/>
    <s v="no"/>
    <n v="0"/>
    <n v="165.5"/>
    <n v="84"/>
    <n v="28.14"/>
    <n v="286.2"/>
    <n v="112"/>
    <n v="24.33"/>
    <n v="198.9"/>
    <x v="2"/>
    <n v="8.9499999999999993"/>
    <n v="11.5"/>
    <n v="2"/>
    <n v="3.11"/>
    <n v="1"/>
    <x v="1"/>
    <n v="1"/>
    <n v="1"/>
    <n v="0"/>
    <s v="Medium"/>
    <s v="High"/>
    <x v="0"/>
  </r>
  <r>
    <s v="KS"/>
    <n v="127"/>
    <s v="area_code_415"/>
    <s v="no"/>
    <s v="no"/>
    <n v="0"/>
    <n v="221"/>
    <n v="100"/>
    <n v="37.57"/>
    <n v="160.69999999999999"/>
    <n v="113"/>
    <n v="13.66"/>
    <n v="233.1"/>
    <x v="5"/>
    <n v="10.49"/>
    <n v="6.8"/>
    <n v="4"/>
    <n v="1.84"/>
    <n v="2"/>
    <x v="0"/>
    <n v="0"/>
    <n v="0"/>
    <n v="0"/>
    <s v="High"/>
    <s v="Low"/>
    <x v="1"/>
  </r>
  <r>
    <s v="SD"/>
    <n v="137"/>
    <s v="area_code_510"/>
    <s v="no"/>
    <s v="no"/>
    <n v="0"/>
    <n v="242.1"/>
    <n v="118"/>
    <n v="41.16"/>
    <n v="191"/>
    <n v="93"/>
    <n v="16.239999999999998"/>
    <n v="218.6"/>
    <x v="88"/>
    <n v="9.84"/>
    <n v="14.7"/>
    <n v="2"/>
    <n v="3.97"/>
    <n v="3"/>
    <x v="0"/>
    <n v="0"/>
    <n v="0"/>
    <n v="0"/>
    <s v="Very High"/>
    <s v="High"/>
    <x v="2"/>
  </r>
  <r>
    <s v="OK"/>
    <n v="97"/>
    <s v="area_code_415"/>
    <s v="no"/>
    <s v="no"/>
    <n v="0"/>
    <n v="151.6"/>
    <n v="107"/>
    <n v="25.77"/>
    <n v="155.4"/>
    <n v="96"/>
    <n v="13.21"/>
    <n v="240"/>
    <x v="64"/>
    <n v="10.8"/>
    <n v="14.7"/>
    <n v="4"/>
    <n v="3.97"/>
    <n v="1"/>
    <x v="0"/>
    <n v="0"/>
    <n v="0"/>
    <n v="0"/>
    <s v="Medium"/>
    <s v="High"/>
    <x v="3"/>
  </r>
  <r>
    <s v="OR"/>
    <n v="149"/>
    <s v="area_code_415"/>
    <s v="yes"/>
    <s v="no"/>
    <n v="0"/>
    <n v="176.2"/>
    <n v="87"/>
    <n v="29.95"/>
    <n v="145"/>
    <n v="81"/>
    <n v="12.33"/>
    <n v="249.5"/>
    <x v="26"/>
    <n v="11.23"/>
    <n v="5.7"/>
    <n v="4"/>
    <n v="1.54"/>
    <n v="0"/>
    <x v="0"/>
    <n v="0"/>
    <n v="1"/>
    <n v="0"/>
    <s v="Very High"/>
    <s v="Low"/>
    <x v="3"/>
  </r>
  <r>
    <s v="IN"/>
    <n v="117"/>
    <s v="area_code_415"/>
    <s v="yes"/>
    <s v="yes"/>
    <n v="22"/>
    <n v="196"/>
    <n v="82"/>
    <n v="33.32"/>
    <n v="322.7"/>
    <n v="82"/>
    <n v="27.43"/>
    <n v="225.6"/>
    <x v="60"/>
    <n v="10.15"/>
    <n v="3.7"/>
    <n v="5"/>
    <n v="1"/>
    <n v="1"/>
    <x v="0"/>
    <n v="0"/>
    <n v="1"/>
    <n v="1"/>
    <s v="High"/>
    <s v="Low"/>
    <x v="2"/>
  </r>
  <r>
    <s v="OH"/>
    <n v="84"/>
    <s v="area_code_408"/>
    <s v="no"/>
    <s v="no"/>
    <n v="0"/>
    <n v="159.5"/>
    <n v="125"/>
    <n v="27.12"/>
    <n v="247.1"/>
    <n v="90"/>
    <n v="21"/>
    <n v="187.9"/>
    <x v="58"/>
    <n v="8.4600000000000009"/>
    <n v="7.2"/>
    <n v="4"/>
    <n v="1.94"/>
    <n v="2"/>
    <x v="0"/>
    <n v="0"/>
    <n v="0"/>
    <n v="0"/>
    <s v="Medium"/>
    <s v="Low"/>
    <x v="3"/>
  </r>
  <r>
    <s v="KS"/>
    <n v="137"/>
    <s v="area_code_415"/>
    <s v="no"/>
    <s v="no"/>
    <n v="0"/>
    <n v="230.2"/>
    <n v="113"/>
    <n v="39.130000000000003"/>
    <n v="220.4"/>
    <n v="79"/>
    <n v="18.73"/>
    <n v="204.7"/>
    <x v="8"/>
    <n v="9.2100000000000009"/>
    <n v="10.7"/>
    <n v="7"/>
    <n v="2.89"/>
    <n v="4"/>
    <x v="0"/>
    <n v="0"/>
    <n v="0"/>
    <n v="0"/>
    <s v="Very High"/>
    <s v="High"/>
    <x v="2"/>
  </r>
  <r>
    <s v="NH"/>
    <n v="54"/>
    <s v="area_code_510"/>
    <s v="no"/>
    <s v="no"/>
    <n v="0"/>
    <n v="210.5"/>
    <n v="102"/>
    <n v="35.79"/>
    <n v="204.5"/>
    <n v="83"/>
    <n v="17.38"/>
    <n v="127.8"/>
    <x v="37"/>
    <n v="5.75"/>
    <n v="8.5"/>
    <n v="5"/>
    <n v="2.2999999999999998"/>
    <n v="1"/>
    <x v="0"/>
    <n v="0"/>
    <n v="0"/>
    <n v="0"/>
    <s v="Low"/>
    <s v="Low"/>
    <x v="2"/>
  </r>
  <r>
    <s v="WI"/>
    <n v="85"/>
    <s v="area_code_415"/>
    <s v="no"/>
    <s v="no"/>
    <n v="0"/>
    <n v="102"/>
    <n v="95"/>
    <n v="17.34"/>
    <n v="270.2"/>
    <n v="139"/>
    <n v="22.97"/>
    <n v="148.19999999999999"/>
    <x v="18"/>
    <n v="6.67"/>
    <n v="10.7"/>
    <n v="3"/>
    <n v="2.89"/>
    <n v="1"/>
    <x v="0"/>
    <n v="0"/>
    <n v="0"/>
    <n v="0"/>
    <s v="Medium"/>
    <s v="High"/>
    <x v="0"/>
  </r>
  <r>
    <s v="WV"/>
    <n v="43"/>
    <s v="area_code_415"/>
    <s v="no"/>
    <s v="no"/>
    <n v="0"/>
    <n v="168.4"/>
    <n v="125"/>
    <n v="28.63"/>
    <n v="243.8"/>
    <n v="89"/>
    <n v="20.72"/>
    <n v="214.7"/>
    <x v="20"/>
    <n v="9.66"/>
    <n v="11.1"/>
    <n v="2"/>
    <n v="3"/>
    <n v="1"/>
    <x v="0"/>
    <n v="0"/>
    <n v="0"/>
    <n v="0"/>
    <s v="Low"/>
    <s v="High"/>
    <x v="3"/>
  </r>
  <r>
    <s v="MA"/>
    <n v="35"/>
    <s v="area_code_415"/>
    <s v="no"/>
    <s v="no"/>
    <n v="0"/>
    <n v="105.6"/>
    <n v="129"/>
    <n v="17.95"/>
    <n v="258.2"/>
    <n v="129"/>
    <n v="21.95"/>
    <n v="213.1"/>
    <x v="33"/>
    <n v="9.59"/>
    <n v="8.6999999999999993"/>
    <n v="3"/>
    <n v="2.35"/>
    <n v="0"/>
    <x v="0"/>
    <n v="0"/>
    <n v="0"/>
    <n v="0"/>
    <s v="Low"/>
    <s v="Low"/>
    <x v="0"/>
  </r>
  <r>
    <s v="MD"/>
    <n v="98"/>
    <s v="area_code_415"/>
    <s v="no"/>
    <s v="no"/>
    <n v="0"/>
    <n v="206.5"/>
    <n v="92"/>
    <n v="35.11"/>
    <n v="176.2"/>
    <n v="152"/>
    <n v="14.98"/>
    <n v="232.8"/>
    <x v="11"/>
    <n v="10.48"/>
    <n v="12.4"/>
    <n v="5"/>
    <n v="3.35"/>
    <n v="5"/>
    <x v="0"/>
    <n v="0"/>
    <n v="0"/>
    <n v="0"/>
    <s v="Medium"/>
    <s v="High"/>
    <x v="1"/>
  </r>
  <r>
    <s v="PA"/>
    <n v="112"/>
    <s v="area_code_510"/>
    <s v="no"/>
    <s v="no"/>
    <n v="0"/>
    <n v="217.1"/>
    <n v="76"/>
    <n v="36.909999999999997"/>
    <n v="205.2"/>
    <n v="100"/>
    <n v="17.440000000000001"/>
    <n v="185.7"/>
    <x v="50"/>
    <n v="8.36"/>
    <n v="9.4"/>
    <n v="3"/>
    <n v="2.54"/>
    <n v="2"/>
    <x v="0"/>
    <n v="0"/>
    <n v="0"/>
    <n v="0"/>
    <s v="High"/>
    <s v="Low"/>
    <x v="2"/>
  </r>
  <r>
    <s v="WI"/>
    <n v="16"/>
    <s v="area_code_510"/>
    <s v="no"/>
    <s v="no"/>
    <n v="0"/>
    <n v="229.6"/>
    <n v="78"/>
    <n v="39.03"/>
    <n v="205.7"/>
    <n v="108"/>
    <n v="17.48"/>
    <n v="166.2"/>
    <x v="50"/>
    <n v="7.48"/>
    <n v="10.8"/>
    <n v="2"/>
    <n v="2.92"/>
    <n v="0"/>
    <x v="1"/>
    <n v="1"/>
    <n v="0"/>
    <n v="0"/>
    <s v="Low"/>
    <s v="High"/>
    <x v="1"/>
  </r>
  <r>
    <s v="TN"/>
    <n v="98"/>
    <s v="area_code_415"/>
    <s v="no"/>
    <s v="yes"/>
    <n v="22"/>
    <n v="278.3"/>
    <n v="89"/>
    <n v="47.31"/>
    <n v="93.4"/>
    <n v="143"/>
    <n v="7.94"/>
    <n v="107.6"/>
    <x v="85"/>
    <n v="4.84"/>
    <n v="9.6999999999999993"/>
    <n v="5"/>
    <n v="2.62"/>
    <n v="0"/>
    <x v="0"/>
    <n v="0"/>
    <n v="0"/>
    <n v="1"/>
    <s v="Medium"/>
    <s v="Low"/>
    <x v="1"/>
  </r>
  <r>
    <s v="IL"/>
    <n v="84"/>
    <s v="area_code_510"/>
    <s v="no"/>
    <s v="no"/>
    <n v="0"/>
    <n v="181.5"/>
    <n v="129"/>
    <n v="30.86"/>
    <n v="130.69999999999999"/>
    <n v="112"/>
    <n v="11.11"/>
    <n v="186.5"/>
    <x v="4"/>
    <n v="8.39"/>
    <n v="8.5"/>
    <n v="4"/>
    <n v="2.2999999999999998"/>
    <n v="1"/>
    <x v="0"/>
    <n v="0"/>
    <n v="0"/>
    <n v="0"/>
    <s v="Medium"/>
    <s v="Low"/>
    <x v="1"/>
  </r>
  <r>
    <s v="DC"/>
    <n v="66"/>
    <s v="area_code_415"/>
    <s v="no"/>
    <s v="no"/>
    <n v="0"/>
    <n v="167.3"/>
    <n v="91"/>
    <n v="28.44"/>
    <n v="230"/>
    <n v="68"/>
    <n v="19.55"/>
    <n v="191.7"/>
    <x v="4"/>
    <n v="8.6300000000000008"/>
    <n v="10.6"/>
    <n v="5"/>
    <n v="2.86"/>
    <n v="1"/>
    <x v="1"/>
    <n v="1"/>
    <n v="0"/>
    <n v="0"/>
    <s v="Low"/>
    <s v="High"/>
    <x v="3"/>
  </r>
  <r>
    <s v="ID"/>
    <n v="74"/>
    <s v="area_code_415"/>
    <s v="no"/>
    <s v="no"/>
    <n v="0"/>
    <n v="221.1"/>
    <n v="124"/>
    <n v="37.590000000000003"/>
    <n v="110.8"/>
    <n v="94"/>
    <n v="9.42"/>
    <n v="240.1"/>
    <x v="64"/>
    <n v="10.8"/>
    <n v="10.6"/>
    <n v="3"/>
    <n v="2.86"/>
    <n v="0"/>
    <x v="0"/>
    <n v="0"/>
    <n v="0"/>
    <n v="0"/>
    <s v="Medium"/>
    <s v="High"/>
    <x v="2"/>
  </r>
  <r>
    <s v="UT"/>
    <n v="96"/>
    <s v="area_code_408"/>
    <s v="no"/>
    <s v="yes"/>
    <n v="26"/>
    <n v="145.80000000000001"/>
    <n v="108"/>
    <n v="24.79"/>
    <n v="192.2"/>
    <n v="89"/>
    <n v="16.34"/>
    <n v="165.1"/>
    <x v="5"/>
    <n v="7.43"/>
    <n v="9.9"/>
    <n v="2"/>
    <n v="2.67"/>
    <n v="1"/>
    <x v="0"/>
    <n v="0"/>
    <n v="0"/>
    <n v="1"/>
    <s v="Medium"/>
    <s v="Low"/>
    <x v="3"/>
  </r>
  <r>
    <s v="KY"/>
    <n v="119"/>
    <s v="area_code_510"/>
    <s v="no"/>
    <s v="no"/>
    <n v="0"/>
    <n v="222.8"/>
    <n v="122"/>
    <n v="37.880000000000003"/>
    <n v="163.19999999999999"/>
    <n v="107"/>
    <n v="13.87"/>
    <n v="160.6"/>
    <x v="64"/>
    <n v="7.23"/>
    <n v="11.2"/>
    <n v="6"/>
    <n v="3.02"/>
    <n v="1"/>
    <x v="0"/>
    <n v="0"/>
    <n v="0"/>
    <n v="0"/>
    <s v="High"/>
    <s v="High"/>
    <x v="1"/>
  </r>
  <r>
    <s v="WI"/>
    <n v="92"/>
    <s v="area_code_415"/>
    <s v="yes"/>
    <s v="no"/>
    <n v="0"/>
    <n v="264.3"/>
    <n v="91"/>
    <n v="44.93"/>
    <n v="160.9"/>
    <n v="115"/>
    <n v="13.68"/>
    <n v="198.6"/>
    <x v="44"/>
    <n v="8.94"/>
    <n v="9.3000000000000007"/>
    <n v="5"/>
    <n v="2.5099999999999998"/>
    <n v="0"/>
    <x v="0"/>
    <n v="0"/>
    <n v="1"/>
    <n v="0"/>
    <s v="Medium"/>
    <s v="Low"/>
    <x v="1"/>
  </r>
  <r>
    <s v="IL"/>
    <n v="21"/>
    <s v="area_code_415"/>
    <s v="no"/>
    <s v="no"/>
    <n v="0"/>
    <n v="146"/>
    <n v="78"/>
    <n v="24.82"/>
    <n v="109.7"/>
    <n v="79"/>
    <n v="9.32"/>
    <n v="247.4"/>
    <x v="13"/>
    <n v="11.13"/>
    <n v="6.8"/>
    <n v="7"/>
    <n v="1.84"/>
    <n v="0"/>
    <x v="0"/>
    <n v="0"/>
    <n v="0"/>
    <n v="0"/>
    <s v="Low"/>
    <s v="Low"/>
    <x v="3"/>
  </r>
  <r>
    <s v="DE"/>
    <n v="122"/>
    <s v="area_code_510"/>
    <s v="no"/>
    <s v="no"/>
    <n v="0"/>
    <n v="157.1"/>
    <n v="134"/>
    <n v="26.71"/>
    <n v="184.9"/>
    <n v="122"/>
    <n v="15.72"/>
    <n v="197.2"/>
    <x v="63"/>
    <n v="8.8699999999999992"/>
    <n v="8.5"/>
    <n v="5"/>
    <n v="2.2999999999999998"/>
    <n v="4"/>
    <x v="1"/>
    <n v="1"/>
    <n v="0"/>
    <n v="0"/>
    <s v="High"/>
    <s v="Low"/>
    <x v="0"/>
  </r>
  <r>
    <s v="RI"/>
    <n v="133"/>
    <s v="area_code_510"/>
    <s v="yes"/>
    <s v="no"/>
    <n v="0"/>
    <n v="127.3"/>
    <n v="108"/>
    <n v="21.64"/>
    <n v="251.3"/>
    <n v="81"/>
    <n v="21.36"/>
    <n v="135"/>
    <x v="53"/>
    <n v="6.08"/>
    <n v="10.3"/>
    <n v="3"/>
    <n v="2.78"/>
    <n v="1"/>
    <x v="0"/>
    <n v="0"/>
    <n v="1"/>
    <n v="0"/>
    <s v="Very High"/>
    <s v="High"/>
    <x v="3"/>
  </r>
  <r>
    <s v="TX"/>
    <n v="145"/>
    <s v="area_code_415"/>
    <s v="no"/>
    <s v="no"/>
    <n v="0"/>
    <n v="187.9"/>
    <n v="110"/>
    <n v="31.94"/>
    <n v="197"/>
    <n v="117"/>
    <n v="16.75"/>
    <n v="167"/>
    <x v="13"/>
    <n v="7.52"/>
    <n v="4.8"/>
    <n v="4"/>
    <n v="1.3"/>
    <n v="2"/>
    <x v="0"/>
    <n v="0"/>
    <n v="0"/>
    <n v="0"/>
    <s v="Very High"/>
    <s v="Low"/>
    <x v="1"/>
  </r>
  <r>
    <s v="OR"/>
    <n v="25"/>
    <s v="area_code_408"/>
    <s v="no"/>
    <s v="no"/>
    <n v="0"/>
    <n v="178.8"/>
    <n v="90"/>
    <n v="30.4"/>
    <n v="141.19999999999999"/>
    <n v="72"/>
    <n v="12"/>
    <n v="203"/>
    <x v="43"/>
    <n v="9.14"/>
    <n v="8.4"/>
    <n v="5"/>
    <n v="2.27"/>
    <n v="2"/>
    <x v="0"/>
    <n v="0"/>
    <n v="0"/>
    <n v="0"/>
    <s v="Low"/>
    <s v="Low"/>
    <x v="3"/>
  </r>
  <r>
    <s v="NV"/>
    <n v="64"/>
    <s v="area_code_415"/>
    <s v="no"/>
    <s v="no"/>
    <n v="0"/>
    <n v="97.2"/>
    <n v="80"/>
    <n v="16.52"/>
    <n v="186.2"/>
    <n v="90"/>
    <n v="15.83"/>
    <n v="189"/>
    <x v="26"/>
    <n v="8.5"/>
    <n v="10.4"/>
    <n v="6"/>
    <n v="2.81"/>
    <n v="2"/>
    <x v="0"/>
    <n v="0"/>
    <n v="0"/>
    <n v="0"/>
    <s v="Low"/>
    <s v="High"/>
    <x v="3"/>
  </r>
  <r>
    <s v="NE"/>
    <n v="85"/>
    <s v="area_code_415"/>
    <s v="no"/>
    <s v="no"/>
    <n v="0"/>
    <n v="259.8"/>
    <n v="85"/>
    <n v="44.17"/>
    <n v="242.3"/>
    <n v="117"/>
    <n v="20.6"/>
    <n v="168.8"/>
    <x v="51"/>
    <n v="7.6"/>
    <n v="5.4"/>
    <n v="1"/>
    <n v="1.46"/>
    <n v="0"/>
    <x v="0"/>
    <n v="0"/>
    <n v="0"/>
    <n v="0"/>
    <s v="Medium"/>
    <s v="Low"/>
    <x v="1"/>
  </r>
  <r>
    <s v="OR"/>
    <n v="76"/>
    <s v="area_code_415"/>
    <s v="no"/>
    <s v="no"/>
    <n v="0"/>
    <n v="169.5"/>
    <n v="77"/>
    <n v="28.82"/>
    <n v="124"/>
    <n v="87"/>
    <n v="10.54"/>
    <n v="219.4"/>
    <x v="26"/>
    <n v="9.8699999999999992"/>
    <n v="10"/>
    <n v="3"/>
    <n v="2.7"/>
    <n v="0"/>
    <x v="0"/>
    <n v="0"/>
    <n v="0"/>
    <n v="0"/>
    <s v="Medium"/>
    <s v="Low"/>
    <x v="3"/>
  </r>
  <r>
    <s v="DE"/>
    <n v="224"/>
    <s v="area_code_510"/>
    <s v="yes"/>
    <s v="no"/>
    <n v="0"/>
    <n v="171.5"/>
    <n v="99"/>
    <n v="29.16"/>
    <n v="160"/>
    <n v="103"/>
    <n v="13.6"/>
    <n v="212.4"/>
    <x v="20"/>
    <n v="9.56"/>
    <n v="5"/>
    <n v="2"/>
    <n v="1.35"/>
    <n v="1"/>
    <x v="1"/>
    <n v="1"/>
    <n v="1"/>
    <n v="0"/>
    <s v="Very High"/>
    <s v="Low"/>
    <x v="0"/>
  </r>
  <r>
    <s v="AZ"/>
    <n v="117"/>
    <s v="area_code_408"/>
    <s v="no"/>
    <s v="no"/>
    <n v="0"/>
    <n v="239.9"/>
    <n v="84"/>
    <n v="40.78"/>
    <n v="174.8"/>
    <n v="106"/>
    <n v="14.86"/>
    <n v="209.5"/>
    <x v="73"/>
    <n v="9.43"/>
    <n v="9.8000000000000007"/>
    <n v="2"/>
    <n v="2.65"/>
    <n v="0"/>
    <x v="0"/>
    <n v="0"/>
    <n v="0"/>
    <n v="0"/>
    <s v="High"/>
    <s v="Low"/>
    <x v="1"/>
  </r>
  <r>
    <s v="SD"/>
    <n v="128"/>
    <s v="area_code_408"/>
    <s v="no"/>
    <s v="yes"/>
    <n v="34"/>
    <n v="142.30000000000001"/>
    <n v="73"/>
    <n v="24.19"/>
    <n v="194.8"/>
    <n v="79"/>
    <n v="16.559999999999999"/>
    <n v="239.3"/>
    <x v="77"/>
    <n v="10.77"/>
    <n v="16"/>
    <n v="6"/>
    <n v="4.32"/>
    <n v="1"/>
    <x v="0"/>
    <n v="0"/>
    <n v="0"/>
    <n v="1"/>
    <s v="Very High"/>
    <s v="High"/>
    <x v="3"/>
  </r>
  <r>
    <s v="NV"/>
    <n v="115"/>
    <s v="area_code_415"/>
    <s v="no"/>
    <s v="no"/>
    <n v="0"/>
    <n v="184.1"/>
    <n v="98"/>
    <n v="31.3"/>
    <n v="327"/>
    <n v="73"/>
    <n v="27.8"/>
    <n v="212.5"/>
    <x v="36"/>
    <n v="9.56"/>
    <n v="7.5"/>
    <n v="6"/>
    <n v="2.0299999999999998"/>
    <n v="2"/>
    <x v="0"/>
    <n v="0"/>
    <n v="0"/>
    <n v="0"/>
    <s v="High"/>
    <s v="Low"/>
    <x v="2"/>
  </r>
  <r>
    <s v="NM"/>
    <n v="141"/>
    <s v="area_code_415"/>
    <s v="no"/>
    <s v="yes"/>
    <n v="28"/>
    <n v="206.9"/>
    <n v="126"/>
    <n v="35.17"/>
    <n v="264.39999999999998"/>
    <n v="126"/>
    <n v="22.47"/>
    <n v="171.8"/>
    <x v="74"/>
    <n v="7.73"/>
    <n v="9.3000000000000007"/>
    <n v="11"/>
    <n v="2.5099999999999998"/>
    <n v="2"/>
    <x v="0"/>
    <n v="0"/>
    <n v="0"/>
    <n v="1"/>
    <s v="Very High"/>
    <s v="Low"/>
    <x v="1"/>
  </r>
  <r>
    <s v="MN"/>
    <n v="51"/>
    <s v="area_code_510"/>
    <s v="no"/>
    <s v="no"/>
    <n v="0"/>
    <n v="259.89999999999998"/>
    <n v="114"/>
    <n v="44.18"/>
    <n v="176.2"/>
    <n v="94"/>
    <n v="14.98"/>
    <n v="77.2"/>
    <x v="64"/>
    <n v="3.47"/>
    <n v="15.3"/>
    <n v="1"/>
    <n v="4.13"/>
    <n v="1"/>
    <x v="0"/>
    <n v="0"/>
    <n v="0"/>
    <n v="0"/>
    <s v="Low"/>
    <s v="High"/>
    <x v="2"/>
  </r>
  <r>
    <s v="NJ"/>
    <n v="100"/>
    <s v="area_code_415"/>
    <s v="no"/>
    <s v="no"/>
    <n v="0"/>
    <n v="203.8"/>
    <n v="122"/>
    <n v="34.65"/>
    <n v="283.10000000000002"/>
    <n v="76"/>
    <n v="24.06"/>
    <n v="197.3"/>
    <x v="72"/>
    <n v="8.8800000000000008"/>
    <n v="12.5"/>
    <n v="3"/>
    <n v="3.38"/>
    <n v="0"/>
    <x v="0"/>
    <n v="0"/>
    <n v="0"/>
    <n v="0"/>
    <s v="Medium"/>
    <s v="High"/>
    <x v="2"/>
  </r>
  <r>
    <s v="IN"/>
    <n v="96"/>
    <s v="area_code_415"/>
    <s v="no"/>
    <s v="yes"/>
    <n v="45"/>
    <n v="248.8"/>
    <n v="124"/>
    <n v="42.3"/>
    <n v="140.30000000000001"/>
    <n v="77"/>
    <n v="11.93"/>
    <n v="263.60000000000002"/>
    <x v="20"/>
    <n v="11.86"/>
    <n v="10.3"/>
    <n v="2"/>
    <n v="2.78"/>
    <n v="3"/>
    <x v="0"/>
    <n v="0"/>
    <n v="0"/>
    <n v="1"/>
    <s v="Medium"/>
    <s v="High"/>
    <x v="2"/>
  </r>
  <r>
    <s v="DC"/>
    <n v="112"/>
    <s v="area_code_415"/>
    <s v="no"/>
    <s v="yes"/>
    <n v="16"/>
    <n v="221.6"/>
    <n v="110"/>
    <n v="37.67"/>
    <n v="130.19999999999999"/>
    <n v="123"/>
    <n v="11.07"/>
    <n v="200"/>
    <x v="13"/>
    <n v="9"/>
    <n v="11.3"/>
    <n v="3"/>
    <n v="3.05"/>
    <n v="1"/>
    <x v="0"/>
    <n v="0"/>
    <n v="0"/>
    <n v="1"/>
    <s v="High"/>
    <s v="High"/>
    <x v="1"/>
  </r>
  <r>
    <s v="MA"/>
    <n v="129"/>
    <s v="area_code_510"/>
    <s v="yes"/>
    <s v="no"/>
    <n v="0"/>
    <n v="192.9"/>
    <n v="131"/>
    <n v="32.79"/>
    <n v="185.5"/>
    <n v="101"/>
    <n v="15.77"/>
    <n v="205.2"/>
    <x v="61"/>
    <n v="9.23"/>
    <n v="10.9"/>
    <n v="4"/>
    <n v="2.94"/>
    <n v="1"/>
    <x v="0"/>
    <n v="0"/>
    <n v="1"/>
    <n v="0"/>
    <s v="Very High"/>
    <s v="High"/>
    <x v="1"/>
  </r>
  <r>
    <s v="ME"/>
    <n v="163"/>
    <s v="area_code_415"/>
    <s v="no"/>
    <s v="no"/>
    <n v="0"/>
    <n v="122.4"/>
    <n v="129"/>
    <n v="20.81"/>
    <n v="113.4"/>
    <n v="108"/>
    <n v="9.64"/>
    <n v="180.2"/>
    <x v="7"/>
    <n v="8.11"/>
    <n v="12.5"/>
    <n v="7"/>
    <n v="3.38"/>
    <n v="1"/>
    <x v="0"/>
    <n v="0"/>
    <n v="0"/>
    <n v="0"/>
    <s v="Very High"/>
    <s v="High"/>
    <x v="0"/>
  </r>
  <r>
    <s v="NH"/>
    <n v="67"/>
    <s v="area_code_415"/>
    <s v="no"/>
    <s v="yes"/>
    <n v="40"/>
    <n v="104.9"/>
    <n v="65"/>
    <n v="17.829999999999998"/>
    <n v="216.3"/>
    <n v="93"/>
    <n v="18.39"/>
    <n v="217.4"/>
    <x v="10"/>
    <n v="9.7799999999999994"/>
    <n v="9.6"/>
    <n v="9"/>
    <n v="2.59"/>
    <n v="1"/>
    <x v="0"/>
    <n v="0"/>
    <n v="0"/>
    <n v="1"/>
    <s v="Low"/>
    <s v="Low"/>
    <x v="3"/>
  </r>
  <r>
    <s v="AZ"/>
    <n v="140"/>
    <s v="area_code_408"/>
    <s v="no"/>
    <s v="no"/>
    <n v="0"/>
    <n v="173.2"/>
    <n v="91"/>
    <n v="29.44"/>
    <n v="196.8"/>
    <n v="106"/>
    <n v="16.73"/>
    <n v="209.3"/>
    <x v="10"/>
    <n v="9.42"/>
    <n v="11.2"/>
    <n v="5"/>
    <n v="3.02"/>
    <n v="3"/>
    <x v="0"/>
    <n v="0"/>
    <n v="0"/>
    <n v="0"/>
    <s v="Very High"/>
    <s v="High"/>
    <x v="0"/>
  </r>
  <r>
    <s v="OR"/>
    <n v="49"/>
    <s v="area_code_510"/>
    <s v="no"/>
    <s v="no"/>
    <n v="0"/>
    <n v="119.4"/>
    <n v="69"/>
    <n v="20.3"/>
    <n v="273.3"/>
    <n v="92"/>
    <n v="23.23"/>
    <n v="214.4"/>
    <x v="89"/>
    <n v="9.65"/>
    <n v="12.4"/>
    <n v="7"/>
    <n v="3.35"/>
    <n v="2"/>
    <x v="0"/>
    <n v="0"/>
    <n v="0"/>
    <n v="0"/>
    <s v="Low"/>
    <s v="High"/>
    <x v="3"/>
  </r>
  <r>
    <s v="KS"/>
    <n v="46"/>
    <s v="area_code_510"/>
    <s v="no"/>
    <s v="no"/>
    <n v="0"/>
    <n v="250.3"/>
    <n v="100"/>
    <n v="42.55"/>
    <n v="260.60000000000002"/>
    <n v="90"/>
    <n v="22.15"/>
    <n v="195"/>
    <x v="1"/>
    <n v="8.7799999999999994"/>
    <n v="13.3"/>
    <n v="2"/>
    <n v="3.59"/>
    <n v="2"/>
    <x v="1"/>
    <n v="1"/>
    <n v="0"/>
    <n v="0"/>
    <s v="Low"/>
    <s v="High"/>
    <x v="2"/>
  </r>
  <r>
    <s v="NE"/>
    <n v="148"/>
    <s v="area_code_415"/>
    <s v="no"/>
    <s v="no"/>
    <n v="0"/>
    <n v="178.3"/>
    <n v="98"/>
    <n v="30.31"/>
    <n v="282.60000000000002"/>
    <n v="110"/>
    <n v="24.02"/>
    <n v="181"/>
    <x v="21"/>
    <n v="8.15"/>
    <n v="11.4"/>
    <n v="4"/>
    <n v="3.08"/>
    <n v="1"/>
    <x v="0"/>
    <n v="0"/>
    <n v="0"/>
    <n v="0"/>
    <s v="Very High"/>
    <s v="High"/>
    <x v="0"/>
  </r>
  <r>
    <s v="MI"/>
    <n v="112"/>
    <s v="area_code_510"/>
    <s v="no"/>
    <s v="no"/>
    <n v="0"/>
    <n v="243.4"/>
    <n v="77"/>
    <n v="41.38"/>
    <n v="182.1"/>
    <n v="97"/>
    <n v="15.48"/>
    <n v="259.2"/>
    <x v="9"/>
    <n v="11.66"/>
    <n v="12.8"/>
    <n v="2"/>
    <n v="3.46"/>
    <n v="1"/>
    <x v="0"/>
    <n v="0"/>
    <n v="0"/>
    <n v="0"/>
    <s v="High"/>
    <s v="High"/>
    <x v="2"/>
  </r>
  <r>
    <s v="SC"/>
    <n v="78"/>
    <s v="area_code_415"/>
    <s v="no"/>
    <s v="no"/>
    <n v="0"/>
    <n v="155"/>
    <n v="106"/>
    <n v="26.35"/>
    <n v="175.3"/>
    <n v="101"/>
    <n v="14.9"/>
    <n v="155.6"/>
    <x v="76"/>
    <n v="7"/>
    <n v="11.8"/>
    <n v="5"/>
    <n v="3.19"/>
    <n v="2"/>
    <x v="0"/>
    <n v="0"/>
    <n v="0"/>
    <n v="0"/>
    <s v="Medium"/>
    <s v="High"/>
    <x v="0"/>
  </r>
  <r>
    <s v="PA"/>
    <n v="61"/>
    <s v="area_code_408"/>
    <s v="no"/>
    <s v="yes"/>
    <n v="31"/>
    <n v="288.7"/>
    <n v="101"/>
    <n v="49.08"/>
    <n v="203.8"/>
    <n v="102"/>
    <n v="17.32"/>
    <n v="203.2"/>
    <x v="90"/>
    <n v="9.14"/>
    <n v="8.6"/>
    <n v="3"/>
    <n v="2.3199999999999998"/>
    <n v="0"/>
    <x v="0"/>
    <n v="0"/>
    <n v="0"/>
    <n v="1"/>
    <s v="Low"/>
    <s v="Low"/>
    <x v="1"/>
  </r>
  <r>
    <s v="MT"/>
    <n v="58"/>
    <s v="area_code_510"/>
    <s v="no"/>
    <s v="yes"/>
    <n v="29"/>
    <n v="240.4"/>
    <n v="80"/>
    <n v="40.869999999999997"/>
    <n v="118.9"/>
    <n v="91"/>
    <n v="10.11"/>
    <n v="164.2"/>
    <x v="13"/>
    <n v="7.39"/>
    <n v="11.2"/>
    <n v="3"/>
    <n v="3.02"/>
    <n v="1"/>
    <x v="0"/>
    <n v="0"/>
    <n v="0"/>
    <n v="1"/>
    <s v="Low"/>
    <s v="High"/>
    <x v="2"/>
  </r>
  <r>
    <s v="OH"/>
    <n v="100"/>
    <s v="area_code_510"/>
    <s v="no"/>
    <s v="no"/>
    <n v="0"/>
    <n v="278"/>
    <n v="76"/>
    <n v="47.26"/>
    <n v="176.7"/>
    <n v="74"/>
    <n v="15.02"/>
    <n v="219.5"/>
    <x v="54"/>
    <n v="9.8800000000000008"/>
    <n v="8.3000000000000007"/>
    <n v="4"/>
    <n v="2.2400000000000002"/>
    <n v="0"/>
    <x v="1"/>
    <n v="1"/>
    <n v="0"/>
    <n v="0"/>
    <s v="Medium"/>
    <s v="Low"/>
    <x v="2"/>
  </r>
  <r>
    <s v="WY"/>
    <n v="113"/>
    <s v="area_code_510"/>
    <s v="no"/>
    <s v="no"/>
    <n v="0"/>
    <n v="155"/>
    <n v="93"/>
    <n v="26.35"/>
    <n v="330.6"/>
    <n v="106"/>
    <n v="28.1"/>
    <n v="189.4"/>
    <x v="56"/>
    <n v="8.52"/>
    <n v="13.5"/>
    <n v="3"/>
    <n v="3.65"/>
    <n v="1"/>
    <x v="0"/>
    <n v="0"/>
    <n v="0"/>
    <n v="0"/>
    <s v="High"/>
    <s v="High"/>
    <x v="0"/>
  </r>
  <r>
    <s v="MI"/>
    <n v="81"/>
    <s v="area_code_415"/>
    <s v="no"/>
    <s v="no"/>
    <n v="0"/>
    <n v="153.5"/>
    <n v="99"/>
    <n v="26.1"/>
    <n v="197.6"/>
    <n v="102"/>
    <n v="16.8"/>
    <n v="198.5"/>
    <x v="27"/>
    <n v="8.93"/>
    <n v="6.3"/>
    <n v="2"/>
    <n v="1.7"/>
    <n v="2"/>
    <x v="0"/>
    <n v="0"/>
    <n v="0"/>
    <n v="0"/>
    <s v="Medium"/>
    <s v="Low"/>
    <x v="0"/>
  </r>
  <r>
    <s v="AR"/>
    <n v="135"/>
    <s v="area_code_510"/>
    <s v="no"/>
    <s v="yes"/>
    <n v="27"/>
    <n v="273.39999999999998"/>
    <n v="141"/>
    <n v="46.48"/>
    <n v="154"/>
    <n v="99"/>
    <n v="13.09"/>
    <n v="245.8"/>
    <x v="64"/>
    <n v="11.06"/>
    <n v="12.3"/>
    <n v="6"/>
    <n v="3.32"/>
    <n v="1"/>
    <x v="0"/>
    <n v="0"/>
    <n v="0"/>
    <n v="1"/>
    <s v="Very High"/>
    <s v="High"/>
    <x v="2"/>
  </r>
  <r>
    <s v="FL"/>
    <n v="99"/>
    <s v="area_code_408"/>
    <s v="no"/>
    <s v="no"/>
    <n v="0"/>
    <n v="155.30000000000001"/>
    <n v="93"/>
    <n v="26.4"/>
    <n v="265.7"/>
    <n v="95"/>
    <n v="22.58"/>
    <n v="145.69999999999999"/>
    <x v="38"/>
    <n v="6.56"/>
    <n v="12.4"/>
    <n v="4"/>
    <n v="3.35"/>
    <n v="0"/>
    <x v="0"/>
    <n v="0"/>
    <n v="0"/>
    <n v="0"/>
    <s v="Medium"/>
    <s v="High"/>
    <x v="3"/>
  </r>
  <r>
    <s v="MO"/>
    <n v="135"/>
    <s v="area_code_510"/>
    <s v="no"/>
    <s v="no"/>
    <n v="0"/>
    <n v="246.8"/>
    <n v="129"/>
    <n v="41.96"/>
    <n v="187.8"/>
    <n v="121"/>
    <n v="15.96"/>
    <n v="154.5"/>
    <x v="23"/>
    <n v="6.95"/>
    <n v="12.6"/>
    <n v="5"/>
    <n v="3.4"/>
    <n v="1"/>
    <x v="0"/>
    <n v="0"/>
    <n v="0"/>
    <n v="0"/>
    <s v="Very High"/>
    <s v="High"/>
    <x v="1"/>
  </r>
  <r>
    <s v="WI"/>
    <n v="85"/>
    <s v="area_code_408"/>
    <s v="yes"/>
    <s v="no"/>
    <n v="0"/>
    <n v="165.4"/>
    <n v="107"/>
    <n v="28.12"/>
    <n v="196"/>
    <n v="126"/>
    <n v="16.66"/>
    <n v="349.2"/>
    <x v="71"/>
    <n v="15.71"/>
    <n v="9.6"/>
    <n v="7"/>
    <n v="2.59"/>
    <n v="2"/>
    <x v="0"/>
    <n v="0"/>
    <n v="1"/>
    <n v="0"/>
    <s v="Medium"/>
    <s v="Low"/>
    <x v="0"/>
  </r>
  <r>
    <s v="TX"/>
    <n v="88"/>
    <s v="area_code_510"/>
    <s v="no"/>
    <s v="no"/>
    <n v="0"/>
    <n v="138.30000000000001"/>
    <n v="116"/>
    <n v="23.51"/>
    <n v="236"/>
    <n v="138"/>
    <n v="20.059999999999999"/>
    <n v="179.1"/>
    <x v="71"/>
    <n v="8.06"/>
    <n v="9.6"/>
    <n v="4"/>
    <n v="2.59"/>
    <n v="3"/>
    <x v="0"/>
    <n v="0"/>
    <n v="0"/>
    <n v="0"/>
    <s v="Medium"/>
    <s v="Low"/>
    <x v="0"/>
  </r>
  <r>
    <s v="NM"/>
    <n v="55"/>
    <s v="area_code_510"/>
    <s v="no"/>
    <s v="no"/>
    <n v="0"/>
    <n v="286.7"/>
    <n v="100"/>
    <n v="48.74"/>
    <n v="134.4"/>
    <n v="121"/>
    <n v="11.42"/>
    <n v="192.9"/>
    <x v="55"/>
    <n v="8.68"/>
    <n v="6.9"/>
    <n v="5"/>
    <n v="1.86"/>
    <n v="2"/>
    <x v="0"/>
    <n v="0"/>
    <n v="0"/>
    <n v="0"/>
    <s v="Low"/>
    <s v="Low"/>
    <x v="1"/>
  </r>
  <r>
    <s v="ID"/>
    <n v="79"/>
    <s v="area_code_510"/>
    <s v="no"/>
    <s v="yes"/>
    <n v="21"/>
    <n v="264.3"/>
    <n v="79"/>
    <n v="44.93"/>
    <n v="202.8"/>
    <n v="118"/>
    <n v="17.239999999999998"/>
    <n v="173.4"/>
    <x v="26"/>
    <n v="7.8"/>
    <n v="6.3"/>
    <n v="3"/>
    <n v="1.7"/>
    <n v="4"/>
    <x v="0"/>
    <n v="0"/>
    <n v="0"/>
    <n v="1"/>
    <s v="Medium"/>
    <s v="Low"/>
    <x v="1"/>
  </r>
  <r>
    <s v="AL"/>
    <n v="85"/>
    <s v="area_code_408"/>
    <s v="no"/>
    <s v="no"/>
    <n v="0"/>
    <n v="127.9"/>
    <n v="107"/>
    <n v="21.74"/>
    <n v="271.2"/>
    <n v="124"/>
    <n v="23.05"/>
    <n v="202.2"/>
    <x v="46"/>
    <n v="9.1"/>
    <n v="12.5"/>
    <n v="5"/>
    <n v="3.38"/>
    <n v="0"/>
    <x v="0"/>
    <n v="0"/>
    <n v="0"/>
    <n v="0"/>
    <s v="Medium"/>
    <s v="High"/>
    <x v="0"/>
  </r>
  <r>
    <s v="KS"/>
    <n v="86"/>
    <s v="area_code_408"/>
    <s v="no"/>
    <s v="yes"/>
    <n v="23"/>
    <n v="225.5"/>
    <n v="107"/>
    <n v="38.340000000000003"/>
    <n v="246.3"/>
    <n v="105"/>
    <n v="20.94"/>
    <n v="245.7"/>
    <x v="77"/>
    <n v="11.06"/>
    <n v="9.8000000000000007"/>
    <n v="2"/>
    <n v="2.65"/>
    <n v="0"/>
    <x v="0"/>
    <n v="0"/>
    <n v="0"/>
    <n v="1"/>
    <s v="Medium"/>
    <s v="Low"/>
    <x v="1"/>
  </r>
  <r>
    <s v="SD"/>
    <n v="91"/>
    <s v="area_code_510"/>
    <s v="no"/>
    <s v="no"/>
    <n v="0"/>
    <n v="149"/>
    <n v="115"/>
    <n v="25.33"/>
    <n v="245.3"/>
    <n v="105"/>
    <n v="20.85"/>
    <n v="260"/>
    <x v="9"/>
    <n v="11.7"/>
    <n v="8.3000000000000007"/>
    <n v="3"/>
    <n v="2.2400000000000002"/>
    <n v="0"/>
    <x v="0"/>
    <n v="0"/>
    <n v="0"/>
    <n v="0"/>
    <s v="Medium"/>
    <s v="Low"/>
    <x v="0"/>
  </r>
  <r>
    <s v="LA"/>
    <n v="149"/>
    <s v="area_code_415"/>
    <s v="no"/>
    <s v="yes"/>
    <n v="20"/>
    <n v="198.9"/>
    <n v="77"/>
    <n v="33.81"/>
    <n v="274"/>
    <n v="88"/>
    <n v="23.29"/>
    <n v="190.7"/>
    <x v="46"/>
    <n v="8.58"/>
    <n v="14.3"/>
    <n v="9"/>
    <n v="3.86"/>
    <n v="1"/>
    <x v="0"/>
    <n v="0"/>
    <n v="0"/>
    <n v="1"/>
    <s v="Very High"/>
    <s v="High"/>
    <x v="2"/>
  </r>
  <r>
    <s v="OH"/>
    <n v="97"/>
    <s v="area_code_408"/>
    <s v="no"/>
    <s v="no"/>
    <n v="0"/>
    <n v="256.39999999999998"/>
    <n v="125"/>
    <n v="43.59"/>
    <n v="273.89999999999998"/>
    <n v="100"/>
    <n v="23.28"/>
    <n v="222.7"/>
    <x v="67"/>
    <n v="10.02"/>
    <n v="11.1"/>
    <n v="1"/>
    <n v="3"/>
    <n v="1"/>
    <x v="1"/>
    <n v="1"/>
    <n v="0"/>
    <n v="0"/>
    <s v="Medium"/>
    <s v="High"/>
    <x v="2"/>
  </r>
  <r>
    <s v="MA"/>
    <n v="88"/>
    <s v="area_code_415"/>
    <s v="no"/>
    <s v="no"/>
    <n v="0"/>
    <n v="264.8"/>
    <n v="124"/>
    <n v="45.02"/>
    <n v="245.4"/>
    <n v="112"/>
    <n v="20.86"/>
    <n v="160.5"/>
    <x v="11"/>
    <n v="7.22"/>
    <n v="14.8"/>
    <n v="2"/>
    <n v="4"/>
    <n v="1"/>
    <x v="1"/>
    <n v="1"/>
    <n v="0"/>
    <n v="0"/>
    <s v="Medium"/>
    <s v="High"/>
    <x v="1"/>
  </r>
  <r>
    <s v="AZ"/>
    <n v="60"/>
    <s v="area_code_415"/>
    <s v="no"/>
    <s v="no"/>
    <n v="0"/>
    <n v="98.2"/>
    <n v="88"/>
    <n v="16.690000000000001"/>
    <n v="180.5"/>
    <n v="69"/>
    <n v="15.34"/>
    <n v="223.6"/>
    <x v="69"/>
    <n v="10.06"/>
    <n v="9.3000000000000007"/>
    <n v="2"/>
    <n v="2.5099999999999998"/>
    <n v="2"/>
    <x v="0"/>
    <n v="0"/>
    <n v="0"/>
    <n v="0"/>
    <s v="Low"/>
    <s v="Low"/>
    <x v="3"/>
  </r>
  <r>
    <s v="KY"/>
    <n v="54"/>
    <s v="area_code_408"/>
    <s v="no"/>
    <s v="no"/>
    <n v="0"/>
    <n v="159.80000000000001"/>
    <n v="99"/>
    <n v="27.17"/>
    <n v="264"/>
    <n v="64"/>
    <n v="22.44"/>
    <n v="115.7"/>
    <x v="83"/>
    <n v="5.21"/>
    <n v="9.6999999999999993"/>
    <n v="7"/>
    <n v="2.62"/>
    <n v="2"/>
    <x v="0"/>
    <n v="0"/>
    <n v="0"/>
    <n v="0"/>
    <s v="Low"/>
    <s v="Low"/>
    <x v="3"/>
  </r>
  <r>
    <s v="WA"/>
    <n v="109"/>
    <s v="area_code_415"/>
    <s v="no"/>
    <s v="no"/>
    <n v="0"/>
    <n v="184"/>
    <n v="120"/>
    <n v="31.28"/>
    <n v="120.4"/>
    <n v="119"/>
    <n v="10.23"/>
    <n v="153.69999999999999"/>
    <x v="27"/>
    <n v="6.92"/>
    <n v="11"/>
    <n v="3"/>
    <n v="2.97"/>
    <n v="0"/>
    <x v="0"/>
    <n v="0"/>
    <n v="0"/>
    <n v="0"/>
    <s v="High"/>
    <s v="High"/>
    <x v="1"/>
  </r>
  <r>
    <s v="UT"/>
    <n v="90"/>
    <s v="area_code_415"/>
    <s v="no"/>
    <s v="no"/>
    <n v="0"/>
    <n v="261.8"/>
    <n v="128"/>
    <n v="44.51"/>
    <n v="220.6"/>
    <n v="104"/>
    <n v="18.75"/>
    <n v="136.6"/>
    <x v="50"/>
    <n v="6.15"/>
    <n v="9.6"/>
    <n v="5"/>
    <n v="2.59"/>
    <n v="1"/>
    <x v="0"/>
    <n v="0"/>
    <n v="0"/>
    <n v="0"/>
    <s v="Medium"/>
    <s v="Low"/>
    <x v="1"/>
  </r>
  <r>
    <s v="RI"/>
    <n v="115"/>
    <s v="area_code_408"/>
    <s v="no"/>
    <s v="no"/>
    <n v="0"/>
    <n v="147.9"/>
    <n v="109"/>
    <n v="25.14"/>
    <n v="228.4"/>
    <n v="117"/>
    <n v="19.41"/>
    <n v="299.7"/>
    <x v="6"/>
    <n v="13.49"/>
    <n v="9.6"/>
    <n v="9"/>
    <n v="2.59"/>
    <n v="3"/>
    <x v="0"/>
    <n v="0"/>
    <n v="0"/>
    <n v="0"/>
    <s v="High"/>
    <s v="Low"/>
    <x v="0"/>
  </r>
  <r>
    <s v="OH"/>
    <n v="144"/>
    <s v="area_code_415"/>
    <s v="no"/>
    <s v="yes"/>
    <n v="18"/>
    <n v="106.4"/>
    <n v="109"/>
    <n v="18.09"/>
    <n v="108.1"/>
    <n v="113"/>
    <n v="9.19"/>
    <n v="208.4"/>
    <x v="8"/>
    <n v="9.3800000000000008"/>
    <n v="10.1"/>
    <n v="5"/>
    <n v="2.73"/>
    <n v="1"/>
    <x v="0"/>
    <n v="0"/>
    <n v="0"/>
    <n v="1"/>
    <s v="Very High"/>
    <s v="Low"/>
    <x v="0"/>
  </r>
  <r>
    <s v="NV"/>
    <n v="91"/>
    <s v="area_code_408"/>
    <s v="no"/>
    <s v="no"/>
    <n v="0"/>
    <n v="133.69999999999999"/>
    <n v="75"/>
    <n v="22.73"/>
    <n v="195.3"/>
    <n v="87"/>
    <n v="16.600000000000001"/>
    <n v="280.5"/>
    <x v="2"/>
    <n v="12.62"/>
    <n v="5.9"/>
    <n v="2"/>
    <n v="1.59"/>
    <n v="0"/>
    <x v="0"/>
    <n v="0"/>
    <n v="0"/>
    <n v="0"/>
    <s v="Medium"/>
    <s v="Low"/>
    <x v="3"/>
  </r>
  <r>
    <s v="NV"/>
    <n v="71"/>
    <s v="area_code_415"/>
    <s v="yes"/>
    <s v="no"/>
    <n v="0"/>
    <n v="178.2"/>
    <n v="113"/>
    <n v="30.29"/>
    <n v="167.8"/>
    <n v="94"/>
    <n v="14.26"/>
    <n v="182.1"/>
    <x v="8"/>
    <n v="8.19"/>
    <n v="13.6"/>
    <n v="3"/>
    <n v="3.67"/>
    <n v="3"/>
    <x v="1"/>
    <n v="1"/>
    <n v="1"/>
    <n v="0"/>
    <s v="Low"/>
    <s v="High"/>
    <x v="3"/>
  </r>
  <r>
    <s v="FL"/>
    <n v="132"/>
    <s v="area_code_510"/>
    <s v="no"/>
    <s v="yes"/>
    <n v="36"/>
    <n v="226.2"/>
    <n v="103"/>
    <n v="38.450000000000003"/>
    <n v="181.6"/>
    <n v="125"/>
    <n v="15.44"/>
    <n v="258.8"/>
    <x v="20"/>
    <n v="11.65"/>
    <n v="10.5"/>
    <n v="5"/>
    <n v="2.84"/>
    <n v="3"/>
    <x v="1"/>
    <n v="1"/>
    <n v="0"/>
    <n v="1"/>
    <s v="Very High"/>
    <s v="High"/>
    <x v="1"/>
  </r>
  <r>
    <s v="AL"/>
    <n v="41"/>
    <s v="area_code_510"/>
    <s v="no"/>
    <s v="yes"/>
    <n v="34"/>
    <n v="194.4"/>
    <n v="63"/>
    <n v="33.049999999999997"/>
    <n v="254.9"/>
    <n v="110"/>
    <n v="21.67"/>
    <n v="160.19999999999999"/>
    <x v="11"/>
    <n v="7.21"/>
    <n v="17.2"/>
    <n v="9"/>
    <n v="4.6399999999999997"/>
    <n v="2"/>
    <x v="0"/>
    <n v="0"/>
    <n v="0"/>
    <n v="1"/>
    <s v="Low"/>
    <s v="High"/>
    <x v="1"/>
  </r>
  <r>
    <s v="NE"/>
    <n v="44"/>
    <s v="area_code_415"/>
    <s v="no"/>
    <s v="no"/>
    <n v="0"/>
    <n v="240.3"/>
    <n v="146"/>
    <n v="40.85"/>
    <n v="164.6"/>
    <n v="83"/>
    <n v="13.99"/>
    <n v="240.7"/>
    <x v="36"/>
    <n v="10.83"/>
    <n v="10.6"/>
    <n v="2"/>
    <n v="2.86"/>
    <n v="1"/>
    <x v="0"/>
    <n v="0"/>
    <n v="0"/>
    <n v="0"/>
    <s v="Low"/>
    <s v="High"/>
    <x v="2"/>
  </r>
  <r>
    <s v="NV"/>
    <n v="78"/>
    <s v="area_code_408"/>
    <s v="no"/>
    <s v="no"/>
    <n v="0"/>
    <n v="75"/>
    <n v="116"/>
    <n v="12.75"/>
    <n v="248.7"/>
    <n v="87"/>
    <n v="21.14"/>
    <n v="176"/>
    <x v="72"/>
    <n v="7.92"/>
    <n v="9.5"/>
    <n v="6"/>
    <n v="2.57"/>
    <n v="3"/>
    <x v="0"/>
    <n v="0"/>
    <n v="0"/>
    <n v="0"/>
    <s v="Medium"/>
    <s v="Low"/>
    <x v="3"/>
  </r>
  <r>
    <s v="IL"/>
    <n v="149"/>
    <s v="area_code_408"/>
    <s v="no"/>
    <s v="no"/>
    <n v="0"/>
    <n v="69.099999999999994"/>
    <n v="117"/>
    <n v="11.75"/>
    <n v="136.30000000000001"/>
    <n v="100"/>
    <n v="11.59"/>
    <n v="181.7"/>
    <x v="37"/>
    <n v="8.18"/>
    <n v="6.3"/>
    <n v="3"/>
    <n v="1.7"/>
    <n v="1"/>
    <x v="0"/>
    <n v="0"/>
    <n v="0"/>
    <n v="0"/>
    <s v="Very High"/>
    <s v="Low"/>
    <x v="3"/>
  </r>
  <r>
    <s v="WV"/>
    <n v="72"/>
    <s v="area_code_510"/>
    <s v="no"/>
    <s v="yes"/>
    <n v="33"/>
    <n v="96.6"/>
    <n v="59"/>
    <n v="16.420000000000002"/>
    <n v="315.39999999999998"/>
    <n v="98"/>
    <n v="26.81"/>
    <n v="163.30000000000001"/>
    <x v="57"/>
    <n v="7.35"/>
    <n v="6.2"/>
    <n v="4"/>
    <n v="1.67"/>
    <n v="4"/>
    <x v="1"/>
    <n v="1"/>
    <n v="0"/>
    <n v="1"/>
    <s v="Low"/>
    <s v="Low"/>
    <x v="3"/>
  </r>
  <r>
    <s v="MI"/>
    <n v="139"/>
    <s v="area_code_415"/>
    <s v="no"/>
    <s v="yes"/>
    <n v="20"/>
    <n v="214.6"/>
    <n v="101"/>
    <n v="36.479999999999997"/>
    <n v="235.1"/>
    <n v="132"/>
    <n v="19.98"/>
    <n v="162.80000000000001"/>
    <x v="65"/>
    <n v="7.33"/>
    <n v="14.8"/>
    <n v="12"/>
    <n v="4"/>
    <n v="0"/>
    <x v="0"/>
    <n v="0"/>
    <n v="0"/>
    <n v="1"/>
    <s v="Very High"/>
    <s v="High"/>
    <x v="1"/>
  </r>
  <r>
    <s v="GA"/>
    <n v="141"/>
    <s v="area_code_510"/>
    <s v="no"/>
    <s v="yes"/>
    <n v="23"/>
    <n v="149.69999999999999"/>
    <n v="112"/>
    <n v="25.45"/>
    <n v="162.5"/>
    <n v="118"/>
    <n v="13.81"/>
    <n v="220.3"/>
    <x v="11"/>
    <n v="9.91"/>
    <n v="7.6"/>
    <n v="2"/>
    <n v="2.0499999999999998"/>
    <n v="3"/>
    <x v="0"/>
    <n v="0"/>
    <n v="0"/>
    <n v="1"/>
    <s v="Very High"/>
    <s v="Low"/>
    <x v="0"/>
  </r>
  <r>
    <s v="AZ"/>
    <n v="140"/>
    <s v="area_code_408"/>
    <s v="no"/>
    <s v="no"/>
    <n v="0"/>
    <n v="149.80000000000001"/>
    <n v="134"/>
    <n v="25.47"/>
    <n v="164.4"/>
    <n v="98"/>
    <n v="13.97"/>
    <n v="294.7"/>
    <x v="74"/>
    <n v="13.26"/>
    <n v="8.1"/>
    <n v="2"/>
    <n v="2.19"/>
    <n v="1"/>
    <x v="0"/>
    <n v="0"/>
    <n v="0"/>
    <n v="0"/>
    <s v="Very High"/>
    <s v="Low"/>
    <x v="3"/>
  </r>
  <r>
    <s v="ID"/>
    <n v="99"/>
    <s v="area_code_408"/>
    <s v="no"/>
    <s v="no"/>
    <n v="0"/>
    <n v="190.4"/>
    <n v="102"/>
    <n v="32.369999999999997"/>
    <n v="158.1"/>
    <n v="107"/>
    <n v="13.44"/>
    <n v="271.5"/>
    <x v="26"/>
    <n v="12.22"/>
    <n v="11.2"/>
    <n v="4"/>
    <n v="3.02"/>
    <n v="2"/>
    <x v="0"/>
    <n v="0"/>
    <n v="0"/>
    <n v="0"/>
    <s v="Medium"/>
    <s v="High"/>
    <x v="1"/>
  </r>
  <r>
    <s v="HI"/>
    <n v="166"/>
    <s v="area_code_408"/>
    <s v="no"/>
    <s v="no"/>
    <n v="0"/>
    <n v="181.4"/>
    <n v="108"/>
    <n v="30.84"/>
    <n v="253.8"/>
    <n v="54"/>
    <n v="21.57"/>
    <n v="112.3"/>
    <x v="9"/>
    <n v="5.05"/>
    <n v="11.6"/>
    <n v="6"/>
    <n v="3.13"/>
    <n v="1"/>
    <x v="0"/>
    <n v="0"/>
    <n v="0"/>
    <n v="0"/>
    <s v="Very High"/>
    <s v="High"/>
    <x v="2"/>
  </r>
  <r>
    <s v="NV"/>
    <n v="124"/>
    <s v="area_code_408"/>
    <s v="no"/>
    <s v="no"/>
    <n v="0"/>
    <n v="151.1"/>
    <n v="123"/>
    <n v="25.69"/>
    <n v="187.4"/>
    <n v="104"/>
    <n v="15.93"/>
    <n v="255.4"/>
    <x v="73"/>
    <n v="11.49"/>
    <n v="5.3"/>
    <n v="3"/>
    <n v="1.43"/>
    <n v="1"/>
    <x v="0"/>
    <n v="0"/>
    <n v="0"/>
    <n v="0"/>
    <s v="High"/>
    <s v="Low"/>
    <x v="0"/>
  </r>
  <r>
    <s v="MD"/>
    <n v="74"/>
    <s v="area_code_415"/>
    <s v="no"/>
    <s v="no"/>
    <n v="0"/>
    <n v="155.69999999999999"/>
    <n v="116"/>
    <n v="26.47"/>
    <n v="173.7"/>
    <n v="63"/>
    <n v="14.76"/>
    <n v="257.39999999999998"/>
    <x v="7"/>
    <n v="11.58"/>
    <n v="8.1"/>
    <n v="4"/>
    <n v="2.19"/>
    <n v="0"/>
    <x v="0"/>
    <n v="0"/>
    <n v="0"/>
    <n v="0"/>
    <s v="Medium"/>
    <s v="Low"/>
    <x v="3"/>
  </r>
  <r>
    <s v="GA"/>
    <n v="117"/>
    <s v="area_code_510"/>
    <s v="no"/>
    <s v="no"/>
    <n v="0"/>
    <n v="149.9"/>
    <n v="95"/>
    <n v="25.48"/>
    <n v="256.10000000000002"/>
    <n v="110"/>
    <n v="21.77"/>
    <n v="212.7"/>
    <x v="26"/>
    <n v="9.57"/>
    <n v="13.3"/>
    <n v="13"/>
    <n v="3.59"/>
    <n v="2"/>
    <x v="0"/>
    <n v="0"/>
    <n v="0"/>
    <n v="0"/>
    <s v="High"/>
    <s v="High"/>
    <x v="0"/>
  </r>
  <r>
    <s v="GA"/>
    <n v="85"/>
    <s v="area_code_510"/>
    <s v="no"/>
    <s v="no"/>
    <n v="0"/>
    <n v="222.3"/>
    <n v="132"/>
    <n v="37.79"/>
    <n v="231.5"/>
    <n v="101"/>
    <n v="19.68"/>
    <n v="223.5"/>
    <x v="12"/>
    <n v="10.06"/>
    <n v="11"/>
    <n v="2"/>
    <n v="2.97"/>
    <n v="3"/>
    <x v="0"/>
    <n v="0"/>
    <n v="0"/>
    <n v="0"/>
    <s v="Medium"/>
    <s v="High"/>
    <x v="1"/>
  </r>
  <r>
    <s v="UT"/>
    <n v="36"/>
    <s v="area_code_415"/>
    <s v="no"/>
    <s v="yes"/>
    <n v="16"/>
    <n v="149.4"/>
    <n v="111"/>
    <n v="25.4"/>
    <n v="131.80000000000001"/>
    <n v="113"/>
    <n v="11.2"/>
    <n v="132.69999999999999"/>
    <x v="30"/>
    <n v="5.97"/>
    <n v="6.7"/>
    <n v="2"/>
    <n v="1.81"/>
    <n v="0"/>
    <x v="0"/>
    <n v="0"/>
    <n v="0"/>
    <n v="1"/>
    <s v="Low"/>
    <s v="Low"/>
    <x v="0"/>
  </r>
  <r>
    <s v="MA"/>
    <n v="102"/>
    <s v="area_code_510"/>
    <s v="yes"/>
    <s v="no"/>
    <n v="0"/>
    <n v="233.8"/>
    <n v="103"/>
    <n v="39.75"/>
    <n v="221.6"/>
    <n v="131"/>
    <n v="18.84"/>
    <n v="146.9"/>
    <x v="36"/>
    <n v="6.61"/>
    <n v="12.8"/>
    <n v="3"/>
    <n v="3.46"/>
    <n v="0"/>
    <x v="0"/>
    <n v="0"/>
    <n v="1"/>
    <n v="0"/>
    <s v="High"/>
    <s v="High"/>
    <x v="1"/>
  </r>
  <r>
    <s v="IN"/>
    <n v="76"/>
    <s v="area_code_415"/>
    <s v="no"/>
    <s v="no"/>
    <n v="0"/>
    <n v="204.2"/>
    <n v="100"/>
    <n v="34.71"/>
    <n v="292.60000000000002"/>
    <n v="139"/>
    <n v="24.87"/>
    <n v="244.3"/>
    <x v="18"/>
    <n v="10.99"/>
    <n v="10.5"/>
    <n v="2"/>
    <n v="2.84"/>
    <n v="0"/>
    <x v="0"/>
    <n v="0"/>
    <n v="0"/>
    <n v="0"/>
    <s v="Medium"/>
    <s v="High"/>
    <x v="1"/>
  </r>
  <r>
    <s v="VT"/>
    <n v="165"/>
    <s v="area_code_510"/>
    <s v="no"/>
    <s v="no"/>
    <n v="0"/>
    <n v="242.9"/>
    <n v="126"/>
    <n v="41.29"/>
    <n v="209.8"/>
    <n v="65"/>
    <n v="17.829999999999998"/>
    <n v="228.4"/>
    <x v="54"/>
    <n v="10.28"/>
    <n v="0"/>
    <n v="0"/>
    <n v="0"/>
    <n v="1"/>
    <x v="0"/>
    <n v="0"/>
    <n v="0"/>
    <n v="0"/>
    <s v="Very High"/>
    <s v="Low"/>
    <x v="2"/>
  </r>
  <r>
    <s v="IA"/>
    <n v="130"/>
    <s v="area_code_415"/>
    <s v="no"/>
    <s v="no"/>
    <n v="0"/>
    <n v="150.4"/>
    <n v="119"/>
    <n v="25.57"/>
    <n v="230.5"/>
    <n v="99"/>
    <n v="19.59"/>
    <n v="186.3"/>
    <x v="46"/>
    <n v="8.3800000000000008"/>
    <n v="12.3"/>
    <n v="4"/>
    <n v="3.32"/>
    <n v="1"/>
    <x v="0"/>
    <n v="0"/>
    <n v="0"/>
    <n v="0"/>
    <s v="Very High"/>
    <s v="High"/>
    <x v="3"/>
  </r>
  <r>
    <s v="AL"/>
    <n v="55"/>
    <s v="area_code_415"/>
    <s v="yes"/>
    <s v="no"/>
    <n v="0"/>
    <n v="191.9"/>
    <n v="91"/>
    <n v="32.619999999999997"/>
    <n v="256.10000000000002"/>
    <n v="110"/>
    <n v="21.77"/>
    <n v="203.7"/>
    <x v="67"/>
    <n v="9.17"/>
    <n v="14.3"/>
    <n v="6"/>
    <n v="3.86"/>
    <n v="1"/>
    <x v="1"/>
    <n v="1"/>
    <n v="1"/>
    <n v="0"/>
    <s v="Low"/>
    <s v="High"/>
    <x v="1"/>
  </r>
  <r>
    <s v="ME"/>
    <n v="92"/>
    <s v="area_code_415"/>
    <s v="yes"/>
    <s v="no"/>
    <n v="0"/>
    <n v="130.69999999999999"/>
    <n v="113"/>
    <n v="22.22"/>
    <n v="260.60000000000002"/>
    <n v="122"/>
    <n v="22.15"/>
    <n v="244.2"/>
    <x v="21"/>
    <n v="10.99"/>
    <n v="9.4"/>
    <n v="2"/>
    <n v="2.54"/>
    <n v="2"/>
    <x v="1"/>
    <n v="1"/>
    <n v="1"/>
    <n v="0"/>
    <s v="Medium"/>
    <s v="Low"/>
    <x v="0"/>
  </r>
  <r>
    <s v="RI"/>
    <n v="129"/>
    <s v="area_code_415"/>
    <s v="no"/>
    <s v="yes"/>
    <n v="33"/>
    <n v="119.6"/>
    <n v="104"/>
    <n v="20.329999999999998"/>
    <n v="278.7"/>
    <n v="88"/>
    <n v="23.69"/>
    <n v="263.39999999999998"/>
    <x v="91"/>
    <n v="11.85"/>
    <n v="5.9"/>
    <n v="2"/>
    <n v="1.59"/>
    <n v="2"/>
    <x v="0"/>
    <n v="0"/>
    <n v="0"/>
    <n v="1"/>
    <s v="Very High"/>
    <s v="Low"/>
    <x v="3"/>
  </r>
  <r>
    <s v="MD"/>
    <n v="18"/>
    <s v="area_code_408"/>
    <s v="no"/>
    <s v="no"/>
    <n v="0"/>
    <n v="273.60000000000002"/>
    <n v="93"/>
    <n v="46.51"/>
    <n v="114.6"/>
    <n v="116"/>
    <n v="9.74"/>
    <n v="250.6"/>
    <x v="60"/>
    <n v="11.28"/>
    <n v="8.1999999999999993"/>
    <n v="4"/>
    <n v="2.21"/>
    <n v="1"/>
    <x v="0"/>
    <n v="0"/>
    <n v="0"/>
    <n v="0"/>
    <s v="Low"/>
    <s v="Low"/>
    <x v="1"/>
  </r>
  <r>
    <s v="FL"/>
    <n v="161"/>
    <s v="area_code_415"/>
    <s v="yes"/>
    <s v="no"/>
    <n v="0"/>
    <n v="156.1"/>
    <n v="114"/>
    <n v="26.54"/>
    <n v="180.3"/>
    <n v="63"/>
    <n v="15.33"/>
    <n v="179.6"/>
    <x v="11"/>
    <n v="8.08"/>
    <n v="11.1"/>
    <n v="9"/>
    <n v="3"/>
    <n v="2"/>
    <x v="0"/>
    <n v="0"/>
    <n v="1"/>
    <n v="0"/>
    <s v="Very High"/>
    <s v="High"/>
    <x v="3"/>
  </r>
  <r>
    <s v="ME"/>
    <n v="75"/>
    <s v="area_code_408"/>
    <s v="yes"/>
    <s v="no"/>
    <n v="0"/>
    <n v="211.3"/>
    <n v="61"/>
    <n v="35.92"/>
    <n v="105.6"/>
    <n v="119"/>
    <n v="8.98"/>
    <n v="175.9"/>
    <x v="92"/>
    <n v="7.92"/>
    <n v="9.6999999999999993"/>
    <n v="4"/>
    <n v="2.62"/>
    <n v="4"/>
    <x v="1"/>
    <n v="1"/>
    <n v="1"/>
    <n v="0"/>
    <s v="Medium"/>
    <s v="Low"/>
    <x v="1"/>
  </r>
  <r>
    <s v="SD"/>
    <n v="126"/>
    <s v="area_code_415"/>
    <s v="no"/>
    <s v="yes"/>
    <n v="23"/>
    <n v="114.3"/>
    <n v="102"/>
    <n v="19.43"/>
    <n v="190.3"/>
    <n v="103"/>
    <n v="16.18"/>
    <n v="240.4"/>
    <x v="8"/>
    <n v="10.82"/>
    <n v="12.6"/>
    <n v="7"/>
    <n v="3.4"/>
    <n v="3"/>
    <x v="0"/>
    <n v="0"/>
    <n v="0"/>
    <n v="1"/>
    <s v="High"/>
    <s v="High"/>
    <x v="0"/>
  </r>
  <r>
    <s v="MI"/>
    <n v="93"/>
    <s v="area_code_415"/>
    <s v="yes"/>
    <s v="no"/>
    <n v="0"/>
    <n v="216.9"/>
    <n v="61"/>
    <n v="36.869999999999997"/>
    <n v="207.4"/>
    <n v="120"/>
    <n v="17.63"/>
    <n v="221.7"/>
    <x v="71"/>
    <n v="9.98"/>
    <n v="17.5"/>
    <n v="5"/>
    <n v="4.7300000000000004"/>
    <n v="1"/>
    <x v="1"/>
    <n v="1"/>
    <n v="1"/>
    <n v="0"/>
    <s v="Medium"/>
    <s v="High"/>
    <x v="1"/>
  </r>
  <r>
    <s v="MI"/>
    <n v="109"/>
    <s v="area_code_415"/>
    <s v="yes"/>
    <s v="yes"/>
    <n v="26"/>
    <n v="217.2"/>
    <n v="138"/>
    <n v="36.92"/>
    <n v="145.5"/>
    <n v="111"/>
    <n v="12.37"/>
    <n v="280.7"/>
    <x v="46"/>
    <n v="12.63"/>
    <n v="9.3000000000000007"/>
    <n v="3"/>
    <n v="2.5099999999999998"/>
    <n v="0"/>
    <x v="0"/>
    <n v="0"/>
    <n v="1"/>
    <n v="1"/>
    <s v="High"/>
    <s v="Low"/>
    <x v="1"/>
  </r>
  <r>
    <s v="NM"/>
    <n v="80"/>
    <s v="area_code_510"/>
    <s v="no"/>
    <s v="no"/>
    <n v="0"/>
    <n v="206.3"/>
    <n v="97"/>
    <n v="35.07"/>
    <n v="154.9"/>
    <n v="98"/>
    <n v="13.17"/>
    <n v="263.60000000000002"/>
    <x v="58"/>
    <n v="11.86"/>
    <n v="12.4"/>
    <n v="12"/>
    <n v="3.35"/>
    <n v="0"/>
    <x v="0"/>
    <n v="0"/>
    <n v="0"/>
    <n v="0"/>
    <s v="Medium"/>
    <s v="High"/>
    <x v="2"/>
  </r>
  <r>
    <s v="AK"/>
    <n v="41"/>
    <s v="area_code_415"/>
    <s v="no"/>
    <s v="no"/>
    <n v="0"/>
    <n v="159.30000000000001"/>
    <n v="66"/>
    <n v="27.08"/>
    <n v="125.9"/>
    <n v="75"/>
    <n v="10.7"/>
    <n v="261.89999999999998"/>
    <x v="46"/>
    <n v="11.79"/>
    <n v="11.1"/>
    <n v="5"/>
    <n v="3"/>
    <n v="1"/>
    <x v="0"/>
    <n v="0"/>
    <n v="0"/>
    <n v="0"/>
    <s v="Low"/>
    <s v="High"/>
    <x v="3"/>
  </r>
  <r>
    <s v="OH"/>
    <n v="136"/>
    <s v="area_code_415"/>
    <s v="no"/>
    <s v="yes"/>
    <n v="31"/>
    <n v="143.1"/>
    <n v="88"/>
    <n v="24.33"/>
    <n v="236.6"/>
    <n v="65"/>
    <n v="20.11"/>
    <n v="227.8"/>
    <x v="60"/>
    <n v="10.25"/>
    <n v="11.4"/>
    <n v="5"/>
    <n v="3.08"/>
    <n v="2"/>
    <x v="0"/>
    <n v="0"/>
    <n v="0"/>
    <n v="1"/>
    <s v="Very High"/>
    <s v="High"/>
    <x v="3"/>
  </r>
  <r>
    <s v="MO"/>
    <n v="92"/>
    <s v="area_code_415"/>
    <s v="no"/>
    <s v="no"/>
    <n v="0"/>
    <n v="154"/>
    <n v="122"/>
    <n v="26.18"/>
    <n v="329.8"/>
    <n v="88"/>
    <n v="28.03"/>
    <n v="288"/>
    <x v="57"/>
    <n v="12.96"/>
    <n v="5.6"/>
    <n v="2"/>
    <n v="1.51"/>
    <n v="3"/>
    <x v="1"/>
    <n v="1"/>
    <n v="0"/>
    <n v="0"/>
    <s v="Medium"/>
    <s v="Low"/>
    <x v="3"/>
  </r>
  <r>
    <s v="KS"/>
    <n v="143"/>
    <s v="area_code_408"/>
    <s v="no"/>
    <s v="yes"/>
    <n v="24"/>
    <n v="186.6"/>
    <n v="69"/>
    <n v="31.72"/>
    <n v="222"/>
    <n v="116"/>
    <n v="18.87"/>
    <n v="234.9"/>
    <x v="93"/>
    <n v="10.57"/>
    <n v="11.6"/>
    <n v="5"/>
    <n v="3.13"/>
    <n v="1"/>
    <x v="0"/>
    <n v="0"/>
    <n v="0"/>
    <n v="1"/>
    <s v="Very High"/>
    <s v="High"/>
    <x v="1"/>
  </r>
  <r>
    <s v="MS"/>
    <n v="118"/>
    <s v="area_code_415"/>
    <s v="no"/>
    <s v="yes"/>
    <n v="26"/>
    <n v="170.8"/>
    <n v="114"/>
    <n v="29.04"/>
    <n v="199.5"/>
    <n v="125"/>
    <n v="16.96"/>
    <n v="169.7"/>
    <x v="21"/>
    <n v="7.64"/>
    <n v="9.6"/>
    <n v="5"/>
    <n v="2.59"/>
    <n v="5"/>
    <x v="1"/>
    <n v="1"/>
    <n v="0"/>
    <n v="1"/>
    <s v="High"/>
    <s v="Low"/>
    <x v="0"/>
  </r>
  <r>
    <s v="VT"/>
    <n v="193"/>
    <s v="area_code_408"/>
    <s v="no"/>
    <s v="yes"/>
    <n v="17"/>
    <n v="124"/>
    <n v="102"/>
    <n v="21.08"/>
    <n v="202.9"/>
    <n v="81"/>
    <n v="17.25"/>
    <n v="205.1"/>
    <x v="31"/>
    <n v="9.23"/>
    <n v="12.3"/>
    <n v="3"/>
    <n v="3.32"/>
    <n v="1"/>
    <x v="0"/>
    <n v="0"/>
    <n v="0"/>
    <n v="1"/>
    <s v="Very High"/>
    <s v="High"/>
    <x v="3"/>
  </r>
  <r>
    <s v="NE"/>
    <n v="73"/>
    <s v="area_code_415"/>
    <s v="no"/>
    <s v="no"/>
    <n v="0"/>
    <n v="198.3"/>
    <n v="94"/>
    <n v="33.71"/>
    <n v="279.3"/>
    <n v="101"/>
    <n v="23.74"/>
    <n v="146.19999999999999"/>
    <x v="30"/>
    <n v="6.58"/>
    <n v="14.8"/>
    <n v="8"/>
    <n v="4"/>
    <n v="3"/>
    <x v="0"/>
    <n v="0"/>
    <n v="0"/>
    <n v="0"/>
    <s v="Low"/>
    <s v="High"/>
    <x v="1"/>
  </r>
  <r>
    <s v="VA"/>
    <n v="62"/>
    <s v="area_code_408"/>
    <s v="no"/>
    <s v="no"/>
    <n v="0"/>
    <n v="172.8"/>
    <n v="101"/>
    <n v="29.38"/>
    <n v="204.8"/>
    <n v="97"/>
    <n v="17.41"/>
    <n v="240.8"/>
    <x v="6"/>
    <n v="10.84"/>
    <n v="9.1"/>
    <n v="8"/>
    <n v="2.46"/>
    <n v="2"/>
    <x v="0"/>
    <n v="0"/>
    <n v="0"/>
    <n v="0"/>
    <s v="Low"/>
    <s v="Low"/>
    <x v="3"/>
  </r>
  <r>
    <s v="DE"/>
    <n v="30"/>
    <s v="area_code_415"/>
    <s v="no"/>
    <s v="yes"/>
    <n v="30"/>
    <n v="217.4"/>
    <n v="74"/>
    <n v="36.96"/>
    <n v="213.8"/>
    <n v="86"/>
    <n v="18.170000000000002"/>
    <n v="227.2"/>
    <x v="1"/>
    <n v="10.220000000000001"/>
    <n v="6.6"/>
    <n v="3"/>
    <n v="1.78"/>
    <n v="0"/>
    <x v="0"/>
    <n v="0"/>
    <n v="0"/>
    <n v="1"/>
    <s v="Low"/>
    <s v="Low"/>
    <x v="2"/>
  </r>
  <r>
    <s v="AL"/>
    <n v="60"/>
    <s v="area_code_408"/>
    <s v="yes"/>
    <s v="yes"/>
    <n v="29"/>
    <n v="265.89999999999998"/>
    <n v="113"/>
    <n v="45.2"/>
    <n v="215.8"/>
    <n v="94"/>
    <n v="18.34"/>
    <n v="108.1"/>
    <x v="58"/>
    <n v="4.8600000000000003"/>
    <n v="14"/>
    <n v="12"/>
    <n v="3.78"/>
    <n v="0"/>
    <x v="1"/>
    <n v="1"/>
    <n v="1"/>
    <n v="1"/>
    <s v="Low"/>
    <s v="High"/>
    <x v="2"/>
  </r>
  <r>
    <s v="MS"/>
    <n v="96"/>
    <s v="area_code_510"/>
    <s v="no"/>
    <s v="no"/>
    <n v="0"/>
    <n v="98.2"/>
    <n v="100"/>
    <n v="16.690000000000001"/>
    <n v="307.2"/>
    <n v="88"/>
    <n v="26.11"/>
    <n v="182.5"/>
    <x v="60"/>
    <n v="8.2100000000000009"/>
    <n v="7.6"/>
    <n v="1"/>
    <n v="2.0499999999999998"/>
    <n v="2"/>
    <x v="0"/>
    <n v="0"/>
    <n v="0"/>
    <n v="0"/>
    <s v="Medium"/>
    <s v="Low"/>
    <x v="3"/>
  </r>
  <r>
    <s v="OK"/>
    <n v="52"/>
    <s v="area_code_408"/>
    <s v="no"/>
    <s v="no"/>
    <n v="0"/>
    <n v="214.7"/>
    <n v="68"/>
    <n v="36.5"/>
    <n v="158.6"/>
    <n v="138"/>
    <n v="13.48"/>
    <n v="123.4"/>
    <x v="52"/>
    <n v="5.55"/>
    <n v="9.4"/>
    <n v="4"/>
    <n v="2.54"/>
    <n v="2"/>
    <x v="0"/>
    <n v="0"/>
    <n v="0"/>
    <n v="0"/>
    <s v="Low"/>
    <s v="Low"/>
    <x v="1"/>
  </r>
  <r>
    <s v="NM"/>
    <n v="87"/>
    <s v="area_code_415"/>
    <s v="no"/>
    <s v="no"/>
    <n v="0"/>
    <n v="168.2"/>
    <n v="92"/>
    <n v="28.59"/>
    <n v="224.7"/>
    <n v="100"/>
    <n v="19.100000000000001"/>
    <n v="169.5"/>
    <x v="43"/>
    <n v="7.63"/>
    <n v="12.9"/>
    <n v="3"/>
    <n v="3.48"/>
    <n v="1"/>
    <x v="0"/>
    <n v="0"/>
    <n v="0"/>
    <n v="0"/>
    <s v="Medium"/>
    <s v="High"/>
    <x v="3"/>
  </r>
  <r>
    <s v="WI"/>
    <n v="41"/>
    <s v="area_code_408"/>
    <s v="no"/>
    <s v="no"/>
    <n v="0"/>
    <n v="202.9"/>
    <n v="97"/>
    <n v="34.49"/>
    <n v="153.80000000000001"/>
    <n v="104"/>
    <n v="13.07"/>
    <n v="113.5"/>
    <x v="26"/>
    <n v="5.1100000000000003"/>
    <n v="9"/>
    <n v="3"/>
    <n v="2.4300000000000002"/>
    <n v="3"/>
    <x v="0"/>
    <n v="0"/>
    <n v="0"/>
    <n v="0"/>
    <s v="Low"/>
    <s v="Low"/>
    <x v="1"/>
  </r>
  <r>
    <s v="WV"/>
    <n v="112"/>
    <s v="area_code_415"/>
    <s v="no"/>
    <s v="no"/>
    <n v="0"/>
    <n v="261.39999999999998"/>
    <n v="108"/>
    <n v="44.44"/>
    <n v="154.5"/>
    <n v="102"/>
    <n v="13.13"/>
    <n v="130.9"/>
    <x v="6"/>
    <n v="5.89"/>
    <n v="11.6"/>
    <n v="2"/>
    <n v="3.13"/>
    <n v="1"/>
    <x v="0"/>
    <n v="0"/>
    <n v="0"/>
    <n v="0"/>
    <s v="High"/>
    <s v="High"/>
    <x v="1"/>
  </r>
  <r>
    <s v="SC"/>
    <n v="88"/>
    <s v="area_code_510"/>
    <s v="no"/>
    <s v="no"/>
    <n v="0"/>
    <n v="73.3"/>
    <n v="86"/>
    <n v="12.46"/>
    <n v="161.4"/>
    <n v="82"/>
    <n v="13.72"/>
    <n v="239.6"/>
    <x v="46"/>
    <n v="10.78"/>
    <n v="8.1999999999999993"/>
    <n v="3"/>
    <n v="2.21"/>
    <n v="4"/>
    <x v="1"/>
    <n v="1"/>
    <n v="0"/>
    <n v="0"/>
    <s v="Medium"/>
    <s v="Low"/>
    <x v="3"/>
  </r>
  <r>
    <s v="KY"/>
    <n v="122"/>
    <s v="area_code_408"/>
    <s v="no"/>
    <s v="yes"/>
    <n v="27"/>
    <n v="253.7"/>
    <n v="84"/>
    <n v="43.13"/>
    <n v="229.2"/>
    <n v="109"/>
    <n v="19.48"/>
    <n v="190.5"/>
    <x v="56"/>
    <n v="8.57"/>
    <n v="9.1999999999999993"/>
    <n v="5"/>
    <n v="2.48"/>
    <n v="7"/>
    <x v="0"/>
    <n v="0"/>
    <n v="0"/>
    <n v="1"/>
    <s v="High"/>
    <s v="Low"/>
    <x v="1"/>
  </r>
  <r>
    <s v="MO"/>
    <n v="61"/>
    <s v="area_code_408"/>
    <s v="no"/>
    <s v="no"/>
    <n v="0"/>
    <n v="45"/>
    <n v="108"/>
    <n v="7.65"/>
    <n v="151.30000000000001"/>
    <n v="74"/>
    <n v="12.86"/>
    <n v="152.9"/>
    <x v="9"/>
    <n v="6.88"/>
    <n v="9.8000000000000007"/>
    <n v="6"/>
    <n v="2.65"/>
    <n v="2"/>
    <x v="0"/>
    <n v="0"/>
    <n v="0"/>
    <n v="0"/>
    <s v="Low"/>
    <s v="Low"/>
    <x v="3"/>
  </r>
  <r>
    <s v="IL"/>
    <n v="87"/>
    <s v="area_code_510"/>
    <s v="no"/>
    <s v="no"/>
    <n v="0"/>
    <n v="231.3"/>
    <n v="105"/>
    <n v="39.32"/>
    <n v="171.7"/>
    <n v="108"/>
    <n v="14.59"/>
    <n v="67.7"/>
    <x v="75"/>
    <n v="3.05"/>
    <n v="13"/>
    <n v="6"/>
    <n v="3.51"/>
    <n v="1"/>
    <x v="0"/>
    <n v="0"/>
    <n v="0"/>
    <n v="0"/>
    <s v="Medium"/>
    <s v="High"/>
    <x v="1"/>
  </r>
  <r>
    <s v="MI"/>
    <n v="30"/>
    <s v="area_code_510"/>
    <s v="no"/>
    <s v="no"/>
    <n v="0"/>
    <n v="227.4"/>
    <n v="88"/>
    <n v="38.659999999999997"/>
    <n v="182.5"/>
    <n v="100"/>
    <n v="15.51"/>
    <n v="191.7"/>
    <x v="94"/>
    <n v="8.6300000000000008"/>
    <n v="12.5"/>
    <n v="3"/>
    <n v="3.38"/>
    <n v="0"/>
    <x v="0"/>
    <n v="0"/>
    <n v="0"/>
    <n v="0"/>
    <s v="Low"/>
    <s v="High"/>
    <x v="2"/>
  </r>
  <r>
    <s v="NJ"/>
    <n v="95"/>
    <s v="area_code_415"/>
    <s v="no"/>
    <s v="yes"/>
    <n v="22"/>
    <n v="40.9"/>
    <n v="126"/>
    <n v="6.95"/>
    <n v="133.4"/>
    <n v="90"/>
    <n v="11.34"/>
    <n v="264.2"/>
    <x v="50"/>
    <n v="11.89"/>
    <n v="11.9"/>
    <n v="7"/>
    <n v="3.21"/>
    <n v="0"/>
    <x v="0"/>
    <n v="0"/>
    <n v="0"/>
    <n v="1"/>
    <s v="Medium"/>
    <s v="High"/>
    <x v="3"/>
  </r>
  <r>
    <s v="ID"/>
    <n v="46"/>
    <s v="area_code_415"/>
    <s v="no"/>
    <s v="no"/>
    <n v="0"/>
    <n v="124.8"/>
    <n v="133"/>
    <n v="21.22"/>
    <n v="157.30000000000001"/>
    <n v="143"/>
    <n v="13.37"/>
    <n v="199.3"/>
    <x v="51"/>
    <n v="8.9700000000000006"/>
    <n v="8.6"/>
    <n v="4"/>
    <n v="2.3199999999999998"/>
    <n v="2"/>
    <x v="0"/>
    <n v="0"/>
    <n v="0"/>
    <n v="0"/>
    <s v="Low"/>
    <s v="Low"/>
    <x v="0"/>
  </r>
  <r>
    <s v="DC"/>
    <n v="100"/>
    <s v="area_code_510"/>
    <s v="yes"/>
    <s v="no"/>
    <n v="0"/>
    <n v="68.5"/>
    <n v="110"/>
    <n v="11.65"/>
    <n v="337.1"/>
    <n v="115"/>
    <n v="28.65"/>
    <n v="205.2"/>
    <x v="43"/>
    <n v="9.23"/>
    <n v="12.1"/>
    <n v="9"/>
    <n v="3.27"/>
    <n v="0"/>
    <x v="0"/>
    <n v="0"/>
    <n v="1"/>
    <n v="0"/>
    <s v="Medium"/>
    <s v="High"/>
    <x v="0"/>
  </r>
  <r>
    <s v="AL"/>
    <n v="77"/>
    <s v="area_code_415"/>
    <s v="no"/>
    <s v="no"/>
    <n v="0"/>
    <n v="163"/>
    <n v="112"/>
    <n v="27.71"/>
    <n v="219.1"/>
    <n v="89"/>
    <n v="18.62"/>
    <n v="233.4"/>
    <x v="78"/>
    <n v="10.5"/>
    <n v="6.7"/>
    <n v="3"/>
    <n v="1.81"/>
    <n v="2"/>
    <x v="0"/>
    <n v="0"/>
    <n v="0"/>
    <n v="0"/>
    <s v="Medium"/>
    <s v="Low"/>
    <x v="3"/>
  </r>
  <r>
    <s v="OR"/>
    <n v="98"/>
    <s v="area_code_415"/>
    <s v="no"/>
    <s v="yes"/>
    <n v="38"/>
    <n v="213.7"/>
    <n v="61"/>
    <n v="36.33"/>
    <n v="253"/>
    <n v="104"/>
    <n v="21.51"/>
    <n v="207.7"/>
    <x v="44"/>
    <n v="9.35"/>
    <n v="10.7"/>
    <n v="5"/>
    <n v="2.89"/>
    <n v="2"/>
    <x v="0"/>
    <n v="0"/>
    <n v="0"/>
    <n v="1"/>
    <s v="Medium"/>
    <s v="High"/>
    <x v="1"/>
  </r>
  <r>
    <s v="OK"/>
    <n v="125"/>
    <s v="area_code_415"/>
    <s v="no"/>
    <s v="yes"/>
    <n v="36"/>
    <n v="201.3"/>
    <n v="117"/>
    <n v="34.22"/>
    <n v="42.2"/>
    <n v="78"/>
    <n v="3.59"/>
    <n v="125.7"/>
    <x v="1"/>
    <n v="5.66"/>
    <n v="5.4"/>
    <n v="3"/>
    <n v="1.46"/>
    <n v="1"/>
    <x v="0"/>
    <n v="0"/>
    <n v="0"/>
    <n v="1"/>
    <s v="High"/>
    <s v="Low"/>
    <x v="2"/>
  </r>
  <r>
    <s v="NE"/>
    <n v="194"/>
    <s v="area_code_408"/>
    <s v="no"/>
    <s v="no"/>
    <n v="0"/>
    <n v="48.4"/>
    <n v="101"/>
    <n v="8.23"/>
    <n v="281.10000000000002"/>
    <n v="138"/>
    <n v="23.89"/>
    <n v="218.5"/>
    <x v="30"/>
    <n v="9.83"/>
    <n v="18.2"/>
    <n v="1"/>
    <n v="4.91"/>
    <n v="1"/>
    <x v="0"/>
    <n v="0"/>
    <n v="0"/>
    <n v="0"/>
    <s v="Very High"/>
    <s v="High"/>
    <x v="0"/>
  </r>
  <r>
    <s v="UT"/>
    <n v="190"/>
    <s v="area_code_415"/>
    <s v="no"/>
    <s v="yes"/>
    <n v="22"/>
    <n v="166.5"/>
    <n v="93"/>
    <n v="28.31"/>
    <n v="183"/>
    <n v="92"/>
    <n v="15.56"/>
    <n v="121"/>
    <x v="20"/>
    <n v="5.44"/>
    <n v="8.5"/>
    <n v="3"/>
    <n v="2.2999999999999998"/>
    <n v="0"/>
    <x v="0"/>
    <n v="0"/>
    <n v="0"/>
    <n v="1"/>
    <s v="Very High"/>
    <s v="Low"/>
    <x v="3"/>
  </r>
  <r>
    <s v="OR"/>
    <n v="165"/>
    <s v="area_code_415"/>
    <s v="no"/>
    <s v="no"/>
    <n v="0"/>
    <n v="216.6"/>
    <n v="126"/>
    <n v="36.82"/>
    <n v="190.8"/>
    <n v="104"/>
    <n v="16.22"/>
    <n v="224.7"/>
    <x v="56"/>
    <n v="10.11"/>
    <n v="12.4"/>
    <n v="8"/>
    <n v="3.35"/>
    <n v="0"/>
    <x v="0"/>
    <n v="0"/>
    <n v="0"/>
    <n v="0"/>
    <s v="Very High"/>
    <s v="High"/>
    <x v="1"/>
  </r>
  <r>
    <s v="NY"/>
    <n v="59"/>
    <s v="area_code_408"/>
    <s v="no"/>
    <s v="no"/>
    <n v="0"/>
    <n v="107.8"/>
    <n v="113"/>
    <n v="18.329999999999998"/>
    <n v="216.6"/>
    <n v="125"/>
    <n v="18.41"/>
    <n v="217.5"/>
    <x v="26"/>
    <n v="9.7899999999999991"/>
    <n v="9.9"/>
    <n v="3"/>
    <n v="2.67"/>
    <n v="2"/>
    <x v="0"/>
    <n v="0"/>
    <n v="0"/>
    <n v="0"/>
    <s v="Low"/>
    <s v="Low"/>
    <x v="0"/>
  </r>
  <r>
    <s v="AL"/>
    <n v="47"/>
    <s v="area_code_408"/>
    <s v="no"/>
    <s v="yes"/>
    <n v="28"/>
    <n v="141.30000000000001"/>
    <n v="94"/>
    <n v="24.02"/>
    <n v="168"/>
    <n v="108"/>
    <n v="14.28"/>
    <n v="113.5"/>
    <x v="48"/>
    <n v="5.1100000000000003"/>
    <n v="7.8"/>
    <n v="2"/>
    <n v="2.11"/>
    <n v="1"/>
    <x v="0"/>
    <n v="0"/>
    <n v="0"/>
    <n v="1"/>
    <s v="Low"/>
    <s v="Low"/>
    <x v="0"/>
  </r>
  <r>
    <s v="RI"/>
    <n v="150"/>
    <s v="area_code_415"/>
    <s v="no"/>
    <s v="yes"/>
    <n v="29"/>
    <n v="209.9"/>
    <n v="77"/>
    <n v="35.68"/>
    <n v="158"/>
    <n v="52"/>
    <n v="13.43"/>
    <n v="141.9"/>
    <x v="45"/>
    <n v="6.39"/>
    <n v="6.6"/>
    <n v="1"/>
    <n v="1.78"/>
    <n v="0"/>
    <x v="0"/>
    <n v="0"/>
    <n v="0"/>
    <n v="1"/>
    <s v="Very High"/>
    <s v="Low"/>
    <x v="2"/>
  </r>
  <r>
    <s v="MN"/>
    <n v="152"/>
    <s v="area_code_415"/>
    <s v="yes"/>
    <s v="yes"/>
    <n v="20"/>
    <n v="237.5"/>
    <n v="120"/>
    <n v="40.380000000000003"/>
    <n v="253.4"/>
    <n v="94"/>
    <n v="21.54"/>
    <n v="265.2"/>
    <x v="59"/>
    <n v="11.93"/>
    <n v="14.2"/>
    <n v="3"/>
    <n v="3.83"/>
    <n v="9"/>
    <x v="1"/>
    <n v="1"/>
    <n v="1"/>
    <n v="1"/>
    <s v="Very High"/>
    <s v="High"/>
    <x v="2"/>
  </r>
  <r>
    <s v="NC"/>
    <n v="26"/>
    <s v="area_code_415"/>
    <s v="no"/>
    <s v="no"/>
    <n v="0"/>
    <n v="234.5"/>
    <n v="109"/>
    <n v="39.869999999999997"/>
    <n v="216.5"/>
    <n v="129"/>
    <n v="18.399999999999999"/>
    <n v="191.6"/>
    <x v="9"/>
    <n v="8.6199999999999992"/>
    <n v="3.5"/>
    <n v="6"/>
    <n v="0.95"/>
    <n v="3"/>
    <x v="0"/>
    <n v="0"/>
    <n v="0"/>
    <n v="0"/>
    <s v="Low"/>
    <s v="Low"/>
    <x v="1"/>
  </r>
  <r>
    <s v="MD"/>
    <n v="79"/>
    <s v="area_code_510"/>
    <s v="no"/>
    <s v="yes"/>
    <n v="31"/>
    <n v="103.1"/>
    <n v="90"/>
    <n v="17.53"/>
    <n v="243"/>
    <n v="135"/>
    <n v="20.66"/>
    <n v="76.400000000000006"/>
    <x v="26"/>
    <n v="3.44"/>
    <n v="12.2"/>
    <n v="8"/>
    <n v="3.29"/>
    <n v="3"/>
    <x v="0"/>
    <n v="0"/>
    <n v="0"/>
    <n v="1"/>
    <s v="Medium"/>
    <s v="High"/>
    <x v="0"/>
  </r>
  <r>
    <s v="RI"/>
    <n v="95"/>
    <s v="area_code_510"/>
    <s v="no"/>
    <s v="yes"/>
    <n v="27"/>
    <n v="129.5"/>
    <n v="106"/>
    <n v="22.02"/>
    <n v="248.9"/>
    <n v="90"/>
    <n v="21.16"/>
    <n v="268"/>
    <x v="11"/>
    <n v="12.06"/>
    <n v="11.9"/>
    <n v="3"/>
    <n v="3.21"/>
    <n v="1"/>
    <x v="0"/>
    <n v="0"/>
    <n v="0"/>
    <n v="1"/>
    <s v="Medium"/>
    <s v="High"/>
    <x v="3"/>
  </r>
  <r>
    <s v="WI"/>
    <n v="69"/>
    <s v="area_code_510"/>
    <s v="yes"/>
    <s v="no"/>
    <n v="0"/>
    <n v="279.8"/>
    <n v="90"/>
    <n v="47.57"/>
    <n v="248.7"/>
    <n v="91"/>
    <n v="21.14"/>
    <n v="171"/>
    <x v="4"/>
    <n v="7.69"/>
    <n v="8.4"/>
    <n v="10"/>
    <n v="2.27"/>
    <n v="2"/>
    <x v="1"/>
    <n v="1"/>
    <n v="1"/>
    <n v="0"/>
    <s v="Low"/>
    <s v="Low"/>
    <x v="2"/>
  </r>
  <r>
    <s v="VT"/>
    <n v="95"/>
    <s v="area_code_510"/>
    <s v="yes"/>
    <s v="yes"/>
    <n v="41"/>
    <n v="136.80000000000001"/>
    <n v="91"/>
    <n v="23.26"/>
    <n v="200.8"/>
    <n v="61"/>
    <n v="17.07"/>
    <n v="133.69999999999999"/>
    <x v="38"/>
    <n v="6.02"/>
    <n v="10.3"/>
    <n v="9"/>
    <n v="2.78"/>
    <n v="5"/>
    <x v="1"/>
    <n v="1"/>
    <n v="1"/>
    <n v="1"/>
    <s v="Medium"/>
    <s v="High"/>
    <x v="3"/>
  </r>
  <r>
    <s v="CT"/>
    <n v="31"/>
    <s v="area_code_415"/>
    <s v="no"/>
    <s v="yes"/>
    <n v="31"/>
    <n v="100.1"/>
    <n v="54"/>
    <n v="17.02"/>
    <n v="246.3"/>
    <n v="97"/>
    <n v="20.94"/>
    <n v="255"/>
    <x v="70"/>
    <n v="11.48"/>
    <n v="5.9"/>
    <n v="3"/>
    <n v="1.59"/>
    <n v="0"/>
    <x v="0"/>
    <n v="0"/>
    <n v="0"/>
    <n v="1"/>
    <s v="Low"/>
    <s v="Low"/>
    <x v="3"/>
  </r>
  <r>
    <s v="OK"/>
    <n v="121"/>
    <s v="area_code_408"/>
    <s v="no"/>
    <s v="yes"/>
    <n v="31"/>
    <n v="237.1"/>
    <n v="63"/>
    <n v="40.31"/>
    <n v="205.6"/>
    <n v="117"/>
    <n v="17.48"/>
    <n v="196.7"/>
    <x v="82"/>
    <n v="8.85"/>
    <n v="10.1"/>
    <n v="5"/>
    <n v="2.73"/>
    <n v="4"/>
    <x v="0"/>
    <n v="0"/>
    <n v="0"/>
    <n v="1"/>
    <s v="High"/>
    <s v="Low"/>
    <x v="1"/>
  </r>
  <r>
    <s v="GA"/>
    <n v="44"/>
    <s v="area_code_510"/>
    <s v="no"/>
    <s v="no"/>
    <n v="0"/>
    <n v="288.10000000000002"/>
    <n v="112"/>
    <n v="48.98"/>
    <n v="258"/>
    <n v="92"/>
    <n v="21.93"/>
    <n v="192.4"/>
    <x v="6"/>
    <n v="8.66"/>
    <n v="10.199999999999999"/>
    <n v="4"/>
    <n v="2.75"/>
    <n v="3"/>
    <x v="1"/>
    <n v="1"/>
    <n v="0"/>
    <n v="0"/>
    <s v="Low"/>
    <s v="Low"/>
    <x v="2"/>
  </r>
  <r>
    <s v="NE"/>
    <n v="74"/>
    <s v="area_code_415"/>
    <s v="no"/>
    <s v="yes"/>
    <n v="25"/>
    <n v="194.6"/>
    <n v="84"/>
    <n v="33.08"/>
    <n v="119.9"/>
    <n v="103"/>
    <n v="10.19"/>
    <n v="175.5"/>
    <x v="12"/>
    <n v="7.9"/>
    <n v="13.1"/>
    <n v="2"/>
    <n v="3.54"/>
    <n v="2"/>
    <x v="0"/>
    <n v="0"/>
    <n v="0"/>
    <n v="1"/>
    <s v="Medium"/>
    <s v="High"/>
    <x v="1"/>
  </r>
  <r>
    <s v="TX"/>
    <n v="58"/>
    <s v="area_code_408"/>
    <s v="no"/>
    <s v="yes"/>
    <n v="20"/>
    <n v="194.5"/>
    <n v="110"/>
    <n v="33.07"/>
    <n v="213.7"/>
    <n v="89"/>
    <n v="18.16"/>
    <n v="236.6"/>
    <x v="26"/>
    <n v="10.65"/>
    <n v="9.5"/>
    <n v="2"/>
    <n v="2.57"/>
    <n v="1"/>
    <x v="0"/>
    <n v="0"/>
    <n v="0"/>
    <n v="1"/>
    <s v="Low"/>
    <s v="Low"/>
    <x v="2"/>
  </r>
  <r>
    <s v="MT"/>
    <n v="74"/>
    <s v="area_code_408"/>
    <s v="no"/>
    <s v="no"/>
    <n v="0"/>
    <n v="174.1"/>
    <n v="96"/>
    <n v="29.6"/>
    <n v="251.1"/>
    <n v="94"/>
    <n v="21.34"/>
    <n v="257.60000000000002"/>
    <x v="56"/>
    <n v="11.59"/>
    <n v="8.3000000000000007"/>
    <n v="5"/>
    <n v="2.2400000000000002"/>
    <n v="2"/>
    <x v="1"/>
    <n v="1"/>
    <n v="0"/>
    <n v="0"/>
    <s v="Medium"/>
    <s v="Low"/>
    <x v="3"/>
  </r>
  <r>
    <s v="CO"/>
    <n v="125"/>
    <s v="area_code_415"/>
    <s v="no"/>
    <s v="no"/>
    <n v="0"/>
    <n v="131.80000000000001"/>
    <n v="97"/>
    <n v="22.41"/>
    <n v="136.69999999999999"/>
    <n v="100"/>
    <n v="11.62"/>
    <n v="308.2"/>
    <x v="47"/>
    <n v="13.87"/>
    <n v="7.7"/>
    <n v="6"/>
    <n v="2.08"/>
    <n v="2"/>
    <x v="0"/>
    <n v="0"/>
    <n v="0"/>
    <n v="0"/>
    <s v="High"/>
    <s v="Low"/>
    <x v="3"/>
  </r>
  <r>
    <s v="VT"/>
    <n v="80"/>
    <s v="area_code_415"/>
    <s v="no"/>
    <s v="no"/>
    <n v="0"/>
    <n v="160.6"/>
    <n v="103"/>
    <n v="27.3"/>
    <n v="237"/>
    <n v="109"/>
    <n v="20.149999999999999"/>
    <n v="245.1"/>
    <x v="53"/>
    <n v="11.03"/>
    <n v="10.7"/>
    <n v="1"/>
    <n v="2.89"/>
    <n v="1"/>
    <x v="0"/>
    <n v="0"/>
    <n v="0"/>
    <n v="0"/>
    <s v="Medium"/>
    <s v="High"/>
    <x v="0"/>
  </r>
  <r>
    <s v="WY"/>
    <n v="99"/>
    <s v="area_code_408"/>
    <s v="no"/>
    <s v="yes"/>
    <n v="28"/>
    <n v="200.7"/>
    <n v="88"/>
    <n v="34.119999999999997"/>
    <n v="264.2"/>
    <n v="116"/>
    <n v="22.46"/>
    <n v="172.7"/>
    <x v="20"/>
    <n v="7.77"/>
    <n v="9.1"/>
    <n v="5"/>
    <n v="2.46"/>
    <n v="1"/>
    <x v="0"/>
    <n v="0"/>
    <n v="0"/>
    <n v="1"/>
    <s v="Medium"/>
    <s v="Low"/>
    <x v="1"/>
  </r>
  <r>
    <s v="ID"/>
    <n v="99"/>
    <s v="area_code_415"/>
    <s v="no"/>
    <s v="no"/>
    <n v="0"/>
    <n v="145.6"/>
    <n v="106"/>
    <n v="24.75"/>
    <n v="98.3"/>
    <n v="106"/>
    <n v="8.36"/>
    <n v="230.8"/>
    <x v="72"/>
    <n v="10.39"/>
    <n v="10.9"/>
    <n v="5"/>
    <n v="2.94"/>
    <n v="1"/>
    <x v="0"/>
    <n v="0"/>
    <n v="0"/>
    <n v="0"/>
    <s v="Medium"/>
    <s v="High"/>
    <x v="0"/>
  </r>
  <r>
    <s v="CT"/>
    <n v="66"/>
    <s v="area_code_415"/>
    <s v="no"/>
    <s v="yes"/>
    <n v="29"/>
    <n v="229.4"/>
    <n v="104"/>
    <n v="39"/>
    <n v="257.39999999999998"/>
    <n v="84"/>
    <n v="21.88"/>
    <n v="231.5"/>
    <x v="47"/>
    <n v="10.42"/>
    <n v="8"/>
    <n v="1"/>
    <n v="2.16"/>
    <n v="2"/>
    <x v="0"/>
    <n v="0"/>
    <n v="0"/>
    <n v="1"/>
    <s v="Low"/>
    <s v="Low"/>
    <x v="2"/>
  </r>
  <r>
    <s v="ME"/>
    <n v="97"/>
    <s v="area_code_510"/>
    <s v="no"/>
    <s v="no"/>
    <n v="0"/>
    <n v="211"/>
    <n v="76"/>
    <n v="35.869999999999997"/>
    <n v="189"/>
    <n v="100"/>
    <n v="16.07"/>
    <n v="123"/>
    <x v="20"/>
    <n v="5.54"/>
    <n v="4.7"/>
    <n v="4"/>
    <n v="1.27"/>
    <n v="3"/>
    <x v="0"/>
    <n v="0"/>
    <n v="0"/>
    <n v="0"/>
    <s v="Medium"/>
    <s v="Low"/>
    <x v="2"/>
  </r>
  <r>
    <s v="AZ"/>
    <n v="75"/>
    <s v="area_code_510"/>
    <s v="no"/>
    <s v="yes"/>
    <n v="37"/>
    <n v="121.5"/>
    <n v="97"/>
    <n v="20.66"/>
    <n v="271.39999999999998"/>
    <n v="110"/>
    <n v="23.07"/>
    <n v="248.7"/>
    <x v="7"/>
    <n v="11.19"/>
    <n v="11.3"/>
    <n v="5"/>
    <n v="3.05"/>
    <n v="2"/>
    <x v="0"/>
    <n v="0"/>
    <n v="0"/>
    <n v="1"/>
    <s v="Medium"/>
    <s v="High"/>
    <x v="0"/>
  </r>
  <r>
    <s v="MD"/>
    <n v="85"/>
    <s v="area_code_510"/>
    <s v="yes"/>
    <s v="no"/>
    <n v="0"/>
    <n v="216"/>
    <n v="73"/>
    <n v="36.72"/>
    <n v="188.2"/>
    <n v="117"/>
    <n v="16"/>
    <n v="147.1"/>
    <x v="21"/>
    <n v="6.62"/>
    <n v="3.6"/>
    <n v="7"/>
    <n v="0.97"/>
    <n v="2"/>
    <x v="0"/>
    <n v="0"/>
    <n v="1"/>
    <n v="0"/>
    <s v="Medium"/>
    <s v="Low"/>
    <x v="1"/>
  </r>
  <r>
    <s v="IN"/>
    <n v="108"/>
    <s v="area_code_510"/>
    <s v="no"/>
    <s v="no"/>
    <n v="0"/>
    <n v="293"/>
    <n v="88"/>
    <n v="49.81"/>
    <n v="160.6"/>
    <n v="101"/>
    <n v="13.65"/>
    <n v="143.9"/>
    <x v="30"/>
    <n v="6.48"/>
    <n v="10"/>
    <n v="6"/>
    <n v="2.7"/>
    <n v="2"/>
    <x v="0"/>
    <n v="0"/>
    <n v="0"/>
    <n v="0"/>
    <s v="High"/>
    <s v="Low"/>
    <x v="1"/>
  </r>
  <r>
    <s v="DE"/>
    <n v="51"/>
    <s v="area_code_510"/>
    <s v="no"/>
    <s v="no"/>
    <n v="0"/>
    <n v="181.5"/>
    <n v="108"/>
    <n v="30.86"/>
    <n v="196.9"/>
    <n v="87"/>
    <n v="16.739999999999998"/>
    <n v="187.2"/>
    <x v="47"/>
    <n v="8.42"/>
    <n v="10.3"/>
    <n v="2"/>
    <n v="2.78"/>
    <n v="1"/>
    <x v="0"/>
    <n v="0"/>
    <n v="0"/>
    <n v="0"/>
    <s v="Low"/>
    <s v="High"/>
    <x v="2"/>
  </r>
  <r>
    <s v="MN"/>
    <n v="186"/>
    <s v="area_code_415"/>
    <s v="no"/>
    <s v="yes"/>
    <n v="26"/>
    <n v="74.3"/>
    <n v="107"/>
    <n v="12.63"/>
    <n v="177.3"/>
    <n v="116"/>
    <n v="15.07"/>
    <n v="296.3"/>
    <x v="6"/>
    <n v="13.33"/>
    <n v="14.5"/>
    <n v="3"/>
    <n v="3.92"/>
    <n v="2"/>
    <x v="0"/>
    <n v="0"/>
    <n v="0"/>
    <n v="1"/>
    <s v="Very High"/>
    <s v="High"/>
    <x v="0"/>
  </r>
  <r>
    <s v="WI"/>
    <n v="44"/>
    <s v="area_code_415"/>
    <s v="yes"/>
    <s v="no"/>
    <n v="0"/>
    <n v="62.3"/>
    <n v="92"/>
    <n v="10.59"/>
    <n v="275"/>
    <n v="82"/>
    <n v="23.38"/>
    <n v="138.69999999999999"/>
    <x v="13"/>
    <n v="6.24"/>
    <n v="10.8"/>
    <n v="3"/>
    <n v="2.92"/>
    <n v="1"/>
    <x v="0"/>
    <n v="0"/>
    <n v="1"/>
    <n v="0"/>
    <s v="Low"/>
    <s v="High"/>
    <x v="3"/>
  </r>
  <r>
    <s v="FL"/>
    <n v="64"/>
    <s v="area_code_408"/>
    <s v="no"/>
    <s v="yes"/>
    <n v="31"/>
    <n v="228.6"/>
    <n v="88"/>
    <n v="38.86"/>
    <n v="248.5"/>
    <n v="109"/>
    <n v="21.12"/>
    <n v="167.1"/>
    <x v="74"/>
    <n v="7.52"/>
    <n v="9"/>
    <n v="1"/>
    <n v="2.4300000000000002"/>
    <n v="3"/>
    <x v="0"/>
    <n v="0"/>
    <n v="0"/>
    <n v="1"/>
    <s v="Low"/>
    <s v="Low"/>
    <x v="1"/>
  </r>
  <r>
    <s v="WV"/>
    <n v="44"/>
    <s v="area_code_510"/>
    <s v="no"/>
    <s v="no"/>
    <n v="0"/>
    <n v="228.1"/>
    <n v="121"/>
    <n v="38.78"/>
    <n v="276.5"/>
    <n v="79"/>
    <n v="23.5"/>
    <n v="279.8"/>
    <x v="33"/>
    <n v="12.59"/>
    <n v="9.9"/>
    <n v="5"/>
    <n v="2.67"/>
    <n v="2"/>
    <x v="1"/>
    <n v="1"/>
    <n v="0"/>
    <n v="0"/>
    <s v="Low"/>
    <s v="Low"/>
    <x v="2"/>
  </r>
  <r>
    <s v="SD"/>
    <n v="114"/>
    <s v="area_code_415"/>
    <s v="no"/>
    <s v="yes"/>
    <n v="36"/>
    <n v="309.89999999999998"/>
    <n v="90"/>
    <n v="52.68"/>
    <n v="200.3"/>
    <n v="89"/>
    <n v="17.03"/>
    <n v="183.5"/>
    <x v="18"/>
    <n v="8.26"/>
    <n v="14.2"/>
    <n v="2"/>
    <n v="3.83"/>
    <n v="1"/>
    <x v="0"/>
    <n v="0"/>
    <n v="0"/>
    <n v="1"/>
    <s v="High"/>
    <s v="High"/>
    <x v="2"/>
  </r>
  <r>
    <s v="OR"/>
    <n v="110"/>
    <s v="area_code_408"/>
    <s v="no"/>
    <s v="no"/>
    <n v="0"/>
    <n v="149.80000000000001"/>
    <n v="112"/>
    <n v="25.47"/>
    <n v="180"/>
    <n v="93"/>
    <n v="15.3"/>
    <n v="140"/>
    <x v="47"/>
    <n v="6.3"/>
    <n v="11.7"/>
    <n v="4"/>
    <n v="3.16"/>
    <n v="2"/>
    <x v="0"/>
    <n v="0"/>
    <n v="0"/>
    <n v="0"/>
    <s v="High"/>
    <s v="High"/>
    <x v="3"/>
  </r>
  <r>
    <s v="CO"/>
    <n v="90"/>
    <s v="area_code_408"/>
    <s v="no"/>
    <s v="yes"/>
    <n v="30"/>
    <n v="183.8"/>
    <n v="76"/>
    <n v="31.25"/>
    <n v="229.7"/>
    <n v="95"/>
    <n v="19.52"/>
    <n v="144.1"/>
    <x v="74"/>
    <n v="6.48"/>
    <n v="7.7"/>
    <n v="3"/>
    <n v="2.08"/>
    <n v="1"/>
    <x v="0"/>
    <n v="0"/>
    <n v="0"/>
    <n v="1"/>
    <s v="Medium"/>
    <s v="Low"/>
    <x v="2"/>
  </r>
  <r>
    <s v="CT"/>
    <n v="72"/>
    <s v="area_code_408"/>
    <s v="no"/>
    <s v="yes"/>
    <n v="21"/>
    <n v="186.7"/>
    <n v="108"/>
    <n v="31.74"/>
    <n v="335"/>
    <n v="86"/>
    <n v="28.48"/>
    <n v="187.2"/>
    <x v="47"/>
    <n v="8.42"/>
    <n v="16.5"/>
    <n v="4"/>
    <n v="4.46"/>
    <n v="1"/>
    <x v="0"/>
    <n v="0"/>
    <n v="0"/>
    <n v="1"/>
    <s v="Low"/>
    <s v="High"/>
    <x v="2"/>
  </r>
  <r>
    <s v="IN"/>
    <n v="113"/>
    <s v="area_code_415"/>
    <s v="no"/>
    <s v="no"/>
    <n v="0"/>
    <n v="209.4"/>
    <n v="151"/>
    <n v="35.6"/>
    <n v="347.3"/>
    <n v="113"/>
    <n v="29.52"/>
    <n v="246"/>
    <x v="22"/>
    <n v="11.07"/>
    <n v="7.4"/>
    <n v="2"/>
    <n v="2"/>
    <n v="1"/>
    <x v="1"/>
    <n v="1"/>
    <n v="0"/>
    <n v="0"/>
    <s v="High"/>
    <s v="Low"/>
    <x v="1"/>
  </r>
  <r>
    <s v="PA"/>
    <n v="171"/>
    <s v="area_code_415"/>
    <s v="no"/>
    <s v="yes"/>
    <n v="25"/>
    <n v="223.2"/>
    <n v="77"/>
    <n v="37.94"/>
    <n v="183.2"/>
    <n v="118"/>
    <n v="15.57"/>
    <n v="150.80000000000001"/>
    <x v="6"/>
    <n v="6.79"/>
    <n v="10.199999999999999"/>
    <n v="3"/>
    <n v="2.75"/>
    <n v="3"/>
    <x v="0"/>
    <n v="0"/>
    <n v="0"/>
    <n v="1"/>
    <s v="Very High"/>
    <s v="Low"/>
    <x v="1"/>
  </r>
  <r>
    <s v="NM"/>
    <n v="104"/>
    <s v="area_code_415"/>
    <s v="no"/>
    <s v="no"/>
    <n v="0"/>
    <n v="164.2"/>
    <n v="109"/>
    <n v="27.91"/>
    <n v="155.4"/>
    <n v="90"/>
    <n v="13.21"/>
    <n v="168.9"/>
    <x v="57"/>
    <n v="7.6"/>
    <n v="10.7"/>
    <n v="8"/>
    <n v="2.89"/>
    <n v="1"/>
    <x v="0"/>
    <n v="0"/>
    <n v="0"/>
    <n v="0"/>
    <s v="High"/>
    <s v="High"/>
    <x v="3"/>
  </r>
  <r>
    <s v="ME"/>
    <n v="165"/>
    <s v="area_code_408"/>
    <s v="no"/>
    <s v="no"/>
    <n v="0"/>
    <n v="150.5"/>
    <n v="75"/>
    <n v="25.59"/>
    <n v="193.1"/>
    <n v="93"/>
    <n v="16.41"/>
    <n v="311.60000000000002"/>
    <x v="73"/>
    <n v="14.02"/>
    <n v="10.3"/>
    <n v="2"/>
    <n v="2.78"/>
    <n v="1"/>
    <x v="0"/>
    <n v="0"/>
    <n v="0"/>
    <n v="0"/>
    <s v="Very High"/>
    <s v="High"/>
    <x v="3"/>
  </r>
  <r>
    <s v="SD"/>
    <n v="104"/>
    <s v="area_code_510"/>
    <s v="no"/>
    <s v="no"/>
    <n v="0"/>
    <n v="234.2"/>
    <n v="128"/>
    <n v="39.81"/>
    <n v="293.10000000000002"/>
    <n v="92"/>
    <n v="24.91"/>
    <n v="183.9"/>
    <x v="29"/>
    <n v="8.2799999999999994"/>
    <n v="9.8000000000000007"/>
    <n v="6"/>
    <n v="2.65"/>
    <n v="0"/>
    <x v="1"/>
    <n v="1"/>
    <n v="0"/>
    <n v="0"/>
    <s v="High"/>
    <s v="Low"/>
    <x v="2"/>
  </r>
  <r>
    <s v="AR"/>
    <n v="110"/>
    <s v="area_code_408"/>
    <s v="no"/>
    <s v="no"/>
    <n v="0"/>
    <n v="55.3"/>
    <n v="102"/>
    <n v="9.4"/>
    <n v="164.7"/>
    <n v="124"/>
    <n v="14"/>
    <n v="200.7"/>
    <x v="13"/>
    <n v="9.0299999999999994"/>
    <n v="10.199999999999999"/>
    <n v="5"/>
    <n v="2.75"/>
    <n v="1"/>
    <x v="0"/>
    <n v="0"/>
    <n v="0"/>
    <n v="0"/>
    <s v="High"/>
    <s v="Low"/>
    <x v="0"/>
  </r>
  <r>
    <s v="TX"/>
    <n v="90"/>
    <s v="area_code_408"/>
    <s v="yes"/>
    <s v="no"/>
    <n v="0"/>
    <n v="221.8"/>
    <n v="97"/>
    <n v="37.71"/>
    <n v="203.8"/>
    <n v="134"/>
    <n v="17.32"/>
    <n v="215.8"/>
    <x v="95"/>
    <n v="9.7100000000000009"/>
    <n v="8.4"/>
    <n v="4"/>
    <n v="2.27"/>
    <n v="1"/>
    <x v="0"/>
    <n v="0"/>
    <n v="1"/>
    <n v="0"/>
    <s v="Medium"/>
    <s v="Low"/>
    <x v="1"/>
  </r>
  <r>
    <s v="NH"/>
    <n v="114"/>
    <s v="area_code_415"/>
    <s v="no"/>
    <s v="no"/>
    <n v="0"/>
    <n v="169.6"/>
    <n v="85"/>
    <n v="28.83"/>
    <n v="58.9"/>
    <n v="86"/>
    <n v="5.01"/>
    <n v="179.3"/>
    <x v="74"/>
    <n v="8.07"/>
    <n v="7.4"/>
    <n v="8"/>
    <n v="2"/>
    <n v="1"/>
    <x v="0"/>
    <n v="0"/>
    <n v="0"/>
    <n v="0"/>
    <s v="High"/>
    <s v="Low"/>
    <x v="3"/>
  </r>
  <r>
    <s v="OK"/>
    <n v="101"/>
    <s v="area_code_408"/>
    <s v="no"/>
    <s v="no"/>
    <n v="0"/>
    <n v="89.7"/>
    <n v="118"/>
    <n v="15.25"/>
    <n v="260.10000000000002"/>
    <n v="79"/>
    <n v="22.11"/>
    <n v="170.1"/>
    <x v="73"/>
    <n v="7.65"/>
    <n v="13.5"/>
    <n v="11"/>
    <n v="3.65"/>
    <n v="5"/>
    <x v="1"/>
    <n v="1"/>
    <n v="0"/>
    <n v="0"/>
    <s v="High"/>
    <s v="High"/>
    <x v="3"/>
  </r>
  <r>
    <s v="WI"/>
    <n v="117"/>
    <s v="area_code_408"/>
    <s v="no"/>
    <s v="yes"/>
    <n v="14"/>
    <n v="80.2"/>
    <n v="81"/>
    <n v="13.63"/>
    <n v="219"/>
    <n v="103"/>
    <n v="18.62"/>
    <n v="122.6"/>
    <x v="20"/>
    <n v="5.52"/>
    <n v="8.6"/>
    <n v="2"/>
    <n v="2.3199999999999998"/>
    <n v="1"/>
    <x v="0"/>
    <n v="0"/>
    <n v="0"/>
    <n v="1"/>
    <s v="High"/>
    <s v="Low"/>
    <x v="0"/>
  </r>
  <r>
    <s v="PA"/>
    <n v="82"/>
    <s v="area_code_408"/>
    <s v="no"/>
    <s v="no"/>
    <n v="0"/>
    <n v="125.7"/>
    <n v="96"/>
    <n v="21.37"/>
    <n v="207.6"/>
    <n v="137"/>
    <n v="17.649999999999999"/>
    <n v="183.1"/>
    <x v="0"/>
    <n v="8.24"/>
    <n v="12.9"/>
    <n v="2"/>
    <n v="3.48"/>
    <n v="1"/>
    <x v="0"/>
    <n v="0"/>
    <n v="0"/>
    <n v="0"/>
    <s v="Medium"/>
    <s v="High"/>
    <x v="0"/>
  </r>
  <r>
    <s v="OK"/>
    <n v="92"/>
    <s v="area_code_510"/>
    <s v="no"/>
    <s v="no"/>
    <n v="0"/>
    <n v="176.3"/>
    <n v="85"/>
    <n v="29.97"/>
    <n v="93.4"/>
    <n v="125"/>
    <n v="7.94"/>
    <n v="207.2"/>
    <x v="24"/>
    <n v="9.32"/>
    <n v="9.6"/>
    <n v="1"/>
    <n v="2.59"/>
    <n v="2"/>
    <x v="0"/>
    <n v="0"/>
    <n v="0"/>
    <n v="0"/>
    <s v="Medium"/>
    <s v="Low"/>
    <x v="0"/>
  </r>
  <r>
    <s v="ME"/>
    <n v="82"/>
    <s v="area_code_510"/>
    <s v="no"/>
    <s v="yes"/>
    <n v="29"/>
    <n v="207.2"/>
    <n v="111"/>
    <n v="35.22"/>
    <n v="254.1"/>
    <n v="137"/>
    <n v="21.6"/>
    <n v="169.3"/>
    <x v="26"/>
    <n v="7.62"/>
    <n v="9.5"/>
    <n v="5"/>
    <n v="2.57"/>
    <n v="2"/>
    <x v="0"/>
    <n v="0"/>
    <n v="0"/>
    <n v="1"/>
    <s v="Medium"/>
    <s v="Low"/>
    <x v="1"/>
  </r>
  <r>
    <s v="WV"/>
    <n v="90"/>
    <s v="area_code_415"/>
    <s v="no"/>
    <s v="no"/>
    <n v="0"/>
    <n v="205.7"/>
    <n v="138"/>
    <n v="34.97"/>
    <n v="161.9"/>
    <n v="83"/>
    <n v="13.76"/>
    <n v="269.7"/>
    <x v="1"/>
    <n v="12.14"/>
    <n v="12.5"/>
    <n v="6"/>
    <n v="3.38"/>
    <n v="2"/>
    <x v="0"/>
    <n v="0"/>
    <n v="0"/>
    <n v="0"/>
    <s v="Medium"/>
    <s v="High"/>
    <x v="2"/>
  </r>
  <r>
    <s v="MN"/>
    <n v="124"/>
    <s v="area_code_510"/>
    <s v="no"/>
    <s v="no"/>
    <n v="0"/>
    <n v="157.5"/>
    <n v="70"/>
    <n v="26.78"/>
    <n v="130.69999999999999"/>
    <n v="79"/>
    <n v="11.11"/>
    <n v="193.4"/>
    <x v="21"/>
    <n v="8.6999999999999993"/>
    <n v="9.6"/>
    <n v="4"/>
    <n v="2.59"/>
    <n v="3"/>
    <x v="0"/>
    <n v="0"/>
    <n v="0"/>
    <n v="0"/>
    <s v="High"/>
    <s v="Low"/>
    <x v="3"/>
  </r>
  <r>
    <s v="NY"/>
    <n v="39"/>
    <s v="area_code_408"/>
    <s v="no"/>
    <s v="no"/>
    <n v="0"/>
    <n v="160.4"/>
    <n v="68"/>
    <n v="27.27"/>
    <n v="102.6"/>
    <n v="103"/>
    <n v="8.7200000000000006"/>
    <n v="235.3"/>
    <x v="36"/>
    <n v="10.59"/>
    <n v="9.1"/>
    <n v="5"/>
    <n v="2.46"/>
    <n v="2"/>
    <x v="0"/>
    <n v="0"/>
    <n v="0"/>
    <n v="0"/>
    <s v="Low"/>
    <s v="Low"/>
    <x v="0"/>
  </r>
  <r>
    <s v="OH"/>
    <n v="75"/>
    <s v="area_code_510"/>
    <s v="no"/>
    <s v="yes"/>
    <n v="46"/>
    <n v="214.1"/>
    <n v="62"/>
    <n v="36.4"/>
    <n v="200.9"/>
    <n v="111"/>
    <n v="17.079999999999998"/>
    <n v="246.8"/>
    <x v="54"/>
    <n v="11.11"/>
    <n v="9.1999999999999993"/>
    <n v="6"/>
    <n v="2.48"/>
    <n v="0"/>
    <x v="0"/>
    <n v="0"/>
    <n v="0"/>
    <n v="1"/>
    <s v="Medium"/>
    <s v="Low"/>
    <x v="1"/>
  </r>
  <r>
    <s v="MI"/>
    <n v="102"/>
    <s v="area_code_510"/>
    <s v="no"/>
    <s v="no"/>
    <n v="0"/>
    <n v="102.6"/>
    <n v="89"/>
    <n v="17.440000000000001"/>
    <n v="246"/>
    <n v="77"/>
    <n v="20.91"/>
    <n v="170.5"/>
    <x v="96"/>
    <n v="7.67"/>
    <n v="9.1"/>
    <n v="4"/>
    <n v="2.46"/>
    <n v="2"/>
    <x v="0"/>
    <n v="0"/>
    <n v="0"/>
    <n v="0"/>
    <s v="High"/>
    <s v="Low"/>
    <x v="3"/>
  </r>
  <r>
    <s v="WV"/>
    <n v="143"/>
    <s v="area_code_510"/>
    <s v="no"/>
    <s v="no"/>
    <n v="0"/>
    <n v="202.8"/>
    <n v="109"/>
    <n v="34.479999999999997"/>
    <n v="165.8"/>
    <n v="104"/>
    <n v="14.09"/>
    <n v="143.9"/>
    <x v="62"/>
    <n v="6.48"/>
    <n v="4.5999999999999996"/>
    <n v="4"/>
    <n v="1.24"/>
    <n v="1"/>
    <x v="0"/>
    <n v="0"/>
    <n v="0"/>
    <n v="0"/>
    <s v="Very High"/>
    <s v="Low"/>
    <x v="1"/>
  </r>
  <r>
    <s v="MI"/>
    <n v="53"/>
    <s v="area_code_415"/>
    <s v="no"/>
    <s v="no"/>
    <n v="0"/>
    <n v="57.5"/>
    <n v="95"/>
    <n v="9.7799999999999994"/>
    <n v="265.5"/>
    <n v="131"/>
    <n v="22.57"/>
    <n v="244.3"/>
    <x v="10"/>
    <n v="10.99"/>
    <n v="11.6"/>
    <n v="6"/>
    <n v="3.13"/>
    <n v="3"/>
    <x v="0"/>
    <n v="0"/>
    <n v="0"/>
    <n v="0"/>
    <s v="Low"/>
    <s v="High"/>
    <x v="0"/>
  </r>
  <r>
    <s v="NM"/>
    <n v="30"/>
    <s v="area_code_415"/>
    <s v="no"/>
    <s v="no"/>
    <n v="0"/>
    <n v="169.9"/>
    <n v="144"/>
    <n v="28.88"/>
    <n v="225.2"/>
    <n v="118"/>
    <n v="19.14"/>
    <n v="169.7"/>
    <x v="73"/>
    <n v="7.64"/>
    <n v="11.4"/>
    <n v="7"/>
    <n v="3.08"/>
    <n v="1"/>
    <x v="0"/>
    <n v="0"/>
    <n v="0"/>
    <n v="0"/>
    <s v="Low"/>
    <s v="High"/>
    <x v="0"/>
  </r>
  <r>
    <s v="MO"/>
    <n v="112"/>
    <s v="area_code_415"/>
    <s v="no"/>
    <s v="no"/>
    <n v="0"/>
    <n v="335.5"/>
    <n v="77"/>
    <n v="57.04"/>
    <n v="212.5"/>
    <n v="109"/>
    <n v="18.059999999999999"/>
    <n v="265"/>
    <x v="65"/>
    <n v="11.93"/>
    <n v="12.7"/>
    <n v="8"/>
    <n v="3.43"/>
    <n v="2"/>
    <x v="1"/>
    <n v="1"/>
    <n v="0"/>
    <n v="0"/>
    <s v="High"/>
    <s v="High"/>
    <x v="1"/>
  </r>
  <r>
    <s v="RI"/>
    <n v="129"/>
    <s v="area_code_415"/>
    <s v="no"/>
    <s v="no"/>
    <n v="0"/>
    <n v="139.5"/>
    <n v="119"/>
    <n v="23.72"/>
    <n v="289.3"/>
    <n v="105"/>
    <n v="24.59"/>
    <n v="129.4"/>
    <x v="7"/>
    <n v="5.82"/>
    <n v="13.1"/>
    <n v="8"/>
    <n v="3.54"/>
    <n v="0"/>
    <x v="0"/>
    <n v="0"/>
    <n v="0"/>
    <n v="0"/>
    <s v="Very High"/>
    <s v="High"/>
    <x v="0"/>
  </r>
  <r>
    <s v="NC"/>
    <n v="63"/>
    <s v="area_code_415"/>
    <s v="no"/>
    <s v="yes"/>
    <n v="29"/>
    <n v="142.30000000000001"/>
    <n v="107"/>
    <n v="24.19"/>
    <n v="118.7"/>
    <n v="56"/>
    <n v="10.09"/>
    <n v="240.1"/>
    <x v="50"/>
    <n v="10.8"/>
    <n v="6.6"/>
    <n v="8"/>
    <n v="1.78"/>
    <n v="1"/>
    <x v="0"/>
    <n v="0"/>
    <n v="0"/>
    <n v="1"/>
    <s v="Low"/>
    <s v="Low"/>
    <x v="3"/>
  </r>
  <r>
    <s v="WY"/>
    <n v="28"/>
    <s v="area_code_415"/>
    <s v="no"/>
    <s v="no"/>
    <n v="0"/>
    <n v="187.8"/>
    <n v="94"/>
    <n v="31.93"/>
    <n v="248.6"/>
    <n v="86"/>
    <n v="21.13"/>
    <n v="208.8"/>
    <x v="74"/>
    <n v="9.4"/>
    <n v="10.6"/>
    <n v="5"/>
    <n v="2.86"/>
    <n v="0"/>
    <x v="0"/>
    <n v="0"/>
    <n v="0"/>
    <n v="0"/>
    <s v="Low"/>
    <s v="High"/>
    <x v="2"/>
  </r>
  <r>
    <s v="KY"/>
    <n v="90"/>
    <s v="area_code_415"/>
    <s v="no"/>
    <s v="no"/>
    <n v="0"/>
    <n v="193.7"/>
    <n v="83"/>
    <n v="32.93"/>
    <n v="154.19999999999999"/>
    <n v="79"/>
    <n v="13.11"/>
    <n v="299"/>
    <x v="40"/>
    <n v="13.46"/>
    <n v="12.7"/>
    <n v="3"/>
    <n v="3.43"/>
    <n v="1"/>
    <x v="0"/>
    <n v="0"/>
    <n v="0"/>
    <n v="0"/>
    <s v="Medium"/>
    <s v="High"/>
    <x v="2"/>
  </r>
  <r>
    <s v="OR"/>
    <n v="151"/>
    <s v="area_code_510"/>
    <s v="no"/>
    <s v="no"/>
    <n v="0"/>
    <n v="156.4"/>
    <n v="108"/>
    <n v="26.59"/>
    <n v="233.4"/>
    <n v="118"/>
    <n v="19.84"/>
    <n v="195.7"/>
    <x v="97"/>
    <n v="8.81"/>
    <n v="7.7"/>
    <n v="6"/>
    <n v="2.08"/>
    <n v="4"/>
    <x v="0"/>
    <n v="0"/>
    <n v="0"/>
    <n v="0"/>
    <s v="Very High"/>
    <s v="Low"/>
    <x v="0"/>
  </r>
  <r>
    <s v="NV"/>
    <n v="105"/>
    <s v="area_code_415"/>
    <s v="yes"/>
    <s v="yes"/>
    <n v="29"/>
    <n v="220.7"/>
    <n v="82"/>
    <n v="37.520000000000003"/>
    <n v="217.7"/>
    <n v="110"/>
    <n v="18.5"/>
    <n v="190.5"/>
    <x v="41"/>
    <n v="8.57"/>
    <n v="13.2"/>
    <n v="6"/>
    <n v="3.56"/>
    <n v="1"/>
    <x v="1"/>
    <n v="1"/>
    <n v="1"/>
    <n v="1"/>
    <s v="High"/>
    <s v="High"/>
    <x v="1"/>
  </r>
  <r>
    <s v="DC"/>
    <n v="41"/>
    <s v="area_code_408"/>
    <s v="no"/>
    <s v="yes"/>
    <n v="37"/>
    <n v="239.8"/>
    <n v="110"/>
    <n v="40.770000000000003"/>
    <n v="221.9"/>
    <n v="115"/>
    <n v="18.86"/>
    <n v="189.1"/>
    <x v="41"/>
    <n v="8.51"/>
    <n v="7.3"/>
    <n v="1"/>
    <n v="1.97"/>
    <n v="2"/>
    <x v="0"/>
    <n v="0"/>
    <n v="0"/>
    <n v="1"/>
    <s v="Low"/>
    <s v="Low"/>
    <x v="1"/>
  </r>
  <r>
    <s v="UT"/>
    <n v="48"/>
    <s v="area_code_510"/>
    <s v="no"/>
    <s v="yes"/>
    <n v="43"/>
    <n v="172"/>
    <n v="111"/>
    <n v="29.24"/>
    <n v="200.2"/>
    <n v="64"/>
    <n v="17.02"/>
    <n v="233.1"/>
    <x v="5"/>
    <n v="10.49"/>
    <n v="8"/>
    <n v="5"/>
    <n v="2.16"/>
    <n v="1"/>
    <x v="0"/>
    <n v="0"/>
    <n v="0"/>
    <n v="1"/>
    <s v="Low"/>
    <s v="Low"/>
    <x v="3"/>
  </r>
  <r>
    <s v="WA"/>
    <n v="166"/>
    <s v="area_code_408"/>
    <s v="yes"/>
    <s v="yes"/>
    <n v="35"/>
    <n v="128.19999999999999"/>
    <n v="138"/>
    <n v="21.79"/>
    <n v="274.5"/>
    <n v="113"/>
    <n v="23.33"/>
    <n v="298.89999999999998"/>
    <x v="61"/>
    <n v="13.45"/>
    <n v="8.8000000000000007"/>
    <n v="7"/>
    <n v="2.38"/>
    <n v="2"/>
    <x v="0"/>
    <n v="0"/>
    <n v="1"/>
    <n v="1"/>
    <s v="Very High"/>
    <s v="Low"/>
    <x v="0"/>
  </r>
  <r>
    <s v="FL"/>
    <n v="79"/>
    <s v="area_code_510"/>
    <s v="no"/>
    <s v="no"/>
    <n v="0"/>
    <n v="130.19999999999999"/>
    <n v="119"/>
    <n v="22.13"/>
    <n v="290.89999999999998"/>
    <n v="121"/>
    <n v="24.73"/>
    <n v="194.8"/>
    <x v="96"/>
    <n v="8.77"/>
    <n v="14"/>
    <n v="6"/>
    <n v="3.78"/>
    <n v="3"/>
    <x v="0"/>
    <n v="0"/>
    <n v="0"/>
    <n v="0"/>
    <s v="Medium"/>
    <s v="High"/>
    <x v="0"/>
  </r>
  <r>
    <s v="VA"/>
    <n v="153"/>
    <s v="area_code_510"/>
    <s v="no"/>
    <s v="no"/>
    <n v="0"/>
    <n v="195.4"/>
    <n v="107"/>
    <n v="33.22"/>
    <n v="154.6"/>
    <n v="96"/>
    <n v="13.14"/>
    <n v="142.80000000000001"/>
    <x v="7"/>
    <n v="6.43"/>
    <n v="11.6"/>
    <n v="6"/>
    <n v="3.13"/>
    <n v="1"/>
    <x v="0"/>
    <n v="0"/>
    <n v="0"/>
    <n v="0"/>
    <s v="Very High"/>
    <s v="High"/>
    <x v="2"/>
  </r>
  <r>
    <s v="KS"/>
    <n v="110"/>
    <s v="area_code_415"/>
    <s v="yes"/>
    <s v="no"/>
    <n v="0"/>
    <n v="293.3"/>
    <n v="79"/>
    <n v="49.86"/>
    <n v="188.5"/>
    <n v="90"/>
    <n v="16.02"/>
    <n v="266.89999999999998"/>
    <x v="50"/>
    <n v="12.01"/>
    <n v="14.5"/>
    <n v="4"/>
    <n v="3.92"/>
    <n v="0"/>
    <x v="1"/>
    <n v="1"/>
    <n v="1"/>
    <n v="0"/>
    <s v="High"/>
    <s v="High"/>
    <x v="2"/>
  </r>
  <r>
    <s v="KS"/>
    <n v="163"/>
    <s v="area_code_415"/>
    <s v="no"/>
    <s v="no"/>
    <n v="0"/>
    <n v="191.3"/>
    <n v="89"/>
    <n v="32.520000000000003"/>
    <n v="193.9"/>
    <n v="87"/>
    <n v="16.48"/>
    <n v="268.39999999999998"/>
    <x v="3"/>
    <n v="12.08"/>
    <n v="12.8"/>
    <n v="4"/>
    <n v="3.46"/>
    <n v="1"/>
    <x v="0"/>
    <n v="0"/>
    <n v="0"/>
    <n v="0"/>
    <s v="Very High"/>
    <s v="High"/>
    <x v="2"/>
  </r>
  <r>
    <s v="ME"/>
    <n v="105"/>
    <s v="area_code_408"/>
    <s v="no"/>
    <s v="yes"/>
    <n v="33"/>
    <n v="209.6"/>
    <n v="68"/>
    <n v="35.630000000000003"/>
    <n v="146.9"/>
    <n v="140"/>
    <n v="12.49"/>
    <n v="121"/>
    <x v="70"/>
    <n v="5.44"/>
    <n v="10.6"/>
    <n v="3"/>
    <n v="2.86"/>
    <n v="2"/>
    <x v="0"/>
    <n v="0"/>
    <n v="0"/>
    <n v="1"/>
    <s v="High"/>
    <s v="High"/>
    <x v="1"/>
  </r>
  <r>
    <s v="LA"/>
    <n v="172"/>
    <s v="area_code_415"/>
    <s v="no"/>
    <s v="no"/>
    <n v="0"/>
    <n v="215.7"/>
    <n v="140"/>
    <n v="36.67"/>
    <n v="146.30000000000001"/>
    <n v="84"/>
    <n v="12.44"/>
    <n v="264.60000000000002"/>
    <x v="72"/>
    <n v="11.91"/>
    <n v="7.1"/>
    <n v="1"/>
    <n v="1.92"/>
    <n v="3"/>
    <x v="0"/>
    <n v="0"/>
    <n v="0"/>
    <n v="0"/>
    <s v="Very High"/>
    <s v="Low"/>
    <x v="2"/>
  </r>
  <r>
    <s v="DC"/>
    <n v="126"/>
    <s v="area_code_415"/>
    <s v="no"/>
    <s v="no"/>
    <n v="0"/>
    <n v="161.4"/>
    <n v="110"/>
    <n v="27.44"/>
    <n v="220.6"/>
    <n v="125"/>
    <n v="18.75"/>
    <n v="249.2"/>
    <x v="17"/>
    <n v="11.21"/>
    <n v="5.0999999999999996"/>
    <n v="2"/>
    <n v="1.38"/>
    <n v="0"/>
    <x v="0"/>
    <n v="0"/>
    <n v="0"/>
    <n v="0"/>
    <s v="High"/>
    <s v="Low"/>
    <x v="0"/>
  </r>
  <r>
    <s v="TX"/>
    <n v="97"/>
    <s v="area_code_510"/>
    <s v="no"/>
    <s v="no"/>
    <n v="0"/>
    <n v="144.19999999999999"/>
    <n v="91"/>
    <n v="24.51"/>
    <n v="226.7"/>
    <n v="137"/>
    <n v="19.27"/>
    <n v="144.6"/>
    <x v="51"/>
    <n v="6.51"/>
    <n v="13.8"/>
    <n v="4"/>
    <n v="3.73"/>
    <n v="3"/>
    <x v="0"/>
    <n v="0"/>
    <n v="0"/>
    <n v="0"/>
    <s v="Medium"/>
    <s v="High"/>
    <x v="0"/>
  </r>
  <r>
    <s v="NJ"/>
    <n v="95"/>
    <s v="area_code_408"/>
    <s v="yes"/>
    <s v="yes"/>
    <n v="37"/>
    <n v="220.2"/>
    <n v="109"/>
    <n v="37.43"/>
    <n v="185.3"/>
    <n v="99"/>
    <n v="15.75"/>
    <n v="205.1"/>
    <x v="58"/>
    <n v="9.23"/>
    <n v="4.0999999999999996"/>
    <n v="2"/>
    <n v="1.1100000000000001"/>
    <n v="0"/>
    <x v="1"/>
    <n v="1"/>
    <n v="1"/>
    <n v="1"/>
    <s v="Medium"/>
    <s v="Low"/>
    <x v="2"/>
  </r>
  <r>
    <s v="DE"/>
    <n v="87"/>
    <s v="area_code_510"/>
    <s v="no"/>
    <s v="no"/>
    <n v="0"/>
    <n v="256.2"/>
    <n v="105"/>
    <n v="43.55"/>
    <n v="160.69999999999999"/>
    <n v="102"/>
    <n v="13.66"/>
    <n v="249.4"/>
    <x v="59"/>
    <n v="11.22"/>
    <n v="7.4"/>
    <n v="2"/>
    <n v="2"/>
    <n v="4"/>
    <x v="0"/>
    <n v="0"/>
    <n v="0"/>
    <n v="0"/>
    <s v="Medium"/>
    <s v="Low"/>
    <x v="1"/>
  </r>
  <r>
    <s v="VT"/>
    <n v="97"/>
    <s v="area_code_415"/>
    <s v="no"/>
    <s v="no"/>
    <n v="0"/>
    <n v="112.7"/>
    <n v="119"/>
    <n v="19.16"/>
    <n v="217.7"/>
    <n v="109"/>
    <n v="18.5"/>
    <n v="152.1"/>
    <x v="46"/>
    <n v="6.84"/>
    <n v="6.5"/>
    <n v="5"/>
    <n v="1.76"/>
    <n v="1"/>
    <x v="0"/>
    <n v="0"/>
    <n v="0"/>
    <n v="0"/>
    <s v="Medium"/>
    <s v="Low"/>
    <x v="0"/>
  </r>
  <r>
    <s v="TX"/>
    <n v="140"/>
    <s v="area_code_408"/>
    <s v="no"/>
    <s v="no"/>
    <n v="0"/>
    <n v="194.8"/>
    <n v="107"/>
    <n v="33.119999999999997"/>
    <n v="170.9"/>
    <n v="99"/>
    <n v="14.53"/>
    <n v="225.1"/>
    <x v="73"/>
    <n v="10.130000000000001"/>
    <n v="13.9"/>
    <n v="4"/>
    <n v="3.75"/>
    <n v="0"/>
    <x v="0"/>
    <n v="0"/>
    <n v="0"/>
    <n v="0"/>
    <s v="Very High"/>
    <s v="High"/>
    <x v="2"/>
  </r>
  <r>
    <s v="MT"/>
    <n v="169"/>
    <s v="area_code_415"/>
    <s v="no"/>
    <s v="no"/>
    <n v="0"/>
    <n v="100.8"/>
    <n v="112"/>
    <n v="17.14"/>
    <n v="230"/>
    <n v="69"/>
    <n v="19.55"/>
    <n v="193.6"/>
    <x v="34"/>
    <n v="8.7100000000000009"/>
    <n v="9.5"/>
    <n v="2"/>
    <n v="2.57"/>
    <n v="0"/>
    <x v="0"/>
    <n v="0"/>
    <n v="0"/>
    <n v="0"/>
    <s v="Very High"/>
    <s v="Low"/>
    <x v="3"/>
  </r>
  <r>
    <s v="ND"/>
    <n v="68"/>
    <s v="area_code_408"/>
    <s v="no"/>
    <s v="yes"/>
    <n v="22"/>
    <n v="82.5"/>
    <n v="97"/>
    <n v="14.03"/>
    <n v="289.89999999999998"/>
    <n v="94"/>
    <n v="24.64"/>
    <n v="180"/>
    <x v="52"/>
    <n v="8.1"/>
    <n v="4.8"/>
    <n v="4"/>
    <n v="1.3"/>
    <n v="3"/>
    <x v="0"/>
    <n v="0"/>
    <n v="0"/>
    <n v="1"/>
    <s v="Low"/>
    <s v="Low"/>
    <x v="3"/>
  </r>
  <r>
    <s v="NJ"/>
    <n v="122"/>
    <s v="area_code_415"/>
    <s v="no"/>
    <s v="yes"/>
    <n v="34"/>
    <n v="146.4"/>
    <n v="104"/>
    <n v="24.89"/>
    <n v="89.7"/>
    <n v="103"/>
    <n v="7.62"/>
    <n v="220"/>
    <x v="50"/>
    <n v="9.9"/>
    <n v="15.6"/>
    <n v="4"/>
    <n v="4.21"/>
    <n v="2"/>
    <x v="0"/>
    <n v="0"/>
    <n v="0"/>
    <n v="1"/>
    <s v="High"/>
    <s v="High"/>
    <x v="0"/>
  </r>
  <r>
    <s v="MO"/>
    <n v="36"/>
    <s v="area_code_408"/>
    <s v="no"/>
    <s v="no"/>
    <n v="0"/>
    <n v="177.9"/>
    <n v="129"/>
    <n v="30.24"/>
    <n v="224.6"/>
    <n v="87"/>
    <n v="19.09"/>
    <n v="306.3"/>
    <x v="20"/>
    <n v="13.78"/>
    <n v="10.8"/>
    <n v="6"/>
    <n v="2.92"/>
    <n v="2"/>
    <x v="0"/>
    <n v="0"/>
    <n v="0"/>
    <n v="0"/>
    <s v="Low"/>
    <s v="High"/>
    <x v="3"/>
  </r>
  <r>
    <s v="CO"/>
    <n v="120"/>
    <s v="area_code_510"/>
    <s v="no"/>
    <s v="yes"/>
    <n v="27"/>
    <n v="153.5"/>
    <n v="84"/>
    <n v="26.1"/>
    <n v="194"/>
    <n v="73"/>
    <n v="16.489999999999998"/>
    <n v="256.5"/>
    <x v="9"/>
    <n v="11.54"/>
    <n v="10.199999999999999"/>
    <n v="7"/>
    <n v="2.75"/>
    <n v="5"/>
    <x v="0"/>
    <n v="0"/>
    <n v="0"/>
    <n v="1"/>
    <s v="High"/>
    <s v="Low"/>
    <x v="3"/>
  </r>
  <r>
    <s v="KS"/>
    <n v="121"/>
    <s v="area_code_408"/>
    <s v="no"/>
    <s v="no"/>
    <n v="0"/>
    <n v="150.69999999999999"/>
    <n v="105"/>
    <n v="25.62"/>
    <n v="197.3"/>
    <n v="133"/>
    <n v="16.77"/>
    <n v="169"/>
    <x v="22"/>
    <n v="7.61"/>
    <n v="9.1999999999999993"/>
    <n v="15"/>
    <n v="2.48"/>
    <n v="1"/>
    <x v="0"/>
    <n v="0"/>
    <n v="0"/>
    <n v="0"/>
    <s v="High"/>
    <s v="Low"/>
    <x v="0"/>
  </r>
  <r>
    <s v="NC"/>
    <n v="64"/>
    <s v="area_code_408"/>
    <s v="no"/>
    <s v="yes"/>
    <n v="19"/>
    <n v="180.1"/>
    <n v="106"/>
    <n v="30.62"/>
    <n v="127.5"/>
    <n v="92"/>
    <n v="10.84"/>
    <n v="237.4"/>
    <x v="4"/>
    <n v="10.68"/>
    <n v="7.5"/>
    <n v="3"/>
    <n v="2.0299999999999998"/>
    <n v="0"/>
    <x v="0"/>
    <n v="0"/>
    <n v="0"/>
    <n v="1"/>
    <s v="Low"/>
    <s v="Low"/>
    <x v="3"/>
  </r>
  <r>
    <s v="MT"/>
    <n v="13"/>
    <s v="area_code_415"/>
    <s v="no"/>
    <s v="yes"/>
    <n v="31"/>
    <n v="265.3"/>
    <n v="94"/>
    <n v="45.1"/>
    <n v="147.6"/>
    <n v="95"/>
    <n v="12.55"/>
    <n v="259.3"/>
    <x v="57"/>
    <n v="11.67"/>
    <n v="12.9"/>
    <n v="1"/>
    <n v="3.48"/>
    <n v="1"/>
    <x v="0"/>
    <n v="0"/>
    <n v="0"/>
    <n v="1"/>
    <s v="Low"/>
    <s v="High"/>
    <x v="2"/>
  </r>
  <r>
    <s v="DE"/>
    <n v="106"/>
    <s v="area_code_415"/>
    <s v="no"/>
    <s v="no"/>
    <n v="0"/>
    <n v="128.6"/>
    <n v="83"/>
    <n v="21.86"/>
    <n v="134"/>
    <n v="114"/>
    <n v="11.39"/>
    <n v="210.6"/>
    <x v="45"/>
    <n v="9.48"/>
    <n v="11.4"/>
    <n v="2"/>
    <n v="3.08"/>
    <n v="0"/>
    <x v="0"/>
    <n v="0"/>
    <n v="0"/>
    <n v="0"/>
    <s v="High"/>
    <s v="High"/>
    <x v="0"/>
  </r>
  <r>
    <s v="ND"/>
    <n v="88"/>
    <s v="area_code_415"/>
    <s v="no"/>
    <s v="no"/>
    <n v="0"/>
    <n v="161.5"/>
    <n v="92"/>
    <n v="27.46"/>
    <n v="173.5"/>
    <n v="108"/>
    <n v="14.75"/>
    <n v="206.2"/>
    <x v="34"/>
    <n v="9.2799999999999994"/>
    <n v="7.9"/>
    <n v="4"/>
    <n v="2.13"/>
    <n v="2"/>
    <x v="0"/>
    <n v="0"/>
    <n v="0"/>
    <n v="0"/>
    <s v="Medium"/>
    <s v="Low"/>
    <x v="0"/>
  </r>
  <r>
    <s v="VA"/>
    <n v="74"/>
    <s v="area_code_408"/>
    <s v="no"/>
    <s v="no"/>
    <n v="0"/>
    <n v="165.3"/>
    <n v="120"/>
    <n v="28.1"/>
    <n v="198.5"/>
    <n v="106"/>
    <n v="16.87"/>
    <n v="208.5"/>
    <x v="20"/>
    <n v="9.3800000000000008"/>
    <n v="9.8000000000000007"/>
    <n v="3"/>
    <n v="2.65"/>
    <n v="1"/>
    <x v="0"/>
    <n v="0"/>
    <n v="0"/>
    <n v="0"/>
    <s v="Medium"/>
    <s v="Low"/>
    <x v="0"/>
  </r>
  <r>
    <s v="IL"/>
    <n v="83"/>
    <s v="area_code_415"/>
    <s v="no"/>
    <s v="no"/>
    <n v="0"/>
    <n v="195"/>
    <n v="92"/>
    <n v="33.15"/>
    <n v="210.5"/>
    <n v="83"/>
    <n v="17.89"/>
    <n v="180.6"/>
    <x v="26"/>
    <n v="8.1300000000000008"/>
    <n v="11"/>
    <n v="13"/>
    <n v="2.97"/>
    <n v="0"/>
    <x v="0"/>
    <n v="0"/>
    <n v="0"/>
    <n v="0"/>
    <s v="Medium"/>
    <s v="High"/>
    <x v="2"/>
  </r>
  <r>
    <s v="OK"/>
    <n v="49"/>
    <s v="area_code_415"/>
    <s v="no"/>
    <s v="no"/>
    <n v="0"/>
    <n v="213.8"/>
    <n v="79"/>
    <n v="36.35"/>
    <n v="265.10000000000002"/>
    <n v="93"/>
    <n v="22.53"/>
    <n v="239.8"/>
    <x v="10"/>
    <n v="10.79"/>
    <n v="15.6"/>
    <n v="7"/>
    <n v="4.21"/>
    <n v="0"/>
    <x v="0"/>
    <n v="0"/>
    <n v="0"/>
    <n v="0"/>
    <s v="Low"/>
    <s v="High"/>
    <x v="2"/>
  </r>
  <r>
    <s v="CO"/>
    <n v="111"/>
    <s v="area_code_510"/>
    <s v="no"/>
    <s v="yes"/>
    <n v="24"/>
    <n v="205.5"/>
    <n v="114"/>
    <n v="34.94"/>
    <n v="219.3"/>
    <n v="99"/>
    <n v="18.64"/>
    <n v="215.9"/>
    <x v="34"/>
    <n v="9.7200000000000006"/>
    <n v="14"/>
    <n v="4"/>
    <n v="3.78"/>
    <n v="1"/>
    <x v="0"/>
    <n v="0"/>
    <n v="0"/>
    <n v="1"/>
    <s v="High"/>
    <s v="High"/>
    <x v="2"/>
  </r>
  <r>
    <s v="MT"/>
    <n v="50"/>
    <s v="area_code_415"/>
    <s v="no"/>
    <s v="yes"/>
    <n v="22"/>
    <n v="252.9"/>
    <n v="112"/>
    <n v="42.99"/>
    <n v="177.9"/>
    <n v="99"/>
    <n v="15.12"/>
    <n v="158.4"/>
    <x v="98"/>
    <n v="7.13"/>
    <n v="8.5"/>
    <n v="4"/>
    <n v="2.2999999999999998"/>
    <n v="3"/>
    <x v="0"/>
    <n v="0"/>
    <n v="0"/>
    <n v="1"/>
    <s v="Low"/>
    <s v="Low"/>
    <x v="2"/>
  </r>
  <r>
    <s v="ME"/>
    <n v="88"/>
    <s v="area_code_415"/>
    <s v="no"/>
    <s v="no"/>
    <n v="0"/>
    <n v="192"/>
    <n v="91"/>
    <n v="32.64"/>
    <n v="127.6"/>
    <n v="127"/>
    <n v="10.85"/>
    <n v="155.6"/>
    <x v="76"/>
    <n v="7"/>
    <n v="7.5"/>
    <n v="5"/>
    <n v="2.0299999999999998"/>
    <n v="1"/>
    <x v="0"/>
    <n v="0"/>
    <n v="0"/>
    <n v="0"/>
    <s v="Medium"/>
    <s v="Low"/>
    <x v="1"/>
  </r>
  <r>
    <s v="WI"/>
    <n v="131"/>
    <s v="area_code_415"/>
    <s v="no"/>
    <s v="yes"/>
    <n v="39"/>
    <n v="69.099999999999994"/>
    <n v="122"/>
    <n v="11.75"/>
    <n v="101.3"/>
    <n v="136"/>
    <n v="8.61"/>
    <n v="104.8"/>
    <x v="9"/>
    <n v="4.72"/>
    <n v="9.1"/>
    <n v="4"/>
    <n v="2.46"/>
    <n v="0"/>
    <x v="0"/>
    <n v="0"/>
    <n v="0"/>
    <n v="1"/>
    <s v="Very High"/>
    <s v="Low"/>
    <x v="0"/>
  </r>
  <r>
    <s v="MO"/>
    <n v="79"/>
    <s v="area_code_408"/>
    <s v="no"/>
    <s v="no"/>
    <n v="0"/>
    <n v="261.7"/>
    <n v="97"/>
    <n v="44.49"/>
    <n v="210.6"/>
    <n v="48"/>
    <n v="17.899999999999999"/>
    <n v="256.7"/>
    <x v="72"/>
    <n v="11.55"/>
    <n v="6"/>
    <n v="3"/>
    <n v="1.62"/>
    <n v="3"/>
    <x v="1"/>
    <n v="1"/>
    <n v="0"/>
    <n v="0"/>
    <s v="Medium"/>
    <s v="Low"/>
    <x v="2"/>
  </r>
  <r>
    <s v="NY"/>
    <n v="140"/>
    <s v="area_code_415"/>
    <s v="no"/>
    <s v="no"/>
    <n v="0"/>
    <n v="235.5"/>
    <n v="81"/>
    <n v="40.04"/>
    <n v="257.2"/>
    <n v="130"/>
    <n v="21.86"/>
    <n v="103.1"/>
    <x v="8"/>
    <n v="4.6399999999999997"/>
    <n v="11.5"/>
    <n v="4"/>
    <n v="3.11"/>
    <n v="2"/>
    <x v="0"/>
    <n v="0"/>
    <n v="0"/>
    <n v="0"/>
    <s v="Very High"/>
    <s v="High"/>
    <x v="1"/>
  </r>
  <r>
    <s v="CT"/>
    <n v="105"/>
    <s v="area_code_408"/>
    <s v="no"/>
    <s v="no"/>
    <n v="0"/>
    <n v="213.4"/>
    <n v="100"/>
    <n v="36.28"/>
    <n v="204.9"/>
    <n v="52"/>
    <n v="17.420000000000002"/>
    <n v="179.7"/>
    <x v="73"/>
    <n v="8.09"/>
    <n v="9.5"/>
    <n v="6"/>
    <n v="2.57"/>
    <n v="1"/>
    <x v="0"/>
    <n v="0"/>
    <n v="0"/>
    <n v="0"/>
    <s v="High"/>
    <s v="Low"/>
    <x v="2"/>
  </r>
  <r>
    <s v="WY"/>
    <n v="87"/>
    <s v="area_code_415"/>
    <s v="no"/>
    <s v="yes"/>
    <n v="22"/>
    <n v="263.8"/>
    <n v="65"/>
    <n v="44.85"/>
    <n v="103.4"/>
    <n v="115"/>
    <n v="8.7899999999999991"/>
    <n v="208.1"/>
    <x v="23"/>
    <n v="9.36"/>
    <n v="8.5"/>
    <n v="3"/>
    <n v="2.2999999999999998"/>
    <n v="3"/>
    <x v="0"/>
    <n v="0"/>
    <n v="0"/>
    <n v="1"/>
    <s v="Medium"/>
    <s v="Low"/>
    <x v="1"/>
  </r>
  <r>
    <s v="CA"/>
    <n v="96"/>
    <s v="area_code_510"/>
    <s v="no"/>
    <s v="yes"/>
    <n v="31"/>
    <n v="183.4"/>
    <n v="126"/>
    <n v="31.18"/>
    <n v="195.5"/>
    <n v="106"/>
    <n v="16.62"/>
    <n v="180.1"/>
    <x v="73"/>
    <n v="8.1"/>
    <n v="10.5"/>
    <n v="5"/>
    <n v="2.84"/>
    <n v="1"/>
    <x v="0"/>
    <n v="0"/>
    <n v="0"/>
    <n v="1"/>
    <s v="Medium"/>
    <s v="High"/>
    <x v="1"/>
  </r>
  <r>
    <s v="CA"/>
    <n v="79"/>
    <s v="area_code_510"/>
    <s v="no"/>
    <s v="no"/>
    <n v="0"/>
    <n v="157.6"/>
    <n v="85"/>
    <n v="26.79"/>
    <n v="194.1"/>
    <n v="92"/>
    <n v="16.5"/>
    <n v="231.5"/>
    <x v="27"/>
    <n v="10.42"/>
    <n v="9.4"/>
    <n v="10"/>
    <n v="2.54"/>
    <n v="5"/>
    <x v="1"/>
    <n v="1"/>
    <n v="0"/>
    <n v="0"/>
    <s v="Medium"/>
    <s v="Low"/>
    <x v="3"/>
  </r>
  <r>
    <s v="MN"/>
    <n v="55"/>
    <s v="area_code_415"/>
    <s v="no"/>
    <s v="no"/>
    <n v="0"/>
    <n v="175.6"/>
    <n v="147"/>
    <n v="29.85"/>
    <n v="161.80000000000001"/>
    <n v="118"/>
    <n v="13.75"/>
    <n v="289.5"/>
    <x v="81"/>
    <n v="13.03"/>
    <n v="9.3000000000000007"/>
    <n v="4"/>
    <n v="2.5099999999999998"/>
    <n v="0"/>
    <x v="0"/>
    <n v="0"/>
    <n v="0"/>
    <n v="0"/>
    <s v="Low"/>
    <s v="Low"/>
    <x v="0"/>
  </r>
  <r>
    <s v="AK"/>
    <n v="130"/>
    <s v="area_code_415"/>
    <s v="no"/>
    <s v="no"/>
    <n v="0"/>
    <n v="242.5"/>
    <n v="101"/>
    <n v="41.23"/>
    <n v="102.8"/>
    <n v="114"/>
    <n v="8.74"/>
    <n v="142.4"/>
    <x v="2"/>
    <n v="6.41"/>
    <n v="9.3000000000000007"/>
    <n v="2"/>
    <n v="2.5099999999999998"/>
    <n v="2"/>
    <x v="0"/>
    <n v="0"/>
    <n v="0"/>
    <n v="0"/>
    <s v="Very High"/>
    <s v="Low"/>
    <x v="1"/>
  </r>
  <r>
    <s v="VA"/>
    <n v="34"/>
    <s v="area_code_415"/>
    <s v="no"/>
    <s v="no"/>
    <n v="0"/>
    <n v="151"/>
    <n v="102"/>
    <n v="25.67"/>
    <n v="131.4"/>
    <n v="101"/>
    <n v="11.17"/>
    <n v="186.6"/>
    <x v="27"/>
    <n v="8.4"/>
    <n v="9.9"/>
    <n v="7"/>
    <n v="2.67"/>
    <n v="0"/>
    <x v="0"/>
    <n v="0"/>
    <n v="0"/>
    <n v="0"/>
    <s v="Low"/>
    <s v="Low"/>
    <x v="0"/>
  </r>
  <r>
    <s v="CO"/>
    <n v="139"/>
    <s v="area_code_415"/>
    <s v="no"/>
    <s v="no"/>
    <n v="0"/>
    <n v="138.1"/>
    <n v="103"/>
    <n v="23.48"/>
    <n v="164.5"/>
    <n v="100"/>
    <n v="13.98"/>
    <n v="134.9"/>
    <x v="92"/>
    <n v="6.07"/>
    <n v="8.3000000000000007"/>
    <n v="2"/>
    <n v="2.2400000000000002"/>
    <n v="1"/>
    <x v="0"/>
    <n v="0"/>
    <n v="0"/>
    <n v="0"/>
    <s v="Very High"/>
    <s v="Low"/>
    <x v="3"/>
  </r>
  <r>
    <s v="MT"/>
    <n v="109"/>
    <s v="area_code_408"/>
    <s v="no"/>
    <s v="no"/>
    <n v="0"/>
    <n v="264.7"/>
    <n v="69"/>
    <n v="45"/>
    <n v="305"/>
    <n v="120"/>
    <n v="25.93"/>
    <n v="197.4"/>
    <x v="27"/>
    <n v="8.8800000000000008"/>
    <n v="9.5"/>
    <n v="9"/>
    <n v="2.57"/>
    <n v="1"/>
    <x v="1"/>
    <n v="1"/>
    <n v="0"/>
    <n v="0"/>
    <s v="High"/>
    <s v="Low"/>
    <x v="1"/>
  </r>
  <r>
    <s v="SD"/>
    <n v="65"/>
    <s v="area_code_408"/>
    <s v="no"/>
    <s v="yes"/>
    <n v="31"/>
    <n v="282.3"/>
    <n v="70"/>
    <n v="47.99"/>
    <n v="152"/>
    <n v="89"/>
    <n v="12.92"/>
    <n v="225.5"/>
    <x v="73"/>
    <n v="10.15"/>
    <n v="12"/>
    <n v="4"/>
    <n v="3.24"/>
    <n v="1"/>
    <x v="0"/>
    <n v="0"/>
    <n v="0"/>
    <n v="1"/>
    <s v="Low"/>
    <s v="High"/>
    <x v="2"/>
  </r>
  <r>
    <s v="VT"/>
    <n v="152"/>
    <s v="area_code_415"/>
    <s v="no"/>
    <s v="no"/>
    <n v="0"/>
    <n v="197.1"/>
    <n v="126"/>
    <n v="33.51"/>
    <n v="130.1"/>
    <n v="76"/>
    <n v="11.06"/>
    <n v="78.099999999999994"/>
    <x v="41"/>
    <n v="3.51"/>
    <n v="7.4"/>
    <n v="4"/>
    <n v="2"/>
    <n v="3"/>
    <x v="0"/>
    <n v="0"/>
    <n v="0"/>
    <n v="0"/>
    <s v="Very High"/>
    <s v="Low"/>
    <x v="2"/>
  </r>
  <r>
    <s v="ND"/>
    <n v="147"/>
    <s v="area_code_408"/>
    <s v="no"/>
    <s v="no"/>
    <n v="0"/>
    <n v="205.3"/>
    <n v="95"/>
    <n v="34.9"/>
    <n v="166.7"/>
    <n v="128"/>
    <n v="14.17"/>
    <n v="240.6"/>
    <x v="48"/>
    <n v="10.83"/>
    <n v="7.8"/>
    <n v="4"/>
    <n v="2.11"/>
    <n v="1"/>
    <x v="0"/>
    <n v="0"/>
    <n v="0"/>
    <n v="0"/>
    <s v="Very High"/>
    <s v="Low"/>
    <x v="1"/>
  </r>
  <r>
    <s v="GA"/>
    <n v="112"/>
    <s v="area_code_415"/>
    <s v="no"/>
    <s v="yes"/>
    <n v="22"/>
    <n v="181.8"/>
    <n v="110"/>
    <n v="30.91"/>
    <n v="228.1"/>
    <n v="123"/>
    <n v="19.39"/>
    <n v="262.7"/>
    <x v="97"/>
    <n v="11.82"/>
    <n v="9.1999999999999993"/>
    <n v="4"/>
    <n v="2.48"/>
    <n v="2"/>
    <x v="0"/>
    <n v="0"/>
    <n v="0"/>
    <n v="1"/>
    <s v="High"/>
    <s v="Low"/>
    <x v="1"/>
  </r>
  <r>
    <s v="OR"/>
    <n v="120"/>
    <s v="area_code_415"/>
    <s v="no"/>
    <s v="no"/>
    <n v="0"/>
    <n v="252"/>
    <n v="120"/>
    <n v="42.84"/>
    <n v="150.19999999999999"/>
    <n v="106"/>
    <n v="12.77"/>
    <n v="151.80000000000001"/>
    <x v="5"/>
    <n v="6.83"/>
    <n v="9.6"/>
    <n v="1"/>
    <n v="2.59"/>
    <n v="2"/>
    <x v="0"/>
    <n v="0"/>
    <n v="0"/>
    <n v="0"/>
    <s v="High"/>
    <s v="Low"/>
    <x v="1"/>
  </r>
  <r>
    <s v="WY"/>
    <n v="171"/>
    <s v="area_code_415"/>
    <s v="no"/>
    <s v="no"/>
    <n v="0"/>
    <n v="231.2"/>
    <n v="135"/>
    <n v="39.299999999999997"/>
    <n v="188.7"/>
    <n v="74"/>
    <n v="16.04"/>
    <n v="206.9"/>
    <x v="74"/>
    <n v="9.31"/>
    <n v="12.3"/>
    <n v="1"/>
    <n v="3.32"/>
    <n v="1"/>
    <x v="0"/>
    <n v="0"/>
    <n v="0"/>
    <n v="0"/>
    <s v="Very High"/>
    <s v="High"/>
    <x v="2"/>
  </r>
  <r>
    <s v="GA"/>
    <n v="101"/>
    <s v="area_code_415"/>
    <s v="no"/>
    <s v="yes"/>
    <n v="33"/>
    <n v="200.1"/>
    <n v="108"/>
    <n v="34.020000000000003"/>
    <n v="188.9"/>
    <n v="122"/>
    <n v="16.059999999999999"/>
    <n v="205.1"/>
    <x v="6"/>
    <n v="9.23"/>
    <n v="15.5"/>
    <n v="4"/>
    <n v="4.1900000000000004"/>
    <n v="0"/>
    <x v="0"/>
    <n v="0"/>
    <n v="0"/>
    <n v="1"/>
    <s v="High"/>
    <s v="High"/>
    <x v="1"/>
  </r>
  <r>
    <s v="WV"/>
    <n v="32"/>
    <s v="area_code_408"/>
    <s v="no"/>
    <s v="yes"/>
    <n v="26"/>
    <n v="266.7"/>
    <n v="109"/>
    <n v="45.34"/>
    <n v="232.3"/>
    <n v="107"/>
    <n v="19.75"/>
    <n v="212.8"/>
    <x v="21"/>
    <n v="9.58"/>
    <n v="16.3"/>
    <n v="4"/>
    <n v="4.4000000000000004"/>
    <n v="1"/>
    <x v="0"/>
    <n v="0"/>
    <n v="0"/>
    <n v="1"/>
    <s v="Low"/>
    <s v="High"/>
    <x v="1"/>
  </r>
  <r>
    <s v="IL"/>
    <n v="151"/>
    <s v="area_code_408"/>
    <s v="no"/>
    <s v="no"/>
    <n v="0"/>
    <n v="175.3"/>
    <n v="106"/>
    <n v="29.8"/>
    <n v="144.30000000000001"/>
    <n v="87"/>
    <n v="12.27"/>
    <n v="160.19999999999999"/>
    <x v="53"/>
    <n v="7.21"/>
    <n v="11.8"/>
    <n v="5"/>
    <n v="3.19"/>
    <n v="0"/>
    <x v="0"/>
    <n v="0"/>
    <n v="0"/>
    <n v="0"/>
    <s v="Very High"/>
    <s v="High"/>
    <x v="3"/>
  </r>
  <r>
    <s v="CO"/>
    <n v="60"/>
    <s v="area_code_408"/>
    <s v="no"/>
    <s v="no"/>
    <n v="0"/>
    <n v="125.1"/>
    <n v="99"/>
    <n v="21.27"/>
    <n v="248.8"/>
    <n v="62"/>
    <n v="21.15"/>
    <n v="211.3"/>
    <x v="29"/>
    <n v="9.51"/>
    <n v="11.2"/>
    <n v="3"/>
    <n v="3.02"/>
    <n v="3"/>
    <x v="0"/>
    <n v="0"/>
    <n v="0"/>
    <n v="0"/>
    <s v="Low"/>
    <s v="High"/>
    <x v="3"/>
  </r>
  <r>
    <s v="DE"/>
    <n v="119"/>
    <s v="area_code_415"/>
    <s v="no"/>
    <s v="no"/>
    <n v="0"/>
    <n v="176.8"/>
    <n v="90"/>
    <n v="30.06"/>
    <n v="224.7"/>
    <n v="81"/>
    <n v="19.100000000000001"/>
    <n v="204.6"/>
    <x v="33"/>
    <n v="9.2100000000000009"/>
    <n v="7.5"/>
    <n v="15"/>
    <n v="2.0299999999999998"/>
    <n v="1"/>
    <x v="0"/>
    <n v="0"/>
    <n v="0"/>
    <n v="0"/>
    <s v="High"/>
    <s v="Low"/>
    <x v="3"/>
  </r>
  <r>
    <s v="LA"/>
    <n v="43"/>
    <s v="area_code_415"/>
    <s v="no"/>
    <s v="no"/>
    <n v="0"/>
    <n v="241.9"/>
    <n v="101"/>
    <n v="41.12"/>
    <n v="129.4"/>
    <n v="121"/>
    <n v="11"/>
    <n v="264.8"/>
    <x v="1"/>
    <n v="11.92"/>
    <n v="5.9"/>
    <n v="3"/>
    <n v="1.59"/>
    <n v="1"/>
    <x v="0"/>
    <n v="0"/>
    <n v="0"/>
    <n v="0"/>
    <s v="Low"/>
    <s v="Low"/>
    <x v="1"/>
  </r>
  <r>
    <s v="IN"/>
    <n v="84"/>
    <s v="area_code_408"/>
    <s v="no"/>
    <s v="no"/>
    <n v="0"/>
    <n v="217.1"/>
    <n v="99"/>
    <n v="36.909999999999997"/>
    <n v="236"/>
    <n v="68"/>
    <n v="20.059999999999999"/>
    <n v="118.3"/>
    <x v="60"/>
    <n v="5.32"/>
    <n v="9.4"/>
    <n v="4"/>
    <n v="2.54"/>
    <n v="1"/>
    <x v="0"/>
    <n v="0"/>
    <n v="0"/>
    <n v="0"/>
    <s v="Medium"/>
    <s v="Low"/>
    <x v="2"/>
  </r>
  <r>
    <s v="NY"/>
    <n v="65"/>
    <s v="area_code_510"/>
    <s v="no"/>
    <s v="no"/>
    <n v="0"/>
    <n v="195.4"/>
    <n v="110"/>
    <n v="33.22"/>
    <n v="181.2"/>
    <n v="109"/>
    <n v="15.4"/>
    <n v="178.5"/>
    <x v="18"/>
    <n v="8.0299999999999994"/>
    <n v="8.9"/>
    <n v="4"/>
    <n v="2.4"/>
    <n v="0"/>
    <x v="0"/>
    <n v="0"/>
    <n v="0"/>
    <n v="0"/>
    <s v="Low"/>
    <s v="Low"/>
    <x v="1"/>
  </r>
  <r>
    <s v="TX"/>
    <n v="75"/>
    <s v="area_code_415"/>
    <s v="yes"/>
    <s v="no"/>
    <n v="0"/>
    <n v="222.4"/>
    <n v="78"/>
    <n v="37.81"/>
    <n v="327"/>
    <n v="111"/>
    <n v="27.8"/>
    <n v="208"/>
    <x v="1"/>
    <n v="9.36"/>
    <n v="8.6999999999999993"/>
    <n v="9"/>
    <n v="2.35"/>
    <n v="1"/>
    <x v="1"/>
    <n v="1"/>
    <n v="1"/>
    <n v="0"/>
    <s v="Medium"/>
    <s v="Low"/>
    <x v="1"/>
  </r>
  <r>
    <s v="KS"/>
    <n v="116"/>
    <s v="area_code_510"/>
    <s v="no"/>
    <s v="no"/>
    <n v="0"/>
    <n v="189.5"/>
    <n v="90"/>
    <n v="32.22"/>
    <n v="189.8"/>
    <n v="118"/>
    <n v="16.13"/>
    <n v="205.8"/>
    <x v="72"/>
    <n v="9.26"/>
    <n v="13.1"/>
    <n v="2"/>
    <n v="3.54"/>
    <n v="1"/>
    <x v="0"/>
    <n v="0"/>
    <n v="0"/>
    <n v="0"/>
    <s v="High"/>
    <s v="High"/>
    <x v="1"/>
  </r>
  <r>
    <s v="WV"/>
    <n v="107"/>
    <s v="area_code_415"/>
    <s v="no"/>
    <s v="no"/>
    <n v="0"/>
    <n v="123.1"/>
    <n v="100"/>
    <n v="20.93"/>
    <n v="158.4"/>
    <n v="82"/>
    <n v="13.46"/>
    <n v="256.10000000000002"/>
    <x v="58"/>
    <n v="11.52"/>
    <n v="9.3000000000000007"/>
    <n v="5"/>
    <n v="2.5099999999999998"/>
    <n v="0"/>
    <x v="0"/>
    <n v="0"/>
    <n v="0"/>
    <n v="0"/>
    <s v="High"/>
    <s v="Low"/>
    <x v="3"/>
  </r>
  <r>
    <s v="NE"/>
    <n v="189"/>
    <s v="area_code_415"/>
    <s v="no"/>
    <s v="yes"/>
    <n v="38"/>
    <n v="256.7"/>
    <n v="98"/>
    <n v="43.64"/>
    <n v="150.5"/>
    <n v="120"/>
    <n v="12.79"/>
    <n v="123"/>
    <x v="30"/>
    <n v="5.54"/>
    <n v="11.4"/>
    <n v="3"/>
    <n v="3.08"/>
    <n v="3"/>
    <x v="0"/>
    <n v="0"/>
    <n v="0"/>
    <n v="1"/>
    <s v="Very High"/>
    <s v="High"/>
    <x v="1"/>
  </r>
  <r>
    <s v="ND"/>
    <n v="123"/>
    <s v="area_code_408"/>
    <s v="no"/>
    <s v="no"/>
    <n v="0"/>
    <n v="159.1"/>
    <n v="94"/>
    <n v="27.05"/>
    <n v="241.6"/>
    <n v="119"/>
    <n v="20.54"/>
    <n v="202.4"/>
    <x v="60"/>
    <n v="9.11"/>
    <n v="6.5"/>
    <n v="1"/>
    <n v="1.76"/>
    <n v="1"/>
    <x v="0"/>
    <n v="0"/>
    <n v="0"/>
    <n v="0"/>
    <s v="High"/>
    <s v="Low"/>
    <x v="0"/>
  </r>
  <r>
    <s v="AK"/>
    <n v="110"/>
    <s v="area_code_408"/>
    <s v="no"/>
    <s v="no"/>
    <n v="0"/>
    <n v="100.1"/>
    <n v="90"/>
    <n v="17.02"/>
    <n v="233.3"/>
    <n v="93"/>
    <n v="19.829999999999998"/>
    <n v="204.4"/>
    <x v="32"/>
    <n v="9.1999999999999993"/>
    <n v="11.1"/>
    <n v="8"/>
    <n v="3"/>
    <n v="3"/>
    <x v="0"/>
    <n v="0"/>
    <n v="0"/>
    <n v="0"/>
    <s v="High"/>
    <s v="High"/>
    <x v="3"/>
  </r>
  <r>
    <s v="CO"/>
    <n v="63"/>
    <s v="area_code_415"/>
    <s v="no"/>
    <s v="yes"/>
    <n v="32"/>
    <n v="30.9"/>
    <n v="113"/>
    <n v="5.25"/>
    <n v="187"/>
    <n v="113"/>
    <n v="15.9"/>
    <n v="230.8"/>
    <x v="67"/>
    <n v="10.39"/>
    <n v="8.6"/>
    <n v="7"/>
    <n v="2.3199999999999998"/>
    <n v="1"/>
    <x v="0"/>
    <n v="0"/>
    <n v="0"/>
    <n v="1"/>
    <s v="Low"/>
    <s v="Low"/>
    <x v="0"/>
  </r>
  <r>
    <s v="ME"/>
    <n v="176"/>
    <s v="area_code_415"/>
    <s v="no"/>
    <s v="no"/>
    <n v="0"/>
    <n v="223.2"/>
    <n v="76"/>
    <n v="37.94"/>
    <n v="214.4"/>
    <n v="131"/>
    <n v="18.22"/>
    <n v="154.4"/>
    <x v="59"/>
    <n v="6.95"/>
    <n v="10.1"/>
    <n v="2"/>
    <n v="2.73"/>
    <n v="3"/>
    <x v="0"/>
    <n v="0"/>
    <n v="0"/>
    <n v="0"/>
    <s v="Very High"/>
    <s v="Low"/>
    <x v="1"/>
  </r>
  <r>
    <s v="SC"/>
    <n v="108"/>
    <s v="area_code_510"/>
    <s v="no"/>
    <s v="no"/>
    <n v="0"/>
    <n v="187.4"/>
    <n v="101"/>
    <n v="31.86"/>
    <n v="199.9"/>
    <n v="126"/>
    <n v="16.989999999999998"/>
    <n v="216.1"/>
    <x v="24"/>
    <n v="9.7200000000000006"/>
    <n v="12.6"/>
    <n v="8"/>
    <n v="3.4"/>
    <n v="1"/>
    <x v="0"/>
    <n v="0"/>
    <n v="0"/>
    <n v="0"/>
    <s v="High"/>
    <s v="High"/>
    <x v="1"/>
  </r>
  <r>
    <s v="CO"/>
    <n v="71"/>
    <s v="area_code_415"/>
    <s v="no"/>
    <s v="no"/>
    <n v="0"/>
    <n v="277.5"/>
    <n v="104"/>
    <n v="47.18"/>
    <n v="131.80000000000001"/>
    <n v="121"/>
    <n v="11.2"/>
    <n v="126.9"/>
    <x v="67"/>
    <n v="5.71"/>
    <n v="8.1999999999999993"/>
    <n v="2"/>
    <n v="2.21"/>
    <n v="1"/>
    <x v="0"/>
    <n v="0"/>
    <n v="0"/>
    <n v="0"/>
    <s v="Low"/>
    <s v="Low"/>
    <x v="1"/>
  </r>
  <r>
    <s v="MS"/>
    <n v="137"/>
    <s v="area_code_510"/>
    <s v="no"/>
    <s v="no"/>
    <n v="0"/>
    <n v="147.19999999999999"/>
    <n v="119"/>
    <n v="25.02"/>
    <n v="192.8"/>
    <n v="91"/>
    <n v="16.39"/>
    <n v="172.7"/>
    <x v="18"/>
    <n v="7.77"/>
    <n v="10.199999999999999"/>
    <n v="4"/>
    <n v="2.75"/>
    <n v="1"/>
    <x v="0"/>
    <n v="0"/>
    <n v="0"/>
    <n v="0"/>
    <s v="Very High"/>
    <s v="Low"/>
    <x v="3"/>
  </r>
  <r>
    <s v="NE"/>
    <n v="82"/>
    <s v="area_code_408"/>
    <s v="no"/>
    <s v="no"/>
    <n v="0"/>
    <n v="185.8"/>
    <n v="36"/>
    <n v="31.59"/>
    <n v="276.5"/>
    <n v="134"/>
    <n v="23.5"/>
    <n v="192.1"/>
    <x v="1"/>
    <n v="8.64"/>
    <n v="5.7"/>
    <n v="7"/>
    <n v="1.54"/>
    <n v="4"/>
    <x v="0"/>
    <n v="0"/>
    <n v="0"/>
    <n v="0"/>
    <s v="Medium"/>
    <s v="Low"/>
    <x v="1"/>
  </r>
  <r>
    <s v="NJ"/>
    <n v="92"/>
    <s v="area_code_510"/>
    <s v="no"/>
    <s v="yes"/>
    <n v="29"/>
    <n v="155.4"/>
    <n v="110"/>
    <n v="26.42"/>
    <n v="188.5"/>
    <n v="104"/>
    <n v="16.02"/>
    <n v="254.9"/>
    <x v="4"/>
    <n v="11.47"/>
    <n v="8"/>
    <n v="4"/>
    <n v="2.16"/>
    <n v="3"/>
    <x v="0"/>
    <n v="0"/>
    <n v="0"/>
    <n v="1"/>
    <s v="Medium"/>
    <s v="Low"/>
    <x v="0"/>
  </r>
  <r>
    <s v="WI"/>
    <n v="165"/>
    <s v="area_code_510"/>
    <s v="no"/>
    <s v="no"/>
    <n v="0"/>
    <n v="154.19999999999999"/>
    <n v="91"/>
    <n v="26.21"/>
    <n v="268.60000000000002"/>
    <n v="108"/>
    <n v="22.83"/>
    <n v="188.8"/>
    <x v="43"/>
    <n v="8.5"/>
    <n v="10.9"/>
    <n v="4"/>
    <n v="2.94"/>
    <n v="6"/>
    <x v="0"/>
    <n v="0"/>
    <n v="0"/>
    <n v="0"/>
    <s v="Very High"/>
    <s v="High"/>
    <x v="0"/>
  </r>
  <r>
    <s v="MT"/>
    <n v="96"/>
    <s v="area_code_415"/>
    <s v="no"/>
    <s v="no"/>
    <n v="0"/>
    <n v="97.6"/>
    <n v="98"/>
    <n v="16.59"/>
    <n v="105.5"/>
    <n v="118"/>
    <n v="8.9700000000000006"/>
    <n v="220.2"/>
    <x v="18"/>
    <n v="9.91"/>
    <n v="11.6"/>
    <n v="9"/>
    <n v="3.13"/>
    <n v="1"/>
    <x v="0"/>
    <n v="0"/>
    <n v="0"/>
    <n v="0"/>
    <s v="Medium"/>
    <s v="High"/>
    <x v="0"/>
  </r>
  <r>
    <s v="AR"/>
    <n v="156"/>
    <s v="area_code_415"/>
    <s v="no"/>
    <s v="no"/>
    <n v="0"/>
    <n v="178.8"/>
    <n v="94"/>
    <n v="30.4"/>
    <n v="178.4"/>
    <n v="97"/>
    <n v="15.16"/>
    <n v="169.2"/>
    <x v="33"/>
    <n v="7.61"/>
    <n v="7.5"/>
    <n v="3"/>
    <n v="2.0299999999999998"/>
    <n v="1"/>
    <x v="0"/>
    <n v="0"/>
    <n v="0"/>
    <n v="0"/>
    <s v="Very High"/>
    <s v="Low"/>
    <x v="3"/>
  </r>
  <r>
    <s v="WA"/>
    <n v="63"/>
    <s v="area_code_408"/>
    <s v="no"/>
    <s v="no"/>
    <n v="0"/>
    <n v="149.30000000000001"/>
    <n v="104"/>
    <n v="25.38"/>
    <n v="273.60000000000002"/>
    <n v="75"/>
    <n v="23.26"/>
    <n v="206.6"/>
    <x v="51"/>
    <n v="9.3000000000000007"/>
    <n v="9.1"/>
    <n v="4"/>
    <n v="2.46"/>
    <n v="0"/>
    <x v="0"/>
    <n v="0"/>
    <n v="0"/>
    <n v="0"/>
    <s v="Low"/>
    <s v="Low"/>
    <x v="3"/>
  </r>
  <r>
    <s v="NH"/>
    <n v="37"/>
    <s v="area_code_415"/>
    <s v="no"/>
    <s v="no"/>
    <n v="0"/>
    <n v="206"/>
    <n v="89"/>
    <n v="35.020000000000003"/>
    <n v="186"/>
    <n v="88"/>
    <n v="15.81"/>
    <n v="307.10000000000002"/>
    <x v="27"/>
    <n v="13.82"/>
    <n v="8.4"/>
    <n v="11"/>
    <n v="2.27"/>
    <n v="0"/>
    <x v="0"/>
    <n v="0"/>
    <n v="0"/>
    <n v="0"/>
    <s v="Low"/>
    <s v="Low"/>
    <x v="2"/>
  </r>
  <r>
    <s v="IA"/>
    <n v="98"/>
    <s v="area_code_415"/>
    <s v="no"/>
    <s v="no"/>
    <n v="0"/>
    <n v="216.8"/>
    <n v="86"/>
    <n v="36.86"/>
    <n v="190.8"/>
    <n v="114"/>
    <n v="16.22"/>
    <n v="187.5"/>
    <x v="29"/>
    <n v="8.44"/>
    <n v="11"/>
    <n v="9"/>
    <n v="2.97"/>
    <n v="0"/>
    <x v="0"/>
    <n v="0"/>
    <n v="0"/>
    <n v="0"/>
    <s v="Medium"/>
    <s v="High"/>
    <x v="1"/>
  </r>
  <r>
    <s v="WV"/>
    <n v="121"/>
    <s v="area_code_415"/>
    <s v="no"/>
    <s v="no"/>
    <n v="0"/>
    <n v="103.3"/>
    <n v="110"/>
    <n v="17.559999999999999"/>
    <n v="129.1"/>
    <n v="82"/>
    <n v="10.97"/>
    <n v="167.1"/>
    <x v="45"/>
    <n v="7.52"/>
    <n v="10.7"/>
    <n v="3"/>
    <n v="2.89"/>
    <n v="0"/>
    <x v="0"/>
    <n v="0"/>
    <n v="0"/>
    <n v="0"/>
    <s v="High"/>
    <s v="High"/>
    <x v="3"/>
  </r>
  <r>
    <s v="RI"/>
    <n v="94"/>
    <s v="area_code_415"/>
    <s v="no"/>
    <s v="no"/>
    <n v="0"/>
    <n v="139.4"/>
    <n v="95"/>
    <n v="23.7"/>
    <n v="159.1"/>
    <n v="92"/>
    <n v="13.52"/>
    <n v="128.19999999999999"/>
    <x v="31"/>
    <n v="5.77"/>
    <n v="7.7"/>
    <n v="3"/>
    <n v="2.08"/>
    <n v="0"/>
    <x v="0"/>
    <n v="0"/>
    <n v="0"/>
    <n v="0"/>
    <s v="Medium"/>
    <s v="Low"/>
    <x v="3"/>
  </r>
  <r>
    <s v="KS"/>
    <n v="99"/>
    <s v="area_code_415"/>
    <s v="no"/>
    <s v="no"/>
    <n v="0"/>
    <n v="191.2"/>
    <n v="110"/>
    <n v="32.5"/>
    <n v="163.9"/>
    <n v="102"/>
    <n v="13.93"/>
    <n v="243.6"/>
    <x v="52"/>
    <n v="10.96"/>
    <n v="14.1"/>
    <n v="3"/>
    <n v="3.81"/>
    <n v="1"/>
    <x v="0"/>
    <n v="0"/>
    <n v="0"/>
    <n v="0"/>
    <s v="Medium"/>
    <s v="High"/>
    <x v="1"/>
  </r>
  <r>
    <s v="MT"/>
    <n v="163"/>
    <s v="area_code_510"/>
    <s v="no"/>
    <s v="yes"/>
    <n v="23"/>
    <n v="160"/>
    <n v="104"/>
    <n v="27.2"/>
    <n v="189.4"/>
    <n v="64"/>
    <n v="16.100000000000001"/>
    <n v="229.9"/>
    <x v="4"/>
    <n v="10.35"/>
    <n v="10.4"/>
    <n v="7"/>
    <n v="2.81"/>
    <n v="1"/>
    <x v="0"/>
    <n v="0"/>
    <n v="0"/>
    <n v="1"/>
    <s v="Very High"/>
    <s v="High"/>
    <x v="3"/>
  </r>
  <r>
    <s v="MO"/>
    <n v="161"/>
    <s v="area_code_510"/>
    <s v="no"/>
    <s v="no"/>
    <n v="0"/>
    <n v="221.7"/>
    <n v="95"/>
    <n v="37.69"/>
    <n v="193"/>
    <n v="82"/>
    <n v="16.41"/>
    <n v="194.1"/>
    <x v="45"/>
    <n v="8.73"/>
    <n v="6.5"/>
    <n v="4"/>
    <n v="1.76"/>
    <n v="3"/>
    <x v="0"/>
    <n v="0"/>
    <n v="0"/>
    <n v="0"/>
    <s v="Very High"/>
    <s v="Low"/>
    <x v="2"/>
  </r>
  <r>
    <s v="CO"/>
    <n v="108"/>
    <s v="area_code_415"/>
    <s v="no"/>
    <s v="no"/>
    <n v="0"/>
    <n v="215.6"/>
    <n v="78"/>
    <n v="36.65"/>
    <n v="195.3"/>
    <n v="119"/>
    <n v="16.600000000000001"/>
    <n v="194.4"/>
    <x v="99"/>
    <n v="8.75"/>
    <n v="3.6"/>
    <n v="5"/>
    <n v="0.97"/>
    <n v="1"/>
    <x v="0"/>
    <n v="0"/>
    <n v="0"/>
    <n v="0"/>
    <s v="High"/>
    <s v="Low"/>
    <x v="1"/>
  </r>
  <r>
    <s v="CT"/>
    <n v="84"/>
    <s v="area_code_510"/>
    <s v="no"/>
    <s v="yes"/>
    <n v="42"/>
    <n v="165.3"/>
    <n v="97"/>
    <n v="28.1"/>
    <n v="223.5"/>
    <n v="118"/>
    <n v="19"/>
    <n v="260.8"/>
    <x v="51"/>
    <n v="11.74"/>
    <n v="7.6"/>
    <n v="7"/>
    <n v="2.0499999999999998"/>
    <n v="3"/>
    <x v="0"/>
    <n v="0"/>
    <n v="0"/>
    <n v="1"/>
    <s v="Medium"/>
    <s v="Low"/>
    <x v="0"/>
  </r>
  <r>
    <s v="ID"/>
    <n v="83"/>
    <s v="area_code_415"/>
    <s v="yes"/>
    <s v="yes"/>
    <n v="32"/>
    <n v="94.7"/>
    <n v="111"/>
    <n v="16.100000000000001"/>
    <n v="154.4"/>
    <n v="98"/>
    <n v="13.12"/>
    <n v="200.4"/>
    <x v="23"/>
    <n v="9.02"/>
    <n v="10.6"/>
    <n v="6"/>
    <n v="2.86"/>
    <n v="2"/>
    <x v="0"/>
    <n v="0"/>
    <n v="1"/>
    <n v="1"/>
    <s v="Medium"/>
    <s v="High"/>
    <x v="3"/>
  </r>
  <r>
    <s v="DC"/>
    <n v="139"/>
    <s v="area_code_510"/>
    <s v="no"/>
    <s v="no"/>
    <n v="0"/>
    <n v="203.2"/>
    <n v="81"/>
    <n v="34.54"/>
    <n v="152.5"/>
    <n v="99"/>
    <n v="12.96"/>
    <n v="197.8"/>
    <x v="46"/>
    <n v="8.9"/>
    <n v="9.6999999999999993"/>
    <n v="3"/>
    <n v="2.62"/>
    <n v="2"/>
    <x v="0"/>
    <n v="0"/>
    <n v="0"/>
    <n v="0"/>
    <s v="Very High"/>
    <s v="Low"/>
    <x v="2"/>
  </r>
  <r>
    <s v="TN"/>
    <n v="69"/>
    <s v="area_code_510"/>
    <s v="no"/>
    <s v="no"/>
    <n v="0"/>
    <n v="195.3"/>
    <n v="70"/>
    <n v="33.200000000000003"/>
    <n v="216.7"/>
    <n v="108"/>
    <n v="18.420000000000002"/>
    <n v="259.89999999999998"/>
    <x v="47"/>
    <n v="11.7"/>
    <n v="12.5"/>
    <n v="4"/>
    <n v="3.38"/>
    <n v="3"/>
    <x v="0"/>
    <n v="0"/>
    <n v="0"/>
    <n v="0"/>
    <s v="Low"/>
    <s v="High"/>
    <x v="1"/>
  </r>
  <r>
    <s v="MO"/>
    <n v="106"/>
    <s v="area_code_415"/>
    <s v="no"/>
    <s v="no"/>
    <n v="0"/>
    <n v="114.4"/>
    <n v="104"/>
    <n v="19.45"/>
    <n v="78.3"/>
    <n v="101"/>
    <n v="6.66"/>
    <n v="232.7"/>
    <x v="17"/>
    <n v="10.47"/>
    <n v="0"/>
    <n v="0"/>
    <n v="0"/>
    <n v="2"/>
    <x v="0"/>
    <n v="0"/>
    <n v="0"/>
    <n v="0"/>
    <s v="High"/>
    <s v="Low"/>
    <x v="0"/>
  </r>
  <r>
    <s v="VA"/>
    <n v="158"/>
    <s v="area_code_415"/>
    <s v="no"/>
    <s v="no"/>
    <n v="0"/>
    <n v="222.8"/>
    <n v="101"/>
    <n v="37.880000000000003"/>
    <n v="203"/>
    <n v="128"/>
    <n v="17.260000000000002"/>
    <n v="210.6"/>
    <x v="36"/>
    <n v="9.48"/>
    <n v="6.9"/>
    <n v="2"/>
    <n v="1.86"/>
    <n v="2"/>
    <x v="0"/>
    <n v="0"/>
    <n v="0"/>
    <n v="0"/>
    <s v="Very High"/>
    <s v="Low"/>
    <x v="1"/>
  </r>
  <r>
    <s v="SD"/>
    <n v="168"/>
    <s v="area_code_415"/>
    <s v="no"/>
    <s v="yes"/>
    <n v="22"/>
    <n v="175.9"/>
    <n v="70"/>
    <n v="29.9"/>
    <n v="211.7"/>
    <n v="105"/>
    <n v="17.989999999999998"/>
    <n v="174.5"/>
    <x v="77"/>
    <n v="7.85"/>
    <n v="7.3"/>
    <n v="5"/>
    <n v="1.97"/>
    <n v="2"/>
    <x v="0"/>
    <n v="0"/>
    <n v="0"/>
    <n v="1"/>
    <s v="Very High"/>
    <s v="Low"/>
    <x v="0"/>
  </r>
  <r>
    <s v="WV"/>
    <n v="115"/>
    <s v="area_code_510"/>
    <s v="yes"/>
    <s v="no"/>
    <n v="0"/>
    <n v="249.9"/>
    <n v="95"/>
    <n v="42.48"/>
    <n v="242.5"/>
    <n v="104"/>
    <n v="20.61"/>
    <n v="151.69999999999999"/>
    <x v="3"/>
    <n v="6.83"/>
    <n v="15.3"/>
    <n v="6"/>
    <n v="4.13"/>
    <n v="1"/>
    <x v="1"/>
    <n v="1"/>
    <n v="1"/>
    <n v="0"/>
    <s v="High"/>
    <s v="High"/>
    <x v="1"/>
  </r>
  <r>
    <s v="GA"/>
    <n v="57"/>
    <s v="area_code_408"/>
    <s v="yes"/>
    <s v="yes"/>
    <n v="30"/>
    <n v="234.5"/>
    <n v="130"/>
    <n v="39.869999999999997"/>
    <n v="195.2"/>
    <n v="116"/>
    <n v="16.59"/>
    <n v="268.8"/>
    <x v="9"/>
    <n v="12.1"/>
    <n v="11.4"/>
    <n v="4"/>
    <n v="3.08"/>
    <n v="2"/>
    <x v="0"/>
    <n v="0"/>
    <n v="1"/>
    <n v="1"/>
    <s v="Low"/>
    <s v="High"/>
    <x v="1"/>
  </r>
  <r>
    <s v="AZ"/>
    <n v="67"/>
    <s v="area_code_415"/>
    <s v="no"/>
    <s v="no"/>
    <n v="0"/>
    <n v="210.7"/>
    <n v="116"/>
    <n v="35.82"/>
    <n v="219.2"/>
    <n v="86"/>
    <n v="18.63"/>
    <n v="179.7"/>
    <x v="72"/>
    <n v="8.09"/>
    <n v="7.2"/>
    <n v="6"/>
    <n v="1.94"/>
    <n v="1"/>
    <x v="0"/>
    <n v="0"/>
    <n v="0"/>
    <n v="0"/>
    <s v="Low"/>
    <s v="Low"/>
    <x v="2"/>
  </r>
  <r>
    <s v="AK"/>
    <n v="127"/>
    <s v="area_code_408"/>
    <s v="no"/>
    <s v="no"/>
    <n v="0"/>
    <n v="182.3"/>
    <n v="124"/>
    <n v="30.99"/>
    <n v="169.9"/>
    <n v="110"/>
    <n v="14.44"/>
    <n v="184"/>
    <x v="22"/>
    <n v="8.2799999999999994"/>
    <n v="9.3000000000000007"/>
    <n v="3"/>
    <n v="2.5099999999999998"/>
    <n v="1"/>
    <x v="0"/>
    <n v="0"/>
    <n v="0"/>
    <n v="0"/>
    <s v="High"/>
    <s v="Low"/>
    <x v="1"/>
  </r>
  <r>
    <s v="AK"/>
    <n v="78"/>
    <s v="area_code_510"/>
    <s v="no"/>
    <s v="no"/>
    <n v="0"/>
    <n v="190.3"/>
    <n v="88"/>
    <n v="32.35"/>
    <n v="194.5"/>
    <n v="89"/>
    <n v="16.53"/>
    <n v="256.5"/>
    <x v="23"/>
    <n v="11.54"/>
    <n v="11.7"/>
    <n v="5"/>
    <n v="3.16"/>
    <n v="2"/>
    <x v="0"/>
    <n v="0"/>
    <n v="0"/>
    <n v="0"/>
    <s v="Medium"/>
    <s v="High"/>
    <x v="2"/>
  </r>
  <r>
    <s v="CT"/>
    <n v="100"/>
    <s v="area_code_415"/>
    <s v="no"/>
    <s v="yes"/>
    <n v="38"/>
    <n v="177.1"/>
    <n v="88"/>
    <n v="30.11"/>
    <n v="163.69999999999999"/>
    <n v="108"/>
    <n v="13.91"/>
    <n v="242.7"/>
    <x v="51"/>
    <n v="10.92"/>
    <n v="7.4"/>
    <n v="2"/>
    <n v="2"/>
    <n v="0"/>
    <x v="0"/>
    <n v="0"/>
    <n v="0"/>
    <n v="1"/>
    <s v="Medium"/>
    <s v="Low"/>
    <x v="0"/>
  </r>
  <r>
    <s v="UT"/>
    <n v="103"/>
    <s v="area_code_510"/>
    <s v="no"/>
    <s v="yes"/>
    <n v="36"/>
    <n v="87.2"/>
    <n v="92"/>
    <n v="14.82"/>
    <n v="169.3"/>
    <n v="110"/>
    <n v="14.39"/>
    <n v="166.7"/>
    <x v="59"/>
    <n v="7.5"/>
    <n v="10.9"/>
    <n v="5"/>
    <n v="2.94"/>
    <n v="6"/>
    <x v="1"/>
    <n v="1"/>
    <n v="0"/>
    <n v="1"/>
    <s v="High"/>
    <s v="High"/>
    <x v="0"/>
  </r>
  <r>
    <s v="KY"/>
    <n v="113"/>
    <s v="area_code_415"/>
    <s v="no"/>
    <s v="no"/>
    <n v="0"/>
    <n v="215.6"/>
    <n v="96"/>
    <n v="36.65"/>
    <n v="193.4"/>
    <n v="127"/>
    <n v="16.440000000000001"/>
    <n v="105.4"/>
    <x v="11"/>
    <n v="4.74"/>
    <n v="13.5"/>
    <n v="3"/>
    <n v="3.65"/>
    <n v="1"/>
    <x v="0"/>
    <n v="0"/>
    <n v="0"/>
    <n v="0"/>
    <s v="High"/>
    <s v="High"/>
    <x v="1"/>
  </r>
  <r>
    <s v="OR"/>
    <n v="129"/>
    <s v="area_code_510"/>
    <s v="no"/>
    <s v="yes"/>
    <n v="36"/>
    <n v="192.8"/>
    <n v="103"/>
    <n v="32.78"/>
    <n v="177"/>
    <n v="83"/>
    <n v="15.05"/>
    <n v="216.5"/>
    <x v="4"/>
    <n v="9.74"/>
    <n v="16.399999999999999"/>
    <n v="5"/>
    <n v="4.43"/>
    <n v="1"/>
    <x v="0"/>
    <n v="0"/>
    <n v="0"/>
    <n v="1"/>
    <s v="Very High"/>
    <s v="High"/>
    <x v="2"/>
  </r>
  <r>
    <s v="TN"/>
    <n v="57"/>
    <s v="area_code_510"/>
    <s v="no"/>
    <s v="no"/>
    <n v="0"/>
    <n v="149.30000000000001"/>
    <n v="100"/>
    <n v="25.38"/>
    <n v="200.2"/>
    <n v="110"/>
    <n v="17.02"/>
    <n v="231.7"/>
    <x v="67"/>
    <n v="10.43"/>
    <n v="11.9"/>
    <n v="3"/>
    <n v="3.21"/>
    <n v="2"/>
    <x v="0"/>
    <n v="0"/>
    <n v="0"/>
    <n v="0"/>
    <s v="Low"/>
    <s v="High"/>
    <x v="0"/>
  </r>
  <r>
    <s v="WV"/>
    <n v="82"/>
    <s v="area_code_408"/>
    <s v="no"/>
    <s v="no"/>
    <n v="0"/>
    <n v="143.69999999999999"/>
    <n v="116"/>
    <n v="24.43"/>
    <n v="170.7"/>
    <n v="99"/>
    <n v="14.51"/>
    <n v="287.7"/>
    <x v="34"/>
    <n v="12.95"/>
    <n v="7.8"/>
    <n v="5"/>
    <n v="2.11"/>
    <n v="1"/>
    <x v="0"/>
    <n v="0"/>
    <n v="0"/>
    <n v="0"/>
    <s v="Medium"/>
    <s v="Low"/>
    <x v="3"/>
  </r>
  <r>
    <s v="NJ"/>
    <n v="64"/>
    <s v="area_code_415"/>
    <s v="no"/>
    <s v="no"/>
    <n v="0"/>
    <n v="224.8"/>
    <n v="111"/>
    <n v="38.22"/>
    <n v="190"/>
    <n v="101"/>
    <n v="16.149999999999999"/>
    <n v="221.4"/>
    <x v="71"/>
    <n v="9.9600000000000009"/>
    <n v="9.1999999999999993"/>
    <n v="2"/>
    <n v="2.48"/>
    <n v="1"/>
    <x v="0"/>
    <n v="0"/>
    <n v="0"/>
    <n v="0"/>
    <s v="Low"/>
    <s v="Low"/>
    <x v="1"/>
  </r>
  <r>
    <s v="MS"/>
    <n v="86"/>
    <s v="area_code_510"/>
    <s v="no"/>
    <s v="yes"/>
    <n v="39"/>
    <n v="261.2"/>
    <n v="122"/>
    <n v="44.4"/>
    <n v="214.2"/>
    <n v="101"/>
    <n v="18.21"/>
    <n v="154.9"/>
    <x v="67"/>
    <n v="6.97"/>
    <n v="12.7"/>
    <n v="5"/>
    <n v="3.43"/>
    <n v="2"/>
    <x v="0"/>
    <n v="0"/>
    <n v="0"/>
    <n v="1"/>
    <s v="Medium"/>
    <s v="High"/>
    <x v="1"/>
  </r>
  <r>
    <s v="ME"/>
    <n v="151"/>
    <s v="area_code_415"/>
    <s v="no"/>
    <s v="yes"/>
    <n v="26"/>
    <n v="196.5"/>
    <n v="98"/>
    <n v="33.409999999999997"/>
    <n v="175.8"/>
    <n v="111"/>
    <n v="14.94"/>
    <n v="221.8"/>
    <x v="74"/>
    <n v="9.98"/>
    <n v="13.4"/>
    <n v="5"/>
    <n v="3.62"/>
    <n v="0"/>
    <x v="0"/>
    <n v="0"/>
    <n v="0"/>
    <n v="1"/>
    <s v="Very High"/>
    <s v="High"/>
    <x v="1"/>
  </r>
  <r>
    <s v="WY"/>
    <n v="94"/>
    <s v="area_code_510"/>
    <s v="no"/>
    <s v="no"/>
    <n v="0"/>
    <n v="271.2"/>
    <n v="105"/>
    <n v="46.1"/>
    <n v="202.6"/>
    <n v="105"/>
    <n v="17.22"/>
    <n v="221.6"/>
    <x v="100"/>
    <n v="9.9700000000000006"/>
    <n v="11.5"/>
    <n v="3"/>
    <n v="3.11"/>
    <n v="3"/>
    <x v="1"/>
    <n v="1"/>
    <n v="0"/>
    <n v="0"/>
    <s v="Medium"/>
    <s v="High"/>
    <x v="1"/>
  </r>
  <r>
    <s v="WY"/>
    <n v="90"/>
    <s v="area_code_415"/>
    <s v="no"/>
    <s v="no"/>
    <n v="0"/>
    <n v="207.2"/>
    <n v="121"/>
    <n v="35.22"/>
    <n v="292.5"/>
    <n v="104"/>
    <n v="24.86"/>
    <n v="226.3"/>
    <x v="0"/>
    <n v="10.18"/>
    <n v="8"/>
    <n v="1"/>
    <n v="2.16"/>
    <n v="2"/>
    <x v="0"/>
    <n v="0"/>
    <n v="0"/>
    <n v="0"/>
    <s v="Medium"/>
    <s v="Low"/>
    <x v="1"/>
  </r>
  <r>
    <s v="IN"/>
    <n v="48"/>
    <s v="area_code_510"/>
    <s v="no"/>
    <s v="no"/>
    <n v="0"/>
    <n v="300.39999999999998"/>
    <n v="94"/>
    <n v="51.07"/>
    <n v="133.19999999999999"/>
    <n v="103"/>
    <n v="11.32"/>
    <n v="197.4"/>
    <x v="9"/>
    <n v="8.8800000000000008"/>
    <n v="7.2"/>
    <n v="5"/>
    <n v="1.94"/>
    <n v="2"/>
    <x v="0"/>
    <n v="0"/>
    <n v="0"/>
    <n v="0"/>
    <s v="Low"/>
    <s v="Low"/>
    <x v="1"/>
  </r>
  <r>
    <s v="NJ"/>
    <n v="93"/>
    <s v="area_code_415"/>
    <s v="yes"/>
    <s v="yes"/>
    <n v="20"/>
    <n v="187.5"/>
    <n v="110"/>
    <n v="31.88"/>
    <n v="169.8"/>
    <n v="94"/>
    <n v="14.43"/>
    <n v="175.3"/>
    <x v="28"/>
    <n v="7.89"/>
    <n v="12.1"/>
    <n v="4"/>
    <n v="3.27"/>
    <n v="1"/>
    <x v="0"/>
    <n v="0"/>
    <n v="1"/>
    <n v="1"/>
    <s v="Medium"/>
    <s v="High"/>
    <x v="2"/>
  </r>
  <r>
    <s v="DC"/>
    <n v="169"/>
    <s v="area_code_415"/>
    <s v="yes"/>
    <s v="no"/>
    <n v="0"/>
    <n v="57.1"/>
    <n v="98"/>
    <n v="9.7100000000000009"/>
    <n v="199.7"/>
    <n v="78"/>
    <n v="16.97"/>
    <n v="274.7"/>
    <x v="0"/>
    <n v="12.36"/>
    <n v="6.5"/>
    <n v="6"/>
    <n v="1.76"/>
    <n v="3"/>
    <x v="0"/>
    <n v="0"/>
    <n v="1"/>
    <n v="0"/>
    <s v="Very High"/>
    <s v="Low"/>
    <x v="3"/>
  </r>
  <r>
    <s v="KY"/>
    <n v="91"/>
    <s v="area_code_415"/>
    <s v="yes"/>
    <s v="no"/>
    <n v="0"/>
    <n v="145"/>
    <n v="89"/>
    <n v="24.65"/>
    <n v="175.8"/>
    <n v="102"/>
    <n v="14.94"/>
    <n v="223.7"/>
    <x v="101"/>
    <n v="10.07"/>
    <n v="16.7"/>
    <n v="3"/>
    <n v="4.51"/>
    <n v="2"/>
    <x v="1"/>
    <n v="1"/>
    <n v="1"/>
    <n v="0"/>
    <s v="Medium"/>
    <s v="High"/>
    <x v="0"/>
  </r>
  <r>
    <s v="MI"/>
    <n v="101"/>
    <s v="area_code_510"/>
    <s v="no"/>
    <s v="no"/>
    <n v="0"/>
    <n v="190.7"/>
    <n v="72"/>
    <n v="32.42"/>
    <n v="208.6"/>
    <n v="103"/>
    <n v="17.73"/>
    <n v="203.8"/>
    <x v="8"/>
    <n v="9.17"/>
    <n v="8.8000000000000007"/>
    <n v="8"/>
    <n v="2.38"/>
    <n v="1"/>
    <x v="0"/>
    <n v="0"/>
    <n v="0"/>
    <n v="0"/>
    <s v="High"/>
    <s v="Low"/>
    <x v="1"/>
  </r>
  <r>
    <s v="UT"/>
    <n v="67"/>
    <s v="area_code_510"/>
    <s v="no"/>
    <s v="yes"/>
    <n v="20"/>
    <n v="230.6"/>
    <n v="40"/>
    <n v="39.200000000000003"/>
    <n v="189.1"/>
    <n v="58"/>
    <n v="16.07"/>
    <n v="162.19999999999999"/>
    <x v="11"/>
    <n v="7.3"/>
    <n v="9.4"/>
    <n v="2"/>
    <n v="2.54"/>
    <n v="1"/>
    <x v="0"/>
    <n v="0"/>
    <n v="0"/>
    <n v="1"/>
    <s v="Low"/>
    <s v="Low"/>
    <x v="2"/>
  </r>
  <r>
    <s v="NE"/>
    <n v="66"/>
    <s v="area_code_415"/>
    <s v="no"/>
    <s v="no"/>
    <n v="0"/>
    <n v="34"/>
    <n v="133"/>
    <n v="5.78"/>
    <n v="278.60000000000002"/>
    <n v="61"/>
    <n v="23.68"/>
    <n v="129.6"/>
    <x v="60"/>
    <n v="5.83"/>
    <n v="11.5"/>
    <n v="3"/>
    <n v="3.11"/>
    <n v="0"/>
    <x v="0"/>
    <n v="0"/>
    <n v="0"/>
    <n v="0"/>
    <s v="Low"/>
    <s v="High"/>
    <x v="3"/>
  </r>
  <r>
    <s v="FL"/>
    <n v="116"/>
    <s v="area_code_415"/>
    <s v="no"/>
    <s v="yes"/>
    <n v="17"/>
    <n v="193.4"/>
    <n v="112"/>
    <n v="32.880000000000003"/>
    <n v="240.6"/>
    <n v="131"/>
    <n v="20.45"/>
    <n v="248.1"/>
    <x v="21"/>
    <n v="11.16"/>
    <n v="11.4"/>
    <n v="3"/>
    <n v="3.08"/>
    <n v="5"/>
    <x v="0"/>
    <n v="0"/>
    <n v="0"/>
    <n v="1"/>
    <s v="High"/>
    <s v="High"/>
    <x v="1"/>
  </r>
  <r>
    <s v="LA"/>
    <n v="158"/>
    <s v="area_code_408"/>
    <s v="no"/>
    <s v="no"/>
    <n v="0"/>
    <n v="202"/>
    <n v="126"/>
    <n v="34.340000000000003"/>
    <n v="163.5"/>
    <n v="86"/>
    <n v="13.9"/>
    <n v="195.4"/>
    <x v="48"/>
    <n v="8.7899999999999991"/>
    <n v="10.4"/>
    <n v="6"/>
    <n v="2.81"/>
    <n v="1"/>
    <x v="0"/>
    <n v="0"/>
    <n v="0"/>
    <n v="0"/>
    <s v="Very High"/>
    <s v="High"/>
    <x v="2"/>
  </r>
  <r>
    <s v="WA"/>
    <n v="119"/>
    <s v="area_code_415"/>
    <s v="no"/>
    <s v="yes"/>
    <n v="26"/>
    <n v="161.30000000000001"/>
    <n v="97"/>
    <n v="27.42"/>
    <n v="250.3"/>
    <n v="110"/>
    <n v="21.28"/>
    <n v="142.4"/>
    <x v="26"/>
    <n v="6.41"/>
    <n v="6.6"/>
    <n v="8"/>
    <n v="1.78"/>
    <n v="1"/>
    <x v="0"/>
    <n v="0"/>
    <n v="0"/>
    <n v="1"/>
    <s v="High"/>
    <s v="Low"/>
    <x v="0"/>
  </r>
  <r>
    <s v="MI"/>
    <n v="120"/>
    <s v="area_code_415"/>
    <s v="no"/>
    <s v="no"/>
    <n v="0"/>
    <n v="150.6"/>
    <n v="85"/>
    <n v="25.6"/>
    <n v="119"/>
    <n v="128"/>
    <n v="10.119999999999999"/>
    <n v="232.9"/>
    <x v="56"/>
    <n v="10.48"/>
    <n v="6.4"/>
    <n v="2"/>
    <n v="1.73"/>
    <n v="1"/>
    <x v="0"/>
    <n v="0"/>
    <n v="0"/>
    <n v="0"/>
    <s v="High"/>
    <s v="Low"/>
    <x v="0"/>
  </r>
  <r>
    <s v="KY"/>
    <n v="155"/>
    <s v="area_code_510"/>
    <s v="no"/>
    <s v="no"/>
    <n v="0"/>
    <n v="184.6"/>
    <n v="102"/>
    <n v="31.38"/>
    <n v="196"/>
    <n v="117"/>
    <n v="16.66"/>
    <n v="226.5"/>
    <x v="55"/>
    <n v="10.19"/>
    <n v="7.8"/>
    <n v="1"/>
    <n v="2.11"/>
    <n v="1"/>
    <x v="0"/>
    <n v="0"/>
    <n v="0"/>
    <n v="0"/>
    <s v="Very High"/>
    <s v="Low"/>
    <x v="1"/>
  </r>
  <r>
    <s v="LA"/>
    <n v="106"/>
    <s v="area_code_408"/>
    <s v="no"/>
    <s v="no"/>
    <n v="0"/>
    <n v="220.7"/>
    <n v="120"/>
    <n v="37.520000000000003"/>
    <n v="270.2"/>
    <n v="95"/>
    <n v="22.97"/>
    <n v="121.6"/>
    <x v="45"/>
    <n v="5.47"/>
    <n v="8.6999999999999993"/>
    <n v="5"/>
    <n v="2.35"/>
    <n v="1"/>
    <x v="0"/>
    <n v="0"/>
    <n v="0"/>
    <n v="0"/>
    <s v="High"/>
    <s v="Low"/>
    <x v="2"/>
  </r>
  <r>
    <s v="AL"/>
    <n v="146"/>
    <s v="area_code_415"/>
    <s v="no"/>
    <s v="yes"/>
    <n v="32"/>
    <n v="154"/>
    <n v="80"/>
    <n v="26.18"/>
    <n v="185.5"/>
    <n v="91"/>
    <n v="15.77"/>
    <n v="148.19999999999999"/>
    <x v="24"/>
    <n v="6.67"/>
    <n v="8.1999999999999993"/>
    <n v="4"/>
    <n v="2.21"/>
    <n v="3"/>
    <x v="0"/>
    <n v="0"/>
    <n v="0"/>
    <n v="1"/>
    <s v="Very High"/>
    <s v="Low"/>
    <x v="3"/>
  </r>
  <r>
    <s v="MO"/>
    <n v="101"/>
    <s v="area_code_415"/>
    <s v="no"/>
    <s v="yes"/>
    <n v="29"/>
    <n v="121.1"/>
    <n v="116"/>
    <n v="20.59"/>
    <n v="186.4"/>
    <n v="100"/>
    <n v="15.84"/>
    <n v="241.7"/>
    <x v="12"/>
    <n v="10.88"/>
    <n v="10.1"/>
    <n v="6"/>
    <n v="2.73"/>
    <n v="0"/>
    <x v="0"/>
    <n v="0"/>
    <n v="0"/>
    <n v="1"/>
    <s v="High"/>
    <s v="Low"/>
    <x v="3"/>
  </r>
  <r>
    <s v="CO"/>
    <n v="22"/>
    <s v="area_code_510"/>
    <s v="no"/>
    <s v="yes"/>
    <n v="23"/>
    <n v="182.1"/>
    <n v="94"/>
    <n v="30.96"/>
    <n v="164.6"/>
    <n v="59"/>
    <n v="13.99"/>
    <n v="128.80000000000001"/>
    <x v="20"/>
    <n v="5.8"/>
    <n v="12.7"/>
    <n v="4"/>
    <n v="3.43"/>
    <n v="3"/>
    <x v="0"/>
    <n v="0"/>
    <n v="0"/>
    <n v="1"/>
    <s v="Low"/>
    <s v="High"/>
    <x v="2"/>
  </r>
  <r>
    <s v="TX"/>
    <n v="90"/>
    <s v="area_code_415"/>
    <s v="no"/>
    <s v="no"/>
    <n v="0"/>
    <n v="109.6"/>
    <n v="88"/>
    <n v="18.63"/>
    <n v="137.6"/>
    <n v="108"/>
    <n v="11.7"/>
    <n v="159.69999999999999"/>
    <x v="3"/>
    <n v="7.19"/>
    <n v="11"/>
    <n v="5"/>
    <n v="2.97"/>
    <n v="2"/>
    <x v="0"/>
    <n v="0"/>
    <n v="0"/>
    <n v="0"/>
    <s v="Medium"/>
    <s v="High"/>
    <x v="0"/>
  </r>
  <r>
    <s v="NY"/>
    <n v="41"/>
    <s v="area_code_415"/>
    <s v="no"/>
    <s v="no"/>
    <n v="0"/>
    <n v="209.9"/>
    <n v="105"/>
    <n v="35.68"/>
    <n v="121.9"/>
    <n v="105"/>
    <n v="10.36"/>
    <n v="253.7"/>
    <x v="1"/>
    <n v="11.42"/>
    <n v="9.6"/>
    <n v="4"/>
    <n v="2.59"/>
    <n v="1"/>
    <x v="0"/>
    <n v="0"/>
    <n v="0"/>
    <n v="0"/>
    <s v="Low"/>
    <s v="Low"/>
    <x v="1"/>
  </r>
  <r>
    <s v="WY"/>
    <n v="33"/>
    <s v="area_code_415"/>
    <s v="no"/>
    <s v="no"/>
    <n v="0"/>
    <n v="213.9"/>
    <n v="88"/>
    <n v="36.36"/>
    <n v="239.8"/>
    <n v="119"/>
    <n v="20.38"/>
    <n v="148.69999999999999"/>
    <x v="62"/>
    <n v="6.69"/>
    <n v="9.8000000000000007"/>
    <n v="14"/>
    <n v="2.65"/>
    <n v="2"/>
    <x v="0"/>
    <n v="0"/>
    <n v="0"/>
    <n v="0"/>
    <s v="Low"/>
    <s v="Low"/>
    <x v="1"/>
  </r>
  <r>
    <s v="UT"/>
    <n v="112"/>
    <s v="area_code_415"/>
    <s v="no"/>
    <s v="no"/>
    <n v="0"/>
    <n v="115.8"/>
    <n v="108"/>
    <n v="19.690000000000001"/>
    <n v="243.3"/>
    <n v="111"/>
    <n v="20.68"/>
    <n v="184.6"/>
    <x v="17"/>
    <n v="8.31"/>
    <n v="13.1"/>
    <n v="5"/>
    <n v="3.54"/>
    <n v="1"/>
    <x v="0"/>
    <n v="0"/>
    <n v="0"/>
    <n v="0"/>
    <s v="High"/>
    <s v="High"/>
    <x v="0"/>
  </r>
  <r>
    <s v="LA"/>
    <n v="108"/>
    <s v="area_code_510"/>
    <s v="no"/>
    <s v="yes"/>
    <n v="30"/>
    <n v="276.60000000000002"/>
    <n v="99"/>
    <n v="47.02"/>
    <n v="220.1"/>
    <n v="113"/>
    <n v="18.71"/>
    <n v="177.9"/>
    <x v="34"/>
    <n v="8.01"/>
    <n v="9.8000000000000007"/>
    <n v="6"/>
    <n v="2.65"/>
    <n v="2"/>
    <x v="0"/>
    <n v="0"/>
    <n v="0"/>
    <n v="1"/>
    <s v="High"/>
    <s v="Low"/>
    <x v="1"/>
  </r>
  <r>
    <s v="NV"/>
    <n v="136"/>
    <s v="area_code_415"/>
    <s v="no"/>
    <s v="yes"/>
    <n v="21"/>
    <n v="179.4"/>
    <n v="88"/>
    <n v="30.5"/>
    <n v="181.1"/>
    <n v="97"/>
    <n v="15.39"/>
    <n v="320.7"/>
    <x v="60"/>
    <n v="14.43"/>
    <n v="9.5"/>
    <n v="4"/>
    <n v="2.57"/>
    <n v="2"/>
    <x v="0"/>
    <n v="0"/>
    <n v="0"/>
    <n v="1"/>
    <s v="Very High"/>
    <s v="Low"/>
    <x v="3"/>
  </r>
  <r>
    <s v="NC"/>
    <n v="128"/>
    <s v="area_code_510"/>
    <s v="no"/>
    <s v="no"/>
    <n v="0"/>
    <n v="187.3"/>
    <n v="84"/>
    <n v="31.84"/>
    <n v="270.8"/>
    <n v="95"/>
    <n v="23.02"/>
    <n v="206.4"/>
    <x v="19"/>
    <n v="9.2899999999999991"/>
    <n v="10.1"/>
    <n v="5"/>
    <n v="2.73"/>
    <n v="1"/>
    <x v="0"/>
    <n v="0"/>
    <n v="0"/>
    <n v="0"/>
    <s v="Very High"/>
    <s v="Low"/>
    <x v="2"/>
  </r>
  <r>
    <s v="NC"/>
    <n v="27"/>
    <s v="area_code_408"/>
    <s v="no"/>
    <s v="no"/>
    <n v="0"/>
    <n v="201.2"/>
    <n v="128"/>
    <n v="34.200000000000003"/>
    <n v="227.2"/>
    <n v="100"/>
    <n v="19.309999999999999"/>
    <n v="145.80000000000001"/>
    <x v="50"/>
    <n v="6.56"/>
    <n v="8.4"/>
    <n v="3"/>
    <n v="2.27"/>
    <n v="2"/>
    <x v="0"/>
    <n v="0"/>
    <n v="0"/>
    <n v="0"/>
    <s v="Low"/>
    <s v="Low"/>
    <x v="2"/>
  </r>
  <r>
    <s v="WY"/>
    <n v="161"/>
    <s v="area_code_415"/>
    <s v="yes"/>
    <s v="no"/>
    <n v="0"/>
    <n v="189.6"/>
    <n v="78"/>
    <n v="32.229999999999997"/>
    <n v="267.39999999999998"/>
    <n v="117"/>
    <n v="22.73"/>
    <n v="184.5"/>
    <x v="102"/>
    <n v="8.3000000000000007"/>
    <n v="1.3"/>
    <n v="6"/>
    <n v="0.35"/>
    <n v="1"/>
    <x v="0"/>
    <n v="0"/>
    <n v="1"/>
    <n v="0"/>
    <s v="Very High"/>
    <s v="Low"/>
    <x v="1"/>
  </r>
  <r>
    <s v="TN"/>
    <n v="33"/>
    <s v="area_code_415"/>
    <s v="no"/>
    <s v="yes"/>
    <n v="35"/>
    <n v="186.8"/>
    <n v="124"/>
    <n v="31.76"/>
    <n v="261"/>
    <n v="69"/>
    <n v="22.19"/>
    <n v="317.8"/>
    <x v="0"/>
    <n v="14.3"/>
    <n v="15"/>
    <n v="5"/>
    <n v="4.05"/>
    <n v="0"/>
    <x v="0"/>
    <n v="0"/>
    <n v="0"/>
    <n v="1"/>
    <s v="Low"/>
    <s v="High"/>
    <x v="2"/>
  </r>
  <r>
    <s v="FL"/>
    <n v="120"/>
    <s v="area_code_415"/>
    <s v="no"/>
    <s v="yes"/>
    <n v="31"/>
    <n v="153.5"/>
    <n v="83"/>
    <n v="26.1"/>
    <n v="219.1"/>
    <n v="96"/>
    <n v="18.62"/>
    <n v="237.4"/>
    <x v="46"/>
    <n v="10.68"/>
    <n v="11.4"/>
    <n v="4"/>
    <n v="3.08"/>
    <n v="0"/>
    <x v="0"/>
    <n v="0"/>
    <n v="0"/>
    <n v="1"/>
    <s v="High"/>
    <s v="High"/>
    <x v="3"/>
  </r>
  <r>
    <s v="PA"/>
    <n v="122"/>
    <s v="area_code_415"/>
    <s v="yes"/>
    <s v="no"/>
    <n v="0"/>
    <n v="230.9"/>
    <n v="132"/>
    <n v="39.25"/>
    <n v="243.2"/>
    <n v="99"/>
    <n v="20.67"/>
    <n v="182.4"/>
    <x v="32"/>
    <n v="8.2100000000000009"/>
    <n v="11"/>
    <n v="2"/>
    <n v="2.97"/>
    <n v="0"/>
    <x v="1"/>
    <n v="1"/>
    <n v="1"/>
    <n v="0"/>
    <s v="High"/>
    <s v="High"/>
    <x v="2"/>
  </r>
  <r>
    <s v="WV"/>
    <n v="148"/>
    <s v="area_code_415"/>
    <s v="no"/>
    <s v="yes"/>
    <n v="26"/>
    <n v="244.9"/>
    <n v="150"/>
    <n v="41.63"/>
    <n v="118"/>
    <n v="138"/>
    <n v="10.029999999999999"/>
    <n v="236"/>
    <x v="50"/>
    <n v="10.62"/>
    <n v="15.2"/>
    <n v="4"/>
    <n v="4.0999999999999996"/>
    <n v="2"/>
    <x v="0"/>
    <n v="0"/>
    <n v="0"/>
    <n v="1"/>
    <s v="Very High"/>
    <s v="High"/>
    <x v="1"/>
  </r>
  <r>
    <s v="NJ"/>
    <n v="74"/>
    <s v="area_code_415"/>
    <s v="no"/>
    <s v="no"/>
    <n v="0"/>
    <n v="230.9"/>
    <n v="93"/>
    <n v="39.25"/>
    <n v="223"/>
    <n v="78"/>
    <n v="18.96"/>
    <n v="157.80000000000001"/>
    <x v="67"/>
    <n v="7.1"/>
    <n v="9.6999999999999993"/>
    <n v="2"/>
    <n v="2.62"/>
    <n v="3"/>
    <x v="0"/>
    <n v="0"/>
    <n v="0"/>
    <n v="0"/>
    <s v="Medium"/>
    <s v="Low"/>
    <x v="2"/>
  </r>
  <r>
    <s v="MT"/>
    <n v="106"/>
    <s v="area_code_415"/>
    <s v="no"/>
    <s v="no"/>
    <n v="0"/>
    <n v="187.1"/>
    <n v="104"/>
    <n v="31.81"/>
    <n v="250.2"/>
    <n v="117"/>
    <n v="21.27"/>
    <n v="144.9"/>
    <x v="77"/>
    <n v="6.52"/>
    <n v="11"/>
    <n v="3"/>
    <n v="2.97"/>
    <n v="1"/>
    <x v="0"/>
    <n v="0"/>
    <n v="0"/>
    <n v="0"/>
    <s v="High"/>
    <s v="High"/>
    <x v="1"/>
  </r>
  <r>
    <s v="MN"/>
    <n v="179"/>
    <s v="area_code_415"/>
    <s v="no"/>
    <s v="no"/>
    <n v="0"/>
    <n v="170.7"/>
    <n v="54"/>
    <n v="29.02"/>
    <n v="191.1"/>
    <n v="108"/>
    <n v="16.239999999999998"/>
    <n v="214.6"/>
    <x v="24"/>
    <n v="9.66"/>
    <n v="13.3"/>
    <n v="4"/>
    <n v="3.59"/>
    <n v="1"/>
    <x v="0"/>
    <n v="0"/>
    <n v="0"/>
    <n v="0"/>
    <s v="Very High"/>
    <s v="High"/>
    <x v="0"/>
  </r>
  <r>
    <s v="WI"/>
    <n v="149"/>
    <s v="area_code_415"/>
    <s v="yes"/>
    <s v="yes"/>
    <n v="28"/>
    <n v="126.9"/>
    <n v="97"/>
    <n v="21.57"/>
    <n v="166.9"/>
    <n v="102"/>
    <n v="14.19"/>
    <n v="145.19999999999999"/>
    <x v="33"/>
    <n v="6.53"/>
    <n v="8.8000000000000007"/>
    <n v="3"/>
    <n v="2.38"/>
    <n v="5"/>
    <x v="1"/>
    <n v="1"/>
    <n v="1"/>
    <n v="1"/>
    <s v="Very High"/>
    <s v="Low"/>
    <x v="0"/>
  </r>
  <r>
    <s v="ID"/>
    <n v="77"/>
    <s v="area_code_510"/>
    <s v="no"/>
    <s v="no"/>
    <n v="0"/>
    <n v="189.5"/>
    <n v="112"/>
    <n v="32.22"/>
    <n v="207"/>
    <n v="95"/>
    <n v="17.600000000000001"/>
    <n v="214.1"/>
    <x v="50"/>
    <n v="9.6300000000000008"/>
    <n v="9.1999999999999993"/>
    <n v="7"/>
    <n v="2.48"/>
    <n v="0"/>
    <x v="0"/>
    <n v="0"/>
    <n v="0"/>
    <n v="0"/>
    <s v="Medium"/>
    <s v="Low"/>
    <x v="2"/>
  </r>
  <r>
    <s v="MA"/>
    <n v="127"/>
    <s v="area_code_408"/>
    <s v="yes"/>
    <s v="no"/>
    <n v="0"/>
    <n v="176.9"/>
    <n v="110"/>
    <n v="30.07"/>
    <n v="167.9"/>
    <n v="100"/>
    <n v="14.27"/>
    <n v="182.2"/>
    <x v="93"/>
    <n v="8.1999999999999993"/>
    <n v="7.7"/>
    <n v="2"/>
    <n v="2.08"/>
    <n v="1"/>
    <x v="1"/>
    <n v="1"/>
    <n v="1"/>
    <n v="0"/>
    <s v="High"/>
    <s v="Low"/>
    <x v="3"/>
  </r>
  <r>
    <s v="MT"/>
    <n v="106"/>
    <s v="area_code_510"/>
    <s v="no"/>
    <s v="no"/>
    <n v="0"/>
    <n v="169.4"/>
    <n v="107"/>
    <n v="28.8"/>
    <n v="197.2"/>
    <n v="71"/>
    <n v="16.760000000000002"/>
    <n v="202.2"/>
    <x v="29"/>
    <n v="9.1"/>
    <n v="10.7"/>
    <n v="4"/>
    <n v="2.89"/>
    <n v="1"/>
    <x v="0"/>
    <n v="0"/>
    <n v="0"/>
    <n v="0"/>
    <s v="High"/>
    <s v="High"/>
    <x v="3"/>
  </r>
  <r>
    <s v="AL"/>
    <n v="61"/>
    <s v="area_code_415"/>
    <s v="no"/>
    <s v="yes"/>
    <n v="20"/>
    <n v="254.4"/>
    <n v="133"/>
    <n v="43.25"/>
    <n v="161.69999999999999"/>
    <n v="96"/>
    <n v="13.74"/>
    <n v="251.4"/>
    <x v="50"/>
    <n v="11.31"/>
    <n v="10.5"/>
    <n v="4"/>
    <n v="2.84"/>
    <n v="0"/>
    <x v="0"/>
    <n v="0"/>
    <n v="0"/>
    <n v="1"/>
    <s v="Low"/>
    <s v="High"/>
    <x v="2"/>
  </r>
  <r>
    <s v="ND"/>
    <n v="135"/>
    <s v="area_code_510"/>
    <s v="yes"/>
    <s v="yes"/>
    <n v="24"/>
    <n v="127.7"/>
    <n v="54"/>
    <n v="21.71"/>
    <n v="215"/>
    <n v="105"/>
    <n v="18.28"/>
    <n v="234.3"/>
    <x v="48"/>
    <n v="10.54"/>
    <n v="5.8"/>
    <n v="4"/>
    <n v="1.57"/>
    <n v="2"/>
    <x v="0"/>
    <n v="0"/>
    <n v="1"/>
    <n v="1"/>
    <s v="Very High"/>
    <s v="Low"/>
    <x v="0"/>
  </r>
  <r>
    <s v="LA"/>
    <n v="115"/>
    <s v="area_code_415"/>
    <s v="no"/>
    <s v="yes"/>
    <n v="26"/>
    <n v="170.5"/>
    <n v="107"/>
    <n v="28.99"/>
    <n v="217.2"/>
    <n v="77"/>
    <n v="18.46"/>
    <n v="225.7"/>
    <x v="62"/>
    <n v="10.16"/>
    <n v="13.6"/>
    <n v="5"/>
    <n v="3.67"/>
    <n v="6"/>
    <x v="0"/>
    <n v="0"/>
    <n v="0"/>
    <n v="1"/>
    <s v="High"/>
    <s v="High"/>
    <x v="3"/>
  </r>
  <r>
    <s v="ND"/>
    <n v="167"/>
    <s v="area_code_408"/>
    <s v="yes"/>
    <s v="no"/>
    <n v="0"/>
    <n v="219.1"/>
    <n v="100"/>
    <n v="37.25"/>
    <n v="242.9"/>
    <n v="90"/>
    <n v="20.65"/>
    <n v="168.9"/>
    <x v="67"/>
    <n v="7.6"/>
    <n v="10.1"/>
    <n v="4"/>
    <n v="2.73"/>
    <n v="2"/>
    <x v="0"/>
    <n v="0"/>
    <n v="1"/>
    <n v="0"/>
    <s v="Very High"/>
    <s v="Low"/>
    <x v="2"/>
  </r>
  <r>
    <s v="WV"/>
    <n v="112"/>
    <s v="area_code_415"/>
    <s v="yes"/>
    <s v="no"/>
    <n v="0"/>
    <n v="161.9"/>
    <n v="138"/>
    <n v="27.52"/>
    <n v="200.9"/>
    <n v="114"/>
    <n v="17.079999999999998"/>
    <n v="134"/>
    <x v="94"/>
    <n v="6.03"/>
    <n v="10.7"/>
    <n v="4"/>
    <n v="2.89"/>
    <n v="1"/>
    <x v="0"/>
    <n v="0"/>
    <n v="1"/>
    <n v="0"/>
    <s v="High"/>
    <s v="High"/>
    <x v="0"/>
  </r>
  <r>
    <s v="WI"/>
    <n v="35"/>
    <s v="area_code_510"/>
    <s v="no"/>
    <s v="yes"/>
    <n v="27"/>
    <n v="241.7"/>
    <n v="87"/>
    <n v="41.09"/>
    <n v="142"/>
    <n v="101"/>
    <n v="12.07"/>
    <n v="288.89999999999998"/>
    <x v="19"/>
    <n v="13"/>
    <n v="9.4"/>
    <n v="4"/>
    <n v="2.54"/>
    <n v="1"/>
    <x v="0"/>
    <n v="0"/>
    <n v="0"/>
    <n v="1"/>
    <s v="Low"/>
    <s v="Low"/>
    <x v="1"/>
  </r>
  <r>
    <s v="KS"/>
    <n v="103"/>
    <s v="area_code_408"/>
    <s v="yes"/>
    <s v="no"/>
    <n v="0"/>
    <n v="62.8"/>
    <n v="124"/>
    <n v="10.68"/>
    <n v="170.4"/>
    <n v="66"/>
    <n v="14.48"/>
    <n v="280.2"/>
    <x v="17"/>
    <n v="12.61"/>
    <n v="9.4"/>
    <n v="4"/>
    <n v="2.54"/>
    <n v="3"/>
    <x v="0"/>
    <n v="0"/>
    <n v="1"/>
    <n v="0"/>
    <s v="High"/>
    <s v="Low"/>
    <x v="3"/>
  </r>
  <r>
    <s v="MO"/>
    <n v="107"/>
    <s v="area_code_415"/>
    <s v="no"/>
    <s v="yes"/>
    <n v="22"/>
    <n v="281.10000000000002"/>
    <n v="83"/>
    <n v="47.79"/>
    <n v="143.69999999999999"/>
    <n v="130"/>
    <n v="12.21"/>
    <n v="239.4"/>
    <x v="10"/>
    <n v="10.77"/>
    <n v="11.2"/>
    <n v="9"/>
    <n v="3.02"/>
    <n v="1"/>
    <x v="0"/>
    <n v="0"/>
    <n v="0"/>
    <n v="1"/>
    <s v="High"/>
    <s v="High"/>
    <x v="1"/>
  </r>
  <r>
    <s v="PA"/>
    <n v="69"/>
    <s v="area_code_415"/>
    <s v="no"/>
    <s v="no"/>
    <n v="0"/>
    <n v="228.2"/>
    <n v="70"/>
    <n v="38.79"/>
    <n v="263.7"/>
    <n v="80"/>
    <n v="22.41"/>
    <n v="142.6"/>
    <x v="40"/>
    <n v="6.42"/>
    <n v="10.7"/>
    <n v="5"/>
    <n v="2.89"/>
    <n v="3"/>
    <x v="0"/>
    <n v="0"/>
    <n v="0"/>
    <n v="0"/>
    <s v="Low"/>
    <s v="High"/>
    <x v="2"/>
  </r>
  <r>
    <s v="NJ"/>
    <n v="24"/>
    <s v="area_code_408"/>
    <s v="no"/>
    <s v="no"/>
    <n v="0"/>
    <n v="265.60000000000002"/>
    <n v="86"/>
    <n v="45.15"/>
    <n v="208.8"/>
    <n v="102"/>
    <n v="17.75"/>
    <n v="182.5"/>
    <x v="18"/>
    <n v="8.2100000000000009"/>
    <n v="11.1"/>
    <n v="6"/>
    <n v="3"/>
    <n v="2"/>
    <x v="1"/>
    <n v="1"/>
    <n v="0"/>
    <n v="0"/>
    <s v="Low"/>
    <s v="High"/>
    <x v="1"/>
  </r>
  <r>
    <s v="AL"/>
    <n v="90"/>
    <s v="area_code_415"/>
    <s v="no"/>
    <s v="no"/>
    <n v="0"/>
    <n v="214.9"/>
    <n v="97"/>
    <n v="36.53"/>
    <n v="117.8"/>
    <n v="117"/>
    <n v="10.01"/>
    <n v="133.69999999999999"/>
    <x v="17"/>
    <n v="6.02"/>
    <n v="11.8"/>
    <n v="2"/>
    <n v="3.19"/>
    <n v="2"/>
    <x v="0"/>
    <n v="0"/>
    <n v="0"/>
    <n v="0"/>
    <s v="Medium"/>
    <s v="High"/>
    <x v="1"/>
  </r>
  <r>
    <s v="ME"/>
    <n v="137"/>
    <s v="area_code_510"/>
    <s v="no"/>
    <s v="no"/>
    <n v="0"/>
    <n v="110.5"/>
    <n v="79"/>
    <n v="18.79"/>
    <n v="223.2"/>
    <n v="111"/>
    <n v="18.97"/>
    <n v="169.5"/>
    <x v="16"/>
    <n v="7.63"/>
    <n v="10.5"/>
    <n v="3"/>
    <n v="2.84"/>
    <n v="3"/>
    <x v="0"/>
    <n v="0"/>
    <n v="0"/>
    <n v="0"/>
    <s v="Very High"/>
    <s v="High"/>
    <x v="0"/>
  </r>
  <r>
    <s v="AZ"/>
    <n v="92"/>
    <s v="area_code_415"/>
    <s v="yes"/>
    <s v="yes"/>
    <n v="45"/>
    <n v="281.10000000000002"/>
    <n v="88"/>
    <n v="47.79"/>
    <n v="198"/>
    <n v="103"/>
    <n v="16.829999999999998"/>
    <n v="94.3"/>
    <x v="46"/>
    <n v="4.24"/>
    <n v="7.5"/>
    <n v="3"/>
    <n v="2.0299999999999998"/>
    <n v="0"/>
    <x v="0"/>
    <n v="0"/>
    <n v="1"/>
    <n v="1"/>
    <s v="Medium"/>
    <s v="Low"/>
    <x v="1"/>
  </r>
  <r>
    <s v="VT"/>
    <n v="38"/>
    <s v="area_code_415"/>
    <s v="no"/>
    <s v="no"/>
    <n v="0"/>
    <n v="137.80000000000001"/>
    <n v="86"/>
    <n v="23.43"/>
    <n v="286.3"/>
    <n v="76"/>
    <n v="24.34"/>
    <n v="167"/>
    <x v="33"/>
    <n v="7.52"/>
    <n v="14.1"/>
    <n v="3"/>
    <n v="3.81"/>
    <n v="2"/>
    <x v="0"/>
    <n v="0"/>
    <n v="0"/>
    <n v="0"/>
    <s v="Low"/>
    <s v="High"/>
    <x v="3"/>
  </r>
  <r>
    <s v="NV"/>
    <n v="69"/>
    <s v="area_code_510"/>
    <s v="yes"/>
    <s v="yes"/>
    <n v="33"/>
    <n v="271.5"/>
    <n v="98"/>
    <n v="46.16"/>
    <n v="253.4"/>
    <n v="102"/>
    <n v="21.54"/>
    <n v="165.4"/>
    <x v="82"/>
    <n v="7.44"/>
    <n v="8.1999999999999993"/>
    <n v="2"/>
    <n v="2.21"/>
    <n v="1"/>
    <x v="1"/>
    <n v="1"/>
    <n v="1"/>
    <n v="1"/>
    <s v="Low"/>
    <s v="Low"/>
    <x v="1"/>
  </r>
  <r>
    <s v="HI"/>
    <n v="73"/>
    <s v="area_code_408"/>
    <s v="no"/>
    <s v="no"/>
    <n v="0"/>
    <n v="187.3"/>
    <n v="118"/>
    <n v="31.84"/>
    <n v="239.7"/>
    <n v="90"/>
    <n v="20.37"/>
    <n v="167.5"/>
    <x v="13"/>
    <n v="7.54"/>
    <n v="15.1"/>
    <n v="2"/>
    <n v="4.08"/>
    <n v="1"/>
    <x v="0"/>
    <n v="0"/>
    <n v="0"/>
    <n v="0"/>
    <s v="Low"/>
    <s v="High"/>
    <x v="2"/>
  </r>
  <r>
    <s v="DE"/>
    <n v="92"/>
    <s v="area_code_415"/>
    <s v="no"/>
    <s v="no"/>
    <n v="0"/>
    <n v="197"/>
    <n v="84"/>
    <n v="33.49"/>
    <n v="269.3"/>
    <n v="105"/>
    <n v="22.89"/>
    <n v="158.9"/>
    <x v="18"/>
    <n v="7.15"/>
    <n v="10.8"/>
    <n v="4"/>
    <n v="2.92"/>
    <n v="1"/>
    <x v="0"/>
    <n v="0"/>
    <n v="0"/>
    <n v="0"/>
    <s v="Medium"/>
    <s v="High"/>
    <x v="1"/>
  </r>
  <r>
    <s v="AZ"/>
    <n v="113"/>
    <s v="area_code_415"/>
    <s v="no"/>
    <s v="yes"/>
    <n v="32"/>
    <n v="180.4"/>
    <n v="89"/>
    <n v="30.67"/>
    <n v="129.4"/>
    <n v="124"/>
    <n v="11"/>
    <n v="166.9"/>
    <x v="74"/>
    <n v="7.51"/>
    <n v="8.4"/>
    <n v="2"/>
    <n v="2.27"/>
    <n v="1"/>
    <x v="0"/>
    <n v="0"/>
    <n v="0"/>
    <n v="1"/>
    <s v="High"/>
    <s v="Low"/>
    <x v="1"/>
  </r>
  <r>
    <s v="VA"/>
    <n v="68"/>
    <s v="area_code_408"/>
    <s v="yes"/>
    <s v="no"/>
    <n v="0"/>
    <n v="148.5"/>
    <n v="126"/>
    <n v="25.25"/>
    <n v="219.4"/>
    <n v="125"/>
    <n v="18.649999999999999"/>
    <n v="198.5"/>
    <x v="3"/>
    <n v="8.93"/>
    <n v="14.5"/>
    <n v="7"/>
    <n v="3.92"/>
    <n v="1"/>
    <x v="1"/>
    <n v="1"/>
    <n v="1"/>
    <n v="0"/>
    <s v="Low"/>
    <s v="High"/>
    <x v="0"/>
  </r>
  <r>
    <s v="GA"/>
    <n v="135"/>
    <s v="area_code_415"/>
    <s v="no"/>
    <s v="yes"/>
    <n v="22"/>
    <n v="197.1"/>
    <n v="113"/>
    <n v="33.51"/>
    <n v="259.39999999999998"/>
    <n v="95"/>
    <n v="22.05"/>
    <n v="134.69999999999999"/>
    <x v="25"/>
    <n v="6.06"/>
    <n v="14.6"/>
    <n v="5"/>
    <n v="3.94"/>
    <n v="2"/>
    <x v="0"/>
    <n v="0"/>
    <n v="0"/>
    <n v="1"/>
    <s v="Very High"/>
    <s v="High"/>
    <x v="2"/>
  </r>
  <r>
    <s v="AZ"/>
    <n v="100"/>
    <s v="area_code_415"/>
    <s v="no"/>
    <s v="yes"/>
    <n v="26"/>
    <n v="153.69999999999999"/>
    <n v="115"/>
    <n v="26.13"/>
    <n v="137.80000000000001"/>
    <n v="146"/>
    <n v="11.71"/>
    <n v="213.5"/>
    <x v="1"/>
    <n v="9.61"/>
    <n v="15.9"/>
    <n v="5"/>
    <n v="4.29"/>
    <n v="1"/>
    <x v="0"/>
    <n v="0"/>
    <n v="0"/>
    <n v="1"/>
    <s v="Medium"/>
    <s v="High"/>
    <x v="0"/>
  </r>
  <r>
    <s v="MN"/>
    <n v="96"/>
    <s v="area_code_415"/>
    <s v="no"/>
    <s v="yes"/>
    <n v="27"/>
    <n v="261.3"/>
    <n v="96"/>
    <n v="44.42"/>
    <n v="220.9"/>
    <n v="101"/>
    <n v="18.78"/>
    <n v="179.4"/>
    <x v="7"/>
    <n v="8.07"/>
    <n v="11.3"/>
    <n v="2"/>
    <n v="3.05"/>
    <n v="1"/>
    <x v="0"/>
    <n v="0"/>
    <n v="0"/>
    <n v="1"/>
    <s v="Medium"/>
    <s v="High"/>
    <x v="1"/>
  </r>
  <r>
    <s v="ME"/>
    <n v="108"/>
    <s v="area_code_510"/>
    <s v="no"/>
    <s v="no"/>
    <n v="0"/>
    <n v="246.2"/>
    <n v="102"/>
    <n v="41.85"/>
    <n v="202.4"/>
    <n v="134"/>
    <n v="17.2"/>
    <n v="180.1"/>
    <x v="34"/>
    <n v="8.1"/>
    <n v="9.4"/>
    <n v="5"/>
    <n v="2.54"/>
    <n v="1"/>
    <x v="0"/>
    <n v="0"/>
    <n v="0"/>
    <n v="0"/>
    <s v="High"/>
    <s v="Low"/>
    <x v="1"/>
  </r>
  <r>
    <s v="FL"/>
    <n v="84"/>
    <s v="area_code_510"/>
    <s v="no"/>
    <s v="no"/>
    <n v="0"/>
    <n v="191"/>
    <n v="88"/>
    <n v="32.47"/>
    <n v="318.8"/>
    <n v="119"/>
    <n v="27.1"/>
    <n v="247.3"/>
    <x v="29"/>
    <n v="11.13"/>
    <n v="6.5"/>
    <n v="4"/>
    <n v="1.76"/>
    <n v="0"/>
    <x v="0"/>
    <n v="0"/>
    <n v="0"/>
    <n v="0"/>
    <s v="Medium"/>
    <s v="Low"/>
    <x v="1"/>
  </r>
  <r>
    <s v="WA"/>
    <n v="134"/>
    <s v="area_code_408"/>
    <s v="no"/>
    <s v="no"/>
    <n v="0"/>
    <n v="208.3"/>
    <n v="86"/>
    <n v="35.409999999999997"/>
    <n v="253.6"/>
    <n v="89"/>
    <n v="21.56"/>
    <n v="291"/>
    <x v="27"/>
    <n v="13.1"/>
    <n v="12.6"/>
    <n v="3"/>
    <n v="3.4"/>
    <n v="1"/>
    <x v="0"/>
    <n v="0"/>
    <n v="0"/>
    <n v="0"/>
    <s v="Very High"/>
    <s v="High"/>
    <x v="2"/>
  </r>
  <r>
    <s v="MT"/>
    <n v="72"/>
    <s v="area_code_415"/>
    <s v="no"/>
    <s v="no"/>
    <n v="0"/>
    <n v="253"/>
    <n v="73"/>
    <n v="43.01"/>
    <n v="219.3"/>
    <n v="78"/>
    <n v="18.64"/>
    <n v="210.8"/>
    <x v="2"/>
    <n v="9.49"/>
    <n v="9.8000000000000007"/>
    <n v="4"/>
    <n v="2.65"/>
    <n v="0"/>
    <x v="0"/>
    <n v="0"/>
    <n v="0"/>
    <n v="0"/>
    <s v="Low"/>
    <s v="Low"/>
    <x v="2"/>
  </r>
  <r>
    <s v="AL"/>
    <n v="83"/>
    <s v="area_code_408"/>
    <s v="no"/>
    <s v="no"/>
    <n v="0"/>
    <n v="202.3"/>
    <n v="87"/>
    <n v="34.39"/>
    <n v="201.5"/>
    <n v="111"/>
    <n v="17.13"/>
    <n v="101.7"/>
    <x v="58"/>
    <n v="4.58"/>
    <n v="6.8"/>
    <n v="4"/>
    <n v="1.84"/>
    <n v="0"/>
    <x v="0"/>
    <n v="0"/>
    <n v="0"/>
    <n v="0"/>
    <s v="Medium"/>
    <s v="Low"/>
    <x v="1"/>
  </r>
  <r>
    <s v="GA"/>
    <n v="56"/>
    <s v="area_code_415"/>
    <s v="no"/>
    <s v="yes"/>
    <n v="30"/>
    <n v="127.1"/>
    <n v="89"/>
    <n v="21.61"/>
    <n v="172.1"/>
    <n v="116"/>
    <n v="14.63"/>
    <n v="194.6"/>
    <x v="8"/>
    <n v="8.76"/>
    <n v="12.1"/>
    <n v="3"/>
    <n v="3.27"/>
    <n v="1"/>
    <x v="0"/>
    <n v="0"/>
    <n v="0"/>
    <n v="1"/>
    <s v="Low"/>
    <s v="High"/>
    <x v="0"/>
  </r>
  <r>
    <s v="DE"/>
    <n v="171"/>
    <s v="area_code_510"/>
    <s v="no"/>
    <s v="yes"/>
    <n v="17"/>
    <n v="186.9"/>
    <n v="94"/>
    <n v="31.77"/>
    <n v="240"/>
    <n v="138"/>
    <n v="20.399999999999999"/>
    <n v="200.9"/>
    <x v="16"/>
    <n v="9.0399999999999991"/>
    <n v="5.8"/>
    <n v="3"/>
    <n v="1.57"/>
    <n v="1"/>
    <x v="0"/>
    <n v="0"/>
    <n v="0"/>
    <n v="1"/>
    <s v="Very High"/>
    <s v="Low"/>
    <x v="1"/>
  </r>
  <r>
    <s v="NE"/>
    <n v="123"/>
    <s v="area_code_510"/>
    <s v="no"/>
    <s v="no"/>
    <n v="0"/>
    <n v="194"/>
    <n v="118"/>
    <n v="32.979999999999997"/>
    <n v="242"/>
    <n v="114"/>
    <n v="20.57"/>
    <n v="146.30000000000001"/>
    <x v="13"/>
    <n v="6.58"/>
    <n v="12.1"/>
    <n v="4"/>
    <n v="3.27"/>
    <n v="1"/>
    <x v="0"/>
    <n v="0"/>
    <n v="0"/>
    <n v="0"/>
    <s v="High"/>
    <s v="High"/>
    <x v="1"/>
  </r>
  <r>
    <s v="FL"/>
    <n v="58"/>
    <s v="area_code_510"/>
    <s v="no"/>
    <s v="no"/>
    <n v="0"/>
    <n v="234.8"/>
    <n v="89"/>
    <n v="39.92"/>
    <n v="106.8"/>
    <n v="131"/>
    <n v="9.08"/>
    <n v="178.5"/>
    <x v="55"/>
    <n v="8.0299999999999994"/>
    <n v="9.9"/>
    <n v="6"/>
    <n v="2.67"/>
    <n v="0"/>
    <x v="0"/>
    <n v="0"/>
    <n v="0"/>
    <n v="0"/>
    <s v="Low"/>
    <s v="Low"/>
    <x v="1"/>
  </r>
  <r>
    <s v="AK"/>
    <n v="156"/>
    <s v="area_code_510"/>
    <s v="no"/>
    <s v="no"/>
    <n v="0"/>
    <n v="123.7"/>
    <n v="96"/>
    <n v="21.03"/>
    <n v="103"/>
    <n v="80"/>
    <n v="8.76"/>
    <n v="189.4"/>
    <x v="58"/>
    <n v="8.52"/>
    <n v="13.1"/>
    <n v="4"/>
    <n v="3.54"/>
    <n v="1"/>
    <x v="0"/>
    <n v="0"/>
    <n v="0"/>
    <n v="0"/>
    <s v="Very High"/>
    <s v="High"/>
    <x v="3"/>
  </r>
  <r>
    <s v="WI"/>
    <n v="166"/>
    <s v="area_code_510"/>
    <s v="no"/>
    <s v="no"/>
    <n v="0"/>
    <n v="173.9"/>
    <n v="103"/>
    <n v="29.56"/>
    <n v="276.39999999999998"/>
    <n v="83"/>
    <n v="23.49"/>
    <n v="190.8"/>
    <x v="45"/>
    <n v="8.59"/>
    <n v="15.3"/>
    <n v="5"/>
    <n v="4.13"/>
    <n v="0"/>
    <x v="0"/>
    <n v="0"/>
    <n v="0"/>
    <n v="0"/>
    <s v="Very High"/>
    <s v="High"/>
    <x v="3"/>
  </r>
  <r>
    <s v="WA"/>
    <n v="75"/>
    <s v="area_code_510"/>
    <s v="no"/>
    <s v="yes"/>
    <n v="41"/>
    <n v="130.9"/>
    <n v="115"/>
    <n v="22.25"/>
    <n v="203.4"/>
    <n v="110"/>
    <n v="17.29"/>
    <n v="171.7"/>
    <x v="19"/>
    <n v="7.73"/>
    <n v="12.4"/>
    <n v="4"/>
    <n v="3.35"/>
    <n v="1"/>
    <x v="0"/>
    <n v="0"/>
    <n v="0"/>
    <n v="1"/>
    <s v="Medium"/>
    <s v="High"/>
    <x v="0"/>
  </r>
  <r>
    <s v="KY"/>
    <n v="75"/>
    <s v="area_code_415"/>
    <s v="no"/>
    <s v="no"/>
    <n v="0"/>
    <n v="314.60000000000002"/>
    <n v="102"/>
    <n v="53.48"/>
    <n v="169.8"/>
    <n v="86"/>
    <n v="14.43"/>
    <n v="285.10000000000002"/>
    <x v="41"/>
    <n v="12.83"/>
    <n v="5.7"/>
    <n v="3"/>
    <n v="1.54"/>
    <n v="2"/>
    <x v="1"/>
    <n v="1"/>
    <n v="0"/>
    <n v="0"/>
    <s v="Medium"/>
    <s v="Low"/>
    <x v="2"/>
  </r>
  <r>
    <s v="OH"/>
    <n v="83"/>
    <s v="area_code_510"/>
    <s v="no"/>
    <s v="no"/>
    <n v="0"/>
    <n v="227.9"/>
    <n v="78"/>
    <n v="38.74"/>
    <n v="207.5"/>
    <n v="115"/>
    <n v="17.64"/>
    <n v="211.7"/>
    <x v="41"/>
    <n v="9.5299999999999994"/>
    <n v="12.1"/>
    <n v="5"/>
    <n v="3.27"/>
    <n v="1"/>
    <x v="0"/>
    <n v="0"/>
    <n v="0"/>
    <n v="0"/>
    <s v="Medium"/>
    <s v="High"/>
    <x v="1"/>
  </r>
  <r>
    <s v="UT"/>
    <n v="243"/>
    <s v="area_code_510"/>
    <s v="no"/>
    <s v="no"/>
    <n v="0"/>
    <n v="95.5"/>
    <n v="92"/>
    <n v="16.239999999999998"/>
    <n v="163.69999999999999"/>
    <n v="63"/>
    <n v="13.91"/>
    <n v="264.2"/>
    <x v="4"/>
    <n v="11.89"/>
    <n v="6.6"/>
    <n v="6"/>
    <n v="1.78"/>
    <n v="2"/>
    <x v="0"/>
    <n v="0"/>
    <n v="0"/>
    <n v="0"/>
    <s v="Very High"/>
    <s v="Low"/>
    <x v="3"/>
  </r>
  <r>
    <s v="NM"/>
    <n v="153"/>
    <s v="area_code_408"/>
    <s v="no"/>
    <s v="no"/>
    <n v="0"/>
    <n v="185.3"/>
    <n v="127"/>
    <n v="31.5"/>
    <n v="208"/>
    <n v="73"/>
    <n v="17.68"/>
    <n v="206.1"/>
    <x v="74"/>
    <n v="9.27"/>
    <n v="15.1"/>
    <n v="3"/>
    <n v="4.08"/>
    <n v="1"/>
    <x v="0"/>
    <n v="0"/>
    <n v="0"/>
    <n v="0"/>
    <s v="Very High"/>
    <s v="High"/>
    <x v="2"/>
  </r>
  <r>
    <s v="MN"/>
    <n v="150"/>
    <s v="area_code_415"/>
    <s v="no"/>
    <s v="no"/>
    <n v="0"/>
    <n v="146.30000000000001"/>
    <n v="133"/>
    <n v="24.87"/>
    <n v="202.7"/>
    <n v="95"/>
    <n v="17.23"/>
    <n v="234.7"/>
    <x v="0"/>
    <n v="10.56"/>
    <n v="13.1"/>
    <n v="3"/>
    <n v="3.54"/>
    <n v="1"/>
    <x v="0"/>
    <n v="0"/>
    <n v="0"/>
    <n v="0"/>
    <s v="Very High"/>
    <s v="High"/>
    <x v="3"/>
  </r>
  <r>
    <s v="WV"/>
    <n v="92"/>
    <s v="area_code_510"/>
    <s v="no"/>
    <s v="yes"/>
    <n v="16"/>
    <n v="184"/>
    <n v="99"/>
    <n v="31.28"/>
    <n v="76.400000000000006"/>
    <n v="134"/>
    <n v="6.49"/>
    <n v="185.1"/>
    <x v="5"/>
    <n v="8.33"/>
    <n v="12.7"/>
    <n v="3"/>
    <n v="3.43"/>
    <n v="2"/>
    <x v="0"/>
    <n v="0"/>
    <n v="0"/>
    <n v="1"/>
    <s v="Medium"/>
    <s v="High"/>
    <x v="1"/>
  </r>
  <r>
    <s v="MN"/>
    <n v="80"/>
    <s v="area_code_415"/>
    <s v="no"/>
    <s v="no"/>
    <n v="0"/>
    <n v="105.8"/>
    <n v="110"/>
    <n v="17.989999999999998"/>
    <n v="43.9"/>
    <n v="88"/>
    <n v="3.73"/>
    <n v="189.6"/>
    <x v="30"/>
    <n v="8.5299999999999994"/>
    <n v="13.1"/>
    <n v="5"/>
    <n v="3.54"/>
    <n v="0"/>
    <x v="0"/>
    <n v="0"/>
    <n v="0"/>
    <n v="0"/>
    <s v="Medium"/>
    <s v="High"/>
    <x v="3"/>
  </r>
  <r>
    <s v="PA"/>
    <n v="77"/>
    <s v="area_code_510"/>
    <s v="no"/>
    <s v="yes"/>
    <n v="24"/>
    <n v="149.4"/>
    <n v="74"/>
    <n v="25.4"/>
    <n v="123.9"/>
    <n v="72"/>
    <n v="10.53"/>
    <n v="174.3"/>
    <x v="48"/>
    <n v="7.84"/>
    <n v="10.1"/>
    <n v="6"/>
    <n v="2.73"/>
    <n v="1"/>
    <x v="0"/>
    <n v="0"/>
    <n v="0"/>
    <n v="1"/>
    <s v="Medium"/>
    <s v="Low"/>
    <x v="3"/>
  </r>
  <r>
    <s v="MO"/>
    <n v="74"/>
    <s v="area_code_415"/>
    <s v="no"/>
    <s v="no"/>
    <n v="0"/>
    <n v="172.1"/>
    <n v="105"/>
    <n v="29.26"/>
    <n v="211.7"/>
    <n v="99"/>
    <n v="17.989999999999998"/>
    <n v="182.2"/>
    <x v="18"/>
    <n v="8.1999999999999993"/>
    <n v="11.6"/>
    <n v="6"/>
    <n v="3.13"/>
    <n v="1"/>
    <x v="0"/>
    <n v="0"/>
    <n v="0"/>
    <n v="0"/>
    <s v="Medium"/>
    <s v="High"/>
    <x v="3"/>
  </r>
  <r>
    <s v="FL"/>
    <n v="143"/>
    <s v="area_code_415"/>
    <s v="no"/>
    <s v="no"/>
    <n v="0"/>
    <n v="119.1"/>
    <n v="117"/>
    <n v="20.25"/>
    <n v="287.7"/>
    <n v="136"/>
    <n v="24.45"/>
    <n v="223"/>
    <x v="41"/>
    <n v="10.039999999999999"/>
    <n v="12.2"/>
    <n v="4"/>
    <n v="3.29"/>
    <n v="0"/>
    <x v="0"/>
    <n v="0"/>
    <n v="0"/>
    <n v="0"/>
    <s v="Very High"/>
    <s v="High"/>
    <x v="0"/>
  </r>
  <r>
    <s v="HI"/>
    <n v="64"/>
    <s v="area_code_415"/>
    <s v="no"/>
    <s v="no"/>
    <n v="0"/>
    <n v="194.2"/>
    <n v="147"/>
    <n v="33.01"/>
    <n v="173.4"/>
    <n v="87"/>
    <n v="14.74"/>
    <n v="268.7"/>
    <x v="52"/>
    <n v="12.09"/>
    <n v="5.5"/>
    <n v="2"/>
    <n v="1.49"/>
    <n v="2"/>
    <x v="0"/>
    <n v="0"/>
    <n v="0"/>
    <n v="0"/>
    <s v="Low"/>
    <s v="Low"/>
    <x v="2"/>
  </r>
  <r>
    <s v="ME"/>
    <n v="120"/>
    <s v="area_code_510"/>
    <s v="no"/>
    <s v="no"/>
    <n v="0"/>
    <n v="198.8"/>
    <n v="56"/>
    <n v="33.799999999999997"/>
    <n v="230.1"/>
    <n v="73"/>
    <n v="19.559999999999999"/>
    <n v="119.8"/>
    <x v="77"/>
    <n v="5.39"/>
    <n v="9.9"/>
    <n v="3"/>
    <n v="2.67"/>
    <n v="2"/>
    <x v="0"/>
    <n v="0"/>
    <n v="0"/>
    <n v="0"/>
    <s v="High"/>
    <s v="Low"/>
    <x v="2"/>
  </r>
  <r>
    <s v="CO"/>
    <n v="121"/>
    <s v="area_code_408"/>
    <s v="yes"/>
    <s v="no"/>
    <n v="0"/>
    <n v="167.7"/>
    <n v="94"/>
    <n v="28.51"/>
    <n v="93.7"/>
    <n v="121"/>
    <n v="7.96"/>
    <n v="241.3"/>
    <x v="11"/>
    <n v="10.86"/>
    <n v="13.4"/>
    <n v="1"/>
    <n v="3.62"/>
    <n v="3"/>
    <x v="1"/>
    <n v="1"/>
    <n v="1"/>
    <n v="0"/>
    <s v="High"/>
    <s v="High"/>
    <x v="0"/>
  </r>
  <r>
    <s v="NH"/>
    <n v="88"/>
    <s v="area_code_415"/>
    <s v="no"/>
    <s v="no"/>
    <n v="0"/>
    <n v="202.2"/>
    <n v="86"/>
    <n v="34.369999999999997"/>
    <n v="216.8"/>
    <n v="93"/>
    <n v="18.43"/>
    <n v="239.4"/>
    <x v="43"/>
    <n v="10.77"/>
    <n v="11.8"/>
    <n v="2"/>
    <n v="3.19"/>
    <n v="2"/>
    <x v="0"/>
    <n v="0"/>
    <n v="0"/>
    <n v="0"/>
    <s v="Medium"/>
    <s v="High"/>
    <x v="2"/>
  </r>
  <r>
    <s v="SC"/>
    <n v="87"/>
    <s v="area_code_408"/>
    <s v="no"/>
    <s v="no"/>
    <n v="0"/>
    <n v="322.5"/>
    <n v="106"/>
    <n v="54.83"/>
    <n v="204.6"/>
    <n v="93"/>
    <n v="17.39"/>
    <n v="186.2"/>
    <x v="10"/>
    <n v="8.3800000000000008"/>
    <n v="9.4"/>
    <n v="4"/>
    <n v="2.54"/>
    <n v="2"/>
    <x v="1"/>
    <n v="1"/>
    <n v="0"/>
    <n v="0"/>
    <s v="Medium"/>
    <s v="Low"/>
    <x v="2"/>
  </r>
  <r>
    <s v="IN"/>
    <n v="100"/>
    <s v="area_code_510"/>
    <s v="no"/>
    <s v="no"/>
    <n v="0"/>
    <n v="216.2"/>
    <n v="107"/>
    <n v="36.75"/>
    <n v="215.6"/>
    <n v="84"/>
    <n v="18.329999999999998"/>
    <n v="138.4"/>
    <x v="28"/>
    <n v="6.23"/>
    <n v="10.199999999999999"/>
    <n v="3"/>
    <n v="2.75"/>
    <n v="0"/>
    <x v="0"/>
    <n v="0"/>
    <n v="0"/>
    <n v="0"/>
    <s v="Medium"/>
    <s v="Low"/>
    <x v="2"/>
  </r>
  <r>
    <s v="FL"/>
    <n v="104"/>
    <s v="area_code_415"/>
    <s v="no"/>
    <s v="no"/>
    <n v="0"/>
    <n v="76.400000000000006"/>
    <n v="116"/>
    <n v="12.99"/>
    <n v="115.6"/>
    <n v="74"/>
    <n v="9.83"/>
    <n v="226.3"/>
    <x v="9"/>
    <n v="10.18"/>
    <n v="9.4"/>
    <n v="3"/>
    <n v="2.54"/>
    <n v="3"/>
    <x v="0"/>
    <n v="0"/>
    <n v="0"/>
    <n v="0"/>
    <s v="High"/>
    <s v="Low"/>
    <x v="3"/>
  </r>
  <r>
    <s v="GA"/>
    <n v="27"/>
    <s v="area_code_510"/>
    <s v="no"/>
    <s v="no"/>
    <n v="0"/>
    <n v="72.7"/>
    <n v="75"/>
    <n v="12.36"/>
    <n v="208.6"/>
    <n v="117"/>
    <n v="17.73"/>
    <n v="65.8"/>
    <x v="62"/>
    <n v="2.96"/>
    <n v="9.9"/>
    <n v="3"/>
    <n v="2.67"/>
    <n v="1"/>
    <x v="0"/>
    <n v="0"/>
    <n v="0"/>
    <n v="0"/>
    <s v="Low"/>
    <s v="Low"/>
    <x v="0"/>
  </r>
  <r>
    <s v="IL"/>
    <n v="81"/>
    <s v="area_code_415"/>
    <s v="no"/>
    <s v="yes"/>
    <n v="31"/>
    <n v="210.4"/>
    <n v="100"/>
    <n v="35.770000000000003"/>
    <n v="225.5"/>
    <n v="97"/>
    <n v="19.170000000000002"/>
    <n v="168.7"/>
    <x v="60"/>
    <n v="7.59"/>
    <n v="9.6999999999999993"/>
    <n v="4"/>
    <n v="2.62"/>
    <n v="0"/>
    <x v="0"/>
    <n v="0"/>
    <n v="0"/>
    <n v="1"/>
    <s v="Medium"/>
    <s v="Low"/>
    <x v="2"/>
  </r>
  <r>
    <s v="NC"/>
    <n v="64"/>
    <s v="area_code_510"/>
    <s v="yes"/>
    <s v="yes"/>
    <n v="33"/>
    <n v="127.2"/>
    <n v="93"/>
    <n v="21.62"/>
    <n v="162.9"/>
    <n v="104"/>
    <n v="13.85"/>
    <n v="247.4"/>
    <x v="23"/>
    <n v="11.13"/>
    <n v="8.1"/>
    <n v="13"/>
    <n v="2.19"/>
    <n v="0"/>
    <x v="0"/>
    <n v="0"/>
    <n v="1"/>
    <n v="1"/>
    <s v="Low"/>
    <s v="Low"/>
    <x v="0"/>
  </r>
  <r>
    <s v="VT"/>
    <n v="107"/>
    <s v="area_code_510"/>
    <s v="no"/>
    <s v="yes"/>
    <n v="28"/>
    <n v="201.8"/>
    <n v="79"/>
    <n v="34.31"/>
    <n v="304.89999999999998"/>
    <n v="128"/>
    <n v="25.92"/>
    <n v="225.6"/>
    <x v="15"/>
    <n v="10.15"/>
    <n v="11.9"/>
    <n v="8"/>
    <n v="3.21"/>
    <n v="1"/>
    <x v="0"/>
    <n v="0"/>
    <n v="0"/>
    <n v="1"/>
    <s v="High"/>
    <s v="High"/>
    <x v="1"/>
  </r>
  <r>
    <s v="VT"/>
    <n v="111"/>
    <s v="area_code_408"/>
    <s v="no"/>
    <s v="no"/>
    <n v="0"/>
    <n v="99.3"/>
    <n v="112"/>
    <n v="16.88"/>
    <n v="270.5"/>
    <n v="136"/>
    <n v="22.99"/>
    <n v="225.3"/>
    <x v="9"/>
    <n v="10.14"/>
    <n v="9"/>
    <n v="6"/>
    <n v="2.4300000000000002"/>
    <n v="3"/>
    <x v="0"/>
    <n v="0"/>
    <n v="0"/>
    <n v="0"/>
    <s v="High"/>
    <s v="Low"/>
    <x v="0"/>
  </r>
  <r>
    <s v="NV"/>
    <n v="77"/>
    <s v="area_code_415"/>
    <s v="no"/>
    <s v="no"/>
    <n v="0"/>
    <n v="239.2"/>
    <n v="114"/>
    <n v="40.659999999999997"/>
    <n v="150"/>
    <n v="115"/>
    <n v="12.75"/>
    <n v="160.80000000000001"/>
    <x v="77"/>
    <n v="7.24"/>
    <n v="10.3"/>
    <n v="2"/>
    <n v="2.78"/>
    <n v="5"/>
    <x v="0"/>
    <n v="0"/>
    <n v="0"/>
    <n v="0"/>
    <s v="Medium"/>
    <s v="High"/>
    <x v="1"/>
  </r>
  <r>
    <s v="OR"/>
    <n v="67"/>
    <s v="area_code_415"/>
    <s v="yes"/>
    <s v="no"/>
    <n v="0"/>
    <n v="120.9"/>
    <n v="58"/>
    <n v="20.55"/>
    <n v="235"/>
    <n v="88"/>
    <n v="19.98"/>
    <n v="95.1"/>
    <x v="61"/>
    <n v="4.28"/>
    <n v="11.4"/>
    <n v="11"/>
    <n v="3.08"/>
    <n v="2"/>
    <x v="0"/>
    <n v="0"/>
    <n v="1"/>
    <n v="0"/>
    <s v="Low"/>
    <s v="High"/>
    <x v="3"/>
  </r>
  <r>
    <s v="AL"/>
    <n v="102"/>
    <s v="area_code_408"/>
    <s v="no"/>
    <s v="no"/>
    <n v="0"/>
    <n v="224.7"/>
    <n v="81"/>
    <n v="38.200000000000003"/>
    <n v="129.4"/>
    <n v="112"/>
    <n v="11"/>
    <n v="167.6"/>
    <x v="23"/>
    <n v="7.54"/>
    <n v="15.8"/>
    <n v="6"/>
    <n v="4.2699999999999996"/>
    <n v="1"/>
    <x v="0"/>
    <n v="0"/>
    <n v="0"/>
    <n v="0"/>
    <s v="High"/>
    <s v="High"/>
    <x v="1"/>
  </r>
  <r>
    <s v="ND"/>
    <n v="146"/>
    <s v="area_code_408"/>
    <s v="no"/>
    <s v="yes"/>
    <n v="19"/>
    <n v="176.6"/>
    <n v="88"/>
    <n v="30.02"/>
    <n v="162.69999999999999"/>
    <n v="66"/>
    <n v="13.83"/>
    <n v="215.5"/>
    <x v="21"/>
    <n v="9.6999999999999993"/>
    <n v="14.6"/>
    <n v="6"/>
    <n v="3.94"/>
    <n v="1"/>
    <x v="0"/>
    <n v="0"/>
    <n v="0"/>
    <n v="1"/>
    <s v="Very High"/>
    <s v="High"/>
    <x v="3"/>
  </r>
  <r>
    <s v="NE"/>
    <n v="96"/>
    <s v="area_code_415"/>
    <s v="no"/>
    <s v="no"/>
    <n v="0"/>
    <n v="180.6"/>
    <n v="92"/>
    <n v="30.7"/>
    <n v="190.9"/>
    <n v="114"/>
    <n v="16.23"/>
    <n v="295.60000000000002"/>
    <x v="76"/>
    <n v="13.3"/>
    <n v="10.3"/>
    <n v="4"/>
    <n v="2.78"/>
    <n v="1"/>
    <x v="1"/>
    <n v="1"/>
    <n v="0"/>
    <n v="0"/>
    <s v="Medium"/>
    <s v="High"/>
    <x v="1"/>
  </r>
  <r>
    <s v="ND"/>
    <n v="70"/>
    <s v="area_code_415"/>
    <s v="no"/>
    <s v="yes"/>
    <n v="31"/>
    <n v="125.9"/>
    <n v="101"/>
    <n v="21.4"/>
    <n v="196.4"/>
    <n v="102"/>
    <n v="16.690000000000001"/>
    <n v="252.7"/>
    <x v="12"/>
    <n v="11.37"/>
    <n v="10.3"/>
    <n v="4"/>
    <n v="2.78"/>
    <n v="1"/>
    <x v="0"/>
    <n v="0"/>
    <n v="0"/>
    <n v="1"/>
    <s v="Low"/>
    <s v="High"/>
    <x v="0"/>
  </r>
  <r>
    <s v="ME"/>
    <n v="149"/>
    <s v="area_code_408"/>
    <s v="no"/>
    <s v="no"/>
    <n v="0"/>
    <n v="237.6"/>
    <n v="79"/>
    <n v="40.39"/>
    <n v="192.4"/>
    <n v="107"/>
    <n v="16.350000000000001"/>
    <n v="207.4"/>
    <x v="8"/>
    <n v="9.33"/>
    <n v="9.1"/>
    <n v="9"/>
    <n v="2.46"/>
    <n v="0"/>
    <x v="0"/>
    <n v="0"/>
    <n v="0"/>
    <n v="0"/>
    <s v="Very High"/>
    <s v="Low"/>
    <x v="1"/>
  </r>
  <r>
    <s v="IL"/>
    <n v="129"/>
    <s v="area_code_415"/>
    <s v="no"/>
    <s v="no"/>
    <n v="0"/>
    <n v="198.4"/>
    <n v="91"/>
    <n v="33.729999999999997"/>
    <n v="264.7"/>
    <n v="106"/>
    <n v="22.5"/>
    <n v="111.4"/>
    <x v="67"/>
    <n v="5.01"/>
    <n v="9.1999999999999993"/>
    <n v="2"/>
    <n v="2.48"/>
    <n v="2"/>
    <x v="0"/>
    <n v="0"/>
    <n v="0"/>
    <n v="0"/>
    <s v="Very High"/>
    <s v="Low"/>
    <x v="1"/>
  </r>
  <r>
    <s v="WA"/>
    <n v="166"/>
    <s v="area_code_408"/>
    <s v="no"/>
    <s v="no"/>
    <n v="0"/>
    <n v="274.3"/>
    <n v="110"/>
    <n v="46.63"/>
    <n v="52.9"/>
    <n v="109"/>
    <n v="4.5"/>
    <n v="246.1"/>
    <x v="47"/>
    <n v="11.07"/>
    <n v="10.9"/>
    <n v="5"/>
    <n v="2.94"/>
    <n v="0"/>
    <x v="0"/>
    <n v="0"/>
    <n v="0"/>
    <n v="0"/>
    <s v="Very High"/>
    <s v="High"/>
    <x v="1"/>
  </r>
  <r>
    <s v="MA"/>
    <n v="136"/>
    <s v="area_code_408"/>
    <s v="yes"/>
    <s v="no"/>
    <n v="0"/>
    <n v="199.6"/>
    <n v="89"/>
    <n v="33.93"/>
    <n v="211.4"/>
    <n v="96"/>
    <n v="17.97"/>
    <n v="72.400000000000006"/>
    <x v="48"/>
    <n v="3.26"/>
    <n v="11"/>
    <n v="4"/>
    <n v="2.97"/>
    <n v="3"/>
    <x v="1"/>
    <n v="1"/>
    <n v="1"/>
    <n v="0"/>
    <s v="Very High"/>
    <s v="High"/>
    <x v="2"/>
  </r>
  <r>
    <s v="KS"/>
    <n v="149"/>
    <s v="area_code_510"/>
    <s v="no"/>
    <s v="no"/>
    <n v="0"/>
    <n v="217.7"/>
    <n v="91"/>
    <n v="37.01"/>
    <n v="273.5"/>
    <n v="74"/>
    <n v="23.25"/>
    <n v="226.9"/>
    <x v="43"/>
    <n v="10.210000000000001"/>
    <n v="9.6"/>
    <n v="3"/>
    <n v="2.59"/>
    <n v="3"/>
    <x v="0"/>
    <n v="0"/>
    <n v="0"/>
    <n v="0"/>
    <s v="Very High"/>
    <s v="Low"/>
    <x v="2"/>
  </r>
  <r>
    <s v="RI"/>
    <n v="70"/>
    <s v="area_code_415"/>
    <s v="no"/>
    <s v="no"/>
    <n v="0"/>
    <n v="134.69999999999999"/>
    <n v="96"/>
    <n v="22.9"/>
    <n v="235.9"/>
    <n v="90"/>
    <n v="20.05"/>
    <n v="260.2"/>
    <x v="45"/>
    <n v="11.71"/>
    <n v="7.6"/>
    <n v="6"/>
    <n v="2.0499999999999998"/>
    <n v="3"/>
    <x v="0"/>
    <n v="0"/>
    <n v="0"/>
    <n v="0"/>
    <s v="Low"/>
    <s v="Low"/>
    <x v="3"/>
  </r>
  <r>
    <s v="IA"/>
    <n v="66"/>
    <s v="area_code_510"/>
    <s v="no"/>
    <s v="no"/>
    <n v="0"/>
    <n v="256.3"/>
    <n v="135"/>
    <n v="43.57"/>
    <n v="180.2"/>
    <n v="106"/>
    <n v="15.32"/>
    <n v="187.3"/>
    <x v="25"/>
    <n v="8.43"/>
    <n v="6.2"/>
    <n v="7"/>
    <n v="1.67"/>
    <n v="2"/>
    <x v="0"/>
    <n v="0"/>
    <n v="0"/>
    <n v="0"/>
    <s v="Low"/>
    <s v="Low"/>
    <x v="1"/>
  </r>
  <r>
    <s v="WY"/>
    <n v="104"/>
    <s v="area_code_408"/>
    <s v="no"/>
    <s v="no"/>
    <n v="0"/>
    <n v="183.6"/>
    <n v="133"/>
    <n v="31.21"/>
    <n v="120.7"/>
    <n v="98"/>
    <n v="10.26"/>
    <n v="215.1"/>
    <x v="64"/>
    <n v="9.68"/>
    <n v="12.7"/>
    <n v="2"/>
    <n v="3.43"/>
    <n v="1"/>
    <x v="0"/>
    <n v="0"/>
    <n v="0"/>
    <n v="0"/>
    <s v="High"/>
    <s v="High"/>
    <x v="2"/>
  </r>
  <r>
    <s v="NV"/>
    <n v="160"/>
    <s v="area_code_415"/>
    <s v="no"/>
    <s v="no"/>
    <n v="0"/>
    <n v="176.2"/>
    <n v="90"/>
    <n v="29.95"/>
    <n v="196"/>
    <n v="115"/>
    <n v="16.66"/>
    <n v="263.89999999999998"/>
    <x v="34"/>
    <n v="11.88"/>
    <n v="9.1999999999999993"/>
    <n v="4"/>
    <n v="2.48"/>
    <n v="1"/>
    <x v="0"/>
    <n v="0"/>
    <n v="0"/>
    <n v="0"/>
    <s v="Very High"/>
    <s v="Low"/>
    <x v="0"/>
  </r>
  <r>
    <s v="WI"/>
    <n v="129"/>
    <s v="area_code_415"/>
    <s v="no"/>
    <s v="yes"/>
    <n v="37"/>
    <n v="205"/>
    <n v="94"/>
    <n v="34.85"/>
    <n v="165.4"/>
    <n v="103"/>
    <n v="14.06"/>
    <n v="185"/>
    <x v="77"/>
    <n v="8.32"/>
    <n v="11.7"/>
    <n v="8"/>
    <n v="3.16"/>
    <n v="1"/>
    <x v="0"/>
    <n v="0"/>
    <n v="0"/>
    <n v="1"/>
    <s v="Very High"/>
    <s v="High"/>
    <x v="1"/>
  </r>
  <r>
    <s v="AL"/>
    <n v="93"/>
    <s v="area_code_408"/>
    <s v="no"/>
    <s v="no"/>
    <n v="0"/>
    <n v="267.89999999999998"/>
    <n v="114"/>
    <n v="45.54"/>
    <n v="223"/>
    <n v="74"/>
    <n v="18.96"/>
    <n v="262.7"/>
    <x v="6"/>
    <n v="11.82"/>
    <n v="11.3"/>
    <n v="3"/>
    <n v="3.05"/>
    <n v="3"/>
    <x v="1"/>
    <n v="1"/>
    <n v="0"/>
    <n v="0"/>
    <s v="Medium"/>
    <s v="High"/>
    <x v="2"/>
  </r>
  <r>
    <s v="HI"/>
    <n v="169"/>
    <s v="area_code_415"/>
    <s v="no"/>
    <s v="no"/>
    <n v="0"/>
    <n v="179.2"/>
    <n v="111"/>
    <n v="30.46"/>
    <n v="175.2"/>
    <n v="130"/>
    <n v="14.89"/>
    <n v="228.6"/>
    <x v="26"/>
    <n v="10.29"/>
    <n v="9.9"/>
    <n v="6"/>
    <n v="2.67"/>
    <n v="2"/>
    <x v="0"/>
    <n v="0"/>
    <n v="0"/>
    <n v="0"/>
    <s v="Very High"/>
    <s v="Low"/>
    <x v="0"/>
  </r>
  <r>
    <s v="MO"/>
    <n v="58"/>
    <s v="area_code_415"/>
    <s v="no"/>
    <s v="no"/>
    <n v="0"/>
    <n v="149.4"/>
    <n v="145"/>
    <n v="25.4"/>
    <n v="196.5"/>
    <n v="105"/>
    <n v="16.7"/>
    <n v="209.5"/>
    <x v="13"/>
    <n v="9.43"/>
    <n v="14.9"/>
    <n v="3"/>
    <n v="4.0199999999999996"/>
    <n v="1"/>
    <x v="0"/>
    <n v="0"/>
    <n v="0"/>
    <n v="0"/>
    <s v="Low"/>
    <s v="High"/>
    <x v="0"/>
  </r>
  <r>
    <s v="CA"/>
    <n v="75"/>
    <s v="area_code_510"/>
    <s v="no"/>
    <s v="yes"/>
    <n v="38"/>
    <n v="163.6"/>
    <n v="132"/>
    <n v="27.81"/>
    <n v="146.69999999999999"/>
    <n v="113"/>
    <n v="12.47"/>
    <n v="345.8"/>
    <x v="11"/>
    <n v="15.56"/>
    <n v="13.1"/>
    <n v="3"/>
    <n v="3.54"/>
    <n v="3"/>
    <x v="0"/>
    <n v="0"/>
    <n v="0"/>
    <n v="1"/>
    <s v="Medium"/>
    <s v="High"/>
    <x v="0"/>
  </r>
  <r>
    <s v="MO"/>
    <n v="45"/>
    <s v="area_code_408"/>
    <s v="no"/>
    <s v="no"/>
    <n v="0"/>
    <n v="207.6"/>
    <n v="71"/>
    <n v="35.29"/>
    <n v="152.69999999999999"/>
    <n v="94"/>
    <n v="12.98"/>
    <n v="217.8"/>
    <x v="76"/>
    <n v="9.8000000000000007"/>
    <n v="12.4"/>
    <n v="13"/>
    <n v="3.35"/>
    <n v="1"/>
    <x v="0"/>
    <n v="0"/>
    <n v="0"/>
    <n v="0"/>
    <s v="Low"/>
    <s v="High"/>
    <x v="2"/>
  </r>
  <r>
    <s v="CT"/>
    <n v="155"/>
    <s v="area_code_510"/>
    <s v="no"/>
    <s v="no"/>
    <n v="0"/>
    <n v="165.4"/>
    <n v="108"/>
    <n v="28.12"/>
    <n v="183.7"/>
    <n v="103"/>
    <n v="15.61"/>
    <n v="80.2"/>
    <x v="13"/>
    <n v="3.61"/>
    <n v="8.9"/>
    <n v="4"/>
    <n v="2.4"/>
    <n v="3"/>
    <x v="0"/>
    <n v="0"/>
    <n v="0"/>
    <n v="0"/>
    <s v="Very High"/>
    <s v="Low"/>
    <x v="0"/>
  </r>
  <r>
    <s v="MD"/>
    <n v="52"/>
    <s v="area_code_415"/>
    <s v="no"/>
    <s v="no"/>
    <n v="0"/>
    <n v="209.8"/>
    <n v="114"/>
    <n v="35.67"/>
    <n v="171.3"/>
    <n v="82"/>
    <n v="14.56"/>
    <n v="154.6"/>
    <x v="47"/>
    <n v="6.96"/>
    <n v="9.9"/>
    <n v="9"/>
    <n v="2.67"/>
    <n v="4"/>
    <x v="0"/>
    <n v="0"/>
    <n v="0"/>
    <n v="0"/>
    <s v="Low"/>
    <s v="Low"/>
    <x v="2"/>
  </r>
  <r>
    <s v="OH"/>
    <n v="119"/>
    <s v="area_code_415"/>
    <s v="no"/>
    <s v="yes"/>
    <n v="27"/>
    <n v="220.1"/>
    <n v="128"/>
    <n v="37.42"/>
    <n v="268.2"/>
    <n v="133"/>
    <n v="22.8"/>
    <n v="146.5"/>
    <x v="59"/>
    <n v="6.59"/>
    <n v="11.1"/>
    <n v="3"/>
    <n v="3"/>
    <n v="0"/>
    <x v="0"/>
    <n v="0"/>
    <n v="0"/>
    <n v="1"/>
    <s v="High"/>
    <s v="High"/>
    <x v="1"/>
  </r>
  <r>
    <s v="NV"/>
    <n v="86"/>
    <s v="area_code_510"/>
    <s v="no"/>
    <s v="no"/>
    <n v="0"/>
    <n v="141.30000000000001"/>
    <n v="72"/>
    <n v="24.02"/>
    <n v="154.30000000000001"/>
    <n v="95"/>
    <n v="13.12"/>
    <n v="210.6"/>
    <x v="50"/>
    <n v="9.48"/>
    <n v="8.1999999999999993"/>
    <n v="5"/>
    <n v="2.21"/>
    <n v="1"/>
    <x v="0"/>
    <n v="0"/>
    <n v="0"/>
    <n v="0"/>
    <s v="Medium"/>
    <s v="Low"/>
    <x v="3"/>
  </r>
  <r>
    <s v="MD"/>
    <n v="42"/>
    <s v="area_code_408"/>
    <s v="no"/>
    <s v="no"/>
    <n v="0"/>
    <n v="196.5"/>
    <n v="89"/>
    <n v="33.409999999999997"/>
    <n v="241.3"/>
    <n v="123"/>
    <n v="20.51"/>
    <n v="143.19999999999999"/>
    <x v="18"/>
    <n v="6.44"/>
    <n v="4"/>
    <n v="7"/>
    <n v="1.08"/>
    <n v="0"/>
    <x v="0"/>
    <n v="0"/>
    <n v="0"/>
    <n v="0"/>
    <s v="Low"/>
    <s v="Low"/>
    <x v="1"/>
  </r>
  <r>
    <s v="NE"/>
    <n v="127"/>
    <s v="area_code_510"/>
    <s v="yes"/>
    <s v="no"/>
    <n v="0"/>
    <n v="180.9"/>
    <n v="114"/>
    <n v="30.75"/>
    <n v="209.5"/>
    <n v="118"/>
    <n v="17.809999999999999"/>
    <n v="249.9"/>
    <x v="18"/>
    <n v="11.25"/>
    <n v="7.4"/>
    <n v="4"/>
    <n v="2"/>
    <n v="2"/>
    <x v="0"/>
    <n v="0"/>
    <n v="1"/>
    <n v="0"/>
    <s v="High"/>
    <s v="Low"/>
    <x v="1"/>
  </r>
  <r>
    <s v="OK"/>
    <n v="149"/>
    <s v="area_code_510"/>
    <s v="no"/>
    <s v="yes"/>
    <n v="43"/>
    <n v="206.7"/>
    <n v="79"/>
    <n v="35.14"/>
    <n v="174.6"/>
    <n v="122"/>
    <n v="14.84"/>
    <n v="241.5"/>
    <x v="59"/>
    <n v="10.87"/>
    <n v="10.9"/>
    <n v="3"/>
    <n v="2.94"/>
    <n v="1"/>
    <x v="0"/>
    <n v="0"/>
    <n v="0"/>
    <n v="1"/>
    <s v="Very High"/>
    <s v="High"/>
    <x v="1"/>
  </r>
  <r>
    <s v="MA"/>
    <n v="160"/>
    <s v="area_code_408"/>
    <s v="no"/>
    <s v="no"/>
    <n v="0"/>
    <n v="166.8"/>
    <n v="109"/>
    <n v="28.36"/>
    <n v="236"/>
    <n v="117"/>
    <n v="20.059999999999999"/>
    <n v="307.60000000000002"/>
    <x v="33"/>
    <n v="13.84"/>
    <n v="9.3000000000000007"/>
    <n v="1"/>
    <n v="2.5099999999999998"/>
    <n v="1"/>
    <x v="0"/>
    <n v="0"/>
    <n v="0"/>
    <n v="0"/>
    <s v="Very High"/>
    <s v="Low"/>
    <x v="0"/>
  </r>
  <r>
    <s v="CO"/>
    <n v="137"/>
    <s v="area_code_415"/>
    <s v="no"/>
    <s v="no"/>
    <n v="0"/>
    <n v="127"/>
    <n v="107"/>
    <n v="21.59"/>
    <n v="323.2"/>
    <n v="75"/>
    <n v="27.47"/>
    <n v="143.9"/>
    <x v="28"/>
    <n v="6.48"/>
    <n v="7.5"/>
    <n v="2"/>
    <n v="2.0299999999999998"/>
    <n v="1"/>
    <x v="0"/>
    <n v="0"/>
    <n v="0"/>
    <n v="0"/>
    <s v="Very High"/>
    <s v="Low"/>
    <x v="3"/>
  </r>
  <r>
    <s v="FL"/>
    <n v="129"/>
    <s v="area_code_415"/>
    <s v="yes"/>
    <s v="no"/>
    <n v="0"/>
    <n v="267.39999999999998"/>
    <n v="78"/>
    <n v="45.46"/>
    <n v="204.2"/>
    <n v="85"/>
    <n v="17.36"/>
    <n v="111.7"/>
    <x v="98"/>
    <n v="5.03"/>
    <n v="5.9"/>
    <n v="4"/>
    <n v="1.59"/>
    <n v="1"/>
    <x v="0"/>
    <n v="0"/>
    <n v="1"/>
    <n v="0"/>
    <s v="Very High"/>
    <s v="Low"/>
    <x v="2"/>
  </r>
  <r>
    <s v="WI"/>
    <n v="62"/>
    <s v="area_code_415"/>
    <s v="no"/>
    <s v="no"/>
    <n v="0"/>
    <n v="281"/>
    <n v="66"/>
    <n v="47.77"/>
    <n v="160.6"/>
    <n v="108"/>
    <n v="13.65"/>
    <n v="77.900000000000006"/>
    <x v="14"/>
    <n v="3.51"/>
    <n v="0"/>
    <n v="0"/>
    <n v="0"/>
    <n v="1"/>
    <x v="0"/>
    <n v="0"/>
    <n v="0"/>
    <n v="0"/>
    <s v="Low"/>
    <s v="Low"/>
    <x v="1"/>
  </r>
  <r>
    <s v="ID"/>
    <n v="122"/>
    <s v="area_code_510"/>
    <s v="no"/>
    <s v="yes"/>
    <n v="33"/>
    <n v="270.8"/>
    <n v="96"/>
    <n v="46.04"/>
    <n v="220.4"/>
    <n v="110"/>
    <n v="18.73"/>
    <n v="169.9"/>
    <x v="1"/>
    <n v="7.65"/>
    <n v="11.8"/>
    <n v="8"/>
    <n v="3.19"/>
    <n v="4"/>
    <x v="0"/>
    <n v="0"/>
    <n v="0"/>
    <n v="1"/>
    <s v="High"/>
    <s v="High"/>
    <x v="1"/>
  </r>
  <r>
    <s v="WY"/>
    <n v="32"/>
    <s v="area_code_408"/>
    <s v="no"/>
    <s v="no"/>
    <n v="0"/>
    <n v="171.2"/>
    <n v="82"/>
    <n v="29.1"/>
    <n v="185.6"/>
    <n v="102"/>
    <n v="15.78"/>
    <n v="203.3"/>
    <x v="16"/>
    <n v="9.15"/>
    <n v="10.199999999999999"/>
    <n v="7"/>
    <n v="2.75"/>
    <n v="1"/>
    <x v="0"/>
    <n v="0"/>
    <n v="0"/>
    <n v="0"/>
    <s v="Low"/>
    <s v="Low"/>
    <x v="0"/>
  </r>
  <r>
    <s v="FL"/>
    <n v="130"/>
    <s v="area_code_415"/>
    <s v="no"/>
    <s v="no"/>
    <n v="0"/>
    <n v="162.80000000000001"/>
    <n v="113"/>
    <n v="27.68"/>
    <n v="290.3"/>
    <n v="111"/>
    <n v="24.68"/>
    <n v="114.9"/>
    <x v="96"/>
    <n v="5.17"/>
    <n v="7.2"/>
    <n v="3"/>
    <n v="1.94"/>
    <n v="1"/>
    <x v="0"/>
    <n v="0"/>
    <n v="0"/>
    <n v="0"/>
    <s v="Very High"/>
    <s v="Low"/>
    <x v="0"/>
  </r>
  <r>
    <s v="WY"/>
    <n v="42"/>
    <s v="area_code_408"/>
    <s v="no"/>
    <s v="no"/>
    <n v="0"/>
    <n v="146.30000000000001"/>
    <n v="84"/>
    <n v="24.87"/>
    <n v="255.9"/>
    <n v="113"/>
    <n v="21.75"/>
    <n v="45"/>
    <x v="57"/>
    <n v="2.0299999999999998"/>
    <n v="8"/>
    <n v="12"/>
    <n v="2.16"/>
    <n v="1"/>
    <x v="0"/>
    <n v="0"/>
    <n v="0"/>
    <n v="0"/>
    <s v="Low"/>
    <s v="Low"/>
    <x v="0"/>
  </r>
  <r>
    <s v="DE"/>
    <n v="73"/>
    <s v="area_code_415"/>
    <s v="no"/>
    <s v="no"/>
    <n v="0"/>
    <n v="254.8"/>
    <n v="85"/>
    <n v="43.32"/>
    <n v="143.4"/>
    <n v="80"/>
    <n v="12.19"/>
    <n v="153.9"/>
    <x v="20"/>
    <n v="6.93"/>
    <n v="15"/>
    <n v="7"/>
    <n v="4.05"/>
    <n v="2"/>
    <x v="0"/>
    <n v="0"/>
    <n v="0"/>
    <n v="0"/>
    <s v="Low"/>
    <s v="High"/>
    <x v="2"/>
  </r>
  <r>
    <s v="ME"/>
    <n v="66"/>
    <s v="area_code_408"/>
    <s v="no"/>
    <s v="yes"/>
    <n v="26"/>
    <n v="254.9"/>
    <n v="108"/>
    <n v="43.33"/>
    <n v="243.2"/>
    <n v="135"/>
    <n v="20.67"/>
    <n v="190.8"/>
    <x v="34"/>
    <n v="8.59"/>
    <n v="5.4"/>
    <n v="3"/>
    <n v="1.46"/>
    <n v="2"/>
    <x v="0"/>
    <n v="0"/>
    <n v="0"/>
    <n v="1"/>
    <s v="Low"/>
    <s v="Low"/>
    <x v="1"/>
  </r>
  <r>
    <s v="DC"/>
    <n v="103"/>
    <s v="area_code_510"/>
    <s v="no"/>
    <s v="yes"/>
    <n v="31"/>
    <n v="107.7"/>
    <n v="124"/>
    <n v="18.309999999999999"/>
    <n v="188.9"/>
    <n v="104"/>
    <n v="16.059999999999999"/>
    <n v="196.2"/>
    <x v="21"/>
    <n v="8.83"/>
    <n v="8.9"/>
    <n v="3"/>
    <n v="2.4"/>
    <n v="0"/>
    <x v="0"/>
    <n v="0"/>
    <n v="0"/>
    <n v="1"/>
    <s v="High"/>
    <s v="Low"/>
    <x v="0"/>
  </r>
  <r>
    <s v="IA"/>
    <n v="128"/>
    <s v="area_code_408"/>
    <s v="no"/>
    <s v="no"/>
    <n v="0"/>
    <n v="158.80000000000001"/>
    <n v="75"/>
    <n v="27"/>
    <n v="264.8"/>
    <n v="91"/>
    <n v="22.51"/>
    <n v="270"/>
    <x v="33"/>
    <n v="12.15"/>
    <n v="7.6"/>
    <n v="7"/>
    <n v="2.0499999999999998"/>
    <n v="1"/>
    <x v="0"/>
    <n v="0"/>
    <n v="0"/>
    <n v="0"/>
    <s v="Very High"/>
    <s v="Low"/>
    <x v="3"/>
  </r>
  <r>
    <s v="MN"/>
    <n v="103"/>
    <s v="area_code_415"/>
    <s v="no"/>
    <s v="no"/>
    <n v="0"/>
    <n v="198.5"/>
    <n v="112"/>
    <n v="33.75"/>
    <n v="42.5"/>
    <n v="90"/>
    <n v="3.61"/>
    <n v="179.2"/>
    <x v="74"/>
    <n v="8.06"/>
    <n v="12.4"/>
    <n v="5"/>
    <n v="3.35"/>
    <n v="0"/>
    <x v="0"/>
    <n v="0"/>
    <n v="0"/>
    <n v="0"/>
    <s v="High"/>
    <s v="High"/>
    <x v="2"/>
  </r>
  <r>
    <s v="VT"/>
    <n v="124"/>
    <s v="area_code_415"/>
    <s v="no"/>
    <s v="no"/>
    <n v="0"/>
    <n v="178.4"/>
    <n v="72"/>
    <n v="30.33"/>
    <n v="233.6"/>
    <n v="134"/>
    <n v="19.86"/>
    <n v="179.4"/>
    <x v="50"/>
    <n v="8.07"/>
    <n v="12"/>
    <n v="2"/>
    <n v="3.24"/>
    <n v="0"/>
    <x v="0"/>
    <n v="0"/>
    <n v="0"/>
    <n v="0"/>
    <s v="High"/>
    <s v="High"/>
    <x v="0"/>
  </r>
  <r>
    <s v="AZ"/>
    <n v="87"/>
    <s v="area_code_510"/>
    <s v="no"/>
    <s v="no"/>
    <n v="0"/>
    <n v="110.9"/>
    <n v="91"/>
    <n v="18.850000000000001"/>
    <n v="158.5"/>
    <n v="115"/>
    <n v="13.47"/>
    <n v="207.5"/>
    <x v="70"/>
    <n v="9.34"/>
    <n v="6.2"/>
    <n v="5"/>
    <n v="1.67"/>
    <n v="1"/>
    <x v="0"/>
    <n v="0"/>
    <n v="0"/>
    <n v="0"/>
    <s v="Medium"/>
    <s v="Low"/>
    <x v="0"/>
  </r>
  <r>
    <s v="LA"/>
    <n v="109"/>
    <s v="area_code_415"/>
    <s v="no"/>
    <s v="yes"/>
    <n v="27"/>
    <n v="166.9"/>
    <n v="85"/>
    <n v="28.37"/>
    <n v="221.2"/>
    <n v="92"/>
    <n v="18.8"/>
    <n v="197.3"/>
    <x v="7"/>
    <n v="8.8800000000000008"/>
    <n v="12.3"/>
    <n v="4"/>
    <n v="3.32"/>
    <n v="1"/>
    <x v="1"/>
    <n v="1"/>
    <n v="0"/>
    <n v="1"/>
    <s v="High"/>
    <s v="High"/>
    <x v="3"/>
  </r>
  <r>
    <s v="MO"/>
    <n v="167"/>
    <s v="area_code_415"/>
    <s v="yes"/>
    <s v="no"/>
    <n v="0"/>
    <n v="244.8"/>
    <n v="91"/>
    <n v="41.62"/>
    <n v="60.8"/>
    <n v="105"/>
    <n v="5.17"/>
    <n v="176.7"/>
    <x v="71"/>
    <n v="7.95"/>
    <n v="10.7"/>
    <n v="3"/>
    <n v="2.89"/>
    <n v="2"/>
    <x v="0"/>
    <n v="0"/>
    <n v="1"/>
    <n v="0"/>
    <s v="Very High"/>
    <s v="High"/>
    <x v="1"/>
  </r>
  <r>
    <s v="ME"/>
    <n v="97"/>
    <s v="area_code_510"/>
    <s v="no"/>
    <s v="no"/>
    <n v="0"/>
    <n v="120.8"/>
    <n v="96"/>
    <n v="20.54"/>
    <n v="169.8"/>
    <n v="101"/>
    <n v="14.43"/>
    <n v="194.1"/>
    <x v="92"/>
    <n v="8.73"/>
    <n v="11.9"/>
    <n v="3"/>
    <n v="3.21"/>
    <n v="4"/>
    <x v="1"/>
    <n v="1"/>
    <n v="0"/>
    <n v="0"/>
    <s v="Medium"/>
    <s v="High"/>
    <x v="0"/>
  </r>
  <r>
    <s v="VT"/>
    <n v="125"/>
    <s v="area_code_415"/>
    <s v="no"/>
    <s v="no"/>
    <n v="0"/>
    <n v="126.7"/>
    <n v="113"/>
    <n v="21.54"/>
    <n v="155.5"/>
    <n v="131"/>
    <n v="13.22"/>
    <n v="206.2"/>
    <x v="64"/>
    <n v="9.2799999999999994"/>
    <n v="14.4"/>
    <n v="7"/>
    <n v="3.89"/>
    <n v="2"/>
    <x v="0"/>
    <n v="0"/>
    <n v="0"/>
    <n v="0"/>
    <s v="High"/>
    <s v="High"/>
    <x v="0"/>
  </r>
  <r>
    <s v="DC"/>
    <n v="108"/>
    <s v="area_code_408"/>
    <s v="no"/>
    <s v="yes"/>
    <n v="35"/>
    <n v="215.9"/>
    <n v="106"/>
    <n v="36.700000000000003"/>
    <n v="200.6"/>
    <n v="107"/>
    <n v="17.05"/>
    <n v="195.4"/>
    <x v="24"/>
    <n v="8.7899999999999991"/>
    <n v="15.5"/>
    <n v="7"/>
    <n v="4.1900000000000004"/>
    <n v="0"/>
    <x v="0"/>
    <n v="0"/>
    <n v="0"/>
    <n v="1"/>
    <s v="High"/>
    <s v="High"/>
    <x v="1"/>
  </r>
  <r>
    <s v="VA"/>
    <n v="89"/>
    <s v="area_code_415"/>
    <s v="no"/>
    <s v="yes"/>
    <n v="32"/>
    <n v="209.9"/>
    <n v="113"/>
    <n v="35.68"/>
    <n v="249.8"/>
    <n v="104"/>
    <n v="21.23"/>
    <n v="224.2"/>
    <x v="26"/>
    <n v="10.09"/>
    <n v="8.6999999999999993"/>
    <n v="7"/>
    <n v="2.35"/>
    <n v="1"/>
    <x v="0"/>
    <n v="0"/>
    <n v="0"/>
    <n v="1"/>
    <s v="Medium"/>
    <s v="Low"/>
    <x v="1"/>
  </r>
  <r>
    <s v="CT"/>
    <n v="23"/>
    <s v="area_code_510"/>
    <s v="no"/>
    <s v="no"/>
    <n v="0"/>
    <n v="321.60000000000002"/>
    <n v="107"/>
    <n v="54.67"/>
    <n v="251.6"/>
    <n v="115"/>
    <n v="21.39"/>
    <n v="141.1"/>
    <x v="103"/>
    <n v="6.35"/>
    <n v="11.3"/>
    <n v="3"/>
    <n v="3.05"/>
    <n v="2"/>
    <x v="1"/>
    <n v="1"/>
    <n v="0"/>
    <n v="0"/>
    <s v="Low"/>
    <s v="High"/>
    <x v="1"/>
  </r>
  <r>
    <s v="HI"/>
    <n v="149"/>
    <s v="area_code_510"/>
    <s v="no"/>
    <s v="no"/>
    <n v="0"/>
    <n v="166.6"/>
    <n v="61"/>
    <n v="28.32"/>
    <n v="218.8"/>
    <n v="107"/>
    <n v="18.600000000000001"/>
    <n v="208.3"/>
    <x v="70"/>
    <n v="9.3699999999999992"/>
    <n v="8.1999999999999993"/>
    <n v="6"/>
    <n v="2.21"/>
    <n v="7"/>
    <x v="0"/>
    <n v="0"/>
    <n v="0"/>
    <n v="0"/>
    <s v="Very High"/>
    <s v="Low"/>
    <x v="0"/>
  </r>
  <r>
    <s v="WI"/>
    <n v="73"/>
    <s v="area_code_415"/>
    <s v="no"/>
    <s v="no"/>
    <n v="0"/>
    <n v="214.2"/>
    <n v="90"/>
    <n v="36.409999999999997"/>
    <n v="196.8"/>
    <n v="78"/>
    <n v="16.73"/>
    <n v="157.9"/>
    <x v="64"/>
    <n v="7.11"/>
    <n v="5.9"/>
    <n v="8"/>
    <n v="1.59"/>
    <n v="0"/>
    <x v="0"/>
    <n v="0"/>
    <n v="0"/>
    <n v="0"/>
    <s v="Low"/>
    <s v="Low"/>
    <x v="2"/>
  </r>
  <r>
    <s v="MD"/>
    <n v="61"/>
    <s v="area_code_415"/>
    <s v="no"/>
    <s v="no"/>
    <n v="0"/>
    <n v="260"/>
    <n v="123"/>
    <n v="44.2"/>
    <n v="210.5"/>
    <n v="127"/>
    <n v="17.89"/>
    <n v="234.7"/>
    <x v="83"/>
    <n v="10.56"/>
    <n v="9"/>
    <n v="3"/>
    <n v="2.4300000000000002"/>
    <n v="1"/>
    <x v="1"/>
    <n v="1"/>
    <n v="0"/>
    <n v="0"/>
    <s v="Low"/>
    <s v="Low"/>
    <x v="1"/>
  </r>
  <r>
    <s v="WV"/>
    <n v="161"/>
    <s v="area_code_415"/>
    <s v="no"/>
    <s v="no"/>
    <n v="0"/>
    <n v="191.9"/>
    <n v="113"/>
    <n v="32.619999999999997"/>
    <n v="70.900000000000006"/>
    <n v="87"/>
    <n v="6.03"/>
    <n v="204.8"/>
    <x v="24"/>
    <n v="9.2200000000000006"/>
    <n v="13.4"/>
    <n v="4"/>
    <n v="3.62"/>
    <n v="4"/>
    <x v="1"/>
    <n v="1"/>
    <n v="0"/>
    <n v="0"/>
    <s v="Very High"/>
    <s v="High"/>
    <x v="2"/>
  </r>
  <r>
    <s v="UT"/>
    <n v="118"/>
    <s v="area_code_415"/>
    <s v="no"/>
    <s v="yes"/>
    <n v="24"/>
    <n v="118.1"/>
    <n v="83"/>
    <n v="20.079999999999998"/>
    <n v="109.6"/>
    <n v="72"/>
    <n v="9.32"/>
    <n v="245.5"/>
    <x v="44"/>
    <n v="11.05"/>
    <n v="16.899999999999999"/>
    <n v="2"/>
    <n v="4.5599999999999996"/>
    <n v="1"/>
    <x v="0"/>
    <n v="0"/>
    <n v="0"/>
    <n v="1"/>
    <s v="High"/>
    <s v="High"/>
    <x v="3"/>
  </r>
  <r>
    <s v="CO"/>
    <n v="23"/>
    <s v="area_code_408"/>
    <s v="no"/>
    <s v="no"/>
    <n v="0"/>
    <n v="190.2"/>
    <n v="89"/>
    <n v="32.33"/>
    <n v="166.4"/>
    <n v="108"/>
    <n v="14.14"/>
    <n v="219.8"/>
    <x v="44"/>
    <n v="9.89"/>
    <n v="15"/>
    <n v="4"/>
    <n v="4.05"/>
    <n v="6"/>
    <x v="0"/>
    <n v="0"/>
    <n v="0"/>
    <n v="0"/>
    <s v="Low"/>
    <s v="High"/>
    <x v="1"/>
  </r>
  <r>
    <s v="NC"/>
    <n v="127"/>
    <s v="area_code_415"/>
    <s v="no"/>
    <s v="yes"/>
    <n v="25"/>
    <n v="82.2"/>
    <n v="95"/>
    <n v="13.97"/>
    <n v="163.30000000000001"/>
    <n v="109"/>
    <n v="13.88"/>
    <n v="264.89999999999998"/>
    <x v="1"/>
    <n v="11.92"/>
    <n v="5.0999999999999996"/>
    <n v="6"/>
    <n v="1.38"/>
    <n v="0"/>
    <x v="0"/>
    <n v="0"/>
    <n v="0"/>
    <n v="1"/>
    <s v="High"/>
    <s v="Low"/>
    <x v="0"/>
  </r>
  <r>
    <s v="NJ"/>
    <n v="42"/>
    <s v="area_code_415"/>
    <s v="no"/>
    <s v="yes"/>
    <n v="32"/>
    <n v="163.80000000000001"/>
    <n v="80"/>
    <n v="27.85"/>
    <n v="177.8"/>
    <n v="123"/>
    <n v="15.11"/>
    <n v="190.4"/>
    <x v="36"/>
    <n v="8.57"/>
    <n v="8.1"/>
    <n v="5"/>
    <n v="2.19"/>
    <n v="0"/>
    <x v="0"/>
    <n v="0"/>
    <n v="0"/>
    <n v="1"/>
    <s v="Low"/>
    <s v="Low"/>
    <x v="0"/>
  </r>
  <r>
    <s v="IA"/>
    <n v="45"/>
    <s v="area_code_510"/>
    <s v="no"/>
    <s v="no"/>
    <n v="0"/>
    <n v="159.80000000000001"/>
    <n v="91"/>
    <n v="27.17"/>
    <n v="120.4"/>
    <n v="86"/>
    <n v="10.23"/>
    <n v="163"/>
    <x v="73"/>
    <n v="7.34"/>
    <n v="10.6"/>
    <n v="3"/>
    <n v="2.86"/>
    <n v="2"/>
    <x v="0"/>
    <n v="0"/>
    <n v="0"/>
    <n v="0"/>
    <s v="Low"/>
    <s v="High"/>
    <x v="3"/>
  </r>
  <r>
    <s v="GA"/>
    <n v="50"/>
    <s v="area_code_408"/>
    <s v="no"/>
    <s v="yes"/>
    <n v="24"/>
    <n v="214.3"/>
    <n v="129"/>
    <n v="36.43"/>
    <n v="289.8"/>
    <n v="55"/>
    <n v="24.63"/>
    <n v="312.5"/>
    <x v="61"/>
    <n v="14.06"/>
    <n v="10.6"/>
    <n v="4"/>
    <n v="2.86"/>
    <n v="1"/>
    <x v="0"/>
    <n v="0"/>
    <n v="0"/>
    <n v="1"/>
    <s v="Low"/>
    <s v="High"/>
    <x v="2"/>
  </r>
  <r>
    <s v="MO"/>
    <n v="179"/>
    <s v="area_code_510"/>
    <s v="no"/>
    <s v="no"/>
    <n v="0"/>
    <n v="287.3"/>
    <n v="123"/>
    <n v="48.84"/>
    <n v="288"/>
    <n v="114"/>
    <n v="24.48"/>
    <n v="266"/>
    <x v="64"/>
    <n v="11.97"/>
    <n v="10.5"/>
    <n v="4"/>
    <n v="2.84"/>
    <n v="0"/>
    <x v="1"/>
    <n v="1"/>
    <n v="0"/>
    <n v="0"/>
    <s v="Very High"/>
    <s v="High"/>
    <x v="1"/>
  </r>
  <r>
    <s v="MO"/>
    <n v="152"/>
    <s v="area_code_408"/>
    <s v="no"/>
    <s v="no"/>
    <n v="0"/>
    <n v="101.2"/>
    <n v="122"/>
    <n v="17.2"/>
    <n v="141.6"/>
    <n v="87"/>
    <n v="12.04"/>
    <n v="198.5"/>
    <x v="74"/>
    <n v="8.93"/>
    <n v="7.5"/>
    <n v="3"/>
    <n v="2.0299999999999998"/>
    <n v="2"/>
    <x v="0"/>
    <n v="0"/>
    <n v="0"/>
    <n v="0"/>
    <s v="Very High"/>
    <s v="Low"/>
    <x v="3"/>
  </r>
  <r>
    <s v="HI"/>
    <n v="72"/>
    <s v="area_code_415"/>
    <s v="no"/>
    <s v="no"/>
    <n v="0"/>
    <n v="109.1"/>
    <n v="97"/>
    <n v="18.55"/>
    <n v="115.7"/>
    <n v="96"/>
    <n v="9.83"/>
    <n v="295.8"/>
    <x v="48"/>
    <n v="13.31"/>
    <n v="8.3000000000000007"/>
    <n v="6"/>
    <n v="2.2400000000000002"/>
    <n v="0"/>
    <x v="0"/>
    <n v="0"/>
    <n v="0"/>
    <n v="0"/>
    <s v="Low"/>
    <s v="Low"/>
    <x v="3"/>
  </r>
  <r>
    <s v="PA"/>
    <n v="52"/>
    <s v="area_code_408"/>
    <s v="no"/>
    <s v="no"/>
    <n v="0"/>
    <n v="215.9"/>
    <n v="67"/>
    <n v="36.700000000000003"/>
    <n v="217"/>
    <n v="108"/>
    <n v="18.45"/>
    <n v="342.8"/>
    <x v="61"/>
    <n v="15.43"/>
    <n v="5.2"/>
    <n v="2"/>
    <n v="1.4"/>
    <n v="1"/>
    <x v="0"/>
    <n v="0"/>
    <n v="0"/>
    <n v="0"/>
    <s v="Low"/>
    <s v="Low"/>
    <x v="1"/>
  </r>
  <r>
    <s v="TX"/>
    <n v="125"/>
    <s v="area_code_415"/>
    <s v="no"/>
    <s v="no"/>
    <n v="0"/>
    <n v="203.4"/>
    <n v="110"/>
    <n v="34.58"/>
    <n v="128.69999999999999"/>
    <n v="97"/>
    <n v="10.94"/>
    <n v="190.5"/>
    <x v="45"/>
    <n v="8.57"/>
    <n v="11"/>
    <n v="4"/>
    <n v="2.97"/>
    <n v="1"/>
    <x v="0"/>
    <n v="0"/>
    <n v="0"/>
    <n v="0"/>
    <s v="High"/>
    <s v="High"/>
    <x v="2"/>
  </r>
  <r>
    <s v="VA"/>
    <n v="143"/>
    <s v="area_code_510"/>
    <s v="no"/>
    <s v="no"/>
    <n v="0"/>
    <n v="110.1"/>
    <n v="113"/>
    <n v="18.72"/>
    <n v="169"/>
    <n v="59"/>
    <n v="14.37"/>
    <n v="166.7"/>
    <x v="9"/>
    <n v="7.5"/>
    <n v="9.1999999999999993"/>
    <n v="2"/>
    <n v="2.48"/>
    <n v="1"/>
    <x v="0"/>
    <n v="0"/>
    <n v="0"/>
    <n v="0"/>
    <s v="Very High"/>
    <s v="Low"/>
    <x v="3"/>
  </r>
  <r>
    <s v="RI"/>
    <n v="65"/>
    <s v="area_code_415"/>
    <s v="no"/>
    <s v="no"/>
    <n v="0"/>
    <n v="111"/>
    <n v="51"/>
    <n v="18.87"/>
    <n v="219.8"/>
    <n v="84"/>
    <n v="18.68"/>
    <n v="202"/>
    <x v="2"/>
    <n v="9.09"/>
    <n v="4.4000000000000004"/>
    <n v="14"/>
    <n v="1.19"/>
    <n v="1"/>
    <x v="0"/>
    <n v="0"/>
    <n v="0"/>
    <n v="0"/>
    <s v="Low"/>
    <s v="Low"/>
    <x v="3"/>
  </r>
  <r>
    <s v="MS"/>
    <n v="1"/>
    <s v="area_code_415"/>
    <s v="no"/>
    <s v="no"/>
    <n v="0"/>
    <n v="144.80000000000001"/>
    <n v="107"/>
    <n v="24.62"/>
    <n v="112.5"/>
    <n v="66"/>
    <n v="9.56"/>
    <n v="218.7"/>
    <x v="29"/>
    <n v="9.84"/>
    <n v="13.8"/>
    <n v="3"/>
    <n v="3.73"/>
    <n v="1"/>
    <x v="0"/>
    <n v="0"/>
    <n v="0"/>
    <n v="0"/>
    <s v="Low"/>
    <s v="High"/>
    <x v="3"/>
  </r>
  <r>
    <s v="KY"/>
    <n v="60"/>
    <s v="area_code_408"/>
    <s v="no"/>
    <s v="no"/>
    <n v="0"/>
    <n v="135.4"/>
    <n v="134"/>
    <n v="23.02"/>
    <n v="205.9"/>
    <n v="85"/>
    <n v="17.5"/>
    <n v="204"/>
    <x v="0"/>
    <n v="9.18"/>
    <n v="7.9"/>
    <n v="4"/>
    <n v="2.13"/>
    <n v="1"/>
    <x v="0"/>
    <n v="0"/>
    <n v="0"/>
    <n v="0"/>
    <s v="Low"/>
    <s v="Low"/>
    <x v="3"/>
  </r>
  <r>
    <s v="NC"/>
    <n v="43"/>
    <s v="area_code_415"/>
    <s v="no"/>
    <s v="no"/>
    <n v="0"/>
    <n v="84.2"/>
    <n v="134"/>
    <n v="14.31"/>
    <n v="80.8"/>
    <n v="103"/>
    <n v="6.87"/>
    <n v="196.1"/>
    <x v="29"/>
    <n v="8.82"/>
    <n v="10.8"/>
    <n v="2"/>
    <n v="2.92"/>
    <n v="1"/>
    <x v="0"/>
    <n v="0"/>
    <n v="0"/>
    <n v="0"/>
    <s v="Low"/>
    <s v="High"/>
    <x v="0"/>
  </r>
  <r>
    <s v="NV"/>
    <n v="143"/>
    <s v="area_code_415"/>
    <s v="no"/>
    <s v="no"/>
    <n v="0"/>
    <n v="209.1"/>
    <n v="127"/>
    <n v="35.549999999999997"/>
    <n v="106.1"/>
    <n v="80"/>
    <n v="9.02"/>
    <n v="179.6"/>
    <x v="6"/>
    <n v="8.08"/>
    <n v="14"/>
    <n v="6"/>
    <n v="3.78"/>
    <n v="0"/>
    <x v="0"/>
    <n v="0"/>
    <n v="0"/>
    <n v="0"/>
    <s v="Very High"/>
    <s v="High"/>
    <x v="2"/>
  </r>
  <r>
    <s v="UT"/>
    <n v="81"/>
    <s v="area_code_415"/>
    <s v="no"/>
    <s v="yes"/>
    <n v="24"/>
    <n v="130.1"/>
    <n v="117"/>
    <n v="22.12"/>
    <n v="196"/>
    <n v="61"/>
    <n v="16.66"/>
    <n v="139.30000000000001"/>
    <x v="56"/>
    <n v="6.27"/>
    <n v="11.4"/>
    <n v="5"/>
    <n v="3.08"/>
    <n v="0"/>
    <x v="0"/>
    <n v="0"/>
    <n v="0"/>
    <n v="1"/>
    <s v="Medium"/>
    <s v="High"/>
    <x v="3"/>
  </r>
  <r>
    <s v="HI"/>
    <n v="24"/>
    <s v="area_code_415"/>
    <s v="no"/>
    <s v="no"/>
    <n v="0"/>
    <n v="241.9"/>
    <n v="104"/>
    <n v="41.12"/>
    <n v="145.19999999999999"/>
    <n v="112"/>
    <n v="12.34"/>
    <n v="214.5"/>
    <x v="18"/>
    <n v="9.65"/>
    <n v="6.6"/>
    <n v="5"/>
    <n v="1.78"/>
    <n v="1"/>
    <x v="0"/>
    <n v="0"/>
    <n v="0"/>
    <n v="0"/>
    <s v="Low"/>
    <s v="Low"/>
    <x v="1"/>
  </r>
  <r>
    <s v="WV"/>
    <n v="77"/>
    <s v="area_code_510"/>
    <s v="no"/>
    <s v="no"/>
    <n v="0"/>
    <n v="67.7"/>
    <n v="68"/>
    <n v="11.51"/>
    <n v="195.7"/>
    <n v="86"/>
    <n v="16.63"/>
    <n v="236.5"/>
    <x v="102"/>
    <n v="10.64"/>
    <n v="12"/>
    <n v="2"/>
    <n v="3.24"/>
    <n v="1"/>
    <x v="0"/>
    <n v="0"/>
    <n v="0"/>
    <n v="0"/>
    <s v="Medium"/>
    <s v="High"/>
    <x v="3"/>
  </r>
  <r>
    <s v="OK"/>
    <n v="74"/>
    <s v="area_code_415"/>
    <s v="no"/>
    <s v="no"/>
    <n v="0"/>
    <n v="200.4"/>
    <n v="87"/>
    <n v="34.07"/>
    <n v="309.2"/>
    <n v="105"/>
    <n v="26.28"/>
    <n v="152.1"/>
    <x v="4"/>
    <n v="6.84"/>
    <n v="10"/>
    <n v="2"/>
    <n v="2.7"/>
    <n v="1"/>
    <x v="0"/>
    <n v="0"/>
    <n v="0"/>
    <n v="0"/>
    <s v="Medium"/>
    <s v="Low"/>
    <x v="1"/>
  </r>
  <r>
    <s v="KY"/>
    <n v="74"/>
    <s v="area_code_510"/>
    <s v="yes"/>
    <s v="no"/>
    <n v="0"/>
    <n v="125.8"/>
    <n v="103"/>
    <n v="21.39"/>
    <n v="207.7"/>
    <n v="96"/>
    <n v="17.649999999999999"/>
    <n v="207.4"/>
    <x v="79"/>
    <n v="9.33"/>
    <n v="14.1"/>
    <n v="4"/>
    <n v="3.81"/>
    <n v="1"/>
    <x v="1"/>
    <n v="1"/>
    <n v="1"/>
    <n v="0"/>
    <s v="Medium"/>
    <s v="High"/>
    <x v="3"/>
  </r>
  <r>
    <s v="AL"/>
    <n v="200"/>
    <s v="area_code_408"/>
    <s v="no"/>
    <s v="no"/>
    <n v="0"/>
    <n v="128.19999999999999"/>
    <n v="87"/>
    <n v="21.79"/>
    <n v="133.19999999999999"/>
    <n v="105"/>
    <n v="11.32"/>
    <n v="177.6"/>
    <x v="56"/>
    <n v="7.99"/>
    <n v="11.2"/>
    <n v="2"/>
    <n v="3.02"/>
    <n v="1"/>
    <x v="0"/>
    <n v="0"/>
    <n v="0"/>
    <n v="0"/>
    <s v="Very High"/>
    <s v="High"/>
    <x v="0"/>
  </r>
  <r>
    <s v="MD"/>
    <n v="86"/>
    <s v="area_code_408"/>
    <s v="no"/>
    <s v="no"/>
    <n v="0"/>
    <n v="226.3"/>
    <n v="88"/>
    <n v="38.47"/>
    <n v="223"/>
    <n v="107"/>
    <n v="18.96"/>
    <n v="255.6"/>
    <x v="26"/>
    <n v="11.5"/>
    <n v="13"/>
    <n v="3"/>
    <n v="3.51"/>
    <n v="4"/>
    <x v="0"/>
    <n v="0"/>
    <n v="0"/>
    <n v="0"/>
    <s v="Medium"/>
    <s v="High"/>
    <x v="1"/>
  </r>
  <r>
    <s v="NE"/>
    <n v="91"/>
    <s v="area_code_510"/>
    <s v="no"/>
    <s v="yes"/>
    <n v="37"/>
    <n v="162.30000000000001"/>
    <n v="107"/>
    <n v="27.59"/>
    <n v="233.9"/>
    <n v="115"/>
    <n v="19.88"/>
    <n v="277.39999999999998"/>
    <x v="9"/>
    <n v="12.48"/>
    <n v="9.1999999999999993"/>
    <n v="4"/>
    <n v="2.48"/>
    <n v="0"/>
    <x v="0"/>
    <n v="0"/>
    <n v="0"/>
    <n v="1"/>
    <s v="Medium"/>
    <s v="Low"/>
    <x v="0"/>
  </r>
  <r>
    <s v="TX"/>
    <n v="130"/>
    <s v="area_code_415"/>
    <s v="no"/>
    <s v="no"/>
    <n v="0"/>
    <n v="120.5"/>
    <n v="127"/>
    <n v="20.49"/>
    <n v="189.7"/>
    <n v="52"/>
    <n v="16.12"/>
    <n v="270.10000000000002"/>
    <x v="24"/>
    <n v="12.15"/>
    <n v="14.3"/>
    <n v="2"/>
    <n v="3.86"/>
    <n v="1"/>
    <x v="0"/>
    <n v="0"/>
    <n v="0"/>
    <n v="0"/>
    <s v="Very High"/>
    <s v="High"/>
    <x v="3"/>
  </r>
  <r>
    <s v="OH"/>
    <n v="56"/>
    <s v="area_code_408"/>
    <s v="no"/>
    <s v="no"/>
    <n v="0"/>
    <n v="91.1"/>
    <n v="90"/>
    <n v="15.49"/>
    <n v="179.3"/>
    <n v="115"/>
    <n v="15.24"/>
    <n v="300.7"/>
    <x v="2"/>
    <n v="13.53"/>
    <n v="11.9"/>
    <n v="8"/>
    <n v="3.21"/>
    <n v="2"/>
    <x v="0"/>
    <n v="0"/>
    <n v="0"/>
    <n v="0"/>
    <s v="Low"/>
    <s v="High"/>
    <x v="0"/>
  </r>
  <r>
    <s v="DE"/>
    <n v="117"/>
    <s v="area_code_415"/>
    <s v="no"/>
    <s v="no"/>
    <n v="0"/>
    <n v="168.8"/>
    <n v="137"/>
    <n v="28.7"/>
    <n v="241.4"/>
    <n v="107"/>
    <n v="20.52"/>
    <n v="204.8"/>
    <x v="36"/>
    <n v="9.2200000000000006"/>
    <n v="15.5"/>
    <n v="4"/>
    <n v="4.1900000000000004"/>
    <n v="0"/>
    <x v="0"/>
    <n v="0"/>
    <n v="0"/>
    <n v="0"/>
    <s v="High"/>
    <s v="High"/>
    <x v="0"/>
  </r>
  <r>
    <s v="IA"/>
    <n v="63"/>
    <s v="area_code_510"/>
    <s v="no"/>
    <s v="no"/>
    <n v="0"/>
    <n v="153.5"/>
    <n v="81"/>
    <n v="26.1"/>
    <n v="287.3"/>
    <n v="115"/>
    <n v="24.42"/>
    <n v="230.2"/>
    <x v="82"/>
    <n v="10.36"/>
    <n v="6.5"/>
    <n v="5"/>
    <n v="1.76"/>
    <n v="2"/>
    <x v="0"/>
    <n v="0"/>
    <n v="0"/>
    <n v="0"/>
    <s v="Low"/>
    <s v="Low"/>
    <x v="0"/>
  </r>
  <r>
    <s v="VT"/>
    <n v="126"/>
    <s v="area_code_415"/>
    <s v="no"/>
    <s v="no"/>
    <n v="0"/>
    <n v="226.2"/>
    <n v="88"/>
    <n v="38.450000000000003"/>
    <n v="140.30000000000001"/>
    <n v="114"/>
    <n v="11.93"/>
    <n v="208.9"/>
    <x v="71"/>
    <n v="9.4"/>
    <n v="6.4"/>
    <n v="2"/>
    <n v="1.73"/>
    <n v="0"/>
    <x v="0"/>
    <n v="0"/>
    <n v="0"/>
    <n v="0"/>
    <s v="High"/>
    <s v="Low"/>
    <x v="1"/>
  </r>
  <r>
    <s v="OR"/>
    <n v="132"/>
    <s v="area_code_510"/>
    <s v="no"/>
    <s v="no"/>
    <n v="0"/>
    <n v="191.9"/>
    <n v="107"/>
    <n v="32.619999999999997"/>
    <n v="206.9"/>
    <n v="127"/>
    <n v="17.59"/>
    <n v="272"/>
    <x v="53"/>
    <n v="12.24"/>
    <n v="12.6"/>
    <n v="2"/>
    <n v="3.4"/>
    <n v="1"/>
    <x v="0"/>
    <n v="0"/>
    <n v="0"/>
    <n v="0"/>
    <s v="Very High"/>
    <s v="High"/>
    <x v="1"/>
  </r>
  <r>
    <s v="NV"/>
    <n v="81"/>
    <s v="area_code_415"/>
    <s v="no"/>
    <s v="yes"/>
    <n v="28"/>
    <n v="167.9"/>
    <n v="147"/>
    <n v="28.54"/>
    <n v="190.7"/>
    <n v="105"/>
    <n v="16.21"/>
    <n v="193"/>
    <x v="0"/>
    <n v="8.69"/>
    <n v="9.1999999999999993"/>
    <n v="6"/>
    <n v="2.48"/>
    <n v="4"/>
    <x v="1"/>
    <n v="1"/>
    <n v="0"/>
    <n v="1"/>
    <s v="Medium"/>
    <s v="Low"/>
    <x v="0"/>
  </r>
  <r>
    <s v="NC"/>
    <n v="122"/>
    <s v="area_code_415"/>
    <s v="no"/>
    <s v="no"/>
    <n v="0"/>
    <n v="180"/>
    <n v="88"/>
    <n v="30.6"/>
    <n v="145"/>
    <n v="77"/>
    <n v="12.33"/>
    <n v="233.7"/>
    <x v="60"/>
    <n v="10.52"/>
    <n v="11.5"/>
    <n v="6"/>
    <n v="3.11"/>
    <n v="2"/>
    <x v="0"/>
    <n v="0"/>
    <n v="0"/>
    <n v="0"/>
    <s v="High"/>
    <s v="High"/>
    <x v="3"/>
  </r>
  <r>
    <s v="NJ"/>
    <n v="46"/>
    <s v="area_code_408"/>
    <s v="no"/>
    <s v="no"/>
    <n v="0"/>
    <n v="257.39999999999998"/>
    <n v="67"/>
    <n v="43.76"/>
    <n v="261.10000000000002"/>
    <n v="91"/>
    <n v="22.19"/>
    <n v="204.4"/>
    <x v="24"/>
    <n v="9.1999999999999993"/>
    <n v="13.4"/>
    <n v="5"/>
    <n v="3.62"/>
    <n v="2"/>
    <x v="1"/>
    <n v="1"/>
    <n v="0"/>
    <n v="0"/>
    <s v="Low"/>
    <s v="High"/>
    <x v="2"/>
  </r>
  <r>
    <s v="MN"/>
    <n v="150"/>
    <s v="area_code_415"/>
    <s v="no"/>
    <s v="yes"/>
    <n v="28"/>
    <n v="174.4"/>
    <n v="75"/>
    <n v="29.65"/>
    <n v="169.9"/>
    <n v="80"/>
    <n v="14.44"/>
    <n v="201.6"/>
    <x v="61"/>
    <n v="9.07"/>
    <n v="11"/>
    <n v="4"/>
    <n v="2.97"/>
    <n v="1"/>
    <x v="0"/>
    <n v="0"/>
    <n v="0"/>
    <n v="1"/>
    <s v="Very High"/>
    <s v="High"/>
    <x v="3"/>
  </r>
  <r>
    <s v="ID"/>
    <n v="99"/>
    <s v="area_code_408"/>
    <s v="no"/>
    <s v="no"/>
    <n v="0"/>
    <n v="159.69999999999999"/>
    <n v="83"/>
    <n v="27.15"/>
    <n v="155.4"/>
    <n v="121"/>
    <n v="13.21"/>
    <n v="255.7"/>
    <x v="52"/>
    <n v="11.51"/>
    <n v="8.4"/>
    <n v="3"/>
    <n v="2.27"/>
    <n v="1"/>
    <x v="0"/>
    <n v="0"/>
    <n v="0"/>
    <n v="0"/>
    <s v="Medium"/>
    <s v="Low"/>
    <x v="0"/>
  </r>
  <r>
    <s v="AL"/>
    <n v="87"/>
    <s v="area_code_408"/>
    <s v="no"/>
    <s v="no"/>
    <n v="0"/>
    <n v="237.2"/>
    <n v="124"/>
    <n v="40.32"/>
    <n v="222.6"/>
    <n v="87"/>
    <n v="18.920000000000002"/>
    <n v="173.3"/>
    <x v="77"/>
    <n v="7.8"/>
    <n v="11"/>
    <n v="3"/>
    <n v="2.97"/>
    <n v="1"/>
    <x v="0"/>
    <n v="0"/>
    <n v="0"/>
    <n v="0"/>
    <s v="Medium"/>
    <s v="High"/>
    <x v="2"/>
  </r>
  <r>
    <s v="VT"/>
    <n v="101"/>
    <s v="area_code_415"/>
    <s v="no"/>
    <s v="no"/>
    <n v="0"/>
    <n v="153.80000000000001"/>
    <n v="89"/>
    <n v="26.15"/>
    <n v="234"/>
    <n v="89"/>
    <n v="19.89"/>
    <n v="196.3"/>
    <x v="33"/>
    <n v="8.83"/>
    <n v="11.6"/>
    <n v="2"/>
    <n v="3.13"/>
    <n v="4"/>
    <x v="0"/>
    <n v="0"/>
    <n v="0"/>
    <n v="0"/>
    <s v="High"/>
    <s v="High"/>
    <x v="3"/>
  </r>
  <r>
    <s v="PA"/>
    <n v="53"/>
    <s v="area_code_415"/>
    <s v="no"/>
    <s v="no"/>
    <n v="0"/>
    <n v="205.1"/>
    <n v="86"/>
    <n v="34.869999999999997"/>
    <n v="160.5"/>
    <n v="95"/>
    <n v="13.64"/>
    <n v="149.5"/>
    <x v="66"/>
    <n v="6.73"/>
    <n v="10.7"/>
    <n v="2"/>
    <n v="2.89"/>
    <n v="3"/>
    <x v="0"/>
    <n v="0"/>
    <n v="0"/>
    <n v="0"/>
    <s v="Low"/>
    <s v="High"/>
    <x v="2"/>
  </r>
  <r>
    <s v="AK"/>
    <n v="132"/>
    <s v="area_code_415"/>
    <s v="no"/>
    <s v="yes"/>
    <n v="39"/>
    <n v="175.7"/>
    <n v="93"/>
    <n v="29.87"/>
    <n v="187.2"/>
    <n v="94"/>
    <n v="15.91"/>
    <n v="225.5"/>
    <x v="4"/>
    <n v="10.15"/>
    <n v="8.6"/>
    <n v="3"/>
    <n v="2.3199999999999998"/>
    <n v="2"/>
    <x v="0"/>
    <n v="0"/>
    <n v="0"/>
    <n v="1"/>
    <s v="Very High"/>
    <s v="Low"/>
    <x v="3"/>
  </r>
  <r>
    <s v="CA"/>
    <n v="158"/>
    <s v="area_code_510"/>
    <s v="no"/>
    <s v="no"/>
    <n v="0"/>
    <n v="155.9"/>
    <n v="123"/>
    <n v="26.5"/>
    <n v="224.2"/>
    <n v="112"/>
    <n v="19.059999999999999"/>
    <n v="221"/>
    <x v="22"/>
    <n v="9.9499999999999993"/>
    <n v="8.6"/>
    <n v="8"/>
    <n v="2.3199999999999998"/>
    <n v="2"/>
    <x v="0"/>
    <n v="0"/>
    <n v="0"/>
    <n v="0"/>
    <s v="Very High"/>
    <s v="Low"/>
    <x v="0"/>
  </r>
  <r>
    <s v="MS"/>
    <n v="114"/>
    <s v="area_code_415"/>
    <s v="no"/>
    <s v="yes"/>
    <n v="34"/>
    <n v="154.4"/>
    <n v="109"/>
    <n v="26.25"/>
    <n v="221.4"/>
    <n v="142"/>
    <n v="18.82"/>
    <n v="208.5"/>
    <x v="0"/>
    <n v="9.3800000000000008"/>
    <n v="10.3"/>
    <n v="5"/>
    <n v="2.78"/>
    <n v="0"/>
    <x v="0"/>
    <n v="0"/>
    <n v="0"/>
    <n v="1"/>
    <s v="High"/>
    <s v="High"/>
    <x v="0"/>
  </r>
  <r>
    <s v="NV"/>
    <n v="144"/>
    <s v="area_code_415"/>
    <s v="yes"/>
    <s v="no"/>
    <n v="0"/>
    <n v="150"/>
    <n v="69"/>
    <n v="25.5"/>
    <n v="285.89999999999998"/>
    <n v="73"/>
    <n v="24.3"/>
    <n v="190.6"/>
    <x v="3"/>
    <n v="8.58"/>
    <n v="9.4"/>
    <n v="15"/>
    <n v="2.54"/>
    <n v="0"/>
    <x v="0"/>
    <n v="0"/>
    <n v="1"/>
    <n v="0"/>
    <s v="Very High"/>
    <s v="Low"/>
    <x v="3"/>
  </r>
  <r>
    <s v="AL"/>
    <n v="91"/>
    <s v="area_code_510"/>
    <s v="no"/>
    <s v="yes"/>
    <n v="23"/>
    <n v="232.4"/>
    <n v="97"/>
    <n v="39.51"/>
    <n v="186"/>
    <n v="88"/>
    <n v="15.81"/>
    <n v="190.5"/>
    <x v="10"/>
    <n v="8.57"/>
    <n v="12.3"/>
    <n v="3"/>
    <n v="3.32"/>
    <n v="3"/>
    <x v="0"/>
    <n v="0"/>
    <n v="0"/>
    <n v="1"/>
    <s v="Medium"/>
    <s v="High"/>
    <x v="2"/>
  </r>
  <r>
    <s v="GA"/>
    <n v="58"/>
    <s v="area_code_408"/>
    <s v="no"/>
    <s v="no"/>
    <n v="0"/>
    <n v="165.4"/>
    <n v="100"/>
    <n v="28.12"/>
    <n v="115.7"/>
    <n v="87"/>
    <n v="9.83"/>
    <n v="193.8"/>
    <x v="4"/>
    <n v="8.7200000000000006"/>
    <n v="12.8"/>
    <n v="5"/>
    <n v="3.46"/>
    <n v="2"/>
    <x v="0"/>
    <n v="0"/>
    <n v="0"/>
    <n v="0"/>
    <s v="Low"/>
    <s v="High"/>
    <x v="3"/>
  </r>
  <r>
    <s v="AR"/>
    <n v="5"/>
    <s v="area_code_415"/>
    <s v="no"/>
    <s v="no"/>
    <n v="0"/>
    <n v="199.2"/>
    <n v="106"/>
    <n v="33.86"/>
    <n v="187.3"/>
    <n v="12"/>
    <n v="15.92"/>
    <n v="214"/>
    <x v="82"/>
    <n v="9.6300000000000008"/>
    <n v="13.3"/>
    <n v="3"/>
    <n v="3.59"/>
    <n v="3"/>
    <x v="0"/>
    <n v="0"/>
    <n v="0"/>
    <n v="0"/>
    <s v="Low"/>
    <s v="High"/>
    <x v="2"/>
  </r>
  <r>
    <s v="MA"/>
    <n v="97"/>
    <s v="area_code_408"/>
    <s v="no"/>
    <s v="no"/>
    <n v="0"/>
    <n v="217.6"/>
    <n v="81"/>
    <n v="36.99"/>
    <n v="320.5"/>
    <n v="51"/>
    <n v="27.24"/>
    <n v="150.69999999999999"/>
    <x v="71"/>
    <n v="6.78"/>
    <n v="4.2"/>
    <n v="3"/>
    <n v="1.1299999999999999"/>
    <n v="0"/>
    <x v="0"/>
    <n v="0"/>
    <n v="0"/>
    <n v="0"/>
    <s v="Medium"/>
    <s v="Low"/>
    <x v="2"/>
  </r>
  <r>
    <s v="NJ"/>
    <n v="107"/>
    <s v="area_code_415"/>
    <s v="no"/>
    <s v="no"/>
    <n v="0"/>
    <n v="212.1"/>
    <n v="95"/>
    <n v="36.06"/>
    <n v="150.1"/>
    <n v="88"/>
    <n v="12.76"/>
    <n v="219.8"/>
    <x v="8"/>
    <n v="9.89"/>
    <n v="7.7"/>
    <n v="2"/>
    <n v="2.08"/>
    <n v="3"/>
    <x v="0"/>
    <n v="0"/>
    <n v="0"/>
    <n v="0"/>
    <s v="High"/>
    <s v="Low"/>
    <x v="2"/>
  </r>
  <r>
    <s v="MO"/>
    <n v="142"/>
    <s v="area_code_415"/>
    <s v="no"/>
    <s v="yes"/>
    <n v="30"/>
    <n v="154"/>
    <n v="75"/>
    <n v="26.18"/>
    <n v="165.8"/>
    <n v="97"/>
    <n v="14.09"/>
    <n v="270"/>
    <x v="72"/>
    <n v="12.15"/>
    <n v="10.8"/>
    <n v="5"/>
    <n v="2.92"/>
    <n v="1"/>
    <x v="0"/>
    <n v="0"/>
    <n v="0"/>
    <n v="1"/>
    <s v="Very High"/>
    <s v="High"/>
    <x v="3"/>
  </r>
  <r>
    <s v="AZ"/>
    <n v="73"/>
    <s v="area_code_415"/>
    <s v="no"/>
    <s v="no"/>
    <n v="0"/>
    <n v="175.4"/>
    <n v="130"/>
    <n v="29.82"/>
    <n v="248.1"/>
    <n v="105"/>
    <n v="21.09"/>
    <n v="122.4"/>
    <x v="82"/>
    <n v="5.51"/>
    <n v="12.2"/>
    <n v="4"/>
    <n v="3.29"/>
    <n v="0"/>
    <x v="0"/>
    <n v="0"/>
    <n v="0"/>
    <n v="0"/>
    <s v="Low"/>
    <s v="High"/>
    <x v="0"/>
  </r>
  <r>
    <s v="NJ"/>
    <n v="48"/>
    <s v="area_code_510"/>
    <s v="no"/>
    <s v="yes"/>
    <n v="22"/>
    <n v="152"/>
    <n v="63"/>
    <n v="25.84"/>
    <n v="258.8"/>
    <n v="131"/>
    <n v="22"/>
    <n v="263.2"/>
    <x v="23"/>
    <n v="11.84"/>
    <n v="15.7"/>
    <n v="5"/>
    <n v="4.24"/>
    <n v="2"/>
    <x v="1"/>
    <n v="1"/>
    <n v="0"/>
    <n v="1"/>
    <s v="Low"/>
    <s v="High"/>
    <x v="0"/>
  </r>
  <r>
    <s v="WV"/>
    <n v="43"/>
    <s v="area_code_408"/>
    <s v="no"/>
    <s v="no"/>
    <n v="0"/>
    <n v="230.2"/>
    <n v="147"/>
    <n v="39.130000000000003"/>
    <n v="186.7"/>
    <n v="121"/>
    <n v="15.87"/>
    <n v="128.4"/>
    <x v="41"/>
    <n v="5.78"/>
    <n v="9.1999999999999993"/>
    <n v="3"/>
    <n v="2.48"/>
    <n v="0"/>
    <x v="0"/>
    <n v="0"/>
    <n v="0"/>
    <n v="0"/>
    <s v="Low"/>
    <s v="Low"/>
    <x v="1"/>
  </r>
  <r>
    <s v="NM"/>
    <n v="122"/>
    <s v="area_code_408"/>
    <s v="no"/>
    <s v="yes"/>
    <n v="33"/>
    <n v="174.9"/>
    <n v="103"/>
    <n v="29.73"/>
    <n v="248.2"/>
    <n v="105"/>
    <n v="21.1"/>
    <n v="164.6"/>
    <x v="22"/>
    <n v="7.41"/>
    <n v="13.5"/>
    <n v="3"/>
    <n v="3.65"/>
    <n v="1"/>
    <x v="1"/>
    <n v="1"/>
    <n v="0"/>
    <n v="1"/>
    <s v="High"/>
    <s v="High"/>
    <x v="0"/>
  </r>
  <r>
    <s v="SC"/>
    <n v="93"/>
    <s v="area_code_415"/>
    <s v="no"/>
    <s v="no"/>
    <n v="0"/>
    <n v="190.2"/>
    <n v="68"/>
    <n v="32.33"/>
    <n v="262.2"/>
    <n v="64"/>
    <n v="22.29"/>
    <n v="130"/>
    <x v="26"/>
    <n v="5.85"/>
    <n v="8.8000000000000007"/>
    <n v="4"/>
    <n v="2.38"/>
    <n v="0"/>
    <x v="0"/>
    <n v="0"/>
    <n v="0"/>
    <n v="0"/>
    <s v="Medium"/>
    <s v="Low"/>
    <x v="2"/>
  </r>
  <r>
    <s v="VT"/>
    <n v="85"/>
    <s v="area_code_415"/>
    <s v="no"/>
    <s v="no"/>
    <n v="0"/>
    <n v="176.4"/>
    <n v="122"/>
    <n v="29.99"/>
    <n v="224.9"/>
    <n v="123"/>
    <n v="19.12"/>
    <n v="219.6"/>
    <x v="88"/>
    <n v="9.8800000000000008"/>
    <n v="11.5"/>
    <n v="1"/>
    <n v="3.11"/>
    <n v="1"/>
    <x v="0"/>
    <n v="0"/>
    <n v="0"/>
    <n v="0"/>
    <s v="Medium"/>
    <s v="High"/>
    <x v="0"/>
  </r>
  <r>
    <s v="TN"/>
    <n v="59"/>
    <s v="area_code_415"/>
    <s v="no"/>
    <s v="no"/>
    <n v="0"/>
    <n v="160.9"/>
    <n v="95"/>
    <n v="27.35"/>
    <n v="251.2"/>
    <n v="65"/>
    <n v="21.35"/>
    <n v="273.39999999999998"/>
    <x v="7"/>
    <n v="12.3"/>
    <n v="5"/>
    <n v="5"/>
    <n v="1.35"/>
    <n v="3"/>
    <x v="0"/>
    <n v="0"/>
    <n v="0"/>
    <n v="0"/>
    <s v="Low"/>
    <s v="Low"/>
    <x v="3"/>
  </r>
  <r>
    <s v="LA"/>
    <n v="87"/>
    <s v="area_code_415"/>
    <s v="no"/>
    <s v="no"/>
    <n v="0"/>
    <n v="228.7"/>
    <n v="90"/>
    <n v="38.880000000000003"/>
    <n v="163"/>
    <n v="99"/>
    <n v="13.86"/>
    <n v="154.1"/>
    <x v="6"/>
    <n v="6.93"/>
    <n v="11.8"/>
    <n v="3"/>
    <n v="3.19"/>
    <n v="1"/>
    <x v="0"/>
    <n v="0"/>
    <n v="0"/>
    <n v="0"/>
    <s v="Medium"/>
    <s v="High"/>
    <x v="2"/>
  </r>
  <r>
    <s v="OH"/>
    <n v="137"/>
    <s v="area_code_408"/>
    <s v="no"/>
    <s v="no"/>
    <n v="0"/>
    <n v="144"/>
    <n v="90"/>
    <n v="24.48"/>
    <n v="181.6"/>
    <n v="100"/>
    <n v="15.44"/>
    <n v="128.1"/>
    <x v="73"/>
    <n v="5.76"/>
    <n v="12.3"/>
    <n v="2"/>
    <n v="3.32"/>
    <n v="0"/>
    <x v="0"/>
    <n v="0"/>
    <n v="0"/>
    <n v="0"/>
    <s v="Very High"/>
    <s v="High"/>
    <x v="3"/>
  </r>
  <r>
    <s v="OR"/>
    <n v="21"/>
    <s v="area_code_510"/>
    <s v="no"/>
    <s v="yes"/>
    <n v="31"/>
    <n v="135.9"/>
    <n v="90"/>
    <n v="23.1"/>
    <n v="271"/>
    <n v="84"/>
    <n v="23.04"/>
    <n v="179.1"/>
    <x v="2"/>
    <n v="8.06"/>
    <n v="9.5"/>
    <n v="7"/>
    <n v="2.57"/>
    <n v="6"/>
    <x v="0"/>
    <n v="0"/>
    <n v="0"/>
    <n v="1"/>
    <s v="Low"/>
    <s v="Low"/>
    <x v="3"/>
  </r>
  <r>
    <s v="DE"/>
    <n v="129"/>
    <s v="area_code_510"/>
    <s v="no"/>
    <s v="no"/>
    <n v="0"/>
    <n v="334.3"/>
    <n v="118"/>
    <n v="56.83"/>
    <n v="192.1"/>
    <n v="104"/>
    <n v="16.329999999999998"/>
    <n v="191"/>
    <x v="72"/>
    <n v="8.59"/>
    <n v="10.4"/>
    <n v="6"/>
    <n v="2.81"/>
    <n v="0"/>
    <x v="1"/>
    <n v="1"/>
    <n v="0"/>
    <n v="0"/>
    <s v="Very High"/>
    <s v="High"/>
    <x v="1"/>
  </r>
  <r>
    <s v="KY"/>
    <n v="104"/>
    <s v="area_code_415"/>
    <s v="no"/>
    <s v="no"/>
    <n v="0"/>
    <n v="130.5"/>
    <n v="77"/>
    <n v="22.19"/>
    <n v="131.19999999999999"/>
    <n v="117"/>
    <n v="11.15"/>
    <n v="264.7"/>
    <x v="92"/>
    <n v="11.91"/>
    <n v="13"/>
    <n v="6"/>
    <n v="3.51"/>
    <n v="0"/>
    <x v="0"/>
    <n v="0"/>
    <n v="0"/>
    <n v="0"/>
    <s v="High"/>
    <s v="High"/>
    <x v="0"/>
  </r>
  <r>
    <s v="GA"/>
    <n v="93"/>
    <s v="area_code_408"/>
    <s v="no"/>
    <s v="yes"/>
    <n v="21"/>
    <n v="134.19999999999999"/>
    <n v="105"/>
    <n v="22.81"/>
    <n v="162.5"/>
    <n v="128"/>
    <n v="13.81"/>
    <n v="186.6"/>
    <x v="6"/>
    <n v="8.4"/>
    <n v="11.8"/>
    <n v="2"/>
    <n v="3.19"/>
    <n v="4"/>
    <x v="1"/>
    <n v="1"/>
    <n v="0"/>
    <n v="1"/>
    <s v="Medium"/>
    <s v="High"/>
    <x v="0"/>
  </r>
  <r>
    <s v="VT"/>
    <n v="63"/>
    <s v="area_code_415"/>
    <s v="no"/>
    <s v="no"/>
    <n v="0"/>
    <n v="278"/>
    <n v="102"/>
    <n v="47.26"/>
    <n v="266.39999999999998"/>
    <n v="114"/>
    <n v="22.64"/>
    <n v="224.1"/>
    <x v="4"/>
    <n v="10.08"/>
    <n v="13.1"/>
    <n v="4"/>
    <n v="3.54"/>
    <n v="4"/>
    <x v="1"/>
    <n v="1"/>
    <n v="0"/>
    <n v="0"/>
    <s v="Low"/>
    <s v="High"/>
    <x v="1"/>
  </r>
  <r>
    <s v="OR"/>
    <n v="161"/>
    <s v="area_code_415"/>
    <s v="no"/>
    <s v="no"/>
    <n v="0"/>
    <n v="105.4"/>
    <n v="70"/>
    <n v="17.920000000000002"/>
    <n v="214.8"/>
    <n v="122"/>
    <n v="18.260000000000002"/>
    <n v="223.6"/>
    <x v="54"/>
    <n v="10.06"/>
    <n v="7.8"/>
    <n v="5"/>
    <n v="2.11"/>
    <n v="0"/>
    <x v="0"/>
    <n v="0"/>
    <n v="0"/>
    <n v="0"/>
    <s v="Very High"/>
    <s v="Low"/>
    <x v="0"/>
  </r>
  <r>
    <s v="TX"/>
    <n v="50"/>
    <s v="area_code_510"/>
    <s v="no"/>
    <s v="no"/>
    <n v="0"/>
    <n v="188.9"/>
    <n v="94"/>
    <n v="32.11"/>
    <n v="203.9"/>
    <n v="104"/>
    <n v="17.329999999999998"/>
    <n v="151.80000000000001"/>
    <x v="74"/>
    <n v="6.83"/>
    <n v="11.6"/>
    <n v="8"/>
    <n v="3.13"/>
    <n v="3"/>
    <x v="0"/>
    <n v="0"/>
    <n v="0"/>
    <n v="0"/>
    <s v="Low"/>
    <s v="High"/>
    <x v="1"/>
  </r>
  <r>
    <s v="MO"/>
    <n v="103"/>
    <s v="area_code_408"/>
    <s v="no"/>
    <s v="yes"/>
    <n v="24"/>
    <n v="111.8"/>
    <n v="85"/>
    <n v="19.010000000000002"/>
    <n v="239.6"/>
    <n v="102"/>
    <n v="20.37"/>
    <n v="268.3"/>
    <x v="77"/>
    <n v="12.07"/>
    <n v="6.9"/>
    <n v="4"/>
    <n v="1.86"/>
    <n v="1"/>
    <x v="0"/>
    <n v="0"/>
    <n v="0"/>
    <n v="1"/>
    <s v="High"/>
    <s v="Low"/>
    <x v="0"/>
  </r>
  <r>
    <s v="ND"/>
    <n v="84"/>
    <s v="area_code_415"/>
    <s v="no"/>
    <s v="yes"/>
    <n v="33"/>
    <n v="159.1"/>
    <n v="106"/>
    <n v="27.05"/>
    <n v="149.80000000000001"/>
    <n v="101"/>
    <n v="12.73"/>
    <n v="213.4"/>
    <x v="13"/>
    <n v="9.6"/>
    <n v="13"/>
    <n v="18"/>
    <n v="3.51"/>
    <n v="1"/>
    <x v="0"/>
    <n v="0"/>
    <n v="0"/>
    <n v="1"/>
    <s v="Medium"/>
    <s v="High"/>
    <x v="0"/>
  </r>
  <r>
    <s v="MN"/>
    <n v="92"/>
    <s v="area_code_510"/>
    <s v="no"/>
    <s v="no"/>
    <n v="0"/>
    <n v="212.4"/>
    <n v="105"/>
    <n v="36.11"/>
    <n v="224.6"/>
    <n v="118"/>
    <n v="19.09"/>
    <n v="221.3"/>
    <x v="18"/>
    <n v="9.9600000000000009"/>
    <n v="9"/>
    <n v="4"/>
    <n v="2.4300000000000002"/>
    <n v="1"/>
    <x v="0"/>
    <n v="0"/>
    <n v="0"/>
    <n v="0"/>
    <s v="Medium"/>
    <s v="Low"/>
    <x v="1"/>
  </r>
  <r>
    <s v="NV"/>
    <n v="77"/>
    <s v="area_code_415"/>
    <s v="no"/>
    <s v="no"/>
    <n v="0"/>
    <n v="142.30000000000001"/>
    <n v="112"/>
    <n v="24.19"/>
    <n v="306.3"/>
    <n v="111"/>
    <n v="26.04"/>
    <n v="196.5"/>
    <x v="58"/>
    <n v="8.84"/>
    <n v="9.9"/>
    <n v="1"/>
    <n v="2.67"/>
    <n v="1"/>
    <x v="0"/>
    <n v="0"/>
    <n v="0"/>
    <n v="0"/>
    <s v="Medium"/>
    <s v="Low"/>
    <x v="0"/>
  </r>
  <r>
    <s v="NY"/>
    <n v="64"/>
    <s v="area_code_415"/>
    <s v="yes"/>
    <s v="no"/>
    <n v="0"/>
    <n v="346.8"/>
    <n v="55"/>
    <n v="58.96"/>
    <n v="249.5"/>
    <n v="79"/>
    <n v="21.21"/>
    <n v="275.39999999999998"/>
    <x v="20"/>
    <n v="12.39"/>
    <n v="13.3"/>
    <n v="9"/>
    <n v="3.59"/>
    <n v="1"/>
    <x v="1"/>
    <n v="1"/>
    <n v="1"/>
    <n v="0"/>
    <s v="Low"/>
    <s v="High"/>
    <x v="2"/>
  </r>
  <r>
    <s v="FL"/>
    <n v="159"/>
    <s v="area_code_415"/>
    <s v="no"/>
    <s v="yes"/>
    <n v="15"/>
    <n v="113.9"/>
    <n v="102"/>
    <n v="19.36"/>
    <n v="145.30000000000001"/>
    <n v="146"/>
    <n v="12.35"/>
    <n v="195.2"/>
    <x v="102"/>
    <n v="8.7799999999999994"/>
    <n v="11.8"/>
    <n v="9"/>
    <n v="3.19"/>
    <n v="1"/>
    <x v="0"/>
    <n v="0"/>
    <n v="0"/>
    <n v="1"/>
    <s v="Very High"/>
    <s v="High"/>
    <x v="0"/>
  </r>
  <r>
    <s v="KS"/>
    <n v="110"/>
    <s v="area_code_415"/>
    <s v="yes"/>
    <s v="yes"/>
    <n v="27"/>
    <n v="267.89999999999998"/>
    <n v="103"/>
    <n v="45.54"/>
    <n v="263.3"/>
    <n v="74"/>
    <n v="22.38"/>
    <n v="178.1"/>
    <x v="36"/>
    <n v="8.01"/>
    <n v="8.3000000000000007"/>
    <n v="2"/>
    <n v="2.2400000000000002"/>
    <n v="1"/>
    <x v="1"/>
    <n v="1"/>
    <n v="1"/>
    <n v="1"/>
    <s v="High"/>
    <s v="Low"/>
    <x v="2"/>
  </r>
  <r>
    <s v="NV"/>
    <n v="178"/>
    <s v="area_code_408"/>
    <s v="no"/>
    <s v="no"/>
    <n v="0"/>
    <n v="275.39999999999998"/>
    <n v="150"/>
    <n v="46.82"/>
    <n v="187.5"/>
    <n v="62"/>
    <n v="15.94"/>
    <n v="147.1"/>
    <x v="54"/>
    <n v="6.62"/>
    <n v="13.6"/>
    <n v="3"/>
    <n v="3.67"/>
    <n v="1"/>
    <x v="0"/>
    <n v="0"/>
    <n v="0"/>
    <n v="0"/>
    <s v="Very High"/>
    <s v="High"/>
    <x v="2"/>
  </r>
  <r>
    <s v="MI"/>
    <n v="50"/>
    <s v="area_code_415"/>
    <s v="no"/>
    <s v="yes"/>
    <n v="35"/>
    <n v="192.6"/>
    <n v="97"/>
    <n v="32.74"/>
    <n v="135.19999999999999"/>
    <n v="101"/>
    <n v="11.49"/>
    <n v="216.2"/>
    <x v="67"/>
    <n v="9.73"/>
    <n v="7.9"/>
    <n v="2"/>
    <n v="2.13"/>
    <n v="2"/>
    <x v="0"/>
    <n v="0"/>
    <n v="0"/>
    <n v="1"/>
    <s v="Low"/>
    <s v="Low"/>
    <x v="1"/>
  </r>
  <r>
    <s v="MI"/>
    <n v="45"/>
    <s v="area_code_510"/>
    <s v="no"/>
    <s v="yes"/>
    <n v="26"/>
    <n v="91.7"/>
    <n v="104"/>
    <n v="15.59"/>
    <n v="150.6"/>
    <n v="119"/>
    <n v="12.8"/>
    <n v="63.3"/>
    <x v="0"/>
    <n v="2.85"/>
    <n v="7.7"/>
    <n v="5"/>
    <n v="2.08"/>
    <n v="1"/>
    <x v="0"/>
    <n v="0"/>
    <n v="0"/>
    <n v="1"/>
    <s v="Low"/>
    <s v="Low"/>
    <x v="0"/>
  </r>
  <r>
    <s v="TN"/>
    <n v="70"/>
    <s v="area_code_510"/>
    <s v="no"/>
    <s v="no"/>
    <n v="0"/>
    <n v="126.3"/>
    <n v="99"/>
    <n v="21.47"/>
    <n v="141.6"/>
    <n v="106"/>
    <n v="12.04"/>
    <n v="255.9"/>
    <x v="5"/>
    <n v="11.52"/>
    <n v="9.6"/>
    <n v="2"/>
    <n v="2.59"/>
    <n v="0"/>
    <x v="0"/>
    <n v="0"/>
    <n v="0"/>
    <n v="0"/>
    <s v="Low"/>
    <s v="Low"/>
    <x v="0"/>
  </r>
  <r>
    <s v="NV"/>
    <n v="94"/>
    <s v="area_code_510"/>
    <s v="no"/>
    <s v="no"/>
    <n v="0"/>
    <n v="190.6"/>
    <n v="108"/>
    <n v="32.4"/>
    <n v="152.30000000000001"/>
    <n v="95"/>
    <n v="12.95"/>
    <n v="144.69999999999999"/>
    <x v="7"/>
    <n v="6.51"/>
    <n v="7.5"/>
    <n v="5"/>
    <n v="2.0299999999999998"/>
    <n v="1"/>
    <x v="0"/>
    <n v="0"/>
    <n v="0"/>
    <n v="0"/>
    <s v="Medium"/>
    <s v="Low"/>
    <x v="2"/>
  </r>
  <r>
    <s v="IL"/>
    <n v="179"/>
    <s v="area_code_510"/>
    <s v="no"/>
    <s v="no"/>
    <n v="0"/>
    <n v="116.1"/>
    <n v="101"/>
    <n v="19.739999999999998"/>
    <n v="201.8"/>
    <n v="99"/>
    <n v="17.149999999999999"/>
    <n v="181.9"/>
    <x v="0"/>
    <n v="8.19"/>
    <n v="11.6"/>
    <n v="5"/>
    <n v="3.13"/>
    <n v="0"/>
    <x v="0"/>
    <n v="0"/>
    <n v="0"/>
    <n v="0"/>
    <s v="Very High"/>
    <s v="High"/>
    <x v="3"/>
  </r>
  <r>
    <s v="MS"/>
    <n v="116"/>
    <s v="area_code_415"/>
    <s v="no"/>
    <s v="no"/>
    <n v="0"/>
    <n v="217.3"/>
    <n v="91"/>
    <n v="36.94"/>
    <n v="216.1"/>
    <n v="95"/>
    <n v="18.37"/>
    <n v="148.1"/>
    <x v="46"/>
    <n v="6.66"/>
    <n v="11.3"/>
    <n v="3"/>
    <n v="3.05"/>
    <n v="2"/>
    <x v="0"/>
    <n v="0"/>
    <n v="0"/>
    <n v="0"/>
    <s v="High"/>
    <s v="High"/>
    <x v="2"/>
  </r>
  <r>
    <s v="ND"/>
    <n v="59"/>
    <s v="area_code_510"/>
    <s v="no"/>
    <s v="no"/>
    <n v="0"/>
    <n v="179.4"/>
    <n v="80"/>
    <n v="30.5"/>
    <n v="232.5"/>
    <n v="99"/>
    <n v="19.760000000000002"/>
    <n v="175.8"/>
    <x v="18"/>
    <n v="7.91"/>
    <n v="14.7"/>
    <n v="3"/>
    <n v="3.97"/>
    <n v="0"/>
    <x v="0"/>
    <n v="0"/>
    <n v="0"/>
    <n v="0"/>
    <s v="Low"/>
    <s v="High"/>
    <x v="3"/>
  </r>
  <r>
    <s v="NC"/>
    <n v="165"/>
    <s v="area_code_415"/>
    <s v="no"/>
    <s v="no"/>
    <n v="0"/>
    <n v="207.7"/>
    <n v="109"/>
    <n v="35.31"/>
    <n v="164.8"/>
    <n v="94"/>
    <n v="14.01"/>
    <n v="54.5"/>
    <x v="50"/>
    <n v="2.4500000000000002"/>
    <n v="7.9"/>
    <n v="3"/>
    <n v="2.13"/>
    <n v="0"/>
    <x v="0"/>
    <n v="0"/>
    <n v="0"/>
    <n v="0"/>
    <s v="Very High"/>
    <s v="Low"/>
    <x v="2"/>
  </r>
  <r>
    <s v="TN"/>
    <n v="140"/>
    <s v="area_code_415"/>
    <s v="no"/>
    <s v="no"/>
    <n v="0"/>
    <n v="125.3"/>
    <n v="84"/>
    <n v="21.3"/>
    <n v="167.6"/>
    <n v="121"/>
    <n v="14.25"/>
    <n v="260.60000000000002"/>
    <x v="9"/>
    <n v="11.73"/>
    <n v="8.4"/>
    <n v="4"/>
    <n v="2.27"/>
    <n v="1"/>
    <x v="0"/>
    <n v="0"/>
    <n v="0"/>
    <n v="0"/>
    <s v="Very High"/>
    <s v="Low"/>
    <x v="0"/>
  </r>
  <r>
    <s v="VT"/>
    <n v="93"/>
    <s v="area_code_408"/>
    <s v="no"/>
    <s v="yes"/>
    <n v="32"/>
    <n v="138.1"/>
    <n v="91"/>
    <n v="23.48"/>
    <n v="167.3"/>
    <n v="72"/>
    <n v="14.22"/>
    <n v="238.9"/>
    <x v="11"/>
    <n v="10.75"/>
    <n v="6.8"/>
    <n v="3"/>
    <n v="1.84"/>
    <n v="2"/>
    <x v="0"/>
    <n v="0"/>
    <n v="0"/>
    <n v="1"/>
    <s v="Medium"/>
    <s v="Low"/>
    <x v="3"/>
  </r>
  <r>
    <s v="OK"/>
    <n v="52"/>
    <s v="area_code_510"/>
    <s v="no"/>
    <s v="yes"/>
    <n v="38"/>
    <n v="169.3"/>
    <n v="88"/>
    <n v="28.78"/>
    <n v="225.9"/>
    <n v="97"/>
    <n v="19.2"/>
    <n v="172"/>
    <x v="27"/>
    <n v="7.74"/>
    <n v="8.1999999999999993"/>
    <n v="3"/>
    <n v="2.21"/>
    <n v="0"/>
    <x v="0"/>
    <n v="0"/>
    <n v="0"/>
    <n v="1"/>
    <s v="Low"/>
    <s v="Low"/>
    <x v="3"/>
  </r>
  <r>
    <s v="DE"/>
    <n v="64"/>
    <s v="area_code_415"/>
    <s v="no"/>
    <s v="yes"/>
    <n v="27"/>
    <n v="201.3"/>
    <n v="101"/>
    <n v="34.22"/>
    <n v="143.80000000000001"/>
    <n v="89"/>
    <n v="12.22"/>
    <n v="150.19999999999999"/>
    <x v="28"/>
    <n v="6.76"/>
    <n v="12.3"/>
    <n v="3"/>
    <n v="3.32"/>
    <n v="1"/>
    <x v="0"/>
    <n v="0"/>
    <n v="0"/>
    <n v="1"/>
    <s v="Low"/>
    <s v="High"/>
    <x v="2"/>
  </r>
  <r>
    <s v="OR"/>
    <n v="48"/>
    <s v="area_code_415"/>
    <s v="no"/>
    <s v="no"/>
    <n v="0"/>
    <n v="190.4"/>
    <n v="92"/>
    <n v="32.369999999999997"/>
    <n v="317.5"/>
    <n v="85"/>
    <n v="26.99"/>
    <n v="133.4"/>
    <x v="45"/>
    <n v="6"/>
    <n v="8.3000000000000007"/>
    <n v="4"/>
    <n v="2.2400000000000002"/>
    <n v="2"/>
    <x v="0"/>
    <n v="0"/>
    <n v="0"/>
    <n v="0"/>
    <s v="Low"/>
    <s v="Low"/>
    <x v="2"/>
  </r>
  <r>
    <s v="NY"/>
    <n v="181"/>
    <s v="area_code_408"/>
    <s v="no"/>
    <s v="no"/>
    <n v="0"/>
    <n v="143.30000000000001"/>
    <n v="91"/>
    <n v="24.36"/>
    <n v="195.5"/>
    <n v="58"/>
    <n v="16.62"/>
    <n v="223.3"/>
    <x v="34"/>
    <n v="10.050000000000001"/>
    <n v="6"/>
    <n v="7"/>
    <n v="1.62"/>
    <n v="1"/>
    <x v="0"/>
    <n v="0"/>
    <n v="0"/>
    <n v="0"/>
    <s v="Very High"/>
    <s v="Low"/>
    <x v="3"/>
  </r>
  <r>
    <s v="MO"/>
    <n v="168"/>
    <s v="area_code_415"/>
    <s v="no"/>
    <s v="yes"/>
    <n v="42"/>
    <n v="97.4"/>
    <n v="57"/>
    <n v="16.559999999999999"/>
    <n v="203.6"/>
    <n v="98"/>
    <n v="17.309999999999999"/>
    <n v="173.9"/>
    <x v="74"/>
    <n v="7.83"/>
    <n v="11.4"/>
    <n v="2"/>
    <n v="3.08"/>
    <n v="2"/>
    <x v="0"/>
    <n v="0"/>
    <n v="0"/>
    <n v="1"/>
    <s v="Very High"/>
    <s v="High"/>
    <x v="3"/>
  </r>
  <r>
    <s v="FL"/>
    <n v="155"/>
    <s v="area_code_415"/>
    <s v="no"/>
    <s v="no"/>
    <n v="0"/>
    <n v="181.4"/>
    <n v="111"/>
    <n v="30.84"/>
    <n v="167.7"/>
    <n v="92"/>
    <n v="14.25"/>
    <n v="168.5"/>
    <x v="55"/>
    <n v="7.58"/>
    <n v="11.3"/>
    <n v="3"/>
    <n v="3.05"/>
    <n v="3"/>
    <x v="0"/>
    <n v="0"/>
    <n v="0"/>
    <n v="0"/>
    <s v="Very High"/>
    <s v="High"/>
    <x v="2"/>
  </r>
  <r>
    <s v="ND"/>
    <n v="105"/>
    <s v="area_code_510"/>
    <s v="no"/>
    <s v="no"/>
    <n v="0"/>
    <n v="246.4"/>
    <n v="83"/>
    <n v="41.89"/>
    <n v="256.2"/>
    <n v="101"/>
    <n v="21.78"/>
    <n v="169"/>
    <x v="101"/>
    <n v="7.61"/>
    <n v="3.8"/>
    <n v="4"/>
    <n v="1.03"/>
    <n v="0"/>
    <x v="0"/>
    <n v="0"/>
    <n v="0"/>
    <n v="0"/>
    <s v="High"/>
    <s v="Low"/>
    <x v="1"/>
  </r>
  <r>
    <s v="ND"/>
    <n v="182"/>
    <s v="area_code_415"/>
    <s v="no"/>
    <s v="no"/>
    <n v="0"/>
    <n v="104.9"/>
    <n v="111"/>
    <n v="17.829999999999998"/>
    <n v="198.5"/>
    <n v="120"/>
    <n v="16.87"/>
    <n v="258.2"/>
    <x v="50"/>
    <n v="11.62"/>
    <n v="8"/>
    <n v="5"/>
    <n v="2.16"/>
    <n v="2"/>
    <x v="0"/>
    <n v="0"/>
    <n v="0"/>
    <n v="0"/>
    <s v="Very High"/>
    <s v="Low"/>
    <x v="0"/>
  </r>
  <r>
    <s v="NY"/>
    <n v="104"/>
    <s v="area_code_415"/>
    <s v="no"/>
    <s v="no"/>
    <n v="0"/>
    <n v="156.19999999999999"/>
    <n v="93"/>
    <n v="26.55"/>
    <n v="193"/>
    <n v="54"/>
    <n v="16.41"/>
    <n v="222.7"/>
    <x v="9"/>
    <n v="10.02"/>
    <n v="13.1"/>
    <n v="5"/>
    <n v="3.54"/>
    <n v="1"/>
    <x v="0"/>
    <n v="0"/>
    <n v="0"/>
    <n v="0"/>
    <s v="High"/>
    <s v="High"/>
    <x v="3"/>
  </r>
  <r>
    <s v="OH"/>
    <n v="102"/>
    <s v="area_code_415"/>
    <s v="no"/>
    <s v="no"/>
    <n v="0"/>
    <n v="114.8"/>
    <n v="125"/>
    <n v="19.52"/>
    <n v="81.900000000000006"/>
    <n v="126"/>
    <n v="6.96"/>
    <n v="304.3"/>
    <x v="67"/>
    <n v="13.69"/>
    <n v="12"/>
    <n v="4"/>
    <n v="3.24"/>
    <n v="0"/>
    <x v="0"/>
    <n v="0"/>
    <n v="0"/>
    <n v="0"/>
    <s v="High"/>
    <s v="High"/>
    <x v="0"/>
  </r>
  <r>
    <s v="AL"/>
    <n v="122"/>
    <s v="area_code_415"/>
    <s v="no"/>
    <s v="no"/>
    <n v="0"/>
    <n v="232.5"/>
    <n v="96"/>
    <n v="39.53"/>
    <n v="205.5"/>
    <n v="120"/>
    <n v="17.47"/>
    <n v="213.7"/>
    <x v="50"/>
    <n v="9.6199999999999992"/>
    <n v="11.9"/>
    <n v="2"/>
    <n v="3.21"/>
    <n v="0"/>
    <x v="0"/>
    <n v="0"/>
    <n v="0"/>
    <n v="0"/>
    <s v="High"/>
    <s v="High"/>
    <x v="1"/>
  </r>
  <r>
    <s v="SC"/>
    <n v="41"/>
    <s v="area_code_415"/>
    <s v="no"/>
    <s v="no"/>
    <n v="0"/>
    <n v="143.6"/>
    <n v="117"/>
    <n v="24.41"/>
    <n v="152.4"/>
    <n v="108"/>
    <n v="12.95"/>
    <n v="194.4"/>
    <x v="71"/>
    <n v="8.75"/>
    <n v="8.6"/>
    <n v="3"/>
    <n v="2.3199999999999998"/>
    <n v="1"/>
    <x v="0"/>
    <n v="0"/>
    <n v="0"/>
    <n v="0"/>
    <s v="Low"/>
    <s v="Low"/>
    <x v="0"/>
  </r>
  <r>
    <s v="GA"/>
    <n v="132"/>
    <s v="area_code_415"/>
    <s v="no"/>
    <s v="no"/>
    <n v="0"/>
    <n v="176.7"/>
    <n v="132"/>
    <n v="30.04"/>
    <n v="244.1"/>
    <n v="80"/>
    <n v="20.75"/>
    <n v="176.3"/>
    <x v="60"/>
    <n v="7.93"/>
    <n v="9.1"/>
    <n v="4"/>
    <n v="2.46"/>
    <n v="2"/>
    <x v="0"/>
    <n v="0"/>
    <n v="0"/>
    <n v="0"/>
    <s v="Very High"/>
    <s v="Low"/>
    <x v="3"/>
  </r>
  <r>
    <s v="WY"/>
    <n v="76"/>
    <s v="area_code_415"/>
    <s v="no"/>
    <s v="no"/>
    <n v="0"/>
    <n v="263.39999999999998"/>
    <n v="148"/>
    <n v="44.78"/>
    <n v="230.3"/>
    <n v="69"/>
    <n v="19.579999999999998"/>
    <n v="170.6"/>
    <x v="67"/>
    <n v="7.68"/>
    <n v="11.4"/>
    <n v="5"/>
    <n v="3.08"/>
    <n v="1"/>
    <x v="1"/>
    <n v="1"/>
    <n v="0"/>
    <n v="0"/>
    <s v="Medium"/>
    <s v="High"/>
    <x v="2"/>
  </r>
  <r>
    <s v="WV"/>
    <n v="13"/>
    <s v="area_code_415"/>
    <s v="no"/>
    <s v="no"/>
    <n v="0"/>
    <n v="146.4"/>
    <n v="74"/>
    <n v="24.89"/>
    <n v="148.5"/>
    <n v="92"/>
    <n v="12.62"/>
    <n v="216.7"/>
    <x v="5"/>
    <n v="9.75"/>
    <n v="11.3"/>
    <n v="3"/>
    <n v="3.05"/>
    <n v="1"/>
    <x v="0"/>
    <n v="0"/>
    <n v="0"/>
    <n v="0"/>
    <s v="Low"/>
    <s v="High"/>
    <x v="3"/>
  </r>
  <r>
    <s v="HI"/>
    <n v="115"/>
    <s v="area_code_415"/>
    <s v="no"/>
    <s v="yes"/>
    <n v="33"/>
    <n v="145"/>
    <n v="72"/>
    <n v="24.65"/>
    <n v="194.5"/>
    <n v="157"/>
    <n v="16.53"/>
    <n v="242.3"/>
    <x v="93"/>
    <n v="10.9"/>
    <n v="14.2"/>
    <n v="3"/>
    <n v="3.83"/>
    <n v="2"/>
    <x v="0"/>
    <n v="0"/>
    <n v="0"/>
    <n v="1"/>
    <s v="High"/>
    <s v="High"/>
    <x v="0"/>
  </r>
  <r>
    <s v="WV"/>
    <n v="67"/>
    <s v="area_code_408"/>
    <s v="no"/>
    <s v="no"/>
    <n v="0"/>
    <n v="167.8"/>
    <n v="91"/>
    <n v="28.53"/>
    <n v="167.7"/>
    <n v="69"/>
    <n v="14.25"/>
    <n v="110.3"/>
    <x v="62"/>
    <n v="4.96"/>
    <n v="8.4"/>
    <n v="12"/>
    <n v="2.27"/>
    <n v="1"/>
    <x v="0"/>
    <n v="0"/>
    <n v="0"/>
    <n v="0"/>
    <s v="Low"/>
    <s v="Low"/>
    <x v="3"/>
  </r>
  <r>
    <s v="AR"/>
    <n v="100"/>
    <s v="area_code_510"/>
    <s v="no"/>
    <s v="no"/>
    <n v="0"/>
    <n v="142.5"/>
    <n v="87"/>
    <n v="24.23"/>
    <n v="195.7"/>
    <n v="88"/>
    <n v="16.63"/>
    <n v="122.1"/>
    <x v="57"/>
    <n v="5.49"/>
    <n v="7.8"/>
    <n v="8"/>
    <n v="2.11"/>
    <n v="2"/>
    <x v="0"/>
    <n v="0"/>
    <n v="0"/>
    <n v="0"/>
    <s v="Medium"/>
    <s v="Low"/>
    <x v="3"/>
  </r>
  <r>
    <s v="AK"/>
    <n v="146"/>
    <s v="area_code_510"/>
    <s v="yes"/>
    <s v="no"/>
    <n v="0"/>
    <n v="133"/>
    <n v="65"/>
    <n v="22.61"/>
    <n v="262.8"/>
    <n v="93"/>
    <n v="22.34"/>
    <n v="214.3"/>
    <x v="10"/>
    <n v="9.64"/>
    <n v="11.2"/>
    <n v="3"/>
    <n v="3.02"/>
    <n v="1"/>
    <x v="0"/>
    <n v="0"/>
    <n v="1"/>
    <n v="0"/>
    <s v="Very High"/>
    <s v="High"/>
    <x v="3"/>
  </r>
  <r>
    <s v="DC"/>
    <n v="148"/>
    <s v="area_code_415"/>
    <s v="no"/>
    <s v="yes"/>
    <n v="11"/>
    <n v="252.9"/>
    <n v="129"/>
    <n v="42.99"/>
    <n v="284.3"/>
    <n v="88"/>
    <n v="24.17"/>
    <n v="262.8"/>
    <x v="43"/>
    <n v="11.83"/>
    <n v="12.3"/>
    <n v="1"/>
    <n v="3.32"/>
    <n v="1"/>
    <x v="0"/>
    <n v="0"/>
    <n v="0"/>
    <n v="1"/>
    <s v="Very High"/>
    <s v="High"/>
    <x v="2"/>
  </r>
  <r>
    <s v="AL"/>
    <n v="67"/>
    <s v="area_code_415"/>
    <s v="no"/>
    <s v="yes"/>
    <n v="28"/>
    <n v="95"/>
    <n v="94"/>
    <n v="16.149999999999999"/>
    <n v="291.2"/>
    <n v="73"/>
    <n v="24.75"/>
    <n v="159.6"/>
    <x v="52"/>
    <n v="7.18"/>
    <n v="10"/>
    <n v="2"/>
    <n v="2.7"/>
    <n v="2"/>
    <x v="0"/>
    <n v="0"/>
    <n v="0"/>
    <n v="1"/>
    <s v="Low"/>
    <s v="Low"/>
    <x v="3"/>
  </r>
  <r>
    <s v="UT"/>
    <n v="161"/>
    <s v="area_code_510"/>
    <s v="yes"/>
    <s v="no"/>
    <n v="0"/>
    <n v="194.2"/>
    <n v="106"/>
    <n v="33.01"/>
    <n v="249.4"/>
    <n v="105"/>
    <n v="21.2"/>
    <n v="254.9"/>
    <x v="31"/>
    <n v="11.47"/>
    <n v="12.9"/>
    <n v="1"/>
    <n v="3.48"/>
    <n v="1"/>
    <x v="1"/>
    <n v="1"/>
    <n v="1"/>
    <n v="0"/>
    <s v="Very High"/>
    <s v="High"/>
    <x v="1"/>
  </r>
  <r>
    <s v="KS"/>
    <n v="70"/>
    <s v="area_code_415"/>
    <s v="no"/>
    <s v="no"/>
    <n v="0"/>
    <n v="222.8"/>
    <n v="114"/>
    <n v="37.880000000000003"/>
    <n v="215.9"/>
    <n v="113"/>
    <n v="18.350000000000001"/>
    <n v="223.5"/>
    <x v="55"/>
    <n v="10.06"/>
    <n v="0"/>
    <n v="0"/>
    <n v="0"/>
    <n v="1"/>
    <x v="0"/>
    <n v="0"/>
    <n v="0"/>
    <n v="0"/>
    <s v="Low"/>
    <s v="Low"/>
    <x v="1"/>
  </r>
  <r>
    <s v="VA"/>
    <n v="99"/>
    <s v="area_code_415"/>
    <s v="no"/>
    <s v="yes"/>
    <n v="42"/>
    <n v="216"/>
    <n v="125"/>
    <n v="36.72"/>
    <n v="232.3"/>
    <n v="104"/>
    <n v="19.75"/>
    <n v="215.5"/>
    <x v="41"/>
    <n v="9.6999999999999993"/>
    <n v="9.3000000000000007"/>
    <n v="4"/>
    <n v="2.5099999999999998"/>
    <n v="2"/>
    <x v="1"/>
    <n v="1"/>
    <n v="0"/>
    <n v="1"/>
    <s v="Medium"/>
    <s v="Low"/>
    <x v="1"/>
  </r>
  <r>
    <s v="UT"/>
    <n v="87"/>
    <s v="area_code_415"/>
    <s v="no"/>
    <s v="no"/>
    <n v="0"/>
    <n v="146.30000000000001"/>
    <n v="108"/>
    <n v="24.87"/>
    <n v="171.8"/>
    <n v="102"/>
    <n v="14.6"/>
    <n v="167.5"/>
    <x v="78"/>
    <n v="7.54"/>
    <n v="5.3"/>
    <n v="9"/>
    <n v="1.43"/>
    <n v="1"/>
    <x v="0"/>
    <n v="0"/>
    <n v="0"/>
    <n v="0"/>
    <s v="Medium"/>
    <s v="Low"/>
    <x v="0"/>
  </r>
  <r>
    <s v="DE"/>
    <n v="131"/>
    <s v="area_code_408"/>
    <s v="no"/>
    <s v="no"/>
    <n v="0"/>
    <n v="94.4"/>
    <n v="80"/>
    <n v="16.05"/>
    <n v="215.1"/>
    <n v="101"/>
    <n v="18.28"/>
    <n v="179.7"/>
    <x v="13"/>
    <n v="8.09"/>
    <n v="13.1"/>
    <n v="9"/>
    <n v="3.54"/>
    <n v="2"/>
    <x v="0"/>
    <n v="0"/>
    <n v="0"/>
    <n v="0"/>
    <s v="Very High"/>
    <s v="High"/>
    <x v="0"/>
  </r>
  <r>
    <s v="VT"/>
    <n v="119"/>
    <s v="area_code_510"/>
    <s v="no"/>
    <s v="no"/>
    <n v="0"/>
    <n v="190.4"/>
    <n v="74"/>
    <n v="32.369999999999997"/>
    <n v="215.6"/>
    <n v="113"/>
    <n v="18.329999999999998"/>
    <n v="161.19999999999999"/>
    <x v="8"/>
    <n v="7.25"/>
    <n v="10"/>
    <n v="1"/>
    <n v="2.7"/>
    <n v="2"/>
    <x v="0"/>
    <n v="0"/>
    <n v="0"/>
    <n v="0"/>
    <s v="High"/>
    <s v="Low"/>
    <x v="1"/>
  </r>
  <r>
    <s v="MO"/>
    <n v="119"/>
    <s v="area_code_408"/>
    <s v="no"/>
    <s v="yes"/>
    <n v="32"/>
    <n v="142.6"/>
    <n v="77"/>
    <n v="24.24"/>
    <n v="208.2"/>
    <n v="126"/>
    <n v="17.7"/>
    <n v="171"/>
    <x v="20"/>
    <n v="7.69"/>
    <n v="12"/>
    <n v="2"/>
    <n v="3.24"/>
    <n v="3"/>
    <x v="0"/>
    <n v="0"/>
    <n v="0"/>
    <n v="1"/>
    <s v="High"/>
    <s v="High"/>
    <x v="0"/>
  </r>
  <r>
    <s v="RI"/>
    <n v="87"/>
    <s v="area_code_510"/>
    <s v="yes"/>
    <s v="no"/>
    <n v="0"/>
    <n v="134.19999999999999"/>
    <n v="80"/>
    <n v="22.81"/>
    <n v="165"/>
    <n v="71"/>
    <n v="14.03"/>
    <n v="173.1"/>
    <x v="20"/>
    <n v="7.79"/>
    <n v="10.7"/>
    <n v="5"/>
    <n v="2.89"/>
    <n v="0"/>
    <x v="0"/>
    <n v="0"/>
    <n v="1"/>
    <n v="0"/>
    <s v="Medium"/>
    <s v="High"/>
    <x v="3"/>
  </r>
  <r>
    <s v="CA"/>
    <n v="112"/>
    <s v="area_code_415"/>
    <s v="no"/>
    <s v="no"/>
    <n v="0"/>
    <n v="111.9"/>
    <n v="92"/>
    <n v="19.02"/>
    <n v="114"/>
    <n v="143"/>
    <n v="9.69"/>
    <n v="146.80000000000001"/>
    <x v="29"/>
    <n v="6.61"/>
    <n v="14.1"/>
    <n v="3"/>
    <n v="3.81"/>
    <n v="5"/>
    <x v="1"/>
    <n v="1"/>
    <n v="0"/>
    <n v="0"/>
    <s v="High"/>
    <s v="High"/>
    <x v="0"/>
  </r>
  <r>
    <s v="RI"/>
    <n v="75"/>
    <s v="area_code_415"/>
    <s v="no"/>
    <s v="no"/>
    <n v="0"/>
    <n v="122.8"/>
    <n v="89"/>
    <n v="20.88"/>
    <n v="211.3"/>
    <n v="104"/>
    <n v="17.96"/>
    <n v="261.39999999999998"/>
    <x v="50"/>
    <n v="11.76"/>
    <n v="10.7"/>
    <n v="2"/>
    <n v="2.89"/>
    <n v="2"/>
    <x v="0"/>
    <n v="0"/>
    <n v="0"/>
    <n v="0"/>
    <s v="Medium"/>
    <s v="High"/>
    <x v="0"/>
  </r>
  <r>
    <s v="CT"/>
    <n v="150"/>
    <s v="area_code_510"/>
    <s v="no"/>
    <s v="no"/>
    <n v="0"/>
    <n v="189.3"/>
    <n v="77"/>
    <n v="32.18"/>
    <n v="220.9"/>
    <n v="105"/>
    <n v="18.78"/>
    <n v="238.7"/>
    <x v="57"/>
    <n v="10.74"/>
    <n v="9.1999999999999993"/>
    <n v="5"/>
    <n v="2.48"/>
    <n v="4"/>
    <x v="0"/>
    <n v="0"/>
    <n v="0"/>
    <n v="0"/>
    <s v="Very High"/>
    <s v="Low"/>
    <x v="1"/>
  </r>
  <r>
    <s v="IN"/>
    <n v="161"/>
    <s v="area_code_510"/>
    <s v="no"/>
    <s v="yes"/>
    <n v="38"/>
    <n v="240.4"/>
    <n v="112"/>
    <n v="40.869999999999997"/>
    <n v="201.8"/>
    <n v="102"/>
    <n v="17.149999999999999"/>
    <n v="206.1"/>
    <x v="64"/>
    <n v="9.27"/>
    <n v="16.100000000000001"/>
    <n v="6"/>
    <n v="4.3499999999999996"/>
    <n v="0"/>
    <x v="0"/>
    <n v="0"/>
    <n v="0"/>
    <n v="1"/>
    <s v="Very High"/>
    <s v="High"/>
    <x v="1"/>
  </r>
  <r>
    <s v="FL"/>
    <n v="91"/>
    <s v="area_code_510"/>
    <s v="yes"/>
    <s v="yes"/>
    <n v="24"/>
    <n v="93.5"/>
    <n v="112"/>
    <n v="15.9"/>
    <n v="183.4"/>
    <n v="128"/>
    <n v="15.59"/>
    <n v="240.7"/>
    <x v="15"/>
    <n v="10.83"/>
    <n v="9.9"/>
    <n v="3"/>
    <n v="2.67"/>
    <n v="0"/>
    <x v="0"/>
    <n v="0"/>
    <n v="1"/>
    <n v="1"/>
    <s v="Medium"/>
    <s v="Low"/>
    <x v="0"/>
  </r>
  <r>
    <s v="KS"/>
    <n v="124"/>
    <s v="area_code_415"/>
    <s v="no"/>
    <s v="no"/>
    <n v="0"/>
    <n v="158.6"/>
    <n v="104"/>
    <n v="26.96"/>
    <n v="211.2"/>
    <n v="77"/>
    <n v="17.95"/>
    <n v="179.3"/>
    <x v="1"/>
    <n v="8.07"/>
    <n v="10.199999999999999"/>
    <n v="8"/>
    <n v="2.75"/>
    <n v="3"/>
    <x v="0"/>
    <n v="0"/>
    <n v="0"/>
    <n v="0"/>
    <s v="High"/>
    <s v="Low"/>
    <x v="3"/>
  </r>
  <r>
    <s v="NY"/>
    <n v="94"/>
    <s v="area_code_510"/>
    <s v="yes"/>
    <s v="no"/>
    <n v="0"/>
    <n v="243.2"/>
    <n v="109"/>
    <n v="41.34"/>
    <n v="147"/>
    <n v="88"/>
    <n v="12.5"/>
    <n v="94.9"/>
    <x v="43"/>
    <n v="4.2699999999999996"/>
    <n v="7.2"/>
    <n v="4"/>
    <n v="1.94"/>
    <n v="4"/>
    <x v="0"/>
    <n v="0"/>
    <n v="1"/>
    <n v="0"/>
    <s v="Medium"/>
    <s v="Low"/>
    <x v="2"/>
  </r>
  <r>
    <s v="TX"/>
    <n v="217"/>
    <s v="area_code_408"/>
    <s v="no"/>
    <s v="no"/>
    <n v="0"/>
    <n v="176.4"/>
    <n v="115"/>
    <n v="29.99"/>
    <n v="158.80000000000001"/>
    <n v="128"/>
    <n v="13.5"/>
    <n v="306.60000000000002"/>
    <x v="24"/>
    <n v="13.8"/>
    <n v="9.3000000000000007"/>
    <n v="3"/>
    <n v="2.5099999999999998"/>
    <n v="4"/>
    <x v="0"/>
    <n v="0"/>
    <n v="0"/>
    <n v="0"/>
    <s v="Very High"/>
    <s v="Low"/>
    <x v="0"/>
  </r>
  <r>
    <s v="RI"/>
    <n v="158"/>
    <s v="area_code_510"/>
    <s v="no"/>
    <s v="no"/>
    <n v="0"/>
    <n v="220.9"/>
    <n v="129"/>
    <n v="37.549999999999997"/>
    <n v="242.2"/>
    <n v="108"/>
    <n v="20.59"/>
    <n v="233.3"/>
    <x v="12"/>
    <n v="10.5"/>
    <n v="6.4"/>
    <n v="5"/>
    <n v="1.73"/>
    <n v="0"/>
    <x v="0"/>
    <n v="0"/>
    <n v="0"/>
    <n v="0"/>
    <s v="Very High"/>
    <s v="Low"/>
    <x v="1"/>
  </r>
  <r>
    <s v="NV"/>
    <n v="102"/>
    <s v="area_code_415"/>
    <s v="no"/>
    <s v="no"/>
    <n v="0"/>
    <n v="144.4"/>
    <n v="87"/>
    <n v="24.55"/>
    <n v="266.5"/>
    <n v="128"/>
    <n v="22.65"/>
    <n v="217.6"/>
    <x v="63"/>
    <n v="9.7899999999999991"/>
    <n v="7.1"/>
    <n v="7"/>
    <n v="1.92"/>
    <n v="0"/>
    <x v="0"/>
    <n v="0"/>
    <n v="0"/>
    <n v="0"/>
    <s v="High"/>
    <s v="Low"/>
    <x v="0"/>
  </r>
  <r>
    <s v="UT"/>
    <n v="85"/>
    <s v="area_code_510"/>
    <s v="no"/>
    <s v="no"/>
    <n v="0"/>
    <n v="212.3"/>
    <n v="107"/>
    <n v="36.090000000000003"/>
    <n v="228.4"/>
    <n v="103"/>
    <n v="19.41"/>
    <n v="163.30000000000001"/>
    <x v="22"/>
    <n v="7.35"/>
    <n v="7.7"/>
    <n v="3"/>
    <n v="2.08"/>
    <n v="0"/>
    <x v="0"/>
    <n v="0"/>
    <n v="0"/>
    <n v="0"/>
    <s v="Medium"/>
    <s v="Low"/>
    <x v="1"/>
  </r>
  <r>
    <s v="OK"/>
    <n v="79"/>
    <s v="area_code_510"/>
    <s v="no"/>
    <s v="no"/>
    <n v="0"/>
    <n v="147"/>
    <n v="72"/>
    <n v="24.99"/>
    <n v="165.7"/>
    <n v="102"/>
    <n v="14.08"/>
    <n v="243.2"/>
    <x v="24"/>
    <n v="10.94"/>
    <n v="8.4"/>
    <n v="9"/>
    <n v="2.27"/>
    <n v="1"/>
    <x v="0"/>
    <n v="0"/>
    <n v="0"/>
    <n v="0"/>
    <s v="Medium"/>
    <s v="Low"/>
    <x v="0"/>
  </r>
  <r>
    <s v="MN"/>
    <n v="139"/>
    <s v="area_code_510"/>
    <s v="no"/>
    <s v="yes"/>
    <n v="25"/>
    <n v="96.2"/>
    <n v="112"/>
    <n v="16.350000000000001"/>
    <n v="178.9"/>
    <n v="70"/>
    <n v="15.21"/>
    <n v="182.1"/>
    <x v="48"/>
    <n v="8.19"/>
    <n v="12.9"/>
    <n v="10"/>
    <n v="3.48"/>
    <n v="2"/>
    <x v="0"/>
    <n v="0"/>
    <n v="0"/>
    <n v="1"/>
    <s v="Very High"/>
    <s v="High"/>
    <x v="3"/>
  </r>
  <r>
    <s v="NC"/>
    <n v="103"/>
    <s v="area_code_415"/>
    <s v="no"/>
    <s v="no"/>
    <n v="0"/>
    <n v="263.39999999999998"/>
    <n v="118"/>
    <n v="44.78"/>
    <n v="179.1"/>
    <n v="69"/>
    <n v="15.22"/>
    <n v="214.7"/>
    <x v="64"/>
    <n v="9.66"/>
    <n v="10.3"/>
    <n v="2"/>
    <n v="2.78"/>
    <n v="0"/>
    <x v="0"/>
    <n v="0"/>
    <n v="0"/>
    <n v="0"/>
    <s v="High"/>
    <s v="High"/>
    <x v="2"/>
  </r>
  <r>
    <s v="NH"/>
    <n v="78"/>
    <s v="area_code_408"/>
    <s v="no"/>
    <s v="no"/>
    <n v="0"/>
    <n v="162.30000000000001"/>
    <n v="116"/>
    <n v="27.59"/>
    <n v="192.4"/>
    <n v="86"/>
    <n v="16.350000000000001"/>
    <n v="240.6"/>
    <x v="41"/>
    <n v="10.83"/>
    <n v="10.1"/>
    <n v="3"/>
    <n v="2.73"/>
    <n v="2"/>
    <x v="0"/>
    <n v="0"/>
    <n v="0"/>
    <n v="0"/>
    <s v="Medium"/>
    <s v="Low"/>
    <x v="3"/>
  </r>
  <r>
    <s v="AK"/>
    <n v="50"/>
    <s v="area_code_408"/>
    <s v="no"/>
    <s v="no"/>
    <n v="0"/>
    <n v="183.6"/>
    <n v="107"/>
    <n v="31.21"/>
    <n v="58.6"/>
    <n v="118"/>
    <n v="4.9800000000000004"/>
    <n v="202.6"/>
    <x v="43"/>
    <n v="9.1199999999999992"/>
    <n v="8.6999999999999993"/>
    <n v="3"/>
    <n v="2.35"/>
    <n v="1"/>
    <x v="0"/>
    <n v="0"/>
    <n v="0"/>
    <n v="0"/>
    <s v="Low"/>
    <s v="Low"/>
    <x v="1"/>
  </r>
  <r>
    <s v="KS"/>
    <n v="67"/>
    <s v="area_code_408"/>
    <s v="no"/>
    <s v="no"/>
    <n v="0"/>
    <n v="201.4"/>
    <n v="101"/>
    <n v="34.24"/>
    <n v="97.6"/>
    <n v="122"/>
    <n v="8.3000000000000007"/>
    <n v="202.5"/>
    <x v="47"/>
    <n v="9.11"/>
    <n v="7"/>
    <n v="3"/>
    <n v="1.89"/>
    <n v="0"/>
    <x v="0"/>
    <n v="0"/>
    <n v="0"/>
    <n v="0"/>
    <s v="Low"/>
    <s v="Low"/>
    <x v="1"/>
  </r>
  <r>
    <s v="WV"/>
    <n v="86"/>
    <s v="area_code_415"/>
    <s v="no"/>
    <s v="yes"/>
    <n v="38"/>
    <n v="123"/>
    <n v="158"/>
    <n v="20.91"/>
    <n v="133.9"/>
    <n v="119"/>
    <n v="11.38"/>
    <n v="138.19999999999999"/>
    <x v="0"/>
    <n v="6.22"/>
    <n v="13.3"/>
    <n v="4"/>
    <n v="3.59"/>
    <n v="1"/>
    <x v="0"/>
    <n v="0"/>
    <n v="0"/>
    <n v="1"/>
    <s v="Medium"/>
    <s v="High"/>
    <x v="0"/>
  </r>
  <r>
    <s v="NM"/>
    <n v="174"/>
    <s v="area_code_415"/>
    <s v="no"/>
    <s v="no"/>
    <n v="0"/>
    <n v="239.2"/>
    <n v="72"/>
    <n v="40.659999999999997"/>
    <n v="188.5"/>
    <n v="124"/>
    <n v="16.02"/>
    <n v="105.6"/>
    <x v="22"/>
    <n v="4.75"/>
    <n v="8.8000000000000007"/>
    <n v="3"/>
    <n v="2.38"/>
    <n v="1"/>
    <x v="0"/>
    <n v="0"/>
    <n v="0"/>
    <n v="0"/>
    <s v="Very High"/>
    <s v="Low"/>
    <x v="1"/>
  </r>
  <r>
    <s v="OH"/>
    <n v="124"/>
    <s v="area_code_510"/>
    <s v="no"/>
    <s v="no"/>
    <n v="0"/>
    <n v="193"/>
    <n v="97"/>
    <n v="32.81"/>
    <n v="89.8"/>
    <n v="99"/>
    <n v="7.63"/>
    <n v="172.8"/>
    <x v="1"/>
    <n v="7.78"/>
    <n v="15.3"/>
    <n v="3"/>
    <n v="4.13"/>
    <n v="1"/>
    <x v="0"/>
    <n v="0"/>
    <n v="0"/>
    <n v="0"/>
    <s v="High"/>
    <s v="High"/>
    <x v="2"/>
  </r>
  <r>
    <s v="RI"/>
    <n v="190"/>
    <s v="area_code_415"/>
    <s v="no"/>
    <s v="yes"/>
    <n v="26"/>
    <n v="116.7"/>
    <n v="71"/>
    <n v="19.84"/>
    <n v="145.9"/>
    <n v="88"/>
    <n v="12.4"/>
    <n v="175.1"/>
    <x v="0"/>
    <n v="7.88"/>
    <n v="9.9"/>
    <n v="3"/>
    <n v="2.67"/>
    <n v="1"/>
    <x v="0"/>
    <n v="0"/>
    <n v="0"/>
    <n v="1"/>
    <s v="Very High"/>
    <s v="Low"/>
    <x v="3"/>
  </r>
  <r>
    <s v="HI"/>
    <n v="101"/>
    <s v="area_code_510"/>
    <s v="no"/>
    <s v="no"/>
    <n v="0"/>
    <n v="93.8"/>
    <n v="127"/>
    <n v="15.95"/>
    <n v="150"/>
    <n v="104"/>
    <n v="12.75"/>
    <n v="241.1"/>
    <x v="22"/>
    <n v="10.85"/>
    <n v="10.7"/>
    <n v="2"/>
    <n v="2.89"/>
    <n v="1"/>
    <x v="0"/>
    <n v="0"/>
    <n v="0"/>
    <n v="0"/>
    <s v="High"/>
    <s v="High"/>
    <x v="0"/>
  </r>
  <r>
    <s v="NY"/>
    <n v="68"/>
    <s v="area_code_415"/>
    <s v="no"/>
    <s v="yes"/>
    <n v="29"/>
    <n v="239.5"/>
    <n v="82"/>
    <n v="40.72"/>
    <n v="203.8"/>
    <n v="105"/>
    <n v="17.32"/>
    <n v="167.8"/>
    <x v="83"/>
    <n v="7.55"/>
    <n v="9.9"/>
    <n v="6"/>
    <n v="2.67"/>
    <n v="0"/>
    <x v="0"/>
    <n v="0"/>
    <n v="0"/>
    <n v="1"/>
    <s v="Low"/>
    <s v="Low"/>
    <x v="1"/>
  </r>
  <r>
    <s v="KS"/>
    <n v="117"/>
    <s v="area_code_510"/>
    <s v="no"/>
    <s v="yes"/>
    <n v="25"/>
    <n v="216"/>
    <n v="140"/>
    <n v="36.72"/>
    <n v="224.1"/>
    <n v="69"/>
    <n v="19.05"/>
    <n v="267.89999999999998"/>
    <x v="64"/>
    <n v="12.06"/>
    <n v="11.8"/>
    <n v="4"/>
    <n v="3.19"/>
    <n v="0"/>
    <x v="0"/>
    <n v="0"/>
    <n v="0"/>
    <n v="1"/>
    <s v="High"/>
    <s v="High"/>
    <x v="2"/>
  </r>
  <r>
    <s v="LA"/>
    <n v="118"/>
    <s v="area_code_408"/>
    <s v="no"/>
    <s v="no"/>
    <n v="0"/>
    <n v="187.4"/>
    <n v="97"/>
    <n v="31.86"/>
    <n v="177.8"/>
    <n v="89"/>
    <n v="15.11"/>
    <n v="233.4"/>
    <x v="7"/>
    <n v="10.5"/>
    <n v="12.2"/>
    <n v="6"/>
    <n v="3.29"/>
    <n v="1"/>
    <x v="0"/>
    <n v="0"/>
    <n v="0"/>
    <n v="0"/>
    <s v="High"/>
    <s v="High"/>
    <x v="2"/>
  </r>
  <r>
    <s v="NV"/>
    <n v="22"/>
    <s v="area_code_510"/>
    <s v="no"/>
    <s v="no"/>
    <n v="0"/>
    <n v="160.4"/>
    <n v="108"/>
    <n v="27.27"/>
    <n v="218.1"/>
    <n v="88"/>
    <n v="18.54"/>
    <n v="192.9"/>
    <x v="11"/>
    <n v="8.68"/>
    <n v="12.5"/>
    <n v="4"/>
    <n v="3.38"/>
    <n v="1"/>
    <x v="0"/>
    <n v="0"/>
    <n v="0"/>
    <n v="0"/>
    <s v="Low"/>
    <s v="High"/>
    <x v="3"/>
  </r>
  <r>
    <s v="PA"/>
    <n v="134"/>
    <s v="area_code_408"/>
    <s v="no"/>
    <s v="no"/>
    <n v="0"/>
    <n v="205.3"/>
    <n v="122"/>
    <n v="34.9"/>
    <n v="240.5"/>
    <n v="155"/>
    <n v="20.440000000000001"/>
    <n v="179.1"/>
    <x v="24"/>
    <n v="8.06"/>
    <n v="5"/>
    <n v="9"/>
    <n v="1.35"/>
    <n v="1"/>
    <x v="0"/>
    <n v="0"/>
    <n v="0"/>
    <n v="0"/>
    <s v="Very High"/>
    <s v="Low"/>
    <x v="1"/>
  </r>
  <r>
    <s v="MO"/>
    <n v="164"/>
    <s v="area_code_408"/>
    <s v="no"/>
    <s v="yes"/>
    <n v="25"/>
    <n v="219.1"/>
    <n v="88"/>
    <n v="37.25"/>
    <n v="151.5"/>
    <n v="99"/>
    <n v="12.88"/>
    <n v="50.1"/>
    <x v="40"/>
    <n v="2.25"/>
    <n v="14.3"/>
    <n v="6"/>
    <n v="3.86"/>
    <n v="1"/>
    <x v="0"/>
    <n v="0"/>
    <n v="0"/>
    <n v="1"/>
    <s v="Very High"/>
    <s v="High"/>
    <x v="2"/>
  </r>
  <r>
    <s v="ME"/>
    <n v="177"/>
    <s v="area_code_415"/>
    <s v="no"/>
    <s v="no"/>
    <n v="0"/>
    <n v="232.8"/>
    <n v="106"/>
    <n v="39.58"/>
    <n v="175.2"/>
    <n v="97"/>
    <n v="14.89"/>
    <n v="212.2"/>
    <x v="33"/>
    <n v="9.5500000000000007"/>
    <n v="12.5"/>
    <n v="7"/>
    <n v="3.38"/>
    <n v="2"/>
    <x v="0"/>
    <n v="0"/>
    <n v="0"/>
    <n v="0"/>
    <s v="Very High"/>
    <s v="High"/>
    <x v="2"/>
  </r>
  <r>
    <s v="NH"/>
    <n v="110"/>
    <s v="area_code_408"/>
    <s v="no"/>
    <s v="no"/>
    <n v="0"/>
    <n v="162"/>
    <n v="81"/>
    <n v="27.54"/>
    <n v="247.5"/>
    <n v="89"/>
    <n v="21.04"/>
    <n v="155.5"/>
    <x v="43"/>
    <n v="7"/>
    <n v="8.9"/>
    <n v="8"/>
    <n v="2.4"/>
    <n v="0"/>
    <x v="0"/>
    <n v="0"/>
    <n v="0"/>
    <n v="0"/>
    <s v="High"/>
    <s v="Low"/>
    <x v="3"/>
  </r>
  <r>
    <s v="WY"/>
    <n v="53"/>
    <s v="area_code_415"/>
    <s v="no"/>
    <s v="yes"/>
    <n v="27"/>
    <n v="25.9"/>
    <n v="119"/>
    <n v="4.4000000000000004"/>
    <n v="206.5"/>
    <n v="96"/>
    <n v="17.55"/>
    <n v="228.1"/>
    <x v="16"/>
    <n v="10.26"/>
    <n v="6.5"/>
    <n v="7"/>
    <n v="1.76"/>
    <n v="1"/>
    <x v="0"/>
    <n v="0"/>
    <n v="0"/>
    <n v="1"/>
    <s v="Low"/>
    <s v="Low"/>
    <x v="3"/>
  </r>
  <r>
    <s v="ME"/>
    <n v="80"/>
    <s v="area_code_408"/>
    <s v="no"/>
    <s v="no"/>
    <n v="0"/>
    <n v="322.3"/>
    <n v="113"/>
    <n v="54.79"/>
    <n v="222"/>
    <n v="95"/>
    <n v="18.87"/>
    <n v="162.80000000000001"/>
    <x v="56"/>
    <n v="7.33"/>
    <n v="6.7"/>
    <n v="8"/>
    <n v="1.81"/>
    <n v="0"/>
    <x v="1"/>
    <n v="1"/>
    <n v="0"/>
    <n v="0"/>
    <s v="Medium"/>
    <s v="Low"/>
    <x v="2"/>
  </r>
  <r>
    <s v="MN"/>
    <n v="158"/>
    <s v="area_code_408"/>
    <s v="no"/>
    <s v="no"/>
    <n v="0"/>
    <n v="209.9"/>
    <n v="112"/>
    <n v="35.68"/>
    <n v="221.3"/>
    <n v="82"/>
    <n v="18.809999999999999"/>
    <n v="210"/>
    <x v="73"/>
    <n v="9.4499999999999993"/>
    <n v="8.1999999999999993"/>
    <n v="3"/>
    <n v="2.21"/>
    <n v="1"/>
    <x v="0"/>
    <n v="0"/>
    <n v="0"/>
    <n v="0"/>
    <s v="Very High"/>
    <s v="Low"/>
    <x v="2"/>
  </r>
  <r>
    <s v="OH"/>
    <n v="114"/>
    <s v="area_code_415"/>
    <s v="no"/>
    <s v="no"/>
    <n v="0"/>
    <n v="191.5"/>
    <n v="88"/>
    <n v="32.56"/>
    <n v="175.2"/>
    <n v="78"/>
    <n v="14.89"/>
    <n v="220.3"/>
    <x v="4"/>
    <n v="9.91"/>
    <n v="0"/>
    <n v="0"/>
    <n v="0"/>
    <n v="0"/>
    <x v="0"/>
    <n v="0"/>
    <n v="0"/>
    <n v="0"/>
    <s v="High"/>
    <s v="Low"/>
    <x v="2"/>
  </r>
  <r>
    <s v="NC"/>
    <n v="64"/>
    <s v="area_code_408"/>
    <s v="no"/>
    <s v="yes"/>
    <n v="19"/>
    <n v="291.10000000000002"/>
    <n v="150"/>
    <n v="49.49"/>
    <n v="226.7"/>
    <n v="123"/>
    <n v="19.27"/>
    <n v="219.1"/>
    <x v="38"/>
    <n v="9.86"/>
    <n v="7.5"/>
    <n v="2"/>
    <n v="2.0299999999999998"/>
    <n v="1"/>
    <x v="0"/>
    <n v="0"/>
    <n v="0"/>
    <n v="1"/>
    <s v="Low"/>
    <s v="Low"/>
    <x v="1"/>
  </r>
  <r>
    <s v="SD"/>
    <n v="88"/>
    <s v="area_code_415"/>
    <s v="no"/>
    <s v="no"/>
    <n v="0"/>
    <n v="215.6"/>
    <n v="115"/>
    <n v="36.65"/>
    <n v="216.2"/>
    <n v="85"/>
    <n v="18.38"/>
    <n v="171.3"/>
    <x v="99"/>
    <n v="7.71"/>
    <n v="11.8"/>
    <n v="1"/>
    <n v="3.19"/>
    <n v="3"/>
    <x v="0"/>
    <n v="0"/>
    <n v="0"/>
    <n v="0"/>
    <s v="Medium"/>
    <s v="High"/>
    <x v="2"/>
  </r>
  <r>
    <s v="UT"/>
    <n v="82"/>
    <s v="area_code_510"/>
    <s v="yes"/>
    <s v="no"/>
    <n v="0"/>
    <n v="208.8"/>
    <n v="101"/>
    <n v="35.5"/>
    <n v="213.7"/>
    <n v="87"/>
    <n v="18.16"/>
    <n v="175.1"/>
    <x v="27"/>
    <n v="7.88"/>
    <n v="12.4"/>
    <n v="6"/>
    <n v="3.35"/>
    <n v="3"/>
    <x v="0"/>
    <n v="0"/>
    <n v="1"/>
    <n v="0"/>
    <s v="Medium"/>
    <s v="High"/>
    <x v="2"/>
  </r>
  <r>
    <s v="KY"/>
    <n v="111"/>
    <s v="area_code_415"/>
    <s v="no"/>
    <s v="no"/>
    <n v="0"/>
    <n v="255.9"/>
    <n v="97"/>
    <n v="43.5"/>
    <n v="204.1"/>
    <n v="129"/>
    <n v="17.350000000000001"/>
    <n v="171.3"/>
    <x v="48"/>
    <n v="7.71"/>
    <n v="12.3"/>
    <n v="5"/>
    <n v="3.32"/>
    <n v="3"/>
    <x v="0"/>
    <n v="0"/>
    <n v="0"/>
    <n v="0"/>
    <s v="High"/>
    <s v="High"/>
    <x v="1"/>
  </r>
  <r>
    <s v="MT"/>
    <n v="60"/>
    <s v="area_code_408"/>
    <s v="no"/>
    <s v="no"/>
    <n v="0"/>
    <n v="252.7"/>
    <n v="97"/>
    <n v="42.96"/>
    <n v="221.1"/>
    <n v="121"/>
    <n v="18.79"/>
    <n v="109.9"/>
    <x v="41"/>
    <n v="4.95"/>
    <n v="12.4"/>
    <n v="4"/>
    <n v="3.35"/>
    <n v="2"/>
    <x v="0"/>
    <n v="0"/>
    <n v="0"/>
    <n v="0"/>
    <s v="Low"/>
    <s v="High"/>
    <x v="1"/>
  </r>
  <r>
    <s v="NJ"/>
    <n v="113"/>
    <s v="area_code_408"/>
    <s v="no"/>
    <s v="no"/>
    <n v="0"/>
    <n v="132.1"/>
    <n v="72"/>
    <n v="22.46"/>
    <n v="247.5"/>
    <n v="107"/>
    <n v="21.04"/>
    <n v="246.2"/>
    <x v="56"/>
    <n v="11.08"/>
    <n v="6.9"/>
    <n v="6"/>
    <n v="1.86"/>
    <n v="3"/>
    <x v="0"/>
    <n v="0"/>
    <n v="0"/>
    <n v="0"/>
    <s v="High"/>
    <s v="Low"/>
    <x v="0"/>
  </r>
  <r>
    <s v="FL"/>
    <n v="109"/>
    <s v="area_code_408"/>
    <s v="no"/>
    <s v="no"/>
    <n v="0"/>
    <n v="217"/>
    <n v="115"/>
    <n v="36.89"/>
    <n v="207"/>
    <n v="142"/>
    <n v="17.600000000000001"/>
    <n v="268"/>
    <x v="36"/>
    <n v="12.06"/>
    <n v="8.1999999999999993"/>
    <n v="4"/>
    <n v="2.21"/>
    <n v="1"/>
    <x v="0"/>
    <n v="0"/>
    <n v="0"/>
    <n v="0"/>
    <s v="High"/>
    <s v="Low"/>
    <x v="1"/>
  </r>
  <r>
    <s v="IN"/>
    <n v="105"/>
    <s v="area_code_510"/>
    <s v="no"/>
    <s v="yes"/>
    <n v="42"/>
    <n v="101.9"/>
    <n v="79"/>
    <n v="17.32"/>
    <n v="223.1"/>
    <n v="97"/>
    <n v="18.96"/>
    <n v="241.6"/>
    <x v="33"/>
    <n v="10.87"/>
    <n v="12.9"/>
    <n v="2"/>
    <n v="3.48"/>
    <n v="0"/>
    <x v="0"/>
    <n v="0"/>
    <n v="0"/>
    <n v="1"/>
    <s v="High"/>
    <s v="High"/>
    <x v="3"/>
  </r>
  <r>
    <s v="DE"/>
    <n v="85"/>
    <s v="area_code_510"/>
    <s v="no"/>
    <s v="no"/>
    <n v="0"/>
    <n v="211.5"/>
    <n v="100"/>
    <n v="35.96"/>
    <n v="184.6"/>
    <n v="88"/>
    <n v="15.69"/>
    <n v="164.3"/>
    <x v="70"/>
    <n v="7.39"/>
    <n v="13.3"/>
    <n v="4"/>
    <n v="3.59"/>
    <n v="2"/>
    <x v="0"/>
    <n v="0"/>
    <n v="0"/>
    <n v="0"/>
    <s v="Medium"/>
    <s v="High"/>
    <x v="2"/>
  </r>
  <r>
    <s v="ME"/>
    <n v="59"/>
    <s v="area_code_510"/>
    <s v="no"/>
    <s v="no"/>
    <n v="0"/>
    <n v="166.3"/>
    <n v="95"/>
    <n v="28.27"/>
    <n v="239.3"/>
    <n v="87"/>
    <n v="20.34"/>
    <n v="123.2"/>
    <x v="13"/>
    <n v="5.54"/>
    <n v="10"/>
    <n v="3"/>
    <n v="2.7"/>
    <n v="2"/>
    <x v="0"/>
    <n v="0"/>
    <n v="0"/>
    <n v="0"/>
    <s v="Low"/>
    <s v="Low"/>
    <x v="3"/>
  </r>
  <r>
    <s v="SD"/>
    <n v="148"/>
    <s v="area_code_408"/>
    <s v="no"/>
    <s v="no"/>
    <n v="0"/>
    <n v="185.2"/>
    <n v="87"/>
    <n v="31.48"/>
    <n v="170.4"/>
    <n v="96"/>
    <n v="14.48"/>
    <n v="165.1"/>
    <x v="1"/>
    <n v="7.43"/>
    <n v="9.5"/>
    <n v="13"/>
    <n v="2.57"/>
    <n v="1"/>
    <x v="0"/>
    <n v="0"/>
    <n v="0"/>
    <n v="0"/>
    <s v="Very High"/>
    <s v="Low"/>
    <x v="2"/>
  </r>
  <r>
    <s v="AK"/>
    <n v="115"/>
    <s v="area_code_415"/>
    <s v="no"/>
    <s v="no"/>
    <n v="0"/>
    <n v="245.2"/>
    <n v="105"/>
    <n v="41.68"/>
    <n v="159"/>
    <n v="109"/>
    <n v="13.52"/>
    <n v="229.9"/>
    <x v="14"/>
    <n v="10.35"/>
    <n v="7.2"/>
    <n v="8"/>
    <n v="1.94"/>
    <n v="0"/>
    <x v="0"/>
    <n v="0"/>
    <n v="0"/>
    <n v="0"/>
    <s v="High"/>
    <s v="Low"/>
    <x v="1"/>
  </r>
  <r>
    <s v="ID"/>
    <n v="106"/>
    <s v="area_code_510"/>
    <s v="no"/>
    <s v="no"/>
    <n v="0"/>
    <n v="274.39999999999998"/>
    <n v="120"/>
    <n v="46.65"/>
    <n v="198.6"/>
    <n v="82"/>
    <n v="16.88"/>
    <n v="160.80000000000001"/>
    <x v="49"/>
    <n v="7.24"/>
    <n v="6"/>
    <n v="3"/>
    <n v="1.62"/>
    <n v="1"/>
    <x v="0"/>
    <n v="0"/>
    <n v="0"/>
    <n v="0"/>
    <s v="High"/>
    <s v="Low"/>
    <x v="2"/>
  </r>
  <r>
    <s v="RI"/>
    <n v="93"/>
    <s v="area_code_415"/>
    <s v="no"/>
    <s v="no"/>
    <n v="0"/>
    <n v="98.4"/>
    <n v="78"/>
    <n v="16.73"/>
    <n v="249.6"/>
    <n v="129"/>
    <n v="21.22"/>
    <n v="248.2"/>
    <x v="52"/>
    <n v="11.17"/>
    <n v="14.2"/>
    <n v="4"/>
    <n v="3.83"/>
    <n v="1"/>
    <x v="0"/>
    <n v="0"/>
    <n v="0"/>
    <n v="0"/>
    <s v="Medium"/>
    <s v="High"/>
    <x v="0"/>
  </r>
  <r>
    <s v="KY"/>
    <n v="57"/>
    <s v="area_code_415"/>
    <s v="no"/>
    <s v="yes"/>
    <n v="29"/>
    <n v="279.89999999999998"/>
    <n v="121"/>
    <n v="47.58"/>
    <n v="223.1"/>
    <n v="109"/>
    <n v="18.96"/>
    <n v="251.7"/>
    <x v="9"/>
    <n v="11.33"/>
    <n v="13"/>
    <n v="2"/>
    <n v="3.51"/>
    <n v="1"/>
    <x v="0"/>
    <n v="0"/>
    <n v="0"/>
    <n v="1"/>
    <s v="Low"/>
    <s v="High"/>
    <x v="1"/>
  </r>
  <r>
    <s v="ND"/>
    <n v="98"/>
    <s v="area_code_510"/>
    <s v="no"/>
    <s v="no"/>
    <n v="0"/>
    <n v="187.2"/>
    <n v="127"/>
    <n v="31.82"/>
    <n v="195.6"/>
    <n v="88"/>
    <n v="16.63"/>
    <n v="181.8"/>
    <x v="31"/>
    <n v="8.18"/>
    <n v="5.0999999999999996"/>
    <n v="4"/>
    <n v="1.38"/>
    <n v="1"/>
    <x v="0"/>
    <n v="0"/>
    <n v="0"/>
    <n v="0"/>
    <s v="Medium"/>
    <s v="Low"/>
    <x v="2"/>
  </r>
  <r>
    <s v="HI"/>
    <n v="157"/>
    <s v="area_code_415"/>
    <s v="no"/>
    <s v="no"/>
    <n v="0"/>
    <n v="276.2"/>
    <n v="95"/>
    <n v="46.95"/>
    <n v="165.8"/>
    <n v="119"/>
    <n v="14.09"/>
    <n v="151.6"/>
    <x v="29"/>
    <n v="6.82"/>
    <n v="2.2000000000000002"/>
    <n v="4"/>
    <n v="0.59"/>
    <n v="3"/>
    <x v="0"/>
    <n v="0"/>
    <n v="0"/>
    <n v="0"/>
    <s v="Very High"/>
    <s v="Low"/>
    <x v="1"/>
  </r>
  <r>
    <s v="WI"/>
    <n v="116"/>
    <s v="area_code_415"/>
    <s v="no"/>
    <s v="yes"/>
    <n v="35"/>
    <n v="200.4"/>
    <n v="104"/>
    <n v="34.07"/>
    <n v="272.8"/>
    <n v="89"/>
    <n v="23.19"/>
    <n v="214.5"/>
    <x v="41"/>
    <n v="9.65"/>
    <n v="8.3000000000000007"/>
    <n v="4"/>
    <n v="2.2400000000000002"/>
    <n v="1"/>
    <x v="0"/>
    <n v="0"/>
    <n v="0"/>
    <n v="1"/>
    <s v="High"/>
    <s v="Low"/>
    <x v="2"/>
  </r>
  <r>
    <s v="WV"/>
    <n v="30"/>
    <s v="area_code_510"/>
    <s v="no"/>
    <s v="no"/>
    <n v="0"/>
    <n v="162.30000000000001"/>
    <n v="96"/>
    <n v="27.59"/>
    <n v="244"/>
    <n v="122"/>
    <n v="20.74"/>
    <n v="180.1"/>
    <x v="2"/>
    <n v="8.1"/>
    <n v="9.1"/>
    <n v="4"/>
    <n v="2.46"/>
    <n v="2"/>
    <x v="0"/>
    <n v="0"/>
    <n v="0"/>
    <n v="0"/>
    <s v="Low"/>
    <s v="Low"/>
    <x v="0"/>
  </r>
  <r>
    <s v="NJ"/>
    <n v="111"/>
    <s v="area_code_510"/>
    <s v="no"/>
    <s v="no"/>
    <n v="0"/>
    <n v="176.9"/>
    <n v="128"/>
    <n v="30.07"/>
    <n v="102.8"/>
    <n v="56"/>
    <n v="8.74"/>
    <n v="213.7"/>
    <x v="48"/>
    <n v="9.6199999999999992"/>
    <n v="10.5"/>
    <n v="2"/>
    <n v="2.84"/>
    <n v="4"/>
    <x v="1"/>
    <n v="1"/>
    <n v="0"/>
    <n v="0"/>
    <s v="High"/>
    <s v="High"/>
    <x v="3"/>
  </r>
  <r>
    <s v="KS"/>
    <n v="52"/>
    <s v="area_code_415"/>
    <s v="no"/>
    <s v="no"/>
    <n v="0"/>
    <n v="165.5"/>
    <n v="78"/>
    <n v="28.14"/>
    <n v="205.5"/>
    <n v="89"/>
    <n v="17.47"/>
    <n v="213.6"/>
    <x v="74"/>
    <n v="9.61"/>
    <n v="12.2"/>
    <n v="6"/>
    <n v="3.29"/>
    <n v="0"/>
    <x v="0"/>
    <n v="0"/>
    <n v="0"/>
    <n v="0"/>
    <s v="Low"/>
    <s v="High"/>
    <x v="3"/>
  </r>
  <r>
    <s v="AL"/>
    <n v="72"/>
    <s v="area_code_415"/>
    <s v="no"/>
    <s v="no"/>
    <n v="0"/>
    <n v="217.8"/>
    <n v="93"/>
    <n v="37.03"/>
    <n v="189.7"/>
    <n v="113"/>
    <n v="16.12"/>
    <n v="182.6"/>
    <x v="50"/>
    <n v="8.2200000000000006"/>
    <n v="10.4"/>
    <n v="5"/>
    <n v="2.81"/>
    <n v="4"/>
    <x v="0"/>
    <n v="0"/>
    <n v="0"/>
    <n v="0"/>
    <s v="Low"/>
    <s v="High"/>
    <x v="1"/>
  </r>
  <r>
    <s v="NJ"/>
    <n v="135"/>
    <s v="area_code_510"/>
    <s v="no"/>
    <s v="yes"/>
    <n v="28"/>
    <n v="201.4"/>
    <n v="100"/>
    <n v="34.24"/>
    <n v="246.5"/>
    <n v="117"/>
    <n v="20.95"/>
    <n v="154.80000000000001"/>
    <x v="70"/>
    <n v="6.97"/>
    <n v="12.9"/>
    <n v="4"/>
    <n v="3.48"/>
    <n v="2"/>
    <x v="1"/>
    <n v="1"/>
    <n v="0"/>
    <n v="1"/>
    <s v="Very High"/>
    <s v="High"/>
    <x v="1"/>
  </r>
  <r>
    <s v="NC"/>
    <n v="86"/>
    <s v="area_code_510"/>
    <s v="no"/>
    <s v="no"/>
    <n v="0"/>
    <n v="190.5"/>
    <n v="115"/>
    <n v="32.39"/>
    <n v="179.6"/>
    <n v="130"/>
    <n v="15.27"/>
    <n v="258.5"/>
    <x v="2"/>
    <n v="11.63"/>
    <n v="10.1"/>
    <n v="5"/>
    <n v="2.73"/>
    <n v="3"/>
    <x v="0"/>
    <n v="0"/>
    <n v="0"/>
    <n v="0"/>
    <s v="Medium"/>
    <s v="Low"/>
    <x v="1"/>
  </r>
  <r>
    <s v="DE"/>
    <n v="98"/>
    <s v="area_code_415"/>
    <s v="no"/>
    <s v="yes"/>
    <n v="29"/>
    <n v="179.9"/>
    <n v="97"/>
    <n v="30.58"/>
    <n v="189.2"/>
    <n v="89"/>
    <n v="16.079999999999998"/>
    <n v="164.3"/>
    <x v="46"/>
    <n v="7.39"/>
    <n v="12.8"/>
    <n v="7"/>
    <n v="3.46"/>
    <n v="3"/>
    <x v="0"/>
    <n v="0"/>
    <n v="0"/>
    <n v="1"/>
    <s v="Medium"/>
    <s v="High"/>
    <x v="3"/>
  </r>
  <r>
    <s v="WY"/>
    <n v="151"/>
    <s v="area_code_510"/>
    <s v="no"/>
    <s v="no"/>
    <n v="0"/>
    <n v="235.9"/>
    <n v="104"/>
    <n v="40.1"/>
    <n v="80.599999999999994"/>
    <n v="91"/>
    <n v="6.85"/>
    <n v="212.8"/>
    <x v="22"/>
    <n v="9.58"/>
    <n v="5.8"/>
    <n v="2"/>
    <n v="1.57"/>
    <n v="3"/>
    <x v="0"/>
    <n v="0"/>
    <n v="0"/>
    <n v="0"/>
    <s v="Very High"/>
    <s v="Low"/>
    <x v="2"/>
  </r>
  <r>
    <s v="ID"/>
    <n v="118"/>
    <s v="area_code_415"/>
    <s v="no"/>
    <s v="no"/>
    <n v="0"/>
    <n v="140.4"/>
    <n v="112"/>
    <n v="23.87"/>
    <n v="187.1"/>
    <n v="60"/>
    <n v="15.9"/>
    <n v="207.9"/>
    <x v="104"/>
    <n v="9.36"/>
    <n v="7.9"/>
    <n v="1"/>
    <n v="2.13"/>
    <n v="0"/>
    <x v="0"/>
    <n v="0"/>
    <n v="0"/>
    <n v="0"/>
    <s v="High"/>
    <s v="Low"/>
    <x v="3"/>
  </r>
  <r>
    <s v="NY"/>
    <n v="117"/>
    <s v="area_code_415"/>
    <s v="no"/>
    <s v="no"/>
    <n v="0"/>
    <n v="144.6"/>
    <n v="115"/>
    <n v="24.58"/>
    <n v="258.8"/>
    <n v="66"/>
    <n v="22"/>
    <n v="253.2"/>
    <x v="45"/>
    <n v="11.39"/>
    <n v="7.4"/>
    <n v="9"/>
    <n v="2"/>
    <n v="2"/>
    <x v="0"/>
    <n v="0"/>
    <n v="0"/>
    <n v="0"/>
    <s v="High"/>
    <s v="Low"/>
    <x v="3"/>
  </r>
  <r>
    <s v="MO"/>
    <n v="55"/>
    <s v="area_code_510"/>
    <s v="no"/>
    <s v="no"/>
    <n v="0"/>
    <n v="189"/>
    <n v="100"/>
    <n v="32.130000000000003"/>
    <n v="118.5"/>
    <n v="99"/>
    <n v="10.07"/>
    <n v="248.1"/>
    <x v="30"/>
    <n v="11.16"/>
    <n v="17.100000000000001"/>
    <n v="6"/>
    <n v="4.62"/>
    <n v="0"/>
    <x v="0"/>
    <n v="0"/>
    <n v="0"/>
    <n v="0"/>
    <s v="Low"/>
    <s v="High"/>
    <x v="2"/>
  </r>
  <r>
    <s v="ID"/>
    <n v="82"/>
    <s v="area_code_408"/>
    <s v="no"/>
    <s v="no"/>
    <n v="0"/>
    <n v="101"/>
    <n v="93"/>
    <n v="17.170000000000002"/>
    <n v="155.6"/>
    <n v="104"/>
    <n v="13.23"/>
    <n v="304.39999999999998"/>
    <x v="73"/>
    <n v="13.7"/>
    <n v="13.3"/>
    <n v="2"/>
    <n v="3.59"/>
    <n v="0"/>
    <x v="0"/>
    <n v="0"/>
    <n v="0"/>
    <n v="0"/>
    <s v="Medium"/>
    <s v="High"/>
    <x v="0"/>
  </r>
  <r>
    <s v="IA"/>
    <n v="152"/>
    <s v="area_code_415"/>
    <s v="no"/>
    <s v="no"/>
    <n v="0"/>
    <n v="206.3"/>
    <n v="98"/>
    <n v="35.07"/>
    <n v="292.8"/>
    <n v="82"/>
    <n v="24.89"/>
    <n v="43.7"/>
    <x v="3"/>
    <n v="1.97"/>
    <n v="10.6"/>
    <n v="4"/>
    <n v="2.86"/>
    <n v="1"/>
    <x v="0"/>
    <n v="0"/>
    <n v="0"/>
    <n v="0"/>
    <s v="Very High"/>
    <s v="High"/>
    <x v="2"/>
  </r>
  <r>
    <s v="TN"/>
    <n v="108"/>
    <s v="area_code_408"/>
    <s v="no"/>
    <s v="yes"/>
    <n v="15"/>
    <n v="165.1"/>
    <n v="85"/>
    <n v="28.07"/>
    <n v="267"/>
    <n v="93"/>
    <n v="22.7"/>
    <n v="250.7"/>
    <x v="52"/>
    <n v="11.28"/>
    <n v="10.9"/>
    <n v="4"/>
    <n v="2.94"/>
    <n v="1"/>
    <x v="0"/>
    <n v="0"/>
    <n v="0"/>
    <n v="1"/>
    <s v="High"/>
    <s v="High"/>
    <x v="3"/>
  </r>
  <r>
    <s v="OH"/>
    <n v="98"/>
    <s v="area_code_408"/>
    <s v="no"/>
    <s v="no"/>
    <n v="0"/>
    <n v="165"/>
    <n v="129"/>
    <n v="28.05"/>
    <n v="202.6"/>
    <n v="113"/>
    <n v="17.22"/>
    <n v="172.3"/>
    <x v="9"/>
    <n v="7.75"/>
    <n v="12.5"/>
    <n v="7"/>
    <n v="3.38"/>
    <n v="1"/>
    <x v="1"/>
    <n v="1"/>
    <n v="0"/>
    <n v="0"/>
    <s v="Medium"/>
    <s v="High"/>
    <x v="0"/>
  </r>
  <r>
    <s v="IL"/>
    <n v="130"/>
    <s v="area_code_415"/>
    <s v="no"/>
    <s v="no"/>
    <n v="0"/>
    <n v="155.9"/>
    <n v="95"/>
    <n v="26.5"/>
    <n v="256.10000000000002"/>
    <n v="97"/>
    <n v="21.77"/>
    <n v="262.89999999999998"/>
    <x v="0"/>
    <n v="11.83"/>
    <n v="11.7"/>
    <n v="3"/>
    <n v="3.16"/>
    <n v="3"/>
    <x v="0"/>
    <n v="0"/>
    <n v="0"/>
    <n v="0"/>
    <s v="Very High"/>
    <s v="High"/>
    <x v="3"/>
  </r>
  <r>
    <s v="FL"/>
    <n v="136"/>
    <s v="area_code_408"/>
    <s v="yes"/>
    <s v="no"/>
    <n v="0"/>
    <n v="199.2"/>
    <n v="122"/>
    <n v="33.86"/>
    <n v="214.7"/>
    <n v="114"/>
    <n v="18.25"/>
    <n v="150.9"/>
    <x v="18"/>
    <n v="6.79"/>
    <n v="11.8"/>
    <n v="7"/>
    <n v="3.19"/>
    <n v="1"/>
    <x v="0"/>
    <n v="0"/>
    <n v="1"/>
    <n v="0"/>
    <s v="Very High"/>
    <s v="High"/>
    <x v="1"/>
  </r>
  <r>
    <s v="MA"/>
    <n v="47"/>
    <s v="area_code_415"/>
    <s v="no"/>
    <s v="no"/>
    <n v="0"/>
    <n v="155.30000000000001"/>
    <n v="116"/>
    <n v="26.4"/>
    <n v="188.2"/>
    <n v="85"/>
    <n v="16"/>
    <n v="247"/>
    <x v="44"/>
    <n v="11.12"/>
    <n v="12.3"/>
    <n v="4"/>
    <n v="3.32"/>
    <n v="3"/>
    <x v="0"/>
    <n v="0"/>
    <n v="0"/>
    <n v="0"/>
    <s v="Low"/>
    <s v="High"/>
    <x v="3"/>
  </r>
  <r>
    <s v="OK"/>
    <n v="189"/>
    <s v="area_code_415"/>
    <s v="no"/>
    <s v="no"/>
    <n v="0"/>
    <n v="208.3"/>
    <n v="106"/>
    <n v="35.409999999999997"/>
    <n v="236.7"/>
    <n v="123"/>
    <n v="20.12"/>
    <n v="179.1"/>
    <x v="60"/>
    <n v="8.06"/>
    <n v="11.3"/>
    <n v="5"/>
    <n v="3.05"/>
    <n v="3"/>
    <x v="0"/>
    <n v="0"/>
    <n v="0"/>
    <n v="0"/>
    <s v="Very High"/>
    <s v="High"/>
    <x v="1"/>
  </r>
  <r>
    <s v="KY"/>
    <n v="107"/>
    <s v="area_code_415"/>
    <s v="no"/>
    <s v="no"/>
    <n v="0"/>
    <n v="157.1"/>
    <n v="79"/>
    <n v="26.71"/>
    <n v="162.6"/>
    <n v="124"/>
    <n v="13.82"/>
    <n v="150"/>
    <x v="93"/>
    <n v="6.75"/>
    <n v="12.1"/>
    <n v="6"/>
    <n v="3.27"/>
    <n v="1"/>
    <x v="0"/>
    <n v="0"/>
    <n v="0"/>
    <n v="0"/>
    <s v="High"/>
    <s v="High"/>
    <x v="0"/>
  </r>
  <r>
    <s v="MI"/>
    <n v="91"/>
    <s v="area_code_415"/>
    <s v="no"/>
    <s v="no"/>
    <n v="0"/>
    <n v="154.4"/>
    <n v="165"/>
    <n v="26.25"/>
    <n v="168.3"/>
    <n v="121"/>
    <n v="14.31"/>
    <n v="239.9"/>
    <x v="77"/>
    <n v="10.8"/>
    <n v="11.7"/>
    <n v="4"/>
    <n v="3.16"/>
    <n v="5"/>
    <x v="1"/>
    <n v="1"/>
    <n v="0"/>
    <n v="0"/>
    <s v="Medium"/>
    <s v="High"/>
    <x v="0"/>
  </r>
  <r>
    <s v="NE"/>
    <n v="159"/>
    <s v="area_code_415"/>
    <s v="no"/>
    <s v="no"/>
    <n v="0"/>
    <n v="189.1"/>
    <n v="105"/>
    <n v="32.15"/>
    <n v="246.1"/>
    <n v="147"/>
    <n v="20.92"/>
    <n v="242"/>
    <x v="36"/>
    <n v="10.89"/>
    <n v="10.4"/>
    <n v="5"/>
    <n v="2.81"/>
    <n v="1"/>
    <x v="1"/>
    <n v="1"/>
    <n v="0"/>
    <n v="0"/>
    <s v="Very High"/>
    <s v="High"/>
    <x v="1"/>
  </r>
  <r>
    <s v="VA"/>
    <n v="11"/>
    <s v="area_code_408"/>
    <s v="no"/>
    <s v="yes"/>
    <n v="24"/>
    <n v="131.5"/>
    <n v="98"/>
    <n v="22.36"/>
    <n v="230.2"/>
    <n v="111"/>
    <n v="19.57"/>
    <n v="283.7"/>
    <x v="30"/>
    <n v="12.77"/>
    <n v="10"/>
    <n v="3"/>
    <n v="2.7"/>
    <n v="2"/>
    <x v="0"/>
    <n v="0"/>
    <n v="0"/>
    <n v="1"/>
    <s v="Low"/>
    <s v="Low"/>
    <x v="0"/>
  </r>
  <r>
    <s v="NY"/>
    <n v="167"/>
    <s v="area_code_415"/>
    <s v="no"/>
    <s v="no"/>
    <n v="0"/>
    <n v="166.4"/>
    <n v="85"/>
    <n v="28.29"/>
    <n v="243.2"/>
    <n v="135"/>
    <n v="20.67"/>
    <n v="229.2"/>
    <x v="34"/>
    <n v="10.31"/>
    <n v="9.9"/>
    <n v="5"/>
    <n v="2.67"/>
    <n v="1"/>
    <x v="0"/>
    <n v="0"/>
    <n v="0"/>
    <n v="0"/>
    <s v="Very High"/>
    <s v="Low"/>
    <x v="0"/>
  </r>
  <r>
    <s v="VT"/>
    <n v="99"/>
    <s v="area_code_408"/>
    <s v="no"/>
    <s v="yes"/>
    <n v="19"/>
    <n v="87.7"/>
    <n v="103"/>
    <n v="14.91"/>
    <n v="223"/>
    <n v="86"/>
    <n v="18.96"/>
    <n v="182.3"/>
    <x v="64"/>
    <n v="8.1999999999999993"/>
    <n v="7.3"/>
    <n v="4"/>
    <n v="1.97"/>
    <n v="2"/>
    <x v="0"/>
    <n v="0"/>
    <n v="0"/>
    <n v="1"/>
    <s v="Medium"/>
    <s v="Low"/>
    <x v="3"/>
  </r>
  <r>
    <s v="KS"/>
    <n v="159"/>
    <s v="area_code_415"/>
    <s v="no"/>
    <s v="yes"/>
    <n v="19"/>
    <n v="184.1"/>
    <n v="78"/>
    <n v="31.3"/>
    <n v="194.5"/>
    <n v="71"/>
    <n v="16.53"/>
    <n v="225.6"/>
    <x v="67"/>
    <n v="10.15"/>
    <n v="16.899999999999999"/>
    <n v="3"/>
    <n v="4.5599999999999996"/>
    <n v="0"/>
    <x v="0"/>
    <n v="0"/>
    <n v="0"/>
    <n v="1"/>
    <s v="Very High"/>
    <s v="High"/>
    <x v="2"/>
  </r>
  <r>
    <s v="AL"/>
    <n v="71"/>
    <s v="area_code_415"/>
    <s v="no"/>
    <s v="no"/>
    <n v="0"/>
    <n v="103.3"/>
    <n v="103"/>
    <n v="17.559999999999999"/>
    <n v="138.5"/>
    <n v="79"/>
    <n v="11.77"/>
    <n v="164.8"/>
    <x v="21"/>
    <n v="7.42"/>
    <n v="9"/>
    <n v="2"/>
    <n v="2.4300000000000002"/>
    <n v="2"/>
    <x v="0"/>
    <n v="0"/>
    <n v="0"/>
    <n v="0"/>
    <s v="Low"/>
    <s v="Low"/>
    <x v="3"/>
  </r>
  <r>
    <s v="PA"/>
    <n v="122"/>
    <s v="area_code_415"/>
    <s v="no"/>
    <s v="no"/>
    <n v="0"/>
    <n v="35.1"/>
    <n v="62"/>
    <n v="5.97"/>
    <n v="180.8"/>
    <n v="89"/>
    <n v="15.37"/>
    <n v="251.6"/>
    <x v="80"/>
    <n v="11.32"/>
    <n v="12.7"/>
    <n v="2"/>
    <n v="3.43"/>
    <n v="1"/>
    <x v="0"/>
    <n v="0"/>
    <n v="0"/>
    <n v="0"/>
    <s v="High"/>
    <s v="High"/>
    <x v="3"/>
  </r>
  <r>
    <s v="WV"/>
    <n v="83"/>
    <s v="area_code_415"/>
    <s v="no"/>
    <s v="yes"/>
    <n v="37"/>
    <n v="78.5"/>
    <n v="109"/>
    <n v="13.35"/>
    <n v="210.5"/>
    <n v="101"/>
    <n v="17.89"/>
    <n v="179.7"/>
    <x v="20"/>
    <n v="8.09"/>
    <n v="11.8"/>
    <n v="4"/>
    <n v="3.19"/>
    <n v="1"/>
    <x v="0"/>
    <n v="0"/>
    <n v="0"/>
    <n v="1"/>
    <s v="Medium"/>
    <s v="High"/>
    <x v="0"/>
  </r>
  <r>
    <s v="NV"/>
    <n v="64"/>
    <s v="area_code_408"/>
    <s v="no"/>
    <s v="no"/>
    <n v="0"/>
    <n v="148.1"/>
    <n v="73"/>
    <n v="25.18"/>
    <n v="164.9"/>
    <n v="101"/>
    <n v="14.02"/>
    <n v="216"/>
    <x v="76"/>
    <n v="9.7200000000000006"/>
    <n v="12.3"/>
    <n v="2"/>
    <n v="3.32"/>
    <n v="5"/>
    <x v="1"/>
    <n v="1"/>
    <n v="0"/>
    <n v="0"/>
    <s v="Low"/>
    <s v="High"/>
    <x v="0"/>
  </r>
  <r>
    <s v="ID"/>
    <n v="144"/>
    <s v="area_code_415"/>
    <s v="no"/>
    <s v="yes"/>
    <n v="33"/>
    <n v="251.6"/>
    <n v="87"/>
    <n v="42.77"/>
    <n v="197.6"/>
    <n v="118"/>
    <n v="16.8"/>
    <n v="209.2"/>
    <x v="7"/>
    <n v="9.41"/>
    <n v="12.2"/>
    <n v="3"/>
    <n v="3.29"/>
    <n v="2"/>
    <x v="0"/>
    <n v="0"/>
    <n v="0"/>
    <n v="1"/>
    <s v="Very High"/>
    <s v="High"/>
    <x v="1"/>
  </r>
  <r>
    <s v="WY"/>
    <n v="106"/>
    <s v="area_code_415"/>
    <s v="yes"/>
    <s v="yes"/>
    <n v="26"/>
    <n v="270.3"/>
    <n v="111"/>
    <n v="45.95"/>
    <n v="215.2"/>
    <n v="90"/>
    <n v="18.29"/>
    <n v="254"/>
    <x v="15"/>
    <n v="11.43"/>
    <n v="14.4"/>
    <n v="7"/>
    <n v="3.89"/>
    <n v="1"/>
    <x v="1"/>
    <n v="1"/>
    <n v="1"/>
    <n v="1"/>
    <s v="High"/>
    <s v="High"/>
    <x v="2"/>
  </r>
  <r>
    <s v="TX"/>
    <n v="19"/>
    <s v="area_code_510"/>
    <s v="no"/>
    <s v="yes"/>
    <n v="34"/>
    <n v="156.6"/>
    <n v="97"/>
    <n v="26.62"/>
    <n v="224.2"/>
    <n v="97"/>
    <n v="19.059999999999999"/>
    <n v="260.89999999999998"/>
    <x v="25"/>
    <n v="11.74"/>
    <n v="11.3"/>
    <n v="1"/>
    <n v="3.05"/>
    <n v="1"/>
    <x v="0"/>
    <n v="0"/>
    <n v="0"/>
    <n v="1"/>
    <s v="Low"/>
    <s v="High"/>
    <x v="3"/>
  </r>
  <r>
    <s v="MA"/>
    <n v="46"/>
    <s v="area_code_408"/>
    <s v="no"/>
    <s v="no"/>
    <n v="0"/>
    <n v="139.4"/>
    <n v="81"/>
    <n v="23.7"/>
    <n v="223.7"/>
    <n v="113"/>
    <n v="19.010000000000002"/>
    <n v="173.1"/>
    <x v="33"/>
    <n v="7.79"/>
    <n v="13.6"/>
    <n v="6"/>
    <n v="3.67"/>
    <n v="1"/>
    <x v="0"/>
    <n v="0"/>
    <n v="0"/>
    <n v="0"/>
    <s v="Low"/>
    <s v="High"/>
    <x v="0"/>
  </r>
  <r>
    <s v="IL"/>
    <n v="127"/>
    <s v="area_code_510"/>
    <s v="no"/>
    <s v="no"/>
    <n v="0"/>
    <n v="220.2"/>
    <n v="108"/>
    <n v="37.43"/>
    <n v="188.4"/>
    <n v="124"/>
    <n v="16.010000000000002"/>
    <n v="172.7"/>
    <x v="45"/>
    <n v="7.77"/>
    <n v="11.7"/>
    <n v="3"/>
    <n v="3.16"/>
    <n v="2"/>
    <x v="0"/>
    <n v="0"/>
    <n v="0"/>
    <n v="0"/>
    <s v="High"/>
    <s v="High"/>
    <x v="1"/>
  </r>
  <r>
    <s v="LA"/>
    <n v="9"/>
    <s v="area_code_415"/>
    <s v="no"/>
    <s v="yes"/>
    <n v="39"/>
    <n v="214.1"/>
    <n v="108"/>
    <n v="36.4"/>
    <n v="169.2"/>
    <n v="115"/>
    <n v="14.38"/>
    <n v="189.7"/>
    <x v="57"/>
    <n v="8.5399999999999991"/>
    <n v="10.1"/>
    <n v="3"/>
    <n v="2.73"/>
    <n v="1"/>
    <x v="0"/>
    <n v="0"/>
    <n v="0"/>
    <n v="1"/>
    <s v="Low"/>
    <s v="Low"/>
    <x v="1"/>
  </r>
  <r>
    <s v="CO"/>
    <n v="157"/>
    <s v="area_code_415"/>
    <s v="no"/>
    <s v="no"/>
    <n v="0"/>
    <n v="196"/>
    <n v="74"/>
    <n v="33.32"/>
    <n v="213.4"/>
    <n v="96"/>
    <n v="18.14"/>
    <n v="196.8"/>
    <x v="77"/>
    <n v="8.86"/>
    <n v="7.9"/>
    <n v="6"/>
    <n v="2.13"/>
    <n v="1"/>
    <x v="0"/>
    <n v="0"/>
    <n v="0"/>
    <n v="0"/>
    <s v="Very High"/>
    <s v="Low"/>
    <x v="2"/>
  </r>
  <r>
    <s v="MI"/>
    <n v="105"/>
    <s v="area_code_415"/>
    <s v="no"/>
    <s v="yes"/>
    <n v="29"/>
    <n v="179.4"/>
    <n v="113"/>
    <n v="30.5"/>
    <n v="275.39999999999998"/>
    <n v="100"/>
    <n v="23.41"/>
    <n v="246.1"/>
    <x v="18"/>
    <n v="11.07"/>
    <n v="10"/>
    <n v="5"/>
    <n v="2.7"/>
    <n v="0"/>
    <x v="0"/>
    <n v="0"/>
    <n v="0"/>
    <n v="1"/>
    <s v="High"/>
    <s v="Low"/>
    <x v="3"/>
  </r>
  <r>
    <s v="NH"/>
    <n v="155"/>
    <s v="area_code_408"/>
    <s v="no"/>
    <s v="no"/>
    <n v="0"/>
    <n v="216.7"/>
    <n v="30"/>
    <n v="36.840000000000003"/>
    <n v="144.30000000000001"/>
    <n v="125"/>
    <n v="12.27"/>
    <n v="135.30000000000001"/>
    <x v="36"/>
    <n v="6.09"/>
    <n v="10.8"/>
    <n v="1"/>
    <n v="2.92"/>
    <n v="2"/>
    <x v="0"/>
    <n v="0"/>
    <n v="0"/>
    <n v="0"/>
    <s v="Very High"/>
    <s v="High"/>
    <x v="1"/>
  </r>
  <r>
    <s v="WA"/>
    <n v="161"/>
    <s v="area_code_415"/>
    <s v="no"/>
    <s v="no"/>
    <n v="0"/>
    <n v="151.6"/>
    <n v="117"/>
    <n v="25.77"/>
    <n v="219.4"/>
    <n v="87"/>
    <n v="18.649999999999999"/>
    <n v="224.7"/>
    <x v="19"/>
    <n v="10.11"/>
    <n v="4"/>
    <n v="5"/>
    <n v="1.08"/>
    <n v="1"/>
    <x v="0"/>
    <n v="0"/>
    <n v="0"/>
    <n v="0"/>
    <s v="Very High"/>
    <s v="Low"/>
    <x v="3"/>
  </r>
  <r>
    <s v="MN"/>
    <n v="95"/>
    <s v="area_code_408"/>
    <s v="no"/>
    <s v="yes"/>
    <n v="32"/>
    <n v="262.2"/>
    <n v="123"/>
    <n v="44.57"/>
    <n v="165.2"/>
    <n v="82"/>
    <n v="14.04"/>
    <n v="194.3"/>
    <x v="32"/>
    <n v="8.74"/>
    <n v="10.6"/>
    <n v="5"/>
    <n v="2.86"/>
    <n v="0"/>
    <x v="0"/>
    <n v="0"/>
    <n v="0"/>
    <n v="1"/>
    <s v="Medium"/>
    <s v="High"/>
    <x v="2"/>
  </r>
  <r>
    <s v="NY"/>
    <n v="122"/>
    <s v="area_code_415"/>
    <s v="no"/>
    <s v="no"/>
    <n v="0"/>
    <n v="173.6"/>
    <n v="110"/>
    <n v="29.51"/>
    <n v="91.7"/>
    <n v="84"/>
    <n v="7.79"/>
    <n v="211.7"/>
    <x v="0"/>
    <n v="9.5299999999999994"/>
    <n v="9.6999999999999993"/>
    <n v="7"/>
    <n v="2.62"/>
    <n v="3"/>
    <x v="0"/>
    <n v="0"/>
    <n v="0"/>
    <n v="0"/>
    <s v="High"/>
    <s v="Low"/>
    <x v="3"/>
  </r>
  <r>
    <s v="HI"/>
    <n v="119"/>
    <s v="area_code_408"/>
    <s v="no"/>
    <s v="yes"/>
    <n v="24"/>
    <n v="217.2"/>
    <n v="94"/>
    <n v="36.92"/>
    <n v="138.69999999999999"/>
    <n v="52"/>
    <n v="11.79"/>
    <n v="139.30000000000001"/>
    <x v="82"/>
    <n v="6.27"/>
    <n v="11.3"/>
    <n v="4"/>
    <n v="3.05"/>
    <n v="0"/>
    <x v="0"/>
    <n v="0"/>
    <n v="0"/>
    <n v="1"/>
    <s v="High"/>
    <s v="High"/>
    <x v="2"/>
  </r>
  <r>
    <s v="CT"/>
    <n v="99"/>
    <s v="area_code_408"/>
    <s v="no"/>
    <s v="no"/>
    <n v="0"/>
    <n v="95.4"/>
    <n v="105"/>
    <n v="16.22"/>
    <n v="207.2"/>
    <n v="101"/>
    <n v="17.61"/>
    <n v="136"/>
    <x v="57"/>
    <n v="6.12"/>
    <n v="5.6"/>
    <n v="5"/>
    <n v="1.51"/>
    <n v="1"/>
    <x v="0"/>
    <n v="0"/>
    <n v="0"/>
    <n v="0"/>
    <s v="Medium"/>
    <s v="Low"/>
    <x v="0"/>
  </r>
  <r>
    <s v="CO"/>
    <n v="76"/>
    <s v="area_code_408"/>
    <s v="no"/>
    <s v="yes"/>
    <n v="26"/>
    <n v="214.6"/>
    <n v="110"/>
    <n v="36.479999999999997"/>
    <n v="205.2"/>
    <n v="87"/>
    <n v="17.440000000000001"/>
    <n v="134.6"/>
    <x v="96"/>
    <n v="6.06"/>
    <n v="8.1"/>
    <n v="2"/>
    <n v="2.19"/>
    <n v="1"/>
    <x v="0"/>
    <n v="0"/>
    <n v="0"/>
    <n v="1"/>
    <s v="Medium"/>
    <s v="Low"/>
    <x v="2"/>
  </r>
  <r>
    <s v="KS"/>
    <n v="167"/>
    <s v="area_code_415"/>
    <s v="no"/>
    <s v="no"/>
    <n v="0"/>
    <n v="131.6"/>
    <n v="120"/>
    <n v="22.37"/>
    <n v="211.3"/>
    <n v="96"/>
    <n v="17.96"/>
    <n v="168.3"/>
    <x v="7"/>
    <n v="7.57"/>
    <n v="11.1"/>
    <n v="4"/>
    <n v="3"/>
    <n v="4"/>
    <x v="1"/>
    <n v="1"/>
    <n v="0"/>
    <n v="0"/>
    <s v="Very High"/>
    <s v="High"/>
    <x v="3"/>
  </r>
  <r>
    <s v="NJ"/>
    <n v="129"/>
    <s v="area_code_415"/>
    <s v="no"/>
    <s v="no"/>
    <n v="0"/>
    <n v="168.4"/>
    <n v="117"/>
    <n v="28.63"/>
    <n v="217.1"/>
    <n v="129"/>
    <n v="18.45"/>
    <n v="81.599999999999994"/>
    <x v="41"/>
    <n v="3.67"/>
    <n v="11.8"/>
    <n v="7"/>
    <n v="3.19"/>
    <n v="1"/>
    <x v="0"/>
    <n v="0"/>
    <n v="0"/>
    <n v="0"/>
    <s v="Very High"/>
    <s v="High"/>
    <x v="0"/>
  </r>
  <r>
    <s v="FL"/>
    <n v="116"/>
    <s v="area_code_408"/>
    <s v="no"/>
    <s v="no"/>
    <n v="0"/>
    <n v="146.4"/>
    <n v="123"/>
    <n v="24.89"/>
    <n v="176.6"/>
    <n v="113"/>
    <n v="15.01"/>
    <n v="212.6"/>
    <x v="20"/>
    <n v="9.57"/>
    <n v="7.8"/>
    <n v="5"/>
    <n v="2.11"/>
    <n v="1"/>
    <x v="0"/>
    <n v="0"/>
    <n v="0"/>
    <n v="0"/>
    <s v="High"/>
    <s v="Low"/>
    <x v="0"/>
  </r>
  <r>
    <s v="CA"/>
    <n v="60"/>
    <s v="area_code_415"/>
    <s v="yes"/>
    <s v="no"/>
    <n v="0"/>
    <n v="183"/>
    <n v="110"/>
    <n v="31.11"/>
    <n v="206.7"/>
    <n v="93"/>
    <n v="17.57"/>
    <n v="203.8"/>
    <x v="47"/>
    <n v="9.17"/>
    <n v="11.1"/>
    <n v="6"/>
    <n v="3"/>
    <n v="1"/>
    <x v="0"/>
    <n v="0"/>
    <n v="1"/>
    <n v="0"/>
    <s v="Low"/>
    <s v="High"/>
    <x v="2"/>
  </r>
  <r>
    <s v="KS"/>
    <n v="128"/>
    <s v="area_code_415"/>
    <s v="no"/>
    <s v="no"/>
    <n v="0"/>
    <n v="103.3"/>
    <n v="122"/>
    <n v="17.559999999999999"/>
    <n v="245.9"/>
    <n v="123"/>
    <n v="20.9"/>
    <n v="161.1"/>
    <x v="34"/>
    <n v="7.25"/>
    <n v="6.4"/>
    <n v="7"/>
    <n v="1.73"/>
    <n v="0"/>
    <x v="0"/>
    <n v="0"/>
    <n v="0"/>
    <n v="0"/>
    <s v="Very High"/>
    <s v="Low"/>
    <x v="0"/>
  </r>
  <r>
    <s v="TX"/>
    <n v="47"/>
    <s v="area_code_408"/>
    <s v="no"/>
    <s v="yes"/>
    <n v="28"/>
    <n v="112.2"/>
    <n v="70"/>
    <n v="19.07"/>
    <n v="154.80000000000001"/>
    <n v="106"/>
    <n v="13.16"/>
    <n v="166.7"/>
    <x v="18"/>
    <n v="7.5"/>
    <n v="10.6"/>
    <n v="2"/>
    <n v="2.86"/>
    <n v="0"/>
    <x v="0"/>
    <n v="0"/>
    <n v="0"/>
    <n v="1"/>
    <s v="Low"/>
    <s v="High"/>
    <x v="0"/>
  </r>
  <r>
    <s v="MN"/>
    <n v="40"/>
    <s v="area_code_510"/>
    <s v="yes"/>
    <s v="no"/>
    <n v="0"/>
    <n v="170.7"/>
    <n v="55"/>
    <n v="29.02"/>
    <n v="179.1"/>
    <n v="108"/>
    <n v="15.22"/>
    <n v="281.89999999999998"/>
    <x v="2"/>
    <n v="12.69"/>
    <n v="8.1999999999999993"/>
    <n v="9"/>
    <n v="2.21"/>
    <n v="3"/>
    <x v="0"/>
    <n v="0"/>
    <n v="1"/>
    <n v="0"/>
    <s v="Low"/>
    <s v="Low"/>
    <x v="0"/>
  </r>
  <r>
    <s v="AK"/>
    <n v="173"/>
    <s v="area_code_510"/>
    <s v="no"/>
    <s v="no"/>
    <n v="0"/>
    <n v="172.5"/>
    <n v="78"/>
    <n v="29.33"/>
    <n v="142.6"/>
    <n v="91"/>
    <n v="12.12"/>
    <n v="102"/>
    <x v="92"/>
    <n v="4.59"/>
    <n v="10.9"/>
    <n v="2"/>
    <n v="2.94"/>
    <n v="0"/>
    <x v="0"/>
    <n v="0"/>
    <n v="0"/>
    <n v="0"/>
    <s v="Very High"/>
    <s v="High"/>
    <x v="3"/>
  </r>
  <r>
    <s v="MS"/>
    <n v="66"/>
    <s v="area_code_408"/>
    <s v="no"/>
    <s v="yes"/>
    <n v="32"/>
    <n v="187.8"/>
    <n v="117"/>
    <n v="31.93"/>
    <n v="129.80000000000001"/>
    <n v="90"/>
    <n v="11.03"/>
    <n v="132.30000000000001"/>
    <x v="45"/>
    <n v="5.95"/>
    <n v="12"/>
    <n v="3"/>
    <n v="3.24"/>
    <n v="2"/>
    <x v="0"/>
    <n v="0"/>
    <n v="0"/>
    <n v="1"/>
    <s v="Low"/>
    <s v="High"/>
    <x v="2"/>
  </r>
  <r>
    <s v="VT"/>
    <n v="50"/>
    <s v="area_code_415"/>
    <s v="yes"/>
    <s v="yes"/>
    <n v="26"/>
    <n v="307.10000000000002"/>
    <n v="94"/>
    <n v="52.21"/>
    <n v="289.39999999999998"/>
    <n v="78"/>
    <n v="24.6"/>
    <n v="174.9"/>
    <x v="23"/>
    <n v="7.87"/>
    <n v="8"/>
    <n v="3"/>
    <n v="2.16"/>
    <n v="0"/>
    <x v="0"/>
    <n v="0"/>
    <n v="1"/>
    <n v="1"/>
    <s v="Low"/>
    <s v="Low"/>
    <x v="2"/>
  </r>
  <r>
    <s v="KS"/>
    <n v="130"/>
    <s v="area_code_510"/>
    <s v="no"/>
    <s v="no"/>
    <n v="0"/>
    <n v="154"/>
    <n v="95"/>
    <n v="26.18"/>
    <n v="205.9"/>
    <n v="106"/>
    <n v="17.5"/>
    <n v="233.7"/>
    <x v="12"/>
    <n v="10.52"/>
    <n v="12.9"/>
    <n v="1"/>
    <n v="3.48"/>
    <n v="1"/>
    <x v="0"/>
    <n v="0"/>
    <n v="0"/>
    <n v="0"/>
    <s v="Very High"/>
    <s v="High"/>
    <x v="0"/>
  </r>
  <r>
    <s v="DE"/>
    <n v="89"/>
    <s v="area_code_510"/>
    <s v="yes"/>
    <s v="no"/>
    <n v="0"/>
    <n v="125.6"/>
    <n v="108"/>
    <n v="21.35"/>
    <n v="213"/>
    <n v="90"/>
    <n v="18.11"/>
    <n v="181.7"/>
    <x v="13"/>
    <n v="8.18"/>
    <n v="5.4"/>
    <n v="5"/>
    <n v="1.46"/>
    <n v="1"/>
    <x v="0"/>
    <n v="0"/>
    <n v="1"/>
    <n v="0"/>
    <s v="Medium"/>
    <s v="Low"/>
    <x v="3"/>
  </r>
  <r>
    <s v="IN"/>
    <n v="108"/>
    <s v="area_code_415"/>
    <s v="no"/>
    <s v="no"/>
    <n v="0"/>
    <n v="199.3"/>
    <n v="104"/>
    <n v="33.880000000000003"/>
    <n v="224.2"/>
    <n v="92"/>
    <n v="19.059999999999999"/>
    <n v="140.1"/>
    <x v="32"/>
    <n v="6.3"/>
    <n v="15.2"/>
    <n v="2"/>
    <n v="4.0999999999999996"/>
    <n v="0"/>
    <x v="0"/>
    <n v="0"/>
    <n v="0"/>
    <n v="0"/>
    <s v="High"/>
    <s v="High"/>
    <x v="2"/>
  </r>
  <r>
    <s v="TX"/>
    <n v="32"/>
    <s v="area_code_408"/>
    <s v="no"/>
    <s v="no"/>
    <n v="0"/>
    <n v="157.9"/>
    <n v="88"/>
    <n v="26.84"/>
    <n v="180.8"/>
    <n v="132"/>
    <n v="15.37"/>
    <n v="132.5"/>
    <x v="20"/>
    <n v="5.96"/>
    <n v="12.8"/>
    <n v="3"/>
    <n v="3.46"/>
    <n v="1"/>
    <x v="0"/>
    <n v="0"/>
    <n v="0"/>
    <n v="0"/>
    <s v="Low"/>
    <s v="High"/>
    <x v="0"/>
  </r>
  <r>
    <s v="MA"/>
    <n v="166"/>
    <s v="area_code_415"/>
    <s v="no"/>
    <s v="no"/>
    <n v="0"/>
    <n v="203.4"/>
    <n v="81"/>
    <n v="34.58"/>
    <n v="167.7"/>
    <n v="110"/>
    <n v="14.25"/>
    <n v="132"/>
    <x v="74"/>
    <n v="5.94"/>
    <n v="9.1999999999999993"/>
    <n v="5"/>
    <n v="2.48"/>
    <n v="2"/>
    <x v="0"/>
    <n v="0"/>
    <n v="0"/>
    <n v="0"/>
    <s v="Very High"/>
    <s v="Low"/>
    <x v="1"/>
  </r>
  <r>
    <s v="CA"/>
    <n v="72"/>
    <s v="area_code_408"/>
    <s v="no"/>
    <s v="yes"/>
    <n v="39"/>
    <n v="92.8"/>
    <n v="98"/>
    <n v="15.78"/>
    <n v="271.2"/>
    <n v="115"/>
    <n v="23.05"/>
    <n v="167.1"/>
    <x v="72"/>
    <n v="7.52"/>
    <n v="5.8"/>
    <n v="7"/>
    <n v="1.57"/>
    <n v="1"/>
    <x v="0"/>
    <n v="0"/>
    <n v="0"/>
    <n v="1"/>
    <s v="Low"/>
    <s v="Low"/>
    <x v="0"/>
  </r>
  <r>
    <s v="IA"/>
    <n v="134"/>
    <s v="area_code_415"/>
    <s v="no"/>
    <s v="yes"/>
    <n v="32"/>
    <n v="216.8"/>
    <n v="78"/>
    <n v="36.86"/>
    <n v="102.2"/>
    <n v="111"/>
    <n v="8.69"/>
    <n v="174"/>
    <x v="72"/>
    <n v="7.83"/>
    <n v="8.6"/>
    <n v="2"/>
    <n v="2.3199999999999998"/>
    <n v="0"/>
    <x v="0"/>
    <n v="0"/>
    <n v="0"/>
    <n v="1"/>
    <s v="Very High"/>
    <s v="Low"/>
    <x v="1"/>
  </r>
  <r>
    <s v="NH"/>
    <n v="13"/>
    <s v="area_code_415"/>
    <s v="no"/>
    <s v="no"/>
    <n v="0"/>
    <n v="193.2"/>
    <n v="89"/>
    <n v="32.840000000000003"/>
    <n v="194.4"/>
    <n v="90"/>
    <n v="16.52"/>
    <n v="186.5"/>
    <x v="1"/>
    <n v="8.39"/>
    <n v="9.6999999999999993"/>
    <n v="2"/>
    <n v="2.62"/>
    <n v="4"/>
    <x v="0"/>
    <n v="0"/>
    <n v="0"/>
    <n v="0"/>
    <s v="Low"/>
    <s v="Low"/>
    <x v="2"/>
  </r>
  <r>
    <s v="GA"/>
    <n v="90"/>
    <s v="area_code_415"/>
    <s v="no"/>
    <s v="no"/>
    <n v="0"/>
    <n v="113.2"/>
    <n v="108"/>
    <n v="19.239999999999998"/>
    <n v="189.3"/>
    <n v="63"/>
    <n v="16.09"/>
    <n v="271.8"/>
    <x v="74"/>
    <n v="12.23"/>
    <n v="14.1"/>
    <n v="4"/>
    <n v="3.81"/>
    <n v="3"/>
    <x v="0"/>
    <n v="0"/>
    <n v="0"/>
    <n v="0"/>
    <s v="Medium"/>
    <s v="High"/>
    <x v="3"/>
  </r>
  <r>
    <s v="WI"/>
    <n v="111"/>
    <s v="area_code_415"/>
    <s v="no"/>
    <s v="yes"/>
    <n v="36"/>
    <n v="166.2"/>
    <n v="54"/>
    <n v="28.25"/>
    <n v="238.8"/>
    <n v="109"/>
    <n v="20.3"/>
    <n v="108.8"/>
    <x v="26"/>
    <n v="4.9000000000000004"/>
    <n v="11.2"/>
    <n v="2"/>
    <n v="3.02"/>
    <n v="3"/>
    <x v="0"/>
    <n v="0"/>
    <n v="0"/>
    <n v="1"/>
    <s v="High"/>
    <s v="High"/>
    <x v="0"/>
  </r>
  <r>
    <s v="SC"/>
    <n v="72"/>
    <s v="area_code_415"/>
    <s v="no"/>
    <s v="no"/>
    <n v="0"/>
    <n v="207.8"/>
    <n v="92"/>
    <n v="35.33"/>
    <n v="195.7"/>
    <n v="110"/>
    <n v="16.63"/>
    <n v="184.8"/>
    <x v="74"/>
    <n v="8.32"/>
    <n v="13.1"/>
    <n v="4"/>
    <n v="3.54"/>
    <n v="0"/>
    <x v="0"/>
    <n v="0"/>
    <n v="0"/>
    <n v="0"/>
    <s v="Low"/>
    <s v="High"/>
    <x v="1"/>
  </r>
  <r>
    <s v="MI"/>
    <n v="67"/>
    <s v="area_code_510"/>
    <s v="no"/>
    <s v="yes"/>
    <n v="35"/>
    <n v="245.4"/>
    <n v="89"/>
    <n v="41.72"/>
    <n v="148.19999999999999"/>
    <n v="102"/>
    <n v="12.6"/>
    <n v="274"/>
    <x v="75"/>
    <n v="12.33"/>
    <n v="7.5"/>
    <n v="6"/>
    <n v="2.0299999999999998"/>
    <n v="1"/>
    <x v="0"/>
    <n v="0"/>
    <n v="0"/>
    <n v="1"/>
    <s v="Low"/>
    <s v="Low"/>
    <x v="1"/>
  </r>
  <r>
    <s v="MD"/>
    <n v="172"/>
    <s v="area_code_408"/>
    <s v="no"/>
    <s v="no"/>
    <n v="0"/>
    <n v="287.10000000000002"/>
    <n v="108"/>
    <n v="48.81"/>
    <n v="178.4"/>
    <n v="125"/>
    <n v="15.16"/>
    <n v="153.19999999999999"/>
    <x v="21"/>
    <n v="6.89"/>
    <n v="14.4"/>
    <n v="2"/>
    <n v="3.89"/>
    <n v="3"/>
    <x v="1"/>
    <n v="1"/>
    <n v="0"/>
    <n v="0"/>
    <s v="Very High"/>
    <s v="High"/>
    <x v="1"/>
  </r>
  <r>
    <s v="IN"/>
    <n v="154"/>
    <s v="area_code_510"/>
    <s v="no"/>
    <s v="yes"/>
    <n v="32"/>
    <n v="192.3"/>
    <n v="82"/>
    <n v="32.69"/>
    <n v="165.3"/>
    <n v="134"/>
    <n v="14.05"/>
    <n v="205"/>
    <x v="14"/>
    <n v="9.23"/>
    <n v="9"/>
    <n v="1"/>
    <n v="2.4300000000000002"/>
    <n v="2"/>
    <x v="0"/>
    <n v="0"/>
    <n v="0"/>
    <n v="1"/>
    <s v="Very High"/>
    <s v="Low"/>
    <x v="1"/>
  </r>
  <r>
    <s v="ME"/>
    <n v="69"/>
    <s v="area_code_510"/>
    <s v="no"/>
    <s v="no"/>
    <n v="0"/>
    <n v="194.2"/>
    <n v="122"/>
    <n v="33.01"/>
    <n v="242.1"/>
    <n v="81"/>
    <n v="20.58"/>
    <n v="215.8"/>
    <x v="59"/>
    <n v="9.7100000000000009"/>
    <n v="9.6999999999999993"/>
    <n v="3"/>
    <n v="2.62"/>
    <n v="2"/>
    <x v="0"/>
    <n v="0"/>
    <n v="0"/>
    <n v="0"/>
    <s v="Low"/>
    <s v="Low"/>
    <x v="2"/>
  </r>
  <r>
    <s v="DC"/>
    <n v="123"/>
    <s v="area_code_415"/>
    <s v="no"/>
    <s v="no"/>
    <n v="0"/>
    <n v="211"/>
    <n v="92"/>
    <n v="35.869999999999997"/>
    <n v="217"/>
    <n v="102"/>
    <n v="18.45"/>
    <n v="214.8"/>
    <x v="1"/>
    <n v="9.67"/>
    <n v="9.8000000000000007"/>
    <n v="7"/>
    <n v="2.65"/>
    <n v="3"/>
    <x v="0"/>
    <n v="0"/>
    <n v="0"/>
    <n v="0"/>
    <s v="High"/>
    <s v="Low"/>
    <x v="1"/>
  </r>
  <r>
    <s v="TN"/>
    <n v="130"/>
    <s v="area_code_415"/>
    <s v="no"/>
    <s v="yes"/>
    <n v="12"/>
    <n v="141.9"/>
    <n v="92"/>
    <n v="24.12"/>
    <n v="228.9"/>
    <n v="102"/>
    <n v="19.46"/>
    <n v="195.1"/>
    <x v="67"/>
    <n v="8.7799999999999994"/>
    <n v="8.6999999999999993"/>
    <n v="5"/>
    <n v="2.35"/>
    <n v="0"/>
    <x v="0"/>
    <n v="0"/>
    <n v="0"/>
    <n v="1"/>
    <s v="Very High"/>
    <s v="Low"/>
    <x v="0"/>
  </r>
  <r>
    <s v="FL"/>
    <n v="142"/>
    <s v="area_code_415"/>
    <s v="no"/>
    <s v="yes"/>
    <n v="26"/>
    <n v="220.5"/>
    <n v="94"/>
    <n v="37.49"/>
    <n v="239.5"/>
    <n v="126"/>
    <n v="20.36"/>
    <n v="254.3"/>
    <x v="23"/>
    <n v="11.44"/>
    <n v="5.9"/>
    <n v="9"/>
    <n v="1.59"/>
    <n v="2"/>
    <x v="0"/>
    <n v="0"/>
    <n v="0"/>
    <n v="1"/>
    <s v="Very High"/>
    <s v="Low"/>
    <x v="1"/>
  </r>
  <r>
    <s v="WA"/>
    <n v="29"/>
    <s v="area_code_415"/>
    <s v="no"/>
    <s v="no"/>
    <n v="0"/>
    <n v="157.4"/>
    <n v="122"/>
    <n v="26.76"/>
    <n v="145"/>
    <n v="75"/>
    <n v="12.33"/>
    <n v="281.8"/>
    <x v="26"/>
    <n v="12.68"/>
    <n v="9.3000000000000007"/>
    <n v="2"/>
    <n v="2.5099999999999998"/>
    <n v="1"/>
    <x v="0"/>
    <n v="0"/>
    <n v="0"/>
    <n v="0"/>
    <s v="Low"/>
    <s v="Low"/>
    <x v="3"/>
  </r>
  <r>
    <s v="HI"/>
    <n v="87"/>
    <s v="area_code_408"/>
    <s v="no"/>
    <s v="yes"/>
    <n v="28"/>
    <n v="143.5"/>
    <n v="106"/>
    <n v="24.4"/>
    <n v="223.5"/>
    <n v="147"/>
    <n v="19"/>
    <n v="175.4"/>
    <x v="69"/>
    <n v="7.89"/>
    <n v="11.2"/>
    <n v="5"/>
    <n v="3.02"/>
    <n v="0"/>
    <x v="0"/>
    <n v="0"/>
    <n v="0"/>
    <n v="1"/>
    <s v="Medium"/>
    <s v="High"/>
    <x v="0"/>
  </r>
  <r>
    <s v="NE"/>
    <n v="149"/>
    <s v="area_code_415"/>
    <s v="no"/>
    <s v="no"/>
    <n v="0"/>
    <n v="156"/>
    <n v="56"/>
    <n v="26.52"/>
    <n v="56"/>
    <n v="116"/>
    <n v="4.76"/>
    <n v="163.30000000000001"/>
    <x v="1"/>
    <n v="7.35"/>
    <n v="8.9"/>
    <n v="8"/>
    <n v="2.4"/>
    <n v="0"/>
    <x v="0"/>
    <n v="0"/>
    <n v="0"/>
    <n v="0"/>
    <s v="Very High"/>
    <s v="Low"/>
    <x v="0"/>
  </r>
  <r>
    <s v="TN"/>
    <n v="146"/>
    <s v="area_code_408"/>
    <s v="yes"/>
    <s v="no"/>
    <n v="0"/>
    <n v="160.1"/>
    <n v="63"/>
    <n v="27.22"/>
    <n v="208.4"/>
    <n v="112"/>
    <n v="17.71"/>
    <n v="177.6"/>
    <x v="21"/>
    <n v="7.99"/>
    <n v="9.1999999999999993"/>
    <n v="3"/>
    <n v="2.48"/>
    <n v="2"/>
    <x v="0"/>
    <n v="0"/>
    <n v="1"/>
    <n v="0"/>
    <s v="Very High"/>
    <s v="Low"/>
    <x v="0"/>
  </r>
  <r>
    <s v="MD"/>
    <n v="88"/>
    <s v="area_code_415"/>
    <s v="yes"/>
    <s v="no"/>
    <n v="0"/>
    <n v="235.1"/>
    <n v="98"/>
    <n v="39.97"/>
    <n v="251.8"/>
    <n v="79"/>
    <n v="21.4"/>
    <n v="285.89999999999998"/>
    <x v="46"/>
    <n v="12.87"/>
    <n v="7.2"/>
    <n v="2"/>
    <n v="1.94"/>
    <n v="4"/>
    <x v="1"/>
    <n v="1"/>
    <n v="1"/>
    <n v="0"/>
    <s v="Medium"/>
    <s v="Low"/>
    <x v="2"/>
  </r>
  <r>
    <s v="NM"/>
    <n v="119"/>
    <s v="area_code_415"/>
    <s v="yes"/>
    <s v="yes"/>
    <n v="15"/>
    <n v="160"/>
    <n v="95"/>
    <n v="27.2"/>
    <n v="209.5"/>
    <n v="110"/>
    <n v="17.809999999999999"/>
    <n v="82.3"/>
    <x v="24"/>
    <n v="3.7"/>
    <n v="8.6999999999999993"/>
    <n v="5"/>
    <n v="2.35"/>
    <n v="5"/>
    <x v="1"/>
    <n v="1"/>
    <n v="1"/>
    <n v="1"/>
    <s v="High"/>
    <s v="Low"/>
    <x v="0"/>
  </r>
  <r>
    <s v="OR"/>
    <n v="135"/>
    <s v="area_code_415"/>
    <s v="no"/>
    <s v="no"/>
    <n v="0"/>
    <n v="194.8"/>
    <n v="97"/>
    <n v="33.119999999999997"/>
    <n v="235.3"/>
    <n v="118"/>
    <n v="20"/>
    <n v="174.4"/>
    <x v="54"/>
    <n v="7.85"/>
    <n v="11"/>
    <n v="3"/>
    <n v="2.97"/>
    <n v="1"/>
    <x v="0"/>
    <n v="0"/>
    <n v="0"/>
    <n v="0"/>
    <s v="Very High"/>
    <s v="High"/>
    <x v="1"/>
  </r>
  <r>
    <s v="IN"/>
    <n v="100"/>
    <s v="area_code_510"/>
    <s v="no"/>
    <s v="no"/>
    <n v="0"/>
    <n v="247.8"/>
    <n v="117"/>
    <n v="42.13"/>
    <n v="130"/>
    <n v="95"/>
    <n v="11.05"/>
    <n v="134.30000000000001"/>
    <x v="76"/>
    <n v="6.04"/>
    <n v="6.9"/>
    <n v="2"/>
    <n v="1.86"/>
    <n v="1"/>
    <x v="0"/>
    <n v="0"/>
    <n v="0"/>
    <n v="0"/>
    <s v="Medium"/>
    <s v="Low"/>
    <x v="2"/>
  </r>
  <r>
    <s v="MO"/>
    <n v="98"/>
    <s v="area_code_415"/>
    <s v="no"/>
    <s v="no"/>
    <n v="0"/>
    <n v="221.2"/>
    <n v="80"/>
    <n v="37.6"/>
    <n v="213.6"/>
    <n v="104"/>
    <n v="18.16"/>
    <n v="291.8"/>
    <x v="2"/>
    <n v="13.13"/>
    <n v="11.9"/>
    <n v="3"/>
    <n v="3.21"/>
    <n v="4"/>
    <x v="0"/>
    <n v="0"/>
    <n v="0"/>
    <n v="0"/>
    <s v="Medium"/>
    <s v="High"/>
    <x v="1"/>
  </r>
  <r>
    <s v="DC"/>
    <n v="180"/>
    <s v="area_code_415"/>
    <s v="no"/>
    <s v="yes"/>
    <n v="33"/>
    <n v="231.8"/>
    <n v="78"/>
    <n v="39.409999999999997"/>
    <n v="232.9"/>
    <n v="79"/>
    <n v="19.8"/>
    <n v="206.9"/>
    <x v="3"/>
    <n v="9.31"/>
    <n v="7.6"/>
    <n v="4"/>
    <n v="2.0499999999999998"/>
    <n v="1"/>
    <x v="0"/>
    <n v="0"/>
    <n v="0"/>
    <n v="1"/>
    <s v="Very High"/>
    <s v="Low"/>
    <x v="2"/>
  </r>
  <r>
    <s v="VT"/>
    <n v="100"/>
    <s v="area_code_415"/>
    <s v="no"/>
    <s v="yes"/>
    <n v="25"/>
    <n v="215.9"/>
    <n v="90"/>
    <n v="36.700000000000003"/>
    <n v="257.89999999999998"/>
    <n v="92"/>
    <n v="21.92"/>
    <n v="180.2"/>
    <x v="105"/>
    <n v="8.11"/>
    <n v="11.6"/>
    <n v="4"/>
    <n v="3.13"/>
    <n v="1"/>
    <x v="0"/>
    <n v="0"/>
    <n v="0"/>
    <n v="1"/>
    <s v="Medium"/>
    <s v="High"/>
    <x v="2"/>
  </r>
  <r>
    <s v="OH"/>
    <n v="119"/>
    <s v="area_code_415"/>
    <s v="no"/>
    <s v="yes"/>
    <n v="35"/>
    <n v="217.1"/>
    <n v="92"/>
    <n v="36.909999999999997"/>
    <n v="220.8"/>
    <n v="134"/>
    <n v="18.77"/>
    <n v="249.5"/>
    <x v="73"/>
    <n v="11.23"/>
    <n v="8"/>
    <n v="5"/>
    <n v="2.16"/>
    <n v="2"/>
    <x v="0"/>
    <n v="0"/>
    <n v="0"/>
    <n v="1"/>
    <s v="High"/>
    <s v="Low"/>
    <x v="1"/>
  </r>
  <r>
    <s v="MO"/>
    <n v="86"/>
    <s v="area_code_415"/>
    <s v="no"/>
    <s v="no"/>
    <n v="0"/>
    <n v="83.5"/>
    <n v="96"/>
    <n v="14.2"/>
    <n v="221.1"/>
    <n v="63"/>
    <n v="18.79"/>
    <n v="349.7"/>
    <x v="12"/>
    <n v="15.74"/>
    <n v="12.6"/>
    <n v="3"/>
    <n v="3.4"/>
    <n v="0"/>
    <x v="0"/>
    <n v="0"/>
    <n v="0"/>
    <n v="0"/>
    <s v="Medium"/>
    <s v="High"/>
    <x v="3"/>
  </r>
  <r>
    <s v="LA"/>
    <n v="155"/>
    <s v="area_code_408"/>
    <s v="no"/>
    <s v="yes"/>
    <n v="39"/>
    <n v="183.3"/>
    <n v="106"/>
    <n v="31.16"/>
    <n v="205.1"/>
    <n v="101"/>
    <n v="17.43"/>
    <n v="263.7"/>
    <x v="6"/>
    <n v="11.87"/>
    <n v="5.0999999999999996"/>
    <n v="7"/>
    <n v="1.38"/>
    <n v="1"/>
    <x v="0"/>
    <n v="0"/>
    <n v="0"/>
    <n v="1"/>
    <s v="Very High"/>
    <s v="Low"/>
    <x v="1"/>
  </r>
  <r>
    <s v="IL"/>
    <n v="78"/>
    <s v="area_code_415"/>
    <s v="yes"/>
    <s v="no"/>
    <n v="0"/>
    <n v="236.8"/>
    <n v="141"/>
    <n v="40.26"/>
    <n v="265.3"/>
    <n v="101"/>
    <n v="22.55"/>
    <n v="152.4"/>
    <x v="33"/>
    <n v="6.86"/>
    <n v="9.5"/>
    <n v="2"/>
    <n v="2.57"/>
    <n v="1"/>
    <x v="1"/>
    <n v="1"/>
    <n v="1"/>
    <n v="0"/>
    <s v="Medium"/>
    <s v="Low"/>
    <x v="1"/>
  </r>
  <r>
    <s v="NJ"/>
    <n v="153"/>
    <s v="area_code_415"/>
    <s v="no"/>
    <s v="no"/>
    <n v="0"/>
    <n v="193.8"/>
    <n v="90"/>
    <n v="32.950000000000003"/>
    <n v="195.3"/>
    <n v="121"/>
    <n v="16.600000000000001"/>
    <n v="182.7"/>
    <x v="13"/>
    <n v="8.2200000000000006"/>
    <n v="8.5"/>
    <n v="3"/>
    <n v="2.2999999999999998"/>
    <n v="1"/>
    <x v="0"/>
    <n v="0"/>
    <n v="0"/>
    <n v="0"/>
    <s v="Very High"/>
    <s v="Low"/>
    <x v="1"/>
  </r>
  <r>
    <s v="IA"/>
    <n v="92"/>
    <s v="area_code_510"/>
    <s v="no"/>
    <s v="yes"/>
    <n v="25"/>
    <n v="134"/>
    <n v="112"/>
    <n v="22.78"/>
    <n v="206"/>
    <n v="111"/>
    <n v="17.510000000000002"/>
    <n v="180.6"/>
    <x v="4"/>
    <n v="8.1300000000000008"/>
    <n v="9.6999999999999993"/>
    <n v="4"/>
    <n v="2.62"/>
    <n v="0"/>
    <x v="0"/>
    <n v="0"/>
    <n v="0"/>
    <n v="1"/>
    <s v="Medium"/>
    <s v="Low"/>
    <x v="0"/>
  </r>
  <r>
    <s v="WA"/>
    <n v="13"/>
    <s v="area_code_510"/>
    <s v="no"/>
    <s v="yes"/>
    <n v="25"/>
    <n v="176.6"/>
    <n v="65"/>
    <n v="30.02"/>
    <n v="172.7"/>
    <n v="96"/>
    <n v="14.68"/>
    <n v="104.5"/>
    <x v="10"/>
    <n v="4.7"/>
    <n v="11.3"/>
    <n v="5"/>
    <n v="3.05"/>
    <n v="2"/>
    <x v="0"/>
    <n v="0"/>
    <n v="0"/>
    <n v="1"/>
    <s v="Low"/>
    <s v="High"/>
    <x v="3"/>
  </r>
  <r>
    <s v="NE"/>
    <n v="154"/>
    <s v="area_code_415"/>
    <s v="no"/>
    <s v="no"/>
    <n v="0"/>
    <n v="191.4"/>
    <n v="93"/>
    <n v="32.54"/>
    <n v="205.4"/>
    <n v="119"/>
    <n v="17.46"/>
    <n v="205.7"/>
    <x v="3"/>
    <n v="9.26"/>
    <n v="10.199999999999999"/>
    <n v="3"/>
    <n v="2.75"/>
    <n v="3"/>
    <x v="0"/>
    <n v="0"/>
    <n v="0"/>
    <n v="0"/>
    <s v="Very High"/>
    <s v="Low"/>
    <x v="1"/>
  </r>
  <r>
    <s v="CT"/>
    <n v="144"/>
    <s v="area_code_510"/>
    <s v="yes"/>
    <s v="yes"/>
    <n v="35"/>
    <n v="174.8"/>
    <n v="127"/>
    <n v="29.72"/>
    <n v="219.6"/>
    <n v="93"/>
    <n v="18.670000000000002"/>
    <n v="255.8"/>
    <x v="6"/>
    <n v="11.51"/>
    <n v="12.8"/>
    <n v="3"/>
    <n v="3.46"/>
    <n v="0"/>
    <x v="0"/>
    <n v="0"/>
    <n v="1"/>
    <n v="1"/>
    <s v="Very High"/>
    <s v="High"/>
    <x v="3"/>
  </r>
  <r>
    <s v="WV"/>
    <n v="48"/>
    <s v="area_code_408"/>
    <s v="no"/>
    <s v="no"/>
    <n v="0"/>
    <n v="275.2"/>
    <n v="67"/>
    <n v="46.78"/>
    <n v="180.2"/>
    <n v="108"/>
    <n v="15.32"/>
    <n v="159"/>
    <x v="71"/>
    <n v="7.15"/>
    <n v="7.9"/>
    <n v="2"/>
    <n v="2.13"/>
    <n v="1"/>
    <x v="0"/>
    <n v="0"/>
    <n v="0"/>
    <n v="0"/>
    <s v="Low"/>
    <s v="Low"/>
    <x v="1"/>
  </r>
  <r>
    <s v="ND"/>
    <n v="94"/>
    <s v="area_code_408"/>
    <s v="no"/>
    <s v="no"/>
    <n v="0"/>
    <n v="174"/>
    <n v="85"/>
    <n v="29.58"/>
    <n v="241.1"/>
    <n v="114"/>
    <n v="20.49"/>
    <n v="207.8"/>
    <x v="9"/>
    <n v="9.35"/>
    <n v="7.9"/>
    <n v="1"/>
    <n v="2.13"/>
    <n v="1"/>
    <x v="0"/>
    <n v="0"/>
    <n v="0"/>
    <n v="0"/>
    <s v="Medium"/>
    <s v="Low"/>
    <x v="0"/>
  </r>
  <r>
    <s v="UT"/>
    <n v="139"/>
    <s v="area_code_415"/>
    <s v="no"/>
    <s v="no"/>
    <n v="0"/>
    <n v="165"/>
    <n v="132"/>
    <n v="28.05"/>
    <n v="249.7"/>
    <n v="86"/>
    <n v="21.22"/>
    <n v="170.3"/>
    <x v="10"/>
    <n v="7.66"/>
    <n v="12.6"/>
    <n v="8"/>
    <n v="3.4"/>
    <n v="1"/>
    <x v="0"/>
    <n v="0"/>
    <n v="0"/>
    <n v="0"/>
    <s v="Very High"/>
    <s v="High"/>
    <x v="3"/>
  </r>
  <r>
    <s v="MS"/>
    <n v="126"/>
    <s v="area_code_415"/>
    <s v="no"/>
    <s v="no"/>
    <n v="0"/>
    <n v="228.7"/>
    <n v="102"/>
    <n v="38.880000000000003"/>
    <n v="168.7"/>
    <n v="99"/>
    <n v="14.34"/>
    <n v="223.5"/>
    <x v="41"/>
    <n v="10.06"/>
    <n v="11.8"/>
    <n v="4"/>
    <n v="3.19"/>
    <n v="1"/>
    <x v="0"/>
    <n v="0"/>
    <n v="0"/>
    <n v="0"/>
    <s v="High"/>
    <s v="High"/>
    <x v="2"/>
  </r>
  <r>
    <s v="MN"/>
    <n v="122"/>
    <s v="area_code_415"/>
    <s v="no"/>
    <s v="no"/>
    <n v="0"/>
    <n v="107.9"/>
    <n v="88"/>
    <n v="18.34"/>
    <n v="235.8"/>
    <n v="109"/>
    <n v="20.04"/>
    <n v="228.6"/>
    <x v="47"/>
    <n v="10.29"/>
    <n v="9.5"/>
    <n v="3"/>
    <n v="2.57"/>
    <n v="2"/>
    <x v="0"/>
    <n v="0"/>
    <n v="0"/>
    <n v="0"/>
    <s v="High"/>
    <s v="Low"/>
    <x v="0"/>
  </r>
  <r>
    <s v="NH"/>
    <n v="139"/>
    <s v="area_code_510"/>
    <s v="no"/>
    <s v="no"/>
    <n v="0"/>
    <n v="221.3"/>
    <n v="140"/>
    <n v="37.619999999999997"/>
    <n v="157.80000000000001"/>
    <n v="89"/>
    <n v="13.41"/>
    <n v="192.5"/>
    <x v="2"/>
    <n v="8.66"/>
    <n v="11.3"/>
    <n v="6"/>
    <n v="3.05"/>
    <n v="1"/>
    <x v="0"/>
    <n v="0"/>
    <n v="0"/>
    <n v="0"/>
    <s v="Very High"/>
    <s v="High"/>
    <x v="2"/>
  </r>
  <r>
    <s v="LA"/>
    <n v="95"/>
    <s v="area_code_415"/>
    <s v="no"/>
    <s v="no"/>
    <n v="0"/>
    <n v="141.1"/>
    <n v="84"/>
    <n v="23.99"/>
    <n v="211.4"/>
    <n v="108"/>
    <n v="17.97"/>
    <n v="103.7"/>
    <x v="28"/>
    <n v="4.67"/>
    <n v="5.9"/>
    <n v="6"/>
    <n v="1.59"/>
    <n v="3"/>
    <x v="0"/>
    <n v="0"/>
    <n v="0"/>
    <n v="0"/>
    <s v="Medium"/>
    <s v="Low"/>
    <x v="0"/>
  </r>
  <r>
    <s v="ME"/>
    <n v="80"/>
    <s v="area_code_408"/>
    <s v="no"/>
    <s v="yes"/>
    <n v="31"/>
    <n v="166.4"/>
    <n v="92"/>
    <n v="28.29"/>
    <n v="238.3"/>
    <n v="74"/>
    <n v="20.260000000000002"/>
    <n v="150.69999999999999"/>
    <x v="48"/>
    <n v="6.78"/>
    <n v="10.7"/>
    <n v="4"/>
    <n v="2.89"/>
    <n v="4"/>
    <x v="0"/>
    <n v="0"/>
    <n v="0"/>
    <n v="1"/>
    <s v="Medium"/>
    <s v="High"/>
    <x v="3"/>
  </r>
  <r>
    <s v="KS"/>
    <n v="131"/>
    <s v="area_code_415"/>
    <s v="no"/>
    <s v="yes"/>
    <n v="28"/>
    <n v="249.6"/>
    <n v="87"/>
    <n v="42.43"/>
    <n v="227.2"/>
    <n v="138"/>
    <n v="19.309999999999999"/>
    <n v="239.9"/>
    <x v="26"/>
    <n v="10.8"/>
    <n v="7.6"/>
    <n v="3"/>
    <n v="2.0499999999999998"/>
    <n v="3"/>
    <x v="0"/>
    <n v="0"/>
    <n v="0"/>
    <n v="1"/>
    <s v="Very High"/>
    <s v="Low"/>
    <x v="1"/>
  </r>
  <r>
    <s v="KS"/>
    <n v="36"/>
    <s v="area_code_510"/>
    <s v="no"/>
    <s v="no"/>
    <n v="0"/>
    <n v="178.6"/>
    <n v="83"/>
    <n v="30.36"/>
    <n v="213.1"/>
    <n v="103"/>
    <n v="18.11"/>
    <n v="198"/>
    <x v="47"/>
    <n v="8.91"/>
    <n v="10.9"/>
    <n v="5"/>
    <n v="2.94"/>
    <n v="1"/>
    <x v="0"/>
    <n v="0"/>
    <n v="0"/>
    <n v="0"/>
    <s v="Low"/>
    <s v="High"/>
    <x v="0"/>
  </r>
  <r>
    <s v="NV"/>
    <n v="180"/>
    <s v="area_code_510"/>
    <s v="no"/>
    <s v="no"/>
    <n v="0"/>
    <n v="139"/>
    <n v="96"/>
    <n v="23.63"/>
    <n v="224.9"/>
    <n v="64"/>
    <n v="19.12"/>
    <n v="170.8"/>
    <x v="4"/>
    <n v="7.69"/>
    <n v="15.7"/>
    <n v="5"/>
    <n v="4.24"/>
    <n v="2"/>
    <x v="0"/>
    <n v="0"/>
    <n v="0"/>
    <n v="0"/>
    <s v="Very High"/>
    <s v="High"/>
    <x v="3"/>
  </r>
  <r>
    <s v="MT"/>
    <n v="25"/>
    <s v="area_code_415"/>
    <s v="no"/>
    <s v="no"/>
    <n v="0"/>
    <n v="134.30000000000001"/>
    <n v="98"/>
    <n v="22.83"/>
    <n v="202.3"/>
    <n v="109"/>
    <n v="17.2"/>
    <n v="195.9"/>
    <x v="41"/>
    <n v="8.82"/>
    <n v="12.6"/>
    <n v="5"/>
    <n v="3.4"/>
    <n v="2"/>
    <x v="0"/>
    <n v="0"/>
    <n v="0"/>
    <n v="0"/>
    <s v="Low"/>
    <s v="High"/>
    <x v="0"/>
  </r>
  <r>
    <s v="MT"/>
    <n v="113"/>
    <s v="area_code_415"/>
    <s v="no"/>
    <s v="no"/>
    <n v="0"/>
    <n v="215.9"/>
    <n v="93"/>
    <n v="36.700000000000003"/>
    <n v="240.1"/>
    <n v="85"/>
    <n v="20.41"/>
    <n v="156.69999999999999"/>
    <x v="56"/>
    <n v="7.05"/>
    <n v="4.9000000000000004"/>
    <n v="5"/>
    <n v="1.32"/>
    <n v="3"/>
    <x v="0"/>
    <n v="0"/>
    <n v="0"/>
    <n v="0"/>
    <s v="High"/>
    <s v="Low"/>
    <x v="2"/>
  </r>
  <r>
    <s v="AK"/>
    <n v="120"/>
    <s v="area_code_415"/>
    <s v="no"/>
    <s v="no"/>
    <n v="0"/>
    <n v="178.4"/>
    <n v="97"/>
    <n v="30.33"/>
    <n v="168.3"/>
    <n v="113"/>
    <n v="14.31"/>
    <n v="120.5"/>
    <x v="73"/>
    <n v="5.42"/>
    <n v="9.3000000000000007"/>
    <n v="9"/>
    <n v="2.5099999999999998"/>
    <n v="1"/>
    <x v="0"/>
    <n v="0"/>
    <n v="0"/>
    <n v="0"/>
    <s v="High"/>
    <s v="Low"/>
    <x v="0"/>
  </r>
  <r>
    <s v="UT"/>
    <n v="74"/>
    <s v="area_code_415"/>
    <s v="no"/>
    <s v="no"/>
    <n v="0"/>
    <n v="106.4"/>
    <n v="84"/>
    <n v="18.09"/>
    <n v="140.19999999999999"/>
    <n v="104"/>
    <n v="11.92"/>
    <n v="90.9"/>
    <x v="77"/>
    <n v="4.09"/>
    <n v="11.4"/>
    <n v="3"/>
    <n v="3.08"/>
    <n v="1"/>
    <x v="0"/>
    <n v="0"/>
    <n v="0"/>
    <n v="0"/>
    <s v="Medium"/>
    <s v="High"/>
    <x v="0"/>
  </r>
  <r>
    <s v="AR"/>
    <n v="109"/>
    <s v="area_code_510"/>
    <s v="no"/>
    <s v="no"/>
    <n v="0"/>
    <n v="170.7"/>
    <n v="101"/>
    <n v="29.02"/>
    <n v="240.2"/>
    <n v="82"/>
    <n v="20.420000000000002"/>
    <n v="119"/>
    <x v="64"/>
    <n v="5.36"/>
    <n v="11.4"/>
    <n v="4"/>
    <n v="3.08"/>
    <n v="2"/>
    <x v="0"/>
    <n v="0"/>
    <n v="0"/>
    <n v="0"/>
    <s v="High"/>
    <s v="High"/>
    <x v="3"/>
  </r>
  <r>
    <s v="LA"/>
    <n v="162"/>
    <s v="area_code_510"/>
    <s v="no"/>
    <s v="yes"/>
    <n v="33"/>
    <n v="184.5"/>
    <n v="139"/>
    <n v="31.37"/>
    <n v="183.2"/>
    <n v="78"/>
    <n v="15.57"/>
    <n v="127.4"/>
    <x v="36"/>
    <n v="5.73"/>
    <n v="12.3"/>
    <n v="6"/>
    <n v="3.32"/>
    <n v="0"/>
    <x v="0"/>
    <n v="0"/>
    <n v="0"/>
    <n v="1"/>
    <s v="Very High"/>
    <s v="High"/>
    <x v="2"/>
  </r>
  <r>
    <s v="KS"/>
    <n v="124"/>
    <s v="area_code_510"/>
    <s v="no"/>
    <s v="yes"/>
    <n v="37"/>
    <n v="161.19999999999999"/>
    <n v="109"/>
    <n v="27.4"/>
    <n v="204.2"/>
    <n v="79"/>
    <n v="17.36"/>
    <n v="231.5"/>
    <x v="30"/>
    <n v="10.42"/>
    <n v="8.9"/>
    <n v="4"/>
    <n v="2.4"/>
    <n v="1"/>
    <x v="0"/>
    <n v="0"/>
    <n v="0"/>
    <n v="1"/>
    <s v="High"/>
    <s v="Low"/>
    <x v="3"/>
  </r>
  <r>
    <s v="OR"/>
    <n v="177"/>
    <s v="area_code_408"/>
    <s v="no"/>
    <s v="no"/>
    <n v="0"/>
    <n v="84.9"/>
    <n v="77"/>
    <n v="14.43"/>
    <n v="257.5"/>
    <n v="109"/>
    <n v="21.89"/>
    <n v="210.5"/>
    <x v="78"/>
    <n v="9.4700000000000006"/>
    <n v="7.5"/>
    <n v="5"/>
    <n v="2.0299999999999998"/>
    <n v="2"/>
    <x v="0"/>
    <n v="0"/>
    <n v="0"/>
    <n v="0"/>
    <s v="Very High"/>
    <s v="Low"/>
    <x v="0"/>
  </r>
  <r>
    <s v="WI"/>
    <n v="91"/>
    <s v="area_code_510"/>
    <s v="no"/>
    <s v="no"/>
    <n v="0"/>
    <n v="217.9"/>
    <n v="71"/>
    <n v="37.04"/>
    <n v="230.1"/>
    <n v="116"/>
    <n v="19.559999999999999"/>
    <n v="232.1"/>
    <x v="71"/>
    <n v="10.44"/>
    <n v="10.6"/>
    <n v="2"/>
    <n v="2.86"/>
    <n v="1"/>
    <x v="0"/>
    <n v="0"/>
    <n v="0"/>
    <n v="0"/>
    <s v="Medium"/>
    <s v="High"/>
    <x v="1"/>
  </r>
  <r>
    <s v="KS"/>
    <n v="24"/>
    <s v="area_code_510"/>
    <s v="no"/>
    <s v="no"/>
    <n v="0"/>
    <n v="243"/>
    <n v="91"/>
    <n v="41.31"/>
    <n v="183.9"/>
    <n v="77"/>
    <n v="15.63"/>
    <n v="184.3"/>
    <x v="23"/>
    <n v="8.2899999999999991"/>
    <n v="15.3"/>
    <n v="6"/>
    <n v="4.13"/>
    <n v="0"/>
    <x v="1"/>
    <n v="1"/>
    <n v="0"/>
    <n v="0"/>
    <s v="Low"/>
    <s v="High"/>
    <x v="2"/>
  </r>
  <r>
    <s v="IL"/>
    <n v="48"/>
    <s v="area_code_510"/>
    <s v="no"/>
    <s v="no"/>
    <n v="0"/>
    <n v="128.19999999999999"/>
    <n v="71"/>
    <n v="21.79"/>
    <n v="48.1"/>
    <n v="78"/>
    <n v="4.09"/>
    <n v="116.3"/>
    <x v="59"/>
    <n v="5.23"/>
    <n v="8.9"/>
    <n v="3"/>
    <n v="2.4"/>
    <n v="0"/>
    <x v="0"/>
    <n v="0"/>
    <n v="0"/>
    <n v="0"/>
    <s v="Low"/>
    <s v="Low"/>
    <x v="3"/>
  </r>
  <r>
    <s v="IA"/>
    <n v="86"/>
    <s v="area_code_408"/>
    <s v="no"/>
    <s v="no"/>
    <n v="0"/>
    <n v="126.3"/>
    <n v="115"/>
    <n v="21.47"/>
    <n v="168.8"/>
    <n v="112"/>
    <n v="14.35"/>
    <n v="154.6"/>
    <x v="34"/>
    <n v="6.96"/>
    <n v="9.8000000000000007"/>
    <n v="7"/>
    <n v="2.65"/>
    <n v="2"/>
    <x v="0"/>
    <n v="0"/>
    <n v="0"/>
    <n v="0"/>
    <s v="Medium"/>
    <s v="Low"/>
    <x v="0"/>
  </r>
  <r>
    <s v="AZ"/>
    <n v="163"/>
    <s v="area_code_510"/>
    <s v="no"/>
    <s v="no"/>
    <n v="0"/>
    <n v="178.7"/>
    <n v="56"/>
    <n v="30.38"/>
    <n v="215.7"/>
    <n v="79"/>
    <n v="18.329999999999998"/>
    <n v="152.69999999999999"/>
    <x v="48"/>
    <n v="6.87"/>
    <n v="10.6"/>
    <n v="2"/>
    <n v="2.86"/>
    <n v="4"/>
    <x v="0"/>
    <n v="0"/>
    <n v="0"/>
    <n v="0"/>
    <s v="Very High"/>
    <s v="High"/>
    <x v="3"/>
  </r>
  <r>
    <s v="NE"/>
    <n v="91"/>
    <s v="area_code_510"/>
    <s v="no"/>
    <s v="no"/>
    <n v="0"/>
    <n v="159"/>
    <n v="109"/>
    <n v="27.03"/>
    <n v="255.1"/>
    <n v="142"/>
    <n v="21.68"/>
    <n v="82.4"/>
    <x v="44"/>
    <n v="3.71"/>
    <n v="10.1"/>
    <n v="4"/>
    <n v="2.73"/>
    <n v="0"/>
    <x v="0"/>
    <n v="0"/>
    <n v="0"/>
    <n v="0"/>
    <s v="Medium"/>
    <s v="Low"/>
    <x v="0"/>
  </r>
  <r>
    <s v="ID"/>
    <n v="56"/>
    <s v="area_code_510"/>
    <s v="no"/>
    <s v="no"/>
    <n v="0"/>
    <n v="150.9"/>
    <n v="79"/>
    <n v="25.65"/>
    <n v="161.80000000000001"/>
    <n v="87"/>
    <n v="13.75"/>
    <n v="167.7"/>
    <x v="11"/>
    <n v="7.55"/>
    <n v="11.7"/>
    <n v="5"/>
    <n v="3.16"/>
    <n v="3"/>
    <x v="0"/>
    <n v="0"/>
    <n v="0"/>
    <n v="0"/>
    <s v="Low"/>
    <s v="High"/>
    <x v="3"/>
  </r>
  <r>
    <s v="OH"/>
    <n v="147"/>
    <s v="area_code_415"/>
    <s v="yes"/>
    <s v="yes"/>
    <n v="24"/>
    <n v="219.9"/>
    <n v="118"/>
    <n v="37.380000000000003"/>
    <n v="208.5"/>
    <n v="116"/>
    <n v="17.72"/>
    <n v="352.5"/>
    <x v="8"/>
    <n v="15.86"/>
    <n v="8.1"/>
    <n v="4"/>
    <n v="2.19"/>
    <n v="3"/>
    <x v="0"/>
    <n v="0"/>
    <n v="1"/>
    <n v="1"/>
    <s v="Very High"/>
    <s v="Low"/>
    <x v="1"/>
  </r>
  <r>
    <s v="TX"/>
    <n v="64"/>
    <s v="area_code_415"/>
    <s v="no"/>
    <s v="no"/>
    <n v="0"/>
    <n v="168"/>
    <n v="116"/>
    <n v="28.56"/>
    <n v="192.4"/>
    <n v="94"/>
    <n v="16.350000000000001"/>
    <n v="166.5"/>
    <x v="21"/>
    <n v="7.49"/>
    <n v="10.1"/>
    <n v="3"/>
    <n v="2.73"/>
    <n v="2"/>
    <x v="0"/>
    <n v="0"/>
    <n v="0"/>
    <n v="0"/>
    <s v="Low"/>
    <s v="Low"/>
    <x v="3"/>
  </r>
  <r>
    <s v="TN"/>
    <n v="108"/>
    <s v="area_code_510"/>
    <s v="no"/>
    <s v="yes"/>
    <n v="34"/>
    <n v="162.1"/>
    <n v="83"/>
    <n v="27.56"/>
    <n v="171.8"/>
    <n v="117"/>
    <n v="14.6"/>
    <n v="259.8"/>
    <x v="46"/>
    <n v="11.69"/>
    <n v="9.6"/>
    <n v="3"/>
    <n v="2.59"/>
    <n v="4"/>
    <x v="1"/>
    <n v="1"/>
    <n v="0"/>
    <n v="1"/>
    <s v="High"/>
    <s v="Low"/>
    <x v="0"/>
  </r>
  <r>
    <s v="OK"/>
    <n v="159"/>
    <s v="area_code_510"/>
    <s v="no"/>
    <s v="no"/>
    <n v="0"/>
    <n v="198.8"/>
    <n v="107"/>
    <n v="33.799999999999997"/>
    <n v="195.5"/>
    <n v="91"/>
    <n v="16.62"/>
    <n v="213.3"/>
    <x v="60"/>
    <n v="9.6"/>
    <n v="16.5"/>
    <n v="7"/>
    <n v="4.46"/>
    <n v="5"/>
    <x v="0"/>
    <n v="0"/>
    <n v="0"/>
    <n v="0"/>
    <s v="Very High"/>
    <s v="High"/>
    <x v="2"/>
  </r>
  <r>
    <s v="ND"/>
    <n v="136"/>
    <s v="area_code_510"/>
    <s v="yes"/>
    <s v="no"/>
    <n v="0"/>
    <n v="256.8"/>
    <n v="90"/>
    <n v="43.66"/>
    <n v="230.1"/>
    <n v="104"/>
    <n v="19.559999999999999"/>
    <n v="143.6"/>
    <x v="58"/>
    <n v="6.46"/>
    <n v="9.1"/>
    <n v="10"/>
    <n v="2.46"/>
    <n v="3"/>
    <x v="0"/>
    <n v="0"/>
    <n v="1"/>
    <n v="0"/>
    <s v="Very High"/>
    <s v="Low"/>
    <x v="1"/>
  </r>
  <r>
    <s v="NC"/>
    <n v="45"/>
    <s v="area_code_408"/>
    <s v="no"/>
    <s v="yes"/>
    <n v="38"/>
    <n v="196.8"/>
    <n v="92"/>
    <n v="33.46"/>
    <n v="254.2"/>
    <n v="108"/>
    <n v="21.61"/>
    <n v="261.8"/>
    <x v="82"/>
    <n v="11.78"/>
    <n v="7.7"/>
    <n v="2"/>
    <n v="2.08"/>
    <n v="1"/>
    <x v="0"/>
    <n v="0"/>
    <n v="0"/>
    <n v="1"/>
    <s v="Low"/>
    <s v="Low"/>
    <x v="1"/>
  </r>
  <r>
    <s v="MN"/>
    <n v="122"/>
    <s v="area_code_415"/>
    <s v="no"/>
    <s v="no"/>
    <n v="0"/>
    <n v="140.1"/>
    <n v="120"/>
    <n v="23.82"/>
    <n v="231.4"/>
    <n v="128"/>
    <n v="19.670000000000002"/>
    <n v="188.1"/>
    <x v="28"/>
    <n v="8.4600000000000009"/>
    <n v="11.2"/>
    <n v="5"/>
    <n v="3.02"/>
    <n v="2"/>
    <x v="0"/>
    <n v="0"/>
    <n v="0"/>
    <n v="0"/>
    <s v="High"/>
    <s v="High"/>
    <x v="0"/>
  </r>
  <r>
    <s v="MN"/>
    <n v="138"/>
    <s v="area_code_415"/>
    <s v="no"/>
    <s v="no"/>
    <n v="0"/>
    <n v="194.3"/>
    <n v="83"/>
    <n v="33.03"/>
    <n v="189.9"/>
    <n v="97"/>
    <n v="16.14"/>
    <n v="232.2"/>
    <x v="20"/>
    <n v="10.45"/>
    <n v="9"/>
    <n v="3"/>
    <n v="2.4300000000000002"/>
    <n v="5"/>
    <x v="0"/>
    <n v="0"/>
    <n v="0"/>
    <n v="0"/>
    <s v="Very High"/>
    <s v="Low"/>
    <x v="2"/>
  </r>
  <r>
    <s v="MA"/>
    <n v="132"/>
    <s v="area_code_415"/>
    <s v="no"/>
    <s v="no"/>
    <n v="0"/>
    <n v="117.6"/>
    <n v="66"/>
    <n v="19.989999999999998"/>
    <n v="214"/>
    <n v="108"/>
    <n v="18.190000000000001"/>
    <n v="239.5"/>
    <x v="9"/>
    <n v="10.78"/>
    <n v="8.8000000000000007"/>
    <n v="5"/>
    <n v="2.38"/>
    <n v="1"/>
    <x v="0"/>
    <n v="0"/>
    <n v="0"/>
    <n v="0"/>
    <s v="Very High"/>
    <s v="Low"/>
    <x v="0"/>
  </r>
  <r>
    <s v="PA"/>
    <n v="101"/>
    <s v="area_code_415"/>
    <s v="yes"/>
    <s v="no"/>
    <n v="0"/>
    <n v="193.7"/>
    <n v="108"/>
    <n v="32.93"/>
    <n v="186.6"/>
    <n v="98"/>
    <n v="15.86"/>
    <n v="223"/>
    <x v="41"/>
    <n v="10.039999999999999"/>
    <n v="11.6"/>
    <n v="8"/>
    <n v="3.13"/>
    <n v="0"/>
    <x v="0"/>
    <n v="0"/>
    <n v="1"/>
    <n v="0"/>
    <s v="High"/>
    <s v="High"/>
    <x v="2"/>
  </r>
  <r>
    <s v="GA"/>
    <n v="58"/>
    <s v="area_code_510"/>
    <s v="no"/>
    <s v="no"/>
    <n v="0"/>
    <n v="243.1"/>
    <n v="105"/>
    <n v="41.33"/>
    <n v="231.4"/>
    <n v="108"/>
    <n v="19.670000000000002"/>
    <n v="180.9"/>
    <x v="60"/>
    <n v="8.14"/>
    <n v="7.8"/>
    <n v="4"/>
    <n v="2.11"/>
    <n v="2"/>
    <x v="0"/>
    <n v="0"/>
    <n v="0"/>
    <n v="0"/>
    <s v="Low"/>
    <s v="Low"/>
    <x v="1"/>
  </r>
  <r>
    <s v="NV"/>
    <n v="81"/>
    <s v="area_code_415"/>
    <s v="no"/>
    <s v="no"/>
    <n v="0"/>
    <n v="145.4"/>
    <n v="132"/>
    <n v="24.72"/>
    <n v="129.30000000000001"/>
    <n v="91"/>
    <n v="10.99"/>
    <n v="186.4"/>
    <x v="23"/>
    <n v="8.39"/>
    <n v="5.2"/>
    <n v="4"/>
    <n v="1.4"/>
    <n v="1"/>
    <x v="0"/>
    <n v="0"/>
    <n v="0"/>
    <n v="0"/>
    <s v="Medium"/>
    <s v="Low"/>
    <x v="3"/>
  </r>
  <r>
    <s v="ME"/>
    <n v="116"/>
    <s v="area_code_510"/>
    <s v="no"/>
    <s v="no"/>
    <n v="0"/>
    <n v="229.3"/>
    <n v="93"/>
    <n v="38.979999999999997"/>
    <n v="184.5"/>
    <n v="111"/>
    <n v="15.68"/>
    <n v="168.2"/>
    <x v="50"/>
    <n v="7.57"/>
    <n v="8.8000000000000007"/>
    <n v="3"/>
    <n v="2.38"/>
    <n v="2"/>
    <x v="0"/>
    <n v="0"/>
    <n v="0"/>
    <n v="0"/>
    <s v="High"/>
    <s v="Low"/>
    <x v="1"/>
  </r>
  <r>
    <s v="MN"/>
    <n v="62"/>
    <s v="area_code_510"/>
    <s v="no"/>
    <s v="yes"/>
    <n v="33"/>
    <n v="186.4"/>
    <n v="84"/>
    <n v="31.69"/>
    <n v="201"/>
    <n v="136"/>
    <n v="17.09"/>
    <n v="286.7"/>
    <x v="0"/>
    <n v="12.9"/>
    <n v="11.1"/>
    <n v="3"/>
    <n v="3"/>
    <n v="2"/>
    <x v="1"/>
    <n v="1"/>
    <n v="0"/>
    <n v="1"/>
    <s v="Low"/>
    <s v="High"/>
    <x v="1"/>
  </r>
  <r>
    <s v="NH"/>
    <n v="90"/>
    <s v="area_code_415"/>
    <s v="no"/>
    <s v="no"/>
    <n v="0"/>
    <n v="76.099999999999994"/>
    <n v="121"/>
    <n v="12.94"/>
    <n v="290.3"/>
    <n v="73"/>
    <n v="24.68"/>
    <n v="236.9"/>
    <x v="2"/>
    <n v="10.66"/>
    <n v="10.8"/>
    <n v="3"/>
    <n v="2.92"/>
    <n v="0"/>
    <x v="0"/>
    <n v="0"/>
    <n v="0"/>
    <n v="0"/>
    <s v="Medium"/>
    <s v="High"/>
    <x v="3"/>
  </r>
  <r>
    <s v="TN"/>
    <n v="98"/>
    <s v="area_code_415"/>
    <s v="no"/>
    <s v="no"/>
    <n v="0"/>
    <n v="162.80000000000001"/>
    <n v="65"/>
    <n v="27.68"/>
    <n v="185"/>
    <n v="109"/>
    <n v="15.73"/>
    <n v="219.5"/>
    <x v="1"/>
    <n v="9.8800000000000008"/>
    <n v="6"/>
    <n v="3"/>
    <n v="1.62"/>
    <n v="2"/>
    <x v="0"/>
    <n v="0"/>
    <n v="0"/>
    <n v="0"/>
    <s v="Medium"/>
    <s v="Low"/>
    <x v="0"/>
  </r>
  <r>
    <s v="UT"/>
    <n v="73"/>
    <s v="area_code_415"/>
    <s v="no"/>
    <s v="no"/>
    <n v="0"/>
    <n v="182.3"/>
    <n v="115"/>
    <n v="30.99"/>
    <n v="199.2"/>
    <n v="97"/>
    <n v="16.93"/>
    <n v="120.2"/>
    <x v="45"/>
    <n v="5.41"/>
    <n v="18"/>
    <n v="5"/>
    <n v="4.8600000000000003"/>
    <n v="1"/>
    <x v="0"/>
    <n v="0"/>
    <n v="0"/>
    <n v="0"/>
    <s v="Low"/>
    <s v="High"/>
    <x v="2"/>
  </r>
  <r>
    <s v="RI"/>
    <n v="107"/>
    <s v="area_code_510"/>
    <s v="yes"/>
    <s v="no"/>
    <n v="0"/>
    <n v="194.4"/>
    <n v="83"/>
    <n v="33.049999999999997"/>
    <n v="247.8"/>
    <n v="84"/>
    <n v="21.06"/>
    <n v="245.4"/>
    <x v="73"/>
    <n v="11.04"/>
    <n v="11.2"/>
    <n v="7"/>
    <n v="3.02"/>
    <n v="2"/>
    <x v="0"/>
    <n v="0"/>
    <n v="1"/>
    <n v="0"/>
    <s v="High"/>
    <s v="High"/>
    <x v="2"/>
  </r>
  <r>
    <s v="NH"/>
    <n v="55"/>
    <s v="area_code_408"/>
    <s v="no"/>
    <s v="yes"/>
    <n v="20"/>
    <n v="189.3"/>
    <n v="95"/>
    <n v="32.18"/>
    <n v="118.6"/>
    <n v="113"/>
    <n v="10.08"/>
    <n v="250.2"/>
    <x v="20"/>
    <n v="11.26"/>
    <n v="12.5"/>
    <n v="4"/>
    <n v="3.38"/>
    <n v="2"/>
    <x v="0"/>
    <n v="0"/>
    <n v="0"/>
    <n v="1"/>
    <s v="Low"/>
    <s v="High"/>
    <x v="1"/>
  </r>
  <r>
    <s v="AK"/>
    <n v="76"/>
    <s v="area_code_415"/>
    <s v="no"/>
    <s v="yes"/>
    <n v="22"/>
    <n v="160.1"/>
    <n v="107"/>
    <n v="27.22"/>
    <n v="168.7"/>
    <n v="136"/>
    <n v="14.34"/>
    <n v="23.2"/>
    <x v="20"/>
    <n v="1.04"/>
    <n v="9.5"/>
    <n v="4"/>
    <n v="2.57"/>
    <n v="3"/>
    <x v="0"/>
    <n v="0"/>
    <n v="0"/>
    <n v="1"/>
    <s v="Medium"/>
    <s v="Low"/>
    <x v="0"/>
  </r>
  <r>
    <s v="NC"/>
    <n v="30"/>
    <s v="area_code_510"/>
    <s v="no"/>
    <s v="no"/>
    <n v="0"/>
    <n v="145"/>
    <n v="76"/>
    <n v="24.65"/>
    <n v="240.7"/>
    <n v="112"/>
    <n v="20.46"/>
    <n v="197.1"/>
    <x v="94"/>
    <n v="8.8699999999999992"/>
    <n v="7.1"/>
    <n v="4"/>
    <n v="1.92"/>
    <n v="3"/>
    <x v="0"/>
    <n v="0"/>
    <n v="0"/>
    <n v="0"/>
    <s v="Low"/>
    <s v="Low"/>
    <x v="0"/>
  </r>
  <r>
    <s v="AZ"/>
    <n v="157"/>
    <s v="area_code_415"/>
    <s v="no"/>
    <s v="no"/>
    <n v="0"/>
    <n v="220.7"/>
    <n v="105"/>
    <n v="37.520000000000003"/>
    <n v="119.3"/>
    <n v="127"/>
    <n v="10.14"/>
    <n v="165.1"/>
    <x v="45"/>
    <n v="7.43"/>
    <n v="11.5"/>
    <n v="7"/>
    <n v="3.11"/>
    <n v="4"/>
    <x v="0"/>
    <n v="0"/>
    <n v="0"/>
    <n v="0"/>
    <s v="Very High"/>
    <s v="High"/>
    <x v="1"/>
  </r>
  <r>
    <s v="MA"/>
    <n v="40"/>
    <s v="area_code_408"/>
    <s v="no"/>
    <s v="yes"/>
    <n v="31"/>
    <n v="224.7"/>
    <n v="69"/>
    <n v="38.200000000000003"/>
    <n v="134.5"/>
    <n v="81"/>
    <n v="11.43"/>
    <n v="120.3"/>
    <x v="1"/>
    <n v="5.41"/>
    <n v="7.5"/>
    <n v="5"/>
    <n v="2.0299999999999998"/>
    <n v="1"/>
    <x v="1"/>
    <n v="1"/>
    <n v="0"/>
    <n v="1"/>
    <s v="Low"/>
    <s v="Low"/>
    <x v="2"/>
  </r>
  <r>
    <s v="TN"/>
    <n v="72"/>
    <s v="area_code_408"/>
    <s v="no"/>
    <s v="no"/>
    <n v="0"/>
    <n v="147"/>
    <n v="79"/>
    <n v="24.99"/>
    <n v="162.30000000000001"/>
    <n v="103"/>
    <n v="13.8"/>
    <n v="162.9"/>
    <x v="59"/>
    <n v="7.33"/>
    <n v="10.5"/>
    <n v="4"/>
    <n v="2.84"/>
    <n v="1"/>
    <x v="0"/>
    <n v="0"/>
    <n v="0"/>
    <n v="0"/>
    <s v="Low"/>
    <s v="High"/>
    <x v="0"/>
  </r>
  <r>
    <s v="WY"/>
    <n v="95"/>
    <s v="area_code_415"/>
    <s v="no"/>
    <s v="yes"/>
    <n v="39"/>
    <n v="260.8"/>
    <n v="130"/>
    <n v="44.34"/>
    <n v="213.4"/>
    <n v="111"/>
    <n v="18.14"/>
    <n v="195.6"/>
    <x v="7"/>
    <n v="8.8000000000000007"/>
    <n v="10.1"/>
    <n v="5"/>
    <n v="2.73"/>
    <n v="1"/>
    <x v="0"/>
    <n v="0"/>
    <n v="0"/>
    <n v="1"/>
    <s v="Medium"/>
    <s v="Low"/>
    <x v="1"/>
  </r>
  <r>
    <s v="IA"/>
    <n v="42"/>
    <s v="area_code_415"/>
    <s v="no"/>
    <s v="no"/>
    <n v="0"/>
    <n v="155.4"/>
    <n v="127"/>
    <n v="26.42"/>
    <n v="164.1"/>
    <n v="45"/>
    <n v="13.95"/>
    <n v="157.69999999999999"/>
    <x v="10"/>
    <n v="7.1"/>
    <n v="9"/>
    <n v="3"/>
    <n v="2.4300000000000002"/>
    <n v="0"/>
    <x v="0"/>
    <n v="0"/>
    <n v="0"/>
    <n v="0"/>
    <s v="Low"/>
    <s v="Low"/>
    <x v="3"/>
  </r>
  <r>
    <s v="IN"/>
    <n v="86"/>
    <s v="area_code_415"/>
    <s v="no"/>
    <s v="no"/>
    <n v="0"/>
    <n v="166.2"/>
    <n v="112"/>
    <n v="28.25"/>
    <n v="255.3"/>
    <n v="81"/>
    <n v="21.7"/>
    <n v="228.1"/>
    <x v="7"/>
    <n v="10.26"/>
    <n v="5.4"/>
    <n v="7"/>
    <n v="1.46"/>
    <n v="1"/>
    <x v="0"/>
    <n v="0"/>
    <n v="0"/>
    <n v="0"/>
    <s v="Medium"/>
    <s v="Low"/>
    <x v="3"/>
  </r>
  <r>
    <s v="NJ"/>
    <n v="131"/>
    <s v="area_code_415"/>
    <s v="no"/>
    <s v="no"/>
    <n v="0"/>
    <n v="211.8"/>
    <n v="115"/>
    <n v="36.01"/>
    <n v="260.5"/>
    <n v="102"/>
    <n v="22.14"/>
    <n v="144.19999999999999"/>
    <x v="5"/>
    <n v="6.49"/>
    <n v="10.8"/>
    <n v="7"/>
    <n v="2.92"/>
    <n v="0"/>
    <x v="0"/>
    <n v="0"/>
    <n v="0"/>
    <n v="0"/>
    <s v="Very High"/>
    <s v="High"/>
    <x v="1"/>
  </r>
  <r>
    <s v="MT"/>
    <n v="74"/>
    <s v="area_code_415"/>
    <s v="no"/>
    <s v="no"/>
    <n v="0"/>
    <n v="162.69999999999999"/>
    <n v="102"/>
    <n v="27.66"/>
    <n v="292"/>
    <n v="105"/>
    <n v="24.82"/>
    <n v="183.3"/>
    <x v="59"/>
    <n v="8.25"/>
    <n v="8.6999999999999993"/>
    <n v="6"/>
    <n v="2.35"/>
    <n v="0"/>
    <x v="0"/>
    <n v="0"/>
    <n v="0"/>
    <n v="0"/>
    <s v="Medium"/>
    <s v="Low"/>
    <x v="0"/>
  </r>
  <r>
    <s v="ND"/>
    <n v="81"/>
    <s v="area_code_408"/>
    <s v="yes"/>
    <s v="yes"/>
    <n v="37"/>
    <n v="237.1"/>
    <n v="76"/>
    <n v="40.31"/>
    <n v="264.2"/>
    <n v="125"/>
    <n v="22.46"/>
    <n v="271.3"/>
    <x v="60"/>
    <n v="12.21"/>
    <n v="7.9"/>
    <n v="3"/>
    <n v="2.13"/>
    <n v="1"/>
    <x v="0"/>
    <n v="0"/>
    <n v="1"/>
    <n v="1"/>
    <s v="Medium"/>
    <s v="Low"/>
    <x v="1"/>
  </r>
  <r>
    <s v="MI"/>
    <n v="81"/>
    <s v="area_code_408"/>
    <s v="no"/>
    <s v="no"/>
    <n v="0"/>
    <n v="166.2"/>
    <n v="102"/>
    <n v="28.25"/>
    <n v="217.6"/>
    <n v="112"/>
    <n v="18.5"/>
    <n v="220.2"/>
    <x v="19"/>
    <n v="9.91"/>
    <n v="13.2"/>
    <n v="2"/>
    <n v="3.56"/>
    <n v="4"/>
    <x v="0"/>
    <n v="0"/>
    <n v="0"/>
    <n v="0"/>
    <s v="Medium"/>
    <s v="High"/>
    <x v="0"/>
  </r>
  <r>
    <s v="MT"/>
    <n v="28"/>
    <s v="area_code_415"/>
    <s v="no"/>
    <s v="no"/>
    <n v="0"/>
    <n v="121.7"/>
    <n v="48"/>
    <n v="20.69"/>
    <n v="125.8"/>
    <n v="112"/>
    <n v="10.69"/>
    <n v="261.60000000000002"/>
    <x v="55"/>
    <n v="11.77"/>
    <n v="8.3000000000000007"/>
    <n v="2"/>
    <n v="2.2400000000000002"/>
    <n v="6"/>
    <x v="1"/>
    <n v="1"/>
    <n v="0"/>
    <n v="0"/>
    <s v="Low"/>
    <s v="Low"/>
    <x v="0"/>
  </r>
  <r>
    <s v="AL"/>
    <n v="111"/>
    <s v="area_code_510"/>
    <s v="no"/>
    <s v="no"/>
    <n v="0"/>
    <n v="176.4"/>
    <n v="62"/>
    <n v="29.99"/>
    <n v="201"/>
    <n v="124"/>
    <n v="17.09"/>
    <n v="150.4"/>
    <x v="93"/>
    <n v="6.77"/>
    <n v="11.2"/>
    <n v="2"/>
    <n v="3.02"/>
    <n v="0"/>
    <x v="0"/>
    <n v="0"/>
    <n v="0"/>
    <n v="0"/>
    <s v="High"/>
    <s v="High"/>
    <x v="0"/>
  </r>
  <r>
    <s v="NV"/>
    <n v="3"/>
    <s v="area_code_510"/>
    <s v="no"/>
    <s v="yes"/>
    <n v="27"/>
    <n v="67.400000000000006"/>
    <n v="116"/>
    <n v="11.46"/>
    <n v="244"/>
    <n v="78"/>
    <n v="20.74"/>
    <n v="281.10000000000002"/>
    <x v="73"/>
    <n v="12.65"/>
    <n v="11.4"/>
    <n v="2"/>
    <n v="3.08"/>
    <n v="2"/>
    <x v="0"/>
    <n v="0"/>
    <n v="0"/>
    <n v="1"/>
    <s v="Low"/>
    <s v="High"/>
    <x v="3"/>
  </r>
  <r>
    <s v="MI"/>
    <n v="51"/>
    <s v="area_code_415"/>
    <s v="no"/>
    <s v="no"/>
    <n v="0"/>
    <n v="229.7"/>
    <n v="129"/>
    <n v="39.049999999999997"/>
    <n v="336"/>
    <n v="104"/>
    <n v="28.56"/>
    <n v="192.8"/>
    <x v="10"/>
    <n v="8.68"/>
    <n v="9.6"/>
    <n v="1"/>
    <n v="2.59"/>
    <n v="1"/>
    <x v="1"/>
    <n v="1"/>
    <n v="0"/>
    <n v="0"/>
    <s v="Low"/>
    <s v="Low"/>
    <x v="1"/>
  </r>
  <r>
    <s v="FL"/>
    <n v="68"/>
    <s v="area_code_415"/>
    <s v="no"/>
    <s v="yes"/>
    <n v="24"/>
    <n v="176"/>
    <n v="118"/>
    <n v="29.92"/>
    <n v="277.89999999999998"/>
    <n v="116"/>
    <n v="23.62"/>
    <n v="174.7"/>
    <x v="62"/>
    <n v="7.86"/>
    <n v="14.7"/>
    <n v="7"/>
    <n v="3.97"/>
    <n v="1"/>
    <x v="0"/>
    <n v="0"/>
    <n v="0"/>
    <n v="1"/>
    <s v="Low"/>
    <s v="High"/>
    <x v="0"/>
  </r>
  <r>
    <s v="NY"/>
    <n v="163"/>
    <s v="area_code_408"/>
    <s v="no"/>
    <s v="no"/>
    <n v="0"/>
    <n v="247.7"/>
    <n v="77"/>
    <n v="42.11"/>
    <n v="269.5"/>
    <n v="108"/>
    <n v="22.91"/>
    <n v="167.3"/>
    <x v="58"/>
    <n v="7.53"/>
    <n v="9.6"/>
    <n v="7"/>
    <n v="2.59"/>
    <n v="0"/>
    <x v="1"/>
    <n v="1"/>
    <n v="0"/>
    <n v="0"/>
    <s v="Very High"/>
    <s v="Low"/>
    <x v="1"/>
  </r>
  <r>
    <s v="KS"/>
    <n v="87"/>
    <s v="area_code_510"/>
    <s v="no"/>
    <s v="no"/>
    <n v="0"/>
    <n v="115.4"/>
    <n v="90"/>
    <n v="19.62"/>
    <n v="262.60000000000002"/>
    <n v="68"/>
    <n v="22.32"/>
    <n v="245.7"/>
    <x v="69"/>
    <n v="11.06"/>
    <n v="13.1"/>
    <n v="5"/>
    <n v="3.54"/>
    <n v="2"/>
    <x v="0"/>
    <n v="0"/>
    <n v="0"/>
    <n v="0"/>
    <s v="Medium"/>
    <s v="High"/>
    <x v="3"/>
  </r>
  <r>
    <s v="NC"/>
    <n v="58"/>
    <s v="area_code_510"/>
    <s v="no"/>
    <s v="no"/>
    <n v="0"/>
    <n v="112.2"/>
    <n v="95"/>
    <n v="19.07"/>
    <n v="209.6"/>
    <n v="108"/>
    <n v="17.82"/>
    <n v="260.89999999999998"/>
    <x v="17"/>
    <n v="11.74"/>
    <n v="13.9"/>
    <n v="1"/>
    <n v="3.75"/>
    <n v="0"/>
    <x v="1"/>
    <n v="1"/>
    <n v="0"/>
    <n v="0"/>
    <s v="Low"/>
    <s v="High"/>
    <x v="0"/>
  </r>
  <r>
    <s v="MN"/>
    <n v="109"/>
    <s v="area_code_408"/>
    <s v="no"/>
    <s v="no"/>
    <n v="0"/>
    <n v="162.6"/>
    <n v="138"/>
    <n v="27.64"/>
    <n v="154"/>
    <n v="109"/>
    <n v="13.09"/>
    <n v="209.7"/>
    <x v="4"/>
    <n v="9.44"/>
    <n v="11.5"/>
    <n v="4"/>
    <n v="3.11"/>
    <n v="0"/>
    <x v="0"/>
    <n v="0"/>
    <n v="0"/>
    <n v="0"/>
    <s v="High"/>
    <s v="High"/>
    <x v="0"/>
  </r>
  <r>
    <s v="RI"/>
    <n v="111"/>
    <s v="area_code_415"/>
    <s v="no"/>
    <s v="no"/>
    <n v="0"/>
    <n v="229.4"/>
    <n v="107"/>
    <n v="39"/>
    <n v="214.1"/>
    <n v="99"/>
    <n v="18.2"/>
    <n v="289.60000000000002"/>
    <x v="34"/>
    <n v="13.03"/>
    <n v="10.4"/>
    <n v="6"/>
    <n v="2.81"/>
    <n v="4"/>
    <x v="0"/>
    <n v="0"/>
    <n v="0"/>
    <n v="0"/>
    <s v="High"/>
    <s v="High"/>
    <x v="2"/>
  </r>
  <r>
    <s v="UT"/>
    <n v="144"/>
    <s v="area_code_415"/>
    <s v="no"/>
    <s v="no"/>
    <n v="0"/>
    <n v="139.6"/>
    <n v="96"/>
    <n v="23.73"/>
    <n v="124.2"/>
    <n v="93"/>
    <n v="10.56"/>
    <n v="95.6"/>
    <x v="12"/>
    <n v="4.3"/>
    <n v="15"/>
    <n v="4"/>
    <n v="4.05"/>
    <n v="2"/>
    <x v="0"/>
    <n v="0"/>
    <n v="0"/>
    <n v="0"/>
    <s v="Very High"/>
    <s v="High"/>
    <x v="3"/>
  </r>
  <r>
    <s v="OR"/>
    <n v="135"/>
    <s v="area_code_415"/>
    <s v="no"/>
    <s v="no"/>
    <n v="0"/>
    <n v="263.8"/>
    <n v="66"/>
    <n v="44.85"/>
    <n v="251.3"/>
    <n v="116"/>
    <n v="21.36"/>
    <n v="200.1"/>
    <x v="64"/>
    <n v="9"/>
    <n v="8.4"/>
    <n v="2"/>
    <n v="2.27"/>
    <n v="5"/>
    <x v="1"/>
    <n v="1"/>
    <n v="0"/>
    <n v="0"/>
    <s v="Very High"/>
    <s v="Low"/>
    <x v="1"/>
  </r>
  <r>
    <s v="IL"/>
    <n v="107"/>
    <s v="area_code_415"/>
    <s v="no"/>
    <s v="yes"/>
    <n v="14"/>
    <n v="114.3"/>
    <n v="132"/>
    <n v="19.43"/>
    <n v="199.8"/>
    <n v="91"/>
    <n v="16.98"/>
    <n v="194.7"/>
    <x v="14"/>
    <n v="8.76"/>
    <n v="7.5"/>
    <n v="8"/>
    <n v="2.0299999999999998"/>
    <n v="1"/>
    <x v="0"/>
    <n v="0"/>
    <n v="0"/>
    <n v="1"/>
    <s v="High"/>
    <s v="Low"/>
    <x v="3"/>
  </r>
  <r>
    <s v="OH"/>
    <n v="149"/>
    <s v="area_code_408"/>
    <s v="no"/>
    <s v="no"/>
    <n v="0"/>
    <n v="196.3"/>
    <n v="108"/>
    <n v="33.369999999999997"/>
    <n v="136.80000000000001"/>
    <n v="96"/>
    <n v="11.63"/>
    <n v="154.69999999999999"/>
    <x v="30"/>
    <n v="6.96"/>
    <n v="7.7"/>
    <n v="3"/>
    <n v="2.08"/>
    <n v="2"/>
    <x v="0"/>
    <n v="0"/>
    <n v="0"/>
    <n v="0"/>
    <s v="Very High"/>
    <s v="Low"/>
    <x v="2"/>
  </r>
  <r>
    <s v="MA"/>
    <n v="56"/>
    <s v="area_code_510"/>
    <s v="no"/>
    <s v="no"/>
    <n v="0"/>
    <n v="253.2"/>
    <n v="95"/>
    <n v="43.04"/>
    <n v="188"/>
    <n v="116"/>
    <n v="15.98"/>
    <n v="142"/>
    <x v="15"/>
    <n v="6.39"/>
    <n v="4.4000000000000004"/>
    <n v="4"/>
    <n v="1.19"/>
    <n v="1"/>
    <x v="0"/>
    <n v="0"/>
    <n v="0"/>
    <n v="0"/>
    <s v="Low"/>
    <s v="Low"/>
    <x v="1"/>
  </r>
  <r>
    <s v="OR"/>
    <n v="129"/>
    <s v="area_code_408"/>
    <s v="no"/>
    <s v="no"/>
    <n v="0"/>
    <n v="98"/>
    <n v="99"/>
    <n v="16.66"/>
    <n v="240.7"/>
    <n v="62"/>
    <n v="20.46"/>
    <n v="254.8"/>
    <x v="56"/>
    <n v="11.47"/>
    <n v="10.5"/>
    <n v="4"/>
    <n v="2.84"/>
    <n v="0"/>
    <x v="0"/>
    <n v="0"/>
    <n v="0"/>
    <n v="0"/>
    <s v="Very High"/>
    <s v="High"/>
    <x v="3"/>
  </r>
  <r>
    <s v="CA"/>
    <n v="92"/>
    <s v="area_code_408"/>
    <s v="no"/>
    <s v="no"/>
    <n v="0"/>
    <n v="249.4"/>
    <n v="118"/>
    <n v="42.4"/>
    <n v="211.5"/>
    <n v="95"/>
    <n v="17.98"/>
    <n v="169"/>
    <x v="22"/>
    <n v="7.61"/>
    <n v="9.1"/>
    <n v="3"/>
    <n v="2.46"/>
    <n v="0"/>
    <x v="0"/>
    <n v="0"/>
    <n v="0"/>
    <n v="0"/>
    <s v="Medium"/>
    <s v="Low"/>
    <x v="2"/>
  </r>
  <r>
    <s v="WV"/>
    <n v="67"/>
    <s v="area_code_415"/>
    <s v="no"/>
    <s v="yes"/>
    <n v="30"/>
    <n v="129.6"/>
    <n v="107"/>
    <n v="22.03"/>
    <n v="233"/>
    <n v="104"/>
    <n v="19.809999999999999"/>
    <n v="297"/>
    <x v="73"/>
    <n v="13.37"/>
    <n v="14.5"/>
    <n v="5"/>
    <n v="3.92"/>
    <n v="1"/>
    <x v="0"/>
    <n v="0"/>
    <n v="0"/>
    <n v="1"/>
    <s v="Low"/>
    <s v="High"/>
    <x v="0"/>
  </r>
  <r>
    <s v="VT"/>
    <n v="120"/>
    <s v="area_code_415"/>
    <s v="no"/>
    <s v="no"/>
    <n v="0"/>
    <n v="221.3"/>
    <n v="106"/>
    <n v="37.619999999999997"/>
    <n v="267.60000000000002"/>
    <n v="98"/>
    <n v="22.75"/>
    <n v="111.5"/>
    <x v="59"/>
    <n v="5.0199999999999996"/>
    <n v="9.3000000000000007"/>
    <n v="7"/>
    <n v="2.5099999999999998"/>
    <n v="0"/>
    <x v="0"/>
    <n v="0"/>
    <n v="0"/>
    <n v="0"/>
    <s v="High"/>
    <s v="Low"/>
    <x v="2"/>
  </r>
  <r>
    <s v="ID"/>
    <n v="166"/>
    <s v="area_code_415"/>
    <s v="no"/>
    <s v="no"/>
    <n v="0"/>
    <n v="220.7"/>
    <n v="106"/>
    <n v="37.520000000000003"/>
    <n v="177.8"/>
    <n v="118"/>
    <n v="15.11"/>
    <n v="206.1"/>
    <x v="20"/>
    <n v="9.27"/>
    <n v="12.4"/>
    <n v="9"/>
    <n v="3.35"/>
    <n v="1"/>
    <x v="0"/>
    <n v="0"/>
    <n v="0"/>
    <n v="0"/>
    <s v="Very High"/>
    <s v="High"/>
    <x v="1"/>
  </r>
  <r>
    <s v="OR"/>
    <n v="66"/>
    <s v="area_code_408"/>
    <s v="no"/>
    <s v="no"/>
    <n v="0"/>
    <n v="87.6"/>
    <n v="76"/>
    <n v="14.89"/>
    <n v="262"/>
    <n v="111"/>
    <n v="22.27"/>
    <n v="184.6"/>
    <x v="76"/>
    <n v="8.31"/>
    <n v="9.1999999999999993"/>
    <n v="5"/>
    <n v="2.48"/>
    <n v="1"/>
    <x v="0"/>
    <n v="0"/>
    <n v="0"/>
    <n v="0"/>
    <s v="Low"/>
    <s v="Low"/>
    <x v="0"/>
  </r>
  <r>
    <s v="GA"/>
    <n v="76"/>
    <s v="area_code_408"/>
    <s v="no"/>
    <s v="no"/>
    <n v="0"/>
    <n v="203.6"/>
    <n v="61"/>
    <n v="34.61"/>
    <n v="161.69999999999999"/>
    <n v="127"/>
    <n v="13.74"/>
    <n v="175.9"/>
    <x v="7"/>
    <n v="7.92"/>
    <n v="8.4"/>
    <n v="3"/>
    <n v="2.27"/>
    <n v="0"/>
    <x v="0"/>
    <n v="0"/>
    <n v="0"/>
    <n v="0"/>
    <s v="Medium"/>
    <s v="Low"/>
    <x v="1"/>
  </r>
  <r>
    <s v="ME"/>
    <n v="79"/>
    <s v="area_code_415"/>
    <s v="no"/>
    <s v="no"/>
    <n v="0"/>
    <n v="213.6"/>
    <n v="110"/>
    <n v="36.31"/>
    <n v="234.9"/>
    <n v="121"/>
    <n v="19.97"/>
    <n v="229.6"/>
    <x v="105"/>
    <n v="10.33"/>
    <n v="8.8000000000000007"/>
    <n v="3"/>
    <n v="2.38"/>
    <n v="2"/>
    <x v="0"/>
    <n v="0"/>
    <n v="0"/>
    <n v="0"/>
    <s v="Medium"/>
    <s v="Low"/>
    <x v="1"/>
  </r>
  <r>
    <s v="HI"/>
    <n v="98"/>
    <s v="area_code_415"/>
    <s v="no"/>
    <s v="yes"/>
    <n v="31"/>
    <n v="181.6"/>
    <n v="112"/>
    <n v="30.87"/>
    <n v="220.7"/>
    <n v="100"/>
    <n v="18.760000000000002"/>
    <n v="236.3"/>
    <x v="3"/>
    <n v="10.63"/>
    <n v="12.9"/>
    <n v="4"/>
    <n v="3.48"/>
    <n v="2"/>
    <x v="0"/>
    <n v="0"/>
    <n v="0"/>
    <n v="1"/>
    <s v="Medium"/>
    <s v="High"/>
    <x v="2"/>
  </r>
  <r>
    <s v="AZ"/>
    <n v="141"/>
    <s v="area_code_510"/>
    <s v="no"/>
    <s v="yes"/>
    <n v="22"/>
    <n v="215.4"/>
    <n v="123"/>
    <n v="36.619999999999997"/>
    <n v="328.7"/>
    <n v="98"/>
    <n v="27.94"/>
    <n v="160.5"/>
    <x v="2"/>
    <n v="7.22"/>
    <n v="7.8"/>
    <n v="6"/>
    <n v="2.11"/>
    <n v="1"/>
    <x v="0"/>
    <n v="0"/>
    <n v="0"/>
    <n v="1"/>
    <s v="Very High"/>
    <s v="Low"/>
    <x v="2"/>
  </r>
  <r>
    <s v="IA"/>
    <n v="46"/>
    <s v="area_code_510"/>
    <s v="no"/>
    <s v="no"/>
    <n v="0"/>
    <n v="199.2"/>
    <n v="111"/>
    <n v="33.86"/>
    <n v="175.1"/>
    <n v="83"/>
    <n v="14.88"/>
    <n v="210.6"/>
    <x v="48"/>
    <n v="9.48"/>
    <n v="10.199999999999999"/>
    <n v="2"/>
    <n v="2.75"/>
    <n v="3"/>
    <x v="0"/>
    <n v="0"/>
    <n v="0"/>
    <n v="0"/>
    <s v="Low"/>
    <s v="Low"/>
    <x v="2"/>
  </r>
  <r>
    <s v="CT"/>
    <n v="137"/>
    <s v="area_code_415"/>
    <s v="no"/>
    <s v="no"/>
    <n v="0"/>
    <n v="115"/>
    <n v="130"/>
    <n v="19.55"/>
    <n v="137.80000000000001"/>
    <n v="83"/>
    <n v="11.71"/>
    <n v="224"/>
    <x v="42"/>
    <n v="10.08"/>
    <n v="7.3"/>
    <n v="4"/>
    <n v="1.97"/>
    <n v="3"/>
    <x v="0"/>
    <n v="0"/>
    <n v="0"/>
    <n v="0"/>
    <s v="Very High"/>
    <s v="Low"/>
    <x v="3"/>
  </r>
  <r>
    <s v="WA"/>
    <n v="171"/>
    <s v="area_code_408"/>
    <s v="no"/>
    <s v="no"/>
    <n v="0"/>
    <n v="270.5"/>
    <n v="69"/>
    <n v="45.99"/>
    <n v="230"/>
    <n v="112"/>
    <n v="19.55"/>
    <n v="136"/>
    <x v="8"/>
    <n v="6.12"/>
    <n v="9.6"/>
    <n v="5"/>
    <n v="2.59"/>
    <n v="1"/>
    <x v="1"/>
    <n v="1"/>
    <n v="0"/>
    <n v="0"/>
    <s v="Very High"/>
    <s v="Low"/>
    <x v="1"/>
  </r>
  <r>
    <s v="VA"/>
    <n v="10"/>
    <s v="area_code_415"/>
    <s v="no"/>
    <s v="no"/>
    <n v="0"/>
    <n v="222.2"/>
    <n v="127"/>
    <n v="37.770000000000003"/>
    <n v="153.1"/>
    <n v="125"/>
    <n v="13.01"/>
    <n v="227.4"/>
    <x v="59"/>
    <n v="10.23"/>
    <n v="12.9"/>
    <n v="4"/>
    <n v="3.48"/>
    <n v="1"/>
    <x v="0"/>
    <n v="0"/>
    <n v="0"/>
    <n v="0"/>
    <s v="Low"/>
    <s v="High"/>
    <x v="1"/>
  </r>
  <r>
    <s v="CO"/>
    <n v="88"/>
    <s v="area_code_510"/>
    <s v="no"/>
    <s v="no"/>
    <n v="0"/>
    <n v="61.9"/>
    <n v="78"/>
    <n v="10.52"/>
    <n v="262.60000000000002"/>
    <n v="114"/>
    <n v="22.32"/>
    <n v="212.5"/>
    <x v="71"/>
    <n v="9.56"/>
    <n v="8.8000000000000007"/>
    <n v="2"/>
    <n v="2.38"/>
    <n v="3"/>
    <x v="0"/>
    <n v="0"/>
    <n v="0"/>
    <n v="0"/>
    <s v="Medium"/>
    <s v="Low"/>
    <x v="0"/>
  </r>
  <r>
    <s v="LA"/>
    <n v="89"/>
    <s v="area_code_415"/>
    <s v="no"/>
    <s v="no"/>
    <n v="0"/>
    <n v="141.1"/>
    <n v="92"/>
    <n v="23.99"/>
    <n v="249.1"/>
    <n v="126"/>
    <n v="21.17"/>
    <n v="136"/>
    <x v="44"/>
    <n v="6.12"/>
    <n v="10.8"/>
    <n v="2"/>
    <n v="2.92"/>
    <n v="2"/>
    <x v="0"/>
    <n v="0"/>
    <n v="0"/>
    <n v="0"/>
    <s v="Medium"/>
    <s v="High"/>
    <x v="0"/>
  </r>
  <r>
    <s v="TX"/>
    <n v="82"/>
    <s v="area_code_415"/>
    <s v="no"/>
    <s v="no"/>
    <n v="0"/>
    <n v="189.2"/>
    <n v="81"/>
    <n v="32.159999999999997"/>
    <n v="184.4"/>
    <n v="117"/>
    <n v="15.67"/>
    <n v="255.8"/>
    <x v="72"/>
    <n v="11.51"/>
    <n v="10.6"/>
    <n v="5"/>
    <n v="2.86"/>
    <n v="3"/>
    <x v="1"/>
    <n v="1"/>
    <n v="0"/>
    <n v="0"/>
    <s v="Medium"/>
    <s v="High"/>
    <x v="1"/>
  </r>
  <r>
    <s v="SD"/>
    <n v="139"/>
    <s v="area_code_510"/>
    <s v="no"/>
    <s v="no"/>
    <n v="0"/>
    <n v="196"/>
    <n v="135"/>
    <n v="33.32"/>
    <n v="186"/>
    <n v="146"/>
    <n v="15.81"/>
    <n v="153"/>
    <x v="26"/>
    <n v="6.89"/>
    <n v="9.8000000000000007"/>
    <n v="1"/>
    <n v="2.65"/>
    <n v="3"/>
    <x v="0"/>
    <n v="0"/>
    <n v="0"/>
    <n v="0"/>
    <s v="Very High"/>
    <s v="Low"/>
    <x v="1"/>
  </r>
  <r>
    <s v="VA"/>
    <n v="87"/>
    <s v="area_code_415"/>
    <s v="no"/>
    <s v="no"/>
    <n v="0"/>
    <n v="171.6"/>
    <n v="119"/>
    <n v="29.17"/>
    <n v="205"/>
    <n v="107"/>
    <n v="17.43"/>
    <n v="170.6"/>
    <x v="52"/>
    <n v="7.68"/>
    <n v="13.8"/>
    <n v="4"/>
    <n v="3.73"/>
    <n v="0"/>
    <x v="0"/>
    <n v="0"/>
    <n v="0"/>
    <n v="0"/>
    <s v="Medium"/>
    <s v="High"/>
    <x v="0"/>
  </r>
  <r>
    <s v="NY"/>
    <n v="137"/>
    <s v="area_code_415"/>
    <s v="yes"/>
    <s v="no"/>
    <n v="0"/>
    <n v="174"/>
    <n v="123"/>
    <n v="29.58"/>
    <n v="161.30000000000001"/>
    <n v="115"/>
    <n v="13.71"/>
    <n v="260.7"/>
    <x v="21"/>
    <n v="11.73"/>
    <n v="11.4"/>
    <n v="3"/>
    <n v="3.08"/>
    <n v="2"/>
    <x v="0"/>
    <n v="0"/>
    <n v="1"/>
    <n v="0"/>
    <s v="Very High"/>
    <s v="High"/>
    <x v="0"/>
  </r>
  <r>
    <s v="WA"/>
    <n v="45"/>
    <s v="area_code_510"/>
    <s v="no"/>
    <s v="no"/>
    <n v="0"/>
    <n v="78.599999999999994"/>
    <n v="106"/>
    <n v="13.36"/>
    <n v="187.3"/>
    <n v="110"/>
    <n v="15.92"/>
    <n v="184.2"/>
    <x v="8"/>
    <n v="8.2899999999999991"/>
    <n v="7.4"/>
    <n v="5"/>
    <n v="2"/>
    <n v="1"/>
    <x v="1"/>
    <n v="1"/>
    <n v="0"/>
    <n v="0"/>
    <s v="Low"/>
    <s v="Low"/>
    <x v="0"/>
  </r>
  <r>
    <s v="WI"/>
    <n v="90"/>
    <s v="area_code_415"/>
    <s v="no"/>
    <s v="no"/>
    <n v="0"/>
    <n v="200.9"/>
    <n v="92"/>
    <n v="34.15"/>
    <n v="164.3"/>
    <n v="91"/>
    <n v="13.97"/>
    <n v="249"/>
    <x v="21"/>
    <n v="11.21"/>
    <n v="8.9"/>
    <n v="7"/>
    <n v="2.4"/>
    <n v="1"/>
    <x v="0"/>
    <n v="0"/>
    <n v="0"/>
    <n v="0"/>
    <s v="Medium"/>
    <s v="Low"/>
    <x v="2"/>
  </r>
  <r>
    <s v="TN"/>
    <n v="103"/>
    <s v="area_code_415"/>
    <s v="no"/>
    <s v="no"/>
    <n v="0"/>
    <n v="141.30000000000001"/>
    <n v="123"/>
    <n v="24.02"/>
    <n v="253.6"/>
    <n v="87"/>
    <n v="21.56"/>
    <n v="215.8"/>
    <x v="5"/>
    <n v="9.7100000000000009"/>
    <n v="6.4"/>
    <n v="2"/>
    <n v="1.73"/>
    <n v="1"/>
    <x v="0"/>
    <n v="0"/>
    <n v="0"/>
    <n v="0"/>
    <s v="High"/>
    <s v="Low"/>
    <x v="3"/>
  </r>
  <r>
    <s v="CT"/>
    <n v="100"/>
    <s v="area_code_415"/>
    <s v="no"/>
    <s v="no"/>
    <n v="0"/>
    <n v="235.8"/>
    <n v="130"/>
    <n v="40.090000000000003"/>
    <n v="176"/>
    <n v="69"/>
    <n v="14.96"/>
    <n v="63.6"/>
    <x v="55"/>
    <n v="2.86"/>
    <n v="7.3"/>
    <n v="1"/>
    <n v="1.97"/>
    <n v="2"/>
    <x v="0"/>
    <n v="0"/>
    <n v="0"/>
    <n v="0"/>
    <s v="Medium"/>
    <s v="Low"/>
    <x v="2"/>
  </r>
  <r>
    <s v="WA"/>
    <n v="110"/>
    <s v="area_code_510"/>
    <s v="no"/>
    <s v="no"/>
    <n v="0"/>
    <n v="185.1"/>
    <n v="100"/>
    <n v="31.47"/>
    <n v="165.1"/>
    <n v="88"/>
    <n v="14.03"/>
    <n v="111.6"/>
    <x v="1"/>
    <n v="5.0199999999999996"/>
    <n v="6.3"/>
    <n v="4"/>
    <n v="1.7"/>
    <n v="3"/>
    <x v="0"/>
    <n v="0"/>
    <n v="0"/>
    <n v="0"/>
    <s v="High"/>
    <s v="Low"/>
    <x v="2"/>
  </r>
  <r>
    <s v="NH"/>
    <n v="124"/>
    <s v="area_code_415"/>
    <s v="no"/>
    <s v="no"/>
    <n v="0"/>
    <n v="254.3"/>
    <n v="113"/>
    <n v="43.23"/>
    <n v="78.900000000000006"/>
    <n v="104"/>
    <n v="6.71"/>
    <n v="153.19999999999999"/>
    <x v="69"/>
    <n v="6.89"/>
    <n v="11.8"/>
    <n v="2"/>
    <n v="3.19"/>
    <n v="2"/>
    <x v="0"/>
    <n v="0"/>
    <n v="0"/>
    <n v="0"/>
    <s v="High"/>
    <s v="High"/>
    <x v="1"/>
  </r>
  <r>
    <s v="MT"/>
    <n v="10"/>
    <s v="area_code_510"/>
    <s v="no"/>
    <s v="no"/>
    <n v="0"/>
    <n v="183"/>
    <n v="103"/>
    <n v="31.11"/>
    <n v="214.8"/>
    <n v="77"/>
    <n v="18.260000000000002"/>
    <n v="206.4"/>
    <x v="44"/>
    <n v="9.2899999999999991"/>
    <n v="8.6999999999999993"/>
    <n v="6"/>
    <n v="2.35"/>
    <n v="2"/>
    <x v="0"/>
    <n v="0"/>
    <n v="0"/>
    <n v="0"/>
    <s v="Low"/>
    <s v="Low"/>
    <x v="2"/>
  </r>
  <r>
    <s v="NE"/>
    <n v="89"/>
    <s v="area_code_415"/>
    <s v="no"/>
    <s v="yes"/>
    <n v="29"/>
    <n v="163.5"/>
    <n v="80"/>
    <n v="27.8"/>
    <n v="274.8"/>
    <n v="136"/>
    <n v="23.36"/>
    <n v="381.9"/>
    <x v="106"/>
    <n v="17.190000000000001"/>
    <n v="7.5"/>
    <n v="5"/>
    <n v="2.0299999999999998"/>
    <n v="2"/>
    <x v="0"/>
    <n v="0"/>
    <n v="0"/>
    <n v="1"/>
    <s v="Medium"/>
    <s v="Low"/>
    <x v="0"/>
  </r>
  <r>
    <s v="WA"/>
    <n v="121"/>
    <s v="area_code_408"/>
    <s v="no"/>
    <s v="no"/>
    <n v="0"/>
    <n v="207.9"/>
    <n v="98"/>
    <n v="35.340000000000003"/>
    <n v="210.5"/>
    <n v="96"/>
    <n v="17.89"/>
    <n v="109.6"/>
    <x v="52"/>
    <n v="4.93"/>
    <n v="7.7"/>
    <n v="2"/>
    <n v="2.08"/>
    <n v="2"/>
    <x v="0"/>
    <n v="0"/>
    <n v="0"/>
    <n v="0"/>
    <s v="High"/>
    <s v="Low"/>
    <x v="2"/>
  </r>
  <r>
    <s v="WI"/>
    <n v="101"/>
    <s v="area_code_415"/>
    <s v="no"/>
    <s v="no"/>
    <n v="0"/>
    <n v="248.6"/>
    <n v="102"/>
    <n v="42.26"/>
    <n v="174.9"/>
    <n v="93"/>
    <n v="14.87"/>
    <n v="207.2"/>
    <x v="27"/>
    <n v="9.32"/>
    <n v="6.1"/>
    <n v="3"/>
    <n v="1.65"/>
    <n v="3"/>
    <x v="0"/>
    <n v="0"/>
    <n v="0"/>
    <n v="0"/>
    <s v="High"/>
    <s v="Low"/>
    <x v="2"/>
  </r>
  <r>
    <s v="AR"/>
    <n v="103"/>
    <s v="area_code_415"/>
    <s v="no"/>
    <s v="yes"/>
    <n v="31"/>
    <n v="185.4"/>
    <n v="105"/>
    <n v="31.52"/>
    <n v="197.6"/>
    <n v="126"/>
    <n v="16.8"/>
    <n v="147.1"/>
    <x v="71"/>
    <n v="6.62"/>
    <n v="14.5"/>
    <n v="4"/>
    <n v="3.92"/>
    <n v="2"/>
    <x v="0"/>
    <n v="0"/>
    <n v="0"/>
    <n v="1"/>
    <s v="High"/>
    <s v="High"/>
    <x v="1"/>
  </r>
  <r>
    <s v="WI"/>
    <n v="51"/>
    <s v="area_code_408"/>
    <s v="no"/>
    <s v="no"/>
    <n v="0"/>
    <n v="197.8"/>
    <n v="60"/>
    <n v="33.630000000000003"/>
    <n v="221"/>
    <n v="64"/>
    <n v="18.79"/>
    <n v="168.6"/>
    <x v="94"/>
    <n v="7.59"/>
    <n v="8.9"/>
    <n v="5"/>
    <n v="2.4"/>
    <n v="1"/>
    <x v="0"/>
    <n v="0"/>
    <n v="0"/>
    <n v="0"/>
    <s v="Low"/>
    <s v="Low"/>
    <x v="2"/>
  </r>
  <r>
    <s v="DE"/>
    <n v="2"/>
    <s v="area_code_415"/>
    <s v="yes"/>
    <s v="no"/>
    <n v="0"/>
    <n v="132.1"/>
    <n v="42"/>
    <n v="22.46"/>
    <n v="138.9"/>
    <n v="88"/>
    <n v="11.81"/>
    <n v="192.6"/>
    <x v="47"/>
    <n v="8.67"/>
    <n v="9.1"/>
    <n v="1"/>
    <n v="2.46"/>
    <n v="2"/>
    <x v="1"/>
    <n v="1"/>
    <n v="1"/>
    <n v="0"/>
    <s v="Low"/>
    <s v="Low"/>
    <x v="3"/>
  </r>
  <r>
    <s v="NH"/>
    <n v="111"/>
    <s v="area_code_510"/>
    <s v="no"/>
    <s v="no"/>
    <n v="0"/>
    <n v="197.1"/>
    <n v="117"/>
    <n v="33.51"/>
    <n v="227.8"/>
    <n v="128"/>
    <n v="19.36"/>
    <n v="214"/>
    <x v="67"/>
    <n v="9.6300000000000008"/>
    <n v="9.3000000000000007"/>
    <n v="11"/>
    <n v="2.5099999999999998"/>
    <n v="0"/>
    <x v="0"/>
    <n v="0"/>
    <n v="0"/>
    <n v="0"/>
    <s v="High"/>
    <s v="Low"/>
    <x v="1"/>
  </r>
  <r>
    <s v="VA"/>
    <n v="118"/>
    <s v="area_code_415"/>
    <s v="no"/>
    <s v="no"/>
    <n v="0"/>
    <n v="154.6"/>
    <n v="112"/>
    <n v="26.28"/>
    <n v="184.2"/>
    <n v="105"/>
    <n v="15.66"/>
    <n v="217.4"/>
    <x v="20"/>
    <n v="9.7799999999999994"/>
    <n v="12.6"/>
    <n v="5"/>
    <n v="3.4"/>
    <n v="2"/>
    <x v="0"/>
    <n v="0"/>
    <n v="0"/>
    <n v="0"/>
    <s v="High"/>
    <s v="High"/>
    <x v="0"/>
  </r>
  <r>
    <s v="ID"/>
    <n v="193"/>
    <s v="area_code_415"/>
    <s v="no"/>
    <s v="no"/>
    <n v="0"/>
    <n v="96.8"/>
    <n v="92"/>
    <n v="16.46"/>
    <n v="142.6"/>
    <n v="103"/>
    <n v="12.12"/>
    <n v="210.1"/>
    <x v="11"/>
    <n v="9.4499999999999993"/>
    <n v="10.9"/>
    <n v="5"/>
    <n v="2.94"/>
    <n v="2"/>
    <x v="1"/>
    <n v="1"/>
    <n v="0"/>
    <n v="0"/>
    <s v="Very High"/>
    <s v="High"/>
    <x v="0"/>
  </r>
  <r>
    <s v="TN"/>
    <n v="114"/>
    <s v="area_code_510"/>
    <s v="no"/>
    <s v="no"/>
    <n v="0"/>
    <n v="172"/>
    <n v="145"/>
    <n v="29.24"/>
    <n v="276.39999999999998"/>
    <n v="101"/>
    <n v="23.49"/>
    <n v="193.7"/>
    <x v="41"/>
    <n v="8.7200000000000006"/>
    <n v="10.1"/>
    <n v="9"/>
    <n v="2.73"/>
    <n v="1"/>
    <x v="0"/>
    <n v="0"/>
    <n v="0"/>
    <n v="0"/>
    <s v="High"/>
    <s v="Low"/>
    <x v="0"/>
  </r>
  <r>
    <s v="MT"/>
    <n v="185"/>
    <s v="area_code_408"/>
    <s v="no"/>
    <s v="yes"/>
    <n v="29"/>
    <n v="151.1"/>
    <n v="121"/>
    <n v="25.69"/>
    <n v="244.7"/>
    <n v="88"/>
    <n v="20.8"/>
    <n v="154.4"/>
    <x v="50"/>
    <n v="6.95"/>
    <n v="13.8"/>
    <n v="2"/>
    <n v="3.73"/>
    <n v="2"/>
    <x v="0"/>
    <n v="0"/>
    <n v="0"/>
    <n v="1"/>
    <s v="Very High"/>
    <s v="High"/>
    <x v="3"/>
  </r>
  <r>
    <s v="OK"/>
    <n v="101"/>
    <s v="area_code_408"/>
    <s v="no"/>
    <s v="no"/>
    <n v="0"/>
    <n v="209.6"/>
    <n v="107"/>
    <n v="35.630000000000003"/>
    <n v="228.8"/>
    <n v="96"/>
    <n v="19.45"/>
    <n v="172.4"/>
    <x v="82"/>
    <n v="7.76"/>
    <n v="7.6"/>
    <n v="2"/>
    <n v="2.0499999999999998"/>
    <n v="3"/>
    <x v="0"/>
    <n v="0"/>
    <n v="0"/>
    <n v="0"/>
    <s v="High"/>
    <s v="Low"/>
    <x v="2"/>
  </r>
  <r>
    <s v="ID"/>
    <n v="95"/>
    <s v="area_code_415"/>
    <s v="no"/>
    <s v="yes"/>
    <n v="32"/>
    <n v="247"/>
    <n v="109"/>
    <n v="41.99"/>
    <n v="125.6"/>
    <n v="91"/>
    <n v="10.68"/>
    <n v="226.5"/>
    <x v="6"/>
    <n v="10.19"/>
    <n v="10.5"/>
    <n v="4"/>
    <n v="2.84"/>
    <n v="3"/>
    <x v="0"/>
    <n v="0"/>
    <n v="0"/>
    <n v="1"/>
    <s v="Medium"/>
    <s v="High"/>
    <x v="2"/>
  </r>
  <r>
    <s v="NV"/>
    <n v="7"/>
    <s v="area_code_408"/>
    <s v="no"/>
    <s v="yes"/>
    <n v="30"/>
    <n v="221.4"/>
    <n v="114"/>
    <n v="37.64"/>
    <n v="165.8"/>
    <n v="116"/>
    <n v="14.09"/>
    <n v="247"/>
    <x v="18"/>
    <n v="11.12"/>
    <n v="10.8"/>
    <n v="12"/>
    <n v="2.92"/>
    <n v="1"/>
    <x v="0"/>
    <n v="0"/>
    <n v="0"/>
    <n v="1"/>
    <s v="Low"/>
    <s v="High"/>
    <x v="1"/>
  </r>
  <r>
    <s v="KS"/>
    <n v="126"/>
    <s v="area_code_408"/>
    <s v="no"/>
    <s v="no"/>
    <n v="0"/>
    <n v="321.3"/>
    <n v="99"/>
    <n v="54.62"/>
    <n v="167.9"/>
    <n v="93"/>
    <n v="14.27"/>
    <n v="193.6"/>
    <x v="36"/>
    <n v="8.7100000000000009"/>
    <n v="8"/>
    <n v="4"/>
    <n v="2.16"/>
    <n v="1"/>
    <x v="1"/>
    <n v="1"/>
    <n v="0"/>
    <n v="0"/>
    <s v="High"/>
    <s v="Low"/>
    <x v="2"/>
  </r>
  <r>
    <s v="WY"/>
    <n v="71"/>
    <s v="area_code_415"/>
    <s v="no"/>
    <s v="no"/>
    <n v="0"/>
    <n v="243.7"/>
    <n v="124"/>
    <n v="41.43"/>
    <n v="60"/>
    <n v="90"/>
    <n v="5.0999999999999996"/>
    <n v="189"/>
    <x v="31"/>
    <n v="8.5"/>
    <n v="11.3"/>
    <n v="2"/>
    <n v="3.05"/>
    <n v="0"/>
    <x v="0"/>
    <n v="0"/>
    <n v="0"/>
    <n v="0"/>
    <s v="Low"/>
    <s v="High"/>
    <x v="2"/>
  </r>
  <r>
    <s v="MS"/>
    <n v="124"/>
    <s v="area_code_415"/>
    <s v="no"/>
    <s v="no"/>
    <n v="0"/>
    <n v="251.5"/>
    <n v="85"/>
    <n v="42.76"/>
    <n v="214.2"/>
    <n v="98"/>
    <n v="18.21"/>
    <n v="186.1"/>
    <x v="62"/>
    <n v="8.3699999999999992"/>
    <n v="11.1"/>
    <n v="6"/>
    <n v="3"/>
    <n v="3"/>
    <x v="0"/>
    <n v="0"/>
    <n v="0"/>
    <n v="0"/>
    <s v="High"/>
    <s v="High"/>
    <x v="2"/>
  </r>
  <r>
    <s v="WY"/>
    <n v="97"/>
    <s v="area_code_510"/>
    <s v="yes"/>
    <s v="no"/>
    <n v="0"/>
    <n v="236.9"/>
    <n v="107"/>
    <n v="40.270000000000003"/>
    <n v="157.6"/>
    <n v="105"/>
    <n v="13.4"/>
    <n v="241"/>
    <x v="60"/>
    <n v="10.85"/>
    <n v="7.3"/>
    <n v="2"/>
    <n v="1.97"/>
    <n v="0"/>
    <x v="1"/>
    <n v="1"/>
    <n v="1"/>
    <n v="0"/>
    <s v="Medium"/>
    <s v="Low"/>
    <x v="1"/>
  </r>
  <r>
    <s v="TX"/>
    <n v="28"/>
    <s v="area_code_415"/>
    <s v="no"/>
    <s v="no"/>
    <n v="0"/>
    <n v="159.69999999999999"/>
    <n v="79"/>
    <n v="27.15"/>
    <n v="216.7"/>
    <n v="131"/>
    <n v="18.420000000000002"/>
    <n v="206.7"/>
    <x v="22"/>
    <n v="9.3000000000000007"/>
    <n v="9.3000000000000007"/>
    <n v="3"/>
    <n v="2.5099999999999998"/>
    <n v="2"/>
    <x v="0"/>
    <n v="0"/>
    <n v="0"/>
    <n v="0"/>
    <s v="Low"/>
    <s v="Low"/>
    <x v="0"/>
  </r>
  <r>
    <s v="WA"/>
    <n v="90"/>
    <s v="area_code_415"/>
    <s v="yes"/>
    <s v="no"/>
    <n v="0"/>
    <n v="148.19999999999999"/>
    <n v="96"/>
    <n v="25.19"/>
    <n v="220.4"/>
    <n v="111"/>
    <n v="18.73"/>
    <n v="134.19999999999999"/>
    <x v="7"/>
    <n v="6.04"/>
    <n v="9.1999999999999993"/>
    <n v="1"/>
    <n v="2.48"/>
    <n v="4"/>
    <x v="1"/>
    <n v="1"/>
    <n v="1"/>
    <n v="0"/>
    <s v="Medium"/>
    <s v="Low"/>
    <x v="0"/>
  </r>
  <r>
    <s v="HI"/>
    <n v="190"/>
    <s v="area_code_408"/>
    <s v="no"/>
    <s v="no"/>
    <n v="0"/>
    <n v="150.9"/>
    <n v="86"/>
    <n v="25.65"/>
    <n v="268.60000000000002"/>
    <n v="129"/>
    <n v="22.83"/>
    <n v="179.9"/>
    <x v="44"/>
    <n v="8.1"/>
    <n v="14.7"/>
    <n v="1"/>
    <n v="3.97"/>
    <n v="1"/>
    <x v="0"/>
    <n v="0"/>
    <n v="0"/>
    <n v="0"/>
    <s v="Very High"/>
    <s v="High"/>
    <x v="0"/>
  </r>
  <r>
    <s v="IL"/>
    <n v="31"/>
    <s v="area_code_415"/>
    <s v="no"/>
    <s v="yes"/>
    <n v="28"/>
    <n v="210.5"/>
    <n v="101"/>
    <n v="35.79"/>
    <n v="250.5"/>
    <n v="86"/>
    <n v="21.29"/>
    <n v="241.6"/>
    <x v="76"/>
    <n v="10.87"/>
    <n v="11.5"/>
    <n v="2"/>
    <n v="3.11"/>
    <n v="1"/>
    <x v="0"/>
    <n v="0"/>
    <n v="0"/>
    <n v="1"/>
    <s v="Low"/>
    <s v="High"/>
    <x v="2"/>
  </r>
  <r>
    <s v="MD"/>
    <n v="73"/>
    <s v="area_code_510"/>
    <s v="no"/>
    <s v="no"/>
    <n v="0"/>
    <n v="254.7"/>
    <n v="80"/>
    <n v="43.3"/>
    <n v="90.2"/>
    <n v="79"/>
    <n v="7.67"/>
    <n v="153.4"/>
    <x v="40"/>
    <n v="6.9"/>
    <n v="10.6"/>
    <n v="8"/>
    <n v="2.86"/>
    <n v="0"/>
    <x v="0"/>
    <n v="0"/>
    <n v="0"/>
    <n v="0"/>
    <s v="Low"/>
    <s v="High"/>
    <x v="2"/>
  </r>
  <r>
    <s v="MA"/>
    <n v="111"/>
    <s v="area_code_415"/>
    <s v="no"/>
    <s v="no"/>
    <n v="0"/>
    <n v="284.39999999999998"/>
    <n v="89"/>
    <n v="48.35"/>
    <n v="157"/>
    <n v="113"/>
    <n v="13.35"/>
    <n v="242.8"/>
    <x v="50"/>
    <n v="10.93"/>
    <n v="8.4"/>
    <n v="8"/>
    <n v="2.27"/>
    <n v="0"/>
    <x v="1"/>
    <n v="1"/>
    <n v="0"/>
    <n v="0"/>
    <s v="High"/>
    <s v="Low"/>
    <x v="1"/>
  </r>
  <r>
    <s v="SD"/>
    <n v="98"/>
    <s v="area_code_415"/>
    <s v="no"/>
    <s v="no"/>
    <n v="0"/>
    <n v="0"/>
    <n v="0"/>
    <n v="0"/>
    <n v="159.6"/>
    <n v="130"/>
    <n v="13.57"/>
    <n v="167.1"/>
    <x v="53"/>
    <n v="7.52"/>
    <n v="6.8"/>
    <n v="1"/>
    <n v="1.84"/>
    <n v="4"/>
    <x v="1"/>
    <n v="1"/>
    <n v="0"/>
    <n v="0"/>
    <s v="Medium"/>
    <s v="Low"/>
    <x v="0"/>
  </r>
  <r>
    <s v="PA"/>
    <n v="106"/>
    <s v="area_code_408"/>
    <s v="yes"/>
    <s v="no"/>
    <n v="0"/>
    <n v="133.69999999999999"/>
    <n v="45"/>
    <n v="22.73"/>
    <n v="187.8"/>
    <n v="107"/>
    <n v="15.96"/>
    <n v="181.9"/>
    <x v="2"/>
    <n v="8.19"/>
    <n v="10.7"/>
    <n v="2"/>
    <n v="2.89"/>
    <n v="1"/>
    <x v="1"/>
    <n v="1"/>
    <n v="1"/>
    <n v="0"/>
    <s v="High"/>
    <s v="High"/>
    <x v="0"/>
  </r>
  <r>
    <s v="NC"/>
    <n v="111"/>
    <s v="area_code_408"/>
    <s v="no"/>
    <s v="no"/>
    <n v="0"/>
    <n v="224.9"/>
    <n v="117"/>
    <n v="38.229999999999997"/>
    <n v="191.9"/>
    <n v="127"/>
    <n v="16.309999999999999"/>
    <n v="229.9"/>
    <x v="7"/>
    <n v="10.35"/>
    <n v="10.3"/>
    <n v="3"/>
    <n v="2.78"/>
    <n v="0"/>
    <x v="0"/>
    <n v="0"/>
    <n v="0"/>
    <n v="0"/>
    <s v="High"/>
    <s v="High"/>
    <x v="1"/>
  </r>
  <r>
    <s v="VT"/>
    <n v="59"/>
    <s v="area_code_408"/>
    <s v="no"/>
    <s v="no"/>
    <n v="0"/>
    <n v="151.80000000000001"/>
    <n v="98"/>
    <n v="25.81"/>
    <n v="209.9"/>
    <n v="92"/>
    <n v="17.84"/>
    <n v="266.89999999999998"/>
    <x v="27"/>
    <n v="12.01"/>
    <n v="11.9"/>
    <n v="5"/>
    <n v="3.21"/>
    <n v="1"/>
    <x v="0"/>
    <n v="0"/>
    <n v="0"/>
    <n v="0"/>
    <s v="Low"/>
    <s v="High"/>
    <x v="3"/>
  </r>
  <r>
    <s v="KY"/>
    <n v="71"/>
    <s v="area_code_510"/>
    <s v="no"/>
    <s v="yes"/>
    <n v="22"/>
    <n v="141.4"/>
    <n v="107"/>
    <n v="24.04"/>
    <n v="163"/>
    <n v="105"/>
    <n v="13.86"/>
    <n v="220"/>
    <x v="43"/>
    <n v="9.9"/>
    <n v="5.6"/>
    <n v="3"/>
    <n v="1.51"/>
    <n v="2"/>
    <x v="0"/>
    <n v="0"/>
    <n v="0"/>
    <n v="1"/>
    <s v="Low"/>
    <s v="Low"/>
    <x v="0"/>
  </r>
  <r>
    <s v="WA"/>
    <n v="55"/>
    <s v="area_code_408"/>
    <s v="no"/>
    <s v="no"/>
    <n v="0"/>
    <n v="285.7"/>
    <n v="124"/>
    <n v="48.57"/>
    <n v="230.9"/>
    <n v="106"/>
    <n v="19.63"/>
    <n v="230.7"/>
    <x v="96"/>
    <n v="10.38"/>
    <n v="14.8"/>
    <n v="7"/>
    <n v="4"/>
    <n v="0"/>
    <x v="1"/>
    <n v="1"/>
    <n v="0"/>
    <n v="0"/>
    <s v="Low"/>
    <s v="High"/>
    <x v="1"/>
  </r>
  <r>
    <s v="LA"/>
    <n v="13"/>
    <s v="area_code_415"/>
    <s v="no"/>
    <s v="no"/>
    <n v="0"/>
    <n v="58.4"/>
    <n v="121"/>
    <n v="9.93"/>
    <n v="262.2"/>
    <n v="64"/>
    <n v="22.29"/>
    <n v="159"/>
    <x v="11"/>
    <n v="7.15"/>
    <n v="11.9"/>
    <n v="5"/>
    <n v="3.21"/>
    <n v="1"/>
    <x v="0"/>
    <n v="0"/>
    <n v="0"/>
    <n v="0"/>
    <s v="Low"/>
    <s v="High"/>
    <x v="3"/>
  </r>
  <r>
    <s v="WA"/>
    <n v="136"/>
    <s v="area_code_415"/>
    <s v="no"/>
    <s v="yes"/>
    <n v="16"/>
    <n v="90.4"/>
    <n v="105"/>
    <n v="15.37"/>
    <n v="201.3"/>
    <n v="109"/>
    <n v="17.11"/>
    <n v="227.1"/>
    <x v="11"/>
    <n v="10.220000000000001"/>
    <n v="13.1"/>
    <n v="4"/>
    <n v="3.54"/>
    <n v="0"/>
    <x v="0"/>
    <n v="0"/>
    <n v="0"/>
    <n v="1"/>
    <s v="Very High"/>
    <s v="High"/>
    <x v="0"/>
  </r>
  <r>
    <s v="ME"/>
    <n v="123"/>
    <s v="area_code_408"/>
    <s v="no"/>
    <s v="no"/>
    <n v="0"/>
    <n v="114.4"/>
    <n v="91"/>
    <n v="19.45"/>
    <n v="216.6"/>
    <n v="123"/>
    <n v="18.41"/>
    <n v="250.6"/>
    <x v="20"/>
    <n v="11.28"/>
    <n v="11"/>
    <n v="3"/>
    <n v="2.97"/>
    <n v="0"/>
    <x v="0"/>
    <n v="0"/>
    <n v="0"/>
    <n v="0"/>
    <s v="High"/>
    <s v="High"/>
    <x v="0"/>
  </r>
  <r>
    <s v="WI"/>
    <n v="105"/>
    <s v="area_code_408"/>
    <s v="no"/>
    <s v="no"/>
    <n v="0"/>
    <n v="147.69999999999999"/>
    <n v="103"/>
    <n v="25.11"/>
    <n v="222.7"/>
    <n v="78"/>
    <n v="18.93"/>
    <n v="163.5"/>
    <x v="20"/>
    <n v="7.36"/>
    <n v="12.8"/>
    <n v="3"/>
    <n v="3.46"/>
    <n v="2"/>
    <x v="0"/>
    <n v="0"/>
    <n v="0"/>
    <n v="0"/>
    <s v="High"/>
    <s v="High"/>
    <x v="3"/>
  </r>
  <r>
    <s v="TX"/>
    <n v="50"/>
    <s v="area_code_408"/>
    <s v="no"/>
    <s v="yes"/>
    <n v="31"/>
    <n v="302.7"/>
    <n v="93"/>
    <n v="51.46"/>
    <n v="240.5"/>
    <n v="119"/>
    <n v="20.440000000000001"/>
    <n v="193.9"/>
    <x v="0"/>
    <n v="8.73"/>
    <n v="13.6"/>
    <n v="14"/>
    <n v="3.67"/>
    <n v="3"/>
    <x v="0"/>
    <n v="0"/>
    <n v="0"/>
    <n v="1"/>
    <s v="Low"/>
    <s v="High"/>
    <x v="1"/>
  </r>
  <r>
    <s v="AZ"/>
    <n v="97"/>
    <s v="area_code_408"/>
    <s v="no"/>
    <s v="no"/>
    <n v="0"/>
    <n v="169.7"/>
    <n v="84"/>
    <n v="28.85"/>
    <n v="165.9"/>
    <n v="86"/>
    <n v="14.1"/>
    <n v="191.9"/>
    <x v="72"/>
    <n v="8.64"/>
    <n v="12.8"/>
    <n v="6"/>
    <n v="3.46"/>
    <n v="3"/>
    <x v="0"/>
    <n v="0"/>
    <n v="0"/>
    <n v="0"/>
    <s v="Medium"/>
    <s v="High"/>
    <x v="3"/>
  </r>
  <r>
    <s v="ND"/>
    <n v="51"/>
    <s v="area_code_510"/>
    <s v="no"/>
    <s v="no"/>
    <n v="0"/>
    <n v="227.2"/>
    <n v="89"/>
    <n v="38.619999999999997"/>
    <n v="194.4"/>
    <n v="106"/>
    <n v="16.52"/>
    <n v="243.4"/>
    <x v="54"/>
    <n v="10.95"/>
    <n v="14.9"/>
    <n v="2"/>
    <n v="4.0199999999999996"/>
    <n v="0"/>
    <x v="0"/>
    <n v="0"/>
    <n v="0"/>
    <n v="0"/>
    <s v="Low"/>
    <s v="High"/>
    <x v="1"/>
  </r>
  <r>
    <s v="VT"/>
    <n v="73"/>
    <s v="area_code_415"/>
    <s v="no"/>
    <s v="no"/>
    <n v="0"/>
    <n v="217.8"/>
    <n v="91"/>
    <n v="37.03"/>
    <n v="220.6"/>
    <n v="97"/>
    <n v="18.75"/>
    <n v="277.3"/>
    <x v="2"/>
    <n v="12.48"/>
    <n v="10.3"/>
    <n v="6"/>
    <n v="2.78"/>
    <n v="1"/>
    <x v="1"/>
    <n v="1"/>
    <n v="0"/>
    <n v="0"/>
    <s v="Low"/>
    <s v="High"/>
    <x v="2"/>
  </r>
  <r>
    <s v="HI"/>
    <n v="35"/>
    <s v="area_code_415"/>
    <s v="no"/>
    <s v="no"/>
    <n v="0"/>
    <n v="124.2"/>
    <n v="102"/>
    <n v="21.11"/>
    <n v="123.9"/>
    <n v="115"/>
    <n v="10.53"/>
    <n v="135.69999999999999"/>
    <x v="41"/>
    <n v="6.11"/>
    <n v="13.1"/>
    <n v="8"/>
    <n v="3.54"/>
    <n v="2"/>
    <x v="0"/>
    <n v="0"/>
    <n v="0"/>
    <n v="0"/>
    <s v="Low"/>
    <s v="High"/>
    <x v="0"/>
  </r>
  <r>
    <s v="WY"/>
    <n v="64"/>
    <s v="area_code_415"/>
    <s v="no"/>
    <s v="no"/>
    <n v="0"/>
    <n v="206.2"/>
    <n v="76"/>
    <n v="35.049999999999997"/>
    <n v="232.4"/>
    <n v="76"/>
    <n v="19.75"/>
    <n v="251.6"/>
    <x v="5"/>
    <n v="11.32"/>
    <n v="13.6"/>
    <n v="2"/>
    <n v="3.67"/>
    <n v="1"/>
    <x v="0"/>
    <n v="0"/>
    <n v="0"/>
    <n v="0"/>
    <s v="Low"/>
    <s v="High"/>
    <x v="2"/>
  </r>
  <r>
    <s v="WV"/>
    <n v="63"/>
    <s v="area_code_510"/>
    <s v="no"/>
    <s v="no"/>
    <n v="0"/>
    <n v="132.9"/>
    <n v="122"/>
    <n v="22.59"/>
    <n v="67"/>
    <n v="62"/>
    <n v="5.7"/>
    <n v="160.4"/>
    <x v="3"/>
    <n v="7.22"/>
    <n v="9.9"/>
    <n v="2"/>
    <n v="2.67"/>
    <n v="3"/>
    <x v="0"/>
    <n v="0"/>
    <n v="0"/>
    <n v="0"/>
    <s v="Low"/>
    <s v="Low"/>
    <x v="3"/>
  </r>
  <r>
    <s v="OK"/>
    <n v="117"/>
    <s v="area_code_415"/>
    <s v="no"/>
    <s v="yes"/>
    <n v="31"/>
    <n v="104.9"/>
    <n v="115"/>
    <n v="17.829999999999998"/>
    <n v="237.6"/>
    <n v="125"/>
    <n v="20.2"/>
    <n v="263.39999999999998"/>
    <x v="1"/>
    <n v="11.85"/>
    <n v="7.7"/>
    <n v="6"/>
    <n v="2.08"/>
    <n v="3"/>
    <x v="0"/>
    <n v="0"/>
    <n v="0"/>
    <n v="1"/>
    <s v="High"/>
    <s v="Low"/>
    <x v="0"/>
  </r>
  <r>
    <s v="CT"/>
    <n v="115"/>
    <s v="area_code_415"/>
    <s v="no"/>
    <s v="no"/>
    <n v="0"/>
    <n v="245"/>
    <n v="97"/>
    <n v="41.65"/>
    <n v="250.7"/>
    <n v="75"/>
    <n v="21.31"/>
    <n v="270.2"/>
    <x v="74"/>
    <n v="12.16"/>
    <n v="13.7"/>
    <n v="8"/>
    <n v="3.7"/>
    <n v="1"/>
    <x v="1"/>
    <n v="1"/>
    <n v="0"/>
    <n v="0"/>
    <s v="High"/>
    <s v="High"/>
    <x v="2"/>
  </r>
  <r>
    <s v="UT"/>
    <n v="162"/>
    <s v="area_code_408"/>
    <s v="no"/>
    <s v="no"/>
    <n v="0"/>
    <n v="184.5"/>
    <n v="118"/>
    <n v="31.37"/>
    <n v="224"/>
    <n v="95"/>
    <n v="19.04"/>
    <n v="180.5"/>
    <x v="58"/>
    <n v="8.1199999999999992"/>
    <n v="11.6"/>
    <n v="3"/>
    <n v="3.13"/>
    <n v="1"/>
    <x v="0"/>
    <n v="0"/>
    <n v="0"/>
    <n v="0"/>
    <s v="Very High"/>
    <s v="High"/>
    <x v="2"/>
  </r>
  <r>
    <s v="NY"/>
    <n v="89"/>
    <s v="area_code_415"/>
    <s v="no"/>
    <s v="no"/>
    <n v="0"/>
    <n v="89.5"/>
    <n v="66"/>
    <n v="15.22"/>
    <n v="179.3"/>
    <n v="104"/>
    <n v="15.24"/>
    <n v="225.1"/>
    <x v="22"/>
    <n v="10.130000000000001"/>
    <n v="12.3"/>
    <n v="1"/>
    <n v="3.32"/>
    <n v="3"/>
    <x v="0"/>
    <n v="0"/>
    <n v="0"/>
    <n v="0"/>
    <s v="Medium"/>
    <s v="High"/>
    <x v="0"/>
  </r>
  <r>
    <s v="VA"/>
    <n v="94"/>
    <s v="area_code_415"/>
    <s v="yes"/>
    <s v="no"/>
    <n v="0"/>
    <n v="235.6"/>
    <n v="131"/>
    <n v="40.049999999999997"/>
    <n v="194.8"/>
    <n v="107"/>
    <n v="16.559999999999999"/>
    <n v="170.6"/>
    <x v="73"/>
    <n v="7.68"/>
    <n v="8.6"/>
    <n v="4"/>
    <n v="2.3199999999999998"/>
    <n v="1"/>
    <x v="0"/>
    <n v="0"/>
    <n v="1"/>
    <n v="0"/>
    <s v="Medium"/>
    <s v="Low"/>
    <x v="1"/>
  </r>
  <r>
    <s v="VT"/>
    <n v="129"/>
    <s v="area_code_408"/>
    <s v="no"/>
    <s v="no"/>
    <n v="0"/>
    <n v="186"/>
    <n v="127"/>
    <n v="31.62"/>
    <n v="262.3"/>
    <n v="96"/>
    <n v="22.3"/>
    <n v="98.9"/>
    <x v="92"/>
    <n v="4.45"/>
    <n v="11.5"/>
    <n v="6"/>
    <n v="3.11"/>
    <n v="4"/>
    <x v="0"/>
    <n v="0"/>
    <n v="0"/>
    <n v="0"/>
    <s v="Very High"/>
    <s v="High"/>
    <x v="2"/>
  </r>
  <r>
    <s v="SD"/>
    <n v="86"/>
    <s v="area_code_415"/>
    <s v="no"/>
    <s v="no"/>
    <n v="0"/>
    <n v="223.9"/>
    <n v="75"/>
    <n v="38.06"/>
    <n v="155.69999999999999"/>
    <n v="109"/>
    <n v="13.23"/>
    <n v="150.19999999999999"/>
    <x v="79"/>
    <n v="6.76"/>
    <n v="7.3"/>
    <n v="9"/>
    <n v="1.97"/>
    <n v="1"/>
    <x v="0"/>
    <n v="0"/>
    <n v="0"/>
    <n v="0"/>
    <s v="Medium"/>
    <s v="Low"/>
    <x v="1"/>
  </r>
  <r>
    <s v="PA"/>
    <n v="96"/>
    <s v="area_code_510"/>
    <s v="no"/>
    <s v="no"/>
    <n v="0"/>
    <n v="179.5"/>
    <n v="125"/>
    <n v="30.52"/>
    <n v="162.30000000000001"/>
    <n v="139"/>
    <n v="13.8"/>
    <n v="264.5"/>
    <x v="15"/>
    <n v="11.9"/>
    <n v="6.6"/>
    <n v="2"/>
    <n v="1.78"/>
    <n v="1"/>
    <x v="0"/>
    <n v="0"/>
    <n v="0"/>
    <n v="0"/>
    <s v="Medium"/>
    <s v="Low"/>
    <x v="0"/>
  </r>
  <r>
    <s v="ND"/>
    <n v="190"/>
    <s v="area_code_415"/>
    <s v="no"/>
    <s v="no"/>
    <n v="0"/>
    <n v="169.4"/>
    <n v="102"/>
    <n v="28.8"/>
    <n v="253.5"/>
    <n v="113"/>
    <n v="21.55"/>
    <n v="197.1"/>
    <x v="73"/>
    <n v="8.8699999999999992"/>
    <n v="8.9"/>
    <n v="5"/>
    <n v="2.4"/>
    <n v="1"/>
    <x v="0"/>
    <n v="0"/>
    <n v="0"/>
    <n v="0"/>
    <s v="Very High"/>
    <s v="Low"/>
    <x v="0"/>
  </r>
  <r>
    <s v="CT"/>
    <n v="80"/>
    <s v="area_code_408"/>
    <s v="no"/>
    <s v="no"/>
    <n v="0"/>
    <n v="118.1"/>
    <n v="90"/>
    <n v="20.079999999999998"/>
    <n v="144.30000000000001"/>
    <n v="77"/>
    <n v="12.27"/>
    <n v="225.1"/>
    <x v="27"/>
    <n v="10.130000000000001"/>
    <n v="8.1999999999999993"/>
    <n v="6"/>
    <n v="2.21"/>
    <n v="1"/>
    <x v="0"/>
    <n v="0"/>
    <n v="0"/>
    <n v="0"/>
    <s v="Medium"/>
    <s v="Low"/>
    <x v="3"/>
  </r>
  <r>
    <s v="SC"/>
    <n v="108"/>
    <s v="area_code_415"/>
    <s v="no"/>
    <s v="no"/>
    <n v="0"/>
    <n v="112"/>
    <n v="105"/>
    <n v="19.04"/>
    <n v="193.7"/>
    <n v="110"/>
    <n v="16.46"/>
    <n v="208.9"/>
    <x v="73"/>
    <n v="9.4"/>
    <n v="4.0999999999999996"/>
    <n v="4"/>
    <n v="1.1100000000000001"/>
    <n v="4"/>
    <x v="1"/>
    <n v="1"/>
    <n v="0"/>
    <n v="0"/>
    <s v="High"/>
    <s v="Low"/>
    <x v="0"/>
  </r>
  <r>
    <s v="MI"/>
    <n v="97"/>
    <s v="area_code_408"/>
    <s v="no"/>
    <s v="yes"/>
    <n v="32"/>
    <n v="168.4"/>
    <n v="129"/>
    <n v="28.63"/>
    <n v="225.9"/>
    <n v="97"/>
    <n v="19.2"/>
    <n v="191.8"/>
    <x v="34"/>
    <n v="8.6300000000000008"/>
    <n v="8.5"/>
    <n v="7"/>
    <n v="2.2999999999999998"/>
    <n v="0"/>
    <x v="0"/>
    <n v="0"/>
    <n v="0"/>
    <n v="1"/>
    <s v="Medium"/>
    <s v="Low"/>
    <x v="3"/>
  </r>
  <r>
    <s v="VT"/>
    <n v="84"/>
    <s v="area_code_415"/>
    <s v="no"/>
    <s v="yes"/>
    <n v="42"/>
    <n v="214.3"/>
    <n v="112"/>
    <n v="36.43"/>
    <n v="188.2"/>
    <n v="107"/>
    <n v="16"/>
    <n v="333.5"/>
    <x v="57"/>
    <n v="15.01"/>
    <n v="11.3"/>
    <n v="10"/>
    <n v="3.05"/>
    <n v="0"/>
    <x v="0"/>
    <n v="0"/>
    <n v="0"/>
    <n v="1"/>
    <s v="Medium"/>
    <s v="High"/>
    <x v="1"/>
  </r>
  <r>
    <s v="OH"/>
    <n v="65"/>
    <s v="area_code_415"/>
    <s v="no"/>
    <s v="no"/>
    <n v="0"/>
    <n v="245.7"/>
    <n v="139"/>
    <n v="41.77"/>
    <n v="241.9"/>
    <n v="113"/>
    <n v="20.56"/>
    <n v="285.3"/>
    <x v="57"/>
    <n v="12.84"/>
    <n v="4.2"/>
    <n v="5"/>
    <n v="1.1299999999999999"/>
    <n v="4"/>
    <x v="1"/>
    <n v="1"/>
    <n v="0"/>
    <n v="0"/>
    <s v="Low"/>
    <s v="Low"/>
    <x v="1"/>
  </r>
  <r>
    <s v="IL"/>
    <n v="58"/>
    <s v="area_code_415"/>
    <s v="yes"/>
    <s v="yes"/>
    <n v="43"/>
    <n v="142.80000000000001"/>
    <n v="96"/>
    <n v="24.28"/>
    <n v="272.3"/>
    <n v="100"/>
    <n v="23.15"/>
    <n v="193.4"/>
    <x v="18"/>
    <n v="8.6999999999999993"/>
    <n v="8.9"/>
    <n v="4"/>
    <n v="2.4"/>
    <n v="1"/>
    <x v="0"/>
    <n v="0"/>
    <n v="1"/>
    <n v="1"/>
    <s v="Low"/>
    <s v="Low"/>
    <x v="3"/>
  </r>
  <r>
    <s v="MO"/>
    <n v="36"/>
    <s v="area_code_415"/>
    <s v="no"/>
    <s v="no"/>
    <n v="0"/>
    <n v="202.4"/>
    <n v="115"/>
    <n v="34.409999999999997"/>
    <n v="230.7"/>
    <n v="115"/>
    <n v="19.61"/>
    <n v="202"/>
    <x v="28"/>
    <n v="9.09"/>
    <n v="10.199999999999999"/>
    <n v="2"/>
    <n v="2.75"/>
    <n v="3"/>
    <x v="0"/>
    <n v="0"/>
    <n v="0"/>
    <n v="0"/>
    <s v="Low"/>
    <s v="Low"/>
    <x v="1"/>
  </r>
  <r>
    <s v="WI"/>
    <n v="54"/>
    <s v="area_code_415"/>
    <s v="no"/>
    <s v="no"/>
    <n v="0"/>
    <n v="116.8"/>
    <n v="119"/>
    <n v="19.86"/>
    <n v="123.1"/>
    <n v="123"/>
    <n v="10.46"/>
    <n v="217.5"/>
    <x v="67"/>
    <n v="9.7899999999999991"/>
    <n v="12"/>
    <n v="2"/>
    <n v="3.24"/>
    <n v="1"/>
    <x v="0"/>
    <n v="0"/>
    <n v="0"/>
    <n v="0"/>
    <s v="Low"/>
    <s v="High"/>
    <x v="0"/>
  </r>
  <r>
    <s v="NJ"/>
    <n v="45"/>
    <s v="area_code_510"/>
    <s v="no"/>
    <s v="no"/>
    <n v="0"/>
    <n v="155.69999999999999"/>
    <n v="110"/>
    <n v="26.47"/>
    <n v="260.3"/>
    <n v="103"/>
    <n v="22.13"/>
    <n v="192.2"/>
    <x v="21"/>
    <n v="8.65"/>
    <n v="11"/>
    <n v="1"/>
    <n v="2.97"/>
    <n v="1"/>
    <x v="0"/>
    <n v="0"/>
    <n v="0"/>
    <n v="0"/>
    <s v="Low"/>
    <s v="High"/>
    <x v="0"/>
  </r>
  <r>
    <s v="VT"/>
    <n v="72"/>
    <s v="area_code_415"/>
    <s v="no"/>
    <s v="yes"/>
    <n v="21"/>
    <n v="138.1"/>
    <n v="113"/>
    <n v="23.48"/>
    <n v="260.10000000000002"/>
    <n v="83"/>
    <n v="22.11"/>
    <n v="135.4"/>
    <x v="4"/>
    <n v="6.09"/>
    <n v="8.1999999999999993"/>
    <n v="2"/>
    <n v="2.21"/>
    <n v="2"/>
    <x v="0"/>
    <n v="0"/>
    <n v="0"/>
    <n v="1"/>
    <s v="Low"/>
    <s v="Low"/>
    <x v="3"/>
  </r>
  <r>
    <s v="CT"/>
    <n v="141"/>
    <s v="area_code_408"/>
    <s v="no"/>
    <s v="no"/>
    <n v="0"/>
    <n v="51.9"/>
    <n v="108"/>
    <n v="8.82"/>
    <n v="162"/>
    <n v="83"/>
    <n v="13.77"/>
    <n v="223.5"/>
    <x v="11"/>
    <n v="10.06"/>
    <n v="10.1"/>
    <n v="3"/>
    <n v="2.73"/>
    <n v="3"/>
    <x v="0"/>
    <n v="0"/>
    <n v="0"/>
    <n v="0"/>
    <s v="Very High"/>
    <s v="Low"/>
    <x v="3"/>
  </r>
  <r>
    <s v="SD"/>
    <n v="20"/>
    <s v="area_code_415"/>
    <s v="no"/>
    <s v="yes"/>
    <n v="35"/>
    <n v="171.5"/>
    <n v="98"/>
    <n v="29.16"/>
    <n v="153.1"/>
    <n v="127"/>
    <n v="13.01"/>
    <n v="165.6"/>
    <x v="76"/>
    <n v="7.45"/>
    <n v="7.1"/>
    <n v="3"/>
    <n v="1.92"/>
    <n v="0"/>
    <x v="0"/>
    <n v="0"/>
    <n v="0"/>
    <n v="1"/>
    <s v="Low"/>
    <s v="Low"/>
    <x v="0"/>
  </r>
  <r>
    <s v="OH"/>
    <n v="94"/>
    <s v="area_code_510"/>
    <s v="no"/>
    <s v="no"/>
    <n v="0"/>
    <n v="194.1"/>
    <n v="62"/>
    <n v="33"/>
    <n v="227.2"/>
    <n v="54"/>
    <n v="19.309999999999999"/>
    <n v="190.4"/>
    <x v="11"/>
    <n v="8.57"/>
    <n v="15.3"/>
    <n v="4"/>
    <n v="4.13"/>
    <n v="1"/>
    <x v="0"/>
    <n v="0"/>
    <n v="0"/>
    <n v="0"/>
    <s v="Medium"/>
    <s v="High"/>
    <x v="2"/>
  </r>
  <r>
    <s v="NY"/>
    <n v="40"/>
    <s v="area_code_510"/>
    <s v="no"/>
    <s v="no"/>
    <n v="0"/>
    <n v="115.7"/>
    <n v="105"/>
    <n v="19.670000000000002"/>
    <n v="127.8"/>
    <n v="113"/>
    <n v="10.86"/>
    <n v="107.5"/>
    <x v="50"/>
    <n v="4.84"/>
    <n v="9.3000000000000007"/>
    <n v="6"/>
    <n v="2.5099999999999998"/>
    <n v="1"/>
    <x v="0"/>
    <n v="0"/>
    <n v="0"/>
    <n v="0"/>
    <s v="Low"/>
    <s v="Low"/>
    <x v="0"/>
  </r>
  <r>
    <s v="OK"/>
    <n v="101"/>
    <s v="area_code_415"/>
    <s v="no"/>
    <s v="no"/>
    <n v="0"/>
    <n v="269.7"/>
    <n v="85"/>
    <n v="45.85"/>
    <n v="207.6"/>
    <n v="86"/>
    <n v="17.649999999999999"/>
    <n v="214.2"/>
    <x v="24"/>
    <n v="9.64"/>
    <n v="4.5"/>
    <n v="15"/>
    <n v="1.22"/>
    <n v="3"/>
    <x v="1"/>
    <n v="1"/>
    <n v="0"/>
    <n v="0"/>
    <s v="High"/>
    <s v="Low"/>
    <x v="2"/>
  </r>
  <r>
    <s v="NC"/>
    <n v="170"/>
    <s v="area_code_415"/>
    <s v="no"/>
    <s v="no"/>
    <n v="0"/>
    <n v="246.4"/>
    <n v="107"/>
    <n v="41.89"/>
    <n v="228.1"/>
    <n v="124"/>
    <n v="19.39"/>
    <n v="166.4"/>
    <x v="34"/>
    <n v="7.49"/>
    <n v="9.1"/>
    <n v="8"/>
    <n v="2.46"/>
    <n v="0"/>
    <x v="0"/>
    <n v="0"/>
    <n v="0"/>
    <n v="0"/>
    <s v="Very High"/>
    <s v="Low"/>
    <x v="1"/>
  </r>
  <r>
    <s v="HI"/>
    <n v="105"/>
    <s v="area_code_510"/>
    <s v="no"/>
    <s v="no"/>
    <n v="0"/>
    <n v="227.4"/>
    <n v="121"/>
    <n v="38.659999999999997"/>
    <n v="268.5"/>
    <n v="89"/>
    <n v="22.82"/>
    <n v="143.30000000000001"/>
    <x v="58"/>
    <n v="6.45"/>
    <n v="13"/>
    <n v="4"/>
    <n v="3.51"/>
    <n v="1"/>
    <x v="0"/>
    <n v="0"/>
    <n v="0"/>
    <n v="0"/>
    <s v="High"/>
    <s v="High"/>
    <x v="2"/>
  </r>
  <r>
    <s v="UT"/>
    <n v="103"/>
    <s v="area_code_415"/>
    <s v="no"/>
    <s v="no"/>
    <n v="0"/>
    <n v="189.8"/>
    <n v="110"/>
    <n v="32.270000000000003"/>
    <n v="115.5"/>
    <n v="83"/>
    <n v="9.82"/>
    <n v="191.3"/>
    <x v="0"/>
    <n v="8.61"/>
    <n v="12.2"/>
    <n v="4"/>
    <n v="3.29"/>
    <n v="0"/>
    <x v="0"/>
    <n v="0"/>
    <n v="0"/>
    <n v="0"/>
    <s v="High"/>
    <s v="High"/>
    <x v="2"/>
  </r>
  <r>
    <s v="MD"/>
    <n v="140"/>
    <s v="area_code_415"/>
    <s v="yes"/>
    <s v="yes"/>
    <n v="27"/>
    <n v="188.9"/>
    <n v="124"/>
    <n v="32.11"/>
    <n v="160.9"/>
    <n v="102"/>
    <n v="13.68"/>
    <n v="197.7"/>
    <x v="41"/>
    <n v="8.9"/>
    <n v="11.5"/>
    <n v="5"/>
    <n v="3.11"/>
    <n v="4"/>
    <x v="0"/>
    <n v="0"/>
    <n v="1"/>
    <n v="1"/>
    <s v="Very High"/>
    <s v="High"/>
    <x v="1"/>
  </r>
  <r>
    <s v="VT"/>
    <n v="101"/>
    <s v="area_code_510"/>
    <s v="no"/>
    <s v="no"/>
    <n v="0"/>
    <n v="0"/>
    <n v="0"/>
    <n v="0"/>
    <n v="192.1"/>
    <n v="119"/>
    <n v="16.329999999999998"/>
    <n v="168.8"/>
    <x v="34"/>
    <n v="7.6"/>
    <n v="7.2"/>
    <n v="4"/>
    <n v="1.94"/>
    <n v="1"/>
    <x v="0"/>
    <n v="0"/>
    <n v="0"/>
    <n v="0"/>
    <s v="High"/>
    <s v="Low"/>
    <x v="0"/>
  </r>
  <r>
    <s v="TX"/>
    <n v="98"/>
    <s v="area_code_408"/>
    <s v="no"/>
    <s v="yes"/>
    <n v="19"/>
    <n v="110.5"/>
    <n v="87"/>
    <n v="18.79"/>
    <n v="227.8"/>
    <n v="97"/>
    <n v="19.36"/>
    <n v="243.6"/>
    <x v="48"/>
    <n v="10.96"/>
    <n v="11"/>
    <n v="4"/>
    <n v="2.97"/>
    <n v="1"/>
    <x v="0"/>
    <n v="0"/>
    <n v="0"/>
    <n v="1"/>
    <s v="Medium"/>
    <s v="High"/>
    <x v="3"/>
  </r>
  <r>
    <s v="AZ"/>
    <n v="104"/>
    <s v="area_code_408"/>
    <s v="no"/>
    <s v="no"/>
    <n v="0"/>
    <n v="167.6"/>
    <n v="116"/>
    <n v="28.49"/>
    <n v="219.2"/>
    <n v="112"/>
    <n v="18.63"/>
    <n v="215.9"/>
    <x v="9"/>
    <n v="9.7200000000000006"/>
    <n v="11.7"/>
    <n v="2"/>
    <n v="3.16"/>
    <n v="4"/>
    <x v="0"/>
    <n v="0"/>
    <n v="0"/>
    <n v="0"/>
    <s v="High"/>
    <s v="High"/>
    <x v="0"/>
  </r>
  <r>
    <s v="VA"/>
    <n v="115"/>
    <s v="area_code_415"/>
    <s v="no"/>
    <s v="no"/>
    <n v="0"/>
    <n v="132"/>
    <n v="90"/>
    <n v="22.44"/>
    <n v="197.5"/>
    <n v="75"/>
    <n v="16.79"/>
    <n v="175.8"/>
    <x v="52"/>
    <n v="7.91"/>
    <n v="0"/>
    <n v="0"/>
    <n v="0"/>
    <n v="3"/>
    <x v="0"/>
    <n v="0"/>
    <n v="0"/>
    <n v="0"/>
    <s v="High"/>
    <s v="Low"/>
    <x v="3"/>
  </r>
  <r>
    <s v="NE"/>
    <n v="70"/>
    <s v="area_code_415"/>
    <s v="no"/>
    <s v="no"/>
    <n v="0"/>
    <n v="213.4"/>
    <n v="86"/>
    <n v="36.28"/>
    <n v="204.7"/>
    <n v="77"/>
    <n v="17.399999999999999"/>
    <n v="256.60000000000002"/>
    <x v="67"/>
    <n v="11.55"/>
    <n v="5.7"/>
    <n v="4"/>
    <n v="1.54"/>
    <n v="1"/>
    <x v="0"/>
    <n v="0"/>
    <n v="0"/>
    <n v="0"/>
    <s v="Low"/>
    <s v="Low"/>
    <x v="2"/>
  </r>
  <r>
    <s v="KY"/>
    <n v="126"/>
    <s v="area_code_510"/>
    <s v="no"/>
    <s v="no"/>
    <n v="0"/>
    <n v="175.4"/>
    <n v="120"/>
    <n v="29.82"/>
    <n v="98.3"/>
    <n v="71"/>
    <n v="8.36"/>
    <n v="201.9"/>
    <x v="73"/>
    <n v="9.09"/>
    <n v="10.6"/>
    <n v="1"/>
    <n v="2.86"/>
    <n v="0"/>
    <x v="0"/>
    <n v="0"/>
    <n v="0"/>
    <n v="0"/>
    <s v="High"/>
    <s v="High"/>
    <x v="3"/>
  </r>
  <r>
    <s v="NV"/>
    <n v="87"/>
    <s v="area_code_510"/>
    <s v="no"/>
    <s v="yes"/>
    <n v="39"/>
    <n v="82.6"/>
    <n v="113"/>
    <n v="14.04"/>
    <n v="224.4"/>
    <n v="63"/>
    <n v="19.07"/>
    <n v="163.6"/>
    <x v="53"/>
    <n v="7.36"/>
    <n v="9.5"/>
    <n v="1"/>
    <n v="2.57"/>
    <n v="3"/>
    <x v="0"/>
    <n v="0"/>
    <n v="0"/>
    <n v="1"/>
    <s v="Medium"/>
    <s v="Low"/>
    <x v="3"/>
  </r>
  <r>
    <s v="MT"/>
    <n v="125"/>
    <s v="area_code_510"/>
    <s v="no"/>
    <s v="no"/>
    <n v="0"/>
    <n v="143.19999999999999"/>
    <n v="80"/>
    <n v="24.34"/>
    <n v="88.1"/>
    <n v="94"/>
    <n v="7.49"/>
    <n v="233.2"/>
    <x v="25"/>
    <n v="10.49"/>
    <n v="8.8000000000000007"/>
    <n v="7"/>
    <n v="2.38"/>
    <n v="4"/>
    <x v="1"/>
    <n v="1"/>
    <n v="0"/>
    <n v="0"/>
    <s v="High"/>
    <s v="Low"/>
    <x v="3"/>
  </r>
  <r>
    <s v="MO"/>
    <n v="86"/>
    <s v="area_code_415"/>
    <s v="no"/>
    <s v="no"/>
    <n v="0"/>
    <n v="125.5"/>
    <n v="139"/>
    <n v="21.34"/>
    <n v="269.8"/>
    <n v="93"/>
    <n v="22.93"/>
    <n v="235.8"/>
    <x v="71"/>
    <n v="10.61"/>
    <n v="8.9"/>
    <n v="8"/>
    <n v="2.4"/>
    <n v="1"/>
    <x v="0"/>
    <n v="0"/>
    <n v="0"/>
    <n v="0"/>
    <s v="Medium"/>
    <s v="Low"/>
    <x v="3"/>
  </r>
  <r>
    <s v="MS"/>
    <n v="73"/>
    <s v="area_code_415"/>
    <s v="no"/>
    <s v="yes"/>
    <n v="31"/>
    <n v="82.3"/>
    <n v="105"/>
    <n v="13.99"/>
    <n v="256.10000000000002"/>
    <n v="91"/>
    <n v="21.77"/>
    <n v="229.6"/>
    <x v="21"/>
    <n v="10.33"/>
    <n v="11.8"/>
    <n v="2"/>
    <n v="3.19"/>
    <n v="6"/>
    <x v="1"/>
    <n v="1"/>
    <n v="0"/>
    <n v="1"/>
    <s v="Low"/>
    <s v="High"/>
    <x v="3"/>
  </r>
  <r>
    <s v="NM"/>
    <n v="232"/>
    <s v="area_code_408"/>
    <s v="no"/>
    <s v="no"/>
    <n v="0"/>
    <n v="165.6"/>
    <n v="104"/>
    <n v="28.15"/>
    <n v="195.9"/>
    <n v="115"/>
    <n v="16.649999999999999"/>
    <n v="118.3"/>
    <x v="33"/>
    <n v="5.32"/>
    <n v="11.8"/>
    <n v="3"/>
    <n v="3.19"/>
    <n v="1"/>
    <x v="0"/>
    <n v="0"/>
    <n v="0"/>
    <n v="0"/>
    <s v="Very High"/>
    <s v="High"/>
    <x v="0"/>
  </r>
  <r>
    <s v="NH"/>
    <n v="133"/>
    <s v="area_code_408"/>
    <s v="no"/>
    <s v="no"/>
    <n v="0"/>
    <n v="162.1"/>
    <n v="91"/>
    <n v="27.56"/>
    <n v="212.1"/>
    <n v="94"/>
    <n v="18.03"/>
    <n v="260.39999999999998"/>
    <x v="17"/>
    <n v="11.72"/>
    <n v="12.2"/>
    <n v="5"/>
    <n v="3.29"/>
    <n v="1"/>
    <x v="0"/>
    <n v="0"/>
    <n v="0"/>
    <n v="0"/>
    <s v="Very High"/>
    <s v="High"/>
    <x v="3"/>
  </r>
  <r>
    <s v="NC"/>
    <n v="103"/>
    <s v="area_code_510"/>
    <s v="no"/>
    <s v="no"/>
    <n v="0"/>
    <n v="166.6"/>
    <n v="84"/>
    <n v="28.32"/>
    <n v="192.4"/>
    <n v="91"/>
    <n v="16.350000000000001"/>
    <n v="167.9"/>
    <x v="11"/>
    <n v="7.56"/>
    <n v="7.7"/>
    <n v="6"/>
    <n v="2.08"/>
    <n v="1"/>
    <x v="0"/>
    <n v="0"/>
    <n v="0"/>
    <n v="0"/>
    <s v="High"/>
    <s v="Low"/>
    <x v="3"/>
  </r>
  <r>
    <s v="MT"/>
    <n v="131"/>
    <s v="area_code_415"/>
    <s v="no"/>
    <s v="yes"/>
    <n v="24"/>
    <n v="135.9"/>
    <n v="60"/>
    <n v="23.1"/>
    <n v="233.2"/>
    <n v="78"/>
    <n v="19.82"/>
    <n v="210.6"/>
    <x v="3"/>
    <n v="9.48"/>
    <n v="9.4"/>
    <n v="4"/>
    <n v="2.54"/>
    <n v="1"/>
    <x v="0"/>
    <n v="0"/>
    <n v="0"/>
    <n v="1"/>
    <s v="Very High"/>
    <s v="Low"/>
    <x v="3"/>
  </r>
  <r>
    <s v="SD"/>
    <n v="95"/>
    <s v="area_code_408"/>
    <s v="no"/>
    <s v="yes"/>
    <n v="20"/>
    <n v="165.7"/>
    <n v="78"/>
    <n v="28.17"/>
    <n v="215.6"/>
    <n v="94"/>
    <n v="18.329999999999998"/>
    <n v="243.3"/>
    <x v="50"/>
    <n v="10.95"/>
    <n v="9.8000000000000007"/>
    <n v="6"/>
    <n v="2.65"/>
    <n v="0"/>
    <x v="0"/>
    <n v="0"/>
    <n v="0"/>
    <n v="1"/>
    <s v="Medium"/>
    <s v="Low"/>
    <x v="3"/>
  </r>
  <r>
    <s v="VA"/>
    <n v="182"/>
    <s v="area_code_415"/>
    <s v="no"/>
    <s v="no"/>
    <n v="0"/>
    <n v="176.1"/>
    <n v="90"/>
    <n v="29.94"/>
    <n v="174.9"/>
    <n v="106"/>
    <n v="14.87"/>
    <n v="234.7"/>
    <x v="94"/>
    <n v="10.56"/>
    <n v="9.6999999999999993"/>
    <n v="4"/>
    <n v="2.62"/>
    <n v="1"/>
    <x v="0"/>
    <n v="0"/>
    <n v="0"/>
    <n v="0"/>
    <s v="Very High"/>
    <s v="Low"/>
    <x v="0"/>
  </r>
  <r>
    <s v="LA"/>
    <n v="99"/>
    <s v="area_code_510"/>
    <s v="no"/>
    <s v="no"/>
    <n v="0"/>
    <n v="142.30000000000001"/>
    <n v="89"/>
    <n v="24.19"/>
    <n v="204.5"/>
    <n v="95"/>
    <n v="17.38"/>
    <n v="203.1"/>
    <x v="52"/>
    <n v="9.14"/>
    <n v="9.1"/>
    <n v="1"/>
    <n v="2.46"/>
    <n v="0"/>
    <x v="0"/>
    <n v="0"/>
    <n v="0"/>
    <n v="0"/>
    <s v="Medium"/>
    <s v="Low"/>
    <x v="3"/>
  </r>
  <r>
    <s v="AK"/>
    <n v="141"/>
    <s v="area_code_408"/>
    <s v="no"/>
    <s v="no"/>
    <n v="0"/>
    <n v="83.2"/>
    <n v="74"/>
    <n v="14.14"/>
    <n v="190.6"/>
    <n v="104"/>
    <n v="16.2"/>
    <n v="150.5"/>
    <x v="29"/>
    <n v="6.77"/>
    <n v="10.7"/>
    <n v="7"/>
    <n v="2.89"/>
    <n v="1"/>
    <x v="0"/>
    <n v="0"/>
    <n v="0"/>
    <n v="0"/>
    <s v="Very High"/>
    <s v="High"/>
    <x v="0"/>
  </r>
  <r>
    <s v="OH"/>
    <n v="29"/>
    <s v="area_code_415"/>
    <s v="yes"/>
    <s v="yes"/>
    <n v="37"/>
    <n v="235"/>
    <n v="101"/>
    <n v="39.950000000000003"/>
    <n v="183.3"/>
    <n v="79"/>
    <n v="15.58"/>
    <n v="139.80000000000001"/>
    <x v="36"/>
    <n v="6.29"/>
    <n v="5.7"/>
    <n v="7"/>
    <n v="1.54"/>
    <n v="2"/>
    <x v="0"/>
    <n v="0"/>
    <n v="1"/>
    <n v="1"/>
    <s v="Low"/>
    <s v="Low"/>
    <x v="2"/>
  </r>
  <r>
    <s v="NM"/>
    <n v="65"/>
    <s v="area_code_415"/>
    <s v="no"/>
    <s v="no"/>
    <n v="0"/>
    <n v="105.7"/>
    <n v="95"/>
    <n v="17.97"/>
    <n v="141.80000000000001"/>
    <n v="100"/>
    <n v="12.05"/>
    <n v="180.5"/>
    <x v="18"/>
    <n v="8.1199999999999992"/>
    <n v="6.6"/>
    <n v="12"/>
    <n v="1.78"/>
    <n v="2"/>
    <x v="0"/>
    <n v="0"/>
    <n v="0"/>
    <n v="0"/>
    <s v="Low"/>
    <s v="Low"/>
    <x v="3"/>
  </r>
  <r>
    <s v="MI"/>
    <n v="81"/>
    <s v="area_code_415"/>
    <s v="yes"/>
    <s v="no"/>
    <n v="0"/>
    <n v="149.4"/>
    <n v="68"/>
    <n v="25.4"/>
    <n v="171.9"/>
    <n v="98"/>
    <n v="14.61"/>
    <n v="214.5"/>
    <x v="7"/>
    <n v="9.65"/>
    <n v="17.899999999999999"/>
    <n v="3"/>
    <n v="4.83"/>
    <n v="3"/>
    <x v="1"/>
    <n v="1"/>
    <n v="1"/>
    <n v="0"/>
    <s v="Medium"/>
    <s v="High"/>
    <x v="3"/>
  </r>
  <r>
    <s v="MN"/>
    <n v="37"/>
    <s v="area_code_415"/>
    <s v="no"/>
    <s v="yes"/>
    <n v="20"/>
    <n v="264.7"/>
    <n v="81"/>
    <n v="45"/>
    <n v="216.5"/>
    <n v="110"/>
    <n v="18.399999999999999"/>
    <n v="210.7"/>
    <x v="20"/>
    <n v="9.48"/>
    <n v="10.4"/>
    <n v="7"/>
    <n v="2.81"/>
    <n v="0"/>
    <x v="0"/>
    <n v="0"/>
    <n v="0"/>
    <n v="1"/>
    <s v="Low"/>
    <s v="High"/>
    <x v="1"/>
  </r>
  <r>
    <s v="WY"/>
    <n v="107"/>
    <s v="area_code_510"/>
    <s v="no"/>
    <s v="yes"/>
    <n v="31"/>
    <n v="160.30000000000001"/>
    <n v="45"/>
    <n v="27.25"/>
    <n v="221.5"/>
    <n v="70"/>
    <n v="18.829999999999998"/>
    <n v="261.60000000000002"/>
    <x v="23"/>
    <n v="11.77"/>
    <n v="5.6"/>
    <n v="1"/>
    <n v="1.51"/>
    <n v="1"/>
    <x v="0"/>
    <n v="0"/>
    <n v="0"/>
    <n v="1"/>
    <s v="High"/>
    <s v="Low"/>
    <x v="3"/>
  </r>
  <r>
    <s v="WY"/>
    <n v="127"/>
    <s v="area_code_415"/>
    <s v="yes"/>
    <s v="yes"/>
    <n v="28"/>
    <n v="95.9"/>
    <n v="117"/>
    <n v="16.3"/>
    <n v="159.5"/>
    <n v="131"/>
    <n v="13.56"/>
    <n v="152.80000000000001"/>
    <x v="65"/>
    <n v="6.88"/>
    <n v="10.4"/>
    <n v="3"/>
    <n v="2.81"/>
    <n v="1"/>
    <x v="0"/>
    <n v="0"/>
    <n v="1"/>
    <n v="1"/>
    <s v="High"/>
    <s v="High"/>
    <x v="0"/>
  </r>
  <r>
    <s v="WA"/>
    <n v="78"/>
    <s v="area_code_408"/>
    <s v="no"/>
    <s v="no"/>
    <n v="0"/>
    <n v="140.69999999999999"/>
    <n v="77"/>
    <n v="23.92"/>
    <n v="195.2"/>
    <n v="114"/>
    <n v="16.59"/>
    <n v="252.9"/>
    <x v="24"/>
    <n v="11.38"/>
    <n v="11.7"/>
    <n v="5"/>
    <n v="3.16"/>
    <n v="0"/>
    <x v="0"/>
    <n v="0"/>
    <n v="0"/>
    <n v="0"/>
    <s v="Medium"/>
    <s v="High"/>
    <x v="0"/>
  </r>
  <r>
    <s v="NM"/>
    <n v="55"/>
    <s v="area_code_510"/>
    <s v="no"/>
    <s v="no"/>
    <n v="0"/>
    <n v="119.7"/>
    <n v="148"/>
    <n v="20.350000000000001"/>
    <n v="231.8"/>
    <n v="96"/>
    <n v="19.7"/>
    <n v="222.3"/>
    <x v="45"/>
    <n v="10"/>
    <n v="4.5999999999999996"/>
    <n v="2"/>
    <n v="1.24"/>
    <n v="2"/>
    <x v="0"/>
    <n v="0"/>
    <n v="0"/>
    <n v="0"/>
    <s v="Low"/>
    <s v="Low"/>
    <x v="3"/>
  </r>
  <r>
    <s v="VA"/>
    <n v="86"/>
    <s v="area_code_415"/>
    <s v="no"/>
    <s v="yes"/>
    <n v="30"/>
    <n v="99.9"/>
    <n v="84"/>
    <n v="16.98"/>
    <n v="263.5"/>
    <n v="125"/>
    <n v="22.4"/>
    <n v="254.7"/>
    <x v="6"/>
    <n v="11.46"/>
    <n v="9.8000000000000007"/>
    <n v="7"/>
    <n v="2.65"/>
    <n v="2"/>
    <x v="0"/>
    <n v="0"/>
    <n v="0"/>
    <n v="1"/>
    <s v="Medium"/>
    <s v="Low"/>
    <x v="0"/>
  </r>
  <r>
    <s v="RI"/>
    <n v="176"/>
    <s v="area_code_415"/>
    <s v="no"/>
    <s v="no"/>
    <n v="0"/>
    <n v="250.9"/>
    <n v="108"/>
    <n v="42.65"/>
    <n v="171.4"/>
    <n v="100"/>
    <n v="14.57"/>
    <n v="148.6"/>
    <x v="82"/>
    <n v="6.69"/>
    <n v="9.6"/>
    <n v="6"/>
    <n v="2.59"/>
    <n v="2"/>
    <x v="0"/>
    <n v="0"/>
    <n v="0"/>
    <n v="0"/>
    <s v="Very High"/>
    <s v="Low"/>
    <x v="2"/>
  </r>
  <r>
    <s v="AL"/>
    <n v="96"/>
    <s v="area_code_415"/>
    <s v="yes"/>
    <s v="no"/>
    <n v="0"/>
    <n v="200.6"/>
    <n v="117"/>
    <n v="34.1"/>
    <n v="289.5"/>
    <n v="120"/>
    <n v="24.61"/>
    <n v="98.3"/>
    <x v="34"/>
    <n v="4.42"/>
    <n v="11.2"/>
    <n v="5"/>
    <n v="3.02"/>
    <n v="2"/>
    <x v="0"/>
    <n v="0"/>
    <n v="1"/>
    <n v="0"/>
    <s v="Medium"/>
    <s v="High"/>
    <x v="1"/>
  </r>
  <r>
    <s v="WV"/>
    <n v="11"/>
    <s v="area_code_510"/>
    <s v="no"/>
    <s v="yes"/>
    <n v="38"/>
    <n v="209.8"/>
    <n v="130"/>
    <n v="35.67"/>
    <n v="196.6"/>
    <n v="84"/>
    <n v="16.71"/>
    <n v="233"/>
    <x v="29"/>
    <n v="10.49"/>
    <n v="7"/>
    <n v="7"/>
    <n v="1.89"/>
    <n v="1"/>
    <x v="0"/>
    <n v="0"/>
    <n v="0"/>
    <n v="1"/>
    <s v="Low"/>
    <s v="Low"/>
    <x v="2"/>
  </r>
  <r>
    <s v="WV"/>
    <n v="48"/>
    <s v="area_code_415"/>
    <s v="no"/>
    <s v="yes"/>
    <n v="34"/>
    <n v="198"/>
    <n v="70"/>
    <n v="33.659999999999997"/>
    <n v="273.7"/>
    <n v="121"/>
    <n v="23.26"/>
    <n v="217.9"/>
    <x v="62"/>
    <n v="9.81"/>
    <n v="7.6"/>
    <n v="4"/>
    <n v="2.0499999999999998"/>
    <n v="1"/>
    <x v="0"/>
    <n v="0"/>
    <n v="0"/>
    <n v="1"/>
    <s v="Low"/>
    <s v="Low"/>
    <x v="1"/>
  </r>
  <r>
    <s v="NJ"/>
    <n v="127"/>
    <s v="area_code_510"/>
    <s v="no"/>
    <s v="no"/>
    <n v="0"/>
    <n v="239.8"/>
    <n v="107"/>
    <n v="40.770000000000003"/>
    <n v="128.9"/>
    <n v="121"/>
    <n v="10.96"/>
    <n v="249.9"/>
    <x v="71"/>
    <n v="11.25"/>
    <n v="11.3"/>
    <n v="5"/>
    <n v="3.05"/>
    <n v="1"/>
    <x v="0"/>
    <n v="0"/>
    <n v="0"/>
    <n v="0"/>
    <s v="High"/>
    <s v="High"/>
    <x v="1"/>
  </r>
  <r>
    <s v="MI"/>
    <n v="79"/>
    <s v="area_code_510"/>
    <s v="no"/>
    <s v="no"/>
    <n v="0"/>
    <n v="220.9"/>
    <n v="107"/>
    <n v="37.549999999999997"/>
    <n v="192.2"/>
    <n v="97"/>
    <n v="16.34"/>
    <n v="161"/>
    <x v="14"/>
    <n v="7.25"/>
    <n v="12.2"/>
    <n v="2"/>
    <n v="3.29"/>
    <n v="1"/>
    <x v="0"/>
    <n v="0"/>
    <n v="0"/>
    <n v="0"/>
    <s v="Medium"/>
    <s v="High"/>
    <x v="2"/>
  </r>
  <r>
    <s v="MI"/>
    <n v="83"/>
    <s v="area_code_510"/>
    <s v="no"/>
    <s v="yes"/>
    <n v="26"/>
    <n v="226.4"/>
    <n v="117"/>
    <n v="38.49"/>
    <n v="234.7"/>
    <n v="97"/>
    <n v="19.95"/>
    <n v="133.6"/>
    <x v="58"/>
    <n v="6.01"/>
    <n v="10.8"/>
    <n v="7"/>
    <n v="2.92"/>
    <n v="1"/>
    <x v="0"/>
    <n v="0"/>
    <n v="0"/>
    <n v="1"/>
    <s v="Medium"/>
    <s v="High"/>
    <x v="2"/>
  </r>
  <r>
    <s v="ND"/>
    <n v="60"/>
    <s v="area_code_510"/>
    <s v="no"/>
    <s v="no"/>
    <n v="0"/>
    <n v="203.2"/>
    <n v="99"/>
    <n v="34.54"/>
    <n v="235.8"/>
    <n v="131"/>
    <n v="20.04"/>
    <n v="224.9"/>
    <x v="64"/>
    <n v="10.119999999999999"/>
    <n v="15.1"/>
    <n v="6"/>
    <n v="4.08"/>
    <n v="2"/>
    <x v="0"/>
    <n v="0"/>
    <n v="0"/>
    <n v="0"/>
    <s v="Low"/>
    <s v="High"/>
    <x v="1"/>
  </r>
  <r>
    <s v="VT"/>
    <n v="122"/>
    <s v="area_code_415"/>
    <s v="no"/>
    <s v="no"/>
    <n v="0"/>
    <n v="136.69999999999999"/>
    <n v="115"/>
    <n v="23.24"/>
    <n v="243.1"/>
    <n v="137"/>
    <n v="20.66"/>
    <n v="188.9"/>
    <x v="71"/>
    <n v="8.5"/>
    <n v="8.6"/>
    <n v="4"/>
    <n v="2.3199999999999998"/>
    <n v="0"/>
    <x v="0"/>
    <n v="0"/>
    <n v="0"/>
    <n v="0"/>
    <s v="High"/>
    <s v="Low"/>
    <x v="0"/>
  </r>
  <r>
    <s v="WA"/>
    <n v="136"/>
    <s v="area_code_408"/>
    <s v="no"/>
    <s v="no"/>
    <n v="0"/>
    <n v="152.6"/>
    <n v="97"/>
    <n v="25.94"/>
    <n v="208.9"/>
    <n v="85"/>
    <n v="17.760000000000002"/>
    <n v="119.1"/>
    <x v="43"/>
    <n v="5.36"/>
    <n v="5"/>
    <n v="10"/>
    <n v="1.35"/>
    <n v="1"/>
    <x v="0"/>
    <n v="0"/>
    <n v="0"/>
    <n v="0"/>
    <s v="Very High"/>
    <s v="Low"/>
    <x v="3"/>
  </r>
  <r>
    <s v="NC"/>
    <n v="172"/>
    <s v="area_code_408"/>
    <s v="no"/>
    <s v="yes"/>
    <n v="47"/>
    <n v="274.89999999999998"/>
    <n v="102"/>
    <n v="46.73"/>
    <n v="186.6"/>
    <n v="118"/>
    <n v="15.86"/>
    <n v="245"/>
    <x v="56"/>
    <n v="11.03"/>
    <n v="8.8000000000000007"/>
    <n v="2"/>
    <n v="2.38"/>
    <n v="1"/>
    <x v="0"/>
    <n v="0"/>
    <n v="0"/>
    <n v="1"/>
    <s v="Very High"/>
    <s v="Low"/>
    <x v="1"/>
  </r>
  <r>
    <s v="WV"/>
    <n v="79"/>
    <s v="area_code_415"/>
    <s v="no"/>
    <s v="no"/>
    <n v="0"/>
    <n v="222.3"/>
    <n v="99"/>
    <n v="37.79"/>
    <n v="146.19999999999999"/>
    <n v="82"/>
    <n v="12.43"/>
    <n v="275.60000000000002"/>
    <x v="58"/>
    <n v="12.4"/>
    <n v="8.9"/>
    <n v="4"/>
    <n v="2.4"/>
    <n v="3"/>
    <x v="0"/>
    <n v="0"/>
    <n v="0"/>
    <n v="0"/>
    <s v="Medium"/>
    <s v="Low"/>
    <x v="2"/>
  </r>
  <r>
    <s v="ID"/>
    <n v="55"/>
    <s v="area_code_510"/>
    <s v="no"/>
    <s v="yes"/>
    <n v="8"/>
    <n v="222.5"/>
    <n v="104"/>
    <n v="37.83"/>
    <n v="171.5"/>
    <n v="94"/>
    <n v="14.58"/>
    <n v="377.5"/>
    <x v="52"/>
    <n v="16.989999999999998"/>
    <n v="9.6999999999999993"/>
    <n v="2"/>
    <n v="2.62"/>
    <n v="1"/>
    <x v="0"/>
    <n v="0"/>
    <n v="0"/>
    <n v="1"/>
    <s v="Low"/>
    <s v="Low"/>
    <x v="2"/>
  </r>
  <r>
    <s v="LA"/>
    <n v="111"/>
    <s v="area_code_415"/>
    <s v="no"/>
    <s v="yes"/>
    <n v="28"/>
    <n v="128.80000000000001"/>
    <n v="104"/>
    <n v="21.9"/>
    <n v="157.30000000000001"/>
    <n v="52"/>
    <n v="13.37"/>
    <n v="147.4"/>
    <x v="46"/>
    <n v="6.63"/>
    <n v="10.3"/>
    <n v="2"/>
    <n v="2.78"/>
    <n v="2"/>
    <x v="0"/>
    <n v="0"/>
    <n v="0"/>
    <n v="1"/>
    <s v="High"/>
    <s v="High"/>
    <x v="3"/>
  </r>
  <r>
    <s v="GA"/>
    <n v="160"/>
    <s v="area_code_415"/>
    <s v="no"/>
    <s v="no"/>
    <n v="0"/>
    <n v="174.3"/>
    <n v="105"/>
    <n v="29.63"/>
    <n v="171.3"/>
    <n v="107"/>
    <n v="14.56"/>
    <n v="220.8"/>
    <x v="70"/>
    <n v="9.94"/>
    <n v="8.3000000000000007"/>
    <n v="2"/>
    <n v="2.2400000000000002"/>
    <n v="0"/>
    <x v="0"/>
    <n v="0"/>
    <n v="0"/>
    <n v="0"/>
    <s v="Very High"/>
    <s v="Low"/>
    <x v="0"/>
  </r>
  <r>
    <s v="FL"/>
    <n v="110"/>
    <s v="area_code_415"/>
    <s v="no"/>
    <s v="no"/>
    <n v="0"/>
    <n v="242.5"/>
    <n v="110"/>
    <n v="41.23"/>
    <n v="162.30000000000001"/>
    <n v="140"/>
    <n v="13.8"/>
    <n v="184.1"/>
    <x v="27"/>
    <n v="8.2799999999999994"/>
    <n v="7.8"/>
    <n v="3"/>
    <n v="2.11"/>
    <n v="4"/>
    <x v="0"/>
    <n v="0"/>
    <n v="0"/>
    <n v="0"/>
    <s v="High"/>
    <s v="Low"/>
    <x v="1"/>
  </r>
  <r>
    <s v="CO"/>
    <n v="192"/>
    <s v="area_code_415"/>
    <s v="no"/>
    <s v="no"/>
    <n v="0"/>
    <n v="221.6"/>
    <n v="101"/>
    <n v="37.67"/>
    <n v="285.2"/>
    <n v="50"/>
    <n v="24.24"/>
    <n v="167.4"/>
    <x v="72"/>
    <n v="7.53"/>
    <n v="12.7"/>
    <n v="6"/>
    <n v="3.43"/>
    <n v="4"/>
    <x v="0"/>
    <n v="0"/>
    <n v="0"/>
    <n v="0"/>
    <s v="Very High"/>
    <s v="High"/>
    <x v="2"/>
  </r>
  <r>
    <s v="NV"/>
    <n v="93"/>
    <s v="area_code_408"/>
    <s v="no"/>
    <s v="no"/>
    <n v="0"/>
    <n v="114.3"/>
    <n v="100"/>
    <n v="19.43"/>
    <n v="221.1"/>
    <n v="103"/>
    <n v="18.79"/>
    <n v="126.3"/>
    <x v="53"/>
    <n v="5.68"/>
    <n v="10.9"/>
    <n v="9"/>
    <n v="2.94"/>
    <n v="0"/>
    <x v="0"/>
    <n v="0"/>
    <n v="0"/>
    <n v="0"/>
    <s v="Medium"/>
    <s v="High"/>
    <x v="0"/>
  </r>
  <r>
    <s v="VA"/>
    <n v="77"/>
    <s v="area_code_510"/>
    <s v="no"/>
    <s v="no"/>
    <n v="0"/>
    <n v="144.9"/>
    <n v="136"/>
    <n v="24.63"/>
    <n v="151.30000000000001"/>
    <n v="115"/>
    <n v="12.86"/>
    <n v="252.4"/>
    <x v="44"/>
    <n v="11.36"/>
    <n v="12.3"/>
    <n v="3"/>
    <n v="3.32"/>
    <n v="2"/>
    <x v="0"/>
    <n v="0"/>
    <n v="0"/>
    <n v="0"/>
    <s v="Medium"/>
    <s v="High"/>
    <x v="0"/>
  </r>
  <r>
    <s v="UT"/>
    <n v="105"/>
    <s v="area_code_415"/>
    <s v="no"/>
    <s v="yes"/>
    <n v="40"/>
    <n v="236.5"/>
    <n v="111"/>
    <n v="40.21"/>
    <n v="117"/>
    <n v="110"/>
    <n v="9.9499999999999993"/>
    <n v="221.1"/>
    <x v="11"/>
    <n v="9.9499999999999993"/>
    <n v="8.1"/>
    <n v="3"/>
    <n v="2.19"/>
    <n v="2"/>
    <x v="0"/>
    <n v="0"/>
    <n v="0"/>
    <n v="1"/>
    <s v="High"/>
    <s v="Low"/>
    <x v="1"/>
  </r>
  <r>
    <s v="UT"/>
    <n v="133"/>
    <s v="area_code_408"/>
    <s v="no"/>
    <s v="yes"/>
    <n v="44"/>
    <n v="174"/>
    <n v="80"/>
    <n v="29.58"/>
    <n v="209.4"/>
    <n v="113"/>
    <n v="17.8"/>
    <n v="224.1"/>
    <x v="30"/>
    <n v="10.08"/>
    <n v="14.1"/>
    <n v="7"/>
    <n v="3.81"/>
    <n v="2"/>
    <x v="1"/>
    <n v="1"/>
    <n v="0"/>
    <n v="1"/>
    <s v="Very High"/>
    <s v="High"/>
    <x v="0"/>
  </r>
  <r>
    <s v="MO"/>
    <n v="131"/>
    <s v="area_code_408"/>
    <s v="no"/>
    <s v="no"/>
    <n v="0"/>
    <n v="109.5"/>
    <n v="95"/>
    <n v="18.62"/>
    <n v="332.1"/>
    <n v="48"/>
    <n v="28.23"/>
    <n v="258.60000000000002"/>
    <x v="13"/>
    <n v="11.64"/>
    <n v="6.6"/>
    <n v="7"/>
    <n v="1.78"/>
    <n v="1"/>
    <x v="0"/>
    <n v="0"/>
    <n v="0"/>
    <n v="0"/>
    <s v="Very High"/>
    <s v="Low"/>
    <x v="3"/>
  </r>
  <r>
    <s v="HI"/>
    <n v="118"/>
    <s v="area_code_415"/>
    <s v="no"/>
    <s v="no"/>
    <n v="0"/>
    <n v="133.4"/>
    <n v="113"/>
    <n v="22.68"/>
    <n v="121"/>
    <n v="92"/>
    <n v="10.29"/>
    <n v="254.7"/>
    <x v="31"/>
    <n v="11.46"/>
    <n v="5.9"/>
    <n v="4"/>
    <n v="1.59"/>
    <n v="1"/>
    <x v="0"/>
    <n v="0"/>
    <n v="0"/>
    <n v="0"/>
    <s v="High"/>
    <s v="Low"/>
    <x v="3"/>
  </r>
  <r>
    <s v="MD"/>
    <n v="125"/>
    <s v="area_code_408"/>
    <s v="no"/>
    <s v="no"/>
    <n v="0"/>
    <n v="137.1"/>
    <n v="94"/>
    <n v="23.31"/>
    <n v="209.8"/>
    <n v="83"/>
    <n v="17.829999999999998"/>
    <n v="238.4"/>
    <x v="52"/>
    <n v="10.73"/>
    <n v="8.6"/>
    <n v="4"/>
    <n v="2.3199999999999998"/>
    <n v="1"/>
    <x v="0"/>
    <n v="0"/>
    <n v="0"/>
    <n v="0"/>
    <s v="High"/>
    <s v="Low"/>
    <x v="3"/>
  </r>
  <r>
    <s v="VA"/>
    <n v="95"/>
    <s v="area_code_415"/>
    <s v="no"/>
    <s v="no"/>
    <n v="0"/>
    <n v="197"/>
    <n v="88"/>
    <n v="33.49"/>
    <n v="190.4"/>
    <n v="68"/>
    <n v="16.18"/>
    <n v="211.9"/>
    <x v="1"/>
    <n v="9.5399999999999991"/>
    <n v="16.100000000000001"/>
    <n v="8"/>
    <n v="4.3499999999999996"/>
    <n v="0"/>
    <x v="0"/>
    <n v="0"/>
    <n v="0"/>
    <n v="0"/>
    <s v="Medium"/>
    <s v="High"/>
    <x v="2"/>
  </r>
  <r>
    <s v="MT"/>
    <n v="80"/>
    <s v="area_code_415"/>
    <s v="no"/>
    <s v="no"/>
    <n v="0"/>
    <n v="198.1"/>
    <n v="160"/>
    <n v="33.68"/>
    <n v="156.69999999999999"/>
    <n v="87"/>
    <n v="13.32"/>
    <n v="182.1"/>
    <x v="46"/>
    <n v="8.19"/>
    <n v="9.3000000000000007"/>
    <n v="3"/>
    <n v="2.5099999999999998"/>
    <n v="3"/>
    <x v="0"/>
    <n v="0"/>
    <n v="0"/>
    <n v="0"/>
    <s v="Medium"/>
    <s v="Low"/>
    <x v="2"/>
  </r>
  <r>
    <s v="SC"/>
    <n v="145"/>
    <s v="area_code_408"/>
    <s v="no"/>
    <s v="no"/>
    <n v="0"/>
    <n v="39.5"/>
    <n v="78"/>
    <n v="6.72"/>
    <n v="264.3"/>
    <n v="106"/>
    <n v="22.47"/>
    <n v="185.8"/>
    <x v="6"/>
    <n v="8.36"/>
    <n v="10"/>
    <n v="6"/>
    <n v="2.7"/>
    <n v="0"/>
    <x v="0"/>
    <n v="0"/>
    <n v="0"/>
    <n v="0"/>
    <s v="Very High"/>
    <s v="Low"/>
    <x v="0"/>
  </r>
  <r>
    <s v="CO"/>
    <n v="37"/>
    <s v="area_code_408"/>
    <s v="no"/>
    <s v="no"/>
    <n v="0"/>
    <n v="199.5"/>
    <n v="107"/>
    <n v="33.92"/>
    <n v="207.5"/>
    <n v="110"/>
    <n v="17.64"/>
    <n v="83.9"/>
    <x v="56"/>
    <n v="3.78"/>
    <n v="8.1"/>
    <n v="4"/>
    <n v="2.19"/>
    <n v="2"/>
    <x v="0"/>
    <n v="0"/>
    <n v="0"/>
    <n v="0"/>
    <s v="Low"/>
    <s v="Low"/>
    <x v="1"/>
  </r>
  <r>
    <s v="ID"/>
    <n v="87"/>
    <s v="area_code_415"/>
    <s v="no"/>
    <s v="no"/>
    <n v="0"/>
    <n v="156.80000000000001"/>
    <n v="93"/>
    <n v="26.66"/>
    <n v="215.8"/>
    <n v="68"/>
    <n v="18.34"/>
    <n v="223.3"/>
    <x v="33"/>
    <n v="10.050000000000001"/>
    <n v="7.6"/>
    <n v="6"/>
    <n v="2.0499999999999998"/>
    <n v="1"/>
    <x v="0"/>
    <n v="0"/>
    <n v="0"/>
    <n v="0"/>
    <s v="Medium"/>
    <s v="Low"/>
    <x v="3"/>
  </r>
  <r>
    <s v="UT"/>
    <n v="195"/>
    <s v="area_code_415"/>
    <s v="no"/>
    <s v="no"/>
    <n v="0"/>
    <n v="63.2"/>
    <n v="108"/>
    <n v="10.74"/>
    <n v="220.2"/>
    <n v="88"/>
    <n v="18.72"/>
    <n v="184"/>
    <x v="43"/>
    <n v="8.2799999999999994"/>
    <n v="5.0999999999999996"/>
    <n v="3"/>
    <n v="1.38"/>
    <n v="0"/>
    <x v="0"/>
    <n v="0"/>
    <n v="0"/>
    <n v="0"/>
    <s v="Very High"/>
    <s v="Low"/>
    <x v="3"/>
  </r>
  <r>
    <s v="RI"/>
    <n v="123"/>
    <s v="area_code_415"/>
    <s v="no"/>
    <s v="yes"/>
    <n v="27"/>
    <n v="218.7"/>
    <n v="79"/>
    <n v="37.18"/>
    <n v="163.4"/>
    <n v="78"/>
    <n v="13.89"/>
    <n v="173.8"/>
    <x v="22"/>
    <n v="7.82"/>
    <n v="15"/>
    <n v="1"/>
    <n v="4.05"/>
    <n v="0"/>
    <x v="0"/>
    <n v="0"/>
    <n v="0"/>
    <n v="1"/>
    <s v="High"/>
    <s v="High"/>
    <x v="2"/>
  </r>
  <r>
    <s v="FL"/>
    <n v="41"/>
    <s v="area_code_415"/>
    <s v="no"/>
    <s v="yes"/>
    <n v="41"/>
    <n v="207.3"/>
    <n v="95"/>
    <n v="35.24"/>
    <n v="137.30000000000001"/>
    <n v="120"/>
    <n v="11.67"/>
    <n v="115.7"/>
    <x v="14"/>
    <n v="5.21"/>
    <n v="5.9"/>
    <n v="3"/>
    <n v="1.59"/>
    <n v="1"/>
    <x v="0"/>
    <n v="0"/>
    <n v="0"/>
    <n v="1"/>
    <s v="Low"/>
    <s v="Low"/>
    <x v="1"/>
  </r>
  <r>
    <s v="MD"/>
    <n v="76"/>
    <s v="area_code_415"/>
    <s v="yes"/>
    <s v="no"/>
    <n v="0"/>
    <n v="273.3"/>
    <n v="66"/>
    <n v="46.46"/>
    <n v="263.60000000000002"/>
    <n v="121"/>
    <n v="22.41"/>
    <n v="165.2"/>
    <x v="48"/>
    <n v="7.43"/>
    <n v="12"/>
    <n v="7"/>
    <n v="3.24"/>
    <n v="1"/>
    <x v="1"/>
    <n v="1"/>
    <n v="1"/>
    <n v="0"/>
    <s v="Medium"/>
    <s v="High"/>
    <x v="1"/>
  </r>
  <r>
    <s v="IL"/>
    <n v="86"/>
    <s v="area_code_415"/>
    <s v="yes"/>
    <s v="no"/>
    <n v="0"/>
    <n v="266.10000000000002"/>
    <n v="120"/>
    <n v="45.24"/>
    <n v="182"/>
    <n v="92"/>
    <n v="15.47"/>
    <n v="206.5"/>
    <x v="0"/>
    <n v="9.2899999999999991"/>
    <n v="10.3"/>
    <n v="4"/>
    <n v="2.78"/>
    <n v="1"/>
    <x v="0"/>
    <n v="0"/>
    <n v="1"/>
    <n v="0"/>
    <s v="Medium"/>
    <s v="High"/>
    <x v="2"/>
  </r>
  <r>
    <s v="PA"/>
    <n v="140"/>
    <s v="area_code_408"/>
    <s v="no"/>
    <s v="no"/>
    <n v="0"/>
    <n v="112.8"/>
    <n v="89"/>
    <n v="19.18"/>
    <n v="156.69999999999999"/>
    <n v="65"/>
    <n v="13.32"/>
    <n v="249.6"/>
    <x v="82"/>
    <n v="11.23"/>
    <n v="16.3"/>
    <n v="6"/>
    <n v="4.4000000000000004"/>
    <n v="0"/>
    <x v="0"/>
    <n v="0"/>
    <n v="0"/>
    <n v="0"/>
    <s v="Very High"/>
    <s v="High"/>
    <x v="3"/>
  </r>
  <r>
    <s v="AZ"/>
    <n v="70"/>
    <s v="area_code_415"/>
    <s v="no"/>
    <s v="no"/>
    <n v="0"/>
    <n v="104.7"/>
    <n v="112"/>
    <n v="17.8"/>
    <n v="82.2"/>
    <n v="104"/>
    <n v="6.99"/>
    <n v="169.4"/>
    <x v="71"/>
    <n v="7.62"/>
    <n v="15.8"/>
    <n v="7"/>
    <n v="4.2699999999999996"/>
    <n v="3"/>
    <x v="0"/>
    <n v="0"/>
    <n v="0"/>
    <n v="0"/>
    <s v="Low"/>
    <s v="High"/>
    <x v="0"/>
  </r>
  <r>
    <s v="NH"/>
    <n v="121"/>
    <s v="area_code_510"/>
    <s v="no"/>
    <s v="yes"/>
    <n v="35"/>
    <n v="193.8"/>
    <n v="62"/>
    <n v="32.950000000000003"/>
    <n v="197.6"/>
    <n v="97"/>
    <n v="16.8"/>
    <n v="218.8"/>
    <x v="34"/>
    <n v="9.85"/>
    <n v="5.9"/>
    <n v="4"/>
    <n v="1.59"/>
    <n v="0"/>
    <x v="0"/>
    <n v="0"/>
    <n v="0"/>
    <n v="1"/>
    <s v="High"/>
    <s v="Low"/>
    <x v="2"/>
  </r>
  <r>
    <s v="RI"/>
    <n v="112"/>
    <s v="area_code_415"/>
    <s v="no"/>
    <s v="no"/>
    <n v="0"/>
    <n v="168.6"/>
    <n v="102"/>
    <n v="28.66"/>
    <n v="298"/>
    <n v="117"/>
    <n v="25.33"/>
    <n v="194.7"/>
    <x v="71"/>
    <n v="8.76"/>
    <n v="9.8000000000000007"/>
    <n v="5"/>
    <n v="2.65"/>
    <n v="1"/>
    <x v="0"/>
    <n v="0"/>
    <n v="0"/>
    <n v="0"/>
    <s v="High"/>
    <s v="Low"/>
    <x v="0"/>
  </r>
  <r>
    <s v="HI"/>
    <n v="118"/>
    <s v="area_code_415"/>
    <s v="no"/>
    <s v="no"/>
    <n v="0"/>
    <n v="253.2"/>
    <n v="122"/>
    <n v="43.04"/>
    <n v="201"/>
    <n v="78"/>
    <n v="17.09"/>
    <n v="195.3"/>
    <x v="13"/>
    <n v="8.7899999999999991"/>
    <n v="9.6999999999999993"/>
    <n v="7"/>
    <n v="2.62"/>
    <n v="2"/>
    <x v="0"/>
    <n v="0"/>
    <n v="0"/>
    <n v="0"/>
    <s v="High"/>
    <s v="Low"/>
    <x v="2"/>
  </r>
  <r>
    <s v="NJ"/>
    <n v="66"/>
    <s v="area_code_415"/>
    <s v="no"/>
    <s v="yes"/>
    <n v="16"/>
    <n v="174.7"/>
    <n v="92"/>
    <n v="29.7"/>
    <n v="232.1"/>
    <n v="105"/>
    <n v="19.73"/>
    <n v="305.39999999999998"/>
    <x v="21"/>
    <n v="13.74"/>
    <n v="8.9"/>
    <n v="2"/>
    <n v="2.4"/>
    <n v="1"/>
    <x v="0"/>
    <n v="0"/>
    <n v="0"/>
    <n v="1"/>
    <s v="Low"/>
    <s v="Low"/>
    <x v="0"/>
  </r>
  <r>
    <s v="MD"/>
    <n v="129"/>
    <s v="area_code_415"/>
    <s v="no"/>
    <s v="yes"/>
    <n v="34"/>
    <n v="204.5"/>
    <n v="79"/>
    <n v="34.770000000000003"/>
    <n v="132.80000000000001"/>
    <n v="113"/>
    <n v="11.29"/>
    <n v="190.1"/>
    <x v="57"/>
    <n v="8.5500000000000007"/>
    <n v="14.8"/>
    <n v="9"/>
    <n v="4"/>
    <n v="2"/>
    <x v="0"/>
    <n v="0"/>
    <n v="0"/>
    <n v="1"/>
    <s v="Very High"/>
    <s v="High"/>
    <x v="1"/>
  </r>
  <r>
    <s v="OR"/>
    <n v="6"/>
    <s v="area_code_408"/>
    <s v="no"/>
    <s v="no"/>
    <n v="0"/>
    <n v="226.5"/>
    <n v="93"/>
    <n v="38.51"/>
    <n v="152.1"/>
    <n v="122"/>
    <n v="12.93"/>
    <n v="164.4"/>
    <x v="21"/>
    <n v="7.4"/>
    <n v="9.4"/>
    <n v="4"/>
    <n v="2.54"/>
    <n v="3"/>
    <x v="0"/>
    <n v="0"/>
    <n v="0"/>
    <n v="0"/>
    <s v="Low"/>
    <s v="Low"/>
    <x v="1"/>
  </r>
  <r>
    <s v="NV"/>
    <n v="107"/>
    <s v="area_code_510"/>
    <s v="yes"/>
    <s v="no"/>
    <n v="0"/>
    <n v="234.1"/>
    <n v="91"/>
    <n v="39.799999999999997"/>
    <n v="163.1"/>
    <n v="105"/>
    <n v="13.86"/>
    <n v="282.5"/>
    <x v="41"/>
    <n v="12.71"/>
    <n v="10"/>
    <n v="3"/>
    <n v="2.7"/>
    <n v="1"/>
    <x v="0"/>
    <n v="0"/>
    <n v="1"/>
    <n v="0"/>
    <s v="High"/>
    <s v="Low"/>
    <x v="1"/>
  </r>
  <r>
    <s v="AR"/>
    <n v="107"/>
    <s v="area_code_415"/>
    <s v="yes"/>
    <s v="no"/>
    <n v="0"/>
    <n v="133.30000000000001"/>
    <n v="106"/>
    <n v="22.66"/>
    <n v="182.9"/>
    <n v="89"/>
    <n v="15.55"/>
    <n v="241.1"/>
    <x v="56"/>
    <n v="10.85"/>
    <n v="12.9"/>
    <n v="2"/>
    <n v="3.48"/>
    <n v="3"/>
    <x v="1"/>
    <n v="1"/>
    <n v="1"/>
    <n v="0"/>
    <s v="High"/>
    <s v="High"/>
    <x v="3"/>
  </r>
  <r>
    <s v="MT"/>
    <n v="138"/>
    <s v="area_code_415"/>
    <s v="no"/>
    <s v="no"/>
    <n v="0"/>
    <n v="133.9"/>
    <n v="87"/>
    <n v="22.76"/>
    <n v="166.4"/>
    <n v="110"/>
    <n v="14.14"/>
    <n v="193.5"/>
    <x v="39"/>
    <n v="8.7100000000000009"/>
    <n v="15.4"/>
    <n v="3"/>
    <n v="4.16"/>
    <n v="1"/>
    <x v="0"/>
    <n v="0"/>
    <n v="0"/>
    <n v="0"/>
    <s v="Very High"/>
    <s v="High"/>
    <x v="0"/>
  </r>
  <r>
    <s v="CT"/>
    <n v="103"/>
    <s v="area_code_510"/>
    <s v="no"/>
    <s v="no"/>
    <n v="0"/>
    <n v="160.19999999999999"/>
    <n v="104"/>
    <n v="27.23"/>
    <n v="138.9"/>
    <n v="70"/>
    <n v="11.81"/>
    <n v="312.5"/>
    <x v="7"/>
    <n v="14.06"/>
    <n v="9.6999999999999993"/>
    <n v="2"/>
    <n v="2.62"/>
    <n v="0"/>
    <x v="0"/>
    <n v="0"/>
    <n v="0"/>
    <n v="0"/>
    <s v="High"/>
    <s v="Low"/>
    <x v="3"/>
  </r>
  <r>
    <s v="UT"/>
    <n v="116"/>
    <s v="area_code_415"/>
    <s v="no"/>
    <s v="yes"/>
    <n v="44"/>
    <n v="230.6"/>
    <n v="94"/>
    <n v="39.200000000000003"/>
    <n v="224.1"/>
    <n v="103"/>
    <n v="19.05"/>
    <n v="244"/>
    <x v="46"/>
    <n v="10.98"/>
    <n v="11.1"/>
    <n v="2"/>
    <n v="3"/>
    <n v="0"/>
    <x v="0"/>
    <n v="0"/>
    <n v="0"/>
    <n v="1"/>
    <s v="High"/>
    <s v="High"/>
    <x v="1"/>
  </r>
  <r>
    <s v="NV"/>
    <n v="161"/>
    <s v="area_code_415"/>
    <s v="no"/>
    <s v="no"/>
    <n v="0"/>
    <n v="72.8"/>
    <n v="120"/>
    <n v="12.38"/>
    <n v="267.10000000000002"/>
    <n v="120"/>
    <n v="22.7"/>
    <n v="222.5"/>
    <x v="50"/>
    <n v="10.01"/>
    <n v="11.8"/>
    <n v="2"/>
    <n v="3.19"/>
    <n v="2"/>
    <x v="0"/>
    <n v="0"/>
    <n v="0"/>
    <n v="0"/>
    <s v="Very High"/>
    <s v="High"/>
    <x v="0"/>
  </r>
  <r>
    <s v="TN"/>
    <n v="1"/>
    <s v="area_code_415"/>
    <s v="no"/>
    <s v="no"/>
    <n v="0"/>
    <n v="196.1"/>
    <n v="107"/>
    <n v="33.340000000000003"/>
    <n v="296.5"/>
    <n v="82"/>
    <n v="25.2"/>
    <n v="211.5"/>
    <x v="50"/>
    <n v="9.52"/>
    <n v="7"/>
    <n v="2"/>
    <n v="1.89"/>
    <n v="1"/>
    <x v="0"/>
    <n v="0"/>
    <n v="0"/>
    <n v="0"/>
    <s v="Low"/>
    <s v="Low"/>
    <x v="2"/>
  </r>
  <r>
    <s v="DE"/>
    <n v="89"/>
    <s v="area_code_408"/>
    <s v="no"/>
    <s v="no"/>
    <n v="0"/>
    <n v="197.1"/>
    <n v="110"/>
    <n v="33.51"/>
    <n v="165.9"/>
    <n v="115"/>
    <n v="14.1"/>
    <n v="227.3"/>
    <x v="36"/>
    <n v="10.23"/>
    <n v="12.8"/>
    <n v="3"/>
    <n v="3.46"/>
    <n v="1"/>
    <x v="0"/>
    <n v="0"/>
    <n v="0"/>
    <n v="0"/>
    <s v="Medium"/>
    <s v="High"/>
    <x v="1"/>
  </r>
  <r>
    <s v="NY"/>
    <n v="64"/>
    <s v="area_code_408"/>
    <s v="no"/>
    <s v="no"/>
    <n v="0"/>
    <n v="219.6"/>
    <n v="126"/>
    <n v="37.33"/>
    <n v="303.3"/>
    <n v="100"/>
    <n v="25.78"/>
    <n v="154.5"/>
    <x v="99"/>
    <n v="6.95"/>
    <n v="9.6999999999999993"/>
    <n v="5"/>
    <n v="2.62"/>
    <n v="1"/>
    <x v="0"/>
    <n v="0"/>
    <n v="0"/>
    <n v="0"/>
    <s v="Low"/>
    <s v="Low"/>
    <x v="2"/>
  </r>
  <r>
    <s v="IA"/>
    <n v="129"/>
    <s v="area_code_415"/>
    <s v="no"/>
    <s v="no"/>
    <n v="0"/>
    <n v="216"/>
    <n v="85"/>
    <n v="36.72"/>
    <n v="186.9"/>
    <n v="114"/>
    <n v="15.89"/>
    <n v="210.7"/>
    <x v="23"/>
    <n v="9.48"/>
    <n v="4.9000000000000004"/>
    <n v="10"/>
    <n v="1.32"/>
    <n v="2"/>
    <x v="0"/>
    <n v="0"/>
    <n v="0"/>
    <n v="0"/>
    <s v="Very High"/>
    <s v="Low"/>
    <x v="1"/>
  </r>
  <r>
    <s v="VT"/>
    <n v="128"/>
    <s v="area_code_510"/>
    <s v="no"/>
    <s v="yes"/>
    <n v="32"/>
    <n v="222.9"/>
    <n v="136"/>
    <n v="37.89"/>
    <n v="262"/>
    <n v="80"/>
    <n v="22.27"/>
    <n v="191.4"/>
    <x v="67"/>
    <n v="8.61"/>
    <n v="10.8"/>
    <n v="4"/>
    <n v="2.92"/>
    <n v="0"/>
    <x v="0"/>
    <n v="0"/>
    <n v="0"/>
    <n v="1"/>
    <s v="Very High"/>
    <s v="High"/>
    <x v="2"/>
  </r>
  <r>
    <s v="LA"/>
    <n v="81"/>
    <s v="area_code_415"/>
    <s v="no"/>
    <s v="yes"/>
    <n v="36"/>
    <n v="115.9"/>
    <n v="120"/>
    <n v="19.7"/>
    <n v="236.6"/>
    <n v="95"/>
    <n v="20.11"/>
    <n v="255"/>
    <x v="6"/>
    <n v="11.48"/>
    <n v="11.7"/>
    <n v="6"/>
    <n v="3.16"/>
    <n v="3"/>
    <x v="0"/>
    <n v="0"/>
    <n v="0"/>
    <n v="1"/>
    <s v="Medium"/>
    <s v="High"/>
    <x v="3"/>
  </r>
  <r>
    <s v="MT"/>
    <n v="114"/>
    <s v="area_code_510"/>
    <s v="no"/>
    <s v="no"/>
    <n v="0"/>
    <n v="189.8"/>
    <n v="101"/>
    <n v="32.270000000000003"/>
    <n v="147.69999999999999"/>
    <n v="80"/>
    <n v="12.55"/>
    <n v="172.7"/>
    <x v="3"/>
    <n v="7.77"/>
    <n v="10.6"/>
    <n v="5"/>
    <n v="2.86"/>
    <n v="1"/>
    <x v="0"/>
    <n v="0"/>
    <n v="0"/>
    <n v="0"/>
    <s v="High"/>
    <s v="High"/>
    <x v="2"/>
  </r>
  <r>
    <s v="WV"/>
    <n v="86"/>
    <s v="area_code_415"/>
    <s v="no"/>
    <s v="no"/>
    <n v="0"/>
    <n v="136.4"/>
    <n v="104"/>
    <n v="23.19"/>
    <n v="202.5"/>
    <n v="110"/>
    <n v="17.21"/>
    <n v="230.7"/>
    <x v="27"/>
    <n v="10.38"/>
    <n v="11.5"/>
    <n v="1"/>
    <n v="3.11"/>
    <n v="3"/>
    <x v="0"/>
    <n v="0"/>
    <n v="0"/>
    <n v="0"/>
    <s v="Medium"/>
    <s v="High"/>
    <x v="0"/>
  </r>
  <r>
    <s v="ID"/>
    <n v="96"/>
    <s v="area_code_408"/>
    <s v="no"/>
    <s v="no"/>
    <n v="0"/>
    <n v="170.5"/>
    <n v="86"/>
    <n v="28.99"/>
    <n v="277.5"/>
    <n v="88"/>
    <n v="23.59"/>
    <n v="162.5"/>
    <x v="57"/>
    <n v="7.31"/>
    <n v="12.2"/>
    <n v="6"/>
    <n v="3.29"/>
    <n v="1"/>
    <x v="0"/>
    <n v="0"/>
    <n v="0"/>
    <n v="0"/>
    <s v="Medium"/>
    <s v="High"/>
    <x v="3"/>
  </r>
  <r>
    <s v="AZ"/>
    <n v="72"/>
    <s v="area_code_510"/>
    <s v="no"/>
    <s v="no"/>
    <n v="0"/>
    <n v="272.39999999999998"/>
    <n v="88"/>
    <n v="46.31"/>
    <n v="107.9"/>
    <n v="125"/>
    <n v="9.17"/>
    <n v="185.5"/>
    <x v="77"/>
    <n v="8.35"/>
    <n v="12.7"/>
    <n v="2"/>
    <n v="3.43"/>
    <n v="0"/>
    <x v="0"/>
    <n v="0"/>
    <n v="0"/>
    <n v="0"/>
    <s v="Low"/>
    <s v="High"/>
    <x v="1"/>
  </r>
  <r>
    <s v="SC"/>
    <n v="64"/>
    <s v="area_code_510"/>
    <s v="no"/>
    <s v="yes"/>
    <n v="40"/>
    <n v="210"/>
    <n v="116"/>
    <n v="35.700000000000003"/>
    <n v="232.7"/>
    <n v="89"/>
    <n v="19.78"/>
    <n v="168.8"/>
    <x v="9"/>
    <n v="7.6"/>
    <n v="5.9"/>
    <n v="4"/>
    <n v="1.59"/>
    <n v="8"/>
    <x v="0"/>
    <n v="0"/>
    <n v="0"/>
    <n v="1"/>
    <s v="Low"/>
    <s v="Low"/>
    <x v="2"/>
  </r>
  <r>
    <s v="OH"/>
    <n v="65"/>
    <s v="area_code_510"/>
    <s v="no"/>
    <s v="no"/>
    <n v="0"/>
    <n v="153.9"/>
    <n v="117"/>
    <n v="26.16"/>
    <n v="220.1"/>
    <n v="122"/>
    <n v="18.71"/>
    <n v="280.5"/>
    <x v="106"/>
    <n v="12.62"/>
    <n v="8.5"/>
    <n v="3"/>
    <n v="2.2999999999999998"/>
    <n v="2"/>
    <x v="0"/>
    <n v="0"/>
    <n v="0"/>
    <n v="0"/>
    <s v="Low"/>
    <s v="Low"/>
    <x v="0"/>
  </r>
  <r>
    <s v="MD"/>
    <n v="136"/>
    <s v="area_code_415"/>
    <s v="no"/>
    <s v="no"/>
    <n v="0"/>
    <n v="252.4"/>
    <n v="74"/>
    <n v="42.91"/>
    <n v="167.9"/>
    <n v="81"/>
    <n v="14.27"/>
    <n v="248.3"/>
    <x v="71"/>
    <n v="11.17"/>
    <n v="10.7"/>
    <n v="3"/>
    <n v="2.89"/>
    <n v="2"/>
    <x v="0"/>
    <n v="0"/>
    <n v="0"/>
    <n v="0"/>
    <s v="Very High"/>
    <s v="High"/>
    <x v="2"/>
  </r>
  <r>
    <s v="MN"/>
    <n v="116"/>
    <s v="area_code_408"/>
    <s v="no"/>
    <s v="no"/>
    <n v="0"/>
    <n v="197.9"/>
    <n v="84"/>
    <n v="33.64"/>
    <n v="168.1"/>
    <n v="113"/>
    <n v="14.29"/>
    <n v="239.8"/>
    <x v="107"/>
    <n v="10.79"/>
    <n v="12"/>
    <n v="6"/>
    <n v="3.24"/>
    <n v="1"/>
    <x v="0"/>
    <n v="0"/>
    <n v="0"/>
    <n v="0"/>
    <s v="High"/>
    <s v="High"/>
    <x v="1"/>
  </r>
  <r>
    <s v="NE"/>
    <n v="93"/>
    <s v="area_code_408"/>
    <s v="no"/>
    <s v="no"/>
    <n v="0"/>
    <n v="152.4"/>
    <n v="74"/>
    <n v="25.91"/>
    <n v="274.60000000000002"/>
    <n v="88"/>
    <n v="23.34"/>
    <n v="252.2"/>
    <x v="60"/>
    <n v="11.35"/>
    <n v="6.6"/>
    <n v="5"/>
    <n v="1.78"/>
    <n v="3"/>
    <x v="0"/>
    <n v="0"/>
    <n v="0"/>
    <n v="0"/>
    <s v="Medium"/>
    <s v="Low"/>
    <x v="3"/>
  </r>
  <r>
    <s v="MN"/>
    <n v="142"/>
    <s v="area_code_510"/>
    <s v="no"/>
    <s v="yes"/>
    <n v="40"/>
    <n v="237.4"/>
    <n v="105"/>
    <n v="40.36"/>
    <n v="175.9"/>
    <n v="93"/>
    <n v="14.95"/>
    <n v="210.3"/>
    <x v="71"/>
    <n v="9.4600000000000009"/>
    <n v="9.1999999999999993"/>
    <n v="3"/>
    <n v="2.48"/>
    <n v="3"/>
    <x v="0"/>
    <n v="0"/>
    <n v="0"/>
    <n v="1"/>
    <s v="Very High"/>
    <s v="Low"/>
    <x v="2"/>
  </r>
  <r>
    <s v="NY"/>
    <n v="92"/>
    <s v="area_code_408"/>
    <s v="no"/>
    <s v="no"/>
    <n v="0"/>
    <n v="265.60000000000002"/>
    <n v="82"/>
    <n v="45.15"/>
    <n v="180.7"/>
    <n v="75"/>
    <n v="15.36"/>
    <n v="211.1"/>
    <x v="45"/>
    <n v="9.5"/>
    <n v="8.6"/>
    <n v="2"/>
    <n v="2.3199999999999998"/>
    <n v="1"/>
    <x v="0"/>
    <n v="0"/>
    <n v="0"/>
    <n v="0"/>
    <s v="Medium"/>
    <s v="Low"/>
    <x v="2"/>
  </r>
  <r>
    <s v="HI"/>
    <n v="70"/>
    <s v="area_code_415"/>
    <s v="no"/>
    <s v="no"/>
    <n v="0"/>
    <n v="197.3"/>
    <n v="91"/>
    <n v="33.54"/>
    <n v="305.8"/>
    <n v="81"/>
    <n v="25.99"/>
    <n v="171"/>
    <x v="18"/>
    <n v="7.69"/>
    <n v="6.7"/>
    <n v="6"/>
    <n v="1.81"/>
    <n v="1"/>
    <x v="0"/>
    <n v="0"/>
    <n v="0"/>
    <n v="0"/>
    <s v="Low"/>
    <s v="Low"/>
    <x v="2"/>
  </r>
  <r>
    <s v="MO"/>
    <n v="22"/>
    <s v="area_code_408"/>
    <s v="no"/>
    <s v="yes"/>
    <n v="14"/>
    <n v="199.1"/>
    <n v="100"/>
    <n v="33.85"/>
    <n v="221.8"/>
    <n v="103"/>
    <n v="18.850000000000001"/>
    <n v="65.7"/>
    <x v="50"/>
    <n v="2.96"/>
    <n v="4.2"/>
    <n v="1"/>
    <n v="1.1299999999999999"/>
    <n v="1"/>
    <x v="0"/>
    <n v="0"/>
    <n v="0"/>
    <n v="1"/>
    <s v="Low"/>
    <s v="Low"/>
    <x v="1"/>
  </r>
  <r>
    <s v="NV"/>
    <n v="37"/>
    <s v="area_code_415"/>
    <s v="no"/>
    <s v="no"/>
    <n v="0"/>
    <n v="233.7"/>
    <n v="114"/>
    <n v="39.729999999999997"/>
    <n v="207.9"/>
    <n v="109"/>
    <n v="17.670000000000002"/>
    <n v="212.7"/>
    <x v="67"/>
    <n v="9.57"/>
    <n v="12"/>
    <n v="2"/>
    <n v="3.24"/>
    <n v="2"/>
    <x v="0"/>
    <n v="0"/>
    <n v="0"/>
    <n v="0"/>
    <s v="Low"/>
    <s v="High"/>
    <x v="1"/>
  </r>
  <r>
    <s v="MA"/>
    <n v="51"/>
    <s v="area_code_415"/>
    <s v="no"/>
    <s v="no"/>
    <n v="0"/>
    <n v="183.1"/>
    <n v="99"/>
    <n v="31.13"/>
    <n v="160.1"/>
    <n v="107"/>
    <n v="13.61"/>
    <n v="311.8"/>
    <x v="3"/>
    <n v="14.03"/>
    <n v="7"/>
    <n v="3"/>
    <n v="1.89"/>
    <n v="1"/>
    <x v="0"/>
    <n v="0"/>
    <n v="0"/>
    <n v="0"/>
    <s v="Low"/>
    <s v="Low"/>
    <x v="1"/>
  </r>
  <r>
    <s v="FL"/>
    <n v="130"/>
    <s v="area_code_415"/>
    <s v="no"/>
    <s v="no"/>
    <n v="0"/>
    <n v="207.1"/>
    <n v="70"/>
    <n v="35.21"/>
    <n v="200.1"/>
    <n v="115"/>
    <n v="17.010000000000002"/>
    <n v="194.2"/>
    <x v="41"/>
    <n v="8.74"/>
    <n v="12.4"/>
    <n v="2"/>
    <n v="3.35"/>
    <n v="1"/>
    <x v="0"/>
    <n v="0"/>
    <n v="0"/>
    <n v="0"/>
    <s v="Very High"/>
    <s v="High"/>
    <x v="1"/>
  </r>
  <r>
    <s v="WA"/>
    <n v="104"/>
    <s v="area_code_415"/>
    <s v="no"/>
    <s v="no"/>
    <n v="0"/>
    <n v="139.69999999999999"/>
    <n v="78"/>
    <n v="23.75"/>
    <n v="202.6"/>
    <n v="119"/>
    <n v="17.22"/>
    <n v="203.6"/>
    <x v="20"/>
    <n v="9.16"/>
    <n v="11.3"/>
    <n v="5"/>
    <n v="3.05"/>
    <n v="2"/>
    <x v="0"/>
    <n v="0"/>
    <n v="0"/>
    <n v="0"/>
    <s v="High"/>
    <s v="High"/>
    <x v="0"/>
  </r>
  <r>
    <s v="CT"/>
    <n v="134"/>
    <s v="area_code_408"/>
    <s v="no"/>
    <s v="no"/>
    <n v="0"/>
    <n v="177.2"/>
    <n v="91"/>
    <n v="30.12"/>
    <n v="228.7"/>
    <n v="105"/>
    <n v="19.440000000000001"/>
    <n v="194.3"/>
    <x v="45"/>
    <n v="8.74"/>
    <n v="8.9"/>
    <n v="3"/>
    <n v="2.4"/>
    <n v="2"/>
    <x v="0"/>
    <n v="0"/>
    <n v="0"/>
    <n v="0"/>
    <s v="Very High"/>
    <s v="Low"/>
    <x v="0"/>
  </r>
  <r>
    <s v="KY"/>
    <n v="108"/>
    <s v="area_code_415"/>
    <s v="no"/>
    <s v="yes"/>
    <n v="35"/>
    <n v="169.8"/>
    <n v="136"/>
    <n v="28.87"/>
    <n v="173.7"/>
    <n v="101"/>
    <n v="14.76"/>
    <n v="214.6"/>
    <x v="18"/>
    <n v="9.66"/>
    <n v="9.5"/>
    <n v="7"/>
    <n v="2.57"/>
    <n v="2"/>
    <x v="0"/>
    <n v="0"/>
    <n v="0"/>
    <n v="1"/>
    <s v="High"/>
    <s v="Low"/>
    <x v="0"/>
  </r>
  <r>
    <s v="NM"/>
    <n v="103"/>
    <s v="area_code_415"/>
    <s v="no"/>
    <s v="no"/>
    <n v="0"/>
    <n v="173.5"/>
    <n v="83"/>
    <n v="29.5"/>
    <n v="244.3"/>
    <n v="65"/>
    <n v="20.77"/>
    <n v="221.6"/>
    <x v="78"/>
    <n v="9.9700000000000006"/>
    <n v="9.6999999999999993"/>
    <n v="2"/>
    <n v="2.62"/>
    <n v="3"/>
    <x v="0"/>
    <n v="0"/>
    <n v="0"/>
    <n v="0"/>
    <s v="High"/>
    <s v="Low"/>
    <x v="3"/>
  </r>
  <r>
    <s v="ND"/>
    <n v="62"/>
    <s v="area_code_510"/>
    <s v="no"/>
    <s v="no"/>
    <n v="0"/>
    <n v="159.9"/>
    <n v="100"/>
    <n v="27.18"/>
    <n v="172.2"/>
    <n v="99"/>
    <n v="14.64"/>
    <n v="263.2"/>
    <x v="23"/>
    <n v="11.84"/>
    <n v="5.6"/>
    <n v="4"/>
    <n v="1.51"/>
    <n v="1"/>
    <x v="0"/>
    <n v="0"/>
    <n v="0"/>
    <n v="0"/>
    <s v="Low"/>
    <s v="Low"/>
    <x v="3"/>
  </r>
  <r>
    <s v="NV"/>
    <n v="162"/>
    <s v="area_code_415"/>
    <s v="no"/>
    <s v="no"/>
    <n v="0"/>
    <n v="115.1"/>
    <n v="89"/>
    <n v="19.57"/>
    <n v="196.8"/>
    <n v="111"/>
    <n v="16.73"/>
    <n v="212.4"/>
    <x v="21"/>
    <n v="9.56"/>
    <n v="11.4"/>
    <n v="3"/>
    <n v="3.08"/>
    <n v="2"/>
    <x v="0"/>
    <n v="0"/>
    <n v="0"/>
    <n v="0"/>
    <s v="Very High"/>
    <s v="High"/>
    <x v="0"/>
  </r>
  <r>
    <s v="ID"/>
    <n v="42"/>
    <s v="area_code_415"/>
    <s v="no"/>
    <s v="no"/>
    <n v="0"/>
    <n v="92.2"/>
    <n v="108"/>
    <n v="15.67"/>
    <n v="211.2"/>
    <n v="120"/>
    <n v="17.95"/>
    <n v="129.1"/>
    <x v="44"/>
    <n v="5.81"/>
    <n v="13.1"/>
    <n v="6"/>
    <n v="3.54"/>
    <n v="1"/>
    <x v="0"/>
    <n v="0"/>
    <n v="0"/>
    <n v="0"/>
    <s v="Low"/>
    <s v="High"/>
    <x v="0"/>
  </r>
  <r>
    <s v="IA"/>
    <n v="36"/>
    <s v="area_code_510"/>
    <s v="no"/>
    <s v="no"/>
    <n v="0"/>
    <n v="117.1"/>
    <n v="94"/>
    <n v="19.91"/>
    <n v="235.4"/>
    <n v="117"/>
    <n v="20.010000000000002"/>
    <n v="221.3"/>
    <x v="13"/>
    <n v="9.9600000000000009"/>
    <n v="9"/>
    <n v="2"/>
    <n v="2.4300000000000002"/>
    <n v="0"/>
    <x v="0"/>
    <n v="0"/>
    <n v="0"/>
    <n v="0"/>
    <s v="Low"/>
    <s v="Low"/>
    <x v="0"/>
  </r>
  <r>
    <s v="OH"/>
    <n v="143"/>
    <s v="area_code_415"/>
    <s v="no"/>
    <s v="no"/>
    <n v="0"/>
    <n v="223.3"/>
    <n v="99"/>
    <n v="37.96"/>
    <n v="167.1"/>
    <n v="128"/>
    <n v="14.2"/>
    <n v="203"/>
    <x v="48"/>
    <n v="9.14"/>
    <n v="4.5"/>
    <n v="4"/>
    <n v="1.22"/>
    <n v="0"/>
    <x v="1"/>
    <n v="1"/>
    <n v="0"/>
    <n v="0"/>
    <s v="Very High"/>
    <s v="Low"/>
    <x v="1"/>
  </r>
  <r>
    <s v="NJ"/>
    <n v="197"/>
    <s v="area_code_510"/>
    <s v="no"/>
    <s v="no"/>
    <n v="0"/>
    <n v="154.80000000000001"/>
    <n v="111"/>
    <n v="26.32"/>
    <n v="171.5"/>
    <n v="102"/>
    <n v="14.58"/>
    <n v="227.3"/>
    <x v="27"/>
    <n v="10.23"/>
    <n v="10.6"/>
    <n v="2"/>
    <n v="2.86"/>
    <n v="3"/>
    <x v="0"/>
    <n v="0"/>
    <n v="0"/>
    <n v="0"/>
    <s v="Very High"/>
    <s v="High"/>
    <x v="0"/>
  </r>
  <r>
    <s v="IA"/>
    <n v="81"/>
    <s v="area_code_510"/>
    <s v="no"/>
    <s v="no"/>
    <n v="0"/>
    <n v="261.39999999999998"/>
    <n v="141"/>
    <n v="44.44"/>
    <n v="215.7"/>
    <n v="102"/>
    <n v="18.329999999999998"/>
    <n v="271.8"/>
    <x v="5"/>
    <n v="12.23"/>
    <n v="8"/>
    <n v="6"/>
    <n v="2.16"/>
    <n v="1"/>
    <x v="1"/>
    <n v="1"/>
    <n v="0"/>
    <n v="0"/>
    <s v="Medium"/>
    <s v="Low"/>
    <x v="1"/>
  </r>
  <r>
    <s v="DE"/>
    <n v="138"/>
    <s v="area_code_510"/>
    <s v="yes"/>
    <s v="no"/>
    <n v="0"/>
    <n v="46.5"/>
    <n v="104"/>
    <n v="7.91"/>
    <n v="186"/>
    <n v="114"/>
    <n v="15.81"/>
    <n v="167.5"/>
    <x v="34"/>
    <n v="7.54"/>
    <n v="9.6"/>
    <n v="4"/>
    <n v="2.59"/>
    <n v="4"/>
    <x v="1"/>
    <n v="1"/>
    <n v="1"/>
    <n v="0"/>
    <s v="Very High"/>
    <s v="Low"/>
    <x v="0"/>
  </r>
  <r>
    <s v="CA"/>
    <n v="103"/>
    <s v="area_code_415"/>
    <s v="no"/>
    <s v="yes"/>
    <n v="18"/>
    <n v="149.9"/>
    <n v="84"/>
    <n v="25.48"/>
    <n v="170.9"/>
    <n v="84"/>
    <n v="14.53"/>
    <n v="171.5"/>
    <x v="64"/>
    <n v="7.72"/>
    <n v="11.5"/>
    <n v="7"/>
    <n v="3.11"/>
    <n v="0"/>
    <x v="1"/>
    <n v="1"/>
    <n v="0"/>
    <n v="1"/>
    <s v="High"/>
    <s v="High"/>
    <x v="3"/>
  </r>
  <r>
    <s v="WY"/>
    <n v="127"/>
    <s v="area_code_510"/>
    <s v="yes"/>
    <s v="no"/>
    <n v="0"/>
    <n v="242.2"/>
    <n v="102"/>
    <n v="41.17"/>
    <n v="226.1"/>
    <n v="80"/>
    <n v="19.22"/>
    <n v="252"/>
    <x v="5"/>
    <n v="11.34"/>
    <n v="13.9"/>
    <n v="5"/>
    <n v="3.75"/>
    <n v="2"/>
    <x v="1"/>
    <n v="1"/>
    <n v="1"/>
    <n v="0"/>
    <s v="High"/>
    <s v="High"/>
    <x v="2"/>
  </r>
  <r>
    <s v="ME"/>
    <n v="99"/>
    <s v="area_code_415"/>
    <s v="no"/>
    <s v="no"/>
    <n v="0"/>
    <n v="222.4"/>
    <n v="102"/>
    <n v="37.81"/>
    <n v="185.8"/>
    <n v="89"/>
    <n v="15.79"/>
    <n v="237.7"/>
    <x v="77"/>
    <n v="10.7"/>
    <n v="12"/>
    <n v="8"/>
    <n v="3.24"/>
    <n v="2"/>
    <x v="0"/>
    <n v="0"/>
    <n v="0"/>
    <n v="0"/>
    <s v="Medium"/>
    <s v="High"/>
    <x v="2"/>
  </r>
  <r>
    <s v="AR"/>
    <n v="95"/>
    <s v="area_code_415"/>
    <s v="no"/>
    <s v="no"/>
    <n v="0"/>
    <n v="69.400000000000006"/>
    <n v="79"/>
    <n v="11.8"/>
    <n v="190.8"/>
    <n v="109"/>
    <n v="16.22"/>
    <n v="219.9"/>
    <x v="20"/>
    <n v="9.9"/>
    <n v="8.9"/>
    <n v="5"/>
    <n v="2.4"/>
    <n v="0"/>
    <x v="0"/>
    <n v="0"/>
    <n v="0"/>
    <n v="0"/>
    <s v="Medium"/>
    <s v="Low"/>
    <x v="0"/>
  </r>
  <r>
    <s v="WV"/>
    <n v="113"/>
    <s v="area_code_415"/>
    <s v="no"/>
    <s v="no"/>
    <n v="0"/>
    <n v="61.2"/>
    <n v="111"/>
    <n v="10.4"/>
    <n v="92.3"/>
    <n v="88"/>
    <n v="7.85"/>
    <n v="197.4"/>
    <x v="52"/>
    <n v="8.8800000000000008"/>
    <n v="13.7"/>
    <n v="3"/>
    <n v="3.7"/>
    <n v="5"/>
    <x v="1"/>
    <n v="1"/>
    <n v="0"/>
    <n v="0"/>
    <s v="High"/>
    <s v="High"/>
    <x v="3"/>
  </r>
  <r>
    <s v="PA"/>
    <n v="128"/>
    <s v="area_code_408"/>
    <s v="yes"/>
    <s v="no"/>
    <n v="0"/>
    <n v="245.2"/>
    <n v="112"/>
    <n v="41.68"/>
    <n v="101.5"/>
    <n v="101"/>
    <n v="8.6300000000000008"/>
    <n v="152.30000000000001"/>
    <x v="22"/>
    <n v="6.85"/>
    <n v="10.7"/>
    <n v="5"/>
    <n v="2.89"/>
    <n v="0"/>
    <x v="0"/>
    <n v="0"/>
    <n v="1"/>
    <n v="0"/>
    <s v="Very High"/>
    <s v="High"/>
    <x v="1"/>
  </r>
  <r>
    <s v="DC"/>
    <n v="81"/>
    <s v="area_code_510"/>
    <s v="yes"/>
    <s v="no"/>
    <n v="0"/>
    <n v="227.4"/>
    <n v="105"/>
    <n v="38.659999999999997"/>
    <n v="211.5"/>
    <n v="120"/>
    <n v="17.98"/>
    <n v="258.2"/>
    <x v="45"/>
    <n v="11.62"/>
    <n v="11.9"/>
    <n v="3"/>
    <n v="3.21"/>
    <n v="0"/>
    <x v="0"/>
    <n v="0"/>
    <n v="1"/>
    <n v="0"/>
    <s v="Medium"/>
    <s v="High"/>
    <x v="1"/>
  </r>
  <r>
    <s v="AR"/>
    <n v="57"/>
    <s v="area_code_510"/>
    <s v="no"/>
    <s v="no"/>
    <n v="0"/>
    <n v="192.8"/>
    <n v="68"/>
    <n v="32.78"/>
    <n v="158"/>
    <n v="86"/>
    <n v="13.43"/>
    <n v="235.5"/>
    <x v="18"/>
    <n v="10.6"/>
    <n v="12.7"/>
    <n v="6"/>
    <n v="3.43"/>
    <n v="1"/>
    <x v="0"/>
    <n v="0"/>
    <n v="0"/>
    <n v="0"/>
    <s v="Low"/>
    <s v="High"/>
    <x v="2"/>
  </r>
  <r>
    <s v="MS"/>
    <n v="140"/>
    <s v="area_code_408"/>
    <s v="no"/>
    <s v="no"/>
    <n v="0"/>
    <n v="162.6"/>
    <n v="98"/>
    <n v="27.64"/>
    <n v="206.2"/>
    <n v="109"/>
    <n v="17.53"/>
    <n v="141.6"/>
    <x v="78"/>
    <n v="6.37"/>
    <n v="8.1999999999999993"/>
    <n v="2"/>
    <n v="2.21"/>
    <n v="1"/>
    <x v="0"/>
    <n v="0"/>
    <n v="0"/>
    <n v="0"/>
    <s v="Very High"/>
    <s v="Low"/>
    <x v="0"/>
  </r>
  <r>
    <s v="MD"/>
    <n v="102"/>
    <s v="area_code_415"/>
    <s v="no"/>
    <s v="no"/>
    <n v="0"/>
    <n v="271.10000000000002"/>
    <n v="80"/>
    <n v="46.09"/>
    <n v="172"/>
    <n v="133"/>
    <n v="14.62"/>
    <n v="169.2"/>
    <x v="18"/>
    <n v="7.61"/>
    <n v="10.3"/>
    <n v="5"/>
    <n v="2.78"/>
    <n v="1"/>
    <x v="0"/>
    <n v="0"/>
    <n v="0"/>
    <n v="0"/>
    <s v="High"/>
    <s v="High"/>
    <x v="1"/>
  </r>
  <r>
    <s v="CT"/>
    <n v="107"/>
    <s v="area_code_408"/>
    <s v="no"/>
    <s v="no"/>
    <n v="0"/>
    <n v="103.4"/>
    <n v="94"/>
    <n v="17.579999999999998"/>
    <n v="189.3"/>
    <n v="125"/>
    <n v="16.09"/>
    <n v="227.2"/>
    <x v="76"/>
    <n v="10.220000000000001"/>
    <n v="14.4"/>
    <n v="3"/>
    <n v="3.89"/>
    <n v="1"/>
    <x v="0"/>
    <n v="0"/>
    <n v="0"/>
    <n v="0"/>
    <s v="High"/>
    <s v="High"/>
    <x v="0"/>
  </r>
  <r>
    <s v="SC"/>
    <n v="106"/>
    <s v="area_code_408"/>
    <s v="no"/>
    <s v="no"/>
    <n v="0"/>
    <n v="52.2"/>
    <n v="106"/>
    <n v="8.8699999999999992"/>
    <n v="220.1"/>
    <n v="113"/>
    <n v="18.71"/>
    <n v="112.3"/>
    <x v="34"/>
    <n v="5.05"/>
    <n v="11.4"/>
    <n v="2"/>
    <n v="3.08"/>
    <n v="2"/>
    <x v="0"/>
    <n v="0"/>
    <n v="0"/>
    <n v="0"/>
    <s v="High"/>
    <s v="High"/>
    <x v="0"/>
  </r>
  <r>
    <s v="MI"/>
    <n v="225"/>
    <s v="area_code_415"/>
    <s v="no"/>
    <s v="no"/>
    <n v="0"/>
    <n v="165.4"/>
    <n v="106"/>
    <n v="28.12"/>
    <n v="273.7"/>
    <n v="109"/>
    <n v="23.26"/>
    <n v="210"/>
    <x v="73"/>
    <n v="9.4499999999999993"/>
    <n v="8.6999999999999993"/>
    <n v="3"/>
    <n v="2.35"/>
    <n v="0"/>
    <x v="1"/>
    <n v="1"/>
    <n v="0"/>
    <n v="0"/>
    <s v="Very High"/>
    <s v="Low"/>
    <x v="0"/>
  </r>
  <r>
    <s v="SD"/>
    <n v="75"/>
    <s v="area_code_408"/>
    <s v="no"/>
    <s v="no"/>
    <n v="0"/>
    <n v="147.5"/>
    <n v="110"/>
    <n v="25.08"/>
    <n v="191.7"/>
    <n v="97"/>
    <n v="16.29"/>
    <n v="135"/>
    <x v="19"/>
    <n v="6.08"/>
    <n v="16.399999999999999"/>
    <n v="3"/>
    <n v="4.43"/>
    <n v="2"/>
    <x v="0"/>
    <n v="0"/>
    <n v="0"/>
    <n v="0"/>
    <s v="Medium"/>
    <s v="High"/>
    <x v="3"/>
  </r>
  <r>
    <s v="CO"/>
    <n v="86"/>
    <s v="area_code_415"/>
    <s v="no"/>
    <s v="no"/>
    <n v="0"/>
    <n v="217.8"/>
    <n v="93"/>
    <n v="37.03"/>
    <n v="214.7"/>
    <n v="95"/>
    <n v="18.25"/>
    <n v="228.7"/>
    <x v="83"/>
    <n v="10.29"/>
    <n v="11.3"/>
    <n v="7"/>
    <n v="3.05"/>
    <n v="0"/>
    <x v="0"/>
    <n v="0"/>
    <n v="0"/>
    <n v="0"/>
    <s v="Medium"/>
    <s v="High"/>
    <x v="2"/>
  </r>
  <r>
    <s v="ID"/>
    <n v="169"/>
    <s v="area_code_415"/>
    <s v="no"/>
    <s v="no"/>
    <n v="0"/>
    <n v="235.7"/>
    <n v="79"/>
    <n v="40.07"/>
    <n v="136.9"/>
    <n v="85"/>
    <n v="11.64"/>
    <n v="220.9"/>
    <x v="7"/>
    <n v="9.94"/>
    <n v="13.3"/>
    <n v="10"/>
    <n v="3.59"/>
    <n v="1"/>
    <x v="0"/>
    <n v="0"/>
    <n v="0"/>
    <n v="0"/>
    <s v="Very High"/>
    <s v="High"/>
    <x v="2"/>
  </r>
  <r>
    <s v="AZ"/>
    <n v="122"/>
    <s v="area_code_510"/>
    <s v="no"/>
    <s v="yes"/>
    <n v="22"/>
    <n v="204.5"/>
    <n v="92"/>
    <n v="34.770000000000003"/>
    <n v="139.6"/>
    <n v="121"/>
    <n v="11.87"/>
    <n v="205"/>
    <x v="0"/>
    <n v="9.23"/>
    <n v="8.6"/>
    <n v="5"/>
    <n v="2.3199999999999998"/>
    <n v="2"/>
    <x v="0"/>
    <n v="0"/>
    <n v="0"/>
    <n v="1"/>
    <s v="High"/>
    <s v="Low"/>
    <x v="1"/>
  </r>
  <r>
    <s v="FL"/>
    <n v="106"/>
    <s v="area_code_408"/>
    <s v="no"/>
    <s v="no"/>
    <n v="0"/>
    <n v="178.4"/>
    <n v="143"/>
    <n v="30.33"/>
    <n v="247"/>
    <n v="123"/>
    <n v="21"/>
    <n v="259.89999999999998"/>
    <x v="18"/>
    <n v="11.7"/>
    <n v="9.6"/>
    <n v="2"/>
    <n v="2.59"/>
    <n v="0"/>
    <x v="0"/>
    <n v="0"/>
    <n v="0"/>
    <n v="0"/>
    <s v="High"/>
    <s v="Low"/>
    <x v="0"/>
  </r>
  <r>
    <s v="MN"/>
    <n v="52"/>
    <s v="area_code_415"/>
    <s v="no"/>
    <s v="yes"/>
    <n v="32"/>
    <n v="130.1"/>
    <n v="68"/>
    <n v="22.12"/>
    <n v="247.2"/>
    <n v="77"/>
    <n v="21.01"/>
    <n v="289.39999999999998"/>
    <x v="30"/>
    <n v="13.02"/>
    <n v="13.5"/>
    <n v="5"/>
    <n v="3.65"/>
    <n v="2"/>
    <x v="0"/>
    <n v="0"/>
    <n v="0"/>
    <n v="1"/>
    <s v="Low"/>
    <s v="High"/>
    <x v="3"/>
  </r>
  <r>
    <s v="DE"/>
    <n v="79"/>
    <s v="area_code_415"/>
    <s v="no"/>
    <s v="yes"/>
    <n v="34"/>
    <n v="103.7"/>
    <n v="100"/>
    <n v="17.63"/>
    <n v="236.3"/>
    <n v="78"/>
    <n v="20.09"/>
    <n v="256.60000000000002"/>
    <x v="20"/>
    <n v="11.55"/>
    <n v="14.8"/>
    <n v="4"/>
    <n v="4"/>
    <n v="2"/>
    <x v="0"/>
    <n v="0"/>
    <n v="0"/>
    <n v="1"/>
    <s v="Medium"/>
    <s v="High"/>
    <x v="3"/>
  </r>
  <r>
    <s v="MI"/>
    <n v="135"/>
    <s v="area_code_415"/>
    <s v="no"/>
    <s v="no"/>
    <n v="0"/>
    <n v="239.9"/>
    <n v="91"/>
    <n v="40.78"/>
    <n v="177.1"/>
    <n v="104"/>
    <n v="15.05"/>
    <n v="217.2"/>
    <x v="4"/>
    <n v="9.77"/>
    <n v="5.9"/>
    <n v="3"/>
    <n v="1.59"/>
    <n v="2"/>
    <x v="0"/>
    <n v="0"/>
    <n v="0"/>
    <n v="0"/>
    <s v="Very High"/>
    <s v="Low"/>
    <x v="1"/>
  </r>
  <r>
    <s v="MS"/>
    <n v="70"/>
    <s v="area_code_408"/>
    <s v="no"/>
    <s v="no"/>
    <n v="0"/>
    <n v="148.4"/>
    <n v="110"/>
    <n v="25.23"/>
    <n v="267.10000000000002"/>
    <n v="90"/>
    <n v="22.7"/>
    <n v="151.5"/>
    <x v="67"/>
    <n v="6.82"/>
    <n v="8.9"/>
    <n v="4"/>
    <n v="2.4"/>
    <n v="0"/>
    <x v="0"/>
    <n v="0"/>
    <n v="0"/>
    <n v="0"/>
    <s v="Low"/>
    <s v="Low"/>
    <x v="3"/>
  </r>
  <r>
    <s v="MA"/>
    <n v="80"/>
    <s v="area_code_408"/>
    <s v="no"/>
    <s v="no"/>
    <n v="0"/>
    <n v="148.6"/>
    <n v="106"/>
    <n v="25.26"/>
    <n v="210.8"/>
    <n v="65"/>
    <n v="17.920000000000002"/>
    <n v="203.7"/>
    <x v="27"/>
    <n v="9.17"/>
    <n v="10"/>
    <n v="2"/>
    <n v="2.7"/>
    <n v="2"/>
    <x v="0"/>
    <n v="0"/>
    <n v="0"/>
    <n v="0"/>
    <s v="Medium"/>
    <s v="Low"/>
    <x v="3"/>
  </r>
  <r>
    <s v="CA"/>
    <n v="37"/>
    <s v="area_code_415"/>
    <s v="no"/>
    <s v="no"/>
    <n v="0"/>
    <n v="191.1"/>
    <n v="69"/>
    <n v="32.49"/>
    <n v="129.19999999999999"/>
    <n v="113"/>
    <n v="10.98"/>
    <n v="207.5"/>
    <x v="57"/>
    <n v="9.34"/>
    <n v="12.9"/>
    <n v="1"/>
    <n v="3.48"/>
    <n v="0"/>
    <x v="0"/>
    <n v="0"/>
    <n v="0"/>
    <n v="0"/>
    <s v="Low"/>
    <s v="High"/>
    <x v="1"/>
  </r>
  <r>
    <s v="MN"/>
    <n v="161"/>
    <s v="area_code_415"/>
    <s v="no"/>
    <s v="yes"/>
    <n v="39"/>
    <n v="218.5"/>
    <n v="76"/>
    <n v="37.15"/>
    <n v="112.7"/>
    <n v="94"/>
    <n v="9.58"/>
    <n v="205.1"/>
    <x v="3"/>
    <n v="9.23"/>
    <n v="7.3"/>
    <n v="4"/>
    <n v="1.97"/>
    <n v="1"/>
    <x v="0"/>
    <n v="0"/>
    <n v="0"/>
    <n v="1"/>
    <s v="Very High"/>
    <s v="Low"/>
    <x v="2"/>
  </r>
  <r>
    <s v="VT"/>
    <n v="137"/>
    <s v="area_code_510"/>
    <s v="no"/>
    <s v="no"/>
    <n v="0"/>
    <n v="97.5"/>
    <n v="95"/>
    <n v="16.579999999999998"/>
    <n v="195.8"/>
    <n v="82"/>
    <n v="16.64"/>
    <n v="288.8"/>
    <x v="17"/>
    <n v="13"/>
    <n v="0"/>
    <n v="0"/>
    <n v="0"/>
    <n v="1"/>
    <x v="0"/>
    <n v="0"/>
    <n v="0"/>
    <n v="0"/>
    <s v="Very High"/>
    <s v="Low"/>
    <x v="3"/>
  </r>
  <r>
    <s v="CT"/>
    <n v="123"/>
    <s v="area_code_415"/>
    <s v="no"/>
    <s v="no"/>
    <n v="0"/>
    <n v="128.69999999999999"/>
    <n v="126"/>
    <n v="21.88"/>
    <n v="117.6"/>
    <n v="94"/>
    <n v="10"/>
    <n v="198.4"/>
    <x v="65"/>
    <n v="8.93"/>
    <n v="10.8"/>
    <n v="5"/>
    <n v="2.92"/>
    <n v="0"/>
    <x v="0"/>
    <n v="0"/>
    <n v="0"/>
    <n v="0"/>
    <s v="High"/>
    <s v="High"/>
    <x v="3"/>
  </r>
  <r>
    <s v="WV"/>
    <n v="80"/>
    <s v="area_code_415"/>
    <s v="no"/>
    <s v="yes"/>
    <n v="38"/>
    <n v="236.6"/>
    <n v="69"/>
    <n v="40.22"/>
    <n v="197.5"/>
    <n v="68"/>
    <n v="16.79"/>
    <n v="209.5"/>
    <x v="20"/>
    <n v="9.43"/>
    <n v="9.5"/>
    <n v="10"/>
    <n v="2.57"/>
    <n v="2"/>
    <x v="0"/>
    <n v="0"/>
    <n v="0"/>
    <n v="1"/>
    <s v="Medium"/>
    <s v="Low"/>
    <x v="2"/>
  </r>
  <r>
    <s v="WV"/>
    <n v="94"/>
    <s v="area_code_415"/>
    <s v="no"/>
    <s v="no"/>
    <n v="0"/>
    <n v="85.9"/>
    <n v="113"/>
    <n v="14.6"/>
    <n v="226.7"/>
    <n v="91"/>
    <n v="19.27"/>
    <n v="279.60000000000002"/>
    <x v="71"/>
    <n v="12.58"/>
    <n v="15.6"/>
    <n v="16"/>
    <n v="4.21"/>
    <n v="0"/>
    <x v="0"/>
    <n v="0"/>
    <n v="0"/>
    <n v="0"/>
    <s v="Medium"/>
    <s v="High"/>
    <x v="3"/>
  </r>
  <r>
    <s v="NE"/>
    <n v="105"/>
    <s v="area_code_415"/>
    <s v="no"/>
    <s v="yes"/>
    <n v="27"/>
    <n v="141.19999999999999"/>
    <n v="96"/>
    <n v="24"/>
    <n v="167.7"/>
    <n v="94"/>
    <n v="14.25"/>
    <n v="274.39999999999998"/>
    <x v="67"/>
    <n v="12.35"/>
    <n v="11.4"/>
    <n v="2"/>
    <n v="3.08"/>
    <n v="1"/>
    <x v="0"/>
    <n v="0"/>
    <n v="0"/>
    <n v="1"/>
    <s v="High"/>
    <s v="High"/>
    <x v="3"/>
  </r>
  <r>
    <s v="NC"/>
    <n v="73"/>
    <s v="area_code_415"/>
    <s v="no"/>
    <s v="yes"/>
    <n v="31"/>
    <n v="194.4"/>
    <n v="104"/>
    <n v="33.049999999999997"/>
    <n v="176"/>
    <n v="84"/>
    <n v="14.96"/>
    <n v="230.1"/>
    <x v="71"/>
    <n v="10.35"/>
    <n v="11.5"/>
    <n v="3"/>
    <n v="3.11"/>
    <n v="0"/>
    <x v="0"/>
    <n v="0"/>
    <n v="0"/>
    <n v="1"/>
    <s v="Low"/>
    <s v="High"/>
    <x v="2"/>
  </r>
  <r>
    <s v="NE"/>
    <n v="112"/>
    <s v="area_code_415"/>
    <s v="no"/>
    <s v="no"/>
    <n v="0"/>
    <n v="167.6"/>
    <n v="100"/>
    <n v="28.49"/>
    <n v="154.5"/>
    <n v="90"/>
    <n v="13.13"/>
    <n v="281.39999999999998"/>
    <x v="24"/>
    <n v="12.66"/>
    <n v="17.3"/>
    <n v="3"/>
    <n v="4.67"/>
    <n v="2"/>
    <x v="0"/>
    <n v="0"/>
    <n v="0"/>
    <n v="0"/>
    <s v="High"/>
    <s v="High"/>
    <x v="3"/>
  </r>
  <r>
    <s v="IL"/>
    <n v="179"/>
    <s v="area_code_408"/>
    <s v="no"/>
    <s v="no"/>
    <n v="0"/>
    <n v="234.5"/>
    <n v="134"/>
    <n v="39.869999999999997"/>
    <n v="164.2"/>
    <n v="94"/>
    <n v="13.96"/>
    <n v="191.4"/>
    <x v="51"/>
    <n v="8.61"/>
    <n v="6.1"/>
    <n v="4"/>
    <n v="1.65"/>
    <n v="1"/>
    <x v="0"/>
    <n v="0"/>
    <n v="0"/>
    <n v="0"/>
    <s v="Very High"/>
    <s v="Low"/>
    <x v="2"/>
  </r>
  <r>
    <s v="MA"/>
    <n v="57"/>
    <s v="area_code_510"/>
    <s v="no"/>
    <s v="no"/>
    <n v="0"/>
    <n v="154.19999999999999"/>
    <n v="78"/>
    <n v="26.21"/>
    <n v="196.7"/>
    <n v="85"/>
    <n v="16.72"/>
    <n v="253.5"/>
    <x v="7"/>
    <n v="11.41"/>
    <n v="10.1"/>
    <n v="9"/>
    <n v="2.73"/>
    <n v="1"/>
    <x v="0"/>
    <n v="0"/>
    <n v="0"/>
    <n v="0"/>
    <s v="Low"/>
    <s v="Low"/>
    <x v="3"/>
  </r>
  <r>
    <s v="AZ"/>
    <n v="127"/>
    <s v="area_code_415"/>
    <s v="no"/>
    <s v="yes"/>
    <n v="14"/>
    <n v="143.19999999999999"/>
    <n v="99"/>
    <n v="24.34"/>
    <n v="169.9"/>
    <n v="91"/>
    <n v="14.44"/>
    <n v="221.6"/>
    <x v="33"/>
    <n v="9.9700000000000006"/>
    <n v="11.6"/>
    <n v="1"/>
    <n v="3.13"/>
    <n v="1"/>
    <x v="0"/>
    <n v="0"/>
    <n v="0"/>
    <n v="1"/>
    <s v="High"/>
    <s v="High"/>
    <x v="3"/>
  </r>
  <r>
    <s v="SD"/>
    <n v="122"/>
    <s v="area_code_415"/>
    <s v="yes"/>
    <s v="yes"/>
    <n v="40"/>
    <n v="216.4"/>
    <n v="80"/>
    <n v="36.79"/>
    <n v="249.7"/>
    <n v="90"/>
    <n v="21.22"/>
    <n v="185.9"/>
    <x v="43"/>
    <n v="8.3699999999999992"/>
    <n v="12.7"/>
    <n v="4"/>
    <n v="3.43"/>
    <n v="1"/>
    <x v="0"/>
    <n v="0"/>
    <n v="1"/>
    <n v="1"/>
    <s v="High"/>
    <s v="High"/>
    <x v="2"/>
  </r>
  <r>
    <s v="MT"/>
    <n v="33"/>
    <s v="area_code_510"/>
    <s v="no"/>
    <s v="yes"/>
    <n v="35"/>
    <n v="161.9"/>
    <n v="85"/>
    <n v="27.52"/>
    <n v="151.19999999999999"/>
    <n v="82"/>
    <n v="12.85"/>
    <n v="191"/>
    <x v="70"/>
    <n v="8.59"/>
    <n v="8.5"/>
    <n v="2"/>
    <n v="2.2999999999999998"/>
    <n v="1"/>
    <x v="0"/>
    <n v="0"/>
    <n v="0"/>
    <n v="1"/>
    <s v="Low"/>
    <s v="Low"/>
    <x v="3"/>
  </r>
  <r>
    <s v="VT"/>
    <n v="94"/>
    <s v="area_code_408"/>
    <s v="no"/>
    <s v="no"/>
    <n v="0"/>
    <n v="118.7"/>
    <n v="90"/>
    <n v="20.18"/>
    <n v="205.1"/>
    <n v="57"/>
    <n v="17.43"/>
    <n v="172.2"/>
    <x v="41"/>
    <n v="7.75"/>
    <n v="10.4"/>
    <n v="6"/>
    <n v="2.81"/>
    <n v="3"/>
    <x v="0"/>
    <n v="0"/>
    <n v="0"/>
    <n v="0"/>
    <s v="Medium"/>
    <s v="High"/>
    <x v="3"/>
  </r>
  <r>
    <s v="UT"/>
    <n v="100"/>
    <s v="area_code_408"/>
    <s v="no"/>
    <s v="no"/>
    <n v="0"/>
    <n v="179.1"/>
    <n v="123"/>
    <n v="30.45"/>
    <n v="196.6"/>
    <n v="132"/>
    <n v="16.71"/>
    <n v="186.7"/>
    <x v="22"/>
    <n v="8.4"/>
    <n v="10.199999999999999"/>
    <n v="10"/>
    <n v="2.75"/>
    <n v="1"/>
    <x v="0"/>
    <n v="0"/>
    <n v="0"/>
    <n v="0"/>
    <s v="Medium"/>
    <s v="Low"/>
    <x v="0"/>
  </r>
  <r>
    <s v="HI"/>
    <n v="106"/>
    <s v="area_code_415"/>
    <s v="no"/>
    <s v="no"/>
    <n v="0"/>
    <n v="147.9"/>
    <n v="97"/>
    <n v="25.14"/>
    <n v="209.3"/>
    <n v="99"/>
    <n v="17.79"/>
    <n v="162.1"/>
    <x v="59"/>
    <n v="7.29"/>
    <n v="8.8000000000000007"/>
    <n v="5"/>
    <n v="2.38"/>
    <n v="2"/>
    <x v="0"/>
    <n v="0"/>
    <n v="0"/>
    <n v="0"/>
    <s v="High"/>
    <s v="Low"/>
    <x v="3"/>
  </r>
  <r>
    <s v="DC"/>
    <n v="148"/>
    <s v="area_code_415"/>
    <s v="no"/>
    <s v="yes"/>
    <n v="38"/>
    <n v="209.2"/>
    <n v="110"/>
    <n v="35.56"/>
    <n v="116.6"/>
    <n v="73"/>
    <n v="9.91"/>
    <n v="109.6"/>
    <x v="18"/>
    <n v="4.93"/>
    <n v="16.5"/>
    <n v="4"/>
    <n v="4.46"/>
    <n v="2"/>
    <x v="0"/>
    <n v="0"/>
    <n v="0"/>
    <n v="1"/>
    <s v="Very High"/>
    <s v="High"/>
    <x v="2"/>
  </r>
  <r>
    <s v="WI"/>
    <n v="120"/>
    <s v="area_code_415"/>
    <s v="no"/>
    <s v="yes"/>
    <n v="29"/>
    <n v="244.3"/>
    <n v="140"/>
    <n v="41.53"/>
    <n v="322.3"/>
    <n v="89"/>
    <n v="27.4"/>
    <n v="166.8"/>
    <x v="72"/>
    <n v="7.51"/>
    <n v="10.6"/>
    <n v="6"/>
    <n v="2.86"/>
    <n v="0"/>
    <x v="0"/>
    <n v="0"/>
    <n v="0"/>
    <n v="1"/>
    <s v="High"/>
    <s v="High"/>
    <x v="2"/>
  </r>
  <r>
    <s v="UT"/>
    <n v="91"/>
    <s v="area_code_415"/>
    <s v="no"/>
    <s v="yes"/>
    <n v="34"/>
    <n v="175.3"/>
    <n v="96"/>
    <n v="29.8"/>
    <n v="262.3"/>
    <n v="122"/>
    <n v="22.3"/>
    <n v="143.9"/>
    <x v="46"/>
    <n v="6.48"/>
    <n v="5.6"/>
    <n v="11"/>
    <n v="1.51"/>
    <n v="1"/>
    <x v="0"/>
    <n v="0"/>
    <n v="0"/>
    <n v="1"/>
    <s v="Medium"/>
    <s v="Low"/>
    <x v="0"/>
  </r>
  <r>
    <s v="WA"/>
    <n v="86"/>
    <s v="area_code_510"/>
    <s v="no"/>
    <s v="no"/>
    <n v="0"/>
    <n v="150.5"/>
    <n v="92"/>
    <n v="25.59"/>
    <n v="120.3"/>
    <n v="95"/>
    <n v="10.23"/>
    <n v="271.2"/>
    <x v="5"/>
    <n v="12.2"/>
    <n v="9"/>
    <n v="2"/>
    <n v="2.4300000000000002"/>
    <n v="1"/>
    <x v="0"/>
    <n v="0"/>
    <n v="0"/>
    <n v="0"/>
    <s v="Medium"/>
    <s v="Low"/>
    <x v="3"/>
  </r>
  <r>
    <s v="MT"/>
    <n v="94"/>
    <s v="area_code_510"/>
    <s v="no"/>
    <s v="no"/>
    <n v="0"/>
    <n v="163.5"/>
    <n v="136"/>
    <n v="27.8"/>
    <n v="143.69999999999999"/>
    <n v="111"/>
    <n v="12.21"/>
    <n v="253.4"/>
    <x v="58"/>
    <n v="11.4"/>
    <n v="12.6"/>
    <n v="5"/>
    <n v="3.4"/>
    <n v="1"/>
    <x v="0"/>
    <n v="0"/>
    <n v="0"/>
    <n v="0"/>
    <s v="Medium"/>
    <s v="High"/>
    <x v="0"/>
  </r>
  <r>
    <s v="NJ"/>
    <n v="85"/>
    <s v="area_code_415"/>
    <s v="no"/>
    <s v="no"/>
    <n v="0"/>
    <n v="236.9"/>
    <n v="93"/>
    <n v="40.270000000000003"/>
    <n v="197.7"/>
    <n v="113"/>
    <n v="16.8"/>
    <n v="309.10000000000002"/>
    <x v="17"/>
    <n v="13.91"/>
    <n v="11.4"/>
    <n v="7"/>
    <n v="3.08"/>
    <n v="2"/>
    <x v="1"/>
    <n v="1"/>
    <n v="0"/>
    <n v="0"/>
    <s v="Medium"/>
    <s v="High"/>
    <x v="1"/>
  </r>
  <r>
    <s v="CT"/>
    <n v="89"/>
    <s v="area_code_415"/>
    <s v="no"/>
    <s v="no"/>
    <n v="0"/>
    <n v="82.3"/>
    <n v="77"/>
    <n v="13.99"/>
    <n v="167.2"/>
    <n v="80"/>
    <n v="14.21"/>
    <n v="194.7"/>
    <x v="83"/>
    <n v="8.76"/>
    <n v="7.2"/>
    <n v="4"/>
    <n v="1.94"/>
    <n v="1"/>
    <x v="0"/>
    <n v="0"/>
    <n v="0"/>
    <n v="0"/>
    <s v="Medium"/>
    <s v="Low"/>
    <x v="3"/>
  </r>
  <r>
    <s v="VA"/>
    <n v="128"/>
    <s v="area_code_415"/>
    <s v="no"/>
    <s v="no"/>
    <n v="0"/>
    <n v="216"/>
    <n v="111"/>
    <n v="36.72"/>
    <n v="153.69999999999999"/>
    <n v="115"/>
    <n v="13.06"/>
    <n v="227"/>
    <x v="14"/>
    <n v="10.220000000000001"/>
    <n v="12.7"/>
    <n v="4"/>
    <n v="3.43"/>
    <n v="1"/>
    <x v="0"/>
    <n v="0"/>
    <n v="0"/>
    <n v="0"/>
    <s v="Very High"/>
    <s v="High"/>
    <x v="1"/>
  </r>
  <r>
    <s v="NC"/>
    <n v="115"/>
    <s v="area_code_415"/>
    <s v="yes"/>
    <s v="no"/>
    <n v="0"/>
    <n v="180"/>
    <n v="119"/>
    <n v="30.6"/>
    <n v="198.8"/>
    <n v="126"/>
    <n v="16.899999999999999"/>
    <n v="217.1"/>
    <x v="83"/>
    <n v="9.77"/>
    <n v="12.4"/>
    <n v="3"/>
    <n v="3.35"/>
    <n v="1"/>
    <x v="0"/>
    <n v="0"/>
    <n v="1"/>
    <n v="0"/>
    <s v="High"/>
    <s v="High"/>
    <x v="0"/>
  </r>
  <r>
    <s v="AK"/>
    <n v="76"/>
    <s v="area_code_415"/>
    <s v="no"/>
    <s v="no"/>
    <n v="0"/>
    <n v="143.69999999999999"/>
    <n v="55"/>
    <n v="24.43"/>
    <n v="173.1"/>
    <n v="108"/>
    <n v="14.71"/>
    <n v="239.1"/>
    <x v="34"/>
    <n v="10.76"/>
    <n v="5.8"/>
    <n v="6"/>
    <n v="1.57"/>
    <n v="1"/>
    <x v="0"/>
    <n v="0"/>
    <n v="0"/>
    <n v="0"/>
    <s v="Medium"/>
    <s v="Low"/>
    <x v="0"/>
  </r>
  <r>
    <s v="IL"/>
    <n v="90"/>
    <s v="area_code_415"/>
    <s v="no"/>
    <s v="yes"/>
    <n v="29"/>
    <n v="185.6"/>
    <n v="106"/>
    <n v="31.55"/>
    <n v="219.7"/>
    <n v="113"/>
    <n v="18.670000000000002"/>
    <n v="152.1"/>
    <x v="60"/>
    <n v="6.84"/>
    <n v="11.1"/>
    <n v="5"/>
    <n v="3"/>
    <n v="2"/>
    <x v="0"/>
    <n v="0"/>
    <n v="0"/>
    <n v="1"/>
    <s v="Medium"/>
    <s v="High"/>
    <x v="1"/>
  </r>
  <r>
    <s v="CT"/>
    <n v="30"/>
    <s v="area_code_408"/>
    <s v="no"/>
    <s v="no"/>
    <n v="0"/>
    <n v="137.6"/>
    <n v="108"/>
    <n v="23.39"/>
    <n v="162"/>
    <n v="80"/>
    <n v="13.77"/>
    <n v="187.7"/>
    <x v="54"/>
    <n v="8.4499999999999993"/>
    <n v="5.8"/>
    <n v="10"/>
    <n v="1.57"/>
    <n v="3"/>
    <x v="0"/>
    <n v="0"/>
    <n v="0"/>
    <n v="0"/>
    <s v="Low"/>
    <s v="Low"/>
    <x v="3"/>
  </r>
  <r>
    <s v="KS"/>
    <n v="105"/>
    <s v="area_code_415"/>
    <s v="yes"/>
    <s v="no"/>
    <n v="0"/>
    <n v="273.89999999999998"/>
    <n v="119"/>
    <n v="46.56"/>
    <n v="278.60000000000002"/>
    <n v="103"/>
    <n v="23.68"/>
    <n v="255.3"/>
    <x v="6"/>
    <n v="11.49"/>
    <n v="10.9"/>
    <n v="7"/>
    <n v="2.94"/>
    <n v="1"/>
    <x v="1"/>
    <n v="1"/>
    <n v="1"/>
    <n v="0"/>
    <s v="High"/>
    <s v="High"/>
    <x v="1"/>
  </r>
  <r>
    <s v="MA"/>
    <n v="102"/>
    <s v="area_code_415"/>
    <s v="no"/>
    <s v="yes"/>
    <n v="31"/>
    <n v="125.3"/>
    <n v="92"/>
    <n v="21.3"/>
    <n v="141.19999999999999"/>
    <n v="108"/>
    <n v="12"/>
    <n v="168.2"/>
    <x v="19"/>
    <n v="7.57"/>
    <n v="6.3"/>
    <n v="2"/>
    <n v="1.7"/>
    <n v="3"/>
    <x v="0"/>
    <n v="0"/>
    <n v="0"/>
    <n v="1"/>
    <s v="High"/>
    <s v="Low"/>
    <x v="0"/>
  </r>
  <r>
    <s v="AR"/>
    <n v="63"/>
    <s v="area_code_510"/>
    <s v="no"/>
    <s v="yes"/>
    <n v="49"/>
    <n v="214.9"/>
    <n v="86"/>
    <n v="36.53"/>
    <n v="198.2"/>
    <n v="89"/>
    <n v="16.850000000000001"/>
    <n v="170.8"/>
    <x v="39"/>
    <n v="7.69"/>
    <n v="8.1999999999999993"/>
    <n v="5"/>
    <n v="2.21"/>
    <n v="0"/>
    <x v="0"/>
    <n v="0"/>
    <n v="0"/>
    <n v="1"/>
    <s v="Low"/>
    <s v="Low"/>
    <x v="2"/>
  </r>
  <r>
    <s v="MS"/>
    <n v="155"/>
    <s v="area_code_408"/>
    <s v="no"/>
    <s v="no"/>
    <n v="0"/>
    <n v="163"/>
    <n v="93"/>
    <n v="27.71"/>
    <n v="203.9"/>
    <n v="102"/>
    <n v="17.329999999999998"/>
    <n v="159"/>
    <x v="23"/>
    <n v="7.15"/>
    <n v="15.1"/>
    <n v="4"/>
    <n v="4.08"/>
    <n v="2"/>
    <x v="0"/>
    <n v="0"/>
    <n v="0"/>
    <n v="0"/>
    <s v="Very High"/>
    <s v="High"/>
    <x v="0"/>
  </r>
  <r>
    <s v="ND"/>
    <n v="82"/>
    <s v="area_code_415"/>
    <s v="no"/>
    <s v="yes"/>
    <n v="29"/>
    <n v="163.80000000000001"/>
    <n v="77"/>
    <n v="27.85"/>
    <n v="134.9"/>
    <n v="112"/>
    <n v="11.47"/>
    <n v="79.3"/>
    <x v="34"/>
    <n v="3.57"/>
    <n v="8.8000000000000007"/>
    <n v="2"/>
    <n v="2.38"/>
    <n v="2"/>
    <x v="0"/>
    <n v="0"/>
    <n v="0"/>
    <n v="1"/>
    <s v="Medium"/>
    <s v="Low"/>
    <x v="0"/>
  </r>
  <r>
    <s v="IN"/>
    <n v="87"/>
    <s v="area_code_510"/>
    <s v="no"/>
    <s v="no"/>
    <n v="0"/>
    <n v="189.5"/>
    <n v="113"/>
    <n v="32.22"/>
    <n v="204.9"/>
    <n v="100"/>
    <n v="17.420000000000002"/>
    <n v="221.7"/>
    <x v="73"/>
    <n v="9.98"/>
    <n v="13.4"/>
    <n v="3"/>
    <n v="3.62"/>
    <n v="1"/>
    <x v="0"/>
    <n v="0"/>
    <n v="0"/>
    <n v="0"/>
    <s v="Medium"/>
    <s v="High"/>
    <x v="2"/>
  </r>
  <r>
    <s v="MI"/>
    <n v="115"/>
    <s v="area_code_415"/>
    <s v="no"/>
    <s v="yes"/>
    <n v="26"/>
    <n v="155.19999999999999"/>
    <n v="110"/>
    <n v="26.38"/>
    <n v="230.9"/>
    <n v="133"/>
    <n v="19.63"/>
    <n v="261.60000000000002"/>
    <x v="41"/>
    <n v="11.77"/>
    <n v="4.5"/>
    <n v="4"/>
    <n v="1.22"/>
    <n v="0"/>
    <x v="0"/>
    <n v="0"/>
    <n v="0"/>
    <n v="1"/>
    <s v="High"/>
    <s v="Low"/>
    <x v="0"/>
  </r>
  <r>
    <s v="VT"/>
    <n v="121"/>
    <s v="area_code_415"/>
    <s v="yes"/>
    <s v="yes"/>
    <n v="44"/>
    <n v="254.1"/>
    <n v="127"/>
    <n v="43.2"/>
    <n v="180.2"/>
    <n v="108"/>
    <n v="15.32"/>
    <n v="196.2"/>
    <x v="31"/>
    <n v="8.83"/>
    <n v="8.6999999999999993"/>
    <n v="4"/>
    <n v="2.35"/>
    <n v="3"/>
    <x v="0"/>
    <n v="0"/>
    <n v="1"/>
    <n v="1"/>
    <s v="High"/>
    <s v="Low"/>
    <x v="1"/>
  </r>
  <r>
    <s v="WV"/>
    <n v="54"/>
    <s v="area_code_510"/>
    <s v="no"/>
    <s v="yes"/>
    <n v="33"/>
    <n v="112"/>
    <n v="90"/>
    <n v="19.04"/>
    <n v="208"/>
    <n v="112"/>
    <n v="17.68"/>
    <n v="150.30000000000001"/>
    <x v="72"/>
    <n v="6.76"/>
    <n v="11.3"/>
    <n v="4"/>
    <n v="3.05"/>
    <n v="2"/>
    <x v="0"/>
    <n v="0"/>
    <n v="0"/>
    <n v="1"/>
    <s v="Low"/>
    <s v="High"/>
    <x v="0"/>
  </r>
  <r>
    <s v="ME"/>
    <n v="105"/>
    <s v="area_code_408"/>
    <s v="no"/>
    <s v="no"/>
    <n v="0"/>
    <n v="115.5"/>
    <n v="73"/>
    <n v="19.64"/>
    <n v="267.3"/>
    <n v="83"/>
    <n v="22.72"/>
    <n v="114.2"/>
    <x v="6"/>
    <n v="5.14"/>
    <n v="13.3"/>
    <n v="5"/>
    <n v="3.59"/>
    <n v="3"/>
    <x v="0"/>
    <n v="0"/>
    <n v="0"/>
    <n v="0"/>
    <s v="High"/>
    <s v="High"/>
    <x v="3"/>
  </r>
  <r>
    <s v="IA"/>
    <n v="73"/>
    <s v="area_code_415"/>
    <s v="no"/>
    <s v="no"/>
    <n v="0"/>
    <n v="137.1"/>
    <n v="102"/>
    <n v="23.31"/>
    <n v="210.8"/>
    <n v="114"/>
    <n v="17.920000000000002"/>
    <n v="191.4"/>
    <x v="60"/>
    <n v="8.61"/>
    <n v="11.1"/>
    <n v="4"/>
    <n v="3"/>
    <n v="1"/>
    <x v="0"/>
    <n v="0"/>
    <n v="0"/>
    <n v="0"/>
    <s v="Low"/>
    <s v="High"/>
    <x v="0"/>
  </r>
  <r>
    <s v="CT"/>
    <n v="95"/>
    <s v="area_code_415"/>
    <s v="no"/>
    <s v="no"/>
    <n v="0"/>
    <n v="198.4"/>
    <n v="113"/>
    <n v="33.729999999999997"/>
    <n v="235.9"/>
    <n v="144"/>
    <n v="20.05"/>
    <n v="325.60000000000002"/>
    <x v="43"/>
    <n v="14.65"/>
    <n v="10.1"/>
    <n v="3"/>
    <n v="2.73"/>
    <n v="0"/>
    <x v="0"/>
    <n v="0"/>
    <n v="0"/>
    <n v="0"/>
    <s v="Medium"/>
    <s v="Low"/>
    <x v="1"/>
  </r>
  <r>
    <s v="NM"/>
    <n v="21"/>
    <s v="area_code_415"/>
    <s v="no"/>
    <s v="yes"/>
    <n v="19"/>
    <n v="132.69999999999999"/>
    <n v="94"/>
    <n v="22.56"/>
    <n v="204.6"/>
    <n v="101"/>
    <n v="17.39"/>
    <n v="154.69999999999999"/>
    <x v="17"/>
    <n v="6.96"/>
    <n v="12.9"/>
    <n v="7"/>
    <n v="3.48"/>
    <n v="3"/>
    <x v="0"/>
    <n v="0"/>
    <n v="0"/>
    <n v="1"/>
    <s v="Low"/>
    <s v="High"/>
    <x v="0"/>
  </r>
  <r>
    <s v="OR"/>
    <n v="163"/>
    <s v="area_code_408"/>
    <s v="no"/>
    <s v="yes"/>
    <n v="25"/>
    <n v="219.6"/>
    <n v="99"/>
    <n v="37.33"/>
    <n v="210.4"/>
    <n v="99"/>
    <n v="17.88"/>
    <n v="242.7"/>
    <x v="53"/>
    <n v="10.92"/>
    <n v="13.8"/>
    <n v="8"/>
    <n v="3.73"/>
    <n v="2"/>
    <x v="0"/>
    <n v="0"/>
    <n v="0"/>
    <n v="1"/>
    <s v="Very High"/>
    <s v="High"/>
    <x v="2"/>
  </r>
  <r>
    <s v="VT"/>
    <n v="57"/>
    <s v="area_code_415"/>
    <s v="no"/>
    <s v="no"/>
    <n v="0"/>
    <n v="169.6"/>
    <n v="96"/>
    <n v="28.83"/>
    <n v="234.7"/>
    <n v="112"/>
    <n v="19.95"/>
    <n v="285.39999999999998"/>
    <x v="72"/>
    <n v="12.84"/>
    <n v="11.2"/>
    <n v="4"/>
    <n v="3.02"/>
    <n v="0"/>
    <x v="0"/>
    <n v="0"/>
    <n v="0"/>
    <n v="0"/>
    <s v="Low"/>
    <s v="High"/>
    <x v="0"/>
  </r>
  <r>
    <s v="RI"/>
    <n v="104"/>
    <s v="area_code_408"/>
    <s v="yes"/>
    <s v="no"/>
    <n v="0"/>
    <n v="160.4"/>
    <n v="73"/>
    <n v="27.27"/>
    <n v="293.89999999999998"/>
    <n v="103"/>
    <n v="24.98"/>
    <n v="306.60000000000002"/>
    <x v="6"/>
    <n v="13.8"/>
    <n v="12.6"/>
    <n v="5"/>
    <n v="3.4"/>
    <n v="4"/>
    <x v="0"/>
    <n v="0"/>
    <n v="1"/>
    <n v="0"/>
    <s v="High"/>
    <s v="High"/>
    <x v="0"/>
  </r>
  <r>
    <s v="AL"/>
    <n v="95"/>
    <s v="area_code_415"/>
    <s v="no"/>
    <s v="no"/>
    <n v="0"/>
    <n v="194.6"/>
    <n v="114"/>
    <n v="33.08"/>
    <n v="232.8"/>
    <n v="106"/>
    <n v="19.79"/>
    <n v="173.4"/>
    <x v="26"/>
    <n v="7.8"/>
    <n v="3.8"/>
    <n v="2"/>
    <n v="1.03"/>
    <n v="3"/>
    <x v="0"/>
    <n v="0"/>
    <n v="0"/>
    <n v="0"/>
    <s v="Medium"/>
    <s v="Low"/>
    <x v="1"/>
  </r>
  <r>
    <s v="CT"/>
    <n v="74"/>
    <s v="area_code_408"/>
    <s v="no"/>
    <s v="no"/>
    <n v="0"/>
    <n v="157.1"/>
    <n v="95"/>
    <n v="26.71"/>
    <n v="213.1"/>
    <n v="36"/>
    <n v="18.11"/>
    <n v="280.39999999999998"/>
    <x v="33"/>
    <n v="12.62"/>
    <n v="7.6"/>
    <n v="3"/>
    <n v="2.0499999999999998"/>
    <n v="2"/>
    <x v="0"/>
    <n v="0"/>
    <n v="0"/>
    <n v="0"/>
    <s v="Medium"/>
    <s v="Low"/>
    <x v="3"/>
  </r>
  <r>
    <s v="TN"/>
    <n v="67"/>
    <s v="area_code_415"/>
    <s v="no"/>
    <s v="no"/>
    <n v="0"/>
    <n v="179.8"/>
    <n v="125"/>
    <n v="30.57"/>
    <n v="173.2"/>
    <n v="86"/>
    <n v="14.72"/>
    <n v="272.8"/>
    <x v="7"/>
    <n v="12.28"/>
    <n v="10.9"/>
    <n v="4"/>
    <n v="2.94"/>
    <n v="0"/>
    <x v="0"/>
    <n v="0"/>
    <n v="0"/>
    <n v="0"/>
    <s v="Low"/>
    <s v="High"/>
    <x v="3"/>
  </r>
  <r>
    <s v="ID"/>
    <n v="104"/>
    <s v="area_code_415"/>
    <s v="yes"/>
    <s v="no"/>
    <n v="0"/>
    <n v="148.19999999999999"/>
    <n v="108"/>
    <n v="25.19"/>
    <n v="161.80000000000001"/>
    <n v="113"/>
    <n v="13.75"/>
    <n v="259.3"/>
    <x v="0"/>
    <n v="11.67"/>
    <n v="11"/>
    <n v="4"/>
    <n v="2.97"/>
    <n v="0"/>
    <x v="0"/>
    <n v="0"/>
    <n v="1"/>
    <n v="0"/>
    <s v="High"/>
    <s v="High"/>
    <x v="0"/>
  </r>
  <r>
    <s v="TX"/>
    <n v="71"/>
    <s v="area_code_415"/>
    <s v="no"/>
    <s v="yes"/>
    <n v="39"/>
    <n v="183.2"/>
    <n v="103"/>
    <n v="31.14"/>
    <n v="209.4"/>
    <n v="111"/>
    <n v="17.8"/>
    <n v="172.4"/>
    <x v="23"/>
    <n v="7.76"/>
    <n v="11.9"/>
    <n v="6"/>
    <n v="3.21"/>
    <n v="1"/>
    <x v="0"/>
    <n v="0"/>
    <n v="0"/>
    <n v="1"/>
    <s v="Low"/>
    <s v="High"/>
    <x v="1"/>
  </r>
  <r>
    <s v="NH"/>
    <n v="149"/>
    <s v="area_code_415"/>
    <s v="no"/>
    <s v="no"/>
    <n v="0"/>
    <n v="119.2"/>
    <n v="88"/>
    <n v="20.260000000000002"/>
    <n v="168.3"/>
    <n v="110"/>
    <n v="14.31"/>
    <n v="204.7"/>
    <x v="47"/>
    <n v="9.2100000000000009"/>
    <n v="12.2"/>
    <n v="6"/>
    <n v="3.29"/>
    <n v="4"/>
    <x v="1"/>
    <n v="1"/>
    <n v="0"/>
    <n v="0"/>
    <s v="Very High"/>
    <s v="High"/>
    <x v="0"/>
  </r>
  <r>
    <s v="ND"/>
    <n v="154"/>
    <s v="area_code_408"/>
    <s v="no"/>
    <s v="yes"/>
    <n v="35"/>
    <n v="224"/>
    <n v="102"/>
    <n v="38.08"/>
    <n v="192"/>
    <n v="99"/>
    <n v="16.32"/>
    <n v="163.1"/>
    <x v="41"/>
    <n v="7.34"/>
    <n v="9.6"/>
    <n v="2"/>
    <n v="2.59"/>
    <n v="0"/>
    <x v="0"/>
    <n v="0"/>
    <n v="0"/>
    <n v="1"/>
    <s v="Very High"/>
    <s v="Low"/>
    <x v="2"/>
  </r>
  <r>
    <s v="KS"/>
    <n v="117"/>
    <s v="area_code_415"/>
    <s v="no"/>
    <s v="no"/>
    <n v="0"/>
    <n v="184.8"/>
    <n v="83"/>
    <n v="31.42"/>
    <n v="248.6"/>
    <n v="101"/>
    <n v="21.13"/>
    <n v="133.1"/>
    <x v="45"/>
    <n v="5.99"/>
    <n v="9.6"/>
    <n v="8"/>
    <n v="2.59"/>
    <n v="1"/>
    <x v="0"/>
    <n v="0"/>
    <n v="0"/>
    <n v="0"/>
    <s v="High"/>
    <s v="Low"/>
    <x v="1"/>
  </r>
  <r>
    <s v="ME"/>
    <n v="130"/>
    <s v="area_code_408"/>
    <s v="no"/>
    <s v="no"/>
    <n v="0"/>
    <n v="176.3"/>
    <n v="140"/>
    <n v="29.97"/>
    <n v="201"/>
    <n v="104"/>
    <n v="17.09"/>
    <n v="161.9"/>
    <x v="56"/>
    <n v="7.29"/>
    <n v="11.3"/>
    <n v="5"/>
    <n v="3.05"/>
    <n v="1"/>
    <x v="0"/>
    <n v="0"/>
    <n v="0"/>
    <n v="0"/>
    <s v="Very High"/>
    <s v="High"/>
    <x v="0"/>
  </r>
  <r>
    <s v="RI"/>
    <n v="73"/>
    <s v="area_code_415"/>
    <s v="no"/>
    <s v="no"/>
    <n v="0"/>
    <n v="241.7"/>
    <n v="115"/>
    <n v="41.09"/>
    <n v="168.5"/>
    <n v="133"/>
    <n v="14.32"/>
    <n v="169.8"/>
    <x v="55"/>
    <n v="7.64"/>
    <n v="11.1"/>
    <n v="2"/>
    <n v="3"/>
    <n v="2"/>
    <x v="0"/>
    <n v="0"/>
    <n v="0"/>
    <n v="0"/>
    <s v="Low"/>
    <s v="High"/>
    <x v="1"/>
  </r>
  <r>
    <s v="WI"/>
    <n v="100"/>
    <s v="area_code_510"/>
    <s v="no"/>
    <s v="yes"/>
    <n v="38"/>
    <n v="224.7"/>
    <n v="121"/>
    <n v="38.200000000000003"/>
    <n v="294"/>
    <n v="131"/>
    <n v="24.99"/>
    <n v="290"/>
    <x v="42"/>
    <n v="13.05"/>
    <n v="9.8000000000000007"/>
    <n v="6"/>
    <n v="2.65"/>
    <n v="0"/>
    <x v="0"/>
    <n v="0"/>
    <n v="0"/>
    <n v="1"/>
    <s v="Medium"/>
    <s v="Low"/>
    <x v="1"/>
  </r>
  <r>
    <s v="NC"/>
    <n v="149"/>
    <s v="area_code_510"/>
    <s v="no"/>
    <s v="no"/>
    <n v="0"/>
    <n v="207.3"/>
    <n v="115"/>
    <n v="35.24"/>
    <n v="198.4"/>
    <n v="82"/>
    <n v="16.86"/>
    <n v="114.1"/>
    <x v="72"/>
    <n v="5.13"/>
    <n v="8.6"/>
    <n v="4"/>
    <n v="2.3199999999999998"/>
    <n v="1"/>
    <x v="0"/>
    <n v="0"/>
    <n v="0"/>
    <n v="0"/>
    <s v="Very High"/>
    <s v="Low"/>
    <x v="2"/>
  </r>
  <r>
    <s v="OH"/>
    <n v="29"/>
    <s v="area_code_408"/>
    <s v="no"/>
    <s v="no"/>
    <n v="0"/>
    <n v="196.8"/>
    <n v="81"/>
    <n v="33.46"/>
    <n v="168"/>
    <n v="110"/>
    <n v="14.28"/>
    <n v="132.6"/>
    <x v="21"/>
    <n v="5.97"/>
    <n v="12.7"/>
    <n v="7"/>
    <n v="3.43"/>
    <n v="2"/>
    <x v="0"/>
    <n v="0"/>
    <n v="0"/>
    <n v="0"/>
    <s v="Low"/>
    <s v="High"/>
    <x v="1"/>
  </r>
  <r>
    <s v="WY"/>
    <n v="131"/>
    <s v="area_code_510"/>
    <s v="no"/>
    <s v="no"/>
    <n v="0"/>
    <n v="110.9"/>
    <n v="74"/>
    <n v="18.850000000000001"/>
    <n v="115.6"/>
    <n v="90"/>
    <n v="9.83"/>
    <n v="190.5"/>
    <x v="52"/>
    <n v="8.57"/>
    <n v="15.8"/>
    <n v="9"/>
    <n v="4.2699999999999996"/>
    <n v="1"/>
    <x v="0"/>
    <n v="0"/>
    <n v="0"/>
    <n v="0"/>
    <s v="Very High"/>
    <s v="High"/>
    <x v="3"/>
  </r>
  <r>
    <s v="NJ"/>
    <n v="153"/>
    <s v="area_code_510"/>
    <s v="no"/>
    <s v="no"/>
    <n v="0"/>
    <n v="122.5"/>
    <n v="145"/>
    <n v="20.83"/>
    <n v="273.3"/>
    <n v="103"/>
    <n v="23.23"/>
    <n v="197.8"/>
    <x v="62"/>
    <n v="8.9"/>
    <n v="8"/>
    <n v="3"/>
    <n v="2.16"/>
    <n v="2"/>
    <x v="0"/>
    <n v="0"/>
    <n v="0"/>
    <n v="0"/>
    <s v="Very High"/>
    <s v="Low"/>
    <x v="0"/>
  </r>
  <r>
    <s v="WI"/>
    <n v="133"/>
    <s v="area_code_510"/>
    <s v="no"/>
    <s v="no"/>
    <n v="0"/>
    <n v="187"/>
    <n v="65"/>
    <n v="31.79"/>
    <n v="141.4"/>
    <n v="128"/>
    <n v="12.02"/>
    <n v="238.2"/>
    <x v="13"/>
    <n v="10.72"/>
    <n v="10"/>
    <n v="8"/>
    <n v="2.7"/>
    <n v="2"/>
    <x v="0"/>
    <n v="0"/>
    <n v="0"/>
    <n v="0"/>
    <s v="Very High"/>
    <s v="Low"/>
    <x v="1"/>
  </r>
  <r>
    <s v="KY"/>
    <n v="112"/>
    <s v="area_code_415"/>
    <s v="no"/>
    <s v="no"/>
    <n v="0"/>
    <n v="170.5"/>
    <n v="113"/>
    <n v="28.99"/>
    <n v="193.2"/>
    <n v="129"/>
    <n v="16.420000000000002"/>
    <n v="188"/>
    <x v="50"/>
    <n v="8.4600000000000009"/>
    <n v="11.2"/>
    <n v="6"/>
    <n v="3.02"/>
    <n v="0"/>
    <x v="0"/>
    <n v="0"/>
    <n v="0"/>
    <n v="0"/>
    <s v="High"/>
    <s v="High"/>
    <x v="0"/>
  </r>
  <r>
    <s v="NY"/>
    <n v="87"/>
    <s v="area_code_415"/>
    <s v="no"/>
    <s v="no"/>
    <n v="0"/>
    <n v="204.8"/>
    <n v="101"/>
    <n v="34.82"/>
    <n v="161"/>
    <n v="80"/>
    <n v="13.69"/>
    <n v="285.7"/>
    <x v="2"/>
    <n v="12.86"/>
    <n v="9.5"/>
    <n v="3"/>
    <n v="2.57"/>
    <n v="0"/>
    <x v="0"/>
    <n v="0"/>
    <n v="0"/>
    <n v="0"/>
    <s v="Medium"/>
    <s v="Low"/>
    <x v="2"/>
  </r>
  <r>
    <s v="AZ"/>
    <n v="66"/>
    <s v="area_code_510"/>
    <s v="no"/>
    <s v="no"/>
    <n v="0"/>
    <n v="154"/>
    <n v="133"/>
    <n v="26.18"/>
    <n v="198.9"/>
    <n v="121"/>
    <n v="16.91"/>
    <n v="151.9"/>
    <x v="41"/>
    <n v="6.84"/>
    <n v="9.5"/>
    <n v="3"/>
    <n v="2.57"/>
    <n v="4"/>
    <x v="1"/>
    <n v="1"/>
    <n v="0"/>
    <n v="0"/>
    <s v="Low"/>
    <s v="Low"/>
    <x v="0"/>
  </r>
  <r>
    <s v="CO"/>
    <n v="74"/>
    <s v="area_code_415"/>
    <s v="no"/>
    <s v="no"/>
    <n v="0"/>
    <n v="225.2"/>
    <n v="93"/>
    <n v="38.28"/>
    <n v="215.1"/>
    <n v="120"/>
    <n v="18.28"/>
    <n v="241.8"/>
    <x v="34"/>
    <n v="10.88"/>
    <n v="9.1"/>
    <n v="2"/>
    <n v="2.46"/>
    <n v="2"/>
    <x v="0"/>
    <n v="0"/>
    <n v="0"/>
    <n v="0"/>
    <s v="Medium"/>
    <s v="Low"/>
    <x v="1"/>
  </r>
  <r>
    <s v="MD"/>
    <n v="116"/>
    <s v="area_code_408"/>
    <s v="no"/>
    <s v="no"/>
    <n v="0"/>
    <n v="159.4"/>
    <n v="79"/>
    <n v="27.1"/>
    <n v="179.5"/>
    <n v="88"/>
    <n v="15.26"/>
    <n v="167.8"/>
    <x v="62"/>
    <n v="7.55"/>
    <n v="9.6999999999999993"/>
    <n v="2"/>
    <n v="2.62"/>
    <n v="6"/>
    <x v="1"/>
    <n v="1"/>
    <n v="0"/>
    <n v="0"/>
    <s v="High"/>
    <s v="Low"/>
    <x v="3"/>
  </r>
  <r>
    <s v="AR"/>
    <n v="68"/>
    <s v="area_code_510"/>
    <s v="no"/>
    <s v="no"/>
    <n v="0"/>
    <n v="172.7"/>
    <n v="95"/>
    <n v="29.36"/>
    <n v="139.1"/>
    <n v="90"/>
    <n v="11.82"/>
    <n v="174.3"/>
    <x v="43"/>
    <n v="7.84"/>
    <n v="11.7"/>
    <n v="1"/>
    <n v="3.16"/>
    <n v="2"/>
    <x v="0"/>
    <n v="0"/>
    <n v="0"/>
    <n v="0"/>
    <s v="Low"/>
    <s v="High"/>
    <x v="3"/>
  </r>
  <r>
    <s v="TN"/>
    <n v="68"/>
    <s v="area_code_415"/>
    <s v="no"/>
    <s v="no"/>
    <n v="0"/>
    <n v="222.8"/>
    <n v="99"/>
    <n v="37.880000000000003"/>
    <n v="175.8"/>
    <n v="85"/>
    <n v="14.94"/>
    <n v="202"/>
    <x v="8"/>
    <n v="9.09"/>
    <n v="11"/>
    <n v="3"/>
    <n v="2.97"/>
    <n v="3"/>
    <x v="0"/>
    <n v="0"/>
    <n v="0"/>
    <n v="0"/>
    <s v="Low"/>
    <s v="High"/>
    <x v="2"/>
  </r>
  <r>
    <s v="DE"/>
    <n v="54"/>
    <s v="area_code_415"/>
    <s v="yes"/>
    <s v="no"/>
    <n v="0"/>
    <n v="214.1"/>
    <n v="77"/>
    <n v="36.4"/>
    <n v="240.5"/>
    <n v="94"/>
    <n v="20.440000000000001"/>
    <n v="188.9"/>
    <x v="12"/>
    <n v="8.5"/>
    <n v="10.1"/>
    <n v="3"/>
    <n v="2.73"/>
    <n v="1"/>
    <x v="0"/>
    <n v="0"/>
    <n v="1"/>
    <n v="0"/>
    <s v="Low"/>
    <s v="Low"/>
    <x v="2"/>
  </r>
  <r>
    <s v="WI"/>
    <n v="107"/>
    <s v="area_code_408"/>
    <s v="no"/>
    <s v="no"/>
    <n v="0"/>
    <n v="134"/>
    <n v="104"/>
    <n v="22.78"/>
    <n v="174.5"/>
    <n v="94"/>
    <n v="14.83"/>
    <n v="311.10000000000002"/>
    <x v="29"/>
    <n v="14"/>
    <n v="7.3"/>
    <n v="3"/>
    <n v="1.97"/>
    <n v="3"/>
    <x v="0"/>
    <n v="0"/>
    <n v="0"/>
    <n v="0"/>
    <s v="High"/>
    <s v="Low"/>
    <x v="3"/>
  </r>
  <r>
    <s v="WV"/>
    <n v="124"/>
    <s v="area_code_510"/>
    <s v="no"/>
    <s v="no"/>
    <n v="0"/>
    <n v="184.8"/>
    <n v="74"/>
    <n v="31.42"/>
    <n v="175.1"/>
    <n v="84"/>
    <n v="14.88"/>
    <n v="158.19999999999999"/>
    <x v="34"/>
    <n v="7.12"/>
    <n v="10.5"/>
    <n v="6"/>
    <n v="2.84"/>
    <n v="1"/>
    <x v="0"/>
    <n v="0"/>
    <n v="0"/>
    <n v="0"/>
    <s v="High"/>
    <s v="High"/>
    <x v="2"/>
  </r>
  <r>
    <s v="CT"/>
    <n v="95"/>
    <s v="area_code_415"/>
    <s v="no"/>
    <s v="yes"/>
    <n v="36"/>
    <n v="283.10000000000002"/>
    <n v="112"/>
    <n v="48.13"/>
    <n v="286.2"/>
    <n v="86"/>
    <n v="24.33"/>
    <n v="261.7"/>
    <x v="31"/>
    <n v="11.78"/>
    <n v="11.3"/>
    <n v="3"/>
    <n v="3.05"/>
    <n v="3"/>
    <x v="0"/>
    <n v="0"/>
    <n v="0"/>
    <n v="1"/>
    <s v="Medium"/>
    <s v="High"/>
    <x v="2"/>
  </r>
  <r>
    <s v="MN"/>
    <n v="173"/>
    <s v="area_code_510"/>
    <s v="no"/>
    <s v="no"/>
    <n v="0"/>
    <n v="291.8"/>
    <n v="143"/>
    <n v="49.61"/>
    <n v="214.3"/>
    <n v="134"/>
    <n v="18.22"/>
    <n v="151.19999999999999"/>
    <x v="47"/>
    <n v="6.8"/>
    <n v="9.9"/>
    <n v="2"/>
    <n v="2.67"/>
    <n v="0"/>
    <x v="1"/>
    <n v="1"/>
    <n v="0"/>
    <n v="0"/>
    <s v="Very High"/>
    <s v="Low"/>
    <x v="1"/>
  </r>
  <r>
    <s v="MO"/>
    <n v="110"/>
    <s v="area_code_408"/>
    <s v="no"/>
    <s v="no"/>
    <n v="0"/>
    <n v="222.7"/>
    <n v="94"/>
    <n v="37.86"/>
    <n v="105.8"/>
    <n v="98"/>
    <n v="8.99"/>
    <n v="214.8"/>
    <x v="17"/>
    <n v="9.67"/>
    <n v="13.5"/>
    <n v="4"/>
    <n v="3.65"/>
    <n v="1"/>
    <x v="0"/>
    <n v="0"/>
    <n v="0"/>
    <n v="0"/>
    <s v="High"/>
    <s v="High"/>
    <x v="2"/>
  </r>
  <r>
    <s v="VA"/>
    <n v="102"/>
    <s v="area_code_510"/>
    <s v="no"/>
    <s v="no"/>
    <n v="0"/>
    <n v="174.5"/>
    <n v="79"/>
    <n v="29.67"/>
    <n v="236.8"/>
    <n v="136"/>
    <n v="20.13"/>
    <n v="270.39999999999998"/>
    <x v="71"/>
    <n v="12.17"/>
    <n v="8.5"/>
    <n v="5"/>
    <n v="2.2999999999999998"/>
    <n v="0"/>
    <x v="0"/>
    <n v="0"/>
    <n v="0"/>
    <n v="0"/>
    <s v="High"/>
    <s v="Low"/>
    <x v="0"/>
  </r>
  <r>
    <s v="NH"/>
    <n v="130"/>
    <s v="area_code_408"/>
    <s v="no"/>
    <s v="no"/>
    <n v="0"/>
    <n v="68.400000000000006"/>
    <n v="86"/>
    <n v="11.63"/>
    <n v="193.3"/>
    <n v="110"/>
    <n v="16.43"/>
    <n v="171.5"/>
    <x v="39"/>
    <n v="7.72"/>
    <n v="10.4"/>
    <n v="4"/>
    <n v="2.81"/>
    <n v="0"/>
    <x v="0"/>
    <n v="0"/>
    <n v="0"/>
    <n v="0"/>
    <s v="Very High"/>
    <s v="High"/>
    <x v="0"/>
  </r>
  <r>
    <s v="OK"/>
    <n v="91"/>
    <s v="area_code_408"/>
    <s v="no"/>
    <s v="yes"/>
    <n v="31"/>
    <n v="273"/>
    <n v="78"/>
    <n v="46.41"/>
    <n v="215.5"/>
    <n v="98"/>
    <n v="18.32"/>
    <n v="104.7"/>
    <x v="52"/>
    <n v="4.71"/>
    <n v="9.6"/>
    <n v="2"/>
    <n v="2.59"/>
    <n v="1"/>
    <x v="0"/>
    <n v="0"/>
    <n v="0"/>
    <n v="1"/>
    <s v="Medium"/>
    <s v="Low"/>
    <x v="2"/>
  </r>
  <r>
    <s v="CT"/>
    <n v="64"/>
    <s v="area_code_415"/>
    <s v="yes"/>
    <s v="no"/>
    <n v="0"/>
    <n v="225.3"/>
    <n v="134"/>
    <n v="38.299999999999997"/>
    <n v="108.2"/>
    <n v="87"/>
    <n v="9.1999999999999993"/>
    <n v="139.6"/>
    <x v="65"/>
    <n v="6.28"/>
    <n v="17.3"/>
    <n v="9"/>
    <n v="4.67"/>
    <n v="1"/>
    <x v="1"/>
    <n v="1"/>
    <n v="1"/>
    <n v="0"/>
    <s v="Low"/>
    <s v="High"/>
    <x v="2"/>
  </r>
  <r>
    <s v="TN"/>
    <n v="176"/>
    <s v="area_code_415"/>
    <s v="no"/>
    <s v="yes"/>
    <n v="23"/>
    <n v="283.2"/>
    <n v="130"/>
    <n v="48.14"/>
    <n v="162.6"/>
    <n v="74"/>
    <n v="13.82"/>
    <n v="177.7"/>
    <x v="1"/>
    <n v="8"/>
    <n v="7.2"/>
    <n v="6"/>
    <n v="1.94"/>
    <n v="1"/>
    <x v="0"/>
    <n v="0"/>
    <n v="0"/>
    <n v="1"/>
    <s v="Very High"/>
    <s v="Low"/>
    <x v="2"/>
  </r>
  <r>
    <s v="MD"/>
    <n v="93"/>
    <s v="area_code_510"/>
    <s v="yes"/>
    <s v="no"/>
    <n v="0"/>
    <n v="131.4"/>
    <n v="78"/>
    <n v="22.34"/>
    <n v="219.7"/>
    <n v="106"/>
    <n v="18.670000000000002"/>
    <n v="155.69999999999999"/>
    <x v="0"/>
    <n v="7.01"/>
    <n v="11.1"/>
    <n v="2"/>
    <n v="3"/>
    <n v="1"/>
    <x v="1"/>
    <n v="1"/>
    <n v="1"/>
    <n v="0"/>
    <s v="Medium"/>
    <s v="High"/>
    <x v="0"/>
  </r>
  <r>
    <s v="WI"/>
    <n v="84"/>
    <s v="area_code_510"/>
    <s v="no"/>
    <s v="yes"/>
    <n v="12"/>
    <n v="89.7"/>
    <n v="87"/>
    <n v="15.25"/>
    <n v="138.6"/>
    <n v="73"/>
    <n v="11.78"/>
    <n v="165.8"/>
    <x v="52"/>
    <n v="7.46"/>
    <n v="10.7"/>
    <n v="2"/>
    <n v="2.89"/>
    <n v="1"/>
    <x v="0"/>
    <n v="0"/>
    <n v="0"/>
    <n v="1"/>
    <s v="Medium"/>
    <s v="High"/>
    <x v="3"/>
  </r>
  <r>
    <s v="SD"/>
    <n v="138"/>
    <s v="area_code_510"/>
    <s v="no"/>
    <s v="no"/>
    <n v="0"/>
    <n v="127.1"/>
    <n v="102"/>
    <n v="21.61"/>
    <n v="247.7"/>
    <n v="106"/>
    <n v="21.05"/>
    <n v="207.7"/>
    <x v="12"/>
    <n v="9.35"/>
    <n v="5"/>
    <n v="3"/>
    <n v="1.35"/>
    <n v="3"/>
    <x v="0"/>
    <n v="0"/>
    <n v="0"/>
    <n v="0"/>
    <s v="Very High"/>
    <s v="Low"/>
    <x v="0"/>
  </r>
  <r>
    <s v="ND"/>
    <n v="101"/>
    <s v="area_code_415"/>
    <s v="no"/>
    <s v="yes"/>
    <n v="28"/>
    <n v="105.9"/>
    <n v="132"/>
    <n v="18"/>
    <n v="231.7"/>
    <n v="107"/>
    <n v="19.690000000000001"/>
    <n v="281.3"/>
    <x v="60"/>
    <n v="12.66"/>
    <n v="10.7"/>
    <n v="5"/>
    <n v="2.89"/>
    <n v="1"/>
    <x v="0"/>
    <n v="0"/>
    <n v="0"/>
    <n v="1"/>
    <s v="High"/>
    <s v="High"/>
    <x v="0"/>
  </r>
  <r>
    <s v="VA"/>
    <n v="136"/>
    <s v="area_code_408"/>
    <s v="no"/>
    <s v="no"/>
    <n v="0"/>
    <n v="142.30000000000001"/>
    <n v="79"/>
    <n v="24.19"/>
    <n v="158"/>
    <n v="113"/>
    <n v="13.43"/>
    <n v="177.5"/>
    <x v="12"/>
    <n v="7.99"/>
    <n v="6"/>
    <n v="11"/>
    <n v="1.62"/>
    <n v="2"/>
    <x v="0"/>
    <n v="0"/>
    <n v="0"/>
    <n v="0"/>
    <s v="Very High"/>
    <s v="Low"/>
    <x v="0"/>
  </r>
  <r>
    <s v="MA"/>
    <n v="132"/>
    <s v="area_code_408"/>
    <s v="no"/>
    <s v="yes"/>
    <n v="36"/>
    <n v="201.9"/>
    <n v="93"/>
    <n v="34.32"/>
    <n v="156.30000000000001"/>
    <n v="75"/>
    <n v="13.29"/>
    <n v="131.30000000000001"/>
    <x v="26"/>
    <n v="5.91"/>
    <n v="13.7"/>
    <n v="5"/>
    <n v="3.7"/>
    <n v="0"/>
    <x v="0"/>
    <n v="0"/>
    <n v="0"/>
    <n v="1"/>
    <s v="Very High"/>
    <s v="High"/>
    <x v="2"/>
  </r>
  <r>
    <s v="SD"/>
    <n v="128"/>
    <s v="area_code_415"/>
    <s v="no"/>
    <s v="no"/>
    <n v="0"/>
    <n v="247.3"/>
    <n v="91"/>
    <n v="42.04"/>
    <n v="182.7"/>
    <n v="60"/>
    <n v="15.53"/>
    <n v="143.19999999999999"/>
    <x v="64"/>
    <n v="6.44"/>
    <n v="14.7"/>
    <n v="2"/>
    <n v="3.97"/>
    <n v="3"/>
    <x v="0"/>
    <n v="0"/>
    <n v="0"/>
    <n v="0"/>
    <s v="Very High"/>
    <s v="High"/>
    <x v="2"/>
  </r>
  <r>
    <s v="AL"/>
    <n v="92"/>
    <s v="area_code_408"/>
    <s v="no"/>
    <s v="yes"/>
    <n v="38"/>
    <n v="242.2"/>
    <n v="96"/>
    <n v="41.17"/>
    <n v="159.69999999999999"/>
    <n v="144"/>
    <n v="13.57"/>
    <n v="210"/>
    <x v="13"/>
    <n v="9.4499999999999993"/>
    <n v="8.9"/>
    <n v="1"/>
    <n v="2.4"/>
    <n v="1"/>
    <x v="0"/>
    <n v="0"/>
    <n v="0"/>
    <n v="1"/>
    <s v="Medium"/>
    <s v="Low"/>
    <x v="1"/>
  </r>
  <r>
    <s v="AL"/>
    <n v="197"/>
    <s v="area_code_415"/>
    <s v="yes"/>
    <s v="no"/>
    <n v="0"/>
    <n v="127.3"/>
    <n v="80"/>
    <n v="21.64"/>
    <n v="222.3"/>
    <n v="115"/>
    <n v="18.899999999999999"/>
    <n v="173.9"/>
    <x v="34"/>
    <n v="7.83"/>
    <n v="13.7"/>
    <n v="5"/>
    <n v="3.7"/>
    <n v="5"/>
    <x v="1"/>
    <n v="1"/>
    <n v="1"/>
    <n v="0"/>
    <s v="Very High"/>
    <s v="High"/>
    <x v="0"/>
  </r>
  <r>
    <s v="WV"/>
    <n v="191"/>
    <s v="area_code_408"/>
    <s v="no"/>
    <s v="no"/>
    <n v="0"/>
    <n v="162"/>
    <n v="104"/>
    <n v="27.54"/>
    <n v="241.2"/>
    <n v="120"/>
    <n v="20.5"/>
    <n v="210.4"/>
    <x v="72"/>
    <n v="9.4700000000000006"/>
    <n v="10.9"/>
    <n v="7"/>
    <n v="2.94"/>
    <n v="1"/>
    <x v="0"/>
    <n v="0"/>
    <n v="0"/>
    <n v="0"/>
    <s v="Very High"/>
    <s v="High"/>
    <x v="0"/>
  </r>
  <r>
    <s v="SC"/>
    <n v="99"/>
    <s v="area_code_415"/>
    <s v="no"/>
    <s v="yes"/>
    <n v="33"/>
    <n v="179.1"/>
    <n v="93"/>
    <n v="30.45"/>
    <n v="238.3"/>
    <n v="102"/>
    <n v="20.260000000000002"/>
    <n v="165.7"/>
    <x v="5"/>
    <n v="7.46"/>
    <n v="10.6"/>
    <n v="1"/>
    <n v="2.86"/>
    <n v="2"/>
    <x v="0"/>
    <n v="0"/>
    <n v="0"/>
    <n v="1"/>
    <s v="Medium"/>
    <s v="High"/>
    <x v="0"/>
  </r>
  <r>
    <s v="UT"/>
    <n v="78"/>
    <s v="area_code_415"/>
    <s v="no"/>
    <s v="no"/>
    <n v="0"/>
    <n v="193.1"/>
    <n v="85"/>
    <n v="32.83"/>
    <n v="172.1"/>
    <n v="105"/>
    <n v="14.63"/>
    <n v="129.6"/>
    <x v="47"/>
    <n v="5.83"/>
    <n v="10.199999999999999"/>
    <n v="1"/>
    <n v="2.75"/>
    <n v="0"/>
    <x v="0"/>
    <n v="0"/>
    <n v="0"/>
    <n v="0"/>
    <s v="Medium"/>
    <s v="Low"/>
    <x v="1"/>
  </r>
  <r>
    <s v="NY"/>
    <n v="98"/>
    <s v="area_code_408"/>
    <s v="no"/>
    <s v="no"/>
    <n v="0"/>
    <n v="171.7"/>
    <n v="99"/>
    <n v="29.19"/>
    <n v="174.8"/>
    <n v="87"/>
    <n v="14.86"/>
    <n v="189.6"/>
    <x v="61"/>
    <n v="8.5299999999999994"/>
    <n v="7.8"/>
    <n v="6"/>
    <n v="2.11"/>
    <n v="1"/>
    <x v="0"/>
    <n v="0"/>
    <n v="0"/>
    <n v="0"/>
    <s v="Medium"/>
    <s v="Low"/>
    <x v="3"/>
  </r>
  <r>
    <s v="NH"/>
    <n v="56"/>
    <s v="area_code_415"/>
    <s v="no"/>
    <s v="yes"/>
    <n v="24"/>
    <n v="121.7"/>
    <n v="87"/>
    <n v="20.69"/>
    <n v="184"/>
    <n v="76"/>
    <n v="15.64"/>
    <n v="266.60000000000002"/>
    <x v="21"/>
    <n v="12"/>
    <n v="12.7"/>
    <n v="3"/>
    <n v="3.43"/>
    <n v="1"/>
    <x v="0"/>
    <n v="0"/>
    <n v="0"/>
    <n v="1"/>
    <s v="Low"/>
    <s v="High"/>
    <x v="3"/>
  </r>
  <r>
    <s v="VA"/>
    <n v="84"/>
    <s v="area_code_415"/>
    <s v="no"/>
    <s v="no"/>
    <n v="0"/>
    <n v="130.19999999999999"/>
    <n v="105"/>
    <n v="22.13"/>
    <n v="278"/>
    <n v="60"/>
    <n v="23.63"/>
    <n v="305.39999999999998"/>
    <x v="14"/>
    <n v="13.74"/>
    <n v="14"/>
    <n v="6"/>
    <n v="3.78"/>
    <n v="2"/>
    <x v="0"/>
    <n v="0"/>
    <n v="0"/>
    <n v="0"/>
    <s v="Medium"/>
    <s v="High"/>
    <x v="3"/>
  </r>
  <r>
    <s v="VT"/>
    <n v="95"/>
    <s v="area_code_510"/>
    <s v="no"/>
    <s v="no"/>
    <n v="0"/>
    <n v="203.4"/>
    <n v="96"/>
    <n v="34.58"/>
    <n v="168.6"/>
    <n v="61"/>
    <n v="14.33"/>
    <n v="173"/>
    <x v="18"/>
    <n v="7.79"/>
    <n v="13.7"/>
    <n v="3"/>
    <n v="3.7"/>
    <n v="2"/>
    <x v="0"/>
    <n v="0"/>
    <n v="0"/>
    <n v="0"/>
    <s v="Medium"/>
    <s v="High"/>
    <x v="2"/>
  </r>
  <r>
    <s v="WY"/>
    <n v="16"/>
    <s v="area_code_415"/>
    <s v="no"/>
    <s v="no"/>
    <n v="0"/>
    <n v="174.7"/>
    <n v="83"/>
    <n v="29.7"/>
    <n v="280.8"/>
    <n v="122"/>
    <n v="23.87"/>
    <n v="171.7"/>
    <x v="59"/>
    <n v="7.73"/>
    <n v="10.5"/>
    <n v="8"/>
    <n v="2.84"/>
    <n v="5"/>
    <x v="0"/>
    <n v="0"/>
    <n v="0"/>
    <n v="0"/>
    <s v="Low"/>
    <s v="High"/>
    <x v="0"/>
  </r>
  <r>
    <s v="NV"/>
    <n v="76"/>
    <s v="area_code_510"/>
    <s v="yes"/>
    <s v="no"/>
    <n v="0"/>
    <n v="241"/>
    <n v="120"/>
    <n v="40.97"/>
    <n v="231.8"/>
    <n v="96"/>
    <n v="19.7"/>
    <n v="220.2"/>
    <x v="38"/>
    <n v="9.91"/>
    <n v="9.9"/>
    <n v="1"/>
    <n v="2.67"/>
    <n v="1"/>
    <x v="1"/>
    <n v="1"/>
    <n v="1"/>
    <n v="0"/>
    <s v="Medium"/>
    <s v="Low"/>
    <x v="2"/>
  </r>
  <r>
    <s v="WV"/>
    <n v="93"/>
    <s v="area_code_415"/>
    <s v="no"/>
    <s v="no"/>
    <n v="0"/>
    <n v="141.69999999999999"/>
    <n v="95"/>
    <n v="24.09"/>
    <n v="221"/>
    <n v="100"/>
    <n v="18.79"/>
    <n v="227.1"/>
    <x v="62"/>
    <n v="10.220000000000001"/>
    <n v="10.199999999999999"/>
    <n v="3"/>
    <n v="2.75"/>
    <n v="0"/>
    <x v="0"/>
    <n v="0"/>
    <n v="0"/>
    <n v="0"/>
    <s v="Medium"/>
    <s v="Low"/>
    <x v="3"/>
  </r>
  <r>
    <s v="WA"/>
    <n v="83"/>
    <s v="area_code_408"/>
    <s v="no"/>
    <s v="no"/>
    <n v="0"/>
    <n v="134.80000000000001"/>
    <n v="96"/>
    <n v="22.92"/>
    <n v="167.2"/>
    <n v="78"/>
    <n v="14.21"/>
    <n v="161.5"/>
    <x v="56"/>
    <n v="7.27"/>
    <n v="7.7"/>
    <n v="5"/>
    <n v="2.08"/>
    <n v="2"/>
    <x v="0"/>
    <n v="0"/>
    <n v="0"/>
    <n v="0"/>
    <s v="Medium"/>
    <s v="Low"/>
    <x v="3"/>
  </r>
  <r>
    <s v="KS"/>
    <n v="123"/>
    <s v="area_code_415"/>
    <s v="no"/>
    <s v="no"/>
    <n v="0"/>
    <n v="163.1"/>
    <n v="119"/>
    <n v="27.73"/>
    <n v="249.4"/>
    <n v="51"/>
    <n v="21.2"/>
    <n v="168.2"/>
    <x v="33"/>
    <n v="7.57"/>
    <n v="9"/>
    <n v="10"/>
    <n v="2.4300000000000002"/>
    <n v="1"/>
    <x v="0"/>
    <n v="0"/>
    <n v="0"/>
    <n v="0"/>
    <s v="High"/>
    <s v="Low"/>
    <x v="3"/>
  </r>
  <r>
    <s v="OK"/>
    <n v="82"/>
    <s v="area_code_510"/>
    <s v="no"/>
    <s v="no"/>
    <n v="0"/>
    <n v="329.8"/>
    <n v="73"/>
    <n v="56.07"/>
    <n v="208.3"/>
    <n v="120"/>
    <n v="17.71"/>
    <n v="267.10000000000002"/>
    <x v="20"/>
    <n v="12.02"/>
    <n v="10.6"/>
    <n v="6"/>
    <n v="2.86"/>
    <n v="0"/>
    <x v="1"/>
    <n v="1"/>
    <n v="0"/>
    <n v="0"/>
    <s v="Medium"/>
    <s v="High"/>
    <x v="1"/>
  </r>
  <r>
    <s v="CO"/>
    <n v="110"/>
    <s v="area_code_510"/>
    <s v="no"/>
    <s v="no"/>
    <n v="0"/>
    <n v="131.9"/>
    <n v="93"/>
    <n v="22.42"/>
    <n v="272.7"/>
    <n v="106"/>
    <n v="23.18"/>
    <n v="192.8"/>
    <x v="18"/>
    <n v="8.68"/>
    <n v="7.1"/>
    <n v="4"/>
    <n v="1.92"/>
    <n v="1"/>
    <x v="0"/>
    <n v="0"/>
    <n v="0"/>
    <n v="0"/>
    <s v="High"/>
    <s v="Low"/>
    <x v="0"/>
  </r>
  <r>
    <s v="AK"/>
    <n v="96"/>
    <s v="area_code_408"/>
    <s v="no"/>
    <s v="yes"/>
    <n v="29"/>
    <n v="150"/>
    <n v="91"/>
    <n v="25.5"/>
    <n v="159.4"/>
    <n v="75"/>
    <n v="13.55"/>
    <n v="228.1"/>
    <x v="81"/>
    <n v="10.26"/>
    <n v="8.5"/>
    <n v="3"/>
    <n v="2.2999999999999998"/>
    <n v="1"/>
    <x v="0"/>
    <n v="0"/>
    <n v="0"/>
    <n v="1"/>
    <s v="Medium"/>
    <s v="Low"/>
    <x v="3"/>
  </r>
  <r>
    <s v="TN"/>
    <n v="47"/>
    <s v="area_code_415"/>
    <s v="no"/>
    <s v="yes"/>
    <n v="30"/>
    <n v="196.6"/>
    <n v="93"/>
    <n v="33.42"/>
    <n v="241.4"/>
    <n v="140"/>
    <n v="20.52"/>
    <n v="226"/>
    <x v="4"/>
    <n v="10.17"/>
    <n v="12.9"/>
    <n v="4"/>
    <n v="3.48"/>
    <n v="2"/>
    <x v="0"/>
    <n v="0"/>
    <n v="0"/>
    <n v="1"/>
    <s v="Low"/>
    <s v="High"/>
    <x v="1"/>
  </r>
  <r>
    <s v="KY"/>
    <n v="115"/>
    <s v="area_code_510"/>
    <s v="no"/>
    <s v="no"/>
    <n v="0"/>
    <n v="99.7"/>
    <n v="107"/>
    <n v="16.95"/>
    <n v="145.1"/>
    <n v="96"/>
    <n v="12.33"/>
    <n v="149.4"/>
    <x v="43"/>
    <n v="6.72"/>
    <n v="14.1"/>
    <n v="4"/>
    <n v="3.81"/>
    <n v="2"/>
    <x v="0"/>
    <n v="0"/>
    <n v="0"/>
    <n v="0"/>
    <s v="High"/>
    <s v="High"/>
    <x v="3"/>
  </r>
  <r>
    <s v="PA"/>
    <n v="69"/>
    <s v="area_code_415"/>
    <s v="no"/>
    <s v="no"/>
    <n v="0"/>
    <n v="143.6"/>
    <n v="88"/>
    <n v="24.41"/>
    <n v="141.80000000000001"/>
    <n v="86"/>
    <n v="12.05"/>
    <n v="194"/>
    <x v="72"/>
    <n v="8.73"/>
    <n v="10.8"/>
    <n v="5"/>
    <n v="2.92"/>
    <n v="3"/>
    <x v="0"/>
    <n v="0"/>
    <n v="0"/>
    <n v="0"/>
    <s v="Low"/>
    <s v="High"/>
    <x v="3"/>
  </r>
  <r>
    <s v="CT"/>
    <n v="163"/>
    <s v="area_code_408"/>
    <s v="no"/>
    <s v="yes"/>
    <n v="40"/>
    <n v="231.9"/>
    <n v="56"/>
    <n v="39.42"/>
    <n v="211.8"/>
    <n v="91"/>
    <n v="18"/>
    <n v="268.5"/>
    <x v="14"/>
    <n v="12.08"/>
    <n v="12.3"/>
    <n v="3"/>
    <n v="3.32"/>
    <n v="2"/>
    <x v="0"/>
    <n v="0"/>
    <n v="0"/>
    <n v="1"/>
    <s v="Very High"/>
    <s v="High"/>
    <x v="2"/>
  </r>
  <r>
    <s v="MN"/>
    <n v="98"/>
    <s v="area_code_415"/>
    <s v="no"/>
    <s v="no"/>
    <n v="0"/>
    <n v="72.8"/>
    <n v="107"/>
    <n v="12.38"/>
    <n v="186.4"/>
    <n v="103"/>
    <n v="15.84"/>
    <n v="175.3"/>
    <x v="71"/>
    <n v="7.89"/>
    <n v="10.5"/>
    <n v="4"/>
    <n v="2.84"/>
    <n v="3"/>
    <x v="0"/>
    <n v="0"/>
    <n v="0"/>
    <n v="0"/>
    <s v="Medium"/>
    <s v="High"/>
    <x v="0"/>
  </r>
  <r>
    <s v="PA"/>
    <n v="174"/>
    <s v="area_code_415"/>
    <s v="no"/>
    <s v="yes"/>
    <n v="15"/>
    <n v="221.8"/>
    <n v="143"/>
    <n v="37.71"/>
    <n v="210.6"/>
    <n v="115"/>
    <n v="17.899999999999999"/>
    <n v="221.8"/>
    <x v="23"/>
    <n v="9.98"/>
    <n v="12.4"/>
    <n v="9"/>
    <n v="3.35"/>
    <n v="1"/>
    <x v="0"/>
    <n v="0"/>
    <n v="0"/>
    <n v="1"/>
    <s v="Very High"/>
    <s v="High"/>
    <x v="1"/>
  </r>
  <r>
    <s v="OR"/>
    <n v="95"/>
    <s v="area_code_415"/>
    <s v="no"/>
    <s v="no"/>
    <n v="0"/>
    <n v="269"/>
    <n v="120"/>
    <n v="45.73"/>
    <n v="233.7"/>
    <n v="120"/>
    <n v="19.86"/>
    <n v="179.3"/>
    <x v="42"/>
    <n v="8.07"/>
    <n v="7.3"/>
    <n v="4"/>
    <n v="1.97"/>
    <n v="2"/>
    <x v="1"/>
    <n v="1"/>
    <n v="0"/>
    <n v="0"/>
    <s v="Medium"/>
    <s v="Low"/>
    <x v="1"/>
  </r>
  <r>
    <s v="PA"/>
    <n v="79"/>
    <s v="area_code_415"/>
    <s v="no"/>
    <s v="no"/>
    <n v="0"/>
    <n v="268.3"/>
    <n v="114"/>
    <n v="45.61"/>
    <n v="185.5"/>
    <n v="111"/>
    <n v="15.77"/>
    <n v="264.60000000000002"/>
    <x v="53"/>
    <n v="11.91"/>
    <n v="6.3"/>
    <n v="7"/>
    <n v="1.7"/>
    <n v="1"/>
    <x v="1"/>
    <n v="1"/>
    <n v="0"/>
    <n v="0"/>
    <s v="Medium"/>
    <s v="Low"/>
    <x v="1"/>
  </r>
  <r>
    <s v="OK"/>
    <n v="123"/>
    <s v="area_code_415"/>
    <s v="no"/>
    <s v="yes"/>
    <n v="27"/>
    <n v="198.7"/>
    <n v="127"/>
    <n v="33.78"/>
    <n v="249"/>
    <n v="105"/>
    <n v="21.17"/>
    <n v="173.2"/>
    <x v="74"/>
    <n v="7.79"/>
    <n v="12.5"/>
    <n v="5"/>
    <n v="3.38"/>
    <n v="1"/>
    <x v="0"/>
    <n v="0"/>
    <n v="0"/>
    <n v="1"/>
    <s v="High"/>
    <s v="High"/>
    <x v="1"/>
  </r>
  <r>
    <s v="VT"/>
    <n v="99"/>
    <s v="area_code_415"/>
    <s v="no"/>
    <s v="no"/>
    <n v="0"/>
    <n v="115.5"/>
    <n v="75"/>
    <n v="19.64"/>
    <n v="218.1"/>
    <n v="111"/>
    <n v="18.54"/>
    <n v="254.9"/>
    <x v="21"/>
    <n v="11.47"/>
    <n v="11.5"/>
    <n v="7"/>
    <n v="3.11"/>
    <n v="7"/>
    <x v="1"/>
    <n v="1"/>
    <n v="0"/>
    <n v="0"/>
    <s v="Medium"/>
    <s v="High"/>
    <x v="0"/>
  </r>
  <r>
    <s v="PA"/>
    <n v="141"/>
    <s v="area_code_510"/>
    <s v="no"/>
    <s v="no"/>
    <n v="0"/>
    <n v="215.6"/>
    <n v="113"/>
    <n v="36.65"/>
    <n v="200.6"/>
    <n v="81"/>
    <n v="17.05"/>
    <n v="153.80000000000001"/>
    <x v="24"/>
    <n v="6.92"/>
    <n v="12.4"/>
    <n v="6"/>
    <n v="3.35"/>
    <n v="1"/>
    <x v="0"/>
    <n v="0"/>
    <n v="0"/>
    <n v="0"/>
    <s v="Very High"/>
    <s v="High"/>
    <x v="2"/>
  </r>
  <r>
    <s v="NM"/>
    <n v="132"/>
    <s v="area_code_408"/>
    <s v="no"/>
    <s v="no"/>
    <n v="0"/>
    <n v="169.9"/>
    <n v="107"/>
    <n v="28.88"/>
    <n v="209.4"/>
    <n v="121"/>
    <n v="17.8"/>
    <n v="206.1"/>
    <x v="29"/>
    <n v="9.27"/>
    <n v="11.5"/>
    <n v="2"/>
    <n v="3.11"/>
    <n v="1"/>
    <x v="0"/>
    <n v="0"/>
    <n v="0"/>
    <n v="0"/>
    <s v="Very High"/>
    <s v="High"/>
    <x v="0"/>
  </r>
  <r>
    <s v="FL"/>
    <n v="133"/>
    <s v="area_code_510"/>
    <s v="no"/>
    <s v="no"/>
    <n v="0"/>
    <n v="201.7"/>
    <n v="85"/>
    <n v="34.29"/>
    <n v="169.4"/>
    <n v="116"/>
    <n v="14.4"/>
    <n v="286.3"/>
    <x v="59"/>
    <n v="12.88"/>
    <n v="6"/>
    <n v="4"/>
    <n v="1.62"/>
    <n v="0"/>
    <x v="0"/>
    <n v="0"/>
    <n v="0"/>
    <n v="0"/>
    <s v="Very High"/>
    <s v="Low"/>
    <x v="1"/>
  </r>
  <r>
    <s v="TX"/>
    <n v="133"/>
    <s v="area_code_408"/>
    <s v="no"/>
    <s v="no"/>
    <n v="0"/>
    <n v="221.1"/>
    <n v="133"/>
    <n v="37.590000000000003"/>
    <n v="160.19999999999999"/>
    <n v="140"/>
    <n v="13.62"/>
    <n v="161.80000000000001"/>
    <x v="48"/>
    <n v="7.28"/>
    <n v="8.4"/>
    <n v="3"/>
    <n v="2.27"/>
    <n v="4"/>
    <x v="0"/>
    <n v="0"/>
    <n v="0"/>
    <n v="0"/>
    <s v="Very High"/>
    <s v="Low"/>
    <x v="1"/>
  </r>
  <r>
    <s v="VT"/>
    <n v="93"/>
    <s v="area_code_510"/>
    <s v="no"/>
    <s v="yes"/>
    <n v="32"/>
    <n v="218.7"/>
    <n v="117"/>
    <n v="37.18"/>
    <n v="115"/>
    <n v="61"/>
    <n v="9.7799999999999994"/>
    <n v="192.7"/>
    <x v="82"/>
    <n v="8.67"/>
    <n v="9.4"/>
    <n v="5"/>
    <n v="2.54"/>
    <n v="2"/>
    <x v="0"/>
    <n v="0"/>
    <n v="0"/>
    <n v="1"/>
    <s v="Medium"/>
    <s v="Low"/>
    <x v="2"/>
  </r>
  <r>
    <s v="MA"/>
    <n v="34"/>
    <s v="area_code_415"/>
    <s v="no"/>
    <s v="no"/>
    <n v="0"/>
    <n v="293.7"/>
    <n v="89"/>
    <n v="49.93"/>
    <n v="272.5"/>
    <n v="71"/>
    <n v="23.16"/>
    <n v="178.2"/>
    <x v="46"/>
    <n v="8.02"/>
    <n v="11"/>
    <n v="10"/>
    <n v="2.97"/>
    <n v="2"/>
    <x v="1"/>
    <n v="1"/>
    <n v="0"/>
    <n v="0"/>
    <s v="Low"/>
    <s v="High"/>
    <x v="2"/>
  </r>
  <r>
    <s v="DE"/>
    <n v="96"/>
    <s v="area_code_415"/>
    <s v="no"/>
    <s v="yes"/>
    <n v="26"/>
    <n v="175.8"/>
    <n v="96"/>
    <n v="29.89"/>
    <n v="206.6"/>
    <n v="84"/>
    <n v="17.559999999999999"/>
    <n v="178"/>
    <x v="18"/>
    <n v="8.01"/>
    <n v="11.1"/>
    <n v="2"/>
    <n v="3"/>
    <n v="2"/>
    <x v="0"/>
    <n v="0"/>
    <n v="0"/>
    <n v="1"/>
    <s v="Medium"/>
    <s v="High"/>
    <x v="3"/>
  </r>
  <r>
    <s v="FL"/>
    <n v="144"/>
    <s v="area_code_510"/>
    <s v="no"/>
    <s v="no"/>
    <n v="0"/>
    <n v="278.5"/>
    <n v="95"/>
    <n v="47.35"/>
    <n v="240.7"/>
    <n v="90"/>
    <n v="20.46"/>
    <n v="120"/>
    <x v="6"/>
    <n v="5.4"/>
    <n v="11.6"/>
    <n v="5"/>
    <n v="3.13"/>
    <n v="1"/>
    <x v="1"/>
    <n v="1"/>
    <n v="0"/>
    <n v="0"/>
    <s v="Very High"/>
    <s v="High"/>
    <x v="2"/>
  </r>
  <r>
    <s v="ID"/>
    <n v="24"/>
    <s v="area_code_408"/>
    <s v="no"/>
    <s v="yes"/>
    <n v="29"/>
    <n v="236.3"/>
    <n v="105"/>
    <n v="40.17"/>
    <n v="190.8"/>
    <n v="114"/>
    <n v="16.22"/>
    <n v="129"/>
    <x v="18"/>
    <n v="5.81"/>
    <n v="7.2"/>
    <n v="2"/>
    <n v="1.94"/>
    <n v="3"/>
    <x v="0"/>
    <n v="0"/>
    <n v="0"/>
    <n v="1"/>
    <s v="Low"/>
    <s v="Low"/>
    <x v="1"/>
  </r>
  <r>
    <s v="MD"/>
    <n v="54"/>
    <s v="area_code_415"/>
    <s v="no"/>
    <s v="no"/>
    <n v="0"/>
    <n v="273.8"/>
    <n v="113"/>
    <n v="46.55"/>
    <n v="119.6"/>
    <n v="156"/>
    <n v="10.17"/>
    <n v="267.60000000000002"/>
    <x v="57"/>
    <n v="12.04"/>
    <n v="11.7"/>
    <n v="3"/>
    <n v="3.16"/>
    <n v="1"/>
    <x v="0"/>
    <n v="0"/>
    <n v="0"/>
    <n v="0"/>
    <s v="Low"/>
    <s v="High"/>
    <x v="1"/>
  </r>
  <r>
    <s v="WV"/>
    <n v="50"/>
    <s v="area_code_408"/>
    <s v="no"/>
    <s v="no"/>
    <n v="0"/>
    <n v="131.1"/>
    <n v="129"/>
    <n v="22.29"/>
    <n v="160.5"/>
    <n v="94"/>
    <n v="13.64"/>
    <n v="206.9"/>
    <x v="53"/>
    <n v="9.31"/>
    <n v="5.6"/>
    <n v="9"/>
    <n v="1.51"/>
    <n v="5"/>
    <x v="1"/>
    <n v="1"/>
    <n v="0"/>
    <n v="0"/>
    <s v="Low"/>
    <s v="Low"/>
    <x v="3"/>
  </r>
  <r>
    <s v="ID"/>
    <n v="92"/>
    <s v="area_code_415"/>
    <s v="no"/>
    <s v="yes"/>
    <n v="23"/>
    <n v="167.4"/>
    <n v="83"/>
    <n v="28.46"/>
    <n v="258.60000000000002"/>
    <n v="129"/>
    <n v="21.98"/>
    <n v="116.4"/>
    <x v="71"/>
    <n v="5.24"/>
    <n v="11.2"/>
    <n v="3"/>
    <n v="3.02"/>
    <n v="4"/>
    <x v="0"/>
    <n v="0"/>
    <n v="0"/>
    <n v="1"/>
    <s v="Medium"/>
    <s v="High"/>
    <x v="0"/>
  </r>
  <r>
    <s v="NV"/>
    <n v="96"/>
    <s v="area_code_408"/>
    <s v="no"/>
    <s v="no"/>
    <n v="0"/>
    <n v="197.7"/>
    <n v="68"/>
    <n v="33.61"/>
    <n v="250.5"/>
    <n v="53"/>
    <n v="21.29"/>
    <n v="181.2"/>
    <x v="38"/>
    <n v="8.15"/>
    <n v="10.5"/>
    <n v="3"/>
    <n v="2.84"/>
    <n v="3"/>
    <x v="0"/>
    <n v="0"/>
    <n v="0"/>
    <n v="0"/>
    <s v="Medium"/>
    <s v="High"/>
    <x v="2"/>
  </r>
  <r>
    <s v="OH"/>
    <n v="146"/>
    <s v="area_code_415"/>
    <s v="no"/>
    <s v="no"/>
    <n v="0"/>
    <n v="169.5"/>
    <n v="93"/>
    <n v="28.82"/>
    <n v="230.9"/>
    <n v="71"/>
    <n v="19.63"/>
    <n v="269.8"/>
    <x v="11"/>
    <n v="12.14"/>
    <n v="9"/>
    <n v="7"/>
    <n v="2.4300000000000002"/>
    <n v="2"/>
    <x v="0"/>
    <n v="0"/>
    <n v="0"/>
    <n v="0"/>
    <s v="Very High"/>
    <s v="Low"/>
    <x v="3"/>
  </r>
  <r>
    <s v="ID"/>
    <n v="138"/>
    <s v="area_code_415"/>
    <s v="yes"/>
    <s v="yes"/>
    <n v="17"/>
    <n v="225.2"/>
    <n v="116"/>
    <n v="38.28"/>
    <n v="173.4"/>
    <n v="88"/>
    <n v="14.74"/>
    <n v="145.80000000000001"/>
    <x v="43"/>
    <n v="6.56"/>
    <n v="11.7"/>
    <n v="4"/>
    <n v="3.16"/>
    <n v="0"/>
    <x v="0"/>
    <n v="0"/>
    <n v="1"/>
    <n v="1"/>
    <s v="Very High"/>
    <s v="High"/>
    <x v="2"/>
  </r>
  <r>
    <s v="MO"/>
    <n v="76"/>
    <s v="area_code_510"/>
    <s v="no"/>
    <s v="no"/>
    <n v="0"/>
    <n v="129.69999999999999"/>
    <n v="84"/>
    <n v="22.05"/>
    <n v="177.5"/>
    <n v="80"/>
    <n v="15.09"/>
    <n v="228.9"/>
    <x v="30"/>
    <n v="10.3"/>
    <n v="7.5"/>
    <n v="3"/>
    <n v="2.0299999999999998"/>
    <n v="5"/>
    <x v="1"/>
    <n v="1"/>
    <n v="0"/>
    <n v="0"/>
    <s v="Medium"/>
    <s v="Low"/>
    <x v="3"/>
  </r>
  <r>
    <s v="NE"/>
    <n v="99"/>
    <s v="area_code_415"/>
    <s v="no"/>
    <s v="no"/>
    <n v="0"/>
    <n v="200"/>
    <n v="66"/>
    <n v="34"/>
    <n v="107.9"/>
    <n v="104"/>
    <n v="9.17"/>
    <n v="233.7"/>
    <x v="58"/>
    <n v="10.52"/>
    <n v="11.4"/>
    <n v="2"/>
    <n v="3.08"/>
    <n v="3"/>
    <x v="0"/>
    <n v="0"/>
    <n v="0"/>
    <n v="0"/>
    <s v="Medium"/>
    <s v="High"/>
    <x v="1"/>
  </r>
  <r>
    <s v="NC"/>
    <n v="83"/>
    <s v="area_code_510"/>
    <s v="no"/>
    <s v="yes"/>
    <n v="36"/>
    <n v="95.9"/>
    <n v="87"/>
    <n v="16.3"/>
    <n v="261.60000000000002"/>
    <n v="105"/>
    <n v="22.24"/>
    <n v="228.6"/>
    <x v="23"/>
    <n v="10.29"/>
    <n v="13.3"/>
    <n v="4"/>
    <n v="3.59"/>
    <n v="0"/>
    <x v="0"/>
    <n v="0"/>
    <n v="0"/>
    <n v="1"/>
    <s v="Medium"/>
    <s v="High"/>
    <x v="0"/>
  </r>
  <r>
    <s v="ME"/>
    <n v="36"/>
    <s v="area_code_510"/>
    <s v="no"/>
    <s v="yes"/>
    <n v="25"/>
    <n v="152.80000000000001"/>
    <n v="110"/>
    <n v="25.98"/>
    <n v="242.8"/>
    <n v="67"/>
    <n v="20.64"/>
    <n v="147.4"/>
    <x v="14"/>
    <n v="6.63"/>
    <n v="9.1"/>
    <n v="2"/>
    <n v="2.46"/>
    <n v="1"/>
    <x v="0"/>
    <n v="0"/>
    <n v="0"/>
    <n v="1"/>
    <s v="Low"/>
    <s v="Low"/>
    <x v="3"/>
  </r>
  <r>
    <s v="AZ"/>
    <n v="109"/>
    <s v="area_code_415"/>
    <s v="yes"/>
    <s v="no"/>
    <n v="0"/>
    <n v="268.39999999999998"/>
    <n v="85"/>
    <n v="45.63"/>
    <n v="150.6"/>
    <n v="131"/>
    <n v="12.8"/>
    <n v="297.89999999999998"/>
    <x v="48"/>
    <n v="13.41"/>
    <n v="9.6999999999999993"/>
    <n v="8"/>
    <n v="2.62"/>
    <n v="2"/>
    <x v="1"/>
    <n v="1"/>
    <n v="1"/>
    <n v="0"/>
    <s v="High"/>
    <s v="Low"/>
    <x v="1"/>
  </r>
  <r>
    <s v="AZ"/>
    <n v="100"/>
    <s v="area_code_415"/>
    <s v="no"/>
    <s v="no"/>
    <n v="0"/>
    <n v="188.5"/>
    <n v="152"/>
    <n v="32.049999999999997"/>
    <n v="148.30000000000001"/>
    <n v="115"/>
    <n v="12.61"/>
    <n v="179.8"/>
    <x v="53"/>
    <n v="8.09"/>
    <n v="15.2"/>
    <n v="5"/>
    <n v="4.0999999999999996"/>
    <n v="2"/>
    <x v="0"/>
    <n v="0"/>
    <n v="0"/>
    <n v="0"/>
    <s v="Medium"/>
    <s v="High"/>
    <x v="1"/>
  </r>
  <r>
    <s v="HI"/>
    <n v="104"/>
    <s v="area_code_408"/>
    <s v="no"/>
    <s v="no"/>
    <n v="0"/>
    <n v="170.6"/>
    <n v="97"/>
    <n v="29"/>
    <n v="162.1"/>
    <n v="111"/>
    <n v="13.78"/>
    <n v="210.7"/>
    <x v="70"/>
    <n v="9.48"/>
    <n v="6.1"/>
    <n v="1"/>
    <n v="1.65"/>
    <n v="1"/>
    <x v="0"/>
    <n v="0"/>
    <n v="0"/>
    <n v="0"/>
    <s v="High"/>
    <s v="Low"/>
    <x v="0"/>
  </r>
  <r>
    <s v="NJ"/>
    <n v="106"/>
    <s v="area_code_415"/>
    <s v="no"/>
    <s v="no"/>
    <n v="0"/>
    <n v="191.4"/>
    <n v="124"/>
    <n v="32.54"/>
    <n v="200.7"/>
    <n v="116"/>
    <n v="17.059999999999999"/>
    <n v="230.1"/>
    <x v="46"/>
    <n v="10.35"/>
    <n v="8.1999999999999993"/>
    <n v="3"/>
    <n v="2.21"/>
    <n v="1"/>
    <x v="0"/>
    <n v="0"/>
    <n v="0"/>
    <n v="0"/>
    <s v="High"/>
    <s v="Low"/>
    <x v="1"/>
  </r>
  <r>
    <s v="SC"/>
    <n v="100"/>
    <s v="area_code_510"/>
    <s v="no"/>
    <s v="no"/>
    <n v="0"/>
    <n v="115.9"/>
    <n v="87"/>
    <n v="19.7"/>
    <n v="111.3"/>
    <n v="56"/>
    <n v="9.4600000000000009"/>
    <n v="170.2"/>
    <x v="33"/>
    <n v="7.66"/>
    <n v="7.1"/>
    <n v="4"/>
    <n v="1.92"/>
    <n v="1"/>
    <x v="0"/>
    <n v="0"/>
    <n v="0"/>
    <n v="0"/>
    <s v="Medium"/>
    <s v="Low"/>
    <x v="3"/>
  </r>
  <r>
    <s v="MN"/>
    <n v="99"/>
    <s v="area_code_408"/>
    <s v="no"/>
    <s v="no"/>
    <n v="0"/>
    <n v="128.80000000000001"/>
    <n v="86"/>
    <n v="21.9"/>
    <n v="203.9"/>
    <n v="105"/>
    <n v="17.329999999999998"/>
    <n v="282.60000000000002"/>
    <x v="70"/>
    <n v="12.72"/>
    <n v="14.1"/>
    <n v="4"/>
    <n v="3.81"/>
    <n v="2"/>
    <x v="0"/>
    <n v="0"/>
    <n v="0"/>
    <n v="0"/>
    <s v="Medium"/>
    <s v="High"/>
    <x v="0"/>
  </r>
  <r>
    <s v="WV"/>
    <n v="50"/>
    <s v="area_code_510"/>
    <s v="no"/>
    <s v="no"/>
    <n v="0"/>
    <n v="131.69999999999999"/>
    <n v="108"/>
    <n v="22.39"/>
    <n v="216.5"/>
    <n v="103"/>
    <n v="18.399999999999999"/>
    <n v="196.1"/>
    <x v="54"/>
    <n v="8.82"/>
    <n v="11"/>
    <n v="5"/>
    <n v="2.97"/>
    <n v="1"/>
    <x v="0"/>
    <n v="0"/>
    <n v="0"/>
    <n v="0"/>
    <s v="Low"/>
    <s v="High"/>
    <x v="0"/>
  </r>
  <r>
    <s v="MS"/>
    <n v="105"/>
    <s v="area_code_415"/>
    <s v="no"/>
    <s v="no"/>
    <n v="0"/>
    <n v="101.4"/>
    <n v="48"/>
    <n v="17.239999999999998"/>
    <n v="159.1"/>
    <n v="119"/>
    <n v="13.52"/>
    <n v="259.2"/>
    <x v="37"/>
    <n v="11.66"/>
    <n v="12.2"/>
    <n v="2"/>
    <n v="3.29"/>
    <n v="1"/>
    <x v="0"/>
    <n v="0"/>
    <n v="0"/>
    <n v="0"/>
    <s v="High"/>
    <s v="High"/>
    <x v="0"/>
  </r>
  <r>
    <s v="NM"/>
    <n v="161"/>
    <s v="area_code_408"/>
    <s v="no"/>
    <s v="no"/>
    <n v="0"/>
    <n v="107.5"/>
    <n v="121"/>
    <n v="18.28"/>
    <n v="256.39999999999998"/>
    <n v="46"/>
    <n v="21.79"/>
    <n v="247.2"/>
    <x v="70"/>
    <n v="11.12"/>
    <n v="12.6"/>
    <n v="3"/>
    <n v="3.4"/>
    <n v="2"/>
    <x v="0"/>
    <n v="0"/>
    <n v="0"/>
    <n v="0"/>
    <s v="Very High"/>
    <s v="High"/>
    <x v="3"/>
  </r>
  <r>
    <s v="HI"/>
    <n v="97"/>
    <s v="area_code_415"/>
    <s v="no"/>
    <s v="yes"/>
    <n v="43"/>
    <n v="121.1"/>
    <n v="105"/>
    <n v="20.59"/>
    <n v="260.2"/>
    <n v="115"/>
    <n v="22.12"/>
    <n v="222.4"/>
    <x v="41"/>
    <n v="10.01"/>
    <n v="8.3000000000000007"/>
    <n v="5"/>
    <n v="2.2400000000000002"/>
    <n v="3"/>
    <x v="0"/>
    <n v="0"/>
    <n v="0"/>
    <n v="1"/>
    <s v="Medium"/>
    <s v="Low"/>
    <x v="0"/>
  </r>
  <r>
    <s v="WA"/>
    <n v="130"/>
    <s v="area_code_510"/>
    <s v="no"/>
    <s v="no"/>
    <n v="0"/>
    <n v="124.3"/>
    <n v="70"/>
    <n v="21.13"/>
    <n v="270.7"/>
    <n v="99"/>
    <n v="23.01"/>
    <n v="239.5"/>
    <x v="72"/>
    <n v="10.78"/>
    <n v="3.5"/>
    <n v="6"/>
    <n v="0.95"/>
    <n v="0"/>
    <x v="0"/>
    <n v="0"/>
    <n v="0"/>
    <n v="0"/>
    <s v="Very High"/>
    <s v="Low"/>
    <x v="3"/>
  </r>
  <r>
    <s v="WI"/>
    <n v="92"/>
    <s v="area_code_415"/>
    <s v="no"/>
    <s v="no"/>
    <n v="0"/>
    <n v="157.69999999999999"/>
    <n v="101"/>
    <n v="26.81"/>
    <n v="298.60000000000002"/>
    <n v="100"/>
    <n v="25.38"/>
    <n v="216.9"/>
    <x v="43"/>
    <n v="9.76"/>
    <n v="13.8"/>
    <n v="3"/>
    <n v="3.73"/>
    <n v="1"/>
    <x v="0"/>
    <n v="0"/>
    <n v="0"/>
    <n v="0"/>
    <s v="Medium"/>
    <s v="High"/>
    <x v="3"/>
  </r>
  <r>
    <s v="CO"/>
    <n v="119"/>
    <s v="area_code_408"/>
    <s v="no"/>
    <s v="no"/>
    <n v="0"/>
    <n v="124.3"/>
    <n v="68"/>
    <n v="21.13"/>
    <n v="207.1"/>
    <n v="88"/>
    <n v="17.600000000000001"/>
    <n v="157.4"/>
    <x v="73"/>
    <n v="7.08"/>
    <n v="14.8"/>
    <n v="1"/>
    <n v="4"/>
    <n v="0"/>
    <x v="0"/>
    <n v="0"/>
    <n v="0"/>
    <n v="0"/>
    <s v="High"/>
    <s v="High"/>
    <x v="3"/>
  </r>
  <r>
    <s v="NV"/>
    <n v="115"/>
    <s v="area_code_415"/>
    <s v="no"/>
    <s v="no"/>
    <n v="0"/>
    <n v="286.39999999999998"/>
    <n v="125"/>
    <n v="48.69"/>
    <n v="205.7"/>
    <n v="74"/>
    <n v="17.48"/>
    <n v="191.4"/>
    <x v="97"/>
    <n v="8.61"/>
    <n v="6.9"/>
    <n v="6"/>
    <n v="1.86"/>
    <n v="1"/>
    <x v="1"/>
    <n v="1"/>
    <n v="0"/>
    <n v="0"/>
    <s v="High"/>
    <s v="Low"/>
    <x v="2"/>
  </r>
  <r>
    <s v="RI"/>
    <n v="134"/>
    <s v="area_code_415"/>
    <s v="no"/>
    <s v="no"/>
    <n v="0"/>
    <n v="141.69999999999999"/>
    <n v="95"/>
    <n v="24.09"/>
    <n v="205.6"/>
    <n v="101"/>
    <n v="17.48"/>
    <n v="218.5"/>
    <x v="40"/>
    <n v="9.83"/>
    <n v="8.8000000000000007"/>
    <n v="6"/>
    <n v="2.38"/>
    <n v="0"/>
    <x v="0"/>
    <n v="0"/>
    <n v="0"/>
    <n v="0"/>
    <s v="Very High"/>
    <s v="Low"/>
    <x v="0"/>
  </r>
  <r>
    <s v="VA"/>
    <n v="127"/>
    <s v="area_code_408"/>
    <s v="no"/>
    <s v="yes"/>
    <n v="25"/>
    <n v="173"/>
    <n v="91"/>
    <n v="29.41"/>
    <n v="245.8"/>
    <n v="64"/>
    <n v="20.89"/>
    <n v="300"/>
    <x v="43"/>
    <n v="13.5"/>
    <n v="4.8"/>
    <n v="3"/>
    <n v="1.3"/>
    <n v="0"/>
    <x v="0"/>
    <n v="0"/>
    <n v="0"/>
    <n v="1"/>
    <s v="High"/>
    <s v="Low"/>
    <x v="3"/>
  </r>
  <r>
    <s v="NJ"/>
    <n v="80"/>
    <s v="area_code_415"/>
    <s v="no"/>
    <s v="no"/>
    <n v="0"/>
    <n v="268.7"/>
    <n v="120"/>
    <n v="45.68"/>
    <n v="301"/>
    <n v="147"/>
    <n v="25.59"/>
    <n v="167"/>
    <x v="96"/>
    <n v="7.52"/>
    <n v="5.8"/>
    <n v="1"/>
    <n v="1.57"/>
    <n v="2"/>
    <x v="1"/>
    <n v="1"/>
    <n v="0"/>
    <n v="0"/>
    <s v="Medium"/>
    <s v="Low"/>
    <x v="1"/>
  </r>
  <r>
    <s v="ND"/>
    <n v="153"/>
    <s v="area_code_415"/>
    <s v="no"/>
    <s v="yes"/>
    <n v="31"/>
    <n v="218.5"/>
    <n v="130"/>
    <n v="37.15"/>
    <n v="134.19999999999999"/>
    <n v="103"/>
    <n v="11.41"/>
    <n v="118.9"/>
    <x v="18"/>
    <n v="5.35"/>
    <n v="9.4"/>
    <n v="6"/>
    <n v="2.54"/>
    <n v="0"/>
    <x v="0"/>
    <n v="0"/>
    <n v="0"/>
    <n v="1"/>
    <s v="Very High"/>
    <s v="Low"/>
    <x v="1"/>
  </r>
  <r>
    <s v="MN"/>
    <n v="85"/>
    <s v="area_code_415"/>
    <s v="no"/>
    <s v="no"/>
    <n v="0"/>
    <n v="255.3"/>
    <n v="114"/>
    <n v="43.4"/>
    <n v="194.6"/>
    <n v="83"/>
    <n v="16.54"/>
    <n v="276.60000000000002"/>
    <x v="17"/>
    <n v="12.45"/>
    <n v="3.7"/>
    <n v="5"/>
    <n v="1"/>
    <n v="3"/>
    <x v="0"/>
    <n v="0"/>
    <n v="0"/>
    <n v="0"/>
    <s v="Medium"/>
    <s v="Low"/>
    <x v="2"/>
  </r>
  <r>
    <s v="HI"/>
    <n v="79"/>
    <s v="area_code_415"/>
    <s v="no"/>
    <s v="no"/>
    <n v="0"/>
    <n v="41.9"/>
    <n v="124"/>
    <n v="7.12"/>
    <n v="211"/>
    <n v="95"/>
    <n v="17.940000000000001"/>
    <n v="237.9"/>
    <x v="81"/>
    <n v="10.71"/>
    <n v="11.4"/>
    <n v="5"/>
    <n v="3.08"/>
    <n v="1"/>
    <x v="0"/>
    <n v="0"/>
    <n v="0"/>
    <n v="0"/>
    <s v="Medium"/>
    <s v="High"/>
    <x v="3"/>
  </r>
  <r>
    <s v="ND"/>
    <n v="35"/>
    <s v="area_code_415"/>
    <s v="no"/>
    <s v="no"/>
    <n v="0"/>
    <n v="260.8"/>
    <n v="87"/>
    <n v="44.34"/>
    <n v="258.10000000000002"/>
    <n v="78"/>
    <n v="21.94"/>
    <n v="131.30000000000001"/>
    <x v="56"/>
    <n v="5.91"/>
    <n v="5.8"/>
    <n v="2"/>
    <n v="1.57"/>
    <n v="1"/>
    <x v="0"/>
    <n v="0"/>
    <n v="0"/>
    <n v="0"/>
    <s v="Low"/>
    <s v="Low"/>
    <x v="2"/>
  </r>
  <r>
    <s v="WI"/>
    <n v="120"/>
    <s v="area_code_408"/>
    <s v="no"/>
    <s v="yes"/>
    <n v="26"/>
    <n v="239.4"/>
    <n v="94"/>
    <n v="40.700000000000003"/>
    <n v="259.39999999999998"/>
    <n v="88"/>
    <n v="22.05"/>
    <n v="238"/>
    <x v="65"/>
    <n v="10.71"/>
    <n v="7.7"/>
    <n v="3"/>
    <n v="2.08"/>
    <n v="0"/>
    <x v="0"/>
    <n v="0"/>
    <n v="0"/>
    <n v="1"/>
    <s v="High"/>
    <s v="Low"/>
    <x v="2"/>
  </r>
  <r>
    <s v="MN"/>
    <n v="68"/>
    <s v="area_code_510"/>
    <s v="no"/>
    <s v="no"/>
    <n v="0"/>
    <n v="226.7"/>
    <n v="94"/>
    <n v="38.54"/>
    <n v="168.4"/>
    <n v="129"/>
    <n v="14.31"/>
    <n v="188.7"/>
    <x v="57"/>
    <n v="8.49"/>
    <n v="10.199999999999999"/>
    <n v="1"/>
    <n v="2.75"/>
    <n v="0"/>
    <x v="0"/>
    <n v="0"/>
    <n v="0"/>
    <n v="0"/>
    <s v="Low"/>
    <s v="Low"/>
    <x v="1"/>
  </r>
  <r>
    <s v="KS"/>
    <n v="120"/>
    <s v="area_code_510"/>
    <s v="no"/>
    <s v="no"/>
    <n v="0"/>
    <n v="158"/>
    <n v="110"/>
    <n v="26.86"/>
    <n v="197"/>
    <n v="103"/>
    <n v="16.75"/>
    <n v="154.9"/>
    <x v="65"/>
    <n v="6.97"/>
    <n v="10"/>
    <n v="5"/>
    <n v="2.7"/>
    <n v="1"/>
    <x v="0"/>
    <n v="0"/>
    <n v="0"/>
    <n v="0"/>
    <s v="High"/>
    <s v="Low"/>
    <x v="0"/>
  </r>
  <r>
    <s v="ME"/>
    <n v="23"/>
    <s v="area_code_510"/>
    <s v="no"/>
    <s v="no"/>
    <n v="0"/>
    <n v="113.1"/>
    <n v="74"/>
    <n v="19.23"/>
    <n v="168.8"/>
    <n v="95"/>
    <n v="14.35"/>
    <n v="262.89999999999998"/>
    <x v="54"/>
    <n v="11.83"/>
    <n v="6.9"/>
    <n v="2"/>
    <n v="1.86"/>
    <n v="1"/>
    <x v="1"/>
    <n v="1"/>
    <n v="0"/>
    <n v="0"/>
    <s v="Low"/>
    <s v="Low"/>
    <x v="3"/>
  </r>
  <r>
    <s v="WY"/>
    <n v="225"/>
    <s v="area_code_415"/>
    <s v="no"/>
    <s v="no"/>
    <n v="0"/>
    <n v="182.7"/>
    <n v="142"/>
    <n v="31.06"/>
    <n v="246.5"/>
    <n v="63"/>
    <n v="20.95"/>
    <n v="218"/>
    <x v="0"/>
    <n v="9.81"/>
    <n v="8.8000000000000007"/>
    <n v="2"/>
    <n v="2.38"/>
    <n v="1"/>
    <x v="0"/>
    <n v="0"/>
    <n v="0"/>
    <n v="0"/>
    <s v="Very High"/>
    <s v="Low"/>
    <x v="2"/>
  </r>
  <r>
    <s v="NY"/>
    <n v="181"/>
    <s v="area_code_415"/>
    <s v="yes"/>
    <s v="no"/>
    <n v="0"/>
    <n v="161.30000000000001"/>
    <n v="83"/>
    <n v="27.42"/>
    <n v="124.4"/>
    <n v="83"/>
    <n v="10.57"/>
    <n v="262"/>
    <x v="21"/>
    <n v="11.79"/>
    <n v="14.1"/>
    <n v="3"/>
    <n v="3.81"/>
    <n v="0"/>
    <x v="1"/>
    <n v="1"/>
    <n v="1"/>
    <n v="0"/>
    <s v="Very High"/>
    <s v="High"/>
    <x v="3"/>
  </r>
  <r>
    <s v="VT"/>
    <n v="63"/>
    <s v="area_code_415"/>
    <s v="no"/>
    <s v="no"/>
    <n v="0"/>
    <n v="142.5"/>
    <n v="92"/>
    <n v="24.23"/>
    <n v="208.3"/>
    <n v="102"/>
    <n v="17.71"/>
    <n v="228.9"/>
    <x v="60"/>
    <n v="10.3"/>
    <n v="7.5"/>
    <n v="2"/>
    <n v="2.0299999999999998"/>
    <n v="2"/>
    <x v="0"/>
    <n v="0"/>
    <n v="0"/>
    <n v="0"/>
    <s v="Low"/>
    <s v="Low"/>
    <x v="0"/>
  </r>
  <r>
    <s v="NC"/>
    <n v="54"/>
    <s v="area_code_415"/>
    <s v="yes"/>
    <s v="no"/>
    <n v="0"/>
    <n v="190.5"/>
    <n v="108"/>
    <n v="32.39"/>
    <n v="259.7"/>
    <n v="108"/>
    <n v="22.07"/>
    <n v="141.5"/>
    <x v="8"/>
    <n v="6.37"/>
    <n v="9.6999999999999993"/>
    <n v="2"/>
    <n v="2.62"/>
    <n v="2"/>
    <x v="1"/>
    <n v="1"/>
    <n v="1"/>
    <n v="0"/>
    <s v="Low"/>
    <s v="Low"/>
    <x v="1"/>
  </r>
  <r>
    <s v="MO"/>
    <n v="80"/>
    <s v="area_code_408"/>
    <s v="yes"/>
    <s v="yes"/>
    <n v="15"/>
    <n v="159.30000000000001"/>
    <n v="110"/>
    <n v="27.08"/>
    <n v="170.6"/>
    <n v="120"/>
    <n v="14.5"/>
    <n v="141.19999999999999"/>
    <x v="58"/>
    <n v="6.35"/>
    <n v="11.9"/>
    <n v="5"/>
    <n v="3.21"/>
    <n v="1"/>
    <x v="0"/>
    <n v="0"/>
    <n v="1"/>
    <n v="1"/>
    <s v="Medium"/>
    <s v="High"/>
    <x v="0"/>
  </r>
  <r>
    <s v="NC"/>
    <n v="118"/>
    <s v="area_code_408"/>
    <s v="yes"/>
    <s v="yes"/>
    <n v="39"/>
    <n v="153.80000000000001"/>
    <n v="106"/>
    <n v="26.15"/>
    <n v="123.3"/>
    <n v="111"/>
    <n v="10.48"/>
    <n v="117.8"/>
    <x v="0"/>
    <n v="5.3"/>
    <n v="9.1999999999999993"/>
    <n v="6"/>
    <n v="2.48"/>
    <n v="1"/>
    <x v="0"/>
    <n v="0"/>
    <n v="1"/>
    <n v="1"/>
    <s v="High"/>
    <s v="Low"/>
    <x v="0"/>
  </r>
  <r>
    <s v="NJ"/>
    <n v="42"/>
    <s v="area_code_408"/>
    <s v="yes"/>
    <s v="no"/>
    <n v="0"/>
    <n v="180.7"/>
    <n v="127"/>
    <n v="30.72"/>
    <n v="174.6"/>
    <n v="94"/>
    <n v="14.84"/>
    <n v="165.3"/>
    <x v="52"/>
    <n v="7.44"/>
    <n v="12"/>
    <n v="6"/>
    <n v="3.24"/>
    <n v="2"/>
    <x v="0"/>
    <n v="0"/>
    <n v="1"/>
    <n v="0"/>
    <s v="Low"/>
    <s v="High"/>
    <x v="2"/>
  </r>
  <r>
    <s v="OH"/>
    <n v="134"/>
    <s v="area_code_408"/>
    <s v="no"/>
    <s v="no"/>
    <n v="0"/>
    <n v="202.7"/>
    <n v="105"/>
    <n v="34.46"/>
    <n v="224.9"/>
    <n v="90"/>
    <n v="19.12"/>
    <n v="253.9"/>
    <x v="13"/>
    <n v="11.43"/>
    <n v="12.1"/>
    <n v="7"/>
    <n v="3.27"/>
    <n v="0"/>
    <x v="0"/>
    <n v="0"/>
    <n v="0"/>
    <n v="0"/>
    <s v="Very High"/>
    <s v="High"/>
    <x v="2"/>
  </r>
  <r>
    <s v="TX"/>
    <n v="66"/>
    <s v="area_code_415"/>
    <s v="no"/>
    <s v="yes"/>
    <n v="35"/>
    <n v="190.8"/>
    <n v="100"/>
    <n v="32.44"/>
    <n v="261.3"/>
    <n v="93"/>
    <n v="22.21"/>
    <n v="209.5"/>
    <x v="13"/>
    <n v="9.43"/>
    <n v="8.9"/>
    <n v="6"/>
    <n v="2.4"/>
    <n v="0"/>
    <x v="0"/>
    <n v="0"/>
    <n v="0"/>
    <n v="1"/>
    <s v="Low"/>
    <s v="Low"/>
    <x v="2"/>
  </r>
  <r>
    <s v="TN"/>
    <n v="127"/>
    <s v="area_code_415"/>
    <s v="no"/>
    <s v="yes"/>
    <n v="28"/>
    <n v="235.6"/>
    <n v="124"/>
    <n v="40.049999999999997"/>
    <n v="236.8"/>
    <n v="113"/>
    <n v="20.13"/>
    <n v="241.2"/>
    <x v="28"/>
    <n v="10.85"/>
    <n v="7.7"/>
    <n v="2"/>
    <n v="2.08"/>
    <n v="1"/>
    <x v="0"/>
    <n v="0"/>
    <n v="0"/>
    <n v="1"/>
    <s v="High"/>
    <s v="Low"/>
    <x v="1"/>
  </r>
  <r>
    <s v="HI"/>
    <n v="146"/>
    <s v="area_code_510"/>
    <s v="no"/>
    <s v="no"/>
    <n v="0"/>
    <n v="189.3"/>
    <n v="77"/>
    <n v="32.18"/>
    <n v="155.9"/>
    <n v="128"/>
    <n v="13.25"/>
    <n v="186"/>
    <x v="72"/>
    <n v="8.3699999999999992"/>
    <n v="7.4"/>
    <n v="3"/>
    <n v="2"/>
    <n v="0"/>
    <x v="0"/>
    <n v="0"/>
    <n v="0"/>
    <n v="0"/>
    <s v="Very High"/>
    <s v="Low"/>
    <x v="1"/>
  </r>
  <r>
    <s v="WY"/>
    <n v="93"/>
    <s v="area_code_408"/>
    <s v="no"/>
    <s v="yes"/>
    <n v="42"/>
    <n v="166.9"/>
    <n v="101"/>
    <n v="28.37"/>
    <n v="273.2"/>
    <n v="84"/>
    <n v="23.22"/>
    <n v="171"/>
    <x v="36"/>
    <n v="7.69"/>
    <n v="11.5"/>
    <n v="1"/>
    <n v="3.11"/>
    <n v="1"/>
    <x v="0"/>
    <n v="0"/>
    <n v="0"/>
    <n v="1"/>
    <s v="Medium"/>
    <s v="High"/>
    <x v="3"/>
  </r>
  <r>
    <s v="CT"/>
    <n v="77"/>
    <s v="area_code_415"/>
    <s v="no"/>
    <s v="no"/>
    <n v="0"/>
    <n v="245.2"/>
    <n v="87"/>
    <n v="41.68"/>
    <n v="254.1"/>
    <n v="83"/>
    <n v="21.6"/>
    <n v="239.4"/>
    <x v="50"/>
    <n v="10.77"/>
    <n v="7.5"/>
    <n v="4"/>
    <n v="2.0299999999999998"/>
    <n v="0"/>
    <x v="1"/>
    <n v="1"/>
    <n v="0"/>
    <n v="0"/>
    <s v="Medium"/>
    <s v="Low"/>
    <x v="2"/>
  </r>
  <r>
    <s v="NM"/>
    <n v="111"/>
    <s v="area_code_415"/>
    <s v="no"/>
    <s v="no"/>
    <n v="0"/>
    <n v="132.6"/>
    <n v="125"/>
    <n v="22.54"/>
    <n v="221.1"/>
    <n v="67"/>
    <n v="18.79"/>
    <n v="127.9"/>
    <x v="67"/>
    <n v="5.76"/>
    <n v="12.7"/>
    <n v="2"/>
    <n v="3.43"/>
    <n v="4"/>
    <x v="1"/>
    <n v="1"/>
    <n v="0"/>
    <n v="0"/>
    <s v="High"/>
    <s v="High"/>
    <x v="3"/>
  </r>
  <r>
    <s v="NJ"/>
    <n v="125"/>
    <s v="area_code_415"/>
    <s v="no"/>
    <s v="no"/>
    <n v="0"/>
    <n v="182.3"/>
    <n v="64"/>
    <n v="30.99"/>
    <n v="139.80000000000001"/>
    <n v="121"/>
    <n v="11.88"/>
    <n v="171.6"/>
    <x v="5"/>
    <n v="7.72"/>
    <n v="11.6"/>
    <n v="7"/>
    <n v="3.13"/>
    <n v="2"/>
    <x v="0"/>
    <n v="0"/>
    <n v="0"/>
    <n v="0"/>
    <s v="High"/>
    <s v="High"/>
    <x v="1"/>
  </r>
  <r>
    <s v="AL"/>
    <n v="115"/>
    <s v="area_code_510"/>
    <s v="no"/>
    <s v="yes"/>
    <n v="14"/>
    <n v="192.3"/>
    <n v="86"/>
    <n v="32.69"/>
    <n v="88.7"/>
    <n v="90"/>
    <n v="7.54"/>
    <n v="229.4"/>
    <x v="60"/>
    <n v="10.32"/>
    <n v="10.5"/>
    <n v="3"/>
    <n v="2.84"/>
    <n v="2"/>
    <x v="0"/>
    <n v="0"/>
    <n v="0"/>
    <n v="1"/>
    <s v="High"/>
    <s v="High"/>
    <x v="2"/>
  </r>
  <r>
    <s v="MN"/>
    <n v="115"/>
    <s v="area_code_510"/>
    <s v="yes"/>
    <s v="no"/>
    <n v="0"/>
    <n v="122"/>
    <n v="110"/>
    <n v="20.74"/>
    <n v="220.2"/>
    <n v="100"/>
    <n v="18.72"/>
    <n v="179.7"/>
    <x v="74"/>
    <n v="8.09"/>
    <n v="10.8"/>
    <n v="2"/>
    <n v="2.92"/>
    <n v="2"/>
    <x v="1"/>
    <n v="1"/>
    <n v="1"/>
    <n v="0"/>
    <s v="High"/>
    <s v="High"/>
    <x v="3"/>
  </r>
  <r>
    <s v="NC"/>
    <n v="114"/>
    <s v="area_code_408"/>
    <s v="no"/>
    <s v="no"/>
    <n v="0"/>
    <n v="193"/>
    <n v="101"/>
    <n v="32.81"/>
    <n v="250"/>
    <n v="81"/>
    <n v="21.25"/>
    <n v="133.30000000000001"/>
    <x v="29"/>
    <n v="6"/>
    <n v="9.6"/>
    <n v="2"/>
    <n v="2.59"/>
    <n v="2"/>
    <x v="0"/>
    <n v="0"/>
    <n v="0"/>
    <n v="0"/>
    <s v="High"/>
    <s v="Low"/>
    <x v="2"/>
  </r>
  <r>
    <s v="ND"/>
    <n v="118"/>
    <s v="area_code_415"/>
    <s v="no"/>
    <s v="yes"/>
    <n v="39"/>
    <n v="91.5"/>
    <n v="125"/>
    <n v="15.56"/>
    <n v="219.9"/>
    <n v="113"/>
    <n v="18.690000000000001"/>
    <n v="229"/>
    <x v="43"/>
    <n v="10.31"/>
    <n v="12.7"/>
    <n v="8"/>
    <n v="3.43"/>
    <n v="2"/>
    <x v="0"/>
    <n v="0"/>
    <n v="0"/>
    <n v="1"/>
    <s v="High"/>
    <s v="High"/>
    <x v="0"/>
  </r>
  <r>
    <s v="NY"/>
    <n v="21"/>
    <s v="area_code_415"/>
    <s v="no"/>
    <s v="no"/>
    <n v="0"/>
    <n v="244.7"/>
    <n v="81"/>
    <n v="41.6"/>
    <n v="168"/>
    <n v="117"/>
    <n v="14.28"/>
    <n v="281.5"/>
    <x v="30"/>
    <n v="12.67"/>
    <n v="6.6"/>
    <n v="1"/>
    <n v="1.78"/>
    <n v="1"/>
    <x v="0"/>
    <n v="0"/>
    <n v="0"/>
    <n v="0"/>
    <s v="Low"/>
    <s v="Low"/>
    <x v="1"/>
  </r>
  <r>
    <s v="WI"/>
    <n v="142"/>
    <s v="area_code_408"/>
    <s v="no"/>
    <s v="yes"/>
    <n v="24"/>
    <n v="239.8"/>
    <n v="103"/>
    <n v="40.770000000000003"/>
    <n v="285.89999999999998"/>
    <n v="65"/>
    <n v="24.3"/>
    <n v="256.7"/>
    <x v="36"/>
    <n v="11.55"/>
    <n v="9.5"/>
    <n v="4"/>
    <n v="2.57"/>
    <n v="0"/>
    <x v="0"/>
    <n v="0"/>
    <n v="0"/>
    <n v="1"/>
    <s v="Very High"/>
    <s v="Low"/>
    <x v="2"/>
  </r>
  <r>
    <s v="WY"/>
    <n v="62"/>
    <s v="area_code_415"/>
    <s v="no"/>
    <s v="no"/>
    <n v="0"/>
    <n v="172.4"/>
    <n v="132"/>
    <n v="29.31"/>
    <n v="230.5"/>
    <n v="100"/>
    <n v="19.59"/>
    <n v="228.2"/>
    <x v="23"/>
    <n v="10.27"/>
    <n v="11"/>
    <n v="5"/>
    <n v="2.97"/>
    <n v="0"/>
    <x v="0"/>
    <n v="0"/>
    <n v="0"/>
    <n v="0"/>
    <s v="Low"/>
    <s v="High"/>
    <x v="3"/>
  </r>
  <r>
    <s v="OR"/>
    <n v="149"/>
    <s v="area_code_415"/>
    <s v="no"/>
    <s v="no"/>
    <n v="0"/>
    <n v="242.5"/>
    <n v="83"/>
    <n v="41.23"/>
    <n v="245.4"/>
    <n v="97"/>
    <n v="20.86"/>
    <n v="219.6"/>
    <x v="59"/>
    <n v="9.8800000000000008"/>
    <n v="10"/>
    <n v="3"/>
    <n v="2.7"/>
    <n v="3"/>
    <x v="1"/>
    <n v="1"/>
    <n v="0"/>
    <n v="0"/>
    <s v="Very High"/>
    <s v="Low"/>
    <x v="2"/>
  </r>
  <r>
    <s v="CO"/>
    <n v="54"/>
    <s v="area_code_510"/>
    <s v="no"/>
    <s v="yes"/>
    <n v="39"/>
    <n v="117.6"/>
    <n v="82"/>
    <n v="19.989999999999998"/>
    <n v="159.19999999999999"/>
    <n v="60"/>
    <n v="13.53"/>
    <n v="236.4"/>
    <x v="45"/>
    <n v="10.64"/>
    <n v="11.3"/>
    <n v="10"/>
    <n v="3.05"/>
    <n v="2"/>
    <x v="0"/>
    <n v="0"/>
    <n v="0"/>
    <n v="1"/>
    <s v="Low"/>
    <s v="High"/>
    <x v="3"/>
  </r>
  <r>
    <s v="LA"/>
    <n v="112"/>
    <s v="area_code_510"/>
    <s v="no"/>
    <s v="no"/>
    <n v="0"/>
    <n v="174.5"/>
    <n v="127"/>
    <n v="29.67"/>
    <n v="259.3"/>
    <n v="71"/>
    <n v="22.04"/>
    <n v="170.5"/>
    <x v="60"/>
    <n v="7.67"/>
    <n v="11.3"/>
    <n v="7"/>
    <n v="3.05"/>
    <n v="1"/>
    <x v="0"/>
    <n v="0"/>
    <n v="0"/>
    <n v="0"/>
    <s v="High"/>
    <s v="High"/>
    <x v="3"/>
  </r>
  <r>
    <s v="AL"/>
    <n v="68"/>
    <s v="area_code_510"/>
    <s v="no"/>
    <s v="no"/>
    <n v="0"/>
    <n v="157.30000000000001"/>
    <n v="83"/>
    <n v="26.74"/>
    <n v="220.9"/>
    <n v="85"/>
    <n v="18.78"/>
    <n v="218.9"/>
    <x v="31"/>
    <n v="9.85"/>
    <n v="12"/>
    <n v="7"/>
    <n v="3.24"/>
    <n v="1"/>
    <x v="0"/>
    <n v="0"/>
    <n v="0"/>
    <n v="0"/>
    <s v="Low"/>
    <s v="High"/>
    <x v="3"/>
  </r>
  <r>
    <s v="TX"/>
    <n v="201"/>
    <s v="area_code_415"/>
    <s v="no"/>
    <s v="yes"/>
    <n v="21"/>
    <n v="192"/>
    <n v="97"/>
    <n v="32.64"/>
    <n v="239.1"/>
    <n v="81"/>
    <n v="20.32"/>
    <n v="116.1"/>
    <x v="76"/>
    <n v="5.22"/>
    <n v="15.1"/>
    <n v="3"/>
    <n v="4.08"/>
    <n v="1"/>
    <x v="0"/>
    <n v="0"/>
    <n v="0"/>
    <n v="1"/>
    <s v="Very High"/>
    <s v="High"/>
    <x v="2"/>
  </r>
  <r>
    <s v="PA"/>
    <n v="88"/>
    <s v="area_code_510"/>
    <s v="no"/>
    <s v="no"/>
    <n v="0"/>
    <n v="218.2"/>
    <n v="76"/>
    <n v="37.090000000000003"/>
    <n v="169.3"/>
    <n v="60"/>
    <n v="14.39"/>
    <n v="141.1"/>
    <x v="43"/>
    <n v="6.35"/>
    <n v="8"/>
    <n v="1"/>
    <n v="2.16"/>
    <n v="1"/>
    <x v="0"/>
    <n v="0"/>
    <n v="0"/>
    <n v="0"/>
    <s v="Medium"/>
    <s v="Low"/>
    <x v="2"/>
  </r>
  <r>
    <s v="IL"/>
    <n v="85"/>
    <s v="area_code_415"/>
    <s v="no"/>
    <s v="yes"/>
    <n v="29"/>
    <n v="144.6"/>
    <n v="97"/>
    <n v="24.58"/>
    <n v="140"/>
    <n v="102"/>
    <n v="11.9"/>
    <n v="165.4"/>
    <x v="108"/>
    <n v="7.44"/>
    <n v="10.9"/>
    <n v="3"/>
    <n v="2.94"/>
    <n v="1"/>
    <x v="0"/>
    <n v="0"/>
    <n v="0"/>
    <n v="1"/>
    <s v="Medium"/>
    <s v="High"/>
    <x v="0"/>
  </r>
  <r>
    <s v="DE"/>
    <n v="51"/>
    <s v="area_code_415"/>
    <s v="yes"/>
    <s v="no"/>
    <n v="0"/>
    <n v="153.6"/>
    <n v="108"/>
    <n v="26.11"/>
    <n v="232.9"/>
    <n v="85"/>
    <n v="19.8"/>
    <n v="214.2"/>
    <x v="26"/>
    <n v="9.64"/>
    <n v="14.1"/>
    <n v="4"/>
    <n v="3.81"/>
    <n v="0"/>
    <x v="1"/>
    <n v="1"/>
    <n v="1"/>
    <n v="0"/>
    <s v="Low"/>
    <s v="High"/>
    <x v="3"/>
  </r>
  <r>
    <s v="MO"/>
    <n v="45"/>
    <s v="area_code_510"/>
    <s v="no"/>
    <s v="yes"/>
    <n v="29"/>
    <n v="135.80000000000001"/>
    <n v="104"/>
    <n v="23.09"/>
    <n v="222.5"/>
    <n v="101"/>
    <n v="18.91"/>
    <n v="235.6"/>
    <x v="26"/>
    <n v="10.6"/>
    <n v="7.9"/>
    <n v="6"/>
    <n v="2.13"/>
    <n v="2"/>
    <x v="0"/>
    <n v="0"/>
    <n v="0"/>
    <n v="1"/>
    <s v="Low"/>
    <s v="Low"/>
    <x v="0"/>
  </r>
  <r>
    <s v="AR"/>
    <n v="116"/>
    <s v="area_code_510"/>
    <s v="no"/>
    <s v="no"/>
    <n v="0"/>
    <n v="160.69999999999999"/>
    <n v="69"/>
    <n v="27.32"/>
    <n v="146.80000000000001"/>
    <n v="106"/>
    <n v="12.48"/>
    <n v="287.8"/>
    <x v="109"/>
    <n v="12.95"/>
    <n v="8.1999999999999993"/>
    <n v="5"/>
    <n v="2.21"/>
    <n v="0"/>
    <x v="0"/>
    <n v="0"/>
    <n v="0"/>
    <n v="0"/>
    <s v="High"/>
    <s v="Low"/>
    <x v="0"/>
  </r>
  <r>
    <s v="OH"/>
    <n v="146"/>
    <s v="area_code_408"/>
    <s v="no"/>
    <s v="yes"/>
    <n v="31"/>
    <n v="202.5"/>
    <n v="91"/>
    <n v="34.43"/>
    <n v="241.4"/>
    <n v="108"/>
    <n v="20.52"/>
    <n v="169.6"/>
    <x v="33"/>
    <n v="7.63"/>
    <n v="7.8"/>
    <n v="2"/>
    <n v="2.11"/>
    <n v="1"/>
    <x v="0"/>
    <n v="0"/>
    <n v="0"/>
    <n v="1"/>
    <s v="Very High"/>
    <s v="Low"/>
    <x v="1"/>
  </r>
  <r>
    <s v="WI"/>
    <n v="63"/>
    <s v="area_code_510"/>
    <s v="no"/>
    <s v="yes"/>
    <n v="34"/>
    <n v="152.19999999999999"/>
    <n v="119"/>
    <n v="25.87"/>
    <n v="227.1"/>
    <n v="91"/>
    <n v="19.3"/>
    <n v="195.7"/>
    <x v="0"/>
    <n v="8.81"/>
    <n v="12.3"/>
    <n v="5"/>
    <n v="3.32"/>
    <n v="1"/>
    <x v="0"/>
    <n v="0"/>
    <n v="0"/>
    <n v="1"/>
    <s v="Low"/>
    <s v="High"/>
    <x v="3"/>
  </r>
  <r>
    <s v="GA"/>
    <n v="133"/>
    <s v="area_code_510"/>
    <s v="no"/>
    <s v="no"/>
    <n v="0"/>
    <n v="227.4"/>
    <n v="90"/>
    <n v="38.659999999999997"/>
    <n v="73.2"/>
    <n v="135"/>
    <n v="6.22"/>
    <n v="114.3"/>
    <x v="43"/>
    <n v="5.14"/>
    <n v="4.7"/>
    <n v="7"/>
    <n v="1.27"/>
    <n v="0"/>
    <x v="0"/>
    <n v="0"/>
    <n v="0"/>
    <n v="0"/>
    <s v="Very High"/>
    <s v="Low"/>
    <x v="1"/>
  </r>
  <r>
    <s v="KY"/>
    <n v="125"/>
    <s v="area_code_408"/>
    <s v="no"/>
    <s v="no"/>
    <n v="0"/>
    <n v="191.6"/>
    <n v="115"/>
    <n v="32.57"/>
    <n v="205.6"/>
    <n v="108"/>
    <n v="17.48"/>
    <n v="210.2"/>
    <x v="56"/>
    <n v="9.4600000000000009"/>
    <n v="9.1999999999999993"/>
    <n v="3"/>
    <n v="2.48"/>
    <n v="2"/>
    <x v="0"/>
    <n v="0"/>
    <n v="0"/>
    <n v="0"/>
    <s v="High"/>
    <s v="Low"/>
    <x v="1"/>
  </r>
  <r>
    <s v="OH"/>
    <n v="72"/>
    <s v="area_code_510"/>
    <s v="no"/>
    <s v="no"/>
    <n v="0"/>
    <n v="138.9"/>
    <n v="111"/>
    <n v="23.61"/>
    <n v="211.6"/>
    <n v="102"/>
    <n v="17.989999999999998"/>
    <n v="179.5"/>
    <x v="50"/>
    <n v="8.08"/>
    <n v="10.8"/>
    <n v="3"/>
    <n v="2.92"/>
    <n v="1"/>
    <x v="0"/>
    <n v="0"/>
    <n v="0"/>
    <n v="0"/>
    <s v="Low"/>
    <s v="High"/>
    <x v="0"/>
  </r>
  <r>
    <s v="TN"/>
    <n v="130"/>
    <s v="area_code_408"/>
    <s v="no"/>
    <s v="no"/>
    <n v="0"/>
    <n v="127"/>
    <n v="102"/>
    <n v="21.59"/>
    <n v="206.9"/>
    <n v="107"/>
    <n v="17.59"/>
    <n v="231.7"/>
    <x v="43"/>
    <n v="10.43"/>
    <n v="6.1"/>
    <n v="6"/>
    <n v="1.65"/>
    <n v="0"/>
    <x v="0"/>
    <n v="0"/>
    <n v="0"/>
    <n v="0"/>
    <s v="Very High"/>
    <s v="Low"/>
    <x v="0"/>
  </r>
  <r>
    <s v="SD"/>
    <n v="97"/>
    <s v="area_code_415"/>
    <s v="no"/>
    <s v="no"/>
    <n v="0"/>
    <n v="168.6"/>
    <n v="87"/>
    <n v="28.66"/>
    <n v="259.2"/>
    <n v="105"/>
    <n v="22.03"/>
    <n v="279.8"/>
    <x v="56"/>
    <n v="12.59"/>
    <n v="7.3"/>
    <n v="4"/>
    <n v="1.97"/>
    <n v="1"/>
    <x v="0"/>
    <n v="0"/>
    <n v="0"/>
    <n v="0"/>
    <s v="Medium"/>
    <s v="Low"/>
    <x v="0"/>
  </r>
  <r>
    <s v="NY"/>
    <n v="54"/>
    <s v="area_code_415"/>
    <s v="no"/>
    <s v="no"/>
    <n v="0"/>
    <n v="286.60000000000002"/>
    <n v="73"/>
    <n v="48.72"/>
    <n v="223.2"/>
    <n v="108"/>
    <n v="18.97"/>
    <n v="203.7"/>
    <x v="24"/>
    <n v="9.17"/>
    <n v="11.5"/>
    <n v="5"/>
    <n v="3.11"/>
    <n v="1"/>
    <x v="1"/>
    <n v="1"/>
    <n v="0"/>
    <n v="0"/>
    <s v="Low"/>
    <s v="High"/>
    <x v="1"/>
  </r>
  <r>
    <s v="GA"/>
    <n v="160"/>
    <s v="area_code_415"/>
    <s v="no"/>
    <s v="yes"/>
    <n v="29"/>
    <n v="164.6"/>
    <n v="121"/>
    <n v="27.98"/>
    <n v="262.8"/>
    <n v="108"/>
    <n v="22.34"/>
    <n v="123.8"/>
    <x v="70"/>
    <n v="5.57"/>
    <n v="15.2"/>
    <n v="4"/>
    <n v="4.0999999999999996"/>
    <n v="1"/>
    <x v="0"/>
    <n v="0"/>
    <n v="0"/>
    <n v="1"/>
    <s v="Very High"/>
    <s v="High"/>
    <x v="0"/>
  </r>
  <r>
    <s v="TX"/>
    <n v="79"/>
    <s v="area_code_415"/>
    <s v="no"/>
    <s v="no"/>
    <n v="0"/>
    <n v="144"/>
    <n v="90"/>
    <n v="24.48"/>
    <n v="135.80000000000001"/>
    <n v="91"/>
    <n v="11.54"/>
    <n v="212.4"/>
    <x v="31"/>
    <n v="9.56"/>
    <n v="13"/>
    <n v="4"/>
    <n v="3.51"/>
    <n v="1"/>
    <x v="0"/>
    <n v="0"/>
    <n v="0"/>
    <n v="0"/>
    <s v="Medium"/>
    <s v="High"/>
    <x v="3"/>
  </r>
  <r>
    <s v="WV"/>
    <n v="92"/>
    <s v="area_code_415"/>
    <s v="no"/>
    <s v="yes"/>
    <n v="47"/>
    <n v="141.6"/>
    <n v="95"/>
    <n v="24.07"/>
    <n v="207.9"/>
    <n v="130"/>
    <n v="17.670000000000002"/>
    <n v="203.6"/>
    <x v="34"/>
    <n v="9.16"/>
    <n v="10.199999999999999"/>
    <n v="11"/>
    <n v="2.75"/>
    <n v="0"/>
    <x v="0"/>
    <n v="0"/>
    <n v="0"/>
    <n v="1"/>
    <s v="Medium"/>
    <s v="Low"/>
    <x v="0"/>
  </r>
  <r>
    <s v="ND"/>
    <n v="132"/>
    <s v="area_code_510"/>
    <s v="no"/>
    <s v="no"/>
    <n v="0"/>
    <n v="163.19999999999999"/>
    <n v="80"/>
    <n v="27.74"/>
    <n v="167.6"/>
    <n v="90"/>
    <n v="14.25"/>
    <n v="87.5"/>
    <x v="6"/>
    <n v="3.94"/>
    <n v="6.2"/>
    <n v="10"/>
    <n v="1.67"/>
    <n v="1"/>
    <x v="0"/>
    <n v="0"/>
    <n v="0"/>
    <n v="0"/>
    <s v="Very High"/>
    <s v="Low"/>
    <x v="3"/>
  </r>
  <r>
    <s v="SD"/>
    <n v="93"/>
    <s v="area_code_415"/>
    <s v="no"/>
    <s v="no"/>
    <n v="0"/>
    <n v="176.1"/>
    <n v="103"/>
    <n v="29.94"/>
    <n v="199.7"/>
    <n v="130"/>
    <n v="16.97"/>
    <n v="263.89999999999998"/>
    <x v="5"/>
    <n v="11.88"/>
    <n v="8.5"/>
    <n v="6"/>
    <n v="2.2999999999999998"/>
    <n v="2"/>
    <x v="0"/>
    <n v="0"/>
    <n v="0"/>
    <n v="0"/>
    <s v="Medium"/>
    <s v="Low"/>
    <x v="0"/>
  </r>
  <r>
    <s v="AK"/>
    <n v="101"/>
    <s v="area_code_510"/>
    <s v="no"/>
    <s v="no"/>
    <n v="0"/>
    <n v="174.9"/>
    <n v="105"/>
    <n v="29.73"/>
    <n v="262"/>
    <n v="75"/>
    <n v="22.27"/>
    <n v="210"/>
    <x v="73"/>
    <n v="9.4499999999999993"/>
    <n v="8.5"/>
    <n v="5"/>
    <n v="2.2999999999999998"/>
    <n v="1"/>
    <x v="0"/>
    <n v="0"/>
    <n v="0"/>
    <n v="0"/>
    <s v="High"/>
    <s v="Low"/>
    <x v="3"/>
  </r>
  <r>
    <s v="CT"/>
    <n v="125"/>
    <s v="area_code_415"/>
    <s v="yes"/>
    <s v="no"/>
    <n v="0"/>
    <n v="187.3"/>
    <n v="118"/>
    <n v="31.84"/>
    <n v="160.69999999999999"/>
    <n v="111"/>
    <n v="13.66"/>
    <n v="263.8"/>
    <x v="64"/>
    <n v="11.87"/>
    <n v="9.6"/>
    <n v="2"/>
    <n v="2.59"/>
    <n v="0"/>
    <x v="1"/>
    <n v="1"/>
    <n v="1"/>
    <n v="0"/>
    <s v="High"/>
    <s v="Low"/>
    <x v="1"/>
  </r>
  <r>
    <s v="CO"/>
    <n v="63"/>
    <s v="area_code_415"/>
    <s v="no"/>
    <s v="no"/>
    <n v="0"/>
    <n v="211.8"/>
    <n v="84"/>
    <n v="36.01"/>
    <n v="230.9"/>
    <n v="137"/>
    <n v="19.63"/>
    <n v="217.1"/>
    <x v="43"/>
    <n v="9.77"/>
    <n v="10.7"/>
    <n v="9"/>
    <n v="2.89"/>
    <n v="3"/>
    <x v="0"/>
    <n v="0"/>
    <n v="0"/>
    <n v="0"/>
    <s v="Low"/>
    <s v="High"/>
    <x v="1"/>
  </r>
  <r>
    <s v="MD"/>
    <n v="107"/>
    <s v="area_code_415"/>
    <s v="no"/>
    <s v="no"/>
    <n v="0"/>
    <n v="241.9"/>
    <n v="102"/>
    <n v="41.12"/>
    <n v="126.9"/>
    <n v="117"/>
    <n v="10.79"/>
    <n v="185.6"/>
    <x v="26"/>
    <n v="8.35"/>
    <n v="11.7"/>
    <n v="6"/>
    <n v="3.16"/>
    <n v="0"/>
    <x v="0"/>
    <n v="0"/>
    <n v="0"/>
    <n v="0"/>
    <s v="High"/>
    <s v="High"/>
    <x v="1"/>
  </r>
  <r>
    <s v="ND"/>
    <n v="110"/>
    <s v="area_code_408"/>
    <s v="no"/>
    <s v="no"/>
    <n v="0"/>
    <n v="196.1"/>
    <n v="103"/>
    <n v="33.340000000000003"/>
    <n v="199.7"/>
    <n v="123"/>
    <n v="16.97"/>
    <n v="135.9"/>
    <x v="62"/>
    <n v="6.12"/>
    <n v="12.9"/>
    <n v="1"/>
    <n v="3.48"/>
    <n v="3"/>
    <x v="0"/>
    <n v="0"/>
    <n v="0"/>
    <n v="0"/>
    <s v="High"/>
    <s v="High"/>
    <x v="1"/>
  </r>
  <r>
    <s v="NH"/>
    <n v="83"/>
    <s v="area_code_415"/>
    <s v="no"/>
    <s v="no"/>
    <n v="0"/>
    <n v="231.3"/>
    <n v="100"/>
    <n v="39.32"/>
    <n v="210.4"/>
    <n v="84"/>
    <n v="17.88"/>
    <n v="217.4"/>
    <x v="36"/>
    <n v="9.7799999999999994"/>
    <n v="12.4"/>
    <n v="2"/>
    <n v="3.35"/>
    <n v="3"/>
    <x v="0"/>
    <n v="0"/>
    <n v="0"/>
    <n v="0"/>
    <s v="Medium"/>
    <s v="High"/>
    <x v="2"/>
  </r>
  <r>
    <s v="MN"/>
    <n v="117"/>
    <s v="area_code_408"/>
    <s v="no"/>
    <s v="no"/>
    <n v="0"/>
    <n v="161.6"/>
    <n v="104"/>
    <n v="27.47"/>
    <n v="196.3"/>
    <n v="119"/>
    <n v="16.690000000000001"/>
    <n v="294.8"/>
    <x v="8"/>
    <n v="13.27"/>
    <n v="13.8"/>
    <n v="2"/>
    <n v="3.73"/>
    <n v="1"/>
    <x v="0"/>
    <n v="0"/>
    <n v="0"/>
    <n v="0"/>
    <s v="High"/>
    <s v="High"/>
    <x v="0"/>
  </r>
  <r>
    <s v="KY"/>
    <n v="124"/>
    <s v="area_code_415"/>
    <s v="no"/>
    <s v="no"/>
    <n v="0"/>
    <n v="194"/>
    <n v="103"/>
    <n v="32.979999999999997"/>
    <n v="241"/>
    <n v="116"/>
    <n v="20.49"/>
    <n v="227.5"/>
    <x v="89"/>
    <n v="10.24"/>
    <n v="11.9"/>
    <n v="5"/>
    <n v="3.21"/>
    <n v="0"/>
    <x v="0"/>
    <n v="0"/>
    <n v="0"/>
    <n v="0"/>
    <s v="High"/>
    <s v="High"/>
    <x v="1"/>
  </r>
  <r>
    <s v="NH"/>
    <n v="115"/>
    <s v="area_code_510"/>
    <s v="no"/>
    <s v="no"/>
    <n v="0"/>
    <n v="109.7"/>
    <n v="148"/>
    <n v="18.649999999999999"/>
    <n v="223.8"/>
    <n v="87"/>
    <n v="19.02"/>
    <n v="240.3"/>
    <x v="5"/>
    <n v="10.81"/>
    <n v="15.4"/>
    <n v="8"/>
    <n v="4.16"/>
    <n v="3"/>
    <x v="0"/>
    <n v="0"/>
    <n v="0"/>
    <n v="0"/>
    <s v="High"/>
    <s v="High"/>
    <x v="3"/>
  </r>
  <r>
    <s v="CO"/>
    <n v="156"/>
    <s v="area_code_408"/>
    <s v="yes"/>
    <s v="no"/>
    <n v="0"/>
    <n v="277"/>
    <n v="119"/>
    <n v="47.09"/>
    <n v="238.3"/>
    <n v="106"/>
    <n v="20.260000000000002"/>
    <n v="94.4"/>
    <x v="5"/>
    <n v="4.25"/>
    <n v="8.3000000000000007"/>
    <n v="3"/>
    <n v="2.2400000000000002"/>
    <n v="1"/>
    <x v="0"/>
    <n v="0"/>
    <n v="1"/>
    <n v="0"/>
    <s v="Very High"/>
    <s v="Low"/>
    <x v="1"/>
  </r>
  <r>
    <s v="KY"/>
    <n v="89"/>
    <s v="area_code_408"/>
    <s v="no"/>
    <s v="no"/>
    <n v="0"/>
    <n v="192.1"/>
    <n v="83"/>
    <n v="32.659999999999997"/>
    <n v="163.6"/>
    <n v="88"/>
    <n v="13.91"/>
    <n v="169.7"/>
    <x v="93"/>
    <n v="7.64"/>
    <n v="6.1"/>
    <n v="3"/>
    <n v="1.65"/>
    <n v="0"/>
    <x v="0"/>
    <n v="0"/>
    <n v="0"/>
    <n v="0"/>
    <s v="Medium"/>
    <s v="Low"/>
    <x v="2"/>
  </r>
  <r>
    <s v="KY"/>
    <n v="72"/>
    <s v="area_code_415"/>
    <s v="no"/>
    <s v="no"/>
    <n v="0"/>
    <n v="198.4"/>
    <n v="147"/>
    <n v="33.729999999999997"/>
    <n v="216.9"/>
    <n v="121"/>
    <n v="18.440000000000001"/>
    <n v="112.8"/>
    <x v="76"/>
    <n v="5.08"/>
    <n v="13.1"/>
    <n v="4"/>
    <n v="3.54"/>
    <n v="0"/>
    <x v="0"/>
    <n v="0"/>
    <n v="0"/>
    <n v="0"/>
    <s v="Low"/>
    <s v="High"/>
    <x v="1"/>
  </r>
  <r>
    <s v="IN"/>
    <n v="101"/>
    <s v="area_code_415"/>
    <s v="no"/>
    <s v="yes"/>
    <n v="42"/>
    <n v="209.2"/>
    <n v="82"/>
    <n v="35.56"/>
    <n v="159.69999999999999"/>
    <n v="74"/>
    <n v="13.57"/>
    <n v="181.6"/>
    <x v="41"/>
    <n v="8.17"/>
    <n v="9.5"/>
    <n v="3"/>
    <n v="2.57"/>
    <n v="0"/>
    <x v="0"/>
    <n v="0"/>
    <n v="0"/>
    <n v="1"/>
    <s v="High"/>
    <s v="Low"/>
    <x v="2"/>
  </r>
  <r>
    <s v="OR"/>
    <n v="53"/>
    <s v="area_code_415"/>
    <s v="no"/>
    <s v="no"/>
    <n v="0"/>
    <n v="184.8"/>
    <n v="98"/>
    <n v="31.42"/>
    <n v="216.4"/>
    <n v="125"/>
    <n v="18.39"/>
    <n v="141.1"/>
    <x v="22"/>
    <n v="6.35"/>
    <n v="18.399999999999999"/>
    <n v="3"/>
    <n v="4.97"/>
    <n v="2"/>
    <x v="0"/>
    <n v="0"/>
    <n v="0"/>
    <n v="0"/>
    <s v="Low"/>
    <s v="High"/>
    <x v="1"/>
  </r>
  <r>
    <s v="SD"/>
    <n v="116"/>
    <s v="area_code_408"/>
    <s v="no"/>
    <s v="no"/>
    <n v="0"/>
    <n v="167.8"/>
    <n v="119"/>
    <n v="28.53"/>
    <n v="142"/>
    <n v="123"/>
    <n v="12.07"/>
    <n v="190.7"/>
    <x v="10"/>
    <n v="8.58"/>
    <n v="7.3"/>
    <n v="4"/>
    <n v="1.97"/>
    <n v="2"/>
    <x v="0"/>
    <n v="0"/>
    <n v="0"/>
    <n v="0"/>
    <s v="High"/>
    <s v="Low"/>
    <x v="0"/>
  </r>
  <r>
    <s v="DE"/>
    <n v="78"/>
    <s v="area_code_408"/>
    <s v="no"/>
    <s v="no"/>
    <n v="0"/>
    <n v="139.19999999999999"/>
    <n v="140"/>
    <n v="23.66"/>
    <n v="191.4"/>
    <n v="113"/>
    <n v="16.27"/>
    <n v="286.5"/>
    <x v="76"/>
    <n v="12.89"/>
    <n v="11.8"/>
    <n v="3"/>
    <n v="3.19"/>
    <n v="3"/>
    <x v="0"/>
    <n v="0"/>
    <n v="0"/>
    <n v="0"/>
    <s v="Medium"/>
    <s v="High"/>
    <x v="0"/>
  </r>
  <r>
    <s v="NE"/>
    <n v="56"/>
    <s v="area_code_510"/>
    <s v="no"/>
    <s v="no"/>
    <n v="0"/>
    <n v="121.6"/>
    <n v="84"/>
    <n v="20.67"/>
    <n v="165.3"/>
    <n v="115"/>
    <n v="14.05"/>
    <n v="243.9"/>
    <x v="34"/>
    <n v="10.98"/>
    <n v="8.9"/>
    <n v="2"/>
    <n v="2.4"/>
    <n v="1"/>
    <x v="0"/>
    <n v="0"/>
    <n v="0"/>
    <n v="0"/>
    <s v="Low"/>
    <s v="Low"/>
    <x v="0"/>
  </r>
  <r>
    <s v="OH"/>
    <n v="123"/>
    <s v="area_code_408"/>
    <s v="no"/>
    <s v="yes"/>
    <n v="39"/>
    <n v="270.39999999999998"/>
    <n v="99"/>
    <n v="45.97"/>
    <n v="245.1"/>
    <n v="110"/>
    <n v="20.83"/>
    <n v="108.9"/>
    <x v="45"/>
    <n v="4.9000000000000004"/>
    <n v="15.4"/>
    <n v="7"/>
    <n v="4.16"/>
    <n v="1"/>
    <x v="0"/>
    <n v="0"/>
    <n v="0"/>
    <n v="1"/>
    <s v="High"/>
    <s v="High"/>
    <x v="1"/>
  </r>
  <r>
    <s v="OH"/>
    <n v="127"/>
    <s v="area_code_408"/>
    <s v="no"/>
    <s v="no"/>
    <n v="0"/>
    <n v="139.6"/>
    <n v="94"/>
    <n v="23.73"/>
    <n v="240.9"/>
    <n v="112"/>
    <n v="20.48"/>
    <n v="127.1"/>
    <x v="53"/>
    <n v="5.72"/>
    <n v="8.8000000000000007"/>
    <n v="4"/>
    <n v="2.38"/>
    <n v="2"/>
    <x v="0"/>
    <n v="0"/>
    <n v="0"/>
    <n v="0"/>
    <s v="High"/>
    <s v="Low"/>
    <x v="0"/>
  </r>
  <r>
    <s v="AR"/>
    <n v="116"/>
    <s v="area_code_415"/>
    <s v="no"/>
    <s v="yes"/>
    <n v="23"/>
    <n v="253"/>
    <n v="78"/>
    <n v="43.01"/>
    <n v="138.9"/>
    <n v="121"/>
    <n v="11.81"/>
    <n v="277.8"/>
    <x v="1"/>
    <n v="12.5"/>
    <n v="11.8"/>
    <n v="3"/>
    <n v="3.19"/>
    <n v="2"/>
    <x v="0"/>
    <n v="0"/>
    <n v="0"/>
    <n v="1"/>
    <s v="High"/>
    <s v="High"/>
    <x v="1"/>
  </r>
  <r>
    <s v="KS"/>
    <n v="138"/>
    <s v="area_code_510"/>
    <s v="no"/>
    <s v="yes"/>
    <n v="26"/>
    <n v="183.9"/>
    <n v="83"/>
    <n v="31.26"/>
    <n v="240.7"/>
    <n v="93"/>
    <n v="20.46"/>
    <n v="185.7"/>
    <x v="76"/>
    <n v="8.36"/>
    <n v="15"/>
    <n v="3"/>
    <n v="4.05"/>
    <n v="1"/>
    <x v="0"/>
    <n v="0"/>
    <n v="0"/>
    <n v="1"/>
    <s v="Very High"/>
    <s v="High"/>
    <x v="2"/>
  </r>
  <r>
    <s v="TX"/>
    <n v="120"/>
    <s v="area_code_415"/>
    <s v="no"/>
    <s v="no"/>
    <n v="0"/>
    <n v="203.3"/>
    <n v="108"/>
    <n v="34.56"/>
    <n v="259.89999999999998"/>
    <n v="66"/>
    <n v="22.09"/>
    <n v="115.9"/>
    <x v="0"/>
    <n v="5.22"/>
    <n v="7.8"/>
    <n v="2"/>
    <n v="2.11"/>
    <n v="3"/>
    <x v="0"/>
    <n v="0"/>
    <n v="0"/>
    <n v="0"/>
    <s v="High"/>
    <s v="Low"/>
    <x v="2"/>
  </r>
  <r>
    <s v="WI"/>
    <n v="102"/>
    <s v="area_code_408"/>
    <s v="no"/>
    <s v="no"/>
    <n v="0"/>
    <n v="200.6"/>
    <n v="106"/>
    <n v="34.1"/>
    <n v="152.5"/>
    <n v="127"/>
    <n v="12.96"/>
    <n v="199.4"/>
    <x v="10"/>
    <n v="8.9700000000000006"/>
    <n v="7.7"/>
    <n v="2"/>
    <n v="2.08"/>
    <n v="3"/>
    <x v="0"/>
    <n v="0"/>
    <n v="0"/>
    <n v="0"/>
    <s v="High"/>
    <s v="Low"/>
    <x v="1"/>
  </r>
  <r>
    <s v="OR"/>
    <n v="95"/>
    <s v="area_code_415"/>
    <s v="no"/>
    <s v="no"/>
    <n v="0"/>
    <n v="167.6"/>
    <n v="96"/>
    <n v="28.49"/>
    <n v="176"/>
    <n v="89"/>
    <n v="14.96"/>
    <n v="250.9"/>
    <x v="45"/>
    <n v="11.29"/>
    <n v="13.4"/>
    <n v="6"/>
    <n v="3.62"/>
    <n v="2"/>
    <x v="0"/>
    <n v="0"/>
    <n v="0"/>
    <n v="0"/>
    <s v="Medium"/>
    <s v="High"/>
    <x v="3"/>
  </r>
  <r>
    <s v="VA"/>
    <n v="102"/>
    <s v="area_code_408"/>
    <s v="no"/>
    <s v="no"/>
    <n v="0"/>
    <n v="156.5"/>
    <n v="67"/>
    <n v="26.61"/>
    <n v="204.3"/>
    <n v="103"/>
    <n v="17.37"/>
    <n v="141.9"/>
    <x v="51"/>
    <n v="6.39"/>
    <n v="9.9"/>
    <n v="2"/>
    <n v="2.67"/>
    <n v="2"/>
    <x v="0"/>
    <n v="0"/>
    <n v="0"/>
    <n v="0"/>
    <s v="High"/>
    <s v="Low"/>
    <x v="0"/>
  </r>
  <r>
    <s v="AR"/>
    <n v="89"/>
    <s v="area_code_415"/>
    <s v="no"/>
    <s v="yes"/>
    <n v="25"/>
    <n v="215.1"/>
    <n v="140"/>
    <n v="36.57"/>
    <n v="197.4"/>
    <n v="69"/>
    <n v="16.78"/>
    <n v="162.1"/>
    <x v="57"/>
    <n v="7.29"/>
    <n v="10.6"/>
    <n v="10"/>
    <n v="2.86"/>
    <n v="1"/>
    <x v="0"/>
    <n v="0"/>
    <n v="0"/>
    <n v="1"/>
    <s v="Medium"/>
    <s v="High"/>
    <x v="2"/>
  </r>
  <r>
    <s v="CT"/>
    <n v="50"/>
    <s v="area_code_408"/>
    <s v="no"/>
    <s v="no"/>
    <n v="0"/>
    <n v="301.7"/>
    <n v="82"/>
    <n v="51.29"/>
    <n v="167.1"/>
    <n v="118"/>
    <n v="14.2"/>
    <n v="72.2"/>
    <x v="2"/>
    <n v="3.25"/>
    <n v="10.5"/>
    <n v="6"/>
    <n v="2.84"/>
    <n v="1"/>
    <x v="0"/>
    <n v="0"/>
    <n v="0"/>
    <n v="0"/>
    <s v="Low"/>
    <s v="High"/>
    <x v="1"/>
  </r>
  <r>
    <s v="OH"/>
    <n v="93"/>
    <s v="area_code_415"/>
    <s v="no"/>
    <s v="yes"/>
    <n v="42"/>
    <n v="152.30000000000001"/>
    <n v="90"/>
    <n v="25.89"/>
    <n v="267.5"/>
    <n v="102"/>
    <n v="22.74"/>
    <n v="266.89999999999998"/>
    <x v="61"/>
    <n v="12.01"/>
    <n v="11.3"/>
    <n v="5"/>
    <n v="3.05"/>
    <n v="7"/>
    <x v="0"/>
    <n v="0"/>
    <n v="0"/>
    <n v="1"/>
    <s v="Medium"/>
    <s v="High"/>
    <x v="0"/>
  </r>
  <r>
    <s v="WY"/>
    <n v="68"/>
    <s v="area_code_510"/>
    <s v="no"/>
    <s v="no"/>
    <n v="0"/>
    <n v="195.4"/>
    <n v="116"/>
    <n v="33.22"/>
    <n v="212.1"/>
    <n v="101"/>
    <n v="18.03"/>
    <n v="138.4"/>
    <x v="94"/>
    <n v="6.23"/>
    <n v="15.1"/>
    <n v="11"/>
    <n v="4.08"/>
    <n v="1"/>
    <x v="0"/>
    <n v="0"/>
    <n v="0"/>
    <n v="0"/>
    <s v="Low"/>
    <s v="High"/>
    <x v="1"/>
  </r>
  <r>
    <s v="IL"/>
    <n v="70"/>
    <s v="area_code_408"/>
    <s v="no"/>
    <s v="no"/>
    <n v="0"/>
    <n v="208.7"/>
    <n v="97"/>
    <n v="35.479999999999997"/>
    <n v="275.5"/>
    <n v="83"/>
    <n v="23.42"/>
    <n v="182.5"/>
    <x v="55"/>
    <n v="8.2100000000000009"/>
    <n v="8"/>
    <n v="3"/>
    <n v="2.16"/>
    <n v="2"/>
    <x v="0"/>
    <n v="0"/>
    <n v="0"/>
    <n v="0"/>
    <s v="Low"/>
    <s v="Low"/>
    <x v="2"/>
  </r>
  <r>
    <s v="DC"/>
    <n v="141"/>
    <s v="area_code_415"/>
    <s v="no"/>
    <s v="yes"/>
    <n v="37"/>
    <n v="185.4"/>
    <n v="87"/>
    <n v="31.52"/>
    <n v="178.5"/>
    <n v="128"/>
    <n v="15.17"/>
    <n v="218.3"/>
    <x v="24"/>
    <n v="9.82"/>
    <n v="8"/>
    <n v="3"/>
    <n v="2.16"/>
    <n v="4"/>
    <x v="0"/>
    <n v="0"/>
    <n v="0"/>
    <n v="1"/>
    <s v="Very High"/>
    <s v="Low"/>
    <x v="1"/>
  </r>
  <r>
    <s v="MA"/>
    <n v="112"/>
    <s v="area_code_415"/>
    <s v="no"/>
    <s v="yes"/>
    <n v="17"/>
    <n v="183.2"/>
    <n v="95"/>
    <n v="31.14"/>
    <n v="252.8"/>
    <n v="125"/>
    <n v="21.49"/>
    <n v="156.69999999999999"/>
    <x v="34"/>
    <n v="7.05"/>
    <n v="9.6999999999999993"/>
    <n v="3"/>
    <n v="2.62"/>
    <n v="0"/>
    <x v="0"/>
    <n v="0"/>
    <n v="0"/>
    <n v="1"/>
    <s v="High"/>
    <s v="Low"/>
    <x v="1"/>
  </r>
  <r>
    <s v="NH"/>
    <n v="117"/>
    <s v="area_code_510"/>
    <s v="yes"/>
    <s v="no"/>
    <n v="0"/>
    <n v="54.2"/>
    <n v="100"/>
    <n v="9.2100000000000009"/>
    <n v="303.2"/>
    <n v="84"/>
    <n v="25.77"/>
    <n v="171.8"/>
    <x v="48"/>
    <n v="7.73"/>
    <n v="8.6"/>
    <n v="2"/>
    <n v="2.3199999999999998"/>
    <n v="1"/>
    <x v="1"/>
    <n v="1"/>
    <n v="1"/>
    <n v="0"/>
    <s v="High"/>
    <s v="Low"/>
    <x v="3"/>
  </r>
  <r>
    <s v="IA"/>
    <n v="1"/>
    <s v="area_code_408"/>
    <s v="no"/>
    <s v="yes"/>
    <n v="26"/>
    <n v="208"/>
    <n v="115"/>
    <n v="35.36"/>
    <n v="185"/>
    <n v="113"/>
    <n v="15.73"/>
    <n v="177.7"/>
    <x v="109"/>
    <n v="8"/>
    <n v="8.1"/>
    <n v="9"/>
    <n v="2.19"/>
    <n v="1"/>
    <x v="0"/>
    <n v="0"/>
    <n v="0"/>
    <n v="1"/>
    <s v="Low"/>
    <s v="Low"/>
    <x v="1"/>
  </r>
  <r>
    <s v="AL"/>
    <n v="70"/>
    <s v="area_code_415"/>
    <s v="no"/>
    <s v="no"/>
    <n v="0"/>
    <n v="230.3"/>
    <n v="110"/>
    <n v="39.15"/>
    <n v="77.900000000000006"/>
    <n v="87"/>
    <n v="6.62"/>
    <n v="247.1"/>
    <x v="18"/>
    <n v="11.12"/>
    <n v="13.2"/>
    <n v="4"/>
    <n v="3.56"/>
    <n v="1"/>
    <x v="0"/>
    <n v="0"/>
    <n v="0"/>
    <n v="0"/>
    <s v="Low"/>
    <s v="High"/>
    <x v="2"/>
  </r>
  <r>
    <s v="OR"/>
    <n v="87"/>
    <s v="area_code_510"/>
    <s v="no"/>
    <s v="yes"/>
    <n v="22"/>
    <n v="240.8"/>
    <n v="102"/>
    <n v="40.94"/>
    <n v="75.900000000000006"/>
    <n v="106"/>
    <n v="6.45"/>
    <n v="224.6"/>
    <x v="11"/>
    <n v="10.11"/>
    <n v="7.1"/>
    <n v="3"/>
    <n v="1.92"/>
    <n v="2"/>
    <x v="0"/>
    <n v="0"/>
    <n v="0"/>
    <n v="1"/>
    <s v="Medium"/>
    <s v="Low"/>
    <x v="1"/>
  </r>
  <r>
    <s v="WV"/>
    <n v="52"/>
    <s v="area_code_510"/>
    <s v="no"/>
    <s v="yes"/>
    <n v="21"/>
    <n v="195.7"/>
    <n v="119"/>
    <n v="33.270000000000003"/>
    <n v="106.2"/>
    <n v="95"/>
    <n v="9.0299999999999994"/>
    <n v="157.4"/>
    <x v="9"/>
    <n v="7.08"/>
    <n v="5.3"/>
    <n v="3"/>
    <n v="1.43"/>
    <n v="2"/>
    <x v="0"/>
    <n v="0"/>
    <n v="0"/>
    <n v="1"/>
    <s v="Low"/>
    <s v="Low"/>
    <x v="2"/>
  </r>
  <r>
    <s v="WA"/>
    <n v="97"/>
    <s v="area_code_408"/>
    <s v="no"/>
    <s v="no"/>
    <n v="0"/>
    <n v="276.10000000000002"/>
    <n v="82"/>
    <n v="46.94"/>
    <n v="201.1"/>
    <n v="106"/>
    <n v="17.09"/>
    <n v="231.3"/>
    <x v="44"/>
    <n v="10.41"/>
    <n v="8.9"/>
    <n v="4"/>
    <n v="2.4"/>
    <n v="0"/>
    <x v="1"/>
    <n v="1"/>
    <n v="0"/>
    <n v="0"/>
    <s v="Medium"/>
    <s v="Low"/>
    <x v="1"/>
  </r>
  <r>
    <s v="NV"/>
    <n v="105"/>
    <s v="area_code_408"/>
    <s v="no"/>
    <s v="no"/>
    <n v="0"/>
    <n v="166.1"/>
    <n v="93"/>
    <n v="28.24"/>
    <n v="175.9"/>
    <n v="106"/>
    <n v="14.95"/>
    <n v="243.5"/>
    <x v="81"/>
    <n v="10.96"/>
    <n v="16.2"/>
    <n v="3"/>
    <n v="4.37"/>
    <n v="2"/>
    <x v="0"/>
    <n v="0"/>
    <n v="0"/>
    <n v="0"/>
    <s v="High"/>
    <s v="High"/>
    <x v="0"/>
  </r>
  <r>
    <s v="SC"/>
    <n v="77"/>
    <s v="area_code_510"/>
    <s v="no"/>
    <s v="yes"/>
    <n v="28"/>
    <n v="135.9"/>
    <n v="117"/>
    <n v="23.1"/>
    <n v="244.5"/>
    <n v="102"/>
    <n v="20.78"/>
    <n v="207.5"/>
    <x v="14"/>
    <n v="9.34"/>
    <n v="11.5"/>
    <n v="3"/>
    <n v="3.11"/>
    <n v="4"/>
    <x v="1"/>
    <n v="1"/>
    <n v="0"/>
    <n v="1"/>
    <s v="Medium"/>
    <s v="High"/>
    <x v="0"/>
  </r>
  <r>
    <s v="NC"/>
    <n v="80"/>
    <s v="area_code_415"/>
    <s v="yes"/>
    <s v="no"/>
    <n v="0"/>
    <n v="189.1"/>
    <n v="122"/>
    <n v="32.15"/>
    <n v="223.2"/>
    <n v="92"/>
    <n v="18.97"/>
    <n v="269"/>
    <x v="22"/>
    <n v="12.11"/>
    <n v="13.9"/>
    <n v="3"/>
    <n v="3.75"/>
    <n v="2"/>
    <x v="1"/>
    <n v="1"/>
    <n v="1"/>
    <n v="0"/>
    <s v="Medium"/>
    <s v="High"/>
    <x v="2"/>
  </r>
  <r>
    <s v="NH"/>
    <n v="120"/>
    <s v="area_code_510"/>
    <s v="no"/>
    <s v="yes"/>
    <n v="43"/>
    <n v="177.9"/>
    <n v="117"/>
    <n v="30.24"/>
    <n v="175.1"/>
    <n v="70"/>
    <n v="14.88"/>
    <n v="161.30000000000001"/>
    <x v="57"/>
    <n v="7.26"/>
    <n v="11.5"/>
    <n v="4"/>
    <n v="3.11"/>
    <n v="1"/>
    <x v="0"/>
    <n v="0"/>
    <n v="0"/>
    <n v="1"/>
    <s v="High"/>
    <s v="High"/>
    <x v="3"/>
  </r>
  <r>
    <s v="WY"/>
    <n v="54"/>
    <s v="area_code_408"/>
    <s v="no"/>
    <s v="yes"/>
    <n v="39"/>
    <n v="143.9"/>
    <n v="73"/>
    <n v="24.46"/>
    <n v="210.3"/>
    <n v="117"/>
    <n v="17.88"/>
    <n v="129.19999999999999"/>
    <x v="57"/>
    <n v="5.81"/>
    <n v="12.5"/>
    <n v="8"/>
    <n v="3.38"/>
    <n v="2"/>
    <x v="0"/>
    <n v="0"/>
    <n v="0"/>
    <n v="1"/>
    <s v="Low"/>
    <s v="High"/>
    <x v="0"/>
  </r>
  <r>
    <s v="FL"/>
    <n v="148"/>
    <s v="area_code_510"/>
    <s v="yes"/>
    <s v="no"/>
    <n v="0"/>
    <n v="148.19999999999999"/>
    <n v="138"/>
    <n v="25.19"/>
    <n v="159.6"/>
    <n v="123"/>
    <n v="13.57"/>
    <n v="197.4"/>
    <x v="49"/>
    <n v="8.8800000000000008"/>
    <n v="8.6"/>
    <n v="3"/>
    <n v="2.3199999999999998"/>
    <n v="2"/>
    <x v="0"/>
    <n v="0"/>
    <n v="1"/>
    <n v="0"/>
    <s v="Very High"/>
    <s v="Low"/>
    <x v="0"/>
  </r>
  <r>
    <s v="PA"/>
    <n v="119"/>
    <s v="area_code_408"/>
    <s v="no"/>
    <s v="no"/>
    <n v="0"/>
    <n v="287.10000000000002"/>
    <n v="115"/>
    <n v="48.81"/>
    <n v="159.30000000000001"/>
    <n v="99"/>
    <n v="13.54"/>
    <n v="216.8"/>
    <x v="27"/>
    <n v="9.76"/>
    <n v="13.9"/>
    <n v="1"/>
    <n v="3.75"/>
    <n v="2"/>
    <x v="1"/>
    <n v="1"/>
    <n v="0"/>
    <n v="0"/>
    <s v="High"/>
    <s v="High"/>
    <x v="2"/>
  </r>
  <r>
    <s v="NC"/>
    <n v="162"/>
    <s v="area_code_408"/>
    <s v="no"/>
    <s v="yes"/>
    <n v="26"/>
    <n v="179.7"/>
    <n v="144"/>
    <n v="30.55"/>
    <n v="218.1"/>
    <n v="129"/>
    <n v="18.54"/>
    <n v="212.3"/>
    <x v="18"/>
    <n v="9.5500000000000007"/>
    <n v="9.3000000000000007"/>
    <n v="8"/>
    <n v="2.5099999999999998"/>
    <n v="1"/>
    <x v="1"/>
    <n v="1"/>
    <n v="0"/>
    <n v="1"/>
    <s v="Very High"/>
    <s v="Low"/>
    <x v="0"/>
  </r>
  <r>
    <s v="MO"/>
    <n v="85"/>
    <s v="area_code_510"/>
    <s v="no"/>
    <s v="no"/>
    <n v="0"/>
    <n v="165.8"/>
    <n v="96"/>
    <n v="28.19"/>
    <n v="190"/>
    <n v="141"/>
    <n v="16.149999999999999"/>
    <n v="144"/>
    <x v="22"/>
    <n v="6.48"/>
    <n v="10.9"/>
    <n v="3"/>
    <n v="2.94"/>
    <n v="5"/>
    <x v="1"/>
    <n v="1"/>
    <n v="0"/>
    <n v="0"/>
    <s v="Medium"/>
    <s v="High"/>
    <x v="0"/>
  </r>
  <r>
    <s v="KS"/>
    <n v="101"/>
    <s v="area_code_510"/>
    <s v="no"/>
    <s v="yes"/>
    <n v="25"/>
    <n v="144.1"/>
    <n v="144"/>
    <n v="24.5"/>
    <n v="167.6"/>
    <n v="105"/>
    <n v="14.25"/>
    <n v="240"/>
    <x v="24"/>
    <n v="10.8"/>
    <n v="14.5"/>
    <n v="3"/>
    <n v="3.92"/>
    <n v="1"/>
    <x v="0"/>
    <n v="0"/>
    <n v="0"/>
    <n v="1"/>
    <s v="High"/>
    <s v="High"/>
    <x v="0"/>
  </r>
  <r>
    <s v="KY"/>
    <n v="172"/>
    <s v="area_code_415"/>
    <s v="no"/>
    <s v="no"/>
    <n v="0"/>
    <n v="172.5"/>
    <n v="85"/>
    <n v="29.33"/>
    <n v="253.1"/>
    <n v="71"/>
    <n v="21.51"/>
    <n v="221.6"/>
    <x v="45"/>
    <n v="9.9700000000000006"/>
    <n v="5.9"/>
    <n v="6"/>
    <n v="1.59"/>
    <n v="0"/>
    <x v="0"/>
    <n v="0"/>
    <n v="0"/>
    <n v="0"/>
    <s v="Very High"/>
    <s v="Low"/>
    <x v="3"/>
  </r>
  <r>
    <s v="WI"/>
    <n v="67"/>
    <s v="area_code_510"/>
    <s v="no"/>
    <s v="no"/>
    <n v="0"/>
    <n v="109.1"/>
    <n v="134"/>
    <n v="18.55"/>
    <n v="142.30000000000001"/>
    <n v="76"/>
    <n v="12.1"/>
    <n v="91.2"/>
    <x v="27"/>
    <n v="4.0999999999999996"/>
    <n v="10.9"/>
    <n v="5"/>
    <n v="2.94"/>
    <n v="2"/>
    <x v="0"/>
    <n v="0"/>
    <n v="0"/>
    <n v="0"/>
    <s v="Low"/>
    <s v="High"/>
    <x v="3"/>
  </r>
  <r>
    <s v="CO"/>
    <n v="86"/>
    <s v="area_code_408"/>
    <s v="no"/>
    <s v="no"/>
    <n v="0"/>
    <n v="171.8"/>
    <n v="106"/>
    <n v="29.21"/>
    <n v="301.7"/>
    <n v="44"/>
    <n v="25.64"/>
    <n v="139.4"/>
    <x v="13"/>
    <n v="6.27"/>
    <n v="9.6999999999999993"/>
    <n v="5"/>
    <n v="2.62"/>
    <n v="1"/>
    <x v="0"/>
    <n v="0"/>
    <n v="0"/>
    <n v="0"/>
    <s v="Medium"/>
    <s v="Low"/>
    <x v="3"/>
  </r>
  <r>
    <s v="NM"/>
    <n v="107"/>
    <s v="area_code_415"/>
    <s v="no"/>
    <s v="no"/>
    <n v="0"/>
    <n v="222.3"/>
    <n v="101"/>
    <n v="37.79"/>
    <n v="286"/>
    <n v="111"/>
    <n v="24.31"/>
    <n v="249.4"/>
    <x v="57"/>
    <n v="11.22"/>
    <n v="12.1"/>
    <n v="4"/>
    <n v="3.27"/>
    <n v="1"/>
    <x v="1"/>
    <n v="1"/>
    <n v="0"/>
    <n v="0"/>
    <s v="High"/>
    <s v="High"/>
    <x v="1"/>
  </r>
  <r>
    <s v="IL"/>
    <n v="116"/>
    <s v="area_code_510"/>
    <s v="no"/>
    <s v="no"/>
    <n v="0"/>
    <n v="164.6"/>
    <n v="110"/>
    <n v="27.98"/>
    <n v="270.60000000000002"/>
    <n v="103"/>
    <n v="23"/>
    <n v="230.4"/>
    <x v="23"/>
    <n v="10.37"/>
    <n v="8"/>
    <n v="3"/>
    <n v="2.16"/>
    <n v="0"/>
    <x v="0"/>
    <n v="0"/>
    <n v="0"/>
    <n v="0"/>
    <s v="High"/>
    <s v="Low"/>
    <x v="0"/>
  </r>
  <r>
    <s v="WA"/>
    <n v="63"/>
    <s v="area_code_408"/>
    <s v="no"/>
    <s v="no"/>
    <n v="0"/>
    <n v="211.7"/>
    <n v="107"/>
    <n v="35.99"/>
    <n v="271.7"/>
    <n v="77"/>
    <n v="23.09"/>
    <n v="203.3"/>
    <x v="13"/>
    <n v="9.15"/>
    <n v="7.4"/>
    <n v="7"/>
    <n v="2"/>
    <n v="0"/>
    <x v="0"/>
    <n v="0"/>
    <n v="0"/>
    <n v="0"/>
    <s v="Low"/>
    <s v="Low"/>
    <x v="2"/>
  </r>
  <r>
    <s v="MA"/>
    <n v="119"/>
    <s v="area_code_408"/>
    <s v="yes"/>
    <s v="yes"/>
    <n v="16"/>
    <n v="147.19999999999999"/>
    <n v="103"/>
    <n v="25.02"/>
    <n v="160.1"/>
    <n v="96"/>
    <n v="13.61"/>
    <n v="184"/>
    <x v="60"/>
    <n v="8.2799999999999994"/>
    <n v="7.7"/>
    <n v="2"/>
    <n v="2.08"/>
    <n v="0"/>
    <x v="1"/>
    <n v="1"/>
    <n v="1"/>
    <n v="1"/>
    <s v="High"/>
    <s v="Low"/>
    <x v="3"/>
  </r>
  <r>
    <s v="OH"/>
    <n v="133"/>
    <s v="area_code_408"/>
    <s v="yes"/>
    <s v="no"/>
    <n v="0"/>
    <n v="254.7"/>
    <n v="103"/>
    <n v="43.3"/>
    <n v="252.2"/>
    <n v="80"/>
    <n v="21.44"/>
    <n v="178.1"/>
    <x v="0"/>
    <n v="8.01"/>
    <n v="8"/>
    <n v="3"/>
    <n v="2.16"/>
    <n v="0"/>
    <x v="1"/>
    <n v="1"/>
    <n v="1"/>
    <n v="0"/>
    <s v="Very High"/>
    <s v="Low"/>
    <x v="2"/>
  </r>
  <r>
    <s v="TN"/>
    <n v="94"/>
    <s v="area_code_408"/>
    <s v="yes"/>
    <s v="no"/>
    <n v="0"/>
    <n v="170.1"/>
    <n v="113"/>
    <n v="28.92"/>
    <n v="271.8"/>
    <n v="94"/>
    <n v="23.1"/>
    <n v="110.7"/>
    <x v="17"/>
    <n v="4.9800000000000004"/>
    <n v="8.6999999999999993"/>
    <n v="4"/>
    <n v="2.35"/>
    <n v="1"/>
    <x v="0"/>
    <n v="0"/>
    <n v="1"/>
    <n v="0"/>
    <s v="Medium"/>
    <s v="Low"/>
    <x v="3"/>
  </r>
  <r>
    <s v="MA"/>
    <n v="69"/>
    <s v="area_code_510"/>
    <s v="no"/>
    <s v="no"/>
    <n v="0"/>
    <n v="195.1"/>
    <n v="91"/>
    <n v="33.17"/>
    <n v="261.5"/>
    <n v="57"/>
    <n v="22.23"/>
    <n v="203.8"/>
    <x v="6"/>
    <n v="9.17"/>
    <n v="11.4"/>
    <n v="5"/>
    <n v="3.08"/>
    <n v="0"/>
    <x v="0"/>
    <n v="0"/>
    <n v="0"/>
    <n v="0"/>
    <s v="Low"/>
    <s v="High"/>
    <x v="2"/>
  </r>
  <r>
    <s v="MI"/>
    <n v="146"/>
    <s v="area_code_408"/>
    <s v="no"/>
    <s v="no"/>
    <n v="0"/>
    <n v="149.30000000000001"/>
    <n v="83"/>
    <n v="25.38"/>
    <n v="187.1"/>
    <n v="130"/>
    <n v="15.9"/>
    <n v="149.80000000000001"/>
    <x v="41"/>
    <n v="6.74"/>
    <n v="7.9"/>
    <n v="4"/>
    <n v="2.13"/>
    <n v="7"/>
    <x v="1"/>
    <n v="1"/>
    <n v="0"/>
    <n v="0"/>
    <s v="Very High"/>
    <s v="Low"/>
    <x v="0"/>
  </r>
  <r>
    <s v="TX"/>
    <n v="119"/>
    <s v="area_code_510"/>
    <s v="no"/>
    <s v="no"/>
    <n v="0"/>
    <n v="81.900000000000006"/>
    <n v="75"/>
    <n v="13.92"/>
    <n v="253.8"/>
    <n v="114"/>
    <n v="21.57"/>
    <n v="213.1"/>
    <x v="76"/>
    <n v="9.59"/>
    <n v="8.9"/>
    <n v="1"/>
    <n v="2.4"/>
    <n v="2"/>
    <x v="1"/>
    <n v="1"/>
    <n v="0"/>
    <n v="0"/>
    <s v="High"/>
    <s v="Low"/>
    <x v="0"/>
  </r>
  <r>
    <s v="NH"/>
    <n v="142"/>
    <s v="area_code_408"/>
    <s v="yes"/>
    <s v="yes"/>
    <n v="25"/>
    <n v="191.1"/>
    <n v="109"/>
    <n v="32.49"/>
    <n v="149.6"/>
    <n v="120"/>
    <n v="12.72"/>
    <n v="227.8"/>
    <x v="40"/>
    <n v="10.25"/>
    <n v="9.8000000000000007"/>
    <n v="3"/>
    <n v="2.65"/>
    <n v="0"/>
    <x v="0"/>
    <n v="0"/>
    <n v="1"/>
    <n v="1"/>
    <s v="Very High"/>
    <s v="Low"/>
    <x v="1"/>
  </r>
  <r>
    <s v="MS"/>
    <n v="101"/>
    <s v="area_code_408"/>
    <s v="no"/>
    <s v="no"/>
    <n v="0"/>
    <n v="239"/>
    <n v="156"/>
    <n v="40.630000000000003"/>
    <n v="273"/>
    <n v="106"/>
    <n v="23.21"/>
    <n v="278.2"/>
    <x v="73"/>
    <n v="12.52"/>
    <n v="13.5"/>
    <n v="8"/>
    <n v="3.65"/>
    <n v="1"/>
    <x v="1"/>
    <n v="1"/>
    <n v="0"/>
    <n v="0"/>
    <s v="High"/>
    <s v="High"/>
    <x v="1"/>
  </r>
  <r>
    <s v="AZ"/>
    <n v="43"/>
    <s v="area_code_415"/>
    <s v="no"/>
    <s v="no"/>
    <n v="0"/>
    <n v="179.3"/>
    <n v="97"/>
    <n v="30.48"/>
    <n v="252.7"/>
    <n v="126"/>
    <n v="21.48"/>
    <n v="227.5"/>
    <x v="52"/>
    <n v="10.24"/>
    <n v="8"/>
    <n v="5"/>
    <n v="2.16"/>
    <n v="0"/>
    <x v="0"/>
    <n v="0"/>
    <n v="0"/>
    <n v="0"/>
    <s v="Low"/>
    <s v="Low"/>
    <x v="0"/>
  </r>
  <r>
    <s v="IN"/>
    <n v="69"/>
    <s v="area_code_408"/>
    <s v="no"/>
    <s v="no"/>
    <n v="0"/>
    <n v="185.3"/>
    <n v="91"/>
    <n v="31.5"/>
    <n v="219.1"/>
    <n v="88"/>
    <n v="18.62"/>
    <n v="243.6"/>
    <x v="24"/>
    <n v="10.96"/>
    <n v="5.5"/>
    <n v="5"/>
    <n v="1.49"/>
    <n v="0"/>
    <x v="0"/>
    <n v="0"/>
    <n v="0"/>
    <n v="0"/>
    <s v="Low"/>
    <s v="Low"/>
    <x v="2"/>
  </r>
  <r>
    <s v="NY"/>
    <n v="15"/>
    <s v="area_code_510"/>
    <s v="yes"/>
    <s v="no"/>
    <n v="0"/>
    <n v="141.4"/>
    <n v="80"/>
    <n v="24.04"/>
    <n v="123.9"/>
    <n v="76"/>
    <n v="10.53"/>
    <n v="323.5"/>
    <x v="53"/>
    <n v="14.56"/>
    <n v="8.1"/>
    <n v="3"/>
    <n v="2.19"/>
    <n v="2"/>
    <x v="0"/>
    <n v="0"/>
    <n v="1"/>
    <n v="0"/>
    <s v="Low"/>
    <s v="Low"/>
    <x v="3"/>
  </r>
  <r>
    <s v="WI"/>
    <n v="107"/>
    <s v="area_code_510"/>
    <s v="no"/>
    <s v="yes"/>
    <n v="25"/>
    <n v="248.6"/>
    <n v="91"/>
    <n v="42.26"/>
    <n v="119.3"/>
    <n v="115"/>
    <n v="10.14"/>
    <n v="194.3"/>
    <x v="72"/>
    <n v="8.74"/>
    <n v="12"/>
    <n v="1"/>
    <n v="3.24"/>
    <n v="1"/>
    <x v="0"/>
    <n v="0"/>
    <n v="0"/>
    <n v="1"/>
    <s v="High"/>
    <s v="High"/>
    <x v="1"/>
  </r>
  <r>
    <s v="WV"/>
    <n v="67"/>
    <s v="area_code_510"/>
    <s v="no"/>
    <s v="no"/>
    <n v="0"/>
    <n v="152.5"/>
    <n v="131"/>
    <n v="25.93"/>
    <n v="252.4"/>
    <n v="107"/>
    <n v="21.45"/>
    <n v="185.4"/>
    <x v="1"/>
    <n v="8.34"/>
    <n v="4.9000000000000004"/>
    <n v="3"/>
    <n v="1.32"/>
    <n v="2"/>
    <x v="0"/>
    <n v="0"/>
    <n v="0"/>
    <n v="0"/>
    <s v="Low"/>
    <s v="Low"/>
    <x v="0"/>
  </r>
  <r>
    <s v="NY"/>
    <n v="99"/>
    <s v="area_code_415"/>
    <s v="no"/>
    <s v="no"/>
    <n v="0"/>
    <n v="145.6"/>
    <n v="102"/>
    <n v="24.75"/>
    <n v="230.9"/>
    <n v="87"/>
    <n v="19.63"/>
    <n v="181.5"/>
    <x v="27"/>
    <n v="8.17"/>
    <n v="11.4"/>
    <n v="7"/>
    <n v="3.08"/>
    <n v="1"/>
    <x v="0"/>
    <n v="0"/>
    <n v="0"/>
    <n v="0"/>
    <s v="Medium"/>
    <s v="High"/>
    <x v="3"/>
  </r>
  <r>
    <s v="OK"/>
    <n v="46"/>
    <s v="area_code_415"/>
    <s v="no"/>
    <s v="no"/>
    <n v="0"/>
    <n v="164.2"/>
    <n v="116"/>
    <n v="27.91"/>
    <n v="196.2"/>
    <n v="153"/>
    <n v="16.68"/>
    <n v="236.1"/>
    <x v="47"/>
    <n v="10.62"/>
    <n v="8.1"/>
    <n v="1"/>
    <n v="2.19"/>
    <n v="1"/>
    <x v="0"/>
    <n v="0"/>
    <n v="0"/>
    <n v="0"/>
    <s v="Low"/>
    <s v="Low"/>
    <x v="0"/>
  </r>
  <r>
    <s v="NC"/>
    <n v="55"/>
    <s v="area_code_408"/>
    <s v="yes"/>
    <s v="no"/>
    <n v="0"/>
    <n v="221"/>
    <n v="115"/>
    <n v="37.57"/>
    <n v="165.4"/>
    <n v="97"/>
    <n v="14.06"/>
    <n v="235.4"/>
    <x v="57"/>
    <n v="10.59"/>
    <n v="9.6999999999999993"/>
    <n v="4"/>
    <n v="2.62"/>
    <n v="1"/>
    <x v="0"/>
    <n v="0"/>
    <n v="1"/>
    <n v="0"/>
    <s v="Low"/>
    <s v="Low"/>
    <x v="2"/>
  </r>
  <r>
    <s v="CT"/>
    <n v="56"/>
    <s v="area_code_415"/>
    <s v="no"/>
    <s v="no"/>
    <n v="0"/>
    <n v="162.30000000000001"/>
    <n v="99"/>
    <n v="27.59"/>
    <n v="149.1"/>
    <n v="78"/>
    <n v="12.67"/>
    <n v="255.5"/>
    <x v="11"/>
    <n v="11.5"/>
    <n v="14.8"/>
    <n v="1"/>
    <n v="4"/>
    <n v="4"/>
    <x v="1"/>
    <n v="1"/>
    <n v="0"/>
    <n v="0"/>
    <s v="Low"/>
    <s v="High"/>
    <x v="3"/>
  </r>
  <r>
    <s v="NE"/>
    <n v="76"/>
    <s v="area_code_415"/>
    <s v="no"/>
    <s v="no"/>
    <n v="0"/>
    <n v="272.7"/>
    <n v="97"/>
    <n v="46.36"/>
    <n v="236.4"/>
    <n v="95"/>
    <n v="20.09"/>
    <n v="235.5"/>
    <x v="18"/>
    <n v="10.6"/>
    <n v="7.7"/>
    <n v="2"/>
    <n v="2.08"/>
    <n v="0"/>
    <x v="1"/>
    <n v="1"/>
    <n v="0"/>
    <n v="0"/>
    <s v="Medium"/>
    <s v="Low"/>
    <x v="2"/>
  </r>
  <r>
    <s v="HI"/>
    <n v="132"/>
    <s v="area_code_408"/>
    <s v="yes"/>
    <s v="yes"/>
    <n v="33"/>
    <n v="200.3"/>
    <n v="75"/>
    <n v="34.049999999999997"/>
    <n v="226.6"/>
    <n v="67"/>
    <n v="19.260000000000002"/>
    <n v="198.8"/>
    <x v="50"/>
    <n v="8.9499999999999993"/>
    <n v="12.9"/>
    <n v="3"/>
    <n v="3.48"/>
    <n v="2"/>
    <x v="0"/>
    <n v="0"/>
    <n v="1"/>
    <n v="1"/>
    <s v="Very High"/>
    <s v="High"/>
    <x v="2"/>
  </r>
  <r>
    <s v="SC"/>
    <n v="140"/>
    <s v="area_code_510"/>
    <s v="no"/>
    <s v="yes"/>
    <n v="28"/>
    <n v="157.1"/>
    <n v="77"/>
    <n v="26.71"/>
    <n v="172.4"/>
    <n v="97"/>
    <n v="14.65"/>
    <n v="184.5"/>
    <x v="9"/>
    <n v="8.3000000000000007"/>
    <n v="11.1"/>
    <n v="9"/>
    <n v="3"/>
    <n v="1"/>
    <x v="0"/>
    <n v="0"/>
    <n v="0"/>
    <n v="1"/>
    <s v="Very High"/>
    <s v="High"/>
    <x v="3"/>
  </r>
  <r>
    <s v="AK"/>
    <n v="51"/>
    <s v="area_code_510"/>
    <s v="yes"/>
    <s v="yes"/>
    <n v="12"/>
    <n v="135.80000000000001"/>
    <n v="60"/>
    <n v="23.09"/>
    <n v="200.6"/>
    <n v="134"/>
    <n v="17.05"/>
    <n v="192.4"/>
    <x v="21"/>
    <n v="8.66"/>
    <n v="12.3"/>
    <n v="7"/>
    <n v="3.32"/>
    <n v="2"/>
    <x v="0"/>
    <n v="0"/>
    <n v="1"/>
    <n v="1"/>
    <s v="Low"/>
    <s v="High"/>
    <x v="0"/>
  </r>
  <r>
    <s v="SD"/>
    <n v="27"/>
    <s v="area_code_408"/>
    <s v="no"/>
    <s v="no"/>
    <n v="0"/>
    <n v="236.7"/>
    <n v="110"/>
    <n v="40.24"/>
    <n v="231.9"/>
    <n v="92"/>
    <n v="19.71"/>
    <n v="164.7"/>
    <x v="82"/>
    <n v="7.41"/>
    <n v="12.7"/>
    <n v="6"/>
    <n v="3.43"/>
    <n v="1"/>
    <x v="0"/>
    <n v="0"/>
    <n v="0"/>
    <n v="0"/>
    <s v="Low"/>
    <s v="High"/>
    <x v="2"/>
  </r>
  <r>
    <s v="ID"/>
    <n v="224"/>
    <s v="area_code_510"/>
    <s v="no"/>
    <s v="no"/>
    <n v="0"/>
    <n v="111.4"/>
    <n v="133"/>
    <n v="18.940000000000001"/>
    <n v="175"/>
    <n v="66"/>
    <n v="14.88"/>
    <n v="217.2"/>
    <x v="36"/>
    <n v="9.77"/>
    <n v="5.5"/>
    <n v="6"/>
    <n v="1.49"/>
    <n v="3"/>
    <x v="0"/>
    <n v="0"/>
    <n v="0"/>
    <n v="0"/>
    <s v="Very High"/>
    <s v="Low"/>
    <x v="3"/>
  </r>
  <r>
    <s v="OK"/>
    <n v="105"/>
    <s v="area_code_510"/>
    <s v="yes"/>
    <s v="yes"/>
    <n v="28"/>
    <n v="156.1"/>
    <n v="89"/>
    <n v="26.54"/>
    <n v="107.1"/>
    <n v="114"/>
    <n v="9.1"/>
    <n v="167.7"/>
    <x v="34"/>
    <n v="7.55"/>
    <n v="14.7"/>
    <n v="3"/>
    <n v="3.97"/>
    <n v="0"/>
    <x v="1"/>
    <n v="1"/>
    <n v="1"/>
    <n v="1"/>
    <s v="High"/>
    <s v="High"/>
    <x v="0"/>
  </r>
  <r>
    <s v="WA"/>
    <n v="117"/>
    <s v="area_code_408"/>
    <s v="no"/>
    <s v="no"/>
    <n v="0"/>
    <n v="191.1"/>
    <n v="93"/>
    <n v="32.49"/>
    <n v="282.8"/>
    <n v="56"/>
    <n v="24.04"/>
    <n v="84.8"/>
    <x v="4"/>
    <n v="3.82"/>
    <n v="12"/>
    <n v="4"/>
    <n v="3.24"/>
    <n v="2"/>
    <x v="0"/>
    <n v="0"/>
    <n v="0"/>
    <n v="0"/>
    <s v="High"/>
    <s v="High"/>
    <x v="2"/>
  </r>
  <r>
    <s v="SD"/>
    <n v="91"/>
    <s v="area_code_415"/>
    <s v="no"/>
    <s v="no"/>
    <n v="0"/>
    <n v="153"/>
    <n v="123"/>
    <n v="26.01"/>
    <n v="141.1"/>
    <n v="127"/>
    <n v="11.99"/>
    <n v="171.5"/>
    <x v="46"/>
    <n v="7.72"/>
    <n v="10.3"/>
    <n v="15"/>
    <n v="2.78"/>
    <n v="1"/>
    <x v="1"/>
    <n v="1"/>
    <n v="0"/>
    <n v="0"/>
    <s v="Medium"/>
    <s v="High"/>
    <x v="0"/>
  </r>
  <r>
    <s v="OH"/>
    <n v="135"/>
    <s v="area_code_415"/>
    <s v="no"/>
    <s v="no"/>
    <n v="0"/>
    <n v="218.8"/>
    <n v="123"/>
    <n v="37.200000000000003"/>
    <n v="242.8"/>
    <n v="64"/>
    <n v="20.64"/>
    <n v="85.8"/>
    <x v="59"/>
    <n v="3.86"/>
    <n v="10.3"/>
    <n v="3"/>
    <n v="2.78"/>
    <n v="4"/>
    <x v="0"/>
    <n v="0"/>
    <n v="0"/>
    <n v="0"/>
    <s v="Very High"/>
    <s v="High"/>
    <x v="2"/>
  </r>
  <r>
    <s v="VA"/>
    <n v="146"/>
    <s v="area_code_415"/>
    <s v="no"/>
    <s v="no"/>
    <n v="0"/>
    <n v="205.4"/>
    <n v="101"/>
    <n v="34.92"/>
    <n v="134.9"/>
    <n v="77"/>
    <n v="11.47"/>
    <n v="310.5"/>
    <x v="72"/>
    <n v="13.97"/>
    <n v="10.3"/>
    <n v="2"/>
    <n v="2.78"/>
    <n v="3"/>
    <x v="0"/>
    <n v="0"/>
    <n v="0"/>
    <n v="0"/>
    <s v="Very High"/>
    <s v="High"/>
    <x v="2"/>
  </r>
  <r>
    <s v="WI"/>
    <n v="147"/>
    <s v="area_code_415"/>
    <s v="yes"/>
    <s v="no"/>
    <n v="0"/>
    <n v="225.2"/>
    <n v="111"/>
    <n v="38.28"/>
    <n v="184.9"/>
    <n v="98"/>
    <n v="15.72"/>
    <n v="143.19999999999999"/>
    <x v="98"/>
    <n v="6.44"/>
    <n v="9.9"/>
    <n v="1"/>
    <n v="2.67"/>
    <n v="0"/>
    <x v="1"/>
    <n v="1"/>
    <n v="1"/>
    <n v="0"/>
    <s v="Very High"/>
    <s v="Low"/>
    <x v="2"/>
  </r>
  <r>
    <s v="IN"/>
    <n v="68"/>
    <s v="area_code_510"/>
    <s v="no"/>
    <s v="no"/>
    <n v="0"/>
    <n v="249.9"/>
    <n v="127"/>
    <n v="42.48"/>
    <n v="254.5"/>
    <n v="118"/>
    <n v="21.63"/>
    <n v="273.2"/>
    <x v="21"/>
    <n v="12.29"/>
    <n v="8.9"/>
    <n v="6"/>
    <n v="2.4"/>
    <n v="2"/>
    <x v="1"/>
    <n v="1"/>
    <n v="0"/>
    <n v="0"/>
    <s v="Low"/>
    <s v="Low"/>
    <x v="1"/>
  </r>
  <r>
    <s v="NM"/>
    <n v="68"/>
    <s v="area_code_408"/>
    <s v="no"/>
    <s v="no"/>
    <n v="0"/>
    <n v="131.6"/>
    <n v="89"/>
    <n v="22.37"/>
    <n v="137"/>
    <n v="109"/>
    <n v="11.65"/>
    <n v="256.3"/>
    <x v="24"/>
    <n v="11.53"/>
    <n v="10.199999999999999"/>
    <n v="5"/>
    <n v="2.75"/>
    <n v="3"/>
    <x v="0"/>
    <n v="0"/>
    <n v="0"/>
    <n v="0"/>
    <s v="Low"/>
    <s v="Low"/>
    <x v="0"/>
  </r>
  <r>
    <s v="HI"/>
    <n v="86"/>
    <s v="area_code_408"/>
    <s v="no"/>
    <s v="yes"/>
    <n v="21"/>
    <n v="197.9"/>
    <n v="99"/>
    <n v="33.64"/>
    <n v="165.6"/>
    <n v="100"/>
    <n v="14.08"/>
    <n v="208"/>
    <x v="60"/>
    <n v="9.36"/>
    <n v="10.1"/>
    <n v="9"/>
    <n v="2.73"/>
    <n v="0"/>
    <x v="0"/>
    <n v="0"/>
    <n v="0"/>
    <n v="1"/>
    <s v="Medium"/>
    <s v="Low"/>
    <x v="2"/>
  </r>
  <r>
    <s v="KY"/>
    <n v="131"/>
    <s v="area_code_415"/>
    <s v="no"/>
    <s v="no"/>
    <n v="0"/>
    <n v="166.5"/>
    <n v="129"/>
    <n v="28.31"/>
    <n v="210.2"/>
    <n v="107"/>
    <n v="17.87"/>
    <n v="257.2"/>
    <x v="73"/>
    <n v="11.57"/>
    <n v="9.9"/>
    <n v="5"/>
    <n v="2.67"/>
    <n v="1"/>
    <x v="0"/>
    <n v="0"/>
    <n v="0"/>
    <n v="0"/>
    <s v="Very High"/>
    <s v="Low"/>
    <x v="0"/>
  </r>
  <r>
    <s v="OH"/>
    <n v="86"/>
    <s v="area_code_415"/>
    <s v="no"/>
    <s v="yes"/>
    <n v="29"/>
    <n v="225.4"/>
    <n v="79"/>
    <n v="38.32"/>
    <n v="187.1"/>
    <n v="112"/>
    <n v="15.9"/>
    <n v="281.10000000000002"/>
    <x v="64"/>
    <n v="12.65"/>
    <n v="12.9"/>
    <n v="3"/>
    <n v="3.48"/>
    <n v="1"/>
    <x v="0"/>
    <n v="0"/>
    <n v="0"/>
    <n v="1"/>
    <s v="Medium"/>
    <s v="High"/>
    <x v="1"/>
  </r>
  <r>
    <s v="VT"/>
    <n v="159"/>
    <s v="area_code_415"/>
    <s v="no"/>
    <s v="no"/>
    <n v="0"/>
    <n v="275.8"/>
    <n v="103"/>
    <n v="46.89"/>
    <n v="189.5"/>
    <n v="108"/>
    <n v="16.11"/>
    <n v="223.9"/>
    <x v="73"/>
    <n v="10.08"/>
    <n v="7.4"/>
    <n v="5"/>
    <n v="2"/>
    <n v="2"/>
    <x v="1"/>
    <n v="1"/>
    <n v="0"/>
    <n v="0"/>
    <s v="Very High"/>
    <s v="Low"/>
    <x v="1"/>
  </r>
  <r>
    <s v="AZ"/>
    <n v="134"/>
    <s v="area_code_415"/>
    <s v="no"/>
    <s v="yes"/>
    <n v="40"/>
    <n v="142.9"/>
    <n v="105"/>
    <n v="24.29"/>
    <n v="88.6"/>
    <n v="61"/>
    <n v="7.53"/>
    <n v="290"/>
    <x v="5"/>
    <n v="13.05"/>
    <n v="10.8"/>
    <n v="6"/>
    <n v="2.92"/>
    <n v="1"/>
    <x v="0"/>
    <n v="0"/>
    <n v="0"/>
    <n v="1"/>
    <s v="Very High"/>
    <s v="High"/>
    <x v="3"/>
  </r>
  <r>
    <s v="VT"/>
    <n v="113"/>
    <s v="area_code_510"/>
    <s v="no"/>
    <s v="no"/>
    <n v="0"/>
    <n v="207.2"/>
    <n v="113"/>
    <n v="35.22"/>
    <n v="256"/>
    <n v="80"/>
    <n v="21.76"/>
    <n v="211"/>
    <x v="30"/>
    <n v="9.49"/>
    <n v="9.9"/>
    <n v="1"/>
    <n v="2.67"/>
    <n v="1"/>
    <x v="0"/>
    <n v="0"/>
    <n v="0"/>
    <n v="0"/>
    <s v="High"/>
    <s v="Low"/>
    <x v="2"/>
  </r>
  <r>
    <s v="MO"/>
    <n v="132"/>
    <s v="area_code_408"/>
    <s v="no"/>
    <s v="no"/>
    <n v="0"/>
    <n v="206.2"/>
    <n v="100"/>
    <n v="35.049999999999997"/>
    <n v="211.2"/>
    <n v="118"/>
    <n v="17.95"/>
    <n v="196.2"/>
    <x v="55"/>
    <n v="8.83"/>
    <n v="10.199999999999999"/>
    <n v="6"/>
    <n v="2.75"/>
    <n v="1"/>
    <x v="0"/>
    <n v="0"/>
    <n v="0"/>
    <n v="0"/>
    <s v="Very High"/>
    <s v="Low"/>
    <x v="1"/>
  </r>
  <r>
    <s v="AL"/>
    <n v="85"/>
    <s v="area_code_415"/>
    <s v="no"/>
    <s v="no"/>
    <n v="0"/>
    <n v="210.3"/>
    <n v="66"/>
    <n v="35.75"/>
    <n v="195.8"/>
    <n v="76"/>
    <n v="16.64"/>
    <n v="221.6"/>
    <x v="58"/>
    <n v="9.9700000000000006"/>
    <n v="11.2"/>
    <n v="7"/>
    <n v="3.02"/>
    <n v="1"/>
    <x v="0"/>
    <n v="0"/>
    <n v="0"/>
    <n v="0"/>
    <s v="Medium"/>
    <s v="High"/>
    <x v="2"/>
  </r>
  <r>
    <s v="NJ"/>
    <n v="93"/>
    <s v="area_code_510"/>
    <s v="yes"/>
    <s v="yes"/>
    <n v="38"/>
    <n v="225.7"/>
    <n v="117"/>
    <n v="38.369999999999997"/>
    <n v="119.6"/>
    <n v="122"/>
    <n v="10.17"/>
    <n v="193.2"/>
    <x v="76"/>
    <n v="8.69"/>
    <n v="14"/>
    <n v="7"/>
    <n v="3.78"/>
    <n v="1"/>
    <x v="1"/>
    <n v="1"/>
    <n v="1"/>
    <n v="1"/>
    <s v="Medium"/>
    <s v="High"/>
    <x v="1"/>
  </r>
  <r>
    <s v="WA"/>
    <n v="174"/>
    <s v="area_code_408"/>
    <s v="no"/>
    <s v="yes"/>
    <n v="33"/>
    <n v="167.8"/>
    <n v="91"/>
    <n v="28.53"/>
    <n v="205.3"/>
    <n v="91"/>
    <n v="17.45"/>
    <n v="130"/>
    <x v="65"/>
    <n v="5.85"/>
    <n v="14.5"/>
    <n v="4"/>
    <n v="3.92"/>
    <n v="4"/>
    <x v="1"/>
    <n v="1"/>
    <n v="0"/>
    <n v="1"/>
    <s v="Very High"/>
    <s v="High"/>
    <x v="3"/>
  </r>
  <r>
    <s v="NY"/>
    <n v="61"/>
    <s v="area_code_415"/>
    <s v="no"/>
    <s v="no"/>
    <n v="0"/>
    <n v="197.7"/>
    <n v="118"/>
    <n v="33.61"/>
    <n v="152.19999999999999"/>
    <n v="96"/>
    <n v="12.94"/>
    <n v="221"/>
    <x v="73"/>
    <n v="9.9499999999999993"/>
    <n v="7"/>
    <n v="3"/>
    <n v="1.89"/>
    <n v="2"/>
    <x v="0"/>
    <n v="0"/>
    <n v="0"/>
    <n v="0"/>
    <s v="Low"/>
    <s v="Low"/>
    <x v="2"/>
  </r>
  <r>
    <s v="DC"/>
    <n v="91"/>
    <s v="area_code_415"/>
    <s v="no"/>
    <s v="yes"/>
    <n v="39"/>
    <n v="169.8"/>
    <n v="105"/>
    <n v="28.87"/>
    <n v="65.2"/>
    <n v="116"/>
    <n v="5.54"/>
    <n v="144.4"/>
    <x v="26"/>
    <n v="6.5"/>
    <n v="10.9"/>
    <n v="4"/>
    <n v="2.94"/>
    <n v="1"/>
    <x v="0"/>
    <n v="0"/>
    <n v="0"/>
    <n v="1"/>
    <s v="Medium"/>
    <s v="High"/>
    <x v="0"/>
  </r>
  <r>
    <s v="NE"/>
    <n v="88"/>
    <s v="area_code_408"/>
    <s v="no"/>
    <s v="yes"/>
    <n v="28"/>
    <n v="190.6"/>
    <n v="104"/>
    <n v="32.4"/>
    <n v="237.3"/>
    <n v="105"/>
    <n v="20.170000000000002"/>
    <n v="211.6"/>
    <x v="22"/>
    <n v="9.52"/>
    <n v="9.8000000000000007"/>
    <n v="1"/>
    <n v="2.65"/>
    <n v="2"/>
    <x v="0"/>
    <n v="0"/>
    <n v="0"/>
    <n v="1"/>
    <s v="Medium"/>
    <s v="Low"/>
    <x v="1"/>
  </r>
  <r>
    <s v="MA"/>
    <n v="88"/>
    <s v="area_code_408"/>
    <s v="no"/>
    <s v="yes"/>
    <n v="45"/>
    <n v="80.3"/>
    <n v="140"/>
    <n v="13.65"/>
    <n v="153.30000000000001"/>
    <n v="101"/>
    <n v="13.03"/>
    <n v="309.2"/>
    <x v="56"/>
    <n v="13.91"/>
    <n v="12.8"/>
    <n v="3"/>
    <n v="3.46"/>
    <n v="2"/>
    <x v="0"/>
    <n v="0"/>
    <n v="0"/>
    <n v="1"/>
    <s v="Medium"/>
    <s v="High"/>
    <x v="0"/>
  </r>
  <r>
    <s v="VT"/>
    <n v="195"/>
    <s v="area_code_415"/>
    <s v="no"/>
    <s v="yes"/>
    <n v="36"/>
    <n v="231.7"/>
    <n v="110"/>
    <n v="39.39"/>
    <n v="225.1"/>
    <n v="88"/>
    <n v="19.13"/>
    <n v="201.7"/>
    <x v="2"/>
    <n v="9.08"/>
    <n v="12.1"/>
    <n v="2"/>
    <n v="3.27"/>
    <n v="0"/>
    <x v="0"/>
    <n v="0"/>
    <n v="0"/>
    <n v="1"/>
    <s v="Very High"/>
    <s v="High"/>
    <x v="2"/>
  </r>
  <r>
    <s v="NM"/>
    <n v="182"/>
    <s v="area_code_415"/>
    <s v="no"/>
    <s v="no"/>
    <n v="0"/>
    <n v="69.099999999999994"/>
    <n v="114"/>
    <n v="11.75"/>
    <n v="230.3"/>
    <n v="109"/>
    <n v="19.579999999999998"/>
    <n v="256.7"/>
    <x v="5"/>
    <n v="11.55"/>
    <n v="6.5"/>
    <n v="4"/>
    <n v="1.76"/>
    <n v="0"/>
    <x v="0"/>
    <n v="0"/>
    <n v="0"/>
    <n v="0"/>
    <s v="Very High"/>
    <s v="Low"/>
    <x v="0"/>
  </r>
  <r>
    <s v="CO"/>
    <n v="118"/>
    <s v="area_code_408"/>
    <s v="no"/>
    <s v="no"/>
    <n v="0"/>
    <n v="188.8"/>
    <n v="60"/>
    <n v="32.1"/>
    <n v="217.4"/>
    <n v="64"/>
    <n v="18.48"/>
    <n v="220.1"/>
    <x v="41"/>
    <n v="9.9"/>
    <n v="8.1999999999999993"/>
    <n v="7"/>
    <n v="2.21"/>
    <n v="4"/>
    <x v="0"/>
    <n v="0"/>
    <n v="0"/>
    <n v="0"/>
    <s v="High"/>
    <s v="Low"/>
    <x v="2"/>
  </r>
  <r>
    <s v="NH"/>
    <n v="103"/>
    <s v="area_code_408"/>
    <s v="no"/>
    <s v="no"/>
    <n v="0"/>
    <n v="150.6"/>
    <n v="125"/>
    <n v="25.6"/>
    <n v="169.1"/>
    <n v="126"/>
    <n v="14.37"/>
    <n v="221.2"/>
    <x v="1"/>
    <n v="9.9499999999999993"/>
    <n v="10.4"/>
    <n v="8"/>
    <n v="2.81"/>
    <n v="8"/>
    <x v="1"/>
    <n v="1"/>
    <n v="0"/>
    <n v="0"/>
    <s v="High"/>
    <s v="High"/>
    <x v="0"/>
  </r>
  <r>
    <s v="UT"/>
    <n v="61"/>
    <s v="area_code_408"/>
    <s v="no"/>
    <s v="yes"/>
    <n v="25"/>
    <n v="163.69999999999999"/>
    <n v="78"/>
    <n v="27.83"/>
    <n v="113.2"/>
    <n v="112"/>
    <n v="9.6199999999999992"/>
    <n v="134.1"/>
    <x v="4"/>
    <n v="6.03"/>
    <n v="9.9"/>
    <n v="3"/>
    <n v="2.67"/>
    <n v="3"/>
    <x v="0"/>
    <n v="0"/>
    <n v="0"/>
    <n v="1"/>
    <s v="Low"/>
    <s v="Low"/>
    <x v="0"/>
  </r>
  <r>
    <s v="WV"/>
    <n v="172"/>
    <s v="area_code_415"/>
    <s v="no"/>
    <s v="no"/>
    <n v="0"/>
    <n v="211.7"/>
    <n v="100"/>
    <n v="35.99"/>
    <n v="198.7"/>
    <n v="101"/>
    <n v="16.89"/>
    <n v="301.7"/>
    <x v="75"/>
    <n v="13.58"/>
    <n v="6.5"/>
    <n v="9"/>
    <n v="1.76"/>
    <n v="1"/>
    <x v="0"/>
    <n v="0"/>
    <n v="0"/>
    <n v="0"/>
    <s v="Very High"/>
    <s v="Low"/>
    <x v="1"/>
  </r>
  <r>
    <s v="NJ"/>
    <n v="72"/>
    <s v="area_code_415"/>
    <s v="no"/>
    <s v="no"/>
    <n v="0"/>
    <n v="175.5"/>
    <n v="103"/>
    <n v="29.84"/>
    <n v="132.30000000000001"/>
    <n v="120"/>
    <n v="11.25"/>
    <n v="242.9"/>
    <x v="5"/>
    <n v="10.93"/>
    <n v="11.8"/>
    <n v="3"/>
    <n v="3.19"/>
    <n v="1"/>
    <x v="0"/>
    <n v="0"/>
    <n v="0"/>
    <n v="0"/>
    <s v="Low"/>
    <s v="High"/>
    <x v="0"/>
  </r>
  <r>
    <s v="NM"/>
    <n v="113"/>
    <s v="area_code_510"/>
    <s v="no"/>
    <s v="no"/>
    <n v="0"/>
    <n v="150.1"/>
    <n v="120"/>
    <n v="25.52"/>
    <n v="200.1"/>
    <n v="85"/>
    <n v="17.010000000000002"/>
    <n v="266.7"/>
    <x v="18"/>
    <n v="12"/>
    <n v="11"/>
    <n v="3"/>
    <n v="2.97"/>
    <n v="2"/>
    <x v="0"/>
    <n v="0"/>
    <n v="0"/>
    <n v="0"/>
    <s v="High"/>
    <s v="High"/>
    <x v="3"/>
  </r>
  <r>
    <s v="ND"/>
    <n v="177"/>
    <s v="area_code_408"/>
    <s v="no"/>
    <s v="no"/>
    <n v="0"/>
    <n v="189.5"/>
    <n v="99"/>
    <n v="32.22"/>
    <n v="176.3"/>
    <n v="117"/>
    <n v="14.99"/>
    <n v="225.9"/>
    <x v="64"/>
    <n v="10.17"/>
    <n v="14.2"/>
    <n v="2"/>
    <n v="3.83"/>
    <n v="1"/>
    <x v="0"/>
    <n v="0"/>
    <n v="0"/>
    <n v="0"/>
    <s v="Very High"/>
    <s v="High"/>
    <x v="1"/>
  </r>
  <r>
    <s v="WA"/>
    <n v="100"/>
    <s v="area_code_408"/>
    <s v="no"/>
    <s v="no"/>
    <n v="0"/>
    <n v="70.8"/>
    <n v="94"/>
    <n v="12.04"/>
    <n v="215.6"/>
    <n v="102"/>
    <n v="18.329999999999998"/>
    <n v="230.8"/>
    <x v="76"/>
    <n v="10.39"/>
    <n v="9.5"/>
    <n v="1"/>
    <n v="2.57"/>
    <n v="6"/>
    <x v="1"/>
    <n v="1"/>
    <n v="0"/>
    <n v="0"/>
    <s v="Medium"/>
    <s v="Low"/>
    <x v="0"/>
  </r>
  <r>
    <s v="DE"/>
    <n v="136"/>
    <s v="area_code_415"/>
    <s v="no"/>
    <s v="no"/>
    <n v="0"/>
    <n v="101.7"/>
    <n v="105"/>
    <n v="17.29"/>
    <n v="202.8"/>
    <n v="99"/>
    <n v="17.239999999999998"/>
    <n v="136.19999999999999"/>
    <x v="47"/>
    <n v="6.13"/>
    <n v="9.4"/>
    <n v="6"/>
    <n v="2.54"/>
    <n v="3"/>
    <x v="0"/>
    <n v="0"/>
    <n v="0"/>
    <n v="0"/>
    <s v="Very High"/>
    <s v="Low"/>
    <x v="3"/>
  </r>
  <r>
    <s v="GA"/>
    <n v="71"/>
    <s v="area_code_415"/>
    <s v="no"/>
    <s v="no"/>
    <n v="0"/>
    <n v="258.39999999999998"/>
    <n v="132"/>
    <n v="43.93"/>
    <n v="126.8"/>
    <n v="119"/>
    <n v="10.78"/>
    <n v="182.4"/>
    <x v="30"/>
    <n v="8.2100000000000009"/>
    <n v="9.6999999999999993"/>
    <n v="8"/>
    <n v="2.62"/>
    <n v="4"/>
    <x v="0"/>
    <n v="0"/>
    <n v="0"/>
    <n v="0"/>
    <s v="Low"/>
    <s v="Low"/>
    <x v="1"/>
  </r>
  <r>
    <s v="HI"/>
    <n v="134"/>
    <s v="area_code_408"/>
    <s v="no"/>
    <s v="no"/>
    <n v="0"/>
    <n v="242.4"/>
    <n v="126"/>
    <n v="41.21"/>
    <n v="152.9"/>
    <n v="115"/>
    <n v="13"/>
    <n v="318.3"/>
    <x v="11"/>
    <n v="14.32"/>
    <n v="11.8"/>
    <n v="6"/>
    <n v="3.19"/>
    <n v="1"/>
    <x v="0"/>
    <n v="0"/>
    <n v="0"/>
    <n v="0"/>
    <s v="Very High"/>
    <s v="High"/>
    <x v="1"/>
  </r>
  <r>
    <s v="ME"/>
    <n v="39"/>
    <s v="area_code_408"/>
    <s v="no"/>
    <s v="no"/>
    <n v="0"/>
    <n v="154.1"/>
    <n v="104"/>
    <n v="26.2"/>
    <n v="204.2"/>
    <n v="112"/>
    <n v="17.36"/>
    <n v="196.2"/>
    <x v="26"/>
    <n v="8.83"/>
    <n v="9.8000000000000007"/>
    <n v="4"/>
    <n v="2.65"/>
    <n v="2"/>
    <x v="0"/>
    <n v="0"/>
    <n v="0"/>
    <n v="0"/>
    <s v="Low"/>
    <s v="Low"/>
    <x v="0"/>
  </r>
  <r>
    <s v="OK"/>
    <n v="110"/>
    <s v="area_code_510"/>
    <s v="no"/>
    <s v="no"/>
    <n v="0"/>
    <n v="188"/>
    <n v="127"/>
    <n v="31.96"/>
    <n v="90.5"/>
    <n v="118"/>
    <n v="7.69"/>
    <n v="150.30000000000001"/>
    <x v="16"/>
    <n v="6.76"/>
    <n v="15.3"/>
    <n v="3"/>
    <n v="4.13"/>
    <n v="3"/>
    <x v="0"/>
    <n v="0"/>
    <n v="0"/>
    <n v="0"/>
    <s v="High"/>
    <s v="High"/>
    <x v="1"/>
  </r>
  <r>
    <s v="TN"/>
    <n v="102"/>
    <s v="area_code_510"/>
    <s v="no"/>
    <s v="no"/>
    <n v="0"/>
    <n v="103.1"/>
    <n v="70"/>
    <n v="17.53"/>
    <n v="275"/>
    <n v="129"/>
    <n v="23.38"/>
    <n v="141.1"/>
    <x v="26"/>
    <n v="6.35"/>
    <n v="11.2"/>
    <n v="5"/>
    <n v="3.02"/>
    <n v="1"/>
    <x v="0"/>
    <n v="0"/>
    <n v="0"/>
    <n v="0"/>
    <s v="High"/>
    <s v="High"/>
    <x v="0"/>
  </r>
  <r>
    <s v="WY"/>
    <n v="70"/>
    <s v="area_code_415"/>
    <s v="no"/>
    <s v="no"/>
    <n v="0"/>
    <n v="175.4"/>
    <n v="130"/>
    <n v="29.82"/>
    <n v="159.5"/>
    <n v="130"/>
    <n v="13.56"/>
    <n v="260.60000000000002"/>
    <x v="5"/>
    <n v="11.73"/>
    <n v="11.6"/>
    <n v="4"/>
    <n v="3.13"/>
    <n v="0"/>
    <x v="0"/>
    <n v="0"/>
    <n v="0"/>
    <n v="0"/>
    <s v="Low"/>
    <s v="High"/>
    <x v="0"/>
  </r>
  <r>
    <s v="NY"/>
    <n v="142"/>
    <s v="area_code_415"/>
    <s v="no"/>
    <s v="no"/>
    <n v="0"/>
    <n v="145.4"/>
    <n v="93"/>
    <n v="24.72"/>
    <n v="209.1"/>
    <n v="98"/>
    <n v="17.77"/>
    <n v="214"/>
    <x v="5"/>
    <n v="9.6300000000000008"/>
    <n v="10.9"/>
    <n v="1"/>
    <n v="2.94"/>
    <n v="1"/>
    <x v="0"/>
    <n v="0"/>
    <n v="0"/>
    <n v="0"/>
    <s v="Very High"/>
    <s v="High"/>
    <x v="3"/>
  </r>
  <r>
    <s v="DE"/>
    <n v="81"/>
    <s v="area_code_510"/>
    <s v="yes"/>
    <s v="no"/>
    <n v="0"/>
    <n v="250.6"/>
    <n v="85"/>
    <n v="42.6"/>
    <n v="187.9"/>
    <n v="50"/>
    <n v="15.97"/>
    <n v="120.3"/>
    <x v="70"/>
    <n v="5.41"/>
    <n v="7.8"/>
    <n v="5"/>
    <n v="2.11"/>
    <n v="1"/>
    <x v="0"/>
    <n v="0"/>
    <n v="1"/>
    <n v="0"/>
    <s v="Medium"/>
    <s v="Low"/>
    <x v="2"/>
  </r>
  <r>
    <s v="RI"/>
    <n v="17"/>
    <s v="area_code_415"/>
    <s v="no"/>
    <s v="no"/>
    <n v="0"/>
    <n v="161.5"/>
    <n v="123"/>
    <n v="27.46"/>
    <n v="214.2"/>
    <n v="81"/>
    <n v="18.21"/>
    <n v="315"/>
    <x v="36"/>
    <n v="14.18"/>
    <n v="8.6"/>
    <n v="5"/>
    <n v="2.3199999999999998"/>
    <n v="1"/>
    <x v="0"/>
    <n v="0"/>
    <n v="0"/>
    <n v="0"/>
    <s v="Low"/>
    <s v="Low"/>
    <x v="3"/>
  </r>
  <r>
    <s v="PA"/>
    <n v="119"/>
    <s v="area_code_408"/>
    <s v="no"/>
    <s v="no"/>
    <n v="0"/>
    <n v="260.10000000000002"/>
    <n v="101"/>
    <n v="44.22"/>
    <n v="256.5"/>
    <n v="68"/>
    <n v="21.8"/>
    <n v="229.1"/>
    <x v="2"/>
    <n v="10.31"/>
    <n v="10"/>
    <n v="2"/>
    <n v="2.7"/>
    <n v="1"/>
    <x v="1"/>
    <n v="1"/>
    <n v="0"/>
    <n v="0"/>
    <s v="High"/>
    <s v="Low"/>
    <x v="2"/>
  </r>
  <r>
    <s v="HI"/>
    <n v="105"/>
    <s v="area_code_415"/>
    <s v="no"/>
    <s v="no"/>
    <n v="0"/>
    <n v="281.3"/>
    <n v="124"/>
    <n v="47.82"/>
    <n v="301.5"/>
    <n v="96"/>
    <n v="25.63"/>
    <n v="202.8"/>
    <x v="23"/>
    <n v="9.1300000000000008"/>
    <n v="8.6999999999999993"/>
    <n v="3"/>
    <n v="2.35"/>
    <n v="0"/>
    <x v="1"/>
    <n v="1"/>
    <n v="0"/>
    <n v="0"/>
    <s v="High"/>
    <s v="Low"/>
    <x v="2"/>
  </r>
  <r>
    <s v="MD"/>
    <n v="108"/>
    <s v="area_code_415"/>
    <s v="yes"/>
    <s v="yes"/>
    <n v="42"/>
    <n v="130.1"/>
    <n v="90"/>
    <n v="22.12"/>
    <n v="167"/>
    <n v="128"/>
    <n v="14.2"/>
    <n v="244.7"/>
    <x v="59"/>
    <n v="11.01"/>
    <n v="13.6"/>
    <n v="5"/>
    <n v="3.67"/>
    <n v="3"/>
    <x v="1"/>
    <n v="1"/>
    <n v="1"/>
    <n v="1"/>
    <s v="High"/>
    <s v="High"/>
    <x v="0"/>
  </r>
  <r>
    <s v="VA"/>
    <n v="90"/>
    <s v="area_code_415"/>
    <s v="no"/>
    <s v="no"/>
    <n v="0"/>
    <n v="102"/>
    <n v="118"/>
    <n v="17.34"/>
    <n v="113.3"/>
    <n v="134"/>
    <n v="9.6300000000000008"/>
    <n v="188.6"/>
    <x v="18"/>
    <n v="8.49"/>
    <n v="11.4"/>
    <n v="3"/>
    <n v="3.08"/>
    <n v="2"/>
    <x v="0"/>
    <n v="0"/>
    <n v="0"/>
    <n v="0"/>
    <s v="Medium"/>
    <s v="High"/>
    <x v="0"/>
  </r>
  <r>
    <s v="IN"/>
    <n v="100"/>
    <s v="area_code_415"/>
    <s v="no"/>
    <s v="yes"/>
    <n v="33"/>
    <n v="218.7"/>
    <n v="104"/>
    <n v="37.18"/>
    <n v="155"/>
    <n v="144"/>
    <n v="13.18"/>
    <n v="99"/>
    <x v="57"/>
    <n v="4.46"/>
    <n v="12.1"/>
    <n v="4"/>
    <n v="3.27"/>
    <n v="1"/>
    <x v="0"/>
    <n v="0"/>
    <n v="0"/>
    <n v="1"/>
    <s v="Medium"/>
    <s v="High"/>
    <x v="1"/>
  </r>
  <r>
    <s v="OR"/>
    <n v="155"/>
    <s v="area_code_408"/>
    <s v="no"/>
    <s v="yes"/>
    <n v="30"/>
    <n v="128.5"/>
    <n v="86"/>
    <n v="21.85"/>
    <n v="188.4"/>
    <n v="91"/>
    <n v="16.010000000000002"/>
    <n v="254.4"/>
    <x v="82"/>
    <n v="11.45"/>
    <n v="6.8"/>
    <n v="6"/>
    <n v="1.84"/>
    <n v="1"/>
    <x v="0"/>
    <n v="0"/>
    <n v="0"/>
    <n v="1"/>
    <s v="Very High"/>
    <s v="Low"/>
    <x v="3"/>
  </r>
  <r>
    <s v="AZ"/>
    <n v="113"/>
    <s v="area_code_510"/>
    <s v="no"/>
    <s v="no"/>
    <n v="0"/>
    <n v="128.69999999999999"/>
    <n v="100"/>
    <n v="21.88"/>
    <n v="227.1"/>
    <n v="67"/>
    <n v="19.3"/>
    <n v="178.1"/>
    <x v="25"/>
    <n v="8.01"/>
    <n v="9.1999999999999993"/>
    <n v="4"/>
    <n v="2.48"/>
    <n v="2"/>
    <x v="1"/>
    <n v="1"/>
    <n v="0"/>
    <n v="0"/>
    <s v="High"/>
    <s v="Low"/>
    <x v="3"/>
  </r>
  <r>
    <s v="WI"/>
    <n v="123"/>
    <s v="area_code_415"/>
    <s v="no"/>
    <s v="no"/>
    <n v="0"/>
    <n v="172.2"/>
    <n v="92"/>
    <n v="29.27"/>
    <n v="162.6"/>
    <n v="76"/>
    <n v="13.82"/>
    <n v="250.3"/>
    <x v="67"/>
    <n v="11.26"/>
    <n v="8.6999999999999993"/>
    <n v="4"/>
    <n v="2.35"/>
    <n v="1"/>
    <x v="0"/>
    <n v="0"/>
    <n v="0"/>
    <n v="0"/>
    <s v="High"/>
    <s v="Low"/>
    <x v="3"/>
  </r>
  <r>
    <s v="MO"/>
    <n v="42"/>
    <s v="area_code_415"/>
    <s v="no"/>
    <s v="no"/>
    <n v="0"/>
    <n v="184.5"/>
    <n v="98"/>
    <n v="31.37"/>
    <n v="200.5"/>
    <n v="93"/>
    <n v="17.04"/>
    <n v="279.2"/>
    <x v="50"/>
    <n v="12.56"/>
    <n v="8.8000000000000007"/>
    <n v="3"/>
    <n v="2.38"/>
    <n v="2"/>
    <x v="0"/>
    <n v="0"/>
    <n v="0"/>
    <n v="0"/>
    <s v="Low"/>
    <s v="Low"/>
    <x v="2"/>
  </r>
  <r>
    <s v="NV"/>
    <n v="125"/>
    <s v="area_code_510"/>
    <s v="no"/>
    <s v="no"/>
    <n v="0"/>
    <n v="168.6"/>
    <n v="99"/>
    <n v="28.66"/>
    <n v="175.6"/>
    <n v="107"/>
    <n v="14.93"/>
    <n v="243.3"/>
    <x v="26"/>
    <n v="10.95"/>
    <n v="10.9"/>
    <n v="7"/>
    <n v="2.94"/>
    <n v="0"/>
    <x v="0"/>
    <n v="0"/>
    <n v="0"/>
    <n v="0"/>
    <s v="High"/>
    <s v="High"/>
    <x v="0"/>
  </r>
  <r>
    <s v="HI"/>
    <n v="131"/>
    <s v="area_code_415"/>
    <s v="no"/>
    <s v="yes"/>
    <n v="30"/>
    <n v="174"/>
    <n v="118"/>
    <n v="29.58"/>
    <n v="205.3"/>
    <n v="81"/>
    <n v="17.45"/>
    <n v="218.2"/>
    <x v="6"/>
    <n v="9.82"/>
    <n v="6.7"/>
    <n v="3"/>
    <n v="1.81"/>
    <n v="1"/>
    <x v="0"/>
    <n v="0"/>
    <n v="0"/>
    <n v="1"/>
    <s v="Very High"/>
    <s v="Low"/>
    <x v="3"/>
  </r>
  <r>
    <s v="WA"/>
    <n v="107"/>
    <s v="area_code_415"/>
    <s v="no"/>
    <s v="no"/>
    <n v="0"/>
    <n v="230.4"/>
    <n v="65"/>
    <n v="39.17"/>
    <n v="257.39999999999998"/>
    <n v="80"/>
    <n v="21.88"/>
    <n v="107.3"/>
    <x v="53"/>
    <n v="4.83"/>
    <n v="8.5"/>
    <n v="3"/>
    <n v="2.2999999999999998"/>
    <n v="1"/>
    <x v="0"/>
    <n v="0"/>
    <n v="0"/>
    <n v="0"/>
    <s v="High"/>
    <s v="Low"/>
    <x v="2"/>
  </r>
  <r>
    <s v="IL"/>
    <n v="48"/>
    <s v="area_code_408"/>
    <s v="no"/>
    <s v="no"/>
    <n v="0"/>
    <n v="198.2"/>
    <n v="73"/>
    <n v="33.69"/>
    <n v="202.8"/>
    <n v="115"/>
    <n v="17.239999999999998"/>
    <n v="146.4"/>
    <x v="44"/>
    <n v="6.59"/>
    <n v="5.0999999999999996"/>
    <n v="5"/>
    <n v="1.38"/>
    <n v="1"/>
    <x v="0"/>
    <n v="0"/>
    <n v="0"/>
    <n v="0"/>
    <s v="Low"/>
    <s v="Low"/>
    <x v="1"/>
  </r>
  <r>
    <s v="IL"/>
    <n v="76"/>
    <s v="area_code_510"/>
    <s v="no"/>
    <s v="no"/>
    <n v="0"/>
    <n v="186.1"/>
    <n v="96"/>
    <n v="31.64"/>
    <n v="211.6"/>
    <n v="100"/>
    <n v="17.989999999999998"/>
    <n v="230.6"/>
    <x v="41"/>
    <n v="10.38"/>
    <n v="8"/>
    <n v="4"/>
    <n v="2.16"/>
    <n v="0"/>
    <x v="0"/>
    <n v="0"/>
    <n v="0"/>
    <n v="0"/>
    <s v="Medium"/>
    <s v="Low"/>
    <x v="2"/>
  </r>
  <r>
    <s v="LA"/>
    <n v="128"/>
    <s v="area_code_415"/>
    <s v="no"/>
    <s v="no"/>
    <n v="0"/>
    <n v="148.5"/>
    <n v="105"/>
    <n v="25.25"/>
    <n v="243"/>
    <n v="106"/>
    <n v="20.66"/>
    <n v="255.2"/>
    <x v="52"/>
    <n v="11.48"/>
    <n v="6.8"/>
    <n v="2"/>
    <n v="1.84"/>
    <n v="1"/>
    <x v="0"/>
    <n v="0"/>
    <n v="0"/>
    <n v="0"/>
    <s v="Very High"/>
    <s v="Low"/>
    <x v="0"/>
  </r>
  <r>
    <s v="WI"/>
    <n v="73"/>
    <s v="area_code_415"/>
    <s v="no"/>
    <s v="no"/>
    <n v="0"/>
    <n v="157.1"/>
    <n v="109"/>
    <n v="26.71"/>
    <n v="268.8"/>
    <n v="83"/>
    <n v="22.85"/>
    <n v="181.5"/>
    <x v="50"/>
    <n v="8.17"/>
    <n v="10"/>
    <n v="8"/>
    <n v="2.7"/>
    <n v="0"/>
    <x v="0"/>
    <n v="0"/>
    <n v="0"/>
    <n v="0"/>
    <s v="Low"/>
    <s v="Low"/>
    <x v="3"/>
  </r>
  <r>
    <s v="TX"/>
    <n v="52"/>
    <s v="area_code_415"/>
    <s v="no"/>
    <s v="no"/>
    <n v="0"/>
    <n v="155"/>
    <n v="110"/>
    <n v="26.35"/>
    <n v="133.4"/>
    <n v="104"/>
    <n v="11.34"/>
    <n v="176.1"/>
    <x v="48"/>
    <n v="7.92"/>
    <n v="7"/>
    <n v="4"/>
    <n v="1.89"/>
    <n v="4"/>
    <x v="1"/>
    <n v="1"/>
    <n v="0"/>
    <n v="0"/>
    <s v="Low"/>
    <s v="Low"/>
    <x v="0"/>
  </r>
  <r>
    <s v="MI"/>
    <n v="126"/>
    <s v="area_code_415"/>
    <s v="yes"/>
    <s v="yes"/>
    <n v="26"/>
    <n v="129.30000000000001"/>
    <n v="123"/>
    <n v="21.98"/>
    <n v="176.5"/>
    <n v="114"/>
    <n v="15"/>
    <n v="154.5"/>
    <x v="20"/>
    <n v="6.95"/>
    <n v="9.6"/>
    <n v="7"/>
    <n v="2.59"/>
    <n v="1"/>
    <x v="0"/>
    <n v="0"/>
    <n v="1"/>
    <n v="1"/>
    <s v="High"/>
    <s v="Low"/>
    <x v="0"/>
  </r>
  <r>
    <s v="WA"/>
    <n v="137"/>
    <s v="area_code_408"/>
    <s v="no"/>
    <s v="no"/>
    <n v="0"/>
    <n v="208.8"/>
    <n v="120"/>
    <n v="35.5"/>
    <n v="225.3"/>
    <n v="100"/>
    <n v="19.149999999999999"/>
    <n v="221.6"/>
    <x v="61"/>
    <n v="9.9700000000000006"/>
    <n v="11.1"/>
    <n v="5"/>
    <n v="3"/>
    <n v="0"/>
    <x v="0"/>
    <n v="0"/>
    <n v="0"/>
    <n v="0"/>
    <s v="Very High"/>
    <s v="High"/>
    <x v="2"/>
  </r>
  <r>
    <s v="ND"/>
    <n v="71"/>
    <s v="area_code_510"/>
    <s v="no"/>
    <s v="no"/>
    <n v="0"/>
    <n v="238"/>
    <n v="82"/>
    <n v="40.46"/>
    <n v="278.5"/>
    <n v="94"/>
    <n v="23.67"/>
    <n v="193.1"/>
    <x v="94"/>
    <n v="8.69"/>
    <n v="11.8"/>
    <n v="10"/>
    <n v="3.19"/>
    <n v="0"/>
    <x v="1"/>
    <n v="1"/>
    <n v="0"/>
    <n v="0"/>
    <s v="Low"/>
    <s v="High"/>
    <x v="2"/>
  </r>
  <r>
    <s v="NE"/>
    <n v="139"/>
    <s v="area_code_415"/>
    <s v="no"/>
    <s v="no"/>
    <n v="0"/>
    <n v="211.1"/>
    <n v="103"/>
    <n v="35.89"/>
    <n v="206.9"/>
    <n v="108"/>
    <n v="17.59"/>
    <n v="193.9"/>
    <x v="83"/>
    <n v="8.73"/>
    <n v="5.6"/>
    <n v="4"/>
    <n v="1.51"/>
    <n v="0"/>
    <x v="0"/>
    <n v="0"/>
    <n v="0"/>
    <n v="0"/>
    <s v="Very High"/>
    <s v="Low"/>
    <x v="1"/>
  </r>
  <r>
    <s v="MS"/>
    <n v="107"/>
    <s v="area_code_510"/>
    <s v="no"/>
    <s v="yes"/>
    <n v="30"/>
    <n v="198.9"/>
    <n v="87"/>
    <n v="33.81"/>
    <n v="207"/>
    <n v="90"/>
    <n v="17.600000000000001"/>
    <n v="159.80000000000001"/>
    <x v="46"/>
    <n v="7.19"/>
    <n v="12.6"/>
    <n v="4"/>
    <n v="3.4"/>
    <n v="3"/>
    <x v="0"/>
    <n v="0"/>
    <n v="0"/>
    <n v="1"/>
    <s v="High"/>
    <s v="High"/>
    <x v="2"/>
  </r>
  <r>
    <s v="KY"/>
    <n v="147"/>
    <s v="area_code_408"/>
    <s v="no"/>
    <s v="no"/>
    <n v="0"/>
    <n v="212.8"/>
    <n v="79"/>
    <n v="36.18"/>
    <n v="204.1"/>
    <n v="91"/>
    <n v="17.350000000000001"/>
    <n v="156.19999999999999"/>
    <x v="45"/>
    <n v="7.03"/>
    <n v="10.199999999999999"/>
    <n v="2"/>
    <n v="2.75"/>
    <n v="1"/>
    <x v="0"/>
    <n v="0"/>
    <n v="0"/>
    <n v="0"/>
    <s v="Very High"/>
    <s v="Low"/>
    <x v="2"/>
  </r>
  <r>
    <s v="RI"/>
    <n v="116"/>
    <s v="area_code_510"/>
    <s v="no"/>
    <s v="no"/>
    <n v="0"/>
    <n v="137.4"/>
    <n v="126"/>
    <n v="23.36"/>
    <n v="120"/>
    <n v="94"/>
    <n v="10.199999999999999"/>
    <n v="130.30000000000001"/>
    <x v="16"/>
    <n v="5.86"/>
    <n v="12.4"/>
    <n v="2"/>
    <n v="3.35"/>
    <n v="3"/>
    <x v="0"/>
    <n v="0"/>
    <n v="0"/>
    <n v="0"/>
    <s v="High"/>
    <s v="High"/>
    <x v="3"/>
  </r>
  <r>
    <s v="NY"/>
    <n v="60"/>
    <s v="area_code_510"/>
    <s v="no"/>
    <s v="yes"/>
    <n v="31"/>
    <n v="191.8"/>
    <n v="75"/>
    <n v="32.61"/>
    <n v="267.8"/>
    <n v="135"/>
    <n v="22.76"/>
    <n v="200.5"/>
    <x v="49"/>
    <n v="9.02"/>
    <n v="12.8"/>
    <n v="3"/>
    <n v="3.46"/>
    <n v="2"/>
    <x v="0"/>
    <n v="0"/>
    <n v="0"/>
    <n v="1"/>
    <s v="Low"/>
    <s v="High"/>
    <x v="1"/>
  </r>
  <r>
    <s v="TX"/>
    <n v="38"/>
    <s v="area_code_510"/>
    <s v="no"/>
    <s v="no"/>
    <n v="0"/>
    <n v="149"/>
    <n v="92"/>
    <n v="25.33"/>
    <n v="49.2"/>
    <n v="78"/>
    <n v="4.18"/>
    <n v="163.30000000000001"/>
    <x v="73"/>
    <n v="7.35"/>
    <n v="13.9"/>
    <n v="11"/>
    <n v="3.75"/>
    <n v="0"/>
    <x v="0"/>
    <n v="0"/>
    <n v="0"/>
    <n v="0"/>
    <s v="Low"/>
    <s v="High"/>
    <x v="3"/>
  </r>
  <r>
    <s v="DE"/>
    <n v="63"/>
    <s v="area_code_408"/>
    <s v="no"/>
    <s v="no"/>
    <n v="0"/>
    <n v="117.1"/>
    <n v="118"/>
    <n v="19.91"/>
    <n v="249.6"/>
    <n v="90"/>
    <n v="21.22"/>
    <n v="162.19999999999999"/>
    <x v="48"/>
    <n v="7.3"/>
    <n v="11.1"/>
    <n v="4"/>
    <n v="3"/>
    <n v="3"/>
    <x v="0"/>
    <n v="0"/>
    <n v="0"/>
    <n v="0"/>
    <s v="Low"/>
    <s v="High"/>
    <x v="3"/>
  </r>
  <r>
    <s v="RI"/>
    <n v="131"/>
    <s v="area_code_415"/>
    <s v="no"/>
    <s v="no"/>
    <n v="0"/>
    <n v="112.8"/>
    <n v="133"/>
    <n v="19.18"/>
    <n v="199.4"/>
    <n v="116"/>
    <n v="16.95"/>
    <n v="142.69999999999999"/>
    <x v="18"/>
    <n v="6.42"/>
    <n v="10.1"/>
    <n v="5"/>
    <n v="2.73"/>
    <n v="0"/>
    <x v="0"/>
    <n v="0"/>
    <n v="0"/>
    <n v="0"/>
    <s v="Very High"/>
    <s v="Low"/>
    <x v="0"/>
  </r>
  <r>
    <s v="MS"/>
    <n v="158"/>
    <s v="area_code_510"/>
    <s v="no"/>
    <s v="no"/>
    <n v="0"/>
    <n v="175.9"/>
    <n v="105"/>
    <n v="29.9"/>
    <n v="188.3"/>
    <n v="88"/>
    <n v="16.010000000000002"/>
    <n v="188.3"/>
    <x v="21"/>
    <n v="8.4700000000000006"/>
    <n v="11"/>
    <n v="6"/>
    <n v="2.97"/>
    <n v="1"/>
    <x v="0"/>
    <n v="0"/>
    <n v="0"/>
    <n v="0"/>
    <s v="Very High"/>
    <s v="High"/>
    <x v="3"/>
  </r>
  <r>
    <s v="NY"/>
    <n v="139"/>
    <s v="area_code_510"/>
    <s v="no"/>
    <s v="no"/>
    <n v="0"/>
    <n v="236.6"/>
    <n v="109"/>
    <n v="40.22"/>
    <n v="169.9"/>
    <n v="107"/>
    <n v="14.44"/>
    <n v="212.3"/>
    <x v="4"/>
    <n v="9.5500000000000007"/>
    <n v="11.1"/>
    <n v="2"/>
    <n v="3"/>
    <n v="1"/>
    <x v="1"/>
    <n v="1"/>
    <n v="0"/>
    <n v="0"/>
    <s v="Very High"/>
    <s v="High"/>
    <x v="1"/>
  </r>
  <r>
    <s v="NE"/>
    <n v="77"/>
    <s v="area_code_415"/>
    <s v="no"/>
    <s v="no"/>
    <n v="0"/>
    <n v="169.4"/>
    <n v="102"/>
    <n v="28.8"/>
    <n v="184.9"/>
    <n v="144"/>
    <n v="15.72"/>
    <n v="234.3"/>
    <x v="2"/>
    <n v="10.54"/>
    <n v="2"/>
    <n v="7"/>
    <n v="0.54"/>
    <n v="1"/>
    <x v="0"/>
    <n v="0"/>
    <n v="0"/>
    <n v="0"/>
    <s v="Medium"/>
    <s v="Low"/>
    <x v="0"/>
  </r>
  <r>
    <s v="WI"/>
    <n v="140"/>
    <s v="area_code_415"/>
    <s v="no"/>
    <s v="no"/>
    <n v="0"/>
    <n v="129.6"/>
    <n v="79"/>
    <n v="22.03"/>
    <n v="246.2"/>
    <n v="99"/>
    <n v="20.93"/>
    <n v="172.1"/>
    <x v="74"/>
    <n v="7.74"/>
    <n v="9.4"/>
    <n v="10"/>
    <n v="2.54"/>
    <n v="3"/>
    <x v="0"/>
    <n v="0"/>
    <n v="0"/>
    <n v="0"/>
    <s v="Very High"/>
    <s v="Low"/>
    <x v="3"/>
  </r>
  <r>
    <s v="SD"/>
    <n v="52"/>
    <s v="area_code_510"/>
    <s v="no"/>
    <s v="yes"/>
    <n v="20"/>
    <n v="133.30000000000001"/>
    <n v="63"/>
    <n v="22.66"/>
    <n v="184.1"/>
    <n v="123"/>
    <n v="15.65"/>
    <n v="272.89999999999998"/>
    <x v="24"/>
    <n v="12.28"/>
    <n v="13.5"/>
    <n v="2"/>
    <n v="3.65"/>
    <n v="1"/>
    <x v="0"/>
    <n v="0"/>
    <n v="0"/>
    <n v="1"/>
    <s v="Low"/>
    <s v="High"/>
    <x v="0"/>
  </r>
  <r>
    <s v="VA"/>
    <n v="103"/>
    <s v="area_code_510"/>
    <s v="no"/>
    <s v="no"/>
    <n v="0"/>
    <n v="167.8"/>
    <n v="121"/>
    <n v="28.53"/>
    <n v="212.9"/>
    <n v="123"/>
    <n v="18.100000000000001"/>
    <n v="208.2"/>
    <x v="44"/>
    <n v="9.3699999999999992"/>
    <n v="13"/>
    <n v="3"/>
    <n v="3.51"/>
    <n v="5"/>
    <x v="0"/>
    <n v="0"/>
    <n v="0"/>
    <n v="0"/>
    <s v="High"/>
    <s v="High"/>
    <x v="0"/>
  </r>
  <r>
    <s v="KS"/>
    <n v="74"/>
    <s v="area_code_415"/>
    <s v="no"/>
    <s v="yes"/>
    <n v="32"/>
    <n v="174.6"/>
    <n v="107"/>
    <n v="29.68"/>
    <n v="310.60000000000002"/>
    <n v="115"/>
    <n v="26.4"/>
    <n v="234.7"/>
    <x v="26"/>
    <n v="10.56"/>
    <n v="9"/>
    <n v="4"/>
    <n v="2.4300000000000002"/>
    <n v="1"/>
    <x v="0"/>
    <n v="0"/>
    <n v="0"/>
    <n v="1"/>
    <s v="Medium"/>
    <s v="Low"/>
    <x v="0"/>
  </r>
  <r>
    <s v="ND"/>
    <n v="124"/>
    <s v="area_code_415"/>
    <s v="no"/>
    <s v="no"/>
    <n v="0"/>
    <n v="150.30000000000001"/>
    <n v="101"/>
    <n v="25.55"/>
    <n v="255.9"/>
    <n v="112"/>
    <n v="21.75"/>
    <n v="136.69999999999999"/>
    <x v="49"/>
    <n v="6.15"/>
    <n v="12.5"/>
    <n v="4"/>
    <n v="3.38"/>
    <n v="2"/>
    <x v="0"/>
    <n v="0"/>
    <n v="0"/>
    <n v="0"/>
    <s v="High"/>
    <s v="High"/>
    <x v="0"/>
  </r>
  <r>
    <s v="CO"/>
    <n v="85"/>
    <s v="area_code_510"/>
    <s v="no"/>
    <s v="yes"/>
    <n v="21"/>
    <n v="283.2"/>
    <n v="110"/>
    <n v="48.14"/>
    <n v="239.7"/>
    <n v="108"/>
    <n v="20.37"/>
    <n v="149.5"/>
    <x v="59"/>
    <n v="6.73"/>
    <n v="6.3"/>
    <n v="1"/>
    <n v="1.7"/>
    <n v="5"/>
    <x v="0"/>
    <n v="0"/>
    <n v="0"/>
    <n v="1"/>
    <s v="Medium"/>
    <s v="Low"/>
    <x v="1"/>
  </r>
  <r>
    <s v="KY"/>
    <n v="113"/>
    <s v="area_code_408"/>
    <s v="no"/>
    <s v="yes"/>
    <n v="20"/>
    <n v="157.80000000000001"/>
    <n v="83"/>
    <n v="26.83"/>
    <n v="161.5"/>
    <n v="56"/>
    <n v="13.73"/>
    <n v="271.5"/>
    <x v="41"/>
    <n v="12.22"/>
    <n v="8.6999999999999993"/>
    <n v="2"/>
    <n v="2.35"/>
    <n v="5"/>
    <x v="1"/>
    <n v="1"/>
    <n v="0"/>
    <n v="1"/>
    <s v="High"/>
    <s v="Low"/>
    <x v="3"/>
  </r>
  <r>
    <s v="WA"/>
    <n v="71"/>
    <s v="area_code_408"/>
    <s v="no"/>
    <s v="no"/>
    <n v="0"/>
    <n v="141.19999999999999"/>
    <n v="132"/>
    <n v="24"/>
    <n v="149.1"/>
    <n v="90"/>
    <n v="12.67"/>
    <n v="171.4"/>
    <x v="51"/>
    <n v="7.71"/>
    <n v="7"/>
    <n v="2"/>
    <n v="1.89"/>
    <n v="2"/>
    <x v="0"/>
    <n v="0"/>
    <n v="0"/>
    <n v="0"/>
    <s v="Low"/>
    <s v="Low"/>
    <x v="3"/>
  </r>
  <r>
    <s v="SC"/>
    <n v="49"/>
    <s v="area_code_415"/>
    <s v="yes"/>
    <s v="no"/>
    <n v="0"/>
    <n v="237.8"/>
    <n v="92"/>
    <n v="40.43"/>
    <n v="208.9"/>
    <n v="119"/>
    <n v="17.760000000000002"/>
    <n v="167.8"/>
    <x v="27"/>
    <n v="7.55"/>
    <n v="15.6"/>
    <n v="6"/>
    <n v="4.21"/>
    <n v="2"/>
    <x v="1"/>
    <n v="1"/>
    <n v="1"/>
    <n v="0"/>
    <s v="Low"/>
    <s v="High"/>
    <x v="1"/>
  </r>
  <r>
    <s v="RI"/>
    <n v="106"/>
    <s v="area_code_510"/>
    <s v="yes"/>
    <s v="no"/>
    <n v="0"/>
    <n v="204"/>
    <n v="84"/>
    <n v="34.68"/>
    <n v="168.5"/>
    <n v="61"/>
    <n v="14.32"/>
    <n v="164"/>
    <x v="20"/>
    <n v="7.38"/>
    <n v="13.3"/>
    <n v="3"/>
    <n v="3.59"/>
    <n v="3"/>
    <x v="1"/>
    <n v="1"/>
    <n v="1"/>
    <n v="0"/>
    <s v="High"/>
    <s v="High"/>
    <x v="2"/>
  </r>
  <r>
    <s v="ID"/>
    <n v="60"/>
    <s v="area_code_510"/>
    <s v="no"/>
    <s v="no"/>
    <n v="0"/>
    <n v="221.1"/>
    <n v="106"/>
    <n v="37.590000000000003"/>
    <n v="178.6"/>
    <n v="48"/>
    <n v="15.18"/>
    <n v="202.7"/>
    <x v="6"/>
    <n v="9.1199999999999992"/>
    <n v="7.4"/>
    <n v="3"/>
    <n v="2"/>
    <n v="1"/>
    <x v="0"/>
    <n v="0"/>
    <n v="0"/>
    <n v="0"/>
    <s v="Low"/>
    <s v="Low"/>
    <x v="2"/>
  </r>
  <r>
    <s v="ME"/>
    <n v="66"/>
    <s v="area_code_510"/>
    <s v="no"/>
    <s v="no"/>
    <n v="0"/>
    <n v="118"/>
    <n v="133"/>
    <n v="20.059999999999999"/>
    <n v="248.1"/>
    <n v="99"/>
    <n v="21.09"/>
    <n v="214.4"/>
    <x v="55"/>
    <n v="9.65"/>
    <n v="5.3"/>
    <n v="5"/>
    <n v="1.43"/>
    <n v="1"/>
    <x v="0"/>
    <n v="0"/>
    <n v="0"/>
    <n v="0"/>
    <s v="Low"/>
    <s v="Low"/>
    <x v="3"/>
  </r>
  <r>
    <s v="SD"/>
    <n v="125"/>
    <s v="area_code_415"/>
    <s v="no"/>
    <s v="no"/>
    <n v="0"/>
    <n v="163.80000000000001"/>
    <n v="73"/>
    <n v="27.85"/>
    <n v="255.6"/>
    <n v="85"/>
    <n v="21.73"/>
    <n v="192.9"/>
    <x v="34"/>
    <n v="8.68"/>
    <n v="15.7"/>
    <n v="4"/>
    <n v="4.24"/>
    <n v="0"/>
    <x v="0"/>
    <n v="0"/>
    <n v="0"/>
    <n v="0"/>
    <s v="High"/>
    <s v="High"/>
    <x v="3"/>
  </r>
  <r>
    <s v="SC"/>
    <n v="114"/>
    <s v="area_code_510"/>
    <s v="no"/>
    <s v="yes"/>
    <n v="4"/>
    <n v="141.30000000000001"/>
    <n v="96"/>
    <n v="24.02"/>
    <n v="230.4"/>
    <n v="88"/>
    <n v="19.579999999999998"/>
    <n v="223.7"/>
    <x v="82"/>
    <n v="10.07"/>
    <n v="9.4"/>
    <n v="3"/>
    <n v="2.54"/>
    <n v="3"/>
    <x v="0"/>
    <n v="0"/>
    <n v="0"/>
    <n v="1"/>
    <s v="High"/>
    <s v="Low"/>
    <x v="3"/>
  </r>
  <r>
    <s v="TN"/>
    <n v="112"/>
    <s v="area_code_415"/>
    <s v="no"/>
    <s v="no"/>
    <n v="0"/>
    <n v="272.5"/>
    <n v="119"/>
    <n v="46.33"/>
    <n v="226.1"/>
    <n v="94"/>
    <n v="19.22"/>
    <n v="159.1"/>
    <x v="9"/>
    <n v="7.16"/>
    <n v="16.399999999999999"/>
    <n v="5"/>
    <n v="4.43"/>
    <n v="3"/>
    <x v="1"/>
    <n v="1"/>
    <n v="0"/>
    <n v="0"/>
    <s v="High"/>
    <s v="High"/>
    <x v="2"/>
  </r>
  <r>
    <s v="MT"/>
    <n v="101"/>
    <s v="area_code_408"/>
    <s v="no"/>
    <s v="yes"/>
    <n v="16"/>
    <n v="118.9"/>
    <n v="112"/>
    <n v="20.21"/>
    <n v="228.3"/>
    <n v="97"/>
    <n v="19.41"/>
    <n v="180.1"/>
    <x v="8"/>
    <n v="8.1"/>
    <n v="8.1999999999999993"/>
    <n v="5"/>
    <n v="2.21"/>
    <n v="2"/>
    <x v="0"/>
    <n v="0"/>
    <n v="0"/>
    <n v="1"/>
    <s v="High"/>
    <s v="Low"/>
    <x v="3"/>
  </r>
  <r>
    <s v="WI"/>
    <n v="70"/>
    <s v="area_code_415"/>
    <s v="no"/>
    <s v="no"/>
    <n v="0"/>
    <n v="7.9"/>
    <n v="100"/>
    <n v="1.34"/>
    <n v="136.4"/>
    <n v="83"/>
    <n v="11.59"/>
    <n v="156.6"/>
    <x v="2"/>
    <n v="7.05"/>
    <n v="12.1"/>
    <n v="1"/>
    <n v="3.27"/>
    <n v="0"/>
    <x v="0"/>
    <n v="0"/>
    <n v="0"/>
    <n v="0"/>
    <s v="Low"/>
    <s v="High"/>
    <x v="3"/>
  </r>
  <r>
    <s v="AK"/>
    <n v="59"/>
    <s v="area_code_408"/>
    <s v="no"/>
    <s v="no"/>
    <n v="0"/>
    <n v="159.5"/>
    <n v="96"/>
    <n v="27.12"/>
    <n v="167.2"/>
    <n v="123"/>
    <n v="14.21"/>
    <n v="138.6"/>
    <x v="36"/>
    <n v="6.24"/>
    <n v="10.199999999999999"/>
    <n v="4"/>
    <n v="2.75"/>
    <n v="0"/>
    <x v="0"/>
    <n v="0"/>
    <n v="0"/>
    <n v="0"/>
    <s v="Low"/>
    <s v="Low"/>
    <x v="0"/>
  </r>
  <r>
    <s v="AZ"/>
    <n v="59"/>
    <s v="area_code_408"/>
    <s v="no"/>
    <s v="no"/>
    <n v="0"/>
    <n v="150.19999999999999"/>
    <n v="70"/>
    <n v="25.53"/>
    <n v="185.7"/>
    <n v="98"/>
    <n v="15.78"/>
    <n v="212.5"/>
    <x v="10"/>
    <n v="9.56"/>
    <n v="12.1"/>
    <n v="2"/>
    <n v="3.27"/>
    <n v="1"/>
    <x v="0"/>
    <n v="0"/>
    <n v="0"/>
    <n v="0"/>
    <s v="Low"/>
    <s v="High"/>
    <x v="3"/>
  </r>
  <r>
    <s v="MT"/>
    <n v="124"/>
    <s v="area_code_415"/>
    <s v="no"/>
    <s v="yes"/>
    <n v="30"/>
    <n v="144.5"/>
    <n v="35"/>
    <n v="24.57"/>
    <n v="262.3"/>
    <n v="101"/>
    <n v="22.3"/>
    <n v="226.5"/>
    <x v="58"/>
    <n v="10.19"/>
    <n v="12"/>
    <n v="7"/>
    <n v="3.24"/>
    <n v="2"/>
    <x v="0"/>
    <n v="0"/>
    <n v="0"/>
    <n v="1"/>
    <s v="High"/>
    <s v="High"/>
    <x v="0"/>
  </r>
  <r>
    <s v="MA"/>
    <n v="81"/>
    <s v="area_code_510"/>
    <s v="no"/>
    <s v="no"/>
    <n v="0"/>
    <n v="220.8"/>
    <n v="77"/>
    <n v="37.54"/>
    <n v="148.5"/>
    <n v="87"/>
    <n v="12.62"/>
    <n v="183.9"/>
    <x v="41"/>
    <n v="8.2799999999999994"/>
    <n v="7.6"/>
    <n v="3"/>
    <n v="2.0499999999999998"/>
    <n v="2"/>
    <x v="0"/>
    <n v="0"/>
    <n v="0"/>
    <n v="0"/>
    <s v="Medium"/>
    <s v="Low"/>
    <x v="2"/>
  </r>
  <r>
    <s v="IN"/>
    <n v="86"/>
    <s v="area_code_510"/>
    <s v="no"/>
    <s v="no"/>
    <n v="0"/>
    <n v="216.3"/>
    <n v="96"/>
    <n v="36.770000000000003"/>
    <n v="266.3"/>
    <n v="77"/>
    <n v="22.64"/>
    <n v="214"/>
    <x v="71"/>
    <n v="9.6300000000000008"/>
    <n v="4.5"/>
    <n v="3"/>
    <n v="1.22"/>
    <n v="0"/>
    <x v="0"/>
    <n v="0"/>
    <n v="0"/>
    <n v="0"/>
    <s v="Medium"/>
    <s v="Low"/>
    <x v="2"/>
  </r>
  <r>
    <s v="MD"/>
    <n v="84"/>
    <s v="area_code_510"/>
    <s v="no"/>
    <s v="no"/>
    <n v="0"/>
    <n v="169.5"/>
    <n v="96"/>
    <n v="28.82"/>
    <n v="157.6"/>
    <n v="94"/>
    <n v="13.4"/>
    <n v="98.2"/>
    <x v="83"/>
    <n v="4.42"/>
    <n v="10.6"/>
    <n v="7"/>
    <n v="2.86"/>
    <n v="0"/>
    <x v="0"/>
    <n v="0"/>
    <n v="0"/>
    <n v="0"/>
    <s v="Medium"/>
    <s v="High"/>
    <x v="3"/>
  </r>
  <r>
    <s v="NV"/>
    <n v="118"/>
    <s v="area_code_510"/>
    <s v="no"/>
    <s v="yes"/>
    <n v="35"/>
    <n v="256.3"/>
    <n v="119"/>
    <n v="43.57"/>
    <n v="258.10000000000002"/>
    <n v="91"/>
    <n v="21.94"/>
    <n v="215.5"/>
    <x v="61"/>
    <n v="9.6999999999999993"/>
    <n v="11.7"/>
    <n v="1"/>
    <n v="3.16"/>
    <n v="1"/>
    <x v="0"/>
    <n v="0"/>
    <n v="0"/>
    <n v="1"/>
    <s v="High"/>
    <s v="High"/>
    <x v="2"/>
  </r>
  <r>
    <s v="CO"/>
    <n v="89"/>
    <s v="area_code_415"/>
    <s v="no"/>
    <s v="no"/>
    <n v="0"/>
    <n v="179.7"/>
    <n v="128"/>
    <n v="30.55"/>
    <n v="299.8"/>
    <n v="92"/>
    <n v="25.48"/>
    <n v="185.3"/>
    <x v="60"/>
    <n v="8.34"/>
    <n v="7.6"/>
    <n v="3"/>
    <n v="2.0499999999999998"/>
    <n v="1"/>
    <x v="0"/>
    <n v="0"/>
    <n v="0"/>
    <n v="0"/>
    <s v="Medium"/>
    <s v="Low"/>
    <x v="3"/>
  </r>
  <r>
    <s v="KS"/>
    <n v="93"/>
    <s v="area_code_415"/>
    <s v="no"/>
    <s v="no"/>
    <n v="0"/>
    <n v="266"/>
    <n v="120"/>
    <n v="45.22"/>
    <n v="130.1"/>
    <n v="84"/>
    <n v="11.06"/>
    <n v="165.8"/>
    <x v="92"/>
    <n v="7.46"/>
    <n v="13.1"/>
    <n v="6"/>
    <n v="3.54"/>
    <n v="3"/>
    <x v="0"/>
    <n v="0"/>
    <n v="0"/>
    <n v="0"/>
    <s v="Medium"/>
    <s v="High"/>
    <x v="2"/>
  </r>
  <r>
    <s v="AR"/>
    <n v="85"/>
    <s v="area_code_415"/>
    <s v="no"/>
    <s v="no"/>
    <n v="0"/>
    <n v="96.7"/>
    <n v="97"/>
    <n v="16.440000000000001"/>
    <n v="193.8"/>
    <n v="95"/>
    <n v="16.47"/>
    <n v="171.7"/>
    <x v="53"/>
    <n v="7.73"/>
    <n v="9.6999999999999993"/>
    <n v="3"/>
    <n v="2.62"/>
    <n v="2"/>
    <x v="0"/>
    <n v="0"/>
    <n v="0"/>
    <n v="0"/>
    <s v="Medium"/>
    <s v="Low"/>
    <x v="3"/>
  </r>
  <r>
    <s v="WY"/>
    <n v="160"/>
    <s v="area_code_408"/>
    <s v="no"/>
    <s v="no"/>
    <n v="0"/>
    <n v="82.7"/>
    <n v="116"/>
    <n v="14.06"/>
    <n v="194.6"/>
    <n v="95"/>
    <n v="16.54"/>
    <n v="159"/>
    <x v="35"/>
    <n v="7.15"/>
    <n v="10.9"/>
    <n v="9"/>
    <n v="2.94"/>
    <n v="0"/>
    <x v="0"/>
    <n v="0"/>
    <n v="0"/>
    <n v="0"/>
    <s v="Very High"/>
    <s v="High"/>
    <x v="3"/>
  </r>
  <r>
    <s v="PA"/>
    <n v="28"/>
    <s v="area_code_415"/>
    <s v="no"/>
    <s v="no"/>
    <n v="0"/>
    <n v="168.2"/>
    <n v="87"/>
    <n v="28.59"/>
    <n v="161.69999999999999"/>
    <n v="92"/>
    <n v="13.74"/>
    <n v="192.4"/>
    <x v="64"/>
    <n v="8.66"/>
    <n v="10.1"/>
    <n v="3"/>
    <n v="2.73"/>
    <n v="3"/>
    <x v="0"/>
    <n v="0"/>
    <n v="0"/>
    <n v="0"/>
    <s v="Low"/>
    <s v="Low"/>
    <x v="3"/>
  </r>
  <r>
    <s v="TX"/>
    <n v="73"/>
    <s v="area_code_408"/>
    <s v="no"/>
    <s v="no"/>
    <n v="0"/>
    <n v="286.39999999999998"/>
    <n v="109"/>
    <n v="48.69"/>
    <n v="178.2"/>
    <n v="67"/>
    <n v="15.15"/>
    <n v="214.2"/>
    <x v="86"/>
    <n v="9.64"/>
    <n v="10.7"/>
    <n v="14"/>
    <n v="2.89"/>
    <n v="1"/>
    <x v="1"/>
    <n v="1"/>
    <n v="0"/>
    <n v="0"/>
    <s v="Low"/>
    <s v="High"/>
    <x v="2"/>
  </r>
  <r>
    <s v="NY"/>
    <n v="156"/>
    <s v="area_code_408"/>
    <s v="no"/>
    <s v="no"/>
    <n v="0"/>
    <n v="174.3"/>
    <n v="95"/>
    <n v="29.63"/>
    <n v="186.6"/>
    <n v="128"/>
    <n v="15.86"/>
    <n v="258.2"/>
    <x v="18"/>
    <n v="11.62"/>
    <n v="12.9"/>
    <n v="5"/>
    <n v="3.48"/>
    <n v="3"/>
    <x v="0"/>
    <n v="0"/>
    <n v="0"/>
    <n v="0"/>
    <s v="Very High"/>
    <s v="High"/>
    <x v="0"/>
  </r>
  <r>
    <s v="OR"/>
    <n v="33"/>
    <s v="area_code_415"/>
    <s v="yes"/>
    <s v="no"/>
    <n v="0"/>
    <n v="190.6"/>
    <n v="100"/>
    <n v="32.4"/>
    <n v="161.69999999999999"/>
    <n v="104"/>
    <n v="13.74"/>
    <n v="189.9"/>
    <x v="75"/>
    <n v="8.5500000000000007"/>
    <n v="13"/>
    <n v="6"/>
    <n v="3.51"/>
    <n v="1"/>
    <x v="0"/>
    <n v="0"/>
    <n v="1"/>
    <n v="0"/>
    <s v="Low"/>
    <s v="High"/>
    <x v="1"/>
  </r>
  <r>
    <s v="NY"/>
    <n v="119"/>
    <s v="area_code_415"/>
    <s v="no"/>
    <s v="no"/>
    <n v="0"/>
    <n v="133.4"/>
    <n v="102"/>
    <n v="22.68"/>
    <n v="204.6"/>
    <n v="71"/>
    <n v="17.39"/>
    <n v="196.9"/>
    <x v="0"/>
    <n v="8.86"/>
    <n v="11.1"/>
    <n v="7"/>
    <n v="3"/>
    <n v="1"/>
    <x v="0"/>
    <n v="0"/>
    <n v="0"/>
    <n v="0"/>
    <s v="High"/>
    <s v="High"/>
    <x v="3"/>
  </r>
  <r>
    <s v="AR"/>
    <n v="91"/>
    <s v="area_code_510"/>
    <s v="no"/>
    <s v="yes"/>
    <n v="27"/>
    <n v="204.6"/>
    <n v="96"/>
    <n v="34.78"/>
    <n v="136"/>
    <n v="93"/>
    <n v="11.56"/>
    <n v="210.5"/>
    <x v="58"/>
    <n v="9.4700000000000006"/>
    <n v="6.6"/>
    <n v="2"/>
    <n v="1.78"/>
    <n v="3"/>
    <x v="0"/>
    <n v="0"/>
    <n v="0"/>
    <n v="1"/>
    <s v="Medium"/>
    <s v="Low"/>
    <x v="2"/>
  </r>
  <r>
    <s v="MI"/>
    <n v="102"/>
    <s v="area_code_510"/>
    <s v="no"/>
    <s v="no"/>
    <n v="0"/>
    <n v="242.2"/>
    <n v="88"/>
    <n v="41.17"/>
    <n v="233.2"/>
    <n v="89"/>
    <n v="19.82"/>
    <n v="188.5"/>
    <x v="3"/>
    <n v="8.48"/>
    <n v="6.2"/>
    <n v="6"/>
    <n v="1.67"/>
    <n v="3"/>
    <x v="0"/>
    <n v="0"/>
    <n v="0"/>
    <n v="0"/>
    <s v="High"/>
    <s v="Low"/>
    <x v="2"/>
  </r>
  <r>
    <s v="OK"/>
    <n v="86"/>
    <s v="area_code_415"/>
    <s v="no"/>
    <s v="yes"/>
    <n v="33"/>
    <n v="253.1"/>
    <n v="112"/>
    <n v="43.03"/>
    <n v="210.1"/>
    <n v="94"/>
    <n v="17.86"/>
    <n v="95"/>
    <x v="21"/>
    <n v="4.2699999999999996"/>
    <n v="11.9"/>
    <n v="4"/>
    <n v="3.21"/>
    <n v="3"/>
    <x v="0"/>
    <n v="0"/>
    <n v="0"/>
    <n v="1"/>
    <s v="Medium"/>
    <s v="High"/>
    <x v="2"/>
  </r>
  <r>
    <s v="TX"/>
    <n v="82"/>
    <s v="area_code_415"/>
    <s v="no"/>
    <s v="no"/>
    <n v="0"/>
    <n v="130"/>
    <n v="110"/>
    <n v="22.1"/>
    <n v="185.3"/>
    <n v="88"/>
    <n v="15.75"/>
    <n v="178.7"/>
    <x v="18"/>
    <n v="8.0399999999999991"/>
    <n v="8.3000000000000007"/>
    <n v="4"/>
    <n v="2.2400000000000002"/>
    <n v="0"/>
    <x v="0"/>
    <n v="0"/>
    <n v="0"/>
    <n v="0"/>
    <s v="Medium"/>
    <s v="Low"/>
    <x v="3"/>
  </r>
  <r>
    <s v="NC"/>
    <n v="89"/>
    <s v="area_code_408"/>
    <s v="no"/>
    <s v="no"/>
    <n v="0"/>
    <n v="105.9"/>
    <n v="151"/>
    <n v="18"/>
    <n v="189.6"/>
    <n v="142"/>
    <n v="16.12"/>
    <n v="170.9"/>
    <x v="38"/>
    <n v="7.69"/>
    <n v="12.7"/>
    <n v="7"/>
    <n v="3.43"/>
    <n v="0"/>
    <x v="0"/>
    <n v="0"/>
    <n v="0"/>
    <n v="0"/>
    <s v="Medium"/>
    <s v="High"/>
    <x v="0"/>
  </r>
  <r>
    <s v="IL"/>
    <n v="134"/>
    <s v="area_code_408"/>
    <s v="no"/>
    <s v="no"/>
    <n v="0"/>
    <n v="183.8"/>
    <n v="111"/>
    <n v="31.25"/>
    <n v="123.5"/>
    <n v="92"/>
    <n v="10.5"/>
    <n v="160.69999999999999"/>
    <x v="18"/>
    <n v="7.23"/>
    <n v="6.1"/>
    <n v="2"/>
    <n v="1.65"/>
    <n v="1"/>
    <x v="0"/>
    <n v="0"/>
    <n v="0"/>
    <n v="0"/>
    <s v="Very High"/>
    <s v="Low"/>
    <x v="2"/>
  </r>
  <r>
    <s v="OR"/>
    <n v="92"/>
    <s v="area_code_415"/>
    <s v="no"/>
    <s v="no"/>
    <n v="0"/>
    <n v="196.5"/>
    <n v="82"/>
    <n v="33.409999999999997"/>
    <n v="190"/>
    <n v="89"/>
    <n v="16.149999999999999"/>
    <n v="163.19999999999999"/>
    <x v="43"/>
    <n v="7.34"/>
    <n v="10.8"/>
    <n v="2"/>
    <n v="2.92"/>
    <n v="2"/>
    <x v="0"/>
    <n v="0"/>
    <n v="0"/>
    <n v="0"/>
    <s v="Medium"/>
    <s v="High"/>
    <x v="2"/>
  </r>
  <r>
    <s v="SD"/>
    <n v="87"/>
    <s v="area_code_510"/>
    <s v="no"/>
    <s v="no"/>
    <n v="0"/>
    <n v="184.5"/>
    <n v="81"/>
    <n v="31.37"/>
    <n v="172"/>
    <n v="103"/>
    <n v="14.62"/>
    <n v="183.4"/>
    <x v="5"/>
    <n v="8.25"/>
    <n v="13.7"/>
    <n v="3"/>
    <n v="3.7"/>
    <n v="3"/>
    <x v="0"/>
    <n v="0"/>
    <n v="0"/>
    <n v="0"/>
    <s v="Medium"/>
    <s v="High"/>
    <x v="1"/>
  </r>
  <r>
    <s v="NE"/>
    <n v="64"/>
    <s v="area_code_408"/>
    <s v="no"/>
    <s v="no"/>
    <n v="0"/>
    <n v="261.89999999999998"/>
    <n v="113"/>
    <n v="44.52"/>
    <n v="148.1"/>
    <n v="99"/>
    <n v="12.59"/>
    <n v="145.19999999999999"/>
    <x v="14"/>
    <n v="6.53"/>
    <n v="13.8"/>
    <n v="4"/>
    <n v="3.73"/>
    <n v="0"/>
    <x v="0"/>
    <n v="0"/>
    <n v="0"/>
    <n v="0"/>
    <s v="Low"/>
    <s v="High"/>
    <x v="2"/>
  </r>
  <r>
    <s v="RI"/>
    <n v="80"/>
    <s v="area_code_510"/>
    <s v="no"/>
    <s v="no"/>
    <n v="0"/>
    <n v="202.4"/>
    <n v="118"/>
    <n v="34.409999999999997"/>
    <n v="260.2"/>
    <n v="67"/>
    <n v="22.12"/>
    <n v="177.4"/>
    <x v="64"/>
    <n v="7.98"/>
    <n v="9.1999999999999993"/>
    <n v="5"/>
    <n v="2.48"/>
    <n v="3"/>
    <x v="0"/>
    <n v="0"/>
    <n v="0"/>
    <n v="0"/>
    <s v="Medium"/>
    <s v="Low"/>
    <x v="2"/>
  </r>
  <r>
    <s v="ID"/>
    <n v="153"/>
    <s v="area_code_415"/>
    <s v="no"/>
    <s v="yes"/>
    <n v="22"/>
    <n v="167.7"/>
    <n v="104"/>
    <n v="28.51"/>
    <n v="246.8"/>
    <n v="91"/>
    <n v="20.98"/>
    <n v="203.9"/>
    <x v="57"/>
    <n v="9.18"/>
    <n v="7.5"/>
    <n v="11"/>
    <n v="2.0299999999999998"/>
    <n v="1"/>
    <x v="0"/>
    <n v="0"/>
    <n v="0"/>
    <n v="1"/>
    <s v="Very High"/>
    <s v="Low"/>
    <x v="3"/>
  </r>
  <r>
    <s v="NY"/>
    <n v="104"/>
    <s v="area_code_415"/>
    <s v="no"/>
    <s v="yes"/>
    <n v="26"/>
    <n v="189.1"/>
    <n v="112"/>
    <n v="32.15"/>
    <n v="178.2"/>
    <n v="97"/>
    <n v="15.15"/>
    <n v="199.3"/>
    <x v="1"/>
    <n v="8.9700000000000006"/>
    <n v="11.1"/>
    <n v="4"/>
    <n v="3"/>
    <n v="1"/>
    <x v="0"/>
    <n v="0"/>
    <n v="0"/>
    <n v="1"/>
    <s v="High"/>
    <s v="High"/>
    <x v="2"/>
  </r>
  <r>
    <s v="OK"/>
    <n v="87"/>
    <s v="area_code_415"/>
    <s v="no"/>
    <s v="no"/>
    <n v="0"/>
    <n v="205.2"/>
    <n v="106"/>
    <n v="34.880000000000003"/>
    <n v="99.5"/>
    <n v="122"/>
    <n v="8.4600000000000009"/>
    <n v="189.5"/>
    <x v="12"/>
    <n v="8.5299999999999994"/>
    <n v="13.4"/>
    <n v="3"/>
    <n v="3.62"/>
    <n v="1"/>
    <x v="0"/>
    <n v="0"/>
    <n v="0"/>
    <n v="0"/>
    <s v="Medium"/>
    <s v="High"/>
    <x v="1"/>
  </r>
  <r>
    <s v="SC"/>
    <n v="159"/>
    <s v="area_code_415"/>
    <s v="no"/>
    <s v="yes"/>
    <n v="23"/>
    <n v="153.6"/>
    <n v="93"/>
    <n v="26.11"/>
    <n v="216.9"/>
    <n v="88"/>
    <n v="18.440000000000001"/>
    <n v="161.30000000000001"/>
    <x v="50"/>
    <n v="7.26"/>
    <n v="12.6"/>
    <n v="3"/>
    <n v="3.4"/>
    <n v="2"/>
    <x v="0"/>
    <n v="0"/>
    <n v="0"/>
    <n v="1"/>
    <s v="Very High"/>
    <s v="High"/>
    <x v="3"/>
  </r>
  <r>
    <s v="IN"/>
    <n v="119"/>
    <s v="area_code_510"/>
    <s v="no"/>
    <s v="no"/>
    <n v="0"/>
    <n v="154.5"/>
    <n v="129"/>
    <n v="26.27"/>
    <n v="193.6"/>
    <n v="87"/>
    <n v="16.46"/>
    <n v="180.9"/>
    <x v="107"/>
    <n v="8.14"/>
    <n v="13.4"/>
    <n v="3"/>
    <n v="3.62"/>
    <n v="2"/>
    <x v="0"/>
    <n v="0"/>
    <n v="0"/>
    <n v="0"/>
    <s v="High"/>
    <s v="High"/>
    <x v="3"/>
  </r>
  <r>
    <s v="NV"/>
    <n v="69"/>
    <s v="area_code_415"/>
    <s v="no"/>
    <s v="no"/>
    <n v="0"/>
    <n v="153.69999999999999"/>
    <n v="109"/>
    <n v="26.13"/>
    <n v="194"/>
    <n v="105"/>
    <n v="16.489999999999998"/>
    <n v="256.10000000000002"/>
    <x v="52"/>
    <n v="11.52"/>
    <n v="14.1"/>
    <n v="6"/>
    <n v="3.81"/>
    <n v="1"/>
    <x v="0"/>
    <n v="0"/>
    <n v="0"/>
    <n v="0"/>
    <s v="Low"/>
    <s v="High"/>
    <x v="0"/>
  </r>
  <r>
    <s v="IL"/>
    <n v="87"/>
    <s v="area_code_408"/>
    <s v="yes"/>
    <s v="yes"/>
    <n v="36"/>
    <n v="171.2"/>
    <n v="138"/>
    <n v="29.1"/>
    <n v="185.8"/>
    <n v="102"/>
    <n v="15.79"/>
    <n v="227.6"/>
    <x v="7"/>
    <n v="10.24"/>
    <n v="10.8"/>
    <n v="3"/>
    <n v="2.92"/>
    <n v="1"/>
    <x v="0"/>
    <n v="0"/>
    <n v="1"/>
    <n v="1"/>
    <s v="Medium"/>
    <s v="High"/>
    <x v="0"/>
  </r>
  <r>
    <s v="SD"/>
    <n v="93"/>
    <s v="area_code_510"/>
    <s v="no"/>
    <s v="no"/>
    <n v="0"/>
    <n v="328.1"/>
    <n v="106"/>
    <n v="55.78"/>
    <n v="151.69999999999999"/>
    <n v="89"/>
    <n v="12.89"/>
    <n v="303.5"/>
    <x v="52"/>
    <n v="13.66"/>
    <n v="8.6999999999999993"/>
    <n v="3"/>
    <n v="2.35"/>
    <n v="1"/>
    <x v="1"/>
    <n v="1"/>
    <n v="0"/>
    <n v="0"/>
    <s v="Medium"/>
    <s v="Low"/>
    <x v="2"/>
  </r>
  <r>
    <s v="OK"/>
    <n v="154"/>
    <s v="area_code_415"/>
    <s v="yes"/>
    <s v="no"/>
    <n v="0"/>
    <n v="145.9"/>
    <n v="69"/>
    <n v="24.8"/>
    <n v="208.2"/>
    <n v="141"/>
    <n v="17.7"/>
    <n v="180.9"/>
    <x v="36"/>
    <n v="8.14"/>
    <n v="14.4"/>
    <n v="10"/>
    <n v="3.89"/>
    <n v="0"/>
    <x v="1"/>
    <n v="1"/>
    <n v="1"/>
    <n v="0"/>
    <s v="Very High"/>
    <s v="High"/>
    <x v="0"/>
  </r>
  <r>
    <s v="KS"/>
    <n v="57"/>
    <s v="area_code_415"/>
    <s v="no"/>
    <s v="yes"/>
    <n v="37"/>
    <n v="201.2"/>
    <n v="76"/>
    <n v="34.200000000000003"/>
    <n v="280.10000000000002"/>
    <n v="122"/>
    <n v="23.81"/>
    <n v="154.19999999999999"/>
    <x v="71"/>
    <n v="6.94"/>
    <n v="11.8"/>
    <n v="1"/>
    <n v="3.19"/>
    <n v="1"/>
    <x v="0"/>
    <n v="0"/>
    <n v="0"/>
    <n v="1"/>
    <s v="Low"/>
    <s v="High"/>
    <x v="1"/>
  </r>
  <r>
    <s v="IA"/>
    <n v="130"/>
    <s v="area_code_510"/>
    <s v="no"/>
    <s v="no"/>
    <n v="0"/>
    <n v="139.1"/>
    <n v="72"/>
    <n v="23.65"/>
    <n v="246"/>
    <n v="112"/>
    <n v="20.91"/>
    <n v="207.2"/>
    <x v="3"/>
    <n v="9.32"/>
    <n v="11.4"/>
    <n v="9"/>
    <n v="3.08"/>
    <n v="5"/>
    <x v="0"/>
    <n v="0"/>
    <n v="0"/>
    <n v="0"/>
    <s v="Very High"/>
    <s v="High"/>
    <x v="0"/>
  </r>
  <r>
    <s v="NJ"/>
    <n v="151"/>
    <s v="area_code_415"/>
    <s v="no"/>
    <s v="no"/>
    <n v="0"/>
    <n v="118.9"/>
    <n v="128"/>
    <n v="20.21"/>
    <n v="278.3"/>
    <n v="65"/>
    <n v="23.66"/>
    <n v="194.8"/>
    <x v="42"/>
    <n v="8.77"/>
    <n v="13.2"/>
    <n v="10"/>
    <n v="3.56"/>
    <n v="2"/>
    <x v="0"/>
    <n v="0"/>
    <n v="0"/>
    <n v="0"/>
    <s v="Very High"/>
    <s v="High"/>
    <x v="3"/>
  </r>
  <r>
    <s v="NJ"/>
    <n v="162"/>
    <s v="area_code_408"/>
    <s v="no"/>
    <s v="no"/>
    <n v="0"/>
    <n v="217.6"/>
    <n v="87"/>
    <n v="36.99"/>
    <n v="279"/>
    <n v="71"/>
    <n v="23.72"/>
    <n v="250.7"/>
    <x v="99"/>
    <n v="11.28"/>
    <n v="10.4"/>
    <n v="4"/>
    <n v="2.81"/>
    <n v="2"/>
    <x v="1"/>
    <n v="1"/>
    <n v="0"/>
    <n v="0"/>
    <s v="Very High"/>
    <s v="High"/>
    <x v="2"/>
  </r>
  <r>
    <s v="MT"/>
    <n v="60"/>
    <s v="area_code_415"/>
    <s v="no"/>
    <s v="no"/>
    <n v="0"/>
    <n v="145"/>
    <n v="133"/>
    <n v="24.65"/>
    <n v="209.1"/>
    <n v="92"/>
    <n v="17.77"/>
    <n v="328.5"/>
    <x v="64"/>
    <n v="14.78"/>
    <n v="14.6"/>
    <n v="2"/>
    <n v="3.94"/>
    <n v="1"/>
    <x v="0"/>
    <n v="0"/>
    <n v="0"/>
    <n v="0"/>
    <s v="Low"/>
    <s v="High"/>
    <x v="3"/>
  </r>
  <r>
    <s v="IA"/>
    <n v="81"/>
    <s v="area_code_510"/>
    <s v="no"/>
    <s v="no"/>
    <n v="0"/>
    <n v="203.5"/>
    <n v="89"/>
    <n v="34.6"/>
    <n v="289.60000000000002"/>
    <n v="69"/>
    <n v="24.62"/>
    <n v="212.9"/>
    <x v="62"/>
    <n v="9.58"/>
    <n v="8.6999999999999993"/>
    <n v="3"/>
    <n v="2.35"/>
    <n v="3"/>
    <x v="0"/>
    <n v="0"/>
    <n v="0"/>
    <n v="0"/>
    <s v="Medium"/>
    <s v="Low"/>
    <x v="2"/>
  </r>
  <r>
    <s v="WA"/>
    <n v="132"/>
    <s v="area_code_415"/>
    <s v="no"/>
    <s v="no"/>
    <n v="0"/>
    <n v="240.1"/>
    <n v="115"/>
    <n v="40.82"/>
    <n v="180.4"/>
    <n v="91"/>
    <n v="15.33"/>
    <n v="133.4"/>
    <x v="55"/>
    <n v="6"/>
    <n v="8"/>
    <n v="6"/>
    <n v="2.16"/>
    <n v="3"/>
    <x v="0"/>
    <n v="0"/>
    <n v="0"/>
    <n v="0"/>
    <s v="Very High"/>
    <s v="Low"/>
    <x v="2"/>
  </r>
  <r>
    <s v="NE"/>
    <n v="86"/>
    <s v="area_code_408"/>
    <s v="no"/>
    <s v="no"/>
    <n v="0"/>
    <n v="83.8"/>
    <n v="121"/>
    <n v="14.25"/>
    <n v="240.2"/>
    <n v="96"/>
    <n v="20.420000000000002"/>
    <n v="158.6"/>
    <x v="13"/>
    <n v="7.14"/>
    <n v="6.7"/>
    <n v="8"/>
    <n v="1.81"/>
    <n v="1"/>
    <x v="0"/>
    <n v="0"/>
    <n v="0"/>
    <n v="0"/>
    <s v="Medium"/>
    <s v="Low"/>
    <x v="3"/>
  </r>
  <r>
    <s v="TX"/>
    <n v="136"/>
    <s v="area_code_408"/>
    <s v="no"/>
    <s v="no"/>
    <n v="0"/>
    <n v="269.8"/>
    <n v="106"/>
    <n v="45.87"/>
    <n v="228.8"/>
    <n v="101"/>
    <n v="19.45"/>
    <n v="257.5"/>
    <x v="36"/>
    <n v="11.59"/>
    <n v="10.1"/>
    <n v="8"/>
    <n v="2.73"/>
    <n v="1"/>
    <x v="1"/>
    <n v="1"/>
    <n v="0"/>
    <n v="0"/>
    <s v="Very High"/>
    <s v="Low"/>
    <x v="1"/>
  </r>
  <r>
    <s v="MS"/>
    <n v="121"/>
    <s v="area_code_415"/>
    <s v="no"/>
    <s v="yes"/>
    <n v="21"/>
    <n v="126.3"/>
    <n v="84"/>
    <n v="21.47"/>
    <n v="209.6"/>
    <n v="102"/>
    <n v="17.82"/>
    <n v="192.5"/>
    <x v="31"/>
    <n v="8.66"/>
    <n v="10.6"/>
    <n v="2"/>
    <n v="2.86"/>
    <n v="1"/>
    <x v="0"/>
    <n v="0"/>
    <n v="0"/>
    <n v="1"/>
    <s v="High"/>
    <s v="High"/>
    <x v="0"/>
  </r>
  <r>
    <s v="IA"/>
    <n v="105"/>
    <s v="area_code_510"/>
    <s v="no"/>
    <s v="yes"/>
    <n v="15"/>
    <n v="88.1"/>
    <n v="125"/>
    <n v="14.98"/>
    <n v="175.9"/>
    <n v="142"/>
    <n v="14.95"/>
    <n v="269.89999999999998"/>
    <x v="82"/>
    <n v="12.15"/>
    <n v="9.6999999999999993"/>
    <n v="1"/>
    <n v="2.62"/>
    <n v="2"/>
    <x v="0"/>
    <n v="0"/>
    <n v="0"/>
    <n v="1"/>
    <s v="High"/>
    <s v="Low"/>
    <x v="0"/>
  </r>
  <r>
    <s v="MT"/>
    <n v="51"/>
    <s v="area_code_415"/>
    <s v="no"/>
    <s v="yes"/>
    <n v="26"/>
    <n v="236.8"/>
    <n v="61"/>
    <n v="40.26"/>
    <n v="263.39999999999998"/>
    <n v="97"/>
    <n v="22.39"/>
    <n v="181.1"/>
    <x v="50"/>
    <n v="8.15"/>
    <n v="11.2"/>
    <n v="8"/>
    <n v="3.02"/>
    <n v="1"/>
    <x v="0"/>
    <n v="0"/>
    <n v="0"/>
    <n v="1"/>
    <s v="Low"/>
    <s v="High"/>
    <x v="2"/>
  </r>
  <r>
    <s v="GA"/>
    <n v="64"/>
    <s v="area_code_408"/>
    <s v="no"/>
    <s v="no"/>
    <n v="0"/>
    <n v="124.1"/>
    <n v="117"/>
    <n v="21.1"/>
    <n v="192.8"/>
    <n v="108"/>
    <n v="16.39"/>
    <n v="162.9"/>
    <x v="48"/>
    <n v="7.33"/>
    <n v="6.4"/>
    <n v="5"/>
    <n v="1.73"/>
    <n v="3"/>
    <x v="0"/>
    <n v="0"/>
    <n v="0"/>
    <n v="0"/>
    <s v="Low"/>
    <s v="Low"/>
    <x v="0"/>
  </r>
  <r>
    <s v="MT"/>
    <n v="80"/>
    <s v="area_code_510"/>
    <s v="yes"/>
    <s v="yes"/>
    <n v="30"/>
    <n v="184.2"/>
    <n v="132"/>
    <n v="31.31"/>
    <n v="167.5"/>
    <n v="109"/>
    <n v="14.24"/>
    <n v="212.8"/>
    <x v="52"/>
    <n v="9.58"/>
    <n v="10"/>
    <n v="10"/>
    <n v="2.7"/>
    <n v="0"/>
    <x v="0"/>
    <n v="0"/>
    <n v="1"/>
    <n v="1"/>
    <s v="Medium"/>
    <s v="Low"/>
    <x v="1"/>
  </r>
  <r>
    <s v="ND"/>
    <n v="56"/>
    <s v="area_code_415"/>
    <s v="no"/>
    <s v="no"/>
    <n v="0"/>
    <n v="222.7"/>
    <n v="133"/>
    <n v="37.86"/>
    <n v="277"/>
    <n v="89"/>
    <n v="23.55"/>
    <n v="101.8"/>
    <x v="9"/>
    <n v="4.58"/>
    <n v="13.6"/>
    <n v="4"/>
    <n v="3.67"/>
    <n v="4"/>
    <x v="0"/>
    <n v="0"/>
    <n v="0"/>
    <n v="0"/>
    <s v="Low"/>
    <s v="High"/>
    <x v="2"/>
  </r>
  <r>
    <s v="VT"/>
    <n v="120"/>
    <s v="area_code_415"/>
    <s v="no"/>
    <s v="no"/>
    <n v="0"/>
    <n v="149.19999999999999"/>
    <n v="98"/>
    <n v="25.36"/>
    <n v="193.6"/>
    <n v="88"/>
    <n v="16.46"/>
    <n v="248.9"/>
    <x v="47"/>
    <n v="11.2"/>
    <n v="11.1"/>
    <n v="5"/>
    <n v="3"/>
    <n v="1"/>
    <x v="0"/>
    <n v="0"/>
    <n v="0"/>
    <n v="0"/>
    <s v="High"/>
    <s v="High"/>
    <x v="3"/>
  </r>
  <r>
    <s v="SD"/>
    <n v="103"/>
    <s v="area_code_510"/>
    <s v="no"/>
    <s v="no"/>
    <n v="0"/>
    <n v="206.5"/>
    <n v="125"/>
    <n v="35.11"/>
    <n v="180.2"/>
    <n v="113"/>
    <n v="15.32"/>
    <n v="220.6"/>
    <x v="34"/>
    <n v="9.93"/>
    <n v="12.2"/>
    <n v="4"/>
    <n v="3.29"/>
    <n v="3"/>
    <x v="0"/>
    <n v="0"/>
    <n v="0"/>
    <n v="0"/>
    <s v="High"/>
    <s v="High"/>
    <x v="1"/>
  </r>
  <r>
    <s v="OH"/>
    <n v="164"/>
    <s v="area_code_510"/>
    <s v="no"/>
    <s v="yes"/>
    <n v="27"/>
    <n v="159.69999999999999"/>
    <n v="102"/>
    <n v="27.15"/>
    <n v="168.8"/>
    <n v="113"/>
    <n v="14.35"/>
    <n v="244.1"/>
    <x v="28"/>
    <n v="10.98"/>
    <n v="9.6"/>
    <n v="9"/>
    <n v="2.59"/>
    <n v="3"/>
    <x v="0"/>
    <n v="0"/>
    <n v="0"/>
    <n v="1"/>
    <s v="Very High"/>
    <s v="Low"/>
    <x v="0"/>
  </r>
  <r>
    <s v="OH"/>
    <n v="116"/>
    <s v="area_code_415"/>
    <s v="no"/>
    <s v="yes"/>
    <n v="27"/>
    <n v="204.7"/>
    <n v="118"/>
    <n v="34.799999999999997"/>
    <n v="209.4"/>
    <n v="91"/>
    <n v="17.8"/>
    <n v="212.9"/>
    <x v="38"/>
    <n v="9.58"/>
    <n v="7"/>
    <n v="2"/>
    <n v="1.89"/>
    <n v="2"/>
    <x v="0"/>
    <n v="0"/>
    <n v="0"/>
    <n v="1"/>
    <s v="High"/>
    <s v="Low"/>
    <x v="2"/>
  </r>
  <r>
    <s v="MT"/>
    <n v="121"/>
    <s v="area_code_408"/>
    <s v="no"/>
    <s v="no"/>
    <n v="0"/>
    <n v="213.2"/>
    <n v="79"/>
    <n v="36.24"/>
    <n v="120.7"/>
    <n v="116"/>
    <n v="10.26"/>
    <n v="244.4"/>
    <x v="20"/>
    <n v="11"/>
    <n v="7.5"/>
    <n v="4"/>
    <n v="2.0299999999999998"/>
    <n v="1"/>
    <x v="0"/>
    <n v="0"/>
    <n v="0"/>
    <n v="0"/>
    <s v="High"/>
    <s v="Low"/>
    <x v="1"/>
  </r>
  <r>
    <s v="IL"/>
    <n v="55"/>
    <s v="area_code_415"/>
    <s v="yes"/>
    <s v="no"/>
    <n v="0"/>
    <n v="269.60000000000002"/>
    <n v="121"/>
    <n v="45.83"/>
    <n v="171.7"/>
    <n v="91"/>
    <n v="14.59"/>
    <n v="219"/>
    <x v="21"/>
    <n v="9.86"/>
    <n v="8.1999999999999993"/>
    <n v="6"/>
    <n v="2.21"/>
    <n v="1"/>
    <x v="0"/>
    <n v="0"/>
    <n v="1"/>
    <n v="0"/>
    <s v="Low"/>
    <s v="Low"/>
    <x v="2"/>
  </r>
  <r>
    <s v="NV"/>
    <n v="183"/>
    <s v="area_code_415"/>
    <s v="no"/>
    <s v="no"/>
    <n v="0"/>
    <n v="116.7"/>
    <n v="92"/>
    <n v="19.84"/>
    <n v="213.8"/>
    <n v="112"/>
    <n v="18.170000000000002"/>
    <n v="214.3"/>
    <x v="64"/>
    <n v="9.64"/>
    <n v="9.6999999999999993"/>
    <n v="6"/>
    <n v="2.62"/>
    <n v="2"/>
    <x v="0"/>
    <n v="0"/>
    <n v="0"/>
    <n v="0"/>
    <s v="Very High"/>
    <s v="Low"/>
    <x v="0"/>
  </r>
  <r>
    <s v="NH"/>
    <n v="90"/>
    <s v="area_code_408"/>
    <s v="no"/>
    <s v="no"/>
    <n v="0"/>
    <n v="140.19999999999999"/>
    <n v="97"/>
    <n v="23.83"/>
    <n v="213.9"/>
    <n v="102"/>
    <n v="18.18"/>
    <n v="120"/>
    <x v="54"/>
    <n v="5.4"/>
    <n v="7.1"/>
    <n v="2"/>
    <n v="1.92"/>
    <n v="1"/>
    <x v="0"/>
    <n v="0"/>
    <n v="0"/>
    <n v="0"/>
    <s v="Medium"/>
    <s v="Low"/>
    <x v="0"/>
  </r>
  <r>
    <s v="VT"/>
    <n v="101"/>
    <s v="area_code_415"/>
    <s v="no"/>
    <s v="no"/>
    <n v="0"/>
    <n v="136.19999999999999"/>
    <n v="92"/>
    <n v="23.15"/>
    <n v="220.9"/>
    <n v="110"/>
    <n v="18.78"/>
    <n v="196.9"/>
    <x v="22"/>
    <n v="8.86"/>
    <n v="13.3"/>
    <n v="7"/>
    <n v="3.59"/>
    <n v="3"/>
    <x v="0"/>
    <n v="0"/>
    <n v="0"/>
    <n v="0"/>
    <s v="High"/>
    <s v="High"/>
    <x v="0"/>
  </r>
  <r>
    <s v="NY"/>
    <n v="9"/>
    <s v="area_code_415"/>
    <s v="no"/>
    <s v="yes"/>
    <n v="16"/>
    <n v="88.5"/>
    <n v="87"/>
    <n v="15.05"/>
    <n v="178.8"/>
    <n v="108"/>
    <n v="15.2"/>
    <n v="228.7"/>
    <x v="5"/>
    <n v="10.29"/>
    <n v="11.5"/>
    <n v="3"/>
    <n v="3.11"/>
    <n v="2"/>
    <x v="0"/>
    <n v="0"/>
    <n v="0"/>
    <n v="1"/>
    <s v="Low"/>
    <s v="High"/>
    <x v="0"/>
  </r>
  <r>
    <s v="CT"/>
    <n v="97"/>
    <s v="area_code_415"/>
    <s v="no"/>
    <s v="no"/>
    <n v="0"/>
    <n v="215.3"/>
    <n v="58"/>
    <n v="36.6"/>
    <n v="242.4"/>
    <n v="91"/>
    <n v="20.6"/>
    <n v="279.8"/>
    <x v="18"/>
    <n v="12.59"/>
    <n v="12.1"/>
    <n v="9"/>
    <n v="3.27"/>
    <n v="0"/>
    <x v="0"/>
    <n v="0"/>
    <n v="0"/>
    <n v="0"/>
    <s v="Medium"/>
    <s v="High"/>
    <x v="2"/>
  </r>
  <r>
    <s v="KS"/>
    <n v="94"/>
    <s v="area_code_408"/>
    <s v="no"/>
    <s v="no"/>
    <n v="0"/>
    <n v="269.2"/>
    <n v="104"/>
    <n v="45.76"/>
    <n v="193.8"/>
    <n v="144"/>
    <n v="16.47"/>
    <n v="257.60000000000002"/>
    <x v="42"/>
    <n v="11.59"/>
    <n v="8.9"/>
    <n v="2"/>
    <n v="2.4"/>
    <n v="3"/>
    <x v="1"/>
    <n v="1"/>
    <n v="0"/>
    <n v="0"/>
    <s v="Medium"/>
    <s v="Low"/>
    <x v="1"/>
  </r>
  <r>
    <s v="MI"/>
    <n v="127"/>
    <s v="area_code_510"/>
    <s v="no"/>
    <s v="yes"/>
    <n v="25"/>
    <n v="203.8"/>
    <n v="118"/>
    <n v="34.65"/>
    <n v="267.10000000000002"/>
    <n v="48"/>
    <n v="22.7"/>
    <n v="225.1"/>
    <x v="18"/>
    <n v="10.130000000000001"/>
    <n v="7.3"/>
    <n v="5"/>
    <n v="1.97"/>
    <n v="0"/>
    <x v="0"/>
    <n v="0"/>
    <n v="0"/>
    <n v="1"/>
    <s v="High"/>
    <s v="Low"/>
    <x v="2"/>
  </r>
  <r>
    <s v="SD"/>
    <n v="125"/>
    <s v="area_code_510"/>
    <s v="no"/>
    <s v="yes"/>
    <n v="34"/>
    <n v="268.39999999999998"/>
    <n v="112"/>
    <n v="45.63"/>
    <n v="222.2"/>
    <n v="108"/>
    <n v="18.89"/>
    <n v="117.6"/>
    <x v="20"/>
    <n v="5.29"/>
    <n v="10.3"/>
    <n v="3"/>
    <n v="2.78"/>
    <n v="0"/>
    <x v="0"/>
    <n v="0"/>
    <n v="0"/>
    <n v="1"/>
    <s v="High"/>
    <s v="High"/>
    <x v="1"/>
  </r>
  <r>
    <s v="MD"/>
    <n v="90"/>
    <s v="area_code_415"/>
    <s v="no"/>
    <s v="no"/>
    <n v="0"/>
    <n v="114.4"/>
    <n v="122"/>
    <n v="19.45"/>
    <n v="127.7"/>
    <n v="154"/>
    <n v="10.85"/>
    <n v="253.1"/>
    <x v="23"/>
    <n v="11.39"/>
    <n v="10.1"/>
    <n v="5"/>
    <n v="2.73"/>
    <n v="2"/>
    <x v="0"/>
    <n v="0"/>
    <n v="0"/>
    <n v="0"/>
    <s v="Medium"/>
    <s v="Low"/>
    <x v="0"/>
  </r>
  <r>
    <s v="VA"/>
    <n v="67"/>
    <s v="area_code_415"/>
    <s v="no"/>
    <s v="no"/>
    <n v="0"/>
    <n v="138.9"/>
    <n v="65"/>
    <n v="23.61"/>
    <n v="208.9"/>
    <n v="109"/>
    <n v="17.760000000000002"/>
    <n v="232.4"/>
    <x v="58"/>
    <n v="10.46"/>
    <n v="9.1999999999999993"/>
    <n v="3"/>
    <n v="2.48"/>
    <n v="2"/>
    <x v="0"/>
    <n v="0"/>
    <n v="0"/>
    <n v="0"/>
    <s v="Low"/>
    <s v="Low"/>
    <x v="0"/>
  </r>
  <r>
    <s v="NJ"/>
    <n v="113"/>
    <s v="area_code_415"/>
    <s v="no"/>
    <s v="no"/>
    <n v="0"/>
    <n v="186"/>
    <n v="55"/>
    <n v="31.62"/>
    <n v="237.4"/>
    <n v="105"/>
    <n v="20.18"/>
    <n v="148.1"/>
    <x v="72"/>
    <n v="6.66"/>
    <n v="12.2"/>
    <n v="6"/>
    <n v="3.29"/>
    <n v="1"/>
    <x v="0"/>
    <n v="0"/>
    <n v="0"/>
    <n v="0"/>
    <s v="High"/>
    <s v="High"/>
    <x v="1"/>
  </r>
  <r>
    <s v="TN"/>
    <n v="121"/>
    <s v="area_code_510"/>
    <s v="no"/>
    <s v="yes"/>
    <n v="26"/>
    <n v="170.4"/>
    <n v="91"/>
    <n v="28.97"/>
    <n v="254.5"/>
    <n v="90"/>
    <n v="21.63"/>
    <n v="219.6"/>
    <x v="55"/>
    <n v="9.8800000000000008"/>
    <n v="15.1"/>
    <n v="5"/>
    <n v="4.08"/>
    <n v="0"/>
    <x v="0"/>
    <n v="0"/>
    <n v="0"/>
    <n v="1"/>
    <s v="High"/>
    <s v="High"/>
    <x v="3"/>
  </r>
  <r>
    <s v="DC"/>
    <n v="93"/>
    <s v="area_code_408"/>
    <s v="no"/>
    <s v="no"/>
    <n v="0"/>
    <n v="164.5"/>
    <n v="95"/>
    <n v="27.97"/>
    <n v="230.9"/>
    <n v="87"/>
    <n v="19.63"/>
    <n v="149.9"/>
    <x v="50"/>
    <n v="6.75"/>
    <n v="9.9"/>
    <n v="3"/>
    <n v="2.67"/>
    <n v="4"/>
    <x v="0"/>
    <n v="0"/>
    <n v="0"/>
    <n v="0"/>
    <s v="Medium"/>
    <s v="Low"/>
    <x v="3"/>
  </r>
  <r>
    <s v="DC"/>
    <n v="121"/>
    <s v="area_code_408"/>
    <s v="no"/>
    <s v="no"/>
    <n v="0"/>
    <n v="168.6"/>
    <n v="121"/>
    <n v="28.66"/>
    <n v="168.6"/>
    <n v="94"/>
    <n v="14.33"/>
    <n v="95.3"/>
    <x v="63"/>
    <n v="4.29"/>
    <n v="12.3"/>
    <n v="4"/>
    <n v="3.32"/>
    <n v="1"/>
    <x v="0"/>
    <n v="0"/>
    <n v="0"/>
    <n v="0"/>
    <s v="High"/>
    <s v="High"/>
    <x v="3"/>
  </r>
  <r>
    <s v="OR"/>
    <n v="53"/>
    <s v="area_code_408"/>
    <s v="no"/>
    <s v="no"/>
    <n v="0"/>
    <n v="261.2"/>
    <n v="119"/>
    <n v="44.4"/>
    <n v="250.8"/>
    <n v="105"/>
    <n v="21.32"/>
    <n v="176"/>
    <x v="64"/>
    <n v="7.92"/>
    <n v="9.8000000000000007"/>
    <n v="2"/>
    <n v="2.65"/>
    <n v="0"/>
    <x v="1"/>
    <n v="1"/>
    <n v="0"/>
    <n v="0"/>
    <s v="Low"/>
    <s v="Low"/>
    <x v="1"/>
  </r>
  <r>
    <s v="RI"/>
    <n v="75"/>
    <s v="area_code_415"/>
    <s v="no"/>
    <s v="no"/>
    <n v="0"/>
    <n v="190.5"/>
    <n v="91"/>
    <n v="32.39"/>
    <n v="178.4"/>
    <n v="75"/>
    <n v="15.16"/>
    <n v="162.4"/>
    <x v="45"/>
    <n v="7.31"/>
    <n v="13.1"/>
    <n v="5"/>
    <n v="3.54"/>
    <n v="1"/>
    <x v="0"/>
    <n v="0"/>
    <n v="0"/>
    <n v="0"/>
    <s v="Medium"/>
    <s v="High"/>
    <x v="2"/>
  </r>
  <r>
    <s v="AK"/>
    <n v="132"/>
    <s v="area_code_510"/>
    <s v="no"/>
    <s v="no"/>
    <n v="0"/>
    <n v="181.1"/>
    <n v="121"/>
    <n v="30.79"/>
    <n v="314.39999999999998"/>
    <n v="109"/>
    <n v="26.72"/>
    <n v="246.7"/>
    <x v="77"/>
    <n v="11.1"/>
    <n v="4.2"/>
    <n v="9"/>
    <n v="1.1299999999999999"/>
    <n v="2"/>
    <x v="0"/>
    <n v="0"/>
    <n v="0"/>
    <n v="0"/>
    <s v="Very High"/>
    <s v="Low"/>
    <x v="1"/>
  </r>
  <r>
    <s v="WI"/>
    <n v="162"/>
    <s v="area_code_408"/>
    <s v="no"/>
    <s v="no"/>
    <n v="0"/>
    <n v="177.1"/>
    <n v="131"/>
    <n v="30.11"/>
    <n v="114.7"/>
    <n v="122"/>
    <n v="9.75"/>
    <n v="153.6"/>
    <x v="53"/>
    <n v="6.91"/>
    <n v="6.5"/>
    <n v="6"/>
    <n v="1.76"/>
    <n v="3"/>
    <x v="0"/>
    <n v="0"/>
    <n v="0"/>
    <n v="0"/>
    <s v="Very High"/>
    <s v="Low"/>
    <x v="0"/>
  </r>
  <r>
    <s v="IN"/>
    <n v="140"/>
    <s v="area_code_415"/>
    <s v="no"/>
    <s v="no"/>
    <n v="0"/>
    <n v="160.5"/>
    <n v="114"/>
    <n v="27.29"/>
    <n v="240.5"/>
    <n v="103"/>
    <n v="20.440000000000001"/>
    <n v="233.5"/>
    <x v="3"/>
    <n v="10.51"/>
    <n v="11.3"/>
    <n v="4"/>
    <n v="3.05"/>
    <n v="1"/>
    <x v="0"/>
    <n v="0"/>
    <n v="0"/>
    <n v="0"/>
    <s v="Very High"/>
    <s v="High"/>
    <x v="0"/>
  </r>
  <r>
    <s v="MI"/>
    <n v="91"/>
    <s v="area_code_408"/>
    <s v="no"/>
    <s v="no"/>
    <n v="0"/>
    <n v="134.69999999999999"/>
    <n v="116"/>
    <n v="22.9"/>
    <n v="295.3"/>
    <n v="98"/>
    <n v="25.1"/>
    <n v="195.5"/>
    <x v="3"/>
    <n v="8.8000000000000007"/>
    <n v="6.6"/>
    <n v="5"/>
    <n v="1.78"/>
    <n v="2"/>
    <x v="0"/>
    <n v="0"/>
    <n v="0"/>
    <n v="0"/>
    <s v="Medium"/>
    <s v="Low"/>
    <x v="3"/>
  </r>
  <r>
    <s v="ID"/>
    <n v="73"/>
    <s v="area_code_510"/>
    <s v="no"/>
    <s v="yes"/>
    <n v="28"/>
    <n v="198.2"/>
    <n v="107"/>
    <n v="33.69"/>
    <n v="139.1"/>
    <n v="123"/>
    <n v="11.82"/>
    <n v="199.1"/>
    <x v="39"/>
    <n v="8.9600000000000009"/>
    <n v="8.8000000000000007"/>
    <n v="1"/>
    <n v="2.38"/>
    <n v="2"/>
    <x v="0"/>
    <n v="0"/>
    <n v="0"/>
    <n v="1"/>
    <s v="Low"/>
    <s v="Low"/>
    <x v="1"/>
  </r>
  <r>
    <s v="NH"/>
    <n v="95"/>
    <s v="area_code_408"/>
    <s v="yes"/>
    <s v="no"/>
    <n v="0"/>
    <n v="228.9"/>
    <n v="134"/>
    <n v="38.909999999999997"/>
    <n v="255.7"/>
    <n v="71"/>
    <n v="21.73"/>
    <n v="208"/>
    <x v="60"/>
    <n v="9.36"/>
    <n v="10.1"/>
    <n v="2"/>
    <n v="2.73"/>
    <n v="4"/>
    <x v="1"/>
    <n v="1"/>
    <n v="1"/>
    <n v="0"/>
    <s v="Medium"/>
    <s v="Low"/>
    <x v="2"/>
  </r>
  <r>
    <s v="MN"/>
    <n v="145"/>
    <s v="area_code_408"/>
    <s v="no"/>
    <s v="no"/>
    <n v="0"/>
    <n v="241.7"/>
    <n v="137"/>
    <n v="41.09"/>
    <n v="135.80000000000001"/>
    <n v="100"/>
    <n v="11.54"/>
    <n v="277.60000000000002"/>
    <x v="56"/>
    <n v="12.49"/>
    <n v="13.1"/>
    <n v="3"/>
    <n v="3.54"/>
    <n v="0"/>
    <x v="0"/>
    <n v="0"/>
    <n v="0"/>
    <n v="0"/>
    <s v="Very High"/>
    <s v="High"/>
    <x v="2"/>
  </r>
  <r>
    <s v="AZ"/>
    <n v="100"/>
    <s v="area_code_415"/>
    <s v="no"/>
    <s v="no"/>
    <n v="0"/>
    <n v="131.1"/>
    <n v="108"/>
    <n v="22.29"/>
    <n v="176.2"/>
    <n v="81"/>
    <n v="14.98"/>
    <n v="89.7"/>
    <x v="77"/>
    <n v="4.04"/>
    <n v="4.3"/>
    <n v="4"/>
    <n v="1.1599999999999999"/>
    <n v="1"/>
    <x v="0"/>
    <n v="0"/>
    <n v="0"/>
    <n v="0"/>
    <s v="Medium"/>
    <s v="Low"/>
    <x v="3"/>
  </r>
  <r>
    <s v="MN"/>
    <n v="122"/>
    <s v="area_code_415"/>
    <s v="no"/>
    <s v="no"/>
    <n v="0"/>
    <n v="234.1"/>
    <n v="101"/>
    <n v="39.799999999999997"/>
    <n v="200.2"/>
    <n v="121"/>
    <n v="17.02"/>
    <n v="237.4"/>
    <x v="2"/>
    <n v="10.68"/>
    <n v="13.1"/>
    <n v="9"/>
    <n v="3.54"/>
    <n v="2"/>
    <x v="0"/>
    <n v="0"/>
    <n v="0"/>
    <n v="0"/>
    <s v="High"/>
    <s v="High"/>
    <x v="1"/>
  </r>
  <r>
    <s v="MO"/>
    <n v="109"/>
    <s v="area_code_415"/>
    <s v="no"/>
    <s v="no"/>
    <n v="0"/>
    <n v="200.1"/>
    <n v="72"/>
    <n v="34.020000000000003"/>
    <n v="300.89999999999998"/>
    <n v="120"/>
    <n v="25.58"/>
    <n v="236"/>
    <x v="19"/>
    <n v="10.62"/>
    <n v="11.9"/>
    <n v="5"/>
    <n v="3.21"/>
    <n v="0"/>
    <x v="0"/>
    <n v="0"/>
    <n v="0"/>
    <n v="0"/>
    <s v="High"/>
    <s v="High"/>
    <x v="1"/>
  </r>
  <r>
    <s v="AL"/>
    <n v="82"/>
    <s v="area_code_408"/>
    <s v="no"/>
    <s v="no"/>
    <n v="0"/>
    <n v="154"/>
    <n v="107"/>
    <n v="26.18"/>
    <n v="94.4"/>
    <n v="114"/>
    <n v="8.02"/>
    <n v="287.60000000000002"/>
    <x v="34"/>
    <n v="12.94"/>
    <n v="10.1"/>
    <n v="7"/>
    <n v="2.73"/>
    <n v="1"/>
    <x v="0"/>
    <n v="0"/>
    <n v="0"/>
    <n v="0"/>
    <s v="Medium"/>
    <s v="Low"/>
    <x v="0"/>
  </r>
  <r>
    <s v="PA"/>
    <n v="65"/>
    <s v="area_code_415"/>
    <s v="no"/>
    <s v="yes"/>
    <n v="23"/>
    <n v="224.2"/>
    <n v="106"/>
    <n v="38.11"/>
    <n v="189.6"/>
    <n v="100"/>
    <n v="16.12"/>
    <n v="222.8"/>
    <x v="12"/>
    <n v="10.029999999999999"/>
    <n v="9.8000000000000007"/>
    <n v="4"/>
    <n v="2.65"/>
    <n v="0"/>
    <x v="0"/>
    <n v="0"/>
    <n v="0"/>
    <n v="1"/>
    <s v="Low"/>
    <s v="Low"/>
    <x v="2"/>
  </r>
  <r>
    <s v="AK"/>
    <n v="52"/>
    <s v="area_code_510"/>
    <s v="no"/>
    <s v="no"/>
    <n v="0"/>
    <n v="148.30000000000001"/>
    <n v="83"/>
    <n v="25.21"/>
    <n v="181.6"/>
    <n v="79"/>
    <n v="15.44"/>
    <n v="155.6"/>
    <x v="1"/>
    <n v="7"/>
    <n v="8.3000000000000007"/>
    <n v="6"/>
    <n v="2.2400000000000002"/>
    <n v="3"/>
    <x v="0"/>
    <n v="0"/>
    <n v="0"/>
    <n v="0"/>
    <s v="Low"/>
    <s v="Low"/>
    <x v="3"/>
  </r>
  <r>
    <s v="MS"/>
    <n v="136"/>
    <s v="area_code_415"/>
    <s v="no"/>
    <s v="yes"/>
    <n v="24"/>
    <n v="174.6"/>
    <n v="76"/>
    <n v="29.68"/>
    <n v="176.6"/>
    <n v="114"/>
    <n v="15.01"/>
    <n v="214.4"/>
    <x v="50"/>
    <n v="9.65"/>
    <n v="8.8000000000000007"/>
    <n v="5"/>
    <n v="2.38"/>
    <n v="2"/>
    <x v="0"/>
    <n v="0"/>
    <n v="0"/>
    <n v="1"/>
    <s v="Very High"/>
    <s v="Low"/>
    <x v="0"/>
  </r>
  <r>
    <s v="IA"/>
    <n v="75"/>
    <s v="area_code_415"/>
    <s v="no"/>
    <s v="no"/>
    <n v="0"/>
    <n v="138.5"/>
    <n v="110"/>
    <n v="23.55"/>
    <n v="153.19999999999999"/>
    <n v="86"/>
    <n v="13.02"/>
    <n v="215.6"/>
    <x v="0"/>
    <n v="9.6999999999999993"/>
    <n v="11.1"/>
    <n v="7"/>
    <n v="3"/>
    <n v="1"/>
    <x v="0"/>
    <n v="0"/>
    <n v="0"/>
    <n v="0"/>
    <s v="Medium"/>
    <s v="High"/>
    <x v="3"/>
  </r>
  <r>
    <s v="WY"/>
    <n v="146"/>
    <s v="area_code_408"/>
    <s v="no"/>
    <s v="no"/>
    <n v="0"/>
    <n v="109"/>
    <n v="69"/>
    <n v="18.53"/>
    <n v="265.8"/>
    <n v="98"/>
    <n v="22.59"/>
    <n v="228.3"/>
    <x v="59"/>
    <n v="10.27"/>
    <n v="12.6"/>
    <n v="2"/>
    <n v="3.4"/>
    <n v="1"/>
    <x v="0"/>
    <n v="0"/>
    <n v="0"/>
    <n v="0"/>
    <s v="Very High"/>
    <s v="High"/>
    <x v="3"/>
  </r>
  <r>
    <s v="NE"/>
    <n v="105"/>
    <s v="area_code_408"/>
    <s v="no"/>
    <s v="no"/>
    <n v="0"/>
    <n v="162.30000000000001"/>
    <n v="99"/>
    <n v="27.59"/>
    <n v="212.5"/>
    <n v="95"/>
    <n v="18.059999999999999"/>
    <n v="214.7"/>
    <x v="52"/>
    <n v="9.66"/>
    <n v="11.1"/>
    <n v="8"/>
    <n v="3"/>
    <n v="4"/>
    <x v="0"/>
    <n v="0"/>
    <n v="0"/>
    <n v="0"/>
    <s v="High"/>
    <s v="High"/>
    <x v="3"/>
  </r>
  <r>
    <s v="ND"/>
    <n v="48"/>
    <s v="area_code_415"/>
    <s v="no"/>
    <s v="no"/>
    <n v="0"/>
    <n v="210.8"/>
    <n v="84"/>
    <n v="35.840000000000003"/>
    <n v="189.6"/>
    <n v="98"/>
    <n v="16.12"/>
    <n v="157.6"/>
    <x v="43"/>
    <n v="7.09"/>
    <n v="16.399999999999999"/>
    <n v="3"/>
    <n v="4.43"/>
    <n v="2"/>
    <x v="0"/>
    <n v="0"/>
    <n v="0"/>
    <n v="0"/>
    <s v="Low"/>
    <s v="High"/>
    <x v="2"/>
  </r>
  <r>
    <s v="CT"/>
    <n v="45"/>
    <s v="area_code_415"/>
    <s v="no"/>
    <s v="no"/>
    <n v="0"/>
    <n v="142.4"/>
    <n v="107"/>
    <n v="24.21"/>
    <n v="318.7"/>
    <n v="78"/>
    <n v="27.09"/>
    <n v="224.1"/>
    <x v="13"/>
    <n v="10.08"/>
    <n v="11.1"/>
    <n v="7"/>
    <n v="3"/>
    <n v="1"/>
    <x v="0"/>
    <n v="0"/>
    <n v="0"/>
    <n v="0"/>
    <s v="Low"/>
    <s v="High"/>
    <x v="3"/>
  </r>
  <r>
    <s v="CT"/>
    <n v="33"/>
    <s v="area_code_510"/>
    <s v="no"/>
    <s v="no"/>
    <n v="0"/>
    <n v="182.5"/>
    <n v="65"/>
    <n v="31.03"/>
    <n v="232.1"/>
    <n v="96"/>
    <n v="19.73"/>
    <n v="149.19999999999999"/>
    <x v="58"/>
    <n v="6.71"/>
    <n v="7.5"/>
    <n v="2"/>
    <n v="2.0299999999999998"/>
    <n v="2"/>
    <x v="0"/>
    <n v="0"/>
    <n v="0"/>
    <n v="0"/>
    <s v="Low"/>
    <s v="Low"/>
    <x v="2"/>
  </r>
  <r>
    <s v="ND"/>
    <n v="68"/>
    <s v="area_code_408"/>
    <s v="no"/>
    <s v="no"/>
    <n v="0"/>
    <n v="219.6"/>
    <n v="97"/>
    <n v="37.33"/>
    <n v="141.1"/>
    <n v="144"/>
    <n v="11.99"/>
    <n v="205.7"/>
    <x v="67"/>
    <n v="9.26"/>
    <n v="10.8"/>
    <n v="4"/>
    <n v="2.92"/>
    <n v="2"/>
    <x v="0"/>
    <n v="0"/>
    <n v="0"/>
    <n v="0"/>
    <s v="Low"/>
    <s v="High"/>
    <x v="1"/>
  </r>
  <r>
    <s v="WA"/>
    <n v="106"/>
    <s v="area_code_408"/>
    <s v="no"/>
    <s v="no"/>
    <n v="0"/>
    <n v="193.6"/>
    <n v="66"/>
    <n v="32.909999999999997"/>
    <n v="238.2"/>
    <n v="82"/>
    <n v="20.25"/>
    <n v="176.4"/>
    <x v="24"/>
    <n v="7.94"/>
    <n v="12.9"/>
    <n v="3"/>
    <n v="3.48"/>
    <n v="0"/>
    <x v="0"/>
    <n v="0"/>
    <n v="0"/>
    <n v="0"/>
    <s v="High"/>
    <s v="High"/>
    <x v="2"/>
  </r>
  <r>
    <s v="KS"/>
    <n v="94"/>
    <s v="area_code_510"/>
    <s v="no"/>
    <s v="yes"/>
    <n v="28"/>
    <n v="233.2"/>
    <n v="88"/>
    <n v="39.64"/>
    <n v="113.3"/>
    <n v="102"/>
    <n v="9.6300000000000008"/>
    <n v="118"/>
    <x v="62"/>
    <n v="5.31"/>
    <n v="16.100000000000001"/>
    <n v="4"/>
    <n v="4.3499999999999996"/>
    <n v="0"/>
    <x v="0"/>
    <n v="0"/>
    <n v="0"/>
    <n v="1"/>
    <s v="Medium"/>
    <s v="High"/>
    <x v="1"/>
  </r>
  <r>
    <s v="CO"/>
    <n v="65"/>
    <s v="area_code_510"/>
    <s v="no"/>
    <s v="no"/>
    <n v="0"/>
    <n v="158.80000000000001"/>
    <n v="53"/>
    <n v="27"/>
    <n v="188.5"/>
    <n v="132"/>
    <n v="16.02"/>
    <n v="189.3"/>
    <x v="30"/>
    <n v="8.52"/>
    <n v="9.8000000000000007"/>
    <n v="4"/>
    <n v="2.65"/>
    <n v="2"/>
    <x v="0"/>
    <n v="0"/>
    <n v="0"/>
    <n v="0"/>
    <s v="Low"/>
    <s v="Low"/>
    <x v="0"/>
  </r>
  <r>
    <s v="MO"/>
    <n v="85"/>
    <s v="area_code_415"/>
    <s v="no"/>
    <s v="no"/>
    <n v="0"/>
    <n v="126.1"/>
    <n v="112"/>
    <n v="21.44"/>
    <n v="274.7"/>
    <n v="126"/>
    <n v="23.35"/>
    <n v="184.4"/>
    <x v="34"/>
    <n v="8.3000000000000007"/>
    <n v="9.8000000000000007"/>
    <n v="4"/>
    <n v="2.65"/>
    <n v="1"/>
    <x v="0"/>
    <n v="0"/>
    <n v="0"/>
    <n v="0"/>
    <s v="Medium"/>
    <s v="Low"/>
    <x v="0"/>
  </r>
  <r>
    <s v="MA"/>
    <n v="71"/>
    <s v="area_code_510"/>
    <s v="no"/>
    <s v="no"/>
    <n v="0"/>
    <n v="290.39999999999998"/>
    <n v="108"/>
    <n v="49.37"/>
    <n v="253.9"/>
    <n v="92"/>
    <n v="21.58"/>
    <n v="263.3"/>
    <x v="54"/>
    <n v="11.85"/>
    <n v="10.1"/>
    <n v="5"/>
    <n v="2.73"/>
    <n v="3"/>
    <x v="1"/>
    <n v="1"/>
    <n v="0"/>
    <n v="0"/>
    <s v="Low"/>
    <s v="Low"/>
    <x v="2"/>
  </r>
  <r>
    <s v="NY"/>
    <n v="112"/>
    <s v="area_code_408"/>
    <s v="no"/>
    <s v="yes"/>
    <n v="30"/>
    <n v="60.6"/>
    <n v="113"/>
    <n v="10.3"/>
    <n v="165.9"/>
    <n v="96"/>
    <n v="14.1"/>
    <n v="132.80000000000001"/>
    <x v="43"/>
    <n v="5.98"/>
    <n v="13.3"/>
    <n v="7"/>
    <n v="3.59"/>
    <n v="0"/>
    <x v="0"/>
    <n v="0"/>
    <n v="0"/>
    <n v="1"/>
    <s v="High"/>
    <s v="High"/>
    <x v="3"/>
  </r>
  <r>
    <s v="AK"/>
    <n v="110"/>
    <s v="area_code_415"/>
    <s v="no"/>
    <s v="no"/>
    <n v="0"/>
    <n v="148.4"/>
    <n v="95"/>
    <n v="25.23"/>
    <n v="193.8"/>
    <n v="98"/>
    <n v="16.47"/>
    <n v="206"/>
    <x v="36"/>
    <n v="9.27"/>
    <n v="6.9"/>
    <n v="6"/>
    <n v="1.86"/>
    <n v="0"/>
    <x v="0"/>
    <n v="0"/>
    <n v="0"/>
    <n v="0"/>
    <s v="High"/>
    <s v="Low"/>
    <x v="3"/>
  </r>
  <r>
    <s v="WI"/>
    <n v="111"/>
    <s v="area_code_415"/>
    <s v="no"/>
    <s v="no"/>
    <n v="0"/>
    <n v="246.5"/>
    <n v="108"/>
    <n v="41.91"/>
    <n v="216.3"/>
    <n v="89"/>
    <n v="18.39"/>
    <n v="179.6"/>
    <x v="43"/>
    <n v="8.08"/>
    <n v="12.7"/>
    <n v="3"/>
    <n v="3.43"/>
    <n v="2"/>
    <x v="0"/>
    <n v="0"/>
    <n v="0"/>
    <n v="0"/>
    <s v="High"/>
    <s v="High"/>
    <x v="2"/>
  </r>
  <r>
    <s v="NH"/>
    <n v="74"/>
    <s v="area_code_408"/>
    <s v="no"/>
    <s v="no"/>
    <n v="0"/>
    <n v="298.10000000000002"/>
    <n v="112"/>
    <n v="50.68"/>
    <n v="201.3"/>
    <n v="100"/>
    <n v="17.11"/>
    <n v="214.7"/>
    <x v="53"/>
    <n v="9.66"/>
    <n v="9.6999999999999993"/>
    <n v="4"/>
    <n v="2.62"/>
    <n v="2"/>
    <x v="1"/>
    <n v="1"/>
    <n v="0"/>
    <n v="0"/>
    <s v="Medium"/>
    <s v="Low"/>
    <x v="2"/>
  </r>
  <r>
    <s v="TN"/>
    <n v="105"/>
    <s v="area_code_510"/>
    <s v="no"/>
    <s v="no"/>
    <n v="0"/>
    <n v="119.3"/>
    <n v="82"/>
    <n v="20.28"/>
    <n v="185.1"/>
    <n v="111"/>
    <n v="15.73"/>
    <n v="157"/>
    <x v="14"/>
    <n v="7.07"/>
    <n v="10.9"/>
    <n v="4"/>
    <n v="2.94"/>
    <n v="2"/>
    <x v="0"/>
    <n v="0"/>
    <n v="0"/>
    <n v="0"/>
    <s v="High"/>
    <s v="High"/>
    <x v="0"/>
  </r>
  <r>
    <s v="NY"/>
    <n v="40"/>
    <s v="area_code_408"/>
    <s v="no"/>
    <s v="no"/>
    <n v="0"/>
    <n v="242.5"/>
    <n v="82"/>
    <n v="41.23"/>
    <n v="232.9"/>
    <n v="97"/>
    <n v="19.8"/>
    <n v="154"/>
    <x v="27"/>
    <n v="6.93"/>
    <n v="9.6"/>
    <n v="7"/>
    <n v="2.59"/>
    <n v="0"/>
    <x v="0"/>
    <n v="0"/>
    <n v="0"/>
    <n v="0"/>
    <s v="Low"/>
    <s v="Low"/>
    <x v="2"/>
  </r>
  <r>
    <s v="GA"/>
    <n v="128"/>
    <s v="area_code_408"/>
    <s v="yes"/>
    <s v="yes"/>
    <n v="18"/>
    <n v="222.1"/>
    <n v="89"/>
    <n v="37.76"/>
    <n v="160.6"/>
    <n v="109"/>
    <n v="13.65"/>
    <n v="218.8"/>
    <x v="20"/>
    <n v="9.85"/>
    <n v="13.6"/>
    <n v="2"/>
    <n v="3.67"/>
    <n v="0"/>
    <x v="1"/>
    <n v="1"/>
    <n v="1"/>
    <n v="1"/>
    <s v="Very High"/>
    <s v="High"/>
    <x v="1"/>
  </r>
  <r>
    <s v="MN"/>
    <n v="123"/>
    <s v="area_code_408"/>
    <s v="no"/>
    <s v="no"/>
    <n v="0"/>
    <n v="236.2"/>
    <n v="135"/>
    <n v="40.15"/>
    <n v="273.89999999999998"/>
    <n v="88"/>
    <n v="23.28"/>
    <n v="227"/>
    <x v="33"/>
    <n v="10.220000000000001"/>
    <n v="10.1"/>
    <n v="6"/>
    <n v="2.73"/>
    <n v="2"/>
    <x v="1"/>
    <n v="1"/>
    <n v="0"/>
    <n v="0"/>
    <s v="High"/>
    <s v="Low"/>
    <x v="2"/>
  </r>
  <r>
    <s v="MI"/>
    <n v="122"/>
    <s v="area_code_510"/>
    <s v="no"/>
    <s v="no"/>
    <n v="0"/>
    <n v="144.19999999999999"/>
    <n v="87"/>
    <n v="24.51"/>
    <n v="212.2"/>
    <n v="74"/>
    <n v="18.04"/>
    <n v="169.3"/>
    <x v="30"/>
    <n v="7.62"/>
    <n v="9.5"/>
    <n v="4"/>
    <n v="2.57"/>
    <n v="0"/>
    <x v="0"/>
    <n v="0"/>
    <n v="0"/>
    <n v="0"/>
    <s v="High"/>
    <s v="Low"/>
    <x v="3"/>
  </r>
  <r>
    <s v="ID"/>
    <n v="114"/>
    <s v="area_code_408"/>
    <s v="no"/>
    <s v="yes"/>
    <n v="19"/>
    <n v="154.6"/>
    <n v="100"/>
    <n v="26.28"/>
    <n v="241.6"/>
    <n v="109"/>
    <n v="20.54"/>
    <n v="160"/>
    <x v="64"/>
    <n v="7.2"/>
    <n v="12.6"/>
    <n v="1"/>
    <n v="3.4"/>
    <n v="3"/>
    <x v="0"/>
    <n v="0"/>
    <n v="0"/>
    <n v="1"/>
    <s v="High"/>
    <s v="High"/>
    <x v="0"/>
  </r>
  <r>
    <s v="CT"/>
    <n v="102"/>
    <s v="area_code_415"/>
    <s v="no"/>
    <s v="yes"/>
    <n v="25"/>
    <n v="137.4"/>
    <n v="100"/>
    <n v="23.36"/>
    <n v="176.7"/>
    <n v="83"/>
    <n v="15.02"/>
    <n v="188.2"/>
    <x v="73"/>
    <n v="8.4700000000000006"/>
    <n v="10.199999999999999"/>
    <n v="6"/>
    <n v="2.75"/>
    <n v="2"/>
    <x v="0"/>
    <n v="0"/>
    <n v="0"/>
    <n v="1"/>
    <s v="High"/>
    <s v="Low"/>
    <x v="3"/>
  </r>
  <r>
    <s v="NC"/>
    <n v="126"/>
    <s v="area_code_415"/>
    <s v="no"/>
    <s v="no"/>
    <n v="0"/>
    <n v="103.7"/>
    <n v="93"/>
    <n v="17.63"/>
    <n v="127"/>
    <n v="107"/>
    <n v="10.8"/>
    <n v="329.3"/>
    <x v="78"/>
    <n v="14.82"/>
    <n v="14.4"/>
    <n v="1"/>
    <n v="3.89"/>
    <n v="0"/>
    <x v="0"/>
    <n v="0"/>
    <n v="0"/>
    <n v="0"/>
    <s v="High"/>
    <s v="High"/>
    <x v="0"/>
  </r>
  <r>
    <s v="LA"/>
    <n v="150"/>
    <s v="area_code_415"/>
    <s v="no"/>
    <s v="no"/>
    <n v="0"/>
    <n v="136.6"/>
    <n v="112"/>
    <n v="23.22"/>
    <n v="209.4"/>
    <n v="81"/>
    <n v="17.8"/>
    <n v="161.1"/>
    <x v="17"/>
    <n v="7.25"/>
    <n v="12.2"/>
    <n v="2"/>
    <n v="3.29"/>
    <n v="4"/>
    <x v="1"/>
    <n v="1"/>
    <n v="0"/>
    <n v="0"/>
    <s v="Very High"/>
    <s v="High"/>
    <x v="3"/>
  </r>
  <r>
    <s v="NJ"/>
    <n v="60"/>
    <s v="area_code_408"/>
    <s v="no"/>
    <s v="no"/>
    <n v="0"/>
    <n v="289.8"/>
    <n v="101"/>
    <n v="49.27"/>
    <n v="255.6"/>
    <n v="115"/>
    <n v="21.73"/>
    <n v="242.8"/>
    <x v="46"/>
    <n v="10.93"/>
    <n v="11.7"/>
    <n v="4"/>
    <n v="3.16"/>
    <n v="2"/>
    <x v="1"/>
    <n v="1"/>
    <n v="0"/>
    <n v="0"/>
    <s v="Low"/>
    <s v="High"/>
    <x v="1"/>
  </r>
  <r>
    <s v="TX"/>
    <n v="123"/>
    <s v="area_code_408"/>
    <s v="no"/>
    <s v="no"/>
    <n v="0"/>
    <n v="260.89999999999998"/>
    <n v="85"/>
    <n v="44.35"/>
    <n v="168.5"/>
    <n v="103"/>
    <n v="14.32"/>
    <n v="178.3"/>
    <x v="50"/>
    <n v="8.02"/>
    <n v="13.3"/>
    <n v="5"/>
    <n v="3.59"/>
    <n v="3"/>
    <x v="0"/>
    <n v="0"/>
    <n v="0"/>
    <n v="0"/>
    <s v="High"/>
    <s v="High"/>
    <x v="1"/>
  </r>
  <r>
    <s v="MD"/>
    <n v="29"/>
    <s v="area_code_510"/>
    <s v="no"/>
    <s v="no"/>
    <n v="0"/>
    <n v="195.6"/>
    <n v="71"/>
    <n v="33.25"/>
    <n v="126.4"/>
    <n v="74"/>
    <n v="10.74"/>
    <n v="148.6"/>
    <x v="30"/>
    <n v="6.69"/>
    <n v="14.2"/>
    <n v="4"/>
    <n v="3.83"/>
    <n v="1"/>
    <x v="0"/>
    <n v="0"/>
    <n v="0"/>
    <n v="0"/>
    <s v="Low"/>
    <s v="High"/>
    <x v="2"/>
  </r>
  <r>
    <s v="WY"/>
    <n v="111"/>
    <s v="area_code_415"/>
    <s v="no"/>
    <s v="no"/>
    <n v="0"/>
    <n v="222.2"/>
    <n v="96"/>
    <n v="37.770000000000003"/>
    <n v="162.5"/>
    <n v="111"/>
    <n v="13.81"/>
    <n v="184.9"/>
    <x v="60"/>
    <n v="8.32"/>
    <n v="11.9"/>
    <n v="7"/>
    <n v="3.21"/>
    <n v="4"/>
    <x v="0"/>
    <n v="0"/>
    <n v="0"/>
    <n v="0"/>
    <s v="High"/>
    <s v="High"/>
    <x v="1"/>
  </r>
  <r>
    <s v="TX"/>
    <n v="37"/>
    <s v="area_code_510"/>
    <s v="yes"/>
    <s v="no"/>
    <n v="0"/>
    <n v="172.9"/>
    <n v="119"/>
    <n v="29.39"/>
    <n v="183"/>
    <n v="86"/>
    <n v="15.56"/>
    <n v="226.4"/>
    <x v="41"/>
    <n v="10.19"/>
    <n v="9.8000000000000007"/>
    <n v="1"/>
    <n v="2.65"/>
    <n v="0"/>
    <x v="1"/>
    <n v="1"/>
    <n v="1"/>
    <n v="0"/>
    <s v="Low"/>
    <s v="Low"/>
    <x v="3"/>
  </r>
  <r>
    <s v="CA"/>
    <n v="111"/>
    <s v="area_code_408"/>
    <s v="no"/>
    <s v="no"/>
    <n v="0"/>
    <n v="249.8"/>
    <n v="109"/>
    <n v="42.47"/>
    <n v="242.4"/>
    <n v="106"/>
    <n v="20.6"/>
    <n v="231.8"/>
    <x v="17"/>
    <n v="10.43"/>
    <n v="11.6"/>
    <n v="4"/>
    <n v="3.13"/>
    <n v="0"/>
    <x v="1"/>
    <n v="1"/>
    <n v="0"/>
    <n v="0"/>
    <s v="High"/>
    <s v="High"/>
    <x v="1"/>
  </r>
  <r>
    <s v="UT"/>
    <n v="81"/>
    <s v="area_code_510"/>
    <s v="no"/>
    <s v="no"/>
    <n v="0"/>
    <n v="154.5"/>
    <n v="84"/>
    <n v="26.27"/>
    <n v="216.2"/>
    <n v="91"/>
    <n v="18.38"/>
    <n v="229.8"/>
    <x v="58"/>
    <n v="10.34"/>
    <n v="13.7"/>
    <n v="3"/>
    <n v="3.7"/>
    <n v="1"/>
    <x v="0"/>
    <n v="0"/>
    <n v="0"/>
    <n v="0"/>
    <s v="Medium"/>
    <s v="High"/>
    <x v="3"/>
  </r>
  <r>
    <s v="WA"/>
    <n v="46"/>
    <s v="area_code_510"/>
    <s v="no"/>
    <s v="no"/>
    <n v="0"/>
    <n v="90.4"/>
    <n v="108"/>
    <n v="15.37"/>
    <n v="276.2"/>
    <n v="77"/>
    <n v="23.48"/>
    <n v="146.5"/>
    <x v="8"/>
    <n v="6.59"/>
    <n v="12.7"/>
    <n v="2"/>
    <n v="3.43"/>
    <n v="1"/>
    <x v="0"/>
    <n v="0"/>
    <n v="0"/>
    <n v="0"/>
    <s v="Low"/>
    <s v="High"/>
    <x v="3"/>
  </r>
  <r>
    <s v="MS"/>
    <n v="69"/>
    <s v="area_code_510"/>
    <s v="no"/>
    <s v="yes"/>
    <n v="27"/>
    <n v="268.8"/>
    <n v="78"/>
    <n v="45.7"/>
    <n v="246.6"/>
    <n v="89"/>
    <n v="20.96"/>
    <n v="271.89999999999998"/>
    <x v="20"/>
    <n v="12.24"/>
    <n v="16.399999999999999"/>
    <n v="3"/>
    <n v="4.43"/>
    <n v="0"/>
    <x v="0"/>
    <n v="0"/>
    <n v="0"/>
    <n v="1"/>
    <s v="Low"/>
    <s v="High"/>
    <x v="2"/>
  </r>
  <r>
    <s v="OH"/>
    <n v="125"/>
    <s v="area_code_408"/>
    <s v="no"/>
    <s v="no"/>
    <n v="0"/>
    <n v="106.1"/>
    <n v="95"/>
    <n v="18.04"/>
    <n v="157.6"/>
    <n v="113"/>
    <n v="13.4"/>
    <n v="192.5"/>
    <x v="69"/>
    <n v="8.66"/>
    <n v="8.1"/>
    <n v="3"/>
    <n v="2.19"/>
    <n v="1"/>
    <x v="0"/>
    <n v="0"/>
    <n v="0"/>
    <n v="0"/>
    <s v="High"/>
    <s v="Low"/>
    <x v="0"/>
  </r>
  <r>
    <s v="KS"/>
    <n v="43"/>
    <s v="area_code_415"/>
    <s v="no"/>
    <s v="no"/>
    <n v="0"/>
    <n v="27"/>
    <n v="117"/>
    <n v="4.59"/>
    <n v="160.9"/>
    <n v="97"/>
    <n v="13.68"/>
    <n v="279.5"/>
    <x v="5"/>
    <n v="12.58"/>
    <n v="10.7"/>
    <n v="3"/>
    <n v="2.89"/>
    <n v="3"/>
    <x v="0"/>
    <n v="0"/>
    <n v="0"/>
    <n v="0"/>
    <s v="Low"/>
    <s v="High"/>
    <x v="3"/>
  </r>
  <r>
    <s v="IN"/>
    <n v="94"/>
    <s v="area_code_510"/>
    <s v="no"/>
    <s v="no"/>
    <n v="0"/>
    <n v="245"/>
    <n v="112"/>
    <n v="41.65"/>
    <n v="180.4"/>
    <n v="91"/>
    <n v="15.33"/>
    <n v="262.89999999999998"/>
    <x v="18"/>
    <n v="11.83"/>
    <n v="9.6999999999999993"/>
    <n v="6"/>
    <n v="2.62"/>
    <n v="1"/>
    <x v="0"/>
    <n v="0"/>
    <n v="0"/>
    <n v="0"/>
    <s v="Medium"/>
    <s v="Low"/>
    <x v="2"/>
  </r>
  <r>
    <s v="VT"/>
    <n v="46"/>
    <s v="area_code_408"/>
    <s v="no"/>
    <s v="no"/>
    <n v="0"/>
    <n v="196.7"/>
    <n v="85"/>
    <n v="33.44"/>
    <n v="205.9"/>
    <n v="74"/>
    <n v="17.5"/>
    <n v="216.6"/>
    <x v="64"/>
    <n v="9.75"/>
    <n v="11.2"/>
    <n v="5"/>
    <n v="3.02"/>
    <n v="3"/>
    <x v="0"/>
    <n v="0"/>
    <n v="0"/>
    <n v="0"/>
    <s v="Low"/>
    <s v="High"/>
    <x v="2"/>
  </r>
  <r>
    <s v="MT"/>
    <n v="73"/>
    <s v="area_code_408"/>
    <s v="no"/>
    <s v="yes"/>
    <n v="26"/>
    <n v="131.19999999999999"/>
    <n v="98"/>
    <n v="22.3"/>
    <n v="106.5"/>
    <n v="97"/>
    <n v="9.0500000000000007"/>
    <n v="221.7"/>
    <x v="5"/>
    <n v="9.98"/>
    <n v="10.199999999999999"/>
    <n v="6"/>
    <n v="2.75"/>
    <n v="2"/>
    <x v="0"/>
    <n v="0"/>
    <n v="0"/>
    <n v="1"/>
    <s v="Low"/>
    <s v="Low"/>
    <x v="3"/>
  </r>
  <r>
    <s v="CT"/>
    <n v="146"/>
    <s v="area_code_408"/>
    <s v="no"/>
    <s v="yes"/>
    <n v="23"/>
    <n v="149.6"/>
    <n v="96"/>
    <n v="25.43"/>
    <n v="239.8"/>
    <n v="124"/>
    <n v="20.38"/>
    <n v="293.5"/>
    <x v="25"/>
    <n v="13.21"/>
    <n v="7.4"/>
    <n v="4"/>
    <n v="2"/>
    <n v="2"/>
    <x v="0"/>
    <n v="0"/>
    <n v="0"/>
    <n v="1"/>
    <s v="Very High"/>
    <s v="Low"/>
    <x v="0"/>
  </r>
  <r>
    <s v="NM"/>
    <n v="93"/>
    <s v="area_code_415"/>
    <s v="no"/>
    <s v="no"/>
    <n v="0"/>
    <n v="239.8"/>
    <n v="70"/>
    <n v="40.770000000000003"/>
    <n v="251.8"/>
    <n v="99"/>
    <n v="21.4"/>
    <n v="168.6"/>
    <x v="64"/>
    <n v="7.59"/>
    <n v="10.9"/>
    <n v="10"/>
    <n v="2.94"/>
    <n v="1"/>
    <x v="0"/>
    <n v="0"/>
    <n v="0"/>
    <n v="0"/>
    <s v="Medium"/>
    <s v="High"/>
    <x v="2"/>
  </r>
  <r>
    <s v="OH"/>
    <n v="52"/>
    <s v="area_code_408"/>
    <s v="no"/>
    <s v="yes"/>
    <n v="31"/>
    <n v="142.1"/>
    <n v="77"/>
    <n v="24.16"/>
    <n v="193"/>
    <n v="97"/>
    <n v="16.41"/>
    <n v="253.4"/>
    <x v="53"/>
    <n v="11.4"/>
    <n v="11"/>
    <n v="4"/>
    <n v="2.97"/>
    <n v="1"/>
    <x v="0"/>
    <n v="0"/>
    <n v="0"/>
    <n v="1"/>
    <s v="Low"/>
    <s v="High"/>
    <x v="3"/>
  </r>
  <r>
    <s v="MN"/>
    <n v="129"/>
    <s v="area_code_510"/>
    <s v="no"/>
    <s v="yes"/>
    <n v="31"/>
    <n v="193"/>
    <n v="99"/>
    <n v="32.81"/>
    <n v="224.8"/>
    <n v="87"/>
    <n v="19.11"/>
    <n v="197.6"/>
    <x v="50"/>
    <n v="8.89"/>
    <n v="10.3"/>
    <n v="8"/>
    <n v="2.78"/>
    <n v="2"/>
    <x v="0"/>
    <n v="0"/>
    <n v="0"/>
    <n v="1"/>
    <s v="Very High"/>
    <s v="High"/>
    <x v="2"/>
  </r>
  <r>
    <s v="CT"/>
    <n v="94"/>
    <s v="area_code_415"/>
    <s v="no"/>
    <s v="no"/>
    <n v="0"/>
    <n v="206.1"/>
    <n v="49"/>
    <n v="35.04"/>
    <n v="224.6"/>
    <n v="115"/>
    <n v="19.09"/>
    <n v="256.7"/>
    <x v="14"/>
    <n v="11.55"/>
    <n v="13"/>
    <n v="1"/>
    <n v="3.51"/>
    <n v="1"/>
    <x v="0"/>
    <n v="0"/>
    <n v="0"/>
    <n v="0"/>
    <s v="Medium"/>
    <s v="High"/>
    <x v="1"/>
  </r>
  <r>
    <s v="AL"/>
    <n v="100"/>
    <s v="area_code_415"/>
    <s v="no"/>
    <s v="no"/>
    <n v="0"/>
    <n v="160.30000000000001"/>
    <n v="138"/>
    <n v="27.25"/>
    <n v="221.3"/>
    <n v="92"/>
    <n v="18.809999999999999"/>
    <n v="150.4"/>
    <x v="60"/>
    <n v="6.77"/>
    <n v="11.2"/>
    <n v="2"/>
    <n v="3.02"/>
    <n v="0"/>
    <x v="0"/>
    <n v="0"/>
    <n v="0"/>
    <n v="0"/>
    <s v="Medium"/>
    <s v="High"/>
    <x v="3"/>
  </r>
  <r>
    <s v="WV"/>
    <n v="43"/>
    <s v="area_code_415"/>
    <s v="no"/>
    <s v="no"/>
    <n v="0"/>
    <n v="199.9"/>
    <n v="108"/>
    <n v="33.979999999999997"/>
    <n v="288.39999999999998"/>
    <n v="80"/>
    <n v="24.51"/>
    <n v="180.6"/>
    <x v="0"/>
    <n v="8.1300000000000008"/>
    <n v="11.3"/>
    <n v="7"/>
    <n v="3.05"/>
    <n v="1"/>
    <x v="0"/>
    <n v="0"/>
    <n v="0"/>
    <n v="0"/>
    <s v="Low"/>
    <s v="High"/>
    <x v="2"/>
  </r>
  <r>
    <s v="NH"/>
    <n v="130"/>
    <s v="area_code_415"/>
    <s v="no"/>
    <s v="no"/>
    <n v="0"/>
    <n v="213.1"/>
    <n v="105"/>
    <n v="36.229999999999997"/>
    <n v="206.2"/>
    <n v="108"/>
    <n v="17.53"/>
    <n v="163.4"/>
    <x v="73"/>
    <n v="7.35"/>
    <n v="8.9"/>
    <n v="3"/>
    <n v="2.4"/>
    <n v="0"/>
    <x v="0"/>
    <n v="0"/>
    <n v="0"/>
    <n v="0"/>
    <s v="Very High"/>
    <s v="Low"/>
    <x v="1"/>
  </r>
  <r>
    <s v="WY"/>
    <n v="124"/>
    <s v="area_code_415"/>
    <s v="no"/>
    <s v="no"/>
    <n v="0"/>
    <n v="178.3"/>
    <n v="102"/>
    <n v="30.31"/>
    <n v="235"/>
    <n v="120"/>
    <n v="19.98"/>
    <n v="239.7"/>
    <x v="47"/>
    <n v="10.79"/>
    <n v="10.9"/>
    <n v="1"/>
    <n v="2.94"/>
    <n v="3"/>
    <x v="0"/>
    <n v="0"/>
    <n v="0"/>
    <n v="0"/>
    <s v="High"/>
    <s v="High"/>
    <x v="0"/>
  </r>
  <r>
    <s v="VA"/>
    <n v="92"/>
    <s v="area_code_510"/>
    <s v="yes"/>
    <s v="no"/>
    <n v="0"/>
    <n v="252.3"/>
    <n v="120"/>
    <n v="42.89"/>
    <n v="207"/>
    <n v="112"/>
    <n v="17.600000000000001"/>
    <n v="284.60000000000002"/>
    <x v="34"/>
    <n v="12.81"/>
    <n v="12"/>
    <n v="5"/>
    <n v="3.24"/>
    <n v="3"/>
    <x v="1"/>
    <n v="1"/>
    <n v="1"/>
    <n v="0"/>
    <s v="Medium"/>
    <s v="High"/>
    <x v="1"/>
  </r>
  <r>
    <s v="VT"/>
    <n v="48"/>
    <s v="area_code_415"/>
    <s v="no"/>
    <s v="no"/>
    <n v="0"/>
    <n v="197.7"/>
    <n v="64"/>
    <n v="33.61"/>
    <n v="136.69999999999999"/>
    <n v="126"/>
    <n v="11.62"/>
    <n v="244.4"/>
    <x v="77"/>
    <n v="11"/>
    <n v="13.2"/>
    <n v="5"/>
    <n v="3.56"/>
    <n v="4"/>
    <x v="0"/>
    <n v="0"/>
    <n v="0"/>
    <n v="0"/>
    <s v="Low"/>
    <s v="High"/>
    <x v="1"/>
  </r>
  <r>
    <s v="OH"/>
    <n v="98"/>
    <s v="area_code_510"/>
    <s v="no"/>
    <s v="yes"/>
    <n v="29"/>
    <n v="111.1"/>
    <n v="105"/>
    <n v="18.89"/>
    <n v="217.9"/>
    <n v="101"/>
    <n v="18.52"/>
    <n v="248.1"/>
    <x v="13"/>
    <n v="11.16"/>
    <n v="6.6"/>
    <n v="3"/>
    <n v="1.78"/>
    <n v="2"/>
    <x v="0"/>
    <n v="0"/>
    <n v="0"/>
    <n v="1"/>
    <s v="Medium"/>
    <s v="Low"/>
    <x v="0"/>
  </r>
  <r>
    <s v="MT"/>
    <n v="100"/>
    <s v="area_code_415"/>
    <s v="no"/>
    <s v="no"/>
    <n v="0"/>
    <n v="96.5"/>
    <n v="86"/>
    <n v="16.41"/>
    <n v="210.2"/>
    <n v="133"/>
    <n v="17.87"/>
    <n v="146.4"/>
    <x v="36"/>
    <n v="6.59"/>
    <n v="12.5"/>
    <n v="3"/>
    <n v="3.38"/>
    <n v="1"/>
    <x v="1"/>
    <n v="1"/>
    <n v="0"/>
    <n v="0"/>
    <s v="Medium"/>
    <s v="High"/>
    <x v="0"/>
  </r>
  <r>
    <s v="VA"/>
    <n v="164"/>
    <s v="area_code_415"/>
    <s v="no"/>
    <s v="no"/>
    <n v="0"/>
    <n v="123.3"/>
    <n v="78"/>
    <n v="20.96"/>
    <n v="170"/>
    <n v="85"/>
    <n v="14.45"/>
    <n v="165.9"/>
    <x v="17"/>
    <n v="7.47"/>
    <n v="12.7"/>
    <n v="2"/>
    <n v="3.43"/>
    <n v="1"/>
    <x v="0"/>
    <n v="0"/>
    <n v="0"/>
    <n v="0"/>
    <s v="Very High"/>
    <s v="High"/>
    <x v="3"/>
  </r>
  <r>
    <s v="NM"/>
    <n v="105"/>
    <s v="area_code_415"/>
    <s v="no"/>
    <s v="no"/>
    <n v="0"/>
    <n v="193.7"/>
    <n v="108"/>
    <n v="32.93"/>
    <n v="183.2"/>
    <n v="124"/>
    <n v="15.57"/>
    <n v="293.7"/>
    <x v="51"/>
    <n v="13.22"/>
    <n v="10.8"/>
    <n v="5"/>
    <n v="2.92"/>
    <n v="1"/>
    <x v="0"/>
    <n v="0"/>
    <n v="0"/>
    <n v="0"/>
    <s v="High"/>
    <s v="High"/>
    <x v="1"/>
  </r>
  <r>
    <s v="AR"/>
    <n v="89"/>
    <s v="area_code_408"/>
    <s v="yes"/>
    <s v="no"/>
    <n v="0"/>
    <n v="206.9"/>
    <n v="134"/>
    <n v="35.17"/>
    <n v="167.7"/>
    <n v="105"/>
    <n v="14.25"/>
    <n v="155.69999999999999"/>
    <x v="27"/>
    <n v="7.01"/>
    <n v="10.9"/>
    <n v="4"/>
    <n v="2.94"/>
    <n v="0"/>
    <x v="0"/>
    <n v="0"/>
    <n v="1"/>
    <n v="0"/>
    <s v="Medium"/>
    <s v="High"/>
    <x v="1"/>
  </r>
  <r>
    <s v="NE"/>
    <n v="126"/>
    <s v="area_code_415"/>
    <s v="no"/>
    <s v="no"/>
    <n v="0"/>
    <n v="249.8"/>
    <n v="96"/>
    <n v="42.47"/>
    <n v="261.89999999999998"/>
    <n v="92"/>
    <n v="22.26"/>
    <n v="166.8"/>
    <x v="13"/>
    <n v="7.51"/>
    <n v="12.7"/>
    <n v="4"/>
    <n v="3.43"/>
    <n v="3"/>
    <x v="1"/>
    <n v="1"/>
    <n v="0"/>
    <n v="0"/>
    <s v="High"/>
    <s v="High"/>
    <x v="2"/>
  </r>
  <r>
    <s v="WY"/>
    <n v="96"/>
    <s v="area_code_408"/>
    <s v="no"/>
    <s v="no"/>
    <n v="0"/>
    <n v="144"/>
    <n v="102"/>
    <n v="24.48"/>
    <n v="224.7"/>
    <n v="73"/>
    <n v="19.100000000000001"/>
    <n v="227.7"/>
    <x v="50"/>
    <n v="10.25"/>
    <n v="10"/>
    <n v="7"/>
    <n v="2.7"/>
    <n v="1"/>
    <x v="0"/>
    <n v="0"/>
    <n v="0"/>
    <n v="0"/>
    <s v="Medium"/>
    <s v="Low"/>
    <x v="3"/>
  </r>
  <r>
    <s v="IA"/>
    <n v="120"/>
    <s v="area_code_415"/>
    <s v="no"/>
    <s v="yes"/>
    <n v="33"/>
    <n v="299.5"/>
    <n v="83"/>
    <n v="50.92"/>
    <n v="163.4"/>
    <n v="84"/>
    <n v="13.89"/>
    <n v="146.69999999999999"/>
    <x v="53"/>
    <n v="6.6"/>
    <n v="11.6"/>
    <n v="5"/>
    <n v="3.13"/>
    <n v="0"/>
    <x v="0"/>
    <n v="0"/>
    <n v="0"/>
    <n v="1"/>
    <s v="High"/>
    <s v="High"/>
    <x v="2"/>
  </r>
  <r>
    <s v="SC"/>
    <n v="212"/>
    <s v="area_code_415"/>
    <s v="no"/>
    <s v="no"/>
    <n v="0"/>
    <n v="226"/>
    <n v="127"/>
    <n v="38.42"/>
    <n v="304.60000000000002"/>
    <n v="83"/>
    <n v="25.89"/>
    <n v="181.2"/>
    <x v="65"/>
    <n v="8.15"/>
    <n v="12.6"/>
    <n v="4"/>
    <n v="3.4"/>
    <n v="2"/>
    <x v="1"/>
    <n v="1"/>
    <n v="0"/>
    <n v="0"/>
    <s v="Very High"/>
    <s v="High"/>
    <x v="2"/>
  </r>
  <r>
    <s v="NC"/>
    <n v="72"/>
    <s v="area_code_415"/>
    <s v="no"/>
    <s v="no"/>
    <n v="0"/>
    <n v="137.6"/>
    <n v="106"/>
    <n v="23.39"/>
    <n v="143.5"/>
    <n v="94"/>
    <n v="12.2"/>
    <n v="273.7"/>
    <x v="71"/>
    <n v="12.32"/>
    <n v="9.6"/>
    <n v="6"/>
    <n v="2.59"/>
    <n v="2"/>
    <x v="0"/>
    <n v="0"/>
    <n v="0"/>
    <n v="0"/>
    <s v="Low"/>
    <s v="Low"/>
    <x v="3"/>
  </r>
  <r>
    <s v="HI"/>
    <n v="155"/>
    <s v="area_code_415"/>
    <s v="yes"/>
    <s v="yes"/>
    <n v="26"/>
    <n v="211.7"/>
    <n v="121"/>
    <n v="35.99"/>
    <n v="139.19999999999999"/>
    <n v="123"/>
    <n v="11.83"/>
    <n v="146.69999999999999"/>
    <x v="2"/>
    <n v="6.6"/>
    <n v="11.1"/>
    <n v="3"/>
    <n v="3"/>
    <n v="1"/>
    <x v="0"/>
    <n v="0"/>
    <n v="1"/>
    <n v="1"/>
    <s v="Very High"/>
    <s v="High"/>
    <x v="1"/>
  </r>
  <r>
    <s v="UT"/>
    <n v="89"/>
    <s v="area_code_415"/>
    <s v="no"/>
    <s v="no"/>
    <n v="0"/>
    <n v="89.7"/>
    <n v="80"/>
    <n v="15.25"/>
    <n v="179.8"/>
    <n v="81"/>
    <n v="15.28"/>
    <n v="145.69999999999999"/>
    <x v="60"/>
    <n v="6.56"/>
    <n v="9.5"/>
    <n v="4"/>
    <n v="2.57"/>
    <n v="2"/>
    <x v="0"/>
    <n v="0"/>
    <n v="0"/>
    <n v="0"/>
    <s v="Medium"/>
    <s v="Low"/>
    <x v="3"/>
  </r>
  <r>
    <s v="WY"/>
    <n v="126"/>
    <s v="area_code_408"/>
    <s v="yes"/>
    <s v="no"/>
    <n v="0"/>
    <n v="197.6"/>
    <n v="126"/>
    <n v="33.590000000000003"/>
    <n v="246.5"/>
    <n v="112"/>
    <n v="20.95"/>
    <n v="285.3"/>
    <x v="1"/>
    <n v="12.84"/>
    <n v="12.5"/>
    <n v="8"/>
    <n v="3.38"/>
    <n v="2"/>
    <x v="0"/>
    <n v="0"/>
    <n v="1"/>
    <n v="0"/>
    <s v="High"/>
    <s v="High"/>
    <x v="1"/>
  </r>
  <r>
    <s v="AL"/>
    <n v="172"/>
    <s v="area_code_408"/>
    <s v="no"/>
    <s v="no"/>
    <n v="0"/>
    <n v="270"/>
    <n v="102"/>
    <n v="45.9"/>
    <n v="256.60000000000002"/>
    <n v="111"/>
    <n v="21.81"/>
    <n v="168.5"/>
    <x v="1"/>
    <n v="7.58"/>
    <n v="12"/>
    <n v="5"/>
    <n v="3.24"/>
    <n v="2"/>
    <x v="1"/>
    <n v="1"/>
    <n v="0"/>
    <n v="0"/>
    <s v="Very High"/>
    <s v="High"/>
    <x v="1"/>
  </r>
  <r>
    <s v="VA"/>
    <n v="75"/>
    <s v="area_code_415"/>
    <s v="no"/>
    <s v="no"/>
    <n v="0"/>
    <n v="224.7"/>
    <n v="116"/>
    <n v="38.200000000000003"/>
    <n v="192"/>
    <n v="79"/>
    <n v="16.32"/>
    <n v="212.2"/>
    <x v="21"/>
    <n v="9.5500000000000007"/>
    <n v="11.3"/>
    <n v="11"/>
    <n v="3.05"/>
    <n v="3"/>
    <x v="0"/>
    <n v="0"/>
    <n v="0"/>
    <n v="0"/>
    <s v="Medium"/>
    <s v="High"/>
    <x v="2"/>
  </r>
  <r>
    <s v="WI"/>
    <n v="143"/>
    <s v="area_code_510"/>
    <s v="no"/>
    <s v="no"/>
    <n v="0"/>
    <n v="194.3"/>
    <n v="99"/>
    <n v="33.03"/>
    <n v="123.6"/>
    <n v="133"/>
    <n v="10.51"/>
    <n v="229.5"/>
    <x v="43"/>
    <n v="10.33"/>
    <n v="10.199999999999999"/>
    <n v="2"/>
    <n v="2.75"/>
    <n v="2"/>
    <x v="0"/>
    <n v="0"/>
    <n v="0"/>
    <n v="0"/>
    <s v="Very High"/>
    <s v="Low"/>
    <x v="1"/>
  </r>
  <r>
    <s v="FL"/>
    <n v="166"/>
    <s v="area_code_510"/>
    <s v="yes"/>
    <s v="no"/>
    <n v="0"/>
    <n v="47.7"/>
    <n v="89"/>
    <n v="8.11"/>
    <n v="264.39999999999998"/>
    <n v="95"/>
    <n v="22.47"/>
    <n v="235.2"/>
    <x v="7"/>
    <n v="10.58"/>
    <n v="13.2"/>
    <n v="3"/>
    <n v="3.56"/>
    <n v="0"/>
    <x v="1"/>
    <n v="1"/>
    <n v="1"/>
    <n v="0"/>
    <s v="Very High"/>
    <s v="High"/>
    <x v="3"/>
  </r>
  <r>
    <s v="KS"/>
    <n v="132"/>
    <s v="area_code_415"/>
    <s v="no"/>
    <s v="no"/>
    <n v="0"/>
    <n v="190.1"/>
    <n v="105"/>
    <n v="32.32"/>
    <n v="182.2"/>
    <n v="116"/>
    <n v="15.49"/>
    <n v="279.8"/>
    <x v="18"/>
    <n v="12.59"/>
    <n v="13"/>
    <n v="2"/>
    <n v="3.51"/>
    <n v="1"/>
    <x v="0"/>
    <n v="0"/>
    <n v="0"/>
    <n v="0"/>
    <s v="Very High"/>
    <s v="High"/>
    <x v="1"/>
  </r>
  <r>
    <s v="NV"/>
    <n v="94"/>
    <s v="area_code_408"/>
    <s v="yes"/>
    <s v="no"/>
    <n v="0"/>
    <n v="89.5"/>
    <n v="94"/>
    <n v="15.22"/>
    <n v="339.9"/>
    <n v="106"/>
    <n v="28.89"/>
    <n v="172.9"/>
    <x v="46"/>
    <n v="7.78"/>
    <n v="7.9"/>
    <n v="1"/>
    <n v="2.13"/>
    <n v="1"/>
    <x v="1"/>
    <n v="1"/>
    <n v="1"/>
    <n v="0"/>
    <s v="Medium"/>
    <s v="Low"/>
    <x v="0"/>
  </r>
  <r>
    <s v="NY"/>
    <n v="99"/>
    <s v="area_code_415"/>
    <s v="no"/>
    <s v="no"/>
    <n v="0"/>
    <n v="182.6"/>
    <n v="83"/>
    <n v="31.04"/>
    <n v="154.5"/>
    <n v="111"/>
    <n v="13.13"/>
    <n v="196"/>
    <x v="32"/>
    <n v="8.82"/>
    <n v="12.1"/>
    <n v="5"/>
    <n v="3.27"/>
    <n v="0"/>
    <x v="0"/>
    <n v="0"/>
    <n v="0"/>
    <n v="0"/>
    <s v="Medium"/>
    <s v="High"/>
    <x v="1"/>
  </r>
  <r>
    <s v="VA"/>
    <n v="136"/>
    <s v="area_code_415"/>
    <s v="no"/>
    <s v="yes"/>
    <n v="35"/>
    <n v="205.5"/>
    <n v="86"/>
    <n v="34.94"/>
    <n v="298.5"/>
    <n v="119"/>
    <n v="25.37"/>
    <n v="214.2"/>
    <x v="1"/>
    <n v="9.64"/>
    <n v="6.9"/>
    <n v="4"/>
    <n v="1.86"/>
    <n v="1"/>
    <x v="0"/>
    <n v="0"/>
    <n v="0"/>
    <n v="1"/>
    <s v="Very High"/>
    <s v="Low"/>
    <x v="1"/>
  </r>
  <r>
    <s v="KS"/>
    <n v="119"/>
    <s v="area_code_415"/>
    <s v="no"/>
    <s v="no"/>
    <n v="0"/>
    <n v="231.5"/>
    <n v="82"/>
    <n v="39.36"/>
    <n v="266.89999999999998"/>
    <n v="97"/>
    <n v="22.69"/>
    <n v="211"/>
    <x v="4"/>
    <n v="9.49"/>
    <n v="7.4"/>
    <n v="10"/>
    <n v="2"/>
    <n v="1"/>
    <x v="0"/>
    <n v="0"/>
    <n v="0"/>
    <n v="0"/>
    <s v="High"/>
    <s v="Low"/>
    <x v="2"/>
  </r>
  <r>
    <s v="NC"/>
    <n v="115"/>
    <s v="area_code_510"/>
    <s v="yes"/>
    <s v="no"/>
    <n v="0"/>
    <n v="251.3"/>
    <n v="69"/>
    <n v="42.72"/>
    <n v="252.5"/>
    <n v="96"/>
    <n v="21.46"/>
    <n v="118.3"/>
    <x v="64"/>
    <n v="5.32"/>
    <n v="9.9"/>
    <n v="1"/>
    <n v="2.67"/>
    <n v="3"/>
    <x v="1"/>
    <n v="1"/>
    <n v="1"/>
    <n v="0"/>
    <s v="High"/>
    <s v="Low"/>
    <x v="2"/>
  </r>
  <r>
    <s v="MO"/>
    <n v="160"/>
    <s v="area_code_415"/>
    <s v="no"/>
    <s v="no"/>
    <n v="0"/>
    <n v="171.2"/>
    <n v="103"/>
    <n v="29.1"/>
    <n v="243.5"/>
    <n v="121"/>
    <n v="20.7"/>
    <n v="178.2"/>
    <x v="26"/>
    <n v="8.02"/>
    <n v="13"/>
    <n v="3"/>
    <n v="3.51"/>
    <n v="2"/>
    <x v="0"/>
    <n v="0"/>
    <n v="0"/>
    <n v="0"/>
    <s v="Very High"/>
    <s v="High"/>
    <x v="0"/>
  </r>
  <r>
    <s v="CA"/>
    <n v="120"/>
    <s v="area_code_510"/>
    <s v="no"/>
    <s v="no"/>
    <n v="0"/>
    <n v="134.80000000000001"/>
    <n v="94"/>
    <n v="22.92"/>
    <n v="204.1"/>
    <n v="106"/>
    <n v="17.350000000000001"/>
    <n v="238.4"/>
    <x v="23"/>
    <n v="10.73"/>
    <n v="6.7"/>
    <n v="8"/>
    <n v="1.81"/>
    <n v="1"/>
    <x v="0"/>
    <n v="0"/>
    <n v="0"/>
    <n v="0"/>
    <s v="High"/>
    <s v="Low"/>
    <x v="0"/>
  </r>
  <r>
    <s v="WV"/>
    <n v="173"/>
    <s v="area_code_415"/>
    <s v="no"/>
    <s v="no"/>
    <n v="0"/>
    <n v="191.4"/>
    <n v="114"/>
    <n v="32.54"/>
    <n v="168.5"/>
    <n v="138"/>
    <n v="14.32"/>
    <n v="109.3"/>
    <x v="43"/>
    <n v="4.92"/>
    <n v="10.3"/>
    <n v="3"/>
    <n v="2.78"/>
    <n v="1"/>
    <x v="0"/>
    <n v="0"/>
    <n v="0"/>
    <n v="0"/>
    <s v="Very High"/>
    <s v="High"/>
    <x v="1"/>
  </r>
  <r>
    <s v="IL"/>
    <n v="156"/>
    <s v="area_code_415"/>
    <s v="no"/>
    <s v="no"/>
    <n v="0"/>
    <n v="174.5"/>
    <n v="65"/>
    <n v="29.67"/>
    <n v="197.4"/>
    <n v="116"/>
    <n v="16.78"/>
    <n v="238.5"/>
    <x v="27"/>
    <n v="10.73"/>
    <n v="10.6"/>
    <n v="2"/>
    <n v="2.86"/>
    <n v="0"/>
    <x v="0"/>
    <n v="0"/>
    <n v="0"/>
    <n v="0"/>
    <s v="Very High"/>
    <s v="High"/>
    <x v="0"/>
  </r>
  <r>
    <s v="NY"/>
    <n v="70"/>
    <s v="area_code_415"/>
    <s v="no"/>
    <s v="no"/>
    <n v="0"/>
    <n v="177.4"/>
    <n v="125"/>
    <n v="30.16"/>
    <n v="226.2"/>
    <n v="104"/>
    <n v="19.23"/>
    <n v="254.1"/>
    <x v="51"/>
    <n v="11.43"/>
    <n v="10.9"/>
    <n v="4"/>
    <n v="2.94"/>
    <n v="0"/>
    <x v="0"/>
    <n v="0"/>
    <n v="0"/>
    <n v="0"/>
    <s v="Low"/>
    <s v="High"/>
    <x v="0"/>
  </r>
  <r>
    <s v="NV"/>
    <n v="41"/>
    <s v="area_code_510"/>
    <s v="no"/>
    <s v="no"/>
    <n v="0"/>
    <n v="182.1"/>
    <n v="89"/>
    <n v="30.96"/>
    <n v="211.5"/>
    <n v="104"/>
    <n v="17.98"/>
    <n v="207.4"/>
    <x v="74"/>
    <n v="9.33"/>
    <n v="6.8"/>
    <n v="1"/>
    <n v="1.84"/>
    <n v="1"/>
    <x v="0"/>
    <n v="0"/>
    <n v="0"/>
    <n v="0"/>
    <s v="Low"/>
    <s v="Low"/>
    <x v="1"/>
  </r>
  <r>
    <s v="AL"/>
    <n v="132"/>
    <s v="area_code_408"/>
    <s v="no"/>
    <s v="no"/>
    <n v="0"/>
    <n v="222.4"/>
    <n v="85"/>
    <n v="37.81"/>
    <n v="165.4"/>
    <n v="76"/>
    <n v="14.06"/>
    <n v="208.4"/>
    <x v="7"/>
    <n v="9.3800000000000008"/>
    <n v="11.2"/>
    <n v="4"/>
    <n v="3.02"/>
    <n v="0"/>
    <x v="0"/>
    <n v="0"/>
    <n v="0"/>
    <n v="0"/>
    <s v="Very High"/>
    <s v="High"/>
    <x v="2"/>
  </r>
  <r>
    <s v="UT"/>
    <n v="93"/>
    <s v="area_code_415"/>
    <s v="no"/>
    <s v="no"/>
    <n v="0"/>
    <n v="164.9"/>
    <n v="68"/>
    <n v="28.03"/>
    <n v="210.4"/>
    <n v="86"/>
    <n v="17.88"/>
    <n v="229.4"/>
    <x v="1"/>
    <n v="10.32"/>
    <n v="7.8"/>
    <n v="4"/>
    <n v="2.11"/>
    <n v="2"/>
    <x v="0"/>
    <n v="0"/>
    <n v="0"/>
    <n v="0"/>
    <s v="Medium"/>
    <s v="Low"/>
    <x v="3"/>
  </r>
  <r>
    <s v="OH"/>
    <n v="109"/>
    <s v="area_code_415"/>
    <s v="no"/>
    <s v="no"/>
    <n v="0"/>
    <n v="193.6"/>
    <n v="58"/>
    <n v="32.909999999999997"/>
    <n v="148.69999999999999"/>
    <n v="115"/>
    <n v="12.64"/>
    <n v="282.5"/>
    <x v="18"/>
    <n v="12.71"/>
    <n v="13.1"/>
    <n v="1"/>
    <n v="3.54"/>
    <n v="2"/>
    <x v="0"/>
    <n v="0"/>
    <n v="0"/>
    <n v="0"/>
    <s v="High"/>
    <s v="High"/>
    <x v="1"/>
  </r>
  <r>
    <s v="WY"/>
    <n v="80"/>
    <s v="area_code_510"/>
    <s v="no"/>
    <s v="no"/>
    <n v="0"/>
    <n v="101.1"/>
    <n v="121"/>
    <n v="17.190000000000001"/>
    <n v="263.2"/>
    <n v="110"/>
    <n v="22.37"/>
    <n v="137.69999999999999"/>
    <x v="14"/>
    <n v="6.2"/>
    <n v="7.3"/>
    <n v="5"/>
    <n v="1.97"/>
    <n v="0"/>
    <x v="0"/>
    <n v="0"/>
    <n v="0"/>
    <n v="0"/>
    <s v="Medium"/>
    <s v="Low"/>
    <x v="0"/>
  </r>
  <r>
    <s v="NM"/>
    <n v="54"/>
    <s v="area_code_415"/>
    <s v="no"/>
    <s v="yes"/>
    <n v="24"/>
    <n v="92.3"/>
    <n v="88"/>
    <n v="15.69"/>
    <n v="193.1"/>
    <n v="98"/>
    <n v="16.41"/>
    <n v="99.3"/>
    <x v="47"/>
    <n v="4.47"/>
    <n v="11.6"/>
    <n v="3"/>
    <n v="3.13"/>
    <n v="2"/>
    <x v="0"/>
    <n v="0"/>
    <n v="0"/>
    <n v="1"/>
    <s v="Low"/>
    <s v="High"/>
    <x v="3"/>
  </r>
  <r>
    <s v="AL"/>
    <n v="121"/>
    <s v="area_code_415"/>
    <s v="no"/>
    <s v="no"/>
    <n v="0"/>
    <n v="168.9"/>
    <n v="128"/>
    <n v="28.71"/>
    <n v="123.9"/>
    <n v="99"/>
    <n v="10.53"/>
    <n v="266.3"/>
    <x v="18"/>
    <n v="11.98"/>
    <n v="2.9"/>
    <n v="7"/>
    <n v="0.78"/>
    <n v="2"/>
    <x v="0"/>
    <n v="0"/>
    <n v="0"/>
    <n v="0"/>
    <s v="High"/>
    <s v="Low"/>
    <x v="3"/>
  </r>
  <r>
    <s v="DC"/>
    <n v="157"/>
    <s v="area_code_510"/>
    <s v="no"/>
    <s v="yes"/>
    <n v="29"/>
    <n v="219.2"/>
    <n v="102"/>
    <n v="37.26"/>
    <n v="206"/>
    <n v="109"/>
    <n v="17.510000000000002"/>
    <n v="192.4"/>
    <x v="57"/>
    <n v="8.66"/>
    <n v="15"/>
    <n v="5"/>
    <n v="4.05"/>
    <n v="1"/>
    <x v="0"/>
    <n v="0"/>
    <n v="0"/>
    <n v="1"/>
    <s v="Very High"/>
    <s v="High"/>
    <x v="1"/>
  </r>
  <r>
    <s v="AR"/>
    <n v="138"/>
    <s v="area_code_510"/>
    <s v="no"/>
    <s v="no"/>
    <n v="0"/>
    <n v="146.5"/>
    <n v="101"/>
    <n v="24.91"/>
    <n v="284.5"/>
    <n v="142"/>
    <n v="24.18"/>
    <n v="176"/>
    <x v="21"/>
    <n v="7.92"/>
    <n v="14"/>
    <n v="6"/>
    <n v="3.78"/>
    <n v="3"/>
    <x v="0"/>
    <n v="0"/>
    <n v="0"/>
    <n v="0"/>
    <s v="Very High"/>
    <s v="High"/>
    <x v="0"/>
  </r>
  <r>
    <s v="ID"/>
    <n v="92"/>
    <s v="area_code_415"/>
    <s v="no"/>
    <s v="yes"/>
    <n v="31"/>
    <n v="172.3"/>
    <n v="116"/>
    <n v="29.29"/>
    <n v="266.2"/>
    <n v="91"/>
    <n v="22.63"/>
    <n v="228.2"/>
    <x v="6"/>
    <n v="10.27"/>
    <n v="11.8"/>
    <n v="5"/>
    <n v="3.19"/>
    <n v="1"/>
    <x v="0"/>
    <n v="0"/>
    <n v="0"/>
    <n v="1"/>
    <s v="Medium"/>
    <s v="High"/>
    <x v="3"/>
  </r>
  <r>
    <s v="TX"/>
    <n v="126"/>
    <s v="area_code_415"/>
    <s v="no"/>
    <s v="no"/>
    <n v="0"/>
    <n v="190.9"/>
    <n v="143"/>
    <n v="32.450000000000003"/>
    <n v="149.69999999999999"/>
    <n v="72"/>
    <n v="12.72"/>
    <n v="191.4"/>
    <x v="30"/>
    <n v="8.61"/>
    <n v="13"/>
    <n v="3"/>
    <n v="3.51"/>
    <n v="1"/>
    <x v="0"/>
    <n v="0"/>
    <n v="0"/>
    <n v="0"/>
    <s v="High"/>
    <s v="High"/>
    <x v="2"/>
  </r>
  <r>
    <s v="NM"/>
    <n v="41"/>
    <s v="area_code_415"/>
    <s v="no"/>
    <s v="no"/>
    <n v="0"/>
    <n v="232.1"/>
    <n v="74"/>
    <n v="39.46"/>
    <n v="327.10000000000002"/>
    <n v="88"/>
    <n v="27.8"/>
    <n v="226.5"/>
    <x v="47"/>
    <n v="10.19"/>
    <n v="10.9"/>
    <n v="2"/>
    <n v="2.94"/>
    <n v="3"/>
    <x v="1"/>
    <n v="1"/>
    <n v="0"/>
    <n v="0"/>
    <s v="Low"/>
    <s v="High"/>
    <x v="2"/>
  </r>
  <r>
    <s v="WA"/>
    <n v="167"/>
    <s v="area_code_415"/>
    <s v="no"/>
    <s v="no"/>
    <n v="0"/>
    <n v="169.2"/>
    <n v="124"/>
    <n v="28.76"/>
    <n v="173.3"/>
    <n v="108"/>
    <n v="14.73"/>
    <n v="216.5"/>
    <x v="16"/>
    <n v="9.74"/>
    <n v="12.4"/>
    <n v="4"/>
    <n v="3.35"/>
    <n v="4"/>
    <x v="1"/>
    <n v="1"/>
    <n v="0"/>
    <n v="0"/>
    <s v="Very High"/>
    <s v="High"/>
    <x v="0"/>
  </r>
  <r>
    <s v="UT"/>
    <n v="91"/>
    <s v="area_code_510"/>
    <s v="no"/>
    <s v="no"/>
    <n v="0"/>
    <n v="123.8"/>
    <n v="107"/>
    <n v="21.05"/>
    <n v="319"/>
    <n v="125"/>
    <n v="27.12"/>
    <n v="237.6"/>
    <x v="17"/>
    <n v="10.69"/>
    <n v="7.3"/>
    <n v="4"/>
    <n v="1.97"/>
    <n v="2"/>
    <x v="0"/>
    <n v="0"/>
    <n v="0"/>
    <n v="0"/>
    <s v="Medium"/>
    <s v="Low"/>
    <x v="0"/>
  </r>
  <r>
    <s v="RI"/>
    <n v="127"/>
    <s v="area_code_510"/>
    <s v="no"/>
    <s v="no"/>
    <n v="0"/>
    <n v="96"/>
    <n v="117"/>
    <n v="16.32"/>
    <n v="177"/>
    <n v="68"/>
    <n v="15.05"/>
    <n v="162.19999999999999"/>
    <x v="28"/>
    <n v="7.3"/>
    <n v="9.6999999999999993"/>
    <n v="4"/>
    <n v="2.62"/>
    <n v="3"/>
    <x v="0"/>
    <n v="0"/>
    <n v="0"/>
    <n v="0"/>
    <s v="High"/>
    <s v="Low"/>
    <x v="3"/>
  </r>
  <r>
    <s v="NC"/>
    <n v="88"/>
    <s v="area_code_408"/>
    <s v="no"/>
    <s v="yes"/>
    <n v="27"/>
    <n v="93.4"/>
    <n v="106"/>
    <n v="15.88"/>
    <n v="252"/>
    <n v="92"/>
    <n v="21.42"/>
    <n v="189"/>
    <x v="1"/>
    <n v="8.5"/>
    <n v="10.9"/>
    <n v="1"/>
    <n v="2.94"/>
    <n v="1"/>
    <x v="0"/>
    <n v="0"/>
    <n v="0"/>
    <n v="1"/>
    <s v="Medium"/>
    <s v="High"/>
    <x v="3"/>
  </r>
  <r>
    <s v="RI"/>
    <n v="113"/>
    <s v="area_code_415"/>
    <s v="no"/>
    <s v="no"/>
    <n v="0"/>
    <n v="90.6"/>
    <n v="130"/>
    <n v="15.4"/>
    <n v="170.6"/>
    <n v="100"/>
    <n v="14.5"/>
    <n v="137.4"/>
    <x v="14"/>
    <n v="6.18"/>
    <n v="5.4"/>
    <n v="9"/>
    <n v="1.46"/>
    <n v="1"/>
    <x v="0"/>
    <n v="0"/>
    <n v="0"/>
    <n v="0"/>
    <s v="High"/>
    <s v="Low"/>
    <x v="3"/>
  </r>
  <r>
    <s v="NY"/>
    <n v="78"/>
    <s v="area_code_510"/>
    <s v="no"/>
    <s v="no"/>
    <n v="0"/>
    <n v="152.9"/>
    <n v="81"/>
    <n v="25.99"/>
    <n v="256.60000000000002"/>
    <n v="82"/>
    <n v="21.81"/>
    <n v="173.6"/>
    <x v="64"/>
    <n v="7.81"/>
    <n v="5.3"/>
    <n v="6"/>
    <n v="1.43"/>
    <n v="2"/>
    <x v="0"/>
    <n v="0"/>
    <n v="0"/>
    <n v="0"/>
    <s v="Medium"/>
    <s v="Low"/>
    <x v="3"/>
  </r>
  <r>
    <s v="DE"/>
    <n v="136"/>
    <s v="area_code_408"/>
    <s v="yes"/>
    <s v="yes"/>
    <n v="29"/>
    <n v="85.2"/>
    <n v="98"/>
    <n v="14.48"/>
    <n v="230.4"/>
    <n v="85"/>
    <n v="19.579999999999998"/>
    <n v="243.6"/>
    <x v="1"/>
    <n v="10.96"/>
    <n v="9"/>
    <n v="3"/>
    <n v="2.4300000000000002"/>
    <n v="2"/>
    <x v="0"/>
    <n v="0"/>
    <n v="1"/>
    <n v="1"/>
    <s v="Very High"/>
    <s v="Low"/>
    <x v="3"/>
  </r>
  <r>
    <s v="MS"/>
    <n v="68"/>
    <s v="area_code_415"/>
    <s v="no"/>
    <s v="yes"/>
    <n v="34"/>
    <n v="160"/>
    <n v="72"/>
    <n v="27.2"/>
    <n v="184.5"/>
    <n v="119"/>
    <n v="15.68"/>
    <n v="208.3"/>
    <x v="67"/>
    <n v="9.3699999999999992"/>
    <n v="6.1"/>
    <n v="10"/>
    <n v="1.65"/>
    <n v="1"/>
    <x v="0"/>
    <n v="0"/>
    <n v="0"/>
    <n v="1"/>
    <s v="Low"/>
    <s v="Low"/>
    <x v="0"/>
  </r>
  <r>
    <s v="OH"/>
    <n v="132"/>
    <s v="area_code_415"/>
    <s v="no"/>
    <s v="yes"/>
    <n v="10"/>
    <n v="182.9"/>
    <n v="54"/>
    <n v="31.09"/>
    <n v="292.39999999999998"/>
    <n v="68"/>
    <n v="24.85"/>
    <n v="142.30000000000001"/>
    <x v="22"/>
    <n v="6.4"/>
    <n v="11.5"/>
    <n v="4"/>
    <n v="3.11"/>
    <n v="0"/>
    <x v="0"/>
    <n v="0"/>
    <n v="0"/>
    <n v="1"/>
    <s v="Very High"/>
    <s v="High"/>
    <x v="2"/>
  </r>
  <r>
    <s v="WA"/>
    <n v="110"/>
    <s v="area_code_415"/>
    <s v="no"/>
    <s v="no"/>
    <n v="0"/>
    <n v="241.2"/>
    <n v="105"/>
    <n v="41"/>
    <n v="174.3"/>
    <n v="85"/>
    <n v="14.82"/>
    <n v="245.3"/>
    <x v="63"/>
    <n v="11.04"/>
    <n v="8.5"/>
    <n v="4"/>
    <n v="2.2999999999999998"/>
    <n v="2"/>
    <x v="0"/>
    <n v="0"/>
    <n v="0"/>
    <n v="0"/>
    <s v="High"/>
    <s v="Low"/>
    <x v="2"/>
  </r>
  <r>
    <s v="WV"/>
    <n v="121"/>
    <s v="area_code_510"/>
    <s v="no"/>
    <s v="no"/>
    <n v="0"/>
    <n v="177.2"/>
    <n v="142"/>
    <n v="30.12"/>
    <n v="123.5"/>
    <n v="88"/>
    <n v="10.5"/>
    <n v="213.2"/>
    <x v="100"/>
    <n v="9.59"/>
    <n v="8.4"/>
    <n v="6"/>
    <n v="2.27"/>
    <n v="1"/>
    <x v="0"/>
    <n v="0"/>
    <n v="0"/>
    <n v="0"/>
    <s v="High"/>
    <s v="Low"/>
    <x v="3"/>
  </r>
  <r>
    <s v="NY"/>
    <n v="116"/>
    <s v="area_code_510"/>
    <s v="no"/>
    <s v="no"/>
    <n v="0"/>
    <n v="89.5"/>
    <n v="128"/>
    <n v="15.22"/>
    <n v="180.8"/>
    <n v="137"/>
    <n v="15.37"/>
    <n v="193.1"/>
    <x v="9"/>
    <n v="8.69"/>
    <n v="14"/>
    <n v="3"/>
    <n v="3.78"/>
    <n v="2"/>
    <x v="0"/>
    <n v="0"/>
    <n v="0"/>
    <n v="0"/>
    <s v="High"/>
    <s v="High"/>
    <x v="0"/>
  </r>
  <r>
    <s v="NE"/>
    <n v="112"/>
    <s v="area_code_415"/>
    <s v="yes"/>
    <s v="yes"/>
    <n v="16"/>
    <n v="200.3"/>
    <n v="72"/>
    <n v="34.049999999999997"/>
    <n v="197.8"/>
    <n v="91"/>
    <n v="16.809999999999999"/>
    <n v="151.1"/>
    <x v="26"/>
    <n v="6.8"/>
    <n v="10.4"/>
    <n v="3"/>
    <n v="2.81"/>
    <n v="1"/>
    <x v="0"/>
    <n v="0"/>
    <n v="1"/>
    <n v="1"/>
    <s v="High"/>
    <s v="High"/>
    <x v="2"/>
  </r>
  <r>
    <s v="PA"/>
    <n v="97"/>
    <s v="area_code_510"/>
    <s v="yes"/>
    <s v="no"/>
    <n v="0"/>
    <n v="145"/>
    <n v="103"/>
    <n v="24.65"/>
    <n v="294.3"/>
    <n v="93"/>
    <n v="25.02"/>
    <n v="239.8"/>
    <x v="60"/>
    <n v="10.79"/>
    <n v="11"/>
    <n v="2"/>
    <n v="2.97"/>
    <n v="4"/>
    <x v="1"/>
    <n v="1"/>
    <n v="1"/>
    <n v="0"/>
    <s v="Medium"/>
    <s v="High"/>
    <x v="3"/>
  </r>
  <r>
    <s v="MS"/>
    <n v="43"/>
    <s v="area_code_510"/>
    <s v="no"/>
    <s v="no"/>
    <n v="0"/>
    <n v="159.5"/>
    <n v="99"/>
    <n v="27.12"/>
    <n v="119.7"/>
    <n v="149"/>
    <n v="10.17"/>
    <n v="173.9"/>
    <x v="54"/>
    <n v="7.83"/>
    <n v="6.8"/>
    <n v="3"/>
    <n v="1.84"/>
    <n v="2"/>
    <x v="0"/>
    <n v="0"/>
    <n v="0"/>
    <n v="0"/>
    <s v="Low"/>
    <s v="Low"/>
    <x v="0"/>
  </r>
  <r>
    <s v="IN"/>
    <n v="110"/>
    <s v="area_code_415"/>
    <s v="no"/>
    <s v="no"/>
    <n v="0"/>
    <n v="151.80000000000001"/>
    <n v="106"/>
    <n v="25.81"/>
    <n v="138"/>
    <n v="126"/>
    <n v="11.73"/>
    <n v="233.5"/>
    <x v="64"/>
    <n v="10.51"/>
    <n v="11.2"/>
    <n v="8"/>
    <n v="3.02"/>
    <n v="3"/>
    <x v="0"/>
    <n v="0"/>
    <n v="0"/>
    <n v="0"/>
    <s v="High"/>
    <s v="High"/>
    <x v="0"/>
  </r>
  <r>
    <s v="VA"/>
    <n v="67"/>
    <s v="area_code_408"/>
    <s v="no"/>
    <s v="no"/>
    <n v="0"/>
    <n v="176.2"/>
    <n v="120"/>
    <n v="29.95"/>
    <n v="236"/>
    <n v="138"/>
    <n v="20.059999999999999"/>
    <n v="152.5"/>
    <x v="1"/>
    <n v="6.86"/>
    <n v="10.6"/>
    <n v="4"/>
    <n v="2.86"/>
    <n v="1"/>
    <x v="0"/>
    <n v="0"/>
    <n v="0"/>
    <n v="0"/>
    <s v="Low"/>
    <s v="High"/>
    <x v="0"/>
  </r>
  <r>
    <s v="MN"/>
    <n v="166"/>
    <s v="area_code_408"/>
    <s v="no"/>
    <s v="no"/>
    <n v="0"/>
    <n v="152.1"/>
    <n v="95"/>
    <n v="25.86"/>
    <n v="121"/>
    <n v="105"/>
    <n v="10.29"/>
    <n v="198"/>
    <x v="54"/>
    <n v="8.91"/>
    <n v="9.8000000000000007"/>
    <n v="5"/>
    <n v="2.65"/>
    <n v="0"/>
    <x v="0"/>
    <n v="0"/>
    <n v="0"/>
    <n v="0"/>
    <s v="Very High"/>
    <s v="Low"/>
    <x v="0"/>
  </r>
  <r>
    <s v="DE"/>
    <n v="129"/>
    <s v="area_code_408"/>
    <s v="no"/>
    <s v="no"/>
    <n v="0"/>
    <n v="161.30000000000001"/>
    <n v="122"/>
    <n v="27.42"/>
    <n v="220.6"/>
    <n v="95"/>
    <n v="18.75"/>
    <n v="224.7"/>
    <x v="1"/>
    <n v="10.11"/>
    <n v="9.6"/>
    <n v="3"/>
    <n v="2.59"/>
    <n v="1"/>
    <x v="0"/>
    <n v="0"/>
    <n v="0"/>
    <n v="0"/>
    <s v="Very High"/>
    <s v="Low"/>
    <x v="3"/>
  </r>
  <r>
    <s v="OR"/>
    <n v="103"/>
    <s v="area_code_510"/>
    <s v="yes"/>
    <s v="no"/>
    <n v="0"/>
    <n v="171.7"/>
    <n v="78"/>
    <n v="29.19"/>
    <n v="144.5"/>
    <n v="86"/>
    <n v="12.28"/>
    <n v="157.9"/>
    <x v="36"/>
    <n v="7.11"/>
    <n v="6.8"/>
    <n v="3"/>
    <n v="1.84"/>
    <n v="3"/>
    <x v="0"/>
    <n v="0"/>
    <n v="1"/>
    <n v="0"/>
    <s v="High"/>
    <s v="Low"/>
    <x v="3"/>
  </r>
  <r>
    <s v="UT"/>
    <n v="71"/>
    <s v="area_code_415"/>
    <s v="no"/>
    <s v="no"/>
    <n v="0"/>
    <n v="278.89999999999998"/>
    <n v="110"/>
    <n v="47.41"/>
    <n v="190.2"/>
    <n v="67"/>
    <n v="16.170000000000002"/>
    <n v="255.2"/>
    <x v="48"/>
    <n v="11.48"/>
    <n v="11.7"/>
    <n v="7"/>
    <n v="3.16"/>
    <n v="0"/>
    <x v="1"/>
    <n v="1"/>
    <n v="0"/>
    <n v="0"/>
    <s v="Low"/>
    <s v="High"/>
    <x v="2"/>
  </r>
  <r>
    <s v="CT"/>
    <n v="112"/>
    <s v="area_code_415"/>
    <s v="no"/>
    <s v="yes"/>
    <n v="27"/>
    <n v="213"/>
    <n v="121"/>
    <n v="36.21"/>
    <n v="226.2"/>
    <n v="101"/>
    <n v="19.23"/>
    <n v="189.8"/>
    <x v="43"/>
    <n v="8.5399999999999991"/>
    <n v="11.1"/>
    <n v="3"/>
    <n v="3"/>
    <n v="4"/>
    <x v="0"/>
    <n v="0"/>
    <n v="0"/>
    <n v="1"/>
    <s v="High"/>
    <s v="High"/>
    <x v="1"/>
  </r>
  <r>
    <s v="TX"/>
    <n v="98"/>
    <s v="area_code_415"/>
    <s v="no"/>
    <s v="no"/>
    <n v="0"/>
    <n v="217.2"/>
    <n v="121"/>
    <n v="36.92"/>
    <n v="303.39999999999998"/>
    <n v="73"/>
    <n v="25.79"/>
    <n v="197.1"/>
    <x v="62"/>
    <n v="8.8699999999999992"/>
    <n v="12.4"/>
    <n v="2"/>
    <n v="3.35"/>
    <n v="0"/>
    <x v="1"/>
    <n v="1"/>
    <n v="0"/>
    <n v="0"/>
    <s v="Medium"/>
    <s v="High"/>
    <x v="2"/>
  </r>
  <r>
    <s v="CT"/>
    <n v="90"/>
    <s v="area_code_415"/>
    <s v="no"/>
    <s v="no"/>
    <n v="0"/>
    <n v="175.9"/>
    <n v="111"/>
    <n v="29.9"/>
    <n v="285.2"/>
    <n v="115"/>
    <n v="24.24"/>
    <n v="150.80000000000001"/>
    <x v="55"/>
    <n v="6.79"/>
    <n v="13"/>
    <n v="7"/>
    <n v="3.51"/>
    <n v="1"/>
    <x v="0"/>
    <n v="0"/>
    <n v="0"/>
    <n v="0"/>
    <s v="Medium"/>
    <s v="High"/>
    <x v="0"/>
  </r>
  <r>
    <s v="AR"/>
    <n v="58"/>
    <s v="area_code_415"/>
    <s v="no"/>
    <s v="no"/>
    <n v="0"/>
    <n v="238.9"/>
    <n v="107"/>
    <n v="40.61"/>
    <n v="187.2"/>
    <n v="88"/>
    <n v="15.91"/>
    <n v="181.1"/>
    <x v="48"/>
    <n v="8.15"/>
    <n v="11.8"/>
    <n v="3"/>
    <n v="3.19"/>
    <n v="2"/>
    <x v="0"/>
    <n v="0"/>
    <n v="0"/>
    <n v="0"/>
    <s v="Low"/>
    <s v="High"/>
    <x v="2"/>
  </r>
  <r>
    <s v="MI"/>
    <n v="116"/>
    <s v="area_code_408"/>
    <s v="no"/>
    <s v="no"/>
    <n v="0"/>
    <n v="133.30000000000001"/>
    <n v="94"/>
    <n v="22.66"/>
    <n v="247.8"/>
    <n v="126"/>
    <n v="21.06"/>
    <n v="219"/>
    <x v="17"/>
    <n v="9.86"/>
    <n v="11.3"/>
    <n v="5"/>
    <n v="3.05"/>
    <n v="5"/>
    <x v="1"/>
    <n v="1"/>
    <n v="0"/>
    <n v="0"/>
    <s v="High"/>
    <s v="High"/>
    <x v="0"/>
  </r>
  <r>
    <s v="DE"/>
    <n v="87"/>
    <s v="area_code_415"/>
    <s v="no"/>
    <s v="no"/>
    <n v="0"/>
    <n v="177.2"/>
    <n v="72"/>
    <n v="30.12"/>
    <n v="248.9"/>
    <n v="105"/>
    <n v="21.16"/>
    <n v="200.8"/>
    <x v="30"/>
    <n v="9.0399999999999991"/>
    <n v="8.6"/>
    <n v="7"/>
    <n v="2.3199999999999998"/>
    <n v="3"/>
    <x v="0"/>
    <n v="0"/>
    <n v="0"/>
    <n v="0"/>
    <s v="Medium"/>
    <s v="Low"/>
    <x v="0"/>
  </r>
  <r>
    <s v="FL"/>
    <n v="120"/>
    <s v="area_code_415"/>
    <s v="no"/>
    <s v="no"/>
    <n v="0"/>
    <n v="184.5"/>
    <n v="103"/>
    <n v="31.37"/>
    <n v="209"/>
    <n v="86"/>
    <n v="17.77"/>
    <n v="169.7"/>
    <x v="83"/>
    <n v="7.64"/>
    <n v="10.199999999999999"/>
    <n v="6"/>
    <n v="2.75"/>
    <n v="2"/>
    <x v="0"/>
    <n v="0"/>
    <n v="0"/>
    <n v="0"/>
    <s v="High"/>
    <s v="Low"/>
    <x v="2"/>
  </r>
  <r>
    <s v="AK"/>
    <n v="97"/>
    <s v="area_code_415"/>
    <s v="no"/>
    <s v="yes"/>
    <n v="24"/>
    <n v="176.1"/>
    <n v="109"/>
    <n v="29.94"/>
    <n v="159.4"/>
    <n v="81"/>
    <n v="13.55"/>
    <n v="269.10000000000002"/>
    <x v="9"/>
    <n v="12.11"/>
    <n v="12.1"/>
    <n v="9"/>
    <n v="3.27"/>
    <n v="0"/>
    <x v="0"/>
    <n v="0"/>
    <n v="0"/>
    <n v="1"/>
    <s v="Medium"/>
    <s v="High"/>
    <x v="3"/>
  </r>
  <r>
    <s v="ID"/>
    <n v="134"/>
    <s v="area_code_415"/>
    <s v="no"/>
    <s v="no"/>
    <n v="0"/>
    <n v="204.7"/>
    <n v="108"/>
    <n v="34.799999999999997"/>
    <n v="143.1"/>
    <n v="105"/>
    <n v="12.16"/>
    <n v="165.8"/>
    <x v="48"/>
    <n v="7.46"/>
    <n v="11"/>
    <n v="4"/>
    <n v="2.97"/>
    <n v="6"/>
    <x v="0"/>
    <n v="0"/>
    <n v="0"/>
    <n v="0"/>
    <s v="Very High"/>
    <s v="High"/>
    <x v="1"/>
  </r>
  <r>
    <s v="OH"/>
    <n v="68"/>
    <s v="area_code_510"/>
    <s v="no"/>
    <s v="no"/>
    <n v="0"/>
    <n v="143.6"/>
    <n v="80"/>
    <n v="24.41"/>
    <n v="134.30000000000001"/>
    <n v="65"/>
    <n v="11.42"/>
    <n v="215.6"/>
    <x v="48"/>
    <n v="9.6999999999999993"/>
    <n v="15.5"/>
    <n v="5"/>
    <n v="4.1900000000000004"/>
    <n v="2"/>
    <x v="0"/>
    <n v="0"/>
    <n v="0"/>
    <n v="0"/>
    <s v="Low"/>
    <s v="High"/>
    <x v="3"/>
  </r>
  <r>
    <s v="NH"/>
    <n v="93"/>
    <s v="area_code_408"/>
    <s v="no"/>
    <s v="no"/>
    <n v="0"/>
    <n v="179.3"/>
    <n v="93"/>
    <n v="30.48"/>
    <n v="188.8"/>
    <n v="65"/>
    <n v="16.05"/>
    <n v="253.2"/>
    <x v="53"/>
    <n v="11.39"/>
    <n v="12.1"/>
    <n v="5"/>
    <n v="3.27"/>
    <n v="1"/>
    <x v="0"/>
    <n v="0"/>
    <n v="0"/>
    <n v="0"/>
    <s v="Medium"/>
    <s v="High"/>
    <x v="3"/>
  </r>
  <r>
    <s v="MA"/>
    <n v="120"/>
    <s v="area_code_415"/>
    <s v="no"/>
    <s v="no"/>
    <n v="0"/>
    <n v="137.30000000000001"/>
    <n v="100"/>
    <n v="23.34"/>
    <n v="212.2"/>
    <n v="129"/>
    <n v="18.04"/>
    <n v="152.69999999999999"/>
    <x v="26"/>
    <n v="6.87"/>
    <n v="10.5"/>
    <n v="2"/>
    <n v="2.84"/>
    <n v="1"/>
    <x v="0"/>
    <n v="0"/>
    <n v="0"/>
    <n v="0"/>
    <s v="High"/>
    <s v="High"/>
    <x v="0"/>
  </r>
  <r>
    <s v="SC"/>
    <n v="41"/>
    <s v="area_code_408"/>
    <s v="no"/>
    <s v="no"/>
    <n v="0"/>
    <n v="237.8"/>
    <n v="92"/>
    <n v="40.43"/>
    <n v="223.5"/>
    <n v="155"/>
    <n v="19"/>
    <n v="217.4"/>
    <x v="6"/>
    <n v="9.7799999999999994"/>
    <n v="10.199999999999999"/>
    <n v="6"/>
    <n v="2.75"/>
    <n v="2"/>
    <x v="0"/>
    <n v="0"/>
    <n v="0"/>
    <n v="0"/>
    <s v="Low"/>
    <s v="Low"/>
    <x v="1"/>
  </r>
  <r>
    <s v="OR"/>
    <n v="80"/>
    <s v="area_code_510"/>
    <s v="no"/>
    <s v="no"/>
    <n v="0"/>
    <n v="203.7"/>
    <n v="92"/>
    <n v="34.630000000000003"/>
    <n v="216.4"/>
    <n v="97"/>
    <n v="18.39"/>
    <n v="154.19999999999999"/>
    <x v="78"/>
    <n v="6.94"/>
    <n v="7.6"/>
    <n v="5"/>
    <n v="2.0499999999999998"/>
    <n v="2"/>
    <x v="0"/>
    <n v="0"/>
    <n v="0"/>
    <n v="0"/>
    <s v="Medium"/>
    <s v="Low"/>
    <x v="2"/>
  </r>
  <r>
    <s v="OH"/>
    <n v="83"/>
    <s v="area_code_415"/>
    <s v="no"/>
    <s v="yes"/>
    <n v="25"/>
    <n v="191.3"/>
    <n v="95"/>
    <n v="32.520000000000003"/>
    <n v="250.7"/>
    <n v="136"/>
    <n v="21.31"/>
    <n v="249.4"/>
    <x v="27"/>
    <n v="11.22"/>
    <n v="17.600000000000001"/>
    <n v="5"/>
    <n v="4.75"/>
    <n v="2"/>
    <x v="0"/>
    <n v="0"/>
    <n v="0"/>
    <n v="1"/>
    <s v="Medium"/>
    <s v="High"/>
    <x v="1"/>
  </r>
  <r>
    <s v="NC"/>
    <n v="109"/>
    <s v="area_code_510"/>
    <s v="yes"/>
    <s v="no"/>
    <n v="0"/>
    <n v="209.1"/>
    <n v="141"/>
    <n v="35.549999999999997"/>
    <n v="205"/>
    <n v="93"/>
    <n v="17.43"/>
    <n v="119.4"/>
    <x v="8"/>
    <n v="5.37"/>
    <n v="7.8"/>
    <n v="3"/>
    <n v="2.11"/>
    <n v="2"/>
    <x v="0"/>
    <n v="0"/>
    <n v="1"/>
    <n v="0"/>
    <s v="High"/>
    <s v="Low"/>
    <x v="2"/>
  </r>
  <r>
    <s v="KY"/>
    <n v="66"/>
    <s v="area_code_510"/>
    <s v="no"/>
    <s v="yes"/>
    <n v="33"/>
    <n v="88.8"/>
    <n v="104"/>
    <n v="15.1"/>
    <n v="109.6"/>
    <n v="94"/>
    <n v="9.32"/>
    <n v="172.7"/>
    <x v="24"/>
    <n v="7.77"/>
    <n v="7.1"/>
    <n v="9"/>
    <n v="1.92"/>
    <n v="3"/>
    <x v="0"/>
    <n v="0"/>
    <n v="0"/>
    <n v="1"/>
    <s v="Low"/>
    <s v="Low"/>
    <x v="3"/>
  </r>
  <r>
    <s v="ID"/>
    <n v="104"/>
    <s v="area_code_510"/>
    <s v="no"/>
    <s v="no"/>
    <n v="0"/>
    <n v="97.2"/>
    <n v="88"/>
    <n v="16.52"/>
    <n v="155.6"/>
    <n v="85"/>
    <n v="13.23"/>
    <n v="261.60000000000002"/>
    <x v="18"/>
    <n v="11.77"/>
    <n v="12.4"/>
    <n v="5"/>
    <n v="3.35"/>
    <n v="0"/>
    <x v="0"/>
    <n v="0"/>
    <n v="0"/>
    <n v="0"/>
    <s v="High"/>
    <s v="High"/>
    <x v="3"/>
  </r>
  <r>
    <s v="WA"/>
    <n v="89"/>
    <s v="area_code_510"/>
    <s v="no"/>
    <s v="no"/>
    <n v="0"/>
    <n v="137.9"/>
    <n v="96"/>
    <n v="23.44"/>
    <n v="192.6"/>
    <n v="63"/>
    <n v="16.37"/>
    <n v="255.7"/>
    <x v="76"/>
    <n v="11.51"/>
    <n v="11"/>
    <n v="5"/>
    <n v="2.97"/>
    <n v="1"/>
    <x v="0"/>
    <n v="0"/>
    <n v="0"/>
    <n v="0"/>
    <s v="Medium"/>
    <s v="High"/>
    <x v="3"/>
  </r>
  <r>
    <s v="WV"/>
    <n v="127"/>
    <s v="area_code_510"/>
    <s v="no"/>
    <s v="no"/>
    <n v="0"/>
    <n v="224.3"/>
    <n v="112"/>
    <n v="38.130000000000003"/>
    <n v="185.7"/>
    <n v="103"/>
    <n v="15.78"/>
    <n v="159.4"/>
    <x v="72"/>
    <n v="7.17"/>
    <n v="10"/>
    <n v="1"/>
    <n v="2.7"/>
    <n v="2"/>
    <x v="0"/>
    <n v="0"/>
    <n v="0"/>
    <n v="0"/>
    <s v="High"/>
    <s v="Low"/>
    <x v="1"/>
  </r>
  <r>
    <s v="RI"/>
    <n v="117"/>
    <s v="area_code_408"/>
    <s v="no"/>
    <s v="yes"/>
    <n v="13"/>
    <n v="207.6"/>
    <n v="65"/>
    <n v="35.29"/>
    <n v="152.69999999999999"/>
    <n v="77"/>
    <n v="12.98"/>
    <n v="232.8"/>
    <x v="34"/>
    <n v="10.48"/>
    <n v="9.6999999999999993"/>
    <n v="3"/>
    <n v="2.62"/>
    <n v="1"/>
    <x v="0"/>
    <n v="0"/>
    <n v="0"/>
    <n v="1"/>
    <s v="High"/>
    <s v="Low"/>
    <x v="2"/>
  </r>
  <r>
    <s v="KS"/>
    <n v="128"/>
    <s v="area_code_510"/>
    <s v="no"/>
    <s v="no"/>
    <n v="0"/>
    <n v="268.10000000000002"/>
    <n v="95"/>
    <n v="45.58"/>
    <n v="120.5"/>
    <n v="126"/>
    <n v="10.24"/>
    <n v="220.8"/>
    <x v="3"/>
    <n v="9.94"/>
    <n v="14.4"/>
    <n v="6"/>
    <n v="3.89"/>
    <n v="2"/>
    <x v="0"/>
    <n v="0"/>
    <n v="0"/>
    <n v="0"/>
    <s v="Very High"/>
    <s v="High"/>
    <x v="1"/>
  </r>
  <r>
    <s v="NV"/>
    <n v="88"/>
    <s v="area_code_415"/>
    <s v="no"/>
    <s v="no"/>
    <n v="0"/>
    <n v="166.7"/>
    <n v="61"/>
    <n v="28.34"/>
    <n v="179.3"/>
    <n v="88"/>
    <n v="15.24"/>
    <n v="242.7"/>
    <x v="70"/>
    <n v="10.92"/>
    <n v="6.8"/>
    <n v="7"/>
    <n v="1.84"/>
    <n v="4"/>
    <x v="1"/>
    <n v="1"/>
    <n v="0"/>
    <n v="0"/>
    <s v="Medium"/>
    <s v="Low"/>
    <x v="3"/>
  </r>
  <r>
    <s v="NE"/>
    <n v="61"/>
    <s v="area_code_408"/>
    <s v="no"/>
    <s v="no"/>
    <n v="0"/>
    <n v="267.10000000000002"/>
    <n v="104"/>
    <n v="45.41"/>
    <n v="180.4"/>
    <n v="131"/>
    <n v="15.33"/>
    <n v="230.6"/>
    <x v="36"/>
    <n v="10.38"/>
    <n v="17.3"/>
    <n v="4"/>
    <n v="4.67"/>
    <n v="1"/>
    <x v="1"/>
    <n v="1"/>
    <n v="0"/>
    <n v="0"/>
    <s v="Low"/>
    <s v="High"/>
    <x v="1"/>
  </r>
  <r>
    <s v="FL"/>
    <n v="22"/>
    <s v="area_code_415"/>
    <s v="no"/>
    <s v="no"/>
    <n v="0"/>
    <n v="181.8"/>
    <n v="108"/>
    <n v="30.91"/>
    <n v="198.6"/>
    <n v="148"/>
    <n v="16.88"/>
    <n v="206.6"/>
    <x v="5"/>
    <n v="9.3000000000000007"/>
    <n v="9.3000000000000007"/>
    <n v="3"/>
    <n v="2.5099999999999998"/>
    <n v="2"/>
    <x v="0"/>
    <n v="0"/>
    <n v="0"/>
    <n v="0"/>
    <s v="Low"/>
    <s v="Low"/>
    <x v="1"/>
  </r>
  <r>
    <s v="WY"/>
    <n v="78"/>
    <s v="area_code_415"/>
    <s v="no"/>
    <s v="no"/>
    <n v="0"/>
    <n v="147.1"/>
    <n v="80"/>
    <n v="25.01"/>
    <n v="199.7"/>
    <n v="100"/>
    <n v="16.97"/>
    <n v="160.69999999999999"/>
    <x v="36"/>
    <n v="7.23"/>
    <n v="13.7"/>
    <n v="7"/>
    <n v="3.7"/>
    <n v="0"/>
    <x v="0"/>
    <n v="0"/>
    <n v="0"/>
    <n v="0"/>
    <s v="Medium"/>
    <s v="High"/>
    <x v="3"/>
  </r>
  <r>
    <s v="WA"/>
    <n v="56"/>
    <s v="area_code_415"/>
    <s v="no"/>
    <s v="yes"/>
    <n v="29"/>
    <n v="37.700000000000003"/>
    <n v="115"/>
    <n v="6.41"/>
    <n v="144.1"/>
    <n v="111"/>
    <n v="12.25"/>
    <n v="226.6"/>
    <x v="67"/>
    <n v="10.199999999999999"/>
    <n v="4.9000000000000004"/>
    <n v="3"/>
    <n v="1.32"/>
    <n v="1"/>
    <x v="0"/>
    <n v="0"/>
    <n v="0"/>
    <n v="1"/>
    <s v="Low"/>
    <s v="Low"/>
    <x v="0"/>
  </r>
  <r>
    <s v="CO"/>
    <n v="192"/>
    <s v="area_code_415"/>
    <s v="no"/>
    <s v="no"/>
    <n v="0"/>
    <n v="185"/>
    <n v="88"/>
    <n v="31.45"/>
    <n v="224.9"/>
    <n v="98"/>
    <n v="19.12"/>
    <n v="212.4"/>
    <x v="18"/>
    <n v="9.56"/>
    <n v="11.4"/>
    <n v="3"/>
    <n v="3.08"/>
    <n v="2"/>
    <x v="0"/>
    <n v="0"/>
    <n v="0"/>
    <n v="0"/>
    <s v="Very High"/>
    <s v="High"/>
    <x v="2"/>
  </r>
  <r>
    <s v="WI"/>
    <n v="70"/>
    <s v="area_code_415"/>
    <s v="no"/>
    <s v="no"/>
    <n v="0"/>
    <n v="156.4"/>
    <n v="108"/>
    <n v="26.59"/>
    <n v="171"/>
    <n v="116"/>
    <n v="14.54"/>
    <n v="196.1"/>
    <x v="5"/>
    <n v="8.82"/>
    <n v="8.6"/>
    <n v="4"/>
    <n v="2.3199999999999998"/>
    <n v="2"/>
    <x v="0"/>
    <n v="0"/>
    <n v="0"/>
    <n v="0"/>
    <s v="Low"/>
    <s v="Low"/>
    <x v="0"/>
  </r>
  <r>
    <s v="RI"/>
    <n v="65"/>
    <s v="area_code_415"/>
    <s v="no"/>
    <s v="yes"/>
    <n v="29"/>
    <n v="215.5"/>
    <n v="129"/>
    <n v="36.64"/>
    <n v="161.9"/>
    <n v="77"/>
    <n v="13.76"/>
    <n v="128.30000000000001"/>
    <x v="50"/>
    <n v="5.77"/>
    <n v="8.8000000000000007"/>
    <n v="5"/>
    <n v="2.38"/>
    <n v="2"/>
    <x v="0"/>
    <n v="0"/>
    <n v="0"/>
    <n v="1"/>
    <s v="Low"/>
    <s v="Low"/>
    <x v="2"/>
  </r>
  <r>
    <s v="MT"/>
    <n v="119"/>
    <s v="area_code_510"/>
    <s v="no"/>
    <s v="no"/>
    <n v="0"/>
    <n v="134.9"/>
    <n v="70"/>
    <n v="22.93"/>
    <n v="211.5"/>
    <n v="74"/>
    <n v="17.98"/>
    <n v="188.5"/>
    <x v="18"/>
    <n v="8.48"/>
    <n v="11.3"/>
    <n v="6"/>
    <n v="3.05"/>
    <n v="1"/>
    <x v="0"/>
    <n v="0"/>
    <n v="0"/>
    <n v="0"/>
    <s v="High"/>
    <s v="High"/>
    <x v="3"/>
  </r>
  <r>
    <s v="CO"/>
    <n v="80"/>
    <s v="area_code_415"/>
    <s v="no"/>
    <s v="no"/>
    <n v="0"/>
    <n v="194.8"/>
    <n v="116"/>
    <n v="33.119999999999997"/>
    <n v="209.9"/>
    <n v="93"/>
    <n v="17.84"/>
    <n v="194.1"/>
    <x v="41"/>
    <n v="8.73"/>
    <n v="12.8"/>
    <n v="3"/>
    <n v="3.46"/>
    <n v="0"/>
    <x v="0"/>
    <n v="0"/>
    <n v="0"/>
    <n v="0"/>
    <s v="Medium"/>
    <s v="High"/>
    <x v="2"/>
  </r>
  <r>
    <s v="CT"/>
    <n v="152"/>
    <s v="area_code_408"/>
    <s v="no"/>
    <s v="yes"/>
    <n v="20"/>
    <n v="239.1"/>
    <n v="105"/>
    <n v="40.65"/>
    <n v="209.1"/>
    <n v="111"/>
    <n v="17.77"/>
    <n v="268.2"/>
    <x v="61"/>
    <n v="12.07"/>
    <n v="13.3"/>
    <n v="3"/>
    <n v="3.59"/>
    <n v="5"/>
    <x v="0"/>
    <n v="0"/>
    <n v="0"/>
    <n v="1"/>
    <s v="Very High"/>
    <s v="High"/>
    <x v="1"/>
  </r>
  <r>
    <s v="FL"/>
    <n v="113"/>
    <s v="area_code_510"/>
    <s v="no"/>
    <s v="no"/>
    <n v="0"/>
    <n v="92.6"/>
    <n v="85"/>
    <n v="15.74"/>
    <n v="177.6"/>
    <n v="92"/>
    <n v="15.1"/>
    <n v="159.80000000000001"/>
    <x v="51"/>
    <n v="7.19"/>
    <n v="14.4"/>
    <n v="4"/>
    <n v="3.89"/>
    <n v="3"/>
    <x v="0"/>
    <n v="0"/>
    <n v="0"/>
    <n v="0"/>
    <s v="High"/>
    <s v="High"/>
    <x v="3"/>
  </r>
  <r>
    <s v="VT"/>
    <n v="75"/>
    <s v="area_code_510"/>
    <s v="no"/>
    <s v="no"/>
    <n v="0"/>
    <n v="209.4"/>
    <n v="133"/>
    <n v="35.6"/>
    <n v="211.5"/>
    <n v="121"/>
    <n v="17.98"/>
    <n v="291.2"/>
    <x v="56"/>
    <n v="13.1"/>
    <n v="7.2"/>
    <n v="4"/>
    <n v="1.94"/>
    <n v="1"/>
    <x v="0"/>
    <n v="0"/>
    <n v="0"/>
    <n v="0"/>
    <s v="Medium"/>
    <s v="Low"/>
    <x v="1"/>
  </r>
  <r>
    <s v="OH"/>
    <n v="80"/>
    <s v="area_code_415"/>
    <s v="no"/>
    <s v="no"/>
    <n v="0"/>
    <n v="197.6"/>
    <n v="83"/>
    <n v="33.590000000000003"/>
    <n v="164.5"/>
    <n v="86"/>
    <n v="13.98"/>
    <n v="94"/>
    <x v="21"/>
    <n v="4.2300000000000004"/>
    <n v="6.4"/>
    <n v="6"/>
    <n v="1.73"/>
    <n v="1"/>
    <x v="0"/>
    <n v="0"/>
    <n v="0"/>
    <n v="0"/>
    <s v="Medium"/>
    <s v="Low"/>
    <x v="2"/>
  </r>
  <r>
    <s v="RI"/>
    <n v="63"/>
    <s v="area_code_415"/>
    <s v="yes"/>
    <s v="no"/>
    <n v="0"/>
    <n v="62.9"/>
    <n v="112"/>
    <n v="10.69"/>
    <n v="202.9"/>
    <n v="111"/>
    <n v="17.25"/>
    <n v="259"/>
    <x v="80"/>
    <n v="11.66"/>
    <n v="8.9"/>
    <n v="8"/>
    <n v="2.4"/>
    <n v="1"/>
    <x v="0"/>
    <n v="0"/>
    <n v="1"/>
    <n v="0"/>
    <s v="Low"/>
    <s v="Low"/>
    <x v="0"/>
  </r>
  <r>
    <s v="FL"/>
    <n v="97"/>
    <s v="area_code_415"/>
    <s v="no"/>
    <s v="yes"/>
    <n v="28"/>
    <n v="202.3"/>
    <n v="97"/>
    <n v="34.39"/>
    <n v="69.2"/>
    <n v="84"/>
    <n v="5.88"/>
    <n v="257.60000000000002"/>
    <x v="16"/>
    <n v="11.59"/>
    <n v="6.7"/>
    <n v="3"/>
    <n v="1.81"/>
    <n v="1"/>
    <x v="0"/>
    <n v="0"/>
    <n v="0"/>
    <n v="1"/>
    <s v="Medium"/>
    <s v="Low"/>
    <x v="2"/>
  </r>
  <r>
    <s v="MD"/>
    <n v="166"/>
    <s v="area_code_415"/>
    <s v="no"/>
    <s v="no"/>
    <n v="0"/>
    <n v="136.1"/>
    <n v="116"/>
    <n v="23.14"/>
    <n v="181.4"/>
    <n v="93"/>
    <n v="15.42"/>
    <n v="131.4"/>
    <x v="13"/>
    <n v="5.91"/>
    <n v="11.3"/>
    <n v="4"/>
    <n v="3.05"/>
    <n v="0"/>
    <x v="0"/>
    <n v="0"/>
    <n v="0"/>
    <n v="0"/>
    <s v="Very High"/>
    <s v="High"/>
    <x v="3"/>
  </r>
  <r>
    <s v="WY"/>
    <n v="94"/>
    <s v="area_code_408"/>
    <s v="no"/>
    <s v="no"/>
    <n v="0"/>
    <n v="207"/>
    <n v="109"/>
    <n v="35.19"/>
    <n v="167.4"/>
    <n v="80"/>
    <n v="14.23"/>
    <n v="238.2"/>
    <x v="57"/>
    <n v="10.72"/>
    <n v="2.6"/>
    <n v="6"/>
    <n v="0.7"/>
    <n v="1"/>
    <x v="0"/>
    <n v="0"/>
    <n v="0"/>
    <n v="0"/>
    <s v="Medium"/>
    <s v="Low"/>
    <x v="2"/>
  </r>
  <r>
    <s v="FL"/>
    <n v="85"/>
    <s v="area_code_408"/>
    <s v="no"/>
    <s v="yes"/>
    <n v="33"/>
    <n v="207.9"/>
    <n v="95"/>
    <n v="35.340000000000003"/>
    <n v="233.5"/>
    <n v="88"/>
    <n v="19.850000000000001"/>
    <n v="221.3"/>
    <x v="26"/>
    <n v="9.9600000000000009"/>
    <n v="13.5"/>
    <n v="3"/>
    <n v="3.65"/>
    <n v="1"/>
    <x v="0"/>
    <n v="0"/>
    <n v="0"/>
    <n v="1"/>
    <s v="Medium"/>
    <s v="High"/>
    <x v="2"/>
  </r>
  <r>
    <s v="TN"/>
    <n v="80"/>
    <s v="area_code_415"/>
    <s v="yes"/>
    <s v="no"/>
    <n v="0"/>
    <n v="276.5"/>
    <n v="122"/>
    <n v="47.01"/>
    <n v="195.6"/>
    <n v="79"/>
    <n v="16.63"/>
    <n v="210.3"/>
    <x v="17"/>
    <n v="9.4600000000000009"/>
    <n v="7.2"/>
    <n v="3"/>
    <n v="1.94"/>
    <n v="1"/>
    <x v="1"/>
    <n v="1"/>
    <n v="1"/>
    <n v="0"/>
    <s v="Medium"/>
    <s v="Low"/>
    <x v="2"/>
  </r>
  <r>
    <s v="NC"/>
    <n v="210"/>
    <s v="area_code_415"/>
    <s v="no"/>
    <s v="yes"/>
    <n v="31"/>
    <n v="313.8"/>
    <n v="87"/>
    <n v="53.35"/>
    <n v="147.69999999999999"/>
    <n v="103"/>
    <n v="12.55"/>
    <n v="192.7"/>
    <x v="7"/>
    <n v="8.67"/>
    <n v="10.1"/>
    <n v="7"/>
    <n v="2.73"/>
    <n v="3"/>
    <x v="0"/>
    <n v="0"/>
    <n v="0"/>
    <n v="1"/>
    <s v="Very High"/>
    <s v="Low"/>
    <x v="1"/>
  </r>
  <r>
    <s v="IN"/>
    <n v="88"/>
    <s v="area_code_415"/>
    <s v="yes"/>
    <s v="yes"/>
    <n v="25"/>
    <n v="288.5"/>
    <n v="114"/>
    <n v="49.05"/>
    <n v="203.4"/>
    <n v="74"/>
    <n v="17.29"/>
    <n v="228.4"/>
    <x v="57"/>
    <n v="10.28"/>
    <n v="13"/>
    <n v="5"/>
    <n v="3.51"/>
    <n v="1"/>
    <x v="0"/>
    <n v="0"/>
    <n v="1"/>
    <n v="1"/>
    <s v="Medium"/>
    <s v="High"/>
    <x v="2"/>
  </r>
  <r>
    <s v="IA"/>
    <n v="100"/>
    <s v="area_code_408"/>
    <s v="no"/>
    <s v="no"/>
    <n v="0"/>
    <n v="210.9"/>
    <n v="85"/>
    <n v="35.85"/>
    <n v="329.3"/>
    <n v="69"/>
    <n v="27.99"/>
    <n v="127.1"/>
    <x v="17"/>
    <n v="5.72"/>
    <n v="9.4"/>
    <n v="5"/>
    <n v="2.54"/>
    <n v="4"/>
    <x v="0"/>
    <n v="0"/>
    <n v="0"/>
    <n v="0"/>
    <s v="Medium"/>
    <s v="Low"/>
    <x v="2"/>
  </r>
  <r>
    <s v="WV"/>
    <n v="154"/>
    <s v="area_code_408"/>
    <s v="no"/>
    <s v="yes"/>
    <n v="35"/>
    <n v="64.900000000000006"/>
    <n v="76"/>
    <n v="11.03"/>
    <n v="184.1"/>
    <n v="91"/>
    <n v="15.65"/>
    <n v="151.6"/>
    <x v="12"/>
    <n v="6.82"/>
    <n v="14.6"/>
    <n v="1"/>
    <n v="3.94"/>
    <n v="1"/>
    <x v="0"/>
    <n v="0"/>
    <n v="0"/>
    <n v="1"/>
    <s v="Very High"/>
    <s v="High"/>
    <x v="3"/>
  </r>
  <r>
    <s v="UT"/>
    <n v="32"/>
    <s v="area_code_510"/>
    <s v="no"/>
    <s v="yes"/>
    <n v="26"/>
    <n v="243.5"/>
    <n v="137"/>
    <n v="41.4"/>
    <n v="236.8"/>
    <n v="108"/>
    <n v="20.13"/>
    <n v="173.3"/>
    <x v="110"/>
    <n v="7.8"/>
    <n v="9"/>
    <n v="9"/>
    <n v="2.4300000000000002"/>
    <n v="1"/>
    <x v="0"/>
    <n v="0"/>
    <n v="0"/>
    <n v="1"/>
    <s v="Low"/>
    <s v="Low"/>
    <x v="1"/>
  </r>
  <r>
    <s v="GA"/>
    <n v="18"/>
    <s v="area_code_408"/>
    <s v="no"/>
    <s v="no"/>
    <n v="0"/>
    <n v="197"/>
    <n v="97"/>
    <n v="33.49"/>
    <n v="203.7"/>
    <n v="107"/>
    <n v="17.309999999999999"/>
    <n v="202"/>
    <x v="18"/>
    <n v="9.09"/>
    <n v="8.6999999999999993"/>
    <n v="3"/>
    <n v="2.35"/>
    <n v="3"/>
    <x v="0"/>
    <n v="0"/>
    <n v="0"/>
    <n v="0"/>
    <s v="Low"/>
    <s v="Low"/>
    <x v="1"/>
  </r>
  <r>
    <s v="AK"/>
    <n v="126"/>
    <s v="area_code_415"/>
    <s v="no"/>
    <s v="yes"/>
    <n v="31"/>
    <n v="278"/>
    <n v="88"/>
    <n v="47.26"/>
    <n v="253.2"/>
    <n v="65"/>
    <n v="21.52"/>
    <n v="223.2"/>
    <x v="52"/>
    <n v="10.039999999999999"/>
    <n v="8.6999999999999993"/>
    <n v="4"/>
    <n v="2.35"/>
    <n v="0"/>
    <x v="0"/>
    <n v="0"/>
    <n v="0"/>
    <n v="1"/>
    <s v="High"/>
    <s v="Low"/>
    <x v="2"/>
  </r>
  <r>
    <s v="MS"/>
    <n v="29"/>
    <s v="area_code_510"/>
    <s v="no"/>
    <s v="no"/>
    <n v="0"/>
    <n v="313.2"/>
    <n v="103"/>
    <n v="53.24"/>
    <n v="216.3"/>
    <n v="151"/>
    <n v="18.39"/>
    <n v="218.4"/>
    <x v="36"/>
    <n v="9.83"/>
    <n v="12.8"/>
    <n v="4"/>
    <n v="3.46"/>
    <n v="2"/>
    <x v="1"/>
    <n v="1"/>
    <n v="0"/>
    <n v="0"/>
    <s v="Low"/>
    <s v="High"/>
    <x v="1"/>
  </r>
  <r>
    <s v="AR"/>
    <n v="86"/>
    <s v="area_code_408"/>
    <s v="no"/>
    <s v="yes"/>
    <n v="16"/>
    <n v="145.69999999999999"/>
    <n v="88"/>
    <n v="24.77"/>
    <n v="191"/>
    <n v="129"/>
    <n v="16.239999999999998"/>
    <n v="215.5"/>
    <x v="58"/>
    <n v="9.6999999999999993"/>
    <n v="11.3"/>
    <n v="7"/>
    <n v="3.05"/>
    <n v="0"/>
    <x v="0"/>
    <n v="0"/>
    <n v="0"/>
    <n v="1"/>
    <s v="Medium"/>
    <s v="High"/>
    <x v="0"/>
  </r>
  <r>
    <s v="AK"/>
    <n v="138"/>
    <s v="area_code_415"/>
    <s v="no"/>
    <s v="yes"/>
    <n v="37"/>
    <n v="75.8"/>
    <n v="102"/>
    <n v="12.89"/>
    <n v="173.6"/>
    <n v="147"/>
    <n v="14.76"/>
    <n v="162.6"/>
    <x v="5"/>
    <n v="7.32"/>
    <n v="8.1999999999999993"/>
    <n v="13"/>
    <n v="2.21"/>
    <n v="0"/>
    <x v="0"/>
    <n v="0"/>
    <n v="0"/>
    <n v="1"/>
    <s v="Very High"/>
    <s v="Low"/>
    <x v="0"/>
  </r>
  <r>
    <s v="ME"/>
    <n v="175"/>
    <s v="area_code_415"/>
    <s v="no"/>
    <s v="no"/>
    <n v="0"/>
    <n v="132"/>
    <n v="95"/>
    <n v="22.44"/>
    <n v="231.2"/>
    <n v="74"/>
    <n v="19.649999999999999"/>
    <n v="313.39999999999998"/>
    <x v="13"/>
    <n v="14.1"/>
    <n v="8.6999999999999993"/>
    <n v="10"/>
    <n v="2.35"/>
    <n v="1"/>
    <x v="0"/>
    <n v="0"/>
    <n v="0"/>
    <n v="0"/>
    <s v="Very High"/>
    <s v="Low"/>
    <x v="3"/>
  </r>
  <r>
    <s v="WV"/>
    <n v="74"/>
    <s v="area_code_510"/>
    <s v="no"/>
    <s v="no"/>
    <n v="0"/>
    <n v="124"/>
    <n v="102"/>
    <n v="21.08"/>
    <n v="262.10000000000002"/>
    <n v="101"/>
    <n v="22.28"/>
    <n v="268.2"/>
    <x v="21"/>
    <n v="12.07"/>
    <n v="11.7"/>
    <n v="2"/>
    <n v="3.16"/>
    <n v="2"/>
    <x v="0"/>
    <n v="0"/>
    <n v="0"/>
    <n v="0"/>
    <s v="Medium"/>
    <s v="High"/>
    <x v="0"/>
  </r>
  <r>
    <s v="CT"/>
    <n v="48"/>
    <s v="area_code_415"/>
    <s v="no"/>
    <s v="no"/>
    <n v="0"/>
    <n v="171.9"/>
    <n v="98"/>
    <n v="29.22"/>
    <n v="159"/>
    <n v="127"/>
    <n v="13.52"/>
    <n v="139.5"/>
    <x v="67"/>
    <n v="6.28"/>
    <n v="7.6"/>
    <n v="3"/>
    <n v="2.0499999999999998"/>
    <n v="2"/>
    <x v="0"/>
    <n v="0"/>
    <n v="0"/>
    <n v="0"/>
    <s v="Low"/>
    <s v="Low"/>
    <x v="0"/>
  </r>
  <r>
    <s v="GA"/>
    <n v="74"/>
    <s v="area_code_510"/>
    <s v="no"/>
    <s v="yes"/>
    <n v="31"/>
    <n v="249.4"/>
    <n v="70"/>
    <n v="42.4"/>
    <n v="209.5"/>
    <n v="59"/>
    <n v="17.809999999999999"/>
    <n v="180.6"/>
    <x v="12"/>
    <n v="8.1300000000000008"/>
    <n v="9.9"/>
    <n v="2"/>
    <n v="2.67"/>
    <n v="4"/>
    <x v="0"/>
    <n v="0"/>
    <n v="0"/>
    <n v="1"/>
    <s v="Medium"/>
    <s v="Low"/>
    <x v="2"/>
  </r>
  <r>
    <s v="NV"/>
    <n v="105"/>
    <s v="area_code_415"/>
    <s v="yes"/>
    <s v="no"/>
    <n v="0"/>
    <n v="228.4"/>
    <n v="100"/>
    <n v="38.83"/>
    <n v="145.1"/>
    <n v="108"/>
    <n v="12.33"/>
    <n v="245.3"/>
    <x v="96"/>
    <n v="11.04"/>
    <n v="7.7"/>
    <n v="7"/>
    <n v="2.08"/>
    <n v="0"/>
    <x v="0"/>
    <n v="0"/>
    <n v="1"/>
    <n v="0"/>
    <s v="High"/>
    <s v="Low"/>
    <x v="1"/>
  </r>
  <r>
    <s v="VT"/>
    <n v="157"/>
    <s v="area_code_510"/>
    <s v="no"/>
    <s v="no"/>
    <n v="0"/>
    <n v="168.6"/>
    <n v="71"/>
    <n v="28.66"/>
    <n v="205.1"/>
    <n v="48"/>
    <n v="17.43"/>
    <n v="175.8"/>
    <x v="53"/>
    <n v="7.91"/>
    <n v="5.9"/>
    <n v="2"/>
    <n v="1.59"/>
    <n v="3"/>
    <x v="0"/>
    <n v="0"/>
    <n v="0"/>
    <n v="0"/>
    <s v="Very High"/>
    <s v="Low"/>
    <x v="3"/>
  </r>
  <r>
    <s v="DC"/>
    <n v="217"/>
    <s v="area_code_415"/>
    <s v="no"/>
    <s v="no"/>
    <n v="0"/>
    <n v="123.7"/>
    <n v="138"/>
    <n v="21.03"/>
    <n v="248.5"/>
    <n v="105"/>
    <n v="21.12"/>
    <n v="269.60000000000002"/>
    <x v="17"/>
    <n v="12.13"/>
    <n v="13.3"/>
    <n v="4"/>
    <n v="3.59"/>
    <n v="0"/>
    <x v="0"/>
    <n v="0"/>
    <n v="0"/>
    <n v="0"/>
    <s v="Very High"/>
    <s v="High"/>
    <x v="0"/>
  </r>
  <r>
    <s v="TN"/>
    <n v="68"/>
    <s v="area_code_415"/>
    <s v="no"/>
    <s v="no"/>
    <n v="0"/>
    <n v="178.7"/>
    <n v="61"/>
    <n v="30.38"/>
    <n v="252.3"/>
    <n v="84"/>
    <n v="21.45"/>
    <n v="255.7"/>
    <x v="46"/>
    <n v="11.51"/>
    <n v="8.4"/>
    <n v="4"/>
    <n v="2.27"/>
    <n v="1"/>
    <x v="0"/>
    <n v="0"/>
    <n v="0"/>
    <n v="0"/>
    <s v="Low"/>
    <s v="Low"/>
    <x v="3"/>
  </r>
  <r>
    <s v="OR"/>
    <n v="80"/>
    <s v="area_code_415"/>
    <s v="no"/>
    <s v="no"/>
    <n v="0"/>
    <n v="113.2"/>
    <n v="86"/>
    <n v="19.239999999999998"/>
    <n v="185.5"/>
    <n v="97"/>
    <n v="15.77"/>
    <n v="237.3"/>
    <x v="107"/>
    <n v="10.68"/>
    <n v="9.5"/>
    <n v="5"/>
    <n v="2.57"/>
    <n v="1"/>
    <x v="0"/>
    <n v="0"/>
    <n v="0"/>
    <n v="0"/>
    <s v="Medium"/>
    <s v="Low"/>
    <x v="3"/>
  </r>
  <r>
    <s v="MS"/>
    <n v="38"/>
    <s v="area_code_415"/>
    <s v="no"/>
    <s v="yes"/>
    <n v="25"/>
    <n v="142.4"/>
    <n v="106"/>
    <n v="24.21"/>
    <n v="313.7"/>
    <n v="109"/>
    <n v="26.66"/>
    <n v="126.6"/>
    <x v="57"/>
    <n v="5.7"/>
    <n v="13.4"/>
    <n v="6"/>
    <n v="3.62"/>
    <n v="2"/>
    <x v="0"/>
    <n v="0"/>
    <n v="0"/>
    <n v="1"/>
    <s v="Low"/>
    <s v="High"/>
    <x v="0"/>
  </r>
  <r>
    <s v="CO"/>
    <n v="140"/>
    <s v="area_code_415"/>
    <s v="no"/>
    <s v="no"/>
    <n v="0"/>
    <n v="149.69999999999999"/>
    <n v="71"/>
    <n v="25.45"/>
    <n v="212.5"/>
    <n v="97"/>
    <n v="18.059999999999999"/>
    <n v="245.9"/>
    <x v="38"/>
    <n v="11.07"/>
    <n v="12.6"/>
    <n v="4"/>
    <n v="3.4"/>
    <n v="3"/>
    <x v="0"/>
    <n v="0"/>
    <n v="0"/>
    <n v="0"/>
    <s v="Very High"/>
    <s v="High"/>
    <x v="3"/>
  </r>
  <r>
    <s v="AR"/>
    <n v="98"/>
    <s v="area_code_415"/>
    <s v="no"/>
    <s v="no"/>
    <n v="0"/>
    <n v="227.1"/>
    <n v="116"/>
    <n v="38.61"/>
    <n v="120.5"/>
    <n v="103"/>
    <n v="10.24"/>
    <n v="117"/>
    <x v="20"/>
    <n v="5.27"/>
    <n v="4.7"/>
    <n v="4"/>
    <n v="1.27"/>
    <n v="5"/>
    <x v="1"/>
    <n v="1"/>
    <n v="0"/>
    <n v="0"/>
    <s v="Medium"/>
    <s v="Low"/>
    <x v="1"/>
  </r>
  <r>
    <s v="PA"/>
    <n v="114"/>
    <s v="area_code_415"/>
    <s v="no"/>
    <s v="no"/>
    <n v="0"/>
    <n v="155.30000000000001"/>
    <n v="75"/>
    <n v="26.4"/>
    <n v="169.9"/>
    <n v="87"/>
    <n v="14.44"/>
    <n v="207"/>
    <x v="15"/>
    <n v="9.32"/>
    <n v="12.6"/>
    <n v="5"/>
    <n v="3.4"/>
    <n v="2"/>
    <x v="0"/>
    <n v="0"/>
    <n v="0"/>
    <n v="0"/>
    <s v="High"/>
    <s v="High"/>
    <x v="3"/>
  </r>
  <r>
    <s v="MN"/>
    <n v="46"/>
    <s v="area_code_408"/>
    <s v="no"/>
    <s v="no"/>
    <n v="0"/>
    <n v="156.4"/>
    <n v="105"/>
    <n v="26.59"/>
    <n v="185.5"/>
    <n v="98"/>
    <n v="15.77"/>
    <n v="226.7"/>
    <x v="5"/>
    <n v="10.199999999999999"/>
    <n v="11.8"/>
    <n v="3"/>
    <n v="3.19"/>
    <n v="1"/>
    <x v="0"/>
    <n v="0"/>
    <n v="0"/>
    <n v="0"/>
    <s v="Low"/>
    <s v="High"/>
    <x v="3"/>
  </r>
  <r>
    <s v="NM"/>
    <n v="118"/>
    <s v="area_code_415"/>
    <s v="no"/>
    <s v="yes"/>
    <n v="42"/>
    <n v="148.69999999999999"/>
    <n v="105"/>
    <n v="25.28"/>
    <n v="167.3"/>
    <n v="105"/>
    <n v="14.22"/>
    <n v="270.60000000000002"/>
    <x v="18"/>
    <n v="12.18"/>
    <n v="10.4"/>
    <n v="7"/>
    <n v="2.81"/>
    <n v="0"/>
    <x v="0"/>
    <n v="0"/>
    <n v="0"/>
    <n v="1"/>
    <s v="High"/>
    <s v="High"/>
    <x v="0"/>
  </r>
  <r>
    <s v="UT"/>
    <n v="37"/>
    <s v="area_code_510"/>
    <s v="no"/>
    <s v="no"/>
    <n v="0"/>
    <n v="271.7"/>
    <n v="112"/>
    <n v="46.19"/>
    <n v="155.1"/>
    <n v="96"/>
    <n v="13.18"/>
    <n v="199.5"/>
    <x v="7"/>
    <n v="8.98"/>
    <n v="6.6"/>
    <n v="4"/>
    <n v="1.78"/>
    <n v="3"/>
    <x v="0"/>
    <n v="0"/>
    <n v="0"/>
    <n v="0"/>
    <s v="Low"/>
    <s v="Low"/>
    <x v="2"/>
  </r>
  <r>
    <s v="MS"/>
    <n v="98"/>
    <s v="area_code_415"/>
    <s v="yes"/>
    <s v="yes"/>
    <n v="23"/>
    <n v="245.5"/>
    <n v="54"/>
    <n v="41.74"/>
    <n v="292.7"/>
    <n v="83"/>
    <n v="24.88"/>
    <n v="184"/>
    <x v="6"/>
    <n v="8.2799999999999994"/>
    <n v="10.8"/>
    <n v="7"/>
    <n v="2.92"/>
    <n v="1"/>
    <x v="0"/>
    <n v="0"/>
    <n v="1"/>
    <n v="1"/>
    <s v="Medium"/>
    <s v="High"/>
    <x v="2"/>
  </r>
  <r>
    <s v="NV"/>
    <n v="113"/>
    <s v="area_code_510"/>
    <s v="no"/>
    <s v="no"/>
    <n v="0"/>
    <n v="245.3"/>
    <n v="108"/>
    <n v="41.7"/>
    <n v="259.89999999999998"/>
    <n v="140"/>
    <n v="22.09"/>
    <n v="204.3"/>
    <x v="11"/>
    <n v="9.19"/>
    <n v="10.7"/>
    <n v="2"/>
    <n v="2.89"/>
    <n v="3"/>
    <x v="1"/>
    <n v="1"/>
    <n v="0"/>
    <n v="0"/>
    <s v="High"/>
    <s v="High"/>
    <x v="1"/>
  </r>
  <r>
    <s v="OR"/>
    <n v="69"/>
    <s v="area_code_408"/>
    <s v="no"/>
    <s v="no"/>
    <n v="0"/>
    <n v="196.1"/>
    <n v="87"/>
    <n v="33.340000000000003"/>
    <n v="236.8"/>
    <n v="66"/>
    <n v="20.13"/>
    <n v="182.3"/>
    <x v="12"/>
    <n v="8.1999999999999993"/>
    <n v="11.9"/>
    <n v="1"/>
    <n v="3.21"/>
    <n v="0"/>
    <x v="0"/>
    <n v="0"/>
    <n v="0"/>
    <n v="0"/>
    <s v="Low"/>
    <s v="High"/>
    <x v="2"/>
  </r>
  <r>
    <s v="VA"/>
    <n v="121"/>
    <s v="area_code_415"/>
    <s v="no"/>
    <s v="no"/>
    <n v="0"/>
    <n v="134.1"/>
    <n v="112"/>
    <n v="22.8"/>
    <n v="195.1"/>
    <n v="104"/>
    <n v="16.579999999999998"/>
    <n v="159.6"/>
    <x v="39"/>
    <n v="7.18"/>
    <n v="10.5"/>
    <n v="2"/>
    <n v="2.84"/>
    <n v="2"/>
    <x v="0"/>
    <n v="0"/>
    <n v="0"/>
    <n v="0"/>
    <s v="High"/>
    <s v="High"/>
    <x v="0"/>
  </r>
  <r>
    <s v="NJ"/>
    <n v="59"/>
    <s v="area_code_510"/>
    <s v="yes"/>
    <s v="yes"/>
    <n v="31"/>
    <n v="225"/>
    <n v="78"/>
    <n v="38.25"/>
    <n v="191.3"/>
    <n v="79"/>
    <n v="16.260000000000002"/>
    <n v="226.7"/>
    <x v="29"/>
    <n v="10.199999999999999"/>
    <n v="9.1"/>
    <n v="3"/>
    <n v="2.46"/>
    <n v="1"/>
    <x v="0"/>
    <n v="0"/>
    <n v="1"/>
    <n v="1"/>
    <s v="Low"/>
    <s v="Low"/>
    <x v="2"/>
  </r>
  <r>
    <s v="WV"/>
    <n v="59"/>
    <s v="area_code_510"/>
    <s v="no"/>
    <s v="no"/>
    <n v="0"/>
    <n v="189.7"/>
    <n v="100"/>
    <n v="32.25"/>
    <n v="115.9"/>
    <n v="133"/>
    <n v="9.85"/>
    <n v="220.6"/>
    <x v="11"/>
    <n v="9.93"/>
    <n v="7.4"/>
    <n v="4"/>
    <n v="2"/>
    <n v="0"/>
    <x v="0"/>
    <n v="0"/>
    <n v="0"/>
    <n v="0"/>
    <s v="Low"/>
    <s v="Low"/>
    <x v="1"/>
  </r>
  <r>
    <s v="OR"/>
    <n v="190"/>
    <s v="area_code_415"/>
    <s v="no"/>
    <s v="no"/>
    <n v="0"/>
    <n v="142.9"/>
    <n v="96"/>
    <n v="24.29"/>
    <n v="177.9"/>
    <n v="96"/>
    <n v="15.12"/>
    <n v="113.3"/>
    <x v="57"/>
    <n v="5.0999999999999996"/>
    <n v="6.6"/>
    <n v="4"/>
    <n v="1.78"/>
    <n v="0"/>
    <x v="0"/>
    <n v="0"/>
    <n v="0"/>
    <n v="0"/>
    <s v="Very High"/>
    <s v="Low"/>
    <x v="3"/>
  </r>
  <r>
    <s v="KY"/>
    <n v="109"/>
    <s v="area_code_415"/>
    <s v="no"/>
    <s v="no"/>
    <n v="0"/>
    <n v="175.6"/>
    <n v="80"/>
    <n v="29.85"/>
    <n v="238"/>
    <n v="94"/>
    <n v="20.23"/>
    <n v="198.4"/>
    <x v="0"/>
    <n v="8.93"/>
    <n v="10.199999999999999"/>
    <n v="6"/>
    <n v="2.75"/>
    <n v="1"/>
    <x v="0"/>
    <n v="0"/>
    <n v="0"/>
    <n v="0"/>
    <s v="High"/>
    <s v="Low"/>
    <x v="3"/>
  </r>
  <r>
    <s v="MO"/>
    <n v="136"/>
    <s v="area_code_415"/>
    <s v="no"/>
    <s v="no"/>
    <n v="0"/>
    <n v="92.4"/>
    <n v="109"/>
    <n v="15.71"/>
    <n v="219"/>
    <n v="115"/>
    <n v="18.62"/>
    <n v="212.6"/>
    <x v="59"/>
    <n v="9.57"/>
    <n v="12.9"/>
    <n v="4"/>
    <n v="3.48"/>
    <n v="2"/>
    <x v="0"/>
    <n v="0"/>
    <n v="0"/>
    <n v="0"/>
    <s v="Very High"/>
    <s v="High"/>
    <x v="0"/>
  </r>
  <r>
    <s v="FL"/>
    <n v="106"/>
    <s v="area_code_510"/>
    <s v="no"/>
    <s v="no"/>
    <n v="0"/>
    <n v="159.6"/>
    <n v="94"/>
    <n v="27.13"/>
    <n v="276.8"/>
    <n v="118"/>
    <n v="23.53"/>
    <n v="223.5"/>
    <x v="99"/>
    <n v="10.06"/>
    <n v="8.8000000000000007"/>
    <n v="3"/>
    <n v="2.38"/>
    <n v="0"/>
    <x v="0"/>
    <n v="0"/>
    <n v="0"/>
    <n v="0"/>
    <s v="High"/>
    <s v="Low"/>
    <x v="0"/>
  </r>
  <r>
    <s v="WV"/>
    <n v="129"/>
    <s v="area_code_415"/>
    <s v="no"/>
    <s v="no"/>
    <n v="0"/>
    <n v="159.1"/>
    <n v="100"/>
    <n v="27.05"/>
    <n v="202.5"/>
    <n v="90"/>
    <n v="17.21"/>
    <n v="233.1"/>
    <x v="5"/>
    <n v="10.49"/>
    <n v="11.5"/>
    <n v="6"/>
    <n v="3.11"/>
    <n v="2"/>
    <x v="0"/>
    <n v="0"/>
    <n v="0"/>
    <n v="0"/>
    <s v="Very High"/>
    <s v="High"/>
    <x v="3"/>
  </r>
  <r>
    <s v="DE"/>
    <n v="99"/>
    <s v="area_code_415"/>
    <s v="no"/>
    <s v="no"/>
    <n v="0"/>
    <n v="254.4"/>
    <n v="120"/>
    <n v="43.25"/>
    <n v="159.30000000000001"/>
    <n v="92"/>
    <n v="13.54"/>
    <n v="264.39999999999998"/>
    <x v="9"/>
    <n v="11.9"/>
    <n v="6"/>
    <n v="5"/>
    <n v="1.62"/>
    <n v="1"/>
    <x v="0"/>
    <n v="0"/>
    <n v="0"/>
    <n v="0"/>
    <s v="Medium"/>
    <s v="Low"/>
    <x v="2"/>
  </r>
  <r>
    <s v="MI"/>
    <n v="61"/>
    <s v="area_code_415"/>
    <s v="no"/>
    <s v="yes"/>
    <n v="33"/>
    <n v="270.7"/>
    <n v="53"/>
    <n v="46.02"/>
    <n v="200.7"/>
    <n v="116"/>
    <n v="17.059999999999999"/>
    <n v="201.7"/>
    <x v="20"/>
    <n v="9.08"/>
    <n v="10.9"/>
    <n v="3"/>
    <n v="2.94"/>
    <n v="3"/>
    <x v="0"/>
    <n v="0"/>
    <n v="0"/>
    <n v="1"/>
    <s v="Low"/>
    <s v="High"/>
    <x v="1"/>
  </r>
  <r>
    <s v="IL"/>
    <n v="71"/>
    <s v="area_code_415"/>
    <s v="no"/>
    <s v="no"/>
    <n v="0"/>
    <n v="207"/>
    <n v="112"/>
    <n v="35.19"/>
    <n v="173.8"/>
    <n v="96"/>
    <n v="14.77"/>
    <n v="178.4"/>
    <x v="42"/>
    <n v="8.0299999999999994"/>
    <n v="12.1"/>
    <n v="3"/>
    <n v="3.27"/>
    <n v="1"/>
    <x v="0"/>
    <n v="0"/>
    <n v="0"/>
    <n v="0"/>
    <s v="Low"/>
    <s v="High"/>
    <x v="2"/>
  </r>
  <r>
    <s v="UT"/>
    <n v="4"/>
    <s v="area_code_510"/>
    <s v="yes"/>
    <s v="no"/>
    <n v="0"/>
    <n v="145.30000000000001"/>
    <n v="89"/>
    <n v="24.7"/>
    <n v="303.8"/>
    <n v="93"/>
    <n v="25.82"/>
    <n v="206.1"/>
    <x v="58"/>
    <n v="9.27"/>
    <n v="8.9"/>
    <n v="4"/>
    <n v="2.4"/>
    <n v="0"/>
    <x v="0"/>
    <n v="0"/>
    <n v="1"/>
    <n v="0"/>
    <s v="Low"/>
    <s v="Low"/>
    <x v="3"/>
  </r>
  <r>
    <s v="IL"/>
    <n v="148"/>
    <s v="area_code_408"/>
    <s v="no"/>
    <s v="yes"/>
    <n v="25"/>
    <n v="230.7"/>
    <n v="102"/>
    <n v="39.22"/>
    <n v="233.8"/>
    <n v="109"/>
    <n v="19.87"/>
    <n v="215.8"/>
    <x v="6"/>
    <n v="9.7100000000000009"/>
    <n v="13.5"/>
    <n v="2"/>
    <n v="3.65"/>
    <n v="3"/>
    <x v="0"/>
    <n v="0"/>
    <n v="0"/>
    <n v="1"/>
    <s v="Very High"/>
    <s v="High"/>
    <x v="1"/>
  </r>
  <r>
    <s v="WA"/>
    <n v="141"/>
    <s v="area_code_415"/>
    <s v="no"/>
    <s v="no"/>
    <n v="0"/>
    <n v="151.5"/>
    <n v="104"/>
    <n v="25.76"/>
    <n v="242.2"/>
    <n v="114"/>
    <n v="20.59"/>
    <n v="304.2"/>
    <x v="23"/>
    <n v="13.69"/>
    <n v="10.8"/>
    <n v="2"/>
    <n v="2.92"/>
    <n v="1"/>
    <x v="0"/>
    <n v="0"/>
    <n v="0"/>
    <n v="0"/>
    <s v="Very High"/>
    <s v="High"/>
    <x v="0"/>
  </r>
  <r>
    <s v="NM"/>
    <n v="56"/>
    <s v="area_code_408"/>
    <s v="no"/>
    <s v="no"/>
    <n v="0"/>
    <n v="146.1"/>
    <n v="57"/>
    <n v="24.84"/>
    <n v="196.2"/>
    <n v="97"/>
    <n v="16.68"/>
    <n v="310.10000000000002"/>
    <x v="71"/>
    <n v="13.95"/>
    <n v="9.1999999999999993"/>
    <n v="3"/>
    <n v="2.48"/>
    <n v="0"/>
    <x v="0"/>
    <n v="0"/>
    <n v="0"/>
    <n v="0"/>
    <s v="Low"/>
    <s v="Low"/>
    <x v="3"/>
  </r>
  <r>
    <s v="MD"/>
    <n v="160"/>
    <s v="area_code_415"/>
    <s v="no"/>
    <s v="no"/>
    <n v="0"/>
    <n v="256"/>
    <n v="111"/>
    <n v="43.52"/>
    <n v="187.4"/>
    <n v="61"/>
    <n v="15.93"/>
    <n v="119.1"/>
    <x v="77"/>
    <n v="5.36"/>
    <n v="11.5"/>
    <n v="4"/>
    <n v="3.11"/>
    <n v="3"/>
    <x v="0"/>
    <n v="0"/>
    <n v="0"/>
    <n v="0"/>
    <s v="Very High"/>
    <s v="High"/>
    <x v="2"/>
  </r>
  <r>
    <s v="MT"/>
    <n v="42"/>
    <s v="area_code_415"/>
    <s v="no"/>
    <s v="no"/>
    <n v="0"/>
    <n v="150.69999999999999"/>
    <n v="52"/>
    <n v="25.62"/>
    <n v="246.7"/>
    <n v="96"/>
    <n v="20.97"/>
    <n v="103.8"/>
    <x v="4"/>
    <n v="4.67"/>
    <n v="7"/>
    <n v="4"/>
    <n v="1.89"/>
    <n v="2"/>
    <x v="0"/>
    <n v="0"/>
    <n v="0"/>
    <n v="0"/>
    <s v="Low"/>
    <s v="Low"/>
    <x v="3"/>
  </r>
  <r>
    <s v="CT"/>
    <n v="135"/>
    <s v="area_code_415"/>
    <s v="yes"/>
    <s v="no"/>
    <n v="0"/>
    <n v="186"/>
    <n v="107"/>
    <n v="31.62"/>
    <n v="66"/>
    <n v="94"/>
    <n v="5.61"/>
    <n v="213.1"/>
    <x v="18"/>
    <n v="9.59"/>
    <n v="12.9"/>
    <n v="4"/>
    <n v="3.48"/>
    <n v="1"/>
    <x v="0"/>
    <n v="0"/>
    <n v="1"/>
    <n v="0"/>
    <s v="Very High"/>
    <s v="High"/>
    <x v="2"/>
  </r>
  <r>
    <s v="AL"/>
    <n v="106"/>
    <s v="area_code_415"/>
    <s v="no"/>
    <s v="no"/>
    <n v="0"/>
    <n v="212.9"/>
    <n v="110"/>
    <n v="36.19"/>
    <n v="187"/>
    <n v="69"/>
    <n v="15.9"/>
    <n v="128.1"/>
    <x v="62"/>
    <n v="5.76"/>
    <n v="6.3"/>
    <n v="3"/>
    <n v="1.7"/>
    <n v="3"/>
    <x v="0"/>
    <n v="0"/>
    <n v="0"/>
    <n v="0"/>
    <s v="High"/>
    <s v="Low"/>
    <x v="2"/>
  </r>
  <r>
    <s v="MO"/>
    <n v="83"/>
    <s v="area_code_415"/>
    <s v="no"/>
    <s v="yes"/>
    <n v="30"/>
    <n v="272.5"/>
    <n v="105"/>
    <n v="46.33"/>
    <n v="253"/>
    <n v="83"/>
    <n v="21.51"/>
    <n v="180.8"/>
    <x v="56"/>
    <n v="8.14"/>
    <n v="8.6999999999999993"/>
    <n v="6"/>
    <n v="2.35"/>
    <n v="3"/>
    <x v="0"/>
    <n v="0"/>
    <n v="0"/>
    <n v="1"/>
    <s v="Medium"/>
    <s v="Low"/>
    <x v="2"/>
  </r>
  <r>
    <s v="ND"/>
    <n v="110"/>
    <s v="area_code_415"/>
    <s v="no"/>
    <s v="no"/>
    <n v="0"/>
    <n v="135.1"/>
    <n v="109"/>
    <n v="22.97"/>
    <n v="205.2"/>
    <n v="99"/>
    <n v="17.440000000000001"/>
    <n v="166.3"/>
    <x v="47"/>
    <n v="7.48"/>
    <n v="11.7"/>
    <n v="4"/>
    <n v="3.16"/>
    <n v="1"/>
    <x v="0"/>
    <n v="0"/>
    <n v="0"/>
    <n v="0"/>
    <s v="High"/>
    <s v="High"/>
    <x v="3"/>
  </r>
  <r>
    <s v="AR"/>
    <n v="153"/>
    <s v="area_code_408"/>
    <s v="no"/>
    <s v="no"/>
    <n v="0"/>
    <n v="154.6"/>
    <n v="56"/>
    <n v="26.28"/>
    <n v="263"/>
    <n v="84"/>
    <n v="22.36"/>
    <n v="367.7"/>
    <x v="2"/>
    <n v="16.55"/>
    <n v="15.5"/>
    <n v="2"/>
    <n v="4.1900000000000004"/>
    <n v="1"/>
    <x v="0"/>
    <n v="0"/>
    <n v="0"/>
    <n v="0"/>
    <s v="Very High"/>
    <s v="High"/>
    <x v="3"/>
  </r>
  <r>
    <s v="GA"/>
    <n v="109"/>
    <s v="area_code_510"/>
    <s v="no"/>
    <s v="yes"/>
    <n v="35"/>
    <n v="230.5"/>
    <n v="116"/>
    <n v="39.19"/>
    <n v="265.8"/>
    <n v="130"/>
    <n v="22.59"/>
    <n v="269.7"/>
    <x v="69"/>
    <n v="12.14"/>
    <n v="10.6"/>
    <n v="6"/>
    <n v="2.86"/>
    <n v="5"/>
    <x v="0"/>
    <n v="0"/>
    <n v="0"/>
    <n v="1"/>
    <s v="High"/>
    <s v="High"/>
    <x v="1"/>
  </r>
  <r>
    <s v="FL"/>
    <n v="31"/>
    <s v="area_code_510"/>
    <s v="no"/>
    <s v="no"/>
    <n v="0"/>
    <n v="165.4"/>
    <n v="84"/>
    <n v="28.12"/>
    <n v="203.7"/>
    <n v="107"/>
    <n v="17.309999999999999"/>
    <n v="201.7"/>
    <x v="99"/>
    <n v="9.08"/>
    <n v="8.1999999999999993"/>
    <n v="1"/>
    <n v="2.21"/>
    <n v="1"/>
    <x v="0"/>
    <n v="0"/>
    <n v="0"/>
    <n v="0"/>
    <s v="Low"/>
    <s v="Low"/>
    <x v="0"/>
  </r>
  <r>
    <s v="LA"/>
    <n v="124"/>
    <s v="area_code_510"/>
    <s v="no"/>
    <s v="no"/>
    <n v="0"/>
    <n v="143.30000000000001"/>
    <n v="120"/>
    <n v="24.36"/>
    <n v="230.7"/>
    <n v="111"/>
    <n v="19.61"/>
    <n v="214.3"/>
    <x v="50"/>
    <n v="9.64"/>
    <n v="7.8"/>
    <n v="2"/>
    <n v="2.11"/>
    <n v="4"/>
    <x v="1"/>
    <n v="1"/>
    <n v="0"/>
    <n v="0"/>
    <s v="High"/>
    <s v="Low"/>
    <x v="0"/>
  </r>
  <r>
    <s v="UT"/>
    <n v="110"/>
    <s v="area_code_415"/>
    <s v="no"/>
    <s v="no"/>
    <n v="0"/>
    <n v="271.10000000000002"/>
    <n v="108"/>
    <n v="46.09"/>
    <n v="237"/>
    <n v="122"/>
    <n v="20.149999999999999"/>
    <n v="239.9"/>
    <x v="55"/>
    <n v="10.8"/>
    <n v="9.8000000000000007"/>
    <n v="5"/>
    <n v="2.65"/>
    <n v="2"/>
    <x v="1"/>
    <n v="1"/>
    <n v="0"/>
    <n v="0"/>
    <s v="High"/>
    <s v="Low"/>
    <x v="1"/>
  </r>
  <r>
    <s v="AZ"/>
    <n v="124"/>
    <s v="area_code_415"/>
    <s v="no"/>
    <s v="no"/>
    <n v="0"/>
    <n v="253.5"/>
    <n v="104"/>
    <n v="43.1"/>
    <n v="117.9"/>
    <n v="123"/>
    <n v="10.02"/>
    <n v="248.5"/>
    <x v="1"/>
    <n v="11.18"/>
    <n v="14"/>
    <n v="2"/>
    <n v="3.78"/>
    <n v="0"/>
    <x v="0"/>
    <n v="0"/>
    <n v="0"/>
    <n v="0"/>
    <s v="High"/>
    <s v="High"/>
    <x v="1"/>
  </r>
  <r>
    <s v="NY"/>
    <n v="82"/>
    <s v="area_code_415"/>
    <s v="no"/>
    <s v="no"/>
    <n v="0"/>
    <n v="167.1"/>
    <n v="77"/>
    <n v="28.41"/>
    <n v="131.80000000000001"/>
    <n v="79"/>
    <n v="11.2"/>
    <n v="187.4"/>
    <x v="21"/>
    <n v="8.43"/>
    <n v="9.4"/>
    <n v="1"/>
    <n v="2.54"/>
    <n v="6"/>
    <x v="1"/>
    <n v="1"/>
    <n v="0"/>
    <n v="0"/>
    <s v="Medium"/>
    <s v="Low"/>
    <x v="3"/>
  </r>
  <r>
    <s v="IN"/>
    <n v="69"/>
    <s v="area_code_510"/>
    <s v="no"/>
    <s v="no"/>
    <n v="0"/>
    <n v="135.4"/>
    <n v="101"/>
    <n v="23.02"/>
    <n v="238.1"/>
    <n v="124"/>
    <n v="20.239999999999998"/>
    <n v="195.6"/>
    <x v="20"/>
    <n v="8.8000000000000007"/>
    <n v="10.6"/>
    <n v="2"/>
    <n v="2.86"/>
    <n v="1"/>
    <x v="0"/>
    <n v="0"/>
    <n v="0"/>
    <n v="0"/>
    <s v="Low"/>
    <s v="High"/>
    <x v="0"/>
  </r>
  <r>
    <s v="FL"/>
    <n v="103"/>
    <s v="area_code_415"/>
    <s v="no"/>
    <s v="no"/>
    <n v="0"/>
    <n v="158.69999999999999"/>
    <n v="90"/>
    <n v="26.98"/>
    <n v="198.4"/>
    <n v="117"/>
    <n v="16.86"/>
    <n v="181.1"/>
    <x v="46"/>
    <n v="8.15"/>
    <n v="10.5"/>
    <n v="4"/>
    <n v="2.84"/>
    <n v="1"/>
    <x v="0"/>
    <n v="0"/>
    <n v="0"/>
    <n v="0"/>
    <s v="High"/>
    <s v="High"/>
    <x v="0"/>
  </r>
  <r>
    <s v="NM"/>
    <n v="16"/>
    <s v="area_code_510"/>
    <s v="no"/>
    <s v="no"/>
    <n v="0"/>
    <n v="144.80000000000001"/>
    <n v="84"/>
    <n v="24.62"/>
    <n v="164.9"/>
    <n v="141"/>
    <n v="14.02"/>
    <n v="231.5"/>
    <x v="12"/>
    <n v="10.42"/>
    <n v="8.1999999999999993"/>
    <n v="4"/>
    <n v="2.21"/>
    <n v="2"/>
    <x v="0"/>
    <n v="0"/>
    <n v="0"/>
    <n v="0"/>
    <s v="Low"/>
    <s v="Low"/>
    <x v="0"/>
  </r>
  <r>
    <s v="AL"/>
    <n v="119"/>
    <s v="area_code_415"/>
    <s v="no"/>
    <s v="no"/>
    <n v="0"/>
    <n v="98.8"/>
    <n v="97"/>
    <n v="16.8"/>
    <n v="146.9"/>
    <n v="68"/>
    <n v="12.49"/>
    <n v="190.7"/>
    <x v="18"/>
    <n v="8.58"/>
    <n v="10"/>
    <n v="4"/>
    <n v="2.7"/>
    <n v="3"/>
    <x v="0"/>
    <n v="0"/>
    <n v="0"/>
    <n v="0"/>
    <s v="High"/>
    <s v="Low"/>
    <x v="3"/>
  </r>
  <r>
    <s v="MN"/>
    <n v="124"/>
    <s v="area_code_510"/>
    <s v="yes"/>
    <s v="no"/>
    <n v="0"/>
    <n v="157.80000000000001"/>
    <n v="71"/>
    <n v="26.83"/>
    <n v="203.2"/>
    <n v="114"/>
    <n v="17.27"/>
    <n v="168.7"/>
    <x v="58"/>
    <n v="7.59"/>
    <n v="10"/>
    <n v="2"/>
    <n v="2.7"/>
    <n v="3"/>
    <x v="1"/>
    <n v="1"/>
    <n v="1"/>
    <n v="0"/>
    <s v="High"/>
    <s v="Low"/>
    <x v="0"/>
  </r>
  <r>
    <s v="NY"/>
    <n v="122"/>
    <s v="area_code_415"/>
    <s v="no"/>
    <s v="yes"/>
    <n v="37"/>
    <n v="163"/>
    <n v="107"/>
    <n v="27.71"/>
    <n v="312.8"/>
    <n v="118"/>
    <n v="26.59"/>
    <n v="200"/>
    <x v="82"/>
    <n v="9"/>
    <n v="11.6"/>
    <n v="5"/>
    <n v="3.13"/>
    <n v="1"/>
    <x v="0"/>
    <n v="0"/>
    <n v="0"/>
    <n v="1"/>
    <s v="High"/>
    <s v="High"/>
    <x v="0"/>
  </r>
  <r>
    <s v="MD"/>
    <n v="139"/>
    <s v="area_code_415"/>
    <s v="no"/>
    <s v="no"/>
    <n v="0"/>
    <n v="181.6"/>
    <n v="119"/>
    <n v="30.87"/>
    <n v="335.7"/>
    <n v="118"/>
    <n v="28.53"/>
    <n v="149.80000000000001"/>
    <x v="16"/>
    <n v="6.74"/>
    <n v="8.3000000000000007"/>
    <n v="6"/>
    <n v="2.2400000000000002"/>
    <n v="4"/>
    <x v="0"/>
    <n v="0"/>
    <n v="0"/>
    <n v="0"/>
    <s v="Very High"/>
    <s v="Low"/>
    <x v="1"/>
  </r>
  <r>
    <s v="KS"/>
    <n v="67"/>
    <s v="area_code_510"/>
    <s v="no"/>
    <s v="no"/>
    <n v="0"/>
    <n v="129"/>
    <n v="78"/>
    <n v="21.93"/>
    <n v="188"/>
    <n v="116"/>
    <n v="15.98"/>
    <n v="235"/>
    <x v="20"/>
    <n v="10.58"/>
    <n v="11.2"/>
    <n v="3"/>
    <n v="3.02"/>
    <n v="2"/>
    <x v="0"/>
    <n v="0"/>
    <n v="0"/>
    <n v="0"/>
    <s v="Low"/>
    <s v="High"/>
    <x v="0"/>
  </r>
  <r>
    <s v="WV"/>
    <n v="84"/>
    <s v="area_code_408"/>
    <s v="no"/>
    <s v="no"/>
    <n v="0"/>
    <n v="86"/>
    <n v="83"/>
    <n v="14.62"/>
    <n v="260.7"/>
    <n v="86"/>
    <n v="22.16"/>
    <n v="98.6"/>
    <x v="23"/>
    <n v="4.4400000000000004"/>
    <n v="8.9"/>
    <n v="4"/>
    <n v="2.4"/>
    <n v="1"/>
    <x v="0"/>
    <n v="0"/>
    <n v="0"/>
    <n v="0"/>
    <s v="Medium"/>
    <s v="Low"/>
    <x v="3"/>
  </r>
  <r>
    <s v="ID"/>
    <n v="101"/>
    <s v="area_code_510"/>
    <s v="no"/>
    <s v="yes"/>
    <n v="17"/>
    <n v="193.9"/>
    <n v="71"/>
    <n v="32.96"/>
    <n v="189.8"/>
    <n v="81"/>
    <n v="16.13"/>
    <n v="196.3"/>
    <x v="7"/>
    <n v="8.83"/>
    <n v="12.6"/>
    <n v="7"/>
    <n v="3.4"/>
    <n v="0"/>
    <x v="0"/>
    <n v="0"/>
    <n v="0"/>
    <n v="1"/>
    <s v="High"/>
    <s v="High"/>
    <x v="2"/>
  </r>
  <r>
    <s v="MI"/>
    <n v="61"/>
    <s v="area_code_415"/>
    <s v="no"/>
    <s v="no"/>
    <n v="0"/>
    <n v="188.9"/>
    <n v="105"/>
    <n v="32.11"/>
    <n v="153.6"/>
    <n v="116"/>
    <n v="13.06"/>
    <n v="213.3"/>
    <x v="36"/>
    <n v="9.6"/>
    <n v="10.199999999999999"/>
    <n v="2"/>
    <n v="2.75"/>
    <n v="2"/>
    <x v="0"/>
    <n v="0"/>
    <n v="0"/>
    <n v="0"/>
    <s v="Low"/>
    <s v="Low"/>
    <x v="1"/>
  </r>
  <r>
    <s v="TN"/>
    <n v="120"/>
    <s v="area_code_408"/>
    <s v="yes"/>
    <s v="no"/>
    <n v="0"/>
    <n v="179.9"/>
    <n v="72"/>
    <n v="30.58"/>
    <n v="170"/>
    <n v="98"/>
    <n v="14.45"/>
    <n v="190.6"/>
    <x v="2"/>
    <n v="8.58"/>
    <n v="13.8"/>
    <n v="2"/>
    <n v="3.73"/>
    <n v="1"/>
    <x v="1"/>
    <n v="1"/>
    <n v="1"/>
    <n v="0"/>
    <s v="High"/>
    <s v="High"/>
    <x v="3"/>
  </r>
  <r>
    <s v="CA"/>
    <n v="95"/>
    <s v="area_code_415"/>
    <s v="no"/>
    <s v="no"/>
    <n v="0"/>
    <n v="183.4"/>
    <n v="98"/>
    <n v="31.18"/>
    <n v="281.3"/>
    <n v="95"/>
    <n v="23.91"/>
    <n v="105.2"/>
    <x v="45"/>
    <n v="4.7300000000000004"/>
    <n v="8.1999999999999993"/>
    <n v="8"/>
    <n v="2.21"/>
    <n v="1"/>
    <x v="0"/>
    <n v="0"/>
    <n v="0"/>
    <n v="0"/>
    <s v="Medium"/>
    <s v="Low"/>
    <x v="2"/>
  </r>
  <r>
    <s v="FL"/>
    <n v="98"/>
    <s v="area_code_408"/>
    <s v="no"/>
    <s v="no"/>
    <n v="0"/>
    <n v="288.10000000000002"/>
    <n v="101"/>
    <n v="48.98"/>
    <n v="137.9"/>
    <n v="93"/>
    <n v="11.72"/>
    <n v="206.5"/>
    <x v="53"/>
    <n v="9.2899999999999991"/>
    <n v="0"/>
    <n v="0"/>
    <n v="0"/>
    <n v="0"/>
    <x v="0"/>
    <n v="0"/>
    <n v="0"/>
    <n v="0"/>
    <s v="Medium"/>
    <s v="Low"/>
    <x v="2"/>
  </r>
  <r>
    <s v="LA"/>
    <n v="114"/>
    <s v="area_code_415"/>
    <s v="no"/>
    <s v="no"/>
    <n v="0"/>
    <n v="169.2"/>
    <n v="96"/>
    <n v="28.76"/>
    <n v="149.9"/>
    <n v="83"/>
    <n v="12.74"/>
    <n v="196.9"/>
    <x v="47"/>
    <n v="8.86"/>
    <n v="4.5999999999999996"/>
    <n v="4"/>
    <n v="1.24"/>
    <n v="2"/>
    <x v="0"/>
    <n v="0"/>
    <n v="0"/>
    <n v="0"/>
    <s v="High"/>
    <s v="Low"/>
    <x v="3"/>
  </r>
  <r>
    <s v="IL"/>
    <n v="68"/>
    <s v="area_code_415"/>
    <s v="yes"/>
    <s v="yes"/>
    <n v="29"/>
    <n v="195.5"/>
    <n v="113"/>
    <n v="33.24"/>
    <n v="171.6"/>
    <n v="96"/>
    <n v="14.59"/>
    <n v="204"/>
    <x v="82"/>
    <n v="9.18"/>
    <n v="13.5"/>
    <n v="9"/>
    <n v="3.65"/>
    <n v="1"/>
    <x v="1"/>
    <n v="1"/>
    <n v="1"/>
    <n v="1"/>
    <s v="Low"/>
    <s v="High"/>
    <x v="2"/>
  </r>
  <r>
    <s v="AL"/>
    <n v="149"/>
    <s v="area_code_415"/>
    <s v="no"/>
    <s v="yes"/>
    <n v="20"/>
    <n v="264.39999999999998"/>
    <n v="102"/>
    <n v="44.95"/>
    <n v="219.6"/>
    <n v="123"/>
    <n v="18.670000000000002"/>
    <n v="200.4"/>
    <x v="2"/>
    <n v="9.02"/>
    <n v="11.3"/>
    <n v="3"/>
    <n v="3.05"/>
    <n v="2"/>
    <x v="0"/>
    <n v="0"/>
    <n v="0"/>
    <n v="1"/>
    <s v="Very High"/>
    <s v="High"/>
    <x v="1"/>
  </r>
  <r>
    <s v="PA"/>
    <n v="176"/>
    <s v="area_code_415"/>
    <s v="no"/>
    <s v="no"/>
    <n v="0"/>
    <n v="169.5"/>
    <n v="151"/>
    <n v="28.82"/>
    <n v="112.9"/>
    <n v="84"/>
    <n v="9.6"/>
    <n v="56.6"/>
    <x v="43"/>
    <n v="2.5499999999999998"/>
    <n v="8.6999999999999993"/>
    <n v="4"/>
    <n v="2.35"/>
    <n v="0"/>
    <x v="0"/>
    <n v="0"/>
    <n v="0"/>
    <n v="0"/>
    <s v="Very High"/>
    <s v="Low"/>
    <x v="3"/>
  </r>
  <r>
    <s v="TX"/>
    <n v="152"/>
    <s v="area_code_415"/>
    <s v="no"/>
    <s v="no"/>
    <n v="0"/>
    <n v="141.5"/>
    <n v="102"/>
    <n v="24.06"/>
    <n v="263"/>
    <n v="94"/>
    <n v="22.36"/>
    <n v="207.1"/>
    <x v="45"/>
    <n v="9.32"/>
    <n v="3.4"/>
    <n v="4"/>
    <n v="0.92"/>
    <n v="2"/>
    <x v="0"/>
    <n v="0"/>
    <n v="0"/>
    <n v="0"/>
    <s v="Very High"/>
    <s v="Low"/>
    <x v="3"/>
  </r>
  <r>
    <s v="VA"/>
    <n v="118"/>
    <s v="area_code_408"/>
    <s v="no"/>
    <s v="no"/>
    <n v="0"/>
    <n v="154.80000000000001"/>
    <n v="71"/>
    <n v="26.32"/>
    <n v="244"/>
    <n v="73"/>
    <n v="20.74"/>
    <n v="159.6"/>
    <x v="77"/>
    <n v="7.18"/>
    <n v="12.8"/>
    <n v="4"/>
    <n v="3.46"/>
    <n v="0"/>
    <x v="0"/>
    <n v="0"/>
    <n v="0"/>
    <n v="0"/>
    <s v="High"/>
    <s v="High"/>
    <x v="3"/>
  </r>
  <r>
    <s v="MT"/>
    <n v="102"/>
    <s v="area_code_408"/>
    <s v="no"/>
    <s v="no"/>
    <n v="0"/>
    <n v="273.2"/>
    <n v="85"/>
    <n v="46.44"/>
    <n v="211.1"/>
    <n v="82"/>
    <n v="17.940000000000001"/>
    <n v="203.7"/>
    <x v="31"/>
    <n v="9.17"/>
    <n v="13.1"/>
    <n v="7"/>
    <n v="3.54"/>
    <n v="2"/>
    <x v="1"/>
    <n v="1"/>
    <n v="0"/>
    <n v="0"/>
    <s v="High"/>
    <s v="High"/>
    <x v="2"/>
  </r>
  <r>
    <s v="ND"/>
    <n v="118"/>
    <s v="area_code_408"/>
    <s v="no"/>
    <s v="no"/>
    <n v="0"/>
    <n v="224.6"/>
    <n v="94"/>
    <n v="38.18"/>
    <n v="225.9"/>
    <n v="120"/>
    <n v="19.2"/>
    <n v="269"/>
    <x v="18"/>
    <n v="12.11"/>
    <n v="12.5"/>
    <n v="8"/>
    <n v="3.38"/>
    <n v="2"/>
    <x v="0"/>
    <n v="0"/>
    <n v="0"/>
    <n v="0"/>
    <s v="High"/>
    <s v="High"/>
    <x v="1"/>
  </r>
  <r>
    <s v="FL"/>
    <n v="105"/>
    <s v="area_code_415"/>
    <s v="no"/>
    <s v="no"/>
    <n v="0"/>
    <n v="273.8"/>
    <n v="97"/>
    <n v="46.55"/>
    <n v="289.7"/>
    <n v="106"/>
    <n v="24.62"/>
    <n v="269.10000000000002"/>
    <x v="54"/>
    <n v="12.11"/>
    <n v="5.8"/>
    <n v="3"/>
    <n v="1.57"/>
    <n v="2"/>
    <x v="1"/>
    <n v="1"/>
    <n v="0"/>
    <n v="0"/>
    <s v="High"/>
    <s v="Low"/>
    <x v="1"/>
  </r>
  <r>
    <s v="KY"/>
    <n v="71"/>
    <s v="area_code_415"/>
    <s v="no"/>
    <s v="no"/>
    <n v="0"/>
    <n v="104"/>
    <n v="92"/>
    <n v="17.68"/>
    <n v="197"/>
    <n v="125"/>
    <n v="16.75"/>
    <n v="110.1"/>
    <x v="56"/>
    <n v="4.95"/>
    <n v="14.6"/>
    <n v="8"/>
    <n v="3.94"/>
    <n v="0"/>
    <x v="0"/>
    <n v="0"/>
    <n v="0"/>
    <n v="0"/>
    <s v="Low"/>
    <s v="High"/>
    <x v="0"/>
  </r>
  <r>
    <s v="MD"/>
    <n v="71"/>
    <s v="area_code_415"/>
    <s v="no"/>
    <s v="yes"/>
    <n v="31"/>
    <n v="115.4"/>
    <n v="90"/>
    <n v="19.62"/>
    <n v="217.4"/>
    <n v="78"/>
    <n v="18.48"/>
    <n v="239.9"/>
    <x v="20"/>
    <n v="10.8"/>
    <n v="13.1"/>
    <n v="4"/>
    <n v="3.54"/>
    <n v="1"/>
    <x v="0"/>
    <n v="0"/>
    <n v="0"/>
    <n v="1"/>
    <s v="Low"/>
    <s v="High"/>
    <x v="3"/>
  </r>
  <r>
    <s v="IN"/>
    <n v="68"/>
    <s v="area_code_415"/>
    <s v="no"/>
    <s v="no"/>
    <n v="0"/>
    <n v="222.1"/>
    <n v="107"/>
    <n v="37.76"/>
    <n v="199.4"/>
    <n v="102"/>
    <n v="16.95"/>
    <n v="162.4"/>
    <x v="24"/>
    <n v="7.31"/>
    <n v="9.4"/>
    <n v="3"/>
    <n v="2.54"/>
    <n v="2"/>
    <x v="0"/>
    <n v="0"/>
    <n v="0"/>
    <n v="0"/>
    <s v="Low"/>
    <s v="Low"/>
    <x v="1"/>
  </r>
  <r>
    <s v="MA"/>
    <n v="66"/>
    <s v="area_code_415"/>
    <s v="no"/>
    <s v="no"/>
    <n v="0"/>
    <n v="116.4"/>
    <n v="98"/>
    <n v="19.79"/>
    <n v="95.6"/>
    <n v="74"/>
    <n v="8.1300000000000008"/>
    <n v="181.5"/>
    <x v="9"/>
    <n v="8.17"/>
    <n v="10.5"/>
    <n v="3"/>
    <n v="2.84"/>
    <n v="3"/>
    <x v="0"/>
    <n v="0"/>
    <n v="0"/>
    <n v="0"/>
    <s v="Low"/>
    <s v="High"/>
    <x v="3"/>
  </r>
  <r>
    <s v="ND"/>
    <n v="101"/>
    <s v="area_code_415"/>
    <s v="no"/>
    <s v="no"/>
    <n v="0"/>
    <n v="217.7"/>
    <n v="118"/>
    <n v="37.01"/>
    <n v="231.7"/>
    <n v="128"/>
    <n v="19.690000000000001"/>
    <n v="185.3"/>
    <x v="10"/>
    <n v="8.34"/>
    <n v="0"/>
    <n v="0"/>
    <n v="0"/>
    <n v="3"/>
    <x v="0"/>
    <n v="0"/>
    <n v="0"/>
    <n v="0"/>
    <s v="High"/>
    <s v="Low"/>
    <x v="1"/>
  </r>
  <r>
    <s v="VT"/>
    <n v="116"/>
    <s v="area_code_415"/>
    <s v="no"/>
    <s v="no"/>
    <n v="0"/>
    <n v="129.4"/>
    <n v="84"/>
    <n v="22"/>
    <n v="157.30000000000001"/>
    <n v="89"/>
    <n v="13.37"/>
    <n v="215.5"/>
    <x v="33"/>
    <n v="9.6999999999999993"/>
    <n v="13.3"/>
    <n v="3"/>
    <n v="3.59"/>
    <n v="0"/>
    <x v="0"/>
    <n v="0"/>
    <n v="0"/>
    <n v="0"/>
    <s v="High"/>
    <s v="High"/>
    <x v="3"/>
  </r>
  <r>
    <s v="CT"/>
    <n v="54"/>
    <s v="area_code_415"/>
    <s v="no"/>
    <s v="yes"/>
    <n v="33"/>
    <n v="161.80000000000001"/>
    <n v="73"/>
    <n v="27.51"/>
    <n v="273"/>
    <n v="58"/>
    <n v="23.21"/>
    <n v="153.9"/>
    <x v="46"/>
    <n v="6.93"/>
    <n v="13.7"/>
    <n v="4"/>
    <n v="3.7"/>
    <n v="0"/>
    <x v="0"/>
    <n v="0"/>
    <n v="0"/>
    <n v="1"/>
    <s v="Low"/>
    <s v="High"/>
    <x v="3"/>
  </r>
  <r>
    <s v="VA"/>
    <n v="112"/>
    <s v="area_code_408"/>
    <s v="no"/>
    <s v="yes"/>
    <n v="29"/>
    <n v="198.8"/>
    <n v="122"/>
    <n v="33.799999999999997"/>
    <n v="238.6"/>
    <n v="114"/>
    <n v="20.28"/>
    <n v="289.5"/>
    <x v="69"/>
    <n v="13.03"/>
    <n v="11.5"/>
    <n v="5"/>
    <n v="3.11"/>
    <n v="1"/>
    <x v="0"/>
    <n v="0"/>
    <n v="0"/>
    <n v="1"/>
    <s v="High"/>
    <s v="High"/>
    <x v="1"/>
  </r>
  <r>
    <s v="MS"/>
    <n v="122"/>
    <s v="area_code_408"/>
    <s v="no"/>
    <s v="yes"/>
    <n v="45"/>
    <n v="147.80000000000001"/>
    <n v="85"/>
    <n v="25.13"/>
    <n v="147.4"/>
    <n v="93"/>
    <n v="12.53"/>
    <n v="203.5"/>
    <x v="71"/>
    <n v="9.16"/>
    <n v="14"/>
    <n v="5"/>
    <n v="3.78"/>
    <n v="1"/>
    <x v="0"/>
    <n v="0"/>
    <n v="0"/>
    <n v="1"/>
    <s v="High"/>
    <s v="High"/>
    <x v="3"/>
  </r>
  <r>
    <s v="AK"/>
    <n v="74"/>
    <s v="area_code_415"/>
    <s v="no"/>
    <s v="no"/>
    <n v="0"/>
    <n v="262.3"/>
    <n v="114"/>
    <n v="44.59"/>
    <n v="198.9"/>
    <n v="96"/>
    <n v="16.91"/>
    <n v="165.9"/>
    <x v="6"/>
    <n v="7.47"/>
    <n v="6.6"/>
    <n v="5"/>
    <n v="1.78"/>
    <n v="3"/>
    <x v="0"/>
    <n v="0"/>
    <n v="0"/>
    <n v="0"/>
    <s v="Medium"/>
    <s v="Low"/>
    <x v="2"/>
  </r>
  <r>
    <s v="WY"/>
    <n v="90"/>
    <s v="area_code_415"/>
    <s v="no"/>
    <s v="no"/>
    <n v="0"/>
    <n v="246.4"/>
    <n v="83"/>
    <n v="41.89"/>
    <n v="160.30000000000001"/>
    <n v="88"/>
    <n v="13.63"/>
    <n v="170.9"/>
    <x v="43"/>
    <n v="7.69"/>
    <n v="7.6"/>
    <n v="7"/>
    <n v="2.0499999999999998"/>
    <n v="1"/>
    <x v="0"/>
    <n v="0"/>
    <n v="0"/>
    <n v="0"/>
    <s v="Medium"/>
    <s v="Low"/>
    <x v="2"/>
  </r>
  <r>
    <s v="NC"/>
    <n v="85"/>
    <s v="area_code_510"/>
    <s v="no"/>
    <s v="no"/>
    <n v="0"/>
    <n v="183.4"/>
    <n v="111"/>
    <n v="31.18"/>
    <n v="168.8"/>
    <n v="98"/>
    <n v="14.35"/>
    <n v="199.7"/>
    <x v="7"/>
    <n v="8.99"/>
    <n v="9.9"/>
    <n v="4"/>
    <n v="2.67"/>
    <n v="4"/>
    <x v="0"/>
    <n v="0"/>
    <n v="0"/>
    <n v="0"/>
    <s v="Medium"/>
    <s v="Low"/>
    <x v="2"/>
  </r>
  <r>
    <s v="IL"/>
    <n v="100"/>
    <s v="area_code_415"/>
    <s v="no"/>
    <s v="no"/>
    <n v="0"/>
    <n v="191.9"/>
    <n v="95"/>
    <n v="32.619999999999997"/>
    <n v="200.9"/>
    <n v="101"/>
    <n v="17.079999999999998"/>
    <n v="271.89999999999998"/>
    <x v="14"/>
    <n v="12.24"/>
    <n v="18.2"/>
    <n v="3"/>
    <n v="4.91"/>
    <n v="1"/>
    <x v="0"/>
    <n v="0"/>
    <n v="0"/>
    <n v="0"/>
    <s v="Medium"/>
    <s v="High"/>
    <x v="1"/>
  </r>
  <r>
    <s v="OH"/>
    <n v="114"/>
    <s v="area_code_415"/>
    <s v="no"/>
    <s v="no"/>
    <n v="0"/>
    <n v="187.8"/>
    <n v="109"/>
    <n v="31.93"/>
    <n v="154.6"/>
    <n v="97"/>
    <n v="13.14"/>
    <n v="213.9"/>
    <x v="20"/>
    <n v="9.6300000000000008"/>
    <n v="10.1"/>
    <n v="3"/>
    <n v="2.73"/>
    <n v="2"/>
    <x v="0"/>
    <n v="0"/>
    <n v="0"/>
    <n v="0"/>
    <s v="High"/>
    <s v="Low"/>
    <x v="2"/>
  </r>
  <r>
    <s v="RI"/>
    <n v="83"/>
    <s v="area_code_510"/>
    <s v="no"/>
    <s v="no"/>
    <n v="0"/>
    <n v="259.7"/>
    <n v="106"/>
    <n v="44.15"/>
    <n v="152.69999999999999"/>
    <n v="116"/>
    <n v="12.98"/>
    <n v="224.7"/>
    <x v="26"/>
    <n v="10.11"/>
    <n v="10.199999999999999"/>
    <n v="2"/>
    <n v="2.75"/>
    <n v="0"/>
    <x v="0"/>
    <n v="0"/>
    <n v="0"/>
    <n v="0"/>
    <s v="Medium"/>
    <s v="Low"/>
    <x v="1"/>
  </r>
  <r>
    <s v="WY"/>
    <n v="157"/>
    <s v="area_code_415"/>
    <s v="yes"/>
    <s v="no"/>
    <n v="0"/>
    <n v="180.4"/>
    <n v="123"/>
    <n v="30.67"/>
    <n v="194"/>
    <n v="98"/>
    <n v="16.489999999999998"/>
    <n v="227.3"/>
    <x v="53"/>
    <n v="10.23"/>
    <n v="8.4"/>
    <n v="5"/>
    <n v="2.27"/>
    <n v="0"/>
    <x v="0"/>
    <n v="0"/>
    <n v="1"/>
    <n v="0"/>
    <s v="Very High"/>
    <s v="Low"/>
    <x v="2"/>
  </r>
  <r>
    <s v="OR"/>
    <n v="51"/>
    <s v="area_code_510"/>
    <s v="no"/>
    <s v="no"/>
    <n v="0"/>
    <n v="51.8"/>
    <n v="107"/>
    <n v="8.81"/>
    <n v="230.2"/>
    <n v="104"/>
    <n v="19.57"/>
    <n v="227.5"/>
    <x v="4"/>
    <n v="10.24"/>
    <n v="10.4"/>
    <n v="4"/>
    <n v="2.81"/>
    <n v="2"/>
    <x v="0"/>
    <n v="0"/>
    <n v="0"/>
    <n v="0"/>
    <s v="Low"/>
    <s v="High"/>
    <x v="0"/>
  </r>
  <r>
    <s v="NV"/>
    <n v="42"/>
    <s v="area_code_415"/>
    <s v="no"/>
    <s v="no"/>
    <n v="0"/>
    <n v="303.89999999999998"/>
    <n v="106"/>
    <n v="51.66"/>
    <n v="232.2"/>
    <n v="54"/>
    <n v="19.739999999999998"/>
    <n v="147.1"/>
    <x v="46"/>
    <n v="6.62"/>
    <n v="5.8"/>
    <n v="3"/>
    <n v="1.57"/>
    <n v="1"/>
    <x v="1"/>
    <n v="1"/>
    <n v="0"/>
    <n v="0"/>
    <s v="Low"/>
    <s v="Low"/>
    <x v="2"/>
  </r>
  <r>
    <s v="OR"/>
    <n v="112"/>
    <s v="area_code_510"/>
    <s v="no"/>
    <s v="no"/>
    <n v="0"/>
    <n v="206.2"/>
    <n v="122"/>
    <n v="35.049999999999997"/>
    <n v="164.5"/>
    <n v="94"/>
    <n v="13.98"/>
    <n v="140.30000000000001"/>
    <x v="67"/>
    <n v="6.31"/>
    <n v="12.6"/>
    <n v="7"/>
    <n v="3.4"/>
    <n v="3"/>
    <x v="0"/>
    <n v="0"/>
    <n v="0"/>
    <n v="0"/>
    <s v="High"/>
    <s v="High"/>
    <x v="2"/>
  </r>
  <r>
    <s v="ND"/>
    <n v="56"/>
    <s v="area_code_510"/>
    <s v="no"/>
    <s v="no"/>
    <n v="0"/>
    <n v="164.3"/>
    <n v="92"/>
    <n v="27.93"/>
    <n v="233.7"/>
    <n v="107"/>
    <n v="19.86"/>
    <n v="187.3"/>
    <x v="1"/>
    <n v="8.43"/>
    <n v="11.8"/>
    <n v="1"/>
    <n v="3.19"/>
    <n v="2"/>
    <x v="0"/>
    <n v="0"/>
    <n v="0"/>
    <n v="0"/>
    <s v="Low"/>
    <s v="High"/>
    <x v="0"/>
  </r>
  <r>
    <s v="NJ"/>
    <n v="53"/>
    <s v="area_code_408"/>
    <s v="no"/>
    <s v="no"/>
    <n v="0"/>
    <n v="228.6"/>
    <n v="117"/>
    <n v="38.86"/>
    <n v="132.80000000000001"/>
    <n v="123"/>
    <n v="11.29"/>
    <n v="227.2"/>
    <x v="74"/>
    <n v="10.220000000000001"/>
    <n v="10.1"/>
    <n v="2"/>
    <n v="2.73"/>
    <n v="9"/>
    <x v="1"/>
    <n v="1"/>
    <n v="0"/>
    <n v="0"/>
    <s v="Low"/>
    <s v="Low"/>
    <x v="1"/>
  </r>
  <r>
    <s v="WV"/>
    <n v="64"/>
    <s v="area_code_415"/>
    <s v="no"/>
    <s v="yes"/>
    <n v="22"/>
    <n v="200.4"/>
    <n v="80"/>
    <n v="34.07"/>
    <n v="131.1"/>
    <n v="84"/>
    <n v="11.14"/>
    <n v="230.7"/>
    <x v="38"/>
    <n v="10.38"/>
    <n v="7.6"/>
    <n v="5"/>
    <n v="2.0499999999999998"/>
    <n v="1"/>
    <x v="0"/>
    <n v="0"/>
    <n v="0"/>
    <n v="1"/>
    <s v="Low"/>
    <s v="Low"/>
    <x v="2"/>
  </r>
  <r>
    <s v="VA"/>
    <n v="123"/>
    <s v="area_code_408"/>
    <s v="no"/>
    <s v="no"/>
    <n v="0"/>
    <n v="154.30000000000001"/>
    <n v="107"/>
    <n v="26.23"/>
    <n v="183"/>
    <n v="111"/>
    <n v="15.56"/>
    <n v="54"/>
    <x v="94"/>
    <n v="2.4300000000000002"/>
    <n v="10.9"/>
    <n v="8"/>
    <n v="2.94"/>
    <n v="0"/>
    <x v="0"/>
    <n v="0"/>
    <n v="0"/>
    <n v="0"/>
    <s v="High"/>
    <s v="High"/>
    <x v="0"/>
  </r>
  <r>
    <s v="ID"/>
    <n v="68"/>
    <s v="area_code_510"/>
    <s v="no"/>
    <s v="yes"/>
    <n v="30"/>
    <n v="122.9"/>
    <n v="93"/>
    <n v="20.89"/>
    <n v="233.5"/>
    <n v="91"/>
    <n v="19.850000000000001"/>
    <n v="199.5"/>
    <x v="109"/>
    <n v="8.98"/>
    <n v="9.6"/>
    <n v="2"/>
    <n v="2.59"/>
    <n v="2"/>
    <x v="0"/>
    <n v="0"/>
    <n v="0"/>
    <n v="1"/>
    <s v="Low"/>
    <s v="Low"/>
    <x v="3"/>
  </r>
  <r>
    <s v="CT"/>
    <n v="40"/>
    <s v="area_code_510"/>
    <s v="yes"/>
    <s v="no"/>
    <n v="0"/>
    <n v="220.8"/>
    <n v="100"/>
    <n v="37.54"/>
    <n v="265.7"/>
    <n v="106"/>
    <n v="22.58"/>
    <n v="212.8"/>
    <x v="9"/>
    <n v="9.58"/>
    <n v="6.4"/>
    <n v="3"/>
    <n v="1.73"/>
    <n v="0"/>
    <x v="0"/>
    <n v="0"/>
    <n v="1"/>
    <n v="0"/>
    <s v="Low"/>
    <s v="Low"/>
    <x v="1"/>
  </r>
  <r>
    <s v="NM"/>
    <n v="132"/>
    <s v="area_code_408"/>
    <s v="no"/>
    <s v="no"/>
    <n v="0"/>
    <n v="214.6"/>
    <n v="78"/>
    <n v="36.479999999999997"/>
    <n v="251.7"/>
    <n v="98"/>
    <n v="21.39"/>
    <n v="240.8"/>
    <x v="53"/>
    <n v="10.84"/>
    <n v="13.9"/>
    <n v="2"/>
    <n v="3.75"/>
    <n v="0"/>
    <x v="0"/>
    <n v="0"/>
    <n v="0"/>
    <n v="0"/>
    <s v="Very High"/>
    <s v="High"/>
    <x v="2"/>
  </r>
  <r>
    <s v="CT"/>
    <n v="120"/>
    <s v="area_code_408"/>
    <s v="yes"/>
    <s v="no"/>
    <n v="0"/>
    <n v="202"/>
    <n v="123"/>
    <n v="34.340000000000003"/>
    <n v="184.3"/>
    <n v="78"/>
    <n v="15.67"/>
    <n v="176"/>
    <x v="2"/>
    <n v="7.92"/>
    <n v="7.4"/>
    <n v="2"/>
    <n v="2"/>
    <n v="2"/>
    <x v="1"/>
    <n v="1"/>
    <n v="1"/>
    <n v="0"/>
    <s v="High"/>
    <s v="Low"/>
    <x v="2"/>
  </r>
  <r>
    <s v="MI"/>
    <n v="108"/>
    <s v="area_code_408"/>
    <s v="no"/>
    <s v="yes"/>
    <n v="32"/>
    <n v="209.5"/>
    <n v="108"/>
    <n v="35.619999999999997"/>
    <n v="109.6"/>
    <n v="64"/>
    <n v="9.32"/>
    <n v="189.7"/>
    <x v="107"/>
    <n v="8.5399999999999991"/>
    <n v="9.1"/>
    <n v="6"/>
    <n v="2.46"/>
    <n v="6"/>
    <x v="1"/>
    <n v="1"/>
    <n v="0"/>
    <n v="1"/>
    <s v="High"/>
    <s v="Low"/>
    <x v="2"/>
  </r>
  <r>
    <s v="NY"/>
    <n v="122"/>
    <s v="area_code_510"/>
    <s v="no"/>
    <s v="no"/>
    <n v="0"/>
    <n v="145.6"/>
    <n v="102"/>
    <n v="24.75"/>
    <n v="284.7"/>
    <n v="111"/>
    <n v="24.2"/>
    <n v="228.2"/>
    <x v="50"/>
    <n v="10.27"/>
    <n v="12.2"/>
    <n v="5"/>
    <n v="3.29"/>
    <n v="0"/>
    <x v="0"/>
    <n v="0"/>
    <n v="0"/>
    <n v="0"/>
    <s v="High"/>
    <s v="High"/>
    <x v="0"/>
  </r>
  <r>
    <s v="MT"/>
    <n v="130"/>
    <s v="area_code_408"/>
    <s v="no"/>
    <s v="yes"/>
    <n v="19"/>
    <n v="152.9"/>
    <n v="87"/>
    <n v="25.99"/>
    <n v="213.2"/>
    <n v="99"/>
    <n v="18.12"/>
    <n v="205.3"/>
    <x v="52"/>
    <n v="9.24"/>
    <n v="10.8"/>
    <n v="6"/>
    <n v="2.92"/>
    <n v="2"/>
    <x v="0"/>
    <n v="0"/>
    <n v="0"/>
    <n v="1"/>
    <s v="Very High"/>
    <s v="High"/>
    <x v="3"/>
  </r>
  <r>
    <s v="NE"/>
    <n v="139"/>
    <s v="area_code_415"/>
    <s v="no"/>
    <s v="yes"/>
    <n v="25"/>
    <n v="138.30000000000001"/>
    <n v="96"/>
    <n v="23.51"/>
    <n v="80.599999999999994"/>
    <n v="79"/>
    <n v="6.85"/>
    <n v="163.69999999999999"/>
    <x v="72"/>
    <n v="7.37"/>
    <n v="8.3000000000000007"/>
    <n v="8"/>
    <n v="2.2400000000000002"/>
    <n v="0"/>
    <x v="0"/>
    <n v="0"/>
    <n v="0"/>
    <n v="1"/>
    <s v="Very High"/>
    <s v="Low"/>
    <x v="3"/>
  </r>
  <r>
    <s v="IN"/>
    <n v="57"/>
    <s v="area_code_415"/>
    <s v="no"/>
    <s v="no"/>
    <n v="0"/>
    <n v="189.3"/>
    <n v="157"/>
    <n v="32.18"/>
    <n v="174.9"/>
    <n v="70"/>
    <n v="14.87"/>
    <n v="221.9"/>
    <x v="57"/>
    <n v="9.99"/>
    <n v="11.2"/>
    <n v="5"/>
    <n v="3.02"/>
    <n v="3"/>
    <x v="0"/>
    <n v="0"/>
    <n v="0"/>
    <n v="0"/>
    <s v="Low"/>
    <s v="High"/>
    <x v="2"/>
  </r>
  <r>
    <s v="CO"/>
    <n v="128"/>
    <s v="area_code_510"/>
    <s v="no"/>
    <s v="no"/>
    <n v="0"/>
    <n v="199.3"/>
    <n v="86"/>
    <n v="33.880000000000003"/>
    <n v="194.8"/>
    <n v="102"/>
    <n v="16.559999999999999"/>
    <n v="298.2"/>
    <x v="58"/>
    <n v="13.42"/>
    <n v="14.3"/>
    <n v="2"/>
    <n v="3.86"/>
    <n v="4"/>
    <x v="0"/>
    <n v="0"/>
    <n v="0"/>
    <n v="0"/>
    <s v="Very High"/>
    <s v="High"/>
    <x v="1"/>
  </r>
  <r>
    <s v="WY"/>
    <n v="127"/>
    <s v="area_code_510"/>
    <s v="yes"/>
    <s v="no"/>
    <n v="0"/>
    <n v="247.5"/>
    <n v="99"/>
    <n v="42.08"/>
    <n v="108.5"/>
    <n v="118"/>
    <n v="9.2200000000000006"/>
    <n v="232"/>
    <x v="51"/>
    <n v="10.44"/>
    <n v="10.6"/>
    <n v="3"/>
    <n v="2.86"/>
    <n v="2"/>
    <x v="0"/>
    <n v="0"/>
    <n v="1"/>
    <n v="0"/>
    <s v="High"/>
    <s v="High"/>
    <x v="1"/>
  </r>
  <r>
    <s v="OK"/>
    <n v="177"/>
    <s v="area_code_408"/>
    <s v="no"/>
    <s v="no"/>
    <n v="0"/>
    <n v="175.4"/>
    <n v="99"/>
    <n v="29.82"/>
    <n v="155.30000000000001"/>
    <n v="83"/>
    <n v="13.2"/>
    <n v="179.4"/>
    <x v="27"/>
    <n v="8.07"/>
    <n v="11.5"/>
    <n v="3"/>
    <n v="3.11"/>
    <n v="1"/>
    <x v="0"/>
    <n v="0"/>
    <n v="0"/>
    <n v="0"/>
    <s v="Very High"/>
    <s v="High"/>
    <x v="3"/>
  </r>
  <r>
    <s v="SD"/>
    <n v="121"/>
    <s v="area_code_415"/>
    <s v="no"/>
    <s v="no"/>
    <n v="0"/>
    <n v="179.4"/>
    <n v="70"/>
    <n v="30.5"/>
    <n v="143"/>
    <n v="93"/>
    <n v="12.16"/>
    <n v="116.3"/>
    <x v="45"/>
    <n v="5.23"/>
    <n v="11.2"/>
    <n v="5"/>
    <n v="3.02"/>
    <n v="1"/>
    <x v="0"/>
    <n v="0"/>
    <n v="0"/>
    <n v="0"/>
    <s v="High"/>
    <s v="High"/>
    <x v="3"/>
  </r>
  <r>
    <s v="SC"/>
    <n v="99"/>
    <s v="area_code_510"/>
    <s v="yes"/>
    <s v="yes"/>
    <n v="39"/>
    <n v="126.8"/>
    <n v="94"/>
    <n v="21.56"/>
    <n v="293.60000000000002"/>
    <n v="115"/>
    <n v="24.96"/>
    <n v="174.1"/>
    <x v="50"/>
    <n v="7.83"/>
    <n v="8.4"/>
    <n v="4"/>
    <n v="2.27"/>
    <n v="0"/>
    <x v="0"/>
    <n v="0"/>
    <n v="1"/>
    <n v="1"/>
    <s v="Medium"/>
    <s v="Low"/>
    <x v="0"/>
  </r>
  <r>
    <s v="NY"/>
    <n v="126"/>
    <s v="area_code_415"/>
    <s v="yes"/>
    <s v="no"/>
    <n v="0"/>
    <n v="239.7"/>
    <n v="87"/>
    <n v="40.75"/>
    <n v="281.7"/>
    <n v="92"/>
    <n v="23.94"/>
    <n v="183.5"/>
    <x v="45"/>
    <n v="8.26"/>
    <n v="11.4"/>
    <n v="1"/>
    <n v="3.08"/>
    <n v="1"/>
    <x v="1"/>
    <n v="1"/>
    <n v="1"/>
    <n v="0"/>
    <s v="High"/>
    <s v="High"/>
    <x v="2"/>
  </r>
  <r>
    <s v="NY"/>
    <n v="77"/>
    <s v="area_code_415"/>
    <s v="no"/>
    <s v="yes"/>
    <n v="33"/>
    <n v="143"/>
    <n v="101"/>
    <n v="24.31"/>
    <n v="212.2"/>
    <n v="102"/>
    <n v="18.04"/>
    <n v="104.9"/>
    <x v="60"/>
    <n v="4.72"/>
    <n v="15.3"/>
    <n v="4"/>
    <n v="4.13"/>
    <n v="5"/>
    <x v="1"/>
    <n v="1"/>
    <n v="0"/>
    <n v="1"/>
    <s v="Medium"/>
    <s v="High"/>
    <x v="0"/>
  </r>
  <r>
    <s v="WV"/>
    <n v="21"/>
    <s v="area_code_415"/>
    <s v="no"/>
    <s v="no"/>
    <n v="0"/>
    <n v="91.9"/>
    <n v="109"/>
    <n v="15.62"/>
    <n v="198.4"/>
    <n v="111"/>
    <n v="16.86"/>
    <n v="171.7"/>
    <x v="76"/>
    <n v="7.73"/>
    <n v="13"/>
    <n v="7"/>
    <n v="3.51"/>
    <n v="2"/>
    <x v="0"/>
    <n v="0"/>
    <n v="0"/>
    <n v="0"/>
    <s v="Low"/>
    <s v="High"/>
    <x v="0"/>
  </r>
  <r>
    <s v="WA"/>
    <n v="56"/>
    <s v="area_code_408"/>
    <s v="no"/>
    <s v="no"/>
    <n v="0"/>
    <n v="210.4"/>
    <n v="80"/>
    <n v="35.770000000000003"/>
    <n v="176.6"/>
    <n v="96"/>
    <n v="15.01"/>
    <n v="149.69999999999999"/>
    <x v="111"/>
    <n v="6.74"/>
    <n v="15.5"/>
    <n v="4"/>
    <n v="4.1900000000000004"/>
    <n v="1"/>
    <x v="0"/>
    <n v="0"/>
    <n v="0"/>
    <n v="0"/>
    <s v="Low"/>
    <s v="High"/>
    <x v="2"/>
  </r>
  <r>
    <s v="ID"/>
    <n v="92"/>
    <s v="area_code_415"/>
    <s v="no"/>
    <s v="yes"/>
    <n v="29"/>
    <n v="201.3"/>
    <n v="130"/>
    <n v="34.22"/>
    <n v="203.7"/>
    <n v="115"/>
    <n v="17.309999999999999"/>
    <n v="129.9"/>
    <x v="45"/>
    <n v="5.85"/>
    <n v="6.4"/>
    <n v="6"/>
    <n v="1.73"/>
    <n v="1"/>
    <x v="1"/>
    <n v="1"/>
    <n v="0"/>
    <n v="1"/>
    <s v="Medium"/>
    <s v="Low"/>
    <x v="1"/>
  </r>
  <r>
    <s v="MN"/>
    <n v="81"/>
    <s v="area_code_510"/>
    <s v="no"/>
    <s v="no"/>
    <n v="0"/>
    <n v="145.6"/>
    <n v="59"/>
    <n v="24.75"/>
    <n v="287.89999999999998"/>
    <n v="131"/>
    <n v="24.47"/>
    <n v="181.7"/>
    <x v="3"/>
    <n v="8.18"/>
    <n v="9.1999999999999993"/>
    <n v="4"/>
    <n v="2.48"/>
    <n v="2"/>
    <x v="0"/>
    <n v="0"/>
    <n v="0"/>
    <n v="0"/>
    <s v="Medium"/>
    <s v="Low"/>
    <x v="0"/>
  </r>
  <r>
    <s v="TX"/>
    <n v="139"/>
    <s v="area_code_510"/>
    <s v="yes"/>
    <s v="yes"/>
    <n v="31"/>
    <n v="203.5"/>
    <n v="82"/>
    <n v="34.6"/>
    <n v="200.3"/>
    <n v="72"/>
    <n v="17.03"/>
    <n v="214"/>
    <x v="64"/>
    <n v="9.6300000000000008"/>
    <n v="13.4"/>
    <n v="6"/>
    <n v="3.62"/>
    <n v="1"/>
    <x v="1"/>
    <n v="1"/>
    <n v="1"/>
    <n v="1"/>
    <s v="Very High"/>
    <s v="High"/>
    <x v="2"/>
  </r>
  <r>
    <s v="AZ"/>
    <n v="68"/>
    <s v="area_code_415"/>
    <s v="no"/>
    <s v="no"/>
    <n v="0"/>
    <n v="232.4"/>
    <n v="76"/>
    <n v="39.51"/>
    <n v="153.30000000000001"/>
    <n v="103"/>
    <n v="13.03"/>
    <n v="214.6"/>
    <x v="24"/>
    <n v="9.66"/>
    <n v="10.5"/>
    <n v="2"/>
    <n v="2.84"/>
    <n v="1"/>
    <x v="0"/>
    <n v="0"/>
    <n v="0"/>
    <n v="0"/>
    <s v="Low"/>
    <s v="High"/>
    <x v="1"/>
  </r>
  <r>
    <s v="DE"/>
    <n v="183"/>
    <s v="area_code_415"/>
    <s v="no"/>
    <s v="yes"/>
    <n v="8"/>
    <n v="86.5"/>
    <n v="119"/>
    <n v="14.71"/>
    <n v="285.2"/>
    <n v="97"/>
    <n v="24.24"/>
    <n v="180.4"/>
    <x v="15"/>
    <n v="8.1199999999999992"/>
    <n v="8.6999999999999993"/>
    <n v="2"/>
    <n v="2.35"/>
    <n v="2"/>
    <x v="0"/>
    <n v="0"/>
    <n v="0"/>
    <n v="1"/>
    <s v="Very High"/>
    <s v="Low"/>
    <x v="3"/>
  </r>
  <r>
    <s v="CO"/>
    <n v="90"/>
    <s v="area_code_408"/>
    <s v="no"/>
    <s v="no"/>
    <n v="0"/>
    <n v="109.9"/>
    <n v="102"/>
    <n v="18.68"/>
    <n v="220.8"/>
    <n v="114"/>
    <n v="18.77"/>
    <n v="104"/>
    <x v="15"/>
    <n v="4.68"/>
    <n v="10.9"/>
    <n v="6"/>
    <n v="2.94"/>
    <n v="0"/>
    <x v="0"/>
    <n v="0"/>
    <n v="0"/>
    <n v="0"/>
    <s v="Medium"/>
    <s v="High"/>
    <x v="0"/>
  </r>
  <r>
    <s v="WI"/>
    <n v="165"/>
    <s v="area_code_408"/>
    <s v="no"/>
    <s v="no"/>
    <n v="0"/>
    <n v="156"/>
    <n v="88"/>
    <n v="26.52"/>
    <n v="276.10000000000002"/>
    <n v="81"/>
    <n v="23.47"/>
    <n v="175.9"/>
    <x v="9"/>
    <n v="7.92"/>
    <n v="9.3000000000000007"/>
    <n v="5"/>
    <n v="2.5099999999999998"/>
    <n v="1"/>
    <x v="0"/>
    <n v="0"/>
    <n v="0"/>
    <n v="0"/>
    <s v="Very High"/>
    <s v="Low"/>
    <x v="3"/>
  </r>
  <r>
    <s v="WI"/>
    <n v="89"/>
    <s v="area_code_415"/>
    <s v="no"/>
    <s v="no"/>
    <n v="0"/>
    <n v="326.3"/>
    <n v="112"/>
    <n v="55.47"/>
    <n v="165.1"/>
    <n v="110"/>
    <n v="14.03"/>
    <n v="162.9"/>
    <x v="7"/>
    <n v="7.33"/>
    <n v="7.5"/>
    <n v="1"/>
    <n v="2.0299999999999998"/>
    <n v="1"/>
    <x v="1"/>
    <n v="1"/>
    <n v="0"/>
    <n v="0"/>
    <s v="Medium"/>
    <s v="Low"/>
    <x v="1"/>
  </r>
  <r>
    <s v="NJ"/>
    <n v="59"/>
    <s v="area_code_510"/>
    <s v="no"/>
    <s v="no"/>
    <n v="0"/>
    <n v="195"/>
    <n v="58"/>
    <n v="33.15"/>
    <n v="198.5"/>
    <n v="88"/>
    <n v="16.87"/>
    <n v="304.3"/>
    <x v="71"/>
    <n v="13.69"/>
    <n v="14.8"/>
    <n v="9"/>
    <n v="4"/>
    <n v="0"/>
    <x v="0"/>
    <n v="0"/>
    <n v="0"/>
    <n v="0"/>
    <s v="Low"/>
    <s v="High"/>
    <x v="2"/>
  </r>
  <r>
    <s v="IL"/>
    <n v="16"/>
    <s v="area_code_415"/>
    <s v="yes"/>
    <s v="no"/>
    <n v="0"/>
    <n v="110"/>
    <n v="91"/>
    <n v="18.7"/>
    <n v="147.30000000000001"/>
    <n v="75"/>
    <n v="12.52"/>
    <n v="190.5"/>
    <x v="44"/>
    <n v="8.57"/>
    <n v="6.4"/>
    <n v="7"/>
    <n v="1.73"/>
    <n v="0"/>
    <x v="0"/>
    <n v="0"/>
    <n v="1"/>
    <n v="0"/>
    <s v="Low"/>
    <s v="Low"/>
    <x v="3"/>
  </r>
  <r>
    <s v="DC"/>
    <n v="114"/>
    <s v="area_code_415"/>
    <s v="no"/>
    <s v="no"/>
    <n v="0"/>
    <n v="147.1"/>
    <n v="119"/>
    <n v="25.01"/>
    <n v="161"/>
    <n v="111"/>
    <n v="13.69"/>
    <n v="275.89999999999998"/>
    <x v="36"/>
    <n v="12.42"/>
    <n v="9"/>
    <n v="3"/>
    <n v="2.4300000000000002"/>
    <n v="5"/>
    <x v="1"/>
    <n v="1"/>
    <n v="0"/>
    <n v="0"/>
    <s v="High"/>
    <s v="Low"/>
    <x v="0"/>
  </r>
  <r>
    <s v="IA"/>
    <n v="113"/>
    <s v="area_code_510"/>
    <s v="no"/>
    <s v="no"/>
    <n v="0"/>
    <n v="156"/>
    <n v="141"/>
    <n v="26.52"/>
    <n v="256.8"/>
    <n v="72"/>
    <n v="21.83"/>
    <n v="175.3"/>
    <x v="56"/>
    <n v="7.89"/>
    <n v="11.9"/>
    <n v="5"/>
    <n v="3.21"/>
    <n v="2"/>
    <x v="0"/>
    <n v="0"/>
    <n v="0"/>
    <n v="0"/>
    <s v="High"/>
    <s v="High"/>
    <x v="3"/>
  </r>
  <r>
    <s v="GA"/>
    <n v="120"/>
    <s v="area_code_408"/>
    <s v="no"/>
    <s v="no"/>
    <n v="0"/>
    <n v="98.2"/>
    <n v="99"/>
    <n v="16.690000000000001"/>
    <n v="186.7"/>
    <n v="85"/>
    <n v="15.87"/>
    <n v="146.69999999999999"/>
    <x v="5"/>
    <n v="6.6"/>
    <n v="9.3000000000000007"/>
    <n v="4"/>
    <n v="2.5099999999999998"/>
    <n v="2"/>
    <x v="0"/>
    <n v="0"/>
    <n v="0"/>
    <n v="0"/>
    <s v="High"/>
    <s v="Low"/>
    <x v="3"/>
  </r>
  <r>
    <s v="AK"/>
    <n v="115"/>
    <s v="area_code_415"/>
    <s v="no"/>
    <s v="no"/>
    <n v="0"/>
    <n v="210.6"/>
    <n v="120"/>
    <n v="35.799999999999997"/>
    <n v="153.1"/>
    <n v="84"/>
    <n v="13.01"/>
    <n v="262.2"/>
    <x v="29"/>
    <n v="11.8"/>
    <n v="11"/>
    <n v="5"/>
    <n v="2.97"/>
    <n v="0"/>
    <x v="0"/>
    <n v="0"/>
    <n v="0"/>
    <n v="0"/>
    <s v="High"/>
    <s v="High"/>
    <x v="2"/>
  </r>
  <r>
    <s v="CO"/>
    <n v="132"/>
    <s v="area_code_415"/>
    <s v="no"/>
    <s v="no"/>
    <n v="0"/>
    <n v="197.8"/>
    <n v="66"/>
    <n v="33.630000000000003"/>
    <n v="133.9"/>
    <n v="119"/>
    <n v="11.38"/>
    <n v="177.3"/>
    <x v="9"/>
    <n v="7.98"/>
    <n v="10.9"/>
    <n v="3"/>
    <n v="2.94"/>
    <n v="4"/>
    <x v="1"/>
    <n v="1"/>
    <n v="0"/>
    <n v="0"/>
    <s v="Very High"/>
    <s v="High"/>
    <x v="1"/>
  </r>
  <r>
    <s v="SC"/>
    <n v="1"/>
    <s v="area_code_408"/>
    <s v="no"/>
    <s v="no"/>
    <n v="0"/>
    <n v="123.8"/>
    <n v="113"/>
    <n v="21.05"/>
    <n v="236.2"/>
    <n v="77"/>
    <n v="20.079999999999998"/>
    <n v="73.2"/>
    <x v="77"/>
    <n v="3.29"/>
    <n v="3.7"/>
    <n v="2"/>
    <n v="1"/>
    <n v="0"/>
    <x v="0"/>
    <n v="0"/>
    <n v="0"/>
    <n v="0"/>
    <s v="Low"/>
    <s v="Low"/>
    <x v="3"/>
  </r>
  <r>
    <s v="MT"/>
    <n v="97"/>
    <s v="area_code_415"/>
    <s v="no"/>
    <s v="yes"/>
    <n v="15"/>
    <n v="117.6"/>
    <n v="97"/>
    <n v="19.989999999999998"/>
    <n v="196.3"/>
    <n v="126"/>
    <n v="16.690000000000001"/>
    <n v="157.4"/>
    <x v="45"/>
    <n v="7.08"/>
    <n v="6.4"/>
    <n v="3"/>
    <n v="1.73"/>
    <n v="1"/>
    <x v="0"/>
    <n v="0"/>
    <n v="0"/>
    <n v="1"/>
    <s v="Medium"/>
    <s v="Low"/>
    <x v="0"/>
  </r>
  <r>
    <s v="KY"/>
    <n v="55"/>
    <s v="area_code_415"/>
    <s v="no"/>
    <s v="yes"/>
    <n v="28"/>
    <n v="105.3"/>
    <n v="82"/>
    <n v="17.899999999999999"/>
    <n v="197.4"/>
    <n v="109"/>
    <n v="16.78"/>
    <n v="187.5"/>
    <x v="50"/>
    <n v="8.44"/>
    <n v="8.6"/>
    <n v="6"/>
    <n v="2.3199999999999998"/>
    <n v="2"/>
    <x v="0"/>
    <n v="0"/>
    <n v="0"/>
    <n v="1"/>
    <s v="Low"/>
    <s v="Low"/>
    <x v="0"/>
  </r>
  <r>
    <s v="WV"/>
    <n v="75"/>
    <s v="area_code_415"/>
    <s v="no"/>
    <s v="no"/>
    <n v="0"/>
    <n v="111.7"/>
    <n v="121"/>
    <n v="18.989999999999998"/>
    <n v="237.3"/>
    <n v="119"/>
    <n v="20.170000000000002"/>
    <n v="253.5"/>
    <x v="71"/>
    <n v="11.41"/>
    <n v="13.1"/>
    <n v="6"/>
    <n v="3.54"/>
    <n v="1"/>
    <x v="0"/>
    <n v="0"/>
    <n v="0"/>
    <n v="0"/>
    <s v="Medium"/>
    <s v="High"/>
    <x v="0"/>
  </r>
  <r>
    <s v="ID"/>
    <n v="83"/>
    <s v="area_code_415"/>
    <s v="no"/>
    <s v="no"/>
    <n v="0"/>
    <n v="159.30000000000001"/>
    <n v="104"/>
    <n v="27.08"/>
    <n v="202.3"/>
    <n v="98"/>
    <n v="17.2"/>
    <n v="229"/>
    <x v="44"/>
    <n v="10.31"/>
    <n v="9.5"/>
    <n v="3"/>
    <n v="2.57"/>
    <n v="2"/>
    <x v="0"/>
    <n v="0"/>
    <n v="0"/>
    <n v="0"/>
    <s v="Medium"/>
    <s v="Low"/>
    <x v="3"/>
  </r>
  <r>
    <s v="MN"/>
    <n v="40"/>
    <s v="area_code_510"/>
    <s v="no"/>
    <s v="no"/>
    <n v="0"/>
    <n v="81.7"/>
    <n v="123"/>
    <n v="13.89"/>
    <n v="210.2"/>
    <n v="108"/>
    <n v="17.87"/>
    <n v="212"/>
    <x v="16"/>
    <n v="9.5399999999999991"/>
    <n v="11.3"/>
    <n v="3"/>
    <n v="3.05"/>
    <n v="6"/>
    <x v="1"/>
    <n v="1"/>
    <n v="0"/>
    <n v="0"/>
    <s v="Low"/>
    <s v="High"/>
    <x v="0"/>
  </r>
  <r>
    <s v="MA"/>
    <n v="101"/>
    <s v="area_code_415"/>
    <s v="no"/>
    <s v="yes"/>
    <n v="21"/>
    <n v="238"/>
    <n v="88"/>
    <n v="40.46"/>
    <n v="209.6"/>
    <n v="84"/>
    <n v="17.82"/>
    <n v="233"/>
    <x v="34"/>
    <n v="10.49"/>
    <n v="10"/>
    <n v="5"/>
    <n v="2.7"/>
    <n v="2"/>
    <x v="0"/>
    <n v="0"/>
    <n v="0"/>
    <n v="1"/>
    <s v="High"/>
    <s v="Low"/>
    <x v="2"/>
  </r>
  <r>
    <s v="MD"/>
    <n v="120"/>
    <s v="area_code_415"/>
    <s v="no"/>
    <s v="yes"/>
    <n v="40"/>
    <n v="128.1"/>
    <n v="99"/>
    <n v="21.78"/>
    <n v="247.7"/>
    <n v="78"/>
    <n v="21.05"/>
    <n v="199.7"/>
    <x v="3"/>
    <n v="8.99"/>
    <n v="15.6"/>
    <n v="3"/>
    <n v="4.21"/>
    <n v="0"/>
    <x v="0"/>
    <n v="0"/>
    <n v="0"/>
    <n v="1"/>
    <s v="High"/>
    <s v="High"/>
    <x v="3"/>
  </r>
  <r>
    <s v="SD"/>
    <n v="183"/>
    <s v="area_code_415"/>
    <s v="no"/>
    <s v="yes"/>
    <n v="31"/>
    <n v="171.2"/>
    <n v="104"/>
    <n v="29.1"/>
    <n v="193.6"/>
    <n v="74"/>
    <n v="16.46"/>
    <n v="196.5"/>
    <x v="82"/>
    <n v="8.84"/>
    <n v="10.199999999999999"/>
    <n v="4"/>
    <n v="2.75"/>
    <n v="1"/>
    <x v="0"/>
    <n v="0"/>
    <n v="0"/>
    <n v="1"/>
    <s v="Very High"/>
    <s v="Low"/>
    <x v="3"/>
  </r>
  <r>
    <s v="PA"/>
    <n v="75"/>
    <s v="area_code_510"/>
    <s v="no"/>
    <s v="no"/>
    <n v="0"/>
    <n v="109"/>
    <n v="88"/>
    <n v="18.53"/>
    <n v="259.3"/>
    <n v="120"/>
    <n v="22.04"/>
    <n v="182.1"/>
    <x v="47"/>
    <n v="8.19"/>
    <n v="13.3"/>
    <n v="3"/>
    <n v="3.59"/>
    <n v="4"/>
    <x v="1"/>
    <n v="1"/>
    <n v="0"/>
    <n v="0"/>
    <s v="Medium"/>
    <s v="High"/>
    <x v="0"/>
  </r>
  <r>
    <s v="KY"/>
    <n v="80"/>
    <s v="area_code_415"/>
    <s v="no"/>
    <s v="no"/>
    <n v="0"/>
    <n v="220"/>
    <n v="114"/>
    <n v="37.4"/>
    <n v="207.7"/>
    <n v="76"/>
    <n v="17.649999999999999"/>
    <n v="168.4"/>
    <x v="102"/>
    <n v="7.58"/>
    <n v="12.1"/>
    <n v="3"/>
    <n v="3.27"/>
    <n v="2"/>
    <x v="0"/>
    <n v="0"/>
    <n v="0"/>
    <n v="0"/>
    <s v="Medium"/>
    <s v="High"/>
    <x v="2"/>
  </r>
  <r>
    <s v="ID"/>
    <n v="88"/>
    <s v="area_code_415"/>
    <s v="no"/>
    <s v="no"/>
    <n v="0"/>
    <n v="55.6"/>
    <n v="65"/>
    <n v="9.4499999999999993"/>
    <n v="242.7"/>
    <n v="121"/>
    <n v="20.63"/>
    <n v="176.3"/>
    <x v="94"/>
    <n v="7.93"/>
    <n v="11.3"/>
    <n v="4"/>
    <n v="3.05"/>
    <n v="0"/>
    <x v="0"/>
    <n v="0"/>
    <n v="0"/>
    <n v="0"/>
    <s v="Medium"/>
    <s v="High"/>
    <x v="0"/>
  </r>
  <r>
    <s v="NM"/>
    <n v="63"/>
    <s v="area_code_510"/>
    <s v="no"/>
    <s v="no"/>
    <n v="0"/>
    <n v="207.6"/>
    <n v="96"/>
    <n v="35.29"/>
    <n v="229"/>
    <n v="112"/>
    <n v="19.47"/>
    <n v="162.6"/>
    <x v="70"/>
    <n v="7.32"/>
    <n v="13.3"/>
    <n v="2"/>
    <n v="3.59"/>
    <n v="1"/>
    <x v="0"/>
    <n v="0"/>
    <n v="0"/>
    <n v="0"/>
    <s v="Low"/>
    <s v="High"/>
    <x v="1"/>
  </r>
  <r>
    <s v="CA"/>
    <n v="105"/>
    <s v="area_code_415"/>
    <s v="no"/>
    <s v="yes"/>
    <n v="31"/>
    <n v="109.6"/>
    <n v="108"/>
    <n v="18.63"/>
    <n v="249.3"/>
    <n v="119"/>
    <n v="21.19"/>
    <n v="321.2"/>
    <x v="67"/>
    <n v="14.45"/>
    <n v="8.3000000000000007"/>
    <n v="4"/>
    <n v="2.2400000000000002"/>
    <n v="4"/>
    <x v="1"/>
    <n v="1"/>
    <n v="0"/>
    <n v="1"/>
    <s v="High"/>
    <s v="Low"/>
    <x v="0"/>
  </r>
  <r>
    <s v="ID"/>
    <n v="92"/>
    <s v="area_code_415"/>
    <s v="no"/>
    <s v="no"/>
    <n v="0"/>
    <n v="197.2"/>
    <n v="113"/>
    <n v="33.520000000000003"/>
    <n v="242.3"/>
    <n v="116"/>
    <n v="20.6"/>
    <n v="192"/>
    <x v="46"/>
    <n v="8.64"/>
    <n v="11"/>
    <n v="5"/>
    <n v="2.97"/>
    <n v="2"/>
    <x v="0"/>
    <n v="0"/>
    <n v="0"/>
    <n v="0"/>
    <s v="Medium"/>
    <s v="High"/>
    <x v="1"/>
  </r>
  <r>
    <s v="WY"/>
    <n v="177"/>
    <s v="area_code_415"/>
    <s v="no"/>
    <s v="no"/>
    <n v="0"/>
    <n v="175.7"/>
    <n v="120"/>
    <n v="29.87"/>
    <n v="168.6"/>
    <n v="90"/>
    <n v="14.33"/>
    <n v="198.9"/>
    <x v="71"/>
    <n v="8.9499999999999993"/>
    <n v="14.6"/>
    <n v="4"/>
    <n v="3.94"/>
    <n v="1"/>
    <x v="0"/>
    <n v="0"/>
    <n v="0"/>
    <n v="0"/>
    <s v="Very High"/>
    <s v="High"/>
    <x v="3"/>
  </r>
  <r>
    <s v="NM"/>
    <n v="118"/>
    <s v="area_code_510"/>
    <s v="no"/>
    <s v="no"/>
    <n v="0"/>
    <n v="205.2"/>
    <n v="115"/>
    <n v="34.880000000000003"/>
    <n v="184.8"/>
    <n v="137"/>
    <n v="15.71"/>
    <n v="176.1"/>
    <x v="11"/>
    <n v="7.92"/>
    <n v="7"/>
    <n v="6"/>
    <n v="1.89"/>
    <n v="0"/>
    <x v="0"/>
    <n v="0"/>
    <n v="0"/>
    <n v="0"/>
    <s v="High"/>
    <s v="Low"/>
    <x v="1"/>
  </r>
  <r>
    <s v="HI"/>
    <n v="111"/>
    <s v="area_code_408"/>
    <s v="no"/>
    <s v="yes"/>
    <n v="13"/>
    <n v="193.1"/>
    <n v="104"/>
    <n v="32.83"/>
    <n v="111.6"/>
    <n v="98"/>
    <n v="9.49"/>
    <n v="227.4"/>
    <x v="9"/>
    <n v="10.23"/>
    <n v="12.1"/>
    <n v="4"/>
    <n v="3.27"/>
    <n v="1"/>
    <x v="0"/>
    <n v="0"/>
    <n v="0"/>
    <n v="1"/>
    <s v="High"/>
    <s v="High"/>
    <x v="2"/>
  </r>
  <r>
    <s v="ID"/>
    <n v="82"/>
    <s v="area_code_510"/>
    <s v="no"/>
    <s v="yes"/>
    <n v="34"/>
    <n v="232.6"/>
    <n v="121"/>
    <n v="39.54"/>
    <n v="153.19999999999999"/>
    <n v="115"/>
    <n v="13.02"/>
    <n v="286.7"/>
    <x v="33"/>
    <n v="12.9"/>
    <n v="4.7"/>
    <n v="3"/>
    <n v="1.27"/>
    <n v="3"/>
    <x v="0"/>
    <n v="0"/>
    <n v="0"/>
    <n v="1"/>
    <s v="Medium"/>
    <s v="Low"/>
    <x v="1"/>
  </r>
  <r>
    <s v="NC"/>
    <n v="74"/>
    <s v="area_code_415"/>
    <s v="no"/>
    <s v="no"/>
    <n v="0"/>
    <n v="102.7"/>
    <n v="89"/>
    <n v="17.46"/>
    <n v="149.30000000000001"/>
    <n v="100"/>
    <n v="12.69"/>
    <n v="188.1"/>
    <x v="52"/>
    <n v="8.4600000000000009"/>
    <n v="11"/>
    <n v="5"/>
    <n v="2.97"/>
    <n v="0"/>
    <x v="0"/>
    <n v="0"/>
    <n v="0"/>
    <n v="0"/>
    <s v="Medium"/>
    <s v="High"/>
    <x v="3"/>
  </r>
  <r>
    <s v="TX"/>
    <n v="121"/>
    <s v="area_code_415"/>
    <s v="no"/>
    <s v="yes"/>
    <n v="31"/>
    <n v="263.10000000000002"/>
    <n v="70"/>
    <n v="44.73"/>
    <n v="279.3"/>
    <n v="118"/>
    <n v="23.74"/>
    <n v="127.1"/>
    <x v="79"/>
    <n v="5.72"/>
    <n v="9.6999999999999993"/>
    <n v="4"/>
    <n v="2.62"/>
    <n v="5"/>
    <x v="0"/>
    <n v="0"/>
    <n v="0"/>
    <n v="1"/>
    <s v="High"/>
    <s v="Low"/>
    <x v="1"/>
  </r>
  <r>
    <s v="GA"/>
    <n v="131"/>
    <s v="area_code_408"/>
    <s v="no"/>
    <s v="no"/>
    <n v="0"/>
    <n v="197"/>
    <n v="79"/>
    <n v="33.49"/>
    <n v="201"/>
    <n v="114"/>
    <n v="17.09"/>
    <n v="151.19999999999999"/>
    <x v="8"/>
    <n v="6.8"/>
    <n v="11.6"/>
    <n v="5"/>
    <n v="3.13"/>
    <n v="1"/>
    <x v="0"/>
    <n v="0"/>
    <n v="0"/>
    <n v="0"/>
    <s v="Very High"/>
    <s v="High"/>
    <x v="1"/>
  </r>
  <r>
    <s v="AL"/>
    <n v="125"/>
    <s v="area_code_408"/>
    <s v="no"/>
    <s v="no"/>
    <n v="0"/>
    <n v="169.3"/>
    <n v="90"/>
    <n v="28.78"/>
    <n v="156"/>
    <n v="138"/>
    <n v="13.26"/>
    <n v="210.8"/>
    <x v="36"/>
    <n v="9.49"/>
    <n v="11.6"/>
    <n v="6"/>
    <n v="3.13"/>
    <n v="2"/>
    <x v="0"/>
    <n v="0"/>
    <n v="0"/>
    <n v="0"/>
    <s v="High"/>
    <s v="High"/>
    <x v="0"/>
  </r>
  <r>
    <s v="ME"/>
    <n v="19"/>
    <s v="area_code_415"/>
    <s v="no"/>
    <s v="no"/>
    <n v="0"/>
    <n v="201.5"/>
    <n v="123"/>
    <n v="34.26"/>
    <n v="129.19999999999999"/>
    <n v="110"/>
    <n v="10.98"/>
    <n v="220.6"/>
    <x v="21"/>
    <n v="9.93"/>
    <n v="12.9"/>
    <n v="4"/>
    <n v="3.48"/>
    <n v="1"/>
    <x v="0"/>
    <n v="0"/>
    <n v="0"/>
    <n v="0"/>
    <s v="Low"/>
    <s v="High"/>
    <x v="1"/>
  </r>
  <r>
    <s v="VA"/>
    <n v="138"/>
    <s v="area_code_415"/>
    <s v="no"/>
    <s v="no"/>
    <n v="0"/>
    <n v="251"/>
    <n v="119"/>
    <n v="42.67"/>
    <n v="91.2"/>
    <n v="96"/>
    <n v="7.75"/>
    <n v="142.19999999999999"/>
    <x v="30"/>
    <n v="6.4"/>
    <n v="13.8"/>
    <n v="3"/>
    <n v="3.73"/>
    <n v="3"/>
    <x v="0"/>
    <n v="0"/>
    <n v="0"/>
    <n v="0"/>
    <s v="Very High"/>
    <s v="High"/>
    <x v="2"/>
  </r>
  <r>
    <s v="ID"/>
    <n v="119"/>
    <s v="area_code_415"/>
    <s v="no"/>
    <s v="no"/>
    <n v="0"/>
    <n v="230.4"/>
    <n v="117"/>
    <n v="39.17"/>
    <n v="225"/>
    <n v="101"/>
    <n v="19.13"/>
    <n v="198.5"/>
    <x v="8"/>
    <n v="8.93"/>
    <n v="7.6"/>
    <n v="6"/>
    <n v="2.0499999999999998"/>
    <n v="3"/>
    <x v="0"/>
    <n v="0"/>
    <n v="0"/>
    <n v="0"/>
    <s v="High"/>
    <s v="Low"/>
    <x v="1"/>
  </r>
  <r>
    <s v="NY"/>
    <n v="137"/>
    <s v="area_code_510"/>
    <s v="no"/>
    <s v="no"/>
    <n v="0"/>
    <n v="109.8"/>
    <n v="120"/>
    <n v="18.670000000000002"/>
    <n v="230.5"/>
    <n v="86"/>
    <n v="19.59"/>
    <n v="255.8"/>
    <x v="0"/>
    <n v="11.51"/>
    <n v="11.9"/>
    <n v="6"/>
    <n v="3.21"/>
    <n v="1"/>
    <x v="0"/>
    <n v="0"/>
    <n v="0"/>
    <n v="0"/>
    <s v="Very High"/>
    <s v="High"/>
    <x v="3"/>
  </r>
  <r>
    <s v="OH"/>
    <n v="135"/>
    <s v="area_code_415"/>
    <s v="no"/>
    <s v="no"/>
    <n v="0"/>
    <n v="173.4"/>
    <n v="107"/>
    <n v="29.48"/>
    <n v="222"/>
    <n v="84"/>
    <n v="18.87"/>
    <n v="64.2"/>
    <x v="9"/>
    <n v="2.89"/>
    <n v="13.7"/>
    <n v="6"/>
    <n v="3.7"/>
    <n v="1"/>
    <x v="0"/>
    <n v="0"/>
    <n v="0"/>
    <n v="0"/>
    <s v="Very High"/>
    <s v="High"/>
    <x v="3"/>
  </r>
  <r>
    <s v="HI"/>
    <n v="134"/>
    <s v="area_code_415"/>
    <s v="no"/>
    <s v="yes"/>
    <n v="38"/>
    <n v="214.4"/>
    <n v="93"/>
    <n v="36.450000000000003"/>
    <n v="211.7"/>
    <n v="57"/>
    <n v="17.989999999999998"/>
    <n v="165"/>
    <x v="29"/>
    <n v="7.43"/>
    <n v="10"/>
    <n v="8"/>
    <n v="2.7"/>
    <n v="1"/>
    <x v="0"/>
    <n v="0"/>
    <n v="0"/>
    <n v="1"/>
    <s v="Very High"/>
    <s v="Low"/>
    <x v="2"/>
  </r>
  <r>
    <s v="DC"/>
    <n v="45"/>
    <s v="area_code_415"/>
    <s v="no"/>
    <s v="no"/>
    <n v="0"/>
    <n v="96.1"/>
    <n v="103"/>
    <n v="16.34"/>
    <n v="246.8"/>
    <n v="134"/>
    <n v="20.98"/>
    <n v="229.7"/>
    <x v="26"/>
    <n v="10.34"/>
    <n v="9.6999999999999993"/>
    <n v="4"/>
    <n v="2.62"/>
    <n v="1"/>
    <x v="0"/>
    <n v="0"/>
    <n v="0"/>
    <n v="0"/>
    <s v="Low"/>
    <s v="Low"/>
    <x v="0"/>
  </r>
  <r>
    <s v="TN"/>
    <n v="129"/>
    <s v="area_code_408"/>
    <s v="no"/>
    <s v="no"/>
    <n v="0"/>
    <n v="101.4"/>
    <n v="145"/>
    <n v="17.239999999999998"/>
    <n v="249.1"/>
    <n v="116"/>
    <n v="21.17"/>
    <n v="157.6"/>
    <x v="24"/>
    <n v="7.09"/>
    <n v="7.1"/>
    <n v="6"/>
    <n v="1.92"/>
    <n v="1"/>
    <x v="0"/>
    <n v="0"/>
    <n v="0"/>
    <n v="0"/>
    <s v="Very High"/>
    <s v="Low"/>
    <x v="0"/>
  </r>
  <r>
    <s v="VT"/>
    <n v="142"/>
    <s v="area_code_415"/>
    <s v="no"/>
    <s v="no"/>
    <n v="0"/>
    <n v="232.5"/>
    <n v="74"/>
    <n v="39.53"/>
    <n v="181.8"/>
    <n v="142"/>
    <n v="15.45"/>
    <n v="203.1"/>
    <x v="27"/>
    <n v="9.14"/>
    <n v="10.4"/>
    <n v="6"/>
    <n v="2.81"/>
    <n v="4"/>
    <x v="0"/>
    <n v="0"/>
    <n v="0"/>
    <n v="0"/>
    <s v="Very High"/>
    <s v="High"/>
    <x v="1"/>
  </r>
  <r>
    <s v="MD"/>
    <n v="130"/>
    <s v="area_code_415"/>
    <s v="no"/>
    <s v="yes"/>
    <n v="45"/>
    <n v="174.5"/>
    <n v="120"/>
    <n v="29.67"/>
    <n v="217.5"/>
    <n v="95"/>
    <n v="18.489999999999998"/>
    <n v="220.3"/>
    <x v="38"/>
    <n v="9.91"/>
    <n v="12.2"/>
    <n v="2"/>
    <n v="3.29"/>
    <n v="1"/>
    <x v="0"/>
    <n v="0"/>
    <n v="0"/>
    <n v="1"/>
    <s v="Very High"/>
    <s v="High"/>
    <x v="3"/>
  </r>
  <r>
    <s v="HI"/>
    <n v="105"/>
    <s v="area_code_415"/>
    <s v="no"/>
    <s v="no"/>
    <n v="0"/>
    <n v="211.1"/>
    <n v="99"/>
    <n v="35.89"/>
    <n v="176.7"/>
    <n v="66"/>
    <n v="15.02"/>
    <n v="221.5"/>
    <x v="5"/>
    <n v="9.9700000000000006"/>
    <n v="14.7"/>
    <n v="7"/>
    <n v="3.97"/>
    <n v="4"/>
    <x v="0"/>
    <n v="0"/>
    <n v="0"/>
    <n v="0"/>
    <s v="High"/>
    <s v="High"/>
    <x v="2"/>
  </r>
  <r>
    <s v="FL"/>
    <n v="119"/>
    <s v="area_code_415"/>
    <s v="no"/>
    <s v="no"/>
    <n v="0"/>
    <n v="109.2"/>
    <n v="96"/>
    <n v="18.559999999999999"/>
    <n v="153.1"/>
    <n v="80"/>
    <n v="13.01"/>
    <n v="240"/>
    <x v="20"/>
    <n v="10.8"/>
    <n v="9.8000000000000007"/>
    <n v="5"/>
    <n v="2.65"/>
    <n v="2"/>
    <x v="0"/>
    <n v="0"/>
    <n v="0"/>
    <n v="0"/>
    <s v="High"/>
    <s v="Low"/>
    <x v="3"/>
  </r>
  <r>
    <s v="WY"/>
    <n v="78"/>
    <s v="area_code_408"/>
    <s v="no"/>
    <s v="no"/>
    <n v="0"/>
    <n v="220"/>
    <n v="95"/>
    <n v="37.4"/>
    <n v="179.9"/>
    <n v="121"/>
    <n v="15.29"/>
    <n v="188.2"/>
    <x v="23"/>
    <n v="8.4700000000000006"/>
    <n v="11.5"/>
    <n v="5"/>
    <n v="3.11"/>
    <n v="0"/>
    <x v="0"/>
    <n v="0"/>
    <n v="0"/>
    <n v="0"/>
    <s v="Medium"/>
    <s v="High"/>
    <x v="1"/>
  </r>
  <r>
    <s v="NE"/>
    <n v="92"/>
    <s v="area_code_415"/>
    <s v="no"/>
    <s v="no"/>
    <n v="0"/>
    <n v="181.4"/>
    <n v="98"/>
    <n v="30.84"/>
    <n v="164.5"/>
    <n v="98"/>
    <n v="13.98"/>
    <n v="171"/>
    <x v="71"/>
    <n v="7.69"/>
    <n v="10.9"/>
    <n v="4"/>
    <n v="2.94"/>
    <n v="2"/>
    <x v="0"/>
    <n v="0"/>
    <n v="0"/>
    <n v="0"/>
    <s v="Medium"/>
    <s v="High"/>
    <x v="2"/>
  </r>
  <r>
    <s v="WY"/>
    <n v="146"/>
    <s v="area_code_415"/>
    <s v="no"/>
    <s v="yes"/>
    <n v="11"/>
    <n v="180.7"/>
    <n v="82"/>
    <n v="30.72"/>
    <n v="173.7"/>
    <n v="90"/>
    <n v="14.76"/>
    <n v="231.5"/>
    <x v="2"/>
    <n v="10.42"/>
    <n v="10.1"/>
    <n v="4"/>
    <n v="2.73"/>
    <n v="2"/>
    <x v="0"/>
    <n v="0"/>
    <n v="0"/>
    <n v="1"/>
    <s v="Very High"/>
    <s v="Low"/>
    <x v="2"/>
  </r>
  <r>
    <s v="OR"/>
    <n v="125"/>
    <s v="area_code_408"/>
    <s v="no"/>
    <s v="yes"/>
    <n v="32"/>
    <n v="96.5"/>
    <n v="109"/>
    <n v="16.41"/>
    <n v="145.80000000000001"/>
    <n v="109"/>
    <n v="12.39"/>
    <n v="174.4"/>
    <x v="58"/>
    <n v="7.85"/>
    <n v="9.4"/>
    <n v="2"/>
    <n v="2.54"/>
    <n v="1"/>
    <x v="0"/>
    <n v="0"/>
    <n v="0"/>
    <n v="1"/>
    <s v="High"/>
    <s v="Low"/>
    <x v="0"/>
  </r>
  <r>
    <s v="IN"/>
    <n v="88"/>
    <s v="area_code_415"/>
    <s v="no"/>
    <s v="no"/>
    <n v="0"/>
    <n v="183.5"/>
    <n v="93"/>
    <n v="31.2"/>
    <n v="170.5"/>
    <n v="80"/>
    <n v="14.49"/>
    <n v="193.8"/>
    <x v="53"/>
    <n v="8.7200000000000006"/>
    <n v="8.3000000000000007"/>
    <n v="5"/>
    <n v="2.2400000000000002"/>
    <n v="3"/>
    <x v="0"/>
    <n v="0"/>
    <n v="0"/>
    <n v="0"/>
    <s v="Medium"/>
    <s v="Low"/>
    <x v="2"/>
  </r>
  <r>
    <s v="MD"/>
    <n v="83"/>
    <s v="area_code_408"/>
    <s v="no"/>
    <s v="yes"/>
    <n v="38"/>
    <n v="107.9"/>
    <n v="90"/>
    <n v="18.34"/>
    <n v="140.4"/>
    <n v="94"/>
    <n v="11.93"/>
    <n v="253.6"/>
    <x v="29"/>
    <n v="11.41"/>
    <n v="10.5"/>
    <n v="2"/>
    <n v="2.84"/>
    <n v="0"/>
    <x v="0"/>
    <n v="0"/>
    <n v="0"/>
    <n v="1"/>
    <s v="Medium"/>
    <s v="High"/>
    <x v="3"/>
  </r>
  <r>
    <s v="TN"/>
    <n v="3"/>
    <s v="area_code_510"/>
    <s v="yes"/>
    <s v="no"/>
    <n v="0"/>
    <n v="161"/>
    <n v="96"/>
    <n v="27.37"/>
    <n v="244.9"/>
    <n v="82"/>
    <n v="20.82"/>
    <n v="180.8"/>
    <x v="0"/>
    <n v="8.14"/>
    <n v="7.7"/>
    <n v="6"/>
    <n v="2.08"/>
    <n v="1"/>
    <x v="0"/>
    <n v="0"/>
    <n v="1"/>
    <n v="0"/>
    <s v="Low"/>
    <s v="Low"/>
    <x v="3"/>
  </r>
  <r>
    <s v="WA"/>
    <n v="48"/>
    <s v="area_code_510"/>
    <s v="no"/>
    <s v="no"/>
    <n v="0"/>
    <n v="149.19999999999999"/>
    <n v="146"/>
    <n v="25.36"/>
    <n v="161.9"/>
    <n v="109"/>
    <n v="13.76"/>
    <n v="197.9"/>
    <x v="23"/>
    <n v="8.91"/>
    <n v="8.3000000000000007"/>
    <n v="2"/>
    <n v="2.2400000000000002"/>
    <n v="3"/>
    <x v="0"/>
    <n v="0"/>
    <n v="0"/>
    <n v="0"/>
    <s v="Low"/>
    <s v="Low"/>
    <x v="0"/>
  </r>
  <r>
    <s v="MS"/>
    <n v="189"/>
    <s v="area_code_415"/>
    <s v="no"/>
    <s v="no"/>
    <n v="0"/>
    <n v="227.8"/>
    <n v="124"/>
    <n v="38.729999999999997"/>
    <n v="169.5"/>
    <n v="112"/>
    <n v="14.41"/>
    <n v="201.1"/>
    <x v="50"/>
    <n v="9.0500000000000007"/>
    <n v="5.6"/>
    <n v="4"/>
    <n v="1.51"/>
    <n v="3"/>
    <x v="0"/>
    <n v="0"/>
    <n v="0"/>
    <n v="0"/>
    <s v="Very High"/>
    <s v="Low"/>
    <x v="1"/>
  </r>
  <r>
    <s v="IN"/>
    <n v="129"/>
    <s v="area_code_415"/>
    <s v="no"/>
    <s v="no"/>
    <n v="0"/>
    <n v="137.80000000000001"/>
    <n v="120"/>
    <n v="23.43"/>
    <n v="225.8"/>
    <n v="110"/>
    <n v="19.190000000000001"/>
    <n v="145.19999999999999"/>
    <x v="34"/>
    <n v="6.53"/>
    <n v="10.199999999999999"/>
    <n v="6"/>
    <n v="2.75"/>
    <n v="1"/>
    <x v="1"/>
    <n v="1"/>
    <n v="0"/>
    <n v="0"/>
    <s v="Very High"/>
    <s v="Low"/>
    <x v="0"/>
  </r>
  <r>
    <s v="CO"/>
    <n v="66"/>
    <s v="area_code_408"/>
    <s v="no"/>
    <s v="yes"/>
    <n v="40"/>
    <n v="141.69999999999999"/>
    <n v="87"/>
    <n v="24.09"/>
    <n v="268.3"/>
    <n v="89"/>
    <n v="22.81"/>
    <n v="241.3"/>
    <x v="19"/>
    <n v="10.86"/>
    <n v="8.5"/>
    <n v="7"/>
    <n v="2.2999999999999998"/>
    <n v="0"/>
    <x v="0"/>
    <n v="0"/>
    <n v="0"/>
    <n v="1"/>
    <s v="Low"/>
    <s v="Low"/>
    <x v="3"/>
  </r>
  <r>
    <s v="TX"/>
    <n v="80"/>
    <s v="area_code_510"/>
    <s v="no"/>
    <s v="yes"/>
    <n v="22"/>
    <n v="196.4"/>
    <n v="115"/>
    <n v="33.39"/>
    <n v="150.30000000000001"/>
    <n v="109"/>
    <n v="12.78"/>
    <n v="176.2"/>
    <x v="12"/>
    <n v="7.93"/>
    <n v="9.3000000000000007"/>
    <n v="1"/>
    <n v="2.5099999999999998"/>
    <n v="0"/>
    <x v="0"/>
    <n v="0"/>
    <n v="0"/>
    <n v="1"/>
    <s v="Medium"/>
    <s v="Low"/>
    <x v="1"/>
  </r>
  <r>
    <s v="WV"/>
    <n v="84"/>
    <s v="area_code_408"/>
    <s v="no"/>
    <s v="no"/>
    <n v="0"/>
    <n v="146.80000000000001"/>
    <n v="133"/>
    <n v="24.96"/>
    <n v="171.7"/>
    <n v="73"/>
    <n v="14.59"/>
    <n v="234.5"/>
    <x v="69"/>
    <n v="10.55"/>
    <n v="9.9"/>
    <n v="3"/>
    <n v="2.67"/>
    <n v="1"/>
    <x v="0"/>
    <n v="0"/>
    <n v="0"/>
    <n v="0"/>
    <s v="Medium"/>
    <s v="Low"/>
    <x v="3"/>
  </r>
  <r>
    <s v="MA"/>
    <n v="96"/>
    <s v="area_code_415"/>
    <s v="no"/>
    <s v="no"/>
    <n v="0"/>
    <n v="173.9"/>
    <n v="111"/>
    <n v="29.56"/>
    <n v="287.39999999999998"/>
    <n v="105"/>
    <n v="24.43"/>
    <n v="204.8"/>
    <x v="50"/>
    <n v="9.2200000000000006"/>
    <n v="9.1"/>
    <n v="7"/>
    <n v="2.46"/>
    <n v="1"/>
    <x v="0"/>
    <n v="0"/>
    <n v="0"/>
    <n v="0"/>
    <s v="Medium"/>
    <s v="Low"/>
    <x v="0"/>
  </r>
  <r>
    <s v="TN"/>
    <n v="123"/>
    <s v="area_code_415"/>
    <s v="no"/>
    <s v="yes"/>
    <n v="34"/>
    <n v="305.2"/>
    <n v="80"/>
    <n v="51.88"/>
    <n v="156.5"/>
    <n v="109"/>
    <n v="13.3"/>
    <n v="280"/>
    <x v="77"/>
    <n v="12.6"/>
    <n v="13.2"/>
    <n v="7"/>
    <n v="3.56"/>
    <n v="1"/>
    <x v="0"/>
    <n v="0"/>
    <n v="0"/>
    <n v="1"/>
    <s v="High"/>
    <s v="High"/>
    <x v="1"/>
  </r>
  <r>
    <s v="DE"/>
    <n v="105"/>
    <s v="area_code_415"/>
    <s v="yes"/>
    <s v="no"/>
    <n v="0"/>
    <n v="150"/>
    <n v="106"/>
    <n v="25.5"/>
    <n v="293.8"/>
    <n v="123"/>
    <n v="24.97"/>
    <n v="250.7"/>
    <x v="99"/>
    <n v="11.28"/>
    <n v="10.3"/>
    <n v="7"/>
    <n v="2.78"/>
    <n v="3"/>
    <x v="0"/>
    <n v="0"/>
    <n v="1"/>
    <n v="0"/>
    <s v="High"/>
    <s v="High"/>
    <x v="0"/>
  </r>
  <r>
    <s v="VA"/>
    <n v="80"/>
    <s v="area_code_415"/>
    <s v="no"/>
    <s v="no"/>
    <n v="0"/>
    <n v="197.5"/>
    <n v="114"/>
    <n v="33.58"/>
    <n v="206.9"/>
    <n v="119"/>
    <n v="17.59"/>
    <n v="163.6"/>
    <x v="23"/>
    <n v="7.36"/>
    <n v="11.3"/>
    <n v="4"/>
    <n v="3.05"/>
    <n v="1"/>
    <x v="0"/>
    <n v="0"/>
    <n v="0"/>
    <n v="0"/>
    <s v="Medium"/>
    <s v="High"/>
    <x v="1"/>
  </r>
  <r>
    <s v="MT"/>
    <n v="157"/>
    <s v="area_code_408"/>
    <s v="no"/>
    <s v="no"/>
    <n v="0"/>
    <n v="240.2"/>
    <n v="67"/>
    <n v="40.83"/>
    <n v="153"/>
    <n v="98"/>
    <n v="13.01"/>
    <n v="249"/>
    <x v="51"/>
    <n v="11.21"/>
    <n v="10.199999999999999"/>
    <n v="6"/>
    <n v="2.75"/>
    <n v="2"/>
    <x v="0"/>
    <n v="0"/>
    <n v="0"/>
    <n v="0"/>
    <s v="Very High"/>
    <s v="Low"/>
    <x v="2"/>
  </r>
  <r>
    <s v="ID"/>
    <n v="67"/>
    <s v="area_code_510"/>
    <s v="no"/>
    <s v="yes"/>
    <n v="30"/>
    <n v="186.2"/>
    <n v="117"/>
    <n v="31.65"/>
    <n v="286.7"/>
    <n v="76"/>
    <n v="24.37"/>
    <n v="164.3"/>
    <x v="45"/>
    <n v="7.39"/>
    <n v="12.9"/>
    <n v="3"/>
    <n v="3.48"/>
    <n v="2"/>
    <x v="0"/>
    <n v="0"/>
    <n v="0"/>
    <n v="1"/>
    <s v="Low"/>
    <s v="High"/>
    <x v="2"/>
  </r>
  <r>
    <s v="IN"/>
    <n v="141"/>
    <s v="area_code_415"/>
    <s v="no"/>
    <s v="yes"/>
    <n v="39"/>
    <n v="116.9"/>
    <n v="127"/>
    <n v="19.87"/>
    <n v="276.5"/>
    <n v="88"/>
    <n v="23.5"/>
    <n v="289.89999999999998"/>
    <x v="76"/>
    <n v="13.05"/>
    <n v="12.3"/>
    <n v="2"/>
    <n v="3.32"/>
    <n v="0"/>
    <x v="0"/>
    <n v="0"/>
    <n v="0"/>
    <n v="1"/>
    <s v="Very High"/>
    <s v="High"/>
    <x v="3"/>
  </r>
  <r>
    <s v="MD"/>
    <n v="79"/>
    <s v="area_code_415"/>
    <s v="no"/>
    <s v="yes"/>
    <n v="17"/>
    <n v="236.7"/>
    <n v="95"/>
    <n v="40.24"/>
    <n v="263.5"/>
    <n v="56"/>
    <n v="22.4"/>
    <n v="259.60000000000002"/>
    <x v="24"/>
    <n v="11.68"/>
    <n v="12"/>
    <n v="4"/>
    <n v="3.24"/>
    <n v="1"/>
    <x v="0"/>
    <n v="0"/>
    <n v="0"/>
    <n v="1"/>
    <s v="Medium"/>
    <s v="High"/>
    <x v="2"/>
  </r>
  <r>
    <s v="MS"/>
    <n v="76"/>
    <s v="area_code_408"/>
    <s v="no"/>
    <s v="no"/>
    <n v="0"/>
    <n v="173.2"/>
    <n v="93"/>
    <n v="29.44"/>
    <n v="131.19999999999999"/>
    <n v="80"/>
    <n v="11.15"/>
    <n v="170.9"/>
    <x v="1"/>
    <n v="7.69"/>
    <n v="5.4"/>
    <n v="3"/>
    <n v="1.46"/>
    <n v="0"/>
    <x v="0"/>
    <n v="0"/>
    <n v="0"/>
    <n v="0"/>
    <s v="Medium"/>
    <s v="Low"/>
    <x v="3"/>
  </r>
  <r>
    <s v="OH"/>
    <n v="94"/>
    <s v="area_code_415"/>
    <s v="no"/>
    <s v="no"/>
    <n v="0"/>
    <n v="181.3"/>
    <n v="135"/>
    <n v="30.82"/>
    <n v="182.4"/>
    <n v="108"/>
    <n v="15.5"/>
    <n v="180.6"/>
    <x v="0"/>
    <n v="8.1300000000000008"/>
    <n v="6.7"/>
    <n v="2"/>
    <n v="1.81"/>
    <n v="0"/>
    <x v="0"/>
    <n v="0"/>
    <n v="0"/>
    <n v="0"/>
    <s v="Medium"/>
    <s v="Low"/>
    <x v="1"/>
  </r>
  <r>
    <s v="RI"/>
    <n v="143"/>
    <s v="area_code_408"/>
    <s v="no"/>
    <s v="no"/>
    <n v="0"/>
    <n v="167.8"/>
    <n v="72"/>
    <n v="28.53"/>
    <n v="211"/>
    <n v="99"/>
    <n v="17.940000000000001"/>
    <n v="153.5"/>
    <x v="23"/>
    <n v="6.91"/>
    <n v="10.5"/>
    <n v="6"/>
    <n v="2.84"/>
    <n v="4"/>
    <x v="1"/>
    <n v="1"/>
    <n v="0"/>
    <n v="0"/>
    <s v="Very High"/>
    <s v="High"/>
    <x v="3"/>
  </r>
  <r>
    <s v="AZ"/>
    <n v="138"/>
    <s v="area_code_415"/>
    <s v="no"/>
    <s v="no"/>
    <n v="0"/>
    <n v="87.6"/>
    <n v="112"/>
    <n v="14.89"/>
    <n v="266.89999999999998"/>
    <n v="107"/>
    <n v="22.69"/>
    <n v="214.6"/>
    <x v="1"/>
    <n v="9.66"/>
    <n v="9.8000000000000007"/>
    <n v="10"/>
    <n v="2.65"/>
    <n v="2"/>
    <x v="0"/>
    <n v="0"/>
    <n v="0"/>
    <n v="0"/>
    <s v="Very High"/>
    <s v="Low"/>
    <x v="0"/>
  </r>
  <r>
    <s v="SC"/>
    <n v="73"/>
    <s v="area_code_415"/>
    <s v="no"/>
    <s v="no"/>
    <n v="0"/>
    <n v="203.3"/>
    <n v="45"/>
    <n v="34.56"/>
    <n v="141.9"/>
    <n v="87"/>
    <n v="12.06"/>
    <n v="200.7"/>
    <x v="62"/>
    <n v="9.0299999999999994"/>
    <n v="8.5"/>
    <n v="6"/>
    <n v="2.2999999999999998"/>
    <n v="0"/>
    <x v="0"/>
    <n v="0"/>
    <n v="0"/>
    <n v="0"/>
    <s v="Low"/>
    <s v="Low"/>
    <x v="2"/>
  </r>
  <r>
    <s v="KY"/>
    <n v="21"/>
    <s v="area_code_415"/>
    <s v="no"/>
    <s v="no"/>
    <n v="0"/>
    <n v="92.6"/>
    <n v="95"/>
    <n v="15.74"/>
    <n v="161.9"/>
    <n v="70"/>
    <n v="13.76"/>
    <n v="285"/>
    <x v="17"/>
    <n v="12.83"/>
    <n v="11.3"/>
    <n v="3"/>
    <n v="3.05"/>
    <n v="5"/>
    <x v="1"/>
    <n v="1"/>
    <n v="0"/>
    <n v="0"/>
    <s v="Low"/>
    <s v="High"/>
    <x v="3"/>
  </r>
  <r>
    <s v="AL"/>
    <n v="148"/>
    <s v="area_code_415"/>
    <s v="no"/>
    <s v="yes"/>
    <n v="21"/>
    <n v="262.89999999999998"/>
    <n v="135"/>
    <n v="44.69"/>
    <n v="149.5"/>
    <n v="96"/>
    <n v="12.71"/>
    <n v="140.5"/>
    <x v="23"/>
    <n v="6.32"/>
    <n v="8.1"/>
    <n v="4"/>
    <n v="2.19"/>
    <n v="1"/>
    <x v="0"/>
    <n v="0"/>
    <n v="0"/>
    <n v="1"/>
    <s v="Very High"/>
    <s v="Low"/>
    <x v="2"/>
  </r>
  <r>
    <s v="MT"/>
    <n v="143"/>
    <s v="area_code_408"/>
    <s v="no"/>
    <s v="yes"/>
    <n v="22"/>
    <n v="141.80000000000001"/>
    <n v="116"/>
    <n v="24.11"/>
    <n v="167.3"/>
    <n v="99"/>
    <n v="14.22"/>
    <n v="178.1"/>
    <x v="61"/>
    <n v="8.01"/>
    <n v="7.8"/>
    <n v="3"/>
    <n v="2.11"/>
    <n v="1"/>
    <x v="0"/>
    <n v="0"/>
    <n v="0"/>
    <n v="1"/>
    <s v="Very High"/>
    <s v="Low"/>
    <x v="3"/>
  </r>
  <r>
    <s v="MN"/>
    <n v="79"/>
    <s v="area_code_408"/>
    <s v="no"/>
    <s v="yes"/>
    <n v="32"/>
    <n v="50.6"/>
    <n v="62"/>
    <n v="8.6"/>
    <n v="201.4"/>
    <n v="87"/>
    <n v="17.12"/>
    <n v="146.80000000000001"/>
    <x v="3"/>
    <n v="6.61"/>
    <n v="4.2"/>
    <n v="4"/>
    <n v="1.1299999999999999"/>
    <n v="2"/>
    <x v="0"/>
    <n v="0"/>
    <n v="0"/>
    <n v="1"/>
    <s v="Medium"/>
    <s v="Low"/>
    <x v="3"/>
  </r>
  <r>
    <s v="NV"/>
    <n v="89"/>
    <s v="area_code_415"/>
    <s v="no"/>
    <s v="no"/>
    <n v="0"/>
    <n v="134.9"/>
    <n v="59"/>
    <n v="22.93"/>
    <n v="156"/>
    <n v="152"/>
    <n v="13.26"/>
    <n v="197.5"/>
    <x v="64"/>
    <n v="8.89"/>
    <n v="10.199999999999999"/>
    <n v="5"/>
    <n v="2.75"/>
    <n v="1"/>
    <x v="0"/>
    <n v="0"/>
    <n v="0"/>
    <n v="0"/>
    <s v="Medium"/>
    <s v="Low"/>
    <x v="0"/>
  </r>
  <r>
    <s v="CA"/>
    <n v="120"/>
    <s v="area_code_415"/>
    <s v="no"/>
    <s v="no"/>
    <n v="0"/>
    <n v="252.1"/>
    <n v="110"/>
    <n v="42.86"/>
    <n v="226.1"/>
    <n v="103"/>
    <n v="19.22"/>
    <n v="155.6"/>
    <x v="72"/>
    <n v="7"/>
    <n v="13.8"/>
    <n v="3"/>
    <n v="3.73"/>
    <n v="1"/>
    <x v="0"/>
    <n v="0"/>
    <n v="0"/>
    <n v="0"/>
    <s v="High"/>
    <s v="High"/>
    <x v="1"/>
  </r>
  <r>
    <s v="UT"/>
    <n v="121"/>
    <s v="area_code_415"/>
    <s v="no"/>
    <s v="yes"/>
    <n v="41"/>
    <n v="215.5"/>
    <n v="95"/>
    <n v="36.64"/>
    <n v="241.8"/>
    <n v="92"/>
    <n v="20.55"/>
    <n v="147"/>
    <x v="13"/>
    <n v="6.61"/>
    <n v="9.6"/>
    <n v="3"/>
    <n v="2.59"/>
    <n v="1"/>
    <x v="0"/>
    <n v="0"/>
    <n v="0"/>
    <n v="1"/>
    <s v="High"/>
    <s v="Low"/>
    <x v="2"/>
  </r>
  <r>
    <s v="IL"/>
    <n v="101"/>
    <s v="area_code_415"/>
    <s v="no"/>
    <s v="no"/>
    <n v="0"/>
    <n v="124.8"/>
    <n v="66"/>
    <n v="21.22"/>
    <n v="257.2"/>
    <n v="85"/>
    <n v="21.86"/>
    <n v="193.2"/>
    <x v="11"/>
    <n v="8.69"/>
    <n v="13.4"/>
    <n v="4"/>
    <n v="3.62"/>
    <n v="0"/>
    <x v="0"/>
    <n v="0"/>
    <n v="0"/>
    <n v="0"/>
    <s v="High"/>
    <s v="High"/>
    <x v="3"/>
  </r>
  <r>
    <s v="IN"/>
    <n v="168"/>
    <s v="area_code_415"/>
    <s v="no"/>
    <s v="no"/>
    <n v="0"/>
    <n v="183.2"/>
    <n v="131"/>
    <n v="31.14"/>
    <n v="179.2"/>
    <n v="73"/>
    <n v="15.23"/>
    <n v="292.8"/>
    <x v="41"/>
    <n v="13.18"/>
    <n v="9.9"/>
    <n v="5"/>
    <n v="2.67"/>
    <n v="2"/>
    <x v="0"/>
    <n v="0"/>
    <n v="0"/>
    <n v="0"/>
    <s v="Very High"/>
    <s v="Low"/>
    <x v="2"/>
  </r>
  <r>
    <s v="VT"/>
    <n v="138"/>
    <s v="area_code_415"/>
    <s v="no"/>
    <s v="no"/>
    <n v="0"/>
    <n v="230.1"/>
    <n v="107"/>
    <n v="39.119999999999997"/>
    <n v="212"/>
    <n v="120"/>
    <n v="18.02"/>
    <n v="174.9"/>
    <x v="47"/>
    <n v="7.87"/>
    <n v="13.2"/>
    <n v="4"/>
    <n v="3.56"/>
    <n v="1"/>
    <x v="0"/>
    <n v="0"/>
    <n v="0"/>
    <n v="0"/>
    <s v="Very High"/>
    <s v="High"/>
    <x v="1"/>
  </r>
  <r>
    <s v="VT"/>
    <n v="43"/>
    <s v="area_code_408"/>
    <s v="no"/>
    <s v="no"/>
    <n v="0"/>
    <n v="135.80000000000001"/>
    <n v="125"/>
    <n v="23.09"/>
    <n v="163.19999999999999"/>
    <n v="88"/>
    <n v="13.87"/>
    <n v="229.8"/>
    <x v="36"/>
    <n v="10.34"/>
    <n v="12.6"/>
    <n v="3"/>
    <n v="3.4"/>
    <n v="0"/>
    <x v="0"/>
    <n v="0"/>
    <n v="0"/>
    <n v="0"/>
    <s v="Low"/>
    <s v="High"/>
    <x v="3"/>
  </r>
  <r>
    <s v="UT"/>
    <n v="117"/>
    <s v="area_code_510"/>
    <s v="no"/>
    <s v="yes"/>
    <n v="20"/>
    <n v="205.7"/>
    <n v="98"/>
    <n v="34.97"/>
    <n v="136.1"/>
    <n v="107"/>
    <n v="11.57"/>
    <n v="159.4"/>
    <x v="106"/>
    <n v="7.17"/>
    <n v="8.6999999999999993"/>
    <n v="3"/>
    <n v="2.35"/>
    <n v="2"/>
    <x v="0"/>
    <n v="0"/>
    <n v="0"/>
    <n v="1"/>
    <s v="High"/>
    <s v="Low"/>
    <x v="1"/>
  </r>
  <r>
    <s v="KY"/>
    <n v="108"/>
    <s v="area_code_408"/>
    <s v="no"/>
    <s v="no"/>
    <n v="0"/>
    <n v="73.8"/>
    <n v="105"/>
    <n v="12.55"/>
    <n v="143.4"/>
    <n v="114"/>
    <n v="12.19"/>
    <n v="170.2"/>
    <x v="21"/>
    <n v="7.66"/>
    <n v="10.9"/>
    <n v="3"/>
    <n v="2.94"/>
    <n v="2"/>
    <x v="0"/>
    <n v="0"/>
    <n v="0"/>
    <n v="0"/>
    <s v="High"/>
    <s v="High"/>
    <x v="0"/>
  </r>
  <r>
    <s v="VA"/>
    <n v="118"/>
    <s v="area_code_408"/>
    <s v="no"/>
    <s v="no"/>
    <n v="0"/>
    <n v="189.3"/>
    <n v="119"/>
    <n v="32.18"/>
    <n v="233.5"/>
    <n v="112"/>
    <n v="19.850000000000001"/>
    <n v="270.89999999999998"/>
    <x v="1"/>
    <n v="12.19"/>
    <n v="10"/>
    <n v="1"/>
    <n v="2.7"/>
    <n v="2"/>
    <x v="0"/>
    <n v="0"/>
    <n v="0"/>
    <n v="0"/>
    <s v="High"/>
    <s v="Low"/>
    <x v="1"/>
  </r>
  <r>
    <s v="OH"/>
    <n v="169"/>
    <s v="area_code_408"/>
    <s v="no"/>
    <s v="no"/>
    <n v="0"/>
    <n v="147.19999999999999"/>
    <n v="115"/>
    <n v="25.02"/>
    <n v="161.9"/>
    <n v="123"/>
    <n v="13.76"/>
    <n v="142.1"/>
    <x v="0"/>
    <n v="6.39"/>
    <n v="7.2"/>
    <n v="6"/>
    <n v="1.94"/>
    <n v="3"/>
    <x v="0"/>
    <n v="0"/>
    <n v="0"/>
    <n v="0"/>
    <s v="Very High"/>
    <s v="Low"/>
    <x v="0"/>
  </r>
  <r>
    <s v="AZ"/>
    <n v="62"/>
    <s v="area_code_408"/>
    <s v="no"/>
    <s v="yes"/>
    <n v="42"/>
    <n v="137.30000000000001"/>
    <n v="95"/>
    <n v="23.34"/>
    <n v="184.2"/>
    <n v="94"/>
    <n v="15.66"/>
    <n v="231.4"/>
    <x v="83"/>
    <n v="10.41"/>
    <n v="10.199999999999999"/>
    <n v="3"/>
    <n v="2.75"/>
    <n v="0"/>
    <x v="0"/>
    <n v="0"/>
    <n v="0"/>
    <n v="1"/>
    <s v="Low"/>
    <s v="Low"/>
    <x v="3"/>
  </r>
  <r>
    <s v="NY"/>
    <n v="86"/>
    <s v="area_code_510"/>
    <s v="no"/>
    <s v="no"/>
    <n v="0"/>
    <n v="70.7"/>
    <n v="125"/>
    <n v="12.02"/>
    <n v="211"/>
    <n v="113"/>
    <n v="17.940000000000001"/>
    <n v="174.6"/>
    <x v="24"/>
    <n v="7.86"/>
    <n v="0"/>
    <n v="0"/>
    <n v="0"/>
    <n v="2"/>
    <x v="0"/>
    <n v="0"/>
    <n v="0"/>
    <n v="0"/>
    <s v="Medium"/>
    <s v="Low"/>
    <x v="0"/>
  </r>
  <r>
    <s v="VA"/>
    <n v="44"/>
    <s v="area_code_408"/>
    <s v="no"/>
    <s v="no"/>
    <n v="0"/>
    <n v="204.6"/>
    <n v="117"/>
    <n v="34.78"/>
    <n v="205.2"/>
    <n v="94"/>
    <n v="17.440000000000001"/>
    <n v="164.6"/>
    <x v="48"/>
    <n v="7.41"/>
    <n v="10.7"/>
    <n v="5"/>
    <n v="2.89"/>
    <n v="0"/>
    <x v="0"/>
    <n v="0"/>
    <n v="0"/>
    <n v="0"/>
    <s v="Low"/>
    <s v="High"/>
    <x v="2"/>
  </r>
  <r>
    <s v="MD"/>
    <n v="111"/>
    <s v="area_code_510"/>
    <s v="no"/>
    <s v="no"/>
    <n v="0"/>
    <n v="123.1"/>
    <n v="88"/>
    <n v="20.93"/>
    <n v="213.9"/>
    <n v="84"/>
    <n v="18.18"/>
    <n v="184.9"/>
    <x v="53"/>
    <n v="8.32"/>
    <n v="12"/>
    <n v="2"/>
    <n v="3.24"/>
    <n v="5"/>
    <x v="1"/>
    <n v="1"/>
    <n v="0"/>
    <n v="0"/>
    <s v="High"/>
    <s v="High"/>
    <x v="3"/>
  </r>
  <r>
    <s v="MA"/>
    <n v="127"/>
    <s v="area_code_510"/>
    <s v="no"/>
    <s v="yes"/>
    <n v="19"/>
    <n v="129.69999999999999"/>
    <n v="115"/>
    <n v="22.05"/>
    <n v="160.80000000000001"/>
    <n v="101"/>
    <n v="13.67"/>
    <n v="265"/>
    <x v="92"/>
    <n v="11.93"/>
    <n v="12.2"/>
    <n v="3"/>
    <n v="3.29"/>
    <n v="2"/>
    <x v="0"/>
    <n v="0"/>
    <n v="0"/>
    <n v="1"/>
    <s v="High"/>
    <s v="High"/>
    <x v="0"/>
  </r>
  <r>
    <s v="IL"/>
    <n v="151"/>
    <s v="area_code_415"/>
    <s v="yes"/>
    <s v="no"/>
    <n v="0"/>
    <n v="198.7"/>
    <n v="70"/>
    <n v="33.78"/>
    <n v="209.5"/>
    <n v="106"/>
    <n v="17.809999999999999"/>
    <n v="281.89999999999998"/>
    <x v="54"/>
    <n v="12.69"/>
    <n v="12.4"/>
    <n v="4"/>
    <n v="3.35"/>
    <n v="0"/>
    <x v="0"/>
    <n v="0"/>
    <n v="1"/>
    <n v="0"/>
    <s v="Very High"/>
    <s v="High"/>
    <x v="1"/>
  </r>
  <r>
    <s v="LA"/>
    <n v="53"/>
    <s v="area_code_415"/>
    <s v="no"/>
    <s v="no"/>
    <n v="0"/>
    <n v="145.1"/>
    <n v="116"/>
    <n v="24.67"/>
    <n v="233.7"/>
    <n v="82"/>
    <n v="19.86"/>
    <n v="208.7"/>
    <x v="34"/>
    <n v="9.39"/>
    <n v="7.9"/>
    <n v="5"/>
    <n v="2.13"/>
    <n v="2"/>
    <x v="0"/>
    <n v="0"/>
    <n v="0"/>
    <n v="0"/>
    <s v="Low"/>
    <s v="Low"/>
    <x v="3"/>
  </r>
  <r>
    <s v="MO"/>
    <n v="15"/>
    <s v="area_code_415"/>
    <s v="no"/>
    <s v="no"/>
    <n v="0"/>
    <n v="135.19999999999999"/>
    <n v="101"/>
    <n v="22.98"/>
    <n v="152.5"/>
    <n v="79"/>
    <n v="12.96"/>
    <n v="224.8"/>
    <x v="72"/>
    <n v="10.119999999999999"/>
    <n v="8.4"/>
    <n v="5"/>
    <n v="2.27"/>
    <n v="2"/>
    <x v="0"/>
    <n v="0"/>
    <n v="0"/>
    <n v="0"/>
    <s v="Low"/>
    <s v="Low"/>
    <x v="3"/>
  </r>
  <r>
    <s v="DC"/>
    <n v="123"/>
    <s v="area_code_408"/>
    <s v="no"/>
    <s v="yes"/>
    <n v="28"/>
    <n v="124.7"/>
    <n v="105"/>
    <n v="21.2"/>
    <n v="250.4"/>
    <n v="78"/>
    <n v="21.28"/>
    <n v="216.4"/>
    <x v="10"/>
    <n v="9.74"/>
    <n v="7.8"/>
    <n v="8"/>
    <n v="2.11"/>
    <n v="1"/>
    <x v="0"/>
    <n v="0"/>
    <n v="0"/>
    <n v="1"/>
    <s v="High"/>
    <s v="Low"/>
    <x v="3"/>
  </r>
  <r>
    <s v="PA"/>
    <n v="137"/>
    <s v="area_code_415"/>
    <s v="no"/>
    <s v="no"/>
    <n v="0"/>
    <n v="215.9"/>
    <n v="76"/>
    <n v="36.700000000000003"/>
    <n v="145.4"/>
    <n v="118"/>
    <n v="12.36"/>
    <n v="186.9"/>
    <x v="31"/>
    <n v="8.41"/>
    <n v="12.1"/>
    <n v="4"/>
    <n v="3.27"/>
    <n v="1"/>
    <x v="0"/>
    <n v="0"/>
    <n v="0"/>
    <n v="0"/>
    <s v="Very High"/>
    <s v="High"/>
    <x v="1"/>
  </r>
  <r>
    <s v="TN"/>
    <n v="106"/>
    <s v="area_code_415"/>
    <s v="no"/>
    <s v="no"/>
    <n v="0"/>
    <n v="119.2"/>
    <n v="142"/>
    <n v="20.260000000000002"/>
    <n v="228.4"/>
    <n v="139"/>
    <n v="19.41"/>
    <n v="197.9"/>
    <x v="42"/>
    <n v="8.91"/>
    <n v="8.4"/>
    <n v="9"/>
    <n v="2.27"/>
    <n v="2"/>
    <x v="0"/>
    <n v="0"/>
    <n v="0"/>
    <n v="0"/>
    <s v="High"/>
    <s v="Low"/>
    <x v="0"/>
  </r>
  <r>
    <s v="NJ"/>
    <n v="88"/>
    <s v="area_code_510"/>
    <s v="no"/>
    <s v="no"/>
    <n v="0"/>
    <n v="144.30000000000001"/>
    <n v="116"/>
    <n v="24.53"/>
    <n v="156.4"/>
    <n v="74"/>
    <n v="13.29"/>
    <n v="214.7"/>
    <x v="6"/>
    <n v="9.66"/>
    <n v="7.8"/>
    <n v="10"/>
    <n v="2.11"/>
    <n v="3"/>
    <x v="0"/>
    <n v="0"/>
    <n v="0"/>
    <n v="0"/>
    <s v="Medium"/>
    <s v="Low"/>
    <x v="3"/>
  </r>
  <r>
    <s v="VA"/>
    <n v="106"/>
    <s v="area_code_415"/>
    <s v="no"/>
    <s v="no"/>
    <n v="0"/>
    <n v="235.2"/>
    <n v="121"/>
    <n v="39.979999999999997"/>
    <n v="220.6"/>
    <n v="87"/>
    <n v="18.75"/>
    <n v="236.3"/>
    <x v="50"/>
    <n v="10.63"/>
    <n v="11.8"/>
    <n v="4"/>
    <n v="3.19"/>
    <n v="1"/>
    <x v="0"/>
    <n v="0"/>
    <n v="0"/>
    <n v="0"/>
    <s v="High"/>
    <s v="High"/>
    <x v="2"/>
  </r>
  <r>
    <s v="TN"/>
    <n v="95"/>
    <s v="area_code_510"/>
    <s v="no"/>
    <s v="no"/>
    <n v="0"/>
    <n v="174"/>
    <n v="57"/>
    <n v="29.58"/>
    <n v="281.10000000000002"/>
    <n v="118"/>
    <n v="23.89"/>
    <n v="197.2"/>
    <x v="9"/>
    <n v="8.8699999999999992"/>
    <n v="9.6999999999999993"/>
    <n v="2"/>
    <n v="2.62"/>
    <n v="0"/>
    <x v="0"/>
    <n v="0"/>
    <n v="0"/>
    <n v="0"/>
    <s v="Medium"/>
    <s v="Low"/>
    <x v="0"/>
  </r>
  <r>
    <s v="NJ"/>
    <n v="57"/>
    <s v="area_code_510"/>
    <s v="yes"/>
    <s v="no"/>
    <n v="0"/>
    <n v="115"/>
    <n v="65"/>
    <n v="19.55"/>
    <n v="122.3"/>
    <n v="96"/>
    <n v="10.4"/>
    <n v="245"/>
    <x v="12"/>
    <n v="11.03"/>
    <n v="6.4"/>
    <n v="1"/>
    <n v="1.73"/>
    <n v="0"/>
    <x v="1"/>
    <n v="1"/>
    <n v="1"/>
    <n v="0"/>
    <s v="Low"/>
    <s v="Low"/>
    <x v="3"/>
  </r>
  <r>
    <s v="WA"/>
    <n v="184"/>
    <s v="area_code_408"/>
    <s v="no"/>
    <s v="no"/>
    <n v="0"/>
    <n v="151.69999999999999"/>
    <n v="93"/>
    <n v="25.79"/>
    <n v="178.5"/>
    <n v="77"/>
    <n v="15.17"/>
    <n v="229.1"/>
    <x v="8"/>
    <n v="10.31"/>
    <n v="13.1"/>
    <n v="8"/>
    <n v="3.54"/>
    <n v="2"/>
    <x v="0"/>
    <n v="0"/>
    <n v="0"/>
    <n v="0"/>
    <s v="Very High"/>
    <s v="High"/>
    <x v="3"/>
  </r>
  <r>
    <s v="WI"/>
    <n v="127"/>
    <s v="area_code_415"/>
    <s v="no"/>
    <s v="no"/>
    <n v="0"/>
    <n v="218.6"/>
    <n v="93"/>
    <n v="37.159999999999997"/>
    <n v="149.9"/>
    <n v="130"/>
    <n v="12.74"/>
    <n v="204.6"/>
    <x v="70"/>
    <n v="9.2100000000000009"/>
    <n v="9.1999999999999993"/>
    <n v="5"/>
    <n v="2.48"/>
    <n v="2"/>
    <x v="0"/>
    <n v="0"/>
    <n v="0"/>
    <n v="0"/>
    <s v="High"/>
    <s v="Low"/>
    <x v="1"/>
  </r>
  <r>
    <s v="ME"/>
    <n v="174"/>
    <s v="area_code_415"/>
    <s v="no"/>
    <s v="no"/>
    <n v="0"/>
    <n v="190.3"/>
    <n v="98"/>
    <n v="32.35"/>
    <n v="252.7"/>
    <n v="70"/>
    <n v="21.48"/>
    <n v="220.6"/>
    <x v="7"/>
    <n v="9.93"/>
    <n v="7.2"/>
    <n v="9"/>
    <n v="1.94"/>
    <n v="2"/>
    <x v="0"/>
    <n v="0"/>
    <n v="0"/>
    <n v="0"/>
    <s v="Very High"/>
    <s v="Low"/>
    <x v="2"/>
  </r>
  <r>
    <s v="CO"/>
    <n v="92"/>
    <s v="area_code_415"/>
    <s v="no"/>
    <s v="no"/>
    <n v="0"/>
    <n v="184.7"/>
    <n v="60"/>
    <n v="31.4"/>
    <n v="262"/>
    <n v="73"/>
    <n v="22.27"/>
    <n v="239.5"/>
    <x v="60"/>
    <n v="10.78"/>
    <n v="12.3"/>
    <n v="6"/>
    <n v="3.32"/>
    <n v="2"/>
    <x v="1"/>
    <n v="1"/>
    <n v="0"/>
    <n v="0"/>
    <s v="Medium"/>
    <s v="High"/>
    <x v="2"/>
  </r>
  <r>
    <s v="CO"/>
    <n v="81"/>
    <s v="area_code_408"/>
    <s v="no"/>
    <s v="no"/>
    <n v="0"/>
    <n v="115.3"/>
    <n v="99"/>
    <n v="19.600000000000001"/>
    <n v="224.7"/>
    <n v="117"/>
    <n v="19.100000000000001"/>
    <n v="152.5"/>
    <x v="21"/>
    <n v="6.86"/>
    <n v="18"/>
    <n v="2"/>
    <n v="4.8600000000000003"/>
    <n v="1"/>
    <x v="0"/>
    <n v="0"/>
    <n v="0"/>
    <n v="0"/>
    <s v="Medium"/>
    <s v="High"/>
    <x v="0"/>
  </r>
  <r>
    <s v="RI"/>
    <n v="125"/>
    <s v="area_code_408"/>
    <s v="no"/>
    <s v="no"/>
    <n v="0"/>
    <n v="113"/>
    <n v="108"/>
    <n v="19.21"/>
    <n v="169.2"/>
    <n v="107"/>
    <n v="14.38"/>
    <n v="156.6"/>
    <x v="42"/>
    <n v="7.05"/>
    <n v="9.1999999999999993"/>
    <n v="5"/>
    <n v="2.48"/>
    <n v="2"/>
    <x v="1"/>
    <n v="1"/>
    <n v="0"/>
    <n v="0"/>
    <s v="High"/>
    <s v="Low"/>
    <x v="0"/>
  </r>
  <r>
    <s v="CT"/>
    <n v="119"/>
    <s v="area_code_408"/>
    <s v="no"/>
    <s v="no"/>
    <n v="0"/>
    <n v="294.2"/>
    <n v="100"/>
    <n v="50.01"/>
    <n v="232.5"/>
    <n v="53"/>
    <n v="19.760000000000002"/>
    <n v="195"/>
    <x v="16"/>
    <n v="8.7799999999999994"/>
    <n v="9"/>
    <n v="1"/>
    <n v="2.4300000000000002"/>
    <n v="0"/>
    <x v="1"/>
    <n v="1"/>
    <n v="0"/>
    <n v="0"/>
    <s v="High"/>
    <s v="Low"/>
    <x v="2"/>
  </r>
  <r>
    <s v="NC"/>
    <n v="122"/>
    <s v="area_code_415"/>
    <s v="no"/>
    <s v="no"/>
    <n v="0"/>
    <n v="215.6"/>
    <n v="86"/>
    <n v="36.65"/>
    <n v="167.8"/>
    <n v="59"/>
    <n v="14.26"/>
    <n v="207"/>
    <x v="38"/>
    <n v="9.32"/>
    <n v="6.4"/>
    <n v="8"/>
    <n v="1.73"/>
    <n v="3"/>
    <x v="0"/>
    <n v="0"/>
    <n v="0"/>
    <n v="0"/>
    <s v="High"/>
    <s v="Low"/>
    <x v="2"/>
  </r>
  <r>
    <s v="WY"/>
    <n v="34"/>
    <s v="area_code_408"/>
    <s v="no"/>
    <s v="no"/>
    <n v="0"/>
    <n v="128.80000000000001"/>
    <n v="80"/>
    <n v="21.9"/>
    <n v="208.7"/>
    <n v="93"/>
    <n v="17.739999999999998"/>
    <n v="202.1"/>
    <x v="0"/>
    <n v="9.09"/>
    <n v="14"/>
    <n v="7"/>
    <n v="3.78"/>
    <n v="1"/>
    <x v="0"/>
    <n v="0"/>
    <n v="0"/>
    <n v="0"/>
    <s v="Low"/>
    <s v="High"/>
    <x v="3"/>
  </r>
  <r>
    <s v="OR"/>
    <n v="138"/>
    <s v="area_code_415"/>
    <s v="yes"/>
    <s v="yes"/>
    <n v="28"/>
    <n v="211.2"/>
    <n v="117"/>
    <n v="35.9"/>
    <n v="312.5"/>
    <n v="98"/>
    <n v="26.56"/>
    <n v="178"/>
    <x v="4"/>
    <n v="8.01"/>
    <n v="10.7"/>
    <n v="2"/>
    <n v="2.89"/>
    <n v="3"/>
    <x v="1"/>
    <n v="1"/>
    <n v="1"/>
    <n v="1"/>
    <s v="Very High"/>
    <s v="High"/>
    <x v="2"/>
  </r>
  <r>
    <s v="FL"/>
    <n v="90"/>
    <s v="area_code_415"/>
    <s v="no"/>
    <s v="yes"/>
    <n v="24"/>
    <n v="71.2"/>
    <n v="82"/>
    <n v="12.1"/>
    <n v="181.6"/>
    <n v="103"/>
    <n v="15.44"/>
    <n v="186.9"/>
    <x v="8"/>
    <n v="8.41"/>
    <n v="12.9"/>
    <n v="1"/>
    <n v="3.48"/>
    <n v="1"/>
    <x v="0"/>
    <n v="0"/>
    <n v="0"/>
    <n v="1"/>
    <s v="Medium"/>
    <s v="High"/>
    <x v="0"/>
  </r>
  <r>
    <s v="KY"/>
    <n v="73"/>
    <s v="area_code_408"/>
    <s v="no"/>
    <s v="no"/>
    <n v="0"/>
    <n v="94.9"/>
    <n v="121"/>
    <n v="16.13"/>
    <n v="253.2"/>
    <n v="83"/>
    <n v="21.52"/>
    <n v="175.1"/>
    <x v="27"/>
    <n v="7.88"/>
    <n v="14.2"/>
    <n v="2"/>
    <n v="3.83"/>
    <n v="2"/>
    <x v="0"/>
    <n v="0"/>
    <n v="0"/>
    <n v="0"/>
    <s v="Low"/>
    <s v="High"/>
    <x v="3"/>
  </r>
  <r>
    <s v="SC"/>
    <n v="19"/>
    <s v="area_code_510"/>
    <s v="no"/>
    <s v="no"/>
    <n v="0"/>
    <n v="259.39999999999998"/>
    <n v="116"/>
    <n v="44.1"/>
    <n v="269.7"/>
    <n v="109"/>
    <n v="22.92"/>
    <n v="175.3"/>
    <x v="61"/>
    <n v="7.89"/>
    <n v="9.5"/>
    <n v="3"/>
    <n v="2.57"/>
    <n v="1"/>
    <x v="1"/>
    <n v="1"/>
    <n v="0"/>
    <n v="0"/>
    <s v="Low"/>
    <s v="Low"/>
    <x v="1"/>
  </r>
  <r>
    <s v="WA"/>
    <n v="120"/>
    <s v="area_code_408"/>
    <s v="no"/>
    <s v="yes"/>
    <n v="28"/>
    <n v="215.8"/>
    <n v="123"/>
    <n v="36.69"/>
    <n v="285.2"/>
    <n v="76"/>
    <n v="24.24"/>
    <n v="192.1"/>
    <x v="17"/>
    <n v="8.64"/>
    <n v="6.9"/>
    <n v="3"/>
    <n v="1.86"/>
    <n v="1"/>
    <x v="0"/>
    <n v="0"/>
    <n v="0"/>
    <n v="1"/>
    <s v="High"/>
    <s v="Low"/>
    <x v="2"/>
  </r>
  <r>
    <s v="MT"/>
    <n v="160"/>
    <s v="area_code_415"/>
    <s v="no"/>
    <s v="no"/>
    <n v="0"/>
    <n v="97.5"/>
    <n v="113"/>
    <n v="16.579999999999998"/>
    <n v="268.10000000000002"/>
    <n v="69"/>
    <n v="22.79"/>
    <n v="255.3"/>
    <x v="49"/>
    <n v="11.49"/>
    <n v="13.2"/>
    <n v="4"/>
    <n v="3.56"/>
    <n v="3"/>
    <x v="0"/>
    <n v="0"/>
    <n v="0"/>
    <n v="0"/>
    <s v="Very High"/>
    <s v="High"/>
    <x v="3"/>
  </r>
  <r>
    <s v="PA"/>
    <n v="141"/>
    <s v="area_code_510"/>
    <s v="no"/>
    <s v="no"/>
    <n v="0"/>
    <n v="146.5"/>
    <n v="121"/>
    <n v="24.91"/>
    <n v="169.9"/>
    <n v="125"/>
    <n v="14.44"/>
    <n v="238.8"/>
    <x v="64"/>
    <n v="10.75"/>
    <n v="8.1999999999999993"/>
    <n v="5"/>
    <n v="2.21"/>
    <n v="0"/>
    <x v="0"/>
    <n v="0"/>
    <n v="0"/>
    <n v="0"/>
    <s v="Very High"/>
    <s v="Low"/>
    <x v="0"/>
  </r>
  <r>
    <s v="MA"/>
    <n v="90"/>
    <s v="area_code_408"/>
    <s v="no"/>
    <s v="no"/>
    <n v="0"/>
    <n v="157.9"/>
    <n v="72"/>
    <n v="26.84"/>
    <n v="234"/>
    <n v="93"/>
    <n v="19.89"/>
    <n v="210"/>
    <x v="27"/>
    <n v="9.4499999999999993"/>
    <n v="12.2"/>
    <n v="5"/>
    <n v="3.29"/>
    <n v="2"/>
    <x v="0"/>
    <n v="0"/>
    <n v="0"/>
    <n v="0"/>
    <s v="Medium"/>
    <s v="High"/>
    <x v="3"/>
  </r>
  <r>
    <s v="VT"/>
    <n v="72"/>
    <s v="area_code_415"/>
    <s v="no"/>
    <s v="no"/>
    <n v="0"/>
    <n v="139.9"/>
    <n v="117"/>
    <n v="23.78"/>
    <n v="223.6"/>
    <n v="96"/>
    <n v="19.010000000000002"/>
    <n v="240.8"/>
    <x v="73"/>
    <n v="10.84"/>
    <n v="12.7"/>
    <n v="4"/>
    <n v="3.43"/>
    <n v="2"/>
    <x v="0"/>
    <n v="0"/>
    <n v="0"/>
    <n v="0"/>
    <s v="Low"/>
    <s v="High"/>
    <x v="3"/>
  </r>
  <r>
    <s v="MN"/>
    <n v="117"/>
    <s v="area_code_408"/>
    <s v="no"/>
    <s v="yes"/>
    <n v="21"/>
    <n v="153.19999999999999"/>
    <n v="112"/>
    <n v="26.04"/>
    <n v="263.3"/>
    <n v="110"/>
    <n v="22.38"/>
    <n v="135"/>
    <x v="82"/>
    <n v="6.08"/>
    <n v="11.9"/>
    <n v="7"/>
    <n v="3.21"/>
    <n v="1"/>
    <x v="0"/>
    <n v="0"/>
    <n v="0"/>
    <n v="1"/>
    <s v="High"/>
    <s v="High"/>
    <x v="0"/>
  </r>
  <r>
    <s v="AR"/>
    <n v="87"/>
    <s v="area_code_408"/>
    <s v="no"/>
    <s v="no"/>
    <n v="0"/>
    <n v="185.8"/>
    <n v="119"/>
    <n v="31.59"/>
    <n v="192.3"/>
    <n v="83"/>
    <n v="16.350000000000001"/>
    <n v="200"/>
    <x v="5"/>
    <n v="9"/>
    <n v="6.6"/>
    <n v="4"/>
    <n v="1.78"/>
    <n v="1"/>
    <x v="0"/>
    <n v="0"/>
    <n v="0"/>
    <n v="0"/>
    <s v="Medium"/>
    <s v="Low"/>
    <x v="2"/>
  </r>
  <r>
    <s v="NC"/>
    <n v="190"/>
    <s v="area_code_408"/>
    <s v="no"/>
    <s v="no"/>
    <n v="0"/>
    <n v="182.2"/>
    <n v="101"/>
    <n v="30.97"/>
    <n v="212.3"/>
    <n v="95"/>
    <n v="18.05"/>
    <n v="233"/>
    <x v="56"/>
    <n v="10.49"/>
    <n v="9.3000000000000007"/>
    <n v="4"/>
    <n v="2.5099999999999998"/>
    <n v="2"/>
    <x v="0"/>
    <n v="0"/>
    <n v="0"/>
    <n v="0"/>
    <s v="Very High"/>
    <s v="Low"/>
    <x v="2"/>
  </r>
  <r>
    <s v="TN"/>
    <n v="120"/>
    <s v="area_code_415"/>
    <s v="no"/>
    <s v="no"/>
    <n v="0"/>
    <n v="185.7"/>
    <n v="133"/>
    <n v="31.57"/>
    <n v="235.1"/>
    <n v="149"/>
    <n v="19.98"/>
    <n v="256.39999999999998"/>
    <x v="17"/>
    <n v="11.54"/>
    <n v="16.899999999999999"/>
    <n v="6"/>
    <n v="4.5599999999999996"/>
    <n v="0"/>
    <x v="0"/>
    <n v="0"/>
    <n v="0"/>
    <n v="0"/>
    <s v="High"/>
    <s v="High"/>
    <x v="1"/>
  </r>
  <r>
    <s v="DC"/>
    <n v="115"/>
    <s v="area_code_510"/>
    <s v="no"/>
    <s v="yes"/>
    <n v="29"/>
    <n v="222.6"/>
    <n v="81"/>
    <n v="37.840000000000003"/>
    <n v="190.3"/>
    <n v="109"/>
    <n v="16.18"/>
    <n v="201.2"/>
    <x v="30"/>
    <n v="9.0500000000000007"/>
    <n v="11.5"/>
    <n v="2"/>
    <n v="3.11"/>
    <n v="1"/>
    <x v="0"/>
    <n v="0"/>
    <n v="0"/>
    <n v="1"/>
    <s v="High"/>
    <s v="High"/>
    <x v="1"/>
  </r>
  <r>
    <s v="MN"/>
    <n v="61"/>
    <s v="area_code_415"/>
    <s v="no"/>
    <s v="no"/>
    <n v="0"/>
    <n v="197.3"/>
    <n v="67"/>
    <n v="33.54"/>
    <n v="264.5"/>
    <n v="106"/>
    <n v="22.48"/>
    <n v="210.5"/>
    <x v="22"/>
    <n v="9.4700000000000006"/>
    <n v="9"/>
    <n v="6"/>
    <n v="2.4300000000000002"/>
    <n v="1"/>
    <x v="0"/>
    <n v="0"/>
    <n v="0"/>
    <n v="0"/>
    <s v="Low"/>
    <s v="Low"/>
    <x v="1"/>
  </r>
  <r>
    <s v="IA"/>
    <n v="143"/>
    <s v="area_code_510"/>
    <s v="no"/>
    <s v="yes"/>
    <n v="33"/>
    <n v="141.4"/>
    <n v="130"/>
    <n v="24.04"/>
    <n v="186.4"/>
    <n v="114"/>
    <n v="15.84"/>
    <n v="210"/>
    <x v="8"/>
    <n v="9.4499999999999993"/>
    <n v="7.7"/>
    <n v="6"/>
    <n v="2.08"/>
    <n v="1"/>
    <x v="0"/>
    <n v="0"/>
    <n v="0"/>
    <n v="1"/>
    <s v="Very High"/>
    <s v="Low"/>
    <x v="0"/>
  </r>
  <r>
    <s v="KS"/>
    <n v="110"/>
    <s v="area_code_510"/>
    <s v="no"/>
    <s v="no"/>
    <n v="0"/>
    <n v="208"/>
    <n v="69"/>
    <n v="35.36"/>
    <n v="95.1"/>
    <n v="94"/>
    <n v="8.08"/>
    <n v="178.5"/>
    <x v="31"/>
    <n v="8.0299999999999994"/>
    <n v="8"/>
    <n v="11"/>
    <n v="2.16"/>
    <n v="1"/>
    <x v="0"/>
    <n v="0"/>
    <n v="0"/>
    <n v="0"/>
    <s v="High"/>
    <s v="Low"/>
    <x v="2"/>
  </r>
  <r>
    <s v="ND"/>
    <n v="104"/>
    <s v="area_code_415"/>
    <s v="no"/>
    <s v="no"/>
    <n v="0"/>
    <n v="118.5"/>
    <n v="92"/>
    <n v="20.149999999999999"/>
    <n v="177.8"/>
    <n v="109"/>
    <n v="15.11"/>
    <n v="255.7"/>
    <x v="21"/>
    <n v="11.51"/>
    <n v="12.1"/>
    <n v="4"/>
    <n v="3.27"/>
    <n v="1"/>
    <x v="0"/>
    <n v="0"/>
    <n v="0"/>
    <n v="0"/>
    <s v="High"/>
    <s v="High"/>
    <x v="0"/>
  </r>
  <r>
    <s v="MT"/>
    <n v="16"/>
    <s v="area_code_510"/>
    <s v="no"/>
    <s v="no"/>
    <n v="0"/>
    <n v="153.19999999999999"/>
    <n v="65"/>
    <n v="26.04"/>
    <n v="229.7"/>
    <n v="90"/>
    <n v="19.52"/>
    <n v="148.19999999999999"/>
    <x v="9"/>
    <n v="6.67"/>
    <n v="10.7"/>
    <n v="8"/>
    <n v="2.89"/>
    <n v="1"/>
    <x v="0"/>
    <n v="0"/>
    <n v="0"/>
    <n v="0"/>
    <s v="Low"/>
    <s v="High"/>
    <x v="3"/>
  </r>
  <r>
    <s v="IL"/>
    <n v="183"/>
    <s v="area_code_510"/>
    <s v="no"/>
    <s v="no"/>
    <n v="0"/>
    <n v="108.3"/>
    <n v="87"/>
    <n v="18.41"/>
    <n v="183.6"/>
    <n v="116"/>
    <n v="15.61"/>
    <n v="176.6"/>
    <x v="23"/>
    <n v="7.95"/>
    <n v="13.5"/>
    <n v="2"/>
    <n v="3.65"/>
    <n v="0"/>
    <x v="0"/>
    <n v="0"/>
    <n v="0"/>
    <n v="0"/>
    <s v="Very High"/>
    <s v="High"/>
    <x v="0"/>
  </r>
  <r>
    <s v="KY"/>
    <n v="58"/>
    <s v="area_code_415"/>
    <s v="no"/>
    <s v="no"/>
    <n v="0"/>
    <n v="247.2"/>
    <n v="116"/>
    <n v="42.02"/>
    <n v="303.7"/>
    <n v="103"/>
    <n v="25.81"/>
    <n v="105.4"/>
    <x v="9"/>
    <n v="4.74"/>
    <n v="9.3000000000000007"/>
    <n v="2"/>
    <n v="2.5099999999999998"/>
    <n v="2"/>
    <x v="1"/>
    <n v="1"/>
    <n v="0"/>
    <n v="0"/>
    <s v="Low"/>
    <s v="Low"/>
    <x v="1"/>
  </r>
  <r>
    <s v="MS"/>
    <n v="102"/>
    <s v="area_code_510"/>
    <s v="yes"/>
    <s v="no"/>
    <n v="0"/>
    <n v="224.2"/>
    <n v="81"/>
    <n v="38.11"/>
    <n v="243.3"/>
    <n v="90"/>
    <n v="20.68"/>
    <n v="147.80000000000001"/>
    <x v="78"/>
    <n v="6.65"/>
    <n v="12"/>
    <n v="8"/>
    <n v="3.24"/>
    <n v="3"/>
    <x v="0"/>
    <n v="0"/>
    <n v="1"/>
    <n v="0"/>
    <s v="High"/>
    <s v="High"/>
    <x v="2"/>
  </r>
  <r>
    <s v="IA"/>
    <n v="64"/>
    <s v="area_code_415"/>
    <s v="no"/>
    <s v="yes"/>
    <n v="43"/>
    <n v="118.4"/>
    <n v="100"/>
    <n v="20.13"/>
    <n v="144.1"/>
    <n v="108"/>
    <n v="12.25"/>
    <n v="158.1"/>
    <x v="50"/>
    <n v="7.11"/>
    <n v="8.5"/>
    <n v="6"/>
    <n v="2.2999999999999998"/>
    <n v="1"/>
    <x v="0"/>
    <n v="0"/>
    <n v="0"/>
    <n v="1"/>
    <s v="Low"/>
    <s v="Low"/>
    <x v="0"/>
  </r>
  <r>
    <s v="AK"/>
    <n v="103"/>
    <s v="area_code_510"/>
    <s v="no"/>
    <s v="no"/>
    <n v="0"/>
    <n v="190.9"/>
    <n v="62"/>
    <n v="32.450000000000003"/>
    <n v="226.6"/>
    <n v="53"/>
    <n v="19.260000000000002"/>
    <n v="230.1"/>
    <x v="5"/>
    <n v="10.35"/>
    <n v="7.8"/>
    <n v="3"/>
    <n v="2.11"/>
    <n v="2"/>
    <x v="0"/>
    <n v="0"/>
    <n v="0"/>
    <n v="0"/>
    <s v="High"/>
    <s v="Low"/>
    <x v="2"/>
  </r>
  <r>
    <s v="MN"/>
    <n v="152"/>
    <s v="area_code_415"/>
    <s v="no"/>
    <s v="no"/>
    <n v="0"/>
    <n v="317.8"/>
    <n v="60"/>
    <n v="54.03"/>
    <n v="152.9"/>
    <n v="100"/>
    <n v="13"/>
    <n v="123.4"/>
    <x v="92"/>
    <n v="5.55"/>
    <n v="10.4"/>
    <n v="7"/>
    <n v="2.81"/>
    <n v="1"/>
    <x v="1"/>
    <n v="1"/>
    <n v="0"/>
    <n v="0"/>
    <s v="Very High"/>
    <s v="High"/>
    <x v="2"/>
  </r>
  <r>
    <s v="WV"/>
    <n v="124"/>
    <s v="area_code_415"/>
    <s v="no"/>
    <s v="no"/>
    <n v="0"/>
    <n v="312"/>
    <n v="112"/>
    <n v="53.04"/>
    <n v="180"/>
    <n v="109"/>
    <n v="15.3"/>
    <n v="168.6"/>
    <x v="9"/>
    <n v="7.59"/>
    <n v="12.8"/>
    <n v="4"/>
    <n v="3.46"/>
    <n v="1"/>
    <x v="1"/>
    <n v="1"/>
    <n v="0"/>
    <n v="0"/>
    <s v="High"/>
    <s v="High"/>
    <x v="1"/>
  </r>
  <r>
    <s v="MS"/>
    <n v="131"/>
    <s v="area_code_415"/>
    <s v="no"/>
    <s v="no"/>
    <n v="0"/>
    <n v="131.6"/>
    <n v="95"/>
    <n v="22.37"/>
    <n v="179.3"/>
    <n v="109"/>
    <n v="15.24"/>
    <n v="251.2"/>
    <x v="31"/>
    <n v="11.3"/>
    <n v="15.5"/>
    <n v="3"/>
    <n v="4.1900000000000004"/>
    <n v="1"/>
    <x v="1"/>
    <n v="1"/>
    <n v="0"/>
    <n v="0"/>
    <s v="Very High"/>
    <s v="High"/>
    <x v="0"/>
  </r>
  <r>
    <s v="ME"/>
    <n v="57"/>
    <s v="area_code_415"/>
    <s v="no"/>
    <s v="yes"/>
    <n v="33"/>
    <n v="193.4"/>
    <n v="105"/>
    <n v="32.880000000000003"/>
    <n v="231.6"/>
    <n v="79"/>
    <n v="19.690000000000001"/>
    <n v="226.2"/>
    <x v="6"/>
    <n v="10.18"/>
    <n v="11.1"/>
    <n v="11"/>
    <n v="3"/>
    <n v="2"/>
    <x v="0"/>
    <n v="0"/>
    <n v="0"/>
    <n v="1"/>
    <s v="Low"/>
    <s v="High"/>
    <x v="2"/>
  </r>
  <r>
    <s v="MN"/>
    <n v="157"/>
    <s v="area_code_510"/>
    <s v="no"/>
    <s v="no"/>
    <n v="0"/>
    <n v="185.1"/>
    <n v="92"/>
    <n v="31.47"/>
    <n v="213"/>
    <n v="85"/>
    <n v="18.11"/>
    <n v="196.1"/>
    <x v="82"/>
    <n v="8.82"/>
    <n v="8.5"/>
    <n v="5"/>
    <n v="2.2999999999999998"/>
    <n v="2"/>
    <x v="0"/>
    <n v="0"/>
    <n v="0"/>
    <n v="0"/>
    <s v="Very High"/>
    <s v="Low"/>
    <x v="2"/>
  </r>
  <r>
    <s v="GA"/>
    <n v="194"/>
    <s v="area_code_510"/>
    <s v="no"/>
    <s v="no"/>
    <n v="0"/>
    <n v="193.3"/>
    <n v="106"/>
    <n v="32.86"/>
    <n v="169"/>
    <n v="150"/>
    <n v="14.37"/>
    <n v="225.2"/>
    <x v="55"/>
    <n v="10.130000000000001"/>
    <n v="11.8"/>
    <n v="4"/>
    <n v="3.19"/>
    <n v="0"/>
    <x v="0"/>
    <n v="0"/>
    <n v="0"/>
    <n v="0"/>
    <s v="Very High"/>
    <s v="High"/>
    <x v="1"/>
  </r>
  <r>
    <s v="DC"/>
    <n v="66"/>
    <s v="area_code_415"/>
    <s v="no"/>
    <s v="no"/>
    <n v="0"/>
    <n v="146.4"/>
    <n v="107"/>
    <n v="24.89"/>
    <n v="196.5"/>
    <n v="99"/>
    <n v="16.7"/>
    <n v="230.1"/>
    <x v="36"/>
    <n v="10.35"/>
    <n v="7.8"/>
    <n v="2"/>
    <n v="2.11"/>
    <n v="1"/>
    <x v="0"/>
    <n v="0"/>
    <n v="0"/>
    <n v="0"/>
    <s v="Low"/>
    <s v="Low"/>
    <x v="3"/>
  </r>
  <r>
    <s v="GA"/>
    <n v="155"/>
    <s v="area_code_510"/>
    <s v="no"/>
    <s v="no"/>
    <n v="0"/>
    <n v="71.2"/>
    <n v="90"/>
    <n v="12.1"/>
    <n v="304.39999999999998"/>
    <n v="119"/>
    <n v="25.87"/>
    <n v="183.3"/>
    <x v="0"/>
    <n v="8.25"/>
    <n v="8.6"/>
    <n v="4"/>
    <n v="2.3199999999999998"/>
    <n v="0"/>
    <x v="0"/>
    <n v="0"/>
    <n v="0"/>
    <n v="0"/>
    <s v="Very High"/>
    <s v="Low"/>
    <x v="0"/>
  </r>
  <r>
    <s v="OK"/>
    <n v="116"/>
    <s v="area_code_510"/>
    <s v="no"/>
    <s v="no"/>
    <n v="0"/>
    <n v="205"/>
    <n v="90"/>
    <n v="34.85"/>
    <n v="140.9"/>
    <n v="114"/>
    <n v="11.98"/>
    <n v="272.60000000000002"/>
    <x v="5"/>
    <n v="12.27"/>
    <n v="7.5"/>
    <n v="4"/>
    <n v="2.0299999999999998"/>
    <n v="2"/>
    <x v="0"/>
    <n v="0"/>
    <n v="0"/>
    <n v="0"/>
    <s v="High"/>
    <s v="Low"/>
    <x v="1"/>
  </r>
  <r>
    <s v="GA"/>
    <n v="64"/>
    <s v="area_code_510"/>
    <s v="no"/>
    <s v="no"/>
    <n v="0"/>
    <n v="216.9"/>
    <n v="78"/>
    <n v="36.869999999999997"/>
    <n v="211"/>
    <n v="115"/>
    <n v="17.940000000000001"/>
    <n v="179.8"/>
    <x v="22"/>
    <n v="8.09"/>
    <n v="11.4"/>
    <n v="5"/>
    <n v="3.08"/>
    <n v="3"/>
    <x v="0"/>
    <n v="0"/>
    <n v="0"/>
    <n v="0"/>
    <s v="Low"/>
    <s v="High"/>
    <x v="1"/>
  </r>
  <r>
    <s v="NJ"/>
    <n v="96"/>
    <s v="area_code_510"/>
    <s v="no"/>
    <s v="no"/>
    <n v="0"/>
    <n v="150"/>
    <n v="122"/>
    <n v="25.5"/>
    <n v="218.5"/>
    <n v="116"/>
    <n v="18.57"/>
    <n v="212.4"/>
    <x v="2"/>
    <n v="9.56"/>
    <n v="9.8000000000000007"/>
    <n v="1"/>
    <n v="2.65"/>
    <n v="3"/>
    <x v="0"/>
    <n v="0"/>
    <n v="0"/>
    <n v="0"/>
    <s v="Medium"/>
    <s v="Low"/>
    <x v="0"/>
  </r>
  <r>
    <s v="MN"/>
    <n v="53"/>
    <s v="area_code_415"/>
    <s v="no"/>
    <s v="no"/>
    <n v="0"/>
    <n v="164.1"/>
    <n v="106"/>
    <n v="27.9"/>
    <n v="206"/>
    <n v="56"/>
    <n v="17.510000000000002"/>
    <n v="194.7"/>
    <x v="74"/>
    <n v="8.76"/>
    <n v="11.4"/>
    <n v="2"/>
    <n v="3.08"/>
    <n v="1"/>
    <x v="0"/>
    <n v="0"/>
    <n v="0"/>
    <n v="0"/>
    <s v="Low"/>
    <s v="High"/>
    <x v="3"/>
  </r>
  <r>
    <s v="ME"/>
    <n v="105"/>
    <s v="area_code_510"/>
    <s v="no"/>
    <s v="no"/>
    <n v="0"/>
    <n v="212"/>
    <n v="113"/>
    <n v="36.04"/>
    <n v="226.6"/>
    <n v="128"/>
    <n v="19.260000000000002"/>
    <n v="193.6"/>
    <x v="52"/>
    <n v="8.7100000000000009"/>
    <n v="8.9"/>
    <n v="7"/>
    <n v="2.4"/>
    <n v="3"/>
    <x v="0"/>
    <n v="0"/>
    <n v="0"/>
    <n v="0"/>
    <s v="High"/>
    <s v="Low"/>
    <x v="1"/>
  </r>
  <r>
    <s v="MI"/>
    <n v="53"/>
    <s v="area_code_510"/>
    <s v="no"/>
    <s v="yes"/>
    <n v="37"/>
    <n v="167.3"/>
    <n v="99"/>
    <n v="28.44"/>
    <n v="194.7"/>
    <n v="99"/>
    <n v="16.55"/>
    <n v="236.7"/>
    <x v="64"/>
    <n v="10.65"/>
    <n v="12"/>
    <n v="9"/>
    <n v="3.24"/>
    <n v="2"/>
    <x v="0"/>
    <n v="0"/>
    <n v="0"/>
    <n v="1"/>
    <s v="Low"/>
    <s v="High"/>
    <x v="3"/>
  </r>
  <r>
    <s v="MT"/>
    <n v="101"/>
    <s v="area_code_415"/>
    <s v="no"/>
    <s v="no"/>
    <n v="0"/>
    <n v="154.4"/>
    <n v="130"/>
    <n v="26.25"/>
    <n v="217.2"/>
    <n v="101"/>
    <n v="18.46"/>
    <n v="185.4"/>
    <x v="112"/>
    <n v="8.34"/>
    <n v="13.9"/>
    <n v="4"/>
    <n v="3.75"/>
    <n v="1"/>
    <x v="0"/>
    <n v="0"/>
    <n v="0"/>
    <n v="0"/>
    <s v="High"/>
    <s v="High"/>
    <x v="0"/>
  </r>
  <r>
    <s v="NE"/>
    <n v="129"/>
    <s v="area_code_510"/>
    <s v="no"/>
    <s v="yes"/>
    <n v="30"/>
    <n v="177.3"/>
    <n v="95"/>
    <n v="30.14"/>
    <n v="211.8"/>
    <n v="102"/>
    <n v="18"/>
    <n v="240.2"/>
    <x v="13"/>
    <n v="10.81"/>
    <n v="9.3000000000000007"/>
    <n v="7"/>
    <n v="2.5099999999999998"/>
    <n v="3"/>
    <x v="0"/>
    <n v="0"/>
    <n v="0"/>
    <n v="1"/>
    <s v="Very High"/>
    <s v="Low"/>
    <x v="0"/>
  </r>
  <r>
    <s v="ND"/>
    <n v="122"/>
    <s v="area_code_408"/>
    <s v="no"/>
    <s v="no"/>
    <n v="0"/>
    <n v="231.2"/>
    <n v="141"/>
    <n v="39.299999999999997"/>
    <n v="267.8"/>
    <n v="136"/>
    <n v="22.76"/>
    <n v="240.3"/>
    <x v="41"/>
    <n v="10.81"/>
    <n v="8.8000000000000007"/>
    <n v="5"/>
    <n v="2.38"/>
    <n v="1"/>
    <x v="1"/>
    <n v="1"/>
    <n v="0"/>
    <n v="0"/>
    <s v="High"/>
    <s v="Low"/>
    <x v="1"/>
  </r>
  <r>
    <s v="VA"/>
    <n v="163"/>
    <s v="area_code_415"/>
    <s v="no"/>
    <s v="no"/>
    <n v="0"/>
    <n v="202.9"/>
    <n v="100"/>
    <n v="34.49"/>
    <n v="178.6"/>
    <n v="46"/>
    <n v="15.18"/>
    <n v="203.8"/>
    <x v="22"/>
    <n v="9.17"/>
    <n v="12.8"/>
    <n v="3"/>
    <n v="3.46"/>
    <n v="5"/>
    <x v="0"/>
    <n v="0"/>
    <n v="0"/>
    <n v="0"/>
    <s v="Very High"/>
    <s v="High"/>
    <x v="2"/>
  </r>
  <r>
    <s v="VT"/>
    <n v="93"/>
    <s v="area_code_408"/>
    <s v="no"/>
    <s v="no"/>
    <n v="0"/>
    <n v="149.6"/>
    <n v="120"/>
    <n v="25.43"/>
    <n v="200.7"/>
    <n v="85"/>
    <n v="17.059999999999999"/>
    <n v="181.2"/>
    <x v="24"/>
    <n v="8.15"/>
    <n v="14.3"/>
    <n v="9"/>
    <n v="3.86"/>
    <n v="0"/>
    <x v="0"/>
    <n v="0"/>
    <n v="0"/>
    <n v="0"/>
    <s v="Medium"/>
    <s v="High"/>
    <x v="3"/>
  </r>
  <r>
    <s v="OH"/>
    <n v="115"/>
    <s v="area_code_510"/>
    <s v="yes"/>
    <s v="no"/>
    <n v="0"/>
    <n v="345.3"/>
    <n v="81"/>
    <n v="58.7"/>
    <n v="203.4"/>
    <n v="106"/>
    <n v="17.29"/>
    <n v="217.5"/>
    <x v="24"/>
    <n v="9.7899999999999991"/>
    <n v="11.8"/>
    <n v="8"/>
    <n v="3.19"/>
    <n v="1"/>
    <x v="1"/>
    <n v="1"/>
    <n v="1"/>
    <n v="0"/>
    <s v="High"/>
    <s v="High"/>
    <x v="1"/>
  </r>
  <r>
    <s v="AL"/>
    <n v="25"/>
    <s v="area_code_408"/>
    <s v="no"/>
    <s v="no"/>
    <n v="0"/>
    <n v="264.89999999999998"/>
    <n v="80"/>
    <n v="45.03"/>
    <n v="281.2"/>
    <n v="66"/>
    <n v="23.9"/>
    <n v="166.1"/>
    <x v="59"/>
    <n v="7.47"/>
    <n v="8.4"/>
    <n v="4"/>
    <n v="2.27"/>
    <n v="1"/>
    <x v="1"/>
    <n v="1"/>
    <n v="0"/>
    <n v="0"/>
    <s v="Low"/>
    <s v="Low"/>
    <x v="2"/>
  </r>
  <r>
    <s v="DC"/>
    <n v="73"/>
    <s v="area_code_408"/>
    <s v="no"/>
    <s v="no"/>
    <n v="0"/>
    <n v="122"/>
    <n v="92"/>
    <n v="20.74"/>
    <n v="138.30000000000001"/>
    <n v="114"/>
    <n v="11.76"/>
    <n v="224.2"/>
    <x v="10"/>
    <n v="10.09"/>
    <n v="5.8"/>
    <n v="5"/>
    <n v="1.57"/>
    <n v="1"/>
    <x v="0"/>
    <n v="0"/>
    <n v="0"/>
    <n v="0"/>
    <s v="Low"/>
    <s v="Low"/>
    <x v="0"/>
  </r>
  <r>
    <s v="ND"/>
    <n v="120"/>
    <s v="area_code_415"/>
    <s v="no"/>
    <s v="no"/>
    <n v="0"/>
    <n v="177.2"/>
    <n v="88"/>
    <n v="30.12"/>
    <n v="270.39999999999998"/>
    <n v="99"/>
    <n v="22.98"/>
    <n v="231.5"/>
    <x v="6"/>
    <n v="10.42"/>
    <n v="14"/>
    <n v="2"/>
    <n v="3.78"/>
    <n v="2"/>
    <x v="0"/>
    <n v="0"/>
    <n v="0"/>
    <n v="0"/>
    <s v="High"/>
    <s v="High"/>
    <x v="3"/>
  </r>
  <r>
    <s v="TN"/>
    <n v="196"/>
    <s v="area_code_415"/>
    <s v="no"/>
    <s v="no"/>
    <n v="0"/>
    <n v="133.1"/>
    <n v="80"/>
    <n v="22.63"/>
    <n v="206.5"/>
    <n v="120"/>
    <n v="17.55"/>
    <n v="221.6"/>
    <x v="5"/>
    <n v="9.9700000000000006"/>
    <n v="10.3"/>
    <n v="8"/>
    <n v="2.78"/>
    <n v="1"/>
    <x v="0"/>
    <n v="0"/>
    <n v="0"/>
    <n v="0"/>
    <s v="Very High"/>
    <s v="High"/>
    <x v="0"/>
  </r>
  <r>
    <s v="DE"/>
    <n v="97"/>
    <s v="area_code_510"/>
    <s v="no"/>
    <s v="no"/>
    <n v="0"/>
    <n v="225.1"/>
    <n v="90"/>
    <n v="38.270000000000003"/>
    <n v="279.5"/>
    <n v="127"/>
    <n v="23.76"/>
    <n v="233.8"/>
    <x v="0"/>
    <n v="10.52"/>
    <n v="8.8000000000000007"/>
    <n v="4"/>
    <n v="2.38"/>
    <n v="0"/>
    <x v="1"/>
    <n v="1"/>
    <n v="0"/>
    <n v="0"/>
    <s v="Medium"/>
    <s v="Low"/>
    <x v="1"/>
  </r>
  <r>
    <s v="NY"/>
    <n v="148"/>
    <s v="area_code_408"/>
    <s v="no"/>
    <s v="no"/>
    <n v="0"/>
    <n v="208.4"/>
    <n v="120"/>
    <n v="35.43"/>
    <n v="174.4"/>
    <n v="99"/>
    <n v="14.82"/>
    <n v="310.7"/>
    <x v="18"/>
    <n v="13.98"/>
    <n v="11.2"/>
    <n v="4"/>
    <n v="3.02"/>
    <n v="1"/>
    <x v="0"/>
    <n v="0"/>
    <n v="0"/>
    <n v="0"/>
    <s v="Very High"/>
    <s v="High"/>
    <x v="2"/>
  </r>
  <r>
    <s v="AL"/>
    <n v="85"/>
    <s v="area_code_408"/>
    <s v="no"/>
    <s v="yes"/>
    <n v="30"/>
    <n v="173.1"/>
    <n v="107"/>
    <n v="29.43"/>
    <n v="247.2"/>
    <n v="101"/>
    <n v="21.01"/>
    <n v="158.69999999999999"/>
    <x v="1"/>
    <n v="7.14"/>
    <n v="11.5"/>
    <n v="5"/>
    <n v="3.11"/>
    <n v="1"/>
    <x v="0"/>
    <n v="0"/>
    <n v="0"/>
    <n v="1"/>
    <s v="Medium"/>
    <s v="High"/>
    <x v="0"/>
  </r>
  <r>
    <s v="OK"/>
    <n v="86"/>
    <s v="area_code_510"/>
    <s v="yes"/>
    <s v="no"/>
    <n v="0"/>
    <n v="162.4"/>
    <n v="131"/>
    <n v="27.61"/>
    <n v="167"/>
    <n v="102"/>
    <n v="14.2"/>
    <n v="128.9"/>
    <x v="4"/>
    <n v="5.8"/>
    <n v="11.4"/>
    <n v="2"/>
    <n v="3.08"/>
    <n v="2"/>
    <x v="1"/>
    <n v="1"/>
    <n v="1"/>
    <n v="0"/>
    <s v="Medium"/>
    <s v="High"/>
    <x v="0"/>
  </r>
  <r>
    <s v="NE"/>
    <n v="147"/>
    <s v="area_code_415"/>
    <s v="no"/>
    <s v="yes"/>
    <n v="38"/>
    <n v="243.4"/>
    <n v="126"/>
    <n v="41.38"/>
    <n v="273.8"/>
    <n v="109"/>
    <n v="23.27"/>
    <n v="282.89999999999998"/>
    <x v="50"/>
    <n v="12.73"/>
    <n v="14.1"/>
    <n v="8"/>
    <n v="3.81"/>
    <n v="2"/>
    <x v="0"/>
    <n v="0"/>
    <n v="0"/>
    <n v="1"/>
    <s v="Very High"/>
    <s v="High"/>
    <x v="1"/>
  </r>
  <r>
    <s v="IL"/>
    <n v="91"/>
    <s v="area_code_415"/>
    <s v="no"/>
    <s v="no"/>
    <n v="0"/>
    <n v="189.3"/>
    <n v="100"/>
    <n v="32.18"/>
    <n v="239.3"/>
    <n v="107"/>
    <n v="20.34"/>
    <n v="89.7"/>
    <x v="2"/>
    <n v="4.04"/>
    <n v="9.9"/>
    <n v="3"/>
    <n v="2.67"/>
    <n v="3"/>
    <x v="0"/>
    <n v="0"/>
    <n v="0"/>
    <n v="0"/>
    <s v="Medium"/>
    <s v="Low"/>
    <x v="1"/>
  </r>
  <r>
    <s v="IN"/>
    <n v="81"/>
    <s v="area_code_408"/>
    <s v="no"/>
    <s v="yes"/>
    <n v="46"/>
    <n v="168.3"/>
    <n v="124"/>
    <n v="28.61"/>
    <n v="270.89999999999998"/>
    <n v="103"/>
    <n v="23.03"/>
    <n v="222.5"/>
    <x v="21"/>
    <n v="10.01"/>
    <n v="6.7"/>
    <n v="2"/>
    <n v="1.81"/>
    <n v="4"/>
    <x v="0"/>
    <n v="0"/>
    <n v="0"/>
    <n v="1"/>
    <s v="Medium"/>
    <s v="Low"/>
    <x v="0"/>
  </r>
  <r>
    <s v="UT"/>
    <n v="116"/>
    <s v="area_code_415"/>
    <s v="no"/>
    <s v="yes"/>
    <n v="24"/>
    <n v="232.9"/>
    <n v="90"/>
    <n v="39.590000000000003"/>
    <n v="152.1"/>
    <n v="94"/>
    <n v="12.93"/>
    <n v="344.3"/>
    <x v="58"/>
    <n v="15.49"/>
    <n v="10.7"/>
    <n v="6"/>
    <n v="2.89"/>
    <n v="1"/>
    <x v="0"/>
    <n v="0"/>
    <n v="0"/>
    <n v="1"/>
    <s v="High"/>
    <s v="High"/>
    <x v="2"/>
  </r>
  <r>
    <s v="LA"/>
    <n v="69"/>
    <s v="area_code_415"/>
    <s v="no"/>
    <s v="yes"/>
    <n v="37"/>
    <n v="155"/>
    <n v="98"/>
    <n v="26.35"/>
    <n v="142.4"/>
    <n v="105"/>
    <n v="12.1"/>
    <n v="143.69999999999999"/>
    <x v="57"/>
    <n v="6.47"/>
    <n v="5.9"/>
    <n v="4"/>
    <n v="1.59"/>
    <n v="1"/>
    <x v="0"/>
    <n v="0"/>
    <n v="0"/>
    <n v="1"/>
    <s v="Low"/>
    <s v="Low"/>
    <x v="0"/>
  </r>
  <r>
    <s v="ID"/>
    <n v="135"/>
    <s v="area_code_510"/>
    <s v="no"/>
    <s v="no"/>
    <n v="0"/>
    <n v="154.4"/>
    <n v="130"/>
    <n v="26.25"/>
    <n v="203.8"/>
    <n v="90"/>
    <n v="17.32"/>
    <n v="158.69999999999999"/>
    <x v="63"/>
    <n v="7.14"/>
    <n v="11.8"/>
    <n v="3"/>
    <n v="3.19"/>
    <n v="0"/>
    <x v="0"/>
    <n v="0"/>
    <n v="0"/>
    <n v="0"/>
    <s v="Very High"/>
    <s v="High"/>
    <x v="3"/>
  </r>
  <r>
    <s v="KY"/>
    <n v="73"/>
    <s v="area_code_510"/>
    <s v="no"/>
    <s v="no"/>
    <n v="0"/>
    <n v="234.7"/>
    <n v="102"/>
    <n v="39.9"/>
    <n v="195.7"/>
    <n v="110"/>
    <n v="16.63"/>
    <n v="253.4"/>
    <x v="62"/>
    <n v="11.4"/>
    <n v="8.4"/>
    <n v="8"/>
    <n v="2.27"/>
    <n v="2"/>
    <x v="0"/>
    <n v="0"/>
    <n v="0"/>
    <n v="0"/>
    <s v="Low"/>
    <s v="Low"/>
    <x v="1"/>
  </r>
  <r>
    <s v="NH"/>
    <n v="125"/>
    <s v="area_code_415"/>
    <s v="yes"/>
    <s v="no"/>
    <n v="0"/>
    <n v="298.39999999999998"/>
    <n v="78"/>
    <n v="50.73"/>
    <n v="270.5"/>
    <n v="142"/>
    <n v="22.99"/>
    <n v="107.3"/>
    <x v="48"/>
    <n v="4.83"/>
    <n v="12.2"/>
    <n v="2"/>
    <n v="3.29"/>
    <n v="0"/>
    <x v="1"/>
    <n v="1"/>
    <n v="1"/>
    <n v="0"/>
    <s v="High"/>
    <s v="High"/>
    <x v="1"/>
  </r>
  <r>
    <s v="OR"/>
    <n v="165"/>
    <s v="area_code_415"/>
    <s v="no"/>
    <s v="yes"/>
    <n v="33"/>
    <n v="111.6"/>
    <n v="140"/>
    <n v="18.97"/>
    <n v="213.3"/>
    <n v="111"/>
    <n v="18.13"/>
    <n v="267.60000000000002"/>
    <x v="11"/>
    <n v="12.04"/>
    <n v="16"/>
    <n v="3"/>
    <n v="4.32"/>
    <n v="0"/>
    <x v="0"/>
    <n v="0"/>
    <n v="0"/>
    <n v="1"/>
    <s v="Very High"/>
    <s v="High"/>
    <x v="0"/>
  </r>
  <r>
    <s v="SD"/>
    <n v="64"/>
    <s v="area_code_415"/>
    <s v="no"/>
    <s v="no"/>
    <n v="0"/>
    <n v="174.5"/>
    <n v="98"/>
    <n v="29.67"/>
    <n v="180.2"/>
    <n v="103"/>
    <n v="15.32"/>
    <n v="179"/>
    <x v="2"/>
    <n v="8.06"/>
    <n v="10.7"/>
    <n v="2"/>
    <n v="2.89"/>
    <n v="2"/>
    <x v="0"/>
    <n v="0"/>
    <n v="0"/>
    <n v="0"/>
    <s v="Low"/>
    <s v="High"/>
    <x v="0"/>
  </r>
  <r>
    <s v="MD"/>
    <n v="116"/>
    <s v="area_code_510"/>
    <s v="yes"/>
    <s v="yes"/>
    <n v="27"/>
    <n v="175.5"/>
    <n v="137"/>
    <n v="29.84"/>
    <n v="210.6"/>
    <n v="60"/>
    <n v="17.899999999999999"/>
    <n v="294.8"/>
    <x v="3"/>
    <n v="13.27"/>
    <n v="6.9"/>
    <n v="5"/>
    <n v="1.86"/>
    <n v="1"/>
    <x v="0"/>
    <n v="0"/>
    <n v="1"/>
    <n v="1"/>
    <s v="High"/>
    <s v="Low"/>
    <x v="3"/>
  </r>
  <r>
    <s v="MO"/>
    <n v="84"/>
    <s v="area_code_415"/>
    <s v="no"/>
    <s v="yes"/>
    <n v="35"/>
    <n v="207.5"/>
    <n v="138"/>
    <n v="35.28"/>
    <n v="201"/>
    <n v="116"/>
    <n v="17.09"/>
    <n v="164.5"/>
    <x v="24"/>
    <n v="7.4"/>
    <n v="7.5"/>
    <n v="16"/>
    <n v="2.0299999999999998"/>
    <n v="4"/>
    <x v="0"/>
    <n v="0"/>
    <n v="0"/>
    <n v="1"/>
    <s v="Medium"/>
    <s v="Low"/>
    <x v="1"/>
  </r>
  <r>
    <s v="UT"/>
    <n v="134"/>
    <s v="area_code_415"/>
    <s v="no"/>
    <s v="no"/>
    <n v="0"/>
    <n v="258.8"/>
    <n v="85"/>
    <n v="44"/>
    <n v="129.5"/>
    <n v="114"/>
    <n v="11.01"/>
    <n v="193.6"/>
    <x v="36"/>
    <n v="8.7100000000000009"/>
    <n v="10.9"/>
    <n v="7"/>
    <n v="2.94"/>
    <n v="2"/>
    <x v="0"/>
    <n v="0"/>
    <n v="0"/>
    <n v="0"/>
    <s v="Very High"/>
    <s v="High"/>
    <x v="1"/>
  </r>
  <r>
    <s v="MI"/>
    <n v="105"/>
    <s v="area_code_415"/>
    <s v="no"/>
    <s v="no"/>
    <n v="0"/>
    <n v="226.9"/>
    <n v="106"/>
    <n v="38.57"/>
    <n v="182.2"/>
    <n v="77"/>
    <n v="15.49"/>
    <n v="203.9"/>
    <x v="24"/>
    <n v="9.18"/>
    <n v="11.6"/>
    <n v="2"/>
    <n v="3.13"/>
    <n v="0"/>
    <x v="1"/>
    <n v="1"/>
    <n v="0"/>
    <n v="0"/>
    <s v="High"/>
    <s v="High"/>
    <x v="2"/>
  </r>
  <r>
    <s v="AR"/>
    <n v="88"/>
    <s v="area_code_408"/>
    <s v="no"/>
    <s v="no"/>
    <n v="0"/>
    <n v="152.9"/>
    <n v="119"/>
    <n v="25.99"/>
    <n v="171.2"/>
    <n v="107"/>
    <n v="14.55"/>
    <n v="257"/>
    <x v="36"/>
    <n v="11.57"/>
    <n v="12"/>
    <n v="5"/>
    <n v="3.24"/>
    <n v="2"/>
    <x v="0"/>
    <n v="0"/>
    <n v="0"/>
    <n v="0"/>
    <s v="Medium"/>
    <s v="High"/>
    <x v="0"/>
  </r>
  <r>
    <s v="TX"/>
    <n v="90"/>
    <s v="area_code_408"/>
    <s v="no"/>
    <s v="yes"/>
    <n v="27"/>
    <n v="156.69999999999999"/>
    <n v="51"/>
    <n v="26.64"/>
    <n v="236.5"/>
    <n v="118"/>
    <n v="20.100000000000001"/>
    <n v="123.2"/>
    <x v="8"/>
    <n v="5.54"/>
    <n v="12.6"/>
    <n v="6"/>
    <n v="3.4"/>
    <n v="2"/>
    <x v="0"/>
    <n v="0"/>
    <n v="0"/>
    <n v="1"/>
    <s v="Medium"/>
    <s v="High"/>
    <x v="0"/>
  </r>
  <r>
    <s v="AK"/>
    <n v="86"/>
    <s v="area_code_408"/>
    <s v="no"/>
    <s v="no"/>
    <n v="0"/>
    <n v="150.80000000000001"/>
    <n v="85"/>
    <n v="25.64"/>
    <n v="295.89999999999998"/>
    <n v="88"/>
    <n v="25.15"/>
    <n v="247.2"/>
    <x v="1"/>
    <n v="11.12"/>
    <n v="12.5"/>
    <n v="1"/>
    <n v="3.38"/>
    <n v="1"/>
    <x v="0"/>
    <n v="0"/>
    <n v="0"/>
    <n v="0"/>
    <s v="Medium"/>
    <s v="High"/>
    <x v="3"/>
  </r>
  <r>
    <s v="TN"/>
    <n v="37"/>
    <s v="area_code_415"/>
    <s v="no"/>
    <s v="no"/>
    <n v="0"/>
    <n v="221"/>
    <n v="126"/>
    <n v="37.57"/>
    <n v="204.5"/>
    <n v="110"/>
    <n v="17.38"/>
    <n v="118"/>
    <x v="21"/>
    <n v="5.31"/>
    <n v="6.8"/>
    <n v="3"/>
    <n v="1.84"/>
    <n v="4"/>
    <x v="0"/>
    <n v="0"/>
    <n v="0"/>
    <n v="0"/>
    <s v="Low"/>
    <s v="Low"/>
    <x v="1"/>
  </r>
  <r>
    <s v="NM"/>
    <n v="148"/>
    <s v="area_code_408"/>
    <s v="no"/>
    <s v="no"/>
    <n v="0"/>
    <n v="153.6"/>
    <n v="148"/>
    <n v="26.11"/>
    <n v="262.10000000000002"/>
    <n v="87"/>
    <n v="22.28"/>
    <n v="225.5"/>
    <x v="43"/>
    <n v="10.15"/>
    <n v="9.8000000000000007"/>
    <n v="3"/>
    <n v="2.65"/>
    <n v="2"/>
    <x v="0"/>
    <n v="0"/>
    <n v="0"/>
    <n v="0"/>
    <s v="Very High"/>
    <s v="Low"/>
    <x v="3"/>
  </r>
  <r>
    <s v="RI"/>
    <n v="63"/>
    <s v="area_code_415"/>
    <s v="no"/>
    <s v="no"/>
    <n v="0"/>
    <n v="180.5"/>
    <n v="126"/>
    <n v="30.69"/>
    <n v="230"/>
    <n v="98"/>
    <n v="19.55"/>
    <n v="232.5"/>
    <x v="44"/>
    <n v="10.46"/>
    <n v="10.6"/>
    <n v="3"/>
    <n v="2.86"/>
    <n v="0"/>
    <x v="0"/>
    <n v="0"/>
    <n v="0"/>
    <n v="0"/>
    <s v="Low"/>
    <s v="High"/>
    <x v="2"/>
  </r>
  <r>
    <s v="AL"/>
    <n v="102"/>
    <s v="area_code_415"/>
    <s v="no"/>
    <s v="no"/>
    <n v="0"/>
    <n v="123.1"/>
    <n v="106"/>
    <n v="20.93"/>
    <n v="182"/>
    <n v="102"/>
    <n v="15.47"/>
    <n v="244.6"/>
    <x v="12"/>
    <n v="11.01"/>
    <n v="12.6"/>
    <n v="7"/>
    <n v="3.4"/>
    <n v="2"/>
    <x v="0"/>
    <n v="0"/>
    <n v="0"/>
    <n v="0"/>
    <s v="High"/>
    <s v="High"/>
    <x v="0"/>
  </r>
  <r>
    <s v="NC"/>
    <n v="76"/>
    <s v="area_code_510"/>
    <s v="no"/>
    <s v="no"/>
    <n v="0"/>
    <n v="165.7"/>
    <n v="94"/>
    <n v="28.17"/>
    <n v="257.39999999999998"/>
    <n v="80"/>
    <n v="21.88"/>
    <n v="170.8"/>
    <x v="52"/>
    <n v="7.69"/>
    <n v="10"/>
    <n v="4"/>
    <n v="2.7"/>
    <n v="1"/>
    <x v="0"/>
    <n v="0"/>
    <n v="0"/>
    <n v="0"/>
    <s v="Medium"/>
    <s v="Low"/>
    <x v="3"/>
  </r>
  <r>
    <s v="SD"/>
    <n v="104"/>
    <s v="area_code_408"/>
    <s v="no"/>
    <s v="no"/>
    <n v="0"/>
    <n v="200.2"/>
    <n v="92"/>
    <n v="34.03"/>
    <n v="118.7"/>
    <n v="87"/>
    <n v="10.09"/>
    <n v="236.6"/>
    <x v="99"/>
    <n v="10.65"/>
    <n v="6"/>
    <n v="6"/>
    <n v="1.62"/>
    <n v="2"/>
    <x v="0"/>
    <n v="0"/>
    <n v="0"/>
    <n v="0"/>
    <s v="High"/>
    <s v="Low"/>
    <x v="2"/>
  </r>
  <r>
    <s v="MT"/>
    <n v="109"/>
    <s v="area_code_510"/>
    <s v="no"/>
    <s v="no"/>
    <n v="0"/>
    <n v="154.80000000000001"/>
    <n v="82"/>
    <n v="26.32"/>
    <n v="287.7"/>
    <n v="109"/>
    <n v="24.45"/>
    <n v="208.4"/>
    <x v="59"/>
    <n v="9.3800000000000008"/>
    <n v="5.9"/>
    <n v="9"/>
    <n v="1.59"/>
    <n v="3"/>
    <x v="0"/>
    <n v="0"/>
    <n v="0"/>
    <n v="0"/>
    <s v="High"/>
    <s v="Low"/>
    <x v="0"/>
  </r>
  <r>
    <s v="HI"/>
    <n v="105"/>
    <s v="area_code_510"/>
    <s v="no"/>
    <s v="no"/>
    <n v="0"/>
    <n v="125.4"/>
    <n v="116"/>
    <n v="21.32"/>
    <n v="261.5"/>
    <n v="95"/>
    <n v="22.23"/>
    <n v="241.6"/>
    <x v="1"/>
    <n v="10.87"/>
    <n v="11.4"/>
    <n v="9"/>
    <n v="3.08"/>
    <n v="2"/>
    <x v="0"/>
    <n v="0"/>
    <n v="0"/>
    <n v="0"/>
    <s v="High"/>
    <s v="High"/>
    <x v="3"/>
  </r>
  <r>
    <s v="MT"/>
    <n v="63"/>
    <s v="area_code_415"/>
    <s v="no"/>
    <s v="yes"/>
    <n v="33"/>
    <n v="184.2"/>
    <n v="111"/>
    <n v="31.31"/>
    <n v="312.60000000000002"/>
    <n v="89"/>
    <n v="26.57"/>
    <n v="264"/>
    <x v="81"/>
    <n v="11.88"/>
    <n v="12.2"/>
    <n v="4"/>
    <n v="3.29"/>
    <n v="1"/>
    <x v="0"/>
    <n v="0"/>
    <n v="0"/>
    <n v="1"/>
    <s v="Low"/>
    <s v="High"/>
    <x v="2"/>
  </r>
  <r>
    <s v="KY"/>
    <n v="105"/>
    <s v="area_code_415"/>
    <s v="no"/>
    <s v="yes"/>
    <n v="24"/>
    <n v="274.7"/>
    <n v="99"/>
    <n v="46.7"/>
    <n v="193.5"/>
    <n v="118"/>
    <n v="16.45"/>
    <n v="299.60000000000002"/>
    <x v="23"/>
    <n v="13.48"/>
    <n v="10.8"/>
    <n v="3"/>
    <n v="2.92"/>
    <n v="3"/>
    <x v="0"/>
    <n v="0"/>
    <n v="0"/>
    <n v="1"/>
    <s v="High"/>
    <s v="High"/>
    <x v="1"/>
  </r>
  <r>
    <s v="DC"/>
    <n v="68"/>
    <s v="area_code_415"/>
    <s v="yes"/>
    <s v="yes"/>
    <n v="39"/>
    <n v="142"/>
    <n v="140"/>
    <n v="24.14"/>
    <n v="241.6"/>
    <n v="89"/>
    <n v="20.54"/>
    <n v="302"/>
    <x v="51"/>
    <n v="13.59"/>
    <n v="11.3"/>
    <n v="5"/>
    <n v="3.05"/>
    <n v="1"/>
    <x v="0"/>
    <n v="0"/>
    <n v="1"/>
    <n v="1"/>
    <s v="Low"/>
    <s v="High"/>
    <x v="3"/>
  </r>
  <r>
    <s v="CO"/>
    <n v="63"/>
    <s v="area_code_408"/>
    <s v="yes"/>
    <s v="yes"/>
    <n v="21"/>
    <n v="151.5"/>
    <n v="99"/>
    <n v="25.76"/>
    <n v="147.80000000000001"/>
    <n v="89"/>
    <n v="12.56"/>
    <n v="210.4"/>
    <x v="52"/>
    <n v="9.4700000000000006"/>
    <n v="10"/>
    <n v="4"/>
    <n v="2.7"/>
    <n v="1"/>
    <x v="0"/>
    <n v="0"/>
    <n v="1"/>
    <n v="1"/>
    <s v="Low"/>
    <s v="Low"/>
    <x v="3"/>
  </r>
  <r>
    <s v="MI"/>
    <n v="74"/>
    <s v="area_code_415"/>
    <s v="no"/>
    <s v="no"/>
    <n v="0"/>
    <n v="124.8"/>
    <n v="114"/>
    <n v="21.22"/>
    <n v="133"/>
    <n v="121"/>
    <n v="11.31"/>
    <n v="160.30000000000001"/>
    <x v="82"/>
    <n v="7.21"/>
    <n v="10.6"/>
    <n v="7"/>
    <n v="2.86"/>
    <n v="3"/>
    <x v="0"/>
    <n v="0"/>
    <n v="0"/>
    <n v="0"/>
    <s v="Medium"/>
    <s v="High"/>
    <x v="0"/>
  </r>
  <r>
    <s v="NC"/>
    <n v="101"/>
    <s v="area_code_415"/>
    <s v="no"/>
    <s v="no"/>
    <n v="0"/>
    <n v="232.7"/>
    <n v="114"/>
    <n v="39.56"/>
    <n v="186.4"/>
    <n v="123"/>
    <n v="15.84"/>
    <n v="153.30000000000001"/>
    <x v="55"/>
    <n v="6.9"/>
    <n v="11.5"/>
    <n v="6"/>
    <n v="3.11"/>
    <n v="5"/>
    <x v="0"/>
    <n v="0"/>
    <n v="0"/>
    <n v="0"/>
    <s v="High"/>
    <s v="High"/>
    <x v="1"/>
  </r>
  <r>
    <s v="SC"/>
    <n v="116"/>
    <s v="area_code_408"/>
    <s v="no"/>
    <s v="no"/>
    <n v="0"/>
    <n v="288"/>
    <n v="120"/>
    <n v="48.96"/>
    <n v="255.8"/>
    <n v="90"/>
    <n v="21.74"/>
    <n v="233.4"/>
    <x v="43"/>
    <n v="10.5"/>
    <n v="13.4"/>
    <n v="4"/>
    <n v="3.62"/>
    <n v="0"/>
    <x v="1"/>
    <n v="1"/>
    <n v="0"/>
    <n v="0"/>
    <s v="High"/>
    <s v="High"/>
    <x v="2"/>
  </r>
  <r>
    <s v="CO"/>
    <n v="131"/>
    <s v="area_code_415"/>
    <s v="no"/>
    <s v="yes"/>
    <n v="23"/>
    <n v="170.8"/>
    <n v="145"/>
    <n v="29.04"/>
    <n v="236.7"/>
    <n v="93"/>
    <n v="20.12"/>
    <n v="294.5"/>
    <x v="41"/>
    <n v="13.25"/>
    <n v="12.7"/>
    <n v="1"/>
    <n v="3.43"/>
    <n v="1"/>
    <x v="0"/>
    <n v="0"/>
    <n v="0"/>
    <n v="1"/>
    <s v="Very High"/>
    <s v="High"/>
    <x v="3"/>
  </r>
  <r>
    <s v="MN"/>
    <n v="84"/>
    <s v="area_code_415"/>
    <s v="no"/>
    <s v="no"/>
    <n v="0"/>
    <n v="216.1"/>
    <n v="114"/>
    <n v="36.74"/>
    <n v="197.5"/>
    <n v="107"/>
    <n v="16.79"/>
    <n v="217.8"/>
    <x v="1"/>
    <n v="9.8000000000000007"/>
    <n v="9.8000000000000007"/>
    <n v="3"/>
    <n v="2.65"/>
    <n v="1"/>
    <x v="0"/>
    <n v="0"/>
    <n v="0"/>
    <n v="0"/>
    <s v="Medium"/>
    <s v="Low"/>
    <x v="1"/>
  </r>
  <r>
    <s v="WY"/>
    <n v="104"/>
    <s v="area_code_415"/>
    <s v="no"/>
    <s v="no"/>
    <n v="0"/>
    <n v="138.69999999999999"/>
    <n v="100"/>
    <n v="23.58"/>
    <n v="215.4"/>
    <n v="58"/>
    <n v="18.309999999999999"/>
    <n v="164.3"/>
    <x v="21"/>
    <n v="7.39"/>
    <n v="4.9000000000000004"/>
    <n v="4"/>
    <n v="1.32"/>
    <n v="2"/>
    <x v="0"/>
    <n v="0"/>
    <n v="0"/>
    <n v="0"/>
    <s v="High"/>
    <s v="Low"/>
    <x v="3"/>
  </r>
  <r>
    <s v="FL"/>
    <n v="108"/>
    <s v="area_code_510"/>
    <s v="no"/>
    <s v="no"/>
    <n v="0"/>
    <n v="210.7"/>
    <n v="112"/>
    <n v="35.82"/>
    <n v="238.7"/>
    <n v="73"/>
    <n v="20.29"/>
    <n v="253.6"/>
    <x v="6"/>
    <n v="11.41"/>
    <n v="9.1999999999999993"/>
    <n v="5"/>
    <n v="2.48"/>
    <n v="3"/>
    <x v="0"/>
    <n v="0"/>
    <n v="0"/>
    <n v="0"/>
    <s v="High"/>
    <s v="Low"/>
    <x v="2"/>
  </r>
  <r>
    <s v="NY"/>
    <n v="111"/>
    <s v="area_code_415"/>
    <s v="no"/>
    <s v="no"/>
    <n v="0"/>
    <n v="181.8"/>
    <n v="117"/>
    <n v="30.91"/>
    <n v="158.1"/>
    <n v="91"/>
    <n v="13.44"/>
    <n v="266.2"/>
    <x v="56"/>
    <n v="11.98"/>
    <n v="9.6999999999999993"/>
    <n v="9"/>
    <n v="2.62"/>
    <n v="0"/>
    <x v="0"/>
    <n v="0"/>
    <n v="0"/>
    <n v="0"/>
    <s v="High"/>
    <s v="Low"/>
    <x v="2"/>
  </r>
  <r>
    <s v="OK"/>
    <n v="155"/>
    <s v="area_code_408"/>
    <s v="no"/>
    <s v="yes"/>
    <n v="30"/>
    <n v="61.6"/>
    <n v="103"/>
    <n v="10.47"/>
    <n v="255.1"/>
    <n v="110"/>
    <n v="21.68"/>
    <n v="225.9"/>
    <x v="5"/>
    <n v="10.17"/>
    <n v="12.4"/>
    <n v="5"/>
    <n v="3.35"/>
    <n v="1"/>
    <x v="0"/>
    <n v="0"/>
    <n v="0"/>
    <n v="1"/>
    <s v="Very High"/>
    <s v="High"/>
    <x v="0"/>
  </r>
  <r>
    <s v="ME"/>
    <n v="66"/>
    <s v="area_code_510"/>
    <s v="no"/>
    <s v="no"/>
    <n v="0"/>
    <n v="207.7"/>
    <n v="85"/>
    <n v="35.31"/>
    <n v="196.7"/>
    <n v="112"/>
    <n v="16.72"/>
    <n v="261.7"/>
    <x v="72"/>
    <n v="11.78"/>
    <n v="6.8"/>
    <n v="3"/>
    <n v="1.84"/>
    <n v="1"/>
    <x v="0"/>
    <n v="0"/>
    <n v="0"/>
    <n v="0"/>
    <s v="Low"/>
    <s v="Low"/>
    <x v="1"/>
  </r>
  <r>
    <s v="NE"/>
    <n v="64"/>
    <s v="area_code_510"/>
    <s v="no"/>
    <s v="no"/>
    <n v="0"/>
    <n v="219.2"/>
    <n v="73"/>
    <n v="37.26"/>
    <n v="167"/>
    <n v="65"/>
    <n v="14.2"/>
    <n v="161.4"/>
    <x v="47"/>
    <n v="7.26"/>
    <n v="10"/>
    <n v="5"/>
    <n v="2.7"/>
    <n v="1"/>
    <x v="0"/>
    <n v="0"/>
    <n v="0"/>
    <n v="0"/>
    <s v="Low"/>
    <s v="Low"/>
    <x v="2"/>
  </r>
  <r>
    <s v="CT"/>
    <n v="116"/>
    <s v="area_code_415"/>
    <s v="no"/>
    <s v="no"/>
    <n v="0"/>
    <n v="245.9"/>
    <n v="73"/>
    <n v="41.8"/>
    <n v="240.1"/>
    <n v="87"/>
    <n v="20.41"/>
    <n v="158.69999999999999"/>
    <x v="2"/>
    <n v="7.14"/>
    <n v="8.9"/>
    <n v="5"/>
    <n v="2.4"/>
    <n v="3"/>
    <x v="0"/>
    <n v="0"/>
    <n v="0"/>
    <n v="0"/>
    <s v="High"/>
    <s v="Low"/>
    <x v="2"/>
  </r>
  <r>
    <s v="DC"/>
    <n v="101"/>
    <s v="area_code_415"/>
    <s v="no"/>
    <s v="no"/>
    <n v="0"/>
    <n v="257.3"/>
    <n v="84"/>
    <n v="43.74"/>
    <n v="184.8"/>
    <n v="115"/>
    <n v="15.71"/>
    <n v="108.9"/>
    <x v="23"/>
    <n v="4.9000000000000004"/>
    <n v="13.5"/>
    <n v="7"/>
    <n v="3.65"/>
    <n v="0"/>
    <x v="0"/>
    <n v="0"/>
    <n v="0"/>
    <n v="0"/>
    <s v="High"/>
    <s v="High"/>
    <x v="1"/>
  </r>
  <r>
    <s v="OK"/>
    <n v="15"/>
    <s v="area_code_415"/>
    <s v="no"/>
    <s v="no"/>
    <n v="0"/>
    <n v="121.1"/>
    <n v="130"/>
    <n v="20.59"/>
    <n v="216"/>
    <n v="86"/>
    <n v="18.36"/>
    <n v="235.1"/>
    <x v="113"/>
    <n v="10.58"/>
    <n v="16.100000000000001"/>
    <n v="5"/>
    <n v="4.3499999999999996"/>
    <n v="2"/>
    <x v="0"/>
    <n v="0"/>
    <n v="0"/>
    <n v="0"/>
    <s v="Low"/>
    <s v="High"/>
    <x v="3"/>
  </r>
  <r>
    <s v="NJ"/>
    <n v="88"/>
    <s v="area_code_415"/>
    <s v="no"/>
    <s v="no"/>
    <n v="0"/>
    <n v="301.5"/>
    <n v="136"/>
    <n v="51.26"/>
    <n v="257.7"/>
    <n v="72"/>
    <n v="21.9"/>
    <n v="132.9"/>
    <x v="4"/>
    <n v="5.98"/>
    <n v="13.4"/>
    <n v="2"/>
    <n v="3.62"/>
    <n v="4"/>
    <x v="1"/>
    <n v="1"/>
    <n v="0"/>
    <n v="0"/>
    <s v="Medium"/>
    <s v="High"/>
    <x v="2"/>
  </r>
  <r>
    <s v="IA"/>
    <n v="197"/>
    <s v="area_code_415"/>
    <s v="no"/>
    <s v="no"/>
    <n v="0"/>
    <n v="233.9"/>
    <n v="96"/>
    <n v="39.76"/>
    <n v="218.9"/>
    <n v="111"/>
    <n v="18.61"/>
    <n v="182.9"/>
    <x v="23"/>
    <n v="8.23"/>
    <n v="9.5"/>
    <n v="3"/>
    <n v="2.57"/>
    <n v="0"/>
    <x v="0"/>
    <n v="0"/>
    <n v="0"/>
    <n v="0"/>
    <s v="Very High"/>
    <s v="Low"/>
    <x v="1"/>
  </r>
  <r>
    <s v="VA"/>
    <n v="50"/>
    <s v="area_code_415"/>
    <s v="yes"/>
    <s v="no"/>
    <n v="0"/>
    <n v="99.6"/>
    <n v="108"/>
    <n v="16.93"/>
    <n v="308.7"/>
    <n v="102"/>
    <n v="26.24"/>
    <n v="161.19999999999999"/>
    <x v="49"/>
    <n v="7.25"/>
    <n v="13.7"/>
    <n v="6"/>
    <n v="3.7"/>
    <n v="2"/>
    <x v="1"/>
    <n v="1"/>
    <n v="1"/>
    <n v="0"/>
    <s v="Low"/>
    <s v="High"/>
    <x v="0"/>
  </r>
  <r>
    <s v="VA"/>
    <n v="172"/>
    <s v="area_code_510"/>
    <s v="no"/>
    <s v="no"/>
    <n v="0"/>
    <n v="169.8"/>
    <n v="123"/>
    <n v="28.87"/>
    <n v="183.1"/>
    <n v="94"/>
    <n v="15.56"/>
    <n v="395"/>
    <x v="51"/>
    <n v="17.77"/>
    <n v="12.7"/>
    <n v="7"/>
    <n v="3.43"/>
    <n v="2"/>
    <x v="0"/>
    <n v="0"/>
    <n v="0"/>
    <n v="0"/>
    <s v="Very High"/>
    <s v="High"/>
    <x v="3"/>
  </r>
  <r>
    <s v="NM"/>
    <n v="188"/>
    <s v="area_code_415"/>
    <s v="yes"/>
    <s v="yes"/>
    <n v="26"/>
    <n v="198.8"/>
    <n v="115"/>
    <n v="33.799999999999997"/>
    <n v="166.6"/>
    <n v="67"/>
    <n v="14.16"/>
    <n v="198.5"/>
    <x v="4"/>
    <n v="8.93"/>
    <n v="14.4"/>
    <n v="3"/>
    <n v="3.89"/>
    <n v="1"/>
    <x v="1"/>
    <n v="1"/>
    <n v="1"/>
    <n v="1"/>
    <s v="Very High"/>
    <s v="High"/>
    <x v="2"/>
  </r>
  <r>
    <s v="FL"/>
    <n v="85"/>
    <s v="area_code_408"/>
    <s v="yes"/>
    <s v="no"/>
    <n v="0"/>
    <n v="116.2"/>
    <n v="86"/>
    <n v="19.75"/>
    <n v="229.7"/>
    <n v="127"/>
    <n v="19.52"/>
    <n v="204.2"/>
    <x v="23"/>
    <n v="9.19"/>
    <n v="10.1"/>
    <n v="3"/>
    <n v="2.73"/>
    <n v="3"/>
    <x v="0"/>
    <n v="0"/>
    <n v="1"/>
    <n v="0"/>
    <s v="Medium"/>
    <s v="Low"/>
    <x v="0"/>
  </r>
  <r>
    <s v="RI"/>
    <n v="103"/>
    <s v="area_code_510"/>
    <s v="yes"/>
    <s v="no"/>
    <n v="0"/>
    <n v="255.9"/>
    <n v="128"/>
    <n v="43.5"/>
    <n v="140.9"/>
    <n v="92"/>
    <n v="11.98"/>
    <n v="308.89999999999998"/>
    <x v="61"/>
    <n v="13.9"/>
    <n v="12.1"/>
    <n v="2"/>
    <n v="3.27"/>
    <n v="1"/>
    <x v="1"/>
    <n v="1"/>
    <n v="1"/>
    <n v="0"/>
    <s v="High"/>
    <s v="High"/>
    <x v="2"/>
  </r>
  <r>
    <s v="NJ"/>
    <n v="136"/>
    <s v="area_code_408"/>
    <s v="no"/>
    <s v="yes"/>
    <n v="27"/>
    <n v="187.7"/>
    <n v="84"/>
    <n v="31.91"/>
    <n v="221"/>
    <n v="147"/>
    <n v="18.79"/>
    <n v="145.69999999999999"/>
    <x v="71"/>
    <n v="6.56"/>
    <n v="10"/>
    <n v="4"/>
    <n v="2.7"/>
    <n v="3"/>
    <x v="0"/>
    <n v="0"/>
    <n v="0"/>
    <n v="1"/>
    <s v="Very High"/>
    <s v="Low"/>
    <x v="1"/>
  </r>
  <r>
    <s v="NE"/>
    <n v="155"/>
    <s v="area_code_408"/>
    <s v="no"/>
    <s v="yes"/>
    <n v="21"/>
    <n v="195.9"/>
    <n v="91"/>
    <n v="33.299999999999997"/>
    <n v="213.9"/>
    <n v="84"/>
    <n v="18.18"/>
    <n v="88.2"/>
    <x v="8"/>
    <n v="3.97"/>
    <n v="8.6"/>
    <n v="4"/>
    <n v="2.3199999999999998"/>
    <n v="0"/>
    <x v="0"/>
    <n v="0"/>
    <n v="0"/>
    <n v="1"/>
    <s v="Very High"/>
    <s v="Low"/>
    <x v="2"/>
  </r>
  <r>
    <s v="WV"/>
    <n v="145"/>
    <s v="area_code_415"/>
    <s v="no"/>
    <s v="no"/>
    <n v="0"/>
    <n v="129.4"/>
    <n v="97"/>
    <n v="22"/>
    <n v="185.4"/>
    <n v="101"/>
    <n v="15.76"/>
    <n v="204.7"/>
    <x v="36"/>
    <n v="9.2100000000000009"/>
    <n v="1.1000000000000001"/>
    <n v="2"/>
    <n v="0.3"/>
    <n v="2"/>
    <x v="0"/>
    <n v="0"/>
    <n v="0"/>
    <n v="0"/>
    <s v="Very High"/>
    <s v="Low"/>
    <x v="0"/>
  </r>
  <r>
    <s v="WY"/>
    <n v="116"/>
    <s v="area_code_510"/>
    <s v="no"/>
    <s v="yes"/>
    <n v="12"/>
    <n v="221"/>
    <n v="108"/>
    <n v="37.57"/>
    <n v="151"/>
    <n v="118"/>
    <n v="12.84"/>
    <n v="179"/>
    <x v="59"/>
    <n v="8.06"/>
    <n v="9"/>
    <n v="6"/>
    <n v="2.4300000000000002"/>
    <n v="2"/>
    <x v="0"/>
    <n v="0"/>
    <n v="0"/>
    <n v="1"/>
    <s v="High"/>
    <s v="Low"/>
    <x v="1"/>
  </r>
  <r>
    <s v="SC"/>
    <n v="152"/>
    <s v="area_code_408"/>
    <s v="no"/>
    <s v="no"/>
    <n v="0"/>
    <n v="140.5"/>
    <n v="92"/>
    <n v="23.89"/>
    <n v="186.8"/>
    <n v="96"/>
    <n v="15.88"/>
    <n v="227"/>
    <x v="2"/>
    <n v="10.220000000000001"/>
    <n v="9.5"/>
    <n v="5"/>
    <n v="2.57"/>
    <n v="2"/>
    <x v="0"/>
    <n v="0"/>
    <n v="0"/>
    <n v="0"/>
    <s v="Very High"/>
    <s v="Low"/>
    <x v="3"/>
  </r>
  <r>
    <s v="MS"/>
    <n v="65"/>
    <s v="area_code_415"/>
    <s v="yes"/>
    <s v="no"/>
    <n v="0"/>
    <n v="277.89999999999998"/>
    <n v="123"/>
    <n v="47.24"/>
    <n v="155.80000000000001"/>
    <n v="112"/>
    <n v="13.24"/>
    <n v="256.89999999999998"/>
    <x v="62"/>
    <n v="11.56"/>
    <n v="9.1999999999999993"/>
    <n v="10"/>
    <n v="2.48"/>
    <n v="0"/>
    <x v="1"/>
    <n v="1"/>
    <n v="1"/>
    <n v="0"/>
    <s v="Low"/>
    <s v="Low"/>
    <x v="1"/>
  </r>
  <r>
    <s v="IL"/>
    <n v="67"/>
    <s v="area_code_415"/>
    <s v="no"/>
    <s v="no"/>
    <n v="0"/>
    <n v="109.1"/>
    <n v="117"/>
    <n v="18.55"/>
    <n v="217.4"/>
    <n v="124"/>
    <n v="18.48"/>
    <n v="188.4"/>
    <x v="97"/>
    <n v="8.48"/>
    <n v="12.8"/>
    <n v="6"/>
    <n v="3.46"/>
    <n v="0"/>
    <x v="0"/>
    <n v="0"/>
    <n v="0"/>
    <n v="0"/>
    <s v="Low"/>
    <s v="High"/>
    <x v="0"/>
  </r>
  <r>
    <s v="OR"/>
    <n v="60"/>
    <s v="area_code_415"/>
    <s v="no"/>
    <s v="no"/>
    <n v="0"/>
    <n v="207.8"/>
    <n v="109"/>
    <n v="35.33"/>
    <n v="123.5"/>
    <n v="112"/>
    <n v="10.5"/>
    <n v="291.60000000000002"/>
    <x v="11"/>
    <n v="13.12"/>
    <n v="5.7"/>
    <n v="9"/>
    <n v="1.54"/>
    <n v="0"/>
    <x v="0"/>
    <n v="0"/>
    <n v="0"/>
    <n v="0"/>
    <s v="Low"/>
    <s v="Low"/>
    <x v="1"/>
  </r>
  <r>
    <s v="UT"/>
    <n v="138"/>
    <s v="area_code_510"/>
    <s v="no"/>
    <s v="no"/>
    <n v="0"/>
    <n v="205.9"/>
    <n v="96"/>
    <n v="35"/>
    <n v="257.10000000000002"/>
    <n v="94"/>
    <n v="21.85"/>
    <n v="209"/>
    <x v="92"/>
    <n v="9.4"/>
    <n v="12.1"/>
    <n v="8"/>
    <n v="3.27"/>
    <n v="0"/>
    <x v="0"/>
    <n v="0"/>
    <n v="0"/>
    <n v="0"/>
    <s v="Very High"/>
    <s v="High"/>
    <x v="2"/>
  </r>
  <r>
    <s v="IA"/>
    <n v="44"/>
    <s v="area_code_415"/>
    <s v="no"/>
    <s v="no"/>
    <n v="0"/>
    <n v="308.60000000000002"/>
    <n v="139"/>
    <n v="52.46"/>
    <n v="150.80000000000001"/>
    <n v="94"/>
    <n v="12.82"/>
    <n v="198.7"/>
    <x v="78"/>
    <n v="8.94"/>
    <n v="7.3"/>
    <n v="3"/>
    <n v="1.97"/>
    <n v="4"/>
    <x v="1"/>
    <n v="1"/>
    <n v="0"/>
    <n v="0"/>
    <s v="Low"/>
    <s v="Low"/>
    <x v="2"/>
  </r>
  <r>
    <s v="ME"/>
    <n v="25"/>
    <s v="area_code_510"/>
    <s v="no"/>
    <s v="no"/>
    <n v="0"/>
    <n v="242.6"/>
    <n v="69"/>
    <n v="41.24"/>
    <n v="209"/>
    <n v="117"/>
    <n v="17.77"/>
    <n v="219.7"/>
    <x v="58"/>
    <n v="9.89"/>
    <n v="14.4"/>
    <n v="6"/>
    <n v="3.89"/>
    <n v="2"/>
    <x v="0"/>
    <n v="0"/>
    <n v="0"/>
    <n v="0"/>
    <s v="Low"/>
    <s v="High"/>
    <x v="1"/>
  </r>
  <r>
    <s v="WY"/>
    <n v="145"/>
    <s v="area_code_408"/>
    <s v="no"/>
    <s v="no"/>
    <n v="0"/>
    <n v="229.6"/>
    <n v="82"/>
    <n v="39.03"/>
    <n v="138.1"/>
    <n v="103"/>
    <n v="11.74"/>
    <n v="250.8"/>
    <x v="23"/>
    <n v="11.29"/>
    <n v="3.3"/>
    <n v="3"/>
    <n v="0.89"/>
    <n v="1"/>
    <x v="0"/>
    <n v="0"/>
    <n v="0"/>
    <n v="0"/>
    <s v="Very High"/>
    <s v="Low"/>
    <x v="1"/>
  </r>
  <r>
    <s v="WI"/>
    <n v="122"/>
    <s v="area_code_510"/>
    <s v="no"/>
    <s v="yes"/>
    <n v="28"/>
    <n v="166"/>
    <n v="62"/>
    <n v="28.22"/>
    <n v="233.9"/>
    <n v="88"/>
    <n v="19.88"/>
    <n v="170.1"/>
    <x v="48"/>
    <n v="7.65"/>
    <n v="7.7"/>
    <n v="3"/>
    <n v="2.08"/>
    <n v="2"/>
    <x v="0"/>
    <n v="0"/>
    <n v="0"/>
    <n v="1"/>
    <s v="High"/>
    <s v="Low"/>
    <x v="3"/>
  </r>
  <r>
    <s v="SC"/>
    <n v="121"/>
    <s v="area_code_415"/>
    <s v="no"/>
    <s v="no"/>
    <n v="0"/>
    <n v="144.80000000000001"/>
    <n v="126"/>
    <n v="24.62"/>
    <n v="200.6"/>
    <n v="82"/>
    <n v="17.05"/>
    <n v="208.8"/>
    <x v="77"/>
    <n v="9.4"/>
    <n v="13.3"/>
    <n v="9"/>
    <n v="3.59"/>
    <n v="0"/>
    <x v="1"/>
    <n v="1"/>
    <n v="0"/>
    <n v="0"/>
    <s v="High"/>
    <s v="High"/>
    <x v="3"/>
  </r>
  <r>
    <s v="DC"/>
    <n v="55"/>
    <s v="area_code_510"/>
    <s v="yes"/>
    <s v="no"/>
    <n v="0"/>
    <n v="106.1"/>
    <n v="77"/>
    <n v="18.04"/>
    <n v="123.5"/>
    <n v="100"/>
    <n v="10.5"/>
    <n v="96.4"/>
    <x v="26"/>
    <n v="4.34"/>
    <n v="12.9"/>
    <n v="3"/>
    <n v="3.48"/>
    <n v="0"/>
    <x v="0"/>
    <n v="0"/>
    <n v="1"/>
    <n v="0"/>
    <s v="Low"/>
    <s v="High"/>
    <x v="3"/>
  </r>
  <r>
    <s v="CT"/>
    <n v="77"/>
    <s v="area_code_415"/>
    <s v="no"/>
    <s v="no"/>
    <n v="0"/>
    <n v="221.8"/>
    <n v="84"/>
    <n v="37.71"/>
    <n v="166"/>
    <n v="125"/>
    <n v="14.11"/>
    <n v="210.2"/>
    <x v="51"/>
    <n v="9.4600000000000009"/>
    <n v="13.2"/>
    <n v="4"/>
    <n v="3.56"/>
    <n v="1"/>
    <x v="0"/>
    <n v="0"/>
    <n v="0"/>
    <n v="0"/>
    <s v="Medium"/>
    <s v="High"/>
    <x v="1"/>
  </r>
  <r>
    <s v="OR"/>
    <n v="12"/>
    <s v="area_code_415"/>
    <s v="no"/>
    <s v="no"/>
    <n v="0"/>
    <n v="204.6"/>
    <n v="98"/>
    <n v="34.78"/>
    <n v="212.5"/>
    <n v="90"/>
    <n v="18.059999999999999"/>
    <n v="182.1"/>
    <x v="34"/>
    <n v="8.19"/>
    <n v="9.8000000000000007"/>
    <n v="7"/>
    <n v="2.65"/>
    <n v="2"/>
    <x v="0"/>
    <n v="0"/>
    <n v="0"/>
    <n v="0"/>
    <s v="Low"/>
    <s v="Low"/>
    <x v="2"/>
  </r>
  <r>
    <s v="NV"/>
    <n v="92"/>
    <s v="area_code_415"/>
    <s v="no"/>
    <s v="yes"/>
    <n v="44"/>
    <n v="152"/>
    <n v="95"/>
    <n v="25.84"/>
    <n v="274.89999999999998"/>
    <n v="73"/>
    <n v="23.37"/>
    <n v="162.4"/>
    <x v="3"/>
    <n v="7.31"/>
    <n v="10"/>
    <n v="1"/>
    <n v="2.7"/>
    <n v="2"/>
    <x v="0"/>
    <n v="0"/>
    <n v="0"/>
    <n v="1"/>
    <s v="Medium"/>
    <s v="Low"/>
    <x v="3"/>
  </r>
  <r>
    <s v="MN"/>
    <n v="125"/>
    <s v="area_code_415"/>
    <s v="yes"/>
    <s v="yes"/>
    <n v="29"/>
    <n v="260.8"/>
    <n v="81"/>
    <n v="44.34"/>
    <n v="163.69999999999999"/>
    <n v="112"/>
    <n v="13.91"/>
    <n v="271.7"/>
    <x v="57"/>
    <n v="12.23"/>
    <n v="17"/>
    <n v="6"/>
    <n v="4.59"/>
    <n v="1"/>
    <x v="1"/>
    <n v="1"/>
    <n v="1"/>
    <n v="1"/>
    <s v="High"/>
    <s v="High"/>
    <x v="1"/>
  </r>
  <r>
    <s v="KS"/>
    <n v="79"/>
    <s v="area_code_415"/>
    <s v="no"/>
    <s v="no"/>
    <n v="0"/>
    <n v="177.9"/>
    <n v="83"/>
    <n v="30.24"/>
    <n v="167.3"/>
    <n v="84"/>
    <n v="14.22"/>
    <n v="223.7"/>
    <x v="66"/>
    <n v="10.07"/>
    <n v="15.2"/>
    <n v="8"/>
    <n v="4.0999999999999996"/>
    <n v="0"/>
    <x v="0"/>
    <n v="0"/>
    <n v="0"/>
    <n v="0"/>
    <s v="Medium"/>
    <s v="High"/>
    <x v="3"/>
  </r>
  <r>
    <s v="RI"/>
    <n v="36"/>
    <s v="area_code_415"/>
    <s v="no"/>
    <s v="no"/>
    <n v="0"/>
    <n v="235.1"/>
    <n v="97"/>
    <n v="39.97"/>
    <n v="196.8"/>
    <n v="104"/>
    <n v="16.73"/>
    <n v="259.7"/>
    <x v="71"/>
    <n v="11.69"/>
    <n v="7"/>
    <n v="7"/>
    <n v="1.89"/>
    <n v="3"/>
    <x v="0"/>
    <n v="0"/>
    <n v="0"/>
    <n v="0"/>
    <s v="Low"/>
    <s v="Low"/>
    <x v="1"/>
  </r>
  <r>
    <s v="DC"/>
    <n v="102"/>
    <s v="area_code_415"/>
    <s v="no"/>
    <s v="no"/>
    <n v="0"/>
    <n v="186.8"/>
    <n v="92"/>
    <n v="31.76"/>
    <n v="173.7"/>
    <n v="123"/>
    <n v="14.76"/>
    <n v="250.9"/>
    <x v="70"/>
    <n v="11.29"/>
    <n v="9.6999999999999993"/>
    <n v="4"/>
    <n v="2.62"/>
    <n v="2"/>
    <x v="0"/>
    <n v="0"/>
    <n v="0"/>
    <n v="0"/>
    <s v="High"/>
    <s v="Low"/>
    <x v="1"/>
  </r>
  <r>
    <s v="IL"/>
    <n v="138"/>
    <s v="area_code_408"/>
    <s v="yes"/>
    <s v="no"/>
    <n v="0"/>
    <n v="268.39999999999998"/>
    <n v="81"/>
    <n v="45.63"/>
    <n v="174.4"/>
    <n v="115"/>
    <n v="14.82"/>
    <n v="193.5"/>
    <x v="5"/>
    <n v="8.7100000000000009"/>
    <n v="11.6"/>
    <n v="4"/>
    <n v="3.13"/>
    <n v="1"/>
    <x v="0"/>
    <n v="0"/>
    <n v="1"/>
    <n v="0"/>
    <s v="Very High"/>
    <s v="High"/>
    <x v="1"/>
  </r>
  <r>
    <s v="UT"/>
    <n v="164"/>
    <s v="area_code_510"/>
    <s v="no"/>
    <s v="no"/>
    <n v="0"/>
    <n v="192.1"/>
    <n v="95"/>
    <n v="32.659999999999997"/>
    <n v="249.8"/>
    <n v="94"/>
    <n v="21.23"/>
    <n v="132.6"/>
    <x v="41"/>
    <n v="5.97"/>
    <n v="7.3"/>
    <n v="3"/>
    <n v="1.97"/>
    <n v="3"/>
    <x v="0"/>
    <n v="0"/>
    <n v="0"/>
    <n v="0"/>
    <s v="Very High"/>
    <s v="Low"/>
    <x v="2"/>
  </r>
  <r>
    <s v="MN"/>
    <n v="125"/>
    <s v="area_code_415"/>
    <s v="no"/>
    <s v="no"/>
    <n v="0"/>
    <n v="240.7"/>
    <n v="82"/>
    <n v="40.92"/>
    <n v="269.39999999999998"/>
    <n v="85"/>
    <n v="22.9"/>
    <n v="187.1"/>
    <x v="14"/>
    <n v="8.42"/>
    <n v="10.1"/>
    <n v="3"/>
    <n v="2.73"/>
    <n v="0"/>
    <x v="1"/>
    <n v="1"/>
    <n v="0"/>
    <n v="0"/>
    <s v="High"/>
    <s v="Low"/>
    <x v="2"/>
  </r>
  <r>
    <s v="WI"/>
    <n v="72"/>
    <s v="area_code_408"/>
    <s v="no"/>
    <s v="no"/>
    <n v="0"/>
    <n v="179.9"/>
    <n v="113"/>
    <n v="30.58"/>
    <n v="149.80000000000001"/>
    <n v="112"/>
    <n v="12.73"/>
    <n v="168.2"/>
    <x v="29"/>
    <n v="7.57"/>
    <n v="9.8000000000000007"/>
    <n v="7"/>
    <n v="2.65"/>
    <n v="2"/>
    <x v="0"/>
    <n v="0"/>
    <n v="0"/>
    <n v="0"/>
    <s v="Low"/>
    <s v="Low"/>
    <x v="0"/>
  </r>
  <r>
    <s v="MA"/>
    <n v="145"/>
    <s v="area_code_415"/>
    <s v="no"/>
    <s v="no"/>
    <n v="0"/>
    <n v="175.8"/>
    <n v="89"/>
    <n v="29.89"/>
    <n v="274.3"/>
    <n v="119"/>
    <n v="23.32"/>
    <n v="226.6"/>
    <x v="69"/>
    <n v="10.199999999999999"/>
    <n v="12.4"/>
    <n v="4"/>
    <n v="3.35"/>
    <n v="1"/>
    <x v="0"/>
    <n v="0"/>
    <n v="0"/>
    <n v="0"/>
    <s v="Very High"/>
    <s v="High"/>
    <x v="0"/>
  </r>
  <r>
    <s v="AL"/>
    <n v="136"/>
    <s v="area_code_510"/>
    <s v="no"/>
    <s v="no"/>
    <n v="0"/>
    <n v="109.4"/>
    <n v="91"/>
    <n v="18.600000000000001"/>
    <n v="207.5"/>
    <n v="111"/>
    <n v="17.64"/>
    <n v="135"/>
    <x v="24"/>
    <n v="6.08"/>
    <n v="11.6"/>
    <n v="5"/>
    <n v="3.13"/>
    <n v="0"/>
    <x v="0"/>
    <n v="0"/>
    <n v="0"/>
    <n v="0"/>
    <s v="Very High"/>
    <s v="High"/>
    <x v="0"/>
  </r>
  <r>
    <s v="SC"/>
    <n v="209"/>
    <s v="area_code_510"/>
    <s v="no"/>
    <s v="no"/>
    <n v="0"/>
    <n v="255.1"/>
    <n v="124"/>
    <n v="43.37"/>
    <n v="230.6"/>
    <n v="110"/>
    <n v="19.600000000000001"/>
    <n v="218"/>
    <x v="69"/>
    <n v="9.81"/>
    <n v="8.5"/>
    <n v="5"/>
    <n v="2.2999999999999998"/>
    <n v="3"/>
    <x v="1"/>
    <n v="1"/>
    <n v="0"/>
    <n v="0"/>
    <s v="Very High"/>
    <s v="Low"/>
    <x v="1"/>
  </r>
  <r>
    <s v="WI"/>
    <n v="66"/>
    <s v="area_code_415"/>
    <s v="yes"/>
    <s v="no"/>
    <n v="0"/>
    <n v="208.7"/>
    <n v="84"/>
    <n v="35.479999999999997"/>
    <n v="173.3"/>
    <n v="88"/>
    <n v="14.73"/>
    <n v="264.7"/>
    <x v="24"/>
    <n v="11.91"/>
    <n v="8.3000000000000007"/>
    <n v="3"/>
    <n v="2.2400000000000002"/>
    <n v="3"/>
    <x v="0"/>
    <n v="0"/>
    <n v="1"/>
    <n v="0"/>
    <s v="Low"/>
    <s v="Low"/>
    <x v="2"/>
  </r>
  <r>
    <s v="VT"/>
    <n v="152"/>
    <s v="area_code_510"/>
    <s v="no"/>
    <s v="yes"/>
    <n v="20"/>
    <n v="214.6"/>
    <n v="108"/>
    <n v="36.479999999999997"/>
    <n v="96.6"/>
    <n v="82"/>
    <n v="8.2100000000000009"/>
    <n v="170.7"/>
    <x v="107"/>
    <n v="7.68"/>
    <n v="7.9"/>
    <n v="5"/>
    <n v="2.13"/>
    <n v="1"/>
    <x v="0"/>
    <n v="0"/>
    <n v="0"/>
    <n v="1"/>
    <s v="Very High"/>
    <s v="Low"/>
    <x v="2"/>
  </r>
  <r>
    <s v="CT"/>
    <n v="162"/>
    <s v="area_code_408"/>
    <s v="no"/>
    <s v="no"/>
    <n v="0"/>
    <n v="49.2"/>
    <n v="121"/>
    <n v="8.36"/>
    <n v="143.9"/>
    <n v="136"/>
    <n v="12.23"/>
    <n v="203"/>
    <x v="7"/>
    <n v="9.14"/>
    <n v="12.1"/>
    <n v="13"/>
    <n v="3.27"/>
    <n v="1"/>
    <x v="0"/>
    <n v="0"/>
    <n v="0"/>
    <n v="0"/>
    <s v="Very High"/>
    <s v="High"/>
    <x v="0"/>
  </r>
  <r>
    <s v="OR"/>
    <n v="72"/>
    <s v="area_code_510"/>
    <s v="no"/>
    <s v="no"/>
    <n v="0"/>
    <n v="141.30000000000001"/>
    <n v="133"/>
    <n v="24.02"/>
    <n v="134.9"/>
    <n v="96"/>
    <n v="11.47"/>
    <n v="227.5"/>
    <x v="7"/>
    <n v="10.24"/>
    <n v="11.2"/>
    <n v="3"/>
    <n v="3.02"/>
    <n v="2"/>
    <x v="0"/>
    <n v="0"/>
    <n v="0"/>
    <n v="0"/>
    <s v="Low"/>
    <s v="High"/>
    <x v="3"/>
  </r>
  <r>
    <s v="HI"/>
    <n v="101"/>
    <s v="area_code_415"/>
    <s v="no"/>
    <s v="no"/>
    <n v="0"/>
    <n v="253.2"/>
    <n v="89"/>
    <n v="43.04"/>
    <n v="237.9"/>
    <n v="114"/>
    <n v="20.22"/>
    <n v="154.30000000000001"/>
    <x v="82"/>
    <n v="6.94"/>
    <n v="9.6999999999999993"/>
    <n v="7"/>
    <n v="2.62"/>
    <n v="4"/>
    <x v="0"/>
    <n v="0"/>
    <n v="0"/>
    <n v="0"/>
    <s v="High"/>
    <s v="Low"/>
    <x v="1"/>
  </r>
  <r>
    <s v="WV"/>
    <n v="125"/>
    <s v="area_code_415"/>
    <s v="no"/>
    <s v="no"/>
    <n v="0"/>
    <n v="206"/>
    <n v="128"/>
    <n v="35.020000000000003"/>
    <n v="198.1"/>
    <n v="71"/>
    <n v="16.84"/>
    <n v="135.9"/>
    <x v="22"/>
    <n v="6.12"/>
    <n v="13.2"/>
    <n v="3"/>
    <n v="3.56"/>
    <n v="0"/>
    <x v="0"/>
    <n v="0"/>
    <n v="0"/>
    <n v="0"/>
    <s v="High"/>
    <s v="High"/>
    <x v="2"/>
  </r>
  <r>
    <s v="ME"/>
    <n v="193"/>
    <s v="area_code_415"/>
    <s v="no"/>
    <s v="yes"/>
    <n v="31"/>
    <n v="71.2"/>
    <n v="58"/>
    <n v="12.1"/>
    <n v="124.7"/>
    <n v="105"/>
    <n v="10.6"/>
    <n v="155.5"/>
    <x v="13"/>
    <n v="7"/>
    <n v="11.7"/>
    <n v="3"/>
    <n v="3.16"/>
    <n v="0"/>
    <x v="0"/>
    <n v="0"/>
    <n v="0"/>
    <n v="1"/>
    <s v="Very High"/>
    <s v="High"/>
    <x v="0"/>
  </r>
  <r>
    <s v="WV"/>
    <n v="63"/>
    <s v="area_code_510"/>
    <s v="no"/>
    <s v="no"/>
    <n v="0"/>
    <n v="261.8"/>
    <n v="69"/>
    <n v="44.51"/>
    <n v="245"/>
    <n v="135"/>
    <n v="20.83"/>
    <n v="202.1"/>
    <x v="9"/>
    <n v="9.09"/>
    <n v="14.7"/>
    <n v="4"/>
    <n v="3.97"/>
    <n v="0"/>
    <x v="1"/>
    <n v="1"/>
    <n v="0"/>
    <n v="0"/>
    <s v="Low"/>
    <s v="High"/>
    <x v="1"/>
  </r>
  <r>
    <s v="NE"/>
    <n v="124"/>
    <s v="area_code_510"/>
    <s v="no"/>
    <s v="no"/>
    <n v="0"/>
    <n v="191.3"/>
    <n v="134"/>
    <n v="32.520000000000003"/>
    <n v="261.5"/>
    <n v="113"/>
    <n v="22.23"/>
    <n v="182.3"/>
    <x v="8"/>
    <n v="8.1999999999999993"/>
    <n v="10"/>
    <n v="3"/>
    <n v="2.7"/>
    <n v="1"/>
    <x v="0"/>
    <n v="0"/>
    <n v="0"/>
    <n v="0"/>
    <s v="High"/>
    <s v="Low"/>
    <x v="1"/>
  </r>
  <r>
    <s v="DC"/>
    <n v="144"/>
    <s v="area_code_415"/>
    <s v="no"/>
    <s v="no"/>
    <n v="0"/>
    <n v="133.30000000000001"/>
    <n v="101"/>
    <n v="22.66"/>
    <n v="255.5"/>
    <n v="127"/>
    <n v="21.72"/>
    <n v="228.6"/>
    <x v="19"/>
    <n v="10.29"/>
    <n v="11.6"/>
    <n v="2"/>
    <n v="3.13"/>
    <n v="0"/>
    <x v="0"/>
    <n v="0"/>
    <n v="0"/>
    <n v="0"/>
    <s v="Very High"/>
    <s v="High"/>
    <x v="0"/>
  </r>
  <r>
    <s v="NH"/>
    <n v="116"/>
    <s v="area_code_408"/>
    <s v="no"/>
    <s v="yes"/>
    <n v="24"/>
    <n v="183.6"/>
    <n v="138"/>
    <n v="31.21"/>
    <n v="203.8"/>
    <n v="90"/>
    <n v="17.32"/>
    <n v="166.9"/>
    <x v="2"/>
    <n v="7.51"/>
    <n v="6"/>
    <n v="3"/>
    <n v="1.62"/>
    <n v="2"/>
    <x v="0"/>
    <n v="0"/>
    <n v="0"/>
    <n v="1"/>
    <s v="High"/>
    <s v="Low"/>
    <x v="2"/>
  </r>
  <r>
    <s v="MD"/>
    <n v="189"/>
    <s v="area_code_415"/>
    <s v="no"/>
    <s v="yes"/>
    <n v="30"/>
    <n v="155.19999999999999"/>
    <n v="116"/>
    <n v="26.38"/>
    <n v="195.5"/>
    <n v="50"/>
    <n v="16.62"/>
    <n v="170.1"/>
    <x v="13"/>
    <n v="7.65"/>
    <n v="15.4"/>
    <n v="6"/>
    <n v="4.16"/>
    <n v="1"/>
    <x v="0"/>
    <n v="0"/>
    <n v="0"/>
    <n v="1"/>
    <s v="Very High"/>
    <s v="High"/>
    <x v="3"/>
  </r>
  <r>
    <s v="NH"/>
    <n v="97"/>
    <s v="area_code_408"/>
    <s v="no"/>
    <s v="yes"/>
    <n v="28"/>
    <n v="283.10000000000002"/>
    <n v="93"/>
    <n v="48.13"/>
    <n v="185.4"/>
    <n v="98"/>
    <n v="15.76"/>
    <n v="312.8"/>
    <x v="17"/>
    <n v="14.08"/>
    <n v="6.1"/>
    <n v="8"/>
    <n v="1.65"/>
    <n v="1"/>
    <x v="0"/>
    <n v="0"/>
    <n v="0"/>
    <n v="1"/>
    <s v="Medium"/>
    <s v="Low"/>
    <x v="2"/>
  </r>
  <r>
    <s v="WV"/>
    <n v="137"/>
    <s v="area_code_510"/>
    <s v="no"/>
    <s v="yes"/>
    <n v="50"/>
    <n v="186.5"/>
    <n v="94"/>
    <n v="31.71"/>
    <n v="178"/>
    <n v="106"/>
    <n v="15.13"/>
    <n v="215.6"/>
    <x v="41"/>
    <n v="9.6999999999999993"/>
    <n v="12.1"/>
    <n v="4"/>
    <n v="3.27"/>
    <n v="2"/>
    <x v="0"/>
    <n v="0"/>
    <n v="0"/>
    <n v="1"/>
    <s v="Very High"/>
    <s v="High"/>
    <x v="1"/>
  </r>
  <r>
    <s v="IL"/>
    <n v="142"/>
    <s v="area_code_415"/>
    <s v="no"/>
    <s v="yes"/>
    <n v="38"/>
    <n v="163.30000000000001"/>
    <n v="104"/>
    <n v="27.76"/>
    <n v="136"/>
    <n v="114"/>
    <n v="11.56"/>
    <n v="249.1"/>
    <x v="28"/>
    <n v="11.21"/>
    <n v="4.3"/>
    <n v="6"/>
    <n v="1.1599999999999999"/>
    <n v="0"/>
    <x v="0"/>
    <n v="0"/>
    <n v="0"/>
    <n v="1"/>
    <s v="Very High"/>
    <s v="Low"/>
    <x v="0"/>
  </r>
  <r>
    <s v="OK"/>
    <n v="84"/>
    <s v="area_code_510"/>
    <s v="no"/>
    <s v="no"/>
    <n v="0"/>
    <n v="203.4"/>
    <n v="125"/>
    <n v="34.58"/>
    <n v="182.9"/>
    <n v="88"/>
    <n v="15.55"/>
    <n v="213.7"/>
    <x v="3"/>
    <n v="9.6199999999999992"/>
    <n v="13.8"/>
    <n v="2"/>
    <n v="3.73"/>
    <n v="1"/>
    <x v="0"/>
    <n v="0"/>
    <n v="0"/>
    <n v="0"/>
    <s v="Medium"/>
    <s v="High"/>
    <x v="2"/>
  </r>
  <r>
    <s v="NH"/>
    <n v="119"/>
    <s v="area_code_415"/>
    <s v="no"/>
    <s v="yes"/>
    <n v="19"/>
    <n v="178.1"/>
    <n v="110"/>
    <n v="30.28"/>
    <n v="212.8"/>
    <n v="100"/>
    <n v="18.09"/>
    <n v="226.3"/>
    <x v="56"/>
    <n v="10.18"/>
    <n v="10"/>
    <n v="6"/>
    <n v="2.7"/>
    <n v="1"/>
    <x v="0"/>
    <n v="0"/>
    <n v="0"/>
    <n v="1"/>
    <s v="High"/>
    <s v="Low"/>
    <x v="3"/>
  </r>
  <r>
    <s v="MI"/>
    <n v="158"/>
    <s v="area_code_415"/>
    <s v="no"/>
    <s v="no"/>
    <n v="0"/>
    <n v="195.9"/>
    <n v="103"/>
    <n v="33.299999999999997"/>
    <n v="89.1"/>
    <n v="95"/>
    <n v="7.57"/>
    <n v="302.2"/>
    <x v="58"/>
    <n v="13.6"/>
    <n v="10.3"/>
    <n v="3"/>
    <n v="2.78"/>
    <n v="1"/>
    <x v="0"/>
    <n v="0"/>
    <n v="0"/>
    <n v="0"/>
    <s v="Very High"/>
    <s v="High"/>
    <x v="2"/>
  </r>
  <r>
    <s v="HI"/>
    <n v="101"/>
    <s v="area_code_415"/>
    <s v="no"/>
    <s v="yes"/>
    <n v="24"/>
    <n v="114.1"/>
    <n v="95"/>
    <n v="19.399999999999999"/>
    <n v="161.5"/>
    <n v="86"/>
    <n v="13.73"/>
    <n v="176.3"/>
    <x v="6"/>
    <n v="7.93"/>
    <n v="13"/>
    <n v="9"/>
    <n v="3.51"/>
    <n v="2"/>
    <x v="0"/>
    <n v="0"/>
    <n v="0"/>
    <n v="1"/>
    <s v="High"/>
    <s v="High"/>
    <x v="3"/>
  </r>
  <r>
    <s v="NJ"/>
    <n v="182"/>
    <s v="area_code_415"/>
    <s v="no"/>
    <s v="no"/>
    <n v="0"/>
    <n v="279.10000000000002"/>
    <n v="124"/>
    <n v="47.45"/>
    <n v="180.5"/>
    <n v="108"/>
    <n v="15.34"/>
    <n v="217.5"/>
    <x v="1"/>
    <n v="9.7899999999999991"/>
    <n v="9.5"/>
    <n v="11"/>
    <n v="2.57"/>
    <n v="2"/>
    <x v="1"/>
    <n v="1"/>
    <n v="0"/>
    <n v="0"/>
    <s v="Very High"/>
    <s v="Low"/>
    <x v="1"/>
  </r>
  <r>
    <s v="WV"/>
    <n v="51"/>
    <s v="area_code_408"/>
    <s v="no"/>
    <s v="no"/>
    <n v="0"/>
    <n v="169.3"/>
    <n v="111"/>
    <n v="28.78"/>
    <n v="139.5"/>
    <n v="69"/>
    <n v="11.86"/>
    <n v="197"/>
    <x v="30"/>
    <n v="8.8699999999999992"/>
    <n v="12"/>
    <n v="3"/>
    <n v="3.24"/>
    <n v="0"/>
    <x v="0"/>
    <n v="0"/>
    <n v="0"/>
    <n v="0"/>
    <s v="Low"/>
    <s v="High"/>
    <x v="3"/>
  </r>
  <r>
    <s v="NC"/>
    <n v="117"/>
    <s v="area_code_510"/>
    <s v="no"/>
    <s v="no"/>
    <n v="0"/>
    <n v="214.4"/>
    <n v="94"/>
    <n v="36.450000000000003"/>
    <n v="138"/>
    <n v="149"/>
    <n v="11.73"/>
    <n v="148.69999999999999"/>
    <x v="20"/>
    <n v="6.69"/>
    <n v="9.9"/>
    <n v="1"/>
    <n v="2.67"/>
    <n v="2"/>
    <x v="0"/>
    <n v="0"/>
    <n v="0"/>
    <n v="0"/>
    <s v="High"/>
    <s v="Low"/>
    <x v="1"/>
  </r>
  <r>
    <s v="PA"/>
    <n v="92"/>
    <s v="area_code_415"/>
    <s v="yes"/>
    <s v="no"/>
    <n v="0"/>
    <n v="255.8"/>
    <n v="125"/>
    <n v="43.49"/>
    <n v="142.69999999999999"/>
    <n v="111"/>
    <n v="12.13"/>
    <n v="181.2"/>
    <x v="67"/>
    <n v="8.15"/>
    <n v="11.7"/>
    <n v="3"/>
    <n v="3.16"/>
    <n v="0"/>
    <x v="0"/>
    <n v="0"/>
    <n v="1"/>
    <n v="0"/>
    <s v="Medium"/>
    <s v="High"/>
    <x v="1"/>
  </r>
  <r>
    <s v="MI"/>
    <n v="86"/>
    <s v="area_code_408"/>
    <s v="no"/>
    <s v="no"/>
    <n v="0"/>
    <n v="148.19999999999999"/>
    <n v="71"/>
    <n v="25.19"/>
    <n v="285.10000000000002"/>
    <n v="91"/>
    <n v="24.23"/>
    <n v="166.4"/>
    <x v="104"/>
    <n v="7.49"/>
    <n v="6.2"/>
    <n v="3"/>
    <n v="1.67"/>
    <n v="2"/>
    <x v="0"/>
    <n v="0"/>
    <n v="0"/>
    <n v="0"/>
    <s v="Medium"/>
    <s v="Low"/>
    <x v="3"/>
  </r>
  <r>
    <s v="WY"/>
    <n v="122"/>
    <s v="area_code_415"/>
    <s v="no"/>
    <s v="no"/>
    <n v="0"/>
    <n v="119.3"/>
    <n v="93"/>
    <n v="20.28"/>
    <n v="223.9"/>
    <n v="103"/>
    <n v="19.03"/>
    <n v="211.9"/>
    <x v="55"/>
    <n v="9.5399999999999991"/>
    <n v="8.6999999999999993"/>
    <n v="4"/>
    <n v="2.35"/>
    <n v="2"/>
    <x v="0"/>
    <n v="0"/>
    <n v="0"/>
    <n v="0"/>
    <s v="High"/>
    <s v="Low"/>
    <x v="0"/>
  </r>
  <r>
    <s v="NJ"/>
    <n v="127"/>
    <s v="area_code_510"/>
    <s v="no"/>
    <s v="no"/>
    <n v="0"/>
    <n v="245.2"/>
    <n v="91"/>
    <n v="41.68"/>
    <n v="217.2"/>
    <n v="92"/>
    <n v="18.46"/>
    <n v="243.1"/>
    <x v="10"/>
    <n v="10.94"/>
    <n v="13.9"/>
    <n v="6"/>
    <n v="3.75"/>
    <n v="0"/>
    <x v="1"/>
    <n v="1"/>
    <n v="0"/>
    <n v="0"/>
    <s v="High"/>
    <s v="High"/>
    <x v="2"/>
  </r>
  <r>
    <s v="NM"/>
    <n v="158"/>
    <s v="area_code_408"/>
    <s v="no"/>
    <s v="no"/>
    <n v="0"/>
    <n v="172.4"/>
    <n v="114"/>
    <n v="29.31"/>
    <n v="256.60000000000002"/>
    <n v="69"/>
    <n v="21.81"/>
    <n v="235.3"/>
    <x v="1"/>
    <n v="10.59"/>
    <n v="0"/>
    <n v="0"/>
    <n v="0"/>
    <n v="2"/>
    <x v="0"/>
    <n v="0"/>
    <n v="0"/>
    <n v="0"/>
    <s v="Very High"/>
    <s v="Low"/>
    <x v="3"/>
  </r>
  <r>
    <s v="MS"/>
    <n v="145"/>
    <s v="area_code_510"/>
    <s v="yes"/>
    <s v="yes"/>
    <n v="30"/>
    <n v="175.3"/>
    <n v="107"/>
    <n v="29.8"/>
    <n v="153.30000000000001"/>
    <n v="116"/>
    <n v="13.03"/>
    <n v="233.6"/>
    <x v="82"/>
    <n v="10.51"/>
    <n v="11.1"/>
    <n v="3"/>
    <n v="3"/>
    <n v="1"/>
    <x v="0"/>
    <n v="0"/>
    <n v="1"/>
    <n v="1"/>
    <s v="Very High"/>
    <s v="High"/>
    <x v="0"/>
  </r>
  <r>
    <s v="OK"/>
    <n v="127"/>
    <s v="area_code_510"/>
    <s v="no"/>
    <s v="yes"/>
    <n v="27"/>
    <n v="2.6"/>
    <n v="113"/>
    <n v="0.44"/>
    <n v="254"/>
    <n v="102"/>
    <n v="21.59"/>
    <n v="242.7"/>
    <x v="114"/>
    <n v="10.92"/>
    <n v="9.1999999999999993"/>
    <n v="5"/>
    <n v="2.48"/>
    <n v="3"/>
    <x v="0"/>
    <n v="0"/>
    <n v="0"/>
    <n v="1"/>
    <s v="High"/>
    <s v="Low"/>
    <x v="0"/>
  </r>
  <r>
    <s v="ID"/>
    <n v="109"/>
    <s v="area_code_415"/>
    <s v="no"/>
    <s v="no"/>
    <n v="0"/>
    <n v="184.1"/>
    <n v="143"/>
    <n v="31.3"/>
    <n v="211.7"/>
    <n v="105"/>
    <n v="17.989999999999998"/>
    <n v="243"/>
    <x v="22"/>
    <n v="10.93"/>
    <n v="9.9"/>
    <n v="2"/>
    <n v="2.67"/>
    <n v="1"/>
    <x v="0"/>
    <n v="0"/>
    <n v="0"/>
    <n v="0"/>
    <s v="High"/>
    <s v="Low"/>
    <x v="1"/>
  </r>
  <r>
    <s v="AL"/>
    <n v="88"/>
    <s v="area_code_415"/>
    <s v="no"/>
    <s v="no"/>
    <n v="0"/>
    <n v="181.9"/>
    <n v="90"/>
    <n v="30.92"/>
    <n v="151.5"/>
    <n v="87"/>
    <n v="12.88"/>
    <n v="143"/>
    <x v="41"/>
    <n v="6.44"/>
    <n v="7.5"/>
    <n v="3"/>
    <n v="2.0299999999999998"/>
    <n v="1"/>
    <x v="0"/>
    <n v="0"/>
    <n v="0"/>
    <n v="0"/>
    <s v="Medium"/>
    <s v="Low"/>
    <x v="2"/>
  </r>
  <r>
    <s v="HI"/>
    <n v="171"/>
    <s v="area_code_510"/>
    <s v="no"/>
    <s v="no"/>
    <n v="0"/>
    <n v="189.8"/>
    <n v="122"/>
    <n v="32.270000000000003"/>
    <n v="173.7"/>
    <n v="85"/>
    <n v="14.76"/>
    <n v="257.10000000000002"/>
    <x v="48"/>
    <n v="11.57"/>
    <n v="10.3"/>
    <n v="1"/>
    <n v="2.78"/>
    <n v="0"/>
    <x v="0"/>
    <n v="0"/>
    <n v="0"/>
    <n v="0"/>
    <s v="Very High"/>
    <s v="High"/>
    <x v="2"/>
  </r>
  <r>
    <s v="VA"/>
    <n v="21"/>
    <s v="area_code_415"/>
    <s v="no"/>
    <s v="no"/>
    <n v="0"/>
    <n v="223.2"/>
    <n v="142"/>
    <n v="37.94"/>
    <n v="216.5"/>
    <n v="114"/>
    <n v="18.399999999999999"/>
    <n v="214.7"/>
    <x v="8"/>
    <n v="9.66"/>
    <n v="12.4"/>
    <n v="2"/>
    <n v="3.35"/>
    <n v="1"/>
    <x v="0"/>
    <n v="0"/>
    <n v="0"/>
    <n v="0"/>
    <s v="Low"/>
    <s v="High"/>
    <x v="1"/>
  </r>
  <r>
    <s v="WV"/>
    <n v="145"/>
    <s v="area_code_408"/>
    <s v="no"/>
    <s v="yes"/>
    <n v="31"/>
    <n v="216"/>
    <n v="94"/>
    <n v="36.72"/>
    <n v="225.1"/>
    <n v="123"/>
    <n v="19.13"/>
    <n v="234.7"/>
    <x v="23"/>
    <n v="10.56"/>
    <n v="10.7"/>
    <n v="1"/>
    <n v="2.89"/>
    <n v="2"/>
    <x v="0"/>
    <n v="0"/>
    <n v="0"/>
    <n v="1"/>
    <s v="Very High"/>
    <s v="High"/>
    <x v="1"/>
  </r>
  <r>
    <s v="DE"/>
    <n v="90"/>
    <s v="area_code_415"/>
    <s v="no"/>
    <s v="no"/>
    <n v="0"/>
    <n v="198.5"/>
    <n v="124"/>
    <n v="33.75"/>
    <n v="266.60000000000002"/>
    <n v="100"/>
    <n v="22.66"/>
    <n v="243.3"/>
    <x v="59"/>
    <n v="10.95"/>
    <n v="8"/>
    <n v="7"/>
    <n v="2.16"/>
    <n v="2"/>
    <x v="0"/>
    <n v="0"/>
    <n v="0"/>
    <n v="0"/>
    <s v="Medium"/>
    <s v="Low"/>
    <x v="2"/>
  </r>
  <r>
    <s v="CA"/>
    <n v="33"/>
    <s v="area_code_408"/>
    <s v="no"/>
    <s v="no"/>
    <n v="0"/>
    <n v="159.5"/>
    <n v="115"/>
    <n v="27.12"/>
    <n v="195.4"/>
    <n v="118"/>
    <n v="16.61"/>
    <n v="102.4"/>
    <x v="27"/>
    <n v="4.6100000000000003"/>
    <n v="7.1"/>
    <n v="7"/>
    <n v="1.92"/>
    <n v="1"/>
    <x v="0"/>
    <n v="0"/>
    <n v="0"/>
    <n v="0"/>
    <s v="Low"/>
    <s v="Low"/>
    <x v="0"/>
  </r>
  <r>
    <s v="PA"/>
    <n v="61"/>
    <s v="area_code_408"/>
    <s v="no"/>
    <s v="yes"/>
    <n v="40"/>
    <n v="105"/>
    <n v="78"/>
    <n v="17.850000000000001"/>
    <n v="180.6"/>
    <n v="100"/>
    <n v="15.35"/>
    <n v="174.1"/>
    <x v="11"/>
    <n v="7.83"/>
    <n v="10.199999999999999"/>
    <n v="2"/>
    <n v="2.75"/>
    <n v="2"/>
    <x v="1"/>
    <n v="1"/>
    <n v="0"/>
    <n v="1"/>
    <s v="Low"/>
    <s v="Low"/>
    <x v="3"/>
  </r>
  <r>
    <s v="CO"/>
    <n v="107"/>
    <s v="area_code_415"/>
    <s v="no"/>
    <s v="no"/>
    <n v="0"/>
    <n v="204.5"/>
    <n v="108"/>
    <n v="34.770000000000003"/>
    <n v="162.4"/>
    <n v="110"/>
    <n v="13.8"/>
    <n v="155"/>
    <x v="20"/>
    <n v="6.98"/>
    <n v="13.4"/>
    <n v="1"/>
    <n v="3.62"/>
    <n v="3"/>
    <x v="0"/>
    <n v="0"/>
    <n v="0"/>
    <n v="0"/>
    <s v="High"/>
    <s v="High"/>
    <x v="1"/>
  </r>
  <r>
    <s v="MD"/>
    <n v="147"/>
    <s v="area_code_408"/>
    <s v="no"/>
    <s v="no"/>
    <n v="0"/>
    <n v="274"/>
    <n v="92"/>
    <n v="46.58"/>
    <n v="231.8"/>
    <n v="82"/>
    <n v="19.7"/>
    <n v="283.60000000000002"/>
    <x v="72"/>
    <n v="12.76"/>
    <n v="6.2"/>
    <n v="1"/>
    <n v="1.67"/>
    <n v="0"/>
    <x v="1"/>
    <n v="1"/>
    <n v="0"/>
    <n v="0"/>
    <s v="Very High"/>
    <s v="Low"/>
    <x v="2"/>
  </r>
  <r>
    <s v="KS"/>
    <n v="186"/>
    <s v="area_code_510"/>
    <s v="no"/>
    <s v="no"/>
    <n v="0"/>
    <n v="137.80000000000001"/>
    <n v="97"/>
    <n v="23.43"/>
    <n v="187.7"/>
    <n v="118"/>
    <n v="15.95"/>
    <n v="146.4"/>
    <x v="82"/>
    <n v="6.59"/>
    <n v="8.6999999999999993"/>
    <n v="6"/>
    <n v="2.35"/>
    <n v="1"/>
    <x v="0"/>
    <n v="0"/>
    <n v="0"/>
    <n v="0"/>
    <s v="Very High"/>
    <s v="Low"/>
    <x v="0"/>
  </r>
  <r>
    <s v="MI"/>
    <n v="128"/>
    <s v="area_code_415"/>
    <s v="no"/>
    <s v="no"/>
    <n v="0"/>
    <n v="179.4"/>
    <n v="94"/>
    <n v="30.5"/>
    <n v="270.39999999999998"/>
    <n v="92"/>
    <n v="22.98"/>
    <n v="191"/>
    <x v="53"/>
    <n v="8.59"/>
    <n v="7.9"/>
    <n v="4"/>
    <n v="2.13"/>
    <n v="0"/>
    <x v="0"/>
    <n v="0"/>
    <n v="0"/>
    <n v="0"/>
    <s v="Very High"/>
    <s v="Low"/>
    <x v="3"/>
  </r>
  <r>
    <s v="AK"/>
    <n v="55"/>
    <s v="area_code_408"/>
    <s v="no"/>
    <s v="yes"/>
    <n v="39"/>
    <n v="139.30000000000001"/>
    <n v="101"/>
    <n v="23.68"/>
    <n v="178.3"/>
    <n v="117"/>
    <n v="15.16"/>
    <n v="246.5"/>
    <x v="1"/>
    <n v="11.09"/>
    <n v="8.1"/>
    <n v="1"/>
    <n v="2.19"/>
    <n v="3"/>
    <x v="0"/>
    <n v="0"/>
    <n v="0"/>
    <n v="1"/>
    <s v="Low"/>
    <s v="Low"/>
    <x v="0"/>
  </r>
  <r>
    <s v="OH"/>
    <n v="134"/>
    <s v="area_code_415"/>
    <s v="no"/>
    <s v="no"/>
    <n v="0"/>
    <n v="7.8"/>
    <n v="86"/>
    <n v="1.33"/>
    <n v="171.4"/>
    <n v="100"/>
    <n v="14.57"/>
    <n v="186.5"/>
    <x v="59"/>
    <n v="8.39"/>
    <n v="12.9"/>
    <n v="2"/>
    <n v="3.48"/>
    <n v="2"/>
    <x v="0"/>
    <n v="0"/>
    <n v="0"/>
    <n v="0"/>
    <s v="Very High"/>
    <s v="High"/>
    <x v="3"/>
  </r>
  <r>
    <s v="IN"/>
    <n v="96"/>
    <s v="area_code_415"/>
    <s v="no"/>
    <s v="yes"/>
    <n v="23"/>
    <n v="183.1"/>
    <n v="88"/>
    <n v="31.13"/>
    <n v="147.4"/>
    <n v="89"/>
    <n v="12.53"/>
    <n v="350.2"/>
    <x v="13"/>
    <n v="15.76"/>
    <n v="11.3"/>
    <n v="7"/>
    <n v="3.05"/>
    <n v="1"/>
    <x v="0"/>
    <n v="0"/>
    <n v="0"/>
    <n v="1"/>
    <s v="Medium"/>
    <s v="High"/>
    <x v="2"/>
  </r>
  <r>
    <s v="KS"/>
    <n v="123"/>
    <s v="area_code_415"/>
    <s v="no"/>
    <s v="no"/>
    <n v="0"/>
    <n v="140"/>
    <n v="106"/>
    <n v="23.8"/>
    <n v="153.69999999999999"/>
    <n v="101"/>
    <n v="13.06"/>
    <n v="50.1"/>
    <x v="30"/>
    <n v="2.25"/>
    <n v="12.5"/>
    <n v="1"/>
    <n v="3.38"/>
    <n v="2"/>
    <x v="0"/>
    <n v="0"/>
    <n v="0"/>
    <n v="0"/>
    <s v="High"/>
    <s v="High"/>
    <x v="0"/>
  </r>
  <r>
    <s v="OK"/>
    <n v="35"/>
    <s v="area_code_415"/>
    <s v="no"/>
    <s v="no"/>
    <n v="0"/>
    <n v="179.2"/>
    <n v="59"/>
    <n v="30.46"/>
    <n v="283.3"/>
    <n v="101"/>
    <n v="24.08"/>
    <n v="285.39999999999998"/>
    <x v="72"/>
    <n v="12.84"/>
    <n v="5.8"/>
    <n v="7"/>
    <n v="1.57"/>
    <n v="2"/>
    <x v="0"/>
    <n v="0"/>
    <n v="0"/>
    <n v="0"/>
    <s v="Low"/>
    <s v="Low"/>
    <x v="0"/>
  </r>
  <r>
    <s v="WI"/>
    <n v="74"/>
    <s v="area_code_408"/>
    <s v="no"/>
    <s v="no"/>
    <n v="0"/>
    <n v="177.4"/>
    <n v="136"/>
    <n v="30.16"/>
    <n v="240.3"/>
    <n v="104"/>
    <n v="20.43"/>
    <n v="237.3"/>
    <x v="15"/>
    <n v="10.68"/>
    <n v="12"/>
    <n v="3"/>
    <n v="3.24"/>
    <n v="0"/>
    <x v="0"/>
    <n v="0"/>
    <n v="0"/>
    <n v="0"/>
    <s v="Medium"/>
    <s v="High"/>
    <x v="0"/>
  </r>
  <r>
    <s v="IN"/>
    <n v="130"/>
    <s v="area_code_408"/>
    <s v="no"/>
    <s v="no"/>
    <n v="0"/>
    <n v="115.6"/>
    <n v="129"/>
    <n v="19.649999999999999"/>
    <n v="167.8"/>
    <n v="104"/>
    <n v="14.26"/>
    <n v="141.80000000000001"/>
    <x v="74"/>
    <n v="6.38"/>
    <n v="12.6"/>
    <n v="9"/>
    <n v="3.4"/>
    <n v="1"/>
    <x v="0"/>
    <n v="0"/>
    <n v="0"/>
    <n v="0"/>
    <s v="Very High"/>
    <s v="High"/>
    <x v="0"/>
  </r>
  <r>
    <s v="IL"/>
    <n v="137"/>
    <s v="area_code_408"/>
    <s v="yes"/>
    <s v="no"/>
    <n v="0"/>
    <n v="237.3"/>
    <n v="103"/>
    <n v="40.340000000000003"/>
    <n v="176.7"/>
    <n v="84"/>
    <n v="15.02"/>
    <n v="263.39999999999998"/>
    <x v="77"/>
    <n v="11.85"/>
    <n v="14.2"/>
    <n v="4"/>
    <n v="3.83"/>
    <n v="0"/>
    <x v="1"/>
    <n v="1"/>
    <n v="1"/>
    <n v="0"/>
    <s v="Very High"/>
    <s v="High"/>
    <x v="2"/>
  </r>
  <r>
    <s v="DC"/>
    <n v="80"/>
    <s v="area_code_408"/>
    <s v="no"/>
    <s v="no"/>
    <n v="0"/>
    <n v="51.5"/>
    <n v="90"/>
    <n v="8.76"/>
    <n v="164"/>
    <n v="98"/>
    <n v="13.94"/>
    <n v="169.4"/>
    <x v="59"/>
    <n v="7.62"/>
    <n v="9.5"/>
    <n v="4"/>
    <n v="2.57"/>
    <n v="3"/>
    <x v="0"/>
    <n v="0"/>
    <n v="0"/>
    <n v="0"/>
    <s v="Medium"/>
    <s v="Low"/>
    <x v="3"/>
  </r>
  <r>
    <s v="NC"/>
    <n v="116"/>
    <s v="area_code_408"/>
    <s v="no"/>
    <s v="yes"/>
    <n v="19"/>
    <n v="155.69999999999999"/>
    <n v="104"/>
    <n v="26.47"/>
    <n v="185.4"/>
    <n v="118"/>
    <n v="15.76"/>
    <n v="192.7"/>
    <x v="22"/>
    <n v="8.67"/>
    <n v="8.1999999999999993"/>
    <n v="2"/>
    <n v="2.21"/>
    <n v="3"/>
    <x v="0"/>
    <n v="0"/>
    <n v="0"/>
    <n v="1"/>
    <s v="High"/>
    <s v="Low"/>
    <x v="0"/>
  </r>
  <r>
    <s v="RI"/>
    <n v="123"/>
    <s v="area_code_510"/>
    <s v="no"/>
    <s v="yes"/>
    <n v="23"/>
    <n v="245"/>
    <n v="88"/>
    <n v="41.65"/>
    <n v="265"/>
    <n v="105"/>
    <n v="22.53"/>
    <n v="239.7"/>
    <x v="13"/>
    <n v="10.79"/>
    <n v="14.9"/>
    <n v="3"/>
    <n v="4.0199999999999996"/>
    <n v="2"/>
    <x v="0"/>
    <n v="0"/>
    <n v="0"/>
    <n v="1"/>
    <s v="High"/>
    <s v="High"/>
    <x v="1"/>
  </r>
  <r>
    <s v="VA"/>
    <n v="146"/>
    <s v="area_code_415"/>
    <s v="yes"/>
    <s v="no"/>
    <n v="0"/>
    <n v="111.1"/>
    <n v="126"/>
    <n v="18.89"/>
    <n v="313.39999999999998"/>
    <n v="95"/>
    <n v="26.64"/>
    <n v="215.7"/>
    <x v="58"/>
    <n v="9.7100000000000009"/>
    <n v="10.5"/>
    <n v="6"/>
    <n v="2.84"/>
    <n v="1"/>
    <x v="0"/>
    <n v="0"/>
    <n v="1"/>
    <n v="0"/>
    <s v="Very High"/>
    <s v="High"/>
    <x v="3"/>
  </r>
  <r>
    <s v="NV"/>
    <n v="121"/>
    <s v="area_code_408"/>
    <s v="no"/>
    <s v="yes"/>
    <n v="44"/>
    <n v="116"/>
    <n v="85"/>
    <n v="19.72"/>
    <n v="150.1"/>
    <n v="120"/>
    <n v="12.76"/>
    <n v="246.8"/>
    <x v="21"/>
    <n v="11.11"/>
    <n v="12"/>
    <n v="2"/>
    <n v="3.24"/>
    <n v="1"/>
    <x v="0"/>
    <n v="0"/>
    <n v="0"/>
    <n v="1"/>
    <s v="High"/>
    <s v="High"/>
    <x v="0"/>
  </r>
  <r>
    <s v="WI"/>
    <n v="137"/>
    <s v="area_code_510"/>
    <s v="no"/>
    <s v="no"/>
    <n v="0"/>
    <n v="155.5"/>
    <n v="81"/>
    <n v="26.44"/>
    <n v="133.1"/>
    <n v="94"/>
    <n v="11.31"/>
    <n v="253.1"/>
    <x v="33"/>
    <n v="11.39"/>
    <n v="9.1"/>
    <n v="2"/>
    <n v="2.46"/>
    <n v="1"/>
    <x v="0"/>
    <n v="0"/>
    <n v="0"/>
    <n v="0"/>
    <s v="Very High"/>
    <s v="Low"/>
    <x v="3"/>
  </r>
  <r>
    <s v="NE"/>
    <n v="67"/>
    <s v="area_code_510"/>
    <s v="no"/>
    <s v="yes"/>
    <n v="31"/>
    <n v="175.2"/>
    <n v="68"/>
    <n v="29.78"/>
    <n v="199.2"/>
    <n v="73"/>
    <n v="16.93"/>
    <n v="219.8"/>
    <x v="43"/>
    <n v="9.89"/>
    <n v="13.2"/>
    <n v="6"/>
    <n v="3.56"/>
    <n v="1"/>
    <x v="0"/>
    <n v="0"/>
    <n v="0"/>
    <n v="1"/>
    <s v="Low"/>
    <s v="High"/>
    <x v="3"/>
  </r>
  <r>
    <s v="WI"/>
    <n v="161"/>
    <s v="area_code_408"/>
    <s v="no"/>
    <s v="no"/>
    <n v="0"/>
    <n v="154.69999999999999"/>
    <n v="84"/>
    <n v="26.3"/>
    <n v="177.8"/>
    <n v="125"/>
    <n v="15.11"/>
    <n v="172.9"/>
    <x v="6"/>
    <n v="7.78"/>
    <n v="5.9"/>
    <n v="2"/>
    <n v="1.59"/>
    <n v="4"/>
    <x v="1"/>
    <n v="1"/>
    <n v="0"/>
    <n v="0"/>
    <s v="Very High"/>
    <s v="Low"/>
    <x v="0"/>
  </r>
  <r>
    <s v="NJ"/>
    <n v="134"/>
    <s v="area_code_510"/>
    <s v="no"/>
    <s v="yes"/>
    <n v="34"/>
    <n v="247.2"/>
    <n v="105"/>
    <n v="42.02"/>
    <n v="225.5"/>
    <n v="133"/>
    <n v="19.170000000000002"/>
    <n v="186.3"/>
    <x v="46"/>
    <n v="8.3800000000000008"/>
    <n v="6.1"/>
    <n v="5"/>
    <n v="1.65"/>
    <n v="2"/>
    <x v="1"/>
    <n v="1"/>
    <n v="0"/>
    <n v="1"/>
    <s v="Very High"/>
    <s v="Low"/>
    <x v="1"/>
  </r>
  <r>
    <s v="WY"/>
    <n v="120"/>
    <s v="area_code_415"/>
    <s v="no"/>
    <s v="yes"/>
    <n v="24"/>
    <n v="227.5"/>
    <n v="81"/>
    <n v="38.68"/>
    <n v="234.9"/>
    <n v="71"/>
    <n v="19.97"/>
    <n v="166.4"/>
    <x v="10"/>
    <n v="7.49"/>
    <n v="9"/>
    <n v="13"/>
    <n v="2.4300000000000002"/>
    <n v="1"/>
    <x v="0"/>
    <n v="0"/>
    <n v="0"/>
    <n v="1"/>
    <s v="High"/>
    <s v="Low"/>
    <x v="2"/>
  </r>
  <r>
    <s v="IN"/>
    <n v="130"/>
    <s v="area_code_408"/>
    <s v="no"/>
    <s v="yes"/>
    <n v="30"/>
    <n v="185"/>
    <n v="117"/>
    <n v="31.45"/>
    <n v="249.5"/>
    <n v="141"/>
    <n v="21.21"/>
    <n v="157.80000000000001"/>
    <x v="0"/>
    <n v="7.1"/>
    <n v="7.4"/>
    <n v="7"/>
    <n v="2"/>
    <n v="0"/>
    <x v="0"/>
    <n v="0"/>
    <n v="0"/>
    <n v="1"/>
    <s v="Very High"/>
    <s v="Low"/>
    <x v="1"/>
  </r>
  <r>
    <s v="VT"/>
    <n v="68"/>
    <s v="area_code_415"/>
    <s v="no"/>
    <s v="no"/>
    <n v="0"/>
    <n v="158.80000000000001"/>
    <n v="119"/>
    <n v="27"/>
    <n v="211.8"/>
    <n v="105"/>
    <n v="18"/>
    <n v="198.1"/>
    <x v="67"/>
    <n v="8.91"/>
    <n v="10.3"/>
    <n v="3"/>
    <n v="2.78"/>
    <n v="1"/>
    <x v="0"/>
    <n v="0"/>
    <n v="0"/>
    <n v="0"/>
    <s v="Low"/>
    <s v="High"/>
    <x v="0"/>
  </r>
  <r>
    <s v="IN"/>
    <n v="77"/>
    <s v="area_code_408"/>
    <s v="no"/>
    <s v="no"/>
    <n v="0"/>
    <n v="185.9"/>
    <n v="95"/>
    <n v="31.6"/>
    <n v="212"/>
    <n v="98"/>
    <n v="18.02"/>
    <n v="282.3"/>
    <x v="77"/>
    <n v="12.7"/>
    <n v="11.3"/>
    <n v="4"/>
    <n v="3.05"/>
    <n v="3"/>
    <x v="0"/>
    <n v="0"/>
    <n v="0"/>
    <n v="0"/>
    <s v="Medium"/>
    <s v="High"/>
    <x v="2"/>
  </r>
  <r>
    <s v="SC"/>
    <n v="109"/>
    <s v="area_code_415"/>
    <s v="no"/>
    <s v="no"/>
    <n v="0"/>
    <n v="222.5"/>
    <n v="74"/>
    <n v="37.83"/>
    <n v="169.7"/>
    <n v="75"/>
    <n v="14.42"/>
    <n v="264.3"/>
    <x v="9"/>
    <n v="11.89"/>
    <n v="9"/>
    <n v="3"/>
    <n v="2.4300000000000002"/>
    <n v="2"/>
    <x v="0"/>
    <n v="0"/>
    <n v="0"/>
    <n v="0"/>
    <s v="High"/>
    <s v="Low"/>
    <x v="2"/>
  </r>
  <r>
    <s v="IN"/>
    <n v="108"/>
    <s v="area_code_415"/>
    <s v="no"/>
    <s v="no"/>
    <n v="0"/>
    <n v="201.1"/>
    <n v="101"/>
    <n v="34.19"/>
    <n v="170.7"/>
    <n v="86"/>
    <n v="14.51"/>
    <n v="237.4"/>
    <x v="45"/>
    <n v="10.68"/>
    <n v="11.6"/>
    <n v="3"/>
    <n v="3.13"/>
    <n v="3"/>
    <x v="0"/>
    <n v="0"/>
    <n v="0"/>
    <n v="0"/>
    <s v="High"/>
    <s v="High"/>
    <x v="2"/>
  </r>
  <r>
    <s v="IA"/>
    <n v="79"/>
    <s v="area_code_415"/>
    <s v="no"/>
    <s v="yes"/>
    <n v="17"/>
    <n v="167.9"/>
    <n v="114"/>
    <n v="28.54"/>
    <n v="243.7"/>
    <n v="93"/>
    <n v="20.71"/>
    <n v="211.9"/>
    <x v="52"/>
    <n v="9.5399999999999991"/>
    <n v="9.1"/>
    <n v="2"/>
    <n v="2.46"/>
    <n v="1"/>
    <x v="0"/>
    <n v="0"/>
    <n v="0"/>
    <n v="1"/>
    <s v="Medium"/>
    <s v="Low"/>
    <x v="3"/>
  </r>
  <r>
    <s v="MD"/>
    <n v="119"/>
    <s v="area_code_408"/>
    <s v="no"/>
    <s v="no"/>
    <n v="0"/>
    <n v="239.1"/>
    <n v="88"/>
    <n v="40.65"/>
    <n v="243.5"/>
    <n v="79"/>
    <n v="20.7"/>
    <n v="230.9"/>
    <x v="26"/>
    <n v="10.39"/>
    <n v="10.9"/>
    <n v="3"/>
    <n v="2.94"/>
    <n v="3"/>
    <x v="1"/>
    <n v="1"/>
    <n v="0"/>
    <n v="0"/>
    <s v="High"/>
    <s v="High"/>
    <x v="2"/>
  </r>
  <r>
    <s v="MN"/>
    <n v="38"/>
    <s v="area_code_510"/>
    <s v="no"/>
    <s v="no"/>
    <n v="0"/>
    <n v="175.7"/>
    <n v="109"/>
    <n v="29.87"/>
    <n v="211.8"/>
    <n v="97"/>
    <n v="18"/>
    <n v="137.9"/>
    <x v="23"/>
    <n v="6.21"/>
    <n v="9.1999999999999993"/>
    <n v="3"/>
    <n v="2.48"/>
    <n v="5"/>
    <x v="1"/>
    <n v="1"/>
    <n v="0"/>
    <n v="0"/>
    <s v="Low"/>
    <s v="Low"/>
    <x v="3"/>
  </r>
  <r>
    <s v="AR"/>
    <n v="109"/>
    <s v="area_code_415"/>
    <s v="no"/>
    <s v="yes"/>
    <n v="29"/>
    <n v="111.2"/>
    <n v="90"/>
    <n v="18.899999999999999"/>
    <n v="263.5"/>
    <n v="98"/>
    <n v="22.4"/>
    <n v="224.7"/>
    <x v="10"/>
    <n v="10.11"/>
    <n v="9"/>
    <n v="6"/>
    <n v="2.4300000000000002"/>
    <n v="6"/>
    <x v="1"/>
    <n v="1"/>
    <n v="0"/>
    <n v="1"/>
    <s v="High"/>
    <s v="Low"/>
    <x v="3"/>
  </r>
  <r>
    <s v="MS"/>
    <n v="78"/>
    <s v="area_code_415"/>
    <s v="no"/>
    <s v="no"/>
    <n v="0"/>
    <n v="87.7"/>
    <n v="74"/>
    <n v="14.91"/>
    <n v="214.8"/>
    <n v="58"/>
    <n v="18.260000000000002"/>
    <n v="201.3"/>
    <x v="106"/>
    <n v="9.06"/>
    <n v="10.8"/>
    <n v="6"/>
    <n v="2.92"/>
    <n v="1"/>
    <x v="0"/>
    <n v="0"/>
    <n v="0"/>
    <n v="0"/>
    <s v="Medium"/>
    <s v="High"/>
    <x v="3"/>
  </r>
  <r>
    <s v="MN"/>
    <n v="134"/>
    <s v="area_code_415"/>
    <s v="no"/>
    <s v="no"/>
    <n v="0"/>
    <n v="244.1"/>
    <n v="99"/>
    <n v="41.5"/>
    <n v="246.9"/>
    <n v="111"/>
    <n v="20.99"/>
    <n v="200"/>
    <x v="15"/>
    <n v="9"/>
    <n v="7.2"/>
    <n v="2"/>
    <n v="1.94"/>
    <n v="0"/>
    <x v="0"/>
    <n v="0"/>
    <n v="0"/>
    <n v="0"/>
    <s v="Very High"/>
    <s v="Low"/>
    <x v="1"/>
  </r>
  <r>
    <s v="WA"/>
    <n v="47"/>
    <s v="area_code_415"/>
    <s v="no"/>
    <s v="yes"/>
    <n v="27"/>
    <n v="165"/>
    <n v="89"/>
    <n v="28.05"/>
    <n v="127.3"/>
    <n v="118"/>
    <n v="10.82"/>
    <n v="284.39999999999998"/>
    <x v="34"/>
    <n v="12.8"/>
    <n v="7.7"/>
    <n v="4"/>
    <n v="2.08"/>
    <n v="2"/>
    <x v="0"/>
    <n v="0"/>
    <n v="0"/>
    <n v="1"/>
    <s v="Low"/>
    <s v="Low"/>
    <x v="0"/>
  </r>
  <r>
    <s v="MS"/>
    <n v="59"/>
    <s v="area_code_408"/>
    <s v="no"/>
    <s v="yes"/>
    <n v="27"/>
    <n v="127.4"/>
    <n v="110"/>
    <n v="21.66"/>
    <n v="103.3"/>
    <n v="99"/>
    <n v="8.7799999999999994"/>
    <n v="164.2"/>
    <x v="44"/>
    <n v="7.39"/>
    <n v="9.1"/>
    <n v="3"/>
    <n v="2.46"/>
    <n v="0"/>
    <x v="0"/>
    <n v="0"/>
    <n v="0"/>
    <n v="1"/>
    <s v="Low"/>
    <s v="Low"/>
    <x v="3"/>
  </r>
  <r>
    <s v="ID"/>
    <n v="151"/>
    <s v="area_code_415"/>
    <s v="no"/>
    <s v="no"/>
    <n v="0"/>
    <n v="194.8"/>
    <n v="106"/>
    <n v="33.119999999999997"/>
    <n v="292.7"/>
    <n v="103"/>
    <n v="24.88"/>
    <n v="224.6"/>
    <x v="58"/>
    <n v="10.11"/>
    <n v="5.5"/>
    <n v="3"/>
    <n v="1.49"/>
    <n v="0"/>
    <x v="0"/>
    <n v="0"/>
    <n v="0"/>
    <n v="0"/>
    <s v="Very High"/>
    <s v="Low"/>
    <x v="1"/>
  </r>
  <r>
    <s v="NC"/>
    <n v="129"/>
    <s v="area_code_415"/>
    <s v="no"/>
    <s v="no"/>
    <n v="0"/>
    <n v="54.7"/>
    <n v="131"/>
    <n v="9.3000000000000007"/>
    <n v="256.10000000000002"/>
    <n v="105"/>
    <n v="21.77"/>
    <n v="176.6"/>
    <x v="25"/>
    <n v="7.95"/>
    <n v="11.1"/>
    <n v="4"/>
    <n v="3"/>
    <n v="1"/>
    <x v="0"/>
    <n v="0"/>
    <n v="0"/>
    <n v="0"/>
    <s v="Very High"/>
    <s v="High"/>
    <x v="0"/>
  </r>
  <r>
    <s v="MI"/>
    <n v="76"/>
    <s v="area_code_510"/>
    <s v="no"/>
    <s v="no"/>
    <n v="0"/>
    <n v="90.5"/>
    <n v="142"/>
    <n v="15.39"/>
    <n v="211.7"/>
    <n v="75"/>
    <n v="17.989999999999998"/>
    <n v="194.9"/>
    <x v="46"/>
    <n v="8.77"/>
    <n v="9.3000000000000007"/>
    <n v="2"/>
    <n v="2.5099999999999998"/>
    <n v="1"/>
    <x v="0"/>
    <n v="0"/>
    <n v="0"/>
    <n v="0"/>
    <s v="Medium"/>
    <s v="Low"/>
    <x v="3"/>
  </r>
  <r>
    <s v="HI"/>
    <n v="24"/>
    <s v="area_code_415"/>
    <s v="no"/>
    <s v="no"/>
    <n v="0"/>
    <n v="235.6"/>
    <n v="132"/>
    <n v="40.049999999999997"/>
    <n v="115.9"/>
    <n v="129"/>
    <n v="9.85"/>
    <n v="185.4"/>
    <x v="75"/>
    <n v="8.34"/>
    <n v="16.2"/>
    <n v="2"/>
    <n v="4.37"/>
    <n v="0"/>
    <x v="0"/>
    <n v="0"/>
    <n v="0"/>
    <n v="0"/>
    <s v="Low"/>
    <s v="High"/>
    <x v="1"/>
  </r>
  <r>
    <s v="NC"/>
    <n v="169"/>
    <s v="area_code_408"/>
    <s v="no"/>
    <s v="no"/>
    <n v="0"/>
    <n v="142.5"/>
    <n v="82"/>
    <n v="24.23"/>
    <n v="231.4"/>
    <n v="110"/>
    <n v="19.670000000000002"/>
    <n v="131.19999999999999"/>
    <x v="38"/>
    <n v="5.9"/>
    <n v="10"/>
    <n v="4"/>
    <n v="2.7"/>
    <n v="2"/>
    <x v="0"/>
    <n v="0"/>
    <n v="0"/>
    <n v="0"/>
    <s v="Very High"/>
    <s v="Low"/>
    <x v="0"/>
  </r>
  <r>
    <s v="MN"/>
    <n v="30"/>
    <s v="area_code_408"/>
    <s v="no"/>
    <s v="no"/>
    <n v="0"/>
    <n v="54"/>
    <n v="68"/>
    <n v="9.18"/>
    <n v="179.3"/>
    <n v="96"/>
    <n v="15.24"/>
    <n v="247.2"/>
    <x v="67"/>
    <n v="11.12"/>
    <n v="10.199999999999999"/>
    <n v="8"/>
    <n v="2.75"/>
    <n v="1"/>
    <x v="0"/>
    <n v="0"/>
    <n v="0"/>
    <n v="0"/>
    <s v="Low"/>
    <s v="Low"/>
    <x v="3"/>
  </r>
  <r>
    <s v="WV"/>
    <n v="70"/>
    <s v="area_code_415"/>
    <s v="no"/>
    <s v="no"/>
    <n v="0"/>
    <n v="214.8"/>
    <n v="87"/>
    <n v="36.520000000000003"/>
    <n v="131"/>
    <n v="114"/>
    <n v="11.14"/>
    <n v="216.9"/>
    <x v="1"/>
    <n v="9.76"/>
    <n v="9.4"/>
    <n v="3"/>
    <n v="2.54"/>
    <n v="3"/>
    <x v="0"/>
    <n v="0"/>
    <n v="0"/>
    <n v="0"/>
    <s v="Low"/>
    <s v="Low"/>
    <x v="1"/>
  </r>
  <r>
    <s v="SD"/>
    <n v="52"/>
    <s v="area_code_510"/>
    <s v="yes"/>
    <s v="no"/>
    <n v="0"/>
    <n v="251.4"/>
    <n v="118"/>
    <n v="42.74"/>
    <n v="196.6"/>
    <n v="80"/>
    <n v="16.71"/>
    <n v="192"/>
    <x v="37"/>
    <n v="8.64"/>
    <n v="11"/>
    <n v="2"/>
    <n v="2.97"/>
    <n v="0"/>
    <x v="1"/>
    <n v="1"/>
    <n v="1"/>
    <n v="0"/>
    <s v="Low"/>
    <s v="High"/>
    <x v="2"/>
  </r>
  <r>
    <s v="HI"/>
    <n v="3"/>
    <s v="area_code_408"/>
    <s v="no"/>
    <s v="no"/>
    <n v="0"/>
    <n v="139"/>
    <n v="99"/>
    <n v="23.63"/>
    <n v="250.7"/>
    <n v="108"/>
    <n v="21.31"/>
    <n v="286.2"/>
    <x v="30"/>
    <n v="12.88"/>
    <n v="6.1"/>
    <n v="3"/>
    <n v="1.65"/>
    <n v="4"/>
    <x v="0"/>
    <n v="0"/>
    <n v="0"/>
    <n v="0"/>
    <s v="Low"/>
    <s v="Low"/>
    <x v="0"/>
  </r>
  <r>
    <s v="MS"/>
    <n v="38"/>
    <s v="area_code_415"/>
    <s v="no"/>
    <s v="no"/>
    <n v="0"/>
    <n v="117.3"/>
    <n v="114"/>
    <n v="19.940000000000001"/>
    <n v="208.7"/>
    <n v="105"/>
    <n v="17.739999999999998"/>
    <n v="203.4"/>
    <x v="21"/>
    <n v="9.15"/>
    <n v="14.4"/>
    <n v="2"/>
    <n v="3.89"/>
    <n v="2"/>
    <x v="0"/>
    <n v="0"/>
    <n v="0"/>
    <n v="0"/>
    <s v="Low"/>
    <s v="High"/>
    <x v="0"/>
  </r>
  <r>
    <s v="NY"/>
    <n v="104"/>
    <s v="area_code_415"/>
    <s v="no"/>
    <s v="no"/>
    <n v="0"/>
    <n v="264"/>
    <n v="108"/>
    <n v="44.88"/>
    <n v="132.19999999999999"/>
    <n v="75"/>
    <n v="11.24"/>
    <n v="177.7"/>
    <x v="50"/>
    <n v="8"/>
    <n v="10.6"/>
    <n v="8"/>
    <n v="2.86"/>
    <n v="3"/>
    <x v="0"/>
    <n v="0"/>
    <n v="0"/>
    <n v="0"/>
    <s v="High"/>
    <s v="High"/>
    <x v="2"/>
  </r>
  <r>
    <s v="LA"/>
    <n v="27"/>
    <s v="area_code_408"/>
    <s v="no"/>
    <s v="no"/>
    <n v="0"/>
    <n v="82.6"/>
    <n v="105"/>
    <n v="14.04"/>
    <n v="204"/>
    <n v="99"/>
    <n v="17.34"/>
    <n v="224.2"/>
    <x v="55"/>
    <n v="10.09"/>
    <n v="9.1"/>
    <n v="4"/>
    <n v="2.46"/>
    <n v="1"/>
    <x v="0"/>
    <n v="0"/>
    <n v="0"/>
    <n v="0"/>
    <s v="Low"/>
    <s v="Low"/>
    <x v="3"/>
  </r>
  <r>
    <s v="KS"/>
    <n v="166"/>
    <s v="area_code_415"/>
    <s v="yes"/>
    <s v="yes"/>
    <n v="28"/>
    <n v="175.8"/>
    <n v="126"/>
    <n v="29.89"/>
    <n v="253.6"/>
    <n v="76"/>
    <n v="21.56"/>
    <n v="128.5"/>
    <x v="51"/>
    <n v="5.78"/>
    <n v="11.4"/>
    <n v="5"/>
    <n v="3.08"/>
    <n v="1"/>
    <x v="0"/>
    <n v="0"/>
    <n v="1"/>
    <n v="1"/>
    <s v="Very High"/>
    <s v="High"/>
    <x v="3"/>
  </r>
  <r>
    <s v="MA"/>
    <n v="13"/>
    <s v="area_code_408"/>
    <s v="no"/>
    <s v="no"/>
    <n v="0"/>
    <n v="220.4"/>
    <n v="100"/>
    <n v="37.47"/>
    <n v="211.2"/>
    <n v="79"/>
    <n v="17.95"/>
    <n v="259.3"/>
    <x v="64"/>
    <n v="11.67"/>
    <n v="13.6"/>
    <n v="8"/>
    <n v="3.67"/>
    <n v="2"/>
    <x v="0"/>
    <n v="0"/>
    <n v="0"/>
    <n v="0"/>
    <s v="Low"/>
    <s v="High"/>
    <x v="2"/>
  </r>
  <r>
    <s v="AK"/>
    <n v="52"/>
    <s v="area_code_408"/>
    <s v="no"/>
    <s v="no"/>
    <n v="0"/>
    <n v="217"/>
    <n v="104"/>
    <n v="36.89"/>
    <n v="152.30000000000001"/>
    <n v="83"/>
    <n v="12.95"/>
    <n v="134.30000000000001"/>
    <x v="23"/>
    <n v="6.04"/>
    <n v="11.8"/>
    <n v="4"/>
    <n v="3.19"/>
    <n v="2"/>
    <x v="0"/>
    <n v="0"/>
    <n v="0"/>
    <n v="0"/>
    <s v="Low"/>
    <s v="High"/>
    <x v="2"/>
  </r>
  <r>
    <s v="SD"/>
    <n v="114"/>
    <s v="area_code_415"/>
    <s v="no"/>
    <s v="yes"/>
    <n v="25"/>
    <n v="129"/>
    <n v="77"/>
    <n v="21.93"/>
    <n v="290"/>
    <n v="110"/>
    <n v="24.65"/>
    <n v="177.1"/>
    <x v="71"/>
    <n v="7.97"/>
    <n v="11.6"/>
    <n v="5"/>
    <n v="3.13"/>
    <n v="1"/>
    <x v="0"/>
    <n v="0"/>
    <n v="0"/>
    <n v="1"/>
    <s v="High"/>
    <s v="High"/>
    <x v="0"/>
  </r>
  <r>
    <s v="CO"/>
    <n v="156"/>
    <s v="area_code_408"/>
    <s v="no"/>
    <s v="no"/>
    <n v="0"/>
    <n v="150.5"/>
    <n v="106"/>
    <n v="25.59"/>
    <n v="152.9"/>
    <n v="112"/>
    <n v="13"/>
    <n v="215.9"/>
    <x v="27"/>
    <n v="9.7200000000000006"/>
    <n v="3.5"/>
    <n v="3"/>
    <n v="0.95"/>
    <n v="1"/>
    <x v="0"/>
    <n v="0"/>
    <n v="0"/>
    <n v="0"/>
    <s v="Very High"/>
    <s v="Low"/>
    <x v="0"/>
  </r>
  <r>
    <s v="WV"/>
    <n v="62"/>
    <s v="area_code_415"/>
    <s v="no"/>
    <s v="no"/>
    <n v="0"/>
    <n v="189.5"/>
    <n v="122"/>
    <n v="32.22"/>
    <n v="103.8"/>
    <n v="95"/>
    <n v="8.82"/>
    <n v="180.6"/>
    <x v="36"/>
    <n v="8.1300000000000008"/>
    <n v="10.8"/>
    <n v="5"/>
    <n v="2.92"/>
    <n v="2"/>
    <x v="0"/>
    <n v="0"/>
    <n v="0"/>
    <n v="0"/>
    <s v="Low"/>
    <s v="High"/>
    <x v="2"/>
  </r>
  <r>
    <s v="AZ"/>
    <n v="82"/>
    <s v="area_code_415"/>
    <s v="no"/>
    <s v="yes"/>
    <n v="33"/>
    <n v="137.80000000000001"/>
    <n v="95"/>
    <n v="23.43"/>
    <n v="235.5"/>
    <n v="128"/>
    <n v="20.02"/>
    <n v="268.10000000000002"/>
    <x v="83"/>
    <n v="12.06"/>
    <n v="11"/>
    <n v="6"/>
    <n v="2.97"/>
    <n v="2"/>
    <x v="0"/>
    <n v="0"/>
    <n v="0"/>
    <n v="1"/>
    <s v="Medium"/>
    <s v="High"/>
    <x v="0"/>
  </r>
  <r>
    <s v="ME"/>
    <n v="52"/>
    <s v="area_code_510"/>
    <s v="no"/>
    <s v="no"/>
    <n v="0"/>
    <n v="129.30000000000001"/>
    <n v="80"/>
    <n v="21.98"/>
    <n v="142.69999999999999"/>
    <n v="101"/>
    <n v="12.13"/>
    <n v="258.3"/>
    <x v="2"/>
    <n v="11.62"/>
    <n v="12.3"/>
    <n v="4"/>
    <n v="3.32"/>
    <n v="3"/>
    <x v="0"/>
    <n v="0"/>
    <n v="0"/>
    <n v="0"/>
    <s v="Low"/>
    <s v="High"/>
    <x v="0"/>
  </r>
  <r>
    <s v="NH"/>
    <n v="146"/>
    <s v="area_code_510"/>
    <s v="no"/>
    <s v="no"/>
    <n v="0"/>
    <n v="115.6"/>
    <n v="77"/>
    <n v="19.649999999999999"/>
    <n v="213.6"/>
    <n v="100"/>
    <n v="18.16"/>
    <n v="218.4"/>
    <x v="51"/>
    <n v="9.83"/>
    <n v="10.7"/>
    <n v="6"/>
    <n v="2.89"/>
    <n v="1"/>
    <x v="0"/>
    <n v="0"/>
    <n v="0"/>
    <n v="0"/>
    <s v="Very High"/>
    <s v="High"/>
    <x v="3"/>
  </r>
  <r>
    <s v="RI"/>
    <n v="120"/>
    <s v="area_code_415"/>
    <s v="no"/>
    <s v="yes"/>
    <n v="23"/>
    <n v="221.9"/>
    <n v="114"/>
    <n v="37.72"/>
    <n v="254.7"/>
    <n v="84"/>
    <n v="21.65"/>
    <n v="250.5"/>
    <x v="57"/>
    <n v="11.27"/>
    <n v="7.2"/>
    <n v="5"/>
    <n v="1.94"/>
    <n v="2"/>
    <x v="0"/>
    <n v="0"/>
    <n v="0"/>
    <n v="1"/>
    <s v="High"/>
    <s v="Low"/>
    <x v="2"/>
  </r>
  <r>
    <s v="ID"/>
    <n v="130"/>
    <s v="area_code_415"/>
    <s v="no"/>
    <s v="no"/>
    <n v="0"/>
    <n v="263.7"/>
    <n v="113"/>
    <n v="44.83"/>
    <n v="186.5"/>
    <n v="103"/>
    <n v="15.85"/>
    <n v="195.3"/>
    <x v="43"/>
    <n v="8.7899999999999991"/>
    <n v="18.3"/>
    <n v="6"/>
    <n v="4.9400000000000004"/>
    <n v="1"/>
    <x v="1"/>
    <n v="1"/>
    <n v="0"/>
    <n v="0"/>
    <s v="Very High"/>
    <s v="High"/>
    <x v="1"/>
  </r>
  <r>
    <s v="WI"/>
    <n v="90"/>
    <s v="area_code_408"/>
    <s v="no"/>
    <s v="no"/>
    <n v="0"/>
    <n v="61.3"/>
    <n v="91"/>
    <n v="10.42"/>
    <n v="194.4"/>
    <n v="94"/>
    <n v="16.52"/>
    <n v="143.1"/>
    <x v="59"/>
    <n v="6.44"/>
    <n v="11.4"/>
    <n v="9"/>
    <n v="3.08"/>
    <n v="1"/>
    <x v="0"/>
    <n v="0"/>
    <n v="0"/>
    <n v="0"/>
    <s v="Medium"/>
    <s v="High"/>
    <x v="3"/>
  </r>
  <r>
    <s v="NM"/>
    <n v="147"/>
    <s v="area_code_408"/>
    <s v="yes"/>
    <s v="no"/>
    <n v="0"/>
    <n v="183.8"/>
    <n v="113"/>
    <n v="31.25"/>
    <n v="164.7"/>
    <n v="110"/>
    <n v="14"/>
    <n v="111"/>
    <x v="30"/>
    <n v="5"/>
    <n v="10.1"/>
    <n v="4"/>
    <n v="2.73"/>
    <n v="1"/>
    <x v="0"/>
    <n v="0"/>
    <n v="1"/>
    <n v="0"/>
    <s v="Very High"/>
    <s v="Low"/>
    <x v="1"/>
  </r>
  <r>
    <s v="WY"/>
    <n v="159"/>
    <s v="area_code_415"/>
    <s v="no"/>
    <s v="no"/>
    <n v="0"/>
    <n v="167.4"/>
    <n v="68"/>
    <n v="28.46"/>
    <n v="143.80000000000001"/>
    <n v="74"/>
    <n v="12.22"/>
    <n v="140.1"/>
    <x v="8"/>
    <n v="6.3"/>
    <n v="10.3"/>
    <n v="3"/>
    <n v="2.78"/>
    <n v="0"/>
    <x v="1"/>
    <n v="1"/>
    <n v="0"/>
    <n v="0"/>
    <s v="Very High"/>
    <s v="High"/>
    <x v="3"/>
  </r>
  <r>
    <s v="IL"/>
    <n v="74"/>
    <s v="area_code_510"/>
    <s v="no"/>
    <s v="yes"/>
    <n v="27"/>
    <n v="154.1"/>
    <n v="122"/>
    <n v="26.2"/>
    <n v="195.3"/>
    <n v="150"/>
    <n v="16.600000000000001"/>
    <n v="276.7"/>
    <x v="27"/>
    <n v="12.45"/>
    <n v="13.2"/>
    <n v="2"/>
    <n v="3.56"/>
    <n v="4"/>
    <x v="0"/>
    <n v="0"/>
    <n v="0"/>
    <n v="1"/>
    <s v="Medium"/>
    <s v="High"/>
    <x v="0"/>
  </r>
  <r>
    <s v="TX"/>
    <n v="130"/>
    <s v="area_code_408"/>
    <s v="no"/>
    <s v="no"/>
    <n v="0"/>
    <n v="252"/>
    <n v="101"/>
    <n v="42.84"/>
    <n v="170.2"/>
    <n v="105"/>
    <n v="14.47"/>
    <n v="209.2"/>
    <x v="16"/>
    <n v="9.41"/>
    <n v="5.7"/>
    <n v="5"/>
    <n v="1.54"/>
    <n v="0"/>
    <x v="0"/>
    <n v="0"/>
    <n v="0"/>
    <n v="0"/>
    <s v="Very High"/>
    <s v="Low"/>
    <x v="1"/>
  </r>
  <r>
    <s v="RI"/>
    <n v="155"/>
    <s v="area_code_408"/>
    <s v="yes"/>
    <s v="no"/>
    <n v="0"/>
    <n v="163.1"/>
    <n v="94"/>
    <n v="27.73"/>
    <n v="291.7"/>
    <n v="108"/>
    <n v="24.79"/>
    <n v="96.4"/>
    <x v="8"/>
    <n v="4.34"/>
    <n v="11.2"/>
    <n v="3"/>
    <n v="3.02"/>
    <n v="0"/>
    <x v="0"/>
    <n v="0"/>
    <n v="1"/>
    <n v="0"/>
    <s v="Very High"/>
    <s v="High"/>
    <x v="0"/>
  </r>
  <r>
    <s v="MI"/>
    <n v="87"/>
    <s v="area_code_415"/>
    <s v="no"/>
    <s v="no"/>
    <n v="0"/>
    <n v="198.3"/>
    <n v="80"/>
    <n v="33.71"/>
    <n v="187"/>
    <n v="89"/>
    <n v="15.9"/>
    <n v="133.5"/>
    <x v="5"/>
    <n v="6.01"/>
    <n v="16.600000000000001"/>
    <n v="4"/>
    <n v="4.4800000000000004"/>
    <n v="2"/>
    <x v="0"/>
    <n v="0"/>
    <n v="0"/>
    <n v="0"/>
    <s v="Medium"/>
    <s v="High"/>
    <x v="2"/>
  </r>
  <r>
    <s v="OR"/>
    <n v="81"/>
    <s v="area_code_415"/>
    <s v="no"/>
    <s v="no"/>
    <n v="0"/>
    <n v="324.7"/>
    <n v="48"/>
    <n v="55.2"/>
    <n v="236.4"/>
    <n v="82"/>
    <n v="20.09"/>
    <n v="187.6"/>
    <x v="17"/>
    <n v="8.44"/>
    <n v="13.1"/>
    <n v="5"/>
    <n v="3.54"/>
    <n v="0"/>
    <x v="1"/>
    <n v="1"/>
    <n v="0"/>
    <n v="0"/>
    <s v="Medium"/>
    <s v="High"/>
    <x v="2"/>
  </r>
  <r>
    <s v="VA"/>
    <n v="99"/>
    <s v="area_code_510"/>
    <s v="no"/>
    <s v="no"/>
    <n v="0"/>
    <n v="128.30000000000001"/>
    <n v="78"/>
    <n v="21.81"/>
    <n v="215.3"/>
    <n v="120"/>
    <n v="18.3"/>
    <n v="143.69999999999999"/>
    <x v="96"/>
    <n v="6.47"/>
    <n v="14.3"/>
    <n v="9"/>
    <n v="3.86"/>
    <n v="2"/>
    <x v="0"/>
    <n v="0"/>
    <n v="0"/>
    <n v="0"/>
    <s v="Medium"/>
    <s v="High"/>
    <x v="0"/>
  </r>
  <r>
    <s v="SD"/>
    <n v="131"/>
    <s v="area_code_510"/>
    <s v="no"/>
    <s v="no"/>
    <n v="0"/>
    <n v="187.9"/>
    <n v="110"/>
    <n v="31.94"/>
    <n v="200.5"/>
    <n v="101"/>
    <n v="17.04"/>
    <n v="202.6"/>
    <x v="76"/>
    <n v="9.1199999999999992"/>
    <n v="10.199999999999999"/>
    <n v="11"/>
    <n v="2.75"/>
    <n v="2"/>
    <x v="0"/>
    <n v="0"/>
    <n v="0"/>
    <n v="0"/>
    <s v="Very High"/>
    <s v="Low"/>
    <x v="1"/>
  </r>
  <r>
    <s v="AL"/>
    <n v="89"/>
    <s v="area_code_510"/>
    <s v="no"/>
    <s v="no"/>
    <n v="0"/>
    <n v="129.19999999999999"/>
    <n v="71"/>
    <n v="21.96"/>
    <n v="214.1"/>
    <n v="68"/>
    <n v="18.2"/>
    <n v="214.9"/>
    <x v="41"/>
    <n v="9.67"/>
    <n v="10.3"/>
    <n v="4"/>
    <n v="2.78"/>
    <n v="5"/>
    <x v="1"/>
    <n v="1"/>
    <n v="0"/>
    <n v="0"/>
    <s v="Medium"/>
    <s v="High"/>
    <x v="3"/>
  </r>
  <r>
    <s v="MS"/>
    <n v="123"/>
    <s v="area_code_415"/>
    <s v="yes"/>
    <s v="no"/>
    <n v="0"/>
    <n v="125.5"/>
    <n v="106"/>
    <n v="21.34"/>
    <n v="128.9"/>
    <n v="96"/>
    <n v="10.96"/>
    <n v="251.9"/>
    <x v="31"/>
    <n v="11.34"/>
    <n v="6.3"/>
    <n v="6"/>
    <n v="1.7"/>
    <n v="4"/>
    <x v="1"/>
    <n v="1"/>
    <n v="1"/>
    <n v="0"/>
    <s v="High"/>
    <s v="Low"/>
    <x v="3"/>
  </r>
  <r>
    <s v="MS"/>
    <n v="130"/>
    <s v="area_code_510"/>
    <s v="no"/>
    <s v="yes"/>
    <n v="26"/>
    <n v="257.2"/>
    <n v="108"/>
    <n v="43.72"/>
    <n v="224.3"/>
    <n v="122"/>
    <n v="19.07"/>
    <n v="204"/>
    <x v="4"/>
    <n v="9.18"/>
    <n v="12.6"/>
    <n v="4"/>
    <n v="3.4"/>
    <n v="1"/>
    <x v="0"/>
    <n v="0"/>
    <n v="0"/>
    <n v="1"/>
    <s v="Very High"/>
    <s v="High"/>
    <x v="1"/>
  </r>
  <r>
    <s v="HI"/>
    <n v="99"/>
    <s v="area_code_415"/>
    <s v="no"/>
    <s v="no"/>
    <n v="0"/>
    <n v="124.6"/>
    <n v="90"/>
    <n v="21.18"/>
    <n v="146.4"/>
    <n v="70"/>
    <n v="12.44"/>
    <n v="169.4"/>
    <x v="34"/>
    <n v="7.62"/>
    <n v="10.5"/>
    <n v="6"/>
    <n v="2.84"/>
    <n v="1"/>
    <x v="0"/>
    <n v="0"/>
    <n v="0"/>
    <n v="0"/>
    <s v="Medium"/>
    <s v="High"/>
    <x v="3"/>
  </r>
  <r>
    <s v="WV"/>
    <n v="36"/>
    <s v="area_code_408"/>
    <s v="no"/>
    <s v="no"/>
    <n v="0"/>
    <n v="175.1"/>
    <n v="144"/>
    <n v="29.77"/>
    <n v="216.9"/>
    <n v="69"/>
    <n v="18.440000000000001"/>
    <n v="243.7"/>
    <x v="98"/>
    <n v="10.97"/>
    <n v="9.9"/>
    <n v="3"/>
    <n v="2.67"/>
    <n v="1"/>
    <x v="0"/>
    <n v="0"/>
    <n v="0"/>
    <n v="0"/>
    <s v="Low"/>
    <s v="Low"/>
    <x v="3"/>
  </r>
  <r>
    <s v="WV"/>
    <n v="87"/>
    <s v="area_code_415"/>
    <s v="no"/>
    <s v="no"/>
    <n v="0"/>
    <n v="124.3"/>
    <n v="91"/>
    <n v="21.13"/>
    <n v="173.4"/>
    <n v="105"/>
    <n v="14.74"/>
    <n v="256.3"/>
    <x v="23"/>
    <n v="11.53"/>
    <n v="7.5"/>
    <n v="5"/>
    <n v="2.0299999999999998"/>
    <n v="3"/>
    <x v="0"/>
    <n v="0"/>
    <n v="0"/>
    <n v="0"/>
    <s v="Medium"/>
    <s v="Low"/>
    <x v="0"/>
  </r>
  <r>
    <s v="WV"/>
    <n v="139"/>
    <s v="area_code_415"/>
    <s v="no"/>
    <s v="no"/>
    <n v="0"/>
    <n v="271.60000000000002"/>
    <n v="130"/>
    <n v="46.17"/>
    <n v="156"/>
    <n v="131"/>
    <n v="13.26"/>
    <n v="136.30000000000001"/>
    <x v="13"/>
    <n v="6.13"/>
    <n v="11.6"/>
    <n v="9"/>
    <n v="3.13"/>
    <n v="2"/>
    <x v="0"/>
    <n v="0"/>
    <n v="0"/>
    <n v="0"/>
    <s v="Very High"/>
    <s v="High"/>
    <x v="1"/>
  </r>
  <r>
    <s v="NM"/>
    <n v="96"/>
    <s v="area_code_415"/>
    <s v="no"/>
    <s v="yes"/>
    <n v="33"/>
    <n v="183.3"/>
    <n v="115"/>
    <n v="31.16"/>
    <n v="201.4"/>
    <n v="87"/>
    <n v="17.12"/>
    <n v="177.4"/>
    <x v="48"/>
    <n v="7.98"/>
    <n v="10.4"/>
    <n v="15"/>
    <n v="2.81"/>
    <n v="3"/>
    <x v="0"/>
    <n v="0"/>
    <n v="0"/>
    <n v="1"/>
    <s v="Medium"/>
    <s v="High"/>
    <x v="2"/>
  </r>
  <r>
    <s v="DE"/>
    <n v="112"/>
    <s v="area_code_408"/>
    <s v="no"/>
    <s v="no"/>
    <n v="0"/>
    <n v="101.1"/>
    <n v="119"/>
    <n v="17.190000000000001"/>
    <n v="214.4"/>
    <n v="67"/>
    <n v="18.22"/>
    <n v="179.5"/>
    <x v="64"/>
    <n v="8.08"/>
    <n v="10.3"/>
    <n v="5"/>
    <n v="2.78"/>
    <n v="2"/>
    <x v="0"/>
    <n v="0"/>
    <n v="0"/>
    <n v="0"/>
    <s v="High"/>
    <s v="High"/>
    <x v="3"/>
  </r>
  <r>
    <s v="NC"/>
    <n v="75"/>
    <s v="area_code_408"/>
    <s v="no"/>
    <s v="no"/>
    <n v="0"/>
    <n v="203.3"/>
    <n v="70"/>
    <n v="34.56"/>
    <n v="228.9"/>
    <n v="97"/>
    <n v="19.46"/>
    <n v="222.2"/>
    <x v="4"/>
    <n v="10"/>
    <n v="14.3"/>
    <n v="3"/>
    <n v="3.86"/>
    <n v="1"/>
    <x v="0"/>
    <n v="0"/>
    <n v="0"/>
    <n v="0"/>
    <s v="Medium"/>
    <s v="High"/>
    <x v="2"/>
  </r>
  <r>
    <s v="NM"/>
    <n v="178"/>
    <s v="area_code_415"/>
    <s v="no"/>
    <s v="yes"/>
    <n v="35"/>
    <n v="175.4"/>
    <n v="88"/>
    <n v="29.82"/>
    <n v="190"/>
    <n v="65"/>
    <n v="16.149999999999999"/>
    <n v="138.69999999999999"/>
    <x v="9"/>
    <n v="6.24"/>
    <n v="10.5"/>
    <n v="3"/>
    <n v="2.84"/>
    <n v="2"/>
    <x v="0"/>
    <n v="0"/>
    <n v="0"/>
    <n v="1"/>
    <s v="Very High"/>
    <s v="High"/>
    <x v="3"/>
  </r>
  <r>
    <s v="SC"/>
    <n v="112"/>
    <s v="area_code_415"/>
    <s v="no"/>
    <s v="no"/>
    <n v="0"/>
    <n v="266"/>
    <n v="97"/>
    <n v="45.22"/>
    <n v="214.6"/>
    <n v="94"/>
    <n v="18.239999999999998"/>
    <n v="306.2"/>
    <x v="41"/>
    <n v="13.78"/>
    <n v="14.2"/>
    <n v="2"/>
    <n v="3.83"/>
    <n v="2"/>
    <x v="1"/>
    <n v="1"/>
    <n v="0"/>
    <n v="0"/>
    <s v="High"/>
    <s v="High"/>
    <x v="2"/>
  </r>
  <r>
    <s v="NJ"/>
    <n v="108"/>
    <s v="area_code_415"/>
    <s v="no"/>
    <s v="yes"/>
    <n v="41"/>
    <n v="171.6"/>
    <n v="110"/>
    <n v="29.17"/>
    <n v="136.1"/>
    <n v="78"/>
    <n v="11.57"/>
    <n v="183.4"/>
    <x v="0"/>
    <n v="8.25"/>
    <n v="10.8"/>
    <n v="7"/>
    <n v="2.92"/>
    <n v="0"/>
    <x v="0"/>
    <n v="0"/>
    <n v="0"/>
    <n v="1"/>
    <s v="High"/>
    <s v="High"/>
    <x v="3"/>
  </r>
  <r>
    <s v="AZ"/>
    <n v="100"/>
    <s v="area_code_510"/>
    <s v="no"/>
    <s v="no"/>
    <n v="0"/>
    <n v="78.7"/>
    <n v="98"/>
    <n v="13.38"/>
    <n v="225.6"/>
    <n v="102"/>
    <n v="19.18"/>
    <n v="150.4"/>
    <x v="36"/>
    <n v="6.77"/>
    <n v="14"/>
    <n v="8"/>
    <n v="3.78"/>
    <n v="0"/>
    <x v="0"/>
    <n v="0"/>
    <n v="0"/>
    <n v="0"/>
    <s v="Medium"/>
    <s v="High"/>
    <x v="0"/>
  </r>
  <r>
    <s v="RI"/>
    <n v="121"/>
    <s v="area_code_510"/>
    <s v="no"/>
    <s v="yes"/>
    <n v="20"/>
    <n v="211.9"/>
    <n v="110"/>
    <n v="36.020000000000003"/>
    <n v="215.1"/>
    <n v="120"/>
    <n v="18.28"/>
    <n v="238.5"/>
    <x v="24"/>
    <n v="10.73"/>
    <n v="9.4"/>
    <n v="2"/>
    <n v="2.54"/>
    <n v="0"/>
    <x v="0"/>
    <n v="0"/>
    <n v="0"/>
    <n v="1"/>
    <s v="High"/>
    <s v="Low"/>
    <x v="1"/>
  </r>
  <r>
    <s v="SD"/>
    <n v="116"/>
    <s v="area_code_415"/>
    <s v="no"/>
    <s v="no"/>
    <n v="0"/>
    <n v="63.7"/>
    <n v="101"/>
    <n v="10.83"/>
    <n v="195.8"/>
    <n v="95"/>
    <n v="16.64"/>
    <n v="210.1"/>
    <x v="30"/>
    <n v="9.4499999999999993"/>
    <n v="10"/>
    <n v="6"/>
    <n v="2.7"/>
    <n v="1"/>
    <x v="0"/>
    <n v="0"/>
    <n v="0"/>
    <n v="0"/>
    <s v="High"/>
    <s v="Low"/>
    <x v="3"/>
  </r>
  <r>
    <s v="NH"/>
    <n v="161"/>
    <s v="area_code_415"/>
    <s v="no"/>
    <s v="no"/>
    <n v="0"/>
    <n v="173.4"/>
    <n v="100"/>
    <n v="29.48"/>
    <n v="213.7"/>
    <n v="74"/>
    <n v="18.16"/>
    <n v="141.5"/>
    <x v="69"/>
    <n v="6.37"/>
    <n v="11.5"/>
    <n v="4"/>
    <n v="3.11"/>
    <n v="1"/>
    <x v="0"/>
    <n v="0"/>
    <n v="0"/>
    <n v="0"/>
    <s v="Very High"/>
    <s v="High"/>
    <x v="3"/>
  </r>
  <r>
    <s v="WV"/>
    <n v="104"/>
    <s v="area_code_415"/>
    <s v="no"/>
    <s v="no"/>
    <n v="0"/>
    <n v="225.9"/>
    <n v="123"/>
    <n v="38.4"/>
    <n v="162.80000000000001"/>
    <n v="106"/>
    <n v="13.84"/>
    <n v="272.10000000000002"/>
    <x v="82"/>
    <n v="12.24"/>
    <n v="10.1"/>
    <n v="4"/>
    <n v="2.73"/>
    <n v="1"/>
    <x v="0"/>
    <n v="0"/>
    <n v="0"/>
    <n v="0"/>
    <s v="High"/>
    <s v="Low"/>
    <x v="1"/>
  </r>
  <r>
    <s v="ID"/>
    <n v="119"/>
    <s v="area_code_415"/>
    <s v="yes"/>
    <s v="yes"/>
    <n v="32"/>
    <n v="173"/>
    <n v="101"/>
    <n v="29.41"/>
    <n v="209.4"/>
    <n v="93"/>
    <n v="17.8"/>
    <n v="231.1"/>
    <x v="50"/>
    <n v="10.4"/>
    <n v="12.2"/>
    <n v="4"/>
    <n v="3.29"/>
    <n v="0"/>
    <x v="0"/>
    <n v="0"/>
    <n v="1"/>
    <n v="1"/>
    <s v="High"/>
    <s v="High"/>
    <x v="3"/>
  </r>
  <r>
    <s v="MD"/>
    <n v="125"/>
    <s v="area_code_415"/>
    <s v="no"/>
    <s v="no"/>
    <n v="0"/>
    <n v="224.9"/>
    <n v="102"/>
    <n v="38.229999999999997"/>
    <n v="143.80000000000001"/>
    <n v="87"/>
    <n v="12.22"/>
    <n v="198.9"/>
    <x v="18"/>
    <n v="8.9499999999999993"/>
    <n v="8"/>
    <n v="2"/>
    <n v="2.16"/>
    <n v="0"/>
    <x v="0"/>
    <n v="0"/>
    <n v="0"/>
    <n v="0"/>
    <s v="High"/>
    <s v="Low"/>
    <x v="2"/>
  </r>
  <r>
    <s v="WY"/>
    <n v="109"/>
    <s v="area_code_415"/>
    <s v="no"/>
    <s v="no"/>
    <n v="0"/>
    <n v="137"/>
    <n v="128"/>
    <n v="23.29"/>
    <n v="217"/>
    <n v="116"/>
    <n v="18.45"/>
    <n v="182.1"/>
    <x v="27"/>
    <n v="8.19"/>
    <n v="10"/>
    <n v="5"/>
    <n v="2.7"/>
    <n v="2"/>
    <x v="0"/>
    <n v="0"/>
    <n v="0"/>
    <n v="0"/>
    <s v="High"/>
    <s v="Low"/>
    <x v="0"/>
  </r>
  <r>
    <s v="NH"/>
    <n v="95"/>
    <s v="area_code_510"/>
    <s v="no"/>
    <s v="no"/>
    <n v="0"/>
    <n v="142.5"/>
    <n v="109"/>
    <n v="24.23"/>
    <n v="176.1"/>
    <n v="107"/>
    <n v="14.97"/>
    <n v="189.6"/>
    <x v="53"/>
    <n v="8.5299999999999994"/>
    <n v="8.1999999999999993"/>
    <n v="3"/>
    <n v="2.21"/>
    <n v="2"/>
    <x v="0"/>
    <n v="0"/>
    <n v="0"/>
    <n v="0"/>
    <s v="Medium"/>
    <s v="Low"/>
    <x v="0"/>
  </r>
  <r>
    <s v="MN"/>
    <n v="90"/>
    <s v="area_code_408"/>
    <s v="no"/>
    <s v="no"/>
    <n v="0"/>
    <n v="142.4"/>
    <n v="126"/>
    <n v="24.21"/>
    <n v="126.2"/>
    <n v="118"/>
    <n v="10.73"/>
    <n v="274.2"/>
    <x v="62"/>
    <n v="12.34"/>
    <n v="4.5999999999999996"/>
    <n v="4"/>
    <n v="1.24"/>
    <n v="1"/>
    <x v="0"/>
    <n v="0"/>
    <n v="0"/>
    <n v="0"/>
    <s v="Medium"/>
    <s v="Low"/>
    <x v="0"/>
  </r>
  <r>
    <s v="MA"/>
    <n v="105"/>
    <s v="area_code_415"/>
    <s v="no"/>
    <s v="yes"/>
    <n v="21"/>
    <n v="147"/>
    <n v="112"/>
    <n v="24.99"/>
    <n v="197.3"/>
    <n v="43"/>
    <n v="16.77"/>
    <n v="267.39999999999998"/>
    <x v="73"/>
    <n v="12.03"/>
    <n v="8.6999999999999993"/>
    <n v="3"/>
    <n v="2.35"/>
    <n v="2"/>
    <x v="0"/>
    <n v="0"/>
    <n v="0"/>
    <n v="1"/>
    <s v="High"/>
    <s v="Low"/>
    <x v="3"/>
  </r>
  <r>
    <s v="MN"/>
    <n v="95"/>
    <s v="area_code_415"/>
    <s v="no"/>
    <s v="no"/>
    <n v="0"/>
    <n v="149.19999999999999"/>
    <n v="96"/>
    <n v="25.36"/>
    <n v="260.7"/>
    <n v="116"/>
    <n v="22.16"/>
    <n v="201"/>
    <x v="60"/>
    <n v="9.0500000000000007"/>
    <n v="8.1"/>
    <n v="2"/>
    <n v="2.19"/>
    <n v="1"/>
    <x v="0"/>
    <n v="0"/>
    <n v="0"/>
    <n v="0"/>
    <s v="Medium"/>
    <s v="Low"/>
    <x v="0"/>
  </r>
  <r>
    <s v="NY"/>
    <n v="160"/>
    <s v="area_code_408"/>
    <s v="no"/>
    <s v="no"/>
    <n v="0"/>
    <n v="216.8"/>
    <n v="77"/>
    <n v="36.86"/>
    <n v="207.3"/>
    <n v="117"/>
    <n v="17.62"/>
    <n v="228.6"/>
    <x v="57"/>
    <n v="10.29"/>
    <n v="5.6"/>
    <n v="2"/>
    <n v="1.51"/>
    <n v="1"/>
    <x v="0"/>
    <n v="0"/>
    <n v="0"/>
    <n v="0"/>
    <s v="Very High"/>
    <s v="Low"/>
    <x v="1"/>
  </r>
  <r>
    <s v="AL"/>
    <n v="141"/>
    <s v="area_code_510"/>
    <s v="no"/>
    <s v="yes"/>
    <n v="28"/>
    <n v="308"/>
    <n v="123"/>
    <n v="52.36"/>
    <n v="247.8"/>
    <n v="128"/>
    <n v="21.06"/>
    <n v="152.9"/>
    <x v="0"/>
    <n v="6.88"/>
    <n v="7.4"/>
    <n v="3"/>
    <n v="2"/>
    <n v="1"/>
    <x v="0"/>
    <n v="0"/>
    <n v="0"/>
    <n v="1"/>
    <s v="Very High"/>
    <s v="Low"/>
    <x v="1"/>
  </r>
  <r>
    <s v="WV"/>
    <n v="87"/>
    <s v="area_code_415"/>
    <s v="no"/>
    <s v="no"/>
    <n v="0"/>
    <n v="58"/>
    <n v="125"/>
    <n v="9.86"/>
    <n v="67.5"/>
    <n v="116"/>
    <n v="5.74"/>
    <n v="185.9"/>
    <x v="75"/>
    <n v="8.3699999999999992"/>
    <n v="11.5"/>
    <n v="3"/>
    <n v="3.11"/>
    <n v="0"/>
    <x v="0"/>
    <n v="0"/>
    <n v="0"/>
    <n v="0"/>
    <s v="Medium"/>
    <s v="High"/>
    <x v="0"/>
  </r>
  <r>
    <s v="NM"/>
    <n v="81"/>
    <s v="area_code_415"/>
    <s v="no"/>
    <s v="no"/>
    <n v="0"/>
    <n v="173.2"/>
    <n v="80"/>
    <n v="29.44"/>
    <n v="236.2"/>
    <n v="94"/>
    <n v="20.079999999999998"/>
    <n v="240.2"/>
    <x v="48"/>
    <n v="10.81"/>
    <n v="11.8"/>
    <n v="6"/>
    <n v="3.19"/>
    <n v="2"/>
    <x v="0"/>
    <n v="0"/>
    <n v="0"/>
    <n v="0"/>
    <s v="Medium"/>
    <s v="High"/>
    <x v="3"/>
  </r>
  <r>
    <s v="CA"/>
    <n v="75"/>
    <s v="area_code_415"/>
    <s v="no"/>
    <s v="yes"/>
    <n v="19"/>
    <n v="210.3"/>
    <n v="90"/>
    <n v="35.75"/>
    <n v="241.8"/>
    <n v="87"/>
    <n v="20.55"/>
    <n v="215.7"/>
    <x v="20"/>
    <n v="9.7100000000000009"/>
    <n v="13.1"/>
    <n v="3"/>
    <n v="3.54"/>
    <n v="4"/>
    <x v="0"/>
    <n v="0"/>
    <n v="0"/>
    <n v="1"/>
    <s v="Medium"/>
    <s v="High"/>
    <x v="2"/>
  </r>
  <r>
    <s v="MA"/>
    <n v="126"/>
    <s v="area_code_408"/>
    <s v="no"/>
    <s v="yes"/>
    <n v="24"/>
    <n v="58.9"/>
    <n v="125"/>
    <n v="10.01"/>
    <n v="305.5"/>
    <n v="90"/>
    <n v="25.97"/>
    <n v="158.9"/>
    <x v="44"/>
    <n v="7.15"/>
    <n v="12.1"/>
    <n v="6"/>
    <n v="3.27"/>
    <n v="0"/>
    <x v="0"/>
    <n v="0"/>
    <n v="0"/>
    <n v="1"/>
    <s v="High"/>
    <s v="High"/>
    <x v="3"/>
  </r>
  <r>
    <s v="ME"/>
    <n v="28"/>
    <s v="area_code_415"/>
    <s v="no"/>
    <s v="no"/>
    <n v="0"/>
    <n v="236.8"/>
    <n v="102"/>
    <n v="40.26"/>
    <n v="167.1"/>
    <n v="87"/>
    <n v="14.2"/>
    <n v="280.2"/>
    <x v="11"/>
    <n v="12.61"/>
    <n v="9.6999999999999993"/>
    <n v="3"/>
    <n v="2.62"/>
    <n v="3"/>
    <x v="0"/>
    <n v="0"/>
    <n v="0"/>
    <n v="0"/>
    <s v="Low"/>
    <s v="Low"/>
    <x v="2"/>
  </r>
  <r>
    <s v="FL"/>
    <n v="153"/>
    <s v="area_code_415"/>
    <s v="no"/>
    <s v="no"/>
    <n v="0"/>
    <n v="228.9"/>
    <n v="102"/>
    <n v="38.909999999999997"/>
    <n v="160.69999999999999"/>
    <n v="136"/>
    <n v="13.66"/>
    <n v="203.1"/>
    <x v="23"/>
    <n v="9.14"/>
    <n v="12.5"/>
    <n v="2"/>
    <n v="3.38"/>
    <n v="0"/>
    <x v="0"/>
    <n v="0"/>
    <n v="0"/>
    <n v="0"/>
    <s v="Very High"/>
    <s v="High"/>
    <x v="1"/>
  </r>
  <r>
    <s v="MA"/>
    <n v="17"/>
    <s v="area_code_415"/>
    <s v="yes"/>
    <s v="no"/>
    <n v="0"/>
    <n v="162.80000000000001"/>
    <n v="118"/>
    <n v="27.68"/>
    <n v="229.6"/>
    <n v="91"/>
    <n v="19.52"/>
    <n v="332.7"/>
    <x v="9"/>
    <n v="14.97"/>
    <n v="13.6"/>
    <n v="3"/>
    <n v="3.67"/>
    <n v="0"/>
    <x v="1"/>
    <n v="1"/>
    <n v="1"/>
    <n v="0"/>
    <s v="Low"/>
    <s v="High"/>
    <x v="3"/>
  </r>
  <r>
    <s v="TX"/>
    <n v="121"/>
    <s v="area_code_415"/>
    <s v="no"/>
    <s v="no"/>
    <n v="0"/>
    <n v="86.1"/>
    <n v="100"/>
    <n v="14.64"/>
    <n v="259.8"/>
    <n v="113"/>
    <n v="22.08"/>
    <n v="148"/>
    <x v="29"/>
    <n v="6.66"/>
    <n v="9.1"/>
    <n v="9"/>
    <n v="2.46"/>
    <n v="2"/>
    <x v="0"/>
    <n v="0"/>
    <n v="0"/>
    <n v="0"/>
    <s v="High"/>
    <s v="Low"/>
    <x v="0"/>
  </r>
  <r>
    <s v="NC"/>
    <n v="125"/>
    <s v="area_code_408"/>
    <s v="no"/>
    <s v="no"/>
    <n v="0"/>
    <n v="212.3"/>
    <n v="89"/>
    <n v="36.090000000000003"/>
    <n v="215.4"/>
    <n v="127"/>
    <n v="18.309999999999999"/>
    <n v="186.8"/>
    <x v="44"/>
    <n v="8.41"/>
    <n v="11.3"/>
    <n v="2"/>
    <n v="3.05"/>
    <n v="2"/>
    <x v="0"/>
    <n v="0"/>
    <n v="0"/>
    <n v="0"/>
    <s v="High"/>
    <s v="High"/>
    <x v="1"/>
  </r>
  <r>
    <s v="CT"/>
    <n v="124"/>
    <s v="area_code_415"/>
    <s v="no"/>
    <s v="no"/>
    <n v="0"/>
    <n v="151"/>
    <n v="98"/>
    <n v="25.67"/>
    <n v="120.6"/>
    <n v="119"/>
    <n v="10.25"/>
    <n v="152.80000000000001"/>
    <x v="77"/>
    <n v="6.88"/>
    <n v="9.1999999999999993"/>
    <n v="2"/>
    <n v="2.48"/>
    <n v="2"/>
    <x v="0"/>
    <n v="0"/>
    <n v="0"/>
    <n v="0"/>
    <s v="High"/>
    <s v="Low"/>
    <x v="0"/>
  </r>
  <r>
    <s v="NJ"/>
    <n v="35"/>
    <s v="area_code_408"/>
    <s v="no"/>
    <s v="no"/>
    <n v="0"/>
    <n v="158.6"/>
    <n v="67"/>
    <n v="26.96"/>
    <n v="130.4"/>
    <n v="96"/>
    <n v="11.08"/>
    <n v="229.8"/>
    <x v="59"/>
    <n v="10.34"/>
    <n v="6.9"/>
    <n v="5"/>
    <n v="1.86"/>
    <n v="2"/>
    <x v="0"/>
    <n v="0"/>
    <n v="0"/>
    <n v="0"/>
    <s v="Low"/>
    <s v="Low"/>
    <x v="3"/>
  </r>
  <r>
    <s v="WY"/>
    <n v="134"/>
    <s v="area_code_510"/>
    <s v="no"/>
    <s v="no"/>
    <n v="0"/>
    <n v="296"/>
    <n v="93"/>
    <n v="50.32"/>
    <n v="226.4"/>
    <n v="117"/>
    <n v="19.239999999999998"/>
    <n v="246.8"/>
    <x v="21"/>
    <n v="11.11"/>
    <n v="12.3"/>
    <n v="10"/>
    <n v="3.32"/>
    <n v="0"/>
    <x v="1"/>
    <n v="1"/>
    <n v="0"/>
    <n v="0"/>
    <s v="Very High"/>
    <s v="High"/>
    <x v="1"/>
  </r>
  <r>
    <s v="LA"/>
    <n v="123"/>
    <s v="area_code_510"/>
    <s v="no"/>
    <s v="yes"/>
    <n v="32"/>
    <n v="212.3"/>
    <n v="77"/>
    <n v="36.090000000000003"/>
    <n v="251.5"/>
    <n v="78"/>
    <n v="21.38"/>
    <n v="208.7"/>
    <x v="82"/>
    <n v="9.39"/>
    <n v="6.6"/>
    <n v="2"/>
    <n v="1.78"/>
    <n v="3"/>
    <x v="0"/>
    <n v="0"/>
    <n v="0"/>
    <n v="1"/>
    <s v="High"/>
    <s v="Low"/>
    <x v="2"/>
  </r>
  <r>
    <s v="NV"/>
    <n v="124"/>
    <s v="area_code_415"/>
    <s v="no"/>
    <s v="no"/>
    <n v="0"/>
    <n v="234.4"/>
    <n v="61"/>
    <n v="39.85"/>
    <n v="179.3"/>
    <n v="111"/>
    <n v="15.24"/>
    <n v="285.5"/>
    <x v="57"/>
    <n v="12.85"/>
    <n v="10.4"/>
    <n v="6"/>
    <n v="2.81"/>
    <n v="3"/>
    <x v="0"/>
    <n v="0"/>
    <n v="0"/>
    <n v="0"/>
    <s v="High"/>
    <s v="High"/>
    <x v="1"/>
  </r>
  <r>
    <s v="WV"/>
    <n v="133"/>
    <s v="area_code_510"/>
    <s v="no"/>
    <s v="no"/>
    <n v="0"/>
    <n v="176.8"/>
    <n v="92"/>
    <n v="30.06"/>
    <n v="187.5"/>
    <n v="97"/>
    <n v="15.94"/>
    <n v="196.8"/>
    <x v="53"/>
    <n v="8.86"/>
    <n v="6.5"/>
    <n v="3"/>
    <n v="1.76"/>
    <n v="2"/>
    <x v="0"/>
    <n v="0"/>
    <n v="0"/>
    <n v="0"/>
    <s v="Very High"/>
    <s v="Low"/>
    <x v="3"/>
  </r>
  <r>
    <s v="AR"/>
    <n v="185"/>
    <s v="area_code_415"/>
    <s v="no"/>
    <s v="yes"/>
    <n v="19"/>
    <n v="157.30000000000001"/>
    <n v="123"/>
    <n v="26.74"/>
    <n v="257.7"/>
    <n v="94"/>
    <n v="21.9"/>
    <n v="190.4"/>
    <x v="24"/>
    <n v="8.57"/>
    <n v="9.6"/>
    <n v="6"/>
    <n v="2.59"/>
    <n v="0"/>
    <x v="0"/>
    <n v="0"/>
    <n v="0"/>
    <n v="1"/>
    <s v="Very High"/>
    <s v="Low"/>
    <x v="3"/>
  </r>
  <r>
    <s v="KS"/>
    <n v="107"/>
    <s v="area_code_415"/>
    <s v="no"/>
    <s v="no"/>
    <n v="0"/>
    <n v="260.5"/>
    <n v="108"/>
    <n v="44.29"/>
    <n v="102.4"/>
    <n v="110"/>
    <n v="8.6999999999999993"/>
    <n v="129.69999999999999"/>
    <x v="108"/>
    <n v="5.84"/>
    <n v="9.8000000000000007"/>
    <n v="5"/>
    <n v="2.65"/>
    <n v="1"/>
    <x v="0"/>
    <n v="0"/>
    <n v="0"/>
    <n v="0"/>
    <s v="High"/>
    <s v="Low"/>
    <x v="1"/>
  </r>
  <r>
    <s v="MI"/>
    <n v="178"/>
    <s v="area_code_408"/>
    <s v="yes"/>
    <s v="no"/>
    <n v="0"/>
    <n v="124.5"/>
    <n v="134"/>
    <n v="21.17"/>
    <n v="141.19999999999999"/>
    <n v="78"/>
    <n v="12"/>
    <n v="268.2"/>
    <x v="45"/>
    <n v="12.07"/>
    <n v="11.4"/>
    <n v="2"/>
    <n v="3.08"/>
    <n v="2"/>
    <x v="1"/>
    <n v="1"/>
    <n v="1"/>
    <n v="0"/>
    <s v="Very High"/>
    <s v="High"/>
    <x v="3"/>
  </r>
  <r>
    <s v="MA"/>
    <n v="123"/>
    <s v="area_code_415"/>
    <s v="no"/>
    <s v="no"/>
    <n v="0"/>
    <n v="209.4"/>
    <n v="49"/>
    <n v="35.6"/>
    <n v="237.4"/>
    <n v="117"/>
    <n v="20.18"/>
    <n v="239.2"/>
    <x v="21"/>
    <n v="10.76"/>
    <n v="9.8000000000000007"/>
    <n v="11"/>
    <n v="2.65"/>
    <n v="1"/>
    <x v="0"/>
    <n v="0"/>
    <n v="0"/>
    <n v="0"/>
    <s v="High"/>
    <s v="Low"/>
    <x v="1"/>
  </r>
  <r>
    <s v="UT"/>
    <n v="170"/>
    <s v="area_code_415"/>
    <s v="no"/>
    <s v="no"/>
    <n v="0"/>
    <n v="285.7"/>
    <n v="44"/>
    <n v="48.57"/>
    <n v="167.5"/>
    <n v="144"/>
    <n v="14.24"/>
    <n v="260"/>
    <x v="7"/>
    <n v="11.7"/>
    <n v="8.6999999999999993"/>
    <n v="4"/>
    <n v="2.35"/>
    <n v="1"/>
    <x v="1"/>
    <n v="1"/>
    <n v="0"/>
    <n v="0"/>
    <s v="Very High"/>
    <s v="Low"/>
    <x v="1"/>
  </r>
  <r>
    <s v="HI"/>
    <n v="135"/>
    <s v="area_code_415"/>
    <s v="no"/>
    <s v="no"/>
    <n v="0"/>
    <n v="190.9"/>
    <n v="44"/>
    <n v="32.450000000000003"/>
    <n v="161.4"/>
    <n v="109"/>
    <n v="13.72"/>
    <n v="231.9"/>
    <x v="41"/>
    <n v="10.44"/>
    <n v="8.4"/>
    <n v="2"/>
    <n v="2.27"/>
    <n v="1"/>
    <x v="0"/>
    <n v="0"/>
    <n v="0"/>
    <n v="0"/>
    <s v="Very High"/>
    <s v="Low"/>
    <x v="1"/>
  </r>
  <r>
    <s v="OR"/>
    <n v="134"/>
    <s v="area_code_415"/>
    <s v="no"/>
    <s v="yes"/>
    <n v="50"/>
    <n v="208.8"/>
    <n v="130"/>
    <n v="35.5"/>
    <n v="132.9"/>
    <n v="104"/>
    <n v="11.3"/>
    <n v="136.69999999999999"/>
    <x v="24"/>
    <n v="6.15"/>
    <n v="11.1"/>
    <n v="4"/>
    <n v="3"/>
    <n v="2"/>
    <x v="0"/>
    <n v="0"/>
    <n v="0"/>
    <n v="1"/>
    <s v="Very High"/>
    <s v="High"/>
    <x v="1"/>
  </r>
  <r>
    <s v="TN"/>
    <n v="148"/>
    <s v="area_code_415"/>
    <s v="no"/>
    <s v="yes"/>
    <n v="36"/>
    <n v="77.599999999999994"/>
    <n v="141"/>
    <n v="13.19"/>
    <n v="207"/>
    <n v="60"/>
    <n v="17.600000000000001"/>
    <n v="255.7"/>
    <x v="11"/>
    <n v="11.51"/>
    <n v="10.9"/>
    <n v="2"/>
    <n v="2.94"/>
    <n v="1"/>
    <x v="0"/>
    <n v="0"/>
    <n v="0"/>
    <n v="1"/>
    <s v="Very High"/>
    <s v="High"/>
    <x v="3"/>
  </r>
  <r>
    <s v="CT"/>
    <n v="93"/>
    <s v="area_code_415"/>
    <s v="no"/>
    <s v="no"/>
    <n v="0"/>
    <n v="271.10000000000002"/>
    <n v="101"/>
    <n v="46.09"/>
    <n v="237.4"/>
    <n v="133"/>
    <n v="20.18"/>
    <n v="145.4"/>
    <x v="0"/>
    <n v="6.54"/>
    <n v="8.4"/>
    <n v="6"/>
    <n v="2.27"/>
    <n v="1"/>
    <x v="1"/>
    <n v="1"/>
    <n v="0"/>
    <n v="0"/>
    <s v="Medium"/>
    <s v="Low"/>
    <x v="1"/>
  </r>
  <r>
    <s v="AZ"/>
    <n v="138"/>
    <s v="area_code_415"/>
    <s v="no"/>
    <s v="no"/>
    <n v="0"/>
    <n v="240.8"/>
    <n v="104"/>
    <n v="40.94"/>
    <n v="144.5"/>
    <n v="92"/>
    <n v="12.28"/>
    <n v="125.7"/>
    <x v="21"/>
    <n v="5.66"/>
    <n v="11.6"/>
    <n v="1"/>
    <n v="3.13"/>
    <n v="0"/>
    <x v="0"/>
    <n v="0"/>
    <n v="0"/>
    <n v="0"/>
    <s v="Very High"/>
    <s v="High"/>
    <x v="2"/>
  </r>
  <r>
    <s v="OR"/>
    <n v="159"/>
    <s v="area_code_510"/>
    <s v="no"/>
    <s v="no"/>
    <n v="0"/>
    <n v="114.8"/>
    <n v="98"/>
    <n v="19.52"/>
    <n v="192.6"/>
    <n v="101"/>
    <n v="16.37"/>
    <n v="259"/>
    <x v="13"/>
    <n v="11.66"/>
    <n v="12.2"/>
    <n v="5"/>
    <n v="3.29"/>
    <n v="0"/>
    <x v="0"/>
    <n v="0"/>
    <n v="0"/>
    <n v="0"/>
    <s v="Very High"/>
    <s v="High"/>
    <x v="0"/>
  </r>
  <r>
    <s v="DE"/>
    <n v="103"/>
    <s v="area_code_415"/>
    <s v="no"/>
    <s v="yes"/>
    <n v="34"/>
    <n v="138.80000000000001"/>
    <n v="80"/>
    <n v="23.6"/>
    <n v="142"/>
    <n v="108"/>
    <n v="12.07"/>
    <n v="183.8"/>
    <x v="33"/>
    <n v="8.27"/>
    <n v="11.8"/>
    <n v="7"/>
    <n v="3.19"/>
    <n v="1"/>
    <x v="0"/>
    <n v="0"/>
    <n v="0"/>
    <n v="1"/>
    <s v="High"/>
    <s v="High"/>
    <x v="0"/>
  </r>
  <r>
    <s v="MA"/>
    <n v="150"/>
    <s v="area_code_408"/>
    <s v="no"/>
    <s v="yes"/>
    <n v="27"/>
    <n v="209.8"/>
    <n v="112"/>
    <n v="35.67"/>
    <n v="155"/>
    <n v="80"/>
    <n v="13.18"/>
    <n v="251.5"/>
    <x v="8"/>
    <n v="11.32"/>
    <n v="7.2"/>
    <n v="6"/>
    <n v="1.94"/>
    <n v="0"/>
    <x v="0"/>
    <n v="0"/>
    <n v="0"/>
    <n v="1"/>
    <s v="Very High"/>
    <s v="Low"/>
    <x v="2"/>
  </r>
  <r>
    <s v="CT"/>
    <n v="37"/>
    <s v="area_code_408"/>
    <s v="no"/>
    <s v="no"/>
    <n v="0"/>
    <n v="134.9"/>
    <n v="98"/>
    <n v="22.93"/>
    <n v="248.4"/>
    <n v="130"/>
    <n v="21.11"/>
    <n v="236.2"/>
    <x v="45"/>
    <n v="10.63"/>
    <n v="14.7"/>
    <n v="2"/>
    <n v="3.97"/>
    <n v="3"/>
    <x v="0"/>
    <n v="0"/>
    <n v="0"/>
    <n v="0"/>
    <s v="Low"/>
    <s v="High"/>
    <x v="0"/>
  </r>
  <r>
    <s v="AR"/>
    <n v="33"/>
    <s v="area_code_415"/>
    <s v="yes"/>
    <s v="no"/>
    <n v="0"/>
    <n v="164"/>
    <n v="99"/>
    <n v="27.88"/>
    <n v="153.1"/>
    <n v="102"/>
    <n v="13.01"/>
    <n v="123.8"/>
    <x v="1"/>
    <n v="5.57"/>
    <n v="6.4"/>
    <n v="4"/>
    <n v="1.73"/>
    <n v="0"/>
    <x v="0"/>
    <n v="0"/>
    <n v="1"/>
    <n v="0"/>
    <s v="Low"/>
    <s v="Low"/>
    <x v="0"/>
  </r>
  <r>
    <s v="SD"/>
    <n v="55"/>
    <s v="area_code_415"/>
    <s v="no"/>
    <s v="no"/>
    <n v="0"/>
    <n v="245.5"/>
    <n v="130"/>
    <n v="41.74"/>
    <n v="192.7"/>
    <n v="54"/>
    <n v="16.38"/>
    <n v="141.69999999999999"/>
    <x v="72"/>
    <n v="6.38"/>
    <n v="9.1"/>
    <n v="4"/>
    <n v="2.46"/>
    <n v="1"/>
    <x v="0"/>
    <n v="0"/>
    <n v="0"/>
    <n v="0"/>
    <s v="Low"/>
    <s v="Low"/>
    <x v="2"/>
  </r>
  <r>
    <s v="CT"/>
    <n v="134"/>
    <s v="area_code_408"/>
    <s v="no"/>
    <s v="yes"/>
    <n v="32"/>
    <n v="80.3"/>
    <n v="94"/>
    <n v="13.65"/>
    <n v="199.9"/>
    <n v="124"/>
    <n v="16.989999999999998"/>
    <n v="170.8"/>
    <x v="57"/>
    <n v="7.69"/>
    <n v="16.600000000000001"/>
    <n v="3"/>
    <n v="4.4800000000000004"/>
    <n v="0"/>
    <x v="0"/>
    <n v="0"/>
    <n v="0"/>
    <n v="1"/>
    <s v="Very High"/>
    <s v="High"/>
    <x v="0"/>
  </r>
  <r>
    <s v="CT"/>
    <n v="107"/>
    <s v="area_code_408"/>
    <s v="no"/>
    <s v="no"/>
    <n v="0"/>
    <n v="90.7"/>
    <n v="90"/>
    <n v="15.42"/>
    <n v="207.5"/>
    <n v="109"/>
    <n v="17.64"/>
    <n v="169.4"/>
    <x v="5"/>
    <n v="7.62"/>
    <n v="5.6"/>
    <n v="5"/>
    <n v="1.51"/>
    <n v="2"/>
    <x v="0"/>
    <n v="0"/>
    <n v="0"/>
    <n v="0"/>
    <s v="High"/>
    <s v="Low"/>
    <x v="0"/>
  </r>
  <r>
    <s v="MA"/>
    <n v="80"/>
    <s v="area_code_408"/>
    <s v="no"/>
    <s v="yes"/>
    <n v="36"/>
    <n v="190.3"/>
    <n v="115"/>
    <n v="32.35"/>
    <n v="256.60000000000002"/>
    <n v="78"/>
    <n v="21.81"/>
    <n v="214.9"/>
    <x v="107"/>
    <n v="9.67"/>
    <n v="3.8"/>
    <n v="4"/>
    <n v="1.03"/>
    <n v="1"/>
    <x v="0"/>
    <n v="0"/>
    <n v="0"/>
    <n v="1"/>
    <s v="Medium"/>
    <s v="Low"/>
    <x v="2"/>
  </r>
  <r>
    <s v="MS"/>
    <n v="78"/>
    <s v="area_code_408"/>
    <s v="no"/>
    <s v="no"/>
    <n v="0"/>
    <n v="108.6"/>
    <n v="108"/>
    <n v="18.46"/>
    <n v="209.9"/>
    <n v="126"/>
    <n v="17.84"/>
    <n v="222.6"/>
    <x v="57"/>
    <n v="10.02"/>
    <n v="7.9"/>
    <n v="5"/>
    <n v="2.13"/>
    <n v="1"/>
    <x v="1"/>
    <n v="1"/>
    <n v="0"/>
    <n v="0"/>
    <s v="Medium"/>
    <s v="Low"/>
    <x v="0"/>
  </r>
  <r>
    <s v="AK"/>
    <n v="61"/>
    <s v="area_code_415"/>
    <s v="no"/>
    <s v="yes"/>
    <n v="15"/>
    <n v="252.4"/>
    <n v="106"/>
    <n v="42.91"/>
    <n v="187.8"/>
    <n v="69"/>
    <n v="15.96"/>
    <n v="259.60000000000002"/>
    <x v="102"/>
    <n v="11.68"/>
    <n v="10"/>
    <n v="3"/>
    <n v="2.7"/>
    <n v="2"/>
    <x v="0"/>
    <n v="0"/>
    <n v="0"/>
    <n v="1"/>
    <s v="Low"/>
    <s v="Low"/>
    <x v="2"/>
  </r>
  <r>
    <s v="DE"/>
    <n v="97"/>
    <s v="area_code_415"/>
    <s v="no"/>
    <s v="yes"/>
    <n v="32"/>
    <n v="183.4"/>
    <n v="94"/>
    <n v="31.18"/>
    <n v="269.10000000000002"/>
    <n v="120"/>
    <n v="22.87"/>
    <n v="203.5"/>
    <x v="115"/>
    <n v="9.16"/>
    <n v="6.7"/>
    <n v="4"/>
    <n v="1.81"/>
    <n v="5"/>
    <x v="0"/>
    <n v="0"/>
    <n v="0"/>
    <n v="1"/>
    <s v="Medium"/>
    <s v="Low"/>
    <x v="1"/>
  </r>
  <r>
    <s v="OH"/>
    <n v="136"/>
    <s v="area_code_408"/>
    <s v="yes"/>
    <s v="no"/>
    <n v="0"/>
    <n v="183.4"/>
    <n v="103"/>
    <n v="31.18"/>
    <n v="141.9"/>
    <n v="113"/>
    <n v="12.06"/>
    <n v="200.4"/>
    <x v="55"/>
    <n v="9.02"/>
    <n v="10.4"/>
    <n v="9"/>
    <n v="2.81"/>
    <n v="2"/>
    <x v="0"/>
    <n v="0"/>
    <n v="1"/>
    <n v="0"/>
    <s v="Very High"/>
    <s v="High"/>
    <x v="1"/>
  </r>
  <r>
    <s v="MN"/>
    <n v="135"/>
    <s v="area_code_408"/>
    <s v="no"/>
    <s v="no"/>
    <n v="0"/>
    <n v="155.19999999999999"/>
    <n v="100"/>
    <n v="26.38"/>
    <n v="135.9"/>
    <n v="84"/>
    <n v="11.55"/>
    <n v="184.6"/>
    <x v="58"/>
    <n v="8.31"/>
    <n v="3.8"/>
    <n v="9"/>
    <n v="1.03"/>
    <n v="3"/>
    <x v="0"/>
    <n v="0"/>
    <n v="0"/>
    <n v="0"/>
    <s v="Very High"/>
    <s v="Low"/>
    <x v="3"/>
  </r>
  <r>
    <s v="CA"/>
    <n v="87"/>
    <s v="area_code_415"/>
    <s v="no"/>
    <s v="yes"/>
    <n v="19"/>
    <n v="165.8"/>
    <n v="122"/>
    <n v="28.19"/>
    <n v="186.9"/>
    <n v="89"/>
    <n v="15.89"/>
    <n v="249.7"/>
    <x v="17"/>
    <n v="11.24"/>
    <n v="0"/>
    <n v="0"/>
    <n v="0"/>
    <n v="1"/>
    <x v="0"/>
    <n v="0"/>
    <n v="0"/>
    <n v="1"/>
    <s v="Medium"/>
    <s v="Low"/>
    <x v="3"/>
  </r>
  <r>
    <s v="OH"/>
    <n v="165"/>
    <s v="area_code_510"/>
    <s v="no"/>
    <s v="no"/>
    <n v="0"/>
    <n v="209.4"/>
    <n v="67"/>
    <n v="35.6"/>
    <n v="273.8"/>
    <n v="89"/>
    <n v="23.27"/>
    <n v="150.19999999999999"/>
    <x v="53"/>
    <n v="6.76"/>
    <n v="12.8"/>
    <n v="1"/>
    <n v="3.46"/>
    <n v="0"/>
    <x v="0"/>
    <n v="0"/>
    <n v="0"/>
    <n v="0"/>
    <s v="Very High"/>
    <s v="High"/>
    <x v="2"/>
  </r>
  <r>
    <s v="NV"/>
    <n v="148"/>
    <s v="area_code_415"/>
    <s v="no"/>
    <s v="no"/>
    <n v="0"/>
    <n v="279.3"/>
    <n v="104"/>
    <n v="47.48"/>
    <n v="201.6"/>
    <n v="87"/>
    <n v="17.14"/>
    <n v="280.8"/>
    <x v="43"/>
    <n v="12.64"/>
    <n v="7.9"/>
    <n v="2"/>
    <n v="2.13"/>
    <n v="2"/>
    <x v="1"/>
    <n v="1"/>
    <n v="0"/>
    <n v="0"/>
    <s v="Very High"/>
    <s v="Low"/>
    <x v="2"/>
  </r>
  <r>
    <s v="NM"/>
    <n v="127"/>
    <s v="area_code_415"/>
    <s v="yes"/>
    <s v="no"/>
    <n v="0"/>
    <n v="256.5"/>
    <n v="87"/>
    <n v="43.61"/>
    <n v="222.1"/>
    <n v="101"/>
    <n v="18.88"/>
    <n v="156.69999999999999"/>
    <x v="55"/>
    <n v="7.05"/>
    <n v="13"/>
    <n v="3"/>
    <n v="3.51"/>
    <n v="1"/>
    <x v="0"/>
    <n v="0"/>
    <n v="1"/>
    <n v="0"/>
    <s v="High"/>
    <s v="High"/>
    <x v="1"/>
  </r>
  <r>
    <s v="WY"/>
    <n v="151"/>
    <s v="area_code_415"/>
    <s v="no"/>
    <s v="no"/>
    <n v="0"/>
    <n v="170.2"/>
    <n v="89"/>
    <n v="28.93"/>
    <n v="187.5"/>
    <n v="83"/>
    <n v="15.94"/>
    <n v="119.5"/>
    <x v="41"/>
    <n v="5.38"/>
    <n v="4.3"/>
    <n v="3"/>
    <n v="1.1599999999999999"/>
    <n v="0"/>
    <x v="0"/>
    <n v="0"/>
    <n v="0"/>
    <n v="0"/>
    <s v="Very High"/>
    <s v="Low"/>
    <x v="3"/>
  </r>
  <r>
    <s v="CA"/>
    <n v="185"/>
    <s v="area_code_408"/>
    <s v="no"/>
    <s v="no"/>
    <n v="0"/>
    <n v="139.6"/>
    <n v="92"/>
    <n v="23.73"/>
    <n v="250.2"/>
    <n v="115"/>
    <n v="21.27"/>
    <n v="158.1"/>
    <x v="29"/>
    <n v="7.11"/>
    <n v="10.8"/>
    <n v="4"/>
    <n v="2.92"/>
    <n v="1"/>
    <x v="0"/>
    <n v="0"/>
    <n v="0"/>
    <n v="0"/>
    <s v="Very High"/>
    <s v="High"/>
    <x v="0"/>
  </r>
  <r>
    <s v="KS"/>
    <n v="65"/>
    <s v="area_code_415"/>
    <s v="no"/>
    <s v="yes"/>
    <n v="34"/>
    <n v="208.8"/>
    <n v="119"/>
    <n v="35.5"/>
    <n v="142.1"/>
    <n v="106"/>
    <n v="12.08"/>
    <n v="214.6"/>
    <x v="30"/>
    <n v="9.66"/>
    <n v="12.5"/>
    <n v="4"/>
    <n v="3.38"/>
    <n v="4"/>
    <x v="0"/>
    <n v="0"/>
    <n v="0"/>
    <n v="1"/>
    <s v="Low"/>
    <s v="High"/>
    <x v="1"/>
  </r>
  <r>
    <s v="WY"/>
    <n v="58"/>
    <s v="area_code_510"/>
    <s v="no"/>
    <s v="no"/>
    <n v="0"/>
    <n v="210.1"/>
    <n v="126"/>
    <n v="35.72"/>
    <n v="248.9"/>
    <n v="108"/>
    <n v="21.16"/>
    <n v="158.6"/>
    <x v="53"/>
    <n v="7.14"/>
    <n v="14.4"/>
    <n v="2"/>
    <n v="3.89"/>
    <n v="4"/>
    <x v="0"/>
    <n v="0"/>
    <n v="0"/>
    <n v="0"/>
    <s v="Low"/>
    <s v="High"/>
    <x v="1"/>
  </r>
  <r>
    <s v="UT"/>
    <n v="44"/>
    <s v="area_code_415"/>
    <s v="no"/>
    <s v="no"/>
    <n v="0"/>
    <n v="202.6"/>
    <n v="89"/>
    <n v="34.44"/>
    <n v="163"/>
    <n v="96"/>
    <n v="13.86"/>
    <n v="268.10000000000002"/>
    <x v="101"/>
    <n v="12.06"/>
    <n v="8.3000000000000007"/>
    <n v="3"/>
    <n v="2.2400000000000002"/>
    <n v="0"/>
    <x v="0"/>
    <n v="0"/>
    <n v="0"/>
    <n v="0"/>
    <s v="Low"/>
    <s v="Low"/>
    <x v="2"/>
  </r>
  <r>
    <s v="MA"/>
    <n v="58"/>
    <s v="area_code_408"/>
    <s v="no"/>
    <s v="no"/>
    <n v="0"/>
    <n v="174.4"/>
    <n v="112"/>
    <n v="29.65"/>
    <n v="265.8"/>
    <n v="122"/>
    <n v="22.59"/>
    <n v="182.4"/>
    <x v="30"/>
    <n v="8.2100000000000009"/>
    <n v="0"/>
    <n v="0"/>
    <n v="0"/>
    <n v="4"/>
    <x v="0"/>
    <n v="0"/>
    <n v="0"/>
    <n v="0"/>
    <s v="Low"/>
    <s v="Low"/>
    <x v="0"/>
  </r>
  <r>
    <s v="UT"/>
    <n v="108"/>
    <s v="area_code_415"/>
    <s v="no"/>
    <s v="no"/>
    <n v="0"/>
    <n v="210.6"/>
    <n v="117"/>
    <n v="35.799999999999997"/>
    <n v="164.2"/>
    <n v="103"/>
    <n v="13.96"/>
    <n v="201.4"/>
    <x v="19"/>
    <n v="9.06"/>
    <n v="9.4"/>
    <n v="5"/>
    <n v="2.54"/>
    <n v="0"/>
    <x v="0"/>
    <n v="0"/>
    <n v="0"/>
    <n v="0"/>
    <s v="High"/>
    <s v="Low"/>
    <x v="1"/>
  </r>
  <r>
    <s v="MN"/>
    <n v="132"/>
    <s v="area_code_510"/>
    <s v="no"/>
    <s v="no"/>
    <n v="0"/>
    <n v="121.5"/>
    <n v="88"/>
    <n v="20.66"/>
    <n v="253"/>
    <n v="124"/>
    <n v="21.51"/>
    <n v="195.7"/>
    <x v="60"/>
    <n v="8.81"/>
    <n v="10.7"/>
    <n v="4"/>
    <n v="2.89"/>
    <n v="1"/>
    <x v="0"/>
    <n v="0"/>
    <n v="0"/>
    <n v="0"/>
    <s v="Very High"/>
    <s v="High"/>
    <x v="0"/>
  </r>
  <r>
    <s v="NE"/>
    <n v="80"/>
    <s v="area_code_415"/>
    <s v="no"/>
    <s v="no"/>
    <n v="0"/>
    <n v="127.8"/>
    <n v="67"/>
    <n v="21.73"/>
    <n v="181.6"/>
    <n v="112"/>
    <n v="15.44"/>
    <n v="197.3"/>
    <x v="92"/>
    <n v="8.8800000000000008"/>
    <n v="15.9"/>
    <n v="2"/>
    <n v="4.29"/>
    <n v="2"/>
    <x v="0"/>
    <n v="0"/>
    <n v="0"/>
    <n v="0"/>
    <s v="Medium"/>
    <s v="High"/>
    <x v="0"/>
  </r>
  <r>
    <s v="OH"/>
    <n v="162"/>
    <s v="area_code_415"/>
    <s v="no"/>
    <s v="no"/>
    <n v="0"/>
    <n v="135.19999999999999"/>
    <n v="98"/>
    <n v="22.98"/>
    <n v="242"/>
    <n v="107"/>
    <n v="20.57"/>
    <n v="246.9"/>
    <x v="5"/>
    <n v="11.11"/>
    <n v="10.199999999999999"/>
    <n v="2"/>
    <n v="2.75"/>
    <n v="2"/>
    <x v="0"/>
    <n v="0"/>
    <n v="0"/>
    <n v="0"/>
    <s v="Very High"/>
    <s v="Low"/>
    <x v="0"/>
  </r>
  <r>
    <s v="KY"/>
    <n v="110"/>
    <s v="area_code_510"/>
    <s v="no"/>
    <s v="no"/>
    <n v="0"/>
    <n v="99.4"/>
    <n v="62"/>
    <n v="16.899999999999999"/>
    <n v="275"/>
    <n v="86"/>
    <n v="23.38"/>
    <n v="212.1"/>
    <x v="9"/>
    <n v="9.5399999999999991"/>
    <n v="16.7"/>
    <n v="3"/>
    <n v="4.51"/>
    <n v="2"/>
    <x v="0"/>
    <n v="0"/>
    <n v="0"/>
    <n v="0"/>
    <s v="High"/>
    <s v="High"/>
    <x v="3"/>
  </r>
  <r>
    <s v="WA"/>
    <n v="96"/>
    <s v="area_code_415"/>
    <s v="no"/>
    <s v="no"/>
    <n v="0"/>
    <n v="276.89999999999998"/>
    <n v="105"/>
    <n v="47.07"/>
    <n v="246.9"/>
    <n v="94"/>
    <n v="20.99"/>
    <n v="254.4"/>
    <x v="24"/>
    <n v="11.45"/>
    <n v="10.3"/>
    <n v="3"/>
    <n v="2.78"/>
    <n v="1"/>
    <x v="1"/>
    <n v="1"/>
    <n v="0"/>
    <n v="0"/>
    <s v="Medium"/>
    <s v="High"/>
    <x v="2"/>
  </r>
  <r>
    <s v="IN"/>
    <n v="72"/>
    <s v="area_code_510"/>
    <s v="no"/>
    <s v="no"/>
    <n v="0"/>
    <n v="287.39999999999998"/>
    <n v="116"/>
    <n v="48.86"/>
    <n v="235.3"/>
    <n v="126"/>
    <n v="20"/>
    <n v="292.10000000000002"/>
    <x v="52"/>
    <n v="13.14"/>
    <n v="5"/>
    <n v="3"/>
    <n v="1.35"/>
    <n v="4"/>
    <x v="1"/>
    <n v="1"/>
    <n v="0"/>
    <n v="0"/>
    <s v="Low"/>
    <s v="Low"/>
    <x v="1"/>
  </r>
  <r>
    <s v="CO"/>
    <n v="125"/>
    <s v="area_code_408"/>
    <s v="no"/>
    <s v="yes"/>
    <n v="23"/>
    <n v="120.5"/>
    <n v="104"/>
    <n v="20.49"/>
    <n v="227.8"/>
    <n v="115"/>
    <n v="19.36"/>
    <n v="158.5"/>
    <x v="41"/>
    <n v="7.13"/>
    <n v="10.199999999999999"/>
    <n v="3"/>
    <n v="2.75"/>
    <n v="1"/>
    <x v="0"/>
    <n v="0"/>
    <n v="0"/>
    <n v="1"/>
    <s v="High"/>
    <s v="Low"/>
    <x v="0"/>
  </r>
  <r>
    <s v="DC"/>
    <n v="170"/>
    <s v="area_code_510"/>
    <s v="no"/>
    <s v="no"/>
    <n v="0"/>
    <n v="184.1"/>
    <n v="106"/>
    <n v="31.3"/>
    <n v="204.9"/>
    <n v="70"/>
    <n v="17.420000000000002"/>
    <n v="224.3"/>
    <x v="15"/>
    <n v="10.09"/>
    <n v="9.8000000000000007"/>
    <n v="3"/>
    <n v="2.65"/>
    <n v="2"/>
    <x v="0"/>
    <n v="0"/>
    <n v="0"/>
    <n v="0"/>
    <s v="Very High"/>
    <s v="Low"/>
    <x v="2"/>
  </r>
  <r>
    <s v="AK"/>
    <n v="71"/>
    <s v="area_code_510"/>
    <s v="no"/>
    <s v="no"/>
    <n v="0"/>
    <n v="185"/>
    <n v="84"/>
    <n v="31.45"/>
    <n v="232.5"/>
    <n v="129"/>
    <n v="19.760000000000002"/>
    <n v="191.1"/>
    <x v="58"/>
    <n v="8.6"/>
    <n v="14.9"/>
    <n v="4"/>
    <n v="4.0199999999999996"/>
    <n v="3"/>
    <x v="0"/>
    <n v="0"/>
    <n v="0"/>
    <n v="0"/>
    <s v="Low"/>
    <s v="High"/>
    <x v="1"/>
  </r>
  <r>
    <s v="SC"/>
    <n v="124"/>
    <s v="area_code_415"/>
    <s v="no"/>
    <s v="no"/>
    <n v="0"/>
    <n v="160.9"/>
    <n v="109"/>
    <n v="27.35"/>
    <n v="144.19999999999999"/>
    <n v="152"/>
    <n v="12.26"/>
    <n v="120.4"/>
    <x v="7"/>
    <n v="5.42"/>
    <n v="12.9"/>
    <n v="12"/>
    <n v="3.48"/>
    <n v="1"/>
    <x v="0"/>
    <n v="0"/>
    <n v="0"/>
    <n v="0"/>
    <s v="High"/>
    <s v="High"/>
    <x v="0"/>
  </r>
  <r>
    <s v="UT"/>
    <n v="97"/>
    <s v="area_code_415"/>
    <s v="no"/>
    <s v="no"/>
    <n v="0"/>
    <n v="209.2"/>
    <n v="134"/>
    <n v="35.56"/>
    <n v="0"/>
    <n v="0"/>
    <n v="0"/>
    <n v="175.4"/>
    <x v="9"/>
    <n v="7.89"/>
    <n v="11.8"/>
    <n v="6"/>
    <n v="3.19"/>
    <n v="1"/>
    <x v="0"/>
    <n v="0"/>
    <n v="0"/>
    <n v="0"/>
    <s v="Medium"/>
    <s v="High"/>
    <x v="2"/>
  </r>
  <r>
    <s v="IL"/>
    <n v="98"/>
    <s v="area_code_510"/>
    <s v="yes"/>
    <s v="no"/>
    <n v="0"/>
    <n v="158.4"/>
    <n v="71"/>
    <n v="26.93"/>
    <n v="306.60000000000002"/>
    <n v="66"/>
    <n v="26.06"/>
    <n v="144.19999999999999"/>
    <x v="73"/>
    <n v="6.49"/>
    <n v="2.1"/>
    <n v="4"/>
    <n v="0.56999999999999995"/>
    <n v="1"/>
    <x v="0"/>
    <n v="0"/>
    <n v="1"/>
    <n v="0"/>
    <s v="Medium"/>
    <s v="Low"/>
    <x v="3"/>
  </r>
  <r>
    <s v="DC"/>
    <n v="24"/>
    <s v="area_code_408"/>
    <s v="no"/>
    <s v="no"/>
    <n v="0"/>
    <n v="149"/>
    <n v="73"/>
    <n v="25.33"/>
    <n v="131"/>
    <n v="81"/>
    <n v="11.14"/>
    <n v="238.6"/>
    <x v="69"/>
    <n v="10.74"/>
    <n v="8.6"/>
    <n v="3"/>
    <n v="2.3199999999999998"/>
    <n v="2"/>
    <x v="1"/>
    <n v="1"/>
    <n v="0"/>
    <n v="0"/>
    <s v="Low"/>
    <s v="Low"/>
    <x v="3"/>
  </r>
  <r>
    <s v="DC"/>
    <n v="136"/>
    <s v="area_code_510"/>
    <s v="no"/>
    <s v="no"/>
    <n v="0"/>
    <n v="204.5"/>
    <n v="63"/>
    <n v="34.770000000000003"/>
    <n v="208.8"/>
    <n v="95"/>
    <n v="17.75"/>
    <n v="224"/>
    <x v="47"/>
    <n v="10.08"/>
    <n v="9.8000000000000007"/>
    <n v="2"/>
    <n v="2.65"/>
    <n v="0"/>
    <x v="0"/>
    <n v="0"/>
    <n v="0"/>
    <n v="0"/>
    <s v="Very High"/>
    <s v="Low"/>
    <x v="2"/>
  </r>
  <r>
    <s v="OK"/>
    <n v="44"/>
    <s v="area_code_408"/>
    <s v="no"/>
    <s v="no"/>
    <n v="0"/>
    <n v="288.8"/>
    <n v="86"/>
    <n v="49.1"/>
    <n v="175.9"/>
    <n v="87"/>
    <n v="14.95"/>
    <n v="215.4"/>
    <x v="36"/>
    <n v="9.69"/>
    <n v="9.5"/>
    <n v="2"/>
    <n v="2.57"/>
    <n v="0"/>
    <x v="1"/>
    <n v="1"/>
    <n v="0"/>
    <n v="0"/>
    <s v="Low"/>
    <s v="Low"/>
    <x v="2"/>
  </r>
  <r>
    <s v="KY"/>
    <n v="96"/>
    <s v="area_code_415"/>
    <s v="no"/>
    <s v="yes"/>
    <n v="40"/>
    <n v="108.6"/>
    <n v="90"/>
    <n v="18.46"/>
    <n v="206.4"/>
    <n v="154"/>
    <n v="17.54"/>
    <n v="126.3"/>
    <x v="4"/>
    <n v="5.68"/>
    <n v="13.4"/>
    <n v="4"/>
    <n v="3.62"/>
    <n v="0"/>
    <x v="0"/>
    <n v="0"/>
    <n v="0"/>
    <n v="1"/>
    <s v="Medium"/>
    <s v="High"/>
    <x v="0"/>
  </r>
  <r>
    <s v="NE"/>
    <n v="31"/>
    <s v="area_code_415"/>
    <s v="no"/>
    <s v="no"/>
    <n v="0"/>
    <n v="97.5"/>
    <n v="129"/>
    <n v="16.579999999999998"/>
    <n v="260.39999999999998"/>
    <n v="78"/>
    <n v="22.13"/>
    <n v="88.7"/>
    <x v="41"/>
    <n v="3.99"/>
    <n v="7"/>
    <n v="5"/>
    <n v="1.89"/>
    <n v="1"/>
    <x v="0"/>
    <n v="0"/>
    <n v="0"/>
    <n v="0"/>
    <s v="Low"/>
    <s v="Low"/>
    <x v="3"/>
  </r>
  <r>
    <s v="AL"/>
    <n v="72"/>
    <s v="area_code_415"/>
    <s v="no"/>
    <s v="no"/>
    <n v="0"/>
    <n v="166.5"/>
    <n v="102"/>
    <n v="28.31"/>
    <n v="261"/>
    <n v="103"/>
    <n v="22.19"/>
    <n v="262.7"/>
    <x v="82"/>
    <n v="11.82"/>
    <n v="13.3"/>
    <n v="5"/>
    <n v="3.59"/>
    <n v="0"/>
    <x v="0"/>
    <n v="0"/>
    <n v="0"/>
    <n v="0"/>
    <s v="Low"/>
    <s v="High"/>
    <x v="0"/>
  </r>
  <r>
    <s v="HI"/>
    <n v="24"/>
    <s v="area_code_415"/>
    <s v="no"/>
    <s v="no"/>
    <n v="0"/>
    <n v="156.19999999999999"/>
    <n v="104"/>
    <n v="26.55"/>
    <n v="90"/>
    <n v="101"/>
    <n v="7.65"/>
    <n v="205.1"/>
    <x v="22"/>
    <n v="9.23"/>
    <n v="7.3"/>
    <n v="5"/>
    <n v="1.97"/>
    <n v="1"/>
    <x v="0"/>
    <n v="0"/>
    <n v="0"/>
    <n v="0"/>
    <s v="Low"/>
    <s v="Low"/>
    <x v="0"/>
  </r>
  <r>
    <s v="GA"/>
    <n v="117"/>
    <s v="area_code_415"/>
    <s v="yes"/>
    <s v="no"/>
    <n v="0"/>
    <n v="287.39999999999998"/>
    <n v="118"/>
    <n v="48.86"/>
    <n v="259.60000000000002"/>
    <n v="84"/>
    <n v="22.07"/>
    <n v="153.19999999999999"/>
    <x v="27"/>
    <n v="6.89"/>
    <n v="10"/>
    <n v="3"/>
    <n v="2.7"/>
    <n v="1"/>
    <x v="1"/>
    <n v="1"/>
    <n v="1"/>
    <n v="0"/>
    <s v="High"/>
    <s v="Low"/>
    <x v="2"/>
  </r>
  <r>
    <s v="KS"/>
    <n v="137"/>
    <s v="area_code_415"/>
    <s v="no"/>
    <s v="yes"/>
    <n v="19"/>
    <n v="175.3"/>
    <n v="96"/>
    <n v="29.8"/>
    <n v="241.3"/>
    <n v="146"/>
    <n v="20.51"/>
    <n v="211.4"/>
    <x v="23"/>
    <n v="9.51"/>
    <n v="7.8"/>
    <n v="2"/>
    <n v="2.11"/>
    <n v="0"/>
    <x v="0"/>
    <n v="0"/>
    <n v="0"/>
    <n v="1"/>
    <s v="Very High"/>
    <s v="Low"/>
    <x v="0"/>
  </r>
  <r>
    <s v="PA"/>
    <n v="136"/>
    <s v="area_code_408"/>
    <s v="no"/>
    <s v="no"/>
    <n v="0"/>
    <n v="102.1"/>
    <n v="75"/>
    <n v="17.36"/>
    <n v="219.5"/>
    <n v="97"/>
    <n v="18.66"/>
    <n v="73.7"/>
    <x v="26"/>
    <n v="3.32"/>
    <n v="9.8000000000000007"/>
    <n v="5"/>
    <n v="2.65"/>
    <n v="0"/>
    <x v="0"/>
    <n v="0"/>
    <n v="0"/>
    <n v="0"/>
    <s v="Very High"/>
    <s v="Low"/>
    <x v="3"/>
  </r>
  <r>
    <s v="UT"/>
    <n v="95"/>
    <s v="area_code_415"/>
    <s v="no"/>
    <s v="no"/>
    <n v="0"/>
    <n v="157.9"/>
    <n v="103"/>
    <n v="26.84"/>
    <n v="259.60000000000002"/>
    <n v="90"/>
    <n v="22.07"/>
    <n v="230"/>
    <x v="57"/>
    <n v="10.35"/>
    <n v="14"/>
    <n v="2"/>
    <n v="3.78"/>
    <n v="0"/>
    <x v="0"/>
    <n v="0"/>
    <n v="0"/>
    <n v="0"/>
    <s v="Medium"/>
    <s v="High"/>
    <x v="3"/>
  </r>
  <r>
    <s v="OR"/>
    <n v="82"/>
    <s v="area_code_415"/>
    <s v="no"/>
    <s v="yes"/>
    <n v="19"/>
    <n v="146.5"/>
    <n v="73"/>
    <n v="24.91"/>
    <n v="246.4"/>
    <n v="65"/>
    <n v="20.94"/>
    <n v="199"/>
    <x v="52"/>
    <n v="8.9600000000000009"/>
    <n v="4.0999999999999996"/>
    <n v="4"/>
    <n v="1.1100000000000001"/>
    <n v="1"/>
    <x v="0"/>
    <n v="0"/>
    <n v="0"/>
    <n v="1"/>
    <s v="Medium"/>
    <s v="Low"/>
    <x v="3"/>
  </r>
  <r>
    <s v="ND"/>
    <n v="145"/>
    <s v="area_code_415"/>
    <s v="no"/>
    <s v="no"/>
    <n v="0"/>
    <n v="245.8"/>
    <n v="116"/>
    <n v="41.79"/>
    <n v="286.7"/>
    <n v="91"/>
    <n v="24.37"/>
    <n v="240.7"/>
    <x v="11"/>
    <n v="10.83"/>
    <n v="9"/>
    <n v="13"/>
    <n v="2.4300000000000002"/>
    <n v="1"/>
    <x v="1"/>
    <n v="1"/>
    <n v="0"/>
    <n v="0"/>
    <s v="Very High"/>
    <s v="Low"/>
    <x v="2"/>
  </r>
  <r>
    <s v="MN"/>
    <n v="155"/>
    <s v="area_code_408"/>
    <s v="yes"/>
    <s v="no"/>
    <n v="0"/>
    <n v="250.8"/>
    <n v="146"/>
    <n v="42.64"/>
    <n v="152.5"/>
    <n v="105"/>
    <n v="12.96"/>
    <n v="148.1"/>
    <x v="1"/>
    <n v="6.66"/>
    <n v="10"/>
    <n v="5"/>
    <n v="2.7"/>
    <n v="2"/>
    <x v="0"/>
    <n v="0"/>
    <n v="1"/>
    <n v="0"/>
    <s v="Very High"/>
    <s v="Low"/>
    <x v="1"/>
  </r>
  <r>
    <s v="TX"/>
    <n v="53"/>
    <s v="area_code_415"/>
    <s v="no"/>
    <s v="no"/>
    <n v="0"/>
    <n v="119.7"/>
    <n v="113"/>
    <n v="20.350000000000001"/>
    <n v="189.7"/>
    <n v="84"/>
    <n v="16.12"/>
    <n v="256.2"/>
    <x v="13"/>
    <n v="11.53"/>
    <n v="12.9"/>
    <n v="7"/>
    <n v="3.48"/>
    <n v="2"/>
    <x v="0"/>
    <n v="0"/>
    <n v="0"/>
    <n v="0"/>
    <s v="Low"/>
    <s v="High"/>
    <x v="3"/>
  </r>
  <r>
    <s v="WY"/>
    <n v="123"/>
    <s v="area_code_415"/>
    <s v="no"/>
    <s v="no"/>
    <n v="0"/>
    <n v="242.2"/>
    <n v="87"/>
    <n v="41.17"/>
    <n v="226.1"/>
    <n v="101"/>
    <n v="19.22"/>
    <n v="268.60000000000002"/>
    <x v="3"/>
    <n v="12.09"/>
    <n v="8.1999999999999993"/>
    <n v="3"/>
    <n v="2.21"/>
    <n v="5"/>
    <x v="1"/>
    <n v="1"/>
    <n v="0"/>
    <n v="0"/>
    <s v="High"/>
    <s v="Low"/>
    <x v="1"/>
  </r>
  <r>
    <s v="GA"/>
    <n v="136"/>
    <s v="area_code_415"/>
    <s v="no"/>
    <s v="no"/>
    <n v="0"/>
    <n v="163.4"/>
    <n v="83"/>
    <n v="27.78"/>
    <n v="249.3"/>
    <n v="119"/>
    <n v="21.19"/>
    <n v="249.7"/>
    <x v="6"/>
    <n v="11.24"/>
    <n v="9.8000000000000007"/>
    <n v="4"/>
    <n v="2.65"/>
    <n v="7"/>
    <x v="0"/>
    <n v="0"/>
    <n v="0"/>
    <n v="0"/>
    <s v="Very High"/>
    <s v="Low"/>
    <x v="0"/>
  </r>
  <r>
    <s v="TX"/>
    <n v="57"/>
    <s v="area_code_415"/>
    <s v="no"/>
    <s v="no"/>
    <n v="0"/>
    <n v="161"/>
    <n v="113"/>
    <n v="27.37"/>
    <n v="208"/>
    <n v="134"/>
    <n v="17.68"/>
    <n v="208.1"/>
    <x v="77"/>
    <n v="9.36"/>
    <n v="8.4"/>
    <n v="4"/>
    <n v="2.27"/>
    <n v="3"/>
    <x v="0"/>
    <n v="0"/>
    <n v="0"/>
    <n v="0"/>
    <s v="Low"/>
    <s v="Low"/>
    <x v="0"/>
  </r>
  <r>
    <s v="WV"/>
    <n v="62"/>
    <s v="area_code_408"/>
    <s v="no"/>
    <s v="no"/>
    <n v="0"/>
    <n v="128.69999999999999"/>
    <n v="111"/>
    <n v="21.88"/>
    <n v="169.5"/>
    <n v="104"/>
    <n v="14.41"/>
    <n v="193.6"/>
    <x v="7"/>
    <n v="8.7100000000000009"/>
    <n v="10.3"/>
    <n v="5"/>
    <n v="2.78"/>
    <n v="1"/>
    <x v="0"/>
    <n v="0"/>
    <n v="0"/>
    <n v="0"/>
    <s v="Low"/>
    <s v="High"/>
    <x v="0"/>
  </r>
  <r>
    <s v="NM"/>
    <n v="112"/>
    <s v="area_code_415"/>
    <s v="no"/>
    <s v="no"/>
    <n v="0"/>
    <n v="81.599999999999994"/>
    <n v="94"/>
    <n v="13.87"/>
    <n v="268.10000000000002"/>
    <n v="112"/>
    <n v="22.79"/>
    <n v="140.80000000000001"/>
    <x v="12"/>
    <n v="6.34"/>
    <n v="8.6"/>
    <n v="18"/>
    <n v="2.3199999999999998"/>
    <n v="1"/>
    <x v="0"/>
    <n v="0"/>
    <n v="0"/>
    <n v="0"/>
    <s v="High"/>
    <s v="Low"/>
    <x v="0"/>
  </r>
  <r>
    <s v="MI"/>
    <n v="55"/>
    <s v="area_code_415"/>
    <s v="no"/>
    <s v="yes"/>
    <n v="20"/>
    <n v="207.7"/>
    <n v="91"/>
    <n v="35.31"/>
    <n v="199.7"/>
    <n v="113"/>
    <n v="16.97"/>
    <n v="216.5"/>
    <x v="71"/>
    <n v="9.74"/>
    <n v="7.3"/>
    <n v="1"/>
    <n v="1.97"/>
    <n v="1"/>
    <x v="0"/>
    <n v="0"/>
    <n v="0"/>
    <n v="1"/>
    <s v="Low"/>
    <s v="Low"/>
    <x v="1"/>
  </r>
  <r>
    <s v="NY"/>
    <n v="125"/>
    <s v="area_code_415"/>
    <s v="no"/>
    <s v="no"/>
    <n v="0"/>
    <n v="233.3"/>
    <n v="65"/>
    <n v="39.659999999999997"/>
    <n v="209.8"/>
    <n v="93"/>
    <n v="17.829999999999998"/>
    <n v="210.6"/>
    <x v="23"/>
    <n v="9.48"/>
    <n v="9.1"/>
    <n v="4"/>
    <n v="2.46"/>
    <n v="1"/>
    <x v="0"/>
    <n v="0"/>
    <n v="0"/>
    <n v="0"/>
    <s v="High"/>
    <s v="Low"/>
    <x v="2"/>
  </r>
  <r>
    <s v="KY"/>
    <n v="98"/>
    <s v="area_code_415"/>
    <s v="no"/>
    <s v="yes"/>
    <n v="36"/>
    <n v="168"/>
    <n v="81"/>
    <n v="28.56"/>
    <n v="163.19999999999999"/>
    <n v="125"/>
    <n v="13.87"/>
    <n v="172.7"/>
    <x v="60"/>
    <n v="7.77"/>
    <n v="8"/>
    <n v="2"/>
    <n v="2.16"/>
    <n v="6"/>
    <x v="1"/>
    <n v="1"/>
    <n v="0"/>
    <n v="1"/>
    <s v="Medium"/>
    <s v="Low"/>
    <x v="0"/>
  </r>
  <r>
    <s v="SD"/>
    <n v="105"/>
    <s v="area_code_415"/>
    <s v="no"/>
    <s v="no"/>
    <n v="0"/>
    <n v="251.6"/>
    <n v="88"/>
    <n v="42.77"/>
    <n v="175.1"/>
    <n v="103"/>
    <n v="14.88"/>
    <n v="184.4"/>
    <x v="64"/>
    <n v="8.3000000000000007"/>
    <n v="5.4"/>
    <n v="5"/>
    <n v="1.46"/>
    <n v="1"/>
    <x v="0"/>
    <n v="0"/>
    <n v="0"/>
    <n v="0"/>
    <s v="High"/>
    <s v="Low"/>
    <x v="1"/>
  </r>
  <r>
    <s v="ID"/>
    <n v="113"/>
    <s v="area_code_415"/>
    <s v="no"/>
    <s v="yes"/>
    <n v="30"/>
    <n v="183.8"/>
    <n v="102"/>
    <n v="31.25"/>
    <n v="183.4"/>
    <n v="123"/>
    <n v="15.59"/>
    <n v="235"/>
    <x v="112"/>
    <n v="10.58"/>
    <n v="11.6"/>
    <n v="7"/>
    <n v="3.13"/>
    <n v="0"/>
    <x v="0"/>
    <n v="0"/>
    <n v="0"/>
    <n v="1"/>
    <s v="High"/>
    <s v="High"/>
    <x v="1"/>
  </r>
  <r>
    <s v="OR"/>
    <n v="99"/>
    <s v="area_code_408"/>
    <s v="no"/>
    <s v="no"/>
    <n v="0"/>
    <n v="256.39999999999998"/>
    <n v="44"/>
    <n v="43.59"/>
    <n v="214.5"/>
    <n v="105"/>
    <n v="18.23"/>
    <n v="233.7"/>
    <x v="12"/>
    <n v="10.52"/>
    <n v="7.9"/>
    <n v="1"/>
    <n v="2.13"/>
    <n v="3"/>
    <x v="1"/>
    <n v="1"/>
    <n v="0"/>
    <n v="0"/>
    <s v="Medium"/>
    <s v="Low"/>
    <x v="1"/>
  </r>
  <r>
    <s v="WI"/>
    <n v="103"/>
    <s v="area_code_415"/>
    <s v="no"/>
    <s v="no"/>
    <n v="0"/>
    <n v="180.2"/>
    <n v="134"/>
    <n v="30.63"/>
    <n v="97.7"/>
    <n v="85"/>
    <n v="8.3000000000000007"/>
    <n v="181.7"/>
    <x v="94"/>
    <n v="8.18"/>
    <n v="8.4"/>
    <n v="3"/>
    <n v="2.27"/>
    <n v="1"/>
    <x v="0"/>
    <n v="0"/>
    <n v="0"/>
    <n v="0"/>
    <s v="High"/>
    <s v="Low"/>
    <x v="3"/>
  </r>
  <r>
    <s v="WV"/>
    <n v="177"/>
    <s v="area_code_408"/>
    <s v="no"/>
    <s v="no"/>
    <n v="0"/>
    <n v="227.8"/>
    <n v="81"/>
    <n v="38.729999999999997"/>
    <n v="161.80000000000001"/>
    <n v="97"/>
    <n v="13.75"/>
    <n v="217"/>
    <x v="36"/>
    <n v="9.76"/>
    <n v="8"/>
    <n v="5"/>
    <n v="2.16"/>
    <n v="1"/>
    <x v="0"/>
    <n v="0"/>
    <n v="0"/>
    <n v="0"/>
    <s v="Very High"/>
    <s v="Low"/>
    <x v="2"/>
  </r>
  <r>
    <s v="SC"/>
    <n v="149"/>
    <s v="area_code_415"/>
    <s v="no"/>
    <s v="yes"/>
    <n v="20"/>
    <n v="147.80000000000001"/>
    <n v="132"/>
    <n v="25.13"/>
    <n v="276.8"/>
    <n v="94"/>
    <n v="23.53"/>
    <n v="149.9"/>
    <x v="71"/>
    <n v="6.75"/>
    <n v="10.199999999999999"/>
    <n v="6"/>
    <n v="2.75"/>
    <n v="0"/>
    <x v="0"/>
    <n v="0"/>
    <n v="0"/>
    <n v="1"/>
    <s v="Very High"/>
    <s v="Low"/>
    <x v="3"/>
  </r>
  <r>
    <s v="CT"/>
    <n v="160"/>
    <s v="area_code_415"/>
    <s v="no"/>
    <s v="no"/>
    <n v="0"/>
    <n v="234.9"/>
    <n v="136"/>
    <n v="39.93"/>
    <n v="270.8"/>
    <n v="134"/>
    <n v="23.02"/>
    <n v="219.3"/>
    <x v="67"/>
    <n v="9.8699999999999992"/>
    <n v="13.9"/>
    <n v="2"/>
    <n v="3.75"/>
    <n v="1"/>
    <x v="1"/>
    <n v="1"/>
    <n v="0"/>
    <n v="0"/>
    <s v="Very High"/>
    <s v="High"/>
    <x v="1"/>
  </r>
  <r>
    <s v="NV"/>
    <n v="116"/>
    <s v="area_code_408"/>
    <s v="no"/>
    <s v="no"/>
    <n v="0"/>
    <n v="110.9"/>
    <n v="54"/>
    <n v="18.850000000000001"/>
    <n v="213.4"/>
    <n v="82"/>
    <n v="18.14"/>
    <n v="186.2"/>
    <x v="22"/>
    <n v="8.3800000000000008"/>
    <n v="7.9"/>
    <n v="2"/>
    <n v="2.13"/>
    <n v="2"/>
    <x v="0"/>
    <n v="0"/>
    <n v="0"/>
    <n v="0"/>
    <s v="High"/>
    <s v="Low"/>
    <x v="3"/>
  </r>
  <r>
    <s v="MI"/>
    <n v="148"/>
    <s v="area_code_415"/>
    <s v="yes"/>
    <s v="no"/>
    <n v="0"/>
    <n v="233.5"/>
    <n v="81"/>
    <n v="39.700000000000003"/>
    <n v="187.7"/>
    <n v="71"/>
    <n v="15.95"/>
    <n v="122.3"/>
    <x v="7"/>
    <n v="5.5"/>
    <n v="9.6"/>
    <n v="2"/>
    <n v="2.59"/>
    <n v="0"/>
    <x v="1"/>
    <n v="1"/>
    <n v="1"/>
    <n v="0"/>
    <s v="Very High"/>
    <s v="Low"/>
    <x v="2"/>
  </r>
  <r>
    <s v="MT"/>
    <n v="147"/>
    <s v="area_code_415"/>
    <s v="no"/>
    <s v="yes"/>
    <n v="35"/>
    <n v="197.3"/>
    <n v="134"/>
    <n v="33.54"/>
    <n v="141.1"/>
    <n v="99"/>
    <n v="11.99"/>
    <n v="212.1"/>
    <x v="6"/>
    <n v="9.5399999999999991"/>
    <n v="10.1"/>
    <n v="4"/>
    <n v="2.73"/>
    <n v="2"/>
    <x v="1"/>
    <n v="1"/>
    <n v="0"/>
    <n v="1"/>
    <s v="Very High"/>
    <s v="Low"/>
    <x v="2"/>
  </r>
  <r>
    <s v="NE"/>
    <n v="95"/>
    <s v="area_code_510"/>
    <s v="no"/>
    <s v="no"/>
    <n v="0"/>
    <n v="58.2"/>
    <n v="96"/>
    <n v="9.89"/>
    <n v="202.1"/>
    <n v="126"/>
    <n v="17.18"/>
    <n v="210.5"/>
    <x v="7"/>
    <n v="9.4700000000000006"/>
    <n v="10.4"/>
    <n v="5"/>
    <n v="2.81"/>
    <n v="0"/>
    <x v="0"/>
    <n v="0"/>
    <n v="0"/>
    <n v="0"/>
    <s v="Medium"/>
    <s v="High"/>
    <x v="0"/>
  </r>
  <r>
    <s v="UT"/>
    <n v="201"/>
    <s v="area_code_510"/>
    <s v="no"/>
    <s v="no"/>
    <n v="0"/>
    <n v="212.7"/>
    <n v="72"/>
    <n v="36.159999999999997"/>
    <n v="225.2"/>
    <n v="90"/>
    <n v="19.14"/>
    <n v="195.1"/>
    <x v="43"/>
    <n v="8.7799999999999994"/>
    <n v="7"/>
    <n v="6"/>
    <n v="1.89"/>
    <n v="1"/>
    <x v="0"/>
    <n v="0"/>
    <n v="0"/>
    <n v="0"/>
    <s v="Very High"/>
    <s v="Low"/>
    <x v="2"/>
  </r>
  <r>
    <s v="WV"/>
    <n v="80"/>
    <s v="area_code_415"/>
    <s v="no"/>
    <s v="no"/>
    <n v="0"/>
    <n v="151.5"/>
    <n v="89"/>
    <n v="25.76"/>
    <n v="131.69999999999999"/>
    <n v="78"/>
    <n v="11.19"/>
    <n v="235.3"/>
    <x v="70"/>
    <n v="10.59"/>
    <n v="11.8"/>
    <n v="4"/>
    <n v="3.19"/>
    <n v="0"/>
    <x v="0"/>
    <n v="0"/>
    <n v="0"/>
    <n v="0"/>
    <s v="Medium"/>
    <s v="High"/>
    <x v="3"/>
  </r>
  <r>
    <s v="AR"/>
    <n v="122"/>
    <s v="area_code_415"/>
    <s v="yes"/>
    <s v="no"/>
    <n v="0"/>
    <n v="146.30000000000001"/>
    <n v="117"/>
    <n v="24.87"/>
    <n v="218.7"/>
    <n v="93"/>
    <n v="18.59"/>
    <n v="236"/>
    <x v="7"/>
    <n v="10.62"/>
    <n v="11.5"/>
    <n v="5"/>
    <n v="3.11"/>
    <n v="1"/>
    <x v="0"/>
    <n v="0"/>
    <n v="1"/>
    <n v="0"/>
    <s v="High"/>
    <s v="High"/>
    <x v="3"/>
  </r>
  <r>
    <s v="MT"/>
    <n v="132"/>
    <s v="area_code_408"/>
    <s v="no"/>
    <s v="no"/>
    <n v="0"/>
    <n v="195.1"/>
    <n v="100"/>
    <n v="33.17"/>
    <n v="148.80000000000001"/>
    <n v="95"/>
    <n v="12.65"/>
    <n v="224.5"/>
    <x v="57"/>
    <n v="10.1"/>
    <n v="6.7"/>
    <n v="2"/>
    <n v="1.81"/>
    <n v="0"/>
    <x v="0"/>
    <n v="0"/>
    <n v="0"/>
    <n v="0"/>
    <s v="Very High"/>
    <s v="Low"/>
    <x v="2"/>
  </r>
  <r>
    <s v="UT"/>
    <n v="83"/>
    <s v="area_code_510"/>
    <s v="no"/>
    <s v="no"/>
    <n v="0"/>
    <n v="208.9"/>
    <n v="71"/>
    <n v="35.51"/>
    <n v="214.8"/>
    <n v="92"/>
    <n v="18.260000000000002"/>
    <n v="247.9"/>
    <x v="13"/>
    <n v="11.16"/>
    <n v="13"/>
    <n v="5"/>
    <n v="3.51"/>
    <n v="1"/>
    <x v="0"/>
    <n v="0"/>
    <n v="0"/>
    <n v="0"/>
    <s v="Medium"/>
    <s v="High"/>
    <x v="2"/>
  </r>
  <r>
    <s v="HI"/>
    <n v="99"/>
    <s v="area_code_408"/>
    <s v="no"/>
    <s v="no"/>
    <n v="0"/>
    <n v="135.69999999999999"/>
    <n v="107"/>
    <n v="23.07"/>
    <n v="208.4"/>
    <n v="103"/>
    <n v="17.71"/>
    <n v="209"/>
    <x v="34"/>
    <n v="9.4"/>
    <n v="8.8000000000000007"/>
    <n v="3"/>
    <n v="2.38"/>
    <n v="7"/>
    <x v="1"/>
    <n v="1"/>
    <n v="0"/>
    <n v="0"/>
    <s v="Medium"/>
    <s v="Low"/>
    <x v="0"/>
  </r>
  <r>
    <s v="KS"/>
    <n v="84"/>
    <s v="area_code_415"/>
    <s v="no"/>
    <s v="no"/>
    <n v="0"/>
    <n v="225.9"/>
    <n v="86"/>
    <n v="38.4"/>
    <n v="275.60000000000002"/>
    <n v="105"/>
    <n v="23.43"/>
    <n v="201.4"/>
    <x v="13"/>
    <n v="9.06"/>
    <n v="14.3"/>
    <n v="3"/>
    <n v="3.86"/>
    <n v="3"/>
    <x v="1"/>
    <n v="1"/>
    <n v="0"/>
    <n v="0"/>
    <s v="Medium"/>
    <s v="High"/>
    <x v="1"/>
  </r>
  <r>
    <s v="OH"/>
    <n v="87"/>
    <s v="area_code_510"/>
    <s v="no"/>
    <s v="no"/>
    <n v="0"/>
    <n v="153.30000000000001"/>
    <n v="106"/>
    <n v="26.06"/>
    <n v="224.5"/>
    <n v="117"/>
    <n v="19.079999999999998"/>
    <n v="273.39999999999998"/>
    <x v="86"/>
    <n v="12.3"/>
    <n v="8.9"/>
    <n v="5"/>
    <n v="2.4"/>
    <n v="2"/>
    <x v="0"/>
    <n v="0"/>
    <n v="0"/>
    <n v="0"/>
    <s v="Medium"/>
    <s v="Low"/>
    <x v="0"/>
  </r>
  <r>
    <s v="IN"/>
    <n v="7"/>
    <s v="area_code_415"/>
    <s v="no"/>
    <s v="no"/>
    <n v="0"/>
    <n v="206.7"/>
    <n v="87"/>
    <n v="35.14"/>
    <n v="281.10000000000002"/>
    <n v="83"/>
    <n v="23.89"/>
    <n v="158.5"/>
    <x v="33"/>
    <n v="7.13"/>
    <n v="11"/>
    <n v="5"/>
    <n v="2.97"/>
    <n v="3"/>
    <x v="0"/>
    <n v="0"/>
    <n v="0"/>
    <n v="0"/>
    <s v="Low"/>
    <s v="High"/>
    <x v="2"/>
  </r>
  <r>
    <s v="OR"/>
    <n v="89"/>
    <s v="area_code_415"/>
    <s v="no"/>
    <s v="yes"/>
    <n v="12"/>
    <n v="188"/>
    <n v="105"/>
    <n v="31.96"/>
    <n v="151.30000000000001"/>
    <n v="107"/>
    <n v="12.86"/>
    <n v="201.9"/>
    <x v="65"/>
    <n v="9.09"/>
    <n v="10.5"/>
    <n v="3"/>
    <n v="2.84"/>
    <n v="2"/>
    <x v="0"/>
    <n v="0"/>
    <n v="0"/>
    <n v="1"/>
    <s v="Medium"/>
    <s v="High"/>
    <x v="1"/>
  </r>
  <r>
    <s v="NY"/>
    <n v="131"/>
    <s v="area_code_408"/>
    <s v="yes"/>
    <s v="no"/>
    <n v="0"/>
    <n v="122.3"/>
    <n v="83"/>
    <n v="20.79"/>
    <n v="118.8"/>
    <n v="94"/>
    <n v="10.1"/>
    <n v="147.9"/>
    <x v="34"/>
    <n v="6.66"/>
    <n v="13.7"/>
    <n v="3"/>
    <n v="3.7"/>
    <n v="3"/>
    <x v="1"/>
    <n v="1"/>
    <n v="1"/>
    <n v="0"/>
    <s v="Very High"/>
    <s v="High"/>
    <x v="3"/>
  </r>
  <r>
    <s v="VA"/>
    <n v="105"/>
    <s v="area_code_415"/>
    <s v="no"/>
    <s v="no"/>
    <n v="0"/>
    <n v="259.3"/>
    <n v="96"/>
    <n v="44.08"/>
    <n v="175.2"/>
    <n v="97"/>
    <n v="14.89"/>
    <n v="222.4"/>
    <x v="116"/>
    <n v="10.01"/>
    <n v="12"/>
    <n v="5"/>
    <n v="3.24"/>
    <n v="3"/>
    <x v="0"/>
    <n v="0"/>
    <n v="0"/>
    <n v="0"/>
    <s v="High"/>
    <s v="High"/>
    <x v="2"/>
  </r>
  <r>
    <s v="MI"/>
    <n v="108"/>
    <s v="area_code_408"/>
    <s v="yes"/>
    <s v="no"/>
    <n v="0"/>
    <n v="115.1"/>
    <n v="114"/>
    <n v="19.57"/>
    <n v="211.3"/>
    <n v="70"/>
    <n v="17.96"/>
    <n v="136.1"/>
    <x v="82"/>
    <n v="6.12"/>
    <n v="13.8"/>
    <n v="3"/>
    <n v="3.73"/>
    <n v="2"/>
    <x v="1"/>
    <n v="1"/>
    <n v="1"/>
    <n v="0"/>
    <s v="High"/>
    <s v="High"/>
    <x v="3"/>
  </r>
  <r>
    <s v="ID"/>
    <n v="47"/>
    <s v="area_code_415"/>
    <s v="no"/>
    <s v="yes"/>
    <n v="28"/>
    <n v="172.9"/>
    <n v="109"/>
    <n v="29.39"/>
    <n v="137.6"/>
    <n v="94"/>
    <n v="11.7"/>
    <n v="203.8"/>
    <x v="23"/>
    <n v="9.17"/>
    <n v="8.3000000000000007"/>
    <n v="6"/>
    <n v="2.2400000000000002"/>
    <n v="1"/>
    <x v="0"/>
    <n v="0"/>
    <n v="0"/>
    <n v="1"/>
    <s v="Low"/>
    <s v="Low"/>
    <x v="3"/>
  </r>
  <r>
    <s v="MO"/>
    <n v="101"/>
    <s v="area_code_415"/>
    <s v="yes"/>
    <s v="no"/>
    <n v="0"/>
    <n v="156.4"/>
    <n v="116"/>
    <n v="26.59"/>
    <n v="130.4"/>
    <n v="114"/>
    <n v="11.08"/>
    <n v="207.3"/>
    <x v="23"/>
    <n v="9.33"/>
    <n v="7.3"/>
    <n v="5"/>
    <n v="1.97"/>
    <n v="1"/>
    <x v="0"/>
    <n v="0"/>
    <n v="1"/>
    <n v="0"/>
    <s v="High"/>
    <s v="Low"/>
    <x v="0"/>
  </r>
  <r>
    <s v="AL"/>
    <n v="182"/>
    <s v="area_code_415"/>
    <s v="no"/>
    <s v="yes"/>
    <n v="24"/>
    <n v="128.1"/>
    <n v="104"/>
    <n v="21.78"/>
    <n v="143.4"/>
    <n v="127"/>
    <n v="12.19"/>
    <n v="191"/>
    <x v="21"/>
    <n v="8.59"/>
    <n v="11.6"/>
    <n v="3"/>
    <n v="3.13"/>
    <n v="1"/>
    <x v="0"/>
    <n v="0"/>
    <n v="0"/>
    <n v="1"/>
    <s v="Very High"/>
    <s v="High"/>
    <x v="0"/>
  </r>
  <r>
    <s v="VT"/>
    <n v="128"/>
    <s v="area_code_408"/>
    <s v="no"/>
    <s v="no"/>
    <n v="0"/>
    <n v="227.9"/>
    <n v="130"/>
    <n v="38.74"/>
    <n v="302.60000000000002"/>
    <n v="71"/>
    <n v="25.72"/>
    <n v="191.5"/>
    <x v="58"/>
    <n v="8.6199999999999992"/>
    <n v="5.5"/>
    <n v="7"/>
    <n v="1.49"/>
    <n v="1"/>
    <x v="1"/>
    <n v="1"/>
    <n v="0"/>
    <n v="0"/>
    <s v="Very High"/>
    <s v="Low"/>
    <x v="2"/>
  </r>
  <r>
    <s v="AZ"/>
    <n v="69"/>
    <s v="area_code_415"/>
    <s v="no"/>
    <s v="yes"/>
    <n v="31"/>
    <n v="194.9"/>
    <n v="63"/>
    <n v="33.130000000000003"/>
    <n v="191.6"/>
    <n v="90"/>
    <n v="16.29"/>
    <n v="153"/>
    <x v="31"/>
    <n v="6.89"/>
    <n v="13.2"/>
    <n v="2"/>
    <n v="3.56"/>
    <n v="2"/>
    <x v="0"/>
    <n v="0"/>
    <n v="0"/>
    <n v="1"/>
    <s v="Low"/>
    <s v="High"/>
    <x v="2"/>
  </r>
  <r>
    <s v="VA"/>
    <n v="113"/>
    <s v="area_code_408"/>
    <s v="no"/>
    <s v="yes"/>
    <n v="34"/>
    <n v="44.9"/>
    <n v="63"/>
    <n v="7.63"/>
    <n v="134.19999999999999"/>
    <n v="82"/>
    <n v="11.41"/>
    <n v="168.4"/>
    <x v="4"/>
    <n v="7.58"/>
    <n v="13.3"/>
    <n v="3"/>
    <n v="3.59"/>
    <n v="1"/>
    <x v="0"/>
    <n v="0"/>
    <n v="0"/>
    <n v="1"/>
    <s v="High"/>
    <s v="High"/>
    <x v="3"/>
  </r>
  <r>
    <s v="PA"/>
    <n v="87"/>
    <s v="area_code_408"/>
    <s v="no"/>
    <s v="yes"/>
    <n v="30"/>
    <n v="262.8"/>
    <n v="114"/>
    <n v="44.68"/>
    <n v="215.8"/>
    <n v="130"/>
    <n v="18.34"/>
    <n v="154.80000000000001"/>
    <x v="53"/>
    <n v="6.97"/>
    <n v="7.8"/>
    <n v="2"/>
    <n v="2.11"/>
    <n v="0"/>
    <x v="0"/>
    <n v="0"/>
    <n v="0"/>
    <n v="1"/>
    <s v="Medium"/>
    <s v="Low"/>
    <x v="1"/>
  </r>
  <r>
    <s v="CO"/>
    <n v="71"/>
    <s v="area_code_415"/>
    <s v="no"/>
    <s v="no"/>
    <n v="0"/>
    <n v="211.2"/>
    <n v="70"/>
    <n v="35.9"/>
    <n v="252.7"/>
    <n v="122"/>
    <n v="21.48"/>
    <n v="225.8"/>
    <x v="1"/>
    <n v="10.16"/>
    <n v="12.3"/>
    <n v="3"/>
    <n v="3.32"/>
    <n v="0"/>
    <x v="0"/>
    <n v="0"/>
    <n v="0"/>
    <n v="0"/>
    <s v="Low"/>
    <s v="High"/>
    <x v="1"/>
  </r>
  <r>
    <s v="NJ"/>
    <n v="87"/>
    <s v="area_code_510"/>
    <s v="no"/>
    <s v="no"/>
    <n v="0"/>
    <n v="223.2"/>
    <n v="109"/>
    <n v="37.94"/>
    <n v="127.5"/>
    <n v="86"/>
    <n v="10.84"/>
    <n v="289.3"/>
    <x v="72"/>
    <n v="13.02"/>
    <n v="14.5"/>
    <n v="4"/>
    <n v="3.92"/>
    <n v="3"/>
    <x v="0"/>
    <n v="0"/>
    <n v="0"/>
    <n v="0"/>
    <s v="Medium"/>
    <s v="High"/>
    <x v="2"/>
  </r>
  <r>
    <s v="IL"/>
    <n v="117"/>
    <s v="area_code_408"/>
    <s v="no"/>
    <s v="no"/>
    <n v="0"/>
    <n v="119"/>
    <n v="82"/>
    <n v="20.23"/>
    <n v="187.5"/>
    <n v="108"/>
    <n v="15.94"/>
    <n v="189.3"/>
    <x v="7"/>
    <n v="8.52"/>
    <n v="11.5"/>
    <n v="3"/>
    <n v="3.11"/>
    <n v="1"/>
    <x v="0"/>
    <n v="0"/>
    <n v="0"/>
    <n v="0"/>
    <s v="High"/>
    <s v="High"/>
    <x v="0"/>
  </r>
  <r>
    <s v="WA"/>
    <n v="177"/>
    <s v="area_code_415"/>
    <s v="no"/>
    <s v="no"/>
    <n v="0"/>
    <n v="266.10000000000002"/>
    <n v="91"/>
    <n v="45.24"/>
    <n v="225.2"/>
    <n v="79"/>
    <n v="19.14"/>
    <n v="224.7"/>
    <x v="80"/>
    <n v="10.11"/>
    <n v="8.9"/>
    <n v="8"/>
    <n v="2.4"/>
    <n v="3"/>
    <x v="1"/>
    <n v="1"/>
    <n v="0"/>
    <n v="0"/>
    <s v="Very High"/>
    <s v="Low"/>
    <x v="2"/>
  </r>
  <r>
    <s v="OH"/>
    <n v="66"/>
    <s v="area_code_415"/>
    <s v="no"/>
    <s v="no"/>
    <n v="0"/>
    <n v="170.5"/>
    <n v="103"/>
    <n v="28.99"/>
    <n v="254.3"/>
    <n v="77"/>
    <n v="21.62"/>
    <n v="197.3"/>
    <x v="93"/>
    <n v="8.8800000000000008"/>
    <n v="10.5"/>
    <n v="2"/>
    <n v="2.84"/>
    <n v="2"/>
    <x v="0"/>
    <n v="0"/>
    <n v="0"/>
    <n v="0"/>
    <s v="Low"/>
    <s v="High"/>
    <x v="3"/>
  </r>
  <r>
    <s v="MO"/>
    <n v="110"/>
    <s v="area_code_415"/>
    <s v="no"/>
    <s v="no"/>
    <n v="0"/>
    <n v="178.5"/>
    <n v="124"/>
    <n v="30.35"/>
    <n v="146.9"/>
    <n v="141"/>
    <n v="12.49"/>
    <n v="217.1"/>
    <x v="20"/>
    <n v="9.77"/>
    <n v="9.9"/>
    <n v="7"/>
    <n v="2.67"/>
    <n v="1"/>
    <x v="0"/>
    <n v="0"/>
    <n v="0"/>
    <n v="0"/>
    <s v="High"/>
    <s v="Low"/>
    <x v="0"/>
  </r>
  <r>
    <s v="MD"/>
    <n v="204"/>
    <s v="area_code_510"/>
    <s v="no"/>
    <s v="no"/>
    <n v="0"/>
    <n v="205.2"/>
    <n v="145"/>
    <n v="34.880000000000003"/>
    <n v="154.80000000000001"/>
    <n v="95"/>
    <n v="13.16"/>
    <n v="191.4"/>
    <x v="33"/>
    <n v="8.61"/>
    <n v="14.1"/>
    <n v="5"/>
    <n v="3.81"/>
    <n v="3"/>
    <x v="0"/>
    <n v="0"/>
    <n v="0"/>
    <n v="0"/>
    <s v="Very High"/>
    <s v="High"/>
    <x v="2"/>
  </r>
  <r>
    <s v="OH"/>
    <n v="32"/>
    <s v="area_code_415"/>
    <s v="no"/>
    <s v="yes"/>
    <n v="31"/>
    <n v="232.8"/>
    <n v="97"/>
    <n v="39.58"/>
    <n v="183.5"/>
    <n v="111"/>
    <n v="15.6"/>
    <n v="206.8"/>
    <x v="8"/>
    <n v="9.31"/>
    <n v="13"/>
    <n v="2"/>
    <n v="3.51"/>
    <n v="0"/>
    <x v="0"/>
    <n v="0"/>
    <n v="0"/>
    <n v="1"/>
    <s v="Low"/>
    <s v="High"/>
    <x v="1"/>
  </r>
  <r>
    <s v="VA"/>
    <n v="133"/>
    <s v="area_code_408"/>
    <s v="no"/>
    <s v="yes"/>
    <n v="39"/>
    <n v="239.9"/>
    <n v="107"/>
    <n v="40.78"/>
    <n v="253.8"/>
    <n v="77"/>
    <n v="21.57"/>
    <n v="128.69999999999999"/>
    <x v="82"/>
    <n v="5.79"/>
    <n v="6.7"/>
    <n v="3"/>
    <n v="1.81"/>
    <n v="5"/>
    <x v="0"/>
    <n v="0"/>
    <n v="0"/>
    <n v="1"/>
    <s v="Very High"/>
    <s v="Low"/>
    <x v="2"/>
  </r>
  <r>
    <s v="FL"/>
    <n v="185"/>
    <s v="area_code_408"/>
    <s v="no"/>
    <s v="no"/>
    <n v="0"/>
    <n v="55.6"/>
    <n v="97"/>
    <n v="9.4499999999999993"/>
    <n v="288.7"/>
    <n v="83"/>
    <n v="24.54"/>
    <n v="111.2"/>
    <x v="71"/>
    <n v="5"/>
    <n v="12.1"/>
    <n v="3"/>
    <n v="3.27"/>
    <n v="2"/>
    <x v="0"/>
    <n v="0"/>
    <n v="0"/>
    <n v="0"/>
    <s v="Very High"/>
    <s v="High"/>
    <x v="3"/>
  </r>
  <r>
    <s v="NY"/>
    <n v="91"/>
    <s v="area_code_510"/>
    <s v="no"/>
    <s v="no"/>
    <n v="0"/>
    <n v="109.8"/>
    <n v="100"/>
    <n v="18.670000000000002"/>
    <n v="189.6"/>
    <n v="104"/>
    <n v="16.12"/>
    <n v="206.7"/>
    <x v="82"/>
    <n v="9.3000000000000007"/>
    <n v="11.1"/>
    <n v="3"/>
    <n v="3"/>
    <n v="1"/>
    <x v="0"/>
    <n v="0"/>
    <n v="0"/>
    <n v="0"/>
    <s v="Medium"/>
    <s v="High"/>
    <x v="0"/>
  </r>
  <r>
    <s v="WV"/>
    <n v="131"/>
    <s v="area_code_415"/>
    <s v="no"/>
    <s v="no"/>
    <n v="0"/>
    <n v="196.1"/>
    <n v="89"/>
    <n v="33.340000000000003"/>
    <n v="185.5"/>
    <n v="87"/>
    <n v="15.77"/>
    <n v="250"/>
    <x v="65"/>
    <n v="11.25"/>
    <n v="5.2"/>
    <n v="6"/>
    <n v="1.4"/>
    <n v="2"/>
    <x v="0"/>
    <n v="0"/>
    <n v="0"/>
    <n v="0"/>
    <s v="Very High"/>
    <s v="Low"/>
    <x v="2"/>
  </r>
  <r>
    <s v="LA"/>
    <n v="153"/>
    <s v="area_code_510"/>
    <s v="no"/>
    <s v="no"/>
    <n v="0"/>
    <n v="166.8"/>
    <n v="127"/>
    <n v="28.36"/>
    <n v="143.5"/>
    <n v="121"/>
    <n v="12.2"/>
    <n v="210.7"/>
    <x v="61"/>
    <n v="9.48"/>
    <n v="11.8"/>
    <n v="4"/>
    <n v="3.19"/>
    <n v="0"/>
    <x v="0"/>
    <n v="0"/>
    <n v="0"/>
    <n v="0"/>
    <s v="Very High"/>
    <s v="High"/>
    <x v="0"/>
  </r>
  <r>
    <s v="AL"/>
    <n v="141"/>
    <s v="area_code_408"/>
    <s v="no"/>
    <s v="no"/>
    <n v="0"/>
    <n v="242.8"/>
    <n v="90"/>
    <n v="41.28"/>
    <n v="234.1"/>
    <n v="80"/>
    <n v="19.899999999999999"/>
    <n v="211.5"/>
    <x v="1"/>
    <n v="9.52"/>
    <n v="6"/>
    <n v="3"/>
    <n v="1.62"/>
    <n v="5"/>
    <x v="0"/>
    <n v="0"/>
    <n v="0"/>
    <n v="0"/>
    <s v="Very High"/>
    <s v="Low"/>
    <x v="2"/>
  </r>
  <r>
    <s v="TX"/>
    <n v="169"/>
    <s v="area_code_408"/>
    <s v="no"/>
    <s v="no"/>
    <n v="0"/>
    <n v="266.7"/>
    <n v="105"/>
    <n v="45.34"/>
    <n v="158.19999999999999"/>
    <n v="88"/>
    <n v="13.45"/>
    <n v="287.7"/>
    <x v="8"/>
    <n v="12.95"/>
    <n v="13.8"/>
    <n v="3"/>
    <n v="3.73"/>
    <n v="3"/>
    <x v="1"/>
    <n v="1"/>
    <n v="0"/>
    <n v="0"/>
    <s v="Very High"/>
    <s v="High"/>
    <x v="2"/>
  </r>
  <r>
    <s v="ND"/>
    <n v="127"/>
    <s v="area_code_415"/>
    <s v="no"/>
    <s v="yes"/>
    <n v="23"/>
    <n v="182"/>
    <n v="80"/>
    <n v="30.94"/>
    <n v="216.1"/>
    <n v="85"/>
    <n v="18.37"/>
    <n v="156.9"/>
    <x v="58"/>
    <n v="7.06"/>
    <n v="9.8000000000000007"/>
    <n v="4"/>
    <n v="2.65"/>
    <n v="1"/>
    <x v="0"/>
    <n v="0"/>
    <n v="0"/>
    <n v="1"/>
    <s v="High"/>
    <s v="Low"/>
    <x v="2"/>
  </r>
  <r>
    <s v="CO"/>
    <n v="57"/>
    <s v="area_code_415"/>
    <s v="no"/>
    <s v="no"/>
    <n v="0"/>
    <n v="85.9"/>
    <n v="92"/>
    <n v="14.6"/>
    <n v="193.9"/>
    <n v="127"/>
    <n v="16.48"/>
    <n v="231.5"/>
    <x v="73"/>
    <n v="10.42"/>
    <n v="10.1"/>
    <n v="2"/>
    <n v="2.73"/>
    <n v="0"/>
    <x v="0"/>
    <n v="0"/>
    <n v="0"/>
    <n v="0"/>
    <s v="Low"/>
    <s v="Low"/>
    <x v="0"/>
  </r>
  <r>
    <s v="LA"/>
    <n v="123"/>
    <s v="area_code_415"/>
    <s v="no"/>
    <s v="yes"/>
    <n v="33"/>
    <n v="146.6"/>
    <n v="87"/>
    <n v="24.92"/>
    <n v="114.8"/>
    <n v="59"/>
    <n v="9.76"/>
    <n v="220.4"/>
    <x v="43"/>
    <n v="9.92"/>
    <n v="2.9"/>
    <n v="7"/>
    <n v="0.78"/>
    <n v="0"/>
    <x v="0"/>
    <n v="0"/>
    <n v="0"/>
    <n v="1"/>
    <s v="High"/>
    <s v="Low"/>
    <x v="3"/>
  </r>
  <r>
    <s v="MT"/>
    <n v="103"/>
    <s v="area_code_510"/>
    <s v="no"/>
    <s v="yes"/>
    <n v="35"/>
    <n v="110.5"/>
    <n v="101"/>
    <n v="18.79"/>
    <n v="208.3"/>
    <n v="81"/>
    <n v="17.71"/>
    <n v="87.4"/>
    <x v="33"/>
    <n v="3.93"/>
    <n v="13.9"/>
    <n v="2"/>
    <n v="3.75"/>
    <n v="4"/>
    <x v="1"/>
    <n v="1"/>
    <n v="0"/>
    <n v="1"/>
    <s v="High"/>
    <s v="High"/>
    <x v="3"/>
  </r>
  <r>
    <s v="OR"/>
    <n v="101"/>
    <s v="area_code_415"/>
    <s v="no"/>
    <s v="no"/>
    <n v="0"/>
    <n v="118.6"/>
    <n v="89"/>
    <n v="20.16"/>
    <n v="199.6"/>
    <n v="97"/>
    <n v="16.97"/>
    <n v="53.3"/>
    <x v="42"/>
    <n v="2.4"/>
    <n v="11.5"/>
    <n v="5"/>
    <n v="3.11"/>
    <n v="1"/>
    <x v="0"/>
    <n v="0"/>
    <n v="0"/>
    <n v="0"/>
    <s v="High"/>
    <s v="High"/>
    <x v="3"/>
  </r>
  <r>
    <s v="NH"/>
    <n v="123"/>
    <s v="area_code_415"/>
    <s v="no"/>
    <s v="yes"/>
    <n v="22"/>
    <n v="197.6"/>
    <n v="105"/>
    <n v="33.590000000000003"/>
    <n v="80"/>
    <n v="86"/>
    <n v="6.8"/>
    <n v="120.8"/>
    <x v="58"/>
    <n v="5.44"/>
    <n v="15.6"/>
    <n v="12"/>
    <n v="4.21"/>
    <n v="2"/>
    <x v="0"/>
    <n v="0"/>
    <n v="0"/>
    <n v="1"/>
    <s v="High"/>
    <s v="High"/>
    <x v="2"/>
  </r>
  <r>
    <s v="NE"/>
    <n v="78"/>
    <s v="area_code_510"/>
    <s v="no"/>
    <s v="yes"/>
    <n v="32"/>
    <n v="210.3"/>
    <n v="116"/>
    <n v="35.75"/>
    <n v="192.2"/>
    <n v="83"/>
    <n v="16.34"/>
    <n v="246.1"/>
    <x v="26"/>
    <n v="11.07"/>
    <n v="10.8"/>
    <n v="4"/>
    <n v="2.92"/>
    <n v="6"/>
    <x v="0"/>
    <n v="0"/>
    <n v="0"/>
    <n v="1"/>
    <s v="Medium"/>
    <s v="High"/>
    <x v="2"/>
  </r>
  <r>
    <s v="WV"/>
    <n v="101"/>
    <s v="area_code_415"/>
    <s v="no"/>
    <s v="yes"/>
    <n v="28"/>
    <n v="220.3"/>
    <n v="96"/>
    <n v="37.450000000000003"/>
    <n v="285.8"/>
    <n v="72"/>
    <n v="24.29"/>
    <n v="203"/>
    <x v="8"/>
    <n v="9.14"/>
    <n v="9.4"/>
    <n v="6"/>
    <n v="2.54"/>
    <n v="4"/>
    <x v="0"/>
    <n v="0"/>
    <n v="0"/>
    <n v="1"/>
    <s v="High"/>
    <s v="Low"/>
    <x v="2"/>
  </r>
  <r>
    <s v="MA"/>
    <n v="67"/>
    <s v="area_code_415"/>
    <s v="no"/>
    <s v="yes"/>
    <n v="34"/>
    <n v="161.69999999999999"/>
    <n v="114"/>
    <n v="27.49"/>
    <n v="207.6"/>
    <n v="115"/>
    <n v="17.649999999999999"/>
    <n v="205.7"/>
    <x v="52"/>
    <n v="9.26"/>
    <n v="9.1999999999999993"/>
    <n v="4"/>
    <n v="2.48"/>
    <n v="0"/>
    <x v="0"/>
    <n v="0"/>
    <n v="0"/>
    <n v="1"/>
    <s v="Low"/>
    <s v="Low"/>
    <x v="0"/>
  </r>
  <r>
    <s v="KY"/>
    <n v="64"/>
    <s v="area_code_415"/>
    <s v="yes"/>
    <s v="no"/>
    <n v="0"/>
    <n v="146.69999999999999"/>
    <n v="83"/>
    <n v="24.94"/>
    <n v="148.30000000000001"/>
    <n v="91"/>
    <n v="12.61"/>
    <n v="238.6"/>
    <x v="69"/>
    <n v="10.74"/>
    <n v="12.5"/>
    <n v="3"/>
    <n v="3.38"/>
    <n v="3"/>
    <x v="0"/>
    <n v="0"/>
    <n v="1"/>
    <n v="0"/>
    <s v="Low"/>
    <s v="High"/>
    <x v="3"/>
  </r>
  <r>
    <s v="WV"/>
    <n v="173"/>
    <s v="area_code_510"/>
    <s v="no"/>
    <s v="no"/>
    <n v="0"/>
    <n v="109.4"/>
    <n v="103"/>
    <n v="18.600000000000001"/>
    <n v="101.3"/>
    <n v="111"/>
    <n v="8.61"/>
    <n v="167.3"/>
    <x v="36"/>
    <n v="7.53"/>
    <n v="7.8"/>
    <n v="7"/>
    <n v="2.11"/>
    <n v="1"/>
    <x v="0"/>
    <n v="0"/>
    <n v="0"/>
    <n v="0"/>
    <s v="Very High"/>
    <s v="Low"/>
    <x v="0"/>
  </r>
  <r>
    <s v="KY"/>
    <n v="135"/>
    <s v="area_code_510"/>
    <s v="no"/>
    <s v="no"/>
    <n v="0"/>
    <n v="144.1"/>
    <n v="115"/>
    <n v="24.5"/>
    <n v="249.8"/>
    <n v="68"/>
    <n v="21.23"/>
    <n v="211.4"/>
    <x v="58"/>
    <n v="9.51"/>
    <n v="13.6"/>
    <n v="3"/>
    <n v="3.67"/>
    <n v="1"/>
    <x v="0"/>
    <n v="0"/>
    <n v="0"/>
    <n v="0"/>
    <s v="Very High"/>
    <s v="High"/>
    <x v="3"/>
  </r>
  <r>
    <s v="NJ"/>
    <n v="75"/>
    <s v="area_code_415"/>
    <s v="no"/>
    <s v="yes"/>
    <n v="42"/>
    <n v="248.9"/>
    <n v="93"/>
    <n v="42.31"/>
    <n v="170.8"/>
    <n v="108"/>
    <n v="14.52"/>
    <n v="104.5"/>
    <x v="50"/>
    <n v="4.7"/>
    <n v="11.2"/>
    <n v="8"/>
    <n v="3.02"/>
    <n v="1"/>
    <x v="0"/>
    <n v="0"/>
    <n v="0"/>
    <n v="1"/>
    <s v="Medium"/>
    <s v="High"/>
    <x v="1"/>
  </r>
  <r>
    <s v="ME"/>
    <n v="88"/>
    <s v="area_code_415"/>
    <s v="no"/>
    <s v="no"/>
    <n v="0"/>
    <n v="85.7"/>
    <n v="112"/>
    <n v="14.57"/>
    <n v="221.6"/>
    <n v="70"/>
    <n v="18.84"/>
    <n v="190.6"/>
    <x v="12"/>
    <n v="8.58"/>
    <n v="11.6"/>
    <n v="3"/>
    <n v="3.13"/>
    <n v="4"/>
    <x v="1"/>
    <n v="1"/>
    <n v="0"/>
    <n v="0"/>
    <s v="Medium"/>
    <s v="High"/>
    <x v="3"/>
  </r>
  <r>
    <s v="TX"/>
    <n v="112"/>
    <s v="area_code_415"/>
    <s v="no"/>
    <s v="no"/>
    <n v="0"/>
    <n v="214.8"/>
    <n v="112"/>
    <n v="36.520000000000003"/>
    <n v="209.7"/>
    <n v="104"/>
    <n v="17.82"/>
    <n v="164.4"/>
    <x v="7"/>
    <n v="7.4"/>
    <n v="9.4"/>
    <n v="5"/>
    <n v="2.54"/>
    <n v="3"/>
    <x v="0"/>
    <n v="0"/>
    <n v="0"/>
    <n v="0"/>
    <s v="High"/>
    <s v="Low"/>
    <x v="1"/>
  </r>
  <r>
    <s v="MN"/>
    <n v="113"/>
    <s v="area_code_408"/>
    <s v="no"/>
    <s v="no"/>
    <n v="0"/>
    <n v="158.9"/>
    <n v="137"/>
    <n v="27.01"/>
    <n v="242.8"/>
    <n v="109"/>
    <n v="20.64"/>
    <n v="247.8"/>
    <x v="7"/>
    <n v="11.15"/>
    <n v="6.5"/>
    <n v="4"/>
    <n v="1.76"/>
    <n v="0"/>
    <x v="0"/>
    <n v="0"/>
    <n v="0"/>
    <n v="0"/>
    <s v="High"/>
    <s v="Low"/>
    <x v="0"/>
  </r>
  <r>
    <s v="VA"/>
    <n v="121"/>
    <s v="area_code_510"/>
    <s v="no"/>
    <s v="yes"/>
    <n v="28"/>
    <n v="110"/>
    <n v="94"/>
    <n v="18.7"/>
    <n v="141.5"/>
    <n v="76"/>
    <n v="12.03"/>
    <n v="237.3"/>
    <x v="30"/>
    <n v="10.68"/>
    <n v="6.4"/>
    <n v="3"/>
    <n v="1.73"/>
    <n v="2"/>
    <x v="0"/>
    <n v="0"/>
    <n v="0"/>
    <n v="1"/>
    <s v="High"/>
    <s v="Low"/>
    <x v="3"/>
  </r>
  <r>
    <s v="DC"/>
    <n v="70"/>
    <s v="area_code_415"/>
    <s v="no"/>
    <s v="no"/>
    <n v="0"/>
    <n v="152.80000000000001"/>
    <n v="145"/>
    <n v="25.98"/>
    <n v="183.6"/>
    <n v="102"/>
    <n v="15.61"/>
    <n v="151.80000000000001"/>
    <x v="12"/>
    <n v="6.83"/>
    <n v="10.5"/>
    <n v="2"/>
    <n v="2.84"/>
    <n v="1"/>
    <x v="0"/>
    <n v="0"/>
    <n v="0"/>
    <n v="0"/>
    <s v="Low"/>
    <s v="High"/>
    <x v="0"/>
  </r>
  <r>
    <s v="MD"/>
    <n v="90"/>
    <s v="area_code_415"/>
    <s v="no"/>
    <s v="no"/>
    <n v="0"/>
    <n v="145.6"/>
    <n v="103"/>
    <n v="24.75"/>
    <n v="197.1"/>
    <n v="137"/>
    <n v="16.75"/>
    <n v="294.5"/>
    <x v="72"/>
    <n v="13.25"/>
    <n v="10.5"/>
    <n v="4"/>
    <n v="2.84"/>
    <n v="0"/>
    <x v="0"/>
    <n v="0"/>
    <n v="0"/>
    <n v="0"/>
    <s v="Medium"/>
    <s v="High"/>
    <x v="0"/>
  </r>
  <r>
    <s v="RI"/>
    <n v="39"/>
    <s v="area_code_408"/>
    <s v="no"/>
    <s v="no"/>
    <n v="0"/>
    <n v="93.3"/>
    <n v="83"/>
    <n v="15.86"/>
    <n v="199.6"/>
    <n v="114"/>
    <n v="16.97"/>
    <n v="206.2"/>
    <x v="1"/>
    <n v="9.2799999999999994"/>
    <n v="6.5"/>
    <n v="4"/>
    <n v="1.76"/>
    <n v="0"/>
    <x v="0"/>
    <n v="0"/>
    <n v="0"/>
    <n v="0"/>
    <s v="Low"/>
    <s v="Low"/>
    <x v="0"/>
  </r>
  <r>
    <s v="MA"/>
    <n v="142"/>
    <s v="area_code_408"/>
    <s v="no"/>
    <s v="no"/>
    <n v="0"/>
    <n v="216.8"/>
    <n v="134"/>
    <n v="36.86"/>
    <n v="187.8"/>
    <n v="106"/>
    <n v="15.96"/>
    <n v="138.1"/>
    <x v="13"/>
    <n v="6.21"/>
    <n v="8.3000000000000007"/>
    <n v="2"/>
    <n v="2.2400000000000002"/>
    <n v="0"/>
    <x v="0"/>
    <n v="0"/>
    <n v="0"/>
    <n v="0"/>
    <s v="Very High"/>
    <s v="Low"/>
    <x v="1"/>
  </r>
  <r>
    <s v="MD"/>
    <n v="176"/>
    <s v="area_code_408"/>
    <s v="no"/>
    <s v="no"/>
    <n v="0"/>
    <n v="201.9"/>
    <n v="101"/>
    <n v="34.32"/>
    <n v="154.69999999999999"/>
    <n v="78"/>
    <n v="13.15"/>
    <n v="164.4"/>
    <x v="29"/>
    <n v="7.4"/>
    <n v="9"/>
    <n v="2"/>
    <n v="2.4300000000000002"/>
    <n v="1"/>
    <x v="0"/>
    <n v="0"/>
    <n v="0"/>
    <n v="0"/>
    <s v="Very High"/>
    <s v="Low"/>
    <x v="2"/>
  </r>
  <r>
    <s v="NM"/>
    <n v="105"/>
    <s v="area_code_408"/>
    <s v="no"/>
    <s v="no"/>
    <n v="0"/>
    <n v="146.4"/>
    <n v="81"/>
    <n v="24.89"/>
    <n v="225.1"/>
    <n v="80"/>
    <n v="19.13"/>
    <n v="230.1"/>
    <x v="57"/>
    <n v="10.35"/>
    <n v="8.5"/>
    <n v="2"/>
    <n v="2.2999999999999998"/>
    <n v="1"/>
    <x v="0"/>
    <n v="0"/>
    <n v="0"/>
    <n v="0"/>
    <s v="High"/>
    <s v="Low"/>
    <x v="3"/>
  </r>
  <r>
    <s v="MN"/>
    <n v="57"/>
    <s v="area_code_415"/>
    <s v="no"/>
    <s v="no"/>
    <n v="0"/>
    <n v="272.7"/>
    <n v="74"/>
    <n v="46.36"/>
    <n v="224.9"/>
    <n v="85"/>
    <n v="19.12"/>
    <n v="178.2"/>
    <x v="1"/>
    <n v="8.02"/>
    <n v="10.5"/>
    <n v="3"/>
    <n v="2.84"/>
    <n v="2"/>
    <x v="1"/>
    <n v="1"/>
    <n v="0"/>
    <n v="0"/>
    <s v="Low"/>
    <s v="High"/>
    <x v="2"/>
  </r>
  <r>
    <s v="AZ"/>
    <n v="88"/>
    <s v="area_code_415"/>
    <s v="no"/>
    <s v="no"/>
    <n v="0"/>
    <n v="172.8"/>
    <n v="81"/>
    <n v="29.38"/>
    <n v="193.4"/>
    <n v="90"/>
    <n v="16.440000000000001"/>
    <n v="89.6"/>
    <x v="24"/>
    <n v="4.03"/>
    <n v="12.8"/>
    <n v="5"/>
    <n v="3.46"/>
    <n v="2"/>
    <x v="0"/>
    <n v="0"/>
    <n v="0"/>
    <n v="0"/>
    <s v="Medium"/>
    <s v="High"/>
    <x v="3"/>
  </r>
  <r>
    <s v="AL"/>
    <n v="95"/>
    <s v="area_code_408"/>
    <s v="no"/>
    <s v="no"/>
    <n v="0"/>
    <n v="190.2"/>
    <n v="119"/>
    <n v="32.33"/>
    <n v="157.1"/>
    <n v="70"/>
    <n v="13.35"/>
    <n v="181.5"/>
    <x v="60"/>
    <n v="8.17"/>
    <n v="14"/>
    <n v="6"/>
    <n v="3.78"/>
    <n v="0"/>
    <x v="0"/>
    <n v="0"/>
    <n v="0"/>
    <n v="0"/>
    <s v="Medium"/>
    <s v="High"/>
    <x v="2"/>
  </r>
  <r>
    <s v="MI"/>
    <n v="147"/>
    <s v="area_code_415"/>
    <s v="no"/>
    <s v="no"/>
    <n v="0"/>
    <n v="130.6"/>
    <n v="83"/>
    <n v="22.2"/>
    <n v="208.1"/>
    <n v="144"/>
    <n v="17.690000000000001"/>
    <n v="204.6"/>
    <x v="51"/>
    <n v="9.2100000000000009"/>
    <n v="15.6"/>
    <n v="3"/>
    <n v="4.21"/>
    <n v="3"/>
    <x v="0"/>
    <n v="0"/>
    <n v="0"/>
    <n v="0"/>
    <s v="Very High"/>
    <s v="High"/>
    <x v="0"/>
  </r>
  <r>
    <s v="SC"/>
    <n v="101"/>
    <s v="area_code_415"/>
    <s v="no"/>
    <s v="no"/>
    <n v="0"/>
    <n v="158.4"/>
    <n v="92"/>
    <n v="26.93"/>
    <n v="188"/>
    <n v="117"/>
    <n v="15.98"/>
    <n v="219.7"/>
    <x v="76"/>
    <n v="9.89"/>
    <n v="13.5"/>
    <n v="4"/>
    <n v="3.65"/>
    <n v="4"/>
    <x v="1"/>
    <n v="1"/>
    <n v="0"/>
    <n v="0"/>
    <s v="High"/>
    <s v="High"/>
    <x v="0"/>
  </r>
  <r>
    <s v="MS"/>
    <n v="115"/>
    <s v="area_code_415"/>
    <s v="no"/>
    <s v="no"/>
    <n v="0"/>
    <n v="166.5"/>
    <n v="111"/>
    <n v="28.31"/>
    <n v="236.2"/>
    <n v="98"/>
    <n v="20.079999999999998"/>
    <n v="205.6"/>
    <x v="26"/>
    <n v="9.25"/>
    <n v="15.6"/>
    <n v="2"/>
    <n v="4.21"/>
    <n v="1"/>
    <x v="0"/>
    <n v="0"/>
    <n v="0"/>
    <n v="0"/>
    <s v="High"/>
    <s v="High"/>
    <x v="3"/>
  </r>
  <r>
    <s v="MS"/>
    <n v="103"/>
    <s v="area_code_415"/>
    <s v="no"/>
    <s v="no"/>
    <n v="0"/>
    <n v="129.30000000000001"/>
    <n v="103"/>
    <n v="21.98"/>
    <n v="202.8"/>
    <n v="89"/>
    <n v="17.239999999999998"/>
    <n v="233"/>
    <x v="54"/>
    <n v="10.49"/>
    <n v="12.9"/>
    <n v="2"/>
    <n v="3.48"/>
    <n v="2"/>
    <x v="0"/>
    <n v="0"/>
    <n v="0"/>
    <n v="0"/>
    <s v="High"/>
    <s v="High"/>
    <x v="3"/>
  </r>
  <r>
    <s v="CA"/>
    <n v="82"/>
    <s v="area_code_415"/>
    <s v="no"/>
    <s v="no"/>
    <n v="0"/>
    <n v="199.3"/>
    <n v="112"/>
    <n v="33.880000000000003"/>
    <n v="193.4"/>
    <n v="120"/>
    <n v="16.440000000000001"/>
    <n v="254.4"/>
    <x v="57"/>
    <n v="11.45"/>
    <n v="7"/>
    <n v="10"/>
    <n v="1.89"/>
    <n v="0"/>
    <x v="0"/>
    <n v="0"/>
    <n v="0"/>
    <n v="0"/>
    <s v="Medium"/>
    <s v="Low"/>
    <x v="1"/>
  </r>
  <r>
    <s v="MD"/>
    <n v="141"/>
    <s v="area_code_415"/>
    <s v="no"/>
    <s v="no"/>
    <n v="0"/>
    <n v="185.1"/>
    <n v="126"/>
    <n v="31.47"/>
    <n v="233"/>
    <n v="98"/>
    <n v="19.809999999999999"/>
    <n v="152.19999999999999"/>
    <x v="36"/>
    <n v="6.85"/>
    <n v="9.1"/>
    <n v="7"/>
    <n v="2.46"/>
    <n v="0"/>
    <x v="0"/>
    <n v="0"/>
    <n v="0"/>
    <n v="0"/>
    <s v="Very High"/>
    <s v="Low"/>
    <x v="2"/>
  </r>
  <r>
    <s v="ND"/>
    <n v="149"/>
    <s v="area_code_408"/>
    <s v="no"/>
    <s v="no"/>
    <n v="0"/>
    <n v="175.4"/>
    <n v="80"/>
    <n v="29.82"/>
    <n v="197.4"/>
    <n v="127"/>
    <n v="16.78"/>
    <n v="188.2"/>
    <x v="20"/>
    <n v="8.4700000000000006"/>
    <n v="9.6999999999999993"/>
    <n v="2"/>
    <n v="2.62"/>
    <n v="2"/>
    <x v="0"/>
    <n v="0"/>
    <n v="0"/>
    <n v="0"/>
    <s v="Very High"/>
    <s v="Low"/>
    <x v="0"/>
  </r>
  <r>
    <s v="IL"/>
    <n v="131"/>
    <s v="area_code_510"/>
    <s v="no"/>
    <s v="no"/>
    <n v="0"/>
    <n v="263.39999999999998"/>
    <n v="123"/>
    <n v="44.78"/>
    <n v="151.9"/>
    <n v="74"/>
    <n v="12.91"/>
    <n v="218.5"/>
    <x v="67"/>
    <n v="9.83"/>
    <n v="10.7"/>
    <n v="2"/>
    <n v="2.89"/>
    <n v="2"/>
    <x v="0"/>
    <n v="0"/>
    <n v="0"/>
    <n v="0"/>
    <s v="Very High"/>
    <s v="High"/>
    <x v="2"/>
  </r>
  <r>
    <s v="SD"/>
    <n v="119"/>
    <s v="area_code_510"/>
    <s v="no"/>
    <s v="no"/>
    <n v="0"/>
    <n v="94.2"/>
    <n v="108"/>
    <n v="16.010000000000002"/>
    <n v="264.10000000000002"/>
    <n v="100"/>
    <n v="22.45"/>
    <n v="203.7"/>
    <x v="29"/>
    <n v="9.17"/>
    <n v="7.3"/>
    <n v="3"/>
    <n v="1.97"/>
    <n v="1"/>
    <x v="0"/>
    <n v="0"/>
    <n v="0"/>
    <n v="0"/>
    <s v="High"/>
    <s v="Low"/>
    <x v="3"/>
  </r>
  <r>
    <s v="AL"/>
    <n v="112"/>
    <s v="area_code_510"/>
    <s v="no"/>
    <s v="no"/>
    <n v="0"/>
    <n v="189.4"/>
    <n v="83"/>
    <n v="32.200000000000003"/>
    <n v="219"/>
    <n v="89"/>
    <n v="18.62"/>
    <n v="168"/>
    <x v="22"/>
    <n v="7.56"/>
    <n v="7.1"/>
    <n v="8"/>
    <n v="1.92"/>
    <n v="3"/>
    <x v="0"/>
    <n v="0"/>
    <n v="0"/>
    <n v="0"/>
    <s v="High"/>
    <s v="Low"/>
    <x v="2"/>
  </r>
  <r>
    <s v="NV"/>
    <n v="116"/>
    <s v="area_code_510"/>
    <s v="no"/>
    <s v="yes"/>
    <n v="35"/>
    <n v="118"/>
    <n v="103"/>
    <n v="20.059999999999999"/>
    <n v="167.2"/>
    <n v="106"/>
    <n v="14.21"/>
    <n v="205.7"/>
    <x v="20"/>
    <n v="9.26"/>
    <n v="11.8"/>
    <n v="2"/>
    <n v="3.19"/>
    <n v="2"/>
    <x v="0"/>
    <n v="0"/>
    <n v="0"/>
    <n v="1"/>
    <s v="High"/>
    <s v="High"/>
    <x v="0"/>
  </r>
  <r>
    <s v="LA"/>
    <n v="94"/>
    <s v="area_code_415"/>
    <s v="no"/>
    <s v="no"/>
    <n v="0"/>
    <n v="212.1"/>
    <n v="98"/>
    <n v="36.06"/>
    <n v="189.4"/>
    <n v="89"/>
    <n v="16.100000000000001"/>
    <n v="352.2"/>
    <x v="34"/>
    <n v="15.85"/>
    <n v="8.4"/>
    <n v="5"/>
    <n v="2.27"/>
    <n v="3"/>
    <x v="0"/>
    <n v="0"/>
    <n v="0"/>
    <n v="0"/>
    <s v="Medium"/>
    <s v="Low"/>
    <x v="2"/>
  </r>
  <r>
    <s v="DE"/>
    <n v="114"/>
    <s v="area_code_415"/>
    <s v="no"/>
    <s v="yes"/>
    <n v="31"/>
    <n v="222.8"/>
    <n v="98"/>
    <n v="37.880000000000003"/>
    <n v="180.5"/>
    <n v="105"/>
    <n v="15.34"/>
    <n v="151.30000000000001"/>
    <x v="67"/>
    <n v="6.81"/>
    <n v="13"/>
    <n v="4"/>
    <n v="3.51"/>
    <n v="0"/>
    <x v="0"/>
    <n v="0"/>
    <n v="0"/>
    <n v="1"/>
    <s v="High"/>
    <s v="High"/>
    <x v="1"/>
  </r>
  <r>
    <s v="CT"/>
    <n v="63"/>
    <s v="area_code_408"/>
    <s v="no"/>
    <s v="yes"/>
    <n v="25"/>
    <n v="190"/>
    <n v="137"/>
    <n v="32.299999999999997"/>
    <n v="116.6"/>
    <n v="76"/>
    <n v="9.91"/>
    <n v="141.5"/>
    <x v="71"/>
    <n v="6.37"/>
    <n v="12.2"/>
    <n v="2"/>
    <n v="3.29"/>
    <n v="1"/>
    <x v="0"/>
    <n v="0"/>
    <n v="0"/>
    <n v="1"/>
    <s v="Low"/>
    <s v="High"/>
    <x v="2"/>
  </r>
  <r>
    <s v="CO"/>
    <n v="130"/>
    <s v="area_code_408"/>
    <s v="no"/>
    <s v="no"/>
    <n v="0"/>
    <n v="271.8"/>
    <n v="129"/>
    <n v="46.21"/>
    <n v="237.2"/>
    <n v="128"/>
    <n v="20.16"/>
    <n v="210.1"/>
    <x v="50"/>
    <n v="9.4499999999999993"/>
    <n v="8.6999999999999993"/>
    <n v="2"/>
    <n v="2.35"/>
    <n v="4"/>
    <x v="1"/>
    <n v="1"/>
    <n v="0"/>
    <n v="0"/>
    <s v="Very High"/>
    <s v="Low"/>
    <x v="1"/>
  </r>
  <r>
    <s v="MA"/>
    <n v="122"/>
    <s v="area_code_408"/>
    <s v="no"/>
    <s v="yes"/>
    <n v="29"/>
    <n v="195.4"/>
    <n v="83"/>
    <n v="33.22"/>
    <n v="268.2"/>
    <n v="93"/>
    <n v="22.8"/>
    <n v="168"/>
    <x v="34"/>
    <n v="7.56"/>
    <n v="8.4"/>
    <n v="6"/>
    <n v="2.27"/>
    <n v="3"/>
    <x v="0"/>
    <n v="0"/>
    <n v="0"/>
    <n v="1"/>
    <s v="High"/>
    <s v="Low"/>
    <x v="2"/>
  </r>
  <r>
    <s v="OR"/>
    <n v="166"/>
    <s v="area_code_510"/>
    <s v="no"/>
    <s v="no"/>
    <n v="0"/>
    <n v="199.6"/>
    <n v="93"/>
    <n v="33.93"/>
    <n v="214.3"/>
    <n v="99"/>
    <n v="18.22"/>
    <n v="196.8"/>
    <x v="71"/>
    <n v="8.86"/>
    <n v="7.2"/>
    <n v="5"/>
    <n v="1.94"/>
    <n v="3"/>
    <x v="0"/>
    <n v="0"/>
    <n v="0"/>
    <n v="0"/>
    <s v="Very High"/>
    <s v="Low"/>
    <x v="2"/>
  </r>
  <r>
    <s v="SC"/>
    <n v="78"/>
    <s v="area_code_415"/>
    <s v="no"/>
    <s v="yes"/>
    <n v="21"/>
    <n v="160.6"/>
    <n v="85"/>
    <n v="27.3"/>
    <n v="223.1"/>
    <n v="79"/>
    <n v="18.96"/>
    <n v="124"/>
    <x v="26"/>
    <n v="5.58"/>
    <n v="9.5"/>
    <n v="1"/>
    <n v="2.57"/>
    <n v="2"/>
    <x v="0"/>
    <n v="0"/>
    <n v="0"/>
    <n v="1"/>
    <s v="Medium"/>
    <s v="Low"/>
    <x v="3"/>
  </r>
  <r>
    <s v="IN"/>
    <n v="148"/>
    <s v="area_code_415"/>
    <s v="no"/>
    <s v="yes"/>
    <n v="26"/>
    <n v="158.69999999999999"/>
    <n v="91"/>
    <n v="26.98"/>
    <n v="160.5"/>
    <n v="127"/>
    <n v="13.64"/>
    <n v="218.3"/>
    <x v="53"/>
    <n v="9.82"/>
    <n v="9.9"/>
    <n v="3"/>
    <n v="2.67"/>
    <n v="1"/>
    <x v="0"/>
    <n v="0"/>
    <n v="0"/>
    <n v="1"/>
    <s v="Very High"/>
    <s v="Low"/>
    <x v="0"/>
  </r>
  <r>
    <s v="MD"/>
    <n v="154"/>
    <s v="area_code_510"/>
    <s v="no"/>
    <s v="no"/>
    <n v="0"/>
    <n v="154.5"/>
    <n v="122"/>
    <n v="26.27"/>
    <n v="214.2"/>
    <n v="71"/>
    <n v="18.21"/>
    <n v="178"/>
    <x v="18"/>
    <n v="8.01"/>
    <n v="12"/>
    <n v="2"/>
    <n v="3.24"/>
    <n v="3"/>
    <x v="1"/>
    <n v="1"/>
    <n v="0"/>
    <n v="0"/>
    <s v="Very High"/>
    <s v="High"/>
    <x v="3"/>
  </r>
  <r>
    <s v="NV"/>
    <n v="110"/>
    <s v="area_code_408"/>
    <s v="no"/>
    <s v="yes"/>
    <n v="34"/>
    <n v="192.3"/>
    <n v="114"/>
    <n v="32.69"/>
    <n v="129.30000000000001"/>
    <n v="114"/>
    <n v="10.99"/>
    <n v="136.30000000000001"/>
    <x v="20"/>
    <n v="6.13"/>
    <n v="6.3"/>
    <n v="12"/>
    <n v="1.7"/>
    <n v="1"/>
    <x v="0"/>
    <n v="0"/>
    <n v="0"/>
    <n v="1"/>
    <s v="High"/>
    <s v="Low"/>
    <x v="1"/>
  </r>
  <r>
    <s v="TX"/>
    <n v="75"/>
    <s v="area_code_415"/>
    <s v="no"/>
    <s v="no"/>
    <n v="0"/>
    <n v="305.10000000000002"/>
    <n v="106"/>
    <n v="51.87"/>
    <n v="188"/>
    <n v="115"/>
    <n v="15.98"/>
    <n v="235.4"/>
    <x v="22"/>
    <n v="10.59"/>
    <n v="8.5"/>
    <n v="5"/>
    <n v="2.2999999999999998"/>
    <n v="0"/>
    <x v="1"/>
    <n v="1"/>
    <n v="0"/>
    <n v="0"/>
    <s v="Medium"/>
    <s v="Low"/>
    <x v="1"/>
  </r>
  <r>
    <s v="WV"/>
    <n v="113"/>
    <s v="area_code_510"/>
    <s v="no"/>
    <s v="no"/>
    <n v="0"/>
    <n v="72.5"/>
    <n v="88"/>
    <n v="12.33"/>
    <n v="204"/>
    <n v="112"/>
    <n v="17.34"/>
    <n v="117.9"/>
    <x v="4"/>
    <n v="5.31"/>
    <n v="6.6"/>
    <n v="3"/>
    <n v="1.78"/>
    <n v="1"/>
    <x v="0"/>
    <n v="0"/>
    <n v="0"/>
    <n v="0"/>
    <s v="High"/>
    <s v="Low"/>
    <x v="0"/>
  </r>
  <r>
    <s v="CO"/>
    <n v="181"/>
    <s v="area_code_510"/>
    <s v="no"/>
    <s v="yes"/>
    <n v="40"/>
    <n v="105.2"/>
    <n v="61"/>
    <n v="17.88"/>
    <n v="341.3"/>
    <n v="79"/>
    <n v="29.01"/>
    <n v="165.7"/>
    <x v="7"/>
    <n v="7.46"/>
    <n v="6.3"/>
    <n v="3"/>
    <n v="1.7"/>
    <n v="2"/>
    <x v="0"/>
    <n v="0"/>
    <n v="0"/>
    <n v="1"/>
    <s v="Very High"/>
    <s v="Low"/>
    <x v="3"/>
  </r>
  <r>
    <s v="TX"/>
    <n v="51"/>
    <s v="area_code_415"/>
    <s v="no"/>
    <s v="no"/>
    <n v="0"/>
    <n v="180.5"/>
    <n v="88"/>
    <n v="30.69"/>
    <n v="134.69999999999999"/>
    <n v="102"/>
    <n v="11.45"/>
    <n v="170.7"/>
    <x v="7"/>
    <n v="7.68"/>
    <n v="10"/>
    <n v="3"/>
    <n v="2.7"/>
    <n v="2"/>
    <x v="0"/>
    <n v="0"/>
    <n v="0"/>
    <n v="0"/>
    <s v="Low"/>
    <s v="Low"/>
    <x v="1"/>
  </r>
  <r>
    <s v="FL"/>
    <n v="102"/>
    <s v="area_code_408"/>
    <s v="no"/>
    <s v="yes"/>
    <n v="29"/>
    <n v="214.7"/>
    <n v="86"/>
    <n v="36.5"/>
    <n v="314.3"/>
    <n v="109"/>
    <n v="26.72"/>
    <n v="280.2"/>
    <x v="71"/>
    <n v="12.61"/>
    <n v="14.3"/>
    <n v="2"/>
    <n v="3.86"/>
    <n v="0"/>
    <x v="0"/>
    <n v="0"/>
    <n v="0"/>
    <n v="1"/>
    <s v="High"/>
    <s v="High"/>
    <x v="1"/>
  </r>
  <r>
    <s v="AL"/>
    <n v="107"/>
    <s v="area_code_408"/>
    <s v="no"/>
    <s v="no"/>
    <n v="0"/>
    <n v="86.8"/>
    <n v="95"/>
    <n v="14.76"/>
    <n v="108.1"/>
    <n v="85"/>
    <n v="9.19"/>
    <n v="204.3"/>
    <x v="30"/>
    <n v="9.19"/>
    <n v="13.2"/>
    <n v="3"/>
    <n v="3.56"/>
    <n v="1"/>
    <x v="0"/>
    <n v="0"/>
    <n v="0"/>
    <n v="0"/>
    <s v="High"/>
    <s v="High"/>
    <x v="3"/>
  </r>
  <r>
    <s v="WV"/>
    <n v="88"/>
    <s v="area_code_510"/>
    <s v="no"/>
    <s v="no"/>
    <n v="0"/>
    <n v="131.5"/>
    <n v="99"/>
    <n v="22.36"/>
    <n v="174.8"/>
    <n v="128"/>
    <n v="14.86"/>
    <n v="184.2"/>
    <x v="72"/>
    <n v="8.2899999999999991"/>
    <n v="7.9"/>
    <n v="2"/>
    <n v="2.13"/>
    <n v="5"/>
    <x v="1"/>
    <n v="1"/>
    <n v="0"/>
    <n v="0"/>
    <s v="Medium"/>
    <s v="Low"/>
    <x v="0"/>
  </r>
  <r>
    <s v="MI"/>
    <n v="82"/>
    <s v="area_code_415"/>
    <s v="no"/>
    <s v="no"/>
    <n v="0"/>
    <n v="135.4"/>
    <n v="102"/>
    <n v="23.02"/>
    <n v="237.1"/>
    <n v="122"/>
    <n v="20.149999999999999"/>
    <n v="118.3"/>
    <x v="50"/>
    <n v="5.32"/>
    <n v="17.5"/>
    <n v="4"/>
    <n v="4.7300000000000004"/>
    <n v="0"/>
    <x v="0"/>
    <n v="0"/>
    <n v="0"/>
    <n v="0"/>
    <s v="Medium"/>
    <s v="High"/>
    <x v="0"/>
  </r>
  <r>
    <s v="NY"/>
    <n v="204"/>
    <s v="area_code_415"/>
    <s v="no"/>
    <s v="no"/>
    <n v="0"/>
    <n v="174.3"/>
    <n v="85"/>
    <n v="29.63"/>
    <n v="254.1"/>
    <n v="95"/>
    <n v="21.6"/>
    <n v="176.4"/>
    <x v="5"/>
    <n v="7.94"/>
    <n v="5.9"/>
    <n v="3"/>
    <n v="1.59"/>
    <n v="6"/>
    <x v="0"/>
    <n v="0"/>
    <n v="0"/>
    <n v="0"/>
    <s v="Very High"/>
    <s v="Low"/>
    <x v="3"/>
  </r>
  <r>
    <s v="MS"/>
    <n v="130"/>
    <s v="area_code_510"/>
    <s v="no"/>
    <s v="no"/>
    <n v="0"/>
    <n v="203.9"/>
    <n v="63"/>
    <n v="34.659999999999997"/>
    <n v="191.8"/>
    <n v="93"/>
    <n v="16.3"/>
    <n v="132.5"/>
    <x v="76"/>
    <n v="5.96"/>
    <n v="12.1"/>
    <n v="4"/>
    <n v="3.27"/>
    <n v="3"/>
    <x v="0"/>
    <n v="0"/>
    <n v="0"/>
    <n v="0"/>
    <s v="Very High"/>
    <s v="High"/>
    <x v="2"/>
  </r>
  <r>
    <s v="MO"/>
    <n v="174"/>
    <s v="area_code_510"/>
    <s v="no"/>
    <s v="no"/>
    <n v="0"/>
    <n v="235.5"/>
    <n v="108"/>
    <n v="40.04"/>
    <n v="142.30000000000001"/>
    <n v="143"/>
    <n v="12.1"/>
    <n v="316.7"/>
    <x v="70"/>
    <n v="14.25"/>
    <n v="12.5"/>
    <n v="5"/>
    <n v="3.38"/>
    <n v="0"/>
    <x v="0"/>
    <n v="0"/>
    <n v="0"/>
    <n v="0"/>
    <s v="Very High"/>
    <s v="High"/>
    <x v="1"/>
  </r>
  <r>
    <s v="AR"/>
    <n v="129"/>
    <s v="area_code_415"/>
    <s v="no"/>
    <s v="no"/>
    <n v="0"/>
    <n v="157"/>
    <n v="113"/>
    <n v="26.69"/>
    <n v="256.89999999999998"/>
    <n v="97"/>
    <n v="21.84"/>
    <n v="185.5"/>
    <x v="54"/>
    <n v="8.35"/>
    <n v="12.1"/>
    <n v="2"/>
    <n v="3.27"/>
    <n v="2"/>
    <x v="0"/>
    <n v="0"/>
    <n v="0"/>
    <n v="0"/>
    <s v="Very High"/>
    <s v="High"/>
    <x v="3"/>
  </r>
  <r>
    <s v="MS"/>
    <n v="190"/>
    <s v="area_code_415"/>
    <s v="yes"/>
    <s v="no"/>
    <n v="0"/>
    <n v="111.9"/>
    <n v="55"/>
    <n v="19.02"/>
    <n v="223"/>
    <n v="124"/>
    <n v="18.96"/>
    <n v="243.2"/>
    <x v="77"/>
    <n v="10.94"/>
    <n v="10"/>
    <n v="7"/>
    <n v="2.7"/>
    <n v="3"/>
    <x v="0"/>
    <n v="0"/>
    <n v="1"/>
    <n v="0"/>
    <s v="Very High"/>
    <s v="Low"/>
    <x v="0"/>
  </r>
  <r>
    <s v="NY"/>
    <n v="54"/>
    <s v="area_code_510"/>
    <s v="yes"/>
    <s v="no"/>
    <n v="0"/>
    <n v="236.3"/>
    <n v="91"/>
    <n v="40.17"/>
    <n v="152.80000000000001"/>
    <n v="130"/>
    <n v="12.99"/>
    <n v="160.30000000000001"/>
    <x v="21"/>
    <n v="7.21"/>
    <n v="11.2"/>
    <n v="8"/>
    <n v="3.02"/>
    <n v="3"/>
    <x v="0"/>
    <n v="0"/>
    <n v="1"/>
    <n v="0"/>
    <s v="Low"/>
    <s v="High"/>
    <x v="1"/>
  </r>
  <r>
    <s v="SD"/>
    <n v="78"/>
    <s v="area_code_408"/>
    <s v="no"/>
    <s v="no"/>
    <n v="0"/>
    <n v="163.6"/>
    <n v="88"/>
    <n v="27.81"/>
    <n v="283.39999999999998"/>
    <n v="93"/>
    <n v="24.09"/>
    <n v="262.10000000000002"/>
    <x v="13"/>
    <n v="11.79"/>
    <n v="8.6"/>
    <n v="9"/>
    <n v="2.3199999999999998"/>
    <n v="0"/>
    <x v="0"/>
    <n v="0"/>
    <n v="0"/>
    <n v="0"/>
    <s v="Medium"/>
    <s v="Low"/>
    <x v="3"/>
  </r>
  <r>
    <s v="AK"/>
    <n v="100"/>
    <s v="area_code_415"/>
    <s v="no"/>
    <s v="yes"/>
    <n v="29"/>
    <n v="213.6"/>
    <n v="127"/>
    <n v="36.31"/>
    <n v="175.9"/>
    <n v="82"/>
    <n v="14.95"/>
    <n v="207.2"/>
    <x v="41"/>
    <n v="9.32"/>
    <n v="8.9"/>
    <n v="3"/>
    <n v="2.4"/>
    <n v="1"/>
    <x v="0"/>
    <n v="0"/>
    <n v="0"/>
    <n v="1"/>
    <s v="Medium"/>
    <s v="Low"/>
    <x v="2"/>
  </r>
  <r>
    <s v="WV"/>
    <n v="70"/>
    <s v="area_code_510"/>
    <s v="no"/>
    <s v="yes"/>
    <n v="30"/>
    <n v="143.4"/>
    <n v="72"/>
    <n v="24.38"/>
    <n v="170"/>
    <n v="92"/>
    <n v="14.45"/>
    <n v="127.9"/>
    <x v="19"/>
    <n v="5.76"/>
    <n v="9.4"/>
    <n v="4"/>
    <n v="2.54"/>
    <n v="3"/>
    <x v="0"/>
    <n v="0"/>
    <n v="0"/>
    <n v="1"/>
    <s v="Low"/>
    <s v="Low"/>
    <x v="3"/>
  </r>
  <r>
    <s v="VA"/>
    <n v="117"/>
    <s v="area_code_408"/>
    <s v="no"/>
    <s v="no"/>
    <n v="0"/>
    <n v="97.1"/>
    <n v="98"/>
    <n v="16.510000000000002"/>
    <n v="228"/>
    <n v="131"/>
    <n v="19.38"/>
    <n v="240"/>
    <x v="8"/>
    <n v="10.8"/>
    <n v="10.6"/>
    <n v="3"/>
    <n v="2.86"/>
    <n v="1"/>
    <x v="0"/>
    <n v="0"/>
    <n v="0"/>
    <n v="0"/>
    <s v="High"/>
    <s v="High"/>
    <x v="0"/>
  </r>
  <r>
    <s v="MS"/>
    <n v="68"/>
    <s v="area_code_415"/>
    <s v="no"/>
    <s v="no"/>
    <n v="0"/>
    <n v="94.1"/>
    <n v="93"/>
    <n v="16"/>
    <n v="147.6"/>
    <n v="80"/>
    <n v="12.55"/>
    <n v="213.5"/>
    <x v="82"/>
    <n v="9.61"/>
    <n v="10.1"/>
    <n v="2"/>
    <n v="2.73"/>
    <n v="0"/>
    <x v="0"/>
    <n v="0"/>
    <n v="0"/>
    <n v="0"/>
    <s v="Low"/>
    <s v="Low"/>
    <x v="3"/>
  </r>
  <r>
    <s v="SD"/>
    <n v="27"/>
    <s v="area_code_510"/>
    <s v="no"/>
    <s v="no"/>
    <n v="0"/>
    <n v="226.3"/>
    <n v="95"/>
    <n v="38.47"/>
    <n v="274.3"/>
    <n v="109"/>
    <n v="23.32"/>
    <n v="242.7"/>
    <x v="47"/>
    <n v="10.92"/>
    <n v="8.1999999999999993"/>
    <n v="3"/>
    <n v="2.21"/>
    <n v="2"/>
    <x v="1"/>
    <n v="1"/>
    <n v="0"/>
    <n v="0"/>
    <s v="Low"/>
    <s v="Low"/>
    <x v="1"/>
  </r>
  <r>
    <s v="AL"/>
    <n v="181"/>
    <s v="area_code_415"/>
    <s v="no"/>
    <s v="yes"/>
    <n v="27"/>
    <n v="190.3"/>
    <n v="93"/>
    <n v="32.35"/>
    <n v="249"/>
    <n v="127"/>
    <n v="21.17"/>
    <n v="215.7"/>
    <x v="58"/>
    <n v="9.7100000000000009"/>
    <n v="10.6"/>
    <n v="4"/>
    <n v="2.86"/>
    <n v="1"/>
    <x v="0"/>
    <n v="0"/>
    <n v="0"/>
    <n v="1"/>
    <s v="Very High"/>
    <s v="High"/>
    <x v="1"/>
  </r>
  <r>
    <s v="ME"/>
    <n v="112"/>
    <s v="area_code_415"/>
    <s v="no"/>
    <s v="no"/>
    <n v="0"/>
    <n v="185.4"/>
    <n v="114"/>
    <n v="31.52"/>
    <n v="191.4"/>
    <n v="119"/>
    <n v="16.27"/>
    <n v="144"/>
    <x v="17"/>
    <n v="6.48"/>
    <n v="10"/>
    <n v="11"/>
    <n v="2.7"/>
    <n v="2"/>
    <x v="0"/>
    <n v="0"/>
    <n v="0"/>
    <n v="0"/>
    <s v="High"/>
    <s v="Low"/>
    <x v="1"/>
  </r>
  <r>
    <s v="GA"/>
    <n v="93"/>
    <s v="area_code_415"/>
    <s v="no"/>
    <s v="no"/>
    <n v="0"/>
    <n v="179.5"/>
    <n v="121"/>
    <n v="30.52"/>
    <n v="191.9"/>
    <n v="131"/>
    <n v="16.309999999999999"/>
    <n v="165.5"/>
    <x v="76"/>
    <n v="7.45"/>
    <n v="12"/>
    <n v="4"/>
    <n v="3.24"/>
    <n v="0"/>
    <x v="0"/>
    <n v="0"/>
    <n v="0"/>
    <n v="0"/>
    <s v="Medium"/>
    <s v="High"/>
    <x v="0"/>
  </r>
  <r>
    <s v="AZ"/>
    <n v="102"/>
    <s v="area_code_408"/>
    <s v="no"/>
    <s v="no"/>
    <n v="0"/>
    <n v="158"/>
    <n v="94"/>
    <n v="26.86"/>
    <n v="207.9"/>
    <n v="100"/>
    <n v="17.670000000000002"/>
    <n v="190.4"/>
    <x v="60"/>
    <n v="8.57"/>
    <n v="10.1"/>
    <n v="10"/>
    <n v="2.73"/>
    <n v="0"/>
    <x v="0"/>
    <n v="0"/>
    <n v="0"/>
    <n v="0"/>
    <s v="High"/>
    <s v="Low"/>
    <x v="3"/>
  </r>
  <r>
    <s v="MA"/>
    <n v="93"/>
    <s v="area_code_415"/>
    <s v="no"/>
    <s v="no"/>
    <n v="0"/>
    <n v="173"/>
    <n v="131"/>
    <n v="29.41"/>
    <n v="190.4"/>
    <n v="108"/>
    <n v="16.18"/>
    <n v="290"/>
    <x v="78"/>
    <n v="13.05"/>
    <n v="10.4"/>
    <n v="2"/>
    <n v="2.81"/>
    <n v="0"/>
    <x v="0"/>
    <n v="0"/>
    <n v="0"/>
    <n v="0"/>
    <s v="Medium"/>
    <s v="High"/>
    <x v="0"/>
  </r>
  <r>
    <s v="AZ"/>
    <n v="107"/>
    <s v="area_code_415"/>
    <s v="no"/>
    <s v="yes"/>
    <n v="32"/>
    <n v="134.19999999999999"/>
    <n v="101"/>
    <n v="22.81"/>
    <n v="211.9"/>
    <n v="145"/>
    <n v="18.010000000000002"/>
    <n v="167.6"/>
    <x v="93"/>
    <n v="7.54"/>
    <n v="8.1999999999999993"/>
    <n v="5"/>
    <n v="2.21"/>
    <n v="1"/>
    <x v="0"/>
    <n v="0"/>
    <n v="0"/>
    <n v="1"/>
    <s v="High"/>
    <s v="Low"/>
    <x v="0"/>
  </r>
  <r>
    <s v="IN"/>
    <n v="100"/>
    <s v="area_code_415"/>
    <s v="no"/>
    <s v="yes"/>
    <n v="32"/>
    <n v="125.2"/>
    <n v="123"/>
    <n v="21.28"/>
    <n v="230.9"/>
    <n v="101"/>
    <n v="19.63"/>
    <n v="192"/>
    <x v="36"/>
    <n v="8.64"/>
    <n v="12.6"/>
    <n v="9"/>
    <n v="3.4"/>
    <n v="3"/>
    <x v="0"/>
    <n v="0"/>
    <n v="0"/>
    <n v="1"/>
    <s v="Medium"/>
    <s v="High"/>
    <x v="0"/>
  </r>
  <r>
    <s v="DE"/>
    <n v="115"/>
    <s v="area_code_415"/>
    <s v="no"/>
    <s v="no"/>
    <n v="0"/>
    <n v="195.9"/>
    <n v="111"/>
    <n v="33.299999999999997"/>
    <n v="227"/>
    <n v="108"/>
    <n v="19.3"/>
    <n v="313.2"/>
    <x v="45"/>
    <n v="14.09"/>
    <n v="13.2"/>
    <n v="1"/>
    <n v="3.56"/>
    <n v="2"/>
    <x v="0"/>
    <n v="0"/>
    <n v="0"/>
    <n v="0"/>
    <s v="High"/>
    <s v="High"/>
    <x v="1"/>
  </r>
  <r>
    <s v="WI"/>
    <n v="63"/>
    <s v="area_code_510"/>
    <s v="no"/>
    <s v="yes"/>
    <n v="13"/>
    <n v="214.2"/>
    <n v="61"/>
    <n v="36.409999999999997"/>
    <n v="181.2"/>
    <n v="88"/>
    <n v="15.4"/>
    <n v="174"/>
    <x v="19"/>
    <n v="7.83"/>
    <n v="10.3"/>
    <n v="2"/>
    <n v="2.78"/>
    <n v="0"/>
    <x v="0"/>
    <n v="0"/>
    <n v="0"/>
    <n v="1"/>
    <s v="Low"/>
    <s v="High"/>
    <x v="2"/>
  </r>
  <r>
    <s v="ME"/>
    <n v="57"/>
    <s v="area_code_415"/>
    <s v="no"/>
    <s v="no"/>
    <n v="0"/>
    <n v="221.1"/>
    <n v="101"/>
    <n v="37.590000000000003"/>
    <n v="236.7"/>
    <n v="65"/>
    <n v="20.12"/>
    <n v="252.3"/>
    <x v="102"/>
    <n v="11.35"/>
    <n v="9.5"/>
    <n v="1"/>
    <n v="2.57"/>
    <n v="0"/>
    <x v="0"/>
    <n v="0"/>
    <n v="0"/>
    <n v="0"/>
    <s v="Low"/>
    <s v="Low"/>
    <x v="2"/>
  </r>
  <r>
    <s v="DC"/>
    <n v="119"/>
    <s v="area_code_408"/>
    <s v="no"/>
    <s v="yes"/>
    <n v="26"/>
    <n v="132"/>
    <n v="100"/>
    <n v="22.44"/>
    <n v="173.3"/>
    <n v="121"/>
    <n v="14.73"/>
    <n v="203.5"/>
    <x v="13"/>
    <n v="9.16"/>
    <n v="11.6"/>
    <n v="5"/>
    <n v="3.13"/>
    <n v="1"/>
    <x v="0"/>
    <n v="0"/>
    <n v="0"/>
    <n v="1"/>
    <s v="High"/>
    <s v="High"/>
    <x v="0"/>
  </r>
  <r>
    <s v="GA"/>
    <n v="73"/>
    <s v="area_code_408"/>
    <s v="no"/>
    <s v="no"/>
    <n v="0"/>
    <n v="157.6"/>
    <n v="92"/>
    <n v="26.79"/>
    <n v="198.3"/>
    <n v="87"/>
    <n v="16.86"/>
    <n v="364.9"/>
    <x v="36"/>
    <n v="16.420000000000002"/>
    <n v="9.1"/>
    <n v="4"/>
    <n v="2.46"/>
    <n v="1"/>
    <x v="0"/>
    <n v="0"/>
    <n v="0"/>
    <n v="0"/>
    <s v="Low"/>
    <s v="Low"/>
    <x v="3"/>
  </r>
  <r>
    <s v="HI"/>
    <n v="98"/>
    <s v="area_code_408"/>
    <s v="no"/>
    <s v="yes"/>
    <n v="30"/>
    <n v="110.3"/>
    <n v="71"/>
    <n v="18.75"/>
    <n v="182.4"/>
    <n v="108"/>
    <n v="15.5"/>
    <n v="183.8"/>
    <x v="53"/>
    <n v="8.27"/>
    <n v="11"/>
    <n v="8"/>
    <n v="2.97"/>
    <n v="2"/>
    <x v="0"/>
    <n v="0"/>
    <n v="0"/>
    <n v="1"/>
    <s v="Medium"/>
    <s v="High"/>
    <x v="0"/>
  </r>
  <r>
    <s v="VA"/>
    <n v="139"/>
    <s v="area_code_415"/>
    <s v="yes"/>
    <s v="no"/>
    <n v="0"/>
    <n v="161.5"/>
    <n v="121"/>
    <n v="27.46"/>
    <n v="192.9"/>
    <n v="137"/>
    <n v="16.399999999999999"/>
    <n v="168.3"/>
    <x v="5"/>
    <n v="7.57"/>
    <n v="11.2"/>
    <n v="13"/>
    <n v="3.02"/>
    <n v="0"/>
    <x v="0"/>
    <n v="0"/>
    <n v="1"/>
    <n v="0"/>
    <s v="Very High"/>
    <s v="High"/>
    <x v="0"/>
  </r>
  <r>
    <s v="NY"/>
    <n v="31"/>
    <s v="area_code_408"/>
    <s v="no"/>
    <s v="yes"/>
    <n v="28"/>
    <n v="171.8"/>
    <n v="116"/>
    <n v="29.21"/>
    <n v="240.7"/>
    <n v="125"/>
    <n v="20.46"/>
    <n v="245.5"/>
    <x v="59"/>
    <n v="11.05"/>
    <n v="10.6"/>
    <n v="7"/>
    <n v="2.86"/>
    <n v="1"/>
    <x v="0"/>
    <n v="0"/>
    <n v="0"/>
    <n v="1"/>
    <s v="Low"/>
    <s v="High"/>
    <x v="0"/>
  </r>
  <r>
    <s v="PA"/>
    <n v="129"/>
    <s v="area_code_510"/>
    <s v="no"/>
    <s v="yes"/>
    <n v="32"/>
    <n v="211"/>
    <n v="99"/>
    <n v="35.869999999999997"/>
    <n v="155.1"/>
    <n v="89"/>
    <n v="13.18"/>
    <n v="234.8"/>
    <x v="5"/>
    <n v="10.57"/>
    <n v="11.4"/>
    <n v="5"/>
    <n v="3.08"/>
    <n v="1"/>
    <x v="0"/>
    <n v="0"/>
    <n v="0"/>
    <n v="1"/>
    <s v="Very High"/>
    <s v="High"/>
    <x v="2"/>
  </r>
  <r>
    <s v="AR"/>
    <n v="115"/>
    <s v="area_code_415"/>
    <s v="no"/>
    <s v="no"/>
    <n v="0"/>
    <n v="139.30000000000001"/>
    <n v="89"/>
    <n v="23.68"/>
    <n v="192.3"/>
    <n v="95"/>
    <n v="16.350000000000001"/>
    <n v="151"/>
    <x v="12"/>
    <n v="6.8"/>
    <n v="9.3000000000000007"/>
    <n v="3"/>
    <n v="2.5099999999999998"/>
    <n v="7"/>
    <x v="1"/>
    <n v="1"/>
    <n v="0"/>
    <n v="0"/>
    <s v="High"/>
    <s v="Low"/>
    <x v="3"/>
  </r>
  <r>
    <s v="HI"/>
    <n v="108"/>
    <s v="area_code_415"/>
    <s v="no"/>
    <s v="no"/>
    <n v="0"/>
    <n v="291.60000000000002"/>
    <n v="99"/>
    <n v="49.57"/>
    <n v="221.1"/>
    <n v="93"/>
    <n v="18.79"/>
    <n v="229.2"/>
    <x v="71"/>
    <n v="10.31"/>
    <n v="14"/>
    <n v="9"/>
    <n v="3.78"/>
    <n v="2"/>
    <x v="1"/>
    <n v="1"/>
    <n v="0"/>
    <n v="0"/>
    <s v="High"/>
    <s v="High"/>
    <x v="2"/>
  </r>
  <r>
    <s v="DE"/>
    <n v="139"/>
    <s v="area_code_408"/>
    <s v="no"/>
    <s v="no"/>
    <n v="0"/>
    <n v="139"/>
    <n v="110"/>
    <n v="23.63"/>
    <n v="132.9"/>
    <n v="93"/>
    <n v="11.3"/>
    <n v="272"/>
    <x v="60"/>
    <n v="12.24"/>
    <n v="12.1"/>
    <n v="1"/>
    <n v="3.27"/>
    <n v="0"/>
    <x v="0"/>
    <n v="0"/>
    <n v="0"/>
    <n v="0"/>
    <s v="Very High"/>
    <s v="High"/>
    <x v="3"/>
  </r>
  <r>
    <s v="WV"/>
    <n v="102"/>
    <s v="area_code_408"/>
    <s v="no"/>
    <s v="no"/>
    <n v="0"/>
    <n v="234.8"/>
    <n v="125"/>
    <n v="39.92"/>
    <n v="199.2"/>
    <n v="99"/>
    <n v="16.93"/>
    <n v="163.19999999999999"/>
    <x v="53"/>
    <n v="7.34"/>
    <n v="10"/>
    <n v="1"/>
    <n v="2.7"/>
    <n v="4"/>
    <x v="0"/>
    <n v="0"/>
    <n v="0"/>
    <n v="0"/>
    <s v="High"/>
    <s v="Low"/>
    <x v="2"/>
  </r>
  <r>
    <s v="OK"/>
    <n v="149"/>
    <s v="area_code_408"/>
    <s v="no"/>
    <s v="no"/>
    <n v="0"/>
    <n v="187.6"/>
    <n v="83"/>
    <n v="31.89"/>
    <n v="201.4"/>
    <n v="81"/>
    <n v="17.12"/>
    <n v="264.2"/>
    <x v="29"/>
    <n v="11.89"/>
    <n v="8.8000000000000007"/>
    <n v="1"/>
    <n v="2.38"/>
    <n v="1"/>
    <x v="0"/>
    <n v="0"/>
    <n v="0"/>
    <n v="0"/>
    <s v="Very High"/>
    <s v="Low"/>
    <x v="2"/>
  </r>
  <r>
    <s v="OR"/>
    <n v="113"/>
    <s v="area_code_415"/>
    <s v="no"/>
    <s v="no"/>
    <n v="0"/>
    <n v="159.80000000000001"/>
    <n v="143"/>
    <n v="27.17"/>
    <n v="210.1"/>
    <n v="93"/>
    <n v="17.86"/>
    <n v="175.1"/>
    <x v="27"/>
    <n v="7.88"/>
    <n v="13.1"/>
    <n v="7"/>
    <n v="3.54"/>
    <n v="2"/>
    <x v="0"/>
    <n v="0"/>
    <n v="0"/>
    <n v="0"/>
    <s v="High"/>
    <s v="High"/>
    <x v="3"/>
  </r>
  <r>
    <s v="ND"/>
    <n v="131"/>
    <s v="area_code_408"/>
    <s v="no"/>
    <s v="yes"/>
    <n v="33"/>
    <n v="177.1"/>
    <n v="100"/>
    <n v="30.11"/>
    <n v="194"/>
    <n v="85"/>
    <n v="16.489999999999998"/>
    <n v="253.4"/>
    <x v="74"/>
    <n v="11.4"/>
    <n v="5.2"/>
    <n v="5"/>
    <n v="1.4"/>
    <n v="1"/>
    <x v="0"/>
    <n v="0"/>
    <n v="0"/>
    <n v="1"/>
    <s v="Very High"/>
    <s v="Low"/>
    <x v="3"/>
  </r>
  <r>
    <s v="MO"/>
    <n v="83"/>
    <s v="area_code_408"/>
    <s v="no"/>
    <s v="no"/>
    <n v="0"/>
    <n v="117.9"/>
    <n v="101"/>
    <n v="20.04"/>
    <n v="160.4"/>
    <n v="92"/>
    <n v="13.63"/>
    <n v="235.3"/>
    <x v="68"/>
    <n v="10.59"/>
    <n v="11.4"/>
    <n v="10"/>
    <n v="3.08"/>
    <n v="0"/>
    <x v="0"/>
    <n v="0"/>
    <n v="0"/>
    <n v="0"/>
    <s v="Medium"/>
    <s v="High"/>
    <x v="3"/>
  </r>
  <r>
    <s v="AR"/>
    <n v="96"/>
    <s v="area_code_415"/>
    <s v="no"/>
    <s v="yes"/>
    <n v="21"/>
    <n v="247.6"/>
    <n v="95"/>
    <n v="42.09"/>
    <n v="256.3"/>
    <n v="150"/>
    <n v="21.79"/>
    <n v="158.6"/>
    <x v="51"/>
    <n v="7.14"/>
    <n v="10.8"/>
    <n v="6"/>
    <n v="2.92"/>
    <n v="2"/>
    <x v="0"/>
    <n v="0"/>
    <n v="0"/>
    <n v="1"/>
    <s v="Medium"/>
    <s v="High"/>
    <x v="1"/>
  </r>
  <r>
    <s v="GA"/>
    <n v="98"/>
    <s v="area_code_408"/>
    <s v="no"/>
    <s v="no"/>
    <n v="0"/>
    <n v="169.9"/>
    <n v="77"/>
    <n v="28.88"/>
    <n v="138.30000000000001"/>
    <n v="155"/>
    <n v="11.76"/>
    <n v="142.6"/>
    <x v="18"/>
    <n v="6.42"/>
    <n v="8.5"/>
    <n v="7"/>
    <n v="2.2999999999999998"/>
    <n v="1"/>
    <x v="0"/>
    <n v="0"/>
    <n v="0"/>
    <n v="0"/>
    <s v="Medium"/>
    <s v="Low"/>
    <x v="0"/>
  </r>
  <r>
    <s v="TN"/>
    <n v="3"/>
    <s v="area_code_415"/>
    <s v="no"/>
    <s v="no"/>
    <n v="0"/>
    <n v="185"/>
    <n v="120"/>
    <n v="31.45"/>
    <n v="203.7"/>
    <n v="129"/>
    <n v="17.309999999999999"/>
    <n v="170.5"/>
    <x v="2"/>
    <n v="7.67"/>
    <n v="14.1"/>
    <n v="3"/>
    <n v="3.81"/>
    <n v="3"/>
    <x v="0"/>
    <n v="0"/>
    <n v="0"/>
    <n v="0"/>
    <s v="Low"/>
    <s v="High"/>
    <x v="1"/>
  </r>
  <r>
    <s v="MA"/>
    <n v="77"/>
    <s v="area_code_408"/>
    <s v="no"/>
    <s v="yes"/>
    <n v="17"/>
    <n v="204.9"/>
    <n v="84"/>
    <n v="34.83"/>
    <n v="201"/>
    <n v="102"/>
    <n v="17.09"/>
    <n v="219.7"/>
    <x v="7"/>
    <n v="9.89"/>
    <n v="11.3"/>
    <n v="5"/>
    <n v="3.05"/>
    <n v="0"/>
    <x v="0"/>
    <n v="0"/>
    <n v="0"/>
    <n v="1"/>
    <s v="Medium"/>
    <s v="High"/>
    <x v="1"/>
  </r>
  <r>
    <s v="ND"/>
    <n v="75"/>
    <s v="area_code_408"/>
    <s v="no"/>
    <s v="yes"/>
    <n v="24"/>
    <n v="225.5"/>
    <n v="119"/>
    <n v="38.340000000000003"/>
    <n v="182"/>
    <n v="108"/>
    <n v="15.47"/>
    <n v="270.89999999999998"/>
    <x v="36"/>
    <n v="12.19"/>
    <n v="9.4"/>
    <n v="2"/>
    <n v="2.54"/>
    <n v="3"/>
    <x v="0"/>
    <n v="0"/>
    <n v="0"/>
    <n v="1"/>
    <s v="Medium"/>
    <s v="Low"/>
    <x v="1"/>
  </r>
  <r>
    <s v="IA"/>
    <n v="40"/>
    <s v="area_code_510"/>
    <s v="no"/>
    <s v="no"/>
    <n v="0"/>
    <n v="169.7"/>
    <n v="115"/>
    <n v="28.85"/>
    <n v="141.4"/>
    <n v="123"/>
    <n v="12.02"/>
    <n v="253"/>
    <x v="11"/>
    <n v="11.39"/>
    <n v="10.5"/>
    <n v="3"/>
    <n v="2.84"/>
    <n v="4"/>
    <x v="1"/>
    <n v="1"/>
    <n v="0"/>
    <n v="0"/>
    <s v="Low"/>
    <s v="High"/>
    <x v="0"/>
  </r>
  <r>
    <s v="NJ"/>
    <n v="108"/>
    <s v="area_code_415"/>
    <s v="no"/>
    <s v="no"/>
    <n v="0"/>
    <n v="239.3"/>
    <n v="102"/>
    <n v="40.68"/>
    <n v="223.4"/>
    <n v="127"/>
    <n v="18.989999999999998"/>
    <n v="251.4"/>
    <x v="1"/>
    <n v="11.31"/>
    <n v="10.6"/>
    <n v="6"/>
    <n v="2.86"/>
    <n v="0"/>
    <x v="0"/>
    <n v="0"/>
    <n v="0"/>
    <n v="0"/>
    <s v="High"/>
    <s v="High"/>
    <x v="1"/>
  </r>
  <r>
    <s v="MT"/>
    <n v="100"/>
    <s v="area_code_415"/>
    <s v="no"/>
    <s v="no"/>
    <n v="0"/>
    <n v="113.3"/>
    <n v="96"/>
    <n v="19.260000000000002"/>
    <n v="197.9"/>
    <n v="89"/>
    <n v="16.82"/>
    <n v="284.5"/>
    <x v="73"/>
    <n v="12.8"/>
    <n v="11.7"/>
    <n v="2"/>
    <n v="3.16"/>
    <n v="4"/>
    <x v="1"/>
    <n v="1"/>
    <n v="0"/>
    <n v="0"/>
    <s v="Medium"/>
    <s v="High"/>
    <x v="3"/>
  </r>
  <r>
    <s v="AL"/>
    <n v="16"/>
    <s v="area_code_415"/>
    <s v="no"/>
    <s v="no"/>
    <n v="0"/>
    <n v="161.9"/>
    <n v="100"/>
    <n v="27.52"/>
    <n v="230.1"/>
    <n v="138"/>
    <n v="19.559999999999999"/>
    <n v="148.80000000000001"/>
    <x v="17"/>
    <n v="6.7"/>
    <n v="10.199999999999999"/>
    <n v="11"/>
    <n v="2.75"/>
    <n v="3"/>
    <x v="0"/>
    <n v="0"/>
    <n v="0"/>
    <n v="0"/>
    <s v="Low"/>
    <s v="Low"/>
    <x v="0"/>
  </r>
  <r>
    <s v="NY"/>
    <n v="115"/>
    <s v="area_code_510"/>
    <s v="no"/>
    <s v="yes"/>
    <n v="16"/>
    <n v="133.30000000000001"/>
    <n v="110"/>
    <n v="22.66"/>
    <n v="185.7"/>
    <n v="111"/>
    <n v="15.78"/>
    <n v="161.5"/>
    <x v="45"/>
    <n v="7.27"/>
    <n v="5.6"/>
    <n v="4"/>
    <n v="1.51"/>
    <n v="2"/>
    <x v="0"/>
    <n v="0"/>
    <n v="0"/>
    <n v="1"/>
    <s v="High"/>
    <s v="Low"/>
    <x v="0"/>
  </r>
  <r>
    <s v="PA"/>
    <n v="108"/>
    <s v="area_code_510"/>
    <s v="no"/>
    <s v="yes"/>
    <n v="25"/>
    <n v="170.7"/>
    <n v="88"/>
    <n v="29.02"/>
    <n v="109.9"/>
    <n v="113"/>
    <n v="9.34"/>
    <n v="165.7"/>
    <x v="43"/>
    <n v="7.46"/>
    <n v="8.6999999999999993"/>
    <n v="1"/>
    <n v="2.35"/>
    <n v="3"/>
    <x v="0"/>
    <n v="0"/>
    <n v="0"/>
    <n v="1"/>
    <s v="High"/>
    <s v="Low"/>
    <x v="0"/>
  </r>
  <r>
    <s v="NC"/>
    <n v="161"/>
    <s v="area_code_415"/>
    <s v="no"/>
    <s v="no"/>
    <n v="0"/>
    <n v="322.3"/>
    <n v="100"/>
    <n v="54.79"/>
    <n v="230.4"/>
    <n v="135"/>
    <n v="19.579999999999998"/>
    <n v="241.5"/>
    <x v="1"/>
    <n v="10.87"/>
    <n v="7.8"/>
    <n v="5"/>
    <n v="2.11"/>
    <n v="2"/>
    <x v="1"/>
    <n v="1"/>
    <n v="0"/>
    <n v="0"/>
    <s v="Very High"/>
    <s v="Low"/>
    <x v="1"/>
  </r>
  <r>
    <s v="CT"/>
    <n v="147"/>
    <s v="area_code_415"/>
    <s v="no"/>
    <s v="no"/>
    <n v="0"/>
    <n v="124.4"/>
    <n v="74"/>
    <n v="21.15"/>
    <n v="320.89999999999998"/>
    <n v="78"/>
    <n v="27.28"/>
    <n v="157.19999999999999"/>
    <x v="54"/>
    <n v="7.07"/>
    <n v="10.4"/>
    <n v="4"/>
    <n v="2.81"/>
    <n v="2"/>
    <x v="0"/>
    <n v="0"/>
    <n v="0"/>
    <n v="0"/>
    <s v="Very High"/>
    <s v="High"/>
    <x v="3"/>
  </r>
  <r>
    <s v="MO"/>
    <n v="107"/>
    <s v="area_code_415"/>
    <s v="no"/>
    <s v="no"/>
    <n v="0"/>
    <n v="146.9"/>
    <n v="94"/>
    <n v="24.97"/>
    <n v="114.3"/>
    <n v="111"/>
    <n v="9.7200000000000006"/>
    <n v="114.5"/>
    <x v="7"/>
    <n v="5.15"/>
    <n v="11.4"/>
    <n v="5"/>
    <n v="3.08"/>
    <n v="3"/>
    <x v="0"/>
    <n v="0"/>
    <n v="0"/>
    <n v="0"/>
    <s v="High"/>
    <s v="High"/>
    <x v="0"/>
  </r>
  <r>
    <s v="WV"/>
    <n v="120"/>
    <s v="area_code_510"/>
    <s v="no"/>
    <s v="no"/>
    <n v="0"/>
    <n v="192.6"/>
    <n v="123"/>
    <n v="32.74"/>
    <n v="206.4"/>
    <n v="105"/>
    <n v="17.54"/>
    <n v="283.2"/>
    <x v="73"/>
    <n v="12.74"/>
    <n v="10.8"/>
    <n v="3"/>
    <n v="2.92"/>
    <n v="1"/>
    <x v="0"/>
    <n v="0"/>
    <n v="0"/>
    <n v="0"/>
    <s v="High"/>
    <s v="High"/>
    <x v="1"/>
  </r>
  <r>
    <s v="NJ"/>
    <n v="107"/>
    <s v="area_code_408"/>
    <s v="no"/>
    <s v="yes"/>
    <n v="36"/>
    <n v="96.3"/>
    <n v="83"/>
    <n v="16.37"/>
    <n v="179.6"/>
    <n v="91"/>
    <n v="15.27"/>
    <n v="166.3"/>
    <x v="3"/>
    <n v="7.48"/>
    <n v="10.3"/>
    <n v="2"/>
    <n v="2.78"/>
    <n v="1"/>
    <x v="0"/>
    <n v="0"/>
    <n v="0"/>
    <n v="1"/>
    <s v="High"/>
    <s v="High"/>
    <x v="3"/>
  </r>
  <r>
    <s v="AK"/>
    <n v="58"/>
    <s v="area_code_510"/>
    <s v="no"/>
    <s v="no"/>
    <n v="0"/>
    <n v="131.9"/>
    <n v="96"/>
    <n v="22.42"/>
    <n v="167.6"/>
    <n v="107"/>
    <n v="14.25"/>
    <n v="205.9"/>
    <x v="36"/>
    <n v="9.27"/>
    <n v="14.7"/>
    <n v="5"/>
    <n v="3.97"/>
    <n v="3"/>
    <x v="0"/>
    <n v="0"/>
    <n v="0"/>
    <n v="0"/>
    <s v="Low"/>
    <s v="High"/>
    <x v="0"/>
  </r>
  <r>
    <s v="LA"/>
    <n v="91"/>
    <s v="area_code_408"/>
    <s v="no"/>
    <s v="no"/>
    <n v="0"/>
    <n v="147.19999999999999"/>
    <n v="121"/>
    <n v="25.02"/>
    <n v="175.2"/>
    <n v="87"/>
    <n v="14.89"/>
    <n v="136.30000000000001"/>
    <x v="59"/>
    <n v="6.13"/>
    <n v="13.3"/>
    <n v="3"/>
    <n v="3.59"/>
    <n v="2"/>
    <x v="0"/>
    <n v="0"/>
    <n v="0"/>
    <n v="0"/>
    <s v="Medium"/>
    <s v="High"/>
    <x v="3"/>
  </r>
  <r>
    <s v="AL"/>
    <n v="13"/>
    <s v="area_code_415"/>
    <s v="no"/>
    <s v="no"/>
    <n v="0"/>
    <n v="143.1"/>
    <n v="139"/>
    <n v="24.33"/>
    <n v="239.6"/>
    <n v="88"/>
    <n v="20.37"/>
    <n v="221.7"/>
    <x v="56"/>
    <n v="9.98"/>
    <n v="7.1"/>
    <n v="5"/>
    <n v="1.92"/>
    <n v="2"/>
    <x v="0"/>
    <n v="0"/>
    <n v="0"/>
    <n v="0"/>
    <s v="Low"/>
    <s v="Low"/>
    <x v="3"/>
  </r>
  <r>
    <s v="IN"/>
    <n v="104"/>
    <s v="area_code_408"/>
    <s v="no"/>
    <s v="no"/>
    <n v="0"/>
    <n v="280.39999999999998"/>
    <n v="127"/>
    <n v="47.67"/>
    <n v="179.4"/>
    <n v="79"/>
    <n v="15.25"/>
    <n v="150.6"/>
    <x v="33"/>
    <n v="6.78"/>
    <n v="15.2"/>
    <n v="6"/>
    <n v="4.0999999999999996"/>
    <n v="5"/>
    <x v="0"/>
    <n v="0"/>
    <n v="0"/>
    <n v="0"/>
    <s v="High"/>
    <s v="High"/>
    <x v="2"/>
  </r>
  <r>
    <s v="MA"/>
    <n v="93"/>
    <s v="area_code_415"/>
    <s v="no"/>
    <s v="yes"/>
    <n v="31"/>
    <n v="237.2"/>
    <n v="85"/>
    <n v="40.32"/>
    <n v="213.1"/>
    <n v="100"/>
    <n v="18.11"/>
    <n v="192.7"/>
    <x v="30"/>
    <n v="8.67"/>
    <n v="10.7"/>
    <n v="4"/>
    <n v="2.89"/>
    <n v="1"/>
    <x v="0"/>
    <n v="0"/>
    <n v="0"/>
    <n v="1"/>
    <s v="Medium"/>
    <s v="High"/>
    <x v="2"/>
  </r>
  <r>
    <s v="DE"/>
    <n v="95"/>
    <s v="area_code_510"/>
    <s v="no"/>
    <s v="no"/>
    <n v="0"/>
    <n v="184.2"/>
    <n v="95"/>
    <n v="31.31"/>
    <n v="181.6"/>
    <n v="101"/>
    <n v="15.44"/>
    <n v="143.4"/>
    <x v="45"/>
    <n v="6.45"/>
    <n v="12.8"/>
    <n v="4"/>
    <n v="3.46"/>
    <n v="2"/>
    <x v="0"/>
    <n v="0"/>
    <n v="0"/>
    <n v="0"/>
    <s v="Medium"/>
    <s v="High"/>
    <x v="1"/>
  </r>
  <r>
    <s v="SC"/>
    <n v="104"/>
    <s v="area_code_415"/>
    <s v="no"/>
    <s v="no"/>
    <n v="0"/>
    <n v="109.1"/>
    <n v="141"/>
    <n v="18.55"/>
    <n v="187.1"/>
    <n v="140"/>
    <n v="15.9"/>
    <n v="216.6"/>
    <x v="41"/>
    <n v="9.75"/>
    <n v="10"/>
    <n v="4"/>
    <n v="2.7"/>
    <n v="3"/>
    <x v="0"/>
    <n v="0"/>
    <n v="0"/>
    <n v="0"/>
    <s v="High"/>
    <s v="Low"/>
    <x v="0"/>
  </r>
  <r>
    <s v="NH"/>
    <n v="35"/>
    <s v="area_code_408"/>
    <s v="no"/>
    <s v="no"/>
    <n v="0"/>
    <n v="138.1"/>
    <n v="115"/>
    <n v="23.48"/>
    <n v="158.19999999999999"/>
    <n v="82"/>
    <n v="13.45"/>
    <n v="215.7"/>
    <x v="4"/>
    <n v="9.7100000000000009"/>
    <n v="10.3"/>
    <n v="2"/>
    <n v="2.78"/>
    <n v="5"/>
    <x v="1"/>
    <n v="1"/>
    <n v="0"/>
    <n v="0"/>
    <s v="Low"/>
    <s v="High"/>
    <x v="3"/>
  </r>
  <r>
    <s v="MS"/>
    <n v="143"/>
    <s v="area_code_510"/>
    <s v="no"/>
    <s v="no"/>
    <n v="0"/>
    <n v="155.4"/>
    <n v="112"/>
    <n v="26.42"/>
    <n v="290.89999999999998"/>
    <n v="92"/>
    <n v="24.73"/>
    <n v="228.4"/>
    <x v="50"/>
    <n v="10.28"/>
    <n v="13.9"/>
    <n v="5"/>
    <n v="3.75"/>
    <n v="1"/>
    <x v="0"/>
    <n v="0"/>
    <n v="0"/>
    <n v="0"/>
    <s v="Very High"/>
    <s v="High"/>
    <x v="3"/>
  </r>
  <r>
    <s v="NM"/>
    <n v="62"/>
    <s v="area_code_415"/>
    <s v="no"/>
    <s v="no"/>
    <n v="0"/>
    <n v="245.3"/>
    <n v="91"/>
    <n v="41.7"/>
    <n v="122.9"/>
    <n v="130"/>
    <n v="10.45"/>
    <n v="228.4"/>
    <x v="20"/>
    <n v="10.28"/>
    <n v="8.5"/>
    <n v="4"/>
    <n v="2.2999999999999998"/>
    <n v="4"/>
    <x v="0"/>
    <n v="0"/>
    <n v="0"/>
    <n v="0"/>
    <s v="Low"/>
    <s v="Low"/>
    <x v="1"/>
  </r>
  <r>
    <s v="WA"/>
    <n v="60"/>
    <s v="area_code_415"/>
    <s v="yes"/>
    <s v="no"/>
    <n v="0"/>
    <n v="205.9"/>
    <n v="97"/>
    <n v="35"/>
    <n v="277.39999999999998"/>
    <n v="117"/>
    <n v="23.58"/>
    <n v="202"/>
    <x v="39"/>
    <n v="9.09"/>
    <n v="11"/>
    <n v="2"/>
    <n v="2.97"/>
    <n v="0"/>
    <x v="1"/>
    <n v="1"/>
    <n v="1"/>
    <n v="0"/>
    <s v="Low"/>
    <s v="High"/>
    <x v="1"/>
  </r>
  <r>
    <s v="ME"/>
    <n v="56"/>
    <s v="area_code_408"/>
    <s v="no"/>
    <s v="no"/>
    <n v="0"/>
    <n v="221.9"/>
    <n v="112"/>
    <n v="37.72"/>
    <n v="278.2"/>
    <n v="122"/>
    <n v="23.65"/>
    <n v="288.10000000000002"/>
    <x v="82"/>
    <n v="12.96"/>
    <n v="7.1"/>
    <n v="5"/>
    <n v="1.92"/>
    <n v="0"/>
    <x v="1"/>
    <n v="1"/>
    <n v="0"/>
    <n v="0"/>
    <s v="Low"/>
    <s v="Low"/>
    <x v="1"/>
  </r>
  <r>
    <s v="NM"/>
    <n v="183"/>
    <s v="area_code_415"/>
    <s v="no"/>
    <s v="no"/>
    <n v="0"/>
    <n v="190"/>
    <n v="100"/>
    <n v="32.299999999999997"/>
    <n v="246.6"/>
    <n v="78"/>
    <n v="20.96"/>
    <n v="304.2"/>
    <x v="24"/>
    <n v="13.69"/>
    <n v="9.5"/>
    <n v="4"/>
    <n v="2.57"/>
    <n v="1"/>
    <x v="0"/>
    <n v="0"/>
    <n v="0"/>
    <n v="0"/>
    <s v="Very High"/>
    <s v="Low"/>
    <x v="2"/>
  </r>
  <r>
    <s v="AZ"/>
    <n v="94"/>
    <s v="area_code_415"/>
    <s v="no"/>
    <s v="no"/>
    <n v="0"/>
    <n v="220.8"/>
    <n v="111"/>
    <n v="37.54"/>
    <n v="156.19999999999999"/>
    <n v="67"/>
    <n v="13.28"/>
    <n v="187.9"/>
    <x v="2"/>
    <n v="8.4600000000000009"/>
    <n v="10.5"/>
    <n v="4"/>
    <n v="2.84"/>
    <n v="2"/>
    <x v="0"/>
    <n v="0"/>
    <n v="0"/>
    <n v="0"/>
    <s v="Medium"/>
    <s v="High"/>
    <x v="2"/>
  </r>
  <r>
    <s v="CT"/>
    <n v="73"/>
    <s v="area_code_415"/>
    <s v="no"/>
    <s v="yes"/>
    <n v="47"/>
    <n v="173.7"/>
    <n v="117"/>
    <n v="29.53"/>
    <n v="204"/>
    <n v="114"/>
    <n v="17.34"/>
    <n v="174.6"/>
    <x v="9"/>
    <n v="7.86"/>
    <n v="6.3"/>
    <n v="3"/>
    <n v="1.7"/>
    <n v="2"/>
    <x v="0"/>
    <n v="0"/>
    <n v="0"/>
    <n v="1"/>
    <s v="Low"/>
    <s v="Low"/>
    <x v="0"/>
  </r>
  <r>
    <s v="IL"/>
    <n v="123"/>
    <s v="area_code_408"/>
    <s v="no"/>
    <s v="no"/>
    <n v="0"/>
    <n v="114.8"/>
    <n v="94"/>
    <n v="19.52"/>
    <n v="150"/>
    <n v="104"/>
    <n v="12.75"/>
    <n v="268.60000000000002"/>
    <x v="47"/>
    <n v="12.09"/>
    <n v="9.6"/>
    <n v="4"/>
    <n v="2.59"/>
    <n v="2"/>
    <x v="0"/>
    <n v="0"/>
    <n v="0"/>
    <n v="0"/>
    <s v="High"/>
    <s v="Low"/>
    <x v="0"/>
  </r>
  <r>
    <s v="IN"/>
    <n v="64"/>
    <s v="area_code_408"/>
    <s v="no"/>
    <s v="no"/>
    <n v="0"/>
    <n v="113.8"/>
    <n v="97"/>
    <n v="19.350000000000001"/>
    <n v="192.3"/>
    <n v="97"/>
    <n v="16.350000000000001"/>
    <n v="214.9"/>
    <x v="2"/>
    <n v="9.67"/>
    <n v="10.4"/>
    <n v="1"/>
    <n v="2.81"/>
    <n v="3"/>
    <x v="0"/>
    <n v="0"/>
    <n v="0"/>
    <n v="0"/>
    <s v="Low"/>
    <s v="High"/>
    <x v="3"/>
  </r>
  <r>
    <s v="AR"/>
    <n v="127"/>
    <s v="area_code_415"/>
    <s v="yes"/>
    <s v="no"/>
    <n v="0"/>
    <n v="143.19999999999999"/>
    <n v="60"/>
    <n v="24.34"/>
    <n v="179.5"/>
    <n v="159"/>
    <n v="15.26"/>
    <n v="171.8"/>
    <x v="55"/>
    <n v="7.73"/>
    <n v="6.2"/>
    <n v="4"/>
    <n v="1.67"/>
    <n v="4"/>
    <x v="1"/>
    <n v="1"/>
    <n v="1"/>
    <n v="0"/>
    <s v="High"/>
    <s v="Low"/>
    <x v="0"/>
  </r>
  <r>
    <s v="RI"/>
    <n v="33"/>
    <s v="area_code_415"/>
    <s v="no"/>
    <s v="no"/>
    <n v="0"/>
    <n v="184.4"/>
    <n v="111"/>
    <n v="31.35"/>
    <n v="203.8"/>
    <n v="110"/>
    <n v="17.32"/>
    <n v="237.4"/>
    <x v="41"/>
    <n v="10.68"/>
    <n v="9.3000000000000007"/>
    <n v="5"/>
    <n v="2.5099999999999998"/>
    <n v="3"/>
    <x v="0"/>
    <n v="0"/>
    <n v="0"/>
    <n v="0"/>
    <s v="Low"/>
    <s v="Low"/>
    <x v="1"/>
  </r>
  <r>
    <s v="NH"/>
    <n v="123"/>
    <s v="area_code_408"/>
    <s v="no"/>
    <s v="no"/>
    <n v="0"/>
    <n v="224"/>
    <n v="99"/>
    <n v="38.08"/>
    <n v="210.7"/>
    <n v="80"/>
    <n v="17.91"/>
    <n v="231.9"/>
    <x v="12"/>
    <n v="10.44"/>
    <n v="2.1"/>
    <n v="5"/>
    <n v="0.56999999999999995"/>
    <n v="0"/>
    <x v="0"/>
    <n v="0"/>
    <n v="0"/>
    <n v="0"/>
    <s v="High"/>
    <s v="Low"/>
    <x v="2"/>
  </r>
  <r>
    <s v="NV"/>
    <n v="148"/>
    <s v="area_code_510"/>
    <s v="no"/>
    <s v="no"/>
    <n v="0"/>
    <n v="216.2"/>
    <n v="95"/>
    <n v="36.75"/>
    <n v="185.7"/>
    <n v="105"/>
    <n v="15.78"/>
    <n v="300"/>
    <x v="79"/>
    <n v="13.5"/>
    <n v="10"/>
    <n v="5"/>
    <n v="2.7"/>
    <n v="2"/>
    <x v="0"/>
    <n v="0"/>
    <n v="0"/>
    <n v="0"/>
    <s v="Very High"/>
    <s v="Low"/>
    <x v="1"/>
  </r>
  <r>
    <s v="UT"/>
    <n v="81"/>
    <s v="area_code_415"/>
    <s v="no"/>
    <s v="no"/>
    <n v="0"/>
    <n v="129.9"/>
    <n v="121"/>
    <n v="22.08"/>
    <n v="230.1"/>
    <n v="105"/>
    <n v="19.559999999999999"/>
    <n v="140.5"/>
    <x v="56"/>
    <n v="6.32"/>
    <n v="13.3"/>
    <n v="3"/>
    <n v="3.59"/>
    <n v="0"/>
    <x v="0"/>
    <n v="0"/>
    <n v="0"/>
    <n v="0"/>
    <s v="Medium"/>
    <s v="High"/>
    <x v="0"/>
  </r>
  <r>
    <s v="MI"/>
    <n v="52"/>
    <s v="area_code_415"/>
    <s v="no"/>
    <s v="no"/>
    <n v="0"/>
    <n v="204.4"/>
    <n v="97"/>
    <n v="34.75"/>
    <n v="273.2"/>
    <n v="128"/>
    <n v="23.22"/>
    <n v="179.6"/>
    <x v="4"/>
    <n v="8.08"/>
    <n v="11"/>
    <n v="5"/>
    <n v="2.97"/>
    <n v="1"/>
    <x v="0"/>
    <n v="0"/>
    <n v="0"/>
    <n v="0"/>
    <s v="Low"/>
    <s v="High"/>
    <x v="1"/>
  </r>
  <r>
    <s v="WI"/>
    <n v="91"/>
    <s v="area_code_408"/>
    <s v="no"/>
    <s v="yes"/>
    <n v="44"/>
    <n v="216.6"/>
    <n v="101"/>
    <n v="36.82"/>
    <n v="173.1"/>
    <n v="98"/>
    <n v="14.71"/>
    <n v="242.1"/>
    <x v="34"/>
    <n v="10.89"/>
    <n v="9.1"/>
    <n v="3"/>
    <n v="2.46"/>
    <n v="1"/>
    <x v="0"/>
    <n v="0"/>
    <n v="0"/>
    <n v="1"/>
    <s v="Medium"/>
    <s v="Low"/>
    <x v="2"/>
  </r>
  <r>
    <s v="NH"/>
    <n v="152"/>
    <s v="area_code_510"/>
    <s v="no"/>
    <s v="no"/>
    <n v="0"/>
    <n v="228.1"/>
    <n v="93"/>
    <n v="38.78"/>
    <n v="136.4"/>
    <n v="106"/>
    <n v="11.59"/>
    <n v="197.3"/>
    <x v="24"/>
    <n v="8.8800000000000008"/>
    <n v="9"/>
    <n v="2"/>
    <n v="2.4300000000000002"/>
    <n v="1"/>
    <x v="0"/>
    <n v="0"/>
    <n v="0"/>
    <n v="0"/>
    <s v="Very High"/>
    <s v="Low"/>
    <x v="1"/>
  </r>
  <r>
    <s v="TX"/>
    <n v="201"/>
    <s v="area_code_415"/>
    <s v="no"/>
    <s v="no"/>
    <n v="0"/>
    <n v="225.9"/>
    <n v="110"/>
    <n v="38.4"/>
    <n v="299.10000000000002"/>
    <n v="86"/>
    <n v="25.42"/>
    <n v="251.3"/>
    <x v="77"/>
    <n v="11.31"/>
    <n v="11.2"/>
    <n v="4"/>
    <n v="3.02"/>
    <n v="1"/>
    <x v="1"/>
    <n v="1"/>
    <n v="0"/>
    <n v="0"/>
    <s v="Very High"/>
    <s v="High"/>
    <x v="2"/>
  </r>
  <r>
    <s v="ID"/>
    <n v="78"/>
    <s v="area_code_415"/>
    <s v="no"/>
    <s v="no"/>
    <n v="0"/>
    <n v="103.5"/>
    <n v="115"/>
    <n v="17.600000000000001"/>
    <n v="117.9"/>
    <n v="102"/>
    <n v="10.02"/>
    <n v="201"/>
    <x v="9"/>
    <n v="9.0500000000000007"/>
    <n v="12"/>
    <n v="3"/>
    <n v="3.24"/>
    <n v="4"/>
    <x v="1"/>
    <n v="1"/>
    <n v="0"/>
    <n v="0"/>
    <s v="Medium"/>
    <s v="High"/>
    <x v="0"/>
  </r>
  <r>
    <s v="CT"/>
    <n v="67"/>
    <s v="area_code_415"/>
    <s v="no"/>
    <s v="no"/>
    <n v="0"/>
    <n v="115.5"/>
    <n v="70"/>
    <n v="19.64"/>
    <n v="252.2"/>
    <n v="143"/>
    <n v="21.44"/>
    <n v="208.9"/>
    <x v="50"/>
    <n v="9.4"/>
    <n v="7.5"/>
    <n v="6"/>
    <n v="2.0299999999999998"/>
    <n v="0"/>
    <x v="0"/>
    <n v="0"/>
    <n v="0"/>
    <n v="0"/>
    <s v="Low"/>
    <s v="Low"/>
    <x v="0"/>
  </r>
  <r>
    <s v="NH"/>
    <n v="100"/>
    <s v="area_code_408"/>
    <s v="no"/>
    <s v="no"/>
    <n v="0"/>
    <n v="218.8"/>
    <n v="125"/>
    <n v="37.200000000000003"/>
    <n v="148.30000000000001"/>
    <n v="102"/>
    <n v="12.61"/>
    <n v="277.8"/>
    <x v="7"/>
    <n v="12.5"/>
    <n v="9.6999999999999993"/>
    <n v="6"/>
    <n v="2.62"/>
    <n v="1"/>
    <x v="0"/>
    <n v="0"/>
    <n v="0"/>
    <n v="0"/>
    <s v="Medium"/>
    <s v="Low"/>
    <x v="1"/>
  </r>
  <r>
    <s v="WY"/>
    <n v="41"/>
    <s v="area_code_510"/>
    <s v="no"/>
    <s v="no"/>
    <n v="0"/>
    <n v="223.8"/>
    <n v="67"/>
    <n v="38.049999999999997"/>
    <n v="244.8"/>
    <n v="74"/>
    <n v="20.81"/>
    <n v="223.8"/>
    <x v="114"/>
    <n v="10.07"/>
    <n v="12.3"/>
    <n v="5"/>
    <n v="3.32"/>
    <n v="3"/>
    <x v="0"/>
    <n v="0"/>
    <n v="0"/>
    <n v="0"/>
    <s v="Low"/>
    <s v="High"/>
    <x v="2"/>
  </r>
  <r>
    <s v="OR"/>
    <n v="133"/>
    <s v="area_code_415"/>
    <s v="no"/>
    <s v="no"/>
    <n v="0"/>
    <n v="143.80000000000001"/>
    <n v="71"/>
    <n v="24.45"/>
    <n v="184"/>
    <n v="131"/>
    <n v="15.64"/>
    <n v="275.5"/>
    <x v="65"/>
    <n v="12.4"/>
    <n v="12.9"/>
    <n v="4"/>
    <n v="3.48"/>
    <n v="3"/>
    <x v="0"/>
    <n v="0"/>
    <n v="0"/>
    <n v="0"/>
    <s v="Very High"/>
    <s v="High"/>
    <x v="0"/>
  </r>
  <r>
    <s v="SC"/>
    <n v="36"/>
    <s v="area_code_408"/>
    <s v="no"/>
    <s v="yes"/>
    <n v="43"/>
    <n v="29.9"/>
    <n v="123"/>
    <n v="5.08"/>
    <n v="129.1"/>
    <n v="117"/>
    <n v="10.97"/>
    <n v="325.89999999999998"/>
    <x v="18"/>
    <n v="14.67"/>
    <n v="8.6"/>
    <n v="6"/>
    <n v="2.3199999999999998"/>
    <n v="2"/>
    <x v="0"/>
    <n v="0"/>
    <n v="0"/>
    <n v="1"/>
    <s v="Low"/>
    <s v="Low"/>
    <x v="0"/>
  </r>
  <r>
    <s v="MD"/>
    <n v="51"/>
    <s v="area_code_510"/>
    <s v="no"/>
    <s v="yes"/>
    <n v="28"/>
    <n v="276.7"/>
    <n v="121"/>
    <n v="47.04"/>
    <n v="203.7"/>
    <n v="99"/>
    <n v="17.309999999999999"/>
    <n v="246.2"/>
    <x v="53"/>
    <n v="11.08"/>
    <n v="8.3000000000000007"/>
    <n v="3"/>
    <n v="2.2400000000000002"/>
    <n v="0"/>
    <x v="0"/>
    <n v="0"/>
    <n v="0"/>
    <n v="1"/>
    <s v="Low"/>
    <s v="Low"/>
    <x v="2"/>
  </r>
  <r>
    <s v="NM"/>
    <n v="84"/>
    <s v="area_code_408"/>
    <s v="no"/>
    <s v="yes"/>
    <n v="41"/>
    <n v="153.9"/>
    <n v="102"/>
    <n v="26.16"/>
    <n v="140.69999999999999"/>
    <n v="117"/>
    <n v="11.96"/>
    <n v="217.7"/>
    <x v="67"/>
    <n v="9.8000000000000007"/>
    <n v="12.8"/>
    <n v="5"/>
    <n v="3.46"/>
    <n v="1"/>
    <x v="0"/>
    <n v="0"/>
    <n v="0"/>
    <n v="1"/>
    <s v="Medium"/>
    <s v="High"/>
    <x v="0"/>
  </r>
  <r>
    <s v="LA"/>
    <n v="91"/>
    <s v="area_code_415"/>
    <s v="no"/>
    <s v="no"/>
    <n v="0"/>
    <n v="190.5"/>
    <n v="128"/>
    <n v="32.39"/>
    <n v="205.5"/>
    <n v="103"/>
    <n v="17.47"/>
    <n v="130.69999999999999"/>
    <x v="92"/>
    <n v="5.88"/>
    <n v="13.8"/>
    <n v="5"/>
    <n v="3.73"/>
    <n v="0"/>
    <x v="0"/>
    <n v="0"/>
    <n v="0"/>
    <n v="0"/>
    <s v="Medium"/>
    <s v="High"/>
    <x v="1"/>
  </r>
  <r>
    <s v="UT"/>
    <n v="110"/>
    <s v="area_code_408"/>
    <s v="no"/>
    <s v="no"/>
    <n v="0"/>
    <n v="192.6"/>
    <n v="102"/>
    <n v="32.74"/>
    <n v="178.9"/>
    <n v="118"/>
    <n v="15.21"/>
    <n v="214.6"/>
    <x v="14"/>
    <n v="9.66"/>
    <n v="9.4"/>
    <n v="4"/>
    <n v="2.54"/>
    <n v="1"/>
    <x v="0"/>
    <n v="0"/>
    <n v="0"/>
    <n v="0"/>
    <s v="High"/>
    <s v="Low"/>
    <x v="1"/>
  </r>
  <r>
    <s v="DE"/>
    <n v="121"/>
    <s v="area_code_408"/>
    <s v="no"/>
    <s v="no"/>
    <n v="0"/>
    <n v="215.6"/>
    <n v="74"/>
    <n v="36.65"/>
    <n v="192.9"/>
    <n v="98"/>
    <n v="16.399999999999999"/>
    <n v="144"/>
    <x v="0"/>
    <n v="6.48"/>
    <n v="10.1"/>
    <n v="4"/>
    <n v="2.73"/>
    <n v="5"/>
    <x v="0"/>
    <n v="0"/>
    <n v="0"/>
    <n v="0"/>
    <s v="High"/>
    <s v="Low"/>
    <x v="2"/>
  </r>
  <r>
    <s v="WV"/>
    <n v="109"/>
    <s v="area_code_415"/>
    <s v="no"/>
    <s v="no"/>
    <n v="0"/>
    <n v="180"/>
    <n v="100"/>
    <n v="30.6"/>
    <n v="229"/>
    <n v="103"/>
    <n v="19.47"/>
    <n v="139.4"/>
    <x v="18"/>
    <n v="6.27"/>
    <n v="7.8"/>
    <n v="8"/>
    <n v="2.11"/>
    <n v="3"/>
    <x v="0"/>
    <n v="0"/>
    <n v="0"/>
    <n v="0"/>
    <s v="High"/>
    <s v="Low"/>
    <x v="0"/>
  </r>
  <r>
    <s v="KY"/>
    <n v="95"/>
    <s v="area_code_510"/>
    <s v="no"/>
    <s v="no"/>
    <n v="0"/>
    <n v="157.30000000000001"/>
    <n v="116"/>
    <n v="26.74"/>
    <n v="197.5"/>
    <n v="77"/>
    <n v="16.79"/>
    <n v="128.19999999999999"/>
    <x v="8"/>
    <n v="5.77"/>
    <n v="8.4"/>
    <n v="4"/>
    <n v="2.27"/>
    <n v="2"/>
    <x v="0"/>
    <n v="0"/>
    <n v="0"/>
    <n v="0"/>
    <s v="Medium"/>
    <s v="Low"/>
    <x v="3"/>
  </r>
  <r>
    <s v="NC"/>
    <n v="72"/>
    <s v="area_code_415"/>
    <s v="no"/>
    <s v="no"/>
    <n v="0"/>
    <n v="196.5"/>
    <n v="88"/>
    <n v="33.409999999999997"/>
    <n v="158.6"/>
    <n v="129"/>
    <n v="13.48"/>
    <n v="269.3"/>
    <x v="4"/>
    <n v="12.12"/>
    <n v="6.8"/>
    <n v="3"/>
    <n v="1.84"/>
    <n v="0"/>
    <x v="0"/>
    <n v="0"/>
    <n v="0"/>
    <n v="0"/>
    <s v="Low"/>
    <s v="Low"/>
    <x v="1"/>
  </r>
  <r>
    <s v="WV"/>
    <n v="73"/>
    <s v="area_code_415"/>
    <s v="no"/>
    <s v="no"/>
    <n v="0"/>
    <n v="240.3"/>
    <n v="130"/>
    <n v="40.85"/>
    <n v="162.5"/>
    <n v="83"/>
    <n v="13.81"/>
    <n v="231.9"/>
    <x v="75"/>
    <n v="10.44"/>
    <n v="11.9"/>
    <n v="3"/>
    <n v="3.21"/>
    <n v="0"/>
    <x v="0"/>
    <n v="0"/>
    <n v="0"/>
    <n v="0"/>
    <s v="Low"/>
    <s v="High"/>
    <x v="2"/>
  </r>
  <r>
    <s v="AZ"/>
    <n v="108"/>
    <s v="area_code_415"/>
    <s v="no"/>
    <s v="no"/>
    <n v="0"/>
    <n v="193.3"/>
    <n v="126"/>
    <n v="32.86"/>
    <n v="154.69999999999999"/>
    <n v="85"/>
    <n v="13.15"/>
    <n v="174.8"/>
    <x v="21"/>
    <n v="7.87"/>
    <n v="9.4"/>
    <n v="6"/>
    <n v="2.54"/>
    <n v="3"/>
    <x v="0"/>
    <n v="0"/>
    <n v="0"/>
    <n v="0"/>
    <s v="High"/>
    <s v="Low"/>
    <x v="2"/>
  </r>
  <r>
    <s v="WV"/>
    <n v="58"/>
    <s v="area_code_408"/>
    <s v="no"/>
    <s v="yes"/>
    <n v="39"/>
    <n v="211.9"/>
    <n v="40"/>
    <n v="36.020000000000003"/>
    <n v="274.39999999999998"/>
    <n v="76"/>
    <n v="23.32"/>
    <n v="210.5"/>
    <x v="39"/>
    <n v="9.4700000000000006"/>
    <n v="5.4"/>
    <n v="4"/>
    <n v="1.46"/>
    <n v="1"/>
    <x v="0"/>
    <n v="0"/>
    <n v="0"/>
    <n v="1"/>
    <s v="Low"/>
    <s v="Low"/>
    <x v="2"/>
  </r>
  <r>
    <s v="WA"/>
    <n v="76"/>
    <s v="area_code_510"/>
    <s v="yes"/>
    <s v="no"/>
    <n v="0"/>
    <n v="246.8"/>
    <n v="110"/>
    <n v="41.96"/>
    <n v="206.3"/>
    <n v="63"/>
    <n v="17.54"/>
    <n v="208.4"/>
    <x v="56"/>
    <n v="9.3800000000000008"/>
    <n v="13.2"/>
    <n v="5"/>
    <n v="3.56"/>
    <n v="0"/>
    <x v="1"/>
    <n v="1"/>
    <n v="1"/>
    <n v="0"/>
    <s v="Medium"/>
    <s v="High"/>
    <x v="2"/>
  </r>
  <r>
    <s v="ID"/>
    <n v="103"/>
    <s v="area_code_415"/>
    <s v="no"/>
    <s v="no"/>
    <n v="0"/>
    <n v="174.7"/>
    <n v="151"/>
    <n v="29.7"/>
    <n v="148"/>
    <n v="56"/>
    <n v="12.58"/>
    <n v="168.2"/>
    <x v="23"/>
    <n v="7.57"/>
    <n v="15.8"/>
    <n v="3"/>
    <n v="4.2699999999999996"/>
    <n v="6"/>
    <x v="1"/>
    <n v="1"/>
    <n v="0"/>
    <n v="0"/>
    <s v="High"/>
    <s v="High"/>
    <x v="3"/>
  </r>
  <r>
    <s v="CT"/>
    <n v="87"/>
    <s v="area_code_415"/>
    <s v="no"/>
    <s v="no"/>
    <n v="0"/>
    <n v="240"/>
    <n v="83"/>
    <n v="40.799999999999997"/>
    <n v="134.1"/>
    <n v="106"/>
    <n v="11.4"/>
    <n v="189.1"/>
    <x v="48"/>
    <n v="8.51"/>
    <n v="9.3000000000000007"/>
    <n v="2"/>
    <n v="2.5099999999999998"/>
    <n v="0"/>
    <x v="1"/>
    <n v="1"/>
    <n v="0"/>
    <n v="0"/>
    <s v="Medium"/>
    <s v="Low"/>
    <x v="1"/>
  </r>
  <r>
    <s v="OK"/>
    <n v="35"/>
    <s v="area_code_510"/>
    <s v="no"/>
    <s v="yes"/>
    <n v="37"/>
    <n v="181.2"/>
    <n v="76"/>
    <n v="30.8"/>
    <n v="177.6"/>
    <n v="98"/>
    <n v="15.1"/>
    <n v="228"/>
    <x v="75"/>
    <n v="10.26"/>
    <n v="5"/>
    <n v="3"/>
    <n v="1.35"/>
    <n v="2"/>
    <x v="0"/>
    <n v="0"/>
    <n v="0"/>
    <n v="1"/>
    <s v="Low"/>
    <s v="Low"/>
    <x v="2"/>
  </r>
  <r>
    <s v="IA"/>
    <n v="88"/>
    <s v="area_code_415"/>
    <s v="no"/>
    <s v="no"/>
    <n v="0"/>
    <n v="113.7"/>
    <n v="67"/>
    <n v="19.329999999999998"/>
    <n v="165.1"/>
    <n v="127"/>
    <n v="14.03"/>
    <n v="141.5"/>
    <x v="66"/>
    <n v="6.37"/>
    <n v="10.8"/>
    <n v="3"/>
    <n v="2.92"/>
    <n v="1"/>
    <x v="0"/>
    <n v="0"/>
    <n v="0"/>
    <n v="0"/>
    <s v="Medium"/>
    <s v="High"/>
    <x v="0"/>
  </r>
  <r>
    <s v="ID"/>
    <n v="77"/>
    <s v="area_code_510"/>
    <s v="no"/>
    <s v="yes"/>
    <n v="29"/>
    <n v="211.1"/>
    <n v="89"/>
    <n v="35.89"/>
    <n v="223.5"/>
    <n v="97"/>
    <n v="19"/>
    <n v="148.4"/>
    <x v="36"/>
    <n v="6.68"/>
    <n v="9.6999999999999993"/>
    <n v="9"/>
    <n v="2.62"/>
    <n v="2"/>
    <x v="0"/>
    <n v="0"/>
    <n v="0"/>
    <n v="1"/>
    <s v="Medium"/>
    <s v="Low"/>
    <x v="2"/>
  </r>
  <r>
    <s v="SD"/>
    <n v="30"/>
    <s v="area_code_415"/>
    <s v="no"/>
    <s v="no"/>
    <n v="0"/>
    <n v="247.4"/>
    <n v="107"/>
    <n v="42.06"/>
    <n v="175.9"/>
    <n v="76"/>
    <n v="14.95"/>
    <n v="287.39999999999998"/>
    <x v="6"/>
    <n v="12.93"/>
    <n v="11.3"/>
    <n v="2"/>
    <n v="3.05"/>
    <n v="0"/>
    <x v="0"/>
    <n v="0"/>
    <n v="0"/>
    <n v="0"/>
    <s v="Low"/>
    <s v="High"/>
    <x v="2"/>
  </r>
  <r>
    <s v="DE"/>
    <n v="53"/>
    <s v="area_code_415"/>
    <s v="no"/>
    <s v="yes"/>
    <n v="32"/>
    <n v="131.19999999999999"/>
    <n v="63"/>
    <n v="22.3"/>
    <n v="227.4"/>
    <n v="125"/>
    <n v="19.329999999999998"/>
    <n v="178.9"/>
    <x v="18"/>
    <n v="8.0500000000000007"/>
    <n v="12.8"/>
    <n v="2"/>
    <n v="3.46"/>
    <n v="2"/>
    <x v="0"/>
    <n v="0"/>
    <n v="0"/>
    <n v="1"/>
    <s v="Low"/>
    <s v="High"/>
    <x v="0"/>
  </r>
  <r>
    <s v="WA"/>
    <n v="152"/>
    <s v="area_code_510"/>
    <s v="no"/>
    <s v="no"/>
    <n v="0"/>
    <n v="161.4"/>
    <n v="84"/>
    <n v="27.44"/>
    <n v="163.6"/>
    <n v="88"/>
    <n v="13.91"/>
    <n v="153.19999999999999"/>
    <x v="3"/>
    <n v="6.89"/>
    <n v="11.8"/>
    <n v="5"/>
    <n v="3.19"/>
    <n v="1"/>
    <x v="0"/>
    <n v="0"/>
    <n v="0"/>
    <n v="0"/>
    <s v="Very High"/>
    <s v="High"/>
    <x v="3"/>
  </r>
  <r>
    <s v="MN"/>
    <n v="59"/>
    <s v="area_code_408"/>
    <s v="no"/>
    <s v="yes"/>
    <n v="32"/>
    <n v="211.9"/>
    <n v="120"/>
    <n v="36.020000000000003"/>
    <n v="202.9"/>
    <n v="136"/>
    <n v="17.25"/>
    <n v="213.5"/>
    <x v="34"/>
    <n v="9.61"/>
    <n v="8.8000000000000007"/>
    <n v="5"/>
    <n v="2.38"/>
    <n v="1"/>
    <x v="0"/>
    <n v="0"/>
    <n v="0"/>
    <n v="1"/>
    <s v="Low"/>
    <s v="Low"/>
    <x v="1"/>
  </r>
  <r>
    <s v="WA"/>
    <n v="143"/>
    <s v="area_code_510"/>
    <s v="no"/>
    <s v="no"/>
    <n v="0"/>
    <n v="160.4"/>
    <n v="120"/>
    <n v="27.27"/>
    <n v="285.89999999999998"/>
    <n v="104"/>
    <n v="24.3"/>
    <n v="182.5"/>
    <x v="82"/>
    <n v="8.2100000000000009"/>
    <n v="6.9"/>
    <n v="4"/>
    <n v="1.86"/>
    <n v="3"/>
    <x v="0"/>
    <n v="0"/>
    <n v="0"/>
    <n v="0"/>
    <s v="Very High"/>
    <s v="Low"/>
    <x v="0"/>
  </r>
  <r>
    <s v="PA"/>
    <n v="142"/>
    <s v="area_code_510"/>
    <s v="no"/>
    <s v="yes"/>
    <n v="40"/>
    <n v="230.7"/>
    <n v="101"/>
    <n v="39.22"/>
    <n v="256.8"/>
    <n v="88"/>
    <n v="21.83"/>
    <n v="263.89999999999998"/>
    <x v="26"/>
    <n v="11.88"/>
    <n v="6.4"/>
    <n v="3"/>
    <n v="1.73"/>
    <n v="1"/>
    <x v="0"/>
    <n v="0"/>
    <n v="0"/>
    <n v="1"/>
    <s v="Very High"/>
    <s v="Low"/>
    <x v="2"/>
  </r>
  <r>
    <s v="ID"/>
    <n v="105"/>
    <s v="area_code_408"/>
    <s v="no"/>
    <s v="no"/>
    <n v="0"/>
    <n v="232.6"/>
    <n v="96"/>
    <n v="39.54"/>
    <n v="253.4"/>
    <n v="117"/>
    <n v="21.54"/>
    <n v="154"/>
    <x v="67"/>
    <n v="6.93"/>
    <n v="10.5"/>
    <n v="9"/>
    <n v="2.84"/>
    <n v="1"/>
    <x v="0"/>
    <n v="0"/>
    <n v="0"/>
    <n v="0"/>
    <s v="High"/>
    <s v="High"/>
    <x v="1"/>
  </r>
  <r>
    <s v="MS"/>
    <n v="111"/>
    <s v="area_code_408"/>
    <s v="no"/>
    <s v="no"/>
    <n v="0"/>
    <n v="294.7"/>
    <n v="90"/>
    <n v="50.1"/>
    <n v="294.60000000000002"/>
    <n v="72"/>
    <n v="25.04"/>
    <n v="260.10000000000002"/>
    <x v="3"/>
    <n v="11.7"/>
    <n v="10.8"/>
    <n v="3"/>
    <n v="2.92"/>
    <n v="1"/>
    <x v="1"/>
    <n v="1"/>
    <n v="0"/>
    <n v="0"/>
    <s v="High"/>
    <s v="High"/>
    <x v="2"/>
  </r>
  <r>
    <s v="WA"/>
    <n v="143"/>
    <s v="area_code_510"/>
    <s v="no"/>
    <s v="no"/>
    <n v="0"/>
    <n v="133.4"/>
    <n v="107"/>
    <n v="22.68"/>
    <n v="223.9"/>
    <n v="117"/>
    <n v="19.03"/>
    <n v="180.4"/>
    <x v="82"/>
    <n v="8.1199999999999992"/>
    <n v="10.199999999999999"/>
    <n v="13"/>
    <n v="2.75"/>
    <n v="1"/>
    <x v="0"/>
    <n v="0"/>
    <n v="0"/>
    <n v="0"/>
    <s v="Very High"/>
    <s v="Low"/>
    <x v="0"/>
  </r>
  <r>
    <s v="DC"/>
    <n v="93"/>
    <s v="area_code_408"/>
    <s v="no"/>
    <s v="yes"/>
    <n v="22"/>
    <n v="306.2"/>
    <n v="123"/>
    <n v="52.05"/>
    <n v="189.7"/>
    <n v="83"/>
    <n v="16.12"/>
    <n v="240.3"/>
    <x v="24"/>
    <n v="10.81"/>
    <n v="11.7"/>
    <n v="2"/>
    <n v="3.16"/>
    <n v="0"/>
    <x v="0"/>
    <n v="0"/>
    <n v="0"/>
    <n v="1"/>
    <s v="Medium"/>
    <s v="High"/>
    <x v="2"/>
  </r>
  <r>
    <s v="KY"/>
    <n v="79"/>
    <s v="area_code_415"/>
    <s v="no"/>
    <s v="no"/>
    <n v="0"/>
    <n v="236.8"/>
    <n v="135"/>
    <n v="40.26"/>
    <n v="186.4"/>
    <n v="87"/>
    <n v="15.84"/>
    <n v="126.9"/>
    <x v="64"/>
    <n v="5.71"/>
    <n v="10.4"/>
    <n v="5"/>
    <n v="2.81"/>
    <n v="2"/>
    <x v="0"/>
    <n v="0"/>
    <n v="0"/>
    <n v="0"/>
    <s v="Medium"/>
    <s v="High"/>
    <x v="2"/>
  </r>
  <r>
    <s v="TN"/>
    <n v="93"/>
    <s v="area_code_510"/>
    <s v="yes"/>
    <s v="no"/>
    <n v="0"/>
    <n v="168.4"/>
    <n v="114"/>
    <n v="28.63"/>
    <n v="276"/>
    <n v="127"/>
    <n v="23.46"/>
    <n v="196.2"/>
    <x v="117"/>
    <n v="8.83"/>
    <n v="11.4"/>
    <n v="3"/>
    <n v="3.08"/>
    <n v="1"/>
    <x v="0"/>
    <n v="0"/>
    <n v="1"/>
    <n v="0"/>
    <s v="Medium"/>
    <s v="High"/>
    <x v="0"/>
  </r>
  <r>
    <s v="ID"/>
    <n v="103"/>
    <s v="area_code_415"/>
    <s v="no"/>
    <s v="no"/>
    <n v="0"/>
    <n v="70.900000000000006"/>
    <n v="134"/>
    <n v="12.05"/>
    <n v="134.5"/>
    <n v="112"/>
    <n v="11.43"/>
    <n v="168.8"/>
    <x v="118"/>
    <n v="7.6"/>
    <n v="12"/>
    <n v="6"/>
    <n v="3.24"/>
    <n v="2"/>
    <x v="0"/>
    <n v="0"/>
    <n v="0"/>
    <n v="0"/>
    <s v="High"/>
    <s v="High"/>
    <x v="0"/>
  </r>
  <r>
    <s v="WI"/>
    <n v="93"/>
    <s v="area_code_415"/>
    <s v="no"/>
    <s v="no"/>
    <n v="0"/>
    <n v="152.1"/>
    <n v="141"/>
    <n v="25.86"/>
    <n v="215.5"/>
    <n v="107"/>
    <n v="18.32"/>
    <n v="262.39999999999998"/>
    <x v="8"/>
    <n v="11.81"/>
    <n v="12"/>
    <n v="7"/>
    <n v="3.24"/>
    <n v="1"/>
    <x v="0"/>
    <n v="0"/>
    <n v="0"/>
    <n v="0"/>
    <s v="Medium"/>
    <s v="High"/>
    <x v="0"/>
  </r>
  <r>
    <s v="OK"/>
    <n v="149"/>
    <s v="area_code_510"/>
    <s v="yes"/>
    <s v="no"/>
    <n v="0"/>
    <n v="180.9"/>
    <n v="79"/>
    <n v="30.75"/>
    <n v="194.9"/>
    <n v="83"/>
    <n v="16.57"/>
    <n v="197.8"/>
    <x v="23"/>
    <n v="8.9"/>
    <n v="8.8000000000000007"/>
    <n v="9"/>
    <n v="2.38"/>
    <n v="3"/>
    <x v="0"/>
    <n v="0"/>
    <n v="1"/>
    <n v="0"/>
    <s v="Very High"/>
    <s v="Low"/>
    <x v="2"/>
  </r>
  <r>
    <s v="WV"/>
    <n v="23"/>
    <s v="area_code_510"/>
    <s v="no"/>
    <s v="yes"/>
    <n v="31"/>
    <n v="156.6"/>
    <n v="84"/>
    <n v="26.62"/>
    <n v="161.5"/>
    <n v="96"/>
    <n v="13.73"/>
    <n v="294.60000000000002"/>
    <x v="24"/>
    <n v="13.26"/>
    <n v="9.4"/>
    <n v="6"/>
    <n v="2.54"/>
    <n v="1"/>
    <x v="0"/>
    <n v="0"/>
    <n v="0"/>
    <n v="1"/>
    <s v="Low"/>
    <s v="Low"/>
    <x v="3"/>
  </r>
  <r>
    <s v="SD"/>
    <n v="221"/>
    <s v="area_code_510"/>
    <s v="no"/>
    <s v="yes"/>
    <n v="24"/>
    <n v="180.5"/>
    <n v="85"/>
    <n v="30.69"/>
    <n v="224.1"/>
    <n v="92"/>
    <n v="19.05"/>
    <n v="205.7"/>
    <x v="0"/>
    <n v="9.26"/>
    <n v="2.4"/>
    <n v="3"/>
    <n v="0.65"/>
    <n v="0"/>
    <x v="0"/>
    <n v="0"/>
    <n v="0"/>
    <n v="1"/>
    <s v="Very High"/>
    <s v="Low"/>
    <x v="2"/>
  </r>
  <r>
    <s v="KS"/>
    <n v="164"/>
    <s v="area_code_510"/>
    <s v="no"/>
    <s v="yes"/>
    <n v="30"/>
    <n v="238.8"/>
    <n v="100"/>
    <n v="40.6"/>
    <n v="230"/>
    <n v="121"/>
    <n v="19.55"/>
    <n v="206.3"/>
    <x v="78"/>
    <n v="9.2799999999999994"/>
    <n v="13.2"/>
    <n v="8"/>
    <n v="3.56"/>
    <n v="1"/>
    <x v="0"/>
    <n v="0"/>
    <n v="0"/>
    <n v="1"/>
    <s v="Very High"/>
    <s v="High"/>
    <x v="1"/>
  </r>
  <r>
    <s v="NC"/>
    <n v="104"/>
    <s v="area_code_415"/>
    <s v="no"/>
    <s v="yes"/>
    <n v="18"/>
    <n v="182.1"/>
    <n v="66"/>
    <n v="30.96"/>
    <n v="213.6"/>
    <n v="65"/>
    <n v="18.16"/>
    <n v="193"/>
    <x v="13"/>
    <n v="8.69"/>
    <n v="13.4"/>
    <n v="9"/>
    <n v="3.62"/>
    <n v="2"/>
    <x v="0"/>
    <n v="0"/>
    <n v="0"/>
    <n v="1"/>
    <s v="High"/>
    <s v="High"/>
    <x v="2"/>
  </r>
  <r>
    <s v="NY"/>
    <n v="150"/>
    <s v="area_code_415"/>
    <s v="no"/>
    <s v="yes"/>
    <n v="35"/>
    <n v="139.6"/>
    <n v="72"/>
    <n v="23.73"/>
    <n v="332.8"/>
    <n v="170"/>
    <n v="28.29"/>
    <n v="213.8"/>
    <x v="18"/>
    <n v="9.6199999999999992"/>
    <n v="8.8000000000000007"/>
    <n v="2"/>
    <n v="2.38"/>
    <n v="2"/>
    <x v="0"/>
    <n v="0"/>
    <n v="0"/>
    <n v="1"/>
    <s v="Very High"/>
    <s v="Low"/>
    <x v="0"/>
  </r>
  <r>
    <s v="WI"/>
    <n v="184"/>
    <s v="area_code_408"/>
    <s v="no"/>
    <s v="yes"/>
    <n v="12"/>
    <n v="200.3"/>
    <n v="76"/>
    <n v="34.049999999999997"/>
    <n v="253.6"/>
    <n v="105"/>
    <n v="21.56"/>
    <n v="149.30000000000001"/>
    <x v="73"/>
    <n v="6.72"/>
    <n v="10.199999999999999"/>
    <n v="5"/>
    <n v="2.75"/>
    <n v="0"/>
    <x v="0"/>
    <n v="0"/>
    <n v="0"/>
    <n v="1"/>
    <s v="Very High"/>
    <s v="Low"/>
    <x v="1"/>
  </r>
  <r>
    <s v="SC"/>
    <n v="88"/>
    <s v="area_code_408"/>
    <s v="no"/>
    <s v="no"/>
    <n v="0"/>
    <n v="153.5"/>
    <n v="94"/>
    <n v="26.1"/>
    <n v="251.7"/>
    <n v="118"/>
    <n v="21.39"/>
    <n v="182.2"/>
    <x v="43"/>
    <n v="8.1999999999999993"/>
    <n v="8.5"/>
    <n v="6"/>
    <n v="2.2999999999999998"/>
    <n v="1"/>
    <x v="0"/>
    <n v="0"/>
    <n v="0"/>
    <n v="0"/>
    <s v="Medium"/>
    <s v="Low"/>
    <x v="0"/>
  </r>
  <r>
    <s v="UT"/>
    <n v="61"/>
    <s v="area_code_415"/>
    <s v="yes"/>
    <s v="yes"/>
    <n v="29"/>
    <n v="128.19999999999999"/>
    <n v="119"/>
    <n v="21.79"/>
    <n v="171.7"/>
    <n v="83"/>
    <n v="14.59"/>
    <n v="250.9"/>
    <x v="52"/>
    <n v="11.29"/>
    <n v="11.7"/>
    <n v="6"/>
    <n v="3.16"/>
    <n v="3"/>
    <x v="0"/>
    <n v="0"/>
    <n v="1"/>
    <n v="1"/>
    <s v="Low"/>
    <s v="High"/>
    <x v="3"/>
  </r>
  <r>
    <s v="NC"/>
    <n v="110"/>
    <s v="area_code_408"/>
    <s v="no"/>
    <s v="no"/>
    <n v="0"/>
    <n v="159.5"/>
    <n v="145"/>
    <n v="27.12"/>
    <n v="202.3"/>
    <n v="101"/>
    <n v="17.2"/>
    <n v="256"/>
    <x v="5"/>
    <n v="11.52"/>
    <n v="16.7"/>
    <n v="2"/>
    <n v="4.51"/>
    <n v="2"/>
    <x v="0"/>
    <n v="0"/>
    <n v="0"/>
    <n v="0"/>
    <s v="High"/>
    <s v="High"/>
    <x v="0"/>
  </r>
  <r>
    <s v="IN"/>
    <n v="115"/>
    <s v="area_code_415"/>
    <s v="no"/>
    <s v="no"/>
    <n v="0"/>
    <n v="226.4"/>
    <n v="101"/>
    <n v="38.49"/>
    <n v="276.8"/>
    <n v="60"/>
    <n v="23.53"/>
    <n v="213.4"/>
    <x v="58"/>
    <n v="9.6"/>
    <n v="12.3"/>
    <n v="4"/>
    <n v="3.32"/>
    <n v="3"/>
    <x v="1"/>
    <n v="1"/>
    <n v="0"/>
    <n v="0"/>
    <s v="High"/>
    <s v="High"/>
    <x v="2"/>
  </r>
  <r>
    <s v="AR"/>
    <n v="33"/>
    <s v="area_code_408"/>
    <s v="no"/>
    <s v="no"/>
    <n v="0"/>
    <n v="251.9"/>
    <n v="81"/>
    <n v="42.82"/>
    <n v="194.6"/>
    <n v="96"/>
    <n v="16.54"/>
    <n v="211.2"/>
    <x v="30"/>
    <n v="9.5"/>
    <n v="8.4"/>
    <n v="3"/>
    <n v="2.27"/>
    <n v="2"/>
    <x v="0"/>
    <n v="0"/>
    <n v="0"/>
    <n v="0"/>
    <s v="Low"/>
    <s v="Low"/>
    <x v="2"/>
  </r>
  <r>
    <s v="ME"/>
    <n v="100"/>
    <s v="area_code_510"/>
    <s v="no"/>
    <s v="no"/>
    <n v="0"/>
    <n v="264.5"/>
    <n v="117"/>
    <n v="44.97"/>
    <n v="194"/>
    <n v="111"/>
    <n v="16.489999999999998"/>
    <n v="262.7"/>
    <x v="8"/>
    <n v="11.82"/>
    <n v="7.5"/>
    <n v="4"/>
    <n v="2.0299999999999998"/>
    <n v="2"/>
    <x v="1"/>
    <n v="1"/>
    <n v="0"/>
    <n v="0"/>
    <s v="Medium"/>
    <s v="Low"/>
    <x v="1"/>
  </r>
  <r>
    <s v="NY"/>
    <n v="209"/>
    <s v="area_code_415"/>
    <s v="no"/>
    <s v="no"/>
    <n v="0"/>
    <n v="153.69999999999999"/>
    <n v="105"/>
    <n v="26.13"/>
    <n v="188.6"/>
    <n v="87"/>
    <n v="16.03"/>
    <n v="200.8"/>
    <x v="34"/>
    <n v="9.0399999999999991"/>
    <n v="10.7"/>
    <n v="2"/>
    <n v="2.89"/>
    <n v="0"/>
    <x v="0"/>
    <n v="0"/>
    <n v="0"/>
    <n v="0"/>
    <s v="Very High"/>
    <s v="High"/>
    <x v="3"/>
  </r>
  <r>
    <s v="OR"/>
    <n v="27"/>
    <s v="area_code_510"/>
    <s v="no"/>
    <s v="no"/>
    <n v="0"/>
    <n v="232.1"/>
    <n v="81"/>
    <n v="39.46"/>
    <n v="210.8"/>
    <n v="101"/>
    <n v="17.920000000000002"/>
    <n v="165.4"/>
    <x v="30"/>
    <n v="7.44"/>
    <n v="15"/>
    <n v="6"/>
    <n v="4.05"/>
    <n v="5"/>
    <x v="0"/>
    <n v="0"/>
    <n v="0"/>
    <n v="0"/>
    <s v="Low"/>
    <s v="High"/>
    <x v="1"/>
  </r>
  <r>
    <s v="IL"/>
    <n v="117"/>
    <s v="area_code_415"/>
    <s v="no"/>
    <s v="no"/>
    <n v="0"/>
    <n v="201.9"/>
    <n v="86"/>
    <n v="34.32"/>
    <n v="212.3"/>
    <n v="96"/>
    <n v="18.05"/>
    <n v="176.9"/>
    <x v="21"/>
    <n v="7.96"/>
    <n v="7.8"/>
    <n v="10"/>
    <n v="2.11"/>
    <n v="1"/>
    <x v="0"/>
    <n v="0"/>
    <n v="0"/>
    <n v="0"/>
    <s v="High"/>
    <s v="Low"/>
    <x v="2"/>
  </r>
  <r>
    <s v="MA"/>
    <n v="87"/>
    <s v="area_code_408"/>
    <s v="no"/>
    <s v="no"/>
    <n v="0"/>
    <n v="186.9"/>
    <n v="79"/>
    <n v="31.77"/>
    <n v="182.6"/>
    <n v="105"/>
    <n v="15.52"/>
    <n v="143.1"/>
    <x v="6"/>
    <n v="6.44"/>
    <n v="4.2"/>
    <n v="14"/>
    <n v="1.1299999999999999"/>
    <n v="1"/>
    <x v="0"/>
    <n v="0"/>
    <n v="0"/>
    <n v="0"/>
    <s v="Medium"/>
    <s v="Low"/>
    <x v="1"/>
  </r>
  <r>
    <s v="CT"/>
    <n v="129"/>
    <s v="area_code_510"/>
    <s v="no"/>
    <s v="yes"/>
    <n v="27"/>
    <n v="196.6"/>
    <n v="89"/>
    <n v="33.42"/>
    <n v="180.6"/>
    <n v="95"/>
    <n v="15.35"/>
    <n v="245"/>
    <x v="72"/>
    <n v="11.03"/>
    <n v="6.6"/>
    <n v="5"/>
    <n v="1.78"/>
    <n v="1"/>
    <x v="0"/>
    <n v="0"/>
    <n v="0"/>
    <n v="1"/>
    <s v="Very High"/>
    <s v="Low"/>
    <x v="2"/>
  </r>
  <r>
    <s v="WI"/>
    <n v="142"/>
    <s v="area_code_510"/>
    <s v="no"/>
    <s v="no"/>
    <n v="0"/>
    <n v="232.1"/>
    <n v="102"/>
    <n v="39.46"/>
    <n v="168.2"/>
    <n v="110"/>
    <n v="14.3"/>
    <n v="197.3"/>
    <x v="60"/>
    <n v="8.8800000000000008"/>
    <n v="9.9"/>
    <n v="3"/>
    <n v="2.67"/>
    <n v="1"/>
    <x v="0"/>
    <n v="0"/>
    <n v="0"/>
    <n v="0"/>
    <s v="Very High"/>
    <s v="Low"/>
    <x v="1"/>
  </r>
  <r>
    <s v="OK"/>
    <n v="112"/>
    <s v="area_code_415"/>
    <s v="no"/>
    <s v="no"/>
    <n v="0"/>
    <n v="166"/>
    <n v="79"/>
    <n v="28.22"/>
    <n v="74.599999999999994"/>
    <n v="100"/>
    <n v="6.34"/>
    <n v="247.9"/>
    <x v="14"/>
    <n v="11.16"/>
    <n v="6.3"/>
    <n v="7"/>
    <n v="1.7"/>
    <n v="0"/>
    <x v="0"/>
    <n v="0"/>
    <n v="0"/>
    <n v="0"/>
    <s v="High"/>
    <s v="Low"/>
    <x v="3"/>
  </r>
  <r>
    <s v="DE"/>
    <n v="75"/>
    <s v="area_code_510"/>
    <s v="no"/>
    <s v="yes"/>
    <n v="28"/>
    <n v="200.6"/>
    <n v="96"/>
    <n v="34.1"/>
    <n v="164.1"/>
    <n v="111"/>
    <n v="13.95"/>
    <n v="169.6"/>
    <x v="89"/>
    <n v="7.63"/>
    <n v="2.5"/>
    <n v="5"/>
    <n v="0.68"/>
    <n v="1"/>
    <x v="0"/>
    <n v="0"/>
    <n v="0"/>
    <n v="1"/>
    <s v="Medium"/>
    <s v="Low"/>
    <x v="1"/>
  </r>
  <r>
    <s v="AZ"/>
    <n v="97"/>
    <s v="area_code_408"/>
    <s v="no"/>
    <s v="yes"/>
    <n v="25"/>
    <n v="141"/>
    <n v="101"/>
    <n v="23.97"/>
    <n v="212"/>
    <n v="85"/>
    <n v="18.02"/>
    <n v="175.2"/>
    <x v="93"/>
    <n v="7.88"/>
    <n v="4.9000000000000004"/>
    <n v="2"/>
    <n v="1.32"/>
    <n v="3"/>
    <x v="0"/>
    <n v="0"/>
    <n v="0"/>
    <n v="1"/>
    <s v="Medium"/>
    <s v="Low"/>
    <x v="3"/>
  </r>
  <r>
    <s v="AK"/>
    <n v="121"/>
    <s v="area_code_408"/>
    <s v="no"/>
    <s v="yes"/>
    <n v="34"/>
    <n v="245"/>
    <n v="95"/>
    <n v="41.65"/>
    <n v="216.9"/>
    <n v="66"/>
    <n v="18.440000000000001"/>
    <n v="112.4"/>
    <x v="76"/>
    <n v="5.0599999999999996"/>
    <n v="7.5"/>
    <n v="8"/>
    <n v="2.0299999999999998"/>
    <n v="0"/>
    <x v="0"/>
    <n v="0"/>
    <n v="0"/>
    <n v="1"/>
    <s v="High"/>
    <s v="Low"/>
    <x v="2"/>
  </r>
  <r>
    <s v="MI"/>
    <n v="142"/>
    <s v="area_code_415"/>
    <s v="yes"/>
    <s v="no"/>
    <n v="0"/>
    <n v="140.80000000000001"/>
    <n v="140"/>
    <n v="23.94"/>
    <n v="228.6"/>
    <n v="119"/>
    <n v="19.43"/>
    <n v="152.9"/>
    <x v="53"/>
    <n v="6.88"/>
    <n v="10.9"/>
    <n v="7"/>
    <n v="2.94"/>
    <n v="1"/>
    <x v="0"/>
    <n v="0"/>
    <n v="1"/>
    <n v="0"/>
    <s v="Very High"/>
    <s v="High"/>
    <x v="0"/>
  </r>
  <r>
    <s v="WA"/>
    <n v="121"/>
    <s v="area_code_510"/>
    <s v="no"/>
    <s v="no"/>
    <n v="0"/>
    <n v="255.1"/>
    <n v="93"/>
    <n v="43.37"/>
    <n v="266.89999999999998"/>
    <n v="97"/>
    <n v="22.69"/>
    <n v="197.7"/>
    <x v="4"/>
    <n v="8.9"/>
    <n v="8.8000000000000007"/>
    <n v="3"/>
    <n v="2.38"/>
    <n v="3"/>
    <x v="1"/>
    <n v="1"/>
    <n v="0"/>
    <n v="0"/>
    <s v="High"/>
    <s v="Low"/>
    <x v="2"/>
  </r>
  <r>
    <s v="SD"/>
    <n v="87"/>
    <s v="area_code_415"/>
    <s v="no"/>
    <s v="yes"/>
    <n v="33"/>
    <n v="125"/>
    <n v="99"/>
    <n v="21.25"/>
    <n v="235.3"/>
    <n v="81"/>
    <n v="20"/>
    <n v="215.3"/>
    <x v="34"/>
    <n v="9.69"/>
    <n v="10.199999999999999"/>
    <n v="7"/>
    <n v="2.75"/>
    <n v="2"/>
    <x v="0"/>
    <n v="0"/>
    <n v="0"/>
    <n v="1"/>
    <s v="Medium"/>
    <s v="Low"/>
    <x v="3"/>
  </r>
  <r>
    <s v="SD"/>
    <n v="34"/>
    <s v="area_code_408"/>
    <s v="no"/>
    <s v="no"/>
    <n v="0"/>
    <n v="180.6"/>
    <n v="65"/>
    <n v="30.7"/>
    <n v="280.39999999999998"/>
    <n v="99"/>
    <n v="23.83"/>
    <n v="292.39999999999998"/>
    <x v="18"/>
    <n v="13.16"/>
    <n v="5"/>
    <n v="3"/>
    <n v="1.35"/>
    <n v="1"/>
    <x v="0"/>
    <n v="0"/>
    <n v="0"/>
    <n v="0"/>
    <s v="Low"/>
    <s v="Low"/>
    <x v="2"/>
  </r>
  <r>
    <s v="AK"/>
    <n v="177"/>
    <s v="area_code_415"/>
    <s v="yes"/>
    <s v="no"/>
    <n v="0"/>
    <n v="248.7"/>
    <n v="118"/>
    <n v="42.28"/>
    <n v="172.3"/>
    <n v="73"/>
    <n v="14.65"/>
    <n v="191.9"/>
    <x v="30"/>
    <n v="8.64"/>
    <n v="11.3"/>
    <n v="2"/>
    <n v="3.05"/>
    <n v="1"/>
    <x v="1"/>
    <n v="1"/>
    <n v="1"/>
    <n v="0"/>
    <s v="Very High"/>
    <s v="High"/>
    <x v="2"/>
  </r>
  <r>
    <s v="MA"/>
    <n v="58"/>
    <s v="area_code_415"/>
    <s v="no"/>
    <s v="yes"/>
    <n v="30"/>
    <n v="178.1"/>
    <n v="111"/>
    <n v="30.28"/>
    <n v="236.7"/>
    <n v="109"/>
    <n v="20.12"/>
    <n v="264"/>
    <x v="4"/>
    <n v="11.88"/>
    <n v="8.4"/>
    <n v="2"/>
    <n v="2.27"/>
    <n v="0"/>
    <x v="0"/>
    <n v="0"/>
    <n v="0"/>
    <n v="1"/>
    <s v="Low"/>
    <s v="Low"/>
    <x v="0"/>
  </r>
  <r>
    <s v="AR"/>
    <n v="113"/>
    <s v="area_code_415"/>
    <s v="yes"/>
    <s v="no"/>
    <n v="0"/>
    <n v="122.2"/>
    <n v="112"/>
    <n v="20.77"/>
    <n v="131.69999999999999"/>
    <n v="94"/>
    <n v="11.19"/>
    <n v="169.5"/>
    <x v="36"/>
    <n v="7.63"/>
    <n v="10.3"/>
    <n v="9"/>
    <n v="2.78"/>
    <n v="5"/>
    <x v="1"/>
    <n v="1"/>
    <n v="1"/>
    <n v="0"/>
    <s v="High"/>
    <s v="High"/>
    <x v="3"/>
  </r>
  <r>
    <s v="KS"/>
    <n v="101"/>
    <s v="area_code_415"/>
    <s v="no"/>
    <s v="no"/>
    <n v="0"/>
    <n v="231.3"/>
    <n v="87"/>
    <n v="39.32"/>
    <n v="224.7"/>
    <n v="88"/>
    <n v="19.100000000000001"/>
    <n v="214.6"/>
    <x v="69"/>
    <n v="9.66"/>
    <n v="7.2"/>
    <n v="7"/>
    <n v="1.94"/>
    <n v="1"/>
    <x v="0"/>
    <n v="0"/>
    <n v="0"/>
    <n v="0"/>
    <s v="High"/>
    <s v="Low"/>
    <x v="2"/>
  </r>
  <r>
    <s v="OR"/>
    <n v="89"/>
    <s v="area_code_415"/>
    <s v="no"/>
    <s v="no"/>
    <n v="0"/>
    <n v="111.2"/>
    <n v="101"/>
    <n v="18.899999999999999"/>
    <n v="122.1"/>
    <n v="94"/>
    <n v="10.38"/>
    <n v="180.8"/>
    <x v="82"/>
    <n v="8.14"/>
    <n v="12.6"/>
    <n v="2"/>
    <n v="3.4"/>
    <n v="3"/>
    <x v="0"/>
    <n v="0"/>
    <n v="0"/>
    <n v="0"/>
    <s v="Medium"/>
    <s v="High"/>
    <x v="3"/>
  </r>
  <r>
    <s v="NC"/>
    <n v="77"/>
    <s v="area_code_408"/>
    <s v="yes"/>
    <s v="yes"/>
    <n v="44"/>
    <n v="103.2"/>
    <n v="117"/>
    <n v="17.54"/>
    <n v="236.3"/>
    <n v="86"/>
    <n v="20.09"/>
    <n v="203.5"/>
    <x v="67"/>
    <n v="9.16"/>
    <n v="11.9"/>
    <n v="2"/>
    <n v="3.21"/>
    <n v="0"/>
    <x v="1"/>
    <n v="1"/>
    <n v="1"/>
    <n v="1"/>
    <s v="Medium"/>
    <s v="High"/>
    <x v="3"/>
  </r>
  <r>
    <s v="OK"/>
    <n v="146"/>
    <s v="area_code_510"/>
    <s v="no"/>
    <s v="no"/>
    <n v="0"/>
    <n v="138.4"/>
    <n v="104"/>
    <n v="23.53"/>
    <n v="158.9"/>
    <n v="122"/>
    <n v="13.51"/>
    <n v="47.4"/>
    <x v="44"/>
    <n v="2.13"/>
    <n v="3.9"/>
    <n v="9"/>
    <n v="1.05"/>
    <n v="4"/>
    <x v="1"/>
    <n v="1"/>
    <n v="0"/>
    <n v="0"/>
    <s v="Very High"/>
    <s v="Low"/>
    <x v="0"/>
  </r>
  <r>
    <s v="NJ"/>
    <n v="93"/>
    <s v="area_code_415"/>
    <s v="no"/>
    <s v="no"/>
    <n v="0"/>
    <n v="146.30000000000001"/>
    <n v="85"/>
    <n v="24.87"/>
    <n v="216.6"/>
    <n v="95"/>
    <n v="18.41"/>
    <n v="233"/>
    <x v="58"/>
    <n v="10.49"/>
    <n v="11.5"/>
    <n v="3"/>
    <n v="3.11"/>
    <n v="0"/>
    <x v="0"/>
    <n v="0"/>
    <n v="0"/>
    <n v="0"/>
    <s v="Medium"/>
    <s v="High"/>
    <x v="3"/>
  </r>
  <r>
    <s v="NM"/>
    <n v="55"/>
    <s v="area_code_415"/>
    <s v="no"/>
    <s v="no"/>
    <n v="0"/>
    <n v="132"/>
    <n v="103"/>
    <n v="22.44"/>
    <n v="279.60000000000002"/>
    <n v="114"/>
    <n v="23.77"/>
    <n v="180"/>
    <x v="14"/>
    <n v="8.1"/>
    <n v="13.5"/>
    <n v="4"/>
    <n v="3.65"/>
    <n v="0"/>
    <x v="0"/>
    <n v="0"/>
    <n v="0"/>
    <n v="0"/>
    <s v="Low"/>
    <s v="High"/>
    <x v="0"/>
  </r>
  <r>
    <s v="OH"/>
    <n v="88"/>
    <s v="area_code_408"/>
    <s v="no"/>
    <s v="no"/>
    <n v="0"/>
    <n v="274.60000000000002"/>
    <n v="105"/>
    <n v="46.68"/>
    <n v="161.1"/>
    <n v="121"/>
    <n v="13.69"/>
    <n v="194.4"/>
    <x v="56"/>
    <n v="8.75"/>
    <n v="9.1999999999999993"/>
    <n v="4"/>
    <n v="2.48"/>
    <n v="2"/>
    <x v="0"/>
    <n v="0"/>
    <n v="0"/>
    <n v="0"/>
    <s v="Medium"/>
    <s v="Low"/>
    <x v="1"/>
  </r>
  <r>
    <s v="MI"/>
    <n v="63"/>
    <s v="area_code_510"/>
    <s v="no"/>
    <s v="no"/>
    <n v="0"/>
    <n v="185.3"/>
    <n v="87"/>
    <n v="31.5"/>
    <n v="225.3"/>
    <n v="87"/>
    <n v="19.149999999999999"/>
    <n v="194.3"/>
    <x v="73"/>
    <n v="8.74"/>
    <n v="11.7"/>
    <n v="3"/>
    <n v="3.16"/>
    <n v="0"/>
    <x v="0"/>
    <n v="0"/>
    <n v="0"/>
    <n v="0"/>
    <s v="Low"/>
    <s v="High"/>
    <x v="2"/>
  </r>
  <r>
    <s v="KS"/>
    <n v="127"/>
    <s v="area_code_415"/>
    <s v="no"/>
    <s v="yes"/>
    <n v="24"/>
    <n v="154.80000000000001"/>
    <n v="69"/>
    <n v="26.32"/>
    <n v="177.2"/>
    <n v="105"/>
    <n v="15.06"/>
    <n v="207.6"/>
    <x v="20"/>
    <n v="9.34"/>
    <n v="9"/>
    <n v="4"/>
    <n v="2.4300000000000002"/>
    <n v="1"/>
    <x v="0"/>
    <n v="0"/>
    <n v="0"/>
    <n v="1"/>
    <s v="High"/>
    <s v="Low"/>
    <x v="0"/>
  </r>
  <r>
    <s v="IL"/>
    <n v="57"/>
    <s v="area_code_415"/>
    <s v="no"/>
    <s v="yes"/>
    <n v="30"/>
    <n v="179.2"/>
    <n v="105"/>
    <n v="30.46"/>
    <n v="283.2"/>
    <n v="83"/>
    <n v="24.07"/>
    <n v="228.1"/>
    <x v="33"/>
    <n v="10.26"/>
    <n v="14.7"/>
    <n v="5"/>
    <n v="3.97"/>
    <n v="1"/>
    <x v="0"/>
    <n v="0"/>
    <n v="0"/>
    <n v="1"/>
    <s v="Low"/>
    <s v="High"/>
    <x v="3"/>
  </r>
  <r>
    <s v="RI"/>
    <n v="138"/>
    <s v="area_code_510"/>
    <s v="yes"/>
    <s v="no"/>
    <n v="0"/>
    <n v="286.2"/>
    <n v="61"/>
    <n v="48.65"/>
    <n v="187.2"/>
    <n v="60"/>
    <n v="15.91"/>
    <n v="146.19999999999999"/>
    <x v="52"/>
    <n v="6.58"/>
    <n v="11"/>
    <n v="4"/>
    <n v="2.97"/>
    <n v="2"/>
    <x v="1"/>
    <n v="1"/>
    <n v="1"/>
    <n v="0"/>
    <s v="Very High"/>
    <s v="High"/>
    <x v="2"/>
  </r>
  <r>
    <s v="NY"/>
    <n v="171"/>
    <s v="area_code_415"/>
    <s v="no"/>
    <s v="no"/>
    <n v="0"/>
    <n v="137.5"/>
    <n v="110"/>
    <n v="23.38"/>
    <n v="198.1"/>
    <n v="109"/>
    <n v="16.84"/>
    <n v="292.7"/>
    <x v="70"/>
    <n v="13.17"/>
    <n v="13.3"/>
    <n v="5"/>
    <n v="3.59"/>
    <n v="2"/>
    <x v="0"/>
    <n v="0"/>
    <n v="0"/>
    <n v="0"/>
    <s v="Very High"/>
    <s v="High"/>
    <x v="0"/>
  </r>
  <r>
    <s v="WY"/>
    <n v="148"/>
    <s v="area_code_408"/>
    <s v="no"/>
    <s v="no"/>
    <n v="0"/>
    <n v="243"/>
    <n v="115"/>
    <n v="41.31"/>
    <n v="191.8"/>
    <n v="91"/>
    <n v="16.3"/>
    <n v="117.8"/>
    <x v="73"/>
    <n v="5.3"/>
    <n v="13.4"/>
    <n v="5"/>
    <n v="3.62"/>
    <n v="2"/>
    <x v="0"/>
    <n v="0"/>
    <n v="0"/>
    <n v="0"/>
    <s v="Very High"/>
    <s v="High"/>
    <x v="2"/>
  </r>
  <r>
    <s v="NC"/>
    <n v="127"/>
    <s v="area_code_510"/>
    <s v="no"/>
    <s v="no"/>
    <n v="0"/>
    <n v="134.9"/>
    <n v="79"/>
    <n v="22.93"/>
    <n v="221.5"/>
    <n v="114"/>
    <n v="18.829999999999998"/>
    <n v="113.8"/>
    <x v="4"/>
    <n v="5.12"/>
    <n v="15"/>
    <n v="2"/>
    <n v="4.05"/>
    <n v="1"/>
    <x v="0"/>
    <n v="0"/>
    <n v="0"/>
    <n v="0"/>
    <s v="High"/>
    <s v="High"/>
    <x v="0"/>
  </r>
  <r>
    <s v="OR"/>
    <n v="61"/>
    <s v="area_code_415"/>
    <s v="no"/>
    <s v="no"/>
    <n v="0"/>
    <n v="234.2"/>
    <n v="76"/>
    <n v="39.81"/>
    <n v="216.7"/>
    <n v="108"/>
    <n v="18.420000000000002"/>
    <n v="130.6"/>
    <x v="55"/>
    <n v="5.88"/>
    <n v="13.9"/>
    <n v="2"/>
    <n v="3.75"/>
    <n v="1"/>
    <x v="0"/>
    <n v="0"/>
    <n v="0"/>
    <n v="0"/>
    <s v="Low"/>
    <s v="High"/>
    <x v="1"/>
  </r>
  <r>
    <s v="VT"/>
    <n v="131"/>
    <s v="area_code_415"/>
    <s v="no"/>
    <s v="no"/>
    <n v="0"/>
    <n v="175.1"/>
    <n v="73"/>
    <n v="29.77"/>
    <n v="171.9"/>
    <n v="116"/>
    <n v="14.61"/>
    <n v="131.1"/>
    <x v="9"/>
    <n v="5.9"/>
    <n v="7.3"/>
    <n v="6"/>
    <n v="1.97"/>
    <n v="1"/>
    <x v="0"/>
    <n v="0"/>
    <n v="0"/>
    <n v="0"/>
    <s v="Very High"/>
    <s v="Low"/>
    <x v="0"/>
  </r>
  <r>
    <s v="SD"/>
    <n v="88"/>
    <s v="area_code_408"/>
    <s v="no"/>
    <s v="no"/>
    <n v="0"/>
    <n v="142.19999999999999"/>
    <n v="107"/>
    <n v="24.17"/>
    <n v="262.39999999999998"/>
    <n v="84"/>
    <n v="22.3"/>
    <n v="139.19999999999999"/>
    <x v="43"/>
    <n v="6.26"/>
    <n v="10.1"/>
    <n v="5"/>
    <n v="2.73"/>
    <n v="1"/>
    <x v="0"/>
    <n v="0"/>
    <n v="0"/>
    <n v="0"/>
    <s v="Medium"/>
    <s v="Low"/>
    <x v="3"/>
  </r>
  <r>
    <s v="RI"/>
    <n v="89"/>
    <s v="area_code_415"/>
    <s v="no"/>
    <s v="yes"/>
    <n v="24"/>
    <n v="97.8"/>
    <n v="98"/>
    <n v="16.63"/>
    <n v="207.2"/>
    <n v="67"/>
    <n v="17.61"/>
    <n v="214.5"/>
    <x v="54"/>
    <n v="9.65"/>
    <n v="5.9"/>
    <n v="2"/>
    <n v="1.59"/>
    <n v="0"/>
    <x v="0"/>
    <n v="0"/>
    <n v="0"/>
    <n v="1"/>
    <s v="Medium"/>
    <s v="Low"/>
    <x v="3"/>
  </r>
  <r>
    <s v="ID"/>
    <n v="82"/>
    <s v="area_code_415"/>
    <s v="no"/>
    <s v="no"/>
    <n v="0"/>
    <n v="266.89999999999998"/>
    <n v="83"/>
    <n v="45.37"/>
    <n v="229.7"/>
    <n v="74"/>
    <n v="19.52"/>
    <n v="251.7"/>
    <x v="43"/>
    <n v="11.33"/>
    <n v="11"/>
    <n v="6"/>
    <n v="2.97"/>
    <n v="3"/>
    <x v="1"/>
    <n v="1"/>
    <n v="0"/>
    <n v="0"/>
    <s v="Medium"/>
    <s v="High"/>
    <x v="2"/>
  </r>
  <r>
    <s v="OK"/>
    <n v="138"/>
    <s v="area_code_510"/>
    <s v="no"/>
    <s v="yes"/>
    <n v="33"/>
    <n v="155.19999999999999"/>
    <n v="139"/>
    <n v="26.38"/>
    <n v="268.3"/>
    <n v="79"/>
    <n v="22.81"/>
    <n v="186.4"/>
    <x v="62"/>
    <n v="8.39"/>
    <n v="9.6999999999999993"/>
    <n v="4"/>
    <n v="2.62"/>
    <n v="3"/>
    <x v="0"/>
    <n v="0"/>
    <n v="0"/>
    <n v="1"/>
    <s v="Very High"/>
    <s v="Low"/>
    <x v="3"/>
  </r>
  <r>
    <s v="MN"/>
    <n v="115"/>
    <s v="area_code_415"/>
    <s v="no"/>
    <s v="no"/>
    <n v="0"/>
    <n v="200.2"/>
    <n v="92"/>
    <n v="34.03"/>
    <n v="244.9"/>
    <n v="107"/>
    <n v="20.82"/>
    <n v="190.9"/>
    <x v="5"/>
    <n v="8.59"/>
    <n v="8.8000000000000007"/>
    <n v="3"/>
    <n v="2.38"/>
    <n v="1"/>
    <x v="0"/>
    <n v="0"/>
    <n v="0"/>
    <n v="0"/>
    <s v="High"/>
    <s v="Low"/>
    <x v="1"/>
  </r>
  <r>
    <s v="WV"/>
    <n v="117"/>
    <s v="area_code_510"/>
    <s v="yes"/>
    <s v="no"/>
    <n v="0"/>
    <n v="198.4"/>
    <n v="121"/>
    <n v="33.729999999999997"/>
    <n v="249.5"/>
    <n v="104"/>
    <n v="21.21"/>
    <n v="162.80000000000001"/>
    <x v="11"/>
    <n v="7.33"/>
    <n v="10.5"/>
    <n v="5"/>
    <n v="2.84"/>
    <n v="1"/>
    <x v="0"/>
    <n v="0"/>
    <n v="1"/>
    <n v="0"/>
    <s v="High"/>
    <s v="High"/>
    <x v="1"/>
  </r>
  <r>
    <s v="NH"/>
    <n v="60"/>
    <s v="area_code_415"/>
    <s v="no"/>
    <s v="no"/>
    <n v="0"/>
    <n v="180.3"/>
    <n v="67"/>
    <n v="30.65"/>
    <n v="208"/>
    <n v="68"/>
    <n v="17.68"/>
    <n v="181.2"/>
    <x v="67"/>
    <n v="8.15"/>
    <n v="12.8"/>
    <n v="6"/>
    <n v="3.46"/>
    <n v="2"/>
    <x v="0"/>
    <n v="0"/>
    <n v="0"/>
    <n v="0"/>
    <s v="Low"/>
    <s v="High"/>
    <x v="2"/>
  </r>
  <r>
    <s v="WI"/>
    <n v="62"/>
    <s v="area_code_415"/>
    <s v="no"/>
    <s v="no"/>
    <n v="0"/>
    <n v="86.3"/>
    <n v="84"/>
    <n v="14.67"/>
    <n v="238.7"/>
    <n v="99"/>
    <n v="20.29"/>
    <n v="238.4"/>
    <x v="29"/>
    <n v="10.73"/>
    <n v="12.5"/>
    <n v="1"/>
    <n v="3.38"/>
    <n v="2"/>
    <x v="0"/>
    <n v="0"/>
    <n v="0"/>
    <n v="0"/>
    <s v="Low"/>
    <s v="High"/>
    <x v="3"/>
  </r>
  <r>
    <s v="MD"/>
    <n v="133"/>
    <s v="area_code_510"/>
    <s v="no"/>
    <s v="no"/>
    <n v="0"/>
    <n v="295"/>
    <n v="141"/>
    <n v="50.15"/>
    <n v="223.6"/>
    <n v="101"/>
    <n v="19.010000000000002"/>
    <n v="229.4"/>
    <x v="23"/>
    <n v="10.32"/>
    <n v="12.9"/>
    <n v="4"/>
    <n v="3.48"/>
    <n v="2"/>
    <x v="1"/>
    <n v="1"/>
    <n v="0"/>
    <n v="0"/>
    <s v="Very High"/>
    <s v="High"/>
    <x v="1"/>
  </r>
  <r>
    <s v="IN"/>
    <n v="131"/>
    <s v="area_code_408"/>
    <s v="no"/>
    <s v="no"/>
    <n v="0"/>
    <n v="240.9"/>
    <n v="108"/>
    <n v="40.950000000000003"/>
    <n v="167.4"/>
    <n v="91"/>
    <n v="14.23"/>
    <n v="322.2"/>
    <x v="23"/>
    <n v="14.5"/>
    <n v="14.7"/>
    <n v="8"/>
    <n v="3.97"/>
    <n v="3"/>
    <x v="0"/>
    <n v="0"/>
    <n v="0"/>
    <n v="0"/>
    <s v="Very High"/>
    <s v="High"/>
    <x v="2"/>
  </r>
  <r>
    <s v="IN"/>
    <n v="65"/>
    <s v="area_code_408"/>
    <s v="no"/>
    <s v="no"/>
    <n v="0"/>
    <n v="207.7"/>
    <n v="109"/>
    <n v="35.31"/>
    <n v="217.5"/>
    <n v="117"/>
    <n v="18.489999999999998"/>
    <n v="125.6"/>
    <x v="8"/>
    <n v="5.65"/>
    <n v="8"/>
    <n v="5"/>
    <n v="2.16"/>
    <n v="1"/>
    <x v="0"/>
    <n v="0"/>
    <n v="0"/>
    <n v="0"/>
    <s v="Low"/>
    <s v="Low"/>
    <x v="1"/>
  </r>
  <r>
    <s v="NY"/>
    <n v="120"/>
    <s v="area_code_510"/>
    <s v="no"/>
    <s v="yes"/>
    <n v="27"/>
    <n v="128.5"/>
    <n v="115"/>
    <n v="21.85"/>
    <n v="163.69999999999999"/>
    <n v="91"/>
    <n v="13.91"/>
    <n v="242.9"/>
    <x v="3"/>
    <n v="10.93"/>
    <n v="0"/>
    <n v="0"/>
    <n v="0"/>
    <n v="1"/>
    <x v="0"/>
    <n v="0"/>
    <n v="0"/>
    <n v="1"/>
    <s v="High"/>
    <s v="Low"/>
    <x v="3"/>
  </r>
  <r>
    <s v="OR"/>
    <n v="142"/>
    <s v="area_code_510"/>
    <s v="no"/>
    <s v="yes"/>
    <n v="22"/>
    <n v="224.4"/>
    <n v="114"/>
    <n v="38.15"/>
    <n v="146"/>
    <n v="106"/>
    <n v="12.41"/>
    <n v="241.4"/>
    <x v="21"/>
    <n v="10.86"/>
    <n v="8.8000000000000007"/>
    <n v="2"/>
    <n v="2.38"/>
    <n v="1"/>
    <x v="0"/>
    <n v="0"/>
    <n v="0"/>
    <n v="1"/>
    <s v="Very High"/>
    <s v="Low"/>
    <x v="1"/>
  </r>
  <r>
    <s v="OK"/>
    <n v="134"/>
    <s v="area_code_415"/>
    <s v="no"/>
    <s v="no"/>
    <n v="0"/>
    <n v="164.9"/>
    <n v="115"/>
    <n v="28.03"/>
    <n v="126.5"/>
    <n v="96"/>
    <n v="10.75"/>
    <n v="238.5"/>
    <x v="76"/>
    <n v="10.73"/>
    <n v="10"/>
    <n v="9"/>
    <n v="2.7"/>
    <n v="2"/>
    <x v="0"/>
    <n v="0"/>
    <n v="0"/>
    <n v="0"/>
    <s v="Very High"/>
    <s v="Low"/>
    <x v="3"/>
  </r>
  <r>
    <s v="WI"/>
    <n v="87"/>
    <s v="area_code_415"/>
    <s v="no"/>
    <s v="no"/>
    <n v="0"/>
    <n v="238"/>
    <n v="97"/>
    <n v="40.46"/>
    <n v="164.5"/>
    <n v="97"/>
    <n v="13.98"/>
    <n v="282.5"/>
    <x v="65"/>
    <n v="12.71"/>
    <n v="10.6"/>
    <n v="6"/>
    <n v="2.86"/>
    <n v="2"/>
    <x v="0"/>
    <n v="0"/>
    <n v="0"/>
    <n v="0"/>
    <s v="Medium"/>
    <s v="High"/>
    <x v="2"/>
  </r>
  <r>
    <s v="NJ"/>
    <n v="139"/>
    <s v="area_code_415"/>
    <s v="no"/>
    <s v="yes"/>
    <n v="43"/>
    <n v="231"/>
    <n v="85"/>
    <n v="39.270000000000003"/>
    <n v="222.3"/>
    <n v="82"/>
    <n v="18.899999999999999"/>
    <n v="148"/>
    <x v="18"/>
    <n v="6.66"/>
    <n v="8.3000000000000007"/>
    <n v="5"/>
    <n v="2.2400000000000002"/>
    <n v="2"/>
    <x v="0"/>
    <n v="0"/>
    <n v="0"/>
    <n v="1"/>
    <s v="Very High"/>
    <s v="Low"/>
    <x v="2"/>
  </r>
  <r>
    <s v="AR"/>
    <n v="76"/>
    <s v="area_code_408"/>
    <s v="no"/>
    <s v="no"/>
    <n v="0"/>
    <n v="107.3"/>
    <n v="140"/>
    <n v="18.239999999999998"/>
    <n v="238.2"/>
    <n v="133"/>
    <n v="20.25"/>
    <n v="271.8"/>
    <x v="22"/>
    <n v="12.23"/>
    <n v="10"/>
    <n v="3"/>
    <n v="2.7"/>
    <n v="4"/>
    <x v="1"/>
    <n v="1"/>
    <n v="0"/>
    <n v="0"/>
    <s v="Medium"/>
    <s v="Low"/>
    <x v="0"/>
  </r>
  <r>
    <s v="UT"/>
    <n v="100"/>
    <s v="area_code_408"/>
    <s v="no"/>
    <s v="no"/>
    <n v="0"/>
    <n v="185"/>
    <n v="122"/>
    <n v="31.45"/>
    <n v="182.5"/>
    <n v="92"/>
    <n v="15.51"/>
    <n v="274.89999999999998"/>
    <x v="26"/>
    <n v="12.37"/>
    <n v="5.0999999999999996"/>
    <n v="8"/>
    <n v="1.38"/>
    <n v="1"/>
    <x v="0"/>
    <n v="0"/>
    <n v="0"/>
    <n v="0"/>
    <s v="Medium"/>
    <s v="Low"/>
    <x v="2"/>
  </r>
  <r>
    <s v="DC"/>
    <n v="99"/>
    <s v="area_code_415"/>
    <s v="no"/>
    <s v="yes"/>
    <n v="31"/>
    <n v="244.1"/>
    <n v="71"/>
    <n v="41.5"/>
    <n v="203.4"/>
    <n v="58"/>
    <n v="17.29"/>
    <n v="234"/>
    <x v="11"/>
    <n v="10.53"/>
    <n v="7.7"/>
    <n v="4"/>
    <n v="2.08"/>
    <n v="3"/>
    <x v="0"/>
    <n v="0"/>
    <n v="0"/>
    <n v="1"/>
    <s v="Medium"/>
    <s v="Low"/>
    <x v="2"/>
  </r>
  <r>
    <s v="AZ"/>
    <n v="48"/>
    <s v="area_code_415"/>
    <s v="no"/>
    <s v="yes"/>
    <n v="27"/>
    <n v="141.1"/>
    <n v="109"/>
    <n v="23.99"/>
    <n v="224.7"/>
    <n v="94"/>
    <n v="19.100000000000001"/>
    <n v="174.3"/>
    <x v="55"/>
    <n v="7.84"/>
    <n v="13.2"/>
    <n v="2"/>
    <n v="3.56"/>
    <n v="1"/>
    <x v="0"/>
    <n v="0"/>
    <n v="0"/>
    <n v="1"/>
    <s v="Low"/>
    <s v="High"/>
    <x v="3"/>
  </r>
  <r>
    <s v="KS"/>
    <n v="57"/>
    <s v="area_code_415"/>
    <s v="no"/>
    <s v="no"/>
    <n v="0"/>
    <n v="158.1"/>
    <n v="117"/>
    <n v="26.88"/>
    <n v="115.2"/>
    <n v="149"/>
    <n v="9.7899999999999991"/>
    <n v="182.4"/>
    <x v="26"/>
    <n v="8.2100000000000009"/>
    <n v="11.8"/>
    <n v="7"/>
    <n v="3.19"/>
    <n v="0"/>
    <x v="0"/>
    <n v="0"/>
    <n v="0"/>
    <n v="0"/>
    <s v="Low"/>
    <s v="High"/>
    <x v="0"/>
  </r>
  <r>
    <s v="KS"/>
    <n v="170"/>
    <s v="area_code_415"/>
    <s v="no"/>
    <s v="yes"/>
    <n v="42"/>
    <n v="199.5"/>
    <n v="119"/>
    <n v="33.92"/>
    <n v="135"/>
    <n v="90"/>
    <n v="11.48"/>
    <n v="184.6"/>
    <x v="90"/>
    <n v="8.31"/>
    <n v="10.9"/>
    <n v="3"/>
    <n v="2.94"/>
    <n v="4"/>
    <x v="1"/>
    <n v="1"/>
    <n v="0"/>
    <n v="1"/>
    <s v="Very High"/>
    <s v="High"/>
    <x v="2"/>
  </r>
  <r>
    <s v="SC"/>
    <n v="78"/>
    <s v="area_code_415"/>
    <s v="no"/>
    <s v="no"/>
    <n v="0"/>
    <n v="109.5"/>
    <n v="105"/>
    <n v="18.62"/>
    <n v="286.10000000000002"/>
    <n v="90"/>
    <n v="24.32"/>
    <n v="247.6"/>
    <x v="45"/>
    <n v="11.14"/>
    <n v="4.9000000000000004"/>
    <n v="9"/>
    <n v="1.32"/>
    <n v="1"/>
    <x v="0"/>
    <n v="0"/>
    <n v="0"/>
    <n v="0"/>
    <s v="Medium"/>
    <s v="Low"/>
    <x v="3"/>
  </r>
  <r>
    <s v="CA"/>
    <n v="127"/>
    <s v="area_code_510"/>
    <s v="no"/>
    <s v="no"/>
    <n v="0"/>
    <n v="107.9"/>
    <n v="128"/>
    <n v="18.34"/>
    <n v="187"/>
    <n v="77"/>
    <n v="15.9"/>
    <n v="218.5"/>
    <x v="34"/>
    <n v="9.83"/>
    <n v="0"/>
    <n v="0"/>
    <n v="0"/>
    <n v="0"/>
    <x v="0"/>
    <n v="0"/>
    <n v="0"/>
    <n v="0"/>
    <s v="High"/>
    <s v="Low"/>
    <x v="3"/>
  </r>
  <r>
    <s v="MI"/>
    <n v="119"/>
    <s v="area_code_510"/>
    <s v="yes"/>
    <s v="yes"/>
    <n v="22"/>
    <n v="172.1"/>
    <n v="119"/>
    <n v="29.26"/>
    <n v="223.6"/>
    <n v="133"/>
    <n v="19.010000000000002"/>
    <n v="150"/>
    <x v="9"/>
    <n v="6.75"/>
    <n v="13.9"/>
    <n v="20"/>
    <n v="3.75"/>
    <n v="1"/>
    <x v="1"/>
    <n v="1"/>
    <n v="1"/>
    <n v="1"/>
    <s v="High"/>
    <s v="High"/>
    <x v="0"/>
  </r>
  <r>
    <s v="RI"/>
    <n v="95"/>
    <s v="area_code_408"/>
    <s v="no"/>
    <s v="no"/>
    <n v="0"/>
    <n v="160"/>
    <n v="133"/>
    <n v="27.2"/>
    <n v="215.3"/>
    <n v="98"/>
    <n v="18.3"/>
    <n v="188.9"/>
    <x v="30"/>
    <n v="8.5"/>
    <n v="9.1"/>
    <n v="4"/>
    <n v="2.46"/>
    <n v="0"/>
    <x v="0"/>
    <n v="0"/>
    <n v="0"/>
    <n v="0"/>
    <s v="Medium"/>
    <s v="Low"/>
    <x v="3"/>
  </r>
  <r>
    <s v="TN"/>
    <n v="110"/>
    <s v="area_code_415"/>
    <s v="no"/>
    <s v="no"/>
    <n v="0"/>
    <n v="227.7"/>
    <n v="88"/>
    <n v="38.71"/>
    <n v="170"/>
    <n v="96"/>
    <n v="14.45"/>
    <n v="128.69999999999999"/>
    <x v="32"/>
    <n v="5.79"/>
    <n v="11.7"/>
    <n v="5"/>
    <n v="3.16"/>
    <n v="1"/>
    <x v="0"/>
    <n v="0"/>
    <n v="0"/>
    <n v="0"/>
    <s v="High"/>
    <s v="High"/>
    <x v="2"/>
  </r>
  <r>
    <s v="CT"/>
    <n v="74"/>
    <s v="area_code_510"/>
    <s v="no"/>
    <s v="no"/>
    <n v="0"/>
    <n v="203.8"/>
    <n v="77"/>
    <n v="34.65"/>
    <n v="205.1"/>
    <n v="111"/>
    <n v="17.43"/>
    <n v="154.9"/>
    <x v="23"/>
    <n v="6.97"/>
    <n v="9"/>
    <n v="2"/>
    <n v="2.4300000000000002"/>
    <n v="1"/>
    <x v="0"/>
    <n v="0"/>
    <n v="0"/>
    <n v="0"/>
    <s v="Medium"/>
    <s v="Low"/>
    <x v="1"/>
  </r>
  <r>
    <s v="ME"/>
    <n v="148"/>
    <s v="area_code_408"/>
    <s v="no"/>
    <s v="yes"/>
    <n v="33"/>
    <n v="241.7"/>
    <n v="84"/>
    <n v="41.09"/>
    <n v="165.8"/>
    <n v="84"/>
    <n v="14.09"/>
    <n v="160.6"/>
    <x v="59"/>
    <n v="7.23"/>
    <n v="11.3"/>
    <n v="3"/>
    <n v="3.05"/>
    <n v="1"/>
    <x v="0"/>
    <n v="0"/>
    <n v="0"/>
    <n v="1"/>
    <s v="Very High"/>
    <s v="High"/>
    <x v="2"/>
  </r>
  <r>
    <s v="MD"/>
    <n v="83"/>
    <s v="area_code_510"/>
    <s v="no"/>
    <s v="no"/>
    <n v="0"/>
    <n v="78.099999999999994"/>
    <n v="70"/>
    <n v="13.28"/>
    <n v="239.3"/>
    <n v="115"/>
    <n v="20.34"/>
    <n v="144.4"/>
    <x v="64"/>
    <n v="6.5"/>
    <n v="12.3"/>
    <n v="4"/>
    <n v="3.32"/>
    <n v="1"/>
    <x v="0"/>
    <n v="0"/>
    <n v="0"/>
    <n v="0"/>
    <s v="Medium"/>
    <s v="High"/>
    <x v="0"/>
  </r>
  <r>
    <s v="NC"/>
    <n v="73"/>
    <s v="area_code_408"/>
    <s v="no"/>
    <s v="no"/>
    <n v="0"/>
    <n v="187.8"/>
    <n v="95"/>
    <n v="31.93"/>
    <n v="149.19999999999999"/>
    <n v="143"/>
    <n v="12.68"/>
    <n v="201.4"/>
    <x v="45"/>
    <n v="9.06"/>
    <n v="11"/>
    <n v="4"/>
    <n v="2.97"/>
    <n v="2"/>
    <x v="0"/>
    <n v="0"/>
    <n v="0"/>
    <n v="0"/>
    <s v="Low"/>
    <s v="High"/>
    <x v="1"/>
  </r>
  <r>
    <s v="SC"/>
    <n v="111"/>
    <s v="area_code_415"/>
    <s v="no"/>
    <s v="yes"/>
    <n v="21"/>
    <n v="127.1"/>
    <n v="94"/>
    <n v="21.61"/>
    <n v="228.3"/>
    <n v="116"/>
    <n v="19.41"/>
    <n v="166.7"/>
    <x v="13"/>
    <n v="7.5"/>
    <n v="7.1"/>
    <n v="3"/>
    <n v="1.92"/>
    <n v="1"/>
    <x v="0"/>
    <n v="0"/>
    <n v="0"/>
    <n v="1"/>
    <s v="High"/>
    <s v="Low"/>
    <x v="0"/>
  </r>
  <r>
    <s v="CA"/>
    <n v="84"/>
    <s v="area_code_415"/>
    <s v="no"/>
    <s v="no"/>
    <n v="0"/>
    <n v="280"/>
    <n v="113"/>
    <n v="47.6"/>
    <n v="202.2"/>
    <n v="90"/>
    <n v="17.190000000000001"/>
    <n v="156.80000000000001"/>
    <x v="0"/>
    <n v="7.06"/>
    <n v="10.4"/>
    <n v="4"/>
    <n v="2.81"/>
    <n v="0"/>
    <x v="1"/>
    <n v="1"/>
    <n v="0"/>
    <n v="0"/>
    <s v="Medium"/>
    <s v="High"/>
    <x v="2"/>
  </r>
  <r>
    <s v="LA"/>
    <n v="75"/>
    <s v="area_code_510"/>
    <s v="yes"/>
    <s v="no"/>
    <n v="0"/>
    <n v="153.19999999999999"/>
    <n v="78"/>
    <n v="26.04"/>
    <n v="210.8"/>
    <n v="99"/>
    <n v="17.920000000000002"/>
    <n v="153.5"/>
    <x v="41"/>
    <n v="6.91"/>
    <n v="7.8"/>
    <n v="3"/>
    <n v="2.11"/>
    <n v="1"/>
    <x v="0"/>
    <n v="0"/>
    <n v="1"/>
    <n v="0"/>
    <s v="Medium"/>
    <s v="Low"/>
    <x v="3"/>
  </r>
  <r>
    <s v="WI"/>
    <n v="114"/>
    <s v="area_code_415"/>
    <s v="no"/>
    <s v="yes"/>
    <n v="26"/>
    <n v="137.1"/>
    <n v="88"/>
    <n v="23.31"/>
    <n v="155.69999999999999"/>
    <n v="125"/>
    <n v="13.23"/>
    <n v="247.6"/>
    <x v="9"/>
    <n v="11.14"/>
    <n v="11.5"/>
    <n v="7"/>
    <n v="3.11"/>
    <n v="2"/>
    <x v="0"/>
    <n v="0"/>
    <n v="0"/>
    <n v="1"/>
    <s v="High"/>
    <s v="High"/>
    <x v="0"/>
  </r>
  <r>
    <s v="IL"/>
    <n v="71"/>
    <s v="area_code_510"/>
    <s v="yes"/>
    <s v="no"/>
    <n v="0"/>
    <n v="186.1"/>
    <n v="114"/>
    <n v="31.64"/>
    <n v="198.6"/>
    <n v="140"/>
    <n v="16.88"/>
    <n v="206.5"/>
    <x v="59"/>
    <n v="9.2899999999999991"/>
    <n v="13.8"/>
    <n v="5"/>
    <n v="3.73"/>
    <n v="4"/>
    <x v="1"/>
    <n v="1"/>
    <n v="1"/>
    <n v="0"/>
    <s v="Low"/>
    <s v="High"/>
    <x v="1"/>
  </r>
  <r>
    <s v="IN"/>
    <n v="58"/>
    <s v="area_code_415"/>
    <s v="no"/>
    <s v="yes"/>
    <n v="22"/>
    <n v="224.1"/>
    <n v="127"/>
    <n v="38.1"/>
    <n v="238.8"/>
    <n v="85"/>
    <n v="20.3"/>
    <n v="174.2"/>
    <x v="27"/>
    <n v="7.84"/>
    <n v="11.5"/>
    <n v="7"/>
    <n v="3.11"/>
    <n v="2"/>
    <x v="0"/>
    <n v="0"/>
    <n v="0"/>
    <n v="1"/>
    <s v="Low"/>
    <s v="High"/>
    <x v="2"/>
  </r>
  <r>
    <s v="AL"/>
    <n v="106"/>
    <s v="area_code_408"/>
    <s v="no"/>
    <s v="yes"/>
    <n v="29"/>
    <n v="83.6"/>
    <n v="131"/>
    <n v="14.21"/>
    <n v="203.9"/>
    <n v="131"/>
    <n v="17.329999999999998"/>
    <n v="229.5"/>
    <x v="44"/>
    <n v="10.33"/>
    <n v="8.1"/>
    <n v="3"/>
    <n v="2.19"/>
    <n v="1"/>
    <x v="0"/>
    <n v="0"/>
    <n v="0"/>
    <n v="1"/>
    <s v="High"/>
    <s v="Low"/>
    <x v="0"/>
  </r>
  <r>
    <s v="OK"/>
    <n v="172"/>
    <s v="area_code_408"/>
    <s v="no"/>
    <s v="no"/>
    <n v="0"/>
    <n v="203.9"/>
    <n v="109"/>
    <n v="34.659999999999997"/>
    <n v="234"/>
    <n v="123"/>
    <n v="19.89"/>
    <n v="160.69999999999999"/>
    <x v="99"/>
    <n v="7.23"/>
    <n v="17.8"/>
    <n v="4"/>
    <n v="4.8099999999999996"/>
    <n v="4"/>
    <x v="0"/>
    <n v="0"/>
    <n v="0"/>
    <n v="0"/>
    <s v="Very High"/>
    <s v="High"/>
    <x v="1"/>
  </r>
  <r>
    <s v="IA"/>
    <n v="45"/>
    <s v="area_code_415"/>
    <s v="no"/>
    <s v="no"/>
    <n v="0"/>
    <n v="211.3"/>
    <n v="87"/>
    <n v="35.92"/>
    <n v="165.7"/>
    <n v="97"/>
    <n v="14.08"/>
    <n v="265.89999999999998"/>
    <x v="51"/>
    <n v="11.97"/>
    <n v="13.3"/>
    <n v="6"/>
    <n v="3.59"/>
    <n v="1"/>
    <x v="0"/>
    <n v="0"/>
    <n v="0"/>
    <n v="0"/>
    <s v="Low"/>
    <s v="High"/>
    <x v="2"/>
  </r>
  <r>
    <s v="VT"/>
    <n v="100"/>
    <s v="area_code_408"/>
    <s v="yes"/>
    <s v="no"/>
    <n v="0"/>
    <n v="219.4"/>
    <n v="112"/>
    <n v="37.299999999999997"/>
    <n v="225.7"/>
    <n v="102"/>
    <n v="19.18"/>
    <n v="255.3"/>
    <x v="34"/>
    <n v="11.49"/>
    <n v="12"/>
    <n v="4"/>
    <n v="3.24"/>
    <n v="4"/>
    <x v="0"/>
    <n v="0"/>
    <n v="1"/>
    <n v="0"/>
    <s v="Medium"/>
    <s v="High"/>
    <x v="1"/>
  </r>
  <r>
    <s v="NY"/>
    <n v="94"/>
    <s v="area_code_415"/>
    <s v="no"/>
    <s v="no"/>
    <n v="0"/>
    <n v="190.4"/>
    <n v="91"/>
    <n v="32.369999999999997"/>
    <n v="92"/>
    <n v="107"/>
    <n v="7.82"/>
    <n v="224.8"/>
    <x v="13"/>
    <n v="10.119999999999999"/>
    <n v="13.6"/>
    <n v="17"/>
    <n v="3.67"/>
    <n v="2"/>
    <x v="0"/>
    <n v="0"/>
    <n v="0"/>
    <n v="0"/>
    <s v="Medium"/>
    <s v="High"/>
    <x v="1"/>
  </r>
  <r>
    <s v="LA"/>
    <n v="128"/>
    <s v="area_code_415"/>
    <s v="no"/>
    <s v="no"/>
    <n v="0"/>
    <n v="147.69999999999999"/>
    <n v="94"/>
    <n v="25.11"/>
    <n v="283.3"/>
    <n v="83"/>
    <n v="24.08"/>
    <n v="188.3"/>
    <x v="74"/>
    <n v="8.4700000000000006"/>
    <n v="6.9"/>
    <n v="5"/>
    <n v="1.86"/>
    <n v="2"/>
    <x v="0"/>
    <n v="0"/>
    <n v="0"/>
    <n v="0"/>
    <s v="Very High"/>
    <s v="Low"/>
    <x v="3"/>
  </r>
  <r>
    <s v="SC"/>
    <n v="181"/>
    <s v="area_code_408"/>
    <s v="no"/>
    <s v="no"/>
    <n v="0"/>
    <n v="229.9"/>
    <n v="130"/>
    <n v="39.08"/>
    <n v="144.4"/>
    <n v="93"/>
    <n v="12.27"/>
    <n v="262.39999999999998"/>
    <x v="71"/>
    <n v="11.81"/>
    <n v="14.2"/>
    <n v="4"/>
    <n v="3.83"/>
    <n v="2"/>
    <x v="0"/>
    <n v="0"/>
    <n v="0"/>
    <n v="0"/>
    <s v="Very High"/>
    <s v="High"/>
    <x v="2"/>
  </r>
  <r>
    <s v="ID"/>
    <n v="127"/>
    <s v="area_code_408"/>
    <s v="no"/>
    <s v="no"/>
    <n v="0"/>
    <n v="102.8"/>
    <n v="128"/>
    <n v="17.48"/>
    <n v="143.69999999999999"/>
    <n v="95"/>
    <n v="12.21"/>
    <n v="191.4"/>
    <x v="7"/>
    <n v="8.61"/>
    <n v="10"/>
    <n v="5"/>
    <n v="2.7"/>
    <n v="1"/>
    <x v="0"/>
    <n v="0"/>
    <n v="0"/>
    <n v="0"/>
    <s v="High"/>
    <s v="Low"/>
    <x v="3"/>
  </r>
  <r>
    <s v="MO"/>
    <n v="89"/>
    <s v="area_code_415"/>
    <s v="no"/>
    <s v="no"/>
    <n v="0"/>
    <n v="178.7"/>
    <n v="81"/>
    <n v="30.38"/>
    <n v="233.7"/>
    <n v="74"/>
    <n v="19.86"/>
    <n v="131.9"/>
    <x v="60"/>
    <n v="5.94"/>
    <n v="9.1"/>
    <n v="4"/>
    <n v="2.46"/>
    <n v="1"/>
    <x v="0"/>
    <n v="0"/>
    <n v="0"/>
    <n v="0"/>
    <s v="Medium"/>
    <s v="Low"/>
    <x v="3"/>
  </r>
  <r>
    <s v="ME"/>
    <n v="149"/>
    <s v="area_code_415"/>
    <s v="no"/>
    <s v="yes"/>
    <n v="18"/>
    <n v="148.5"/>
    <n v="106"/>
    <n v="25.25"/>
    <n v="114.5"/>
    <n v="106"/>
    <n v="9.73"/>
    <n v="178.3"/>
    <x v="21"/>
    <n v="8.02"/>
    <n v="6.5"/>
    <n v="4"/>
    <n v="1.76"/>
    <n v="0"/>
    <x v="0"/>
    <n v="0"/>
    <n v="0"/>
    <n v="1"/>
    <s v="Very High"/>
    <s v="Low"/>
    <x v="0"/>
  </r>
  <r>
    <s v="MS"/>
    <n v="103"/>
    <s v="area_code_510"/>
    <s v="no"/>
    <s v="yes"/>
    <n v="29"/>
    <n v="164.1"/>
    <n v="111"/>
    <n v="27.9"/>
    <n v="219.1"/>
    <n v="96"/>
    <n v="18.62"/>
    <n v="220.3"/>
    <x v="13"/>
    <n v="9.91"/>
    <n v="12.3"/>
    <n v="9"/>
    <n v="3.32"/>
    <n v="0"/>
    <x v="0"/>
    <n v="0"/>
    <n v="0"/>
    <n v="1"/>
    <s v="High"/>
    <s v="High"/>
    <x v="3"/>
  </r>
  <r>
    <s v="SD"/>
    <n v="163"/>
    <s v="area_code_415"/>
    <s v="yes"/>
    <s v="no"/>
    <n v="0"/>
    <n v="197.2"/>
    <n v="90"/>
    <n v="33.520000000000003"/>
    <n v="188.5"/>
    <n v="113"/>
    <n v="16.02"/>
    <n v="211.1"/>
    <x v="9"/>
    <n v="9.5"/>
    <n v="7.8"/>
    <n v="8"/>
    <n v="2.11"/>
    <n v="1"/>
    <x v="0"/>
    <n v="0"/>
    <n v="1"/>
    <n v="0"/>
    <s v="Very High"/>
    <s v="Low"/>
    <x v="1"/>
  </r>
  <r>
    <s v="GA"/>
    <n v="122"/>
    <s v="area_code_510"/>
    <s v="yes"/>
    <s v="no"/>
    <n v="0"/>
    <n v="140"/>
    <n v="101"/>
    <n v="23.8"/>
    <n v="196.4"/>
    <n v="77"/>
    <n v="16.690000000000001"/>
    <n v="120.1"/>
    <x v="15"/>
    <n v="5.4"/>
    <n v="9.6999999999999993"/>
    <n v="4"/>
    <n v="2.62"/>
    <n v="4"/>
    <x v="1"/>
    <n v="1"/>
    <n v="1"/>
    <n v="0"/>
    <s v="High"/>
    <s v="Low"/>
    <x v="3"/>
  </r>
  <r>
    <s v="VT"/>
    <n v="60"/>
    <s v="area_code_415"/>
    <s v="no"/>
    <s v="no"/>
    <n v="0"/>
    <n v="193.9"/>
    <n v="118"/>
    <n v="32.96"/>
    <n v="85"/>
    <n v="110"/>
    <n v="7.23"/>
    <n v="210.1"/>
    <x v="94"/>
    <n v="9.4499999999999993"/>
    <n v="13.2"/>
    <n v="8"/>
    <n v="3.56"/>
    <n v="3"/>
    <x v="0"/>
    <n v="0"/>
    <n v="0"/>
    <n v="0"/>
    <s v="Low"/>
    <s v="High"/>
    <x v="1"/>
  </r>
  <r>
    <s v="MD"/>
    <n v="62"/>
    <s v="area_code_408"/>
    <s v="no"/>
    <s v="no"/>
    <n v="0"/>
    <n v="321.10000000000002"/>
    <n v="105"/>
    <n v="54.59"/>
    <n v="265.5"/>
    <n v="122"/>
    <n v="22.57"/>
    <n v="180.5"/>
    <x v="51"/>
    <n v="8.1199999999999992"/>
    <n v="11.5"/>
    <n v="2"/>
    <n v="3.11"/>
    <n v="4"/>
    <x v="1"/>
    <n v="1"/>
    <n v="0"/>
    <n v="0"/>
    <s v="Low"/>
    <s v="High"/>
    <x v="1"/>
  </r>
  <r>
    <s v="IN"/>
    <n v="117"/>
    <s v="area_code_415"/>
    <s v="no"/>
    <s v="no"/>
    <n v="0"/>
    <n v="118.4"/>
    <n v="126"/>
    <n v="20.13"/>
    <n v="249.3"/>
    <n v="97"/>
    <n v="21.19"/>
    <n v="227"/>
    <x v="111"/>
    <n v="10.220000000000001"/>
    <n v="13.6"/>
    <n v="3"/>
    <n v="3.67"/>
    <n v="5"/>
    <x v="1"/>
    <n v="1"/>
    <n v="0"/>
    <n v="0"/>
    <s v="High"/>
    <s v="High"/>
    <x v="3"/>
  </r>
  <r>
    <s v="WV"/>
    <n v="159"/>
    <s v="area_code_415"/>
    <s v="no"/>
    <s v="no"/>
    <n v="0"/>
    <n v="169.8"/>
    <n v="114"/>
    <n v="28.87"/>
    <n v="197.7"/>
    <n v="105"/>
    <n v="16.8"/>
    <n v="193.7"/>
    <x v="58"/>
    <n v="8.7200000000000006"/>
    <n v="11.6"/>
    <n v="4"/>
    <n v="3.13"/>
    <n v="1"/>
    <x v="0"/>
    <n v="0"/>
    <n v="0"/>
    <n v="0"/>
    <s v="Very High"/>
    <s v="High"/>
    <x v="0"/>
  </r>
  <r>
    <s v="OH"/>
    <n v="78"/>
    <s v="area_code_408"/>
    <s v="no"/>
    <s v="no"/>
    <n v="0"/>
    <n v="193.4"/>
    <n v="99"/>
    <n v="32.880000000000003"/>
    <n v="116.9"/>
    <n v="88"/>
    <n v="9.94"/>
    <n v="243.3"/>
    <x v="23"/>
    <n v="10.95"/>
    <n v="9.3000000000000007"/>
    <n v="4"/>
    <n v="2.5099999999999998"/>
    <n v="2"/>
    <x v="0"/>
    <n v="0"/>
    <n v="0"/>
    <n v="0"/>
    <s v="Medium"/>
    <s v="Low"/>
    <x v="2"/>
  </r>
  <r>
    <s v="OH"/>
    <n v="96"/>
    <s v="area_code_415"/>
    <s v="no"/>
    <s v="no"/>
    <n v="0"/>
    <n v="106.6"/>
    <n v="128"/>
    <n v="18.12"/>
    <n v="284.8"/>
    <n v="87"/>
    <n v="24.21"/>
    <n v="178.9"/>
    <x v="26"/>
    <n v="8.0500000000000007"/>
    <n v="14.9"/>
    <n v="7"/>
    <n v="4.0199999999999996"/>
    <n v="1"/>
    <x v="0"/>
    <n v="0"/>
    <n v="0"/>
    <n v="0"/>
    <s v="Medium"/>
    <s v="High"/>
    <x v="3"/>
  </r>
  <r>
    <s v="SC"/>
    <n v="79"/>
    <s v="area_code_415"/>
    <s v="no"/>
    <s v="no"/>
    <n v="0"/>
    <n v="134.69999999999999"/>
    <n v="98"/>
    <n v="22.9"/>
    <n v="189.7"/>
    <n v="68"/>
    <n v="16.12"/>
    <n v="221.4"/>
    <x v="10"/>
    <n v="9.9600000000000009"/>
    <n v="11.8"/>
    <n v="5"/>
    <n v="3.19"/>
    <n v="2"/>
    <x v="0"/>
    <n v="0"/>
    <n v="0"/>
    <n v="0"/>
    <s v="Medium"/>
    <s v="High"/>
    <x v="3"/>
  </r>
  <r>
    <s v="AZ"/>
    <n v="192"/>
    <s v="area_code_415"/>
    <s v="no"/>
    <s v="yes"/>
    <n v="36"/>
    <n v="156.19999999999999"/>
    <n v="77"/>
    <n v="26.55"/>
    <n v="215.5"/>
    <n v="126"/>
    <n v="18.32"/>
    <n v="279.10000000000002"/>
    <x v="72"/>
    <n v="12.56"/>
    <n v="9.9"/>
    <n v="6"/>
    <n v="2.67"/>
    <n v="2"/>
    <x v="0"/>
    <n v="0"/>
    <n v="0"/>
    <n v="1"/>
    <s v="Very High"/>
    <s v="Low"/>
    <x v="0"/>
  </r>
  <r>
    <s v="WV"/>
    <n v="68"/>
    <s v="area_code_415"/>
    <s v="no"/>
    <s v="no"/>
    <n v="0"/>
    <n v="231.1"/>
    <n v="57"/>
    <n v="39.29"/>
    <n v="153.4"/>
    <n v="55"/>
    <n v="13.04"/>
    <n v="191.3"/>
    <x v="56"/>
    <n v="8.61"/>
    <n v="9.6"/>
    <n v="4"/>
    <n v="2.59"/>
    <n v="3"/>
    <x v="0"/>
    <n v="0"/>
    <n v="0"/>
    <n v="0"/>
    <s v="Low"/>
    <s v="Low"/>
    <x v="2"/>
  </r>
  <r>
    <s v="RI"/>
    <n v="28"/>
    <s v="area_code_510"/>
    <s v="no"/>
    <s v="no"/>
    <n v="0"/>
    <n v="180.8"/>
    <n v="109"/>
    <n v="30.74"/>
    <n v="288.8"/>
    <n v="58"/>
    <n v="24.55"/>
    <n v="191.9"/>
    <x v="50"/>
    <n v="8.64"/>
    <n v="14.1"/>
    <n v="6"/>
    <n v="3.81"/>
    <n v="2"/>
    <x v="0"/>
    <n v="0"/>
    <n v="0"/>
    <n v="0"/>
    <s v="Low"/>
    <s v="High"/>
    <x v="2"/>
  </r>
  <r>
    <s v="CT"/>
    <n v="184"/>
    <s v="area_code_510"/>
    <s v="yes"/>
    <s v="no"/>
    <n v="0"/>
    <n v="213.8"/>
    <n v="105"/>
    <n v="36.35"/>
    <n v="159.6"/>
    <n v="84"/>
    <n v="13.57"/>
    <n v="139.19999999999999"/>
    <x v="102"/>
    <n v="6.26"/>
    <n v="5"/>
    <n v="10"/>
    <n v="1.35"/>
    <n v="2"/>
    <x v="0"/>
    <n v="0"/>
    <n v="1"/>
    <n v="0"/>
    <s v="Very High"/>
    <s v="Low"/>
    <x v="2"/>
  </r>
  <r>
    <s v="TN"/>
    <n v="74"/>
    <s v="area_code_415"/>
    <s v="no"/>
    <s v="yes"/>
    <n v="25"/>
    <n v="234.4"/>
    <n v="113"/>
    <n v="39.85"/>
    <n v="265.89999999999998"/>
    <n v="82"/>
    <n v="22.6"/>
    <n v="241.4"/>
    <x v="33"/>
    <n v="10.86"/>
    <n v="13.7"/>
    <n v="4"/>
    <n v="3.7"/>
    <n v="0"/>
    <x v="0"/>
    <n v="0"/>
    <n v="0"/>
    <n v="1"/>
    <s v="Medium"/>
    <s v="High"/>
    <x v="2"/>
  </r>
  <r>
    <s v="MT"/>
    <n v="137"/>
    <s v="area_code_510"/>
    <s v="no"/>
    <s v="no"/>
    <n v="0"/>
    <n v="223.6"/>
    <n v="86"/>
    <n v="38.01"/>
    <n v="244.8"/>
    <n v="139"/>
    <n v="20.81"/>
    <n v="94.2"/>
    <x v="77"/>
    <n v="4.24"/>
    <n v="9.5"/>
    <n v="7"/>
    <n v="2.57"/>
    <n v="0"/>
    <x v="0"/>
    <n v="0"/>
    <n v="0"/>
    <n v="0"/>
    <s v="Very High"/>
    <s v="Low"/>
    <x v="1"/>
  </r>
  <r>
    <s v="OH"/>
    <n v="103"/>
    <s v="area_code_408"/>
    <s v="no"/>
    <s v="yes"/>
    <n v="29"/>
    <n v="294.7"/>
    <n v="95"/>
    <n v="50.1"/>
    <n v="237.3"/>
    <n v="105"/>
    <n v="20.170000000000002"/>
    <n v="300.3"/>
    <x v="28"/>
    <n v="13.51"/>
    <n v="13.7"/>
    <n v="6"/>
    <n v="3.7"/>
    <n v="1"/>
    <x v="0"/>
    <n v="0"/>
    <n v="0"/>
    <n v="1"/>
    <s v="High"/>
    <s v="High"/>
    <x v="1"/>
  </r>
  <r>
    <s v="NM"/>
    <n v="99"/>
    <s v="area_code_415"/>
    <s v="no"/>
    <s v="no"/>
    <n v="0"/>
    <n v="216.8"/>
    <n v="123"/>
    <n v="36.86"/>
    <n v="126.4"/>
    <n v="88"/>
    <n v="10.74"/>
    <n v="220.6"/>
    <x v="58"/>
    <n v="9.93"/>
    <n v="15.7"/>
    <n v="2"/>
    <n v="4.24"/>
    <n v="1"/>
    <x v="0"/>
    <n v="0"/>
    <n v="0"/>
    <n v="0"/>
    <s v="Medium"/>
    <s v="High"/>
    <x v="2"/>
  </r>
  <r>
    <s v="SC"/>
    <n v="108"/>
    <s v="area_code_415"/>
    <s v="no"/>
    <s v="no"/>
    <n v="0"/>
    <n v="197.4"/>
    <n v="78"/>
    <n v="33.56"/>
    <n v="124"/>
    <n v="101"/>
    <n v="10.54"/>
    <n v="204.5"/>
    <x v="24"/>
    <n v="9.1999999999999993"/>
    <n v="7.7"/>
    <n v="4"/>
    <n v="2.08"/>
    <n v="2"/>
    <x v="0"/>
    <n v="0"/>
    <n v="0"/>
    <n v="0"/>
    <s v="High"/>
    <s v="Low"/>
    <x v="1"/>
  </r>
  <r>
    <s v="IA"/>
    <n v="117"/>
    <s v="area_code_415"/>
    <s v="no"/>
    <s v="no"/>
    <n v="0"/>
    <n v="226.5"/>
    <n v="85"/>
    <n v="38.51"/>
    <n v="141.6"/>
    <n v="68"/>
    <n v="12.04"/>
    <n v="223"/>
    <x v="6"/>
    <n v="10.039999999999999"/>
    <n v="6.9"/>
    <n v="5"/>
    <n v="1.86"/>
    <n v="1"/>
    <x v="0"/>
    <n v="0"/>
    <n v="0"/>
    <n v="0"/>
    <s v="High"/>
    <s v="Low"/>
    <x v="2"/>
  </r>
  <r>
    <s v="ND"/>
    <n v="63"/>
    <s v="area_code_415"/>
    <s v="no"/>
    <s v="yes"/>
    <n v="32"/>
    <n v="218.9"/>
    <n v="124"/>
    <n v="37.21"/>
    <n v="214.3"/>
    <n v="125"/>
    <n v="18.22"/>
    <n v="260.3"/>
    <x v="60"/>
    <n v="11.71"/>
    <n v="12.9"/>
    <n v="3"/>
    <n v="3.48"/>
    <n v="1"/>
    <x v="0"/>
    <n v="0"/>
    <n v="0"/>
    <n v="1"/>
    <s v="Low"/>
    <s v="High"/>
    <x v="1"/>
  </r>
  <r>
    <s v="MO"/>
    <n v="138"/>
    <s v="area_code_510"/>
    <s v="no"/>
    <s v="no"/>
    <n v="0"/>
    <n v="89.1"/>
    <n v="117"/>
    <n v="15.15"/>
    <n v="126.8"/>
    <n v="46"/>
    <n v="10.78"/>
    <n v="190.5"/>
    <x v="62"/>
    <n v="8.57"/>
    <n v="9.9"/>
    <n v="4"/>
    <n v="2.67"/>
    <n v="2"/>
    <x v="0"/>
    <n v="0"/>
    <n v="0"/>
    <n v="0"/>
    <s v="Very High"/>
    <s v="Low"/>
    <x v="3"/>
  </r>
  <r>
    <s v="TX"/>
    <n v="128"/>
    <s v="area_code_415"/>
    <s v="no"/>
    <s v="yes"/>
    <n v="43"/>
    <n v="177.8"/>
    <n v="100"/>
    <n v="30.23"/>
    <n v="147.30000000000001"/>
    <n v="89"/>
    <n v="12.52"/>
    <n v="194.2"/>
    <x v="26"/>
    <n v="8.74"/>
    <n v="11.9"/>
    <n v="1"/>
    <n v="3.21"/>
    <n v="0"/>
    <x v="0"/>
    <n v="0"/>
    <n v="0"/>
    <n v="1"/>
    <s v="Very High"/>
    <s v="High"/>
    <x v="3"/>
  </r>
  <r>
    <s v="TX"/>
    <n v="140"/>
    <s v="area_code_415"/>
    <s v="no"/>
    <s v="no"/>
    <n v="0"/>
    <n v="93.2"/>
    <n v="109"/>
    <n v="15.84"/>
    <n v="197.6"/>
    <n v="116"/>
    <n v="16.8"/>
    <n v="219.8"/>
    <x v="9"/>
    <n v="9.89"/>
    <n v="10.5"/>
    <n v="2"/>
    <n v="2.84"/>
    <n v="1"/>
    <x v="0"/>
    <n v="0"/>
    <n v="0"/>
    <n v="0"/>
    <s v="Very High"/>
    <s v="High"/>
    <x v="0"/>
  </r>
  <r>
    <s v="ME"/>
    <n v="102"/>
    <s v="area_code_415"/>
    <s v="no"/>
    <s v="no"/>
    <n v="0"/>
    <n v="228.1"/>
    <n v="86"/>
    <n v="38.78"/>
    <n v="156"/>
    <n v="97"/>
    <n v="13.26"/>
    <n v="227.9"/>
    <x v="74"/>
    <n v="10.26"/>
    <n v="10.6"/>
    <n v="9"/>
    <n v="2.86"/>
    <n v="1"/>
    <x v="0"/>
    <n v="0"/>
    <n v="0"/>
    <n v="0"/>
    <s v="High"/>
    <s v="High"/>
    <x v="2"/>
  </r>
  <r>
    <s v="MN"/>
    <n v="96"/>
    <s v="area_code_408"/>
    <s v="no"/>
    <s v="no"/>
    <n v="0"/>
    <n v="208.1"/>
    <n v="93"/>
    <n v="35.380000000000003"/>
    <n v="189.2"/>
    <n v="107"/>
    <n v="16.079999999999998"/>
    <n v="279.60000000000002"/>
    <x v="6"/>
    <n v="12.58"/>
    <n v="7.4"/>
    <n v="2"/>
    <n v="2"/>
    <n v="1"/>
    <x v="0"/>
    <n v="0"/>
    <n v="0"/>
    <n v="0"/>
    <s v="Medium"/>
    <s v="Low"/>
    <x v="1"/>
  </r>
  <r>
    <s v="KS"/>
    <n v="178"/>
    <s v="area_code_415"/>
    <s v="no"/>
    <s v="yes"/>
    <n v="22"/>
    <n v="112.8"/>
    <n v="66"/>
    <n v="19.18"/>
    <n v="232.6"/>
    <n v="100"/>
    <n v="19.77"/>
    <n v="194.8"/>
    <x v="47"/>
    <n v="8.77"/>
    <n v="14.3"/>
    <n v="3"/>
    <n v="3.86"/>
    <n v="1"/>
    <x v="0"/>
    <n v="0"/>
    <n v="0"/>
    <n v="1"/>
    <s v="Very High"/>
    <s v="High"/>
    <x v="3"/>
  </r>
  <r>
    <s v="MN"/>
    <n v="75"/>
    <s v="area_code_415"/>
    <s v="no"/>
    <s v="no"/>
    <n v="0"/>
    <n v="225.3"/>
    <n v="124"/>
    <n v="38.299999999999997"/>
    <n v="228"/>
    <n v="81"/>
    <n v="19.38"/>
    <n v="254.3"/>
    <x v="36"/>
    <n v="11.44"/>
    <n v="11.7"/>
    <n v="3"/>
    <n v="3.16"/>
    <n v="1"/>
    <x v="0"/>
    <n v="0"/>
    <n v="0"/>
    <n v="0"/>
    <s v="Medium"/>
    <s v="High"/>
    <x v="2"/>
  </r>
  <r>
    <s v="NC"/>
    <n v="106"/>
    <s v="area_code_415"/>
    <s v="no"/>
    <s v="yes"/>
    <n v="25"/>
    <n v="169.4"/>
    <n v="105"/>
    <n v="28.8"/>
    <n v="240.5"/>
    <n v="108"/>
    <n v="20.440000000000001"/>
    <n v="159.4"/>
    <x v="52"/>
    <n v="7.17"/>
    <n v="13.9"/>
    <n v="5"/>
    <n v="3.75"/>
    <n v="4"/>
    <x v="0"/>
    <n v="0"/>
    <n v="0"/>
    <n v="1"/>
    <s v="High"/>
    <s v="High"/>
    <x v="0"/>
  </r>
  <r>
    <s v="HI"/>
    <n v="158"/>
    <s v="area_code_510"/>
    <s v="no"/>
    <s v="no"/>
    <n v="0"/>
    <n v="193.3"/>
    <n v="121"/>
    <n v="32.86"/>
    <n v="208.1"/>
    <n v="97"/>
    <n v="17.690000000000001"/>
    <n v="228.1"/>
    <x v="43"/>
    <n v="10.26"/>
    <n v="7.1"/>
    <n v="9"/>
    <n v="1.92"/>
    <n v="1"/>
    <x v="0"/>
    <n v="0"/>
    <n v="0"/>
    <n v="0"/>
    <s v="Very High"/>
    <s v="Low"/>
    <x v="2"/>
  </r>
  <r>
    <s v="CO"/>
    <n v="102"/>
    <s v="area_code_510"/>
    <s v="no"/>
    <s v="no"/>
    <n v="0"/>
    <n v="95.6"/>
    <n v="88"/>
    <n v="16.25"/>
    <n v="167.6"/>
    <n v="106"/>
    <n v="14.25"/>
    <n v="177.3"/>
    <x v="34"/>
    <n v="7.98"/>
    <n v="9.8000000000000007"/>
    <n v="2"/>
    <n v="2.65"/>
    <n v="3"/>
    <x v="0"/>
    <n v="0"/>
    <n v="0"/>
    <n v="0"/>
    <s v="High"/>
    <s v="Low"/>
    <x v="0"/>
  </r>
  <r>
    <s v="TN"/>
    <n v="92"/>
    <s v="area_code_510"/>
    <s v="no"/>
    <s v="yes"/>
    <n v="25"/>
    <n v="79.8"/>
    <n v="99"/>
    <n v="13.57"/>
    <n v="313.60000000000002"/>
    <n v="120"/>
    <n v="26.66"/>
    <n v="135.5"/>
    <x v="1"/>
    <n v="6.1"/>
    <n v="9.3000000000000007"/>
    <n v="8"/>
    <n v="2.5099999999999998"/>
    <n v="2"/>
    <x v="0"/>
    <n v="0"/>
    <n v="0"/>
    <n v="1"/>
    <s v="Medium"/>
    <s v="Low"/>
    <x v="0"/>
  </r>
  <r>
    <s v="OH"/>
    <n v="69"/>
    <s v="area_code_415"/>
    <s v="no"/>
    <s v="no"/>
    <n v="0"/>
    <n v="229.2"/>
    <n v="111"/>
    <n v="38.96"/>
    <n v="165.3"/>
    <n v="104"/>
    <n v="14.05"/>
    <n v="235.1"/>
    <x v="59"/>
    <n v="10.58"/>
    <n v="5.2"/>
    <n v="5"/>
    <n v="1.4"/>
    <n v="1"/>
    <x v="0"/>
    <n v="0"/>
    <n v="0"/>
    <n v="0"/>
    <s v="Low"/>
    <s v="Low"/>
    <x v="1"/>
  </r>
  <r>
    <s v="OR"/>
    <n v="117"/>
    <s v="area_code_415"/>
    <s v="no"/>
    <s v="yes"/>
    <n v="38"/>
    <n v="259.3"/>
    <n v="94"/>
    <n v="44.08"/>
    <n v="245.6"/>
    <n v="71"/>
    <n v="20.88"/>
    <n v="269.3"/>
    <x v="76"/>
    <n v="12.12"/>
    <n v="9.1999999999999993"/>
    <n v="1"/>
    <n v="2.48"/>
    <n v="3"/>
    <x v="0"/>
    <n v="0"/>
    <n v="0"/>
    <n v="1"/>
    <s v="High"/>
    <s v="Low"/>
    <x v="2"/>
  </r>
  <r>
    <s v="NE"/>
    <n v="76"/>
    <s v="area_code_415"/>
    <s v="no"/>
    <s v="yes"/>
    <n v="41"/>
    <n v="212.6"/>
    <n v="110"/>
    <n v="36.14"/>
    <n v="172.7"/>
    <n v="97"/>
    <n v="14.68"/>
    <n v="186.3"/>
    <x v="17"/>
    <n v="8.3800000000000008"/>
    <n v="10.1"/>
    <n v="5"/>
    <n v="2.73"/>
    <n v="0"/>
    <x v="0"/>
    <n v="0"/>
    <n v="0"/>
    <n v="1"/>
    <s v="Medium"/>
    <s v="Low"/>
    <x v="2"/>
  </r>
  <r>
    <s v="ID"/>
    <n v="72"/>
    <s v="area_code_415"/>
    <s v="yes"/>
    <s v="no"/>
    <n v="0"/>
    <n v="101"/>
    <n v="110"/>
    <n v="17.170000000000002"/>
    <n v="240"/>
    <n v="70"/>
    <n v="20.399999999999999"/>
    <n v="333.5"/>
    <x v="18"/>
    <n v="15.01"/>
    <n v="11.1"/>
    <n v="6"/>
    <n v="3"/>
    <n v="0"/>
    <x v="0"/>
    <n v="0"/>
    <n v="1"/>
    <n v="0"/>
    <s v="Low"/>
    <s v="High"/>
    <x v="3"/>
  </r>
  <r>
    <s v="WY"/>
    <n v="115"/>
    <s v="area_code_415"/>
    <s v="yes"/>
    <s v="yes"/>
    <n v="6"/>
    <n v="140.1"/>
    <n v="125"/>
    <n v="23.82"/>
    <n v="157.9"/>
    <n v="100"/>
    <n v="13.42"/>
    <n v="249.4"/>
    <x v="5"/>
    <n v="11.22"/>
    <n v="10.1"/>
    <n v="3"/>
    <n v="2.73"/>
    <n v="1"/>
    <x v="0"/>
    <n v="0"/>
    <n v="1"/>
    <n v="1"/>
    <s v="High"/>
    <s v="Low"/>
    <x v="3"/>
  </r>
  <r>
    <s v="MD"/>
    <n v="68"/>
    <s v="area_code_408"/>
    <s v="no"/>
    <s v="no"/>
    <n v="0"/>
    <n v="150.4"/>
    <n v="106"/>
    <n v="25.57"/>
    <n v="199"/>
    <n v="131"/>
    <n v="16.920000000000002"/>
    <n v="109.7"/>
    <x v="0"/>
    <n v="4.9400000000000004"/>
    <n v="12.3"/>
    <n v="3"/>
    <n v="3.32"/>
    <n v="3"/>
    <x v="0"/>
    <n v="0"/>
    <n v="0"/>
    <n v="0"/>
    <s v="Low"/>
    <s v="High"/>
    <x v="0"/>
  </r>
  <r>
    <s v="AZ"/>
    <n v="97"/>
    <s v="area_code_415"/>
    <s v="no"/>
    <s v="no"/>
    <n v="0"/>
    <n v="100.8"/>
    <n v="74"/>
    <n v="17.14"/>
    <n v="233.8"/>
    <n v="88"/>
    <n v="19.87"/>
    <n v="208.7"/>
    <x v="29"/>
    <n v="9.39"/>
    <n v="12.6"/>
    <n v="3"/>
    <n v="3.4"/>
    <n v="2"/>
    <x v="0"/>
    <n v="0"/>
    <n v="0"/>
    <n v="0"/>
    <s v="Medium"/>
    <s v="High"/>
    <x v="3"/>
  </r>
  <r>
    <s v="IA"/>
    <n v="92"/>
    <s v="area_code_415"/>
    <s v="no"/>
    <s v="no"/>
    <n v="0"/>
    <n v="138.1"/>
    <n v="131"/>
    <n v="23.48"/>
    <n v="175.7"/>
    <n v="128"/>
    <n v="14.93"/>
    <n v="192.7"/>
    <x v="47"/>
    <n v="8.67"/>
    <n v="10"/>
    <n v="3"/>
    <n v="2.7"/>
    <n v="3"/>
    <x v="0"/>
    <n v="0"/>
    <n v="0"/>
    <n v="0"/>
    <s v="Medium"/>
    <s v="Low"/>
    <x v="0"/>
  </r>
  <r>
    <s v="KS"/>
    <n v="90"/>
    <s v="area_code_415"/>
    <s v="no"/>
    <s v="yes"/>
    <n v="30"/>
    <n v="191.3"/>
    <n v="104"/>
    <n v="32.520000000000003"/>
    <n v="257.10000000000002"/>
    <n v="109"/>
    <n v="21.85"/>
    <n v="177.7"/>
    <x v="2"/>
    <n v="8"/>
    <n v="11"/>
    <n v="1"/>
    <n v="2.97"/>
    <n v="1"/>
    <x v="0"/>
    <n v="0"/>
    <n v="0"/>
    <n v="1"/>
    <s v="Medium"/>
    <s v="High"/>
    <x v="1"/>
  </r>
  <r>
    <s v="MS"/>
    <n v="72"/>
    <s v="area_code_510"/>
    <s v="no"/>
    <s v="no"/>
    <n v="0"/>
    <n v="168.3"/>
    <n v="76"/>
    <n v="28.61"/>
    <n v="212.4"/>
    <n v="126"/>
    <n v="18.05"/>
    <n v="200.2"/>
    <x v="65"/>
    <n v="9.01"/>
    <n v="12"/>
    <n v="3"/>
    <n v="3.24"/>
    <n v="2"/>
    <x v="0"/>
    <n v="0"/>
    <n v="0"/>
    <n v="0"/>
    <s v="Low"/>
    <s v="High"/>
    <x v="0"/>
  </r>
  <r>
    <s v="CA"/>
    <n v="73"/>
    <s v="area_code_415"/>
    <s v="no"/>
    <s v="no"/>
    <n v="0"/>
    <n v="137.6"/>
    <n v="113"/>
    <n v="23.39"/>
    <n v="179.7"/>
    <n v="75"/>
    <n v="15.27"/>
    <n v="172.8"/>
    <x v="62"/>
    <n v="7.78"/>
    <n v="10.7"/>
    <n v="2"/>
    <n v="2.89"/>
    <n v="1"/>
    <x v="1"/>
    <n v="1"/>
    <n v="0"/>
    <n v="0"/>
    <s v="Low"/>
    <s v="High"/>
    <x v="3"/>
  </r>
  <r>
    <s v="OH"/>
    <n v="54"/>
    <s v="area_code_415"/>
    <s v="no"/>
    <s v="no"/>
    <n v="0"/>
    <n v="255.4"/>
    <n v="122"/>
    <n v="43.42"/>
    <n v="22.3"/>
    <n v="87"/>
    <n v="1.9"/>
    <n v="152.6"/>
    <x v="51"/>
    <n v="6.87"/>
    <n v="11.1"/>
    <n v="6"/>
    <n v="3"/>
    <n v="0"/>
    <x v="0"/>
    <n v="0"/>
    <n v="0"/>
    <n v="0"/>
    <s v="Low"/>
    <s v="High"/>
    <x v="2"/>
  </r>
  <r>
    <s v="NE"/>
    <n v="161"/>
    <s v="area_code_415"/>
    <s v="no"/>
    <s v="no"/>
    <n v="0"/>
    <n v="166.2"/>
    <n v="125"/>
    <n v="28.25"/>
    <n v="279.39999999999998"/>
    <n v="78"/>
    <n v="23.75"/>
    <n v="181"/>
    <x v="82"/>
    <n v="8.15"/>
    <n v="13.4"/>
    <n v="6"/>
    <n v="3.62"/>
    <n v="1"/>
    <x v="0"/>
    <n v="0"/>
    <n v="0"/>
    <n v="0"/>
    <s v="Very High"/>
    <s v="High"/>
    <x v="3"/>
  </r>
  <r>
    <s v="CA"/>
    <n v="125"/>
    <s v="area_code_510"/>
    <s v="yes"/>
    <s v="no"/>
    <n v="0"/>
    <n v="158.69999999999999"/>
    <n v="112"/>
    <n v="26.98"/>
    <n v="155.69999999999999"/>
    <n v="126"/>
    <n v="13.23"/>
    <n v="246"/>
    <x v="71"/>
    <n v="11.07"/>
    <n v="8.3000000000000007"/>
    <n v="1"/>
    <n v="2.2400000000000002"/>
    <n v="2"/>
    <x v="1"/>
    <n v="1"/>
    <n v="1"/>
    <n v="0"/>
    <s v="High"/>
    <s v="Low"/>
    <x v="0"/>
  </r>
  <r>
    <s v="OR"/>
    <n v="194"/>
    <s v="area_code_415"/>
    <s v="no"/>
    <s v="no"/>
    <n v="0"/>
    <n v="258.3"/>
    <n v="76"/>
    <n v="43.91"/>
    <n v="306"/>
    <n v="88"/>
    <n v="26.01"/>
    <n v="241.8"/>
    <x v="36"/>
    <n v="10.88"/>
    <n v="13.6"/>
    <n v="4"/>
    <n v="3.67"/>
    <n v="1"/>
    <x v="1"/>
    <n v="1"/>
    <n v="0"/>
    <n v="0"/>
    <s v="Very High"/>
    <s v="High"/>
    <x v="2"/>
  </r>
  <r>
    <s v="MT"/>
    <n v="69"/>
    <s v="area_code_510"/>
    <s v="no"/>
    <s v="yes"/>
    <n v="40"/>
    <n v="77"/>
    <n v="106"/>
    <n v="13.09"/>
    <n v="161.69999999999999"/>
    <n v="94"/>
    <n v="13.74"/>
    <n v="188.6"/>
    <x v="58"/>
    <n v="8.49"/>
    <n v="12.5"/>
    <n v="6"/>
    <n v="3.38"/>
    <n v="1"/>
    <x v="0"/>
    <n v="0"/>
    <n v="0"/>
    <n v="1"/>
    <s v="Low"/>
    <s v="High"/>
    <x v="3"/>
  </r>
  <r>
    <s v="WI"/>
    <n v="141"/>
    <s v="area_code_415"/>
    <s v="no"/>
    <s v="yes"/>
    <n v="33"/>
    <n v="168.4"/>
    <n v="127"/>
    <n v="28.63"/>
    <n v="185.1"/>
    <n v="106"/>
    <n v="15.73"/>
    <n v="220"/>
    <x v="17"/>
    <n v="9.9"/>
    <n v="11"/>
    <n v="4"/>
    <n v="2.97"/>
    <n v="2"/>
    <x v="0"/>
    <n v="0"/>
    <n v="0"/>
    <n v="1"/>
    <s v="Very High"/>
    <s v="High"/>
    <x v="0"/>
  </r>
  <r>
    <s v="SD"/>
    <n v="98"/>
    <s v="area_code_415"/>
    <s v="no"/>
    <s v="no"/>
    <n v="0"/>
    <n v="307.2"/>
    <n v="65"/>
    <n v="52.22"/>
    <n v="138.6"/>
    <n v="97"/>
    <n v="11.78"/>
    <n v="381.6"/>
    <x v="43"/>
    <n v="17.170000000000002"/>
    <n v="10.199999999999999"/>
    <n v="4"/>
    <n v="2.75"/>
    <n v="2"/>
    <x v="1"/>
    <n v="1"/>
    <n v="0"/>
    <n v="0"/>
    <s v="Medium"/>
    <s v="Low"/>
    <x v="2"/>
  </r>
  <r>
    <s v="OH"/>
    <n v="110"/>
    <s v="area_code_510"/>
    <s v="no"/>
    <s v="no"/>
    <n v="0"/>
    <n v="175.6"/>
    <n v="91"/>
    <n v="29.85"/>
    <n v="236.5"/>
    <n v="127"/>
    <n v="20.100000000000001"/>
    <n v="194.9"/>
    <x v="52"/>
    <n v="8.77"/>
    <n v="9.5"/>
    <n v="8"/>
    <n v="2.57"/>
    <n v="0"/>
    <x v="0"/>
    <n v="0"/>
    <n v="0"/>
    <n v="0"/>
    <s v="High"/>
    <s v="Low"/>
    <x v="0"/>
  </r>
  <r>
    <s v="ME"/>
    <n v="70"/>
    <s v="area_code_415"/>
    <s v="no"/>
    <s v="no"/>
    <n v="0"/>
    <n v="169.1"/>
    <n v="48"/>
    <n v="28.75"/>
    <n v="219.8"/>
    <n v="62"/>
    <n v="18.68"/>
    <n v="193.5"/>
    <x v="18"/>
    <n v="8.7100000000000009"/>
    <n v="10.7"/>
    <n v="8"/>
    <n v="2.89"/>
    <n v="3"/>
    <x v="0"/>
    <n v="0"/>
    <n v="0"/>
    <n v="0"/>
    <s v="Low"/>
    <s v="High"/>
    <x v="3"/>
  </r>
  <r>
    <s v="NM"/>
    <n v="72"/>
    <s v="area_code_415"/>
    <s v="no"/>
    <s v="no"/>
    <n v="0"/>
    <n v="190.7"/>
    <n v="111"/>
    <n v="32.42"/>
    <n v="241.6"/>
    <n v="103"/>
    <n v="20.54"/>
    <n v="278.10000000000002"/>
    <x v="34"/>
    <n v="12.51"/>
    <n v="4.4000000000000004"/>
    <n v="3"/>
    <n v="1.19"/>
    <n v="1"/>
    <x v="0"/>
    <n v="0"/>
    <n v="0"/>
    <n v="0"/>
    <s v="Low"/>
    <s v="Low"/>
    <x v="1"/>
  </r>
  <r>
    <s v="WV"/>
    <n v="66"/>
    <s v="area_code_415"/>
    <s v="no"/>
    <s v="no"/>
    <n v="0"/>
    <n v="239.6"/>
    <n v="120"/>
    <n v="40.729999999999997"/>
    <n v="230.3"/>
    <n v="110"/>
    <n v="19.579999999999998"/>
    <n v="153"/>
    <x v="58"/>
    <n v="6.89"/>
    <n v="8.6"/>
    <n v="3"/>
    <n v="2.3199999999999998"/>
    <n v="1"/>
    <x v="0"/>
    <n v="0"/>
    <n v="0"/>
    <n v="0"/>
    <s v="Low"/>
    <s v="Low"/>
    <x v="1"/>
  </r>
  <r>
    <s v="MN"/>
    <n v="79"/>
    <s v="area_code_510"/>
    <s v="no"/>
    <s v="no"/>
    <n v="0"/>
    <n v="121.3"/>
    <n v="112"/>
    <n v="20.62"/>
    <n v="282.8"/>
    <n v="107"/>
    <n v="24.04"/>
    <n v="123.1"/>
    <x v="72"/>
    <n v="5.54"/>
    <n v="7.4"/>
    <n v="4"/>
    <n v="2"/>
    <n v="1"/>
    <x v="0"/>
    <n v="0"/>
    <n v="0"/>
    <n v="0"/>
    <s v="Medium"/>
    <s v="Low"/>
    <x v="0"/>
  </r>
  <r>
    <s v="MI"/>
    <n v="61"/>
    <s v="area_code_408"/>
    <s v="no"/>
    <s v="no"/>
    <n v="0"/>
    <n v="208.4"/>
    <n v="102"/>
    <n v="35.43"/>
    <n v="326.10000000000002"/>
    <n v="96"/>
    <n v="27.72"/>
    <n v="201.9"/>
    <x v="44"/>
    <n v="9.09"/>
    <n v="10.1"/>
    <n v="8"/>
    <n v="2.73"/>
    <n v="1"/>
    <x v="1"/>
    <n v="1"/>
    <n v="0"/>
    <n v="0"/>
    <s v="Low"/>
    <s v="Low"/>
    <x v="2"/>
  </r>
  <r>
    <s v="CO"/>
    <n v="97"/>
    <s v="area_code_510"/>
    <s v="yes"/>
    <s v="no"/>
    <n v="0"/>
    <n v="230.6"/>
    <n v="131"/>
    <n v="39.200000000000003"/>
    <n v="261.3"/>
    <n v="136"/>
    <n v="22.21"/>
    <n v="157.1"/>
    <x v="5"/>
    <n v="7.07"/>
    <n v="6.8"/>
    <n v="4"/>
    <n v="1.84"/>
    <n v="0"/>
    <x v="0"/>
    <n v="0"/>
    <n v="1"/>
    <n v="0"/>
    <s v="Medium"/>
    <s v="Low"/>
    <x v="1"/>
  </r>
  <r>
    <s v="HI"/>
    <n v="63"/>
    <s v="area_code_415"/>
    <s v="no"/>
    <s v="no"/>
    <n v="0"/>
    <n v="112.5"/>
    <n v="95"/>
    <n v="19.13"/>
    <n v="211.2"/>
    <n v="67"/>
    <n v="17.95"/>
    <n v="227.5"/>
    <x v="5"/>
    <n v="10.24"/>
    <n v="11.1"/>
    <n v="8"/>
    <n v="3"/>
    <n v="0"/>
    <x v="0"/>
    <n v="0"/>
    <n v="0"/>
    <n v="0"/>
    <s v="Low"/>
    <s v="High"/>
    <x v="3"/>
  </r>
  <r>
    <s v="VT"/>
    <n v="105"/>
    <s v="area_code_510"/>
    <s v="no"/>
    <s v="no"/>
    <n v="0"/>
    <n v="167.7"/>
    <n v="93"/>
    <n v="28.51"/>
    <n v="234.1"/>
    <n v="103"/>
    <n v="19.899999999999999"/>
    <n v="169.7"/>
    <x v="3"/>
    <n v="7.64"/>
    <n v="6.9"/>
    <n v="5"/>
    <n v="1.86"/>
    <n v="3"/>
    <x v="0"/>
    <n v="0"/>
    <n v="0"/>
    <n v="0"/>
    <s v="High"/>
    <s v="Low"/>
    <x v="0"/>
  </r>
  <r>
    <s v="OR"/>
    <n v="159"/>
    <s v="area_code_408"/>
    <s v="no"/>
    <s v="no"/>
    <n v="0"/>
    <n v="180.1"/>
    <n v="103"/>
    <n v="30.62"/>
    <n v="193.4"/>
    <n v="148"/>
    <n v="16.440000000000001"/>
    <n v="251.2"/>
    <x v="23"/>
    <n v="11.3"/>
    <n v="13.4"/>
    <n v="5"/>
    <n v="3.62"/>
    <n v="0"/>
    <x v="0"/>
    <n v="0"/>
    <n v="0"/>
    <n v="0"/>
    <s v="Very High"/>
    <s v="High"/>
    <x v="0"/>
  </r>
  <r>
    <s v="NM"/>
    <n v="83"/>
    <s v="area_code_510"/>
    <s v="no"/>
    <s v="no"/>
    <n v="0"/>
    <n v="129.6"/>
    <n v="81"/>
    <n v="22.03"/>
    <n v="189.7"/>
    <n v="117"/>
    <n v="16.12"/>
    <n v="219"/>
    <x v="4"/>
    <n v="9.86"/>
    <n v="9.8000000000000007"/>
    <n v="4"/>
    <n v="2.65"/>
    <n v="2"/>
    <x v="0"/>
    <n v="0"/>
    <n v="0"/>
    <n v="0"/>
    <s v="Medium"/>
    <s v="Low"/>
    <x v="0"/>
  </r>
  <r>
    <s v="SD"/>
    <n v="93"/>
    <s v="area_code_510"/>
    <s v="no"/>
    <s v="no"/>
    <n v="0"/>
    <n v="215.5"/>
    <n v="108"/>
    <n v="36.64"/>
    <n v="230.9"/>
    <n v="70"/>
    <n v="19.63"/>
    <n v="144.1"/>
    <x v="94"/>
    <n v="6.48"/>
    <n v="13.2"/>
    <n v="4"/>
    <n v="3.56"/>
    <n v="0"/>
    <x v="0"/>
    <n v="0"/>
    <n v="0"/>
    <n v="0"/>
    <s v="Medium"/>
    <s v="High"/>
    <x v="2"/>
  </r>
  <r>
    <s v="UT"/>
    <n v="98"/>
    <s v="area_code_415"/>
    <s v="no"/>
    <s v="no"/>
    <n v="0"/>
    <n v="211.9"/>
    <n v="65"/>
    <n v="36.020000000000003"/>
    <n v="224.6"/>
    <n v="95"/>
    <n v="19.09"/>
    <n v="233"/>
    <x v="77"/>
    <n v="10.49"/>
    <n v="9.9"/>
    <n v="3"/>
    <n v="2.67"/>
    <n v="2"/>
    <x v="0"/>
    <n v="0"/>
    <n v="0"/>
    <n v="0"/>
    <s v="Medium"/>
    <s v="Low"/>
    <x v="2"/>
  </r>
  <r>
    <s v="NJ"/>
    <n v="163"/>
    <s v="area_code_415"/>
    <s v="no"/>
    <s v="no"/>
    <n v="0"/>
    <n v="82"/>
    <n v="95"/>
    <n v="13.94"/>
    <n v="125.2"/>
    <n v="103"/>
    <n v="10.64"/>
    <n v="171.3"/>
    <x v="24"/>
    <n v="7.71"/>
    <n v="8"/>
    <n v="4"/>
    <n v="2.16"/>
    <n v="1"/>
    <x v="0"/>
    <n v="0"/>
    <n v="0"/>
    <n v="0"/>
    <s v="Very High"/>
    <s v="Low"/>
    <x v="0"/>
  </r>
  <r>
    <s v="MA"/>
    <n v="169"/>
    <s v="area_code_408"/>
    <s v="no"/>
    <s v="yes"/>
    <n v="22"/>
    <n v="149.1"/>
    <n v="103"/>
    <n v="25.35"/>
    <n v="207.2"/>
    <n v="91"/>
    <n v="17.61"/>
    <n v="265.39999999999998"/>
    <x v="26"/>
    <n v="11.94"/>
    <n v="11.4"/>
    <n v="7"/>
    <n v="3.08"/>
    <n v="2"/>
    <x v="0"/>
    <n v="0"/>
    <n v="0"/>
    <n v="1"/>
    <s v="Very High"/>
    <s v="High"/>
    <x v="3"/>
  </r>
  <r>
    <s v="NV"/>
    <n v="111"/>
    <s v="area_code_415"/>
    <s v="no"/>
    <s v="no"/>
    <n v="0"/>
    <n v="304.60000000000002"/>
    <n v="56"/>
    <n v="51.78"/>
    <n v="157.6"/>
    <n v="101"/>
    <n v="13.4"/>
    <n v="188.2"/>
    <x v="22"/>
    <n v="8.4700000000000006"/>
    <n v="12.4"/>
    <n v="1"/>
    <n v="3.35"/>
    <n v="1"/>
    <x v="1"/>
    <n v="1"/>
    <n v="0"/>
    <n v="0"/>
    <s v="High"/>
    <s v="High"/>
    <x v="1"/>
  </r>
  <r>
    <s v="TN"/>
    <n v="163"/>
    <s v="area_code_510"/>
    <s v="no"/>
    <s v="no"/>
    <n v="0"/>
    <n v="277.7"/>
    <n v="118"/>
    <n v="47.21"/>
    <n v="115.3"/>
    <n v="91"/>
    <n v="9.8000000000000007"/>
    <n v="170.3"/>
    <x v="6"/>
    <n v="7.66"/>
    <n v="10.4"/>
    <n v="8"/>
    <n v="2.81"/>
    <n v="0"/>
    <x v="0"/>
    <n v="0"/>
    <n v="0"/>
    <n v="0"/>
    <s v="Very High"/>
    <s v="High"/>
    <x v="2"/>
  </r>
  <r>
    <s v="LA"/>
    <n v="85"/>
    <s v="area_code_408"/>
    <s v="no"/>
    <s v="no"/>
    <n v="0"/>
    <n v="209.1"/>
    <n v="57"/>
    <n v="35.549999999999997"/>
    <n v="110.7"/>
    <n v="111"/>
    <n v="9.41"/>
    <n v="113.3"/>
    <x v="45"/>
    <n v="5.0999999999999996"/>
    <n v="12.8"/>
    <n v="4"/>
    <n v="3.46"/>
    <n v="1"/>
    <x v="0"/>
    <n v="0"/>
    <n v="0"/>
    <n v="0"/>
    <s v="Medium"/>
    <s v="High"/>
    <x v="1"/>
  </r>
  <r>
    <s v="FL"/>
    <n v="190"/>
    <s v="area_code_415"/>
    <s v="no"/>
    <s v="no"/>
    <n v="0"/>
    <n v="196.1"/>
    <n v="95"/>
    <n v="33.340000000000003"/>
    <n v="228.3"/>
    <n v="88"/>
    <n v="19.41"/>
    <n v="243.6"/>
    <x v="34"/>
    <n v="10.96"/>
    <n v="7.6"/>
    <n v="3"/>
    <n v="2.0499999999999998"/>
    <n v="3"/>
    <x v="0"/>
    <n v="0"/>
    <n v="0"/>
    <n v="0"/>
    <s v="Very High"/>
    <s v="Low"/>
    <x v="2"/>
  </r>
  <r>
    <s v="FL"/>
    <n v="39"/>
    <s v="area_code_510"/>
    <s v="no"/>
    <s v="no"/>
    <n v="0"/>
    <n v="121.6"/>
    <n v="99"/>
    <n v="20.67"/>
    <n v="267.60000000000002"/>
    <n v="99"/>
    <n v="22.75"/>
    <n v="99.7"/>
    <x v="53"/>
    <n v="4.49"/>
    <n v="7.1"/>
    <n v="2"/>
    <n v="1.92"/>
    <n v="1"/>
    <x v="0"/>
    <n v="0"/>
    <n v="0"/>
    <n v="0"/>
    <s v="Low"/>
    <s v="Low"/>
    <x v="3"/>
  </r>
  <r>
    <s v="SC"/>
    <n v="84"/>
    <s v="area_code_415"/>
    <s v="no"/>
    <s v="no"/>
    <n v="0"/>
    <n v="204.1"/>
    <n v="132"/>
    <n v="34.700000000000003"/>
    <n v="164.4"/>
    <n v="117"/>
    <n v="13.97"/>
    <n v="165.1"/>
    <x v="56"/>
    <n v="7.43"/>
    <n v="0"/>
    <n v="0"/>
    <n v="0"/>
    <n v="1"/>
    <x v="0"/>
    <n v="0"/>
    <n v="0"/>
    <n v="0"/>
    <s v="Medium"/>
    <s v="Low"/>
    <x v="1"/>
  </r>
  <r>
    <s v="ID"/>
    <n v="71"/>
    <s v="area_code_415"/>
    <s v="no"/>
    <s v="no"/>
    <n v="0"/>
    <n v="212.1"/>
    <n v="114"/>
    <n v="36.06"/>
    <n v="235.9"/>
    <n v="91"/>
    <n v="20.05"/>
    <n v="207.7"/>
    <x v="25"/>
    <n v="9.35"/>
    <n v="11.3"/>
    <n v="5"/>
    <n v="3.05"/>
    <n v="4"/>
    <x v="0"/>
    <n v="0"/>
    <n v="0"/>
    <n v="0"/>
    <s v="Low"/>
    <s v="High"/>
    <x v="2"/>
  </r>
  <r>
    <s v="WY"/>
    <n v="114"/>
    <s v="area_code_415"/>
    <s v="no"/>
    <s v="no"/>
    <n v="0"/>
    <n v="178.3"/>
    <n v="86"/>
    <n v="30.31"/>
    <n v="176.5"/>
    <n v="99"/>
    <n v="15"/>
    <n v="187.1"/>
    <x v="72"/>
    <n v="8.42"/>
    <n v="13.8"/>
    <n v="2"/>
    <n v="3.73"/>
    <n v="1"/>
    <x v="0"/>
    <n v="0"/>
    <n v="0"/>
    <n v="0"/>
    <s v="High"/>
    <s v="High"/>
    <x v="3"/>
  </r>
  <r>
    <s v="NE"/>
    <n v="135"/>
    <s v="area_code_415"/>
    <s v="no"/>
    <s v="no"/>
    <n v="0"/>
    <n v="181.8"/>
    <n v="92"/>
    <n v="30.91"/>
    <n v="159.6"/>
    <n v="63"/>
    <n v="13.57"/>
    <n v="232.4"/>
    <x v="17"/>
    <n v="10.46"/>
    <n v="7"/>
    <n v="6"/>
    <n v="1.89"/>
    <n v="0"/>
    <x v="0"/>
    <n v="0"/>
    <n v="0"/>
    <n v="0"/>
    <s v="Very High"/>
    <s v="Low"/>
    <x v="2"/>
  </r>
  <r>
    <s v="CO"/>
    <n v="93"/>
    <s v="area_code_415"/>
    <s v="no"/>
    <s v="no"/>
    <n v="0"/>
    <n v="120.6"/>
    <n v="104"/>
    <n v="20.5"/>
    <n v="205.5"/>
    <n v="95"/>
    <n v="17.47"/>
    <n v="182.5"/>
    <x v="24"/>
    <n v="8.2100000000000009"/>
    <n v="9.6"/>
    <n v="6"/>
    <n v="2.59"/>
    <n v="2"/>
    <x v="0"/>
    <n v="0"/>
    <n v="0"/>
    <n v="0"/>
    <s v="Medium"/>
    <s v="Low"/>
    <x v="3"/>
  </r>
  <r>
    <s v="VA"/>
    <n v="82"/>
    <s v="area_code_415"/>
    <s v="no"/>
    <s v="no"/>
    <n v="0"/>
    <n v="172.4"/>
    <n v="112"/>
    <n v="29.31"/>
    <n v="131.69999999999999"/>
    <n v="89"/>
    <n v="11.19"/>
    <n v="182.8"/>
    <x v="17"/>
    <n v="8.23"/>
    <n v="8.8000000000000007"/>
    <n v="9"/>
    <n v="2.38"/>
    <n v="1"/>
    <x v="0"/>
    <n v="0"/>
    <n v="0"/>
    <n v="0"/>
    <s v="Medium"/>
    <s v="Low"/>
    <x v="3"/>
  </r>
  <r>
    <s v="WV"/>
    <n v="64"/>
    <s v="area_code_415"/>
    <s v="no"/>
    <s v="no"/>
    <n v="0"/>
    <n v="160.6"/>
    <n v="110"/>
    <n v="27.3"/>
    <n v="171.9"/>
    <n v="97"/>
    <n v="14.61"/>
    <n v="105.2"/>
    <x v="111"/>
    <n v="4.7300000000000004"/>
    <n v="7.3"/>
    <n v="2"/>
    <n v="1.97"/>
    <n v="0"/>
    <x v="1"/>
    <n v="1"/>
    <n v="0"/>
    <n v="0"/>
    <s v="Low"/>
    <s v="Low"/>
    <x v="3"/>
  </r>
  <r>
    <s v="AZ"/>
    <n v="76"/>
    <s v="area_code_408"/>
    <s v="no"/>
    <s v="yes"/>
    <n v="12"/>
    <n v="98.4"/>
    <n v="100"/>
    <n v="16.73"/>
    <n v="187.5"/>
    <n v="119"/>
    <n v="15.94"/>
    <n v="177"/>
    <x v="19"/>
    <n v="7.97"/>
    <n v="15.1"/>
    <n v="3"/>
    <n v="4.08"/>
    <n v="1"/>
    <x v="0"/>
    <n v="0"/>
    <n v="0"/>
    <n v="1"/>
    <s v="Medium"/>
    <s v="High"/>
    <x v="0"/>
  </r>
  <r>
    <s v="KS"/>
    <n v="112"/>
    <s v="area_code_415"/>
    <s v="no"/>
    <s v="no"/>
    <n v="0"/>
    <n v="109"/>
    <n v="126"/>
    <n v="18.53"/>
    <n v="212.7"/>
    <n v="106"/>
    <n v="18.079999999999998"/>
    <n v="208.3"/>
    <x v="26"/>
    <n v="9.3699999999999992"/>
    <n v="7.9"/>
    <n v="3"/>
    <n v="2.13"/>
    <n v="1"/>
    <x v="0"/>
    <n v="0"/>
    <n v="0"/>
    <n v="0"/>
    <s v="High"/>
    <s v="Low"/>
    <x v="0"/>
  </r>
  <r>
    <s v="SD"/>
    <n v="137"/>
    <s v="area_code_415"/>
    <s v="no"/>
    <s v="no"/>
    <n v="0"/>
    <n v="144.5"/>
    <n v="119"/>
    <n v="24.57"/>
    <n v="167.3"/>
    <n v="89"/>
    <n v="14.22"/>
    <n v="175.1"/>
    <x v="46"/>
    <n v="7.88"/>
    <n v="6.1"/>
    <n v="4"/>
    <n v="1.65"/>
    <n v="5"/>
    <x v="1"/>
    <n v="1"/>
    <n v="0"/>
    <n v="0"/>
    <s v="Very High"/>
    <s v="Low"/>
    <x v="3"/>
  </r>
  <r>
    <s v="ID"/>
    <n v="140"/>
    <s v="area_code_510"/>
    <s v="no"/>
    <s v="no"/>
    <n v="0"/>
    <n v="193.1"/>
    <n v="82"/>
    <n v="32.83"/>
    <n v="260.3"/>
    <n v="107"/>
    <n v="22.13"/>
    <n v="241.3"/>
    <x v="73"/>
    <n v="10.86"/>
    <n v="13.3"/>
    <n v="5"/>
    <n v="3.59"/>
    <n v="2"/>
    <x v="0"/>
    <n v="0"/>
    <n v="0"/>
    <n v="0"/>
    <s v="Very High"/>
    <s v="High"/>
    <x v="1"/>
  </r>
  <r>
    <s v="TX"/>
    <n v="106"/>
    <s v="area_code_415"/>
    <s v="no"/>
    <s v="no"/>
    <n v="0"/>
    <n v="182.8"/>
    <n v="96"/>
    <n v="31.08"/>
    <n v="193.7"/>
    <n v="93"/>
    <n v="16.46"/>
    <n v="219.5"/>
    <x v="45"/>
    <n v="9.8800000000000008"/>
    <n v="7.7"/>
    <n v="2"/>
    <n v="2.08"/>
    <n v="2"/>
    <x v="0"/>
    <n v="0"/>
    <n v="0"/>
    <n v="0"/>
    <s v="High"/>
    <s v="Low"/>
    <x v="2"/>
  </r>
  <r>
    <s v="SD"/>
    <n v="166"/>
    <s v="area_code_510"/>
    <s v="no"/>
    <s v="yes"/>
    <n v="32"/>
    <n v="148.4"/>
    <n v="86"/>
    <n v="25.23"/>
    <n v="170.6"/>
    <n v="119"/>
    <n v="14.5"/>
    <n v="201.5"/>
    <x v="74"/>
    <n v="9.07"/>
    <n v="11.3"/>
    <n v="12"/>
    <n v="3.05"/>
    <n v="1"/>
    <x v="0"/>
    <n v="0"/>
    <n v="0"/>
    <n v="1"/>
    <s v="Very High"/>
    <s v="High"/>
    <x v="0"/>
  </r>
  <r>
    <s v="TN"/>
    <n v="137"/>
    <s v="area_code_408"/>
    <s v="no"/>
    <s v="no"/>
    <n v="0"/>
    <n v="75.8"/>
    <n v="107"/>
    <n v="12.89"/>
    <n v="256.89999999999998"/>
    <n v="98"/>
    <n v="21.84"/>
    <n v="204.4"/>
    <x v="4"/>
    <n v="9.1999999999999993"/>
    <n v="10.5"/>
    <n v="3"/>
    <n v="2.84"/>
    <n v="2"/>
    <x v="0"/>
    <n v="0"/>
    <n v="0"/>
    <n v="0"/>
    <s v="Very High"/>
    <s v="High"/>
    <x v="3"/>
  </r>
  <r>
    <s v="TN"/>
    <n v="161"/>
    <s v="area_code_415"/>
    <s v="no"/>
    <s v="no"/>
    <n v="0"/>
    <n v="198"/>
    <n v="90"/>
    <n v="33.659999999999997"/>
    <n v="186.4"/>
    <n v="102"/>
    <n v="15.84"/>
    <n v="219.2"/>
    <x v="6"/>
    <n v="9.86"/>
    <n v="9.3000000000000007"/>
    <n v="2"/>
    <n v="2.5099999999999998"/>
    <n v="1"/>
    <x v="0"/>
    <n v="0"/>
    <n v="0"/>
    <n v="0"/>
    <s v="Very High"/>
    <s v="Low"/>
    <x v="1"/>
  </r>
  <r>
    <s v="DE"/>
    <n v="120"/>
    <s v="area_code_415"/>
    <s v="no"/>
    <s v="no"/>
    <n v="0"/>
    <n v="253.2"/>
    <n v="95"/>
    <n v="43.04"/>
    <n v="210.8"/>
    <n v="86"/>
    <n v="17.920000000000002"/>
    <n v="253.9"/>
    <x v="77"/>
    <n v="11.43"/>
    <n v="9.5"/>
    <n v="4"/>
    <n v="2.57"/>
    <n v="5"/>
    <x v="1"/>
    <n v="1"/>
    <n v="0"/>
    <n v="0"/>
    <s v="High"/>
    <s v="Low"/>
    <x v="2"/>
  </r>
  <r>
    <s v="TN"/>
    <n v="187"/>
    <s v="area_code_510"/>
    <s v="no"/>
    <s v="yes"/>
    <n v="25"/>
    <n v="199.9"/>
    <n v="64"/>
    <n v="33.979999999999997"/>
    <n v="134.6"/>
    <n v="110"/>
    <n v="11.44"/>
    <n v="210.4"/>
    <x v="17"/>
    <n v="9.4700000000000006"/>
    <n v="11.7"/>
    <n v="6"/>
    <n v="3.16"/>
    <n v="3"/>
    <x v="0"/>
    <n v="0"/>
    <n v="0"/>
    <n v="1"/>
    <s v="Very High"/>
    <s v="High"/>
    <x v="1"/>
  </r>
  <r>
    <s v="OR"/>
    <n v="102"/>
    <s v="area_code_415"/>
    <s v="no"/>
    <s v="yes"/>
    <n v="25"/>
    <n v="187.5"/>
    <n v="105"/>
    <n v="31.88"/>
    <n v="272.3"/>
    <n v="88"/>
    <n v="23.15"/>
    <n v="216.4"/>
    <x v="50"/>
    <n v="9.74"/>
    <n v="11.7"/>
    <n v="2"/>
    <n v="3.16"/>
    <n v="2"/>
    <x v="0"/>
    <n v="0"/>
    <n v="0"/>
    <n v="1"/>
    <s v="High"/>
    <s v="High"/>
    <x v="2"/>
  </r>
  <r>
    <s v="IA"/>
    <n v="82"/>
    <s v="area_code_408"/>
    <s v="no"/>
    <s v="no"/>
    <n v="0"/>
    <n v="183.6"/>
    <n v="111"/>
    <n v="31.21"/>
    <n v="303.5"/>
    <n v="88"/>
    <n v="25.8"/>
    <n v="189.8"/>
    <x v="11"/>
    <n v="8.5399999999999991"/>
    <n v="10.3"/>
    <n v="6"/>
    <n v="2.78"/>
    <n v="0"/>
    <x v="0"/>
    <n v="0"/>
    <n v="0"/>
    <n v="0"/>
    <s v="Medium"/>
    <s v="High"/>
    <x v="2"/>
  </r>
  <r>
    <s v="MI"/>
    <n v="100"/>
    <s v="area_code_510"/>
    <s v="no"/>
    <s v="yes"/>
    <n v="21"/>
    <n v="86.1"/>
    <n v="95"/>
    <n v="14.64"/>
    <n v="189.9"/>
    <n v="126"/>
    <n v="16.14"/>
    <n v="201.3"/>
    <x v="45"/>
    <n v="9.06"/>
    <n v="11.7"/>
    <n v="4"/>
    <n v="3.16"/>
    <n v="0"/>
    <x v="0"/>
    <n v="0"/>
    <n v="0"/>
    <n v="1"/>
    <s v="Medium"/>
    <s v="High"/>
    <x v="0"/>
  </r>
  <r>
    <s v="AR"/>
    <n v="45"/>
    <s v="area_code_408"/>
    <s v="no"/>
    <s v="no"/>
    <n v="0"/>
    <n v="126.8"/>
    <n v="83"/>
    <n v="21.56"/>
    <n v="157.80000000000001"/>
    <n v="100"/>
    <n v="13.41"/>
    <n v="158.30000000000001"/>
    <x v="7"/>
    <n v="7.12"/>
    <n v="11"/>
    <n v="4"/>
    <n v="2.97"/>
    <n v="3"/>
    <x v="0"/>
    <n v="0"/>
    <n v="0"/>
    <n v="0"/>
    <s v="Low"/>
    <s v="High"/>
    <x v="3"/>
  </r>
  <r>
    <s v="TN"/>
    <n v="114"/>
    <s v="area_code_415"/>
    <s v="no"/>
    <s v="no"/>
    <n v="0"/>
    <n v="108.3"/>
    <n v="95"/>
    <n v="18.41"/>
    <n v="168.3"/>
    <n v="104"/>
    <n v="14.31"/>
    <n v="153.1"/>
    <x v="23"/>
    <n v="6.89"/>
    <n v="9.1"/>
    <n v="2"/>
    <n v="2.46"/>
    <n v="1"/>
    <x v="0"/>
    <n v="0"/>
    <n v="0"/>
    <n v="0"/>
    <s v="High"/>
    <s v="Low"/>
    <x v="0"/>
  </r>
  <r>
    <s v="WV"/>
    <n v="43"/>
    <s v="area_code_408"/>
    <s v="yes"/>
    <s v="no"/>
    <n v="0"/>
    <n v="160.5"/>
    <n v="92"/>
    <n v="27.29"/>
    <n v="235.8"/>
    <n v="121"/>
    <n v="20.04"/>
    <n v="111.8"/>
    <x v="34"/>
    <n v="5.03"/>
    <n v="13.8"/>
    <n v="5"/>
    <n v="3.73"/>
    <n v="1"/>
    <x v="1"/>
    <n v="1"/>
    <n v="1"/>
    <n v="0"/>
    <s v="Low"/>
    <s v="High"/>
    <x v="0"/>
  </r>
  <r>
    <s v="IL"/>
    <n v="103"/>
    <s v="area_code_408"/>
    <s v="no"/>
    <s v="no"/>
    <n v="0"/>
    <n v="147.30000000000001"/>
    <n v="81"/>
    <n v="25.04"/>
    <n v="158.4"/>
    <n v="88"/>
    <n v="13.46"/>
    <n v="193.8"/>
    <x v="0"/>
    <n v="8.7200000000000006"/>
    <n v="11"/>
    <n v="3"/>
    <n v="2.97"/>
    <n v="2"/>
    <x v="0"/>
    <n v="0"/>
    <n v="0"/>
    <n v="0"/>
    <s v="High"/>
    <s v="High"/>
    <x v="3"/>
  </r>
  <r>
    <s v="DE"/>
    <n v="57"/>
    <s v="area_code_510"/>
    <s v="no"/>
    <s v="no"/>
    <n v="0"/>
    <n v="165.1"/>
    <n v="91"/>
    <n v="28.07"/>
    <n v="240.8"/>
    <n v="56"/>
    <n v="20.47"/>
    <n v="277"/>
    <x v="41"/>
    <n v="12.47"/>
    <n v="9.5"/>
    <n v="3"/>
    <n v="2.57"/>
    <n v="2"/>
    <x v="0"/>
    <n v="0"/>
    <n v="0"/>
    <n v="0"/>
    <s v="Low"/>
    <s v="Low"/>
    <x v="3"/>
  </r>
  <r>
    <s v="NC"/>
    <n v="52"/>
    <s v="area_code_408"/>
    <s v="no"/>
    <s v="yes"/>
    <n v="31"/>
    <n v="122.2"/>
    <n v="88"/>
    <n v="20.77"/>
    <n v="139"/>
    <n v="100"/>
    <n v="11.82"/>
    <n v="141.9"/>
    <x v="97"/>
    <n v="6.39"/>
    <n v="5.7"/>
    <n v="10"/>
    <n v="1.54"/>
    <n v="3"/>
    <x v="0"/>
    <n v="0"/>
    <n v="0"/>
    <n v="1"/>
    <s v="Low"/>
    <s v="Low"/>
    <x v="3"/>
  </r>
  <r>
    <s v="IA"/>
    <n v="74"/>
    <s v="area_code_408"/>
    <s v="no"/>
    <s v="no"/>
    <n v="0"/>
    <n v="156.30000000000001"/>
    <n v="102"/>
    <n v="26.57"/>
    <n v="273.10000000000002"/>
    <n v="118"/>
    <n v="23.21"/>
    <n v="215.8"/>
    <x v="45"/>
    <n v="9.7100000000000009"/>
    <n v="9"/>
    <n v="4"/>
    <n v="2.4300000000000002"/>
    <n v="3"/>
    <x v="0"/>
    <n v="0"/>
    <n v="0"/>
    <n v="0"/>
    <s v="Medium"/>
    <s v="Low"/>
    <x v="0"/>
  </r>
  <r>
    <s v="AL"/>
    <n v="74"/>
    <s v="area_code_408"/>
    <s v="no"/>
    <s v="yes"/>
    <n v="46"/>
    <n v="277.7"/>
    <n v="109"/>
    <n v="47.21"/>
    <n v="270"/>
    <n v="114"/>
    <n v="22.95"/>
    <n v="165.3"/>
    <x v="58"/>
    <n v="7.44"/>
    <n v="10.4"/>
    <n v="2"/>
    <n v="2.81"/>
    <n v="1"/>
    <x v="0"/>
    <n v="0"/>
    <n v="0"/>
    <n v="1"/>
    <s v="Medium"/>
    <s v="High"/>
    <x v="1"/>
  </r>
  <r>
    <s v="HI"/>
    <n v="40"/>
    <s v="area_code_415"/>
    <s v="yes"/>
    <s v="yes"/>
    <n v="21"/>
    <n v="147.4"/>
    <n v="117"/>
    <n v="25.06"/>
    <n v="262.8"/>
    <n v="110"/>
    <n v="22.34"/>
    <n v="202"/>
    <x v="7"/>
    <n v="9.09"/>
    <n v="10.9"/>
    <n v="5"/>
    <n v="2.94"/>
    <n v="0"/>
    <x v="0"/>
    <n v="0"/>
    <n v="1"/>
    <n v="1"/>
    <s v="Low"/>
    <s v="High"/>
    <x v="0"/>
  </r>
  <r>
    <s v="PA"/>
    <n v="83"/>
    <s v="area_code_415"/>
    <s v="no"/>
    <s v="no"/>
    <n v="0"/>
    <n v="228.4"/>
    <n v="113"/>
    <n v="38.83"/>
    <n v="163.30000000000001"/>
    <n v="103"/>
    <n v="13.88"/>
    <n v="248"/>
    <x v="52"/>
    <n v="11.16"/>
    <n v="7.8"/>
    <n v="6"/>
    <n v="2.11"/>
    <n v="1"/>
    <x v="0"/>
    <n v="0"/>
    <n v="0"/>
    <n v="0"/>
    <s v="Medium"/>
    <s v="Low"/>
    <x v="1"/>
  </r>
  <r>
    <s v="RI"/>
    <n v="102"/>
    <s v="area_code_510"/>
    <s v="no"/>
    <s v="no"/>
    <n v="0"/>
    <n v="184.6"/>
    <n v="133"/>
    <n v="31.38"/>
    <n v="166.8"/>
    <n v="94"/>
    <n v="14.18"/>
    <n v="225.2"/>
    <x v="18"/>
    <n v="10.130000000000001"/>
    <n v="6.8"/>
    <n v="8"/>
    <n v="1.84"/>
    <n v="1"/>
    <x v="0"/>
    <n v="0"/>
    <n v="0"/>
    <n v="0"/>
    <s v="High"/>
    <s v="Low"/>
    <x v="2"/>
  </r>
  <r>
    <s v="DC"/>
    <n v="79"/>
    <s v="area_code_408"/>
    <s v="no"/>
    <s v="yes"/>
    <n v="25"/>
    <n v="219"/>
    <n v="95"/>
    <n v="37.229999999999997"/>
    <n v="241.9"/>
    <n v="95"/>
    <n v="20.56"/>
    <n v="203.4"/>
    <x v="20"/>
    <n v="9.15"/>
    <n v="5.6"/>
    <n v="5"/>
    <n v="1.51"/>
    <n v="4"/>
    <x v="0"/>
    <n v="0"/>
    <n v="0"/>
    <n v="1"/>
    <s v="Medium"/>
    <s v="Low"/>
    <x v="2"/>
  </r>
  <r>
    <s v="TN"/>
    <n v="110"/>
    <s v="area_code_510"/>
    <s v="no"/>
    <s v="no"/>
    <n v="0"/>
    <n v="220.9"/>
    <n v="100"/>
    <n v="37.549999999999997"/>
    <n v="279.60000000000002"/>
    <n v="76"/>
    <n v="23.77"/>
    <n v="239.8"/>
    <x v="24"/>
    <n v="10.79"/>
    <n v="13.5"/>
    <n v="9"/>
    <n v="3.65"/>
    <n v="1"/>
    <x v="1"/>
    <n v="1"/>
    <n v="0"/>
    <n v="0"/>
    <s v="High"/>
    <s v="High"/>
    <x v="2"/>
  </r>
  <r>
    <s v="AL"/>
    <n v="69"/>
    <s v="area_code_408"/>
    <s v="no"/>
    <s v="yes"/>
    <n v="27"/>
    <n v="188.4"/>
    <n v="104"/>
    <n v="32.03"/>
    <n v="320.60000000000002"/>
    <n v="128"/>
    <n v="27.25"/>
    <n v="161.69999999999999"/>
    <x v="60"/>
    <n v="7.28"/>
    <n v="9.6999999999999993"/>
    <n v="7"/>
    <n v="2.62"/>
    <n v="1"/>
    <x v="0"/>
    <n v="0"/>
    <n v="0"/>
    <n v="1"/>
    <s v="Low"/>
    <s v="Low"/>
    <x v="1"/>
  </r>
  <r>
    <s v="IN"/>
    <n v="56"/>
    <s v="area_code_510"/>
    <s v="no"/>
    <s v="no"/>
    <n v="0"/>
    <n v="254.8"/>
    <n v="83"/>
    <n v="43.32"/>
    <n v="194"/>
    <n v="98"/>
    <n v="16.489999999999998"/>
    <n v="186.2"/>
    <x v="4"/>
    <n v="8.3800000000000008"/>
    <n v="13.5"/>
    <n v="2"/>
    <n v="3.65"/>
    <n v="4"/>
    <x v="0"/>
    <n v="0"/>
    <n v="0"/>
    <n v="0"/>
    <s v="Low"/>
    <s v="High"/>
    <x v="2"/>
  </r>
  <r>
    <s v="UT"/>
    <n v="133"/>
    <s v="area_code_510"/>
    <s v="no"/>
    <s v="no"/>
    <n v="0"/>
    <n v="338.4"/>
    <n v="86"/>
    <n v="57.53"/>
    <n v="234.6"/>
    <n v="97"/>
    <n v="19.940000000000001"/>
    <n v="264.8"/>
    <x v="39"/>
    <n v="11.92"/>
    <n v="14.8"/>
    <n v="4"/>
    <n v="4"/>
    <n v="3"/>
    <x v="1"/>
    <n v="1"/>
    <n v="0"/>
    <n v="0"/>
    <s v="Very High"/>
    <s v="High"/>
    <x v="2"/>
  </r>
  <r>
    <s v="VA"/>
    <n v="131"/>
    <s v="area_code_415"/>
    <s v="no"/>
    <s v="no"/>
    <n v="0"/>
    <n v="143.1"/>
    <n v="114"/>
    <n v="24.33"/>
    <n v="138.1"/>
    <n v="119"/>
    <n v="11.74"/>
    <n v="199.4"/>
    <x v="41"/>
    <n v="8.9700000000000006"/>
    <n v="8.9"/>
    <n v="3"/>
    <n v="2.4"/>
    <n v="3"/>
    <x v="0"/>
    <n v="0"/>
    <n v="0"/>
    <n v="0"/>
    <s v="Very High"/>
    <s v="Low"/>
    <x v="0"/>
  </r>
  <r>
    <s v="CT"/>
    <n v="60"/>
    <s v="area_code_415"/>
    <s v="no"/>
    <s v="yes"/>
    <n v="20"/>
    <n v="118.3"/>
    <n v="113"/>
    <n v="20.11"/>
    <n v="253.8"/>
    <n v="97"/>
    <n v="21.57"/>
    <n v="172.8"/>
    <x v="17"/>
    <n v="7.78"/>
    <n v="9.4"/>
    <n v="4"/>
    <n v="2.54"/>
    <n v="1"/>
    <x v="0"/>
    <n v="0"/>
    <n v="0"/>
    <n v="1"/>
    <s v="Low"/>
    <s v="Low"/>
    <x v="3"/>
  </r>
  <r>
    <s v="PA"/>
    <n v="92"/>
    <s v="area_code_510"/>
    <s v="no"/>
    <s v="no"/>
    <n v="0"/>
    <n v="185.9"/>
    <n v="111"/>
    <n v="31.6"/>
    <n v="216.8"/>
    <n v="93"/>
    <n v="18.43"/>
    <n v="231"/>
    <x v="80"/>
    <n v="10.4"/>
    <n v="8.5"/>
    <n v="2"/>
    <n v="2.2999999999999998"/>
    <n v="1"/>
    <x v="0"/>
    <n v="0"/>
    <n v="0"/>
    <n v="0"/>
    <s v="Medium"/>
    <s v="Low"/>
    <x v="2"/>
  </r>
  <r>
    <s v="MI"/>
    <n v="52"/>
    <s v="area_code_510"/>
    <s v="no"/>
    <s v="no"/>
    <n v="0"/>
    <n v="219"/>
    <n v="100"/>
    <n v="37.229999999999997"/>
    <n v="148.9"/>
    <n v="110"/>
    <n v="12.66"/>
    <n v="151.80000000000001"/>
    <x v="31"/>
    <n v="6.83"/>
    <n v="11.9"/>
    <n v="8"/>
    <n v="3.21"/>
    <n v="3"/>
    <x v="0"/>
    <n v="0"/>
    <n v="0"/>
    <n v="0"/>
    <s v="Low"/>
    <s v="High"/>
    <x v="1"/>
  </r>
  <r>
    <s v="NC"/>
    <n v="135"/>
    <s v="area_code_510"/>
    <s v="no"/>
    <s v="yes"/>
    <n v="18"/>
    <n v="180.1"/>
    <n v="90"/>
    <n v="30.62"/>
    <n v="152.5"/>
    <n v="65"/>
    <n v="12.96"/>
    <n v="258.2"/>
    <x v="82"/>
    <n v="11.62"/>
    <n v="12.7"/>
    <n v="9"/>
    <n v="3.43"/>
    <n v="1"/>
    <x v="0"/>
    <n v="0"/>
    <n v="0"/>
    <n v="1"/>
    <s v="Very High"/>
    <s v="High"/>
    <x v="3"/>
  </r>
  <r>
    <s v="GA"/>
    <n v="107"/>
    <s v="area_code_408"/>
    <s v="no"/>
    <s v="no"/>
    <n v="0"/>
    <n v="114.9"/>
    <n v="119"/>
    <n v="19.53"/>
    <n v="239.7"/>
    <n v="91"/>
    <n v="20.37"/>
    <n v="165.3"/>
    <x v="64"/>
    <n v="7.44"/>
    <n v="12.6"/>
    <n v="5"/>
    <n v="3.4"/>
    <n v="2"/>
    <x v="0"/>
    <n v="0"/>
    <n v="0"/>
    <n v="0"/>
    <s v="High"/>
    <s v="High"/>
    <x v="3"/>
  </r>
  <r>
    <s v="PA"/>
    <n v="110"/>
    <s v="area_code_510"/>
    <s v="no"/>
    <s v="no"/>
    <n v="0"/>
    <n v="158.6"/>
    <n v="97"/>
    <n v="26.96"/>
    <n v="204.4"/>
    <n v="123"/>
    <n v="17.37"/>
    <n v="182.5"/>
    <x v="56"/>
    <n v="8.2100000000000009"/>
    <n v="11.3"/>
    <n v="3"/>
    <n v="3.05"/>
    <n v="2"/>
    <x v="0"/>
    <n v="0"/>
    <n v="0"/>
    <n v="0"/>
    <s v="High"/>
    <s v="High"/>
    <x v="0"/>
  </r>
  <r>
    <s v="DE"/>
    <n v="109"/>
    <s v="area_code_415"/>
    <s v="yes"/>
    <s v="yes"/>
    <n v="36"/>
    <n v="244.2"/>
    <n v="147"/>
    <n v="41.51"/>
    <n v="199.7"/>
    <n v="65"/>
    <n v="16.97"/>
    <n v="144.4"/>
    <x v="23"/>
    <n v="6.5"/>
    <n v="15.4"/>
    <n v="3"/>
    <n v="4.16"/>
    <n v="2"/>
    <x v="1"/>
    <n v="1"/>
    <n v="1"/>
    <n v="1"/>
    <s v="High"/>
    <s v="High"/>
    <x v="2"/>
  </r>
  <r>
    <s v="NY"/>
    <n v="90"/>
    <s v="area_code_415"/>
    <s v="no"/>
    <s v="no"/>
    <n v="0"/>
    <n v="180"/>
    <n v="58"/>
    <n v="30.6"/>
    <n v="229.4"/>
    <n v="88"/>
    <n v="19.5"/>
    <n v="162.19999999999999"/>
    <x v="71"/>
    <n v="7.3"/>
    <n v="13.2"/>
    <n v="9"/>
    <n v="3.56"/>
    <n v="1"/>
    <x v="0"/>
    <n v="0"/>
    <n v="0"/>
    <n v="0"/>
    <s v="Medium"/>
    <s v="High"/>
    <x v="3"/>
  </r>
  <r>
    <s v="NE"/>
    <n v="115"/>
    <s v="area_code_415"/>
    <s v="no"/>
    <s v="no"/>
    <n v="0"/>
    <n v="135.4"/>
    <n v="104"/>
    <n v="23.02"/>
    <n v="138.80000000000001"/>
    <n v="91"/>
    <n v="11.8"/>
    <n v="208.5"/>
    <x v="26"/>
    <n v="9.3800000000000008"/>
    <n v="5.4"/>
    <n v="3"/>
    <n v="1.46"/>
    <n v="1"/>
    <x v="0"/>
    <n v="0"/>
    <n v="0"/>
    <n v="0"/>
    <s v="High"/>
    <s v="Low"/>
    <x v="3"/>
  </r>
  <r>
    <s v="ME"/>
    <n v="73"/>
    <s v="area_code_408"/>
    <s v="no"/>
    <s v="no"/>
    <n v="0"/>
    <n v="272.39999999999998"/>
    <n v="112"/>
    <n v="46.31"/>
    <n v="252.2"/>
    <n v="91"/>
    <n v="21.44"/>
    <n v="255.4"/>
    <x v="64"/>
    <n v="11.49"/>
    <n v="10.9"/>
    <n v="5"/>
    <n v="2.94"/>
    <n v="1"/>
    <x v="1"/>
    <n v="1"/>
    <n v="0"/>
    <n v="0"/>
    <s v="Low"/>
    <s v="High"/>
    <x v="2"/>
  </r>
  <r>
    <s v="NJ"/>
    <n v="127"/>
    <s v="area_code_510"/>
    <s v="no"/>
    <s v="no"/>
    <n v="0"/>
    <n v="262.89999999999998"/>
    <n v="95"/>
    <n v="44.69"/>
    <n v="175.9"/>
    <n v="126"/>
    <n v="14.95"/>
    <n v="202.1"/>
    <x v="67"/>
    <n v="9.09"/>
    <n v="7.5"/>
    <n v="5"/>
    <n v="2.0299999999999998"/>
    <n v="1"/>
    <x v="0"/>
    <n v="0"/>
    <n v="0"/>
    <n v="0"/>
    <s v="High"/>
    <s v="Low"/>
    <x v="1"/>
  </r>
  <r>
    <s v="DE"/>
    <n v="79"/>
    <s v="area_code_415"/>
    <s v="no"/>
    <s v="no"/>
    <n v="0"/>
    <n v="66.7"/>
    <n v="124"/>
    <n v="11.34"/>
    <n v="204"/>
    <n v="91"/>
    <n v="17.34"/>
    <n v="254.7"/>
    <x v="71"/>
    <n v="11.46"/>
    <n v="15.1"/>
    <n v="2"/>
    <n v="4.08"/>
    <n v="1"/>
    <x v="0"/>
    <n v="0"/>
    <n v="0"/>
    <n v="0"/>
    <s v="Medium"/>
    <s v="High"/>
    <x v="3"/>
  </r>
  <r>
    <s v="CT"/>
    <n v="133"/>
    <s v="area_code_408"/>
    <s v="no"/>
    <s v="no"/>
    <n v="0"/>
    <n v="240.8"/>
    <n v="72"/>
    <n v="40.94"/>
    <n v="202.7"/>
    <n v="62"/>
    <n v="17.23"/>
    <n v="212.9"/>
    <x v="46"/>
    <n v="9.58"/>
    <n v="7.7"/>
    <n v="5"/>
    <n v="2.08"/>
    <n v="1"/>
    <x v="0"/>
    <n v="0"/>
    <n v="0"/>
    <n v="0"/>
    <s v="Very High"/>
    <s v="Low"/>
    <x v="2"/>
  </r>
  <r>
    <s v="KY"/>
    <n v="47"/>
    <s v="area_code_415"/>
    <s v="no"/>
    <s v="yes"/>
    <n v="40"/>
    <n v="158.30000000000001"/>
    <n v="90"/>
    <n v="26.91"/>
    <n v="213.2"/>
    <n v="71"/>
    <n v="18.12"/>
    <n v="123"/>
    <x v="65"/>
    <n v="5.54"/>
    <n v="14"/>
    <n v="2"/>
    <n v="3.78"/>
    <n v="2"/>
    <x v="0"/>
    <n v="0"/>
    <n v="0"/>
    <n v="1"/>
    <s v="Low"/>
    <s v="High"/>
    <x v="3"/>
  </r>
  <r>
    <s v="CO"/>
    <n v="53"/>
    <s v="area_code_510"/>
    <s v="no"/>
    <s v="yes"/>
    <n v="24"/>
    <n v="201.7"/>
    <n v="87"/>
    <n v="34.29"/>
    <n v="251.7"/>
    <n v="97"/>
    <n v="21.39"/>
    <n v="297.39999999999998"/>
    <x v="34"/>
    <n v="13.38"/>
    <n v="7.9"/>
    <n v="5"/>
    <n v="2.13"/>
    <n v="0"/>
    <x v="0"/>
    <n v="0"/>
    <n v="0"/>
    <n v="1"/>
    <s v="Low"/>
    <s v="Low"/>
    <x v="2"/>
  </r>
  <r>
    <s v="NH"/>
    <n v="148"/>
    <s v="area_code_510"/>
    <s v="no"/>
    <s v="no"/>
    <n v="0"/>
    <n v="168.8"/>
    <n v="102"/>
    <n v="28.7"/>
    <n v="248.1"/>
    <n v="125"/>
    <n v="21.09"/>
    <n v="250.7"/>
    <x v="5"/>
    <n v="11.28"/>
    <n v="10.6"/>
    <n v="4"/>
    <n v="2.86"/>
    <n v="1"/>
    <x v="0"/>
    <n v="0"/>
    <n v="0"/>
    <n v="0"/>
    <s v="Very High"/>
    <s v="High"/>
    <x v="0"/>
  </r>
  <r>
    <s v="MA"/>
    <n v="72"/>
    <s v="area_code_415"/>
    <s v="no"/>
    <s v="no"/>
    <n v="0"/>
    <n v="141.9"/>
    <n v="98"/>
    <n v="24.12"/>
    <n v="188.1"/>
    <n v="63"/>
    <n v="15.99"/>
    <n v="115.2"/>
    <x v="90"/>
    <n v="5.18"/>
    <n v="12"/>
    <n v="5"/>
    <n v="3.24"/>
    <n v="2"/>
    <x v="0"/>
    <n v="0"/>
    <n v="0"/>
    <n v="0"/>
    <s v="Low"/>
    <s v="High"/>
    <x v="3"/>
  </r>
  <r>
    <s v="LA"/>
    <n v="96"/>
    <s v="area_code_510"/>
    <s v="no"/>
    <s v="no"/>
    <n v="0"/>
    <n v="182.6"/>
    <n v="75"/>
    <n v="31.04"/>
    <n v="188.6"/>
    <n v="67"/>
    <n v="16.03"/>
    <n v="137.69999999999999"/>
    <x v="77"/>
    <n v="6.2"/>
    <n v="9.5"/>
    <n v="3"/>
    <n v="2.57"/>
    <n v="5"/>
    <x v="1"/>
    <n v="1"/>
    <n v="0"/>
    <n v="0"/>
    <s v="Medium"/>
    <s v="Low"/>
    <x v="2"/>
  </r>
  <r>
    <s v="IL"/>
    <n v="55"/>
    <s v="area_code_415"/>
    <s v="no"/>
    <s v="no"/>
    <n v="0"/>
    <n v="203.7"/>
    <n v="80"/>
    <n v="34.630000000000003"/>
    <n v="230.2"/>
    <n v="112"/>
    <n v="19.57"/>
    <n v="120.3"/>
    <x v="117"/>
    <n v="5.41"/>
    <n v="9.4"/>
    <n v="1"/>
    <n v="2.54"/>
    <n v="3"/>
    <x v="0"/>
    <n v="0"/>
    <n v="0"/>
    <n v="0"/>
    <s v="Low"/>
    <s v="Low"/>
    <x v="1"/>
  </r>
  <r>
    <s v="MI"/>
    <n v="143"/>
    <s v="area_code_415"/>
    <s v="no"/>
    <s v="no"/>
    <n v="0"/>
    <n v="191.6"/>
    <n v="53"/>
    <n v="32.57"/>
    <n v="104.6"/>
    <n v="104"/>
    <n v="8.89"/>
    <n v="195.8"/>
    <x v="76"/>
    <n v="8.81"/>
    <n v="10.7"/>
    <n v="9"/>
    <n v="2.89"/>
    <n v="3"/>
    <x v="0"/>
    <n v="0"/>
    <n v="0"/>
    <n v="0"/>
    <s v="Very High"/>
    <s v="High"/>
    <x v="1"/>
  </r>
  <r>
    <s v="IN"/>
    <n v="60"/>
    <s v="area_code_415"/>
    <s v="no"/>
    <s v="no"/>
    <n v="0"/>
    <n v="136.4"/>
    <n v="147"/>
    <n v="23.19"/>
    <n v="219.9"/>
    <n v="101"/>
    <n v="18.690000000000001"/>
    <n v="99.7"/>
    <x v="44"/>
    <n v="4.49"/>
    <n v="7"/>
    <n v="3"/>
    <n v="1.89"/>
    <n v="0"/>
    <x v="0"/>
    <n v="0"/>
    <n v="0"/>
    <n v="0"/>
    <s v="Low"/>
    <s v="Low"/>
    <x v="0"/>
  </r>
  <r>
    <s v="CO"/>
    <n v="90"/>
    <s v="area_code_415"/>
    <s v="no"/>
    <s v="yes"/>
    <n v="30"/>
    <n v="168.2"/>
    <n v="103"/>
    <n v="28.59"/>
    <n v="220.9"/>
    <n v="75"/>
    <n v="18.78"/>
    <n v="224.3"/>
    <x v="18"/>
    <n v="10.09"/>
    <n v="8.1999999999999993"/>
    <n v="2"/>
    <n v="2.21"/>
    <n v="0"/>
    <x v="0"/>
    <n v="0"/>
    <n v="0"/>
    <n v="1"/>
    <s v="Medium"/>
    <s v="Low"/>
    <x v="3"/>
  </r>
  <r>
    <s v="TX"/>
    <n v="65"/>
    <s v="area_code_415"/>
    <s v="no"/>
    <s v="no"/>
    <n v="0"/>
    <n v="217.9"/>
    <n v="89"/>
    <n v="37.04"/>
    <n v="238.8"/>
    <n v="101"/>
    <n v="20.3"/>
    <n v="194.4"/>
    <x v="18"/>
    <n v="8.75"/>
    <n v="6.6"/>
    <n v="4"/>
    <n v="1.78"/>
    <n v="0"/>
    <x v="0"/>
    <n v="0"/>
    <n v="0"/>
    <n v="0"/>
    <s v="Low"/>
    <s v="Low"/>
    <x v="1"/>
  </r>
  <r>
    <s v="IA"/>
    <n v="93"/>
    <s v="area_code_408"/>
    <s v="no"/>
    <s v="no"/>
    <n v="0"/>
    <n v="198.1"/>
    <n v="93"/>
    <n v="33.68"/>
    <n v="236.1"/>
    <n v="95"/>
    <n v="20.07"/>
    <n v="127.3"/>
    <x v="3"/>
    <n v="5.73"/>
    <n v="12.6"/>
    <n v="4"/>
    <n v="3.4"/>
    <n v="2"/>
    <x v="0"/>
    <n v="0"/>
    <n v="0"/>
    <n v="0"/>
    <s v="Medium"/>
    <s v="High"/>
    <x v="2"/>
  </r>
  <r>
    <s v="UT"/>
    <n v="117"/>
    <s v="area_code_408"/>
    <s v="yes"/>
    <s v="yes"/>
    <n v="15"/>
    <n v="178.8"/>
    <n v="81"/>
    <n v="30.4"/>
    <n v="286.10000000000002"/>
    <n v="85"/>
    <n v="24.32"/>
    <n v="229.4"/>
    <x v="10"/>
    <n v="10.32"/>
    <n v="7.1"/>
    <n v="5"/>
    <n v="1.92"/>
    <n v="1"/>
    <x v="0"/>
    <n v="0"/>
    <n v="1"/>
    <n v="1"/>
    <s v="High"/>
    <s v="Low"/>
    <x v="3"/>
  </r>
  <r>
    <s v="AL"/>
    <n v="96"/>
    <s v="area_code_415"/>
    <s v="no"/>
    <s v="yes"/>
    <n v="18"/>
    <n v="262.89999999999998"/>
    <n v="57"/>
    <n v="44.69"/>
    <n v="190.2"/>
    <n v="107"/>
    <n v="16.170000000000002"/>
    <n v="293.5"/>
    <x v="0"/>
    <n v="13.21"/>
    <n v="11.8"/>
    <n v="4"/>
    <n v="3.19"/>
    <n v="3"/>
    <x v="0"/>
    <n v="0"/>
    <n v="0"/>
    <n v="1"/>
    <s v="Medium"/>
    <s v="High"/>
    <x v="1"/>
  </r>
  <r>
    <s v="NV"/>
    <n v="60"/>
    <s v="area_code_415"/>
    <s v="no"/>
    <s v="no"/>
    <n v="0"/>
    <n v="197"/>
    <n v="130"/>
    <n v="33.49"/>
    <n v="219.2"/>
    <n v="105"/>
    <n v="18.63"/>
    <n v="102.8"/>
    <x v="45"/>
    <n v="4.63"/>
    <n v="12.6"/>
    <n v="4"/>
    <n v="3.4"/>
    <n v="1"/>
    <x v="0"/>
    <n v="0"/>
    <n v="0"/>
    <n v="0"/>
    <s v="Low"/>
    <s v="High"/>
    <x v="1"/>
  </r>
  <r>
    <s v="IA"/>
    <n v="157"/>
    <s v="area_code_510"/>
    <s v="no"/>
    <s v="no"/>
    <n v="0"/>
    <n v="102.9"/>
    <n v="94"/>
    <n v="17.489999999999998"/>
    <n v="229.1"/>
    <n v="96"/>
    <n v="19.47"/>
    <n v="198.7"/>
    <x v="31"/>
    <n v="8.94"/>
    <n v="13.6"/>
    <n v="2"/>
    <n v="3.67"/>
    <n v="1"/>
    <x v="0"/>
    <n v="0"/>
    <n v="0"/>
    <n v="0"/>
    <s v="Very High"/>
    <s v="High"/>
    <x v="3"/>
  </r>
  <r>
    <s v="UT"/>
    <n v="89"/>
    <s v="area_code_408"/>
    <s v="no"/>
    <s v="no"/>
    <n v="0"/>
    <n v="144.19999999999999"/>
    <n v="74"/>
    <n v="24.51"/>
    <n v="164.7"/>
    <n v="119"/>
    <n v="14"/>
    <n v="279.2"/>
    <x v="3"/>
    <n v="12.56"/>
    <n v="12.1"/>
    <n v="7"/>
    <n v="3.27"/>
    <n v="4"/>
    <x v="1"/>
    <n v="1"/>
    <n v="0"/>
    <n v="0"/>
    <s v="Medium"/>
    <s v="High"/>
    <x v="0"/>
  </r>
  <r>
    <s v="PA"/>
    <n v="91"/>
    <s v="area_code_415"/>
    <s v="no"/>
    <s v="no"/>
    <n v="0"/>
    <n v="139.80000000000001"/>
    <n v="109"/>
    <n v="23.77"/>
    <n v="157"/>
    <n v="91"/>
    <n v="13.35"/>
    <n v="218.6"/>
    <x v="55"/>
    <n v="9.84"/>
    <n v="13.6"/>
    <n v="4"/>
    <n v="3.67"/>
    <n v="3"/>
    <x v="0"/>
    <n v="0"/>
    <n v="0"/>
    <n v="0"/>
    <s v="Medium"/>
    <s v="High"/>
    <x v="3"/>
  </r>
  <r>
    <s v="VA"/>
    <n v="104"/>
    <s v="area_code_415"/>
    <s v="no"/>
    <s v="no"/>
    <n v="0"/>
    <n v="139.69999999999999"/>
    <n v="112"/>
    <n v="23.75"/>
    <n v="199.8"/>
    <n v="127"/>
    <n v="16.98"/>
    <n v="189.3"/>
    <x v="1"/>
    <n v="8.52"/>
    <n v="10.3"/>
    <n v="2"/>
    <n v="2.78"/>
    <n v="2"/>
    <x v="0"/>
    <n v="0"/>
    <n v="0"/>
    <n v="0"/>
    <s v="High"/>
    <s v="High"/>
    <x v="0"/>
  </r>
  <r>
    <s v="SC"/>
    <n v="40"/>
    <s v="area_code_415"/>
    <s v="no"/>
    <s v="no"/>
    <n v="0"/>
    <n v="309.39999999999998"/>
    <n v="86"/>
    <n v="52.6"/>
    <n v="271.3"/>
    <n v="98"/>
    <n v="23.06"/>
    <n v="197.1"/>
    <x v="22"/>
    <n v="8.8699999999999992"/>
    <n v="11.2"/>
    <n v="5"/>
    <n v="3.02"/>
    <n v="3"/>
    <x v="1"/>
    <n v="1"/>
    <n v="0"/>
    <n v="0"/>
    <s v="Low"/>
    <s v="High"/>
    <x v="2"/>
  </r>
  <r>
    <s v="WV"/>
    <n v="161"/>
    <s v="area_code_415"/>
    <s v="no"/>
    <s v="no"/>
    <n v="0"/>
    <n v="159.6"/>
    <n v="102"/>
    <n v="27.13"/>
    <n v="212.6"/>
    <n v="119"/>
    <n v="18.07"/>
    <n v="151.4"/>
    <x v="72"/>
    <n v="6.81"/>
    <n v="12.6"/>
    <n v="7"/>
    <n v="3.4"/>
    <n v="5"/>
    <x v="1"/>
    <n v="1"/>
    <n v="0"/>
    <n v="0"/>
    <s v="Very High"/>
    <s v="High"/>
    <x v="0"/>
  </r>
  <r>
    <s v="KY"/>
    <n v="131"/>
    <s v="area_code_408"/>
    <s v="no"/>
    <s v="yes"/>
    <n v="29"/>
    <n v="239.7"/>
    <n v="102"/>
    <n v="40.75"/>
    <n v="212.8"/>
    <n v="109"/>
    <n v="18.09"/>
    <n v="187.7"/>
    <x v="33"/>
    <n v="8.4499999999999993"/>
    <n v="10.5"/>
    <n v="2"/>
    <n v="2.84"/>
    <n v="1"/>
    <x v="0"/>
    <n v="0"/>
    <n v="0"/>
    <n v="1"/>
    <s v="Very High"/>
    <s v="High"/>
    <x v="1"/>
  </r>
  <r>
    <s v="DC"/>
    <n v="79"/>
    <s v="area_code_510"/>
    <s v="no"/>
    <s v="no"/>
    <n v="0"/>
    <n v="161.1"/>
    <n v="110"/>
    <n v="27.39"/>
    <n v="170.6"/>
    <n v="111"/>
    <n v="14.5"/>
    <n v="274.39999999999998"/>
    <x v="59"/>
    <n v="12.35"/>
    <n v="7.6"/>
    <n v="2"/>
    <n v="2.0499999999999998"/>
    <n v="2"/>
    <x v="0"/>
    <n v="0"/>
    <n v="0"/>
    <n v="0"/>
    <s v="Medium"/>
    <s v="Low"/>
    <x v="0"/>
  </r>
  <r>
    <s v="HI"/>
    <n v="161"/>
    <s v="area_code_408"/>
    <s v="no"/>
    <s v="no"/>
    <n v="0"/>
    <n v="165.4"/>
    <n v="88"/>
    <n v="28.12"/>
    <n v="209.7"/>
    <n v="111"/>
    <n v="17.82"/>
    <n v="270.7"/>
    <x v="31"/>
    <n v="12.18"/>
    <n v="10.5"/>
    <n v="3"/>
    <n v="2.84"/>
    <n v="4"/>
    <x v="0"/>
    <n v="0"/>
    <n v="0"/>
    <n v="0"/>
    <s v="Very High"/>
    <s v="High"/>
    <x v="0"/>
  </r>
  <r>
    <s v="MS"/>
    <n v="108"/>
    <s v="area_code_415"/>
    <s v="no"/>
    <s v="yes"/>
    <n v="28"/>
    <n v="221.3"/>
    <n v="117"/>
    <n v="37.619999999999997"/>
    <n v="156"/>
    <n v="102"/>
    <n v="13.26"/>
    <n v="159.30000000000001"/>
    <x v="59"/>
    <n v="7.17"/>
    <n v="8.6999999999999993"/>
    <n v="3"/>
    <n v="2.35"/>
    <n v="0"/>
    <x v="0"/>
    <n v="0"/>
    <n v="0"/>
    <n v="1"/>
    <s v="High"/>
    <s v="Low"/>
    <x v="1"/>
  </r>
  <r>
    <s v="WV"/>
    <n v="69"/>
    <s v="area_code_415"/>
    <s v="yes"/>
    <s v="no"/>
    <n v="0"/>
    <n v="176.8"/>
    <n v="89"/>
    <n v="30.06"/>
    <n v="196"/>
    <n v="89"/>
    <n v="16.66"/>
    <n v="232.6"/>
    <x v="101"/>
    <n v="10.47"/>
    <n v="13.1"/>
    <n v="5"/>
    <n v="3.54"/>
    <n v="1"/>
    <x v="1"/>
    <n v="1"/>
    <n v="1"/>
    <n v="0"/>
    <s v="Low"/>
    <s v="High"/>
    <x v="3"/>
  </r>
  <r>
    <s v="NC"/>
    <n v="80"/>
    <s v="area_code_408"/>
    <s v="no"/>
    <s v="no"/>
    <n v="0"/>
    <n v="196"/>
    <n v="75"/>
    <n v="33.32"/>
    <n v="237.8"/>
    <n v="112"/>
    <n v="20.21"/>
    <n v="220.1"/>
    <x v="28"/>
    <n v="9.9"/>
    <n v="13.9"/>
    <n v="5"/>
    <n v="3.75"/>
    <n v="1"/>
    <x v="0"/>
    <n v="0"/>
    <n v="0"/>
    <n v="0"/>
    <s v="Medium"/>
    <s v="High"/>
    <x v="1"/>
  </r>
  <r>
    <s v="ME"/>
    <n v="146"/>
    <s v="area_code_415"/>
    <s v="no"/>
    <s v="no"/>
    <n v="0"/>
    <n v="174.3"/>
    <n v="113"/>
    <n v="29.63"/>
    <n v="200.7"/>
    <n v="107"/>
    <n v="17.059999999999999"/>
    <n v="281.2"/>
    <x v="107"/>
    <n v="12.65"/>
    <n v="11.6"/>
    <n v="3"/>
    <n v="3.13"/>
    <n v="4"/>
    <x v="0"/>
    <n v="0"/>
    <n v="0"/>
    <n v="0"/>
    <s v="Very High"/>
    <s v="High"/>
    <x v="0"/>
  </r>
  <r>
    <s v="WY"/>
    <n v="113"/>
    <s v="area_code_408"/>
    <s v="no"/>
    <s v="no"/>
    <n v="0"/>
    <n v="158.4"/>
    <n v="107"/>
    <n v="26.93"/>
    <n v="142.19999999999999"/>
    <n v="104"/>
    <n v="12.09"/>
    <n v="174.7"/>
    <x v="13"/>
    <n v="7.86"/>
    <n v="14.9"/>
    <n v="2"/>
    <n v="4.0199999999999996"/>
    <n v="0"/>
    <x v="0"/>
    <n v="0"/>
    <n v="0"/>
    <n v="0"/>
    <s v="High"/>
    <s v="High"/>
    <x v="0"/>
  </r>
  <r>
    <s v="ME"/>
    <n v="29"/>
    <s v="area_code_415"/>
    <s v="no"/>
    <s v="yes"/>
    <n v="38"/>
    <n v="149.4"/>
    <n v="93"/>
    <n v="25.4"/>
    <n v="189.8"/>
    <n v="96"/>
    <n v="16.13"/>
    <n v="127.4"/>
    <x v="62"/>
    <n v="5.73"/>
    <n v="6"/>
    <n v="3"/>
    <n v="1.62"/>
    <n v="1"/>
    <x v="0"/>
    <n v="0"/>
    <n v="0"/>
    <n v="1"/>
    <s v="Low"/>
    <s v="Low"/>
    <x v="3"/>
  </r>
  <r>
    <s v="KY"/>
    <n v="78"/>
    <s v="area_code_415"/>
    <s v="no"/>
    <s v="no"/>
    <n v="0"/>
    <n v="145.5"/>
    <n v="124"/>
    <n v="24.74"/>
    <n v="143.4"/>
    <n v="71"/>
    <n v="12.19"/>
    <n v="291.10000000000002"/>
    <x v="56"/>
    <n v="13.1"/>
    <n v="9.5"/>
    <n v="5"/>
    <n v="2.57"/>
    <n v="3"/>
    <x v="0"/>
    <n v="0"/>
    <n v="0"/>
    <n v="0"/>
    <s v="Medium"/>
    <s v="Low"/>
    <x v="3"/>
  </r>
  <r>
    <s v="GA"/>
    <n v="120"/>
    <s v="area_code_510"/>
    <s v="no"/>
    <s v="no"/>
    <n v="0"/>
    <n v="147.69999999999999"/>
    <n v="101"/>
    <n v="25.11"/>
    <n v="144.1"/>
    <n v="71"/>
    <n v="12.25"/>
    <n v="237"/>
    <x v="11"/>
    <n v="10.67"/>
    <n v="11.1"/>
    <n v="5"/>
    <n v="3"/>
    <n v="0"/>
    <x v="0"/>
    <n v="0"/>
    <n v="0"/>
    <n v="0"/>
    <s v="High"/>
    <s v="High"/>
    <x v="3"/>
  </r>
  <r>
    <s v="IN"/>
    <n v="185"/>
    <s v="area_code_415"/>
    <s v="no"/>
    <s v="no"/>
    <n v="0"/>
    <n v="89.4"/>
    <n v="77"/>
    <n v="15.2"/>
    <n v="288.89999999999998"/>
    <n v="128"/>
    <n v="24.56"/>
    <n v="162.9"/>
    <x v="73"/>
    <n v="7.33"/>
    <n v="10.4"/>
    <n v="2"/>
    <n v="2.81"/>
    <n v="3"/>
    <x v="0"/>
    <n v="0"/>
    <n v="0"/>
    <n v="0"/>
    <s v="Very High"/>
    <s v="High"/>
    <x v="0"/>
  </r>
  <r>
    <s v="VA"/>
    <n v="130"/>
    <s v="area_code_415"/>
    <s v="no"/>
    <s v="no"/>
    <n v="0"/>
    <n v="138.69999999999999"/>
    <n v="68"/>
    <n v="23.58"/>
    <n v="205.6"/>
    <n v="102"/>
    <n v="17.48"/>
    <n v="231.2"/>
    <x v="13"/>
    <n v="10.4"/>
    <n v="13.6"/>
    <n v="3"/>
    <n v="3.67"/>
    <n v="2"/>
    <x v="0"/>
    <n v="0"/>
    <n v="0"/>
    <n v="0"/>
    <s v="Very High"/>
    <s v="High"/>
    <x v="0"/>
  </r>
  <r>
    <s v="DC"/>
    <n v="59"/>
    <s v="area_code_415"/>
    <s v="no"/>
    <s v="yes"/>
    <n v="26"/>
    <n v="205.4"/>
    <n v="68"/>
    <n v="34.92"/>
    <n v="115"/>
    <n v="115"/>
    <n v="9.7799999999999994"/>
    <n v="214.7"/>
    <x v="61"/>
    <n v="9.66"/>
    <n v="9.4"/>
    <n v="2"/>
    <n v="2.54"/>
    <n v="5"/>
    <x v="0"/>
    <n v="0"/>
    <n v="0"/>
    <n v="1"/>
    <s v="Low"/>
    <s v="Low"/>
    <x v="1"/>
  </r>
  <r>
    <s v="ID"/>
    <n v="139"/>
    <s v="area_code_408"/>
    <s v="no"/>
    <s v="no"/>
    <n v="0"/>
    <n v="187.4"/>
    <n v="86"/>
    <n v="31.86"/>
    <n v="169.3"/>
    <n v="116"/>
    <n v="14.39"/>
    <n v="153.4"/>
    <x v="53"/>
    <n v="6.9"/>
    <n v="11.7"/>
    <n v="3"/>
    <n v="3.16"/>
    <n v="1"/>
    <x v="0"/>
    <n v="0"/>
    <n v="0"/>
    <n v="0"/>
    <s v="Very High"/>
    <s v="High"/>
    <x v="1"/>
  </r>
  <r>
    <s v="DE"/>
    <n v="12"/>
    <s v="area_code_415"/>
    <s v="no"/>
    <s v="no"/>
    <n v="0"/>
    <n v="206.1"/>
    <n v="105"/>
    <n v="35.04"/>
    <n v="246.6"/>
    <n v="104"/>
    <n v="20.96"/>
    <n v="254.6"/>
    <x v="72"/>
    <n v="11.46"/>
    <n v="12.1"/>
    <n v="7"/>
    <n v="3.27"/>
    <n v="2"/>
    <x v="0"/>
    <n v="0"/>
    <n v="0"/>
    <n v="0"/>
    <s v="Low"/>
    <s v="High"/>
    <x v="1"/>
  </r>
  <r>
    <s v="MN"/>
    <n v="42"/>
    <s v="area_code_408"/>
    <s v="no"/>
    <s v="yes"/>
    <n v="34"/>
    <n v="131.5"/>
    <n v="143"/>
    <n v="22.36"/>
    <n v="185.3"/>
    <n v="109"/>
    <n v="15.75"/>
    <n v="177.3"/>
    <x v="57"/>
    <n v="7.98"/>
    <n v="10.9"/>
    <n v="5"/>
    <n v="2.94"/>
    <n v="0"/>
    <x v="0"/>
    <n v="0"/>
    <n v="0"/>
    <n v="1"/>
    <s v="Low"/>
    <s v="High"/>
    <x v="0"/>
  </r>
  <r>
    <s v="WY"/>
    <n v="63"/>
    <s v="area_code_415"/>
    <s v="no"/>
    <s v="no"/>
    <n v="0"/>
    <n v="120.1"/>
    <n v="103"/>
    <n v="20.420000000000002"/>
    <n v="179.2"/>
    <n v="132"/>
    <n v="15.23"/>
    <n v="127.3"/>
    <x v="58"/>
    <n v="5.73"/>
    <n v="6.3"/>
    <n v="4"/>
    <n v="1.7"/>
    <n v="1"/>
    <x v="0"/>
    <n v="0"/>
    <n v="0"/>
    <n v="0"/>
    <s v="Low"/>
    <s v="Low"/>
    <x v="0"/>
  </r>
  <r>
    <s v="NY"/>
    <n v="143"/>
    <s v="area_code_415"/>
    <s v="no"/>
    <s v="no"/>
    <n v="0"/>
    <n v="168.6"/>
    <n v="85"/>
    <n v="28.66"/>
    <n v="176.3"/>
    <n v="89"/>
    <n v="14.99"/>
    <n v="282.3"/>
    <x v="69"/>
    <n v="12.7"/>
    <n v="13.3"/>
    <n v="10"/>
    <n v="3.59"/>
    <n v="1"/>
    <x v="0"/>
    <n v="0"/>
    <n v="0"/>
    <n v="0"/>
    <s v="Very High"/>
    <s v="High"/>
    <x v="3"/>
  </r>
  <r>
    <s v="AR"/>
    <n v="156"/>
    <s v="area_code_510"/>
    <s v="no"/>
    <s v="no"/>
    <n v="0"/>
    <n v="189.4"/>
    <n v="114"/>
    <n v="32.200000000000003"/>
    <n v="145.69999999999999"/>
    <n v="96"/>
    <n v="12.38"/>
    <n v="192.8"/>
    <x v="3"/>
    <n v="8.68"/>
    <n v="4.5"/>
    <n v="13"/>
    <n v="1.22"/>
    <n v="0"/>
    <x v="0"/>
    <n v="0"/>
    <n v="0"/>
    <n v="0"/>
    <s v="Very High"/>
    <s v="Low"/>
    <x v="2"/>
  </r>
  <r>
    <s v="TX"/>
    <n v="98"/>
    <s v="area_code_408"/>
    <s v="no"/>
    <s v="no"/>
    <n v="0"/>
    <n v="158.5"/>
    <n v="90"/>
    <n v="26.95"/>
    <n v="254.4"/>
    <n v="67"/>
    <n v="21.62"/>
    <n v="178.4"/>
    <x v="1"/>
    <n v="8.0299999999999994"/>
    <n v="14.8"/>
    <n v="5"/>
    <n v="4"/>
    <n v="2"/>
    <x v="0"/>
    <n v="0"/>
    <n v="0"/>
    <n v="0"/>
    <s v="Medium"/>
    <s v="High"/>
    <x v="3"/>
  </r>
  <r>
    <s v="LA"/>
    <n v="140"/>
    <s v="area_code_415"/>
    <s v="no"/>
    <s v="yes"/>
    <n v="27"/>
    <n v="176"/>
    <n v="141"/>
    <n v="29.92"/>
    <n v="201.3"/>
    <n v="143"/>
    <n v="17.11"/>
    <n v="167.9"/>
    <x v="73"/>
    <n v="7.56"/>
    <n v="7.1"/>
    <n v="5"/>
    <n v="1.92"/>
    <n v="3"/>
    <x v="0"/>
    <n v="0"/>
    <n v="0"/>
    <n v="1"/>
    <s v="Very High"/>
    <s v="Low"/>
    <x v="0"/>
  </r>
  <r>
    <s v="UT"/>
    <n v="102"/>
    <s v="area_code_510"/>
    <s v="no"/>
    <s v="yes"/>
    <n v="45"/>
    <n v="129.19999999999999"/>
    <n v="142"/>
    <n v="21.96"/>
    <n v="239.4"/>
    <n v="114"/>
    <n v="20.350000000000001"/>
    <n v="223.4"/>
    <x v="78"/>
    <n v="10.050000000000001"/>
    <n v="8.6999999999999993"/>
    <n v="4"/>
    <n v="2.35"/>
    <n v="0"/>
    <x v="0"/>
    <n v="0"/>
    <n v="0"/>
    <n v="1"/>
    <s v="High"/>
    <s v="Low"/>
    <x v="0"/>
  </r>
  <r>
    <s v="VA"/>
    <n v="71"/>
    <s v="area_code_415"/>
    <s v="no"/>
    <s v="yes"/>
    <n v="49"/>
    <n v="174"/>
    <n v="122"/>
    <n v="29.58"/>
    <n v="168.6"/>
    <n v="85"/>
    <n v="14.33"/>
    <n v="132.1"/>
    <x v="60"/>
    <n v="5.94"/>
    <n v="7.8"/>
    <n v="4"/>
    <n v="2.11"/>
    <n v="1"/>
    <x v="0"/>
    <n v="0"/>
    <n v="0"/>
    <n v="1"/>
    <s v="Low"/>
    <s v="Low"/>
    <x v="3"/>
  </r>
  <r>
    <s v="TX"/>
    <n v="104"/>
    <s v="area_code_415"/>
    <s v="no"/>
    <s v="no"/>
    <n v="0"/>
    <n v="261.2"/>
    <n v="81"/>
    <n v="44.4"/>
    <n v="209.1"/>
    <n v="130"/>
    <n v="17.77"/>
    <n v="281.10000000000002"/>
    <x v="3"/>
    <n v="12.65"/>
    <n v="11.3"/>
    <n v="1"/>
    <n v="3.05"/>
    <n v="2"/>
    <x v="1"/>
    <n v="1"/>
    <n v="0"/>
    <n v="0"/>
    <s v="High"/>
    <s v="High"/>
    <x v="1"/>
  </r>
  <r>
    <s v="TN"/>
    <n v="96"/>
    <s v="area_code_415"/>
    <s v="no"/>
    <s v="no"/>
    <n v="0"/>
    <n v="264.60000000000002"/>
    <n v="117"/>
    <n v="44.98"/>
    <n v="264.10000000000002"/>
    <n v="121"/>
    <n v="22.45"/>
    <n v="77.099999999999994"/>
    <x v="2"/>
    <n v="3.47"/>
    <n v="8.1"/>
    <n v="4"/>
    <n v="2.19"/>
    <n v="0"/>
    <x v="0"/>
    <n v="0"/>
    <n v="0"/>
    <n v="0"/>
    <s v="Medium"/>
    <s v="Low"/>
    <x v="1"/>
  </r>
  <r>
    <s v="PA"/>
    <n v="90"/>
    <s v="area_code_408"/>
    <s v="no"/>
    <s v="no"/>
    <n v="0"/>
    <n v="160.9"/>
    <n v="97"/>
    <n v="27.35"/>
    <n v="136.4"/>
    <n v="46"/>
    <n v="11.59"/>
    <n v="209"/>
    <x v="3"/>
    <n v="9.4"/>
    <n v="9.1"/>
    <n v="4"/>
    <n v="2.46"/>
    <n v="2"/>
    <x v="0"/>
    <n v="0"/>
    <n v="0"/>
    <n v="0"/>
    <s v="Medium"/>
    <s v="Low"/>
    <x v="3"/>
  </r>
  <r>
    <s v="CT"/>
    <n v="106"/>
    <s v="area_code_510"/>
    <s v="no"/>
    <s v="yes"/>
    <n v="36"/>
    <n v="124.8"/>
    <n v="93"/>
    <n v="21.22"/>
    <n v="241.7"/>
    <n v="83"/>
    <n v="20.54"/>
    <n v="219"/>
    <x v="71"/>
    <n v="9.86"/>
    <n v="11.3"/>
    <n v="3"/>
    <n v="3.05"/>
    <n v="1"/>
    <x v="0"/>
    <n v="0"/>
    <n v="0"/>
    <n v="1"/>
    <s v="High"/>
    <s v="High"/>
    <x v="3"/>
  </r>
  <r>
    <s v="DE"/>
    <n v="148"/>
    <s v="area_code_510"/>
    <s v="no"/>
    <s v="no"/>
    <n v="0"/>
    <n v="230.6"/>
    <n v="92"/>
    <n v="39.200000000000003"/>
    <n v="185.6"/>
    <n v="97"/>
    <n v="15.78"/>
    <n v="183.2"/>
    <x v="29"/>
    <n v="8.24"/>
    <n v="6.2"/>
    <n v="4"/>
    <n v="1.67"/>
    <n v="2"/>
    <x v="0"/>
    <n v="0"/>
    <n v="0"/>
    <n v="0"/>
    <s v="Very High"/>
    <s v="Low"/>
    <x v="2"/>
  </r>
  <r>
    <s v="UT"/>
    <n v="95"/>
    <s v="area_code_408"/>
    <s v="no"/>
    <s v="yes"/>
    <n v="35"/>
    <n v="229.1"/>
    <n v="143"/>
    <n v="38.950000000000003"/>
    <n v="148.19999999999999"/>
    <n v="104"/>
    <n v="12.6"/>
    <n v="248.4"/>
    <x v="71"/>
    <n v="11.18"/>
    <n v="3.9"/>
    <n v="3"/>
    <n v="1.05"/>
    <n v="0"/>
    <x v="0"/>
    <n v="0"/>
    <n v="0"/>
    <n v="1"/>
    <s v="Medium"/>
    <s v="Low"/>
    <x v="1"/>
  </r>
  <r>
    <s v="OK"/>
    <n v="127"/>
    <s v="area_code_408"/>
    <s v="no"/>
    <s v="no"/>
    <n v="0"/>
    <n v="212.9"/>
    <n v="92"/>
    <n v="36.19"/>
    <n v="260.10000000000002"/>
    <n v="124"/>
    <n v="22.11"/>
    <n v="177.6"/>
    <x v="82"/>
    <n v="7.99"/>
    <n v="8.6"/>
    <n v="2"/>
    <n v="2.3199999999999998"/>
    <n v="2"/>
    <x v="0"/>
    <n v="0"/>
    <n v="0"/>
    <n v="0"/>
    <s v="High"/>
    <s v="Low"/>
    <x v="1"/>
  </r>
  <r>
    <s v="NH"/>
    <n v="79"/>
    <s v="area_code_408"/>
    <s v="no"/>
    <s v="yes"/>
    <n v="30"/>
    <n v="124.8"/>
    <n v="99"/>
    <n v="21.22"/>
    <n v="207.6"/>
    <n v="142"/>
    <n v="17.649999999999999"/>
    <n v="175"/>
    <x v="34"/>
    <n v="7.88"/>
    <n v="4.5999999999999996"/>
    <n v="3"/>
    <n v="1.24"/>
    <n v="1"/>
    <x v="0"/>
    <n v="0"/>
    <n v="0"/>
    <n v="1"/>
    <s v="Medium"/>
    <s v="Low"/>
    <x v="0"/>
  </r>
  <r>
    <s v="MO"/>
    <n v="83"/>
    <s v="area_code_510"/>
    <s v="no"/>
    <s v="no"/>
    <n v="0"/>
    <n v="133.9"/>
    <n v="82"/>
    <n v="22.76"/>
    <n v="169.6"/>
    <n v="105"/>
    <n v="14.42"/>
    <n v="222.8"/>
    <x v="52"/>
    <n v="10.029999999999999"/>
    <n v="11.7"/>
    <n v="4"/>
    <n v="3.16"/>
    <n v="0"/>
    <x v="0"/>
    <n v="0"/>
    <n v="0"/>
    <n v="0"/>
    <s v="Medium"/>
    <s v="High"/>
    <x v="0"/>
  </r>
  <r>
    <s v="NV"/>
    <n v="83"/>
    <s v="area_code_510"/>
    <s v="no"/>
    <s v="yes"/>
    <n v="31"/>
    <n v="129.80000000000001"/>
    <n v="87"/>
    <n v="22.07"/>
    <n v="183.4"/>
    <n v="110"/>
    <n v="15.59"/>
    <n v="169.4"/>
    <x v="119"/>
    <n v="7.62"/>
    <n v="14.3"/>
    <n v="6"/>
    <n v="3.86"/>
    <n v="1"/>
    <x v="0"/>
    <n v="0"/>
    <n v="0"/>
    <n v="1"/>
    <s v="Medium"/>
    <s v="High"/>
    <x v="0"/>
  </r>
  <r>
    <s v="HI"/>
    <n v="17"/>
    <s v="area_code_408"/>
    <s v="no"/>
    <s v="no"/>
    <n v="0"/>
    <n v="168.5"/>
    <n v="102"/>
    <n v="28.65"/>
    <n v="297.2"/>
    <n v="130"/>
    <n v="25.26"/>
    <n v="244.7"/>
    <x v="57"/>
    <n v="11.01"/>
    <n v="8.8000000000000007"/>
    <n v="6"/>
    <n v="2.38"/>
    <n v="3"/>
    <x v="0"/>
    <n v="0"/>
    <n v="0"/>
    <n v="0"/>
    <s v="Low"/>
    <s v="Low"/>
    <x v="0"/>
  </r>
  <r>
    <s v="DC"/>
    <n v="165"/>
    <s v="area_code_415"/>
    <s v="yes"/>
    <s v="no"/>
    <n v="0"/>
    <n v="81.400000000000006"/>
    <n v="110"/>
    <n v="13.84"/>
    <n v="263.7"/>
    <n v="150"/>
    <n v="22.41"/>
    <n v="219.7"/>
    <x v="24"/>
    <n v="9.89"/>
    <n v="12.2"/>
    <n v="3"/>
    <n v="3.29"/>
    <n v="1"/>
    <x v="0"/>
    <n v="0"/>
    <n v="1"/>
    <n v="0"/>
    <s v="Very High"/>
    <s v="High"/>
    <x v="0"/>
  </r>
  <r>
    <s v="OK"/>
    <n v="149"/>
    <s v="area_code_510"/>
    <s v="no"/>
    <s v="no"/>
    <n v="0"/>
    <n v="117.2"/>
    <n v="99"/>
    <n v="19.920000000000002"/>
    <n v="227.7"/>
    <n v="74"/>
    <n v="19.350000000000001"/>
    <n v="221.7"/>
    <x v="97"/>
    <n v="9.98"/>
    <n v="9"/>
    <n v="7"/>
    <n v="2.4300000000000002"/>
    <n v="1"/>
    <x v="0"/>
    <n v="0"/>
    <n v="0"/>
    <n v="0"/>
    <s v="Very High"/>
    <s v="Low"/>
    <x v="3"/>
  </r>
  <r>
    <s v="ME"/>
    <n v="79"/>
    <s v="area_code_510"/>
    <s v="yes"/>
    <s v="no"/>
    <n v="0"/>
    <n v="300.39999999999998"/>
    <n v="113"/>
    <n v="51.07"/>
    <n v="210.8"/>
    <n v="93"/>
    <n v="17.920000000000002"/>
    <n v="173.4"/>
    <x v="3"/>
    <n v="7.8"/>
    <n v="11.9"/>
    <n v="3"/>
    <n v="3.21"/>
    <n v="2"/>
    <x v="1"/>
    <n v="1"/>
    <n v="1"/>
    <n v="0"/>
    <s v="Medium"/>
    <s v="High"/>
    <x v="2"/>
  </r>
  <r>
    <s v="AZ"/>
    <n v="94"/>
    <s v="area_code_415"/>
    <s v="no"/>
    <s v="no"/>
    <n v="0"/>
    <n v="195.1"/>
    <n v="105"/>
    <n v="33.17"/>
    <n v="272.39999999999998"/>
    <n v="100"/>
    <n v="23.15"/>
    <n v="142.69999999999999"/>
    <x v="20"/>
    <n v="6.42"/>
    <n v="11.5"/>
    <n v="16"/>
    <n v="3.11"/>
    <n v="1"/>
    <x v="0"/>
    <n v="0"/>
    <n v="0"/>
    <n v="0"/>
    <s v="Medium"/>
    <s v="High"/>
    <x v="2"/>
  </r>
  <r>
    <s v="MN"/>
    <n v="93"/>
    <s v="area_code_415"/>
    <s v="no"/>
    <s v="no"/>
    <n v="0"/>
    <n v="172"/>
    <n v="80"/>
    <n v="29.24"/>
    <n v="219.1"/>
    <n v="76"/>
    <n v="18.62"/>
    <n v="169.8"/>
    <x v="13"/>
    <n v="7.64"/>
    <n v="10.3"/>
    <n v="3"/>
    <n v="2.78"/>
    <n v="0"/>
    <x v="0"/>
    <n v="0"/>
    <n v="0"/>
    <n v="0"/>
    <s v="Medium"/>
    <s v="High"/>
    <x v="3"/>
  </r>
  <r>
    <s v="WY"/>
    <n v="109"/>
    <s v="area_code_415"/>
    <s v="yes"/>
    <s v="yes"/>
    <n v="46"/>
    <n v="165.2"/>
    <n v="85"/>
    <n v="28.08"/>
    <n v="136"/>
    <n v="92"/>
    <n v="11.56"/>
    <n v="184.8"/>
    <x v="41"/>
    <n v="8.32"/>
    <n v="11.9"/>
    <n v="5"/>
    <n v="3.21"/>
    <n v="1"/>
    <x v="0"/>
    <n v="0"/>
    <n v="1"/>
    <n v="1"/>
    <s v="High"/>
    <s v="High"/>
    <x v="3"/>
  </r>
  <r>
    <s v="WA"/>
    <n v="106"/>
    <s v="area_code_415"/>
    <s v="no"/>
    <s v="no"/>
    <n v="0"/>
    <n v="149.69999999999999"/>
    <n v="114"/>
    <n v="25.45"/>
    <n v="104.5"/>
    <n v="72"/>
    <n v="8.8800000000000008"/>
    <n v="227.9"/>
    <x v="30"/>
    <n v="10.26"/>
    <n v="9"/>
    <n v="2"/>
    <n v="2.4300000000000002"/>
    <n v="2"/>
    <x v="0"/>
    <n v="0"/>
    <n v="0"/>
    <n v="0"/>
    <s v="High"/>
    <s v="Low"/>
    <x v="3"/>
  </r>
  <r>
    <s v="AL"/>
    <n v="92"/>
    <s v="area_code_408"/>
    <s v="no"/>
    <s v="no"/>
    <n v="0"/>
    <n v="185.8"/>
    <n v="61"/>
    <n v="31.59"/>
    <n v="118.1"/>
    <n v="131"/>
    <n v="10.039999999999999"/>
    <n v="257.5"/>
    <x v="83"/>
    <n v="11.59"/>
    <n v="11.8"/>
    <n v="4"/>
    <n v="3.19"/>
    <n v="1"/>
    <x v="0"/>
    <n v="0"/>
    <n v="0"/>
    <n v="0"/>
    <s v="Medium"/>
    <s v="High"/>
    <x v="1"/>
  </r>
  <r>
    <s v="NM"/>
    <n v="124"/>
    <s v="area_code_408"/>
    <s v="no"/>
    <s v="no"/>
    <n v="0"/>
    <n v="244.6"/>
    <n v="91"/>
    <n v="41.58"/>
    <n v="125.1"/>
    <n v="70"/>
    <n v="10.63"/>
    <n v="303.39999999999998"/>
    <x v="1"/>
    <n v="13.65"/>
    <n v="12"/>
    <n v="5"/>
    <n v="3.24"/>
    <n v="0"/>
    <x v="0"/>
    <n v="0"/>
    <n v="0"/>
    <n v="0"/>
    <s v="High"/>
    <s v="High"/>
    <x v="2"/>
  </r>
  <r>
    <s v="MA"/>
    <n v="117"/>
    <s v="area_code_408"/>
    <s v="no"/>
    <s v="no"/>
    <n v="0"/>
    <n v="302.60000000000002"/>
    <n v="83"/>
    <n v="51.44"/>
    <n v="167.1"/>
    <n v="106"/>
    <n v="14.2"/>
    <n v="209.8"/>
    <x v="29"/>
    <n v="9.44"/>
    <n v="10.4"/>
    <n v="7"/>
    <n v="2.81"/>
    <n v="1"/>
    <x v="1"/>
    <n v="1"/>
    <n v="0"/>
    <n v="0"/>
    <s v="High"/>
    <s v="High"/>
    <x v="1"/>
  </r>
  <r>
    <s v="ME"/>
    <n v="163"/>
    <s v="area_code_415"/>
    <s v="no"/>
    <s v="yes"/>
    <n v="30"/>
    <n v="195.2"/>
    <n v="123"/>
    <n v="33.18"/>
    <n v="126.4"/>
    <n v="115"/>
    <n v="10.74"/>
    <n v="221"/>
    <x v="6"/>
    <n v="9.9499999999999993"/>
    <n v="9"/>
    <n v="5"/>
    <n v="2.4300000000000002"/>
    <n v="5"/>
    <x v="1"/>
    <n v="1"/>
    <n v="0"/>
    <n v="1"/>
    <s v="Very High"/>
    <s v="Low"/>
    <x v="1"/>
  </r>
  <r>
    <s v="SD"/>
    <n v="87"/>
    <s v="area_code_510"/>
    <s v="yes"/>
    <s v="no"/>
    <n v="0"/>
    <n v="207.8"/>
    <n v="113"/>
    <n v="35.33"/>
    <n v="182.2"/>
    <n v="129"/>
    <n v="15.49"/>
    <n v="163.4"/>
    <x v="21"/>
    <n v="7.35"/>
    <n v="13"/>
    <n v="3"/>
    <n v="3.51"/>
    <n v="1"/>
    <x v="0"/>
    <n v="0"/>
    <n v="1"/>
    <n v="0"/>
    <s v="Medium"/>
    <s v="High"/>
    <x v="1"/>
  </r>
  <r>
    <s v="LA"/>
    <n v="59"/>
    <s v="area_code_415"/>
    <s v="no"/>
    <s v="no"/>
    <n v="0"/>
    <n v="119"/>
    <n v="119"/>
    <n v="20.23"/>
    <n v="134.5"/>
    <n v="115"/>
    <n v="11.43"/>
    <n v="298.60000000000002"/>
    <x v="12"/>
    <n v="13.44"/>
    <n v="9"/>
    <n v="6"/>
    <n v="2.4300000000000002"/>
    <n v="2"/>
    <x v="1"/>
    <n v="1"/>
    <n v="0"/>
    <n v="0"/>
    <s v="Low"/>
    <s v="Low"/>
    <x v="0"/>
  </r>
  <r>
    <s v="HI"/>
    <n v="103"/>
    <s v="area_code_415"/>
    <s v="no"/>
    <s v="no"/>
    <n v="0"/>
    <n v="245.8"/>
    <n v="116"/>
    <n v="41.79"/>
    <n v="135.4"/>
    <n v="97"/>
    <n v="11.51"/>
    <n v="190.9"/>
    <x v="44"/>
    <n v="8.59"/>
    <n v="9.9"/>
    <n v="7"/>
    <n v="2.67"/>
    <n v="1"/>
    <x v="0"/>
    <n v="0"/>
    <n v="0"/>
    <n v="0"/>
    <s v="High"/>
    <s v="Low"/>
    <x v="2"/>
  </r>
  <r>
    <s v="FL"/>
    <n v="101"/>
    <s v="area_code_408"/>
    <s v="no"/>
    <s v="no"/>
    <n v="0"/>
    <n v="131"/>
    <n v="148"/>
    <n v="22.27"/>
    <n v="237.7"/>
    <n v="126"/>
    <n v="20.2"/>
    <n v="281.3"/>
    <x v="8"/>
    <n v="12.66"/>
    <n v="12.6"/>
    <n v="4"/>
    <n v="3.4"/>
    <n v="3"/>
    <x v="0"/>
    <n v="0"/>
    <n v="0"/>
    <n v="0"/>
    <s v="High"/>
    <s v="High"/>
    <x v="0"/>
  </r>
  <r>
    <s v="WI"/>
    <n v="72"/>
    <s v="area_code_415"/>
    <s v="no"/>
    <s v="no"/>
    <n v="0"/>
    <n v="129.80000000000001"/>
    <n v="106"/>
    <n v="22.07"/>
    <n v="188.7"/>
    <n v="138"/>
    <n v="16.04"/>
    <n v="212.5"/>
    <x v="22"/>
    <n v="9.56"/>
    <n v="8.3000000000000007"/>
    <n v="4"/>
    <n v="2.2400000000000002"/>
    <n v="4"/>
    <x v="1"/>
    <n v="1"/>
    <n v="0"/>
    <n v="0"/>
    <s v="Low"/>
    <s v="Low"/>
    <x v="0"/>
  </r>
  <r>
    <s v="SD"/>
    <n v="108"/>
    <s v="area_code_510"/>
    <s v="yes"/>
    <s v="no"/>
    <n v="0"/>
    <n v="275.89999999999998"/>
    <n v="84"/>
    <n v="46.9"/>
    <n v="203"/>
    <n v="91"/>
    <n v="17.260000000000002"/>
    <n v="211.4"/>
    <x v="13"/>
    <n v="9.51"/>
    <n v="6.7"/>
    <n v="4"/>
    <n v="1.81"/>
    <n v="2"/>
    <x v="1"/>
    <n v="1"/>
    <n v="1"/>
    <n v="0"/>
    <s v="High"/>
    <s v="Low"/>
    <x v="2"/>
  </r>
  <r>
    <s v="NH"/>
    <n v="80"/>
    <s v="area_code_510"/>
    <s v="no"/>
    <s v="no"/>
    <n v="0"/>
    <n v="213.3"/>
    <n v="124"/>
    <n v="36.26"/>
    <n v="189.6"/>
    <n v="86"/>
    <n v="16.12"/>
    <n v="193.7"/>
    <x v="24"/>
    <n v="8.7200000000000006"/>
    <n v="12.1"/>
    <n v="2"/>
    <n v="3.27"/>
    <n v="1"/>
    <x v="0"/>
    <n v="0"/>
    <n v="0"/>
    <n v="0"/>
    <s v="Medium"/>
    <s v="High"/>
    <x v="2"/>
  </r>
  <r>
    <s v="NJ"/>
    <n v="117"/>
    <s v="area_code_415"/>
    <s v="no"/>
    <s v="no"/>
    <n v="0"/>
    <n v="128.6"/>
    <n v="92"/>
    <n v="21.86"/>
    <n v="191.7"/>
    <n v="61"/>
    <n v="16.29"/>
    <n v="121.7"/>
    <x v="57"/>
    <n v="5.48"/>
    <n v="12.4"/>
    <n v="9"/>
    <n v="3.35"/>
    <n v="2"/>
    <x v="0"/>
    <n v="0"/>
    <n v="0"/>
    <n v="0"/>
    <s v="High"/>
    <s v="High"/>
    <x v="3"/>
  </r>
  <r>
    <s v="ND"/>
    <n v="51"/>
    <s v="area_code_510"/>
    <s v="no"/>
    <s v="no"/>
    <n v="0"/>
    <n v="95.3"/>
    <n v="103"/>
    <n v="16.2"/>
    <n v="189.3"/>
    <n v="116"/>
    <n v="16.09"/>
    <n v="238.7"/>
    <x v="71"/>
    <n v="10.74"/>
    <n v="13.6"/>
    <n v="4"/>
    <n v="3.67"/>
    <n v="1"/>
    <x v="0"/>
    <n v="0"/>
    <n v="0"/>
    <n v="0"/>
    <s v="Low"/>
    <s v="High"/>
    <x v="0"/>
  </r>
  <r>
    <s v="MA"/>
    <n v="158"/>
    <s v="area_code_415"/>
    <s v="no"/>
    <s v="no"/>
    <n v="0"/>
    <n v="214.7"/>
    <n v="112"/>
    <n v="36.5"/>
    <n v="262.89999999999998"/>
    <n v="115"/>
    <n v="22.35"/>
    <n v="228.9"/>
    <x v="19"/>
    <n v="10.3"/>
    <n v="11.6"/>
    <n v="2"/>
    <n v="3.13"/>
    <n v="1"/>
    <x v="0"/>
    <n v="0"/>
    <n v="0"/>
    <n v="0"/>
    <s v="Very High"/>
    <s v="High"/>
    <x v="1"/>
  </r>
  <r>
    <s v="WV"/>
    <n v="66"/>
    <s v="area_code_415"/>
    <s v="no"/>
    <s v="no"/>
    <n v="0"/>
    <n v="180.4"/>
    <n v="99"/>
    <n v="30.67"/>
    <n v="135.1"/>
    <n v="114"/>
    <n v="11.48"/>
    <n v="206"/>
    <x v="21"/>
    <n v="9.27"/>
    <n v="9.5"/>
    <n v="6"/>
    <n v="2.57"/>
    <n v="1"/>
    <x v="0"/>
    <n v="0"/>
    <n v="0"/>
    <n v="0"/>
    <s v="Low"/>
    <s v="Low"/>
    <x v="1"/>
  </r>
  <r>
    <s v="MI"/>
    <n v="82"/>
    <s v="area_code_415"/>
    <s v="no"/>
    <s v="no"/>
    <n v="0"/>
    <n v="164.1"/>
    <n v="84"/>
    <n v="27.9"/>
    <n v="317.7"/>
    <n v="109"/>
    <n v="27"/>
    <n v="241.5"/>
    <x v="30"/>
    <n v="10.87"/>
    <n v="13.3"/>
    <n v="4"/>
    <n v="3.59"/>
    <n v="1"/>
    <x v="0"/>
    <n v="0"/>
    <n v="0"/>
    <n v="0"/>
    <s v="Medium"/>
    <s v="High"/>
    <x v="0"/>
  </r>
  <r>
    <s v="RI"/>
    <n v="127"/>
    <s v="area_code_510"/>
    <s v="no"/>
    <s v="no"/>
    <n v="0"/>
    <n v="211.1"/>
    <n v="62"/>
    <n v="35.89"/>
    <n v="235.2"/>
    <n v="143"/>
    <n v="19.989999999999998"/>
    <n v="227.5"/>
    <x v="78"/>
    <n v="10.24"/>
    <n v="15.6"/>
    <n v="3"/>
    <n v="4.21"/>
    <n v="2"/>
    <x v="0"/>
    <n v="0"/>
    <n v="0"/>
    <n v="0"/>
    <s v="High"/>
    <s v="High"/>
    <x v="1"/>
  </r>
  <r>
    <s v="NY"/>
    <n v="108"/>
    <s v="area_code_415"/>
    <s v="no"/>
    <s v="yes"/>
    <n v="19"/>
    <n v="312.39999999999998"/>
    <n v="98"/>
    <n v="53.11"/>
    <n v="271.39999999999998"/>
    <n v="122"/>
    <n v="23.07"/>
    <n v="162.6"/>
    <x v="50"/>
    <n v="7.32"/>
    <n v="10.1"/>
    <n v="6"/>
    <n v="2.73"/>
    <n v="0"/>
    <x v="0"/>
    <n v="0"/>
    <n v="0"/>
    <n v="1"/>
    <s v="High"/>
    <s v="Low"/>
    <x v="1"/>
  </r>
  <r>
    <s v="SD"/>
    <n v="106"/>
    <s v="area_code_408"/>
    <s v="no"/>
    <s v="yes"/>
    <n v="27"/>
    <n v="223.3"/>
    <n v="97"/>
    <n v="37.96"/>
    <n v="212.5"/>
    <n v="131"/>
    <n v="18.059999999999999"/>
    <n v="154.6"/>
    <x v="110"/>
    <n v="6.96"/>
    <n v="11.6"/>
    <n v="2"/>
    <n v="3.13"/>
    <n v="1"/>
    <x v="0"/>
    <n v="0"/>
    <n v="0"/>
    <n v="1"/>
    <s v="High"/>
    <s v="High"/>
    <x v="1"/>
  </r>
  <r>
    <s v="NV"/>
    <n v="58"/>
    <s v="area_code_415"/>
    <s v="no"/>
    <s v="yes"/>
    <n v="28"/>
    <n v="236.8"/>
    <n v="89"/>
    <n v="40.26"/>
    <n v="158.4"/>
    <n v="91"/>
    <n v="13.46"/>
    <n v="212.3"/>
    <x v="7"/>
    <n v="9.5500000000000007"/>
    <n v="8"/>
    <n v="3"/>
    <n v="2.16"/>
    <n v="2"/>
    <x v="0"/>
    <n v="0"/>
    <n v="0"/>
    <n v="1"/>
    <s v="Low"/>
    <s v="Low"/>
    <x v="2"/>
  </r>
  <r>
    <s v="DC"/>
    <n v="138"/>
    <s v="area_code_415"/>
    <s v="no"/>
    <s v="no"/>
    <n v="0"/>
    <n v="149.69999999999999"/>
    <n v="99"/>
    <n v="25.45"/>
    <n v="160"/>
    <n v="97"/>
    <n v="13.6"/>
    <n v="256.5"/>
    <x v="120"/>
    <n v="11.54"/>
    <n v="9.5"/>
    <n v="5"/>
    <n v="2.57"/>
    <n v="1"/>
    <x v="0"/>
    <n v="0"/>
    <n v="0"/>
    <n v="0"/>
    <s v="Very High"/>
    <s v="Low"/>
    <x v="3"/>
  </r>
  <r>
    <s v="AR"/>
    <n v="81"/>
    <s v="area_code_415"/>
    <s v="no"/>
    <s v="yes"/>
    <n v="17"/>
    <n v="268.10000000000002"/>
    <n v="94"/>
    <n v="45.58"/>
    <n v="156.1"/>
    <n v="124"/>
    <n v="13.27"/>
    <n v="160.4"/>
    <x v="6"/>
    <n v="7.22"/>
    <n v="13.6"/>
    <n v="5"/>
    <n v="3.67"/>
    <n v="2"/>
    <x v="0"/>
    <n v="0"/>
    <n v="0"/>
    <n v="1"/>
    <s v="Medium"/>
    <s v="High"/>
    <x v="1"/>
  </r>
  <r>
    <s v="CO"/>
    <n v="36"/>
    <s v="area_code_415"/>
    <s v="yes"/>
    <s v="no"/>
    <n v="0"/>
    <n v="245"/>
    <n v="119"/>
    <n v="41.65"/>
    <n v="195.5"/>
    <n v="91"/>
    <n v="16.62"/>
    <n v="165.7"/>
    <x v="30"/>
    <n v="7.46"/>
    <n v="7.8"/>
    <n v="7"/>
    <n v="2.11"/>
    <n v="1"/>
    <x v="0"/>
    <n v="0"/>
    <n v="1"/>
    <n v="0"/>
    <s v="Low"/>
    <s v="Low"/>
    <x v="2"/>
  </r>
  <r>
    <s v="DC"/>
    <n v="108"/>
    <s v="area_code_510"/>
    <s v="yes"/>
    <s v="yes"/>
    <n v="36"/>
    <n v="153.80000000000001"/>
    <n v="105"/>
    <n v="26.15"/>
    <n v="246.2"/>
    <n v="62"/>
    <n v="20.93"/>
    <n v="150.9"/>
    <x v="76"/>
    <n v="6.79"/>
    <n v="11.1"/>
    <n v="4"/>
    <n v="3"/>
    <n v="1"/>
    <x v="0"/>
    <n v="0"/>
    <n v="1"/>
    <n v="1"/>
    <s v="High"/>
    <s v="High"/>
    <x v="3"/>
  </r>
  <r>
    <s v="FL"/>
    <n v="133"/>
    <s v="area_code_408"/>
    <s v="no"/>
    <s v="yes"/>
    <n v="49"/>
    <n v="229.4"/>
    <n v="78"/>
    <n v="39"/>
    <n v="219.5"/>
    <n v="106"/>
    <n v="18.66"/>
    <n v="172.3"/>
    <x v="11"/>
    <n v="7.75"/>
    <n v="12"/>
    <n v="4"/>
    <n v="3.24"/>
    <n v="3"/>
    <x v="0"/>
    <n v="0"/>
    <n v="0"/>
    <n v="1"/>
    <s v="Very High"/>
    <s v="High"/>
    <x v="1"/>
  </r>
  <r>
    <s v="GA"/>
    <n v="90"/>
    <s v="area_code_415"/>
    <s v="no"/>
    <s v="no"/>
    <n v="0"/>
    <n v="68.8"/>
    <n v="124"/>
    <n v="11.7"/>
    <n v="168.1"/>
    <n v="106"/>
    <n v="14.29"/>
    <n v="281.7"/>
    <x v="5"/>
    <n v="12.68"/>
    <n v="9.8000000000000007"/>
    <n v="5"/>
    <n v="2.65"/>
    <n v="1"/>
    <x v="0"/>
    <n v="0"/>
    <n v="0"/>
    <n v="0"/>
    <s v="Medium"/>
    <s v="Low"/>
    <x v="0"/>
  </r>
  <r>
    <s v="CT"/>
    <n v="94"/>
    <s v="area_code_415"/>
    <s v="no"/>
    <s v="no"/>
    <n v="0"/>
    <n v="200.2"/>
    <n v="113"/>
    <n v="34.03"/>
    <n v="128.9"/>
    <n v="116"/>
    <n v="10.96"/>
    <n v="278.89999999999998"/>
    <x v="23"/>
    <n v="12.55"/>
    <n v="10.4"/>
    <n v="5"/>
    <n v="2.81"/>
    <n v="0"/>
    <x v="0"/>
    <n v="0"/>
    <n v="0"/>
    <n v="0"/>
    <s v="Medium"/>
    <s v="High"/>
    <x v="1"/>
  </r>
  <r>
    <s v="IL"/>
    <n v="68"/>
    <s v="area_code_415"/>
    <s v="no"/>
    <s v="no"/>
    <n v="0"/>
    <n v="134.6"/>
    <n v="73"/>
    <n v="22.88"/>
    <n v="206.8"/>
    <n v="117"/>
    <n v="17.579999999999998"/>
    <n v="138.4"/>
    <x v="1"/>
    <n v="6.23"/>
    <n v="9.4"/>
    <n v="2"/>
    <n v="2.54"/>
    <n v="2"/>
    <x v="0"/>
    <n v="0"/>
    <n v="0"/>
    <n v="0"/>
    <s v="Low"/>
    <s v="Low"/>
    <x v="0"/>
  </r>
  <r>
    <s v="WA"/>
    <n v="171"/>
    <s v="area_code_415"/>
    <s v="no"/>
    <s v="no"/>
    <n v="0"/>
    <n v="232.4"/>
    <n v="101"/>
    <n v="39.51"/>
    <n v="182"/>
    <n v="80"/>
    <n v="15.47"/>
    <n v="271.8"/>
    <x v="15"/>
    <n v="12.23"/>
    <n v="9.5"/>
    <n v="3"/>
    <n v="2.57"/>
    <n v="0"/>
    <x v="0"/>
    <n v="0"/>
    <n v="0"/>
    <n v="0"/>
    <s v="Very High"/>
    <s v="Low"/>
    <x v="2"/>
  </r>
  <r>
    <s v="MN"/>
    <n v="122"/>
    <s v="area_code_415"/>
    <s v="no"/>
    <s v="no"/>
    <n v="0"/>
    <n v="126"/>
    <n v="89"/>
    <n v="21.42"/>
    <n v="147"/>
    <n v="95"/>
    <n v="12.5"/>
    <n v="280.2"/>
    <x v="7"/>
    <n v="12.61"/>
    <n v="5.6"/>
    <n v="4"/>
    <n v="1.51"/>
    <n v="0"/>
    <x v="0"/>
    <n v="0"/>
    <n v="0"/>
    <n v="0"/>
    <s v="High"/>
    <s v="Low"/>
    <x v="3"/>
  </r>
  <r>
    <s v="NV"/>
    <n v="94"/>
    <s v="area_code_510"/>
    <s v="no"/>
    <s v="no"/>
    <n v="0"/>
    <n v="175.9"/>
    <n v="121"/>
    <n v="29.9"/>
    <n v="222.1"/>
    <n v="94"/>
    <n v="18.88"/>
    <n v="191.8"/>
    <x v="56"/>
    <n v="8.6300000000000008"/>
    <n v="10.9"/>
    <n v="5"/>
    <n v="2.94"/>
    <n v="1"/>
    <x v="0"/>
    <n v="0"/>
    <n v="0"/>
    <n v="0"/>
    <s v="Medium"/>
    <s v="High"/>
    <x v="3"/>
  </r>
  <r>
    <s v="UT"/>
    <n v="25"/>
    <s v="area_code_415"/>
    <s v="yes"/>
    <s v="no"/>
    <n v="0"/>
    <n v="161.69999999999999"/>
    <n v="99"/>
    <n v="27.49"/>
    <n v="216.1"/>
    <n v="89"/>
    <n v="18.37"/>
    <n v="176.7"/>
    <x v="11"/>
    <n v="7.95"/>
    <n v="12.4"/>
    <n v="6"/>
    <n v="3.35"/>
    <n v="1"/>
    <x v="0"/>
    <n v="0"/>
    <n v="1"/>
    <n v="0"/>
    <s v="Low"/>
    <s v="High"/>
    <x v="3"/>
  </r>
  <r>
    <s v="MS"/>
    <n v="120"/>
    <s v="area_code_415"/>
    <s v="no"/>
    <s v="no"/>
    <n v="0"/>
    <n v="112.6"/>
    <n v="80"/>
    <n v="19.14"/>
    <n v="124.4"/>
    <n v="86"/>
    <n v="10.57"/>
    <n v="234.9"/>
    <x v="53"/>
    <n v="10.57"/>
    <n v="8.1"/>
    <n v="3"/>
    <n v="2.19"/>
    <n v="6"/>
    <x v="1"/>
    <n v="1"/>
    <n v="0"/>
    <n v="0"/>
    <s v="High"/>
    <s v="Low"/>
    <x v="3"/>
  </r>
  <r>
    <s v="OH"/>
    <n v="107"/>
    <s v="area_code_415"/>
    <s v="no"/>
    <s v="yes"/>
    <n v="26"/>
    <n v="234"/>
    <n v="116"/>
    <n v="39.78"/>
    <n v="223.9"/>
    <n v="103"/>
    <n v="19.03"/>
    <n v="246.5"/>
    <x v="18"/>
    <n v="11.09"/>
    <n v="13.8"/>
    <n v="1"/>
    <n v="3.73"/>
    <n v="1"/>
    <x v="0"/>
    <n v="0"/>
    <n v="0"/>
    <n v="1"/>
    <s v="High"/>
    <s v="High"/>
    <x v="1"/>
  </r>
  <r>
    <s v="WV"/>
    <n v="78"/>
    <s v="area_code_408"/>
    <s v="no"/>
    <s v="no"/>
    <n v="0"/>
    <n v="226.3"/>
    <n v="88"/>
    <n v="38.47"/>
    <n v="306.2"/>
    <n v="81"/>
    <n v="26.03"/>
    <n v="200.9"/>
    <x v="60"/>
    <n v="9.0399999999999991"/>
    <n v="7.8"/>
    <n v="11"/>
    <n v="2.11"/>
    <n v="1"/>
    <x v="1"/>
    <n v="1"/>
    <n v="0"/>
    <n v="0"/>
    <s v="Medium"/>
    <s v="Low"/>
    <x v="2"/>
  </r>
  <r>
    <s v="UT"/>
    <n v="93"/>
    <s v="area_code_415"/>
    <s v="no"/>
    <s v="no"/>
    <n v="0"/>
    <n v="174.1"/>
    <n v="127"/>
    <n v="29.6"/>
    <n v="176.8"/>
    <n v="73"/>
    <n v="15.03"/>
    <n v="240"/>
    <x v="8"/>
    <n v="10.8"/>
    <n v="10.7"/>
    <n v="3"/>
    <n v="2.89"/>
    <n v="0"/>
    <x v="0"/>
    <n v="0"/>
    <n v="0"/>
    <n v="0"/>
    <s v="Medium"/>
    <s v="High"/>
    <x v="3"/>
  </r>
  <r>
    <s v="CT"/>
    <n v="80"/>
    <s v="area_code_415"/>
    <s v="no"/>
    <s v="no"/>
    <n v="0"/>
    <n v="195.6"/>
    <n v="111"/>
    <n v="33.25"/>
    <n v="221.5"/>
    <n v="122"/>
    <n v="18.829999999999998"/>
    <n v="182"/>
    <x v="2"/>
    <n v="8.19"/>
    <n v="10.8"/>
    <n v="1"/>
    <n v="2.92"/>
    <n v="1"/>
    <x v="0"/>
    <n v="0"/>
    <n v="0"/>
    <n v="0"/>
    <s v="Medium"/>
    <s v="High"/>
    <x v="1"/>
  </r>
  <r>
    <s v="NH"/>
    <n v="127"/>
    <s v="area_code_415"/>
    <s v="no"/>
    <s v="no"/>
    <n v="0"/>
    <n v="200.8"/>
    <n v="104"/>
    <n v="34.14"/>
    <n v="181.4"/>
    <n v="73"/>
    <n v="15.42"/>
    <n v="89.7"/>
    <x v="90"/>
    <n v="4.04"/>
    <n v="9.6999999999999993"/>
    <n v="5"/>
    <n v="2.62"/>
    <n v="0"/>
    <x v="0"/>
    <n v="0"/>
    <n v="0"/>
    <n v="0"/>
    <s v="High"/>
    <s v="Low"/>
    <x v="2"/>
  </r>
  <r>
    <s v="DE"/>
    <n v="44"/>
    <s v="area_code_415"/>
    <s v="no"/>
    <s v="no"/>
    <n v="0"/>
    <n v="225.6"/>
    <n v="118"/>
    <n v="38.35"/>
    <n v="135.4"/>
    <n v="122"/>
    <n v="11.51"/>
    <n v="190.1"/>
    <x v="5"/>
    <n v="8.5500000000000007"/>
    <n v="12.1"/>
    <n v="5"/>
    <n v="3.27"/>
    <n v="1"/>
    <x v="0"/>
    <n v="0"/>
    <n v="0"/>
    <n v="0"/>
    <s v="Low"/>
    <s v="High"/>
    <x v="1"/>
  </r>
  <r>
    <s v="CO"/>
    <n v="69"/>
    <s v="area_code_408"/>
    <s v="no"/>
    <s v="yes"/>
    <n v="38"/>
    <n v="272.89999999999998"/>
    <n v="122"/>
    <n v="46.39"/>
    <n v="188.4"/>
    <n v="97"/>
    <n v="16.010000000000002"/>
    <n v="132.4"/>
    <x v="30"/>
    <n v="5.96"/>
    <n v="10.5"/>
    <n v="3"/>
    <n v="2.84"/>
    <n v="2"/>
    <x v="0"/>
    <n v="0"/>
    <n v="0"/>
    <n v="1"/>
    <s v="Low"/>
    <s v="High"/>
    <x v="2"/>
  </r>
  <r>
    <s v="ID"/>
    <n v="69"/>
    <s v="area_code_510"/>
    <s v="yes"/>
    <s v="no"/>
    <n v="0"/>
    <n v="199.7"/>
    <n v="121"/>
    <n v="33.950000000000003"/>
    <n v="189.4"/>
    <n v="92"/>
    <n v="16.100000000000001"/>
    <n v="264"/>
    <x v="60"/>
    <n v="11.88"/>
    <n v="11.1"/>
    <n v="4"/>
    <n v="3"/>
    <n v="6"/>
    <x v="1"/>
    <n v="1"/>
    <n v="1"/>
    <n v="0"/>
    <s v="Low"/>
    <s v="High"/>
    <x v="2"/>
  </r>
  <r>
    <s v="DE"/>
    <n v="64"/>
    <s v="area_code_415"/>
    <s v="no"/>
    <s v="yes"/>
    <n v="31"/>
    <n v="281.89999999999998"/>
    <n v="121"/>
    <n v="47.92"/>
    <n v="240.6"/>
    <n v="104"/>
    <n v="20.45"/>
    <n v="212.2"/>
    <x v="60"/>
    <n v="9.5500000000000007"/>
    <n v="7"/>
    <n v="5"/>
    <n v="1.89"/>
    <n v="3"/>
    <x v="0"/>
    <n v="0"/>
    <n v="0"/>
    <n v="1"/>
    <s v="Low"/>
    <s v="Low"/>
    <x v="1"/>
  </r>
  <r>
    <s v="PA"/>
    <n v="167"/>
    <s v="area_code_415"/>
    <s v="yes"/>
    <s v="no"/>
    <n v="0"/>
    <n v="181.2"/>
    <n v="122"/>
    <n v="30.8"/>
    <n v="262.5"/>
    <n v="77"/>
    <n v="22.31"/>
    <n v="214"/>
    <x v="53"/>
    <n v="9.6300000000000008"/>
    <n v="8.4"/>
    <n v="4"/>
    <n v="2.27"/>
    <n v="0"/>
    <x v="0"/>
    <n v="0"/>
    <n v="1"/>
    <n v="0"/>
    <s v="Very High"/>
    <s v="Low"/>
    <x v="2"/>
  </r>
  <r>
    <s v="NJ"/>
    <n v="139"/>
    <s v="area_code_415"/>
    <s v="no"/>
    <s v="no"/>
    <n v="0"/>
    <n v="63.3"/>
    <n v="116"/>
    <n v="10.76"/>
    <n v="177.3"/>
    <n v="113"/>
    <n v="15.07"/>
    <n v="171.6"/>
    <x v="58"/>
    <n v="7.72"/>
    <n v="14.2"/>
    <n v="4"/>
    <n v="3.83"/>
    <n v="1"/>
    <x v="0"/>
    <n v="0"/>
    <n v="0"/>
    <n v="0"/>
    <s v="Very High"/>
    <s v="High"/>
    <x v="0"/>
  </r>
  <r>
    <s v="MO"/>
    <n v="104"/>
    <s v="area_code_510"/>
    <s v="no"/>
    <s v="no"/>
    <n v="0"/>
    <n v="189.3"/>
    <n v="73"/>
    <n v="32.18"/>
    <n v="156.19999999999999"/>
    <n v="120"/>
    <n v="13.28"/>
    <n v="232.2"/>
    <x v="46"/>
    <n v="10.45"/>
    <n v="7.5"/>
    <n v="8"/>
    <n v="2.0299999999999998"/>
    <n v="3"/>
    <x v="0"/>
    <n v="0"/>
    <n v="0"/>
    <n v="0"/>
    <s v="High"/>
    <s v="Low"/>
    <x v="1"/>
  </r>
  <r>
    <s v="OK"/>
    <n v="78"/>
    <s v="area_code_510"/>
    <s v="no"/>
    <s v="no"/>
    <n v="0"/>
    <n v="140"/>
    <n v="84"/>
    <n v="23.8"/>
    <n v="216.8"/>
    <n v="73"/>
    <n v="18.43"/>
    <n v="224.5"/>
    <x v="20"/>
    <n v="10.1"/>
    <n v="9"/>
    <n v="6"/>
    <n v="2.4300000000000002"/>
    <n v="2"/>
    <x v="0"/>
    <n v="0"/>
    <n v="0"/>
    <n v="0"/>
    <s v="Medium"/>
    <s v="Low"/>
    <x v="3"/>
  </r>
  <r>
    <s v="RI"/>
    <n v="60"/>
    <s v="area_code_415"/>
    <s v="no"/>
    <s v="no"/>
    <n v="0"/>
    <n v="221"/>
    <n v="94"/>
    <n v="37.57"/>
    <n v="308.2"/>
    <n v="72"/>
    <n v="26.2"/>
    <n v="233.2"/>
    <x v="9"/>
    <n v="10.49"/>
    <n v="10.1"/>
    <n v="5"/>
    <n v="2.73"/>
    <n v="1"/>
    <x v="1"/>
    <n v="1"/>
    <n v="0"/>
    <n v="0"/>
    <s v="Low"/>
    <s v="Low"/>
    <x v="2"/>
  </r>
  <r>
    <s v="MS"/>
    <n v="171"/>
    <s v="area_code_510"/>
    <s v="yes"/>
    <s v="no"/>
    <n v="0"/>
    <n v="191.6"/>
    <n v="83"/>
    <n v="32.57"/>
    <n v="181.1"/>
    <n v="103"/>
    <n v="15.39"/>
    <n v="195.3"/>
    <x v="44"/>
    <n v="8.7899999999999991"/>
    <n v="8.6"/>
    <n v="3"/>
    <n v="2.3199999999999998"/>
    <n v="3"/>
    <x v="0"/>
    <n v="0"/>
    <n v="1"/>
    <n v="0"/>
    <s v="Very High"/>
    <s v="Low"/>
    <x v="1"/>
  </r>
  <r>
    <s v="VA"/>
    <n v="88"/>
    <s v="area_code_415"/>
    <s v="no"/>
    <s v="no"/>
    <n v="0"/>
    <n v="294.3"/>
    <n v="83"/>
    <n v="50.03"/>
    <n v="172.1"/>
    <n v="104"/>
    <n v="14.63"/>
    <n v="177.3"/>
    <x v="18"/>
    <n v="7.98"/>
    <n v="5.8"/>
    <n v="7"/>
    <n v="1.57"/>
    <n v="2"/>
    <x v="1"/>
    <n v="1"/>
    <n v="0"/>
    <n v="0"/>
    <s v="Medium"/>
    <s v="Low"/>
    <x v="1"/>
  </r>
  <r>
    <s v="IL"/>
    <n v="156"/>
    <s v="area_code_415"/>
    <s v="no"/>
    <s v="no"/>
    <n v="0"/>
    <n v="162.6"/>
    <n v="113"/>
    <n v="27.64"/>
    <n v="260.2"/>
    <n v="90"/>
    <n v="22.12"/>
    <n v="214.7"/>
    <x v="73"/>
    <n v="9.66"/>
    <n v="10.9"/>
    <n v="2"/>
    <n v="2.94"/>
    <n v="0"/>
    <x v="0"/>
    <n v="0"/>
    <n v="0"/>
    <n v="0"/>
    <s v="Very High"/>
    <s v="High"/>
    <x v="3"/>
  </r>
  <r>
    <s v="MS"/>
    <n v="92"/>
    <s v="area_code_510"/>
    <s v="no"/>
    <s v="yes"/>
    <n v="27"/>
    <n v="233.6"/>
    <n v="126"/>
    <n v="39.71"/>
    <n v="152.9"/>
    <n v="94"/>
    <n v="13"/>
    <n v="262.10000000000002"/>
    <x v="34"/>
    <n v="11.79"/>
    <n v="12.8"/>
    <n v="4"/>
    <n v="3.46"/>
    <n v="1"/>
    <x v="0"/>
    <n v="0"/>
    <n v="0"/>
    <n v="1"/>
    <s v="Medium"/>
    <s v="High"/>
    <x v="2"/>
  </r>
  <r>
    <s v="OK"/>
    <n v="78"/>
    <s v="area_code_415"/>
    <s v="no"/>
    <s v="no"/>
    <n v="0"/>
    <n v="290.5"/>
    <n v="119"/>
    <n v="49.39"/>
    <n v="158.4"/>
    <n v="75"/>
    <n v="13.46"/>
    <n v="255.6"/>
    <x v="67"/>
    <n v="11.5"/>
    <n v="8.6"/>
    <n v="6"/>
    <n v="2.3199999999999998"/>
    <n v="2"/>
    <x v="1"/>
    <n v="1"/>
    <n v="0"/>
    <n v="0"/>
    <s v="Medium"/>
    <s v="Low"/>
    <x v="2"/>
  </r>
  <r>
    <s v="TN"/>
    <n v="102"/>
    <s v="area_code_415"/>
    <s v="no"/>
    <s v="no"/>
    <n v="0"/>
    <n v="183.2"/>
    <n v="112"/>
    <n v="31.14"/>
    <n v="187.5"/>
    <n v="113"/>
    <n v="15.94"/>
    <n v="232.3"/>
    <x v="33"/>
    <n v="10.45"/>
    <n v="9.1999999999999993"/>
    <n v="5"/>
    <n v="2.48"/>
    <n v="1"/>
    <x v="1"/>
    <n v="1"/>
    <n v="0"/>
    <n v="0"/>
    <s v="High"/>
    <s v="Low"/>
    <x v="1"/>
  </r>
  <r>
    <s v="WV"/>
    <n v="131"/>
    <s v="area_code_408"/>
    <s v="no"/>
    <s v="no"/>
    <n v="0"/>
    <n v="155.6"/>
    <n v="78"/>
    <n v="26.45"/>
    <n v="165.2"/>
    <n v="134"/>
    <n v="14.04"/>
    <n v="184.1"/>
    <x v="2"/>
    <n v="8.2799999999999994"/>
    <n v="8.6999999999999993"/>
    <n v="2"/>
    <n v="2.35"/>
    <n v="2"/>
    <x v="0"/>
    <n v="0"/>
    <n v="0"/>
    <n v="0"/>
    <s v="Very High"/>
    <s v="Low"/>
    <x v="0"/>
  </r>
  <r>
    <s v="FL"/>
    <n v="100"/>
    <s v="area_code_415"/>
    <s v="no"/>
    <s v="no"/>
    <n v="0"/>
    <n v="303"/>
    <n v="93"/>
    <n v="51.51"/>
    <n v="175.6"/>
    <n v="89"/>
    <n v="14.93"/>
    <n v="135.19999999999999"/>
    <x v="20"/>
    <n v="6.08"/>
    <n v="10.4"/>
    <n v="5"/>
    <n v="2.81"/>
    <n v="1"/>
    <x v="1"/>
    <n v="1"/>
    <n v="0"/>
    <n v="0"/>
    <s v="Medium"/>
    <s v="High"/>
    <x v="2"/>
  </r>
  <r>
    <s v="NH"/>
    <n v="94"/>
    <s v="area_code_415"/>
    <s v="no"/>
    <s v="no"/>
    <n v="0"/>
    <n v="114.4"/>
    <n v="115"/>
    <n v="19.45"/>
    <n v="183.9"/>
    <n v="79"/>
    <n v="15.63"/>
    <n v="205.2"/>
    <x v="17"/>
    <n v="9.23"/>
    <n v="5.9"/>
    <n v="2"/>
    <n v="1.59"/>
    <n v="3"/>
    <x v="0"/>
    <n v="0"/>
    <n v="0"/>
    <n v="0"/>
    <s v="Medium"/>
    <s v="Low"/>
    <x v="3"/>
  </r>
  <r>
    <s v="NY"/>
    <n v="81"/>
    <s v="area_code_408"/>
    <s v="no"/>
    <s v="yes"/>
    <n v="36"/>
    <n v="164.8"/>
    <n v="106"/>
    <n v="28.02"/>
    <n v="210.2"/>
    <n v="138"/>
    <n v="17.87"/>
    <n v="173.6"/>
    <x v="17"/>
    <n v="7.81"/>
    <n v="4.3"/>
    <n v="2"/>
    <n v="1.1599999999999999"/>
    <n v="2"/>
    <x v="0"/>
    <n v="0"/>
    <n v="0"/>
    <n v="1"/>
    <s v="Medium"/>
    <s v="Low"/>
    <x v="0"/>
  </r>
  <r>
    <s v="NE"/>
    <n v="100"/>
    <s v="area_code_415"/>
    <s v="no"/>
    <s v="no"/>
    <n v="0"/>
    <n v="220.3"/>
    <n v="106"/>
    <n v="37.450000000000003"/>
    <n v="126.1"/>
    <n v="124"/>
    <n v="10.72"/>
    <n v="242"/>
    <x v="38"/>
    <n v="10.89"/>
    <n v="10.199999999999999"/>
    <n v="1"/>
    <n v="2.75"/>
    <n v="3"/>
    <x v="0"/>
    <n v="0"/>
    <n v="0"/>
    <n v="0"/>
    <s v="Medium"/>
    <s v="Low"/>
    <x v="1"/>
  </r>
  <r>
    <s v="WV"/>
    <n v="78"/>
    <s v="area_code_510"/>
    <s v="no"/>
    <s v="yes"/>
    <n v="26"/>
    <n v="189"/>
    <n v="98"/>
    <n v="32.130000000000003"/>
    <n v="191.7"/>
    <n v="67"/>
    <n v="16.29"/>
    <n v="217"/>
    <x v="19"/>
    <n v="9.76"/>
    <n v="11.3"/>
    <n v="3"/>
    <n v="3.05"/>
    <n v="0"/>
    <x v="0"/>
    <n v="0"/>
    <n v="0"/>
    <n v="1"/>
    <s v="Medium"/>
    <s v="High"/>
    <x v="2"/>
  </r>
  <r>
    <s v="NV"/>
    <n v="139"/>
    <s v="area_code_510"/>
    <s v="yes"/>
    <s v="no"/>
    <n v="0"/>
    <n v="172.6"/>
    <n v="92"/>
    <n v="29.34"/>
    <n v="281.7"/>
    <n v="123"/>
    <n v="23.94"/>
    <n v="253.4"/>
    <x v="57"/>
    <n v="11.4"/>
    <n v="10.5"/>
    <n v="3"/>
    <n v="2.84"/>
    <n v="3"/>
    <x v="0"/>
    <n v="0"/>
    <n v="1"/>
    <n v="0"/>
    <s v="Very High"/>
    <s v="High"/>
    <x v="0"/>
  </r>
  <r>
    <s v="CT"/>
    <n v="88"/>
    <s v="area_code_415"/>
    <s v="no"/>
    <s v="no"/>
    <n v="0"/>
    <n v="168.8"/>
    <n v="141"/>
    <n v="28.7"/>
    <n v="211.5"/>
    <n v="129"/>
    <n v="17.98"/>
    <n v="86.9"/>
    <x v="26"/>
    <n v="3.91"/>
    <n v="10.5"/>
    <n v="7"/>
    <n v="2.84"/>
    <n v="3"/>
    <x v="0"/>
    <n v="0"/>
    <n v="0"/>
    <n v="0"/>
    <s v="Medium"/>
    <s v="High"/>
    <x v="0"/>
  </r>
  <r>
    <s v="KS"/>
    <n v="152"/>
    <s v="area_code_408"/>
    <s v="no"/>
    <s v="yes"/>
    <n v="39"/>
    <n v="243.1"/>
    <n v="137"/>
    <n v="41.33"/>
    <n v="236.7"/>
    <n v="103"/>
    <n v="20.12"/>
    <n v="191.2"/>
    <x v="4"/>
    <n v="8.6"/>
    <n v="9.9"/>
    <n v="3"/>
    <n v="2.67"/>
    <n v="1"/>
    <x v="0"/>
    <n v="0"/>
    <n v="0"/>
    <n v="1"/>
    <s v="Very High"/>
    <s v="Low"/>
    <x v="1"/>
  </r>
  <r>
    <s v="NH"/>
    <n v="127"/>
    <s v="area_code_415"/>
    <s v="yes"/>
    <s v="no"/>
    <n v="0"/>
    <n v="324.3"/>
    <n v="107"/>
    <n v="55.13"/>
    <n v="141.6"/>
    <n v="90"/>
    <n v="12.04"/>
    <n v="207.6"/>
    <x v="6"/>
    <n v="9.34"/>
    <n v="12.8"/>
    <n v="7"/>
    <n v="3.46"/>
    <n v="1"/>
    <x v="1"/>
    <n v="1"/>
    <n v="1"/>
    <n v="0"/>
    <s v="High"/>
    <s v="High"/>
    <x v="2"/>
  </r>
  <r>
    <s v="ND"/>
    <n v="102"/>
    <s v="area_code_510"/>
    <s v="no"/>
    <s v="no"/>
    <n v="0"/>
    <n v="69.7"/>
    <n v="85"/>
    <n v="11.85"/>
    <n v="226.5"/>
    <n v="107"/>
    <n v="19.25"/>
    <n v="128.5"/>
    <x v="1"/>
    <n v="5.78"/>
    <n v="11.1"/>
    <n v="2"/>
    <n v="3"/>
    <n v="2"/>
    <x v="0"/>
    <n v="0"/>
    <n v="0"/>
    <n v="0"/>
    <s v="High"/>
    <s v="High"/>
    <x v="0"/>
  </r>
  <r>
    <s v="AR"/>
    <n v="49"/>
    <s v="area_code_408"/>
    <s v="yes"/>
    <s v="yes"/>
    <n v="32"/>
    <n v="176.9"/>
    <n v="118"/>
    <n v="30.07"/>
    <n v="227"/>
    <n v="121"/>
    <n v="19.3"/>
    <n v="204.4"/>
    <x v="11"/>
    <n v="9.1999999999999993"/>
    <n v="15.1"/>
    <n v="3"/>
    <n v="4.08"/>
    <n v="3"/>
    <x v="1"/>
    <n v="1"/>
    <n v="1"/>
    <n v="1"/>
    <s v="Low"/>
    <s v="High"/>
    <x v="0"/>
  </r>
  <r>
    <s v="MA"/>
    <n v="36"/>
    <s v="area_code_415"/>
    <s v="no"/>
    <s v="no"/>
    <n v="0"/>
    <n v="140.4"/>
    <n v="117"/>
    <n v="23.87"/>
    <n v="204.5"/>
    <n v="121"/>
    <n v="17.38"/>
    <n v="251.3"/>
    <x v="29"/>
    <n v="11.31"/>
    <n v="8.6999999999999993"/>
    <n v="4"/>
    <n v="2.35"/>
    <n v="2"/>
    <x v="0"/>
    <n v="0"/>
    <n v="0"/>
    <n v="0"/>
    <s v="Low"/>
    <s v="Low"/>
    <x v="0"/>
  </r>
  <r>
    <s v="WI"/>
    <n v="13"/>
    <s v="area_code_510"/>
    <s v="no"/>
    <s v="no"/>
    <n v="0"/>
    <n v="167.4"/>
    <n v="117"/>
    <n v="28.46"/>
    <n v="223.5"/>
    <n v="102"/>
    <n v="19"/>
    <n v="215.8"/>
    <x v="13"/>
    <n v="9.7100000000000009"/>
    <n v="9"/>
    <n v="3"/>
    <n v="2.4300000000000002"/>
    <n v="1"/>
    <x v="0"/>
    <n v="0"/>
    <n v="0"/>
    <n v="0"/>
    <s v="Low"/>
    <s v="Low"/>
    <x v="0"/>
  </r>
  <r>
    <s v="AL"/>
    <n v="151"/>
    <s v="area_code_408"/>
    <s v="no"/>
    <s v="yes"/>
    <n v="27"/>
    <n v="166.4"/>
    <n v="112"/>
    <n v="28.29"/>
    <n v="234.3"/>
    <n v="116"/>
    <n v="19.920000000000002"/>
    <n v="161.1"/>
    <x v="34"/>
    <n v="7.25"/>
    <n v="5.5"/>
    <n v="2"/>
    <n v="1.49"/>
    <n v="0"/>
    <x v="0"/>
    <n v="0"/>
    <n v="0"/>
    <n v="1"/>
    <s v="Very High"/>
    <s v="Low"/>
    <x v="0"/>
  </r>
  <r>
    <s v="WV"/>
    <n v="111"/>
    <s v="area_code_408"/>
    <s v="no"/>
    <s v="no"/>
    <n v="0"/>
    <n v="171.5"/>
    <n v="108"/>
    <n v="29.16"/>
    <n v="204.4"/>
    <n v="106"/>
    <n v="17.37"/>
    <n v="238.8"/>
    <x v="6"/>
    <n v="10.75"/>
    <n v="10.7"/>
    <n v="4"/>
    <n v="2.89"/>
    <n v="3"/>
    <x v="0"/>
    <n v="0"/>
    <n v="0"/>
    <n v="0"/>
    <s v="High"/>
    <s v="High"/>
    <x v="0"/>
  </r>
  <r>
    <s v="CO"/>
    <n v="135"/>
    <s v="area_code_415"/>
    <s v="yes"/>
    <s v="no"/>
    <n v="0"/>
    <n v="177.2"/>
    <n v="151"/>
    <n v="30.12"/>
    <n v="209.3"/>
    <n v="83"/>
    <n v="17.79"/>
    <n v="236.3"/>
    <x v="52"/>
    <n v="10.63"/>
    <n v="11.1"/>
    <n v="5"/>
    <n v="3"/>
    <n v="2"/>
    <x v="0"/>
    <n v="0"/>
    <n v="1"/>
    <n v="0"/>
    <s v="Very High"/>
    <s v="High"/>
    <x v="3"/>
  </r>
  <r>
    <s v="VA"/>
    <n v="114"/>
    <s v="area_code_415"/>
    <s v="no"/>
    <s v="yes"/>
    <n v="34"/>
    <n v="114.5"/>
    <n v="64"/>
    <n v="19.47"/>
    <n v="229.3"/>
    <n v="84"/>
    <n v="19.489999999999998"/>
    <n v="288.8"/>
    <x v="19"/>
    <n v="13"/>
    <n v="10.4"/>
    <n v="16"/>
    <n v="2.81"/>
    <n v="0"/>
    <x v="0"/>
    <n v="0"/>
    <n v="0"/>
    <n v="1"/>
    <s v="High"/>
    <s v="High"/>
    <x v="3"/>
  </r>
  <r>
    <s v="NH"/>
    <n v="122"/>
    <s v="area_code_415"/>
    <s v="no"/>
    <s v="yes"/>
    <n v="34"/>
    <n v="205.1"/>
    <n v="123"/>
    <n v="34.869999999999997"/>
    <n v="203.3"/>
    <n v="123"/>
    <n v="17.28"/>
    <n v="126.7"/>
    <x v="36"/>
    <n v="5.7"/>
    <n v="10.7"/>
    <n v="1"/>
    <n v="2.89"/>
    <n v="2"/>
    <x v="0"/>
    <n v="0"/>
    <n v="0"/>
    <n v="1"/>
    <s v="High"/>
    <s v="High"/>
    <x v="1"/>
  </r>
  <r>
    <s v="TN"/>
    <n v="89"/>
    <s v="area_code_415"/>
    <s v="no"/>
    <s v="no"/>
    <n v="0"/>
    <n v="208.4"/>
    <n v="112"/>
    <n v="35.43"/>
    <n v="189.5"/>
    <n v="116"/>
    <n v="16.11"/>
    <n v="264.39999999999998"/>
    <x v="67"/>
    <n v="11.9"/>
    <n v="16.8"/>
    <n v="1"/>
    <n v="4.54"/>
    <n v="0"/>
    <x v="1"/>
    <n v="1"/>
    <n v="0"/>
    <n v="0"/>
    <s v="Medium"/>
    <s v="High"/>
    <x v="1"/>
  </r>
  <r>
    <s v="UT"/>
    <n v="96"/>
    <s v="area_code_415"/>
    <s v="no"/>
    <s v="no"/>
    <n v="0"/>
    <n v="125.8"/>
    <n v="102"/>
    <n v="21.39"/>
    <n v="244.4"/>
    <n v="111"/>
    <n v="20.77"/>
    <n v="167.7"/>
    <x v="6"/>
    <n v="7.55"/>
    <n v="9"/>
    <n v="2"/>
    <n v="2.4300000000000002"/>
    <n v="2"/>
    <x v="0"/>
    <n v="0"/>
    <n v="0"/>
    <n v="0"/>
    <s v="Medium"/>
    <s v="Low"/>
    <x v="0"/>
  </r>
  <r>
    <s v="MA"/>
    <n v="106"/>
    <s v="area_code_408"/>
    <s v="no"/>
    <s v="no"/>
    <n v="0"/>
    <n v="186.2"/>
    <n v="97"/>
    <n v="31.65"/>
    <n v="257.7"/>
    <n v="89"/>
    <n v="21.9"/>
    <n v="164.3"/>
    <x v="36"/>
    <n v="7.39"/>
    <n v="11"/>
    <n v="4"/>
    <n v="2.97"/>
    <n v="2"/>
    <x v="0"/>
    <n v="0"/>
    <n v="0"/>
    <n v="0"/>
    <s v="High"/>
    <s v="High"/>
    <x v="2"/>
  </r>
  <r>
    <s v="KY"/>
    <n v="122"/>
    <s v="area_code_415"/>
    <s v="no"/>
    <s v="no"/>
    <n v="0"/>
    <n v="128.9"/>
    <n v="136"/>
    <n v="21.91"/>
    <n v="244.4"/>
    <n v="133"/>
    <n v="20.77"/>
    <n v="148.69999999999999"/>
    <x v="15"/>
    <n v="6.69"/>
    <n v="10.7"/>
    <n v="5"/>
    <n v="2.89"/>
    <n v="0"/>
    <x v="0"/>
    <n v="0"/>
    <n v="0"/>
    <n v="0"/>
    <s v="High"/>
    <s v="High"/>
    <x v="0"/>
  </r>
  <r>
    <s v="WY"/>
    <n v="87"/>
    <s v="area_code_415"/>
    <s v="no"/>
    <s v="yes"/>
    <n v="16"/>
    <n v="257.39999999999998"/>
    <n v="91"/>
    <n v="43.76"/>
    <n v="232"/>
    <n v="101"/>
    <n v="19.72"/>
    <n v="143.19999999999999"/>
    <x v="44"/>
    <n v="6.44"/>
    <n v="14.7"/>
    <n v="2"/>
    <n v="3.97"/>
    <n v="1"/>
    <x v="0"/>
    <n v="0"/>
    <n v="0"/>
    <n v="1"/>
    <s v="Medium"/>
    <s v="High"/>
    <x v="1"/>
  </r>
  <r>
    <s v="DE"/>
    <n v="145"/>
    <s v="area_code_415"/>
    <s v="no"/>
    <s v="no"/>
    <n v="0"/>
    <n v="189.3"/>
    <n v="113"/>
    <n v="32.18"/>
    <n v="203.7"/>
    <n v="92"/>
    <n v="17.309999999999999"/>
    <n v="218.3"/>
    <x v="0"/>
    <n v="9.82"/>
    <n v="14.2"/>
    <n v="3"/>
    <n v="3.83"/>
    <n v="5"/>
    <x v="0"/>
    <n v="0"/>
    <n v="0"/>
    <n v="0"/>
    <s v="Very High"/>
    <s v="High"/>
    <x v="2"/>
  </r>
  <r>
    <s v="MI"/>
    <n v="136"/>
    <s v="area_code_415"/>
    <s v="no"/>
    <s v="yes"/>
    <n v="24"/>
    <n v="50.1"/>
    <n v="134"/>
    <n v="8.52"/>
    <n v="295.8"/>
    <n v="89"/>
    <n v="25.14"/>
    <n v="111.8"/>
    <x v="11"/>
    <n v="5.03"/>
    <n v="11"/>
    <n v="6"/>
    <n v="2.97"/>
    <n v="0"/>
    <x v="0"/>
    <n v="0"/>
    <n v="0"/>
    <n v="1"/>
    <s v="Very High"/>
    <s v="High"/>
    <x v="3"/>
  </r>
  <r>
    <s v="NY"/>
    <n v="131"/>
    <s v="area_code_415"/>
    <s v="no"/>
    <s v="no"/>
    <n v="0"/>
    <n v="264.2"/>
    <n v="118"/>
    <n v="44.91"/>
    <n v="180"/>
    <n v="89"/>
    <n v="15.3"/>
    <n v="223.9"/>
    <x v="1"/>
    <n v="10.08"/>
    <n v="10.7"/>
    <n v="1"/>
    <n v="2.89"/>
    <n v="2"/>
    <x v="0"/>
    <n v="0"/>
    <n v="0"/>
    <n v="0"/>
    <s v="Very High"/>
    <s v="High"/>
    <x v="2"/>
  </r>
  <r>
    <s v="NH"/>
    <n v="90"/>
    <s v="area_code_408"/>
    <s v="no"/>
    <s v="no"/>
    <n v="0"/>
    <n v="192.1"/>
    <n v="80"/>
    <n v="32.659999999999997"/>
    <n v="269.3"/>
    <n v="125"/>
    <n v="22.89"/>
    <n v="259.60000000000002"/>
    <x v="7"/>
    <n v="11.68"/>
    <n v="11.7"/>
    <n v="4"/>
    <n v="3.16"/>
    <n v="2"/>
    <x v="0"/>
    <n v="0"/>
    <n v="0"/>
    <n v="0"/>
    <s v="Medium"/>
    <s v="High"/>
    <x v="1"/>
  </r>
  <r>
    <s v="DE"/>
    <n v="95"/>
    <s v="area_code_415"/>
    <s v="no"/>
    <s v="no"/>
    <n v="0"/>
    <n v="145.4"/>
    <n v="98"/>
    <n v="24.72"/>
    <n v="334.1"/>
    <n v="109"/>
    <n v="28.4"/>
    <n v="209.8"/>
    <x v="51"/>
    <n v="9.44"/>
    <n v="8.8000000000000007"/>
    <n v="2"/>
    <n v="2.38"/>
    <n v="1"/>
    <x v="0"/>
    <n v="0"/>
    <n v="0"/>
    <n v="0"/>
    <s v="Medium"/>
    <s v="Low"/>
    <x v="0"/>
  </r>
  <r>
    <s v="NJ"/>
    <n v="42"/>
    <s v="area_code_408"/>
    <s v="no"/>
    <s v="yes"/>
    <n v="16"/>
    <n v="240.8"/>
    <n v="80"/>
    <n v="40.94"/>
    <n v="212.6"/>
    <n v="121"/>
    <n v="18.07"/>
    <n v="271.7"/>
    <x v="93"/>
    <n v="12.23"/>
    <n v="9.4"/>
    <n v="4"/>
    <n v="2.54"/>
    <n v="1"/>
    <x v="0"/>
    <n v="0"/>
    <n v="0"/>
    <n v="1"/>
    <s v="Low"/>
    <s v="Low"/>
    <x v="1"/>
  </r>
  <r>
    <s v="IA"/>
    <n v="69"/>
    <s v="area_code_510"/>
    <s v="no"/>
    <s v="no"/>
    <n v="0"/>
    <n v="170.7"/>
    <n v="98"/>
    <n v="29.02"/>
    <n v="111.6"/>
    <n v="109"/>
    <n v="9.49"/>
    <n v="171.5"/>
    <x v="24"/>
    <n v="7.72"/>
    <n v="4.8"/>
    <n v="7"/>
    <n v="1.3"/>
    <n v="3"/>
    <x v="0"/>
    <n v="0"/>
    <n v="0"/>
    <n v="0"/>
    <s v="Low"/>
    <s v="Low"/>
    <x v="0"/>
  </r>
  <r>
    <s v="OR"/>
    <n v="99"/>
    <s v="area_code_408"/>
    <s v="no"/>
    <s v="no"/>
    <n v="0"/>
    <n v="221"/>
    <n v="118"/>
    <n v="37.57"/>
    <n v="138.80000000000001"/>
    <n v="104"/>
    <n v="11.8"/>
    <n v="198.6"/>
    <x v="5"/>
    <n v="8.94"/>
    <n v="12.1"/>
    <n v="4"/>
    <n v="3.27"/>
    <n v="0"/>
    <x v="0"/>
    <n v="0"/>
    <n v="0"/>
    <n v="0"/>
    <s v="Medium"/>
    <s v="High"/>
    <x v="1"/>
  </r>
  <r>
    <s v="PA"/>
    <n v="72"/>
    <s v="area_code_415"/>
    <s v="no"/>
    <s v="no"/>
    <n v="0"/>
    <n v="180"/>
    <n v="109"/>
    <n v="30.6"/>
    <n v="292.7"/>
    <n v="96"/>
    <n v="24.88"/>
    <n v="194.9"/>
    <x v="52"/>
    <n v="8.77"/>
    <n v="10.8"/>
    <n v="4"/>
    <n v="2.92"/>
    <n v="0"/>
    <x v="0"/>
    <n v="0"/>
    <n v="0"/>
    <n v="0"/>
    <s v="Low"/>
    <s v="High"/>
    <x v="3"/>
  </r>
  <r>
    <s v="MI"/>
    <n v="88"/>
    <s v="area_code_415"/>
    <s v="no"/>
    <s v="yes"/>
    <n v="14"/>
    <n v="298.8"/>
    <n v="92"/>
    <n v="50.8"/>
    <n v="207.3"/>
    <n v="86"/>
    <n v="17.62"/>
    <n v="257.89999999999998"/>
    <x v="99"/>
    <n v="11.61"/>
    <n v="11.9"/>
    <n v="4"/>
    <n v="3.21"/>
    <n v="5"/>
    <x v="0"/>
    <n v="0"/>
    <n v="0"/>
    <n v="1"/>
    <s v="Medium"/>
    <s v="High"/>
    <x v="2"/>
  </r>
  <r>
    <s v="FL"/>
    <n v="113"/>
    <s v="area_code_415"/>
    <s v="no"/>
    <s v="no"/>
    <n v="0"/>
    <n v="317.10000000000002"/>
    <n v="97"/>
    <n v="53.91"/>
    <n v="224.8"/>
    <n v="70"/>
    <n v="19.11"/>
    <n v="215.1"/>
    <x v="6"/>
    <n v="9.68"/>
    <n v="13.6"/>
    <n v="2"/>
    <n v="3.67"/>
    <n v="1"/>
    <x v="1"/>
    <n v="1"/>
    <n v="0"/>
    <n v="0"/>
    <s v="High"/>
    <s v="High"/>
    <x v="2"/>
  </r>
  <r>
    <s v="PA"/>
    <n v="142"/>
    <s v="area_code_408"/>
    <s v="yes"/>
    <s v="yes"/>
    <n v="23"/>
    <n v="102.2"/>
    <n v="103"/>
    <n v="17.37"/>
    <n v="229.7"/>
    <n v="110"/>
    <n v="19.52"/>
    <n v="176.3"/>
    <x v="41"/>
    <n v="7.93"/>
    <n v="9"/>
    <n v="4"/>
    <n v="2.4300000000000002"/>
    <n v="1"/>
    <x v="0"/>
    <n v="0"/>
    <n v="1"/>
    <n v="1"/>
    <s v="Very High"/>
    <s v="Low"/>
    <x v="0"/>
  </r>
  <r>
    <s v="WV"/>
    <n v="3"/>
    <s v="area_code_408"/>
    <s v="no"/>
    <s v="no"/>
    <n v="0"/>
    <n v="182.9"/>
    <n v="87"/>
    <n v="31.09"/>
    <n v="172.1"/>
    <n v="103"/>
    <n v="14.63"/>
    <n v="233.1"/>
    <x v="2"/>
    <n v="10.49"/>
    <n v="12.1"/>
    <n v="3"/>
    <n v="3.27"/>
    <n v="4"/>
    <x v="0"/>
    <n v="0"/>
    <n v="0"/>
    <n v="0"/>
    <s v="Low"/>
    <s v="High"/>
    <x v="1"/>
  </r>
  <r>
    <s v="WI"/>
    <n v="75"/>
    <s v="area_code_415"/>
    <s v="no"/>
    <s v="no"/>
    <n v="0"/>
    <n v="184.8"/>
    <n v="126"/>
    <n v="31.42"/>
    <n v="198.6"/>
    <n v="103"/>
    <n v="16.88"/>
    <n v="103"/>
    <x v="6"/>
    <n v="4.6399999999999997"/>
    <n v="8.3000000000000007"/>
    <n v="3"/>
    <n v="2.2400000000000002"/>
    <n v="1"/>
    <x v="0"/>
    <n v="0"/>
    <n v="0"/>
    <n v="0"/>
    <s v="Medium"/>
    <s v="Low"/>
    <x v="1"/>
  </r>
  <r>
    <s v="TX"/>
    <n v="91"/>
    <s v="area_code_415"/>
    <s v="no"/>
    <s v="no"/>
    <n v="0"/>
    <n v="251.5"/>
    <n v="57"/>
    <n v="42.76"/>
    <n v="179.1"/>
    <n v="113"/>
    <n v="15.22"/>
    <n v="163.19999999999999"/>
    <x v="51"/>
    <n v="7.34"/>
    <n v="6.6"/>
    <n v="3"/>
    <n v="1.78"/>
    <n v="1"/>
    <x v="0"/>
    <n v="0"/>
    <n v="0"/>
    <n v="0"/>
    <s v="Medium"/>
    <s v="Low"/>
    <x v="1"/>
  </r>
  <r>
    <s v="MS"/>
    <n v="78"/>
    <s v="area_code_510"/>
    <s v="no"/>
    <s v="no"/>
    <n v="0"/>
    <n v="131.6"/>
    <n v="102"/>
    <n v="22.37"/>
    <n v="290.39999999999998"/>
    <n v="134"/>
    <n v="24.68"/>
    <n v="190.5"/>
    <x v="34"/>
    <n v="8.57"/>
    <n v="0"/>
    <n v="0"/>
    <n v="0"/>
    <n v="3"/>
    <x v="0"/>
    <n v="0"/>
    <n v="0"/>
    <n v="0"/>
    <s v="Medium"/>
    <s v="Low"/>
    <x v="0"/>
  </r>
  <r>
    <s v="FL"/>
    <n v="98"/>
    <s v="area_code_408"/>
    <s v="no"/>
    <s v="no"/>
    <n v="0"/>
    <n v="92.3"/>
    <n v="128"/>
    <n v="15.69"/>
    <n v="250.1"/>
    <n v="89"/>
    <n v="21.26"/>
    <n v="211.9"/>
    <x v="71"/>
    <n v="9.5399999999999991"/>
    <n v="10.8"/>
    <n v="16"/>
    <n v="2.92"/>
    <n v="3"/>
    <x v="0"/>
    <n v="0"/>
    <n v="0"/>
    <n v="0"/>
    <s v="Medium"/>
    <s v="High"/>
    <x v="3"/>
  </r>
  <r>
    <s v="WV"/>
    <n v="166"/>
    <s v="area_code_408"/>
    <s v="no"/>
    <s v="yes"/>
    <n v="41"/>
    <n v="196.7"/>
    <n v="109"/>
    <n v="33.44"/>
    <n v="124.3"/>
    <n v="107"/>
    <n v="10.57"/>
    <n v="198.3"/>
    <x v="9"/>
    <n v="8.92"/>
    <n v="11"/>
    <n v="5"/>
    <n v="2.97"/>
    <n v="5"/>
    <x v="1"/>
    <n v="1"/>
    <n v="0"/>
    <n v="1"/>
    <s v="Very High"/>
    <s v="High"/>
    <x v="1"/>
  </r>
  <r>
    <s v="SC"/>
    <n v="78"/>
    <s v="area_code_415"/>
    <s v="no"/>
    <s v="no"/>
    <n v="0"/>
    <n v="131.4"/>
    <n v="98"/>
    <n v="22.34"/>
    <n v="189.9"/>
    <n v="95"/>
    <n v="16.14"/>
    <n v="147.4"/>
    <x v="72"/>
    <n v="6.63"/>
    <n v="11.2"/>
    <n v="2"/>
    <n v="3.02"/>
    <n v="2"/>
    <x v="0"/>
    <n v="0"/>
    <n v="0"/>
    <n v="0"/>
    <s v="Medium"/>
    <s v="High"/>
    <x v="3"/>
  </r>
  <r>
    <s v="GA"/>
    <n v="69"/>
    <s v="area_code_408"/>
    <s v="no"/>
    <s v="no"/>
    <n v="0"/>
    <n v="215.9"/>
    <n v="122"/>
    <n v="36.700000000000003"/>
    <n v="270.3"/>
    <n v="114"/>
    <n v="22.98"/>
    <n v="301.8"/>
    <x v="31"/>
    <n v="13.58"/>
    <n v="6.1"/>
    <n v="5"/>
    <n v="1.65"/>
    <n v="4"/>
    <x v="1"/>
    <n v="1"/>
    <n v="0"/>
    <n v="0"/>
    <s v="Low"/>
    <s v="Low"/>
    <x v="1"/>
  </r>
  <r>
    <s v="GA"/>
    <n v="122"/>
    <s v="area_code_408"/>
    <s v="no"/>
    <s v="no"/>
    <n v="0"/>
    <n v="158.19999999999999"/>
    <n v="95"/>
    <n v="26.89"/>
    <n v="178.5"/>
    <n v="113"/>
    <n v="15.17"/>
    <n v="154.30000000000001"/>
    <x v="46"/>
    <n v="6.94"/>
    <n v="8.5"/>
    <n v="5"/>
    <n v="2.2999999999999998"/>
    <n v="2"/>
    <x v="0"/>
    <n v="0"/>
    <n v="0"/>
    <n v="0"/>
    <s v="High"/>
    <s v="Low"/>
    <x v="0"/>
  </r>
  <r>
    <s v="HI"/>
    <n v="19"/>
    <s v="area_code_510"/>
    <s v="no"/>
    <s v="yes"/>
    <n v="34"/>
    <n v="206.4"/>
    <n v="111"/>
    <n v="35.090000000000003"/>
    <n v="229.7"/>
    <n v="118"/>
    <n v="19.52"/>
    <n v="156.69999999999999"/>
    <x v="77"/>
    <n v="7.05"/>
    <n v="11.8"/>
    <n v="10"/>
    <n v="3.19"/>
    <n v="3"/>
    <x v="0"/>
    <n v="0"/>
    <n v="0"/>
    <n v="1"/>
    <s v="Low"/>
    <s v="High"/>
    <x v="1"/>
  </r>
  <r>
    <s v="HI"/>
    <n v="141"/>
    <s v="area_code_510"/>
    <s v="no"/>
    <s v="no"/>
    <n v="0"/>
    <n v="138.19999999999999"/>
    <n v="94"/>
    <n v="23.49"/>
    <n v="176.4"/>
    <n v="84"/>
    <n v="14.99"/>
    <n v="182.9"/>
    <x v="71"/>
    <n v="8.23"/>
    <n v="11.1"/>
    <n v="6"/>
    <n v="3"/>
    <n v="3"/>
    <x v="0"/>
    <n v="0"/>
    <n v="0"/>
    <n v="0"/>
    <s v="Very High"/>
    <s v="High"/>
    <x v="3"/>
  </r>
  <r>
    <s v="MA"/>
    <n v="79"/>
    <s v="area_code_408"/>
    <s v="no"/>
    <s v="yes"/>
    <n v="27"/>
    <n v="192.3"/>
    <n v="125"/>
    <n v="32.69"/>
    <n v="147.30000000000001"/>
    <n v="108"/>
    <n v="12.52"/>
    <n v="215"/>
    <x v="7"/>
    <n v="9.67"/>
    <n v="7.8"/>
    <n v="4"/>
    <n v="2.11"/>
    <n v="1"/>
    <x v="0"/>
    <n v="0"/>
    <n v="0"/>
    <n v="1"/>
    <s v="Medium"/>
    <s v="Low"/>
    <x v="1"/>
  </r>
  <r>
    <s v="NH"/>
    <n v="171"/>
    <s v="area_code_415"/>
    <s v="no"/>
    <s v="no"/>
    <n v="0"/>
    <n v="262.10000000000002"/>
    <n v="78"/>
    <n v="44.56"/>
    <n v="171.6"/>
    <n v="113"/>
    <n v="14.59"/>
    <n v="208.7"/>
    <x v="41"/>
    <n v="9.39"/>
    <n v="5.3"/>
    <n v="3"/>
    <n v="1.43"/>
    <n v="0"/>
    <x v="0"/>
    <n v="0"/>
    <n v="0"/>
    <n v="0"/>
    <s v="Very High"/>
    <s v="Low"/>
    <x v="1"/>
  </r>
  <r>
    <s v="AL"/>
    <n v="51"/>
    <s v="area_code_415"/>
    <s v="no"/>
    <s v="no"/>
    <n v="0"/>
    <n v="41.2"/>
    <n v="106"/>
    <n v="7"/>
    <n v="210.6"/>
    <n v="82"/>
    <n v="17.899999999999999"/>
    <n v="220.1"/>
    <x v="11"/>
    <n v="9.9"/>
    <n v="12.4"/>
    <n v="3"/>
    <n v="3.35"/>
    <n v="0"/>
    <x v="0"/>
    <n v="0"/>
    <n v="0"/>
    <n v="0"/>
    <s v="Low"/>
    <s v="High"/>
    <x v="3"/>
  </r>
  <r>
    <s v="NC"/>
    <n v="98"/>
    <s v="area_code_510"/>
    <s v="no"/>
    <s v="no"/>
    <n v="0"/>
    <n v="167"/>
    <n v="60"/>
    <n v="28.39"/>
    <n v="125.1"/>
    <n v="65"/>
    <n v="10.63"/>
    <n v="262.5"/>
    <x v="41"/>
    <n v="11.81"/>
    <n v="8.9"/>
    <n v="2"/>
    <n v="2.4"/>
    <n v="1"/>
    <x v="0"/>
    <n v="0"/>
    <n v="0"/>
    <n v="0"/>
    <s v="Medium"/>
    <s v="Low"/>
    <x v="3"/>
  </r>
  <r>
    <s v="MT"/>
    <n v="94"/>
    <s v="area_code_510"/>
    <s v="no"/>
    <s v="no"/>
    <n v="0"/>
    <n v="210.2"/>
    <n v="95"/>
    <n v="35.729999999999997"/>
    <n v="191.2"/>
    <n v="87"/>
    <n v="16.25"/>
    <n v="150.80000000000001"/>
    <x v="8"/>
    <n v="6.79"/>
    <n v="9.4"/>
    <n v="3"/>
    <n v="2.54"/>
    <n v="2"/>
    <x v="0"/>
    <n v="0"/>
    <n v="0"/>
    <n v="0"/>
    <s v="Medium"/>
    <s v="Low"/>
    <x v="2"/>
  </r>
  <r>
    <s v="NV"/>
    <n v="100"/>
    <s v="area_code_415"/>
    <s v="no"/>
    <s v="yes"/>
    <n v="39"/>
    <n v="204.9"/>
    <n v="74"/>
    <n v="34.83"/>
    <n v="210.2"/>
    <n v="80"/>
    <n v="17.87"/>
    <n v="168.8"/>
    <x v="2"/>
    <n v="7.6"/>
    <n v="11.2"/>
    <n v="4"/>
    <n v="3.02"/>
    <n v="2"/>
    <x v="0"/>
    <n v="0"/>
    <n v="0"/>
    <n v="1"/>
    <s v="Medium"/>
    <s v="High"/>
    <x v="2"/>
  </r>
  <r>
    <s v="SC"/>
    <n v="125"/>
    <s v="area_code_510"/>
    <s v="no"/>
    <s v="no"/>
    <n v="0"/>
    <n v="184.1"/>
    <n v="105"/>
    <n v="31.3"/>
    <n v="126.7"/>
    <n v="123"/>
    <n v="10.77"/>
    <n v="241.5"/>
    <x v="9"/>
    <n v="10.87"/>
    <n v="4.7"/>
    <n v="6"/>
    <n v="1.27"/>
    <n v="1"/>
    <x v="0"/>
    <n v="0"/>
    <n v="0"/>
    <n v="0"/>
    <s v="High"/>
    <s v="Low"/>
    <x v="1"/>
  </r>
  <r>
    <s v="VA"/>
    <n v="81"/>
    <s v="area_code_510"/>
    <s v="no"/>
    <s v="no"/>
    <n v="0"/>
    <n v="263.8"/>
    <n v="84"/>
    <n v="44.85"/>
    <n v="162.80000000000001"/>
    <n v="107"/>
    <n v="13.84"/>
    <n v="149.69999999999999"/>
    <x v="9"/>
    <n v="6.74"/>
    <n v="8.6999999999999993"/>
    <n v="6"/>
    <n v="2.35"/>
    <n v="2"/>
    <x v="0"/>
    <n v="0"/>
    <n v="0"/>
    <n v="0"/>
    <s v="Medium"/>
    <s v="Low"/>
    <x v="1"/>
  </r>
  <r>
    <s v="RI"/>
    <n v="94"/>
    <s v="area_code_415"/>
    <s v="no"/>
    <s v="no"/>
    <n v="0"/>
    <n v="142.30000000000001"/>
    <n v="50"/>
    <n v="24.19"/>
    <n v="231.5"/>
    <n v="142"/>
    <n v="19.68"/>
    <n v="205.6"/>
    <x v="29"/>
    <n v="9.25"/>
    <n v="5.5"/>
    <n v="3"/>
    <n v="1.49"/>
    <n v="1"/>
    <x v="0"/>
    <n v="0"/>
    <n v="0"/>
    <n v="0"/>
    <s v="Medium"/>
    <s v="Low"/>
    <x v="0"/>
  </r>
  <r>
    <s v="WV"/>
    <n v="57"/>
    <s v="area_code_415"/>
    <s v="no"/>
    <s v="no"/>
    <n v="0"/>
    <n v="167.1"/>
    <n v="103"/>
    <n v="28.41"/>
    <n v="188.4"/>
    <n v="112"/>
    <n v="16.010000000000002"/>
    <n v="111.4"/>
    <x v="14"/>
    <n v="5.01"/>
    <n v="9.1"/>
    <n v="2"/>
    <n v="2.46"/>
    <n v="1"/>
    <x v="0"/>
    <n v="0"/>
    <n v="0"/>
    <n v="0"/>
    <s v="Low"/>
    <s v="Low"/>
    <x v="0"/>
  </r>
  <r>
    <s v="ME"/>
    <n v="140"/>
    <s v="area_code_510"/>
    <s v="no"/>
    <s v="no"/>
    <n v="0"/>
    <n v="148.30000000000001"/>
    <n v="86"/>
    <n v="25.21"/>
    <n v="184.2"/>
    <n v="151"/>
    <n v="15.66"/>
    <n v="179.1"/>
    <x v="72"/>
    <n v="8.06"/>
    <n v="10.9"/>
    <n v="4"/>
    <n v="2.94"/>
    <n v="0"/>
    <x v="0"/>
    <n v="0"/>
    <n v="0"/>
    <n v="0"/>
    <s v="Very High"/>
    <s v="High"/>
    <x v="0"/>
  </r>
  <r>
    <s v="AL"/>
    <n v="64"/>
    <s v="area_code_510"/>
    <s v="no"/>
    <s v="no"/>
    <n v="0"/>
    <n v="297.8"/>
    <n v="88"/>
    <n v="50.63"/>
    <n v="196"/>
    <n v="89"/>
    <n v="16.66"/>
    <n v="213.7"/>
    <x v="24"/>
    <n v="9.6199999999999992"/>
    <n v="12"/>
    <n v="2"/>
    <n v="3.24"/>
    <n v="1"/>
    <x v="1"/>
    <n v="1"/>
    <n v="0"/>
    <n v="0"/>
    <s v="Low"/>
    <s v="High"/>
    <x v="2"/>
  </r>
  <r>
    <s v="NC"/>
    <n v="52"/>
    <s v="area_code_408"/>
    <s v="yes"/>
    <s v="no"/>
    <n v="0"/>
    <n v="144.5"/>
    <n v="60"/>
    <n v="24.57"/>
    <n v="296.5"/>
    <n v="129"/>
    <n v="25.2"/>
    <n v="194.3"/>
    <x v="57"/>
    <n v="8.74"/>
    <n v="12.4"/>
    <n v="3"/>
    <n v="3.35"/>
    <n v="1"/>
    <x v="0"/>
    <n v="0"/>
    <n v="1"/>
    <n v="0"/>
    <s v="Low"/>
    <s v="High"/>
    <x v="0"/>
  </r>
  <r>
    <s v="MT"/>
    <n v="117"/>
    <s v="area_code_415"/>
    <s v="no"/>
    <s v="no"/>
    <n v="0"/>
    <n v="233.4"/>
    <n v="71"/>
    <n v="39.68"/>
    <n v="296.39999999999998"/>
    <n v="76"/>
    <n v="25.19"/>
    <n v="276.89999999999998"/>
    <x v="0"/>
    <n v="12.46"/>
    <n v="10.3"/>
    <n v="1"/>
    <n v="2.78"/>
    <n v="0"/>
    <x v="1"/>
    <n v="1"/>
    <n v="0"/>
    <n v="0"/>
    <s v="High"/>
    <s v="High"/>
    <x v="2"/>
  </r>
  <r>
    <s v="TN"/>
    <n v="119"/>
    <s v="area_code_415"/>
    <s v="no"/>
    <s v="no"/>
    <n v="0"/>
    <n v="130.5"/>
    <n v="98"/>
    <n v="22.19"/>
    <n v="249.5"/>
    <n v="91"/>
    <n v="21.21"/>
    <n v="219.9"/>
    <x v="57"/>
    <n v="9.9"/>
    <n v="12.7"/>
    <n v="1"/>
    <n v="3.43"/>
    <n v="3"/>
    <x v="0"/>
    <n v="0"/>
    <n v="0"/>
    <n v="0"/>
    <s v="High"/>
    <s v="High"/>
    <x v="3"/>
  </r>
  <r>
    <s v="LA"/>
    <n v="85"/>
    <s v="area_code_510"/>
    <s v="no"/>
    <s v="no"/>
    <n v="0"/>
    <n v="133.30000000000001"/>
    <n v="107"/>
    <n v="22.66"/>
    <n v="185"/>
    <n v="101"/>
    <n v="15.73"/>
    <n v="289"/>
    <x v="43"/>
    <n v="13.01"/>
    <n v="9.1"/>
    <n v="4"/>
    <n v="2.46"/>
    <n v="3"/>
    <x v="0"/>
    <n v="0"/>
    <n v="0"/>
    <n v="0"/>
    <s v="Medium"/>
    <s v="Low"/>
    <x v="0"/>
  </r>
  <r>
    <s v="SC"/>
    <n v="92"/>
    <s v="area_code_510"/>
    <s v="no"/>
    <s v="no"/>
    <n v="0"/>
    <n v="183.7"/>
    <n v="103"/>
    <n v="31.23"/>
    <n v="270.60000000000002"/>
    <n v="97"/>
    <n v="23"/>
    <n v="132.9"/>
    <x v="1"/>
    <n v="5.98"/>
    <n v="11.2"/>
    <n v="2"/>
    <n v="3.02"/>
    <n v="0"/>
    <x v="0"/>
    <n v="0"/>
    <n v="0"/>
    <n v="0"/>
    <s v="Medium"/>
    <s v="High"/>
    <x v="2"/>
  </r>
  <r>
    <s v="IN"/>
    <n v="116"/>
    <s v="area_code_415"/>
    <s v="no"/>
    <s v="no"/>
    <n v="0"/>
    <n v="271"/>
    <n v="114"/>
    <n v="46.07"/>
    <n v="209.9"/>
    <n v="71"/>
    <n v="17.84"/>
    <n v="193.5"/>
    <x v="23"/>
    <n v="8.7100000000000009"/>
    <n v="13.7"/>
    <n v="2"/>
    <n v="3.7"/>
    <n v="5"/>
    <x v="1"/>
    <n v="1"/>
    <n v="0"/>
    <n v="0"/>
    <s v="High"/>
    <s v="High"/>
    <x v="2"/>
  </r>
  <r>
    <s v="IA"/>
    <n v="163"/>
    <s v="area_code_510"/>
    <s v="no"/>
    <s v="no"/>
    <n v="0"/>
    <n v="122.5"/>
    <n v="70"/>
    <n v="20.83"/>
    <n v="221.4"/>
    <n v="92"/>
    <n v="18.82"/>
    <n v="187.5"/>
    <x v="53"/>
    <n v="8.44"/>
    <n v="10.4"/>
    <n v="6"/>
    <n v="2.81"/>
    <n v="0"/>
    <x v="0"/>
    <n v="0"/>
    <n v="0"/>
    <n v="0"/>
    <s v="Very High"/>
    <s v="High"/>
    <x v="3"/>
  </r>
  <r>
    <s v="AK"/>
    <n v="83"/>
    <s v="area_code_415"/>
    <s v="no"/>
    <s v="no"/>
    <n v="0"/>
    <n v="182.5"/>
    <n v="85"/>
    <n v="31.03"/>
    <n v="181.5"/>
    <n v="114"/>
    <n v="15.43"/>
    <n v="199.1"/>
    <x v="71"/>
    <n v="8.9600000000000009"/>
    <n v="14.7"/>
    <n v="6"/>
    <n v="3.97"/>
    <n v="1"/>
    <x v="0"/>
    <n v="0"/>
    <n v="0"/>
    <n v="0"/>
    <s v="Medium"/>
    <s v="High"/>
    <x v="1"/>
  </r>
  <r>
    <s v="GA"/>
    <n v="117"/>
    <s v="area_code_510"/>
    <s v="no"/>
    <s v="no"/>
    <n v="0"/>
    <n v="110.4"/>
    <n v="122"/>
    <n v="18.77"/>
    <n v="242.9"/>
    <n v="103"/>
    <n v="20.65"/>
    <n v="170.4"/>
    <x v="12"/>
    <n v="7.67"/>
    <n v="13.9"/>
    <n v="5"/>
    <n v="3.75"/>
    <n v="1"/>
    <x v="0"/>
    <n v="0"/>
    <n v="0"/>
    <n v="0"/>
    <s v="High"/>
    <s v="High"/>
    <x v="0"/>
  </r>
  <r>
    <s v="LA"/>
    <n v="90"/>
    <s v="area_code_408"/>
    <s v="no"/>
    <s v="no"/>
    <n v="0"/>
    <n v="140.80000000000001"/>
    <n v="109"/>
    <n v="23.94"/>
    <n v="303"/>
    <n v="114"/>
    <n v="25.76"/>
    <n v="267.39999999999998"/>
    <x v="64"/>
    <n v="12.03"/>
    <n v="14.1"/>
    <n v="1"/>
    <n v="3.81"/>
    <n v="0"/>
    <x v="0"/>
    <n v="0"/>
    <n v="0"/>
    <n v="0"/>
    <s v="Medium"/>
    <s v="High"/>
    <x v="0"/>
  </r>
  <r>
    <s v="MI"/>
    <n v="137"/>
    <s v="area_code_415"/>
    <s v="no"/>
    <s v="no"/>
    <n v="0"/>
    <n v="137.5"/>
    <n v="102"/>
    <n v="23.38"/>
    <n v="176"/>
    <n v="98"/>
    <n v="14.96"/>
    <n v="210.6"/>
    <x v="53"/>
    <n v="9.48"/>
    <n v="10.4"/>
    <n v="6"/>
    <n v="2.81"/>
    <n v="0"/>
    <x v="0"/>
    <n v="0"/>
    <n v="0"/>
    <n v="0"/>
    <s v="Very High"/>
    <s v="High"/>
    <x v="3"/>
  </r>
  <r>
    <s v="FL"/>
    <n v="112"/>
    <s v="area_code_415"/>
    <s v="no"/>
    <s v="no"/>
    <n v="0"/>
    <n v="115.9"/>
    <n v="81"/>
    <n v="19.7"/>
    <n v="199.7"/>
    <n v="100"/>
    <n v="16.97"/>
    <n v="249.3"/>
    <x v="8"/>
    <n v="11.22"/>
    <n v="10"/>
    <n v="4"/>
    <n v="2.7"/>
    <n v="1"/>
    <x v="0"/>
    <n v="0"/>
    <n v="0"/>
    <n v="0"/>
    <s v="High"/>
    <s v="Low"/>
    <x v="3"/>
  </r>
  <r>
    <s v="UT"/>
    <n v="52"/>
    <s v="area_code_408"/>
    <s v="no"/>
    <s v="no"/>
    <n v="0"/>
    <n v="288.2"/>
    <n v="108"/>
    <n v="48.99"/>
    <n v="129.6"/>
    <n v="136"/>
    <n v="11.02"/>
    <n v="229.6"/>
    <x v="44"/>
    <n v="10.33"/>
    <n v="9.6"/>
    <n v="5"/>
    <n v="2.59"/>
    <n v="4"/>
    <x v="0"/>
    <n v="0"/>
    <n v="0"/>
    <n v="0"/>
    <s v="Low"/>
    <s v="Low"/>
    <x v="1"/>
  </r>
  <r>
    <s v="MT"/>
    <n v="173"/>
    <s v="area_code_510"/>
    <s v="no"/>
    <s v="yes"/>
    <n v="20"/>
    <n v="60.2"/>
    <n v="100"/>
    <n v="10.23"/>
    <n v="118.1"/>
    <n v="76"/>
    <n v="10.039999999999999"/>
    <n v="230.1"/>
    <x v="70"/>
    <n v="10.35"/>
    <n v="13.3"/>
    <n v="4"/>
    <n v="3.59"/>
    <n v="1"/>
    <x v="0"/>
    <n v="0"/>
    <n v="0"/>
    <n v="1"/>
    <s v="Very High"/>
    <s v="High"/>
    <x v="3"/>
  </r>
  <r>
    <s v="OR"/>
    <n v="3"/>
    <s v="area_code_510"/>
    <s v="no"/>
    <s v="no"/>
    <n v="0"/>
    <n v="125.5"/>
    <n v="100"/>
    <n v="21.34"/>
    <n v="266.2"/>
    <n v="78"/>
    <n v="22.63"/>
    <n v="270.39999999999998"/>
    <x v="47"/>
    <n v="12.17"/>
    <n v="5.9"/>
    <n v="6"/>
    <n v="1.59"/>
    <n v="3"/>
    <x v="1"/>
    <n v="1"/>
    <n v="0"/>
    <n v="0"/>
    <s v="Low"/>
    <s v="Low"/>
    <x v="3"/>
  </r>
  <r>
    <s v="AL"/>
    <n v="120"/>
    <s v="area_code_415"/>
    <s v="no"/>
    <s v="yes"/>
    <n v="27"/>
    <n v="179.6"/>
    <n v="142"/>
    <n v="30.53"/>
    <n v="262.8"/>
    <n v="103"/>
    <n v="22.34"/>
    <n v="239.9"/>
    <x v="77"/>
    <n v="10.8"/>
    <n v="11.1"/>
    <n v="2"/>
    <n v="3"/>
    <n v="1"/>
    <x v="0"/>
    <n v="0"/>
    <n v="0"/>
    <n v="1"/>
    <s v="High"/>
    <s v="High"/>
    <x v="0"/>
  </r>
  <r>
    <s v="AR"/>
    <n v="132"/>
    <s v="area_code_415"/>
    <s v="no"/>
    <s v="no"/>
    <n v="0"/>
    <n v="99"/>
    <n v="126"/>
    <n v="16.829999999999998"/>
    <n v="189.4"/>
    <n v="76"/>
    <n v="16.100000000000001"/>
    <n v="156.30000000000001"/>
    <x v="13"/>
    <n v="7.03"/>
    <n v="8.4"/>
    <n v="3"/>
    <n v="2.27"/>
    <n v="1"/>
    <x v="0"/>
    <n v="0"/>
    <n v="0"/>
    <n v="0"/>
    <s v="Very High"/>
    <s v="Low"/>
    <x v="3"/>
  </r>
  <r>
    <s v="MD"/>
    <n v="101"/>
    <s v="area_code_408"/>
    <s v="no"/>
    <s v="no"/>
    <n v="0"/>
    <n v="155.4"/>
    <n v="71"/>
    <n v="26.42"/>
    <n v="84"/>
    <n v="122"/>
    <n v="7.14"/>
    <n v="229.1"/>
    <x v="7"/>
    <n v="10.31"/>
    <n v="5.8"/>
    <n v="1"/>
    <n v="1.57"/>
    <n v="1"/>
    <x v="0"/>
    <n v="0"/>
    <n v="0"/>
    <n v="0"/>
    <s v="High"/>
    <s v="Low"/>
    <x v="0"/>
  </r>
  <r>
    <s v="ND"/>
    <n v="58"/>
    <s v="area_code_408"/>
    <s v="no"/>
    <s v="no"/>
    <n v="0"/>
    <n v="177.4"/>
    <n v="107"/>
    <n v="30.16"/>
    <n v="204.7"/>
    <n v="104"/>
    <n v="17.399999999999999"/>
    <n v="141.9"/>
    <x v="56"/>
    <n v="6.39"/>
    <n v="15"/>
    <n v="9"/>
    <n v="4.05"/>
    <n v="3"/>
    <x v="0"/>
    <n v="0"/>
    <n v="0"/>
    <n v="0"/>
    <s v="Low"/>
    <s v="High"/>
    <x v="0"/>
  </r>
  <r>
    <s v="NH"/>
    <n v="74"/>
    <s v="area_code_510"/>
    <s v="no"/>
    <s v="no"/>
    <n v="0"/>
    <n v="233.6"/>
    <n v="72"/>
    <n v="39.71"/>
    <n v="168"/>
    <n v="103"/>
    <n v="14.28"/>
    <n v="276.3"/>
    <x v="62"/>
    <n v="12.43"/>
    <n v="6.3"/>
    <n v="2"/>
    <n v="1.7"/>
    <n v="2"/>
    <x v="0"/>
    <n v="0"/>
    <n v="0"/>
    <n v="0"/>
    <s v="Medium"/>
    <s v="Low"/>
    <x v="1"/>
  </r>
  <r>
    <s v="ID"/>
    <n v="113"/>
    <s v="area_code_408"/>
    <s v="no"/>
    <s v="no"/>
    <n v="0"/>
    <n v="210.2"/>
    <n v="109"/>
    <n v="35.729999999999997"/>
    <n v="199.4"/>
    <n v="81"/>
    <n v="16.95"/>
    <n v="173.3"/>
    <x v="9"/>
    <n v="7.8"/>
    <n v="9.9"/>
    <n v="4"/>
    <n v="2.67"/>
    <n v="3"/>
    <x v="0"/>
    <n v="0"/>
    <n v="0"/>
    <n v="0"/>
    <s v="High"/>
    <s v="Low"/>
    <x v="2"/>
  </r>
  <r>
    <s v="MS"/>
    <n v="132"/>
    <s v="area_code_510"/>
    <s v="no"/>
    <s v="no"/>
    <n v="0"/>
    <n v="126.8"/>
    <n v="83"/>
    <n v="21.56"/>
    <n v="243.2"/>
    <n v="97"/>
    <n v="20.67"/>
    <n v="223.4"/>
    <x v="36"/>
    <n v="10.050000000000001"/>
    <n v="7.1"/>
    <n v="5"/>
    <n v="1.92"/>
    <n v="3"/>
    <x v="0"/>
    <n v="0"/>
    <n v="0"/>
    <n v="0"/>
    <s v="Very High"/>
    <s v="Low"/>
    <x v="3"/>
  </r>
  <r>
    <s v="KS"/>
    <n v="24"/>
    <s v="area_code_510"/>
    <s v="no"/>
    <s v="yes"/>
    <n v="41"/>
    <n v="187.1"/>
    <n v="80"/>
    <n v="31.81"/>
    <n v="286.10000000000002"/>
    <n v="77"/>
    <n v="24.32"/>
    <n v="188"/>
    <x v="24"/>
    <n v="8.4600000000000009"/>
    <n v="10.4"/>
    <n v="2"/>
    <n v="2.81"/>
    <n v="1"/>
    <x v="0"/>
    <n v="0"/>
    <n v="0"/>
    <n v="1"/>
    <s v="Low"/>
    <s v="High"/>
    <x v="2"/>
  </r>
  <r>
    <s v="CT"/>
    <n v="127"/>
    <s v="area_code_408"/>
    <s v="no"/>
    <s v="no"/>
    <n v="0"/>
    <n v="155.80000000000001"/>
    <n v="91"/>
    <n v="26.49"/>
    <n v="103.7"/>
    <n v="85"/>
    <n v="8.81"/>
    <n v="117.2"/>
    <x v="76"/>
    <n v="5.27"/>
    <n v="8.6"/>
    <n v="3"/>
    <n v="2.3199999999999998"/>
    <n v="2"/>
    <x v="0"/>
    <n v="0"/>
    <n v="0"/>
    <n v="0"/>
    <s v="High"/>
    <s v="Low"/>
    <x v="3"/>
  </r>
  <r>
    <s v="NJ"/>
    <n v="85"/>
    <s v="area_code_510"/>
    <s v="no"/>
    <s v="no"/>
    <n v="0"/>
    <n v="232.1"/>
    <n v="130"/>
    <n v="39.46"/>
    <n v="150.69999999999999"/>
    <n v="75"/>
    <n v="12.81"/>
    <n v="253.9"/>
    <x v="33"/>
    <n v="11.43"/>
    <n v="13"/>
    <n v="3"/>
    <n v="3.51"/>
    <n v="0"/>
    <x v="0"/>
    <n v="0"/>
    <n v="0"/>
    <n v="0"/>
    <s v="Medium"/>
    <s v="High"/>
    <x v="2"/>
  </r>
  <r>
    <s v="SC"/>
    <n v="59"/>
    <s v="area_code_415"/>
    <s v="no"/>
    <s v="no"/>
    <n v="0"/>
    <n v="128.69999999999999"/>
    <n v="85"/>
    <n v="21.88"/>
    <n v="169.8"/>
    <n v="121"/>
    <n v="14.43"/>
    <n v="207.3"/>
    <x v="21"/>
    <n v="9.33"/>
    <n v="10.5"/>
    <n v="4"/>
    <n v="2.84"/>
    <n v="3"/>
    <x v="0"/>
    <n v="0"/>
    <n v="0"/>
    <n v="0"/>
    <s v="Low"/>
    <s v="High"/>
    <x v="0"/>
  </r>
  <r>
    <s v="VA"/>
    <n v="113"/>
    <s v="area_code_408"/>
    <s v="no"/>
    <s v="yes"/>
    <n v="30"/>
    <n v="208.9"/>
    <n v="87"/>
    <n v="35.51"/>
    <n v="145.19999999999999"/>
    <n v="89"/>
    <n v="12.34"/>
    <n v="198.2"/>
    <x v="33"/>
    <n v="8.92"/>
    <n v="14.9"/>
    <n v="5"/>
    <n v="4.0199999999999996"/>
    <n v="2"/>
    <x v="0"/>
    <n v="0"/>
    <n v="0"/>
    <n v="1"/>
    <s v="High"/>
    <s v="High"/>
    <x v="2"/>
  </r>
  <r>
    <s v="FL"/>
    <n v="185"/>
    <s v="area_code_510"/>
    <s v="no"/>
    <s v="yes"/>
    <n v="24"/>
    <n v="121.6"/>
    <n v="100"/>
    <n v="20.67"/>
    <n v="108.3"/>
    <n v="77"/>
    <n v="9.2100000000000009"/>
    <n v="206.3"/>
    <x v="21"/>
    <n v="9.2799999999999994"/>
    <n v="12.3"/>
    <n v="2"/>
    <n v="3.32"/>
    <n v="5"/>
    <x v="1"/>
    <n v="1"/>
    <n v="0"/>
    <n v="1"/>
    <s v="Very High"/>
    <s v="High"/>
    <x v="3"/>
  </r>
  <r>
    <s v="AZ"/>
    <n v="127"/>
    <s v="area_code_415"/>
    <s v="no"/>
    <s v="no"/>
    <n v="0"/>
    <n v="145"/>
    <n v="106"/>
    <n v="24.65"/>
    <n v="230.3"/>
    <n v="99"/>
    <n v="19.579999999999998"/>
    <n v="164.9"/>
    <x v="0"/>
    <n v="7.42"/>
    <n v="12.7"/>
    <n v="3"/>
    <n v="3.43"/>
    <n v="1"/>
    <x v="0"/>
    <n v="0"/>
    <n v="0"/>
    <n v="0"/>
    <s v="High"/>
    <s v="High"/>
    <x v="3"/>
  </r>
  <r>
    <s v="OR"/>
    <n v="69"/>
    <s v="area_code_415"/>
    <s v="no"/>
    <s v="no"/>
    <n v="0"/>
    <n v="243.3"/>
    <n v="101"/>
    <n v="41.36"/>
    <n v="109.2"/>
    <n v="99"/>
    <n v="9.2799999999999994"/>
    <n v="176.9"/>
    <x v="93"/>
    <n v="7.96"/>
    <n v="9.3000000000000007"/>
    <n v="3"/>
    <n v="2.5099999999999998"/>
    <n v="0"/>
    <x v="0"/>
    <n v="0"/>
    <n v="0"/>
    <n v="0"/>
    <s v="Low"/>
    <s v="Low"/>
    <x v="2"/>
  </r>
  <r>
    <s v="TX"/>
    <n v="102"/>
    <s v="area_code_510"/>
    <s v="no"/>
    <s v="no"/>
    <n v="0"/>
    <n v="214.8"/>
    <n v="60"/>
    <n v="36.520000000000003"/>
    <n v="173.8"/>
    <n v="70"/>
    <n v="14.77"/>
    <n v="166.7"/>
    <x v="6"/>
    <n v="7.5"/>
    <n v="10.9"/>
    <n v="2"/>
    <n v="2.94"/>
    <n v="1"/>
    <x v="0"/>
    <n v="0"/>
    <n v="0"/>
    <n v="0"/>
    <s v="High"/>
    <s v="High"/>
    <x v="2"/>
  </r>
  <r>
    <s v="MD"/>
    <n v="126"/>
    <s v="area_code_510"/>
    <s v="no"/>
    <s v="no"/>
    <n v="0"/>
    <n v="184.5"/>
    <n v="56"/>
    <n v="31.37"/>
    <n v="197.7"/>
    <n v="91"/>
    <n v="16.8"/>
    <n v="242.3"/>
    <x v="14"/>
    <n v="10.9"/>
    <n v="11.2"/>
    <n v="3"/>
    <n v="3.02"/>
    <n v="2"/>
    <x v="0"/>
    <n v="0"/>
    <n v="0"/>
    <n v="0"/>
    <s v="High"/>
    <s v="High"/>
    <x v="2"/>
  </r>
  <r>
    <s v="WV"/>
    <n v="137"/>
    <s v="area_code_415"/>
    <s v="no"/>
    <s v="no"/>
    <n v="0"/>
    <n v="84.3"/>
    <n v="98"/>
    <n v="14.33"/>
    <n v="259.5"/>
    <n v="115"/>
    <n v="22.06"/>
    <n v="197.5"/>
    <x v="11"/>
    <n v="8.89"/>
    <n v="10.3"/>
    <n v="2"/>
    <n v="2.78"/>
    <n v="2"/>
    <x v="0"/>
    <n v="0"/>
    <n v="0"/>
    <n v="0"/>
    <s v="Very High"/>
    <s v="High"/>
    <x v="0"/>
  </r>
  <r>
    <s v="GA"/>
    <n v="80"/>
    <s v="area_code_408"/>
    <s v="no"/>
    <s v="no"/>
    <n v="0"/>
    <n v="142.9"/>
    <n v="70"/>
    <n v="24.29"/>
    <n v="221.6"/>
    <n v="83"/>
    <n v="18.84"/>
    <n v="121.4"/>
    <x v="8"/>
    <n v="5.46"/>
    <n v="15.2"/>
    <n v="4"/>
    <n v="4.0999999999999996"/>
    <n v="1"/>
    <x v="0"/>
    <n v="0"/>
    <n v="0"/>
    <n v="0"/>
    <s v="Medium"/>
    <s v="High"/>
    <x v="3"/>
  </r>
  <r>
    <s v="VA"/>
    <n v="86"/>
    <s v="area_code_415"/>
    <s v="no"/>
    <s v="no"/>
    <n v="0"/>
    <n v="120.6"/>
    <n v="82"/>
    <n v="20.5"/>
    <n v="238.3"/>
    <n v="96"/>
    <n v="20.260000000000002"/>
    <n v="219.8"/>
    <x v="76"/>
    <n v="9.89"/>
    <n v="11.4"/>
    <n v="5"/>
    <n v="3.08"/>
    <n v="0"/>
    <x v="0"/>
    <n v="0"/>
    <n v="0"/>
    <n v="0"/>
    <s v="Medium"/>
    <s v="High"/>
    <x v="3"/>
  </r>
  <r>
    <s v="NE"/>
    <n v="120"/>
    <s v="area_code_415"/>
    <s v="no"/>
    <s v="yes"/>
    <n v="40"/>
    <n v="222.2"/>
    <n v="80"/>
    <n v="37.770000000000003"/>
    <n v="223.1"/>
    <n v="84"/>
    <n v="18.96"/>
    <n v="164"/>
    <x v="99"/>
    <n v="7.38"/>
    <n v="12.1"/>
    <n v="3"/>
    <n v="3.27"/>
    <n v="1"/>
    <x v="0"/>
    <n v="0"/>
    <n v="0"/>
    <n v="1"/>
    <s v="High"/>
    <s v="High"/>
    <x v="2"/>
  </r>
  <r>
    <s v="TX"/>
    <n v="85"/>
    <s v="area_code_408"/>
    <s v="no"/>
    <s v="yes"/>
    <n v="21"/>
    <n v="219.3"/>
    <n v="132"/>
    <n v="37.28"/>
    <n v="218.2"/>
    <n v="105"/>
    <n v="18.55"/>
    <n v="267.60000000000002"/>
    <x v="34"/>
    <n v="12.04"/>
    <n v="15.7"/>
    <n v="2"/>
    <n v="4.24"/>
    <n v="2"/>
    <x v="0"/>
    <n v="0"/>
    <n v="0"/>
    <n v="1"/>
    <s v="Medium"/>
    <s v="High"/>
    <x v="1"/>
  </r>
  <r>
    <s v="VA"/>
    <n v="103"/>
    <s v="area_code_415"/>
    <s v="no"/>
    <s v="no"/>
    <n v="0"/>
    <n v="230.2"/>
    <n v="100"/>
    <n v="39.130000000000003"/>
    <n v="174.1"/>
    <n v="100"/>
    <n v="14.8"/>
    <n v="194.1"/>
    <x v="64"/>
    <n v="8.73"/>
    <n v="9"/>
    <n v="11"/>
    <n v="2.4300000000000002"/>
    <n v="2"/>
    <x v="0"/>
    <n v="0"/>
    <n v="0"/>
    <n v="0"/>
    <s v="High"/>
    <s v="Low"/>
    <x v="2"/>
  </r>
  <r>
    <s v="DC"/>
    <n v="53"/>
    <s v="area_code_415"/>
    <s v="no"/>
    <s v="yes"/>
    <n v="22"/>
    <n v="76.099999999999994"/>
    <n v="115"/>
    <n v="12.94"/>
    <n v="171.2"/>
    <n v="119"/>
    <n v="14.55"/>
    <n v="246.3"/>
    <x v="54"/>
    <n v="11.08"/>
    <n v="6"/>
    <n v="2"/>
    <n v="1.62"/>
    <n v="0"/>
    <x v="0"/>
    <n v="0"/>
    <n v="0"/>
    <n v="1"/>
    <s v="Low"/>
    <s v="Low"/>
    <x v="0"/>
  </r>
  <r>
    <s v="NE"/>
    <n v="115"/>
    <s v="area_code_415"/>
    <s v="yes"/>
    <s v="no"/>
    <n v="0"/>
    <n v="147.69999999999999"/>
    <n v="105"/>
    <n v="25.11"/>
    <n v="184.1"/>
    <n v="68"/>
    <n v="15.65"/>
    <n v="153.5"/>
    <x v="20"/>
    <n v="6.91"/>
    <n v="12.7"/>
    <n v="5"/>
    <n v="3.43"/>
    <n v="0"/>
    <x v="0"/>
    <n v="0"/>
    <n v="1"/>
    <n v="0"/>
    <s v="High"/>
    <s v="High"/>
    <x v="3"/>
  </r>
  <r>
    <s v="MS"/>
    <n v="116"/>
    <s v="area_code_408"/>
    <s v="yes"/>
    <s v="no"/>
    <n v="0"/>
    <n v="139.4"/>
    <n v="102"/>
    <n v="23.7"/>
    <n v="261.8"/>
    <n v="97"/>
    <n v="22.25"/>
    <n v="167.4"/>
    <x v="67"/>
    <n v="7.53"/>
    <n v="10.5"/>
    <n v="4"/>
    <n v="2.84"/>
    <n v="1"/>
    <x v="0"/>
    <n v="0"/>
    <n v="1"/>
    <n v="0"/>
    <s v="High"/>
    <s v="High"/>
    <x v="3"/>
  </r>
  <r>
    <s v="TN"/>
    <n v="93"/>
    <s v="area_code_510"/>
    <s v="no"/>
    <s v="yes"/>
    <n v="23"/>
    <n v="196"/>
    <n v="91"/>
    <n v="33.32"/>
    <n v="156.30000000000001"/>
    <n v="107"/>
    <n v="13.29"/>
    <n v="200.5"/>
    <x v="19"/>
    <n v="9.02"/>
    <n v="15.3"/>
    <n v="2"/>
    <n v="4.13"/>
    <n v="1"/>
    <x v="0"/>
    <n v="0"/>
    <n v="0"/>
    <n v="1"/>
    <s v="Medium"/>
    <s v="High"/>
    <x v="1"/>
  </r>
  <r>
    <s v="ID"/>
    <n v="106"/>
    <s v="area_code_510"/>
    <s v="no"/>
    <s v="no"/>
    <n v="0"/>
    <n v="160.80000000000001"/>
    <n v="73"/>
    <n v="27.34"/>
    <n v="170.4"/>
    <n v="112"/>
    <n v="14.48"/>
    <n v="249.2"/>
    <x v="70"/>
    <n v="11.21"/>
    <n v="7.2"/>
    <n v="3"/>
    <n v="1.94"/>
    <n v="1"/>
    <x v="0"/>
    <n v="0"/>
    <n v="0"/>
    <n v="0"/>
    <s v="High"/>
    <s v="Low"/>
    <x v="0"/>
  </r>
  <r>
    <s v="KS"/>
    <n v="92"/>
    <s v="area_code_510"/>
    <s v="no"/>
    <s v="no"/>
    <n v="0"/>
    <n v="325.39999999999998"/>
    <n v="73"/>
    <n v="55.32"/>
    <n v="127.8"/>
    <n v="100"/>
    <n v="10.86"/>
    <n v="209.9"/>
    <x v="21"/>
    <n v="9.4499999999999993"/>
    <n v="9.3000000000000007"/>
    <n v="10"/>
    <n v="2.5099999999999998"/>
    <n v="1"/>
    <x v="1"/>
    <n v="1"/>
    <n v="0"/>
    <n v="0"/>
    <s v="Medium"/>
    <s v="Low"/>
    <x v="2"/>
  </r>
  <r>
    <s v="NM"/>
    <n v="110"/>
    <s v="area_code_415"/>
    <s v="no"/>
    <s v="no"/>
    <n v="0"/>
    <n v="198.2"/>
    <n v="92"/>
    <n v="33.69"/>
    <n v="147.1"/>
    <n v="97"/>
    <n v="12.5"/>
    <n v="199.6"/>
    <x v="46"/>
    <n v="8.98"/>
    <n v="16.5"/>
    <n v="4"/>
    <n v="4.46"/>
    <n v="4"/>
    <x v="0"/>
    <n v="0"/>
    <n v="0"/>
    <n v="0"/>
    <s v="High"/>
    <s v="High"/>
    <x v="2"/>
  </r>
  <r>
    <s v="WV"/>
    <n v="122"/>
    <s v="area_code_415"/>
    <s v="yes"/>
    <s v="no"/>
    <n v="0"/>
    <n v="168.8"/>
    <n v="86"/>
    <n v="28.7"/>
    <n v="237.6"/>
    <n v="98"/>
    <n v="20.2"/>
    <n v="204.3"/>
    <x v="9"/>
    <n v="9.19"/>
    <n v="5.3"/>
    <n v="9"/>
    <n v="1.43"/>
    <n v="1"/>
    <x v="0"/>
    <n v="0"/>
    <n v="1"/>
    <n v="0"/>
    <s v="High"/>
    <s v="Low"/>
    <x v="3"/>
  </r>
  <r>
    <s v="AL"/>
    <n v="82"/>
    <s v="area_code_415"/>
    <s v="no"/>
    <s v="no"/>
    <n v="0"/>
    <n v="273.8"/>
    <n v="99"/>
    <n v="46.55"/>
    <n v="123.8"/>
    <n v="110"/>
    <n v="10.52"/>
    <n v="147.69999999999999"/>
    <x v="42"/>
    <n v="6.65"/>
    <n v="6.9"/>
    <n v="4"/>
    <n v="1.86"/>
    <n v="2"/>
    <x v="0"/>
    <n v="0"/>
    <n v="0"/>
    <n v="0"/>
    <s v="Medium"/>
    <s v="Low"/>
    <x v="1"/>
  </r>
  <r>
    <s v="CO"/>
    <n v="71"/>
    <s v="area_code_415"/>
    <s v="no"/>
    <s v="no"/>
    <n v="0"/>
    <n v="217.7"/>
    <n v="114"/>
    <n v="37.01"/>
    <n v="182"/>
    <n v="105"/>
    <n v="15.47"/>
    <n v="113.5"/>
    <x v="30"/>
    <n v="5.1100000000000003"/>
    <n v="8.5"/>
    <n v="10"/>
    <n v="2.2999999999999998"/>
    <n v="4"/>
    <x v="0"/>
    <n v="0"/>
    <n v="0"/>
    <n v="0"/>
    <s v="Low"/>
    <s v="Low"/>
    <x v="1"/>
  </r>
  <r>
    <s v="NJ"/>
    <n v="91"/>
    <s v="area_code_415"/>
    <s v="no"/>
    <s v="no"/>
    <n v="0"/>
    <n v="93.5"/>
    <n v="110"/>
    <n v="15.9"/>
    <n v="213.3"/>
    <n v="79"/>
    <n v="18.13"/>
    <n v="171.7"/>
    <x v="72"/>
    <n v="7.73"/>
    <n v="8.9"/>
    <n v="4"/>
    <n v="2.4"/>
    <n v="4"/>
    <x v="1"/>
    <n v="1"/>
    <n v="0"/>
    <n v="0"/>
    <s v="Medium"/>
    <s v="Low"/>
    <x v="3"/>
  </r>
  <r>
    <s v="ID"/>
    <n v="109"/>
    <s v="area_code_415"/>
    <s v="no"/>
    <s v="no"/>
    <n v="0"/>
    <n v="195.4"/>
    <n v="104"/>
    <n v="33.22"/>
    <n v="204.9"/>
    <n v="91"/>
    <n v="17.420000000000002"/>
    <n v="230.2"/>
    <x v="34"/>
    <n v="10.36"/>
    <n v="14"/>
    <n v="4"/>
    <n v="3.78"/>
    <n v="0"/>
    <x v="0"/>
    <n v="0"/>
    <n v="0"/>
    <n v="0"/>
    <s v="High"/>
    <s v="High"/>
    <x v="2"/>
  </r>
  <r>
    <s v="WA"/>
    <n v="126"/>
    <s v="area_code_510"/>
    <s v="no"/>
    <s v="yes"/>
    <n v="42"/>
    <n v="247.8"/>
    <n v="96"/>
    <n v="42.13"/>
    <n v="159.1"/>
    <n v="98"/>
    <n v="13.52"/>
    <n v="201.8"/>
    <x v="44"/>
    <n v="9.08"/>
    <n v="10.6"/>
    <n v="3"/>
    <n v="2.86"/>
    <n v="2"/>
    <x v="0"/>
    <n v="0"/>
    <n v="0"/>
    <n v="1"/>
    <s v="High"/>
    <s v="High"/>
    <x v="2"/>
  </r>
  <r>
    <s v="DC"/>
    <n v="98"/>
    <s v="area_code_415"/>
    <s v="no"/>
    <s v="no"/>
    <n v="0"/>
    <n v="162.5"/>
    <n v="81"/>
    <n v="27.63"/>
    <n v="159.19999999999999"/>
    <n v="114"/>
    <n v="13.53"/>
    <n v="157.19999999999999"/>
    <x v="7"/>
    <n v="7.07"/>
    <n v="9.6999999999999993"/>
    <n v="1"/>
    <n v="2.62"/>
    <n v="2"/>
    <x v="0"/>
    <n v="0"/>
    <n v="0"/>
    <n v="0"/>
    <s v="Medium"/>
    <s v="Low"/>
    <x v="0"/>
  </r>
  <r>
    <s v="TX"/>
    <n v="98"/>
    <s v="area_code_510"/>
    <s v="no"/>
    <s v="no"/>
    <n v="0"/>
    <n v="86.1"/>
    <n v="78"/>
    <n v="14.64"/>
    <n v="222.7"/>
    <n v="130"/>
    <n v="18.93"/>
    <n v="155"/>
    <x v="74"/>
    <n v="6.98"/>
    <n v="9"/>
    <n v="7"/>
    <n v="2.4300000000000002"/>
    <n v="0"/>
    <x v="0"/>
    <n v="0"/>
    <n v="0"/>
    <n v="0"/>
    <s v="Medium"/>
    <s v="Low"/>
    <x v="0"/>
  </r>
  <r>
    <s v="HI"/>
    <n v="78"/>
    <s v="area_code_408"/>
    <s v="no"/>
    <s v="no"/>
    <n v="0"/>
    <n v="89.1"/>
    <n v="124"/>
    <n v="15.15"/>
    <n v="226.6"/>
    <n v="121"/>
    <n v="19.260000000000002"/>
    <n v="249.2"/>
    <x v="53"/>
    <n v="11.21"/>
    <n v="6.9"/>
    <n v="5"/>
    <n v="1.86"/>
    <n v="0"/>
    <x v="0"/>
    <n v="0"/>
    <n v="0"/>
    <n v="0"/>
    <s v="Medium"/>
    <s v="Low"/>
    <x v="0"/>
  </r>
  <r>
    <s v="LA"/>
    <n v="44"/>
    <s v="area_code_510"/>
    <s v="no"/>
    <s v="no"/>
    <n v="0"/>
    <n v="189.7"/>
    <n v="122"/>
    <n v="32.25"/>
    <n v="178.9"/>
    <n v="72"/>
    <n v="15.21"/>
    <n v="244.7"/>
    <x v="73"/>
    <n v="11.01"/>
    <n v="9.8000000000000007"/>
    <n v="5"/>
    <n v="2.65"/>
    <n v="0"/>
    <x v="0"/>
    <n v="0"/>
    <n v="0"/>
    <n v="0"/>
    <s v="Low"/>
    <s v="Low"/>
    <x v="2"/>
  </r>
  <r>
    <s v="MD"/>
    <n v="60"/>
    <s v="area_code_510"/>
    <s v="no"/>
    <s v="no"/>
    <n v="0"/>
    <n v="190.8"/>
    <n v="100"/>
    <n v="32.44"/>
    <n v="196"/>
    <n v="85"/>
    <n v="16.66"/>
    <n v="151.69999999999999"/>
    <x v="71"/>
    <n v="6.83"/>
    <n v="9.9"/>
    <n v="9"/>
    <n v="2.67"/>
    <n v="0"/>
    <x v="0"/>
    <n v="0"/>
    <n v="0"/>
    <n v="0"/>
    <s v="Low"/>
    <s v="Low"/>
    <x v="2"/>
  </r>
  <r>
    <s v="MN"/>
    <n v="113"/>
    <s v="area_code_408"/>
    <s v="no"/>
    <s v="no"/>
    <n v="0"/>
    <n v="198.6"/>
    <n v="115"/>
    <n v="33.76"/>
    <n v="258"/>
    <n v="106"/>
    <n v="21.93"/>
    <n v="245.8"/>
    <x v="1"/>
    <n v="11.06"/>
    <n v="10.199999999999999"/>
    <n v="6"/>
    <n v="2.75"/>
    <n v="1"/>
    <x v="1"/>
    <n v="1"/>
    <n v="0"/>
    <n v="0"/>
    <s v="High"/>
    <s v="Low"/>
    <x v="1"/>
  </r>
  <r>
    <s v="RI"/>
    <n v="101"/>
    <s v="area_code_415"/>
    <s v="no"/>
    <s v="no"/>
    <n v="0"/>
    <n v="176.5"/>
    <n v="105"/>
    <n v="30.01"/>
    <n v="198.6"/>
    <n v="136"/>
    <n v="16.88"/>
    <n v="210.2"/>
    <x v="68"/>
    <n v="9.4600000000000009"/>
    <n v="7.7"/>
    <n v="5"/>
    <n v="2.08"/>
    <n v="0"/>
    <x v="0"/>
    <n v="0"/>
    <n v="0"/>
    <n v="0"/>
    <s v="High"/>
    <s v="Low"/>
    <x v="0"/>
  </r>
  <r>
    <s v="PA"/>
    <n v="147"/>
    <s v="area_code_415"/>
    <s v="no"/>
    <s v="no"/>
    <n v="0"/>
    <n v="188.3"/>
    <n v="80"/>
    <n v="32.01"/>
    <n v="214.7"/>
    <n v="123"/>
    <n v="18.25"/>
    <n v="218"/>
    <x v="2"/>
    <n v="9.81"/>
    <n v="10.199999999999999"/>
    <n v="4"/>
    <n v="2.75"/>
    <n v="2"/>
    <x v="0"/>
    <n v="0"/>
    <n v="0"/>
    <n v="0"/>
    <s v="Very High"/>
    <s v="Low"/>
    <x v="1"/>
  </r>
  <r>
    <s v="NV"/>
    <n v="21"/>
    <s v="area_code_510"/>
    <s v="no"/>
    <s v="no"/>
    <n v="0"/>
    <n v="197.6"/>
    <n v="105"/>
    <n v="33.590000000000003"/>
    <n v="206.4"/>
    <n v="88"/>
    <n v="17.54"/>
    <n v="169.6"/>
    <x v="79"/>
    <n v="7.63"/>
    <n v="9.6"/>
    <n v="2"/>
    <n v="2.59"/>
    <n v="3"/>
    <x v="0"/>
    <n v="0"/>
    <n v="0"/>
    <n v="0"/>
    <s v="Low"/>
    <s v="Low"/>
    <x v="2"/>
  </r>
  <r>
    <s v="ND"/>
    <n v="141"/>
    <s v="area_code_415"/>
    <s v="no"/>
    <s v="no"/>
    <n v="0"/>
    <n v="208.5"/>
    <n v="129"/>
    <n v="35.450000000000003"/>
    <n v="190.3"/>
    <n v="86"/>
    <n v="16.18"/>
    <n v="144.69999999999999"/>
    <x v="73"/>
    <n v="6.51"/>
    <n v="12"/>
    <n v="9"/>
    <n v="3.24"/>
    <n v="1"/>
    <x v="0"/>
    <n v="0"/>
    <n v="0"/>
    <n v="0"/>
    <s v="Very High"/>
    <s v="High"/>
    <x v="2"/>
  </r>
  <r>
    <s v="MO"/>
    <n v="87"/>
    <s v="area_code_510"/>
    <s v="no"/>
    <s v="no"/>
    <n v="0"/>
    <n v="261"/>
    <n v="83"/>
    <n v="44.37"/>
    <n v="144.19999999999999"/>
    <n v="95"/>
    <n v="12.26"/>
    <n v="284.39999999999998"/>
    <x v="47"/>
    <n v="12.8"/>
    <n v="16.3"/>
    <n v="1"/>
    <n v="4.4000000000000004"/>
    <n v="4"/>
    <x v="0"/>
    <n v="0"/>
    <n v="0"/>
    <n v="0"/>
    <s v="Medium"/>
    <s v="High"/>
    <x v="2"/>
  </r>
  <r>
    <s v="OH"/>
    <n v="69"/>
    <s v="area_code_415"/>
    <s v="no"/>
    <s v="no"/>
    <n v="0"/>
    <n v="209.6"/>
    <n v="94"/>
    <n v="35.630000000000003"/>
    <n v="193.1"/>
    <n v="106"/>
    <n v="16.41"/>
    <n v="239.9"/>
    <x v="6"/>
    <n v="10.8"/>
    <n v="12.4"/>
    <n v="4"/>
    <n v="3.35"/>
    <n v="0"/>
    <x v="0"/>
    <n v="0"/>
    <n v="0"/>
    <n v="0"/>
    <s v="Low"/>
    <s v="High"/>
    <x v="1"/>
  </r>
  <r>
    <s v="UT"/>
    <n v="169"/>
    <s v="area_code_408"/>
    <s v="no"/>
    <s v="no"/>
    <n v="0"/>
    <n v="157.80000000000001"/>
    <n v="96"/>
    <n v="26.83"/>
    <n v="160"/>
    <n v="120"/>
    <n v="13.6"/>
    <n v="198.8"/>
    <x v="64"/>
    <n v="8.9499999999999993"/>
    <n v="13.7"/>
    <n v="6"/>
    <n v="3.7"/>
    <n v="3"/>
    <x v="0"/>
    <n v="0"/>
    <n v="0"/>
    <n v="0"/>
    <s v="Very High"/>
    <s v="High"/>
    <x v="0"/>
  </r>
  <r>
    <s v="DE"/>
    <n v="102"/>
    <s v="area_code_408"/>
    <s v="no"/>
    <s v="no"/>
    <n v="0"/>
    <n v="245.4"/>
    <n v="82"/>
    <n v="41.72"/>
    <n v="260.3"/>
    <n v="124"/>
    <n v="22.13"/>
    <n v="195.1"/>
    <x v="58"/>
    <n v="8.7799999999999994"/>
    <n v="10.5"/>
    <n v="3"/>
    <n v="2.84"/>
    <n v="3"/>
    <x v="1"/>
    <n v="1"/>
    <n v="0"/>
    <n v="0"/>
    <s v="High"/>
    <s v="High"/>
    <x v="1"/>
  </r>
  <r>
    <s v="CT"/>
    <n v="174"/>
    <s v="area_code_415"/>
    <s v="no"/>
    <s v="no"/>
    <n v="0"/>
    <n v="72.2"/>
    <n v="80"/>
    <n v="12.27"/>
    <n v="173.4"/>
    <n v="81"/>
    <n v="14.74"/>
    <n v="130.1"/>
    <x v="3"/>
    <n v="5.85"/>
    <n v="11"/>
    <n v="5"/>
    <n v="2.97"/>
    <n v="2"/>
    <x v="0"/>
    <n v="0"/>
    <n v="0"/>
    <n v="0"/>
    <s v="Very High"/>
    <s v="High"/>
    <x v="3"/>
  </r>
  <r>
    <s v="NH"/>
    <n v="44"/>
    <s v="area_code_510"/>
    <s v="no"/>
    <s v="yes"/>
    <n v="25"/>
    <n v="152.9"/>
    <n v="106"/>
    <n v="25.99"/>
    <n v="205.5"/>
    <n v="147"/>
    <n v="17.47"/>
    <n v="247.3"/>
    <x v="24"/>
    <n v="11.13"/>
    <n v="8"/>
    <n v="5"/>
    <n v="2.16"/>
    <n v="1"/>
    <x v="0"/>
    <n v="0"/>
    <n v="0"/>
    <n v="1"/>
    <s v="Low"/>
    <s v="Low"/>
    <x v="0"/>
  </r>
  <r>
    <s v="ID"/>
    <n v="89"/>
    <s v="area_code_415"/>
    <s v="no"/>
    <s v="yes"/>
    <n v="15"/>
    <n v="274"/>
    <n v="83"/>
    <n v="46.58"/>
    <n v="192.2"/>
    <n v="97"/>
    <n v="16.34"/>
    <n v="125.9"/>
    <x v="97"/>
    <n v="5.67"/>
    <n v="11.9"/>
    <n v="2"/>
    <n v="3.21"/>
    <n v="0"/>
    <x v="0"/>
    <n v="0"/>
    <n v="0"/>
    <n v="1"/>
    <s v="Medium"/>
    <s v="High"/>
    <x v="2"/>
  </r>
  <r>
    <s v="LA"/>
    <n v="143"/>
    <s v="area_code_415"/>
    <s v="no"/>
    <s v="no"/>
    <n v="0"/>
    <n v="178.2"/>
    <n v="109"/>
    <n v="30.29"/>
    <n v="254.6"/>
    <n v="93"/>
    <n v="21.64"/>
    <n v="241.3"/>
    <x v="39"/>
    <n v="10.86"/>
    <n v="8.5"/>
    <n v="7"/>
    <n v="2.2999999999999998"/>
    <n v="0"/>
    <x v="0"/>
    <n v="0"/>
    <n v="0"/>
    <n v="0"/>
    <s v="Very High"/>
    <s v="Low"/>
    <x v="3"/>
  </r>
  <r>
    <s v="VA"/>
    <n v="78"/>
    <s v="area_code_415"/>
    <s v="yes"/>
    <s v="yes"/>
    <n v="20"/>
    <n v="252.8"/>
    <n v="102"/>
    <n v="42.98"/>
    <n v="217.6"/>
    <n v="105"/>
    <n v="18.5"/>
    <n v="107.3"/>
    <x v="73"/>
    <n v="4.83"/>
    <n v="11.2"/>
    <n v="3"/>
    <n v="3.02"/>
    <n v="0"/>
    <x v="0"/>
    <n v="0"/>
    <n v="1"/>
    <n v="1"/>
    <s v="Medium"/>
    <s v="High"/>
    <x v="1"/>
  </r>
  <r>
    <s v="ID"/>
    <n v="93"/>
    <s v="area_code_415"/>
    <s v="no"/>
    <s v="no"/>
    <n v="0"/>
    <n v="216.2"/>
    <n v="100"/>
    <n v="36.75"/>
    <n v="182.8"/>
    <n v="136"/>
    <n v="15.54"/>
    <n v="237.9"/>
    <x v="78"/>
    <n v="10.71"/>
    <n v="7.8"/>
    <n v="3"/>
    <n v="2.11"/>
    <n v="2"/>
    <x v="0"/>
    <n v="0"/>
    <n v="0"/>
    <n v="0"/>
    <s v="Medium"/>
    <s v="Low"/>
    <x v="1"/>
  </r>
  <r>
    <s v="VA"/>
    <n v="106"/>
    <s v="area_code_408"/>
    <s v="no"/>
    <s v="no"/>
    <n v="0"/>
    <n v="165.1"/>
    <n v="120"/>
    <n v="28.07"/>
    <n v="290.2"/>
    <n v="79"/>
    <n v="24.67"/>
    <n v="250.3"/>
    <x v="96"/>
    <n v="11.26"/>
    <n v="8.1"/>
    <n v="2"/>
    <n v="2.19"/>
    <n v="0"/>
    <x v="0"/>
    <n v="0"/>
    <n v="0"/>
    <n v="0"/>
    <s v="High"/>
    <s v="Low"/>
    <x v="3"/>
  </r>
  <r>
    <s v="AL"/>
    <n v="116"/>
    <s v="area_code_408"/>
    <s v="no"/>
    <s v="no"/>
    <n v="0"/>
    <n v="133.80000000000001"/>
    <n v="88"/>
    <n v="22.75"/>
    <n v="177.1"/>
    <n v="103"/>
    <n v="15.05"/>
    <n v="185.2"/>
    <x v="36"/>
    <n v="8.33"/>
    <n v="12.4"/>
    <n v="4"/>
    <n v="3.35"/>
    <n v="2"/>
    <x v="0"/>
    <n v="0"/>
    <n v="0"/>
    <n v="0"/>
    <s v="High"/>
    <s v="High"/>
    <x v="0"/>
  </r>
  <r>
    <s v="VT"/>
    <n v="42"/>
    <s v="area_code_415"/>
    <s v="no"/>
    <s v="no"/>
    <n v="0"/>
    <n v="217.2"/>
    <n v="122"/>
    <n v="36.92"/>
    <n v="303.2"/>
    <n v="58"/>
    <n v="25.77"/>
    <n v="147.30000000000001"/>
    <x v="52"/>
    <n v="6.63"/>
    <n v="14"/>
    <n v="4"/>
    <n v="3.78"/>
    <n v="2"/>
    <x v="0"/>
    <n v="0"/>
    <n v="0"/>
    <n v="0"/>
    <s v="Low"/>
    <s v="High"/>
    <x v="2"/>
  </r>
  <r>
    <s v="MS"/>
    <n v="173"/>
    <s v="area_code_415"/>
    <s v="no"/>
    <s v="no"/>
    <n v="0"/>
    <n v="82.1"/>
    <n v="75"/>
    <n v="13.96"/>
    <n v="201.2"/>
    <n v="95"/>
    <n v="17.100000000000001"/>
    <n v="206.7"/>
    <x v="98"/>
    <n v="9.3000000000000007"/>
    <n v="9.6"/>
    <n v="2"/>
    <n v="2.59"/>
    <n v="1"/>
    <x v="0"/>
    <n v="0"/>
    <n v="0"/>
    <n v="0"/>
    <s v="Very High"/>
    <s v="Low"/>
    <x v="3"/>
  </r>
  <r>
    <s v="HI"/>
    <n v="80"/>
    <s v="area_code_510"/>
    <s v="no"/>
    <s v="no"/>
    <n v="0"/>
    <n v="157.1"/>
    <n v="77"/>
    <n v="26.71"/>
    <n v="302"/>
    <n v="69"/>
    <n v="25.67"/>
    <n v="317.89999999999998"/>
    <x v="121"/>
    <n v="14.31"/>
    <n v="15.6"/>
    <n v="4"/>
    <n v="4.21"/>
    <n v="0"/>
    <x v="0"/>
    <n v="0"/>
    <n v="0"/>
    <n v="0"/>
    <s v="Medium"/>
    <s v="High"/>
    <x v="3"/>
  </r>
  <r>
    <s v="OH"/>
    <n v="70"/>
    <s v="area_code_510"/>
    <s v="no"/>
    <s v="yes"/>
    <n v="23"/>
    <n v="205.5"/>
    <n v="95"/>
    <n v="34.94"/>
    <n v="224.3"/>
    <n v="80"/>
    <n v="19.07"/>
    <n v="196.1"/>
    <x v="46"/>
    <n v="8.82"/>
    <n v="9.6999999999999993"/>
    <n v="4"/>
    <n v="2.62"/>
    <n v="1"/>
    <x v="0"/>
    <n v="0"/>
    <n v="0"/>
    <n v="1"/>
    <s v="Low"/>
    <s v="Low"/>
    <x v="2"/>
  </r>
  <r>
    <s v="NY"/>
    <n v="112"/>
    <s v="area_code_510"/>
    <s v="no"/>
    <s v="no"/>
    <n v="0"/>
    <n v="172.1"/>
    <n v="73"/>
    <n v="29.26"/>
    <n v="228"/>
    <n v="136"/>
    <n v="19.38"/>
    <n v="269.39999999999998"/>
    <x v="5"/>
    <n v="12.12"/>
    <n v="14.1"/>
    <n v="3"/>
    <n v="3.81"/>
    <n v="2"/>
    <x v="0"/>
    <n v="0"/>
    <n v="0"/>
    <n v="0"/>
    <s v="High"/>
    <s v="High"/>
    <x v="0"/>
  </r>
  <r>
    <s v="WI"/>
    <n v="186"/>
    <s v="area_code_408"/>
    <s v="no"/>
    <s v="no"/>
    <n v="0"/>
    <n v="206.8"/>
    <n v="104"/>
    <n v="35.159999999999997"/>
    <n v="286"/>
    <n v="115"/>
    <n v="24.31"/>
    <n v="153.9"/>
    <x v="64"/>
    <n v="6.93"/>
    <n v="12.4"/>
    <n v="6"/>
    <n v="3.35"/>
    <n v="0"/>
    <x v="0"/>
    <n v="0"/>
    <n v="0"/>
    <n v="0"/>
    <s v="Very High"/>
    <s v="High"/>
    <x v="1"/>
  </r>
  <r>
    <s v="MO"/>
    <n v="99"/>
    <s v="area_code_408"/>
    <s v="no"/>
    <s v="no"/>
    <n v="0"/>
    <n v="193.3"/>
    <n v="51"/>
    <n v="32.86"/>
    <n v="240.1"/>
    <n v="117"/>
    <n v="20.41"/>
    <n v="145.69999999999999"/>
    <x v="26"/>
    <n v="6.56"/>
    <n v="12.2"/>
    <n v="4"/>
    <n v="3.29"/>
    <n v="1"/>
    <x v="0"/>
    <n v="0"/>
    <n v="0"/>
    <n v="0"/>
    <s v="Medium"/>
    <s v="High"/>
    <x v="1"/>
  </r>
  <r>
    <s v="AL"/>
    <n v="56"/>
    <s v="area_code_415"/>
    <s v="no"/>
    <s v="no"/>
    <n v="0"/>
    <n v="225.9"/>
    <n v="52"/>
    <n v="38.4"/>
    <n v="242"/>
    <n v="69"/>
    <n v="20.57"/>
    <n v="144.5"/>
    <x v="19"/>
    <n v="6.5"/>
    <n v="11.7"/>
    <n v="3"/>
    <n v="3.16"/>
    <n v="0"/>
    <x v="0"/>
    <n v="0"/>
    <n v="0"/>
    <n v="0"/>
    <s v="Low"/>
    <s v="High"/>
    <x v="2"/>
  </r>
  <r>
    <s v="CO"/>
    <n v="135"/>
    <s v="area_code_408"/>
    <s v="no"/>
    <s v="yes"/>
    <n v="38"/>
    <n v="202.6"/>
    <n v="92"/>
    <n v="34.44"/>
    <n v="169.6"/>
    <n v="93"/>
    <n v="14.42"/>
    <n v="185.8"/>
    <x v="13"/>
    <n v="8.36"/>
    <n v="11.9"/>
    <n v="6"/>
    <n v="3.21"/>
    <n v="4"/>
    <x v="0"/>
    <n v="0"/>
    <n v="0"/>
    <n v="1"/>
    <s v="Very High"/>
    <s v="High"/>
    <x v="2"/>
  </r>
  <r>
    <s v="NJ"/>
    <n v="83"/>
    <s v="area_code_408"/>
    <s v="no"/>
    <s v="no"/>
    <n v="0"/>
    <n v="48.4"/>
    <n v="105"/>
    <n v="8.23"/>
    <n v="139.69999999999999"/>
    <n v="86"/>
    <n v="11.87"/>
    <n v="154.1"/>
    <x v="59"/>
    <n v="6.93"/>
    <n v="11.5"/>
    <n v="4"/>
    <n v="3.11"/>
    <n v="2"/>
    <x v="0"/>
    <n v="0"/>
    <n v="0"/>
    <n v="0"/>
    <s v="Medium"/>
    <s v="High"/>
    <x v="3"/>
  </r>
  <r>
    <s v="SC"/>
    <n v="48"/>
    <s v="area_code_510"/>
    <s v="no"/>
    <s v="no"/>
    <n v="0"/>
    <n v="168.6"/>
    <n v="93"/>
    <n v="28.66"/>
    <n v="246"/>
    <n v="61"/>
    <n v="20.91"/>
    <n v="269.89999999999998"/>
    <x v="20"/>
    <n v="12.15"/>
    <n v="11.4"/>
    <n v="7"/>
    <n v="3.08"/>
    <n v="1"/>
    <x v="0"/>
    <n v="0"/>
    <n v="0"/>
    <n v="0"/>
    <s v="Low"/>
    <s v="High"/>
    <x v="3"/>
  </r>
  <r>
    <s v="AK"/>
    <n v="112"/>
    <s v="area_code_415"/>
    <s v="no"/>
    <s v="yes"/>
    <n v="31"/>
    <n v="142.9"/>
    <n v="92"/>
    <n v="24.29"/>
    <n v="233.8"/>
    <n v="107"/>
    <n v="19.87"/>
    <n v="329.2"/>
    <x v="66"/>
    <n v="14.81"/>
    <n v="10.4"/>
    <n v="6"/>
    <n v="2.81"/>
    <n v="0"/>
    <x v="0"/>
    <n v="0"/>
    <n v="0"/>
    <n v="1"/>
    <s v="High"/>
    <s v="High"/>
    <x v="0"/>
  </r>
  <r>
    <s v="AK"/>
    <n v="112"/>
    <s v="area_code_510"/>
    <s v="no"/>
    <s v="no"/>
    <n v="0"/>
    <n v="85.2"/>
    <n v="102"/>
    <n v="14.48"/>
    <n v="153.19999999999999"/>
    <n v="118"/>
    <n v="13.02"/>
    <n v="142.6"/>
    <x v="24"/>
    <n v="6.42"/>
    <n v="8.1999999999999993"/>
    <n v="4"/>
    <n v="2.21"/>
    <n v="1"/>
    <x v="0"/>
    <n v="0"/>
    <n v="0"/>
    <n v="0"/>
    <s v="High"/>
    <s v="Low"/>
    <x v="0"/>
  </r>
  <r>
    <s v="MN"/>
    <n v="141"/>
    <s v="area_code_408"/>
    <s v="no"/>
    <s v="no"/>
    <n v="0"/>
    <n v="77.8"/>
    <n v="123"/>
    <n v="13.23"/>
    <n v="144.4"/>
    <n v="119"/>
    <n v="12.27"/>
    <n v="75.3"/>
    <x v="99"/>
    <n v="3.39"/>
    <n v="5.7"/>
    <n v="7"/>
    <n v="1.54"/>
    <n v="1"/>
    <x v="0"/>
    <n v="0"/>
    <n v="0"/>
    <n v="0"/>
    <s v="Very High"/>
    <s v="Low"/>
    <x v="0"/>
  </r>
  <r>
    <s v="MI"/>
    <n v="73"/>
    <s v="area_code_408"/>
    <s v="no"/>
    <s v="yes"/>
    <n v="19"/>
    <n v="179.4"/>
    <n v="108"/>
    <n v="30.5"/>
    <n v="93.6"/>
    <n v="90"/>
    <n v="7.96"/>
    <n v="234.6"/>
    <x v="43"/>
    <n v="10.56"/>
    <n v="14.9"/>
    <n v="4"/>
    <n v="4.0199999999999996"/>
    <n v="2"/>
    <x v="0"/>
    <n v="0"/>
    <n v="0"/>
    <n v="1"/>
    <s v="Low"/>
    <s v="High"/>
    <x v="3"/>
  </r>
  <r>
    <s v="KS"/>
    <n v="81"/>
    <s v="area_code_510"/>
    <s v="no"/>
    <s v="no"/>
    <n v="0"/>
    <n v="139.80000000000001"/>
    <n v="98"/>
    <n v="23.77"/>
    <n v="247.2"/>
    <n v="103"/>
    <n v="21.01"/>
    <n v="241"/>
    <x v="45"/>
    <n v="10.85"/>
    <n v="11.7"/>
    <n v="3"/>
    <n v="3.16"/>
    <n v="3"/>
    <x v="0"/>
    <n v="0"/>
    <n v="0"/>
    <n v="0"/>
    <s v="Medium"/>
    <s v="High"/>
    <x v="0"/>
  </r>
  <r>
    <s v="NJ"/>
    <n v="165"/>
    <s v="area_code_415"/>
    <s v="no"/>
    <s v="yes"/>
    <n v="17"/>
    <n v="177.9"/>
    <n v="68"/>
    <n v="30.24"/>
    <n v="153.9"/>
    <n v="112"/>
    <n v="13.08"/>
    <n v="251.2"/>
    <x v="3"/>
    <n v="11.3"/>
    <n v="10.6"/>
    <n v="7"/>
    <n v="2.86"/>
    <n v="1"/>
    <x v="0"/>
    <n v="0"/>
    <n v="0"/>
    <n v="1"/>
    <s v="Very High"/>
    <s v="High"/>
    <x v="0"/>
  </r>
  <r>
    <s v="OR"/>
    <n v="70"/>
    <s v="area_code_415"/>
    <s v="no"/>
    <s v="no"/>
    <n v="0"/>
    <n v="101.9"/>
    <n v="98"/>
    <n v="17.32"/>
    <n v="193.3"/>
    <n v="113"/>
    <n v="16.43"/>
    <n v="167.5"/>
    <x v="54"/>
    <n v="7.54"/>
    <n v="15"/>
    <n v="6"/>
    <n v="4.05"/>
    <n v="1"/>
    <x v="0"/>
    <n v="0"/>
    <n v="0"/>
    <n v="0"/>
    <s v="Low"/>
    <s v="High"/>
    <x v="0"/>
  </r>
  <r>
    <s v="IA"/>
    <n v="79"/>
    <s v="area_code_415"/>
    <s v="no"/>
    <s v="no"/>
    <n v="0"/>
    <n v="157.5"/>
    <n v="90"/>
    <n v="26.78"/>
    <n v="223.8"/>
    <n v="83"/>
    <n v="19.02"/>
    <n v="241.1"/>
    <x v="21"/>
    <n v="10.85"/>
    <n v="12.2"/>
    <n v="4"/>
    <n v="3.29"/>
    <n v="1"/>
    <x v="0"/>
    <n v="0"/>
    <n v="0"/>
    <n v="0"/>
    <s v="Medium"/>
    <s v="High"/>
    <x v="3"/>
  </r>
  <r>
    <s v="NJ"/>
    <n v="126"/>
    <s v="area_code_415"/>
    <s v="no"/>
    <s v="no"/>
    <n v="0"/>
    <n v="167.1"/>
    <n v="138"/>
    <n v="28.41"/>
    <n v="154.4"/>
    <n v="93"/>
    <n v="13.12"/>
    <n v="244.5"/>
    <x v="108"/>
    <n v="11"/>
    <n v="13.7"/>
    <n v="10"/>
    <n v="3.7"/>
    <n v="3"/>
    <x v="0"/>
    <n v="0"/>
    <n v="0"/>
    <n v="0"/>
    <s v="High"/>
    <s v="High"/>
    <x v="3"/>
  </r>
  <r>
    <s v="NY"/>
    <n v="77"/>
    <s v="area_code_510"/>
    <s v="no"/>
    <s v="no"/>
    <n v="0"/>
    <n v="124.1"/>
    <n v="92"/>
    <n v="21.1"/>
    <n v="214.9"/>
    <n v="131"/>
    <n v="18.27"/>
    <n v="241.3"/>
    <x v="65"/>
    <n v="10.86"/>
    <n v="13.7"/>
    <n v="3"/>
    <n v="3.7"/>
    <n v="0"/>
    <x v="0"/>
    <n v="0"/>
    <n v="0"/>
    <n v="0"/>
    <s v="Medium"/>
    <s v="High"/>
    <x v="0"/>
  </r>
  <r>
    <s v="MN"/>
    <n v="72"/>
    <s v="area_code_408"/>
    <s v="no"/>
    <s v="yes"/>
    <n v="31"/>
    <n v="221.4"/>
    <n v="124"/>
    <n v="37.64"/>
    <n v="313.39999999999998"/>
    <n v="96"/>
    <n v="26.64"/>
    <n v="175.9"/>
    <x v="9"/>
    <n v="7.92"/>
    <n v="11.8"/>
    <n v="1"/>
    <n v="3.19"/>
    <n v="3"/>
    <x v="0"/>
    <n v="0"/>
    <n v="0"/>
    <n v="1"/>
    <s v="Low"/>
    <s v="High"/>
    <x v="2"/>
  </r>
  <r>
    <s v="OH"/>
    <n v="110"/>
    <s v="area_code_415"/>
    <s v="no"/>
    <s v="yes"/>
    <n v="37"/>
    <n v="227.9"/>
    <n v="80"/>
    <n v="38.74"/>
    <n v="101.9"/>
    <n v="141"/>
    <n v="8.66"/>
    <n v="188.1"/>
    <x v="71"/>
    <n v="8.4600000000000009"/>
    <n v="5.0999999999999996"/>
    <n v="6"/>
    <n v="1.38"/>
    <n v="0"/>
    <x v="0"/>
    <n v="0"/>
    <n v="0"/>
    <n v="1"/>
    <s v="High"/>
    <s v="Low"/>
    <x v="1"/>
  </r>
  <r>
    <s v="SD"/>
    <n v="88"/>
    <s v="area_code_415"/>
    <s v="no"/>
    <s v="no"/>
    <n v="0"/>
    <n v="177.8"/>
    <n v="112"/>
    <n v="30.23"/>
    <n v="226.5"/>
    <n v="80"/>
    <n v="19.25"/>
    <n v="221.8"/>
    <x v="62"/>
    <n v="9.98"/>
    <n v="7.9"/>
    <n v="4"/>
    <n v="2.13"/>
    <n v="1"/>
    <x v="0"/>
    <n v="0"/>
    <n v="0"/>
    <n v="0"/>
    <s v="Medium"/>
    <s v="Low"/>
    <x v="3"/>
  </r>
  <r>
    <s v="UT"/>
    <n v="80"/>
    <s v="area_code_415"/>
    <s v="no"/>
    <s v="yes"/>
    <n v="33"/>
    <n v="189.4"/>
    <n v="109"/>
    <n v="32.200000000000003"/>
    <n v="148.69999999999999"/>
    <n v="68"/>
    <n v="12.64"/>
    <n v="208.9"/>
    <x v="47"/>
    <n v="9.4"/>
    <n v="11.2"/>
    <n v="4"/>
    <n v="3.02"/>
    <n v="1"/>
    <x v="1"/>
    <n v="1"/>
    <n v="0"/>
    <n v="1"/>
    <s v="Medium"/>
    <s v="High"/>
    <x v="2"/>
  </r>
  <r>
    <s v="OH"/>
    <n v="43"/>
    <s v="area_code_510"/>
    <s v="no"/>
    <s v="yes"/>
    <n v="39"/>
    <n v="188.3"/>
    <n v="108"/>
    <n v="32.01"/>
    <n v="167.6"/>
    <n v="116"/>
    <n v="14.25"/>
    <n v="189.9"/>
    <x v="26"/>
    <n v="8.5500000000000007"/>
    <n v="15.6"/>
    <n v="5"/>
    <n v="4.21"/>
    <n v="1"/>
    <x v="0"/>
    <n v="0"/>
    <n v="0"/>
    <n v="1"/>
    <s v="Low"/>
    <s v="High"/>
    <x v="1"/>
  </r>
  <r>
    <s v="MS"/>
    <n v="144"/>
    <s v="area_code_415"/>
    <s v="no"/>
    <s v="yes"/>
    <n v="26"/>
    <n v="177.1"/>
    <n v="94"/>
    <n v="30.11"/>
    <n v="206"/>
    <n v="85"/>
    <n v="17.510000000000002"/>
    <n v="254.8"/>
    <x v="34"/>
    <n v="11.47"/>
    <n v="6.6"/>
    <n v="2"/>
    <n v="1.78"/>
    <n v="2"/>
    <x v="0"/>
    <n v="0"/>
    <n v="0"/>
    <n v="1"/>
    <s v="Very High"/>
    <s v="Low"/>
    <x v="3"/>
  </r>
  <r>
    <s v="PA"/>
    <n v="142"/>
    <s v="area_code_408"/>
    <s v="no"/>
    <s v="no"/>
    <n v="0"/>
    <n v="128.5"/>
    <n v="95"/>
    <n v="21.85"/>
    <n v="192.6"/>
    <n v="91"/>
    <n v="16.37"/>
    <n v="79"/>
    <x v="34"/>
    <n v="3.56"/>
    <n v="9.1999999999999993"/>
    <n v="6"/>
    <n v="2.48"/>
    <n v="2"/>
    <x v="0"/>
    <n v="0"/>
    <n v="0"/>
    <n v="0"/>
    <s v="Very High"/>
    <s v="Low"/>
    <x v="3"/>
  </r>
  <r>
    <s v="NH"/>
    <n v="78"/>
    <s v="area_code_408"/>
    <s v="no"/>
    <s v="yes"/>
    <n v="28"/>
    <n v="130.5"/>
    <n v="109"/>
    <n v="22.19"/>
    <n v="173.3"/>
    <n v="99"/>
    <n v="14.73"/>
    <n v="192.2"/>
    <x v="36"/>
    <n v="8.65"/>
    <n v="10.4"/>
    <n v="3"/>
    <n v="2.81"/>
    <n v="3"/>
    <x v="0"/>
    <n v="0"/>
    <n v="0"/>
    <n v="1"/>
    <s v="Medium"/>
    <s v="High"/>
    <x v="3"/>
  </r>
  <r>
    <s v="MO"/>
    <n v="131"/>
    <s v="area_code_415"/>
    <s v="no"/>
    <s v="no"/>
    <n v="0"/>
    <n v="201.1"/>
    <n v="141"/>
    <n v="34.19"/>
    <n v="216.5"/>
    <n v="93"/>
    <n v="18.399999999999999"/>
    <n v="217.4"/>
    <x v="65"/>
    <n v="9.7799999999999994"/>
    <n v="11.5"/>
    <n v="4"/>
    <n v="3.11"/>
    <n v="1"/>
    <x v="0"/>
    <n v="0"/>
    <n v="0"/>
    <n v="0"/>
    <s v="Very High"/>
    <s v="High"/>
    <x v="2"/>
  </r>
  <r>
    <s v="TN"/>
    <n v="61"/>
    <s v="area_code_415"/>
    <s v="no"/>
    <s v="yes"/>
    <n v="38"/>
    <n v="139.80000000000001"/>
    <n v="108"/>
    <n v="23.77"/>
    <n v="58.3"/>
    <n v="120"/>
    <n v="4.96"/>
    <n v="203.4"/>
    <x v="122"/>
    <n v="9.15"/>
    <n v="9.6999999999999993"/>
    <n v="1"/>
    <n v="2.62"/>
    <n v="3"/>
    <x v="0"/>
    <n v="0"/>
    <n v="0"/>
    <n v="1"/>
    <s v="Low"/>
    <s v="Low"/>
    <x v="0"/>
  </r>
  <r>
    <s v="TN"/>
    <n v="73"/>
    <s v="area_code_510"/>
    <s v="no"/>
    <s v="yes"/>
    <n v="6"/>
    <n v="237.6"/>
    <n v="105"/>
    <n v="40.39"/>
    <n v="244.9"/>
    <n v="98"/>
    <n v="20.82"/>
    <n v="188.3"/>
    <x v="24"/>
    <n v="8.4700000000000006"/>
    <n v="6.8"/>
    <n v="11"/>
    <n v="1.84"/>
    <n v="4"/>
    <x v="0"/>
    <n v="0"/>
    <n v="0"/>
    <n v="1"/>
    <s v="Low"/>
    <s v="Low"/>
    <x v="2"/>
  </r>
  <r>
    <s v="AL"/>
    <n v="100"/>
    <s v="area_code_415"/>
    <s v="no"/>
    <s v="yes"/>
    <n v="26"/>
    <n v="197.7"/>
    <n v="80"/>
    <n v="33.61"/>
    <n v="232.6"/>
    <n v="83"/>
    <n v="19.77"/>
    <n v="196.7"/>
    <x v="60"/>
    <n v="8.85"/>
    <n v="12"/>
    <n v="5"/>
    <n v="3.24"/>
    <n v="1"/>
    <x v="0"/>
    <n v="0"/>
    <n v="0"/>
    <n v="1"/>
    <s v="Medium"/>
    <s v="High"/>
    <x v="2"/>
  </r>
  <r>
    <s v="LA"/>
    <n v="100"/>
    <s v="area_code_510"/>
    <s v="no"/>
    <s v="no"/>
    <n v="0"/>
    <n v="222.1"/>
    <n v="115"/>
    <n v="37.76"/>
    <n v="245"/>
    <n v="130"/>
    <n v="20.83"/>
    <n v="129.30000000000001"/>
    <x v="47"/>
    <n v="5.82"/>
    <n v="8.1"/>
    <n v="2"/>
    <n v="2.19"/>
    <n v="2"/>
    <x v="0"/>
    <n v="0"/>
    <n v="0"/>
    <n v="0"/>
    <s v="Medium"/>
    <s v="Low"/>
    <x v="1"/>
  </r>
  <r>
    <s v="NV"/>
    <n v="109"/>
    <s v="area_code_408"/>
    <s v="no"/>
    <s v="yes"/>
    <n v="39"/>
    <n v="270"/>
    <n v="58"/>
    <n v="45.9"/>
    <n v="235.5"/>
    <n v="108"/>
    <n v="20.02"/>
    <n v="194.3"/>
    <x v="32"/>
    <n v="8.74"/>
    <n v="7.8"/>
    <n v="6"/>
    <n v="2.11"/>
    <n v="1"/>
    <x v="1"/>
    <n v="1"/>
    <n v="0"/>
    <n v="1"/>
    <s v="High"/>
    <s v="Low"/>
    <x v="1"/>
  </r>
  <r>
    <s v="OK"/>
    <n v="139"/>
    <s v="area_code_510"/>
    <s v="no"/>
    <s v="no"/>
    <n v="0"/>
    <n v="148.69999999999999"/>
    <n v="90"/>
    <n v="25.28"/>
    <n v="204.3"/>
    <n v="106"/>
    <n v="17.37"/>
    <n v="144.1"/>
    <x v="18"/>
    <n v="6.48"/>
    <n v="9.8000000000000007"/>
    <n v="4"/>
    <n v="2.65"/>
    <n v="2"/>
    <x v="0"/>
    <n v="0"/>
    <n v="0"/>
    <n v="0"/>
    <s v="Very High"/>
    <s v="Low"/>
    <x v="0"/>
  </r>
  <r>
    <s v="FL"/>
    <n v="115"/>
    <s v="area_code_510"/>
    <s v="no"/>
    <s v="no"/>
    <n v="0"/>
    <n v="143.6"/>
    <n v="135"/>
    <n v="24.41"/>
    <n v="278"/>
    <n v="119"/>
    <n v="23.63"/>
    <n v="46.7"/>
    <x v="48"/>
    <n v="2.1"/>
    <n v="12.7"/>
    <n v="3"/>
    <n v="3.43"/>
    <n v="0"/>
    <x v="0"/>
    <n v="0"/>
    <n v="0"/>
    <n v="0"/>
    <s v="High"/>
    <s v="High"/>
    <x v="0"/>
  </r>
  <r>
    <s v="MD"/>
    <n v="77"/>
    <s v="area_code_415"/>
    <s v="no"/>
    <s v="no"/>
    <n v="0"/>
    <n v="205.3"/>
    <n v="69"/>
    <n v="34.9"/>
    <n v="171"/>
    <n v="84"/>
    <n v="14.54"/>
    <n v="242.4"/>
    <x v="5"/>
    <n v="10.91"/>
    <n v="10.1"/>
    <n v="2"/>
    <n v="2.73"/>
    <n v="3"/>
    <x v="0"/>
    <n v="0"/>
    <n v="0"/>
    <n v="0"/>
    <s v="Medium"/>
    <s v="Low"/>
    <x v="2"/>
  </r>
  <r>
    <s v="KY"/>
    <n v="14"/>
    <s v="area_code_415"/>
    <s v="no"/>
    <s v="no"/>
    <n v="0"/>
    <n v="184.5"/>
    <n v="77"/>
    <n v="31.37"/>
    <n v="272.5"/>
    <n v="103"/>
    <n v="23.16"/>
    <n v="190.3"/>
    <x v="31"/>
    <n v="8.56"/>
    <n v="9.6999999999999993"/>
    <n v="3"/>
    <n v="2.62"/>
    <n v="4"/>
    <x v="0"/>
    <n v="0"/>
    <n v="0"/>
    <n v="0"/>
    <s v="Low"/>
    <s v="Low"/>
    <x v="1"/>
  </r>
  <r>
    <s v="NY"/>
    <n v="81"/>
    <s v="area_code_415"/>
    <s v="no"/>
    <s v="no"/>
    <n v="0"/>
    <n v="140.80000000000001"/>
    <n v="97"/>
    <n v="23.94"/>
    <n v="211.5"/>
    <n v="109"/>
    <n v="17.98"/>
    <n v="216.9"/>
    <x v="37"/>
    <n v="9.76"/>
    <n v="12.2"/>
    <n v="4"/>
    <n v="3.29"/>
    <n v="0"/>
    <x v="0"/>
    <n v="0"/>
    <n v="0"/>
    <n v="0"/>
    <s v="Medium"/>
    <s v="High"/>
    <x v="0"/>
  </r>
  <r>
    <s v="KY"/>
    <n v="113"/>
    <s v="area_code_415"/>
    <s v="no"/>
    <s v="no"/>
    <n v="0"/>
    <n v="140.80000000000001"/>
    <n v="107"/>
    <n v="23.94"/>
    <n v="252.6"/>
    <n v="87"/>
    <n v="21.47"/>
    <n v="215.4"/>
    <x v="75"/>
    <n v="9.69"/>
    <n v="9.1"/>
    <n v="4"/>
    <n v="2.46"/>
    <n v="3"/>
    <x v="0"/>
    <n v="0"/>
    <n v="0"/>
    <n v="0"/>
    <s v="High"/>
    <s v="Low"/>
    <x v="3"/>
  </r>
  <r>
    <s v="MS"/>
    <n v="93"/>
    <s v="area_code_415"/>
    <s v="yes"/>
    <s v="yes"/>
    <n v="36"/>
    <n v="169.7"/>
    <n v="109"/>
    <n v="28.85"/>
    <n v="318.60000000000002"/>
    <n v="88"/>
    <n v="27.08"/>
    <n v="246.5"/>
    <x v="34"/>
    <n v="11.09"/>
    <n v="9.8000000000000007"/>
    <n v="3"/>
    <n v="2.65"/>
    <n v="0"/>
    <x v="0"/>
    <n v="0"/>
    <n v="1"/>
    <n v="1"/>
    <s v="Medium"/>
    <s v="Low"/>
    <x v="3"/>
  </r>
  <r>
    <s v="WI"/>
    <n v="77"/>
    <s v="area_code_408"/>
    <s v="no"/>
    <s v="no"/>
    <n v="0"/>
    <n v="168.1"/>
    <n v="83"/>
    <n v="28.58"/>
    <n v="202"/>
    <n v="91"/>
    <n v="17.170000000000002"/>
    <n v="173.2"/>
    <x v="50"/>
    <n v="7.79"/>
    <n v="10"/>
    <n v="3"/>
    <n v="2.7"/>
    <n v="3"/>
    <x v="0"/>
    <n v="0"/>
    <n v="0"/>
    <n v="0"/>
    <s v="Medium"/>
    <s v="Low"/>
    <x v="3"/>
  </r>
  <r>
    <s v="NH"/>
    <n v="125"/>
    <s v="area_code_415"/>
    <s v="no"/>
    <s v="yes"/>
    <n v="25"/>
    <n v="190.1"/>
    <n v="133"/>
    <n v="32.32"/>
    <n v="181.1"/>
    <n v="61"/>
    <n v="15.39"/>
    <n v="104"/>
    <x v="71"/>
    <n v="4.68"/>
    <n v="12.5"/>
    <n v="3"/>
    <n v="3.38"/>
    <n v="2"/>
    <x v="0"/>
    <n v="0"/>
    <n v="0"/>
    <n v="1"/>
    <s v="High"/>
    <s v="High"/>
    <x v="2"/>
  </r>
  <r>
    <s v="OR"/>
    <n v="88"/>
    <s v="area_code_408"/>
    <s v="no"/>
    <s v="no"/>
    <n v="0"/>
    <n v="192.6"/>
    <n v="96"/>
    <n v="32.74"/>
    <n v="184"/>
    <n v="92"/>
    <n v="15.64"/>
    <n v="173.6"/>
    <x v="45"/>
    <n v="7.81"/>
    <n v="8.8000000000000007"/>
    <n v="6"/>
    <n v="2.38"/>
    <n v="2"/>
    <x v="0"/>
    <n v="0"/>
    <n v="0"/>
    <n v="0"/>
    <s v="Medium"/>
    <s v="Low"/>
    <x v="2"/>
  </r>
  <r>
    <s v="WI"/>
    <n v="89"/>
    <s v="area_code_408"/>
    <s v="no"/>
    <s v="no"/>
    <n v="0"/>
    <n v="234.8"/>
    <n v="95"/>
    <n v="39.92"/>
    <n v="109.7"/>
    <n v="87"/>
    <n v="9.32"/>
    <n v="180.3"/>
    <x v="43"/>
    <n v="8.11"/>
    <n v="10.4"/>
    <n v="2"/>
    <n v="2.81"/>
    <n v="0"/>
    <x v="0"/>
    <n v="0"/>
    <n v="0"/>
    <n v="0"/>
    <s v="Medium"/>
    <s v="High"/>
    <x v="2"/>
  </r>
  <r>
    <s v="KS"/>
    <n v="124"/>
    <s v="area_code_510"/>
    <s v="no"/>
    <s v="no"/>
    <n v="0"/>
    <n v="247.2"/>
    <n v="84"/>
    <n v="42.02"/>
    <n v="161.9"/>
    <n v="130"/>
    <n v="13.76"/>
    <n v="170.3"/>
    <x v="44"/>
    <n v="7.66"/>
    <n v="6.1"/>
    <n v="6"/>
    <n v="1.65"/>
    <n v="1"/>
    <x v="0"/>
    <n v="0"/>
    <n v="0"/>
    <n v="0"/>
    <s v="High"/>
    <s v="Low"/>
    <x v="1"/>
  </r>
  <r>
    <s v="MT"/>
    <n v="83"/>
    <s v="area_code_408"/>
    <s v="no"/>
    <s v="no"/>
    <n v="0"/>
    <n v="185.9"/>
    <n v="115"/>
    <n v="31.6"/>
    <n v="232.5"/>
    <n v="98"/>
    <n v="19.760000000000002"/>
    <n v="205.2"/>
    <x v="74"/>
    <n v="9.23"/>
    <n v="10.199999999999999"/>
    <n v="2"/>
    <n v="2.75"/>
    <n v="2"/>
    <x v="0"/>
    <n v="0"/>
    <n v="0"/>
    <n v="0"/>
    <s v="Medium"/>
    <s v="Low"/>
    <x v="2"/>
  </r>
  <r>
    <s v="ID"/>
    <n v="7"/>
    <s v="area_code_408"/>
    <s v="no"/>
    <s v="no"/>
    <n v="0"/>
    <n v="98.5"/>
    <n v="85"/>
    <n v="16.75"/>
    <n v="200.3"/>
    <n v="80"/>
    <n v="17.03"/>
    <n v="252.3"/>
    <x v="19"/>
    <n v="11.35"/>
    <n v="12"/>
    <n v="7"/>
    <n v="3.24"/>
    <n v="2"/>
    <x v="0"/>
    <n v="0"/>
    <n v="0"/>
    <n v="0"/>
    <s v="Low"/>
    <s v="High"/>
    <x v="3"/>
  </r>
  <r>
    <s v="TX"/>
    <n v="104"/>
    <s v="area_code_415"/>
    <s v="no"/>
    <s v="no"/>
    <n v="0"/>
    <n v="304"/>
    <n v="141"/>
    <n v="51.68"/>
    <n v="264.10000000000002"/>
    <n v="127"/>
    <n v="22.45"/>
    <n v="138.1"/>
    <x v="1"/>
    <n v="6.21"/>
    <n v="7.2"/>
    <n v="4"/>
    <n v="1.94"/>
    <n v="0"/>
    <x v="1"/>
    <n v="1"/>
    <n v="0"/>
    <n v="0"/>
    <s v="High"/>
    <s v="Low"/>
    <x v="1"/>
  </r>
  <r>
    <s v="NY"/>
    <n v="76"/>
    <s v="area_code_415"/>
    <s v="no"/>
    <s v="no"/>
    <n v="0"/>
    <n v="201.5"/>
    <n v="127"/>
    <n v="34.26"/>
    <n v="155.19999999999999"/>
    <n v="91"/>
    <n v="13.19"/>
    <n v="249.6"/>
    <x v="0"/>
    <n v="11.23"/>
    <n v="8.6"/>
    <n v="1"/>
    <n v="2.3199999999999998"/>
    <n v="2"/>
    <x v="0"/>
    <n v="0"/>
    <n v="0"/>
    <n v="0"/>
    <s v="Medium"/>
    <s v="Low"/>
    <x v="2"/>
  </r>
  <r>
    <s v="NJ"/>
    <n v="135"/>
    <s v="area_code_415"/>
    <s v="no"/>
    <s v="no"/>
    <n v="0"/>
    <n v="191.7"/>
    <n v="125"/>
    <n v="32.590000000000003"/>
    <n v="284.2"/>
    <n v="100"/>
    <n v="24.16"/>
    <n v="211.7"/>
    <x v="30"/>
    <n v="9.5299999999999994"/>
    <n v="12.5"/>
    <n v="2"/>
    <n v="3.38"/>
    <n v="0"/>
    <x v="0"/>
    <n v="0"/>
    <n v="0"/>
    <n v="0"/>
    <s v="Very High"/>
    <s v="High"/>
    <x v="2"/>
  </r>
  <r>
    <s v="KS"/>
    <n v="59"/>
    <s v="area_code_510"/>
    <s v="no"/>
    <s v="yes"/>
    <n v="45"/>
    <n v="71.2"/>
    <n v="113"/>
    <n v="12.1"/>
    <n v="233.7"/>
    <n v="95"/>
    <n v="19.86"/>
    <n v="139.30000000000001"/>
    <x v="31"/>
    <n v="6.27"/>
    <n v="14"/>
    <n v="12"/>
    <n v="3.78"/>
    <n v="1"/>
    <x v="0"/>
    <n v="0"/>
    <n v="0"/>
    <n v="1"/>
    <s v="Low"/>
    <s v="High"/>
    <x v="3"/>
  </r>
  <r>
    <s v="MS"/>
    <n v="110"/>
    <s v="area_code_415"/>
    <s v="no"/>
    <s v="no"/>
    <n v="0"/>
    <n v="178.4"/>
    <n v="110"/>
    <n v="30.33"/>
    <n v="179.1"/>
    <n v="116"/>
    <n v="15.22"/>
    <n v="228.1"/>
    <x v="43"/>
    <n v="10.26"/>
    <n v="6.5"/>
    <n v="4"/>
    <n v="1.76"/>
    <n v="1"/>
    <x v="0"/>
    <n v="0"/>
    <n v="0"/>
    <n v="0"/>
    <s v="High"/>
    <s v="Low"/>
    <x v="0"/>
  </r>
  <r>
    <s v="MI"/>
    <n v="173"/>
    <s v="area_code_415"/>
    <s v="yes"/>
    <s v="yes"/>
    <n v="18"/>
    <n v="127.2"/>
    <n v="89"/>
    <n v="21.62"/>
    <n v="130.69999999999999"/>
    <n v="114"/>
    <n v="11.11"/>
    <n v="229.7"/>
    <x v="11"/>
    <n v="10.34"/>
    <n v="11.2"/>
    <n v="5"/>
    <n v="3.02"/>
    <n v="2"/>
    <x v="0"/>
    <n v="0"/>
    <n v="1"/>
    <n v="1"/>
    <s v="Very High"/>
    <s v="High"/>
    <x v="0"/>
  </r>
  <r>
    <s v="DE"/>
    <n v="60"/>
    <s v="area_code_510"/>
    <s v="no"/>
    <s v="no"/>
    <n v="0"/>
    <n v="230.7"/>
    <n v="66"/>
    <n v="39.22"/>
    <n v="165.4"/>
    <n v="65"/>
    <n v="14.06"/>
    <n v="309.10000000000002"/>
    <x v="39"/>
    <n v="13.91"/>
    <n v="13.3"/>
    <n v="10"/>
    <n v="3.59"/>
    <n v="1"/>
    <x v="0"/>
    <n v="0"/>
    <n v="0"/>
    <n v="0"/>
    <s v="Low"/>
    <s v="High"/>
    <x v="2"/>
  </r>
  <r>
    <s v="IL"/>
    <n v="117"/>
    <s v="area_code_408"/>
    <s v="no"/>
    <s v="no"/>
    <n v="0"/>
    <n v="228.3"/>
    <n v="84"/>
    <n v="38.81"/>
    <n v="152.6"/>
    <n v="92"/>
    <n v="12.97"/>
    <n v="309.7"/>
    <x v="67"/>
    <n v="13.94"/>
    <n v="3.7"/>
    <n v="3"/>
    <n v="1"/>
    <n v="3"/>
    <x v="0"/>
    <n v="0"/>
    <n v="0"/>
    <n v="0"/>
    <s v="High"/>
    <s v="Low"/>
    <x v="2"/>
  </r>
  <r>
    <s v="VA"/>
    <n v="54"/>
    <s v="area_code_408"/>
    <s v="no"/>
    <s v="no"/>
    <n v="0"/>
    <n v="197.7"/>
    <n v="84"/>
    <n v="33.61"/>
    <n v="221.3"/>
    <n v="89"/>
    <n v="18.809999999999999"/>
    <n v="189.4"/>
    <x v="23"/>
    <n v="8.52"/>
    <n v="7.8"/>
    <n v="3"/>
    <n v="2.11"/>
    <n v="2"/>
    <x v="0"/>
    <n v="0"/>
    <n v="0"/>
    <n v="0"/>
    <s v="Low"/>
    <s v="Low"/>
    <x v="2"/>
  </r>
  <r>
    <s v="IN"/>
    <n v="76"/>
    <s v="area_code_415"/>
    <s v="no"/>
    <s v="yes"/>
    <n v="35"/>
    <n v="273.7"/>
    <n v="94"/>
    <n v="46.53"/>
    <n v="153.30000000000001"/>
    <n v="101"/>
    <n v="13.03"/>
    <n v="259"/>
    <x v="23"/>
    <n v="11.66"/>
    <n v="3.8"/>
    <n v="3"/>
    <n v="1.03"/>
    <n v="0"/>
    <x v="0"/>
    <n v="0"/>
    <n v="0"/>
    <n v="1"/>
    <s v="Medium"/>
    <s v="Low"/>
    <x v="1"/>
  </r>
  <r>
    <s v="TN"/>
    <n v="98"/>
    <s v="area_code_415"/>
    <s v="no"/>
    <s v="no"/>
    <n v="0"/>
    <n v="190.5"/>
    <n v="106"/>
    <n v="32.39"/>
    <n v="164.2"/>
    <n v="92"/>
    <n v="13.96"/>
    <n v="110.8"/>
    <x v="53"/>
    <n v="4.99"/>
    <n v="11.4"/>
    <n v="5"/>
    <n v="3.08"/>
    <n v="2"/>
    <x v="0"/>
    <n v="0"/>
    <n v="0"/>
    <n v="0"/>
    <s v="Medium"/>
    <s v="High"/>
    <x v="2"/>
  </r>
  <r>
    <s v="WV"/>
    <n v="74"/>
    <s v="area_code_408"/>
    <s v="no"/>
    <s v="no"/>
    <n v="0"/>
    <n v="176.1"/>
    <n v="79"/>
    <n v="29.94"/>
    <n v="208.3"/>
    <n v="105"/>
    <n v="17.71"/>
    <n v="237.5"/>
    <x v="27"/>
    <n v="10.69"/>
    <n v="16.100000000000001"/>
    <n v="4"/>
    <n v="4.3499999999999996"/>
    <n v="4"/>
    <x v="0"/>
    <n v="0"/>
    <n v="0"/>
    <n v="0"/>
    <s v="Medium"/>
    <s v="High"/>
    <x v="0"/>
  </r>
  <r>
    <s v="TX"/>
    <n v="112"/>
    <s v="area_code_415"/>
    <s v="no"/>
    <s v="no"/>
    <n v="0"/>
    <n v="210.4"/>
    <n v="78"/>
    <n v="35.770000000000003"/>
    <n v="172.4"/>
    <n v="75"/>
    <n v="14.65"/>
    <n v="240"/>
    <x v="18"/>
    <n v="10.8"/>
    <n v="11.7"/>
    <n v="3"/>
    <n v="3.16"/>
    <n v="2"/>
    <x v="0"/>
    <n v="0"/>
    <n v="0"/>
    <n v="0"/>
    <s v="High"/>
    <s v="High"/>
    <x v="2"/>
  </r>
  <r>
    <s v="MT"/>
    <n v="138"/>
    <s v="area_code_415"/>
    <s v="no"/>
    <s v="yes"/>
    <n v="28"/>
    <n v="151"/>
    <n v="59"/>
    <n v="25.67"/>
    <n v="269.5"/>
    <n v="122"/>
    <n v="22.91"/>
    <n v="179.4"/>
    <x v="22"/>
    <n v="8.07"/>
    <n v="8.9"/>
    <n v="9"/>
    <n v="2.4"/>
    <n v="0"/>
    <x v="0"/>
    <n v="0"/>
    <n v="0"/>
    <n v="1"/>
    <s v="Very High"/>
    <s v="Low"/>
    <x v="0"/>
  </r>
  <r>
    <s v="AL"/>
    <n v="65"/>
    <s v="area_code_415"/>
    <s v="no"/>
    <s v="no"/>
    <n v="0"/>
    <n v="144.30000000000001"/>
    <n v="109"/>
    <n v="24.53"/>
    <n v="331.3"/>
    <n v="89"/>
    <n v="28.16"/>
    <n v="155.30000000000001"/>
    <x v="69"/>
    <n v="6.99"/>
    <n v="11.8"/>
    <n v="15"/>
    <n v="3.19"/>
    <n v="3"/>
    <x v="0"/>
    <n v="0"/>
    <n v="0"/>
    <n v="0"/>
    <s v="Low"/>
    <s v="High"/>
    <x v="3"/>
  </r>
  <r>
    <s v="FL"/>
    <n v="194"/>
    <s v="area_code_408"/>
    <s v="no"/>
    <s v="yes"/>
    <n v="42"/>
    <n v="203.7"/>
    <n v="109"/>
    <n v="34.630000000000003"/>
    <n v="192.9"/>
    <n v="125"/>
    <n v="16.399999999999999"/>
    <n v="318"/>
    <x v="77"/>
    <n v="14.31"/>
    <n v="10.8"/>
    <n v="16"/>
    <n v="2.92"/>
    <n v="3"/>
    <x v="0"/>
    <n v="0"/>
    <n v="0"/>
    <n v="1"/>
    <s v="Very High"/>
    <s v="High"/>
    <x v="1"/>
  </r>
  <r>
    <s v="KY"/>
    <n v="131"/>
    <s v="area_code_415"/>
    <s v="no"/>
    <s v="no"/>
    <n v="0"/>
    <n v="210.1"/>
    <n v="97"/>
    <n v="35.72"/>
    <n v="177.3"/>
    <n v="96"/>
    <n v="15.07"/>
    <n v="130.19999999999999"/>
    <x v="75"/>
    <n v="5.86"/>
    <n v="13.3"/>
    <n v="1"/>
    <n v="3.59"/>
    <n v="0"/>
    <x v="1"/>
    <n v="1"/>
    <n v="0"/>
    <n v="0"/>
    <s v="Very High"/>
    <s v="High"/>
    <x v="2"/>
  </r>
  <r>
    <s v="OH"/>
    <n v="78"/>
    <s v="area_code_415"/>
    <s v="no"/>
    <s v="yes"/>
    <n v="27"/>
    <n v="121.9"/>
    <n v="88"/>
    <n v="20.72"/>
    <n v="225.4"/>
    <n v="75"/>
    <n v="19.16"/>
    <n v="90.8"/>
    <x v="4"/>
    <n v="4.09"/>
    <n v="13"/>
    <n v="4"/>
    <n v="3.51"/>
    <n v="3"/>
    <x v="0"/>
    <n v="0"/>
    <n v="0"/>
    <n v="1"/>
    <s v="Medium"/>
    <s v="High"/>
    <x v="3"/>
  </r>
  <r>
    <s v="ID"/>
    <n v="99"/>
    <s v="area_code_415"/>
    <s v="no"/>
    <s v="no"/>
    <n v="0"/>
    <n v="201.5"/>
    <n v="103"/>
    <n v="34.26"/>
    <n v="124.2"/>
    <n v="120"/>
    <n v="10.56"/>
    <n v="239.9"/>
    <x v="111"/>
    <n v="10.8"/>
    <n v="11.5"/>
    <n v="3"/>
    <n v="3.11"/>
    <n v="0"/>
    <x v="0"/>
    <n v="0"/>
    <n v="0"/>
    <n v="0"/>
    <s v="Medium"/>
    <s v="High"/>
    <x v="1"/>
  </r>
  <r>
    <s v="NJ"/>
    <n v="120"/>
    <s v="area_code_415"/>
    <s v="no"/>
    <s v="no"/>
    <n v="0"/>
    <n v="146"/>
    <n v="58"/>
    <n v="24.82"/>
    <n v="208.7"/>
    <n v="103"/>
    <n v="17.739999999999998"/>
    <n v="215.5"/>
    <x v="50"/>
    <n v="9.6999999999999993"/>
    <n v="11.9"/>
    <n v="2"/>
    <n v="3.21"/>
    <n v="0"/>
    <x v="0"/>
    <n v="0"/>
    <n v="0"/>
    <n v="0"/>
    <s v="High"/>
    <s v="High"/>
    <x v="0"/>
  </r>
  <r>
    <s v="NM"/>
    <n v="1"/>
    <s v="area_code_510"/>
    <s v="no"/>
    <s v="yes"/>
    <n v="26"/>
    <n v="69.7"/>
    <n v="84"/>
    <n v="11.85"/>
    <n v="250.4"/>
    <n v="79"/>
    <n v="21.28"/>
    <n v="230.2"/>
    <x v="55"/>
    <n v="10.36"/>
    <n v="8.3000000000000007"/>
    <n v="3"/>
    <n v="2.2400000000000002"/>
    <n v="2"/>
    <x v="0"/>
    <n v="0"/>
    <n v="0"/>
    <n v="1"/>
    <s v="Low"/>
    <s v="Low"/>
    <x v="3"/>
  </r>
  <r>
    <s v="UT"/>
    <n v="94"/>
    <s v="area_code_415"/>
    <s v="no"/>
    <s v="no"/>
    <n v="0"/>
    <n v="183.1"/>
    <n v="109"/>
    <n v="31.13"/>
    <n v="199.4"/>
    <n v="109"/>
    <n v="16.95"/>
    <n v="214.1"/>
    <x v="62"/>
    <n v="9.6300000000000008"/>
    <n v="13.9"/>
    <n v="4"/>
    <n v="3.75"/>
    <n v="0"/>
    <x v="0"/>
    <n v="0"/>
    <n v="0"/>
    <n v="0"/>
    <s v="Medium"/>
    <s v="High"/>
    <x v="1"/>
  </r>
  <r>
    <s v="MO"/>
    <n v="178"/>
    <s v="area_code_408"/>
    <s v="no"/>
    <s v="yes"/>
    <n v="32"/>
    <n v="148.69999999999999"/>
    <n v="95"/>
    <n v="25.28"/>
    <n v="198.6"/>
    <n v="55"/>
    <n v="16.88"/>
    <n v="187"/>
    <x v="45"/>
    <n v="8.41"/>
    <n v="10.4"/>
    <n v="7"/>
    <n v="2.81"/>
    <n v="6"/>
    <x v="1"/>
    <n v="1"/>
    <n v="0"/>
    <n v="1"/>
    <s v="Very High"/>
    <s v="High"/>
    <x v="3"/>
  </r>
  <r>
    <s v="WV"/>
    <n v="136"/>
    <s v="area_code_510"/>
    <s v="no"/>
    <s v="no"/>
    <n v="0"/>
    <n v="240.1"/>
    <n v="121"/>
    <n v="40.82"/>
    <n v="271.2"/>
    <n v="123"/>
    <n v="23.05"/>
    <n v="132.69999999999999"/>
    <x v="21"/>
    <n v="5.97"/>
    <n v="17.2"/>
    <n v="4"/>
    <n v="4.6399999999999997"/>
    <n v="0"/>
    <x v="1"/>
    <n v="1"/>
    <n v="0"/>
    <n v="0"/>
    <s v="Very High"/>
    <s v="High"/>
    <x v="1"/>
  </r>
  <r>
    <s v="ND"/>
    <n v="86"/>
    <s v="area_code_415"/>
    <s v="no"/>
    <s v="yes"/>
    <n v="25"/>
    <n v="126.4"/>
    <n v="97"/>
    <n v="21.49"/>
    <n v="189.7"/>
    <n v="118"/>
    <n v="16.12"/>
    <n v="233.6"/>
    <x v="7"/>
    <n v="10.51"/>
    <n v="12"/>
    <n v="2"/>
    <n v="3.24"/>
    <n v="1"/>
    <x v="0"/>
    <n v="0"/>
    <n v="0"/>
    <n v="1"/>
    <s v="Medium"/>
    <s v="High"/>
    <x v="0"/>
  </r>
  <r>
    <s v="KS"/>
    <n v="18"/>
    <s v="area_code_510"/>
    <s v="no"/>
    <s v="no"/>
    <n v="0"/>
    <n v="180.2"/>
    <n v="115"/>
    <n v="30.63"/>
    <n v="83.4"/>
    <n v="114"/>
    <n v="7.09"/>
    <n v="245.3"/>
    <x v="8"/>
    <n v="11.04"/>
    <n v="11.9"/>
    <n v="6"/>
    <n v="3.21"/>
    <n v="1"/>
    <x v="0"/>
    <n v="0"/>
    <n v="0"/>
    <n v="0"/>
    <s v="Low"/>
    <s v="High"/>
    <x v="0"/>
  </r>
  <r>
    <s v="CO"/>
    <n v="49"/>
    <s v="area_code_415"/>
    <s v="no"/>
    <s v="no"/>
    <n v="0"/>
    <n v="172"/>
    <n v="142"/>
    <n v="29.24"/>
    <n v="224"/>
    <n v="100"/>
    <n v="19.04"/>
    <n v="177.3"/>
    <x v="27"/>
    <n v="7.98"/>
    <n v="7.4"/>
    <n v="1"/>
    <n v="2"/>
    <n v="0"/>
    <x v="0"/>
    <n v="0"/>
    <n v="0"/>
    <n v="0"/>
    <s v="Low"/>
    <s v="Low"/>
    <x v="3"/>
  </r>
  <r>
    <s v="OH"/>
    <n v="20"/>
    <s v="area_code_415"/>
    <s v="no"/>
    <s v="yes"/>
    <n v="27"/>
    <n v="231.6"/>
    <n v="105"/>
    <n v="39.369999999999997"/>
    <n v="223.3"/>
    <n v="120"/>
    <n v="18.98"/>
    <n v="212"/>
    <x v="43"/>
    <n v="9.5399999999999991"/>
    <n v="8.9"/>
    <n v="4"/>
    <n v="2.4"/>
    <n v="1"/>
    <x v="0"/>
    <n v="0"/>
    <n v="0"/>
    <n v="1"/>
    <s v="Low"/>
    <s v="Low"/>
    <x v="1"/>
  </r>
  <r>
    <s v="IN"/>
    <n v="131"/>
    <s v="area_code_415"/>
    <s v="no"/>
    <s v="yes"/>
    <n v="29"/>
    <n v="42.1"/>
    <n v="114"/>
    <n v="7.16"/>
    <n v="183.3"/>
    <n v="70"/>
    <n v="15.58"/>
    <n v="158.69999999999999"/>
    <x v="58"/>
    <n v="7.14"/>
    <n v="10"/>
    <n v="1"/>
    <n v="2.7"/>
    <n v="0"/>
    <x v="0"/>
    <n v="0"/>
    <n v="0"/>
    <n v="1"/>
    <s v="Very High"/>
    <s v="Low"/>
    <x v="3"/>
  </r>
  <r>
    <s v="OK"/>
    <n v="99"/>
    <s v="area_code_408"/>
    <s v="no"/>
    <s v="no"/>
    <n v="0"/>
    <n v="155.6"/>
    <n v="90"/>
    <n v="26.45"/>
    <n v="240.1"/>
    <n v="117"/>
    <n v="20.41"/>
    <n v="230.8"/>
    <x v="53"/>
    <n v="10.39"/>
    <n v="10.8"/>
    <n v="4"/>
    <n v="2.92"/>
    <n v="3"/>
    <x v="0"/>
    <n v="0"/>
    <n v="0"/>
    <n v="0"/>
    <s v="Medium"/>
    <s v="High"/>
    <x v="0"/>
  </r>
  <r>
    <s v="ID"/>
    <n v="61"/>
    <s v="area_code_415"/>
    <s v="no"/>
    <s v="no"/>
    <n v="0"/>
    <n v="234.6"/>
    <n v="126"/>
    <n v="39.880000000000003"/>
    <n v="200.7"/>
    <n v="76"/>
    <n v="17.059999999999999"/>
    <n v="171.1"/>
    <x v="77"/>
    <n v="7.7"/>
    <n v="8.1"/>
    <n v="2"/>
    <n v="2.19"/>
    <n v="0"/>
    <x v="0"/>
    <n v="0"/>
    <n v="0"/>
    <n v="0"/>
    <s v="Low"/>
    <s v="Low"/>
    <x v="2"/>
  </r>
  <r>
    <s v="DE"/>
    <n v="137"/>
    <s v="area_code_415"/>
    <s v="no"/>
    <s v="no"/>
    <n v="0"/>
    <n v="115.5"/>
    <n v="101"/>
    <n v="19.64"/>
    <n v="226.2"/>
    <n v="81"/>
    <n v="19.23"/>
    <n v="179.1"/>
    <x v="56"/>
    <n v="8.06"/>
    <n v="13.6"/>
    <n v="4"/>
    <n v="3.67"/>
    <n v="0"/>
    <x v="0"/>
    <n v="0"/>
    <n v="0"/>
    <n v="0"/>
    <s v="Very High"/>
    <s v="High"/>
    <x v="3"/>
  </r>
  <r>
    <s v="WA"/>
    <n v="49"/>
    <s v="area_code_510"/>
    <s v="no"/>
    <s v="yes"/>
    <n v="42"/>
    <n v="159"/>
    <n v="67"/>
    <n v="27.03"/>
    <n v="126.3"/>
    <n v="125"/>
    <n v="10.74"/>
    <n v="206.8"/>
    <x v="53"/>
    <n v="9.31"/>
    <n v="7.4"/>
    <n v="3"/>
    <n v="2"/>
    <n v="2"/>
    <x v="0"/>
    <n v="0"/>
    <n v="0"/>
    <n v="1"/>
    <s v="Low"/>
    <s v="Low"/>
    <x v="0"/>
  </r>
  <r>
    <s v="MA"/>
    <n v="83"/>
    <s v="area_code_408"/>
    <s v="no"/>
    <s v="no"/>
    <n v="0"/>
    <n v="286.60000000000002"/>
    <n v="114"/>
    <n v="48.72"/>
    <n v="101"/>
    <n v="138"/>
    <n v="8.59"/>
    <n v="199.6"/>
    <x v="98"/>
    <n v="8.98"/>
    <n v="13.2"/>
    <n v="4"/>
    <n v="3.56"/>
    <n v="1"/>
    <x v="0"/>
    <n v="0"/>
    <n v="0"/>
    <n v="0"/>
    <s v="Medium"/>
    <s v="High"/>
    <x v="1"/>
  </r>
  <r>
    <s v="FL"/>
    <n v="105"/>
    <s v="area_code_408"/>
    <s v="no"/>
    <s v="no"/>
    <n v="0"/>
    <n v="181.9"/>
    <n v="70"/>
    <n v="30.92"/>
    <n v="233.5"/>
    <n v="83"/>
    <n v="19.850000000000001"/>
    <n v="194.6"/>
    <x v="59"/>
    <n v="8.76"/>
    <n v="8.1"/>
    <n v="9"/>
    <n v="2.19"/>
    <n v="1"/>
    <x v="0"/>
    <n v="0"/>
    <n v="0"/>
    <n v="0"/>
    <s v="High"/>
    <s v="Low"/>
    <x v="2"/>
  </r>
  <r>
    <s v="AR"/>
    <n v="90"/>
    <s v="area_code_408"/>
    <s v="no"/>
    <s v="no"/>
    <n v="0"/>
    <n v="235"/>
    <n v="77"/>
    <n v="39.950000000000003"/>
    <n v="267.3"/>
    <n v="94"/>
    <n v="22.72"/>
    <n v="222.1"/>
    <x v="47"/>
    <n v="9.99"/>
    <n v="5.3"/>
    <n v="4"/>
    <n v="1.43"/>
    <n v="3"/>
    <x v="1"/>
    <n v="1"/>
    <n v="0"/>
    <n v="0"/>
    <s v="Medium"/>
    <s v="Low"/>
    <x v="2"/>
  </r>
  <r>
    <s v="AL"/>
    <n v="111"/>
    <s v="area_code_415"/>
    <s v="no"/>
    <s v="no"/>
    <n v="0"/>
    <n v="187.8"/>
    <n v="107"/>
    <n v="31.93"/>
    <n v="246"/>
    <n v="70"/>
    <n v="20.91"/>
    <n v="175.9"/>
    <x v="53"/>
    <n v="7.92"/>
    <n v="10.5"/>
    <n v="7"/>
    <n v="2.84"/>
    <n v="0"/>
    <x v="0"/>
    <n v="0"/>
    <n v="0"/>
    <n v="0"/>
    <s v="High"/>
    <s v="High"/>
    <x v="2"/>
  </r>
  <r>
    <s v="CA"/>
    <n v="135"/>
    <s v="area_code_408"/>
    <s v="no"/>
    <s v="no"/>
    <n v="0"/>
    <n v="167.1"/>
    <n v="105"/>
    <n v="28.41"/>
    <n v="131.6"/>
    <n v="120"/>
    <n v="11.19"/>
    <n v="242.6"/>
    <x v="72"/>
    <n v="10.92"/>
    <n v="10.4"/>
    <n v="2"/>
    <n v="2.81"/>
    <n v="3"/>
    <x v="0"/>
    <n v="0"/>
    <n v="0"/>
    <n v="0"/>
    <s v="Very High"/>
    <s v="High"/>
    <x v="0"/>
  </r>
  <r>
    <s v="RI"/>
    <n v="121"/>
    <s v="area_code_415"/>
    <s v="no"/>
    <s v="yes"/>
    <n v="22"/>
    <n v="212.3"/>
    <n v="107"/>
    <n v="36.090000000000003"/>
    <n v="238"/>
    <n v="94"/>
    <n v="20.23"/>
    <n v="332.8"/>
    <x v="52"/>
    <n v="14.98"/>
    <n v="10.4"/>
    <n v="2"/>
    <n v="2.81"/>
    <n v="1"/>
    <x v="0"/>
    <n v="0"/>
    <n v="0"/>
    <n v="1"/>
    <s v="High"/>
    <s v="High"/>
    <x v="2"/>
  </r>
  <r>
    <s v="ND"/>
    <n v="57"/>
    <s v="area_code_415"/>
    <s v="yes"/>
    <s v="no"/>
    <n v="0"/>
    <n v="227.4"/>
    <n v="94"/>
    <n v="38.659999999999997"/>
    <n v="146.4"/>
    <n v="115"/>
    <n v="12.44"/>
    <n v="211.4"/>
    <x v="26"/>
    <n v="9.51"/>
    <n v="8.3000000000000007"/>
    <n v="5"/>
    <n v="2.2400000000000002"/>
    <n v="1"/>
    <x v="0"/>
    <n v="0"/>
    <n v="1"/>
    <n v="0"/>
    <s v="Low"/>
    <s v="Low"/>
    <x v="1"/>
  </r>
  <r>
    <s v="MT"/>
    <n v="63"/>
    <s v="area_code_415"/>
    <s v="no"/>
    <s v="no"/>
    <n v="0"/>
    <n v="162.5"/>
    <n v="86"/>
    <n v="27.63"/>
    <n v="165.4"/>
    <n v="112"/>
    <n v="14.06"/>
    <n v="163.69999999999999"/>
    <x v="38"/>
    <n v="7.37"/>
    <n v="13.4"/>
    <n v="6"/>
    <n v="3.62"/>
    <n v="4"/>
    <x v="1"/>
    <n v="1"/>
    <n v="0"/>
    <n v="0"/>
    <s v="Low"/>
    <s v="High"/>
    <x v="0"/>
  </r>
  <r>
    <s v="NJ"/>
    <n v="97"/>
    <s v="area_code_415"/>
    <s v="no"/>
    <s v="no"/>
    <n v="0"/>
    <n v="259.60000000000002"/>
    <n v="138"/>
    <n v="44.13"/>
    <n v="233.9"/>
    <n v="91"/>
    <n v="19.88"/>
    <n v="140.6"/>
    <x v="47"/>
    <n v="6.33"/>
    <n v="13"/>
    <n v="4"/>
    <n v="3.51"/>
    <n v="1"/>
    <x v="0"/>
    <n v="0"/>
    <n v="0"/>
    <n v="0"/>
    <s v="Medium"/>
    <s v="High"/>
    <x v="2"/>
  </r>
  <r>
    <s v="OK"/>
    <n v="134"/>
    <s v="area_code_408"/>
    <s v="no"/>
    <s v="yes"/>
    <n v="10"/>
    <n v="159.4"/>
    <n v="79"/>
    <n v="27.1"/>
    <n v="91"/>
    <n v="94"/>
    <n v="7.74"/>
    <n v="199.5"/>
    <x v="102"/>
    <n v="8.98"/>
    <n v="10"/>
    <n v="3"/>
    <n v="2.7"/>
    <n v="2"/>
    <x v="0"/>
    <n v="0"/>
    <n v="0"/>
    <n v="1"/>
    <s v="Very High"/>
    <s v="Low"/>
    <x v="3"/>
  </r>
  <r>
    <s v="ME"/>
    <n v="57"/>
    <s v="area_code_510"/>
    <s v="no"/>
    <s v="yes"/>
    <n v="37"/>
    <n v="69.5"/>
    <n v="94"/>
    <n v="11.82"/>
    <n v="220.9"/>
    <n v="76"/>
    <n v="18.78"/>
    <n v="218.5"/>
    <x v="45"/>
    <n v="9.83"/>
    <n v="11.9"/>
    <n v="3"/>
    <n v="3.21"/>
    <n v="0"/>
    <x v="0"/>
    <n v="0"/>
    <n v="0"/>
    <n v="1"/>
    <s v="Low"/>
    <s v="High"/>
    <x v="3"/>
  </r>
  <r>
    <s v="OK"/>
    <n v="109"/>
    <s v="area_code_415"/>
    <s v="yes"/>
    <s v="no"/>
    <n v="0"/>
    <n v="166.5"/>
    <n v="101"/>
    <n v="28.31"/>
    <n v="268.39999999999998"/>
    <n v="119"/>
    <n v="22.81"/>
    <n v="126.2"/>
    <x v="64"/>
    <n v="5.68"/>
    <n v="10.199999999999999"/>
    <n v="3"/>
    <n v="2.75"/>
    <n v="3"/>
    <x v="0"/>
    <n v="0"/>
    <n v="1"/>
    <n v="0"/>
    <s v="High"/>
    <s v="Low"/>
    <x v="0"/>
  </r>
  <r>
    <s v="IL"/>
    <n v="66"/>
    <s v="area_code_415"/>
    <s v="no"/>
    <s v="yes"/>
    <n v="21"/>
    <n v="134.4"/>
    <n v="110"/>
    <n v="22.85"/>
    <n v="136.19999999999999"/>
    <n v="104"/>
    <n v="11.58"/>
    <n v="215.6"/>
    <x v="18"/>
    <n v="9.6999999999999993"/>
    <n v="9.6999999999999993"/>
    <n v="4"/>
    <n v="2.62"/>
    <n v="3"/>
    <x v="0"/>
    <n v="0"/>
    <n v="0"/>
    <n v="1"/>
    <s v="Low"/>
    <s v="Low"/>
    <x v="0"/>
  </r>
  <r>
    <s v="GA"/>
    <n v="162"/>
    <s v="area_code_408"/>
    <s v="no"/>
    <s v="yes"/>
    <n v="21"/>
    <n v="205.2"/>
    <n v="128"/>
    <n v="34.880000000000003"/>
    <n v="231.7"/>
    <n v="128"/>
    <n v="19.690000000000001"/>
    <n v="180.3"/>
    <x v="41"/>
    <n v="8.11"/>
    <n v="10.6"/>
    <n v="3"/>
    <n v="2.86"/>
    <n v="2"/>
    <x v="0"/>
    <n v="0"/>
    <n v="0"/>
    <n v="1"/>
    <s v="Very High"/>
    <s v="High"/>
    <x v="1"/>
  </r>
  <r>
    <s v="NC"/>
    <n v="115"/>
    <s v="area_code_415"/>
    <s v="no"/>
    <s v="yes"/>
    <n v="26"/>
    <n v="132.30000000000001"/>
    <n v="142"/>
    <n v="22.49"/>
    <n v="273.39999999999998"/>
    <n v="89"/>
    <n v="23.24"/>
    <n v="195.7"/>
    <x v="33"/>
    <n v="8.81"/>
    <n v="14.8"/>
    <n v="7"/>
    <n v="4"/>
    <n v="0"/>
    <x v="0"/>
    <n v="0"/>
    <n v="0"/>
    <n v="1"/>
    <s v="High"/>
    <s v="High"/>
    <x v="3"/>
  </r>
  <r>
    <s v="HI"/>
    <n v="132"/>
    <s v="area_code_415"/>
    <s v="no"/>
    <s v="no"/>
    <n v="0"/>
    <n v="140.30000000000001"/>
    <n v="144"/>
    <n v="23.85"/>
    <n v="294.8"/>
    <n v="89"/>
    <n v="25.06"/>
    <n v="153.5"/>
    <x v="54"/>
    <n v="6.91"/>
    <n v="11.7"/>
    <n v="4"/>
    <n v="3.16"/>
    <n v="2"/>
    <x v="0"/>
    <n v="0"/>
    <n v="0"/>
    <n v="0"/>
    <s v="Very High"/>
    <s v="High"/>
    <x v="3"/>
  </r>
  <r>
    <s v="OK"/>
    <n v="152"/>
    <s v="area_code_415"/>
    <s v="no"/>
    <s v="no"/>
    <n v="0"/>
    <n v="284.60000000000002"/>
    <n v="113"/>
    <n v="48.38"/>
    <n v="141.80000000000001"/>
    <n v="101"/>
    <n v="12.05"/>
    <n v="127.4"/>
    <x v="17"/>
    <n v="5.73"/>
    <n v="12.6"/>
    <n v="5"/>
    <n v="3.4"/>
    <n v="0"/>
    <x v="0"/>
    <n v="0"/>
    <n v="0"/>
    <n v="0"/>
    <s v="Very High"/>
    <s v="High"/>
    <x v="1"/>
  </r>
  <r>
    <s v="DC"/>
    <n v="86"/>
    <s v="area_code_415"/>
    <s v="no"/>
    <s v="yes"/>
    <n v="29"/>
    <n v="189.3"/>
    <n v="107"/>
    <n v="32.18"/>
    <n v="221.3"/>
    <n v="101"/>
    <n v="18.809999999999999"/>
    <n v="325.60000000000002"/>
    <x v="102"/>
    <n v="14.65"/>
    <n v="13.8"/>
    <n v="3"/>
    <n v="3.73"/>
    <n v="1"/>
    <x v="0"/>
    <n v="0"/>
    <n v="0"/>
    <n v="1"/>
    <s v="Medium"/>
    <s v="High"/>
    <x v="1"/>
  </r>
  <r>
    <s v="SC"/>
    <n v="36"/>
    <s v="area_code_415"/>
    <s v="no"/>
    <s v="no"/>
    <n v="0"/>
    <n v="184.6"/>
    <n v="132"/>
    <n v="31.38"/>
    <n v="193.7"/>
    <n v="69"/>
    <n v="16.46"/>
    <n v="283.5"/>
    <x v="72"/>
    <n v="12.76"/>
    <n v="5.9"/>
    <n v="3"/>
    <n v="1.59"/>
    <n v="1"/>
    <x v="0"/>
    <n v="0"/>
    <n v="0"/>
    <n v="0"/>
    <s v="Low"/>
    <s v="Low"/>
    <x v="2"/>
  </r>
  <r>
    <s v="MN"/>
    <n v="118"/>
    <s v="area_code_415"/>
    <s v="no"/>
    <s v="no"/>
    <n v="0"/>
    <n v="161.6"/>
    <n v="96"/>
    <n v="27.47"/>
    <n v="223.9"/>
    <n v="113"/>
    <n v="19.03"/>
    <n v="240.6"/>
    <x v="102"/>
    <n v="10.83"/>
    <n v="6.8"/>
    <n v="2"/>
    <n v="1.84"/>
    <n v="0"/>
    <x v="0"/>
    <n v="0"/>
    <n v="0"/>
    <n v="0"/>
    <s v="High"/>
    <s v="Low"/>
    <x v="0"/>
  </r>
  <r>
    <s v="HI"/>
    <n v="137"/>
    <s v="area_code_510"/>
    <s v="no"/>
    <s v="yes"/>
    <n v="20"/>
    <n v="268.5"/>
    <n v="91"/>
    <n v="45.65"/>
    <n v="128.80000000000001"/>
    <n v="121"/>
    <n v="10.95"/>
    <n v="146.4"/>
    <x v="21"/>
    <n v="6.59"/>
    <n v="12.7"/>
    <n v="6"/>
    <n v="3.43"/>
    <n v="1"/>
    <x v="0"/>
    <n v="0"/>
    <n v="0"/>
    <n v="1"/>
    <s v="Very High"/>
    <s v="High"/>
    <x v="1"/>
  </r>
  <r>
    <s v="NJ"/>
    <n v="67"/>
    <s v="area_code_415"/>
    <s v="no"/>
    <s v="no"/>
    <n v="0"/>
    <n v="178"/>
    <n v="77"/>
    <n v="30.26"/>
    <n v="233.6"/>
    <n v="88"/>
    <n v="19.86"/>
    <n v="175.6"/>
    <x v="53"/>
    <n v="7.9"/>
    <n v="6.3"/>
    <n v="4"/>
    <n v="1.7"/>
    <n v="2"/>
    <x v="0"/>
    <n v="0"/>
    <n v="0"/>
    <n v="0"/>
    <s v="Low"/>
    <s v="Low"/>
    <x v="3"/>
  </r>
  <r>
    <s v="MI"/>
    <n v="164"/>
    <s v="area_code_415"/>
    <s v="no"/>
    <s v="no"/>
    <n v="0"/>
    <n v="215.6"/>
    <n v="90"/>
    <n v="36.65"/>
    <n v="171.6"/>
    <n v="99"/>
    <n v="14.59"/>
    <n v="110.4"/>
    <x v="18"/>
    <n v="4.97"/>
    <n v="11.3"/>
    <n v="6"/>
    <n v="3.05"/>
    <n v="1"/>
    <x v="0"/>
    <n v="0"/>
    <n v="0"/>
    <n v="0"/>
    <s v="Very High"/>
    <s v="High"/>
    <x v="2"/>
  </r>
  <r>
    <s v="UT"/>
    <n v="180"/>
    <s v="area_code_510"/>
    <s v="no"/>
    <s v="no"/>
    <n v="0"/>
    <n v="253.9"/>
    <n v="69"/>
    <n v="43.16"/>
    <n v="184.2"/>
    <n v="138"/>
    <n v="15.66"/>
    <n v="174.3"/>
    <x v="72"/>
    <n v="7.84"/>
    <n v="0.4"/>
    <n v="7"/>
    <n v="0.11"/>
    <n v="1"/>
    <x v="0"/>
    <n v="0"/>
    <n v="0"/>
    <n v="0"/>
    <s v="Very High"/>
    <s v="Low"/>
    <x v="1"/>
  </r>
  <r>
    <s v="IA"/>
    <n v="80"/>
    <s v="area_code_408"/>
    <s v="no"/>
    <s v="yes"/>
    <n v="22"/>
    <n v="182.8"/>
    <n v="142"/>
    <n v="31.08"/>
    <n v="229.3"/>
    <n v="111"/>
    <n v="19.489999999999998"/>
    <n v="313.8"/>
    <x v="82"/>
    <n v="14.12"/>
    <n v="11.3"/>
    <n v="2"/>
    <n v="3.05"/>
    <n v="1"/>
    <x v="0"/>
    <n v="0"/>
    <n v="0"/>
    <n v="1"/>
    <s v="Medium"/>
    <s v="High"/>
    <x v="1"/>
  </r>
  <r>
    <s v="CO"/>
    <n v="126"/>
    <s v="area_code_415"/>
    <s v="no"/>
    <s v="no"/>
    <n v="0"/>
    <n v="120"/>
    <n v="82"/>
    <n v="20.399999999999999"/>
    <n v="213.6"/>
    <n v="111"/>
    <n v="18.16"/>
    <n v="312.89999999999998"/>
    <x v="75"/>
    <n v="14.08"/>
    <n v="7.5"/>
    <n v="6"/>
    <n v="2.0299999999999998"/>
    <n v="1"/>
    <x v="0"/>
    <n v="0"/>
    <n v="0"/>
    <n v="0"/>
    <s v="High"/>
    <s v="Low"/>
    <x v="0"/>
  </r>
  <r>
    <s v="MS"/>
    <n v="138"/>
    <s v="area_code_408"/>
    <s v="no"/>
    <s v="no"/>
    <n v="0"/>
    <n v="138.69999999999999"/>
    <n v="124"/>
    <n v="23.58"/>
    <n v="280.3"/>
    <n v="64"/>
    <n v="23.83"/>
    <n v="206.7"/>
    <x v="21"/>
    <n v="9.3000000000000007"/>
    <n v="10.4"/>
    <n v="4"/>
    <n v="2.81"/>
    <n v="1"/>
    <x v="0"/>
    <n v="0"/>
    <n v="0"/>
    <n v="0"/>
    <s v="Very High"/>
    <s v="High"/>
    <x v="3"/>
  </r>
  <r>
    <s v="MA"/>
    <n v="101"/>
    <s v="area_code_408"/>
    <s v="no"/>
    <s v="no"/>
    <n v="0"/>
    <n v="189"/>
    <n v="122"/>
    <n v="32.130000000000003"/>
    <n v="179.2"/>
    <n v="91"/>
    <n v="15.23"/>
    <n v="186.8"/>
    <x v="123"/>
    <n v="8.41"/>
    <n v="11.1"/>
    <n v="6"/>
    <n v="3"/>
    <n v="0"/>
    <x v="0"/>
    <n v="0"/>
    <n v="0"/>
    <n v="0"/>
    <s v="High"/>
    <s v="High"/>
    <x v="2"/>
  </r>
  <r>
    <s v="NY"/>
    <n v="147"/>
    <s v="area_code_408"/>
    <s v="no"/>
    <s v="no"/>
    <n v="0"/>
    <n v="134.6"/>
    <n v="91"/>
    <n v="22.88"/>
    <n v="175.1"/>
    <n v="83"/>
    <n v="14.88"/>
    <n v="201.1"/>
    <x v="52"/>
    <n v="9.0500000000000007"/>
    <n v="8.9"/>
    <n v="3"/>
    <n v="2.4"/>
    <n v="0"/>
    <x v="0"/>
    <n v="0"/>
    <n v="0"/>
    <n v="0"/>
    <s v="Very High"/>
    <s v="Low"/>
    <x v="3"/>
  </r>
  <r>
    <s v="VA"/>
    <n v="58"/>
    <s v="area_code_408"/>
    <s v="no"/>
    <s v="no"/>
    <n v="0"/>
    <n v="181.4"/>
    <n v="106"/>
    <n v="30.84"/>
    <n v="145.80000000000001"/>
    <n v="77"/>
    <n v="12.39"/>
    <n v="200.3"/>
    <x v="82"/>
    <n v="9.01"/>
    <n v="7.9"/>
    <n v="3"/>
    <n v="2.13"/>
    <n v="0"/>
    <x v="0"/>
    <n v="0"/>
    <n v="0"/>
    <n v="0"/>
    <s v="Low"/>
    <s v="Low"/>
    <x v="2"/>
  </r>
  <r>
    <s v="IN"/>
    <n v="35"/>
    <s v="area_code_510"/>
    <s v="no"/>
    <s v="yes"/>
    <n v="23"/>
    <n v="194.6"/>
    <n v="106"/>
    <n v="33.08"/>
    <n v="199.8"/>
    <n v="132"/>
    <n v="16.98"/>
    <n v="189.6"/>
    <x v="53"/>
    <n v="8.5299999999999994"/>
    <n v="10.1"/>
    <n v="7"/>
    <n v="2.73"/>
    <n v="4"/>
    <x v="0"/>
    <n v="0"/>
    <n v="0"/>
    <n v="1"/>
    <s v="Low"/>
    <s v="Low"/>
    <x v="1"/>
  </r>
  <r>
    <s v="NH"/>
    <n v="163"/>
    <s v="area_code_415"/>
    <s v="no"/>
    <s v="yes"/>
    <n v="39"/>
    <n v="268.10000000000002"/>
    <n v="104"/>
    <n v="45.58"/>
    <n v="216.6"/>
    <n v="65"/>
    <n v="18.41"/>
    <n v="359.9"/>
    <x v="4"/>
    <n v="16.2"/>
    <n v="11.4"/>
    <n v="4"/>
    <n v="3.08"/>
    <n v="0"/>
    <x v="0"/>
    <n v="0"/>
    <n v="0"/>
    <n v="1"/>
    <s v="Very High"/>
    <s v="High"/>
    <x v="2"/>
  </r>
  <r>
    <s v="AK"/>
    <n v="152"/>
    <s v="area_code_510"/>
    <s v="no"/>
    <s v="no"/>
    <n v="0"/>
    <n v="302.8"/>
    <n v="143"/>
    <n v="51.48"/>
    <n v="189.8"/>
    <n v="69"/>
    <n v="16.13"/>
    <n v="214.9"/>
    <x v="52"/>
    <n v="9.67"/>
    <n v="10.9"/>
    <n v="4"/>
    <n v="2.94"/>
    <n v="2"/>
    <x v="1"/>
    <n v="1"/>
    <n v="0"/>
    <n v="0"/>
    <s v="Very High"/>
    <s v="High"/>
    <x v="2"/>
  </r>
  <r>
    <s v="WV"/>
    <n v="44"/>
    <s v="area_code_408"/>
    <s v="no"/>
    <s v="no"/>
    <n v="0"/>
    <n v="213.2"/>
    <n v="85"/>
    <n v="36.24"/>
    <n v="224"/>
    <n v="128"/>
    <n v="19.04"/>
    <n v="137.80000000000001"/>
    <x v="14"/>
    <n v="6.2"/>
    <n v="12.5"/>
    <n v="5"/>
    <n v="3.38"/>
    <n v="1"/>
    <x v="0"/>
    <n v="0"/>
    <n v="0"/>
    <n v="0"/>
    <s v="Low"/>
    <s v="High"/>
    <x v="1"/>
  </r>
  <r>
    <s v="NM"/>
    <n v="103"/>
    <s v="area_code_408"/>
    <s v="no"/>
    <s v="no"/>
    <n v="0"/>
    <n v="107.9"/>
    <n v="111"/>
    <n v="18.34"/>
    <n v="166.9"/>
    <n v="129"/>
    <n v="14.19"/>
    <n v="208.5"/>
    <x v="17"/>
    <n v="9.3800000000000008"/>
    <n v="9.6999999999999993"/>
    <n v="3"/>
    <n v="2.62"/>
    <n v="1"/>
    <x v="0"/>
    <n v="0"/>
    <n v="0"/>
    <n v="0"/>
    <s v="High"/>
    <s v="Low"/>
    <x v="0"/>
  </r>
  <r>
    <s v="RI"/>
    <n v="126"/>
    <s v="area_code_510"/>
    <s v="no"/>
    <s v="no"/>
    <n v="0"/>
    <n v="181.7"/>
    <n v="102"/>
    <n v="30.89"/>
    <n v="216.3"/>
    <n v="114"/>
    <n v="18.39"/>
    <n v="317.89999999999998"/>
    <x v="72"/>
    <n v="14.31"/>
    <n v="12.4"/>
    <n v="6"/>
    <n v="3.35"/>
    <n v="1"/>
    <x v="0"/>
    <n v="0"/>
    <n v="0"/>
    <n v="0"/>
    <s v="High"/>
    <s v="High"/>
    <x v="1"/>
  </r>
  <r>
    <s v="KS"/>
    <n v="104"/>
    <s v="area_code_408"/>
    <s v="no"/>
    <s v="no"/>
    <n v="0"/>
    <n v="191.8"/>
    <n v="105"/>
    <n v="32.61"/>
    <n v="148.69999999999999"/>
    <n v="96"/>
    <n v="12.64"/>
    <n v="234.8"/>
    <x v="56"/>
    <n v="10.57"/>
    <n v="19.3"/>
    <n v="4"/>
    <n v="5.21"/>
    <n v="1"/>
    <x v="0"/>
    <n v="0"/>
    <n v="0"/>
    <n v="0"/>
    <s v="High"/>
    <s v="High"/>
    <x v="2"/>
  </r>
  <r>
    <s v="AR"/>
    <n v="99"/>
    <s v="area_code_408"/>
    <s v="no"/>
    <s v="yes"/>
    <n v="21"/>
    <n v="180.2"/>
    <n v="97"/>
    <n v="30.63"/>
    <n v="167.7"/>
    <n v="47"/>
    <n v="14.25"/>
    <n v="203.1"/>
    <x v="48"/>
    <n v="9.14"/>
    <n v="14.6"/>
    <n v="5"/>
    <n v="3.94"/>
    <n v="2"/>
    <x v="0"/>
    <n v="0"/>
    <n v="0"/>
    <n v="1"/>
    <s v="Medium"/>
    <s v="High"/>
    <x v="3"/>
  </r>
  <r>
    <s v="NH"/>
    <n v="119"/>
    <s v="area_code_408"/>
    <s v="no"/>
    <s v="no"/>
    <n v="0"/>
    <n v="215.1"/>
    <n v="105"/>
    <n v="36.57"/>
    <n v="249.4"/>
    <n v="104"/>
    <n v="21.2"/>
    <n v="249.9"/>
    <x v="72"/>
    <n v="11.25"/>
    <n v="10.8"/>
    <n v="8"/>
    <n v="2.92"/>
    <n v="2"/>
    <x v="0"/>
    <n v="0"/>
    <n v="0"/>
    <n v="0"/>
    <s v="High"/>
    <s v="High"/>
    <x v="1"/>
  </r>
  <r>
    <s v="KY"/>
    <n v="155"/>
    <s v="area_code_510"/>
    <s v="yes"/>
    <s v="yes"/>
    <n v="38"/>
    <n v="234.6"/>
    <n v="84"/>
    <n v="39.880000000000003"/>
    <n v="214.9"/>
    <n v="119"/>
    <n v="18.27"/>
    <n v="196.7"/>
    <x v="69"/>
    <n v="8.85"/>
    <n v="8"/>
    <n v="2"/>
    <n v="2.16"/>
    <n v="1"/>
    <x v="1"/>
    <n v="1"/>
    <n v="1"/>
    <n v="1"/>
    <s v="Very High"/>
    <s v="Low"/>
    <x v="1"/>
  </r>
  <r>
    <s v="KS"/>
    <n v="51"/>
    <s v="area_code_415"/>
    <s v="no"/>
    <s v="yes"/>
    <n v="43"/>
    <n v="158.19999999999999"/>
    <n v="94"/>
    <n v="26.89"/>
    <n v="213.2"/>
    <n v="105"/>
    <n v="18.12"/>
    <n v="190.4"/>
    <x v="50"/>
    <n v="8.57"/>
    <n v="8.5"/>
    <n v="2"/>
    <n v="2.2999999999999998"/>
    <n v="2"/>
    <x v="0"/>
    <n v="0"/>
    <n v="0"/>
    <n v="1"/>
    <s v="Low"/>
    <s v="Low"/>
    <x v="0"/>
  </r>
  <r>
    <s v="SC"/>
    <n v="142"/>
    <s v="area_code_510"/>
    <s v="no"/>
    <s v="no"/>
    <n v="0"/>
    <n v="204.2"/>
    <n v="98"/>
    <n v="34.71"/>
    <n v="188.9"/>
    <n v="85"/>
    <n v="16.059999999999999"/>
    <n v="231.2"/>
    <x v="75"/>
    <n v="10.4"/>
    <n v="6.5"/>
    <n v="6"/>
    <n v="1.76"/>
    <n v="1"/>
    <x v="0"/>
    <n v="0"/>
    <n v="0"/>
    <n v="0"/>
    <s v="Very High"/>
    <s v="Low"/>
    <x v="2"/>
  </r>
  <r>
    <s v="ID"/>
    <n v="108"/>
    <s v="area_code_415"/>
    <s v="no"/>
    <s v="no"/>
    <n v="0"/>
    <n v="221.8"/>
    <n v="105"/>
    <n v="37.71"/>
    <n v="108.2"/>
    <n v="107"/>
    <n v="9.1999999999999993"/>
    <n v="207.1"/>
    <x v="30"/>
    <n v="9.32"/>
    <n v="12.1"/>
    <n v="3"/>
    <n v="3.27"/>
    <n v="2"/>
    <x v="0"/>
    <n v="0"/>
    <n v="0"/>
    <n v="0"/>
    <s v="High"/>
    <s v="High"/>
    <x v="1"/>
  </r>
  <r>
    <s v="OH"/>
    <n v="154"/>
    <s v="area_code_415"/>
    <s v="no"/>
    <s v="yes"/>
    <n v="14"/>
    <n v="183"/>
    <n v="113"/>
    <n v="31.11"/>
    <n v="187"/>
    <n v="144"/>
    <n v="15.9"/>
    <n v="181.1"/>
    <x v="64"/>
    <n v="8.15"/>
    <n v="10.199999999999999"/>
    <n v="3"/>
    <n v="2.75"/>
    <n v="1"/>
    <x v="0"/>
    <n v="0"/>
    <n v="0"/>
    <n v="1"/>
    <s v="Very High"/>
    <s v="Low"/>
    <x v="1"/>
  </r>
  <r>
    <s v="AL"/>
    <n v="171"/>
    <s v="area_code_510"/>
    <s v="no"/>
    <s v="no"/>
    <n v="0"/>
    <n v="221.5"/>
    <n v="103"/>
    <n v="37.659999999999997"/>
    <n v="109.5"/>
    <n v="58"/>
    <n v="9.31"/>
    <n v="134.6"/>
    <x v="11"/>
    <n v="6.06"/>
    <n v="11.6"/>
    <n v="4"/>
    <n v="3.13"/>
    <n v="1"/>
    <x v="0"/>
    <n v="0"/>
    <n v="0"/>
    <n v="0"/>
    <s v="Very High"/>
    <s v="High"/>
    <x v="2"/>
  </r>
  <r>
    <s v="KS"/>
    <n v="33"/>
    <s v="area_code_415"/>
    <s v="no"/>
    <s v="no"/>
    <n v="0"/>
    <n v="228.1"/>
    <n v="77"/>
    <n v="38.78"/>
    <n v="176.3"/>
    <n v="102"/>
    <n v="14.99"/>
    <n v="224.5"/>
    <x v="47"/>
    <n v="10.1"/>
    <n v="7.5"/>
    <n v="1"/>
    <n v="2.0299999999999998"/>
    <n v="0"/>
    <x v="0"/>
    <n v="0"/>
    <n v="0"/>
    <n v="0"/>
    <s v="Low"/>
    <s v="Low"/>
    <x v="1"/>
  </r>
  <r>
    <s v="CT"/>
    <n v="68"/>
    <s v="area_code_510"/>
    <s v="yes"/>
    <s v="no"/>
    <n v="0"/>
    <n v="197.7"/>
    <n v="99"/>
    <n v="33.61"/>
    <n v="188.8"/>
    <n v="106"/>
    <n v="16.05"/>
    <n v="254.6"/>
    <x v="59"/>
    <n v="11.46"/>
    <n v="19.2"/>
    <n v="4"/>
    <n v="5.18"/>
    <n v="3"/>
    <x v="1"/>
    <n v="1"/>
    <n v="1"/>
    <n v="0"/>
    <s v="Low"/>
    <s v="High"/>
    <x v="1"/>
  </r>
  <r>
    <s v="WY"/>
    <n v="65"/>
    <s v="area_code_415"/>
    <s v="no"/>
    <s v="yes"/>
    <n v="21"/>
    <n v="135.1"/>
    <n v="120"/>
    <n v="22.97"/>
    <n v="238.4"/>
    <n v="90"/>
    <n v="20.260000000000002"/>
    <n v="286.39999999999998"/>
    <x v="73"/>
    <n v="12.89"/>
    <n v="11"/>
    <n v="9"/>
    <n v="2.97"/>
    <n v="4"/>
    <x v="0"/>
    <n v="0"/>
    <n v="0"/>
    <n v="1"/>
    <s v="Low"/>
    <s v="High"/>
    <x v="3"/>
  </r>
  <r>
    <s v="NV"/>
    <n v="95"/>
    <s v="area_code_415"/>
    <s v="no"/>
    <s v="yes"/>
    <n v="35"/>
    <n v="238.3"/>
    <n v="86"/>
    <n v="40.51"/>
    <n v="258.10000000000002"/>
    <n v="132"/>
    <n v="21.94"/>
    <n v="194.9"/>
    <x v="51"/>
    <n v="8.77"/>
    <n v="13.1"/>
    <n v="4"/>
    <n v="3.54"/>
    <n v="5"/>
    <x v="0"/>
    <n v="0"/>
    <n v="0"/>
    <n v="1"/>
    <s v="Medium"/>
    <s v="High"/>
    <x v="1"/>
  </r>
  <r>
    <s v="ID"/>
    <n v="47"/>
    <s v="area_code_415"/>
    <s v="no"/>
    <s v="yes"/>
    <n v="28"/>
    <n v="196.2"/>
    <n v="88"/>
    <n v="33.35"/>
    <n v="194.8"/>
    <n v="106"/>
    <n v="16.559999999999999"/>
    <n v="243"/>
    <x v="0"/>
    <n v="10.93"/>
    <n v="10.5"/>
    <n v="10"/>
    <n v="2.84"/>
    <n v="0"/>
    <x v="0"/>
    <n v="0"/>
    <n v="0"/>
    <n v="1"/>
    <s v="Low"/>
    <s v="High"/>
    <x v="1"/>
  </r>
  <r>
    <s v="IN"/>
    <n v="49"/>
    <s v="area_code_415"/>
    <s v="no"/>
    <s v="yes"/>
    <n v="20"/>
    <n v="205.9"/>
    <n v="109"/>
    <n v="35"/>
    <n v="298.39999999999998"/>
    <n v="105"/>
    <n v="25.36"/>
    <n v="142.1"/>
    <x v="50"/>
    <n v="6.39"/>
    <n v="12.3"/>
    <n v="3"/>
    <n v="3.32"/>
    <n v="4"/>
    <x v="0"/>
    <n v="0"/>
    <n v="0"/>
    <n v="1"/>
    <s v="Low"/>
    <s v="High"/>
    <x v="1"/>
  </r>
  <r>
    <s v="AK"/>
    <n v="104"/>
    <s v="area_code_415"/>
    <s v="no"/>
    <s v="no"/>
    <n v="0"/>
    <n v="174.1"/>
    <n v="97"/>
    <n v="29.6"/>
    <n v="174.6"/>
    <n v="104"/>
    <n v="14.84"/>
    <n v="182.7"/>
    <x v="103"/>
    <n v="8.2200000000000006"/>
    <n v="9.3000000000000007"/>
    <n v="4"/>
    <n v="2.5099999999999998"/>
    <n v="3"/>
    <x v="0"/>
    <n v="0"/>
    <n v="0"/>
    <n v="0"/>
    <s v="High"/>
    <s v="Low"/>
    <x v="0"/>
  </r>
  <r>
    <s v="AR"/>
    <n v="173"/>
    <s v="area_code_408"/>
    <s v="no"/>
    <s v="no"/>
    <n v="0"/>
    <n v="154.6"/>
    <n v="81"/>
    <n v="26.28"/>
    <n v="147.30000000000001"/>
    <n v="100"/>
    <n v="12.52"/>
    <n v="132.9"/>
    <x v="43"/>
    <n v="5.98"/>
    <n v="6.9"/>
    <n v="5"/>
    <n v="1.86"/>
    <n v="0"/>
    <x v="0"/>
    <n v="0"/>
    <n v="0"/>
    <n v="0"/>
    <s v="Very High"/>
    <s v="Low"/>
    <x v="3"/>
  </r>
  <r>
    <s v="WI"/>
    <n v="98"/>
    <s v="area_code_415"/>
    <s v="yes"/>
    <s v="yes"/>
    <n v="20"/>
    <n v="186.2"/>
    <n v="112"/>
    <n v="31.65"/>
    <n v="145.30000000000001"/>
    <n v="65"/>
    <n v="12.35"/>
    <n v="142.80000000000001"/>
    <x v="1"/>
    <n v="6.43"/>
    <n v="10.9"/>
    <n v="4"/>
    <n v="2.94"/>
    <n v="3"/>
    <x v="0"/>
    <n v="0"/>
    <n v="1"/>
    <n v="1"/>
    <s v="Medium"/>
    <s v="High"/>
    <x v="2"/>
  </r>
  <r>
    <s v="IN"/>
    <n v="81"/>
    <s v="area_code_415"/>
    <s v="no"/>
    <s v="no"/>
    <n v="0"/>
    <n v="176.1"/>
    <n v="113"/>
    <n v="29.94"/>
    <n v="162"/>
    <n v="80"/>
    <n v="13.77"/>
    <n v="160.9"/>
    <x v="72"/>
    <n v="7.24"/>
    <n v="11.9"/>
    <n v="4"/>
    <n v="3.21"/>
    <n v="1"/>
    <x v="0"/>
    <n v="0"/>
    <n v="0"/>
    <n v="0"/>
    <s v="Medium"/>
    <s v="High"/>
    <x v="3"/>
  </r>
  <r>
    <s v="AZ"/>
    <n v="63"/>
    <s v="area_code_415"/>
    <s v="no"/>
    <s v="yes"/>
    <n v="19"/>
    <n v="163"/>
    <n v="75"/>
    <n v="27.71"/>
    <n v="238.4"/>
    <n v="103"/>
    <n v="20.260000000000002"/>
    <n v="171.8"/>
    <x v="41"/>
    <n v="7.73"/>
    <n v="11.3"/>
    <n v="3"/>
    <n v="3.05"/>
    <n v="3"/>
    <x v="0"/>
    <n v="0"/>
    <n v="0"/>
    <n v="1"/>
    <s v="Low"/>
    <s v="High"/>
    <x v="0"/>
  </r>
  <r>
    <s v="IN"/>
    <n v="32"/>
    <s v="area_code_415"/>
    <s v="no"/>
    <s v="no"/>
    <n v="0"/>
    <n v="103.6"/>
    <n v="78"/>
    <n v="17.61"/>
    <n v="238.5"/>
    <n v="115"/>
    <n v="20.27"/>
    <n v="186.9"/>
    <x v="83"/>
    <n v="8.41"/>
    <n v="11"/>
    <n v="4"/>
    <n v="2.97"/>
    <n v="2"/>
    <x v="0"/>
    <n v="0"/>
    <n v="0"/>
    <n v="0"/>
    <s v="Low"/>
    <s v="High"/>
    <x v="0"/>
  </r>
  <r>
    <s v="NC"/>
    <n v="111"/>
    <s v="area_code_415"/>
    <s v="no"/>
    <s v="no"/>
    <n v="0"/>
    <n v="162.1"/>
    <n v="98"/>
    <n v="27.56"/>
    <n v="217.6"/>
    <n v="87"/>
    <n v="18.5"/>
    <n v="264.10000000000002"/>
    <x v="24"/>
    <n v="11.88"/>
    <n v="7.7"/>
    <n v="1"/>
    <n v="2.08"/>
    <n v="0"/>
    <x v="0"/>
    <n v="0"/>
    <n v="0"/>
    <n v="0"/>
    <s v="High"/>
    <s v="Low"/>
    <x v="3"/>
  </r>
  <r>
    <s v="MD"/>
    <n v="96"/>
    <s v="area_code_415"/>
    <s v="no"/>
    <s v="no"/>
    <n v="0"/>
    <n v="149.19999999999999"/>
    <n v="125"/>
    <n v="25.36"/>
    <n v="210.6"/>
    <n v="119"/>
    <n v="17.899999999999999"/>
    <n v="290.5"/>
    <x v="20"/>
    <n v="13.07"/>
    <n v="9.4"/>
    <n v="3"/>
    <n v="2.54"/>
    <n v="4"/>
    <x v="0"/>
    <n v="0"/>
    <n v="0"/>
    <n v="0"/>
    <s v="Medium"/>
    <s v="Low"/>
    <x v="0"/>
  </r>
  <r>
    <s v="NM"/>
    <n v="79"/>
    <s v="area_code_415"/>
    <s v="no"/>
    <s v="no"/>
    <n v="0"/>
    <n v="187.3"/>
    <n v="108"/>
    <n v="31.84"/>
    <n v="177.1"/>
    <n v="72"/>
    <n v="15.05"/>
    <n v="269.2"/>
    <x v="25"/>
    <n v="12.11"/>
    <n v="9.5"/>
    <n v="3"/>
    <n v="2.57"/>
    <n v="3"/>
    <x v="0"/>
    <n v="0"/>
    <n v="0"/>
    <n v="0"/>
    <s v="Medium"/>
    <s v="Low"/>
    <x v="2"/>
  </r>
  <r>
    <s v="OH"/>
    <n v="123"/>
    <s v="area_code_510"/>
    <s v="no"/>
    <s v="no"/>
    <n v="0"/>
    <n v="222.4"/>
    <n v="90"/>
    <n v="37.81"/>
    <n v="286.3"/>
    <n v="104"/>
    <n v="24.34"/>
    <n v="300.8"/>
    <x v="34"/>
    <n v="13.54"/>
    <n v="9.9"/>
    <n v="3"/>
    <n v="2.67"/>
    <n v="2"/>
    <x v="1"/>
    <n v="1"/>
    <n v="0"/>
    <n v="0"/>
    <s v="High"/>
    <s v="Low"/>
    <x v="1"/>
  </r>
  <r>
    <s v="IN"/>
    <n v="88"/>
    <s v="area_code_415"/>
    <s v="no"/>
    <s v="no"/>
    <n v="0"/>
    <n v="82.7"/>
    <n v="94"/>
    <n v="14.06"/>
    <n v="157.5"/>
    <n v="130"/>
    <n v="13.39"/>
    <n v="205.9"/>
    <x v="77"/>
    <n v="9.27"/>
    <n v="10.6"/>
    <n v="4"/>
    <n v="2.86"/>
    <n v="0"/>
    <x v="1"/>
    <n v="1"/>
    <n v="0"/>
    <n v="0"/>
    <s v="Medium"/>
    <s v="High"/>
    <x v="0"/>
  </r>
  <r>
    <s v="VA"/>
    <n v="182"/>
    <s v="area_code_408"/>
    <s v="no"/>
    <s v="yes"/>
    <n v="24"/>
    <n v="215.2"/>
    <n v="73"/>
    <n v="36.58"/>
    <n v="133.1"/>
    <n v="85"/>
    <n v="11.31"/>
    <n v="205.1"/>
    <x v="29"/>
    <n v="9.23"/>
    <n v="10.9"/>
    <n v="7"/>
    <n v="2.94"/>
    <n v="0"/>
    <x v="0"/>
    <n v="0"/>
    <n v="0"/>
    <n v="1"/>
    <s v="Very High"/>
    <s v="High"/>
    <x v="2"/>
  </r>
  <r>
    <s v="AL"/>
    <n v="109"/>
    <s v="area_code_415"/>
    <s v="no"/>
    <s v="no"/>
    <n v="0"/>
    <n v="168"/>
    <n v="103"/>
    <n v="28.56"/>
    <n v="190.8"/>
    <n v="100"/>
    <n v="16.22"/>
    <n v="196.9"/>
    <x v="99"/>
    <n v="8.86"/>
    <n v="7.1"/>
    <n v="4"/>
    <n v="1.92"/>
    <n v="0"/>
    <x v="0"/>
    <n v="0"/>
    <n v="0"/>
    <n v="0"/>
    <s v="High"/>
    <s v="Low"/>
    <x v="3"/>
  </r>
  <r>
    <s v="IA"/>
    <n v="79"/>
    <s v="area_code_415"/>
    <s v="no"/>
    <s v="yes"/>
    <n v="12"/>
    <n v="62.4"/>
    <n v="119"/>
    <n v="10.61"/>
    <n v="237.6"/>
    <n v="96"/>
    <n v="20.2"/>
    <n v="193.4"/>
    <x v="22"/>
    <n v="8.6999999999999993"/>
    <n v="7.8"/>
    <n v="2"/>
    <n v="2.11"/>
    <n v="0"/>
    <x v="0"/>
    <n v="0"/>
    <n v="0"/>
    <n v="1"/>
    <s v="Medium"/>
    <s v="Low"/>
    <x v="3"/>
  </r>
  <r>
    <s v="VA"/>
    <n v="68"/>
    <s v="area_code_415"/>
    <s v="no"/>
    <s v="yes"/>
    <n v="41"/>
    <n v="226"/>
    <n v="113"/>
    <n v="38.42"/>
    <n v="149.80000000000001"/>
    <n v="115"/>
    <n v="12.73"/>
    <n v="184.9"/>
    <x v="53"/>
    <n v="8.32"/>
    <n v="11.5"/>
    <n v="2"/>
    <n v="3.11"/>
    <n v="2"/>
    <x v="0"/>
    <n v="0"/>
    <n v="0"/>
    <n v="1"/>
    <s v="Low"/>
    <s v="High"/>
    <x v="1"/>
  </r>
  <r>
    <s v="NV"/>
    <n v="70"/>
    <s v="area_code_415"/>
    <s v="no"/>
    <s v="no"/>
    <n v="0"/>
    <n v="205.7"/>
    <n v="80"/>
    <n v="34.97"/>
    <n v="221.4"/>
    <n v="103"/>
    <n v="18.82"/>
    <n v="206.2"/>
    <x v="57"/>
    <n v="9.2799999999999994"/>
    <n v="14.2"/>
    <n v="5"/>
    <n v="3.83"/>
    <n v="2"/>
    <x v="0"/>
    <n v="0"/>
    <n v="0"/>
    <n v="0"/>
    <s v="Low"/>
    <s v="High"/>
    <x v="1"/>
  </r>
  <r>
    <s v="WY"/>
    <n v="44"/>
    <s v="area_code_415"/>
    <s v="no"/>
    <s v="yes"/>
    <n v="20"/>
    <n v="184.8"/>
    <n v="105"/>
    <n v="31.42"/>
    <n v="195"/>
    <n v="169"/>
    <n v="16.579999999999998"/>
    <n v="130.1"/>
    <x v="3"/>
    <n v="5.85"/>
    <n v="11.6"/>
    <n v="3"/>
    <n v="3.13"/>
    <n v="1"/>
    <x v="0"/>
    <n v="0"/>
    <n v="0"/>
    <n v="1"/>
    <s v="Low"/>
    <s v="High"/>
    <x v="1"/>
  </r>
  <r>
    <s v="MA"/>
    <n v="113"/>
    <s v="area_code_510"/>
    <s v="no"/>
    <s v="no"/>
    <n v="0"/>
    <n v="193.1"/>
    <n v="93"/>
    <n v="32.83"/>
    <n v="206.4"/>
    <n v="85"/>
    <n v="17.54"/>
    <n v="215.9"/>
    <x v="20"/>
    <n v="9.7200000000000006"/>
    <n v="11.1"/>
    <n v="2"/>
    <n v="3"/>
    <n v="1"/>
    <x v="0"/>
    <n v="0"/>
    <n v="0"/>
    <n v="0"/>
    <s v="High"/>
    <s v="High"/>
    <x v="2"/>
  </r>
  <r>
    <s v="UT"/>
    <n v="86"/>
    <s v="area_code_510"/>
    <s v="yes"/>
    <s v="yes"/>
    <n v="41"/>
    <n v="225.5"/>
    <n v="95"/>
    <n v="38.340000000000003"/>
    <n v="229.3"/>
    <n v="101"/>
    <n v="19.489999999999998"/>
    <n v="134"/>
    <x v="58"/>
    <n v="6.03"/>
    <n v="11.6"/>
    <n v="10"/>
    <n v="3.13"/>
    <n v="2"/>
    <x v="0"/>
    <n v="0"/>
    <n v="1"/>
    <n v="1"/>
    <s v="Medium"/>
    <s v="High"/>
    <x v="1"/>
  </r>
  <r>
    <s v="NH"/>
    <n v="59"/>
    <s v="area_code_415"/>
    <s v="no"/>
    <s v="no"/>
    <n v="0"/>
    <n v="163.5"/>
    <n v="107"/>
    <n v="27.8"/>
    <n v="187.1"/>
    <n v="91"/>
    <n v="15.9"/>
    <n v="179.1"/>
    <x v="41"/>
    <n v="8.06"/>
    <n v="10.3"/>
    <n v="1"/>
    <n v="2.78"/>
    <n v="2"/>
    <x v="0"/>
    <n v="0"/>
    <n v="0"/>
    <n v="0"/>
    <s v="Low"/>
    <s v="High"/>
    <x v="3"/>
  </r>
  <r>
    <s v="NJ"/>
    <n v="112"/>
    <s v="area_code_510"/>
    <s v="no"/>
    <s v="yes"/>
    <n v="22"/>
    <n v="244.7"/>
    <n v="104"/>
    <n v="41.6"/>
    <n v="203.1"/>
    <n v="88"/>
    <n v="17.260000000000002"/>
    <n v="222"/>
    <x v="48"/>
    <n v="9.99"/>
    <n v="7.4"/>
    <n v="6"/>
    <n v="2"/>
    <n v="0"/>
    <x v="0"/>
    <n v="0"/>
    <n v="0"/>
    <n v="1"/>
    <s v="High"/>
    <s v="Low"/>
    <x v="2"/>
  </r>
  <r>
    <s v="MA"/>
    <n v="152"/>
    <s v="area_code_408"/>
    <s v="no"/>
    <s v="no"/>
    <n v="0"/>
    <n v="216.7"/>
    <n v="70"/>
    <n v="36.840000000000003"/>
    <n v="152.69999999999999"/>
    <n v="102"/>
    <n v="12.98"/>
    <n v="181.2"/>
    <x v="43"/>
    <n v="8.15"/>
    <n v="11.6"/>
    <n v="6"/>
    <n v="3.13"/>
    <n v="1"/>
    <x v="0"/>
    <n v="0"/>
    <n v="0"/>
    <n v="0"/>
    <s v="Very High"/>
    <s v="High"/>
    <x v="1"/>
  </r>
  <r>
    <s v="GA"/>
    <n v="108"/>
    <s v="area_code_415"/>
    <s v="no"/>
    <s v="yes"/>
    <n v="15"/>
    <n v="196.8"/>
    <n v="79"/>
    <n v="33.46"/>
    <n v="173.5"/>
    <n v="99"/>
    <n v="14.75"/>
    <n v="274.7"/>
    <x v="13"/>
    <n v="12.36"/>
    <n v="14.6"/>
    <n v="5"/>
    <n v="3.94"/>
    <n v="1"/>
    <x v="0"/>
    <n v="0"/>
    <n v="0"/>
    <n v="1"/>
    <s v="High"/>
    <s v="High"/>
    <x v="2"/>
  </r>
  <r>
    <s v="AK"/>
    <n v="91"/>
    <s v="area_code_510"/>
    <s v="no"/>
    <s v="no"/>
    <n v="0"/>
    <n v="197.3"/>
    <n v="120"/>
    <n v="33.54"/>
    <n v="202.4"/>
    <n v="89"/>
    <n v="17.2"/>
    <n v="290.5"/>
    <x v="10"/>
    <n v="13.07"/>
    <n v="15.3"/>
    <n v="7"/>
    <n v="4.13"/>
    <n v="1"/>
    <x v="0"/>
    <n v="0"/>
    <n v="0"/>
    <n v="0"/>
    <s v="Medium"/>
    <s v="High"/>
    <x v="2"/>
  </r>
  <r>
    <s v="AR"/>
    <n v="57"/>
    <s v="area_code_415"/>
    <s v="no"/>
    <s v="yes"/>
    <n v="23"/>
    <n v="208.7"/>
    <n v="57"/>
    <n v="35.479999999999997"/>
    <n v="233.4"/>
    <n v="132"/>
    <n v="19.84"/>
    <n v="108.8"/>
    <x v="57"/>
    <n v="4.9000000000000004"/>
    <n v="9.1"/>
    <n v="5"/>
    <n v="2.46"/>
    <n v="1"/>
    <x v="0"/>
    <n v="0"/>
    <n v="0"/>
    <n v="1"/>
    <s v="Low"/>
    <s v="Low"/>
    <x v="1"/>
  </r>
  <r>
    <s v="WV"/>
    <n v="112"/>
    <s v="area_code_408"/>
    <s v="no"/>
    <s v="no"/>
    <n v="0"/>
    <n v="168.4"/>
    <n v="53"/>
    <n v="28.63"/>
    <n v="187.5"/>
    <n v="68"/>
    <n v="15.94"/>
    <n v="204.5"/>
    <x v="76"/>
    <n v="9.1999999999999993"/>
    <n v="9.8000000000000007"/>
    <n v="3"/>
    <n v="2.65"/>
    <n v="1"/>
    <x v="0"/>
    <n v="0"/>
    <n v="0"/>
    <n v="0"/>
    <s v="High"/>
    <s v="Low"/>
    <x v="3"/>
  </r>
  <r>
    <s v="OR"/>
    <n v="100"/>
    <s v="area_code_415"/>
    <s v="no"/>
    <s v="no"/>
    <n v="0"/>
    <n v="129.4"/>
    <n v="69"/>
    <n v="22"/>
    <n v="251.3"/>
    <n v="73"/>
    <n v="21.36"/>
    <n v="157.1"/>
    <x v="26"/>
    <n v="7.07"/>
    <n v="10.4"/>
    <n v="3"/>
    <n v="2.81"/>
    <n v="1"/>
    <x v="0"/>
    <n v="0"/>
    <n v="0"/>
    <n v="0"/>
    <s v="Medium"/>
    <s v="High"/>
    <x v="3"/>
  </r>
  <r>
    <s v="ID"/>
    <n v="42"/>
    <s v="area_code_510"/>
    <s v="yes"/>
    <s v="no"/>
    <n v="0"/>
    <n v="260.89999999999998"/>
    <n v="94"/>
    <n v="44.35"/>
    <n v="152.80000000000001"/>
    <n v="123"/>
    <n v="12.99"/>
    <n v="212.6"/>
    <x v="9"/>
    <n v="9.57"/>
    <n v="11.1"/>
    <n v="4"/>
    <n v="3"/>
    <n v="1"/>
    <x v="0"/>
    <n v="0"/>
    <n v="1"/>
    <n v="0"/>
    <s v="Low"/>
    <s v="High"/>
    <x v="1"/>
  </r>
  <r>
    <s v="NY"/>
    <n v="68"/>
    <s v="area_code_415"/>
    <s v="no"/>
    <s v="no"/>
    <n v="0"/>
    <n v="267.89999999999998"/>
    <n v="80"/>
    <n v="45.54"/>
    <n v="145.4"/>
    <n v="143"/>
    <n v="12.36"/>
    <n v="273.3"/>
    <x v="47"/>
    <n v="12.3"/>
    <n v="14.9"/>
    <n v="1"/>
    <n v="4.0199999999999996"/>
    <n v="3"/>
    <x v="1"/>
    <n v="1"/>
    <n v="0"/>
    <n v="0"/>
    <s v="Low"/>
    <s v="High"/>
    <x v="1"/>
  </r>
  <r>
    <s v="KY"/>
    <n v="132"/>
    <s v="area_code_415"/>
    <s v="no"/>
    <s v="no"/>
    <n v="0"/>
    <n v="172.7"/>
    <n v="90"/>
    <n v="29.36"/>
    <n v="344"/>
    <n v="62"/>
    <n v="29.24"/>
    <n v="301.60000000000002"/>
    <x v="45"/>
    <n v="13.57"/>
    <n v="5.5"/>
    <n v="4"/>
    <n v="1.49"/>
    <n v="0"/>
    <x v="0"/>
    <n v="0"/>
    <n v="0"/>
    <n v="0"/>
    <s v="Very High"/>
    <s v="Low"/>
    <x v="3"/>
  </r>
  <r>
    <s v="RI"/>
    <n v="137"/>
    <s v="area_code_408"/>
    <s v="yes"/>
    <s v="no"/>
    <n v="0"/>
    <n v="159.1"/>
    <n v="80"/>
    <n v="27.05"/>
    <n v="239.8"/>
    <n v="81"/>
    <n v="20.38"/>
    <n v="249"/>
    <x v="5"/>
    <n v="11.21"/>
    <n v="8.5"/>
    <n v="5"/>
    <n v="2.2999999999999998"/>
    <n v="0"/>
    <x v="0"/>
    <n v="0"/>
    <n v="1"/>
    <n v="0"/>
    <s v="Very High"/>
    <s v="Low"/>
    <x v="3"/>
  </r>
  <r>
    <s v="ID"/>
    <n v="42"/>
    <s v="area_code_510"/>
    <s v="no"/>
    <s v="no"/>
    <n v="0"/>
    <n v="166.8"/>
    <n v="138"/>
    <n v="28.36"/>
    <n v="212.4"/>
    <n v="78"/>
    <n v="18.05"/>
    <n v="194.7"/>
    <x v="83"/>
    <n v="8.76"/>
    <n v="12.4"/>
    <n v="9"/>
    <n v="3.35"/>
    <n v="2"/>
    <x v="0"/>
    <n v="0"/>
    <n v="0"/>
    <n v="0"/>
    <s v="Low"/>
    <s v="High"/>
    <x v="3"/>
  </r>
  <r>
    <s v="NH"/>
    <n v="81"/>
    <s v="area_code_415"/>
    <s v="no"/>
    <s v="yes"/>
    <n v="17"/>
    <n v="145.69999999999999"/>
    <n v="89"/>
    <n v="24.77"/>
    <n v="202.9"/>
    <n v="70"/>
    <n v="17.25"/>
    <n v="212.4"/>
    <x v="26"/>
    <n v="9.56"/>
    <n v="9.5"/>
    <n v="5"/>
    <n v="2.57"/>
    <n v="1"/>
    <x v="0"/>
    <n v="0"/>
    <n v="0"/>
    <n v="1"/>
    <s v="Medium"/>
    <s v="Low"/>
    <x v="3"/>
  </r>
  <r>
    <s v="CO"/>
    <n v="135"/>
    <s v="area_code_408"/>
    <s v="no"/>
    <s v="no"/>
    <n v="0"/>
    <n v="129.4"/>
    <n v="104"/>
    <n v="22"/>
    <n v="199"/>
    <n v="96"/>
    <n v="16.920000000000002"/>
    <n v="142.4"/>
    <x v="77"/>
    <n v="6.41"/>
    <n v="12.3"/>
    <n v="4"/>
    <n v="3.32"/>
    <n v="1"/>
    <x v="0"/>
    <n v="0"/>
    <n v="0"/>
    <n v="0"/>
    <s v="Very High"/>
    <s v="High"/>
    <x v="3"/>
  </r>
  <r>
    <s v="IA"/>
    <n v="102"/>
    <s v="area_code_510"/>
    <s v="no"/>
    <s v="no"/>
    <n v="0"/>
    <n v="171.5"/>
    <n v="77"/>
    <n v="29.16"/>
    <n v="261"/>
    <n v="107"/>
    <n v="22.19"/>
    <n v="328.8"/>
    <x v="51"/>
    <n v="14.8"/>
    <n v="10.199999999999999"/>
    <n v="1"/>
    <n v="2.75"/>
    <n v="0"/>
    <x v="0"/>
    <n v="0"/>
    <n v="0"/>
    <n v="0"/>
    <s v="High"/>
    <s v="Low"/>
    <x v="0"/>
  </r>
  <r>
    <s v="MT"/>
    <n v="117"/>
    <s v="area_code_510"/>
    <s v="no"/>
    <s v="no"/>
    <n v="0"/>
    <n v="180.6"/>
    <n v="134"/>
    <n v="30.7"/>
    <n v="216.6"/>
    <n v="96"/>
    <n v="18.41"/>
    <n v="101"/>
    <x v="55"/>
    <n v="4.55"/>
    <n v="10.6"/>
    <n v="6"/>
    <n v="2.86"/>
    <n v="4"/>
    <x v="1"/>
    <n v="1"/>
    <n v="0"/>
    <n v="0"/>
    <s v="High"/>
    <s v="High"/>
    <x v="2"/>
  </r>
  <r>
    <s v="WY"/>
    <n v="37"/>
    <s v="area_code_510"/>
    <s v="no"/>
    <s v="yes"/>
    <n v="33"/>
    <n v="225.7"/>
    <n v="133"/>
    <n v="38.369999999999997"/>
    <n v="223.9"/>
    <n v="115"/>
    <n v="19.03"/>
    <n v="192.7"/>
    <x v="70"/>
    <n v="8.67"/>
    <n v="11.2"/>
    <n v="5"/>
    <n v="3.02"/>
    <n v="3"/>
    <x v="0"/>
    <n v="0"/>
    <n v="0"/>
    <n v="1"/>
    <s v="Low"/>
    <s v="High"/>
    <x v="1"/>
  </r>
  <r>
    <s v="WI"/>
    <n v="48"/>
    <s v="area_code_510"/>
    <s v="no"/>
    <s v="no"/>
    <n v="0"/>
    <n v="176.9"/>
    <n v="110"/>
    <n v="30.07"/>
    <n v="274.3"/>
    <n v="114"/>
    <n v="23.32"/>
    <n v="115.3"/>
    <x v="76"/>
    <n v="5.19"/>
    <n v="11"/>
    <n v="2"/>
    <n v="2.97"/>
    <n v="1"/>
    <x v="0"/>
    <n v="0"/>
    <n v="0"/>
    <n v="0"/>
    <s v="Low"/>
    <s v="High"/>
    <x v="0"/>
  </r>
  <r>
    <s v="DE"/>
    <n v="155"/>
    <s v="area_code_415"/>
    <s v="no"/>
    <s v="no"/>
    <n v="0"/>
    <n v="250.5"/>
    <n v="89"/>
    <n v="42.59"/>
    <n v="146.1"/>
    <n v="84"/>
    <n v="12.42"/>
    <n v="164.2"/>
    <x v="40"/>
    <n v="7.39"/>
    <n v="8.4"/>
    <n v="3"/>
    <n v="2.27"/>
    <n v="1"/>
    <x v="0"/>
    <n v="0"/>
    <n v="0"/>
    <n v="0"/>
    <s v="Very High"/>
    <s v="Low"/>
    <x v="2"/>
  </r>
  <r>
    <s v="WA"/>
    <n v="124"/>
    <s v="area_code_408"/>
    <s v="no"/>
    <s v="no"/>
    <n v="0"/>
    <n v="282.8"/>
    <n v="108"/>
    <n v="48.08"/>
    <n v="246.3"/>
    <n v="89"/>
    <n v="20.94"/>
    <n v="256.39999999999998"/>
    <x v="5"/>
    <n v="11.54"/>
    <n v="10.3"/>
    <n v="1"/>
    <n v="2.78"/>
    <n v="3"/>
    <x v="1"/>
    <n v="1"/>
    <n v="0"/>
    <n v="0"/>
    <s v="High"/>
    <s v="High"/>
    <x v="2"/>
  </r>
  <r>
    <s v="UT"/>
    <n v="91"/>
    <s v="area_code_510"/>
    <s v="no"/>
    <s v="no"/>
    <n v="0"/>
    <n v="142.6"/>
    <n v="90"/>
    <n v="24.24"/>
    <n v="286.8"/>
    <n v="102"/>
    <n v="24.38"/>
    <n v="222.2"/>
    <x v="45"/>
    <n v="10"/>
    <n v="14.8"/>
    <n v="3"/>
    <n v="4"/>
    <n v="0"/>
    <x v="0"/>
    <n v="0"/>
    <n v="0"/>
    <n v="0"/>
    <s v="Medium"/>
    <s v="High"/>
    <x v="0"/>
  </r>
  <r>
    <s v="KY"/>
    <n v="169"/>
    <s v="area_code_510"/>
    <s v="no"/>
    <s v="no"/>
    <n v="0"/>
    <n v="276.10000000000002"/>
    <n v="120"/>
    <n v="46.94"/>
    <n v="123.5"/>
    <n v="88"/>
    <n v="10.5"/>
    <n v="261.89999999999998"/>
    <x v="22"/>
    <n v="11.79"/>
    <n v="11.9"/>
    <n v="5"/>
    <n v="3.21"/>
    <n v="1"/>
    <x v="0"/>
    <n v="0"/>
    <n v="0"/>
    <n v="0"/>
    <s v="Very High"/>
    <s v="High"/>
    <x v="2"/>
  </r>
  <r>
    <s v="NH"/>
    <n v="74"/>
    <s v="area_code_510"/>
    <s v="no"/>
    <s v="no"/>
    <n v="0"/>
    <n v="154.30000000000001"/>
    <n v="71"/>
    <n v="26.23"/>
    <n v="262.3"/>
    <n v="105"/>
    <n v="22.3"/>
    <n v="235.3"/>
    <x v="43"/>
    <n v="10.59"/>
    <n v="13.9"/>
    <n v="4"/>
    <n v="3.75"/>
    <n v="0"/>
    <x v="0"/>
    <n v="0"/>
    <n v="0"/>
    <n v="0"/>
    <s v="Medium"/>
    <s v="High"/>
    <x v="0"/>
  </r>
  <r>
    <s v="RI"/>
    <n v="101"/>
    <s v="area_code_408"/>
    <s v="yes"/>
    <s v="yes"/>
    <n v="35"/>
    <n v="181"/>
    <n v="88"/>
    <n v="30.77"/>
    <n v="222.5"/>
    <n v="113"/>
    <n v="18.91"/>
    <n v="217.8"/>
    <x v="0"/>
    <n v="9.8000000000000007"/>
    <n v="11.1"/>
    <n v="3"/>
    <n v="3"/>
    <n v="1"/>
    <x v="0"/>
    <n v="0"/>
    <n v="1"/>
    <n v="1"/>
    <s v="High"/>
    <s v="High"/>
    <x v="1"/>
  </r>
  <r>
    <s v="CA"/>
    <n v="142"/>
    <s v="area_code_415"/>
    <s v="no"/>
    <s v="no"/>
    <n v="0"/>
    <n v="108.1"/>
    <n v="81"/>
    <n v="18.38"/>
    <n v="146.9"/>
    <n v="115"/>
    <n v="12.49"/>
    <n v="197.6"/>
    <x v="48"/>
    <n v="8.89"/>
    <n v="9"/>
    <n v="7"/>
    <n v="2.4300000000000002"/>
    <n v="1"/>
    <x v="0"/>
    <n v="0"/>
    <n v="0"/>
    <n v="0"/>
    <s v="Very High"/>
    <s v="Low"/>
    <x v="0"/>
  </r>
  <r>
    <s v="PA"/>
    <n v="61"/>
    <s v="area_code_415"/>
    <s v="no"/>
    <s v="yes"/>
    <n v="31"/>
    <n v="252.1"/>
    <n v="98"/>
    <n v="42.86"/>
    <n v="215.7"/>
    <n v="149"/>
    <n v="18.329999999999998"/>
    <n v="135.69999999999999"/>
    <x v="57"/>
    <n v="6.11"/>
    <n v="5.0999999999999996"/>
    <n v="4"/>
    <n v="1.38"/>
    <n v="2"/>
    <x v="0"/>
    <n v="0"/>
    <n v="0"/>
    <n v="1"/>
    <s v="Low"/>
    <s v="Low"/>
    <x v="1"/>
  </r>
  <r>
    <s v="MA"/>
    <n v="50"/>
    <s v="area_code_510"/>
    <s v="no"/>
    <s v="no"/>
    <n v="0"/>
    <n v="160.1"/>
    <n v="64"/>
    <n v="27.22"/>
    <n v="208.7"/>
    <n v="123"/>
    <n v="17.739999999999998"/>
    <n v="199.7"/>
    <x v="48"/>
    <n v="8.99"/>
    <n v="7.6"/>
    <n v="12"/>
    <n v="2.0499999999999998"/>
    <n v="5"/>
    <x v="1"/>
    <n v="1"/>
    <n v="0"/>
    <n v="0"/>
    <s v="Low"/>
    <s v="Low"/>
    <x v="0"/>
  </r>
  <r>
    <s v="WI"/>
    <n v="82"/>
    <s v="area_code_408"/>
    <s v="no"/>
    <s v="no"/>
    <n v="0"/>
    <n v="217.6"/>
    <n v="82"/>
    <n v="36.99"/>
    <n v="169.4"/>
    <n v="101"/>
    <n v="14.4"/>
    <n v="248.9"/>
    <x v="74"/>
    <n v="11.2"/>
    <n v="12.7"/>
    <n v="3"/>
    <n v="3.43"/>
    <n v="0"/>
    <x v="0"/>
    <n v="0"/>
    <n v="0"/>
    <n v="0"/>
    <s v="Medium"/>
    <s v="High"/>
    <x v="1"/>
  </r>
  <r>
    <s v="MT"/>
    <n v="142"/>
    <s v="area_code_415"/>
    <s v="no"/>
    <s v="yes"/>
    <n v="22"/>
    <n v="198.3"/>
    <n v="144"/>
    <n v="33.71"/>
    <n v="157.19999999999999"/>
    <n v="96"/>
    <n v="13.36"/>
    <n v="180.9"/>
    <x v="52"/>
    <n v="8.14"/>
    <n v="11.1"/>
    <n v="4"/>
    <n v="3"/>
    <n v="2"/>
    <x v="0"/>
    <n v="0"/>
    <n v="0"/>
    <n v="1"/>
    <s v="Very High"/>
    <s v="High"/>
    <x v="2"/>
  </r>
  <r>
    <s v="GA"/>
    <n v="27"/>
    <s v="area_code_415"/>
    <s v="no"/>
    <s v="yes"/>
    <n v="32"/>
    <n v="190.3"/>
    <n v="97"/>
    <n v="32.35"/>
    <n v="279"/>
    <n v="77"/>
    <n v="23.72"/>
    <n v="133.80000000000001"/>
    <x v="57"/>
    <n v="6.02"/>
    <n v="8.4"/>
    <n v="3"/>
    <n v="2.27"/>
    <n v="2"/>
    <x v="0"/>
    <n v="0"/>
    <n v="0"/>
    <n v="1"/>
    <s v="Low"/>
    <s v="Low"/>
    <x v="2"/>
  </r>
  <r>
    <s v="AZ"/>
    <n v="165"/>
    <s v="area_code_408"/>
    <s v="no"/>
    <s v="yes"/>
    <n v="23"/>
    <n v="184.7"/>
    <n v="63"/>
    <n v="31.4"/>
    <n v="168"/>
    <n v="62"/>
    <n v="14.28"/>
    <n v="176.1"/>
    <x v="76"/>
    <n v="7.92"/>
    <n v="8.6999999999999993"/>
    <n v="5"/>
    <n v="2.35"/>
    <n v="1"/>
    <x v="0"/>
    <n v="0"/>
    <n v="0"/>
    <n v="1"/>
    <s v="Very High"/>
    <s v="Low"/>
    <x v="2"/>
  </r>
  <r>
    <s v="ME"/>
    <n v="33"/>
    <s v="area_code_510"/>
    <s v="no"/>
    <s v="yes"/>
    <n v="16"/>
    <n v="125.1"/>
    <n v="56"/>
    <n v="21.27"/>
    <n v="246.6"/>
    <n v="140"/>
    <n v="20.96"/>
    <n v="235.4"/>
    <x v="23"/>
    <n v="10.59"/>
    <n v="12.1"/>
    <n v="2"/>
    <n v="3.27"/>
    <n v="0"/>
    <x v="0"/>
    <n v="0"/>
    <n v="0"/>
    <n v="1"/>
    <s v="Low"/>
    <s v="High"/>
    <x v="0"/>
  </r>
  <r>
    <s v="ME"/>
    <n v="55"/>
    <s v="area_code_510"/>
    <s v="no"/>
    <s v="no"/>
    <n v="0"/>
    <n v="181.3"/>
    <n v="100"/>
    <n v="30.82"/>
    <n v="200.5"/>
    <n v="122"/>
    <n v="17.04"/>
    <n v="226.9"/>
    <x v="43"/>
    <n v="10.210000000000001"/>
    <n v="10.9"/>
    <n v="2"/>
    <n v="2.94"/>
    <n v="1"/>
    <x v="0"/>
    <n v="0"/>
    <n v="0"/>
    <n v="0"/>
    <s v="Low"/>
    <s v="High"/>
    <x v="1"/>
  </r>
  <r>
    <s v="UT"/>
    <n v="96"/>
    <s v="area_code_510"/>
    <s v="yes"/>
    <s v="no"/>
    <n v="0"/>
    <n v="99.8"/>
    <n v="101"/>
    <n v="16.97"/>
    <n v="253.6"/>
    <n v="83"/>
    <n v="21.56"/>
    <n v="112.5"/>
    <x v="12"/>
    <n v="5.0599999999999996"/>
    <n v="7.5"/>
    <n v="6"/>
    <n v="2.0299999999999998"/>
    <n v="0"/>
    <x v="0"/>
    <n v="0"/>
    <n v="1"/>
    <n v="0"/>
    <s v="Medium"/>
    <s v="Low"/>
    <x v="3"/>
  </r>
  <r>
    <s v="MD"/>
    <n v="115"/>
    <s v="area_code_408"/>
    <s v="no"/>
    <s v="no"/>
    <n v="0"/>
    <n v="254.8"/>
    <n v="97"/>
    <n v="43.32"/>
    <n v="153.5"/>
    <n v="110"/>
    <n v="13.05"/>
    <n v="217.6"/>
    <x v="57"/>
    <n v="9.7899999999999991"/>
    <n v="9"/>
    <n v="4"/>
    <n v="2.4300000000000002"/>
    <n v="1"/>
    <x v="0"/>
    <n v="0"/>
    <n v="0"/>
    <n v="0"/>
    <s v="High"/>
    <s v="Low"/>
    <x v="1"/>
  </r>
  <r>
    <s v="DC"/>
    <n v="65"/>
    <s v="area_code_408"/>
    <s v="no"/>
    <s v="no"/>
    <n v="0"/>
    <n v="244.5"/>
    <n v="72"/>
    <n v="41.57"/>
    <n v="206.2"/>
    <n v="88"/>
    <n v="17.53"/>
    <n v="299.8"/>
    <x v="71"/>
    <n v="13.49"/>
    <n v="7.6"/>
    <n v="1"/>
    <n v="2.0499999999999998"/>
    <n v="5"/>
    <x v="1"/>
    <n v="1"/>
    <n v="0"/>
    <n v="0"/>
    <s v="Low"/>
    <s v="Low"/>
    <x v="2"/>
  </r>
  <r>
    <s v="OH"/>
    <n v="50"/>
    <s v="area_code_408"/>
    <s v="no"/>
    <s v="no"/>
    <n v="0"/>
    <n v="167.7"/>
    <n v="74"/>
    <n v="28.51"/>
    <n v="179.9"/>
    <n v="98"/>
    <n v="15.29"/>
    <n v="166.5"/>
    <x v="44"/>
    <n v="7.49"/>
    <n v="10.9"/>
    <n v="2"/>
    <n v="2.94"/>
    <n v="1"/>
    <x v="0"/>
    <n v="0"/>
    <n v="0"/>
    <n v="0"/>
    <s v="Low"/>
    <s v="High"/>
    <x v="3"/>
  </r>
  <r>
    <s v="MO"/>
    <n v="137"/>
    <s v="area_code_510"/>
    <s v="no"/>
    <s v="no"/>
    <n v="0"/>
    <n v="79.5"/>
    <n v="121"/>
    <n v="13.52"/>
    <n v="164.1"/>
    <n v="86"/>
    <n v="13.95"/>
    <n v="121.8"/>
    <x v="13"/>
    <n v="5.48"/>
    <n v="11.7"/>
    <n v="7"/>
    <n v="3.16"/>
    <n v="2"/>
    <x v="0"/>
    <n v="0"/>
    <n v="0"/>
    <n v="0"/>
    <s v="Very High"/>
    <s v="High"/>
    <x v="3"/>
  </r>
  <r>
    <s v="ID"/>
    <n v="95"/>
    <s v="area_code_408"/>
    <s v="no"/>
    <s v="no"/>
    <n v="0"/>
    <n v="133"/>
    <n v="94"/>
    <n v="22.61"/>
    <n v="196.6"/>
    <n v="126"/>
    <n v="16.71"/>
    <n v="181"/>
    <x v="10"/>
    <n v="8.15"/>
    <n v="9.9"/>
    <n v="3"/>
    <n v="2.67"/>
    <n v="4"/>
    <x v="1"/>
    <n v="1"/>
    <n v="0"/>
    <n v="0"/>
    <s v="Medium"/>
    <s v="Low"/>
    <x v="0"/>
  </r>
  <r>
    <s v="WA"/>
    <n v="118"/>
    <s v="area_code_408"/>
    <s v="no"/>
    <s v="no"/>
    <n v="0"/>
    <n v="297.2"/>
    <n v="113"/>
    <n v="50.52"/>
    <n v="188.8"/>
    <n v="114"/>
    <n v="16.05"/>
    <n v="188.9"/>
    <x v="41"/>
    <n v="8.5"/>
    <n v="12.4"/>
    <n v="6"/>
    <n v="3.35"/>
    <n v="1"/>
    <x v="1"/>
    <n v="1"/>
    <n v="0"/>
    <n v="0"/>
    <s v="High"/>
    <s v="High"/>
    <x v="1"/>
  </r>
  <r>
    <s v="NY"/>
    <n v="84"/>
    <s v="area_code_415"/>
    <s v="no"/>
    <s v="no"/>
    <n v="0"/>
    <n v="214.9"/>
    <n v="72"/>
    <n v="36.53"/>
    <n v="197.7"/>
    <n v="92"/>
    <n v="16.8"/>
    <n v="153.1"/>
    <x v="29"/>
    <n v="6.89"/>
    <n v="11.9"/>
    <n v="2"/>
    <n v="3.21"/>
    <n v="2"/>
    <x v="0"/>
    <n v="0"/>
    <n v="0"/>
    <n v="0"/>
    <s v="Medium"/>
    <s v="High"/>
    <x v="2"/>
  </r>
  <r>
    <s v="NJ"/>
    <n v="42"/>
    <s v="area_code_408"/>
    <s v="no"/>
    <s v="no"/>
    <n v="0"/>
    <n v="269.89999999999998"/>
    <n v="99"/>
    <n v="45.88"/>
    <n v="37.799999999999997"/>
    <n v="76"/>
    <n v="3.21"/>
    <n v="166.6"/>
    <x v="39"/>
    <n v="7.5"/>
    <n v="13.8"/>
    <n v="1"/>
    <n v="3.73"/>
    <n v="1"/>
    <x v="0"/>
    <n v="0"/>
    <n v="0"/>
    <n v="0"/>
    <s v="Low"/>
    <s v="High"/>
    <x v="2"/>
  </r>
  <r>
    <s v="NM"/>
    <n v="53"/>
    <s v="area_code_415"/>
    <s v="no"/>
    <s v="no"/>
    <n v="0"/>
    <n v="143.80000000000001"/>
    <n v="102"/>
    <n v="24.45"/>
    <n v="199.6"/>
    <n v="124"/>
    <n v="16.97"/>
    <n v="177.8"/>
    <x v="99"/>
    <n v="8"/>
    <n v="7.8"/>
    <n v="4"/>
    <n v="2.11"/>
    <n v="1"/>
    <x v="0"/>
    <n v="0"/>
    <n v="0"/>
    <n v="0"/>
    <s v="Low"/>
    <s v="Low"/>
    <x v="0"/>
  </r>
  <r>
    <s v="ID"/>
    <n v="123"/>
    <s v="area_code_415"/>
    <s v="no"/>
    <s v="no"/>
    <n v="0"/>
    <n v="132.19999999999999"/>
    <n v="122"/>
    <n v="22.47"/>
    <n v="169.9"/>
    <n v="101"/>
    <n v="14.44"/>
    <n v="150.1"/>
    <x v="56"/>
    <n v="6.75"/>
    <n v="12.9"/>
    <n v="11"/>
    <n v="3.48"/>
    <n v="3"/>
    <x v="1"/>
    <n v="1"/>
    <n v="0"/>
    <n v="0"/>
    <s v="High"/>
    <s v="High"/>
    <x v="0"/>
  </r>
  <r>
    <s v="MO"/>
    <n v="60"/>
    <s v="area_code_408"/>
    <s v="no"/>
    <s v="no"/>
    <n v="0"/>
    <n v="162.80000000000001"/>
    <n v="117"/>
    <n v="27.68"/>
    <n v="163.19999999999999"/>
    <n v="121"/>
    <n v="13.87"/>
    <n v="242.4"/>
    <x v="96"/>
    <n v="10.91"/>
    <n v="14.2"/>
    <n v="2"/>
    <n v="3.83"/>
    <n v="1"/>
    <x v="0"/>
    <n v="0"/>
    <n v="0"/>
    <n v="0"/>
    <s v="Low"/>
    <s v="High"/>
    <x v="0"/>
  </r>
  <r>
    <s v="NJ"/>
    <n v="112"/>
    <s v="area_code_408"/>
    <s v="no"/>
    <s v="no"/>
    <n v="0"/>
    <n v="351.5"/>
    <n v="95"/>
    <n v="59.76"/>
    <n v="206.8"/>
    <n v="108"/>
    <n v="17.579999999999998"/>
    <n v="275.8"/>
    <x v="98"/>
    <n v="12.41"/>
    <n v="11.9"/>
    <n v="4"/>
    <n v="3.21"/>
    <n v="1"/>
    <x v="1"/>
    <n v="1"/>
    <n v="0"/>
    <n v="0"/>
    <s v="High"/>
    <s v="High"/>
    <x v="1"/>
  </r>
  <r>
    <s v="NC"/>
    <n v="43"/>
    <s v="area_code_415"/>
    <s v="no"/>
    <s v="no"/>
    <n v="0"/>
    <n v="165.8"/>
    <n v="96"/>
    <n v="28.19"/>
    <n v="132"/>
    <n v="105"/>
    <n v="11.22"/>
    <n v="323.2"/>
    <x v="49"/>
    <n v="14.54"/>
    <n v="10.7"/>
    <n v="6"/>
    <n v="2.89"/>
    <n v="0"/>
    <x v="0"/>
    <n v="0"/>
    <n v="0"/>
    <n v="0"/>
    <s v="Low"/>
    <s v="High"/>
    <x v="0"/>
  </r>
  <r>
    <s v="KY"/>
    <n v="150"/>
    <s v="area_code_415"/>
    <s v="no"/>
    <s v="yes"/>
    <n v="24"/>
    <n v="195.7"/>
    <n v="108"/>
    <n v="33.270000000000003"/>
    <n v="208.8"/>
    <n v="110"/>
    <n v="17.75"/>
    <n v="177"/>
    <x v="48"/>
    <n v="7.97"/>
    <n v="11.7"/>
    <n v="2"/>
    <n v="3.16"/>
    <n v="2"/>
    <x v="0"/>
    <n v="0"/>
    <n v="0"/>
    <n v="1"/>
    <s v="Very High"/>
    <s v="High"/>
    <x v="1"/>
  </r>
  <r>
    <s v="CT"/>
    <n v="92"/>
    <s v="area_code_408"/>
    <s v="no"/>
    <s v="no"/>
    <n v="0"/>
    <n v="250.6"/>
    <n v="100"/>
    <n v="42.6"/>
    <n v="41.7"/>
    <n v="94"/>
    <n v="3.54"/>
    <n v="186.2"/>
    <x v="41"/>
    <n v="8.3800000000000008"/>
    <n v="9.6999999999999993"/>
    <n v="6"/>
    <n v="2.62"/>
    <n v="2"/>
    <x v="0"/>
    <n v="0"/>
    <n v="0"/>
    <n v="0"/>
    <s v="Medium"/>
    <s v="Low"/>
    <x v="2"/>
  </r>
  <r>
    <s v="NY"/>
    <n v="68"/>
    <s v="area_code_510"/>
    <s v="no"/>
    <s v="no"/>
    <n v="0"/>
    <n v="141.9"/>
    <n v="112"/>
    <n v="24.12"/>
    <n v="166.2"/>
    <n v="94"/>
    <n v="14.13"/>
    <n v="223.5"/>
    <x v="33"/>
    <n v="10.06"/>
    <n v="9.1999999999999993"/>
    <n v="6"/>
    <n v="2.48"/>
    <n v="1"/>
    <x v="0"/>
    <n v="0"/>
    <n v="0"/>
    <n v="0"/>
    <s v="Low"/>
    <s v="Low"/>
    <x v="3"/>
  </r>
  <r>
    <s v="OH"/>
    <n v="159"/>
    <s v="area_code_510"/>
    <s v="no"/>
    <s v="no"/>
    <n v="0"/>
    <n v="168.5"/>
    <n v="80"/>
    <n v="28.65"/>
    <n v="203.9"/>
    <n v="119"/>
    <n v="17.329999999999998"/>
    <n v="199.1"/>
    <x v="54"/>
    <n v="8.9600000000000009"/>
    <n v="8.1"/>
    <n v="2"/>
    <n v="2.19"/>
    <n v="1"/>
    <x v="0"/>
    <n v="0"/>
    <n v="0"/>
    <n v="0"/>
    <s v="Very High"/>
    <s v="Low"/>
    <x v="0"/>
  </r>
  <r>
    <s v="IL"/>
    <n v="158"/>
    <s v="area_code_415"/>
    <s v="no"/>
    <s v="yes"/>
    <n v="19"/>
    <n v="127.6"/>
    <n v="88"/>
    <n v="21.69"/>
    <n v="235.2"/>
    <n v="82"/>
    <n v="19.989999999999998"/>
    <n v="195"/>
    <x v="30"/>
    <n v="8.7799999999999994"/>
    <n v="10.1"/>
    <n v="3"/>
    <n v="2.73"/>
    <n v="0"/>
    <x v="0"/>
    <n v="0"/>
    <n v="0"/>
    <n v="1"/>
    <s v="Very High"/>
    <s v="Low"/>
    <x v="3"/>
  </r>
  <r>
    <s v="IL"/>
    <n v="119"/>
    <s v="area_code_408"/>
    <s v="no"/>
    <s v="no"/>
    <n v="0"/>
    <n v="197.2"/>
    <n v="111"/>
    <n v="33.520000000000003"/>
    <n v="168.1"/>
    <n v="78"/>
    <n v="14.29"/>
    <n v="209.8"/>
    <x v="48"/>
    <n v="9.44"/>
    <n v="4.2"/>
    <n v="2"/>
    <n v="1.1299999999999999"/>
    <n v="1"/>
    <x v="0"/>
    <n v="0"/>
    <n v="0"/>
    <n v="0"/>
    <s v="High"/>
    <s v="Low"/>
    <x v="2"/>
  </r>
  <r>
    <s v="WA"/>
    <n v="54"/>
    <s v="area_code_415"/>
    <s v="no"/>
    <s v="yes"/>
    <n v="28"/>
    <n v="217.4"/>
    <n v="98"/>
    <n v="36.96"/>
    <n v="246.2"/>
    <n v="120"/>
    <n v="20.93"/>
    <n v="127"/>
    <x v="26"/>
    <n v="5.72"/>
    <n v="7.5"/>
    <n v="8"/>
    <n v="2.0299999999999998"/>
    <n v="1"/>
    <x v="0"/>
    <n v="0"/>
    <n v="0"/>
    <n v="1"/>
    <s v="Low"/>
    <s v="Low"/>
    <x v="1"/>
  </r>
  <r>
    <s v="NJ"/>
    <n v="60"/>
    <s v="area_code_415"/>
    <s v="yes"/>
    <s v="no"/>
    <n v="0"/>
    <n v="97.2"/>
    <n v="91"/>
    <n v="16.52"/>
    <n v="243.7"/>
    <n v="93"/>
    <n v="20.71"/>
    <n v="235"/>
    <x v="22"/>
    <n v="10.58"/>
    <n v="10.1"/>
    <n v="2"/>
    <n v="2.73"/>
    <n v="1"/>
    <x v="1"/>
    <n v="1"/>
    <n v="1"/>
    <n v="0"/>
    <s v="Low"/>
    <s v="Low"/>
    <x v="3"/>
  </r>
  <r>
    <s v="WI"/>
    <n v="111"/>
    <s v="area_code_415"/>
    <s v="no"/>
    <s v="yes"/>
    <n v="23"/>
    <n v="87.7"/>
    <n v="91"/>
    <n v="14.91"/>
    <n v="218.3"/>
    <n v="118"/>
    <n v="18.559999999999999"/>
    <n v="173.1"/>
    <x v="30"/>
    <n v="7.79"/>
    <n v="12.3"/>
    <n v="4"/>
    <n v="3.32"/>
    <n v="1"/>
    <x v="0"/>
    <n v="0"/>
    <n v="0"/>
    <n v="1"/>
    <s v="High"/>
    <s v="High"/>
    <x v="0"/>
  </r>
  <r>
    <s v="WV"/>
    <n v="119"/>
    <s v="area_code_415"/>
    <s v="no"/>
    <s v="yes"/>
    <n v="32"/>
    <n v="186.4"/>
    <n v="75"/>
    <n v="31.69"/>
    <n v="206.9"/>
    <n v="92"/>
    <n v="17.59"/>
    <n v="150.6"/>
    <x v="59"/>
    <n v="6.78"/>
    <n v="12.1"/>
    <n v="2"/>
    <n v="3.27"/>
    <n v="1"/>
    <x v="0"/>
    <n v="0"/>
    <n v="0"/>
    <n v="1"/>
    <s v="High"/>
    <s v="High"/>
    <x v="2"/>
  </r>
  <r>
    <s v="AL"/>
    <n v="74"/>
    <s v="area_code_415"/>
    <s v="no"/>
    <s v="no"/>
    <n v="0"/>
    <n v="180"/>
    <n v="110"/>
    <n v="30.6"/>
    <n v="212.9"/>
    <n v="100"/>
    <n v="18.100000000000001"/>
    <n v="182.3"/>
    <x v="34"/>
    <n v="8.1999999999999993"/>
    <n v="11.8"/>
    <n v="10"/>
    <n v="3.19"/>
    <n v="0"/>
    <x v="0"/>
    <n v="0"/>
    <n v="0"/>
    <n v="0"/>
    <s v="Medium"/>
    <s v="High"/>
    <x v="3"/>
  </r>
  <r>
    <s v="WY"/>
    <n v="118"/>
    <s v="area_code_408"/>
    <s v="no"/>
    <s v="no"/>
    <n v="0"/>
    <n v="232.4"/>
    <n v="92"/>
    <n v="39.51"/>
    <n v="191"/>
    <n v="68"/>
    <n v="16.239999999999998"/>
    <n v="213"/>
    <x v="93"/>
    <n v="9.58"/>
    <n v="7.7"/>
    <n v="4"/>
    <n v="2.08"/>
    <n v="1"/>
    <x v="0"/>
    <n v="0"/>
    <n v="0"/>
    <n v="0"/>
    <s v="High"/>
    <s v="Low"/>
    <x v="2"/>
  </r>
  <r>
    <s v="ME"/>
    <n v="124"/>
    <s v="area_code_415"/>
    <s v="no"/>
    <s v="no"/>
    <n v="0"/>
    <n v="151.6"/>
    <n v="119"/>
    <n v="25.77"/>
    <n v="198.1"/>
    <n v="93"/>
    <n v="16.84"/>
    <n v="173.4"/>
    <x v="50"/>
    <n v="7.8"/>
    <n v="11.6"/>
    <n v="3"/>
    <n v="3.13"/>
    <n v="3"/>
    <x v="0"/>
    <n v="0"/>
    <n v="0"/>
    <n v="0"/>
    <s v="High"/>
    <s v="High"/>
    <x v="3"/>
  </r>
  <r>
    <s v="LA"/>
    <n v="133"/>
    <s v="area_code_510"/>
    <s v="no"/>
    <s v="no"/>
    <n v="0"/>
    <n v="172.2"/>
    <n v="81"/>
    <n v="29.27"/>
    <n v="214.9"/>
    <n v="123"/>
    <n v="18.27"/>
    <n v="184.3"/>
    <x v="6"/>
    <n v="8.2899999999999991"/>
    <n v="11.1"/>
    <n v="6"/>
    <n v="3"/>
    <n v="3"/>
    <x v="0"/>
    <n v="0"/>
    <n v="0"/>
    <n v="0"/>
    <s v="Very High"/>
    <s v="High"/>
    <x v="0"/>
  </r>
  <r>
    <s v="WI"/>
    <n v="49"/>
    <s v="area_code_408"/>
    <s v="no"/>
    <s v="no"/>
    <n v="0"/>
    <n v="260.89999999999998"/>
    <n v="88"/>
    <n v="44.35"/>
    <n v="174.2"/>
    <n v="103"/>
    <n v="14.81"/>
    <n v="262.8"/>
    <x v="21"/>
    <n v="11.83"/>
    <n v="10.6"/>
    <n v="4"/>
    <n v="2.86"/>
    <n v="1"/>
    <x v="0"/>
    <n v="0"/>
    <n v="0"/>
    <n v="0"/>
    <s v="Low"/>
    <s v="High"/>
    <x v="1"/>
  </r>
  <r>
    <s v="NH"/>
    <n v="112"/>
    <s v="area_code_415"/>
    <s v="no"/>
    <s v="no"/>
    <n v="0"/>
    <n v="124.4"/>
    <n v="109"/>
    <n v="21.15"/>
    <n v="196.1"/>
    <n v="119"/>
    <n v="16.670000000000002"/>
    <n v="166.1"/>
    <x v="2"/>
    <n v="7.47"/>
    <n v="10.199999999999999"/>
    <n v="4"/>
    <n v="2.75"/>
    <n v="2"/>
    <x v="0"/>
    <n v="0"/>
    <n v="0"/>
    <n v="0"/>
    <s v="High"/>
    <s v="Low"/>
    <x v="0"/>
  </r>
  <r>
    <s v="HI"/>
    <n v="130"/>
    <s v="area_code_510"/>
    <s v="no"/>
    <s v="no"/>
    <n v="0"/>
    <n v="126.8"/>
    <n v="101"/>
    <n v="21.56"/>
    <n v="144.1"/>
    <n v="105"/>
    <n v="12.25"/>
    <n v="249.6"/>
    <x v="57"/>
    <n v="11.23"/>
    <n v="11.4"/>
    <n v="8"/>
    <n v="3.08"/>
    <n v="2"/>
    <x v="0"/>
    <n v="0"/>
    <n v="0"/>
    <n v="0"/>
    <s v="Very High"/>
    <s v="High"/>
    <x v="0"/>
  </r>
  <r>
    <s v="WV"/>
    <n v="130"/>
    <s v="area_code_510"/>
    <s v="no"/>
    <s v="no"/>
    <n v="0"/>
    <n v="110"/>
    <n v="107"/>
    <n v="18.7"/>
    <n v="181.9"/>
    <n v="85"/>
    <n v="15.46"/>
    <n v="208"/>
    <x v="9"/>
    <n v="9.36"/>
    <n v="11.7"/>
    <n v="3"/>
    <n v="3.16"/>
    <n v="1"/>
    <x v="0"/>
    <n v="0"/>
    <n v="0"/>
    <n v="0"/>
    <s v="Very High"/>
    <s v="High"/>
    <x v="3"/>
  </r>
  <r>
    <s v="UT"/>
    <n v="188"/>
    <s v="area_code_408"/>
    <s v="no"/>
    <s v="no"/>
    <n v="0"/>
    <n v="231.1"/>
    <n v="92"/>
    <n v="39.29"/>
    <n v="182.4"/>
    <n v="93"/>
    <n v="15.5"/>
    <n v="227.2"/>
    <x v="2"/>
    <n v="10.220000000000001"/>
    <n v="9.8000000000000007"/>
    <n v="5"/>
    <n v="2.65"/>
    <n v="4"/>
    <x v="0"/>
    <n v="0"/>
    <n v="0"/>
    <n v="0"/>
    <s v="Very High"/>
    <s v="Low"/>
    <x v="2"/>
  </r>
  <r>
    <s v="HI"/>
    <n v="174"/>
    <s v="area_code_415"/>
    <s v="no"/>
    <s v="no"/>
    <n v="0"/>
    <n v="187.4"/>
    <n v="74"/>
    <n v="31.86"/>
    <n v="144.6"/>
    <n v="142"/>
    <n v="12.29"/>
    <n v="235.7"/>
    <x v="20"/>
    <n v="10.61"/>
    <n v="10.199999999999999"/>
    <n v="1"/>
    <n v="2.75"/>
    <n v="1"/>
    <x v="0"/>
    <n v="0"/>
    <n v="0"/>
    <n v="0"/>
    <s v="Very High"/>
    <s v="Low"/>
    <x v="1"/>
  </r>
  <r>
    <s v="VT"/>
    <n v="57"/>
    <s v="area_code_415"/>
    <s v="no"/>
    <s v="no"/>
    <n v="0"/>
    <n v="166.4"/>
    <n v="114"/>
    <n v="28.29"/>
    <n v="76.8"/>
    <n v="119"/>
    <n v="6.53"/>
    <n v="260.10000000000002"/>
    <x v="33"/>
    <n v="11.7"/>
    <n v="10.9"/>
    <n v="3"/>
    <n v="2.94"/>
    <n v="3"/>
    <x v="0"/>
    <n v="0"/>
    <n v="0"/>
    <n v="0"/>
    <s v="Low"/>
    <s v="High"/>
    <x v="0"/>
  </r>
  <r>
    <s v="MD"/>
    <n v="105"/>
    <s v="area_code_408"/>
    <s v="no"/>
    <s v="no"/>
    <n v="0"/>
    <n v="141.80000000000001"/>
    <n v="85"/>
    <n v="24.11"/>
    <n v="191.3"/>
    <n v="101"/>
    <n v="16.260000000000002"/>
    <n v="133.6"/>
    <x v="54"/>
    <n v="6.01"/>
    <n v="10.9"/>
    <n v="3"/>
    <n v="2.94"/>
    <n v="1"/>
    <x v="0"/>
    <n v="0"/>
    <n v="0"/>
    <n v="0"/>
    <s v="High"/>
    <s v="High"/>
    <x v="0"/>
  </r>
  <r>
    <s v="TN"/>
    <n v="175"/>
    <s v="area_code_408"/>
    <s v="yes"/>
    <s v="yes"/>
    <n v="35"/>
    <n v="159.5"/>
    <n v="95"/>
    <n v="27.12"/>
    <n v="140.69999999999999"/>
    <n v="100"/>
    <n v="11.96"/>
    <n v="176.3"/>
    <x v="43"/>
    <n v="7.93"/>
    <n v="5.4"/>
    <n v="4"/>
    <n v="1.46"/>
    <n v="5"/>
    <x v="1"/>
    <n v="1"/>
    <n v="1"/>
    <n v="1"/>
    <s v="Very High"/>
    <s v="Low"/>
    <x v="3"/>
  </r>
  <r>
    <s v="GA"/>
    <n v="100"/>
    <s v="area_code_415"/>
    <s v="no"/>
    <s v="no"/>
    <n v="0"/>
    <n v="218.9"/>
    <n v="124"/>
    <n v="37.21"/>
    <n v="237.5"/>
    <n v="99"/>
    <n v="20.190000000000001"/>
    <n v="189.7"/>
    <x v="112"/>
    <n v="8.5399999999999991"/>
    <n v="11"/>
    <n v="6"/>
    <n v="2.97"/>
    <n v="2"/>
    <x v="0"/>
    <n v="0"/>
    <n v="0"/>
    <n v="0"/>
    <s v="Medium"/>
    <s v="High"/>
    <x v="2"/>
  </r>
  <r>
    <s v="MA"/>
    <n v="132"/>
    <s v="area_code_415"/>
    <s v="no"/>
    <s v="no"/>
    <n v="0"/>
    <n v="138.69999999999999"/>
    <n v="101"/>
    <n v="23.58"/>
    <n v="257.5"/>
    <n v="85"/>
    <n v="21.89"/>
    <n v="165.6"/>
    <x v="26"/>
    <n v="7.45"/>
    <n v="7.8"/>
    <n v="1"/>
    <n v="2.11"/>
    <n v="2"/>
    <x v="0"/>
    <n v="0"/>
    <n v="0"/>
    <n v="0"/>
    <s v="Very High"/>
    <s v="Low"/>
    <x v="3"/>
  </r>
  <r>
    <s v="ND"/>
    <n v="117"/>
    <s v="area_code_415"/>
    <s v="yes"/>
    <s v="no"/>
    <n v="0"/>
    <n v="158.1"/>
    <n v="101"/>
    <n v="26.88"/>
    <n v="315.10000000000002"/>
    <n v="96"/>
    <n v="26.78"/>
    <n v="176.1"/>
    <x v="13"/>
    <n v="7.92"/>
    <n v="13.9"/>
    <n v="2"/>
    <n v="3.75"/>
    <n v="3"/>
    <x v="1"/>
    <n v="1"/>
    <n v="1"/>
    <n v="0"/>
    <s v="High"/>
    <s v="High"/>
    <x v="3"/>
  </r>
  <r>
    <s v="NJ"/>
    <n v="65"/>
    <s v="area_code_415"/>
    <s v="no"/>
    <s v="no"/>
    <n v="0"/>
    <n v="97.9"/>
    <n v="138"/>
    <n v="16.64"/>
    <n v="173"/>
    <n v="102"/>
    <n v="14.71"/>
    <n v="262.2"/>
    <x v="26"/>
    <n v="11.8"/>
    <n v="9.1999999999999993"/>
    <n v="4"/>
    <n v="2.48"/>
    <n v="1"/>
    <x v="0"/>
    <n v="0"/>
    <n v="0"/>
    <n v="0"/>
    <s v="Low"/>
    <s v="Low"/>
    <x v="0"/>
  </r>
  <r>
    <s v="NH"/>
    <n v="131"/>
    <s v="area_code_510"/>
    <s v="no"/>
    <s v="no"/>
    <n v="0"/>
    <n v="103.5"/>
    <n v="105"/>
    <n v="17.600000000000001"/>
    <n v="174.1"/>
    <n v="103"/>
    <n v="14.8"/>
    <n v="248.2"/>
    <x v="34"/>
    <n v="11.17"/>
    <n v="11.7"/>
    <n v="2"/>
    <n v="3.16"/>
    <n v="5"/>
    <x v="1"/>
    <n v="1"/>
    <n v="0"/>
    <n v="0"/>
    <s v="Very High"/>
    <s v="High"/>
    <x v="0"/>
  </r>
  <r>
    <s v="NJ"/>
    <n v="114"/>
    <s v="area_code_408"/>
    <s v="no"/>
    <s v="no"/>
    <n v="0"/>
    <n v="206.3"/>
    <n v="113"/>
    <n v="35.07"/>
    <n v="223.5"/>
    <n v="97"/>
    <n v="19"/>
    <n v="234.3"/>
    <x v="47"/>
    <n v="10.54"/>
    <n v="8.1"/>
    <n v="6"/>
    <n v="2.19"/>
    <n v="2"/>
    <x v="0"/>
    <n v="0"/>
    <n v="0"/>
    <n v="0"/>
    <s v="High"/>
    <s v="Low"/>
    <x v="2"/>
  </r>
  <r>
    <s v="FL"/>
    <n v="127"/>
    <s v="area_code_415"/>
    <s v="no"/>
    <s v="yes"/>
    <n v="24"/>
    <n v="211.5"/>
    <n v="121"/>
    <n v="35.96"/>
    <n v="183.9"/>
    <n v="115"/>
    <n v="15.63"/>
    <n v="186.2"/>
    <x v="0"/>
    <n v="8.3800000000000008"/>
    <n v="13.5"/>
    <n v="1"/>
    <n v="3.65"/>
    <n v="3"/>
    <x v="0"/>
    <n v="0"/>
    <n v="0"/>
    <n v="1"/>
    <s v="High"/>
    <s v="High"/>
    <x v="1"/>
  </r>
  <r>
    <s v="WY"/>
    <n v="67"/>
    <s v="area_code_510"/>
    <s v="no"/>
    <s v="no"/>
    <n v="0"/>
    <n v="125"/>
    <n v="96"/>
    <n v="21.25"/>
    <n v="294.5"/>
    <n v="114"/>
    <n v="25.03"/>
    <n v="205.7"/>
    <x v="12"/>
    <n v="9.26"/>
    <n v="10.199999999999999"/>
    <n v="4"/>
    <n v="2.75"/>
    <n v="1"/>
    <x v="1"/>
    <n v="1"/>
    <n v="0"/>
    <n v="0"/>
    <s v="Low"/>
    <s v="Low"/>
    <x v="0"/>
  </r>
  <r>
    <s v="TX"/>
    <n v="123"/>
    <s v="area_code_408"/>
    <s v="no"/>
    <s v="yes"/>
    <n v="41"/>
    <n v="141.30000000000001"/>
    <n v="127"/>
    <n v="24.02"/>
    <n v="152"/>
    <n v="96"/>
    <n v="12.92"/>
    <n v="218.8"/>
    <x v="52"/>
    <n v="9.85"/>
    <n v="8.1"/>
    <n v="3"/>
    <n v="2.19"/>
    <n v="3"/>
    <x v="0"/>
    <n v="0"/>
    <n v="0"/>
    <n v="1"/>
    <s v="High"/>
    <s v="Low"/>
    <x v="3"/>
  </r>
  <r>
    <s v="MA"/>
    <n v="116"/>
    <s v="area_code_415"/>
    <s v="no"/>
    <s v="no"/>
    <n v="0"/>
    <n v="119"/>
    <n v="94"/>
    <n v="20.23"/>
    <n v="144.30000000000001"/>
    <n v="110"/>
    <n v="12.27"/>
    <n v="199.7"/>
    <x v="99"/>
    <n v="8.99"/>
    <n v="8.8000000000000007"/>
    <n v="5"/>
    <n v="2.38"/>
    <n v="2"/>
    <x v="0"/>
    <n v="0"/>
    <n v="0"/>
    <n v="0"/>
    <s v="High"/>
    <s v="Low"/>
    <x v="0"/>
  </r>
  <r>
    <s v="ID"/>
    <n v="107"/>
    <s v="area_code_415"/>
    <s v="no"/>
    <s v="no"/>
    <n v="0"/>
    <n v="260.60000000000002"/>
    <n v="81"/>
    <n v="44.3"/>
    <n v="246.1"/>
    <n v="116"/>
    <n v="20.92"/>
    <n v="243.3"/>
    <x v="57"/>
    <n v="10.95"/>
    <n v="12.8"/>
    <n v="9"/>
    <n v="3.46"/>
    <n v="0"/>
    <x v="1"/>
    <n v="1"/>
    <n v="0"/>
    <n v="0"/>
    <s v="High"/>
    <s v="High"/>
    <x v="1"/>
  </r>
  <r>
    <s v="TX"/>
    <n v="110"/>
    <s v="area_code_415"/>
    <s v="no"/>
    <s v="no"/>
    <n v="0"/>
    <n v="149.19999999999999"/>
    <n v="128"/>
    <n v="25.36"/>
    <n v="112.8"/>
    <n v="101"/>
    <n v="9.59"/>
    <n v="156.30000000000001"/>
    <x v="8"/>
    <n v="7.03"/>
    <n v="12.2"/>
    <n v="4"/>
    <n v="3.29"/>
    <n v="1"/>
    <x v="0"/>
    <n v="0"/>
    <n v="0"/>
    <n v="0"/>
    <s v="High"/>
    <s v="High"/>
    <x v="0"/>
  </r>
  <r>
    <s v="DE"/>
    <n v="29"/>
    <s v="area_code_415"/>
    <s v="no"/>
    <s v="no"/>
    <n v="0"/>
    <n v="163.69999999999999"/>
    <n v="109"/>
    <n v="27.83"/>
    <n v="207.3"/>
    <n v="88"/>
    <n v="17.62"/>
    <n v="266.2"/>
    <x v="67"/>
    <n v="11.98"/>
    <n v="10.4"/>
    <n v="2"/>
    <n v="2.81"/>
    <n v="1"/>
    <x v="0"/>
    <n v="0"/>
    <n v="0"/>
    <n v="0"/>
    <s v="Low"/>
    <s v="High"/>
    <x v="3"/>
  </r>
  <r>
    <s v="NY"/>
    <n v="76"/>
    <s v="area_code_415"/>
    <s v="no"/>
    <s v="no"/>
    <n v="0"/>
    <n v="223"/>
    <n v="109"/>
    <n v="37.909999999999997"/>
    <n v="218.7"/>
    <n v="97"/>
    <n v="18.59"/>
    <n v="138.6"/>
    <x v="54"/>
    <n v="6.24"/>
    <n v="11.6"/>
    <n v="8"/>
    <n v="3.13"/>
    <n v="2"/>
    <x v="0"/>
    <n v="0"/>
    <n v="0"/>
    <n v="0"/>
    <s v="Medium"/>
    <s v="High"/>
    <x v="2"/>
  </r>
  <r>
    <s v="ME"/>
    <n v="115"/>
    <s v="area_code_408"/>
    <s v="no"/>
    <s v="no"/>
    <n v="0"/>
    <n v="200.2"/>
    <n v="115"/>
    <n v="34.03"/>
    <n v="268.8"/>
    <n v="109"/>
    <n v="22.85"/>
    <n v="185.4"/>
    <x v="20"/>
    <n v="8.34"/>
    <n v="12.8"/>
    <n v="2"/>
    <n v="3.46"/>
    <n v="3"/>
    <x v="0"/>
    <n v="0"/>
    <n v="0"/>
    <n v="0"/>
    <s v="High"/>
    <s v="High"/>
    <x v="1"/>
  </r>
  <r>
    <s v="NM"/>
    <n v="68"/>
    <s v="area_code_415"/>
    <s v="no"/>
    <s v="no"/>
    <n v="0"/>
    <n v="248.6"/>
    <n v="59"/>
    <n v="42.26"/>
    <n v="199.1"/>
    <n v="126"/>
    <n v="16.920000000000002"/>
    <n v="112.5"/>
    <x v="57"/>
    <n v="5.0599999999999996"/>
    <n v="6.5"/>
    <n v="3"/>
    <n v="1.76"/>
    <n v="2"/>
    <x v="0"/>
    <n v="0"/>
    <n v="0"/>
    <n v="0"/>
    <s v="Low"/>
    <s v="Low"/>
    <x v="1"/>
  </r>
  <r>
    <s v="IL"/>
    <n v="63"/>
    <s v="area_code_415"/>
    <s v="no"/>
    <s v="yes"/>
    <n v="26"/>
    <n v="214.2"/>
    <n v="80"/>
    <n v="36.409999999999997"/>
    <n v="253"/>
    <n v="152"/>
    <n v="21.51"/>
    <n v="156.4"/>
    <x v="23"/>
    <n v="7.04"/>
    <n v="10.3"/>
    <n v="2"/>
    <n v="2.78"/>
    <n v="2"/>
    <x v="0"/>
    <n v="0"/>
    <n v="0"/>
    <n v="1"/>
    <s v="Low"/>
    <s v="High"/>
    <x v="1"/>
  </r>
  <r>
    <s v="LA"/>
    <n v="69"/>
    <s v="area_code_415"/>
    <s v="no"/>
    <s v="no"/>
    <n v="0"/>
    <n v="245.6"/>
    <n v="128"/>
    <n v="41.75"/>
    <n v="173"/>
    <n v="101"/>
    <n v="14.71"/>
    <n v="111.8"/>
    <x v="4"/>
    <n v="5.03"/>
    <n v="14.2"/>
    <n v="7"/>
    <n v="3.83"/>
    <n v="2"/>
    <x v="0"/>
    <n v="0"/>
    <n v="0"/>
    <n v="0"/>
    <s v="Low"/>
    <s v="High"/>
    <x v="1"/>
  </r>
  <r>
    <s v="TN"/>
    <n v="97"/>
    <s v="area_code_408"/>
    <s v="no"/>
    <s v="no"/>
    <n v="0"/>
    <n v="238.6"/>
    <n v="85"/>
    <n v="40.56"/>
    <n v="203.3"/>
    <n v="75"/>
    <n v="17.28"/>
    <n v="180.5"/>
    <x v="28"/>
    <n v="8.1199999999999992"/>
    <n v="16.2"/>
    <n v="8"/>
    <n v="4.37"/>
    <n v="0"/>
    <x v="0"/>
    <n v="0"/>
    <n v="0"/>
    <n v="0"/>
    <s v="Medium"/>
    <s v="High"/>
    <x v="2"/>
  </r>
  <r>
    <s v="MI"/>
    <n v="108"/>
    <s v="area_code_510"/>
    <s v="yes"/>
    <s v="no"/>
    <n v="0"/>
    <n v="86.1"/>
    <n v="97"/>
    <n v="14.64"/>
    <n v="227.9"/>
    <n v="101"/>
    <n v="19.37"/>
    <n v="225.8"/>
    <x v="20"/>
    <n v="10.16"/>
    <n v="9.1"/>
    <n v="3"/>
    <n v="2.46"/>
    <n v="3"/>
    <x v="0"/>
    <n v="0"/>
    <n v="1"/>
    <n v="0"/>
    <s v="High"/>
    <s v="Low"/>
    <x v="0"/>
  </r>
  <r>
    <s v="MS"/>
    <n v="79"/>
    <s v="area_code_415"/>
    <s v="no"/>
    <s v="no"/>
    <n v="0"/>
    <n v="161.6"/>
    <n v="94"/>
    <n v="27.47"/>
    <n v="187.5"/>
    <n v="110"/>
    <n v="15.94"/>
    <n v="220.8"/>
    <x v="62"/>
    <n v="9.94"/>
    <n v="10.3"/>
    <n v="7"/>
    <n v="2.78"/>
    <n v="2"/>
    <x v="0"/>
    <n v="0"/>
    <n v="0"/>
    <n v="0"/>
    <s v="Medium"/>
    <s v="High"/>
    <x v="0"/>
  </r>
  <r>
    <s v="DE"/>
    <n v="52"/>
    <s v="area_code_415"/>
    <s v="no"/>
    <s v="no"/>
    <n v="0"/>
    <n v="257.89999999999998"/>
    <n v="80"/>
    <n v="43.84"/>
    <n v="220.7"/>
    <n v="82"/>
    <n v="18.760000000000002"/>
    <n v="225.4"/>
    <x v="83"/>
    <n v="10.14"/>
    <n v="16.8"/>
    <n v="3"/>
    <n v="4.54"/>
    <n v="2"/>
    <x v="1"/>
    <n v="1"/>
    <n v="0"/>
    <n v="0"/>
    <s v="Low"/>
    <s v="High"/>
    <x v="2"/>
  </r>
  <r>
    <s v="KS"/>
    <n v="114"/>
    <s v="area_code_415"/>
    <s v="no"/>
    <s v="no"/>
    <n v="0"/>
    <n v="209.2"/>
    <n v="127"/>
    <n v="35.56"/>
    <n v="165.3"/>
    <n v="93"/>
    <n v="14.05"/>
    <n v="196.8"/>
    <x v="21"/>
    <n v="8.86"/>
    <n v="10.6"/>
    <n v="8"/>
    <n v="2.86"/>
    <n v="3"/>
    <x v="0"/>
    <n v="0"/>
    <n v="0"/>
    <n v="0"/>
    <s v="High"/>
    <s v="High"/>
    <x v="2"/>
  </r>
  <r>
    <s v="RI"/>
    <n v="90"/>
    <s v="area_code_510"/>
    <s v="no"/>
    <s v="yes"/>
    <n v="19"/>
    <n v="214"/>
    <n v="57"/>
    <n v="36.380000000000003"/>
    <n v="245.3"/>
    <n v="105"/>
    <n v="20.85"/>
    <n v="205.6"/>
    <x v="19"/>
    <n v="9.25"/>
    <n v="10.3"/>
    <n v="2"/>
    <n v="2.78"/>
    <n v="1"/>
    <x v="0"/>
    <n v="0"/>
    <n v="0"/>
    <n v="1"/>
    <s v="Medium"/>
    <s v="High"/>
    <x v="1"/>
  </r>
  <r>
    <s v="WI"/>
    <n v="122"/>
    <s v="area_code_415"/>
    <s v="no"/>
    <s v="yes"/>
    <n v="21"/>
    <n v="196"/>
    <n v="104"/>
    <n v="33.32"/>
    <n v="194.7"/>
    <n v="73"/>
    <n v="16.55"/>
    <n v="150.80000000000001"/>
    <x v="26"/>
    <n v="6.79"/>
    <n v="9.6"/>
    <n v="4"/>
    <n v="2.59"/>
    <n v="0"/>
    <x v="0"/>
    <n v="0"/>
    <n v="0"/>
    <n v="1"/>
    <s v="High"/>
    <s v="Low"/>
    <x v="2"/>
  </r>
  <r>
    <s v="MT"/>
    <n v="73"/>
    <s v="area_code_415"/>
    <s v="no"/>
    <s v="yes"/>
    <n v="33"/>
    <n v="129.80000000000001"/>
    <n v="112"/>
    <n v="22.07"/>
    <n v="225.3"/>
    <n v="96"/>
    <n v="19.149999999999999"/>
    <n v="262.5"/>
    <x v="1"/>
    <n v="11.81"/>
    <n v="8.6"/>
    <n v="3"/>
    <n v="2.3199999999999998"/>
    <n v="1"/>
    <x v="0"/>
    <n v="0"/>
    <n v="0"/>
    <n v="1"/>
    <s v="Low"/>
    <s v="Low"/>
    <x v="3"/>
  </r>
  <r>
    <s v="WV"/>
    <n v="100"/>
    <s v="area_code_408"/>
    <s v="no"/>
    <s v="no"/>
    <n v="0"/>
    <n v="239.1"/>
    <n v="96"/>
    <n v="40.65"/>
    <n v="180.1"/>
    <n v="110"/>
    <n v="15.31"/>
    <n v="259.2"/>
    <x v="64"/>
    <n v="11.66"/>
    <n v="14"/>
    <n v="2"/>
    <n v="3.78"/>
    <n v="0"/>
    <x v="0"/>
    <n v="0"/>
    <n v="0"/>
    <n v="0"/>
    <s v="Medium"/>
    <s v="High"/>
    <x v="1"/>
  </r>
  <r>
    <s v="IL"/>
    <n v="124"/>
    <s v="area_code_510"/>
    <s v="no"/>
    <s v="no"/>
    <n v="0"/>
    <n v="133.19999999999999"/>
    <n v="80"/>
    <n v="22.64"/>
    <n v="144.19999999999999"/>
    <n v="98"/>
    <n v="12.26"/>
    <n v="261"/>
    <x v="20"/>
    <n v="11.75"/>
    <n v="12"/>
    <n v="3"/>
    <n v="3.24"/>
    <n v="3"/>
    <x v="1"/>
    <n v="1"/>
    <n v="0"/>
    <n v="0"/>
    <s v="High"/>
    <s v="High"/>
    <x v="3"/>
  </r>
  <r>
    <s v="OR"/>
    <n v="112"/>
    <s v="area_code_408"/>
    <s v="no"/>
    <s v="no"/>
    <n v="0"/>
    <n v="135.69999999999999"/>
    <n v="34"/>
    <n v="23.07"/>
    <n v="243"/>
    <n v="99"/>
    <n v="20.66"/>
    <n v="209.3"/>
    <x v="11"/>
    <n v="9.42"/>
    <n v="12.2"/>
    <n v="8"/>
    <n v="3.29"/>
    <n v="1"/>
    <x v="0"/>
    <n v="0"/>
    <n v="0"/>
    <n v="0"/>
    <s v="High"/>
    <s v="High"/>
    <x v="3"/>
  </r>
  <r>
    <s v="MN"/>
    <n v="120"/>
    <s v="area_code_415"/>
    <s v="no"/>
    <s v="yes"/>
    <n v="31"/>
    <n v="211"/>
    <n v="117"/>
    <n v="35.869999999999997"/>
    <n v="238.7"/>
    <n v="77"/>
    <n v="20.29"/>
    <n v="184.5"/>
    <x v="43"/>
    <n v="8.3000000000000007"/>
    <n v="14"/>
    <n v="8"/>
    <n v="3.78"/>
    <n v="1"/>
    <x v="0"/>
    <n v="0"/>
    <n v="0"/>
    <n v="1"/>
    <s v="High"/>
    <s v="High"/>
    <x v="2"/>
  </r>
  <r>
    <s v="TX"/>
    <n v="95"/>
    <s v="area_code_510"/>
    <s v="no"/>
    <s v="no"/>
    <n v="0"/>
    <n v="135.19999999999999"/>
    <n v="93"/>
    <n v="22.98"/>
    <n v="285.89999999999998"/>
    <n v="123"/>
    <n v="24.3"/>
    <n v="228.1"/>
    <x v="64"/>
    <n v="10.26"/>
    <n v="10"/>
    <n v="2"/>
    <n v="2.7"/>
    <n v="3"/>
    <x v="0"/>
    <n v="0"/>
    <n v="0"/>
    <n v="0"/>
    <s v="Medium"/>
    <s v="Low"/>
    <x v="0"/>
  </r>
  <r>
    <s v="LA"/>
    <n v="61"/>
    <s v="area_code_408"/>
    <s v="no"/>
    <s v="no"/>
    <n v="0"/>
    <n v="140.80000000000001"/>
    <n v="126"/>
    <n v="23.94"/>
    <n v="212.5"/>
    <n v="115"/>
    <n v="18.059999999999999"/>
    <n v="141.69999999999999"/>
    <x v="29"/>
    <n v="6.38"/>
    <n v="6.4"/>
    <n v="5"/>
    <n v="1.73"/>
    <n v="4"/>
    <x v="1"/>
    <n v="1"/>
    <n v="0"/>
    <n v="0"/>
    <s v="Low"/>
    <s v="Low"/>
    <x v="0"/>
  </r>
  <r>
    <s v="AL"/>
    <n v="42"/>
    <s v="area_code_510"/>
    <s v="no"/>
    <s v="no"/>
    <n v="0"/>
    <n v="160.19999999999999"/>
    <n v="103"/>
    <n v="27.23"/>
    <n v="159.80000000000001"/>
    <n v="116"/>
    <n v="13.58"/>
    <n v="255.7"/>
    <x v="30"/>
    <n v="11.51"/>
    <n v="12.9"/>
    <n v="3"/>
    <n v="3.48"/>
    <n v="1"/>
    <x v="0"/>
    <n v="0"/>
    <n v="0"/>
    <n v="0"/>
    <s v="Low"/>
    <s v="High"/>
    <x v="0"/>
  </r>
  <r>
    <s v="MD"/>
    <n v="104"/>
    <s v="area_code_415"/>
    <s v="no"/>
    <s v="no"/>
    <n v="0"/>
    <n v="153.69999999999999"/>
    <n v="86"/>
    <n v="26.13"/>
    <n v="160.30000000000001"/>
    <n v="78"/>
    <n v="13.63"/>
    <n v="176.6"/>
    <x v="96"/>
    <n v="7.95"/>
    <n v="9.6"/>
    <n v="8"/>
    <n v="2.59"/>
    <n v="1"/>
    <x v="0"/>
    <n v="0"/>
    <n v="0"/>
    <n v="0"/>
    <s v="High"/>
    <s v="Low"/>
    <x v="3"/>
  </r>
  <r>
    <s v="ND"/>
    <n v="184"/>
    <s v="area_code_415"/>
    <s v="no"/>
    <s v="no"/>
    <n v="0"/>
    <n v="237.6"/>
    <n v="86"/>
    <n v="40.39"/>
    <n v="157"/>
    <n v="105"/>
    <n v="13.35"/>
    <n v="163.6"/>
    <x v="0"/>
    <n v="7.36"/>
    <n v="14.2"/>
    <n v="2"/>
    <n v="3.83"/>
    <n v="2"/>
    <x v="0"/>
    <n v="0"/>
    <n v="0"/>
    <n v="0"/>
    <s v="Very High"/>
    <s v="High"/>
    <x v="1"/>
  </r>
  <r>
    <s v="DC"/>
    <n v="29"/>
    <s v="area_code_510"/>
    <s v="no"/>
    <s v="no"/>
    <n v="0"/>
    <n v="182.1"/>
    <n v="92"/>
    <n v="30.96"/>
    <n v="180.4"/>
    <n v="91"/>
    <n v="15.33"/>
    <n v="206.4"/>
    <x v="10"/>
    <n v="9.2899999999999991"/>
    <n v="7.2"/>
    <n v="2"/>
    <n v="1.94"/>
    <n v="2"/>
    <x v="0"/>
    <n v="0"/>
    <n v="0"/>
    <n v="0"/>
    <s v="Low"/>
    <s v="Low"/>
    <x v="2"/>
  </r>
  <r>
    <s v="MD"/>
    <n v="5"/>
    <s v="area_code_408"/>
    <s v="no"/>
    <s v="no"/>
    <n v="0"/>
    <n v="198.7"/>
    <n v="108"/>
    <n v="33.78"/>
    <n v="146.69999999999999"/>
    <n v="86"/>
    <n v="12.47"/>
    <n v="216.8"/>
    <x v="34"/>
    <n v="9.76"/>
    <n v="9.5"/>
    <n v="3"/>
    <n v="2.57"/>
    <n v="2"/>
    <x v="0"/>
    <n v="0"/>
    <n v="0"/>
    <n v="0"/>
    <s v="Low"/>
    <s v="Low"/>
    <x v="2"/>
  </r>
  <r>
    <s v="MA"/>
    <n v="58"/>
    <s v="area_code_408"/>
    <s v="no"/>
    <s v="yes"/>
    <n v="47"/>
    <n v="151.1"/>
    <n v="117"/>
    <n v="25.69"/>
    <n v="137.4"/>
    <n v="103"/>
    <n v="11.68"/>
    <n v="172.6"/>
    <x v="43"/>
    <n v="7.77"/>
    <n v="9.1999999999999993"/>
    <n v="8"/>
    <n v="2.48"/>
    <n v="1"/>
    <x v="0"/>
    <n v="0"/>
    <n v="0"/>
    <n v="1"/>
    <s v="Low"/>
    <s v="Low"/>
    <x v="0"/>
  </r>
  <r>
    <s v="DC"/>
    <n v="165"/>
    <s v="area_code_510"/>
    <s v="no"/>
    <s v="no"/>
    <n v="0"/>
    <n v="195.2"/>
    <n v="84"/>
    <n v="33.18"/>
    <n v="229.5"/>
    <n v="116"/>
    <n v="19.510000000000002"/>
    <n v="185.3"/>
    <x v="106"/>
    <n v="8.34"/>
    <n v="11.9"/>
    <n v="3"/>
    <n v="3.21"/>
    <n v="0"/>
    <x v="0"/>
    <n v="0"/>
    <n v="0"/>
    <n v="0"/>
    <s v="Very High"/>
    <s v="High"/>
    <x v="1"/>
  </r>
  <r>
    <s v="NJ"/>
    <n v="77"/>
    <s v="area_code_408"/>
    <s v="yes"/>
    <s v="yes"/>
    <n v="34"/>
    <n v="209.9"/>
    <n v="79"/>
    <n v="35.68"/>
    <n v="226.1"/>
    <n v="88"/>
    <n v="19.22"/>
    <n v="101.8"/>
    <x v="0"/>
    <n v="4.58"/>
    <n v="11.4"/>
    <n v="2"/>
    <n v="3.08"/>
    <n v="2"/>
    <x v="1"/>
    <n v="1"/>
    <n v="1"/>
    <n v="1"/>
    <s v="Medium"/>
    <s v="High"/>
    <x v="2"/>
  </r>
  <r>
    <s v="RI"/>
    <n v="132"/>
    <s v="area_code_415"/>
    <s v="yes"/>
    <s v="yes"/>
    <n v="18"/>
    <n v="130.69999999999999"/>
    <n v="86"/>
    <n v="22.22"/>
    <n v="186.1"/>
    <n v="98"/>
    <n v="15.82"/>
    <n v="204.8"/>
    <x v="0"/>
    <n v="9.2200000000000006"/>
    <n v="11.9"/>
    <n v="6"/>
    <n v="3.21"/>
    <n v="0"/>
    <x v="0"/>
    <n v="0"/>
    <n v="1"/>
    <n v="1"/>
    <s v="Very High"/>
    <s v="High"/>
    <x v="3"/>
  </r>
  <r>
    <s v="AL"/>
    <n v="115"/>
    <s v="area_code_415"/>
    <s v="no"/>
    <s v="no"/>
    <n v="0"/>
    <n v="265.89999999999998"/>
    <n v="112"/>
    <n v="45.2"/>
    <n v="132.9"/>
    <n v="94"/>
    <n v="11.3"/>
    <n v="185.2"/>
    <x v="36"/>
    <n v="8.33"/>
    <n v="14.6"/>
    <n v="7"/>
    <n v="3.94"/>
    <n v="1"/>
    <x v="0"/>
    <n v="0"/>
    <n v="0"/>
    <n v="0"/>
    <s v="High"/>
    <s v="High"/>
    <x v="2"/>
  </r>
  <r>
    <s v="TX"/>
    <n v="148"/>
    <s v="area_code_408"/>
    <s v="no"/>
    <s v="no"/>
    <n v="0"/>
    <n v="249.7"/>
    <n v="91"/>
    <n v="42.45"/>
    <n v="185.1"/>
    <n v="90"/>
    <n v="15.73"/>
    <n v="234.2"/>
    <x v="53"/>
    <n v="10.54"/>
    <n v="10.5"/>
    <n v="1"/>
    <n v="2.84"/>
    <n v="1"/>
    <x v="0"/>
    <n v="0"/>
    <n v="0"/>
    <n v="0"/>
    <s v="Very High"/>
    <s v="High"/>
    <x v="2"/>
  </r>
  <r>
    <s v="MS"/>
    <n v="135"/>
    <s v="area_code_510"/>
    <s v="no"/>
    <s v="no"/>
    <n v="0"/>
    <n v="204.1"/>
    <n v="116"/>
    <n v="34.700000000000003"/>
    <n v="150.19999999999999"/>
    <n v="74"/>
    <n v="12.77"/>
    <n v="108.1"/>
    <x v="95"/>
    <n v="4.8600000000000003"/>
    <n v="8.1"/>
    <n v="1"/>
    <n v="2.19"/>
    <n v="2"/>
    <x v="0"/>
    <n v="0"/>
    <n v="0"/>
    <n v="0"/>
    <s v="Very High"/>
    <s v="Low"/>
    <x v="2"/>
  </r>
  <r>
    <s v="WI"/>
    <n v="87"/>
    <s v="area_code_510"/>
    <s v="no"/>
    <s v="yes"/>
    <n v="24"/>
    <n v="135.80000000000001"/>
    <n v="108"/>
    <n v="23.09"/>
    <n v="251.4"/>
    <n v="62"/>
    <n v="21.37"/>
    <n v="181.5"/>
    <x v="50"/>
    <n v="8.17"/>
    <n v="6.4"/>
    <n v="4"/>
    <n v="1.73"/>
    <n v="0"/>
    <x v="0"/>
    <n v="0"/>
    <n v="0"/>
    <n v="1"/>
    <s v="Medium"/>
    <s v="Low"/>
    <x v="3"/>
  </r>
  <r>
    <s v="ME"/>
    <n v="78"/>
    <s v="area_code_415"/>
    <s v="no"/>
    <s v="no"/>
    <n v="0"/>
    <n v="211.4"/>
    <n v="105"/>
    <n v="35.94"/>
    <n v="249.9"/>
    <n v="77"/>
    <n v="21.24"/>
    <n v="199.6"/>
    <x v="31"/>
    <n v="8.98"/>
    <n v="9.3000000000000007"/>
    <n v="2"/>
    <n v="2.5099999999999998"/>
    <n v="2"/>
    <x v="0"/>
    <n v="0"/>
    <n v="0"/>
    <n v="0"/>
    <s v="Medium"/>
    <s v="Low"/>
    <x v="2"/>
  </r>
  <r>
    <s v="MT"/>
    <n v="78"/>
    <s v="area_code_510"/>
    <s v="no"/>
    <s v="no"/>
    <n v="0"/>
    <n v="185.8"/>
    <n v="102"/>
    <n v="31.59"/>
    <n v="251.6"/>
    <n v="88"/>
    <n v="21.39"/>
    <n v="202.8"/>
    <x v="27"/>
    <n v="9.1300000000000008"/>
    <n v="13.3"/>
    <n v="6"/>
    <n v="3.59"/>
    <n v="2"/>
    <x v="0"/>
    <n v="0"/>
    <n v="0"/>
    <n v="0"/>
    <s v="Medium"/>
    <s v="High"/>
    <x v="2"/>
  </r>
  <r>
    <s v="ID"/>
    <n v="101"/>
    <s v="area_code_415"/>
    <s v="no"/>
    <s v="no"/>
    <n v="0"/>
    <n v="202.5"/>
    <n v="91"/>
    <n v="34.43"/>
    <n v="142.5"/>
    <n v="134"/>
    <n v="12.11"/>
    <n v="219.6"/>
    <x v="20"/>
    <n v="9.8800000000000008"/>
    <n v="10.1"/>
    <n v="4"/>
    <n v="2.73"/>
    <n v="3"/>
    <x v="0"/>
    <n v="0"/>
    <n v="0"/>
    <n v="0"/>
    <s v="High"/>
    <s v="Low"/>
    <x v="1"/>
  </r>
  <r>
    <s v="ND"/>
    <n v="90"/>
    <s v="area_code_510"/>
    <s v="no"/>
    <s v="no"/>
    <n v="0"/>
    <n v="169.4"/>
    <n v="127"/>
    <n v="28.8"/>
    <n v="157.19999999999999"/>
    <n v="111"/>
    <n v="13.36"/>
    <n v="172.4"/>
    <x v="0"/>
    <n v="7.76"/>
    <n v="10.7"/>
    <n v="2"/>
    <n v="2.89"/>
    <n v="1"/>
    <x v="0"/>
    <n v="0"/>
    <n v="0"/>
    <n v="0"/>
    <s v="Medium"/>
    <s v="High"/>
    <x v="0"/>
  </r>
  <r>
    <s v="AZ"/>
    <n v="83"/>
    <s v="area_code_415"/>
    <s v="no"/>
    <s v="no"/>
    <n v="0"/>
    <n v="135.19999999999999"/>
    <n v="76"/>
    <n v="22.98"/>
    <n v="161"/>
    <n v="98"/>
    <n v="13.69"/>
    <n v="129.30000000000001"/>
    <x v="18"/>
    <n v="5.82"/>
    <n v="9"/>
    <n v="6"/>
    <n v="2.4300000000000002"/>
    <n v="0"/>
    <x v="0"/>
    <n v="0"/>
    <n v="0"/>
    <n v="0"/>
    <s v="Medium"/>
    <s v="Low"/>
    <x v="3"/>
  </r>
  <r>
    <s v="CA"/>
    <n v="81"/>
    <s v="area_code_408"/>
    <s v="no"/>
    <s v="no"/>
    <n v="0"/>
    <n v="125.1"/>
    <n v="103"/>
    <n v="21.27"/>
    <n v="209.6"/>
    <n v="103"/>
    <n v="17.82"/>
    <n v="186.2"/>
    <x v="17"/>
    <n v="8.3800000000000008"/>
    <n v="11.8"/>
    <n v="1"/>
    <n v="3.19"/>
    <n v="1"/>
    <x v="0"/>
    <n v="0"/>
    <n v="0"/>
    <n v="0"/>
    <s v="Medium"/>
    <s v="High"/>
    <x v="0"/>
  </r>
  <r>
    <s v="NJ"/>
    <n v="119"/>
    <s v="area_code_408"/>
    <s v="no"/>
    <s v="no"/>
    <n v="0"/>
    <n v="287.10000000000002"/>
    <n v="83"/>
    <n v="48.81"/>
    <n v="218.4"/>
    <n v="124"/>
    <n v="18.559999999999999"/>
    <n v="151.5"/>
    <x v="85"/>
    <n v="6.82"/>
    <n v="11"/>
    <n v="4"/>
    <n v="2.97"/>
    <n v="1"/>
    <x v="1"/>
    <n v="1"/>
    <n v="0"/>
    <n v="0"/>
    <s v="High"/>
    <s v="High"/>
    <x v="1"/>
  </r>
  <r>
    <s v="NV"/>
    <n v="134"/>
    <s v="area_code_415"/>
    <s v="no"/>
    <s v="no"/>
    <n v="0"/>
    <n v="199.7"/>
    <n v="107"/>
    <n v="33.950000000000003"/>
    <n v="205.8"/>
    <n v="86"/>
    <n v="17.489999999999998"/>
    <n v="198.8"/>
    <x v="76"/>
    <n v="8.9499999999999993"/>
    <n v="8.3000000000000007"/>
    <n v="5"/>
    <n v="2.2400000000000002"/>
    <n v="0"/>
    <x v="0"/>
    <n v="0"/>
    <n v="0"/>
    <n v="0"/>
    <s v="Very High"/>
    <s v="Low"/>
    <x v="2"/>
  </r>
  <r>
    <s v="NV"/>
    <n v="48"/>
    <s v="area_code_408"/>
    <s v="no"/>
    <s v="no"/>
    <n v="0"/>
    <n v="247.6"/>
    <n v="114"/>
    <n v="42.09"/>
    <n v="172.3"/>
    <n v="110"/>
    <n v="14.65"/>
    <n v="264.39999999999998"/>
    <x v="24"/>
    <n v="11.9"/>
    <n v="7.1"/>
    <n v="3"/>
    <n v="1.92"/>
    <n v="1"/>
    <x v="0"/>
    <n v="0"/>
    <n v="0"/>
    <n v="0"/>
    <s v="Low"/>
    <s v="Low"/>
    <x v="1"/>
  </r>
  <r>
    <s v="AL"/>
    <n v="91"/>
    <s v="area_code_510"/>
    <s v="no"/>
    <s v="yes"/>
    <n v="39"/>
    <n v="160.80000000000001"/>
    <n v="97"/>
    <n v="27.34"/>
    <n v="119.3"/>
    <n v="54"/>
    <n v="10.14"/>
    <n v="147.9"/>
    <x v="67"/>
    <n v="6.66"/>
    <n v="10.3"/>
    <n v="3"/>
    <n v="2.78"/>
    <n v="3"/>
    <x v="0"/>
    <n v="0"/>
    <n v="0"/>
    <n v="1"/>
    <s v="Medium"/>
    <s v="High"/>
    <x v="3"/>
  </r>
  <r>
    <s v="SC"/>
    <n v="90"/>
    <s v="area_code_408"/>
    <s v="no"/>
    <s v="yes"/>
    <n v="31"/>
    <n v="118.5"/>
    <n v="92"/>
    <n v="20.149999999999999"/>
    <n v="257.89999999999998"/>
    <n v="76"/>
    <n v="21.92"/>
    <n v="186.2"/>
    <x v="5"/>
    <n v="8.3800000000000008"/>
    <n v="9"/>
    <n v="6"/>
    <n v="2.4300000000000002"/>
    <n v="1"/>
    <x v="0"/>
    <n v="0"/>
    <n v="0"/>
    <n v="1"/>
    <s v="Medium"/>
    <s v="Low"/>
    <x v="3"/>
  </r>
  <r>
    <s v="WV"/>
    <n v="159"/>
    <s v="area_code_415"/>
    <s v="no"/>
    <s v="no"/>
    <n v="0"/>
    <n v="181"/>
    <n v="107"/>
    <n v="30.77"/>
    <n v="188.4"/>
    <n v="114"/>
    <n v="16.010000000000002"/>
    <n v="175.8"/>
    <x v="124"/>
    <n v="7.91"/>
    <n v="9.9"/>
    <n v="4"/>
    <n v="2.67"/>
    <n v="7"/>
    <x v="0"/>
    <n v="0"/>
    <n v="0"/>
    <n v="0"/>
    <s v="Very High"/>
    <s v="Low"/>
    <x v="1"/>
  </r>
  <r>
    <s v="OH"/>
    <n v="142"/>
    <s v="area_code_408"/>
    <s v="yes"/>
    <s v="no"/>
    <n v="0"/>
    <n v="160.6"/>
    <n v="101"/>
    <n v="27.3"/>
    <n v="202"/>
    <n v="125"/>
    <n v="17.170000000000002"/>
    <n v="221.7"/>
    <x v="41"/>
    <n v="9.98"/>
    <n v="8.8000000000000007"/>
    <n v="2"/>
    <n v="2.38"/>
    <n v="1"/>
    <x v="1"/>
    <n v="1"/>
    <n v="1"/>
    <n v="0"/>
    <s v="Very High"/>
    <s v="Low"/>
    <x v="0"/>
  </r>
  <r>
    <s v="TX"/>
    <n v="104"/>
    <s v="area_code_510"/>
    <s v="no"/>
    <s v="no"/>
    <n v="0"/>
    <n v="111.9"/>
    <n v="105"/>
    <n v="19.02"/>
    <n v="197.7"/>
    <n v="121"/>
    <n v="16.8"/>
    <n v="302.8"/>
    <x v="13"/>
    <n v="13.63"/>
    <n v="10.1"/>
    <n v="5"/>
    <n v="2.73"/>
    <n v="1"/>
    <x v="0"/>
    <n v="0"/>
    <n v="0"/>
    <n v="0"/>
    <s v="High"/>
    <s v="Low"/>
    <x v="0"/>
  </r>
  <r>
    <s v="ME"/>
    <n v="82"/>
    <s v="area_code_415"/>
    <s v="no"/>
    <s v="no"/>
    <n v="0"/>
    <n v="120.5"/>
    <n v="107"/>
    <n v="20.49"/>
    <n v="176.3"/>
    <n v="124"/>
    <n v="14.99"/>
    <n v="258"/>
    <x v="3"/>
    <n v="11.61"/>
    <n v="10.5"/>
    <n v="5"/>
    <n v="2.84"/>
    <n v="0"/>
    <x v="0"/>
    <n v="0"/>
    <n v="0"/>
    <n v="0"/>
    <s v="Medium"/>
    <s v="High"/>
    <x v="0"/>
  </r>
  <r>
    <s v="MT"/>
    <n v="88"/>
    <s v="area_code_408"/>
    <s v="no"/>
    <s v="no"/>
    <n v="0"/>
    <n v="242.4"/>
    <n v="89"/>
    <n v="41.21"/>
    <n v="161.4"/>
    <n v="89"/>
    <n v="13.72"/>
    <n v="142.4"/>
    <x v="34"/>
    <n v="6.41"/>
    <n v="5.4"/>
    <n v="2"/>
    <n v="1.46"/>
    <n v="1"/>
    <x v="0"/>
    <n v="0"/>
    <n v="0"/>
    <n v="0"/>
    <s v="Medium"/>
    <s v="Low"/>
    <x v="2"/>
  </r>
  <r>
    <s v="NJ"/>
    <n v="118"/>
    <s v="area_code_408"/>
    <s v="no"/>
    <s v="no"/>
    <n v="0"/>
    <n v="178.4"/>
    <n v="81"/>
    <n v="30.33"/>
    <n v="182.7"/>
    <n v="119"/>
    <n v="15.53"/>
    <n v="251.4"/>
    <x v="23"/>
    <n v="11.31"/>
    <n v="10.8"/>
    <n v="2"/>
    <n v="2.92"/>
    <n v="1"/>
    <x v="0"/>
    <n v="0"/>
    <n v="0"/>
    <n v="0"/>
    <s v="High"/>
    <s v="High"/>
    <x v="0"/>
  </r>
  <r>
    <s v="UT"/>
    <n v="139"/>
    <s v="area_code_510"/>
    <s v="no"/>
    <s v="no"/>
    <n v="0"/>
    <n v="258.7"/>
    <n v="94"/>
    <n v="43.98"/>
    <n v="190.3"/>
    <n v="132"/>
    <n v="16.18"/>
    <n v="247.2"/>
    <x v="44"/>
    <n v="11.12"/>
    <n v="11.4"/>
    <n v="2"/>
    <n v="3.08"/>
    <n v="1"/>
    <x v="1"/>
    <n v="1"/>
    <n v="0"/>
    <n v="0"/>
    <s v="Very High"/>
    <s v="High"/>
    <x v="1"/>
  </r>
  <r>
    <s v="DC"/>
    <n v="87"/>
    <s v="area_code_415"/>
    <s v="no"/>
    <s v="yes"/>
    <n v="18"/>
    <n v="124.3"/>
    <n v="104"/>
    <n v="21.13"/>
    <n v="196.1"/>
    <n v="80"/>
    <n v="16.670000000000002"/>
    <n v="290"/>
    <x v="71"/>
    <n v="13.05"/>
    <n v="7.2"/>
    <n v="3"/>
    <n v="1.94"/>
    <n v="1"/>
    <x v="0"/>
    <n v="0"/>
    <n v="0"/>
    <n v="1"/>
    <s v="Medium"/>
    <s v="Low"/>
    <x v="3"/>
  </r>
  <r>
    <s v="UT"/>
    <n v="167"/>
    <s v="area_code_415"/>
    <s v="no"/>
    <s v="no"/>
    <n v="0"/>
    <n v="94.9"/>
    <n v="114"/>
    <n v="16.13"/>
    <n v="315.8"/>
    <n v="105"/>
    <n v="26.84"/>
    <n v="181"/>
    <x v="62"/>
    <n v="8.15"/>
    <n v="10.8"/>
    <n v="6"/>
    <n v="2.92"/>
    <n v="0"/>
    <x v="0"/>
    <n v="0"/>
    <n v="0"/>
    <n v="0"/>
    <s v="Very High"/>
    <s v="High"/>
    <x v="0"/>
  </r>
  <r>
    <s v="CO"/>
    <n v="138"/>
    <s v="area_code_408"/>
    <s v="no"/>
    <s v="no"/>
    <n v="0"/>
    <n v="182"/>
    <n v="101"/>
    <n v="30.94"/>
    <n v="200.3"/>
    <n v="119"/>
    <n v="17.03"/>
    <n v="208.9"/>
    <x v="70"/>
    <n v="9.4"/>
    <n v="13.4"/>
    <n v="3"/>
    <n v="3.62"/>
    <n v="4"/>
    <x v="0"/>
    <n v="0"/>
    <n v="0"/>
    <n v="0"/>
    <s v="Very High"/>
    <s v="High"/>
    <x v="1"/>
  </r>
  <r>
    <s v="MA"/>
    <n v="130"/>
    <s v="area_code_408"/>
    <s v="no"/>
    <s v="no"/>
    <n v="0"/>
    <n v="162"/>
    <n v="62"/>
    <n v="27.54"/>
    <n v="278.10000000000002"/>
    <n v="108"/>
    <n v="23.64"/>
    <n v="197.5"/>
    <x v="58"/>
    <n v="8.89"/>
    <n v="9.1"/>
    <n v="4"/>
    <n v="2.46"/>
    <n v="1"/>
    <x v="0"/>
    <n v="0"/>
    <n v="0"/>
    <n v="0"/>
    <s v="Very High"/>
    <s v="Low"/>
    <x v="0"/>
  </r>
  <r>
    <s v="FL"/>
    <n v="87"/>
    <s v="area_code_415"/>
    <s v="no"/>
    <s v="no"/>
    <n v="0"/>
    <n v="176.6"/>
    <n v="83"/>
    <n v="30.02"/>
    <n v="221.6"/>
    <n v="101"/>
    <n v="18.84"/>
    <n v="185.3"/>
    <x v="2"/>
    <n v="8.34"/>
    <n v="9.4"/>
    <n v="1"/>
    <n v="2.54"/>
    <n v="0"/>
    <x v="0"/>
    <n v="0"/>
    <n v="0"/>
    <n v="0"/>
    <s v="Medium"/>
    <s v="Low"/>
    <x v="0"/>
  </r>
  <r>
    <s v="ID"/>
    <n v="164"/>
    <s v="area_code_408"/>
    <s v="yes"/>
    <s v="yes"/>
    <n v="28"/>
    <n v="156.1"/>
    <n v="98"/>
    <n v="26.54"/>
    <n v="209.9"/>
    <n v="140"/>
    <n v="17.84"/>
    <n v="190"/>
    <x v="69"/>
    <n v="8.5500000000000007"/>
    <n v="11.4"/>
    <n v="4"/>
    <n v="3.08"/>
    <n v="0"/>
    <x v="0"/>
    <n v="0"/>
    <n v="1"/>
    <n v="1"/>
    <s v="Very High"/>
    <s v="High"/>
    <x v="0"/>
  </r>
  <r>
    <s v="CO"/>
    <n v="109"/>
    <s v="area_code_510"/>
    <s v="no"/>
    <s v="no"/>
    <n v="0"/>
    <n v="150.6"/>
    <n v="106"/>
    <n v="25.6"/>
    <n v="147.4"/>
    <n v="108"/>
    <n v="12.53"/>
    <n v="173.2"/>
    <x v="23"/>
    <n v="7.79"/>
    <n v="9.5"/>
    <n v="5"/>
    <n v="2.57"/>
    <n v="1"/>
    <x v="0"/>
    <n v="0"/>
    <n v="0"/>
    <n v="0"/>
    <s v="High"/>
    <s v="Low"/>
    <x v="0"/>
  </r>
  <r>
    <s v="PA"/>
    <n v="59"/>
    <s v="area_code_510"/>
    <s v="no"/>
    <s v="no"/>
    <n v="0"/>
    <n v="189.1"/>
    <n v="141"/>
    <n v="32.15"/>
    <n v="198.2"/>
    <n v="113"/>
    <n v="16.850000000000001"/>
    <n v="280.2"/>
    <x v="0"/>
    <n v="12.61"/>
    <n v="2.2000000000000002"/>
    <n v="7"/>
    <n v="0.59"/>
    <n v="1"/>
    <x v="0"/>
    <n v="0"/>
    <n v="0"/>
    <n v="0"/>
    <s v="Low"/>
    <s v="Low"/>
    <x v="1"/>
  </r>
  <r>
    <s v="KY"/>
    <n v="124"/>
    <s v="area_code_408"/>
    <s v="no"/>
    <s v="no"/>
    <n v="0"/>
    <n v="156.9"/>
    <n v="74"/>
    <n v="26.67"/>
    <n v="195.8"/>
    <n v="82"/>
    <n v="16.64"/>
    <n v="181"/>
    <x v="43"/>
    <n v="8.15"/>
    <n v="8.8000000000000007"/>
    <n v="2"/>
    <n v="2.38"/>
    <n v="1"/>
    <x v="0"/>
    <n v="0"/>
    <n v="0"/>
    <n v="0"/>
    <s v="High"/>
    <s v="Low"/>
    <x v="3"/>
  </r>
  <r>
    <s v="ID"/>
    <n v="73"/>
    <s v="area_code_408"/>
    <s v="no"/>
    <s v="no"/>
    <n v="0"/>
    <n v="67"/>
    <n v="76"/>
    <n v="11.39"/>
    <n v="223"/>
    <n v="154"/>
    <n v="18.96"/>
    <n v="236.5"/>
    <x v="101"/>
    <n v="10.64"/>
    <n v="11.2"/>
    <n v="2"/>
    <n v="3.02"/>
    <n v="1"/>
    <x v="0"/>
    <n v="0"/>
    <n v="0"/>
    <n v="0"/>
    <s v="Low"/>
    <s v="High"/>
    <x v="0"/>
  </r>
  <r>
    <s v="AK"/>
    <n v="94"/>
    <s v="area_code_415"/>
    <s v="no"/>
    <s v="no"/>
    <n v="0"/>
    <n v="261.3"/>
    <n v="89"/>
    <n v="44.42"/>
    <n v="152.4"/>
    <n v="139"/>
    <n v="12.95"/>
    <n v="120.2"/>
    <x v="74"/>
    <n v="5.41"/>
    <n v="10.5"/>
    <n v="2"/>
    <n v="2.84"/>
    <n v="0"/>
    <x v="0"/>
    <n v="0"/>
    <n v="0"/>
    <n v="0"/>
    <s v="Medium"/>
    <s v="High"/>
    <x v="1"/>
  </r>
  <r>
    <s v="AL"/>
    <n v="80"/>
    <s v="area_code_415"/>
    <s v="no"/>
    <s v="no"/>
    <n v="0"/>
    <n v="135.1"/>
    <n v="92"/>
    <n v="22.97"/>
    <n v="185"/>
    <n v="103"/>
    <n v="15.73"/>
    <n v="147.1"/>
    <x v="14"/>
    <n v="6.62"/>
    <n v="14.7"/>
    <n v="5"/>
    <n v="3.97"/>
    <n v="3"/>
    <x v="0"/>
    <n v="0"/>
    <n v="0"/>
    <n v="0"/>
    <s v="Medium"/>
    <s v="High"/>
    <x v="0"/>
  </r>
  <r>
    <s v="SC"/>
    <n v="101"/>
    <s v="area_code_415"/>
    <s v="yes"/>
    <s v="no"/>
    <n v="0"/>
    <n v="92.1"/>
    <n v="109"/>
    <n v="15.66"/>
    <n v="163"/>
    <n v="83"/>
    <n v="13.86"/>
    <n v="133.30000000000001"/>
    <x v="20"/>
    <n v="6"/>
    <n v="9.6999999999999993"/>
    <n v="11"/>
    <n v="2.62"/>
    <n v="2"/>
    <x v="0"/>
    <n v="0"/>
    <n v="1"/>
    <n v="0"/>
    <s v="High"/>
    <s v="Low"/>
    <x v="3"/>
  </r>
  <r>
    <s v="MN"/>
    <n v="115"/>
    <s v="area_code_408"/>
    <s v="no"/>
    <s v="no"/>
    <n v="0"/>
    <n v="173.5"/>
    <n v="121"/>
    <n v="29.5"/>
    <n v="168.3"/>
    <n v="100"/>
    <n v="14.31"/>
    <n v="138.30000000000001"/>
    <x v="18"/>
    <n v="6.22"/>
    <n v="7.8"/>
    <n v="5"/>
    <n v="2.11"/>
    <n v="1"/>
    <x v="0"/>
    <n v="0"/>
    <n v="0"/>
    <n v="0"/>
    <s v="High"/>
    <s v="Low"/>
    <x v="3"/>
  </r>
  <r>
    <s v="KS"/>
    <n v="100"/>
    <s v="area_code_415"/>
    <s v="yes"/>
    <s v="no"/>
    <n v="0"/>
    <n v="156.30000000000001"/>
    <n v="82"/>
    <n v="26.57"/>
    <n v="259.39999999999998"/>
    <n v="91"/>
    <n v="22.05"/>
    <n v="143.69999999999999"/>
    <x v="73"/>
    <n v="6.47"/>
    <n v="8.3000000000000007"/>
    <n v="7"/>
    <n v="2.2400000000000002"/>
    <n v="5"/>
    <x v="0"/>
    <n v="0"/>
    <n v="1"/>
    <n v="0"/>
    <s v="Medium"/>
    <s v="Low"/>
    <x v="3"/>
  </r>
  <r>
    <s v="MA"/>
    <n v="85"/>
    <s v="area_code_415"/>
    <s v="no"/>
    <s v="no"/>
    <n v="0"/>
    <n v="274.7"/>
    <n v="79"/>
    <n v="46.7"/>
    <n v="119.4"/>
    <n v="122"/>
    <n v="10.15"/>
    <n v="296.89999999999998"/>
    <x v="14"/>
    <n v="13.36"/>
    <n v="9.4"/>
    <n v="10"/>
    <n v="2.54"/>
    <n v="1"/>
    <x v="0"/>
    <n v="0"/>
    <n v="0"/>
    <n v="0"/>
    <s v="Medium"/>
    <s v="Low"/>
    <x v="1"/>
  </r>
  <r>
    <s v="KY"/>
    <n v="110"/>
    <s v="area_code_408"/>
    <s v="no"/>
    <s v="no"/>
    <n v="0"/>
    <n v="244.7"/>
    <n v="84"/>
    <n v="41.6"/>
    <n v="106.4"/>
    <n v="95"/>
    <n v="9.0399999999999991"/>
    <n v="194.9"/>
    <x v="42"/>
    <n v="8.77"/>
    <n v="10.5"/>
    <n v="1"/>
    <n v="2.84"/>
    <n v="2"/>
    <x v="1"/>
    <n v="1"/>
    <n v="0"/>
    <n v="0"/>
    <s v="High"/>
    <s v="High"/>
    <x v="2"/>
  </r>
  <r>
    <s v="WI"/>
    <n v="92"/>
    <s v="area_code_408"/>
    <s v="yes"/>
    <s v="no"/>
    <n v="0"/>
    <n v="183.6"/>
    <n v="96"/>
    <n v="31.21"/>
    <n v="149.69999999999999"/>
    <n v="55"/>
    <n v="12.72"/>
    <n v="135.19999999999999"/>
    <x v="62"/>
    <n v="6.08"/>
    <n v="11.8"/>
    <n v="4"/>
    <n v="3.19"/>
    <n v="0"/>
    <x v="0"/>
    <n v="0"/>
    <n v="1"/>
    <n v="0"/>
    <s v="Medium"/>
    <s v="High"/>
    <x v="2"/>
  </r>
  <r>
    <s v="MI"/>
    <n v="102"/>
    <s v="area_code_408"/>
    <s v="no"/>
    <s v="no"/>
    <n v="0"/>
    <n v="167.1"/>
    <n v="80"/>
    <n v="28.41"/>
    <n v="222.9"/>
    <n v="94"/>
    <n v="18.95"/>
    <n v="179.9"/>
    <x v="0"/>
    <n v="8.1"/>
    <n v="11.6"/>
    <n v="3"/>
    <n v="3.13"/>
    <n v="5"/>
    <x v="0"/>
    <n v="0"/>
    <n v="0"/>
    <n v="0"/>
    <s v="High"/>
    <s v="High"/>
    <x v="3"/>
  </r>
  <r>
    <s v="NV"/>
    <n v="134"/>
    <s v="area_code_408"/>
    <s v="no"/>
    <s v="no"/>
    <n v="0"/>
    <n v="177.1"/>
    <n v="120"/>
    <n v="30.11"/>
    <n v="218.1"/>
    <n v="123"/>
    <n v="18.54"/>
    <n v="183.8"/>
    <x v="73"/>
    <n v="8.27"/>
    <n v="12.7"/>
    <n v="5"/>
    <n v="3.43"/>
    <n v="3"/>
    <x v="0"/>
    <n v="0"/>
    <n v="0"/>
    <n v="0"/>
    <s v="Very High"/>
    <s v="High"/>
    <x v="0"/>
  </r>
  <r>
    <s v="DC"/>
    <n v="96"/>
    <s v="area_code_415"/>
    <s v="no"/>
    <s v="no"/>
    <n v="0"/>
    <n v="217.8"/>
    <n v="120"/>
    <n v="37.03"/>
    <n v="139.6"/>
    <n v="109"/>
    <n v="11.87"/>
    <n v="227.7"/>
    <x v="8"/>
    <n v="10.25"/>
    <n v="11.6"/>
    <n v="3"/>
    <n v="3.13"/>
    <n v="0"/>
    <x v="0"/>
    <n v="0"/>
    <n v="0"/>
    <n v="0"/>
    <s v="Medium"/>
    <s v="High"/>
    <x v="1"/>
  </r>
  <r>
    <s v="NE"/>
    <n v="42"/>
    <s v="area_code_510"/>
    <s v="no"/>
    <s v="no"/>
    <n v="0"/>
    <n v="143.69999999999999"/>
    <n v="96"/>
    <n v="24.43"/>
    <n v="221"/>
    <n v="98"/>
    <n v="18.79"/>
    <n v="108.9"/>
    <x v="9"/>
    <n v="4.9000000000000004"/>
    <n v="8.6"/>
    <n v="1"/>
    <n v="2.3199999999999998"/>
    <n v="2"/>
    <x v="0"/>
    <n v="0"/>
    <n v="0"/>
    <n v="0"/>
    <s v="Low"/>
    <s v="Low"/>
    <x v="3"/>
  </r>
  <r>
    <s v="OR"/>
    <n v="175"/>
    <s v="area_code_415"/>
    <s v="no"/>
    <s v="no"/>
    <n v="0"/>
    <n v="185"/>
    <n v="104"/>
    <n v="31.45"/>
    <n v="325.8"/>
    <n v="86"/>
    <n v="27.69"/>
    <n v="85.4"/>
    <x v="18"/>
    <n v="3.84"/>
    <n v="14.6"/>
    <n v="2"/>
    <n v="3.94"/>
    <n v="1"/>
    <x v="0"/>
    <n v="0"/>
    <n v="0"/>
    <n v="0"/>
    <s v="Very High"/>
    <s v="High"/>
    <x v="2"/>
  </r>
  <r>
    <s v="OR"/>
    <n v="136"/>
    <s v="area_code_415"/>
    <s v="no"/>
    <s v="yes"/>
    <n v="23"/>
    <n v="235.6"/>
    <n v="65"/>
    <n v="40.049999999999997"/>
    <n v="177.7"/>
    <n v="81"/>
    <n v="15.1"/>
    <n v="138.69999999999999"/>
    <x v="18"/>
    <n v="6.24"/>
    <n v="11.3"/>
    <n v="5"/>
    <n v="3.05"/>
    <n v="1"/>
    <x v="0"/>
    <n v="0"/>
    <n v="0"/>
    <n v="1"/>
    <s v="Very High"/>
    <s v="High"/>
    <x v="2"/>
  </r>
  <r>
    <s v="AR"/>
    <n v="32"/>
    <s v="area_code_415"/>
    <s v="yes"/>
    <s v="no"/>
    <n v="0"/>
    <n v="265.5"/>
    <n v="75"/>
    <n v="45.14"/>
    <n v="119.7"/>
    <n v="77"/>
    <n v="10.17"/>
    <n v="169.9"/>
    <x v="10"/>
    <n v="7.65"/>
    <n v="14.8"/>
    <n v="6"/>
    <n v="4"/>
    <n v="2"/>
    <x v="1"/>
    <n v="1"/>
    <n v="1"/>
    <n v="0"/>
    <s v="Low"/>
    <s v="High"/>
    <x v="2"/>
  </r>
  <r>
    <s v="UT"/>
    <n v="101"/>
    <s v="area_code_415"/>
    <s v="no"/>
    <s v="no"/>
    <n v="0"/>
    <n v="332.1"/>
    <n v="91"/>
    <n v="56.46"/>
    <n v="151"/>
    <n v="123"/>
    <n v="12.84"/>
    <n v="277.8"/>
    <x v="43"/>
    <n v="12.5"/>
    <n v="11.3"/>
    <n v="3"/>
    <n v="3.05"/>
    <n v="1"/>
    <x v="1"/>
    <n v="1"/>
    <n v="0"/>
    <n v="0"/>
    <s v="High"/>
    <s v="High"/>
    <x v="1"/>
  </r>
  <r>
    <s v="AZ"/>
    <n v="132"/>
    <s v="area_code_408"/>
    <s v="yes"/>
    <s v="yes"/>
    <n v="21"/>
    <n v="223.4"/>
    <n v="89"/>
    <n v="37.979999999999997"/>
    <n v="193.2"/>
    <n v="105"/>
    <n v="16.420000000000002"/>
    <n v="226.2"/>
    <x v="82"/>
    <n v="10.18"/>
    <n v="7.7"/>
    <n v="5"/>
    <n v="2.08"/>
    <n v="3"/>
    <x v="0"/>
    <n v="0"/>
    <n v="1"/>
    <n v="1"/>
    <s v="Very High"/>
    <s v="Low"/>
    <x v="1"/>
  </r>
  <r>
    <s v="ME"/>
    <n v="120"/>
    <s v="area_code_510"/>
    <s v="no"/>
    <s v="no"/>
    <n v="0"/>
    <n v="163.6"/>
    <n v="109"/>
    <n v="27.81"/>
    <n v="237.3"/>
    <n v="95"/>
    <n v="20.170000000000002"/>
    <n v="186.2"/>
    <x v="97"/>
    <n v="8.3800000000000008"/>
    <n v="12.3"/>
    <n v="5"/>
    <n v="3.32"/>
    <n v="0"/>
    <x v="0"/>
    <n v="0"/>
    <n v="0"/>
    <n v="0"/>
    <s v="High"/>
    <s v="High"/>
    <x v="3"/>
  </r>
  <r>
    <s v="MT"/>
    <n v="122"/>
    <s v="area_code_510"/>
    <s v="no"/>
    <s v="no"/>
    <n v="0"/>
    <n v="190"/>
    <n v="125"/>
    <n v="32.299999999999997"/>
    <n v="141.5"/>
    <n v="77"/>
    <n v="12.03"/>
    <n v="216.8"/>
    <x v="19"/>
    <n v="9.76"/>
    <n v="15.9"/>
    <n v="3"/>
    <n v="4.29"/>
    <n v="3"/>
    <x v="0"/>
    <n v="0"/>
    <n v="0"/>
    <n v="0"/>
    <s v="High"/>
    <s v="High"/>
    <x v="2"/>
  </r>
  <r>
    <s v="OK"/>
    <n v="52"/>
    <s v="area_code_510"/>
    <s v="no"/>
    <s v="no"/>
    <n v="0"/>
    <n v="153.69999999999999"/>
    <n v="100"/>
    <n v="26.13"/>
    <n v="174.2"/>
    <n v="139"/>
    <n v="14.81"/>
    <n v="242.3"/>
    <x v="37"/>
    <n v="10.9"/>
    <n v="14.1"/>
    <n v="3"/>
    <n v="3.81"/>
    <n v="1"/>
    <x v="0"/>
    <n v="0"/>
    <n v="0"/>
    <n v="0"/>
    <s v="Low"/>
    <s v="High"/>
    <x v="0"/>
  </r>
  <r>
    <s v="VT"/>
    <n v="182"/>
    <s v="area_code_415"/>
    <s v="no"/>
    <s v="no"/>
    <n v="0"/>
    <n v="160.30000000000001"/>
    <n v="87"/>
    <n v="27.25"/>
    <n v="229.9"/>
    <n v="101"/>
    <n v="19.54"/>
    <n v="185.3"/>
    <x v="5"/>
    <n v="8.34"/>
    <n v="8.6999999999999993"/>
    <n v="11"/>
    <n v="2.35"/>
    <n v="2"/>
    <x v="0"/>
    <n v="0"/>
    <n v="0"/>
    <n v="0"/>
    <s v="Very High"/>
    <s v="Low"/>
    <x v="0"/>
  </r>
  <r>
    <s v="ID"/>
    <n v="130"/>
    <s v="area_code_510"/>
    <s v="no"/>
    <s v="no"/>
    <n v="0"/>
    <n v="140.9"/>
    <n v="68"/>
    <n v="23.95"/>
    <n v="217.5"/>
    <n v="109"/>
    <n v="18.489999999999998"/>
    <n v="123.6"/>
    <x v="5"/>
    <n v="5.56"/>
    <n v="13.6"/>
    <n v="4"/>
    <n v="3.67"/>
    <n v="3"/>
    <x v="0"/>
    <n v="0"/>
    <n v="0"/>
    <n v="0"/>
    <s v="Very High"/>
    <s v="High"/>
    <x v="0"/>
  </r>
  <r>
    <s v="SC"/>
    <n v="106"/>
    <s v="area_code_510"/>
    <s v="no"/>
    <s v="no"/>
    <n v="0"/>
    <n v="168.4"/>
    <n v="85"/>
    <n v="28.63"/>
    <n v="123.3"/>
    <n v="95"/>
    <n v="10.48"/>
    <n v="162.5"/>
    <x v="72"/>
    <n v="7.31"/>
    <n v="4.5999999999999996"/>
    <n v="4"/>
    <n v="1.24"/>
    <n v="3"/>
    <x v="0"/>
    <n v="0"/>
    <n v="0"/>
    <n v="0"/>
    <s v="High"/>
    <s v="Low"/>
    <x v="3"/>
  </r>
  <r>
    <s v="MA"/>
    <n v="150"/>
    <s v="area_code_408"/>
    <s v="no"/>
    <s v="no"/>
    <n v="0"/>
    <n v="150.9"/>
    <n v="92"/>
    <n v="25.65"/>
    <n v="191"/>
    <n v="106"/>
    <n v="16.239999999999998"/>
    <n v="223.6"/>
    <x v="24"/>
    <n v="10.06"/>
    <n v="8.3000000000000007"/>
    <n v="4"/>
    <n v="2.2400000000000002"/>
    <n v="5"/>
    <x v="1"/>
    <n v="1"/>
    <n v="0"/>
    <n v="0"/>
    <s v="Very High"/>
    <s v="Low"/>
    <x v="0"/>
  </r>
  <r>
    <s v="OK"/>
    <n v="94"/>
    <s v="area_code_415"/>
    <s v="no"/>
    <s v="no"/>
    <n v="0"/>
    <n v="255.1"/>
    <n v="96"/>
    <n v="43.37"/>
    <n v="276.89999999999998"/>
    <n v="67"/>
    <n v="23.54"/>
    <n v="226.5"/>
    <x v="14"/>
    <n v="10.19"/>
    <n v="10.6"/>
    <n v="2"/>
    <n v="2.86"/>
    <n v="0"/>
    <x v="1"/>
    <n v="1"/>
    <n v="0"/>
    <n v="0"/>
    <s v="Medium"/>
    <s v="High"/>
    <x v="2"/>
  </r>
  <r>
    <s v="CO"/>
    <n v="89"/>
    <s v="area_code_415"/>
    <s v="no"/>
    <s v="no"/>
    <n v="0"/>
    <n v="94.5"/>
    <n v="107"/>
    <n v="16.07"/>
    <n v="191.8"/>
    <n v="85"/>
    <n v="16.3"/>
    <n v="196.2"/>
    <x v="70"/>
    <n v="8.83"/>
    <n v="15"/>
    <n v="5"/>
    <n v="4.05"/>
    <n v="1"/>
    <x v="0"/>
    <n v="0"/>
    <n v="0"/>
    <n v="0"/>
    <s v="Medium"/>
    <s v="High"/>
    <x v="3"/>
  </r>
  <r>
    <s v="WA"/>
    <n v="45"/>
    <s v="area_code_415"/>
    <s v="no"/>
    <s v="no"/>
    <n v="0"/>
    <n v="135"/>
    <n v="116"/>
    <n v="22.95"/>
    <n v="159"/>
    <n v="108"/>
    <n v="13.52"/>
    <n v="170.3"/>
    <x v="61"/>
    <n v="7.66"/>
    <n v="11.1"/>
    <n v="15"/>
    <n v="3"/>
    <n v="1"/>
    <x v="0"/>
    <n v="0"/>
    <n v="0"/>
    <n v="0"/>
    <s v="Low"/>
    <s v="High"/>
    <x v="0"/>
  </r>
  <r>
    <s v="KS"/>
    <n v="74"/>
    <s v="area_code_408"/>
    <s v="no"/>
    <s v="no"/>
    <n v="0"/>
    <n v="286.89999999999998"/>
    <n v="113"/>
    <n v="48.77"/>
    <n v="260.8"/>
    <n v="121"/>
    <n v="22.17"/>
    <n v="137.1"/>
    <x v="9"/>
    <n v="6.17"/>
    <n v="12.6"/>
    <n v="6"/>
    <n v="3.4"/>
    <n v="0"/>
    <x v="1"/>
    <n v="1"/>
    <n v="0"/>
    <n v="0"/>
    <s v="Medium"/>
    <s v="High"/>
    <x v="1"/>
  </r>
  <r>
    <s v="GA"/>
    <n v="158"/>
    <s v="area_code_415"/>
    <s v="no"/>
    <s v="no"/>
    <n v="0"/>
    <n v="165.4"/>
    <n v="70"/>
    <n v="28.12"/>
    <n v="280.10000000000002"/>
    <n v="104"/>
    <n v="23.81"/>
    <n v="121.8"/>
    <x v="36"/>
    <n v="5.48"/>
    <n v="10.4"/>
    <n v="9"/>
    <n v="2.81"/>
    <n v="1"/>
    <x v="0"/>
    <n v="0"/>
    <n v="0"/>
    <n v="0"/>
    <s v="Very High"/>
    <s v="High"/>
    <x v="0"/>
  </r>
  <r>
    <s v="AL"/>
    <n v="76"/>
    <s v="area_code_415"/>
    <s v="no"/>
    <s v="no"/>
    <n v="0"/>
    <n v="222"/>
    <n v="99"/>
    <n v="37.74"/>
    <n v="215.9"/>
    <n v="122"/>
    <n v="18.350000000000001"/>
    <n v="204.1"/>
    <x v="70"/>
    <n v="9.18"/>
    <n v="8.1999999999999993"/>
    <n v="5"/>
    <n v="2.21"/>
    <n v="3"/>
    <x v="1"/>
    <n v="1"/>
    <n v="0"/>
    <n v="0"/>
    <s v="Medium"/>
    <s v="Low"/>
    <x v="1"/>
  </r>
  <r>
    <s v="KY"/>
    <n v="102"/>
    <s v="area_code_415"/>
    <s v="yes"/>
    <s v="no"/>
    <n v="0"/>
    <n v="209.8"/>
    <n v="85"/>
    <n v="35.67"/>
    <n v="165.7"/>
    <n v="100"/>
    <n v="14.08"/>
    <n v="230.1"/>
    <x v="26"/>
    <n v="10.35"/>
    <n v="8.6999999999999993"/>
    <n v="6"/>
    <n v="2.35"/>
    <n v="0"/>
    <x v="0"/>
    <n v="0"/>
    <n v="1"/>
    <n v="0"/>
    <s v="High"/>
    <s v="Low"/>
    <x v="2"/>
  </r>
  <r>
    <s v="LA"/>
    <n v="4"/>
    <s v="area_code_408"/>
    <s v="no"/>
    <s v="yes"/>
    <n v="31"/>
    <n v="158.30000000000001"/>
    <n v="99"/>
    <n v="26.91"/>
    <n v="164.2"/>
    <n v="98"/>
    <n v="13.96"/>
    <n v="192.7"/>
    <x v="13"/>
    <n v="8.67"/>
    <n v="12.5"/>
    <n v="3"/>
    <n v="3.38"/>
    <n v="2"/>
    <x v="0"/>
    <n v="0"/>
    <n v="0"/>
    <n v="1"/>
    <s v="Low"/>
    <s v="High"/>
    <x v="3"/>
  </r>
  <r>
    <s v="MN"/>
    <n v="161"/>
    <s v="area_code_408"/>
    <s v="no"/>
    <s v="no"/>
    <n v="0"/>
    <n v="252.3"/>
    <n v="120"/>
    <n v="42.89"/>
    <n v="243.8"/>
    <n v="98"/>
    <n v="20.72"/>
    <n v="284.39999999999998"/>
    <x v="5"/>
    <n v="12.8"/>
    <n v="9.1999999999999993"/>
    <n v="2"/>
    <n v="2.48"/>
    <n v="1"/>
    <x v="1"/>
    <n v="1"/>
    <n v="0"/>
    <n v="0"/>
    <s v="Very High"/>
    <s v="Low"/>
    <x v="2"/>
  </r>
  <r>
    <s v="WV"/>
    <n v="116"/>
    <s v="area_code_415"/>
    <s v="no"/>
    <s v="no"/>
    <n v="0"/>
    <n v="255.5"/>
    <n v="93"/>
    <n v="43.44"/>
    <n v="224.4"/>
    <n v="122"/>
    <n v="19.07"/>
    <n v="317.3"/>
    <x v="82"/>
    <n v="14.28"/>
    <n v="12.7"/>
    <n v="4"/>
    <n v="3.43"/>
    <n v="1"/>
    <x v="1"/>
    <n v="1"/>
    <n v="0"/>
    <n v="0"/>
    <s v="High"/>
    <s v="High"/>
    <x v="1"/>
  </r>
  <r>
    <s v="WY"/>
    <n v="86"/>
    <s v="area_code_415"/>
    <s v="no"/>
    <s v="no"/>
    <n v="0"/>
    <n v="227.9"/>
    <n v="105"/>
    <n v="38.74"/>
    <n v="218.7"/>
    <n v="118"/>
    <n v="18.59"/>
    <n v="223.2"/>
    <x v="60"/>
    <n v="10.039999999999999"/>
    <n v="14.2"/>
    <n v="5"/>
    <n v="3.83"/>
    <n v="3"/>
    <x v="0"/>
    <n v="0"/>
    <n v="0"/>
    <n v="0"/>
    <s v="Medium"/>
    <s v="High"/>
    <x v="1"/>
  </r>
  <r>
    <s v="NE"/>
    <n v="39"/>
    <s v="area_code_510"/>
    <s v="no"/>
    <s v="no"/>
    <n v="0"/>
    <n v="185"/>
    <n v="113"/>
    <n v="31.45"/>
    <n v="106.5"/>
    <n v="125"/>
    <n v="9.0500000000000007"/>
    <n v="167.3"/>
    <x v="17"/>
    <n v="7.53"/>
    <n v="12"/>
    <n v="2"/>
    <n v="3.24"/>
    <n v="0"/>
    <x v="0"/>
    <n v="0"/>
    <n v="0"/>
    <n v="0"/>
    <s v="Low"/>
    <s v="High"/>
    <x v="1"/>
  </r>
  <r>
    <s v="MI"/>
    <n v="57"/>
    <s v="area_code_415"/>
    <s v="no"/>
    <s v="no"/>
    <n v="0"/>
    <n v="140"/>
    <n v="100"/>
    <n v="23.8"/>
    <n v="174.7"/>
    <n v="102"/>
    <n v="14.85"/>
    <n v="258.5"/>
    <x v="8"/>
    <n v="11.63"/>
    <n v="13.3"/>
    <n v="4"/>
    <n v="3.59"/>
    <n v="1"/>
    <x v="0"/>
    <n v="0"/>
    <n v="0"/>
    <n v="0"/>
    <s v="Low"/>
    <s v="High"/>
    <x v="0"/>
  </r>
  <r>
    <s v="NH"/>
    <n v="138"/>
    <s v="area_code_415"/>
    <s v="no"/>
    <s v="no"/>
    <n v="0"/>
    <n v="157.5"/>
    <n v="96"/>
    <n v="26.78"/>
    <n v="271.7"/>
    <n v="107"/>
    <n v="23.09"/>
    <n v="138.19999999999999"/>
    <x v="48"/>
    <n v="6.22"/>
    <n v="10.7"/>
    <n v="6"/>
    <n v="2.89"/>
    <n v="2"/>
    <x v="0"/>
    <n v="0"/>
    <n v="0"/>
    <n v="0"/>
    <s v="Very High"/>
    <s v="High"/>
    <x v="0"/>
  </r>
  <r>
    <s v="AK"/>
    <n v="98"/>
    <s v="area_code_415"/>
    <s v="no"/>
    <s v="no"/>
    <n v="0"/>
    <n v="237.5"/>
    <n v="130"/>
    <n v="40.380000000000003"/>
    <n v="213.2"/>
    <n v="85"/>
    <n v="18.12"/>
    <n v="194.1"/>
    <x v="24"/>
    <n v="8.73"/>
    <n v="10.1"/>
    <n v="3"/>
    <n v="2.73"/>
    <n v="0"/>
    <x v="0"/>
    <n v="0"/>
    <n v="0"/>
    <n v="0"/>
    <s v="Medium"/>
    <s v="Low"/>
    <x v="2"/>
  </r>
  <r>
    <s v="AZ"/>
    <n v="145"/>
    <s v="area_code_415"/>
    <s v="no"/>
    <s v="yes"/>
    <n v="10"/>
    <n v="190.7"/>
    <n v="100"/>
    <n v="32.42"/>
    <n v="177.7"/>
    <n v="114"/>
    <n v="15.1"/>
    <n v="167.3"/>
    <x v="41"/>
    <n v="7.53"/>
    <n v="12.8"/>
    <n v="2"/>
    <n v="3.46"/>
    <n v="0"/>
    <x v="0"/>
    <n v="0"/>
    <n v="0"/>
    <n v="1"/>
    <s v="Very High"/>
    <s v="High"/>
    <x v="1"/>
  </r>
  <r>
    <s v="NV"/>
    <n v="77"/>
    <s v="area_code_415"/>
    <s v="no"/>
    <s v="no"/>
    <n v="0"/>
    <n v="215.5"/>
    <n v="81"/>
    <n v="36.64"/>
    <n v="170.9"/>
    <n v="100"/>
    <n v="14.53"/>
    <n v="170.3"/>
    <x v="63"/>
    <n v="7.66"/>
    <n v="10.3"/>
    <n v="3"/>
    <n v="2.78"/>
    <n v="1"/>
    <x v="0"/>
    <n v="0"/>
    <n v="0"/>
    <n v="0"/>
    <s v="Medium"/>
    <s v="High"/>
    <x v="2"/>
  </r>
  <r>
    <s v="WV"/>
    <n v="99"/>
    <s v="area_code_408"/>
    <s v="no"/>
    <s v="yes"/>
    <n v="12"/>
    <n v="119.9"/>
    <n v="83"/>
    <n v="20.38"/>
    <n v="237.7"/>
    <n v="98"/>
    <n v="20.2"/>
    <n v="187.6"/>
    <x v="121"/>
    <n v="8.44"/>
    <n v="16.600000000000001"/>
    <n v="2"/>
    <n v="4.4800000000000004"/>
    <n v="1"/>
    <x v="0"/>
    <n v="0"/>
    <n v="0"/>
    <n v="1"/>
    <s v="Medium"/>
    <s v="High"/>
    <x v="3"/>
  </r>
  <r>
    <s v="VT"/>
    <n v="106"/>
    <s v="area_code_510"/>
    <s v="yes"/>
    <s v="no"/>
    <n v="0"/>
    <n v="196.7"/>
    <n v="100"/>
    <n v="33.44"/>
    <n v="210.2"/>
    <n v="109"/>
    <n v="17.87"/>
    <n v="173.8"/>
    <x v="72"/>
    <n v="7.82"/>
    <n v="7.8"/>
    <n v="1"/>
    <n v="2.11"/>
    <n v="4"/>
    <x v="1"/>
    <n v="1"/>
    <n v="1"/>
    <n v="0"/>
    <s v="High"/>
    <s v="Low"/>
    <x v="1"/>
  </r>
  <r>
    <s v="OK"/>
    <n v="32"/>
    <s v="area_code_510"/>
    <s v="no"/>
    <s v="no"/>
    <n v="0"/>
    <n v="230.7"/>
    <n v="122"/>
    <n v="39.22"/>
    <n v="204.7"/>
    <n v="134"/>
    <n v="17.399999999999999"/>
    <n v="142"/>
    <x v="27"/>
    <n v="6.39"/>
    <n v="8.6999999999999993"/>
    <n v="3"/>
    <n v="2.35"/>
    <n v="2"/>
    <x v="0"/>
    <n v="0"/>
    <n v="0"/>
    <n v="0"/>
    <s v="Low"/>
    <s v="Low"/>
    <x v="1"/>
  </r>
  <r>
    <s v="OR"/>
    <n v="174"/>
    <s v="area_code_415"/>
    <s v="no"/>
    <s v="no"/>
    <n v="0"/>
    <n v="222.3"/>
    <n v="102"/>
    <n v="37.79"/>
    <n v="173.8"/>
    <n v="123"/>
    <n v="14.77"/>
    <n v="297.2"/>
    <x v="7"/>
    <n v="13.37"/>
    <n v="5.7"/>
    <n v="2"/>
    <n v="1.54"/>
    <n v="0"/>
    <x v="1"/>
    <n v="1"/>
    <n v="0"/>
    <n v="0"/>
    <s v="Very High"/>
    <s v="Low"/>
    <x v="1"/>
  </r>
  <r>
    <s v="NY"/>
    <n v="98"/>
    <s v="area_code_510"/>
    <s v="no"/>
    <s v="no"/>
    <n v="0"/>
    <n v="198.6"/>
    <n v="92"/>
    <n v="33.76"/>
    <n v="349.4"/>
    <n v="99"/>
    <n v="29.7"/>
    <n v="221.7"/>
    <x v="72"/>
    <n v="9.98"/>
    <n v="7.3"/>
    <n v="6"/>
    <n v="1.97"/>
    <n v="2"/>
    <x v="1"/>
    <n v="1"/>
    <n v="0"/>
    <n v="0"/>
    <s v="Medium"/>
    <s v="Low"/>
    <x v="2"/>
  </r>
  <r>
    <s v="ME"/>
    <n v="42"/>
    <s v="area_code_510"/>
    <s v="no"/>
    <s v="no"/>
    <n v="0"/>
    <n v="139.4"/>
    <n v="109"/>
    <n v="23.7"/>
    <n v="223.8"/>
    <n v="121"/>
    <n v="19.02"/>
    <n v="244.9"/>
    <x v="18"/>
    <n v="11.02"/>
    <n v="4.5999999999999996"/>
    <n v="3"/>
    <n v="1.24"/>
    <n v="1"/>
    <x v="0"/>
    <n v="0"/>
    <n v="0"/>
    <n v="0"/>
    <s v="Low"/>
    <s v="Low"/>
    <x v="0"/>
  </r>
  <r>
    <s v="VA"/>
    <n v="99"/>
    <s v="area_code_408"/>
    <s v="no"/>
    <s v="no"/>
    <n v="0"/>
    <n v="130.4"/>
    <n v="121"/>
    <n v="22.17"/>
    <n v="219.9"/>
    <n v="103"/>
    <n v="18.690000000000001"/>
    <n v="84.1"/>
    <x v="82"/>
    <n v="3.78"/>
    <n v="9.8000000000000007"/>
    <n v="3"/>
    <n v="2.65"/>
    <n v="2"/>
    <x v="0"/>
    <n v="0"/>
    <n v="0"/>
    <n v="0"/>
    <s v="Medium"/>
    <s v="Low"/>
    <x v="0"/>
  </r>
  <r>
    <s v="NY"/>
    <n v="119"/>
    <s v="area_code_408"/>
    <s v="no"/>
    <s v="no"/>
    <n v="0"/>
    <n v="153.19999999999999"/>
    <n v="131"/>
    <n v="26.04"/>
    <n v="116.6"/>
    <n v="85"/>
    <n v="9.91"/>
    <n v="218.5"/>
    <x v="14"/>
    <n v="9.83"/>
    <n v="10.1"/>
    <n v="5"/>
    <n v="2.73"/>
    <n v="1"/>
    <x v="0"/>
    <n v="0"/>
    <n v="0"/>
    <n v="0"/>
    <s v="High"/>
    <s v="Low"/>
    <x v="3"/>
  </r>
  <r>
    <s v="MD"/>
    <n v="47"/>
    <s v="area_code_415"/>
    <s v="yes"/>
    <s v="no"/>
    <n v="0"/>
    <n v="177.1"/>
    <n v="104"/>
    <n v="30.11"/>
    <n v="217.4"/>
    <n v="97"/>
    <n v="18.48"/>
    <n v="191.8"/>
    <x v="70"/>
    <n v="8.6300000000000008"/>
    <n v="9.6999999999999993"/>
    <n v="5"/>
    <n v="2.62"/>
    <n v="2"/>
    <x v="0"/>
    <n v="0"/>
    <n v="1"/>
    <n v="0"/>
    <s v="Low"/>
    <s v="Low"/>
    <x v="3"/>
  </r>
  <r>
    <s v="GA"/>
    <n v="77"/>
    <s v="area_code_415"/>
    <s v="no"/>
    <s v="no"/>
    <n v="0"/>
    <n v="134.5"/>
    <n v="119"/>
    <n v="22.87"/>
    <n v="119.7"/>
    <n v="104"/>
    <n v="10.17"/>
    <n v="250.7"/>
    <x v="64"/>
    <n v="11.28"/>
    <n v="9.3000000000000007"/>
    <n v="5"/>
    <n v="2.5099999999999998"/>
    <n v="0"/>
    <x v="0"/>
    <n v="0"/>
    <n v="0"/>
    <n v="0"/>
    <s v="Medium"/>
    <s v="Low"/>
    <x v="0"/>
  </r>
  <r>
    <s v="WY"/>
    <n v="39"/>
    <s v="area_code_510"/>
    <s v="no"/>
    <s v="yes"/>
    <n v="38"/>
    <n v="201.8"/>
    <n v="66"/>
    <n v="34.31"/>
    <n v="200.1"/>
    <n v="87"/>
    <n v="17.010000000000002"/>
    <n v="173.7"/>
    <x v="64"/>
    <n v="7.82"/>
    <n v="9.5"/>
    <n v="3"/>
    <n v="2.57"/>
    <n v="0"/>
    <x v="0"/>
    <n v="0"/>
    <n v="0"/>
    <n v="1"/>
    <s v="Low"/>
    <s v="Low"/>
    <x v="2"/>
  </r>
  <r>
    <s v="WV"/>
    <n v="193"/>
    <s v="area_code_415"/>
    <s v="no"/>
    <s v="no"/>
    <n v="0"/>
    <n v="180.5"/>
    <n v="114"/>
    <n v="30.69"/>
    <n v="117.9"/>
    <n v="80"/>
    <n v="10.02"/>
    <n v="192.9"/>
    <x v="7"/>
    <n v="8.68"/>
    <n v="10.199999999999999"/>
    <n v="4"/>
    <n v="2.75"/>
    <n v="2"/>
    <x v="0"/>
    <n v="0"/>
    <n v="0"/>
    <n v="0"/>
    <s v="Very High"/>
    <s v="Low"/>
    <x v="2"/>
  </r>
  <r>
    <s v="OH"/>
    <n v="103"/>
    <s v="area_code_415"/>
    <s v="no"/>
    <s v="yes"/>
    <n v="40"/>
    <n v="164.5"/>
    <n v="95"/>
    <n v="27.97"/>
    <n v="228.7"/>
    <n v="82"/>
    <n v="19.440000000000001"/>
    <n v="194.7"/>
    <x v="7"/>
    <n v="8.76"/>
    <n v="7.4"/>
    <n v="1"/>
    <n v="2"/>
    <n v="4"/>
    <x v="0"/>
    <n v="0"/>
    <n v="0"/>
    <n v="1"/>
    <s v="High"/>
    <s v="Low"/>
    <x v="3"/>
  </r>
  <r>
    <s v="AK"/>
    <n v="36"/>
    <s v="area_code_415"/>
    <s v="yes"/>
    <s v="yes"/>
    <n v="19"/>
    <n v="171.9"/>
    <n v="96"/>
    <n v="29.22"/>
    <n v="198.4"/>
    <n v="111"/>
    <n v="16.86"/>
    <n v="321.7"/>
    <x v="46"/>
    <n v="14.48"/>
    <n v="10.5"/>
    <n v="1"/>
    <n v="2.84"/>
    <n v="1"/>
    <x v="1"/>
    <n v="1"/>
    <n v="1"/>
    <n v="1"/>
    <s v="Low"/>
    <s v="High"/>
    <x v="0"/>
  </r>
  <r>
    <s v="IL"/>
    <n v="87"/>
    <s v="area_code_415"/>
    <s v="no"/>
    <s v="no"/>
    <n v="0"/>
    <n v="221.4"/>
    <n v="69"/>
    <n v="37.64"/>
    <n v="195.2"/>
    <n v="53"/>
    <n v="16.59"/>
    <n v="120.6"/>
    <x v="50"/>
    <n v="5.43"/>
    <n v="13.7"/>
    <n v="4"/>
    <n v="3.7"/>
    <n v="1"/>
    <x v="0"/>
    <n v="0"/>
    <n v="0"/>
    <n v="0"/>
    <s v="Medium"/>
    <s v="High"/>
    <x v="2"/>
  </r>
  <r>
    <s v="RI"/>
    <n v="1"/>
    <s v="area_code_510"/>
    <s v="no"/>
    <s v="no"/>
    <n v="0"/>
    <n v="241.5"/>
    <n v="114"/>
    <n v="41.06"/>
    <n v="195.2"/>
    <n v="94"/>
    <n v="16.59"/>
    <n v="201.6"/>
    <x v="73"/>
    <n v="9.07"/>
    <n v="14.1"/>
    <n v="3"/>
    <n v="3.81"/>
    <n v="3"/>
    <x v="0"/>
    <n v="0"/>
    <n v="0"/>
    <n v="0"/>
    <s v="Low"/>
    <s v="High"/>
    <x v="2"/>
  </r>
  <r>
    <s v="WY"/>
    <n v="62"/>
    <s v="area_code_415"/>
    <s v="no"/>
    <s v="no"/>
    <n v="0"/>
    <n v="116.5"/>
    <n v="77"/>
    <n v="19.809999999999999"/>
    <n v="186.1"/>
    <n v="111"/>
    <n v="15.82"/>
    <n v="180.6"/>
    <x v="51"/>
    <n v="8.1300000000000008"/>
    <n v="16.100000000000001"/>
    <n v="2"/>
    <n v="4.3499999999999996"/>
    <n v="3"/>
    <x v="0"/>
    <n v="0"/>
    <n v="0"/>
    <n v="0"/>
    <s v="Low"/>
    <s v="High"/>
    <x v="0"/>
  </r>
  <r>
    <s v="WA"/>
    <n v="112"/>
    <s v="area_code_415"/>
    <s v="no"/>
    <s v="no"/>
    <n v="0"/>
    <n v="158.1"/>
    <n v="107"/>
    <n v="26.88"/>
    <n v="181.5"/>
    <n v="101"/>
    <n v="15.43"/>
    <n v="200.3"/>
    <x v="54"/>
    <n v="9.01"/>
    <n v="8.3000000000000007"/>
    <n v="7"/>
    <n v="2.2400000000000002"/>
    <n v="1"/>
    <x v="0"/>
    <n v="0"/>
    <n v="0"/>
    <n v="0"/>
    <s v="High"/>
    <s v="Low"/>
    <x v="0"/>
  </r>
  <r>
    <s v="CO"/>
    <n v="82"/>
    <s v="area_code_408"/>
    <s v="no"/>
    <s v="no"/>
    <n v="0"/>
    <n v="121.6"/>
    <n v="81"/>
    <n v="20.67"/>
    <n v="191.3"/>
    <n v="109"/>
    <n v="16.260000000000002"/>
    <n v="231.4"/>
    <x v="77"/>
    <n v="10.41"/>
    <n v="8.6"/>
    <n v="5"/>
    <n v="2.3199999999999998"/>
    <n v="3"/>
    <x v="0"/>
    <n v="0"/>
    <n v="0"/>
    <n v="0"/>
    <s v="Medium"/>
    <s v="Low"/>
    <x v="0"/>
  </r>
  <r>
    <s v="AL"/>
    <n v="55"/>
    <s v="area_code_415"/>
    <s v="no"/>
    <s v="yes"/>
    <n v="28"/>
    <n v="222.5"/>
    <n v="134"/>
    <n v="37.83"/>
    <n v="177.8"/>
    <n v="106"/>
    <n v="15.11"/>
    <n v="194.6"/>
    <x v="6"/>
    <n v="8.76"/>
    <n v="9.6999999999999993"/>
    <n v="4"/>
    <n v="2.62"/>
    <n v="2"/>
    <x v="0"/>
    <n v="0"/>
    <n v="0"/>
    <n v="1"/>
    <s v="Low"/>
    <s v="Low"/>
    <x v="1"/>
  </r>
  <r>
    <s v="IA"/>
    <n v="82"/>
    <s v="area_code_510"/>
    <s v="no"/>
    <s v="yes"/>
    <n v="23"/>
    <n v="123.7"/>
    <n v="93"/>
    <n v="21.03"/>
    <n v="139.1"/>
    <n v="74"/>
    <n v="11.82"/>
    <n v="174.5"/>
    <x v="4"/>
    <n v="7.85"/>
    <n v="10.6"/>
    <n v="2"/>
    <n v="2.86"/>
    <n v="1"/>
    <x v="0"/>
    <n v="0"/>
    <n v="0"/>
    <n v="1"/>
    <s v="Medium"/>
    <s v="High"/>
    <x v="3"/>
  </r>
  <r>
    <s v="OH"/>
    <n v="69"/>
    <s v="area_code_415"/>
    <s v="no"/>
    <s v="no"/>
    <n v="0"/>
    <n v="244.8"/>
    <n v="76"/>
    <n v="41.62"/>
    <n v="77.2"/>
    <n v="100"/>
    <n v="6.56"/>
    <n v="222.8"/>
    <x v="20"/>
    <n v="10.029999999999999"/>
    <n v="10"/>
    <n v="3"/>
    <n v="2.7"/>
    <n v="0"/>
    <x v="0"/>
    <n v="0"/>
    <n v="0"/>
    <n v="0"/>
    <s v="Low"/>
    <s v="Low"/>
    <x v="2"/>
  </r>
  <r>
    <s v="HI"/>
    <n v="87"/>
    <s v="area_code_510"/>
    <s v="no"/>
    <s v="no"/>
    <n v="0"/>
    <n v="297.39999999999998"/>
    <n v="63"/>
    <n v="50.56"/>
    <n v="118.4"/>
    <n v="108"/>
    <n v="10.06"/>
    <n v="242.3"/>
    <x v="51"/>
    <n v="10.9"/>
    <n v="11"/>
    <n v="2"/>
    <n v="2.97"/>
    <n v="2"/>
    <x v="1"/>
    <n v="1"/>
    <n v="0"/>
    <n v="0"/>
    <s v="Medium"/>
    <s v="High"/>
    <x v="1"/>
  </r>
  <r>
    <s v="WV"/>
    <n v="63"/>
    <s v="area_code_415"/>
    <s v="no"/>
    <s v="no"/>
    <n v="0"/>
    <n v="147.80000000000001"/>
    <n v="95"/>
    <n v="25.13"/>
    <n v="201.4"/>
    <n v="72"/>
    <n v="17.12"/>
    <n v="154.9"/>
    <x v="4"/>
    <n v="6.97"/>
    <n v="8.6"/>
    <n v="8"/>
    <n v="2.3199999999999998"/>
    <n v="1"/>
    <x v="0"/>
    <n v="0"/>
    <n v="0"/>
    <n v="0"/>
    <s v="Low"/>
    <s v="Low"/>
    <x v="3"/>
  </r>
  <r>
    <s v="ID"/>
    <n v="68"/>
    <s v="area_code_415"/>
    <s v="no"/>
    <s v="no"/>
    <n v="0"/>
    <n v="186.5"/>
    <n v="108"/>
    <n v="31.71"/>
    <n v="190.2"/>
    <n v="107"/>
    <n v="16.170000000000002"/>
    <n v="187.8"/>
    <x v="0"/>
    <n v="8.4499999999999993"/>
    <n v="11"/>
    <n v="5"/>
    <n v="2.97"/>
    <n v="1"/>
    <x v="0"/>
    <n v="0"/>
    <n v="0"/>
    <n v="0"/>
    <s v="Low"/>
    <s v="High"/>
    <x v="1"/>
  </r>
  <r>
    <s v="TX"/>
    <n v="119"/>
    <s v="area_code_510"/>
    <s v="no"/>
    <s v="no"/>
    <n v="0"/>
    <n v="107.2"/>
    <n v="100"/>
    <n v="18.22"/>
    <n v="221.1"/>
    <n v="100"/>
    <n v="18.79"/>
    <n v="212.6"/>
    <x v="5"/>
    <n v="9.57"/>
    <n v="8.3000000000000007"/>
    <n v="3"/>
    <n v="2.2400000000000002"/>
    <n v="2"/>
    <x v="0"/>
    <n v="0"/>
    <n v="0"/>
    <n v="0"/>
    <s v="High"/>
    <s v="Low"/>
    <x v="3"/>
  </r>
  <r>
    <s v="ID"/>
    <n v="43"/>
    <s v="area_code_415"/>
    <s v="no"/>
    <s v="yes"/>
    <n v="36"/>
    <n v="93.1"/>
    <n v="68"/>
    <n v="15.83"/>
    <n v="246.1"/>
    <n v="83"/>
    <n v="20.92"/>
    <n v="94.9"/>
    <x v="23"/>
    <n v="4.2699999999999996"/>
    <n v="8.6999999999999993"/>
    <n v="8"/>
    <n v="2.35"/>
    <n v="1"/>
    <x v="0"/>
    <n v="0"/>
    <n v="0"/>
    <n v="1"/>
    <s v="Low"/>
    <s v="Low"/>
    <x v="3"/>
  </r>
  <r>
    <s v="CA"/>
    <n v="136"/>
    <s v="area_code_510"/>
    <s v="no"/>
    <s v="no"/>
    <n v="0"/>
    <n v="132.4"/>
    <n v="110"/>
    <n v="22.51"/>
    <n v="254.1"/>
    <n v="81"/>
    <n v="21.6"/>
    <n v="176.5"/>
    <x v="41"/>
    <n v="7.94"/>
    <n v="13"/>
    <n v="6"/>
    <n v="3.51"/>
    <n v="2"/>
    <x v="0"/>
    <n v="0"/>
    <n v="0"/>
    <n v="0"/>
    <s v="Very High"/>
    <s v="High"/>
    <x v="3"/>
  </r>
  <r>
    <s v="OR"/>
    <n v="149"/>
    <s v="area_code_415"/>
    <s v="no"/>
    <s v="no"/>
    <n v="0"/>
    <n v="114.5"/>
    <n v="103"/>
    <n v="19.47"/>
    <n v="228.8"/>
    <n v="100"/>
    <n v="19.45"/>
    <n v="135.80000000000001"/>
    <x v="14"/>
    <n v="6.11"/>
    <n v="10.7"/>
    <n v="3"/>
    <n v="2.89"/>
    <n v="0"/>
    <x v="0"/>
    <n v="0"/>
    <n v="0"/>
    <n v="0"/>
    <s v="Very High"/>
    <s v="High"/>
    <x v="3"/>
  </r>
  <r>
    <s v="NY"/>
    <n v="77"/>
    <s v="area_code_415"/>
    <s v="no"/>
    <s v="no"/>
    <n v="0"/>
    <n v="184.7"/>
    <n v="130"/>
    <n v="31.4"/>
    <n v="194"/>
    <n v="105"/>
    <n v="16.489999999999998"/>
    <n v="249.1"/>
    <x v="50"/>
    <n v="11.21"/>
    <n v="9"/>
    <n v="4"/>
    <n v="2.4300000000000002"/>
    <n v="1"/>
    <x v="0"/>
    <n v="0"/>
    <n v="0"/>
    <n v="0"/>
    <s v="Medium"/>
    <s v="Low"/>
    <x v="1"/>
  </r>
  <r>
    <s v="MI"/>
    <n v="110"/>
    <s v="area_code_415"/>
    <s v="no"/>
    <s v="no"/>
    <n v="0"/>
    <n v="94.1"/>
    <n v="127"/>
    <n v="16"/>
    <n v="283"/>
    <n v="97"/>
    <n v="24.06"/>
    <n v="168.7"/>
    <x v="69"/>
    <n v="7.59"/>
    <n v="10.3"/>
    <n v="6"/>
    <n v="2.78"/>
    <n v="2"/>
    <x v="0"/>
    <n v="0"/>
    <n v="0"/>
    <n v="0"/>
    <s v="High"/>
    <s v="High"/>
    <x v="3"/>
  </r>
  <r>
    <s v="WA"/>
    <n v="70"/>
    <s v="area_code_415"/>
    <s v="no"/>
    <s v="no"/>
    <n v="0"/>
    <n v="229.3"/>
    <n v="110"/>
    <n v="38.979999999999997"/>
    <n v="118.2"/>
    <n v="89"/>
    <n v="10.050000000000001"/>
    <n v="155"/>
    <x v="18"/>
    <n v="6.98"/>
    <n v="7.9"/>
    <n v="4"/>
    <n v="2.13"/>
    <n v="1"/>
    <x v="0"/>
    <n v="0"/>
    <n v="0"/>
    <n v="0"/>
    <s v="Low"/>
    <s v="Low"/>
    <x v="2"/>
  </r>
  <r>
    <s v="VT"/>
    <n v="155"/>
    <s v="area_code_510"/>
    <s v="no"/>
    <s v="no"/>
    <n v="0"/>
    <n v="223.8"/>
    <n v="109"/>
    <n v="38.049999999999997"/>
    <n v="233.4"/>
    <n v="68"/>
    <n v="19.84"/>
    <n v="201.6"/>
    <x v="8"/>
    <n v="9.07"/>
    <n v="8.8000000000000007"/>
    <n v="8"/>
    <n v="2.38"/>
    <n v="1"/>
    <x v="0"/>
    <n v="0"/>
    <n v="0"/>
    <n v="0"/>
    <s v="Very High"/>
    <s v="Low"/>
    <x v="2"/>
  </r>
  <r>
    <s v="DC"/>
    <n v="151"/>
    <s v="area_code_415"/>
    <s v="no"/>
    <s v="yes"/>
    <n v="27"/>
    <n v="154.4"/>
    <n v="141"/>
    <n v="26.25"/>
    <n v="210.6"/>
    <n v="109"/>
    <n v="17.899999999999999"/>
    <n v="167.9"/>
    <x v="23"/>
    <n v="7.56"/>
    <n v="7.8"/>
    <n v="3"/>
    <n v="2.11"/>
    <n v="3"/>
    <x v="0"/>
    <n v="0"/>
    <n v="0"/>
    <n v="1"/>
    <s v="Very High"/>
    <s v="Low"/>
    <x v="0"/>
  </r>
  <r>
    <s v="TX"/>
    <n v="125"/>
    <s v="area_code_415"/>
    <s v="no"/>
    <s v="no"/>
    <n v="0"/>
    <n v="190.2"/>
    <n v="107"/>
    <n v="32.33"/>
    <n v="209.2"/>
    <n v="75"/>
    <n v="17.78"/>
    <n v="102.1"/>
    <x v="75"/>
    <n v="4.59"/>
    <n v="14.2"/>
    <n v="5"/>
    <n v="3.83"/>
    <n v="4"/>
    <x v="1"/>
    <n v="1"/>
    <n v="0"/>
    <n v="0"/>
    <s v="High"/>
    <s v="High"/>
    <x v="2"/>
  </r>
  <r>
    <s v="NJ"/>
    <n v="83"/>
    <s v="area_code_415"/>
    <s v="no"/>
    <s v="no"/>
    <n v="0"/>
    <n v="167"/>
    <n v="120"/>
    <n v="28.39"/>
    <n v="209.1"/>
    <n v="102"/>
    <n v="17.77"/>
    <n v="131"/>
    <x v="24"/>
    <n v="5.9"/>
    <n v="8.6"/>
    <n v="2"/>
    <n v="2.3199999999999998"/>
    <n v="1"/>
    <x v="0"/>
    <n v="0"/>
    <n v="0"/>
    <n v="0"/>
    <s v="Medium"/>
    <s v="Low"/>
    <x v="0"/>
  </r>
  <r>
    <s v="ND"/>
    <n v="94"/>
    <s v="area_code_510"/>
    <s v="no"/>
    <s v="no"/>
    <n v="0"/>
    <n v="154.80000000000001"/>
    <n v="113"/>
    <n v="26.32"/>
    <n v="261.8"/>
    <n v="121"/>
    <n v="22.25"/>
    <n v="213"/>
    <x v="77"/>
    <n v="9.58"/>
    <n v="11.6"/>
    <n v="5"/>
    <n v="3.13"/>
    <n v="0"/>
    <x v="0"/>
    <n v="0"/>
    <n v="0"/>
    <n v="0"/>
    <s v="Medium"/>
    <s v="High"/>
    <x v="0"/>
  </r>
  <r>
    <s v="CO"/>
    <n v="11"/>
    <s v="area_code_415"/>
    <s v="no"/>
    <s v="yes"/>
    <n v="36"/>
    <n v="293.39999999999998"/>
    <n v="122"/>
    <n v="49.88"/>
    <n v="174.1"/>
    <n v="91"/>
    <n v="14.8"/>
    <n v="212"/>
    <x v="88"/>
    <n v="9.5399999999999991"/>
    <n v="6.9"/>
    <n v="6"/>
    <n v="1.86"/>
    <n v="1"/>
    <x v="0"/>
    <n v="0"/>
    <n v="0"/>
    <n v="1"/>
    <s v="Low"/>
    <s v="Low"/>
    <x v="2"/>
  </r>
  <r>
    <s v="CO"/>
    <n v="92"/>
    <s v="area_code_415"/>
    <s v="no"/>
    <s v="no"/>
    <n v="0"/>
    <n v="160.5"/>
    <n v="113"/>
    <n v="27.29"/>
    <n v="287.3"/>
    <n v="134"/>
    <n v="24.42"/>
    <n v="212.6"/>
    <x v="73"/>
    <n v="9.57"/>
    <n v="8.1999999999999993"/>
    <n v="3"/>
    <n v="2.21"/>
    <n v="3"/>
    <x v="0"/>
    <n v="0"/>
    <n v="0"/>
    <n v="0"/>
    <s v="Medium"/>
    <s v="Low"/>
    <x v="0"/>
  </r>
  <r>
    <s v="GA"/>
    <n v="70"/>
    <s v="area_code_415"/>
    <s v="no"/>
    <s v="yes"/>
    <n v="20"/>
    <n v="230.2"/>
    <n v="110"/>
    <n v="39.130000000000003"/>
    <n v="177.5"/>
    <n v="111"/>
    <n v="15.09"/>
    <n v="206.3"/>
    <x v="115"/>
    <n v="9.2799999999999994"/>
    <n v="11.9"/>
    <n v="2"/>
    <n v="3.21"/>
    <n v="0"/>
    <x v="0"/>
    <n v="0"/>
    <n v="0"/>
    <n v="1"/>
    <s v="Low"/>
    <s v="High"/>
    <x v="1"/>
  </r>
  <r>
    <s v="UT"/>
    <n v="82"/>
    <s v="area_code_510"/>
    <s v="no"/>
    <s v="no"/>
    <n v="0"/>
    <n v="191.9"/>
    <n v="95"/>
    <n v="32.619999999999997"/>
    <n v="116.7"/>
    <n v="105"/>
    <n v="9.92"/>
    <n v="202.6"/>
    <x v="45"/>
    <n v="9.1199999999999992"/>
    <n v="8.1999999999999993"/>
    <n v="5"/>
    <n v="2.21"/>
    <n v="0"/>
    <x v="0"/>
    <n v="0"/>
    <n v="0"/>
    <n v="0"/>
    <s v="Medium"/>
    <s v="Low"/>
    <x v="1"/>
  </r>
  <r>
    <s v="CO"/>
    <n v="65"/>
    <s v="area_code_408"/>
    <s v="no"/>
    <s v="no"/>
    <n v="0"/>
    <n v="131.5"/>
    <n v="119"/>
    <n v="22.36"/>
    <n v="222.3"/>
    <n v="119"/>
    <n v="18.899999999999999"/>
    <n v="155.30000000000001"/>
    <x v="72"/>
    <n v="6.99"/>
    <n v="11.1"/>
    <n v="7"/>
    <n v="3"/>
    <n v="1"/>
    <x v="0"/>
    <n v="0"/>
    <n v="0"/>
    <n v="0"/>
    <s v="Low"/>
    <s v="High"/>
    <x v="0"/>
  </r>
  <r>
    <s v="AZ"/>
    <n v="102"/>
    <s v="area_code_510"/>
    <s v="no"/>
    <s v="no"/>
    <n v="0"/>
    <n v="171.6"/>
    <n v="116"/>
    <n v="29.17"/>
    <n v="219.4"/>
    <n v="111"/>
    <n v="18.649999999999999"/>
    <n v="242.1"/>
    <x v="82"/>
    <n v="10.89"/>
    <n v="12.1"/>
    <n v="4"/>
    <n v="3.27"/>
    <n v="0"/>
    <x v="1"/>
    <n v="1"/>
    <n v="0"/>
    <n v="0"/>
    <s v="High"/>
    <s v="High"/>
    <x v="0"/>
  </r>
  <r>
    <s v="CT"/>
    <n v="78"/>
    <s v="area_code_408"/>
    <s v="no"/>
    <s v="no"/>
    <n v="0"/>
    <n v="157.30000000000001"/>
    <n v="61"/>
    <n v="26.74"/>
    <n v="242"/>
    <n v="119"/>
    <n v="20.57"/>
    <n v="196"/>
    <x v="24"/>
    <n v="8.82"/>
    <n v="10.6"/>
    <n v="1"/>
    <n v="2.86"/>
    <n v="1"/>
    <x v="0"/>
    <n v="0"/>
    <n v="0"/>
    <n v="0"/>
    <s v="Medium"/>
    <s v="High"/>
    <x v="0"/>
  </r>
  <r>
    <s v="NM"/>
    <n v="77"/>
    <s v="area_code_408"/>
    <s v="yes"/>
    <s v="no"/>
    <n v="0"/>
    <n v="192.7"/>
    <n v="82"/>
    <n v="32.76"/>
    <n v="198"/>
    <n v="91"/>
    <n v="16.829999999999998"/>
    <n v="204.2"/>
    <x v="34"/>
    <n v="9.19"/>
    <n v="9"/>
    <n v="6"/>
    <n v="2.4300000000000002"/>
    <n v="1"/>
    <x v="0"/>
    <n v="0"/>
    <n v="1"/>
    <n v="0"/>
    <s v="Medium"/>
    <s v="Low"/>
    <x v="2"/>
  </r>
  <r>
    <s v="ME"/>
    <n v="58"/>
    <s v="area_code_415"/>
    <s v="no"/>
    <s v="yes"/>
    <n v="29"/>
    <n v="239.6"/>
    <n v="84"/>
    <n v="40.729999999999997"/>
    <n v="182.1"/>
    <n v="80"/>
    <n v="15.48"/>
    <n v="118.3"/>
    <x v="41"/>
    <n v="5.32"/>
    <n v="11"/>
    <n v="3"/>
    <n v="2.97"/>
    <n v="2"/>
    <x v="0"/>
    <n v="0"/>
    <n v="0"/>
    <n v="1"/>
    <s v="Low"/>
    <s v="High"/>
    <x v="2"/>
  </r>
  <r>
    <s v="CT"/>
    <n v="38"/>
    <s v="area_code_510"/>
    <s v="no"/>
    <s v="no"/>
    <n v="0"/>
    <n v="96.9"/>
    <n v="110"/>
    <n v="16.47"/>
    <n v="241.4"/>
    <n v="75"/>
    <n v="20.52"/>
    <n v="141"/>
    <x v="69"/>
    <n v="6.35"/>
    <n v="10.8"/>
    <n v="3"/>
    <n v="2.92"/>
    <n v="0"/>
    <x v="0"/>
    <n v="0"/>
    <n v="0"/>
    <n v="0"/>
    <s v="Low"/>
    <s v="High"/>
    <x v="3"/>
  </r>
  <r>
    <s v="MO"/>
    <n v="87"/>
    <s v="area_code_408"/>
    <s v="no"/>
    <s v="no"/>
    <n v="0"/>
    <n v="129.5"/>
    <n v="104"/>
    <n v="22.02"/>
    <n v="194"/>
    <n v="133"/>
    <n v="16.489999999999998"/>
    <n v="287.89999999999998"/>
    <x v="99"/>
    <n v="12.96"/>
    <n v="7.2"/>
    <n v="7"/>
    <n v="1.94"/>
    <n v="2"/>
    <x v="0"/>
    <n v="0"/>
    <n v="0"/>
    <n v="0"/>
    <s v="Medium"/>
    <s v="Low"/>
    <x v="0"/>
  </r>
  <r>
    <s v="WY"/>
    <n v="72"/>
    <s v="area_code_510"/>
    <s v="yes"/>
    <s v="no"/>
    <n v="0"/>
    <n v="274"/>
    <n v="75"/>
    <n v="46.58"/>
    <n v="162.80000000000001"/>
    <n v="110"/>
    <n v="13.84"/>
    <n v="110"/>
    <x v="3"/>
    <n v="4.95"/>
    <n v="7.7"/>
    <n v="3"/>
    <n v="2.08"/>
    <n v="4"/>
    <x v="0"/>
    <n v="0"/>
    <n v="1"/>
    <n v="0"/>
    <s v="Low"/>
    <s v="Low"/>
    <x v="1"/>
  </r>
  <r>
    <s v="DC"/>
    <n v="69"/>
    <s v="area_code_415"/>
    <s v="no"/>
    <s v="no"/>
    <n v="0"/>
    <n v="111.7"/>
    <n v="86"/>
    <n v="18.989999999999998"/>
    <n v="187.5"/>
    <n v="68"/>
    <n v="15.94"/>
    <n v="194.8"/>
    <x v="10"/>
    <n v="8.77"/>
    <n v="11.6"/>
    <n v="10"/>
    <n v="3.13"/>
    <n v="2"/>
    <x v="0"/>
    <n v="0"/>
    <n v="0"/>
    <n v="0"/>
    <s v="Low"/>
    <s v="High"/>
    <x v="3"/>
  </r>
  <r>
    <s v="RI"/>
    <n v="85"/>
    <s v="area_code_408"/>
    <s v="no"/>
    <s v="no"/>
    <n v="0"/>
    <n v="142.69999999999999"/>
    <n v="82"/>
    <n v="24.26"/>
    <n v="179.1"/>
    <n v="106"/>
    <n v="15.22"/>
    <n v="141.4"/>
    <x v="53"/>
    <n v="6.36"/>
    <n v="5"/>
    <n v="8"/>
    <n v="1.35"/>
    <n v="3"/>
    <x v="0"/>
    <n v="0"/>
    <n v="0"/>
    <n v="0"/>
    <s v="Medium"/>
    <s v="Low"/>
    <x v="0"/>
  </r>
  <r>
    <s v="VA"/>
    <n v="176"/>
    <s v="area_code_415"/>
    <s v="no"/>
    <s v="no"/>
    <n v="0"/>
    <n v="216.7"/>
    <n v="91"/>
    <n v="36.840000000000003"/>
    <n v="233.9"/>
    <n v="104"/>
    <n v="19.88"/>
    <n v="231.1"/>
    <x v="71"/>
    <n v="10.4"/>
    <n v="9"/>
    <n v="4"/>
    <n v="2.4300000000000002"/>
    <n v="1"/>
    <x v="0"/>
    <n v="0"/>
    <n v="0"/>
    <n v="0"/>
    <s v="Very High"/>
    <s v="Low"/>
    <x v="1"/>
  </r>
  <r>
    <s v="MA"/>
    <n v="133"/>
    <s v="area_code_415"/>
    <s v="no"/>
    <s v="no"/>
    <n v="0"/>
    <n v="207.1"/>
    <n v="106"/>
    <n v="35.21"/>
    <n v="283.5"/>
    <n v="124"/>
    <n v="24.1"/>
    <n v="65.2"/>
    <x v="24"/>
    <n v="2.93"/>
    <n v="10.5"/>
    <n v="2"/>
    <n v="2.84"/>
    <n v="3"/>
    <x v="0"/>
    <n v="0"/>
    <n v="0"/>
    <n v="0"/>
    <s v="Very High"/>
    <s v="High"/>
    <x v="1"/>
  </r>
  <r>
    <s v="MT"/>
    <n v="146"/>
    <s v="area_code_415"/>
    <s v="no"/>
    <s v="no"/>
    <n v="0"/>
    <n v="214.8"/>
    <n v="86"/>
    <n v="36.520000000000003"/>
    <n v="230.9"/>
    <n v="94"/>
    <n v="19.63"/>
    <n v="223.8"/>
    <x v="41"/>
    <n v="10.07"/>
    <n v="5.8"/>
    <n v="3"/>
    <n v="1.57"/>
    <n v="3"/>
    <x v="0"/>
    <n v="0"/>
    <n v="0"/>
    <n v="0"/>
    <s v="Very High"/>
    <s v="Low"/>
    <x v="2"/>
  </r>
  <r>
    <s v="WA"/>
    <n v="31"/>
    <s v="area_code_415"/>
    <s v="no"/>
    <s v="no"/>
    <n v="0"/>
    <n v="142.9"/>
    <n v="67"/>
    <n v="24.29"/>
    <n v="109.7"/>
    <n v="72"/>
    <n v="9.32"/>
    <n v="293.60000000000002"/>
    <x v="64"/>
    <n v="13.21"/>
    <n v="11.5"/>
    <n v="6"/>
    <n v="3.11"/>
    <n v="0"/>
    <x v="0"/>
    <n v="0"/>
    <n v="0"/>
    <n v="0"/>
    <s v="Low"/>
    <s v="High"/>
    <x v="3"/>
  </r>
  <r>
    <s v="TN"/>
    <n v="78"/>
    <s v="area_code_415"/>
    <s v="yes"/>
    <s v="no"/>
    <n v="0"/>
    <n v="71.5"/>
    <n v="126"/>
    <n v="12.16"/>
    <n v="166.8"/>
    <n v="127"/>
    <n v="14.18"/>
    <n v="211.6"/>
    <x v="27"/>
    <n v="9.52"/>
    <n v="8.3000000000000007"/>
    <n v="2"/>
    <n v="2.2400000000000002"/>
    <n v="3"/>
    <x v="1"/>
    <n v="1"/>
    <n v="1"/>
    <n v="0"/>
    <s v="Medium"/>
    <s v="Low"/>
    <x v="0"/>
  </r>
  <r>
    <s v="ND"/>
    <n v="118"/>
    <s v="area_code_415"/>
    <s v="no"/>
    <s v="no"/>
    <n v="0"/>
    <n v="77.599999999999994"/>
    <n v="113"/>
    <n v="13.19"/>
    <n v="126.9"/>
    <n v="75"/>
    <n v="10.79"/>
    <n v="191"/>
    <x v="29"/>
    <n v="8.59"/>
    <n v="14.9"/>
    <n v="4"/>
    <n v="4.0199999999999996"/>
    <n v="1"/>
    <x v="0"/>
    <n v="0"/>
    <n v="0"/>
    <n v="0"/>
    <s v="High"/>
    <s v="High"/>
    <x v="3"/>
  </r>
  <r>
    <s v="ME"/>
    <n v="119"/>
    <s v="area_code_510"/>
    <s v="no"/>
    <s v="no"/>
    <n v="0"/>
    <n v="73.7"/>
    <n v="66"/>
    <n v="12.53"/>
    <n v="160.5"/>
    <n v="132"/>
    <n v="13.64"/>
    <n v="214.2"/>
    <x v="38"/>
    <n v="9.64"/>
    <n v="13"/>
    <n v="6"/>
    <n v="3.51"/>
    <n v="3"/>
    <x v="0"/>
    <n v="0"/>
    <n v="0"/>
    <n v="0"/>
    <s v="High"/>
    <s v="High"/>
    <x v="0"/>
  </r>
  <r>
    <s v="CO"/>
    <n v="141"/>
    <s v="area_code_408"/>
    <s v="no"/>
    <s v="no"/>
    <n v="0"/>
    <n v="264.3"/>
    <n v="90"/>
    <n v="44.93"/>
    <n v="216.4"/>
    <n v="101"/>
    <n v="18.39"/>
    <n v="208.8"/>
    <x v="51"/>
    <n v="9.4"/>
    <n v="9.6"/>
    <n v="3"/>
    <n v="2.59"/>
    <n v="0"/>
    <x v="1"/>
    <n v="1"/>
    <n v="0"/>
    <n v="0"/>
    <s v="Very High"/>
    <s v="Low"/>
    <x v="1"/>
  </r>
  <r>
    <s v="DC"/>
    <n v="150"/>
    <s v="area_code_510"/>
    <s v="yes"/>
    <s v="no"/>
    <n v="0"/>
    <n v="114.8"/>
    <n v="156"/>
    <n v="19.52"/>
    <n v="135.30000000000001"/>
    <n v="78"/>
    <n v="11.5"/>
    <n v="218.4"/>
    <x v="21"/>
    <n v="9.83"/>
    <n v="15.6"/>
    <n v="4"/>
    <n v="4.21"/>
    <n v="1"/>
    <x v="1"/>
    <n v="1"/>
    <n v="1"/>
    <n v="0"/>
    <s v="Very High"/>
    <s v="High"/>
    <x v="3"/>
  </r>
  <r>
    <s v="UT"/>
    <n v="76"/>
    <s v="area_code_415"/>
    <s v="no"/>
    <s v="no"/>
    <n v="0"/>
    <n v="212.5"/>
    <n v="124"/>
    <n v="36.130000000000003"/>
    <n v="215.5"/>
    <n v="110"/>
    <n v="18.32"/>
    <n v="128"/>
    <x v="9"/>
    <n v="5.76"/>
    <n v="5.2"/>
    <n v="9"/>
    <n v="1.4"/>
    <n v="3"/>
    <x v="0"/>
    <n v="0"/>
    <n v="0"/>
    <n v="0"/>
    <s v="Medium"/>
    <s v="Low"/>
    <x v="1"/>
  </r>
  <r>
    <s v="ID"/>
    <n v="159"/>
    <s v="area_code_510"/>
    <s v="no"/>
    <s v="yes"/>
    <n v="36"/>
    <n v="288.2"/>
    <n v="120"/>
    <n v="48.99"/>
    <n v="227.1"/>
    <n v="105"/>
    <n v="19.3"/>
    <n v="198.2"/>
    <x v="45"/>
    <n v="8.92"/>
    <n v="13.3"/>
    <n v="7"/>
    <n v="3.59"/>
    <n v="1"/>
    <x v="0"/>
    <n v="0"/>
    <n v="0"/>
    <n v="1"/>
    <s v="Very High"/>
    <s v="High"/>
    <x v="1"/>
  </r>
  <r>
    <s v="UT"/>
    <n v="66"/>
    <s v="area_code_415"/>
    <s v="no"/>
    <s v="no"/>
    <n v="0"/>
    <n v="192.4"/>
    <n v="98"/>
    <n v="32.71"/>
    <n v="187"/>
    <n v="93"/>
    <n v="15.9"/>
    <n v="132.9"/>
    <x v="58"/>
    <n v="5.98"/>
    <n v="11.2"/>
    <n v="1"/>
    <n v="3.02"/>
    <n v="0"/>
    <x v="0"/>
    <n v="0"/>
    <n v="0"/>
    <n v="0"/>
    <s v="Low"/>
    <s v="High"/>
    <x v="2"/>
  </r>
  <r>
    <s v="MD"/>
    <n v="139"/>
    <s v="area_code_415"/>
    <s v="no"/>
    <s v="no"/>
    <n v="0"/>
    <n v="102.2"/>
    <n v="76"/>
    <n v="17.37"/>
    <n v="230"/>
    <n v="106"/>
    <n v="19.55"/>
    <n v="183.4"/>
    <x v="75"/>
    <n v="8.25"/>
    <n v="10.8"/>
    <n v="4"/>
    <n v="2.92"/>
    <n v="1"/>
    <x v="0"/>
    <n v="0"/>
    <n v="0"/>
    <n v="0"/>
    <s v="Very High"/>
    <s v="High"/>
    <x v="0"/>
  </r>
  <r>
    <s v="VT"/>
    <n v="122"/>
    <s v="area_code_415"/>
    <s v="yes"/>
    <s v="no"/>
    <n v="0"/>
    <n v="49.5"/>
    <n v="114"/>
    <n v="8.42"/>
    <n v="214.1"/>
    <n v="98"/>
    <n v="18.2"/>
    <n v="154.9"/>
    <x v="60"/>
    <n v="6.97"/>
    <n v="10"/>
    <n v="4"/>
    <n v="2.7"/>
    <n v="0"/>
    <x v="0"/>
    <n v="0"/>
    <n v="1"/>
    <n v="0"/>
    <s v="High"/>
    <s v="Low"/>
    <x v="3"/>
  </r>
  <r>
    <s v="FL"/>
    <n v="91"/>
    <s v="area_code_415"/>
    <s v="no"/>
    <s v="no"/>
    <n v="0"/>
    <n v="153.19999999999999"/>
    <n v="70"/>
    <n v="26.04"/>
    <n v="231.7"/>
    <n v="91"/>
    <n v="19.690000000000001"/>
    <n v="115.1"/>
    <x v="59"/>
    <n v="5.18"/>
    <n v="9.8000000000000007"/>
    <n v="3"/>
    <n v="2.65"/>
    <n v="4"/>
    <x v="1"/>
    <n v="1"/>
    <n v="0"/>
    <n v="0"/>
    <s v="Medium"/>
    <s v="Low"/>
    <x v="3"/>
  </r>
  <r>
    <s v="NH"/>
    <n v="131"/>
    <s v="area_code_415"/>
    <s v="no"/>
    <s v="no"/>
    <n v="0"/>
    <n v="55.5"/>
    <n v="79"/>
    <n v="9.44"/>
    <n v="163.5"/>
    <n v="104"/>
    <n v="13.9"/>
    <n v="128.1"/>
    <x v="63"/>
    <n v="5.76"/>
    <n v="10.1"/>
    <n v="4"/>
    <n v="2.73"/>
    <n v="1"/>
    <x v="0"/>
    <n v="0"/>
    <n v="0"/>
    <n v="0"/>
    <s v="Very High"/>
    <s v="Low"/>
    <x v="0"/>
  </r>
  <r>
    <s v="IL"/>
    <n v="135"/>
    <s v="area_code_415"/>
    <s v="no"/>
    <s v="no"/>
    <n v="0"/>
    <n v="247.2"/>
    <n v="61"/>
    <n v="42.02"/>
    <n v="168.7"/>
    <n v="122"/>
    <n v="14.34"/>
    <n v="169.8"/>
    <x v="41"/>
    <n v="7.64"/>
    <n v="6.6"/>
    <n v="1"/>
    <n v="1.78"/>
    <n v="0"/>
    <x v="0"/>
    <n v="0"/>
    <n v="0"/>
    <n v="0"/>
    <s v="Very High"/>
    <s v="Low"/>
    <x v="1"/>
  </r>
  <r>
    <s v="KS"/>
    <n v="129"/>
    <s v="area_code_415"/>
    <s v="no"/>
    <s v="no"/>
    <n v="0"/>
    <n v="220.2"/>
    <n v="117"/>
    <n v="37.43"/>
    <n v="261.10000000000002"/>
    <n v="102"/>
    <n v="22.19"/>
    <n v="165.9"/>
    <x v="65"/>
    <n v="7.47"/>
    <n v="10.8"/>
    <n v="1"/>
    <n v="2.92"/>
    <n v="2"/>
    <x v="0"/>
    <n v="0"/>
    <n v="0"/>
    <n v="0"/>
    <s v="Very High"/>
    <s v="High"/>
    <x v="1"/>
  </r>
  <r>
    <s v="WV"/>
    <n v="85"/>
    <s v="area_code_415"/>
    <s v="no"/>
    <s v="no"/>
    <n v="0"/>
    <n v="116.9"/>
    <n v="75"/>
    <n v="19.87"/>
    <n v="183.3"/>
    <n v="109"/>
    <n v="15.58"/>
    <n v="307.39999999999998"/>
    <x v="47"/>
    <n v="13.83"/>
    <n v="10"/>
    <n v="8"/>
    <n v="2.7"/>
    <n v="2"/>
    <x v="0"/>
    <n v="0"/>
    <n v="0"/>
    <n v="0"/>
    <s v="Medium"/>
    <s v="Low"/>
    <x v="0"/>
  </r>
  <r>
    <s v="ID"/>
    <n v="125"/>
    <s v="area_code_408"/>
    <s v="no"/>
    <s v="no"/>
    <n v="0"/>
    <n v="175.9"/>
    <n v="98"/>
    <n v="29.9"/>
    <n v="192.8"/>
    <n v="148"/>
    <n v="16.39"/>
    <n v="278.2"/>
    <x v="71"/>
    <n v="12.52"/>
    <n v="10.6"/>
    <n v="5"/>
    <n v="2.86"/>
    <n v="0"/>
    <x v="0"/>
    <n v="0"/>
    <n v="0"/>
    <n v="0"/>
    <s v="High"/>
    <s v="High"/>
    <x v="0"/>
  </r>
  <r>
    <s v="ME"/>
    <n v="67"/>
    <s v="area_code_415"/>
    <s v="no"/>
    <s v="no"/>
    <n v="0"/>
    <n v="208"/>
    <n v="95"/>
    <n v="35.36"/>
    <n v="234.8"/>
    <n v="81"/>
    <n v="19.96"/>
    <n v="266"/>
    <x v="59"/>
    <n v="11.97"/>
    <n v="11.7"/>
    <n v="6"/>
    <n v="3.16"/>
    <n v="3"/>
    <x v="0"/>
    <n v="0"/>
    <n v="0"/>
    <n v="0"/>
    <s v="Low"/>
    <s v="High"/>
    <x v="2"/>
  </r>
  <r>
    <s v="MA"/>
    <n v="61"/>
    <s v="area_code_415"/>
    <s v="no"/>
    <s v="yes"/>
    <n v="28"/>
    <n v="239.9"/>
    <n v="110"/>
    <n v="40.78"/>
    <n v="218.9"/>
    <n v="87"/>
    <n v="18.61"/>
    <n v="166"/>
    <x v="84"/>
    <n v="7.47"/>
    <n v="12.1"/>
    <n v="4"/>
    <n v="3.27"/>
    <n v="1"/>
    <x v="0"/>
    <n v="0"/>
    <n v="0"/>
    <n v="1"/>
    <s v="Low"/>
    <s v="High"/>
    <x v="2"/>
  </r>
  <r>
    <s v="OR"/>
    <n v="135"/>
    <s v="area_code_408"/>
    <s v="yes"/>
    <s v="no"/>
    <n v="0"/>
    <n v="174.8"/>
    <n v="112"/>
    <n v="29.72"/>
    <n v="218"/>
    <n v="125"/>
    <n v="18.53"/>
    <n v="180.1"/>
    <x v="20"/>
    <n v="8.1"/>
    <n v="12.7"/>
    <n v="6"/>
    <n v="3.43"/>
    <n v="3"/>
    <x v="0"/>
    <n v="0"/>
    <n v="1"/>
    <n v="0"/>
    <s v="Very High"/>
    <s v="High"/>
    <x v="0"/>
  </r>
  <r>
    <s v="WV"/>
    <n v="43"/>
    <s v="area_code_510"/>
    <s v="no"/>
    <s v="yes"/>
    <n v="26"/>
    <n v="141.5"/>
    <n v="94"/>
    <n v="24.06"/>
    <n v="196.4"/>
    <n v="123"/>
    <n v="16.690000000000001"/>
    <n v="172.4"/>
    <x v="41"/>
    <n v="7.76"/>
    <n v="12.9"/>
    <n v="1"/>
    <n v="3.48"/>
    <n v="3"/>
    <x v="0"/>
    <n v="0"/>
    <n v="0"/>
    <n v="1"/>
    <s v="Low"/>
    <s v="High"/>
    <x v="0"/>
  </r>
  <r>
    <s v="MO"/>
    <n v="120"/>
    <s v="area_code_415"/>
    <s v="no"/>
    <s v="no"/>
    <n v="0"/>
    <n v="79.2"/>
    <n v="123"/>
    <n v="13.46"/>
    <n v="212.1"/>
    <n v="106"/>
    <n v="18.03"/>
    <n v="224.6"/>
    <x v="1"/>
    <n v="10.11"/>
    <n v="10.199999999999999"/>
    <n v="4"/>
    <n v="2.75"/>
    <n v="3"/>
    <x v="0"/>
    <n v="0"/>
    <n v="0"/>
    <n v="0"/>
    <s v="High"/>
    <s v="Low"/>
    <x v="0"/>
  </r>
  <r>
    <s v="WY"/>
    <n v="62"/>
    <s v="area_code_415"/>
    <s v="no"/>
    <s v="no"/>
    <n v="0"/>
    <n v="238.9"/>
    <n v="102"/>
    <n v="40.61"/>
    <n v="161.4"/>
    <n v="115"/>
    <n v="13.72"/>
    <n v="248.5"/>
    <x v="0"/>
    <n v="11.18"/>
    <n v="13.4"/>
    <n v="4"/>
    <n v="3.62"/>
    <n v="0"/>
    <x v="0"/>
    <n v="0"/>
    <n v="0"/>
    <n v="0"/>
    <s v="Low"/>
    <s v="High"/>
    <x v="1"/>
  </r>
  <r>
    <s v="WV"/>
    <n v="160"/>
    <s v="area_code_408"/>
    <s v="no"/>
    <s v="yes"/>
    <n v="37"/>
    <n v="179.8"/>
    <n v="104"/>
    <n v="30.57"/>
    <n v="144.80000000000001"/>
    <n v="115"/>
    <n v="12.31"/>
    <n v="209.1"/>
    <x v="2"/>
    <n v="9.41"/>
    <n v="11.1"/>
    <n v="8"/>
    <n v="3"/>
    <n v="3"/>
    <x v="0"/>
    <n v="0"/>
    <n v="0"/>
    <n v="1"/>
    <s v="Very High"/>
    <s v="High"/>
    <x v="0"/>
  </r>
  <r>
    <s v="UT"/>
    <n v="67"/>
    <s v="area_code_510"/>
    <s v="no"/>
    <s v="no"/>
    <n v="0"/>
    <n v="225.9"/>
    <n v="78"/>
    <n v="38.4"/>
    <n v="243.1"/>
    <n v="83"/>
    <n v="20.66"/>
    <n v="84.1"/>
    <x v="9"/>
    <n v="3.78"/>
    <n v="13.5"/>
    <n v="2"/>
    <n v="3.65"/>
    <n v="2"/>
    <x v="1"/>
    <n v="1"/>
    <n v="0"/>
    <n v="0"/>
    <s v="Low"/>
    <s v="High"/>
    <x v="2"/>
  </r>
  <r>
    <s v="KY"/>
    <n v="98"/>
    <s v="area_code_415"/>
    <s v="no"/>
    <s v="no"/>
    <n v="0"/>
    <n v="189.8"/>
    <n v="113"/>
    <n v="32.270000000000003"/>
    <n v="271.5"/>
    <n v="111"/>
    <n v="23.08"/>
    <n v="218.9"/>
    <x v="5"/>
    <n v="9.85"/>
    <n v="13"/>
    <n v="5"/>
    <n v="3.51"/>
    <n v="1"/>
    <x v="0"/>
    <n v="0"/>
    <n v="0"/>
    <n v="0"/>
    <s v="Medium"/>
    <s v="High"/>
    <x v="1"/>
  </r>
  <r>
    <s v="OK"/>
    <n v="103"/>
    <s v="area_code_510"/>
    <s v="no"/>
    <s v="no"/>
    <n v="0"/>
    <n v="267"/>
    <n v="97"/>
    <n v="45.39"/>
    <n v="204.3"/>
    <n v="151"/>
    <n v="17.37"/>
    <n v="246.9"/>
    <x v="38"/>
    <n v="11.11"/>
    <n v="11.3"/>
    <n v="7"/>
    <n v="3.05"/>
    <n v="1"/>
    <x v="1"/>
    <n v="1"/>
    <n v="0"/>
    <n v="0"/>
    <s v="High"/>
    <s v="High"/>
    <x v="1"/>
  </r>
  <r>
    <s v="TN"/>
    <n v="121"/>
    <s v="area_code_415"/>
    <s v="no"/>
    <s v="no"/>
    <n v="0"/>
    <n v="217.3"/>
    <n v="79"/>
    <n v="36.94"/>
    <n v="218"/>
    <n v="106"/>
    <n v="18.53"/>
    <n v="166.5"/>
    <x v="69"/>
    <n v="7.49"/>
    <n v="11.5"/>
    <n v="7"/>
    <n v="3.11"/>
    <n v="1"/>
    <x v="0"/>
    <n v="0"/>
    <n v="0"/>
    <n v="0"/>
    <s v="High"/>
    <s v="High"/>
    <x v="1"/>
  </r>
  <r>
    <s v="GA"/>
    <n v="111"/>
    <s v="area_code_415"/>
    <s v="no"/>
    <s v="no"/>
    <n v="0"/>
    <n v="129.1"/>
    <n v="92"/>
    <n v="21.95"/>
    <n v="148.9"/>
    <n v="132"/>
    <n v="12.66"/>
    <n v="264"/>
    <x v="0"/>
    <n v="11.88"/>
    <n v="16.8"/>
    <n v="7"/>
    <n v="4.54"/>
    <n v="2"/>
    <x v="0"/>
    <n v="0"/>
    <n v="0"/>
    <n v="0"/>
    <s v="High"/>
    <s v="High"/>
    <x v="0"/>
  </r>
  <r>
    <s v="NE"/>
    <n v="127"/>
    <s v="area_code_408"/>
    <s v="no"/>
    <s v="no"/>
    <n v="0"/>
    <n v="135.5"/>
    <n v="110"/>
    <n v="23.04"/>
    <n v="146"/>
    <n v="116"/>
    <n v="12.41"/>
    <n v="208"/>
    <x v="53"/>
    <n v="9.36"/>
    <n v="10.7"/>
    <n v="4"/>
    <n v="2.89"/>
    <n v="2"/>
    <x v="0"/>
    <n v="0"/>
    <n v="0"/>
    <n v="0"/>
    <s v="High"/>
    <s v="High"/>
    <x v="0"/>
  </r>
  <r>
    <s v="WA"/>
    <n v="65"/>
    <s v="area_code_510"/>
    <s v="no"/>
    <s v="no"/>
    <n v="0"/>
    <n v="183.4"/>
    <n v="63"/>
    <n v="31.18"/>
    <n v="183.6"/>
    <n v="80"/>
    <n v="15.61"/>
    <n v="153.5"/>
    <x v="72"/>
    <n v="6.91"/>
    <n v="10.7"/>
    <n v="4"/>
    <n v="2.89"/>
    <n v="4"/>
    <x v="1"/>
    <n v="1"/>
    <n v="0"/>
    <n v="0"/>
    <s v="Low"/>
    <s v="High"/>
    <x v="2"/>
  </r>
  <r>
    <s v="MO"/>
    <n v="86"/>
    <s v="area_code_510"/>
    <s v="no"/>
    <s v="no"/>
    <n v="0"/>
    <n v="223"/>
    <n v="109"/>
    <n v="37.909999999999997"/>
    <n v="286.2"/>
    <n v="76"/>
    <n v="24.33"/>
    <n v="257.8"/>
    <x v="65"/>
    <n v="11.6"/>
    <n v="7.5"/>
    <n v="7"/>
    <n v="2.0299999999999998"/>
    <n v="3"/>
    <x v="1"/>
    <n v="1"/>
    <n v="0"/>
    <n v="0"/>
    <s v="Medium"/>
    <s v="Low"/>
    <x v="2"/>
  </r>
  <r>
    <s v="ME"/>
    <n v="119"/>
    <s v="area_code_510"/>
    <s v="no"/>
    <s v="no"/>
    <n v="0"/>
    <n v="140"/>
    <n v="135"/>
    <n v="23.8"/>
    <n v="138.9"/>
    <n v="103"/>
    <n v="11.81"/>
    <n v="230.2"/>
    <x v="3"/>
    <n v="10.36"/>
    <n v="6.1"/>
    <n v="6"/>
    <n v="1.65"/>
    <n v="0"/>
    <x v="0"/>
    <n v="0"/>
    <n v="0"/>
    <n v="0"/>
    <s v="High"/>
    <s v="Low"/>
    <x v="0"/>
  </r>
  <r>
    <s v="WI"/>
    <n v="113"/>
    <s v="area_code_415"/>
    <s v="no"/>
    <s v="no"/>
    <n v="0"/>
    <n v="126"/>
    <n v="90"/>
    <n v="21.42"/>
    <n v="205.8"/>
    <n v="92"/>
    <n v="17.489999999999998"/>
    <n v="217"/>
    <x v="3"/>
    <n v="9.76"/>
    <n v="12.8"/>
    <n v="1"/>
    <n v="3.46"/>
    <n v="0"/>
    <x v="0"/>
    <n v="0"/>
    <n v="0"/>
    <n v="0"/>
    <s v="High"/>
    <s v="High"/>
    <x v="3"/>
  </r>
  <r>
    <s v="NC"/>
    <n v="126"/>
    <s v="area_code_415"/>
    <s v="no"/>
    <s v="no"/>
    <n v="0"/>
    <n v="228.2"/>
    <n v="68"/>
    <n v="38.79"/>
    <n v="170.2"/>
    <n v="102"/>
    <n v="14.47"/>
    <n v="168.9"/>
    <x v="51"/>
    <n v="7.6"/>
    <n v="10.199999999999999"/>
    <n v="6"/>
    <n v="2.75"/>
    <n v="1"/>
    <x v="0"/>
    <n v="0"/>
    <n v="0"/>
    <n v="0"/>
    <s v="High"/>
    <s v="Low"/>
    <x v="1"/>
  </r>
  <r>
    <s v="OK"/>
    <n v="103"/>
    <s v="area_code_415"/>
    <s v="no"/>
    <s v="no"/>
    <n v="0"/>
    <n v="278.39999999999998"/>
    <n v="121"/>
    <n v="47.33"/>
    <n v="252.2"/>
    <n v="139"/>
    <n v="21.44"/>
    <n v="202.3"/>
    <x v="5"/>
    <n v="9.1"/>
    <n v="13.7"/>
    <n v="1"/>
    <n v="3.7"/>
    <n v="1"/>
    <x v="1"/>
    <n v="1"/>
    <n v="0"/>
    <n v="0"/>
    <s v="High"/>
    <s v="High"/>
    <x v="1"/>
  </r>
  <r>
    <s v="MA"/>
    <n v="104"/>
    <s v="area_code_415"/>
    <s v="no"/>
    <s v="no"/>
    <n v="0"/>
    <n v="285.3"/>
    <n v="75"/>
    <n v="48.5"/>
    <n v="130.80000000000001"/>
    <n v="111"/>
    <n v="11.12"/>
    <n v="181.8"/>
    <x v="43"/>
    <n v="8.18"/>
    <n v="10.5"/>
    <n v="2"/>
    <n v="2.84"/>
    <n v="2"/>
    <x v="0"/>
    <n v="0"/>
    <n v="0"/>
    <n v="0"/>
    <s v="High"/>
    <s v="High"/>
    <x v="1"/>
  </r>
  <r>
    <s v="MN"/>
    <n v="56"/>
    <s v="area_code_415"/>
    <s v="no"/>
    <s v="no"/>
    <n v="0"/>
    <n v="222.9"/>
    <n v="100"/>
    <n v="37.89"/>
    <n v="145.19999999999999"/>
    <n v="110"/>
    <n v="12.34"/>
    <n v="170.6"/>
    <x v="31"/>
    <n v="7.68"/>
    <n v="5.6"/>
    <n v="8"/>
    <n v="1.51"/>
    <n v="1"/>
    <x v="0"/>
    <n v="0"/>
    <n v="0"/>
    <n v="0"/>
    <s v="Low"/>
    <s v="Low"/>
    <x v="1"/>
  </r>
  <r>
    <s v="ND"/>
    <n v="56"/>
    <s v="area_code_510"/>
    <s v="no"/>
    <s v="yes"/>
    <n v="37"/>
    <n v="153.69999999999999"/>
    <n v="97"/>
    <n v="26.13"/>
    <n v="271.39999999999998"/>
    <n v="91"/>
    <n v="23.07"/>
    <n v="179"/>
    <x v="3"/>
    <n v="8.06"/>
    <n v="8.3000000000000007"/>
    <n v="2"/>
    <n v="2.2400000000000002"/>
    <n v="1"/>
    <x v="0"/>
    <n v="0"/>
    <n v="0"/>
    <n v="1"/>
    <s v="Low"/>
    <s v="Low"/>
    <x v="3"/>
  </r>
  <r>
    <s v="AZ"/>
    <n v="155"/>
    <s v="area_code_415"/>
    <s v="yes"/>
    <s v="no"/>
    <n v="0"/>
    <n v="176.1"/>
    <n v="88"/>
    <n v="29.94"/>
    <n v="244.5"/>
    <n v="84"/>
    <n v="20.78"/>
    <n v="189.9"/>
    <x v="43"/>
    <n v="8.5500000000000007"/>
    <n v="11.2"/>
    <n v="1"/>
    <n v="3.02"/>
    <n v="2"/>
    <x v="1"/>
    <n v="1"/>
    <n v="1"/>
    <n v="0"/>
    <s v="Very High"/>
    <s v="High"/>
    <x v="3"/>
  </r>
  <r>
    <s v="SC"/>
    <n v="100"/>
    <s v="area_code_408"/>
    <s v="no"/>
    <s v="yes"/>
    <n v="41"/>
    <n v="306.89999999999998"/>
    <n v="71"/>
    <n v="52.17"/>
    <n v="243.3"/>
    <n v="72"/>
    <n v="20.68"/>
    <n v="125.9"/>
    <x v="52"/>
    <n v="5.67"/>
    <n v="10.5"/>
    <n v="4"/>
    <n v="2.84"/>
    <n v="2"/>
    <x v="0"/>
    <n v="0"/>
    <n v="0"/>
    <n v="1"/>
    <s v="Medium"/>
    <s v="High"/>
    <x v="2"/>
  </r>
  <r>
    <s v="ME"/>
    <n v="113"/>
    <s v="area_code_408"/>
    <s v="no"/>
    <s v="no"/>
    <n v="0"/>
    <n v="203.4"/>
    <n v="85"/>
    <n v="34.58"/>
    <n v="219.8"/>
    <n v="140"/>
    <n v="18.68"/>
    <n v="240"/>
    <x v="24"/>
    <n v="10.8"/>
    <n v="8.3000000000000007"/>
    <n v="5"/>
    <n v="2.2400000000000002"/>
    <n v="1"/>
    <x v="0"/>
    <n v="0"/>
    <n v="0"/>
    <n v="0"/>
    <s v="High"/>
    <s v="Low"/>
    <x v="1"/>
  </r>
  <r>
    <s v="MO"/>
    <n v="103"/>
    <s v="area_code_415"/>
    <s v="no"/>
    <s v="yes"/>
    <n v="37"/>
    <n v="230.7"/>
    <n v="112"/>
    <n v="39.22"/>
    <n v="319.39999999999998"/>
    <n v="116"/>
    <n v="27.15"/>
    <n v="299.39999999999998"/>
    <x v="33"/>
    <n v="13.47"/>
    <n v="7.9"/>
    <n v="3"/>
    <n v="2.13"/>
    <n v="2"/>
    <x v="0"/>
    <n v="0"/>
    <n v="0"/>
    <n v="1"/>
    <s v="High"/>
    <s v="Low"/>
    <x v="1"/>
  </r>
  <r>
    <s v="NJ"/>
    <n v="160"/>
    <s v="area_code_415"/>
    <s v="no"/>
    <s v="no"/>
    <n v="0"/>
    <n v="118.9"/>
    <n v="106"/>
    <n v="20.21"/>
    <n v="163.5"/>
    <n v="75"/>
    <n v="13.9"/>
    <n v="195"/>
    <x v="70"/>
    <n v="8.7799999999999994"/>
    <n v="13.1"/>
    <n v="4"/>
    <n v="3.54"/>
    <n v="0"/>
    <x v="0"/>
    <n v="0"/>
    <n v="0"/>
    <n v="0"/>
    <s v="Very High"/>
    <s v="High"/>
    <x v="3"/>
  </r>
  <r>
    <s v="WY"/>
    <n v="142"/>
    <s v="area_code_408"/>
    <s v="no"/>
    <s v="yes"/>
    <n v="34"/>
    <n v="219.5"/>
    <n v="85"/>
    <n v="37.32"/>
    <n v="144"/>
    <n v="120"/>
    <n v="12.24"/>
    <n v="258.2"/>
    <x v="48"/>
    <n v="11.62"/>
    <n v="7"/>
    <n v="3"/>
    <n v="1.89"/>
    <n v="1"/>
    <x v="0"/>
    <n v="0"/>
    <n v="0"/>
    <n v="1"/>
    <s v="Very High"/>
    <s v="Low"/>
    <x v="1"/>
  </r>
  <r>
    <s v="OK"/>
    <n v="73"/>
    <s v="area_code_415"/>
    <s v="yes"/>
    <s v="yes"/>
    <n v="34"/>
    <n v="252.9"/>
    <n v="103"/>
    <n v="42.99"/>
    <n v="220.1"/>
    <n v="79"/>
    <n v="18.71"/>
    <n v="144.9"/>
    <x v="99"/>
    <n v="6.52"/>
    <n v="11.4"/>
    <n v="3"/>
    <n v="3.08"/>
    <n v="0"/>
    <x v="0"/>
    <n v="0"/>
    <n v="1"/>
    <n v="1"/>
    <s v="Low"/>
    <s v="High"/>
    <x v="2"/>
  </r>
  <r>
    <s v="PA"/>
    <n v="135"/>
    <s v="area_code_415"/>
    <s v="no"/>
    <s v="yes"/>
    <n v="46"/>
    <n v="172.6"/>
    <n v="77"/>
    <n v="29.34"/>
    <n v="203.4"/>
    <n v="102"/>
    <n v="17.29"/>
    <n v="264.2"/>
    <x v="13"/>
    <n v="11.89"/>
    <n v="10.4"/>
    <n v="2"/>
    <n v="2.81"/>
    <n v="1"/>
    <x v="0"/>
    <n v="0"/>
    <n v="0"/>
    <n v="1"/>
    <s v="Very High"/>
    <s v="High"/>
    <x v="0"/>
  </r>
  <r>
    <s v="NM"/>
    <n v="29"/>
    <s v="area_code_415"/>
    <s v="no"/>
    <s v="no"/>
    <n v="0"/>
    <n v="262"/>
    <n v="112"/>
    <n v="44.54"/>
    <n v="82.7"/>
    <n v="60"/>
    <n v="7.03"/>
    <n v="195.1"/>
    <x v="60"/>
    <n v="8.7799999999999994"/>
    <n v="10.7"/>
    <n v="5"/>
    <n v="2.89"/>
    <n v="1"/>
    <x v="0"/>
    <n v="0"/>
    <n v="0"/>
    <n v="0"/>
    <s v="Low"/>
    <s v="High"/>
    <x v="2"/>
  </r>
  <r>
    <s v="FL"/>
    <n v="158"/>
    <s v="area_code_415"/>
    <s v="no"/>
    <s v="no"/>
    <n v="0"/>
    <n v="123.3"/>
    <n v="115"/>
    <n v="20.96"/>
    <n v="130.4"/>
    <n v="91"/>
    <n v="11.08"/>
    <n v="243.7"/>
    <x v="47"/>
    <n v="10.97"/>
    <n v="11.2"/>
    <n v="3"/>
    <n v="3.02"/>
    <n v="3"/>
    <x v="0"/>
    <n v="0"/>
    <n v="0"/>
    <n v="0"/>
    <s v="Very High"/>
    <s v="High"/>
    <x v="3"/>
  </r>
  <r>
    <s v="NV"/>
    <n v="104"/>
    <s v="area_code_415"/>
    <s v="no"/>
    <s v="no"/>
    <n v="0"/>
    <n v="210.9"/>
    <n v="90"/>
    <n v="35.85"/>
    <n v="272.2"/>
    <n v="101"/>
    <n v="23.14"/>
    <n v="304.3"/>
    <x v="27"/>
    <n v="13.69"/>
    <n v="10.6"/>
    <n v="5"/>
    <n v="2.86"/>
    <n v="3"/>
    <x v="1"/>
    <n v="1"/>
    <n v="0"/>
    <n v="0"/>
    <s v="High"/>
    <s v="High"/>
    <x v="1"/>
  </r>
  <r>
    <s v="SD"/>
    <n v="74"/>
    <s v="area_code_510"/>
    <s v="no"/>
    <s v="no"/>
    <n v="0"/>
    <n v="143.69999999999999"/>
    <n v="97"/>
    <n v="24.43"/>
    <n v="229.6"/>
    <n v="110"/>
    <n v="19.52"/>
    <n v="98.8"/>
    <x v="41"/>
    <n v="4.45"/>
    <n v="11.8"/>
    <n v="5"/>
    <n v="3.19"/>
    <n v="1"/>
    <x v="0"/>
    <n v="0"/>
    <n v="0"/>
    <n v="0"/>
    <s v="Medium"/>
    <s v="High"/>
    <x v="0"/>
  </r>
  <r>
    <s v="OR"/>
    <n v="28"/>
    <s v="area_code_415"/>
    <s v="no"/>
    <s v="no"/>
    <n v="0"/>
    <n v="171.2"/>
    <n v="90"/>
    <n v="29.1"/>
    <n v="173.9"/>
    <n v="65"/>
    <n v="14.78"/>
    <n v="210.5"/>
    <x v="39"/>
    <n v="9.4700000000000006"/>
    <n v="14"/>
    <n v="4"/>
    <n v="3.78"/>
    <n v="2"/>
    <x v="0"/>
    <n v="0"/>
    <n v="0"/>
    <n v="0"/>
    <s v="Low"/>
    <s v="High"/>
    <x v="3"/>
  </r>
  <r>
    <s v="TN"/>
    <n v="45"/>
    <s v="area_code_415"/>
    <s v="yes"/>
    <s v="no"/>
    <n v="0"/>
    <n v="189.6"/>
    <n v="96"/>
    <n v="32.229999999999997"/>
    <n v="171.7"/>
    <n v="69"/>
    <n v="14.59"/>
    <n v="222"/>
    <x v="20"/>
    <n v="9.99"/>
    <n v="13.9"/>
    <n v="7"/>
    <n v="3.75"/>
    <n v="1"/>
    <x v="1"/>
    <n v="1"/>
    <n v="1"/>
    <n v="0"/>
    <s v="Low"/>
    <s v="High"/>
    <x v="2"/>
  </r>
  <r>
    <s v="VA"/>
    <n v="60"/>
    <s v="area_code_415"/>
    <s v="no"/>
    <s v="no"/>
    <n v="0"/>
    <n v="229.5"/>
    <n v="91"/>
    <n v="39.020000000000003"/>
    <n v="157.69999999999999"/>
    <n v="67"/>
    <n v="13.4"/>
    <n v="162.4"/>
    <x v="46"/>
    <n v="7.31"/>
    <n v="13.2"/>
    <n v="3"/>
    <n v="3.56"/>
    <n v="2"/>
    <x v="0"/>
    <n v="0"/>
    <n v="0"/>
    <n v="0"/>
    <s v="Low"/>
    <s v="High"/>
    <x v="2"/>
  </r>
  <r>
    <s v="ME"/>
    <n v="173"/>
    <s v="area_code_408"/>
    <s v="no"/>
    <s v="no"/>
    <n v="0"/>
    <n v="128.6"/>
    <n v="108"/>
    <n v="21.86"/>
    <n v="248.3"/>
    <n v="92"/>
    <n v="21.11"/>
    <n v="130.1"/>
    <x v="11"/>
    <n v="5.85"/>
    <n v="10.4"/>
    <n v="2"/>
    <n v="2.81"/>
    <n v="4"/>
    <x v="1"/>
    <n v="1"/>
    <n v="0"/>
    <n v="0"/>
    <s v="Very High"/>
    <s v="High"/>
    <x v="3"/>
  </r>
  <r>
    <s v="FL"/>
    <n v="152"/>
    <s v="area_code_408"/>
    <s v="no"/>
    <s v="yes"/>
    <n v="26"/>
    <n v="214.8"/>
    <n v="82"/>
    <n v="36.520000000000003"/>
    <n v="226.7"/>
    <n v="135"/>
    <n v="19.27"/>
    <n v="206.7"/>
    <x v="7"/>
    <n v="9.3000000000000007"/>
    <n v="7.6"/>
    <n v="11"/>
    <n v="2.0499999999999998"/>
    <n v="1"/>
    <x v="0"/>
    <n v="0"/>
    <n v="0"/>
    <n v="1"/>
    <s v="Very High"/>
    <s v="Low"/>
    <x v="1"/>
  </r>
  <r>
    <s v="RI"/>
    <n v="140"/>
    <s v="area_code_510"/>
    <s v="no"/>
    <s v="no"/>
    <n v="0"/>
    <n v="187.1"/>
    <n v="110"/>
    <n v="31.81"/>
    <n v="158"/>
    <n v="70"/>
    <n v="13.43"/>
    <n v="211.4"/>
    <x v="56"/>
    <n v="9.51"/>
    <n v="8.5"/>
    <n v="2"/>
    <n v="2.2999999999999998"/>
    <n v="2"/>
    <x v="0"/>
    <n v="0"/>
    <n v="0"/>
    <n v="0"/>
    <s v="Very High"/>
    <s v="Low"/>
    <x v="2"/>
  </r>
  <r>
    <s v="DC"/>
    <n v="94"/>
    <s v="area_code_415"/>
    <s v="no"/>
    <s v="yes"/>
    <n v="31"/>
    <n v="209.3"/>
    <n v="90"/>
    <n v="35.58"/>
    <n v="281.7"/>
    <n v="111"/>
    <n v="23.94"/>
    <n v="190.1"/>
    <x v="78"/>
    <n v="8.5500000000000007"/>
    <n v="7.9"/>
    <n v="5"/>
    <n v="2.13"/>
    <n v="0"/>
    <x v="0"/>
    <n v="0"/>
    <n v="0"/>
    <n v="1"/>
    <s v="Medium"/>
    <s v="Low"/>
    <x v="1"/>
  </r>
  <r>
    <s v="AR"/>
    <n v="88"/>
    <s v="area_code_415"/>
    <s v="no"/>
    <s v="no"/>
    <n v="0"/>
    <n v="141.69999999999999"/>
    <n v="102"/>
    <n v="24.09"/>
    <n v="226.2"/>
    <n v="125"/>
    <n v="19.23"/>
    <n v="100.1"/>
    <x v="73"/>
    <n v="4.5"/>
    <n v="11.9"/>
    <n v="8"/>
    <n v="3.21"/>
    <n v="0"/>
    <x v="0"/>
    <n v="0"/>
    <n v="0"/>
    <n v="0"/>
    <s v="Medium"/>
    <s v="High"/>
    <x v="0"/>
  </r>
  <r>
    <s v="OR"/>
    <n v="170"/>
    <s v="area_code_408"/>
    <s v="no"/>
    <s v="yes"/>
    <n v="22"/>
    <n v="173.6"/>
    <n v="66"/>
    <n v="29.51"/>
    <n v="142.19999999999999"/>
    <n v="83"/>
    <n v="12.09"/>
    <n v="156.5"/>
    <x v="73"/>
    <n v="7.04"/>
    <n v="5.2"/>
    <n v="3"/>
    <n v="1.4"/>
    <n v="1"/>
    <x v="0"/>
    <n v="0"/>
    <n v="0"/>
    <n v="1"/>
    <s v="Very High"/>
    <s v="Low"/>
    <x v="3"/>
  </r>
  <r>
    <s v="SD"/>
    <n v="57"/>
    <s v="area_code_510"/>
    <s v="no"/>
    <s v="no"/>
    <n v="0"/>
    <n v="176.9"/>
    <n v="75"/>
    <n v="30.07"/>
    <n v="204.2"/>
    <n v="86"/>
    <n v="17.36"/>
    <n v="254.1"/>
    <x v="6"/>
    <n v="11.43"/>
    <n v="6.1"/>
    <n v="4"/>
    <n v="1.65"/>
    <n v="1"/>
    <x v="0"/>
    <n v="0"/>
    <n v="0"/>
    <n v="0"/>
    <s v="Low"/>
    <s v="Low"/>
    <x v="3"/>
  </r>
  <r>
    <s v="NC"/>
    <n v="102"/>
    <s v="area_code_408"/>
    <s v="no"/>
    <s v="yes"/>
    <n v="27"/>
    <n v="109.8"/>
    <n v="66"/>
    <n v="18.670000000000002"/>
    <n v="207.3"/>
    <n v="76"/>
    <n v="17.62"/>
    <n v="236.9"/>
    <x v="67"/>
    <n v="10.66"/>
    <n v="10.3"/>
    <n v="7"/>
    <n v="2.78"/>
    <n v="0"/>
    <x v="0"/>
    <n v="0"/>
    <n v="0"/>
    <n v="1"/>
    <s v="High"/>
    <s v="High"/>
    <x v="3"/>
  </r>
  <r>
    <s v="OH"/>
    <n v="49"/>
    <s v="area_code_408"/>
    <s v="no"/>
    <s v="no"/>
    <n v="0"/>
    <n v="202.3"/>
    <n v="105"/>
    <n v="34.39"/>
    <n v="195.4"/>
    <n v="131"/>
    <n v="16.61"/>
    <n v="190.1"/>
    <x v="53"/>
    <n v="8.5500000000000007"/>
    <n v="9"/>
    <n v="2"/>
    <n v="2.4300000000000002"/>
    <n v="3"/>
    <x v="1"/>
    <n v="1"/>
    <n v="0"/>
    <n v="0"/>
    <s v="Low"/>
    <s v="Low"/>
    <x v="1"/>
  </r>
  <r>
    <s v="IN"/>
    <n v="195"/>
    <s v="area_code_415"/>
    <s v="no"/>
    <s v="no"/>
    <n v="0"/>
    <n v="221.6"/>
    <n v="109"/>
    <n v="37.67"/>
    <n v="126.2"/>
    <n v="94"/>
    <n v="10.73"/>
    <n v="212.2"/>
    <x v="21"/>
    <n v="9.5500000000000007"/>
    <n v="6.4"/>
    <n v="2"/>
    <n v="1.73"/>
    <n v="0"/>
    <x v="0"/>
    <n v="0"/>
    <n v="0"/>
    <n v="0"/>
    <s v="Very High"/>
    <s v="Low"/>
    <x v="2"/>
  </r>
  <r>
    <s v="MT"/>
    <n v="64"/>
    <s v="area_code_415"/>
    <s v="no"/>
    <s v="no"/>
    <n v="0"/>
    <n v="131.30000000000001"/>
    <n v="105"/>
    <n v="22.32"/>
    <n v="109.4"/>
    <n v="114"/>
    <n v="9.3000000000000007"/>
    <n v="246.2"/>
    <x v="76"/>
    <n v="11.08"/>
    <n v="12.7"/>
    <n v="4"/>
    <n v="3.43"/>
    <n v="4"/>
    <x v="1"/>
    <n v="1"/>
    <n v="0"/>
    <n v="0"/>
    <s v="Low"/>
    <s v="High"/>
    <x v="0"/>
  </r>
  <r>
    <s v="SC"/>
    <n v="105"/>
    <s v="area_code_408"/>
    <s v="yes"/>
    <s v="no"/>
    <n v="0"/>
    <n v="274"/>
    <n v="156"/>
    <n v="46.58"/>
    <n v="263"/>
    <n v="69"/>
    <n v="22.36"/>
    <n v="195.9"/>
    <x v="73"/>
    <n v="8.82"/>
    <n v="11.3"/>
    <n v="3"/>
    <n v="3.05"/>
    <n v="3"/>
    <x v="1"/>
    <n v="1"/>
    <n v="1"/>
    <n v="0"/>
    <s v="High"/>
    <s v="High"/>
    <x v="2"/>
  </r>
  <r>
    <s v="OR"/>
    <n v="81"/>
    <s v="area_code_415"/>
    <s v="no"/>
    <s v="yes"/>
    <n v="33"/>
    <n v="200.3"/>
    <n v="103"/>
    <n v="34.049999999999997"/>
    <n v="216.9"/>
    <n v="96"/>
    <n v="18.440000000000001"/>
    <n v="249.8"/>
    <x v="41"/>
    <n v="11.24"/>
    <n v="15.5"/>
    <n v="4"/>
    <n v="4.1900000000000004"/>
    <n v="1"/>
    <x v="0"/>
    <n v="0"/>
    <n v="0"/>
    <n v="1"/>
    <s v="Medium"/>
    <s v="High"/>
    <x v="2"/>
  </r>
  <r>
    <s v="GA"/>
    <n v="63"/>
    <s v="area_code_408"/>
    <s v="no"/>
    <s v="no"/>
    <n v="0"/>
    <n v="204"/>
    <n v="119"/>
    <n v="34.68"/>
    <n v="161.69999999999999"/>
    <n v="90"/>
    <n v="13.74"/>
    <n v="202.6"/>
    <x v="45"/>
    <n v="9.1199999999999992"/>
    <n v="9.4"/>
    <n v="4"/>
    <n v="2.54"/>
    <n v="3"/>
    <x v="0"/>
    <n v="0"/>
    <n v="0"/>
    <n v="0"/>
    <s v="Low"/>
    <s v="Low"/>
    <x v="2"/>
  </r>
  <r>
    <s v="MI"/>
    <n v="126"/>
    <s v="area_code_415"/>
    <s v="no"/>
    <s v="no"/>
    <n v="0"/>
    <n v="193.1"/>
    <n v="114"/>
    <n v="32.83"/>
    <n v="75.5"/>
    <n v="61"/>
    <n v="6.42"/>
    <n v="186.2"/>
    <x v="44"/>
    <n v="8.3800000000000008"/>
    <n v="11.1"/>
    <n v="1"/>
    <n v="3"/>
    <n v="3"/>
    <x v="0"/>
    <n v="0"/>
    <n v="0"/>
    <n v="0"/>
    <s v="High"/>
    <s v="High"/>
    <x v="2"/>
  </r>
  <r>
    <s v="OR"/>
    <n v="153"/>
    <s v="area_code_415"/>
    <s v="no"/>
    <s v="no"/>
    <n v="0"/>
    <n v="202.2"/>
    <n v="132"/>
    <n v="34.369999999999997"/>
    <n v="158.9"/>
    <n v="78"/>
    <n v="13.51"/>
    <n v="111.4"/>
    <x v="21"/>
    <n v="5.01"/>
    <n v="8.6"/>
    <n v="4"/>
    <n v="2.3199999999999998"/>
    <n v="2"/>
    <x v="0"/>
    <n v="0"/>
    <n v="0"/>
    <n v="0"/>
    <s v="Very High"/>
    <s v="Low"/>
    <x v="2"/>
  </r>
  <r>
    <s v="OR"/>
    <n v="67"/>
    <s v="area_code_415"/>
    <s v="no"/>
    <s v="no"/>
    <n v="0"/>
    <n v="245.1"/>
    <n v="118"/>
    <n v="41.67"/>
    <n v="185.2"/>
    <n v="94"/>
    <n v="15.74"/>
    <n v="193.6"/>
    <x v="64"/>
    <n v="8.7100000000000009"/>
    <n v="8.1"/>
    <n v="3"/>
    <n v="2.19"/>
    <n v="3"/>
    <x v="0"/>
    <n v="0"/>
    <n v="0"/>
    <n v="0"/>
    <s v="Low"/>
    <s v="Low"/>
    <x v="2"/>
  </r>
  <r>
    <s v="MA"/>
    <n v="65"/>
    <s v="area_code_408"/>
    <s v="no"/>
    <s v="no"/>
    <n v="0"/>
    <n v="158.30000000000001"/>
    <n v="71"/>
    <n v="26.91"/>
    <n v="168.3"/>
    <n v="119"/>
    <n v="14.31"/>
    <n v="139.9"/>
    <x v="47"/>
    <n v="6.3"/>
    <n v="6.6"/>
    <n v="6"/>
    <n v="1.78"/>
    <n v="2"/>
    <x v="0"/>
    <n v="0"/>
    <n v="0"/>
    <n v="0"/>
    <s v="Low"/>
    <s v="Low"/>
    <x v="0"/>
  </r>
  <r>
    <s v="IA"/>
    <n v="21"/>
    <s v="area_code_408"/>
    <s v="no"/>
    <s v="no"/>
    <n v="0"/>
    <n v="138.1"/>
    <n v="79"/>
    <n v="23.48"/>
    <n v="186.9"/>
    <n v="75"/>
    <n v="15.89"/>
    <n v="194.2"/>
    <x v="18"/>
    <n v="8.74"/>
    <n v="12.1"/>
    <n v="1"/>
    <n v="3.27"/>
    <n v="0"/>
    <x v="0"/>
    <n v="0"/>
    <n v="0"/>
    <n v="0"/>
    <s v="Low"/>
    <s v="High"/>
    <x v="3"/>
  </r>
  <r>
    <s v="VA"/>
    <n v="72"/>
    <s v="area_code_510"/>
    <s v="no"/>
    <s v="no"/>
    <n v="0"/>
    <n v="212.7"/>
    <n v="92"/>
    <n v="36.159999999999997"/>
    <n v="306.39999999999998"/>
    <n v="100"/>
    <n v="26.04"/>
    <n v="140.30000000000001"/>
    <x v="6"/>
    <n v="6.31"/>
    <n v="12.9"/>
    <n v="6"/>
    <n v="3.48"/>
    <n v="0"/>
    <x v="0"/>
    <n v="0"/>
    <n v="0"/>
    <n v="0"/>
    <s v="Low"/>
    <s v="High"/>
    <x v="2"/>
  </r>
  <r>
    <s v="WV"/>
    <n v="176"/>
    <s v="area_code_510"/>
    <s v="no"/>
    <s v="no"/>
    <n v="0"/>
    <n v="304.2"/>
    <n v="111"/>
    <n v="51.71"/>
    <n v="306.60000000000002"/>
    <n v="64"/>
    <n v="26.06"/>
    <n v="207.9"/>
    <x v="21"/>
    <n v="9.36"/>
    <n v="9.5"/>
    <n v="2"/>
    <n v="2.57"/>
    <n v="7"/>
    <x v="1"/>
    <n v="1"/>
    <n v="0"/>
    <n v="0"/>
    <s v="Very High"/>
    <s v="Low"/>
    <x v="2"/>
  </r>
  <r>
    <s v="TX"/>
    <n v="150"/>
    <s v="area_code_408"/>
    <s v="no"/>
    <s v="yes"/>
    <n v="24"/>
    <n v="212.4"/>
    <n v="157"/>
    <n v="36.11"/>
    <n v="168.7"/>
    <n v="91"/>
    <n v="14.34"/>
    <n v="199.4"/>
    <x v="64"/>
    <n v="8.9700000000000006"/>
    <n v="9.6999999999999993"/>
    <n v="1"/>
    <n v="2.62"/>
    <n v="2"/>
    <x v="0"/>
    <n v="0"/>
    <n v="0"/>
    <n v="1"/>
    <s v="Very High"/>
    <s v="Low"/>
    <x v="2"/>
  </r>
  <r>
    <s v="IL"/>
    <n v="108"/>
    <s v="area_code_510"/>
    <s v="yes"/>
    <s v="no"/>
    <n v="0"/>
    <n v="137.30000000000001"/>
    <n v="68"/>
    <n v="23.34"/>
    <n v="143.80000000000001"/>
    <n v="94"/>
    <n v="12.22"/>
    <n v="238.7"/>
    <x v="67"/>
    <n v="10.74"/>
    <n v="8.9"/>
    <n v="1"/>
    <n v="2.4"/>
    <n v="1"/>
    <x v="1"/>
    <n v="1"/>
    <n v="1"/>
    <n v="0"/>
    <s v="High"/>
    <s v="Low"/>
    <x v="3"/>
  </r>
  <r>
    <s v="RI"/>
    <n v="129"/>
    <s v="area_code_510"/>
    <s v="no"/>
    <s v="yes"/>
    <n v="10"/>
    <n v="161.4"/>
    <n v="91"/>
    <n v="27.44"/>
    <n v="183.1"/>
    <n v="102"/>
    <n v="15.56"/>
    <n v="240.3"/>
    <x v="99"/>
    <n v="10.81"/>
    <n v="12.9"/>
    <n v="3"/>
    <n v="3.48"/>
    <n v="1"/>
    <x v="0"/>
    <n v="0"/>
    <n v="0"/>
    <n v="1"/>
    <s v="Very High"/>
    <s v="High"/>
    <x v="0"/>
  </r>
  <r>
    <s v="WA"/>
    <n v="73"/>
    <s v="area_code_510"/>
    <s v="yes"/>
    <s v="no"/>
    <n v="0"/>
    <n v="202.9"/>
    <n v="108"/>
    <n v="34.49"/>
    <n v="285.89999999999998"/>
    <n v="121"/>
    <n v="24.3"/>
    <n v="219"/>
    <x v="20"/>
    <n v="9.86"/>
    <n v="12.8"/>
    <n v="5"/>
    <n v="3.46"/>
    <n v="1"/>
    <x v="0"/>
    <n v="0"/>
    <n v="1"/>
    <n v="0"/>
    <s v="Low"/>
    <s v="High"/>
    <x v="1"/>
  </r>
  <r>
    <s v="DE"/>
    <n v="90"/>
    <s v="area_code_415"/>
    <s v="no"/>
    <s v="no"/>
    <n v="0"/>
    <n v="272.2"/>
    <n v="75"/>
    <n v="46.27"/>
    <n v="122.9"/>
    <n v="96"/>
    <n v="10.45"/>
    <n v="252.6"/>
    <x v="41"/>
    <n v="11.37"/>
    <n v="9.1999999999999993"/>
    <n v="2"/>
    <n v="2.48"/>
    <n v="0"/>
    <x v="0"/>
    <n v="0"/>
    <n v="0"/>
    <n v="0"/>
    <s v="Medium"/>
    <s v="Low"/>
    <x v="2"/>
  </r>
  <r>
    <s v="NV"/>
    <n v="105"/>
    <s v="area_code_408"/>
    <s v="no"/>
    <s v="no"/>
    <n v="0"/>
    <n v="98.2"/>
    <n v="103"/>
    <n v="16.690000000000001"/>
    <n v="140.30000000000001"/>
    <n v="91"/>
    <n v="11.93"/>
    <n v="140.19999999999999"/>
    <x v="36"/>
    <n v="6.31"/>
    <n v="13.9"/>
    <n v="1"/>
    <n v="3.75"/>
    <n v="1"/>
    <x v="0"/>
    <n v="0"/>
    <n v="0"/>
    <n v="0"/>
    <s v="High"/>
    <s v="High"/>
    <x v="3"/>
  </r>
  <r>
    <s v="MO"/>
    <n v="115"/>
    <s v="area_code_408"/>
    <s v="no"/>
    <s v="no"/>
    <n v="0"/>
    <n v="80.8"/>
    <n v="81"/>
    <n v="13.74"/>
    <n v="195.7"/>
    <n v="91"/>
    <n v="16.63"/>
    <n v="190.1"/>
    <x v="78"/>
    <n v="8.5500000000000007"/>
    <n v="11.7"/>
    <n v="6"/>
    <n v="3.16"/>
    <n v="1"/>
    <x v="0"/>
    <n v="0"/>
    <n v="0"/>
    <n v="0"/>
    <s v="High"/>
    <s v="High"/>
    <x v="3"/>
  </r>
  <r>
    <s v="OH"/>
    <n v="82"/>
    <s v="area_code_415"/>
    <s v="no"/>
    <s v="no"/>
    <n v="0"/>
    <n v="207.2"/>
    <n v="114"/>
    <n v="35.22"/>
    <n v="163.69999999999999"/>
    <n v="97"/>
    <n v="13.91"/>
    <n v="192.8"/>
    <x v="29"/>
    <n v="8.68"/>
    <n v="9.3000000000000007"/>
    <n v="4"/>
    <n v="2.5099999999999998"/>
    <n v="7"/>
    <x v="0"/>
    <n v="0"/>
    <n v="0"/>
    <n v="0"/>
    <s v="Medium"/>
    <s v="Low"/>
    <x v="2"/>
  </r>
  <r>
    <s v="ME"/>
    <n v="77"/>
    <s v="area_code_415"/>
    <s v="no"/>
    <s v="no"/>
    <n v="0"/>
    <n v="208.8"/>
    <n v="117"/>
    <n v="35.5"/>
    <n v="175.4"/>
    <n v="81"/>
    <n v="14.91"/>
    <n v="171.5"/>
    <x v="18"/>
    <n v="7.72"/>
    <n v="13.4"/>
    <n v="3"/>
    <n v="3.62"/>
    <n v="0"/>
    <x v="0"/>
    <n v="0"/>
    <n v="0"/>
    <n v="0"/>
    <s v="Medium"/>
    <s v="High"/>
    <x v="2"/>
  </r>
  <r>
    <s v="NH"/>
    <n v="201"/>
    <s v="area_code_510"/>
    <s v="no"/>
    <s v="no"/>
    <n v="0"/>
    <n v="159.9"/>
    <n v="61"/>
    <n v="27.18"/>
    <n v="237.3"/>
    <n v="124"/>
    <n v="20.170000000000002"/>
    <n v="290.2"/>
    <x v="43"/>
    <n v="13.06"/>
    <n v="13.4"/>
    <n v="4"/>
    <n v="3.62"/>
    <n v="3"/>
    <x v="0"/>
    <n v="0"/>
    <n v="0"/>
    <n v="0"/>
    <s v="Very High"/>
    <s v="High"/>
    <x v="0"/>
  </r>
  <r>
    <s v="NC"/>
    <n v="139"/>
    <s v="area_code_415"/>
    <s v="yes"/>
    <s v="no"/>
    <n v="0"/>
    <n v="185.1"/>
    <n v="101"/>
    <n v="31.47"/>
    <n v="266.7"/>
    <n v="75"/>
    <n v="22.67"/>
    <n v="207.9"/>
    <x v="34"/>
    <n v="9.36"/>
    <n v="9"/>
    <n v="3"/>
    <n v="2.4300000000000002"/>
    <n v="3"/>
    <x v="0"/>
    <n v="0"/>
    <n v="1"/>
    <n v="0"/>
    <s v="Very High"/>
    <s v="Low"/>
    <x v="2"/>
  </r>
  <r>
    <s v="KY"/>
    <n v="94"/>
    <s v="area_code_408"/>
    <s v="no"/>
    <s v="no"/>
    <n v="0"/>
    <n v="139.1"/>
    <n v="93"/>
    <n v="23.65"/>
    <n v="237.9"/>
    <n v="100"/>
    <n v="20.22"/>
    <n v="227.1"/>
    <x v="63"/>
    <n v="10.220000000000001"/>
    <n v="11.4"/>
    <n v="3"/>
    <n v="3.08"/>
    <n v="1"/>
    <x v="0"/>
    <n v="0"/>
    <n v="0"/>
    <n v="0"/>
    <s v="Medium"/>
    <s v="High"/>
    <x v="3"/>
  </r>
  <r>
    <s v="UT"/>
    <n v="95"/>
    <s v="area_code_415"/>
    <s v="no"/>
    <s v="no"/>
    <n v="0"/>
    <n v="155.5"/>
    <n v="99"/>
    <n v="26.44"/>
    <n v="167"/>
    <n v="75"/>
    <n v="14.2"/>
    <n v="190.7"/>
    <x v="76"/>
    <n v="8.58"/>
    <n v="13.2"/>
    <n v="4"/>
    <n v="3.56"/>
    <n v="1"/>
    <x v="0"/>
    <n v="0"/>
    <n v="0"/>
    <n v="0"/>
    <s v="Medium"/>
    <s v="High"/>
    <x v="3"/>
  </r>
  <r>
    <s v="NV"/>
    <n v="138"/>
    <s v="area_code_408"/>
    <s v="no"/>
    <s v="no"/>
    <n v="0"/>
    <n v="180.5"/>
    <n v="82"/>
    <n v="30.69"/>
    <n v="242.4"/>
    <n v="103"/>
    <n v="20.6"/>
    <n v="244.4"/>
    <x v="2"/>
    <n v="11"/>
    <n v="10.3"/>
    <n v="7"/>
    <n v="2.78"/>
    <n v="2"/>
    <x v="0"/>
    <n v="0"/>
    <n v="0"/>
    <n v="0"/>
    <s v="Very High"/>
    <s v="High"/>
    <x v="1"/>
  </r>
  <r>
    <s v="VT"/>
    <n v="105"/>
    <s v="area_code_415"/>
    <s v="no"/>
    <s v="no"/>
    <n v="0"/>
    <n v="204.6"/>
    <n v="111"/>
    <n v="34.78"/>
    <n v="134.4"/>
    <n v="109"/>
    <n v="11.42"/>
    <n v="260.8"/>
    <x v="69"/>
    <n v="11.74"/>
    <n v="5.7"/>
    <n v="7"/>
    <n v="1.54"/>
    <n v="1"/>
    <x v="0"/>
    <n v="0"/>
    <n v="0"/>
    <n v="0"/>
    <s v="High"/>
    <s v="Low"/>
    <x v="1"/>
  </r>
  <r>
    <s v="ME"/>
    <n v="81"/>
    <s v="area_code_415"/>
    <s v="yes"/>
    <s v="no"/>
    <n v="0"/>
    <n v="220.4"/>
    <n v="76"/>
    <n v="37.47"/>
    <n v="276.39999999999998"/>
    <n v="122"/>
    <n v="23.49"/>
    <n v="239.5"/>
    <x v="64"/>
    <n v="10.78"/>
    <n v="11.4"/>
    <n v="5"/>
    <n v="3.08"/>
    <n v="1"/>
    <x v="1"/>
    <n v="1"/>
    <n v="1"/>
    <n v="0"/>
    <s v="Medium"/>
    <s v="High"/>
    <x v="1"/>
  </r>
  <r>
    <s v="ME"/>
    <n v="127"/>
    <s v="area_code_510"/>
    <s v="no"/>
    <s v="no"/>
    <n v="0"/>
    <n v="223.2"/>
    <n v="137"/>
    <n v="37.94"/>
    <n v="144.69999999999999"/>
    <n v="119"/>
    <n v="12.3"/>
    <n v="96"/>
    <x v="23"/>
    <n v="4.32"/>
    <n v="8.6"/>
    <n v="4"/>
    <n v="2.3199999999999998"/>
    <n v="2"/>
    <x v="0"/>
    <n v="0"/>
    <n v="0"/>
    <n v="0"/>
    <s v="High"/>
    <s v="Low"/>
    <x v="1"/>
  </r>
  <r>
    <s v="PA"/>
    <n v="84"/>
    <s v="area_code_415"/>
    <s v="no"/>
    <s v="no"/>
    <n v="0"/>
    <n v="109.1"/>
    <n v="114"/>
    <n v="18.55"/>
    <n v="231.4"/>
    <n v="113"/>
    <n v="19.670000000000002"/>
    <n v="274"/>
    <x v="64"/>
    <n v="12.33"/>
    <n v="9.6"/>
    <n v="4"/>
    <n v="2.59"/>
    <n v="0"/>
    <x v="0"/>
    <n v="0"/>
    <n v="0"/>
    <n v="0"/>
    <s v="Medium"/>
    <s v="Low"/>
    <x v="0"/>
  </r>
  <r>
    <s v="MI"/>
    <n v="47"/>
    <s v="area_code_510"/>
    <s v="no"/>
    <s v="yes"/>
    <n v="30"/>
    <n v="136.5"/>
    <n v="101"/>
    <n v="23.21"/>
    <n v="174.9"/>
    <n v="74"/>
    <n v="14.87"/>
    <n v="146.4"/>
    <x v="50"/>
    <n v="6.59"/>
    <n v="10.9"/>
    <n v="3"/>
    <n v="2.94"/>
    <n v="2"/>
    <x v="0"/>
    <n v="0"/>
    <n v="0"/>
    <n v="1"/>
    <s v="Low"/>
    <s v="High"/>
    <x v="3"/>
  </r>
  <r>
    <s v="MN"/>
    <n v="128"/>
    <s v="area_code_510"/>
    <s v="yes"/>
    <s v="no"/>
    <n v="0"/>
    <n v="192.8"/>
    <n v="96"/>
    <n v="32.78"/>
    <n v="136.6"/>
    <n v="86"/>
    <n v="11.61"/>
    <n v="151.80000000000001"/>
    <x v="12"/>
    <n v="6.83"/>
    <n v="13.5"/>
    <n v="4"/>
    <n v="3.65"/>
    <n v="1"/>
    <x v="1"/>
    <n v="1"/>
    <n v="1"/>
    <n v="0"/>
    <s v="Very High"/>
    <s v="High"/>
    <x v="2"/>
  </r>
  <r>
    <s v="KY"/>
    <n v="76"/>
    <s v="area_code_510"/>
    <s v="no"/>
    <s v="no"/>
    <n v="0"/>
    <n v="293.8"/>
    <n v="94"/>
    <n v="49.95"/>
    <n v="169.6"/>
    <n v="62"/>
    <n v="14.42"/>
    <n v="160.4"/>
    <x v="0"/>
    <n v="7.22"/>
    <n v="13.7"/>
    <n v="9"/>
    <n v="3.7"/>
    <n v="0"/>
    <x v="1"/>
    <n v="1"/>
    <n v="0"/>
    <n v="0"/>
    <s v="Medium"/>
    <s v="High"/>
    <x v="2"/>
  </r>
  <r>
    <s v="KY"/>
    <n v="167"/>
    <s v="area_code_408"/>
    <s v="no"/>
    <s v="no"/>
    <n v="0"/>
    <n v="130.5"/>
    <n v="66"/>
    <n v="22.19"/>
    <n v="80.900000000000006"/>
    <n v="102"/>
    <n v="6.88"/>
    <n v="221.6"/>
    <x v="22"/>
    <n v="9.9700000000000006"/>
    <n v="11.2"/>
    <n v="5"/>
    <n v="3.02"/>
    <n v="1"/>
    <x v="0"/>
    <n v="0"/>
    <n v="0"/>
    <n v="0"/>
    <s v="Very High"/>
    <s v="High"/>
    <x v="0"/>
  </r>
  <r>
    <s v="PA"/>
    <n v="104"/>
    <s v="area_code_415"/>
    <s v="no"/>
    <s v="no"/>
    <n v="0"/>
    <n v="186.8"/>
    <n v="102"/>
    <n v="31.76"/>
    <n v="176.3"/>
    <n v="114"/>
    <n v="14.99"/>
    <n v="222.2"/>
    <x v="48"/>
    <n v="10"/>
    <n v="13"/>
    <n v="3"/>
    <n v="3.51"/>
    <n v="0"/>
    <x v="0"/>
    <n v="0"/>
    <n v="0"/>
    <n v="0"/>
    <s v="High"/>
    <s v="High"/>
    <x v="1"/>
  </r>
  <r>
    <s v="VA"/>
    <n v="136"/>
    <s v="area_code_415"/>
    <s v="no"/>
    <s v="no"/>
    <n v="0"/>
    <n v="110.2"/>
    <n v="92"/>
    <n v="18.73"/>
    <n v="219.4"/>
    <n v="109"/>
    <n v="18.649999999999999"/>
    <n v="188.1"/>
    <x v="38"/>
    <n v="8.4600000000000009"/>
    <n v="12.3"/>
    <n v="4"/>
    <n v="3.32"/>
    <n v="2"/>
    <x v="0"/>
    <n v="0"/>
    <n v="0"/>
    <n v="0"/>
    <s v="Very High"/>
    <s v="High"/>
    <x v="0"/>
  </r>
  <r>
    <s v="UT"/>
    <n v="83"/>
    <s v="area_code_510"/>
    <s v="no"/>
    <s v="yes"/>
    <n v="33"/>
    <n v="228.2"/>
    <n v="85"/>
    <n v="38.79"/>
    <n v="249.2"/>
    <n v="114"/>
    <n v="21.18"/>
    <n v="93.5"/>
    <x v="2"/>
    <n v="4.21"/>
    <n v="10.199999999999999"/>
    <n v="7"/>
    <n v="2.75"/>
    <n v="0"/>
    <x v="0"/>
    <n v="0"/>
    <n v="0"/>
    <n v="1"/>
    <s v="Medium"/>
    <s v="Low"/>
    <x v="1"/>
  </r>
  <r>
    <s v="DC"/>
    <n v="78"/>
    <s v="area_code_415"/>
    <s v="yes"/>
    <s v="no"/>
    <n v="0"/>
    <n v="176.6"/>
    <n v="107"/>
    <n v="30.02"/>
    <n v="179.4"/>
    <n v="98"/>
    <n v="15.25"/>
    <n v="178.2"/>
    <x v="59"/>
    <n v="8.02"/>
    <n v="16.600000000000001"/>
    <n v="5"/>
    <n v="4.4800000000000004"/>
    <n v="2"/>
    <x v="1"/>
    <n v="1"/>
    <n v="1"/>
    <n v="0"/>
    <s v="Medium"/>
    <s v="High"/>
    <x v="3"/>
  </r>
  <r>
    <s v="MA"/>
    <n v="135"/>
    <s v="area_code_415"/>
    <s v="no"/>
    <s v="yes"/>
    <n v="45"/>
    <n v="241.4"/>
    <n v="102"/>
    <n v="41.04"/>
    <n v="206.4"/>
    <n v="78"/>
    <n v="17.54"/>
    <n v="196.6"/>
    <x v="1"/>
    <n v="8.85"/>
    <n v="9.4"/>
    <n v="6"/>
    <n v="2.54"/>
    <n v="0"/>
    <x v="0"/>
    <n v="0"/>
    <n v="0"/>
    <n v="1"/>
    <s v="Very High"/>
    <s v="Low"/>
    <x v="2"/>
  </r>
  <r>
    <s v="LA"/>
    <n v="79"/>
    <s v="area_code_408"/>
    <s v="no"/>
    <s v="no"/>
    <n v="0"/>
    <n v="174.8"/>
    <n v="88"/>
    <n v="29.72"/>
    <n v="197"/>
    <n v="94"/>
    <n v="16.75"/>
    <n v="87"/>
    <x v="0"/>
    <n v="3.92"/>
    <n v="8.6"/>
    <n v="6"/>
    <n v="2.3199999999999998"/>
    <n v="3"/>
    <x v="0"/>
    <n v="0"/>
    <n v="0"/>
    <n v="0"/>
    <s v="Medium"/>
    <s v="Low"/>
    <x v="3"/>
  </r>
  <r>
    <s v="VA"/>
    <n v="133"/>
    <s v="area_code_415"/>
    <s v="no"/>
    <s v="no"/>
    <n v="0"/>
    <n v="171.8"/>
    <n v="64"/>
    <n v="29.21"/>
    <n v="177.1"/>
    <n v="83"/>
    <n v="15.05"/>
    <n v="223"/>
    <x v="5"/>
    <n v="10.039999999999999"/>
    <n v="10.3"/>
    <n v="4"/>
    <n v="2.78"/>
    <n v="1"/>
    <x v="0"/>
    <n v="0"/>
    <n v="0"/>
    <n v="0"/>
    <s v="Very High"/>
    <s v="High"/>
    <x v="3"/>
  </r>
  <r>
    <s v="MI"/>
    <n v="76"/>
    <s v="area_code_415"/>
    <s v="no"/>
    <s v="yes"/>
    <n v="37"/>
    <n v="190.8"/>
    <n v="58"/>
    <n v="32.44"/>
    <n v="221.9"/>
    <n v="101"/>
    <n v="18.86"/>
    <n v="211.2"/>
    <x v="1"/>
    <n v="9.5"/>
    <n v="12.3"/>
    <n v="4"/>
    <n v="3.32"/>
    <n v="1"/>
    <x v="0"/>
    <n v="0"/>
    <n v="0"/>
    <n v="1"/>
    <s v="Medium"/>
    <s v="High"/>
    <x v="1"/>
  </r>
  <r>
    <s v="MI"/>
    <n v="216"/>
    <s v="area_code_408"/>
    <s v="no"/>
    <s v="no"/>
    <n v="0"/>
    <n v="212.3"/>
    <n v="106"/>
    <n v="36.090000000000003"/>
    <n v="191.1"/>
    <n v="71"/>
    <n v="16.239999999999998"/>
    <n v="224.9"/>
    <x v="29"/>
    <n v="10.119999999999999"/>
    <n v="9.4"/>
    <n v="8"/>
    <n v="2.54"/>
    <n v="3"/>
    <x v="0"/>
    <n v="0"/>
    <n v="0"/>
    <n v="0"/>
    <s v="Very High"/>
    <s v="Low"/>
    <x v="2"/>
  </r>
  <r>
    <s v="CT"/>
    <n v="73"/>
    <s v="area_code_510"/>
    <s v="no"/>
    <s v="no"/>
    <n v="0"/>
    <n v="159"/>
    <n v="123"/>
    <n v="27.03"/>
    <n v="233.3"/>
    <n v="95"/>
    <n v="19.829999999999998"/>
    <n v="178.9"/>
    <x v="104"/>
    <n v="8.0500000000000007"/>
    <n v="15.2"/>
    <n v="3"/>
    <n v="4.0999999999999996"/>
    <n v="2"/>
    <x v="0"/>
    <n v="0"/>
    <n v="0"/>
    <n v="0"/>
    <s v="Low"/>
    <s v="High"/>
    <x v="3"/>
  </r>
  <r>
    <s v="NH"/>
    <n v="183"/>
    <s v="area_code_408"/>
    <s v="no"/>
    <s v="yes"/>
    <n v="38"/>
    <n v="178.4"/>
    <n v="103"/>
    <n v="30.33"/>
    <n v="184.4"/>
    <n v="79"/>
    <n v="15.67"/>
    <n v="203.3"/>
    <x v="9"/>
    <n v="9.15"/>
    <n v="7.2"/>
    <n v="3"/>
    <n v="1.94"/>
    <n v="3"/>
    <x v="0"/>
    <n v="0"/>
    <n v="0"/>
    <n v="1"/>
    <s v="Very High"/>
    <s v="Low"/>
    <x v="3"/>
  </r>
  <r>
    <s v="AL"/>
    <n v="106"/>
    <s v="area_code_415"/>
    <s v="no"/>
    <s v="no"/>
    <n v="0"/>
    <n v="222.1"/>
    <n v="123"/>
    <n v="37.76"/>
    <n v="276.8"/>
    <n v="92"/>
    <n v="23.53"/>
    <n v="213.5"/>
    <x v="43"/>
    <n v="9.61"/>
    <n v="9"/>
    <n v="3"/>
    <n v="2.4300000000000002"/>
    <n v="0"/>
    <x v="0"/>
    <n v="0"/>
    <n v="0"/>
    <n v="0"/>
    <s v="High"/>
    <s v="Low"/>
    <x v="2"/>
  </r>
  <r>
    <s v="RI"/>
    <n v="90"/>
    <s v="area_code_510"/>
    <s v="no"/>
    <s v="no"/>
    <n v="0"/>
    <n v="190"/>
    <n v="98"/>
    <n v="32.299999999999997"/>
    <n v="196.1"/>
    <n v="111"/>
    <n v="16.670000000000002"/>
    <n v="216.4"/>
    <x v="80"/>
    <n v="9.74"/>
    <n v="8"/>
    <n v="6"/>
    <n v="2.16"/>
    <n v="2"/>
    <x v="0"/>
    <n v="0"/>
    <n v="0"/>
    <n v="0"/>
    <s v="Medium"/>
    <s v="Low"/>
    <x v="1"/>
  </r>
  <r>
    <s v="NY"/>
    <n v="112"/>
    <s v="area_code_415"/>
    <s v="no"/>
    <s v="yes"/>
    <n v="17"/>
    <n v="120"/>
    <n v="94"/>
    <n v="20.399999999999999"/>
    <n v="79.5"/>
    <n v="104"/>
    <n v="6.76"/>
    <n v="214"/>
    <x v="9"/>
    <n v="9.6300000000000008"/>
    <n v="8.6999999999999993"/>
    <n v="1"/>
    <n v="2.35"/>
    <n v="1"/>
    <x v="0"/>
    <n v="0"/>
    <n v="0"/>
    <n v="1"/>
    <s v="High"/>
    <s v="Low"/>
    <x v="0"/>
  </r>
  <r>
    <s v="OH"/>
    <n v="92"/>
    <s v="area_code_415"/>
    <s v="no"/>
    <s v="no"/>
    <n v="0"/>
    <n v="145.9"/>
    <n v="90"/>
    <n v="24.8"/>
    <n v="148.1"/>
    <n v="105"/>
    <n v="12.59"/>
    <n v="241.3"/>
    <x v="73"/>
    <n v="10.86"/>
    <n v="8.4"/>
    <n v="1"/>
    <n v="2.27"/>
    <n v="2"/>
    <x v="0"/>
    <n v="0"/>
    <n v="0"/>
    <n v="0"/>
    <s v="Medium"/>
    <s v="Low"/>
    <x v="0"/>
  </r>
  <r>
    <s v="WV"/>
    <n v="35"/>
    <s v="area_code_408"/>
    <s v="no"/>
    <s v="no"/>
    <n v="0"/>
    <n v="179.8"/>
    <n v="82"/>
    <n v="30.57"/>
    <n v="176.1"/>
    <n v="78"/>
    <n v="14.97"/>
    <n v="132.6"/>
    <x v="82"/>
    <n v="5.97"/>
    <n v="12"/>
    <n v="5"/>
    <n v="3.24"/>
    <n v="1"/>
    <x v="0"/>
    <n v="0"/>
    <n v="0"/>
    <n v="0"/>
    <s v="Low"/>
    <s v="High"/>
    <x v="3"/>
  </r>
  <r>
    <s v="OK"/>
    <n v="28"/>
    <s v="area_code_408"/>
    <s v="no"/>
    <s v="no"/>
    <n v="0"/>
    <n v="225.7"/>
    <n v="70"/>
    <n v="38.369999999999997"/>
    <n v="206.9"/>
    <n v="90"/>
    <n v="17.59"/>
    <n v="167.9"/>
    <x v="53"/>
    <n v="7.56"/>
    <n v="13.8"/>
    <n v="3"/>
    <n v="3.73"/>
    <n v="1"/>
    <x v="0"/>
    <n v="0"/>
    <n v="0"/>
    <n v="0"/>
    <s v="Low"/>
    <s v="High"/>
    <x v="2"/>
  </r>
  <r>
    <s v="WI"/>
    <n v="93"/>
    <s v="area_code_415"/>
    <s v="no"/>
    <s v="no"/>
    <n v="0"/>
    <n v="199.7"/>
    <n v="109"/>
    <n v="33.950000000000003"/>
    <n v="114.2"/>
    <n v="68"/>
    <n v="9.7100000000000009"/>
    <n v="241"/>
    <x v="23"/>
    <n v="10.85"/>
    <n v="7.1"/>
    <n v="2"/>
    <n v="1.92"/>
    <n v="0"/>
    <x v="0"/>
    <n v="0"/>
    <n v="0"/>
    <n v="0"/>
    <s v="Medium"/>
    <s v="Low"/>
    <x v="2"/>
  </r>
  <r>
    <s v="OH"/>
    <n v="26"/>
    <s v="area_code_510"/>
    <s v="no"/>
    <s v="no"/>
    <n v="0"/>
    <n v="150"/>
    <n v="63"/>
    <n v="25.5"/>
    <n v="225"/>
    <n v="90"/>
    <n v="19.13"/>
    <n v="202.3"/>
    <x v="43"/>
    <n v="9.1"/>
    <n v="9.1999999999999993"/>
    <n v="5"/>
    <n v="2.48"/>
    <n v="3"/>
    <x v="0"/>
    <n v="0"/>
    <n v="0"/>
    <n v="0"/>
    <s v="Low"/>
    <s v="Low"/>
    <x v="3"/>
  </r>
  <r>
    <s v="OK"/>
    <n v="33"/>
    <s v="area_code_415"/>
    <s v="yes"/>
    <s v="no"/>
    <n v="0"/>
    <n v="247.1"/>
    <n v="114"/>
    <n v="42.01"/>
    <n v="146.5"/>
    <n v="110"/>
    <n v="12.45"/>
    <n v="208.9"/>
    <x v="9"/>
    <n v="9.4"/>
    <n v="10.6"/>
    <n v="2"/>
    <n v="2.86"/>
    <n v="4"/>
    <x v="1"/>
    <n v="1"/>
    <n v="1"/>
    <n v="0"/>
    <s v="Low"/>
    <s v="High"/>
    <x v="1"/>
  </r>
  <r>
    <s v="PA"/>
    <n v="120"/>
    <s v="area_code_408"/>
    <s v="no"/>
    <s v="no"/>
    <n v="0"/>
    <n v="215.7"/>
    <n v="75"/>
    <n v="36.67"/>
    <n v="244.4"/>
    <n v="105"/>
    <n v="20.77"/>
    <n v="211.2"/>
    <x v="50"/>
    <n v="9.5"/>
    <n v="11.4"/>
    <n v="5"/>
    <n v="3.08"/>
    <n v="2"/>
    <x v="0"/>
    <n v="0"/>
    <n v="0"/>
    <n v="0"/>
    <s v="High"/>
    <s v="High"/>
    <x v="1"/>
  </r>
  <r>
    <s v="KS"/>
    <n v="124"/>
    <s v="area_code_415"/>
    <s v="no"/>
    <s v="no"/>
    <n v="0"/>
    <n v="94.8"/>
    <n v="102"/>
    <n v="16.12"/>
    <n v="238.9"/>
    <n v="91"/>
    <n v="20.309999999999999"/>
    <n v="279.39999999999998"/>
    <x v="9"/>
    <n v="12.57"/>
    <n v="11.6"/>
    <n v="3"/>
    <n v="3.13"/>
    <n v="2"/>
    <x v="0"/>
    <n v="0"/>
    <n v="0"/>
    <n v="0"/>
    <s v="High"/>
    <s v="High"/>
    <x v="3"/>
  </r>
  <r>
    <s v="SD"/>
    <n v="56"/>
    <s v="area_code_415"/>
    <s v="no"/>
    <s v="no"/>
    <n v="0"/>
    <n v="79.3"/>
    <n v="115"/>
    <n v="13.48"/>
    <n v="159"/>
    <n v="64"/>
    <n v="13.52"/>
    <n v="245.7"/>
    <x v="43"/>
    <n v="11.06"/>
    <n v="10.1"/>
    <n v="4"/>
    <n v="2.73"/>
    <n v="1"/>
    <x v="0"/>
    <n v="0"/>
    <n v="0"/>
    <n v="0"/>
    <s v="Low"/>
    <s v="Low"/>
    <x v="3"/>
  </r>
  <r>
    <s v="UT"/>
    <n v="39"/>
    <s v="area_code_408"/>
    <s v="no"/>
    <s v="no"/>
    <n v="0"/>
    <n v="157.19999999999999"/>
    <n v="81"/>
    <n v="26.72"/>
    <n v="247.7"/>
    <n v="131"/>
    <n v="21.05"/>
    <n v="215.7"/>
    <x v="97"/>
    <n v="9.7100000000000009"/>
    <n v="9.9"/>
    <n v="9"/>
    <n v="2.67"/>
    <n v="1"/>
    <x v="0"/>
    <n v="0"/>
    <n v="0"/>
    <n v="0"/>
    <s v="Low"/>
    <s v="Low"/>
    <x v="0"/>
  </r>
  <r>
    <s v="IN"/>
    <n v="158"/>
    <s v="area_code_408"/>
    <s v="no"/>
    <s v="no"/>
    <n v="0"/>
    <n v="119.8"/>
    <n v="123"/>
    <n v="20.37"/>
    <n v="262.2"/>
    <n v="122"/>
    <n v="22.29"/>
    <n v="219.8"/>
    <x v="8"/>
    <n v="9.89"/>
    <n v="12.4"/>
    <n v="5"/>
    <n v="3.35"/>
    <n v="1"/>
    <x v="0"/>
    <n v="0"/>
    <n v="0"/>
    <n v="0"/>
    <s v="Very High"/>
    <s v="High"/>
    <x v="0"/>
  </r>
  <r>
    <s v="IA"/>
    <n v="52"/>
    <s v="area_code_510"/>
    <s v="no"/>
    <s v="yes"/>
    <n v="24"/>
    <n v="229.1"/>
    <n v="86"/>
    <n v="38.950000000000003"/>
    <n v="168.7"/>
    <n v="124"/>
    <n v="14.34"/>
    <n v="245.4"/>
    <x v="12"/>
    <n v="11.04"/>
    <n v="14.6"/>
    <n v="2"/>
    <n v="3.94"/>
    <n v="1"/>
    <x v="0"/>
    <n v="0"/>
    <n v="0"/>
    <n v="1"/>
    <s v="Low"/>
    <s v="High"/>
    <x v="1"/>
  </r>
  <r>
    <s v="WA"/>
    <n v="112"/>
    <s v="area_code_408"/>
    <s v="no"/>
    <s v="no"/>
    <n v="0"/>
    <n v="135.1"/>
    <n v="112"/>
    <n v="22.97"/>
    <n v="226.3"/>
    <n v="85"/>
    <n v="19.239999999999998"/>
    <n v="115.2"/>
    <x v="13"/>
    <n v="5.18"/>
    <n v="11.1"/>
    <n v="6"/>
    <n v="3"/>
    <n v="1"/>
    <x v="0"/>
    <n v="0"/>
    <n v="0"/>
    <n v="0"/>
    <s v="High"/>
    <s v="High"/>
    <x v="3"/>
  </r>
  <r>
    <s v="AL"/>
    <n v="12"/>
    <s v="area_code_408"/>
    <s v="no"/>
    <s v="no"/>
    <n v="0"/>
    <n v="239.7"/>
    <n v="112"/>
    <n v="40.75"/>
    <n v="221.1"/>
    <n v="122"/>
    <n v="18.79"/>
    <n v="207.3"/>
    <x v="23"/>
    <n v="9.33"/>
    <n v="11.1"/>
    <n v="3"/>
    <n v="3"/>
    <n v="2"/>
    <x v="0"/>
    <n v="0"/>
    <n v="0"/>
    <n v="0"/>
    <s v="Low"/>
    <s v="High"/>
    <x v="1"/>
  </r>
  <r>
    <s v="TX"/>
    <n v="109"/>
    <s v="area_code_510"/>
    <s v="yes"/>
    <s v="no"/>
    <n v="0"/>
    <n v="159.6"/>
    <n v="136"/>
    <n v="27.13"/>
    <n v="151"/>
    <n v="126"/>
    <n v="12.84"/>
    <n v="142.1"/>
    <x v="37"/>
    <n v="6.39"/>
    <n v="7.3"/>
    <n v="4"/>
    <n v="1.97"/>
    <n v="4"/>
    <x v="1"/>
    <n v="1"/>
    <n v="1"/>
    <n v="0"/>
    <s v="High"/>
    <s v="Low"/>
    <x v="0"/>
  </r>
  <r>
    <s v="CT"/>
    <n v="142"/>
    <s v="area_code_510"/>
    <s v="no"/>
    <s v="yes"/>
    <n v="38"/>
    <n v="231.2"/>
    <n v="125"/>
    <n v="39.299999999999997"/>
    <n v="174.8"/>
    <n v="121"/>
    <n v="14.86"/>
    <n v="171.2"/>
    <x v="30"/>
    <n v="7.7"/>
    <n v="12.4"/>
    <n v="2"/>
    <n v="3.35"/>
    <n v="4"/>
    <x v="0"/>
    <n v="0"/>
    <n v="0"/>
    <n v="1"/>
    <s v="Very High"/>
    <s v="High"/>
    <x v="1"/>
  </r>
  <r>
    <s v="OR"/>
    <n v="60"/>
    <s v="area_code_510"/>
    <s v="no"/>
    <s v="no"/>
    <n v="0"/>
    <n v="203.7"/>
    <n v="95"/>
    <n v="34.630000000000003"/>
    <n v="212.6"/>
    <n v="122"/>
    <n v="18.07"/>
    <n v="177.1"/>
    <x v="0"/>
    <n v="7.97"/>
    <n v="7.9"/>
    <n v="1"/>
    <n v="2.13"/>
    <n v="3"/>
    <x v="0"/>
    <n v="0"/>
    <n v="0"/>
    <n v="0"/>
    <s v="Low"/>
    <s v="Low"/>
    <x v="1"/>
  </r>
  <r>
    <s v="IN"/>
    <n v="168"/>
    <s v="area_code_415"/>
    <s v="no"/>
    <s v="no"/>
    <n v="0"/>
    <n v="160.6"/>
    <n v="110"/>
    <n v="27.3"/>
    <n v="185.2"/>
    <n v="120"/>
    <n v="15.74"/>
    <n v="120.2"/>
    <x v="1"/>
    <n v="5.41"/>
    <n v="9.1"/>
    <n v="4"/>
    <n v="2.46"/>
    <n v="1"/>
    <x v="1"/>
    <n v="1"/>
    <n v="0"/>
    <n v="0"/>
    <s v="Very High"/>
    <s v="Low"/>
    <x v="0"/>
  </r>
  <r>
    <s v="NY"/>
    <n v="138"/>
    <s v="area_code_415"/>
    <s v="yes"/>
    <s v="no"/>
    <n v="0"/>
    <n v="261.10000000000002"/>
    <n v="96"/>
    <n v="44.39"/>
    <n v="170.9"/>
    <n v="120"/>
    <n v="14.53"/>
    <n v="71.099999999999994"/>
    <x v="2"/>
    <n v="3.2"/>
    <n v="0"/>
    <n v="0"/>
    <n v="0"/>
    <n v="3"/>
    <x v="1"/>
    <n v="1"/>
    <n v="1"/>
    <n v="0"/>
    <s v="Very High"/>
    <s v="Low"/>
    <x v="1"/>
  </r>
  <r>
    <s v="WY"/>
    <n v="88"/>
    <s v="area_code_415"/>
    <s v="no"/>
    <s v="no"/>
    <n v="0"/>
    <n v="138.69999999999999"/>
    <n v="92"/>
    <n v="23.58"/>
    <n v="205.8"/>
    <n v="73"/>
    <n v="17.489999999999998"/>
    <n v="247.9"/>
    <x v="47"/>
    <n v="11.16"/>
    <n v="9.8000000000000007"/>
    <n v="5"/>
    <n v="2.65"/>
    <n v="1"/>
    <x v="0"/>
    <n v="0"/>
    <n v="0"/>
    <n v="0"/>
    <s v="Medium"/>
    <s v="Low"/>
    <x v="3"/>
  </r>
  <r>
    <s v="WI"/>
    <n v="119"/>
    <s v="area_code_415"/>
    <s v="no"/>
    <s v="no"/>
    <n v="0"/>
    <n v="226.6"/>
    <n v="126"/>
    <n v="38.520000000000003"/>
    <n v="143.6"/>
    <n v="107"/>
    <n v="12.21"/>
    <n v="94.9"/>
    <x v="56"/>
    <n v="4.2699999999999996"/>
    <n v="12.1"/>
    <n v="5"/>
    <n v="3.27"/>
    <n v="1"/>
    <x v="0"/>
    <n v="0"/>
    <n v="0"/>
    <n v="0"/>
    <s v="High"/>
    <s v="High"/>
    <x v="1"/>
  </r>
  <r>
    <s v="DE"/>
    <n v="31"/>
    <s v="area_code_408"/>
    <s v="no"/>
    <s v="no"/>
    <n v="0"/>
    <n v="229.1"/>
    <n v="120"/>
    <n v="38.950000000000003"/>
    <n v="172.4"/>
    <n v="79"/>
    <n v="14.65"/>
    <n v="243.6"/>
    <x v="20"/>
    <n v="10.96"/>
    <n v="11"/>
    <n v="4"/>
    <n v="2.97"/>
    <n v="3"/>
    <x v="0"/>
    <n v="0"/>
    <n v="0"/>
    <n v="0"/>
    <s v="Low"/>
    <s v="High"/>
    <x v="2"/>
  </r>
  <r>
    <s v="TN"/>
    <n v="102"/>
    <s v="area_code_408"/>
    <s v="no"/>
    <s v="no"/>
    <n v="0"/>
    <n v="157.4"/>
    <n v="83"/>
    <n v="26.76"/>
    <n v="47.3"/>
    <n v="102"/>
    <n v="4.0199999999999996"/>
    <n v="160.4"/>
    <x v="26"/>
    <n v="7.22"/>
    <n v="11.4"/>
    <n v="5"/>
    <n v="3.08"/>
    <n v="0"/>
    <x v="0"/>
    <n v="0"/>
    <n v="0"/>
    <n v="0"/>
    <s v="High"/>
    <s v="High"/>
    <x v="0"/>
  </r>
  <r>
    <s v="DC"/>
    <n v="149"/>
    <s v="area_code_415"/>
    <s v="no"/>
    <s v="yes"/>
    <n v="25"/>
    <n v="185.6"/>
    <n v="109"/>
    <n v="31.55"/>
    <n v="167.3"/>
    <n v="89"/>
    <n v="14.22"/>
    <n v="171.6"/>
    <x v="41"/>
    <n v="7.72"/>
    <n v="10.7"/>
    <n v="3"/>
    <n v="2.89"/>
    <n v="1"/>
    <x v="1"/>
    <n v="1"/>
    <n v="0"/>
    <n v="1"/>
    <s v="Very High"/>
    <s v="High"/>
    <x v="2"/>
  </r>
  <r>
    <s v="TX"/>
    <n v="138"/>
    <s v="area_code_415"/>
    <s v="no"/>
    <s v="no"/>
    <n v="0"/>
    <n v="217.2"/>
    <n v="73"/>
    <n v="36.92"/>
    <n v="190.8"/>
    <n v="127"/>
    <n v="16.22"/>
    <n v="133.5"/>
    <x v="7"/>
    <n v="6.01"/>
    <n v="5.2"/>
    <n v="3"/>
    <n v="1.4"/>
    <n v="4"/>
    <x v="0"/>
    <n v="0"/>
    <n v="0"/>
    <n v="0"/>
    <s v="Very High"/>
    <s v="Low"/>
    <x v="1"/>
  </r>
  <r>
    <s v="DC"/>
    <n v="118"/>
    <s v="area_code_415"/>
    <s v="no"/>
    <s v="no"/>
    <n v="0"/>
    <n v="183.1"/>
    <n v="128"/>
    <n v="31.13"/>
    <n v="241"/>
    <n v="93"/>
    <n v="20.49"/>
    <n v="211.1"/>
    <x v="13"/>
    <n v="9.5"/>
    <n v="12.5"/>
    <n v="4"/>
    <n v="3.38"/>
    <n v="0"/>
    <x v="0"/>
    <n v="0"/>
    <n v="0"/>
    <n v="0"/>
    <s v="High"/>
    <s v="High"/>
    <x v="2"/>
  </r>
  <r>
    <s v="TN"/>
    <n v="222"/>
    <s v="area_code_408"/>
    <s v="no"/>
    <s v="yes"/>
    <n v="34"/>
    <n v="218.5"/>
    <n v="89"/>
    <n v="37.15"/>
    <n v="160.69999999999999"/>
    <n v="76"/>
    <n v="13.66"/>
    <n v="181.6"/>
    <x v="46"/>
    <n v="8.17"/>
    <n v="4.9000000000000004"/>
    <n v="5"/>
    <n v="1.32"/>
    <n v="4"/>
    <x v="0"/>
    <n v="0"/>
    <n v="0"/>
    <n v="1"/>
    <s v="Very High"/>
    <s v="Low"/>
    <x v="2"/>
  </r>
  <r>
    <s v="MI"/>
    <n v="130"/>
    <s v="area_code_415"/>
    <s v="no"/>
    <s v="no"/>
    <n v="0"/>
    <n v="143.80000000000001"/>
    <n v="76"/>
    <n v="24.45"/>
    <n v="274.8"/>
    <n v="103"/>
    <n v="23.36"/>
    <n v="194.7"/>
    <x v="18"/>
    <n v="8.76"/>
    <n v="12.3"/>
    <n v="1"/>
    <n v="3.32"/>
    <n v="0"/>
    <x v="0"/>
    <n v="0"/>
    <n v="0"/>
    <n v="0"/>
    <s v="Very High"/>
    <s v="High"/>
    <x v="0"/>
  </r>
  <r>
    <s v="DE"/>
    <n v="140"/>
    <s v="area_code_415"/>
    <s v="no"/>
    <s v="no"/>
    <n v="0"/>
    <n v="143"/>
    <n v="100"/>
    <n v="24.31"/>
    <n v="193.4"/>
    <n v="89"/>
    <n v="16.440000000000001"/>
    <n v="59.5"/>
    <x v="77"/>
    <n v="2.68"/>
    <n v="12.3"/>
    <n v="8"/>
    <n v="3.32"/>
    <n v="4"/>
    <x v="1"/>
    <n v="1"/>
    <n v="0"/>
    <n v="0"/>
    <s v="Very High"/>
    <s v="High"/>
    <x v="3"/>
  </r>
  <r>
    <s v="CO"/>
    <n v="101"/>
    <s v="area_code_415"/>
    <s v="no"/>
    <s v="yes"/>
    <n v="39"/>
    <n v="147.19999999999999"/>
    <n v="105"/>
    <n v="25.02"/>
    <n v="168.8"/>
    <n v="96"/>
    <n v="14.35"/>
    <n v="165.3"/>
    <x v="4"/>
    <n v="7.44"/>
    <n v="13"/>
    <n v="4"/>
    <n v="3.51"/>
    <n v="1"/>
    <x v="0"/>
    <n v="0"/>
    <n v="0"/>
    <n v="1"/>
    <s v="High"/>
    <s v="High"/>
    <x v="3"/>
  </r>
  <r>
    <s v="NJ"/>
    <n v="134"/>
    <s v="area_code_415"/>
    <s v="no"/>
    <s v="yes"/>
    <n v="32"/>
    <n v="224"/>
    <n v="75"/>
    <n v="38.08"/>
    <n v="97.5"/>
    <n v="103"/>
    <n v="8.2899999999999991"/>
    <n v="211.6"/>
    <x v="59"/>
    <n v="9.52"/>
    <n v="10.7"/>
    <n v="5"/>
    <n v="2.89"/>
    <n v="2"/>
    <x v="0"/>
    <n v="0"/>
    <n v="0"/>
    <n v="1"/>
    <s v="Very High"/>
    <s v="High"/>
    <x v="1"/>
  </r>
  <r>
    <s v="OK"/>
    <n v="88"/>
    <s v="area_code_408"/>
    <s v="yes"/>
    <s v="no"/>
    <n v="0"/>
    <n v="132.9"/>
    <n v="132"/>
    <n v="22.59"/>
    <n v="208.2"/>
    <n v="82"/>
    <n v="17.7"/>
    <n v="260.5"/>
    <x v="85"/>
    <n v="11.72"/>
    <n v="14.4"/>
    <n v="11"/>
    <n v="3.89"/>
    <n v="2"/>
    <x v="1"/>
    <n v="1"/>
    <n v="1"/>
    <n v="0"/>
    <s v="Medium"/>
    <s v="High"/>
    <x v="3"/>
  </r>
  <r>
    <s v="VA"/>
    <n v="118"/>
    <s v="area_code_408"/>
    <s v="no"/>
    <s v="no"/>
    <n v="0"/>
    <n v="160.30000000000001"/>
    <n v="110"/>
    <n v="27.25"/>
    <n v="53.2"/>
    <n v="92"/>
    <n v="4.5199999999999996"/>
    <n v="130.69999999999999"/>
    <x v="47"/>
    <n v="5.88"/>
    <n v="10.5"/>
    <n v="4"/>
    <n v="2.84"/>
    <n v="0"/>
    <x v="0"/>
    <n v="0"/>
    <n v="0"/>
    <n v="0"/>
    <s v="High"/>
    <s v="High"/>
    <x v="3"/>
  </r>
  <r>
    <s v="TN"/>
    <n v="93"/>
    <s v="area_code_415"/>
    <s v="no"/>
    <s v="yes"/>
    <n v="21"/>
    <n v="213.8"/>
    <n v="103"/>
    <n v="36.35"/>
    <n v="257.7"/>
    <n v="72"/>
    <n v="21.9"/>
    <n v="218.4"/>
    <x v="52"/>
    <n v="9.83"/>
    <n v="7.2"/>
    <n v="6"/>
    <n v="1.94"/>
    <n v="1"/>
    <x v="0"/>
    <n v="0"/>
    <n v="0"/>
    <n v="1"/>
    <s v="Medium"/>
    <s v="Low"/>
    <x v="2"/>
  </r>
  <r>
    <s v="HI"/>
    <n v="232"/>
    <s v="area_code_415"/>
    <s v="no"/>
    <s v="no"/>
    <n v="0"/>
    <n v="248.2"/>
    <n v="128"/>
    <n v="42.19"/>
    <n v="211.2"/>
    <n v="96"/>
    <n v="17.95"/>
    <n v="147.1"/>
    <x v="57"/>
    <n v="6.62"/>
    <n v="10"/>
    <n v="6"/>
    <n v="2.7"/>
    <n v="2"/>
    <x v="0"/>
    <n v="0"/>
    <n v="0"/>
    <n v="0"/>
    <s v="Very High"/>
    <s v="Low"/>
    <x v="2"/>
  </r>
  <r>
    <s v="PA"/>
    <n v="137"/>
    <s v="area_code_415"/>
    <s v="no"/>
    <s v="yes"/>
    <n v="25"/>
    <n v="174.6"/>
    <n v="88"/>
    <n v="29.68"/>
    <n v="243.8"/>
    <n v="118"/>
    <n v="20.72"/>
    <n v="259.7"/>
    <x v="0"/>
    <n v="11.69"/>
    <n v="12.2"/>
    <n v="3"/>
    <n v="3.29"/>
    <n v="3"/>
    <x v="0"/>
    <n v="0"/>
    <n v="0"/>
    <n v="1"/>
    <s v="Very High"/>
    <s v="High"/>
    <x v="0"/>
  </r>
  <r>
    <s v="WY"/>
    <n v="3"/>
    <s v="area_code_415"/>
    <s v="no"/>
    <s v="yes"/>
    <n v="23"/>
    <n v="205.5"/>
    <n v="102"/>
    <n v="34.94"/>
    <n v="209.5"/>
    <n v="83"/>
    <n v="17.809999999999999"/>
    <n v="182.3"/>
    <x v="43"/>
    <n v="8.1999999999999993"/>
    <n v="6.4"/>
    <n v="4"/>
    <n v="1.73"/>
    <n v="0"/>
    <x v="0"/>
    <n v="0"/>
    <n v="0"/>
    <n v="1"/>
    <s v="Low"/>
    <s v="Low"/>
    <x v="2"/>
  </r>
  <r>
    <s v="RI"/>
    <n v="137"/>
    <s v="area_code_415"/>
    <s v="no"/>
    <s v="no"/>
    <n v="0"/>
    <n v="209.1"/>
    <n v="104"/>
    <n v="35.549999999999997"/>
    <n v="189.4"/>
    <n v="96"/>
    <n v="16.100000000000001"/>
    <n v="214.4"/>
    <x v="72"/>
    <n v="9.65"/>
    <n v="14.8"/>
    <n v="4"/>
    <n v="4"/>
    <n v="3"/>
    <x v="0"/>
    <n v="0"/>
    <n v="0"/>
    <n v="0"/>
    <s v="Very High"/>
    <s v="High"/>
    <x v="2"/>
  </r>
  <r>
    <s v="RI"/>
    <n v="42"/>
    <s v="area_code_415"/>
    <s v="no"/>
    <s v="no"/>
    <n v="0"/>
    <n v="251.1"/>
    <n v="81"/>
    <n v="42.69"/>
    <n v="178.3"/>
    <n v="106"/>
    <n v="15.16"/>
    <n v="184.6"/>
    <x v="6"/>
    <n v="8.31"/>
    <n v="12.7"/>
    <n v="5"/>
    <n v="3.43"/>
    <n v="0"/>
    <x v="0"/>
    <n v="0"/>
    <n v="0"/>
    <n v="0"/>
    <s v="Low"/>
    <s v="High"/>
    <x v="1"/>
  </r>
  <r>
    <s v="MD"/>
    <n v="58"/>
    <s v="area_code_408"/>
    <s v="no"/>
    <s v="no"/>
    <n v="0"/>
    <n v="187.6"/>
    <n v="113"/>
    <n v="31.89"/>
    <n v="217.4"/>
    <n v="115"/>
    <n v="18.48"/>
    <n v="139.69999999999999"/>
    <x v="26"/>
    <n v="6.29"/>
    <n v="9.8000000000000007"/>
    <n v="5"/>
    <n v="2.65"/>
    <n v="3"/>
    <x v="0"/>
    <n v="0"/>
    <n v="0"/>
    <n v="0"/>
    <s v="Low"/>
    <s v="Low"/>
    <x v="1"/>
  </r>
  <r>
    <s v="KY"/>
    <n v="55"/>
    <s v="area_code_415"/>
    <s v="no"/>
    <s v="yes"/>
    <n v="37"/>
    <n v="197.5"/>
    <n v="89"/>
    <n v="33.58"/>
    <n v="228.7"/>
    <n v="141"/>
    <n v="19.440000000000001"/>
    <n v="313.39999999999998"/>
    <x v="3"/>
    <n v="14.1"/>
    <n v="19.7"/>
    <n v="2"/>
    <n v="5.32"/>
    <n v="1"/>
    <x v="0"/>
    <n v="0"/>
    <n v="0"/>
    <n v="1"/>
    <s v="Low"/>
    <s v="High"/>
    <x v="1"/>
  </r>
  <r>
    <s v="OH"/>
    <n v="69"/>
    <s v="area_code_510"/>
    <s v="no"/>
    <s v="no"/>
    <n v="0"/>
    <n v="221.6"/>
    <n v="88"/>
    <n v="37.67"/>
    <n v="231.8"/>
    <n v="87"/>
    <n v="19.7"/>
    <n v="211.7"/>
    <x v="22"/>
    <n v="9.5299999999999994"/>
    <n v="8.6"/>
    <n v="9"/>
    <n v="2.3199999999999998"/>
    <n v="1"/>
    <x v="0"/>
    <n v="0"/>
    <n v="0"/>
    <n v="0"/>
    <s v="Low"/>
    <s v="Low"/>
    <x v="2"/>
  </r>
  <r>
    <s v="VA"/>
    <n v="100"/>
    <s v="area_code_415"/>
    <s v="no"/>
    <s v="no"/>
    <n v="0"/>
    <n v="200.7"/>
    <n v="151"/>
    <n v="34.119999999999997"/>
    <n v="290.8"/>
    <n v="127"/>
    <n v="24.72"/>
    <n v="186.7"/>
    <x v="18"/>
    <n v="8.4"/>
    <n v="10.199999999999999"/>
    <n v="9"/>
    <n v="2.75"/>
    <n v="1"/>
    <x v="0"/>
    <n v="0"/>
    <n v="0"/>
    <n v="0"/>
    <s v="Medium"/>
    <s v="Low"/>
    <x v="1"/>
  </r>
  <r>
    <s v="PA"/>
    <n v="86"/>
    <s v="area_code_510"/>
    <s v="no"/>
    <s v="no"/>
    <n v="0"/>
    <n v="212.8"/>
    <n v="79"/>
    <n v="36.18"/>
    <n v="90.9"/>
    <n v="145"/>
    <n v="7.73"/>
    <n v="152.30000000000001"/>
    <x v="38"/>
    <n v="6.85"/>
    <n v="11.9"/>
    <n v="3"/>
    <n v="3.21"/>
    <n v="2"/>
    <x v="0"/>
    <n v="0"/>
    <n v="0"/>
    <n v="0"/>
    <s v="Medium"/>
    <s v="High"/>
    <x v="1"/>
  </r>
  <r>
    <s v="NE"/>
    <n v="105"/>
    <s v="area_code_510"/>
    <s v="no"/>
    <s v="no"/>
    <n v="0"/>
    <n v="213.3"/>
    <n v="99"/>
    <n v="36.26"/>
    <n v="153.1"/>
    <n v="79"/>
    <n v="13.01"/>
    <n v="227.9"/>
    <x v="21"/>
    <n v="10.26"/>
    <n v="10.8"/>
    <n v="5"/>
    <n v="2.92"/>
    <n v="1"/>
    <x v="0"/>
    <n v="0"/>
    <n v="0"/>
    <n v="0"/>
    <s v="High"/>
    <s v="High"/>
    <x v="2"/>
  </r>
  <r>
    <s v="GA"/>
    <n v="111"/>
    <s v="area_code_408"/>
    <s v="yes"/>
    <s v="no"/>
    <n v="0"/>
    <n v="177.1"/>
    <n v="102"/>
    <n v="30.11"/>
    <n v="249.1"/>
    <n v="102"/>
    <n v="21.17"/>
    <n v="153.30000000000001"/>
    <x v="78"/>
    <n v="6.9"/>
    <n v="8.8000000000000007"/>
    <n v="4"/>
    <n v="2.38"/>
    <n v="2"/>
    <x v="0"/>
    <n v="0"/>
    <n v="1"/>
    <n v="0"/>
    <s v="High"/>
    <s v="Low"/>
    <x v="0"/>
  </r>
  <r>
    <s v="ME"/>
    <n v="75"/>
    <s v="area_code_408"/>
    <s v="no"/>
    <s v="no"/>
    <n v="0"/>
    <n v="229.2"/>
    <n v="59"/>
    <n v="38.96"/>
    <n v="142.80000000000001"/>
    <n v="107"/>
    <n v="12.14"/>
    <n v="291.60000000000002"/>
    <x v="23"/>
    <n v="13.12"/>
    <n v="8.5"/>
    <n v="5"/>
    <n v="2.2999999999999998"/>
    <n v="0"/>
    <x v="0"/>
    <n v="0"/>
    <n v="0"/>
    <n v="0"/>
    <s v="Medium"/>
    <s v="Low"/>
    <x v="1"/>
  </r>
  <r>
    <s v="OH"/>
    <n v="95"/>
    <s v="area_code_510"/>
    <s v="no"/>
    <s v="yes"/>
    <n v="24"/>
    <n v="129.4"/>
    <n v="120"/>
    <n v="22"/>
    <n v="159.80000000000001"/>
    <n v="68"/>
    <n v="13.58"/>
    <n v="214.4"/>
    <x v="72"/>
    <n v="9.65"/>
    <n v="12.6"/>
    <n v="4"/>
    <n v="3.4"/>
    <n v="4"/>
    <x v="1"/>
    <n v="1"/>
    <n v="0"/>
    <n v="1"/>
    <s v="Medium"/>
    <s v="High"/>
    <x v="3"/>
  </r>
  <r>
    <s v="ID"/>
    <n v="137"/>
    <s v="area_code_510"/>
    <s v="no"/>
    <s v="no"/>
    <n v="0"/>
    <n v="203.1"/>
    <n v="97"/>
    <n v="34.53"/>
    <n v="132"/>
    <n v="76"/>
    <n v="11.22"/>
    <n v="250.9"/>
    <x v="9"/>
    <n v="11.29"/>
    <n v="9.1999999999999993"/>
    <n v="4"/>
    <n v="2.48"/>
    <n v="4"/>
    <x v="0"/>
    <n v="0"/>
    <n v="0"/>
    <n v="0"/>
    <s v="Very High"/>
    <s v="Low"/>
    <x v="2"/>
  </r>
  <r>
    <s v="KS"/>
    <n v="116"/>
    <s v="area_code_408"/>
    <s v="yes"/>
    <s v="no"/>
    <n v="0"/>
    <n v="232.2"/>
    <n v="98"/>
    <n v="39.47"/>
    <n v="244.7"/>
    <n v="91"/>
    <n v="20.8"/>
    <n v="151.30000000000001"/>
    <x v="69"/>
    <n v="6.81"/>
    <n v="10.6"/>
    <n v="1"/>
    <n v="2.86"/>
    <n v="7"/>
    <x v="1"/>
    <n v="1"/>
    <n v="1"/>
    <n v="0"/>
    <s v="High"/>
    <s v="High"/>
    <x v="2"/>
  </r>
  <r>
    <s v="TN"/>
    <n v="125"/>
    <s v="area_code_415"/>
    <s v="no"/>
    <s v="no"/>
    <n v="0"/>
    <n v="138.5"/>
    <n v="96"/>
    <n v="23.55"/>
    <n v="159.69999999999999"/>
    <n v="117"/>
    <n v="13.57"/>
    <n v="212.7"/>
    <x v="50"/>
    <n v="9.57"/>
    <n v="7.7"/>
    <n v="3"/>
    <n v="2.08"/>
    <n v="2"/>
    <x v="0"/>
    <n v="0"/>
    <n v="0"/>
    <n v="0"/>
    <s v="High"/>
    <s v="Low"/>
    <x v="0"/>
  </r>
  <r>
    <s v="WA"/>
    <n v="65"/>
    <s v="area_code_415"/>
    <s v="no"/>
    <s v="no"/>
    <n v="0"/>
    <n v="189.3"/>
    <n v="74"/>
    <n v="32.18"/>
    <n v="205.3"/>
    <n v="90"/>
    <n v="17.45"/>
    <n v="228.2"/>
    <x v="17"/>
    <n v="10.27"/>
    <n v="8.5"/>
    <n v="13"/>
    <n v="2.2999999999999998"/>
    <n v="3"/>
    <x v="0"/>
    <n v="0"/>
    <n v="0"/>
    <n v="0"/>
    <s v="Low"/>
    <s v="Low"/>
    <x v="2"/>
  </r>
  <r>
    <s v="VT"/>
    <n v="100"/>
    <s v="area_code_510"/>
    <s v="no"/>
    <s v="no"/>
    <n v="0"/>
    <n v="254.2"/>
    <n v="97"/>
    <n v="43.21"/>
    <n v="262"/>
    <n v="88"/>
    <n v="22.27"/>
    <n v="256.3"/>
    <x v="58"/>
    <n v="11.53"/>
    <n v="13.6"/>
    <n v="6"/>
    <n v="3.67"/>
    <n v="0"/>
    <x v="1"/>
    <n v="1"/>
    <n v="0"/>
    <n v="0"/>
    <s v="Medium"/>
    <s v="High"/>
    <x v="2"/>
  </r>
  <r>
    <s v="IL"/>
    <n v="70"/>
    <s v="area_code_408"/>
    <s v="no"/>
    <s v="no"/>
    <n v="0"/>
    <n v="176.5"/>
    <n v="85"/>
    <n v="30.01"/>
    <n v="119.2"/>
    <n v="93"/>
    <n v="10.130000000000001"/>
    <n v="227.7"/>
    <x v="6"/>
    <n v="10.25"/>
    <n v="8.6999999999999993"/>
    <n v="5"/>
    <n v="2.35"/>
    <n v="1"/>
    <x v="0"/>
    <n v="0"/>
    <n v="0"/>
    <n v="0"/>
    <s v="Low"/>
    <s v="Low"/>
    <x v="3"/>
  </r>
  <r>
    <s v="ID"/>
    <n v="67"/>
    <s v="area_code_415"/>
    <s v="no"/>
    <s v="no"/>
    <n v="0"/>
    <n v="234.3"/>
    <n v="111"/>
    <n v="39.83"/>
    <n v="206.4"/>
    <n v="87"/>
    <n v="17.54"/>
    <n v="157.30000000000001"/>
    <x v="67"/>
    <n v="7.08"/>
    <n v="5.8"/>
    <n v="10"/>
    <n v="1.57"/>
    <n v="3"/>
    <x v="0"/>
    <n v="0"/>
    <n v="0"/>
    <n v="0"/>
    <s v="Low"/>
    <s v="Low"/>
    <x v="2"/>
  </r>
  <r>
    <s v="DE"/>
    <n v="50"/>
    <s v="area_code_510"/>
    <s v="no"/>
    <s v="yes"/>
    <n v="39"/>
    <n v="147.30000000000001"/>
    <n v="75"/>
    <n v="25.04"/>
    <n v="244.8"/>
    <n v="74"/>
    <n v="20.81"/>
    <n v="216.9"/>
    <x v="67"/>
    <n v="9.76"/>
    <n v="13.2"/>
    <n v="3"/>
    <n v="3.56"/>
    <n v="2"/>
    <x v="0"/>
    <n v="0"/>
    <n v="0"/>
    <n v="1"/>
    <s v="Low"/>
    <s v="High"/>
    <x v="3"/>
  </r>
  <r>
    <s v="AK"/>
    <n v="42"/>
    <s v="area_code_415"/>
    <s v="no"/>
    <s v="no"/>
    <n v="0"/>
    <n v="171"/>
    <n v="129"/>
    <n v="29.07"/>
    <n v="183.9"/>
    <n v="96"/>
    <n v="15.63"/>
    <n v="130.19999999999999"/>
    <x v="6"/>
    <n v="5.86"/>
    <n v="4.5999999999999996"/>
    <n v="6"/>
    <n v="1.24"/>
    <n v="0"/>
    <x v="0"/>
    <n v="0"/>
    <n v="0"/>
    <n v="0"/>
    <s v="Low"/>
    <s v="Low"/>
    <x v="3"/>
  </r>
  <r>
    <s v="MO"/>
    <n v="103"/>
    <s v="area_code_415"/>
    <s v="no"/>
    <s v="yes"/>
    <n v="34"/>
    <n v="240.6"/>
    <n v="92"/>
    <n v="40.9"/>
    <n v="204.2"/>
    <n v="99"/>
    <n v="17.36"/>
    <n v="297"/>
    <x v="58"/>
    <n v="13.37"/>
    <n v="12.7"/>
    <n v="9"/>
    <n v="3.43"/>
    <n v="5"/>
    <x v="0"/>
    <n v="0"/>
    <n v="0"/>
    <n v="1"/>
    <s v="High"/>
    <s v="High"/>
    <x v="2"/>
  </r>
  <r>
    <s v="NE"/>
    <n v="90"/>
    <s v="area_code_415"/>
    <s v="no"/>
    <s v="no"/>
    <n v="0"/>
    <n v="114.4"/>
    <n v="108"/>
    <n v="19.45"/>
    <n v="232.8"/>
    <n v="150"/>
    <n v="19.79"/>
    <n v="198.1"/>
    <x v="17"/>
    <n v="8.91"/>
    <n v="8.9"/>
    <n v="3"/>
    <n v="2.4"/>
    <n v="0"/>
    <x v="0"/>
    <n v="0"/>
    <n v="0"/>
    <n v="0"/>
    <s v="Medium"/>
    <s v="Low"/>
    <x v="0"/>
  </r>
  <r>
    <s v="FL"/>
    <n v="66"/>
    <s v="area_code_510"/>
    <s v="no"/>
    <s v="no"/>
    <n v="0"/>
    <n v="113.9"/>
    <n v="112"/>
    <n v="19.36"/>
    <n v="271.8"/>
    <n v="106"/>
    <n v="23.1"/>
    <n v="216.7"/>
    <x v="34"/>
    <n v="9.75"/>
    <n v="15.6"/>
    <n v="3"/>
    <n v="4.21"/>
    <n v="2"/>
    <x v="0"/>
    <n v="0"/>
    <n v="0"/>
    <n v="0"/>
    <s v="Low"/>
    <s v="High"/>
    <x v="0"/>
  </r>
  <r>
    <s v="MI"/>
    <n v="22"/>
    <s v="area_code_408"/>
    <s v="no"/>
    <s v="no"/>
    <n v="0"/>
    <n v="180"/>
    <n v="65"/>
    <n v="30.6"/>
    <n v="207"/>
    <n v="106"/>
    <n v="17.600000000000001"/>
    <n v="182.8"/>
    <x v="8"/>
    <n v="8.23"/>
    <n v="8.3000000000000007"/>
    <n v="6"/>
    <n v="2.2400000000000002"/>
    <n v="1"/>
    <x v="0"/>
    <n v="0"/>
    <n v="0"/>
    <n v="0"/>
    <s v="Low"/>
    <s v="Low"/>
    <x v="0"/>
  </r>
  <r>
    <s v="PA"/>
    <n v="147"/>
    <s v="area_code_510"/>
    <s v="no"/>
    <s v="yes"/>
    <n v="35"/>
    <n v="110.8"/>
    <n v="123"/>
    <n v="18.84"/>
    <n v="199.2"/>
    <n v="81"/>
    <n v="16.93"/>
    <n v="212.9"/>
    <x v="33"/>
    <n v="9.58"/>
    <n v="8.9"/>
    <n v="4"/>
    <n v="2.4"/>
    <n v="2"/>
    <x v="0"/>
    <n v="0"/>
    <n v="0"/>
    <n v="1"/>
    <s v="Very High"/>
    <s v="Low"/>
    <x v="3"/>
  </r>
  <r>
    <s v="AR"/>
    <n v="57"/>
    <s v="area_code_415"/>
    <s v="no"/>
    <s v="yes"/>
    <n v="26"/>
    <n v="138.69999999999999"/>
    <n v="99"/>
    <n v="23.58"/>
    <n v="134.5"/>
    <n v="105"/>
    <n v="11.43"/>
    <n v="261.7"/>
    <x v="34"/>
    <n v="11.78"/>
    <n v="13"/>
    <n v="5"/>
    <n v="3.51"/>
    <n v="2"/>
    <x v="0"/>
    <n v="0"/>
    <n v="0"/>
    <n v="1"/>
    <s v="Low"/>
    <s v="High"/>
    <x v="0"/>
  </r>
  <r>
    <s v="KY"/>
    <n v="7"/>
    <s v="area_code_510"/>
    <s v="no"/>
    <s v="yes"/>
    <n v="33"/>
    <n v="211.8"/>
    <n v="99"/>
    <n v="36.01"/>
    <n v="170.9"/>
    <n v="110"/>
    <n v="14.53"/>
    <n v="244.2"/>
    <x v="76"/>
    <n v="10.99"/>
    <n v="11.2"/>
    <n v="4"/>
    <n v="3.02"/>
    <n v="2"/>
    <x v="0"/>
    <n v="0"/>
    <n v="0"/>
    <n v="1"/>
    <s v="Low"/>
    <s v="High"/>
    <x v="1"/>
  </r>
  <r>
    <s v="MN"/>
    <n v="85"/>
    <s v="area_code_415"/>
    <s v="no"/>
    <s v="no"/>
    <n v="0"/>
    <n v="234.5"/>
    <n v="113"/>
    <n v="39.869999999999997"/>
    <n v="237.3"/>
    <n v="116"/>
    <n v="20.170000000000002"/>
    <n v="122.7"/>
    <x v="71"/>
    <n v="5.52"/>
    <n v="12.9"/>
    <n v="3"/>
    <n v="3.48"/>
    <n v="4"/>
    <x v="0"/>
    <n v="0"/>
    <n v="0"/>
    <n v="0"/>
    <s v="Medium"/>
    <s v="High"/>
    <x v="1"/>
  </r>
  <r>
    <s v="TX"/>
    <n v="92"/>
    <s v="area_code_510"/>
    <s v="no"/>
    <s v="no"/>
    <n v="0"/>
    <n v="240.2"/>
    <n v="86"/>
    <n v="40.83"/>
    <n v="107.6"/>
    <n v="79"/>
    <n v="9.15"/>
    <n v="156.6"/>
    <x v="3"/>
    <n v="7.05"/>
    <n v="7.5"/>
    <n v="4"/>
    <n v="2.0299999999999998"/>
    <n v="1"/>
    <x v="0"/>
    <n v="0"/>
    <n v="0"/>
    <n v="0"/>
    <s v="Medium"/>
    <s v="Low"/>
    <x v="2"/>
  </r>
  <r>
    <s v="HI"/>
    <n v="92"/>
    <s v="area_code_510"/>
    <s v="no"/>
    <s v="no"/>
    <n v="0"/>
    <n v="222.4"/>
    <n v="105"/>
    <n v="37.81"/>
    <n v="164"/>
    <n v="129"/>
    <n v="13.94"/>
    <n v="233.3"/>
    <x v="45"/>
    <n v="10.5"/>
    <n v="9.9"/>
    <n v="8"/>
    <n v="2.67"/>
    <n v="1"/>
    <x v="0"/>
    <n v="0"/>
    <n v="0"/>
    <n v="0"/>
    <s v="Medium"/>
    <s v="Low"/>
    <x v="1"/>
  </r>
  <r>
    <s v="WI"/>
    <n v="133"/>
    <s v="area_code_415"/>
    <s v="no"/>
    <s v="no"/>
    <n v="0"/>
    <n v="113.3"/>
    <n v="137"/>
    <n v="19.260000000000002"/>
    <n v="160.19999999999999"/>
    <n v="103"/>
    <n v="13.62"/>
    <n v="228.8"/>
    <x v="21"/>
    <n v="10.3"/>
    <n v="10.1"/>
    <n v="7"/>
    <n v="2.73"/>
    <n v="2"/>
    <x v="0"/>
    <n v="0"/>
    <n v="0"/>
    <n v="0"/>
    <s v="Very High"/>
    <s v="Low"/>
    <x v="0"/>
  </r>
  <r>
    <s v="NV"/>
    <n v="134"/>
    <s v="area_code_408"/>
    <s v="no"/>
    <s v="no"/>
    <n v="0"/>
    <n v="107"/>
    <n v="146"/>
    <n v="18.190000000000001"/>
    <n v="220"/>
    <n v="116"/>
    <n v="18.7"/>
    <n v="149.80000000000001"/>
    <x v="13"/>
    <n v="6.74"/>
    <n v="7.2"/>
    <n v="3"/>
    <n v="1.94"/>
    <n v="2"/>
    <x v="0"/>
    <n v="0"/>
    <n v="0"/>
    <n v="0"/>
    <s v="Very High"/>
    <s v="Low"/>
    <x v="0"/>
  </r>
  <r>
    <s v="IL"/>
    <n v="66"/>
    <s v="area_code_415"/>
    <s v="no"/>
    <s v="yes"/>
    <n v="31"/>
    <n v="163.19999999999999"/>
    <n v="106"/>
    <n v="27.74"/>
    <n v="267.89999999999998"/>
    <n v="108"/>
    <n v="22.77"/>
    <n v="172.6"/>
    <x v="41"/>
    <n v="7.77"/>
    <n v="9.6999999999999993"/>
    <n v="5"/>
    <n v="2.62"/>
    <n v="1"/>
    <x v="0"/>
    <n v="0"/>
    <n v="0"/>
    <n v="1"/>
    <s v="Low"/>
    <s v="Low"/>
    <x v="0"/>
  </r>
  <r>
    <s v="MS"/>
    <n v="65"/>
    <s v="area_code_510"/>
    <s v="no"/>
    <s v="no"/>
    <n v="0"/>
    <n v="193.8"/>
    <n v="113"/>
    <n v="32.950000000000003"/>
    <n v="151.69999999999999"/>
    <n v="106"/>
    <n v="12.89"/>
    <n v="208.9"/>
    <x v="9"/>
    <n v="9.4"/>
    <n v="12.6"/>
    <n v="3"/>
    <n v="3.4"/>
    <n v="3"/>
    <x v="0"/>
    <n v="0"/>
    <n v="0"/>
    <n v="0"/>
    <s v="Low"/>
    <s v="High"/>
    <x v="1"/>
  </r>
  <r>
    <s v="MA"/>
    <n v="102"/>
    <s v="area_code_510"/>
    <s v="no"/>
    <s v="no"/>
    <n v="0"/>
    <n v="143.69999999999999"/>
    <n v="82"/>
    <n v="24.43"/>
    <n v="170.9"/>
    <n v="83"/>
    <n v="14.53"/>
    <n v="310.89999999999998"/>
    <x v="64"/>
    <n v="13.99"/>
    <n v="9.8000000000000007"/>
    <n v="1"/>
    <n v="2.65"/>
    <n v="2"/>
    <x v="0"/>
    <n v="0"/>
    <n v="0"/>
    <n v="0"/>
    <s v="High"/>
    <s v="Low"/>
    <x v="3"/>
  </r>
  <r>
    <s v="OR"/>
    <n v="101"/>
    <s v="area_code_415"/>
    <s v="yes"/>
    <s v="no"/>
    <n v="0"/>
    <n v="169.5"/>
    <n v="117"/>
    <n v="28.82"/>
    <n v="212"/>
    <n v="111"/>
    <n v="18.02"/>
    <n v="204"/>
    <x v="60"/>
    <n v="9.18"/>
    <n v="9.6999999999999993"/>
    <n v="1"/>
    <n v="2.62"/>
    <n v="0"/>
    <x v="1"/>
    <n v="1"/>
    <n v="1"/>
    <n v="0"/>
    <s v="High"/>
    <s v="Low"/>
    <x v="0"/>
  </r>
  <r>
    <s v="AR"/>
    <n v="115"/>
    <s v="area_code_415"/>
    <s v="no"/>
    <s v="yes"/>
    <n v="37"/>
    <n v="184.1"/>
    <n v="67"/>
    <n v="31.3"/>
    <n v="159.4"/>
    <n v="104"/>
    <n v="13.55"/>
    <n v="193.3"/>
    <x v="3"/>
    <n v="8.6999999999999993"/>
    <n v="13.3"/>
    <n v="3"/>
    <n v="3.59"/>
    <n v="0"/>
    <x v="0"/>
    <n v="0"/>
    <n v="0"/>
    <n v="1"/>
    <s v="High"/>
    <s v="High"/>
    <x v="1"/>
  </r>
  <r>
    <s v="LA"/>
    <n v="111"/>
    <s v="area_code_408"/>
    <s v="no"/>
    <s v="yes"/>
    <n v="33"/>
    <n v="154"/>
    <n v="122"/>
    <n v="26.18"/>
    <n v="207.3"/>
    <n v="123"/>
    <n v="17.62"/>
    <n v="186.2"/>
    <x v="18"/>
    <n v="8.3800000000000008"/>
    <n v="10.8"/>
    <n v="8"/>
    <n v="2.92"/>
    <n v="1"/>
    <x v="0"/>
    <n v="0"/>
    <n v="0"/>
    <n v="1"/>
    <s v="High"/>
    <s v="High"/>
    <x v="0"/>
  </r>
  <r>
    <s v="NJ"/>
    <n v="121"/>
    <s v="area_code_415"/>
    <s v="no"/>
    <s v="no"/>
    <n v="0"/>
    <n v="166.3"/>
    <n v="114"/>
    <n v="28.27"/>
    <n v="138.80000000000001"/>
    <n v="130"/>
    <n v="11.8"/>
    <n v="215.3"/>
    <x v="13"/>
    <n v="9.69"/>
    <n v="10.4"/>
    <n v="10"/>
    <n v="2.81"/>
    <n v="2"/>
    <x v="0"/>
    <n v="0"/>
    <n v="0"/>
    <n v="0"/>
    <s v="High"/>
    <s v="High"/>
    <x v="0"/>
  </r>
  <r>
    <s v="MT"/>
    <n v="108"/>
    <s v="area_code_415"/>
    <s v="no"/>
    <s v="no"/>
    <n v="0"/>
    <n v="108.6"/>
    <n v="128"/>
    <n v="18.46"/>
    <n v="325.2"/>
    <n v="97"/>
    <n v="27.64"/>
    <n v="173.6"/>
    <x v="38"/>
    <n v="7.81"/>
    <n v="9.3000000000000007"/>
    <n v="6"/>
    <n v="2.5099999999999998"/>
    <n v="0"/>
    <x v="0"/>
    <n v="0"/>
    <n v="0"/>
    <n v="0"/>
    <s v="High"/>
    <s v="Low"/>
    <x v="3"/>
  </r>
  <r>
    <s v="MD"/>
    <n v="63"/>
    <s v="area_code_415"/>
    <s v="no"/>
    <s v="yes"/>
    <n v="25"/>
    <n v="230.3"/>
    <n v="82"/>
    <n v="39.15"/>
    <n v="165.6"/>
    <n v="96"/>
    <n v="14.08"/>
    <n v="227.7"/>
    <x v="76"/>
    <n v="10.25"/>
    <n v="9"/>
    <n v="2"/>
    <n v="2.4300000000000002"/>
    <n v="1"/>
    <x v="0"/>
    <n v="0"/>
    <n v="0"/>
    <n v="1"/>
    <s v="Low"/>
    <s v="Low"/>
    <x v="2"/>
  </r>
  <r>
    <s v="CT"/>
    <n v="59"/>
    <s v="area_code_415"/>
    <s v="no"/>
    <s v="yes"/>
    <n v="46"/>
    <n v="200.1"/>
    <n v="44"/>
    <n v="34.020000000000003"/>
    <n v="126"/>
    <n v="78"/>
    <n v="10.71"/>
    <n v="146.30000000000001"/>
    <x v="56"/>
    <n v="6.58"/>
    <n v="10.6"/>
    <n v="5"/>
    <n v="2.86"/>
    <n v="1"/>
    <x v="0"/>
    <n v="0"/>
    <n v="0"/>
    <n v="1"/>
    <s v="Low"/>
    <s v="High"/>
    <x v="2"/>
  </r>
  <r>
    <s v="OH"/>
    <n v="82"/>
    <s v="area_code_415"/>
    <s v="no"/>
    <s v="no"/>
    <n v="0"/>
    <n v="179.2"/>
    <n v="95"/>
    <n v="30.46"/>
    <n v="228.9"/>
    <n v="95"/>
    <n v="19.46"/>
    <n v="187.7"/>
    <x v="41"/>
    <n v="8.4499999999999993"/>
    <n v="13.2"/>
    <n v="2"/>
    <n v="3.56"/>
    <n v="1"/>
    <x v="0"/>
    <n v="0"/>
    <n v="0"/>
    <n v="0"/>
    <s v="Medium"/>
    <s v="High"/>
    <x v="3"/>
  </r>
  <r>
    <s v="NV"/>
    <n v="110"/>
    <s v="area_code_510"/>
    <s v="no"/>
    <s v="no"/>
    <n v="0"/>
    <n v="129.5"/>
    <n v="94"/>
    <n v="22.02"/>
    <n v="92.6"/>
    <n v="96"/>
    <n v="7.87"/>
    <n v="154.30000000000001"/>
    <x v="71"/>
    <n v="6.94"/>
    <n v="9.9"/>
    <n v="5"/>
    <n v="2.67"/>
    <n v="3"/>
    <x v="0"/>
    <n v="0"/>
    <n v="0"/>
    <n v="0"/>
    <s v="High"/>
    <s v="Low"/>
    <x v="3"/>
  </r>
  <r>
    <s v="KS"/>
    <n v="85"/>
    <s v="area_code_408"/>
    <s v="no"/>
    <s v="no"/>
    <n v="0"/>
    <n v="164"/>
    <n v="111"/>
    <n v="27.88"/>
    <n v="229.4"/>
    <n v="108"/>
    <n v="19.5"/>
    <n v="220.7"/>
    <x v="18"/>
    <n v="9.93"/>
    <n v="9.3000000000000007"/>
    <n v="2"/>
    <n v="2.5099999999999998"/>
    <n v="1"/>
    <x v="0"/>
    <n v="0"/>
    <n v="0"/>
    <n v="0"/>
    <s v="Medium"/>
    <s v="Low"/>
    <x v="0"/>
  </r>
  <r>
    <s v="TX"/>
    <n v="46"/>
    <s v="area_code_415"/>
    <s v="no"/>
    <s v="no"/>
    <n v="0"/>
    <n v="230.7"/>
    <n v="117"/>
    <n v="39.22"/>
    <n v="186.2"/>
    <n v="84"/>
    <n v="15.83"/>
    <n v="182.2"/>
    <x v="23"/>
    <n v="8.1999999999999993"/>
    <n v="9.1999999999999993"/>
    <n v="4"/>
    <n v="2.48"/>
    <n v="2"/>
    <x v="0"/>
    <n v="0"/>
    <n v="0"/>
    <n v="0"/>
    <s v="Low"/>
    <s v="Low"/>
    <x v="2"/>
  </r>
  <r>
    <s v="MN"/>
    <n v="44"/>
    <s v="area_code_408"/>
    <s v="no"/>
    <s v="no"/>
    <n v="0"/>
    <n v="207.2"/>
    <n v="90"/>
    <n v="35.22"/>
    <n v="178.6"/>
    <n v="76"/>
    <n v="15.18"/>
    <n v="182"/>
    <x v="14"/>
    <n v="8.19"/>
    <n v="0"/>
    <n v="0"/>
    <n v="0"/>
    <n v="0"/>
    <x v="0"/>
    <n v="0"/>
    <n v="0"/>
    <n v="0"/>
    <s v="Low"/>
    <s v="Low"/>
    <x v="2"/>
  </r>
  <r>
    <s v="MT"/>
    <n v="171"/>
    <s v="area_code_408"/>
    <s v="no"/>
    <s v="no"/>
    <n v="0"/>
    <n v="171.9"/>
    <n v="99"/>
    <n v="29.22"/>
    <n v="249.2"/>
    <n v="95"/>
    <n v="21.18"/>
    <n v="174.9"/>
    <x v="77"/>
    <n v="7.87"/>
    <n v="12.5"/>
    <n v="4"/>
    <n v="3.38"/>
    <n v="1"/>
    <x v="0"/>
    <n v="0"/>
    <n v="0"/>
    <n v="0"/>
    <s v="Very High"/>
    <s v="High"/>
    <x v="3"/>
  </r>
  <r>
    <s v="AK"/>
    <n v="88"/>
    <s v="area_code_415"/>
    <s v="no"/>
    <s v="yes"/>
    <n v="37"/>
    <n v="181.7"/>
    <n v="88"/>
    <n v="30.89"/>
    <n v="237.4"/>
    <n v="106"/>
    <n v="20.18"/>
    <n v="209.1"/>
    <x v="8"/>
    <n v="9.41"/>
    <n v="9.5"/>
    <n v="5"/>
    <n v="2.57"/>
    <n v="2"/>
    <x v="0"/>
    <n v="0"/>
    <n v="0"/>
    <n v="1"/>
    <s v="Medium"/>
    <s v="Low"/>
    <x v="1"/>
  </r>
  <r>
    <s v="HI"/>
    <n v="169"/>
    <s v="area_code_408"/>
    <s v="no"/>
    <s v="no"/>
    <n v="0"/>
    <n v="240.7"/>
    <n v="119"/>
    <n v="40.92"/>
    <n v="141.1"/>
    <n v="102"/>
    <n v="11.99"/>
    <n v="120.6"/>
    <x v="111"/>
    <n v="5.43"/>
    <n v="7.7"/>
    <n v="2"/>
    <n v="2.08"/>
    <n v="2"/>
    <x v="0"/>
    <n v="0"/>
    <n v="0"/>
    <n v="0"/>
    <s v="Very High"/>
    <s v="Low"/>
    <x v="1"/>
  </r>
  <r>
    <s v="TX"/>
    <n v="48"/>
    <s v="area_code_510"/>
    <s v="no"/>
    <s v="no"/>
    <n v="0"/>
    <n v="198.2"/>
    <n v="108"/>
    <n v="33.69"/>
    <n v="181"/>
    <n v="70"/>
    <n v="15.39"/>
    <n v="238.9"/>
    <x v="27"/>
    <n v="10.75"/>
    <n v="12.1"/>
    <n v="2"/>
    <n v="3.27"/>
    <n v="1"/>
    <x v="0"/>
    <n v="0"/>
    <n v="0"/>
    <n v="0"/>
    <s v="Low"/>
    <s v="High"/>
    <x v="2"/>
  </r>
  <r>
    <s v="ID"/>
    <n v="65"/>
    <s v="area_code_408"/>
    <s v="no"/>
    <s v="no"/>
    <n v="0"/>
    <n v="96"/>
    <n v="95"/>
    <n v="16.32"/>
    <n v="117"/>
    <n v="82"/>
    <n v="9.9499999999999993"/>
    <n v="172.9"/>
    <x v="52"/>
    <n v="7.78"/>
    <n v="6.7"/>
    <n v="3"/>
    <n v="1.81"/>
    <n v="3"/>
    <x v="0"/>
    <n v="0"/>
    <n v="0"/>
    <n v="0"/>
    <s v="Low"/>
    <s v="Low"/>
    <x v="3"/>
  </r>
  <r>
    <s v="KY"/>
    <n v="53"/>
    <s v="area_code_510"/>
    <s v="no"/>
    <s v="no"/>
    <n v="0"/>
    <n v="171.5"/>
    <n v="75"/>
    <n v="29.16"/>
    <n v="224.5"/>
    <n v="111"/>
    <n v="19.079999999999998"/>
    <n v="187.4"/>
    <x v="48"/>
    <n v="8.43"/>
    <n v="9.6999999999999993"/>
    <n v="6"/>
    <n v="2.62"/>
    <n v="1"/>
    <x v="0"/>
    <n v="0"/>
    <n v="0"/>
    <n v="0"/>
    <s v="Low"/>
    <s v="Low"/>
    <x v="0"/>
  </r>
  <r>
    <s v="AR"/>
    <n v="72"/>
    <s v="area_code_415"/>
    <s v="no"/>
    <s v="yes"/>
    <n v="27"/>
    <n v="111.7"/>
    <n v="68"/>
    <n v="18.989999999999998"/>
    <n v="252.8"/>
    <n v="106"/>
    <n v="21.49"/>
    <n v="255.5"/>
    <x v="23"/>
    <n v="11.5"/>
    <n v="7.8"/>
    <n v="4"/>
    <n v="2.11"/>
    <n v="1"/>
    <x v="0"/>
    <n v="0"/>
    <n v="0"/>
    <n v="1"/>
    <s v="Low"/>
    <s v="Low"/>
    <x v="0"/>
  </r>
  <r>
    <s v="OR"/>
    <n v="100"/>
    <s v="area_code_510"/>
    <s v="no"/>
    <s v="no"/>
    <n v="0"/>
    <n v="152.69999999999999"/>
    <n v="98"/>
    <n v="25.96"/>
    <n v="212.4"/>
    <n v="73"/>
    <n v="18.05"/>
    <n v="264.5"/>
    <x v="6"/>
    <n v="11.9"/>
    <n v="7.9"/>
    <n v="3"/>
    <n v="2.13"/>
    <n v="2"/>
    <x v="0"/>
    <n v="0"/>
    <n v="0"/>
    <n v="0"/>
    <s v="Medium"/>
    <s v="Low"/>
    <x v="3"/>
  </r>
  <r>
    <s v="MN"/>
    <n v="82"/>
    <s v="area_code_415"/>
    <s v="no"/>
    <s v="no"/>
    <n v="0"/>
    <n v="194.7"/>
    <n v="105"/>
    <n v="33.1"/>
    <n v="210.9"/>
    <n v="100"/>
    <n v="17.93"/>
    <n v="236.9"/>
    <x v="79"/>
    <n v="10.66"/>
    <n v="11.6"/>
    <n v="3"/>
    <n v="3.13"/>
    <n v="3"/>
    <x v="0"/>
    <n v="0"/>
    <n v="0"/>
    <n v="0"/>
    <s v="Medium"/>
    <s v="High"/>
    <x v="2"/>
  </r>
  <r>
    <s v="HI"/>
    <n v="71"/>
    <s v="area_code_415"/>
    <s v="no"/>
    <s v="no"/>
    <n v="0"/>
    <n v="119.9"/>
    <n v="108"/>
    <n v="20.38"/>
    <n v="240.7"/>
    <n v="82"/>
    <n v="20.46"/>
    <n v="151.1"/>
    <x v="74"/>
    <n v="6.8"/>
    <n v="8.1"/>
    <n v="7"/>
    <n v="2.19"/>
    <n v="3"/>
    <x v="0"/>
    <n v="0"/>
    <n v="0"/>
    <n v="0"/>
    <s v="Low"/>
    <s v="Low"/>
    <x v="3"/>
  </r>
  <r>
    <s v="LA"/>
    <n v="103"/>
    <s v="area_code_415"/>
    <s v="no"/>
    <s v="no"/>
    <n v="0"/>
    <n v="222.9"/>
    <n v="129"/>
    <n v="37.89"/>
    <n v="205"/>
    <n v="87"/>
    <n v="17.43"/>
    <n v="141.30000000000001"/>
    <x v="43"/>
    <n v="6.36"/>
    <n v="9.9"/>
    <n v="2"/>
    <n v="2.67"/>
    <n v="1"/>
    <x v="0"/>
    <n v="0"/>
    <n v="0"/>
    <n v="0"/>
    <s v="High"/>
    <s v="Low"/>
    <x v="2"/>
  </r>
  <r>
    <s v="RI"/>
    <n v="87"/>
    <s v="area_code_415"/>
    <s v="no"/>
    <s v="no"/>
    <n v="0"/>
    <n v="210.7"/>
    <n v="46"/>
    <n v="35.82"/>
    <n v="215.6"/>
    <n v="116"/>
    <n v="18.329999999999998"/>
    <n v="170.4"/>
    <x v="29"/>
    <n v="7.67"/>
    <n v="13.2"/>
    <n v="3"/>
    <n v="3.56"/>
    <n v="1"/>
    <x v="0"/>
    <n v="0"/>
    <n v="0"/>
    <n v="0"/>
    <s v="Medium"/>
    <s v="High"/>
    <x v="1"/>
  </r>
  <r>
    <s v="MD"/>
    <n v="116"/>
    <s v="area_code_408"/>
    <s v="no"/>
    <s v="no"/>
    <n v="0"/>
    <n v="254.6"/>
    <n v="107"/>
    <n v="43.28"/>
    <n v="249.4"/>
    <n v="89"/>
    <n v="21.2"/>
    <n v="229.6"/>
    <x v="33"/>
    <n v="10.33"/>
    <n v="9"/>
    <n v="18"/>
    <n v="2.4300000000000002"/>
    <n v="2"/>
    <x v="1"/>
    <n v="1"/>
    <n v="0"/>
    <n v="0"/>
    <s v="High"/>
    <s v="Low"/>
    <x v="2"/>
  </r>
  <r>
    <s v="MS"/>
    <n v="140"/>
    <s v="area_code_415"/>
    <s v="no"/>
    <s v="no"/>
    <n v="0"/>
    <n v="265"/>
    <n v="100"/>
    <n v="45.05"/>
    <n v="147.6"/>
    <n v="89"/>
    <n v="12.55"/>
    <n v="247.7"/>
    <x v="9"/>
    <n v="11.15"/>
    <n v="10.7"/>
    <n v="3"/>
    <n v="2.89"/>
    <n v="1"/>
    <x v="0"/>
    <n v="0"/>
    <n v="0"/>
    <n v="0"/>
    <s v="Very High"/>
    <s v="High"/>
    <x v="2"/>
  </r>
  <r>
    <s v="TN"/>
    <n v="93"/>
    <s v="area_code_408"/>
    <s v="no"/>
    <s v="no"/>
    <n v="0"/>
    <n v="172.3"/>
    <n v="135"/>
    <n v="29.29"/>
    <n v="318.7"/>
    <n v="95"/>
    <n v="27.09"/>
    <n v="131.5"/>
    <x v="1"/>
    <n v="5.92"/>
    <n v="11.5"/>
    <n v="4"/>
    <n v="3.11"/>
    <n v="3"/>
    <x v="0"/>
    <n v="0"/>
    <n v="0"/>
    <n v="0"/>
    <s v="Medium"/>
    <s v="High"/>
    <x v="3"/>
  </r>
  <r>
    <s v="ID"/>
    <n v="90"/>
    <s v="area_code_415"/>
    <s v="no"/>
    <s v="no"/>
    <n v="0"/>
    <n v="259.10000000000002"/>
    <n v="140"/>
    <n v="44.05"/>
    <n v="124"/>
    <n v="119"/>
    <n v="10.54"/>
    <n v="188.3"/>
    <x v="29"/>
    <n v="8.4700000000000006"/>
    <n v="12.8"/>
    <n v="3"/>
    <n v="3.46"/>
    <n v="0"/>
    <x v="0"/>
    <n v="0"/>
    <n v="0"/>
    <n v="0"/>
    <s v="Medium"/>
    <s v="High"/>
    <x v="1"/>
  </r>
  <r>
    <s v="GA"/>
    <n v="130"/>
    <s v="area_code_415"/>
    <s v="no"/>
    <s v="no"/>
    <n v="0"/>
    <n v="211.4"/>
    <n v="91"/>
    <n v="35.94"/>
    <n v="191"/>
    <n v="62"/>
    <n v="16.239999999999998"/>
    <n v="207.3"/>
    <x v="23"/>
    <n v="9.33"/>
    <n v="11.6"/>
    <n v="3"/>
    <n v="3.13"/>
    <n v="1"/>
    <x v="0"/>
    <n v="0"/>
    <n v="0"/>
    <n v="0"/>
    <s v="Very High"/>
    <s v="High"/>
    <x v="2"/>
  </r>
  <r>
    <s v="KS"/>
    <n v="121"/>
    <s v="area_code_408"/>
    <s v="yes"/>
    <s v="no"/>
    <n v="0"/>
    <n v="175.9"/>
    <n v="87"/>
    <n v="29.9"/>
    <n v="225.3"/>
    <n v="114"/>
    <n v="19.149999999999999"/>
    <n v="156.19999999999999"/>
    <x v="45"/>
    <n v="7.03"/>
    <n v="10.4"/>
    <n v="3"/>
    <n v="2.81"/>
    <n v="2"/>
    <x v="0"/>
    <n v="0"/>
    <n v="1"/>
    <n v="0"/>
    <s v="High"/>
    <s v="High"/>
    <x v="0"/>
  </r>
  <r>
    <s v="WV"/>
    <n v="94"/>
    <s v="area_code_415"/>
    <s v="yes"/>
    <s v="yes"/>
    <n v="39"/>
    <n v="115.5"/>
    <n v="90"/>
    <n v="19.64"/>
    <n v="122.5"/>
    <n v="99"/>
    <n v="10.41"/>
    <n v="197.7"/>
    <x v="71"/>
    <n v="8.9"/>
    <n v="7"/>
    <n v="3"/>
    <n v="1.89"/>
    <n v="0"/>
    <x v="0"/>
    <n v="0"/>
    <n v="1"/>
    <n v="1"/>
    <s v="Medium"/>
    <s v="Low"/>
    <x v="3"/>
  </r>
  <r>
    <s v="MS"/>
    <n v="76"/>
    <s v="area_code_408"/>
    <s v="no"/>
    <s v="no"/>
    <n v="0"/>
    <n v="193"/>
    <n v="82"/>
    <n v="32.81"/>
    <n v="200.8"/>
    <n v="109"/>
    <n v="17.07"/>
    <n v="135.9"/>
    <x v="29"/>
    <n v="6.12"/>
    <n v="14.4"/>
    <n v="3"/>
    <n v="3.89"/>
    <n v="0"/>
    <x v="0"/>
    <n v="0"/>
    <n v="0"/>
    <n v="0"/>
    <s v="Medium"/>
    <s v="High"/>
    <x v="1"/>
  </r>
  <r>
    <s v="MS"/>
    <n v="69"/>
    <s v="area_code_510"/>
    <s v="no"/>
    <s v="no"/>
    <n v="0"/>
    <n v="167.4"/>
    <n v="105"/>
    <n v="28.46"/>
    <n v="121.5"/>
    <n v="142"/>
    <n v="10.33"/>
    <n v="209.3"/>
    <x v="72"/>
    <n v="9.42"/>
    <n v="16"/>
    <n v="2"/>
    <n v="4.32"/>
    <n v="1"/>
    <x v="0"/>
    <n v="0"/>
    <n v="0"/>
    <n v="0"/>
    <s v="Low"/>
    <s v="High"/>
    <x v="0"/>
  </r>
  <r>
    <s v="SC"/>
    <n v="117"/>
    <s v="area_code_415"/>
    <s v="no"/>
    <s v="yes"/>
    <n v="35"/>
    <n v="190.7"/>
    <n v="100"/>
    <n v="32.42"/>
    <n v="209.7"/>
    <n v="107"/>
    <n v="17.82"/>
    <n v="202.5"/>
    <x v="67"/>
    <n v="9.11"/>
    <n v="12.4"/>
    <n v="5"/>
    <n v="3.35"/>
    <n v="1"/>
    <x v="0"/>
    <n v="0"/>
    <n v="0"/>
    <n v="1"/>
    <s v="High"/>
    <s v="High"/>
    <x v="1"/>
  </r>
  <r>
    <s v="KS"/>
    <n v="70"/>
    <s v="area_code_415"/>
    <s v="no"/>
    <s v="no"/>
    <n v="0"/>
    <n v="325.5"/>
    <n v="128"/>
    <n v="55.34"/>
    <n v="300.3"/>
    <n v="105"/>
    <n v="25.53"/>
    <n v="199.8"/>
    <x v="73"/>
    <n v="8.99"/>
    <n v="5.7"/>
    <n v="7"/>
    <n v="1.54"/>
    <n v="1"/>
    <x v="1"/>
    <n v="1"/>
    <n v="0"/>
    <n v="0"/>
    <s v="Low"/>
    <s v="Low"/>
    <x v="1"/>
  </r>
  <r>
    <s v="ID"/>
    <n v="130"/>
    <s v="area_code_415"/>
    <s v="no"/>
    <s v="no"/>
    <n v="0"/>
    <n v="139"/>
    <n v="98"/>
    <n v="23.63"/>
    <n v="120.2"/>
    <n v="116"/>
    <n v="10.220000000000001"/>
    <n v="160.4"/>
    <x v="45"/>
    <n v="7.22"/>
    <n v="14.5"/>
    <n v="2"/>
    <n v="3.92"/>
    <n v="3"/>
    <x v="0"/>
    <n v="0"/>
    <n v="0"/>
    <n v="0"/>
    <s v="Very High"/>
    <s v="High"/>
    <x v="0"/>
  </r>
  <r>
    <s v="AK"/>
    <n v="109"/>
    <s v="area_code_415"/>
    <s v="no"/>
    <s v="yes"/>
    <n v="40"/>
    <n v="155.9"/>
    <n v="110"/>
    <n v="26.5"/>
    <n v="161.19999999999999"/>
    <n v="99"/>
    <n v="13.7"/>
    <n v="229.2"/>
    <x v="77"/>
    <n v="10.31"/>
    <n v="11.5"/>
    <n v="13"/>
    <n v="3.11"/>
    <n v="0"/>
    <x v="0"/>
    <n v="0"/>
    <n v="0"/>
    <n v="1"/>
    <s v="High"/>
    <s v="High"/>
    <x v="3"/>
  </r>
  <r>
    <s v="MS"/>
    <n v="115"/>
    <s v="area_code_415"/>
    <s v="no"/>
    <s v="no"/>
    <n v="0"/>
    <n v="182.1"/>
    <n v="97"/>
    <n v="30.96"/>
    <n v="231.1"/>
    <n v="76"/>
    <n v="19.64"/>
    <n v="246.2"/>
    <x v="0"/>
    <n v="11.08"/>
    <n v="15"/>
    <n v="2"/>
    <n v="4.05"/>
    <n v="0"/>
    <x v="0"/>
    <n v="0"/>
    <n v="0"/>
    <n v="0"/>
    <s v="High"/>
    <s v="High"/>
    <x v="2"/>
  </r>
  <r>
    <s v="NY"/>
    <n v="114"/>
    <s v="area_code_408"/>
    <s v="no"/>
    <s v="no"/>
    <n v="0"/>
    <n v="139.80000000000001"/>
    <n v="152"/>
    <n v="23.77"/>
    <n v="215.9"/>
    <n v="76"/>
    <n v="18.350000000000001"/>
    <n v="96.9"/>
    <x v="8"/>
    <n v="4.3600000000000003"/>
    <n v="7.9"/>
    <n v="10"/>
    <n v="2.13"/>
    <n v="2"/>
    <x v="0"/>
    <n v="0"/>
    <n v="0"/>
    <n v="0"/>
    <s v="High"/>
    <s v="Low"/>
    <x v="3"/>
  </r>
  <r>
    <s v="OH"/>
    <n v="135"/>
    <s v="area_code_510"/>
    <s v="no"/>
    <s v="no"/>
    <n v="0"/>
    <n v="112.7"/>
    <n v="123"/>
    <n v="19.16"/>
    <n v="280"/>
    <n v="90"/>
    <n v="23.8"/>
    <n v="251.9"/>
    <x v="71"/>
    <n v="11.34"/>
    <n v="10.4"/>
    <n v="2"/>
    <n v="2.81"/>
    <n v="0"/>
    <x v="0"/>
    <n v="0"/>
    <n v="0"/>
    <n v="0"/>
    <s v="Very High"/>
    <s v="High"/>
    <x v="3"/>
  </r>
  <r>
    <s v="DE"/>
    <n v="79"/>
    <s v="area_code_415"/>
    <s v="no"/>
    <s v="yes"/>
    <n v="31"/>
    <n v="173.2"/>
    <n v="98"/>
    <n v="29.44"/>
    <n v="149.5"/>
    <n v="123"/>
    <n v="12.71"/>
    <n v="245.7"/>
    <x v="50"/>
    <n v="11.06"/>
    <n v="11.5"/>
    <n v="7"/>
    <n v="3.11"/>
    <n v="1"/>
    <x v="0"/>
    <n v="0"/>
    <n v="0"/>
    <n v="1"/>
    <s v="Medium"/>
    <s v="High"/>
    <x v="0"/>
  </r>
  <r>
    <s v="RI"/>
    <n v="123"/>
    <s v="area_code_408"/>
    <s v="no"/>
    <s v="no"/>
    <n v="0"/>
    <n v="225.6"/>
    <n v="102"/>
    <n v="38.35"/>
    <n v="225.8"/>
    <n v="56"/>
    <n v="19.190000000000001"/>
    <n v="186.7"/>
    <x v="10"/>
    <n v="8.4"/>
    <n v="6.7"/>
    <n v="2"/>
    <n v="1.81"/>
    <n v="1"/>
    <x v="0"/>
    <n v="0"/>
    <n v="0"/>
    <n v="0"/>
    <s v="High"/>
    <s v="Low"/>
    <x v="2"/>
  </r>
  <r>
    <s v="NE"/>
    <n v="112"/>
    <s v="area_code_415"/>
    <s v="yes"/>
    <s v="no"/>
    <n v="0"/>
    <n v="195.7"/>
    <n v="123"/>
    <n v="33.270000000000003"/>
    <n v="141.9"/>
    <n v="124"/>
    <n v="12.06"/>
    <n v="136.4"/>
    <x v="51"/>
    <n v="6.14"/>
    <n v="7.9"/>
    <n v="6"/>
    <n v="2.13"/>
    <n v="1"/>
    <x v="0"/>
    <n v="0"/>
    <n v="1"/>
    <n v="0"/>
    <s v="High"/>
    <s v="Low"/>
    <x v="1"/>
  </r>
  <r>
    <s v="HI"/>
    <n v="57"/>
    <s v="area_code_415"/>
    <s v="no"/>
    <s v="no"/>
    <n v="0"/>
    <n v="214"/>
    <n v="100"/>
    <n v="36.380000000000003"/>
    <n v="209.9"/>
    <n v="80"/>
    <n v="17.84"/>
    <n v="105.1"/>
    <x v="64"/>
    <n v="4.7300000000000004"/>
    <n v="11.3"/>
    <n v="1"/>
    <n v="3.05"/>
    <n v="0"/>
    <x v="0"/>
    <n v="0"/>
    <n v="0"/>
    <n v="0"/>
    <s v="Low"/>
    <s v="High"/>
    <x v="2"/>
  </r>
  <r>
    <s v="NM"/>
    <n v="143"/>
    <s v="area_code_415"/>
    <s v="no"/>
    <s v="no"/>
    <n v="0"/>
    <n v="271.7"/>
    <n v="67"/>
    <n v="46.19"/>
    <n v="189.1"/>
    <n v="155"/>
    <n v="16.07"/>
    <n v="101.1"/>
    <x v="81"/>
    <n v="4.55"/>
    <n v="17.2"/>
    <n v="5"/>
    <n v="4.6399999999999997"/>
    <n v="1"/>
    <x v="0"/>
    <n v="0"/>
    <n v="0"/>
    <n v="0"/>
    <s v="Very High"/>
    <s v="High"/>
    <x v="1"/>
  </r>
  <r>
    <s v="UT"/>
    <n v="107"/>
    <s v="area_code_510"/>
    <s v="no"/>
    <s v="no"/>
    <n v="0"/>
    <n v="257.7"/>
    <n v="98"/>
    <n v="43.81"/>
    <n v="156.5"/>
    <n v="84"/>
    <n v="13.3"/>
    <n v="104.4"/>
    <x v="56"/>
    <n v="4.7"/>
    <n v="9.8000000000000007"/>
    <n v="3"/>
    <n v="2.65"/>
    <n v="1"/>
    <x v="0"/>
    <n v="0"/>
    <n v="0"/>
    <n v="0"/>
    <s v="High"/>
    <s v="Low"/>
    <x v="2"/>
  </r>
  <r>
    <s v="MD"/>
    <n v="103"/>
    <s v="area_code_415"/>
    <s v="yes"/>
    <s v="no"/>
    <n v="0"/>
    <n v="133.19999999999999"/>
    <n v="90"/>
    <n v="22.64"/>
    <n v="236.8"/>
    <n v="70"/>
    <n v="20.13"/>
    <n v="214.1"/>
    <x v="60"/>
    <n v="9.6300000000000008"/>
    <n v="12.5"/>
    <n v="2"/>
    <n v="3.38"/>
    <n v="1"/>
    <x v="1"/>
    <n v="1"/>
    <n v="1"/>
    <n v="0"/>
    <s v="High"/>
    <s v="High"/>
    <x v="3"/>
  </r>
  <r>
    <s v="IA"/>
    <n v="157"/>
    <s v="area_code_415"/>
    <s v="no"/>
    <s v="no"/>
    <n v="0"/>
    <n v="248.7"/>
    <n v="113"/>
    <n v="42.28"/>
    <n v="251.8"/>
    <n v="79"/>
    <n v="21.4"/>
    <n v="262.7"/>
    <x v="84"/>
    <n v="11.82"/>
    <n v="7.5"/>
    <n v="3"/>
    <n v="2.0299999999999998"/>
    <n v="5"/>
    <x v="1"/>
    <n v="1"/>
    <n v="0"/>
    <n v="0"/>
    <s v="Very High"/>
    <s v="Low"/>
    <x v="2"/>
  </r>
  <r>
    <s v="KY"/>
    <n v="120"/>
    <s v="area_code_408"/>
    <s v="no"/>
    <s v="no"/>
    <n v="0"/>
    <n v="180.8"/>
    <n v="93"/>
    <n v="30.74"/>
    <n v="190.1"/>
    <n v="82"/>
    <n v="16.16"/>
    <n v="192.3"/>
    <x v="78"/>
    <n v="8.65"/>
    <n v="10.5"/>
    <n v="7"/>
    <n v="2.84"/>
    <n v="2"/>
    <x v="0"/>
    <n v="0"/>
    <n v="0"/>
    <n v="0"/>
    <s v="High"/>
    <s v="High"/>
    <x v="2"/>
  </r>
  <r>
    <s v="VT"/>
    <n v="81"/>
    <s v="area_code_415"/>
    <s v="yes"/>
    <s v="yes"/>
    <n v="32"/>
    <n v="229"/>
    <n v="80"/>
    <n v="38.93"/>
    <n v="221"/>
    <n v="113"/>
    <n v="18.79"/>
    <n v="291.39999999999998"/>
    <x v="50"/>
    <n v="13.11"/>
    <n v="12.4"/>
    <n v="5"/>
    <n v="3.35"/>
    <n v="1"/>
    <x v="0"/>
    <n v="0"/>
    <n v="1"/>
    <n v="1"/>
    <s v="Medium"/>
    <s v="High"/>
    <x v="1"/>
  </r>
  <r>
    <s v="NM"/>
    <n v="136"/>
    <s v="area_code_408"/>
    <s v="no"/>
    <s v="no"/>
    <n v="0"/>
    <n v="276.3"/>
    <n v="94"/>
    <n v="46.97"/>
    <n v="226"/>
    <n v="125"/>
    <n v="19.21"/>
    <n v="221.4"/>
    <x v="30"/>
    <n v="9.9600000000000009"/>
    <n v="7.2"/>
    <n v="1"/>
    <n v="1.94"/>
    <n v="1"/>
    <x v="1"/>
    <n v="1"/>
    <n v="0"/>
    <n v="0"/>
    <s v="Very High"/>
    <s v="Low"/>
    <x v="1"/>
  </r>
  <r>
    <s v="VT"/>
    <n v="83"/>
    <s v="area_code_510"/>
    <s v="no"/>
    <s v="yes"/>
    <n v="37"/>
    <n v="133.1"/>
    <n v="117"/>
    <n v="22.63"/>
    <n v="171.4"/>
    <n v="89"/>
    <n v="14.57"/>
    <n v="218.1"/>
    <x v="26"/>
    <n v="9.81"/>
    <n v="10.9"/>
    <n v="4"/>
    <n v="2.94"/>
    <n v="3"/>
    <x v="0"/>
    <n v="0"/>
    <n v="0"/>
    <n v="1"/>
    <s v="Medium"/>
    <s v="High"/>
    <x v="3"/>
  </r>
  <r>
    <s v="PA"/>
    <n v="137"/>
    <s v="area_code_415"/>
    <s v="no"/>
    <s v="no"/>
    <n v="0"/>
    <n v="248.3"/>
    <n v="63"/>
    <n v="42.21"/>
    <n v="250.4"/>
    <n v="108"/>
    <n v="21.28"/>
    <n v="159.1"/>
    <x v="9"/>
    <n v="7.16"/>
    <n v="9.6"/>
    <n v="4"/>
    <n v="2.59"/>
    <n v="1"/>
    <x v="0"/>
    <n v="0"/>
    <n v="0"/>
    <n v="0"/>
    <s v="Very High"/>
    <s v="Low"/>
    <x v="1"/>
  </r>
  <r>
    <s v="VT"/>
    <n v="93"/>
    <s v="area_code_415"/>
    <s v="no"/>
    <s v="yes"/>
    <n v="37"/>
    <n v="230.4"/>
    <n v="95"/>
    <n v="39.17"/>
    <n v="155.5"/>
    <n v="89"/>
    <n v="13.22"/>
    <n v="179"/>
    <x v="6"/>
    <n v="8.06"/>
    <n v="10.4"/>
    <n v="9"/>
    <n v="2.81"/>
    <n v="3"/>
    <x v="0"/>
    <n v="0"/>
    <n v="0"/>
    <n v="1"/>
    <s v="Medium"/>
    <s v="High"/>
    <x v="2"/>
  </r>
  <r>
    <s v="OR"/>
    <n v="103"/>
    <s v="area_code_408"/>
    <s v="no"/>
    <s v="no"/>
    <n v="0"/>
    <n v="185.8"/>
    <n v="118"/>
    <n v="31.59"/>
    <n v="86.8"/>
    <n v="84"/>
    <n v="7.38"/>
    <n v="208.4"/>
    <x v="11"/>
    <n v="9.3800000000000008"/>
    <n v="10.7"/>
    <n v="9"/>
    <n v="2.89"/>
    <n v="1"/>
    <x v="0"/>
    <n v="0"/>
    <n v="0"/>
    <n v="0"/>
    <s v="High"/>
    <s v="High"/>
    <x v="2"/>
  </r>
  <r>
    <s v="CA"/>
    <n v="96"/>
    <s v="area_code_415"/>
    <s v="no"/>
    <s v="no"/>
    <n v="0"/>
    <n v="183.9"/>
    <n v="88"/>
    <n v="31.26"/>
    <n v="109.2"/>
    <n v="86"/>
    <n v="9.2799999999999994"/>
    <n v="190.2"/>
    <x v="17"/>
    <n v="8.56"/>
    <n v="16.600000000000001"/>
    <n v="7"/>
    <n v="4.4800000000000004"/>
    <n v="2"/>
    <x v="0"/>
    <n v="0"/>
    <n v="0"/>
    <n v="0"/>
    <s v="Medium"/>
    <s v="High"/>
    <x v="2"/>
  </r>
  <r>
    <s v="NY"/>
    <n v="77"/>
    <s v="area_code_415"/>
    <s v="yes"/>
    <s v="no"/>
    <n v="0"/>
    <n v="132.9"/>
    <n v="86"/>
    <n v="22.59"/>
    <n v="168.1"/>
    <n v="121"/>
    <n v="14.29"/>
    <n v="196.3"/>
    <x v="20"/>
    <n v="8.83"/>
    <n v="7.8"/>
    <n v="3"/>
    <n v="2.11"/>
    <n v="0"/>
    <x v="0"/>
    <n v="0"/>
    <n v="1"/>
    <n v="0"/>
    <s v="Medium"/>
    <s v="Low"/>
    <x v="0"/>
  </r>
  <r>
    <s v="NM"/>
    <n v="116"/>
    <s v="area_code_510"/>
    <s v="no"/>
    <s v="no"/>
    <n v="0"/>
    <n v="179"/>
    <n v="81"/>
    <n v="30.43"/>
    <n v="200"/>
    <n v="116"/>
    <n v="17"/>
    <n v="168.6"/>
    <x v="14"/>
    <n v="7.59"/>
    <n v="15.8"/>
    <n v="7"/>
    <n v="4.2699999999999996"/>
    <n v="1"/>
    <x v="0"/>
    <n v="0"/>
    <n v="0"/>
    <n v="0"/>
    <s v="High"/>
    <s v="High"/>
    <x v="0"/>
  </r>
  <r>
    <s v="MN"/>
    <n v="96"/>
    <s v="area_code_408"/>
    <s v="yes"/>
    <s v="no"/>
    <n v="0"/>
    <n v="188.8"/>
    <n v="119"/>
    <n v="32.1"/>
    <n v="216.9"/>
    <n v="100"/>
    <n v="18.440000000000001"/>
    <n v="208.5"/>
    <x v="22"/>
    <n v="9.3800000000000008"/>
    <n v="5.8"/>
    <n v="3"/>
    <n v="1.57"/>
    <n v="3"/>
    <x v="0"/>
    <n v="0"/>
    <n v="1"/>
    <n v="0"/>
    <s v="Medium"/>
    <s v="Low"/>
    <x v="2"/>
  </r>
  <r>
    <s v="CT"/>
    <n v="60"/>
    <s v="area_code_415"/>
    <s v="yes"/>
    <s v="yes"/>
    <n v="45"/>
    <n v="135.6"/>
    <n v="101"/>
    <n v="23.05"/>
    <n v="94.9"/>
    <n v="73"/>
    <n v="8.07"/>
    <n v="154"/>
    <x v="4"/>
    <n v="6.93"/>
    <n v="9.8000000000000007"/>
    <n v="3"/>
    <n v="2.65"/>
    <n v="4"/>
    <x v="1"/>
    <n v="1"/>
    <n v="1"/>
    <n v="1"/>
    <s v="Low"/>
    <s v="Low"/>
    <x v="3"/>
  </r>
  <r>
    <s v="IA"/>
    <n v="105"/>
    <s v="area_code_408"/>
    <s v="yes"/>
    <s v="yes"/>
    <n v="31"/>
    <n v="172.5"/>
    <n v="103"/>
    <n v="29.33"/>
    <n v="113.6"/>
    <n v="102"/>
    <n v="9.66"/>
    <n v="261.60000000000002"/>
    <x v="1"/>
    <n v="11.77"/>
    <n v="10.8"/>
    <n v="4"/>
    <n v="2.92"/>
    <n v="2"/>
    <x v="0"/>
    <n v="0"/>
    <n v="1"/>
    <n v="1"/>
    <s v="High"/>
    <s v="High"/>
    <x v="0"/>
  </r>
  <r>
    <s v="NJ"/>
    <n v="107"/>
    <s v="area_code_510"/>
    <s v="no"/>
    <s v="no"/>
    <n v="0"/>
    <n v="156.30000000000001"/>
    <n v="75"/>
    <n v="26.57"/>
    <n v="215.3"/>
    <n v="93"/>
    <n v="18.3"/>
    <n v="118.2"/>
    <x v="11"/>
    <n v="5.32"/>
    <n v="8.8000000000000007"/>
    <n v="2"/>
    <n v="2.38"/>
    <n v="1"/>
    <x v="0"/>
    <n v="0"/>
    <n v="0"/>
    <n v="0"/>
    <s v="High"/>
    <s v="Low"/>
    <x v="3"/>
  </r>
  <r>
    <s v="CA"/>
    <n v="86"/>
    <s v="area_code_415"/>
    <s v="no"/>
    <s v="no"/>
    <n v="0"/>
    <n v="234.6"/>
    <n v="102"/>
    <n v="39.880000000000003"/>
    <n v="268.3"/>
    <n v="109"/>
    <n v="22.81"/>
    <n v="195.6"/>
    <x v="20"/>
    <n v="8.8000000000000007"/>
    <n v="11.6"/>
    <n v="4"/>
    <n v="3.13"/>
    <n v="1"/>
    <x v="1"/>
    <n v="1"/>
    <n v="0"/>
    <n v="0"/>
    <s v="Medium"/>
    <s v="High"/>
    <x v="1"/>
  </r>
  <r>
    <s v="VT"/>
    <n v="115"/>
    <s v="area_code_415"/>
    <s v="no"/>
    <s v="no"/>
    <n v="0"/>
    <n v="202.1"/>
    <n v="95"/>
    <n v="34.36"/>
    <n v="231.6"/>
    <n v="89"/>
    <n v="19.690000000000001"/>
    <n v="214.6"/>
    <x v="125"/>
    <n v="9.66"/>
    <n v="13.1"/>
    <n v="7"/>
    <n v="3.54"/>
    <n v="1"/>
    <x v="0"/>
    <n v="0"/>
    <n v="0"/>
    <n v="0"/>
    <s v="High"/>
    <s v="High"/>
    <x v="2"/>
  </r>
  <r>
    <s v="TN"/>
    <n v="128"/>
    <s v="area_code_510"/>
    <s v="no"/>
    <s v="yes"/>
    <n v="40"/>
    <n v="272.2"/>
    <n v="112"/>
    <n v="46.27"/>
    <n v="239.9"/>
    <n v="111"/>
    <n v="20.39"/>
    <n v="257.3"/>
    <x v="74"/>
    <n v="11.58"/>
    <n v="11.6"/>
    <n v="2"/>
    <n v="3.13"/>
    <n v="1"/>
    <x v="0"/>
    <n v="0"/>
    <n v="0"/>
    <n v="1"/>
    <s v="Very High"/>
    <s v="High"/>
    <x v="1"/>
  </r>
  <r>
    <s v="SD"/>
    <n v="97"/>
    <s v="area_code_415"/>
    <s v="no"/>
    <s v="no"/>
    <n v="0"/>
    <n v="245.2"/>
    <n v="109"/>
    <n v="41.68"/>
    <n v="165.5"/>
    <n v="152"/>
    <n v="14.07"/>
    <n v="159.19999999999999"/>
    <x v="5"/>
    <n v="7.16"/>
    <n v="9.1"/>
    <n v="8"/>
    <n v="2.46"/>
    <n v="1"/>
    <x v="0"/>
    <n v="0"/>
    <n v="0"/>
    <n v="0"/>
    <s v="Medium"/>
    <s v="Low"/>
    <x v="1"/>
  </r>
  <r>
    <s v="CO"/>
    <n v="90"/>
    <s v="area_code_415"/>
    <s v="no"/>
    <s v="no"/>
    <n v="0"/>
    <n v="207.6"/>
    <n v="82"/>
    <n v="35.29"/>
    <n v="193.3"/>
    <n v="105"/>
    <n v="16.43"/>
    <n v="149.69999999999999"/>
    <x v="19"/>
    <n v="6.74"/>
    <n v="11.2"/>
    <n v="6"/>
    <n v="3.02"/>
    <n v="1"/>
    <x v="0"/>
    <n v="0"/>
    <n v="0"/>
    <n v="0"/>
    <s v="Medium"/>
    <s v="High"/>
    <x v="1"/>
  </r>
  <r>
    <s v="KY"/>
    <n v="22"/>
    <s v="area_code_415"/>
    <s v="no"/>
    <s v="no"/>
    <n v="0"/>
    <n v="222.9"/>
    <n v="97"/>
    <n v="37.89"/>
    <n v="172.6"/>
    <n v="91"/>
    <n v="14.67"/>
    <n v="187.6"/>
    <x v="43"/>
    <n v="8.44"/>
    <n v="10.1"/>
    <n v="3"/>
    <n v="2.73"/>
    <n v="1"/>
    <x v="0"/>
    <n v="0"/>
    <n v="0"/>
    <n v="0"/>
    <s v="Low"/>
    <s v="Low"/>
    <x v="2"/>
  </r>
  <r>
    <s v="IA"/>
    <n v="121"/>
    <s v="area_code_415"/>
    <s v="no"/>
    <s v="no"/>
    <n v="0"/>
    <n v="273.8"/>
    <n v="96"/>
    <n v="46.55"/>
    <n v="263.10000000000002"/>
    <n v="106"/>
    <n v="22.36"/>
    <n v="201.5"/>
    <x v="72"/>
    <n v="9.07"/>
    <n v="10.8"/>
    <n v="3"/>
    <n v="2.92"/>
    <n v="1"/>
    <x v="1"/>
    <n v="1"/>
    <n v="0"/>
    <n v="0"/>
    <s v="High"/>
    <s v="High"/>
    <x v="1"/>
  </r>
  <r>
    <s v="CT"/>
    <n v="169"/>
    <s v="area_code_510"/>
    <s v="no"/>
    <s v="no"/>
    <n v="0"/>
    <n v="192.8"/>
    <n v="98"/>
    <n v="32.78"/>
    <n v="273.2"/>
    <n v="125"/>
    <n v="23.22"/>
    <n v="266.3"/>
    <x v="20"/>
    <n v="11.98"/>
    <n v="11.4"/>
    <n v="6"/>
    <n v="3.08"/>
    <n v="2"/>
    <x v="0"/>
    <n v="0"/>
    <n v="0"/>
    <n v="0"/>
    <s v="Very High"/>
    <s v="High"/>
    <x v="1"/>
  </r>
  <r>
    <s v="MA"/>
    <n v="83"/>
    <s v="area_code_510"/>
    <s v="no"/>
    <s v="no"/>
    <n v="0"/>
    <n v="268.7"/>
    <n v="81"/>
    <n v="45.68"/>
    <n v="145.5"/>
    <n v="100"/>
    <n v="12.37"/>
    <n v="185.6"/>
    <x v="27"/>
    <n v="8.35"/>
    <n v="9.4"/>
    <n v="6"/>
    <n v="2.54"/>
    <n v="0"/>
    <x v="0"/>
    <n v="0"/>
    <n v="0"/>
    <n v="0"/>
    <s v="Medium"/>
    <s v="Low"/>
    <x v="2"/>
  </r>
  <r>
    <s v="NV"/>
    <n v="87"/>
    <s v="area_code_408"/>
    <s v="no"/>
    <s v="yes"/>
    <n v="48"/>
    <n v="178.8"/>
    <n v="91"/>
    <n v="30.4"/>
    <n v="246.8"/>
    <n v="106"/>
    <n v="20.98"/>
    <n v="262.39999999999998"/>
    <x v="47"/>
    <n v="11.81"/>
    <n v="9"/>
    <n v="8"/>
    <n v="2.4300000000000002"/>
    <n v="1"/>
    <x v="0"/>
    <n v="0"/>
    <n v="0"/>
    <n v="1"/>
    <s v="Medium"/>
    <s v="Low"/>
    <x v="0"/>
  </r>
  <r>
    <s v="VA"/>
    <n v="126"/>
    <s v="area_code_415"/>
    <s v="no"/>
    <s v="yes"/>
    <n v="24"/>
    <n v="197.3"/>
    <n v="82"/>
    <n v="33.54"/>
    <n v="167.6"/>
    <n v="51"/>
    <n v="14.25"/>
    <n v="222"/>
    <x v="2"/>
    <n v="9.99"/>
    <n v="7.4"/>
    <n v="3"/>
    <n v="2"/>
    <n v="1"/>
    <x v="0"/>
    <n v="0"/>
    <n v="0"/>
    <n v="1"/>
    <s v="High"/>
    <s v="Low"/>
    <x v="2"/>
  </r>
  <r>
    <s v="NY"/>
    <n v="61"/>
    <s v="area_code_415"/>
    <s v="no"/>
    <s v="yes"/>
    <n v="36"/>
    <n v="233.9"/>
    <n v="97"/>
    <n v="39.76"/>
    <n v="175.6"/>
    <n v="133"/>
    <n v="14.93"/>
    <n v="177"/>
    <x v="72"/>
    <n v="7.97"/>
    <n v="9.5"/>
    <n v="4"/>
    <n v="2.57"/>
    <n v="1"/>
    <x v="0"/>
    <n v="0"/>
    <n v="0"/>
    <n v="1"/>
    <s v="Low"/>
    <s v="Low"/>
    <x v="1"/>
  </r>
  <r>
    <s v="MO"/>
    <n v="90"/>
    <s v="area_code_408"/>
    <s v="yes"/>
    <s v="no"/>
    <n v="0"/>
    <n v="207.1"/>
    <n v="87"/>
    <n v="35.21"/>
    <n v="208.5"/>
    <n v="87"/>
    <n v="17.72"/>
    <n v="146"/>
    <x v="34"/>
    <n v="6.57"/>
    <n v="4.4000000000000004"/>
    <n v="5"/>
    <n v="1.19"/>
    <n v="2"/>
    <x v="0"/>
    <n v="0"/>
    <n v="1"/>
    <n v="0"/>
    <s v="Medium"/>
    <s v="Low"/>
    <x v="2"/>
  </r>
  <r>
    <s v="FL"/>
    <n v="131"/>
    <s v="area_code_408"/>
    <s v="no"/>
    <s v="no"/>
    <n v="0"/>
    <n v="136.80000000000001"/>
    <n v="84"/>
    <n v="23.26"/>
    <n v="179.4"/>
    <n v="81"/>
    <n v="15.25"/>
    <n v="235.2"/>
    <x v="101"/>
    <n v="10.58"/>
    <n v="5"/>
    <n v="3"/>
    <n v="1.35"/>
    <n v="2"/>
    <x v="0"/>
    <n v="0"/>
    <n v="0"/>
    <n v="0"/>
    <s v="Very High"/>
    <s v="Low"/>
    <x v="3"/>
  </r>
  <r>
    <s v="SC"/>
    <n v="89"/>
    <s v="area_code_415"/>
    <s v="no"/>
    <s v="no"/>
    <n v="0"/>
    <n v="159.4"/>
    <n v="126"/>
    <n v="27.1"/>
    <n v="207"/>
    <n v="108"/>
    <n v="17.600000000000001"/>
    <n v="141.6"/>
    <x v="3"/>
    <n v="6.37"/>
    <n v="11.1"/>
    <n v="4"/>
    <n v="3"/>
    <n v="1"/>
    <x v="0"/>
    <n v="0"/>
    <n v="0"/>
    <n v="0"/>
    <s v="Medium"/>
    <s v="High"/>
    <x v="0"/>
  </r>
  <r>
    <s v="IL"/>
    <n v="71"/>
    <s v="area_code_415"/>
    <s v="no"/>
    <s v="no"/>
    <n v="0"/>
    <n v="112.1"/>
    <n v="122"/>
    <n v="19.059999999999999"/>
    <n v="157.9"/>
    <n v="86"/>
    <n v="13.42"/>
    <n v="271.60000000000002"/>
    <x v="1"/>
    <n v="12.22"/>
    <n v="11.1"/>
    <n v="5"/>
    <n v="3"/>
    <n v="0"/>
    <x v="0"/>
    <n v="0"/>
    <n v="0"/>
    <n v="0"/>
    <s v="Low"/>
    <s v="High"/>
    <x v="3"/>
  </r>
  <r>
    <s v="NE"/>
    <n v="166"/>
    <s v="area_code_415"/>
    <s v="no"/>
    <s v="no"/>
    <n v="0"/>
    <n v="238.6"/>
    <n v="117"/>
    <n v="40.56"/>
    <n v="242.8"/>
    <n v="73"/>
    <n v="20.64"/>
    <n v="203.3"/>
    <x v="61"/>
    <n v="9.15"/>
    <n v="10"/>
    <n v="8"/>
    <n v="2.7"/>
    <n v="4"/>
    <x v="0"/>
    <n v="0"/>
    <n v="0"/>
    <n v="0"/>
    <s v="Very High"/>
    <s v="Low"/>
    <x v="2"/>
  </r>
  <r>
    <s v="AK"/>
    <n v="146"/>
    <s v="area_code_510"/>
    <s v="yes"/>
    <s v="no"/>
    <n v="0"/>
    <n v="163.5"/>
    <n v="85"/>
    <n v="27.8"/>
    <n v="224.8"/>
    <n v="149"/>
    <n v="19.11"/>
    <n v="253.1"/>
    <x v="22"/>
    <n v="11.39"/>
    <n v="9.8000000000000007"/>
    <n v="4"/>
    <n v="2.65"/>
    <n v="1"/>
    <x v="0"/>
    <n v="0"/>
    <n v="1"/>
    <n v="0"/>
    <s v="Very High"/>
    <s v="Low"/>
    <x v="0"/>
  </r>
  <r>
    <s v="TN"/>
    <n v="90"/>
    <s v="area_code_408"/>
    <s v="yes"/>
    <s v="no"/>
    <n v="0"/>
    <n v="127.2"/>
    <n v="94"/>
    <n v="21.62"/>
    <n v="221.1"/>
    <n v="108"/>
    <n v="18.79"/>
    <n v="110.7"/>
    <x v="36"/>
    <n v="4.9800000000000004"/>
    <n v="11.2"/>
    <n v="3"/>
    <n v="3.02"/>
    <n v="2"/>
    <x v="0"/>
    <n v="0"/>
    <n v="1"/>
    <n v="0"/>
    <s v="Medium"/>
    <s v="High"/>
    <x v="0"/>
  </r>
  <r>
    <s v="NM"/>
    <n v="59"/>
    <s v="area_code_408"/>
    <s v="no"/>
    <s v="no"/>
    <n v="0"/>
    <n v="145.80000000000001"/>
    <n v="95"/>
    <n v="24.79"/>
    <n v="228.3"/>
    <n v="81"/>
    <n v="19.41"/>
    <n v="247.5"/>
    <x v="30"/>
    <n v="11.14"/>
    <n v="9.6"/>
    <n v="5"/>
    <n v="2.59"/>
    <n v="0"/>
    <x v="0"/>
    <n v="0"/>
    <n v="0"/>
    <n v="0"/>
    <s v="Low"/>
    <s v="Low"/>
    <x v="3"/>
  </r>
  <r>
    <s v="NV"/>
    <n v="25"/>
    <s v="area_code_415"/>
    <s v="no"/>
    <s v="no"/>
    <n v="0"/>
    <n v="250.1"/>
    <n v="108"/>
    <n v="42.52"/>
    <n v="221.9"/>
    <n v="97"/>
    <n v="18.86"/>
    <n v="208.5"/>
    <x v="48"/>
    <n v="9.3800000000000008"/>
    <n v="11.1"/>
    <n v="3"/>
    <n v="3"/>
    <n v="2"/>
    <x v="0"/>
    <n v="0"/>
    <n v="0"/>
    <n v="0"/>
    <s v="Low"/>
    <s v="High"/>
    <x v="2"/>
  </r>
  <r>
    <s v="WV"/>
    <n v="105"/>
    <s v="area_code_510"/>
    <s v="no"/>
    <s v="no"/>
    <n v="0"/>
    <n v="101.5"/>
    <n v="83"/>
    <n v="17.260000000000002"/>
    <n v="193.8"/>
    <n v="83"/>
    <n v="16.47"/>
    <n v="214.3"/>
    <x v="45"/>
    <n v="9.64"/>
    <n v="11.7"/>
    <n v="4"/>
    <n v="3.16"/>
    <n v="3"/>
    <x v="0"/>
    <n v="0"/>
    <n v="0"/>
    <n v="0"/>
    <s v="High"/>
    <s v="High"/>
    <x v="3"/>
  </r>
  <r>
    <s v="IL"/>
    <n v="143"/>
    <s v="area_code_415"/>
    <s v="no"/>
    <s v="yes"/>
    <n v="26"/>
    <n v="119.6"/>
    <n v="133"/>
    <n v="20.329999999999998"/>
    <n v="247"/>
    <n v="136"/>
    <n v="21"/>
    <n v="227.3"/>
    <x v="35"/>
    <n v="10.23"/>
    <n v="13"/>
    <n v="3"/>
    <n v="3.51"/>
    <n v="1"/>
    <x v="0"/>
    <n v="0"/>
    <n v="0"/>
    <n v="1"/>
    <s v="Very High"/>
    <s v="High"/>
    <x v="0"/>
  </r>
  <r>
    <s v="HI"/>
    <n v="56"/>
    <s v="area_code_415"/>
    <s v="no"/>
    <s v="no"/>
    <n v="0"/>
    <n v="158.19999999999999"/>
    <n v="85"/>
    <n v="26.89"/>
    <n v="197.9"/>
    <n v="91"/>
    <n v="16.82"/>
    <n v="159.9"/>
    <x v="15"/>
    <n v="7.2"/>
    <n v="7.7"/>
    <n v="7"/>
    <n v="2.08"/>
    <n v="1"/>
    <x v="0"/>
    <n v="0"/>
    <n v="0"/>
    <n v="0"/>
    <s v="Low"/>
    <s v="Low"/>
    <x v="3"/>
  </r>
  <r>
    <s v="DC"/>
    <n v="105"/>
    <s v="area_code_510"/>
    <s v="no"/>
    <s v="no"/>
    <n v="0"/>
    <n v="193.2"/>
    <n v="139"/>
    <n v="32.840000000000003"/>
    <n v="260.3"/>
    <n v="104"/>
    <n v="22.13"/>
    <n v="226.4"/>
    <x v="15"/>
    <n v="10.19"/>
    <n v="7.8"/>
    <n v="2"/>
    <n v="2.11"/>
    <n v="1"/>
    <x v="0"/>
    <n v="0"/>
    <n v="0"/>
    <n v="0"/>
    <s v="High"/>
    <s v="Low"/>
    <x v="1"/>
  </r>
  <r>
    <s v="ID"/>
    <n v="73"/>
    <s v="area_code_510"/>
    <s v="no"/>
    <s v="yes"/>
    <n v="33"/>
    <n v="217.7"/>
    <n v="108"/>
    <n v="37.01"/>
    <n v="245.7"/>
    <n v="106"/>
    <n v="20.88"/>
    <n v="242.9"/>
    <x v="41"/>
    <n v="10.93"/>
    <n v="8.8000000000000007"/>
    <n v="6"/>
    <n v="2.38"/>
    <n v="1"/>
    <x v="0"/>
    <n v="0"/>
    <n v="0"/>
    <n v="1"/>
    <s v="Low"/>
    <s v="Low"/>
    <x v="1"/>
  </r>
  <r>
    <s v="NC"/>
    <n v="54"/>
    <s v="area_code_408"/>
    <s v="no"/>
    <s v="no"/>
    <n v="0"/>
    <n v="199.8"/>
    <n v="94"/>
    <n v="33.97"/>
    <n v="308"/>
    <n v="112"/>
    <n v="26.18"/>
    <n v="162.6"/>
    <x v="43"/>
    <n v="7.32"/>
    <n v="10.1"/>
    <n v="4"/>
    <n v="2.73"/>
    <n v="0"/>
    <x v="0"/>
    <n v="0"/>
    <n v="0"/>
    <n v="0"/>
    <s v="Low"/>
    <s v="Low"/>
    <x v="1"/>
  </r>
  <r>
    <s v="AL"/>
    <n v="98"/>
    <s v="area_code_510"/>
    <s v="no"/>
    <s v="no"/>
    <n v="0"/>
    <n v="171.9"/>
    <n v="77"/>
    <n v="29.22"/>
    <n v="235.3"/>
    <n v="90"/>
    <n v="20"/>
    <n v="140.30000000000001"/>
    <x v="76"/>
    <n v="6.31"/>
    <n v="14.6"/>
    <n v="4"/>
    <n v="3.94"/>
    <n v="2"/>
    <x v="0"/>
    <n v="0"/>
    <n v="0"/>
    <n v="0"/>
    <s v="Medium"/>
    <s v="High"/>
    <x v="3"/>
  </r>
  <r>
    <s v="OR"/>
    <n v="100"/>
    <s v="area_code_415"/>
    <s v="no"/>
    <s v="yes"/>
    <n v="31"/>
    <n v="67.7"/>
    <n v="67"/>
    <n v="11.51"/>
    <n v="147.1"/>
    <n v="116"/>
    <n v="12.5"/>
    <n v="288.3"/>
    <x v="0"/>
    <n v="12.97"/>
    <n v="12.3"/>
    <n v="2"/>
    <n v="3.32"/>
    <n v="6"/>
    <x v="1"/>
    <n v="1"/>
    <n v="0"/>
    <n v="1"/>
    <s v="Medium"/>
    <s v="High"/>
    <x v="0"/>
  </r>
  <r>
    <s v="IL"/>
    <n v="107"/>
    <s v="area_code_408"/>
    <s v="no"/>
    <s v="no"/>
    <n v="0"/>
    <n v="228.2"/>
    <n v="90"/>
    <n v="38.79"/>
    <n v="214.2"/>
    <n v="123"/>
    <n v="18.21"/>
    <n v="183.1"/>
    <x v="29"/>
    <n v="8.24"/>
    <n v="10.5"/>
    <n v="4"/>
    <n v="2.84"/>
    <n v="4"/>
    <x v="0"/>
    <n v="0"/>
    <n v="0"/>
    <n v="0"/>
    <s v="High"/>
    <s v="High"/>
    <x v="1"/>
  </r>
  <r>
    <s v="WV"/>
    <n v="167"/>
    <s v="area_code_510"/>
    <s v="no"/>
    <s v="no"/>
    <n v="0"/>
    <n v="191.5"/>
    <n v="93"/>
    <n v="32.56"/>
    <n v="163.80000000000001"/>
    <n v="76"/>
    <n v="13.92"/>
    <n v="189.1"/>
    <x v="0"/>
    <n v="8.51"/>
    <n v="14.1"/>
    <n v="9"/>
    <n v="3.81"/>
    <n v="1"/>
    <x v="0"/>
    <n v="0"/>
    <n v="0"/>
    <n v="0"/>
    <s v="Very High"/>
    <s v="High"/>
    <x v="2"/>
  </r>
  <r>
    <s v="MN"/>
    <n v="49"/>
    <s v="area_code_415"/>
    <s v="no"/>
    <s v="no"/>
    <n v="0"/>
    <n v="171.5"/>
    <n v="86"/>
    <n v="29.16"/>
    <n v="188.8"/>
    <n v="85"/>
    <n v="16.05"/>
    <n v="155.1"/>
    <x v="58"/>
    <n v="6.98"/>
    <n v="8.5"/>
    <n v="2"/>
    <n v="2.2999999999999998"/>
    <n v="2"/>
    <x v="0"/>
    <n v="0"/>
    <n v="0"/>
    <n v="0"/>
    <s v="Low"/>
    <s v="Low"/>
    <x v="3"/>
  </r>
  <r>
    <s v="LA"/>
    <n v="34"/>
    <s v="area_code_408"/>
    <s v="no"/>
    <s v="no"/>
    <n v="0"/>
    <n v="151.1"/>
    <n v="92"/>
    <n v="25.69"/>
    <n v="211.7"/>
    <n v="86"/>
    <n v="17.989999999999998"/>
    <n v="205.8"/>
    <x v="51"/>
    <n v="9.26"/>
    <n v="9.8000000000000007"/>
    <n v="4"/>
    <n v="2.65"/>
    <n v="0"/>
    <x v="0"/>
    <n v="0"/>
    <n v="0"/>
    <n v="0"/>
    <s v="Low"/>
    <s v="Low"/>
    <x v="3"/>
  </r>
  <r>
    <s v="VT"/>
    <n v="109"/>
    <s v="area_code_415"/>
    <s v="no"/>
    <s v="no"/>
    <n v="0"/>
    <n v="134.30000000000001"/>
    <n v="99"/>
    <n v="22.83"/>
    <n v="203.9"/>
    <n v="103"/>
    <n v="17.329999999999998"/>
    <n v="297.7"/>
    <x v="50"/>
    <n v="13.4"/>
    <n v="7.6"/>
    <n v="2"/>
    <n v="2.0499999999999998"/>
    <n v="3"/>
    <x v="0"/>
    <n v="0"/>
    <n v="0"/>
    <n v="0"/>
    <s v="High"/>
    <s v="Low"/>
    <x v="0"/>
  </r>
  <r>
    <s v="IL"/>
    <n v="109"/>
    <s v="area_code_510"/>
    <s v="no"/>
    <s v="no"/>
    <n v="0"/>
    <n v="117.8"/>
    <n v="64"/>
    <n v="20.03"/>
    <n v="216.2"/>
    <n v="84"/>
    <n v="18.38"/>
    <n v="148.4"/>
    <x v="63"/>
    <n v="6.68"/>
    <n v="10.9"/>
    <n v="5"/>
    <n v="2.94"/>
    <n v="1"/>
    <x v="0"/>
    <n v="0"/>
    <n v="0"/>
    <n v="0"/>
    <s v="High"/>
    <s v="High"/>
    <x v="3"/>
  </r>
  <r>
    <s v="KS"/>
    <n v="39"/>
    <s v="area_code_408"/>
    <s v="no"/>
    <s v="no"/>
    <n v="0"/>
    <n v="181.2"/>
    <n v="71"/>
    <n v="30.8"/>
    <n v="344.9"/>
    <n v="108"/>
    <n v="29.32"/>
    <n v="213.6"/>
    <x v="107"/>
    <n v="9.61"/>
    <n v="12.1"/>
    <n v="2"/>
    <n v="3.27"/>
    <n v="3"/>
    <x v="0"/>
    <n v="0"/>
    <n v="0"/>
    <n v="0"/>
    <s v="Low"/>
    <s v="High"/>
    <x v="1"/>
  </r>
  <r>
    <s v="UT"/>
    <n v="90"/>
    <s v="area_code_415"/>
    <s v="no"/>
    <s v="no"/>
    <n v="0"/>
    <n v="152.30000000000001"/>
    <n v="91"/>
    <n v="25.89"/>
    <n v="165"/>
    <n v="120"/>
    <n v="14.03"/>
    <n v="294.3"/>
    <x v="44"/>
    <n v="13.24"/>
    <n v="9"/>
    <n v="3"/>
    <n v="2.4300000000000002"/>
    <n v="2"/>
    <x v="0"/>
    <n v="0"/>
    <n v="0"/>
    <n v="0"/>
    <s v="Medium"/>
    <s v="Low"/>
    <x v="0"/>
  </r>
  <r>
    <s v="KY"/>
    <n v="114"/>
    <s v="area_code_408"/>
    <s v="no"/>
    <s v="no"/>
    <n v="0"/>
    <n v="204.4"/>
    <n v="91"/>
    <n v="34.75"/>
    <n v="239.6"/>
    <n v="136"/>
    <n v="20.37"/>
    <n v="235"/>
    <x v="16"/>
    <n v="10.58"/>
    <n v="11.5"/>
    <n v="3"/>
    <n v="3.11"/>
    <n v="2"/>
    <x v="0"/>
    <n v="0"/>
    <n v="0"/>
    <n v="0"/>
    <s v="High"/>
    <s v="High"/>
    <x v="1"/>
  </r>
  <r>
    <s v="MT"/>
    <n v="113"/>
    <s v="area_code_415"/>
    <s v="no"/>
    <s v="no"/>
    <n v="0"/>
    <n v="283.89999999999998"/>
    <n v="98"/>
    <n v="48.26"/>
    <n v="137.1"/>
    <n v="91"/>
    <n v="11.65"/>
    <n v="159"/>
    <x v="71"/>
    <n v="7.15"/>
    <n v="11.3"/>
    <n v="5"/>
    <n v="3.05"/>
    <n v="2"/>
    <x v="0"/>
    <n v="0"/>
    <n v="0"/>
    <n v="0"/>
    <s v="High"/>
    <s v="High"/>
    <x v="2"/>
  </r>
  <r>
    <s v="MA"/>
    <n v="19"/>
    <s v="area_code_415"/>
    <s v="no"/>
    <s v="yes"/>
    <n v="29"/>
    <n v="142.69999999999999"/>
    <n v="94"/>
    <n v="24.26"/>
    <n v="129.9"/>
    <n v="60"/>
    <n v="11.04"/>
    <n v="165.3"/>
    <x v="99"/>
    <n v="7.44"/>
    <n v="10"/>
    <n v="4"/>
    <n v="2.7"/>
    <n v="0"/>
    <x v="0"/>
    <n v="0"/>
    <n v="0"/>
    <n v="1"/>
    <s v="Low"/>
    <s v="Low"/>
    <x v="3"/>
  </r>
  <r>
    <s v="NJ"/>
    <n v="94"/>
    <s v="area_code_415"/>
    <s v="no"/>
    <s v="no"/>
    <n v="0"/>
    <n v="145.4"/>
    <n v="92"/>
    <n v="24.72"/>
    <n v="172.8"/>
    <n v="103"/>
    <n v="14.69"/>
    <n v="183.9"/>
    <x v="126"/>
    <n v="8.2799999999999994"/>
    <n v="9.3000000000000007"/>
    <n v="3"/>
    <n v="2.5099999999999998"/>
    <n v="2"/>
    <x v="0"/>
    <n v="0"/>
    <n v="0"/>
    <n v="0"/>
    <s v="Medium"/>
    <s v="Low"/>
    <x v="0"/>
  </r>
  <r>
    <s v="WY"/>
    <n v="69"/>
    <s v="area_code_415"/>
    <s v="no"/>
    <s v="no"/>
    <n v="0"/>
    <n v="211.7"/>
    <n v="94"/>
    <n v="35.99"/>
    <n v="236.1"/>
    <n v="124"/>
    <n v="20.07"/>
    <n v="252.7"/>
    <x v="6"/>
    <n v="11.37"/>
    <n v="7.2"/>
    <n v="2"/>
    <n v="1.94"/>
    <n v="4"/>
    <x v="0"/>
    <n v="0"/>
    <n v="0"/>
    <n v="0"/>
    <s v="Low"/>
    <s v="Low"/>
    <x v="1"/>
  </r>
  <r>
    <s v="VT"/>
    <n v="90"/>
    <s v="area_code_415"/>
    <s v="no"/>
    <s v="no"/>
    <n v="0"/>
    <n v="192.6"/>
    <n v="129"/>
    <n v="32.74"/>
    <n v="191.6"/>
    <n v="100"/>
    <n v="16.29"/>
    <n v="203.1"/>
    <x v="18"/>
    <n v="9.14"/>
    <n v="11.4"/>
    <n v="2"/>
    <n v="3.08"/>
    <n v="3"/>
    <x v="0"/>
    <n v="0"/>
    <n v="0"/>
    <n v="0"/>
    <s v="Medium"/>
    <s v="High"/>
    <x v="2"/>
  </r>
  <r>
    <s v="AL"/>
    <n v="48"/>
    <s v="area_code_408"/>
    <s v="no"/>
    <s v="no"/>
    <n v="0"/>
    <n v="52"/>
    <n v="60"/>
    <n v="8.84"/>
    <n v="132"/>
    <n v="79"/>
    <n v="11.22"/>
    <n v="185.8"/>
    <x v="82"/>
    <n v="8.36"/>
    <n v="12.3"/>
    <n v="2"/>
    <n v="3.32"/>
    <n v="2"/>
    <x v="0"/>
    <n v="0"/>
    <n v="0"/>
    <n v="0"/>
    <s v="Low"/>
    <s v="High"/>
    <x v="3"/>
  </r>
  <r>
    <s v="DE"/>
    <n v="122"/>
    <s v="area_code_415"/>
    <s v="no"/>
    <s v="yes"/>
    <n v="30"/>
    <n v="237.7"/>
    <n v="94"/>
    <n v="40.409999999999997"/>
    <n v="154.69999999999999"/>
    <n v="91"/>
    <n v="13.15"/>
    <n v="223.1"/>
    <x v="21"/>
    <n v="10.039999999999999"/>
    <n v="9.5"/>
    <n v="3"/>
    <n v="2.57"/>
    <n v="1"/>
    <x v="0"/>
    <n v="0"/>
    <n v="0"/>
    <n v="1"/>
    <s v="High"/>
    <s v="Low"/>
    <x v="2"/>
  </r>
  <r>
    <s v="WV"/>
    <n v="123"/>
    <s v="area_code_408"/>
    <s v="no"/>
    <s v="yes"/>
    <n v="31"/>
    <n v="203.6"/>
    <n v="108"/>
    <n v="34.61"/>
    <n v="156.9"/>
    <n v="112"/>
    <n v="13.34"/>
    <n v="236.2"/>
    <x v="52"/>
    <n v="10.63"/>
    <n v="12"/>
    <n v="5"/>
    <n v="3.24"/>
    <n v="1"/>
    <x v="0"/>
    <n v="0"/>
    <n v="0"/>
    <n v="1"/>
    <s v="High"/>
    <s v="High"/>
    <x v="1"/>
  </r>
  <r>
    <s v="IA"/>
    <n v="81"/>
    <s v="area_code_510"/>
    <s v="no"/>
    <s v="no"/>
    <n v="0"/>
    <n v="192.4"/>
    <n v="79"/>
    <n v="32.71"/>
    <n v="212.7"/>
    <n v="106"/>
    <n v="18.079999999999998"/>
    <n v="244.8"/>
    <x v="72"/>
    <n v="11.02"/>
    <n v="8.3000000000000007"/>
    <n v="5"/>
    <n v="2.2400000000000002"/>
    <n v="1"/>
    <x v="0"/>
    <n v="0"/>
    <n v="0"/>
    <n v="0"/>
    <s v="Medium"/>
    <s v="Low"/>
    <x v="1"/>
  </r>
  <r>
    <s v="PA"/>
    <n v="43"/>
    <s v="area_code_408"/>
    <s v="no"/>
    <s v="no"/>
    <n v="0"/>
    <n v="212.5"/>
    <n v="88"/>
    <n v="36.130000000000003"/>
    <n v="274.10000000000002"/>
    <n v="145"/>
    <n v="23.3"/>
    <n v="194.6"/>
    <x v="112"/>
    <n v="8.76"/>
    <n v="8.6"/>
    <n v="6"/>
    <n v="2.3199999999999998"/>
    <n v="0"/>
    <x v="0"/>
    <n v="0"/>
    <n v="0"/>
    <n v="0"/>
    <s v="Low"/>
    <s v="Low"/>
    <x v="1"/>
  </r>
  <r>
    <s v="TN"/>
    <n v="25"/>
    <s v="area_code_415"/>
    <s v="no"/>
    <s v="no"/>
    <n v="0"/>
    <n v="114.4"/>
    <n v="114"/>
    <n v="19.45"/>
    <n v="201.1"/>
    <n v="97"/>
    <n v="17.09"/>
    <n v="238.4"/>
    <x v="3"/>
    <n v="10.73"/>
    <n v="11.6"/>
    <n v="4"/>
    <n v="3.13"/>
    <n v="3"/>
    <x v="0"/>
    <n v="0"/>
    <n v="0"/>
    <n v="0"/>
    <s v="Low"/>
    <s v="High"/>
    <x v="3"/>
  </r>
  <r>
    <s v="NH"/>
    <n v="170"/>
    <s v="area_code_415"/>
    <s v="no"/>
    <s v="no"/>
    <n v="0"/>
    <n v="222.8"/>
    <n v="82"/>
    <n v="37.880000000000003"/>
    <n v="148.19999999999999"/>
    <n v="105"/>
    <n v="12.6"/>
    <n v="231.1"/>
    <x v="12"/>
    <n v="10.4"/>
    <n v="13.3"/>
    <n v="5"/>
    <n v="3.59"/>
    <n v="1"/>
    <x v="0"/>
    <n v="0"/>
    <n v="0"/>
    <n v="0"/>
    <s v="Very High"/>
    <s v="High"/>
    <x v="1"/>
  </r>
  <r>
    <s v="KY"/>
    <n v="129"/>
    <s v="area_code_415"/>
    <s v="no"/>
    <s v="no"/>
    <n v="0"/>
    <n v="207.7"/>
    <n v="75"/>
    <n v="35.31"/>
    <n v="191.3"/>
    <n v="116"/>
    <n v="16.260000000000002"/>
    <n v="226.7"/>
    <x v="21"/>
    <n v="10.199999999999999"/>
    <n v="11.6"/>
    <n v="6"/>
    <n v="3.13"/>
    <n v="2"/>
    <x v="0"/>
    <n v="0"/>
    <n v="0"/>
    <n v="0"/>
    <s v="Very High"/>
    <s v="High"/>
    <x v="1"/>
  </r>
  <r>
    <s v="MN"/>
    <n v="132"/>
    <s v="area_code_510"/>
    <s v="no"/>
    <s v="yes"/>
    <n v="33"/>
    <n v="157.9"/>
    <n v="84"/>
    <n v="26.84"/>
    <n v="163.9"/>
    <n v="109"/>
    <n v="13.93"/>
    <n v="215.4"/>
    <x v="30"/>
    <n v="9.69"/>
    <n v="11.5"/>
    <n v="3"/>
    <n v="3.11"/>
    <n v="3"/>
    <x v="0"/>
    <n v="0"/>
    <n v="0"/>
    <n v="1"/>
    <s v="Very High"/>
    <s v="High"/>
    <x v="0"/>
  </r>
  <r>
    <s v="NM"/>
    <n v="42"/>
    <s v="area_code_415"/>
    <s v="no"/>
    <s v="no"/>
    <n v="0"/>
    <n v="137.9"/>
    <n v="160"/>
    <n v="23.44"/>
    <n v="234.9"/>
    <n v="107"/>
    <n v="19.97"/>
    <n v="166.6"/>
    <x v="83"/>
    <n v="7.5"/>
    <n v="14.3"/>
    <n v="3"/>
    <n v="3.86"/>
    <n v="5"/>
    <x v="1"/>
    <n v="1"/>
    <n v="0"/>
    <n v="0"/>
    <s v="Low"/>
    <s v="High"/>
    <x v="0"/>
  </r>
  <r>
    <s v="NH"/>
    <n v="8"/>
    <s v="area_code_415"/>
    <s v="no"/>
    <s v="no"/>
    <n v="0"/>
    <n v="176"/>
    <n v="97"/>
    <n v="29.92"/>
    <n v="234.2"/>
    <n v="136"/>
    <n v="19.91"/>
    <n v="193.5"/>
    <x v="94"/>
    <n v="8.7100000000000009"/>
    <n v="8.5"/>
    <n v="5"/>
    <n v="2.2999999999999998"/>
    <n v="1"/>
    <x v="0"/>
    <n v="0"/>
    <n v="0"/>
    <n v="0"/>
    <s v="Low"/>
    <s v="Low"/>
    <x v="0"/>
  </r>
  <r>
    <s v="TX"/>
    <n v="145"/>
    <s v="area_code_510"/>
    <s v="no"/>
    <s v="no"/>
    <n v="0"/>
    <n v="158.80000000000001"/>
    <n v="120"/>
    <n v="27"/>
    <n v="352.1"/>
    <n v="145"/>
    <n v="29.93"/>
    <n v="177.6"/>
    <x v="96"/>
    <n v="7.99"/>
    <n v="6.2"/>
    <n v="6"/>
    <n v="1.67"/>
    <n v="2"/>
    <x v="0"/>
    <n v="0"/>
    <n v="0"/>
    <n v="0"/>
    <s v="Very High"/>
    <s v="Low"/>
    <x v="0"/>
  </r>
  <r>
    <s v="AL"/>
    <n v="131"/>
    <s v="area_code_415"/>
    <s v="no"/>
    <s v="no"/>
    <n v="0"/>
    <n v="234"/>
    <n v="117"/>
    <n v="39.78"/>
    <n v="209.4"/>
    <n v="143"/>
    <n v="17.8"/>
    <n v="258.8"/>
    <x v="18"/>
    <n v="11.65"/>
    <n v="9.8000000000000007"/>
    <n v="3"/>
    <n v="2.65"/>
    <n v="1"/>
    <x v="0"/>
    <n v="0"/>
    <n v="0"/>
    <n v="0"/>
    <s v="Very High"/>
    <s v="Low"/>
    <x v="1"/>
  </r>
  <r>
    <s v="WA"/>
    <n v="105"/>
    <s v="area_code_415"/>
    <s v="no"/>
    <s v="no"/>
    <n v="0"/>
    <n v="132.30000000000001"/>
    <n v="105"/>
    <n v="22.49"/>
    <n v="144.5"/>
    <n v="89"/>
    <n v="12.28"/>
    <n v="195.5"/>
    <x v="28"/>
    <n v="8.8000000000000007"/>
    <n v="5.4"/>
    <n v="3"/>
    <n v="1.46"/>
    <n v="0"/>
    <x v="0"/>
    <n v="0"/>
    <n v="0"/>
    <n v="0"/>
    <s v="High"/>
    <s v="Low"/>
    <x v="3"/>
  </r>
  <r>
    <s v="MN"/>
    <n v="90"/>
    <s v="area_code_408"/>
    <s v="no"/>
    <s v="yes"/>
    <n v="32"/>
    <n v="276.60000000000002"/>
    <n v="76"/>
    <n v="47.02"/>
    <n v="138.30000000000001"/>
    <n v="90"/>
    <n v="11.76"/>
    <n v="279.60000000000002"/>
    <x v="53"/>
    <n v="12.58"/>
    <n v="6.8"/>
    <n v="3"/>
    <n v="1.84"/>
    <n v="3"/>
    <x v="0"/>
    <n v="0"/>
    <n v="0"/>
    <n v="1"/>
    <s v="Medium"/>
    <s v="Low"/>
    <x v="2"/>
  </r>
  <r>
    <s v="NJ"/>
    <n v="124"/>
    <s v="area_code_415"/>
    <s v="no"/>
    <s v="no"/>
    <n v="0"/>
    <n v="108.2"/>
    <n v="92"/>
    <n v="18.39"/>
    <n v="214.3"/>
    <n v="83"/>
    <n v="18.22"/>
    <n v="185.5"/>
    <x v="104"/>
    <n v="8.35"/>
    <n v="13.2"/>
    <n v="11"/>
    <n v="3.56"/>
    <n v="4"/>
    <x v="1"/>
    <n v="1"/>
    <n v="0"/>
    <n v="0"/>
    <s v="High"/>
    <s v="High"/>
    <x v="3"/>
  </r>
  <r>
    <s v="NH"/>
    <n v="82"/>
    <s v="area_code_408"/>
    <s v="no"/>
    <s v="no"/>
    <n v="0"/>
    <n v="156"/>
    <n v="94"/>
    <n v="26.52"/>
    <n v="295.60000000000002"/>
    <n v="118"/>
    <n v="25.13"/>
    <n v="196.9"/>
    <x v="48"/>
    <n v="8.86"/>
    <n v="14.3"/>
    <n v="3"/>
    <n v="3.86"/>
    <n v="0"/>
    <x v="0"/>
    <n v="0"/>
    <n v="0"/>
    <n v="0"/>
    <s v="Medium"/>
    <s v="High"/>
    <x v="0"/>
  </r>
  <r>
    <s v="VT"/>
    <n v="76"/>
    <s v="area_code_408"/>
    <s v="no"/>
    <s v="no"/>
    <n v="0"/>
    <n v="208.5"/>
    <n v="124"/>
    <n v="35.450000000000003"/>
    <n v="173"/>
    <n v="117"/>
    <n v="14.71"/>
    <n v="221.1"/>
    <x v="34"/>
    <n v="9.9499999999999993"/>
    <n v="9.8000000000000007"/>
    <n v="3"/>
    <n v="2.65"/>
    <n v="0"/>
    <x v="0"/>
    <n v="0"/>
    <n v="0"/>
    <n v="0"/>
    <s v="Medium"/>
    <s v="Low"/>
    <x v="1"/>
  </r>
  <r>
    <s v="NH"/>
    <n v="98"/>
    <s v="area_code_415"/>
    <s v="no"/>
    <s v="no"/>
    <n v="0"/>
    <n v="243.4"/>
    <n v="88"/>
    <n v="41.38"/>
    <n v="147.1"/>
    <n v="155"/>
    <n v="12.5"/>
    <n v="156.4"/>
    <x v="59"/>
    <n v="7.04"/>
    <n v="9.6999999999999993"/>
    <n v="4"/>
    <n v="2.62"/>
    <n v="2"/>
    <x v="0"/>
    <n v="0"/>
    <n v="0"/>
    <n v="0"/>
    <s v="Medium"/>
    <s v="Low"/>
    <x v="1"/>
  </r>
  <r>
    <s v="MD"/>
    <n v="80"/>
    <s v="area_code_510"/>
    <s v="yes"/>
    <s v="no"/>
    <n v="0"/>
    <n v="275.39999999999998"/>
    <n v="89"/>
    <n v="46.82"/>
    <n v="186.7"/>
    <n v="66"/>
    <n v="15.87"/>
    <n v="201.3"/>
    <x v="30"/>
    <n v="9.06"/>
    <n v="9.4"/>
    <n v="2"/>
    <n v="2.54"/>
    <n v="0"/>
    <x v="1"/>
    <n v="1"/>
    <n v="1"/>
    <n v="0"/>
    <s v="Medium"/>
    <s v="Low"/>
    <x v="2"/>
  </r>
  <r>
    <s v="LA"/>
    <n v="57"/>
    <s v="area_code_415"/>
    <s v="no"/>
    <s v="no"/>
    <n v="0"/>
    <n v="198.1"/>
    <n v="89"/>
    <n v="33.68"/>
    <n v="214.2"/>
    <n v="105"/>
    <n v="18.21"/>
    <n v="109.5"/>
    <x v="36"/>
    <n v="4.93"/>
    <n v="7"/>
    <n v="3"/>
    <n v="1.89"/>
    <n v="1"/>
    <x v="0"/>
    <n v="0"/>
    <n v="0"/>
    <n v="0"/>
    <s v="Low"/>
    <s v="Low"/>
    <x v="1"/>
  </r>
  <r>
    <s v="SC"/>
    <n v="137"/>
    <s v="area_code_510"/>
    <s v="no"/>
    <s v="no"/>
    <n v="0"/>
    <n v="109.8"/>
    <n v="112"/>
    <n v="18.670000000000002"/>
    <n v="223.5"/>
    <n v="88"/>
    <n v="19"/>
    <n v="247.5"/>
    <x v="5"/>
    <n v="11.14"/>
    <n v="17.8"/>
    <n v="2"/>
    <n v="4.8099999999999996"/>
    <n v="1"/>
    <x v="0"/>
    <n v="0"/>
    <n v="0"/>
    <n v="0"/>
    <s v="Very High"/>
    <s v="High"/>
    <x v="3"/>
  </r>
  <r>
    <s v="AR"/>
    <n v="87"/>
    <s v="area_code_510"/>
    <s v="no"/>
    <s v="no"/>
    <n v="0"/>
    <n v="120.5"/>
    <n v="99"/>
    <n v="20.49"/>
    <n v="210"/>
    <n v="81"/>
    <n v="17.850000000000001"/>
    <n v="224.7"/>
    <x v="97"/>
    <n v="10.11"/>
    <n v="8.6"/>
    <n v="2"/>
    <n v="2.3199999999999998"/>
    <n v="2"/>
    <x v="0"/>
    <n v="0"/>
    <n v="0"/>
    <n v="0"/>
    <s v="Medium"/>
    <s v="Low"/>
    <x v="3"/>
  </r>
  <r>
    <s v="WV"/>
    <n v="131"/>
    <s v="area_code_510"/>
    <s v="no"/>
    <s v="no"/>
    <n v="0"/>
    <n v="256.60000000000002"/>
    <n v="96"/>
    <n v="43.62"/>
    <n v="225.2"/>
    <n v="113"/>
    <n v="19.14"/>
    <n v="190.2"/>
    <x v="50"/>
    <n v="8.56"/>
    <n v="11.1"/>
    <n v="3"/>
    <n v="3"/>
    <n v="1"/>
    <x v="1"/>
    <n v="1"/>
    <n v="0"/>
    <n v="0"/>
    <s v="Very High"/>
    <s v="High"/>
    <x v="1"/>
  </r>
  <r>
    <s v="AR"/>
    <n v="116"/>
    <s v="area_code_408"/>
    <s v="no"/>
    <s v="no"/>
    <n v="0"/>
    <n v="85.8"/>
    <n v="88"/>
    <n v="14.59"/>
    <n v="115.8"/>
    <n v="112"/>
    <n v="9.84"/>
    <n v="195.9"/>
    <x v="50"/>
    <n v="8.82"/>
    <n v="11"/>
    <n v="2"/>
    <n v="2.97"/>
    <n v="1"/>
    <x v="0"/>
    <n v="0"/>
    <n v="0"/>
    <n v="0"/>
    <s v="High"/>
    <s v="High"/>
    <x v="0"/>
  </r>
  <r>
    <s v="NH"/>
    <n v="136"/>
    <s v="area_code_510"/>
    <s v="no"/>
    <s v="yes"/>
    <n v="19"/>
    <n v="174"/>
    <n v="96"/>
    <n v="29.58"/>
    <n v="217.2"/>
    <n v="126"/>
    <n v="18.46"/>
    <n v="220.3"/>
    <x v="7"/>
    <n v="9.91"/>
    <n v="11.4"/>
    <n v="3"/>
    <n v="3.08"/>
    <n v="1"/>
    <x v="0"/>
    <n v="0"/>
    <n v="0"/>
    <n v="1"/>
    <s v="Very High"/>
    <s v="High"/>
    <x v="0"/>
  </r>
  <r>
    <s v="TX"/>
    <n v="149"/>
    <s v="area_code_510"/>
    <s v="no"/>
    <s v="no"/>
    <n v="0"/>
    <n v="221.4"/>
    <n v="95"/>
    <n v="37.64"/>
    <n v="198.7"/>
    <n v="63"/>
    <n v="16.89"/>
    <n v="106.2"/>
    <x v="83"/>
    <n v="4.78"/>
    <n v="10"/>
    <n v="3"/>
    <n v="2.7"/>
    <n v="1"/>
    <x v="0"/>
    <n v="0"/>
    <n v="0"/>
    <n v="0"/>
    <s v="Very High"/>
    <s v="Low"/>
    <x v="2"/>
  </r>
  <r>
    <s v="TX"/>
    <n v="108"/>
    <s v="area_code_415"/>
    <s v="no"/>
    <s v="no"/>
    <n v="0"/>
    <n v="133.1"/>
    <n v="52"/>
    <n v="22.63"/>
    <n v="256.3"/>
    <n v="103"/>
    <n v="21.79"/>
    <n v="247.2"/>
    <x v="4"/>
    <n v="11.12"/>
    <n v="11.9"/>
    <n v="3"/>
    <n v="3.21"/>
    <n v="3"/>
    <x v="0"/>
    <n v="0"/>
    <n v="0"/>
    <n v="0"/>
    <s v="High"/>
    <s v="High"/>
    <x v="0"/>
  </r>
  <r>
    <s v="PA"/>
    <n v="25"/>
    <s v="area_code_415"/>
    <s v="no"/>
    <s v="no"/>
    <n v="0"/>
    <n v="195.2"/>
    <n v="77"/>
    <n v="33.18"/>
    <n v="193.4"/>
    <n v="81"/>
    <n v="16.440000000000001"/>
    <n v="231.8"/>
    <x v="63"/>
    <n v="10.43"/>
    <n v="12.2"/>
    <n v="4"/>
    <n v="3.29"/>
    <n v="2"/>
    <x v="0"/>
    <n v="0"/>
    <n v="0"/>
    <n v="0"/>
    <s v="Low"/>
    <s v="High"/>
    <x v="2"/>
  </r>
  <r>
    <s v="ME"/>
    <n v="104"/>
    <s v="area_code_415"/>
    <s v="no"/>
    <s v="no"/>
    <n v="0"/>
    <n v="246.4"/>
    <n v="108"/>
    <n v="41.89"/>
    <n v="205.5"/>
    <n v="102"/>
    <n v="17.47"/>
    <n v="208.1"/>
    <x v="76"/>
    <n v="9.36"/>
    <n v="14.1"/>
    <n v="8"/>
    <n v="3.81"/>
    <n v="2"/>
    <x v="0"/>
    <n v="0"/>
    <n v="0"/>
    <n v="0"/>
    <s v="High"/>
    <s v="High"/>
    <x v="1"/>
  </r>
  <r>
    <s v="WY"/>
    <n v="25"/>
    <s v="area_code_408"/>
    <s v="no"/>
    <s v="no"/>
    <n v="0"/>
    <n v="199.2"/>
    <n v="80"/>
    <n v="33.86"/>
    <n v="123.2"/>
    <n v="84"/>
    <n v="10.47"/>
    <n v="82.3"/>
    <x v="33"/>
    <n v="3.7"/>
    <n v="9.6"/>
    <n v="4"/>
    <n v="2.59"/>
    <n v="2"/>
    <x v="0"/>
    <n v="0"/>
    <n v="0"/>
    <n v="0"/>
    <s v="Low"/>
    <s v="Low"/>
    <x v="2"/>
  </r>
  <r>
    <s v="KY"/>
    <n v="140"/>
    <s v="area_code_408"/>
    <s v="no"/>
    <s v="yes"/>
    <n v="24"/>
    <n v="235.4"/>
    <n v="92"/>
    <n v="40.020000000000003"/>
    <n v="160.9"/>
    <n v="71"/>
    <n v="13.68"/>
    <n v="211.9"/>
    <x v="43"/>
    <n v="9.5399999999999991"/>
    <n v="8.9"/>
    <n v="2"/>
    <n v="2.4"/>
    <n v="3"/>
    <x v="0"/>
    <n v="0"/>
    <n v="0"/>
    <n v="1"/>
    <s v="Very High"/>
    <s v="Low"/>
    <x v="2"/>
  </r>
  <r>
    <s v="RI"/>
    <n v="106"/>
    <s v="area_code_415"/>
    <s v="no"/>
    <s v="no"/>
    <n v="0"/>
    <n v="155.9"/>
    <n v="90"/>
    <n v="26.5"/>
    <n v="198"/>
    <n v="101"/>
    <n v="16.829999999999998"/>
    <n v="189.1"/>
    <x v="34"/>
    <n v="8.51"/>
    <n v="8"/>
    <n v="2"/>
    <n v="2.16"/>
    <n v="2"/>
    <x v="0"/>
    <n v="0"/>
    <n v="0"/>
    <n v="0"/>
    <s v="High"/>
    <s v="Low"/>
    <x v="0"/>
  </r>
  <r>
    <s v="LA"/>
    <n v="81"/>
    <s v="area_code_415"/>
    <s v="no"/>
    <s v="yes"/>
    <n v="43"/>
    <n v="102.4"/>
    <n v="102"/>
    <n v="17.41"/>
    <n v="225.3"/>
    <n v="104"/>
    <n v="19.149999999999999"/>
    <n v="182.3"/>
    <x v="7"/>
    <n v="8.1999999999999993"/>
    <n v="7.1"/>
    <n v="5"/>
    <n v="1.92"/>
    <n v="2"/>
    <x v="0"/>
    <n v="0"/>
    <n v="0"/>
    <n v="1"/>
    <s v="Medium"/>
    <s v="Low"/>
    <x v="0"/>
  </r>
  <r>
    <s v="KY"/>
    <n v="77"/>
    <s v="area_code_415"/>
    <s v="no"/>
    <s v="yes"/>
    <n v="32"/>
    <n v="192.2"/>
    <n v="101"/>
    <n v="32.67"/>
    <n v="165.4"/>
    <n v="84"/>
    <n v="14.06"/>
    <n v="230.2"/>
    <x v="31"/>
    <n v="10.36"/>
    <n v="8"/>
    <n v="6"/>
    <n v="2.16"/>
    <n v="1"/>
    <x v="0"/>
    <n v="0"/>
    <n v="0"/>
    <n v="1"/>
    <s v="Medium"/>
    <s v="Low"/>
    <x v="2"/>
  </r>
  <r>
    <s v="DE"/>
    <n v="87"/>
    <s v="area_code_415"/>
    <s v="no"/>
    <s v="yes"/>
    <n v="28"/>
    <n v="202.7"/>
    <n v="124"/>
    <n v="34.46"/>
    <n v="248.9"/>
    <n v="98"/>
    <n v="21.16"/>
    <n v="184.7"/>
    <x v="88"/>
    <n v="8.31"/>
    <n v="14.7"/>
    <n v="6"/>
    <n v="3.97"/>
    <n v="1"/>
    <x v="0"/>
    <n v="0"/>
    <n v="0"/>
    <n v="1"/>
    <s v="Medium"/>
    <s v="High"/>
    <x v="2"/>
  </r>
  <r>
    <s v="SD"/>
    <n v="72"/>
    <s v="area_code_415"/>
    <s v="no"/>
    <s v="yes"/>
    <n v="38"/>
    <n v="84.3"/>
    <n v="116"/>
    <n v="14.33"/>
    <n v="267.2"/>
    <n v="127"/>
    <n v="22.71"/>
    <n v="167.7"/>
    <x v="12"/>
    <n v="7.55"/>
    <n v="8.3000000000000007"/>
    <n v="6"/>
    <n v="2.2400000000000002"/>
    <n v="4"/>
    <x v="1"/>
    <n v="1"/>
    <n v="0"/>
    <n v="1"/>
    <s v="Low"/>
    <s v="Low"/>
    <x v="0"/>
  </r>
  <r>
    <s v="MS"/>
    <n v="45"/>
    <s v="area_code_415"/>
    <s v="no"/>
    <s v="yes"/>
    <n v="18"/>
    <n v="168"/>
    <n v="127"/>
    <n v="28.56"/>
    <n v="155.5"/>
    <n v="76"/>
    <n v="13.22"/>
    <n v="152.69999999999999"/>
    <x v="28"/>
    <n v="6.87"/>
    <n v="11.8"/>
    <n v="5"/>
    <n v="3.19"/>
    <n v="0"/>
    <x v="0"/>
    <n v="0"/>
    <n v="0"/>
    <n v="1"/>
    <s v="Low"/>
    <s v="High"/>
    <x v="3"/>
  </r>
  <r>
    <s v="WI"/>
    <n v="41"/>
    <s v="area_code_408"/>
    <s v="yes"/>
    <s v="yes"/>
    <n v="31"/>
    <n v="278.10000000000002"/>
    <n v="86"/>
    <n v="47.28"/>
    <n v="268.10000000000002"/>
    <n v="103"/>
    <n v="22.79"/>
    <n v="241.5"/>
    <x v="33"/>
    <n v="10.87"/>
    <n v="11.3"/>
    <n v="4"/>
    <n v="3.05"/>
    <n v="0"/>
    <x v="0"/>
    <n v="0"/>
    <n v="1"/>
    <n v="1"/>
    <s v="Low"/>
    <s v="High"/>
    <x v="1"/>
  </r>
  <r>
    <s v="VT"/>
    <n v="122"/>
    <s v="area_code_408"/>
    <s v="no"/>
    <s v="no"/>
    <n v="0"/>
    <n v="128.30000000000001"/>
    <n v="89"/>
    <n v="21.81"/>
    <n v="237.7"/>
    <n v="62"/>
    <n v="20.2"/>
    <n v="166.6"/>
    <x v="10"/>
    <n v="7.5"/>
    <n v="11.2"/>
    <n v="5"/>
    <n v="3.02"/>
    <n v="1"/>
    <x v="0"/>
    <n v="0"/>
    <n v="0"/>
    <n v="0"/>
    <s v="High"/>
    <s v="High"/>
    <x v="3"/>
  </r>
  <r>
    <s v="MA"/>
    <n v="92"/>
    <s v="area_code_408"/>
    <s v="no"/>
    <s v="yes"/>
    <n v="21"/>
    <n v="227.8"/>
    <n v="107"/>
    <n v="38.729999999999997"/>
    <n v="156.4"/>
    <n v="70"/>
    <n v="13.29"/>
    <n v="259.7"/>
    <x v="51"/>
    <n v="11.69"/>
    <n v="12.4"/>
    <n v="3"/>
    <n v="3.35"/>
    <n v="0"/>
    <x v="0"/>
    <n v="0"/>
    <n v="0"/>
    <n v="1"/>
    <s v="Medium"/>
    <s v="High"/>
    <x v="2"/>
  </r>
  <r>
    <s v="OR"/>
    <n v="65"/>
    <s v="area_code_408"/>
    <s v="yes"/>
    <s v="no"/>
    <n v="0"/>
    <n v="54.8"/>
    <n v="74"/>
    <n v="9.32"/>
    <n v="239.8"/>
    <n v="93"/>
    <n v="20.38"/>
    <n v="214.4"/>
    <x v="50"/>
    <n v="9.65"/>
    <n v="13.4"/>
    <n v="5"/>
    <n v="3.62"/>
    <n v="1"/>
    <x v="1"/>
    <n v="1"/>
    <n v="1"/>
    <n v="0"/>
    <s v="Low"/>
    <s v="High"/>
    <x v="3"/>
  </r>
  <r>
    <s v="MA"/>
    <n v="57"/>
    <s v="area_code_415"/>
    <s v="no"/>
    <s v="yes"/>
    <n v="24"/>
    <n v="140.19999999999999"/>
    <n v="102"/>
    <n v="23.83"/>
    <n v="170.1"/>
    <n v="107"/>
    <n v="14.46"/>
    <n v="143.69999999999999"/>
    <x v="20"/>
    <n v="6.47"/>
    <n v="14"/>
    <n v="1"/>
    <n v="3.78"/>
    <n v="1"/>
    <x v="0"/>
    <n v="0"/>
    <n v="0"/>
    <n v="1"/>
    <s v="Low"/>
    <s v="High"/>
    <x v="0"/>
  </r>
  <r>
    <s v="MT"/>
    <n v="127"/>
    <s v="area_code_408"/>
    <s v="no"/>
    <s v="no"/>
    <n v="0"/>
    <n v="271.2"/>
    <n v="110"/>
    <n v="46.1"/>
    <n v="213.5"/>
    <n v="80"/>
    <n v="18.149999999999999"/>
    <n v="201.8"/>
    <x v="20"/>
    <n v="9.08"/>
    <n v="13.2"/>
    <n v="4"/>
    <n v="3.56"/>
    <n v="0"/>
    <x v="1"/>
    <n v="1"/>
    <n v="0"/>
    <n v="0"/>
    <s v="High"/>
    <s v="High"/>
    <x v="2"/>
  </r>
  <r>
    <s v="AK"/>
    <n v="121"/>
    <s v="area_code_415"/>
    <s v="no"/>
    <s v="no"/>
    <n v="0"/>
    <n v="180"/>
    <n v="116"/>
    <n v="30.6"/>
    <n v="196.4"/>
    <n v="112"/>
    <n v="16.690000000000001"/>
    <n v="280.3"/>
    <x v="34"/>
    <n v="12.61"/>
    <n v="10.1"/>
    <n v="5"/>
    <n v="2.73"/>
    <n v="2"/>
    <x v="0"/>
    <n v="0"/>
    <n v="0"/>
    <n v="0"/>
    <s v="High"/>
    <s v="Low"/>
    <x v="0"/>
  </r>
  <r>
    <s v="MS"/>
    <n v="117"/>
    <s v="area_code_415"/>
    <s v="no"/>
    <s v="no"/>
    <n v="0"/>
    <n v="189.8"/>
    <n v="122"/>
    <n v="32.270000000000003"/>
    <n v="235.6"/>
    <n v="94"/>
    <n v="20.03"/>
    <n v="270.8"/>
    <x v="60"/>
    <n v="12.19"/>
    <n v="12.7"/>
    <n v="2"/>
    <n v="3.43"/>
    <n v="1"/>
    <x v="0"/>
    <n v="0"/>
    <n v="0"/>
    <n v="0"/>
    <s v="High"/>
    <s v="High"/>
    <x v="2"/>
  </r>
  <r>
    <s v="OR"/>
    <n v="37"/>
    <s v="area_code_408"/>
    <s v="no"/>
    <s v="no"/>
    <n v="0"/>
    <n v="257.3"/>
    <n v="117"/>
    <n v="43.74"/>
    <n v="134.5"/>
    <n v="92"/>
    <n v="11.43"/>
    <n v="306.2"/>
    <x v="20"/>
    <n v="13.78"/>
    <n v="8.1999999999999993"/>
    <n v="5"/>
    <n v="2.21"/>
    <n v="3"/>
    <x v="0"/>
    <n v="0"/>
    <n v="0"/>
    <n v="0"/>
    <s v="Low"/>
    <s v="Low"/>
    <x v="2"/>
  </r>
  <r>
    <s v="VA"/>
    <n v="162"/>
    <s v="area_code_510"/>
    <s v="no"/>
    <s v="no"/>
    <n v="0"/>
    <n v="103.3"/>
    <n v="93"/>
    <n v="17.559999999999999"/>
    <n v="210.6"/>
    <n v="87"/>
    <n v="17.899999999999999"/>
    <n v="187.2"/>
    <x v="4"/>
    <n v="8.42"/>
    <n v="11.4"/>
    <n v="6"/>
    <n v="3.08"/>
    <n v="1"/>
    <x v="0"/>
    <n v="0"/>
    <n v="0"/>
    <n v="0"/>
    <s v="Very High"/>
    <s v="High"/>
    <x v="3"/>
  </r>
  <r>
    <s v="AZ"/>
    <n v="193"/>
    <s v="area_code_415"/>
    <s v="no"/>
    <s v="no"/>
    <n v="0"/>
    <n v="208.1"/>
    <n v="115"/>
    <n v="35.380000000000003"/>
    <n v="178"/>
    <n v="104"/>
    <n v="15.13"/>
    <n v="195.9"/>
    <x v="34"/>
    <n v="8.82"/>
    <n v="12.4"/>
    <n v="9"/>
    <n v="3.35"/>
    <n v="3"/>
    <x v="0"/>
    <n v="0"/>
    <n v="0"/>
    <n v="0"/>
    <s v="Very High"/>
    <s v="High"/>
    <x v="1"/>
  </r>
  <r>
    <s v="UT"/>
    <n v="80"/>
    <s v="area_code_415"/>
    <s v="no"/>
    <s v="no"/>
    <n v="0"/>
    <n v="195.1"/>
    <n v="65"/>
    <n v="33.17"/>
    <n v="214"/>
    <n v="80"/>
    <n v="18.190000000000001"/>
    <n v="124.4"/>
    <x v="5"/>
    <n v="5.6"/>
    <n v="9.1999999999999993"/>
    <n v="6"/>
    <n v="2.48"/>
    <n v="2"/>
    <x v="0"/>
    <n v="0"/>
    <n v="0"/>
    <n v="0"/>
    <s v="Medium"/>
    <s v="Low"/>
    <x v="2"/>
  </r>
  <r>
    <s v="WV"/>
    <n v="176"/>
    <s v="area_code_415"/>
    <s v="no"/>
    <s v="no"/>
    <n v="0"/>
    <n v="162.6"/>
    <n v="97"/>
    <n v="27.64"/>
    <n v="227.8"/>
    <n v="107"/>
    <n v="19.36"/>
    <n v="218.8"/>
    <x v="26"/>
    <n v="9.85"/>
    <n v="11.3"/>
    <n v="4"/>
    <n v="3.05"/>
    <n v="1"/>
    <x v="0"/>
    <n v="0"/>
    <n v="0"/>
    <n v="0"/>
    <s v="Very High"/>
    <s v="High"/>
    <x v="0"/>
  </r>
  <r>
    <s v="AZ"/>
    <n v="89"/>
    <s v="area_code_510"/>
    <s v="no"/>
    <s v="yes"/>
    <n v="24"/>
    <n v="197.8"/>
    <n v="84"/>
    <n v="33.630000000000003"/>
    <n v="223.2"/>
    <n v="117"/>
    <n v="18.97"/>
    <n v="201.7"/>
    <x v="65"/>
    <n v="9.08"/>
    <n v="5.7"/>
    <n v="4"/>
    <n v="1.54"/>
    <n v="1"/>
    <x v="0"/>
    <n v="0"/>
    <n v="0"/>
    <n v="1"/>
    <s v="Medium"/>
    <s v="Low"/>
    <x v="1"/>
  </r>
  <r>
    <s v="RI"/>
    <n v="128"/>
    <s v="area_code_510"/>
    <s v="no"/>
    <s v="no"/>
    <n v="0"/>
    <n v="212.4"/>
    <n v="118"/>
    <n v="36.11"/>
    <n v="148.6"/>
    <n v="108"/>
    <n v="12.63"/>
    <n v="214.8"/>
    <x v="21"/>
    <n v="9.67"/>
    <n v="9.8000000000000007"/>
    <n v="5"/>
    <n v="2.65"/>
    <n v="1"/>
    <x v="0"/>
    <n v="0"/>
    <n v="0"/>
    <n v="0"/>
    <s v="Very High"/>
    <s v="Low"/>
    <x v="1"/>
  </r>
  <r>
    <s v="NM"/>
    <n v="138"/>
    <s v="area_code_408"/>
    <s v="no"/>
    <s v="no"/>
    <n v="0"/>
    <n v="63.7"/>
    <n v="114"/>
    <n v="10.83"/>
    <n v="212.2"/>
    <n v="132"/>
    <n v="18.04"/>
    <n v="247.6"/>
    <x v="52"/>
    <n v="11.14"/>
    <n v="8.8000000000000007"/>
    <n v="4"/>
    <n v="2.38"/>
    <n v="0"/>
    <x v="0"/>
    <n v="0"/>
    <n v="0"/>
    <n v="0"/>
    <s v="Very High"/>
    <s v="Low"/>
    <x v="0"/>
  </r>
  <r>
    <s v="HI"/>
    <n v="90"/>
    <s v="area_code_408"/>
    <s v="no"/>
    <s v="no"/>
    <n v="0"/>
    <n v="193.8"/>
    <n v="90"/>
    <n v="32.950000000000003"/>
    <n v="206.6"/>
    <n v="98"/>
    <n v="17.559999999999999"/>
    <n v="153.30000000000001"/>
    <x v="60"/>
    <n v="6.9"/>
    <n v="10.1"/>
    <n v="9"/>
    <n v="2.73"/>
    <n v="3"/>
    <x v="0"/>
    <n v="0"/>
    <n v="0"/>
    <n v="0"/>
    <s v="Medium"/>
    <s v="Low"/>
    <x v="2"/>
  </r>
  <r>
    <s v="NY"/>
    <n v="57"/>
    <s v="area_code_510"/>
    <s v="no"/>
    <s v="yes"/>
    <n v="25"/>
    <n v="144"/>
    <n v="81"/>
    <n v="24.48"/>
    <n v="187.2"/>
    <n v="112"/>
    <n v="15.91"/>
    <n v="158.6"/>
    <x v="55"/>
    <n v="7.14"/>
    <n v="8.5"/>
    <n v="6"/>
    <n v="2.2999999999999998"/>
    <n v="3"/>
    <x v="0"/>
    <n v="0"/>
    <n v="0"/>
    <n v="1"/>
    <s v="Low"/>
    <s v="Low"/>
    <x v="0"/>
  </r>
  <r>
    <s v="NM"/>
    <n v="177"/>
    <s v="area_code_408"/>
    <s v="no"/>
    <s v="yes"/>
    <n v="29"/>
    <n v="189"/>
    <n v="91"/>
    <n v="32.130000000000003"/>
    <n v="303.10000000000002"/>
    <n v="96"/>
    <n v="25.76"/>
    <n v="163.6"/>
    <x v="22"/>
    <n v="7.36"/>
    <n v="15.7"/>
    <n v="1"/>
    <n v="4.24"/>
    <n v="3"/>
    <x v="0"/>
    <n v="0"/>
    <n v="0"/>
    <n v="1"/>
    <s v="Very High"/>
    <s v="High"/>
    <x v="2"/>
  </r>
  <r>
    <s v="MI"/>
    <n v="98"/>
    <s v="area_code_415"/>
    <s v="no"/>
    <s v="yes"/>
    <n v="23"/>
    <n v="168.9"/>
    <n v="98"/>
    <n v="28.71"/>
    <n v="226.3"/>
    <n v="117"/>
    <n v="19.239999999999998"/>
    <n v="165.5"/>
    <x v="5"/>
    <n v="7.45"/>
    <n v="14.3"/>
    <n v="3"/>
    <n v="3.86"/>
    <n v="0"/>
    <x v="0"/>
    <n v="0"/>
    <n v="0"/>
    <n v="1"/>
    <s v="Medium"/>
    <s v="High"/>
    <x v="0"/>
  </r>
  <r>
    <s v="IN"/>
    <n v="140"/>
    <s v="area_code_415"/>
    <s v="no"/>
    <s v="no"/>
    <n v="0"/>
    <n v="204.7"/>
    <n v="100"/>
    <n v="34.799999999999997"/>
    <n v="126.8"/>
    <n v="107"/>
    <n v="10.78"/>
    <n v="202.8"/>
    <x v="11"/>
    <n v="9.1300000000000008"/>
    <n v="12.1"/>
    <n v="4"/>
    <n v="3.27"/>
    <n v="2"/>
    <x v="0"/>
    <n v="0"/>
    <n v="0"/>
    <n v="0"/>
    <s v="Very High"/>
    <s v="High"/>
    <x v="1"/>
  </r>
  <r>
    <s v="KY"/>
    <n v="133"/>
    <s v="area_code_415"/>
    <s v="no"/>
    <s v="no"/>
    <n v="0"/>
    <n v="226.8"/>
    <n v="87"/>
    <n v="38.56"/>
    <n v="127.9"/>
    <n v="93"/>
    <n v="10.87"/>
    <n v="160.1"/>
    <x v="2"/>
    <n v="7.2"/>
    <n v="9.1999999999999993"/>
    <n v="3"/>
    <n v="2.48"/>
    <n v="0"/>
    <x v="0"/>
    <n v="0"/>
    <n v="0"/>
    <n v="0"/>
    <s v="Very High"/>
    <s v="Low"/>
    <x v="2"/>
  </r>
  <r>
    <s v="NC"/>
    <n v="166"/>
    <s v="area_code_415"/>
    <s v="no"/>
    <s v="yes"/>
    <n v="26"/>
    <n v="152.1"/>
    <n v="114"/>
    <n v="25.86"/>
    <n v="89.3"/>
    <n v="67"/>
    <n v="7.59"/>
    <n v="194.6"/>
    <x v="8"/>
    <n v="8.76"/>
    <n v="7.5"/>
    <n v="6"/>
    <n v="2.0299999999999998"/>
    <n v="0"/>
    <x v="0"/>
    <n v="0"/>
    <n v="0"/>
    <n v="1"/>
    <s v="Very High"/>
    <s v="Low"/>
    <x v="3"/>
  </r>
  <r>
    <s v="KY"/>
    <n v="86"/>
    <s v="area_code_408"/>
    <s v="no"/>
    <s v="no"/>
    <n v="0"/>
    <n v="139.1"/>
    <n v="95"/>
    <n v="23.65"/>
    <n v="146.19999999999999"/>
    <n v="82"/>
    <n v="12.43"/>
    <n v="186.8"/>
    <x v="60"/>
    <n v="8.41"/>
    <n v="11.8"/>
    <n v="5"/>
    <n v="3.19"/>
    <n v="2"/>
    <x v="0"/>
    <n v="0"/>
    <n v="0"/>
    <n v="0"/>
    <s v="Medium"/>
    <s v="High"/>
    <x v="3"/>
  </r>
  <r>
    <s v="WY"/>
    <n v="117"/>
    <s v="area_code_408"/>
    <s v="no"/>
    <s v="no"/>
    <n v="0"/>
    <n v="150.5"/>
    <n v="121"/>
    <n v="25.59"/>
    <n v="345.1"/>
    <n v="132"/>
    <n v="29.33"/>
    <n v="183.9"/>
    <x v="7"/>
    <n v="8.2799999999999994"/>
    <n v="8.3000000000000007"/>
    <n v="2"/>
    <n v="2.2400000000000002"/>
    <n v="0"/>
    <x v="0"/>
    <n v="0"/>
    <n v="0"/>
    <n v="0"/>
    <s v="High"/>
    <s v="Low"/>
    <x v="0"/>
  </r>
  <r>
    <s v="VA"/>
    <n v="86"/>
    <s v="area_code_415"/>
    <s v="no"/>
    <s v="no"/>
    <n v="0"/>
    <n v="231.9"/>
    <n v="73"/>
    <n v="39.42"/>
    <n v="165.9"/>
    <n v="123"/>
    <n v="14.1"/>
    <n v="225.7"/>
    <x v="27"/>
    <n v="10.16"/>
    <n v="11.5"/>
    <n v="3"/>
    <n v="3.11"/>
    <n v="3"/>
    <x v="0"/>
    <n v="0"/>
    <n v="0"/>
    <n v="0"/>
    <s v="Medium"/>
    <s v="High"/>
    <x v="1"/>
  </r>
  <r>
    <s v="AL"/>
    <n v="74"/>
    <s v="area_code_415"/>
    <s v="no"/>
    <s v="no"/>
    <n v="0"/>
    <n v="207.1"/>
    <n v="79"/>
    <n v="35.21"/>
    <n v="182"/>
    <n v="100"/>
    <n v="15.47"/>
    <n v="233.7"/>
    <x v="44"/>
    <n v="10.52"/>
    <n v="7.4"/>
    <n v="8"/>
    <n v="2"/>
    <n v="1"/>
    <x v="0"/>
    <n v="0"/>
    <n v="0"/>
    <n v="0"/>
    <s v="Medium"/>
    <s v="Low"/>
    <x v="2"/>
  </r>
  <r>
    <s v="MN"/>
    <n v="178"/>
    <s v="area_code_510"/>
    <s v="no"/>
    <s v="no"/>
    <n v="0"/>
    <n v="225.4"/>
    <n v="104"/>
    <n v="38.32"/>
    <n v="110.7"/>
    <n v="90"/>
    <n v="9.41"/>
    <n v="134.1"/>
    <x v="23"/>
    <n v="6.03"/>
    <n v="15.3"/>
    <n v="5"/>
    <n v="4.13"/>
    <n v="2"/>
    <x v="1"/>
    <n v="1"/>
    <n v="0"/>
    <n v="0"/>
    <s v="Very High"/>
    <s v="High"/>
    <x v="2"/>
  </r>
  <r>
    <s v="FL"/>
    <n v="95"/>
    <s v="area_code_408"/>
    <s v="no"/>
    <s v="yes"/>
    <n v="45"/>
    <n v="116.4"/>
    <n v="115"/>
    <n v="19.79"/>
    <n v="283.7"/>
    <n v="123"/>
    <n v="24.11"/>
    <n v="285.2"/>
    <x v="0"/>
    <n v="12.83"/>
    <n v="12.8"/>
    <n v="4"/>
    <n v="3.46"/>
    <n v="1"/>
    <x v="0"/>
    <n v="0"/>
    <n v="0"/>
    <n v="1"/>
    <s v="Medium"/>
    <s v="High"/>
    <x v="0"/>
  </r>
  <r>
    <s v="CA"/>
    <n v="85"/>
    <s v="area_code_415"/>
    <s v="no"/>
    <s v="no"/>
    <n v="0"/>
    <n v="195.7"/>
    <n v="104"/>
    <n v="33.270000000000003"/>
    <n v="182.9"/>
    <n v="121"/>
    <n v="15.55"/>
    <n v="324.7"/>
    <x v="71"/>
    <n v="14.61"/>
    <n v="8.6"/>
    <n v="9"/>
    <n v="2.3199999999999998"/>
    <n v="0"/>
    <x v="0"/>
    <n v="0"/>
    <n v="0"/>
    <n v="0"/>
    <s v="Medium"/>
    <s v="Low"/>
    <x v="1"/>
  </r>
  <r>
    <s v="KY"/>
    <n v="81"/>
    <s v="area_code_510"/>
    <s v="no"/>
    <s v="no"/>
    <n v="0"/>
    <n v="79.400000000000006"/>
    <n v="99"/>
    <n v="13.5"/>
    <n v="144.69999999999999"/>
    <n v="90"/>
    <n v="12.3"/>
    <n v="204.7"/>
    <x v="52"/>
    <n v="9.2100000000000009"/>
    <n v="9.1"/>
    <n v="5"/>
    <n v="2.46"/>
    <n v="0"/>
    <x v="0"/>
    <n v="0"/>
    <n v="0"/>
    <n v="0"/>
    <s v="Medium"/>
    <s v="Low"/>
    <x v="3"/>
  </r>
  <r>
    <s v="AR"/>
    <n v="41"/>
    <s v="area_code_415"/>
    <s v="no"/>
    <s v="no"/>
    <n v="0"/>
    <n v="102.9"/>
    <n v="114"/>
    <n v="17.489999999999998"/>
    <n v="107.9"/>
    <n v="119"/>
    <n v="9.17"/>
    <n v="277.60000000000002"/>
    <x v="43"/>
    <n v="12.49"/>
    <n v="11"/>
    <n v="4"/>
    <n v="2.97"/>
    <n v="6"/>
    <x v="1"/>
    <n v="1"/>
    <n v="0"/>
    <n v="0"/>
    <s v="Low"/>
    <s v="High"/>
    <x v="0"/>
  </r>
  <r>
    <s v="VT"/>
    <n v="217"/>
    <s v="area_code_510"/>
    <s v="no"/>
    <s v="no"/>
    <n v="0"/>
    <n v="99.7"/>
    <n v="74"/>
    <n v="16.95"/>
    <n v="183.1"/>
    <n v="97"/>
    <n v="15.56"/>
    <n v="220.3"/>
    <x v="44"/>
    <n v="9.91"/>
    <n v="14.4"/>
    <n v="4"/>
    <n v="3.89"/>
    <n v="0"/>
    <x v="0"/>
    <n v="0"/>
    <n v="0"/>
    <n v="0"/>
    <s v="Very High"/>
    <s v="High"/>
    <x v="3"/>
  </r>
  <r>
    <s v="MD"/>
    <n v="79"/>
    <s v="area_code_415"/>
    <s v="no"/>
    <s v="no"/>
    <n v="0"/>
    <n v="213.4"/>
    <n v="107"/>
    <n v="36.28"/>
    <n v="176.2"/>
    <n v="82"/>
    <n v="14.98"/>
    <n v="180.1"/>
    <x v="76"/>
    <n v="8.1"/>
    <n v="7.9"/>
    <n v="4"/>
    <n v="2.13"/>
    <n v="0"/>
    <x v="0"/>
    <n v="0"/>
    <n v="0"/>
    <n v="0"/>
    <s v="Medium"/>
    <s v="Low"/>
    <x v="2"/>
  </r>
  <r>
    <s v="CT"/>
    <n v="15"/>
    <s v="area_code_415"/>
    <s v="no"/>
    <s v="no"/>
    <n v="0"/>
    <n v="185.1"/>
    <n v="103"/>
    <n v="31.47"/>
    <n v="193.8"/>
    <n v="148"/>
    <n v="16.47"/>
    <n v="305.2"/>
    <x v="29"/>
    <n v="13.73"/>
    <n v="13.2"/>
    <n v="6"/>
    <n v="3.56"/>
    <n v="5"/>
    <x v="0"/>
    <n v="0"/>
    <n v="0"/>
    <n v="0"/>
    <s v="Low"/>
    <s v="High"/>
    <x v="1"/>
  </r>
  <r>
    <s v="MI"/>
    <n v="96"/>
    <s v="area_code_415"/>
    <s v="no"/>
    <s v="no"/>
    <n v="0"/>
    <n v="166.5"/>
    <n v="101"/>
    <n v="28.31"/>
    <n v="78.3"/>
    <n v="108"/>
    <n v="6.66"/>
    <n v="221.9"/>
    <x v="64"/>
    <n v="9.99"/>
    <n v="11.5"/>
    <n v="10"/>
    <n v="3.11"/>
    <n v="3"/>
    <x v="0"/>
    <n v="0"/>
    <n v="0"/>
    <n v="0"/>
    <s v="Medium"/>
    <s v="High"/>
    <x v="0"/>
  </r>
  <r>
    <s v="PA"/>
    <n v="140"/>
    <s v="area_code_415"/>
    <s v="no"/>
    <s v="no"/>
    <n v="0"/>
    <n v="220.1"/>
    <n v="100"/>
    <n v="37.42"/>
    <n v="182.2"/>
    <n v="112"/>
    <n v="15.49"/>
    <n v="250.3"/>
    <x v="21"/>
    <n v="11.26"/>
    <n v="11.6"/>
    <n v="8"/>
    <n v="3.13"/>
    <n v="1"/>
    <x v="0"/>
    <n v="0"/>
    <n v="0"/>
    <n v="0"/>
    <s v="Very High"/>
    <s v="High"/>
    <x v="1"/>
  </r>
  <r>
    <s v="CA"/>
    <n v="67"/>
    <s v="area_code_510"/>
    <s v="no"/>
    <s v="no"/>
    <n v="0"/>
    <n v="102.8"/>
    <n v="93"/>
    <n v="17.48"/>
    <n v="137.80000000000001"/>
    <n v="91"/>
    <n v="11.71"/>
    <n v="158.9"/>
    <x v="71"/>
    <n v="7.15"/>
    <n v="8.9"/>
    <n v="5"/>
    <n v="2.4"/>
    <n v="1"/>
    <x v="0"/>
    <n v="0"/>
    <n v="0"/>
    <n v="0"/>
    <s v="Low"/>
    <s v="Low"/>
    <x v="3"/>
  </r>
  <r>
    <s v="KY"/>
    <n v="105"/>
    <s v="area_code_415"/>
    <s v="no"/>
    <s v="no"/>
    <n v="0"/>
    <n v="181.3"/>
    <n v="134"/>
    <n v="30.82"/>
    <n v="136"/>
    <n v="84"/>
    <n v="11.56"/>
    <n v="271.2"/>
    <x v="55"/>
    <n v="12.2"/>
    <n v="10.3"/>
    <n v="3"/>
    <n v="2.78"/>
    <n v="1"/>
    <x v="0"/>
    <n v="0"/>
    <n v="0"/>
    <n v="0"/>
    <s v="High"/>
    <s v="High"/>
    <x v="2"/>
  </r>
  <r>
    <s v="MO"/>
    <n v="38"/>
    <s v="area_code_510"/>
    <s v="no"/>
    <s v="no"/>
    <n v="0"/>
    <n v="281.10000000000002"/>
    <n v="113"/>
    <n v="47.79"/>
    <n v="236.1"/>
    <n v="82"/>
    <n v="20.07"/>
    <n v="230.1"/>
    <x v="40"/>
    <n v="10.35"/>
    <n v="10.9"/>
    <n v="3"/>
    <n v="2.94"/>
    <n v="1"/>
    <x v="1"/>
    <n v="1"/>
    <n v="0"/>
    <n v="0"/>
    <s v="Low"/>
    <s v="High"/>
    <x v="2"/>
  </r>
  <r>
    <s v="CT"/>
    <n v="110"/>
    <s v="area_code_415"/>
    <s v="no"/>
    <s v="no"/>
    <n v="0"/>
    <n v="251.3"/>
    <n v="91"/>
    <n v="42.72"/>
    <n v="207.2"/>
    <n v="95"/>
    <n v="17.61"/>
    <n v="249"/>
    <x v="83"/>
    <n v="11.21"/>
    <n v="12.9"/>
    <n v="2"/>
    <n v="3.48"/>
    <n v="1"/>
    <x v="1"/>
    <n v="1"/>
    <n v="0"/>
    <n v="0"/>
    <s v="High"/>
    <s v="High"/>
    <x v="2"/>
  </r>
  <r>
    <s v="IL"/>
    <n v="74"/>
    <s v="area_code_408"/>
    <s v="no"/>
    <s v="no"/>
    <n v="0"/>
    <n v="141.9"/>
    <n v="103"/>
    <n v="24.12"/>
    <n v="201"/>
    <n v="110"/>
    <n v="17.09"/>
    <n v="211.2"/>
    <x v="57"/>
    <n v="9.5"/>
    <n v="10.9"/>
    <n v="11"/>
    <n v="2.94"/>
    <n v="1"/>
    <x v="0"/>
    <n v="0"/>
    <n v="0"/>
    <n v="0"/>
    <s v="Medium"/>
    <s v="High"/>
    <x v="0"/>
  </r>
  <r>
    <s v="RI"/>
    <n v="79"/>
    <s v="area_code_415"/>
    <s v="no"/>
    <s v="yes"/>
    <n v="30"/>
    <n v="148"/>
    <n v="96"/>
    <n v="25.16"/>
    <n v="149.6"/>
    <n v="128"/>
    <n v="12.72"/>
    <n v="220.3"/>
    <x v="43"/>
    <n v="9.91"/>
    <n v="9.6999999999999993"/>
    <n v="5"/>
    <n v="2.62"/>
    <n v="3"/>
    <x v="0"/>
    <n v="0"/>
    <n v="0"/>
    <n v="1"/>
    <s v="Medium"/>
    <s v="Low"/>
    <x v="0"/>
  </r>
  <r>
    <s v="TN"/>
    <n v="114"/>
    <s v="area_code_415"/>
    <s v="yes"/>
    <s v="no"/>
    <n v="0"/>
    <n v="200.7"/>
    <n v="72"/>
    <n v="34.119999999999997"/>
    <n v="271.2"/>
    <n v="79"/>
    <n v="23.05"/>
    <n v="188.2"/>
    <x v="7"/>
    <n v="8.4700000000000006"/>
    <n v="13.4"/>
    <n v="7"/>
    <n v="3.62"/>
    <n v="2"/>
    <x v="1"/>
    <n v="1"/>
    <n v="1"/>
    <n v="0"/>
    <s v="High"/>
    <s v="High"/>
    <x v="2"/>
  </r>
  <r>
    <s v="WV"/>
    <n v="44"/>
    <s v="area_code_510"/>
    <s v="no"/>
    <s v="no"/>
    <n v="0"/>
    <n v="238.3"/>
    <n v="83"/>
    <n v="40.51"/>
    <n v="193.7"/>
    <n v="112"/>
    <n v="16.46"/>
    <n v="167.7"/>
    <x v="29"/>
    <n v="7.55"/>
    <n v="9.4"/>
    <n v="6"/>
    <n v="2.54"/>
    <n v="5"/>
    <x v="0"/>
    <n v="0"/>
    <n v="0"/>
    <n v="0"/>
    <s v="Low"/>
    <s v="Low"/>
    <x v="1"/>
  </r>
  <r>
    <s v="MS"/>
    <n v="107"/>
    <s v="area_code_415"/>
    <s v="no"/>
    <s v="no"/>
    <n v="0"/>
    <n v="220.1"/>
    <n v="103"/>
    <n v="37.42"/>
    <n v="200.4"/>
    <n v="94"/>
    <n v="17.03"/>
    <n v="272.60000000000002"/>
    <x v="106"/>
    <n v="12.27"/>
    <n v="7.4"/>
    <n v="5"/>
    <n v="2"/>
    <n v="2"/>
    <x v="0"/>
    <n v="0"/>
    <n v="0"/>
    <n v="0"/>
    <s v="High"/>
    <s v="Low"/>
    <x v="2"/>
  </r>
  <r>
    <s v="WI"/>
    <n v="104"/>
    <s v="area_code_510"/>
    <s v="no"/>
    <s v="yes"/>
    <n v="15"/>
    <n v="124.7"/>
    <n v="99"/>
    <n v="21.2"/>
    <n v="188.3"/>
    <n v="108"/>
    <n v="16.010000000000002"/>
    <n v="208.6"/>
    <x v="34"/>
    <n v="9.39"/>
    <n v="8"/>
    <n v="3"/>
    <n v="2.16"/>
    <n v="0"/>
    <x v="0"/>
    <n v="0"/>
    <n v="0"/>
    <n v="1"/>
    <s v="High"/>
    <s v="Low"/>
    <x v="0"/>
  </r>
  <r>
    <s v="SC"/>
    <n v="98"/>
    <s v="area_code_415"/>
    <s v="no"/>
    <s v="no"/>
    <n v="0"/>
    <n v="147"/>
    <n v="101"/>
    <n v="24.99"/>
    <n v="202.5"/>
    <n v="89"/>
    <n v="17.21"/>
    <n v="250.8"/>
    <x v="7"/>
    <n v="11.29"/>
    <n v="9.1999999999999993"/>
    <n v="3"/>
    <n v="2.48"/>
    <n v="1"/>
    <x v="0"/>
    <n v="0"/>
    <n v="0"/>
    <n v="0"/>
    <s v="Medium"/>
    <s v="Low"/>
    <x v="3"/>
  </r>
  <r>
    <s v="RI"/>
    <n v="60"/>
    <s v="area_code_408"/>
    <s v="no"/>
    <s v="no"/>
    <n v="0"/>
    <n v="194.2"/>
    <n v="107"/>
    <n v="33.01"/>
    <n v="174"/>
    <n v="107"/>
    <n v="14.79"/>
    <n v="89.3"/>
    <x v="72"/>
    <n v="4.0199999999999996"/>
    <n v="11.2"/>
    <n v="2"/>
    <n v="3.02"/>
    <n v="2"/>
    <x v="0"/>
    <n v="0"/>
    <n v="0"/>
    <n v="0"/>
    <s v="Low"/>
    <s v="High"/>
    <x v="1"/>
  </r>
  <r>
    <s v="AR"/>
    <n v="138"/>
    <s v="area_code_408"/>
    <s v="no"/>
    <s v="yes"/>
    <n v="33"/>
    <n v="214.9"/>
    <n v="91"/>
    <n v="36.53"/>
    <n v="288.7"/>
    <n v="97"/>
    <n v="24.54"/>
    <n v="262.7"/>
    <x v="16"/>
    <n v="11.82"/>
    <n v="8.1"/>
    <n v="2"/>
    <n v="2.19"/>
    <n v="0"/>
    <x v="0"/>
    <n v="0"/>
    <n v="0"/>
    <n v="1"/>
    <s v="Very High"/>
    <s v="Low"/>
    <x v="2"/>
  </r>
  <r>
    <s v="NM"/>
    <n v="89"/>
    <s v="area_code_408"/>
    <s v="no"/>
    <s v="no"/>
    <n v="0"/>
    <n v="269.8"/>
    <n v="94"/>
    <n v="45.87"/>
    <n v="227"/>
    <n v="125"/>
    <n v="19.3"/>
    <n v="212.2"/>
    <x v="25"/>
    <n v="9.5500000000000007"/>
    <n v="4.7"/>
    <n v="6"/>
    <n v="1.27"/>
    <n v="1"/>
    <x v="1"/>
    <n v="1"/>
    <n v="0"/>
    <n v="0"/>
    <s v="Medium"/>
    <s v="Low"/>
    <x v="1"/>
  </r>
  <r>
    <s v="NH"/>
    <n v="22"/>
    <s v="area_code_408"/>
    <s v="no"/>
    <s v="yes"/>
    <n v="29"/>
    <n v="151.19999999999999"/>
    <n v="147"/>
    <n v="25.7"/>
    <n v="203.2"/>
    <n v="135"/>
    <n v="17.27"/>
    <n v="296.10000000000002"/>
    <x v="21"/>
    <n v="13.32"/>
    <n v="11.1"/>
    <n v="2"/>
    <n v="3"/>
    <n v="2"/>
    <x v="0"/>
    <n v="0"/>
    <n v="0"/>
    <n v="1"/>
    <s v="Low"/>
    <s v="High"/>
    <x v="0"/>
  </r>
  <r>
    <s v="NM"/>
    <n v="69"/>
    <s v="area_code_415"/>
    <s v="no"/>
    <s v="no"/>
    <n v="0"/>
    <n v="111.3"/>
    <n v="110"/>
    <n v="18.920000000000002"/>
    <n v="226.8"/>
    <n v="107"/>
    <n v="19.28"/>
    <n v="187.6"/>
    <x v="78"/>
    <n v="8.44"/>
    <n v="10.199999999999999"/>
    <n v="12"/>
    <n v="2.75"/>
    <n v="1"/>
    <x v="0"/>
    <n v="0"/>
    <n v="0"/>
    <n v="0"/>
    <s v="Low"/>
    <s v="Low"/>
    <x v="0"/>
  </r>
  <r>
    <s v="AZ"/>
    <n v="106"/>
    <s v="area_code_408"/>
    <s v="no"/>
    <s v="no"/>
    <n v="0"/>
    <n v="273.8"/>
    <n v="120"/>
    <n v="46.55"/>
    <n v="149.30000000000001"/>
    <n v="104"/>
    <n v="12.69"/>
    <n v="193.9"/>
    <x v="28"/>
    <n v="8.73"/>
    <n v="11.2"/>
    <n v="3"/>
    <n v="3.02"/>
    <n v="0"/>
    <x v="0"/>
    <n v="0"/>
    <n v="0"/>
    <n v="0"/>
    <s v="High"/>
    <s v="High"/>
    <x v="1"/>
  </r>
  <r>
    <s v="TN"/>
    <n v="104"/>
    <s v="area_code_510"/>
    <s v="no"/>
    <s v="no"/>
    <n v="0"/>
    <n v="142.6"/>
    <n v="88"/>
    <n v="24.24"/>
    <n v="85.4"/>
    <n v="96"/>
    <n v="7.26"/>
    <n v="246.4"/>
    <x v="59"/>
    <n v="11.09"/>
    <n v="14"/>
    <n v="4"/>
    <n v="3.78"/>
    <n v="1"/>
    <x v="0"/>
    <n v="0"/>
    <n v="0"/>
    <n v="0"/>
    <s v="High"/>
    <s v="High"/>
    <x v="3"/>
  </r>
  <r>
    <s v="OK"/>
    <n v="174"/>
    <s v="area_code_408"/>
    <s v="no"/>
    <s v="no"/>
    <n v="0"/>
    <n v="178"/>
    <n v="49"/>
    <n v="30.26"/>
    <n v="141.5"/>
    <n v="83"/>
    <n v="12.03"/>
    <n v="265.10000000000002"/>
    <x v="52"/>
    <n v="11.93"/>
    <n v="6.2"/>
    <n v="5"/>
    <n v="1.67"/>
    <n v="3"/>
    <x v="0"/>
    <n v="0"/>
    <n v="0"/>
    <n v="0"/>
    <s v="Very High"/>
    <s v="Low"/>
    <x v="3"/>
  </r>
  <r>
    <s v="SC"/>
    <n v="127"/>
    <s v="area_code_510"/>
    <s v="no"/>
    <s v="yes"/>
    <n v="33"/>
    <n v="180.5"/>
    <n v="94"/>
    <n v="30.69"/>
    <n v="241.9"/>
    <n v="107"/>
    <n v="20.56"/>
    <n v="225.4"/>
    <x v="45"/>
    <n v="10.14"/>
    <n v="7.4"/>
    <n v="2"/>
    <n v="2"/>
    <n v="1"/>
    <x v="0"/>
    <n v="0"/>
    <n v="0"/>
    <n v="1"/>
    <s v="High"/>
    <s v="Low"/>
    <x v="1"/>
  </r>
  <r>
    <s v="WY"/>
    <n v="2"/>
    <s v="area_code_415"/>
    <s v="no"/>
    <s v="yes"/>
    <n v="27"/>
    <n v="141.69999999999999"/>
    <n v="125"/>
    <n v="24.09"/>
    <n v="160.69999999999999"/>
    <n v="136"/>
    <n v="13.66"/>
    <n v="170.3"/>
    <x v="77"/>
    <n v="7.66"/>
    <n v="9.3000000000000007"/>
    <n v="2"/>
    <n v="2.5099999999999998"/>
    <n v="1"/>
    <x v="0"/>
    <n v="0"/>
    <n v="0"/>
    <n v="1"/>
    <s v="Low"/>
    <s v="Low"/>
    <x v="0"/>
  </r>
  <r>
    <s v="IN"/>
    <n v="91"/>
    <s v="area_code_415"/>
    <s v="no"/>
    <s v="no"/>
    <n v="0"/>
    <n v="289.3"/>
    <n v="73"/>
    <n v="49.18"/>
    <n v="179.8"/>
    <n v="86"/>
    <n v="15.28"/>
    <n v="186.7"/>
    <x v="9"/>
    <n v="8.4"/>
    <n v="6.4"/>
    <n v="7"/>
    <n v="1.73"/>
    <n v="1"/>
    <x v="1"/>
    <n v="1"/>
    <n v="0"/>
    <n v="0"/>
    <s v="Medium"/>
    <s v="Low"/>
    <x v="2"/>
  </r>
  <r>
    <s v="CT"/>
    <n v="34"/>
    <s v="area_code_510"/>
    <s v="no"/>
    <s v="yes"/>
    <n v="26"/>
    <n v="193.4"/>
    <n v="91"/>
    <n v="32.880000000000003"/>
    <n v="198.3"/>
    <n v="94"/>
    <n v="16.86"/>
    <n v="257.2"/>
    <x v="9"/>
    <n v="11.57"/>
    <n v="9.5"/>
    <n v="5"/>
    <n v="2.57"/>
    <n v="2"/>
    <x v="0"/>
    <n v="0"/>
    <n v="0"/>
    <n v="1"/>
    <s v="Low"/>
    <s v="Low"/>
    <x v="2"/>
  </r>
  <r>
    <s v="NY"/>
    <n v="111"/>
    <s v="area_code_510"/>
    <s v="no"/>
    <s v="no"/>
    <n v="0"/>
    <n v="184.2"/>
    <n v="92"/>
    <n v="31.31"/>
    <n v="215"/>
    <n v="96"/>
    <n v="18.28"/>
    <n v="100.1"/>
    <x v="16"/>
    <n v="4.5"/>
    <n v="11.3"/>
    <n v="4"/>
    <n v="3.05"/>
    <n v="1"/>
    <x v="0"/>
    <n v="0"/>
    <n v="0"/>
    <n v="0"/>
    <s v="High"/>
    <s v="High"/>
    <x v="2"/>
  </r>
  <r>
    <s v="TX"/>
    <n v="110"/>
    <s v="area_code_415"/>
    <s v="no"/>
    <s v="yes"/>
    <n v="30"/>
    <n v="144.1"/>
    <n v="87"/>
    <n v="24.5"/>
    <n v="229.8"/>
    <n v="88"/>
    <n v="19.53"/>
    <n v="174.7"/>
    <x v="6"/>
    <n v="7.86"/>
    <n v="12.4"/>
    <n v="4"/>
    <n v="3.35"/>
    <n v="2"/>
    <x v="0"/>
    <n v="0"/>
    <n v="0"/>
    <n v="1"/>
    <s v="High"/>
    <s v="High"/>
    <x v="3"/>
  </r>
  <r>
    <s v="IL"/>
    <n v="65"/>
    <s v="area_code_415"/>
    <s v="no"/>
    <s v="no"/>
    <n v="0"/>
    <n v="180.3"/>
    <n v="84"/>
    <n v="30.65"/>
    <n v="199.9"/>
    <n v="129"/>
    <n v="16.989999999999998"/>
    <n v="280.10000000000002"/>
    <x v="49"/>
    <n v="12.6"/>
    <n v="12.1"/>
    <n v="1"/>
    <n v="3.27"/>
    <n v="3"/>
    <x v="0"/>
    <n v="0"/>
    <n v="0"/>
    <n v="0"/>
    <s v="Low"/>
    <s v="High"/>
    <x v="1"/>
  </r>
  <r>
    <s v="LA"/>
    <n v="51"/>
    <s v="area_code_510"/>
    <s v="no"/>
    <s v="yes"/>
    <n v="24"/>
    <n v="179.2"/>
    <n v="76"/>
    <n v="30.46"/>
    <n v="253.3"/>
    <n v="64"/>
    <n v="21.53"/>
    <n v="196.5"/>
    <x v="13"/>
    <n v="8.84"/>
    <n v="15.1"/>
    <n v="3"/>
    <n v="4.08"/>
    <n v="1"/>
    <x v="0"/>
    <n v="0"/>
    <n v="0"/>
    <n v="1"/>
    <s v="Low"/>
    <s v="High"/>
    <x v="3"/>
  </r>
  <r>
    <s v="WA"/>
    <n v="64"/>
    <s v="area_code_510"/>
    <s v="no"/>
    <s v="no"/>
    <n v="0"/>
    <n v="50.6"/>
    <n v="91"/>
    <n v="8.6"/>
    <n v="308.89999999999998"/>
    <n v="78"/>
    <n v="26.26"/>
    <n v="255.4"/>
    <x v="52"/>
    <n v="11.49"/>
    <n v="13.7"/>
    <n v="5"/>
    <n v="3.7"/>
    <n v="2"/>
    <x v="0"/>
    <n v="0"/>
    <n v="0"/>
    <n v="0"/>
    <s v="Low"/>
    <s v="High"/>
    <x v="3"/>
  </r>
  <r>
    <s v="MD"/>
    <n v="117"/>
    <s v="area_code_415"/>
    <s v="no"/>
    <s v="no"/>
    <n v="0"/>
    <n v="223.7"/>
    <n v="73"/>
    <n v="38.03"/>
    <n v="205.2"/>
    <n v="69"/>
    <n v="17.440000000000001"/>
    <n v="282.89999999999998"/>
    <x v="100"/>
    <n v="12.73"/>
    <n v="11.1"/>
    <n v="1"/>
    <n v="3"/>
    <n v="2"/>
    <x v="0"/>
    <n v="0"/>
    <n v="0"/>
    <n v="0"/>
    <s v="High"/>
    <s v="High"/>
    <x v="2"/>
  </r>
  <r>
    <s v="KY"/>
    <n v="38"/>
    <s v="area_code_415"/>
    <s v="no"/>
    <s v="no"/>
    <n v="0"/>
    <n v="220.5"/>
    <n v="110"/>
    <n v="37.49"/>
    <n v="180.8"/>
    <n v="114"/>
    <n v="15.37"/>
    <n v="156.5"/>
    <x v="20"/>
    <n v="7.04"/>
    <n v="5.6"/>
    <n v="7"/>
    <n v="1.51"/>
    <n v="1"/>
    <x v="0"/>
    <n v="0"/>
    <n v="0"/>
    <n v="0"/>
    <s v="Low"/>
    <s v="Low"/>
    <x v="1"/>
  </r>
  <r>
    <s v="DC"/>
    <n v="112"/>
    <s v="area_code_415"/>
    <s v="yes"/>
    <s v="no"/>
    <n v="0"/>
    <n v="217.6"/>
    <n v="110"/>
    <n v="36.99"/>
    <n v="195.7"/>
    <n v="105"/>
    <n v="16.63"/>
    <n v="178.8"/>
    <x v="36"/>
    <n v="8.0500000000000007"/>
    <n v="10.4"/>
    <n v="8"/>
    <n v="2.81"/>
    <n v="2"/>
    <x v="0"/>
    <n v="0"/>
    <n v="1"/>
    <n v="0"/>
    <s v="High"/>
    <s v="High"/>
    <x v="1"/>
  </r>
  <r>
    <s v="IL"/>
    <n v="48"/>
    <s v="area_code_415"/>
    <s v="no"/>
    <s v="yes"/>
    <n v="37"/>
    <n v="138.30000000000001"/>
    <n v="81"/>
    <n v="23.51"/>
    <n v="187.6"/>
    <n v="74"/>
    <n v="15.95"/>
    <n v="158"/>
    <x v="45"/>
    <n v="7.11"/>
    <n v="11.6"/>
    <n v="1"/>
    <n v="3.13"/>
    <n v="2"/>
    <x v="0"/>
    <n v="0"/>
    <n v="0"/>
    <n v="1"/>
    <s v="Low"/>
    <s v="High"/>
    <x v="3"/>
  </r>
  <r>
    <s v="WY"/>
    <n v="105"/>
    <s v="area_code_408"/>
    <s v="no"/>
    <s v="no"/>
    <n v="0"/>
    <n v="160.30000000000001"/>
    <n v="86"/>
    <n v="27.25"/>
    <n v="195.2"/>
    <n v="80"/>
    <n v="16.59"/>
    <n v="163.30000000000001"/>
    <x v="23"/>
    <n v="7.35"/>
    <n v="12.7"/>
    <n v="3"/>
    <n v="3.43"/>
    <n v="2"/>
    <x v="0"/>
    <n v="0"/>
    <n v="0"/>
    <n v="0"/>
    <s v="High"/>
    <s v="High"/>
    <x v="3"/>
  </r>
  <r>
    <s v="SD"/>
    <n v="140"/>
    <s v="area_code_415"/>
    <s v="no"/>
    <s v="no"/>
    <n v="0"/>
    <n v="191.8"/>
    <n v="67"/>
    <n v="32.61"/>
    <n v="261.10000000000002"/>
    <n v="52"/>
    <n v="22.19"/>
    <n v="252.7"/>
    <x v="64"/>
    <n v="11.37"/>
    <n v="10.8"/>
    <n v="3"/>
    <n v="2.92"/>
    <n v="6"/>
    <x v="0"/>
    <n v="0"/>
    <n v="0"/>
    <n v="0"/>
    <s v="Very High"/>
    <s v="High"/>
    <x v="2"/>
  </r>
  <r>
    <s v="SD"/>
    <n v="185"/>
    <s v="area_code_408"/>
    <s v="no"/>
    <s v="yes"/>
    <n v="18"/>
    <n v="103.9"/>
    <n v="112"/>
    <n v="17.66"/>
    <n v="230"/>
    <n v="111"/>
    <n v="19.55"/>
    <n v="155.69999999999999"/>
    <x v="47"/>
    <n v="7.01"/>
    <n v="8.5"/>
    <n v="5"/>
    <n v="2.2999999999999998"/>
    <n v="0"/>
    <x v="0"/>
    <n v="0"/>
    <n v="0"/>
    <n v="1"/>
    <s v="Very High"/>
    <s v="Low"/>
    <x v="0"/>
  </r>
  <r>
    <s v="GA"/>
    <n v="99"/>
    <s v="area_code_510"/>
    <s v="no"/>
    <s v="no"/>
    <n v="0"/>
    <n v="214.9"/>
    <n v="103"/>
    <n v="36.53"/>
    <n v="218.4"/>
    <n v="121"/>
    <n v="18.559999999999999"/>
    <n v="272.60000000000002"/>
    <x v="71"/>
    <n v="12.27"/>
    <n v="9.6"/>
    <n v="3"/>
    <n v="2.59"/>
    <n v="2"/>
    <x v="0"/>
    <n v="0"/>
    <n v="0"/>
    <n v="0"/>
    <s v="Medium"/>
    <s v="Low"/>
    <x v="1"/>
  </r>
  <r>
    <s v="IN"/>
    <n v="52"/>
    <s v="area_code_415"/>
    <s v="no"/>
    <s v="no"/>
    <n v="0"/>
    <n v="165.9"/>
    <n v="122"/>
    <n v="28.2"/>
    <n v="212.2"/>
    <n v="107"/>
    <n v="18.04"/>
    <n v="202.1"/>
    <x v="9"/>
    <n v="9.09"/>
    <n v="8.3000000000000007"/>
    <n v="3"/>
    <n v="2.2400000000000002"/>
    <n v="1"/>
    <x v="0"/>
    <n v="0"/>
    <n v="0"/>
    <n v="0"/>
    <s v="Low"/>
    <s v="Low"/>
    <x v="0"/>
  </r>
  <r>
    <s v="IA"/>
    <n v="200"/>
    <s v="area_code_415"/>
    <s v="yes"/>
    <s v="yes"/>
    <n v="29"/>
    <n v="92.2"/>
    <n v="95"/>
    <n v="15.67"/>
    <n v="200"/>
    <n v="101"/>
    <n v="17"/>
    <n v="119.1"/>
    <x v="43"/>
    <n v="5.36"/>
    <n v="5.7"/>
    <n v="1"/>
    <n v="1.54"/>
    <n v="1"/>
    <x v="1"/>
    <n v="1"/>
    <n v="1"/>
    <n v="1"/>
    <s v="Very High"/>
    <s v="Low"/>
    <x v="0"/>
  </r>
  <r>
    <s v="OK"/>
    <n v="82"/>
    <s v="area_code_408"/>
    <s v="no"/>
    <s v="no"/>
    <n v="0"/>
    <n v="182.3"/>
    <n v="106"/>
    <n v="30.99"/>
    <n v="259.89999999999998"/>
    <n v="102"/>
    <n v="22.09"/>
    <n v="150.5"/>
    <x v="21"/>
    <n v="6.77"/>
    <n v="10.9"/>
    <n v="6"/>
    <n v="2.94"/>
    <n v="1"/>
    <x v="0"/>
    <n v="0"/>
    <n v="0"/>
    <n v="0"/>
    <s v="Medium"/>
    <s v="High"/>
    <x v="1"/>
  </r>
  <r>
    <s v="WA"/>
    <n v="143"/>
    <s v="area_code_415"/>
    <s v="no"/>
    <s v="no"/>
    <n v="0"/>
    <n v="211.4"/>
    <n v="94"/>
    <n v="35.94"/>
    <n v="184.5"/>
    <n v="89"/>
    <n v="15.68"/>
    <n v="243.2"/>
    <x v="13"/>
    <n v="10.94"/>
    <n v="5.5"/>
    <n v="5"/>
    <n v="1.49"/>
    <n v="1"/>
    <x v="1"/>
    <n v="1"/>
    <n v="0"/>
    <n v="0"/>
    <s v="Very High"/>
    <s v="Low"/>
    <x v="2"/>
  </r>
  <r>
    <s v="NH"/>
    <n v="97"/>
    <s v="area_code_415"/>
    <s v="no"/>
    <s v="no"/>
    <n v="0"/>
    <n v="87.1"/>
    <n v="110"/>
    <n v="14.81"/>
    <n v="202.1"/>
    <n v="110"/>
    <n v="17.18"/>
    <n v="137.9"/>
    <x v="2"/>
    <n v="6.21"/>
    <n v="14.4"/>
    <n v="4"/>
    <n v="3.89"/>
    <n v="2"/>
    <x v="0"/>
    <n v="0"/>
    <n v="0"/>
    <n v="0"/>
    <s v="Medium"/>
    <s v="High"/>
    <x v="0"/>
  </r>
  <r>
    <s v="MO"/>
    <n v="83"/>
    <s v="area_code_415"/>
    <s v="no"/>
    <s v="no"/>
    <n v="0"/>
    <n v="196.7"/>
    <n v="117"/>
    <n v="33.44"/>
    <n v="272"/>
    <n v="89"/>
    <n v="23.12"/>
    <n v="199.9"/>
    <x v="49"/>
    <n v="9"/>
    <n v="10.1"/>
    <n v="11"/>
    <n v="2.73"/>
    <n v="3"/>
    <x v="0"/>
    <n v="0"/>
    <n v="0"/>
    <n v="0"/>
    <s v="Medium"/>
    <s v="Low"/>
    <x v="2"/>
  </r>
  <r>
    <s v="OR"/>
    <n v="92"/>
    <s v="area_code_415"/>
    <s v="no"/>
    <s v="no"/>
    <n v="0"/>
    <n v="114.6"/>
    <n v="94"/>
    <n v="19.48"/>
    <n v="209"/>
    <n v="78"/>
    <n v="17.77"/>
    <n v="209.7"/>
    <x v="7"/>
    <n v="9.44"/>
    <n v="8.3000000000000007"/>
    <n v="5"/>
    <n v="2.2400000000000002"/>
    <n v="2"/>
    <x v="0"/>
    <n v="0"/>
    <n v="0"/>
    <n v="0"/>
    <s v="Medium"/>
    <s v="Low"/>
    <x v="3"/>
  </r>
  <r>
    <s v="MN"/>
    <n v="130"/>
    <s v="area_code_415"/>
    <s v="no"/>
    <s v="no"/>
    <n v="0"/>
    <n v="204.5"/>
    <n v="88"/>
    <n v="34.770000000000003"/>
    <n v="178.4"/>
    <n v="85"/>
    <n v="15.16"/>
    <n v="229.6"/>
    <x v="17"/>
    <n v="10.33"/>
    <n v="12.6"/>
    <n v="8"/>
    <n v="3.4"/>
    <n v="0"/>
    <x v="0"/>
    <n v="0"/>
    <n v="0"/>
    <n v="0"/>
    <s v="Very High"/>
    <s v="High"/>
    <x v="2"/>
  </r>
  <r>
    <s v="MA"/>
    <n v="97"/>
    <s v="area_code_510"/>
    <s v="yes"/>
    <s v="no"/>
    <n v="0"/>
    <n v="272.8"/>
    <n v="60"/>
    <n v="46.38"/>
    <n v="216.5"/>
    <n v="113"/>
    <n v="18.399999999999999"/>
    <n v="245.1"/>
    <x v="38"/>
    <n v="11.03"/>
    <n v="6.1"/>
    <n v="8"/>
    <n v="1.65"/>
    <n v="5"/>
    <x v="1"/>
    <n v="1"/>
    <n v="1"/>
    <n v="0"/>
    <s v="Medium"/>
    <s v="Low"/>
    <x v="1"/>
  </r>
  <r>
    <s v="ME"/>
    <n v="53"/>
    <s v="area_code_510"/>
    <s v="no"/>
    <s v="yes"/>
    <n v="22"/>
    <n v="174.8"/>
    <n v="110"/>
    <n v="29.72"/>
    <n v="191.4"/>
    <n v="104"/>
    <n v="16.27"/>
    <n v="119.5"/>
    <x v="0"/>
    <n v="5.38"/>
    <n v="12"/>
    <n v="2"/>
    <n v="3.24"/>
    <n v="3"/>
    <x v="0"/>
    <n v="0"/>
    <n v="0"/>
    <n v="1"/>
    <s v="Low"/>
    <s v="High"/>
    <x v="0"/>
  </r>
  <r>
    <s v="MO"/>
    <n v="87"/>
    <s v="area_code_415"/>
    <s v="yes"/>
    <s v="no"/>
    <n v="0"/>
    <n v="128.9"/>
    <n v="71"/>
    <n v="21.91"/>
    <n v="281.89999999999998"/>
    <n v="91"/>
    <n v="23.96"/>
    <n v="209.1"/>
    <x v="41"/>
    <n v="9.41"/>
    <n v="9.9"/>
    <n v="4"/>
    <n v="2.67"/>
    <n v="0"/>
    <x v="0"/>
    <n v="0"/>
    <n v="1"/>
    <n v="0"/>
    <s v="Medium"/>
    <s v="Low"/>
    <x v="3"/>
  </r>
  <r>
    <s v="MN"/>
    <n v="138"/>
    <s v="area_code_510"/>
    <s v="no"/>
    <s v="no"/>
    <n v="0"/>
    <n v="54.8"/>
    <n v="123"/>
    <n v="9.32"/>
    <n v="147.5"/>
    <n v="76"/>
    <n v="12.54"/>
    <n v="173.6"/>
    <x v="47"/>
    <n v="7.81"/>
    <n v="11.5"/>
    <n v="1"/>
    <n v="3.11"/>
    <n v="1"/>
    <x v="0"/>
    <n v="0"/>
    <n v="0"/>
    <n v="0"/>
    <s v="Very High"/>
    <s v="High"/>
    <x v="3"/>
  </r>
  <r>
    <s v="NE"/>
    <n v="136"/>
    <s v="area_code_415"/>
    <s v="no"/>
    <s v="no"/>
    <n v="0"/>
    <n v="259"/>
    <n v="105"/>
    <n v="44.03"/>
    <n v="166.9"/>
    <n v="125"/>
    <n v="14.19"/>
    <n v="255.1"/>
    <x v="24"/>
    <n v="11.48"/>
    <n v="11.1"/>
    <n v="3"/>
    <n v="3"/>
    <n v="3"/>
    <x v="0"/>
    <n v="0"/>
    <n v="0"/>
    <n v="0"/>
    <s v="Very High"/>
    <s v="High"/>
    <x v="1"/>
  </r>
  <r>
    <s v="MA"/>
    <n v="98"/>
    <s v="area_code_415"/>
    <s v="no"/>
    <s v="no"/>
    <n v="0"/>
    <n v="182.6"/>
    <n v="76"/>
    <n v="31.04"/>
    <n v="145.19999999999999"/>
    <n v="75"/>
    <n v="12.34"/>
    <n v="162.6"/>
    <x v="28"/>
    <n v="7.32"/>
    <n v="12"/>
    <n v="1"/>
    <n v="3.24"/>
    <n v="6"/>
    <x v="1"/>
    <n v="1"/>
    <n v="0"/>
    <n v="0"/>
    <s v="Medium"/>
    <s v="High"/>
    <x v="2"/>
  </r>
  <r>
    <s v="LA"/>
    <n v="109"/>
    <s v="area_code_408"/>
    <s v="no"/>
    <s v="no"/>
    <n v="0"/>
    <n v="123"/>
    <n v="111"/>
    <n v="20.91"/>
    <n v="237.2"/>
    <n v="103"/>
    <n v="20.16"/>
    <n v="258.8"/>
    <x v="50"/>
    <n v="11.65"/>
    <n v="9.3000000000000007"/>
    <n v="12"/>
    <n v="2.5099999999999998"/>
    <n v="1"/>
    <x v="0"/>
    <n v="0"/>
    <n v="0"/>
    <n v="0"/>
    <s v="High"/>
    <s v="Low"/>
    <x v="0"/>
  </r>
  <r>
    <s v="IA"/>
    <n v="84"/>
    <s v="area_code_415"/>
    <s v="no"/>
    <s v="no"/>
    <n v="0"/>
    <n v="169.9"/>
    <n v="96"/>
    <n v="28.88"/>
    <n v="190.3"/>
    <n v="103"/>
    <n v="16.18"/>
    <n v="188"/>
    <x v="58"/>
    <n v="8.4600000000000009"/>
    <n v="8.6"/>
    <n v="2"/>
    <n v="2.3199999999999998"/>
    <n v="2"/>
    <x v="0"/>
    <n v="0"/>
    <n v="0"/>
    <n v="0"/>
    <s v="Medium"/>
    <s v="Low"/>
    <x v="0"/>
  </r>
  <r>
    <s v="ME"/>
    <n v="157"/>
    <s v="area_code_408"/>
    <s v="no"/>
    <s v="yes"/>
    <n v="27"/>
    <n v="201.4"/>
    <n v="85"/>
    <n v="34.24"/>
    <n v="101.3"/>
    <n v="60"/>
    <n v="8.61"/>
    <n v="258.5"/>
    <x v="45"/>
    <n v="11.63"/>
    <n v="11.9"/>
    <n v="5"/>
    <n v="3.21"/>
    <n v="2"/>
    <x v="0"/>
    <n v="0"/>
    <n v="0"/>
    <n v="1"/>
    <s v="Very High"/>
    <s v="High"/>
    <x v="2"/>
  </r>
  <r>
    <s v="VT"/>
    <n v="74"/>
    <s v="area_code_415"/>
    <s v="no"/>
    <s v="yes"/>
    <n v="24"/>
    <n v="124.2"/>
    <n v="146"/>
    <n v="21.11"/>
    <n v="266.2"/>
    <n v="84"/>
    <n v="22.63"/>
    <n v="156.69999999999999"/>
    <x v="13"/>
    <n v="7.05"/>
    <n v="11.5"/>
    <n v="6"/>
    <n v="3.11"/>
    <n v="3"/>
    <x v="0"/>
    <n v="0"/>
    <n v="0"/>
    <n v="1"/>
    <s v="Medium"/>
    <s v="High"/>
    <x v="3"/>
  </r>
  <r>
    <s v="MA"/>
    <n v="66"/>
    <s v="area_code_408"/>
    <s v="no"/>
    <s v="no"/>
    <n v="0"/>
    <n v="128.19999999999999"/>
    <n v="109"/>
    <n v="21.79"/>
    <n v="274.5"/>
    <n v="112"/>
    <n v="23.33"/>
    <n v="211"/>
    <x v="6"/>
    <n v="9.49"/>
    <n v="8.1"/>
    <n v="4"/>
    <n v="2.19"/>
    <n v="0"/>
    <x v="0"/>
    <n v="0"/>
    <n v="0"/>
    <n v="0"/>
    <s v="Low"/>
    <s v="Low"/>
    <x v="0"/>
  </r>
  <r>
    <s v="SD"/>
    <n v="142"/>
    <s v="area_code_408"/>
    <s v="no"/>
    <s v="yes"/>
    <n v="20"/>
    <n v="214.3"/>
    <n v="126"/>
    <n v="36.43"/>
    <n v="250.1"/>
    <n v="102"/>
    <n v="21.26"/>
    <n v="189.7"/>
    <x v="22"/>
    <n v="8.5399999999999991"/>
    <n v="10.6"/>
    <n v="4"/>
    <n v="2.86"/>
    <n v="4"/>
    <x v="0"/>
    <n v="0"/>
    <n v="0"/>
    <n v="1"/>
    <s v="Very High"/>
    <s v="High"/>
    <x v="1"/>
  </r>
  <r>
    <s v="WA"/>
    <n v="136"/>
    <s v="area_code_415"/>
    <s v="no"/>
    <s v="yes"/>
    <n v="24"/>
    <n v="243.3"/>
    <n v="107"/>
    <n v="41.36"/>
    <n v="226.8"/>
    <n v="111"/>
    <n v="19.28"/>
    <n v="138.5"/>
    <x v="57"/>
    <n v="6.23"/>
    <n v="11"/>
    <n v="4"/>
    <n v="2.97"/>
    <n v="4"/>
    <x v="0"/>
    <n v="0"/>
    <n v="0"/>
    <n v="1"/>
    <s v="Very High"/>
    <s v="High"/>
    <x v="1"/>
  </r>
  <r>
    <s v="IN"/>
    <n v="75"/>
    <s v="area_code_510"/>
    <s v="no"/>
    <s v="yes"/>
    <n v="17"/>
    <n v="200.7"/>
    <n v="107"/>
    <n v="34.119999999999997"/>
    <n v="212.5"/>
    <n v="109"/>
    <n v="18.059999999999999"/>
    <n v="204"/>
    <x v="75"/>
    <n v="9.18"/>
    <n v="12.9"/>
    <n v="3"/>
    <n v="3.48"/>
    <n v="4"/>
    <x v="0"/>
    <n v="0"/>
    <n v="0"/>
    <n v="1"/>
    <s v="Medium"/>
    <s v="High"/>
    <x v="1"/>
  </r>
  <r>
    <s v="MN"/>
    <n v="59"/>
    <s v="area_code_415"/>
    <s v="no"/>
    <s v="no"/>
    <n v="0"/>
    <n v="231.4"/>
    <n v="93"/>
    <n v="39.340000000000003"/>
    <n v="168"/>
    <n v="92"/>
    <n v="14.28"/>
    <n v="257.2"/>
    <x v="74"/>
    <n v="11.57"/>
    <n v="11.4"/>
    <n v="5"/>
    <n v="3.08"/>
    <n v="2"/>
    <x v="0"/>
    <n v="0"/>
    <n v="0"/>
    <n v="0"/>
    <s v="Low"/>
    <s v="High"/>
    <x v="2"/>
  </r>
  <r>
    <s v="OR"/>
    <n v="45"/>
    <s v="area_code_415"/>
    <s v="no"/>
    <s v="yes"/>
    <n v="32"/>
    <n v="235"/>
    <n v="85"/>
    <n v="39.950000000000003"/>
    <n v="240.5"/>
    <n v="101"/>
    <n v="20.440000000000001"/>
    <n v="147.1"/>
    <x v="53"/>
    <n v="6.62"/>
    <n v="7.7"/>
    <n v="3"/>
    <n v="2.08"/>
    <n v="2"/>
    <x v="0"/>
    <n v="0"/>
    <n v="0"/>
    <n v="1"/>
    <s v="Low"/>
    <s v="Low"/>
    <x v="1"/>
  </r>
  <r>
    <s v="WV"/>
    <n v="48"/>
    <s v="area_code_408"/>
    <s v="no"/>
    <s v="no"/>
    <n v="0"/>
    <n v="237.5"/>
    <n v="117"/>
    <n v="40.380000000000003"/>
    <n v="211.1"/>
    <n v="114"/>
    <n v="17.940000000000001"/>
    <n v="163.9"/>
    <x v="52"/>
    <n v="7.38"/>
    <n v="9.6999999999999993"/>
    <n v="3"/>
    <n v="2.62"/>
    <n v="1"/>
    <x v="0"/>
    <n v="0"/>
    <n v="0"/>
    <n v="0"/>
    <s v="Low"/>
    <s v="Low"/>
    <x v="1"/>
  </r>
  <r>
    <s v="MO"/>
    <n v="16"/>
    <s v="area_code_510"/>
    <s v="no"/>
    <s v="no"/>
    <n v="0"/>
    <n v="228.3"/>
    <n v="80"/>
    <n v="38.81"/>
    <n v="130.9"/>
    <n v="75"/>
    <n v="11.13"/>
    <n v="156.69999999999999"/>
    <x v="21"/>
    <n v="7.05"/>
    <n v="8.4"/>
    <n v="9"/>
    <n v="2.27"/>
    <n v="1"/>
    <x v="0"/>
    <n v="0"/>
    <n v="0"/>
    <n v="0"/>
    <s v="Low"/>
    <s v="Low"/>
    <x v="2"/>
  </r>
  <r>
    <s v="UT"/>
    <n v="140"/>
    <s v="area_code_415"/>
    <s v="no"/>
    <s v="no"/>
    <n v="0"/>
    <n v="160.5"/>
    <n v="123"/>
    <n v="27.29"/>
    <n v="185.9"/>
    <n v="110"/>
    <n v="15.8"/>
    <n v="150.4"/>
    <x v="9"/>
    <n v="6.77"/>
    <n v="10.7"/>
    <n v="5"/>
    <n v="2.89"/>
    <n v="1"/>
    <x v="0"/>
    <n v="0"/>
    <n v="0"/>
    <n v="0"/>
    <s v="Very High"/>
    <s v="High"/>
    <x v="0"/>
  </r>
  <r>
    <s v="ME"/>
    <n v="108"/>
    <s v="area_code_510"/>
    <s v="no"/>
    <s v="yes"/>
    <n v="48"/>
    <n v="185.6"/>
    <n v="125"/>
    <n v="31.55"/>
    <n v="224.6"/>
    <n v="125"/>
    <n v="19.09"/>
    <n v="284.7"/>
    <x v="30"/>
    <n v="12.81"/>
    <n v="6.9"/>
    <n v="3"/>
    <n v="1.86"/>
    <n v="1"/>
    <x v="0"/>
    <n v="0"/>
    <n v="0"/>
    <n v="1"/>
    <s v="High"/>
    <s v="Low"/>
    <x v="1"/>
  </r>
  <r>
    <s v="IL"/>
    <n v="53"/>
    <s v="area_code_415"/>
    <s v="no"/>
    <s v="no"/>
    <n v="0"/>
    <n v="214.3"/>
    <n v="138"/>
    <n v="36.43"/>
    <n v="232.2"/>
    <n v="99"/>
    <n v="19.739999999999998"/>
    <n v="0"/>
    <x v="127"/>
    <n v="0"/>
    <n v="8.3000000000000007"/>
    <n v="5"/>
    <n v="2.2400000000000002"/>
    <n v="1"/>
    <x v="0"/>
    <n v="0"/>
    <n v="0"/>
    <n v="0"/>
    <s v="Low"/>
    <s v="Low"/>
    <x v="2"/>
  </r>
  <r>
    <s v="OR"/>
    <n v="91"/>
    <s v="area_code_408"/>
    <s v="no"/>
    <s v="no"/>
    <n v="0"/>
    <n v="240.8"/>
    <n v="105"/>
    <n v="40.94"/>
    <n v="192.8"/>
    <n v="93"/>
    <n v="16.39"/>
    <n v="253.4"/>
    <x v="69"/>
    <n v="11.4"/>
    <n v="7.6"/>
    <n v="3"/>
    <n v="2.0499999999999998"/>
    <n v="4"/>
    <x v="0"/>
    <n v="0"/>
    <n v="0"/>
    <n v="0"/>
    <s v="Medium"/>
    <s v="Low"/>
    <x v="2"/>
  </r>
  <r>
    <s v="TX"/>
    <n v="26"/>
    <s v="area_code_415"/>
    <s v="yes"/>
    <s v="no"/>
    <n v="0"/>
    <n v="194.4"/>
    <n v="105"/>
    <n v="33.049999999999997"/>
    <n v="238.3"/>
    <n v="100"/>
    <n v="20.260000000000002"/>
    <n v="239.1"/>
    <x v="31"/>
    <n v="10.76"/>
    <n v="9.6"/>
    <n v="5"/>
    <n v="2.59"/>
    <n v="0"/>
    <x v="0"/>
    <n v="0"/>
    <n v="1"/>
    <n v="0"/>
    <s v="Low"/>
    <s v="Low"/>
    <x v="2"/>
  </r>
  <r>
    <s v="KY"/>
    <n v="129"/>
    <s v="area_code_415"/>
    <s v="no"/>
    <s v="no"/>
    <n v="0"/>
    <n v="130.19999999999999"/>
    <n v="94"/>
    <n v="22.13"/>
    <n v="195.2"/>
    <n v="126"/>
    <n v="16.59"/>
    <n v="195.5"/>
    <x v="19"/>
    <n v="8.8000000000000007"/>
    <n v="7.6"/>
    <n v="5"/>
    <n v="2.0499999999999998"/>
    <n v="2"/>
    <x v="0"/>
    <n v="0"/>
    <n v="0"/>
    <n v="0"/>
    <s v="Very High"/>
    <s v="Low"/>
    <x v="0"/>
  </r>
  <r>
    <s v="UT"/>
    <n v="118"/>
    <s v="area_code_408"/>
    <s v="yes"/>
    <s v="yes"/>
    <n v="52"/>
    <n v="123.7"/>
    <n v="114"/>
    <n v="21.03"/>
    <n v="133.19999999999999"/>
    <n v="137"/>
    <n v="11.32"/>
    <n v="191.8"/>
    <x v="20"/>
    <n v="8.6300000000000008"/>
    <n v="7.9"/>
    <n v="3"/>
    <n v="2.13"/>
    <n v="0"/>
    <x v="0"/>
    <n v="0"/>
    <n v="1"/>
    <n v="1"/>
    <s v="High"/>
    <s v="Low"/>
    <x v="0"/>
  </r>
  <r>
    <s v="IL"/>
    <n v="51"/>
    <s v="area_code_510"/>
    <s v="no"/>
    <s v="yes"/>
    <n v="32"/>
    <n v="206.1"/>
    <n v="134"/>
    <n v="35.04"/>
    <n v="179.6"/>
    <n v="84"/>
    <n v="15.27"/>
    <n v="332.2"/>
    <x v="6"/>
    <n v="14.95"/>
    <n v="10.199999999999999"/>
    <n v="2"/>
    <n v="2.75"/>
    <n v="3"/>
    <x v="0"/>
    <n v="0"/>
    <n v="0"/>
    <n v="1"/>
    <s v="Low"/>
    <s v="Low"/>
    <x v="2"/>
  </r>
  <r>
    <s v="AZ"/>
    <n v="57"/>
    <s v="area_code_415"/>
    <s v="no"/>
    <s v="yes"/>
    <n v="25"/>
    <n v="182.4"/>
    <n v="92"/>
    <n v="31.01"/>
    <n v="214.7"/>
    <n v="104"/>
    <n v="18.25"/>
    <n v="174.4"/>
    <x v="71"/>
    <n v="7.85"/>
    <n v="10.1"/>
    <n v="2"/>
    <n v="2.73"/>
    <n v="1"/>
    <x v="0"/>
    <n v="0"/>
    <n v="0"/>
    <n v="1"/>
    <s v="Low"/>
    <s v="Low"/>
    <x v="1"/>
  </r>
  <r>
    <s v="VA"/>
    <n v="103"/>
    <s v="area_code_415"/>
    <s v="no"/>
    <s v="no"/>
    <n v="0"/>
    <n v="228.4"/>
    <n v="103"/>
    <n v="38.83"/>
    <n v="97.3"/>
    <n v="129"/>
    <n v="8.27"/>
    <n v="199.9"/>
    <x v="38"/>
    <n v="9"/>
    <n v="9.4"/>
    <n v="7"/>
    <n v="2.54"/>
    <n v="3"/>
    <x v="0"/>
    <n v="0"/>
    <n v="0"/>
    <n v="0"/>
    <s v="High"/>
    <s v="Low"/>
    <x v="1"/>
  </r>
  <r>
    <s v="UT"/>
    <n v="57"/>
    <s v="area_code_415"/>
    <s v="no"/>
    <s v="no"/>
    <n v="0"/>
    <n v="202"/>
    <n v="100"/>
    <n v="34.340000000000003"/>
    <n v="168.9"/>
    <n v="90"/>
    <n v="14.36"/>
    <n v="231.8"/>
    <x v="47"/>
    <n v="10.43"/>
    <n v="3.4"/>
    <n v="4"/>
    <n v="0.92"/>
    <n v="1"/>
    <x v="0"/>
    <n v="0"/>
    <n v="0"/>
    <n v="0"/>
    <s v="Low"/>
    <s v="Low"/>
    <x v="2"/>
  </r>
  <r>
    <s v="CO"/>
    <n v="84"/>
    <s v="area_code_415"/>
    <s v="no"/>
    <s v="no"/>
    <n v="0"/>
    <n v="148.80000000000001"/>
    <n v="89"/>
    <n v="25.3"/>
    <n v="189.8"/>
    <n v="93"/>
    <n v="16.13"/>
    <n v="147.6"/>
    <x v="44"/>
    <n v="6.64"/>
    <n v="6.3"/>
    <n v="2"/>
    <n v="1.7"/>
    <n v="1"/>
    <x v="0"/>
    <n v="0"/>
    <n v="0"/>
    <n v="0"/>
    <s v="Medium"/>
    <s v="Low"/>
    <x v="3"/>
  </r>
  <r>
    <s v="AL"/>
    <n v="166"/>
    <s v="area_code_415"/>
    <s v="yes"/>
    <s v="no"/>
    <n v="0"/>
    <n v="191.3"/>
    <n v="120"/>
    <n v="32.520000000000003"/>
    <n v="167.3"/>
    <n v="88"/>
    <n v="14.22"/>
    <n v="162.9"/>
    <x v="71"/>
    <n v="7.33"/>
    <n v="10.199999999999999"/>
    <n v="2"/>
    <n v="2.75"/>
    <n v="2"/>
    <x v="1"/>
    <n v="1"/>
    <n v="1"/>
    <n v="0"/>
    <s v="Very High"/>
    <s v="Low"/>
    <x v="2"/>
  </r>
  <r>
    <s v="TX"/>
    <n v="130"/>
    <s v="area_code_415"/>
    <s v="no"/>
    <s v="no"/>
    <n v="0"/>
    <n v="159.9"/>
    <n v="70"/>
    <n v="27.18"/>
    <n v="236.8"/>
    <n v="127"/>
    <n v="20.13"/>
    <n v="227.9"/>
    <x v="34"/>
    <n v="10.26"/>
    <n v="9"/>
    <n v="1"/>
    <n v="2.4300000000000002"/>
    <n v="1"/>
    <x v="0"/>
    <n v="0"/>
    <n v="0"/>
    <n v="0"/>
    <s v="Very High"/>
    <s v="Low"/>
    <x v="0"/>
  </r>
  <r>
    <s v="AZ"/>
    <n v="116"/>
    <s v="area_code_415"/>
    <s v="yes"/>
    <s v="no"/>
    <n v="0"/>
    <n v="191.7"/>
    <n v="97"/>
    <n v="32.590000000000003"/>
    <n v="176.2"/>
    <n v="127"/>
    <n v="14.98"/>
    <n v="103.9"/>
    <x v="5"/>
    <n v="4.68"/>
    <n v="4.9000000000000004"/>
    <n v="4"/>
    <n v="1.32"/>
    <n v="2"/>
    <x v="0"/>
    <n v="0"/>
    <n v="1"/>
    <n v="0"/>
    <s v="High"/>
    <s v="Low"/>
    <x v="1"/>
  </r>
  <r>
    <s v="CT"/>
    <n v="161"/>
    <s v="area_code_510"/>
    <s v="no"/>
    <s v="no"/>
    <n v="0"/>
    <n v="151.19999999999999"/>
    <n v="89"/>
    <n v="25.7"/>
    <n v="228.4"/>
    <n v="117"/>
    <n v="19.41"/>
    <n v="169.3"/>
    <x v="24"/>
    <n v="7.62"/>
    <n v="9.3000000000000007"/>
    <n v="2"/>
    <n v="2.5099999999999998"/>
    <n v="2"/>
    <x v="0"/>
    <n v="0"/>
    <n v="0"/>
    <n v="0"/>
    <s v="Very High"/>
    <s v="Low"/>
    <x v="0"/>
  </r>
  <r>
    <s v="AR"/>
    <n v="130"/>
    <s v="area_code_415"/>
    <s v="no"/>
    <s v="no"/>
    <n v="0"/>
    <n v="182.1"/>
    <n v="136"/>
    <n v="30.96"/>
    <n v="204.2"/>
    <n v="99"/>
    <n v="17.36"/>
    <n v="355.1"/>
    <x v="25"/>
    <n v="15.98"/>
    <n v="12"/>
    <n v="7"/>
    <n v="3.24"/>
    <n v="2"/>
    <x v="0"/>
    <n v="0"/>
    <n v="0"/>
    <n v="0"/>
    <s v="Very High"/>
    <s v="High"/>
    <x v="2"/>
  </r>
  <r>
    <s v="AR"/>
    <n v="42"/>
    <s v="area_code_510"/>
    <s v="no"/>
    <s v="no"/>
    <n v="0"/>
    <n v="155.1"/>
    <n v="110"/>
    <n v="26.37"/>
    <n v="160.80000000000001"/>
    <n v="109"/>
    <n v="13.67"/>
    <n v="237.4"/>
    <x v="11"/>
    <n v="10.68"/>
    <n v="11.3"/>
    <n v="2"/>
    <n v="3.05"/>
    <n v="3"/>
    <x v="0"/>
    <n v="0"/>
    <n v="0"/>
    <n v="0"/>
    <s v="Low"/>
    <s v="High"/>
    <x v="0"/>
  </r>
  <r>
    <s v="CO"/>
    <n v="97"/>
    <s v="area_code_415"/>
    <s v="no"/>
    <s v="yes"/>
    <n v="27"/>
    <n v="125.9"/>
    <n v="90"/>
    <n v="21.4"/>
    <n v="123.4"/>
    <n v="91"/>
    <n v="10.49"/>
    <n v="230"/>
    <x v="62"/>
    <n v="10.35"/>
    <n v="7.3"/>
    <n v="7"/>
    <n v="1.97"/>
    <n v="0"/>
    <x v="0"/>
    <n v="0"/>
    <n v="0"/>
    <n v="1"/>
    <s v="Medium"/>
    <s v="Low"/>
    <x v="3"/>
  </r>
  <r>
    <s v="AZ"/>
    <n v="127"/>
    <s v="area_code_415"/>
    <s v="no"/>
    <s v="yes"/>
    <n v="29"/>
    <n v="136.1"/>
    <n v="146"/>
    <n v="23.14"/>
    <n v="302.60000000000002"/>
    <n v="105"/>
    <n v="25.72"/>
    <n v="163.1"/>
    <x v="22"/>
    <n v="7.34"/>
    <n v="18.5"/>
    <n v="2"/>
    <n v="5"/>
    <n v="2"/>
    <x v="0"/>
    <n v="0"/>
    <n v="0"/>
    <n v="1"/>
    <s v="High"/>
    <s v="High"/>
    <x v="0"/>
  </r>
  <r>
    <s v="UT"/>
    <n v="34"/>
    <s v="area_code_415"/>
    <s v="no"/>
    <s v="yes"/>
    <n v="33"/>
    <n v="284.3"/>
    <n v="115"/>
    <n v="48.33"/>
    <n v="204.8"/>
    <n v="125"/>
    <n v="17.41"/>
    <n v="143"/>
    <x v="72"/>
    <n v="6.44"/>
    <n v="3.5"/>
    <n v="4"/>
    <n v="0.95"/>
    <n v="0"/>
    <x v="0"/>
    <n v="0"/>
    <n v="0"/>
    <n v="1"/>
    <s v="Low"/>
    <s v="Low"/>
    <x v="1"/>
  </r>
  <r>
    <s v="MI"/>
    <n v="116"/>
    <s v="area_code_415"/>
    <s v="no"/>
    <s v="no"/>
    <n v="0"/>
    <n v="199.7"/>
    <n v="76"/>
    <n v="33.950000000000003"/>
    <n v="98.5"/>
    <n v="104"/>
    <n v="8.3699999999999992"/>
    <n v="220.1"/>
    <x v="13"/>
    <n v="9.9"/>
    <n v="13.7"/>
    <n v="6"/>
    <n v="3.7"/>
    <n v="1"/>
    <x v="0"/>
    <n v="0"/>
    <n v="0"/>
    <n v="0"/>
    <s v="High"/>
    <s v="High"/>
    <x v="1"/>
  </r>
  <r>
    <s v="SD"/>
    <n v="158"/>
    <s v="area_code_415"/>
    <s v="no"/>
    <s v="no"/>
    <n v="0"/>
    <n v="98.2"/>
    <n v="87"/>
    <n v="16.690000000000001"/>
    <n v="198.3"/>
    <n v="71"/>
    <n v="16.86"/>
    <n v="246"/>
    <x v="43"/>
    <n v="11.07"/>
    <n v="13"/>
    <n v="5"/>
    <n v="3.51"/>
    <n v="2"/>
    <x v="0"/>
    <n v="0"/>
    <n v="0"/>
    <n v="0"/>
    <s v="Very High"/>
    <s v="High"/>
    <x v="3"/>
  </r>
  <r>
    <s v="PA"/>
    <n v="86"/>
    <s v="area_code_415"/>
    <s v="no"/>
    <s v="yes"/>
    <n v="23"/>
    <n v="247.6"/>
    <n v="65"/>
    <n v="42.09"/>
    <n v="255.7"/>
    <n v="104"/>
    <n v="21.73"/>
    <n v="150"/>
    <x v="93"/>
    <n v="6.75"/>
    <n v="7.3"/>
    <n v="5"/>
    <n v="1.97"/>
    <n v="3"/>
    <x v="0"/>
    <n v="0"/>
    <n v="0"/>
    <n v="1"/>
    <s v="Medium"/>
    <s v="Low"/>
    <x v="1"/>
  </r>
  <r>
    <s v="MT"/>
    <n v="21"/>
    <s v="area_code_415"/>
    <s v="no"/>
    <s v="no"/>
    <n v="0"/>
    <n v="254.3"/>
    <n v="87"/>
    <n v="43.23"/>
    <n v="215.5"/>
    <n v="95"/>
    <n v="18.32"/>
    <n v="236.3"/>
    <x v="21"/>
    <n v="10.63"/>
    <n v="11.6"/>
    <n v="5"/>
    <n v="3.13"/>
    <n v="1"/>
    <x v="1"/>
    <n v="1"/>
    <n v="0"/>
    <n v="0"/>
    <s v="Low"/>
    <s v="High"/>
    <x v="2"/>
  </r>
  <r>
    <s v="MN"/>
    <n v="78"/>
    <s v="area_code_415"/>
    <s v="no"/>
    <s v="no"/>
    <n v="0"/>
    <n v="241.3"/>
    <n v="113"/>
    <n v="41.02"/>
    <n v="146.6"/>
    <n v="97"/>
    <n v="12.46"/>
    <n v="129"/>
    <x v="70"/>
    <n v="5.81"/>
    <n v="11.8"/>
    <n v="6"/>
    <n v="3.19"/>
    <n v="3"/>
    <x v="0"/>
    <n v="0"/>
    <n v="0"/>
    <n v="0"/>
    <s v="Medium"/>
    <s v="High"/>
    <x v="2"/>
  </r>
  <r>
    <s v="MD"/>
    <n v="137"/>
    <s v="area_code_510"/>
    <s v="no"/>
    <s v="no"/>
    <n v="0"/>
    <n v="111.8"/>
    <n v="106"/>
    <n v="19.010000000000002"/>
    <n v="281.89999999999998"/>
    <n v="89"/>
    <n v="23.96"/>
    <n v="233"/>
    <x v="73"/>
    <n v="10.49"/>
    <n v="11.5"/>
    <n v="4"/>
    <n v="3.11"/>
    <n v="4"/>
    <x v="1"/>
    <n v="1"/>
    <n v="0"/>
    <n v="0"/>
    <s v="Very High"/>
    <s v="High"/>
    <x v="3"/>
  </r>
  <r>
    <s v="IN"/>
    <n v="84"/>
    <s v="area_code_408"/>
    <s v="no"/>
    <s v="no"/>
    <n v="0"/>
    <n v="163.69999999999999"/>
    <n v="123"/>
    <n v="27.83"/>
    <n v="175"/>
    <n v="93"/>
    <n v="14.88"/>
    <n v="194"/>
    <x v="11"/>
    <n v="8.73"/>
    <n v="8"/>
    <n v="5"/>
    <n v="2.16"/>
    <n v="1"/>
    <x v="0"/>
    <n v="0"/>
    <n v="0"/>
    <n v="0"/>
    <s v="Medium"/>
    <s v="Low"/>
    <x v="3"/>
  </r>
  <r>
    <s v="KS"/>
    <n v="132"/>
    <s v="area_code_415"/>
    <s v="no"/>
    <s v="no"/>
    <n v="0"/>
    <n v="164"/>
    <n v="112"/>
    <n v="27.88"/>
    <n v="243.6"/>
    <n v="80"/>
    <n v="20.71"/>
    <n v="155.5"/>
    <x v="55"/>
    <n v="7"/>
    <n v="10.199999999999999"/>
    <n v="4"/>
    <n v="2.75"/>
    <n v="1"/>
    <x v="0"/>
    <n v="0"/>
    <n v="0"/>
    <n v="0"/>
    <s v="Very High"/>
    <s v="Low"/>
    <x v="3"/>
  </r>
  <r>
    <s v="HI"/>
    <n v="83"/>
    <s v="area_code_415"/>
    <s v="no"/>
    <s v="no"/>
    <n v="0"/>
    <n v="195.2"/>
    <n v="101"/>
    <n v="33.18"/>
    <n v="188.7"/>
    <n v="38"/>
    <n v="16.04"/>
    <n v="270"/>
    <x v="50"/>
    <n v="12.15"/>
    <n v="11.4"/>
    <n v="3"/>
    <n v="3.08"/>
    <n v="0"/>
    <x v="0"/>
    <n v="0"/>
    <n v="0"/>
    <n v="0"/>
    <s v="Medium"/>
    <s v="High"/>
    <x v="2"/>
  </r>
  <r>
    <s v="MT"/>
    <n v="49"/>
    <s v="area_code_415"/>
    <s v="yes"/>
    <s v="no"/>
    <n v="0"/>
    <n v="157.6"/>
    <n v="101"/>
    <n v="26.79"/>
    <n v="256.39999999999998"/>
    <n v="69"/>
    <n v="21.79"/>
    <n v="260.8"/>
    <x v="24"/>
    <n v="11.74"/>
    <n v="9.8000000000000007"/>
    <n v="4"/>
    <n v="2.65"/>
    <n v="1"/>
    <x v="0"/>
    <n v="0"/>
    <n v="1"/>
    <n v="0"/>
    <s v="Low"/>
    <s v="Low"/>
    <x v="3"/>
  </r>
  <r>
    <s v="ID"/>
    <n v="43"/>
    <s v="area_code_415"/>
    <s v="no"/>
    <s v="no"/>
    <n v="0"/>
    <n v="253.6"/>
    <n v="110"/>
    <n v="43.11"/>
    <n v="253.3"/>
    <n v="92"/>
    <n v="21.53"/>
    <n v="161.30000000000001"/>
    <x v="0"/>
    <n v="7.26"/>
    <n v="10.199999999999999"/>
    <n v="3"/>
    <n v="2.75"/>
    <n v="3"/>
    <x v="1"/>
    <n v="1"/>
    <n v="0"/>
    <n v="0"/>
    <s v="Low"/>
    <s v="Low"/>
    <x v="2"/>
  </r>
  <r>
    <s v="VT"/>
    <n v="78"/>
    <s v="area_code_408"/>
    <s v="no"/>
    <s v="yes"/>
    <n v="38"/>
    <n v="199"/>
    <n v="96"/>
    <n v="33.83"/>
    <n v="75.5"/>
    <n v="93"/>
    <n v="6.42"/>
    <n v="180.2"/>
    <x v="17"/>
    <n v="8.11"/>
    <n v="7.5"/>
    <n v="7"/>
    <n v="2.0299999999999998"/>
    <n v="1"/>
    <x v="0"/>
    <n v="0"/>
    <n v="0"/>
    <n v="1"/>
    <s v="Medium"/>
    <s v="Low"/>
    <x v="2"/>
  </r>
  <r>
    <s v="CA"/>
    <n v="65"/>
    <s v="area_code_408"/>
    <s v="no"/>
    <s v="no"/>
    <n v="0"/>
    <n v="182.5"/>
    <n v="58"/>
    <n v="31.03"/>
    <n v="201.9"/>
    <n v="93"/>
    <n v="17.16"/>
    <n v="189.1"/>
    <x v="7"/>
    <n v="8.51"/>
    <n v="8.6"/>
    <n v="5"/>
    <n v="2.3199999999999998"/>
    <n v="1"/>
    <x v="0"/>
    <n v="0"/>
    <n v="0"/>
    <n v="0"/>
    <s v="Low"/>
    <s v="Low"/>
    <x v="2"/>
  </r>
  <r>
    <s v="MD"/>
    <n v="79"/>
    <s v="area_code_415"/>
    <s v="no"/>
    <s v="no"/>
    <n v="0"/>
    <n v="81.2"/>
    <n v="91"/>
    <n v="13.8"/>
    <n v="215.7"/>
    <n v="126"/>
    <n v="18.329999999999998"/>
    <n v="245.9"/>
    <x v="82"/>
    <n v="11.07"/>
    <n v="10.9"/>
    <n v="4"/>
    <n v="2.94"/>
    <n v="1"/>
    <x v="0"/>
    <n v="0"/>
    <n v="0"/>
    <n v="0"/>
    <s v="Medium"/>
    <s v="High"/>
    <x v="0"/>
  </r>
  <r>
    <s v="MD"/>
    <n v="76"/>
    <s v="area_code_415"/>
    <s v="no"/>
    <s v="no"/>
    <n v="0"/>
    <n v="179.1"/>
    <n v="110"/>
    <n v="30.45"/>
    <n v="157.19999999999999"/>
    <n v="81"/>
    <n v="13.36"/>
    <n v="240"/>
    <x v="23"/>
    <n v="10.8"/>
    <n v="6.5"/>
    <n v="3"/>
    <n v="1.76"/>
    <n v="0"/>
    <x v="0"/>
    <n v="0"/>
    <n v="0"/>
    <n v="0"/>
    <s v="Medium"/>
    <s v="Low"/>
    <x v="3"/>
  </r>
  <r>
    <s v="NE"/>
    <n v="124"/>
    <s v="area_code_415"/>
    <s v="no"/>
    <s v="no"/>
    <n v="0"/>
    <n v="182.7"/>
    <n v="98"/>
    <n v="31.06"/>
    <n v="197.2"/>
    <n v="93"/>
    <n v="16.760000000000002"/>
    <n v="220.6"/>
    <x v="18"/>
    <n v="9.93"/>
    <n v="8.1"/>
    <n v="4"/>
    <n v="2.19"/>
    <n v="1"/>
    <x v="0"/>
    <n v="0"/>
    <n v="0"/>
    <n v="0"/>
    <s v="High"/>
    <s v="Low"/>
    <x v="2"/>
  </r>
  <r>
    <s v="AL"/>
    <n v="98"/>
    <s v="area_code_408"/>
    <s v="no"/>
    <s v="no"/>
    <n v="0"/>
    <n v="207"/>
    <n v="94"/>
    <n v="35.19"/>
    <n v="256.3"/>
    <n v="64"/>
    <n v="21.79"/>
    <n v="137.6"/>
    <x v="40"/>
    <n v="6.19"/>
    <n v="10.4"/>
    <n v="4"/>
    <n v="2.81"/>
    <n v="2"/>
    <x v="0"/>
    <n v="0"/>
    <n v="0"/>
    <n v="0"/>
    <s v="Medium"/>
    <s v="High"/>
    <x v="2"/>
  </r>
  <r>
    <s v="WV"/>
    <n v="142"/>
    <s v="area_code_415"/>
    <s v="no"/>
    <s v="no"/>
    <n v="0"/>
    <n v="243.4"/>
    <n v="76"/>
    <n v="41.38"/>
    <n v="161.4"/>
    <n v="102"/>
    <n v="13.72"/>
    <n v="120.5"/>
    <x v="18"/>
    <n v="5.42"/>
    <n v="10"/>
    <n v="5"/>
    <n v="2.7"/>
    <n v="4"/>
    <x v="0"/>
    <n v="0"/>
    <n v="0"/>
    <n v="0"/>
    <s v="Very High"/>
    <s v="Low"/>
    <x v="1"/>
  </r>
  <r>
    <s v="NM"/>
    <n v="146"/>
    <s v="area_code_415"/>
    <s v="no"/>
    <s v="no"/>
    <n v="0"/>
    <n v="157.4"/>
    <n v="89"/>
    <n v="26.76"/>
    <n v="196"/>
    <n v="117"/>
    <n v="16.66"/>
    <n v="147.69999999999999"/>
    <x v="68"/>
    <n v="6.65"/>
    <n v="10.8"/>
    <n v="4"/>
    <n v="2.92"/>
    <n v="0"/>
    <x v="0"/>
    <n v="0"/>
    <n v="0"/>
    <n v="0"/>
    <s v="Very High"/>
    <s v="High"/>
    <x v="0"/>
  </r>
  <r>
    <s v="IN"/>
    <n v="84"/>
    <s v="area_code_510"/>
    <s v="no"/>
    <s v="no"/>
    <n v="0"/>
    <n v="233.9"/>
    <n v="76"/>
    <n v="39.76"/>
    <n v="153.19999999999999"/>
    <n v="96"/>
    <n v="13.02"/>
    <n v="228"/>
    <x v="58"/>
    <n v="10.26"/>
    <n v="12.8"/>
    <n v="5"/>
    <n v="3.46"/>
    <n v="3"/>
    <x v="0"/>
    <n v="0"/>
    <n v="0"/>
    <n v="0"/>
    <s v="Medium"/>
    <s v="High"/>
    <x v="2"/>
  </r>
  <r>
    <s v="NE"/>
    <n v="200"/>
    <s v="area_code_408"/>
    <s v="no"/>
    <s v="no"/>
    <n v="0"/>
    <n v="195.4"/>
    <n v="71"/>
    <n v="33.22"/>
    <n v="249.4"/>
    <n v="96"/>
    <n v="21.2"/>
    <n v="233.1"/>
    <x v="65"/>
    <n v="10.49"/>
    <n v="12.9"/>
    <n v="2"/>
    <n v="3.48"/>
    <n v="3"/>
    <x v="0"/>
    <n v="0"/>
    <n v="0"/>
    <n v="0"/>
    <s v="Very High"/>
    <s v="High"/>
    <x v="2"/>
  </r>
  <r>
    <s v="OK"/>
    <n v="17"/>
    <s v="area_code_408"/>
    <s v="no"/>
    <s v="no"/>
    <n v="0"/>
    <n v="180.4"/>
    <n v="121"/>
    <n v="30.67"/>
    <n v="228.5"/>
    <n v="111"/>
    <n v="19.420000000000002"/>
    <n v="199.5"/>
    <x v="43"/>
    <n v="8.98"/>
    <n v="14.8"/>
    <n v="5"/>
    <n v="4"/>
    <n v="0"/>
    <x v="0"/>
    <n v="0"/>
    <n v="0"/>
    <n v="0"/>
    <s v="Low"/>
    <s v="High"/>
    <x v="1"/>
  </r>
  <r>
    <s v="SC"/>
    <n v="125"/>
    <s v="area_code_408"/>
    <s v="no"/>
    <s v="no"/>
    <n v="0"/>
    <n v="143.6"/>
    <n v="119"/>
    <n v="24.41"/>
    <n v="238.5"/>
    <n v="119"/>
    <n v="20.27"/>
    <n v="173.6"/>
    <x v="2"/>
    <n v="7.81"/>
    <n v="10.9"/>
    <n v="4"/>
    <n v="2.94"/>
    <n v="2"/>
    <x v="0"/>
    <n v="0"/>
    <n v="0"/>
    <n v="0"/>
    <s v="High"/>
    <s v="High"/>
    <x v="0"/>
  </r>
  <r>
    <s v="CO"/>
    <n v="61"/>
    <s v="area_code_510"/>
    <s v="no"/>
    <s v="no"/>
    <n v="0"/>
    <n v="88.1"/>
    <n v="60"/>
    <n v="14.98"/>
    <n v="129.69999999999999"/>
    <n v="108"/>
    <n v="11.02"/>
    <n v="169"/>
    <x v="30"/>
    <n v="7.61"/>
    <n v="13.3"/>
    <n v="4"/>
    <n v="3.59"/>
    <n v="2"/>
    <x v="0"/>
    <n v="0"/>
    <n v="0"/>
    <n v="0"/>
    <s v="Low"/>
    <s v="High"/>
    <x v="0"/>
  </r>
  <r>
    <s v="SC"/>
    <n v="103"/>
    <s v="area_code_415"/>
    <s v="no"/>
    <s v="yes"/>
    <n v="30"/>
    <n v="254.1"/>
    <n v="75"/>
    <n v="43.2"/>
    <n v="200.4"/>
    <n v="116"/>
    <n v="17.03"/>
    <n v="185.9"/>
    <x v="23"/>
    <n v="8.3699999999999992"/>
    <n v="6.6"/>
    <n v="2"/>
    <n v="1.78"/>
    <n v="2"/>
    <x v="0"/>
    <n v="0"/>
    <n v="0"/>
    <n v="1"/>
    <s v="High"/>
    <s v="Low"/>
    <x v="1"/>
  </r>
  <r>
    <s v="NM"/>
    <n v="20"/>
    <s v="area_code_408"/>
    <s v="no"/>
    <s v="no"/>
    <n v="0"/>
    <n v="131.5"/>
    <n v="64"/>
    <n v="22.36"/>
    <n v="161.80000000000001"/>
    <n v="124"/>
    <n v="13.75"/>
    <n v="158.6"/>
    <x v="36"/>
    <n v="7.14"/>
    <n v="14.8"/>
    <n v="5"/>
    <n v="4"/>
    <n v="0"/>
    <x v="0"/>
    <n v="0"/>
    <n v="0"/>
    <n v="0"/>
    <s v="Low"/>
    <s v="High"/>
    <x v="0"/>
  </r>
  <r>
    <s v="NJ"/>
    <n v="115"/>
    <s v="area_code_510"/>
    <s v="no"/>
    <s v="no"/>
    <n v="0"/>
    <n v="156.80000000000001"/>
    <n v="104"/>
    <n v="26.66"/>
    <n v="264.7"/>
    <n v="84"/>
    <n v="22.5"/>
    <n v="249"/>
    <x v="64"/>
    <n v="11.21"/>
    <n v="7.4"/>
    <n v="8"/>
    <n v="2"/>
    <n v="0"/>
    <x v="0"/>
    <n v="0"/>
    <n v="0"/>
    <n v="0"/>
    <s v="High"/>
    <s v="Low"/>
    <x v="3"/>
  </r>
  <r>
    <s v="TN"/>
    <n v="139"/>
    <s v="area_code_510"/>
    <s v="no"/>
    <s v="no"/>
    <n v="0"/>
    <n v="196.9"/>
    <n v="58"/>
    <n v="33.47"/>
    <n v="137.1"/>
    <n v="91"/>
    <n v="11.65"/>
    <n v="216.6"/>
    <x v="67"/>
    <n v="9.75"/>
    <n v="9.8000000000000007"/>
    <n v="3"/>
    <n v="2.65"/>
    <n v="1"/>
    <x v="0"/>
    <n v="0"/>
    <n v="0"/>
    <n v="0"/>
    <s v="Very High"/>
    <s v="Low"/>
    <x v="2"/>
  </r>
  <r>
    <s v="ID"/>
    <n v="96"/>
    <s v="area_code_415"/>
    <s v="no"/>
    <s v="no"/>
    <n v="0"/>
    <n v="178"/>
    <n v="140"/>
    <n v="30.26"/>
    <n v="294.60000000000002"/>
    <n v="125"/>
    <n v="25.04"/>
    <n v="242.2"/>
    <x v="50"/>
    <n v="10.9"/>
    <n v="12"/>
    <n v="6"/>
    <n v="3.24"/>
    <n v="2"/>
    <x v="0"/>
    <n v="0"/>
    <n v="0"/>
    <n v="0"/>
    <s v="Medium"/>
    <s v="High"/>
    <x v="0"/>
  </r>
  <r>
    <s v="ID"/>
    <n v="101"/>
    <s v="area_code_510"/>
    <s v="no"/>
    <s v="no"/>
    <n v="0"/>
    <n v="195.8"/>
    <n v="105"/>
    <n v="33.29"/>
    <n v="184.5"/>
    <n v="109"/>
    <n v="15.68"/>
    <n v="172"/>
    <x v="10"/>
    <n v="7.74"/>
    <n v="11.8"/>
    <n v="2"/>
    <n v="3.19"/>
    <n v="2"/>
    <x v="0"/>
    <n v="0"/>
    <n v="0"/>
    <n v="0"/>
    <s v="High"/>
    <s v="High"/>
    <x v="1"/>
  </r>
  <r>
    <s v="OH"/>
    <n v="86"/>
    <s v="area_code_408"/>
    <s v="no"/>
    <s v="yes"/>
    <n v="26"/>
    <n v="141.30000000000001"/>
    <n v="120"/>
    <n v="24.02"/>
    <n v="134.6"/>
    <n v="98"/>
    <n v="11.44"/>
    <n v="195.9"/>
    <x v="9"/>
    <n v="8.82"/>
    <n v="13.3"/>
    <n v="5"/>
    <n v="3.59"/>
    <n v="1"/>
    <x v="0"/>
    <n v="0"/>
    <n v="0"/>
    <n v="1"/>
    <s v="Medium"/>
    <s v="High"/>
    <x v="3"/>
  </r>
  <r>
    <s v="AL"/>
    <n v="42"/>
    <s v="area_code_415"/>
    <s v="no"/>
    <s v="yes"/>
    <n v="21"/>
    <n v="125.5"/>
    <n v="67"/>
    <n v="21.34"/>
    <n v="166.7"/>
    <n v="90"/>
    <n v="14.17"/>
    <n v="227.1"/>
    <x v="7"/>
    <n v="10.220000000000001"/>
    <n v="11"/>
    <n v="1"/>
    <n v="2.97"/>
    <n v="2"/>
    <x v="0"/>
    <n v="0"/>
    <n v="0"/>
    <n v="1"/>
    <s v="Low"/>
    <s v="High"/>
    <x v="3"/>
  </r>
  <r>
    <s v="ME"/>
    <n v="48"/>
    <s v="area_code_510"/>
    <s v="no"/>
    <s v="no"/>
    <n v="0"/>
    <n v="200.5"/>
    <n v="117"/>
    <n v="34.090000000000003"/>
    <n v="225.3"/>
    <n v="123"/>
    <n v="19.149999999999999"/>
    <n v="134"/>
    <x v="2"/>
    <n v="6.03"/>
    <n v="6.7"/>
    <n v="5"/>
    <n v="1.81"/>
    <n v="4"/>
    <x v="0"/>
    <n v="0"/>
    <n v="0"/>
    <n v="0"/>
    <s v="Low"/>
    <s v="Low"/>
    <x v="1"/>
  </r>
  <r>
    <s v="IL"/>
    <n v="134"/>
    <s v="area_code_408"/>
    <s v="no"/>
    <s v="no"/>
    <n v="0"/>
    <n v="205.5"/>
    <n v="87"/>
    <n v="34.94"/>
    <n v="208.9"/>
    <n v="67"/>
    <n v="17.760000000000002"/>
    <n v="182.3"/>
    <x v="69"/>
    <n v="8.1999999999999993"/>
    <n v="5.2"/>
    <n v="3"/>
    <n v="1.4"/>
    <n v="2"/>
    <x v="0"/>
    <n v="0"/>
    <n v="0"/>
    <n v="0"/>
    <s v="Very High"/>
    <s v="Low"/>
    <x v="2"/>
  </r>
  <r>
    <s v="CA"/>
    <n v="149"/>
    <s v="area_code_415"/>
    <s v="no"/>
    <s v="no"/>
    <n v="0"/>
    <n v="152.1"/>
    <n v="116"/>
    <n v="25.86"/>
    <n v="164.3"/>
    <n v="83"/>
    <n v="13.97"/>
    <n v="142.80000000000001"/>
    <x v="21"/>
    <n v="6.43"/>
    <n v="7.6"/>
    <n v="3"/>
    <n v="2.0499999999999998"/>
    <n v="0"/>
    <x v="0"/>
    <n v="0"/>
    <n v="0"/>
    <n v="0"/>
    <s v="Very High"/>
    <s v="Low"/>
    <x v="3"/>
  </r>
  <r>
    <s v="AL"/>
    <n v="120"/>
    <s v="area_code_415"/>
    <s v="no"/>
    <s v="no"/>
    <n v="0"/>
    <n v="216.5"/>
    <n v="113"/>
    <n v="36.81"/>
    <n v="251.8"/>
    <n v="91"/>
    <n v="21.4"/>
    <n v="164.5"/>
    <x v="76"/>
    <n v="7.4"/>
    <n v="7.3"/>
    <n v="1"/>
    <n v="1.97"/>
    <n v="3"/>
    <x v="0"/>
    <n v="0"/>
    <n v="0"/>
    <n v="0"/>
    <s v="High"/>
    <s v="Low"/>
    <x v="2"/>
  </r>
  <r>
    <s v="MI"/>
    <n v="62"/>
    <s v="area_code_408"/>
    <s v="no"/>
    <s v="no"/>
    <n v="0"/>
    <n v="119.3"/>
    <n v="94"/>
    <n v="20.28"/>
    <n v="224"/>
    <n v="81"/>
    <n v="19.04"/>
    <n v="156.69999999999999"/>
    <x v="17"/>
    <n v="7.05"/>
    <n v="12.1"/>
    <n v="6"/>
    <n v="3.27"/>
    <n v="5"/>
    <x v="1"/>
    <n v="1"/>
    <n v="0"/>
    <n v="0"/>
    <s v="Low"/>
    <s v="High"/>
    <x v="3"/>
  </r>
  <r>
    <s v="MT"/>
    <n v="84"/>
    <s v="area_code_415"/>
    <s v="no"/>
    <s v="yes"/>
    <n v="25"/>
    <n v="113.9"/>
    <n v="90"/>
    <n v="19.36"/>
    <n v="257"/>
    <n v="99"/>
    <n v="21.85"/>
    <n v="214.5"/>
    <x v="21"/>
    <n v="9.65"/>
    <n v="12.9"/>
    <n v="8"/>
    <n v="3.48"/>
    <n v="4"/>
    <x v="1"/>
    <n v="1"/>
    <n v="0"/>
    <n v="1"/>
    <s v="Medium"/>
    <s v="High"/>
    <x v="3"/>
  </r>
  <r>
    <s v="NJ"/>
    <n v="16"/>
    <s v="area_code_510"/>
    <s v="no"/>
    <s v="no"/>
    <n v="0"/>
    <n v="228.6"/>
    <n v="130"/>
    <n v="38.86"/>
    <n v="208.4"/>
    <n v="103"/>
    <n v="17.71"/>
    <n v="195.3"/>
    <x v="4"/>
    <n v="8.7899999999999991"/>
    <n v="11.9"/>
    <n v="7"/>
    <n v="3.21"/>
    <n v="0"/>
    <x v="0"/>
    <n v="0"/>
    <n v="0"/>
    <n v="0"/>
    <s v="Low"/>
    <s v="High"/>
    <x v="1"/>
  </r>
  <r>
    <s v="IN"/>
    <n v="80"/>
    <s v="area_code_415"/>
    <s v="no"/>
    <s v="no"/>
    <n v="0"/>
    <n v="106.5"/>
    <n v="116"/>
    <n v="18.11"/>
    <n v="104.8"/>
    <n v="67"/>
    <n v="8.91"/>
    <n v="183.2"/>
    <x v="74"/>
    <n v="8.24"/>
    <n v="8.1999999999999993"/>
    <n v="5"/>
    <n v="2.21"/>
    <n v="1"/>
    <x v="0"/>
    <n v="0"/>
    <n v="0"/>
    <n v="0"/>
    <s v="Medium"/>
    <s v="Low"/>
    <x v="3"/>
  </r>
  <r>
    <s v="KY"/>
    <n v="78"/>
    <s v="area_code_415"/>
    <s v="no"/>
    <s v="no"/>
    <n v="0"/>
    <n v="254.1"/>
    <n v="112"/>
    <n v="43.2"/>
    <n v="215.9"/>
    <n v="80"/>
    <n v="18.350000000000001"/>
    <n v="267.10000000000002"/>
    <x v="74"/>
    <n v="12.02"/>
    <n v="16.3"/>
    <n v="3"/>
    <n v="4.4000000000000004"/>
    <n v="0"/>
    <x v="1"/>
    <n v="1"/>
    <n v="0"/>
    <n v="0"/>
    <s v="Medium"/>
    <s v="High"/>
    <x v="2"/>
  </r>
  <r>
    <s v="NY"/>
    <n v="102"/>
    <s v="area_code_408"/>
    <s v="no"/>
    <s v="yes"/>
    <n v="48"/>
    <n v="134"/>
    <n v="83"/>
    <n v="22.78"/>
    <n v="234.3"/>
    <n v="128"/>
    <n v="19.920000000000002"/>
    <n v="197.3"/>
    <x v="24"/>
    <n v="8.8800000000000008"/>
    <n v="7.8"/>
    <n v="4"/>
    <n v="2.11"/>
    <n v="6"/>
    <x v="1"/>
    <n v="1"/>
    <n v="0"/>
    <n v="1"/>
    <s v="High"/>
    <s v="Low"/>
    <x v="0"/>
  </r>
  <r>
    <s v="DE"/>
    <n v="74"/>
    <s v="area_code_415"/>
    <s v="no"/>
    <s v="yes"/>
    <n v="38"/>
    <n v="176"/>
    <n v="84"/>
    <n v="29.92"/>
    <n v="288.2"/>
    <n v="103"/>
    <n v="24.5"/>
    <n v="178.2"/>
    <x v="27"/>
    <n v="8.02"/>
    <n v="14.8"/>
    <n v="5"/>
    <n v="4"/>
    <n v="2"/>
    <x v="0"/>
    <n v="0"/>
    <n v="0"/>
    <n v="1"/>
    <s v="Medium"/>
    <s v="High"/>
    <x v="0"/>
  </r>
  <r>
    <s v="NJ"/>
    <n v="135"/>
    <s v="area_code_510"/>
    <s v="no"/>
    <s v="no"/>
    <n v="0"/>
    <n v="180.1"/>
    <n v="112"/>
    <n v="30.62"/>
    <n v="257.2"/>
    <n v="89"/>
    <n v="21.86"/>
    <n v="131.6"/>
    <x v="8"/>
    <n v="5.92"/>
    <n v="11.4"/>
    <n v="7"/>
    <n v="3.08"/>
    <n v="1"/>
    <x v="0"/>
    <n v="0"/>
    <n v="0"/>
    <n v="0"/>
    <s v="Very High"/>
    <s v="High"/>
    <x v="3"/>
  </r>
  <r>
    <s v="ND"/>
    <n v="55"/>
    <s v="area_code_415"/>
    <s v="no"/>
    <s v="no"/>
    <n v="0"/>
    <n v="180.1"/>
    <n v="77"/>
    <n v="30.62"/>
    <n v="235.5"/>
    <n v="98"/>
    <n v="20.02"/>
    <n v="169.4"/>
    <x v="1"/>
    <n v="7.62"/>
    <n v="11.1"/>
    <n v="2"/>
    <n v="3"/>
    <n v="0"/>
    <x v="0"/>
    <n v="0"/>
    <n v="0"/>
    <n v="0"/>
    <s v="Low"/>
    <s v="High"/>
    <x v="3"/>
  </r>
  <r>
    <s v="SD"/>
    <n v="106"/>
    <s v="area_code_415"/>
    <s v="no"/>
    <s v="no"/>
    <n v="0"/>
    <n v="94.8"/>
    <n v="113"/>
    <n v="16.12"/>
    <n v="283.2"/>
    <n v="95"/>
    <n v="24.07"/>
    <n v="219.3"/>
    <x v="36"/>
    <n v="9.8699999999999992"/>
    <n v="6.8"/>
    <n v="4"/>
    <n v="1.84"/>
    <n v="1"/>
    <x v="0"/>
    <n v="0"/>
    <n v="0"/>
    <n v="0"/>
    <s v="High"/>
    <s v="Low"/>
    <x v="3"/>
  </r>
  <r>
    <s v="VA"/>
    <n v="34"/>
    <s v="area_code_415"/>
    <s v="no"/>
    <s v="no"/>
    <n v="0"/>
    <n v="210.4"/>
    <n v="75"/>
    <n v="35.770000000000003"/>
    <n v="205.1"/>
    <n v="108"/>
    <n v="17.43"/>
    <n v="230.5"/>
    <x v="31"/>
    <n v="10.37"/>
    <n v="12.5"/>
    <n v="2"/>
    <n v="3.38"/>
    <n v="1"/>
    <x v="0"/>
    <n v="0"/>
    <n v="0"/>
    <n v="0"/>
    <s v="Low"/>
    <s v="High"/>
    <x v="1"/>
  </r>
  <r>
    <s v="VA"/>
    <n v="100"/>
    <s v="area_code_415"/>
    <s v="no"/>
    <s v="no"/>
    <n v="0"/>
    <n v="174.2"/>
    <n v="93"/>
    <n v="29.61"/>
    <n v="235"/>
    <n v="101"/>
    <n v="19.98"/>
    <n v="264.2"/>
    <x v="72"/>
    <n v="11.89"/>
    <n v="9.9"/>
    <n v="7"/>
    <n v="2.67"/>
    <n v="1"/>
    <x v="0"/>
    <n v="0"/>
    <n v="0"/>
    <n v="0"/>
    <s v="Medium"/>
    <s v="Low"/>
    <x v="0"/>
  </r>
  <r>
    <s v="ID"/>
    <n v="127"/>
    <s v="area_code_408"/>
    <s v="no"/>
    <s v="no"/>
    <n v="0"/>
    <n v="189.7"/>
    <n v="110"/>
    <n v="32.25"/>
    <n v="142.4"/>
    <n v="116"/>
    <n v="12.1"/>
    <n v="175.2"/>
    <x v="29"/>
    <n v="7.88"/>
    <n v="8.5"/>
    <n v="8"/>
    <n v="2.2999999999999998"/>
    <n v="2"/>
    <x v="0"/>
    <n v="0"/>
    <n v="0"/>
    <n v="0"/>
    <s v="High"/>
    <s v="Low"/>
    <x v="1"/>
  </r>
  <r>
    <s v="ID"/>
    <n v="65"/>
    <s v="area_code_408"/>
    <s v="no"/>
    <s v="yes"/>
    <n v="19"/>
    <n v="259"/>
    <n v="96"/>
    <n v="44.03"/>
    <n v="332.3"/>
    <n v="106"/>
    <n v="28.25"/>
    <n v="130.1"/>
    <x v="34"/>
    <n v="5.85"/>
    <n v="7.5"/>
    <n v="7"/>
    <n v="2.0299999999999998"/>
    <n v="1"/>
    <x v="0"/>
    <n v="0"/>
    <n v="0"/>
    <n v="1"/>
    <s v="Low"/>
    <s v="Low"/>
    <x v="1"/>
  </r>
  <r>
    <s v="MO"/>
    <n v="109"/>
    <s v="area_code_415"/>
    <s v="no"/>
    <s v="yes"/>
    <n v="39"/>
    <n v="86.4"/>
    <n v="69"/>
    <n v="14.69"/>
    <n v="189.1"/>
    <n v="108"/>
    <n v="16.07"/>
    <n v="225.4"/>
    <x v="47"/>
    <n v="10.14"/>
    <n v="4.8"/>
    <n v="4"/>
    <n v="1.3"/>
    <n v="2"/>
    <x v="0"/>
    <n v="0"/>
    <n v="0"/>
    <n v="1"/>
    <s v="High"/>
    <s v="Low"/>
    <x v="0"/>
  </r>
  <r>
    <s v="NY"/>
    <n v="98"/>
    <s v="area_code_408"/>
    <s v="no"/>
    <s v="no"/>
    <n v="0"/>
    <n v="136.9"/>
    <n v="120"/>
    <n v="23.27"/>
    <n v="180.6"/>
    <n v="84"/>
    <n v="15.35"/>
    <n v="172.9"/>
    <x v="9"/>
    <n v="7.78"/>
    <n v="11.9"/>
    <n v="4"/>
    <n v="3.21"/>
    <n v="4"/>
    <x v="1"/>
    <n v="1"/>
    <n v="0"/>
    <n v="0"/>
    <s v="Medium"/>
    <s v="High"/>
    <x v="3"/>
  </r>
  <r>
    <s v="UT"/>
    <n v="141"/>
    <s v="area_code_510"/>
    <s v="no"/>
    <s v="no"/>
    <n v="0"/>
    <n v="196.5"/>
    <n v="104"/>
    <n v="33.409999999999997"/>
    <n v="175.1"/>
    <n v="111"/>
    <n v="14.88"/>
    <n v="209.6"/>
    <x v="71"/>
    <n v="9.43"/>
    <n v="14.1"/>
    <n v="4"/>
    <n v="3.81"/>
    <n v="6"/>
    <x v="0"/>
    <n v="0"/>
    <n v="0"/>
    <n v="0"/>
    <s v="Very High"/>
    <s v="High"/>
    <x v="1"/>
  </r>
  <r>
    <s v="MN"/>
    <n v="136"/>
    <s v="area_code_415"/>
    <s v="no"/>
    <s v="no"/>
    <n v="0"/>
    <n v="221.4"/>
    <n v="120"/>
    <n v="37.64"/>
    <n v="249.5"/>
    <n v="78"/>
    <n v="21.21"/>
    <n v="192"/>
    <x v="19"/>
    <n v="8.64"/>
    <n v="13.6"/>
    <n v="2"/>
    <n v="3.67"/>
    <n v="0"/>
    <x v="0"/>
    <n v="0"/>
    <n v="0"/>
    <n v="0"/>
    <s v="Very High"/>
    <s v="High"/>
    <x v="2"/>
  </r>
  <r>
    <s v="RI"/>
    <n v="42"/>
    <s v="area_code_408"/>
    <s v="no"/>
    <s v="no"/>
    <n v="0"/>
    <n v="191.9"/>
    <n v="139"/>
    <n v="32.619999999999997"/>
    <n v="304.2"/>
    <n v="91"/>
    <n v="25.86"/>
    <n v="179.5"/>
    <x v="50"/>
    <n v="8.08"/>
    <n v="11.7"/>
    <n v="4"/>
    <n v="3.16"/>
    <n v="0"/>
    <x v="0"/>
    <n v="0"/>
    <n v="0"/>
    <n v="0"/>
    <s v="Low"/>
    <s v="High"/>
    <x v="2"/>
  </r>
  <r>
    <s v="MS"/>
    <n v="162"/>
    <s v="area_code_415"/>
    <s v="yes"/>
    <s v="no"/>
    <n v="0"/>
    <n v="172.1"/>
    <n v="138"/>
    <n v="29.26"/>
    <n v="165.9"/>
    <n v="93"/>
    <n v="14.1"/>
    <n v="279"/>
    <x v="77"/>
    <n v="12.56"/>
    <n v="9.1999999999999993"/>
    <n v="6"/>
    <n v="2.48"/>
    <n v="2"/>
    <x v="0"/>
    <n v="0"/>
    <n v="1"/>
    <n v="0"/>
    <s v="Very High"/>
    <s v="Low"/>
    <x v="3"/>
  </r>
  <r>
    <s v="NC"/>
    <n v="49"/>
    <s v="area_code_415"/>
    <s v="no"/>
    <s v="no"/>
    <n v="0"/>
    <n v="189.9"/>
    <n v="104"/>
    <n v="32.28"/>
    <n v="247.4"/>
    <n v="120"/>
    <n v="21.03"/>
    <n v="159.80000000000001"/>
    <x v="45"/>
    <n v="7.19"/>
    <n v="10.1"/>
    <n v="6"/>
    <n v="2.73"/>
    <n v="1"/>
    <x v="0"/>
    <n v="0"/>
    <n v="0"/>
    <n v="0"/>
    <s v="Low"/>
    <s v="Low"/>
    <x v="1"/>
  </r>
  <r>
    <s v="VA"/>
    <n v="103"/>
    <s v="area_code_408"/>
    <s v="no"/>
    <s v="no"/>
    <n v="0"/>
    <n v="147.80000000000001"/>
    <n v="71"/>
    <n v="25.13"/>
    <n v="182.6"/>
    <n v="103"/>
    <n v="15.52"/>
    <n v="260.8"/>
    <x v="34"/>
    <n v="11.74"/>
    <n v="6.9"/>
    <n v="3"/>
    <n v="1.86"/>
    <n v="1"/>
    <x v="0"/>
    <n v="0"/>
    <n v="0"/>
    <n v="0"/>
    <s v="High"/>
    <s v="Low"/>
    <x v="0"/>
  </r>
  <r>
    <s v="VA"/>
    <n v="102"/>
    <s v="area_code_510"/>
    <s v="no"/>
    <s v="no"/>
    <n v="0"/>
    <n v="62.5"/>
    <n v="68"/>
    <n v="10.63"/>
    <n v="222.2"/>
    <n v="114"/>
    <n v="18.89"/>
    <n v="142.4"/>
    <x v="5"/>
    <n v="6.41"/>
    <n v="12.5"/>
    <n v="5"/>
    <n v="3.38"/>
    <n v="1"/>
    <x v="0"/>
    <n v="0"/>
    <n v="0"/>
    <n v="0"/>
    <s v="High"/>
    <s v="High"/>
    <x v="0"/>
  </r>
  <r>
    <s v="TN"/>
    <n v="222"/>
    <s v="area_code_415"/>
    <s v="no"/>
    <s v="no"/>
    <n v="0"/>
    <n v="256.60000000000002"/>
    <n v="119"/>
    <n v="43.62"/>
    <n v="230.8"/>
    <n v="98"/>
    <n v="19.62"/>
    <n v="236"/>
    <x v="7"/>
    <n v="10.62"/>
    <n v="12.2"/>
    <n v="5"/>
    <n v="3.29"/>
    <n v="1"/>
    <x v="1"/>
    <n v="1"/>
    <n v="0"/>
    <n v="0"/>
    <s v="Very High"/>
    <s v="High"/>
    <x v="2"/>
  </r>
  <r>
    <s v="OR"/>
    <n v="100"/>
    <s v="area_code_415"/>
    <s v="no"/>
    <s v="yes"/>
    <n v="20"/>
    <n v="123.7"/>
    <n v="98"/>
    <n v="21.03"/>
    <n v="200.8"/>
    <n v="125"/>
    <n v="17.07"/>
    <n v="181"/>
    <x v="4"/>
    <n v="8.15"/>
    <n v="9.6"/>
    <n v="5"/>
    <n v="2.59"/>
    <n v="1"/>
    <x v="0"/>
    <n v="0"/>
    <n v="0"/>
    <n v="1"/>
    <s v="Medium"/>
    <s v="Low"/>
    <x v="0"/>
  </r>
  <r>
    <s v="NE"/>
    <n v="86"/>
    <s v="area_code_408"/>
    <s v="no"/>
    <s v="no"/>
    <n v="0"/>
    <n v="113.1"/>
    <n v="77"/>
    <n v="19.23"/>
    <n v="294.39999999999998"/>
    <n v="126"/>
    <n v="25.02"/>
    <n v="101.4"/>
    <x v="9"/>
    <n v="4.5599999999999996"/>
    <n v="13.4"/>
    <n v="3"/>
    <n v="3.62"/>
    <n v="1"/>
    <x v="0"/>
    <n v="0"/>
    <n v="0"/>
    <n v="0"/>
    <s v="Medium"/>
    <s v="High"/>
    <x v="0"/>
  </r>
  <r>
    <s v="DE"/>
    <n v="94"/>
    <s v="area_code_415"/>
    <s v="no"/>
    <s v="yes"/>
    <n v="38"/>
    <n v="220"/>
    <n v="102"/>
    <n v="37.4"/>
    <n v="180.3"/>
    <n v="119"/>
    <n v="15.33"/>
    <n v="136.19999999999999"/>
    <x v="6"/>
    <n v="6.13"/>
    <n v="10.3"/>
    <n v="2"/>
    <n v="2.78"/>
    <n v="1"/>
    <x v="0"/>
    <n v="0"/>
    <n v="0"/>
    <n v="1"/>
    <s v="Medium"/>
    <s v="High"/>
    <x v="1"/>
  </r>
  <r>
    <s v="DC"/>
    <n v="106"/>
    <s v="area_code_415"/>
    <s v="no"/>
    <s v="no"/>
    <n v="0"/>
    <n v="147.69999999999999"/>
    <n v="105"/>
    <n v="25.11"/>
    <n v="215"/>
    <n v="129"/>
    <n v="18.28"/>
    <n v="267.2"/>
    <x v="34"/>
    <n v="12.02"/>
    <n v="11"/>
    <n v="3"/>
    <n v="2.97"/>
    <n v="1"/>
    <x v="0"/>
    <n v="0"/>
    <n v="0"/>
    <n v="0"/>
    <s v="High"/>
    <s v="High"/>
    <x v="0"/>
  </r>
  <r>
    <s v="AL"/>
    <n v="91"/>
    <s v="area_code_415"/>
    <s v="no"/>
    <s v="no"/>
    <n v="0"/>
    <n v="271.89999999999998"/>
    <n v="106"/>
    <n v="46.22"/>
    <n v="231.9"/>
    <n v="116"/>
    <n v="19.71"/>
    <n v="247"/>
    <x v="71"/>
    <n v="11.12"/>
    <n v="9.3000000000000007"/>
    <n v="3"/>
    <n v="2.5099999999999998"/>
    <n v="1"/>
    <x v="1"/>
    <n v="1"/>
    <n v="0"/>
    <n v="0"/>
    <s v="Medium"/>
    <s v="Low"/>
    <x v="1"/>
  </r>
  <r>
    <s v="ND"/>
    <n v="62"/>
    <s v="area_code_510"/>
    <s v="no"/>
    <s v="no"/>
    <n v="0"/>
    <n v="196.2"/>
    <n v="107"/>
    <n v="33.35"/>
    <n v="103.9"/>
    <n v="104"/>
    <n v="8.83"/>
    <n v="203.8"/>
    <x v="53"/>
    <n v="9.17"/>
    <n v="13.2"/>
    <n v="4"/>
    <n v="3.56"/>
    <n v="1"/>
    <x v="0"/>
    <n v="0"/>
    <n v="0"/>
    <n v="0"/>
    <s v="Low"/>
    <s v="High"/>
    <x v="1"/>
  </r>
  <r>
    <s v="MD"/>
    <n v="47"/>
    <s v="area_code_415"/>
    <s v="no"/>
    <s v="no"/>
    <n v="0"/>
    <n v="111.3"/>
    <n v="92"/>
    <n v="18.920000000000002"/>
    <n v="109.4"/>
    <n v="108"/>
    <n v="9.3000000000000007"/>
    <n v="116.9"/>
    <x v="59"/>
    <n v="5.26"/>
    <n v="10.8"/>
    <n v="8"/>
    <n v="2.92"/>
    <n v="1"/>
    <x v="0"/>
    <n v="0"/>
    <n v="0"/>
    <n v="0"/>
    <s v="Low"/>
    <s v="High"/>
    <x v="0"/>
  </r>
  <r>
    <s v="LA"/>
    <n v="51"/>
    <s v="area_code_415"/>
    <s v="no"/>
    <s v="no"/>
    <n v="0"/>
    <n v="176.7"/>
    <n v="129"/>
    <n v="30.04"/>
    <n v="218.9"/>
    <n v="125"/>
    <n v="18.61"/>
    <n v="183.9"/>
    <x v="100"/>
    <n v="8.2799999999999994"/>
    <n v="9.1"/>
    <n v="4"/>
    <n v="2.46"/>
    <n v="0"/>
    <x v="0"/>
    <n v="0"/>
    <n v="0"/>
    <n v="0"/>
    <s v="Low"/>
    <s v="Low"/>
    <x v="0"/>
  </r>
  <r>
    <s v="OK"/>
    <n v="116"/>
    <s v="area_code_408"/>
    <s v="no"/>
    <s v="no"/>
    <n v="0"/>
    <n v="211.3"/>
    <n v="91"/>
    <n v="35.92"/>
    <n v="190.9"/>
    <n v="116"/>
    <n v="16.23"/>
    <n v="184.1"/>
    <x v="94"/>
    <n v="8.2799999999999994"/>
    <n v="6.3"/>
    <n v="4"/>
    <n v="1.7"/>
    <n v="2"/>
    <x v="0"/>
    <n v="0"/>
    <n v="0"/>
    <n v="0"/>
    <s v="High"/>
    <s v="Low"/>
    <x v="1"/>
  </r>
  <r>
    <s v="ID"/>
    <n v="145"/>
    <s v="area_code_415"/>
    <s v="no"/>
    <s v="no"/>
    <n v="0"/>
    <n v="219"/>
    <n v="98"/>
    <n v="37.229999999999997"/>
    <n v="176.1"/>
    <n v="109"/>
    <n v="14.97"/>
    <n v="166.3"/>
    <x v="65"/>
    <n v="7.48"/>
    <n v="6.8"/>
    <n v="3"/>
    <n v="1.84"/>
    <n v="2"/>
    <x v="0"/>
    <n v="0"/>
    <n v="0"/>
    <n v="0"/>
    <s v="Very High"/>
    <s v="Low"/>
    <x v="1"/>
  </r>
  <r>
    <s v="PA"/>
    <n v="180"/>
    <s v="area_code_415"/>
    <s v="no"/>
    <s v="no"/>
    <n v="0"/>
    <n v="174.1"/>
    <n v="94"/>
    <n v="29.6"/>
    <n v="147.1"/>
    <n v="93"/>
    <n v="12.5"/>
    <n v="216.9"/>
    <x v="13"/>
    <n v="9.76"/>
    <n v="16.2"/>
    <n v="3"/>
    <n v="4.37"/>
    <n v="1"/>
    <x v="0"/>
    <n v="0"/>
    <n v="0"/>
    <n v="0"/>
    <s v="Very High"/>
    <s v="High"/>
    <x v="3"/>
  </r>
  <r>
    <s v="NE"/>
    <n v="67"/>
    <s v="area_code_415"/>
    <s v="no"/>
    <s v="no"/>
    <n v="0"/>
    <n v="124"/>
    <n v="77"/>
    <n v="21.08"/>
    <n v="222.2"/>
    <n v="95"/>
    <n v="18.89"/>
    <n v="151.19999999999999"/>
    <x v="8"/>
    <n v="6.8"/>
    <n v="13.1"/>
    <n v="2"/>
    <n v="3.54"/>
    <n v="0"/>
    <x v="0"/>
    <n v="0"/>
    <n v="0"/>
    <n v="0"/>
    <s v="Low"/>
    <s v="High"/>
    <x v="3"/>
  </r>
  <r>
    <s v="TX"/>
    <n v="38"/>
    <s v="area_code_415"/>
    <s v="no"/>
    <s v="yes"/>
    <n v="38"/>
    <n v="175.6"/>
    <n v="127"/>
    <n v="29.85"/>
    <n v="260.5"/>
    <n v="118"/>
    <n v="22.14"/>
    <n v="199.5"/>
    <x v="23"/>
    <n v="8.98"/>
    <n v="12.3"/>
    <n v="2"/>
    <n v="3.32"/>
    <n v="2"/>
    <x v="0"/>
    <n v="0"/>
    <n v="0"/>
    <n v="1"/>
    <s v="Low"/>
    <s v="High"/>
    <x v="0"/>
  </r>
  <r>
    <s v="LA"/>
    <n v="164"/>
    <s v="area_code_408"/>
    <s v="no"/>
    <s v="yes"/>
    <n v="32"/>
    <n v="111.7"/>
    <n v="116"/>
    <n v="18.989999999999998"/>
    <n v="133.9"/>
    <n v="93"/>
    <n v="11.38"/>
    <n v="176.5"/>
    <x v="46"/>
    <n v="7.94"/>
    <n v="8"/>
    <n v="5"/>
    <n v="2.16"/>
    <n v="1"/>
    <x v="0"/>
    <n v="0"/>
    <n v="0"/>
    <n v="1"/>
    <s v="Very High"/>
    <s v="Low"/>
    <x v="3"/>
  </r>
  <r>
    <s v="WI"/>
    <n v="119"/>
    <s v="area_code_415"/>
    <s v="no"/>
    <s v="no"/>
    <n v="0"/>
    <n v="37.4"/>
    <n v="102"/>
    <n v="6.36"/>
    <n v="182.3"/>
    <n v="115"/>
    <n v="15.5"/>
    <n v="191.9"/>
    <x v="41"/>
    <n v="8.64"/>
    <n v="8.3000000000000007"/>
    <n v="5"/>
    <n v="2.2400000000000002"/>
    <n v="2"/>
    <x v="0"/>
    <n v="0"/>
    <n v="0"/>
    <n v="0"/>
    <s v="High"/>
    <s v="Low"/>
    <x v="0"/>
  </r>
  <r>
    <s v="AR"/>
    <n v="74"/>
    <s v="area_code_415"/>
    <s v="no"/>
    <s v="no"/>
    <n v="0"/>
    <n v="201.4"/>
    <n v="112"/>
    <n v="34.24"/>
    <n v="109.6"/>
    <n v="71"/>
    <n v="9.32"/>
    <n v="200.2"/>
    <x v="25"/>
    <n v="9.01"/>
    <n v="10.7"/>
    <n v="2"/>
    <n v="2.89"/>
    <n v="1"/>
    <x v="0"/>
    <n v="0"/>
    <n v="0"/>
    <n v="0"/>
    <s v="Medium"/>
    <s v="High"/>
    <x v="2"/>
  </r>
  <r>
    <s v="GA"/>
    <n v="18"/>
    <s v="area_code_415"/>
    <s v="no"/>
    <s v="no"/>
    <n v="0"/>
    <n v="156"/>
    <n v="88"/>
    <n v="26.52"/>
    <n v="213.8"/>
    <n v="127"/>
    <n v="18.170000000000002"/>
    <n v="244.9"/>
    <x v="45"/>
    <n v="11.02"/>
    <n v="11.4"/>
    <n v="9"/>
    <n v="3.08"/>
    <n v="1"/>
    <x v="0"/>
    <n v="0"/>
    <n v="0"/>
    <n v="0"/>
    <s v="Low"/>
    <s v="High"/>
    <x v="0"/>
  </r>
  <r>
    <s v="NY"/>
    <n v="93"/>
    <s v="area_code_408"/>
    <s v="no"/>
    <s v="no"/>
    <n v="0"/>
    <n v="162.9"/>
    <n v="103"/>
    <n v="27.69"/>
    <n v="243.6"/>
    <n v="97"/>
    <n v="20.71"/>
    <n v="172.4"/>
    <x v="8"/>
    <n v="7.76"/>
    <n v="7"/>
    <n v="5"/>
    <n v="1.89"/>
    <n v="4"/>
    <x v="0"/>
    <n v="0"/>
    <n v="0"/>
    <n v="0"/>
    <s v="Medium"/>
    <s v="Low"/>
    <x v="3"/>
  </r>
  <r>
    <s v="MT"/>
    <n v="64"/>
    <s v="area_code_415"/>
    <s v="no"/>
    <s v="yes"/>
    <n v="18"/>
    <n v="211.4"/>
    <n v="111"/>
    <n v="35.94"/>
    <n v="150.80000000000001"/>
    <n v="67"/>
    <n v="12.82"/>
    <n v="216.5"/>
    <x v="30"/>
    <n v="9.74"/>
    <n v="10.5"/>
    <n v="2"/>
    <n v="2.84"/>
    <n v="2"/>
    <x v="0"/>
    <n v="0"/>
    <n v="0"/>
    <n v="1"/>
    <s v="Low"/>
    <s v="High"/>
    <x v="2"/>
  </r>
  <r>
    <s v="LA"/>
    <n v="108"/>
    <s v="area_code_415"/>
    <s v="no"/>
    <s v="no"/>
    <n v="0"/>
    <n v="157.30000000000001"/>
    <n v="83"/>
    <n v="26.74"/>
    <n v="162.80000000000001"/>
    <n v="75"/>
    <n v="13.84"/>
    <n v="112"/>
    <x v="67"/>
    <n v="5.04"/>
    <n v="9.6999999999999993"/>
    <n v="4"/>
    <n v="2.62"/>
    <n v="1"/>
    <x v="0"/>
    <n v="0"/>
    <n v="0"/>
    <n v="0"/>
    <s v="High"/>
    <s v="Low"/>
    <x v="3"/>
  </r>
  <r>
    <s v="AK"/>
    <n v="112"/>
    <s v="area_code_510"/>
    <s v="no"/>
    <s v="no"/>
    <n v="0"/>
    <n v="172.7"/>
    <n v="112"/>
    <n v="29.36"/>
    <n v="244.5"/>
    <n v="83"/>
    <n v="20.78"/>
    <n v="242.3"/>
    <x v="19"/>
    <n v="10.9"/>
    <n v="4.0999999999999996"/>
    <n v="1"/>
    <n v="1.1100000000000001"/>
    <n v="0"/>
    <x v="0"/>
    <n v="0"/>
    <n v="0"/>
    <n v="0"/>
    <s v="High"/>
    <s v="Low"/>
    <x v="3"/>
  </r>
  <r>
    <s v="RI"/>
    <n v="77"/>
    <s v="area_code_408"/>
    <s v="no"/>
    <s v="no"/>
    <n v="0"/>
    <n v="196.6"/>
    <n v="87"/>
    <n v="33.42"/>
    <n v="117.7"/>
    <n v="103"/>
    <n v="10"/>
    <n v="124.9"/>
    <x v="41"/>
    <n v="5.62"/>
    <n v="11.4"/>
    <n v="3"/>
    <n v="3.08"/>
    <n v="2"/>
    <x v="0"/>
    <n v="0"/>
    <n v="0"/>
    <n v="0"/>
    <s v="Medium"/>
    <s v="High"/>
    <x v="1"/>
  </r>
  <r>
    <s v="AR"/>
    <n v="68"/>
    <s v="area_code_408"/>
    <s v="no"/>
    <s v="yes"/>
    <n v="43"/>
    <n v="147.69999999999999"/>
    <n v="95"/>
    <n v="25.11"/>
    <n v="259.3"/>
    <n v="108"/>
    <n v="22.04"/>
    <n v="237.1"/>
    <x v="36"/>
    <n v="10.67"/>
    <n v="8.9"/>
    <n v="8"/>
    <n v="2.4"/>
    <n v="3"/>
    <x v="0"/>
    <n v="0"/>
    <n v="0"/>
    <n v="1"/>
    <s v="Low"/>
    <s v="Low"/>
    <x v="0"/>
  </r>
  <r>
    <s v="IA"/>
    <n v="83"/>
    <s v="area_code_408"/>
    <s v="yes"/>
    <s v="no"/>
    <n v="0"/>
    <n v="197.6"/>
    <n v="105"/>
    <n v="33.590000000000003"/>
    <n v="177.5"/>
    <n v="96"/>
    <n v="15.09"/>
    <n v="126.8"/>
    <x v="41"/>
    <n v="5.71"/>
    <n v="9.1999999999999993"/>
    <n v="1"/>
    <n v="2.48"/>
    <n v="3"/>
    <x v="1"/>
    <n v="1"/>
    <n v="1"/>
    <n v="0"/>
    <s v="Medium"/>
    <s v="Low"/>
    <x v="2"/>
  </r>
  <r>
    <s v="CT"/>
    <n v="87"/>
    <s v="area_code_510"/>
    <s v="no"/>
    <s v="yes"/>
    <n v="18"/>
    <n v="186.7"/>
    <n v="74"/>
    <n v="31.74"/>
    <n v="220"/>
    <n v="77"/>
    <n v="18.7"/>
    <n v="224.6"/>
    <x v="102"/>
    <n v="10.11"/>
    <n v="12"/>
    <n v="4"/>
    <n v="3.24"/>
    <n v="1"/>
    <x v="0"/>
    <n v="0"/>
    <n v="0"/>
    <n v="1"/>
    <s v="Medium"/>
    <s v="High"/>
    <x v="2"/>
  </r>
  <r>
    <s v="SC"/>
    <n v="43"/>
    <s v="area_code_408"/>
    <s v="no"/>
    <s v="yes"/>
    <n v="39"/>
    <n v="198.5"/>
    <n v="104"/>
    <n v="33.75"/>
    <n v="163.1"/>
    <n v="107"/>
    <n v="13.86"/>
    <n v="212.2"/>
    <x v="76"/>
    <n v="9.5500000000000007"/>
    <n v="10.8"/>
    <n v="2"/>
    <n v="2.92"/>
    <n v="1"/>
    <x v="0"/>
    <n v="0"/>
    <n v="0"/>
    <n v="1"/>
    <s v="Low"/>
    <s v="High"/>
    <x v="1"/>
  </r>
  <r>
    <s v="WA"/>
    <n v="113"/>
    <s v="area_code_408"/>
    <s v="no"/>
    <s v="no"/>
    <n v="0"/>
    <n v="161.1"/>
    <n v="133"/>
    <n v="27.39"/>
    <n v="205.3"/>
    <n v="95"/>
    <n v="17.45"/>
    <n v="60.3"/>
    <x v="73"/>
    <n v="2.71"/>
    <n v="12.2"/>
    <n v="2"/>
    <n v="3.29"/>
    <n v="2"/>
    <x v="0"/>
    <n v="0"/>
    <n v="0"/>
    <n v="0"/>
    <s v="High"/>
    <s v="High"/>
    <x v="3"/>
  </r>
  <r>
    <s v="AR"/>
    <n v="95"/>
    <s v="area_code_415"/>
    <s v="no"/>
    <s v="yes"/>
    <n v="27"/>
    <n v="190.8"/>
    <n v="76"/>
    <n v="32.44"/>
    <n v="177.5"/>
    <n v="104"/>
    <n v="15.09"/>
    <n v="227.3"/>
    <x v="34"/>
    <n v="10.23"/>
    <n v="5.9"/>
    <n v="1"/>
    <n v="1.59"/>
    <n v="2"/>
    <x v="0"/>
    <n v="0"/>
    <n v="0"/>
    <n v="1"/>
    <s v="Medium"/>
    <s v="Low"/>
    <x v="1"/>
  </r>
  <r>
    <s v="TX"/>
    <n v="30"/>
    <s v="area_code_415"/>
    <s v="no"/>
    <s v="no"/>
    <n v="0"/>
    <n v="195.2"/>
    <n v="100"/>
    <n v="33.18"/>
    <n v="179.8"/>
    <n v="95"/>
    <n v="15.28"/>
    <n v="298.3"/>
    <x v="11"/>
    <n v="13.42"/>
    <n v="11.5"/>
    <n v="4"/>
    <n v="3.11"/>
    <n v="1"/>
    <x v="0"/>
    <n v="0"/>
    <n v="0"/>
    <n v="0"/>
    <s v="Low"/>
    <s v="High"/>
    <x v="2"/>
  </r>
  <r>
    <s v="NJ"/>
    <n v="172"/>
    <s v="area_code_510"/>
    <s v="no"/>
    <s v="no"/>
    <n v="0"/>
    <n v="290.5"/>
    <n v="123"/>
    <n v="49.39"/>
    <n v="253"/>
    <n v="77"/>
    <n v="21.51"/>
    <n v="159.30000000000001"/>
    <x v="5"/>
    <n v="7.17"/>
    <n v="11.3"/>
    <n v="5"/>
    <n v="3.05"/>
    <n v="2"/>
    <x v="1"/>
    <n v="1"/>
    <n v="0"/>
    <n v="0"/>
    <s v="Very High"/>
    <s v="High"/>
    <x v="2"/>
  </r>
  <r>
    <s v="ME"/>
    <n v="82"/>
    <s v="area_code_415"/>
    <s v="no"/>
    <s v="yes"/>
    <n v="23"/>
    <n v="165.2"/>
    <n v="103"/>
    <n v="28.08"/>
    <n v="193.9"/>
    <n v="78"/>
    <n v="16.48"/>
    <n v="170.9"/>
    <x v="6"/>
    <n v="7.69"/>
    <n v="11.8"/>
    <n v="2"/>
    <n v="3.19"/>
    <n v="1"/>
    <x v="0"/>
    <n v="0"/>
    <n v="0"/>
    <n v="1"/>
    <s v="Medium"/>
    <s v="High"/>
    <x v="3"/>
  </r>
  <r>
    <s v="WI"/>
    <n v="95"/>
    <s v="area_code_415"/>
    <s v="no"/>
    <s v="no"/>
    <n v="0"/>
    <n v="198.9"/>
    <n v="101"/>
    <n v="33.81"/>
    <n v="209.7"/>
    <n v="91"/>
    <n v="17.82"/>
    <n v="145.30000000000001"/>
    <x v="81"/>
    <n v="6.54"/>
    <n v="11.4"/>
    <n v="4"/>
    <n v="3.08"/>
    <n v="1"/>
    <x v="0"/>
    <n v="0"/>
    <n v="0"/>
    <n v="0"/>
    <s v="Medium"/>
    <s v="High"/>
    <x v="2"/>
  </r>
  <r>
    <s v="DE"/>
    <n v="97"/>
    <s v="area_code_408"/>
    <s v="no"/>
    <s v="no"/>
    <n v="0"/>
    <n v="169.2"/>
    <n v="91"/>
    <n v="28.76"/>
    <n v="224.6"/>
    <n v="122"/>
    <n v="19.09"/>
    <n v="108"/>
    <x v="11"/>
    <n v="4.8600000000000003"/>
    <n v="13"/>
    <n v="5"/>
    <n v="3.51"/>
    <n v="1"/>
    <x v="0"/>
    <n v="0"/>
    <n v="0"/>
    <n v="0"/>
    <s v="Medium"/>
    <s v="High"/>
    <x v="0"/>
  </r>
  <r>
    <s v="DE"/>
    <n v="115"/>
    <s v="area_code_415"/>
    <s v="no"/>
    <s v="no"/>
    <n v="0"/>
    <n v="275.5"/>
    <n v="76"/>
    <n v="46.84"/>
    <n v="225.8"/>
    <n v="82"/>
    <n v="19.190000000000001"/>
    <n v="327.3"/>
    <x v="30"/>
    <n v="14.73"/>
    <n v="4.8"/>
    <n v="2"/>
    <n v="1.3"/>
    <n v="3"/>
    <x v="1"/>
    <n v="1"/>
    <n v="0"/>
    <n v="0"/>
    <s v="High"/>
    <s v="Low"/>
    <x v="2"/>
  </r>
  <r>
    <s v="HI"/>
    <n v="94"/>
    <s v="area_code_408"/>
    <s v="no"/>
    <s v="no"/>
    <n v="0"/>
    <n v="226.6"/>
    <n v="119"/>
    <n v="38.520000000000003"/>
    <n v="199.8"/>
    <n v="111"/>
    <n v="16.98"/>
    <n v="219.4"/>
    <x v="97"/>
    <n v="9.8699999999999992"/>
    <n v="11.7"/>
    <n v="2"/>
    <n v="3.16"/>
    <n v="3"/>
    <x v="0"/>
    <n v="0"/>
    <n v="0"/>
    <n v="0"/>
    <s v="Medium"/>
    <s v="High"/>
    <x v="1"/>
  </r>
  <r>
    <s v="PA"/>
    <n v="88"/>
    <s v="area_code_415"/>
    <s v="no"/>
    <s v="no"/>
    <n v="0"/>
    <n v="158.19999999999999"/>
    <n v="130"/>
    <n v="26.89"/>
    <n v="234.6"/>
    <n v="91"/>
    <n v="19.940000000000001"/>
    <n v="291"/>
    <x v="57"/>
    <n v="13.1"/>
    <n v="12.9"/>
    <n v="3"/>
    <n v="3.48"/>
    <n v="2"/>
    <x v="0"/>
    <n v="0"/>
    <n v="0"/>
    <n v="0"/>
    <s v="Medium"/>
    <s v="High"/>
    <x v="3"/>
  </r>
  <r>
    <s v="MA"/>
    <n v="95"/>
    <s v="area_code_415"/>
    <s v="no"/>
    <s v="no"/>
    <n v="0"/>
    <n v="186.4"/>
    <n v="85"/>
    <n v="31.69"/>
    <n v="173.4"/>
    <n v="100"/>
    <n v="14.74"/>
    <n v="294.7"/>
    <x v="44"/>
    <n v="13.26"/>
    <n v="9.1"/>
    <n v="5"/>
    <n v="2.46"/>
    <n v="1"/>
    <x v="0"/>
    <n v="0"/>
    <n v="0"/>
    <n v="0"/>
    <s v="Medium"/>
    <s v="Low"/>
    <x v="2"/>
  </r>
  <r>
    <s v="SD"/>
    <n v="52"/>
    <s v="area_code_408"/>
    <s v="no"/>
    <s v="no"/>
    <n v="0"/>
    <n v="165.8"/>
    <n v="94"/>
    <n v="28.19"/>
    <n v="192.8"/>
    <n v="135"/>
    <n v="16.39"/>
    <n v="247.8"/>
    <x v="16"/>
    <n v="11.15"/>
    <n v="12.4"/>
    <n v="7"/>
    <n v="3.35"/>
    <n v="3"/>
    <x v="0"/>
    <n v="0"/>
    <n v="0"/>
    <n v="0"/>
    <s v="Low"/>
    <s v="High"/>
    <x v="0"/>
  </r>
  <r>
    <s v="PA"/>
    <n v="91"/>
    <s v="area_code_510"/>
    <s v="no"/>
    <s v="no"/>
    <n v="0"/>
    <n v="143.19999999999999"/>
    <n v="127"/>
    <n v="24.34"/>
    <n v="103"/>
    <n v="89"/>
    <n v="8.76"/>
    <n v="233.5"/>
    <x v="9"/>
    <n v="10.51"/>
    <n v="12.7"/>
    <n v="3"/>
    <n v="3.43"/>
    <n v="2"/>
    <x v="0"/>
    <n v="0"/>
    <n v="0"/>
    <n v="0"/>
    <s v="Medium"/>
    <s v="High"/>
    <x v="3"/>
  </r>
  <r>
    <s v="MD"/>
    <n v="163"/>
    <s v="area_code_510"/>
    <s v="no"/>
    <s v="no"/>
    <n v="0"/>
    <n v="238.6"/>
    <n v="107"/>
    <n v="40.56"/>
    <n v="178"/>
    <n v="85"/>
    <n v="15.13"/>
    <n v="196"/>
    <x v="74"/>
    <n v="8.82"/>
    <n v="6.2"/>
    <n v="4"/>
    <n v="1.67"/>
    <n v="1"/>
    <x v="0"/>
    <n v="0"/>
    <n v="0"/>
    <n v="0"/>
    <s v="Very High"/>
    <s v="Low"/>
    <x v="2"/>
  </r>
  <r>
    <s v="MS"/>
    <n v="145"/>
    <s v="area_code_408"/>
    <s v="yes"/>
    <s v="no"/>
    <n v="0"/>
    <n v="113"/>
    <n v="63"/>
    <n v="19.21"/>
    <n v="187"/>
    <n v="131"/>
    <n v="15.9"/>
    <n v="146.80000000000001"/>
    <x v="42"/>
    <n v="6.61"/>
    <n v="10.9"/>
    <n v="7"/>
    <n v="2.94"/>
    <n v="1"/>
    <x v="0"/>
    <n v="0"/>
    <n v="1"/>
    <n v="0"/>
    <s v="Very High"/>
    <s v="High"/>
    <x v="0"/>
  </r>
  <r>
    <s v="MI"/>
    <n v="116"/>
    <s v="area_code_408"/>
    <s v="no"/>
    <s v="no"/>
    <n v="0"/>
    <n v="149.6"/>
    <n v="74"/>
    <n v="25.43"/>
    <n v="167.9"/>
    <n v="92"/>
    <n v="14.27"/>
    <n v="174.1"/>
    <x v="41"/>
    <n v="7.83"/>
    <n v="16.399999999999999"/>
    <n v="7"/>
    <n v="4.43"/>
    <n v="0"/>
    <x v="0"/>
    <n v="0"/>
    <n v="0"/>
    <n v="0"/>
    <s v="High"/>
    <s v="High"/>
    <x v="3"/>
  </r>
  <r>
    <s v="ID"/>
    <n v="95"/>
    <s v="area_code_415"/>
    <s v="no"/>
    <s v="no"/>
    <n v="0"/>
    <n v="232"/>
    <n v="80"/>
    <n v="39.44"/>
    <n v="126.1"/>
    <n v="94"/>
    <n v="10.72"/>
    <n v="109.6"/>
    <x v="57"/>
    <n v="4.93"/>
    <n v="12"/>
    <n v="6"/>
    <n v="3.24"/>
    <n v="1"/>
    <x v="0"/>
    <n v="0"/>
    <n v="0"/>
    <n v="0"/>
    <s v="Medium"/>
    <s v="High"/>
    <x v="2"/>
  </r>
  <r>
    <s v="NY"/>
    <n v="49"/>
    <s v="area_code_415"/>
    <s v="no"/>
    <s v="no"/>
    <n v="0"/>
    <n v="167.2"/>
    <n v="94"/>
    <n v="28.42"/>
    <n v="218.1"/>
    <n v="121"/>
    <n v="18.54"/>
    <n v="313.10000000000002"/>
    <x v="23"/>
    <n v="14.09"/>
    <n v="7.8"/>
    <n v="5"/>
    <n v="2.11"/>
    <n v="3"/>
    <x v="0"/>
    <n v="0"/>
    <n v="0"/>
    <n v="0"/>
    <s v="Low"/>
    <s v="Low"/>
    <x v="0"/>
  </r>
  <r>
    <s v="AK"/>
    <n v="121"/>
    <s v="area_code_415"/>
    <s v="no"/>
    <s v="no"/>
    <n v="0"/>
    <n v="162.4"/>
    <n v="87"/>
    <n v="27.61"/>
    <n v="285.2"/>
    <n v="104"/>
    <n v="24.24"/>
    <n v="117.4"/>
    <x v="76"/>
    <n v="5.28"/>
    <n v="5.8"/>
    <n v="5"/>
    <n v="1.57"/>
    <n v="2"/>
    <x v="0"/>
    <n v="0"/>
    <n v="0"/>
    <n v="0"/>
    <s v="High"/>
    <s v="Low"/>
    <x v="0"/>
  </r>
  <r>
    <s v="TN"/>
    <n v="39"/>
    <s v="area_code_510"/>
    <s v="no"/>
    <s v="no"/>
    <n v="0"/>
    <n v="189.6"/>
    <n v="89"/>
    <n v="32.229999999999997"/>
    <n v="251.6"/>
    <n v="116"/>
    <n v="21.39"/>
    <n v="230.9"/>
    <x v="18"/>
    <n v="10.39"/>
    <n v="5.4"/>
    <n v="8"/>
    <n v="1.46"/>
    <n v="3"/>
    <x v="0"/>
    <n v="0"/>
    <n v="0"/>
    <n v="0"/>
    <s v="Low"/>
    <s v="Low"/>
    <x v="1"/>
  </r>
  <r>
    <s v="CT"/>
    <n v="41"/>
    <s v="area_code_415"/>
    <s v="no"/>
    <s v="yes"/>
    <n v="24"/>
    <n v="247.6"/>
    <n v="97"/>
    <n v="42.09"/>
    <n v="199.7"/>
    <n v="106"/>
    <n v="16.97"/>
    <n v="217.7"/>
    <x v="50"/>
    <n v="9.8000000000000007"/>
    <n v="12.1"/>
    <n v="6"/>
    <n v="3.27"/>
    <n v="1"/>
    <x v="0"/>
    <n v="0"/>
    <n v="0"/>
    <n v="1"/>
    <s v="Low"/>
    <s v="High"/>
    <x v="1"/>
  </r>
  <r>
    <s v="HI"/>
    <n v="60"/>
    <s v="area_code_510"/>
    <s v="no"/>
    <s v="no"/>
    <n v="0"/>
    <n v="179.4"/>
    <n v="108"/>
    <n v="30.5"/>
    <n v="263.2"/>
    <n v="74"/>
    <n v="22.37"/>
    <n v="133.30000000000001"/>
    <x v="17"/>
    <n v="6"/>
    <n v="13.4"/>
    <n v="7"/>
    <n v="3.62"/>
    <n v="2"/>
    <x v="0"/>
    <n v="0"/>
    <n v="0"/>
    <n v="0"/>
    <s v="Low"/>
    <s v="High"/>
    <x v="3"/>
  </r>
  <r>
    <s v="RI"/>
    <n v="158"/>
    <s v="area_code_510"/>
    <s v="no"/>
    <s v="no"/>
    <n v="0"/>
    <n v="245.1"/>
    <n v="68"/>
    <n v="41.67"/>
    <n v="195.8"/>
    <n v="100"/>
    <n v="16.64"/>
    <n v="244.2"/>
    <x v="59"/>
    <n v="10.99"/>
    <n v="11.5"/>
    <n v="4"/>
    <n v="3.11"/>
    <n v="2"/>
    <x v="0"/>
    <n v="0"/>
    <n v="0"/>
    <n v="0"/>
    <s v="Very High"/>
    <s v="High"/>
    <x v="2"/>
  </r>
  <r>
    <s v="MS"/>
    <n v="121"/>
    <s v="area_code_408"/>
    <s v="no"/>
    <s v="yes"/>
    <n v="12"/>
    <n v="127.2"/>
    <n v="56"/>
    <n v="21.62"/>
    <n v="241.6"/>
    <n v="114"/>
    <n v="20.54"/>
    <n v="176.6"/>
    <x v="48"/>
    <n v="7.95"/>
    <n v="13.2"/>
    <n v="3"/>
    <n v="3.56"/>
    <n v="3"/>
    <x v="0"/>
    <n v="0"/>
    <n v="0"/>
    <n v="1"/>
    <s v="High"/>
    <s v="High"/>
    <x v="0"/>
  </r>
  <r>
    <s v="MS"/>
    <n v="45"/>
    <s v="area_code_415"/>
    <s v="no"/>
    <s v="no"/>
    <n v="0"/>
    <n v="142.69999999999999"/>
    <n v="80"/>
    <n v="24.26"/>
    <n v="205.4"/>
    <n v="135"/>
    <n v="17.46"/>
    <n v="228.1"/>
    <x v="30"/>
    <n v="10.26"/>
    <n v="12"/>
    <n v="11"/>
    <n v="3.24"/>
    <n v="2"/>
    <x v="0"/>
    <n v="0"/>
    <n v="0"/>
    <n v="0"/>
    <s v="Low"/>
    <s v="High"/>
    <x v="0"/>
  </r>
  <r>
    <s v="WI"/>
    <n v="154"/>
    <s v="area_code_510"/>
    <s v="no"/>
    <s v="no"/>
    <n v="0"/>
    <n v="94.5"/>
    <n v="97"/>
    <n v="16.07"/>
    <n v="178.2"/>
    <n v="127"/>
    <n v="15.15"/>
    <n v="230.2"/>
    <x v="43"/>
    <n v="10.36"/>
    <n v="9.1999999999999993"/>
    <n v="3"/>
    <n v="2.48"/>
    <n v="2"/>
    <x v="0"/>
    <n v="0"/>
    <n v="0"/>
    <n v="0"/>
    <s v="Very High"/>
    <s v="Low"/>
    <x v="0"/>
  </r>
  <r>
    <s v="DE"/>
    <n v="127"/>
    <s v="area_code_510"/>
    <s v="no"/>
    <s v="no"/>
    <n v="0"/>
    <n v="241.7"/>
    <n v="115"/>
    <n v="41.09"/>
    <n v="141.5"/>
    <n v="96"/>
    <n v="12.03"/>
    <n v="170.7"/>
    <x v="9"/>
    <n v="7.68"/>
    <n v="4.5"/>
    <n v="5"/>
    <n v="1.22"/>
    <n v="2"/>
    <x v="0"/>
    <n v="0"/>
    <n v="0"/>
    <n v="0"/>
    <s v="High"/>
    <s v="Low"/>
    <x v="2"/>
  </r>
  <r>
    <s v="CO"/>
    <n v="74"/>
    <s v="area_code_415"/>
    <s v="yes"/>
    <s v="no"/>
    <n v="0"/>
    <n v="267.5"/>
    <n v="134"/>
    <n v="45.48"/>
    <n v="242.5"/>
    <n v="110"/>
    <n v="20.61"/>
    <n v="223"/>
    <x v="13"/>
    <n v="10.039999999999999"/>
    <n v="8.3000000000000007"/>
    <n v="4"/>
    <n v="2.2400000000000002"/>
    <n v="3"/>
    <x v="1"/>
    <n v="1"/>
    <n v="1"/>
    <n v="0"/>
    <s v="Medium"/>
    <s v="Low"/>
    <x v="1"/>
  </r>
  <r>
    <s v="AL"/>
    <n v="26"/>
    <s v="area_code_408"/>
    <s v="no"/>
    <s v="no"/>
    <n v="0"/>
    <n v="290.10000000000002"/>
    <n v="143"/>
    <n v="49.32"/>
    <n v="245.7"/>
    <n v="97"/>
    <n v="20.88"/>
    <n v="147"/>
    <x v="59"/>
    <n v="6.61"/>
    <n v="7.4"/>
    <n v="4"/>
    <n v="2"/>
    <n v="2"/>
    <x v="1"/>
    <n v="1"/>
    <n v="0"/>
    <n v="0"/>
    <s v="Low"/>
    <s v="Low"/>
    <x v="2"/>
  </r>
  <r>
    <s v="WY"/>
    <n v="101"/>
    <s v="area_code_415"/>
    <s v="no"/>
    <s v="yes"/>
    <n v="24"/>
    <n v="240.5"/>
    <n v="103"/>
    <n v="40.89"/>
    <n v="280.5"/>
    <n v="78"/>
    <n v="23.84"/>
    <n v="212.8"/>
    <x v="69"/>
    <n v="9.58"/>
    <n v="10.4"/>
    <n v="5"/>
    <n v="2.81"/>
    <n v="2"/>
    <x v="0"/>
    <n v="0"/>
    <n v="0"/>
    <n v="1"/>
    <s v="High"/>
    <s v="High"/>
    <x v="2"/>
  </r>
  <r>
    <s v="SD"/>
    <n v="67"/>
    <s v="area_code_415"/>
    <s v="no"/>
    <s v="no"/>
    <n v="0"/>
    <n v="284.5"/>
    <n v="104"/>
    <n v="48.37"/>
    <n v="88.6"/>
    <n v="71"/>
    <n v="7.53"/>
    <n v="171.4"/>
    <x v="73"/>
    <n v="7.71"/>
    <n v="12.5"/>
    <n v="4"/>
    <n v="3.38"/>
    <n v="1"/>
    <x v="0"/>
    <n v="0"/>
    <n v="0"/>
    <n v="0"/>
    <s v="Low"/>
    <s v="High"/>
    <x v="2"/>
  </r>
  <r>
    <s v="WY"/>
    <n v="142"/>
    <s v="area_code_415"/>
    <s v="no"/>
    <s v="no"/>
    <n v="0"/>
    <n v="131.69999999999999"/>
    <n v="85"/>
    <n v="22.39"/>
    <n v="239.6"/>
    <n v="118"/>
    <n v="20.37"/>
    <n v="235.1"/>
    <x v="33"/>
    <n v="10.58"/>
    <n v="8.9"/>
    <n v="3"/>
    <n v="2.4"/>
    <n v="1"/>
    <x v="0"/>
    <n v="0"/>
    <n v="0"/>
    <n v="0"/>
    <s v="Very High"/>
    <s v="Low"/>
    <x v="0"/>
  </r>
  <r>
    <s v="SC"/>
    <n v="183"/>
    <s v="area_code_415"/>
    <s v="no"/>
    <s v="yes"/>
    <n v="31"/>
    <n v="211.9"/>
    <n v="126"/>
    <n v="36.020000000000003"/>
    <n v="224.3"/>
    <n v="125"/>
    <n v="19.07"/>
    <n v="226.2"/>
    <x v="76"/>
    <n v="10.18"/>
    <n v="13.8"/>
    <n v="2"/>
    <n v="3.73"/>
    <n v="1"/>
    <x v="0"/>
    <n v="0"/>
    <n v="0"/>
    <n v="1"/>
    <s v="Very High"/>
    <s v="High"/>
    <x v="1"/>
  </r>
  <r>
    <s v="FL"/>
    <n v="202"/>
    <s v="area_code_415"/>
    <s v="no"/>
    <s v="no"/>
    <n v="0"/>
    <n v="168.9"/>
    <n v="88"/>
    <n v="28.71"/>
    <n v="235.8"/>
    <n v="98"/>
    <n v="20.04"/>
    <n v="273.2"/>
    <x v="13"/>
    <n v="12.29"/>
    <n v="14.6"/>
    <n v="3"/>
    <n v="3.94"/>
    <n v="3"/>
    <x v="0"/>
    <n v="0"/>
    <n v="0"/>
    <n v="0"/>
    <s v="Very High"/>
    <s v="High"/>
    <x v="3"/>
  </r>
  <r>
    <s v="LA"/>
    <n v="24"/>
    <s v="area_code_415"/>
    <s v="yes"/>
    <s v="no"/>
    <n v="0"/>
    <n v="230.5"/>
    <n v="126"/>
    <n v="39.19"/>
    <n v="184.7"/>
    <n v="128"/>
    <n v="15.7"/>
    <n v="159.1"/>
    <x v="86"/>
    <n v="7.16"/>
    <n v="10.6"/>
    <n v="3"/>
    <n v="2.86"/>
    <n v="1"/>
    <x v="0"/>
    <n v="0"/>
    <n v="1"/>
    <n v="0"/>
    <s v="Low"/>
    <s v="High"/>
    <x v="1"/>
  </r>
  <r>
    <s v="FL"/>
    <n v="36"/>
    <s v="area_code_510"/>
    <s v="no"/>
    <s v="no"/>
    <n v="0"/>
    <n v="195.5"/>
    <n v="77"/>
    <n v="33.24"/>
    <n v="156.30000000000001"/>
    <n v="108"/>
    <n v="13.29"/>
    <n v="217.8"/>
    <x v="15"/>
    <n v="9.8000000000000007"/>
    <n v="7.3"/>
    <n v="2"/>
    <n v="1.97"/>
    <n v="1"/>
    <x v="0"/>
    <n v="0"/>
    <n v="0"/>
    <n v="0"/>
    <s v="Low"/>
    <s v="Low"/>
    <x v="1"/>
  </r>
  <r>
    <s v="WI"/>
    <n v="167"/>
    <s v="area_code_415"/>
    <s v="no"/>
    <s v="no"/>
    <n v="0"/>
    <n v="112.3"/>
    <n v="101"/>
    <n v="19.09"/>
    <n v="204.8"/>
    <n v="140"/>
    <n v="17.41"/>
    <n v="141.19999999999999"/>
    <x v="4"/>
    <n v="6.35"/>
    <n v="13.3"/>
    <n v="2"/>
    <n v="3.59"/>
    <n v="1"/>
    <x v="0"/>
    <n v="0"/>
    <n v="0"/>
    <n v="0"/>
    <s v="Very High"/>
    <s v="High"/>
    <x v="0"/>
  </r>
  <r>
    <s v="IL"/>
    <n v="118"/>
    <s v="area_code_415"/>
    <s v="no"/>
    <s v="no"/>
    <n v="0"/>
    <n v="103.6"/>
    <n v="107"/>
    <n v="17.61"/>
    <n v="82"/>
    <n v="149"/>
    <n v="6.97"/>
    <n v="169.5"/>
    <x v="0"/>
    <n v="7.63"/>
    <n v="6.6"/>
    <n v="6"/>
    <n v="1.78"/>
    <n v="0"/>
    <x v="0"/>
    <n v="0"/>
    <n v="0"/>
    <n v="0"/>
    <s v="High"/>
    <s v="Low"/>
    <x v="0"/>
  </r>
  <r>
    <s v="NE"/>
    <n v="136"/>
    <s v="area_code_415"/>
    <s v="no"/>
    <s v="no"/>
    <n v="0"/>
    <n v="121.5"/>
    <n v="80"/>
    <n v="20.66"/>
    <n v="220.1"/>
    <n v="97"/>
    <n v="18.71"/>
    <n v="179.5"/>
    <x v="9"/>
    <n v="8.08"/>
    <n v="10.4"/>
    <n v="5"/>
    <n v="2.81"/>
    <n v="1"/>
    <x v="0"/>
    <n v="0"/>
    <n v="0"/>
    <n v="0"/>
    <s v="Very High"/>
    <s v="High"/>
    <x v="3"/>
  </r>
  <r>
    <s v="SC"/>
    <n v="77"/>
    <s v="area_code_415"/>
    <s v="no"/>
    <s v="no"/>
    <n v="0"/>
    <n v="175.8"/>
    <n v="116"/>
    <n v="29.89"/>
    <n v="156.19999999999999"/>
    <n v="125"/>
    <n v="13.28"/>
    <n v="237.4"/>
    <x v="36"/>
    <n v="10.68"/>
    <n v="5"/>
    <n v="4"/>
    <n v="1.35"/>
    <n v="0"/>
    <x v="0"/>
    <n v="0"/>
    <n v="0"/>
    <n v="0"/>
    <s v="Medium"/>
    <s v="Low"/>
    <x v="0"/>
  </r>
  <r>
    <s v="MI"/>
    <n v="133"/>
    <s v="area_code_415"/>
    <s v="no"/>
    <s v="no"/>
    <n v="0"/>
    <n v="165.9"/>
    <n v="98"/>
    <n v="28.2"/>
    <n v="161.9"/>
    <n v="110"/>
    <n v="13.76"/>
    <n v="208.9"/>
    <x v="60"/>
    <n v="9.4"/>
    <n v="11.2"/>
    <n v="11"/>
    <n v="3.02"/>
    <n v="2"/>
    <x v="0"/>
    <n v="0"/>
    <n v="0"/>
    <n v="0"/>
    <s v="Very High"/>
    <s v="High"/>
    <x v="0"/>
  </r>
  <r>
    <s v="OR"/>
    <n v="122"/>
    <s v="area_code_408"/>
    <s v="no"/>
    <s v="no"/>
    <n v="0"/>
    <n v="152"/>
    <n v="86"/>
    <n v="25.84"/>
    <n v="162.80000000000001"/>
    <n v="61"/>
    <n v="13.84"/>
    <n v="161.9"/>
    <x v="21"/>
    <n v="7.29"/>
    <n v="9.3000000000000007"/>
    <n v="3"/>
    <n v="2.5099999999999998"/>
    <n v="1"/>
    <x v="0"/>
    <n v="0"/>
    <n v="0"/>
    <n v="0"/>
    <s v="High"/>
    <s v="Low"/>
    <x v="3"/>
  </r>
  <r>
    <s v="CA"/>
    <n v="19"/>
    <s v="area_code_408"/>
    <s v="no"/>
    <s v="no"/>
    <n v="0"/>
    <n v="146.80000000000001"/>
    <n v="99"/>
    <n v="24.96"/>
    <n v="190.5"/>
    <n v="101"/>
    <n v="16.190000000000001"/>
    <n v="146.1"/>
    <x v="19"/>
    <n v="6.57"/>
    <n v="9.3000000000000007"/>
    <n v="2"/>
    <n v="2.5099999999999998"/>
    <n v="0"/>
    <x v="0"/>
    <n v="0"/>
    <n v="0"/>
    <n v="0"/>
    <s v="Low"/>
    <s v="Low"/>
    <x v="0"/>
  </r>
  <r>
    <s v="MO"/>
    <n v="140"/>
    <s v="area_code_510"/>
    <s v="no"/>
    <s v="no"/>
    <n v="0"/>
    <n v="201.9"/>
    <n v="114"/>
    <n v="34.32"/>
    <n v="181.7"/>
    <n v="97"/>
    <n v="15.44"/>
    <n v="184.5"/>
    <x v="55"/>
    <n v="8.3000000000000007"/>
    <n v="12.1"/>
    <n v="10"/>
    <n v="3.27"/>
    <n v="0"/>
    <x v="0"/>
    <n v="0"/>
    <n v="0"/>
    <n v="0"/>
    <s v="Very High"/>
    <s v="High"/>
    <x v="2"/>
  </r>
  <r>
    <s v="WY"/>
    <n v="119"/>
    <s v="area_code_408"/>
    <s v="no"/>
    <s v="no"/>
    <n v="0"/>
    <n v="121.4"/>
    <n v="95"/>
    <n v="20.64"/>
    <n v="230.9"/>
    <n v="81"/>
    <n v="19.63"/>
    <n v="163.6"/>
    <x v="0"/>
    <n v="7.36"/>
    <n v="13.8"/>
    <n v="4"/>
    <n v="3.73"/>
    <n v="2"/>
    <x v="0"/>
    <n v="0"/>
    <n v="0"/>
    <n v="0"/>
    <s v="High"/>
    <s v="High"/>
    <x v="3"/>
  </r>
  <r>
    <s v="AR"/>
    <n v="80"/>
    <s v="area_code_415"/>
    <s v="no"/>
    <s v="yes"/>
    <n v="34"/>
    <n v="243.4"/>
    <n v="96"/>
    <n v="41.38"/>
    <n v="102.3"/>
    <n v="115"/>
    <n v="8.6999999999999993"/>
    <n v="217.8"/>
    <x v="34"/>
    <n v="9.8000000000000007"/>
    <n v="12.2"/>
    <n v="3"/>
    <n v="3.29"/>
    <n v="1"/>
    <x v="0"/>
    <n v="0"/>
    <n v="0"/>
    <n v="1"/>
    <s v="Medium"/>
    <s v="High"/>
    <x v="1"/>
  </r>
  <r>
    <s v="WI"/>
    <n v="116"/>
    <s v="area_code_408"/>
    <s v="no"/>
    <s v="no"/>
    <n v="0"/>
    <n v="152.4"/>
    <n v="101"/>
    <n v="25.91"/>
    <n v="191"/>
    <n v="90"/>
    <n v="16.239999999999998"/>
    <n v="143"/>
    <x v="5"/>
    <n v="6.44"/>
    <n v="11.1"/>
    <n v="9"/>
    <n v="3"/>
    <n v="0"/>
    <x v="0"/>
    <n v="0"/>
    <n v="0"/>
    <n v="0"/>
    <s v="High"/>
    <s v="High"/>
    <x v="3"/>
  </r>
  <r>
    <s v="RI"/>
    <n v="87"/>
    <s v="area_code_415"/>
    <s v="no"/>
    <s v="no"/>
    <n v="0"/>
    <n v="139.69999999999999"/>
    <n v="112"/>
    <n v="23.75"/>
    <n v="226.8"/>
    <n v="62"/>
    <n v="19.28"/>
    <n v="168.5"/>
    <x v="99"/>
    <n v="7.58"/>
    <n v="15.1"/>
    <n v="7"/>
    <n v="4.08"/>
    <n v="1"/>
    <x v="0"/>
    <n v="0"/>
    <n v="0"/>
    <n v="0"/>
    <s v="Medium"/>
    <s v="High"/>
    <x v="3"/>
  </r>
  <r>
    <s v="WV"/>
    <n v="7"/>
    <s v="area_code_510"/>
    <s v="no"/>
    <s v="no"/>
    <n v="0"/>
    <n v="170.2"/>
    <n v="83"/>
    <n v="28.93"/>
    <n v="137.19999999999999"/>
    <n v="123"/>
    <n v="11.66"/>
    <n v="188"/>
    <x v="38"/>
    <n v="8.4600000000000009"/>
    <n v="11.1"/>
    <n v="7"/>
    <n v="3"/>
    <n v="2"/>
    <x v="0"/>
    <n v="0"/>
    <n v="0"/>
    <n v="0"/>
    <s v="Low"/>
    <s v="High"/>
    <x v="0"/>
  </r>
  <r>
    <s v="CT"/>
    <n v="25"/>
    <s v="area_code_510"/>
    <s v="no"/>
    <s v="no"/>
    <n v="0"/>
    <n v="144.1"/>
    <n v="111"/>
    <n v="24.5"/>
    <n v="224.8"/>
    <n v="89"/>
    <n v="19.11"/>
    <n v="132.9"/>
    <x v="71"/>
    <n v="5.98"/>
    <n v="13.6"/>
    <n v="3"/>
    <n v="3.67"/>
    <n v="4"/>
    <x v="1"/>
    <n v="1"/>
    <n v="0"/>
    <n v="0"/>
    <s v="Low"/>
    <s v="High"/>
    <x v="3"/>
  </r>
  <r>
    <s v="MN"/>
    <n v="133"/>
    <s v="area_code_415"/>
    <s v="no"/>
    <s v="no"/>
    <n v="0"/>
    <n v="128.9"/>
    <n v="85"/>
    <n v="21.91"/>
    <n v="201.4"/>
    <n v="93"/>
    <n v="17.12"/>
    <n v="275.3"/>
    <x v="0"/>
    <n v="12.39"/>
    <n v="11.1"/>
    <n v="3"/>
    <n v="3"/>
    <n v="1"/>
    <x v="0"/>
    <n v="0"/>
    <n v="0"/>
    <n v="0"/>
    <s v="Very High"/>
    <s v="High"/>
    <x v="3"/>
  </r>
  <r>
    <s v="IN"/>
    <n v="63"/>
    <s v="area_code_510"/>
    <s v="no"/>
    <s v="no"/>
    <n v="0"/>
    <n v="6.6"/>
    <n v="107"/>
    <n v="1.1200000000000001"/>
    <n v="359.3"/>
    <n v="142"/>
    <n v="30.54"/>
    <n v="252.5"/>
    <x v="70"/>
    <n v="11.36"/>
    <n v="5.6"/>
    <n v="3"/>
    <n v="1.51"/>
    <n v="0"/>
    <x v="0"/>
    <n v="0"/>
    <n v="0"/>
    <n v="0"/>
    <s v="Low"/>
    <s v="Low"/>
    <x v="0"/>
  </r>
  <r>
    <s v="MD"/>
    <n v="120"/>
    <s v="area_code_415"/>
    <s v="no"/>
    <s v="no"/>
    <n v="0"/>
    <n v="94.3"/>
    <n v="97"/>
    <n v="16.03"/>
    <n v="181.5"/>
    <n v="91"/>
    <n v="15.43"/>
    <n v="176.5"/>
    <x v="110"/>
    <n v="7.94"/>
    <n v="9.6"/>
    <n v="4"/>
    <n v="2.59"/>
    <n v="1"/>
    <x v="0"/>
    <n v="0"/>
    <n v="0"/>
    <n v="0"/>
    <s v="High"/>
    <s v="Low"/>
    <x v="3"/>
  </r>
  <r>
    <s v="UT"/>
    <n v="39"/>
    <s v="area_code_415"/>
    <s v="no"/>
    <s v="yes"/>
    <n v="17"/>
    <n v="230.7"/>
    <n v="122"/>
    <n v="39.22"/>
    <n v="207.1"/>
    <n v="85"/>
    <n v="17.600000000000001"/>
    <n v="208.9"/>
    <x v="44"/>
    <n v="9.4"/>
    <n v="9.1999999999999993"/>
    <n v="1"/>
    <n v="2.48"/>
    <n v="3"/>
    <x v="0"/>
    <n v="0"/>
    <n v="0"/>
    <n v="1"/>
    <s v="Low"/>
    <s v="Low"/>
    <x v="2"/>
  </r>
  <r>
    <s v="MS"/>
    <n v="132"/>
    <s v="area_code_415"/>
    <s v="yes"/>
    <s v="no"/>
    <n v="0"/>
    <n v="144.30000000000001"/>
    <n v="70"/>
    <n v="24.53"/>
    <n v="231.5"/>
    <n v="125"/>
    <n v="19.68"/>
    <n v="304.3"/>
    <x v="102"/>
    <n v="13.69"/>
    <n v="7"/>
    <n v="2"/>
    <n v="1.89"/>
    <n v="1"/>
    <x v="1"/>
    <n v="1"/>
    <n v="1"/>
    <n v="0"/>
    <s v="Very High"/>
    <s v="Low"/>
    <x v="0"/>
  </r>
  <r>
    <s v="OH"/>
    <n v="108"/>
    <s v="area_code_415"/>
    <s v="no"/>
    <s v="yes"/>
    <n v="30"/>
    <n v="126"/>
    <n v="124"/>
    <n v="21.42"/>
    <n v="202.4"/>
    <n v="84"/>
    <n v="17.2"/>
    <n v="186.4"/>
    <x v="43"/>
    <n v="8.39"/>
    <n v="8.6"/>
    <n v="1"/>
    <n v="2.3199999999999998"/>
    <n v="1"/>
    <x v="0"/>
    <n v="0"/>
    <n v="0"/>
    <n v="1"/>
    <s v="High"/>
    <s v="Low"/>
    <x v="3"/>
  </r>
  <r>
    <s v="NE"/>
    <n v="76"/>
    <s v="area_code_510"/>
    <s v="no"/>
    <s v="no"/>
    <n v="0"/>
    <n v="143.30000000000001"/>
    <n v="98"/>
    <n v="24.36"/>
    <n v="309.10000000000002"/>
    <n v="101"/>
    <n v="26.27"/>
    <n v="207.3"/>
    <x v="55"/>
    <n v="9.33"/>
    <n v="11.4"/>
    <n v="3"/>
    <n v="3.08"/>
    <n v="2"/>
    <x v="0"/>
    <n v="0"/>
    <n v="0"/>
    <n v="0"/>
    <s v="Medium"/>
    <s v="High"/>
    <x v="0"/>
  </r>
  <r>
    <s v="NE"/>
    <n v="95"/>
    <s v="area_code_510"/>
    <s v="no"/>
    <s v="no"/>
    <n v="0"/>
    <n v="88"/>
    <n v="81"/>
    <n v="14.96"/>
    <n v="145.9"/>
    <n v="109"/>
    <n v="12.4"/>
    <n v="237.7"/>
    <x v="6"/>
    <n v="10.7"/>
    <n v="9.8000000000000007"/>
    <n v="2"/>
    <n v="2.65"/>
    <n v="2"/>
    <x v="0"/>
    <n v="0"/>
    <n v="0"/>
    <n v="0"/>
    <s v="Medium"/>
    <s v="Low"/>
    <x v="0"/>
  </r>
  <r>
    <s v="MO"/>
    <n v="120"/>
    <s v="area_code_408"/>
    <s v="no"/>
    <s v="no"/>
    <n v="0"/>
    <n v="121"/>
    <n v="139"/>
    <n v="20.57"/>
    <n v="270.39999999999998"/>
    <n v="121"/>
    <n v="22.98"/>
    <n v="141"/>
    <x v="6"/>
    <n v="6.35"/>
    <n v="5.3"/>
    <n v="8"/>
    <n v="1.43"/>
    <n v="1"/>
    <x v="0"/>
    <n v="0"/>
    <n v="0"/>
    <n v="0"/>
    <s v="High"/>
    <s v="Low"/>
    <x v="0"/>
  </r>
  <r>
    <s v="UT"/>
    <n v="51"/>
    <s v="area_code_408"/>
    <s v="no"/>
    <s v="yes"/>
    <n v="0"/>
    <n v="212.9"/>
    <n v="80"/>
    <n v="36.19"/>
    <n v="236.1"/>
    <n v="57"/>
    <n v="20.07"/>
    <n v="187.6"/>
    <x v="43"/>
    <n v="8.44"/>
    <n v="8.8000000000000007"/>
    <n v="4"/>
    <n v="2.38"/>
    <n v="2"/>
    <x v="0"/>
    <n v="0"/>
    <n v="0"/>
    <n v="1"/>
    <s v="Low"/>
    <s v="Low"/>
    <x v="2"/>
  </r>
  <r>
    <s v="VT"/>
    <n v="61"/>
    <s v="area_code_415"/>
    <s v="no"/>
    <s v="no"/>
    <n v="0"/>
    <n v="217.5"/>
    <n v="116"/>
    <n v="36.979999999999997"/>
    <n v="258.5"/>
    <n v="108"/>
    <n v="21.97"/>
    <n v="210.4"/>
    <x v="43"/>
    <n v="9.4700000000000006"/>
    <n v="8.6999999999999993"/>
    <n v="3"/>
    <n v="2.35"/>
    <n v="1"/>
    <x v="0"/>
    <n v="0"/>
    <n v="0"/>
    <n v="0"/>
    <s v="Low"/>
    <s v="Low"/>
    <x v="1"/>
  </r>
  <r>
    <s v="MN"/>
    <n v="17"/>
    <s v="area_code_415"/>
    <s v="no"/>
    <s v="no"/>
    <n v="0"/>
    <n v="138.1"/>
    <n v="115"/>
    <n v="23.48"/>
    <n v="196.5"/>
    <n v="55"/>
    <n v="16.7"/>
    <n v="213.9"/>
    <x v="41"/>
    <n v="9.6300000000000008"/>
    <n v="11.7"/>
    <n v="4"/>
    <n v="3.16"/>
    <n v="1"/>
    <x v="0"/>
    <n v="0"/>
    <n v="0"/>
    <n v="0"/>
    <s v="Low"/>
    <s v="High"/>
    <x v="3"/>
  </r>
  <r>
    <s v="AZ"/>
    <n v="98"/>
    <s v="area_code_408"/>
    <s v="no"/>
    <s v="yes"/>
    <n v="40"/>
    <n v="212.1"/>
    <n v="90"/>
    <n v="36.06"/>
    <n v="233.9"/>
    <n v="110"/>
    <n v="19.88"/>
    <n v="234"/>
    <x v="48"/>
    <n v="10.53"/>
    <n v="7.1"/>
    <n v="4"/>
    <n v="1.92"/>
    <n v="0"/>
    <x v="0"/>
    <n v="0"/>
    <n v="0"/>
    <n v="1"/>
    <s v="Medium"/>
    <s v="Low"/>
    <x v="1"/>
  </r>
  <r>
    <s v="ND"/>
    <n v="181"/>
    <s v="area_code_510"/>
    <s v="no"/>
    <s v="yes"/>
    <n v="16"/>
    <n v="196"/>
    <n v="85"/>
    <n v="33.32"/>
    <n v="107.1"/>
    <n v="119"/>
    <n v="9.1"/>
    <n v="205.9"/>
    <x v="71"/>
    <n v="9.27"/>
    <n v="9.6999999999999993"/>
    <n v="1"/>
    <n v="2.62"/>
    <n v="1"/>
    <x v="0"/>
    <n v="0"/>
    <n v="0"/>
    <n v="1"/>
    <s v="Very High"/>
    <s v="Low"/>
    <x v="1"/>
  </r>
  <r>
    <s v="RI"/>
    <n v="114"/>
    <s v="area_code_415"/>
    <s v="no"/>
    <s v="yes"/>
    <n v="23"/>
    <n v="186.2"/>
    <n v="95"/>
    <n v="31.65"/>
    <n v="258.3"/>
    <n v="129"/>
    <n v="21.96"/>
    <n v="183.9"/>
    <x v="73"/>
    <n v="8.2799999999999994"/>
    <n v="7.8"/>
    <n v="6"/>
    <n v="2.11"/>
    <n v="0"/>
    <x v="0"/>
    <n v="0"/>
    <n v="0"/>
    <n v="1"/>
    <s v="High"/>
    <s v="Low"/>
    <x v="1"/>
  </r>
  <r>
    <s v="OH"/>
    <n v="111"/>
    <s v="area_code_408"/>
    <s v="yes"/>
    <s v="no"/>
    <n v="0"/>
    <n v="145.80000000000001"/>
    <n v="106"/>
    <n v="24.79"/>
    <n v="172.5"/>
    <n v="143"/>
    <n v="14.66"/>
    <n v="143.9"/>
    <x v="56"/>
    <n v="6.48"/>
    <n v="11.9"/>
    <n v="4"/>
    <n v="3.21"/>
    <n v="1"/>
    <x v="0"/>
    <n v="0"/>
    <n v="1"/>
    <n v="0"/>
    <s v="High"/>
    <s v="High"/>
    <x v="0"/>
  </r>
  <r>
    <s v="IN"/>
    <n v="160"/>
    <s v="area_code_510"/>
    <s v="no"/>
    <s v="yes"/>
    <n v="33"/>
    <n v="137"/>
    <n v="100"/>
    <n v="23.29"/>
    <n v="203.5"/>
    <n v="82"/>
    <n v="17.3"/>
    <n v="218.7"/>
    <x v="16"/>
    <n v="9.84"/>
    <n v="5.8"/>
    <n v="4"/>
    <n v="1.57"/>
    <n v="2"/>
    <x v="0"/>
    <n v="0"/>
    <n v="0"/>
    <n v="1"/>
    <s v="Very High"/>
    <s v="Low"/>
    <x v="3"/>
  </r>
  <r>
    <s v="NV"/>
    <n v="58"/>
    <s v="area_code_408"/>
    <s v="no"/>
    <s v="no"/>
    <n v="0"/>
    <n v="191.3"/>
    <n v="120"/>
    <n v="32.520000000000003"/>
    <n v="216.4"/>
    <n v="124"/>
    <n v="18.39"/>
    <n v="100.3"/>
    <x v="65"/>
    <n v="4.51"/>
    <n v="8.6"/>
    <n v="9"/>
    <n v="2.3199999999999998"/>
    <n v="3"/>
    <x v="0"/>
    <n v="0"/>
    <n v="0"/>
    <n v="0"/>
    <s v="Low"/>
    <s v="Low"/>
    <x v="1"/>
  </r>
  <r>
    <s v="MN"/>
    <n v="89"/>
    <s v="area_code_510"/>
    <s v="no"/>
    <s v="no"/>
    <n v="0"/>
    <n v="86"/>
    <n v="105"/>
    <n v="14.62"/>
    <n v="215.5"/>
    <n v="102"/>
    <n v="18.32"/>
    <n v="185.7"/>
    <x v="72"/>
    <n v="8.36"/>
    <n v="8.1999999999999993"/>
    <n v="3"/>
    <n v="2.21"/>
    <n v="3"/>
    <x v="0"/>
    <n v="0"/>
    <n v="0"/>
    <n v="0"/>
    <s v="Medium"/>
    <s v="Low"/>
    <x v="0"/>
  </r>
  <r>
    <s v="AR"/>
    <n v="71"/>
    <s v="area_code_408"/>
    <s v="no"/>
    <s v="yes"/>
    <n v="24"/>
    <n v="139.80000000000001"/>
    <n v="58"/>
    <n v="23.77"/>
    <n v="253.8"/>
    <n v="110"/>
    <n v="21.57"/>
    <n v="252.8"/>
    <x v="45"/>
    <n v="11.38"/>
    <n v="11.1"/>
    <n v="6"/>
    <n v="3"/>
    <n v="1"/>
    <x v="0"/>
    <n v="0"/>
    <n v="0"/>
    <n v="1"/>
    <s v="Low"/>
    <s v="High"/>
    <x v="0"/>
  </r>
  <r>
    <s v="WY"/>
    <n v="141"/>
    <s v="area_code_408"/>
    <s v="no"/>
    <s v="no"/>
    <n v="0"/>
    <n v="301.39999999999998"/>
    <n v="87"/>
    <n v="51.24"/>
    <n v="269.2"/>
    <n v="111"/>
    <n v="22.88"/>
    <n v="148.6"/>
    <x v="34"/>
    <n v="6.69"/>
    <n v="14.4"/>
    <n v="5"/>
    <n v="3.89"/>
    <n v="0"/>
    <x v="1"/>
    <n v="1"/>
    <n v="0"/>
    <n v="0"/>
    <s v="Very High"/>
    <s v="High"/>
    <x v="1"/>
  </r>
  <r>
    <s v="OR"/>
    <n v="1"/>
    <s v="area_code_415"/>
    <s v="no"/>
    <s v="no"/>
    <n v="0"/>
    <n v="195"/>
    <n v="81"/>
    <n v="33.15"/>
    <n v="266.2"/>
    <n v="123"/>
    <n v="22.63"/>
    <n v="213.9"/>
    <x v="65"/>
    <n v="9.6300000000000008"/>
    <n v="11.1"/>
    <n v="6"/>
    <n v="3"/>
    <n v="0"/>
    <x v="0"/>
    <n v="0"/>
    <n v="0"/>
    <n v="0"/>
    <s v="Low"/>
    <s v="High"/>
    <x v="1"/>
  </r>
  <r>
    <s v="IA"/>
    <n v="50"/>
    <s v="area_code_510"/>
    <s v="no"/>
    <s v="no"/>
    <n v="0"/>
    <n v="202"/>
    <n v="106"/>
    <n v="34.340000000000003"/>
    <n v="174.7"/>
    <n v="70"/>
    <n v="14.85"/>
    <n v="152.9"/>
    <x v="26"/>
    <n v="6.88"/>
    <n v="6"/>
    <n v="6"/>
    <n v="1.62"/>
    <n v="4"/>
    <x v="0"/>
    <n v="0"/>
    <n v="0"/>
    <n v="0"/>
    <s v="Low"/>
    <s v="Low"/>
    <x v="2"/>
  </r>
  <r>
    <s v="ND"/>
    <n v="38"/>
    <s v="area_code_415"/>
    <s v="yes"/>
    <s v="no"/>
    <n v="0"/>
    <n v="211.6"/>
    <n v="87"/>
    <n v="35.97"/>
    <n v="106.9"/>
    <n v="68"/>
    <n v="9.09"/>
    <n v="239.2"/>
    <x v="43"/>
    <n v="10.76"/>
    <n v="14.1"/>
    <n v="11"/>
    <n v="3.81"/>
    <n v="0"/>
    <x v="1"/>
    <n v="1"/>
    <n v="1"/>
    <n v="0"/>
    <s v="Low"/>
    <s v="High"/>
    <x v="2"/>
  </r>
  <r>
    <s v="NJ"/>
    <n v="77"/>
    <s v="area_code_415"/>
    <s v="yes"/>
    <s v="no"/>
    <n v="0"/>
    <n v="323.7"/>
    <n v="106"/>
    <n v="55.03"/>
    <n v="139.19999999999999"/>
    <n v="99"/>
    <n v="11.83"/>
    <n v="204.4"/>
    <x v="2"/>
    <n v="9.1999999999999993"/>
    <n v="8.5"/>
    <n v="3"/>
    <n v="2.2999999999999998"/>
    <n v="6"/>
    <x v="1"/>
    <n v="1"/>
    <n v="1"/>
    <n v="0"/>
    <s v="Medium"/>
    <s v="Low"/>
    <x v="2"/>
  </r>
  <r>
    <s v="HI"/>
    <n v="155"/>
    <s v="area_code_408"/>
    <s v="no"/>
    <s v="no"/>
    <n v="0"/>
    <n v="214.2"/>
    <n v="121"/>
    <n v="36.409999999999997"/>
    <n v="199.5"/>
    <n v="68"/>
    <n v="16.96"/>
    <n v="216.8"/>
    <x v="65"/>
    <n v="9.76"/>
    <n v="11.7"/>
    <n v="10"/>
    <n v="3.16"/>
    <n v="3"/>
    <x v="0"/>
    <n v="0"/>
    <n v="0"/>
    <n v="0"/>
    <s v="Very High"/>
    <s v="High"/>
    <x v="2"/>
  </r>
  <r>
    <s v="TX"/>
    <n v="65"/>
    <s v="area_code_415"/>
    <s v="no"/>
    <s v="no"/>
    <n v="0"/>
    <n v="143.6"/>
    <n v="98"/>
    <n v="24.41"/>
    <n v="187.7"/>
    <n v="96"/>
    <n v="15.95"/>
    <n v="200.2"/>
    <x v="1"/>
    <n v="9.01"/>
    <n v="9.3000000000000007"/>
    <n v="2"/>
    <n v="2.5099999999999998"/>
    <n v="3"/>
    <x v="1"/>
    <n v="1"/>
    <n v="0"/>
    <n v="0"/>
    <s v="Low"/>
    <s v="Low"/>
    <x v="3"/>
  </r>
  <r>
    <s v="MN"/>
    <n v="102"/>
    <s v="area_code_415"/>
    <s v="no"/>
    <s v="yes"/>
    <n v="32"/>
    <n v="135.69999999999999"/>
    <n v="108"/>
    <n v="23.07"/>
    <n v="216.5"/>
    <n v="134"/>
    <n v="18.399999999999999"/>
    <n v="160.5"/>
    <x v="76"/>
    <n v="7.22"/>
    <n v="13"/>
    <n v="7"/>
    <n v="3.51"/>
    <n v="1"/>
    <x v="0"/>
    <n v="0"/>
    <n v="0"/>
    <n v="1"/>
    <s v="High"/>
    <s v="High"/>
    <x v="0"/>
  </r>
  <r>
    <s v="AR"/>
    <n v="97"/>
    <s v="area_code_415"/>
    <s v="no"/>
    <s v="yes"/>
    <n v="35"/>
    <n v="203.1"/>
    <n v="104"/>
    <n v="34.53"/>
    <n v="211.8"/>
    <n v="91"/>
    <n v="18"/>
    <n v="246.1"/>
    <x v="18"/>
    <n v="11.07"/>
    <n v="9.6999999999999993"/>
    <n v="6"/>
    <n v="2.62"/>
    <n v="0"/>
    <x v="0"/>
    <n v="0"/>
    <n v="0"/>
    <n v="1"/>
    <s v="Medium"/>
    <s v="Low"/>
    <x v="2"/>
  </r>
  <r>
    <s v="OK"/>
    <n v="110"/>
    <s v="area_code_510"/>
    <s v="no"/>
    <s v="no"/>
    <n v="0"/>
    <n v="281.2"/>
    <n v="78"/>
    <n v="47.8"/>
    <n v="302.3"/>
    <n v="89"/>
    <n v="25.7"/>
    <n v="188.4"/>
    <x v="26"/>
    <n v="8.48"/>
    <n v="8.5"/>
    <n v="4"/>
    <n v="2.2999999999999998"/>
    <n v="0"/>
    <x v="1"/>
    <n v="1"/>
    <n v="0"/>
    <n v="0"/>
    <s v="High"/>
    <s v="Low"/>
    <x v="2"/>
  </r>
  <r>
    <s v="IL"/>
    <n v="52"/>
    <s v="area_code_510"/>
    <s v="no"/>
    <s v="no"/>
    <n v="0"/>
    <n v="207.1"/>
    <n v="86"/>
    <n v="35.21"/>
    <n v="162"/>
    <n v="98"/>
    <n v="13.77"/>
    <n v="243"/>
    <x v="20"/>
    <n v="10.93"/>
    <n v="6"/>
    <n v="1"/>
    <n v="1.62"/>
    <n v="1"/>
    <x v="0"/>
    <n v="0"/>
    <n v="0"/>
    <n v="0"/>
    <s v="Low"/>
    <s v="Low"/>
    <x v="2"/>
  </r>
  <r>
    <s v="VA"/>
    <n v="66"/>
    <s v="area_code_415"/>
    <s v="no"/>
    <s v="no"/>
    <n v="0"/>
    <n v="145.6"/>
    <n v="105"/>
    <n v="24.75"/>
    <n v="250.9"/>
    <n v="82"/>
    <n v="21.33"/>
    <n v="156.6"/>
    <x v="20"/>
    <n v="7.05"/>
    <n v="12.2"/>
    <n v="7"/>
    <n v="3.29"/>
    <n v="1"/>
    <x v="0"/>
    <n v="0"/>
    <n v="0"/>
    <n v="0"/>
    <s v="Low"/>
    <s v="High"/>
    <x v="3"/>
  </r>
  <r>
    <s v="WV"/>
    <n v="82"/>
    <s v="area_code_510"/>
    <s v="no"/>
    <s v="no"/>
    <n v="0"/>
    <n v="202.9"/>
    <n v="96"/>
    <n v="34.49"/>
    <n v="234.2"/>
    <n v="105"/>
    <n v="19.91"/>
    <n v="217.4"/>
    <x v="56"/>
    <n v="9.7799999999999994"/>
    <n v="10.1"/>
    <n v="3"/>
    <n v="2.73"/>
    <n v="4"/>
    <x v="0"/>
    <n v="0"/>
    <n v="0"/>
    <n v="0"/>
    <s v="Medium"/>
    <s v="Low"/>
    <x v="1"/>
  </r>
  <r>
    <s v="TX"/>
    <n v="129"/>
    <s v="area_code_415"/>
    <s v="no"/>
    <s v="yes"/>
    <n v="23"/>
    <n v="210.7"/>
    <n v="119"/>
    <n v="35.82"/>
    <n v="137.4"/>
    <n v="51"/>
    <n v="11.68"/>
    <n v="248.2"/>
    <x v="26"/>
    <n v="11.17"/>
    <n v="7.9"/>
    <n v="6"/>
    <n v="2.13"/>
    <n v="2"/>
    <x v="0"/>
    <n v="0"/>
    <n v="0"/>
    <n v="1"/>
    <s v="Very High"/>
    <s v="Low"/>
    <x v="2"/>
  </r>
  <r>
    <s v="NC"/>
    <n v="93"/>
    <s v="area_code_510"/>
    <s v="no"/>
    <s v="no"/>
    <n v="0"/>
    <n v="217.2"/>
    <n v="92"/>
    <n v="36.92"/>
    <n v="204.5"/>
    <n v="83"/>
    <n v="17.38"/>
    <n v="157.9"/>
    <x v="67"/>
    <n v="7.11"/>
    <n v="11.4"/>
    <n v="10"/>
    <n v="3.08"/>
    <n v="1"/>
    <x v="0"/>
    <n v="0"/>
    <n v="0"/>
    <n v="0"/>
    <s v="Medium"/>
    <s v="High"/>
    <x v="2"/>
  </r>
  <r>
    <s v="MN"/>
    <n v="120"/>
    <s v="area_code_415"/>
    <s v="no"/>
    <s v="no"/>
    <n v="0"/>
    <n v="198"/>
    <n v="101"/>
    <n v="33.659999999999997"/>
    <n v="190.2"/>
    <n v="74"/>
    <n v="16.170000000000002"/>
    <n v="241.2"/>
    <x v="18"/>
    <n v="10.85"/>
    <n v="8.3000000000000007"/>
    <n v="10"/>
    <n v="2.2400000000000002"/>
    <n v="4"/>
    <x v="0"/>
    <n v="0"/>
    <n v="0"/>
    <n v="0"/>
    <s v="High"/>
    <s v="Low"/>
    <x v="2"/>
  </r>
  <r>
    <s v="VA"/>
    <n v="149"/>
    <s v="area_code_408"/>
    <s v="no"/>
    <s v="yes"/>
    <n v="28"/>
    <n v="212.8"/>
    <n v="117"/>
    <n v="36.18"/>
    <n v="159.9"/>
    <n v="86"/>
    <n v="13.59"/>
    <n v="222.7"/>
    <x v="53"/>
    <n v="10.02"/>
    <n v="0"/>
    <n v="0"/>
    <n v="0"/>
    <n v="1"/>
    <x v="0"/>
    <n v="0"/>
    <n v="0"/>
    <n v="1"/>
    <s v="Very High"/>
    <s v="Low"/>
    <x v="2"/>
  </r>
  <r>
    <s v="WA"/>
    <n v="62"/>
    <s v="area_code_415"/>
    <s v="yes"/>
    <s v="no"/>
    <n v="0"/>
    <n v="180.9"/>
    <n v="121"/>
    <n v="30.75"/>
    <n v="134.30000000000001"/>
    <n v="107"/>
    <n v="11.42"/>
    <n v="179.3"/>
    <x v="14"/>
    <n v="8.07"/>
    <n v="8.6"/>
    <n v="2"/>
    <n v="2.3199999999999998"/>
    <n v="2"/>
    <x v="1"/>
    <n v="1"/>
    <n v="1"/>
    <n v="0"/>
    <s v="Low"/>
    <s v="Low"/>
    <x v="1"/>
  </r>
  <r>
    <s v="AL"/>
    <n v="80"/>
    <s v="area_code_415"/>
    <s v="no"/>
    <s v="no"/>
    <n v="0"/>
    <n v="209.9"/>
    <n v="109"/>
    <n v="35.68"/>
    <n v="226.1"/>
    <n v="56"/>
    <n v="19.22"/>
    <n v="154.19999999999999"/>
    <x v="3"/>
    <n v="6.94"/>
    <n v="9"/>
    <n v="5"/>
    <n v="2.4300000000000002"/>
    <n v="1"/>
    <x v="0"/>
    <n v="0"/>
    <n v="0"/>
    <n v="0"/>
    <s v="Medium"/>
    <s v="Low"/>
    <x v="2"/>
  </r>
  <r>
    <s v="MN"/>
    <n v="30"/>
    <s v="area_code_408"/>
    <s v="no"/>
    <s v="no"/>
    <n v="0"/>
    <n v="112.9"/>
    <n v="81"/>
    <n v="19.190000000000001"/>
    <n v="224.8"/>
    <n v="68"/>
    <n v="19.11"/>
    <n v="188.4"/>
    <x v="55"/>
    <n v="8.48"/>
    <n v="11.3"/>
    <n v="7"/>
    <n v="3.05"/>
    <n v="4"/>
    <x v="1"/>
    <n v="1"/>
    <n v="0"/>
    <n v="0"/>
    <s v="Low"/>
    <s v="High"/>
    <x v="3"/>
  </r>
  <r>
    <s v="ME"/>
    <n v="89"/>
    <s v="area_code_415"/>
    <s v="no"/>
    <s v="no"/>
    <n v="0"/>
    <n v="242.5"/>
    <n v="71"/>
    <n v="41.23"/>
    <n v="213.3"/>
    <n v="109"/>
    <n v="18.13"/>
    <n v="231"/>
    <x v="48"/>
    <n v="10.4"/>
    <n v="6.3"/>
    <n v="3"/>
    <n v="1.7"/>
    <n v="3"/>
    <x v="0"/>
    <n v="0"/>
    <n v="0"/>
    <n v="0"/>
    <s v="Medium"/>
    <s v="Low"/>
    <x v="1"/>
  </r>
  <r>
    <s v="AL"/>
    <n v="57"/>
    <s v="area_code_415"/>
    <s v="no"/>
    <s v="no"/>
    <n v="0"/>
    <n v="190.1"/>
    <n v="114"/>
    <n v="32.32"/>
    <n v="274.5"/>
    <n v="96"/>
    <n v="23.33"/>
    <n v="132.5"/>
    <x v="55"/>
    <n v="5.96"/>
    <n v="9.1999999999999993"/>
    <n v="5"/>
    <n v="2.48"/>
    <n v="3"/>
    <x v="0"/>
    <n v="0"/>
    <n v="0"/>
    <n v="0"/>
    <s v="Low"/>
    <s v="Low"/>
    <x v="2"/>
  </r>
  <r>
    <s v="OH"/>
    <n v="145"/>
    <s v="area_code_408"/>
    <s v="no"/>
    <s v="no"/>
    <n v="0"/>
    <n v="185.9"/>
    <n v="106"/>
    <n v="31.6"/>
    <n v="209.7"/>
    <n v="112"/>
    <n v="17.82"/>
    <n v="224.7"/>
    <x v="30"/>
    <n v="10.11"/>
    <n v="9.3000000000000007"/>
    <n v="4"/>
    <n v="2.5099999999999998"/>
    <n v="2"/>
    <x v="0"/>
    <n v="0"/>
    <n v="0"/>
    <n v="0"/>
    <s v="Very High"/>
    <s v="Low"/>
    <x v="1"/>
  </r>
  <r>
    <s v="OR"/>
    <n v="132"/>
    <s v="area_code_510"/>
    <s v="no"/>
    <s v="no"/>
    <n v="0"/>
    <n v="265.8"/>
    <n v="122"/>
    <n v="45.19"/>
    <n v="285.10000000000002"/>
    <n v="90"/>
    <n v="24.23"/>
    <n v="183.6"/>
    <x v="74"/>
    <n v="8.26"/>
    <n v="13.6"/>
    <n v="9"/>
    <n v="3.67"/>
    <n v="2"/>
    <x v="1"/>
    <n v="1"/>
    <n v="0"/>
    <n v="0"/>
    <s v="Very High"/>
    <s v="High"/>
    <x v="2"/>
  </r>
  <r>
    <s v="ID"/>
    <n v="57"/>
    <s v="area_code_415"/>
    <s v="no"/>
    <s v="no"/>
    <n v="0"/>
    <n v="217.1"/>
    <n v="115"/>
    <n v="36.909999999999997"/>
    <n v="258.60000000000002"/>
    <n v="92"/>
    <n v="21.98"/>
    <n v="173.7"/>
    <x v="57"/>
    <n v="7.82"/>
    <n v="12.6"/>
    <n v="6"/>
    <n v="3.4"/>
    <n v="2"/>
    <x v="0"/>
    <n v="0"/>
    <n v="0"/>
    <n v="0"/>
    <s v="Low"/>
    <s v="High"/>
    <x v="2"/>
  </r>
  <r>
    <s v="CA"/>
    <n v="175"/>
    <s v="area_code_510"/>
    <s v="no"/>
    <s v="no"/>
    <n v="0"/>
    <n v="161.19999999999999"/>
    <n v="121"/>
    <n v="27.4"/>
    <n v="136.69999999999999"/>
    <n v="109"/>
    <n v="11.62"/>
    <n v="103.3"/>
    <x v="92"/>
    <n v="4.6500000000000004"/>
    <n v="9.6"/>
    <n v="9"/>
    <n v="2.59"/>
    <n v="1"/>
    <x v="0"/>
    <n v="0"/>
    <n v="0"/>
    <n v="0"/>
    <s v="Very High"/>
    <s v="Low"/>
    <x v="0"/>
  </r>
  <r>
    <s v="OK"/>
    <n v="50"/>
    <s v="area_code_408"/>
    <s v="no"/>
    <s v="no"/>
    <n v="0"/>
    <n v="198.7"/>
    <n v="114"/>
    <n v="33.78"/>
    <n v="141.5"/>
    <n v="90"/>
    <n v="12.03"/>
    <n v="293"/>
    <x v="29"/>
    <n v="13.18"/>
    <n v="10.5"/>
    <n v="5"/>
    <n v="2.84"/>
    <n v="4"/>
    <x v="0"/>
    <n v="0"/>
    <n v="0"/>
    <n v="0"/>
    <s v="Low"/>
    <s v="High"/>
    <x v="2"/>
  </r>
  <r>
    <s v="NH"/>
    <n v="114"/>
    <s v="area_code_510"/>
    <s v="yes"/>
    <s v="yes"/>
    <n v="28"/>
    <n v="136.4"/>
    <n v="93"/>
    <n v="23.19"/>
    <n v="170"/>
    <n v="90"/>
    <n v="14.45"/>
    <n v="191.5"/>
    <x v="44"/>
    <n v="8.6199999999999992"/>
    <n v="14.6"/>
    <n v="4"/>
    <n v="3.94"/>
    <n v="2"/>
    <x v="1"/>
    <n v="1"/>
    <n v="1"/>
    <n v="1"/>
    <s v="High"/>
    <s v="High"/>
    <x v="3"/>
  </r>
  <r>
    <s v="MO"/>
    <n v="154"/>
    <s v="area_code_415"/>
    <s v="no"/>
    <s v="no"/>
    <n v="0"/>
    <n v="162"/>
    <n v="87"/>
    <n v="27.54"/>
    <n v="199.5"/>
    <n v="147"/>
    <n v="16.96"/>
    <n v="243"/>
    <x v="78"/>
    <n v="10.93"/>
    <n v="1.1000000000000001"/>
    <n v="5"/>
    <n v="0.3"/>
    <n v="1"/>
    <x v="0"/>
    <n v="0"/>
    <n v="0"/>
    <n v="0"/>
    <s v="Very High"/>
    <s v="Low"/>
    <x v="0"/>
  </r>
  <r>
    <s v="RI"/>
    <n v="152"/>
    <s v="area_code_415"/>
    <s v="no"/>
    <s v="no"/>
    <n v="0"/>
    <n v="189.5"/>
    <n v="108"/>
    <n v="32.22"/>
    <n v="218.4"/>
    <n v="69"/>
    <n v="18.559999999999999"/>
    <n v="291.10000000000002"/>
    <x v="77"/>
    <n v="13.1"/>
    <n v="11"/>
    <n v="2"/>
    <n v="2.97"/>
    <n v="3"/>
    <x v="0"/>
    <n v="0"/>
    <n v="0"/>
    <n v="0"/>
    <s v="Very High"/>
    <s v="High"/>
    <x v="2"/>
  </r>
  <r>
    <s v="NM"/>
    <n v="102"/>
    <s v="area_code_510"/>
    <s v="no"/>
    <s v="yes"/>
    <n v="18"/>
    <n v="144.4"/>
    <n v="76"/>
    <n v="24.55"/>
    <n v="160.69999999999999"/>
    <n v="97"/>
    <n v="13.66"/>
    <n v="200.8"/>
    <x v="67"/>
    <n v="9.0399999999999991"/>
    <n v="9.3000000000000007"/>
    <n v="4"/>
    <n v="2.5099999999999998"/>
    <n v="0"/>
    <x v="0"/>
    <n v="0"/>
    <n v="0"/>
    <n v="1"/>
    <s v="High"/>
    <s v="Low"/>
    <x v="3"/>
  </r>
  <r>
    <s v="ID"/>
    <n v="110"/>
    <s v="area_code_415"/>
    <s v="no"/>
    <s v="no"/>
    <n v="0"/>
    <n v="170.1"/>
    <n v="87"/>
    <n v="28.92"/>
    <n v="216.6"/>
    <n v="98"/>
    <n v="18.41"/>
    <n v="225"/>
    <x v="53"/>
    <n v="10.130000000000001"/>
    <n v="10.8"/>
    <n v="3"/>
    <n v="2.92"/>
    <n v="2"/>
    <x v="0"/>
    <n v="0"/>
    <n v="0"/>
    <n v="0"/>
    <s v="High"/>
    <s v="High"/>
    <x v="3"/>
  </r>
  <r>
    <s v="ME"/>
    <n v="90"/>
    <s v="area_code_415"/>
    <s v="no"/>
    <s v="no"/>
    <n v="0"/>
    <n v="104"/>
    <n v="104"/>
    <n v="17.68"/>
    <n v="170.9"/>
    <n v="106"/>
    <n v="14.53"/>
    <n v="158.80000000000001"/>
    <x v="43"/>
    <n v="7.15"/>
    <n v="8.6999999999999993"/>
    <n v="5"/>
    <n v="2.35"/>
    <n v="4"/>
    <x v="1"/>
    <n v="1"/>
    <n v="0"/>
    <n v="0"/>
    <s v="Medium"/>
    <s v="Low"/>
    <x v="0"/>
  </r>
  <r>
    <s v="DC"/>
    <n v="88"/>
    <s v="area_code_408"/>
    <s v="no"/>
    <s v="no"/>
    <n v="0"/>
    <n v="204.8"/>
    <n v="100"/>
    <n v="34.82"/>
    <n v="193.9"/>
    <n v="98"/>
    <n v="16.48"/>
    <n v="190.9"/>
    <x v="49"/>
    <n v="8.59"/>
    <n v="2"/>
    <n v="11"/>
    <n v="0.54"/>
    <n v="1"/>
    <x v="0"/>
    <n v="0"/>
    <n v="0"/>
    <n v="0"/>
    <s v="Medium"/>
    <s v="Low"/>
    <x v="2"/>
  </r>
  <r>
    <s v="ND"/>
    <n v="97"/>
    <s v="area_code_415"/>
    <s v="no"/>
    <s v="no"/>
    <n v="0"/>
    <n v="197.8"/>
    <n v="122"/>
    <n v="33.630000000000003"/>
    <n v="208.2"/>
    <n v="147"/>
    <n v="17.7"/>
    <n v="106.3"/>
    <x v="11"/>
    <n v="4.78"/>
    <n v="15.1"/>
    <n v="4"/>
    <n v="4.08"/>
    <n v="1"/>
    <x v="0"/>
    <n v="0"/>
    <n v="0"/>
    <n v="0"/>
    <s v="Medium"/>
    <s v="High"/>
    <x v="1"/>
  </r>
  <r>
    <s v="TX"/>
    <n v="115"/>
    <s v="area_code_415"/>
    <s v="no"/>
    <s v="no"/>
    <n v="0"/>
    <n v="211.1"/>
    <n v="112"/>
    <n v="35.89"/>
    <n v="227.8"/>
    <n v="113"/>
    <n v="19.36"/>
    <n v="179.6"/>
    <x v="71"/>
    <n v="8.08"/>
    <n v="7.2"/>
    <n v="2"/>
    <n v="1.94"/>
    <n v="0"/>
    <x v="0"/>
    <n v="0"/>
    <n v="0"/>
    <n v="0"/>
    <s v="High"/>
    <s v="Low"/>
    <x v="1"/>
  </r>
  <r>
    <s v="WA"/>
    <n v="88"/>
    <s v="area_code_510"/>
    <s v="no"/>
    <s v="no"/>
    <n v="0"/>
    <n v="202.6"/>
    <n v="139"/>
    <n v="34.44"/>
    <n v="210.7"/>
    <n v="123"/>
    <n v="17.91"/>
    <n v="81.099999999999994"/>
    <x v="27"/>
    <n v="3.65"/>
    <n v="9.8000000000000007"/>
    <n v="8"/>
    <n v="2.65"/>
    <n v="1"/>
    <x v="0"/>
    <n v="0"/>
    <n v="0"/>
    <n v="0"/>
    <s v="Medium"/>
    <s v="Low"/>
    <x v="1"/>
  </r>
  <r>
    <s v="NM"/>
    <n v="137"/>
    <s v="area_code_408"/>
    <s v="yes"/>
    <s v="no"/>
    <n v="0"/>
    <n v="312.39999999999998"/>
    <n v="110"/>
    <n v="53.11"/>
    <n v="231.1"/>
    <n v="73"/>
    <n v="19.64"/>
    <n v="120.1"/>
    <x v="17"/>
    <n v="5.4"/>
    <n v="10.6"/>
    <n v="2"/>
    <n v="2.86"/>
    <n v="1"/>
    <x v="1"/>
    <n v="1"/>
    <n v="1"/>
    <n v="0"/>
    <s v="Very High"/>
    <s v="High"/>
    <x v="2"/>
  </r>
  <r>
    <s v="DC"/>
    <n v="128"/>
    <s v="area_code_510"/>
    <s v="no"/>
    <s v="yes"/>
    <n v="41"/>
    <n v="184.8"/>
    <n v="76"/>
    <n v="31.42"/>
    <n v="160.6"/>
    <n v="86"/>
    <n v="13.65"/>
    <n v="162"/>
    <x v="70"/>
    <n v="7.29"/>
    <n v="9.8000000000000007"/>
    <n v="6"/>
    <n v="2.65"/>
    <n v="2"/>
    <x v="0"/>
    <n v="0"/>
    <n v="0"/>
    <n v="1"/>
    <s v="Very High"/>
    <s v="Low"/>
    <x v="2"/>
  </r>
  <r>
    <s v="OK"/>
    <n v="71"/>
    <s v="area_code_415"/>
    <s v="no"/>
    <s v="no"/>
    <n v="0"/>
    <n v="123.8"/>
    <n v="130"/>
    <n v="21.05"/>
    <n v="226.5"/>
    <n v="91"/>
    <n v="19.25"/>
    <n v="213.9"/>
    <x v="5"/>
    <n v="9.6300000000000008"/>
    <n v="8.8000000000000007"/>
    <n v="7"/>
    <n v="2.38"/>
    <n v="2"/>
    <x v="0"/>
    <n v="0"/>
    <n v="0"/>
    <n v="0"/>
    <s v="Low"/>
    <s v="Low"/>
    <x v="3"/>
  </r>
  <r>
    <s v="WY"/>
    <n v="91"/>
    <s v="area_code_415"/>
    <s v="no"/>
    <s v="no"/>
    <n v="0"/>
    <n v="34.5"/>
    <n v="85"/>
    <n v="5.87"/>
    <n v="192.3"/>
    <n v="80"/>
    <n v="16.350000000000001"/>
    <n v="256.3"/>
    <x v="62"/>
    <n v="11.53"/>
    <n v="7.9"/>
    <n v="7"/>
    <n v="2.13"/>
    <n v="0"/>
    <x v="0"/>
    <n v="0"/>
    <n v="0"/>
    <n v="0"/>
    <s v="Medium"/>
    <s v="Low"/>
    <x v="3"/>
  </r>
  <r>
    <s v="MD"/>
    <n v="47"/>
    <s v="area_code_415"/>
    <s v="yes"/>
    <s v="yes"/>
    <n v="31"/>
    <n v="140.6"/>
    <n v="114"/>
    <n v="23.9"/>
    <n v="264.60000000000002"/>
    <n v="44"/>
    <n v="22.49"/>
    <n v="238.7"/>
    <x v="3"/>
    <n v="10.74"/>
    <n v="9.6999999999999993"/>
    <n v="4"/>
    <n v="2.62"/>
    <n v="2"/>
    <x v="0"/>
    <n v="0"/>
    <n v="1"/>
    <n v="1"/>
    <s v="Low"/>
    <s v="Low"/>
    <x v="3"/>
  </r>
  <r>
    <s v="MO"/>
    <n v="126"/>
    <s v="area_code_510"/>
    <s v="no"/>
    <s v="no"/>
    <n v="0"/>
    <n v="150.80000000000001"/>
    <n v="105"/>
    <n v="25.64"/>
    <n v="157.1"/>
    <n v="85"/>
    <n v="13.35"/>
    <n v="210"/>
    <x v="20"/>
    <n v="9.4499999999999993"/>
    <n v="10.7"/>
    <n v="3"/>
    <n v="2.89"/>
    <n v="0"/>
    <x v="0"/>
    <n v="0"/>
    <n v="0"/>
    <n v="0"/>
    <s v="High"/>
    <s v="High"/>
    <x v="3"/>
  </r>
  <r>
    <s v="NC"/>
    <n v="92"/>
    <s v="area_code_408"/>
    <s v="no"/>
    <s v="no"/>
    <n v="0"/>
    <n v="192.1"/>
    <n v="87"/>
    <n v="32.659999999999997"/>
    <n v="193"/>
    <n v="122"/>
    <n v="16.41"/>
    <n v="133.4"/>
    <x v="29"/>
    <n v="6"/>
    <n v="10.7"/>
    <n v="2"/>
    <n v="2.89"/>
    <n v="1"/>
    <x v="0"/>
    <n v="0"/>
    <n v="0"/>
    <n v="0"/>
    <s v="Medium"/>
    <s v="High"/>
    <x v="1"/>
  </r>
  <r>
    <s v="WV"/>
    <n v="36"/>
    <s v="area_code_510"/>
    <s v="no"/>
    <s v="no"/>
    <n v="0"/>
    <n v="175.7"/>
    <n v="69"/>
    <n v="29.87"/>
    <n v="154.80000000000001"/>
    <n v="98"/>
    <n v="13.16"/>
    <n v="208.2"/>
    <x v="19"/>
    <n v="9.3699999999999992"/>
    <n v="9.5"/>
    <n v="2"/>
    <n v="2.57"/>
    <n v="0"/>
    <x v="0"/>
    <n v="0"/>
    <n v="0"/>
    <n v="0"/>
    <s v="Low"/>
    <s v="Low"/>
    <x v="3"/>
  </r>
  <r>
    <s v="GA"/>
    <n v="122"/>
    <s v="area_code_408"/>
    <s v="no"/>
    <s v="no"/>
    <n v="0"/>
    <n v="93.3"/>
    <n v="109"/>
    <n v="15.86"/>
    <n v="214.4"/>
    <n v="104"/>
    <n v="18.22"/>
    <n v="176.7"/>
    <x v="1"/>
    <n v="7.95"/>
    <n v="12.1"/>
    <n v="2"/>
    <n v="3.27"/>
    <n v="0"/>
    <x v="0"/>
    <n v="0"/>
    <n v="0"/>
    <n v="0"/>
    <s v="High"/>
    <s v="High"/>
    <x v="0"/>
  </r>
  <r>
    <s v="OK"/>
    <n v="117"/>
    <s v="area_code_415"/>
    <s v="no"/>
    <s v="no"/>
    <n v="0"/>
    <n v="212.1"/>
    <n v="133"/>
    <n v="36.06"/>
    <n v="276.60000000000002"/>
    <n v="94"/>
    <n v="23.51"/>
    <n v="195.5"/>
    <x v="74"/>
    <n v="8.8000000000000007"/>
    <n v="9.5"/>
    <n v="3"/>
    <n v="2.57"/>
    <n v="2"/>
    <x v="0"/>
    <n v="0"/>
    <n v="0"/>
    <n v="0"/>
    <s v="High"/>
    <s v="Low"/>
    <x v="2"/>
  </r>
  <r>
    <s v="FL"/>
    <n v="131"/>
    <s v="area_code_408"/>
    <s v="no"/>
    <s v="no"/>
    <n v="0"/>
    <n v="43.3"/>
    <n v="118"/>
    <n v="7.36"/>
    <n v="178.5"/>
    <n v="113"/>
    <n v="15.17"/>
    <n v="185.9"/>
    <x v="60"/>
    <n v="8.3699999999999992"/>
    <n v="10.6"/>
    <n v="4"/>
    <n v="2.86"/>
    <n v="0"/>
    <x v="0"/>
    <n v="0"/>
    <n v="0"/>
    <n v="0"/>
    <s v="Very High"/>
    <s v="High"/>
    <x v="0"/>
  </r>
  <r>
    <s v="MD"/>
    <n v="133"/>
    <s v="area_code_415"/>
    <s v="no"/>
    <s v="no"/>
    <n v="0"/>
    <n v="173.1"/>
    <n v="126"/>
    <n v="29.43"/>
    <n v="200"/>
    <n v="98"/>
    <n v="17"/>
    <n v="231"/>
    <x v="0"/>
    <n v="10.4"/>
    <n v="10.8"/>
    <n v="1"/>
    <n v="2.92"/>
    <n v="1"/>
    <x v="0"/>
    <n v="0"/>
    <n v="0"/>
    <n v="0"/>
    <s v="Very High"/>
    <s v="High"/>
    <x v="3"/>
  </r>
  <r>
    <s v="HI"/>
    <n v="128"/>
    <s v="area_code_510"/>
    <s v="no"/>
    <s v="yes"/>
    <n v="28"/>
    <n v="115.4"/>
    <n v="96"/>
    <n v="19.62"/>
    <n v="185.4"/>
    <n v="94"/>
    <n v="15.76"/>
    <n v="209.3"/>
    <x v="69"/>
    <n v="9.42"/>
    <n v="17.7"/>
    <n v="4"/>
    <n v="4.78"/>
    <n v="0"/>
    <x v="0"/>
    <n v="0"/>
    <n v="0"/>
    <n v="1"/>
    <s v="Very High"/>
    <s v="High"/>
    <x v="3"/>
  </r>
  <r>
    <s v="FL"/>
    <n v="81"/>
    <s v="area_code_408"/>
    <s v="no"/>
    <s v="no"/>
    <n v="0"/>
    <n v="190.9"/>
    <n v="92"/>
    <n v="32.450000000000003"/>
    <n v="208.7"/>
    <n v="132"/>
    <n v="17.739999999999998"/>
    <n v="120.8"/>
    <x v="21"/>
    <n v="5.44"/>
    <n v="11.4"/>
    <n v="6"/>
    <n v="3.08"/>
    <n v="1"/>
    <x v="0"/>
    <n v="0"/>
    <n v="0"/>
    <n v="0"/>
    <s v="Medium"/>
    <s v="High"/>
    <x v="1"/>
  </r>
  <r>
    <s v="ND"/>
    <n v="81"/>
    <s v="area_code_415"/>
    <s v="no"/>
    <s v="no"/>
    <n v="0"/>
    <n v="234.1"/>
    <n v="105"/>
    <n v="39.799999999999997"/>
    <n v="237.4"/>
    <n v="88"/>
    <n v="20.18"/>
    <n v="240.6"/>
    <x v="82"/>
    <n v="10.83"/>
    <n v="11.4"/>
    <n v="4"/>
    <n v="3.08"/>
    <n v="1"/>
    <x v="0"/>
    <n v="0"/>
    <n v="0"/>
    <n v="0"/>
    <s v="Medium"/>
    <s v="High"/>
    <x v="2"/>
  </r>
  <r>
    <s v="LA"/>
    <n v="96"/>
    <s v="area_code_408"/>
    <s v="no"/>
    <s v="no"/>
    <n v="0"/>
    <n v="102.1"/>
    <n v="74"/>
    <n v="17.36"/>
    <n v="93.7"/>
    <n v="88"/>
    <n v="7.96"/>
    <n v="236.2"/>
    <x v="76"/>
    <n v="10.63"/>
    <n v="14"/>
    <n v="2"/>
    <n v="3.78"/>
    <n v="1"/>
    <x v="0"/>
    <n v="0"/>
    <n v="0"/>
    <n v="0"/>
    <s v="Medium"/>
    <s v="High"/>
    <x v="3"/>
  </r>
  <r>
    <s v="AR"/>
    <n v="93"/>
    <s v="area_code_415"/>
    <s v="no"/>
    <s v="no"/>
    <n v="0"/>
    <n v="131.9"/>
    <n v="91"/>
    <n v="22.42"/>
    <n v="203.8"/>
    <n v="92"/>
    <n v="17.32"/>
    <n v="205.6"/>
    <x v="3"/>
    <n v="9.25"/>
    <n v="6.8"/>
    <n v="3"/>
    <n v="1.84"/>
    <n v="1"/>
    <x v="0"/>
    <n v="0"/>
    <n v="0"/>
    <n v="0"/>
    <s v="Medium"/>
    <s v="Low"/>
    <x v="3"/>
  </r>
  <r>
    <s v="KY"/>
    <n v="145"/>
    <s v="area_code_408"/>
    <s v="no"/>
    <s v="no"/>
    <n v="0"/>
    <n v="135"/>
    <n v="122"/>
    <n v="22.95"/>
    <n v="206.3"/>
    <n v="88"/>
    <n v="17.54"/>
    <n v="210.4"/>
    <x v="6"/>
    <n v="9.4700000000000006"/>
    <n v="19.7"/>
    <n v="4"/>
    <n v="5.32"/>
    <n v="0"/>
    <x v="0"/>
    <n v="0"/>
    <n v="0"/>
    <n v="0"/>
    <s v="Very High"/>
    <s v="High"/>
    <x v="3"/>
  </r>
  <r>
    <s v="HI"/>
    <n v="53"/>
    <s v="area_code_510"/>
    <s v="yes"/>
    <s v="no"/>
    <n v="0"/>
    <n v="145"/>
    <n v="80"/>
    <n v="24.65"/>
    <n v="228.4"/>
    <n v="82"/>
    <n v="19.41"/>
    <n v="169.4"/>
    <x v="23"/>
    <n v="7.62"/>
    <n v="8.9"/>
    <n v="5"/>
    <n v="2.4"/>
    <n v="0"/>
    <x v="0"/>
    <n v="0"/>
    <n v="1"/>
    <n v="0"/>
    <s v="Low"/>
    <s v="Low"/>
    <x v="3"/>
  </r>
  <r>
    <s v="KS"/>
    <n v="108"/>
    <s v="area_code_408"/>
    <s v="no"/>
    <s v="no"/>
    <n v="0"/>
    <n v="170.3"/>
    <n v="48"/>
    <n v="28.95"/>
    <n v="187.7"/>
    <n v="146"/>
    <n v="15.95"/>
    <n v="204"/>
    <x v="48"/>
    <n v="9.18"/>
    <n v="16.100000000000001"/>
    <n v="4"/>
    <n v="4.3499999999999996"/>
    <n v="3"/>
    <x v="0"/>
    <n v="0"/>
    <n v="0"/>
    <n v="0"/>
    <s v="High"/>
    <s v="High"/>
    <x v="0"/>
  </r>
  <r>
    <s v="TX"/>
    <n v="52"/>
    <s v="area_code_415"/>
    <s v="no"/>
    <s v="no"/>
    <n v="0"/>
    <n v="188.7"/>
    <n v="99"/>
    <n v="32.08"/>
    <n v="210.4"/>
    <n v="89"/>
    <n v="17.88"/>
    <n v="191.4"/>
    <x v="0"/>
    <n v="8.61"/>
    <n v="10.8"/>
    <n v="2"/>
    <n v="2.92"/>
    <n v="1"/>
    <x v="0"/>
    <n v="0"/>
    <n v="0"/>
    <n v="0"/>
    <s v="Low"/>
    <s v="High"/>
    <x v="2"/>
  </r>
  <r>
    <s v="NC"/>
    <n v="61"/>
    <s v="area_code_510"/>
    <s v="no"/>
    <s v="no"/>
    <n v="0"/>
    <n v="7.2"/>
    <n v="97"/>
    <n v="1.22"/>
    <n v="221.8"/>
    <n v="78"/>
    <n v="18.850000000000001"/>
    <n v="174.5"/>
    <x v="9"/>
    <n v="7.85"/>
    <n v="12"/>
    <n v="4"/>
    <n v="3.24"/>
    <n v="1"/>
    <x v="0"/>
    <n v="0"/>
    <n v="0"/>
    <n v="0"/>
    <s v="Low"/>
    <s v="High"/>
    <x v="3"/>
  </r>
  <r>
    <s v="TX"/>
    <n v="86"/>
    <s v="area_code_408"/>
    <s v="no"/>
    <s v="no"/>
    <n v="0"/>
    <n v="181.1"/>
    <n v="124"/>
    <n v="30.79"/>
    <n v="229.5"/>
    <n v="105"/>
    <n v="19.510000000000002"/>
    <n v="122.2"/>
    <x v="50"/>
    <n v="5.5"/>
    <n v="5.6"/>
    <n v="6"/>
    <n v="1.51"/>
    <n v="5"/>
    <x v="0"/>
    <n v="0"/>
    <n v="0"/>
    <n v="0"/>
    <s v="Medium"/>
    <s v="Low"/>
    <x v="1"/>
  </r>
  <r>
    <s v="LA"/>
    <n v="137"/>
    <s v="area_code_408"/>
    <s v="no"/>
    <s v="no"/>
    <n v="0"/>
    <n v="151.80000000000001"/>
    <n v="90"/>
    <n v="25.81"/>
    <n v="229.6"/>
    <n v="68"/>
    <n v="19.52"/>
    <n v="171.8"/>
    <x v="55"/>
    <n v="7.73"/>
    <n v="10.8"/>
    <n v="5"/>
    <n v="2.92"/>
    <n v="2"/>
    <x v="0"/>
    <n v="0"/>
    <n v="0"/>
    <n v="0"/>
    <s v="Very High"/>
    <s v="High"/>
    <x v="3"/>
  </r>
  <r>
    <s v="TN"/>
    <n v="74"/>
    <s v="area_code_510"/>
    <s v="no"/>
    <s v="no"/>
    <n v="0"/>
    <n v="159.4"/>
    <n v="86"/>
    <n v="27.1"/>
    <n v="210"/>
    <n v="122"/>
    <n v="17.850000000000001"/>
    <n v="172.4"/>
    <x v="43"/>
    <n v="7.76"/>
    <n v="8.5"/>
    <n v="2"/>
    <n v="2.2999999999999998"/>
    <n v="1"/>
    <x v="0"/>
    <n v="0"/>
    <n v="0"/>
    <n v="0"/>
    <s v="Medium"/>
    <s v="Low"/>
    <x v="0"/>
  </r>
  <r>
    <s v="NC"/>
    <n v="118"/>
    <s v="area_code_510"/>
    <s v="no"/>
    <s v="yes"/>
    <n v="31"/>
    <n v="226.6"/>
    <n v="99"/>
    <n v="38.520000000000003"/>
    <n v="164.9"/>
    <n v="136"/>
    <n v="14.02"/>
    <n v="189.3"/>
    <x v="60"/>
    <n v="8.52"/>
    <n v="10.199999999999999"/>
    <n v="5"/>
    <n v="2.75"/>
    <n v="3"/>
    <x v="0"/>
    <n v="0"/>
    <n v="0"/>
    <n v="1"/>
    <s v="High"/>
    <s v="Low"/>
    <x v="1"/>
  </r>
  <r>
    <s v="OH"/>
    <n v="125"/>
    <s v="area_code_415"/>
    <s v="no"/>
    <s v="no"/>
    <n v="0"/>
    <n v="214.7"/>
    <n v="115"/>
    <n v="36.5"/>
    <n v="260.60000000000002"/>
    <n v="94"/>
    <n v="22.15"/>
    <n v="266.3"/>
    <x v="56"/>
    <n v="11.98"/>
    <n v="7.4"/>
    <n v="6"/>
    <n v="2"/>
    <n v="3"/>
    <x v="0"/>
    <n v="0"/>
    <n v="0"/>
    <n v="0"/>
    <s v="High"/>
    <s v="Low"/>
    <x v="2"/>
  </r>
  <r>
    <s v="AR"/>
    <n v="127"/>
    <s v="area_code_415"/>
    <s v="no"/>
    <s v="yes"/>
    <n v="27"/>
    <n v="157.6"/>
    <n v="107"/>
    <n v="26.79"/>
    <n v="280.60000000000002"/>
    <n v="49"/>
    <n v="23.85"/>
    <n v="75.099999999999994"/>
    <x v="33"/>
    <n v="3.38"/>
    <n v="8"/>
    <n v="4"/>
    <n v="2.16"/>
    <n v="1"/>
    <x v="0"/>
    <n v="0"/>
    <n v="0"/>
    <n v="1"/>
    <s v="High"/>
    <s v="Low"/>
    <x v="3"/>
  </r>
  <r>
    <s v="WA"/>
    <n v="80"/>
    <s v="area_code_510"/>
    <s v="no"/>
    <s v="no"/>
    <n v="0"/>
    <n v="157"/>
    <n v="101"/>
    <n v="26.69"/>
    <n v="208.8"/>
    <n v="127"/>
    <n v="17.75"/>
    <n v="113.3"/>
    <x v="23"/>
    <n v="5.0999999999999996"/>
    <n v="16.2"/>
    <n v="2"/>
    <n v="4.37"/>
    <n v="2"/>
    <x v="0"/>
    <n v="0"/>
    <n v="0"/>
    <n v="0"/>
    <s v="Medium"/>
    <s v="High"/>
    <x v="0"/>
  </r>
  <r>
    <s v="MN"/>
    <n v="150"/>
    <s v="area_code_408"/>
    <s v="no"/>
    <s v="no"/>
    <n v="0"/>
    <n v="170"/>
    <n v="115"/>
    <n v="28.9"/>
    <n v="162.69999999999999"/>
    <n v="138"/>
    <n v="13.83"/>
    <n v="267.2"/>
    <x v="33"/>
    <n v="12.02"/>
    <n v="8.3000000000000007"/>
    <n v="2"/>
    <n v="2.2400000000000002"/>
    <n v="0"/>
    <x v="0"/>
    <n v="0"/>
    <n v="0"/>
    <n v="0"/>
    <s v="Very High"/>
    <s v="Low"/>
    <x v="0"/>
  </r>
  <r>
    <s v="ND"/>
    <n v="140"/>
    <s v="area_code_510"/>
    <s v="no"/>
    <s v="no"/>
    <n v="0"/>
    <n v="244.7"/>
    <n v="115"/>
    <n v="41.6"/>
    <n v="258.60000000000002"/>
    <n v="101"/>
    <n v="21.98"/>
    <n v="231.3"/>
    <x v="64"/>
    <n v="10.41"/>
    <n v="7.5"/>
    <n v="6"/>
    <n v="2.0299999999999998"/>
    <n v="1"/>
    <x v="1"/>
    <n v="1"/>
    <n v="0"/>
    <n v="0"/>
    <s v="Very High"/>
    <s v="Low"/>
    <x v="1"/>
  </r>
  <r>
    <s v="AZ"/>
    <n v="97"/>
    <s v="area_code_510"/>
    <s v="no"/>
    <s v="no"/>
    <n v="0"/>
    <n v="252.6"/>
    <n v="89"/>
    <n v="42.94"/>
    <n v="340.3"/>
    <n v="91"/>
    <n v="28.93"/>
    <n v="256.5"/>
    <x v="38"/>
    <n v="11.54"/>
    <n v="8.8000000000000007"/>
    <n v="5"/>
    <n v="2.38"/>
    <n v="1"/>
    <x v="1"/>
    <n v="1"/>
    <n v="0"/>
    <n v="0"/>
    <s v="Medium"/>
    <s v="Low"/>
    <x v="2"/>
  </r>
  <r>
    <s v="MT"/>
    <n v="83"/>
    <s v="area_code_415"/>
    <s v="no"/>
    <s v="no"/>
    <n v="0"/>
    <n v="188.3"/>
    <n v="70"/>
    <n v="32.01"/>
    <n v="243.8"/>
    <n v="88"/>
    <n v="20.72"/>
    <n v="213.7"/>
    <x v="29"/>
    <n v="9.6199999999999992"/>
    <n v="10.3"/>
    <n v="6"/>
    <n v="2.78"/>
    <n v="0"/>
    <x v="0"/>
    <n v="0"/>
    <n v="0"/>
    <n v="0"/>
    <s v="Medium"/>
    <s v="High"/>
    <x v="2"/>
  </r>
  <r>
    <s v="WV"/>
    <n v="73"/>
    <s v="area_code_408"/>
    <s v="no"/>
    <s v="no"/>
    <n v="0"/>
    <n v="177.9"/>
    <n v="89"/>
    <n v="30.24"/>
    <n v="131.19999999999999"/>
    <n v="82"/>
    <n v="11.15"/>
    <n v="186.2"/>
    <x v="2"/>
    <n v="8.3800000000000008"/>
    <n v="11.5"/>
    <n v="6"/>
    <n v="3.11"/>
    <n v="3"/>
    <x v="0"/>
    <n v="0"/>
    <n v="0"/>
    <n v="0"/>
    <s v="Low"/>
    <s v="High"/>
    <x v="3"/>
  </r>
  <r>
    <s v="NC"/>
    <n v="75"/>
    <s v="area_code_408"/>
    <s v="no"/>
    <s v="no"/>
    <n v="0"/>
    <n v="170.7"/>
    <n v="101"/>
    <n v="29.02"/>
    <n v="193.1"/>
    <n v="126"/>
    <n v="16.41"/>
    <n v="129.1"/>
    <x v="1"/>
    <n v="5.81"/>
    <n v="6.9"/>
    <n v="7"/>
    <n v="1.86"/>
    <n v="1"/>
    <x v="0"/>
    <n v="0"/>
    <n v="0"/>
    <n v="0"/>
    <s v="Medium"/>
    <s v="Low"/>
    <x v="0"/>
  </r>
  <r>
    <s v="HI"/>
    <n v="50"/>
    <s v="area_code_408"/>
    <s v="no"/>
    <s v="yes"/>
    <n v="40"/>
    <n v="235.7"/>
    <n v="127"/>
    <n v="40.07"/>
    <n v="223"/>
    <n v="126"/>
    <n v="18.96"/>
    <n v="297.5"/>
    <x v="22"/>
    <n v="13.39"/>
    <n v="9.9"/>
    <n v="5"/>
    <n v="2.67"/>
    <n v="2"/>
    <x v="0"/>
    <n v="0"/>
    <n v="0"/>
    <n v="1"/>
    <s v="Low"/>
    <s v="Low"/>
    <x v="1"/>
  </r>
  <r>
    <s v="VT"/>
    <n v="86"/>
    <s v="area_code_415"/>
    <s v="no"/>
    <s v="yes"/>
    <n v="34"/>
    <n v="129.4"/>
    <n v="102"/>
    <n v="22"/>
    <n v="267.10000000000002"/>
    <n v="104"/>
    <n v="22.7"/>
    <n v="154.80000000000001"/>
    <x v="41"/>
    <n v="6.97"/>
    <n v="9.3000000000000007"/>
    <n v="16"/>
    <n v="2.5099999999999998"/>
    <n v="0"/>
    <x v="0"/>
    <n v="0"/>
    <n v="0"/>
    <n v="1"/>
    <s v="Medium"/>
    <s v="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79AEA-AC3D-4E20-90C9-247A52CA5C9C}" name="PivotTable12"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F19:G24"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29">
        <item x="127"/>
        <item x="113"/>
        <item x="116"/>
        <item x="115"/>
        <item x="119"/>
        <item x="124"/>
        <item x="85"/>
        <item x="126"/>
        <item x="87"/>
        <item x="84"/>
        <item x="117"/>
        <item x="90"/>
        <item x="88"/>
        <item x="100"/>
        <item x="112"/>
        <item x="37"/>
        <item x="35"/>
        <item x="81"/>
        <item x="111"/>
        <item x="32"/>
        <item x="80"/>
        <item x="63"/>
        <item x="40"/>
        <item x="42"/>
        <item x="49"/>
        <item x="92"/>
        <item x="16"/>
        <item x="99"/>
        <item x="78"/>
        <item x="38"/>
        <item x="19"/>
        <item x="69"/>
        <item x="83"/>
        <item x="62"/>
        <item x="51"/>
        <item x="44"/>
        <item x="14"/>
        <item x="12"/>
        <item x="46"/>
        <item x="33"/>
        <item x="17"/>
        <item x="29"/>
        <item x="59"/>
        <item x="77"/>
        <item x="58"/>
        <item x="72"/>
        <item x="48"/>
        <item x="82"/>
        <item x="27"/>
        <item x="30"/>
        <item x="53"/>
        <item x="2"/>
        <item x="6"/>
        <item x="50"/>
        <item x="26"/>
        <item x="73"/>
        <item x="9"/>
        <item x="34"/>
        <item x="5"/>
        <item x="7"/>
        <item x="21"/>
        <item x="43"/>
        <item x="41"/>
        <item x="67"/>
        <item x="20"/>
        <item x="0"/>
        <item x="1"/>
        <item x="18"/>
        <item x="36"/>
        <item x="24"/>
        <item x="13"/>
        <item x="23"/>
        <item x="71"/>
        <item x="8"/>
        <item x="64"/>
        <item x="45"/>
        <item x="52"/>
        <item x="11"/>
        <item x="22"/>
        <item x="57"/>
        <item x="4"/>
        <item x="47"/>
        <item x="60"/>
        <item x="3"/>
        <item x="55"/>
        <item x="56"/>
        <item x="74"/>
        <item x="76"/>
        <item x="54"/>
        <item x="28"/>
        <item x="10"/>
        <item x="31"/>
        <item x="61"/>
        <item x="70"/>
        <item x="65"/>
        <item x="15"/>
        <item x="94"/>
        <item x="25"/>
        <item x="75"/>
        <item x="102"/>
        <item x="93"/>
        <item x="39"/>
        <item x="96"/>
        <item x="97"/>
        <item x="66"/>
        <item x="79"/>
        <item x="109"/>
        <item x="107"/>
        <item x="98"/>
        <item x="106"/>
        <item x="108"/>
        <item x="110"/>
        <item x="68"/>
        <item x="101"/>
        <item x="86"/>
        <item x="89"/>
        <item x="95"/>
        <item x="104"/>
        <item x="114"/>
        <item x="105"/>
        <item x="103"/>
        <item x="121"/>
        <item x="122"/>
        <item x="120"/>
        <item x="118"/>
        <item x="125"/>
        <item x="123"/>
        <item x="91"/>
        <item t="default"/>
      </items>
    </pivotField>
    <pivotField showAll="0"/>
    <pivotField showAll="0"/>
    <pivotField showAll="0"/>
    <pivotField showAll="0"/>
    <pivotField showAll="0"/>
    <pivotField showAll="0">
      <items count="3">
        <item x="0"/>
        <item x="1"/>
        <item t="default"/>
      </items>
    </pivotField>
    <pivotField dataField="1" showAll="0"/>
    <pivotField showAll="0"/>
    <pivotField showAll="0"/>
    <pivotField showAll="0"/>
    <pivotField showAll="0"/>
    <pivotField axis="axisRow" showAll="0">
      <items count="5">
        <item x="1"/>
        <item x="2"/>
        <item x="0"/>
        <item x="3"/>
        <item t="default"/>
      </items>
    </pivotField>
  </pivotFields>
  <rowFields count="1">
    <field x="25"/>
  </rowFields>
  <rowItems count="5">
    <i>
      <x/>
    </i>
    <i>
      <x v="1"/>
    </i>
    <i>
      <x v="2"/>
    </i>
    <i>
      <x v="3"/>
    </i>
    <i t="grand">
      <x/>
    </i>
  </rowItems>
  <colItems count="1">
    <i/>
  </colItems>
  <dataFields count="1">
    <dataField name="Sum of churn_Numeric" fld="20" baseField="0" baseItem="0"/>
  </dataField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B2F878-0E78-4901-8914-2C9FAB9621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Sum of churn_numeric"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D49D1-7144-4FC3-8819-84733F23171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hurn">
  <location ref="A47:E50" firstHeaderRow="0"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Fields count="1">
    <field x="-2"/>
  </colFields>
  <colItems count="4">
    <i>
      <x/>
    </i>
    <i i="1">
      <x v="1"/>
    </i>
    <i i="2">
      <x v="2"/>
    </i>
    <i i="3">
      <x v="3"/>
    </i>
  </colItems>
  <dataFields count="4">
    <dataField name="Sum of total_night_charge" fld="14" baseField="0" baseItem="0"/>
    <dataField name="Sum of total_intl_charge" fld="17" baseField="0" baseItem="0"/>
    <dataField name="Sum of total_day_charge" fld="8" baseField="0" baseItem="0"/>
    <dataField name="Sum of total_eve_charge" fld="11" baseField="0" baseItem="0"/>
  </dataFields>
  <chartFormats count="4">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 chart="10"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BBF031-454D-435D-947C-6B6573A0362F}"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27:I33"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axis="axisRow" showAll="0">
      <items count="5">
        <item x="2"/>
        <item x="0"/>
        <item x="1"/>
        <item x="3"/>
        <item t="default"/>
      </items>
    </pivotField>
    <pivotField showAll="0">
      <items count="3">
        <item h="1" x="0"/>
        <item x="1"/>
        <item t="default"/>
      </items>
    </pivotField>
    <pivotField showAll="0">
      <items count="3">
        <item h="1" x="1"/>
        <item x="0"/>
        <item t="default"/>
      </items>
    </pivotField>
  </pivotFields>
  <rowFields count="1">
    <field x="23"/>
  </rowFields>
  <rowItems count="5">
    <i>
      <x/>
    </i>
    <i>
      <x v="1"/>
    </i>
    <i>
      <x v="2"/>
    </i>
    <i>
      <x v="3"/>
    </i>
    <i t="grand">
      <x/>
    </i>
  </rowItems>
  <colFields count="1">
    <field x="19"/>
  </colFields>
  <colItems count="3">
    <i>
      <x/>
    </i>
    <i>
      <x v="1"/>
    </i>
    <i t="grand">
      <x/>
    </i>
  </colItems>
  <dataFields count="1">
    <dataField name="Count of churn" fld="19" subtotal="count" showDataAs="percentOfCol" baseField="0" baseItem="0" numFmtId="9"/>
  </dataFields>
  <formats count="4">
    <format dxfId="43">
      <pivotArea grandRow="1" outline="0" collapsedLevelsAreSubtotals="1" fieldPosition="0"/>
    </format>
    <format dxfId="44">
      <pivotArea outline="0" fieldPosition="0">
        <references count="1">
          <reference field="4294967294" count="1">
            <x v="0"/>
          </reference>
        </references>
      </pivotArea>
    </format>
    <format dxfId="45">
      <pivotArea grandRow="1" grandCol="1" outline="0" collapsedLevelsAreSubtotals="1" fieldPosition="0"/>
    </format>
    <format dxfId="46">
      <pivotArea outline="0" collapsedLevelsAreSubtotals="1" fieldPosition="0"/>
    </format>
  </formats>
  <chartFormats count="10">
    <chartFormat chart="5" format="12" series="1">
      <pivotArea type="data" outline="0" fieldPosition="0">
        <references count="2">
          <reference field="4294967294" count="1" selected="0">
            <x v="0"/>
          </reference>
          <reference field="19" count="1" selected="0">
            <x v="0"/>
          </reference>
        </references>
      </pivotArea>
    </chartFormat>
    <chartFormat chart="5" format="13">
      <pivotArea type="data" outline="0" fieldPosition="0">
        <references count="3">
          <reference field="4294967294" count="1" selected="0">
            <x v="0"/>
          </reference>
          <reference field="19" count="1" selected="0">
            <x v="0"/>
          </reference>
          <reference field="23" count="1" selected="0">
            <x v="0"/>
          </reference>
        </references>
      </pivotArea>
    </chartFormat>
    <chartFormat chart="5" format="14">
      <pivotArea type="data" outline="0" fieldPosition="0">
        <references count="3">
          <reference field="4294967294" count="1" selected="0">
            <x v="0"/>
          </reference>
          <reference field="19" count="1" selected="0">
            <x v="0"/>
          </reference>
          <reference field="23" count="1" selected="0">
            <x v="1"/>
          </reference>
        </references>
      </pivotArea>
    </chartFormat>
    <chartFormat chart="5" format="15">
      <pivotArea type="data" outline="0" fieldPosition="0">
        <references count="3">
          <reference field="4294967294" count="1" selected="0">
            <x v="0"/>
          </reference>
          <reference field="19" count="1" selected="0">
            <x v="0"/>
          </reference>
          <reference field="23" count="1" selected="0">
            <x v="2"/>
          </reference>
        </references>
      </pivotArea>
    </chartFormat>
    <chartFormat chart="5" format="16">
      <pivotArea type="data" outline="0" fieldPosition="0">
        <references count="3">
          <reference field="4294967294" count="1" selected="0">
            <x v="0"/>
          </reference>
          <reference field="19" count="1" selected="0">
            <x v="0"/>
          </reference>
          <reference field="23" count="1" selected="0">
            <x v="3"/>
          </reference>
        </references>
      </pivotArea>
    </chartFormat>
    <chartFormat chart="5" format="17" series="1">
      <pivotArea type="data" outline="0" fieldPosition="0">
        <references count="2">
          <reference field="4294967294" count="1" selected="0">
            <x v="0"/>
          </reference>
          <reference field="19" count="1" selected="0">
            <x v="1"/>
          </reference>
        </references>
      </pivotArea>
    </chartFormat>
    <chartFormat chart="5" format="18">
      <pivotArea type="data" outline="0" fieldPosition="0">
        <references count="3">
          <reference field="4294967294" count="1" selected="0">
            <x v="0"/>
          </reference>
          <reference field="19" count="1" selected="0">
            <x v="1"/>
          </reference>
          <reference field="23" count="1" selected="0">
            <x v="0"/>
          </reference>
        </references>
      </pivotArea>
    </chartFormat>
    <chartFormat chart="5" format="19">
      <pivotArea type="data" outline="0" fieldPosition="0">
        <references count="3">
          <reference field="4294967294" count="1" selected="0">
            <x v="0"/>
          </reference>
          <reference field="19" count="1" selected="0">
            <x v="1"/>
          </reference>
          <reference field="23" count="1" selected="0">
            <x v="1"/>
          </reference>
        </references>
      </pivotArea>
    </chartFormat>
    <chartFormat chart="5" format="20">
      <pivotArea type="data" outline="0" fieldPosition="0">
        <references count="3">
          <reference field="4294967294" count="1" selected="0">
            <x v="0"/>
          </reference>
          <reference field="19" count="1" selected="0">
            <x v="1"/>
          </reference>
          <reference field="23" count="1" selected="0">
            <x v="2"/>
          </reference>
        </references>
      </pivotArea>
    </chartFormat>
    <chartFormat chart="5" format="21">
      <pivotArea type="data" outline="0" fieldPosition="0">
        <references count="3">
          <reference field="4294967294" count="1" selected="0">
            <x v="0"/>
          </reference>
          <reference field="19" count="1" selected="0">
            <x v="1"/>
          </reference>
          <reference field="2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B8D776-CDD4-4CDF-949E-BF8A8C816C1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42:B4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eve_charg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6CC00-FC9F-4FEE-9165-E1A011655633}" name="PivotTable10"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rowHeaderCaption="Churn">
  <location ref="A37:B4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intl_minut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F4BCDE-4615-4EEE-9EA3-E3B67872663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 service calls">
  <location ref="F9:I17"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h="1" x="1"/>
        <item h="1" x="0"/>
        <item h="1" x="3"/>
        <item h="1" x="2"/>
        <item x="4"/>
        <item x="5"/>
        <item x="6"/>
        <item x="9"/>
        <item x="8"/>
        <item x="7"/>
        <item t="default"/>
      </items>
    </pivotField>
    <pivotField axis="axisCol"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8"/>
  </rowFields>
  <rowItems count="7">
    <i>
      <x v="4"/>
    </i>
    <i>
      <x v="5"/>
    </i>
    <i>
      <x v="6"/>
    </i>
    <i>
      <x v="7"/>
    </i>
    <i>
      <x v="8"/>
    </i>
    <i>
      <x v="9"/>
    </i>
    <i t="grand">
      <x/>
    </i>
  </rowItems>
  <colFields count="1">
    <field x="19"/>
  </colFields>
  <colItems count="3">
    <i>
      <x/>
    </i>
    <i>
      <x v="1"/>
    </i>
    <i t="grand">
      <x/>
    </i>
  </colItems>
  <dataFields count="1">
    <dataField name="Count of churn" fld="19" subtotal="count" showDataAs="percentOfCol" baseField="0" baseItem="0" numFmtId="9"/>
  </dataFields>
  <formats count="5">
    <format dxfId="47">
      <pivotArea grandRow="1" outline="0" collapsedLevelsAreSubtotals="1" fieldPosition="0"/>
    </format>
    <format dxfId="48">
      <pivotArea outline="0" fieldPosition="0">
        <references count="1">
          <reference field="4294967294" count="1">
            <x v="0"/>
          </reference>
        </references>
      </pivotArea>
    </format>
    <format dxfId="49">
      <pivotArea grandRow="1" grandCol="1" outline="0" collapsedLevelsAreSubtotals="1" fieldPosition="0"/>
    </format>
    <format dxfId="50">
      <pivotArea outline="0" collapsedLevelsAreSubtotals="1" fieldPosition="0"/>
    </format>
    <format dxfId="18">
      <pivotArea collapsedLevelsAreSubtotals="1" fieldPosition="0">
        <references count="2">
          <reference field="18" count="0"/>
          <reference field="19" count="0" selected="0"/>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C3D54-9119-4951-84FC-FC00EB889D6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22:B2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number_customer_service_call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D761C1-3E26-458E-857E-7ED7D5493B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17:B20" firstHeaderRow="1" firstDataRow="1" firstDataCol="1"/>
  <pivotFields count="26">
    <pivotField showAll="0"/>
    <pivotField showAll="0"/>
    <pivotField showAll="0"/>
    <pivotField dataField="1"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Count of international_pla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88DB9F-A91B-41AB-83E5-C5937EB9D9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27:B30"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total_day_minut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ED3EBB-7F19-4589-A0CE-8E8E3AD871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location ref="A32:B35" firstHeaderRow="1" firstDataRow="1"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vm_plan_num"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BF603E-2DDB-452F-9D1D-6374B13CE7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Average of churn_numeric" fld="20" subtotal="average" baseField="0" baseItem="0" numFmtId="9"/>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3C4436-AD97-43A9-B3D5-D479A060392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rea Code">
  <location ref="F3:G7" firstHeaderRow="1" firstDataRow="1" firstDataCol="1"/>
  <pivotFields count="26">
    <pivotField showAll="0"/>
    <pivotField showAll="0"/>
    <pivotField axis="axisRow" showAll="0">
      <items count="4">
        <item x="1"/>
        <item x="0"/>
        <item x="2"/>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2"/>
  </rowFields>
  <rowItems count="4">
    <i>
      <x/>
    </i>
    <i>
      <x v="1"/>
    </i>
    <i>
      <x v="2"/>
    </i>
    <i t="grand">
      <x/>
    </i>
  </rowItems>
  <colItems count="1">
    <i/>
  </colItems>
  <dataFields count="1">
    <dataField name="Count of churn" fld="19" subtotal="count" showDataAs="percentOfCol" baseField="0" baseItem="0" numFmtId="10"/>
  </dataFields>
  <formats count="3">
    <format dxfId="52">
      <pivotArea grandRow="1" outline="0" collapsedLevelsAreSubtotals="1" fieldPosition="0"/>
    </format>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11049E-137E-4035-BE9D-D91ADB3578ED}"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arges" colHeaderCaption="Churn">
  <location ref="F37:I41" firstHeaderRow="1" firstDataRow="2" firstDataCol="1"/>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showAll="0"/>
    <pivotField showAll="0"/>
    <pivotField showAll="0">
      <items count="5">
        <item x="2"/>
        <item x="0"/>
        <item x="1"/>
        <item x="3"/>
        <item t="default"/>
      </items>
    </pivotField>
    <pivotField axis="axisRow" showAll="0">
      <items count="3">
        <item x="0"/>
        <item x="1"/>
        <item t="default"/>
      </items>
    </pivotField>
    <pivotField showAll="0"/>
  </pivotFields>
  <rowFields count="1">
    <field x="24"/>
  </rowFields>
  <rowItems count="3">
    <i>
      <x/>
    </i>
    <i>
      <x v="1"/>
    </i>
    <i t="grand">
      <x/>
    </i>
  </rowItems>
  <colFields count="1">
    <field x="19"/>
  </colFields>
  <colItems count="3">
    <i>
      <x/>
    </i>
    <i>
      <x v="1"/>
    </i>
    <i t="grand">
      <x/>
    </i>
  </colItems>
  <dataFields count="1">
    <dataField name="." fld="19" subtotal="count" showDataAs="percentOfCol" baseField="0" baseItem="0" numFmtId="9"/>
  </dataFields>
  <formats count="4">
    <format dxfId="55">
      <pivotArea grandRow="1" outline="0" collapsedLevelsAreSubtotals="1" fieldPosition="0"/>
    </format>
    <format dxfId="56">
      <pivotArea outline="0" fieldPosition="0">
        <references count="1">
          <reference field="4294967294" count="1">
            <x v="0"/>
          </reference>
        </references>
      </pivotArea>
    </format>
    <format dxfId="57">
      <pivotArea grandRow="1" grandCol="1" outline="0" collapsedLevelsAreSubtotals="1" fieldPosition="0"/>
    </format>
    <format dxfId="58">
      <pivotArea outline="0" collapsedLevelsAreSubtotals="1" fieldPosition="0"/>
    </format>
  </formats>
  <chartFormats count="6">
    <chartFormat chart="3" format="4" series="1">
      <pivotArea type="data" outline="0" fieldPosition="0">
        <references count="2">
          <reference field="4294967294" count="1" selected="0">
            <x v="0"/>
          </reference>
          <reference field="19" count="1" selected="0">
            <x v="1"/>
          </reference>
        </references>
      </pivotArea>
    </chartFormat>
    <chartFormat chart="3" format="5">
      <pivotArea type="data" outline="0" fieldPosition="0">
        <references count="3">
          <reference field="4294967294" count="1" selected="0">
            <x v="0"/>
          </reference>
          <reference field="19" count="1" selected="0">
            <x v="1"/>
          </reference>
          <reference field="24" count="1" selected="0">
            <x v="0"/>
          </reference>
        </references>
      </pivotArea>
    </chartFormat>
    <chartFormat chart="3" format="6">
      <pivotArea type="data" outline="0" fieldPosition="0">
        <references count="3">
          <reference field="4294967294" count="1" selected="0">
            <x v="0"/>
          </reference>
          <reference field="19" count="1" selected="0">
            <x v="1"/>
          </reference>
          <reference field="24" count="1" selected="0">
            <x v="1"/>
          </reference>
        </references>
      </pivotArea>
    </chartFormat>
    <chartFormat chart="3" format="7" series="1">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3">
          <reference field="4294967294" count="1" selected="0">
            <x v="0"/>
          </reference>
          <reference field="19" count="1" selected="0">
            <x v="0"/>
          </reference>
          <reference field="24" count="1" selected="0">
            <x v="0"/>
          </reference>
        </references>
      </pivotArea>
    </chartFormat>
    <chartFormat chart="3" format="9">
      <pivotArea type="data" outline="0" fieldPosition="0">
        <references count="3">
          <reference field="4294967294" count="1" selected="0">
            <x v="0"/>
          </reference>
          <reference field="19"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52914D-4C1A-4E37-A131-D2DEE82CD1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 showAll="0"/>
    <pivotField showAll="0">
      <items count="5">
        <item x="2"/>
        <item x="0"/>
        <item x="1"/>
        <item x="3"/>
        <item t="default"/>
      </items>
    </pivotField>
    <pivotField showAll="0"/>
    <pivotField showAll="0"/>
  </pivotFields>
  <rowItems count="1">
    <i/>
  </rowItems>
  <colItems count="1">
    <i/>
  </colItems>
  <dataFields count="1">
    <dataField name="Count of churn_numeric"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D54AF9E-2EFE-4FFE-BE0F-26A198B6BF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hurn">
  <location ref="A12:B15" firstHeaderRow="1" firstDataRow="1" firstDataCol="1"/>
  <pivotFields count="26">
    <pivotField showAll="0"/>
    <pivotField dataField="1"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5">
        <item x="2"/>
        <item x="0"/>
        <item x="1"/>
        <item x="3"/>
        <item t="default"/>
      </items>
    </pivotField>
    <pivotField showAll="0"/>
    <pivotField showAll="0"/>
  </pivotFields>
  <rowFields count="1">
    <field x="19"/>
  </rowFields>
  <rowItems count="3">
    <i>
      <x/>
    </i>
    <i>
      <x v="1"/>
    </i>
    <i t="grand">
      <x/>
    </i>
  </rowItems>
  <colItems count="1">
    <i/>
  </colItems>
  <dataFields count="1">
    <dataField name="Sum of account_length"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B48C0FE9-7D18-4CED-8DA3-CC39E89BE5E6}" sourceName="international_plan">
  <data>
    <tabular pivotCacheId="20746181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E53D5625-DEDA-4885-8828-D2877518F38A}" sourceName="voice_mail_plan">
  <data>
    <tabular pivotCacheId="207461816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BCD1B705-B53B-4BE1-91E1-1D292420C93A}" sourceName="churn">
  <data>
    <tabular pivotCacheId="207461816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98E92B9D-B17A-461C-92E3-22E365E82051}" sourceName="Tenure Group">
  <data>
    <tabular pivotCacheId="207461816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ational_plan" xr10:uid="{5A2ED4BB-A94B-423A-A464-63F7C2F37A88}" cache="Slicer_international_plan" caption="international_plan" columnCount="2" style="SlicerStyleLight4" rowHeight="228600"/>
  <slicer name="voice_mail_plan" xr10:uid="{7B8844FD-A036-4047-B31E-9F815E5009DC}" cache="Slicer_voice_mail_plan" caption="voice_mail_plan" columnCount="2" style="SlicerStyleLight4" rowHeight="241300"/>
  <slicer name="churn" xr10:uid="{81C5EE38-D8E7-461A-B74C-C5616EC0236A}" cache="Slicer_churn" caption="churn" style="SlicerStyleLight4" rowHeight="228600"/>
  <slicer name="Tenure Group" xr10:uid="{339E1335-DC8F-444A-AB2A-1CBA015A7497}" cache="Slicer_Tenure_Group" caption="Tenure Group" columnCount="2" style="SlicerStyleLight4"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4B4000-ECD6-47DD-AC35-4F05A2329F78}" name="Table2" displayName="Table2" ref="A1:Z4251" totalsRowShown="0" headerRowDxfId="62">
  <autoFilter ref="A1:Z4251" xr:uid="{2B4B4000-ECD6-47DD-AC35-4F05A2329F78}"/>
  <tableColumns count="26">
    <tableColumn id="1" xr3:uid="{B009F096-9D89-4D37-86C5-356BC1764DFC}" name="state"/>
    <tableColumn id="2" xr3:uid="{F5771928-A39E-4D85-8279-6AEC00138EED}" name="account_length"/>
    <tableColumn id="3" xr3:uid="{7A5C20FB-5FCE-4197-9016-1D356F0B4A16}" name="area_code"/>
    <tableColumn id="4" xr3:uid="{39596496-8832-4D50-84E0-ECDF68C85703}" name="international_plan"/>
    <tableColumn id="5" xr3:uid="{1063EC8E-F94B-41F7-A763-506D42BDD639}" name="voice_mail_plan"/>
    <tableColumn id="6" xr3:uid="{F0123095-5E3C-4B3B-8FA6-B35F1E9D8A7D}" name="number_vmail_messages"/>
    <tableColumn id="7" xr3:uid="{0C9F7566-79F5-40C5-BC64-7F64E08BBE00}" name="total_day_minutes"/>
    <tableColumn id="8" xr3:uid="{31D7AE7F-CFEB-48D9-A1D2-2573580F4923}" name="total_day_calls"/>
    <tableColumn id="9" xr3:uid="{AD9D02F1-368C-4E18-B00C-E539633233DB}" name="total_day_charge"/>
    <tableColumn id="10" xr3:uid="{87297C3E-0F08-4D20-8882-D7A9D10C88ED}" name="total_eve_minutes"/>
    <tableColumn id="11" xr3:uid="{8372391A-805B-4A1E-8A96-DFEEF7B22324}" name="total_eve_calls"/>
    <tableColumn id="12" xr3:uid="{25D514DF-56B5-4A25-94C7-5CB466CB803B}" name="total_eve_charge"/>
    <tableColumn id="13" xr3:uid="{2F2AB43C-B9EE-4C05-9BA4-849E144E6868}" name="total_night_minutes"/>
    <tableColumn id="14" xr3:uid="{095815B0-6F50-4721-9086-34191BCADAA0}" name="total_night_calls"/>
    <tableColumn id="15" xr3:uid="{2E961C7C-D0AC-461E-82A1-46412C053349}" name="total_night_charge"/>
    <tableColumn id="16" xr3:uid="{B25596A2-936F-4AE2-A2FC-66C8B2C24AAE}" name="total_intl_minutes"/>
    <tableColumn id="17" xr3:uid="{4B738099-DBA9-4564-8208-47C08F00787F}" name="total_intl_calls"/>
    <tableColumn id="18" xr3:uid="{DC7D67D0-1C70-4E3C-9772-5C47658E2B51}" name="total_intl_charge"/>
    <tableColumn id="19" xr3:uid="{366FA48B-AD00-49C4-BBAC-F4D13E4D906E}" name="number_customer_service_calls"/>
    <tableColumn id="20" xr3:uid="{EAE052D4-1A04-495C-AA5B-65C254C69CBA}" name="churn"/>
    <tableColumn id="21" xr3:uid="{DA18AF6B-6CF1-403B-ADDF-848064107919}" name="churn_Numeric">
      <calculatedColumnFormula>IF(T2="yes",1,0)</calculatedColumnFormula>
    </tableColumn>
    <tableColumn id="22" xr3:uid="{02246228-7BCE-49FC-A774-C7AAC2E43AF3}" name="Intl_Plan_num" dataDxfId="61">
      <calculatedColumnFormula>IF(Table2[[#This Row],[international_plan]]="yes",1,0)</calculatedColumnFormula>
    </tableColumn>
    <tableColumn id="24" xr3:uid="{0C89734B-7EEB-440B-9962-B9F5BB9012C8}" name="Vm_plan_num" dataDxfId="60">
      <calculatedColumnFormula>IF(Table2[[#This Row],[voice_mail_plan]]="yes",1,0)</calculatedColumnFormula>
    </tableColumn>
    <tableColumn id="25" xr3:uid="{A5295927-DE77-44AD-8305-BDF2338B49CA}" name="Tenure" dataDxfId="38">
      <calculatedColumnFormula>IF(B2&lt;=$AC$3,"Low",IF(B2&lt;=$AC$4,"Medium",IF(B2&lt;=$AC$5,"High",IF(B2&gt;=$AC$5,"Very High"))))</calculatedColumnFormula>
    </tableColumn>
    <tableColumn id="26" xr3:uid="{54E83A86-7855-4AE0-9EEC-7D2303512749}" name="High/Low_intl_charges" dataDxfId="59">
      <calculatedColumnFormula>IF(Table2[[#This Row],[total_intl_charge]] &gt; AVERAGE($R$2:$R$4245),"High","Low")</calculatedColumnFormula>
    </tableColumn>
    <tableColumn id="23" xr3:uid="{9A361DE7-CB66-4BA5-A56A-EF30EA418640}" name="Usage_Level">
      <calculatedColumnFormula>IF(AND(G2&gt;AVERAGE(train!$G$2:$G$4251),K2&gt;AVERAGE(train!$K$2:$K$4251)),"High Day &amp; Eve",IF(AND(G2&gt;AVERAGE(train!$G$2:$G$4251),K2&lt;=AVERAGE(train!$K$2:$K$4251)),"High Day Only",IF(AND(G2&lt;=AVERAGE(train!$G$2:$G$4251),K2&gt;AVERAGE(train!$K$2:$K$4251)),"High Eve Only","Low Usage")))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182E-8052-4732-A657-F63BF5396A1E}">
  <dimension ref="A1:V50"/>
  <sheetViews>
    <sheetView showGridLines="0" topLeftCell="A7" zoomScale="65" zoomScaleNormal="51" workbookViewId="0">
      <selection activeCell="Y19" sqref="Y19"/>
    </sheetView>
  </sheetViews>
  <sheetFormatPr defaultRowHeight="14.4"/>
  <cols>
    <col min="1" max="1" width="10" customWidth="1"/>
    <col min="2" max="2" width="9.109375" customWidth="1"/>
    <col min="12" max="12" width="11.33203125" customWidth="1"/>
  </cols>
  <sheetData>
    <row r="1" spans="1:22" ht="46.2" thickBot="1">
      <c r="A1" s="22" t="s">
        <v>254</v>
      </c>
      <c r="B1" s="23"/>
      <c r="C1" s="23"/>
      <c r="D1" s="23"/>
      <c r="E1" s="23"/>
      <c r="F1" s="23"/>
      <c r="G1" s="23"/>
      <c r="H1" s="23"/>
      <c r="I1" s="23"/>
      <c r="J1" s="23"/>
      <c r="K1" s="23"/>
      <c r="L1" s="23"/>
      <c r="M1" s="23"/>
      <c r="N1" s="23"/>
      <c r="O1" s="23"/>
      <c r="P1" s="23"/>
      <c r="Q1" s="23"/>
      <c r="R1" s="23"/>
      <c r="S1" s="23"/>
      <c r="T1" s="23"/>
      <c r="U1" s="23"/>
      <c r="V1" s="23"/>
    </row>
    <row r="2" spans="1:22" ht="15" customHeight="1">
      <c r="A2" s="65" t="s">
        <v>253</v>
      </c>
      <c r="B2" s="54"/>
      <c r="C2" s="55" t="s">
        <v>255</v>
      </c>
      <c r="D2" s="56"/>
      <c r="E2" s="55" t="s">
        <v>259</v>
      </c>
      <c r="F2" s="56"/>
      <c r="G2" s="55" t="s">
        <v>258</v>
      </c>
      <c r="H2" s="56"/>
      <c r="I2" s="55" t="s">
        <v>256</v>
      </c>
      <c r="J2" s="56"/>
      <c r="K2" s="65" t="s">
        <v>257</v>
      </c>
      <c r="L2" s="66"/>
      <c r="M2" s="21"/>
      <c r="N2" s="21"/>
      <c r="O2" s="19"/>
      <c r="P2" s="19"/>
      <c r="Q2" s="19"/>
      <c r="R2" s="20"/>
      <c r="S2" s="20"/>
      <c r="T2" s="19"/>
      <c r="U2" s="19"/>
      <c r="V2" s="19"/>
    </row>
    <row r="3" spans="1:22" ht="15" customHeight="1">
      <c r="A3" s="57"/>
      <c r="B3" s="58"/>
      <c r="C3" s="59"/>
      <c r="D3" s="60"/>
      <c r="E3" s="59"/>
      <c r="F3" s="60"/>
      <c r="G3" s="59"/>
      <c r="H3" s="60"/>
      <c r="I3" s="59"/>
      <c r="J3" s="60"/>
      <c r="K3" s="67"/>
      <c r="L3" s="68"/>
      <c r="M3" s="21"/>
      <c r="N3" s="21"/>
      <c r="O3" s="19"/>
      <c r="P3" s="19"/>
      <c r="Q3" s="19"/>
      <c r="R3" s="20"/>
      <c r="S3" s="20"/>
      <c r="T3" s="19"/>
      <c r="U3" s="19"/>
      <c r="V3" s="19"/>
    </row>
    <row r="4" spans="1:22" ht="15.75" customHeight="1" thickBot="1">
      <c r="A4" s="61"/>
      <c r="B4" s="62"/>
      <c r="C4" s="63"/>
      <c r="D4" s="64"/>
      <c r="E4" s="63"/>
      <c r="F4" s="64"/>
      <c r="G4" s="63"/>
      <c r="H4" s="64"/>
      <c r="I4" s="63"/>
      <c r="J4" s="64"/>
      <c r="K4" s="69"/>
      <c r="L4" s="70"/>
      <c r="M4" s="21"/>
      <c r="N4" s="21"/>
      <c r="O4" s="19"/>
      <c r="P4" s="19"/>
      <c r="Q4" s="19"/>
      <c r="R4" s="20"/>
      <c r="S4" s="20"/>
      <c r="T4" s="19"/>
      <c r="U4" s="19"/>
      <c r="V4" s="19"/>
    </row>
    <row r="5" spans="1:22" ht="15" customHeight="1">
      <c r="A5" s="24">
        <f>GETPIVOTDATA("churn_numeric",'Reference Pivot Table'!$A$3)</f>
        <v>598</v>
      </c>
      <c r="B5" s="25"/>
      <c r="C5" s="26">
        <f>GETPIVOTDATA("churn_numeric",'Reference Pivot Table'!$A$9)</f>
        <v>0.14070588235294118</v>
      </c>
      <c r="D5" s="27"/>
      <c r="E5" s="28">
        <f>GETPIVOTDATA("Sum of total_day_charge",'Reference Pivot Table'!$A$47)</f>
        <v>130239.89999999997</v>
      </c>
      <c r="F5" s="29"/>
      <c r="G5" s="30">
        <f>GETPIVOTDATA("Sum of total_eve_charge",'Reference Pivot Table'!$A$47)</f>
        <v>72313.800000000047</v>
      </c>
      <c r="H5" s="31"/>
      <c r="I5" s="28">
        <f>GETPIVOTDATA("Sum of total_night_charge",'Reference Pivot Table'!$A$47)</f>
        <v>38351.540000000081</v>
      </c>
      <c r="J5" s="29"/>
      <c r="K5" s="32">
        <f>GETPIVOTDATA("Sum of total_intl_charge",'Reference Pivot Table'!$A$47)</f>
        <v>11771.029999999961</v>
      </c>
      <c r="L5" s="33"/>
      <c r="M5" s="21"/>
      <c r="N5" s="21"/>
      <c r="O5" s="19"/>
      <c r="P5" s="19"/>
      <c r="Q5" s="19"/>
      <c r="R5" s="20"/>
      <c r="S5" s="20"/>
      <c r="T5" s="19"/>
      <c r="U5" s="19"/>
      <c r="V5" s="19"/>
    </row>
    <row r="6" spans="1:22" ht="15" customHeight="1">
      <c r="A6" s="34"/>
      <c r="B6" s="35"/>
      <c r="C6" s="36"/>
      <c r="D6" s="37"/>
      <c r="E6" s="38"/>
      <c r="F6" s="39"/>
      <c r="G6" s="40"/>
      <c r="H6" s="41"/>
      <c r="I6" s="38"/>
      <c r="J6" s="39"/>
      <c r="K6" s="42"/>
      <c r="L6" s="43"/>
      <c r="M6" s="21"/>
      <c r="N6" s="21"/>
      <c r="O6" s="19"/>
      <c r="P6" s="19"/>
      <c r="Q6" s="19"/>
      <c r="R6" s="20"/>
      <c r="S6" s="20"/>
      <c r="T6" s="19"/>
      <c r="U6" s="19"/>
      <c r="V6" s="19"/>
    </row>
    <row r="7" spans="1:22" ht="15.75" customHeight="1" thickBot="1">
      <c r="A7" s="44"/>
      <c r="B7" s="45"/>
      <c r="C7" s="46"/>
      <c r="D7" s="47"/>
      <c r="E7" s="48"/>
      <c r="F7" s="49"/>
      <c r="G7" s="50"/>
      <c r="H7" s="51"/>
      <c r="I7" s="48"/>
      <c r="J7" s="49"/>
      <c r="K7" s="52"/>
      <c r="L7" s="53"/>
      <c r="M7" s="21"/>
      <c r="N7" s="21"/>
      <c r="O7" s="19"/>
      <c r="P7" s="19"/>
      <c r="Q7" s="19"/>
      <c r="R7" s="20"/>
      <c r="S7" s="20"/>
      <c r="T7" s="19"/>
      <c r="U7" s="19"/>
      <c r="V7" s="19"/>
    </row>
    <row r="8" spans="1:22">
      <c r="A8" s="19"/>
      <c r="B8" s="19"/>
      <c r="C8" s="19"/>
      <c r="D8" s="19"/>
      <c r="E8" s="19"/>
      <c r="F8" s="19"/>
      <c r="G8" s="19"/>
      <c r="H8" s="19"/>
      <c r="I8" s="19"/>
      <c r="J8" s="19"/>
      <c r="K8" s="19"/>
      <c r="L8" s="19"/>
      <c r="M8" s="19"/>
      <c r="N8" s="19"/>
      <c r="O8" s="19"/>
      <c r="P8" s="19"/>
      <c r="Q8" s="19"/>
      <c r="R8" s="19"/>
      <c r="S8" s="19"/>
      <c r="T8" s="19"/>
      <c r="U8" s="19"/>
      <c r="V8" s="19"/>
    </row>
    <row r="9" spans="1:22">
      <c r="A9" s="19"/>
      <c r="B9" s="19"/>
      <c r="C9" s="19"/>
      <c r="D9" s="19"/>
      <c r="E9" s="19"/>
      <c r="F9" s="19"/>
      <c r="G9" s="19"/>
      <c r="H9" s="19"/>
      <c r="I9" s="19"/>
      <c r="J9" s="19"/>
      <c r="K9" s="19"/>
      <c r="L9" s="19"/>
      <c r="M9" s="19"/>
      <c r="N9" s="19"/>
      <c r="O9" s="19"/>
      <c r="P9" s="19"/>
      <c r="Q9" s="19"/>
      <c r="R9" s="19"/>
      <c r="S9" s="19"/>
      <c r="T9" s="19"/>
      <c r="U9" s="19"/>
      <c r="V9" s="19"/>
    </row>
    <row r="10" spans="1:22">
      <c r="A10" s="19"/>
      <c r="B10" s="19"/>
      <c r="C10" s="19"/>
      <c r="D10" s="19"/>
      <c r="E10" s="19"/>
      <c r="F10" s="19"/>
      <c r="G10" s="19"/>
      <c r="H10" s="19"/>
      <c r="I10" s="19"/>
      <c r="J10" s="19"/>
      <c r="K10" s="19"/>
      <c r="L10" s="19"/>
      <c r="M10" s="19"/>
      <c r="N10" s="19"/>
      <c r="O10" s="19"/>
      <c r="P10" s="19"/>
      <c r="Q10" s="19"/>
      <c r="R10" s="19"/>
      <c r="S10" s="19"/>
      <c r="T10" s="19"/>
      <c r="U10" s="19"/>
      <c r="V10" s="19"/>
    </row>
    <row r="11" spans="1:22">
      <c r="A11" s="19"/>
      <c r="B11" s="19"/>
      <c r="C11" s="19"/>
      <c r="D11" s="19"/>
      <c r="E11" s="19"/>
      <c r="F11" s="19"/>
      <c r="G11" s="19"/>
      <c r="H11" s="19"/>
      <c r="I11" s="19"/>
      <c r="J11" s="19"/>
      <c r="K11" s="19"/>
      <c r="L11" s="19"/>
      <c r="M11" s="19"/>
      <c r="N11" s="19"/>
      <c r="O11" s="19"/>
      <c r="P11" s="19"/>
      <c r="Q11" s="19"/>
      <c r="R11" s="19"/>
      <c r="S11" s="19"/>
      <c r="T11" s="19"/>
      <c r="U11" s="19"/>
      <c r="V11" s="19"/>
    </row>
    <row r="12" spans="1:22">
      <c r="A12" s="19"/>
      <c r="B12" s="19"/>
      <c r="C12" s="19"/>
      <c r="D12" s="19"/>
      <c r="E12" s="19"/>
      <c r="F12" s="19"/>
      <c r="G12" s="19"/>
      <c r="H12" s="19"/>
      <c r="I12" s="19"/>
      <c r="J12" s="19"/>
      <c r="K12" s="19"/>
      <c r="L12" s="19"/>
      <c r="M12" s="19"/>
      <c r="N12" s="19"/>
      <c r="O12" s="19"/>
      <c r="P12" s="19"/>
      <c r="Q12" s="19"/>
      <c r="R12" s="19"/>
      <c r="S12" s="19"/>
      <c r="T12" s="19"/>
      <c r="U12" s="19"/>
      <c r="V12" s="19"/>
    </row>
    <row r="13" spans="1:22">
      <c r="A13" s="19"/>
      <c r="B13" s="19"/>
      <c r="C13" s="19"/>
      <c r="D13" s="19"/>
      <c r="E13" s="19"/>
      <c r="F13" s="19"/>
      <c r="G13" s="19"/>
      <c r="H13" s="19"/>
      <c r="I13" s="19"/>
      <c r="J13" s="19"/>
      <c r="K13" s="19"/>
      <c r="L13" s="19"/>
      <c r="M13" s="19"/>
      <c r="N13" s="19"/>
      <c r="O13" s="19"/>
      <c r="P13" s="19"/>
      <c r="Q13" s="19"/>
      <c r="R13" s="19"/>
      <c r="S13" s="19"/>
      <c r="T13" s="19"/>
      <c r="U13" s="19"/>
      <c r="V13" s="19"/>
    </row>
    <row r="14" spans="1:22">
      <c r="A14" s="19"/>
      <c r="B14" s="19"/>
      <c r="C14" s="19"/>
      <c r="D14" s="19"/>
      <c r="E14" s="19"/>
      <c r="F14" s="19"/>
      <c r="G14" s="19"/>
      <c r="H14" s="19"/>
      <c r="I14" s="19"/>
      <c r="J14" s="19"/>
      <c r="K14" s="19"/>
      <c r="L14" s="19"/>
      <c r="M14" s="19"/>
      <c r="N14" s="19"/>
      <c r="O14" s="19"/>
      <c r="P14" s="19"/>
      <c r="Q14" s="19"/>
      <c r="R14" s="19"/>
      <c r="S14" s="19"/>
      <c r="T14" s="19"/>
      <c r="U14" s="19"/>
      <c r="V14" s="19"/>
    </row>
    <row r="15" spans="1:22">
      <c r="A15" s="19"/>
      <c r="B15" s="19"/>
      <c r="C15" s="19"/>
      <c r="D15" s="19"/>
      <c r="E15" s="19"/>
      <c r="F15" s="19"/>
      <c r="G15" s="19"/>
      <c r="H15" s="19"/>
      <c r="I15" s="19"/>
      <c r="J15" s="19"/>
      <c r="K15" s="19"/>
      <c r="L15" s="19"/>
      <c r="M15" s="19"/>
      <c r="N15" s="19"/>
      <c r="O15" s="19"/>
      <c r="P15" s="19"/>
      <c r="Q15" s="19"/>
      <c r="R15" s="19"/>
      <c r="S15" s="19"/>
      <c r="T15" s="19"/>
      <c r="U15" s="19"/>
      <c r="V15" s="19"/>
    </row>
    <row r="16" spans="1:22">
      <c r="A16" s="19"/>
      <c r="B16" s="19"/>
      <c r="C16" s="19"/>
      <c r="D16" s="19"/>
      <c r="E16" s="19"/>
      <c r="F16" s="19"/>
      <c r="G16" s="19"/>
      <c r="H16" s="19"/>
      <c r="I16" s="19"/>
      <c r="J16" s="19"/>
      <c r="K16" s="19"/>
      <c r="L16" s="19"/>
      <c r="M16" s="19"/>
      <c r="N16" s="19"/>
      <c r="O16" s="19"/>
      <c r="P16" s="19"/>
      <c r="Q16" s="19"/>
      <c r="R16" s="19"/>
      <c r="S16" s="19"/>
      <c r="T16" s="19"/>
      <c r="U16" s="19"/>
      <c r="V16" s="19"/>
    </row>
    <row r="17" spans="1:22">
      <c r="A17" s="19"/>
      <c r="B17" s="19"/>
      <c r="C17" s="19"/>
      <c r="D17" s="19"/>
      <c r="E17" s="19"/>
      <c r="F17" s="19"/>
      <c r="G17" s="19"/>
      <c r="H17" s="19"/>
      <c r="I17" s="19"/>
      <c r="J17" s="19"/>
      <c r="K17" s="19"/>
      <c r="L17" s="19"/>
      <c r="M17" s="19"/>
      <c r="N17" s="19"/>
      <c r="O17" s="19"/>
      <c r="P17" s="19"/>
      <c r="Q17" s="19"/>
      <c r="R17" s="19"/>
      <c r="S17" s="19"/>
      <c r="T17" s="19"/>
      <c r="U17" s="19"/>
      <c r="V17" s="19"/>
    </row>
    <row r="18" spans="1:22">
      <c r="A18" s="19"/>
      <c r="B18" s="19"/>
      <c r="C18" s="19"/>
      <c r="D18" s="19"/>
      <c r="E18" s="19"/>
      <c r="F18" s="19"/>
      <c r="G18" s="19"/>
      <c r="H18" s="19"/>
      <c r="I18" s="19"/>
      <c r="J18" s="19"/>
      <c r="K18" s="19"/>
      <c r="L18" s="19"/>
      <c r="M18" s="19"/>
      <c r="N18" s="19"/>
      <c r="O18" s="19"/>
      <c r="P18" s="19"/>
      <c r="Q18" s="19"/>
      <c r="R18" s="19"/>
      <c r="S18" s="19"/>
      <c r="T18" s="19"/>
      <c r="U18" s="19"/>
      <c r="V18" s="19"/>
    </row>
    <row r="19" spans="1:22">
      <c r="A19" s="19"/>
      <c r="B19" s="19"/>
      <c r="C19" s="19"/>
      <c r="D19" s="19"/>
      <c r="E19" s="19"/>
      <c r="F19" s="19"/>
      <c r="G19" s="19"/>
      <c r="H19" s="19"/>
      <c r="I19" s="19"/>
      <c r="J19" s="19"/>
      <c r="K19" s="19"/>
      <c r="L19" s="19"/>
      <c r="M19" s="19"/>
      <c r="N19" s="19"/>
      <c r="O19" s="19"/>
      <c r="P19" s="19"/>
      <c r="Q19" s="19"/>
      <c r="R19" s="19"/>
      <c r="S19" s="19"/>
      <c r="T19" s="19"/>
      <c r="U19" s="19"/>
      <c r="V19" s="19"/>
    </row>
    <row r="20" spans="1:22">
      <c r="A20" s="19"/>
      <c r="B20" s="19"/>
      <c r="C20" s="19"/>
      <c r="D20" s="19"/>
      <c r="E20" s="19"/>
      <c r="F20" s="19"/>
      <c r="G20" s="19"/>
      <c r="H20" s="19"/>
      <c r="I20" s="19"/>
      <c r="J20" s="19"/>
      <c r="K20" s="19"/>
      <c r="L20" s="19"/>
      <c r="M20" s="19"/>
      <c r="N20" s="19"/>
      <c r="O20" s="19"/>
      <c r="P20" s="19"/>
      <c r="Q20" s="19"/>
      <c r="R20" s="19"/>
      <c r="S20" s="19"/>
      <c r="T20" s="19"/>
      <c r="U20" s="19"/>
      <c r="V20" s="19"/>
    </row>
    <row r="21" spans="1:22">
      <c r="A21" s="19"/>
      <c r="B21" s="19"/>
      <c r="C21" s="19"/>
      <c r="D21" s="19"/>
      <c r="E21" s="19"/>
      <c r="F21" s="19"/>
      <c r="G21" s="19"/>
      <c r="H21" s="19"/>
      <c r="I21" s="19"/>
      <c r="J21" s="19"/>
      <c r="K21" s="19"/>
      <c r="L21" s="19"/>
      <c r="M21" s="19"/>
      <c r="N21" s="19"/>
      <c r="O21" s="19"/>
      <c r="P21" s="19"/>
      <c r="Q21" s="19"/>
      <c r="R21" s="19"/>
      <c r="S21" s="19"/>
      <c r="T21" s="19"/>
      <c r="U21" s="19"/>
      <c r="V21" s="19"/>
    </row>
    <row r="22" spans="1:22">
      <c r="A22" s="19"/>
      <c r="B22" s="19"/>
      <c r="C22" s="19"/>
      <c r="D22" s="19"/>
      <c r="E22" s="19"/>
      <c r="F22" s="19"/>
      <c r="G22" s="19"/>
      <c r="H22" s="19"/>
      <c r="I22" s="19"/>
      <c r="J22" s="19"/>
      <c r="K22" s="19"/>
      <c r="L22" s="19"/>
      <c r="M22" s="19"/>
      <c r="N22" s="19"/>
      <c r="O22" s="19"/>
      <c r="P22" s="19"/>
      <c r="Q22" s="19"/>
      <c r="R22" s="19"/>
      <c r="S22" s="19"/>
      <c r="T22" s="19"/>
      <c r="U22" s="19"/>
      <c r="V22" s="19"/>
    </row>
    <row r="23" spans="1:22">
      <c r="A23" s="19"/>
      <c r="B23" s="19"/>
      <c r="C23" s="19"/>
      <c r="D23" s="19"/>
      <c r="E23" s="19"/>
      <c r="F23" s="19"/>
      <c r="G23" s="19"/>
      <c r="H23" s="19"/>
      <c r="I23" s="19"/>
      <c r="J23" s="19"/>
      <c r="K23" s="19"/>
      <c r="L23" s="19"/>
      <c r="M23" s="19"/>
      <c r="N23" s="19"/>
      <c r="O23" s="19"/>
      <c r="P23" s="19"/>
      <c r="Q23" s="19"/>
      <c r="R23" s="19"/>
      <c r="S23" s="19"/>
      <c r="T23" s="19"/>
      <c r="U23" s="19"/>
      <c r="V23" s="19"/>
    </row>
    <row r="24" spans="1:22">
      <c r="A24" s="19"/>
      <c r="B24" s="19"/>
      <c r="C24" s="19"/>
      <c r="D24" s="19"/>
      <c r="E24" s="19"/>
      <c r="F24" s="19"/>
      <c r="G24" s="19"/>
      <c r="H24" s="19"/>
      <c r="I24" s="19"/>
      <c r="J24" s="19"/>
      <c r="K24" s="19"/>
      <c r="L24" s="19"/>
      <c r="M24" s="19"/>
      <c r="N24" s="19"/>
      <c r="O24" s="19"/>
      <c r="P24" s="19"/>
      <c r="Q24" s="19"/>
      <c r="R24" s="19"/>
      <c r="S24" s="19"/>
      <c r="T24" s="19"/>
      <c r="U24" s="19"/>
      <c r="V24" s="19"/>
    </row>
    <row r="25" spans="1:22">
      <c r="A25" s="19"/>
      <c r="B25" s="19"/>
      <c r="C25" s="19"/>
      <c r="D25" s="19"/>
      <c r="E25" s="19"/>
      <c r="F25" s="19"/>
      <c r="G25" s="19"/>
      <c r="H25" s="19"/>
      <c r="I25" s="19"/>
      <c r="J25" s="19"/>
      <c r="K25" s="19"/>
      <c r="L25" s="19"/>
      <c r="M25" s="19"/>
      <c r="N25" s="19"/>
      <c r="O25" s="19"/>
      <c r="P25" s="19"/>
      <c r="Q25" s="19"/>
      <c r="R25" s="19"/>
      <c r="S25" s="19"/>
      <c r="T25" s="19"/>
      <c r="U25" s="19"/>
      <c r="V25" s="19"/>
    </row>
    <row r="26" spans="1:22">
      <c r="A26" s="19"/>
      <c r="B26" s="19"/>
      <c r="C26" s="19"/>
      <c r="D26" s="19"/>
      <c r="E26" s="19"/>
      <c r="F26" s="19"/>
      <c r="G26" s="19"/>
      <c r="H26" s="19"/>
      <c r="I26" s="19"/>
      <c r="J26" s="19"/>
      <c r="K26" s="19"/>
      <c r="L26" s="19"/>
      <c r="M26" s="19"/>
      <c r="N26" s="19"/>
      <c r="O26" s="19"/>
      <c r="P26" s="19"/>
      <c r="Q26" s="19"/>
      <c r="R26" s="19"/>
      <c r="S26" s="19"/>
      <c r="T26" s="19"/>
      <c r="U26" s="19"/>
      <c r="V26" s="19"/>
    </row>
    <row r="27" spans="1:22">
      <c r="A27" s="19"/>
      <c r="B27" s="19"/>
      <c r="C27" s="19"/>
      <c r="D27" s="19"/>
      <c r="E27" s="19"/>
      <c r="F27" s="19"/>
      <c r="G27" s="19"/>
      <c r="H27" s="19"/>
      <c r="I27" s="19"/>
      <c r="J27" s="19"/>
      <c r="K27" s="19"/>
      <c r="L27" s="19"/>
      <c r="M27" s="19"/>
      <c r="N27" s="19"/>
      <c r="O27" s="19"/>
      <c r="P27" s="19"/>
      <c r="Q27" s="19"/>
      <c r="R27" s="19"/>
      <c r="S27" s="19"/>
      <c r="T27" s="19"/>
      <c r="U27" s="19"/>
      <c r="V27" s="19"/>
    </row>
    <row r="28" spans="1:22">
      <c r="A28" s="19"/>
      <c r="B28" s="19"/>
      <c r="C28" s="19"/>
      <c r="D28" s="19"/>
      <c r="E28" s="19"/>
      <c r="F28" s="19"/>
      <c r="G28" s="19"/>
      <c r="H28" s="19"/>
      <c r="I28" s="19"/>
      <c r="J28" s="19"/>
      <c r="K28" s="19"/>
      <c r="L28" s="19"/>
      <c r="M28" s="19"/>
      <c r="N28" s="19"/>
      <c r="O28" s="19"/>
      <c r="P28" s="19"/>
      <c r="Q28" s="19"/>
      <c r="R28" s="19"/>
      <c r="S28" s="19"/>
      <c r="T28" s="19"/>
      <c r="U28" s="19"/>
      <c r="V28" s="19"/>
    </row>
    <row r="29" spans="1:22">
      <c r="A29" s="19"/>
      <c r="B29" s="19"/>
      <c r="C29" s="19"/>
      <c r="D29" s="19"/>
      <c r="E29" s="19"/>
      <c r="F29" s="19"/>
      <c r="G29" s="19"/>
      <c r="H29" s="19"/>
      <c r="I29" s="19"/>
      <c r="J29" s="19"/>
      <c r="K29" s="19"/>
      <c r="L29" s="19"/>
      <c r="M29" s="19"/>
      <c r="N29" s="19"/>
      <c r="O29" s="19"/>
      <c r="P29" s="19"/>
      <c r="Q29" s="19"/>
      <c r="R29" s="19"/>
      <c r="S29" s="19"/>
      <c r="T29" s="19"/>
      <c r="U29" s="19"/>
      <c r="V29" s="19"/>
    </row>
    <row r="30" spans="1:22">
      <c r="A30" s="19"/>
      <c r="B30" s="19"/>
      <c r="C30" s="19"/>
      <c r="D30" s="19"/>
      <c r="E30" s="19"/>
      <c r="F30" s="19"/>
      <c r="G30" s="19"/>
      <c r="H30" s="19"/>
      <c r="I30" s="19"/>
      <c r="J30" s="19"/>
      <c r="K30" s="19"/>
      <c r="L30" s="19"/>
      <c r="M30" s="19"/>
      <c r="N30" s="19"/>
      <c r="O30" s="19"/>
      <c r="P30" s="19"/>
      <c r="Q30" s="19"/>
      <c r="R30" s="19"/>
      <c r="S30" s="19"/>
      <c r="T30" s="19"/>
      <c r="U30" s="19"/>
      <c r="V30" s="19"/>
    </row>
    <row r="31" spans="1:22">
      <c r="A31" s="19"/>
      <c r="B31" s="19"/>
      <c r="C31" s="19"/>
      <c r="D31" s="19"/>
      <c r="E31" s="19"/>
      <c r="F31" s="19"/>
      <c r="G31" s="19"/>
      <c r="H31" s="19"/>
      <c r="I31" s="19"/>
      <c r="J31" s="19"/>
      <c r="K31" s="19"/>
      <c r="L31" s="19"/>
      <c r="M31" s="19"/>
      <c r="N31" s="19"/>
      <c r="O31" s="19"/>
      <c r="P31" s="19"/>
      <c r="Q31" s="19"/>
      <c r="R31" s="19"/>
      <c r="S31" s="19"/>
      <c r="T31" s="19"/>
      <c r="U31" s="19"/>
      <c r="V31" s="19"/>
    </row>
    <row r="32" spans="1:22">
      <c r="A32" s="19"/>
      <c r="B32" s="19"/>
      <c r="C32" s="19"/>
      <c r="D32" s="19"/>
      <c r="E32" s="19"/>
      <c r="F32" s="19"/>
      <c r="G32" s="19"/>
      <c r="H32" s="19"/>
      <c r="I32" s="19"/>
      <c r="J32" s="19"/>
      <c r="K32" s="19"/>
      <c r="L32" s="19"/>
      <c r="M32" s="19"/>
      <c r="N32" s="19"/>
      <c r="O32" s="19"/>
      <c r="P32" s="19"/>
      <c r="Q32" s="19"/>
      <c r="R32" s="19"/>
      <c r="S32" s="19"/>
      <c r="T32" s="19"/>
      <c r="U32" s="19"/>
      <c r="V32" s="19"/>
    </row>
    <row r="33" spans="1:22">
      <c r="A33" s="19"/>
      <c r="B33" s="19"/>
      <c r="C33" s="19"/>
      <c r="D33" s="19"/>
      <c r="E33" s="19"/>
      <c r="F33" s="19"/>
      <c r="G33" s="19"/>
      <c r="H33" s="19"/>
      <c r="I33" s="19"/>
      <c r="J33" s="19"/>
      <c r="K33" s="19"/>
      <c r="L33" s="19"/>
      <c r="M33" s="19"/>
      <c r="N33" s="19"/>
      <c r="O33" s="19"/>
      <c r="P33" s="19"/>
      <c r="Q33" s="19"/>
      <c r="R33" s="19"/>
      <c r="S33" s="19"/>
      <c r="T33" s="19"/>
      <c r="U33" s="19"/>
      <c r="V33" s="19"/>
    </row>
    <row r="34" spans="1:22">
      <c r="A34" s="19"/>
      <c r="B34" s="19"/>
      <c r="C34" s="19"/>
      <c r="D34" s="19"/>
      <c r="E34" s="19"/>
      <c r="F34" s="19"/>
      <c r="G34" s="19"/>
      <c r="H34" s="19"/>
      <c r="I34" s="19"/>
      <c r="J34" s="19"/>
      <c r="K34" s="19"/>
      <c r="L34" s="19"/>
      <c r="M34" s="19"/>
      <c r="N34" s="19"/>
      <c r="O34" s="19"/>
      <c r="P34" s="19"/>
      <c r="Q34" s="19"/>
      <c r="R34" s="19"/>
      <c r="S34" s="19"/>
      <c r="T34" s="19"/>
      <c r="U34" s="19"/>
      <c r="V34" s="19"/>
    </row>
    <row r="35" spans="1:22">
      <c r="A35" s="19"/>
      <c r="B35" s="19"/>
      <c r="C35" s="19"/>
      <c r="D35" s="19"/>
      <c r="E35" s="19"/>
      <c r="F35" s="19"/>
      <c r="G35" s="19"/>
      <c r="H35" s="19"/>
      <c r="I35" s="19"/>
      <c r="J35" s="19"/>
      <c r="K35" s="19"/>
      <c r="L35" s="19"/>
      <c r="M35" s="19"/>
      <c r="N35" s="19"/>
      <c r="O35" s="19"/>
      <c r="P35" s="19"/>
      <c r="Q35" s="19"/>
      <c r="R35" s="19"/>
      <c r="S35" s="19"/>
      <c r="T35" s="19"/>
      <c r="U35" s="19"/>
      <c r="V35" s="19"/>
    </row>
    <row r="36" spans="1:22">
      <c r="A36" s="19"/>
      <c r="B36" s="19"/>
      <c r="C36" s="19"/>
      <c r="D36" s="19"/>
      <c r="E36" s="19"/>
      <c r="F36" s="19"/>
      <c r="G36" s="19"/>
      <c r="H36" s="19"/>
      <c r="I36" s="19"/>
      <c r="J36" s="19"/>
      <c r="K36" s="19"/>
      <c r="L36" s="19"/>
      <c r="M36" s="19"/>
      <c r="N36" s="19"/>
      <c r="O36" s="19"/>
      <c r="P36" s="19"/>
      <c r="Q36" s="19"/>
      <c r="R36" s="19"/>
      <c r="S36" s="19"/>
      <c r="T36" s="19"/>
      <c r="U36" s="19"/>
      <c r="V36" s="19"/>
    </row>
    <row r="37" spans="1:22">
      <c r="A37" s="19"/>
      <c r="B37" s="19"/>
      <c r="C37" s="19"/>
      <c r="D37" s="19"/>
      <c r="E37" s="19"/>
      <c r="F37" s="19"/>
      <c r="G37" s="19"/>
      <c r="H37" s="19"/>
      <c r="I37" s="19"/>
      <c r="J37" s="19"/>
      <c r="K37" s="19"/>
      <c r="L37" s="19"/>
      <c r="M37" s="19"/>
      <c r="N37" s="19"/>
      <c r="O37" s="19"/>
      <c r="P37" s="19"/>
      <c r="Q37" s="19"/>
      <c r="R37" s="19"/>
      <c r="S37" s="19"/>
      <c r="T37" s="19"/>
      <c r="U37" s="19"/>
      <c r="V37" s="19"/>
    </row>
    <row r="38" spans="1:22">
      <c r="A38" s="19"/>
      <c r="B38" s="19"/>
      <c r="C38" s="19"/>
      <c r="D38" s="19"/>
      <c r="E38" s="19"/>
      <c r="F38" s="19"/>
      <c r="G38" s="19"/>
      <c r="H38" s="19"/>
      <c r="I38" s="19"/>
      <c r="J38" s="19"/>
      <c r="K38" s="19"/>
      <c r="L38" s="19"/>
      <c r="M38" s="19"/>
      <c r="N38" s="19"/>
      <c r="O38" s="19"/>
      <c r="P38" s="19"/>
      <c r="Q38" s="19"/>
      <c r="R38" s="19"/>
      <c r="S38" s="19"/>
      <c r="T38" s="19"/>
      <c r="U38" s="19"/>
      <c r="V38" s="19"/>
    </row>
    <row r="39" spans="1:22">
      <c r="A39" s="19"/>
      <c r="B39" s="19"/>
      <c r="C39" s="19"/>
      <c r="D39" s="19"/>
      <c r="E39" s="19"/>
      <c r="F39" s="19"/>
      <c r="G39" s="19"/>
      <c r="H39" s="19"/>
      <c r="I39" s="19"/>
      <c r="J39" s="19"/>
      <c r="K39" s="19"/>
      <c r="L39" s="19"/>
      <c r="M39" s="19"/>
      <c r="N39" s="19"/>
      <c r="O39" s="19"/>
      <c r="P39" s="19"/>
      <c r="Q39" s="19"/>
      <c r="R39" s="19"/>
      <c r="S39" s="19"/>
      <c r="T39" s="19"/>
      <c r="U39" s="19"/>
      <c r="V39" s="19"/>
    </row>
    <row r="40" spans="1:22">
      <c r="A40" s="19"/>
      <c r="B40" s="19"/>
      <c r="C40" s="19"/>
      <c r="D40" s="19"/>
      <c r="E40" s="19"/>
      <c r="F40" s="19"/>
      <c r="G40" s="19"/>
      <c r="H40" s="19"/>
      <c r="I40" s="19"/>
      <c r="J40" s="19"/>
      <c r="K40" s="19"/>
      <c r="L40" s="19"/>
      <c r="M40" s="19"/>
      <c r="N40" s="19"/>
      <c r="O40" s="19"/>
      <c r="P40" s="19"/>
      <c r="Q40" s="19"/>
      <c r="R40" s="19"/>
      <c r="S40" s="19"/>
      <c r="T40" s="19"/>
      <c r="U40" s="19"/>
      <c r="V40" s="19"/>
    </row>
    <row r="41" spans="1:22">
      <c r="A41" s="19"/>
      <c r="B41" s="19"/>
      <c r="C41" s="19"/>
      <c r="D41" s="19"/>
      <c r="E41" s="19"/>
      <c r="F41" s="19"/>
      <c r="G41" s="19"/>
      <c r="H41" s="19"/>
      <c r="I41" s="19"/>
      <c r="J41" s="19"/>
      <c r="K41" s="19"/>
      <c r="L41" s="19"/>
      <c r="M41" s="19"/>
      <c r="N41" s="19"/>
      <c r="O41" s="19"/>
      <c r="P41" s="19"/>
      <c r="Q41" s="19"/>
      <c r="R41" s="19"/>
      <c r="S41" s="19"/>
      <c r="T41" s="19"/>
      <c r="U41" s="19"/>
      <c r="V41" s="19"/>
    </row>
    <row r="42" spans="1:22">
      <c r="A42" s="19"/>
      <c r="B42" s="19"/>
      <c r="C42" s="19"/>
      <c r="D42" s="19"/>
      <c r="E42" s="19"/>
      <c r="F42" s="19"/>
      <c r="G42" s="19"/>
      <c r="H42" s="19"/>
      <c r="I42" s="19"/>
      <c r="J42" s="19"/>
      <c r="K42" s="19"/>
      <c r="L42" s="19"/>
      <c r="M42" s="19"/>
      <c r="N42" s="19"/>
      <c r="O42" s="19"/>
      <c r="P42" s="19"/>
      <c r="Q42" s="19"/>
      <c r="R42" s="19"/>
      <c r="S42" s="19"/>
      <c r="T42" s="19"/>
      <c r="U42" s="19"/>
      <c r="V42" s="19"/>
    </row>
    <row r="43" spans="1:22">
      <c r="A43" s="19"/>
      <c r="B43" s="19"/>
      <c r="C43" s="19"/>
      <c r="D43" s="19"/>
      <c r="E43" s="19"/>
      <c r="F43" s="19"/>
      <c r="G43" s="19"/>
      <c r="H43" s="19"/>
      <c r="I43" s="19"/>
      <c r="J43" s="19"/>
      <c r="K43" s="19"/>
      <c r="L43" s="19"/>
      <c r="M43" s="19"/>
      <c r="N43" s="19"/>
      <c r="O43" s="19"/>
      <c r="P43" s="19"/>
      <c r="Q43" s="19"/>
      <c r="R43" s="19"/>
      <c r="S43" s="19"/>
      <c r="T43" s="19"/>
      <c r="U43" s="19"/>
      <c r="V43" s="19"/>
    </row>
    <row r="44" spans="1:22">
      <c r="A44" s="18"/>
      <c r="B44" s="18"/>
      <c r="C44" s="18"/>
      <c r="D44" s="18"/>
      <c r="E44" s="18"/>
      <c r="F44" s="18"/>
      <c r="G44" s="18"/>
      <c r="H44" s="18"/>
      <c r="I44" s="18"/>
      <c r="J44" s="18"/>
      <c r="K44" s="18"/>
      <c r="L44" s="18"/>
      <c r="M44" s="18"/>
      <c r="N44" s="18"/>
      <c r="O44" s="18"/>
      <c r="P44" s="18"/>
      <c r="Q44" s="18"/>
      <c r="R44" s="18"/>
      <c r="S44" s="18"/>
      <c r="T44" s="18"/>
      <c r="U44" s="18"/>
      <c r="V44" s="18"/>
    </row>
    <row r="45" spans="1:22">
      <c r="A45" s="18"/>
      <c r="B45" s="18"/>
      <c r="C45" s="18"/>
      <c r="D45" s="18"/>
      <c r="E45" s="18"/>
      <c r="F45" s="18"/>
      <c r="G45" s="18"/>
      <c r="H45" s="18"/>
      <c r="I45" s="18"/>
      <c r="J45" s="18"/>
      <c r="K45" s="18"/>
      <c r="L45" s="18"/>
      <c r="M45" s="18"/>
      <c r="N45" s="18"/>
      <c r="O45" s="18"/>
      <c r="P45" s="18"/>
      <c r="Q45" s="18"/>
      <c r="R45" s="18"/>
      <c r="S45" s="18"/>
      <c r="T45" s="18"/>
      <c r="U45" s="18"/>
      <c r="V45" s="18"/>
    </row>
    <row r="46" spans="1:22">
      <c r="A46" s="18"/>
      <c r="B46" s="18"/>
      <c r="C46" s="18"/>
      <c r="D46" s="18"/>
      <c r="E46" s="18"/>
      <c r="F46" s="18"/>
      <c r="G46" s="18"/>
      <c r="H46" s="18"/>
      <c r="I46" s="18"/>
      <c r="J46" s="18"/>
      <c r="K46" s="18"/>
      <c r="L46" s="18"/>
      <c r="M46" s="18"/>
      <c r="N46" s="18"/>
      <c r="O46" s="18"/>
      <c r="P46" s="18"/>
      <c r="Q46" s="18"/>
      <c r="R46" s="18"/>
      <c r="S46" s="18"/>
      <c r="T46" s="18"/>
      <c r="U46" s="18"/>
      <c r="V46" s="18"/>
    </row>
    <row r="47" spans="1:22">
      <c r="A47" s="18"/>
      <c r="B47" s="18"/>
      <c r="C47" s="18"/>
      <c r="D47" s="18"/>
      <c r="E47" s="18"/>
      <c r="F47" s="18"/>
      <c r="G47" s="18"/>
      <c r="H47" s="18"/>
      <c r="I47" s="18"/>
      <c r="J47" s="18"/>
      <c r="K47" s="18"/>
      <c r="L47" s="18"/>
      <c r="M47" s="18"/>
      <c r="N47" s="18"/>
      <c r="O47" s="18"/>
      <c r="P47" s="18"/>
      <c r="Q47" s="18"/>
      <c r="R47" s="18"/>
      <c r="S47" s="18"/>
      <c r="T47" s="18"/>
      <c r="U47" s="18"/>
      <c r="V47" s="18"/>
    </row>
    <row r="48" spans="1:22">
      <c r="A48" s="18"/>
      <c r="B48" s="18"/>
      <c r="C48" s="18"/>
      <c r="D48" s="18"/>
      <c r="E48" s="18"/>
      <c r="F48" s="18"/>
      <c r="G48" s="18"/>
      <c r="H48" s="18"/>
      <c r="I48" s="18"/>
      <c r="J48" s="18"/>
      <c r="K48" s="18"/>
      <c r="L48" s="18"/>
      <c r="M48" s="18"/>
      <c r="N48" s="18"/>
      <c r="O48" s="18"/>
      <c r="P48" s="18"/>
      <c r="Q48" s="18"/>
      <c r="R48" s="18"/>
      <c r="S48" s="18"/>
      <c r="T48" s="18"/>
      <c r="U48" s="18"/>
      <c r="V48" s="18"/>
    </row>
    <row r="49" spans="1:22">
      <c r="A49" s="18"/>
      <c r="B49" s="18"/>
      <c r="C49" s="18"/>
      <c r="D49" s="18"/>
      <c r="E49" s="18"/>
      <c r="F49" s="18"/>
      <c r="G49" s="18"/>
      <c r="H49" s="18"/>
      <c r="I49" s="18"/>
      <c r="J49" s="18"/>
      <c r="K49" s="18"/>
      <c r="L49" s="18"/>
      <c r="M49" s="18"/>
      <c r="N49" s="18"/>
      <c r="O49" s="18"/>
      <c r="P49" s="18"/>
      <c r="Q49" s="18"/>
      <c r="R49" s="18"/>
      <c r="S49" s="18"/>
      <c r="T49" s="18"/>
      <c r="U49" s="18"/>
      <c r="V49" s="18"/>
    </row>
    <row r="50" spans="1:22">
      <c r="A50" s="18"/>
      <c r="B50" s="18"/>
      <c r="C50" s="18"/>
      <c r="D50" s="18"/>
      <c r="E50" s="18"/>
      <c r="F50" s="18"/>
      <c r="G50" s="18"/>
      <c r="H50" s="18"/>
      <c r="I50" s="18"/>
      <c r="J50" s="18"/>
      <c r="K50" s="18"/>
      <c r="L50" s="18"/>
      <c r="M50" s="18"/>
      <c r="N50" s="18"/>
      <c r="O50" s="18"/>
      <c r="P50" s="18"/>
      <c r="Q50" s="18"/>
      <c r="R50" s="18"/>
      <c r="S50" s="18"/>
      <c r="T50" s="18"/>
      <c r="U50" s="18"/>
      <c r="V50" s="18"/>
    </row>
  </sheetData>
  <mergeCells count="13">
    <mergeCell ref="G5:H7"/>
    <mergeCell ref="I5:J7"/>
    <mergeCell ref="K5:L7"/>
    <mergeCell ref="C2:D4"/>
    <mergeCell ref="C5:D7"/>
    <mergeCell ref="A1:V1"/>
    <mergeCell ref="A2:B4"/>
    <mergeCell ref="E2:F4"/>
    <mergeCell ref="G2:H4"/>
    <mergeCell ref="I2:J4"/>
    <mergeCell ref="K2:L4"/>
    <mergeCell ref="A5:B7"/>
    <mergeCell ref="E5: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1B06-3EAD-4AC8-836F-5D0AA05D40B5}">
  <dimension ref="A3:I50"/>
  <sheetViews>
    <sheetView tabSelected="1" zoomScale="85" zoomScaleNormal="85" workbookViewId="0">
      <selection activeCell="K26" sqref="K26"/>
    </sheetView>
  </sheetViews>
  <sheetFormatPr defaultRowHeight="14.4"/>
  <cols>
    <col min="1" max="1" width="25.109375" bestFit="1" customWidth="1"/>
    <col min="2" max="2" width="20.77734375" bestFit="1" customWidth="1"/>
    <col min="3" max="3" width="23.5546875" bestFit="1" customWidth="1"/>
    <col min="4" max="4" width="23.77734375" bestFit="1" customWidth="1"/>
    <col min="5" max="5" width="23.6640625" bestFit="1" customWidth="1"/>
    <col min="6" max="6" width="14.44140625" bestFit="1" customWidth="1"/>
    <col min="7" max="7" width="16.5546875" bestFit="1" customWidth="1"/>
    <col min="8" max="8" width="11.88671875" customWidth="1"/>
    <col min="9" max="9" width="15.44140625" customWidth="1"/>
    <col min="10" max="10" width="19.109375" bestFit="1" customWidth="1"/>
    <col min="11" max="11" width="18.5546875" bestFit="1" customWidth="1"/>
    <col min="12" max="57" width="5.6640625" bestFit="1" customWidth="1"/>
    <col min="58" max="58" width="8.109375" bestFit="1" customWidth="1"/>
    <col min="59" max="59" width="5.88671875" bestFit="1" customWidth="1"/>
    <col min="60" max="109" width="5.6640625" bestFit="1" customWidth="1"/>
    <col min="110" max="110" width="8.88671875" bestFit="1" customWidth="1"/>
    <col min="111" max="111" width="11.33203125" bestFit="1" customWidth="1"/>
    <col min="112" max="218" width="4" bestFit="1" customWidth="1"/>
    <col min="219" max="219" width="11.33203125" bestFit="1" customWidth="1"/>
  </cols>
  <sheetData>
    <row r="3" spans="1:9">
      <c r="A3" t="s">
        <v>252</v>
      </c>
      <c r="F3" s="17" t="s">
        <v>109</v>
      </c>
      <c r="G3" t="s">
        <v>240</v>
      </c>
    </row>
    <row r="4" spans="1:9">
      <c r="A4">
        <v>598</v>
      </c>
      <c r="F4" s="16" t="s">
        <v>25</v>
      </c>
      <c r="G4" s="5">
        <v>0.25552941176470589</v>
      </c>
    </row>
    <row r="5" spans="1:9">
      <c r="F5" s="16" t="s">
        <v>21</v>
      </c>
      <c r="G5" s="5">
        <v>0.496</v>
      </c>
    </row>
    <row r="6" spans="1:9">
      <c r="A6" t="s">
        <v>251</v>
      </c>
      <c r="F6" s="16" t="s">
        <v>28</v>
      </c>
      <c r="G6" s="5">
        <v>0.24847058823529411</v>
      </c>
    </row>
    <row r="7" spans="1:9">
      <c r="A7">
        <v>4250</v>
      </c>
      <c r="F7" s="16" t="s">
        <v>231</v>
      </c>
      <c r="G7" s="5">
        <v>1</v>
      </c>
    </row>
    <row r="9" spans="1:9">
      <c r="A9" t="s">
        <v>250</v>
      </c>
      <c r="F9" s="17" t="s">
        <v>240</v>
      </c>
      <c r="G9" s="17" t="s">
        <v>239</v>
      </c>
    </row>
    <row r="10" spans="1:9">
      <c r="A10" s="1">
        <v>0.14070588235294118</v>
      </c>
      <c r="F10" s="17" t="s">
        <v>262</v>
      </c>
      <c r="G10" t="s">
        <v>22</v>
      </c>
      <c r="H10" t="s">
        <v>23</v>
      </c>
      <c r="I10" t="s">
        <v>231</v>
      </c>
    </row>
    <row r="11" spans="1:9">
      <c r="F11" s="16">
        <v>4</v>
      </c>
      <c r="G11" s="5">
        <v>0.70909090909090911</v>
      </c>
      <c r="H11" s="5">
        <v>0.54117647058823526</v>
      </c>
      <c r="I11" s="1">
        <v>0.62388059701492538</v>
      </c>
    </row>
    <row r="12" spans="1:9">
      <c r="A12" s="17" t="s">
        <v>142</v>
      </c>
      <c r="B12" t="s">
        <v>249</v>
      </c>
      <c r="F12" s="16">
        <v>5</v>
      </c>
      <c r="G12" s="5">
        <v>0.19393939393939394</v>
      </c>
      <c r="H12" s="5">
        <v>0.28823529411764703</v>
      </c>
      <c r="I12" s="1">
        <v>0.2417910447761194</v>
      </c>
    </row>
    <row r="13" spans="1:9">
      <c r="A13" s="16" t="s">
        <v>22</v>
      </c>
      <c r="B13">
        <v>364926</v>
      </c>
      <c r="F13" s="16">
        <v>6</v>
      </c>
      <c r="G13" s="5">
        <v>5.4545454545454543E-2</v>
      </c>
      <c r="H13" s="5">
        <v>0.11176470588235295</v>
      </c>
      <c r="I13" s="1">
        <v>8.3582089552238809E-2</v>
      </c>
    </row>
    <row r="14" spans="1:9">
      <c r="A14" s="16" t="s">
        <v>23</v>
      </c>
      <c r="B14">
        <v>61078</v>
      </c>
      <c r="F14" s="16">
        <v>7</v>
      </c>
      <c r="G14" s="5">
        <v>3.6363636363636362E-2</v>
      </c>
      <c r="H14" s="5">
        <v>4.1176470588235294E-2</v>
      </c>
      <c r="I14" s="1">
        <v>3.880597014925373E-2</v>
      </c>
    </row>
    <row r="15" spans="1:9">
      <c r="A15" s="16" t="s">
        <v>231</v>
      </c>
      <c r="B15">
        <v>426004</v>
      </c>
      <c r="F15" s="16">
        <v>8</v>
      </c>
      <c r="G15" s="5">
        <v>6.0606060606060606E-3</v>
      </c>
      <c r="H15" s="5">
        <v>5.8823529411764705E-3</v>
      </c>
      <c r="I15" s="1">
        <v>5.9701492537313433E-3</v>
      </c>
    </row>
    <row r="16" spans="1:9">
      <c r="F16" s="16">
        <v>9</v>
      </c>
      <c r="G16" s="5">
        <v>0</v>
      </c>
      <c r="H16" s="5">
        <v>1.1764705882352941E-2</v>
      </c>
      <c r="I16" s="1">
        <v>5.9701492537313433E-3</v>
      </c>
    </row>
    <row r="17" spans="1:9">
      <c r="A17" s="17" t="s">
        <v>142</v>
      </c>
      <c r="B17" t="s">
        <v>248</v>
      </c>
      <c r="F17" s="16" t="s">
        <v>231</v>
      </c>
      <c r="G17" s="1">
        <v>1</v>
      </c>
      <c r="H17" s="1">
        <v>1</v>
      </c>
      <c r="I17" s="1">
        <v>1</v>
      </c>
    </row>
    <row r="18" spans="1:9">
      <c r="A18" s="16" t="s">
        <v>22</v>
      </c>
      <c r="B18">
        <v>3652</v>
      </c>
    </row>
    <row r="19" spans="1:9">
      <c r="A19" s="16" t="s">
        <v>23</v>
      </c>
      <c r="B19">
        <v>598</v>
      </c>
      <c r="F19" s="17" t="s">
        <v>236</v>
      </c>
      <c r="G19" t="s">
        <v>230</v>
      </c>
    </row>
    <row r="20" spans="1:9">
      <c r="A20" s="16" t="s">
        <v>231</v>
      </c>
      <c r="B20">
        <v>4250</v>
      </c>
      <c r="F20" s="16" t="s">
        <v>263</v>
      </c>
      <c r="G20" s="15">
        <v>173</v>
      </c>
    </row>
    <row r="21" spans="1:9">
      <c r="F21" s="16" t="s">
        <v>264</v>
      </c>
      <c r="G21" s="15">
        <v>199</v>
      </c>
    </row>
    <row r="22" spans="1:9">
      <c r="A22" s="17" t="s">
        <v>142</v>
      </c>
      <c r="B22" t="s">
        <v>247</v>
      </c>
      <c r="F22" s="16" t="s">
        <v>265</v>
      </c>
      <c r="G22" s="15">
        <v>116</v>
      </c>
    </row>
    <row r="23" spans="1:9">
      <c r="A23" s="16" t="s">
        <v>22</v>
      </c>
      <c r="B23">
        <v>5265</v>
      </c>
      <c r="F23" s="16" t="s">
        <v>238</v>
      </c>
      <c r="G23" s="15">
        <v>110</v>
      </c>
    </row>
    <row r="24" spans="1:9">
      <c r="A24" s="16" t="s">
        <v>23</v>
      </c>
      <c r="B24">
        <v>1361</v>
      </c>
      <c r="F24" s="16" t="s">
        <v>231</v>
      </c>
      <c r="G24" s="15">
        <v>598</v>
      </c>
    </row>
    <row r="25" spans="1:9">
      <c r="A25" s="16" t="s">
        <v>231</v>
      </c>
      <c r="B25">
        <v>6626</v>
      </c>
    </row>
    <row r="27" spans="1:9">
      <c r="A27" s="17" t="s">
        <v>142</v>
      </c>
      <c r="B27" t="s">
        <v>244</v>
      </c>
      <c r="F27" s="17" t="s">
        <v>240</v>
      </c>
      <c r="G27" s="17" t="s">
        <v>239</v>
      </c>
    </row>
    <row r="28" spans="1:9">
      <c r="A28" s="16" t="s">
        <v>22</v>
      </c>
      <c r="B28">
        <v>641127.19999999821</v>
      </c>
      <c r="F28" s="17" t="s">
        <v>236</v>
      </c>
      <c r="G28" t="s">
        <v>22</v>
      </c>
      <c r="H28" t="s">
        <v>23</v>
      </c>
      <c r="I28" t="s">
        <v>231</v>
      </c>
    </row>
    <row r="29" spans="1:9">
      <c r="A29" s="16" t="s">
        <v>23</v>
      </c>
      <c r="B29">
        <v>124976.10000000005</v>
      </c>
      <c r="F29" s="16" t="s">
        <v>243</v>
      </c>
      <c r="G29" s="1">
        <v>0.24123767798466594</v>
      </c>
      <c r="H29" s="1">
        <v>0.27759197324414714</v>
      </c>
      <c r="I29" s="1">
        <v>0.24635294117647058</v>
      </c>
    </row>
    <row r="30" spans="1:9">
      <c r="A30" s="16" t="s">
        <v>231</v>
      </c>
      <c r="B30">
        <v>766103.2999999983</v>
      </c>
      <c r="F30" s="16" t="s">
        <v>242</v>
      </c>
      <c r="G30" s="1">
        <v>0.25794085432639652</v>
      </c>
      <c r="H30" s="1">
        <v>0.23076923076923078</v>
      </c>
      <c r="I30" s="1">
        <v>0.2541176470588235</v>
      </c>
    </row>
    <row r="31" spans="1:9">
      <c r="F31" s="16" t="s">
        <v>246</v>
      </c>
      <c r="G31" s="1">
        <v>0.25547645125958379</v>
      </c>
      <c r="H31" s="1">
        <v>0.2608695652173913</v>
      </c>
      <c r="I31" s="1">
        <v>0.25623529411764706</v>
      </c>
    </row>
    <row r="32" spans="1:9">
      <c r="A32" s="17" t="s">
        <v>142</v>
      </c>
      <c r="B32" t="s">
        <v>241</v>
      </c>
      <c r="F32" s="16" t="s">
        <v>245</v>
      </c>
      <c r="G32" s="1">
        <v>0.24534501642935377</v>
      </c>
      <c r="H32" s="1">
        <v>0.23076923076923078</v>
      </c>
      <c r="I32" s="1">
        <v>0.24329411764705883</v>
      </c>
    </row>
    <row r="33" spans="1:9">
      <c r="A33" s="16" t="s">
        <v>22</v>
      </c>
      <c r="B33">
        <v>1030</v>
      </c>
      <c r="F33" s="16" t="s">
        <v>231</v>
      </c>
      <c r="G33" s="1">
        <v>1</v>
      </c>
      <c r="H33" s="1">
        <v>1</v>
      </c>
      <c r="I33" s="1">
        <v>1</v>
      </c>
    </row>
    <row r="34" spans="1:9">
      <c r="A34" s="16" t="s">
        <v>23</v>
      </c>
      <c r="B34">
        <v>82</v>
      </c>
    </row>
    <row r="35" spans="1:9">
      <c r="A35" s="16" t="s">
        <v>231</v>
      </c>
      <c r="B35">
        <v>1112</v>
      </c>
    </row>
    <row r="37" spans="1:9">
      <c r="A37" s="17" t="s">
        <v>142</v>
      </c>
      <c r="B37" t="s">
        <v>237</v>
      </c>
      <c r="F37" s="17" t="s">
        <v>260</v>
      </c>
      <c r="G37" s="17" t="s">
        <v>142</v>
      </c>
    </row>
    <row r="38" spans="1:9">
      <c r="A38" s="16" t="s">
        <v>22</v>
      </c>
      <c r="B38">
        <v>37230.099999999962</v>
      </c>
      <c r="F38" s="17" t="s">
        <v>261</v>
      </c>
      <c r="G38" t="s">
        <v>22</v>
      </c>
      <c r="H38" t="s">
        <v>23</v>
      </c>
      <c r="I38" t="s">
        <v>231</v>
      </c>
    </row>
    <row r="39" spans="1:9">
      <c r="A39" s="16" t="s">
        <v>23</v>
      </c>
      <c r="B39">
        <v>6358.1999999999971</v>
      </c>
      <c r="F39" s="16" t="s">
        <v>243</v>
      </c>
      <c r="G39" s="1">
        <v>0.50602409638554213</v>
      </c>
      <c r="H39" s="1">
        <v>0.55518394648829428</v>
      </c>
      <c r="I39" s="1">
        <v>0.51294117647058823</v>
      </c>
    </row>
    <row r="40" spans="1:9">
      <c r="A40" s="16" t="s">
        <v>231</v>
      </c>
      <c r="B40">
        <v>43588.299999999959</v>
      </c>
      <c r="F40" s="16" t="s">
        <v>242</v>
      </c>
      <c r="G40" s="1">
        <v>0.49397590361445781</v>
      </c>
      <c r="H40" s="1">
        <v>0.44481605351170567</v>
      </c>
      <c r="I40" s="1">
        <v>0.48705882352941177</v>
      </c>
    </row>
    <row r="41" spans="1:9">
      <c r="F41" s="16" t="s">
        <v>231</v>
      </c>
      <c r="G41" s="1">
        <v>1</v>
      </c>
      <c r="H41" s="1">
        <v>1</v>
      </c>
      <c r="I41" s="1">
        <v>1</v>
      </c>
    </row>
    <row r="42" spans="1:9">
      <c r="A42" s="17" t="s">
        <v>142</v>
      </c>
      <c r="B42" t="s">
        <v>232</v>
      </c>
    </row>
    <row r="43" spans="1:9">
      <c r="A43" s="16" t="s">
        <v>22</v>
      </c>
      <c r="B43">
        <v>61641.170000000064</v>
      </c>
    </row>
    <row r="44" spans="1:9">
      <c r="A44" s="16" t="s">
        <v>23</v>
      </c>
      <c r="B44">
        <v>10672.629999999988</v>
      </c>
    </row>
    <row r="45" spans="1:9">
      <c r="A45" s="16" t="s">
        <v>231</v>
      </c>
      <c r="B45">
        <v>72313.800000000047</v>
      </c>
    </row>
    <row r="47" spans="1:9">
      <c r="A47" s="17" t="s">
        <v>142</v>
      </c>
      <c r="B47" t="s">
        <v>235</v>
      </c>
      <c r="C47" t="s">
        <v>234</v>
      </c>
      <c r="D47" t="s">
        <v>233</v>
      </c>
      <c r="E47" t="s">
        <v>232</v>
      </c>
    </row>
    <row r="48" spans="1:9">
      <c r="A48" s="16" t="s">
        <v>22</v>
      </c>
      <c r="B48">
        <v>32799.090000000077</v>
      </c>
      <c r="C48">
        <v>10054.01999999996</v>
      </c>
      <c r="D48">
        <v>108993.74999999997</v>
      </c>
      <c r="E48">
        <v>61641.170000000064</v>
      </c>
    </row>
    <row r="49" spans="1:5">
      <c r="A49" s="16" t="s">
        <v>23</v>
      </c>
      <c r="B49">
        <v>5552.4500000000007</v>
      </c>
      <c r="C49">
        <v>1717.0100000000007</v>
      </c>
      <c r="D49">
        <v>21246.149999999987</v>
      </c>
      <c r="E49">
        <v>10672.629999999988</v>
      </c>
    </row>
    <row r="50" spans="1:5">
      <c r="A50" s="16" t="s">
        <v>231</v>
      </c>
      <c r="B50">
        <v>38351.540000000081</v>
      </c>
      <c r="C50">
        <v>11771.029999999961</v>
      </c>
      <c r="D50">
        <v>130239.89999999997</v>
      </c>
      <c r="E50">
        <v>72313.800000000047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8ACD-0EB9-4E27-BC0B-710F4D836659}">
  <dimension ref="A1:AC4251"/>
  <sheetViews>
    <sheetView topLeftCell="A2" workbookViewId="0">
      <selection activeCell="G1" sqref="G1"/>
    </sheetView>
  </sheetViews>
  <sheetFormatPr defaultRowHeight="14.4"/>
  <cols>
    <col min="2" max="2" width="16" customWidth="1"/>
    <col min="3" max="3" width="11.6640625" customWidth="1"/>
    <col min="4" max="4" width="18.33203125" customWidth="1"/>
    <col min="5" max="5" width="16.5546875" customWidth="1"/>
    <col min="6" max="6" width="24.109375" customWidth="1"/>
    <col min="7" max="7" width="18.6640625" customWidth="1"/>
    <col min="8" max="8" width="15.44140625" customWidth="1"/>
    <col min="9" max="9" width="17.5546875" customWidth="1"/>
    <col min="10" max="10" width="18.5546875" customWidth="1"/>
    <col min="11" max="11" width="15.33203125" customWidth="1"/>
    <col min="12" max="12" width="17.44140625" customWidth="1"/>
    <col min="13" max="13" width="19.88671875" customWidth="1"/>
    <col min="14" max="14" width="16.6640625" customWidth="1"/>
    <col min="15" max="15" width="18.77734375" customWidth="1"/>
    <col min="16" max="16" width="18.21875" customWidth="1"/>
    <col min="17" max="17" width="15" customWidth="1"/>
    <col min="18" max="18" width="17.109375" customWidth="1"/>
    <col min="19" max="19" width="29.77734375" customWidth="1"/>
    <col min="21" max="21" width="15.88671875" customWidth="1"/>
    <col min="22" max="25" width="10.44140625" customWidth="1"/>
    <col min="26" max="26" width="15.6640625" customWidth="1"/>
  </cols>
  <sheetData>
    <row r="1" spans="1:29" s="3" customForma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105</v>
      </c>
      <c r="V1" s="3" t="s">
        <v>227</v>
      </c>
      <c r="W1" s="3" t="s">
        <v>224</v>
      </c>
      <c r="X1" s="3" t="s">
        <v>225</v>
      </c>
      <c r="Y1" s="3" t="s">
        <v>228</v>
      </c>
      <c r="Z1" s="3" t="s">
        <v>131</v>
      </c>
      <c r="AC1" s="3" t="s">
        <v>229</v>
      </c>
    </row>
    <row r="2" spans="1:29">
      <c r="A2" t="s">
        <v>20</v>
      </c>
      <c r="B2">
        <v>107</v>
      </c>
      <c r="C2" t="s">
        <v>21</v>
      </c>
      <c r="D2" t="s">
        <v>22</v>
      </c>
      <c r="E2" t="s">
        <v>23</v>
      </c>
      <c r="F2">
        <v>26</v>
      </c>
      <c r="G2">
        <v>161.6</v>
      </c>
      <c r="H2">
        <v>123</v>
      </c>
      <c r="I2">
        <v>27.47</v>
      </c>
      <c r="J2">
        <v>195.5</v>
      </c>
      <c r="K2">
        <v>103</v>
      </c>
      <c r="L2">
        <v>16.62</v>
      </c>
      <c r="M2">
        <v>254.4</v>
      </c>
      <c r="N2">
        <v>103</v>
      </c>
      <c r="O2">
        <v>11.45</v>
      </c>
      <c r="P2">
        <v>13.7</v>
      </c>
      <c r="Q2">
        <v>3</v>
      </c>
      <c r="R2">
        <v>3.7</v>
      </c>
      <c r="S2">
        <v>1</v>
      </c>
      <c r="T2" t="s">
        <v>22</v>
      </c>
      <c r="U2">
        <f>IF(T2="yes",1,0)</f>
        <v>0</v>
      </c>
      <c r="V2">
        <f>IF(Table2[[#This Row],[international_plan]]="yes",1,0)</f>
        <v>0</v>
      </c>
      <c r="W2">
        <f>IF(Table2[[#This Row],[voice_mail_plan]]="yes",1,0)</f>
        <v>1</v>
      </c>
      <c r="X2" t="str">
        <f t="shared" ref="X2:X65" si="0">IF(B2&lt;=$AC$3,"Low",IF(B2&lt;=$AC$4,"Medium",IF(B2&lt;=$AC$5,"High",IF(B2&gt;=$AC$5,"Very High"))))</f>
        <v>High</v>
      </c>
      <c r="Y2" t="str">
        <f>IF(Table2[[#This Row],[total_intl_charge]] &gt; AVERAGE($R$2:$R$4245),"High","Low")</f>
        <v>High</v>
      </c>
      <c r="Z2" t="str">
        <f>IF(AND(G2&gt;AVERAGE(train!$G$2:$G$4251),K2&gt;AVERAGE(train!$K$2:$K$4251)),"High Day &amp; Eve",IF(AND(G2&gt;AVERAGE(train!$G$2:$G$4251),K2&lt;=AVERAGE(train!$K$2:$K$4251)),"High Day Only",IF(AND(G2&lt;=AVERAGE(train!$G$2:$G$4251),K2&gt;AVERAGE(train!$K$2:$K$4251)),"High Eve Only","Low Usage")))</f>
        <v>High Eve Only</v>
      </c>
      <c r="AC2">
        <f>QUARTILE($B$2:$B$1000,0)</f>
        <v>1</v>
      </c>
    </row>
    <row r="3" spans="1:29">
      <c r="A3" t="s">
        <v>24</v>
      </c>
      <c r="B3">
        <v>137</v>
      </c>
      <c r="C3" t="s">
        <v>21</v>
      </c>
      <c r="D3" t="s">
        <v>22</v>
      </c>
      <c r="E3" t="s">
        <v>22</v>
      </c>
      <c r="F3">
        <v>0</v>
      </c>
      <c r="G3">
        <v>243.4</v>
      </c>
      <c r="H3">
        <v>114</v>
      </c>
      <c r="I3">
        <v>41.38</v>
      </c>
      <c r="J3">
        <v>121.2</v>
      </c>
      <c r="K3">
        <v>110</v>
      </c>
      <c r="L3">
        <v>10.3</v>
      </c>
      <c r="M3">
        <v>162.6</v>
      </c>
      <c r="N3">
        <v>104</v>
      </c>
      <c r="O3">
        <v>7.32</v>
      </c>
      <c r="P3">
        <v>12.2</v>
      </c>
      <c r="Q3">
        <v>5</v>
      </c>
      <c r="R3">
        <v>3.29</v>
      </c>
      <c r="S3">
        <v>0</v>
      </c>
      <c r="T3" t="s">
        <v>22</v>
      </c>
      <c r="U3">
        <f t="shared" ref="U3:U66" si="1">IF(T3="yes",1,0)</f>
        <v>0</v>
      </c>
      <c r="V3">
        <f>IF(Table2[[#This Row],[international_plan]]="yes",1,0)</f>
        <v>0</v>
      </c>
      <c r="W3">
        <f>IF(Table2[[#This Row],[voice_mail_plan]]="yes",1,0)</f>
        <v>0</v>
      </c>
      <c r="X3" t="str">
        <f t="shared" si="0"/>
        <v>Very High</v>
      </c>
      <c r="Y3" t="str">
        <f>IF(Table2[[#This Row],[total_intl_charge]] &gt; AVERAGE($R$2:$R$4245),"High","Low")</f>
        <v>High</v>
      </c>
      <c r="Z3" t="str">
        <f>IF(AND(G3&gt;AVERAGE(train!$G$2:$G$4251),K3&gt;AVERAGE(train!$K$2:$K$4251)),"High Day &amp; Eve",IF(AND(G3&gt;AVERAGE(train!$G$2:$G$4251),K3&lt;=AVERAGE(train!$K$2:$K$4251)),"High Day Only",IF(AND(G3&lt;=AVERAGE(train!$G$2:$G$4251),K3&gt;AVERAGE(train!$K$2:$K$4251)),"High Eve Only","Low Usage")))</f>
        <v>High Day &amp; Eve</v>
      </c>
      <c r="AC3">
        <f>QUARTILE($B$2:$B$4251,1)</f>
        <v>73</v>
      </c>
    </row>
    <row r="4" spans="1:29">
      <c r="A4" t="s">
        <v>20</v>
      </c>
      <c r="B4">
        <v>84</v>
      </c>
      <c r="C4" t="s">
        <v>25</v>
      </c>
      <c r="D4" t="s">
        <v>23</v>
      </c>
      <c r="E4" t="s">
        <v>22</v>
      </c>
      <c r="F4">
        <v>0</v>
      </c>
      <c r="G4">
        <v>299.39999999999998</v>
      </c>
      <c r="H4">
        <v>71</v>
      </c>
      <c r="I4">
        <v>50.9</v>
      </c>
      <c r="J4">
        <v>61.9</v>
      </c>
      <c r="K4">
        <v>88</v>
      </c>
      <c r="L4">
        <v>5.26</v>
      </c>
      <c r="M4">
        <v>196.9</v>
      </c>
      <c r="N4">
        <v>89</v>
      </c>
      <c r="O4">
        <v>8.86</v>
      </c>
      <c r="P4">
        <v>6.6</v>
      </c>
      <c r="Q4">
        <v>7</v>
      </c>
      <c r="R4">
        <v>1.78</v>
      </c>
      <c r="S4">
        <v>2</v>
      </c>
      <c r="T4" t="s">
        <v>22</v>
      </c>
      <c r="U4">
        <f t="shared" si="1"/>
        <v>0</v>
      </c>
      <c r="V4">
        <f>IF(Table2[[#This Row],[international_plan]]="yes",1,0)</f>
        <v>1</v>
      </c>
      <c r="W4">
        <f>IF(Table2[[#This Row],[voice_mail_plan]]="yes",1,0)</f>
        <v>0</v>
      </c>
      <c r="X4" t="str">
        <f t="shared" si="0"/>
        <v>Medium</v>
      </c>
      <c r="Y4" t="str">
        <f>IF(Table2[[#This Row],[total_intl_charge]] &gt; AVERAGE($R$2:$R$4245),"High","Low")</f>
        <v>Low</v>
      </c>
      <c r="Z4" t="str">
        <f>IF(AND(G4&gt;AVERAGE(train!$G$2:$G$4251),K4&gt;AVERAGE(train!$K$2:$K$4251)),"High Day &amp; Eve",IF(AND(G4&gt;AVERAGE(train!$G$2:$G$4251),K4&lt;=AVERAGE(train!$K$2:$K$4251)),"High Day Only",IF(AND(G4&lt;=AVERAGE(train!$G$2:$G$4251),K4&gt;AVERAGE(train!$K$2:$K$4251)),"High Eve Only","Low Usage")))</f>
        <v>High Day Only</v>
      </c>
      <c r="AC4" s="14">
        <f>QUARTILE($B$2:$B$4251,2)</f>
        <v>100</v>
      </c>
    </row>
    <row r="5" spans="1:29">
      <c r="A5" t="s">
        <v>26</v>
      </c>
      <c r="B5">
        <v>75</v>
      </c>
      <c r="C5" t="s">
        <v>21</v>
      </c>
      <c r="D5" t="s">
        <v>23</v>
      </c>
      <c r="E5" t="s">
        <v>22</v>
      </c>
      <c r="F5">
        <v>0</v>
      </c>
      <c r="G5">
        <v>166.7</v>
      </c>
      <c r="H5">
        <v>113</v>
      </c>
      <c r="I5">
        <v>28.34</v>
      </c>
      <c r="J5">
        <v>148.30000000000001</v>
      </c>
      <c r="K5">
        <v>122</v>
      </c>
      <c r="L5">
        <v>12.61</v>
      </c>
      <c r="M5">
        <v>186.9</v>
      </c>
      <c r="N5">
        <v>121</v>
      </c>
      <c r="O5">
        <v>8.41</v>
      </c>
      <c r="P5">
        <v>10.1</v>
      </c>
      <c r="Q5">
        <v>3</v>
      </c>
      <c r="R5">
        <v>2.73</v>
      </c>
      <c r="S5">
        <v>3</v>
      </c>
      <c r="T5" t="s">
        <v>22</v>
      </c>
      <c r="U5">
        <f t="shared" si="1"/>
        <v>0</v>
      </c>
      <c r="V5">
        <f>IF(Table2[[#This Row],[international_plan]]="yes",1,0)</f>
        <v>1</v>
      </c>
      <c r="W5">
        <f>IF(Table2[[#This Row],[voice_mail_plan]]="yes",1,0)</f>
        <v>0</v>
      </c>
      <c r="X5" t="str">
        <f t="shared" si="0"/>
        <v>Medium</v>
      </c>
      <c r="Y5" t="str">
        <f>IF(Table2[[#This Row],[total_intl_charge]] &gt; AVERAGE($R$2:$R$4245),"High","Low")</f>
        <v>Low</v>
      </c>
      <c r="Z5" t="str">
        <f>IF(AND(G5&gt;AVERAGE(train!$G$2:$G$4251),K5&gt;AVERAGE(train!$K$2:$K$4251)),"High Day &amp; Eve",IF(AND(G5&gt;AVERAGE(train!$G$2:$G$4251),K5&lt;=AVERAGE(train!$K$2:$K$4251)),"High Day Only",IF(AND(G5&lt;=AVERAGE(train!$G$2:$G$4251),K5&gt;AVERAGE(train!$K$2:$K$4251)),"High Eve Only","Low Usage")))</f>
        <v>High Eve Only</v>
      </c>
      <c r="AC5" s="14">
        <f>QUARTILE($B$2:$B$4251,3)</f>
        <v>127</v>
      </c>
    </row>
    <row r="6" spans="1:29">
      <c r="A6" t="s">
        <v>27</v>
      </c>
      <c r="B6">
        <v>121</v>
      </c>
      <c r="C6" t="s">
        <v>28</v>
      </c>
      <c r="D6" t="s">
        <v>22</v>
      </c>
      <c r="E6" t="s">
        <v>23</v>
      </c>
      <c r="F6">
        <v>24</v>
      </c>
      <c r="G6">
        <v>218.2</v>
      </c>
      <c r="H6">
        <v>88</v>
      </c>
      <c r="I6">
        <v>37.090000000000003</v>
      </c>
      <c r="J6">
        <v>348.5</v>
      </c>
      <c r="K6">
        <v>108</v>
      </c>
      <c r="L6">
        <v>29.62</v>
      </c>
      <c r="M6">
        <v>212.6</v>
      </c>
      <c r="N6">
        <v>118</v>
      </c>
      <c r="O6">
        <v>9.57</v>
      </c>
      <c r="P6">
        <v>7.5</v>
      </c>
      <c r="Q6">
        <v>7</v>
      </c>
      <c r="R6">
        <v>2.0299999999999998</v>
      </c>
      <c r="S6">
        <v>3</v>
      </c>
      <c r="T6" t="s">
        <v>22</v>
      </c>
      <c r="U6">
        <f t="shared" si="1"/>
        <v>0</v>
      </c>
      <c r="V6">
        <f>IF(Table2[[#This Row],[international_plan]]="yes",1,0)</f>
        <v>0</v>
      </c>
      <c r="W6">
        <f>IF(Table2[[#This Row],[voice_mail_plan]]="yes",1,0)</f>
        <v>1</v>
      </c>
      <c r="X6" t="str">
        <f t="shared" si="0"/>
        <v>High</v>
      </c>
      <c r="Y6" t="str">
        <f>IF(Table2[[#This Row],[total_intl_charge]] &gt; AVERAGE($R$2:$R$4245),"High","Low")</f>
        <v>Low</v>
      </c>
      <c r="Z6" t="str">
        <f>IF(AND(G6&gt;AVERAGE(train!$G$2:$G$4251),K6&gt;AVERAGE(train!$K$2:$K$4251)),"High Day &amp; Eve",IF(AND(G6&gt;AVERAGE(train!$G$2:$G$4251),K6&lt;=AVERAGE(train!$K$2:$K$4251)),"High Day Only",IF(AND(G6&lt;=AVERAGE(train!$G$2:$G$4251),K6&gt;AVERAGE(train!$K$2:$K$4251)),"High Eve Only","Low Usage")))</f>
        <v>High Day &amp; Eve</v>
      </c>
      <c r="AC6" s="14">
        <f>QUARTILE($B$2:$B$1000,4)</f>
        <v>243</v>
      </c>
    </row>
    <row r="7" spans="1:29">
      <c r="A7" t="s">
        <v>29</v>
      </c>
      <c r="B7">
        <v>147</v>
      </c>
      <c r="C7" t="s">
        <v>21</v>
      </c>
      <c r="D7" t="s">
        <v>23</v>
      </c>
      <c r="E7" t="s">
        <v>22</v>
      </c>
      <c r="F7">
        <v>0</v>
      </c>
      <c r="G7">
        <v>157</v>
      </c>
      <c r="H7">
        <v>79</v>
      </c>
      <c r="I7">
        <v>26.69</v>
      </c>
      <c r="J7">
        <v>103.1</v>
      </c>
      <c r="K7">
        <v>94</v>
      </c>
      <c r="L7">
        <v>8.76</v>
      </c>
      <c r="M7">
        <v>211.8</v>
      </c>
      <c r="N7">
        <v>96</v>
      </c>
      <c r="O7">
        <v>9.5299999999999994</v>
      </c>
      <c r="P7">
        <v>7.1</v>
      </c>
      <c r="Q7">
        <v>6</v>
      </c>
      <c r="R7">
        <v>1.92</v>
      </c>
      <c r="S7">
        <v>0</v>
      </c>
      <c r="T7" t="s">
        <v>22</v>
      </c>
      <c r="U7">
        <f t="shared" si="1"/>
        <v>0</v>
      </c>
      <c r="V7">
        <f>IF(Table2[[#This Row],[international_plan]]="yes",1,0)</f>
        <v>1</v>
      </c>
      <c r="W7">
        <f>IF(Table2[[#This Row],[voice_mail_plan]]="yes",1,0)</f>
        <v>0</v>
      </c>
      <c r="X7" t="str">
        <f t="shared" si="0"/>
        <v>Very High</v>
      </c>
      <c r="Y7" t="str">
        <f>IF(Table2[[#This Row],[total_intl_charge]] &gt; AVERAGE($R$2:$R$4245),"High","Low")</f>
        <v>Low</v>
      </c>
      <c r="Z7" t="str">
        <f>IF(AND(G7&gt;AVERAGE(train!$G$2:$G$4251),K7&gt;AVERAGE(train!$K$2:$K$4251)),"High Day &amp; Eve",IF(AND(G7&gt;AVERAGE(train!$G$2:$G$4251),K7&lt;=AVERAGE(train!$K$2:$K$4251)),"High Day Only",IF(AND(G7&lt;=AVERAGE(train!$G$2:$G$4251),K7&gt;AVERAGE(train!$K$2:$K$4251)),"High Eve Only","Low Usage")))</f>
        <v>Low Usage</v>
      </c>
    </row>
    <row r="8" spans="1:29">
      <c r="A8" t="s">
        <v>30</v>
      </c>
      <c r="B8">
        <v>117</v>
      </c>
      <c r="C8" t="s">
        <v>25</v>
      </c>
      <c r="D8" t="s">
        <v>22</v>
      </c>
      <c r="E8" t="s">
        <v>22</v>
      </c>
      <c r="F8">
        <v>0</v>
      </c>
      <c r="G8">
        <v>184.5</v>
      </c>
      <c r="H8">
        <v>97</v>
      </c>
      <c r="I8">
        <v>31.37</v>
      </c>
      <c r="J8">
        <v>351.6</v>
      </c>
      <c r="K8">
        <v>80</v>
      </c>
      <c r="L8">
        <v>29.89</v>
      </c>
      <c r="M8">
        <v>215.8</v>
      </c>
      <c r="N8">
        <v>90</v>
      </c>
      <c r="O8">
        <v>9.7100000000000009</v>
      </c>
      <c r="P8">
        <v>8.6999999999999993</v>
      </c>
      <c r="Q8">
        <v>4</v>
      </c>
      <c r="R8">
        <v>2.35</v>
      </c>
      <c r="S8">
        <v>1</v>
      </c>
      <c r="T8" t="s">
        <v>22</v>
      </c>
      <c r="U8">
        <f t="shared" si="1"/>
        <v>0</v>
      </c>
      <c r="V8">
        <f>IF(Table2[[#This Row],[international_plan]]="yes",1,0)</f>
        <v>0</v>
      </c>
      <c r="W8">
        <f>IF(Table2[[#This Row],[voice_mail_plan]]="yes",1,0)</f>
        <v>0</v>
      </c>
      <c r="X8" t="str">
        <f t="shared" si="0"/>
        <v>High</v>
      </c>
      <c r="Y8" t="str">
        <f>IF(Table2[[#This Row],[total_intl_charge]] &gt; AVERAGE($R$2:$R$4245),"High","Low")</f>
        <v>Low</v>
      </c>
      <c r="Z8" t="str">
        <f>IF(AND(G8&gt;AVERAGE(train!$G$2:$G$4251),K8&gt;AVERAGE(train!$K$2:$K$4251)),"High Day &amp; Eve",IF(AND(G8&gt;AVERAGE(train!$G$2:$G$4251),K8&lt;=AVERAGE(train!$K$2:$K$4251)),"High Day Only",IF(AND(G8&lt;=AVERAGE(train!$G$2:$G$4251),K8&gt;AVERAGE(train!$K$2:$K$4251)),"High Eve Only","Low Usage")))</f>
        <v>High Day Only</v>
      </c>
    </row>
    <row r="9" spans="1:29">
      <c r="A9" t="s">
        <v>31</v>
      </c>
      <c r="B9">
        <v>141</v>
      </c>
      <c r="C9" t="s">
        <v>21</v>
      </c>
      <c r="D9" t="s">
        <v>23</v>
      </c>
      <c r="E9" t="s">
        <v>23</v>
      </c>
      <c r="F9">
        <v>37</v>
      </c>
      <c r="G9">
        <v>258.60000000000002</v>
      </c>
      <c r="H9">
        <v>84</v>
      </c>
      <c r="I9">
        <v>43.96</v>
      </c>
      <c r="J9">
        <v>222</v>
      </c>
      <c r="K9">
        <v>111</v>
      </c>
      <c r="L9">
        <v>18.87</v>
      </c>
      <c r="M9">
        <v>326.39999999999998</v>
      </c>
      <c r="N9">
        <v>97</v>
      </c>
      <c r="O9">
        <v>14.69</v>
      </c>
      <c r="P9">
        <v>11.2</v>
      </c>
      <c r="Q9">
        <v>5</v>
      </c>
      <c r="R9">
        <v>3.02</v>
      </c>
      <c r="S9">
        <v>0</v>
      </c>
      <c r="T9" t="s">
        <v>22</v>
      </c>
      <c r="U9">
        <f t="shared" si="1"/>
        <v>0</v>
      </c>
      <c r="V9">
        <f>IF(Table2[[#This Row],[international_plan]]="yes",1,0)</f>
        <v>1</v>
      </c>
      <c r="W9">
        <f>IF(Table2[[#This Row],[voice_mail_plan]]="yes",1,0)</f>
        <v>1</v>
      </c>
      <c r="X9" t="str">
        <f t="shared" si="0"/>
        <v>Very High</v>
      </c>
      <c r="Y9" t="str">
        <f>IF(Table2[[#This Row],[total_intl_charge]] &gt; AVERAGE($R$2:$R$4245),"High","Low")</f>
        <v>High</v>
      </c>
      <c r="Z9" t="str">
        <f>IF(AND(G9&gt;AVERAGE(train!$G$2:$G$4251),K9&gt;AVERAGE(train!$K$2:$K$4251)),"High Day &amp; Eve",IF(AND(G9&gt;AVERAGE(train!$G$2:$G$4251),K9&lt;=AVERAGE(train!$K$2:$K$4251)),"High Day Only",IF(AND(G9&lt;=AVERAGE(train!$G$2:$G$4251),K9&gt;AVERAGE(train!$K$2:$K$4251)),"High Eve Only","Low Usage")))</f>
        <v>High Day &amp; Eve</v>
      </c>
    </row>
    <row r="10" spans="1:29">
      <c r="A10" t="s">
        <v>32</v>
      </c>
      <c r="B10">
        <v>65</v>
      </c>
      <c r="C10" t="s">
        <v>21</v>
      </c>
      <c r="D10" t="s">
        <v>22</v>
      </c>
      <c r="E10" t="s">
        <v>22</v>
      </c>
      <c r="F10">
        <v>0</v>
      </c>
      <c r="G10">
        <v>129.1</v>
      </c>
      <c r="H10">
        <v>137</v>
      </c>
      <c r="I10">
        <v>21.95</v>
      </c>
      <c r="J10">
        <v>228.5</v>
      </c>
      <c r="K10">
        <v>83</v>
      </c>
      <c r="L10">
        <v>19.420000000000002</v>
      </c>
      <c r="M10">
        <v>208.8</v>
      </c>
      <c r="N10">
        <v>111</v>
      </c>
      <c r="O10">
        <v>9.4</v>
      </c>
      <c r="P10">
        <v>12.7</v>
      </c>
      <c r="Q10">
        <v>6</v>
      </c>
      <c r="R10">
        <v>3.43</v>
      </c>
      <c r="S10">
        <v>4</v>
      </c>
      <c r="T10" t="s">
        <v>23</v>
      </c>
      <c r="U10">
        <f t="shared" si="1"/>
        <v>1</v>
      </c>
      <c r="V10">
        <f>IF(Table2[[#This Row],[international_plan]]="yes",1,0)</f>
        <v>0</v>
      </c>
      <c r="W10">
        <f>IF(Table2[[#This Row],[voice_mail_plan]]="yes",1,0)</f>
        <v>0</v>
      </c>
      <c r="X10" t="str">
        <f t="shared" si="0"/>
        <v>Low</v>
      </c>
      <c r="Y10" t="str">
        <f>IF(Table2[[#This Row],[total_intl_charge]] &gt; AVERAGE($R$2:$R$4245),"High","Low")</f>
        <v>High</v>
      </c>
      <c r="Z10" t="str">
        <f>IF(AND(G10&gt;AVERAGE(train!$G$2:$G$4251),K10&gt;AVERAGE(train!$K$2:$K$4251)),"High Day &amp; Eve",IF(AND(G10&gt;AVERAGE(train!$G$2:$G$4251),K10&lt;=AVERAGE(train!$K$2:$K$4251)),"High Day Only",IF(AND(G10&lt;=AVERAGE(train!$G$2:$G$4251),K10&gt;AVERAGE(train!$K$2:$K$4251)),"High Eve Only","Low Usage")))</f>
        <v>Low Usage</v>
      </c>
    </row>
    <row r="11" spans="1:29">
      <c r="A11" t="s">
        <v>33</v>
      </c>
      <c r="B11">
        <v>74</v>
      </c>
      <c r="C11" t="s">
        <v>21</v>
      </c>
      <c r="D11" t="s">
        <v>22</v>
      </c>
      <c r="E11" t="s">
        <v>22</v>
      </c>
      <c r="F11">
        <v>0</v>
      </c>
      <c r="G11">
        <v>187.7</v>
      </c>
      <c r="H11">
        <v>127</v>
      </c>
      <c r="I11">
        <v>31.91</v>
      </c>
      <c r="J11">
        <v>163.4</v>
      </c>
      <c r="K11">
        <v>148</v>
      </c>
      <c r="L11">
        <v>13.89</v>
      </c>
      <c r="M11">
        <v>196</v>
      </c>
      <c r="N11">
        <v>94</v>
      </c>
      <c r="O11">
        <v>8.82</v>
      </c>
      <c r="P11">
        <v>9.1</v>
      </c>
      <c r="Q11">
        <v>5</v>
      </c>
      <c r="R11">
        <v>2.46</v>
      </c>
      <c r="S11">
        <v>0</v>
      </c>
      <c r="T11" t="s">
        <v>22</v>
      </c>
      <c r="U11">
        <f t="shared" si="1"/>
        <v>0</v>
      </c>
      <c r="V11">
        <f>IF(Table2[[#This Row],[international_plan]]="yes",1,0)</f>
        <v>0</v>
      </c>
      <c r="W11">
        <f>IF(Table2[[#This Row],[voice_mail_plan]]="yes",1,0)</f>
        <v>0</v>
      </c>
      <c r="X11" t="str">
        <f t="shared" si="0"/>
        <v>Medium</v>
      </c>
      <c r="Y11" t="str">
        <f>IF(Table2[[#This Row],[total_intl_charge]] &gt; AVERAGE($R$2:$R$4245),"High","Low")</f>
        <v>Low</v>
      </c>
      <c r="Z11" t="str">
        <f>IF(AND(G11&gt;AVERAGE(train!$G$2:$G$4251),K11&gt;AVERAGE(train!$K$2:$K$4251)),"High Day &amp; Eve",IF(AND(G11&gt;AVERAGE(train!$G$2:$G$4251),K11&lt;=AVERAGE(train!$K$2:$K$4251)),"High Day Only",IF(AND(G11&lt;=AVERAGE(train!$G$2:$G$4251),K11&gt;AVERAGE(train!$K$2:$K$4251)),"High Eve Only","Low Usage")))</f>
        <v>High Day &amp; Eve</v>
      </c>
    </row>
    <row r="12" spans="1:29">
      <c r="A12" t="s">
        <v>34</v>
      </c>
      <c r="B12">
        <v>168</v>
      </c>
      <c r="C12" t="s">
        <v>25</v>
      </c>
      <c r="D12" t="s">
        <v>22</v>
      </c>
      <c r="E12" t="s">
        <v>22</v>
      </c>
      <c r="F12">
        <v>0</v>
      </c>
      <c r="G12">
        <v>128.80000000000001</v>
      </c>
      <c r="H12">
        <v>96</v>
      </c>
      <c r="I12">
        <v>21.9</v>
      </c>
      <c r="J12">
        <v>104.9</v>
      </c>
      <c r="K12">
        <v>71</v>
      </c>
      <c r="L12">
        <v>8.92</v>
      </c>
      <c r="M12">
        <v>141.1</v>
      </c>
      <c r="N12">
        <v>128</v>
      </c>
      <c r="O12">
        <v>6.35</v>
      </c>
      <c r="P12">
        <v>11.2</v>
      </c>
      <c r="Q12">
        <v>2</v>
      </c>
      <c r="R12">
        <v>3.02</v>
      </c>
      <c r="S12">
        <v>1</v>
      </c>
      <c r="T12" t="s">
        <v>22</v>
      </c>
      <c r="U12">
        <f t="shared" si="1"/>
        <v>0</v>
      </c>
      <c r="V12">
        <f>IF(Table2[[#This Row],[international_plan]]="yes",1,0)</f>
        <v>0</v>
      </c>
      <c r="W12">
        <f>IF(Table2[[#This Row],[voice_mail_plan]]="yes",1,0)</f>
        <v>0</v>
      </c>
      <c r="X12" t="str">
        <f t="shared" si="0"/>
        <v>Very High</v>
      </c>
      <c r="Y12" t="str">
        <f>IF(Table2[[#This Row],[total_intl_charge]] &gt; AVERAGE($R$2:$R$4245),"High","Low")</f>
        <v>High</v>
      </c>
      <c r="Z12" t="str">
        <f>IF(AND(G12&gt;AVERAGE(train!$G$2:$G$4251),K12&gt;AVERAGE(train!$K$2:$K$4251)),"High Day &amp; Eve",IF(AND(G12&gt;AVERAGE(train!$G$2:$G$4251),K12&lt;=AVERAGE(train!$K$2:$K$4251)),"High Day Only",IF(AND(G12&lt;=AVERAGE(train!$G$2:$G$4251),K12&gt;AVERAGE(train!$K$2:$K$4251)),"High Eve Only","Low Usage")))</f>
        <v>Low Usage</v>
      </c>
    </row>
    <row r="13" spans="1:29">
      <c r="A13" t="s">
        <v>35</v>
      </c>
      <c r="B13">
        <v>95</v>
      </c>
      <c r="C13" t="s">
        <v>28</v>
      </c>
      <c r="D13" t="s">
        <v>22</v>
      </c>
      <c r="E13" t="s">
        <v>22</v>
      </c>
      <c r="F13">
        <v>0</v>
      </c>
      <c r="G13">
        <v>156.6</v>
      </c>
      <c r="H13">
        <v>88</v>
      </c>
      <c r="I13">
        <v>26.62</v>
      </c>
      <c r="J13">
        <v>247.6</v>
      </c>
      <c r="K13">
        <v>75</v>
      </c>
      <c r="L13">
        <v>21.05</v>
      </c>
      <c r="M13">
        <v>192.3</v>
      </c>
      <c r="N13">
        <v>115</v>
      </c>
      <c r="O13">
        <v>8.65</v>
      </c>
      <c r="P13">
        <v>12.3</v>
      </c>
      <c r="Q13">
        <v>5</v>
      </c>
      <c r="R13">
        <v>3.32</v>
      </c>
      <c r="S13">
        <v>3</v>
      </c>
      <c r="T13" t="s">
        <v>22</v>
      </c>
      <c r="U13">
        <f t="shared" si="1"/>
        <v>0</v>
      </c>
      <c r="V13">
        <f>IF(Table2[[#This Row],[international_plan]]="yes",1,0)</f>
        <v>0</v>
      </c>
      <c r="W13">
        <f>IF(Table2[[#This Row],[voice_mail_plan]]="yes",1,0)</f>
        <v>0</v>
      </c>
      <c r="X13" t="str">
        <f t="shared" si="0"/>
        <v>Medium</v>
      </c>
      <c r="Y13" t="str">
        <f>IF(Table2[[#This Row],[total_intl_charge]] &gt; AVERAGE($R$2:$R$4245),"High","Low")</f>
        <v>High</v>
      </c>
      <c r="Z13" t="str">
        <f>IF(AND(G13&gt;AVERAGE(train!$G$2:$G$4251),K13&gt;AVERAGE(train!$K$2:$K$4251)),"High Day &amp; Eve",IF(AND(G13&gt;AVERAGE(train!$G$2:$G$4251),K13&lt;=AVERAGE(train!$K$2:$K$4251)),"High Day Only",IF(AND(G13&lt;=AVERAGE(train!$G$2:$G$4251),K13&gt;AVERAGE(train!$K$2:$K$4251)),"High Eve Only","Low Usage")))</f>
        <v>Low Usage</v>
      </c>
    </row>
    <row r="14" spans="1:29">
      <c r="A14" t="s">
        <v>36</v>
      </c>
      <c r="B14">
        <v>161</v>
      </c>
      <c r="C14" t="s">
        <v>21</v>
      </c>
      <c r="D14" t="s">
        <v>22</v>
      </c>
      <c r="E14" t="s">
        <v>22</v>
      </c>
      <c r="F14">
        <v>0</v>
      </c>
      <c r="G14">
        <v>332.9</v>
      </c>
      <c r="H14">
        <v>67</v>
      </c>
      <c r="I14">
        <v>56.59</v>
      </c>
      <c r="J14">
        <v>317.8</v>
      </c>
      <c r="K14">
        <v>97</v>
      </c>
      <c r="L14">
        <v>27.01</v>
      </c>
      <c r="M14">
        <v>160.6</v>
      </c>
      <c r="N14">
        <v>128</v>
      </c>
      <c r="O14">
        <v>7.23</v>
      </c>
      <c r="P14">
        <v>5.4</v>
      </c>
      <c r="Q14">
        <v>9</v>
      </c>
      <c r="R14">
        <v>1.46</v>
      </c>
      <c r="S14">
        <v>4</v>
      </c>
      <c r="T14" t="s">
        <v>23</v>
      </c>
      <c r="U14">
        <f t="shared" si="1"/>
        <v>1</v>
      </c>
      <c r="V14">
        <f>IF(Table2[[#This Row],[international_plan]]="yes",1,0)</f>
        <v>0</v>
      </c>
      <c r="W14">
        <f>IF(Table2[[#This Row],[voice_mail_plan]]="yes",1,0)</f>
        <v>0</v>
      </c>
      <c r="X14" t="str">
        <f t="shared" si="0"/>
        <v>Very High</v>
      </c>
      <c r="Y14" t="str">
        <f>IF(Table2[[#This Row],[total_intl_charge]] &gt; AVERAGE($R$2:$R$4245),"High","Low")</f>
        <v>Low</v>
      </c>
      <c r="Z14" t="str">
        <f>IF(AND(G14&gt;AVERAGE(train!$G$2:$G$4251),K14&gt;AVERAGE(train!$K$2:$K$4251)),"High Day &amp; Eve",IF(AND(G14&gt;AVERAGE(train!$G$2:$G$4251),K14&lt;=AVERAGE(train!$K$2:$K$4251)),"High Day Only",IF(AND(G14&lt;=AVERAGE(train!$G$2:$G$4251),K14&gt;AVERAGE(train!$K$2:$K$4251)),"High Eve Only","Low Usage")))</f>
        <v>High Day Only</v>
      </c>
    </row>
    <row r="15" spans="1:29">
      <c r="A15" t="s">
        <v>37</v>
      </c>
      <c r="B15">
        <v>85</v>
      </c>
      <c r="C15" t="s">
        <v>25</v>
      </c>
      <c r="D15" t="s">
        <v>22</v>
      </c>
      <c r="E15" t="s">
        <v>23</v>
      </c>
      <c r="F15">
        <v>27</v>
      </c>
      <c r="G15">
        <v>196.4</v>
      </c>
      <c r="H15">
        <v>139</v>
      </c>
      <c r="I15">
        <v>33.39</v>
      </c>
      <c r="J15">
        <v>280.89999999999998</v>
      </c>
      <c r="K15">
        <v>90</v>
      </c>
      <c r="L15">
        <v>23.88</v>
      </c>
      <c r="M15">
        <v>89.3</v>
      </c>
      <c r="N15">
        <v>75</v>
      </c>
      <c r="O15">
        <v>4.0199999999999996</v>
      </c>
      <c r="P15">
        <v>13.8</v>
      </c>
      <c r="Q15">
        <v>4</v>
      </c>
      <c r="R15">
        <v>3.73</v>
      </c>
      <c r="S15">
        <v>1</v>
      </c>
      <c r="T15" t="s">
        <v>22</v>
      </c>
      <c r="U15">
        <f t="shared" si="1"/>
        <v>0</v>
      </c>
      <c r="V15">
        <f>IF(Table2[[#This Row],[international_plan]]="yes",1,0)</f>
        <v>0</v>
      </c>
      <c r="W15">
        <f>IF(Table2[[#This Row],[voice_mail_plan]]="yes",1,0)</f>
        <v>1</v>
      </c>
      <c r="X15" t="str">
        <f t="shared" si="0"/>
        <v>Medium</v>
      </c>
      <c r="Y15" t="str">
        <f>IF(Table2[[#This Row],[total_intl_charge]] &gt; AVERAGE($R$2:$R$4245),"High","Low")</f>
        <v>High</v>
      </c>
      <c r="Z15" t="str">
        <f>IF(AND(G15&gt;AVERAGE(train!$G$2:$G$4251),K15&gt;AVERAGE(train!$K$2:$K$4251)),"High Day &amp; Eve",IF(AND(G15&gt;AVERAGE(train!$G$2:$G$4251),K15&lt;=AVERAGE(train!$K$2:$K$4251)),"High Day Only",IF(AND(G15&lt;=AVERAGE(train!$G$2:$G$4251),K15&gt;AVERAGE(train!$K$2:$K$4251)),"High Eve Only","Low Usage")))</f>
        <v>High Day Only</v>
      </c>
    </row>
    <row r="16" spans="1:29">
      <c r="A16" t="s">
        <v>38</v>
      </c>
      <c r="B16">
        <v>76</v>
      </c>
      <c r="C16" t="s">
        <v>28</v>
      </c>
      <c r="D16" t="s">
        <v>22</v>
      </c>
      <c r="E16" t="s">
        <v>23</v>
      </c>
      <c r="F16">
        <v>33</v>
      </c>
      <c r="G16">
        <v>189.7</v>
      </c>
      <c r="H16">
        <v>66</v>
      </c>
      <c r="I16">
        <v>32.25</v>
      </c>
      <c r="J16">
        <v>212.8</v>
      </c>
      <c r="K16">
        <v>65</v>
      </c>
      <c r="L16">
        <v>18.09</v>
      </c>
      <c r="M16">
        <v>165.7</v>
      </c>
      <c r="N16">
        <v>108</v>
      </c>
      <c r="O16">
        <v>7.46</v>
      </c>
      <c r="P16">
        <v>10</v>
      </c>
      <c r="Q16">
        <v>5</v>
      </c>
      <c r="R16">
        <v>2.7</v>
      </c>
      <c r="S16">
        <v>1</v>
      </c>
      <c r="T16" t="s">
        <v>22</v>
      </c>
      <c r="U16">
        <f t="shared" si="1"/>
        <v>0</v>
      </c>
      <c r="V16">
        <f>IF(Table2[[#This Row],[international_plan]]="yes",1,0)</f>
        <v>0</v>
      </c>
      <c r="W16">
        <f>IF(Table2[[#This Row],[voice_mail_plan]]="yes",1,0)</f>
        <v>1</v>
      </c>
      <c r="X16" t="str">
        <f t="shared" si="0"/>
        <v>Medium</v>
      </c>
      <c r="Y16" t="str">
        <f>IF(Table2[[#This Row],[total_intl_charge]] &gt; AVERAGE($R$2:$R$4245),"High","Low")</f>
        <v>Low</v>
      </c>
      <c r="Z16" t="str">
        <f>IF(AND(G16&gt;AVERAGE(train!$G$2:$G$4251),K16&gt;AVERAGE(train!$K$2:$K$4251)),"High Day &amp; Eve",IF(AND(G16&gt;AVERAGE(train!$G$2:$G$4251),K16&lt;=AVERAGE(train!$K$2:$K$4251)),"High Day Only",IF(AND(G16&lt;=AVERAGE(train!$G$2:$G$4251),K16&gt;AVERAGE(train!$K$2:$K$4251)),"High Eve Only","Low Usage")))</f>
        <v>High Day Only</v>
      </c>
    </row>
    <row r="17" spans="1:26">
      <c r="A17" t="s">
        <v>39</v>
      </c>
      <c r="B17">
        <v>73</v>
      </c>
      <c r="C17" t="s">
        <v>21</v>
      </c>
      <c r="D17" t="s">
        <v>22</v>
      </c>
      <c r="E17" t="s">
        <v>22</v>
      </c>
      <c r="F17">
        <v>0</v>
      </c>
      <c r="G17">
        <v>224.4</v>
      </c>
      <c r="H17">
        <v>90</v>
      </c>
      <c r="I17">
        <v>38.15</v>
      </c>
      <c r="J17">
        <v>159.5</v>
      </c>
      <c r="K17">
        <v>88</v>
      </c>
      <c r="L17">
        <v>13.56</v>
      </c>
      <c r="M17">
        <v>192.8</v>
      </c>
      <c r="N17">
        <v>74</v>
      </c>
      <c r="O17">
        <v>8.68</v>
      </c>
      <c r="P17">
        <v>13</v>
      </c>
      <c r="Q17">
        <v>2</v>
      </c>
      <c r="R17">
        <v>3.51</v>
      </c>
      <c r="S17">
        <v>1</v>
      </c>
      <c r="T17" t="s">
        <v>22</v>
      </c>
      <c r="U17">
        <f t="shared" si="1"/>
        <v>0</v>
      </c>
      <c r="V17">
        <f>IF(Table2[[#This Row],[international_plan]]="yes",1,0)</f>
        <v>0</v>
      </c>
      <c r="W17">
        <f>IF(Table2[[#This Row],[voice_mail_plan]]="yes",1,0)</f>
        <v>0</v>
      </c>
      <c r="X17" t="str">
        <f t="shared" si="0"/>
        <v>Low</v>
      </c>
      <c r="Y17" t="str">
        <f>IF(Table2[[#This Row],[total_intl_charge]] &gt; AVERAGE($R$2:$R$4245),"High","Low")</f>
        <v>High</v>
      </c>
      <c r="Z17" t="str">
        <f>IF(AND(G17&gt;AVERAGE(train!$G$2:$G$4251),K17&gt;AVERAGE(train!$K$2:$K$4251)),"High Day &amp; Eve",IF(AND(G17&gt;AVERAGE(train!$G$2:$G$4251),K17&lt;=AVERAGE(train!$K$2:$K$4251)),"High Day Only",IF(AND(G17&lt;=AVERAGE(train!$G$2:$G$4251),K17&gt;AVERAGE(train!$K$2:$K$4251)),"High Eve Only","Low Usage")))</f>
        <v>High Day Only</v>
      </c>
    </row>
    <row r="18" spans="1:26">
      <c r="A18" t="s">
        <v>40</v>
      </c>
      <c r="B18">
        <v>147</v>
      </c>
      <c r="C18" t="s">
        <v>21</v>
      </c>
      <c r="D18" t="s">
        <v>22</v>
      </c>
      <c r="E18" t="s">
        <v>22</v>
      </c>
      <c r="F18">
        <v>0</v>
      </c>
      <c r="G18">
        <v>155.1</v>
      </c>
      <c r="H18">
        <v>117</v>
      </c>
      <c r="I18">
        <v>26.37</v>
      </c>
      <c r="J18">
        <v>239.7</v>
      </c>
      <c r="K18">
        <v>93</v>
      </c>
      <c r="L18">
        <v>20.37</v>
      </c>
      <c r="M18">
        <v>208.8</v>
      </c>
      <c r="N18">
        <v>133</v>
      </c>
      <c r="O18">
        <v>9.4</v>
      </c>
      <c r="P18">
        <v>10.6</v>
      </c>
      <c r="Q18">
        <v>4</v>
      </c>
      <c r="R18">
        <v>2.86</v>
      </c>
      <c r="S18">
        <v>0</v>
      </c>
      <c r="T18" t="s">
        <v>22</v>
      </c>
      <c r="U18">
        <f t="shared" si="1"/>
        <v>0</v>
      </c>
      <c r="V18">
        <f>IF(Table2[[#This Row],[international_plan]]="yes",1,0)</f>
        <v>0</v>
      </c>
      <c r="W18">
        <f>IF(Table2[[#This Row],[voice_mail_plan]]="yes",1,0)</f>
        <v>0</v>
      </c>
      <c r="X18" t="str">
        <f t="shared" si="0"/>
        <v>Very High</v>
      </c>
      <c r="Y18" t="str">
        <f>IF(Table2[[#This Row],[total_intl_charge]] &gt; AVERAGE($R$2:$R$4245),"High","Low")</f>
        <v>High</v>
      </c>
      <c r="Z18" t="str">
        <f>IF(AND(G18&gt;AVERAGE(train!$G$2:$G$4251),K18&gt;AVERAGE(train!$K$2:$K$4251)),"High Day &amp; Eve",IF(AND(G18&gt;AVERAGE(train!$G$2:$G$4251),K18&lt;=AVERAGE(train!$K$2:$K$4251)),"High Day Only",IF(AND(G18&lt;=AVERAGE(train!$G$2:$G$4251),K18&gt;AVERAGE(train!$K$2:$K$4251)),"High Eve Only","Low Usage")))</f>
        <v>Low Usage</v>
      </c>
    </row>
    <row r="19" spans="1:26">
      <c r="A19" t="s">
        <v>41</v>
      </c>
      <c r="B19">
        <v>77</v>
      </c>
      <c r="C19" t="s">
        <v>25</v>
      </c>
      <c r="D19" t="s">
        <v>22</v>
      </c>
      <c r="E19" t="s">
        <v>22</v>
      </c>
      <c r="F19">
        <v>0</v>
      </c>
      <c r="G19">
        <v>62.4</v>
      </c>
      <c r="H19">
        <v>89</v>
      </c>
      <c r="I19">
        <v>10.61</v>
      </c>
      <c r="J19">
        <v>169.9</v>
      </c>
      <c r="K19">
        <v>121</v>
      </c>
      <c r="L19">
        <v>14.44</v>
      </c>
      <c r="M19">
        <v>209.6</v>
      </c>
      <c r="N19">
        <v>64</v>
      </c>
      <c r="O19">
        <v>9.43</v>
      </c>
      <c r="P19">
        <v>5.7</v>
      </c>
      <c r="Q19">
        <v>6</v>
      </c>
      <c r="R19">
        <v>1.54</v>
      </c>
      <c r="S19">
        <v>5</v>
      </c>
      <c r="T19" t="s">
        <v>23</v>
      </c>
      <c r="U19">
        <f t="shared" si="1"/>
        <v>1</v>
      </c>
      <c r="V19">
        <f>IF(Table2[[#This Row],[international_plan]]="yes",1,0)</f>
        <v>0</v>
      </c>
      <c r="W19">
        <f>IF(Table2[[#This Row],[voice_mail_plan]]="yes",1,0)</f>
        <v>0</v>
      </c>
      <c r="X19" t="str">
        <f t="shared" si="0"/>
        <v>Medium</v>
      </c>
      <c r="Y19" t="str">
        <f>IF(Table2[[#This Row],[total_intl_charge]] &gt; AVERAGE($R$2:$R$4245),"High","Low")</f>
        <v>Low</v>
      </c>
      <c r="Z19" t="str">
        <f>IF(AND(G19&gt;AVERAGE(train!$G$2:$G$4251),K19&gt;AVERAGE(train!$K$2:$K$4251)),"High Day &amp; Eve",IF(AND(G19&gt;AVERAGE(train!$G$2:$G$4251),K19&lt;=AVERAGE(train!$K$2:$K$4251)),"High Day Only",IF(AND(G19&lt;=AVERAGE(train!$G$2:$G$4251),K19&gt;AVERAGE(train!$K$2:$K$4251)),"High Eve Only","Low Usage")))</f>
        <v>High Eve Only</v>
      </c>
    </row>
    <row r="20" spans="1:26">
      <c r="A20" t="s">
        <v>42</v>
      </c>
      <c r="B20">
        <v>130</v>
      </c>
      <c r="C20" t="s">
        <v>21</v>
      </c>
      <c r="D20" t="s">
        <v>22</v>
      </c>
      <c r="E20" t="s">
        <v>22</v>
      </c>
      <c r="F20">
        <v>0</v>
      </c>
      <c r="G20">
        <v>183</v>
      </c>
      <c r="H20">
        <v>112</v>
      </c>
      <c r="I20">
        <v>31.11</v>
      </c>
      <c r="J20">
        <v>72.900000000000006</v>
      </c>
      <c r="K20">
        <v>99</v>
      </c>
      <c r="L20">
        <v>6.2</v>
      </c>
      <c r="M20">
        <v>181.8</v>
      </c>
      <c r="N20">
        <v>78</v>
      </c>
      <c r="O20">
        <v>8.18</v>
      </c>
      <c r="P20">
        <v>9.5</v>
      </c>
      <c r="Q20">
        <v>19</v>
      </c>
      <c r="R20">
        <v>2.57</v>
      </c>
      <c r="S20">
        <v>0</v>
      </c>
      <c r="T20" t="s">
        <v>22</v>
      </c>
      <c r="U20">
        <f t="shared" si="1"/>
        <v>0</v>
      </c>
      <c r="V20">
        <f>IF(Table2[[#This Row],[international_plan]]="yes",1,0)</f>
        <v>0</v>
      </c>
      <c r="W20">
        <f>IF(Table2[[#This Row],[voice_mail_plan]]="yes",1,0)</f>
        <v>0</v>
      </c>
      <c r="X20" t="str">
        <f t="shared" si="0"/>
        <v>Very High</v>
      </c>
      <c r="Y20" t="str">
        <f>IF(Table2[[#This Row],[total_intl_charge]] &gt; AVERAGE($R$2:$R$4245),"High","Low")</f>
        <v>Low</v>
      </c>
      <c r="Z20" t="str">
        <f>IF(AND(G20&gt;AVERAGE(train!$G$2:$G$4251),K20&gt;AVERAGE(train!$K$2:$K$4251)),"High Day &amp; Eve",IF(AND(G20&gt;AVERAGE(train!$G$2:$G$4251),K20&lt;=AVERAGE(train!$K$2:$K$4251)),"High Day Only",IF(AND(G20&lt;=AVERAGE(train!$G$2:$G$4251),K20&gt;AVERAGE(train!$K$2:$K$4251)),"High Eve Only","Low Usage")))</f>
        <v>High Day Only</v>
      </c>
    </row>
    <row r="21" spans="1:26">
      <c r="A21" t="s">
        <v>43</v>
      </c>
      <c r="B21">
        <v>111</v>
      </c>
      <c r="C21" t="s">
        <v>21</v>
      </c>
      <c r="D21" t="s">
        <v>22</v>
      </c>
      <c r="E21" t="s">
        <v>22</v>
      </c>
      <c r="F21">
        <v>0</v>
      </c>
      <c r="G21">
        <v>110.4</v>
      </c>
      <c r="H21">
        <v>103</v>
      </c>
      <c r="I21">
        <v>18.77</v>
      </c>
      <c r="J21">
        <v>137.30000000000001</v>
      </c>
      <c r="K21">
        <v>102</v>
      </c>
      <c r="L21">
        <v>11.67</v>
      </c>
      <c r="M21">
        <v>189.6</v>
      </c>
      <c r="N21">
        <v>105</v>
      </c>
      <c r="O21">
        <v>8.5299999999999994</v>
      </c>
      <c r="P21">
        <v>7.7</v>
      </c>
      <c r="Q21">
        <v>6</v>
      </c>
      <c r="R21">
        <v>2.08</v>
      </c>
      <c r="S21">
        <v>2</v>
      </c>
      <c r="T21" t="s">
        <v>22</v>
      </c>
      <c r="U21">
        <f t="shared" si="1"/>
        <v>0</v>
      </c>
      <c r="V21">
        <f>IF(Table2[[#This Row],[international_plan]]="yes",1,0)</f>
        <v>0</v>
      </c>
      <c r="W21">
        <f>IF(Table2[[#This Row],[voice_mail_plan]]="yes",1,0)</f>
        <v>0</v>
      </c>
      <c r="X21" t="str">
        <f t="shared" si="0"/>
        <v>High</v>
      </c>
      <c r="Y21" t="str">
        <f>IF(Table2[[#This Row],[total_intl_charge]] &gt; AVERAGE($R$2:$R$4245),"High","Low")</f>
        <v>Low</v>
      </c>
      <c r="Z21" t="str">
        <f>IF(AND(G21&gt;AVERAGE(train!$G$2:$G$4251),K21&gt;AVERAGE(train!$K$2:$K$4251)),"High Day &amp; Eve",IF(AND(G21&gt;AVERAGE(train!$G$2:$G$4251),K21&lt;=AVERAGE(train!$K$2:$K$4251)),"High Day Only",IF(AND(G21&lt;=AVERAGE(train!$G$2:$G$4251),K21&gt;AVERAGE(train!$K$2:$K$4251)),"High Eve Only","Low Usage")))</f>
        <v>High Eve Only</v>
      </c>
    </row>
    <row r="22" spans="1:26">
      <c r="A22" t="s">
        <v>38</v>
      </c>
      <c r="B22">
        <v>132</v>
      </c>
      <c r="C22" t="s">
        <v>28</v>
      </c>
      <c r="D22" t="s">
        <v>22</v>
      </c>
      <c r="E22" t="s">
        <v>22</v>
      </c>
      <c r="F22">
        <v>0</v>
      </c>
      <c r="G22">
        <v>81.099999999999994</v>
      </c>
      <c r="H22">
        <v>86</v>
      </c>
      <c r="I22">
        <v>13.79</v>
      </c>
      <c r="J22">
        <v>245.2</v>
      </c>
      <c r="K22">
        <v>72</v>
      </c>
      <c r="L22">
        <v>20.84</v>
      </c>
      <c r="M22">
        <v>237</v>
      </c>
      <c r="N22">
        <v>115</v>
      </c>
      <c r="O22">
        <v>10.67</v>
      </c>
      <c r="P22">
        <v>10.3</v>
      </c>
      <c r="Q22">
        <v>2</v>
      </c>
      <c r="R22">
        <v>2.78</v>
      </c>
      <c r="S22">
        <v>0</v>
      </c>
      <c r="T22" t="s">
        <v>22</v>
      </c>
      <c r="U22">
        <f t="shared" si="1"/>
        <v>0</v>
      </c>
      <c r="V22">
        <f>IF(Table2[[#This Row],[international_plan]]="yes",1,0)</f>
        <v>0</v>
      </c>
      <c r="W22">
        <f>IF(Table2[[#This Row],[voice_mail_plan]]="yes",1,0)</f>
        <v>0</v>
      </c>
      <c r="X22" t="str">
        <f t="shared" si="0"/>
        <v>Very High</v>
      </c>
      <c r="Y22" t="str">
        <f>IF(Table2[[#This Row],[total_intl_charge]] &gt; AVERAGE($R$2:$R$4245),"High","Low")</f>
        <v>High</v>
      </c>
      <c r="Z22" t="str">
        <f>IF(AND(G22&gt;AVERAGE(train!$G$2:$G$4251),K22&gt;AVERAGE(train!$K$2:$K$4251)),"High Day &amp; Eve",IF(AND(G22&gt;AVERAGE(train!$G$2:$G$4251),K22&lt;=AVERAGE(train!$K$2:$K$4251)),"High Day Only",IF(AND(G22&lt;=AVERAGE(train!$G$2:$G$4251),K22&gt;AVERAGE(train!$K$2:$K$4251)),"High Eve Only","Low Usage")))</f>
        <v>Low Usage</v>
      </c>
    </row>
    <row r="23" spans="1:26">
      <c r="A23" t="s">
        <v>44</v>
      </c>
      <c r="B23">
        <v>57</v>
      </c>
      <c r="C23" t="s">
        <v>25</v>
      </c>
      <c r="D23" t="s">
        <v>22</v>
      </c>
      <c r="E23" t="s">
        <v>23</v>
      </c>
      <c r="F23">
        <v>39</v>
      </c>
      <c r="G23">
        <v>213</v>
      </c>
      <c r="H23">
        <v>115</v>
      </c>
      <c r="I23">
        <v>36.21</v>
      </c>
      <c r="J23">
        <v>191.1</v>
      </c>
      <c r="K23">
        <v>112</v>
      </c>
      <c r="L23">
        <v>16.239999999999998</v>
      </c>
      <c r="M23">
        <v>182.7</v>
      </c>
      <c r="N23">
        <v>115</v>
      </c>
      <c r="O23">
        <v>8.2200000000000006</v>
      </c>
      <c r="P23">
        <v>9.5</v>
      </c>
      <c r="Q23">
        <v>3</v>
      </c>
      <c r="R23">
        <v>2.57</v>
      </c>
      <c r="S23">
        <v>0</v>
      </c>
      <c r="T23" t="s">
        <v>22</v>
      </c>
      <c r="U23">
        <f t="shared" si="1"/>
        <v>0</v>
      </c>
      <c r="V23">
        <f>IF(Table2[[#This Row],[international_plan]]="yes",1,0)</f>
        <v>0</v>
      </c>
      <c r="W23">
        <f>IF(Table2[[#This Row],[voice_mail_plan]]="yes",1,0)</f>
        <v>1</v>
      </c>
      <c r="X23" t="str">
        <f t="shared" si="0"/>
        <v>Low</v>
      </c>
      <c r="Y23" t="str">
        <f>IF(Table2[[#This Row],[total_intl_charge]] &gt; AVERAGE($R$2:$R$4245),"High","Low")</f>
        <v>Low</v>
      </c>
      <c r="Z23" t="str">
        <f>IF(AND(G23&gt;AVERAGE(train!$G$2:$G$4251),K23&gt;AVERAGE(train!$K$2:$K$4251)),"High Day &amp; Eve",IF(AND(G23&gt;AVERAGE(train!$G$2:$G$4251),K23&lt;=AVERAGE(train!$K$2:$K$4251)),"High Day Only",IF(AND(G23&lt;=AVERAGE(train!$G$2:$G$4251),K23&gt;AVERAGE(train!$K$2:$K$4251)),"High Eve Only","Low Usage")))</f>
        <v>High Day &amp; Eve</v>
      </c>
    </row>
    <row r="24" spans="1:26">
      <c r="A24" t="s">
        <v>35</v>
      </c>
      <c r="B24">
        <v>54</v>
      </c>
      <c r="C24" t="s">
        <v>25</v>
      </c>
      <c r="D24" t="s">
        <v>22</v>
      </c>
      <c r="E24" t="s">
        <v>22</v>
      </c>
      <c r="F24">
        <v>0</v>
      </c>
      <c r="G24">
        <v>134.30000000000001</v>
      </c>
      <c r="H24">
        <v>73</v>
      </c>
      <c r="I24">
        <v>22.83</v>
      </c>
      <c r="J24">
        <v>155.5</v>
      </c>
      <c r="K24">
        <v>100</v>
      </c>
      <c r="L24">
        <v>13.22</v>
      </c>
      <c r="M24">
        <v>102.1</v>
      </c>
      <c r="N24">
        <v>68</v>
      </c>
      <c r="O24">
        <v>4.59</v>
      </c>
      <c r="P24">
        <v>14.7</v>
      </c>
      <c r="Q24">
        <v>4</v>
      </c>
      <c r="R24">
        <v>3.97</v>
      </c>
      <c r="S24">
        <v>3</v>
      </c>
      <c r="T24" t="s">
        <v>22</v>
      </c>
      <c r="U24">
        <f t="shared" si="1"/>
        <v>0</v>
      </c>
      <c r="V24">
        <f>IF(Table2[[#This Row],[international_plan]]="yes",1,0)</f>
        <v>0</v>
      </c>
      <c r="W24">
        <f>IF(Table2[[#This Row],[voice_mail_plan]]="yes",1,0)</f>
        <v>0</v>
      </c>
      <c r="X24" t="str">
        <f t="shared" si="0"/>
        <v>Low</v>
      </c>
      <c r="Y24" t="str">
        <f>IF(Table2[[#This Row],[total_intl_charge]] &gt; AVERAGE($R$2:$R$4245),"High","Low")</f>
        <v>High</v>
      </c>
      <c r="Z24" t="str">
        <f>IF(AND(G24&gt;AVERAGE(train!$G$2:$G$4251),K24&gt;AVERAGE(train!$K$2:$K$4251)),"High Day &amp; Eve",IF(AND(G24&gt;AVERAGE(train!$G$2:$G$4251),K24&lt;=AVERAGE(train!$K$2:$K$4251)),"High Day Only",IF(AND(G24&lt;=AVERAGE(train!$G$2:$G$4251),K24&gt;AVERAGE(train!$K$2:$K$4251)),"High Eve Only","Low Usage")))</f>
        <v>Low Usage</v>
      </c>
    </row>
    <row r="25" spans="1:26">
      <c r="A25" t="s">
        <v>29</v>
      </c>
      <c r="B25">
        <v>20</v>
      </c>
      <c r="C25" t="s">
        <v>21</v>
      </c>
      <c r="D25" t="s">
        <v>22</v>
      </c>
      <c r="E25" t="s">
        <v>22</v>
      </c>
      <c r="F25">
        <v>0</v>
      </c>
      <c r="G25">
        <v>190</v>
      </c>
      <c r="H25">
        <v>109</v>
      </c>
      <c r="I25">
        <v>32.299999999999997</v>
      </c>
      <c r="J25">
        <v>258.2</v>
      </c>
      <c r="K25">
        <v>84</v>
      </c>
      <c r="L25">
        <v>21.95</v>
      </c>
      <c r="M25">
        <v>181.5</v>
      </c>
      <c r="N25">
        <v>102</v>
      </c>
      <c r="O25">
        <v>8.17</v>
      </c>
      <c r="P25">
        <v>6.3</v>
      </c>
      <c r="Q25">
        <v>6</v>
      </c>
      <c r="R25">
        <v>1.7</v>
      </c>
      <c r="S25">
        <v>0</v>
      </c>
      <c r="T25" t="s">
        <v>22</v>
      </c>
      <c r="U25">
        <f t="shared" si="1"/>
        <v>0</v>
      </c>
      <c r="V25">
        <f>IF(Table2[[#This Row],[international_plan]]="yes",1,0)</f>
        <v>0</v>
      </c>
      <c r="W25">
        <f>IF(Table2[[#This Row],[voice_mail_plan]]="yes",1,0)</f>
        <v>0</v>
      </c>
      <c r="X25" t="str">
        <f t="shared" si="0"/>
        <v>Low</v>
      </c>
      <c r="Y25" t="str">
        <f>IF(Table2[[#This Row],[total_intl_charge]] &gt; AVERAGE($R$2:$R$4245),"High","Low")</f>
        <v>Low</v>
      </c>
      <c r="Z25" t="str">
        <f>IF(AND(G25&gt;AVERAGE(train!$G$2:$G$4251),K25&gt;AVERAGE(train!$K$2:$K$4251)),"High Day &amp; Eve",IF(AND(G25&gt;AVERAGE(train!$G$2:$G$4251),K25&lt;=AVERAGE(train!$K$2:$K$4251)),"High Day Only",IF(AND(G25&lt;=AVERAGE(train!$G$2:$G$4251),K25&gt;AVERAGE(train!$K$2:$K$4251)),"High Eve Only","Low Usage")))</f>
        <v>High Day Only</v>
      </c>
    </row>
    <row r="26" spans="1:26">
      <c r="A26" t="s">
        <v>45</v>
      </c>
      <c r="B26">
        <v>49</v>
      </c>
      <c r="C26" t="s">
        <v>28</v>
      </c>
      <c r="D26" t="s">
        <v>22</v>
      </c>
      <c r="E26" t="s">
        <v>22</v>
      </c>
      <c r="F26">
        <v>0</v>
      </c>
      <c r="G26">
        <v>119.3</v>
      </c>
      <c r="H26">
        <v>117</v>
      </c>
      <c r="I26">
        <v>20.28</v>
      </c>
      <c r="J26">
        <v>215.1</v>
      </c>
      <c r="K26">
        <v>109</v>
      </c>
      <c r="L26">
        <v>18.28</v>
      </c>
      <c r="M26">
        <v>178.7</v>
      </c>
      <c r="N26">
        <v>90</v>
      </c>
      <c r="O26">
        <v>8.0399999999999991</v>
      </c>
      <c r="P26">
        <v>11.1</v>
      </c>
      <c r="Q26">
        <v>1</v>
      </c>
      <c r="R26">
        <v>3</v>
      </c>
      <c r="S26">
        <v>1</v>
      </c>
      <c r="T26" t="s">
        <v>22</v>
      </c>
      <c r="U26">
        <f t="shared" si="1"/>
        <v>0</v>
      </c>
      <c r="V26">
        <f>IF(Table2[[#This Row],[international_plan]]="yes",1,0)</f>
        <v>0</v>
      </c>
      <c r="W26">
        <f>IF(Table2[[#This Row],[voice_mail_plan]]="yes",1,0)</f>
        <v>0</v>
      </c>
      <c r="X26" t="str">
        <f t="shared" si="0"/>
        <v>Low</v>
      </c>
      <c r="Y26" t="str">
        <f>IF(Table2[[#This Row],[total_intl_charge]] &gt; AVERAGE($R$2:$R$4245),"High","Low")</f>
        <v>High</v>
      </c>
      <c r="Z26" t="str">
        <f>IF(AND(G26&gt;AVERAGE(train!$G$2:$G$4251),K26&gt;AVERAGE(train!$K$2:$K$4251)),"High Day &amp; Eve",IF(AND(G26&gt;AVERAGE(train!$G$2:$G$4251),K26&lt;=AVERAGE(train!$K$2:$K$4251)),"High Day Only",IF(AND(G26&lt;=AVERAGE(train!$G$2:$G$4251),K26&gt;AVERAGE(train!$K$2:$K$4251)),"High Eve Only","Low Usage")))</f>
        <v>High Eve Only</v>
      </c>
    </row>
    <row r="27" spans="1:26">
      <c r="A27" t="s">
        <v>46</v>
      </c>
      <c r="B27">
        <v>75</v>
      </c>
      <c r="C27" t="s">
        <v>28</v>
      </c>
      <c r="D27" t="s">
        <v>22</v>
      </c>
      <c r="E27" t="s">
        <v>22</v>
      </c>
      <c r="F27">
        <v>0</v>
      </c>
      <c r="G27">
        <v>226.1</v>
      </c>
      <c r="H27">
        <v>105</v>
      </c>
      <c r="I27">
        <v>38.44</v>
      </c>
      <c r="J27">
        <v>201.5</v>
      </c>
      <c r="K27">
        <v>107</v>
      </c>
      <c r="L27">
        <v>17.13</v>
      </c>
      <c r="M27">
        <v>246.2</v>
      </c>
      <c r="N27">
        <v>98</v>
      </c>
      <c r="O27">
        <v>11.08</v>
      </c>
      <c r="P27">
        <v>10.3</v>
      </c>
      <c r="Q27">
        <v>5</v>
      </c>
      <c r="R27">
        <v>2.78</v>
      </c>
      <c r="S27">
        <v>1</v>
      </c>
      <c r="T27" t="s">
        <v>22</v>
      </c>
      <c r="U27">
        <f t="shared" si="1"/>
        <v>0</v>
      </c>
      <c r="V27">
        <f>IF(Table2[[#This Row],[international_plan]]="yes",1,0)</f>
        <v>0</v>
      </c>
      <c r="W27">
        <f>IF(Table2[[#This Row],[voice_mail_plan]]="yes",1,0)</f>
        <v>0</v>
      </c>
      <c r="X27" t="str">
        <f t="shared" si="0"/>
        <v>Medium</v>
      </c>
      <c r="Y27" t="str">
        <f>IF(Table2[[#This Row],[total_intl_charge]] &gt; AVERAGE($R$2:$R$4245),"High","Low")</f>
        <v>High</v>
      </c>
      <c r="Z27" t="str">
        <f>IF(AND(G27&gt;AVERAGE(train!$G$2:$G$4251),K27&gt;AVERAGE(train!$K$2:$K$4251)),"High Day &amp; Eve",IF(AND(G27&gt;AVERAGE(train!$G$2:$G$4251),K27&lt;=AVERAGE(train!$K$2:$K$4251)),"High Day Only",IF(AND(G27&lt;=AVERAGE(train!$G$2:$G$4251),K27&gt;AVERAGE(train!$K$2:$K$4251)),"High Eve Only","Low Usage")))</f>
        <v>High Day &amp; Eve</v>
      </c>
    </row>
    <row r="28" spans="1:26">
      <c r="A28" t="s">
        <v>42</v>
      </c>
      <c r="B28">
        <v>12</v>
      </c>
      <c r="C28" t="s">
        <v>25</v>
      </c>
      <c r="D28" t="s">
        <v>22</v>
      </c>
      <c r="E28" t="s">
        <v>22</v>
      </c>
      <c r="F28">
        <v>0</v>
      </c>
      <c r="G28">
        <v>249.6</v>
      </c>
      <c r="H28">
        <v>118</v>
      </c>
      <c r="I28">
        <v>42.43</v>
      </c>
      <c r="J28">
        <v>252.4</v>
      </c>
      <c r="K28">
        <v>119</v>
      </c>
      <c r="L28">
        <v>21.45</v>
      </c>
      <c r="M28">
        <v>280.2</v>
      </c>
      <c r="N28">
        <v>90</v>
      </c>
      <c r="O28">
        <v>12.61</v>
      </c>
      <c r="P28">
        <v>11.8</v>
      </c>
      <c r="Q28">
        <v>3</v>
      </c>
      <c r="R28">
        <v>3.19</v>
      </c>
      <c r="S28">
        <v>1</v>
      </c>
      <c r="T28" t="s">
        <v>23</v>
      </c>
      <c r="U28">
        <f t="shared" si="1"/>
        <v>1</v>
      </c>
      <c r="V28">
        <f>IF(Table2[[#This Row],[international_plan]]="yes",1,0)</f>
        <v>0</v>
      </c>
      <c r="W28">
        <f>IF(Table2[[#This Row],[voice_mail_plan]]="yes",1,0)</f>
        <v>0</v>
      </c>
      <c r="X28" t="str">
        <f t="shared" si="0"/>
        <v>Low</v>
      </c>
      <c r="Y28" t="str">
        <f>IF(Table2[[#This Row],[total_intl_charge]] &gt; AVERAGE($R$2:$R$4245),"High","Low")</f>
        <v>High</v>
      </c>
      <c r="Z28" t="str">
        <f>IF(AND(G28&gt;AVERAGE(train!$G$2:$G$4251),K28&gt;AVERAGE(train!$K$2:$K$4251)),"High Day &amp; Eve",IF(AND(G28&gt;AVERAGE(train!$G$2:$G$4251),K28&lt;=AVERAGE(train!$K$2:$K$4251)),"High Day Only",IF(AND(G28&lt;=AVERAGE(train!$G$2:$G$4251),K28&gt;AVERAGE(train!$K$2:$K$4251)),"High Eve Only","Low Usage")))</f>
        <v>High Day &amp; Eve</v>
      </c>
    </row>
    <row r="29" spans="1:26">
      <c r="A29" t="s">
        <v>26</v>
      </c>
      <c r="B29">
        <v>57</v>
      </c>
      <c r="C29" t="s">
        <v>25</v>
      </c>
      <c r="D29" t="s">
        <v>22</v>
      </c>
      <c r="E29" t="s">
        <v>23</v>
      </c>
      <c r="F29">
        <v>25</v>
      </c>
      <c r="G29">
        <v>176.8</v>
      </c>
      <c r="H29">
        <v>94</v>
      </c>
      <c r="I29">
        <v>30.06</v>
      </c>
      <c r="J29">
        <v>195</v>
      </c>
      <c r="K29">
        <v>75</v>
      </c>
      <c r="L29">
        <v>16.579999999999998</v>
      </c>
      <c r="M29">
        <v>213.5</v>
      </c>
      <c r="N29">
        <v>116</v>
      </c>
      <c r="O29">
        <v>9.61</v>
      </c>
      <c r="P29">
        <v>8.3000000000000007</v>
      </c>
      <c r="Q29">
        <v>4</v>
      </c>
      <c r="R29">
        <v>2.2400000000000002</v>
      </c>
      <c r="S29">
        <v>0</v>
      </c>
      <c r="T29" t="s">
        <v>22</v>
      </c>
      <c r="U29">
        <f t="shared" si="1"/>
        <v>0</v>
      </c>
      <c r="V29">
        <f>IF(Table2[[#This Row],[international_plan]]="yes",1,0)</f>
        <v>0</v>
      </c>
      <c r="W29">
        <f>IF(Table2[[#This Row],[voice_mail_plan]]="yes",1,0)</f>
        <v>1</v>
      </c>
      <c r="X29" t="str">
        <f t="shared" si="0"/>
        <v>Low</v>
      </c>
      <c r="Y29" t="str">
        <f>IF(Table2[[#This Row],[total_intl_charge]] &gt; AVERAGE($R$2:$R$4245),"High","Low")</f>
        <v>Low</v>
      </c>
      <c r="Z29" t="str">
        <f>IF(AND(G29&gt;AVERAGE(train!$G$2:$G$4251),K29&gt;AVERAGE(train!$K$2:$K$4251)),"High Day &amp; Eve",IF(AND(G29&gt;AVERAGE(train!$G$2:$G$4251),K29&lt;=AVERAGE(train!$K$2:$K$4251)),"High Day Only",IF(AND(G29&lt;=AVERAGE(train!$G$2:$G$4251),K29&gt;AVERAGE(train!$K$2:$K$4251)),"High Eve Only","Low Usage")))</f>
        <v>Low Usage</v>
      </c>
    </row>
    <row r="30" spans="1:26">
      <c r="A30" t="s">
        <v>47</v>
      </c>
      <c r="B30">
        <v>36</v>
      </c>
      <c r="C30" t="s">
        <v>25</v>
      </c>
      <c r="D30" t="s">
        <v>22</v>
      </c>
      <c r="E30" t="s">
        <v>23</v>
      </c>
      <c r="F30">
        <v>30</v>
      </c>
      <c r="G30">
        <v>146.30000000000001</v>
      </c>
      <c r="H30">
        <v>128</v>
      </c>
      <c r="I30">
        <v>24.87</v>
      </c>
      <c r="J30">
        <v>162.5</v>
      </c>
      <c r="K30">
        <v>80</v>
      </c>
      <c r="L30">
        <v>13.81</v>
      </c>
      <c r="M30">
        <v>129.30000000000001</v>
      </c>
      <c r="N30">
        <v>109</v>
      </c>
      <c r="O30">
        <v>5.82</v>
      </c>
      <c r="P30">
        <v>14.5</v>
      </c>
      <c r="Q30">
        <v>6</v>
      </c>
      <c r="R30">
        <v>3.92</v>
      </c>
      <c r="S30">
        <v>0</v>
      </c>
      <c r="T30" t="s">
        <v>22</v>
      </c>
      <c r="U30">
        <f t="shared" si="1"/>
        <v>0</v>
      </c>
      <c r="V30">
        <f>IF(Table2[[#This Row],[international_plan]]="yes",1,0)</f>
        <v>0</v>
      </c>
      <c r="W30">
        <f>IF(Table2[[#This Row],[voice_mail_plan]]="yes",1,0)</f>
        <v>1</v>
      </c>
      <c r="X30" t="str">
        <f t="shared" si="0"/>
        <v>Low</v>
      </c>
      <c r="Y30" t="str">
        <f>IF(Table2[[#This Row],[total_intl_charge]] &gt; AVERAGE($R$2:$R$4245),"High","Low")</f>
        <v>High</v>
      </c>
      <c r="Z30" t="str">
        <f>IF(AND(G30&gt;AVERAGE(train!$G$2:$G$4251),K30&gt;AVERAGE(train!$K$2:$K$4251)),"High Day &amp; Eve",IF(AND(G30&gt;AVERAGE(train!$G$2:$G$4251),K30&lt;=AVERAGE(train!$K$2:$K$4251)),"High Day Only",IF(AND(G30&lt;=AVERAGE(train!$G$2:$G$4251),K30&gt;AVERAGE(train!$K$2:$K$4251)),"High Eve Only","Low Usage")))</f>
        <v>Low Usage</v>
      </c>
    </row>
    <row r="31" spans="1:26">
      <c r="A31" t="s">
        <v>27</v>
      </c>
      <c r="B31">
        <v>78</v>
      </c>
      <c r="C31" t="s">
        <v>21</v>
      </c>
      <c r="D31" t="s">
        <v>22</v>
      </c>
      <c r="E31" t="s">
        <v>22</v>
      </c>
      <c r="F31">
        <v>0</v>
      </c>
      <c r="G31">
        <v>130.80000000000001</v>
      </c>
      <c r="H31">
        <v>64</v>
      </c>
      <c r="I31">
        <v>22.24</v>
      </c>
      <c r="J31">
        <v>223.7</v>
      </c>
      <c r="K31">
        <v>116</v>
      </c>
      <c r="L31">
        <v>19.010000000000002</v>
      </c>
      <c r="M31">
        <v>227.8</v>
      </c>
      <c r="N31">
        <v>108</v>
      </c>
      <c r="O31">
        <v>10.25</v>
      </c>
      <c r="P31">
        <v>10</v>
      </c>
      <c r="Q31">
        <v>5</v>
      </c>
      <c r="R31">
        <v>2.7</v>
      </c>
      <c r="S31">
        <v>1</v>
      </c>
      <c r="T31" t="s">
        <v>22</v>
      </c>
      <c r="U31">
        <f t="shared" si="1"/>
        <v>0</v>
      </c>
      <c r="V31">
        <f>IF(Table2[[#This Row],[international_plan]]="yes",1,0)</f>
        <v>0</v>
      </c>
      <c r="W31">
        <f>IF(Table2[[#This Row],[voice_mail_plan]]="yes",1,0)</f>
        <v>0</v>
      </c>
      <c r="X31" t="str">
        <f t="shared" si="0"/>
        <v>Medium</v>
      </c>
      <c r="Y31" t="str">
        <f>IF(Table2[[#This Row],[total_intl_charge]] &gt; AVERAGE($R$2:$R$4245),"High","Low")</f>
        <v>Low</v>
      </c>
      <c r="Z31" t="str">
        <f>IF(AND(G31&gt;AVERAGE(train!$G$2:$G$4251),K31&gt;AVERAGE(train!$K$2:$K$4251)),"High Day &amp; Eve",IF(AND(G31&gt;AVERAGE(train!$G$2:$G$4251),K31&lt;=AVERAGE(train!$K$2:$K$4251)),"High Day Only",IF(AND(G31&lt;=AVERAGE(train!$G$2:$G$4251),K31&gt;AVERAGE(train!$K$2:$K$4251)),"High Eve Only","Low Usage")))</f>
        <v>High Eve Only</v>
      </c>
    </row>
    <row r="32" spans="1:26">
      <c r="A32" t="s">
        <v>47</v>
      </c>
      <c r="B32">
        <v>136</v>
      </c>
      <c r="C32" t="s">
        <v>21</v>
      </c>
      <c r="D32" t="s">
        <v>23</v>
      </c>
      <c r="E32" t="s">
        <v>23</v>
      </c>
      <c r="F32">
        <v>33</v>
      </c>
      <c r="G32">
        <v>203.9</v>
      </c>
      <c r="H32">
        <v>106</v>
      </c>
      <c r="I32">
        <v>34.659999999999997</v>
      </c>
      <c r="J32">
        <v>187.6</v>
      </c>
      <c r="K32">
        <v>99</v>
      </c>
      <c r="L32">
        <v>15.95</v>
      </c>
      <c r="M32">
        <v>101.7</v>
      </c>
      <c r="N32">
        <v>107</v>
      </c>
      <c r="O32">
        <v>4.58</v>
      </c>
      <c r="P32">
        <v>10.5</v>
      </c>
      <c r="Q32">
        <v>6</v>
      </c>
      <c r="R32">
        <v>2.84</v>
      </c>
      <c r="S32">
        <v>3</v>
      </c>
      <c r="T32" t="s">
        <v>22</v>
      </c>
      <c r="U32">
        <f t="shared" si="1"/>
        <v>0</v>
      </c>
      <c r="V32">
        <f>IF(Table2[[#This Row],[international_plan]]="yes",1,0)</f>
        <v>1</v>
      </c>
      <c r="W32">
        <f>IF(Table2[[#This Row],[voice_mail_plan]]="yes",1,0)</f>
        <v>1</v>
      </c>
      <c r="X32" t="str">
        <f t="shared" si="0"/>
        <v>Very High</v>
      </c>
      <c r="Y32" t="str">
        <f>IF(Table2[[#This Row],[total_intl_charge]] &gt; AVERAGE($R$2:$R$4245),"High","Low")</f>
        <v>High</v>
      </c>
      <c r="Z32" t="str">
        <f>IF(AND(G32&gt;AVERAGE(train!$G$2:$G$4251),K32&gt;AVERAGE(train!$K$2:$K$4251)),"High Day &amp; Eve",IF(AND(G32&gt;AVERAGE(train!$G$2:$G$4251),K32&lt;=AVERAGE(train!$K$2:$K$4251)),"High Day Only",IF(AND(G32&lt;=AVERAGE(train!$G$2:$G$4251),K32&gt;AVERAGE(train!$K$2:$K$4251)),"High Eve Only","Low Usage")))</f>
        <v>High Day Only</v>
      </c>
    </row>
    <row r="33" spans="1:26">
      <c r="A33" t="s">
        <v>48</v>
      </c>
      <c r="B33">
        <v>98</v>
      </c>
      <c r="C33" t="s">
        <v>25</v>
      </c>
      <c r="D33" t="s">
        <v>22</v>
      </c>
      <c r="E33" t="s">
        <v>22</v>
      </c>
      <c r="F33">
        <v>0</v>
      </c>
      <c r="G33">
        <v>126.3</v>
      </c>
      <c r="H33">
        <v>102</v>
      </c>
      <c r="I33">
        <v>21.47</v>
      </c>
      <c r="J33">
        <v>166.8</v>
      </c>
      <c r="K33">
        <v>85</v>
      </c>
      <c r="L33">
        <v>14.18</v>
      </c>
      <c r="M33">
        <v>187.8</v>
      </c>
      <c r="N33">
        <v>135</v>
      </c>
      <c r="O33">
        <v>8.4499999999999993</v>
      </c>
      <c r="P33">
        <v>9.4</v>
      </c>
      <c r="Q33">
        <v>2</v>
      </c>
      <c r="R33">
        <v>2.54</v>
      </c>
      <c r="S33">
        <v>3</v>
      </c>
      <c r="T33" t="s">
        <v>22</v>
      </c>
      <c r="U33">
        <f t="shared" si="1"/>
        <v>0</v>
      </c>
      <c r="V33">
        <f>IF(Table2[[#This Row],[international_plan]]="yes",1,0)</f>
        <v>0</v>
      </c>
      <c r="W33">
        <f>IF(Table2[[#This Row],[voice_mail_plan]]="yes",1,0)</f>
        <v>0</v>
      </c>
      <c r="X33" t="str">
        <f t="shared" si="0"/>
        <v>Medium</v>
      </c>
      <c r="Y33" t="str">
        <f>IF(Table2[[#This Row],[total_intl_charge]] &gt; AVERAGE($R$2:$R$4245),"High","Low")</f>
        <v>Low</v>
      </c>
      <c r="Z33" t="str">
        <f>IF(AND(G33&gt;AVERAGE(train!$G$2:$G$4251),K33&gt;AVERAGE(train!$K$2:$K$4251)),"High Day &amp; Eve",IF(AND(G33&gt;AVERAGE(train!$G$2:$G$4251),K33&lt;=AVERAGE(train!$K$2:$K$4251)),"High Day Only",IF(AND(G33&lt;=AVERAGE(train!$G$2:$G$4251),K33&gt;AVERAGE(train!$K$2:$K$4251)),"High Eve Only","Low Usage")))</f>
        <v>Low Usage</v>
      </c>
    </row>
    <row r="34" spans="1:26">
      <c r="A34" t="s">
        <v>49</v>
      </c>
      <c r="B34">
        <v>135</v>
      </c>
      <c r="C34" t="s">
        <v>25</v>
      </c>
      <c r="D34" t="s">
        <v>23</v>
      </c>
      <c r="E34" t="s">
        <v>23</v>
      </c>
      <c r="F34">
        <v>41</v>
      </c>
      <c r="G34">
        <v>173.1</v>
      </c>
      <c r="H34">
        <v>85</v>
      </c>
      <c r="I34">
        <v>29.43</v>
      </c>
      <c r="J34">
        <v>203.9</v>
      </c>
      <c r="K34">
        <v>107</v>
      </c>
      <c r="L34">
        <v>17.329999999999998</v>
      </c>
      <c r="M34">
        <v>122.2</v>
      </c>
      <c r="N34">
        <v>78</v>
      </c>
      <c r="O34">
        <v>5.5</v>
      </c>
      <c r="P34">
        <v>14.6</v>
      </c>
      <c r="Q34">
        <v>15</v>
      </c>
      <c r="R34">
        <v>3.94</v>
      </c>
      <c r="S34">
        <v>0</v>
      </c>
      <c r="T34" t="s">
        <v>23</v>
      </c>
      <c r="U34">
        <f t="shared" si="1"/>
        <v>1</v>
      </c>
      <c r="V34">
        <f>IF(Table2[[#This Row],[international_plan]]="yes",1,0)</f>
        <v>1</v>
      </c>
      <c r="W34">
        <f>IF(Table2[[#This Row],[voice_mail_plan]]="yes",1,0)</f>
        <v>1</v>
      </c>
      <c r="X34" t="str">
        <f t="shared" si="0"/>
        <v>Very High</v>
      </c>
      <c r="Y34" t="str">
        <f>IF(Table2[[#This Row],[total_intl_charge]] &gt; AVERAGE($R$2:$R$4245),"High","Low")</f>
        <v>High</v>
      </c>
      <c r="Z34" t="str">
        <f>IF(AND(G34&gt;AVERAGE(train!$G$2:$G$4251),K34&gt;AVERAGE(train!$K$2:$K$4251)),"High Day &amp; Eve",IF(AND(G34&gt;AVERAGE(train!$G$2:$G$4251),K34&lt;=AVERAGE(train!$K$2:$K$4251)),"High Day Only",IF(AND(G34&lt;=AVERAGE(train!$G$2:$G$4251),K34&gt;AVERAGE(train!$K$2:$K$4251)),"High Eve Only","Low Usage")))</f>
        <v>High Eve Only</v>
      </c>
    </row>
    <row r="35" spans="1:26">
      <c r="A35" t="s">
        <v>50</v>
      </c>
      <c r="B35">
        <v>34</v>
      </c>
      <c r="C35" t="s">
        <v>28</v>
      </c>
      <c r="D35" t="s">
        <v>22</v>
      </c>
      <c r="E35" t="s">
        <v>22</v>
      </c>
      <c r="F35">
        <v>0</v>
      </c>
      <c r="G35">
        <v>124.8</v>
      </c>
      <c r="H35">
        <v>82</v>
      </c>
      <c r="I35">
        <v>21.22</v>
      </c>
      <c r="J35">
        <v>282.2</v>
      </c>
      <c r="K35">
        <v>98</v>
      </c>
      <c r="L35">
        <v>23.99</v>
      </c>
      <c r="M35">
        <v>311.5</v>
      </c>
      <c r="N35">
        <v>78</v>
      </c>
      <c r="O35">
        <v>14.02</v>
      </c>
      <c r="P35">
        <v>10</v>
      </c>
      <c r="Q35">
        <v>4</v>
      </c>
      <c r="R35">
        <v>2.7</v>
      </c>
      <c r="S35">
        <v>2</v>
      </c>
      <c r="T35" t="s">
        <v>22</v>
      </c>
      <c r="U35">
        <f t="shared" si="1"/>
        <v>0</v>
      </c>
      <c r="V35">
        <f>IF(Table2[[#This Row],[international_plan]]="yes",1,0)</f>
        <v>0</v>
      </c>
      <c r="W35">
        <f>IF(Table2[[#This Row],[voice_mail_plan]]="yes",1,0)</f>
        <v>0</v>
      </c>
      <c r="X35" t="str">
        <f t="shared" si="0"/>
        <v>Low</v>
      </c>
      <c r="Y35" t="str">
        <f>IF(Table2[[#This Row],[total_intl_charge]] &gt; AVERAGE($R$2:$R$4245),"High","Low")</f>
        <v>Low</v>
      </c>
      <c r="Z35" t="str">
        <f>IF(AND(G35&gt;AVERAGE(train!$G$2:$G$4251),K35&gt;AVERAGE(train!$K$2:$K$4251)),"High Day &amp; Eve",IF(AND(G35&gt;AVERAGE(train!$G$2:$G$4251),K35&lt;=AVERAGE(train!$K$2:$K$4251)),"High Day Only",IF(AND(G35&lt;=AVERAGE(train!$G$2:$G$4251),K35&gt;AVERAGE(train!$K$2:$K$4251)),"High Eve Only","Low Usage")))</f>
        <v>Low Usage</v>
      </c>
    </row>
    <row r="36" spans="1:26">
      <c r="A36" t="s">
        <v>37</v>
      </c>
      <c r="B36">
        <v>160</v>
      </c>
      <c r="C36" t="s">
        <v>21</v>
      </c>
      <c r="D36" t="s">
        <v>22</v>
      </c>
      <c r="E36" t="s">
        <v>22</v>
      </c>
      <c r="F36">
        <v>0</v>
      </c>
      <c r="G36">
        <v>85.8</v>
      </c>
      <c r="H36">
        <v>77</v>
      </c>
      <c r="I36">
        <v>14.59</v>
      </c>
      <c r="J36">
        <v>165.3</v>
      </c>
      <c r="K36">
        <v>110</v>
      </c>
      <c r="L36">
        <v>14.05</v>
      </c>
      <c r="M36">
        <v>178.5</v>
      </c>
      <c r="N36">
        <v>92</v>
      </c>
      <c r="O36">
        <v>8.0299999999999994</v>
      </c>
      <c r="P36">
        <v>9.1999999999999993</v>
      </c>
      <c r="Q36">
        <v>4</v>
      </c>
      <c r="R36">
        <v>2.48</v>
      </c>
      <c r="S36">
        <v>3</v>
      </c>
      <c r="T36" t="s">
        <v>22</v>
      </c>
      <c r="U36">
        <f t="shared" si="1"/>
        <v>0</v>
      </c>
      <c r="V36">
        <f>IF(Table2[[#This Row],[international_plan]]="yes",1,0)</f>
        <v>0</v>
      </c>
      <c r="W36">
        <f>IF(Table2[[#This Row],[voice_mail_plan]]="yes",1,0)</f>
        <v>0</v>
      </c>
      <c r="X36" t="str">
        <f t="shared" si="0"/>
        <v>Very High</v>
      </c>
      <c r="Y36" t="str">
        <f>IF(Table2[[#This Row],[total_intl_charge]] &gt; AVERAGE($R$2:$R$4245),"High","Low")</f>
        <v>Low</v>
      </c>
      <c r="Z36" t="str">
        <f>IF(AND(G36&gt;AVERAGE(train!$G$2:$G$4251),K36&gt;AVERAGE(train!$K$2:$K$4251)),"High Day &amp; Eve",IF(AND(G36&gt;AVERAGE(train!$G$2:$G$4251),K36&lt;=AVERAGE(train!$K$2:$K$4251)),"High Day Only",IF(AND(G36&lt;=AVERAGE(train!$G$2:$G$4251),K36&gt;AVERAGE(train!$K$2:$K$4251)),"High Eve Only","Low Usage")))</f>
        <v>High Eve Only</v>
      </c>
    </row>
    <row r="37" spans="1:26">
      <c r="A37" t="s">
        <v>51</v>
      </c>
      <c r="B37">
        <v>64</v>
      </c>
      <c r="C37" t="s">
        <v>28</v>
      </c>
      <c r="D37" t="s">
        <v>22</v>
      </c>
      <c r="E37" t="s">
        <v>22</v>
      </c>
      <c r="F37">
        <v>0</v>
      </c>
      <c r="G37">
        <v>154</v>
      </c>
      <c r="H37">
        <v>67</v>
      </c>
      <c r="I37">
        <v>26.18</v>
      </c>
      <c r="J37">
        <v>225.8</v>
      </c>
      <c r="K37">
        <v>118</v>
      </c>
      <c r="L37">
        <v>19.190000000000001</v>
      </c>
      <c r="M37">
        <v>265.3</v>
      </c>
      <c r="N37">
        <v>86</v>
      </c>
      <c r="O37">
        <v>11.94</v>
      </c>
      <c r="P37">
        <v>3.5</v>
      </c>
      <c r="Q37">
        <v>3</v>
      </c>
      <c r="R37">
        <v>0.95</v>
      </c>
      <c r="S37">
        <v>1</v>
      </c>
      <c r="T37" t="s">
        <v>22</v>
      </c>
      <c r="U37">
        <f t="shared" si="1"/>
        <v>0</v>
      </c>
      <c r="V37">
        <f>IF(Table2[[#This Row],[international_plan]]="yes",1,0)</f>
        <v>0</v>
      </c>
      <c r="W37">
        <f>IF(Table2[[#This Row],[voice_mail_plan]]="yes",1,0)</f>
        <v>0</v>
      </c>
      <c r="X37" t="str">
        <f t="shared" si="0"/>
        <v>Low</v>
      </c>
      <c r="Y37" t="str">
        <f>IF(Table2[[#This Row],[total_intl_charge]] &gt; AVERAGE($R$2:$R$4245),"High","Low")</f>
        <v>Low</v>
      </c>
      <c r="Z37" t="str">
        <f>IF(AND(G37&gt;AVERAGE(train!$G$2:$G$4251),K37&gt;AVERAGE(train!$K$2:$K$4251)),"High Day &amp; Eve",IF(AND(G37&gt;AVERAGE(train!$G$2:$G$4251),K37&lt;=AVERAGE(train!$K$2:$K$4251)),"High Day Only",IF(AND(G37&lt;=AVERAGE(train!$G$2:$G$4251),K37&gt;AVERAGE(train!$K$2:$K$4251)),"High Eve Only","Low Usage")))</f>
        <v>High Eve Only</v>
      </c>
    </row>
    <row r="38" spans="1:26">
      <c r="A38" t="s">
        <v>52</v>
      </c>
      <c r="B38">
        <v>59</v>
      </c>
      <c r="C38" t="s">
        <v>25</v>
      </c>
      <c r="D38" t="s">
        <v>22</v>
      </c>
      <c r="E38" t="s">
        <v>23</v>
      </c>
      <c r="F38">
        <v>28</v>
      </c>
      <c r="G38">
        <v>120.9</v>
      </c>
      <c r="H38">
        <v>97</v>
      </c>
      <c r="I38">
        <v>20.55</v>
      </c>
      <c r="J38">
        <v>213</v>
      </c>
      <c r="K38">
        <v>92</v>
      </c>
      <c r="L38">
        <v>18.11</v>
      </c>
      <c r="M38">
        <v>163.1</v>
      </c>
      <c r="N38">
        <v>116</v>
      </c>
      <c r="O38">
        <v>7.34</v>
      </c>
      <c r="P38">
        <v>8.5</v>
      </c>
      <c r="Q38">
        <v>5</v>
      </c>
      <c r="R38">
        <v>2.2999999999999998</v>
      </c>
      <c r="S38">
        <v>2</v>
      </c>
      <c r="T38" t="s">
        <v>22</v>
      </c>
      <c r="U38">
        <f t="shared" si="1"/>
        <v>0</v>
      </c>
      <c r="V38">
        <f>IF(Table2[[#This Row],[international_plan]]="yes",1,0)</f>
        <v>0</v>
      </c>
      <c r="W38">
        <f>IF(Table2[[#This Row],[voice_mail_plan]]="yes",1,0)</f>
        <v>1</v>
      </c>
      <c r="X38" t="str">
        <f t="shared" si="0"/>
        <v>Low</v>
      </c>
      <c r="Y38" t="str">
        <f>IF(Table2[[#This Row],[total_intl_charge]] &gt; AVERAGE($R$2:$R$4245),"High","Low")</f>
        <v>Low</v>
      </c>
      <c r="Z38" t="str">
        <f>IF(AND(G38&gt;AVERAGE(train!$G$2:$G$4251),K38&gt;AVERAGE(train!$K$2:$K$4251)),"High Day &amp; Eve",IF(AND(G38&gt;AVERAGE(train!$G$2:$G$4251),K38&lt;=AVERAGE(train!$K$2:$K$4251)),"High Day Only",IF(AND(G38&lt;=AVERAGE(train!$G$2:$G$4251),K38&gt;AVERAGE(train!$K$2:$K$4251)),"High Eve Only","Low Usage")))</f>
        <v>Low Usage</v>
      </c>
    </row>
    <row r="39" spans="1:26">
      <c r="A39" t="s">
        <v>53</v>
      </c>
      <c r="B39">
        <v>65</v>
      </c>
      <c r="C39" t="s">
        <v>21</v>
      </c>
      <c r="D39" t="s">
        <v>22</v>
      </c>
      <c r="E39" t="s">
        <v>22</v>
      </c>
      <c r="F39">
        <v>0</v>
      </c>
      <c r="G39">
        <v>211.3</v>
      </c>
      <c r="H39">
        <v>120</v>
      </c>
      <c r="I39">
        <v>35.92</v>
      </c>
      <c r="J39">
        <v>162.6</v>
      </c>
      <c r="K39">
        <v>122</v>
      </c>
      <c r="L39">
        <v>13.82</v>
      </c>
      <c r="M39">
        <v>134.69999999999999</v>
      </c>
      <c r="N39">
        <v>118</v>
      </c>
      <c r="O39">
        <v>6.06</v>
      </c>
      <c r="P39">
        <v>13.2</v>
      </c>
      <c r="Q39">
        <v>5</v>
      </c>
      <c r="R39">
        <v>3.56</v>
      </c>
      <c r="S39">
        <v>3</v>
      </c>
      <c r="T39" t="s">
        <v>22</v>
      </c>
      <c r="U39">
        <f t="shared" si="1"/>
        <v>0</v>
      </c>
      <c r="V39">
        <f>IF(Table2[[#This Row],[international_plan]]="yes",1,0)</f>
        <v>0</v>
      </c>
      <c r="W39">
        <f>IF(Table2[[#This Row],[voice_mail_plan]]="yes",1,0)</f>
        <v>0</v>
      </c>
      <c r="X39" t="str">
        <f t="shared" si="0"/>
        <v>Low</v>
      </c>
      <c r="Y39" t="str">
        <f>IF(Table2[[#This Row],[total_intl_charge]] &gt; AVERAGE($R$2:$R$4245),"High","Low")</f>
        <v>High</v>
      </c>
      <c r="Z39" t="str">
        <f>IF(AND(G39&gt;AVERAGE(train!$G$2:$G$4251),K39&gt;AVERAGE(train!$K$2:$K$4251)),"High Day &amp; Eve",IF(AND(G39&gt;AVERAGE(train!$G$2:$G$4251),K39&lt;=AVERAGE(train!$K$2:$K$4251)),"High Day Only",IF(AND(G39&lt;=AVERAGE(train!$G$2:$G$4251),K39&gt;AVERAGE(train!$K$2:$K$4251)),"High Eve Only","Low Usage")))</f>
        <v>High Day &amp; Eve</v>
      </c>
    </row>
    <row r="40" spans="1:26">
      <c r="A40" t="s">
        <v>54</v>
      </c>
      <c r="B40">
        <v>142</v>
      </c>
      <c r="C40" t="s">
        <v>25</v>
      </c>
      <c r="D40" t="s">
        <v>22</v>
      </c>
      <c r="E40" t="s">
        <v>22</v>
      </c>
      <c r="F40">
        <v>0</v>
      </c>
      <c r="G40">
        <v>187</v>
      </c>
      <c r="H40">
        <v>133</v>
      </c>
      <c r="I40">
        <v>31.79</v>
      </c>
      <c r="J40">
        <v>134.6</v>
      </c>
      <c r="K40">
        <v>74</v>
      </c>
      <c r="L40">
        <v>11.44</v>
      </c>
      <c r="M40">
        <v>242.2</v>
      </c>
      <c r="N40">
        <v>127</v>
      </c>
      <c r="O40">
        <v>10.9</v>
      </c>
      <c r="P40">
        <v>7.4</v>
      </c>
      <c r="Q40">
        <v>5</v>
      </c>
      <c r="R40">
        <v>2</v>
      </c>
      <c r="S40">
        <v>2</v>
      </c>
      <c r="T40" t="s">
        <v>22</v>
      </c>
      <c r="U40">
        <f t="shared" si="1"/>
        <v>0</v>
      </c>
      <c r="V40">
        <f>IF(Table2[[#This Row],[international_plan]]="yes",1,0)</f>
        <v>0</v>
      </c>
      <c r="W40">
        <f>IF(Table2[[#This Row],[voice_mail_plan]]="yes",1,0)</f>
        <v>0</v>
      </c>
      <c r="X40" t="str">
        <f t="shared" si="0"/>
        <v>Very High</v>
      </c>
      <c r="Y40" t="str">
        <f>IF(Table2[[#This Row],[total_intl_charge]] &gt; AVERAGE($R$2:$R$4245),"High","Low")</f>
        <v>Low</v>
      </c>
      <c r="Z40" t="str">
        <f>IF(AND(G40&gt;AVERAGE(train!$G$2:$G$4251),K40&gt;AVERAGE(train!$K$2:$K$4251)),"High Day &amp; Eve",IF(AND(G40&gt;AVERAGE(train!$G$2:$G$4251),K40&lt;=AVERAGE(train!$K$2:$K$4251)),"High Day Only",IF(AND(G40&lt;=AVERAGE(train!$G$2:$G$4251),K40&gt;AVERAGE(train!$K$2:$K$4251)),"High Eve Only","Low Usage")))</f>
        <v>High Day Only</v>
      </c>
    </row>
    <row r="41" spans="1:26">
      <c r="A41" t="s">
        <v>44</v>
      </c>
      <c r="B41">
        <v>97</v>
      </c>
      <c r="C41" t="s">
        <v>21</v>
      </c>
      <c r="D41" t="s">
        <v>22</v>
      </c>
      <c r="E41" t="s">
        <v>23</v>
      </c>
      <c r="F41">
        <v>24</v>
      </c>
      <c r="G41">
        <v>133.19999999999999</v>
      </c>
      <c r="H41">
        <v>135</v>
      </c>
      <c r="I41">
        <v>22.64</v>
      </c>
      <c r="J41">
        <v>217.2</v>
      </c>
      <c r="K41">
        <v>58</v>
      </c>
      <c r="L41">
        <v>18.46</v>
      </c>
      <c r="M41">
        <v>70.599999999999994</v>
      </c>
      <c r="N41">
        <v>79</v>
      </c>
      <c r="O41">
        <v>3.18</v>
      </c>
      <c r="P41">
        <v>11</v>
      </c>
      <c r="Q41">
        <v>3</v>
      </c>
      <c r="R41">
        <v>2.97</v>
      </c>
      <c r="S41">
        <v>1</v>
      </c>
      <c r="T41" t="s">
        <v>22</v>
      </c>
      <c r="U41">
        <f t="shared" si="1"/>
        <v>0</v>
      </c>
      <c r="V41">
        <f>IF(Table2[[#This Row],[international_plan]]="yes",1,0)</f>
        <v>0</v>
      </c>
      <c r="W41">
        <f>IF(Table2[[#This Row],[voice_mail_plan]]="yes",1,0)</f>
        <v>1</v>
      </c>
      <c r="X41" t="str">
        <f t="shared" si="0"/>
        <v>Medium</v>
      </c>
      <c r="Y41" t="str">
        <f>IF(Table2[[#This Row],[total_intl_charge]] &gt; AVERAGE($R$2:$R$4245),"High","Low")</f>
        <v>High</v>
      </c>
      <c r="Z41" t="str">
        <f>IF(AND(G41&gt;AVERAGE(train!$G$2:$G$4251),K41&gt;AVERAGE(train!$K$2:$K$4251)),"High Day &amp; Eve",IF(AND(G41&gt;AVERAGE(train!$G$2:$G$4251),K41&lt;=AVERAGE(train!$K$2:$K$4251)),"High Day Only",IF(AND(G41&lt;=AVERAGE(train!$G$2:$G$4251),K41&gt;AVERAGE(train!$K$2:$K$4251)),"High Eve Only","Low Usage")))</f>
        <v>Low Usage</v>
      </c>
    </row>
    <row r="42" spans="1:26">
      <c r="A42" t="s">
        <v>34</v>
      </c>
      <c r="B42">
        <v>52</v>
      </c>
      <c r="C42" t="s">
        <v>25</v>
      </c>
      <c r="D42" t="s">
        <v>22</v>
      </c>
      <c r="E42" t="s">
        <v>22</v>
      </c>
      <c r="F42">
        <v>0</v>
      </c>
      <c r="G42">
        <v>191.9</v>
      </c>
      <c r="H42">
        <v>108</v>
      </c>
      <c r="I42">
        <v>32.619999999999997</v>
      </c>
      <c r="J42">
        <v>269.8</v>
      </c>
      <c r="K42">
        <v>96</v>
      </c>
      <c r="L42">
        <v>22.93</v>
      </c>
      <c r="M42">
        <v>236.8</v>
      </c>
      <c r="N42">
        <v>87</v>
      </c>
      <c r="O42">
        <v>10.66</v>
      </c>
      <c r="P42">
        <v>7.8</v>
      </c>
      <c r="Q42">
        <v>5</v>
      </c>
      <c r="R42">
        <v>2.11</v>
      </c>
      <c r="S42">
        <v>3</v>
      </c>
      <c r="T42" t="s">
        <v>22</v>
      </c>
      <c r="U42">
        <f t="shared" si="1"/>
        <v>0</v>
      </c>
      <c r="V42">
        <f>IF(Table2[[#This Row],[international_plan]]="yes",1,0)</f>
        <v>0</v>
      </c>
      <c r="W42">
        <f>IF(Table2[[#This Row],[voice_mail_plan]]="yes",1,0)</f>
        <v>0</v>
      </c>
      <c r="X42" t="str">
        <f t="shared" si="0"/>
        <v>Low</v>
      </c>
      <c r="Y42" t="str">
        <f>IF(Table2[[#This Row],[total_intl_charge]] &gt; AVERAGE($R$2:$R$4245),"High","Low")</f>
        <v>Low</v>
      </c>
      <c r="Z42" t="str">
        <f>IF(AND(G42&gt;AVERAGE(train!$G$2:$G$4251),K42&gt;AVERAGE(train!$K$2:$K$4251)),"High Day &amp; Eve",IF(AND(G42&gt;AVERAGE(train!$G$2:$G$4251),K42&lt;=AVERAGE(train!$K$2:$K$4251)),"High Day Only",IF(AND(G42&lt;=AVERAGE(train!$G$2:$G$4251),K42&gt;AVERAGE(train!$K$2:$K$4251)),"High Eve Only","Low Usage")))</f>
        <v>High Day Only</v>
      </c>
    </row>
    <row r="43" spans="1:26">
      <c r="A43" t="s">
        <v>32</v>
      </c>
      <c r="B43">
        <v>60</v>
      </c>
      <c r="C43" t="s">
        <v>25</v>
      </c>
      <c r="D43" t="s">
        <v>22</v>
      </c>
      <c r="E43" t="s">
        <v>22</v>
      </c>
      <c r="F43">
        <v>0</v>
      </c>
      <c r="G43">
        <v>220.6</v>
      </c>
      <c r="H43">
        <v>57</v>
      </c>
      <c r="I43">
        <v>37.5</v>
      </c>
      <c r="J43">
        <v>211.1</v>
      </c>
      <c r="K43">
        <v>115</v>
      </c>
      <c r="L43">
        <v>17.940000000000001</v>
      </c>
      <c r="M43">
        <v>249</v>
      </c>
      <c r="N43">
        <v>129</v>
      </c>
      <c r="O43">
        <v>11.21</v>
      </c>
      <c r="P43">
        <v>6.8</v>
      </c>
      <c r="Q43">
        <v>3</v>
      </c>
      <c r="R43">
        <v>1.84</v>
      </c>
      <c r="S43">
        <v>1</v>
      </c>
      <c r="T43" t="s">
        <v>22</v>
      </c>
      <c r="U43">
        <f t="shared" si="1"/>
        <v>0</v>
      </c>
      <c r="V43">
        <f>IF(Table2[[#This Row],[international_plan]]="yes",1,0)</f>
        <v>0</v>
      </c>
      <c r="W43">
        <f>IF(Table2[[#This Row],[voice_mail_plan]]="yes",1,0)</f>
        <v>0</v>
      </c>
      <c r="X43" t="str">
        <f t="shared" si="0"/>
        <v>Low</v>
      </c>
      <c r="Y43" t="str">
        <f>IF(Table2[[#This Row],[total_intl_charge]] &gt; AVERAGE($R$2:$R$4245),"High","Low")</f>
        <v>Low</v>
      </c>
      <c r="Z43" t="str">
        <f>IF(AND(G43&gt;AVERAGE(train!$G$2:$G$4251),K43&gt;AVERAGE(train!$K$2:$K$4251)),"High Day &amp; Eve",IF(AND(G43&gt;AVERAGE(train!$G$2:$G$4251),K43&lt;=AVERAGE(train!$K$2:$K$4251)),"High Day Only",IF(AND(G43&lt;=AVERAGE(train!$G$2:$G$4251),K43&gt;AVERAGE(train!$K$2:$K$4251)),"High Eve Only","Low Usage")))</f>
        <v>High Day &amp; Eve</v>
      </c>
    </row>
    <row r="44" spans="1:26">
      <c r="A44" t="s">
        <v>38</v>
      </c>
      <c r="B44">
        <v>10</v>
      </c>
      <c r="C44" t="s">
        <v>25</v>
      </c>
      <c r="D44" t="s">
        <v>22</v>
      </c>
      <c r="E44" t="s">
        <v>22</v>
      </c>
      <c r="F44">
        <v>0</v>
      </c>
      <c r="G44">
        <v>186.1</v>
      </c>
      <c r="H44">
        <v>112</v>
      </c>
      <c r="I44">
        <v>31.64</v>
      </c>
      <c r="J44">
        <v>190.2</v>
      </c>
      <c r="K44">
        <v>66</v>
      </c>
      <c r="L44">
        <v>16.170000000000002</v>
      </c>
      <c r="M44">
        <v>282.8</v>
      </c>
      <c r="N44">
        <v>57</v>
      </c>
      <c r="O44">
        <v>12.73</v>
      </c>
      <c r="P44">
        <v>11.4</v>
      </c>
      <c r="Q44">
        <v>6</v>
      </c>
      <c r="R44">
        <v>3.08</v>
      </c>
      <c r="S44">
        <v>2</v>
      </c>
      <c r="T44" t="s">
        <v>22</v>
      </c>
      <c r="U44">
        <f t="shared" si="1"/>
        <v>0</v>
      </c>
      <c r="V44">
        <f>IF(Table2[[#This Row],[international_plan]]="yes",1,0)</f>
        <v>0</v>
      </c>
      <c r="W44">
        <f>IF(Table2[[#This Row],[voice_mail_plan]]="yes",1,0)</f>
        <v>0</v>
      </c>
      <c r="X44" t="str">
        <f t="shared" si="0"/>
        <v>Low</v>
      </c>
      <c r="Y44" t="str">
        <f>IF(Table2[[#This Row],[total_intl_charge]] &gt; AVERAGE($R$2:$R$4245),"High","Low")</f>
        <v>High</v>
      </c>
      <c r="Z44" t="str">
        <f>IF(AND(G44&gt;AVERAGE(train!$G$2:$G$4251),K44&gt;AVERAGE(train!$K$2:$K$4251)),"High Day &amp; Eve",IF(AND(G44&gt;AVERAGE(train!$G$2:$G$4251),K44&lt;=AVERAGE(train!$K$2:$K$4251)),"High Day Only",IF(AND(G44&lt;=AVERAGE(train!$G$2:$G$4251),K44&gt;AVERAGE(train!$K$2:$K$4251)),"High Eve Only","Low Usage")))</f>
        <v>High Day Only</v>
      </c>
    </row>
    <row r="45" spans="1:26">
      <c r="A45" t="s">
        <v>55</v>
      </c>
      <c r="B45">
        <v>96</v>
      </c>
      <c r="C45" t="s">
        <v>21</v>
      </c>
      <c r="D45" t="s">
        <v>22</v>
      </c>
      <c r="E45" t="s">
        <v>22</v>
      </c>
      <c r="F45">
        <v>0</v>
      </c>
      <c r="G45">
        <v>160.19999999999999</v>
      </c>
      <c r="H45">
        <v>117</v>
      </c>
      <c r="I45">
        <v>27.23</v>
      </c>
      <c r="J45">
        <v>267.5</v>
      </c>
      <c r="K45">
        <v>67</v>
      </c>
      <c r="L45">
        <v>22.74</v>
      </c>
      <c r="M45">
        <v>228.5</v>
      </c>
      <c r="N45">
        <v>68</v>
      </c>
      <c r="O45">
        <v>10.28</v>
      </c>
      <c r="P45">
        <v>9.3000000000000007</v>
      </c>
      <c r="Q45">
        <v>5</v>
      </c>
      <c r="R45">
        <v>2.5099999999999998</v>
      </c>
      <c r="S45">
        <v>2</v>
      </c>
      <c r="T45" t="s">
        <v>22</v>
      </c>
      <c r="U45">
        <f t="shared" si="1"/>
        <v>0</v>
      </c>
      <c r="V45">
        <f>IF(Table2[[#This Row],[international_plan]]="yes",1,0)</f>
        <v>0</v>
      </c>
      <c r="W45">
        <f>IF(Table2[[#This Row],[voice_mail_plan]]="yes",1,0)</f>
        <v>0</v>
      </c>
      <c r="X45" t="str">
        <f t="shared" si="0"/>
        <v>Medium</v>
      </c>
      <c r="Y45" t="str">
        <f>IF(Table2[[#This Row],[total_intl_charge]] &gt; AVERAGE($R$2:$R$4245),"High","Low")</f>
        <v>Low</v>
      </c>
      <c r="Z45" t="str">
        <f>IF(AND(G45&gt;AVERAGE(train!$G$2:$G$4251),K45&gt;AVERAGE(train!$K$2:$K$4251)),"High Day &amp; Eve",IF(AND(G45&gt;AVERAGE(train!$G$2:$G$4251),K45&lt;=AVERAGE(train!$K$2:$K$4251)),"High Day Only",IF(AND(G45&lt;=AVERAGE(train!$G$2:$G$4251),K45&gt;AVERAGE(train!$K$2:$K$4251)),"High Eve Only","Low Usage")))</f>
        <v>Low Usage</v>
      </c>
    </row>
    <row r="46" spans="1:26">
      <c r="A46" t="s">
        <v>32</v>
      </c>
      <c r="B46">
        <v>81</v>
      </c>
      <c r="C46" t="s">
        <v>25</v>
      </c>
      <c r="D46" t="s">
        <v>22</v>
      </c>
      <c r="E46" t="s">
        <v>22</v>
      </c>
      <c r="F46">
        <v>0</v>
      </c>
      <c r="G46">
        <v>175.5</v>
      </c>
      <c r="H46">
        <v>67</v>
      </c>
      <c r="I46">
        <v>29.84</v>
      </c>
      <c r="J46">
        <v>249.3</v>
      </c>
      <c r="K46">
        <v>85</v>
      </c>
      <c r="L46">
        <v>21.19</v>
      </c>
      <c r="M46">
        <v>270.2</v>
      </c>
      <c r="N46">
        <v>98</v>
      </c>
      <c r="O46">
        <v>12.16</v>
      </c>
      <c r="P46">
        <v>10.199999999999999</v>
      </c>
      <c r="Q46">
        <v>3</v>
      </c>
      <c r="R46">
        <v>2.75</v>
      </c>
      <c r="S46">
        <v>1</v>
      </c>
      <c r="T46" t="s">
        <v>22</v>
      </c>
      <c r="U46">
        <f t="shared" si="1"/>
        <v>0</v>
      </c>
      <c r="V46">
        <f>IF(Table2[[#This Row],[international_plan]]="yes",1,0)</f>
        <v>0</v>
      </c>
      <c r="W46">
        <f>IF(Table2[[#This Row],[voice_mail_plan]]="yes",1,0)</f>
        <v>0</v>
      </c>
      <c r="X46" t="str">
        <f t="shared" si="0"/>
        <v>Medium</v>
      </c>
      <c r="Y46" t="str">
        <f>IF(Table2[[#This Row],[total_intl_charge]] &gt; AVERAGE($R$2:$R$4245),"High","Low")</f>
        <v>Low</v>
      </c>
      <c r="Z46" t="str">
        <f>IF(AND(G46&gt;AVERAGE(train!$G$2:$G$4251),K46&gt;AVERAGE(train!$K$2:$K$4251)),"High Day &amp; Eve",IF(AND(G46&gt;AVERAGE(train!$G$2:$G$4251),K46&lt;=AVERAGE(train!$K$2:$K$4251)),"High Day Only",IF(AND(G46&lt;=AVERAGE(train!$G$2:$G$4251),K46&gt;AVERAGE(train!$K$2:$K$4251)),"High Eve Only","Low Usage")))</f>
        <v>Low Usage</v>
      </c>
    </row>
    <row r="47" spans="1:26">
      <c r="A47" t="s">
        <v>41</v>
      </c>
      <c r="B47">
        <v>141</v>
      </c>
      <c r="C47" t="s">
        <v>21</v>
      </c>
      <c r="D47" t="s">
        <v>22</v>
      </c>
      <c r="E47" t="s">
        <v>22</v>
      </c>
      <c r="F47">
        <v>0</v>
      </c>
      <c r="G47">
        <v>126.9</v>
      </c>
      <c r="H47">
        <v>98</v>
      </c>
      <c r="I47">
        <v>21.57</v>
      </c>
      <c r="J47">
        <v>180</v>
      </c>
      <c r="K47">
        <v>62</v>
      </c>
      <c r="L47">
        <v>15.3</v>
      </c>
      <c r="M47">
        <v>140.80000000000001</v>
      </c>
      <c r="N47">
        <v>128</v>
      </c>
      <c r="O47">
        <v>6.34</v>
      </c>
      <c r="P47">
        <v>8</v>
      </c>
      <c r="Q47">
        <v>2</v>
      </c>
      <c r="R47">
        <v>2.16</v>
      </c>
      <c r="S47">
        <v>1</v>
      </c>
      <c r="T47" t="s">
        <v>22</v>
      </c>
      <c r="U47">
        <f t="shared" si="1"/>
        <v>0</v>
      </c>
      <c r="V47">
        <f>IF(Table2[[#This Row],[international_plan]]="yes",1,0)</f>
        <v>0</v>
      </c>
      <c r="W47">
        <f>IF(Table2[[#This Row],[voice_mail_plan]]="yes",1,0)</f>
        <v>0</v>
      </c>
      <c r="X47" t="str">
        <f t="shared" si="0"/>
        <v>Very High</v>
      </c>
      <c r="Y47" t="str">
        <f>IF(Table2[[#This Row],[total_intl_charge]] &gt; AVERAGE($R$2:$R$4245),"High","Low")</f>
        <v>Low</v>
      </c>
      <c r="Z47" t="str">
        <f>IF(AND(G47&gt;AVERAGE(train!$G$2:$G$4251),K47&gt;AVERAGE(train!$K$2:$K$4251)),"High Day &amp; Eve",IF(AND(G47&gt;AVERAGE(train!$G$2:$G$4251),K47&lt;=AVERAGE(train!$K$2:$K$4251)),"High Day Only",IF(AND(G47&lt;=AVERAGE(train!$G$2:$G$4251),K47&gt;AVERAGE(train!$K$2:$K$4251)),"High Eve Only","Low Usage")))</f>
        <v>Low Usage</v>
      </c>
    </row>
    <row r="48" spans="1:26">
      <c r="A48" t="s">
        <v>41</v>
      </c>
      <c r="B48">
        <v>121</v>
      </c>
      <c r="C48" t="s">
        <v>25</v>
      </c>
      <c r="D48" t="s">
        <v>22</v>
      </c>
      <c r="E48" t="s">
        <v>23</v>
      </c>
      <c r="F48">
        <v>30</v>
      </c>
      <c r="G48">
        <v>198.4</v>
      </c>
      <c r="H48">
        <v>129</v>
      </c>
      <c r="I48">
        <v>33.729999999999997</v>
      </c>
      <c r="J48">
        <v>75.3</v>
      </c>
      <c r="K48">
        <v>77</v>
      </c>
      <c r="L48">
        <v>6.4</v>
      </c>
      <c r="M48">
        <v>181.2</v>
      </c>
      <c r="N48">
        <v>77</v>
      </c>
      <c r="O48">
        <v>8.15</v>
      </c>
      <c r="P48">
        <v>5.8</v>
      </c>
      <c r="Q48">
        <v>3</v>
      </c>
      <c r="R48">
        <v>1.57</v>
      </c>
      <c r="S48">
        <v>3</v>
      </c>
      <c r="T48" t="s">
        <v>23</v>
      </c>
      <c r="U48">
        <f t="shared" si="1"/>
        <v>1</v>
      </c>
      <c r="V48">
        <f>IF(Table2[[#This Row],[international_plan]]="yes",1,0)</f>
        <v>0</v>
      </c>
      <c r="W48">
        <f>IF(Table2[[#This Row],[voice_mail_plan]]="yes",1,0)</f>
        <v>1</v>
      </c>
      <c r="X48" t="str">
        <f t="shared" si="0"/>
        <v>High</v>
      </c>
      <c r="Y48" t="str">
        <f>IF(Table2[[#This Row],[total_intl_charge]] &gt; AVERAGE($R$2:$R$4245),"High","Low")</f>
        <v>Low</v>
      </c>
      <c r="Z48" t="str">
        <f>IF(AND(G48&gt;AVERAGE(train!$G$2:$G$4251),K48&gt;AVERAGE(train!$K$2:$K$4251)),"High Day &amp; Eve",IF(AND(G48&gt;AVERAGE(train!$G$2:$G$4251),K48&lt;=AVERAGE(train!$K$2:$K$4251)),"High Day Only",IF(AND(G48&lt;=AVERAGE(train!$G$2:$G$4251),K48&gt;AVERAGE(train!$K$2:$K$4251)),"High Eve Only","Low Usage")))</f>
        <v>High Day Only</v>
      </c>
    </row>
    <row r="49" spans="1:26">
      <c r="A49" t="s">
        <v>26</v>
      </c>
      <c r="B49">
        <v>125</v>
      </c>
      <c r="C49" t="s">
        <v>25</v>
      </c>
      <c r="D49" t="s">
        <v>22</v>
      </c>
      <c r="E49" t="s">
        <v>22</v>
      </c>
      <c r="F49">
        <v>0</v>
      </c>
      <c r="G49">
        <v>229.3</v>
      </c>
      <c r="H49">
        <v>103</v>
      </c>
      <c r="I49">
        <v>38.979999999999997</v>
      </c>
      <c r="J49">
        <v>177.4</v>
      </c>
      <c r="K49">
        <v>126</v>
      </c>
      <c r="L49">
        <v>15.08</v>
      </c>
      <c r="M49">
        <v>189.3</v>
      </c>
      <c r="N49">
        <v>95</v>
      </c>
      <c r="O49">
        <v>8.52</v>
      </c>
      <c r="P49">
        <v>12</v>
      </c>
      <c r="Q49">
        <v>8</v>
      </c>
      <c r="R49">
        <v>3.24</v>
      </c>
      <c r="S49">
        <v>1</v>
      </c>
      <c r="T49" t="s">
        <v>22</v>
      </c>
      <c r="U49">
        <f t="shared" si="1"/>
        <v>0</v>
      </c>
      <c r="V49">
        <f>IF(Table2[[#This Row],[international_plan]]="yes",1,0)</f>
        <v>0</v>
      </c>
      <c r="W49">
        <f>IF(Table2[[#This Row],[voice_mail_plan]]="yes",1,0)</f>
        <v>0</v>
      </c>
      <c r="X49" t="str">
        <f t="shared" si="0"/>
        <v>High</v>
      </c>
      <c r="Y49" t="str">
        <f>IF(Table2[[#This Row],[total_intl_charge]] &gt; AVERAGE($R$2:$R$4245),"High","Low")</f>
        <v>High</v>
      </c>
      <c r="Z49" t="str">
        <f>IF(AND(G49&gt;AVERAGE(train!$G$2:$G$4251),K49&gt;AVERAGE(train!$K$2:$K$4251)),"High Day &amp; Eve",IF(AND(G49&gt;AVERAGE(train!$G$2:$G$4251),K49&lt;=AVERAGE(train!$K$2:$K$4251)),"High Day Only",IF(AND(G49&lt;=AVERAGE(train!$G$2:$G$4251),K49&gt;AVERAGE(train!$K$2:$K$4251)),"High Eve Only","Low Usage")))</f>
        <v>High Day &amp; Eve</v>
      </c>
    </row>
    <row r="50" spans="1:26">
      <c r="A50" t="s">
        <v>37</v>
      </c>
      <c r="B50">
        <v>174</v>
      </c>
      <c r="C50" t="s">
        <v>25</v>
      </c>
      <c r="D50" t="s">
        <v>22</v>
      </c>
      <c r="E50" t="s">
        <v>22</v>
      </c>
      <c r="F50">
        <v>0</v>
      </c>
      <c r="G50">
        <v>192.1</v>
      </c>
      <c r="H50">
        <v>97</v>
      </c>
      <c r="I50">
        <v>32.659999999999997</v>
      </c>
      <c r="J50">
        <v>169.9</v>
      </c>
      <c r="K50">
        <v>94</v>
      </c>
      <c r="L50">
        <v>14.44</v>
      </c>
      <c r="M50">
        <v>166.6</v>
      </c>
      <c r="N50">
        <v>54</v>
      </c>
      <c r="O50">
        <v>7.5</v>
      </c>
      <c r="P50">
        <v>11.4</v>
      </c>
      <c r="Q50">
        <v>4</v>
      </c>
      <c r="R50">
        <v>3.08</v>
      </c>
      <c r="S50">
        <v>1</v>
      </c>
      <c r="T50" t="s">
        <v>22</v>
      </c>
      <c r="U50">
        <f t="shared" si="1"/>
        <v>0</v>
      </c>
      <c r="V50">
        <f>IF(Table2[[#This Row],[international_plan]]="yes",1,0)</f>
        <v>0</v>
      </c>
      <c r="W50">
        <f>IF(Table2[[#This Row],[voice_mail_plan]]="yes",1,0)</f>
        <v>0</v>
      </c>
      <c r="X50" t="str">
        <f t="shared" si="0"/>
        <v>Very High</v>
      </c>
      <c r="Y50" t="str">
        <f>IF(Table2[[#This Row],[total_intl_charge]] &gt; AVERAGE($R$2:$R$4245),"High","Low")</f>
        <v>High</v>
      </c>
      <c r="Z50" t="str">
        <f>IF(AND(G50&gt;AVERAGE(train!$G$2:$G$4251),K50&gt;AVERAGE(train!$K$2:$K$4251)),"High Day &amp; Eve",IF(AND(G50&gt;AVERAGE(train!$G$2:$G$4251),K50&lt;=AVERAGE(train!$K$2:$K$4251)),"High Day Only",IF(AND(G50&lt;=AVERAGE(train!$G$2:$G$4251),K50&gt;AVERAGE(train!$K$2:$K$4251)),"High Eve Only","Low Usage")))</f>
        <v>High Day Only</v>
      </c>
    </row>
    <row r="51" spans="1:26">
      <c r="A51" t="s">
        <v>56</v>
      </c>
      <c r="B51">
        <v>116</v>
      </c>
      <c r="C51" t="s">
        <v>21</v>
      </c>
      <c r="D51" t="s">
        <v>22</v>
      </c>
      <c r="E51" t="s">
        <v>23</v>
      </c>
      <c r="F51">
        <v>34</v>
      </c>
      <c r="G51">
        <v>268.60000000000002</v>
      </c>
      <c r="H51">
        <v>83</v>
      </c>
      <c r="I51">
        <v>45.66</v>
      </c>
      <c r="J51">
        <v>178.2</v>
      </c>
      <c r="K51">
        <v>142</v>
      </c>
      <c r="L51">
        <v>15.15</v>
      </c>
      <c r="M51">
        <v>166.3</v>
      </c>
      <c r="N51">
        <v>106</v>
      </c>
      <c r="O51">
        <v>7.48</v>
      </c>
      <c r="P51">
        <v>11.6</v>
      </c>
      <c r="Q51">
        <v>3</v>
      </c>
      <c r="R51">
        <v>3.13</v>
      </c>
      <c r="S51">
        <v>2</v>
      </c>
      <c r="T51" t="s">
        <v>22</v>
      </c>
      <c r="U51">
        <f t="shared" si="1"/>
        <v>0</v>
      </c>
      <c r="V51">
        <f>IF(Table2[[#This Row],[international_plan]]="yes",1,0)</f>
        <v>0</v>
      </c>
      <c r="W51">
        <f>IF(Table2[[#This Row],[voice_mail_plan]]="yes",1,0)</f>
        <v>1</v>
      </c>
      <c r="X51" t="str">
        <f t="shared" si="0"/>
        <v>High</v>
      </c>
      <c r="Y51" t="str">
        <f>IF(Table2[[#This Row],[total_intl_charge]] &gt; AVERAGE($R$2:$R$4245),"High","Low")</f>
        <v>High</v>
      </c>
      <c r="Z51" t="str">
        <f>IF(AND(G51&gt;AVERAGE(train!$G$2:$G$4251),K51&gt;AVERAGE(train!$K$2:$K$4251)),"High Day &amp; Eve",IF(AND(G51&gt;AVERAGE(train!$G$2:$G$4251),K51&lt;=AVERAGE(train!$K$2:$K$4251)),"High Day Only",IF(AND(G51&lt;=AVERAGE(train!$G$2:$G$4251),K51&gt;AVERAGE(train!$K$2:$K$4251)),"High Eve Only","Low Usage")))</f>
        <v>High Day &amp; Eve</v>
      </c>
    </row>
    <row r="52" spans="1:26">
      <c r="A52" t="s">
        <v>57</v>
      </c>
      <c r="B52">
        <v>149</v>
      </c>
      <c r="C52" t="s">
        <v>25</v>
      </c>
      <c r="D52" t="s">
        <v>22</v>
      </c>
      <c r="E52" t="s">
        <v>23</v>
      </c>
      <c r="F52">
        <v>28</v>
      </c>
      <c r="G52">
        <v>180.7</v>
      </c>
      <c r="H52">
        <v>92</v>
      </c>
      <c r="I52">
        <v>30.72</v>
      </c>
      <c r="J52">
        <v>187.8</v>
      </c>
      <c r="K52">
        <v>64</v>
      </c>
      <c r="L52">
        <v>15.96</v>
      </c>
      <c r="M52">
        <v>265.5</v>
      </c>
      <c r="N52">
        <v>53</v>
      </c>
      <c r="O52">
        <v>11.95</v>
      </c>
      <c r="P52">
        <v>12.6</v>
      </c>
      <c r="Q52">
        <v>3</v>
      </c>
      <c r="R52">
        <v>3.4</v>
      </c>
      <c r="S52">
        <v>3</v>
      </c>
      <c r="T52" t="s">
        <v>22</v>
      </c>
      <c r="U52">
        <f t="shared" si="1"/>
        <v>0</v>
      </c>
      <c r="V52">
        <f>IF(Table2[[#This Row],[international_plan]]="yes",1,0)</f>
        <v>0</v>
      </c>
      <c r="W52">
        <f>IF(Table2[[#This Row],[voice_mail_plan]]="yes",1,0)</f>
        <v>1</v>
      </c>
      <c r="X52" t="str">
        <f t="shared" si="0"/>
        <v>Very High</v>
      </c>
      <c r="Y52" t="str">
        <f>IF(Table2[[#This Row],[total_intl_charge]] &gt; AVERAGE($R$2:$R$4245),"High","Low")</f>
        <v>High</v>
      </c>
      <c r="Z52" t="str">
        <f>IF(AND(G52&gt;AVERAGE(train!$G$2:$G$4251),K52&gt;AVERAGE(train!$K$2:$K$4251)),"High Day &amp; Eve",IF(AND(G52&gt;AVERAGE(train!$G$2:$G$4251),K52&lt;=AVERAGE(train!$K$2:$K$4251)),"High Day Only",IF(AND(G52&lt;=AVERAGE(train!$G$2:$G$4251),K52&gt;AVERAGE(train!$K$2:$K$4251)),"High Eve Only","Low Usage")))</f>
        <v>High Day Only</v>
      </c>
    </row>
    <row r="53" spans="1:26">
      <c r="A53" t="s">
        <v>58</v>
      </c>
      <c r="B53">
        <v>38</v>
      </c>
      <c r="C53" t="s">
        <v>25</v>
      </c>
      <c r="D53" t="s">
        <v>22</v>
      </c>
      <c r="E53" t="s">
        <v>22</v>
      </c>
      <c r="F53">
        <v>0</v>
      </c>
      <c r="G53">
        <v>131.19999999999999</v>
      </c>
      <c r="H53">
        <v>98</v>
      </c>
      <c r="I53">
        <v>22.3</v>
      </c>
      <c r="J53">
        <v>162.9</v>
      </c>
      <c r="K53">
        <v>97</v>
      </c>
      <c r="L53">
        <v>13.85</v>
      </c>
      <c r="M53">
        <v>159</v>
      </c>
      <c r="N53">
        <v>106</v>
      </c>
      <c r="O53">
        <v>7.15</v>
      </c>
      <c r="P53">
        <v>8.1999999999999993</v>
      </c>
      <c r="Q53">
        <v>6</v>
      </c>
      <c r="R53">
        <v>2.21</v>
      </c>
      <c r="S53">
        <v>2</v>
      </c>
      <c r="T53" t="s">
        <v>22</v>
      </c>
      <c r="U53">
        <f t="shared" si="1"/>
        <v>0</v>
      </c>
      <c r="V53">
        <f>IF(Table2[[#This Row],[international_plan]]="yes",1,0)</f>
        <v>0</v>
      </c>
      <c r="W53">
        <f>IF(Table2[[#This Row],[voice_mail_plan]]="yes",1,0)</f>
        <v>0</v>
      </c>
      <c r="X53" t="str">
        <f t="shared" si="0"/>
        <v>Low</v>
      </c>
      <c r="Y53" t="str">
        <f>IF(Table2[[#This Row],[total_intl_charge]] &gt; AVERAGE($R$2:$R$4245),"High","Low")</f>
        <v>Low</v>
      </c>
      <c r="Z53" t="str">
        <f>IF(AND(G53&gt;AVERAGE(train!$G$2:$G$4251),K53&gt;AVERAGE(train!$K$2:$K$4251)),"High Day &amp; Eve",IF(AND(G53&gt;AVERAGE(train!$G$2:$G$4251),K53&lt;=AVERAGE(train!$K$2:$K$4251)),"High Day Only",IF(AND(G53&lt;=AVERAGE(train!$G$2:$G$4251),K53&gt;AVERAGE(train!$K$2:$K$4251)),"High Eve Only","Low Usage")))</f>
        <v>Low Usage</v>
      </c>
    </row>
    <row r="54" spans="1:26">
      <c r="A54" t="s">
        <v>59</v>
      </c>
      <c r="B54">
        <v>40</v>
      </c>
      <c r="C54" t="s">
        <v>21</v>
      </c>
      <c r="D54" t="s">
        <v>22</v>
      </c>
      <c r="E54" t="s">
        <v>23</v>
      </c>
      <c r="F54">
        <v>41</v>
      </c>
      <c r="G54">
        <v>148.1</v>
      </c>
      <c r="H54">
        <v>74</v>
      </c>
      <c r="I54">
        <v>25.18</v>
      </c>
      <c r="J54">
        <v>169.5</v>
      </c>
      <c r="K54">
        <v>88</v>
      </c>
      <c r="L54">
        <v>14.41</v>
      </c>
      <c r="M54">
        <v>214.1</v>
      </c>
      <c r="N54">
        <v>102</v>
      </c>
      <c r="O54">
        <v>9.6300000000000008</v>
      </c>
      <c r="P54">
        <v>6.2</v>
      </c>
      <c r="Q54">
        <v>5</v>
      </c>
      <c r="R54">
        <v>1.67</v>
      </c>
      <c r="S54">
        <v>2</v>
      </c>
      <c r="T54" t="s">
        <v>22</v>
      </c>
      <c r="U54">
        <f t="shared" si="1"/>
        <v>0</v>
      </c>
      <c r="V54">
        <f>IF(Table2[[#This Row],[international_plan]]="yes",1,0)</f>
        <v>0</v>
      </c>
      <c r="W54">
        <f>IF(Table2[[#This Row],[voice_mail_plan]]="yes",1,0)</f>
        <v>1</v>
      </c>
      <c r="X54" t="str">
        <f t="shared" si="0"/>
        <v>Low</v>
      </c>
      <c r="Y54" t="str">
        <f>IF(Table2[[#This Row],[total_intl_charge]] &gt; AVERAGE($R$2:$R$4245),"High","Low")</f>
        <v>Low</v>
      </c>
      <c r="Z54" t="str">
        <f>IF(AND(G54&gt;AVERAGE(train!$G$2:$G$4251),K54&gt;AVERAGE(train!$K$2:$K$4251)),"High Day &amp; Eve",IF(AND(G54&gt;AVERAGE(train!$G$2:$G$4251),K54&lt;=AVERAGE(train!$K$2:$K$4251)),"High Day Only",IF(AND(G54&lt;=AVERAGE(train!$G$2:$G$4251),K54&gt;AVERAGE(train!$K$2:$K$4251)),"High Eve Only","Low Usage")))</f>
        <v>Low Usage</v>
      </c>
    </row>
    <row r="55" spans="1:26">
      <c r="A55" t="s">
        <v>44</v>
      </c>
      <c r="B55">
        <v>43</v>
      </c>
      <c r="C55" t="s">
        <v>21</v>
      </c>
      <c r="D55" t="s">
        <v>23</v>
      </c>
      <c r="E55" t="s">
        <v>22</v>
      </c>
      <c r="F55">
        <v>0</v>
      </c>
      <c r="G55">
        <v>251.5</v>
      </c>
      <c r="H55">
        <v>105</v>
      </c>
      <c r="I55">
        <v>42.76</v>
      </c>
      <c r="J55">
        <v>212.8</v>
      </c>
      <c r="K55">
        <v>104</v>
      </c>
      <c r="L55">
        <v>18.09</v>
      </c>
      <c r="M55">
        <v>157.80000000000001</v>
      </c>
      <c r="N55">
        <v>67</v>
      </c>
      <c r="O55">
        <v>7.1</v>
      </c>
      <c r="P55">
        <v>9.3000000000000007</v>
      </c>
      <c r="Q55">
        <v>4</v>
      </c>
      <c r="R55">
        <v>2.5099999999999998</v>
      </c>
      <c r="S55">
        <v>0</v>
      </c>
      <c r="T55" t="s">
        <v>22</v>
      </c>
      <c r="U55">
        <f t="shared" si="1"/>
        <v>0</v>
      </c>
      <c r="V55">
        <f>IF(Table2[[#This Row],[international_plan]]="yes",1,0)</f>
        <v>1</v>
      </c>
      <c r="W55">
        <f>IF(Table2[[#This Row],[voice_mail_plan]]="yes",1,0)</f>
        <v>0</v>
      </c>
      <c r="X55" t="str">
        <f t="shared" si="0"/>
        <v>Low</v>
      </c>
      <c r="Y55" t="str">
        <f>IF(Table2[[#This Row],[total_intl_charge]] &gt; AVERAGE($R$2:$R$4245),"High","Low")</f>
        <v>Low</v>
      </c>
      <c r="Z55" t="str">
        <f>IF(AND(G55&gt;AVERAGE(train!$G$2:$G$4251),K55&gt;AVERAGE(train!$K$2:$K$4251)),"High Day &amp; Eve",IF(AND(G55&gt;AVERAGE(train!$G$2:$G$4251),K55&lt;=AVERAGE(train!$K$2:$K$4251)),"High Day Only",IF(AND(G55&lt;=AVERAGE(train!$G$2:$G$4251),K55&gt;AVERAGE(train!$K$2:$K$4251)),"High Eve Only","Low Usage")))</f>
        <v>High Day &amp; Eve</v>
      </c>
    </row>
    <row r="56" spans="1:26">
      <c r="A56" t="s">
        <v>60</v>
      </c>
      <c r="B56">
        <v>113</v>
      </c>
      <c r="C56" t="s">
        <v>25</v>
      </c>
      <c r="D56" t="s">
        <v>23</v>
      </c>
      <c r="E56" t="s">
        <v>22</v>
      </c>
      <c r="F56">
        <v>0</v>
      </c>
      <c r="G56">
        <v>125.2</v>
      </c>
      <c r="H56">
        <v>93</v>
      </c>
      <c r="I56">
        <v>21.28</v>
      </c>
      <c r="J56">
        <v>206.4</v>
      </c>
      <c r="K56">
        <v>119</v>
      </c>
      <c r="L56">
        <v>17.54</v>
      </c>
      <c r="M56">
        <v>129.30000000000001</v>
      </c>
      <c r="N56">
        <v>139</v>
      </c>
      <c r="O56">
        <v>5.82</v>
      </c>
      <c r="P56">
        <v>8.3000000000000007</v>
      </c>
      <c r="Q56">
        <v>8</v>
      </c>
      <c r="R56">
        <v>2.2400000000000002</v>
      </c>
      <c r="S56">
        <v>0</v>
      </c>
      <c r="T56" t="s">
        <v>22</v>
      </c>
      <c r="U56">
        <f t="shared" si="1"/>
        <v>0</v>
      </c>
      <c r="V56">
        <f>IF(Table2[[#This Row],[international_plan]]="yes",1,0)</f>
        <v>1</v>
      </c>
      <c r="W56">
        <f>IF(Table2[[#This Row],[voice_mail_plan]]="yes",1,0)</f>
        <v>0</v>
      </c>
      <c r="X56" t="str">
        <f t="shared" si="0"/>
        <v>High</v>
      </c>
      <c r="Y56" t="str">
        <f>IF(Table2[[#This Row],[total_intl_charge]] &gt; AVERAGE($R$2:$R$4245),"High","Low")</f>
        <v>Low</v>
      </c>
      <c r="Z56" t="str">
        <f>IF(AND(G56&gt;AVERAGE(train!$G$2:$G$4251),K56&gt;AVERAGE(train!$K$2:$K$4251)),"High Day &amp; Eve",IF(AND(G56&gt;AVERAGE(train!$G$2:$G$4251),K56&lt;=AVERAGE(train!$K$2:$K$4251)),"High Day Only",IF(AND(G56&lt;=AVERAGE(train!$G$2:$G$4251),K56&gt;AVERAGE(train!$K$2:$K$4251)),"High Eve Only","Low Usage")))</f>
        <v>High Eve Only</v>
      </c>
    </row>
    <row r="57" spans="1:26">
      <c r="A57" t="s">
        <v>55</v>
      </c>
      <c r="B57">
        <v>126</v>
      </c>
      <c r="C57" t="s">
        <v>25</v>
      </c>
      <c r="D57" t="s">
        <v>22</v>
      </c>
      <c r="E57" t="s">
        <v>22</v>
      </c>
      <c r="F57">
        <v>0</v>
      </c>
      <c r="G57">
        <v>211.6</v>
      </c>
      <c r="H57">
        <v>70</v>
      </c>
      <c r="I57">
        <v>35.97</v>
      </c>
      <c r="J57">
        <v>216.9</v>
      </c>
      <c r="K57">
        <v>80</v>
      </c>
      <c r="L57">
        <v>18.440000000000001</v>
      </c>
      <c r="M57">
        <v>153.5</v>
      </c>
      <c r="N57">
        <v>60</v>
      </c>
      <c r="O57">
        <v>6.91</v>
      </c>
      <c r="P57">
        <v>7.8</v>
      </c>
      <c r="Q57">
        <v>1</v>
      </c>
      <c r="R57">
        <v>2.11</v>
      </c>
      <c r="S57">
        <v>1</v>
      </c>
      <c r="T57" t="s">
        <v>22</v>
      </c>
      <c r="U57">
        <f t="shared" si="1"/>
        <v>0</v>
      </c>
      <c r="V57">
        <f>IF(Table2[[#This Row],[international_plan]]="yes",1,0)</f>
        <v>0</v>
      </c>
      <c r="W57">
        <f>IF(Table2[[#This Row],[voice_mail_plan]]="yes",1,0)</f>
        <v>0</v>
      </c>
      <c r="X57" t="str">
        <f t="shared" si="0"/>
        <v>High</v>
      </c>
      <c r="Y57" t="str">
        <f>IF(Table2[[#This Row],[total_intl_charge]] &gt; AVERAGE($R$2:$R$4245),"High","Low")</f>
        <v>Low</v>
      </c>
      <c r="Z57" t="str">
        <f>IF(AND(G57&gt;AVERAGE(train!$G$2:$G$4251),K57&gt;AVERAGE(train!$K$2:$K$4251)),"High Day &amp; Eve",IF(AND(G57&gt;AVERAGE(train!$G$2:$G$4251),K57&lt;=AVERAGE(train!$K$2:$K$4251)),"High Day Only",IF(AND(G57&lt;=AVERAGE(train!$G$2:$G$4251),K57&gt;AVERAGE(train!$K$2:$K$4251)),"High Eve Only","Low Usage")))</f>
        <v>High Day Only</v>
      </c>
    </row>
    <row r="58" spans="1:26">
      <c r="A58" t="s">
        <v>39</v>
      </c>
      <c r="B58">
        <v>150</v>
      </c>
      <c r="C58" t="s">
        <v>28</v>
      </c>
      <c r="D58" t="s">
        <v>22</v>
      </c>
      <c r="E58" t="s">
        <v>22</v>
      </c>
      <c r="F58">
        <v>0</v>
      </c>
      <c r="G58">
        <v>178.9</v>
      </c>
      <c r="H58">
        <v>101</v>
      </c>
      <c r="I58">
        <v>30.41</v>
      </c>
      <c r="J58">
        <v>169.1</v>
      </c>
      <c r="K58">
        <v>110</v>
      </c>
      <c r="L58">
        <v>14.37</v>
      </c>
      <c r="M58">
        <v>148.6</v>
      </c>
      <c r="N58">
        <v>100</v>
      </c>
      <c r="O58">
        <v>6.69</v>
      </c>
      <c r="P58">
        <v>13.8</v>
      </c>
      <c r="Q58">
        <v>3</v>
      </c>
      <c r="R58">
        <v>3.73</v>
      </c>
      <c r="S58">
        <v>4</v>
      </c>
      <c r="T58" t="s">
        <v>23</v>
      </c>
      <c r="U58">
        <f t="shared" si="1"/>
        <v>1</v>
      </c>
      <c r="V58">
        <f>IF(Table2[[#This Row],[international_plan]]="yes",1,0)</f>
        <v>0</v>
      </c>
      <c r="W58">
        <f>IF(Table2[[#This Row],[voice_mail_plan]]="yes",1,0)</f>
        <v>0</v>
      </c>
      <c r="X58" t="str">
        <f t="shared" si="0"/>
        <v>Very High</v>
      </c>
      <c r="Y58" t="str">
        <f>IF(Table2[[#This Row],[total_intl_charge]] &gt; AVERAGE($R$2:$R$4245),"High","Low")</f>
        <v>High</v>
      </c>
      <c r="Z58" t="str">
        <f>IF(AND(G58&gt;AVERAGE(train!$G$2:$G$4251),K58&gt;AVERAGE(train!$K$2:$K$4251)),"High Day &amp; Eve",IF(AND(G58&gt;AVERAGE(train!$G$2:$G$4251),K58&lt;=AVERAGE(train!$K$2:$K$4251)),"High Day Only",IF(AND(G58&lt;=AVERAGE(train!$G$2:$G$4251),K58&gt;AVERAGE(train!$K$2:$K$4251)),"High Eve Only","Low Usage")))</f>
        <v>High Eve Only</v>
      </c>
    </row>
    <row r="59" spans="1:26">
      <c r="A59" t="s">
        <v>24</v>
      </c>
      <c r="B59">
        <v>138</v>
      </c>
      <c r="C59" t="s">
        <v>25</v>
      </c>
      <c r="D59" t="s">
        <v>22</v>
      </c>
      <c r="E59" t="s">
        <v>22</v>
      </c>
      <c r="F59">
        <v>0</v>
      </c>
      <c r="G59">
        <v>241.8</v>
      </c>
      <c r="H59">
        <v>93</v>
      </c>
      <c r="I59">
        <v>41.11</v>
      </c>
      <c r="J59">
        <v>170.5</v>
      </c>
      <c r="K59">
        <v>83</v>
      </c>
      <c r="L59">
        <v>14.49</v>
      </c>
      <c r="M59">
        <v>295.3</v>
      </c>
      <c r="N59">
        <v>104</v>
      </c>
      <c r="O59">
        <v>13.29</v>
      </c>
      <c r="P59">
        <v>11.8</v>
      </c>
      <c r="Q59">
        <v>7</v>
      </c>
      <c r="R59">
        <v>3.19</v>
      </c>
      <c r="S59">
        <v>3</v>
      </c>
      <c r="T59" t="s">
        <v>22</v>
      </c>
      <c r="U59">
        <f t="shared" si="1"/>
        <v>0</v>
      </c>
      <c r="V59">
        <f>IF(Table2[[#This Row],[international_plan]]="yes",1,0)</f>
        <v>0</v>
      </c>
      <c r="W59">
        <f>IF(Table2[[#This Row],[voice_mail_plan]]="yes",1,0)</f>
        <v>0</v>
      </c>
      <c r="X59" t="str">
        <f t="shared" si="0"/>
        <v>Very High</v>
      </c>
      <c r="Y59" t="str">
        <f>IF(Table2[[#This Row],[total_intl_charge]] &gt; AVERAGE($R$2:$R$4245),"High","Low")</f>
        <v>High</v>
      </c>
      <c r="Z59" t="str">
        <f>IF(AND(G59&gt;AVERAGE(train!$G$2:$G$4251),K59&gt;AVERAGE(train!$K$2:$K$4251)),"High Day &amp; Eve",IF(AND(G59&gt;AVERAGE(train!$G$2:$G$4251),K59&lt;=AVERAGE(train!$K$2:$K$4251)),"High Day Only",IF(AND(G59&lt;=AVERAGE(train!$G$2:$G$4251),K59&gt;AVERAGE(train!$K$2:$K$4251)),"High Eve Only","Low Usage")))</f>
        <v>High Day Only</v>
      </c>
    </row>
    <row r="60" spans="1:26">
      <c r="A60" t="s">
        <v>60</v>
      </c>
      <c r="B60">
        <v>162</v>
      </c>
      <c r="C60" t="s">
        <v>28</v>
      </c>
      <c r="D60" t="s">
        <v>22</v>
      </c>
      <c r="E60" t="s">
        <v>23</v>
      </c>
      <c r="F60">
        <v>46</v>
      </c>
      <c r="G60">
        <v>224.9</v>
      </c>
      <c r="H60">
        <v>97</v>
      </c>
      <c r="I60">
        <v>38.229999999999997</v>
      </c>
      <c r="J60">
        <v>188.2</v>
      </c>
      <c r="K60">
        <v>84</v>
      </c>
      <c r="L60">
        <v>16</v>
      </c>
      <c r="M60">
        <v>254.6</v>
      </c>
      <c r="N60">
        <v>61</v>
      </c>
      <c r="O60">
        <v>11.46</v>
      </c>
      <c r="P60">
        <v>12.1</v>
      </c>
      <c r="Q60">
        <v>2</v>
      </c>
      <c r="R60">
        <v>3.27</v>
      </c>
      <c r="S60">
        <v>0</v>
      </c>
      <c r="T60" t="s">
        <v>22</v>
      </c>
      <c r="U60">
        <f t="shared" si="1"/>
        <v>0</v>
      </c>
      <c r="V60">
        <f>IF(Table2[[#This Row],[international_plan]]="yes",1,0)</f>
        <v>0</v>
      </c>
      <c r="W60">
        <f>IF(Table2[[#This Row],[voice_mail_plan]]="yes",1,0)</f>
        <v>1</v>
      </c>
      <c r="X60" t="str">
        <f t="shared" si="0"/>
        <v>Very High</v>
      </c>
      <c r="Y60" t="str">
        <f>IF(Table2[[#This Row],[total_intl_charge]] &gt; AVERAGE($R$2:$R$4245),"High","Low")</f>
        <v>High</v>
      </c>
      <c r="Z60" t="str">
        <f>IF(AND(G60&gt;AVERAGE(train!$G$2:$G$4251),K60&gt;AVERAGE(train!$K$2:$K$4251)),"High Day &amp; Eve",IF(AND(G60&gt;AVERAGE(train!$G$2:$G$4251),K60&lt;=AVERAGE(train!$K$2:$K$4251)),"High Day Only",IF(AND(G60&lt;=AVERAGE(train!$G$2:$G$4251),K60&gt;AVERAGE(train!$K$2:$K$4251)),"High Eve Only","Low Usage")))</f>
        <v>High Day Only</v>
      </c>
    </row>
    <row r="61" spans="1:26">
      <c r="A61" t="s">
        <v>61</v>
      </c>
      <c r="B61">
        <v>147</v>
      </c>
      <c r="C61" t="s">
        <v>28</v>
      </c>
      <c r="D61" t="s">
        <v>22</v>
      </c>
      <c r="E61" t="s">
        <v>22</v>
      </c>
      <c r="F61">
        <v>0</v>
      </c>
      <c r="G61">
        <v>248.6</v>
      </c>
      <c r="H61">
        <v>83</v>
      </c>
      <c r="I61">
        <v>42.26</v>
      </c>
      <c r="J61">
        <v>148.9</v>
      </c>
      <c r="K61">
        <v>85</v>
      </c>
      <c r="L61">
        <v>12.66</v>
      </c>
      <c r="M61">
        <v>172.5</v>
      </c>
      <c r="N61">
        <v>109</v>
      </c>
      <c r="O61">
        <v>7.76</v>
      </c>
      <c r="P61">
        <v>8</v>
      </c>
      <c r="Q61">
        <v>4</v>
      </c>
      <c r="R61">
        <v>2.16</v>
      </c>
      <c r="S61">
        <v>3</v>
      </c>
      <c r="T61" t="s">
        <v>22</v>
      </c>
      <c r="U61">
        <f t="shared" si="1"/>
        <v>0</v>
      </c>
      <c r="V61">
        <f>IF(Table2[[#This Row],[international_plan]]="yes",1,0)</f>
        <v>0</v>
      </c>
      <c r="W61">
        <f>IF(Table2[[#This Row],[voice_mail_plan]]="yes",1,0)</f>
        <v>0</v>
      </c>
      <c r="X61" t="str">
        <f t="shared" si="0"/>
        <v>Very High</v>
      </c>
      <c r="Y61" t="str">
        <f>IF(Table2[[#This Row],[total_intl_charge]] &gt; AVERAGE($R$2:$R$4245),"High","Low")</f>
        <v>Low</v>
      </c>
      <c r="Z61" t="str">
        <f>IF(AND(G61&gt;AVERAGE(train!$G$2:$G$4251),K61&gt;AVERAGE(train!$K$2:$K$4251)),"High Day &amp; Eve",IF(AND(G61&gt;AVERAGE(train!$G$2:$G$4251),K61&lt;=AVERAGE(train!$K$2:$K$4251)),"High Day Only",IF(AND(G61&lt;=AVERAGE(train!$G$2:$G$4251),K61&gt;AVERAGE(train!$K$2:$K$4251)),"High Eve Only","Low Usage")))</f>
        <v>High Day Only</v>
      </c>
    </row>
    <row r="62" spans="1:26">
      <c r="A62" t="s">
        <v>62</v>
      </c>
      <c r="B62">
        <v>90</v>
      </c>
      <c r="C62" t="s">
        <v>21</v>
      </c>
      <c r="D62" t="s">
        <v>22</v>
      </c>
      <c r="E62" t="s">
        <v>22</v>
      </c>
      <c r="F62">
        <v>0</v>
      </c>
      <c r="G62">
        <v>203.4</v>
      </c>
      <c r="H62">
        <v>146</v>
      </c>
      <c r="I62">
        <v>34.58</v>
      </c>
      <c r="J62">
        <v>226.7</v>
      </c>
      <c r="K62">
        <v>117</v>
      </c>
      <c r="L62">
        <v>19.27</v>
      </c>
      <c r="M62">
        <v>152.4</v>
      </c>
      <c r="N62">
        <v>105</v>
      </c>
      <c r="O62">
        <v>6.86</v>
      </c>
      <c r="P62">
        <v>7.3</v>
      </c>
      <c r="Q62">
        <v>4</v>
      </c>
      <c r="R62">
        <v>1.97</v>
      </c>
      <c r="S62">
        <v>1</v>
      </c>
      <c r="T62" t="s">
        <v>22</v>
      </c>
      <c r="U62">
        <f t="shared" si="1"/>
        <v>0</v>
      </c>
      <c r="V62">
        <f>IF(Table2[[#This Row],[international_plan]]="yes",1,0)</f>
        <v>0</v>
      </c>
      <c r="W62">
        <f>IF(Table2[[#This Row],[voice_mail_plan]]="yes",1,0)</f>
        <v>0</v>
      </c>
      <c r="X62" t="str">
        <f t="shared" si="0"/>
        <v>Medium</v>
      </c>
      <c r="Y62" t="str">
        <f>IF(Table2[[#This Row],[total_intl_charge]] &gt; AVERAGE($R$2:$R$4245),"High","Low")</f>
        <v>Low</v>
      </c>
      <c r="Z62" t="str">
        <f>IF(AND(G62&gt;AVERAGE(train!$G$2:$G$4251),K62&gt;AVERAGE(train!$K$2:$K$4251)),"High Day &amp; Eve",IF(AND(G62&gt;AVERAGE(train!$G$2:$G$4251),K62&lt;=AVERAGE(train!$K$2:$K$4251)),"High Day Only",IF(AND(G62&lt;=AVERAGE(train!$G$2:$G$4251),K62&gt;AVERAGE(train!$K$2:$K$4251)),"High Eve Only","Low Usage")))</f>
        <v>High Day &amp; Eve</v>
      </c>
    </row>
    <row r="63" spans="1:26">
      <c r="A63" t="s">
        <v>45</v>
      </c>
      <c r="B63">
        <v>85</v>
      </c>
      <c r="C63" t="s">
        <v>21</v>
      </c>
      <c r="D63" t="s">
        <v>22</v>
      </c>
      <c r="E63" t="s">
        <v>22</v>
      </c>
      <c r="F63">
        <v>0</v>
      </c>
      <c r="G63">
        <v>235.8</v>
      </c>
      <c r="H63">
        <v>109</v>
      </c>
      <c r="I63">
        <v>40.090000000000003</v>
      </c>
      <c r="J63">
        <v>157.19999999999999</v>
      </c>
      <c r="K63">
        <v>94</v>
      </c>
      <c r="L63">
        <v>13.36</v>
      </c>
      <c r="M63">
        <v>188.2</v>
      </c>
      <c r="N63">
        <v>99</v>
      </c>
      <c r="O63">
        <v>8.4700000000000006</v>
      </c>
      <c r="P63">
        <v>12</v>
      </c>
      <c r="Q63">
        <v>3</v>
      </c>
      <c r="R63">
        <v>3.24</v>
      </c>
      <c r="S63">
        <v>0</v>
      </c>
      <c r="T63" t="s">
        <v>22</v>
      </c>
      <c r="U63">
        <f t="shared" si="1"/>
        <v>0</v>
      </c>
      <c r="V63">
        <f>IF(Table2[[#This Row],[international_plan]]="yes",1,0)</f>
        <v>0</v>
      </c>
      <c r="W63">
        <f>IF(Table2[[#This Row],[voice_mail_plan]]="yes",1,0)</f>
        <v>0</v>
      </c>
      <c r="X63" t="str">
        <f t="shared" si="0"/>
        <v>Medium</v>
      </c>
      <c r="Y63" t="str">
        <f>IF(Table2[[#This Row],[total_intl_charge]] &gt; AVERAGE($R$2:$R$4245),"High","Low")</f>
        <v>High</v>
      </c>
      <c r="Z63" t="str">
        <f>IF(AND(G63&gt;AVERAGE(train!$G$2:$G$4251),K63&gt;AVERAGE(train!$K$2:$K$4251)),"High Day &amp; Eve",IF(AND(G63&gt;AVERAGE(train!$G$2:$G$4251),K63&lt;=AVERAGE(train!$K$2:$K$4251)),"High Day Only",IF(AND(G63&lt;=AVERAGE(train!$G$2:$G$4251),K63&gt;AVERAGE(train!$K$2:$K$4251)),"High Eve Only","Low Usage")))</f>
        <v>High Day Only</v>
      </c>
    </row>
    <row r="64" spans="1:26">
      <c r="A64" t="s">
        <v>60</v>
      </c>
      <c r="B64">
        <v>50</v>
      </c>
      <c r="C64" t="s">
        <v>21</v>
      </c>
      <c r="D64" t="s">
        <v>22</v>
      </c>
      <c r="E64" t="s">
        <v>22</v>
      </c>
      <c r="F64">
        <v>0</v>
      </c>
      <c r="G64">
        <v>157.1</v>
      </c>
      <c r="H64">
        <v>90</v>
      </c>
      <c r="I64">
        <v>26.71</v>
      </c>
      <c r="J64">
        <v>223.3</v>
      </c>
      <c r="K64">
        <v>72</v>
      </c>
      <c r="L64">
        <v>18.98</v>
      </c>
      <c r="M64">
        <v>181.4</v>
      </c>
      <c r="N64">
        <v>111</v>
      </c>
      <c r="O64">
        <v>8.16</v>
      </c>
      <c r="P64">
        <v>6.1</v>
      </c>
      <c r="Q64">
        <v>2</v>
      </c>
      <c r="R64">
        <v>1.65</v>
      </c>
      <c r="S64">
        <v>1</v>
      </c>
      <c r="T64" t="s">
        <v>22</v>
      </c>
      <c r="U64">
        <f t="shared" si="1"/>
        <v>0</v>
      </c>
      <c r="V64">
        <f>IF(Table2[[#This Row],[international_plan]]="yes",1,0)</f>
        <v>0</v>
      </c>
      <c r="W64">
        <f>IF(Table2[[#This Row],[voice_mail_plan]]="yes",1,0)</f>
        <v>0</v>
      </c>
      <c r="X64" t="str">
        <f t="shared" si="0"/>
        <v>Low</v>
      </c>
      <c r="Y64" t="str">
        <f>IF(Table2[[#This Row],[total_intl_charge]] &gt; AVERAGE($R$2:$R$4245),"High","Low")</f>
        <v>Low</v>
      </c>
      <c r="Z64" t="str">
        <f>IF(AND(G64&gt;AVERAGE(train!$G$2:$G$4251),K64&gt;AVERAGE(train!$K$2:$K$4251)),"High Day &amp; Eve",IF(AND(G64&gt;AVERAGE(train!$G$2:$G$4251),K64&lt;=AVERAGE(train!$K$2:$K$4251)),"High Day Only",IF(AND(G64&lt;=AVERAGE(train!$G$2:$G$4251),K64&gt;AVERAGE(train!$K$2:$K$4251)),"High Eve Only","Low Usage")))</f>
        <v>Low Usage</v>
      </c>
    </row>
    <row r="65" spans="1:26">
      <c r="A65" t="s">
        <v>63</v>
      </c>
      <c r="B65">
        <v>82</v>
      </c>
      <c r="C65" t="s">
        <v>21</v>
      </c>
      <c r="D65" t="s">
        <v>22</v>
      </c>
      <c r="E65" t="s">
        <v>22</v>
      </c>
      <c r="F65">
        <v>0</v>
      </c>
      <c r="G65">
        <v>300.3</v>
      </c>
      <c r="H65">
        <v>109</v>
      </c>
      <c r="I65">
        <v>51.05</v>
      </c>
      <c r="J65">
        <v>181</v>
      </c>
      <c r="K65">
        <v>100</v>
      </c>
      <c r="L65">
        <v>15.39</v>
      </c>
      <c r="M65">
        <v>270.10000000000002</v>
      </c>
      <c r="N65">
        <v>73</v>
      </c>
      <c r="O65">
        <v>12.15</v>
      </c>
      <c r="P65">
        <v>11.7</v>
      </c>
      <c r="Q65">
        <v>4</v>
      </c>
      <c r="R65">
        <v>3.16</v>
      </c>
      <c r="S65">
        <v>0</v>
      </c>
      <c r="T65" t="s">
        <v>23</v>
      </c>
      <c r="U65">
        <f t="shared" si="1"/>
        <v>1</v>
      </c>
      <c r="V65">
        <f>IF(Table2[[#This Row],[international_plan]]="yes",1,0)</f>
        <v>0</v>
      </c>
      <c r="W65">
        <f>IF(Table2[[#This Row],[voice_mail_plan]]="yes",1,0)</f>
        <v>0</v>
      </c>
      <c r="X65" t="str">
        <f t="shared" si="0"/>
        <v>Medium</v>
      </c>
      <c r="Y65" t="str">
        <f>IF(Table2[[#This Row],[total_intl_charge]] &gt; AVERAGE($R$2:$R$4245),"High","Low")</f>
        <v>High</v>
      </c>
      <c r="Z65" t="str">
        <f>IF(AND(G65&gt;AVERAGE(train!$G$2:$G$4251),K65&gt;AVERAGE(train!$K$2:$K$4251)),"High Day &amp; Eve",IF(AND(G65&gt;AVERAGE(train!$G$2:$G$4251),K65&lt;=AVERAGE(train!$K$2:$K$4251)),"High Day Only",IF(AND(G65&lt;=AVERAGE(train!$G$2:$G$4251),K65&gt;AVERAGE(train!$K$2:$K$4251)),"High Eve Only","Low Usage")))</f>
        <v>High Day Only</v>
      </c>
    </row>
    <row r="66" spans="1:26">
      <c r="A66" t="s">
        <v>36</v>
      </c>
      <c r="B66">
        <v>144</v>
      </c>
      <c r="C66" t="s">
        <v>25</v>
      </c>
      <c r="D66" t="s">
        <v>22</v>
      </c>
      <c r="E66" t="s">
        <v>22</v>
      </c>
      <c r="F66">
        <v>0</v>
      </c>
      <c r="G66">
        <v>61.6</v>
      </c>
      <c r="H66">
        <v>117</v>
      </c>
      <c r="I66">
        <v>10.47</v>
      </c>
      <c r="J66">
        <v>77.099999999999994</v>
      </c>
      <c r="K66">
        <v>85</v>
      </c>
      <c r="L66">
        <v>6.55</v>
      </c>
      <c r="M66">
        <v>173</v>
      </c>
      <c r="N66">
        <v>99</v>
      </c>
      <c r="O66">
        <v>7.79</v>
      </c>
      <c r="P66">
        <v>8.1999999999999993</v>
      </c>
      <c r="Q66">
        <v>7</v>
      </c>
      <c r="R66">
        <v>2.21</v>
      </c>
      <c r="S66">
        <v>4</v>
      </c>
      <c r="T66" t="s">
        <v>23</v>
      </c>
      <c r="U66">
        <f t="shared" si="1"/>
        <v>1</v>
      </c>
      <c r="V66">
        <f>IF(Table2[[#This Row],[international_plan]]="yes",1,0)</f>
        <v>0</v>
      </c>
      <c r="W66">
        <f>IF(Table2[[#This Row],[voice_mail_plan]]="yes",1,0)</f>
        <v>0</v>
      </c>
      <c r="X66" t="str">
        <f t="shared" ref="X66:X129" si="2">IF(B66&lt;=$AC$3,"Low",IF(B66&lt;=$AC$4,"Medium",IF(B66&lt;=$AC$5,"High",IF(B66&gt;=$AC$5,"Very High"))))</f>
        <v>Very High</v>
      </c>
      <c r="Y66" t="str">
        <f>IF(Table2[[#This Row],[total_intl_charge]] &gt; AVERAGE($R$2:$R$4245),"High","Low")</f>
        <v>Low</v>
      </c>
      <c r="Z66" t="str">
        <f>IF(AND(G66&gt;AVERAGE(train!$G$2:$G$4251),K66&gt;AVERAGE(train!$K$2:$K$4251)),"High Day &amp; Eve",IF(AND(G66&gt;AVERAGE(train!$G$2:$G$4251),K66&lt;=AVERAGE(train!$K$2:$K$4251)),"High Day Only",IF(AND(G66&lt;=AVERAGE(train!$G$2:$G$4251),K66&gt;AVERAGE(train!$K$2:$K$4251)),"High Eve Only","Low Usage")))</f>
        <v>Low Usage</v>
      </c>
    </row>
    <row r="67" spans="1:26">
      <c r="A67" t="s">
        <v>60</v>
      </c>
      <c r="B67">
        <v>46</v>
      </c>
      <c r="C67" t="s">
        <v>21</v>
      </c>
      <c r="D67" t="s">
        <v>22</v>
      </c>
      <c r="E67" t="s">
        <v>22</v>
      </c>
      <c r="F67">
        <v>0</v>
      </c>
      <c r="G67">
        <v>214.1</v>
      </c>
      <c r="H67">
        <v>72</v>
      </c>
      <c r="I67">
        <v>36.4</v>
      </c>
      <c r="J67">
        <v>164.4</v>
      </c>
      <c r="K67">
        <v>104</v>
      </c>
      <c r="L67">
        <v>13.97</v>
      </c>
      <c r="M67">
        <v>177.5</v>
      </c>
      <c r="N67">
        <v>113</v>
      </c>
      <c r="O67">
        <v>7.99</v>
      </c>
      <c r="P67">
        <v>8.1999999999999993</v>
      </c>
      <c r="Q67">
        <v>3</v>
      </c>
      <c r="R67">
        <v>2.21</v>
      </c>
      <c r="S67">
        <v>2</v>
      </c>
      <c r="T67" t="s">
        <v>22</v>
      </c>
      <c r="U67">
        <f t="shared" ref="U67:U130" si="3">IF(T67="yes",1,0)</f>
        <v>0</v>
      </c>
      <c r="V67">
        <f>IF(Table2[[#This Row],[international_plan]]="yes",1,0)</f>
        <v>0</v>
      </c>
      <c r="W67">
        <f>IF(Table2[[#This Row],[voice_mail_plan]]="yes",1,0)</f>
        <v>0</v>
      </c>
      <c r="X67" t="str">
        <f t="shared" si="2"/>
        <v>Low</v>
      </c>
      <c r="Y67" t="str">
        <f>IF(Table2[[#This Row],[total_intl_charge]] &gt; AVERAGE($R$2:$R$4245),"High","Low")</f>
        <v>Low</v>
      </c>
      <c r="Z67" t="str">
        <f>IF(AND(G67&gt;AVERAGE(train!$G$2:$G$4251),K67&gt;AVERAGE(train!$K$2:$K$4251)),"High Day &amp; Eve",IF(AND(G67&gt;AVERAGE(train!$G$2:$G$4251),K67&lt;=AVERAGE(train!$K$2:$K$4251)),"High Day Only",IF(AND(G67&lt;=AVERAGE(train!$G$2:$G$4251),K67&gt;AVERAGE(train!$K$2:$K$4251)),"High Eve Only","Low Usage")))</f>
        <v>High Day &amp; Eve</v>
      </c>
    </row>
    <row r="68" spans="1:26">
      <c r="A68" t="s">
        <v>49</v>
      </c>
      <c r="B68">
        <v>70</v>
      </c>
      <c r="C68" t="s">
        <v>25</v>
      </c>
      <c r="D68" t="s">
        <v>22</v>
      </c>
      <c r="E68" t="s">
        <v>22</v>
      </c>
      <c r="F68">
        <v>0</v>
      </c>
      <c r="G68">
        <v>170.2</v>
      </c>
      <c r="H68">
        <v>98</v>
      </c>
      <c r="I68">
        <v>28.93</v>
      </c>
      <c r="J68">
        <v>155.19999999999999</v>
      </c>
      <c r="K68">
        <v>102</v>
      </c>
      <c r="L68">
        <v>13.19</v>
      </c>
      <c r="M68">
        <v>228.6</v>
      </c>
      <c r="N68">
        <v>76</v>
      </c>
      <c r="O68">
        <v>10.29</v>
      </c>
      <c r="P68">
        <v>15</v>
      </c>
      <c r="Q68">
        <v>2</v>
      </c>
      <c r="R68">
        <v>4.05</v>
      </c>
      <c r="S68">
        <v>1</v>
      </c>
      <c r="T68" t="s">
        <v>22</v>
      </c>
      <c r="U68">
        <f t="shared" si="3"/>
        <v>0</v>
      </c>
      <c r="V68">
        <f>IF(Table2[[#This Row],[international_plan]]="yes",1,0)</f>
        <v>0</v>
      </c>
      <c r="W68">
        <f>IF(Table2[[#This Row],[voice_mail_plan]]="yes",1,0)</f>
        <v>0</v>
      </c>
      <c r="X68" t="str">
        <f t="shared" si="2"/>
        <v>Low</v>
      </c>
      <c r="Y68" t="str">
        <f>IF(Table2[[#This Row],[total_intl_charge]] &gt; AVERAGE($R$2:$R$4245),"High","Low")</f>
        <v>High</v>
      </c>
      <c r="Z68" t="str">
        <f>IF(AND(G68&gt;AVERAGE(train!$G$2:$G$4251),K68&gt;AVERAGE(train!$K$2:$K$4251)),"High Day &amp; Eve",IF(AND(G68&gt;AVERAGE(train!$G$2:$G$4251),K68&lt;=AVERAGE(train!$K$2:$K$4251)),"High Day Only",IF(AND(G68&lt;=AVERAGE(train!$G$2:$G$4251),K68&gt;AVERAGE(train!$K$2:$K$4251)),"High Eve Only","Low Usage")))</f>
        <v>High Eve Only</v>
      </c>
    </row>
    <row r="69" spans="1:26">
      <c r="A69" t="s">
        <v>31</v>
      </c>
      <c r="B69">
        <v>144</v>
      </c>
      <c r="C69" t="s">
        <v>21</v>
      </c>
      <c r="D69" t="s">
        <v>22</v>
      </c>
      <c r="E69" t="s">
        <v>22</v>
      </c>
      <c r="F69">
        <v>0</v>
      </c>
      <c r="G69">
        <v>201.1</v>
      </c>
      <c r="H69">
        <v>99</v>
      </c>
      <c r="I69">
        <v>34.19</v>
      </c>
      <c r="J69">
        <v>303.5</v>
      </c>
      <c r="K69">
        <v>74</v>
      </c>
      <c r="L69">
        <v>25.8</v>
      </c>
      <c r="M69">
        <v>224</v>
      </c>
      <c r="N69">
        <v>119</v>
      </c>
      <c r="O69">
        <v>10.08</v>
      </c>
      <c r="P69">
        <v>13.2</v>
      </c>
      <c r="Q69">
        <v>2</v>
      </c>
      <c r="R69">
        <v>3.56</v>
      </c>
      <c r="S69">
        <v>1</v>
      </c>
      <c r="T69" t="s">
        <v>22</v>
      </c>
      <c r="U69">
        <f t="shared" si="3"/>
        <v>0</v>
      </c>
      <c r="V69">
        <f>IF(Table2[[#This Row],[international_plan]]="yes",1,0)</f>
        <v>0</v>
      </c>
      <c r="W69">
        <f>IF(Table2[[#This Row],[voice_mail_plan]]="yes",1,0)</f>
        <v>0</v>
      </c>
      <c r="X69" t="str">
        <f t="shared" si="2"/>
        <v>Very High</v>
      </c>
      <c r="Y69" t="str">
        <f>IF(Table2[[#This Row],[total_intl_charge]] &gt; AVERAGE($R$2:$R$4245),"High","Low")</f>
        <v>High</v>
      </c>
      <c r="Z69" t="str">
        <f>IF(AND(G69&gt;AVERAGE(train!$G$2:$G$4251),K69&gt;AVERAGE(train!$K$2:$K$4251)),"High Day &amp; Eve",IF(AND(G69&gt;AVERAGE(train!$G$2:$G$4251),K69&lt;=AVERAGE(train!$K$2:$K$4251)),"High Day Only",IF(AND(G69&lt;=AVERAGE(train!$G$2:$G$4251),K69&gt;AVERAGE(train!$K$2:$K$4251)),"High Eve Only","Low Usage")))</f>
        <v>High Day Only</v>
      </c>
    </row>
    <row r="70" spans="1:26">
      <c r="A70" t="s">
        <v>52</v>
      </c>
      <c r="B70">
        <v>116</v>
      </c>
      <c r="C70" t="s">
        <v>21</v>
      </c>
      <c r="D70" t="s">
        <v>23</v>
      </c>
      <c r="E70" t="s">
        <v>22</v>
      </c>
      <c r="F70">
        <v>0</v>
      </c>
      <c r="G70">
        <v>215.4</v>
      </c>
      <c r="H70">
        <v>104</v>
      </c>
      <c r="I70">
        <v>36.619999999999997</v>
      </c>
      <c r="J70">
        <v>204.8</v>
      </c>
      <c r="K70">
        <v>79</v>
      </c>
      <c r="L70">
        <v>17.41</v>
      </c>
      <c r="M70">
        <v>278.5</v>
      </c>
      <c r="N70">
        <v>109</v>
      </c>
      <c r="O70">
        <v>12.53</v>
      </c>
      <c r="P70">
        <v>12.6</v>
      </c>
      <c r="Q70">
        <v>5</v>
      </c>
      <c r="R70">
        <v>3.4</v>
      </c>
      <c r="S70">
        <v>3</v>
      </c>
      <c r="T70" t="s">
        <v>22</v>
      </c>
      <c r="U70">
        <f t="shared" si="3"/>
        <v>0</v>
      </c>
      <c r="V70">
        <f>IF(Table2[[#This Row],[international_plan]]="yes",1,0)</f>
        <v>1</v>
      </c>
      <c r="W70">
        <f>IF(Table2[[#This Row],[voice_mail_plan]]="yes",1,0)</f>
        <v>0</v>
      </c>
      <c r="X70" t="str">
        <f t="shared" si="2"/>
        <v>High</v>
      </c>
      <c r="Y70" t="str">
        <f>IF(Table2[[#This Row],[total_intl_charge]] &gt; AVERAGE($R$2:$R$4245),"High","Low")</f>
        <v>High</v>
      </c>
      <c r="Z70" t="str">
        <f>IF(AND(G70&gt;AVERAGE(train!$G$2:$G$4251),K70&gt;AVERAGE(train!$K$2:$K$4251)),"High Day &amp; Eve",IF(AND(G70&gt;AVERAGE(train!$G$2:$G$4251),K70&lt;=AVERAGE(train!$K$2:$K$4251)),"High Day Only",IF(AND(G70&lt;=AVERAGE(train!$G$2:$G$4251),K70&gt;AVERAGE(train!$K$2:$K$4251)),"High Eve Only","Low Usage")))</f>
        <v>High Day Only</v>
      </c>
    </row>
    <row r="71" spans="1:26">
      <c r="A71" t="s">
        <v>48</v>
      </c>
      <c r="B71">
        <v>70</v>
      </c>
      <c r="C71" t="s">
        <v>21</v>
      </c>
      <c r="D71" t="s">
        <v>22</v>
      </c>
      <c r="E71" t="s">
        <v>23</v>
      </c>
      <c r="F71">
        <v>24</v>
      </c>
      <c r="G71">
        <v>249.5</v>
      </c>
      <c r="H71">
        <v>101</v>
      </c>
      <c r="I71">
        <v>42.42</v>
      </c>
      <c r="J71">
        <v>259.7</v>
      </c>
      <c r="K71">
        <v>98</v>
      </c>
      <c r="L71">
        <v>22.07</v>
      </c>
      <c r="M71">
        <v>222.7</v>
      </c>
      <c r="N71">
        <v>68</v>
      </c>
      <c r="O71">
        <v>10.02</v>
      </c>
      <c r="P71">
        <v>9.8000000000000007</v>
      </c>
      <c r="Q71">
        <v>4</v>
      </c>
      <c r="R71">
        <v>2.65</v>
      </c>
      <c r="S71">
        <v>1</v>
      </c>
      <c r="T71" t="s">
        <v>22</v>
      </c>
      <c r="U71">
        <f t="shared" si="3"/>
        <v>0</v>
      </c>
      <c r="V71">
        <f>IF(Table2[[#This Row],[international_plan]]="yes",1,0)</f>
        <v>0</v>
      </c>
      <c r="W71">
        <f>IF(Table2[[#This Row],[voice_mail_plan]]="yes",1,0)</f>
        <v>1</v>
      </c>
      <c r="X71" t="str">
        <f t="shared" si="2"/>
        <v>Low</v>
      </c>
      <c r="Y71" t="str">
        <f>IF(Table2[[#This Row],[total_intl_charge]] &gt; AVERAGE($R$2:$R$4245),"High","Low")</f>
        <v>Low</v>
      </c>
      <c r="Z71" t="str">
        <f>IF(AND(G71&gt;AVERAGE(train!$G$2:$G$4251),K71&gt;AVERAGE(train!$K$2:$K$4251)),"High Day &amp; Eve",IF(AND(G71&gt;AVERAGE(train!$G$2:$G$4251),K71&lt;=AVERAGE(train!$K$2:$K$4251)),"High Day Only",IF(AND(G71&lt;=AVERAGE(train!$G$2:$G$4251),K71&gt;AVERAGE(train!$K$2:$K$4251)),"High Eve Only","Low Usage")))</f>
        <v>High Day Only</v>
      </c>
    </row>
    <row r="72" spans="1:26">
      <c r="A72" t="s">
        <v>64</v>
      </c>
      <c r="B72">
        <v>128</v>
      </c>
      <c r="C72" t="s">
        <v>28</v>
      </c>
      <c r="D72" t="s">
        <v>22</v>
      </c>
      <c r="E72" t="s">
        <v>23</v>
      </c>
      <c r="F72">
        <v>29</v>
      </c>
      <c r="G72">
        <v>179.3</v>
      </c>
      <c r="H72">
        <v>104</v>
      </c>
      <c r="I72">
        <v>30.48</v>
      </c>
      <c r="J72">
        <v>225.9</v>
      </c>
      <c r="K72">
        <v>86</v>
      </c>
      <c r="L72">
        <v>19.2</v>
      </c>
      <c r="M72">
        <v>323</v>
      </c>
      <c r="N72">
        <v>78</v>
      </c>
      <c r="O72">
        <v>14.54</v>
      </c>
      <c r="P72">
        <v>8.6</v>
      </c>
      <c r="Q72">
        <v>7</v>
      </c>
      <c r="R72">
        <v>2.3199999999999998</v>
      </c>
      <c r="S72">
        <v>0</v>
      </c>
      <c r="T72" t="s">
        <v>22</v>
      </c>
      <c r="U72">
        <f t="shared" si="3"/>
        <v>0</v>
      </c>
      <c r="V72">
        <f>IF(Table2[[#This Row],[international_plan]]="yes",1,0)</f>
        <v>0</v>
      </c>
      <c r="W72">
        <f>IF(Table2[[#This Row],[voice_mail_plan]]="yes",1,0)</f>
        <v>1</v>
      </c>
      <c r="X72" t="str">
        <f t="shared" si="2"/>
        <v>Very High</v>
      </c>
      <c r="Y72" t="str">
        <f>IF(Table2[[#This Row],[total_intl_charge]] &gt; AVERAGE($R$2:$R$4245),"High","Low")</f>
        <v>Low</v>
      </c>
      <c r="Z72" t="str">
        <f>IF(AND(G72&gt;AVERAGE(train!$G$2:$G$4251),K72&gt;AVERAGE(train!$K$2:$K$4251)),"High Day &amp; Eve",IF(AND(G72&gt;AVERAGE(train!$G$2:$G$4251),K72&lt;=AVERAGE(train!$K$2:$K$4251)),"High Day Only",IF(AND(G72&lt;=AVERAGE(train!$G$2:$G$4251),K72&gt;AVERAGE(train!$K$2:$K$4251)),"High Eve Only","Low Usage")))</f>
        <v>Low Usage</v>
      </c>
    </row>
    <row r="73" spans="1:26">
      <c r="A73" t="s">
        <v>32</v>
      </c>
      <c r="B73">
        <v>94</v>
      </c>
      <c r="C73" t="s">
        <v>25</v>
      </c>
      <c r="D73" t="s">
        <v>22</v>
      </c>
      <c r="E73" t="s">
        <v>22</v>
      </c>
      <c r="F73">
        <v>0</v>
      </c>
      <c r="G73">
        <v>157.9</v>
      </c>
      <c r="H73">
        <v>105</v>
      </c>
      <c r="I73">
        <v>26.84</v>
      </c>
      <c r="J73">
        <v>155</v>
      </c>
      <c r="K73">
        <v>101</v>
      </c>
      <c r="L73">
        <v>13.18</v>
      </c>
      <c r="M73">
        <v>189.6</v>
      </c>
      <c r="N73">
        <v>84</v>
      </c>
      <c r="O73">
        <v>8.5299999999999994</v>
      </c>
      <c r="P73">
        <v>8</v>
      </c>
      <c r="Q73">
        <v>5</v>
      </c>
      <c r="R73">
        <v>2.16</v>
      </c>
      <c r="S73">
        <v>4</v>
      </c>
      <c r="T73" t="s">
        <v>23</v>
      </c>
      <c r="U73">
        <f t="shared" si="3"/>
        <v>1</v>
      </c>
      <c r="V73">
        <f>IF(Table2[[#This Row],[international_plan]]="yes",1,0)</f>
        <v>0</v>
      </c>
      <c r="W73">
        <f>IF(Table2[[#This Row],[voice_mail_plan]]="yes",1,0)</f>
        <v>0</v>
      </c>
      <c r="X73" t="str">
        <f t="shared" si="2"/>
        <v>Medium</v>
      </c>
      <c r="Y73" t="str">
        <f>IF(Table2[[#This Row],[total_intl_charge]] &gt; AVERAGE($R$2:$R$4245),"High","Low")</f>
        <v>Low</v>
      </c>
      <c r="Z73" t="str">
        <f>IF(AND(G73&gt;AVERAGE(train!$G$2:$G$4251),K73&gt;AVERAGE(train!$K$2:$K$4251)),"High Day &amp; Eve",IF(AND(G73&gt;AVERAGE(train!$G$2:$G$4251),K73&lt;=AVERAGE(train!$K$2:$K$4251)),"High Day Only",IF(AND(G73&lt;=AVERAGE(train!$G$2:$G$4251),K73&gt;AVERAGE(train!$K$2:$K$4251)),"High Eve Only","Low Usage")))</f>
        <v>High Eve Only</v>
      </c>
    </row>
    <row r="74" spans="1:26">
      <c r="A74" t="s">
        <v>31</v>
      </c>
      <c r="B74">
        <v>111</v>
      </c>
      <c r="C74" t="s">
        <v>28</v>
      </c>
      <c r="D74" t="s">
        <v>22</v>
      </c>
      <c r="E74" t="s">
        <v>22</v>
      </c>
      <c r="F74">
        <v>0</v>
      </c>
      <c r="G74">
        <v>214.3</v>
      </c>
      <c r="H74">
        <v>118</v>
      </c>
      <c r="I74">
        <v>36.43</v>
      </c>
      <c r="J74">
        <v>208.5</v>
      </c>
      <c r="K74">
        <v>76</v>
      </c>
      <c r="L74">
        <v>17.72</v>
      </c>
      <c r="M74">
        <v>182.4</v>
      </c>
      <c r="N74">
        <v>98</v>
      </c>
      <c r="O74">
        <v>8.2100000000000009</v>
      </c>
      <c r="P74">
        <v>12</v>
      </c>
      <c r="Q74">
        <v>2</v>
      </c>
      <c r="R74">
        <v>3.24</v>
      </c>
      <c r="S74">
        <v>1</v>
      </c>
      <c r="T74" t="s">
        <v>22</v>
      </c>
      <c r="U74">
        <f t="shared" si="3"/>
        <v>0</v>
      </c>
      <c r="V74">
        <f>IF(Table2[[#This Row],[international_plan]]="yes",1,0)</f>
        <v>0</v>
      </c>
      <c r="W74">
        <f>IF(Table2[[#This Row],[voice_mail_plan]]="yes",1,0)</f>
        <v>0</v>
      </c>
      <c r="X74" t="str">
        <f t="shared" si="2"/>
        <v>High</v>
      </c>
      <c r="Y74" t="str">
        <f>IF(Table2[[#This Row],[total_intl_charge]] &gt; AVERAGE($R$2:$R$4245),"High","Low")</f>
        <v>High</v>
      </c>
      <c r="Z74" t="str">
        <f>IF(AND(G74&gt;AVERAGE(train!$G$2:$G$4251),K74&gt;AVERAGE(train!$K$2:$K$4251)),"High Day &amp; Eve",IF(AND(G74&gt;AVERAGE(train!$G$2:$G$4251),K74&lt;=AVERAGE(train!$K$2:$K$4251)),"High Day Only",IF(AND(G74&lt;=AVERAGE(train!$G$2:$G$4251),K74&gt;AVERAGE(train!$K$2:$K$4251)),"High Eve Only","Low Usage")))</f>
        <v>High Day Only</v>
      </c>
    </row>
    <row r="75" spans="1:26">
      <c r="A75" t="s">
        <v>65</v>
      </c>
      <c r="B75">
        <v>74</v>
      </c>
      <c r="C75" t="s">
        <v>21</v>
      </c>
      <c r="D75" t="s">
        <v>22</v>
      </c>
      <c r="E75" t="s">
        <v>23</v>
      </c>
      <c r="F75">
        <v>35</v>
      </c>
      <c r="G75">
        <v>154.1</v>
      </c>
      <c r="H75">
        <v>104</v>
      </c>
      <c r="I75">
        <v>26.2</v>
      </c>
      <c r="J75">
        <v>123.4</v>
      </c>
      <c r="K75">
        <v>84</v>
      </c>
      <c r="L75">
        <v>10.49</v>
      </c>
      <c r="M75">
        <v>202.1</v>
      </c>
      <c r="N75">
        <v>57</v>
      </c>
      <c r="O75">
        <v>9.09</v>
      </c>
      <c r="P75">
        <v>10.9</v>
      </c>
      <c r="Q75">
        <v>9</v>
      </c>
      <c r="R75">
        <v>2.94</v>
      </c>
      <c r="S75">
        <v>2</v>
      </c>
      <c r="T75" t="s">
        <v>22</v>
      </c>
      <c r="U75">
        <f t="shared" si="3"/>
        <v>0</v>
      </c>
      <c r="V75">
        <f>IF(Table2[[#This Row],[international_plan]]="yes",1,0)</f>
        <v>0</v>
      </c>
      <c r="W75">
        <f>IF(Table2[[#This Row],[voice_mail_plan]]="yes",1,0)</f>
        <v>1</v>
      </c>
      <c r="X75" t="str">
        <f t="shared" si="2"/>
        <v>Medium</v>
      </c>
      <c r="Y75" t="str">
        <f>IF(Table2[[#This Row],[total_intl_charge]] &gt; AVERAGE($R$2:$R$4245),"High","Low")</f>
        <v>High</v>
      </c>
      <c r="Z75" t="str">
        <f>IF(AND(G75&gt;AVERAGE(train!$G$2:$G$4251),K75&gt;AVERAGE(train!$K$2:$K$4251)),"High Day &amp; Eve",IF(AND(G75&gt;AVERAGE(train!$G$2:$G$4251),K75&lt;=AVERAGE(train!$K$2:$K$4251)),"High Day Only",IF(AND(G75&lt;=AVERAGE(train!$G$2:$G$4251),K75&gt;AVERAGE(train!$K$2:$K$4251)),"High Eve Only","Low Usage")))</f>
        <v>Low Usage</v>
      </c>
    </row>
    <row r="76" spans="1:26">
      <c r="A76" t="s">
        <v>24</v>
      </c>
      <c r="B76">
        <v>128</v>
      </c>
      <c r="C76" t="s">
        <v>21</v>
      </c>
      <c r="D76" t="s">
        <v>22</v>
      </c>
      <c r="E76" t="s">
        <v>22</v>
      </c>
      <c r="F76">
        <v>0</v>
      </c>
      <c r="G76">
        <v>237.9</v>
      </c>
      <c r="H76">
        <v>125</v>
      </c>
      <c r="I76">
        <v>40.44</v>
      </c>
      <c r="J76">
        <v>247.6</v>
      </c>
      <c r="K76">
        <v>93</v>
      </c>
      <c r="L76">
        <v>21.05</v>
      </c>
      <c r="M76">
        <v>208.9</v>
      </c>
      <c r="N76">
        <v>68</v>
      </c>
      <c r="O76">
        <v>9.4</v>
      </c>
      <c r="P76">
        <v>13.9</v>
      </c>
      <c r="Q76">
        <v>4</v>
      </c>
      <c r="R76">
        <v>3.75</v>
      </c>
      <c r="S76">
        <v>1</v>
      </c>
      <c r="T76" t="s">
        <v>23</v>
      </c>
      <c r="U76">
        <f t="shared" si="3"/>
        <v>1</v>
      </c>
      <c r="V76">
        <f>IF(Table2[[#This Row],[international_plan]]="yes",1,0)</f>
        <v>0</v>
      </c>
      <c r="W76">
        <f>IF(Table2[[#This Row],[voice_mail_plan]]="yes",1,0)</f>
        <v>0</v>
      </c>
      <c r="X76" t="str">
        <f t="shared" si="2"/>
        <v>Very High</v>
      </c>
      <c r="Y76" t="str">
        <f>IF(Table2[[#This Row],[total_intl_charge]] &gt; AVERAGE($R$2:$R$4245),"High","Low")</f>
        <v>High</v>
      </c>
      <c r="Z76" t="str">
        <f>IF(AND(G76&gt;AVERAGE(train!$G$2:$G$4251),K76&gt;AVERAGE(train!$K$2:$K$4251)),"High Day &amp; Eve",IF(AND(G76&gt;AVERAGE(train!$G$2:$G$4251),K76&lt;=AVERAGE(train!$K$2:$K$4251)),"High Day Only",IF(AND(G76&lt;=AVERAGE(train!$G$2:$G$4251),K76&gt;AVERAGE(train!$K$2:$K$4251)),"High Eve Only","Low Usage")))</f>
        <v>High Day Only</v>
      </c>
    </row>
    <row r="77" spans="1:26">
      <c r="A77" t="s">
        <v>63</v>
      </c>
      <c r="B77">
        <v>82</v>
      </c>
      <c r="C77" t="s">
        <v>28</v>
      </c>
      <c r="D77" t="s">
        <v>22</v>
      </c>
      <c r="E77" t="s">
        <v>22</v>
      </c>
      <c r="F77">
        <v>0</v>
      </c>
      <c r="G77">
        <v>143.9</v>
      </c>
      <c r="H77">
        <v>61</v>
      </c>
      <c r="I77">
        <v>24.46</v>
      </c>
      <c r="J77">
        <v>194.9</v>
      </c>
      <c r="K77">
        <v>105</v>
      </c>
      <c r="L77">
        <v>16.57</v>
      </c>
      <c r="M77">
        <v>109.6</v>
      </c>
      <c r="N77">
        <v>94</v>
      </c>
      <c r="O77">
        <v>4.93</v>
      </c>
      <c r="P77">
        <v>11.1</v>
      </c>
      <c r="Q77">
        <v>2</v>
      </c>
      <c r="R77">
        <v>3</v>
      </c>
      <c r="S77">
        <v>1</v>
      </c>
      <c r="T77" t="s">
        <v>22</v>
      </c>
      <c r="U77">
        <f t="shared" si="3"/>
        <v>0</v>
      </c>
      <c r="V77">
        <f>IF(Table2[[#This Row],[international_plan]]="yes",1,0)</f>
        <v>0</v>
      </c>
      <c r="W77">
        <f>IF(Table2[[#This Row],[voice_mail_plan]]="yes",1,0)</f>
        <v>0</v>
      </c>
      <c r="X77" t="str">
        <f t="shared" si="2"/>
        <v>Medium</v>
      </c>
      <c r="Y77" t="str">
        <f>IF(Table2[[#This Row],[total_intl_charge]] &gt; AVERAGE($R$2:$R$4245),"High","Low")</f>
        <v>High</v>
      </c>
      <c r="Z77" t="str">
        <f>IF(AND(G77&gt;AVERAGE(train!$G$2:$G$4251),K77&gt;AVERAGE(train!$K$2:$K$4251)),"High Day &amp; Eve",IF(AND(G77&gt;AVERAGE(train!$G$2:$G$4251),K77&lt;=AVERAGE(train!$K$2:$K$4251)),"High Day Only",IF(AND(G77&lt;=AVERAGE(train!$G$2:$G$4251),K77&gt;AVERAGE(train!$K$2:$K$4251)),"High Eve Only","Low Usage")))</f>
        <v>High Eve Only</v>
      </c>
    </row>
    <row r="78" spans="1:26">
      <c r="A78" t="s">
        <v>30</v>
      </c>
      <c r="B78">
        <v>155</v>
      </c>
      <c r="C78" t="s">
        <v>21</v>
      </c>
      <c r="D78" t="s">
        <v>22</v>
      </c>
      <c r="E78" t="s">
        <v>22</v>
      </c>
      <c r="F78">
        <v>0</v>
      </c>
      <c r="G78">
        <v>203.4</v>
      </c>
      <c r="H78">
        <v>100</v>
      </c>
      <c r="I78">
        <v>34.58</v>
      </c>
      <c r="J78">
        <v>190.9</v>
      </c>
      <c r="K78">
        <v>104</v>
      </c>
      <c r="L78">
        <v>16.23</v>
      </c>
      <c r="M78">
        <v>196</v>
      </c>
      <c r="N78">
        <v>119</v>
      </c>
      <c r="O78">
        <v>8.82</v>
      </c>
      <c r="P78">
        <v>8.9</v>
      </c>
      <c r="Q78">
        <v>4</v>
      </c>
      <c r="R78">
        <v>2.4</v>
      </c>
      <c r="S78">
        <v>0</v>
      </c>
      <c r="T78" t="s">
        <v>23</v>
      </c>
      <c r="U78">
        <f t="shared" si="3"/>
        <v>1</v>
      </c>
      <c r="V78">
        <f>IF(Table2[[#This Row],[international_plan]]="yes",1,0)</f>
        <v>0</v>
      </c>
      <c r="W78">
        <f>IF(Table2[[#This Row],[voice_mail_plan]]="yes",1,0)</f>
        <v>0</v>
      </c>
      <c r="X78" t="str">
        <f t="shared" si="2"/>
        <v>Very High</v>
      </c>
      <c r="Y78" t="str">
        <f>IF(Table2[[#This Row],[total_intl_charge]] &gt; AVERAGE($R$2:$R$4245),"High","Low")</f>
        <v>Low</v>
      </c>
      <c r="Z78" t="str">
        <f>IF(AND(G78&gt;AVERAGE(train!$G$2:$G$4251),K78&gt;AVERAGE(train!$K$2:$K$4251)),"High Day &amp; Eve",IF(AND(G78&gt;AVERAGE(train!$G$2:$G$4251),K78&lt;=AVERAGE(train!$K$2:$K$4251)),"High Day Only",IF(AND(G78&lt;=AVERAGE(train!$G$2:$G$4251),K78&gt;AVERAGE(train!$K$2:$K$4251)),"High Eve Only","Low Usage")))</f>
        <v>High Day &amp; Eve</v>
      </c>
    </row>
    <row r="79" spans="1:26">
      <c r="A79" t="s">
        <v>50</v>
      </c>
      <c r="B79">
        <v>80</v>
      </c>
      <c r="C79" t="s">
        <v>21</v>
      </c>
      <c r="D79" t="s">
        <v>22</v>
      </c>
      <c r="E79" t="s">
        <v>22</v>
      </c>
      <c r="F79">
        <v>0</v>
      </c>
      <c r="G79">
        <v>124.3</v>
      </c>
      <c r="H79">
        <v>100</v>
      </c>
      <c r="I79">
        <v>21.13</v>
      </c>
      <c r="J79">
        <v>173</v>
      </c>
      <c r="K79">
        <v>107</v>
      </c>
      <c r="L79">
        <v>14.71</v>
      </c>
      <c r="M79">
        <v>253.2</v>
      </c>
      <c r="N79">
        <v>62</v>
      </c>
      <c r="O79">
        <v>11.39</v>
      </c>
      <c r="P79">
        <v>7.9</v>
      </c>
      <c r="Q79">
        <v>9</v>
      </c>
      <c r="R79">
        <v>2.13</v>
      </c>
      <c r="S79">
        <v>1</v>
      </c>
      <c r="T79" t="s">
        <v>22</v>
      </c>
      <c r="U79">
        <f t="shared" si="3"/>
        <v>0</v>
      </c>
      <c r="V79">
        <f>IF(Table2[[#This Row],[international_plan]]="yes",1,0)</f>
        <v>0</v>
      </c>
      <c r="W79">
        <f>IF(Table2[[#This Row],[voice_mail_plan]]="yes",1,0)</f>
        <v>0</v>
      </c>
      <c r="X79" t="str">
        <f t="shared" si="2"/>
        <v>Medium</v>
      </c>
      <c r="Y79" t="str">
        <f>IF(Table2[[#This Row],[total_intl_charge]] &gt; AVERAGE($R$2:$R$4245),"High","Low")</f>
        <v>Low</v>
      </c>
      <c r="Z79" t="str">
        <f>IF(AND(G79&gt;AVERAGE(train!$G$2:$G$4251),K79&gt;AVERAGE(train!$K$2:$K$4251)),"High Day &amp; Eve",IF(AND(G79&gt;AVERAGE(train!$G$2:$G$4251),K79&lt;=AVERAGE(train!$K$2:$K$4251)),"High Day Only",IF(AND(G79&lt;=AVERAGE(train!$G$2:$G$4251),K79&gt;AVERAGE(train!$K$2:$K$4251)),"High Eve Only","Low Usage")))</f>
        <v>High Eve Only</v>
      </c>
    </row>
    <row r="80" spans="1:26">
      <c r="A80" t="s">
        <v>66</v>
      </c>
      <c r="B80">
        <v>78</v>
      </c>
      <c r="C80" t="s">
        <v>21</v>
      </c>
      <c r="D80" t="s">
        <v>22</v>
      </c>
      <c r="E80" t="s">
        <v>22</v>
      </c>
      <c r="F80">
        <v>0</v>
      </c>
      <c r="G80">
        <v>252.9</v>
      </c>
      <c r="H80">
        <v>93</v>
      </c>
      <c r="I80">
        <v>42.99</v>
      </c>
      <c r="J80">
        <v>178.4</v>
      </c>
      <c r="K80">
        <v>112</v>
      </c>
      <c r="L80">
        <v>15.16</v>
      </c>
      <c r="M80">
        <v>263.89999999999998</v>
      </c>
      <c r="N80">
        <v>105</v>
      </c>
      <c r="O80">
        <v>11.88</v>
      </c>
      <c r="P80">
        <v>9.5</v>
      </c>
      <c r="Q80">
        <v>7</v>
      </c>
      <c r="R80">
        <v>2.57</v>
      </c>
      <c r="S80">
        <v>3</v>
      </c>
      <c r="T80" t="s">
        <v>22</v>
      </c>
      <c r="U80">
        <f t="shared" si="3"/>
        <v>0</v>
      </c>
      <c r="V80">
        <f>IF(Table2[[#This Row],[international_plan]]="yes",1,0)</f>
        <v>0</v>
      </c>
      <c r="W80">
        <f>IF(Table2[[#This Row],[voice_mail_plan]]="yes",1,0)</f>
        <v>0</v>
      </c>
      <c r="X80" t="str">
        <f t="shared" si="2"/>
        <v>Medium</v>
      </c>
      <c r="Y80" t="str">
        <f>IF(Table2[[#This Row],[total_intl_charge]] &gt; AVERAGE($R$2:$R$4245),"High","Low")</f>
        <v>Low</v>
      </c>
      <c r="Z80" t="str">
        <f>IF(AND(G80&gt;AVERAGE(train!$G$2:$G$4251),K80&gt;AVERAGE(train!$K$2:$K$4251)),"High Day &amp; Eve",IF(AND(G80&gt;AVERAGE(train!$G$2:$G$4251),K80&lt;=AVERAGE(train!$K$2:$K$4251)),"High Day Only",IF(AND(G80&lt;=AVERAGE(train!$G$2:$G$4251),K80&gt;AVERAGE(train!$K$2:$K$4251)),"High Eve Only","Low Usage")))</f>
        <v>High Day &amp; Eve</v>
      </c>
    </row>
    <row r="81" spans="1:26">
      <c r="A81" t="s">
        <v>42</v>
      </c>
      <c r="B81">
        <v>90</v>
      </c>
      <c r="C81" t="s">
        <v>21</v>
      </c>
      <c r="D81" t="s">
        <v>22</v>
      </c>
      <c r="E81" t="s">
        <v>22</v>
      </c>
      <c r="F81">
        <v>0</v>
      </c>
      <c r="G81">
        <v>179.1</v>
      </c>
      <c r="H81">
        <v>71</v>
      </c>
      <c r="I81">
        <v>30.45</v>
      </c>
      <c r="J81">
        <v>190.6</v>
      </c>
      <c r="K81">
        <v>81</v>
      </c>
      <c r="L81">
        <v>16.2</v>
      </c>
      <c r="M81">
        <v>127.7</v>
      </c>
      <c r="N81">
        <v>91</v>
      </c>
      <c r="O81">
        <v>5.75</v>
      </c>
      <c r="P81">
        <v>10.6</v>
      </c>
      <c r="Q81">
        <v>7</v>
      </c>
      <c r="R81">
        <v>2.86</v>
      </c>
      <c r="S81">
        <v>3</v>
      </c>
      <c r="T81" t="s">
        <v>22</v>
      </c>
      <c r="U81">
        <f t="shared" si="3"/>
        <v>0</v>
      </c>
      <c r="V81">
        <f>IF(Table2[[#This Row],[international_plan]]="yes",1,0)</f>
        <v>0</v>
      </c>
      <c r="W81">
        <f>IF(Table2[[#This Row],[voice_mail_plan]]="yes",1,0)</f>
        <v>0</v>
      </c>
      <c r="X81" t="str">
        <f t="shared" si="2"/>
        <v>Medium</v>
      </c>
      <c r="Y81" t="str">
        <f>IF(Table2[[#This Row],[total_intl_charge]] &gt; AVERAGE($R$2:$R$4245),"High","Low")</f>
        <v>High</v>
      </c>
      <c r="Z81" t="str">
        <f>IF(AND(G81&gt;AVERAGE(train!$G$2:$G$4251),K81&gt;AVERAGE(train!$K$2:$K$4251)),"High Day &amp; Eve",IF(AND(G81&gt;AVERAGE(train!$G$2:$G$4251),K81&lt;=AVERAGE(train!$K$2:$K$4251)),"High Day Only",IF(AND(G81&lt;=AVERAGE(train!$G$2:$G$4251),K81&gt;AVERAGE(train!$K$2:$K$4251)),"High Eve Only","Low Usage")))</f>
        <v>Low Usage</v>
      </c>
    </row>
    <row r="82" spans="1:26">
      <c r="A82" t="s">
        <v>35</v>
      </c>
      <c r="B82">
        <v>73</v>
      </c>
      <c r="C82" t="s">
        <v>21</v>
      </c>
      <c r="D82" t="s">
        <v>22</v>
      </c>
      <c r="E82" t="s">
        <v>22</v>
      </c>
      <c r="F82">
        <v>0</v>
      </c>
      <c r="G82">
        <v>160.1</v>
      </c>
      <c r="H82">
        <v>110</v>
      </c>
      <c r="I82">
        <v>27.22</v>
      </c>
      <c r="J82">
        <v>213.3</v>
      </c>
      <c r="K82">
        <v>72</v>
      </c>
      <c r="L82">
        <v>18.13</v>
      </c>
      <c r="M82">
        <v>174.1</v>
      </c>
      <c r="N82">
        <v>72</v>
      </c>
      <c r="O82">
        <v>7.83</v>
      </c>
      <c r="P82">
        <v>13</v>
      </c>
      <c r="Q82">
        <v>4</v>
      </c>
      <c r="R82">
        <v>3.51</v>
      </c>
      <c r="S82">
        <v>0</v>
      </c>
      <c r="T82" t="s">
        <v>22</v>
      </c>
      <c r="U82">
        <f t="shared" si="3"/>
        <v>0</v>
      </c>
      <c r="V82">
        <f>IF(Table2[[#This Row],[international_plan]]="yes",1,0)</f>
        <v>0</v>
      </c>
      <c r="W82">
        <f>IF(Table2[[#This Row],[voice_mail_plan]]="yes",1,0)</f>
        <v>0</v>
      </c>
      <c r="X82" t="str">
        <f t="shared" si="2"/>
        <v>Low</v>
      </c>
      <c r="Y82" t="str">
        <f>IF(Table2[[#This Row],[total_intl_charge]] &gt; AVERAGE($R$2:$R$4245),"High","Low")</f>
        <v>High</v>
      </c>
      <c r="Z82" t="str">
        <f>IF(AND(G82&gt;AVERAGE(train!$G$2:$G$4251),K82&gt;AVERAGE(train!$K$2:$K$4251)),"High Day &amp; Eve",IF(AND(G82&gt;AVERAGE(train!$G$2:$G$4251),K82&lt;=AVERAGE(train!$K$2:$K$4251)),"High Day Only",IF(AND(G82&lt;=AVERAGE(train!$G$2:$G$4251),K82&gt;AVERAGE(train!$K$2:$K$4251)),"High Eve Only","Low Usage")))</f>
        <v>Low Usage</v>
      </c>
    </row>
    <row r="83" spans="1:26">
      <c r="A83" t="s">
        <v>42</v>
      </c>
      <c r="B83">
        <v>99</v>
      </c>
      <c r="C83" t="s">
        <v>21</v>
      </c>
      <c r="D83" t="s">
        <v>22</v>
      </c>
      <c r="E83" t="s">
        <v>22</v>
      </c>
      <c r="F83">
        <v>0</v>
      </c>
      <c r="G83">
        <v>198.2</v>
      </c>
      <c r="H83">
        <v>87</v>
      </c>
      <c r="I83">
        <v>33.69</v>
      </c>
      <c r="J83">
        <v>207.3</v>
      </c>
      <c r="K83">
        <v>76</v>
      </c>
      <c r="L83">
        <v>17.62</v>
      </c>
      <c r="M83">
        <v>190.9</v>
      </c>
      <c r="N83">
        <v>113</v>
      </c>
      <c r="O83">
        <v>8.59</v>
      </c>
      <c r="P83">
        <v>8.6999999999999993</v>
      </c>
      <c r="Q83">
        <v>3</v>
      </c>
      <c r="R83">
        <v>2.35</v>
      </c>
      <c r="S83">
        <v>4</v>
      </c>
      <c r="T83" t="s">
        <v>22</v>
      </c>
      <c r="U83">
        <f t="shared" si="3"/>
        <v>0</v>
      </c>
      <c r="V83">
        <f>IF(Table2[[#This Row],[international_plan]]="yes",1,0)</f>
        <v>0</v>
      </c>
      <c r="W83">
        <f>IF(Table2[[#This Row],[voice_mail_plan]]="yes",1,0)</f>
        <v>0</v>
      </c>
      <c r="X83" t="str">
        <f t="shared" si="2"/>
        <v>Medium</v>
      </c>
      <c r="Y83" t="str">
        <f>IF(Table2[[#This Row],[total_intl_charge]] &gt; AVERAGE($R$2:$R$4245),"High","Low")</f>
        <v>Low</v>
      </c>
      <c r="Z83" t="str">
        <f>IF(AND(G83&gt;AVERAGE(train!$G$2:$G$4251),K83&gt;AVERAGE(train!$K$2:$K$4251)),"High Day &amp; Eve",IF(AND(G83&gt;AVERAGE(train!$G$2:$G$4251),K83&lt;=AVERAGE(train!$K$2:$K$4251)),"High Day Only",IF(AND(G83&lt;=AVERAGE(train!$G$2:$G$4251),K83&gt;AVERAGE(train!$K$2:$K$4251)),"High Eve Only","Low Usage")))</f>
        <v>High Day Only</v>
      </c>
    </row>
    <row r="84" spans="1:26">
      <c r="A84" t="s">
        <v>67</v>
      </c>
      <c r="B84">
        <v>120</v>
      </c>
      <c r="C84" t="s">
        <v>25</v>
      </c>
      <c r="D84" t="s">
        <v>22</v>
      </c>
      <c r="E84" t="s">
        <v>22</v>
      </c>
      <c r="F84">
        <v>0</v>
      </c>
      <c r="G84">
        <v>212.1</v>
      </c>
      <c r="H84">
        <v>131</v>
      </c>
      <c r="I84">
        <v>36.06</v>
      </c>
      <c r="J84">
        <v>209.4</v>
      </c>
      <c r="K84">
        <v>104</v>
      </c>
      <c r="L84">
        <v>17.8</v>
      </c>
      <c r="M84">
        <v>167.2</v>
      </c>
      <c r="N84">
        <v>96</v>
      </c>
      <c r="O84">
        <v>7.52</v>
      </c>
      <c r="P84">
        <v>5.3</v>
      </c>
      <c r="Q84">
        <v>5</v>
      </c>
      <c r="R84">
        <v>1.43</v>
      </c>
      <c r="S84">
        <v>1</v>
      </c>
      <c r="T84" t="s">
        <v>23</v>
      </c>
      <c r="U84">
        <f t="shared" si="3"/>
        <v>1</v>
      </c>
      <c r="V84">
        <f>IF(Table2[[#This Row],[international_plan]]="yes",1,0)</f>
        <v>0</v>
      </c>
      <c r="W84">
        <f>IF(Table2[[#This Row],[voice_mail_plan]]="yes",1,0)</f>
        <v>0</v>
      </c>
      <c r="X84" t="str">
        <f t="shared" si="2"/>
        <v>High</v>
      </c>
      <c r="Y84" t="str">
        <f>IF(Table2[[#This Row],[total_intl_charge]] &gt; AVERAGE($R$2:$R$4245),"High","Low")</f>
        <v>Low</v>
      </c>
      <c r="Z84" t="str">
        <f>IF(AND(G84&gt;AVERAGE(train!$G$2:$G$4251),K84&gt;AVERAGE(train!$K$2:$K$4251)),"High Day &amp; Eve",IF(AND(G84&gt;AVERAGE(train!$G$2:$G$4251),K84&lt;=AVERAGE(train!$K$2:$K$4251)),"High Day Only",IF(AND(G84&lt;=AVERAGE(train!$G$2:$G$4251),K84&gt;AVERAGE(train!$K$2:$K$4251)),"High Eve Only","Low Usage")))</f>
        <v>High Day &amp; Eve</v>
      </c>
    </row>
    <row r="85" spans="1:26">
      <c r="A85" t="s">
        <v>37</v>
      </c>
      <c r="B85">
        <v>77</v>
      </c>
      <c r="C85" t="s">
        <v>21</v>
      </c>
      <c r="D85" t="s">
        <v>22</v>
      </c>
      <c r="E85" t="s">
        <v>22</v>
      </c>
      <c r="F85">
        <v>0</v>
      </c>
      <c r="G85">
        <v>251.8</v>
      </c>
      <c r="H85">
        <v>72</v>
      </c>
      <c r="I85">
        <v>42.81</v>
      </c>
      <c r="J85">
        <v>205.7</v>
      </c>
      <c r="K85">
        <v>126</v>
      </c>
      <c r="L85">
        <v>17.48</v>
      </c>
      <c r="M85">
        <v>275.2</v>
      </c>
      <c r="N85">
        <v>109</v>
      </c>
      <c r="O85">
        <v>12.38</v>
      </c>
      <c r="P85">
        <v>9.8000000000000007</v>
      </c>
      <c r="Q85">
        <v>7</v>
      </c>
      <c r="R85">
        <v>2.65</v>
      </c>
      <c r="S85">
        <v>2</v>
      </c>
      <c r="T85" t="s">
        <v>23</v>
      </c>
      <c r="U85">
        <f t="shared" si="3"/>
        <v>1</v>
      </c>
      <c r="V85">
        <f>IF(Table2[[#This Row],[international_plan]]="yes",1,0)</f>
        <v>0</v>
      </c>
      <c r="W85">
        <f>IF(Table2[[#This Row],[voice_mail_plan]]="yes",1,0)</f>
        <v>0</v>
      </c>
      <c r="X85" t="str">
        <f t="shared" si="2"/>
        <v>Medium</v>
      </c>
      <c r="Y85" t="str">
        <f>IF(Table2[[#This Row],[total_intl_charge]] &gt; AVERAGE($R$2:$R$4245),"High","Low")</f>
        <v>Low</v>
      </c>
      <c r="Z85" t="str">
        <f>IF(AND(G85&gt;AVERAGE(train!$G$2:$G$4251),K85&gt;AVERAGE(train!$K$2:$K$4251)),"High Day &amp; Eve",IF(AND(G85&gt;AVERAGE(train!$G$2:$G$4251),K85&lt;=AVERAGE(train!$K$2:$K$4251)),"High Day Only",IF(AND(G85&lt;=AVERAGE(train!$G$2:$G$4251),K85&gt;AVERAGE(train!$K$2:$K$4251)),"High Eve Only","Low Usage")))</f>
        <v>High Day &amp; Eve</v>
      </c>
    </row>
    <row r="86" spans="1:26">
      <c r="A86" t="s">
        <v>34</v>
      </c>
      <c r="B86">
        <v>98</v>
      </c>
      <c r="C86" t="s">
        <v>28</v>
      </c>
      <c r="D86" t="s">
        <v>22</v>
      </c>
      <c r="E86" t="s">
        <v>23</v>
      </c>
      <c r="F86">
        <v>21</v>
      </c>
      <c r="G86">
        <v>161.19999999999999</v>
      </c>
      <c r="H86">
        <v>114</v>
      </c>
      <c r="I86">
        <v>27.4</v>
      </c>
      <c r="J86">
        <v>252.2</v>
      </c>
      <c r="K86">
        <v>83</v>
      </c>
      <c r="L86">
        <v>21.44</v>
      </c>
      <c r="M86">
        <v>160.19999999999999</v>
      </c>
      <c r="N86">
        <v>92</v>
      </c>
      <c r="O86">
        <v>7.21</v>
      </c>
      <c r="P86">
        <v>4.4000000000000004</v>
      </c>
      <c r="Q86">
        <v>8</v>
      </c>
      <c r="R86">
        <v>1.19</v>
      </c>
      <c r="S86">
        <v>4</v>
      </c>
      <c r="T86" t="s">
        <v>22</v>
      </c>
      <c r="U86">
        <f t="shared" si="3"/>
        <v>0</v>
      </c>
      <c r="V86">
        <f>IF(Table2[[#This Row],[international_plan]]="yes",1,0)</f>
        <v>0</v>
      </c>
      <c r="W86">
        <f>IF(Table2[[#This Row],[voice_mail_plan]]="yes",1,0)</f>
        <v>1</v>
      </c>
      <c r="X86" t="str">
        <f t="shared" si="2"/>
        <v>Medium</v>
      </c>
      <c r="Y86" t="str">
        <f>IF(Table2[[#This Row],[total_intl_charge]] &gt; AVERAGE($R$2:$R$4245),"High","Low")</f>
        <v>Low</v>
      </c>
      <c r="Z86" t="str">
        <f>IF(AND(G86&gt;AVERAGE(train!$G$2:$G$4251),K86&gt;AVERAGE(train!$K$2:$K$4251)),"High Day &amp; Eve",IF(AND(G86&gt;AVERAGE(train!$G$2:$G$4251),K86&lt;=AVERAGE(train!$K$2:$K$4251)),"High Day Only",IF(AND(G86&lt;=AVERAGE(train!$G$2:$G$4251),K86&gt;AVERAGE(train!$K$2:$K$4251)),"High Eve Only","Low Usage")))</f>
        <v>Low Usage</v>
      </c>
    </row>
    <row r="87" spans="1:26">
      <c r="A87" t="s">
        <v>27</v>
      </c>
      <c r="B87">
        <v>108</v>
      </c>
      <c r="C87" t="s">
        <v>21</v>
      </c>
      <c r="D87" t="s">
        <v>22</v>
      </c>
      <c r="E87" t="s">
        <v>22</v>
      </c>
      <c r="F87">
        <v>0</v>
      </c>
      <c r="G87">
        <v>178.3</v>
      </c>
      <c r="H87">
        <v>137</v>
      </c>
      <c r="I87">
        <v>30.31</v>
      </c>
      <c r="J87">
        <v>189</v>
      </c>
      <c r="K87">
        <v>76</v>
      </c>
      <c r="L87">
        <v>16.07</v>
      </c>
      <c r="M87">
        <v>129.1</v>
      </c>
      <c r="N87">
        <v>102</v>
      </c>
      <c r="O87">
        <v>5.81</v>
      </c>
      <c r="P87">
        <v>14.6</v>
      </c>
      <c r="Q87">
        <v>5</v>
      </c>
      <c r="R87">
        <v>3.94</v>
      </c>
      <c r="S87">
        <v>0</v>
      </c>
      <c r="T87" t="s">
        <v>22</v>
      </c>
      <c r="U87">
        <f t="shared" si="3"/>
        <v>0</v>
      </c>
      <c r="V87">
        <f>IF(Table2[[#This Row],[international_plan]]="yes",1,0)</f>
        <v>0</v>
      </c>
      <c r="W87">
        <f>IF(Table2[[#This Row],[voice_mail_plan]]="yes",1,0)</f>
        <v>0</v>
      </c>
      <c r="X87" t="str">
        <f t="shared" si="2"/>
        <v>High</v>
      </c>
      <c r="Y87" t="str">
        <f>IF(Table2[[#This Row],[total_intl_charge]] &gt; AVERAGE($R$2:$R$4245),"High","Low")</f>
        <v>High</v>
      </c>
      <c r="Z87" t="str">
        <f>IF(AND(G87&gt;AVERAGE(train!$G$2:$G$4251),K87&gt;AVERAGE(train!$K$2:$K$4251)),"High Day &amp; Eve",IF(AND(G87&gt;AVERAGE(train!$G$2:$G$4251),K87&lt;=AVERAGE(train!$K$2:$K$4251)),"High Day Only",IF(AND(G87&lt;=AVERAGE(train!$G$2:$G$4251),K87&gt;AVERAGE(train!$K$2:$K$4251)),"High Eve Only","Low Usage")))</f>
        <v>Low Usage</v>
      </c>
    </row>
    <row r="88" spans="1:26">
      <c r="A88" t="s">
        <v>65</v>
      </c>
      <c r="B88">
        <v>95</v>
      </c>
      <c r="C88" t="s">
        <v>25</v>
      </c>
      <c r="D88" t="s">
        <v>22</v>
      </c>
      <c r="E88" t="s">
        <v>22</v>
      </c>
      <c r="F88">
        <v>0</v>
      </c>
      <c r="G88">
        <v>135</v>
      </c>
      <c r="H88">
        <v>99</v>
      </c>
      <c r="I88">
        <v>22.95</v>
      </c>
      <c r="J88">
        <v>183.6</v>
      </c>
      <c r="K88">
        <v>106</v>
      </c>
      <c r="L88">
        <v>15.61</v>
      </c>
      <c r="M88">
        <v>245.3</v>
      </c>
      <c r="N88">
        <v>102</v>
      </c>
      <c r="O88">
        <v>11.04</v>
      </c>
      <c r="P88">
        <v>12.5</v>
      </c>
      <c r="Q88">
        <v>9</v>
      </c>
      <c r="R88">
        <v>3.38</v>
      </c>
      <c r="S88">
        <v>1</v>
      </c>
      <c r="T88" t="s">
        <v>22</v>
      </c>
      <c r="U88">
        <f t="shared" si="3"/>
        <v>0</v>
      </c>
      <c r="V88">
        <f>IF(Table2[[#This Row],[international_plan]]="yes",1,0)</f>
        <v>0</v>
      </c>
      <c r="W88">
        <f>IF(Table2[[#This Row],[voice_mail_plan]]="yes",1,0)</f>
        <v>0</v>
      </c>
      <c r="X88" t="str">
        <f t="shared" si="2"/>
        <v>Medium</v>
      </c>
      <c r="Y88" t="str">
        <f>IF(Table2[[#This Row],[total_intl_charge]] &gt; AVERAGE($R$2:$R$4245),"High","Low")</f>
        <v>High</v>
      </c>
      <c r="Z88" t="str">
        <f>IF(AND(G88&gt;AVERAGE(train!$G$2:$G$4251),K88&gt;AVERAGE(train!$K$2:$K$4251)),"High Day &amp; Eve",IF(AND(G88&gt;AVERAGE(train!$G$2:$G$4251),K88&lt;=AVERAGE(train!$K$2:$K$4251)),"High Day Only",IF(AND(G88&lt;=AVERAGE(train!$G$2:$G$4251),K88&gt;AVERAGE(train!$K$2:$K$4251)),"High Eve Only","Low Usage")))</f>
        <v>High Eve Only</v>
      </c>
    </row>
    <row r="89" spans="1:26">
      <c r="A89" t="s">
        <v>32</v>
      </c>
      <c r="B89">
        <v>122</v>
      </c>
      <c r="C89" t="s">
        <v>25</v>
      </c>
      <c r="D89" t="s">
        <v>22</v>
      </c>
      <c r="E89" t="s">
        <v>22</v>
      </c>
      <c r="F89">
        <v>0</v>
      </c>
      <c r="G89">
        <v>170.5</v>
      </c>
      <c r="H89">
        <v>94</v>
      </c>
      <c r="I89">
        <v>28.99</v>
      </c>
      <c r="J89">
        <v>173.7</v>
      </c>
      <c r="K89">
        <v>109</v>
      </c>
      <c r="L89">
        <v>14.76</v>
      </c>
      <c r="M89">
        <v>248.6</v>
      </c>
      <c r="N89">
        <v>75</v>
      </c>
      <c r="O89">
        <v>11.19</v>
      </c>
      <c r="P89">
        <v>11.3</v>
      </c>
      <c r="Q89">
        <v>2</v>
      </c>
      <c r="R89">
        <v>3.05</v>
      </c>
      <c r="S89">
        <v>1</v>
      </c>
      <c r="T89" t="s">
        <v>22</v>
      </c>
      <c r="U89">
        <f t="shared" si="3"/>
        <v>0</v>
      </c>
      <c r="V89">
        <f>IF(Table2[[#This Row],[international_plan]]="yes",1,0)</f>
        <v>0</v>
      </c>
      <c r="W89">
        <f>IF(Table2[[#This Row],[voice_mail_plan]]="yes",1,0)</f>
        <v>0</v>
      </c>
      <c r="X89" t="str">
        <f t="shared" si="2"/>
        <v>High</v>
      </c>
      <c r="Y89" t="str">
        <f>IF(Table2[[#This Row],[total_intl_charge]] &gt; AVERAGE($R$2:$R$4245),"High","Low")</f>
        <v>High</v>
      </c>
      <c r="Z89" t="str">
        <f>IF(AND(G89&gt;AVERAGE(train!$G$2:$G$4251),K89&gt;AVERAGE(train!$K$2:$K$4251)),"High Day &amp; Eve",IF(AND(G89&gt;AVERAGE(train!$G$2:$G$4251),K89&lt;=AVERAGE(train!$K$2:$K$4251)),"High Day Only",IF(AND(G89&lt;=AVERAGE(train!$G$2:$G$4251),K89&gt;AVERAGE(train!$K$2:$K$4251)),"High Eve Only","Low Usage")))</f>
        <v>High Eve Only</v>
      </c>
    </row>
    <row r="90" spans="1:26">
      <c r="A90" t="s">
        <v>42</v>
      </c>
      <c r="B90">
        <v>95</v>
      </c>
      <c r="C90" t="s">
        <v>25</v>
      </c>
      <c r="D90" t="s">
        <v>22</v>
      </c>
      <c r="E90" t="s">
        <v>22</v>
      </c>
      <c r="F90">
        <v>0</v>
      </c>
      <c r="G90">
        <v>238.1</v>
      </c>
      <c r="H90">
        <v>65</v>
      </c>
      <c r="I90">
        <v>40.479999999999997</v>
      </c>
      <c r="J90">
        <v>187.2</v>
      </c>
      <c r="K90">
        <v>98</v>
      </c>
      <c r="L90">
        <v>15.91</v>
      </c>
      <c r="M90">
        <v>190</v>
      </c>
      <c r="N90">
        <v>115</v>
      </c>
      <c r="O90">
        <v>8.5500000000000007</v>
      </c>
      <c r="P90">
        <v>11.8</v>
      </c>
      <c r="Q90">
        <v>4</v>
      </c>
      <c r="R90">
        <v>3.19</v>
      </c>
      <c r="S90">
        <v>4</v>
      </c>
      <c r="T90" t="s">
        <v>22</v>
      </c>
      <c r="U90">
        <f t="shared" si="3"/>
        <v>0</v>
      </c>
      <c r="V90">
        <f>IF(Table2[[#This Row],[international_plan]]="yes",1,0)</f>
        <v>0</v>
      </c>
      <c r="W90">
        <f>IF(Table2[[#This Row],[voice_mail_plan]]="yes",1,0)</f>
        <v>0</v>
      </c>
      <c r="X90" t="str">
        <f t="shared" si="2"/>
        <v>Medium</v>
      </c>
      <c r="Y90" t="str">
        <f>IF(Table2[[#This Row],[total_intl_charge]] &gt; AVERAGE($R$2:$R$4245),"High","Low")</f>
        <v>High</v>
      </c>
      <c r="Z90" t="str">
        <f>IF(AND(G90&gt;AVERAGE(train!$G$2:$G$4251),K90&gt;AVERAGE(train!$K$2:$K$4251)),"High Day &amp; Eve",IF(AND(G90&gt;AVERAGE(train!$G$2:$G$4251),K90&lt;=AVERAGE(train!$K$2:$K$4251)),"High Day Only",IF(AND(G90&lt;=AVERAGE(train!$G$2:$G$4251),K90&gt;AVERAGE(train!$K$2:$K$4251)),"High Eve Only","Low Usage")))</f>
        <v>High Day Only</v>
      </c>
    </row>
    <row r="91" spans="1:26">
      <c r="A91" t="s">
        <v>53</v>
      </c>
      <c r="B91">
        <v>36</v>
      </c>
      <c r="C91" t="s">
        <v>28</v>
      </c>
      <c r="D91" t="s">
        <v>22</v>
      </c>
      <c r="E91" t="s">
        <v>23</v>
      </c>
      <c r="F91">
        <v>29</v>
      </c>
      <c r="G91">
        <v>281.39999999999998</v>
      </c>
      <c r="H91">
        <v>102</v>
      </c>
      <c r="I91">
        <v>47.84</v>
      </c>
      <c r="J91">
        <v>202.2</v>
      </c>
      <c r="K91">
        <v>76</v>
      </c>
      <c r="L91">
        <v>17.190000000000001</v>
      </c>
      <c r="M91">
        <v>187.2</v>
      </c>
      <c r="N91">
        <v>113</v>
      </c>
      <c r="O91">
        <v>8.42</v>
      </c>
      <c r="P91">
        <v>9</v>
      </c>
      <c r="Q91">
        <v>6</v>
      </c>
      <c r="R91">
        <v>2.4300000000000002</v>
      </c>
      <c r="S91">
        <v>2</v>
      </c>
      <c r="T91" t="s">
        <v>22</v>
      </c>
      <c r="U91">
        <f t="shared" si="3"/>
        <v>0</v>
      </c>
      <c r="V91">
        <f>IF(Table2[[#This Row],[international_plan]]="yes",1,0)</f>
        <v>0</v>
      </c>
      <c r="W91">
        <f>IF(Table2[[#This Row],[voice_mail_plan]]="yes",1,0)</f>
        <v>1</v>
      </c>
      <c r="X91" t="str">
        <f t="shared" si="2"/>
        <v>Low</v>
      </c>
      <c r="Y91" t="str">
        <f>IF(Table2[[#This Row],[total_intl_charge]] &gt; AVERAGE($R$2:$R$4245),"High","Low")</f>
        <v>Low</v>
      </c>
      <c r="Z91" t="str">
        <f>IF(AND(G91&gt;AVERAGE(train!$G$2:$G$4251),K91&gt;AVERAGE(train!$K$2:$K$4251)),"High Day &amp; Eve",IF(AND(G91&gt;AVERAGE(train!$G$2:$G$4251),K91&lt;=AVERAGE(train!$K$2:$K$4251)),"High Day Only",IF(AND(G91&lt;=AVERAGE(train!$G$2:$G$4251),K91&gt;AVERAGE(train!$K$2:$K$4251)),"High Eve Only","Low Usage")))</f>
        <v>High Day Only</v>
      </c>
    </row>
    <row r="92" spans="1:26">
      <c r="A92" t="s">
        <v>61</v>
      </c>
      <c r="B92">
        <v>93</v>
      </c>
      <c r="C92" t="s">
        <v>28</v>
      </c>
      <c r="D92" t="s">
        <v>22</v>
      </c>
      <c r="E92" t="s">
        <v>23</v>
      </c>
      <c r="F92">
        <v>21</v>
      </c>
      <c r="G92">
        <v>117.9</v>
      </c>
      <c r="H92">
        <v>131</v>
      </c>
      <c r="I92">
        <v>20.04</v>
      </c>
      <c r="J92">
        <v>164.5</v>
      </c>
      <c r="K92">
        <v>115</v>
      </c>
      <c r="L92">
        <v>13.98</v>
      </c>
      <c r="M92">
        <v>217</v>
      </c>
      <c r="N92">
        <v>86</v>
      </c>
      <c r="O92">
        <v>9.76</v>
      </c>
      <c r="P92">
        <v>9.8000000000000007</v>
      </c>
      <c r="Q92">
        <v>3</v>
      </c>
      <c r="R92">
        <v>2.65</v>
      </c>
      <c r="S92">
        <v>1</v>
      </c>
      <c r="T92" t="s">
        <v>22</v>
      </c>
      <c r="U92">
        <f t="shared" si="3"/>
        <v>0</v>
      </c>
      <c r="V92">
        <f>IF(Table2[[#This Row],[international_plan]]="yes",1,0)</f>
        <v>0</v>
      </c>
      <c r="W92">
        <f>IF(Table2[[#This Row],[voice_mail_plan]]="yes",1,0)</f>
        <v>1</v>
      </c>
      <c r="X92" t="str">
        <f t="shared" si="2"/>
        <v>Medium</v>
      </c>
      <c r="Y92" t="str">
        <f>IF(Table2[[#This Row],[total_intl_charge]] &gt; AVERAGE($R$2:$R$4245),"High","Low")</f>
        <v>Low</v>
      </c>
      <c r="Z92" t="str">
        <f>IF(AND(G92&gt;AVERAGE(train!$G$2:$G$4251),K92&gt;AVERAGE(train!$K$2:$K$4251)),"High Day &amp; Eve",IF(AND(G92&gt;AVERAGE(train!$G$2:$G$4251),K92&lt;=AVERAGE(train!$K$2:$K$4251)),"High Day Only",IF(AND(G92&lt;=AVERAGE(train!$G$2:$G$4251),K92&gt;AVERAGE(train!$K$2:$K$4251)),"High Eve Only","Low Usage")))</f>
        <v>High Eve Only</v>
      </c>
    </row>
    <row r="93" spans="1:26">
      <c r="A93" t="s">
        <v>55</v>
      </c>
      <c r="B93">
        <v>157</v>
      </c>
      <c r="C93" t="s">
        <v>25</v>
      </c>
      <c r="D93" t="s">
        <v>22</v>
      </c>
      <c r="E93" t="s">
        <v>22</v>
      </c>
      <c r="F93">
        <v>0</v>
      </c>
      <c r="G93">
        <v>229.8</v>
      </c>
      <c r="H93">
        <v>90</v>
      </c>
      <c r="I93">
        <v>39.07</v>
      </c>
      <c r="J93">
        <v>147.9</v>
      </c>
      <c r="K93">
        <v>121</v>
      </c>
      <c r="L93">
        <v>12.57</v>
      </c>
      <c r="M93">
        <v>241.4</v>
      </c>
      <c r="N93">
        <v>108</v>
      </c>
      <c r="O93">
        <v>10.86</v>
      </c>
      <c r="P93">
        <v>9.6</v>
      </c>
      <c r="Q93">
        <v>7</v>
      </c>
      <c r="R93">
        <v>2.59</v>
      </c>
      <c r="S93">
        <v>3</v>
      </c>
      <c r="T93" t="s">
        <v>22</v>
      </c>
      <c r="U93">
        <f t="shared" si="3"/>
        <v>0</v>
      </c>
      <c r="V93">
        <f>IF(Table2[[#This Row],[international_plan]]="yes",1,0)</f>
        <v>0</v>
      </c>
      <c r="W93">
        <f>IF(Table2[[#This Row],[voice_mail_plan]]="yes",1,0)</f>
        <v>0</v>
      </c>
      <c r="X93" t="str">
        <f t="shared" si="2"/>
        <v>Very High</v>
      </c>
      <c r="Y93" t="str">
        <f>IF(Table2[[#This Row],[total_intl_charge]] &gt; AVERAGE($R$2:$R$4245),"High","Low")</f>
        <v>Low</v>
      </c>
      <c r="Z93" t="str">
        <f>IF(AND(G93&gt;AVERAGE(train!$G$2:$G$4251),K93&gt;AVERAGE(train!$K$2:$K$4251)),"High Day &amp; Eve",IF(AND(G93&gt;AVERAGE(train!$G$2:$G$4251),K93&lt;=AVERAGE(train!$K$2:$K$4251)),"High Day Only",IF(AND(G93&lt;=AVERAGE(train!$G$2:$G$4251),K93&gt;AVERAGE(train!$K$2:$K$4251)),"High Eve Only","Low Usage")))</f>
        <v>High Day &amp; Eve</v>
      </c>
    </row>
    <row r="94" spans="1:26">
      <c r="A94" t="s">
        <v>53</v>
      </c>
      <c r="B94">
        <v>120</v>
      </c>
      <c r="C94" t="s">
        <v>25</v>
      </c>
      <c r="D94" t="s">
        <v>22</v>
      </c>
      <c r="E94" t="s">
        <v>22</v>
      </c>
      <c r="F94">
        <v>0</v>
      </c>
      <c r="G94">
        <v>165</v>
      </c>
      <c r="H94">
        <v>100</v>
      </c>
      <c r="I94">
        <v>28.05</v>
      </c>
      <c r="J94">
        <v>317.2</v>
      </c>
      <c r="K94">
        <v>83</v>
      </c>
      <c r="L94">
        <v>26.96</v>
      </c>
      <c r="M94">
        <v>119.2</v>
      </c>
      <c r="N94">
        <v>86</v>
      </c>
      <c r="O94">
        <v>5.36</v>
      </c>
      <c r="P94">
        <v>8.3000000000000007</v>
      </c>
      <c r="Q94">
        <v>8</v>
      </c>
      <c r="R94">
        <v>2.2400000000000002</v>
      </c>
      <c r="S94">
        <v>1</v>
      </c>
      <c r="T94" t="s">
        <v>22</v>
      </c>
      <c r="U94">
        <f t="shared" si="3"/>
        <v>0</v>
      </c>
      <c r="V94">
        <f>IF(Table2[[#This Row],[international_plan]]="yes",1,0)</f>
        <v>0</v>
      </c>
      <c r="W94">
        <f>IF(Table2[[#This Row],[voice_mail_plan]]="yes",1,0)</f>
        <v>0</v>
      </c>
      <c r="X94" t="str">
        <f t="shared" si="2"/>
        <v>High</v>
      </c>
      <c r="Y94" t="str">
        <f>IF(Table2[[#This Row],[total_intl_charge]] &gt; AVERAGE($R$2:$R$4245),"High","Low")</f>
        <v>Low</v>
      </c>
      <c r="Z94" t="str">
        <f>IF(AND(G94&gt;AVERAGE(train!$G$2:$G$4251),K94&gt;AVERAGE(train!$K$2:$K$4251)),"High Day &amp; Eve",IF(AND(G94&gt;AVERAGE(train!$G$2:$G$4251),K94&lt;=AVERAGE(train!$K$2:$K$4251)),"High Day Only",IF(AND(G94&lt;=AVERAGE(train!$G$2:$G$4251),K94&gt;AVERAGE(train!$K$2:$K$4251)),"High Eve Only","Low Usage")))</f>
        <v>Low Usage</v>
      </c>
    </row>
    <row r="95" spans="1:26">
      <c r="A95" t="s">
        <v>68</v>
      </c>
      <c r="B95">
        <v>98</v>
      </c>
      <c r="C95" t="s">
        <v>25</v>
      </c>
      <c r="D95" t="s">
        <v>22</v>
      </c>
      <c r="E95" t="s">
        <v>22</v>
      </c>
      <c r="F95">
        <v>0</v>
      </c>
      <c r="G95">
        <v>161</v>
      </c>
      <c r="H95">
        <v>117</v>
      </c>
      <c r="I95">
        <v>27.37</v>
      </c>
      <c r="J95">
        <v>190.9</v>
      </c>
      <c r="K95">
        <v>113</v>
      </c>
      <c r="L95">
        <v>16.23</v>
      </c>
      <c r="M95">
        <v>227.7</v>
      </c>
      <c r="N95">
        <v>113</v>
      </c>
      <c r="O95">
        <v>10.25</v>
      </c>
      <c r="P95">
        <v>12.1</v>
      </c>
      <c r="Q95">
        <v>4</v>
      </c>
      <c r="R95">
        <v>3.27</v>
      </c>
      <c r="S95">
        <v>4</v>
      </c>
      <c r="T95" t="s">
        <v>22</v>
      </c>
      <c r="U95">
        <f t="shared" si="3"/>
        <v>0</v>
      </c>
      <c r="V95">
        <f>IF(Table2[[#This Row],[international_plan]]="yes",1,0)</f>
        <v>0</v>
      </c>
      <c r="W95">
        <f>IF(Table2[[#This Row],[voice_mail_plan]]="yes",1,0)</f>
        <v>0</v>
      </c>
      <c r="X95" t="str">
        <f t="shared" si="2"/>
        <v>Medium</v>
      </c>
      <c r="Y95" t="str">
        <f>IF(Table2[[#This Row],[total_intl_charge]] &gt; AVERAGE($R$2:$R$4245),"High","Low")</f>
        <v>High</v>
      </c>
      <c r="Z95" t="str">
        <f>IF(AND(G95&gt;AVERAGE(train!$G$2:$G$4251),K95&gt;AVERAGE(train!$K$2:$K$4251)),"High Day &amp; Eve",IF(AND(G95&gt;AVERAGE(train!$G$2:$G$4251),K95&lt;=AVERAGE(train!$K$2:$K$4251)),"High Day Only",IF(AND(G95&lt;=AVERAGE(train!$G$2:$G$4251),K95&gt;AVERAGE(train!$K$2:$K$4251)),"High Eve Only","Low Usage")))</f>
        <v>High Eve Only</v>
      </c>
    </row>
    <row r="96" spans="1:26">
      <c r="A96" t="s">
        <v>54</v>
      </c>
      <c r="B96">
        <v>125</v>
      </c>
      <c r="C96" t="s">
        <v>25</v>
      </c>
      <c r="D96" t="s">
        <v>22</v>
      </c>
      <c r="E96" t="s">
        <v>22</v>
      </c>
      <c r="F96">
        <v>0</v>
      </c>
      <c r="G96">
        <v>126.7</v>
      </c>
      <c r="H96">
        <v>108</v>
      </c>
      <c r="I96">
        <v>21.54</v>
      </c>
      <c r="J96">
        <v>206</v>
      </c>
      <c r="K96">
        <v>90</v>
      </c>
      <c r="L96">
        <v>17.510000000000002</v>
      </c>
      <c r="M96">
        <v>247.8</v>
      </c>
      <c r="N96">
        <v>114</v>
      </c>
      <c r="O96">
        <v>11.15</v>
      </c>
      <c r="P96">
        <v>13.3</v>
      </c>
      <c r="Q96">
        <v>7</v>
      </c>
      <c r="R96">
        <v>3.59</v>
      </c>
      <c r="S96">
        <v>1</v>
      </c>
      <c r="T96" t="s">
        <v>22</v>
      </c>
      <c r="U96">
        <f t="shared" si="3"/>
        <v>0</v>
      </c>
      <c r="V96">
        <f>IF(Table2[[#This Row],[international_plan]]="yes",1,0)</f>
        <v>0</v>
      </c>
      <c r="W96">
        <f>IF(Table2[[#This Row],[voice_mail_plan]]="yes",1,0)</f>
        <v>0</v>
      </c>
      <c r="X96" t="str">
        <f t="shared" si="2"/>
        <v>High</v>
      </c>
      <c r="Y96" t="str">
        <f>IF(Table2[[#This Row],[total_intl_charge]] &gt; AVERAGE($R$2:$R$4245),"High","Low")</f>
        <v>High</v>
      </c>
      <c r="Z96" t="str">
        <f>IF(AND(G96&gt;AVERAGE(train!$G$2:$G$4251),K96&gt;AVERAGE(train!$K$2:$K$4251)),"High Day &amp; Eve",IF(AND(G96&gt;AVERAGE(train!$G$2:$G$4251),K96&lt;=AVERAGE(train!$K$2:$K$4251)),"High Day Only",IF(AND(G96&lt;=AVERAGE(train!$G$2:$G$4251),K96&gt;AVERAGE(train!$K$2:$K$4251)),"High Eve Only","Low Usage")))</f>
        <v>Low Usage</v>
      </c>
    </row>
    <row r="97" spans="1:26">
      <c r="A97" t="s">
        <v>42</v>
      </c>
      <c r="B97">
        <v>63</v>
      </c>
      <c r="C97" t="s">
        <v>21</v>
      </c>
      <c r="D97" t="s">
        <v>22</v>
      </c>
      <c r="E97" t="s">
        <v>22</v>
      </c>
      <c r="F97">
        <v>0</v>
      </c>
      <c r="G97">
        <v>58.9</v>
      </c>
      <c r="H97">
        <v>125</v>
      </c>
      <c r="I97">
        <v>10.01</v>
      </c>
      <c r="J97">
        <v>169.6</v>
      </c>
      <c r="K97">
        <v>59</v>
      </c>
      <c r="L97">
        <v>14.42</v>
      </c>
      <c r="M97">
        <v>211.4</v>
      </c>
      <c r="N97">
        <v>88</v>
      </c>
      <c r="O97">
        <v>9.51</v>
      </c>
      <c r="P97">
        <v>9.4</v>
      </c>
      <c r="Q97">
        <v>3</v>
      </c>
      <c r="R97">
        <v>2.54</v>
      </c>
      <c r="S97">
        <v>1</v>
      </c>
      <c r="T97" t="s">
        <v>22</v>
      </c>
      <c r="U97">
        <f t="shared" si="3"/>
        <v>0</v>
      </c>
      <c r="V97">
        <f>IF(Table2[[#This Row],[international_plan]]="yes",1,0)</f>
        <v>0</v>
      </c>
      <c r="W97">
        <f>IF(Table2[[#This Row],[voice_mail_plan]]="yes",1,0)</f>
        <v>0</v>
      </c>
      <c r="X97" t="str">
        <f t="shared" si="2"/>
        <v>Low</v>
      </c>
      <c r="Y97" t="str">
        <f>IF(Table2[[#This Row],[total_intl_charge]] &gt; AVERAGE($R$2:$R$4245),"High","Low")</f>
        <v>Low</v>
      </c>
      <c r="Z97" t="str">
        <f>IF(AND(G97&gt;AVERAGE(train!$G$2:$G$4251),K97&gt;AVERAGE(train!$K$2:$K$4251)),"High Day &amp; Eve",IF(AND(G97&gt;AVERAGE(train!$G$2:$G$4251),K97&lt;=AVERAGE(train!$K$2:$K$4251)),"High Day Only",IF(AND(G97&lt;=AVERAGE(train!$G$2:$G$4251),K97&gt;AVERAGE(train!$K$2:$K$4251)),"High Eve Only","Low Usage")))</f>
        <v>Low Usage</v>
      </c>
    </row>
    <row r="98" spans="1:26">
      <c r="A98" t="s">
        <v>66</v>
      </c>
      <c r="B98">
        <v>36</v>
      </c>
      <c r="C98" t="s">
        <v>28</v>
      </c>
      <c r="D98" t="s">
        <v>23</v>
      </c>
      <c r="E98" t="s">
        <v>23</v>
      </c>
      <c r="F98">
        <v>42</v>
      </c>
      <c r="G98">
        <v>196.8</v>
      </c>
      <c r="H98">
        <v>89</v>
      </c>
      <c r="I98">
        <v>33.46</v>
      </c>
      <c r="J98">
        <v>254.9</v>
      </c>
      <c r="K98">
        <v>122</v>
      </c>
      <c r="L98">
        <v>21.67</v>
      </c>
      <c r="M98">
        <v>138.30000000000001</v>
      </c>
      <c r="N98">
        <v>126</v>
      </c>
      <c r="O98">
        <v>6.22</v>
      </c>
      <c r="P98">
        <v>20</v>
      </c>
      <c r="Q98">
        <v>6</v>
      </c>
      <c r="R98">
        <v>5.4</v>
      </c>
      <c r="S98">
        <v>0</v>
      </c>
      <c r="T98" t="s">
        <v>23</v>
      </c>
      <c r="U98">
        <f t="shared" si="3"/>
        <v>1</v>
      </c>
      <c r="V98">
        <f>IF(Table2[[#This Row],[international_plan]]="yes",1,0)</f>
        <v>1</v>
      </c>
      <c r="W98">
        <f>IF(Table2[[#This Row],[voice_mail_plan]]="yes",1,0)</f>
        <v>1</v>
      </c>
      <c r="X98" t="str">
        <f t="shared" si="2"/>
        <v>Low</v>
      </c>
      <c r="Y98" t="str">
        <f>IF(Table2[[#This Row],[total_intl_charge]] &gt; AVERAGE($R$2:$R$4245),"High","Low")</f>
        <v>High</v>
      </c>
      <c r="Z98" t="str">
        <f>IF(AND(G98&gt;AVERAGE(train!$G$2:$G$4251),K98&gt;AVERAGE(train!$K$2:$K$4251)),"High Day &amp; Eve",IF(AND(G98&gt;AVERAGE(train!$G$2:$G$4251),K98&lt;=AVERAGE(train!$K$2:$K$4251)),"High Day Only",IF(AND(G98&lt;=AVERAGE(train!$G$2:$G$4251),K98&gt;AVERAGE(train!$K$2:$K$4251)),"High Eve Only","Low Usage")))</f>
        <v>High Day &amp; Eve</v>
      </c>
    </row>
    <row r="99" spans="1:26">
      <c r="A99" t="s">
        <v>24</v>
      </c>
      <c r="B99">
        <v>64</v>
      </c>
      <c r="C99" t="s">
        <v>28</v>
      </c>
      <c r="D99" t="s">
        <v>22</v>
      </c>
      <c r="E99" t="s">
        <v>22</v>
      </c>
      <c r="F99">
        <v>0</v>
      </c>
      <c r="G99">
        <v>162.6</v>
      </c>
      <c r="H99">
        <v>83</v>
      </c>
      <c r="I99">
        <v>27.64</v>
      </c>
      <c r="J99">
        <v>152.30000000000001</v>
      </c>
      <c r="K99">
        <v>109</v>
      </c>
      <c r="L99">
        <v>12.95</v>
      </c>
      <c r="M99">
        <v>57.5</v>
      </c>
      <c r="N99">
        <v>122</v>
      </c>
      <c r="O99">
        <v>2.59</v>
      </c>
      <c r="P99">
        <v>14.2</v>
      </c>
      <c r="Q99">
        <v>3</v>
      </c>
      <c r="R99">
        <v>3.83</v>
      </c>
      <c r="S99">
        <v>1</v>
      </c>
      <c r="T99" t="s">
        <v>22</v>
      </c>
      <c r="U99">
        <f t="shared" si="3"/>
        <v>0</v>
      </c>
      <c r="V99">
        <f>IF(Table2[[#This Row],[international_plan]]="yes",1,0)</f>
        <v>0</v>
      </c>
      <c r="W99">
        <f>IF(Table2[[#This Row],[voice_mail_plan]]="yes",1,0)</f>
        <v>0</v>
      </c>
      <c r="X99" t="str">
        <f t="shared" si="2"/>
        <v>Low</v>
      </c>
      <c r="Y99" t="str">
        <f>IF(Table2[[#This Row],[total_intl_charge]] &gt; AVERAGE($R$2:$R$4245),"High","Low")</f>
        <v>High</v>
      </c>
      <c r="Z99" t="str">
        <f>IF(AND(G99&gt;AVERAGE(train!$G$2:$G$4251),K99&gt;AVERAGE(train!$K$2:$K$4251)),"High Day &amp; Eve",IF(AND(G99&gt;AVERAGE(train!$G$2:$G$4251),K99&lt;=AVERAGE(train!$K$2:$K$4251)),"High Day Only",IF(AND(G99&lt;=AVERAGE(train!$G$2:$G$4251),K99&gt;AVERAGE(train!$K$2:$K$4251)),"High Eve Only","Low Usage")))</f>
        <v>High Eve Only</v>
      </c>
    </row>
    <row r="100" spans="1:26">
      <c r="A100" t="s">
        <v>62</v>
      </c>
      <c r="B100">
        <v>74</v>
      </c>
      <c r="C100" t="s">
        <v>21</v>
      </c>
      <c r="D100" t="s">
        <v>22</v>
      </c>
      <c r="E100" t="s">
        <v>22</v>
      </c>
      <c r="F100">
        <v>0</v>
      </c>
      <c r="G100">
        <v>282.5</v>
      </c>
      <c r="H100">
        <v>114</v>
      </c>
      <c r="I100">
        <v>48.03</v>
      </c>
      <c r="J100">
        <v>219.9</v>
      </c>
      <c r="K100">
        <v>48</v>
      </c>
      <c r="L100">
        <v>18.690000000000001</v>
      </c>
      <c r="M100">
        <v>170</v>
      </c>
      <c r="N100">
        <v>115</v>
      </c>
      <c r="O100">
        <v>7.65</v>
      </c>
      <c r="P100">
        <v>9.4</v>
      </c>
      <c r="Q100">
        <v>4</v>
      </c>
      <c r="R100">
        <v>2.54</v>
      </c>
      <c r="S100">
        <v>1</v>
      </c>
      <c r="T100" t="s">
        <v>23</v>
      </c>
      <c r="U100">
        <f t="shared" si="3"/>
        <v>1</v>
      </c>
      <c r="V100">
        <f>IF(Table2[[#This Row],[international_plan]]="yes",1,0)</f>
        <v>0</v>
      </c>
      <c r="W100">
        <f>IF(Table2[[#This Row],[voice_mail_plan]]="yes",1,0)</f>
        <v>0</v>
      </c>
      <c r="X100" t="str">
        <f t="shared" si="2"/>
        <v>Medium</v>
      </c>
      <c r="Y100" t="str">
        <f>IF(Table2[[#This Row],[total_intl_charge]] &gt; AVERAGE($R$2:$R$4245),"High","Low")</f>
        <v>Low</v>
      </c>
      <c r="Z100" t="str">
        <f>IF(AND(G100&gt;AVERAGE(train!$G$2:$G$4251),K100&gt;AVERAGE(train!$K$2:$K$4251)),"High Day &amp; Eve",IF(AND(G100&gt;AVERAGE(train!$G$2:$G$4251),K100&lt;=AVERAGE(train!$K$2:$K$4251)),"High Day Only",IF(AND(G100&lt;=AVERAGE(train!$G$2:$G$4251),K100&gt;AVERAGE(train!$K$2:$K$4251)),"High Eve Only","Low Usage")))</f>
        <v>High Day Only</v>
      </c>
    </row>
    <row r="101" spans="1:26">
      <c r="A101" t="s">
        <v>69</v>
      </c>
      <c r="B101">
        <v>46</v>
      </c>
      <c r="C101" t="s">
        <v>25</v>
      </c>
      <c r="D101" t="s">
        <v>22</v>
      </c>
      <c r="E101" t="s">
        <v>22</v>
      </c>
      <c r="F101">
        <v>0</v>
      </c>
      <c r="G101">
        <v>210.2</v>
      </c>
      <c r="H101">
        <v>92</v>
      </c>
      <c r="I101">
        <v>35.729999999999997</v>
      </c>
      <c r="J101">
        <v>227.3</v>
      </c>
      <c r="K101">
        <v>77</v>
      </c>
      <c r="L101">
        <v>19.32</v>
      </c>
      <c r="M101">
        <v>200.1</v>
      </c>
      <c r="N101">
        <v>116</v>
      </c>
      <c r="O101">
        <v>9</v>
      </c>
      <c r="P101">
        <v>13.1</v>
      </c>
      <c r="Q101">
        <v>7</v>
      </c>
      <c r="R101">
        <v>3.54</v>
      </c>
      <c r="S101">
        <v>1</v>
      </c>
      <c r="T101" t="s">
        <v>22</v>
      </c>
      <c r="U101">
        <f t="shared" si="3"/>
        <v>0</v>
      </c>
      <c r="V101">
        <f>IF(Table2[[#This Row],[international_plan]]="yes",1,0)</f>
        <v>0</v>
      </c>
      <c r="W101">
        <f>IF(Table2[[#This Row],[voice_mail_plan]]="yes",1,0)</f>
        <v>0</v>
      </c>
      <c r="X101" t="str">
        <f t="shared" si="2"/>
        <v>Low</v>
      </c>
      <c r="Y101" t="str">
        <f>IF(Table2[[#This Row],[total_intl_charge]] &gt; AVERAGE($R$2:$R$4245),"High","Low")</f>
        <v>High</v>
      </c>
      <c r="Z101" t="str">
        <f>IF(AND(G101&gt;AVERAGE(train!$G$2:$G$4251),K101&gt;AVERAGE(train!$K$2:$K$4251)),"High Day &amp; Eve",IF(AND(G101&gt;AVERAGE(train!$G$2:$G$4251),K101&lt;=AVERAGE(train!$K$2:$K$4251)),"High Day Only",IF(AND(G101&lt;=AVERAGE(train!$G$2:$G$4251),K101&gt;AVERAGE(train!$K$2:$K$4251)),"High Eve Only","Low Usage")))</f>
        <v>High Day Only</v>
      </c>
    </row>
    <row r="102" spans="1:26">
      <c r="A102" t="s">
        <v>39</v>
      </c>
      <c r="B102">
        <v>41</v>
      </c>
      <c r="C102" t="s">
        <v>25</v>
      </c>
      <c r="D102" t="s">
        <v>22</v>
      </c>
      <c r="E102" t="s">
        <v>23</v>
      </c>
      <c r="F102">
        <v>22</v>
      </c>
      <c r="G102">
        <v>213.8</v>
      </c>
      <c r="H102">
        <v>102</v>
      </c>
      <c r="I102">
        <v>36.35</v>
      </c>
      <c r="J102">
        <v>141.80000000000001</v>
      </c>
      <c r="K102">
        <v>86</v>
      </c>
      <c r="L102">
        <v>12.05</v>
      </c>
      <c r="M102">
        <v>142.19999999999999</v>
      </c>
      <c r="N102">
        <v>123</v>
      </c>
      <c r="O102">
        <v>6.4</v>
      </c>
      <c r="P102">
        <v>7.2</v>
      </c>
      <c r="Q102">
        <v>3</v>
      </c>
      <c r="R102">
        <v>1.94</v>
      </c>
      <c r="S102">
        <v>0</v>
      </c>
      <c r="T102" t="s">
        <v>22</v>
      </c>
      <c r="U102">
        <f t="shared" si="3"/>
        <v>0</v>
      </c>
      <c r="V102">
        <f>IF(Table2[[#This Row],[international_plan]]="yes",1,0)</f>
        <v>0</v>
      </c>
      <c r="W102">
        <f>IF(Table2[[#This Row],[voice_mail_plan]]="yes",1,0)</f>
        <v>1</v>
      </c>
      <c r="X102" t="str">
        <f t="shared" si="2"/>
        <v>Low</v>
      </c>
      <c r="Y102" t="str">
        <f>IF(Table2[[#This Row],[total_intl_charge]] &gt; AVERAGE($R$2:$R$4245),"High","Low")</f>
        <v>Low</v>
      </c>
      <c r="Z102" t="str">
        <f>IF(AND(G102&gt;AVERAGE(train!$G$2:$G$4251),K102&gt;AVERAGE(train!$K$2:$K$4251)),"High Day &amp; Eve",IF(AND(G102&gt;AVERAGE(train!$G$2:$G$4251),K102&lt;=AVERAGE(train!$K$2:$K$4251)),"High Day Only",IF(AND(G102&lt;=AVERAGE(train!$G$2:$G$4251),K102&gt;AVERAGE(train!$K$2:$K$4251)),"High Eve Only","Low Usage")))</f>
        <v>High Day Only</v>
      </c>
    </row>
    <row r="103" spans="1:26">
      <c r="A103" t="s">
        <v>49</v>
      </c>
      <c r="B103">
        <v>121</v>
      </c>
      <c r="C103" t="s">
        <v>28</v>
      </c>
      <c r="D103" t="s">
        <v>22</v>
      </c>
      <c r="E103" t="s">
        <v>22</v>
      </c>
      <c r="F103">
        <v>0</v>
      </c>
      <c r="G103">
        <v>190.7</v>
      </c>
      <c r="H103">
        <v>103</v>
      </c>
      <c r="I103">
        <v>32.42</v>
      </c>
      <c r="J103">
        <v>183.5</v>
      </c>
      <c r="K103">
        <v>117</v>
      </c>
      <c r="L103">
        <v>15.6</v>
      </c>
      <c r="M103">
        <v>220.8</v>
      </c>
      <c r="N103">
        <v>103</v>
      </c>
      <c r="O103">
        <v>9.94</v>
      </c>
      <c r="P103">
        <v>9.8000000000000007</v>
      </c>
      <c r="Q103">
        <v>4</v>
      </c>
      <c r="R103">
        <v>2.65</v>
      </c>
      <c r="S103">
        <v>3</v>
      </c>
      <c r="T103" t="s">
        <v>22</v>
      </c>
      <c r="U103">
        <f t="shared" si="3"/>
        <v>0</v>
      </c>
      <c r="V103">
        <f>IF(Table2[[#This Row],[international_plan]]="yes",1,0)</f>
        <v>0</v>
      </c>
      <c r="W103">
        <f>IF(Table2[[#This Row],[voice_mail_plan]]="yes",1,0)</f>
        <v>0</v>
      </c>
      <c r="X103" t="str">
        <f t="shared" si="2"/>
        <v>High</v>
      </c>
      <c r="Y103" t="str">
        <f>IF(Table2[[#This Row],[total_intl_charge]] &gt; AVERAGE($R$2:$R$4245),"High","Low")</f>
        <v>Low</v>
      </c>
      <c r="Z103" t="str">
        <f>IF(AND(G103&gt;AVERAGE(train!$G$2:$G$4251),K103&gt;AVERAGE(train!$K$2:$K$4251)),"High Day &amp; Eve",IF(AND(G103&gt;AVERAGE(train!$G$2:$G$4251),K103&lt;=AVERAGE(train!$K$2:$K$4251)),"High Day Only",IF(AND(G103&lt;=AVERAGE(train!$G$2:$G$4251),K103&gt;AVERAGE(train!$K$2:$K$4251)),"High Eve Only","Low Usage")))</f>
        <v>High Day &amp; Eve</v>
      </c>
    </row>
    <row r="104" spans="1:26">
      <c r="A104" t="s">
        <v>67</v>
      </c>
      <c r="B104">
        <v>193</v>
      </c>
      <c r="C104" t="s">
        <v>21</v>
      </c>
      <c r="D104" t="s">
        <v>22</v>
      </c>
      <c r="E104" t="s">
        <v>22</v>
      </c>
      <c r="F104">
        <v>0</v>
      </c>
      <c r="G104">
        <v>170.9</v>
      </c>
      <c r="H104">
        <v>124</v>
      </c>
      <c r="I104">
        <v>29.05</v>
      </c>
      <c r="J104">
        <v>132.30000000000001</v>
      </c>
      <c r="K104">
        <v>95</v>
      </c>
      <c r="L104">
        <v>11.25</v>
      </c>
      <c r="M104">
        <v>112.9</v>
      </c>
      <c r="N104">
        <v>89</v>
      </c>
      <c r="O104">
        <v>5.08</v>
      </c>
      <c r="P104">
        <v>11.6</v>
      </c>
      <c r="Q104">
        <v>3</v>
      </c>
      <c r="R104">
        <v>3.13</v>
      </c>
      <c r="S104">
        <v>1</v>
      </c>
      <c r="T104" t="s">
        <v>22</v>
      </c>
      <c r="U104">
        <f t="shared" si="3"/>
        <v>0</v>
      </c>
      <c r="V104">
        <f>IF(Table2[[#This Row],[international_plan]]="yes",1,0)</f>
        <v>0</v>
      </c>
      <c r="W104">
        <f>IF(Table2[[#This Row],[voice_mail_plan]]="yes",1,0)</f>
        <v>0</v>
      </c>
      <c r="X104" t="str">
        <f t="shared" si="2"/>
        <v>Very High</v>
      </c>
      <c r="Y104" t="str">
        <f>IF(Table2[[#This Row],[total_intl_charge]] &gt; AVERAGE($R$2:$R$4245),"High","Low")</f>
        <v>High</v>
      </c>
      <c r="Z104" t="str">
        <f>IF(AND(G104&gt;AVERAGE(train!$G$2:$G$4251),K104&gt;AVERAGE(train!$K$2:$K$4251)),"High Day &amp; Eve",IF(AND(G104&gt;AVERAGE(train!$G$2:$G$4251),K104&lt;=AVERAGE(train!$K$2:$K$4251)),"High Day Only",IF(AND(G104&lt;=AVERAGE(train!$G$2:$G$4251),K104&gt;AVERAGE(train!$K$2:$K$4251)),"High Eve Only","Low Usage")))</f>
        <v>Low Usage</v>
      </c>
    </row>
    <row r="105" spans="1:26">
      <c r="A105" t="s">
        <v>62</v>
      </c>
      <c r="B105">
        <v>130</v>
      </c>
      <c r="C105" t="s">
        <v>28</v>
      </c>
      <c r="D105" t="s">
        <v>22</v>
      </c>
      <c r="E105" t="s">
        <v>22</v>
      </c>
      <c r="F105">
        <v>0</v>
      </c>
      <c r="G105">
        <v>154.19999999999999</v>
      </c>
      <c r="H105">
        <v>119</v>
      </c>
      <c r="I105">
        <v>26.21</v>
      </c>
      <c r="J105">
        <v>110.2</v>
      </c>
      <c r="K105">
        <v>98</v>
      </c>
      <c r="L105">
        <v>9.3699999999999992</v>
      </c>
      <c r="M105">
        <v>227.4</v>
      </c>
      <c r="N105">
        <v>117</v>
      </c>
      <c r="O105">
        <v>10.23</v>
      </c>
      <c r="P105">
        <v>9.1999999999999993</v>
      </c>
      <c r="Q105">
        <v>5</v>
      </c>
      <c r="R105">
        <v>2.48</v>
      </c>
      <c r="S105">
        <v>2</v>
      </c>
      <c r="T105" t="s">
        <v>22</v>
      </c>
      <c r="U105">
        <f t="shared" si="3"/>
        <v>0</v>
      </c>
      <c r="V105">
        <f>IF(Table2[[#This Row],[international_plan]]="yes",1,0)</f>
        <v>0</v>
      </c>
      <c r="W105">
        <f>IF(Table2[[#This Row],[voice_mail_plan]]="yes",1,0)</f>
        <v>0</v>
      </c>
      <c r="X105" t="str">
        <f t="shared" si="2"/>
        <v>Very High</v>
      </c>
      <c r="Y105" t="str">
        <f>IF(Table2[[#This Row],[total_intl_charge]] &gt; AVERAGE($R$2:$R$4245),"High","Low")</f>
        <v>Low</v>
      </c>
      <c r="Z105" t="str">
        <f>IF(AND(G105&gt;AVERAGE(train!$G$2:$G$4251),K105&gt;AVERAGE(train!$K$2:$K$4251)),"High Day &amp; Eve",IF(AND(G105&gt;AVERAGE(train!$G$2:$G$4251),K105&lt;=AVERAGE(train!$K$2:$K$4251)),"High Day Only",IF(AND(G105&lt;=AVERAGE(train!$G$2:$G$4251),K105&gt;AVERAGE(train!$K$2:$K$4251)),"High Eve Only","Low Usage")))</f>
        <v>Low Usage</v>
      </c>
    </row>
    <row r="106" spans="1:26">
      <c r="A106" t="s">
        <v>42</v>
      </c>
      <c r="B106">
        <v>85</v>
      </c>
      <c r="C106" t="s">
        <v>25</v>
      </c>
      <c r="D106" t="s">
        <v>22</v>
      </c>
      <c r="E106" t="s">
        <v>22</v>
      </c>
      <c r="F106">
        <v>0</v>
      </c>
      <c r="G106">
        <v>201.4</v>
      </c>
      <c r="H106">
        <v>52</v>
      </c>
      <c r="I106">
        <v>34.24</v>
      </c>
      <c r="J106">
        <v>229.4</v>
      </c>
      <c r="K106">
        <v>104</v>
      </c>
      <c r="L106">
        <v>19.5</v>
      </c>
      <c r="M106">
        <v>252.5</v>
      </c>
      <c r="N106">
        <v>106</v>
      </c>
      <c r="O106">
        <v>11.36</v>
      </c>
      <c r="P106">
        <v>12</v>
      </c>
      <c r="Q106">
        <v>3</v>
      </c>
      <c r="R106">
        <v>3.24</v>
      </c>
      <c r="S106">
        <v>1</v>
      </c>
      <c r="T106" t="s">
        <v>22</v>
      </c>
      <c r="U106">
        <f t="shared" si="3"/>
        <v>0</v>
      </c>
      <c r="V106">
        <f>IF(Table2[[#This Row],[international_plan]]="yes",1,0)</f>
        <v>0</v>
      </c>
      <c r="W106">
        <f>IF(Table2[[#This Row],[voice_mail_plan]]="yes",1,0)</f>
        <v>0</v>
      </c>
      <c r="X106" t="str">
        <f t="shared" si="2"/>
        <v>Medium</v>
      </c>
      <c r="Y106" t="str">
        <f>IF(Table2[[#This Row],[total_intl_charge]] &gt; AVERAGE($R$2:$R$4245),"High","Low")</f>
        <v>High</v>
      </c>
      <c r="Z106" t="str">
        <f>IF(AND(G106&gt;AVERAGE(train!$G$2:$G$4251),K106&gt;AVERAGE(train!$K$2:$K$4251)),"High Day &amp; Eve",IF(AND(G106&gt;AVERAGE(train!$G$2:$G$4251),K106&lt;=AVERAGE(train!$K$2:$K$4251)),"High Day Only",IF(AND(G106&lt;=AVERAGE(train!$G$2:$G$4251),K106&gt;AVERAGE(train!$K$2:$K$4251)),"High Eve Only","Low Usage")))</f>
        <v>High Day &amp; Eve</v>
      </c>
    </row>
    <row r="107" spans="1:26">
      <c r="A107" t="s">
        <v>67</v>
      </c>
      <c r="B107">
        <v>162</v>
      </c>
      <c r="C107" t="s">
        <v>21</v>
      </c>
      <c r="D107" t="s">
        <v>22</v>
      </c>
      <c r="E107" t="s">
        <v>22</v>
      </c>
      <c r="F107">
        <v>0</v>
      </c>
      <c r="G107">
        <v>70.7</v>
      </c>
      <c r="H107">
        <v>108</v>
      </c>
      <c r="I107">
        <v>12.02</v>
      </c>
      <c r="J107">
        <v>157.5</v>
      </c>
      <c r="K107">
        <v>87</v>
      </c>
      <c r="L107">
        <v>13.39</v>
      </c>
      <c r="M107">
        <v>154.80000000000001</v>
      </c>
      <c r="N107">
        <v>82</v>
      </c>
      <c r="O107">
        <v>6.97</v>
      </c>
      <c r="P107">
        <v>9.1</v>
      </c>
      <c r="Q107">
        <v>3</v>
      </c>
      <c r="R107">
        <v>2.46</v>
      </c>
      <c r="S107">
        <v>4</v>
      </c>
      <c r="T107" t="s">
        <v>23</v>
      </c>
      <c r="U107">
        <f t="shared" si="3"/>
        <v>1</v>
      </c>
      <c r="V107">
        <f>IF(Table2[[#This Row],[international_plan]]="yes",1,0)</f>
        <v>0</v>
      </c>
      <c r="W107">
        <f>IF(Table2[[#This Row],[voice_mail_plan]]="yes",1,0)</f>
        <v>0</v>
      </c>
      <c r="X107" t="str">
        <f t="shared" si="2"/>
        <v>Very High</v>
      </c>
      <c r="Y107" t="str">
        <f>IF(Table2[[#This Row],[total_intl_charge]] &gt; AVERAGE($R$2:$R$4245),"High","Low")</f>
        <v>Low</v>
      </c>
      <c r="Z107" t="str">
        <f>IF(AND(G107&gt;AVERAGE(train!$G$2:$G$4251),K107&gt;AVERAGE(train!$K$2:$K$4251)),"High Day &amp; Eve",IF(AND(G107&gt;AVERAGE(train!$G$2:$G$4251),K107&lt;=AVERAGE(train!$K$2:$K$4251)),"High Day Only",IF(AND(G107&lt;=AVERAGE(train!$G$2:$G$4251),K107&gt;AVERAGE(train!$K$2:$K$4251)),"High Eve Only","Low Usage")))</f>
        <v>Low Usage</v>
      </c>
    </row>
    <row r="108" spans="1:26">
      <c r="A108" t="s">
        <v>67</v>
      </c>
      <c r="B108">
        <v>61</v>
      </c>
      <c r="C108" t="s">
        <v>28</v>
      </c>
      <c r="D108" t="s">
        <v>22</v>
      </c>
      <c r="E108" t="s">
        <v>23</v>
      </c>
      <c r="F108">
        <v>27</v>
      </c>
      <c r="G108">
        <v>187.5</v>
      </c>
      <c r="H108">
        <v>124</v>
      </c>
      <c r="I108">
        <v>31.88</v>
      </c>
      <c r="J108">
        <v>146.6</v>
      </c>
      <c r="K108">
        <v>103</v>
      </c>
      <c r="L108">
        <v>12.46</v>
      </c>
      <c r="M108">
        <v>225.7</v>
      </c>
      <c r="N108">
        <v>129</v>
      </c>
      <c r="O108">
        <v>10.16</v>
      </c>
      <c r="P108">
        <v>6.4</v>
      </c>
      <c r="Q108">
        <v>6</v>
      </c>
      <c r="R108">
        <v>1.73</v>
      </c>
      <c r="S108">
        <v>4</v>
      </c>
      <c r="T108" t="s">
        <v>23</v>
      </c>
      <c r="U108">
        <f t="shared" si="3"/>
        <v>1</v>
      </c>
      <c r="V108">
        <f>IF(Table2[[#This Row],[international_plan]]="yes",1,0)</f>
        <v>0</v>
      </c>
      <c r="W108">
        <f>IF(Table2[[#This Row],[voice_mail_plan]]="yes",1,0)</f>
        <v>1</v>
      </c>
      <c r="X108" t="str">
        <f t="shared" si="2"/>
        <v>Low</v>
      </c>
      <c r="Y108" t="str">
        <f>IF(Table2[[#This Row],[total_intl_charge]] &gt; AVERAGE($R$2:$R$4245),"High","Low")</f>
        <v>Low</v>
      </c>
      <c r="Z108" t="str">
        <f>IF(AND(G108&gt;AVERAGE(train!$G$2:$G$4251),K108&gt;AVERAGE(train!$K$2:$K$4251)),"High Day &amp; Eve",IF(AND(G108&gt;AVERAGE(train!$G$2:$G$4251),K108&lt;=AVERAGE(train!$K$2:$K$4251)),"High Day Only",IF(AND(G108&lt;=AVERAGE(train!$G$2:$G$4251),K108&gt;AVERAGE(train!$K$2:$K$4251)),"High Eve Only","Low Usage")))</f>
        <v>High Day &amp; Eve</v>
      </c>
    </row>
    <row r="109" spans="1:26">
      <c r="A109" t="s">
        <v>39</v>
      </c>
      <c r="B109">
        <v>92</v>
      </c>
      <c r="C109" t="s">
        <v>25</v>
      </c>
      <c r="D109" t="s">
        <v>22</v>
      </c>
      <c r="E109" t="s">
        <v>22</v>
      </c>
      <c r="F109">
        <v>0</v>
      </c>
      <c r="G109">
        <v>91.7</v>
      </c>
      <c r="H109">
        <v>90</v>
      </c>
      <c r="I109">
        <v>15.59</v>
      </c>
      <c r="J109">
        <v>193.7</v>
      </c>
      <c r="K109">
        <v>123</v>
      </c>
      <c r="L109">
        <v>16.46</v>
      </c>
      <c r="M109">
        <v>175</v>
      </c>
      <c r="N109">
        <v>86</v>
      </c>
      <c r="O109">
        <v>7.88</v>
      </c>
      <c r="P109">
        <v>9.1999999999999993</v>
      </c>
      <c r="Q109">
        <v>4</v>
      </c>
      <c r="R109">
        <v>2.48</v>
      </c>
      <c r="S109">
        <v>2</v>
      </c>
      <c r="T109" t="s">
        <v>22</v>
      </c>
      <c r="U109">
        <f t="shared" si="3"/>
        <v>0</v>
      </c>
      <c r="V109">
        <f>IF(Table2[[#This Row],[international_plan]]="yes",1,0)</f>
        <v>0</v>
      </c>
      <c r="W109">
        <f>IF(Table2[[#This Row],[voice_mail_plan]]="yes",1,0)</f>
        <v>0</v>
      </c>
      <c r="X109" t="str">
        <f t="shared" si="2"/>
        <v>Medium</v>
      </c>
      <c r="Y109" t="str">
        <f>IF(Table2[[#This Row],[total_intl_charge]] &gt; AVERAGE($R$2:$R$4245),"High","Low")</f>
        <v>Low</v>
      </c>
      <c r="Z109" t="str">
        <f>IF(AND(G109&gt;AVERAGE(train!$G$2:$G$4251),K109&gt;AVERAGE(train!$K$2:$K$4251)),"High Day &amp; Eve",IF(AND(G109&gt;AVERAGE(train!$G$2:$G$4251),K109&lt;=AVERAGE(train!$K$2:$K$4251)),"High Day Only",IF(AND(G109&lt;=AVERAGE(train!$G$2:$G$4251),K109&gt;AVERAGE(train!$K$2:$K$4251)),"High Eve Only","Low Usage")))</f>
        <v>High Eve Only</v>
      </c>
    </row>
    <row r="110" spans="1:26">
      <c r="A110" t="s">
        <v>69</v>
      </c>
      <c r="B110">
        <v>90</v>
      </c>
      <c r="C110" t="s">
        <v>21</v>
      </c>
      <c r="D110" t="s">
        <v>22</v>
      </c>
      <c r="E110" t="s">
        <v>22</v>
      </c>
      <c r="F110">
        <v>0</v>
      </c>
      <c r="G110">
        <v>145.5</v>
      </c>
      <c r="H110">
        <v>92</v>
      </c>
      <c r="I110">
        <v>24.74</v>
      </c>
      <c r="J110">
        <v>217.7</v>
      </c>
      <c r="K110">
        <v>114</v>
      </c>
      <c r="L110">
        <v>18.5</v>
      </c>
      <c r="M110">
        <v>146.9</v>
      </c>
      <c r="N110">
        <v>123</v>
      </c>
      <c r="O110">
        <v>6.61</v>
      </c>
      <c r="P110">
        <v>10.9</v>
      </c>
      <c r="Q110">
        <v>2</v>
      </c>
      <c r="R110">
        <v>2.94</v>
      </c>
      <c r="S110">
        <v>3</v>
      </c>
      <c r="T110" t="s">
        <v>22</v>
      </c>
      <c r="U110">
        <f t="shared" si="3"/>
        <v>0</v>
      </c>
      <c r="V110">
        <f>IF(Table2[[#This Row],[international_plan]]="yes",1,0)</f>
        <v>0</v>
      </c>
      <c r="W110">
        <f>IF(Table2[[#This Row],[voice_mail_plan]]="yes",1,0)</f>
        <v>0</v>
      </c>
      <c r="X110" t="str">
        <f t="shared" si="2"/>
        <v>Medium</v>
      </c>
      <c r="Y110" t="str">
        <f>IF(Table2[[#This Row],[total_intl_charge]] &gt; AVERAGE($R$2:$R$4245),"High","Low")</f>
        <v>High</v>
      </c>
      <c r="Z110" t="str">
        <f>IF(AND(G110&gt;AVERAGE(train!$G$2:$G$4251),K110&gt;AVERAGE(train!$K$2:$K$4251)),"High Day &amp; Eve",IF(AND(G110&gt;AVERAGE(train!$G$2:$G$4251),K110&lt;=AVERAGE(train!$K$2:$K$4251)),"High Day Only",IF(AND(G110&lt;=AVERAGE(train!$G$2:$G$4251),K110&gt;AVERAGE(train!$K$2:$K$4251)),"High Eve Only","Low Usage")))</f>
        <v>High Eve Only</v>
      </c>
    </row>
    <row r="111" spans="1:26">
      <c r="A111" t="s">
        <v>56</v>
      </c>
      <c r="B111">
        <v>75</v>
      </c>
      <c r="C111" t="s">
        <v>25</v>
      </c>
      <c r="D111" t="s">
        <v>22</v>
      </c>
      <c r="E111" t="s">
        <v>22</v>
      </c>
      <c r="F111">
        <v>0</v>
      </c>
      <c r="G111">
        <v>166.3</v>
      </c>
      <c r="H111">
        <v>125</v>
      </c>
      <c r="I111">
        <v>28.27</v>
      </c>
      <c r="J111">
        <v>158.19999999999999</v>
      </c>
      <c r="K111">
        <v>86</v>
      </c>
      <c r="L111">
        <v>13.45</v>
      </c>
      <c r="M111">
        <v>256.7</v>
      </c>
      <c r="N111">
        <v>80</v>
      </c>
      <c r="O111">
        <v>11.55</v>
      </c>
      <c r="P111">
        <v>6.1</v>
      </c>
      <c r="Q111">
        <v>5</v>
      </c>
      <c r="R111">
        <v>1.65</v>
      </c>
      <c r="S111">
        <v>1</v>
      </c>
      <c r="T111" t="s">
        <v>22</v>
      </c>
      <c r="U111">
        <f t="shared" si="3"/>
        <v>0</v>
      </c>
      <c r="V111">
        <f>IF(Table2[[#This Row],[international_plan]]="yes",1,0)</f>
        <v>0</v>
      </c>
      <c r="W111">
        <f>IF(Table2[[#This Row],[voice_mail_plan]]="yes",1,0)</f>
        <v>0</v>
      </c>
      <c r="X111" t="str">
        <f t="shared" si="2"/>
        <v>Medium</v>
      </c>
      <c r="Y111" t="str">
        <f>IF(Table2[[#This Row],[total_intl_charge]] &gt; AVERAGE($R$2:$R$4245),"High","Low")</f>
        <v>Low</v>
      </c>
      <c r="Z111" t="str">
        <f>IF(AND(G111&gt;AVERAGE(train!$G$2:$G$4251),K111&gt;AVERAGE(train!$K$2:$K$4251)),"High Day &amp; Eve",IF(AND(G111&gt;AVERAGE(train!$G$2:$G$4251),K111&lt;=AVERAGE(train!$K$2:$K$4251)),"High Day Only",IF(AND(G111&lt;=AVERAGE(train!$G$2:$G$4251),K111&gt;AVERAGE(train!$K$2:$K$4251)),"High Eve Only","Low Usage")))</f>
        <v>Low Usage</v>
      </c>
    </row>
    <row r="112" spans="1:26">
      <c r="A112" t="s">
        <v>24</v>
      </c>
      <c r="B112">
        <v>78</v>
      </c>
      <c r="C112" t="s">
        <v>21</v>
      </c>
      <c r="D112" t="s">
        <v>22</v>
      </c>
      <c r="E112" t="s">
        <v>22</v>
      </c>
      <c r="F112">
        <v>0</v>
      </c>
      <c r="G112">
        <v>231</v>
      </c>
      <c r="H112">
        <v>115</v>
      </c>
      <c r="I112">
        <v>39.270000000000003</v>
      </c>
      <c r="J112">
        <v>230.4</v>
      </c>
      <c r="K112">
        <v>140</v>
      </c>
      <c r="L112">
        <v>19.579999999999998</v>
      </c>
      <c r="M112">
        <v>261.39999999999998</v>
      </c>
      <c r="N112">
        <v>120</v>
      </c>
      <c r="O112">
        <v>11.76</v>
      </c>
      <c r="P112">
        <v>9.5</v>
      </c>
      <c r="Q112">
        <v>3</v>
      </c>
      <c r="R112">
        <v>2.57</v>
      </c>
      <c r="S112">
        <v>1</v>
      </c>
      <c r="T112" t="s">
        <v>22</v>
      </c>
      <c r="U112">
        <f t="shared" si="3"/>
        <v>0</v>
      </c>
      <c r="V112">
        <f>IF(Table2[[#This Row],[international_plan]]="yes",1,0)</f>
        <v>0</v>
      </c>
      <c r="W112">
        <f>IF(Table2[[#This Row],[voice_mail_plan]]="yes",1,0)</f>
        <v>0</v>
      </c>
      <c r="X112" t="str">
        <f t="shared" si="2"/>
        <v>Medium</v>
      </c>
      <c r="Y112" t="str">
        <f>IF(Table2[[#This Row],[total_intl_charge]] &gt; AVERAGE($R$2:$R$4245),"High","Low")</f>
        <v>Low</v>
      </c>
      <c r="Z112" t="str">
        <f>IF(AND(G112&gt;AVERAGE(train!$G$2:$G$4251),K112&gt;AVERAGE(train!$K$2:$K$4251)),"High Day &amp; Eve",IF(AND(G112&gt;AVERAGE(train!$G$2:$G$4251),K112&lt;=AVERAGE(train!$K$2:$K$4251)),"High Day Only",IF(AND(G112&lt;=AVERAGE(train!$G$2:$G$4251),K112&gt;AVERAGE(train!$K$2:$K$4251)),"High Eve Only","Low Usage")))</f>
        <v>High Day &amp; Eve</v>
      </c>
    </row>
    <row r="113" spans="1:26">
      <c r="A113" t="s">
        <v>39</v>
      </c>
      <c r="B113">
        <v>82</v>
      </c>
      <c r="C113" t="s">
        <v>25</v>
      </c>
      <c r="D113" t="s">
        <v>22</v>
      </c>
      <c r="E113" t="s">
        <v>22</v>
      </c>
      <c r="F113">
        <v>0</v>
      </c>
      <c r="G113">
        <v>200.3</v>
      </c>
      <c r="H113">
        <v>96</v>
      </c>
      <c r="I113">
        <v>34.049999999999997</v>
      </c>
      <c r="J113">
        <v>201.2</v>
      </c>
      <c r="K113">
        <v>102</v>
      </c>
      <c r="L113">
        <v>17.100000000000001</v>
      </c>
      <c r="M113">
        <v>206.1</v>
      </c>
      <c r="N113">
        <v>60</v>
      </c>
      <c r="O113">
        <v>9.27</v>
      </c>
      <c r="P113">
        <v>7.1</v>
      </c>
      <c r="Q113">
        <v>1</v>
      </c>
      <c r="R113">
        <v>1.92</v>
      </c>
      <c r="S113">
        <v>4</v>
      </c>
      <c r="T113" t="s">
        <v>22</v>
      </c>
      <c r="U113">
        <f t="shared" si="3"/>
        <v>0</v>
      </c>
      <c r="V113">
        <f>IF(Table2[[#This Row],[international_plan]]="yes",1,0)</f>
        <v>0</v>
      </c>
      <c r="W113">
        <f>IF(Table2[[#This Row],[voice_mail_plan]]="yes",1,0)</f>
        <v>0</v>
      </c>
      <c r="X113" t="str">
        <f t="shared" si="2"/>
        <v>Medium</v>
      </c>
      <c r="Y113" t="str">
        <f>IF(Table2[[#This Row],[total_intl_charge]] &gt; AVERAGE($R$2:$R$4245),"High","Low")</f>
        <v>Low</v>
      </c>
      <c r="Z113" t="str">
        <f>IF(AND(G113&gt;AVERAGE(train!$G$2:$G$4251),K113&gt;AVERAGE(train!$K$2:$K$4251)),"High Day &amp; Eve",IF(AND(G113&gt;AVERAGE(train!$G$2:$G$4251),K113&lt;=AVERAGE(train!$K$2:$K$4251)),"High Day Only",IF(AND(G113&lt;=AVERAGE(train!$G$2:$G$4251),K113&gt;AVERAGE(train!$K$2:$K$4251)),"High Eve Only","Low Usage")))</f>
        <v>High Day &amp; Eve</v>
      </c>
    </row>
    <row r="114" spans="1:26">
      <c r="A114" t="s">
        <v>50</v>
      </c>
      <c r="B114">
        <v>163</v>
      </c>
      <c r="C114" t="s">
        <v>25</v>
      </c>
      <c r="D114" t="s">
        <v>22</v>
      </c>
      <c r="E114" t="s">
        <v>22</v>
      </c>
      <c r="F114">
        <v>0</v>
      </c>
      <c r="G114">
        <v>197</v>
      </c>
      <c r="H114">
        <v>109</v>
      </c>
      <c r="I114">
        <v>33.49</v>
      </c>
      <c r="J114">
        <v>202.6</v>
      </c>
      <c r="K114">
        <v>128</v>
      </c>
      <c r="L114">
        <v>17.22</v>
      </c>
      <c r="M114">
        <v>206.4</v>
      </c>
      <c r="N114">
        <v>80</v>
      </c>
      <c r="O114">
        <v>9.2899999999999991</v>
      </c>
      <c r="P114">
        <v>9.1</v>
      </c>
      <c r="Q114">
        <v>10</v>
      </c>
      <c r="R114">
        <v>2.46</v>
      </c>
      <c r="S114">
        <v>1</v>
      </c>
      <c r="T114" t="s">
        <v>22</v>
      </c>
      <c r="U114">
        <f t="shared" si="3"/>
        <v>0</v>
      </c>
      <c r="V114">
        <f>IF(Table2[[#This Row],[international_plan]]="yes",1,0)</f>
        <v>0</v>
      </c>
      <c r="W114">
        <f>IF(Table2[[#This Row],[voice_mail_plan]]="yes",1,0)</f>
        <v>0</v>
      </c>
      <c r="X114" t="str">
        <f t="shared" si="2"/>
        <v>Very High</v>
      </c>
      <c r="Y114" t="str">
        <f>IF(Table2[[#This Row],[total_intl_charge]] &gt; AVERAGE($R$2:$R$4245),"High","Low")</f>
        <v>Low</v>
      </c>
      <c r="Z114" t="str">
        <f>IF(AND(G114&gt;AVERAGE(train!$G$2:$G$4251),K114&gt;AVERAGE(train!$K$2:$K$4251)),"High Day &amp; Eve",IF(AND(G114&gt;AVERAGE(train!$G$2:$G$4251),K114&lt;=AVERAGE(train!$K$2:$K$4251)),"High Day Only",IF(AND(G114&lt;=AVERAGE(train!$G$2:$G$4251),K114&gt;AVERAGE(train!$K$2:$K$4251)),"High Eve Only","Low Usage")))</f>
        <v>High Day &amp; Eve</v>
      </c>
    </row>
    <row r="115" spans="1:26">
      <c r="A115" t="s">
        <v>68</v>
      </c>
      <c r="B115">
        <v>91</v>
      </c>
      <c r="C115" t="s">
        <v>28</v>
      </c>
      <c r="D115" t="s">
        <v>23</v>
      </c>
      <c r="E115" t="s">
        <v>22</v>
      </c>
      <c r="F115">
        <v>0</v>
      </c>
      <c r="G115">
        <v>129.9</v>
      </c>
      <c r="H115">
        <v>112</v>
      </c>
      <c r="I115">
        <v>22.08</v>
      </c>
      <c r="J115">
        <v>173.3</v>
      </c>
      <c r="K115">
        <v>83</v>
      </c>
      <c r="L115">
        <v>14.73</v>
      </c>
      <c r="M115">
        <v>247.2</v>
      </c>
      <c r="N115">
        <v>130</v>
      </c>
      <c r="O115">
        <v>11.12</v>
      </c>
      <c r="P115">
        <v>11.2</v>
      </c>
      <c r="Q115">
        <v>3</v>
      </c>
      <c r="R115">
        <v>3.02</v>
      </c>
      <c r="S115">
        <v>3</v>
      </c>
      <c r="T115" t="s">
        <v>22</v>
      </c>
      <c r="U115">
        <f t="shared" si="3"/>
        <v>0</v>
      </c>
      <c r="V115">
        <f>IF(Table2[[#This Row],[international_plan]]="yes",1,0)</f>
        <v>1</v>
      </c>
      <c r="W115">
        <f>IF(Table2[[#This Row],[voice_mail_plan]]="yes",1,0)</f>
        <v>0</v>
      </c>
      <c r="X115" t="str">
        <f t="shared" si="2"/>
        <v>Medium</v>
      </c>
      <c r="Y115" t="str">
        <f>IF(Table2[[#This Row],[total_intl_charge]] &gt; AVERAGE($R$2:$R$4245),"High","Low")</f>
        <v>High</v>
      </c>
      <c r="Z115" t="str">
        <f>IF(AND(G115&gt;AVERAGE(train!$G$2:$G$4251),K115&gt;AVERAGE(train!$K$2:$K$4251)),"High Day &amp; Eve",IF(AND(G115&gt;AVERAGE(train!$G$2:$G$4251),K115&lt;=AVERAGE(train!$K$2:$K$4251)),"High Day Only",IF(AND(G115&lt;=AVERAGE(train!$G$2:$G$4251),K115&gt;AVERAGE(train!$K$2:$K$4251)),"High Eve Only","Low Usage")))</f>
        <v>Low Usage</v>
      </c>
    </row>
    <row r="116" spans="1:26">
      <c r="A116" t="s">
        <v>47</v>
      </c>
      <c r="B116">
        <v>127</v>
      </c>
      <c r="C116" t="s">
        <v>28</v>
      </c>
      <c r="D116" t="s">
        <v>22</v>
      </c>
      <c r="E116" t="s">
        <v>23</v>
      </c>
      <c r="F116">
        <v>36</v>
      </c>
      <c r="G116">
        <v>183.2</v>
      </c>
      <c r="H116">
        <v>117</v>
      </c>
      <c r="I116">
        <v>31.14</v>
      </c>
      <c r="J116">
        <v>126.8</v>
      </c>
      <c r="K116">
        <v>76</v>
      </c>
      <c r="L116">
        <v>10.78</v>
      </c>
      <c r="M116">
        <v>263.3</v>
      </c>
      <c r="N116">
        <v>71</v>
      </c>
      <c r="O116">
        <v>11.85</v>
      </c>
      <c r="P116">
        <v>11.2</v>
      </c>
      <c r="Q116">
        <v>8</v>
      </c>
      <c r="R116">
        <v>3.02</v>
      </c>
      <c r="S116">
        <v>1</v>
      </c>
      <c r="T116" t="s">
        <v>22</v>
      </c>
      <c r="U116">
        <f t="shared" si="3"/>
        <v>0</v>
      </c>
      <c r="V116">
        <f>IF(Table2[[#This Row],[international_plan]]="yes",1,0)</f>
        <v>0</v>
      </c>
      <c r="W116">
        <f>IF(Table2[[#This Row],[voice_mail_plan]]="yes",1,0)</f>
        <v>1</v>
      </c>
      <c r="X116" t="str">
        <f t="shared" si="2"/>
        <v>High</v>
      </c>
      <c r="Y116" t="str">
        <f>IF(Table2[[#This Row],[total_intl_charge]] &gt; AVERAGE($R$2:$R$4245),"High","Low")</f>
        <v>High</v>
      </c>
      <c r="Z116" t="str">
        <f>IF(AND(G116&gt;AVERAGE(train!$G$2:$G$4251),K116&gt;AVERAGE(train!$K$2:$K$4251)),"High Day &amp; Eve",IF(AND(G116&gt;AVERAGE(train!$G$2:$G$4251),K116&lt;=AVERAGE(train!$K$2:$K$4251)),"High Day Only",IF(AND(G116&lt;=AVERAGE(train!$G$2:$G$4251),K116&gt;AVERAGE(train!$K$2:$K$4251)),"High Eve Only","Low Usage")))</f>
        <v>High Day Only</v>
      </c>
    </row>
    <row r="117" spans="1:26">
      <c r="A117" t="s">
        <v>62</v>
      </c>
      <c r="B117">
        <v>113</v>
      </c>
      <c r="C117" t="s">
        <v>21</v>
      </c>
      <c r="D117" t="s">
        <v>22</v>
      </c>
      <c r="E117" t="s">
        <v>23</v>
      </c>
      <c r="F117">
        <v>23</v>
      </c>
      <c r="G117">
        <v>205</v>
      </c>
      <c r="H117">
        <v>101</v>
      </c>
      <c r="I117">
        <v>34.85</v>
      </c>
      <c r="J117">
        <v>152</v>
      </c>
      <c r="K117">
        <v>60</v>
      </c>
      <c r="L117">
        <v>12.92</v>
      </c>
      <c r="M117">
        <v>158.6</v>
      </c>
      <c r="N117">
        <v>59</v>
      </c>
      <c r="O117">
        <v>7.14</v>
      </c>
      <c r="P117">
        <v>10.199999999999999</v>
      </c>
      <c r="Q117">
        <v>5</v>
      </c>
      <c r="R117">
        <v>2.75</v>
      </c>
      <c r="S117">
        <v>2</v>
      </c>
      <c r="T117" t="s">
        <v>22</v>
      </c>
      <c r="U117">
        <f t="shared" si="3"/>
        <v>0</v>
      </c>
      <c r="V117">
        <f>IF(Table2[[#This Row],[international_plan]]="yes",1,0)</f>
        <v>0</v>
      </c>
      <c r="W117">
        <f>IF(Table2[[#This Row],[voice_mail_plan]]="yes",1,0)</f>
        <v>1</v>
      </c>
      <c r="X117" t="str">
        <f t="shared" si="2"/>
        <v>High</v>
      </c>
      <c r="Y117" t="str">
        <f>IF(Table2[[#This Row],[total_intl_charge]] &gt; AVERAGE($R$2:$R$4245),"High","Low")</f>
        <v>Low</v>
      </c>
      <c r="Z117" t="str">
        <f>IF(AND(G117&gt;AVERAGE(train!$G$2:$G$4251),K117&gt;AVERAGE(train!$K$2:$K$4251)),"High Day &amp; Eve",IF(AND(G117&gt;AVERAGE(train!$G$2:$G$4251),K117&lt;=AVERAGE(train!$K$2:$K$4251)),"High Day Only",IF(AND(G117&lt;=AVERAGE(train!$G$2:$G$4251),K117&gt;AVERAGE(train!$K$2:$K$4251)),"High Eve Only","Low Usage")))</f>
        <v>High Day Only</v>
      </c>
    </row>
    <row r="118" spans="1:26">
      <c r="A118" t="s">
        <v>54</v>
      </c>
      <c r="B118">
        <v>110</v>
      </c>
      <c r="C118" t="s">
        <v>28</v>
      </c>
      <c r="D118" t="s">
        <v>22</v>
      </c>
      <c r="E118" t="s">
        <v>22</v>
      </c>
      <c r="F118">
        <v>0</v>
      </c>
      <c r="G118">
        <v>148.5</v>
      </c>
      <c r="H118">
        <v>115</v>
      </c>
      <c r="I118">
        <v>25.25</v>
      </c>
      <c r="J118">
        <v>276.39999999999998</v>
      </c>
      <c r="K118">
        <v>84</v>
      </c>
      <c r="L118">
        <v>23.49</v>
      </c>
      <c r="M118">
        <v>193.6</v>
      </c>
      <c r="N118">
        <v>112</v>
      </c>
      <c r="O118">
        <v>8.7100000000000009</v>
      </c>
      <c r="P118">
        <v>12.4</v>
      </c>
      <c r="Q118">
        <v>3</v>
      </c>
      <c r="R118">
        <v>3.35</v>
      </c>
      <c r="S118">
        <v>1</v>
      </c>
      <c r="T118" t="s">
        <v>22</v>
      </c>
      <c r="U118">
        <f t="shared" si="3"/>
        <v>0</v>
      </c>
      <c r="V118">
        <f>IF(Table2[[#This Row],[international_plan]]="yes",1,0)</f>
        <v>0</v>
      </c>
      <c r="W118">
        <f>IF(Table2[[#This Row],[voice_mail_plan]]="yes",1,0)</f>
        <v>0</v>
      </c>
      <c r="X118" t="str">
        <f t="shared" si="2"/>
        <v>High</v>
      </c>
      <c r="Y118" t="str">
        <f>IF(Table2[[#This Row],[total_intl_charge]] &gt; AVERAGE($R$2:$R$4245),"High","Low")</f>
        <v>High</v>
      </c>
      <c r="Z118" t="str">
        <f>IF(AND(G118&gt;AVERAGE(train!$G$2:$G$4251),K118&gt;AVERAGE(train!$K$2:$K$4251)),"High Day &amp; Eve",IF(AND(G118&gt;AVERAGE(train!$G$2:$G$4251),K118&lt;=AVERAGE(train!$K$2:$K$4251)),"High Day Only",IF(AND(G118&lt;=AVERAGE(train!$G$2:$G$4251),K118&gt;AVERAGE(train!$K$2:$K$4251)),"High Eve Only","Low Usage")))</f>
        <v>Low Usage</v>
      </c>
    </row>
    <row r="119" spans="1:26">
      <c r="A119" t="s">
        <v>49</v>
      </c>
      <c r="B119">
        <v>120</v>
      </c>
      <c r="C119" t="s">
        <v>21</v>
      </c>
      <c r="D119" t="s">
        <v>22</v>
      </c>
      <c r="E119" t="s">
        <v>23</v>
      </c>
      <c r="F119">
        <v>39</v>
      </c>
      <c r="G119">
        <v>200.3</v>
      </c>
      <c r="H119">
        <v>68</v>
      </c>
      <c r="I119">
        <v>34.049999999999997</v>
      </c>
      <c r="J119">
        <v>220.4</v>
      </c>
      <c r="K119">
        <v>97</v>
      </c>
      <c r="L119">
        <v>18.73</v>
      </c>
      <c r="M119">
        <v>253.8</v>
      </c>
      <c r="N119">
        <v>116</v>
      </c>
      <c r="O119">
        <v>11.42</v>
      </c>
      <c r="P119">
        <v>10.5</v>
      </c>
      <c r="Q119">
        <v>4</v>
      </c>
      <c r="R119">
        <v>2.84</v>
      </c>
      <c r="S119">
        <v>0</v>
      </c>
      <c r="T119" t="s">
        <v>22</v>
      </c>
      <c r="U119">
        <f t="shared" si="3"/>
        <v>0</v>
      </c>
      <c r="V119">
        <f>IF(Table2[[#This Row],[international_plan]]="yes",1,0)</f>
        <v>0</v>
      </c>
      <c r="W119">
        <f>IF(Table2[[#This Row],[voice_mail_plan]]="yes",1,0)</f>
        <v>1</v>
      </c>
      <c r="X119" t="str">
        <f t="shared" si="2"/>
        <v>High</v>
      </c>
      <c r="Y119" t="str">
        <f>IF(Table2[[#This Row],[total_intl_charge]] &gt; AVERAGE($R$2:$R$4245),"High","Low")</f>
        <v>High</v>
      </c>
      <c r="Z119" t="str">
        <f>IF(AND(G119&gt;AVERAGE(train!$G$2:$G$4251),K119&gt;AVERAGE(train!$K$2:$K$4251)),"High Day &amp; Eve",IF(AND(G119&gt;AVERAGE(train!$G$2:$G$4251),K119&lt;=AVERAGE(train!$K$2:$K$4251)),"High Day Only",IF(AND(G119&lt;=AVERAGE(train!$G$2:$G$4251),K119&gt;AVERAGE(train!$K$2:$K$4251)),"High Eve Only","Low Usage")))</f>
        <v>High Day Only</v>
      </c>
    </row>
    <row r="120" spans="1:26">
      <c r="A120" t="s">
        <v>53</v>
      </c>
      <c r="B120">
        <v>157</v>
      </c>
      <c r="C120" t="s">
        <v>21</v>
      </c>
      <c r="D120" t="s">
        <v>22</v>
      </c>
      <c r="E120" t="s">
        <v>23</v>
      </c>
      <c r="F120">
        <v>28</v>
      </c>
      <c r="G120">
        <v>192.6</v>
      </c>
      <c r="H120">
        <v>107</v>
      </c>
      <c r="I120">
        <v>32.74</v>
      </c>
      <c r="J120">
        <v>195.5</v>
      </c>
      <c r="K120">
        <v>74</v>
      </c>
      <c r="L120">
        <v>16.62</v>
      </c>
      <c r="M120">
        <v>109.7</v>
      </c>
      <c r="N120">
        <v>139</v>
      </c>
      <c r="O120">
        <v>4.9400000000000004</v>
      </c>
      <c r="P120">
        <v>6.8</v>
      </c>
      <c r="Q120">
        <v>5</v>
      </c>
      <c r="R120">
        <v>1.84</v>
      </c>
      <c r="S120">
        <v>3</v>
      </c>
      <c r="T120" t="s">
        <v>22</v>
      </c>
      <c r="U120">
        <f t="shared" si="3"/>
        <v>0</v>
      </c>
      <c r="V120">
        <f>IF(Table2[[#This Row],[international_plan]]="yes",1,0)</f>
        <v>0</v>
      </c>
      <c r="W120">
        <f>IF(Table2[[#This Row],[voice_mail_plan]]="yes",1,0)</f>
        <v>1</v>
      </c>
      <c r="X120" t="str">
        <f t="shared" si="2"/>
        <v>Very High</v>
      </c>
      <c r="Y120" t="str">
        <f>IF(Table2[[#This Row],[total_intl_charge]] &gt; AVERAGE($R$2:$R$4245),"High","Low")</f>
        <v>Low</v>
      </c>
      <c r="Z120" t="str">
        <f>IF(AND(G120&gt;AVERAGE(train!$G$2:$G$4251),K120&gt;AVERAGE(train!$K$2:$K$4251)),"High Day &amp; Eve",IF(AND(G120&gt;AVERAGE(train!$G$2:$G$4251),K120&lt;=AVERAGE(train!$K$2:$K$4251)),"High Day Only",IF(AND(G120&lt;=AVERAGE(train!$G$2:$G$4251),K120&gt;AVERAGE(train!$K$2:$K$4251)),"High Eve Only","Low Usage")))</f>
        <v>High Day Only</v>
      </c>
    </row>
    <row r="121" spans="1:26">
      <c r="A121" t="s">
        <v>64</v>
      </c>
      <c r="B121">
        <v>103</v>
      </c>
      <c r="C121" t="s">
        <v>28</v>
      </c>
      <c r="D121" t="s">
        <v>22</v>
      </c>
      <c r="E121" t="s">
        <v>22</v>
      </c>
      <c r="F121">
        <v>0</v>
      </c>
      <c r="G121">
        <v>246.5</v>
      </c>
      <c r="H121">
        <v>47</v>
      </c>
      <c r="I121">
        <v>41.91</v>
      </c>
      <c r="J121">
        <v>195.5</v>
      </c>
      <c r="K121">
        <v>84</v>
      </c>
      <c r="L121">
        <v>16.62</v>
      </c>
      <c r="M121">
        <v>200.5</v>
      </c>
      <c r="N121">
        <v>96</v>
      </c>
      <c r="O121">
        <v>9.02</v>
      </c>
      <c r="P121">
        <v>11.7</v>
      </c>
      <c r="Q121">
        <v>4</v>
      </c>
      <c r="R121">
        <v>3.16</v>
      </c>
      <c r="S121">
        <v>1</v>
      </c>
      <c r="T121" t="s">
        <v>22</v>
      </c>
      <c r="U121">
        <f t="shared" si="3"/>
        <v>0</v>
      </c>
      <c r="V121">
        <f>IF(Table2[[#This Row],[international_plan]]="yes",1,0)</f>
        <v>0</v>
      </c>
      <c r="W121">
        <f>IF(Table2[[#This Row],[voice_mail_plan]]="yes",1,0)</f>
        <v>0</v>
      </c>
      <c r="X121" t="str">
        <f t="shared" si="2"/>
        <v>High</v>
      </c>
      <c r="Y121" t="str">
        <f>IF(Table2[[#This Row],[total_intl_charge]] &gt; AVERAGE($R$2:$R$4245),"High","Low")</f>
        <v>High</v>
      </c>
      <c r="Z121" t="str">
        <f>IF(AND(G121&gt;AVERAGE(train!$G$2:$G$4251),K121&gt;AVERAGE(train!$K$2:$K$4251)),"High Day &amp; Eve",IF(AND(G121&gt;AVERAGE(train!$G$2:$G$4251),K121&lt;=AVERAGE(train!$K$2:$K$4251)),"High Day Only",IF(AND(G121&lt;=AVERAGE(train!$G$2:$G$4251),K121&gt;AVERAGE(train!$K$2:$K$4251)),"High Eve Only","Low Usage")))</f>
        <v>High Day Only</v>
      </c>
    </row>
    <row r="122" spans="1:26">
      <c r="A122" t="s">
        <v>64</v>
      </c>
      <c r="B122">
        <v>117</v>
      </c>
      <c r="C122" t="s">
        <v>25</v>
      </c>
      <c r="D122" t="s">
        <v>23</v>
      </c>
      <c r="E122" t="s">
        <v>22</v>
      </c>
      <c r="F122">
        <v>0</v>
      </c>
      <c r="G122">
        <v>167.1</v>
      </c>
      <c r="H122">
        <v>86</v>
      </c>
      <c r="I122">
        <v>28.41</v>
      </c>
      <c r="J122">
        <v>177.5</v>
      </c>
      <c r="K122">
        <v>87</v>
      </c>
      <c r="L122">
        <v>15.09</v>
      </c>
      <c r="M122">
        <v>249.4</v>
      </c>
      <c r="N122">
        <v>132</v>
      </c>
      <c r="O122">
        <v>11.22</v>
      </c>
      <c r="P122">
        <v>14.1</v>
      </c>
      <c r="Q122">
        <v>7</v>
      </c>
      <c r="R122">
        <v>3.81</v>
      </c>
      <c r="S122">
        <v>2</v>
      </c>
      <c r="T122" t="s">
        <v>23</v>
      </c>
      <c r="U122">
        <f t="shared" si="3"/>
        <v>1</v>
      </c>
      <c r="V122">
        <f>IF(Table2[[#This Row],[international_plan]]="yes",1,0)</f>
        <v>1</v>
      </c>
      <c r="W122">
        <f>IF(Table2[[#This Row],[voice_mail_plan]]="yes",1,0)</f>
        <v>0</v>
      </c>
      <c r="X122" t="str">
        <f t="shared" si="2"/>
        <v>High</v>
      </c>
      <c r="Y122" t="str">
        <f>IF(Table2[[#This Row],[total_intl_charge]] &gt; AVERAGE($R$2:$R$4245),"High","Low")</f>
        <v>High</v>
      </c>
      <c r="Z122" t="str">
        <f>IF(AND(G122&gt;AVERAGE(train!$G$2:$G$4251),K122&gt;AVERAGE(train!$K$2:$K$4251)),"High Day &amp; Eve",IF(AND(G122&gt;AVERAGE(train!$G$2:$G$4251),K122&lt;=AVERAGE(train!$K$2:$K$4251)),"High Day Only",IF(AND(G122&lt;=AVERAGE(train!$G$2:$G$4251),K122&gt;AVERAGE(train!$K$2:$K$4251)),"High Eve Only","Low Usage")))</f>
        <v>Low Usage</v>
      </c>
    </row>
    <row r="123" spans="1:26">
      <c r="A123" t="s">
        <v>30</v>
      </c>
      <c r="B123">
        <v>121</v>
      </c>
      <c r="C123" t="s">
        <v>25</v>
      </c>
      <c r="D123" t="s">
        <v>22</v>
      </c>
      <c r="E123" t="s">
        <v>22</v>
      </c>
      <c r="F123">
        <v>0</v>
      </c>
      <c r="G123">
        <v>181.5</v>
      </c>
      <c r="H123">
        <v>121</v>
      </c>
      <c r="I123">
        <v>30.86</v>
      </c>
      <c r="J123">
        <v>218.4</v>
      </c>
      <c r="K123">
        <v>98</v>
      </c>
      <c r="L123">
        <v>18.559999999999999</v>
      </c>
      <c r="M123">
        <v>161.6</v>
      </c>
      <c r="N123">
        <v>103</v>
      </c>
      <c r="O123">
        <v>7.27</v>
      </c>
      <c r="P123">
        <v>8.5</v>
      </c>
      <c r="Q123">
        <v>5</v>
      </c>
      <c r="R123">
        <v>2.2999999999999998</v>
      </c>
      <c r="S123">
        <v>1</v>
      </c>
      <c r="T123" t="s">
        <v>22</v>
      </c>
      <c r="U123">
        <f t="shared" si="3"/>
        <v>0</v>
      </c>
      <c r="V123">
        <f>IF(Table2[[#This Row],[international_plan]]="yes",1,0)</f>
        <v>0</v>
      </c>
      <c r="W123">
        <f>IF(Table2[[#This Row],[voice_mail_plan]]="yes",1,0)</f>
        <v>0</v>
      </c>
      <c r="X123" t="str">
        <f t="shared" si="2"/>
        <v>High</v>
      </c>
      <c r="Y123" t="str">
        <f>IF(Table2[[#This Row],[total_intl_charge]] &gt; AVERAGE($R$2:$R$4245),"High","Low")</f>
        <v>Low</v>
      </c>
      <c r="Z123" t="str">
        <f>IF(AND(G123&gt;AVERAGE(train!$G$2:$G$4251),K123&gt;AVERAGE(train!$K$2:$K$4251)),"High Day &amp; Eve",IF(AND(G123&gt;AVERAGE(train!$G$2:$G$4251),K123&lt;=AVERAGE(train!$K$2:$K$4251)),"High Day Only",IF(AND(G123&lt;=AVERAGE(train!$G$2:$G$4251),K123&gt;AVERAGE(train!$K$2:$K$4251)),"High Eve Only","Low Usage")))</f>
        <v>High Day Only</v>
      </c>
    </row>
    <row r="124" spans="1:26">
      <c r="A124" t="s">
        <v>33</v>
      </c>
      <c r="B124">
        <v>145</v>
      </c>
      <c r="C124" t="s">
        <v>25</v>
      </c>
      <c r="D124" t="s">
        <v>22</v>
      </c>
      <c r="E124" t="s">
        <v>23</v>
      </c>
      <c r="F124">
        <v>43</v>
      </c>
      <c r="G124">
        <v>257.7</v>
      </c>
      <c r="H124">
        <v>97</v>
      </c>
      <c r="I124">
        <v>43.81</v>
      </c>
      <c r="J124">
        <v>162.1</v>
      </c>
      <c r="K124">
        <v>95</v>
      </c>
      <c r="L124">
        <v>13.78</v>
      </c>
      <c r="M124">
        <v>286.89999999999998</v>
      </c>
      <c r="N124">
        <v>86</v>
      </c>
      <c r="O124">
        <v>12.91</v>
      </c>
      <c r="P124">
        <v>11.1</v>
      </c>
      <c r="Q124">
        <v>4</v>
      </c>
      <c r="R124">
        <v>3</v>
      </c>
      <c r="S124">
        <v>2</v>
      </c>
      <c r="T124" t="s">
        <v>22</v>
      </c>
      <c r="U124">
        <f t="shared" si="3"/>
        <v>0</v>
      </c>
      <c r="V124">
        <f>IF(Table2[[#This Row],[international_plan]]="yes",1,0)</f>
        <v>0</v>
      </c>
      <c r="W124">
        <f>IF(Table2[[#This Row],[voice_mail_plan]]="yes",1,0)</f>
        <v>1</v>
      </c>
      <c r="X124" t="str">
        <f t="shared" si="2"/>
        <v>Very High</v>
      </c>
      <c r="Y124" t="str">
        <f>IF(Table2[[#This Row],[total_intl_charge]] &gt; AVERAGE($R$2:$R$4245),"High","Low")</f>
        <v>High</v>
      </c>
      <c r="Z124" t="str">
        <f>IF(AND(G124&gt;AVERAGE(train!$G$2:$G$4251),K124&gt;AVERAGE(train!$K$2:$K$4251)),"High Day &amp; Eve",IF(AND(G124&gt;AVERAGE(train!$G$2:$G$4251),K124&lt;=AVERAGE(train!$K$2:$K$4251)),"High Day Only",IF(AND(G124&lt;=AVERAGE(train!$G$2:$G$4251),K124&gt;AVERAGE(train!$K$2:$K$4251)),"High Eve Only","Low Usage")))</f>
        <v>High Day Only</v>
      </c>
    </row>
    <row r="125" spans="1:26">
      <c r="A125" t="s">
        <v>34</v>
      </c>
      <c r="B125">
        <v>113</v>
      </c>
      <c r="C125" t="s">
        <v>25</v>
      </c>
      <c r="D125" t="s">
        <v>22</v>
      </c>
      <c r="E125" t="s">
        <v>22</v>
      </c>
      <c r="F125">
        <v>0</v>
      </c>
      <c r="G125">
        <v>193.8</v>
      </c>
      <c r="H125">
        <v>99</v>
      </c>
      <c r="I125">
        <v>32.950000000000003</v>
      </c>
      <c r="J125">
        <v>221.4</v>
      </c>
      <c r="K125">
        <v>125</v>
      </c>
      <c r="L125">
        <v>18.82</v>
      </c>
      <c r="M125">
        <v>172.3</v>
      </c>
      <c r="N125">
        <v>67</v>
      </c>
      <c r="O125">
        <v>7.75</v>
      </c>
      <c r="P125">
        <v>10.6</v>
      </c>
      <c r="Q125">
        <v>6</v>
      </c>
      <c r="R125">
        <v>2.86</v>
      </c>
      <c r="S125">
        <v>1</v>
      </c>
      <c r="T125" t="s">
        <v>22</v>
      </c>
      <c r="U125">
        <f t="shared" si="3"/>
        <v>0</v>
      </c>
      <c r="V125">
        <f>IF(Table2[[#This Row],[international_plan]]="yes",1,0)</f>
        <v>0</v>
      </c>
      <c r="W125">
        <f>IF(Table2[[#This Row],[voice_mail_plan]]="yes",1,0)</f>
        <v>0</v>
      </c>
      <c r="X125" t="str">
        <f t="shared" si="2"/>
        <v>High</v>
      </c>
      <c r="Y125" t="str">
        <f>IF(Table2[[#This Row],[total_intl_charge]] &gt; AVERAGE($R$2:$R$4245),"High","Low")</f>
        <v>High</v>
      </c>
      <c r="Z125" t="str">
        <f>IF(AND(G125&gt;AVERAGE(train!$G$2:$G$4251),K125&gt;AVERAGE(train!$K$2:$K$4251)),"High Day &amp; Eve",IF(AND(G125&gt;AVERAGE(train!$G$2:$G$4251),K125&lt;=AVERAGE(train!$K$2:$K$4251)),"High Day Only",IF(AND(G125&lt;=AVERAGE(train!$G$2:$G$4251),K125&gt;AVERAGE(train!$K$2:$K$4251)),"High Eve Only","Low Usage")))</f>
        <v>High Day &amp; Eve</v>
      </c>
    </row>
    <row r="126" spans="1:26">
      <c r="A126" t="s">
        <v>69</v>
      </c>
      <c r="B126">
        <v>117</v>
      </c>
      <c r="C126" t="s">
        <v>21</v>
      </c>
      <c r="D126" t="s">
        <v>22</v>
      </c>
      <c r="E126" t="s">
        <v>22</v>
      </c>
      <c r="F126">
        <v>0</v>
      </c>
      <c r="G126">
        <v>102.8</v>
      </c>
      <c r="H126">
        <v>119</v>
      </c>
      <c r="I126">
        <v>17.48</v>
      </c>
      <c r="J126">
        <v>206.7</v>
      </c>
      <c r="K126">
        <v>91</v>
      </c>
      <c r="L126">
        <v>17.57</v>
      </c>
      <c r="M126">
        <v>299</v>
      </c>
      <c r="N126">
        <v>105</v>
      </c>
      <c r="O126">
        <v>13.46</v>
      </c>
      <c r="P126">
        <v>10.1</v>
      </c>
      <c r="Q126">
        <v>7</v>
      </c>
      <c r="R126">
        <v>2.73</v>
      </c>
      <c r="S126">
        <v>1</v>
      </c>
      <c r="T126" t="s">
        <v>22</v>
      </c>
      <c r="U126">
        <f t="shared" si="3"/>
        <v>0</v>
      </c>
      <c r="V126">
        <f>IF(Table2[[#This Row],[international_plan]]="yes",1,0)</f>
        <v>0</v>
      </c>
      <c r="W126">
        <f>IF(Table2[[#This Row],[voice_mail_plan]]="yes",1,0)</f>
        <v>0</v>
      </c>
      <c r="X126" t="str">
        <f t="shared" si="2"/>
        <v>High</v>
      </c>
      <c r="Y126" t="str">
        <f>IF(Table2[[#This Row],[total_intl_charge]] &gt; AVERAGE($R$2:$R$4245),"High","Low")</f>
        <v>Low</v>
      </c>
      <c r="Z126" t="str">
        <f>IF(AND(G126&gt;AVERAGE(train!$G$2:$G$4251),K126&gt;AVERAGE(train!$K$2:$K$4251)),"High Day &amp; Eve",IF(AND(G126&gt;AVERAGE(train!$G$2:$G$4251),K126&lt;=AVERAGE(train!$K$2:$K$4251)),"High Day Only",IF(AND(G126&lt;=AVERAGE(train!$G$2:$G$4251),K126&gt;AVERAGE(train!$K$2:$K$4251)),"High Eve Only","Low Usage")))</f>
        <v>Low Usage</v>
      </c>
    </row>
    <row r="127" spans="1:26">
      <c r="A127" t="s">
        <v>20</v>
      </c>
      <c r="B127">
        <v>65</v>
      </c>
      <c r="C127" t="s">
        <v>25</v>
      </c>
      <c r="D127" t="s">
        <v>22</v>
      </c>
      <c r="E127" t="s">
        <v>22</v>
      </c>
      <c r="F127">
        <v>0</v>
      </c>
      <c r="G127">
        <v>187.9</v>
      </c>
      <c r="H127">
        <v>116</v>
      </c>
      <c r="I127">
        <v>31.94</v>
      </c>
      <c r="J127">
        <v>157.6</v>
      </c>
      <c r="K127">
        <v>117</v>
      </c>
      <c r="L127">
        <v>13.4</v>
      </c>
      <c r="M127">
        <v>227.3</v>
      </c>
      <c r="N127">
        <v>86</v>
      </c>
      <c r="O127">
        <v>10.23</v>
      </c>
      <c r="P127">
        <v>7.5</v>
      </c>
      <c r="Q127">
        <v>6</v>
      </c>
      <c r="R127">
        <v>2.0299999999999998</v>
      </c>
      <c r="S127">
        <v>1</v>
      </c>
      <c r="T127" t="s">
        <v>22</v>
      </c>
      <c r="U127">
        <f t="shared" si="3"/>
        <v>0</v>
      </c>
      <c r="V127">
        <f>IF(Table2[[#This Row],[international_plan]]="yes",1,0)</f>
        <v>0</v>
      </c>
      <c r="W127">
        <f>IF(Table2[[#This Row],[voice_mail_plan]]="yes",1,0)</f>
        <v>0</v>
      </c>
      <c r="X127" t="str">
        <f t="shared" si="2"/>
        <v>Low</v>
      </c>
      <c r="Y127" t="str">
        <f>IF(Table2[[#This Row],[total_intl_charge]] &gt; AVERAGE($R$2:$R$4245),"High","Low")</f>
        <v>Low</v>
      </c>
      <c r="Z127" t="str">
        <f>IF(AND(G127&gt;AVERAGE(train!$G$2:$G$4251),K127&gt;AVERAGE(train!$K$2:$K$4251)),"High Day &amp; Eve",IF(AND(G127&gt;AVERAGE(train!$G$2:$G$4251),K127&lt;=AVERAGE(train!$K$2:$K$4251)),"High Day Only",IF(AND(G127&lt;=AVERAGE(train!$G$2:$G$4251),K127&gt;AVERAGE(train!$K$2:$K$4251)),"High Eve Only","Low Usage")))</f>
        <v>High Day &amp; Eve</v>
      </c>
    </row>
    <row r="128" spans="1:26">
      <c r="A128" t="s">
        <v>33</v>
      </c>
      <c r="B128">
        <v>56</v>
      </c>
      <c r="C128" t="s">
        <v>21</v>
      </c>
      <c r="D128" t="s">
        <v>22</v>
      </c>
      <c r="E128" t="s">
        <v>22</v>
      </c>
      <c r="F128">
        <v>0</v>
      </c>
      <c r="G128">
        <v>226</v>
      </c>
      <c r="H128">
        <v>112</v>
      </c>
      <c r="I128">
        <v>38.42</v>
      </c>
      <c r="J128">
        <v>248.5</v>
      </c>
      <c r="K128">
        <v>118</v>
      </c>
      <c r="L128">
        <v>21.12</v>
      </c>
      <c r="M128">
        <v>140.5</v>
      </c>
      <c r="N128">
        <v>142</v>
      </c>
      <c r="O128">
        <v>6.32</v>
      </c>
      <c r="P128">
        <v>6.9</v>
      </c>
      <c r="Q128">
        <v>11</v>
      </c>
      <c r="R128">
        <v>1.86</v>
      </c>
      <c r="S128">
        <v>1</v>
      </c>
      <c r="T128" t="s">
        <v>22</v>
      </c>
      <c r="U128">
        <f t="shared" si="3"/>
        <v>0</v>
      </c>
      <c r="V128">
        <f>IF(Table2[[#This Row],[international_plan]]="yes",1,0)</f>
        <v>0</v>
      </c>
      <c r="W128">
        <f>IF(Table2[[#This Row],[voice_mail_plan]]="yes",1,0)</f>
        <v>0</v>
      </c>
      <c r="X128" t="str">
        <f t="shared" si="2"/>
        <v>Low</v>
      </c>
      <c r="Y128" t="str">
        <f>IF(Table2[[#This Row],[total_intl_charge]] &gt; AVERAGE($R$2:$R$4245),"High","Low")</f>
        <v>Low</v>
      </c>
      <c r="Z128" t="str">
        <f>IF(AND(G128&gt;AVERAGE(train!$G$2:$G$4251),K128&gt;AVERAGE(train!$K$2:$K$4251)),"High Day &amp; Eve",IF(AND(G128&gt;AVERAGE(train!$G$2:$G$4251),K128&lt;=AVERAGE(train!$K$2:$K$4251)),"High Day Only",IF(AND(G128&lt;=AVERAGE(train!$G$2:$G$4251),K128&gt;AVERAGE(train!$K$2:$K$4251)),"High Eve Only","Low Usage")))</f>
        <v>High Day &amp; Eve</v>
      </c>
    </row>
    <row r="129" spans="1:26">
      <c r="A129" t="s">
        <v>26</v>
      </c>
      <c r="B129">
        <v>96</v>
      </c>
      <c r="C129" t="s">
        <v>21</v>
      </c>
      <c r="D129" t="s">
        <v>22</v>
      </c>
      <c r="E129" t="s">
        <v>22</v>
      </c>
      <c r="F129">
        <v>0</v>
      </c>
      <c r="G129">
        <v>260.39999999999998</v>
      </c>
      <c r="H129">
        <v>115</v>
      </c>
      <c r="I129">
        <v>44.27</v>
      </c>
      <c r="J129">
        <v>146</v>
      </c>
      <c r="K129">
        <v>46</v>
      </c>
      <c r="L129">
        <v>12.41</v>
      </c>
      <c r="M129">
        <v>269.5</v>
      </c>
      <c r="N129">
        <v>87</v>
      </c>
      <c r="O129">
        <v>12.13</v>
      </c>
      <c r="P129">
        <v>11.5</v>
      </c>
      <c r="Q129">
        <v>4</v>
      </c>
      <c r="R129">
        <v>3.11</v>
      </c>
      <c r="S129">
        <v>5</v>
      </c>
      <c r="T129" t="s">
        <v>22</v>
      </c>
      <c r="U129">
        <f t="shared" si="3"/>
        <v>0</v>
      </c>
      <c r="V129">
        <f>IF(Table2[[#This Row],[international_plan]]="yes",1,0)</f>
        <v>0</v>
      </c>
      <c r="W129">
        <f>IF(Table2[[#This Row],[voice_mail_plan]]="yes",1,0)</f>
        <v>0</v>
      </c>
      <c r="X129" t="str">
        <f t="shared" si="2"/>
        <v>Medium</v>
      </c>
      <c r="Y129" t="str">
        <f>IF(Table2[[#This Row],[total_intl_charge]] &gt; AVERAGE($R$2:$R$4245),"High","Low")</f>
        <v>High</v>
      </c>
      <c r="Z129" t="str">
        <f>IF(AND(G129&gt;AVERAGE(train!$G$2:$G$4251),K129&gt;AVERAGE(train!$K$2:$K$4251)),"High Day &amp; Eve",IF(AND(G129&gt;AVERAGE(train!$G$2:$G$4251),K129&lt;=AVERAGE(train!$K$2:$K$4251)),"High Day Only",IF(AND(G129&lt;=AVERAGE(train!$G$2:$G$4251),K129&gt;AVERAGE(train!$K$2:$K$4251)),"High Eve Only","Low Usage")))</f>
        <v>High Day Only</v>
      </c>
    </row>
    <row r="130" spans="1:26">
      <c r="A130" t="s">
        <v>30</v>
      </c>
      <c r="B130">
        <v>151</v>
      </c>
      <c r="C130" t="s">
        <v>25</v>
      </c>
      <c r="D130" t="s">
        <v>22</v>
      </c>
      <c r="E130" t="s">
        <v>22</v>
      </c>
      <c r="F130">
        <v>0</v>
      </c>
      <c r="G130">
        <v>178.7</v>
      </c>
      <c r="H130">
        <v>116</v>
      </c>
      <c r="I130">
        <v>30.38</v>
      </c>
      <c r="J130">
        <v>292.10000000000002</v>
      </c>
      <c r="K130">
        <v>138</v>
      </c>
      <c r="L130">
        <v>24.83</v>
      </c>
      <c r="M130">
        <v>265.89999999999998</v>
      </c>
      <c r="N130">
        <v>101</v>
      </c>
      <c r="O130">
        <v>11.97</v>
      </c>
      <c r="P130">
        <v>9.8000000000000007</v>
      </c>
      <c r="Q130">
        <v>4</v>
      </c>
      <c r="R130">
        <v>2.65</v>
      </c>
      <c r="S130">
        <v>0</v>
      </c>
      <c r="T130" t="s">
        <v>22</v>
      </c>
      <c r="U130">
        <f t="shared" si="3"/>
        <v>0</v>
      </c>
      <c r="V130">
        <f>IF(Table2[[#This Row],[international_plan]]="yes",1,0)</f>
        <v>0</v>
      </c>
      <c r="W130">
        <f>IF(Table2[[#This Row],[voice_mail_plan]]="yes",1,0)</f>
        <v>0</v>
      </c>
      <c r="X130" t="str">
        <f t="shared" ref="X130:X193" si="4">IF(B130&lt;=$AC$3,"Low",IF(B130&lt;=$AC$4,"Medium",IF(B130&lt;=$AC$5,"High",IF(B130&gt;=$AC$5,"Very High"))))</f>
        <v>Very High</v>
      </c>
      <c r="Y130" t="str">
        <f>IF(Table2[[#This Row],[total_intl_charge]] &gt; AVERAGE($R$2:$R$4245),"High","Low")</f>
        <v>Low</v>
      </c>
      <c r="Z130" t="str">
        <f>IF(AND(G130&gt;AVERAGE(train!$G$2:$G$4251),K130&gt;AVERAGE(train!$K$2:$K$4251)),"High Day &amp; Eve",IF(AND(G130&gt;AVERAGE(train!$G$2:$G$4251),K130&lt;=AVERAGE(train!$K$2:$K$4251)),"High Day Only",IF(AND(G130&lt;=AVERAGE(train!$G$2:$G$4251),K130&gt;AVERAGE(train!$K$2:$K$4251)),"High Eve Only","Low Usage")))</f>
        <v>High Eve Only</v>
      </c>
    </row>
    <row r="131" spans="1:26">
      <c r="A131" t="s">
        <v>20</v>
      </c>
      <c r="B131">
        <v>83</v>
      </c>
      <c r="C131" t="s">
        <v>21</v>
      </c>
      <c r="D131" t="s">
        <v>22</v>
      </c>
      <c r="E131" t="s">
        <v>22</v>
      </c>
      <c r="F131">
        <v>0</v>
      </c>
      <c r="G131">
        <v>337.4</v>
      </c>
      <c r="H131">
        <v>120</v>
      </c>
      <c r="I131">
        <v>57.36</v>
      </c>
      <c r="J131">
        <v>227.4</v>
      </c>
      <c r="K131">
        <v>116</v>
      </c>
      <c r="L131">
        <v>19.329999999999998</v>
      </c>
      <c r="M131">
        <v>153.9</v>
      </c>
      <c r="N131">
        <v>114</v>
      </c>
      <c r="O131">
        <v>6.93</v>
      </c>
      <c r="P131">
        <v>15.8</v>
      </c>
      <c r="Q131">
        <v>7</v>
      </c>
      <c r="R131">
        <v>4.2699999999999996</v>
      </c>
      <c r="S131">
        <v>0</v>
      </c>
      <c r="T131" t="s">
        <v>23</v>
      </c>
      <c r="U131">
        <f t="shared" ref="U131:U194" si="5">IF(T131="yes",1,0)</f>
        <v>1</v>
      </c>
      <c r="V131">
        <f>IF(Table2[[#This Row],[international_plan]]="yes",1,0)</f>
        <v>0</v>
      </c>
      <c r="W131">
        <f>IF(Table2[[#This Row],[voice_mail_plan]]="yes",1,0)</f>
        <v>0</v>
      </c>
      <c r="X131" t="str">
        <f t="shared" si="4"/>
        <v>Medium</v>
      </c>
      <c r="Y131" t="str">
        <f>IF(Table2[[#This Row],[total_intl_charge]] &gt; AVERAGE($R$2:$R$4245),"High","Low")</f>
        <v>High</v>
      </c>
      <c r="Z131" t="str">
        <f>IF(AND(G131&gt;AVERAGE(train!$G$2:$G$4251),K131&gt;AVERAGE(train!$K$2:$K$4251)),"High Day &amp; Eve",IF(AND(G131&gt;AVERAGE(train!$G$2:$G$4251),K131&lt;=AVERAGE(train!$K$2:$K$4251)),"High Day Only",IF(AND(G131&lt;=AVERAGE(train!$G$2:$G$4251),K131&gt;AVERAGE(train!$K$2:$K$4251)),"High Eve Only","Low Usage")))</f>
        <v>High Day &amp; Eve</v>
      </c>
    </row>
    <row r="132" spans="1:26">
      <c r="A132" t="s">
        <v>38</v>
      </c>
      <c r="B132">
        <v>139</v>
      </c>
      <c r="C132" t="s">
        <v>28</v>
      </c>
      <c r="D132" t="s">
        <v>22</v>
      </c>
      <c r="E132" t="s">
        <v>23</v>
      </c>
      <c r="F132">
        <v>23</v>
      </c>
      <c r="G132">
        <v>157.6</v>
      </c>
      <c r="H132">
        <v>129</v>
      </c>
      <c r="I132">
        <v>26.79</v>
      </c>
      <c r="J132">
        <v>247</v>
      </c>
      <c r="K132">
        <v>96</v>
      </c>
      <c r="L132">
        <v>21</v>
      </c>
      <c r="M132">
        <v>259.2</v>
      </c>
      <c r="N132">
        <v>112</v>
      </c>
      <c r="O132">
        <v>11.66</v>
      </c>
      <c r="P132">
        <v>13.7</v>
      </c>
      <c r="Q132">
        <v>2</v>
      </c>
      <c r="R132">
        <v>3.7</v>
      </c>
      <c r="S132">
        <v>0</v>
      </c>
      <c r="T132" t="s">
        <v>22</v>
      </c>
      <c r="U132">
        <f t="shared" si="5"/>
        <v>0</v>
      </c>
      <c r="V132">
        <f>IF(Table2[[#This Row],[international_plan]]="yes",1,0)</f>
        <v>0</v>
      </c>
      <c r="W132">
        <f>IF(Table2[[#This Row],[voice_mail_plan]]="yes",1,0)</f>
        <v>1</v>
      </c>
      <c r="X132" t="str">
        <f t="shared" si="4"/>
        <v>Very High</v>
      </c>
      <c r="Y132" t="str">
        <f>IF(Table2[[#This Row],[total_intl_charge]] &gt; AVERAGE($R$2:$R$4245),"High","Low")</f>
        <v>High</v>
      </c>
      <c r="Z132" t="str">
        <f>IF(AND(G132&gt;AVERAGE(train!$G$2:$G$4251),K132&gt;AVERAGE(train!$K$2:$K$4251)),"High Day &amp; Eve",IF(AND(G132&gt;AVERAGE(train!$G$2:$G$4251),K132&lt;=AVERAGE(train!$K$2:$K$4251)),"High Day Only",IF(AND(G132&lt;=AVERAGE(train!$G$2:$G$4251),K132&gt;AVERAGE(train!$K$2:$K$4251)),"High Eve Only","Low Usage")))</f>
        <v>Low Usage</v>
      </c>
    </row>
    <row r="133" spans="1:26">
      <c r="A133" t="s">
        <v>29</v>
      </c>
      <c r="B133">
        <v>6</v>
      </c>
      <c r="C133" t="s">
        <v>28</v>
      </c>
      <c r="D133" t="s">
        <v>22</v>
      </c>
      <c r="E133" t="s">
        <v>22</v>
      </c>
      <c r="F133">
        <v>0</v>
      </c>
      <c r="G133">
        <v>183.6</v>
      </c>
      <c r="H133">
        <v>117</v>
      </c>
      <c r="I133">
        <v>31.21</v>
      </c>
      <c r="J133">
        <v>256.7</v>
      </c>
      <c r="K133">
        <v>72</v>
      </c>
      <c r="L133">
        <v>21.82</v>
      </c>
      <c r="M133">
        <v>178.6</v>
      </c>
      <c r="N133">
        <v>79</v>
      </c>
      <c r="O133">
        <v>8.0399999999999991</v>
      </c>
      <c r="P133">
        <v>10.199999999999999</v>
      </c>
      <c r="Q133">
        <v>2</v>
      </c>
      <c r="R133">
        <v>2.75</v>
      </c>
      <c r="S133">
        <v>1</v>
      </c>
      <c r="T133" t="s">
        <v>22</v>
      </c>
      <c r="U133">
        <f t="shared" si="5"/>
        <v>0</v>
      </c>
      <c r="V133">
        <f>IF(Table2[[#This Row],[international_plan]]="yes",1,0)</f>
        <v>0</v>
      </c>
      <c r="W133">
        <f>IF(Table2[[#This Row],[voice_mail_plan]]="yes",1,0)</f>
        <v>0</v>
      </c>
      <c r="X133" t="str">
        <f t="shared" si="4"/>
        <v>Low</v>
      </c>
      <c r="Y133" t="str">
        <f>IF(Table2[[#This Row],[total_intl_charge]] &gt; AVERAGE($R$2:$R$4245),"High","Low")</f>
        <v>Low</v>
      </c>
      <c r="Z133" t="str">
        <f>IF(AND(G133&gt;AVERAGE(train!$G$2:$G$4251),K133&gt;AVERAGE(train!$K$2:$K$4251)),"High Day &amp; Eve",IF(AND(G133&gt;AVERAGE(train!$G$2:$G$4251),K133&lt;=AVERAGE(train!$K$2:$K$4251)),"High Day Only",IF(AND(G133&lt;=AVERAGE(train!$G$2:$G$4251),K133&gt;AVERAGE(train!$K$2:$K$4251)),"High Eve Only","Low Usage")))</f>
        <v>High Day Only</v>
      </c>
    </row>
    <row r="134" spans="1:26">
      <c r="A134" t="s">
        <v>40</v>
      </c>
      <c r="B134">
        <v>115</v>
      </c>
      <c r="C134" t="s">
        <v>28</v>
      </c>
      <c r="D134" t="s">
        <v>22</v>
      </c>
      <c r="E134" t="s">
        <v>23</v>
      </c>
      <c r="F134">
        <v>24</v>
      </c>
      <c r="G134">
        <v>142.1</v>
      </c>
      <c r="H134">
        <v>124</v>
      </c>
      <c r="I134">
        <v>24.16</v>
      </c>
      <c r="J134">
        <v>183.4</v>
      </c>
      <c r="K134">
        <v>129</v>
      </c>
      <c r="L134">
        <v>15.59</v>
      </c>
      <c r="M134">
        <v>164.8</v>
      </c>
      <c r="N134">
        <v>114</v>
      </c>
      <c r="O134">
        <v>7.42</v>
      </c>
      <c r="P134">
        <v>9.6</v>
      </c>
      <c r="Q134">
        <v>4</v>
      </c>
      <c r="R134">
        <v>2.59</v>
      </c>
      <c r="S134">
        <v>1</v>
      </c>
      <c r="T134" t="s">
        <v>22</v>
      </c>
      <c r="U134">
        <f t="shared" si="5"/>
        <v>0</v>
      </c>
      <c r="V134">
        <f>IF(Table2[[#This Row],[international_plan]]="yes",1,0)</f>
        <v>0</v>
      </c>
      <c r="W134">
        <f>IF(Table2[[#This Row],[voice_mail_plan]]="yes",1,0)</f>
        <v>1</v>
      </c>
      <c r="X134" t="str">
        <f t="shared" si="4"/>
        <v>High</v>
      </c>
      <c r="Y134" t="str">
        <f>IF(Table2[[#This Row],[total_intl_charge]] &gt; AVERAGE($R$2:$R$4245),"High","Low")</f>
        <v>Low</v>
      </c>
      <c r="Z134" t="str">
        <f>IF(AND(G134&gt;AVERAGE(train!$G$2:$G$4251),K134&gt;AVERAGE(train!$K$2:$K$4251)),"High Day &amp; Eve",IF(AND(G134&gt;AVERAGE(train!$G$2:$G$4251),K134&lt;=AVERAGE(train!$K$2:$K$4251)),"High Day Only",IF(AND(G134&lt;=AVERAGE(train!$G$2:$G$4251),K134&gt;AVERAGE(train!$K$2:$K$4251)),"High Eve Only","Low Usage")))</f>
        <v>High Eve Only</v>
      </c>
    </row>
    <row r="135" spans="1:26">
      <c r="A135" t="s">
        <v>38</v>
      </c>
      <c r="B135">
        <v>141</v>
      </c>
      <c r="C135" t="s">
        <v>21</v>
      </c>
      <c r="D135" t="s">
        <v>22</v>
      </c>
      <c r="E135" t="s">
        <v>22</v>
      </c>
      <c r="F135">
        <v>0</v>
      </c>
      <c r="G135">
        <v>217.1</v>
      </c>
      <c r="H135">
        <v>110</v>
      </c>
      <c r="I135">
        <v>36.909999999999997</v>
      </c>
      <c r="J135">
        <v>241.5</v>
      </c>
      <c r="K135">
        <v>111</v>
      </c>
      <c r="L135">
        <v>20.53</v>
      </c>
      <c r="M135">
        <v>253.5</v>
      </c>
      <c r="N135">
        <v>103</v>
      </c>
      <c r="O135">
        <v>11.41</v>
      </c>
      <c r="P135">
        <v>12</v>
      </c>
      <c r="Q135">
        <v>6</v>
      </c>
      <c r="R135">
        <v>3.24</v>
      </c>
      <c r="S135">
        <v>0</v>
      </c>
      <c r="T135" t="s">
        <v>22</v>
      </c>
      <c r="U135">
        <f t="shared" si="5"/>
        <v>0</v>
      </c>
      <c r="V135">
        <f>IF(Table2[[#This Row],[international_plan]]="yes",1,0)</f>
        <v>0</v>
      </c>
      <c r="W135">
        <f>IF(Table2[[#This Row],[voice_mail_plan]]="yes",1,0)</f>
        <v>0</v>
      </c>
      <c r="X135" t="str">
        <f t="shared" si="4"/>
        <v>Very High</v>
      </c>
      <c r="Y135" t="str">
        <f>IF(Table2[[#This Row],[total_intl_charge]] &gt; AVERAGE($R$2:$R$4245),"High","Low")</f>
        <v>High</v>
      </c>
      <c r="Z135" t="str">
        <f>IF(AND(G135&gt;AVERAGE(train!$G$2:$G$4251),K135&gt;AVERAGE(train!$K$2:$K$4251)),"High Day &amp; Eve",IF(AND(G135&gt;AVERAGE(train!$G$2:$G$4251),K135&lt;=AVERAGE(train!$K$2:$K$4251)),"High Day Only",IF(AND(G135&lt;=AVERAGE(train!$G$2:$G$4251),K135&gt;AVERAGE(train!$K$2:$K$4251)),"High Eve Only","Low Usage")))</f>
        <v>High Day &amp; Eve</v>
      </c>
    </row>
    <row r="136" spans="1:26">
      <c r="A136" t="s">
        <v>53</v>
      </c>
      <c r="B136">
        <v>62</v>
      </c>
      <c r="C136" t="s">
        <v>21</v>
      </c>
      <c r="D136" t="s">
        <v>22</v>
      </c>
      <c r="E136" t="s">
        <v>22</v>
      </c>
      <c r="F136">
        <v>0</v>
      </c>
      <c r="G136">
        <v>98.9</v>
      </c>
      <c r="H136">
        <v>103</v>
      </c>
      <c r="I136">
        <v>16.809999999999999</v>
      </c>
      <c r="J136">
        <v>135.4</v>
      </c>
      <c r="K136">
        <v>122</v>
      </c>
      <c r="L136">
        <v>11.51</v>
      </c>
      <c r="M136">
        <v>236.6</v>
      </c>
      <c r="N136">
        <v>82</v>
      </c>
      <c r="O136">
        <v>10.65</v>
      </c>
      <c r="P136">
        <v>12.2</v>
      </c>
      <c r="Q136">
        <v>1</v>
      </c>
      <c r="R136">
        <v>3.29</v>
      </c>
      <c r="S136">
        <v>1</v>
      </c>
      <c r="T136" t="s">
        <v>22</v>
      </c>
      <c r="U136">
        <f t="shared" si="5"/>
        <v>0</v>
      </c>
      <c r="V136">
        <f>IF(Table2[[#This Row],[international_plan]]="yes",1,0)</f>
        <v>0</v>
      </c>
      <c r="W136">
        <f>IF(Table2[[#This Row],[voice_mail_plan]]="yes",1,0)</f>
        <v>0</v>
      </c>
      <c r="X136" t="str">
        <f t="shared" si="4"/>
        <v>Low</v>
      </c>
      <c r="Y136" t="str">
        <f>IF(Table2[[#This Row],[total_intl_charge]] &gt; AVERAGE($R$2:$R$4245),"High","Low")</f>
        <v>High</v>
      </c>
      <c r="Z136" t="str">
        <f>IF(AND(G136&gt;AVERAGE(train!$G$2:$G$4251),K136&gt;AVERAGE(train!$K$2:$K$4251)),"High Day &amp; Eve",IF(AND(G136&gt;AVERAGE(train!$G$2:$G$4251),K136&lt;=AVERAGE(train!$K$2:$K$4251)),"High Day Only",IF(AND(G136&lt;=AVERAGE(train!$G$2:$G$4251),K136&gt;AVERAGE(train!$K$2:$K$4251)),"High Eve Only","Low Usage")))</f>
        <v>High Eve Only</v>
      </c>
    </row>
    <row r="137" spans="1:26">
      <c r="A137" t="s">
        <v>48</v>
      </c>
      <c r="B137">
        <v>185</v>
      </c>
      <c r="C137" t="s">
        <v>28</v>
      </c>
      <c r="D137" t="s">
        <v>22</v>
      </c>
      <c r="E137" t="s">
        <v>23</v>
      </c>
      <c r="F137">
        <v>31</v>
      </c>
      <c r="G137">
        <v>189.8</v>
      </c>
      <c r="H137">
        <v>126</v>
      </c>
      <c r="I137">
        <v>32.270000000000003</v>
      </c>
      <c r="J137">
        <v>163.30000000000001</v>
      </c>
      <c r="K137">
        <v>133</v>
      </c>
      <c r="L137">
        <v>13.88</v>
      </c>
      <c r="M137">
        <v>264.8</v>
      </c>
      <c r="N137">
        <v>126</v>
      </c>
      <c r="O137">
        <v>11.92</v>
      </c>
      <c r="P137">
        <v>7.5</v>
      </c>
      <c r="Q137">
        <v>3</v>
      </c>
      <c r="R137">
        <v>2.0299999999999998</v>
      </c>
      <c r="S137">
        <v>1</v>
      </c>
      <c r="T137" t="s">
        <v>22</v>
      </c>
      <c r="U137">
        <f t="shared" si="5"/>
        <v>0</v>
      </c>
      <c r="V137">
        <f>IF(Table2[[#This Row],[international_plan]]="yes",1,0)</f>
        <v>0</v>
      </c>
      <c r="W137">
        <f>IF(Table2[[#This Row],[voice_mail_plan]]="yes",1,0)</f>
        <v>1</v>
      </c>
      <c r="X137" t="str">
        <f t="shared" si="4"/>
        <v>Very High</v>
      </c>
      <c r="Y137" t="str">
        <f>IF(Table2[[#This Row],[total_intl_charge]] &gt; AVERAGE($R$2:$R$4245),"High","Low")</f>
        <v>Low</v>
      </c>
      <c r="Z137" t="str">
        <f>IF(AND(G137&gt;AVERAGE(train!$G$2:$G$4251),K137&gt;AVERAGE(train!$K$2:$K$4251)),"High Day &amp; Eve",IF(AND(G137&gt;AVERAGE(train!$G$2:$G$4251),K137&lt;=AVERAGE(train!$K$2:$K$4251)),"High Day Only",IF(AND(G137&lt;=AVERAGE(train!$G$2:$G$4251),K137&gt;AVERAGE(train!$K$2:$K$4251)),"High Eve Only","Low Usage")))</f>
        <v>High Day &amp; Eve</v>
      </c>
    </row>
    <row r="138" spans="1:26">
      <c r="A138" t="s">
        <v>63</v>
      </c>
      <c r="B138">
        <v>148</v>
      </c>
      <c r="C138" t="s">
        <v>21</v>
      </c>
      <c r="D138" t="s">
        <v>22</v>
      </c>
      <c r="E138" t="s">
        <v>22</v>
      </c>
      <c r="F138">
        <v>0</v>
      </c>
      <c r="G138">
        <v>202</v>
      </c>
      <c r="H138">
        <v>102</v>
      </c>
      <c r="I138">
        <v>34.340000000000003</v>
      </c>
      <c r="J138">
        <v>243.2</v>
      </c>
      <c r="K138">
        <v>128</v>
      </c>
      <c r="L138">
        <v>20.67</v>
      </c>
      <c r="M138">
        <v>261.3</v>
      </c>
      <c r="N138">
        <v>90</v>
      </c>
      <c r="O138">
        <v>11.76</v>
      </c>
      <c r="P138">
        <v>10.9</v>
      </c>
      <c r="Q138">
        <v>3</v>
      </c>
      <c r="R138">
        <v>2.94</v>
      </c>
      <c r="S138">
        <v>1</v>
      </c>
      <c r="T138" t="s">
        <v>22</v>
      </c>
      <c r="U138">
        <f t="shared" si="5"/>
        <v>0</v>
      </c>
      <c r="V138">
        <f>IF(Table2[[#This Row],[international_plan]]="yes",1,0)</f>
        <v>0</v>
      </c>
      <c r="W138">
        <f>IF(Table2[[#This Row],[voice_mail_plan]]="yes",1,0)</f>
        <v>0</v>
      </c>
      <c r="X138" t="str">
        <f t="shared" si="4"/>
        <v>Very High</v>
      </c>
      <c r="Y138" t="str">
        <f>IF(Table2[[#This Row],[total_intl_charge]] &gt; AVERAGE($R$2:$R$4245),"High","Low")</f>
        <v>High</v>
      </c>
      <c r="Z138" t="str">
        <f>IF(AND(G138&gt;AVERAGE(train!$G$2:$G$4251),K138&gt;AVERAGE(train!$K$2:$K$4251)),"High Day &amp; Eve",IF(AND(G138&gt;AVERAGE(train!$G$2:$G$4251),K138&lt;=AVERAGE(train!$K$2:$K$4251)),"High Day Only",IF(AND(G138&lt;=AVERAGE(train!$G$2:$G$4251),K138&gt;AVERAGE(train!$K$2:$K$4251)),"High Eve Only","Low Usage")))</f>
        <v>High Day &amp; Eve</v>
      </c>
    </row>
    <row r="139" spans="1:26">
      <c r="A139" t="s">
        <v>42</v>
      </c>
      <c r="B139">
        <v>94</v>
      </c>
      <c r="C139" t="s">
        <v>25</v>
      </c>
      <c r="D139" t="s">
        <v>22</v>
      </c>
      <c r="E139" t="s">
        <v>23</v>
      </c>
      <c r="F139">
        <v>38</v>
      </c>
      <c r="G139">
        <v>170.1</v>
      </c>
      <c r="H139">
        <v>124</v>
      </c>
      <c r="I139">
        <v>28.92</v>
      </c>
      <c r="J139">
        <v>193.3</v>
      </c>
      <c r="K139">
        <v>116</v>
      </c>
      <c r="L139">
        <v>16.43</v>
      </c>
      <c r="M139">
        <v>105.9</v>
      </c>
      <c r="N139">
        <v>73</v>
      </c>
      <c r="O139">
        <v>4.7699999999999996</v>
      </c>
      <c r="P139">
        <v>12.8</v>
      </c>
      <c r="Q139">
        <v>4</v>
      </c>
      <c r="R139">
        <v>3.46</v>
      </c>
      <c r="S139">
        <v>1</v>
      </c>
      <c r="T139" t="s">
        <v>22</v>
      </c>
      <c r="U139">
        <f t="shared" si="5"/>
        <v>0</v>
      </c>
      <c r="V139">
        <f>IF(Table2[[#This Row],[international_plan]]="yes",1,0)</f>
        <v>0</v>
      </c>
      <c r="W139">
        <f>IF(Table2[[#This Row],[voice_mail_plan]]="yes",1,0)</f>
        <v>1</v>
      </c>
      <c r="X139" t="str">
        <f t="shared" si="4"/>
        <v>Medium</v>
      </c>
      <c r="Y139" t="str">
        <f>IF(Table2[[#This Row],[total_intl_charge]] &gt; AVERAGE($R$2:$R$4245),"High","Low")</f>
        <v>High</v>
      </c>
      <c r="Z139" t="str">
        <f>IF(AND(G139&gt;AVERAGE(train!$G$2:$G$4251),K139&gt;AVERAGE(train!$K$2:$K$4251)),"High Day &amp; Eve",IF(AND(G139&gt;AVERAGE(train!$G$2:$G$4251),K139&lt;=AVERAGE(train!$K$2:$K$4251)),"High Day Only",IF(AND(G139&lt;=AVERAGE(train!$G$2:$G$4251),K139&gt;AVERAGE(train!$K$2:$K$4251)),"High Eve Only","Low Usage")))</f>
        <v>High Eve Only</v>
      </c>
    </row>
    <row r="140" spans="1:26">
      <c r="A140" t="s">
        <v>68</v>
      </c>
      <c r="B140">
        <v>32</v>
      </c>
      <c r="C140" t="s">
        <v>28</v>
      </c>
      <c r="D140" t="s">
        <v>22</v>
      </c>
      <c r="E140" t="s">
        <v>22</v>
      </c>
      <c r="F140">
        <v>0</v>
      </c>
      <c r="G140">
        <v>230.9</v>
      </c>
      <c r="H140">
        <v>87</v>
      </c>
      <c r="I140">
        <v>39.25</v>
      </c>
      <c r="J140">
        <v>187.4</v>
      </c>
      <c r="K140">
        <v>90</v>
      </c>
      <c r="L140">
        <v>15.93</v>
      </c>
      <c r="M140">
        <v>154</v>
      </c>
      <c r="N140">
        <v>53</v>
      </c>
      <c r="O140">
        <v>6.93</v>
      </c>
      <c r="P140">
        <v>6.3</v>
      </c>
      <c r="Q140">
        <v>2</v>
      </c>
      <c r="R140">
        <v>1.7</v>
      </c>
      <c r="S140">
        <v>0</v>
      </c>
      <c r="T140" t="s">
        <v>22</v>
      </c>
      <c r="U140">
        <f t="shared" si="5"/>
        <v>0</v>
      </c>
      <c r="V140">
        <f>IF(Table2[[#This Row],[international_plan]]="yes",1,0)</f>
        <v>0</v>
      </c>
      <c r="W140">
        <f>IF(Table2[[#This Row],[voice_mail_plan]]="yes",1,0)</f>
        <v>0</v>
      </c>
      <c r="X140" t="str">
        <f t="shared" si="4"/>
        <v>Low</v>
      </c>
      <c r="Y140" t="str">
        <f>IF(Table2[[#This Row],[total_intl_charge]] &gt; AVERAGE($R$2:$R$4245),"High","Low")</f>
        <v>Low</v>
      </c>
      <c r="Z140" t="str">
        <f>IF(AND(G140&gt;AVERAGE(train!$G$2:$G$4251),K140&gt;AVERAGE(train!$K$2:$K$4251)),"High Day &amp; Eve",IF(AND(G140&gt;AVERAGE(train!$G$2:$G$4251),K140&lt;=AVERAGE(train!$K$2:$K$4251)),"High Day Only",IF(AND(G140&lt;=AVERAGE(train!$G$2:$G$4251),K140&gt;AVERAGE(train!$K$2:$K$4251)),"High Eve Only","Low Usage")))</f>
        <v>High Day Only</v>
      </c>
    </row>
    <row r="141" spans="1:26">
      <c r="A141" t="s">
        <v>41</v>
      </c>
      <c r="B141">
        <v>68</v>
      </c>
      <c r="C141" t="s">
        <v>25</v>
      </c>
      <c r="D141" t="s">
        <v>22</v>
      </c>
      <c r="E141" t="s">
        <v>22</v>
      </c>
      <c r="F141">
        <v>0</v>
      </c>
      <c r="G141">
        <v>237.1</v>
      </c>
      <c r="H141">
        <v>105</v>
      </c>
      <c r="I141">
        <v>40.31</v>
      </c>
      <c r="J141">
        <v>223.5</v>
      </c>
      <c r="K141">
        <v>105</v>
      </c>
      <c r="L141">
        <v>19</v>
      </c>
      <c r="M141">
        <v>97.4</v>
      </c>
      <c r="N141">
        <v>79</v>
      </c>
      <c r="O141">
        <v>4.38</v>
      </c>
      <c r="P141">
        <v>13.2</v>
      </c>
      <c r="Q141">
        <v>2</v>
      </c>
      <c r="R141">
        <v>3.56</v>
      </c>
      <c r="S141">
        <v>1</v>
      </c>
      <c r="T141" t="s">
        <v>22</v>
      </c>
      <c r="U141">
        <f t="shared" si="5"/>
        <v>0</v>
      </c>
      <c r="V141">
        <f>IF(Table2[[#This Row],[international_plan]]="yes",1,0)</f>
        <v>0</v>
      </c>
      <c r="W141">
        <f>IF(Table2[[#This Row],[voice_mail_plan]]="yes",1,0)</f>
        <v>0</v>
      </c>
      <c r="X141" t="str">
        <f t="shared" si="4"/>
        <v>Low</v>
      </c>
      <c r="Y141" t="str">
        <f>IF(Table2[[#This Row],[total_intl_charge]] &gt; AVERAGE($R$2:$R$4245),"High","Low")</f>
        <v>High</v>
      </c>
      <c r="Z141" t="str">
        <f>IF(AND(G141&gt;AVERAGE(train!$G$2:$G$4251),K141&gt;AVERAGE(train!$K$2:$K$4251)),"High Day &amp; Eve",IF(AND(G141&gt;AVERAGE(train!$G$2:$G$4251),K141&lt;=AVERAGE(train!$K$2:$K$4251)),"High Day Only",IF(AND(G141&lt;=AVERAGE(train!$G$2:$G$4251),K141&gt;AVERAGE(train!$K$2:$K$4251)),"High Eve Only","Low Usage")))</f>
        <v>High Day &amp; Eve</v>
      </c>
    </row>
    <row r="142" spans="1:26">
      <c r="A142" t="s">
        <v>61</v>
      </c>
      <c r="B142">
        <v>25</v>
      </c>
      <c r="C142" t="s">
        <v>21</v>
      </c>
      <c r="D142" t="s">
        <v>22</v>
      </c>
      <c r="E142" t="s">
        <v>22</v>
      </c>
      <c r="F142">
        <v>0</v>
      </c>
      <c r="G142">
        <v>119.3</v>
      </c>
      <c r="H142">
        <v>87</v>
      </c>
      <c r="I142">
        <v>20.28</v>
      </c>
      <c r="J142">
        <v>211.5</v>
      </c>
      <c r="K142">
        <v>101</v>
      </c>
      <c r="L142">
        <v>17.98</v>
      </c>
      <c r="M142">
        <v>268.89999999999998</v>
      </c>
      <c r="N142">
        <v>86</v>
      </c>
      <c r="O142">
        <v>12.1</v>
      </c>
      <c r="P142">
        <v>10.5</v>
      </c>
      <c r="Q142">
        <v>4</v>
      </c>
      <c r="R142">
        <v>2.84</v>
      </c>
      <c r="S142">
        <v>3</v>
      </c>
      <c r="T142" t="s">
        <v>22</v>
      </c>
      <c r="U142">
        <f t="shared" si="5"/>
        <v>0</v>
      </c>
      <c r="V142">
        <f>IF(Table2[[#This Row],[international_plan]]="yes",1,0)</f>
        <v>0</v>
      </c>
      <c r="W142">
        <f>IF(Table2[[#This Row],[voice_mail_plan]]="yes",1,0)</f>
        <v>0</v>
      </c>
      <c r="X142" t="str">
        <f t="shared" si="4"/>
        <v>Low</v>
      </c>
      <c r="Y142" t="str">
        <f>IF(Table2[[#This Row],[total_intl_charge]] &gt; AVERAGE($R$2:$R$4245),"High","Low")</f>
        <v>High</v>
      </c>
      <c r="Z142" t="str">
        <f>IF(AND(G142&gt;AVERAGE(train!$G$2:$G$4251),K142&gt;AVERAGE(train!$K$2:$K$4251)),"High Day &amp; Eve",IF(AND(G142&gt;AVERAGE(train!$G$2:$G$4251),K142&lt;=AVERAGE(train!$K$2:$K$4251)),"High Day Only",IF(AND(G142&lt;=AVERAGE(train!$G$2:$G$4251),K142&gt;AVERAGE(train!$K$2:$K$4251)),"High Eve Only","Low Usage")))</f>
        <v>High Eve Only</v>
      </c>
    </row>
    <row r="143" spans="1:26">
      <c r="A143" t="s">
        <v>52</v>
      </c>
      <c r="B143">
        <v>65</v>
      </c>
      <c r="C143" t="s">
        <v>21</v>
      </c>
      <c r="D143" t="s">
        <v>22</v>
      </c>
      <c r="E143" t="s">
        <v>22</v>
      </c>
      <c r="F143">
        <v>0</v>
      </c>
      <c r="G143">
        <v>116.8</v>
      </c>
      <c r="H143">
        <v>87</v>
      </c>
      <c r="I143">
        <v>19.86</v>
      </c>
      <c r="J143">
        <v>178.9</v>
      </c>
      <c r="K143">
        <v>93</v>
      </c>
      <c r="L143">
        <v>15.21</v>
      </c>
      <c r="M143">
        <v>182.4</v>
      </c>
      <c r="N143">
        <v>150</v>
      </c>
      <c r="O143">
        <v>8.2100000000000009</v>
      </c>
      <c r="P143">
        <v>14.1</v>
      </c>
      <c r="Q143">
        <v>2</v>
      </c>
      <c r="R143">
        <v>3.81</v>
      </c>
      <c r="S143">
        <v>1</v>
      </c>
      <c r="T143" t="s">
        <v>22</v>
      </c>
      <c r="U143">
        <f t="shared" si="5"/>
        <v>0</v>
      </c>
      <c r="V143">
        <f>IF(Table2[[#This Row],[international_plan]]="yes",1,0)</f>
        <v>0</v>
      </c>
      <c r="W143">
        <f>IF(Table2[[#This Row],[voice_mail_plan]]="yes",1,0)</f>
        <v>0</v>
      </c>
      <c r="X143" t="str">
        <f t="shared" si="4"/>
        <v>Low</v>
      </c>
      <c r="Y143" t="str">
        <f>IF(Table2[[#This Row],[total_intl_charge]] &gt; AVERAGE($R$2:$R$4245),"High","Low")</f>
        <v>High</v>
      </c>
      <c r="Z143" t="str">
        <f>IF(AND(G143&gt;AVERAGE(train!$G$2:$G$4251),K143&gt;AVERAGE(train!$K$2:$K$4251)),"High Day &amp; Eve",IF(AND(G143&gt;AVERAGE(train!$G$2:$G$4251),K143&lt;=AVERAGE(train!$K$2:$K$4251)),"High Day Only",IF(AND(G143&lt;=AVERAGE(train!$G$2:$G$4251),K143&gt;AVERAGE(train!$K$2:$K$4251)),"High Eve Only","Low Usage")))</f>
        <v>Low Usage</v>
      </c>
    </row>
    <row r="144" spans="1:26">
      <c r="A144" t="s">
        <v>30</v>
      </c>
      <c r="B144">
        <v>179</v>
      </c>
      <c r="C144" t="s">
        <v>25</v>
      </c>
      <c r="D144" t="s">
        <v>22</v>
      </c>
      <c r="E144" t="s">
        <v>22</v>
      </c>
      <c r="F144">
        <v>0</v>
      </c>
      <c r="G144">
        <v>219.2</v>
      </c>
      <c r="H144">
        <v>92</v>
      </c>
      <c r="I144">
        <v>37.26</v>
      </c>
      <c r="J144">
        <v>149.4</v>
      </c>
      <c r="K144">
        <v>125</v>
      </c>
      <c r="L144">
        <v>12.7</v>
      </c>
      <c r="M144">
        <v>244.7</v>
      </c>
      <c r="N144">
        <v>104</v>
      </c>
      <c r="O144">
        <v>11.01</v>
      </c>
      <c r="P144">
        <v>6.1</v>
      </c>
      <c r="Q144">
        <v>5</v>
      </c>
      <c r="R144">
        <v>1.65</v>
      </c>
      <c r="S144">
        <v>0</v>
      </c>
      <c r="T144" t="s">
        <v>22</v>
      </c>
      <c r="U144">
        <f t="shared" si="5"/>
        <v>0</v>
      </c>
      <c r="V144">
        <f>IF(Table2[[#This Row],[international_plan]]="yes",1,0)</f>
        <v>0</v>
      </c>
      <c r="W144">
        <f>IF(Table2[[#This Row],[voice_mail_plan]]="yes",1,0)</f>
        <v>0</v>
      </c>
      <c r="X144" t="str">
        <f t="shared" si="4"/>
        <v>Very High</v>
      </c>
      <c r="Y144" t="str">
        <f>IF(Table2[[#This Row],[total_intl_charge]] &gt; AVERAGE($R$2:$R$4245),"High","Low")</f>
        <v>Low</v>
      </c>
      <c r="Z144" t="str">
        <f>IF(AND(G144&gt;AVERAGE(train!$G$2:$G$4251),K144&gt;AVERAGE(train!$K$2:$K$4251)),"High Day &amp; Eve",IF(AND(G144&gt;AVERAGE(train!$G$2:$G$4251),K144&lt;=AVERAGE(train!$K$2:$K$4251)),"High Day Only",IF(AND(G144&lt;=AVERAGE(train!$G$2:$G$4251),K144&gt;AVERAGE(train!$K$2:$K$4251)),"High Eve Only","Low Usage")))</f>
        <v>High Day &amp; Eve</v>
      </c>
    </row>
    <row r="145" spans="1:26">
      <c r="A145" t="s">
        <v>69</v>
      </c>
      <c r="B145">
        <v>94</v>
      </c>
      <c r="C145" t="s">
        <v>21</v>
      </c>
      <c r="D145" t="s">
        <v>22</v>
      </c>
      <c r="E145" t="s">
        <v>22</v>
      </c>
      <c r="F145">
        <v>0</v>
      </c>
      <c r="G145">
        <v>252.6</v>
      </c>
      <c r="H145">
        <v>104</v>
      </c>
      <c r="I145">
        <v>42.94</v>
      </c>
      <c r="J145">
        <v>169</v>
      </c>
      <c r="K145">
        <v>125</v>
      </c>
      <c r="L145">
        <v>14.37</v>
      </c>
      <c r="M145">
        <v>170.9</v>
      </c>
      <c r="N145">
        <v>106</v>
      </c>
      <c r="O145">
        <v>7.69</v>
      </c>
      <c r="P145">
        <v>11.1</v>
      </c>
      <c r="Q145">
        <v>7</v>
      </c>
      <c r="R145">
        <v>3</v>
      </c>
      <c r="S145">
        <v>2</v>
      </c>
      <c r="T145" t="s">
        <v>22</v>
      </c>
      <c r="U145">
        <f t="shared" si="5"/>
        <v>0</v>
      </c>
      <c r="V145">
        <f>IF(Table2[[#This Row],[international_plan]]="yes",1,0)</f>
        <v>0</v>
      </c>
      <c r="W145">
        <f>IF(Table2[[#This Row],[voice_mail_plan]]="yes",1,0)</f>
        <v>0</v>
      </c>
      <c r="X145" t="str">
        <f t="shared" si="4"/>
        <v>Medium</v>
      </c>
      <c r="Y145" t="str">
        <f>IF(Table2[[#This Row],[total_intl_charge]] &gt; AVERAGE($R$2:$R$4245),"High","Low")</f>
        <v>High</v>
      </c>
      <c r="Z145" t="str">
        <f>IF(AND(G145&gt;AVERAGE(train!$G$2:$G$4251),K145&gt;AVERAGE(train!$K$2:$K$4251)),"High Day &amp; Eve",IF(AND(G145&gt;AVERAGE(train!$G$2:$G$4251),K145&lt;=AVERAGE(train!$K$2:$K$4251)),"High Day Only",IF(AND(G145&lt;=AVERAGE(train!$G$2:$G$4251),K145&gt;AVERAGE(train!$K$2:$K$4251)),"High Eve Only","Low Usage")))</f>
        <v>High Day &amp; Eve</v>
      </c>
    </row>
    <row r="146" spans="1:26">
      <c r="A146" t="s">
        <v>60</v>
      </c>
      <c r="B146">
        <v>62</v>
      </c>
      <c r="C146" t="s">
        <v>21</v>
      </c>
      <c r="D146" t="s">
        <v>22</v>
      </c>
      <c r="E146" t="s">
        <v>22</v>
      </c>
      <c r="F146">
        <v>0</v>
      </c>
      <c r="G146">
        <v>147.1</v>
      </c>
      <c r="H146">
        <v>91</v>
      </c>
      <c r="I146">
        <v>25.01</v>
      </c>
      <c r="J146">
        <v>190.4</v>
      </c>
      <c r="K146">
        <v>107</v>
      </c>
      <c r="L146">
        <v>16.18</v>
      </c>
      <c r="M146">
        <v>195.2</v>
      </c>
      <c r="N146">
        <v>115</v>
      </c>
      <c r="O146">
        <v>8.7799999999999994</v>
      </c>
      <c r="P146">
        <v>12.2</v>
      </c>
      <c r="Q146">
        <v>3</v>
      </c>
      <c r="R146">
        <v>3.29</v>
      </c>
      <c r="S146">
        <v>0</v>
      </c>
      <c r="T146" t="s">
        <v>22</v>
      </c>
      <c r="U146">
        <f t="shared" si="5"/>
        <v>0</v>
      </c>
      <c r="V146">
        <f>IF(Table2[[#This Row],[international_plan]]="yes",1,0)</f>
        <v>0</v>
      </c>
      <c r="W146">
        <f>IF(Table2[[#This Row],[voice_mail_plan]]="yes",1,0)</f>
        <v>0</v>
      </c>
      <c r="X146" t="str">
        <f t="shared" si="4"/>
        <v>Low</v>
      </c>
      <c r="Y146" t="str">
        <f>IF(Table2[[#This Row],[total_intl_charge]] &gt; AVERAGE($R$2:$R$4245),"High","Low")</f>
        <v>High</v>
      </c>
      <c r="Z146" t="str">
        <f>IF(AND(G146&gt;AVERAGE(train!$G$2:$G$4251),K146&gt;AVERAGE(train!$K$2:$K$4251)),"High Day &amp; Eve",IF(AND(G146&gt;AVERAGE(train!$G$2:$G$4251),K146&lt;=AVERAGE(train!$K$2:$K$4251)),"High Day Only",IF(AND(G146&lt;=AVERAGE(train!$G$2:$G$4251),K146&gt;AVERAGE(train!$K$2:$K$4251)),"High Eve Only","Low Usage")))</f>
        <v>High Eve Only</v>
      </c>
    </row>
    <row r="147" spans="1:26">
      <c r="A147" t="s">
        <v>50</v>
      </c>
      <c r="B147">
        <v>116</v>
      </c>
      <c r="C147" t="s">
        <v>25</v>
      </c>
      <c r="D147" t="s">
        <v>22</v>
      </c>
      <c r="E147" t="s">
        <v>22</v>
      </c>
      <c r="F147">
        <v>0</v>
      </c>
      <c r="G147">
        <v>173.5</v>
      </c>
      <c r="H147">
        <v>93</v>
      </c>
      <c r="I147">
        <v>29.5</v>
      </c>
      <c r="J147">
        <v>194.1</v>
      </c>
      <c r="K147">
        <v>76</v>
      </c>
      <c r="L147">
        <v>16.5</v>
      </c>
      <c r="M147">
        <v>208</v>
      </c>
      <c r="N147">
        <v>112</v>
      </c>
      <c r="O147">
        <v>9.36</v>
      </c>
      <c r="P147">
        <v>16.2</v>
      </c>
      <c r="Q147">
        <v>10</v>
      </c>
      <c r="R147">
        <v>4.37</v>
      </c>
      <c r="S147">
        <v>3</v>
      </c>
      <c r="T147" t="s">
        <v>22</v>
      </c>
      <c r="U147">
        <f t="shared" si="5"/>
        <v>0</v>
      </c>
      <c r="V147">
        <f>IF(Table2[[#This Row],[international_plan]]="yes",1,0)</f>
        <v>0</v>
      </c>
      <c r="W147">
        <f>IF(Table2[[#This Row],[voice_mail_plan]]="yes",1,0)</f>
        <v>0</v>
      </c>
      <c r="X147" t="str">
        <f t="shared" si="4"/>
        <v>High</v>
      </c>
      <c r="Y147" t="str">
        <f>IF(Table2[[#This Row],[total_intl_charge]] &gt; AVERAGE($R$2:$R$4245),"High","Low")</f>
        <v>High</v>
      </c>
      <c r="Z147" t="str">
        <f>IF(AND(G147&gt;AVERAGE(train!$G$2:$G$4251),K147&gt;AVERAGE(train!$K$2:$K$4251)),"High Day &amp; Eve",IF(AND(G147&gt;AVERAGE(train!$G$2:$G$4251),K147&lt;=AVERAGE(train!$K$2:$K$4251)),"High Day Only",IF(AND(G147&lt;=AVERAGE(train!$G$2:$G$4251),K147&gt;AVERAGE(train!$K$2:$K$4251)),"High Eve Only","Low Usage")))</f>
        <v>Low Usage</v>
      </c>
    </row>
    <row r="148" spans="1:26">
      <c r="A148" t="s">
        <v>70</v>
      </c>
      <c r="B148">
        <v>70</v>
      </c>
      <c r="C148" t="s">
        <v>25</v>
      </c>
      <c r="D148" t="s">
        <v>22</v>
      </c>
      <c r="E148" t="s">
        <v>22</v>
      </c>
      <c r="F148">
        <v>0</v>
      </c>
      <c r="G148">
        <v>232.1</v>
      </c>
      <c r="H148">
        <v>122</v>
      </c>
      <c r="I148">
        <v>39.46</v>
      </c>
      <c r="J148">
        <v>292.3</v>
      </c>
      <c r="K148">
        <v>112</v>
      </c>
      <c r="L148">
        <v>24.85</v>
      </c>
      <c r="M148">
        <v>201.2</v>
      </c>
      <c r="N148">
        <v>112</v>
      </c>
      <c r="O148">
        <v>9.0500000000000007</v>
      </c>
      <c r="P148">
        <v>0</v>
      </c>
      <c r="Q148">
        <v>0</v>
      </c>
      <c r="R148">
        <v>0</v>
      </c>
      <c r="S148">
        <v>3</v>
      </c>
      <c r="T148" t="s">
        <v>22</v>
      </c>
      <c r="U148">
        <f t="shared" si="5"/>
        <v>0</v>
      </c>
      <c r="V148">
        <f>IF(Table2[[#This Row],[international_plan]]="yes",1,0)</f>
        <v>0</v>
      </c>
      <c r="W148">
        <f>IF(Table2[[#This Row],[voice_mail_plan]]="yes",1,0)</f>
        <v>0</v>
      </c>
      <c r="X148" t="str">
        <f t="shared" si="4"/>
        <v>Low</v>
      </c>
      <c r="Y148" t="str">
        <f>IF(Table2[[#This Row],[total_intl_charge]] &gt; AVERAGE($R$2:$R$4245),"High","Low")</f>
        <v>Low</v>
      </c>
      <c r="Z148" t="str">
        <f>IF(AND(G148&gt;AVERAGE(train!$G$2:$G$4251),K148&gt;AVERAGE(train!$K$2:$K$4251)),"High Day &amp; Eve",IF(AND(G148&gt;AVERAGE(train!$G$2:$G$4251),K148&lt;=AVERAGE(train!$K$2:$K$4251)),"High Day Only",IF(AND(G148&lt;=AVERAGE(train!$G$2:$G$4251),K148&gt;AVERAGE(train!$K$2:$K$4251)),"High Eve Only","Low Usage")))</f>
        <v>High Day &amp; Eve</v>
      </c>
    </row>
    <row r="149" spans="1:26">
      <c r="A149" t="s">
        <v>31</v>
      </c>
      <c r="B149">
        <v>94</v>
      </c>
      <c r="C149" t="s">
        <v>28</v>
      </c>
      <c r="D149" t="s">
        <v>23</v>
      </c>
      <c r="E149" t="s">
        <v>23</v>
      </c>
      <c r="F149">
        <v>23</v>
      </c>
      <c r="G149">
        <v>197.1</v>
      </c>
      <c r="H149">
        <v>125</v>
      </c>
      <c r="I149">
        <v>33.51</v>
      </c>
      <c r="J149">
        <v>214.5</v>
      </c>
      <c r="K149">
        <v>136</v>
      </c>
      <c r="L149">
        <v>18.23</v>
      </c>
      <c r="M149">
        <v>282.2</v>
      </c>
      <c r="N149">
        <v>103</v>
      </c>
      <c r="O149">
        <v>12.7</v>
      </c>
      <c r="P149">
        <v>9.5</v>
      </c>
      <c r="Q149">
        <v>5</v>
      </c>
      <c r="R149">
        <v>2.57</v>
      </c>
      <c r="S149">
        <v>4</v>
      </c>
      <c r="T149" t="s">
        <v>22</v>
      </c>
      <c r="U149">
        <f t="shared" si="5"/>
        <v>0</v>
      </c>
      <c r="V149">
        <f>IF(Table2[[#This Row],[international_plan]]="yes",1,0)</f>
        <v>1</v>
      </c>
      <c r="W149">
        <f>IF(Table2[[#This Row],[voice_mail_plan]]="yes",1,0)</f>
        <v>1</v>
      </c>
      <c r="X149" t="str">
        <f t="shared" si="4"/>
        <v>Medium</v>
      </c>
      <c r="Y149" t="str">
        <f>IF(Table2[[#This Row],[total_intl_charge]] &gt; AVERAGE($R$2:$R$4245),"High","Low")</f>
        <v>Low</v>
      </c>
      <c r="Z149" t="str">
        <f>IF(AND(G149&gt;AVERAGE(train!$G$2:$G$4251),K149&gt;AVERAGE(train!$K$2:$K$4251)),"High Day &amp; Eve",IF(AND(G149&gt;AVERAGE(train!$G$2:$G$4251),K149&lt;=AVERAGE(train!$K$2:$K$4251)),"High Day Only",IF(AND(G149&lt;=AVERAGE(train!$G$2:$G$4251),K149&gt;AVERAGE(train!$K$2:$K$4251)),"High Eve Only","Low Usage")))</f>
        <v>High Day &amp; Eve</v>
      </c>
    </row>
    <row r="150" spans="1:26">
      <c r="A150" t="s">
        <v>47</v>
      </c>
      <c r="B150">
        <v>126</v>
      </c>
      <c r="C150" t="s">
        <v>21</v>
      </c>
      <c r="D150" t="s">
        <v>22</v>
      </c>
      <c r="E150" t="s">
        <v>22</v>
      </c>
      <c r="F150">
        <v>0</v>
      </c>
      <c r="G150">
        <v>58.2</v>
      </c>
      <c r="H150">
        <v>94</v>
      </c>
      <c r="I150">
        <v>9.89</v>
      </c>
      <c r="J150">
        <v>138.69999999999999</v>
      </c>
      <c r="K150">
        <v>118</v>
      </c>
      <c r="L150">
        <v>11.79</v>
      </c>
      <c r="M150">
        <v>136.80000000000001</v>
      </c>
      <c r="N150">
        <v>91</v>
      </c>
      <c r="O150">
        <v>6.16</v>
      </c>
      <c r="P150">
        <v>11.9</v>
      </c>
      <c r="Q150">
        <v>1</v>
      </c>
      <c r="R150">
        <v>3.21</v>
      </c>
      <c r="S150">
        <v>5</v>
      </c>
      <c r="T150" t="s">
        <v>23</v>
      </c>
      <c r="U150">
        <f t="shared" si="5"/>
        <v>1</v>
      </c>
      <c r="V150">
        <f>IF(Table2[[#This Row],[international_plan]]="yes",1,0)</f>
        <v>0</v>
      </c>
      <c r="W150">
        <f>IF(Table2[[#This Row],[voice_mail_plan]]="yes",1,0)</f>
        <v>0</v>
      </c>
      <c r="X150" t="str">
        <f t="shared" si="4"/>
        <v>High</v>
      </c>
      <c r="Y150" t="str">
        <f>IF(Table2[[#This Row],[total_intl_charge]] &gt; AVERAGE($R$2:$R$4245),"High","Low")</f>
        <v>High</v>
      </c>
      <c r="Z150" t="str">
        <f>IF(AND(G150&gt;AVERAGE(train!$G$2:$G$4251),K150&gt;AVERAGE(train!$K$2:$K$4251)),"High Day &amp; Eve",IF(AND(G150&gt;AVERAGE(train!$G$2:$G$4251),K150&lt;=AVERAGE(train!$K$2:$K$4251)),"High Day Only",IF(AND(G150&lt;=AVERAGE(train!$G$2:$G$4251),K150&gt;AVERAGE(train!$K$2:$K$4251)),"High Eve Only","Low Usage")))</f>
        <v>High Eve Only</v>
      </c>
    </row>
    <row r="151" spans="1:26">
      <c r="A151" t="s">
        <v>36</v>
      </c>
      <c r="B151">
        <v>67</v>
      </c>
      <c r="C151" t="s">
        <v>25</v>
      </c>
      <c r="D151" t="s">
        <v>22</v>
      </c>
      <c r="E151" t="s">
        <v>23</v>
      </c>
      <c r="F151">
        <v>36</v>
      </c>
      <c r="G151">
        <v>115.6</v>
      </c>
      <c r="H151">
        <v>111</v>
      </c>
      <c r="I151">
        <v>19.649999999999999</v>
      </c>
      <c r="J151">
        <v>237.7</v>
      </c>
      <c r="K151">
        <v>94</v>
      </c>
      <c r="L151">
        <v>20.2</v>
      </c>
      <c r="M151">
        <v>169.9</v>
      </c>
      <c r="N151">
        <v>103</v>
      </c>
      <c r="O151">
        <v>7.65</v>
      </c>
      <c r="P151">
        <v>9.9</v>
      </c>
      <c r="Q151">
        <v>12</v>
      </c>
      <c r="R151">
        <v>2.67</v>
      </c>
      <c r="S151">
        <v>2</v>
      </c>
      <c r="T151" t="s">
        <v>22</v>
      </c>
      <c r="U151">
        <f t="shared" si="5"/>
        <v>0</v>
      </c>
      <c r="V151">
        <f>IF(Table2[[#This Row],[international_plan]]="yes",1,0)</f>
        <v>0</v>
      </c>
      <c r="W151">
        <f>IF(Table2[[#This Row],[voice_mail_plan]]="yes",1,0)</f>
        <v>1</v>
      </c>
      <c r="X151" t="str">
        <f t="shared" si="4"/>
        <v>Low</v>
      </c>
      <c r="Y151" t="str">
        <f>IF(Table2[[#This Row],[total_intl_charge]] &gt; AVERAGE($R$2:$R$4245),"High","Low")</f>
        <v>Low</v>
      </c>
      <c r="Z151" t="str">
        <f>IF(AND(G151&gt;AVERAGE(train!$G$2:$G$4251),K151&gt;AVERAGE(train!$K$2:$K$4251)),"High Day &amp; Eve",IF(AND(G151&gt;AVERAGE(train!$G$2:$G$4251),K151&lt;=AVERAGE(train!$K$2:$K$4251)),"High Day Only",IF(AND(G151&lt;=AVERAGE(train!$G$2:$G$4251),K151&gt;AVERAGE(train!$K$2:$K$4251)),"High Eve Only","Low Usage")))</f>
        <v>Low Usage</v>
      </c>
    </row>
    <row r="152" spans="1:26">
      <c r="A152" t="s">
        <v>46</v>
      </c>
      <c r="B152">
        <v>19</v>
      </c>
      <c r="C152" t="s">
        <v>25</v>
      </c>
      <c r="D152" t="s">
        <v>22</v>
      </c>
      <c r="E152" t="s">
        <v>22</v>
      </c>
      <c r="F152">
        <v>0</v>
      </c>
      <c r="G152">
        <v>186.1</v>
      </c>
      <c r="H152">
        <v>98</v>
      </c>
      <c r="I152">
        <v>31.64</v>
      </c>
      <c r="J152">
        <v>254.3</v>
      </c>
      <c r="K152">
        <v>57</v>
      </c>
      <c r="L152">
        <v>21.62</v>
      </c>
      <c r="M152">
        <v>214</v>
      </c>
      <c r="N152">
        <v>127</v>
      </c>
      <c r="O152">
        <v>9.6300000000000008</v>
      </c>
      <c r="P152">
        <v>14.6</v>
      </c>
      <c r="Q152">
        <v>7</v>
      </c>
      <c r="R152">
        <v>3.94</v>
      </c>
      <c r="S152">
        <v>2</v>
      </c>
      <c r="T152" t="s">
        <v>22</v>
      </c>
      <c r="U152">
        <f t="shared" si="5"/>
        <v>0</v>
      </c>
      <c r="V152">
        <f>IF(Table2[[#This Row],[international_plan]]="yes",1,0)</f>
        <v>0</v>
      </c>
      <c r="W152">
        <f>IF(Table2[[#This Row],[voice_mail_plan]]="yes",1,0)</f>
        <v>0</v>
      </c>
      <c r="X152" t="str">
        <f t="shared" si="4"/>
        <v>Low</v>
      </c>
      <c r="Y152" t="str">
        <f>IF(Table2[[#This Row],[total_intl_charge]] &gt; AVERAGE($R$2:$R$4245),"High","Low")</f>
        <v>High</v>
      </c>
      <c r="Z152" t="str">
        <f>IF(AND(G152&gt;AVERAGE(train!$G$2:$G$4251),K152&gt;AVERAGE(train!$K$2:$K$4251)),"High Day &amp; Eve",IF(AND(G152&gt;AVERAGE(train!$G$2:$G$4251),K152&lt;=AVERAGE(train!$K$2:$K$4251)),"High Day Only",IF(AND(G152&lt;=AVERAGE(train!$G$2:$G$4251),K152&gt;AVERAGE(train!$K$2:$K$4251)),"High Eve Only","Low Usage")))</f>
        <v>High Day Only</v>
      </c>
    </row>
    <row r="153" spans="1:26">
      <c r="A153" t="s">
        <v>38</v>
      </c>
      <c r="B153">
        <v>170</v>
      </c>
      <c r="C153" t="s">
        <v>28</v>
      </c>
      <c r="D153" t="s">
        <v>23</v>
      </c>
      <c r="E153" t="s">
        <v>22</v>
      </c>
      <c r="F153">
        <v>0</v>
      </c>
      <c r="G153">
        <v>259.89999999999998</v>
      </c>
      <c r="H153">
        <v>68</v>
      </c>
      <c r="I153">
        <v>44.18</v>
      </c>
      <c r="J153">
        <v>245</v>
      </c>
      <c r="K153">
        <v>122</v>
      </c>
      <c r="L153">
        <v>20.83</v>
      </c>
      <c r="M153">
        <v>134.4</v>
      </c>
      <c r="N153">
        <v>121</v>
      </c>
      <c r="O153">
        <v>6.05</v>
      </c>
      <c r="P153">
        <v>8.4</v>
      </c>
      <c r="Q153">
        <v>3</v>
      </c>
      <c r="R153">
        <v>2.27</v>
      </c>
      <c r="S153">
        <v>3</v>
      </c>
      <c r="T153" t="s">
        <v>22</v>
      </c>
      <c r="U153">
        <f t="shared" si="5"/>
        <v>0</v>
      </c>
      <c r="V153">
        <f>IF(Table2[[#This Row],[international_plan]]="yes",1,0)</f>
        <v>1</v>
      </c>
      <c r="W153">
        <f>IF(Table2[[#This Row],[voice_mail_plan]]="yes",1,0)</f>
        <v>0</v>
      </c>
      <c r="X153" t="str">
        <f t="shared" si="4"/>
        <v>Very High</v>
      </c>
      <c r="Y153" t="str">
        <f>IF(Table2[[#This Row],[total_intl_charge]] &gt; AVERAGE($R$2:$R$4245),"High","Low")</f>
        <v>Low</v>
      </c>
      <c r="Z153" t="str">
        <f>IF(AND(G153&gt;AVERAGE(train!$G$2:$G$4251),K153&gt;AVERAGE(train!$K$2:$K$4251)),"High Day &amp; Eve",IF(AND(G153&gt;AVERAGE(train!$G$2:$G$4251),K153&lt;=AVERAGE(train!$K$2:$K$4251)),"High Day Only",IF(AND(G153&lt;=AVERAGE(train!$G$2:$G$4251),K153&gt;AVERAGE(train!$K$2:$K$4251)),"High Eve Only","Low Usage")))</f>
        <v>High Day &amp; Eve</v>
      </c>
    </row>
    <row r="154" spans="1:26">
      <c r="A154" t="s">
        <v>61</v>
      </c>
      <c r="B154">
        <v>73</v>
      </c>
      <c r="C154" t="s">
        <v>21</v>
      </c>
      <c r="D154" t="s">
        <v>22</v>
      </c>
      <c r="E154" t="s">
        <v>22</v>
      </c>
      <c r="F154">
        <v>0</v>
      </c>
      <c r="G154">
        <v>214.3</v>
      </c>
      <c r="H154">
        <v>145</v>
      </c>
      <c r="I154">
        <v>36.43</v>
      </c>
      <c r="J154">
        <v>268.5</v>
      </c>
      <c r="K154">
        <v>135</v>
      </c>
      <c r="L154">
        <v>22.82</v>
      </c>
      <c r="M154">
        <v>241.2</v>
      </c>
      <c r="N154">
        <v>92</v>
      </c>
      <c r="O154">
        <v>10.85</v>
      </c>
      <c r="P154">
        <v>10.8</v>
      </c>
      <c r="Q154">
        <v>13</v>
      </c>
      <c r="R154">
        <v>2.92</v>
      </c>
      <c r="S154">
        <v>1</v>
      </c>
      <c r="T154" t="s">
        <v>22</v>
      </c>
      <c r="U154">
        <f t="shared" si="5"/>
        <v>0</v>
      </c>
      <c r="V154">
        <f>IF(Table2[[#This Row],[international_plan]]="yes",1,0)</f>
        <v>0</v>
      </c>
      <c r="W154">
        <f>IF(Table2[[#This Row],[voice_mail_plan]]="yes",1,0)</f>
        <v>0</v>
      </c>
      <c r="X154" t="str">
        <f t="shared" si="4"/>
        <v>Low</v>
      </c>
      <c r="Y154" t="str">
        <f>IF(Table2[[#This Row],[total_intl_charge]] &gt; AVERAGE($R$2:$R$4245),"High","Low")</f>
        <v>High</v>
      </c>
      <c r="Z154" t="str">
        <f>IF(AND(G154&gt;AVERAGE(train!$G$2:$G$4251),K154&gt;AVERAGE(train!$K$2:$K$4251)),"High Day &amp; Eve",IF(AND(G154&gt;AVERAGE(train!$G$2:$G$4251),K154&lt;=AVERAGE(train!$K$2:$K$4251)),"High Day Only",IF(AND(G154&lt;=AVERAGE(train!$G$2:$G$4251),K154&gt;AVERAGE(train!$K$2:$K$4251)),"High Eve Only","Low Usage")))</f>
        <v>High Day &amp; Eve</v>
      </c>
    </row>
    <row r="155" spans="1:26">
      <c r="A155" t="s">
        <v>36</v>
      </c>
      <c r="B155">
        <v>106</v>
      </c>
      <c r="C155" t="s">
        <v>25</v>
      </c>
      <c r="D155" t="s">
        <v>22</v>
      </c>
      <c r="E155" t="s">
        <v>22</v>
      </c>
      <c r="F155">
        <v>0</v>
      </c>
      <c r="G155">
        <v>158.69999999999999</v>
      </c>
      <c r="H155">
        <v>74</v>
      </c>
      <c r="I155">
        <v>26.98</v>
      </c>
      <c r="J155">
        <v>64.3</v>
      </c>
      <c r="K155">
        <v>139</v>
      </c>
      <c r="L155">
        <v>5.47</v>
      </c>
      <c r="M155">
        <v>198.5</v>
      </c>
      <c r="N155">
        <v>103</v>
      </c>
      <c r="O155">
        <v>8.93</v>
      </c>
      <c r="P155">
        <v>10.199999999999999</v>
      </c>
      <c r="Q155">
        <v>4</v>
      </c>
      <c r="R155">
        <v>2.75</v>
      </c>
      <c r="S155">
        <v>1</v>
      </c>
      <c r="T155" t="s">
        <v>22</v>
      </c>
      <c r="U155">
        <f t="shared" si="5"/>
        <v>0</v>
      </c>
      <c r="V155">
        <f>IF(Table2[[#This Row],[international_plan]]="yes",1,0)</f>
        <v>0</v>
      </c>
      <c r="W155">
        <f>IF(Table2[[#This Row],[voice_mail_plan]]="yes",1,0)</f>
        <v>0</v>
      </c>
      <c r="X155" t="str">
        <f t="shared" si="4"/>
        <v>High</v>
      </c>
      <c r="Y155" t="str">
        <f>IF(Table2[[#This Row],[total_intl_charge]] &gt; AVERAGE($R$2:$R$4245),"High","Low")</f>
        <v>Low</v>
      </c>
      <c r="Z155" t="str">
        <f>IF(AND(G155&gt;AVERAGE(train!$G$2:$G$4251),K155&gt;AVERAGE(train!$K$2:$K$4251)),"High Day &amp; Eve",IF(AND(G155&gt;AVERAGE(train!$G$2:$G$4251),K155&lt;=AVERAGE(train!$K$2:$K$4251)),"High Day Only",IF(AND(G155&lt;=AVERAGE(train!$G$2:$G$4251),K155&gt;AVERAGE(train!$K$2:$K$4251)),"High Eve Only","Low Usage")))</f>
        <v>High Eve Only</v>
      </c>
    </row>
    <row r="156" spans="1:26">
      <c r="A156" t="s">
        <v>42</v>
      </c>
      <c r="B156">
        <v>93</v>
      </c>
      <c r="C156" t="s">
        <v>21</v>
      </c>
      <c r="D156" t="s">
        <v>22</v>
      </c>
      <c r="E156" t="s">
        <v>22</v>
      </c>
      <c r="F156">
        <v>0</v>
      </c>
      <c r="G156">
        <v>271.60000000000002</v>
      </c>
      <c r="H156">
        <v>71</v>
      </c>
      <c r="I156">
        <v>46.17</v>
      </c>
      <c r="J156">
        <v>229.4</v>
      </c>
      <c r="K156">
        <v>108</v>
      </c>
      <c r="L156">
        <v>19.5</v>
      </c>
      <c r="M156">
        <v>77.3</v>
      </c>
      <c r="N156">
        <v>121</v>
      </c>
      <c r="O156">
        <v>3.48</v>
      </c>
      <c r="P156">
        <v>10.9</v>
      </c>
      <c r="Q156">
        <v>3</v>
      </c>
      <c r="R156">
        <v>2.94</v>
      </c>
      <c r="S156">
        <v>2</v>
      </c>
      <c r="T156" t="s">
        <v>22</v>
      </c>
      <c r="U156">
        <f t="shared" si="5"/>
        <v>0</v>
      </c>
      <c r="V156">
        <f>IF(Table2[[#This Row],[international_plan]]="yes",1,0)</f>
        <v>0</v>
      </c>
      <c r="W156">
        <f>IF(Table2[[#This Row],[voice_mail_plan]]="yes",1,0)</f>
        <v>0</v>
      </c>
      <c r="X156" t="str">
        <f t="shared" si="4"/>
        <v>Medium</v>
      </c>
      <c r="Y156" t="str">
        <f>IF(Table2[[#This Row],[total_intl_charge]] &gt; AVERAGE($R$2:$R$4245),"High","Low")</f>
        <v>High</v>
      </c>
      <c r="Z156" t="str">
        <f>IF(AND(G156&gt;AVERAGE(train!$G$2:$G$4251),K156&gt;AVERAGE(train!$K$2:$K$4251)),"High Day &amp; Eve",IF(AND(G156&gt;AVERAGE(train!$G$2:$G$4251),K156&lt;=AVERAGE(train!$K$2:$K$4251)),"High Day Only",IF(AND(G156&lt;=AVERAGE(train!$G$2:$G$4251),K156&gt;AVERAGE(train!$K$2:$K$4251)),"High Eve Only","Low Usage")))</f>
        <v>High Day &amp; Eve</v>
      </c>
    </row>
    <row r="157" spans="1:26">
      <c r="A157" t="s">
        <v>59</v>
      </c>
      <c r="B157">
        <v>51</v>
      </c>
      <c r="C157" t="s">
        <v>25</v>
      </c>
      <c r="D157" t="s">
        <v>22</v>
      </c>
      <c r="E157" t="s">
        <v>22</v>
      </c>
      <c r="F157">
        <v>0</v>
      </c>
      <c r="G157">
        <v>232.4</v>
      </c>
      <c r="H157">
        <v>109</v>
      </c>
      <c r="I157">
        <v>39.51</v>
      </c>
      <c r="J157">
        <v>187.4</v>
      </c>
      <c r="K157">
        <v>95</v>
      </c>
      <c r="L157">
        <v>15.93</v>
      </c>
      <c r="M157">
        <v>231.2</v>
      </c>
      <c r="N157">
        <v>107</v>
      </c>
      <c r="O157">
        <v>10.4</v>
      </c>
      <c r="P157">
        <v>9.1</v>
      </c>
      <c r="Q157">
        <v>3</v>
      </c>
      <c r="R157">
        <v>2.46</v>
      </c>
      <c r="S157">
        <v>1</v>
      </c>
      <c r="T157" t="s">
        <v>22</v>
      </c>
      <c r="U157">
        <f t="shared" si="5"/>
        <v>0</v>
      </c>
      <c r="V157">
        <f>IF(Table2[[#This Row],[international_plan]]="yes",1,0)</f>
        <v>0</v>
      </c>
      <c r="W157">
        <f>IF(Table2[[#This Row],[voice_mail_plan]]="yes",1,0)</f>
        <v>0</v>
      </c>
      <c r="X157" t="str">
        <f t="shared" si="4"/>
        <v>Low</v>
      </c>
      <c r="Y157" t="str">
        <f>IF(Table2[[#This Row],[total_intl_charge]] &gt; AVERAGE($R$2:$R$4245),"High","Low")</f>
        <v>Low</v>
      </c>
      <c r="Z157" t="str">
        <f>IF(AND(G157&gt;AVERAGE(train!$G$2:$G$4251),K157&gt;AVERAGE(train!$K$2:$K$4251)),"High Day &amp; Eve",IF(AND(G157&gt;AVERAGE(train!$G$2:$G$4251),K157&lt;=AVERAGE(train!$K$2:$K$4251)),"High Day Only",IF(AND(G157&lt;=AVERAGE(train!$G$2:$G$4251),K157&gt;AVERAGE(train!$K$2:$K$4251)),"High Eve Only","Low Usage")))</f>
        <v>High Day Only</v>
      </c>
    </row>
    <row r="158" spans="1:26">
      <c r="A158" t="s">
        <v>39</v>
      </c>
      <c r="B158">
        <v>130</v>
      </c>
      <c r="C158" t="s">
        <v>21</v>
      </c>
      <c r="D158" t="s">
        <v>22</v>
      </c>
      <c r="E158" t="s">
        <v>22</v>
      </c>
      <c r="F158">
        <v>0</v>
      </c>
      <c r="G158">
        <v>176.9</v>
      </c>
      <c r="H158">
        <v>109</v>
      </c>
      <c r="I158">
        <v>30.07</v>
      </c>
      <c r="J158">
        <v>90.7</v>
      </c>
      <c r="K158">
        <v>104</v>
      </c>
      <c r="L158">
        <v>7.71</v>
      </c>
      <c r="M158">
        <v>238</v>
      </c>
      <c r="N158">
        <v>69</v>
      </c>
      <c r="O158">
        <v>10.71</v>
      </c>
      <c r="P158">
        <v>9.5</v>
      </c>
      <c r="Q158">
        <v>2</v>
      </c>
      <c r="R158">
        <v>2.57</v>
      </c>
      <c r="S158">
        <v>1</v>
      </c>
      <c r="T158" t="s">
        <v>22</v>
      </c>
      <c r="U158">
        <f t="shared" si="5"/>
        <v>0</v>
      </c>
      <c r="V158">
        <f>IF(Table2[[#This Row],[international_plan]]="yes",1,0)</f>
        <v>0</v>
      </c>
      <c r="W158">
        <f>IF(Table2[[#This Row],[voice_mail_plan]]="yes",1,0)</f>
        <v>0</v>
      </c>
      <c r="X158" t="str">
        <f t="shared" si="4"/>
        <v>Very High</v>
      </c>
      <c r="Y158" t="str">
        <f>IF(Table2[[#This Row],[total_intl_charge]] &gt; AVERAGE($R$2:$R$4245),"High","Low")</f>
        <v>Low</v>
      </c>
      <c r="Z158" t="str">
        <f>IF(AND(G158&gt;AVERAGE(train!$G$2:$G$4251),K158&gt;AVERAGE(train!$K$2:$K$4251)),"High Day &amp; Eve",IF(AND(G158&gt;AVERAGE(train!$G$2:$G$4251),K158&lt;=AVERAGE(train!$K$2:$K$4251)),"High Day Only",IF(AND(G158&lt;=AVERAGE(train!$G$2:$G$4251),K158&gt;AVERAGE(train!$K$2:$K$4251)),"High Eve Only","Low Usage")))</f>
        <v>High Eve Only</v>
      </c>
    </row>
    <row r="159" spans="1:26">
      <c r="A159" t="s">
        <v>65</v>
      </c>
      <c r="B159">
        <v>80</v>
      </c>
      <c r="C159" t="s">
        <v>25</v>
      </c>
      <c r="D159" t="s">
        <v>22</v>
      </c>
      <c r="E159" t="s">
        <v>22</v>
      </c>
      <c r="F159">
        <v>0</v>
      </c>
      <c r="G159">
        <v>209.9</v>
      </c>
      <c r="H159">
        <v>74</v>
      </c>
      <c r="I159">
        <v>35.68</v>
      </c>
      <c r="J159">
        <v>195.1</v>
      </c>
      <c r="K159">
        <v>77</v>
      </c>
      <c r="L159">
        <v>16.579999999999998</v>
      </c>
      <c r="M159">
        <v>208.2</v>
      </c>
      <c r="N159">
        <v>119</v>
      </c>
      <c r="O159">
        <v>9.3699999999999992</v>
      </c>
      <c r="P159">
        <v>8.8000000000000007</v>
      </c>
      <c r="Q159">
        <v>4</v>
      </c>
      <c r="R159">
        <v>2.38</v>
      </c>
      <c r="S159">
        <v>2</v>
      </c>
      <c r="T159" t="s">
        <v>22</v>
      </c>
      <c r="U159">
        <f t="shared" si="5"/>
        <v>0</v>
      </c>
      <c r="V159">
        <f>IF(Table2[[#This Row],[international_plan]]="yes",1,0)</f>
        <v>0</v>
      </c>
      <c r="W159">
        <f>IF(Table2[[#This Row],[voice_mail_plan]]="yes",1,0)</f>
        <v>0</v>
      </c>
      <c r="X159" t="str">
        <f t="shared" si="4"/>
        <v>Medium</v>
      </c>
      <c r="Y159" t="str">
        <f>IF(Table2[[#This Row],[total_intl_charge]] &gt; AVERAGE($R$2:$R$4245),"High","Low")</f>
        <v>Low</v>
      </c>
      <c r="Z159" t="str">
        <f>IF(AND(G159&gt;AVERAGE(train!$G$2:$G$4251),K159&gt;AVERAGE(train!$K$2:$K$4251)),"High Day &amp; Eve",IF(AND(G159&gt;AVERAGE(train!$G$2:$G$4251),K159&lt;=AVERAGE(train!$K$2:$K$4251)),"High Day Only",IF(AND(G159&lt;=AVERAGE(train!$G$2:$G$4251),K159&gt;AVERAGE(train!$K$2:$K$4251)),"High Eve Only","Low Usage")))</f>
        <v>High Day Only</v>
      </c>
    </row>
    <row r="160" spans="1:26">
      <c r="A160" t="s">
        <v>35</v>
      </c>
      <c r="B160">
        <v>94</v>
      </c>
      <c r="C160" t="s">
        <v>21</v>
      </c>
      <c r="D160" t="s">
        <v>22</v>
      </c>
      <c r="E160" t="s">
        <v>22</v>
      </c>
      <c r="F160">
        <v>0</v>
      </c>
      <c r="G160">
        <v>137.5</v>
      </c>
      <c r="H160">
        <v>118</v>
      </c>
      <c r="I160">
        <v>23.38</v>
      </c>
      <c r="J160">
        <v>203.2</v>
      </c>
      <c r="K160">
        <v>88</v>
      </c>
      <c r="L160">
        <v>17.27</v>
      </c>
      <c r="M160">
        <v>150</v>
      </c>
      <c r="N160">
        <v>131</v>
      </c>
      <c r="O160">
        <v>6.75</v>
      </c>
      <c r="P160">
        <v>13.4</v>
      </c>
      <c r="Q160">
        <v>2</v>
      </c>
      <c r="R160">
        <v>3.62</v>
      </c>
      <c r="S160">
        <v>0</v>
      </c>
      <c r="T160" t="s">
        <v>22</v>
      </c>
      <c r="U160">
        <f t="shared" si="5"/>
        <v>0</v>
      </c>
      <c r="V160">
        <f>IF(Table2[[#This Row],[international_plan]]="yes",1,0)</f>
        <v>0</v>
      </c>
      <c r="W160">
        <f>IF(Table2[[#This Row],[voice_mail_plan]]="yes",1,0)</f>
        <v>0</v>
      </c>
      <c r="X160" t="str">
        <f t="shared" si="4"/>
        <v>Medium</v>
      </c>
      <c r="Y160" t="str">
        <f>IF(Table2[[#This Row],[total_intl_charge]] &gt; AVERAGE($R$2:$R$4245),"High","Low")</f>
        <v>High</v>
      </c>
      <c r="Z160" t="str">
        <f>IF(AND(G160&gt;AVERAGE(train!$G$2:$G$4251),K160&gt;AVERAGE(train!$K$2:$K$4251)),"High Day &amp; Eve",IF(AND(G160&gt;AVERAGE(train!$G$2:$G$4251),K160&lt;=AVERAGE(train!$K$2:$K$4251)),"High Day Only",IF(AND(G160&lt;=AVERAGE(train!$G$2:$G$4251),K160&gt;AVERAGE(train!$K$2:$K$4251)),"High Eve Only","Low Usage")))</f>
        <v>Low Usage</v>
      </c>
    </row>
    <row r="161" spans="1:26">
      <c r="A161" t="s">
        <v>26</v>
      </c>
      <c r="B161">
        <v>118</v>
      </c>
      <c r="C161" t="s">
        <v>25</v>
      </c>
      <c r="D161" t="s">
        <v>22</v>
      </c>
      <c r="E161" t="s">
        <v>23</v>
      </c>
      <c r="F161">
        <v>23</v>
      </c>
      <c r="G161">
        <v>289.5</v>
      </c>
      <c r="H161">
        <v>52</v>
      </c>
      <c r="I161">
        <v>49.22</v>
      </c>
      <c r="J161">
        <v>166.6</v>
      </c>
      <c r="K161">
        <v>111</v>
      </c>
      <c r="L161">
        <v>14.16</v>
      </c>
      <c r="M161">
        <v>119.1</v>
      </c>
      <c r="N161">
        <v>88</v>
      </c>
      <c r="O161">
        <v>5.36</v>
      </c>
      <c r="P161">
        <v>9.5</v>
      </c>
      <c r="Q161">
        <v>4</v>
      </c>
      <c r="R161">
        <v>2.57</v>
      </c>
      <c r="S161">
        <v>1</v>
      </c>
      <c r="T161" t="s">
        <v>22</v>
      </c>
      <c r="U161">
        <f t="shared" si="5"/>
        <v>0</v>
      </c>
      <c r="V161">
        <f>IF(Table2[[#This Row],[international_plan]]="yes",1,0)</f>
        <v>0</v>
      </c>
      <c r="W161">
        <f>IF(Table2[[#This Row],[voice_mail_plan]]="yes",1,0)</f>
        <v>1</v>
      </c>
      <c r="X161" t="str">
        <f t="shared" si="4"/>
        <v>High</v>
      </c>
      <c r="Y161" t="str">
        <f>IF(Table2[[#This Row],[total_intl_charge]] &gt; AVERAGE($R$2:$R$4245),"High","Low")</f>
        <v>Low</v>
      </c>
      <c r="Z161" t="str">
        <f>IF(AND(G161&gt;AVERAGE(train!$G$2:$G$4251),K161&gt;AVERAGE(train!$K$2:$K$4251)),"High Day &amp; Eve",IF(AND(G161&gt;AVERAGE(train!$G$2:$G$4251),K161&lt;=AVERAGE(train!$K$2:$K$4251)),"High Day Only",IF(AND(G161&lt;=AVERAGE(train!$G$2:$G$4251),K161&gt;AVERAGE(train!$K$2:$K$4251)),"High Eve Only","Low Usage")))</f>
        <v>High Day &amp; Eve</v>
      </c>
    </row>
    <row r="162" spans="1:26">
      <c r="A162" t="s">
        <v>49</v>
      </c>
      <c r="B162">
        <v>117</v>
      </c>
      <c r="C162" t="s">
        <v>21</v>
      </c>
      <c r="D162" t="s">
        <v>22</v>
      </c>
      <c r="E162" t="s">
        <v>23</v>
      </c>
      <c r="F162">
        <v>23</v>
      </c>
      <c r="G162">
        <v>198.1</v>
      </c>
      <c r="H162">
        <v>86</v>
      </c>
      <c r="I162">
        <v>33.68</v>
      </c>
      <c r="J162">
        <v>177</v>
      </c>
      <c r="K162">
        <v>86</v>
      </c>
      <c r="L162">
        <v>15.05</v>
      </c>
      <c r="M162">
        <v>180.5</v>
      </c>
      <c r="N162">
        <v>92</v>
      </c>
      <c r="O162">
        <v>8.1199999999999992</v>
      </c>
      <c r="P162">
        <v>6.8</v>
      </c>
      <c r="Q162">
        <v>6</v>
      </c>
      <c r="R162">
        <v>1.84</v>
      </c>
      <c r="S162">
        <v>1</v>
      </c>
      <c r="T162" t="s">
        <v>22</v>
      </c>
      <c r="U162">
        <f t="shared" si="5"/>
        <v>0</v>
      </c>
      <c r="V162">
        <f>IF(Table2[[#This Row],[international_plan]]="yes",1,0)</f>
        <v>0</v>
      </c>
      <c r="W162">
        <f>IF(Table2[[#This Row],[voice_mail_plan]]="yes",1,0)</f>
        <v>1</v>
      </c>
      <c r="X162" t="str">
        <f t="shared" si="4"/>
        <v>High</v>
      </c>
      <c r="Y162" t="str">
        <f>IF(Table2[[#This Row],[total_intl_charge]] &gt; AVERAGE($R$2:$R$4245),"High","Low")</f>
        <v>Low</v>
      </c>
      <c r="Z162" t="str">
        <f>IF(AND(G162&gt;AVERAGE(train!$G$2:$G$4251),K162&gt;AVERAGE(train!$K$2:$K$4251)),"High Day &amp; Eve",IF(AND(G162&gt;AVERAGE(train!$G$2:$G$4251),K162&lt;=AVERAGE(train!$K$2:$K$4251)),"High Day Only",IF(AND(G162&lt;=AVERAGE(train!$G$2:$G$4251),K162&gt;AVERAGE(train!$K$2:$K$4251)),"High Eve Only","Low Usage")))</f>
        <v>High Day Only</v>
      </c>
    </row>
    <row r="163" spans="1:26">
      <c r="A163" t="s">
        <v>71</v>
      </c>
      <c r="B163">
        <v>78</v>
      </c>
      <c r="C163" t="s">
        <v>21</v>
      </c>
      <c r="D163" t="s">
        <v>22</v>
      </c>
      <c r="E163" t="s">
        <v>22</v>
      </c>
      <c r="F163">
        <v>0</v>
      </c>
      <c r="G163">
        <v>149.69999999999999</v>
      </c>
      <c r="H163">
        <v>119</v>
      </c>
      <c r="I163">
        <v>25.45</v>
      </c>
      <c r="J163">
        <v>182.2</v>
      </c>
      <c r="K163">
        <v>115</v>
      </c>
      <c r="L163">
        <v>15.49</v>
      </c>
      <c r="M163">
        <v>261.5</v>
      </c>
      <c r="N163">
        <v>126</v>
      </c>
      <c r="O163">
        <v>11.77</v>
      </c>
      <c r="P163">
        <v>9.6999999999999993</v>
      </c>
      <c r="Q163">
        <v>8</v>
      </c>
      <c r="R163">
        <v>2.62</v>
      </c>
      <c r="S163">
        <v>0</v>
      </c>
      <c r="T163" t="s">
        <v>22</v>
      </c>
      <c r="U163">
        <f t="shared" si="5"/>
        <v>0</v>
      </c>
      <c r="V163">
        <f>IF(Table2[[#This Row],[international_plan]]="yes",1,0)</f>
        <v>0</v>
      </c>
      <c r="W163">
        <f>IF(Table2[[#This Row],[voice_mail_plan]]="yes",1,0)</f>
        <v>0</v>
      </c>
      <c r="X163" t="str">
        <f t="shared" si="4"/>
        <v>Medium</v>
      </c>
      <c r="Y163" t="str">
        <f>IF(Table2[[#This Row],[total_intl_charge]] &gt; AVERAGE($R$2:$R$4245),"High","Low")</f>
        <v>Low</v>
      </c>
      <c r="Z163" t="str">
        <f>IF(AND(G163&gt;AVERAGE(train!$G$2:$G$4251),K163&gt;AVERAGE(train!$K$2:$K$4251)),"High Day &amp; Eve",IF(AND(G163&gt;AVERAGE(train!$G$2:$G$4251),K163&lt;=AVERAGE(train!$K$2:$K$4251)),"High Day Only",IF(AND(G163&lt;=AVERAGE(train!$G$2:$G$4251),K163&gt;AVERAGE(train!$K$2:$K$4251)),"High Eve Only","Low Usage")))</f>
        <v>High Eve Only</v>
      </c>
    </row>
    <row r="164" spans="1:26">
      <c r="A164" t="s">
        <v>39</v>
      </c>
      <c r="B164">
        <v>208</v>
      </c>
      <c r="C164" t="s">
        <v>28</v>
      </c>
      <c r="D164" t="s">
        <v>22</v>
      </c>
      <c r="E164" t="s">
        <v>22</v>
      </c>
      <c r="F164">
        <v>0</v>
      </c>
      <c r="G164">
        <v>326.5</v>
      </c>
      <c r="H164">
        <v>67</v>
      </c>
      <c r="I164">
        <v>55.51</v>
      </c>
      <c r="J164">
        <v>176.3</v>
      </c>
      <c r="K164">
        <v>113</v>
      </c>
      <c r="L164">
        <v>14.99</v>
      </c>
      <c r="M164">
        <v>181.7</v>
      </c>
      <c r="N164">
        <v>102</v>
      </c>
      <c r="O164">
        <v>8.18</v>
      </c>
      <c r="P164">
        <v>10.7</v>
      </c>
      <c r="Q164">
        <v>6</v>
      </c>
      <c r="R164">
        <v>2.89</v>
      </c>
      <c r="S164">
        <v>2</v>
      </c>
      <c r="T164" t="s">
        <v>23</v>
      </c>
      <c r="U164">
        <f t="shared" si="5"/>
        <v>1</v>
      </c>
      <c r="V164">
        <f>IF(Table2[[#This Row],[international_plan]]="yes",1,0)</f>
        <v>0</v>
      </c>
      <c r="W164">
        <f>IF(Table2[[#This Row],[voice_mail_plan]]="yes",1,0)</f>
        <v>0</v>
      </c>
      <c r="X164" t="str">
        <f t="shared" si="4"/>
        <v>Very High</v>
      </c>
      <c r="Y164" t="str">
        <f>IF(Table2[[#This Row],[total_intl_charge]] &gt; AVERAGE($R$2:$R$4245),"High","Low")</f>
        <v>High</v>
      </c>
      <c r="Z164" t="str">
        <f>IF(AND(G164&gt;AVERAGE(train!$G$2:$G$4251),K164&gt;AVERAGE(train!$K$2:$K$4251)),"High Day &amp; Eve",IF(AND(G164&gt;AVERAGE(train!$G$2:$G$4251),K164&lt;=AVERAGE(train!$K$2:$K$4251)),"High Day Only",IF(AND(G164&lt;=AVERAGE(train!$G$2:$G$4251),K164&gt;AVERAGE(train!$K$2:$K$4251)),"High Eve Only","Low Usage")))</f>
        <v>High Day &amp; Eve</v>
      </c>
    </row>
    <row r="165" spans="1:26">
      <c r="A165" t="s">
        <v>66</v>
      </c>
      <c r="B165">
        <v>131</v>
      </c>
      <c r="C165" t="s">
        <v>28</v>
      </c>
      <c r="D165" t="s">
        <v>23</v>
      </c>
      <c r="E165" t="s">
        <v>23</v>
      </c>
      <c r="F165">
        <v>26</v>
      </c>
      <c r="G165">
        <v>292.89999999999998</v>
      </c>
      <c r="H165">
        <v>101</v>
      </c>
      <c r="I165">
        <v>49.79</v>
      </c>
      <c r="J165">
        <v>199.7</v>
      </c>
      <c r="K165">
        <v>97</v>
      </c>
      <c r="L165">
        <v>16.97</v>
      </c>
      <c r="M165">
        <v>255.3</v>
      </c>
      <c r="N165">
        <v>127</v>
      </c>
      <c r="O165">
        <v>11.49</v>
      </c>
      <c r="P165">
        <v>13.8</v>
      </c>
      <c r="Q165">
        <v>7</v>
      </c>
      <c r="R165">
        <v>3.73</v>
      </c>
      <c r="S165">
        <v>4</v>
      </c>
      <c r="T165" t="s">
        <v>23</v>
      </c>
      <c r="U165">
        <f t="shared" si="5"/>
        <v>1</v>
      </c>
      <c r="V165">
        <f>IF(Table2[[#This Row],[international_plan]]="yes",1,0)</f>
        <v>1</v>
      </c>
      <c r="W165">
        <f>IF(Table2[[#This Row],[voice_mail_plan]]="yes",1,0)</f>
        <v>1</v>
      </c>
      <c r="X165" t="str">
        <f t="shared" si="4"/>
        <v>Very High</v>
      </c>
      <c r="Y165" t="str">
        <f>IF(Table2[[#This Row],[total_intl_charge]] &gt; AVERAGE($R$2:$R$4245),"High","Low")</f>
        <v>High</v>
      </c>
      <c r="Z165" t="str">
        <f>IF(AND(G165&gt;AVERAGE(train!$G$2:$G$4251),K165&gt;AVERAGE(train!$K$2:$K$4251)),"High Day &amp; Eve",IF(AND(G165&gt;AVERAGE(train!$G$2:$G$4251),K165&lt;=AVERAGE(train!$K$2:$K$4251)),"High Day Only",IF(AND(G165&lt;=AVERAGE(train!$G$2:$G$4251),K165&gt;AVERAGE(train!$K$2:$K$4251)),"High Eve Only","Low Usage")))</f>
        <v>High Day Only</v>
      </c>
    </row>
    <row r="166" spans="1:26">
      <c r="A166" t="s">
        <v>63</v>
      </c>
      <c r="B166">
        <v>63</v>
      </c>
      <c r="C166" t="s">
        <v>25</v>
      </c>
      <c r="D166" t="s">
        <v>22</v>
      </c>
      <c r="E166" t="s">
        <v>22</v>
      </c>
      <c r="F166">
        <v>0</v>
      </c>
      <c r="G166">
        <v>83</v>
      </c>
      <c r="H166">
        <v>64</v>
      </c>
      <c r="I166">
        <v>14.11</v>
      </c>
      <c r="J166">
        <v>177</v>
      </c>
      <c r="K166">
        <v>106</v>
      </c>
      <c r="L166">
        <v>15.05</v>
      </c>
      <c r="M166">
        <v>245.7</v>
      </c>
      <c r="N166">
        <v>89</v>
      </c>
      <c r="O166">
        <v>11.06</v>
      </c>
      <c r="P166">
        <v>13</v>
      </c>
      <c r="Q166">
        <v>3</v>
      </c>
      <c r="R166">
        <v>3.51</v>
      </c>
      <c r="S166">
        <v>0</v>
      </c>
      <c r="T166" t="s">
        <v>22</v>
      </c>
      <c r="U166">
        <f t="shared" si="5"/>
        <v>0</v>
      </c>
      <c r="V166">
        <f>IF(Table2[[#This Row],[international_plan]]="yes",1,0)</f>
        <v>0</v>
      </c>
      <c r="W166">
        <f>IF(Table2[[#This Row],[voice_mail_plan]]="yes",1,0)</f>
        <v>0</v>
      </c>
      <c r="X166" t="str">
        <f t="shared" si="4"/>
        <v>Low</v>
      </c>
      <c r="Y166" t="str">
        <f>IF(Table2[[#This Row],[total_intl_charge]] &gt; AVERAGE($R$2:$R$4245),"High","Low")</f>
        <v>High</v>
      </c>
      <c r="Z166" t="str">
        <f>IF(AND(G166&gt;AVERAGE(train!$G$2:$G$4251),K166&gt;AVERAGE(train!$K$2:$K$4251)),"High Day &amp; Eve",IF(AND(G166&gt;AVERAGE(train!$G$2:$G$4251),K166&lt;=AVERAGE(train!$K$2:$K$4251)),"High Day Only",IF(AND(G166&lt;=AVERAGE(train!$G$2:$G$4251),K166&gt;AVERAGE(train!$K$2:$K$4251)),"High Eve Only","Low Usage")))</f>
        <v>High Eve Only</v>
      </c>
    </row>
    <row r="167" spans="1:26">
      <c r="A167" t="s">
        <v>60</v>
      </c>
      <c r="B167">
        <v>53</v>
      </c>
      <c r="C167" t="s">
        <v>21</v>
      </c>
      <c r="D167" t="s">
        <v>22</v>
      </c>
      <c r="E167" t="s">
        <v>23</v>
      </c>
      <c r="F167">
        <v>24</v>
      </c>
      <c r="G167">
        <v>145.69999999999999</v>
      </c>
      <c r="H167">
        <v>146</v>
      </c>
      <c r="I167">
        <v>24.77</v>
      </c>
      <c r="J167">
        <v>220.5</v>
      </c>
      <c r="K167">
        <v>136</v>
      </c>
      <c r="L167">
        <v>18.739999999999998</v>
      </c>
      <c r="M167">
        <v>249.9</v>
      </c>
      <c r="N167">
        <v>96</v>
      </c>
      <c r="O167">
        <v>11.25</v>
      </c>
      <c r="P167">
        <v>13.1</v>
      </c>
      <c r="Q167">
        <v>5</v>
      </c>
      <c r="R167">
        <v>3.54</v>
      </c>
      <c r="S167">
        <v>3</v>
      </c>
      <c r="T167" t="s">
        <v>22</v>
      </c>
      <c r="U167">
        <f t="shared" si="5"/>
        <v>0</v>
      </c>
      <c r="V167">
        <f>IF(Table2[[#This Row],[international_plan]]="yes",1,0)</f>
        <v>0</v>
      </c>
      <c r="W167">
        <f>IF(Table2[[#This Row],[voice_mail_plan]]="yes",1,0)</f>
        <v>1</v>
      </c>
      <c r="X167" t="str">
        <f t="shared" si="4"/>
        <v>Low</v>
      </c>
      <c r="Y167" t="str">
        <f>IF(Table2[[#This Row],[total_intl_charge]] &gt; AVERAGE($R$2:$R$4245),"High","Low")</f>
        <v>High</v>
      </c>
      <c r="Z167" t="str">
        <f>IF(AND(G167&gt;AVERAGE(train!$G$2:$G$4251),K167&gt;AVERAGE(train!$K$2:$K$4251)),"High Day &amp; Eve",IF(AND(G167&gt;AVERAGE(train!$G$2:$G$4251),K167&lt;=AVERAGE(train!$K$2:$K$4251)),"High Day Only",IF(AND(G167&lt;=AVERAGE(train!$G$2:$G$4251),K167&gt;AVERAGE(train!$K$2:$K$4251)),"High Eve Only","Low Usage")))</f>
        <v>High Eve Only</v>
      </c>
    </row>
    <row r="168" spans="1:26">
      <c r="A168" t="s">
        <v>54</v>
      </c>
      <c r="B168">
        <v>62</v>
      </c>
      <c r="C168" t="s">
        <v>25</v>
      </c>
      <c r="D168" t="s">
        <v>22</v>
      </c>
      <c r="E168" t="s">
        <v>22</v>
      </c>
      <c r="F168">
        <v>0</v>
      </c>
      <c r="G168">
        <v>182.3</v>
      </c>
      <c r="H168">
        <v>101</v>
      </c>
      <c r="I168">
        <v>30.99</v>
      </c>
      <c r="J168">
        <v>328.2</v>
      </c>
      <c r="K168">
        <v>93</v>
      </c>
      <c r="L168">
        <v>27.9</v>
      </c>
      <c r="M168">
        <v>245</v>
      </c>
      <c r="N168">
        <v>131</v>
      </c>
      <c r="O168">
        <v>11.03</v>
      </c>
      <c r="P168">
        <v>11.2</v>
      </c>
      <c r="Q168">
        <v>1</v>
      </c>
      <c r="R168">
        <v>3.02</v>
      </c>
      <c r="S168">
        <v>2</v>
      </c>
      <c r="T168" t="s">
        <v>22</v>
      </c>
      <c r="U168">
        <f t="shared" si="5"/>
        <v>0</v>
      </c>
      <c r="V168">
        <f>IF(Table2[[#This Row],[international_plan]]="yes",1,0)</f>
        <v>0</v>
      </c>
      <c r="W168">
        <f>IF(Table2[[#This Row],[voice_mail_plan]]="yes",1,0)</f>
        <v>0</v>
      </c>
      <c r="X168" t="str">
        <f t="shared" si="4"/>
        <v>Low</v>
      </c>
      <c r="Y168" t="str">
        <f>IF(Table2[[#This Row],[total_intl_charge]] &gt; AVERAGE($R$2:$R$4245),"High","Low")</f>
        <v>High</v>
      </c>
      <c r="Z168" t="str">
        <f>IF(AND(G168&gt;AVERAGE(train!$G$2:$G$4251),K168&gt;AVERAGE(train!$K$2:$K$4251)),"High Day &amp; Eve",IF(AND(G168&gt;AVERAGE(train!$G$2:$G$4251),K168&lt;=AVERAGE(train!$K$2:$K$4251)),"High Day Only",IF(AND(G168&lt;=AVERAGE(train!$G$2:$G$4251),K168&gt;AVERAGE(train!$K$2:$K$4251)),"High Eve Only","Low Usage")))</f>
        <v>High Day Only</v>
      </c>
    </row>
    <row r="169" spans="1:26">
      <c r="A169" t="s">
        <v>49</v>
      </c>
      <c r="B169">
        <v>97</v>
      </c>
      <c r="C169" t="s">
        <v>21</v>
      </c>
      <c r="D169" t="s">
        <v>22</v>
      </c>
      <c r="E169" t="s">
        <v>22</v>
      </c>
      <c r="F169">
        <v>0</v>
      </c>
      <c r="G169">
        <v>218</v>
      </c>
      <c r="H169">
        <v>86</v>
      </c>
      <c r="I169">
        <v>37.06</v>
      </c>
      <c r="J169">
        <v>184</v>
      </c>
      <c r="K169">
        <v>94</v>
      </c>
      <c r="L169">
        <v>15.64</v>
      </c>
      <c r="M169">
        <v>240.5</v>
      </c>
      <c r="N169">
        <v>110</v>
      </c>
      <c r="O169">
        <v>10.82</v>
      </c>
      <c r="P169">
        <v>6.4</v>
      </c>
      <c r="Q169">
        <v>8</v>
      </c>
      <c r="R169">
        <v>1.73</v>
      </c>
      <c r="S169">
        <v>3</v>
      </c>
      <c r="T169" t="s">
        <v>22</v>
      </c>
      <c r="U169">
        <f t="shared" si="5"/>
        <v>0</v>
      </c>
      <c r="V169">
        <f>IF(Table2[[#This Row],[international_plan]]="yes",1,0)</f>
        <v>0</v>
      </c>
      <c r="W169">
        <f>IF(Table2[[#This Row],[voice_mail_plan]]="yes",1,0)</f>
        <v>0</v>
      </c>
      <c r="X169" t="str">
        <f t="shared" si="4"/>
        <v>Medium</v>
      </c>
      <c r="Y169" t="str">
        <f>IF(Table2[[#This Row],[total_intl_charge]] &gt; AVERAGE($R$2:$R$4245),"High","Low")</f>
        <v>Low</v>
      </c>
      <c r="Z169" t="str">
        <f>IF(AND(G169&gt;AVERAGE(train!$G$2:$G$4251),K169&gt;AVERAGE(train!$K$2:$K$4251)),"High Day &amp; Eve",IF(AND(G169&gt;AVERAGE(train!$G$2:$G$4251),K169&lt;=AVERAGE(train!$K$2:$K$4251)),"High Day Only",IF(AND(G169&lt;=AVERAGE(train!$G$2:$G$4251),K169&gt;AVERAGE(train!$K$2:$K$4251)),"High Eve Only","Low Usage")))</f>
        <v>High Day Only</v>
      </c>
    </row>
    <row r="170" spans="1:26">
      <c r="A170" t="s">
        <v>53</v>
      </c>
      <c r="B170">
        <v>105</v>
      </c>
      <c r="C170" t="s">
        <v>28</v>
      </c>
      <c r="D170" t="s">
        <v>22</v>
      </c>
      <c r="E170" t="s">
        <v>22</v>
      </c>
      <c r="F170">
        <v>0</v>
      </c>
      <c r="G170">
        <v>140.6</v>
      </c>
      <c r="H170">
        <v>109</v>
      </c>
      <c r="I170">
        <v>23.9</v>
      </c>
      <c r="J170">
        <v>178.6</v>
      </c>
      <c r="K170">
        <v>51</v>
      </c>
      <c r="L170">
        <v>15.18</v>
      </c>
      <c r="M170">
        <v>217</v>
      </c>
      <c r="N170">
        <v>83</v>
      </c>
      <c r="O170">
        <v>9.76</v>
      </c>
      <c r="P170">
        <v>6.8</v>
      </c>
      <c r="Q170">
        <v>3</v>
      </c>
      <c r="R170">
        <v>1.84</v>
      </c>
      <c r="S170">
        <v>2</v>
      </c>
      <c r="T170" t="s">
        <v>22</v>
      </c>
      <c r="U170">
        <f t="shared" si="5"/>
        <v>0</v>
      </c>
      <c r="V170">
        <f>IF(Table2[[#This Row],[international_plan]]="yes",1,0)</f>
        <v>0</v>
      </c>
      <c r="W170">
        <f>IF(Table2[[#This Row],[voice_mail_plan]]="yes",1,0)</f>
        <v>0</v>
      </c>
      <c r="X170" t="str">
        <f t="shared" si="4"/>
        <v>High</v>
      </c>
      <c r="Y170" t="str">
        <f>IF(Table2[[#This Row],[total_intl_charge]] &gt; AVERAGE($R$2:$R$4245),"High","Low")</f>
        <v>Low</v>
      </c>
      <c r="Z170" t="str">
        <f>IF(AND(G170&gt;AVERAGE(train!$G$2:$G$4251),K170&gt;AVERAGE(train!$K$2:$K$4251)),"High Day &amp; Eve",IF(AND(G170&gt;AVERAGE(train!$G$2:$G$4251),K170&lt;=AVERAGE(train!$K$2:$K$4251)),"High Day Only",IF(AND(G170&lt;=AVERAGE(train!$G$2:$G$4251),K170&gt;AVERAGE(train!$K$2:$K$4251)),"High Eve Only","Low Usage")))</f>
        <v>Low Usage</v>
      </c>
    </row>
    <row r="171" spans="1:26">
      <c r="A171" t="s">
        <v>59</v>
      </c>
      <c r="B171">
        <v>157</v>
      </c>
      <c r="C171" t="s">
        <v>21</v>
      </c>
      <c r="D171" t="s">
        <v>22</v>
      </c>
      <c r="E171" t="s">
        <v>22</v>
      </c>
      <c r="F171">
        <v>0</v>
      </c>
      <c r="G171">
        <v>152.69999999999999</v>
      </c>
      <c r="H171">
        <v>105</v>
      </c>
      <c r="I171">
        <v>25.96</v>
      </c>
      <c r="J171">
        <v>257.5</v>
      </c>
      <c r="K171">
        <v>80</v>
      </c>
      <c r="L171">
        <v>21.89</v>
      </c>
      <c r="M171">
        <v>198.1</v>
      </c>
      <c r="N171">
        <v>93</v>
      </c>
      <c r="O171">
        <v>8.91</v>
      </c>
      <c r="P171">
        <v>9.4</v>
      </c>
      <c r="Q171">
        <v>4</v>
      </c>
      <c r="R171">
        <v>2.54</v>
      </c>
      <c r="S171">
        <v>1</v>
      </c>
      <c r="T171" t="s">
        <v>22</v>
      </c>
      <c r="U171">
        <f t="shared" si="5"/>
        <v>0</v>
      </c>
      <c r="V171">
        <f>IF(Table2[[#This Row],[international_plan]]="yes",1,0)</f>
        <v>0</v>
      </c>
      <c r="W171">
        <f>IF(Table2[[#This Row],[voice_mail_plan]]="yes",1,0)</f>
        <v>0</v>
      </c>
      <c r="X171" t="str">
        <f t="shared" si="4"/>
        <v>Very High</v>
      </c>
      <c r="Y171" t="str">
        <f>IF(Table2[[#This Row],[total_intl_charge]] &gt; AVERAGE($R$2:$R$4245),"High","Low")</f>
        <v>Low</v>
      </c>
      <c r="Z171" t="str">
        <f>IF(AND(G171&gt;AVERAGE(train!$G$2:$G$4251),K171&gt;AVERAGE(train!$K$2:$K$4251)),"High Day &amp; Eve",IF(AND(G171&gt;AVERAGE(train!$G$2:$G$4251),K171&lt;=AVERAGE(train!$K$2:$K$4251)),"High Day Only",IF(AND(G171&lt;=AVERAGE(train!$G$2:$G$4251),K171&gt;AVERAGE(train!$K$2:$K$4251)),"High Eve Only","Low Usage")))</f>
        <v>Low Usage</v>
      </c>
    </row>
    <row r="172" spans="1:26">
      <c r="A172" t="s">
        <v>29</v>
      </c>
      <c r="B172">
        <v>66</v>
      </c>
      <c r="C172" t="s">
        <v>21</v>
      </c>
      <c r="D172" t="s">
        <v>22</v>
      </c>
      <c r="E172" t="s">
        <v>23</v>
      </c>
      <c r="F172">
        <v>36</v>
      </c>
      <c r="G172">
        <v>106.7</v>
      </c>
      <c r="H172">
        <v>76</v>
      </c>
      <c r="I172">
        <v>18.14</v>
      </c>
      <c r="J172">
        <v>209.8</v>
      </c>
      <c r="K172">
        <v>77</v>
      </c>
      <c r="L172">
        <v>17.829999999999998</v>
      </c>
      <c r="M172">
        <v>190.4</v>
      </c>
      <c r="N172">
        <v>117</v>
      </c>
      <c r="O172">
        <v>8.57</v>
      </c>
      <c r="P172">
        <v>12.1</v>
      </c>
      <c r="Q172">
        <v>2</v>
      </c>
      <c r="R172">
        <v>3.27</v>
      </c>
      <c r="S172">
        <v>1</v>
      </c>
      <c r="T172" t="s">
        <v>22</v>
      </c>
      <c r="U172">
        <f t="shared" si="5"/>
        <v>0</v>
      </c>
      <c r="V172">
        <f>IF(Table2[[#This Row],[international_plan]]="yes",1,0)</f>
        <v>0</v>
      </c>
      <c r="W172">
        <f>IF(Table2[[#This Row],[voice_mail_plan]]="yes",1,0)</f>
        <v>1</v>
      </c>
      <c r="X172" t="str">
        <f t="shared" si="4"/>
        <v>Low</v>
      </c>
      <c r="Y172" t="str">
        <f>IF(Table2[[#This Row],[total_intl_charge]] &gt; AVERAGE($R$2:$R$4245),"High","Low")</f>
        <v>High</v>
      </c>
      <c r="Z172" t="str">
        <f>IF(AND(G172&gt;AVERAGE(train!$G$2:$G$4251),K172&gt;AVERAGE(train!$K$2:$K$4251)),"High Day &amp; Eve",IF(AND(G172&gt;AVERAGE(train!$G$2:$G$4251),K172&lt;=AVERAGE(train!$K$2:$K$4251)),"High Day Only",IF(AND(G172&lt;=AVERAGE(train!$G$2:$G$4251),K172&gt;AVERAGE(train!$K$2:$K$4251)),"High Eve Only","Low Usage")))</f>
        <v>Low Usage</v>
      </c>
    </row>
    <row r="173" spans="1:26">
      <c r="A173" t="s">
        <v>32</v>
      </c>
      <c r="B173">
        <v>122</v>
      </c>
      <c r="C173" t="s">
        <v>21</v>
      </c>
      <c r="D173" t="s">
        <v>22</v>
      </c>
      <c r="E173" t="s">
        <v>22</v>
      </c>
      <c r="F173">
        <v>0</v>
      </c>
      <c r="G173">
        <v>243.8</v>
      </c>
      <c r="H173">
        <v>98</v>
      </c>
      <c r="I173">
        <v>41.45</v>
      </c>
      <c r="J173">
        <v>83.9</v>
      </c>
      <c r="K173">
        <v>72</v>
      </c>
      <c r="L173">
        <v>7.13</v>
      </c>
      <c r="M173">
        <v>179.8</v>
      </c>
      <c r="N173">
        <v>84</v>
      </c>
      <c r="O173">
        <v>8.09</v>
      </c>
      <c r="P173">
        <v>13.7</v>
      </c>
      <c r="Q173">
        <v>8</v>
      </c>
      <c r="R173">
        <v>3.7</v>
      </c>
      <c r="S173">
        <v>2</v>
      </c>
      <c r="T173" t="s">
        <v>22</v>
      </c>
      <c r="U173">
        <f t="shared" si="5"/>
        <v>0</v>
      </c>
      <c r="V173">
        <f>IF(Table2[[#This Row],[international_plan]]="yes",1,0)</f>
        <v>0</v>
      </c>
      <c r="W173">
        <f>IF(Table2[[#This Row],[voice_mail_plan]]="yes",1,0)</f>
        <v>0</v>
      </c>
      <c r="X173" t="str">
        <f t="shared" si="4"/>
        <v>High</v>
      </c>
      <c r="Y173" t="str">
        <f>IF(Table2[[#This Row],[total_intl_charge]] &gt; AVERAGE($R$2:$R$4245),"High","Low")</f>
        <v>High</v>
      </c>
      <c r="Z173" t="str">
        <f>IF(AND(G173&gt;AVERAGE(train!$G$2:$G$4251),K173&gt;AVERAGE(train!$K$2:$K$4251)),"High Day &amp; Eve",IF(AND(G173&gt;AVERAGE(train!$G$2:$G$4251),K173&lt;=AVERAGE(train!$K$2:$K$4251)),"High Day Only",IF(AND(G173&lt;=AVERAGE(train!$G$2:$G$4251),K173&gt;AVERAGE(train!$K$2:$K$4251)),"High Eve Only","Low Usage")))</f>
        <v>High Day Only</v>
      </c>
    </row>
    <row r="174" spans="1:26">
      <c r="A174" t="s">
        <v>52</v>
      </c>
      <c r="B174">
        <v>38</v>
      </c>
      <c r="C174" t="s">
        <v>21</v>
      </c>
      <c r="D174" t="s">
        <v>22</v>
      </c>
      <c r="E174" t="s">
        <v>22</v>
      </c>
      <c r="F174">
        <v>0</v>
      </c>
      <c r="G174">
        <v>194.4</v>
      </c>
      <c r="H174">
        <v>94</v>
      </c>
      <c r="I174">
        <v>33.049999999999997</v>
      </c>
      <c r="J174">
        <v>186.7</v>
      </c>
      <c r="K174">
        <v>95</v>
      </c>
      <c r="L174">
        <v>15.87</v>
      </c>
      <c r="M174">
        <v>223.3</v>
      </c>
      <c r="N174">
        <v>90</v>
      </c>
      <c r="O174">
        <v>10.050000000000001</v>
      </c>
      <c r="P174">
        <v>10.8</v>
      </c>
      <c r="Q174">
        <v>5</v>
      </c>
      <c r="R174">
        <v>2.92</v>
      </c>
      <c r="S174">
        <v>3</v>
      </c>
      <c r="T174" t="s">
        <v>22</v>
      </c>
      <c r="U174">
        <f t="shared" si="5"/>
        <v>0</v>
      </c>
      <c r="V174">
        <f>IF(Table2[[#This Row],[international_plan]]="yes",1,0)</f>
        <v>0</v>
      </c>
      <c r="W174">
        <f>IF(Table2[[#This Row],[voice_mail_plan]]="yes",1,0)</f>
        <v>0</v>
      </c>
      <c r="X174" t="str">
        <f t="shared" si="4"/>
        <v>Low</v>
      </c>
      <c r="Y174" t="str">
        <f>IF(Table2[[#This Row],[total_intl_charge]] &gt; AVERAGE($R$2:$R$4245),"High","Low")</f>
        <v>High</v>
      </c>
      <c r="Z174" t="str">
        <f>IF(AND(G174&gt;AVERAGE(train!$G$2:$G$4251),K174&gt;AVERAGE(train!$K$2:$K$4251)),"High Day &amp; Eve",IF(AND(G174&gt;AVERAGE(train!$G$2:$G$4251),K174&lt;=AVERAGE(train!$K$2:$K$4251)),"High Day Only",IF(AND(G174&lt;=AVERAGE(train!$G$2:$G$4251),K174&gt;AVERAGE(train!$K$2:$K$4251)),"High Eve Only","Low Usage")))</f>
        <v>High Day Only</v>
      </c>
    </row>
    <row r="175" spans="1:26">
      <c r="A175" t="s">
        <v>49</v>
      </c>
      <c r="B175">
        <v>106</v>
      </c>
      <c r="C175" t="s">
        <v>28</v>
      </c>
      <c r="D175" t="s">
        <v>22</v>
      </c>
      <c r="E175" t="s">
        <v>22</v>
      </c>
      <c r="F175">
        <v>0</v>
      </c>
      <c r="G175">
        <v>213.9</v>
      </c>
      <c r="H175">
        <v>95</v>
      </c>
      <c r="I175">
        <v>36.36</v>
      </c>
      <c r="J175">
        <v>151.9</v>
      </c>
      <c r="K175">
        <v>70</v>
      </c>
      <c r="L175">
        <v>12.91</v>
      </c>
      <c r="M175">
        <v>260.10000000000002</v>
      </c>
      <c r="N175">
        <v>124</v>
      </c>
      <c r="O175">
        <v>11.7</v>
      </c>
      <c r="P175">
        <v>12.2</v>
      </c>
      <c r="Q175">
        <v>5</v>
      </c>
      <c r="R175">
        <v>3.29</v>
      </c>
      <c r="S175">
        <v>3</v>
      </c>
      <c r="T175" t="s">
        <v>22</v>
      </c>
      <c r="U175">
        <f t="shared" si="5"/>
        <v>0</v>
      </c>
      <c r="V175">
        <f>IF(Table2[[#This Row],[international_plan]]="yes",1,0)</f>
        <v>0</v>
      </c>
      <c r="W175">
        <f>IF(Table2[[#This Row],[voice_mail_plan]]="yes",1,0)</f>
        <v>0</v>
      </c>
      <c r="X175" t="str">
        <f t="shared" si="4"/>
        <v>High</v>
      </c>
      <c r="Y175" t="str">
        <f>IF(Table2[[#This Row],[total_intl_charge]] &gt; AVERAGE($R$2:$R$4245),"High","Low")</f>
        <v>High</v>
      </c>
      <c r="Z175" t="str">
        <f>IF(AND(G175&gt;AVERAGE(train!$G$2:$G$4251),K175&gt;AVERAGE(train!$K$2:$K$4251)),"High Day &amp; Eve",IF(AND(G175&gt;AVERAGE(train!$G$2:$G$4251),K175&lt;=AVERAGE(train!$K$2:$K$4251)),"High Day Only",IF(AND(G175&lt;=AVERAGE(train!$G$2:$G$4251),K175&gt;AVERAGE(train!$K$2:$K$4251)),"High Eve Only","Low Usage")))</f>
        <v>High Day Only</v>
      </c>
    </row>
    <row r="176" spans="1:26">
      <c r="A176" t="s">
        <v>33</v>
      </c>
      <c r="B176">
        <v>99</v>
      </c>
      <c r="C176" t="s">
        <v>28</v>
      </c>
      <c r="D176" t="s">
        <v>22</v>
      </c>
      <c r="E176" t="s">
        <v>22</v>
      </c>
      <c r="F176">
        <v>0</v>
      </c>
      <c r="G176">
        <v>217.2</v>
      </c>
      <c r="H176">
        <v>112</v>
      </c>
      <c r="I176">
        <v>36.92</v>
      </c>
      <c r="J176">
        <v>246.7</v>
      </c>
      <c r="K176">
        <v>89</v>
      </c>
      <c r="L176">
        <v>20.97</v>
      </c>
      <c r="M176">
        <v>226.1</v>
      </c>
      <c r="N176">
        <v>89</v>
      </c>
      <c r="O176">
        <v>10.17</v>
      </c>
      <c r="P176">
        <v>15.8</v>
      </c>
      <c r="Q176">
        <v>7</v>
      </c>
      <c r="R176">
        <v>4.2699999999999996</v>
      </c>
      <c r="S176">
        <v>3</v>
      </c>
      <c r="T176" t="s">
        <v>22</v>
      </c>
      <c r="U176">
        <f t="shared" si="5"/>
        <v>0</v>
      </c>
      <c r="V176">
        <f>IF(Table2[[#This Row],[international_plan]]="yes",1,0)</f>
        <v>0</v>
      </c>
      <c r="W176">
        <f>IF(Table2[[#This Row],[voice_mail_plan]]="yes",1,0)</f>
        <v>0</v>
      </c>
      <c r="X176" t="str">
        <f t="shared" si="4"/>
        <v>Medium</v>
      </c>
      <c r="Y176" t="str">
        <f>IF(Table2[[#This Row],[total_intl_charge]] &gt; AVERAGE($R$2:$R$4245),"High","Low")</f>
        <v>High</v>
      </c>
      <c r="Z176" t="str">
        <f>IF(AND(G176&gt;AVERAGE(train!$G$2:$G$4251),K176&gt;AVERAGE(train!$K$2:$K$4251)),"High Day &amp; Eve",IF(AND(G176&gt;AVERAGE(train!$G$2:$G$4251),K176&lt;=AVERAGE(train!$K$2:$K$4251)),"High Day Only",IF(AND(G176&lt;=AVERAGE(train!$G$2:$G$4251),K176&gt;AVERAGE(train!$K$2:$K$4251)),"High Eve Only","Low Usage")))</f>
        <v>High Day Only</v>
      </c>
    </row>
    <row r="177" spans="1:26">
      <c r="A177" t="s">
        <v>30</v>
      </c>
      <c r="B177">
        <v>99</v>
      </c>
      <c r="C177" t="s">
        <v>21</v>
      </c>
      <c r="D177" t="s">
        <v>22</v>
      </c>
      <c r="E177" t="s">
        <v>22</v>
      </c>
      <c r="F177">
        <v>0</v>
      </c>
      <c r="G177">
        <v>241.1</v>
      </c>
      <c r="H177">
        <v>72</v>
      </c>
      <c r="I177">
        <v>40.99</v>
      </c>
      <c r="J177">
        <v>155.6</v>
      </c>
      <c r="K177">
        <v>98</v>
      </c>
      <c r="L177">
        <v>13.23</v>
      </c>
      <c r="M177">
        <v>188.2</v>
      </c>
      <c r="N177">
        <v>109</v>
      </c>
      <c r="O177">
        <v>8.4700000000000006</v>
      </c>
      <c r="P177">
        <v>11.6</v>
      </c>
      <c r="Q177">
        <v>10</v>
      </c>
      <c r="R177">
        <v>3.13</v>
      </c>
      <c r="S177">
        <v>1</v>
      </c>
      <c r="T177" t="s">
        <v>22</v>
      </c>
      <c r="U177">
        <f t="shared" si="5"/>
        <v>0</v>
      </c>
      <c r="V177">
        <f>IF(Table2[[#This Row],[international_plan]]="yes",1,0)</f>
        <v>0</v>
      </c>
      <c r="W177">
        <f>IF(Table2[[#This Row],[voice_mail_plan]]="yes",1,0)</f>
        <v>0</v>
      </c>
      <c r="X177" t="str">
        <f t="shared" si="4"/>
        <v>Medium</v>
      </c>
      <c r="Y177" t="str">
        <f>IF(Table2[[#This Row],[total_intl_charge]] &gt; AVERAGE($R$2:$R$4245),"High","Low")</f>
        <v>High</v>
      </c>
      <c r="Z177" t="str">
        <f>IF(AND(G177&gt;AVERAGE(train!$G$2:$G$4251),K177&gt;AVERAGE(train!$K$2:$K$4251)),"High Day &amp; Eve",IF(AND(G177&gt;AVERAGE(train!$G$2:$G$4251),K177&lt;=AVERAGE(train!$K$2:$K$4251)),"High Day Only",IF(AND(G177&lt;=AVERAGE(train!$G$2:$G$4251),K177&gt;AVERAGE(train!$K$2:$K$4251)),"High Eve Only","Low Usage")))</f>
        <v>High Day Only</v>
      </c>
    </row>
    <row r="178" spans="1:26">
      <c r="A178" t="s">
        <v>42</v>
      </c>
      <c r="B178">
        <v>144</v>
      </c>
      <c r="C178" t="s">
        <v>28</v>
      </c>
      <c r="D178" t="s">
        <v>23</v>
      </c>
      <c r="E178" t="s">
        <v>22</v>
      </c>
      <c r="F178">
        <v>0</v>
      </c>
      <c r="G178">
        <v>203.5</v>
      </c>
      <c r="H178">
        <v>100</v>
      </c>
      <c r="I178">
        <v>34.6</v>
      </c>
      <c r="J178">
        <v>247.6</v>
      </c>
      <c r="K178">
        <v>103</v>
      </c>
      <c r="L178">
        <v>21.05</v>
      </c>
      <c r="M178">
        <v>194.3</v>
      </c>
      <c r="N178">
        <v>94</v>
      </c>
      <c r="O178">
        <v>8.74</v>
      </c>
      <c r="P178">
        <v>11.9</v>
      </c>
      <c r="Q178">
        <v>11</v>
      </c>
      <c r="R178">
        <v>3.21</v>
      </c>
      <c r="S178">
        <v>0</v>
      </c>
      <c r="T178" t="s">
        <v>22</v>
      </c>
      <c r="U178">
        <f t="shared" si="5"/>
        <v>0</v>
      </c>
      <c r="V178">
        <f>IF(Table2[[#This Row],[international_plan]]="yes",1,0)</f>
        <v>1</v>
      </c>
      <c r="W178">
        <f>IF(Table2[[#This Row],[voice_mail_plan]]="yes",1,0)</f>
        <v>0</v>
      </c>
      <c r="X178" t="str">
        <f t="shared" si="4"/>
        <v>Very High</v>
      </c>
      <c r="Y178" t="str">
        <f>IF(Table2[[#This Row],[total_intl_charge]] &gt; AVERAGE($R$2:$R$4245),"High","Low")</f>
        <v>High</v>
      </c>
      <c r="Z178" t="str">
        <f>IF(AND(G178&gt;AVERAGE(train!$G$2:$G$4251),K178&gt;AVERAGE(train!$K$2:$K$4251)),"High Day &amp; Eve",IF(AND(G178&gt;AVERAGE(train!$G$2:$G$4251),K178&lt;=AVERAGE(train!$K$2:$K$4251)),"High Day Only",IF(AND(G178&lt;=AVERAGE(train!$G$2:$G$4251),K178&gt;AVERAGE(train!$K$2:$K$4251)),"High Eve Only","Low Usage")))</f>
        <v>High Day &amp; Eve</v>
      </c>
    </row>
    <row r="179" spans="1:26">
      <c r="A179" t="s">
        <v>30</v>
      </c>
      <c r="B179">
        <v>93</v>
      </c>
      <c r="C179" t="s">
        <v>21</v>
      </c>
      <c r="D179" t="s">
        <v>22</v>
      </c>
      <c r="E179" t="s">
        <v>22</v>
      </c>
      <c r="F179">
        <v>0</v>
      </c>
      <c r="G179">
        <v>179.3</v>
      </c>
      <c r="H179">
        <v>93</v>
      </c>
      <c r="I179">
        <v>30.48</v>
      </c>
      <c r="J179">
        <v>178.6</v>
      </c>
      <c r="K179">
        <v>98</v>
      </c>
      <c r="L179">
        <v>15.18</v>
      </c>
      <c r="M179">
        <v>225.2</v>
      </c>
      <c r="N179">
        <v>131</v>
      </c>
      <c r="O179">
        <v>10.130000000000001</v>
      </c>
      <c r="P179">
        <v>11.5</v>
      </c>
      <c r="Q179">
        <v>6</v>
      </c>
      <c r="R179">
        <v>3.11</v>
      </c>
      <c r="S179">
        <v>3</v>
      </c>
      <c r="T179" t="s">
        <v>22</v>
      </c>
      <c r="U179">
        <f t="shared" si="5"/>
        <v>0</v>
      </c>
      <c r="V179">
        <f>IF(Table2[[#This Row],[international_plan]]="yes",1,0)</f>
        <v>0</v>
      </c>
      <c r="W179">
        <f>IF(Table2[[#This Row],[voice_mail_plan]]="yes",1,0)</f>
        <v>0</v>
      </c>
      <c r="X179" t="str">
        <f t="shared" si="4"/>
        <v>Medium</v>
      </c>
      <c r="Y179" t="str">
        <f>IF(Table2[[#This Row],[total_intl_charge]] &gt; AVERAGE($R$2:$R$4245),"High","Low")</f>
        <v>High</v>
      </c>
      <c r="Z179" t="str">
        <f>IF(AND(G179&gt;AVERAGE(train!$G$2:$G$4251),K179&gt;AVERAGE(train!$K$2:$K$4251)),"High Day &amp; Eve",IF(AND(G179&gt;AVERAGE(train!$G$2:$G$4251),K179&lt;=AVERAGE(train!$K$2:$K$4251)),"High Day Only",IF(AND(G179&lt;=AVERAGE(train!$G$2:$G$4251),K179&gt;AVERAGE(train!$K$2:$K$4251)),"High Eve Only","Low Usage")))</f>
        <v>Low Usage</v>
      </c>
    </row>
    <row r="180" spans="1:26">
      <c r="A180" t="s">
        <v>40</v>
      </c>
      <c r="B180">
        <v>120</v>
      </c>
      <c r="C180" t="s">
        <v>21</v>
      </c>
      <c r="D180" t="s">
        <v>22</v>
      </c>
      <c r="E180" t="s">
        <v>22</v>
      </c>
      <c r="F180">
        <v>0</v>
      </c>
      <c r="G180">
        <v>180</v>
      </c>
      <c r="H180">
        <v>80</v>
      </c>
      <c r="I180">
        <v>30.6</v>
      </c>
      <c r="J180">
        <v>224.2</v>
      </c>
      <c r="K180">
        <v>82</v>
      </c>
      <c r="L180">
        <v>19.059999999999999</v>
      </c>
      <c r="M180">
        <v>265.39999999999998</v>
      </c>
      <c r="N180">
        <v>91</v>
      </c>
      <c r="O180">
        <v>11.94</v>
      </c>
      <c r="P180">
        <v>4.7</v>
      </c>
      <c r="Q180">
        <v>7</v>
      </c>
      <c r="R180">
        <v>1.27</v>
      </c>
      <c r="S180">
        <v>3</v>
      </c>
      <c r="T180" t="s">
        <v>22</v>
      </c>
      <c r="U180">
        <f t="shared" si="5"/>
        <v>0</v>
      </c>
      <c r="V180">
        <f>IF(Table2[[#This Row],[international_plan]]="yes",1,0)</f>
        <v>0</v>
      </c>
      <c r="W180">
        <f>IF(Table2[[#This Row],[voice_mail_plan]]="yes",1,0)</f>
        <v>0</v>
      </c>
      <c r="X180" t="str">
        <f t="shared" si="4"/>
        <v>High</v>
      </c>
      <c r="Y180" t="str">
        <f>IF(Table2[[#This Row],[total_intl_charge]] &gt; AVERAGE($R$2:$R$4245),"High","Low")</f>
        <v>Low</v>
      </c>
      <c r="Z180" t="str">
        <f>IF(AND(G180&gt;AVERAGE(train!$G$2:$G$4251),K180&gt;AVERAGE(train!$K$2:$K$4251)),"High Day &amp; Eve",IF(AND(G180&gt;AVERAGE(train!$G$2:$G$4251),K180&lt;=AVERAGE(train!$K$2:$K$4251)),"High Day Only",IF(AND(G180&lt;=AVERAGE(train!$G$2:$G$4251),K180&gt;AVERAGE(train!$K$2:$K$4251)),"High Eve Only","Low Usage")))</f>
        <v>Low Usage</v>
      </c>
    </row>
    <row r="181" spans="1:26">
      <c r="A181" t="s">
        <v>68</v>
      </c>
      <c r="B181">
        <v>106</v>
      </c>
      <c r="C181" t="s">
        <v>21</v>
      </c>
      <c r="D181" t="s">
        <v>22</v>
      </c>
      <c r="E181" t="s">
        <v>22</v>
      </c>
      <c r="F181">
        <v>0</v>
      </c>
      <c r="G181">
        <v>223</v>
      </c>
      <c r="H181">
        <v>121</v>
      </c>
      <c r="I181">
        <v>37.909999999999997</v>
      </c>
      <c r="J181">
        <v>110.1</v>
      </c>
      <c r="K181">
        <v>98</v>
      </c>
      <c r="L181">
        <v>9.36</v>
      </c>
      <c r="M181">
        <v>188.7</v>
      </c>
      <c r="N181">
        <v>107</v>
      </c>
      <c r="O181">
        <v>8.49</v>
      </c>
      <c r="P181">
        <v>7.1</v>
      </c>
      <c r="Q181">
        <v>12</v>
      </c>
      <c r="R181">
        <v>1.92</v>
      </c>
      <c r="S181">
        <v>0</v>
      </c>
      <c r="T181" t="s">
        <v>22</v>
      </c>
      <c r="U181">
        <f t="shared" si="5"/>
        <v>0</v>
      </c>
      <c r="V181">
        <f>IF(Table2[[#This Row],[international_plan]]="yes",1,0)</f>
        <v>0</v>
      </c>
      <c r="W181">
        <f>IF(Table2[[#This Row],[voice_mail_plan]]="yes",1,0)</f>
        <v>0</v>
      </c>
      <c r="X181" t="str">
        <f t="shared" si="4"/>
        <v>High</v>
      </c>
      <c r="Y181" t="str">
        <f>IF(Table2[[#This Row],[total_intl_charge]] &gt; AVERAGE($R$2:$R$4245),"High","Low")</f>
        <v>Low</v>
      </c>
      <c r="Z181" t="str">
        <f>IF(AND(G181&gt;AVERAGE(train!$G$2:$G$4251),K181&gt;AVERAGE(train!$K$2:$K$4251)),"High Day &amp; Eve",IF(AND(G181&gt;AVERAGE(train!$G$2:$G$4251),K181&lt;=AVERAGE(train!$K$2:$K$4251)),"High Day Only",IF(AND(G181&lt;=AVERAGE(train!$G$2:$G$4251),K181&gt;AVERAGE(train!$K$2:$K$4251)),"High Eve Only","Low Usage")))</f>
        <v>High Day Only</v>
      </c>
    </row>
    <row r="182" spans="1:26">
      <c r="A182" t="s">
        <v>59</v>
      </c>
      <c r="B182">
        <v>81</v>
      </c>
      <c r="C182" t="s">
        <v>21</v>
      </c>
      <c r="D182" t="s">
        <v>22</v>
      </c>
      <c r="E182" t="s">
        <v>22</v>
      </c>
      <c r="F182">
        <v>0</v>
      </c>
      <c r="G182">
        <v>183.6</v>
      </c>
      <c r="H182">
        <v>116</v>
      </c>
      <c r="I182">
        <v>31.21</v>
      </c>
      <c r="J182">
        <v>152.6</v>
      </c>
      <c r="K182">
        <v>98</v>
      </c>
      <c r="L182">
        <v>12.97</v>
      </c>
      <c r="M182">
        <v>212.2</v>
      </c>
      <c r="N182">
        <v>99</v>
      </c>
      <c r="O182">
        <v>9.5500000000000007</v>
      </c>
      <c r="P182">
        <v>12.2</v>
      </c>
      <c r="Q182">
        <v>6</v>
      </c>
      <c r="R182">
        <v>3.29</v>
      </c>
      <c r="S182">
        <v>3</v>
      </c>
      <c r="T182" t="s">
        <v>22</v>
      </c>
      <c r="U182">
        <f t="shared" si="5"/>
        <v>0</v>
      </c>
      <c r="V182">
        <f>IF(Table2[[#This Row],[international_plan]]="yes",1,0)</f>
        <v>0</v>
      </c>
      <c r="W182">
        <f>IF(Table2[[#This Row],[voice_mail_plan]]="yes",1,0)</f>
        <v>0</v>
      </c>
      <c r="X182" t="str">
        <f t="shared" si="4"/>
        <v>Medium</v>
      </c>
      <c r="Y182" t="str">
        <f>IF(Table2[[#This Row],[total_intl_charge]] &gt; AVERAGE($R$2:$R$4245),"High","Low")</f>
        <v>High</v>
      </c>
      <c r="Z182" t="str">
        <f>IF(AND(G182&gt;AVERAGE(train!$G$2:$G$4251),K182&gt;AVERAGE(train!$K$2:$K$4251)),"High Day &amp; Eve",IF(AND(G182&gt;AVERAGE(train!$G$2:$G$4251),K182&lt;=AVERAGE(train!$K$2:$K$4251)),"High Day Only",IF(AND(G182&lt;=AVERAGE(train!$G$2:$G$4251),K182&gt;AVERAGE(train!$K$2:$K$4251)),"High Eve Only","Low Usage")))</f>
        <v>High Day Only</v>
      </c>
    </row>
    <row r="183" spans="1:26">
      <c r="A183" t="s">
        <v>71</v>
      </c>
      <c r="B183">
        <v>127</v>
      </c>
      <c r="C183" t="s">
        <v>25</v>
      </c>
      <c r="D183" t="s">
        <v>22</v>
      </c>
      <c r="E183" t="s">
        <v>23</v>
      </c>
      <c r="F183">
        <v>22</v>
      </c>
      <c r="G183">
        <v>166</v>
      </c>
      <c r="H183">
        <v>114</v>
      </c>
      <c r="I183">
        <v>28.22</v>
      </c>
      <c r="J183">
        <v>174.5</v>
      </c>
      <c r="K183">
        <v>103</v>
      </c>
      <c r="L183">
        <v>14.83</v>
      </c>
      <c r="M183">
        <v>244.9</v>
      </c>
      <c r="N183">
        <v>68</v>
      </c>
      <c r="O183">
        <v>11.02</v>
      </c>
      <c r="P183">
        <v>10.199999999999999</v>
      </c>
      <c r="Q183">
        <v>6</v>
      </c>
      <c r="R183">
        <v>2.75</v>
      </c>
      <c r="S183">
        <v>1</v>
      </c>
      <c r="T183" t="s">
        <v>22</v>
      </c>
      <c r="U183">
        <f t="shared" si="5"/>
        <v>0</v>
      </c>
      <c r="V183">
        <f>IF(Table2[[#This Row],[international_plan]]="yes",1,0)</f>
        <v>0</v>
      </c>
      <c r="W183">
        <f>IF(Table2[[#This Row],[voice_mail_plan]]="yes",1,0)</f>
        <v>1</v>
      </c>
      <c r="X183" t="str">
        <f t="shared" si="4"/>
        <v>High</v>
      </c>
      <c r="Y183" t="str">
        <f>IF(Table2[[#This Row],[total_intl_charge]] &gt; AVERAGE($R$2:$R$4245),"High","Low")</f>
        <v>Low</v>
      </c>
      <c r="Z183" t="str">
        <f>IF(AND(G183&gt;AVERAGE(train!$G$2:$G$4251),K183&gt;AVERAGE(train!$K$2:$K$4251)),"High Day &amp; Eve",IF(AND(G183&gt;AVERAGE(train!$G$2:$G$4251),K183&lt;=AVERAGE(train!$K$2:$K$4251)),"High Day Only",IF(AND(G183&lt;=AVERAGE(train!$G$2:$G$4251),K183&gt;AVERAGE(train!$K$2:$K$4251)),"High Eve Only","Low Usage")))</f>
        <v>High Eve Only</v>
      </c>
    </row>
    <row r="184" spans="1:26">
      <c r="A184" t="s">
        <v>67</v>
      </c>
      <c r="B184">
        <v>65</v>
      </c>
      <c r="C184" t="s">
        <v>21</v>
      </c>
      <c r="D184" t="s">
        <v>22</v>
      </c>
      <c r="E184" t="s">
        <v>22</v>
      </c>
      <c r="F184">
        <v>0</v>
      </c>
      <c r="G184">
        <v>136.1</v>
      </c>
      <c r="H184">
        <v>112</v>
      </c>
      <c r="I184">
        <v>23.14</v>
      </c>
      <c r="J184">
        <v>272.89999999999998</v>
      </c>
      <c r="K184">
        <v>96</v>
      </c>
      <c r="L184">
        <v>23.2</v>
      </c>
      <c r="M184">
        <v>220.2</v>
      </c>
      <c r="N184">
        <v>104</v>
      </c>
      <c r="O184">
        <v>9.91</v>
      </c>
      <c r="P184">
        <v>4.4000000000000004</v>
      </c>
      <c r="Q184">
        <v>2</v>
      </c>
      <c r="R184">
        <v>1.19</v>
      </c>
      <c r="S184">
        <v>1</v>
      </c>
      <c r="T184" t="s">
        <v>22</v>
      </c>
      <c r="U184">
        <f t="shared" si="5"/>
        <v>0</v>
      </c>
      <c r="V184">
        <f>IF(Table2[[#This Row],[international_plan]]="yes",1,0)</f>
        <v>0</v>
      </c>
      <c r="W184">
        <f>IF(Table2[[#This Row],[voice_mail_plan]]="yes",1,0)</f>
        <v>0</v>
      </c>
      <c r="X184" t="str">
        <f t="shared" si="4"/>
        <v>Low</v>
      </c>
      <c r="Y184" t="str">
        <f>IF(Table2[[#This Row],[total_intl_charge]] &gt; AVERAGE($R$2:$R$4245),"High","Low")</f>
        <v>Low</v>
      </c>
      <c r="Z184" t="str">
        <f>IF(AND(G184&gt;AVERAGE(train!$G$2:$G$4251),K184&gt;AVERAGE(train!$K$2:$K$4251)),"High Day &amp; Eve",IF(AND(G184&gt;AVERAGE(train!$G$2:$G$4251),K184&lt;=AVERAGE(train!$K$2:$K$4251)),"High Day Only",IF(AND(G184&lt;=AVERAGE(train!$G$2:$G$4251),K184&gt;AVERAGE(train!$K$2:$K$4251)),"High Eve Only","Low Usage")))</f>
        <v>Low Usage</v>
      </c>
    </row>
    <row r="185" spans="1:26">
      <c r="A185" t="s">
        <v>66</v>
      </c>
      <c r="B185">
        <v>35</v>
      </c>
      <c r="C185" t="s">
        <v>25</v>
      </c>
      <c r="D185" t="s">
        <v>22</v>
      </c>
      <c r="E185" t="s">
        <v>22</v>
      </c>
      <c r="F185">
        <v>0</v>
      </c>
      <c r="G185">
        <v>149.30000000000001</v>
      </c>
      <c r="H185">
        <v>113</v>
      </c>
      <c r="I185">
        <v>25.38</v>
      </c>
      <c r="J185">
        <v>242.2</v>
      </c>
      <c r="K185">
        <v>122</v>
      </c>
      <c r="L185">
        <v>20.59</v>
      </c>
      <c r="M185">
        <v>174.3</v>
      </c>
      <c r="N185">
        <v>104</v>
      </c>
      <c r="O185">
        <v>7.84</v>
      </c>
      <c r="P185">
        <v>8.9</v>
      </c>
      <c r="Q185">
        <v>6</v>
      </c>
      <c r="R185">
        <v>2.4</v>
      </c>
      <c r="S185">
        <v>2</v>
      </c>
      <c r="T185" t="s">
        <v>22</v>
      </c>
      <c r="U185">
        <f t="shared" si="5"/>
        <v>0</v>
      </c>
      <c r="V185">
        <f>IF(Table2[[#This Row],[international_plan]]="yes",1,0)</f>
        <v>0</v>
      </c>
      <c r="W185">
        <f>IF(Table2[[#This Row],[voice_mail_plan]]="yes",1,0)</f>
        <v>0</v>
      </c>
      <c r="X185" t="str">
        <f t="shared" si="4"/>
        <v>Low</v>
      </c>
      <c r="Y185" t="str">
        <f>IF(Table2[[#This Row],[total_intl_charge]] &gt; AVERAGE($R$2:$R$4245),"High","Low")</f>
        <v>Low</v>
      </c>
      <c r="Z185" t="str">
        <f>IF(AND(G185&gt;AVERAGE(train!$G$2:$G$4251),K185&gt;AVERAGE(train!$K$2:$K$4251)),"High Day &amp; Eve",IF(AND(G185&gt;AVERAGE(train!$G$2:$G$4251),K185&lt;=AVERAGE(train!$K$2:$K$4251)),"High Day Only",IF(AND(G185&lt;=AVERAGE(train!$G$2:$G$4251),K185&gt;AVERAGE(train!$K$2:$K$4251)),"High Eve Only","Low Usage")))</f>
        <v>High Eve Only</v>
      </c>
    </row>
    <row r="186" spans="1:26">
      <c r="A186" t="s">
        <v>26</v>
      </c>
      <c r="B186">
        <v>88</v>
      </c>
      <c r="C186" t="s">
        <v>25</v>
      </c>
      <c r="D186" t="s">
        <v>22</v>
      </c>
      <c r="E186" t="s">
        <v>22</v>
      </c>
      <c r="F186">
        <v>0</v>
      </c>
      <c r="G186">
        <v>65.400000000000006</v>
      </c>
      <c r="H186">
        <v>97</v>
      </c>
      <c r="I186">
        <v>11.12</v>
      </c>
      <c r="J186">
        <v>168.2</v>
      </c>
      <c r="K186">
        <v>76</v>
      </c>
      <c r="L186">
        <v>14.3</v>
      </c>
      <c r="M186">
        <v>236</v>
      </c>
      <c r="N186">
        <v>113</v>
      </c>
      <c r="O186">
        <v>10.62</v>
      </c>
      <c r="P186">
        <v>13.8</v>
      </c>
      <c r="Q186">
        <v>1</v>
      </c>
      <c r="R186">
        <v>3.73</v>
      </c>
      <c r="S186">
        <v>2</v>
      </c>
      <c r="T186" t="s">
        <v>22</v>
      </c>
      <c r="U186">
        <f t="shared" si="5"/>
        <v>0</v>
      </c>
      <c r="V186">
        <f>IF(Table2[[#This Row],[international_plan]]="yes",1,0)</f>
        <v>0</v>
      </c>
      <c r="W186">
        <f>IF(Table2[[#This Row],[voice_mail_plan]]="yes",1,0)</f>
        <v>0</v>
      </c>
      <c r="X186" t="str">
        <f t="shared" si="4"/>
        <v>Medium</v>
      </c>
      <c r="Y186" t="str">
        <f>IF(Table2[[#This Row],[total_intl_charge]] &gt; AVERAGE($R$2:$R$4245),"High","Low")</f>
        <v>High</v>
      </c>
      <c r="Z186" t="str">
        <f>IF(AND(G186&gt;AVERAGE(train!$G$2:$G$4251),K186&gt;AVERAGE(train!$K$2:$K$4251)),"High Day &amp; Eve",IF(AND(G186&gt;AVERAGE(train!$G$2:$G$4251),K186&lt;=AVERAGE(train!$K$2:$K$4251)),"High Day Only",IF(AND(G186&lt;=AVERAGE(train!$G$2:$G$4251),K186&gt;AVERAGE(train!$K$2:$K$4251)),"High Eve Only","Low Usage")))</f>
        <v>Low Usage</v>
      </c>
    </row>
    <row r="187" spans="1:26">
      <c r="A187" t="s">
        <v>32</v>
      </c>
      <c r="B187">
        <v>65</v>
      </c>
      <c r="C187" t="s">
        <v>21</v>
      </c>
      <c r="D187" t="s">
        <v>22</v>
      </c>
      <c r="E187" t="s">
        <v>22</v>
      </c>
      <c r="F187">
        <v>0</v>
      </c>
      <c r="G187">
        <v>213.4</v>
      </c>
      <c r="H187">
        <v>111</v>
      </c>
      <c r="I187">
        <v>36.28</v>
      </c>
      <c r="J187">
        <v>234.5</v>
      </c>
      <c r="K187">
        <v>94</v>
      </c>
      <c r="L187">
        <v>19.93</v>
      </c>
      <c r="M187">
        <v>250.1</v>
      </c>
      <c r="N187">
        <v>123</v>
      </c>
      <c r="O187">
        <v>11.25</v>
      </c>
      <c r="P187">
        <v>2.7</v>
      </c>
      <c r="Q187">
        <v>4</v>
      </c>
      <c r="R187">
        <v>0.73</v>
      </c>
      <c r="S187">
        <v>1</v>
      </c>
      <c r="T187" t="s">
        <v>22</v>
      </c>
      <c r="U187">
        <f t="shared" si="5"/>
        <v>0</v>
      </c>
      <c r="V187">
        <f>IF(Table2[[#This Row],[international_plan]]="yes",1,0)</f>
        <v>0</v>
      </c>
      <c r="W187">
        <f>IF(Table2[[#This Row],[voice_mail_plan]]="yes",1,0)</f>
        <v>0</v>
      </c>
      <c r="X187" t="str">
        <f t="shared" si="4"/>
        <v>Low</v>
      </c>
      <c r="Y187" t="str">
        <f>IF(Table2[[#This Row],[total_intl_charge]] &gt; AVERAGE($R$2:$R$4245),"High","Low")</f>
        <v>Low</v>
      </c>
      <c r="Z187" t="str">
        <f>IF(AND(G187&gt;AVERAGE(train!$G$2:$G$4251),K187&gt;AVERAGE(train!$K$2:$K$4251)),"High Day &amp; Eve",IF(AND(G187&gt;AVERAGE(train!$G$2:$G$4251),K187&lt;=AVERAGE(train!$K$2:$K$4251)),"High Day Only",IF(AND(G187&lt;=AVERAGE(train!$G$2:$G$4251),K187&gt;AVERAGE(train!$K$2:$K$4251)),"High Eve Only","Low Usage")))</f>
        <v>High Day Only</v>
      </c>
    </row>
    <row r="188" spans="1:26">
      <c r="A188" t="s">
        <v>29</v>
      </c>
      <c r="B188">
        <v>123</v>
      </c>
      <c r="C188" t="s">
        <v>21</v>
      </c>
      <c r="D188" t="s">
        <v>22</v>
      </c>
      <c r="E188" t="s">
        <v>22</v>
      </c>
      <c r="F188">
        <v>0</v>
      </c>
      <c r="G188">
        <v>206.9</v>
      </c>
      <c r="H188">
        <v>85</v>
      </c>
      <c r="I188">
        <v>35.17</v>
      </c>
      <c r="J188">
        <v>244.7</v>
      </c>
      <c r="K188">
        <v>78</v>
      </c>
      <c r="L188">
        <v>20.8</v>
      </c>
      <c r="M188">
        <v>221.5</v>
      </c>
      <c r="N188">
        <v>136</v>
      </c>
      <c r="O188">
        <v>9.9700000000000006</v>
      </c>
      <c r="P188">
        <v>7.7</v>
      </c>
      <c r="Q188">
        <v>2</v>
      </c>
      <c r="R188">
        <v>2.08</v>
      </c>
      <c r="S188">
        <v>3</v>
      </c>
      <c r="T188" t="s">
        <v>22</v>
      </c>
      <c r="U188">
        <f t="shared" si="5"/>
        <v>0</v>
      </c>
      <c r="V188">
        <f>IF(Table2[[#This Row],[international_plan]]="yes",1,0)</f>
        <v>0</v>
      </c>
      <c r="W188">
        <f>IF(Table2[[#This Row],[voice_mail_plan]]="yes",1,0)</f>
        <v>0</v>
      </c>
      <c r="X188" t="str">
        <f t="shared" si="4"/>
        <v>High</v>
      </c>
      <c r="Y188" t="str">
        <f>IF(Table2[[#This Row],[total_intl_charge]] &gt; AVERAGE($R$2:$R$4245),"High","Low")</f>
        <v>Low</v>
      </c>
      <c r="Z188" t="str">
        <f>IF(AND(G188&gt;AVERAGE(train!$G$2:$G$4251),K188&gt;AVERAGE(train!$K$2:$K$4251)),"High Day &amp; Eve",IF(AND(G188&gt;AVERAGE(train!$G$2:$G$4251),K188&lt;=AVERAGE(train!$K$2:$K$4251)),"High Day Only",IF(AND(G188&lt;=AVERAGE(train!$G$2:$G$4251),K188&gt;AVERAGE(train!$K$2:$K$4251)),"High Eve Only","Low Usage")))</f>
        <v>High Day Only</v>
      </c>
    </row>
    <row r="189" spans="1:26">
      <c r="A189" t="s">
        <v>34</v>
      </c>
      <c r="B189">
        <v>126</v>
      </c>
      <c r="C189" t="s">
        <v>25</v>
      </c>
      <c r="D189" t="s">
        <v>22</v>
      </c>
      <c r="E189" t="s">
        <v>23</v>
      </c>
      <c r="F189">
        <v>27</v>
      </c>
      <c r="G189">
        <v>186.2</v>
      </c>
      <c r="H189">
        <v>78</v>
      </c>
      <c r="I189">
        <v>31.65</v>
      </c>
      <c r="J189">
        <v>189.6</v>
      </c>
      <c r="K189">
        <v>83</v>
      </c>
      <c r="L189">
        <v>16.12</v>
      </c>
      <c r="M189">
        <v>76.5</v>
      </c>
      <c r="N189">
        <v>139</v>
      </c>
      <c r="O189">
        <v>3.44</v>
      </c>
      <c r="P189">
        <v>9.6</v>
      </c>
      <c r="Q189">
        <v>3</v>
      </c>
      <c r="R189">
        <v>2.59</v>
      </c>
      <c r="S189">
        <v>2</v>
      </c>
      <c r="T189" t="s">
        <v>22</v>
      </c>
      <c r="U189">
        <f t="shared" si="5"/>
        <v>0</v>
      </c>
      <c r="V189">
        <f>IF(Table2[[#This Row],[international_plan]]="yes",1,0)</f>
        <v>0</v>
      </c>
      <c r="W189">
        <f>IF(Table2[[#This Row],[voice_mail_plan]]="yes",1,0)</f>
        <v>1</v>
      </c>
      <c r="X189" t="str">
        <f t="shared" si="4"/>
        <v>High</v>
      </c>
      <c r="Y189" t="str">
        <f>IF(Table2[[#This Row],[total_intl_charge]] &gt; AVERAGE($R$2:$R$4245),"High","Low")</f>
        <v>Low</v>
      </c>
      <c r="Z189" t="str">
        <f>IF(AND(G189&gt;AVERAGE(train!$G$2:$G$4251),K189&gt;AVERAGE(train!$K$2:$K$4251)),"High Day &amp; Eve",IF(AND(G189&gt;AVERAGE(train!$G$2:$G$4251),K189&lt;=AVERAGE(train!$K$2:$K$4251)),"High Day Only",IF(AND(G189&lt;=AVERAGE(train!$G$2:$G$4251),K189&gt;AVERAGE(train!$K$2:$K$4251)),"High Eve Only","Low Usage")))</f>
        <v>High Day Only</v>
      </c>
    </row>
    <row r="190" spans="1:26">
      <c r="A190" t="s">
        <v>65</v>
      </c>
      <c r="B190">
        <v>45</v>
      </c>
      <c r="C190" t="s">
        <v>21</v>
      </c>
      <c r="D190" t="s">
        <v>22</v>
      </c>
      <c r="E190" t="s">
        <v>23</v>
      </c>
      <c r="F190">
        <v>22</v>
      </c>
      <c r="G190">
        <v>196.6</v>
      </c>
      <c r="H190">
        <v>84</v>
      </c>
      <c r="I190">
        <v>33.42</v>
      </c>
      <c r="J190">
        <v>313.2</v>
      </c>
      <c r="K190">
        <v>92</v>
      </c>
      <c r="L190">
        <v>26.62</v>
      </c>
      <c r="M190">
        <v>163.30000000000001</v>
      </c>
      <c r="N190">
        <v>108</v>
      </c>
      <c r="O190">
        <v>7.35</v>
      </c>
      <c r="P190">
        <v>11.9</v>
      </c>
      <c r="Q190">
        <v>3</v>
      </c>
      <c r="R190">
        <v>3.21</v>
      </c>
      <c r="S190">
        <v>0</v>
      </c>
      <c r="T190" t="s">
        <v>22</v>
      </c>
      <c r="U190">
        <f t="shared" si="5"/>
        <v>0</v>
      </c>
      <c r="V190">
        <f>IF(Table2[[#This Row],[international_plan]]="yes",1,0)</f>
        <v>0</v>
      </c>
      <c r="W190">
        <f>IF(Table2[[#This Row],[voice_mail_plan]]="yes",1,0)</f>
        <v>1</v>
      </c>
      <c r="X190" t="str">
        <f t="shared" si="4"/>
        <v>Low</v>
      </c>
      <c r="Y190" t="str">
        <f>IF(Table2[[#This Row],[total_intl_charge]] &gt; AVERAGE($R$2:$R$4245),"High","Low")</f>
        <v>High</v>
      </c>
      <c r="Z190" t="str">
        <f>IF(AND(G190&gt;AVERAGE(train!$G$2:$G$4251),K190&gt;AVERAGE(train!$K$2:$K$4251)),"High Day &amp; Eve",IF(AND(G190&gt;AVERAGE(train!$G$2:$G$4251),K190&lt;=AVERAGE(train!$K$2:$K$4251)),"High Day Only",IF(AND(G190&lt;=AVERAGE(train!$G$2:$G$4251),K190&gt;AVERAGE(train!$K$2:$K$4251)),"High Eve Only","Low Usage")))</f>
        <v>High Day Only</v>
      </c>
    </row>
    <row r="191" spans="1:26">
      <c r="A191" t="s">
        <v>49</v>
      </c>
      <c r="B191">
        <v>93</v>
      </c>
      <c r="C191" t="s">
        <v>25</v>
      </c>
      <c r="D191" t="s">
        <v>23</v>
      </c>
      <c r="E191" t="s">
        <v>22</v>
      </c>
      <c r="F191">
        <v>0</v>
      </c>
      <c r="G191">
        <v>312</v>
      </c>
      <c r="H191">
        <v>109</v>
      </c>
      <c r="I191">
        <v>53.04</v>
      </c>
      <c r="J191">
        <v>129.4</v>
      </c>
      <c r="K191">
        <v>100</v>
      </c>
      <c r="L191">
        <v>11</v>
      </c>
      <c r="M191">
        <v>217.6</v>
      </c>
      <c r="N191">
        <v>74</v>
      </c>
      <c r="O191">
        <v>9.7899999999999991</v>
      </c>
      <c r="P191">
        <v>10.5</v>
      </c>
      <c r="Q191">
        <v>2</v>
      </c>
      <c r="R191">
        <v>2.84</v>
      </c>
      <c r="S191">
        <v>0</v>
      </c>
      <c r="T191" t="s">
        <v>23</v>
      </c>
      <c r="U191">
        <f t="shared" si="5"/>
        <v>1</v>
      </c>
      <c r="V191">
        <f>IF(Table2[[#This Row],[international_plan]]="yes",1,0)</f>
        <v>1</v>
      </c>
      <c r="W191">
        <f>IF(Table2[[#This Row],[voice_mail_plan]]="yes",1,0)</f>
        <v>0</v>
      </c>
      <c r="X191" t="str">
        <f t="shared" si="4"/>
        <v>Medium</v>
      </c>
      <c r="Y191" t="str">
        <f>IF(Table2[[#This Row],[total_intl_charge]] &gt; AVERAGE($R$2:$R$4245),"High","Low")</f>
        <v>High</v>
      </c>
      <c r="Z191" t="str">
        <f>IF(AND(G191&gt;AVERAGE(train!$G$2:$G$4251),K191&gt;AVERAGE(train!$K$2:$K$4251)),"High Day &amp; Eve",IF(AND(G191&gt;AVERAGE(train!$G$2:$G$4251),K191&lt;=AVERAGE(train!$K$2:$K$4251)),"High Day Only",IF(AND(G191&lt;=AVERAGE(train!$G$2:$G$4251),K191&gt;AVERAGE(train!$K$2:$K$4251)),"High Eve Only","Low Usage")))</f>
        <v>High Day Only</v>
      </c>
    </row>
    <row r="192" spans="1:26">
      <c r="A192" t="s">
        <v>20</v>
      </c>
      <c r="B192">
        <v>63</v>
      </c>
      <c r="C192" t="s">
        <v>21</v>
      </c>
      <c r="D192" t="s">
        <v>23</v>
      </c>
      <c r="E192" t="s">
        <v>23</v>
      </c>
      <c r="F192">
        <v>36</v>
      </c>
      <c r="G192">
        <v>199</v>
      </c>
      <c r="H192">
        <v>110</v>
      </c>
      <c r="I192">
        <v>33.83</v>
      </c>
      <c r="J192">
        <v>291.3</v>
      </c>
      <c r="K192">
        <v>111</v>
      </c>
      <c r="L192">
        <v>24.76</v>
      </c>
      <c r="M192">
        <v>197.6</v>
      </c>
      <c r="N192">
        <v>92</v>
      </c>
      <c r="O192">
        <v>8.89</v>
      </c>
      <c r="P192">
        <v>11</v>
      </c>
      <c r="Q192">
        <v>6</v>
      </c>
      <c r="R192">
        <v>2.97</v>
      </c>
      <c r="S192">
        <v>1</v>
      </c>
      <c r="T192" t="s">
        <v>22</v>
      </c>
      <c r="U192">
        <f t="shared" si="5"/>
        <v>0</v>
      </c>
      <c r="V192">
        <f>IF(Table2[[#This Row],[international_plan]]="yes",1,0)</f>
        <v>1</v>
      </c>
      <c r="W192">
        <f>IF(Table2[[#This Row],[voice_mail_plan]]="yes",1,0)</f>
        <v>1</v>
      </c>
      <c r="X192" t="str">
        <f t="shared" si="4"/>
        <v>Low</v>
      </c>
      <c r="Y192" t="str">
        <f>IF(Table2[[#This Row],[total_intl_charge]] &gt; AVERAGE($R$2:$R$4245),"High","Low")</f>
        <v>High</v>
      </c>
      <c r="Z192" t="str">
        <f>IF(AND(G192&gt;AVERAGE(train!$G$2:$G$4251),K192&gt;AVERAGE(train!$K$2:$K$4251)),"High Day &amp; Eve",IF(AND(G192&gt;AVERAGE(train!$G$2:$G$4251),K192&lt;=AVERAGE(train!$K$2:$K$4251)),"High Day Only",IF(AND(G192&lt;=AVERAGE(train!$G$2:$G$4251),K192&gt;AVERAGE(train!$K$2:$K$4251)),"High Eve Only","Low Usage")))</f>
        <v>High Day &amp; Eve</v>
      </c>
    </row>
    <row r="193" spans="1:26">
      <c r="A193" t="s">
        <v>26</v>
      </c>
      <c r="B193">
        <v>100</v>
      </c>
      <c r="C193" t="s">
        <v>21</v>
      </c>
      <c r="D193" t="s">
        <v>22</v>
      </c>
      <c r="E193" t="s">
        <v>22</v>
      </c>
      <c r="F193">
        <v>0</v>
      </c>
      <c r="G193">
        <v>203.1</v>
      </c>
      <c r="H193">
        <v>96</v>
      </c>
      <c r="I193">
        <v>34.53</v>
      </c>
      <c r="J193">
        <v>217</v>
      </c>
      <c r="K193">
        <v>126</v>
      </c>
      <c r="L193">
        <v>18.45</v>
      </c>
      <c r="M193">
        <v>180.9</v>
      </c>
      <c r="N193">
        <v>122</v>
      </c>
      <c r="O193">
        <v>8.14</v>
      </c>
      <c r="P193">
        <v>13.5</v>
      </c>
      <c r="Q193">
        <v>2</v>
      </c>
      <c r="R193">
        <v>3.65</v>
      </c>
      <c r="S193">
        <v>3</v>
      </c>
      <c r="T193" t="s">
        <v>22</v>
      </c>
      <c r="U193">
        <f t="shared" si="5"/>
        <v>0</v>
      </c>
      <c r="V193">
        <f>IF(Table2[[#This Row],[international_plan]]="yes",1,0)</f>
        <v>0</v>
      </c>
      <c r="W193">
        <f>IF(Table2[[#This Row],[voice_mail_plan]]="yes",1,0)</f>
        <v>0</v>
      </c>
      <c r="X193" t="str">
        <f t="shared" si="4"/>
        <v>Medium</v>
      </c>
      <c r="Y193" t="str">
        <f>IF(Table2[[#This Row],[total_intl_charge]] &gt; AVERAGE($R$2:$R$4245),"High","Low")</f>
        <v>High</v>
      </c>
      <c r="Z193" t="str">
        <f>IF(AND(G193&gt;AVERAGE(train!$G$2:$G$4251),K193&gt;AVERAGE(train!$K$2:$K$4251)),"High Day &amp; Eve",IF(AND(G193&gt;AVERAGE(train!$G$2:$G$4251),K193&lt;=AVERAGE(train!$K$2:$K$4251)),"High Day Only",IF(AND(G193&lt;=AVERAGE(train!$G$2:$G$4251),K193&gt;AVERAGE(train!$K$2:$K$4251)),"High Eve Only","Low Usage")))</f>
        <v>High Day &amp; Eve</v>
      </c>
    </row>
    <row r="194" spans="1:26">
      <c r="A194" t="s">
        <v>62</v>
      </c>
      <c r="B194">
        <v>53</v>
      </c>
      <c r="C194" t="s">
        <v>21</v>
      </c>
      <c r="D194" t="s">
        <v>22</v>
      </c>
      <c r="E194" t="s">
        <v>22</v>
      </c>
      <c r="F194">
        <v>0</v>
      </c>
      <c r="G194">
        <v>168.8</v>
      </c>
      <c r="H194">
        <v>97</v>
      </c>
      <c r="I194">
        <v>28.7</v>
      </c>
      <c r="J194">
        <v>220.3</v>
      </c>
      <c r="K194">
        <v>87</v>
      </c>
      <c r="L194">
        <v>18.73</v>
      </c>
      <c r="M194">
        <v>154.30000000000001</v>
      </c>
      <c r="N194">
        <v>113</v>
      </c>
      <c r="O194">
        <v>6.94</v>
      </c>
      <c r="P194">
        <v>10.9</v>
      </c>
      <c r="Q194">
        <v>2</v>
      </c>
      <c r="R194">
        <v>2.94</v>
      </c>
      <c r="S194">
        <v>0</v>
      </c>
      <c r="T194" t="s">
        <v>22</v>
      </c>
      <c r="U194">
        <f t="shared" si="5"/>
        <v>0</v>
      </c>
      <c r="V194">
        <f>IF(Table2[[#This Row],[international_plan]]="yes",1,0)</f>
        <v>0</v>
      </c>
      <c r="W194">
        <f>IF(Table2[[#This Row],[voice_mail_plan]]="yes",1,0)</f>
        <v>0</v>
      </c>
      <c r="X194" t="str">
        <f t="shared" ref="X194:X257" si="6">IF(B194&lt;=$AC$3,"Low",IF(B194&lt;=$AC$4,"Medium",IF(B194&lt;=$AC$5,"High",IF(B194&gt;=$AC$5,"Very High"))))</f>
        <v>Low</v>
      </c>
      <c r="Y194" t="str">
        <f>IF(Table2[[#This Row],[total_intl_charge]] &gt; AVERAGE($R$2:$R$4245),"High","Low")</f>
        <v>High</v>
      </c>
      <c r="Z194" t="str">
        <f>IF(AND(G194&gt;AVERAGE(train!$G$2:$G$4251),K194&gt;AVERAGE(train!$K$2:$K$4251)),"High Day &amp; Eve",IF(AND(G194&gt;AVERAGE(train!$G$2:$G$4251),K194&lt;=AVERAGE(train!$K$2:$K$4251)),"High Day Only",IF(AND(G194&lt;=AVERAGE(train!$G$2:$G$4251),K194&gt;AVERAGE(train!$K$2:$K$4251)),"High Eve Only","Low Usage")))</f>
        <v>Low Usage</v>
      </c>
    </row>
    <row r="195" spans="1:26">
      <c r="A195" t="s">
        <v>37</v>
      </c>
      <c r="B195">
        <v>92</v>
      </c>
      <c r="C195" t="s">
        <v>21</v>
      </c>
      <c r="D195" t="s">
        <v>23</v>
      </c>
      <c r="E195" t="s">
        <v>22</v>
      </c>
      <c r="F195">
        <v>0</v>
      </c>
      <c r="G195">
        <v>173.1</v>
      </c>
      <c r="H195">
        <v>140</v>
      </c>
      <c r="I195">
        <v>29.43</v>
      </c>
      <c r="J195">
        <v>240.3</v>
      </c>
      <c r="K195">
        <v>105</v>
      </c>
      <c r="L195">
        <v>20.43</v>
      </c>
      <c r="M195">
        <v>233.2</v>
      </c>
      <c r="N195">
        <v>117</v>
      </c>
      <c r="O195">
        <v>10.49</v>
      </c>
      <c r="P195">
        <v>9</v>
      </c>
      <c r="Q195">
        <v>5</v>
      </c>
      <c r="R195">
        <v>2.4300000000000002</v>
      </c>
      <c r="S195">
        <v>1</v>
      </c>
      <c r="T195" t="s">
        <v>22</v>
      </c>
      <c r="U195">
        <f t="shared" ref="U195:U258" si="7">IF(T195="yes",1,0)</f>
        <v>0</v>
      </c>
      <c r="V195">
        <f>IF(Table2[[#This Row],[international_plan]]="yes",1,0)</f>
        <v>1</v>
      </c>
      <c r="W195">
        <f>IF(Table2[[#This Row],[voice_mail_plan]]="yes",1,0)</f>
        <v>0</v>
      </c>
      <c r="X195" t="str">
        <f t="shared" si="6"/>
        <v>Medium</v>
      </c>
      <c r="Y195" t="str">
        <f>IF(Table2[[#This Row],[total_intl_charge]] &gt; AVERAGE($R$2:$R$4245),"High","Low")</f>
        <v>Low</v>
      </c>
      <c r="Z195" t="str">
        <f>IF(AND(G195&gt;AVERAGE(train!$G$2:$G$4251),K195&gt;AVERAGE(train!$K$2:$K$4251)),"High Day &amp; Eve",IF(AND(G195&gt;AVERAGE(train!$G$2:$G$4251),K195&lt;=AVERAGE(train!$K$2:$K$4251)),"High Day Only",IF(AND(G195&lt;=AVERAGE(train!$G$2:$G$4251),K195&gt;AVERAGE(train!$K$2:$K$4251)),"High Eve Only","Low Usage")))</f>
        <v>High Eve Only</v>
      </c>
    </row>
    <row r="196" spans="1:26">
      <c r="A196" t="s">
        <v>60</v>
      </c>
      <c r="B196">
        <v>139</v>
      </c>
      <c r="C196" t="s">
        <v>28</v>
      </c>
      <c r="D196" t="s">
        <v>22</v>
      </c>
      <c r="E196" t="s">
        <v>22</v>
      </c>
      <c r="F196">
        <v>0</v>
      </c>
      <c r="G196">
        <v>134.4</v>
      </c>
      <c r="H196">
        <v>106</v>
      </c>
      <c r="I196">
        <v>22.85</v>
      </c>
      <c r="J196">
        <v>211.3</v>
      </c>
      <c r="K196">
        <v>98</v>
      </c>
      <c r="L196">
        <v>17.96</v>
      </c>
      <c r="M196">
        <v>193.6</v>
      </c>
      <c r="N196">
        <v>125</v>
      </c>
      <c r="O196">
        <v>8.7100000000000009</v>
      </c>
      <c r="P196">
        <v>10.199999999999999</v>
      </c>
      <c r="Q196">
        <v>2</v>
      </c>
      <c r="R196">
        <v>2.75</v>
      </c>
      <c r="S196">
        <v>5</v>
      </c>
      <c r="T196" t="s">
        <v>23</v>
      </c>
      <c r="U196">
        <f t="shared" si="7"/>
        <v>1</v>
      </c>
      <c r="V196">
        <f>IF(Table2[[#This Row],[international_plan]]="yes",1,0)</f>
        <v>0</v>
      </c>
      <c r="W196">
        <f>IF(Table2[[#This Row],[voice_mail_plan]]="yes",1,0)</f>
        <v>0</v>
      </c>
      <c r="X196" t="str">
        <f t="shared" si="6"/>
        <v>Very High</v>
      </c>
      <c r="Y196" t="str">
        <f>IF(Table2[[#This Row],[total_intl_charge]] &gt; AVERAGE($R$2:$R$4245),"High","Low")</f>
        <v>Low</v>
      </c>
      <c r="Z196" t="str">
        <f>IF(AND(G196&gt;AVERAGE(train!$G$2:$G$4251),K196&gt;AVERAGE(train!$K$2:$K$4251)),"High Day &amp; Eve",IF(AND(G196&gt;AVERAGE(train!$G$2:$G$4251),K196&lt;=AVERAGE(train!$K$2:$K$4251)),"High Day Only",IF(AND(G196&lt;=AVERAGE(train!$G$2:$G$4251),K196&gt;AVERAGE(train!$K$2:$K$4251)),"High Eve Only","Low Usage")))</f>
        <v>Low Usage</v>
      </c>
    </row>
    <row r="197" spans="1:26">
      <c r="A197" t="s">
        <v>57</v>
      </c>
      <c r="B197">
        <v>110</v>
      </c>
      <c r="C197" t="s">
        <v>25</v>
      </c>
      <c r="D197" t="s">
        <v>22</v>
      </c>
      <c r="E197" t="s">
        <v>23</v>
      </c>
      <c r="F197">
        <v>40</v>
      </c>
      <c r="G197">
        <v>202.6</v>
      </c>
      <c r="H197">
        <v>103</v>
      </c>
      <c r="I197">
        <v>34.44</v>
      </c>
      <c r="J197">
        <v>118.8</v>
      </c>
      <c r="K197">
        <v>128</v>
      </c>
      <c r="L197">
        <v>10.1</v>
      </c>
      <c r="M197">
        <v>234.9</v>
      </c>
      <c r="N197">
        <v>98</v>
      </c>
      <c r="O197">
        <v>10.57</v>
      </c>
      <c r="P197">
        <v>9</v>
      </c>
      <c r="Q197">
        <v>9</v>
      </c>
      <c r="R197">
        <v>2.4300000000000002</v>
      </c>
      <c r="S197">
        <v>2</v>
      </c>
      <c r="T197" t="s">
        <v>22</v>
      </c>
      <c r="U197">
        <f t="shared" si="7"/>
        <v>0</v>
      </c>
      <c r="V197">
        <f>IF(Table2[[#This Row],[international_plan]]="yes",1,0)</f>
        <v>0</v>
      </c>
      <c r="W197">
        <f>IF(Table2[[#This Row],[voice_mail_plan]]="yes",1,0)</f>
        <v>1</v>
      </c>
      <c r="X197" t="str">
        <f t="shared" si="6"/>
        <v>High</v>
      </c>
      <c r="Y197" t="str">
        <f>IF(Table2[[#This Row],[total_intl_charge]] &gt; AVERAGE($R$2:$R$4245),"High","Low")</f>
        <v>Low</v>
      </c>
      <c r="Z197" t="str">
        <f>IF(AND(G197&gt;AVERAGE(train!$G$2:$G$4251),K197&gt;AVERAGE(train!$K$2:$K$4251)),"High Day &amp; Eve",IF(AND(G197&gt;AVERAGE(train!$G$2:$G$4251),K197&lt;=AVERAGE(train!$K$2:$K$4251)),"High Day Only",IF(AND(G197&lt;=AVERAGE(train!$G$2:$G$4251),K197&gt;AVERAGE(train!$K$2:$K$4251)),"High Eve Only","Low Usage")))</f>
        <v>High Day &amp; Eve</v>
      </c>
    </row>
    <row r="198" spans="1:26">
      <c r="A198" t="s">
        <v>72</v>
      </c>
      <c r="B198">
        <v>110</v>
      </c>
      <c r="C198" t="s">
        <v>25</v>
      </c>
      <c r="D198" t="s">
        <v>22</v>
      </c>
      <c r="E198" t="s">
        <v>22</v>
      </c>
      <c r="F198">
        <v>0</v>
      </c>
      <c r="G198">
        <v>74.5</v>
      </c>
      <c r="H198">
        <v>117</v>
      </c>
      <c r="I198">
        <v>12.67</v>
      </c>
      <c r="J198">
        <v>200.8</v>
      </c>
      <c r="K198">
        <v>98</v>
      </c>
      <c r="L198">
        <v>17.07</v>
      </c>
      <c r="M198">
        <v>192.2</v>
      </c>
      <c r="N198">
        <v>101</v>
      </c>
      <c r="O198">
        <v>8.65</v>
      </c>
      <c r="P198">
        <v>9.8000000000000007</v>
      </c>
      <c r="Q198">
        <v>7</v>
      </c>
      <c r="R198">
        <v>2.65</v>
      </c>
      <c r="S198">
        <v>3</v>
      </c>
      <c r="T198" t="s">
        <v>22</v>
      </c>
      <c r="U198">
        <f t="shared" si="7"/>
        <v>0</v>
      </c>
      <c r="V198">
        <f>IF(Table2[[#This Row],[international_plan]]="yes",1,0)</f>
        <v>0</v>
      </c>
      <c r="W198">
        <f>IF(Table2[[#This Row],[voice_mail_plan]]="yes",1,0)</f>
        <v>0</v>
      </c>
      <c r="X198" t="str">
        <f t="shared" si="6"/>
        <v>High</v>
      </c>
      <c r="Y198" t="str">
        <f>IF(Table2[[#This Row],[total_intl_charge]] &gt; AVERAGE($R$2:$R$4245),"High","Low")</f>
        <v>Low</v>
      </c>
      <c r="Z198" t="str">
        <f>IF(AND(G198&gt;AVERAGE(train!$G$2:$G$4251),K198&gt;AVERAGE(train!$K$2:$K$4251)),"High Day &amp; Eve",IF(AND(G198&gt;AVERAGE(train!$G$2:$G$4251),K198&lt;=AVERAGE(train!$K$2:$K$4251)),"High Day Only",IF(AND(G198&lt;=AVERAGE(train!$G$2:$G$4251),K198&gt;AVERAGE(train!$K$2:$K$4251)),"High Eve Only","Low Usage")))</f>
        <v>Low Usage</v>
      </c>
    </row>
    <row r="199" spans="1:26">
      <c r="A199" t="s">
        <v>44</v>
      </c>
      <c r="B199">
        <v>215</v>
      </c>
      <c r="C199" t="s">
        <v>28</v>
      </c>
      <c r="D199" t="s">
        <v>22</v>
      </c>
      <c r="E199" t="s">
        <v>22</v>
      </c>
      <c r="F199">
        <v>0</v>
      </c>
      <c r="G199">
        <v>83.6</v>
      </c>
      <c r="H199">
        <v>148</v>
      </c>
      <c r="I199">
        <v>14.21</v>
      </c>
      <c r="J199">
        <v>120.9</v>
      </c>
      <c r="K199">
        <v>91</v>
      </c>
      <c r="L199">
        <v>10.28</v>
      </c>
      <c r="M199">
        <v>226.6</v>
      </c>
      <c r="N199">
        <v>110</v>
      </c>
      <c r="O199">
        <v>10.199999999999999</v>
      </c>
      <c r="P199">
        <v>10.7</v>
      </c>
      <c r="Q199">
        <v>9</v>
      </c>
      <c r="R199">
        <v>2.89</v>
      </c>
      <c r="S199">
        <v>0</v>
      </c>
      <c r="T199" t="s">
        <v>22</v>
      </c>
      <c r="U199">
        <f t="shared" si="7"/>
        <v>0</v>
      </c>
      <c r="V199">
        <f>IF(Table2[[#This Row],[international_plan]]="yes",1,0)</f>
        <v>0</v>
      </c>
      <c r="W199">
        <f>IF(Table2[[#This Row],[voice_mail_plan]]="yes",1,0)</f>
        <v>0</v>
      </c>
      <c r="X199" t="str">
        <f t="shared" si="6"/>
        <v>Very High</v>
      </c>
      <c r="Y199" t="str">
        <f>IF(Table2[[#This Row],[total_intl_charge]] &gt; AVERAGE($R$2:$R$4245),"High","Low")</f>
        <v>High</v>
      </c>
      <c r="Z199" t="str">
        <f>IF(AND(G199&gt;AVERAGE(train!$G$2:$G$4251),K199&gt;AVERAGE(train!$K$2:$K$4251)),"High Day &amp; Eve",IF(AND(G199&gt;AVERAGE(train!$G$2:$G$4251),K199&lt;=AVERAGE(train!$K$2:$K$4251)),"High Day Only",IF(AND(G199&lt;=AVERAGE(train!$G$2:$G$4251),K199&gt;AVERAGE(train!$K$2:$K$4251)),"High Eve Only","Low Usage")))</f>
        <v>Low Usage</v>
      </c>
    </row>
    <row r="200" spans="1:26">
      <c r="A200" t="s">
        <v>24</v>
      </c>
      <c r="B200">
        <v>138</v>
      </c>
      <c r="C200" t="s">
        <v>28</v>
      </c>
      <c r="D200" t="s">
        <v>22</v>
      </c>
      <c r="E200" t="s">
        <v>22</v>
      </c>
      <c r="F200">
        <v>0</v>
      </c>
      <c r="G200">
        <v>220.2</v>
      </c>
      <c r="H200">
        <v>89</v>
      </c>
      <c r="I200">
        <v>37.43</v>
      </c>
      <c r="J200">
        <v>88.3</v>
      </c>
      <c r="K200">
        <v>125</v>
      </c>
      <c r="L200">
        <v>7.51</v>
      </c>
      <c r="M200">
        <v>195.3</v>
      </c>
      <c r="N200">
        <v>79</v>
      </c>
      <c r="O200">
        <v>8.7899999999999991</v>
      </c>
      <c r="P200">
        <v>12.9</v>
      </c>
      <c r="Q200">
        <v>5</v>
      </c>
      <c r="R200">
        <v>3.48</v>
      </c>
      <c r="S200">
        <v>0</v>
      </c>
      <c r="T200" t="s">
        <v>22</v>
      </c>
      <c r="U200">
        <f t="shared" si="7"/>
        <v>0</v>
      </c>
      <c r="V200">
        <f>IF(Table2[[#This Row],[international_plan]]="yes",1,0)</f>
        <v>0</v>
      </c>
      <c r="W200">
        <f>IF(Table2[[#This Row],[voice_mail_plan]]="yes",1,0)</f>
        <v>0</v>
      </c>
      <c r="X200" t="str">
        <f t="shared" si="6"/>
        <v>Very High</v>
      </c>
      <c r="Y200" t="str">
        <f>IF(Table2[[#This Row],[total_intl_charge]] &gt; AVERAGE($R$2:$R$4245),"High","Low")</f>
        <v>High</v>
      </c>
      <c r="Z200" t="str">
        <f>IF(AND(G200&gt;AVERAGE(train!$G$2:$G$4251),K200&gt;AVERAGE(train!$K$2:$K$4251)),"High Day &amp; Eve",IF(AND(G200&gt;AVERAGE(train!$G$2:$G$4251),K200&lt;=AVERAGE(train!$K$2:$K$4251)),"High Day Only",IF(AND(G200&lt;=AVERAGE(train!$G$2:$G$4251),K200&gt;AVERAGE(train!$K$2:$K$4251)),"High Eve Only","Low Usage")))</f>
        <v>High Day &amp; Eve</v>
      </c>
    </row>
    <row r="201" spans="1:26">
      <c r="A201" t="s">
        <v>62</v>
      </c>
      <c r="B201">
        <v>137</v>
      </c>
      <c r="C201" t="s">
        <v>21</v>
      </c>
      <c r="D201" t="s">
        <v>23</v>
      </c>
      <c r="E201" t="s">
        <v>22</v>
      </c>
      <c r="F201">
        <v>0</v>
      </c>
      <c r="G201">
        <v>135.1</v>
      </c>
      <c r="H201">
        <v>95</v>
      </c>
      <c r="I201">
        <v>22.97</v>
      </c>
      <c r="J201">
        <v>134.1</v>
      </c>
      <c r="K201">
        <v>102</v>
      </c>
      <c r="L201">
        <v>11.4</v>
      </c>
      <c r="M201">
        <v>223.1</v>
      </c>
      <c r="N201">
        <v>81</v>
      </c>
      <c r="O201">
        <v>10.039999999999999</v>
      </c>
      <c r="P201">
        <v>12.3</v>
      </c>
      <c r="Q201">
        <v>2</v>
      </c>
      <c r="R201">
        <v>3.32</v>
      </c>
      <c r="S201">
        <v>2</v>
      </c>
      <c r="T201" t="s">
        <v>23</v>
      </c>
      <c r="U201">
        <f t="shared" si="7"/>
        <v>1</v>
      </c>
      <c r="V201">
        <f>IF(Table2[[#This Row],[international_plan]]="yes",1,0)</f>
        <v>1</v>
      </c>
      <c r="W201">
        <f>IF(Table2[[#This Row],[voice_mail_plan]]="yes",1,0)</f>
        <v>0</v>
      </c>
      <c r="X201" t="str">
        <f t="shared" si="6"/>
        <v>Very High</v>
      </c>
      <c r="Y201" t="str">
        <f>IF(Table2[[#This Row],[total_intl_charge]] &gt; AVERAGE($R$2:$R$4245),"High","Low")</f>
        <v>High</v>
      </c>
      <c r="Z201" t="str">
        <f>IF(AND(G201&gt;AVERAGE(train!$G$2:$G$4251),K201&gt;AVERAGE(train!$K$2:$K$4251)),"High Day &amp; Eve",IF(AND(G201&gt;AVERAGE(train!$G$2:$G$4251),K201&lt;=AVERAGE(train!$K$2:$K$4251)),"High Day Only",IF(AND(G201&lt;=AVERAGE(train!$G$2:$G$4251),K201&gt;AVERAGE(train!$K$2:$K$4251)),"High Eve Only","Low Usage")))</f>
        <v>High Eve Only</v>
      </c>
    </row>
    <row r="202" spans="1:26">
      <c r="A202" t="s">
        <v>31</v>
      </c>
      <c r="B202">
        <v>85</v>
      </c>
      <c r="C202" t="s">
        <v>25</v>
      </c>
      <c r="D202" t="s">
        <v>22</v>
      </c>
      <c r="E202" t="s">
        <v>22</v>
      </c>
      <c r="F202">
        <v>0</v>
      </c>
      <c r="G202">
        <v>225</v>
      </c>
      <c r="H202">
        <v>81</v>
      </c>
      <c r="I202">
        <v>38.25</v>
      </c>
      <c r="J202">
        <v>176.9</v>
      </c>
      <c r="K202">
        <v>63</v>
      </c>
      <c r="L202">
        <v>15.04</v>
      </c>
      <c r="M202">
        <v>194.3</v>
      </c>
      <c r="N202">
        <v>110</v>
      </c>
      <c r="O202">
        <v>8.74</v>
      </c>
      <c r="P202">
        <v>7.1</v>
      </c>
      <c r="Q202">
        <v>2</v>
      </c>
      <c r="R202">
        <v>1.92</v>
      </c>
      <c r="S202">
        <v>3</v>
      </c>
      <c r="T202" t="s">
        <v>22</v>
      </c>
      <c r="U202">
        <f t="shared" si="7"/>
        <v>0</v>
      </c>
      <c r="V202">
        <f>IF(Table2[[#This Row],[international_plan]]="yes",1,0)</f>
        <v>0</v>
      </c>
      <c r="W202">
        <f>IF(Table2[[#This Row],[voice_mail_plan]]="yes",1,0)</f>
        <v>0</v>
      </c>
      <c r="X202" t="str">
        <f t="shared" si="6"/>
        <v>Medium</v>
      </c>
      <c r="Y202" t="str">
        <f>IF(Table2[[#This Row],[total_intl_charge]] &gt; AVERAGE($R$2:$R$4245),"High","Low")</f>
        <v>Low</v>
      </c>
      <c r="Z202" t="str">
        <f>IF(AND(G202&gt;AVERAGE(train!$G$2:$G$4251),K202&gt;AVERAGE(train!$K$2:$K$4251)),"High Day &amp; Eve",IF(AND(G202&gt;AVERAGE(train!$G$2:$G$4251),K202&lt;=AVERAGE(train!$K$2:$K$4251)),"High Day Only",IF(AND(G202&lt;=AVERAGE(train!$G$2:$G$4251),K202&gt;AVERAGE(train!$K$2:$K$4251)),"High Eve Only","Low Usage")))</f>
        <v>High Day Only</v>
      </c>
    </row>
    <row r="203" spans="1:26">
      <c r="A203" t="s">
        <v>43</v>
      </c>
      <c r="B203">
        <v>22</v>
      </c>
      <c r="C203" t="s">
        <v>25</v>
      </c>
      <c r="D203" t="s">
        <v>22</v>
      </c>
      <c r="E203" t="s">
        <v>22</v>
      </c>
      <c r="F203">
        <v>0</v>
      </c>
      <c r="G203">
        <v>110.3</v>
      </c>
      <c r="H203">
        <v>107</v>
      </c>
      <c r="I203">
        <v>18.75</v>
      </c>
      <c r="J203">
        <v>166.5</v>
      </c>
      <c r="K203">
        <v>93</v>
      </c>
      <c r="L203">
        <v>14.15</v>
      </c>
      <c r="M203">
        <v>202.3</v>
      </c>
      <c r="N203">
        <v>96</v>
      </c>
      <c r="O203">
        <v>9.1</v>
      </c>
      <c r="P203">
        <v>9.5</v>
      </c>
      <c r="Q203">
        <v>5</v>
      </c>
      <c r="R203">
        <v>2.57</v>
      </c>
      <c r="S203">
        <v>0</v>
      </c>
      <c r="T203" t="s">
        <v>22</v>
      </c>
      <c r="U203">
        <f t="shared" si="7"/>
        <v>0</v>
      </c>
      <c r="V203">
        <f>IF(Table2[[#This Row],[international_plan]]="yes",1,0)</f>
        <v>0</v>
      </c>
      <c r="W203">
        <f>IF(Table2[[#This Row],[voice_mail_plan]]="yes",1,0)</f>
        <v>0</v>
      </c>
      <c r="X203" t="str">
        <f t="shared" si="6"/>
        <v>Low</v>
      </c>
      <c r="Y203" t="str">
        <f>IF(Table2[[#This Row],[total_intl_charge]] &gt; AVERAGE($R$2:$R$4245),"High","Low")</f>
        <v>Low</v>
      </c>
      <c r="Z203" t="str">
        <f>IF(AND(G203&gt;AVERAGE(train!$G$2:$G$4251),K203&gt;AVERAGE(train!$K$2:$K$4251)),"High Day &amp; Eve",IF(AND(G203&gt;AVERAGE(train!$G$2:$G$4251),K203&lt;=AVERAGE(train!$K$2:$K$4251)),"High Day Only",IF(AND(G203&lt;=AVERAGE(train!$G$2:$G$4251),K203&gt;AVERAGE(train!$K$2:$K$4251)),"High Eve Only","Low Usage")))</f>
        <v>Low Usage</v>
      </c>
    </row>
    <row r="204" spans="1:26">
      <c r="A204" t="s">
        <v>33</v>
      </c>
      <c r="B204">
        <v>107</v>
      </c>
      <c r="C204" t="s">
        <v>21</v>
      </c>
      <c r="D204" t="s">
        <v>22</v>
      </c>
      <c r="E204" t="s">
        <v>23</v>
      </c>
      <c r="F204">
        <v>37</v>
      </c>
      <c r="G204">
        <v>60</v>
      </c>
      <c r="H204">
        <v>102</v>
      </c>
      <c r="I204">
        <v>10.199999999999999</v>
      </c>
      <c r="J204">
        <v>102.2</v>
      </c>
      <c r="K204">
        <v>80</v>
      </c>
      <c r="L204">
        <v>8.69</v>
      </c>
      <c r="M204">
        <v>261.8</v>
      </c>
      <c r="N204">
        <v>106</v>
      </c>
      <c r="O204">
        <v>11.78</v>
      </c>
      <c r="P204">
        <v>11.1</v>
      </c>
      <c r="Q204">
        <v>3</v>
      </c>
      <c r="R204">
        <v>3</v>
      </c>
      <c r="S204">
        <v>0</v>
      </c>
      <c r="T204" t="s">
        <v>22</v>
      </c>
      <c r="U204">
        <f t="shared" si="7"/>
        <v>0</v>
      </c>
      <c r="V204">
        <f>IF(Table2[[#This Row],[international_plan]]="yes",1,0)</f>
        <v>0</v>
      </c>
      <c r="W204">
        <f>IF(Table2[[#This Row],[voice_mail_plan]]="yes",1,0)</f>
        <v>1</v>
      </c>
      <c r="X204" t="str">
        <f t="shared" si="6"/>
        <v>High</v>
      </c>
      <c r="Y204" t="str">
        <f>IF(Table2[[#This Row],[total_intl_charge]] &gt; AVERAGE($R$2:$R$4245),"High","Low")</f>
        <v>High</v>
      </c>
      <c r="Z204" t="str">
        <f>IF(AND(G204&gt;AVERAGE(train!$G$2:$G$4251),K204&gt;AVERAGE(train!$K$2:$K$4251)),"High Day &amp; Eve",IF(AND(G204&gt;AVERAGE(train!$G$2:$G$4251),K204&lt;=AVERAGE(train!$K$2:$K$4251)),"High Day Only",IF(AND(G204&lt;=AVERAGE(train!$G$2:$G$4251),K204&gt;AVERAGE(train!$K$2:$K$4251)),"High Eve Only","Low Usage")))</f>
        <v>Low Usage</v>
      </c>
    </row>
    <row r="205" spans="1:26">
      <c r="A205" t="s">
        <v>32</v>
      </c>
      <c r="B205">
        <v>51</v>
      </c>
      <c r="C205" t="s">
        <v>28</v>
      </c>
      <c r="D205" t="s">
        <v>22</v>
      </c>
      <c r="E205" t="s">
        <v>22</v>
      </c>
      <c r="F205">
        <v>0</v>
      </c>
      <c r="G205">
        <v>214.8</v>
      </c>
      <c r="H205">
        <v>94</v>
      </c>
      <c r="I205">
        <v>36.520000000000003</v>
      </c>
      <c r="J205">
        <v>149.69999999999999</v>
      </c>
      <c r="K205">
        <v>58</v>
      </c>
      <c r="L205">
        <v>12.72</v>
      </c>
      <c r="M205">
        <v>283.39999999999998</v>
      </c>
      <c r="N205">
        <v>66</v>
      </c>
      <c r="O205">
        <v>12.75</v>
      </c>
      <c r="P205">
        <v>10.199999999999999</v>
      </c>
      <c r="Q205">
        <v>5</v>
      </c>
      <c r="R205">
        <v>2.75</v>
      </c>
      <c r="S205">
        <v>0</v>
      </c>
      <c r="T205" t="s">
        <v>22</v>
      </c>
      <c r="U205">
        <f t="shared" si="7"/>
        <v>0</v>
      </c>
      <c r="V205">
        <f>IF(Table2[[#This Row],[international_plan]]="yes",1,0)</f>
        <v>0</v>
      </c>
      <c r="W205">
        <f>IF(Table2[[#This Row],[voice_mail_plan]]="yes",1,0)</f>
        <v>0</v>
      </c>
      <c r="X205" t="str">
        <f t="shared" si="6"/>
        <v>Low</v>
      </c>
      <c r="Y205" t="str">
        <f>IF(Table2[[#This Row],[total_intl_charge]] &gt; AVERAGE($R$2:$R$4245),"High","Low")</f>
        <v>Low</v>
      </c>
      <c r="Z205" t="str">
        <f>IF(AND(G205&gt;AVERAGE(train!$G$2:$G$4251),K205&gt;AVERAGE(train!$K$2:$K$4251)),"High Day &amp; Eve",IF(AND(G205&gt;AVERAGE(train!$G$2:$G$4251),K205&lt;=AVERAGE(train!$K$2:$K$4251)),"High Day Only",IF(AND(G205&lt;=AVERAGE(train!$G$2:$G$4251),K205&gt;AVERAGE(train!$K$2:$K$4251)),"High Eve Only","Low Usage")))</f>
        <v>High Day Only</v>
      </c>
    </row>
    <row r="206" spans="1:26">
      <c r="A206" t="s">
        <v>42</v>
      </c>
      <c r="B206">
        <v>94</v>
      </c>
      <c r="C206" t="s">
        <v>25</v>
      </c>
      <c r="D206" t="s">
        <v>22</v>
      </c>
      <c r="E206" t="s">
        <v>22</v>
      </c>
      <c r="F206">
        <v>0</v>
      </c>
      <c r="G206">
        <v>181.8</v>
      </c>
      <c r="H206">
        <v>85</v>
      </c>
      <c r="I206">
        <v>30.91</v>
      </c>
      <c r="J206">
        <v>202.4</v>
      </c>
      <c r="K206">
        <v>98</v>
      </c>
      <c r="L206">
        <v>17.2</v>
      </c>
      <c r="M206">
        <v>245.9</v>
      </c>
      <c r="N206">
        <v>97</v>
      </c>
      <c r="O206">
        <v>11.07</v>
      </c>
      <c r="P206">
        <v>9.1999999999999993</v>
      </c>
      <c r="Q206">
        <v>2</v>
      </c>
      <c r="R206">
        <v>2.48</v>
      </c>
      <c r="S206">
        <v>4</v>
      </c>
      <c r="T206" t="s">
        <v>22</v>
      </c>
      <c r="U206">
        <f t="shared" si="7"/>
        <v>0</v>
      </c>
      <c r="V206">
        <f>IF(Table2[[#This Row],[international_plan]]="yes",1,0)</f>
        <v>0</v>
      </c>
      <c r="W206">
        <f>IF(Table2[[#This Row],[voice_mail_plan]]="yes",1,0)</f>
        <v>0</v>
      </c>
      <c r="X206" t="str">
        <f t="shared" si="6"/>
        <v>Medium</v>
      </c>
      <c r="Y206" t="str">
        <f>IF(Table2[[#This Row],[total_intl_charge]] &gt; AVERAGE($R$2:$R$4245),"High","Low")</f>
        <v>Low</v>
      </c>
      <c r="Z206" t="str">
        <f>IF(AND(G206&gt;AVERAGE(train!$G$2:$G$4251),K206&gt;AVERAGE(train!$K$2:$K$4251)),"High Day &amp; Eve",IF(AND(G206&gt;AVERAGE(train!$G$2:$G$4251),K206&lt;=AVERAGE(train!$K$2:$K$4251)),"High Day Only",IF(AND(G206&lt;=AVERAGE(train!$G$2:$G$4251),K206&gt;AVERAGE(train!$K$2:$K$4251)),"High Eve Only","Low Usage")))</f>
        <v>High Day Only</v>
      </c>
    </row>
    <row r="207" spans="1:26">
      <c r="A207" t="s">
        <v>52</v>
      </c>
      <c r="B207">
        <v>33</v>
      </c>
      <c r="C207" t="s">
        <v>21</v>
      </c>
      <c r="D207" t="s">
        <v>22</v>
      </c>
      <c r="E207" t="s">
        <v>23</v>
      </c>
      <c r="F207">
        <v>29</v>
      </c>
      <c r="G207">
        <v>157.4</v>
      </c>
      <c r="H207">
        <v>99</v>
      </c>
      <c r="I207">
        <v>26.76</v>
      </c>
      <c r="J207">
        <v>117.9</v>
      </c>
      <c r="K207">
        <v>80</v>
      </c>
      <c r="L207">
        <v>10.02</v>
      </c>
      <c r="M207">
        <v>279.2</v>
      </c>
      <c r="N207">
        <v>79</v>
      </c>
      <c r="O207">
        <v>12.56</v>
      </c>
      <c r="P207">
        <v>13.9</v>
      </c>
      <c r="Q207">
        <v>11</v>
      </c>
      <c r="R207">
        <v>3.75</v>
      </c>
      <c r="S207">
        <v>4</v>
      </c>
      <c r="T207" t="s">
        <v>23</v>
      </c>
      <c r="U207">
        <f t="shared" si="7"/>
        <v>1</v>
      </c>
      <c r="V207">
        <f>IF(Table2[[#This Row],[international_plan]]="yes",1,0)</f>
        <v>0</v>
      </c>
      <c r="W207">
        <f>IF(Table2[[#This Row],[voice_mail_plan]]="yes",1,0)</f>
        <v>1</v>
      </c>
      <c r="X207" t="str">
        <f t="shared" si="6"/>
        <v>Low</v>
      </c>
      <c r="Y207" t="str">
        <f>IF(Table2[[#This Row],[total_intl_charge]] &gt; AVERAGE($R$2:$R$4245),"High","Low")</f>
        <v>High</v>
      </c>
      <c r="Z207" t="str">
        <f>IF(AND(G207&gt;AVERAGE(train!$G$2:$G$4251),K207&gt;AVERAGE(train!$K$2:$K$4251)),"High Day &amp; Eve",IF(AND(G207&gt;AVERAGE(train!$G$2:$G$4251),K207&lt;=AVERAGE(train!$K$2:$K$4251)),"High Day Only",IF(AND(G207&lt;=AVERAGE(train!$G$2:$G$4251),K207&gt;AVERAGE(train!$K$2:$K$4251)),"High Eve Only","Low Usage")))</f>
        <v>Low Usage</v>
      </c>
    </row>
    <row r="208" spans="1:26">
      <c r="A208" t="s">
        <v>24</v>
      </c>
      <c r="B208">
        <v>106</v>
      </c>
      <c r="C208" t="s">
        <v>21</v>
      </c>
      <c r="D208" t="s">
        <v>22</v>
      </c>
      <c r="E208" t="s">
        <v>22</v>
      </c>
      <c r="F208">
        <v>0</v>
      </c>
      <c r="G208">
        <v>207.9</v>
      </c>
      <c r="H208">
        <v>91</v>
      </c>
      <c r="I208">
        <v>35.340000000000003</v>
      </c>
      <c r="J208">
        <v>172</v>
      </c>
      <c r="K208">
        <v>109</v>
      </c>
      <c r="L208">
        <v>14.62</v>
      </c>
      <c r="M208">
        <v>191.8</v>
      </c>
      <c r="N208">
        <v>143</v>
      </c>
      <c r="O208">
        <v>8.6300000000000008</v>
      </c>
      <c r="P208">
        <v>14.4</v>
      </c>
      <c r="Q208">
        <v>7</v>
      </c>
      <c r="R208">
        <v>3.89</v>
      </c>
      <c r="S208">
        <v>4</v>
      </c>
      <c r="T208" t="s">
        <v>22</v>
      </c>
      <c r="U208">
        <f t="shared" si="7"/>
        <v>0</v>
      </c>
      <c r="V208">
        <f>IF(Table2[[#This Row],[international_plan]]="yes",1,0)</f>
        <v>0</v>
      </c>
      <c r="W208">
        <f>IF(Table2[[#This Row],[voice_mail_plan]]="yes",1,0)</f>
        <v>0</v>
      </c>
      <c r="X208" t="str">
        <f t="shared" si="6"/>
        <v>High</v>
      </c>
      <c r="Y208" t="str">
        <f>IF(Table2[[#This Row],[total_intl_charge]] &gt; AVERAGE($R$2:$R$4245),"High","Low")</f>
        <v>High</v>
      </c>
      <c r="Z208" t="str">
        <f>IF(AND(G208&gt;AVERAGE(train!$G$2:$G$4251),K208&gt;AVERAGE(train!$K$2:$K$4251)),"High Day &amp; Eve",IF(AND(G208&gt;AVERAGE(train!$G$2:$G$4251),K208&lt;=AVERAGE(train!$K$2:$K$4251)),"High Day Only",IF(AND(G208&lt;=AVERAGE(train!$G$2:$G$4251),K208&gt;AVERAGE(train!$K$2:$K$4251)),"High Eve Only","Low Usage")))</f>
        <v>High Day &amp; Eve</v>
      </c>
    </row>
    <row r="209" spans="1:26">
      <c r="A209" t="s">
        <v>53</v>
      </c>
      <c r="B209">
        <v>86</v>
      </c>
      <c r="C209" t="s">
        <v>28</v>
      </c>
      <c r="D209" t="s">
        <v>22</v>
      </c>
      <c r="E209" t="s">
        <v>23</v>
      </c>
      <c r="F209">
        <v>41</v>
      </c>
      <c r="G209">
        <v>119</v>
      </c>
      <c r="H209">
        <v>101</v>
      </c>
      <c r="I209">
        <v>20.23</v>
      </c>
      <c r="J209">
        <v>230</v>
      </c>
      <c r="K209">
        <v>134</v>
      </c>
      <c r="L209">
        <v>19.55</v>
      </c>
      <c r="M209">
        <v>236.9</v>
      </c>
      <c r="N209">
        <v>58</v>
      </c>
      <c r="O209">
        <v>10.66</v>
      </c>
      <c r="P209">
        <v>9.5</v>
      </c>
      <c r="Q209">
        <v>3</v>
      </c>
      <c r="R209">
        <v>2.57</v>
      </c>
      <c r="S209">
        <v>0</v>
      </c>
      <c r="T209" t="s">
        <v>22</v>
      </c>
      <c r="U209">
        <f t="shared" si="7"/>
        <v>0</v>
      </c>
      <c r="V209">
        <f>IF(Table2[[#This Row],[international_plan]]="yes",1,0)</f>
        <v>0</v>
      </c>
      <c r="W209">
        <f>IF(Table2[[#This Row],[voice_mail_plan]]="yes",1,0)</f>
        <v>1</v>
      </c>
      <c r="X209" t="str">
        <f t="shared" si="6"/>
        <v>Medium</v>
      </c>
      <c r="Y209" t="str">
        <f>IF(Table2[[#This Row],[total_intl_charge]] &gt; AVERAGE($R$2:$R$4245),"High","Low")</f>
        <v>Low</v>
      </c>
      <c r="Z209" t="str">
        <f>IF(AND(G209&gt;AVERAGE(train!$G$2:$G$4251),K209&gt;AVERAGE(train!$K$2:$K$4251)),"High Day &amp; Eve",IF(AND(G209&gt;AVERAGE(train!$G$2:$G$4251),K209&lt;=AVERAGE(train!$K$2:$K$4251)),"High Day Only",IF(AND(G209&lt;=AVERAGE(train!$G$2:$G$4251),K209&gt;AVERAGE(train!$K$2:$K$4251)),"High Eve Only","Low Usage")))</f>
        <v>High Eve Only</v>
      </c>
    </row>
    <row r="210" spans="1:26">
      <c r="A210" t="s">
        <v>39</v>
      </c>
      <c r="B210">
        <v>97</v>
      </c>
      <c r="C210" t="s">
        <v>21</v>
      </c>
      <c r="D210" t="s">
        <v>23</v>
      </c>
      <c r="E210" t="s">
        <v>22</v>
      </c>
      <c r="F210">
        <v>0</v>
      </c>
      <c r="G210">
        <v>143.69999999999999</v>
      </c>
      <c r="H210">
        <v>117</v>
      </c>
      <c r="I210">
        <v>24.43</v>
      </c>
      <c r="J210">
        <v>273</v>
      </c>
      <c r="K210">
        <v>82</v>
      </c>
      <c r="L210">
        <v>23.21</v>
      </c>
      <c r="M210">
        <v>178.3</v>
      </c>
      <c r="N210">
        <v>81</v>
      </c>
      <c r="O210">
        <v>8.02</v>
      </c>
      <c r="P210">
        <v>10.9</v>
      </c>
      <c r="Q210">
        <v>3</v>
      </c>
      <c r="R210">
        <v>2.94</v>
      </c>
      <c r="S210">
        <v>0</v>
      </c>
      <c r="T210" t="s">
        <v>22</v>
      </c>
      <c r="U210">
        <f t="shared" si="7"/>
        <v>0</v>
      </c>
      <c r="V210">
        <f>IF(Table2[[#This Row],[international_plan]]="yes",1,0)</f>
        <v>1</v>
      </c>
      <c r="W210">
        <f>IF(Table2[[#This Row],[voice_mail_plan]]="yes",1,0)</f>
        <v>0</v>
      </c>
      <c r="X210" t="str">
        <f t="shared" si="6"/>
        <v>Medium</v>
      </c>
      <c r="Y210" t="str">
        <f>IF(Table2[[#This Row],[total_intl_charge]] &gt; AVERAGE($R$2:$R$4245),"High","Low")</f>
        <v>High</v>
      </c>
      <c r="Z210" t="str">
        <f>IF(AND(G210&gt;AVERAGE(train!$G$2:$G$4251),K210&gt;AVERAGE(train!$K$2:$K$4251)),"High Day &amp; Eve",IF(AND(G210&gt;AVERAGE(train!$G$2:$G$4251),K210&lt;=AVERAGE(train!$K$2:$K$4251)),"High Day Only",IF(AND(G210&lt;=AVERAGE(train!$G$2:$G$4251),K210&gt;AVERAGE(train!$K$2:$K$4251)),"High Eve Only","Low Usage")))</f>
        <v>Low Usage</v>
      </c>
    </row>
    <row r="211" spans="1:26">
      <c r="A211" t="s">
        <v>40</v>
      </c>
      <c r="B211">
        <v>106</v>
      </c>
      <c r="C211" t="s">
        <v>25</v>
      </c>
      <c r="D211" t="s">
        <v>22</v>
      </c>
      <c r="E211" t="s">
        <v>23</v>
      </c>
      <c r="F211">
        <v>32</v>
      </c>
      <c r="G211">
        <v>165.9</v>
      </c>
      <c r="H211">
        <v>126</v>
      </c>
      <c r="I211">
        <v>28.2</v>
      </c>
      <c r="J211">
        <v>216.5</v>
      </c>
      <c r="K211">
        <v>93</v>
      </c>
      <c r="L211">
        <v>18.399999999999999</v>
      </c>
      <c r="M211">
        <v>173.1</v>
      </c>
      <c r="N211">
        <v>86</v>
      </c>
      <c r="O211">
        <v>7.79</v>
      </c>
      <c r="P211">
        <v>14.1</v>
      </c>
      <c r="Q211">
        <v>8</v>
      </c>
      <c r="R211">
        <v>3.81</v>
      </c>
      <c r="S211">
        <v>4</v>
      </c>
      <c r="T211" t="s">
        <v>22</v>
      </c>
      <c r="U211">
        <f t="shared" si="7"/>
        <v>0</v>
      </c>
      <c r="V211">
        <f>IF(Table2[[#This Row],[international_plan]]="yes",1,0)</f>
        <v>0</v>
      </c>
      <c r="W211">
        <f>IF(Table2[[#This Row],[voice_mail_plan]]="yes",1,0)</f>
        <v>1</v>
      </c>
      <c r="X211" t="str">
        <f t="shared" si="6"/>
        <v>High</v>
      </c>
      <c r="Y211" t="str">
        <f>IF(Table2[[#This Row],[total_intl_charge]] &gt; AVERAGE($R$2:$R$4245),"High","Low")</f>
        <v>High</v>
      </c>
      <c r="Z211" t="str">
        <f>IF(AND(G211&gt;AVERAGE(train!$G$2:$G$4251),K211&gt;AVERAGE(train!$K$2:$K$4251)),"High Day &amp; Eve",IF(AND(G211&gt;AVERAGE(train!$G$2:$G$4251),K211&lt;=AVERAGE(train!$K$2:$K$4251)),"High Day Only",IF(AND(G211&lt;=AVERAGE(train!$G$2:$G$4251),K211&gt;AVERAGE(train!$K$2:$K$4251)),"High Eve Only","Low Usage")))</f>
        <v>Low Usage</v>
      </c>
    </row>
    <row r="212" spans="1:26">
      <c r="A212" t="s">
        <v>63</v>
      </c>
      <c r="B212">
        <v>108</v>
      </c>
      <c r="C212" t="s">
        <v>28</v>
      </c>
      <c r="D212" t="s">
        <v>22</v>
      </c>
      <c r="E212" t="s">
        <v>22</v>
      </c>
      <c r="F212">
        <v>0</v>
      </c>
      <c r="G212">
        <v>138.6</v>
      </c>
      <c r="H212">
        <v>122</v>
      </c>
      <c r="I212">
        <v>23.56</v>
      </c>
      <c r="J212">
        <v>172.3</v>
      </c>
      <c r="K212">
        <v>117</v>
      </c>
      <c r="L212">
        <v>14.65</v>
      </c>
      <c r="M212">
        <v>231.6</v>
      </c>
      <c r="N212">
        <v>92</v>
      </c>
      <c r="O212">
        <v>10.42</v>
      </c>
      <c r="P212">
        <v>9.8000000000000007</v>
      </c>
      <c r="Q212">
        <v>3</v>
      </c>
      <c r="R212">
        <v>2.65</v>
      </c>
      <c r="S212">
        <v>1</v>
      </c>
      <c r="T212" t="s">
        <v>22</v>
      </c>
      <c r="U212">
        <f t="shared" si="7"/>
        <v>0</v>
      </c>
      <c r="V212">
        <f>IF(Table2[[#This Row],[international_plan]]="yes",1,0)</f>
        <v>0</v>
      </c>
      <c r="W212">
        <f>IF(Table2[[#This Row],[voice_mail_plan]]="yes",1,0)</f>
        <v>0</v>
      </c>
      <c r="X212" t="str">
        <f t="shared" si="6"/>
        <v>High</v>
      </c>
      <c r="Y212" t="str">
        <f>IF(Table2[[#This Row],[total_intl_charge]] &gt; AVERAGE($R$2:$R$4245),"High","Low")</f>
        <v>Low</v>
      </c>
      <c r="Z212" t="str">
        <f>IF(AND(G212&gt;AVERAGE(train!$G$2:$G$4251),K212&gt;AVERAGE(train!$K$2:$K$4251)),"High Day &amp; Eve",IF(AND(G212&gt;AVERAGE(train!$G$2:$G$4251),K212&lt;=AVERAGE(train!$K$2:$K$4251)),"High Day Only",IF(AND(G212&lt;=AVERAGE(train!$G$2:$G$4251),K212&gt;AVERAGE(train!$K$2:$K$4251)),"High Eve Only","Low Usage")))</f>
        <v>High Eve Only</v>
      </c>
    </row>
    <row r="213" spans="1:26">
      <c r="A213" t="s">
        <v>39</v>
      </c>
      <c r="B213">
        <v>114</v>
      </c>
      <c r="C213" t="s">
        <v>21</v>
      </c>
      <c r="D213" t="s">
        <v>22</v>
      </c>
      <c r="E213" t="s">
        <v>22</v>
      </c>
      <c r="F213">
        <v>0</v>
      </c>
      <c r="G213">
        <v>84.7</v>
      </c>
      <c r="H213">
        <v>118</v>
      </c>
      <c r="I213">
        <v>14.4</v>
      </c>
      <c r="J213">
        <v>249.9</v>
      </c>
      <c r="K213">
        <v>86</v>
      </c>
      <c r="L213">
        <v>21.24</v>
      </c>
      <c r="M213">
        <v>193.4</v>
      </c>
      <c r="N213">
        <v>95</v>
      </c>
      <c r="O213">
        <v>8.6999999999999993</v>
      </c>
      <c r="P213">
        <v>14.5</v>
      </c>
      <c r="Q213">
        <v>8</v>
      </c>
      <c r="R213">
        <v>3.92</v>
      </c>
      <c r="S213">
        <v>1</v>
      </c>
      <c r="T213" t="s">
        <v>22</v>
      </c>
      <c r="U213">
        <f t="shared" si="7"/>
        <v>0</v>
      </c>
      <c r="V213">
        <f>IF(Table2[[#This Row],[international_plan]]="yes",1,0)</f>
        <v>0</v>
      </c>
      <c r="W213">
        <f>IF(Table2[[#This Row],[voice_mail_plan]]="yes",1,0)</f>
        <v>0</v>
      </c>
      <c r="X213" t="str">
        <f t="shared" si="6"/>
        <v>High</v>
      </c>
      <c r="Y213" t="str">
        <f>IF(Table2[[#This Row],[total_intl_charge]] &gt; AVERAGE($R$2:$R$4245),"High","Low")</f>
        <v>High</v>
      </c>
      <c r="Z213" t="str">
        <f>IF(AND(G213&gt;AVERAGE(train!$G$2:$G$4251),K213&gt;AVERAGE(train!$K$2:$K$4251)),"High Day &amp; Eve",IF(AND(G213&gt;AVERAGE(train!$G$2:$G$4251),K213&lt;=AVERAGE(train!$K$2:$K$4251)),"High Day Only",IF(AND(G213&lt;=AVERAGE(train!$G$2:$G$4251),K213&gt;AVERAGE(train!$K$2:$K$4251)),"High Eve Only","Low Usage")))</f>
        <v>Low Usage</v>
      </c>
    </row>
    <row r="214" spans="1:26">
      <c r="A214" t="s">
        <v>70</v>
      </c>
      <c r="B214">
        <v>92</v>
      </c>
      <c r="C214" t="s">
        <v>25</v>
      </c>
      <c r="D214" t="s">
        <v>23</v>
      </c>
      <c r="E214" t="s">
        <v>22</v>
      </c>
      <c r="F214">
        <v>0</v>
      </c>
      <c r="G214">
        <v>62.6</v>
      </c>
      <c r="H214">
        <v>111</v>
      </c>
      <c r="I214">
        <v>10.64</v>
      </c>
      <c r="J214">
        <v>180.6</v>
      </c>
      <c r="K214">
        <v>126</v>
      </c>
      <c r="L214">
        <v>15.35</v>
      </c>
      <c r="M214">
        <v>221.7</v>
      </c>
      <c r="N214">
        <v>80</v>
      </c>
      <c r="O214">
        <v>9.98</v>
      </c>
      <c r="P214">
        <v>10.4</v>
      </c>
      <c r="Q214">
        <v>2</v>
      </c>
      <c r="R214">
        <v>2.81</v>
      </c>
      <c r="S214">
        <v>1</v>
      </c>
      <c r="T214" t="s">
        <v>23</v>
      </c>
      <c r="U214">
        <f t="shared" si="7"/>
        <v>1</v>
      </c>
      <c r="V214">
        <f>IF(Table2[[#This Row],[international_plan]]="yes",1,0)</f>
        <v>1</v>
      </c>
      <c r="W214">
        <f>IF(Table2[[#This Row],[voice_mail_plan]]="yes",1,0)</f>
        <v>0</v>
      </c>
      <c r="X214" t="str">
        <f t="shared" si="6"/>
        <v>Medium</v>
      </c>
      <c r="Y214" t="str">
        <f>IF(Table2[[#This Row],[total_intl_charge]] &gt; AVERAGE($R$2:$R$4245),"High","Low")</f>
        <v>High</v>
      </c>
      <c r="Z214" t="str">
        <f>IF(AND(G214&gt;AVERAGE(train!$G$2:$G$4251),K214&gt;AVERAGE(train!$K$2:$K$4251)),"High Day &amp; Eve",IF(AND(G214&gt;AVERAGE(train!$G$2:$G$4251),K214&lt;=AVERAGE(train!$K$2:$K$4251)),"High Day Only",IF(AND(G214&lt;=AVERAGE(train!$G$2:$G$4251),K214&gt;AVERAGE(train!$K$2:$K$4251)),"High Eve Only","Low Usage")))</f>
        <v>High Eve Only</v>
      </c>
    </row>
    <row r="215" spans="1:26">
      <c r="A215" t="s">
        <v>55</v>
      </c>
      <c r="B215">
        <v>59</v>
      </c>
      <c r="C215" t="s">
        <v>28</v>
      </c>
      <c r="D215" t="s">
        <v>22</v>
      </c>
      <c r="E215" t="s">
        <v>22</v>
      </c>
      <c r="F215">
        <v>0</v>
      </c>
      <c r="G215">
        <v>155.19999999999999</v>
      </c>
      <c r="H215">
        <v>79</v>
      </c>
      <c r="I215">
        <v>26.38</v>
      </c>
      <c r="J215">
        <v>235.3</v>
      </c>
      <c r="K215">
        <v>123</v>
      </c>
      <c r="L215">
        <v>20</v>
      </c>
      <c r="M215">
        <v>169.4</v>
      </c>
      <c r="N215">
        <v>80</v>
      </c>
      <c r="O215">
        <v>7.62</v>
      </c>
      <c r="P215">
        <v>8.6999999999999993</v>
      </c>
      <c r="Q215">
        <v>4</v>
      </c>
      <c r="R215">
        <v>2.35</v>
      </c>
      <c r="S215">
        <v>1</v>
      </c>
      <c r="T215" t="s">
        <v>22</v>
      </c>
      <c r="U215">
        <f t="shared" si="7"/>
        <v>0</v>
      </c>
      <c r="V215">
        <f>IF(Table2[[#This Row],[international_plan]]="yes",1,0)</f>
        <v>0</v>
      </c>
      <c r="W215">
        <f>IF(Table2[[#This Row],[voice_mail_plan]]="yes",1,0)</f>
        <v>0</v>
      </c>
      <c r="X215" t="str">
        <f t="shared" si="6"/>
        <v>Low</v>
      </c>
      <c r="Y215" t="str">
        <f>IF(Table2[[#This Row],[total_intl_charge]] &gt; AVERAGE($R$2:$R$4245),"High","Low")</f>
        <v>Low</v>
      </c>
      <c r="Z215" t="str">
        <f>IF(AND(G215&gt;AVERAGE(train!$G$2:$G$4251),K215&gt;AVERAGE(train!$K$2:$K$4251)),"High Day &amp; Eve",IF(AND(G215&gt;AVERAGE(train!$G$2:$G$4251),K215&lt;=AVERAGE(train!$K$2:$K$4251)),"High Day Only",IF(AND(G215&lt;=AVERAGE(train!$G$2:$G$4251),K215&gt;AVERAGE(train!$K$2:$K$4251)),"High Eve Only","Low Usage")))</f>
        <v>High Eve Only</v>
      </c>
    </row>
    <row r="216" spans="1:26">
      <c r="A216" t="s">
        <v>60</v>
      </c>
      <c r="B216">
        <v>24</v>
      </c>
      <c r="C216" t="s">
        <v>28</v>
      </c>
      <c r="D216" t="s">
        <v>22</v>
      </c>
      <c r="E216" t="s">
        <v>23</v>
      </c>
      <c r="F216">
        <v>25</v>
      </c>
      <c r="G216">
        <v>164.9</v>
      </c>
      <c r="H216">
        <v>110</v>
      </c>
      <c r="I216">
        <v>28.03</v>
      </c>
      <c r="J216">
        <v>209.3</v>
      </c>
      <c r="K216">
        <v>105</v>
      </c>
      <c r="L216">
        <v>17.79</v>
      </c>
      <c r="M216">
        <v>231.2</v>
      </c>
      <c r="N216">
        <v>55</v>
      </c>
      <c r="O216">
        <v>10.4</v>
      </c>
      <c r="P216">
        <v>6.7</v>
      </c>
      <c r="Q216">
        <v>9</v>
      </c>
      <c r="R216">
        <v>1.81</v>
      </c>
      <c r="S216">
        <v>1</v>
      </c>
      <c r="T216" t="s">
        <v>22</v>
      </c>
      <c r="U216">
        <f t="shared" si="7"/>
        <v>0</v>
      </c>
      <c r="V216">
        <f>IF(Table2[[#This Row],[international_plan]]="yes",1,0)</f>
        <v>0</v>
      </c>
      <c r="W216">
        <f>IF(Table2[[#This Row],[voice_mail_plan]]="yes",1,0)</f>
        <v>1</v>
      </c>
      <c r="X216" t="str">
        <f t="shared" si="6"/>
        <v>Low</v>
      </c>
      <c r="Y216" t="str">
        <f>IF(Table2[[#This Row],[total_intl_charge]] &gt; AVERAGE($R$2:$R$4245),"High","Low")</f>
        <v>Low</v>
      </c>
      <c r="Z216" t="str">
        <f>IF(AND(G216&gt;AVERAGE(train!$G$2:$G$4251),K216&gt;AVERAGE(train!$K$2:$K$4251)),"High Day &amp; Eve",IF(AND(G216&gt;AVERAGE(train!$G$2:$G$4251),K216&lt;=AVERAGE(train!$K$2:$K$4251)),"High Day Only",IF(AND(G216&lt;=AVERAGE(train!$G$2:$G$4251),K216&gt;AVERAGE(train!$K$2:$K$4251)),"High Eve Only","Low Usage")))</f>
        <v>High Eve Only</v>
      </c>
    </row>
    <row r="217" spans="1:26">
      <c r="A217" t="s">
        <v>72</v>
      </c>
      <c r="B217">
        <v>151</v>
      </c>
      <c r="C217" t="s">
        <v>25</v>
      </c>
      <c r="D217" t="s">
        <v>22</v>
      </c>
      <c r="E217" t="s">
        <v>22</v>
      </c>
      <c r="F217">
        <v>0</v>
      </c>
      <c r="G217">
        <v>134.5</v>
      </c>
      <c r="H217">
        <v>88</v>
      </c>
      <c r="I217">
        <v>22.87</v>
      </c>
      <c r="J217">
        <v>143.1</v>
      </c>
      <c r="K217">
        <v>112</v>
      </c>
      <c r="L217">
        <v>12.16</v>
      </c>
      <c r="M217">
        <v>223.9</v>
      </c>
      <c r="N217">
        <v>61</v>
      </c>
      <c r="O217">
        <v>10.08</v>
      </c>
      <c r="P217">
        <v>15.4</v>
      </c>
      <c r="Q217">
        <v>1</v>
      </c>
      <c r="R217">
        <v>4.16</v>
      </c>
      <c r="S217">
        <v>1</v>
      </c>
      <c r="T217" t="s">
        <v>22</v>
      </c>
      <c r="U217">
        <f t="shared" si="7"/>
        <v>0</v>
      </c>
      <c r="V217">
        <f>IF(Table2[[#This Row],[international_plan]]="yes",1,0)</f>
        <v>0</v>
      </c>
      <c r="W217">
        <f>IF(Table2[[#This Row],[voice_mail_plan]]="yes",1,0)</f>
        <v>0</v>
      </c>
      <c r="X217" t="str">
        <f t="shared" si="6"/>
        <v>Very High</v>
      </c>
      <c r="Y217" t="str">
        <f>IF(Table2[[#This Row],[total_intl_charge]] &gt; AVERAGE($R$2:$R$4245),"High","Low")</f>
        <v>High</v>
      </c>
      <c r="Z217" t="str">
        <f>IF(AND(G217&gt;AVERAGE(train!$G$2:$G$4251),K217&gt;AVERAGE(train!$K$2:$K$4251)),"High Day &amp; Eve",IF(AND(G217&gt;AVERAGE(train!$G$2:$G$4251),K217&lt;=AVERAGE(train!$K$2:$K$4251)),"High Day Only",IF(AND(G217&lt;=AVERAGE(train!$G$2:$G$4251),K217&gt;AVERAGE(train!$K$2:$K$4251)),"High Eve Only","Low Usage")))</f>
        <v>High Eve Only</v>
      </c>
    </row>
    <row r="218" spans="1:26">
      <c r="A218" t="s">
        <v>61</v>
      </c>
      <c r="B218">
        <v>117</v>
      </c>
      <c r="C218" t="s">
        <v>21</v>
      </c>
      <c r="D218" t="s">
        <v>22</v>
      </c>
      <c r="E218" t="s">
        <v>22</v>
      </c>
      <c r="F218">
        <v>0</v>
      </c>
      <c r="G218">
        <v>143.30000000000001</v>
      </c>
      <c r="H218">
        <v>103</v>
      </c>
      <c r="I218">
        <v>24.36</v>
      </c>
      <c r="J218">
        <v>211.3</v>
      </c>
      <c r="K218">
        <v>108</v>
      </c>
      <c r="L218">
        <v>17.96</v>
      </c>
      <c r="M218">
        <v>185.2</v>
      </c>
      <c r="N218">
        <v>96</v>
      </c>
      <c r="O218">
        <v>8.33</v>
      </c>
      <c r="P218">
        <v>11.5</v>
      </c>
      <c r="Q218">
        <v>3</v>
      </c>
      <c r="R218">
        <v>3.11</v>
      </c>
      <c r="S218">
        <v>1</v>
      </c>
      <c r="T218" t="s">
        <v>22</v>
      </c>
      <c r="U218">
        <f t="shared" si="7"/>
        <v>0</v>
      </c>
      <c r="V218">
        <f>IF(Table2[[#This Row],[international_plan]]="yes",1,0)</f>
        <v>0</v>
      </c>
      <c r="W218">
        <f>IF(Table2[[#This Row],[voice_mail_plan]]="yes",1,0)</f>
        <v>0</v>
      </c>
      <c r="X218" t="str">
        <f t="shared" si="6"/>
        <v>High</v>
      </c>
      <c r="Y218" t="str">
        <f>IF(Table2[[#This Row],[total_intl_charge]] &gt; AVERAGE($R$2:$R$4245),"High","Low")</f>
        <v>High</v>
      </c>
      <c r="Z218" t="str">
        <f>IF(AND(G218&gt;AVERAGE(train!$G$2:$G$4251),K218&gt;AVERAGE(train!$K$2:$K$4251)),"High Day &amp; Eve",IF(AND(G218&gt;AVERAGE(train!$G$2:$G$4251),K218&lt;=AVERAGE(train!$K$2:$K$4251)),"High Day Only",IF(AND(G218&lt;=AVERAGE(train!$G$2:$G$4251),K218&gt;AVERAGE(train!$K$2:$K$4251)),"High Eve Only","Low Usage")))</f>
        <v>High Eve Only</v>
      </c>
    </row>
    <row r="219" spans="1:26">
      <c r="A219" t="s">
        <v>43</v>
      </c>
      <c r="B219">
        <v>78</v>
      </c>
      <c r="C219" t="s">
        <v>28</v>
      </c>
      <c r="D219" t="s">
        <v>22</v>
      </c>
      <c r="E219" t="s">
        <v>22</v>
      </c>
      <c r="F219">
        <v>0</v>
      </c>
      <c r="G219">
        <v>168.3</v>
      </c>
      <c r="H219">
        <v>110</v>
      </c>
      <c r="I219">
        <v>28.61</v>
      </c>
      <c r="J219">
        <v>221.2</v>
      </c>
      <c r="K219">
        <v>73</v>
      </c>
      <c r="L219">
        <v>18.8</v>
      </c>
      <c r="M219">
        <v>241</v>
      </c>
      <c r="N219">
        <v>136</v>
      </c>
      <c r="O219">
        <v>10.85</v>
      </c>
      <c r="P219">
        <v>12.5</v>
      </c>
      <c r="Q219">
        <v>1</v>
      </c>
      <c r="R219">
        <v>3.38</v>
      </c>
      <c r="S219">
        <v>1</v>
      </c>
      <c r="T219" t="s">
        <v>22</v>
      </c>
      <c r="U219">
        <f t="shared" si="7"/>
        <v>0</v>
      </c>
      <c r="V219">
        <f>IF(Table2[[#This Row],[international_plan]]="yes",1,0)</f>
        <v>0</v>
      </c>
      <c r="W219">
        <f>IF(Table2[[#This Row],[voice_mail_plan]]="yes",1,0)</f>
        <v>0</v>
      </c>
      <c r="X219" t="str">
        <f t="shared" si="6"/>
        <v>Medium</v>
      </c>
      <c r="Y219" t="str">
        <f>IF(Table2[[#This Row],[total_intl_charge]] &gt; AVERAGE($R$2:$R$4245),"High","Low")</f>
        <v>High</v>
      </c>
      <c r="Z219" t="str">
        <f>IF(AND(G219&gt;AVERAGE(train!$G$2:$G$4251),K219&gt;AVERAGE(train!$K$2:$K$4251)),"High Day &amp; Eve",IF(AND(G219&gt;AVERAGE(train!$G$2:$G$4251),K219&lt;=AVERAGE(train!$K$2:$K$4251)),"High Day Only",IF(AND(G219&lt;=AVERAGE(train!$G$2:$G$4251),K219&gt;AVERAGE(train!$K$2:$K$4251)),"High Eve Only","Low Usage")))</f>
        <v>Low Usage</v>
      </c>
    </row>
    <row r="220" spans="1:26">
      <c r="A220" t="s">
        <v>58</v>
      </c>
      <c r="B220">
        <v>155</v>
      </c>
      <c r="C220" t="s">
        <v>25</v>
      </c>
      <c r="D220" t="s">
        <v>22</v>
      </c>
      <c r="E220" t="s">
        <v>22</v>
      </c>
      <c r="F220">
        <v>0</v>
      </c>
      <c r="G220">
        <v>262.39999999999998</v>
      </c>
      <c r="H220">
        <v>55</v>
      </c>
      <c r="I220">
        <v>44.61</v>
      </c>
      <c r="J220">
        <v>194.6</v>
      </c>
      <c r="K220">
        <v>113</v>
      </c>
      <c r="L220">
        <v>16.54</v>
      </c>
      <c r="M220">
        <v>146.5</v>
      </c>
      <c r="N220">
        <v>85</v>
      </c>
      <c r="O220">
        <v>6.59</v>
      </c>
      <c r="P220">
        <v>8.3000000000000007</v>
      </c>
      <c r="Q220">
        <v>6</v>
      </c>
      <c r="R220">
        <v>2.2400000000000002</v>
      </c>
      <c r="S220">
        <v>2</v>
      </c>
      <c r="T220" t="s">
        <v>22</v>
      </c>
      <c r="U220">
        <f t="shared" si="7"/>
        <v>0</v>
      </c>
      <c r="V220">
        <f>IF(Table2[[#This Row],[international_plan]]="yes",1,0)</f>
        <v>0</v>
      </c>
      <c r="W220">
        <f>IF(Table2[[#This Row],[voice_mail_plan]]="yes",1,0)</f>
        <v>0</v>
      </c>
      <c r="X220" t="str">
        <f t="shared" si="6"/>
        <v>Very High</v>
      </c>
      <c r="Y220" t="str">
        <f>IF(Table2[[#This Row],[total_intl_charge]] &gt; AVERAGE($R$2:$R$4245),"High","Low")</f>
        <v>Low</v>
      </c>
      <c r="Z220" t="str">
        <f>IF(AND(G220&gt;AVERAGE(train!$G$2:$G$4251),K220&gt;AVERAGE(train!$K$2:$K$4251)),"High Day &amp; Eve",IF(AND(G220&gt;AVERAGE(train!$G$2:$G$4251),K220&lt;=AVERAGE(train!$K$2:$K$4251)),"High Day Only",IF(AND(G220&lt;=AVERAGE(train!$G$2:$G$4251),K220&gt;AVERAGE(train!$K$2:$K$4251)),"High Eve Only","Low Usage")))</f>
        <v>High Day &amp; Eve</v>
      </c>
    </row>
    <row r="221" spans="1:26">
      <c r="A221" t="s">
        <v>31</v>
      </c>
      <c r="B221">
        <v>114</v>
      </c>
      <c r="C221" t="s">
        <v>28</v>
      </c>
      <c r="D221" t="s">
        <v>22</v>
      </c>
      <c r="E221" t="s">
        <v>23</v>
      </c>
      <c r="F221">
        <v>30</v>
      </c>
      <c r="G221">
        <v>206.2</v>
      </c>
      <c r="H221">
        <v>79</v>
      </c>
      <c r="I221">
        <v>35.049999999999997</v>
      </c>
      <c r="J221">
        <v>260</v>
      </c>
      <c r="K221">
        <v>91</v>
      </c>
      <c r="L221">
        <v>22.1</v>
      </c>
      <c r="M221">
        <v>291.60000000000002</v>
      </c>
      <c r="N221">
        <v>83</v>
      </c>
      <c r="O221">
        <v>13.12</v>
      </c>
      <c r="P221">
        <v>11.4</v>
      </c>
      <c r="Q221">
        <v>6</v>
      </c>
      <c r="R221">
        <v>3.08</v>
      </c>
      <c r="S221">
        <v>1</v>
      </c>
      <c r="T221" t="s">
        <v>22</v>
      </c>
      <c r="U221">
        <f t="shared" si="7"/>
        <v>0</v>
      </c>
      <c r="V221">
        <f>IF(Table2[[#This Row],[international_plan]]="yes",1,0)</f>
        <v>0</v>
      </c>
      <c r="W221">
        <f>IF(Table2[[#This Row],[voice_mail_plan]]="yes",1,0)</f>
        <v>1</v>
      </c>
      <c r="X221" t="str">
        <f t="shared" si="6"/>
        <v>High</v>
      </c>
      <c r="Y221" t="str">
        <f>IF(Table2[[#This Row],[total_intl_charge]] &gt; AVERAGE($R$2:$R$4245),"High","Low")</f>
        <v>High</v>
      </c>
      <c r="Z221" t="str">
        <f>IF(AND(G221&gt;AVERAGE(train!$G$2:$G$4251),K221&gt;AVERAGE(train!$K$2:$K$4251)),"High Day &amp; Eve",IF(AND(G221&gt;AVERAGE(train!$G$2:$G$4251),K221&lt;=AVERAGE(train!$K$2:$K$4251)),"High Day Only",IF(AND(G221&lt;=AVERAGE(train!$G$2:$G$4251),K221&gt;AVERAGE(train!$K$2:$K$4251)),"High Eve Only","Low Usage")))</f>
        <v>High Day Only</v>
      </c>
    </row>
    <row r="222" spans="1:26">
      <c r="A222" t="s">
        <v>33</v>
      </c>
      <c r="B222">
        <v>114</v>
      </c>
      <c r="C222" t="s">
        <v>28</v>
      </c>
      <c r="D222" t="s">
        <v>22</v>
      </c>
      <c r="E222" t="s">
        <v>23</v>
      </c>
      <c r="F222">
        <v>28</v>
      </c>
      <c r="G222">
        <v>225.8</v>
      </c>
      <c r="H222">
        <v>94</v>
      </c>
      <c r="I222">
        <v>38.39</v>
      </c>
      <c r="J222">
        <v>193</v>
      </c>
      <c r="K222">
        <v>117</v>
      </c>
      <c r="L222">
        <v>16.41</v>
      </c>
      <c r="M222">
        <v>232.4</v>
      </c>
      <c r="N222">
        <v>100</v>
      </c>
      <c r="O222">
        <v>10.46</v>
      </c>
      <c r="P222">
        <v>8.4</v>
      </c>
      <c r="Q222">
        <v>9</v>
      </c>
      <c r="R222">
        <v>2.27</v>
      </c>
      <c r="S222">
        <v>4</v>
      </c>
      <c r="T222" t="s">
        <v>22</v>
      </c>
      <c r="U222">
        <f t="shared" si="7"/>
        <v>0</v>
      </c>
      <c r="V222">
        <f>IF(Table2[[#This Row],[international_plan]]="yes",1,0)</f>
        <v>0</v>
      </c>
      <c r="W222">
        <f>IF(Table2[[#This Row],[voice_mail_plan]]="yes",1,0)</f>
        <v>1</v>
      </c>
      <c r="X222" t="str">
        <f t="shared" si="6"/>
        <v>High</v>
      </c>
      <c r="Y222" t="str">
        <f>IF(Table2[[#This Row],[total_intl_charge]] &gt; AVERAGE($R$2:$R$4245),"High","Low")</f>
        <v>Low</v>
      </c>
      <c r="Z222" t="str">
        <f>IF(AND(G222&gt;AVERAGE(train!$G$2:$G$4251),K222&gt;AVERAGE(train!$K$2:$K$4251)),"High Day &amp; Eve",IF(AND(G222&gt;AVERAGE(train!$G$2:$G$4251),K222&lt;=AVERAGE(train!$K$2:$K$4251)),"High Day Only",IF(AND(G222&lt;=AVERAGE(train!$G$2:$G$4251),K222&gt;AVERAGE(train!$K$2:$K$4251)),"High Eve Only","Low Usage")))</f>
        <v>High Day &amp; Eve</v>
      </c>
    </row>
    <row r="223" spans="1:26">
      <c r="A223" t="s">
        <v>46</v>
      </c>
      <c r="B223">
        <v>119</v>
      </c>
      <c r="C223" t="s">
        <v>25</v>
      </c>
      <c r="D223" t="s">
        <v>22</v>
      </c>
      <c r="E223" t="s">
        <v>22</v>
      </c>
      <c r="F223">
        <v>0</v>
      </c>
      <c r="G223">
        <v>138.30000000000001</v>
      </c>
      <c r="H223">
        <v>89</v>
      </c>
      <c r="I223">
        <v>23.51</v>
      </c>
      <c r="J223">
        <v>170.5</v>
      </c>
      <c r="K223">
        <v>78</v>
      </c>
      <c r="L223">
        <v>14.49</v>
      </c>
      <c r="M223">
        <v>263.89999999999998</v>
      </c>
      <c r="N223">
        <v>98</v>
      </c>
      <c r="O223">
        <v>11.88</v>
      </c>
      <c r="P223">
        <v>13.5</v>
      </c>
      <c r="Q223">
        <v>6</v>
      </c>
      <c r="R223">
        <v>3.65</v>
      </c>
      <c r="S223">
        <v>3</v>
      </c>
      <c r="T223" t="s">
        <v>22</v>
      </c>
      <c r="U223">
        <f t="shared" si="7"/>
        <v>0</v>
      </c>
      <c r="V223">
        <f>IF(Table2[[#This Row],[international_plan]]="yes",1,0)</f>
        <v>0</v>
      </c>
      <c r="W223">
        <f>IF(Table2[[#This Row],[voice_mail_plan]]="yes",1,0)</f>
        <v>0</v>
      </c>
      <c r="X223" t="str">
        <f t="shared" si="6"/>
        <v>High</v>
      </c>
      <c r="Y223" t="str">
        <f>IF(Table2[[#This Row],[total_intl_charge]] &gt; AVERAGE($R$2:$R$4245),"High","Low")</f>
        <v>High</v>
      </c>
      <c r="Z223" t="str">
        <f>IF(AND(G223&gt;AVERAGE(train!$G$2:$G$4251),K223&gt;AVERAGE(train!$K$2:$K$4251)),"High Day &amp; Eve",IF(AND(G223&gt;AVERAGE(train!$G$2:$G$4251),K223&lt;=AVERAGE(train!$K$2:$K$4251)),"High Day Only",IF(AND(G223&lt;=AVERAGE(train!$G$2:$G$4251),K223&gt;AVERAGE(train!$K$2:$K$4251)),"High Eve Only","Low Usage")))</f>
        <v>Low Usage</v>
      </c>
    </row>
    <row r="224" spans="1:26">
      <c r="A224" t="s">
        <v>27</v>
      </c>
      <c r="B224">
        <v>118</v>
      </c>
      <c r="C224" t="s">
        <v>25</v>
      </c>
      <c r="D224" t="s">
        <v>23</v>
      </c>
      <c r="E224" t="s">
        <v>22</v>
      </c>
      <c r="F224">
        <v>0</v>
      </c>
      <c r="G224">
        <v>160</v>
      </c>
      <c r="H224">
        <v>123</v>
      </c>
      <c r="I224">
        <v>27.2</v>
      </c>
      <c r="J224">
        <v>175.4</v>
      </c>
      <c r="K224">
        <v>96</v>
      </c>
      <c r="L224">
        <v>14.91</v>
      </c>
      <c r="M224">
        <v>184.8</v>
      </c>
      <c r="N224">
        <v>99</v>
      </c>
      <c r="O224">
        <v>8.32</v>
      </c>
      <c r="P224">
        <v>9.9</v>
      </c>
      <c r="Q224">
        <v>3</v>
      </c>
      <c r="R224">
        <v>2.67</v>
      </c>
      <c r="S224">
        <v>2</v>
      </c>
      <c r="T224" t="s">
        <v>22</v>
      </c>
      <c r="U224">
        <f t="shared" si="7"/>
        <v>0</v>
      </c>
      <c r="V224">
        <f>IF(Table2[[#This Row],[international_plan]]="yes",1,0)</f>
        <v>1</v>
      </c>
      <c r="W224">
        <f>IF(Table2[[#This Row],[voice_mail_plan]]="yes",1,0)</f>
        <v>0</v>
      </c>
      <c r="X224" t="str">
        <f t="shared" si="6"/>
        <v>High</v>
      </c>
      <c r="Y224" t="str">
        <f>IF(Table2[[#This Row],[total_intl_charge]] &gt; AVERAGE($R$2:$R$4245),"High","Low")</f>
        <v>Low</v>
      </c>
      <c r="Z224" t="str">
        <f>IF(AND(G224&gt;AVERAGE(train!$G$2:$G$4251),K224&gt;AVERAGE(train!$K$2:$K$4251)),"High Day &amp; Eve",IF(AND(G224&gt;AVERAGE(train!$G$2:$G$4251),K224&lt;=AVERAGE(train!$K$2:$K$4251)),"High Day Only",IF(AND(G224&lt;=AVERAGE(train!$G$2:$G$4251),K224&gt;AVERAGE(train!$K$2:$K$4251)),"High Eve Only","Low Usage")))</f>
        <v>Low Usage</v>
      </c>
    </row>
    <row r="225" spans="1:26">
      <c r="A225" t="s">
        <v>73</v>
      </c>
      <c r="B225">
        <v>101</v>
      </c>
      <c r="C225" t="s">
        <v>21</v>
      </c>
      <c r="D225" t="s">
        <v>22</v>
      </c>
      <c r="E225" t="s">
        <v>22</v>
      </c>
      <c r="F225">
        <v>0</v>
      </c>
      <c r="G225">
        <v>206.6</v>
      </c>
      <c r="H225">
        <v>105</v>
      </c>
      <c r="I225">
        <v>35.119999999999997</v>
      </c>
      <c r="J225">
        <v>224.9</v>
      </c>
      <c r="K225">
        <v>117</v>
      </c>
      <c r="L225">
        <v>19.12</v>
      </c>
      <c r="M225">
        <v>249.9</v>
      </c>
      <c r="N225">
        <v>100</v>
      </c>
      <c r="O225">
        <v>11.25</v>
      </c>
      <c r="P225">
        <v>14.6</v>
      </c>
      <c r="Q225">
        <v>3</v>
      </c>
      <c r="R225">
        <v>3.94</v>
      </c>
      <c r="S225">
        <v>0</v>
      </c>
      <c r="T225" t="s">
        <v>22</v>
      </c>
      <c r="U225">
        <f t="shared" si="7"/>
        <v>0</v>
      </c>
      <c r="V225">
        <f>IF(Table2[[#This Row],[international_plan]]="yes",1,0)</f>
        <v>0</v>
      </c>
      <c r="W225">
        <f>IF(Table2[[#This Row],[voice_mail_plan]]="yes",1,0)</f>
        <v>0</v>
      </c>
      <c r="X225" t="str">
        <f t="shared" si="6"/>
        <v>High</v>
      </c>
      <c r="Y225" t="str">
        <f>IF(Table2[[#This Row],[total_intl_charge]] &gt; AVERAGE($R$2:$R$4245),"High","Low")</f>
        <v>High</v>
      </c>
      <c r="Z225" t="str">
        <f>IF(AND(G225&gt;AVERAGE(train!$G$2:$G$4251),K225&gt;AVERAGE(train!$K$2:$K$4251)),"High Day &amp; Eve",IF(AND(G225&gt;AVERAGE(train!$G$2:$G$4251),K225&lt;=AVERAGE(train!$K$2:$K$4251)),"High Day Only",IF(AND(G225&lt;=AVERAGE(train!$G$2:$G$4251),K225&gt;AVERAGE(train!$K$2:$K$4251)),"High Eve Only","Low Usage")))</f>
        <v>High Day &amp; Eve</v>
      </c>
    </row>
    <row r="226" spans="1:26">
      <c r="A226" t="s">
        <v>26</v>
      </c>
      <c r="B226">
        <v>117</v>
      </c>
      <c r="C226" t="s">
        <v>21</v>
      </c>
      <c r="D226" t="s">
        <v>22</v>
      </c>
      <c r="E226" t="s">
        <v>22</v>
      </c>
      <c r="F226">
        <v>0</v>
      </c>
      <c r="G226">
        <v>134.69999999999999</v>
      </c>
      <c r="H226">
        <v>121</v>
      </c>
      <c r="I226">
        <v>22.9</v>
      </c>
      <c r="J226">
        <v>180</v>
      </c>
      <c r="K226">
        <v>83</v>
      </c>
      <c r="L226">
        <v>15.3</v>
      </c>
      <c r="M226">
        <v>200.9</v>
      </c>
      <c r="N226">
        <v>104</v>
      </c>
      <c r="O226">
        <v>9.0399999999999991</v>
      </c>
      <c r="P226">
        <v>7.7</v>
      </c>
      <c r="Q226">
        <v>3</v>
      </c>
      <c r="R226">
        <v>2.08</v>
      </c>
      <c r="S226">
        <v>1</v>
      </c>
      <c r="T226" t="s">
        <v>22</v>
      </c>
      <c r="U226">
        <f t="shared" si="7"/>
        <v>0</v>
      </c>
      <c r="V226">
        <f>IF(Table2[[#This Row],[international_plan]]="yes",1,0)</f>
        <v>0</v>
      </c>
      <c r="W226">
        <f>IF(Table2[[#This Row],[voice_mail_plan]]="yes",1,0)</f>
        <v>0</v>
      </c>
      <c r="X226" t="str">
        <f t="shared" si="6"/>
        <v>High</v>
      </c>
      <c r="Y226" t="str">
        <f>IF(Table2[[#This Row],[total_intl_charge]] &gt; AVERAGE($R$2:$R$4245),"High","Low")</f>
        <v>Low</v>
      </c>
      <c r="Z226" t="str">
        <f>IF(AND(G226&gt;AVERAGE(train!$G$2:$G$4251),K226&gt;AVERAGE(train!$K$2:$K$4251)),"High Day &amp; Eve",IF(AND(G226&gt;AVERAGE(train!$G$2:$G$4251),K226&lt;=AVERAGE(train!$K$2:$K$4251)),"High Day Only",IF(AND(G226&lt;=AVERAGE(train!$G$2:$G$4251),K226&gt;AVERAGE(train!$K$2:$K$4251)),"High Eve Only","Low Usage")))</f>
        <v>Low Usage</v>
      </c>
    </row>
    <row r="227" spans="1:26">
      <c r="A227" t="s">
        <v>68</v>
      </c>
      <c r="B227">
        <v>49</v>
      </c>
      <c r="C227" t="s">
        <v>21</v>
      </c>
      <c r="D227" t="s">
        <v>22</v>
      </c>
      <c r="E227" t="s">
        <v>23</v>
      </c>
      <c r="F227">
        <v>28</v>
      </c>
      <c r="G227">
        <v>214.4</v>
      </c>
      <c r="H227">
        <v>78</v>
      </c>
      <c r="I227">
        <v>36.450000000000003</v>
      </c>
      <c r="J227">
        <v>235.2</v>
      </c>
      <c r="K227">
        <v>100</v>
      </c>
      <c r="L227">
        <v>19.989999999999998</v>
      </c>
      <c r="M227">
        <v>206.2</v>
      </c>
      <c r="N227">
        <v>107</v>
      </c>
      <c r="O227">
        <v>9.2799999999999994</v>
      </c>
      <c r="P227">
        <v>8</v>
      </c>
      <c r="Q227">
        <v>13</v>
      </c>
      <c r="R227">
        <v>2.16</v>
      </c>
      <c r="S227">
        <v>3</v>
      </c>
      <c r="T227" t="s">
        <v>22</v>
      </c>
      <c r="U227">
        <f t="shared" si="7"/>
        <v>0</v>
      </c>
      <c r="V227">
        <f>IF(Table2[[#This Row],[international_plan]]="yes",1,0)</f>
        <v>0</v>
      </c>
      <c r="W227">
        <f>IF(Table2[[#This Row],[voice_mail_plan]]="yes",1,0)</f>
        <v>1</v>
      </c>
      <c r="X227" t="str">
        <f t="shared" si="6"/>
        <v>Low</v>
      </c>
      <c r="Y227" t="str">
        <f>IF(Table2[[#This Row],[total_intl_charge]] &gt; AVERAGE($R$2:$R$4245),"High","Low")</f>
        <v>Low</v>
      </c>
      <c r="Z227" t="str">
        <f>IF(AND(G227&gt;AVERAGE(train!$G$2:$G$4251),K227&gt;AVERAGE(train!$K$2:$K$4251)),"High Day &amp; Eve",IF(AND(G227&gt;AVERAGE(train!$G$2:$G$4251),K227&lt;=AVERAGE(train!$K$2:$K$4251)),"High Day Only",IF(AND(G227&lt;=AVERAGE(train!$G$2:$G$4251),K227&gt;AVERAGE(train!$K$2:$K$4251)),"High Eve Only","Low Usage")))</f>
        <v>High Day Only</v>
      </c>
    </row>
    <row r="228" spans="1:26">
      <c r="A228" t="s">
        <v>44</v>
      </c>
      <c r="B228">
        <v>139</v>
      </c>
      <c r="C228" t="s">
        <v>21</v>
      </c>
      <c r="D228" t="s">
        <v>22</v>
      </c>
      <c r="E228" t="s">
        <v>22</v>
      </c>
      <c r="F228">
        <v>0</v>
      </c>
      <c r="G228">
        <v>192.8</v>
      </c>
      <c r="H228">
        <v>104</v>
      </c>
      <c r="I228">
        <v>32.78</v>
      </c>
      <c r="J228">
        <v>234.4</v>
      </c>
      <c r="K228">
        <v>96</v>
      </c>
      <c r="L228">
        <v>19.920000000000002</v>
      </c>
      <c r="M228">
        <v>203.2</v>
      </c>
      <c r="N228">
        <v>101</v>
      </c>
      <c r="O228">
        <v>9.14</v>
      </c>
      <c r="P228">
        <v>13</v>
      </c>
      <c r="Q228">
        <v>3</v>
      </c>
      <c r="R228">
        <v>3.51</v>
      </c>
      <c r="S228">
        <v>3</v>
      </c>
      <c r="T228" t="s">
        <v>22</v>
      </c>
      <c r="U228">
        <f t="shared" si="7"/>
        <v>0</v>
      </c>
      <c r="V228">
        <f>IF(Table2[[#This Row],[international_plan]]="yes",1,0)</f>
        <v>0</v>
      </c>
      <c r="W228">
        <f>IF(Table2[[#This Row],[voice_mail_plan]]="yes",1,0)</f>
        <v>0</v>
      </c>
      <c r="X228" t="str">
        <f t="shared" si="6"/>
        <v>Very High</v>
      </c>
      <c r="Y228" t="str">
        <f>IF(Table2[[#This Row],[total_intl_charge]] &gt; AVERAGE($R$2:$R$4245),"High","Low")</f>
        <v>High</v>
      </c>
      <c r="Z228" t="str">
        <f>IF(AND(G228&gt;AVERAGE(train!$G$2:$G$4251),K228&gt;AVERAGE(train!$K$2:$K$4251)),"High Day &amp; Eve",IF(AND(G228&gt;AVERAGE(train!$G$2:$G$4251),K228&lt;=AVERAGE(train!$K$2:$K$4251)),"High Day Only",IF(AND(G228&lt;=AVERAGE(train!$G$2:$G$4251),K228&gt;AVERAGE(train!$K$2:$K$4251)),"High Eve Only","Low Usage")))</f>
        <v>High Day Only</v>
      </c>
    </row>
    <row r="229" spans="1:26">
      <c r="A229" t="s">
        <v>73</v>
      </c>
      <c r="B229">
        <v>92</v>
      </c>
      <c r="C229" t="s">
        <v>25</v>
      </c>
      <c r="D229" t="s">
        <v>22</v>
      </c>
      <c r="E229" t="s">
        <v>23</v>
      </c>
      <c r="F229">
        <v>28</v>
      </c>
      <c r="G229">
        <v>151.1</v>
      </c>
      <c r="H229">
        <v>90</v>
      </c>
      <c r="I229">
        <v>25.69</v>
      </c>
      <c r="J229">
        <v>194.8</v>
      </c>
      <c r="K229">
        <v>79</v>
      </c>
      <c r="L229">
        <v>16.559999999999999</v>
      </c>
      <c r="M229">
        <v>239.2</v>
      </c>
      <c r="N229">
        <v>114</v>
      </c>
      <c r="O229">
        <v>10.76</v>
      </c>
      <c r="P229">
        <v>10</v>
      </c>
      <c r="Q229">
        <v>3</v>
      </c>
      <c r="R229">
        <v>2.7</v>
      </c>
      <c r="S229">
        <v>1</v>
      </c>
      <c r="T229" t="s">
        <v>22</v>
      </c>
      <c r="U229">
        <f t="shared" si="7"/>
        <v>0</v>
      </c>
      <c r="V229">
        <f>IF(Table2[[#This Row],[international_plan]]="yes",1,0)</f>
        <v>0</v>
      </c>
      <c r="W229">
        <f>IF(Table2[[#This Row],[voice_mail_plan]]="yes",1,0)</f>
        <v>1</v>
      </c>
      <c r="X229" t="str">
        <f t="shared" si="6"/>
        <v>Medium</v>
      </c>
      <c r="Y229" t="str">
        <f>IF(Table2[[#This Row],[total_intl_charge]] &gt; AVERAGE($R$2:$R$4245),"High","Low")</f>
        <v>Low</v>
      </c>
      <c r="Z229" t="str">
        <f>IF(AND(G229&gt;AVERAGE(train!$G$2:$G$4251),K229&gt;AVERAGE(train!$K$2:$K$4251)),"High Day &amp; Eve",IF(AND(G229&gt;AVERAGE(train!$G$2:$G$4251),K229&lt;=AVERAGE(train!$K$2:$K$4251)),"High Day Only",IF(AND(G229&lt;=AVERAGE(train!$G$2:$G$4251),K229&gt;AVERAGE(train!$K$2:$K$4251)),"High Eve Only","Low Usage")))</f>
        <v>Low Usage</v>
      </c>
    </row>
    <row r="230" spans="1:26">
      <c r="A230" t="s">
        <v>45</v>
      </c>
      <c r="B230">
        <v>148</v>
      </c>
      <c r="C230" t="s">
        <v>28</v>
      </c>
      <c r="D230" t="s">
        <v>23</v>
      </c>
      <c r="E230" t="s">
        <v>22</v>
      </c>
      <c r="F230">
        <v>0</v>
      </c>
      <c r="G230">
        <v>218.9</v>
      </c>
      <c r="H230">
        <v>88</v>
      </c>
      <c r="I230">
        <v>37.21</v>
      </c>
      <c r="J230">
        <v>208</v>
      </c>
      <c r="K230">
        <v>85</v>
      </c>
      <c r="L230">
        <v>17.68</v>
      </c>
      <c r="M230">
        <v>203.3</v>
      </c>
      <c r="N230">
        <v>99</v>
      </c>
      <c r="O230">
        <v>9.15</v>
      </c>
      <c r="P230">
        <v>11.1</v>
      </c>
      <c r="Q230">
        <v>4</v>
      </c>
      <c r="R230">
        <v>3</v>
      </c>
      <c r="S230">
        <v>0</v>
      </c>
      <c r="T230" t="s">
        <v>22</v>
      </c>
      <c r="U230">
        <f t="shared" si="7"/>
        <v>0</v>
      </c>
      <c r="V230">
        <f>IF(Table2[[#This Row],[international_plan]]="yes",1,0)</f>
        <v>1</v>
      </c>
      <c r="W230">
        <f>IF(Table2[[#This Row],[voice_mail_plan]]="yes",1,0)</f>
        <v>0</v>
      </c>
      <c r="X230" t="str">
        <f t="shared" si="6"/>
        <v>Very High</v>
      </c>
      <c r="Y230" t="str">
        <f>IF(Table2[[#This Row],[total_intl_charge]] &gt; AVERAGE($R$2:$R$4245),"High","Low")</f>
        <v>High</v>
      </c>
      <c r="Z230" t="str">
        <f>IF(AND(G230&gt;AVERAGE(train!$G$2:$G$4251),K230&gt;AVERAGE(train!$K$2:$K$4251)),"High Day &amp; Eve",IF(AND(G230&gt;AVERAGE(train!$G$2:$G$4251),K230&lt;=AVERAGE(train!$K$2:$K$4251)),"High Day Only",IF(AND(G230&lt;=AVERAGE(train!$G$2:$G$4251),K230&gt;AVERAGE(train!$K$2:$K$4251)),"High Eve Only","Low Usage")))</f>
        <v>High Day Only</v>
      </c>
    </row>
    <row r="231" spans="1:26">
      <c r="A231" t="s">
        <v>57</v>
      </c>
      <c r="B231">
        <v>144</v>
      </c>
      <c r="C231" t="s">
        <v>25</v>
      </c>
      <c r="D231" t="s">
        <v>22</v>
      </c>
      <c r="E231" t="s">
        <v>23</v>
      </c>
      <c r="F231">
        <v>48</v>
      </c>
      <c r="G231">
        <v>189.8</v>
      </c>
      <c r="H231">
        <v>96</v>
      </c>
      <c r="I231">
        <v>32.270000000000003</v>
      </c>
      <c r="J231">
        <v>123.4</v>
      </c>
      <c r="K231">
        <v>67</v>
      </c>
      <c r="L231">
        <v>10.49</v>
      </c>
      <c r="M231">
        <v>214.2</v>
      </c>
      <c r="N231">
        <v>106</v>
      </c>
      <c r="O231">
        <v>9.64</v>
      </c>
      <c r="P231">
        <v>6.5</v>
      </c>
      <c r="Q231">
        <v>2</v>
      </c>
      <c r="R231">
        <v>1.76</v>
      </c>
      <c r="S231">
        <v>2</v>
      </c>
      <c r="T231" t="s">
        <v>23</v>
      </c>
      <c r="U231">
        <f t="shared" si="7"/>
        <v>1</v>
      </c>
      <c r="V231">
        <f>IF(Table2[[#This Row],[international_plan]]="yes",1,0)</f>
        <v>0</v>
      </c>
      <c r="W231">
        <f>IF(Table2[[#This Row],[voice_mail_plan]]="yes",1,0)</f>
        <v>1</v>
      </c>
      <c r="X231" t="str">
        <f t="shared" si="6"/>
        <v>Very High</v>
      </c>
      <c r="Y231" t="str">
        <f>IF(Table2[[#This Row],[total_intl_charge]] &gt; AVERAGE($R$2:$R$4245),"High","Low")</f>
        <v>Low</v>
      </c>
      <c r="Z231" t="str">
        <f>IF(AND(G231&gt;AVERAGE(train!$G$2:$G$4251),K231&gt;AVERAGE(train!$K$2:$K$4251)),"High Day &amp; Eve",IF(AND(G231&gt;AVERAGE(train!$G$2:$G$4251),K231&lt;=AVERAGE(train!$K$2:$K$4251)),"High Day Only",IF(AND(G231&lt;=AVERAGE(train!$G$2:$G$4251),K231&gt;AVERAGE(train!$K$2:$K$4251)),"High Eve Only","Low Usage")))</f>
        <v>High Day Only</v>
      </c>
    </row>
    <row r="232" spans="1:26">
      <c r="A232" t="s">
        <v>68</v>
      </c>
      <c r="B232">
        <v>131</v>
      </c>
      <c r="C232" t="s">
        <v>21</v>
      </c>
      <c r="D232" t="s">
        <v>22</v>
      </c>
      <c r="E232" t="s">
        <v>23</v>
      </c>
      <c r="F232">
        <v>25</v>
      </c>
      <c r="G232">
        <v>192.7</v>
      </c>
      <c r="H232">
        <v>85</v>
      </c>
      <c r="I232">
        <v>32.76</v>
      </c>
      <c r="J232">
        <v>225.9</v>
      </c>
      <c r="K232">
        <v>105</v>
      </c>
      <c r="L232">
        <v>19.2</v>
      </c>
      <c r="M232">
        <v>254.2</v>
      </c>
      <c r="N232">
        <v>59</v>
      </c>
      <c r="O232">
        <v>11.44</v>
      </c>
      <c r="P232">
        <v>10.9</v>
      </c>
      <c r="Q232">
        <v>6</v>
      </c>
      <c r="R232">
        <v>2.94</v>
      </c>
      <c r="S232">
        <v>2</v>
      </c>
      <c r="T232" t="s">
        <v>22</v>
      </c>
      <c r="U232">
        <f t="shared" si="7"/>
        <v>0</v>
      </c>
      <c r="V232">
        <f>IF(Table2[[#This Row],[international_plan]]="yes",1,0)</f>
        <v>0</v>
      </c>
      <c r="W232">
        <f>IF(Table2[[#This Row],[voice_mail_plan]]="yes",1,0)</f>
        <v>1</v>
      </c>
      <c r="X232" t="str">
        <f t="shared" si="6"/>
        <v>Very High</v>
      </c>
      <c r="Y232" t="str">
        <f>IF(Table2[[#This Row],[total_intl_charge]] &gt; AVERAGE($R$2:$R$4245),"High","Low")</f>
        <v>High</v>
      </c>
      <c r="Z232" t="str">
        <f>IF(AND(G232&gt;AVERAGE(train!$G$2:$G$4251),K232&gt;AVERAGE(train!$K$2:$K$4251)),"High Day &amp; Eve",IF(AND(G232&gt;AVERAGE(train!$G$2:$G$4251),K232&lt;=AVERAGE(train!$K$2:$K$4251)),"High Day Only",IF(AND(G232&lt;=AVERAGE(train!$G$2:$G$4251),K232&gt;AVERAGE(train!$K$2:$K$4251)),"High Eve Only","Low Usage")))</f>
        <v>High Day &amp; Eve</v>
      </c>
    </row>
    <row r="233" spans="1:26">
      <c r="A233" t="s">
        <v>64</v>
      </c>
      <c r="B233">
        <v>146</v>
      </c>
      <c r="C233" t="s">
        <v>28</v>
      </c>
      <c r="D233" t="s">
        <v>23</v>
      </c>
      <c r="E233" t="s">
        <v>22</v>
      </c>
      <c r="F233">
        <v>0</v>
      </c>
      <c r="G233">
        <v>204.4</v>
      </c>
      <c r="H233">
        <v>135</v>
      </c>
      <c r="I233">
        <v>34.75</v>
      </c>
      <c r="J233">
        <v>219.1</v>
      </c>
      <c r="K233">
        <v>90</v>
      </c>
      <c r="L233">
        <v>18.62</v>
      </c>
      <c r="M233">
        <v>222.7</v>
      </c>
      <c r="N233">
        <v>114</v>
      </c>
      <c r="O233">
        <v>10.02</v>
      </c>
      <c r="P233">
        <v>10.5</v>
      </c>
      <c r="Q233">
        <v>6</v>
      </c>
      <c r="R233">
        <v>2.84</v>
      </c>
      <c r="S233">
        <v>3</v>
      </c>
      <c r="T233" t="s">
        <v>22</v>
      </c>
      <c r="U233">
        <f t="shared" si="7"/>
        <v>0</v>
      </c>
      <c r="V233">
        <f>IF(Table2[[#This Row],[international_plan]]="yes",1,0)</f>
        <v>1</v>
      </c>
      <c r="W233">
        <f>IF(Table2[[#This Row],[voice_mail_plan]]="yes",1,0)</f>
        <v>0</v>
      </c>
      <c r="X233" t="str">
        <f t="shared" si="6"/>
        <v>Very High</v>
      </c>
      <c r="Y233" t="str">
        <f>IF(Table2[[#This Row],[total_intl_charge]] &gt; AVERAGE($R$2:$R$4245),"High","Low")</f>
        <v>High</v>
      </c>
      <c r="Z233" t="str">
        <f>IF(AND(G233&gt;AVERAGE(train!$G$2:$G$4251),K233&gt;AVERAGE(train!$K$2:$K$4251)),"High Day &amp; Eve",IF(AND(G233&gt;AVERAGE(train!$G$2:$G$4251),K233&lt;=AVERAGE(train!$K$2:$K$4251)),"High Day Only",IF(AND(G233&lt;=AVERAGE(train!$G$2:$G$4251),K233&gt;AVERAGE(train!$K$2:$K$4251)),"High Eve Only","Low Usage")))</f>
        <v>High Day Only</v>
      </c>
    </row>
    <row r="234" spans="1:26">
      <c r="A234" t="s">
        <v>35</v>
      </c>
      <c r="B234">
        <v>143</v>
      </c>
      <c r="C234" t="s">
        <v>21</v>
      </c>
      <c r="D234" t="s">
        <v>22</v>
      </c>
      <c r="E234" t="s">
        <v>22</v>
      </c>
      <c r="F234">
        <v>0</v>
      </c>
      <c r="G234">
        <v>172.3</v>
      </c>
      <c r="H234">
        <v>97</v>
      </c>
      <c r="I234">
        <v>29.29</v>
      </c>
      <c r="J234">
        <v>174</v>
      </c>
      <c r="K234">
        <v>108</v>
      </c>
      <c r="L234">
        <v>14.79</v>
      </c>
      <c r="M234">
        <v>188.2</v>
      </c>
      <c r="N234">
        <v>119</v>
      </c>
      <c r="O234">
        <v>8.4700000000000006</v>
      </c>
      <c r="P234">
        <v>13</v>
      </c>
      <c r="Q234">
        <v>4</v>
      </c>
      <c r="R234">
        <v>3.51</v>
      </c>
      <c r="S234">
        <v>2</v>
      </c>
      <c r="T234" t="s">
        <v>22</v>
      </c>
      <c r="U234">
        <f t="shared" si="7"/>
        <v>0</v>
      </c>
      <c r="V234">
        <f>IF(Table2[[#This Row],[international_plan]]="yes",1,0)</f>
        <v>0</v>
      </c>
      <c r="W234">
        <f>IF(Table2[[#This Row],[voice_mail_plan]]="yes",1,0)</f>
        <v>0</v>
      </c>
      <c r="X234" t="str">
        <f t="shared" si="6"/>
        <v>Very High</v>
      </c>
      <c r="Y234" t="str">
        <f>IF(Table2[[#This Row],[total_intl_charge]] &gt; AVERAGE($R$2:$R$4245),"High","Low")</f>
        <v>High</v>
      </c>
      <c r="Z234" t="str">
        <f>IF(AND(G234&gt;AVERAGE(train!$G$2:$G$4251),K234&gt;AVERAGE(train!$K$2:$K$4251)),"High Day &amp; Eve",IF(AND(G234&gt;AVERAGE(train!$G$2:$G$4251),K234&lt;=AVERAGE(train!$K$2:$K$4251)),"High Day Only",IF(AND(G234&lt;=AVERAGE(train!$G$2:$G$4251),K234&gt;AVERAGE(train!$K$2:$K$4251)),"High Eve Only","Low Usage")))</f>
        <v>High Eve Only</v>
      </c>
    </row>
    <row r="235" spans="1:26">
      <c r="A235" t="s">
        <v>60</v>
      </c>
      <c r="B235">
        <v>81</v>
      </c>
      <c r="C235" t="s">
        <v>21</v>
      </c>
      <c r="D235" t="s">
        <v>22</v>
      </c>
      <c r="E235" t="s">
        <v>22</v>
      </c>
      <c r="F235">
        <v>0</v>
      </c>
      <c r="G235">
        <v>198.4</v>
      </c>
      <c r="H235">
        <v>93</v>
      </c>
      <c r="I235">
        <v>33.729999999999997</v>
      </c>
      <c r="J235">
        <v>210.9</v>
      </c>
      <c r="K235">
        <v>108</v>
      </c>
      <c r="L235">
        <v>17.93</v>
      </c>
      <c r="M235">
        <v>193.3</v>
      </c>
      <c r="N235">
        <v>71</v>
      </c>
      <c r="O235">
        <v>8.6999999999999993</v>
      </c>
      <c r="P235">
        <v>10.4</v>
      </c>
      <c r="Q235">
        <v>6</v>
      </c>
      <c r="R235">
        <v>2.81</v>
      </c>
      <c r="S235">
        <v>2</v>
      </c>
      <c r="T235" t="s">
        <v>22</v>
      </c>
      <c r="U235">
        <f t="shared" si="7"/>
        <v>0</v>
      </c>
      <c r="V235">
        <f>IF(Table2[[#This Row],[international_plan]]="yes",1,0)</f>
        <v>0</v>
      </c>
      <c r="W235">
        <f>IF(Table2[[#This Row],[voice_mail_plan]]="yes",1,0)</f>
        <v>0</v>
      </c>
      <c r="X235" t="str">
        <f t="shared" si="6"/>
        <v>Medium</v>
      </c>
      <c r="Y235" t="str">
        <f>IF(Table2[[#This Row],[total_intl_charge]] &gt; AVERAGE($R$2:$R$4245),"High","Low")</f>
        <v>High</v>
      </c>
      <c r="Z235" t="str">
        <f>IF(AND(G235&gt;AVERAGE(train!$G$2:$G$4251),K235&gt;AVERAGE(train!$K$2:$K$4251)),"High Day &amp; Eve",IF(AND(G235&gt;AVERAGE(train!$G$2:$G$4251),K235&lt;=AVERAGE(train!$K$2:$K$4251)),"High Day Only",IF(AND(G235&lt;=AVERAGE(train!$G$2:$G$4251),K235&gt;AVERAGE(train!$K$2:$K$4251)),"High Eve Only","Low Usage")))</f>
        <v>High Day &amp; Eve</v>
      </c>
    </row>
    <row r="236" spans="1:26">
      <c r="A236" t="s">
        <v>47</v>
      </c>
      <c r="B236">
        <v>48</v>
      </c>
      <c r="C236" t="s">
        <v>21</v>
      </c>
      <c r="D236" t="s">
        <v>22</v>
      </c>
      <c r="E236" t="s">
        <v>23</v>
      </c>
      <c r="F236">
        <v>37</v>
      </c>
      <c r="G236">
        <v>211.7</v>
      </c>
      <c r="H236">
        <v>115</v>
      </c>
      <c r="I236">
        <v>35.99</v>
      </c>
      <c r="J236">
        <v>159.9</v>
      </c>
      <c r="K236">
        <v>84</v>
      </c>
      <c r="L236">
        <v>13.59</v>
      </c>
      <c r="M236">
        <v>144.1</v>
      </c>
      <c r="N236">
        <v>80</v>
      </c>
      <c r="O236">
        <v>6.48</v>
      </c>
      <c r="P236">
        <v>12.2</v>
      </c>
      <c r="Q236">
        <v>1</v>
      </c>
      <c r="R236">
        <v>3.29</v>
      </c>
      <c r="S236">
        <v>1</v>
      </c>
      <c r="T236" t="s">
        <v>22</v>
      </c>
      <c r="U236">
        <f t="shared" si="7"/>
        <v>0</v>
      </c>
      <c r="V236">
        <f>IF(Table2[[#This Row],[international_plan]]="yes",1,0)</f>
        <v>0</v>
      </c>
      <c r="W236">
        <f>IF(Table2[[#This Row],[voice_mail_plan]]="yes",1,0)</f>
        <v>1</v>
      </c>
      <c r="X236" t="str">
        <f t="shared" si="6"/>
        <v>Low</v>
      </c>
      <c r="Y236" t="str">
        <f>IF(Table2[[#This Row],[total_intl_charge]] &gt; AVERAGE($R$2:$R$4245),"High","Low")</f>
        <v>High</v>
      </c>
      <c r="Z236" t="str">
        <f>IF(AND(G236&gt;AVERAGE(train!$G$2:$G$4251),K236&gt;AVERAGE(train!$K$2:$K$4251)),"High Day &amp; Eve",IF(AND(G236&gt;AVERAGE(train!$G$2:$G$4251),K236&lt;=AVERAGE(train!$K$2:$K$4251)),"High Day Only",IF(AND(G236&lt;=AVERAGE(train!$G$2:$G$4251),K236&gt;AVERAGE(train!$K$2:$K$4251)),"High Eve Only","Low Usage")))</f>
        <v>High Day Only</v>
      </c>
    </row>
    <row r="237" spans="1:26">
      <c r="A237" t="s">
        <v>57</v>
      </c>
      <c r="B237">
        <v>145</v>
      </c>
      <c r="C237" t="s">
        <v>25</v>
      </c>
      <c r="D237" t="s">
        <v>22</v>
      </c>
      <c r="E237" t="s">
        <v>23</v>
      </c>
      <c r="F237">
        <v>24</v>
      </c>
      <c r="G237">
        <v>147.5</v>
      </c>
      <c r="H237">
        <v>90</v>
      </c>
      <c r="I237">
        <v>25.08</v>
      </c>
      <c r="J237">
        <v>175.7</v>
      </c>
      <c r="K237">
        <v>108</v>
      </c>
      <c r="L237">
        <v>14.93</v>
      </c>
      <c r="M237">
        <v>252.1</v>
      </c>
      <c r="N237">
        <v>102</v>
      </c>
      <c r="O237">
        <v>11.34</v>
      </c>
      <c r="P237">
        <v>15.6</v>
      </c>
      <c r="Q237">
        <v>3</v>
      </c>
      <c r="R237">
        <v>4.21</v>
      </c>
      <c r="S237">
        <v>2</v>
      </c>
      <c r="T237" t="s">
        <v>22</v>
      </c>
      <c r="U237">
        <f t="shared" si="7"/>
        <v>0</v>
      </c>
      <c r="V237">
        <f>IF(Table2[[#This Row],[international_plan]]="yes",1,0)</f>
        <v>0</v>
      </c>
      <c r="W237">
        <f>IF(Table2[[#This Row],[voice_mail_plan]]="yes",1,0)</f>
        <v>1</v>
      </c>
      <c r="X237" t="str">
        <f t="shared" si="6"/>
        <v>Very High</v>
      </c>
      <c r="Y237" t="str">
        <f>IF(Table2[[#This Row],[total_intl_charge]] &gt; AVERAGE($R$2:$R$4245),"High","Low")</f>
        <v>High</v>
      </c>
      <c r="Z237" t="str">
        <f>IF(AND(G237&gt;AVERAGE(train!$G$2:$G$4251),K237&gt;AVERAGE(train!$K$2:$K$4251)),"High Day &amp; Eve",IF(AND(G237&gt;AVERAGE(train!$G$2:$G$4251),K237&lt;=AVERAGE(train!$K$2:$K$4251)),"High Day Only",IF(AND(G237&lt;=AVERAGE(train!$G$2:$G$4251),K237&gt;AVERAGE(train!$K$2:$K$4251)),"High Eve Only","Low Usage")))</f>
        <v>High Eve Only</v>
      </c>
    </row>
    <row r="238" spans="1:26">
      <c r="A238" t="s">
        <v>53</v>
      </c>
      <c r="B238">
        <v>137</v>
      </c>
      <c r="C238" t="s">
        <v>28</v>
      </c>
      <c r="D238" t="s">
        <v>22</v>
      </c>
      <c r="E238" t="s">
        <v>22</v>
      </c>
      <c r="F238">
        <v>0</v>
      </c>
      <c r="G238">
        <v>206.4</v>
      </c>
      <c r="H238">
        <v>122</v>
      </c>
      <c r="I238">
        <v>35.090000000000003</v>
      </c>
      <c r="J238">
        <v>128</v>
      </c>
      <c r="K238">
        <v>102</v>
      </c>
      <c r="L238">
        <v>10.88</v>
      </c>
      <c r="M238">
        <v>194.5</v>
      </c>
      <c r="N238">
        <v>84</v>
      </c>
      <c r="O238">
        <v>8.75</v>
      </c>
      <c r="P238">
        <v>8.8000000000000007</v>
      </c>
      <c r="Q238">
        <v>5</v>
      </c>
      <c r="R238">
        <v>2.38</v>
      </c>
      <c r="S238">
        <v>2</v>
      </c>
      <c r="T238" t="s">
        <v>22</v>
      </c>
      <c r="U238">
        <f t="shared" si="7"/>
        <v>0</v>
      </c>
      <c r="V238">
        <f>IF(Table2[[#This Row],[international_plan]]="yes",1,0)</f>
        <v>0</v>
      </c>
      <c r="W238">
        <f>IF(Table2[[#This Row],[voice_mail_plan]]="yes",1,0)</f>
        <v>0</v>
      </c>
      <c r="X238" t="str">
        <f t="shared" si="6"/>
        <v>Very High</v>
      </c>
      <c r="Y238" t="str">
        <f>IF(Table2[[#This Row],[total_intl_charge]] &gt; AVERAGE($R$2:$R$4245),"High","Low")</f>
        <v>Low</v>
      </c>
      <c r="Z238" t="str">
        <f>IF(AND(G238&gt;AVERAGE(train!$G$2:$G$4251),K238&gt;AVERAGE(train!$K$2:$K$4251)),"High Day &amp; Eve",IF(AND(G238&gt;AVERAGE(train!$G$2:$G$4251),K238&lt;=AVERAGE(train!$K$2:$K$4251)),"High Day Only",IF(AND(G238&lt;=AVERAGE(train!$G$2:$G$4251),K238&gt;AVERAGE(train!$K$2:$K$4251)),"High Eve Only","Low Usage")))</f>
        <v>High Day &amp; Eve</v>
      </c>
    </row>
    <row r="239" spans="1:26">
      <c r="A239" t="s">
        <v>70</v>
      </c>
      <c r="B239">
        <v>137</v>
      </c>
      <c r="C239" t="s">
        <v>25</v>
      </c>
      <c r="D239" t="s">
        <v>22</v>
      </c>
      <c r="E239" t="s">
        <v>22</v>
      </c>
      <c r="F239">
        <v>0</v>
      </c>
      <c r="G239">
        <v>205.9</v>
      </c>
      <c r="H239">
        <v>88</v>
      </c>
      <c r="I239">
        <v>35</v>
      </c>
      <c r="J239">
        <v>209.3</v>
      </c>
      <c r="K239">
        <v>86</v>
      </c>
      <c r="L239">
        <v>17.79</v>
      </c>
      <c r="M239">
        <v>289.89999999999998</v>
      </c>
      <c r="N239">
        <v>84</v>
      </c>
      <c r="O239">
        <v>13.05</v>
      </c>
      <c r="P239">
        <v>14.5</v>
      </c>
      <c r="Q239">
        <v>4</v>
      </c>
      <c r="R239">
        <v>3.92</v>
      </c>
      <c r="S239">
        <v>2</v>
      </c>
      <c r="T239" t="s">
        <v>22</v>
      </c>
      <c r="U239">
        <f t="shared" si="7"/>
        <v>0</v>
      </c>
      <c r="V239">
        <f>IF(Table2[[#This Row],[international_plan]]="yes",1,0)</f>
        <v>0</v>
      </c>
      <c r="W239">
        <f>IF(Table2[[#This Row],[voice_mail_plan]]="yes",1,0)</f>
        <v>0</v>
      </c>
      <c r="X239" t="str">
        <f t="shared" si="6"/>
        <v>Very High</v>
      </c>
      <c r="Y239" t="str">
        <f>IF(Table2[[#This Row],[total_intl_charge]] &gt; AVERAGE($R$2:$R$4245),"High","Low")</f>
        <v>High</v>
      </c>
      <c r="Z239" t="str">
        <f>IF(AND(G239&gt;AVERAGE(train!$G$2:$G$4251),K239&gt;AVERAGE(train!$K$2:$K$4251)),"High Day &amp; Eve",IF(AND(G239&gt;AVERAGE(train!$G$2:$G$4251),K239&lt;=AVERAGE(train!$K$2:$K$4251)),"High Day Only",IF(AND(G239&lt;=AVERAGE(train!$G$2:$G$4251),K239&gt;AVERAGE(train!$K$2:$K$4251)),"High Eve Only","Low Usage")))</f>
        <v>High Day Only</v>
      </c>
    </row>
    <row r="240" spans="1:26">
      <c r="A240" t="s">
        <v>68</v>
      </c>
      <c r="B240">
        <v>167</v>
      </c>
      <c r="C240" t="s">
        <v>28</v>
      </c>
      <c r="D240" t="s">
        <v>22</v>
      </c>
      <c r="E240" t="s">
        <v>22</v>
      </c>
      <c r="F240">
        <v>0</v>
      </c>
      <c r="G240">
        <v>207.6</v>
      </c>
      <c r="H240">
        <v>88</v>
      </c>
      <c r="I240">
        <v>35.29</v>
      </c>
      <c r="J240">
        <v>132.4</v>
      </c>
      <c r="K240">
        <v>63</v>
      </c>
      <c r="L240">
        <v>11.25</v>
      </c>
      <c r="M240">
        <v>255.2</v>
      </c>
      <c r="N240">
        <v>98</v>
      </c>
      <c r="O240">
        <v>11.48</v>
      </c>
      <c r="P240">
        <v>14.1</v>
      </c>
      <c r="Q240">
        <v>5</v>
      </c>
      <c r="R240">
        <v>3.81</v>
      </c>
      <c r="S240">
        <v>0</v>
      </c>
      <c r="T240" t="s">
        <v>22</v>
      </c>
      <c r="U240">
        <f t="shared" si="7"/>
        <v>0</v>
      </c>
      <c r="V240">
        <f>IF(Table2[[#This Row],[international_plan]]="yes",1,0)</f>
        <v>0</v>
      </c>
      <c r="W240">
        <f>IF(Table2[[#This Row],[voice_mail_plan]]="yes",1,0)</f>
        <v>0</v>
      </c>
      <c r="X240" t="str">
        <f t="shared" si="6"/>
        <v>Very High</v>
      </c>
      <c r="Y240" t="str">
        <f>IF(Table2[[#This Row],[total_intl_charge]] &gt; AVERAGE($R$2:$R$4245),"High","Low")</f>
        <v>High</v>
      </c>
      <c r="Z240" t="str">
        <f>IF(AND(G240&gt;AVERAGE(train!$G$2:$G$4251),K240&gt;AVERAGE(train!$K$2:$K$4251)),"High Day &amp; Eve",IF(AND(G240&gt;AVERAGE(train!$G$2:$G$4251),K240&lt;=AVERAGE(train!$K$2:$K$4251)),"High Day Only",IF(AND(G240&lt;=AVERAGE(train!$G$2:$G$4251),K240&gt;AVERAGE(train!$K$2:$K$4251)),"High Eve Only","Low Usage")))</f>
        <v>High Day Only</v>
      </c>
    </row>
    <row r="241" spans="1:26">
      <c r="A241" t="s">
        <v>26</v>
      </c>
      <c r="B241">
        <v>89</v>
      </c>
      <c r="C241" t="s">
        <v>28</v>
      </c>
      <c r="D241" t="s">
        <v>22</v>
      </c>
      <c r="E241" t="s">
        <v>22</v>
      </c>
      <c r="F241">
        <v>0</v>
      </c>
      <c r="G241">
        <v>303.89999999999998</v>
      </c>
      <c r="H241">
        <v>95</v>
      </c>
      <c r="I241">
        <v>51.66</v>
      </c>
      <c r="J241">
        <v>260.89999999999998</v>
      </c>
      <c r="K241">
        <v>114</v>
      </c>
      <c r="L241">
        <v>22.18</v>
      </c>
      <c r="M241">
        <v>312.10000000000002</v>
      </c>
      <c r="N241">
        <v>89</v>
      </c>
      <c r="O241">
        <v>14.04</v>
      </c>
      <c r="P241">
        <v>5.3</v>
      </c>
      <c r="Q241">
        <v>3</v>
      </c>
      <c r="R241">
        <v>1.43</v>
      </c>
      <c r="S241">
        <v>1</v>
      </c>
      <c r="T241" t="s">
        <v>23</v>
      </c>
      <c r="U241">
        <f t="shared" si="7"/>
        <v>1</v>
      </c>
      <c r="V241">
        <f>IF(Table2[[#This Row],[international_plan]]="yes",1,0)</f>
        <v>0</v>
      </c>
      <c r="W241">
        <f>IF(Table2[[#This Row],[voice_mail_plan]]="yes",1,0)</f>
        <v>0</v>
      </c>
      <c r="X241" t="str">
        <f t="shared" si="6"/>
        <v>Medium</v>
      </c>
      <c r="Y241" t="str">
        <f>IF(Table2[[#This Row],[total_intl_charge]] &gt; AVERAGE($R$2:$R$4245),"High","Low")</f>
        <v>Low</v>
      </c>
      <c r="Z241" t="str">
        <f>IF(AND(G241&gt;AVERAGE(train!$G$2:$G$4251),K241&gt;AVERAGE(train!$K$2:$K$4251)),"High Day &amp; Eve",IF(AND(G241&gt;AVERAGE(train!$G$2:$G$4251),K241&lt;=AVERAGE(train!$K$2:$K$4251)),"High Day Only",IF(AND(G241&lt;=AVERAGE(train!$G$2:$G$4251),K241&gt;AVERAGE(train!$K$2:$K$4251)),"High Eve Only","Low Usage")))</f>
        <v>High Day &amp; Eve</v>
      </c>
    </row>
    <row r="242" spans="1:26">
      <c r="A242" t="s">
        <v>74</v>
      </c>
      <c r="B242">
        <v>199</v>
      </c>
      <c r="C242" t="s">
        <v>21</v>
      </c>
      <c r="D242" t="s">
        <v>22</v>
      </c>
      <c r="E242" t="s">
        <v>23</v>
      </c>
      <c r="F242">
        <v>34</v>
      </c>
      <c r="G242">
        <v>230.6</v>
      </c>
      <c r="H242">
        <v>121</v>
      </c>
      <c r="I242">
        <v>39.200000000000003</v>
      </c>
      <c r="J242">
        <v>219.4</v>
      </c>
      <c r="K242">
        <v>99</v>
      </c>
      <c r="L242">
        <v>18.649999999999999</v>
      </c>
      <c r="M242">
        <v>299.3</v>
      </c>
      <c r="N242">
        <v>94</v>
      </c>
      <c r="O242">
        <v>13.47</v>
      </c>
      <c r="P242">
        <v>8</v>
      </c>
      <c r="Q242">
        <v>2</v>
      </c>
      <c r="R242">
        <v>2.16</v>
      </c>
      <c r="S242">
        <v>0</v>
      </c>
      <c r="T242" t="s">
        <v>22</v>
      </c>
      <c r="U242">
        <f t="shared" si="7"/>
        <v>0</v>
      </c>
      <c r="V242">
        <f>IF(Table2[[#This Row],[international_plan]]="yes",1,0)</f>
        <v>0</v>
      </c>
      <c r="W242">
        <f>IF(Table2[[#This Row],[voice_mail_plan]]="yes",1,0)</f>
        <v>1</v>
      </c>
      <c r="X242" t="str">
        <f t="shared" si="6"/>
        <v>Very High</v>
      </c>
      <c r="Y242" t="str">
        <f>IF(Table2[[#This Row],[total_intl_charge]] &gt; AVERAGE($R$2:$R$4245),"High","Low")</f>
        <v>Low</v>
      </c>
      <c r="Z242" t="str">
        <f>IF(AND(G242&gt;AVERAGE(train!$G$2:$G$4251),K242&gt;AVERAGE(train!$K$2:$K$4251)),"High Day &amp; Eve",IF(AND(G242&gt;AVERAGE(train!$G$2:$G$4251),K242&lt;=AVERAGE(train!$K$2:$K$4251)),"High Day Only",IF(AND(G242&lt;=AVERAGE(train!$G$2:$G$4251),K242&gt;AVERAGE(train!$K$2:$K$4251)),"High Eve Only","Low Usage")))</f>
        <v>High Day Only</v>
      </c>
    </row>
    <row r="243" spans="1:26">
      <c r="A243" t="s">
        <v>69</v>
      </c>
      <c r="B243">
        <v>132</v>
      </c>
      <c r="C243" t="s">
        <v>28</v>
      </c>
      <c r="D243" t="s">
        <v>22</v>
      </c>
      <c r="E243" t="s">
        <v>22</v>
      </c>
      <c r="F243">
        <v>0</v>
      </c>
      <c r="G243">
        <v>99.5</v>
      </c>
      <c r="H243">
        <v>110</v>
      </c>
      <c r="I243">
        <v>16.920000000000002</v>
      </c>
      <c r="J243">
        <v>129.1</v>
      </c>
      <c r="K243">
        <v>80</v>
      </c>
      <c r="L243">
        <v>10.97</v>
      </c>
      <c r="M243">
        <v>125.1</v>
      </c>
      <c r="N243">
        <v>124</v>
      </c>
      <c r="O243">
        <v>5.63</v>
      </c>
      <c r="P243">
        <v>9.6999999999999993</v>
      </c>
      <c r="Q243">
        <v>3</v>
      </c>
      <c r="R243">
        <v>2.62</v>
      </c>
      <c r="S243">
        <v>0</v>
      </c>
      <c r="T243" t="s">
        <v>22</v>
      </c>
      <c r="U243">
        <f t="shared" si="7"/>
        <v>0</v>
      </c>
      <c r="V243">
        <f>IF(Table2[[#This Row],[international_plan]]="yes",1,0)</f>
        <v>0</v>
      </c>
      <c r="W243">
        <f>IF(Table2[[#This Row],[voice_mail_plan]]="yes",1,0)</f>
        <v>0</v>
      </c>
      <c r="X243" t="str">
        <f t="shared" si="6"/>
        <v>Very High</v>
      </c>
      <c r="Y243" t="str">
        <f>IF(Table2[[#This Row],[total_intl_charge]] &gt; AVERAGE($R$2:$R$4245),"High","Low")</f>
        <v>Low</v>
      </c>
      <c r="Z243" t="str">
        <f>IF(AND(G243&gt;AVERAGE(train!$G$2:$G$4251),K243&gt;AVERAGE(train!$K$2:$K$4251)),"High Day &amp; Eve",IF(AND(G243&gt;AVERAGE(train!$G$2:$G$4251),K243&lt;=AVERAGE(train!$K$2:$K$4251)),"High Day Only",IF(AND(G243&lt;=AVERAGE(train!$G$2:$G$4251),K243&gt;AVERAGE(train!$K$2:$K$4251)),"High Eve Only","Low Usage")))</f>
        <v>Low Usage</v>
      </c>
    </row>
    <row r="244" spans="1:26">
      <c r="A244" t="s">
        <v>51</v>
      </c>
      <c r="B244">
        <v>94</v>
      </c>
      <c r="C244" t="s">
        <v>28</v>
      </c>
      <c r="D244" t="s">
        <v>22</v>
      </c>
      <c r="E244" t="s">
        <v>22</v>
      </c>
      <c r="F244">
        <v>0</v>
      </c>
      <c r="G244">
        <v>177.1</v>
      </c>
      <c r="H244">
        <v>112</v>
      </c>
      <c r="I244">
        <v>30.11</v>
      </c>
      <c r="J244">
        <v>194</v>
      </c>
      <c r="K244">
        <v>112</v>
      </c>
      <c r="L244">
        <v>16.489999999999998</v>
      </c>
      <c r="M244">
        <v>146.69999999999999</v>
      </c>
      <c r="N244">
        <v>108</v>
      </c>
      <c r="O244">
        <v>6.6</v>
      </c>
      <c r="P244">
        <v>5.9</v>
      </c>
      <c r="Q244">
        <v>4</v>
      </c>
      <c r="R244">
        <v>1.59</v>
      </c>
      <c r="S244">
        <v>1</v>
      </c>
      <c r="T244" t="s">
        <v>22</v>
      </c>
      <c r="U244">
        <f t="shared" si="7"/>
        <v>0</v>
      </c>
      <c r="V244">
        <f>IF(Table2[[#This Row],[international_plan]]="yes",1,0)</f>
        <v>0</v>
      </c>
      <c r="W244">
        <f>IF(Table2[[#This Row],[voice_mail_plan]]="yes",1,0)</f>
        <v>0</v>
      </c>
      <c r="X244" t="str">
        <f t="shared" si="6"/>
        <v>Medium</v>
      </c>
      <c r="Y244" t="str">
        <f>IF(Table2[[#This Row],[total_intl_charge]] &gt; AVERAGE($R$2:$R$4245),"High","Low")</f>
        <v>Low</v>
      </c>
      <c r="Z244" t="str">
        <f>IF(AND(G244&gt;AVERAGE(train!$G$2:$G$4251),K244&gt;AVERAGE(train!$K$2:$K$4251)),"High Day &amp; Eve",IF(AND(G244&gt;AVERAGE(train!$G$2:$G$4251),K244&lt;=AVERAGE(train!$K$2:$K$4251)),"High Day Only",IF(AND(G244&lt;=AVERAGE(train!$G$2:$G$4251),K244&gt;AVERAGE(train!$K$2:$K$4251)),"High Eve Only","Low Usage")))</f>
        <v>High Eve Only</v>
      </c>
    </row>
    <row r="245" spans="1:26">
      <c r="A245" t="s">
        <v>51</v>
      </c>
      <c r="B245">
        <v>96</v>
      </c>
      <c r="C245" t="s">
        <v>28</v>
      </c>
      <c r="D245" t="s">
        <v>22</v>
      </c>
      <c r="E245" t="s">
        <v>23</v>
      </c>
      <c r="F245">
        <v>18</v>
      </c>
      <c r="G245">
        <v>172.7</v>
      </c>
      <c r="H245">
        <v>86</v>
      </c>
      <c r="I245">
        <v>29.36</v>
      </c>
      <c r="J245">
        <v>133.4</v>
      </c>
      <c r="K245">
        <v>113</v>
      </c>
      <c r="L245">
        <v>11.34</v>
      </c>
      <c r="M245">
        <v>259.5</v>
      </c>
      <c r="N245">
        <v>70</v>
      </c>
      <c r="O245">
        <v>11.68</v>
      </c>
      <c r="P245">
        <v>9.8000000000000007</v>
      </c>
      <c r="Q245">
        <v>3</v>
      </c>
      <c r="R245">
        <v>2.65</v>
      </c>
      <c r="S245">
        <v>1</v>
      </c>
      <c r="T245" t="s">
        <v>22</v>
      </c>
      <c r="U245">
        <f t="shared" si="7"/>
        <v>0</v>
      </c>
      <c r="V245">
        <f>IF(Table2[[#This Row],[international_plan]]="yes",1,0)</f>
        <v>0</v>
      </c>
      <c r="W245">
        <f>IF(Table2[[#This Row],[voice_mail_plan]]="yes",1,0)</f>
        <v>1</v>
      </c>
      <c r="X245" t="str">
        <f t="shared" si="6"/>
        <v>Medium</v>
      </c>
      <c r="Y245" t="str">
        <f>IF(Table2[[#This Row],[total_intl_charge]] &gt; AVERAGE($R$2:$R$4245),"High","Low")</f>
        <v>Low</v>
      </c>
      <c r="Z245" t="str">
        <f>IF(AND(G245&gt;AVERAGE(train!$G$2:$G$4251),K245&gt;AVERAGE(train!$K$2:$K$4251)),"High Day &amp; Eve",IF(AND(G245&gt;AVERAGE(train!$G$2:$G$4251),K245&lt;=AVERAGE(train!$K$2:$K$4251)),"High Day Only",IF(AND(G245&lt;=AVERAGE(train!$G$2:$G$4251),K245&gt;AVERAGE(train!$K$2:$K$4251)),"High Eve Only","Low Usage")))</f>
        <v>High Eve Only</v>
      </c>
    </row>
    <row r="246" spans="1:26">
      <c r="A246" t="s">
        <v>32</v>
      </c>
      <c r="B246">
        <v>166</v>
      </c>
      <c r="C246" t="s">
        <v>28</v>
      </c>
      <c r="D246" t="s">
        <v>22</v>
      </c>
      <c r="E246" t="s">
        <v>22</v>
      </c>
      <c r="F246">
        <v>0</v>
      </c>
      <c r="G246">
        <v>204.2</v>
      </c>
      <c r="H246">
        <v>115</v>
      </c>
      <c r="I246">
        <v>34.71</v>
      </c>
      <c r="J246">
        <v>179.9</v>
      </c>
      <c r="K246">
        <v>152</v>
      </c>
      <c r="L246">
        <v>15.29</v>
      </c>
      <c r="M246">
        <v>216.8</v>
      </c>
      <c r="N246">
        <v>109</v>
      </c>
      <c r="O246">
        <v>9.76</v>
      </c>
      <c r="P246">
        <v>9.5</v>
      </c>
      <c r="Q246">
        <v>5</v>
      </c>
      <c r="R246">
        <v>2.57</v>
      </c>
      <c r="S246">
        <v>1</v>
      </c>
      <c r="T246" t="s">
        <v>22</v>
      </c>
      <c r="U246">
        <f t="shared" si="7"/>
        <v>0</v>
      </c>
      <c r="V246">
        <f>IF(Table2[[#This Row],[international_plan]]="yes",1,0)</f>
        <v>0</v>
      </c>
      <c r="W246">
        <f>IF(Table2[[#This Row],[voice_mail_plan]]="yes",1,0)</f>
        <v>0</v>
      </c>
      <c r="X246" t="str">
        <f t="shared" si="6"/>
        <v>Very High</v>
      </c>
      <c r="Y246" t="str">
        <f>IF(Table2[[#This Row],[total_intl_charge]] &gt; AVERAGE($R$2:$R$4245),"High","Low")</f>
        <v>Low</v>
      </c>
      <c r="Z246" t="str">
        <f>IF(AND(G246&gt;AVERAGE(train!$G$2:$G$4251),K246&gt;AVERAGE(train!$K$2:$K$4251)),"High Day &amp; Eve",IF(AND(G246&gt;AVERAGE(train!$G$2:$G$4251),K246&lt;=AVERAGE(train!$K$2:$K$4251)),"High Day Only",IF(AND(G246&lt;=AVERAGE(train!$G$2:$G$4251),K246&gt;AVERAGE(train!$K$2:$K$4251)),"High Eve Only","Low Usage")))</f>
        <v>High Day &amp; Eve</v>
      </c>
    </row>
    <row r="247" spans="1:26">
      <c r="A247" t="s">
        <v>63</v>
      </c>
      <c r="B247">
        <v>74</v>
      </c>
      <c r="C247" t="s">
        <v>21</v>
      </c>
      <c r="D247" t="s">
        <v>22</v>
      </c>
      <c r="E247" t="s">
        <v>22</v>
      </c>
      <c r="F247">
        <v>0</v>
      </c>
      <c r="G247">
        <v>85.7</v>
      </c>
      <c r="H247">
        <v>83</v>
      </c>
      <c r="I247">
        <v>14.57</v>
      </c>
      <c r="J247">
        <v>247.7</v>
      </c>
      <c r="K247">
        <v>67</v>
      </c>
      <c r="L247">
        <v>21.05</v>
      </c>
      <c r="M247">
        <v>142.4</v>
      </c>
      <c r="N247">
        <v>85</v>
      </c>
      <c r="O247">
        <v>6.41</v>
      </c>
      <c r="P247">
        <v>10.1</v>
      </c>
      <c r="Q247">
        <v>5</v>
      </c>
      <c r="R247">
        <v>2.73</v>
      </c>
      <c r="S247">
        <v>2</v>
      </c>
      <c r="T247" t="s">
        <v>22</v>
      </c>
      <c r="U247">
        <f t="shared" si="7"/>
        <v>0</v>
      </c>
      <c r="V247">
        <f>IF(Table2[[#This Row],[international_plan]]="yes",1,0)</f>
        <v>0</v>
      </c>
      <c r="W247">
        <f>IF(Table2[[#This Row],[voice_mail_plan]]="yes",1,0)</f>
        <v>0</v>
      </c>
      <c r="X247" t="str">
        <f t="shared" si="6"/>
        <v>Medium</v>
      </c>
      <c r="Y247" t="str">
        <f>IF(Table2[[#This Row],[total_intl_charge]] &gt; AVERAGE($R$2:$R$4245),"High","Low")</f>
        <v>Low</v>
      </c>
      <c r="Z247" t="str">
        <f>IF(AND(G247&gt;AVERAGE(train!$G$2:$G$4251),K247&gt;AVERAGE(train!$K$2:$K$4251)),"High Day &amp; Eve",IF(AND(G247&gt;AVERAGE(train!$G$2:$G$4251),K247&lt;=AVERAGE(train!$K$2:$K$4251)),"High Day Only",IF(AND(G247&lt;=AVERAGE(train!$G$2:$G$4251),K247&gt;AVERAGE(train!$K$2:$K$4251)),"High Eve Only","Low Usage")))</f>
        <v>Low Usage</v>
      </c>
    </row>
    <row r="248" spans="1:26">
      <c r="A248" t="s">
        <v>50</v>
      </c>
      <c r="B248">
        <v>36</v>
      </c>
      <c r="C248" t="s">
        <v>21</v>
      </c>
      <c r="D248" t="s">
        <v>22</v>
      </c>
      <c r="E248" t="s">
        <v>22</v>
      </c>
      <c r="F248">
        <v>0</v>
      </c>
      <c r="G248">
        <v>157.6</v>
      </c>
      <c r="H248">
        <v>117</v>
      </c>
      <c r="I248">
        <v>26.79</v>
      </c>
      <c r="J248">
        <v>184.3</v>
      </c>
      <c r="K248">
        <v>58</v>
      </c>
      <c r="L248">
        <v>15.67</v>
      </c>
      <c r="M248">
        <v>240.4</v>
      </c>
      <c r="N248">
        <v>99</v>
      </c>
      <c r="O248">
        <v>10.82</v>
      </c>
      <c r="P248">
        <v>11.9</v>
      </c>
      <c r="Q248">
        <v>1</v>
      </c>
      <c r="R248">
        <v>3.21</v>
      </c>
      <c r="S248">
        <v>0</v>
      </c>
      <c r="T248" t="s">
        <v>22</v>
      </c>
      <c r="U248">
        <f t="shared" si="7"/>
        <v>0</v>
      </c>
      <c r="V248">
        <f>IF(Table2[[#This Row],[international_plan]]="yes",1,0)</f>
        <v>0</v>
      </c>
      <c r="W248">
        <f>IF(Table2[[#This Row],[voice_mail_plan]]="yes",1,0)</f>
        <v>0</v>
      </c>
      <c r="X248" t="str">
        <f t="shared" si="6"/>
        <v>Low</v>
      </c>
      <c r="Y248" t="str">
        <f>IF(Table2[[#This Row],[total_intl_charge]] &gt; AVERAGE($R$2:$R$4245),"High","Low")</f>
        <v>High</v>
      </c>
      <c r="Z248" t="str">
        <f>IF(AND(G248&gt;AVERAGE(train!$G$2:$G$4251),K248&gt;AVERAGE(train!$K$2:$K$4251)),"High Day &amp; Eve",IF(AND(G248&gt;AVERAGE(train!$G$2:$G$4251),K248&lt;=AVERAGE(train!$K$2:$K$4251)),"High Day Only",IF(AND(G248&lt;=AVERAGE(train!$G$2:$G$4251),K248&gt;AVERAGE(train!$K$2:$K$4251)),"High Eve Only","Low Usage")))</f>
        <v>Low Usage</v>
      </c>
    </row>
    <row r="249" spans="1:26">
      <c r="A249" t="s">
        <v>66</v>
      </c>
      <c r="B249">
        <v>113</v>
      </c>
      <c r="C249" t="s">
        <v>21</v>
      </c>
      <c r="D249" t="s">
        <v>22</v>
      </c>
      <c r="E249" t="s">
        <v>22</v>
      </c>
      <c r="F249">
        <v>0</v>
      </c>
      <c r="G249">
        <v>215.5</v>
      </c>
      <c r="H249">
        <v>129</v>
      </c>
      <c r="I249">
        <v>36.64</v>
      </c>
      <c r="J249">
        <v>218.7</v>
      </c>
      <c r="K249">
        <v>117</v>
      </c>
      <c r="L249">
        <v>18.59</v>
      </c>
      <c r="M249">
        <v>207.1</v>
      </c>
      <c r="N249">
        <v>91</v>
      </c>
      <c r="O249">
        <v>9.32</v>
      </c>
      <c r="P249">
        <v>6.6</v>
      </c>
      <c r="Q249">
        <v>9</v>
      </c>
      <c r="R249">
        <v>1.78</v>
      </c>
      <c r="S249">
        <v>4</v>
      </c>
      <c r="T249" t="s">
        <v>22</v>
      </c>
      <c r="U249">
        <f t="shared" si="7"/>
        <v>0</v>
      </c>
      <c r="V249">
        <f>IF(Table2[[#This Row],[international_plan]]="yes",1,0)</f>
        <v>0</v>
      </c>
      <c r="W249">
        <f>IF(Table2[[#This Row],[voice_mail_plan]]="yes",1,0)</f>
        <v>0</v>
      </c>
      <c r="X249" t="str">
        <f t="shared" si="6"/>
        <v>High</v>
      </c>
      <c r="Y249" t="str">
        <f>IF(Table2[[#This Row],[total_intl_charge]] &gt; AVERAGE($R$2:$R$4245),"High","Low")</f>
        <v>Low</v>
      </c>
      <c r="Z249" t="str">
        <f>IF(AND(G249&gt;AVERAGE(train!$G$2:$G$4251),K249&gt;AVERAGE(train!$K$2:$K$4251)),"High Day &amp; Eve",IF(AND(G249&gt;AVERAGE(train!$G$2:$G$4251),K249&lt;=AVERAGE(train!$K$2:$K$4251)),"High Day Only",IF(AND(G249&lt;=AVERAGE(train!$G$2:$G$4251),K249&gt;AVERAGE(train!$K$2:$K$4251)),"High Eve Only","Low Usage")))</f>
        <v>High Day &amp; Eve</v>
      </c>
    </row>
    <row r="250" spans="1:26">
      <c r="A250" t="s">
        <v>49</v>
      </c>
      <c r="B250">
        <v>67</v>
      </c>
      <c r="C250" t="s">
        <v>21</v>
      </c>
      <c r="D250" t="s">
        <v>22</v>
      </c>
      <c r="E250" t="s">
        <v>22</v>
      </c>
      <c r="F250">
        <v>0</v>
      </c>
      <c r="G250">
        <v>171.7</v>
      </c>
      <c r="H250">
        <v>80</v>
      </c>
      <c r="I250">
        <v>29.19</v>
      </c>
      <c r="J250">
        <v>110.4</v>
      </c>
      <c r="K250">
        <v>81</v>
      </c>
      <c r="L250">
        <v>9.3800000000000008</v>
      </c>
      <c r="M250">
        <v>195.4</v>
      </c>
      <c r="N250">
        <v>111</v>
      </c>
      <c r="O250">
        <v>8.7899999999999991</v>
      </c>
      <c r="P250">
        <v>11.9</v>
      </c>
      <c r="Q250">
        <v>4</v>
      </c>
      <c r="R250">
        <v>3.21</v>
      </c>
      <c r="S250">
        <v>2</v>
      </c>
      <c r="T250" t="s">
        <v>22</v>
      </c>
      <c r="U250">
        <f t="shared" si="7"/>
        <v>0</v>
      </c>
      <c r="V250">
        <f>IF(Table2[[#This Row],[international_plan]]="yes",1,0)</f>
        <v>0</v>
      </c>
      <c r="W250">
        <f>IF(Table2[[#This Row],[voice_mail_plan]]="yes",1,0)</f>
        <v>0</v>
      </c>
      <c r="X250" t="str">
        <f t="shared" si="6"/>
        <v>Low</v>
      </c>
      <c r="Y250" t="str">
        <f>IF(Table2[[#This Row],[total_intl_charge]] &gt; AVERAGE($R$2:$R$4245),"High","Low")</f>
        <v>High</v>
      </c>
      <c r="Z250" t="str">
        <f>IF(AND(G250&gt;AVERAGE(train!$G$2:$G$4251),K250&gt;AVERAGE(train!$K$2:$K$4251)),"High Day &amp; Eve",IF(AND(G250&gt;AVERAGE(train!$G$2:$G$4251),K250&lt;=AVERAGE(train!$K$2:$K$4251)),"High Day Only",IF(AND(G250&lt;=AVERAGE(train!$G$2:$G$4251),K250&gt;AVERAGE(train!$K$2:$K$4251)),"High Eve Only","Low Usage")))</f>
        <v>Low Usage</v>
      </c>
    </row>
    <row r="251" spans="1:26">
      <c r="A251" t="s">
        <v>40</v>
      </c>
      <c r="B251">
        <v>127</v>
      </c>
      <c r="C251" t="s">
        <v>21</v>
      </c>
      <c r="D251" t="s">
        <v>22</v>
      </c>
      <c r="E251" t="s">
        <v>22</v>
      </c>
      <c r="F251">
        <v>0</v>
      </c>
      <c r="G251">
        <v>266.60000000000002</v>
      </c>
      <c r="H251">
        <v>106</v>
      </c>
      <c r="I251">
        <v>45.32</v>
      </c>
      <c r="J251">
        <v>264.8</v>
      </c>
      <c r="K251">
        <v>168</v>
      </c>
      <c r="L251">
        <v>22.51</v>
      </c>
      <c r="M251">
        <v>207.2</v>
      </c>
      <c r="N251">
        <v>119</v>
      </c>
      <c r="O251">
        <v>9.32</v>
      </c>
      <c r="P251">
        <v>5.9</v>
      </c>
      <c r="Q251">
        <v>2</v>
      </c>
      <c r="R251">
        <v>1.59</v>
      </c>
      <c r="S251">
        <v>1</v>
      </c>
      <c r="T251" t="s">
        <v>23</v>
      </c>
      <c r="U251">
        <f t="shared" si="7"/>
        <v>1</v>
      </c>
      <c r="V251">
        <f>IF(Table2[[#This Row],[international_plan]]="yes",1,0)</f>
        <v>0</v>
      </c>
      <c r="W251">
        <f>IF(Table2[[#This Row],[voice_mail_plan]]="yes",1,0)</f>
        <v>0</v>
      </c>
      <c r="X251" t="str">
        <f t="shared" si="6"/>
        <v>High</v>
      </c>
      <c r="Y251" t="str">
        <f>IF(Table2[[#This Row],[total_intl_charge]] &gt; AVERAGE($R$2:$R$4245),"High","Low")</f>
        <v>Low</v>
      </c>
      <c r="Z251" t="str">
        <f>IF(AND(G251&gt;AVERAGE(train!$G$2:$G$4251),K251&gt;AVERAGE(train!$K$2:$K$4251)),"High Day &amp; Eve",IF(AND(G251&gt;AVERAGE(train!$G$2:$G$4251),K251&lt;=AVERAGE(train!$K$2:$K$4251)),"High Day Only",IF(AND(G251&lt;=AVERAGE(train!$G$2:$G$4251),K251&gt;AVERAGE(train!$K$2:$K$4251)),"High Eve Only","Low Usage")))</f>
        <v>High Day &amp; Eve</v>
      </c>
    </row>
    <row r="252" spans="1:26">
      <c r="A252" t="s">
        <v>34</v>
      </c>
      <c r="B252">
        <v>158</v>
      </c>
      <c r="C252" t="s">
        <v>21</v>
      </c>
      <c r="D252" t="s">
        <v>22</v>
      </c>
      <c r="E252" t="s">
        <v>22</v>
      </c>
      <c r="F252">
        <v>0</v>
      </c>
      <c r="G252">
        <v>158</v>
      </c>
      <c r="H252">
        <v>106</v>
      </c>
      <c r="I252">
        <v>26.86</v>
      </c>
      <c r="J252">
        <v>292.5</v>
      </c>
      <c r="K252">
        <v>114</v>
      </c>
      <c r="L252">
        <v>24.86</v>
      </c>
      <c r="M252">
        <v>241.1</v>
      </c>
      <c r="N252">
        <v>89</v>
      </c>
      <c r="O252">
        <v>10.85</v>
      </c>
      <c r="P252">
        <v>9.1</v>
      </c>
      <c r="Q252">
        <v>4</v>
      </c>
      <c r="R252">
        <v>2.46</v>
      </c>
      <c r="S252">
        <v>1</v>
      </c>
      <c r="T252" t="s">
        <v>22</v>
      </c>
      <c r="U252">
        <f t="shared" si="7"/>
        <v>0</v>
      </c>
      <c r="V252">
        <f>IF(Table2[[#This Row],[international_plan]]="yes",1,0)</f>
        <v>0</v>
      </c>
      <c r="W252">
        <f>IF(Table2[[#This Row],[voice_mail_plan]]="yes",1,0)</f>
        <v>0</v>
      </c>
      <c r="X252" t="str">
        <f t="shared" si="6"/>
        <v>Very High</v>
      </c>
      <c r="Y252" t="str">
        <f>IF(Table2[[#This Row],[total_intl_charge]] &gt; AVERAGE($R$2:$R$4245),"High","Low")</f>
        <v>Low</v>
      </c>
      <c r="Z252" t="str">
        <f>IF(AND(G252&gt;AVERAGE(train!$G$2:$G$4251),K252&gt;AVERAGE(train!$K$2:$K$4251)),"High Day &amp; Eve",IF(AND(G252&gt;AVERAGE(train!$G$2:$G$4251),K252&lt;=AVERAGE(train!$K$2:$K$4251)),"High Day Only",IF(AND(G252&lt;=AVERAGE(train!$G$2:$G$4251),K252&gt;AVERAGE(train!$K$2:$K$4251)),"High Eve Only","Low Usage")))</f>
        <v>High Eve Only</v>
      </c>
    </row>
    <row r="253" spans="1:26">
      <c r="A253" t="s">
        <v>42</v>
      </c>
      <c r="B253">
        <v>136</v>
      </c>
      <c r="C253" t="s">
        <v>28</v>
      </c>
      <c r="D253" t="s">
        <v>22</v>
      </c>
      <c r="E253" t="s">
        <v>22</v>
      </c>
      <c r="F253">
        <v>0</v>
      </c>
      <c r="G253">
        <v>92</v>
      </c>
      <c r="H253">
        <v>117</v>
      </c>
      <c r="I253">
        <v>15.64</v>
      </c>
      <c r="J253">
        <v>253.6</v>
      </c>
      <c r="K253">
        <v>77</v>
      </c>
      <c r="L253">
        <v>21.56</v>
      </c>
      <c r="M253">
        <v>214.1</v>
      </c>
      <c r="N253">
        <v>90</v>
      </c>
      <c r="O253">
        <v>9.6300000000000008</v>
      </c>
      <c r="P253">
        <v>10.3</v>
      </c>
      <c r="Q253">
        <v>10</v>
      </c>
      <c r="R253">
        <v>2.78</v>
      </c>
      <c r="S253">
        <v>1</v>
      </c>
      <c r="T253" t="s">
        <v>22</v>
      </c>
      <c r="U253">
        <f t="shared" si="7"/>
        <v>0</v>
      </c>
      <c r="V253">
        <f>IF(Table2[[#This Row],[international_plan]]="yes",1,0)</f>
        <v>0</v>
      </c>
      <c r="W253">
        <f>IF(Table2[[#This Row],[voice_mail_plan]]="yes",1,0)</f>
        <v>0</v>
      </c>
      <c r="X253" t="str">
        <f t="shared" si="6"/>
        <v>Very High</v>
      </c>
      <c r="Y253" t="str">
        <f>IF(Table2[[#This Row],[total_intl_charge]] &gt; AVERAGE($R$2:$R$4245),"High","Low")</f>
        <v>High</v>
      </c>
      <c r="Z253" t="str">
        <f>IF(AND(G253&gt;AVERAGE(train!$G$2:$G$4251),K253&gt;AVERAGE(train!$K$2:$K$4251)),"High Day &amp; Eve",IF(AND(G253&gt;AVERAGE(train!$G$2:$G$4251),K253&lt;=AVERAGE(train!$K$2:$K$4251)),"High Day Only",IF(AND(G253&lt;=AVERAGE(train!$G$2:$G$4251),K253&gt;AVERAGE(train!$K$2:$K$4251)),"High Eve Only","Low Usage")))</f>
        <v>Low Usage</v>
      </c>
    </row>
    <row r="254" spans="1:26">
      <c r="A254" t="s">
        <v>29</v>
      </c>
      <c r="B254">
        <v>196</v>
      </c>
      <c r="C254" t="s">
        <v>21</v>
      </c>
      <c r="D254" t="s">
        <v>22</v>
      </c>
      <c r="E254" t="s">
        <v>22</v>
      </c>
      <c r="F254">
        <v>0</v>
      </c>
      <c r="G254">
        <v>234</v>
      </c>
      <c r="H254">
        <v>109</v>
      </c>
      <c r="I254">
        <v>39.78</v>
      </c>
      <c r="J254">
        <v>249.5</v>
      </c>
      <c r="K254">
        <v>114</v>
      </c>
      <c r="L254">
        <v>21.21</v>
      </c>
      <c r="M254">
        <v>173.1</v>
      </c>
      <c r="N254">
        <v>70</v>
      </c>
      <c r="O254">
        <v>7.79</v>
      </c>
      <c r="P254">
        <v>9.1</v>
      </c>
      <c r="Q254">
        <v>5</v>
      </c>
      <c r="R254">
        <v>2.46</v>
      </c>
      <c r="S254">
        <v>2</v>
      </c>
      <c r="T254" t="s">
        <v>22</v>
      </c>
      <c r="U254">
        <f t="shared" si="7"/>
        <v>0</v>
      </c>
      <c r="V254">
        <f>IF(Table2[[#This Row],[international_plan]]="yes",1,0)</f>
        <v>0</v>
      </c>
      <c r="W254">
        <f>IF(Table2[[#This Row],[voice_mail_plan]]="yes",1,0)</f>
        <v>0</v>
      </c>
      <c r="X254" t="str">
        <f t="shared" si="6"/>
        <v>Very High</v>
      </c>
      <c r="Y254" t="str">
        <f>IF(Table2[[#This Row],[total_intl_charge]] &gt; AVERAGE($R$2:$R$4245),"High","Low")</f>
        <v>Low</v>
      </c>
      <c r="Z254" t="str">
        <f>IF(AND(G254&gt;AVERAGE(train!$G$2:$G$4251),K254&gt;AVERAGE(train!$K$2:$K$4251)),"High Day &amp; Eve",IF(AND(G254&gt;AVERAGE(train!$G$2:$G$4251),K254&lt;=AVERAGE(train!$K$2:$K$4251)),"High Day Only",IF(AND(G254&lt;=AVERAGE(train!$G$2:$G$4251),K254&gt;AVERAGE(train!$K$2:$K$4251)),"High Eve Only","Low Usage")))</f>
        <v>High Day &amp; Eve</v>
      </c>
    </row>
    <row r="255" spans="1:26">
      <c r="A255" t="s">
        <v>64</v>
      </c>
      <c r="B255">
        <v>113</v>
      </c>
      <c r="C255" t="s">
        <v>21</v>
      </c>
      <c r="D255" t="s">
        <v>22</v>
      </c>
      <c r="E255" t="s">
        <v>22</v>
      </c>
      <c r="F255">
        <v>0</v>
      </c>
      <c r="G255">
        <v>272.10000000000002</v>
      </c>
      <c r="H255">
        <v>111</v>
      </c>
      <c r="I255">
        <v>46.26</v>
      </c>
      <c r="J255">
        <v>268.5</v>
      </c>
      <c r="K255">
        <v>118</v>
      </c>
      <c r="L255">
        <v>22.82</v>
      </c>
      <c r="M255">
        <v>213.8</v>
      </c>
      <c r="N255">
        <v>105</v>
      </c>
      <c r="O255">
        <v>9.6199999999999992</v>
      </c>
      <c r="P255">
        <v>8.5</v>
      </c>
      <c r="Q255">
        <v>10</v>
      </c>
      <c r="R255">
        <v>2.2999999999999998</v>
      </c>
      <c r="S255">
        <v>1</v>
      </c>
      <c r="T255" t="s">
        <v>23</v>
      </c>
      <c r="U255">
        <f t="shared" si="7"/>
        <v>1</v>
      </c>
      <c r="V255">
        <f>IF(Table2[[#This Row],[international_plan]]="yes",1,0)</f>
        <v>0</v>
      </c>
      <c r="W255">
        <f>IF(Table2[[#This Row],[voice_mail_plan]]="yes",1,0)</f>
        <v>0</v>
      </c>
      <c r="X255" t="str">
        <f t="shared" si="6"/>
        <v>High</v>
      </c>
      <c r="Y255" t="str">
        <f>IF(Table2[[#This Row],[total_intl_charge]] &gt; AVERAGE($R$2:$R$4245),"High","Low")</f>
        <v>Low</v>
      </c>
      <c r="Z255" t="str">
        <f>IF(AND(G255&gt;AVERAGE(train!$G$2:$G$4251),K255&gt;AVERAGE(train!$K$2:$K$4251)),"High Day &amp; Eve",IF(AND(G255&gt;AVERAGE(train!$G$2:$G$4251),K255&lt;=AVERAGE(train!$K$2:$K$4251)),"High Day Only",IF(AND(G255&lt;=AVERAGE(train!$G$2:$G$4251),K255&gt;AVERAGE(train!$K$2:$K$4251)),"High Eve Only","Low Usage")))</f>
        <v>High Day &amp; Eve</v>
      </c>
    </row>
    <row r="256" spans="1:26">
      <c r="A256" t="s">
        <v>32</v>
      </c>
      <c r="B256">
        <v>122</v>
      </c>
      <c r="C256" t="s">
        <v>25</v>
      </c>
      <c r="D256" t="s">
        <v>22</v>
      </c>
      <c r="E256" t="s">
        <v>22</v>
      </c>
      <c r="F256">
        <v>0</v>
      </c>
      <c r="G256">
        <v>296.39999999999998</v>
      </c>
      <c r="H256">
        <v>99</v>
      </c>
      <c r="I256">
        <v>50.39</v>
      </c>
      <c r="J256">
        <v>214.8</v>
      </c>
      <c r="K256">
        <v>89</v>
      </c>
      <c r="L256">
        <v>18.260000000000002</v>
      </c>
      <c r="M256">
        <v>133.9</v>
      </c>
      <c r="N256">
        <v>107</v>
      </c>
      <c r="O256">
        <v>6.03</v>
      </c>
      <c r="P256">
        <v>11.4</v>
      </c>
      <c r="Q256">
        <v>3</v>
      </c>
      <c r="R256">
        <v>3.08</v>
      </c>
      <c r="S256">
        <v>4</v>
      </c>
      <c r="T256" t="s">
        <v>23</v>
      </c>
      <c r="U256">
        <f t="shared" si="7"/>
        <v>1</v>
      </c>
      <c r="V256">
        <f>IF(Table2[[#This Row],[international_plan]]="yes",1,0)</f>
        <v>0</v>
      </c>
      <c r="W256">
        <f>IF(Table2[[#This Row],[voice_mail_plan]]="yes",1,0)</f>
        <v>0</v>
      </c>
      <c r="X256" t="str">
        <f t="shared" si="6"/>
        <v>High</v>
      </c>
      <c r="Y256" t="str">
        <f>IF(Table2[[#This Row],[total_intl_charge]] &gt; AVERAGE($R$2:$R$4245),"High","Low")</f>
        <v>High</v>
      </c>
      <c r="Z256" t="str">
        <f>IF(AND(G256&gt;AVERAGE(train!$G$2:$G$4251),K256&gt;AVERAGE(train!$K$2:$K$4251)),"High Day &amp; Eve",IF(AND(G256&gt;AVERAGE(train!$G$2:$G$4251),K256&lt;=AVERAGE(train!$K$2:$K$4251)),"High Day Only",IF(AND(G256&lt;=AVERAGE(train!$G$2:$G$4251),K256&gt;AVERAGE(train!$K$2:$K$4251)),"High Eve Only","Low Usage")))</f>
        <v>High Day Only</v>
      </c>
    </row>
    <row r="257" spans="1:26">
      <c r="A257" t="s">
        <v>33</v>
      </c>
      <c r="B257">
        <v>112</v>
      </c>
      <c r="C257" t="s">
        <v>28</v>
      </c>
      <c r="D257" t="s">
        <v>22</v>
      </c>
      <c r="E257" t="s">
        <v>22</v>
      </c>
      <c r="F257">
        <v>0</v>
      </c>
      <c r="G257">
        <v>194.4</v>
      </c>
      <c r="H257">
        <v>101</v>
      </c>
      <c r="I257">
        <v>33.049999999999997</v>
      </c>
      <c r="J257">
        <v>190.3</v>
      </c>
      <c r="K257">
        <v>82</v>
      </c>
      <c r="L257">
        <v>16.18</v>
      </c>
      <c r="M257">
        <v>183.4</v>
      </c>
      <c r="N257">
        <v>107</v>
      </c>
      <c r="O257">
        <v>8.25</v>
      </c>
      <c r="P257">
        <v>11.4</v>
      </c>
      <c r="Q257">
        <v>2</v>
      </c>
      <c r="R257">
        <v>3.08</v>
      </c>
      <c r="S257">
        <v>0</v>
      </c>
      <c r="T257" t="s">
        <v>22</v>
      </c>
      <c r="U257">
        <f t="shared" si="7"/>
        <v>0</v>
      </c>
      <c r="V257">
        <f>IF(Table2[[#This Row],[international_plan]]="yes",1,0)</f>
        <v>0</v>
      </c>
      <c r="W257">
        <f>IF(Table2[[#This Row],[voice_mail_plan]]="yes",1,0)</f>
        <v>0</v>
      </c>
      <c r="X257" t="str">
        <f t="shared" si="6"/>
        <v>High</v>
      </c>
      <c r="Y257" t="str">
        <f>IF(Table2[[#This Row],[total_intl_charge]] &gt; AVERAGE($R$2:$R$4245),"High","Low")</f>
        <v>High</v>
      </c>
      <c r="Z257" t="str">
        <f>IF(AND(G257&gt;AVERAGE(train!$G$2:$G$4251),K257&gt;AVERAGE(train!$K$2:$K$4251)),"High Day &amp; Eve",IF(AND(G257&gt;AVERAGE(train!$G$2:$G$4251),K257&lt;=AVERAGE(train!$K$2:$K$4251)),"High Day Only",IF(AND(G257&lt;=AVERAGE(train!$G$2:$G$4251),K257&gt;AVERAGE(train!$K$2:$K$4251)),"High Eve Only","Low Usage")))</f>
        <v>High Day Only</v>
      </c>
    </row>
    <row r="258" spans="1:26">
      <c r="A258" t="s">
        <v>57</v>
      </c>
      <c r="B258">
        <v>209</v>
      </c>
      <c r="C258" t="s">
        <v>21</v>
      </c>
      <c r="D258" t="s">
        <v>22</v>
      </c>
      <c r="E258" t="s">
        <v>22</v>
      </c>
      <c r="F258">
        <v>0</v>
      </c>
      <c r="G258">
        <v>227.2</v>
      </c>
      <c r="H258">
        <v>128</v>
      </c>
      <c r="I258">
        <v>38.619999999999997</v>
      </c>
      <c r="J258">
        <v>258.39999999999998</v>
      </c>
      <c r="K258">
        <v>92</v>
      </c>
      <c r="L258">
        <v>21.96</v>
      </c>
      <c r="M258">
        <v>183.5</v>
      </c>
      <c r="N258">
        <v>74</v>
      </c>
      <c r="O258">
        <v>8.26</v>
      </c>
      <c r="P258">
        <v>8.9</v>
      </c>
      <c r="Q258">
        <v>4</v>
      </c>
      <c r="R258">
        <v>2.4</v>
      </c>
      <c r="S258">
        <v>3</v>
      </c>
      <c r="T258" t="s">
        <v>22</v>
      </c>
      <c r="U258">
        <f t="shared" si="7"/>
        <v>0</v>
      </c>
      <c r="V258">
        <f>IF(Table2[[#This Row],[international_plan]]="yes",1,0)</f>
        <v>0</v>
      </c>
      <c r="W258">
        <f>IF(Table2[[#This Row],[voice_mail_plan]]="yes",1,0)</f>
        <v>0</v>
      </c>
      <c r="X258" t="str">
        <f t="shared" ref="X258:X321" si="8">IF(B258&lt;=$AC$3,"Low",IF(B258&lt;=$AC$4,"Medium",IF(B258&lt;=$AC$5,"High",IF(B258&gt;=$AC$5,"Very High"))))</f>
        <v>Very High</v>
      </c>
      <c r="Y258" t="str">
        <f>IF(Table2[[#This Row],[total_intl_charge]] &gt; AVERAGE($R$2:$R$4245),"High","Low")</f>
        <v>Low</v>
      </c>
      <c r="Z258" t="str">
        <f>IF(AND(G258&gt;AVERAGE(train!$G$2:$G$4251),K258&gt;AVERAGE(train!$K$2:$K$4251)),"High Day &amp; Eve",IF(AND(G258&gt;AVERAGE(train!$G$2:$G$4251),K258&lt;=AVERAGE(train!$K$2:$K$4251)),"High Day Only",IF(AND(G258&lt;=AVERAGE(train!$G$2:$G$4251),K258&gt;AVERAGE(train!$K$2:$K$4251)),"High Eve Only","Low Usage")))</f>
        <v>High Day Only</v>
      </c>
    </row>
    <row r="259" spans="1:26">
      <c r="A259" t="s">
        <v>60</v>
      </c>
      <c r="B259">
        <v>62</v>
      </c>
      <c r="C259" t="s">
        <v>21</v>
      </c>
      <c r="D259" t="s">
        <v>22</v>
      </c>
      <c r="E259" t="s">
        <v>22</v>
      </c>
      <c r="F259">
        <v>0</v>
      </c>
      <c r="G259">
        <v>248.7</v>
      </c>
      <c r="H259">
        <v>109</v>
      </c>
      <c r="I259">
        <v>42.28</v>
      </c>
      <c r="J259">
        <v>220</v>
      </c>
      <c r="K259">
        <v>118</v>
      </c>
      <c r="L259">
        <v>18.7</v>
      </c>
      <c r="M259">
        <v>265.7</v>
      </c>
      <c r="N259">
        <v>78</v>
      </c>
      <c r="O259">
        <v>11.96</v>
      </c>
      <c r="P259">
        <v>13.2</v>
      </c>
      <c r="Q259">
        <v>2</v>
      </c>
      <c r="R259">
        <v>3.56</v>
      </c>
      <c r="S259">
        <v>1</v>
      </c>
      <c r="T259" t="s">
        <v>23</v>
      </c>
      <c r="U259">
        <f t="shared" ref="U259:U322" si="9">IF(T259="yes",1,0)</f>
        <v>1</v>
      </c>
      <c r="V259">
        <f>IF(Table2[[#This Row],[international_plan]]="yes",1,0)</f>
        <v>0</v>
      </c>
      <c r="W259">
        <f>IF(Table2[[#This Row],[voice_mail_plan]]="yes",1,0)</f>
        <v>0</v>
      </c>
      <c r="X259" t="str">
        <f t="shared" si="8"/>
        <v>Low</v>
      </c>
      <c r="Y259" t="str">
        <f>IF(Table2[[#This Row],[total_intl_charge]] &gt; AVERAGE($R$2:$R$4245),"High","Low")</f>
        <v>High</v>
      </c>
      <c r="Z259" t="str">
        <f>IF(AND(G259&gt;AVERAGE(train!$G$2:$G$4251),K259&gt;AVERAGE(train!$K$2:$K$4251)),"High Day &amp; Eve",IF(AND(G259&gt;AVERAGE(train!$G$2:$G$4251),K259&lt;=AVERAGE(train!$K$2:$K$4251)),"High Day Only",IF(AND(G259&lt;=AVERAGE(train!$G$2:$G$4251),K259&gt;AVERAGE(train!$K$2:$K$4251)),"High Eve Only","Low Usage")))</f>
        <v>High Day &amp; Eve</v>
      </c>
    </row>
    <row r="260" spans="1:26">
      <c r="A260" t="s">
        <v>39</v>
      </c>
      <c r="B260">
        <v>110</v>
      </c>
      <c r="C260" t="s">
        <v>21</v>
      </c>
      <c r="D260" t="s">
        <v>22</v>
      </c>
      <c r="E260" t="s">
        <v>23</v>
      </c>
      <c r="F260">
        <v>38</v>
      </c>
      <c r="G260">
        <v>236.3</v>
      </c>
      <c r="H260">
        <v>102</v>
      </c>
      <c r="I260">
        <v>40.17</v>
      </c>
      <c r="J260">
        <v>195.9</v>
      </c>
      <c r="K260">
        <v>112</v>
      </c>
      <c r="L260">
        <v>16.649999999999999</v>
      </c>
      <c r="M260">
        <v>183.5</v>
      </c>
      <c r="N260">
        <v>82</v>
      </c>
      <c r="O260">
        <v>8.26</v>
      </c>
      <c r="P260">
        <v>9.6999999999999993</v>
      </c>
      <c r="Q260">
        <v>6</v>
      </c>
      <c r="R260">
        <v>2.62</v>
      </c>
      <c r="S260">
        <v>1</v>
      </c>
      <c r="T260" t="s">
        <v>22</v>
      </c>
      <c r="U260">
        <f t="shared" si="9"/>
        <v>0</v>
      </c>
      <c r="V260">
        <f>IF(Table2[[#This Row],[international_plan]]="yes",1,0)</f>
        <v>0</v>
      </c>
      <c r="W260">
        <f>IF(Table2[[#This Row],[voice_mail_plan]]="yes",1,0)</f>
        <v>1</v>
      </c>
      <c r="X260" t="str">
        <f t="shared" si="8"/>
        <v>High</v>
      </c>
      <c r="Y260" t="str">
        <f>IF(Table2[[#This Row],[total_intl_charge]] &gt; AVERAGE($R$2:$R$4245),"High","Low")</f>
        <v>Low</v>
      </c>
      <c r="Z260" t="str">
        <f>IF(AND(G260&gt;AVERAGE(train!$G$2:$G$4251),K260&gt;AVERAGE(train!$K$2:$K$4251)),"High Day &amp; Eve",IF(AND(G260&gt;AVERAGE(train!$G$2:$G$4251),K260&lt;=AVERAGE(train!$K$2:$K$4251)),"High Day Only",IF(AND(G260&lt;=AVERAGE(train!$G$2:$G$4251),K260&gt;AVERAGE(train!$K$2:$K$4251)),"High Eve Only","Low Usage")))</f>
        <v>High Day &amp; Eve</v>
      </c>
    </row>
    <row r="261" spans="1:26">
      <c r="A261" t="s">
        <v>38</v>
      </c>
      <c r="B261">
        <v>16</v>
      </c>
      <c r="C261" t="s">
        <v>28</v>
      </c>
      <c r="D261" t="s">
        <v>22</v>
      </c>
      <c r="E261" t="s">
        <v>22</v>
      </c>
      <c r="F261">
        <v>0</v>
      </c>
      <c r="G261">
        <v>205.6</v>
      </c>
      <c r="H261">
        <v>69</v>
      </c>
      <c r="I261">
        <v>34.950000000000003</v>
      </c>
      <c r="J261">
        <v>169.5</v>
      </c>
      <c r="K261">
        <v>93</v>
      </c>
      <c r="L261">
        <v>14.41</v>
      </c>
      <c r="M261">
        <v>220.1</v>
      </c>
      <c r="N261">
        <v>64</v>
      </c>
      <c r="O261">
        <v>9.9</v>
      </c>
      <c r="P261">
        <v>10.9</v>
      </c>
      <c r="Q261">
        <v>3</v>
      </c>
      <c r="R261">
        <v>2.94</v>
      </c>
      <c r="S261">
        <v>0</v>
      </c>
      <c r="T261" t="s">
        <v>22</v>
      </c>
      <c r="U261">
        <f t="shared" si="9"/>
        <v>0</v>
      </c>
      <c r="V261">
        <f>IF(Table2[[#This Row],[international_plan]]="yes",1,0)</f>
        <v>0</v>
      </c>
      <c r="W261">
        <f>IF(Table2[[#This Row],[voice_mail_plan]]="yes",1,0)</f>
        <v>0</v>
      </c>
      <c r="X261" t="str">
        <f t="shared" si="8"/>
        <v>Low</v>
      </c>
      <c r="Y261" t="str">
        <f>IF(Table2[[#This Row],[total_intl_charge]] &gt; AVERAGE($R$2:$R$4245),"High","Low")</f>
        <v>High</v>
      </c>
      <c r="Z261" t="str">
        <f>IF(AND(G261&gt;AVERAGE(train!$G$2:$G$4251),K261&gt;AVERAGE(train!$K$2:$K$4251)),"High Day &amp; Eve",IF(AND(G261&gt;AVERAGE(train!$G$2:$G$4251),K261&lt;=AVERAGE(train!$K$2:$K$4251)),"High Day Only",IF(AND(G261&lt;=AVERAGE(train!$G$2:$G$4251),K261&gt;AVERAGE(train!$K$2:$K$4251)),"High Eve Only","Low Usage")))</f>
        <v>High Day Only</v>
      </c>
    </row>
    <row r="262" spans="1:26">
      <c r="A262" t="s">
        <v>27</v>
      </c>
      <c r="B262">
        <v>73</v>
      </c>
      <c r="C262" t="s">
        <v>25</v>
      </c>
      <c r="D262" t="s">
        <v>22</v>
      </c>
      <c r="E262" t="s">
        <v>22</v>
      </c>
      <c r="F262">
        <v>0</v>
      </c>
      <c r="G262">
        <v>94.1</v>
      </c>
      <c r="H262">
        <v>136</v>
      </c>
      <c r="I262">
        <v>16</v>
      </c>
      <c r="J262">
        <v>280.3</v>
      </c>
      <c r="K262">
        <v>122</v>
      </c>
      <c r="L262">
        <v>23.83</v>
      </c>
      <c r="M262">
        <v>205</v>
      </c>
      <c r="N262">
        <v>77</v>
      </c>
      <c r="O262">
        <v>9.23</v>
      </c>
      <c r="P262">
        <v>9.8000000000000007</v>
      </c>
      <c r="Q262">
        <v>4</v>
      </c>
      <c r="R262">
        <v>2.65</v>
      </c>
      <c r="S262">
        <v>0</v>
      </c>
      <c r="T262" t="s">
        <v>22</v>
      </c>
      <c r="U262">
        <f t="shared" si="9"/>
        <v>0</v>
      </c>
      <c r="V262">
        <f>IF(Table2[[#This Row],[international_plan]]="yes",1,0)</f>
        <v>0</v>
      </c>
      <c r="W262">
        <f>IF(Table2[[#This Row],[voice_mail_plan]]="yes",1,0)</f>
        <v>0</v>
      </c>
      <c r="X262" t="str">
        <f t="shared" si="8"/>
        <v>Low</v>
      </c>
      <c r="Y262" t="str">
        <f>IF(Table2[[#This Row],[total_intl_charge]] &gt; AVERAGE($R$2:$R$4245),"High","Low")</f>
        <v>Low</v>
      </c>
      <c r="Z262" t="str">
        <f>IF(AND(G262&gt;AVERAGE(train!$G$2:$G$4251),K262&gt;AVERAGE(train!$K$2:$K$4251)),"High Day &amp; Eve",IF(AND(G262&gt;AVERAGE(train!$G$2:$G$4251),K262&lt;=AVERAGE(train!$K$2:$K$4251)),"High Day Only",IF(AND(G262&lt;=AVERAGE(train!$G$2:$G$4251),K262&gt;AVERAGE(train!$K$2:$K$4251)),"High Eve Only","Low Usage")))</f>
        <v>High Eve Only</v>
      </c>
    </row>
    <row r="263" spans="1:26">
      <c r="A263" t="s">
        <v>37</v>
      </c>
      <c r="B263">
        <v>128</v>
      </c>
      <c r="C263" t="s">
        <v>25</v>
      </c>
      <c r="D263" t="s">
        <v>22</v>
      </c>
      <c r="E263" t="s">
        <v>22</v>
      </c>
      <c r="F263">
        <v>0</v>
      </c>
      <c r="G263">
        <v>125.2</v>
      </c>
      <c r="H263">
        <v>99</v>
      </c>
      <c r="I263">
        <v>21.28</v>
      </c>
      <c r="J263">
        <v>205.4</v>
      </c>
      <c r="K263">
        <v>107</v>
      </c>
      <c r="L263">
        <v>17.46</v>
      </c>
      <c r="M263">
        <v>254.4</v>
      </c>
      <c r="N263">
        <v>111</v>
      </c>
      <c r="O263">
        <v>11.45</v>
      </c>
      <c r="P263">
        <v>18.899999999999999</v>
      </c>
      <c r="Q263">
        <v>2</v>
      </c>
      <c r="R263">
        <v>5.0999999999999996</v>
      </c>
      <c r="S263">
        <v>0</v>
      </c>
      <c r="T263" t="s">
        <v>22</v>
      </c>
      <c r="U263">
        <f t="shared" si="9"/>
        <v>0</v>
      </c>
      <c r="V263">
        <f>IF(Table2[[#This Row],[international_plan]]="yes",1,0)</f>
        <v>0</v>
      </c>
      <c r="W263">
        <f>IF(Table2[[#This Row],[voice_mail_plan]]="yes",1,0)</f>
        <v>0</v>
      </c>
      <c r="X263" t="str">
        <f t="shared" si="8"/>
        <v>Very High</v>
      </c>
      <c r="Y263" t="str">
        <f>IF(Table2[[#This Row],[total_intl_charge]] &gt; AVERAGE($R$2:$R$4245),"High","Low")</f>
        <v>High</v>
      </c>
      <c r="Z263" t="str">
        <f>IF(AND(G263&gt;AVERAGE(train!$G$2:$G$4251),K263&gt;AVERAGE(train!$K$2:$K$4251)),"High Day &amp; Eve",IF(AND(G263&gt;AVERAGE(train!$G$2:$G$4251),K263&lt;=AVERAGE(train!$K$2:$K$4251)),"High Day Only",IF(AND(G263&lt;=AVERAGE(train!$G$2:$G$4251),K263&gt;AVERAGE(train!$K$2:$K$4251)),"High Eve Only","Low Usage")))</f>
        <v>High Eve Only</v>
      </c>
    </row>
    <row r="264" spans="1:26">
      <c r="A264" t="s">
        <v>27</v>
      </c>
      <c r="B264">
        <v>39</v>
      </c>
      <c r="C264" t="s">
        <v>25</v>
      </c>
      <c r="D264" t="s">
        <v>22</v>
      </c>
      <c r="E264" t="s">
        <v>22</v>
      </c>
      <c r="F264">
        <v>0</v>
      </c>
      <c r="G264">
        <v>60.4</v>
      </c>
      <c r="H264">
        <v>158</v>
      </c>
      <c r="I264">
        <v>10.27</v>
      </c>
      <c r="J264">
        <v>306.2</v>
      </c>
      <c r="K264">
        <v>120</v>
      </c>
      <c r="L264">
        <v>26.03</v>
      </c>
      <c r="M264">
        <v>123.9</v>
      </c>
      <c r="N264">
        <v>46</v>
      </c>
      <c r="O264">
        <v>5.58</v>
      </c>
      <c r="P264">
        <v>12.4</v>
      </c>
      <c r="Q264">
        <v>3</v>
      </c>
      <c r="R264">
        <v>3.35</v>
      </c>
      <c r="S264">
        <v>1</v>
      </c>
      <c r="T264" t="s">
        <v>22</v>
      </c>
      <c r="U264">
        <f t="shared" si="9"/>
        <v>0</v>
      </c>
      <c r="V264">
        <f>IF(Table2[[#This Row],[international_plan]]="yes",1,0)</f>
        <v>0</v>
      </c>
      <c r="W264">
        <f>IF(Table2[[#This Row],[voice_mail_plan]]="yes",1,0)</f>
        <v>0</v>
      </c>
      <c r="X264" t="str">
        <f t="shared" si="8"/>
        <v>Low</v>
      </c>
      <c r="Y264" t="str">
        <f>IF(Table2[[#This Row],[total_intl_charge]] &gt; AVERAGE($R$2:$R$4245),"High","Low")</f>
        <v>High</v>
      </c>
      <c r="Z264" t="str">
        <f>IF(AND(G264&gt;AVERAGE(train!$G$2:$G$4251),K264&gt;AVERAGE(train!$K$2:$K$4251)),"High Day &amp; Eve",IF(AND(G264&gt;AVERAGE(train!$G$2:$G$4251),K264&lt;=AVERAGE(train!$K$2:$K$4251)),"High Day Only",IF(AND(G264&lt;=AVERAGE(train!$G$2:$G$4251),K264&gt;AVERAGE(train!$K$2:$K$4251)),"High Eve Only","Low Usage")))</f>
        <v>High Eve Only</v>
      </c>
    </row>
    <row r="265" spans="1:26">
      <c r="A265" t="s">
        <v>48</v>
      </c>
      <c r="B265">
        <v>103</v>
      </c>
      <c r="C265" t="s">
        <v>21</v>
      </c>
      <c r="D265" t="s">
        <v>22</v>
      </c>
      <c r="E265" t="s">
        <v>23</v>
      </c>
      <c r="F265">
        <v>28</v>
      </c>
      <c r="G265">
        <v>121</v>
      </c>
      <c r="H265">
        <v>105</v>
      </c>
      <c r="I265">
        <v>20.57</v>
      </c>
      <c r="J265">
        <v>270.39999999999998</v>
      </c>
      <c r="K265">
        <v>100</v>
      </c>
      <c r="L265">
        <v>22.98</v>
      </c>
      <c r="M265">
        <v>160.5</v>
      </c>
      <c r="N265">
        <v>76</v>
      </c>
      <c r="O265">
        <v>7.22</v>
      </c>
      <c r="P265">
        <v>7.7</v>
      </c>
      <c r="Q265">
        <v>4</v>
      </c>
      <c r="R265">
        <v>2.08</v>
      </c>
      <c r="S265">
        <v>2</v>
      </c>
      <c r="T265" t="s">
        <v>22</v>
      </c>
      <c r="U265">
        <f t="shared" si="9"/>
        <v>0</v>
      </c>
      <c r="V265">
        <f>IF(Table2[[#This Row],[international_plan]]="yes",1,0)</f>
        <v>0</v>
      </c>
      <c r="W265">
        <f>IF(Table2[[#This Row],[voice_mail_plan]]="yes",1,0)</f>
        <v>1</v>
      </c>
      <c r="X265" t="str">
        <f t="shared" si="8"/>
        <v>High</v>
      </c>
      <c r="Y265" t="str">
        <f>IF(Table2[[#This Row],[total_intl_charge]] &gt; AVERAGE($R$2:$R$4245),"High","Low")</f>
        <v>Low</v>
      </c>
      <c r="Z265" t="str">
        <f>IF(AND(G265&gt;AVERAGE(train!$G$2:$G$4251),K265&gt;AVERAGE(train!$K$2:$K$4251)),"High Day &amp; Eve",IF(AND(G265&gt;AVERAGE(train!$G$2:$G$4251),K265&lt;=AVERAGE(train!$K$2:$K$4251)),"High Day Only",IF(AND(G265&lt;=AVERAGE(train!$G$2:$G$4251),K265&gt;AVERAGE(train!$K$2:$K$4251)),"High Eve Only","Low Usage")))</f>
        <v>Low Usage</v>
      </c>
    </row>
    <row r="266" spans="1:26">
      <c r="A266" t="s">
        <v>33</v>
      </c>
      <c r="B266">
        <v>119</v>
      </c>
      <c r="C266" t="s">
        <v>21</v>
      </c>
      <c r="D266" t="s">
        <v>22</v>
      </c>
      <c r="E266" t="s">
        <v>23</v>
      </c>
      <c r="F266">
        <v>29</v>
      </c>
      <c r="G266">
        <v>117.8</v>
      </c>
      <c r="H266">
        <v>66</v>
      </c>
      <c r="I266">
        <v>20.03</v>
      </c>
      <c r="J266">
        <v>256.8</v>
      </c>
      <c r="K266">
        <v>114</v>
      </c>
      <c r="L266">
        <v>21.83</v>
      </c>
      <c r="M266">
        <v>147.6</v>
      </c>
      <c r="N266">
        <v>76</v>
      </c>
      <c r="O266">
        <v>6.64</v>
      </c>
      <c r="P266">
        <v>7.6</v>
      </c>
      <c r="Q266">
        <v>3</v>
      </c>
      <c r="R266">
        <v>2.0499999999999998</v>
      </c>
      <c r="S266">
        <v>3</v>
      </c>
      <c r="T266" t="s">
        <v>22</v>
      </c>
      <c r="U266">
        <f t="shared" si="9"/>
        <v>0</v>
      </c>
      <c r="V266">
        <f>IF(Table2[[#This Row],[international_plan]]="yes",1,0)</f>
        <v>0</v>
      </c>
      <c r="W266">
        <f>IF(Table2[[#This Row],[voice_mail_plan]]="yes",1,0)</f>
        <v>1</v>
      </c>
      <c r="X266" t="str">
        <f t="shared" si="8"/>
        <v>High</v>
      </c>
      <c r="Y266" t="str">
        <f>IF(Table2[[#This Row],[total_intl_charge]] &gt; AVERAGE($R$2:$R$4245),"High","Low")</f>
        <v>Low</v>
      </c>
      <c r="Z266" t="str">
        <f>IF(AND(G266&gt;AVERAGE(train!$G$2:$G$4251),K266&gt;AVERAGE(train!$K$2:$K$4251)),"High Day &amp; Eve",IF(AND(G266&gt;AVERAGE(train!$G$2:$G$4251),K266&lt;=AVERAGE(train!$K$2:$K$4251)),"High Day Only",IF(AND(G266&lt;=AVERAGE(train!$G$2:$G$4251),K266&gt;AVERAGE(train!$K$2:$K$4251)),"High Eve Only","Low Usage")))</f>
        <v>High Eve Only</v>
      </c>
    </row>
    <row r="267" spans="1:26">
      <c r="A267" t="s">
        <v>27</v>
      </c>
      <c r="B267">
        <v>86</v>
      </c>
      <c r="C267" t="s">
        <v>28</v>
      </c>
      <c r="D267" t="s">
        <v>22</v>
      </c>
      <c r="E267" t="s">
        <v>22</v>
      </c>
      <c r="F267">
        <v>0</v>
      </c>
      <c r="G267">
        <v>176.3</v>
      </c>
      <c r="H267">
        <v>79</v>
      </c>
      <c r="I267">
        <v>29.97</v>
      </c>
      <c r="J267">
        <v>259.2</v>
      </c>
      <c r="K267">
        <v>97</v>
      </c>
      <c r="L267">
        <v>22.03</v>
      </c>
      <c r="M267">
        <v>287.39999999999998</v>
      </c>
      <c r="N267">
        <v>78</v>
      </c>
      <c r="O267">
        <v>12.93</v>
      </c>
      <c r="P267">
        <v>6.2</v>
      </c>
      <c r="Q267">
        <v>3</v>
      </c>
      <c r="R267">
        <v>1.67</v>
      </c>
      <c r="S267">
        <v>0</v>
      </c>
      <c r="T267" t="s">
        <v>22</v>
      </c>
      <c r="U267">
        <f t="shared" si="9"/>
        <v>0</v>
      </c>
      <c r="V267">
        <f>IF(Table2[[#This Row],[international_plan]]="yes",1,0)</f>
        <v>0</v>
      </c>
      <c r="W267">
        <f>IF(Table2[[#This Row],[voice_mail_plan]]="yes",1,0)</f>
        <v>0</v>
      </c>
      <c r="X267" t="str">
        <f t="shared" si="8"/>
        <v>Medium</v>
      </c>
      <c r="Y267" t="str">
        <f>IF(Table2[[#This Row],[total_intl_charge]] &gt; AVERAGE($R$2:$R$4245),"High","Low")</f>
        <v>Low</v>
      </c>
      <c r="Z267" t="str">
        <f>IF(AND(G267&gt;AVERAGE(train!$G$2:$G$4251),K267&gt;AVERAGE(train!$K$2:$K$4251)),"High Day &amp; Eve",IF(AND(G267&gt;AVERAGE(train!$G$2:$G$4251),K267&lt;=AVERAGE(train!$K$2:$K$4251)),"High Day Only",IF(AND(G267&lt;=AVERAGE(train!$G$2:$G$4251),K267&gt;AVERAGE(train!$K$2:$K$4251)),"High Eve Only","Low Usage")))</f>
        <v>Low Usage</v>
      </c>
    </row>
    <row r="268" spans="1:26">
      <c r="A268" t="s">
        <v>44</v>
      </c>
      <c r="B268">
        <v>114</v>
      </c>
      <c r="C268" t="s">
        <v>21</v>
      </c>
      <c r="D268" t="s">
        <v>22</v>
      </c>
      <c r="E268" t="s">
        <v>23</v>
      </c>
      <c r="F268">
        <v>32</v>
      </c>
      <c r="G268">
        <v>125.2</v>
      </c>
      <c r="H268">
        <v>79</v>
      </c>
      <c r="I268">
        <v>21.28</v>
      </c>
      <c r="J268">
        <v>177.8</v>
      </c>
      <c r="K268">
        <v>105</v>
      </c>
      <c r="L268">
        <v>15.11</v>
      </c>
      <c r="M268">
        <v>232.4</v>
      </c>
      <c r="N268">
        <v>89</v>
      </c>
      <c r="O268">
        <v>10.46</v>
      </c>
      <c r="P268">
        <v>12.9</v>
      </c>
      <c r="Q268">
        <v>3</v>
      </c>
      <c r="R268">
        <v>3.48</v>
      </c>
      <c r="S268">
        <v>1</v>
      </c>
      <c r="T268" t="s">
        <v>22</v>
      </c>
      <c r="U268">
        <f t="shared" si="9"/>
        <v>0</v>
      </c>
      <c r="V268">
        <f>IF(Table2[[#This Row],[international_plan]]="yes",1,0)</f>
        <v>0</v>
      </c>
      <c r="W268">
        <f>IF(Table2[[#This Row],[voice_mail_plan]]="yes",1,0)</f>
        <v>1</v>
      </c>
      <c r="X268" t="str">
        <f t="shared" si="8"/>
        <v>High</v>
      </c>
      <c r="Y268" t="str">
        <f>IF(Table2[[#This Row],[total_intl_charge]] &gt; AVERAGE($R$2:$R$4245),"High","Low")</f>
        <v>High</v>
      </c>
      <c r="Z268" t="str">
        <f>IF(AND(G268&gt;AVERAGE(train!$G$2:$G$4251),K268&gt;AVERAGE(train!$K$2:$K$4251)),"High Day &amp; Eve",IF(AND(G268&gt;AVERAGE(train!$G$2:$G$4251),K268&lt;=AVERAGE(train!$K$2:$K$4251)),"High Day Only",IF(AND(G268&lt;=AVERAGE(train!$G$2:$G$4251),K268&gt;AVERAGE(train!$K$2:$K$4251)),"High Eve Only","Low Usage")))</f>
        <v>High Eve Only</v>
      </c>
    </row>
    <row r="269" spans="1:26">
      <c r="A269" t="s">
        <v>38</v>
      </c>
      <c r="B269">
        <v>104</v>
      </c>
      <c r="C269" t="s">
        <v>25</v>
      </c>
      <c r="D269" t="s">
        <v>22</v>
      </c>
      <c r="E269" t="s">
        <v>22</v>
      </c>
      <c r="F269">
        <v>0</v>
      </c>
      <c r="G269">
        <v>138.69999999999999</v>
      </c>
      <c r="H269">
        <v>107</v>
      </c>
      <c r="I269">
        <v>23.58</v>
      </c>
      <c r="J269">
        <v>256.89999999999998</v>
      </c>
      <c r="K269">
        <v>113</v>
      </c>
      <c r="L269">
        <v>21.84</v>
      </c>
      <c r="M269">
        <v>234.9</v>
      </c>
      <c r="N269">
        <v>74</v>
      </c>
      <c r="O269">
        <v>10.57</v>
      </c>
      <c r="P269">
        <v>10</v>
      </c>
      <c r="Q269">
        <v>3</v>
      </c>
      <c r="R269">
        <v>2.7</v>
      </c>
      <c r="S269">
        <v>0</v>
      </c>
      <c r="T269" t="s">
        <v>22</v>
      </c>
      <c r="U269">
        <f t="shared" si="9"/>
        <v>0</v>
      </c>
      <c r="V269">
        <f>IF(Table2[[#This Row],[international_plan]]="yes",1,0)</f>
        <v>0</v>
      </c>
      <c r="W269">
        <f>IF(Table2[[#This Row],[voice_mail_plan]]="yes",1,0)</f>
        <v>0</v>
      </c>
      <c r="X269" t="str">
        <f t="shared" si="8"/>
        <v>High</v>
      </c>
      <c r="Y269" t="str">
        <f>IF(Table2[[#This Row],[total_intl_charge]] &gt; AVERAGE($R$2:$R$4245),"High","Low")</f>
        <v>Low</v>
      </c>
      <c r="Z269" t="str">
        <f>IF(AND(G269&gt;AVERAGE(train!$G$2:$G$4251),K269&gt;AVERAGE(train!$K$2:$K$4251)),"High Day &amp; Eve",IF(AND(G269&gt;AVERAGE(train!$G$2:$G$4251),K269&lt;=AVERAGE(train!$K$2:$K$4251)),"High Day Only",IF(AND(G269&lt;=AVERAGE(train!$G$2:$G$4251),K269&gt;AVERAGE(train!$K$2:$K$4251)),"High Eve Only","Low Usage")))</f>
        <v>High Eve Only</v>
      </c>
    </row>
    <row r="270" spans="1:26">
      <c r="A270" t="s">
        <v>52</v>
      </c>
      <c r="B270">
        <v>148</v>
      </c>
      <c r="C270" t="s">
        <v>21</v>
      </c>
      <c r="D270" t="s">
        <v>22</v>
      </c>
      <c r="E270" t="s">
        <v>22</v>
      </c>
      <c r="F270">
        <v>0</v>
      </c>
      <c r="G270">
        <v>86.3</v>
      </c>
      <c r="H270">
        <v>134</v>
      </c>
      <c r="I270">
        <v>14.67</v>
      </c>
      <c r="J270">
        <v>246.6</v>
      </c>
      <c r="K270">
        <v>92</v>
      </c>
      <c r="L270">
        <v>20.96</v>
      </c>
      <c r="M270">
        <v>251.6</v>
      </c>
      <c r="N270">
        <v>91</v>
      </c>
      <c r="O270">
        <v>11.32</v>
      </c>
      <c r="P270">
        <v>11.3</v>
      </c>
      <c r="Q270">
        <v>4</v>
      </c>
      <c r="R270">
        <v>3.05</v>
      </c>
      <c r="S270">
        <v>1</v>
      </c>
      <c r="T270" t="s">
        <v>22</v>
      </c>
      <c r="U270">
        <f t="shared" si="9"/>
        <v>0</v>
      </c>
      <c r="V270">
        <f>IF(Table2[[#This Row],[international_plan]]="yes",1,0)</f>
        <v>0</v>
      </c>
      <c r="W270">
        <f>IF(Table2[[#This Row],[voice_mail_plan]]="yes",1,0)</f>
        <v>0</v>
      </c>
      <c r="X270" t="str">
        <f t="shared" si="8"/>
        <v>Very High</v>
      </c>
      <c r="Y270" t="str">
        <f>IF(Table2[[#This Row],[total_intl_charge]] &gt; AVERAGE($R$2:$R$4245),"High","Low")</f>
        <v>High</v>
      </c>
      <c r="Z270" t="str">
        <f>IF(AND(G270&gt;AVERAGE(train!$G$2:$G$4251),K270&gt;AVERAGE(train!$K$2:$K$4251)),"High Day &amp; Eve",IF(AND(G270&gt;AVERAGE(train!$G$2:$G$4251),K270&lt;=AVERAGE(train!$K$2:$K$4251)),"High Day Only",IF(AND(G270&lt;=AVERAGE(train!$G$2:$G$4251),K270&gt;AVERAGE(train!$K$2:$K$4251)),"High Eve Only","Low Usage")))</f>
        <v>Low Usage</v>
      </c>
    </row>
    <row r="271" spans="1:26">
      <c r="A271" t="s">
        <v>38</v>
      </c>
      <c r="B271">
        <v>129</v>
      </c>
      <c r="C271" t="s">
        <v>25</v>
      </c>
      <c r="D271" t="s">
        <v>22</v>
      </c>
      <c r="E271" t="s">
        <v>22</v>
      </c>
      <c r="F271">
        <v>0</v>
      </c>
      <c r="G271">
        <v>207</v>
      </c>
      <c r="H271">
        <v>91</v>
      </c>
      <c r="I271">
        <v>35.19</v>
      </c>
      <c r="J271">
        <v>154.9</v>
      </c>
      <c r="K271">
        <v>121</v>
      </c>
      <c r="L271">
        <v>13.17</v>
      </c>
      <c r="M271">
        <v>245.1</v>
      </c>
      <c r="N271">
        <v>112</v>
      </c>
      <c r="O271">
        <v>11.03</v>
      </c>
      <c r="P271">
        <v>13.4</v>
      </c>
      <c r="Q271">
        <v>5</v>
      </c>
      <c r="R271">
        <v>3.62</v>
      </c>
      <c r="S271">
        <v>3</v>
      </c>
      <c r="T271" t="s">
        <v>22</v>
      </c>
      <c r="U271">
        <f t="shared" si="9"/>
        <v>0</v>
      </c>
      <c r="V271">
        <f>IF(Table2[[#This Row],[international_plan]]="yes",1,0)</f>
        <v>0</v>
      </c>
      <c r="W271">
        <f>IF(Table2[[#This Row],[voice_mail_plan]]="yes",1,0)</f>
        <v>0</v>
      </c>
      <c r="X271" t="str">
        <f t="shared" si="8"/>
        <v>Very High</v>
      </c>
      <c r="Y271" t="str">
        <f>IF(Table2[[#This Row],[total_intl_charge]] &gt; AVERAGE($R$2:$R$4245),"High","Low")</f>
        <v>High</v>
      </c>
      <c r="Z271" t="str">
        <f>IF(AND(G271&gt;AVERAGE(train!$G$2:$G$4251),K271&gt;AVERAGE(train!$K$2:$K$4251)),"High Day &amp; Eve",IF(AND(G271&gt;AVERAGE(train!$G$2:$G$4251),K271&lt;=AVERAGE(train!$K$2:$K$4251)),"High Day Only",IF(AND(G271&lt;=AVERAGE(train!$G$2:$G$4251),K271&gt;AVERAGE(train!$K$2:$K$4251)),"High Eve Only","Low Usage")))</f>
        <v>High Day &amp; Eve</v>
      </c>
    </row>
    <row r="272" spans="1:26">
      <c r="A272" t="s">
        <v>66</v>
      </c>
      <c r="B272">
        <v>100</v>
      </c>
      <c r="C272" t="s">
        <v>28</v>
      </c>
      <c r="D272" t="s">
        <v>22</v>
      </c>
      <c r="E272" t="s">
        <v>23</v>
      </c>
      <c r="F272">
        <v>30</v>
      </c>
      <c r="G272">
        <v>58.8</v>
      </c>
      <c r="H272">
        <v>104</v>
      </c>
      <c r="I272">
        <v>10</v>
      </c>
      <c r="J272">
        <v>219.5</v>
      </c>
      <c r="K272">
        <v>107</v>
      </c>
      <c r="L272">
        <v>18.66</v>
      </c>
      <c r="M272">
        <v>152.30000000000001</v>
      </c>
      <c r="N272">
        <v>118</v>
      </c>
      <c r="O272">
        <v>6.85</v>
      </c>
      <c r="P272">
        <v>7.1</v>
      </c>
      <c r="Q272">
        <v>3</v>
      </c>
      <c r="R272">
        <v>1.92</v>
      </c>
      <c r="S272">
        <v>0</v>
      </c>
      <c r="T272" t="s">
        <v>22</v>
      </c>
      <c r="U272">
        <f t="shared" si="9"/>
        <v>0</v>
      </c>
      <c r="V272">
        <f>IF(Table2[[#This Row],[international_plan]]="yes",1,0)</f>
        <v>0</v>
      </c>
      <c r="W272">
        <f>IF(Table2[[#This Row],[voice_mail_plan]]="yes",1,0)</f>
        <v>1</v>
      </c>
      <c r="X272" t="str">
        <f t="shared" si="8"/>
        <v>Medium</v>
      </c>
      <c r="Y272" t="str">
        <f>IF(Table2[[#This Row],[total_intl_charge]] &gt; AVERAGE($R$2:$R$4245),"High","Low")</f>
        <v>Low</v>
      </c>
      <c r="Z272" t="str">
        <f>IF(AND(G272&gt;AVERAGE(train!$G$2:$G$4251),K272&gt;AVERAGE(train!$K$2:$K$4251)),"High Day &amp; Eve",IF(AND(G272&gt;AVERAGE(train!$G$2:$G$4251),K272&lt;=AVERAGE(train!$K$2:$K$4251)),"High Day Only",IF(AND(G272&lt;=AVERAGE(train!$G$2:$G$4251),K272&gt;AVERAGE(train!$K$2:$K$4251)),"High Eve Only","Low Usage")))</f>
        <v>High Eve Only</v>
      </c>
    </row>
    <row r="273" spans="1:26">
      <c r="A273" t="s">
        <v>68</v>
      </c>
      <c r="B273">
        <v>121</v>
      </c>
      <c r="C273" t="s">
        <v>25</v>
      </c>
      <c r="D273" t="s">
        <v>22</v>
      </c>
      <c r="E273" t="s">
        <v>23</v>
      </c>
      <c r="F273">
        <v>35</v>
      </c>
      <c r="G273">
        <v>68.7</v>
      </c>
      <c r="H273">
        <v>95</v>
      </c>
      <c r="I273">
        <v>11.68</v>
      </c>
      <c r="J273">
        <v>209.2</v>
      </c>
      <c r="K273">
        <v>69</v>
      </c>
      <c r="L273">
        <v>17.78</v>
      </c>
      <c r="M273">
        <v>197.4</v>
      </c>
      <c r="N273">
        <v>42</v>
      </c>
      <c r="O273">
        <v>8.8800000000000008</v>
      </c>
      <c r="P273">
        <v>11.4</v>
      </c>
      <c r="Q273">
        <v>4</v>
      </c>
      <c r="R273">
        <v>3.08</v>
      </c>
      <c r="S273">
        <v>1</v>
      </c>
      <c r="T273" t="s">
        <v>22</v>
      </c>
      <c r="U273">
        <f t="shared" si="9"/>
        <v>0</v>
      </c>
      <c r="V273">
        <f>IF(Table2[[#This Row],[international_plan]]="yes",1,0)</f>
        <v>0</v>
      </c>
      <c r="W273">
        <f>IF(Table2[[#This Row],[voice_mail_plan]]="yes",1,0)</f>
        <v>1</v>
      </c>
      <c r="X273" t="str">
        <f t="shared" si="8"/>
        <v>High</v>
      </c>
      <c r="Y273" t="str">
        <f>IF(Table2[[#This Row],[total_intl_charge]] &gt; AVERAGE($R$2:$R$4245),"High","Low")</f>
        <v>High</v>
      </c>
      <c r="Z273" t="str">
        <f>IF(AND(G273&gt;AVERAGE(train!$G$2:$G$4251),K273&gt;AVERAGE(train!$K$2:$K$4251)),"High Day &amp; Eve",IF(AND(G273&gt;AVERAGE(train!$G$2:$G$4251),K273&lt;=AVERAGE(train!$K$2:$K$4251)),"High Day Only",IF(AND(G273&lt;=AVERAGE(train!$G$2:$G$4251),K273&gt;AVERAGE(train!$K$2:$K$4251)),"High Eve Only","Low Usage")))</f>
        <v>Low Usage</v>
      </c>
    </row>
    <row r="274" spans="1:26">
      <c r="A274" t="s">
        <v>48</v>
      </c>
      <c r="B274">
        <v>143</v>
      </c>
      <c r="C274" t="s">
        <v>25</v>
      </c>
      <c r="D274" t="s">
        <v>22</v>
      </c>
      <c r="E274" t="s">
        <v>23</v>
      </c>
      <c r="F274">
        <v>33</v>
      </c>
      <c r="G274">
        <v>239.2</v>
      </c>
      <c r="H274">
        <v>109</v>
      </c>
      <c r="I274">
        <v>40.659999999999997</v>
      </c>
      <c r="J274">
        <v>235.5</v>
      </c>
      <c r="K274">
        <v>112</v>
      </c>
      <c r="L274">
        <v>20.02</v>
      </c>
      <c r="M274">
        <v>156.30000000000001</v>
      </c>
      <c r="N274">
        <v>95</v>
      </c>
      <c r="O274">
        <v>7.03</v>
      </c>
      <c r="P274">
        <v>9.5</v>
      </c>
      <c r="Q274">
        <v>4</v>
      </c>
      <c r="R274">
        <v>2.57</v>
      </c>
      <c r="S274">
        <v>1</v>
      </c>
      <c r="T274" t="s">
        <v>22</v>
      </c>
      <c r="U274">
        <f t="shared" si="9"/>
        <v>0</v>
      </c>
      <c r="V274">
        <f>IF(Table2[[#This Row],[international_plan]]="yes",1,0)</f>
        <v>0</v>
      </c>
      <c r="W274">
        <f>IF(Table2[[#This Row],[voice_mail_plan]]="yes",1,0)</f>
        <v>1</v>
      </c>
      <c r="X274" t="str">
        <f t="shared" si="8"/>
        <v>Very High</v>
      </c>
      <c r="Y274" t="str">
        <f>IF(Table2[[#This Row],[total_intl_charge]] &gt; AVERAGE($R$2:$R$4245),"High","Low")</f>
        <v>Low</v>
      </c>
      <c r="Z274" t="str">
        <f>IF(AND(G274&gt;AVERAGE(train!$G$2:$G$4251),K274&gt;AVERAGE(train!$K$2:$K$4251)),"High Day &amp; Eve",IF(AND(G274&gt;AVERAGE(train!$G$2:$G$4251),K274&lt;=AVERAGE(train!$K$2:$K$4251)),"High Day Only",IF(AND(G274&lt;=AVERAGE(train!$G$2:$G$4251),K274&gt;AVERAGE(train!$K$2:$K$4251)),"High Eve Only","Low Usage")))</f>
        <v>High Day &amp; Eve</v>
      </c>
    </row>
    <row r="275" spans="1:26">
      <c r="A275" t="s">
        <v>34</v>
      </c>
      <c r="B275">
        <v>76</v>
      </c>
      <c r="C275" t="s">
        <v>28</v>
      </c>
      <c r="D275" t="s">
        <v>22</v>
      </c>
      <c r="E275" t="s">
        <v>22</v>
      </c>
      <c r="F275">
        <v>0</v>
      </c>
      <c r="G275">
        <v>198.3</v>
      </c>
      <c r="H275">
        <v>130</v>
      </c>
      <c r="I275">
        <v>33.71</v>
      </c>
      <c r="J275">
        <v>217.1</v>
      </c>
      <c r="K275">
        <v>86</v>
      </c>
      <c r="L275">
        <v>18.45</v>
      </c>
      <c r="M275">
        <v>188.4</v>
      </c>
      <c r="N275">
        <v>96</v>
      </c>
      <c r="O275">
        <v>8.48</v>
      </c>
      <c r="P275">
        <v>12.5</v>
      </c>
      <c r="Q275">
        <v>3</v>
      </c>
      <c r="R275">
        <v>3.38</v>
      </c>
      <c r="S275">
        <v>0</v>
      </c>
      <c r="T275" t="s">
        <v>22</v>
      </c>
      <c r="U275">
        <f t="shared" si="9"/>
        <v>0</v>
      </c>
      <c r="V275">
        <f>IF(Table2[[#This Row],[international_plan]]="yes",1,0)</f>
        <v>0</v>
      </c>
      <c r="W275">
        <f>IF(Table2[[#This Row],[voice_mail_plan]]="yes",1,0)</f>
        <v>0</v>
      </c>
      <c r="X275" t="str">
        <f t="shared" si="8"/>
        <v>Medium</v>
      </c>
      <c r="Y275" t="str">
        <f>IF(Table2[[#This Row],[total_intl_charge]] &gt; AVERAGE($R$2:$R$4245),"High","Low")</f>
        <v>High</v>
      </c>
      <c r="Z275" t="str">
        <f>IF(AND(G275&gt;AVERAGE(train!$G$2:$G$4251),K275&gt;AVERAGE(train!$K$2:$K$4251)),"High Day &amp; Eve",IF(AND(G275&gt;AVERAGE(train!$G$2:$G$4251),K275&lt;=AVERAGE(train!$K$2:$K$4251)),"High Day Only",IF(AND(G275&lt;=AVERAGE(train!$G$2:$G$4251),K275&gt;AVERAGE(train!$K$2:$K$4251)),"High Eve Only","Low Usage")))</f>
        <v>High Day Only</v>
      </c>
    </row>
    <row r="276" spans="1:26">
      <c r="A276" t="s">
        <v>42</v>
      </c>
      <c r="B276">
        <v>158</v>
      </c>
      <c r="C276" t="s">
        <v>28</v>
      </c>
      <c r="D276" t="s">
        <v>22</v>
      </c>
      <c r="E276" t="s">
        <v>22</v>
      </c>
      <c r="F276">
        <v>0</v>
      </c>
      <c r="G276">
        <v>205.2</v>
      </c>
      <c r="H276">
        <v>97</v>
      </c>
      <c r="I276">
        <v>34.880000000000003</v>
      </c>
      <c r="J276">
        <v>240.6</v>
      </c>
      <c r="K276">
        <v>77</v>
      </c>
      <c r="L276">
        <v>20.45</v>
      </c>
      <c r="M276">
        <v>79.7</v>
      </c>
      <c r="N276">
        <v>108</v>
      </c>
      <c r="O276">
        <v>3.59</v>
      </c>
      <c r="P276">
        <v>14.4</v>
      </c>
      <c r="Q276">
        <v>12</v>
      </c>
      <c r="R276">
        <v>3.89</v>
      </c>
      <c r="S276">
        <v>0</v>
      </c>
      <c r="T276" t="s">
        <v>22</v>
      </c>
      <c r="U276">
        <f t="shared" si="9"/>
        <v>0</v>
      </c>
      <c r="V276">
        <f>IF(Table2[[#This Row],[international_plan]]="yes",1,0)</f>
        <v>0</v>
      </c>
      <c r="W276">
        <f>IF(Table2[[#This Row],[voice_mail_plan]]="yes",1,0)</f>
        <v>0</v>
      </c>
      <c r="X276" t="str">
        <f t="shared" si="8"/>
        <v>Very High</v>
      </c>
      <c r="Y276" t="str">
        <f>IF(Table2[[#This Row],[total_intl_charge]] &gt; AVERAGE($R$2:$R$4245),"High","Low")</f>
        <v>High</v>
      </c>
      <c r="Z276" t="str">
        <f>IF(AND(G276&gt;AVERAGE(train!$G$2:$G$4251),K276&gt;AVERAGE(train!$K$2:$K$4251)),"High Day &amp; Eve",IF(AND(G276&gt;AVERAGE(train!$G$2:$G$4251),K276&lt;=AVERAGE(train!$K$2:$K$4251)),"High Day Only",IF(AND(G276&lt;=AVERAGE(train!$G$2:$G$4251),K276&gt;AVERAGE(train!$K$2:$K$4251)),"High Eve Only","Low Usage")))</f>
        <v>High Day Only</v>
      </c>
    </row>
    <row r="277" spans="1:26">
      <c r="A277" t="s">
        <v>40</v>
      </c>
      <c r="B277">
        <v>116</v>
      </c>
      <c r="C277" t="s">
        <v>28</v>
      </c>
      <c r="D277" t="s">
        <v>22</v>
      </c>
      <c r="E277" t="s">
        <v>22</v>
      </c>
      <c r="F277">
        <v>0</v>
      </c>
      <c r="G277">
        <v>192.1</v>
      </c>
      <c r="H277">
        <v>98</v>
      </c>
      <c r="I277">
        <v>32.659999999999997</v>
      </c>
      <c r="J277">
        <v>312.89999999999998</v>
      </c>
      <c r="K277">
        <v>135</v>
      </c>
      <c r="L277">
        <v>26.6</v>
      </c>
      <c r="M277">
        <v>130.19999999999999</v>
      </c>
      <c r="N277">
        <v>94</v>
      </c>
      <c r="O277">
        <v>5.86</v>
      </c>
      <c r="P277">
        <v>7.9</v>
      </c>
      <c r="Q277">
        <v>2</v>
      </c>
      <c r="R277">
        <v>2.13</v>
      </c>
      <c r="S277">
        <v>3</v>
      </c>
      <c r="T277" t="s">
        <v>22</v>
      </c>
      <c r="U277">
        <f t="shared" si="9"/>
        <v>0</v>
      </c>
      <c r="V277">
        <f>IF(Table2[[#This Row],[international_plan]]="yes",1,0)</f>
        <v>0</v>
      </c>
      <c r="W277">
        <f>IF(Table2[[#This Row],[voice_mail_plan]]="yes",1,0)</f>
        <v>0</v>
      </c>
      <c r="X277" t="str">
        <f t="shared" si="8"/>
        <v>High</v>
      </c>
      <c r="Y277" t="str">
        <f>IF(Table2[[#This Row],[total_intl_charge]] &gt; AVERAGE($R$2:$R$4245),"High","Low")</f>
        <v>Low</v>
      </c>
      <c r="Z277" t="str">
        <f>IF(AND(G277&gt;AVERAGE(train!$G$2:$G$4251),K277&gt;AVERAGE(train!$K$2:$K$4251)),"High Day &amp; Eve",IF(AND(G277&gt;AVERAGE(train!$G$2:$G$4251),K277&lt;=AVERAGE(train!$K$2:$K$4251)),"High Day Only",IF(AND(G277&lt;=AVERAGE(train!$G$2:$G$4251),K277&gt;AVERAGE(train!$K$2:$K$4251)),"High Eve Only","Low Usage")))</f>
        <v>High Day &amp; Eve</v>
      </c>
    </row>
    <row r="278" spans="1:26">
      <c r="A278" t="s">
        <v>35</v>
      </c>
      <c r="B278">
        <v>54</v>
      </c>
      <c r="C278" t="s">
        <v>21</v>
      </c>
      <c r="D278" t="s">
        <v>22</v>
      </c>
      <c r="E278" t="s">
        <v>22</v>
      </c>
      <c r="F278">
        <v>0</v>
      </c>
      <c r="G278">
        <v>272.60000000000002</v>
      </c>
      <c r="H278">
        <v>83</v>
      </c>
      <c r="I278">
        <v>46.34</v>
      </c>
      <c r="J278">
        <v>248.7</v>
      </c>
      <c r="K278">
        <v>74</v>
      </c>
      <c r="L278">
        <v>21.14</v>
      </c>
      <c r="M278">
        <v>197.4</v>
      </c>
      <c r="N278">
        <v>111</v>
      </c>
      <c r="O278">
        <v>8.8800000000000008</v>
      </c>
      <c r="P278">
        <v>9.5</v>
      </c>
      <c r="Q278">
        <v>2</v>
      </c>
      <c r="R278">
        <v>2.57</v>
      </c>
      <c r="S278">
        <v>1</v>
      </c>
      <c r="T278" t="s">
        <v>23</v>
      </c>
      <c r="U278">
        <f t="shared" si="9"/>
        <v>1</v>
      </c>
      <c r="V278">
        <f>IF(Table2[[#This Row],[international_plan]]="yes",1,0)</f>
        <v>0</v>
      </c>
      <c r="W278">
        <f>IF(Table2[[#This Row],[voice_mail_plan]]="yes",1,0)</f>
        <v>0</v>
      </c>
      <c r="X278" t="str">
        <f t="shared" si="8"/>
        <v>Low</v>
      </c>
      <c r="Y278" t="str">
        <f>IF(Table2[[#This Row],[total_intl_charge]] &gt; AVERAGE($R$2:$R$4245),"High","Low")</f>
        <v>Low</v>
      </c>
      <c r="Z278" t="str">
        <f>IF(AND(G278&gt;AVERAGE(train!$G$2:$G$4251),K278&gt;AVERAGE(train!$K$2:$K$4251)),"High Day &amp; Eve",IF(AND(G278&gt;AVERAGE(train!$G$2:$G$4251),K278&lt;=AVERAGE(train!$K$2:$K$4251)),"High Day Only",IF(AND(G278&lt;=AVERAGE(train!$G$2:$G$4251),K278&gt;AVERAGE(train!$K$2:$K$4251)),"High Eve Only","Low Usage")))</f>
        <v>High Day Only</v>
      </c>
    </row>
    <row r="279" spans="1:26">
      <c r="A279" t="s">
        <v>68</v>
      </c>
      <c r="B279">
        <v>86</v>
      </c>
      <c r="C279" t="s">
        <v>21</v>
      </c>
      <c r="D279" t="s">
        <v>22</v>
      </c>
      <c r="E279" t="s">
        <v>22</v>
      </c>
      <c r="F279">
        <v>0</v>
      </c>
      <c r="G279">
        <v>128.30000000000001</v>
      </c>
      <c r="H279">
        <v>121</v>
      </c>
      <c r="I279">
        <v>21.81</v>
      </c>
      <c r="J279">
        <v>197.1</v>
      </c>
      <c r="K279">
        <v>93</v>
      </c>
      <c r="L279">
        <v>16.75</v>
      </c>
      <c r="M279">
        <v>138.4</v>
      </c>
      <c r="N279">
        <v>152</v>
      </c>
      <c r="O279">
        <v>6.23</v>
      </c>
      <c r="P279">
        <v>12.2</v>
      </c>
      <c r="Q279">
        <v>5</v>
      </c>
      <c r="R279">
        <v>3.29</v>
      </c>
      <c r="S279">
        <v>7</v>
      </c>
      <c r="T279" t="s">
        <v>23</v>
      </c>
      <c r="U279">
        <f t="shared" si="9"/>
        <v>1</v>
      </c>
      <c r="V279">
        <f>IF(Table2[[#This Row],[international_plan]]="yes",1,0)</f>
        <v>0</v>
      </c>
      <c r="W279">
        <f>IF(Table2[[#This Row],[voice_mail_plan]]="yes",1,0)</f>
        <v>0</v>
      </c>
      <c r="X279" t="str">
        <f t="shared" si="8"/>
        <v>Medium</v>
      </c>
      <c r="Y279" t="str">
        <f>IF(Table2[[#This Row],[total_intl_charge]] &gt; AVERAGE($R$2:$R$4245),"High","Low")</f>
        <v>High</v>
      </c>
      <c r="Z279" t="str">
        <f>IF(AND(G279&gt;AVERAGE(train!$G$2:$G$4251),K279&gt;AVERAGE(train!$K$2:$K$4251)),"High Day &amp; Eve",IF(AND(G279&gt;AVERAGE(train!$G$2:$G$4251),K279&lt;=AVERAGE(train!$K$2:$K$4251)),"High Day Only",IF(AND(G279&lt;=AVERAGE(train!$G$2:$G$4251),K279&gt;AVERAGE(train!$K$2:$K$4251)),"High Eve Only","Low Usage")))</f>
        <v>Low Usage</v>
      </c>
    </row>
    <row r="280" spans="1:26">
      <c r="A280" t="s">
        <v>54</v>
      </c>
      <c r="B280">
        <v>108</v>
      </c>
      <c r="C280" t="s">
        <v>28</v>
      </c>
      <c r="D280" t="s">
        <v>22</v>
      </c>
      <c r="E280" t="s">
        <v>22</v>
      </c>
      <c r="F280">
        <v>0</v>
      </c>
      <c r="G280">
        <v>169.6</v>
      </c>
      <c r="H280">
        <v>99</v>
      </c>
      <c r="I280">
        <v>28.83</v>
      </c>
      <c r="J280">
        <v>264.10000000000002</v>
      </c>
      <c r="K280">
        <v>87</v>
      </c>
      <c r="L280">
        <v>22.45</v>
      </c>
      <c r="M280">
        <v>206.3</v>
      </c>
      <c r="N280">
        <v>78</v>
      </c>
      <c r="O280">
        <v>9.2799999999999994</v>
      </c>
      <c r="P280">
        <v>9.3000000000000007</v>
      </c>
      <c r="Q280">
        <v>4</v>
      </c>
      <c r="R280">
        <v>2.5099999999999998</v>
      </c>
      <c r="S280">
        <v>0</v>
      </c>
      <c r="T280" t="s">
        <v>22</v>
      </c>
      <c r="U280">
        <f t="shared" si="9"/>
        <v>0</v>
      </c>
      <c r="V280">
        <f>IF(Table2[[#This Row],[international_plan]]="yes",1,0)</f>
        <v>0</v>
      </c>
      <c r="W280">
        <f>IF(Table2[[#This Row],[voice_mail_plan]]="yes",1,0)</f>
        <v>0</v>
      </c>
      <c r="X280" t="str">
        <f t="shared" si="8"/>
        <v>High</v>
      </c>
      <c r="Y280" t="str">
        <f>IF(Table2[[#This Row],[total_intl_charge]] &gt; AVERAGE($R$2:$R$4245),"High","Low")</f>
        <v>Low</v>
      </c>
      <c r="Z280" t="str">
        <f>IF(AND(G280&gt;AVERAGE(train!$G$2:$G$4251),K280&gt;AVERAGE(train!$K$2:$K$4251)),"High Day &amp; Eve",IF(AND(G280&gt;AVERAGE(train!$G$2:$G$4251),K280&lt;=AVERAGE(train!$K$2:$K$4251)),"High Day Only",IF(AND(G280&lt;=AVERAGE(train!$G$2:$G$4251),K280&gt;AVERAGE(train!$K$2:$K$4251)),"High Eve Only","Low Usage")))</f>
        <v>Low Usage</v>
      </c>
    </row>
    <row r="281" spans="1:26">
      <c r="A281" t="s">
        <v>65</v>
      </c>
      <c r="B281">
        <v>151</v>
      </c>
      <c r="C281" t="s">
        <v>25</v>
      </c>
      <c r="D281" t="s">
        <v>22</v>
      </c>
      <c r="E281" t="s">
        <v>23</v>
      </c>
      <c r="F281">
        <v>17</v>
      </c>
      <c r="G281">
        <v>214.7</v>
      </c>
      <c r="H281">
        <v>97</v>
      </c>
      <c r="I281">
        <v>36.5</v>
      </c>
      <c r="J281">
        <v>138.5</v>
      </c>
      <c r="K281">
        <v>90</v>
      </c>
      <c r="L281">
        <v>11.77</v>
      </c>
      <c r="M281">
        <v>169.1</v>
      </c>
      <c r="N281">
        <v>44</v>
      </c>
      <c r="O281">
        <v>7.61</v>
      </c>
      <c r="P281">
        <v>8.6</v>
      </c>
      <c r="Q281">
        <v>4</v>
      </c>
      <c r="R281">
        <v>2.3199999999999998</v>
      </c>
      <c r="S281">
        <v>1</v>
      </c>
      <c r="T281" t="s">
        <v>22</v>
      </c>
      <c r="U281">
        <f t="shared" si="9"/>
        <v>0</v>
      </c>
      <c r="V281">
        <f>IF(Table2[[#This Row],[international_plan]]="yes",1,0)</f>
        <v>0</v>
      </c>
      <c r="W281">
        <f>IF(Table2[[#This Row],[voice_mail_plan]]="yes",1,0)</f>
        <v>1</v>
      </c>
      <c r="X281" t="str">
        <f t="shared" si="8"/>
        <v>Very High</v>
      </c>
      <c r="Y281" t="str">
        <f>IF(Table2[[#This Row],[total_intl_charge]] &gt; AVERAGE($R$2:$R$4245),"High","Low")</f>
        <v>Low</v>
      </c>
      <c r="Z281" t="str">
        <f>IF(AND(G281&gt;AVERAGE(train!$G$2:$G$4251),K281&gt;AVERAGE(train!$K$2:$K$4251)),"High Day &amp; Eve",IF(AND(G281&gt;AVERAGE(train!$G$2:$G$4251),K281&lt;=AVERAGE(train!$K$2:$K$4251)),"High Day Only",IF(AND(G281&lt;=AVERAGE(train!$G$2:$G$4251),K281&gt;AVERAGE(train!$K$2:$K$4251)),"High Eve Only","Low Usage")))</f>
        <v>High Day Only</v>
      </c>
    </row>
    <row r="282" spans="1:26">
      <c r="A282" t="s">
        <v>43</v>
      </c>
      <c r="B282">
        <v>99</v>
      </c>
      <c r="C282" t="s">
        <v>28</v>
      </c>
      <c r="D282" t="s">
        <v>22</v>
      </c>
      <c r="E282" t="s">
        <v>22</v>
      </c>
      <c r="F282">
        <v>0</v>
      </c>
      <c r="G282">
        <v>169.2</v>
      </c>
      <c r="H282">
        <v>70</v>
      </c>
      <c r="I282">
        <v>28.76</v>
      </c>
      <c r="J282">
        <v>271.5</v>
      </c>
      <c r="K282">
        <v>77</v>
      </c>
      <c r="L282">
        <v>23.08</v>
      </c>
      <c r="M282">
        <v>170.2</v>
      </c>
      <c r="N282">
        <v>104</v>
      </c>
      <c r="O282">
        <v>7.66</v>
      </c>
      <c r="P282">
        <v>10.6</v>
      </c>
      <c r="Q282">
        <v>2</v>
      </c>
      <c r="R282">
        <v>2.86</v>
      </c>
      <c r="S282">
        <v>0</v>
      </c>
      <c r="T282" t="s">
        <v>22</v>
      </c>
      <c r="U282">
        <f t="shared" si="9"/>
        <v>0</v>
      </c>
      <c r="V282">
        <f>IF(Table2[[#This Row],[international_plan]]="yes",1,0)</f>
        <v>0</v>
      </c>
      <c r="W282">
        <f>IF(Table2[[#This Row],[voice_mail_plan]]="yes",1,0)</f>
        <v>0</v>
      </c>
      <c r="X282" t="str">
        <f t="shared" si="8"/>
        <v>Medium</v>
      </c>
      <c r="Y282" t="str">
        <f>IF(Table2[[#This Row],[total_intl_charge]] &gt; AVERAGE($R$2:$R$4245),"High","Low")</f>
        <v>High</v>
      </c>
      <c r="Z282" t="str">
        <f>IF(AND(G282&gt;AVERAGE(train!$G$2:$G$4251),K282&gt;AVERAGE(train!$K$2:$K$4251)),"High Day &amp; Eve",IF(AND(G282&gt;AVERAGE(train!$G$2:$G$4251),K282&lt;=AVERAGE(train!$K$2:$K$4251)),"High Day Only",IF(AND(G282&lt;=AVERAGE(train!$G$2:$G$4251),K282&gt;AVERAGE(train!$K$2:$K$4251)),"High Eve Only","Low Usage")))</f>
        <v>Low Usage</v>
      </c>
    </row>
    <row r="283" spans="1:26">
      <c r="A283" t="s">
        <v>59</v>
      </c>
      <c r="B283">
        <v>55</v>
      </c>
      <c r="C283" t="s">
        <v>21</v>
      </c>
      <c r="D283" t="s">
        <v>22</v>
      </c>
      <c r="E283" t="s">
        <v>22</v>
      </c>
      <c r="F283">
        <v>0</v>
      </c>
      <c r="G283">
        <v>194.1</v>
      </c>
      <c r="H283">
        <v>121</v>
      </c>
      <c r="I283">
        <v>33</v>
      </c>
      <c r="J283">
        <v>176.6</v>
      </c>
      <c r="K283">
        <v>110</v>
      </c>
      <c r="L283">
        <v>15.01</v>
      </c>
      <c r="M283">
        <v>302.8</v>
      </c>
      <c r="N283">
        <v>136</v>
      </c>
      <c r="O283">
        <v>13.63</v>
      </c>
      <c r="P283">
        <v>7</v>
      </c>
      <c r="Q283">
        <v>7</v>
      </c>
      <c r="R283">
        <v>1.89</v>
      </c>
      <c r="S283">
        <v>2</v>
      </c>
      <c r="T283" t="s">
        <v>22</v>
      </c>
      <c r="U283">
        <f t="shared" si="9"/>
        <v>0</v>
      </c>
      <c r="V283">
        <f>IF(Table2[[#This Row],[international_plan]]="yes",1,0)</f>
        <v>0</v>
      </c>
      <c r="W283">
        <f>IF(Table2[[#This Row],[voice_mail_plan]]="yes",1,0)</f>
        <v>0</v>
      </c>
      <c r="X283" t="str">
        <f t="shared" si="8"/>
        <v>Low</v>
      </c>
      <c r="Y283" t="str">
        <f>IF(Table2[[#This Row],[total_intl_charge]] &gt; AVERAGE($R$2:$R$4245),"High","Low")</f>
        <v>Low</v>
      </c>
      <c r="Z283" t="str">
        <f>IF(AND(G283&gt;AVERAGE(train!$G$2:$G$4251),K283&gt;AVERAGE(train!$K$2:$K$4251)),"High Day &amp; Eve",IF(AND(G283&gt;AVERAGE(train!$G$2:$G$4251),K283&lt;=AVERAGE(train!$K$2:$K$4251)),"High Day Only",IF(AND(G283&lt;=AVERAGE(train!$G$2:$G$4251),K283&gt;AVERAGE(train!$K$2:$K$4251)),"High Eve Only","Low Usage")))</f>
        <v>High Day &amp; Eve</v>
      </c>
    </row>
    <row r="284" spans="1:26">
      <c r="A284" t="s">
        <v>47</v>
      </c>
      <c r="B284">
        <v>78</v>
      </c>
      <c r="C284" t="s">
        <v>25</v>
      </c>
      <c r="D284" t="s">
        <v>22</v>
      </c>
      <c r="E284" t="s">
        <v>22</v>
      </c>
      <c r="F284">
        <v>0</v>
      </c>
      <c r="G284">
        <v>225.1</v>
      </c>
      <c r="H284">
        <v>67</v>
      </c>
      <c r="I284">
        <v>38.270000000000003</v>
      </c>
      <c r="J284">
        <v>199.2</v>
      </c>
      <c r="K284">
        <v>127</v>
      </c>
      <c r="L284">
        <v>16.93</v>
      </c>
      <c r="M284">
        <v>175.5</v>
      </c>
      <c r="N284">
        <v>102</v>
      </c>
      <c r="O284">
        <v>7.9</v>
      </c>
      <c r="P284">
        <v>14.6</v>
      </c>
      <c r="Q284">
        <v>2</v>
      </c>
      <c r="R284">
        <v>3.94</v>
      </c>
      <c r="S284">
        <v>0</v>
      </c>
      <c r="T284" t="s">
        <v>22</v>
      </c>
      <c r="U284">
        <f t="shared" si="9"/>
        <v>0</v>
      </c>
      <c r="V284">
        <f>IF(Table2[[#This Row],[international_plan]]="yes",1,0)</f>
        <v>0</v>
      </c>
      <c r="W284">
        <f>IF(Table2[[#This Row],[voice_mail_plan]]="yes",1,0)</f>
        <v>0</v>
      </c>
      <c r="X284" t="str">
        <f t="shared" si="8"/>
        <v>Medium</v>
      </c>
      <c r="Y284" t="str">
        <f>IF(Table2[[#This Row],[total_intl_charge]] &gt; AVERAGE($R$2:$R$4245),"High","Low")</f>
        <v>High</v>
      </c>
      <c r="Z284" t="str">
        <f>IF(AND(G284&gt;AVERAGE(train!$G$2:$G$4251),K284&gt;AVERAGE(train!$K$2:$K$4251)),"High Day &amp; Eve",IF(AND(G284&gt;AVERAGE(train!$G$2:$G$4251),K284&lt;=AVERAGE(train!$K$2:$K$4251)),"High Day Only",IF(AND(G284&lt;=AVERAGE(train!$G$2:$G$4251),K284&gt;AVERAGE(train!$K$2:$K$4251)),"High Eve Only","Low Usage")))</f>
        <v>High Day &amp; Eve</v>
      </c>
    </row>
    <row r="285" spans="1:26">
      <c r="A285" t="s">
        <v>48</v>
      </c>
      <c r="B285">
        <v>89</v>
      </c>
      <c r="C285" t="s">
        <v>21</v>
      </c>
      <c r="D285" t="s">
        <v>22</v>
      </c>
      <c r="E285" t="s">
        <v>22</v>
      </c>
      <c r="F285">
        <v>0</v>
      </c>
      <c r="G285">
        <v>213</v>
      </c>
      <c r="H285">
        <v>63</v>
      </c>
      <c r="I285">
        <v>36.21</v>
      </c>
      <c r="J285">
        <v>176.6</v>
      </c>
      <c r="K285">
        <v>71</v>
      </c>
      <c r="L285">
        <v>15.01</v>
      </c>
      <c r="M285">
        <v>262.60000000000002</v>
      </c>
      <c r="N285">
        <v>126</v>
      </c>
      <c r="O285">
        <v>11.82</v>
      </c>
      <c r="P285">
        <v>9.1</v>
      </c>
      <c r="Q285">
        <v>1</v>
      </c>
      <c r="R285">
        <v>2.46</v>
      </c>
      <c r="S285">
        <v>1</v>
      </c>
      <c r="T285" t="s">
        <v>23</v>
      </c>
      <c r="U285">
        <f t="shared" si="9"/>
        <v>1</v>
      </c>
      <c r="V285">
        <f>IF(Table2[[#This Row],[international_plan]]="yes",1,0)</f>
        <v>0</v>
      </c>
      <c r="W285">
        <f>IF(Table2[[#This Row],[voice_mail_plan]]="yes",1,0)</f>
        <v>0</v>
      </c>
      <c r="X285" t="str">
        <f t="shared" si="8"/>
        <v>Medium</v>
      </c>
      <c r="Y285" t="str">
        <f>IF(Table2[[#This Row],[total_intl_charge]] &gt; AVERAGE($R$2:$R$4245),"High","Low")</f>
        <v>Low</v>
      </c>
      <c r="Z285" t="str">
        <f>IF(AND(G285&gt;AVERAGE(train!$G$2:$G$4251),K285&gt;AVERAGE(train!$K$2:$K$4251)),"High Day &amp; Eve",IF(AND(G285&gt;AVERAGE(train!$G$2:$G$4251),K285&lt;=AVERAGE(train!$K$2:$K$4251)),"High Day Only",IF(AND(G285&lt;=AVERAGE(train!$G$2:$G$4251),K285&gt;AVERAGE(train!$K$2:$K$4251)),"High Eve Only","Low Usage")))</f>
        <v>High Day Only</v>
      </c>
    </row>
    <row r="286" spans="1:26">
      <c r="A286" t="s">
        <v>72</v>
      </c>
      <c r="B286">
        <v>44</v>
      </c>
      <c r="C286" t="s">
        <v>21</v>
      </c>
      <c r="D286" t="s">
        <v>22</v>
      </c>
      <c r="E286" t="s">
        <v>23</v>
      </c>
      <c r="F286">
        <v>34</v>
      </c>
      <c r="G286">
        <v>221.8</v>
      </c>
      <c r="H286">
        <v>105</v>
      </c>
      <c r="I286">
        <v>37.71</v>
      </c>
      <c r="J286">
        <v>161.69999999999999</v>
      </c>
      <c r="K286">
        <v>85</v>
      </c>
      <c r="L286">
        <v>13.74</v>
      </c>
      <c r="M286">
        <v>227.7</v>
      </c>
      <c r="N286">
        <v>62</v>
      </c>
      <c r="O286">
        <v>10.25</v>
      </c>
      <c r="P286">
        <v>14</v>
      </c>
      <c r="Q286">
        <v>7</v>
      </c>
      <c r="R286">
        <v>3.78</v>
      </c>
      <c r="S286">
        <v>0</v>
      </c>
      <c r="T286" t="s">
        <v>22</v>
      </c>
      <c r="U286">
        <f t="shared" si="9"/>
        <v>0</v>
      </c>
      <c r="V286">
        <f>IF(Table2[[#This Row],[international_plan]]="yes",1,0)</f>
        <v>0</v>
      </c>
      <c r="W286">
        <f>IF(Table2[[#This Row],[voice_mail_plan]]="yes",1,0)</f>
        <v>1</v>
      </c>
      <c r="X286" t="str">
        <f t="shared" si="8"/>
        <v>Low</v>
      </c>
      <c r="Y286" t="str">
        <f>IF(Table2[[#This Row],[total_intl_charge]] &gt; AVERAGE($R$2:$R$4245),"High","Low")</f>
        <v>High</v>
      </c>
      <c r="Z286" t="str">
        <f>IF(AND(G286&gt;AVERAGE(train!$G$2:$G$4251),K286&gt;AVERAGE(train!$K$2:$K$4251)),"High Day &amp; Eve",IF(AND(G286&gt;AVERAGE(train!$G$2:$G$4251),K286&lt;=AVERAGE(train!$K$2:$K$4251)),"High Day Only",IF(AND(G286&lt;=AVERAGE(train!$G$2:$G$4251),K286&gt;AVERAGE(train!$K$2:$K$4251)),"High Eve Only","Low Usage")))</f>
        <v>High Day Only</v>
      </c>
    </row>
    <row r="287" spans="1:26">
      <c r="A287" t="s">
        <v>32</v>
      </c>
      <c r="B287">
        <v>98</v>
      </c>
      <c r="C287" t="s">
        <v>25</v>
      </c>
      <c r="D287" t="s">
        <v>22</v>
      </c>
      <c r="E287" t="s">
        <v>23</v>
      </c>
      <c r="F287">
        <v>21</v>
      </c>
      <c r="G287">
        <v>64.599999999999994</v>
      </c>
      <c r="H287">
        <v>98</v>
      </c>
      <c r="I287">
        <v>10.98</v>
      </c>
      <c r="J287">
        <v>176.1</v>
      </c>
      <c r="K287">
        <v>86</v>
      </c>
      <c r="L287">
        <v>14.97</v>
      </c>
      <c r="M287">
        <v>244.8</v>
      </c>
      <c r="N287">
        <v>84</v>
      </c>
      <c r="O287">
        <v>11.02</v>
      </c>
      <c r="P287">
        <v>0</v>
      </c>
      <c r="Q287">
        <v>0</v>
      </c>
      <c r="R287">
        <v>0</v>
      </c>
      <c r="S287">
        <v>2</v>
      </c>
      <c r="T287" t="s">
        <v>22</v>
      </c>
      <c r="U287">
        <f t="shared" si="9"/>
        <v>0</v>
      </c>
      <c r="V287">
        <f>IF(Table2[[#This Row],[international_plan]]="yes",1,0)</f>
        <v>0</v>
      </c>
      <c r="W287">
        <f>IF(Table2[[#This Row],[voice_mail_plan]]="yes",1,0)</f>
        <v>1</v>
      </c>
      <c r="X287" t="str">
        <f t="shared" si="8"/>
        <v>Medium</v>
      </c>
      <c r="Y287" t="str">
        <f>IF(Table2[[#This Row],[total_intl_charge]] &gt; AVERAGE($R$2:$R$4245),"High","Low")</f>
        <v>Low</v>
      </c>
      <c r="Z287" t="str">
        <f>IF(AND(G287&gt;AVERAGE(train!$G$2:$G$4251),K287&gt;AVERAGE(train!$K$2:$K$4251)),"High Day &amp; Eve",IF(AND(G287&gt;AVERAGE(train!$G$2:$G$4251),K287&lt;=AVERAGE(train!$K$2:$K$4251)),"High Day Only",IF(AND(G287&lt;=AVERAGE(train!$G$2:$G$4251),K287&gt;AVERAGE(train!$K$2:$K$4251)),"High Eve Only","Low Usage")))</f>
        <v>Low Usage</v>
      </c>
    </row>
    <row r="288" spans="1:26">
      <c r="A288" t="s">
        <v>43</v>
      </c>
      <c r="B288">
        <v>64</v>
      </c>
      <c r="C288" t="s">
        <v>28</v>
      </c>
      <c r="D288" t="s">
        <v>22</v>
      </c>
      <c r="E288" t="s">
        <v>23</v>
      </c>
      <c r="F288">
        <v>37</v>
      </c>
      <c r="G288">
        <v>154.6</v>
      </c>
      <c r="H288">
        <v>92</v>
      </c>
      <c r="I288">
        <v>26.28</v>
      </c>
      <c r="J288">
        <v>83.4</v>
      </c>
      <c r="K288">
        <v>103</v>
      </c>
      <c r="L288">
        <v>7.09</v>
      </c>
      <c r="M288">
        <v>165.9</v>
      </c>
      <c r="N288">
        <v>99</v>
      </c>
      <c r="O288">
        <v>7.47</v>
      </c>
      <c r="P288">
        <v>13.3</v>
      </c>
      <c r="Q288">
        <v>3</v>
      </c>
      <c r="R288">
        <v>3.59</v>
      </c>
      <c r="S288">
        <v>1</v>
      </c>
      <c r="T288" t="s">
        <v>22</v>
      </c>
      <c r="U288">
        <f t="shared" si="9"/>
        <v>0</v>
      </c>
      <c r="V288">
        <f>IF(Table2[[#This Row],[international_plan]]="yes",1,0)</f>
        <v>0</v>
      </c>
      <c r="W288">
        <f>IF(Table2[[#This Row],[voice_mail_plan]]="yes",1,0)</f>
        <v>1</v>
      </c>
      <c r="X288" t="str">
        <f t="shared" si="8"/>
        <v>Low</v>
      </c>
      <c r="Y288" t="str">
        <f>IF(Table2[[#This Row],[total_intl_charge]] &gt; AVERAGE($R$2:$R$4245),"High","Low")</f>
        <v>High</v>
      </c>
      <c r="Z288" t="str">
        <f>IF(AND(G288&gt;AVERAGE(train!$G$2:$G$4251),K288&gt;AVERAGE(train!$K$2:$K$4251)),"High Day &amp; Eve",IF(AND(G288&gt;AVERAGE(train!$G$2:$G$4251),K288&lt;=AVERAGE(train!$K$2:$K$4251)),"High Day Only",IF(AND(G288&lt;=AVERAGE(train!$G$2:$G$4251),K288&gt;AVERAGE(train!$K$2:$K$4251)),"High Eve Only","Low Usage")))</f>
        <v>High Eve Only</v>
      </c>
    </row>
    <row r="289" spans="1:26">
      <c r="A289" t="s">
        <v>38</v>
      </c>
      <c r="B289">
        <v>141</v>
      </c>
      <c r="C289" t="s">
        <v>21</v>
      </c>
      <c r="D289" t="s">
        <v>22</v>
      </c>
      <c r="E289" t="s">
        <v>22</v>
      </c>
      <c r="F289">
        <v>0</v>
      </c>
      <c r="G289">
        <v>260.2</v>
      </c>
      <c r="H289">
        <v>131</v>
      </c>
      <c r="I289">
        <v>44.23</v>
      </c>
      <c r="J289">
        <v>179.2</v>
      </c>
      <c r="K289">
        <v>120</v>
      </c>
      <c r="L289">
        <v>15.23</v>
      </c>
      <c r="M289">
        <v>135</v>
      </c>
      <c r="N289">
        <v>119</v>
      </c>
      <c r="O289">
        <v>6.08</v>
      </c>
      <c r="P289">
        <v>7.2</v>
      </c>
      <c r="Q289">
        <v>8</v>
      </c>
      <c r="R289">
        <v>1.94</v>
      </c>
      <c r="S289">
        <v>3</v>
      </c>
      <c r="T289" t="s">
        <v>22</v>
      </c>
      <c r="U289">
        <f t="shared" si="9"/>
        <v>0</v>
      </c>
      <c r="V289">
        <f>IF(Table2[[#This Row],[international_plan]]="yes",1,0)</f>
        <v>0</v>
      </c>
      <c r="W289">
        <f>IF(Table2[[#This Row],[voice_mail_plan]]="yes",1,0)</f>
        <v>0</v>
      </c>
      <c r="X289" t="str">
        <f t="shared" si="8"/>
        <v>Very High</v>
      </c>
      <c r="Y289" t="str">
        <f>IF(Table2[[#This Row],[total_intl_charge]] &gt; AVERAGE($R$2:$R$4245),"High","Low")</f>
        <v>Low</v>
      </c>
      <c r="Z289" t="str">
        <f>IF(AND(G289&gt;AVERAGE(train!$G$2:$G$4251),K289&gt;AVERAGE(train!$K$2:$K$4251)),"High Day &amp; Eve",IF(AND(G289&gt;AVERAGE(train!$G$2:$G$4251),K289&lt;=AVERAGE(train!$K$2:$K$4251)),"High Day Only",IF(AND(G289&lt;=AVERAGE(train!$G$2:$G$4251),K289&gt;AVERAGE(train!$K$2:$K$4251)),"High Eve Only","Low Usage")))</f>
        <v>High Day &amp; Eve</v>
      </c>
    </row>
    <row r="290" spans="1:26">
      <c r="A290" t="s">
        <v>51</v>
      </c>
      <c r="B290">
        <v>81</v>
      </c>
      <c r="C290" t="s">
        <v>21</v>
      </c>
      <c r="D290" t="s">
        <v>22</v>
      </c>
      <c r="E290" t="s">
        <v>23</v>
      </c>
      <c r="F290">
        <v>33</v>
      </c>
      <c r="G290">
        <v>161.6</v>
      </c>
      <c r="H290">
        <v>117</v>
      </c>
      <c r="I290">
        <v>27.47</v>
      </c>
      <c r="J290">
        <v>123</v>
      </c>
      <c r="K290">
        <v>90</v>
      </c>
      <c r="L290">
        <v>10.46</v>
      </c>
      <c r="M290">
        <v>261.3</v>
      </c>
      <c r="N290">
        <v>101</v>
      </c>
      <c r="O290">
        <v>11.76</v>
      </c>
      <c r="P290">
        <v>12.2</v>
      </c>
      <c r="Q290">
        <v>5</v>
      </c>
      <c r="R290">
        <v>3.29</v>
      </c>
      <c r="S290">
        <v>1</v>
      </c>
      <c r="T290" t="s">
        <v>22</v>
      </c>
      <c r="U290">
        <f t="shared" si="9"/>
        <v>0</v>
      </c>
      <c r="V290">
        <f>IF(Table2[[#This Row],[international_plan]]="yes",1,0)</f>
        <v>0</v>
      </c>
      <c r="W290">
        <f>IF(Table2[[#This Row],[voice_mail_plan]]="yes",1,0)</f>
        <v>1</v>
      </c>
      <c r="X290" t="str">
        <f t="shared" si="8"/>
        <v>Medium</v>
      </c>
      <c r="Y290" t="str">
        <f>IF(Table2[[#This Row],[total_intl_charge]] &gt; AVERAGE($R$2:$R$4245),"High","Low")</f>
        <v>High</v>
      </c>
      <c r="Z290" t="str">
        <f>IF(AND(G290&gt;AVERAGE(train!$G$2:$G$4251),K290&gt;AVERAGE(train!$K$2:$K$4251)),"High Day &amp; Eve",IF(AND(G290&gt;AVERAGE(train!$G$2:$G$4251),K290&lt;=AVERAGE(train!$K$2:$K$4251)),"High Day Only",IF(AND(G290&lt;=AVERAGE(train!$G$2:$G$4251),K290&gt;AVERAGE(train!$K$2:$K$4251)),"High Eve Only","Low Usage")))</f>
        <v>Low Usage</v>
      </c>
    </row>
    <row r="291" spans="1:26">
      <c r="A291" t="s">
        <v>64</v>
      </c>
      <c r="B291">
        <v>162</v>
      </c>
      <c r="C291" t="s">
        <v>28</v>
      </c>
      <c r="D291" t="s">
        <v>22</v>
      </c>
      <c r="E291" t="s">
        <v>22</v>
      </c>
      <c r="F291">
        <v>0</v>
      </c>
      <c r="G291">
        <v>220.6</v>
      </c>
      <c r="H291">
        <v>117</v>
      </c>
      <c r="I291">
        <v>37.5</v>
      </c>
      <c r="J291">
        <v>155.19999999999999</v>
      </c>
      <c r="K291">
        <v>121</v>
      </c>
      <c r="L291">
        <v>13.19</v>
      </c>
      <c r="M291">
        <v>186.7</v>
      </c>
      <c r="N291">
        <v>89</v>
      </c>
      <c r="O291">
        <v>8.4</v>
      </c>
      <c r="P291">
        <v>10.5</v>
      </c>
      <c r="Q291">
        <v>11</v>
      </c>
      <c r="R291">
        <v>2.84</v>
      </c>
      <c r="S291">
        <v>1</v>
      </c>
      <c r="T291" t="s">
        <v>22</v>
      </c>
      <c r="U291">
        <f t="shared" si="9"/>
        <v>0</v>
      </c>
      <c r="V291">
        <f>IF(Table2[[#This Row],[international_plan]]="yes",1,0)</f>
        <v>0</v>
      </c>
      <c r="W291">
        <f>IF(Table2[[#This Row],[voice_mail_plan]]="yes",1,0)</f>
        <v>0</v>
      </c>
      <c r="X291" t="str">
        <f t="shared" si="8"/>
        <v>Very High</v>
      </c>
      <c r="Y291" t="str">
        <f>IF(Table2[[#This Row],[total_intl_charge]] &gt; AVERAGE($R$2:$R$4245),"High","Low")</f>
        <v>High</v>
      </c>
      <c r="Z291" t="str">
        <f>IF(AND(G291&gt;AVERAGE(train!$G$2:$G$4251),K291&gt;AVERAGE(train!$K$2:$K$4251)),"High Day &amp; Eve",IF(AND(G291&gt;AVERAGE(train!$G$2:$G$4251),K291&lt;=AVERAGE(train!$K$2:$K$4251)),"High Day Only",IF(AND(G291&lt;=AVERAGE(train!$G$2:$G$4251),K291&gt;AVERAGE(train!$K$2:$K$4251)),"High Eve Only","Low Usage")))</f>
        <v>High Day &amp; Eve</v>
      </c>
    </row>
    <row r="292" spans="1:26">
      <c r="A292" t="s">
        <v>42</v>
      </c>
      <c r="B292">
        <v>83</v>
      </c>
      <c r="C292" t="s">
        <v>21</v>
      </c>
      <c r="D292" t="s">
        <v>22</v>
      </c>
      <c r="E292" t="s">
        <v>23</v>
      </c>
      <c r="F292">
        <v>41</v>
      </c>
      <c r="G292">
        <v>155.9</v>
      </c>
      <c r="H292">
        <v>122</v>
      </c>
      <c r="I292">
        <v>26.5</v>
      </c>
      <c r="J292">
        <v>162.30000000000001</v>
      </c>
      <c r="K292">
        <v>107</v>
      </c>
      <c r="L292">
        <v>13.8</v>
      </c>
      <c r="M292">
        <v>127.6</v>
      </c>
      <c r="N292">
        <v>105</v>
      </c>
      <c r="O292">
        <v>5.74</v>
      </c>
      <c r="P292">
        <v>13.1</v>
      </c>
      <c r="Q292">
        <v>5</v>
      </c>
      <c r="R292">
        <v>3.54</v>
      </c>
      <c r="S292">
        <v>3</v>
      </c>
      <c r="T292" t="s">
        <v>22</v>
      </c>
      <c r="U292">
        <f t="shared" si="9"/>
        <v>0</v>
      </c>
      <c r="V292">
        <f>IF(Table2[[#This Row],[international_plan]]="yes",1,0)</f>
        <v>0</v>
      </c>
      <c r="W292">
        <f>IF(Table2[[#This Row],[voice_mail_plan]]="yes",1,0)</f>
        <v>1</v>
      </c>
      <c r="X292" t="str">
        <f t="shared" si="8"/>
        <v>Medium</v>
      </c>
      <c r="Y292" t="str">
        <f>IF(Table2[[#This Row],[total_intl_charge]] &gt; AVERAGE($R$2:$R$4245),"High","Low")</f>
        <v>High</v>
      </c>
      <c r="Z292" t="str">
        <f>IF(AND(G292&gt;AVERAGE(train!$G$2:$G$4251),K292&gt;AVERAGE(train!$K$2:$K$4251)),"High Day &amp; Eve",IF(AND(G292&gt;AVERAGE(train!$G$2:$G$4251),K292&lt;=AVERAGE(train!$K$2:$K$4251)),"High Day Only",IF(AND(G292&lt;=AVERAGE(train!$G$2:$G$4251),K292&gt;AVERAGE(train!$K$2:$K$4251)),"High Eve Only","Low Usage")))</f>
        <v>High Eve Only</v>
      </c>
    </row>
    <row r="293" spans="1:26">
      <c r="A293" t="s">
        <v>47</v>
      </c>
      <c r="B293">
        <v>59</v>
      </c>
      <c r="C293" t="s">
        <v>28</v>
      </c>
      <c r="D293" t="s">
        <v>22</v>
      </c>
      <c r="E293" t="s">
        <v>22</v>
      </c>
      <c r="F293">
        <v>0</v>
      </c>
      <c r="G293">
        <v>182.5</v>
      </c>
      <c r="H293">
        <v>104</v>
      </c>
      <c r="I293">
        <v>31.03</v>
      </c>
      <c r="J293">
        <v>204.7</v>
      </c>
      <c r="K293">
        <v>95</v>
      </c>
      <c r="L293">
        <v>17.399999999999999</v>
      </c>
      <c r="M293">
        <v>229.9</v>
      </c>
      <c r="N293">
        <v>100</v>
      </c>
      <c r="O293">
        <v>10.35</v>
      </c>
      <c r="P293">
        <v>11.3</v>
      </c>
      <c r="Q293">
        <v>8</v>
      </c>
      <c r="R293">
        <v>3.05</v>
      </c>
      <c r="S293">
        <v>4</v>
      </c>
      <c r="T293" t="s">
        <v>22</v>
      </c>
      <c r="U293">
        <f t="shared" si="9"/>
        <v>0</v>
      </c>
      <c r="V293">
        <f>IF(Table2[[#This Row],[international_plan]]="yes",1,0)</f>
        <v>0</v>
      </c>
      <c r="W293">
        <f>IF(Table2[[#This Row],[voice_mail_plan]]="yes",1,0)</f>
        <v>0</v>
      </c>
      <c r="X293" t="str">
        <f t="shared" si="8"/>
        <v>Low</v>
      </c>
      <c r="Y293" t="str">
        <f>IF(Table2[[#This Row],[total_intl_charge]] &gt; AVERAGE($R$2:$R$4245),"High","Low")</f>
        <v>High</v>
      </c>
      <c r="Z293" t="str">
        <f>IF(AND(G293&gt;AVERAGE(train!$G$2:$G$4251),K293&gt;AVERAGE(train!$K$2:$K$4251)),"High Day &amp; Eve",IF(AND(G293&gt;AVERAGE(train!$G$2:$G$4251),K293&lt;=AVERAGE(train!$K$2:$K$4251)),"High Day Only",IF(AND(G293&lt;=AVERAGE(train!$G$2:$G$4251),K293&gt;AVERAGE(train!$K$2:$K$4251)),"High Eve Only","Low Usage")))</f>
        <v>High Day Only</v>
      </c>
    </row>
    <row r="294" spans="1:26">
      <c r="A294" t="s">
        <v>50</v>
      </c>
      <c r="B294">
        <v>179</v>
      </c>
      <c r="C294" t="s">
        <v>21</v>
      </c>
      <c r="D294" t="s">
        <v>23</v>
      </c>
      <c r="E294" t="s">
        <v>23</v>
      </c>
      <c r="F294">
        <v>38</v>
      </c>
      <c r="G294">
        <v>220.1</v>
      </c>
      <c r="H294">
        <v>78</v>
      </c>
      <c r="I294">
        <v>37.42</v>
      </c>
      <c r="J294">
        <v>234.3</v>
      </c>
      <c r="K294">
        <v>71</v>
      </c>
      <c r="L294">
        <v>19.920000000000002</v>
      </c>
      <c r="M294">
        <v>237.3</v>
      </c>
      <c r="N294">
        <v>85</v>
      </c>
      <c r="O294">
        <v>10.68</v>
      </c>
      <c r="P294">
        <v>10.1</v>
      </c>
      <c r="Q294">
        <v>4</v>
      </c>
      <c r="R294">
        <v>2.73</v>
      </c>
      <c r="S294">
        <v>4</v>
      </c>
      <c r="T294" t="s">
        <v>22</v>
      </c>
      <c r="U294">
        <f t="shared" si="9"/>
        <v>0</v>
      </c>
      <c r="V294">
        <f>IF(Table2[[#This Row],[international_plan]]="yes",1,0)</f>
        <v>1</v>
      </c>
      <c r="W294">
        <f>IF(Table2[[#This Row],[voice_mail_plan]]="yes",1,0)</f>
        <v>1</v>
      </c>
      <c r="X294" t="str">
        <f t="shared" si="8"/>
        <v>Very High</v>
      </c>
      <c r="Y294" t="str">
        <f>IF(Table2[[#This Row],[total_intl_charge]] &gt; AVERAGE($R$2:$R$4245),"High","Low")</f>
        <v>Low</v>
      </c>
      <c r="Z294" t="str">
        <f>IF(AND(G294&gt;AVERAGE(train!$G$2:$G$4251),K294&gt;AVERAGE(train!$K$2:$K$4251)),"High Day &amp; Eve",IF(AND(G294&gt;AVERAGE(train!$G$2:$G$4251),K294&lt;=AVERAGE(train!$K$2:$K$4251)),"High Day Only",IF(AND(G294&lt;=AVERAGE(train!$G$2:$G$4251),K294&gt;AVERAGE(train!$K$2:$K$4251)),"High Eve Only","Low Usage")))</f>
        <v>High Day Only</v>
      </c>
    </row>
    <row r="295" spans="1:26">
      <c r="A295" t="s">
        <v>50</v>
      </c>
      <c r="B295">
        <v>79</v>
      </c>
      <c r="C295" t="s">
        <v>25</v>
      </c>
      <c r="D295" t="s">
        <v>22</v>
      </c>
      <c r="E295" t="s">
        <v>22</v>
      </c>
      <c r="F295">
        <v>0</v>
      </c>
      <c r="G295">
        <v>152.19999999999999</v>
      </c>
      <c r="H295">
        <v>112</v>
      </c>
      <c r="I295">
        <v>25.87</v>
      </c>
      <c r="J295">
        <v>177.2</v>
      </c>
      <c r="K295">
        <v>132</v>
      </c>
      <c r="L295">
        <v>15.06</v>
      </c>
      <c r="M295">
        <v>96.4</v>
      </c>
      <c r="N295">
        <v>87</v>
      </c>
      <c r="O295">
        <v>4.34</v>
      </c>
      <c r="P295">
        <v>5.3</v>
      </c>
      <c r="Q295">
        <v>3</v>
      </c>
      <c r="R295">
        <v>1.43</v>
      </c>
      <c r="S295">
        <v>1</v>
      </c>
      <c r="T295" t="s">
        <v>22</v>
      </c>
      <c r="U295">
        <f t="shared" si="9"/>
        <v>0</v>
      </c>
      <c r="V295">
        <f>IF(Table2[[#This Row],[international_plan]]="yes",1,0)</f>
        <v>0</v>
      </c>
      <c r="W295">
        <f>IF(Table2[[#This Row],[voice_mail_plan]]="yes",1,0)</f>
        <v>0</v>
      </c>
      <c r="X295" t="str">
        <f t="shared" si="8"/>
        <v>Medium</v>
      </c>
      <c r="Y295" t="str">
        <f>IF(Table2[[#This Row],[total_intl_charge]] &gt; AVERAGE($R$2:$R$4245),"High","Low")</f>
        <v>Low</v>
      </c>
      <c r="Z295" t="str">
        <f>IF(AND(G295&gt;AVERAGE(train!$G$2:$G$4251),K295&gt;AVERAGE(train!$K$2:$K$4251)),"High Day &amp; Eve",IF(AND(G295&gt;AVERAGE(train!$G$2:$G$4251),K295&lt;=AVERAGE(train!$K$2:$K$4251)),"High Day Only",IF(AND(G295&lt;=AVERAGE(train!$G$2:$G$4251),K295&gt;AVERAGE(train!$K$2:$K$4251)),"High Eve Only","Low Usage")))</f>
        <v>High Eve Only</v>
      </c>
    </row>
    <row r="296" spans="1:26">
      <c r="A296" t="s">
        <v>47</v>
      </c>
      <c r="B296">
        <v>117</v>
      </c>
      <c r="C296" t="s">
        <v>21</v>
      </c>
      <c r="D296" t="s">
        <v>22</v>
      </c>
      <c r="E296" t="s">
        <v>22</v>
      </c>
      <c r="F296">
        <v>0</v>
      </c>
      <c r="G296">
        <v>181.5</v>
      </c>
      <c r="H296">
        <v>95</v>
      </c>
      <c r="I296">
        <v>30.86</v>
      </c>
      <c r="J296">
        <v>205.1</v>
      </c>
      <c r="K296">
        <v>88</v>
      </c>
      <c r="L296">
        <v>17.43</v>
      </c>
      <c r="M296">
        <v>204</v>
      </c>
      <c r="N296">
        <v>82</v>
      </c>
      <c r="O296">
        <v>9.18</v>
      </c>
      <c r="P296">
        <v>14.7</v>
      </c>
      <c r="Q296">
        <v>9</v>
      </c>
      <c r="R296">
        <v>3.97</v>
      </c>
      <c r="S296">
        <v>2</v>
      </c>
      <c r="T296" t="s">
        <v>22</v>
      </c>
      <c r="U296">
        <f t="shared" si="9"/>
        <v>0</v>
      </c>
      <c r="V296">
        <f>IF(Table2[[#This Row],[international_plan]]="yes",1,0)</f>
        <v>0</v>
      </c>
      <c r="W296">
        <f>IF(Table2[[#This Row],[voice_mail_plan]]="yes",1,0)</f>
        <v>0</v>
      </c>
      <c r="X296" t="str">
        <f t="shared" si="8"/>
        <v>High</v>
      </c>
      <c r="Y296" t="str">
        <f>IF(Table2[[#This Row],[total_intl_charge]] &gt; AVERAGE($R$2:$R$4245),"High","Low")</f>
        <v>High</v>
      </c>
      <c r="Z296" t="str">
        <f>IF(AND(G296&gt;AVERAGE(train!$G$2:$G$4251),K296&gt;AVERAGE(train!$K$2:$K$4251)),"High Day &amp; Eve",IF(AND(G296&gt;AVERAGE(train!$G$2:$G$4251),K296&lt;=AVERAGE(train!$K$2:$K$4251)),"High Day Only",IF(AND(G296&lt;=AVERAGE(train!$G$2:$G$4251),K296&gt;AVERAGE(train!$K$2:$K$4251)),"High Eve Only","Low Usage")))</f>
        <v>High Day Only</v>
      </c>
    </row>
    <row r="297" spans="1:26">
      <c r="A297" t="s">
        <v>67</v>
      </c>
      <c r="B297">
        <v>64</v>
      </c>
      <c r="C297" t="s">
        <v>25</v>
      </c>
      <c r="D297" t="s">
        <v>23</v>
      </c>
      <c r="E297" t="s">
        <v>22</v>
      </c>
      <c r="F297">
        <v>0</v>
      </c>
      <c r="G297">
        <v>236.2</v>
      </c>
      <c r="H297">
        <v>77</v>
      </c>
      <c r="I297">
        <v>40.15</v>
      </c>
      <c r="J297">
        <v>218.6</v>
      </c>
      <c r="K297">
        <v>85</v>
      </c>
      <c r="L297">
        <v>18.579999999999998</v>
      </c>
      <c r="M297">
        <v>194.1</v>
      </c>
      <c r="N297">
        <v>97</v>
      </c>
      <c r="O297">
        <v>8.73</v>
      </c>
      <c r="P297">
        <v>13.2</v>
      </c>
      <c r="Q297">
        <v>2</v>
      </c>
      <c r="R297">
        <v>3.56</v>
      </c>
      <c r="S297">
        <v>2</v>
      </c>
      <c r="T297" t="s">
        <v>23</v>
      </c>
      <c r="U297">
        <f t="shared" si="9"/>
        <v>1</v>
      </c>
      <c r="V297">
        <f>IF(Table2[[#This Row],[international_plan]]="yes",1,0)</f>
        <v>1</v>
      </c>
      <c r="W297">
        <f>IF(Table2[[#This Row],[voice_mail_plan]]="yes",1,0)</f>
        <v>0</v>
      </c>
      <c r="X297" t="str">
        <f t="shared" si="8"/>
        <v>Low</v>
      </c>
      <c r="Y297" t="str">
        <f>IF(Table2[[#This Row],[total_intl_charge]] &gt; AVERAGE($R$2:$R$4245),"High","Low")</f>
        <v>High</v>
      </c>
      <c r="Z297" t="str">
        <f>IF(AND(G297&gt;AVERAGE(train!$G$2:$G$4251),K297&gt;AVERAGE(train!$K$2:$K$4251)),"High Day &amp; Eve",IF(AND(G297&gt;AVERAGE(train!$G$2:$G$4251),K297&lt;=AVERAGE(train!$K$2:$K$4251)),"High Day Only",IF(AND(G297&lt;=AVERAGE(train!$G$2:$G$4251),K297&gt;AVERAGE(train!$K$2:$K$4251)),"High Eve Only","Low Usage")))</f>
        <v>High Day Only</v>
      </c>
    </row>
    <row r="298" spans="1:26">
      <c r="A298" t="s">
        <v>61</v>
      </c>
      <c r="B298">
        <v>122</v>
      </c>
      <c r="C298" t="s">
        <v>25</v>
      </c>
      <c r="D298" t="s">
        <v>22</v>
      </c>
      <c r="E298" t="s">
        <v>23</v>
      </c>
      <c r="F298">
        <v>23</v>
      </c>
      <c r="G298">
        <v>134.19999999999999</v>
      </c>
      <c r="H298">
        <v>85</v>
      </c>
      <c r="I298">
        <v>22.81</v>
      </c>
      <c r="J298">
        <v>227.3</v>
      </c>
      <c r="K298">
        <v>132</v>
      </c>
      <c r="L298">
        <v>19.32</v>
      </c>
      <c r="M298">
        <v>122.4</v>
      </c>
      <c r="N298">
        <v>96</v>
      </c>
      <c r="O298">
        <v>5.51</v>
      </c>
      <c r="P298">
        <v>8.5</v>
      </c>
      <c r="Q298">
        <v>2</v>
      </c>
      <c r="R298">
        <v>2.2999999999999998</v>
      </c>
      <c r="S298">
        <v>2</v>
      </c>
      <c r="T298" t="s">
        <v>22</v>
      </c>
      <c r="U298">
        <f t="shared" si="9"/>
        <v>0</v>
      </c>
      <c r="V298">
        <f>IF(Table2[[#This Row],[international_plan]]="yes",1,0)</f>
        <v>0</v>
      </c>
      <c r="W298">
        <f>IF(Table2[[#This Row],[voice_mail_plan]]="yes",1,0)</f>
        <v>1</v>
      </c>
      <c r="X298" t="str">
        <f t="shared" si="8"/>
        <v>High</v>
      </c>
      <c r="Y298" t="str">
        <f>IF(Table2[[#This Row],[total_intl_charge]] &gt; AVERAGE($R$2:$R$4245),"High","Low")</f>
        <v>Low</v>
      </c>
      <c r="Z298" t="str">
        <f>IF(AND(G298&gt;AVERAGE(train!$G$2:$G$4251),K298&gt;AVERAGE(train!$K$2:$K$4251)),"High Day &amp; Eve",IF(AND(G298&gt;AVERAGE(train!$G$2:$G$4251),K298&lt;=AVERAGE(train!$K$2:$K$4251)),"High Day Only",IF(AND(G298&lt;=AVERAGE(train!$G$2:$G$4251),K298&gt;AVERAGE(train!$K$2:$K$4251)),"High Eve Only","Low Usage")))</f>
        <v>High Eve Only</v>
      </c>
    </row>
    <row r="299" spans="1:26">
      <c r="A299" t="s">
        <v>43</v>
      </c>
      <c r="B299">
        <v>90</v>
      </c>
      <c r="C299" t="s">
        <v>25</v>
      </c>
      <c r="D299" t="s">
        <v>22</v>
      </c>
      <c r="E299" t="s">
        <v>23</v>
      </c>
      <c r="F299">
        <v>29</v>
      </c>
      <c r="G299">
        <v>150.1</v>
      </c>
      <c r="H299">
        <v>109</v>
      </c>
      <c r="I299">
        <v>25.52</v>
      </c>
      <c r="J299">
        <v>264.7</v>
      </c>
      <c r="K299">
        <v>103</v>
      </c>
      <c r="L299">
        <v>22.5</v>
      </c>
      <c r="M299">
        <v>178.4</v>
      </c>
      <c r="N299">
        <v>97</v>
      </c>
      <c r="O299">
        <v>8.0299999999999994</v>
      </c>
      <c r="P299">
        <v>5.8</v>
      </c>
      <c r="Q299">
        <v>4</v>
      </c>
      <c r="R299">
        <v>1.57</v>
      </c>
      <c r="S299">
        <v>1</v>
      </c>
      <c r="T299" t="s">
        <v>22</v>
      </c>
      <c r="U299">
        <f t="shared" si="9"/>
        <v>0</v>
      </c>
      <c r="V299">
        <f>IF(Table2[[#This Row],[international_plan]]="yes",1,0)</f>
        <v>0</v>
      </c>
      <c r="W299">
        <f>IF(Table2[[#This Row],[voice_mail_plan]]="yes",1,0)</f>
        <v>1</v>
      </c>
      <c r="X299" t="str">
        <f t="shared" si="8"/>
        <v>Medium</v>
      </c>
      <c r="Y299" t="str">
        <f>IF(Table2[[#This Row],[total_intl_charge]] &gt; AVERAGE($R$2:$R$4245),"High","Low")</f>
        <v>Low</v>
      </c>
      <c r="Z299" t="str">
        <f>IF(AND(G299&gt;AVERAGE(train!$G$2:$G$4251),K299&gt;AVERAGE(train!$K$2:$K$4251)),"High Day &amp; Eve",IF(AND(G299&gt;AVERAGE(train!$G$2:$G$4251),K299&lt;=AVERAGE(train!$K$2:$K$4251)),"High Day Only",IF(AND(G299&lt;=AVERAGE(train!$G$2:$G$4251),K299&gt;AVERAGE(train!$K$2:$K$4251)),"High Eve Only","Low Usage")))</f>
        <v>High Eve Only</v>
      </c>
    </row>
    <row r="300" spans="1:26">
      <c r="A300" t="s">
        <v>41</v>
      </c>
      <c r="B300">
        <v>159</v>
      </c>
      <c r="C300" t="s">
        <v>25</v>
      </c>
      <c r="D300" t="s">
        <v>23</v>
      </c>
      <c r="E300" t="s">
        <v>22</v>
      </c>
      <c r="F300">
        <v>0</v>
      </c>
      <c r="G300">
        <v>257.10000000000002</v>
      </c>
      <c r="H300">
        <v>53</v>
      </c>
      <c r="I300">
        <v>43.71</v>
      </c>
      <c r="J300">
        <v>312.2</v>
      </c>
      <c r="K300">
        <v>127</v>
      </c>
      <c r="L300">
        <v>26.54</v>
      </c>
      <c r="M300">
        <v>183</v>
      </c>
      <c r="N300">
        <v>82</v>
      </c>
      <c r="O300">
        <v>8.24</v>
      </c>
      <c r="P300">
        <v>8.8000000000000007</v>
      </c>
      <c r="Q300">
        <v>6</v>
      </c>
      <c r="R300">
        <v>2.38</v>
      </c>
      <c r="S300">
        <v>1</v>
      </c>
      <c r="T300" t="s">
        <v>23</v>
      </c>
      <c r="U300">
        <f t="shared" si="9"/>
        <v>1</v>
      </c>
      <c r="V300">
        <f>IF(Table2[[#This Row],[international_plan]]="yes",1,0)</f>
        <v>1</v>
      </c>
      <c r="W300">
        <f>IF(Table2[[#This Row],[voice_mail_plan]]="yes",1,0)</f>
        <v>0</v>
      </c>
      <c r="X300" t="str">
        <f t="shared" si="8"/>
        <v>Very High</v>
      </c>
      <c r="Y300" t="str">
        <f>IF(Table2[[#This Row],[total_intl_charge]] &gt; AVERAGE($R$2:$R$4245),"High","Low")</f>
        <v>Low</v>
      </c>
      <c r="Z300" t="str">
        <f>IF(AND(G300&gt;AVERAGE(train!$G$2:$G$4251),K300&gt;AVERAGE(train!$K$2:$K$4251)),"High Day &amp; Eve",IF(AND(G300&gt;AVERAGE(train!$G$2:$G$4251),K300&lt;=AVERAGE(train!$K$2:$K$4251)),"High Day Only",IF(AND(G300&lt;=AVERAGE(train!$G$2:$G$4251),K300&gt;AVERAGE(train!$K$2:$K$4251)),"High Eve Only","Low Usage")))</f>
        <v>High Day &amp; Eve</v>
      </c>
    </row>
    <row r="301" spans="1:26">
      <c r="A301" t="s">
        <v>54</v>
      </c>
      <c r="B301">
        <v>148</v>
      </c>
      <c r="C301" t="s">
        <v>21</v>
      </c>
      <c r="D301" t="s">
        <v>22</v>
      </c>
      <c r="E301" t="s">
        <v>22</v>
      </c>
      <c r="F301">
        <v>0</v>
      </c>
      <c r="G301">
        <v>124.4</v>
      </c>
      <c r="H301">
        <v>83</v>
      </c>
      <c r="I301">
        <v>21.15</v>
      </c>
      <c r="J301">
        <v>179.7</v>
      </c>
      <c r="K301">
        <v>81</v>
      </c>
      <c r="L301">
        <v>15.27</v>
      </c>
      <c r="M301">
        <v>253</v>
      </c>
      <c r="N301">
        <v>99</v>
      </c>
      <c r="O301">
        <v>11.39</v>
      </c>
      <c r="P301">
        <v>11.3</v>
      </c>
      <c r="Q301">
        <v>6</v>
      </c>
      <c r="R301">
        <v>3.05</v>
      </c>
      <c r="S301">
        <v>0</v>
      </c>
      <c r="T301" t="s">
        <v>22</v>
      </c>
      <c r="U301">
        <f t="shared" si="9"/>
        <v>0</v>
      </c>
      <c r="V301">
        <f>IF(Table2[[#This Row],[international_plan]]="yes",1,0)</f>
        <v>0</v>
      </c>
      <c r="W301">
        <f>IF(Table2[[#This Row],[voice_mail_plan]]="yes",1,0)</f>
        <v>0</v>
      </c>
      <c r="X301" t="str">
        <f t="shared" si="8"/>
        <v>Very High</v>
      </c>
      <c r="Y301" t="str">
        <f>IF(Table2[[#This Row],[total_intl_charge]] &gt; AVERAGE($R$2:$R$4245),"High","Low")</f>
        <v>High</v>
      </c>
      <c r="Z301" t="str">
        <f>IF(AND(G301&gt;AVERAGE(train!$G$2:$G$4251),K301&gt;AVERAGE(train!$K$2:$K$4251)),"High Day &amp; Eve",IF(AND(G301&gt;AVERAGE(train!$G$2:$G$4251),K301&lt;=AVERAGE(train!$K$2:$K$4251)),"High Day Only",IF(AND(G301&lt;=AVERAGE(train!$G$2:$G$4251),K301&gt;AVERAGE(train!$K$2:$K$4251)),"High Eve Only","Low Usage")))</f>
        <v>Low Usage</v>
      </c>
    </row>
    <row r="302" spans="1:26">
      <c r="A302" t="s">
        <v>20</v>
      </c>
      <c r="B302">
        <v>39</v>
      </c>
      <c r="C302" t="s">
        <v>21</v>
      </c>
      <c r="D302" t="s">
        <v>22</v>
      </c>
      <c r="E302" t="s">
        <v>23</v>
      </c>
      <c r="F302">
        <v>36</v>
      </c>
      <c r="G302">
        <v>141.69999999999999</v>
      </c>
      <c r="H302">
        <v>121</v>
      </c>
      <c r="I302">
        <v>24.09</v>
      </c>
      <c r="J302">
        <v>232.3</v>
      </c>
      <c r="K302">
        <v>113</v>
      </c>
      <c r="L302">
        <v>19.75</v>
      </c>
      <c r="M302">
        <v>222.1</v>
      </c>
      <c r="N302">
        <v>131</v>
      </c>
      <c r="O302">
        <v>9.99</v>
      </c>
      <c r="P302">
        <v>12</v>
      </c>
      <c r="Q302">
        <v>5</v>
      </c>
      <c r="R302">
        <v>3.24</v>
      </c>
      <c r="S302">
        <v>1</v>
      </c>
      <c r="T302" t="s">
        <v>22</v>
      </c>
      <c r="U302">
        <f t="shared" si="9"/>
        <v>0</v>
      </c>
      <c r="V302">
        <f>IF(Table2[[#This Row],[international_plan]]="yes",1,0)</f>
        <v>0</v>
      </c>
      <c r="W302">
        <f>IF(Table2[[#This Row],[voice_mail_plan]]="yes",1,0)</f>
        <v>1</v>
      </c>
      <c r="X302" t="str">
        <f t="shared" si="8"/>
        <v>Low</v>
      </c>
      <c r="Y302" t="str">
        <f>IF(Table2[[#This Row],[total_intl_charge]] &gt; AVERAGE($R$2:$R$4245),"High","Low")</f>
        <v>High</v>
      </c>
      <c r="Z302" t="str">
        <f>IF(AND(G302&gt;AVERAGE(train!$G$2:$G$4251),K302&gt;AVERAGE(train!$K$2:$K$4251)),"High Day &amp; Eve",IF(AND(G302&gt;AVERAGE(train!$G$2:$G$4251),K302&lt;=AVERAGE(train!$K$2:$K$4251)),"High Day Only",IF(AND(G302&lt;=AVERAGE(train!$G$2:$G$4251),K302&gt;AVERAGE(train!$K$2:$K$4251)),"High Eve Only","Low Usage")))</f>
        <v>High Eve Only</v>
      </c>
    </row>
    <row r="303" spans="1:26">
      <c r="A303" t="s">
        <v>67</v>
      </c>
      <c r="B303">
        <v>77</v>
      </c>
      <c r="C303" t="s">
        <v>25</v>
      </c>
      <c r="D303" t="s">
        <v>22</v>
      </c>
      <c r="E303" t="s">
        <v>22</v>
      </c>
      <c r="F303">
        <v>0</v>
      </c>
      <c r="G303">
        <v>230</v>
      </c>
      <c r="H303">
        <v>87</v>
      </c>
      <c r="I303">
        <v>39.1</v>
      </c>
      <c r="J303">
        <v>103.2</v>
      </c>
      <c r="K303">
        <v>138</v>
      </c>
      <c r="L303">
        <v>8.77</v>
      </c>
      <c r="M303">
        <v>309.60000000000002</v>
      </c>
      <c r="N303">
        <v>136</v>
      </c>
      <c r="O303">
        <v>13.93</v>
      </c>
      <c r="P303">
        <v>11.3</v>
      </c>
      <c r="Q303">
        <v>3</v>
      </c>
      <c r="R303">
        <v>3.05</v>
      </c>
      <c r="S303">
        <v>2</v>
      </c>
      <c r="T303" t="s">
        <v>22</v>
      </c>
      <c r="U303">
        <f t="shared" si="9"/>
        <v>0</v>
      </c>
      <c r="V303">
        <f>IF(Table2[[#This Row],[international_plan]]="yes",1,0)</f>
        <v>0</v>
      </c>
      <c r="W303">
        <f>IF(Table2[[#This Row],[voice_mail_plan]]="yes",1,0)</f>
        <v>0</v>
      </c>
      <c r="X303" t="str">
        <f t="shared" si="8"/>
        <v>Medium</v>
      </c>
      <c r="Y303" t="str">
        <f>IF(Table2[[#This Row],[total_intl_charge]] &gt; AVERAGE($R$2:$R$4245),"High","Low")</f>
        <v>High</v>
      </c>
      <c r="Z303" t="str">
        <f>IF(AND(G303&gt;AVERAGE(train!$G$2:$G$4251),K303&gt;AVERAGE(train!$K$2:$K$4251)),"High Day &amp; Eve",IF(AND(G303&gt;AVERAGE(train!$G$2:$G$4251),K303&lt;=AVERAGE(train!$K$2:$K$4251)),"High Day Only",IF(AND(G303&lt;=AVERAGE(train!$G$2:$G$4251),K303&gt;AVERAGE(train!$K$2:$K$4251)),"High Eve Only","Low Usage")))</f>
        <v>High Day &amp; Eve</v>
      </c>
    </row>
    <row r="304" spans="1:26">
      <c r="A304" t="s">
        <v>26</v>
      </c>
      <c r="B304">
        <v>194</v>
      </c>
      <c r="C304" t="s">
        <v>25</v>
      </c>
      <c r="D304" t="s">
        <v>22</v>
      </c>
      <c r="E304" t="s">
        <v>22</v>
      </c>
      <c r="F304">
        <v>0</v>
      </c>
      <c r="G304">
        <v>162.30000000000001</v>
      </c>
      <c r="H304">
        <v>88</v>
      </c>
      <c r="I304">
        <v>27.59</v>
      </c>
      <c r="J304">
        <v>213.7</v>
      </c>
      <c r="K304">
        <v>118</v>
      </c>
      <c r="L304">
        <v>18.16</v>
      </c>
      <c r="M304">
        <v>192.1</v>
      </c>
      <c r="N304">
        <v>81</v>
      </c>
      <c r="O304">
        <v>8.64</v>
      </c>
      <c r="P304">
        <v>10.9</v>
      </c>
      <c r="Q304">
        <v>2</v>
      </c>
      <c r="R304">
        <v>2.94</v>
      </c>
      <c r="S304">
        <v>0</v>
      </c>
      <c r="T304" t="s">
        <v>22</v>
      </c>
      <c r="U304">
        <f t="shared" si="9"/>
        <v>0</v>
      </c>
      <c r="V304">
        <f>IF(Table2[[#This Row],[international_plan]]="yes",1,0)</f>
        <v>0</v>
      </c>
      <c r="W304">
        <f>IF(Table2[[#This Row],[voice_mail_plan]]="yes",1,0)</f>
        <v>0</v>
      </c>
      <c r="X304" t="str">
        <f t="shared" si="8"/>
        <v>Very High</v>
      </c>
      <c r="Y304" t="str">
        <f>IF(Table2[[#This Row],[total_intl_charge]] &gt; AVERAGE($R$2:$R$4245),"High","Low")</f>
        <v>High</v>
      </c>
      <c r="Z304" t="str">
        <f>IF(AND(G304&gt;AVERAGE(train!$G$2:$G$4251),K304&gt;AVERAGE(train!$K$2:$K$4251)),"High Day &amp; Eve",IF(AND(G304&gt;AVERAGE(train!$G$2:$G$4251),K304&lt;=AVERAGE(train!$K$2:$K$4251)),"High Day Only",IF(AND(G304&lt;=AVERAGE(train!$G$2:$G$4251),K304&gt;AVERAGE(train!$K$2:$K$4251)),"High Eve Only","Low Usage")))</f>
        <v>High Eve Only</v>
      </c>
    </row>
    <row r="305" spans="1:26">
      <c r="A305" t="s">
        <v>58</v>
      </c>
      <c r="B305">
        <v>112</v>
      </c>
      <c r="C305" t="s">
        <v>21</v>
      </c>
      <c r="D305" t="s">
        <v>22</v>
      </c>
      <c r="E305" t="s">
        <v>22</v>
      </c>
      <c r="F305">
        <v>0</v>
      </c>
      <c r="G305">
        <v>193.3</v>
      </c>
      <c r="H305">
        <v>96</v>
      </c>
      <c r="I305">
        <v>32.86</v>
      </c>
      <c r="J305">
        <v>264.10000000000002</v>
      </c>
      <c r="K305">
        <v>123</v>
      </c>
      <c r="L305">
        <v>22.45</v>
      </c>
      <c r="M305">
        <v>128.6</v>
      </c>
      <c r="N305">
        <v>115</v>
      </c>
      <c r="O305">
        <v>5.79</v>
      </c>
      <c r="P305">
        <v>9.1</v>
      </c>
      <c r="Q305">
        <v>3</v>
      </c>
      <c r="R305">
        <v>2.46</v>
      </c>
      <c r="S305">
        <v>4</v>
      </c>
      <c r="T305" t="s">
        <v>22</v>
      </c>
      <c r="U305">
        <f t="shared" si="9"/>
        <v>0</v>
      </c>
      <c r="V305">
        <f>IF(Table2[[#This Row],[international_plan]]="yes",1,0)</f>
        <v>0</v>
      </c>
      <c r="W305">
        <f>IF(Table2[[#This Row],[voice_mail_plan]]="yes",1,0)</f>
        <v>0</v>
      </c>
      <c r="X305" t="str">
        <f t="shared" si="8"/>
        <v>High</v>
      </c>
      <c r="Y305" t="str">
        <f>IF(Table2[[#This Row],[total_intl_charge]] &gt; AVERAGE($R$2:$R$4245),"High","Low")</f>
        <v>Low</v>
      </c>
      <c r="Z305" t="str">
        <f>IF(AND(G305&gt;AVERAGE(train!$G$2:$G$4251),K305&gt;AVERAGE(train!$K$2:$K$4251)),"High Day &amp; Eve",IF(AND(G305&gt;AVERAGE(train!$G$2:$G$4251),K305&lt;=AVERAGE(train!$K$2:$K$4251)),"High Day Only",IF(AND(G305&lt;=AVERAGE(train!$G$2:$G$4251),K305&gt;AVERAGE(train!$K$2:$K$4251)),"High Eve Only","Low Usage")))</f>
        <v>High Day &amp; Eve</v>
      </c>
    </row>
    <row r="306" spans="1:26">
      <c r="A306" t="s">
        <v>49</v>
      </c>
      <c r="B306">
        <v>45</v>
      </c>
      <c r="C306" t="s">
        <v>21</v>
      </c>
      <c r="D306" t="s">
        <v>22</v>
      </c>
      <c r="E306" t="s">
        <v>22</v>
      </c>
      <c r="F306">
        <v>0</v>
      </c>
      <c r="G306">
        <v>78.2</v>
      </c>
      <c r="H306">
        <v>127</v>
      </c>
      <c r="I306">
        <v>13.29</v>
      </c>
      <c r="J306">
        <v>253.4</v>
      </c>
      <c r="K306">
        <v>108</v>
      </c>
      <c r="L306">
        <v>21.54</v>
      </c>
      <c r="M306">
        <v>255</v>
      </c>
      <c r="N306">
        <v>100</v>
      </c>
      <c r="O306">
        <v>11.48</v>
      </c>
      <c r="P306">
        <v>18</v>
      </c>
      <c r="Q306">
        <v>3</v>
      </c>
      <c r="R306">
        <v>4.8600000000000003</v>
      </c>
      <c r="S306">
        <v>1</v>
      </c>
      <c r="T306" t="s">
        <v>22</v>
      </c>
      <c r="U306">
        <f t="shared" si="9"/>
        <v>0</v>
      </c>
      <c r="V306">
        <f>IF(Table2[[#This Row],[international_plan]]="yes",1,0)</f>
        <v>0</v>
      </c>
      <c r="W306">
        <f>IF(Table2[[#This Row],[voice_mail_plan]]="yes",1,0)</f>
        <v>0</v>
      </c>
      <c r="X306" t="str">
        <f t="shared" si="8"/>
        <v>Low</v>
      </c>
      <c r="Y306" t="str">
        <f>IF(Table2[[#This Row],[total_intl_charge]] &gt; AVERAGE($R$2:$R$4245),"High","Low")</f>
        <v>High</v>
      </c>
      <c r="Z306" t="str">
        <f>IF(AND(G306&gt;AVERAGE(train!$G$2:$G$4251),K306&gt;AVERAGE(train!$K$2:$K$4251)),"High Day &amp; Eve",IF(AND(G306&gt;AVERAGE(train!$G$2:$G$4251),K306&lt;=AVERAGE(train!$K$2:$K$4251)),"High Day Only",IF(AND(G306&lt;=AVERAGE(train!$G$2:$G$4251),K306&gt;AVERAGE(train!$K$2:$K$4251)),"High Eve Only","Low Usage")))</f>
        <v>High Eve Only</v>
      </c>
    </row>
    <row r="307" spans="1:26">
      <c r="A307" t="s">
        <v>70</v>
      </c>
      <c r="B307">
        <v>132</v>
      </c>
      <c r="C307" t="s">
        <v>21</v>
      </c>
      <c r="D307" t="s">
        <v>22</v>
      </c>
      <c r="E307" t="s">
        <v>22</v>
      </c>
      <c r="F307">
        <v>0</v>
      </c>
      <c r="G307">
        <v>83.4</v>
      </c>
      <c r="H307">
        <v>110</v>
      </c>
      <c r="I307">
        <v>14.18</v>
      </c>
      <c r="J307">
        <v>232.2</v>
      </c>
      <c r="K307">
        <v>137</v>
      </c>
      <c r="L307">
        <v>19.739999999999998</v>
      </c>
      <c r="M307">
        <v>146.69999999999999</v>
      </c>
      <c r="N307">
        <v>114</v>
      </c>
      <c r="O307">
        <v>6.6</v>
      </c>
      <c r="P307">
        <v>7.6</v>
      </c>
      <c r="Q307">
        <v>5</v>
      </c>
      <c r="R307">
        <v>2.0499999999999998</v>
      </c>
      <c r="S307">
        <v>1</v>
      </c>
      <c r="T307" t="s">
        <v>22</v>
      </c>
      <c r="U307">
        <f t="shared" si="9"/>
        <v>0</v>
      </c>
      <c r="V307">
        <f>IF(Table2[[#This Row],[international_plan]]="yes",1,0)</f>
        <v>0</v>
      </c>
      <c r="W307">
        <f>IF(Table2[[#This Row],[voice_mail_plan]]="yes",1,0)</f>
        <v>0</v>
      </c>
      <c r="X307" t="str">
        <f t="shared" si="8"/>
        <v>Very High</v>
      </c>
      <c r="Y307" t="str">
        <f>IF(Table2[[#This Row],[total_intl_charge]] &gt; AVERAGE($R$2:$R$4245),"High","Low")</f>
        <v>Low</v>
      </c>
      <c r="Z307" t="str">
        <f>IF(AND(G307&gt;AVERAGE(train!$G$2:$G$4251),K307&gt;AVERAGE(train!$K$2:$K$4251)),"High Day &amp; Eve",IF(AND(G307&gt;AVERAGE(train!$G$2:$G$4251),K307&lt;=AVERAGE(train!$K$2:$K$4251)),"High Day Only",IF(AND(G307&lt;=AVERAGE(train!$G$2:$G$4251),K307&gt;AVERAGE(train!$K$2:$K$4251)),"High Eve Only","Low Usage")))</f>
        <v>High Eve Only</v>
      </c>
    </row>
    <row r="308" spans="1:26">
      <c r="A308" t="s">
        <v>58</v>
      </c>
      <c r="B308">
        <v>135</v>
      </c>
      <c r="C308" t="s">
        <v>21</v>
      </c>
      <c r="D308" t="s">
        <v>22</v>
      </c>
      <c r="E308" t="s">
        <v>22</v>
      </c>
      <c r="F308">
        <v>0</v>
      </c>
      <c r="G308">
        <v>201.8</v>
      </c>
      <c r="H308">
        <v>81</v>
      </c>
      <c r="I308">
        <v>34.31</v>
      </c>
      <c r="J308">
        <v>225</v>
      </c>
      <c r="K308">
        <v>114</v>
      </c>
      <c r="L308">
        <v>19.13</v>
      </c>
      <c r="M308">
        <v>204.4</v>
      </c>
      <c r="N308">
        <v>82</v>
      </c>
      <c r="O308">
        <v>9.1999999999999993</v>
      </c>
      <c r="P308">
        <v>10.3</v>
      </c>
      <c r="Q308">
        <v>6</v>
      </c>
      <c r="R308">
        <v>2.78</v>
      </c>
      <c r="S308">
        <v>1</v>
      </c>
      <c r="T308" t="s">
        <v>22</v>
      </c>
      <c r="U308">
        <f t="shared" si="9"/>
        <v>0</v>
      </c>
      <c r="V308">
        <f>IF(Table2[[#This Row],[international_plan]]="yes",1,0)</f>
        <v>0</v>
      </c>
      <c r="W308">
        <f>IF(Table2[[#This Row],[voice_mail_plan]]="yes",1,0)</f>
        <v>0</v>
      </c>
      <c r="X308" t="str">
        <f t="shared" si="8"/>
        <v>Very High</v>
      </c>
      <c r="Y308" t="str">
        <f>IF(Table2[[#This Row],[total_intl_charge]] &gt; AVERAGE($R$2:$R$4245),"High","Low")</f>
        <v>High</v>
      </c>
      <c r="Z308" t="str">
        <f>IF(AND(G308&gt;AVERAGE(train!$G$2:$G$4251),K308&gt;AVERAGE(train!$K$2:$K$4251)),"High Day &amp; Eve",IF(AND(G308&gt;AVERAGE(train!$G$2:$G$4251),K308&lt;=AVERAGE(train!$K$2:$K$4251)),"High Day Only",IF(AND(G308&lt;=AVERAGE(train!$G$2:$G$4251),K308&gt;AVERAGE(train!$K$2:$K$4251)),"High Eve Only","Low Usage")))</f>
        <v>High Day &amp; Eve</v>
      </c>
    </row>
    <row r="309" spans="1:26">
      <c r="A309" t="s">
        <v>61</v>
      </c>
      <c r="B309">
        <v>56</v>
      </c>
      <c r="C309" t="s">
        <v>25</v>
      </c>
      <c r="D309" t="s">
        <v>22</v>
      </c>
      <c r="E309" t="s">
        <v>22</v>
      </c>
      <c r="F309">
        <v>0</v>
      </c>
      <c r="G309">
        <v>197</v>
      </c>
      <c r="H309">
        <v>110</v>
      </c>
      <c r="I309">
        <v>33.49</v>
      </c>
      <c r="J309">
        <v>222.8</v>
      </c>
      <c r="K309">
        <v>102</v>
      </c>
      <c r="L309">
        <v>18.940000000000001</v>
      </c>
      <c r="M309">
        <v>225.3</v>
      </c>
      <c r="N309">
        <v>91</v>
      </c>
      <c r="O309">
        <v>10.14</v>
      </c>
      <c r="P309">
        <v>10.6</v>
      </c>
      <c r="Q309">
        <v>6</v>
      </c>
      <c r="R309">
        <v>2.86</v>
      </c>
      <c r="S309">
        <v>2</v>
      </c>
      <c r="T309" t="s">
        <v>22</v>
      </c>
      <c r="U309">
        <f t="shared" si="9"/>
        <v>0</v>
      </c>
      <c r="V309">
        <f>IF(Table2[[#This Row],[international_plan]]="yes",1,0)</f>
        <v>0</v>
      </c>
      <c r="W309">
        <f>IF(Table2[[#This Row],[voice_mail_plan]]="yes",1,0)</f>
        <v>0</v>
      </c>
      <c r="X309" t="str">
        <f t="shared" si="8"/>
        <v>Low</v>
      </c>
      <c r="Y309" t="str">
        <f>IF(Table2[[#This Row],[total_intl_charge]] &gt; AVERAGE($R$2:$R$4245),"High","Low")</f>
        <v>High</v>
      </c>
      <c r="Z309" t="str">
        <f>IF(AND(G309&gt;AVERAGE(train!$G$2:$G$4251),K309&gt;AVERAGE(train!$K$2:$K$4251)),"High Day &amp; Eve",IF(AND(G309&gt;AVERAGE(train!$G$2:$G$4251),K309&lt;=AVERAGE(train!$K$2:$K$4251)),"High Day Only",IF(AND(G309&lt;=AVERAGE(train!$G$2:$G$4251),K309&gt;AVERAGE(train!$K$2:$K$4251)),"High Eve Only","Low Usage")))</f>
        <v>High Day &amp; Eve</v>
      </c>
    </row>
    <row r="310" spans="1:26">
      <c r="A310" t="s">
        <v>56</v>
      </c>
      <c r="B310">
        <v>151</v>
      </c>
      <c r="C310" t="s">
        <v>21</v>
      </c>
      <c r="D310" t="s">
        <v>23</v>
      </c>
      <c r="E310" t="s">
        <v>22</v>
      </c>
      <c r="F310">
        <v>0</v>
      </c>
      <c r="G310">
        <v>218</v>
      </c>
      <c r="H310">
        <v>57</v>
      </c>
      <c r="I310">
        <v>37.06</v>
      </c>
      <c r="J310">
        <v>114.4</v>
      </c>
      <c r="K310">
        <v>88</v>
      </c>
      <c r="L310">
        <v>9.7200000000000006</v>
      </c>
      <c r="M310">
        <v>269.2</v>
      </c>
      <c r="N310">
        <v>95</v>
      </c>
      <c r="O310">
        <v>12.11</v>
      </c>
      <c r="P310">
        <v>12.4</v>
      </c>
      <c r="Q310">
        <v>1</v>
      </c>
      <c r="R310">
        <v>3.35</v>
      </c>
      <c r="S310">
        <v>0</v>
      </c>
      <c r="T310" t="s">
        <v>23</v>
      </c>
      <c r="U310">
        <f t="shared" si="9"/>
        <v>1</v>
      </c>
      <c r="V310">
        <f>IF(Table2[[#This Row],[international_plan]]="yes",1,0)</f>
        <v>1</v>
      </c>
      <c r="W310">
        <f>IF(Table2[[#This Row],[voice_mail_plan]]="yes",1,0)</f>
        <v>0</v>
      </c>
      <c r="X310" t="str">
        <f t="shared" si="8"/>
        <v>Very High</v>
      </c>
      <c r="Y310" t="str">
        <f>IF(Table2[[#This Row],[total_intl_charge]] &gt; AVERAGE($R$2:$R$4245),"High","Low")</f>
        <v>High</v>
      </c>
      <c r="Z310" t="str">
        <f>IF(AND(G310&gt;AVERAGE(train!$G$2:$G$4251),K310&gt;AVERAGE(train!$K$2:$K$4251)),"High Day &amp; Eve",IF(AND(G310&gt;AVERAGE(train!$G$2:$G$4251),K310&lt;=AVERAGE(train!$K$2:$K$4251)),"High Day Only",IF(AND(G310&lt;=AVERAGE(train!$G$2:$G$4251),K310&gt;AVERAGE(train!$K$2:$K$4251)),"High Eve Only","Low Usage")))</f>
        <v>High Day Only</v>
      </c>
    </row>
    <row r="311" spans="1:26">
      <c r="A311" t="s">
        <v>36</v>
      </c>
      <c r="B311">
        <v>32</v>
      </c>
      <c r="C311" t="s">
        <v>21</v>
      </c>
      <c r="D311" t="s">
        <v>22</v>
      </c>
      <c r="E311" t="s">
        <v>22</v>
      </c>
      <c r="F311">
        <v>0</v>
      </c>
      <c r="G311">
        <v>164.8</v>
      </c>
      <c r="H311">
        <v>98</v>
      </c>
      <c r="I311">
        <v>28.02</v>
      </c>
      <c r="J311">
        <v>229.9</v>
      </c>
      <c r="K311">
        <v>96</v>
      </c>
      <c r="L311">
        <v>19.54</v>
      </c>
      <c r="M311">
        <v>167.3</v>
      </c>
      <c r="N311">
        <v>108</v>
      </c>
      <c r="O311">
        <v>7.53</v>
      </c>
      <c r="P311">
        <v>14.8</v>
      </c>
      <c r="Q311">
        <v>2</v>
      </c>
      <c r="R311">
        <v>4</v>
      </c>
      <c r="S311">
        <v>2</v>
      </c>
      <c r="T311" t="s">
        <v>22</v>
      </c>
      <c r="U311">
        <f t="shared" si="9"/>
        <v>0</v>
      </c>
      <c r="V311">
        <f>IF(Table2[[#This Row],[international_plan]]="yes",1,0)</f>
        <v>0</v>
      </c>
      <c r="W311">
        <f>IF(Table2[[#This Row],[voice_mail_plan]]="yes",1,0)</f>
        <v>0</v>
      </c>
      <c r="X311" t="str">
        <f t="shared" si="8"/>
        <v>Low</v>
      </c>
      <c r="Y311" t="str">
        <f>IF(Table2[[#This Row],[total_intl_charge]] &gt; AVERAGE($R$2:$R$4245),"High","Low")</f>
        <v>High</v>
      </c>
      <c r="Z311" t="str">
        <f>IF(AND(G311&gt;AVERAGE(train!$G$2:$G$4251),K311&gt;AVERAGE(train!$K$2:$K$4251)),"High Day &amp; Eve",IF(AND(G311&gt;AVERAGE(train!$G$2:$G$4251),K311&lt;=AVERAGE(train!$K$2:$K$4251)),"High Day Only",IF(AND(G311&lt;=AVERAGE(train!$G$2:$G$4251),K311&gt;AVERAGE(train!$K$2:$K$4251)),"High Eve Only","Low Usage")))</f>
        <v>Low Usage</v>
      </c>
    </row>
    <row r="312" spans="1:26">
      <c r="A312" t="s">
        <v>57</v>
      </c>
      <c r="B312">
        <v>87</v>
      </c>
      <c r="C312" t="s">
        <v>21</v>
      </c>
      <c r="D312" t="s">
        <v>22</v>
      </c>
      <c r="E312" t="s">
        <v>23</v>
      </c>
      <c r="F312">
        <v>21</v>
      </c>
      <c r="G312">
        <v>214</v>
      </c>
      <c r="H312">
        <v>113</v>
      </c>
      <c r="I312">
        <v>36.380000000000003</v>
      </c>
      <c r="J312">
        <v>180</v>
      </c>
      <c r="K312">
        <v>114</v>
      </c>
      <c r="L312">
        <v>15.3</v>
      </c>
      <c r="M312">
        <v>134.5</v>
      </c>
      <c r="N312">
        <v>82</v>
      </c>
      <c r="O312">
        <v>6.05</v>
      </c>
      <c r="P312">
        <v>10.6</v>
      </c>
      <c r="Q312">
        <v>5</v>
      </c>
      <c r="R312">
        <v>2.86</v>
      </c>
      <c r="S312">
        <v>0</v>
      </c>
      <c r="T312" t="s">
        <v>22</v>
      </c>
      <c r="U312">
        <f t="shared" si="9"/>
        <v>0</v>
      </c>
      <c r="V312">
        <f>IF(Table2[[#This Row],[international_plan]]="yes",1,0)</f>
        <v>0</v>
      </c>
      <c r="W312">
        <f>IF(Table2[[#This Row],[voice_mail_plan]]="yes",1,0)</f>
        <v>1</v>
      </c>
      <c r="X312" t="str">
        <f t="shared" si="8"/>
        <v>Medium</v>
      </c>
      <c r="Y312" t="str">
        <f>IF(Table2[[#This Row],[total_intl_charge]] &gt; AVERAGE($R$2:$R$4245),"High","Low")</f>
        <v>High</v>
      </c>
      <c r="Z312" t="str">
        <f>IF(AND(G312&gt;AVERAGE(train!$G$2:$G$4251),K312&gt;AVERAGE(train!$K$2:$K$4251)),"High Day &amp; Eve",IF(AND(G312&gt;AVERAGE(train!$G$2:$G$4251),K312&lt;=AVERAGE(train!$K$2:$K$4251)),"High Day Only",IF(AND(G312&lt;=AVERAGE(train!$G$2:$G$4251),K312&gt;AVERAGE(train!$K$2:$K$4251)),"High Eve Only","Low Usage")))</f>
        <v>High Day &amp; Eve</v>
      </c>
    </row>
    <row r="313" spans="1:26">
      <c r="A313" t="s">
        <v>63</v>
      </c>
      <c r="B313">
        <v>138</v>
      </c>
      <c r="C313" t="s">
        <v>21</v>
      </c>
      <c r="D313" t="s">
        <v>22</v>
      </c>
      <c r="E313" t="s">
        <v>22</v>
      </c>
      <c r="F313">
        <v>0</v>
      </c>
      <c r="G313">
        <v>170.5</v>
      </c>
      <c r="H313">
        <v>87</v>
      </c>
      <c r="I313">
        <v>28.99</v>
      </c>
      <c r="J313">
        <v>118.2</v>
      </c>
      <c r="K313">
        <v>116</v>
      </c>
      <c r="L313">
        <v>10.050000000000001</v>
      </c>
      <c r="M313">
        <v>187.9</v>
      </c>
      <c r="N313">
        <v>111</v>
      </c>
      <c r="O313">
        <v>8.4600000000000009</v>
      </c>
      <c r="P313">
        <v>11.2</v>
      </c>
      <c r="Q313">
        <v>7</v>
      </c>
      <c r="R313">
        <v>3.02</v>
      </c>
      <c r="S313">
        <v>2</v>
      </c>
      <c r="T313" t="s">
        <v>22</v>
      </c>
      <c r="U313">
        <f t="shared" si="9"/>
        <v>0</v>
      </c>
      <c r="V313">
        <f>IF(Table2[[#This Row],[international_plan]]="yes",1,0)</f>
        <v>0</v>
      </c>
      <c r="W313">
        <f>IF(Table2[[#This Row],[voice_mail_plan]]="yes",1,0)</f>
        <v>0</v>
      </c>
      <c r="X313" t="str">
        <f t="shared" si="8"/>
        <v>Very High</v>
      </c>
      <c r="Y313" t="str">
        <f>IF(Table2[[#This Row],[total_intl_charge]] &gt; AVERAGE($R$2:$R$4245),"High","Low")</f>
        <v>High</v>
      </c>
      <c r="Z313" t="str">
        <f>IF(AND(G313&gt;AVERAGE(train!$G$2:$G$4251),K313&gt;AVERAGE(train!$K$2:$K$4251)),"High Day &amp; Eve",IF(AND(G313&gt;AVERAGE(train!$G$2:$G$4251),K313&lt;=AVERAGE(train!$K$2:$K$4251)),"High Day Only",IF(AND(G313&lt;=AVERAGE(train!$G$2:$G$4251),K313&gt;AVERAGE(train!$K$2:$K$4251)),"High Eve Only","Low Usage")))</f>
        <v>High Eve Only</v>
      </c>
    </row>
    <row r="314" spans="1:26">
      <c r="A314" t="s">
        <v>75</v>
      </c>
      <c r="B314">
        <v>79</v>
      </c>
      <c r="C314" t="s">
        <v>25</v>
      </c>
      <c r="D314" t="s">
        <v>22</v>
      </c>
      <c r="E314" t="s">
        <v>22</v>
      </c>
      <c r="F314">
        <v>0</v>
      </c>
      <c r="G314">
        <v>205.7</v>
      </c>
      <c r="H314">
        <v>123</v>
      </c>
      <c r="I314">
        <v>34.97</v>
      </c>
      <c r="J314">
        <v>214.5</v>
      </c>
      <c r="K314">
        <v>108</v>
      </c>
      <c r="L314">
        <v>18.23</v>
      </c>
      <c r="M314">
        <v>226.1</v>
      </c>
      <c r="N314">
        <v>106</v>
      </c>
      <c r="O314">
        <v>10.17</v>
      </c>
      <c r="P314">
        <v>6.7</v>
      </c>
      <c r="Q314">
        <v>18</v>
      </c>
      <c r="R314">
        <v>1.81</v>
      </c>
      <c r="S314">
        <v>1</v>
      </c>
      <c r="T314" t="s">
        <v>22</v>
      </c>
      <c r="U314">
        <f t="shared" si="9"/>
        <v>0</v>
      </c>
      <c r="V314">
        <f>IF(Table2[[#This Row],[international_plan]]="yes",1,0)</f>
        <v>0</v>
      </c>
      <c r="W314">
        <f>IF(Table2[[#This Row],[voice_mail_plan]]="yes",1,0)</f>
        <v>0</v>
      </c>
      <c r="X314" t="str">
        <f t="shared" si="8"/>
        <v>Medium</v>
      </c>
      <c r="Y314" t="str">
        <f>IF(Table2[[#This Row],[total_intl_charge]] &gt; AVERAGE($R$2:$R$4245),"High","Low")</f>
        <v>Low</v>
      </c>
      <c r="Z314" t="str">
        <f>IF(AND(G314&gt;AVERAGE(train!$G$2:$G$4251),K314&gt;AVERAGE(train!$K$2:$K$4251)),"High Day &amp; Eve",IF(AND(G314&gt;AVERAGE(train!$G$2:$G$4251),K314&lt;=AVERAGE(train!$K$2:$K$4251)),"High Day Only",IF(AND(G314&lt;=AVERAGE(train!$G$2:$G$4251),K314&gt;AVERAGE(train!$K$2:$K$4251)),"High Eve Only","Low Usage")))</f>
        <v>High Day &amp; Eve</v>
      </c>
    </row>
    <row r="315" spans="1:26">
      <c r="A315" t="s">
        <v>29</v>
      </c>
      <c r="B315">
        <v>95</v>
      </c>
      <c r="C315" t="s">
        <v>21</v>
      </c>
      <c r="D315" t="s">
        <v>23</v>
      </c>
      <c r="E315" t="s">
        <v>22</v>
      </c>
      <c r="F315">
        <v>0</v>
      </c>
      <c r="G315">
        <v>165.5</v>
      </c>
      <c r="H315">
        <v>84</v>
      </c>
      <c r="I315">
        <v>28.14</v>
      </c>
      <c r="J315">
        <v>286.2</v>
      </c>
      <c r="K315">
        <v>112</v>
      </c>
      <c r="L315">
        <v>24.33</v>
      </c>
      <c r="M315">
        <v>198.9</v>
      </c>
      <c r="N315">
        <v>89</v>
      </c>
      <c r="O315">
        <v>8.9499999999999993</v>
      </c>
      <c r="P315">
        <v>11.5</v>
      </c>
      <c r="Q315">
        <v>2</v>
      </c>
      <c r="R315">
        <v>3.11</v>
      </c>
      <c r="S315">
        <v>1</v>
      </c>
      <c r="T315" t="s">
        <v>23</v>
      </c>
      <c r="U315">
        <f t="shared" si="9"/>
        <v>1</v>
      </c>
      <c r="V315">
        <f>IF(Table2[[#This Row],[international_plan]]="yes",1,0)</f>
        <v>1</v>
      </c>
      <c r="W315">
        <f>IF(Table2[[#This Row],[voice_mail_plan]]="yes",1,0)</f>
        <v>0</v>
      </c>
      <c r="X315" t="str">
        <f t="shared" si="8"/>
        <v>Medium</v>
      </c>
      <c r="Y315" t="str">
        <f>IF(Table2[[#This Row],[total_intl_charge]] &gt; AVERAGE($R$2:$R$4245),"High","Low")</f>
        <v>High</v>
      </c>
      <c r="Z315" t="str">
        <f>IF(AND(G315&gt;AVERAGE(train!$G$2:$G$4251),K315&gt;AVERAGE(train!$K$2:$K$4251)),"High Day &amp; Eve",IF(AND(G315&gt;AVERAGE(train!$G$2:$G$4251),K315&lt;=AVERAGE(train!$K$2:$K$4251)),"High Day Only",IF(AND(G315&lt;=AVERAGE(train!$G$2:$G$4251),K315&gt;AVERAGE(train!$K$2:$K$4251)),"High Eve Only","Low Usage")))</f>
        <v>High Eve Only</v>
      </c>
    </row>
    <row r="316" spans="1:26">
      <c r="A316" t="s">
        <v>70</v>
      </c>
      <c r="B316">
        <v>127</v>
      </c>
      <c r="C316" t="s">
        <v>21</v>
      </c>
      <c r="D316" t="s">
        <v>22</v>
      </c>
      <c r="E316" t="s">
        <v>22</v>
      </c>
      <c r="F316">
        <v>0</v>
      </c>
      <c r="G316">
        <v>221</v>
      </c>
      <c r="H316">
        <v>100</v>
      </c>
      <c r="I316">
        <v>37.57</v>
      </c>
      <c r="J316">
        <v>160.69999999999999</v>
      </c>
      <c r="K316">
        <v>113</v>
      </c>
      <c r="L316">
        <v>13.66</v>
      </c>
      <c r="M316">
        <v>233.1</v>
      </c>
      <c r="N316">
        <v>96</v>
      </c>
      <c r="O316">
        <v>10.49</v>
      </c>
      <c r="P316">
        <v>6.8</v>
      </c>
      <c r="Q316">
        <v>4</v>
      </c>
      <c r="R316">
        <v>1.84</v>
      </c>
      <c r="S316">
        <v>2</v>
      </c>
      <c r="T316" t="s">
        <v>22</v>
      </c>
      <c r="U316">
        <f t="shared" si="9"/>
        <v>0</v>
      </c>
      <c r="V316">
        <f>IF(Table2[[#This Row],[international_plan]]="yes",1,0)</f>
        <v>0</v>
      </c>
      <c r="W316">
        <f>IF(Table2[[#This Row],[voice_mail_plan]]="yes",1,0)</f>
        <v>0</v>
      </c>
      <c r="X316" t="str">
        <f t="shared" si="8"/>
        <v>High</v>
      </c>
      <c r="Y316" t="str">
        <f>IF(Table2[[#This Row],[total_intl_charge]] &gt; AVERAGE($R$2:$R$4245),"High","Low")</f>
        <v>Low</v>
      </c>
      <c r="Z316" t="str">
        <f>IF(AND(G316&gt;AVERAGE(train!$G$2:$G$4251),K316&gt;AVERAGE(train!$K$2:$K$4251)),"High Day &amp; Eve",IF(AND(G316&gt;AVERAGE(train!$G$2:$G$4251),K316&lt;=AVERAGE(train!$K$2:$K$4251)),"High Day Only",IF(AND(G316&lt;=AVERAGE(train!$G$2:$G$4251),K316&gt;AVERAGE(train!$K$2:$K$4251)),"High Eve Only","Low Usage")))</f>
        <v>High Day &amp; Eve</v>
      </c>
    </row>
    <row r="317" spans="1:26">
      <c r="A317" t="s">
        <v>57</v>
      </c>
      <c r="B317">
        <v>137</v>
      </c>
      <c r="C317" t="s">
        <v>28</v>
      </c>
      <c r="D317" t="s">
        <v>22</v>
      </c>
      <c r="E317" t="s">
        <v>22</v>
      </c>
      <c r="F317">
        <v>0</v>
      </c>
      <c r="G317">
        <v>242.1</v>
      </c>
      <c r="H317">
        <v>118</v>
      </c>
      <c r="I317">
        <v>41.16</v>
      </c>
      <c r="J317">
        <v>191</v>
      </c>
      <c r="K317">
        <v>93</v>
      </c>
      <c r="L317">
        <v>16.239999999999998</v>
      </c>
      <c r="M317">
        <v>218.6</v>
      </c>
      <c r="N317">
        <v>50</v>
      </c>
      <c r="O317">
        <v>9.84</v>
      </c>
      <c r="P317">
        <v>14.7</v>
      </c>
      <c r="Q317">
        <v>2</v>
      </c>
      <c r="R317">
        <v>3.97</v>
      </c>
      <c r="S317">
        <v>3</v>
      </c>
      <c r="T317" t="s">
        <v>22</v>
      </c>
      <c r="U317">
        <f t="shared" si="9"/>
        <v>0</v>
      </c>
      <c r="V317">
        <f>IF(Table2[[#This Row],[international_plan]]="yes",1,0)</f>
        <v>0</v>
      </c>
      <c r="W317">
        <f>IF(Table2[[#This Row],[voice_mail_plan]]="yes",1,0)</f>
        <v>0</v>
      </c>
      <c r="X317" t="str">
        <f t="shared" si="8"/>
        <v>Very High</v>
      </c>
      <c r="Y317" t="str">
        <f>IF(Table2[[#This Row],[total_intl_charge]] &gt; AVERAGE($R$2:$R$4245),"High","Low")</f>
        <v>High</v>
      </c>
      <c r="Z317" t="str">
        <f>IF(AND(G317&gt;AVERAGE(train!$G$2:$G$4251),K317&gt;AVERAGE(train!$K$2:$K$4251)),"High Day &amp; Eve",IF(AND(G317&gt;AVERAGE(train!$G$2:$G$4251),K317&lt;=AVERAGE(train!$K$2:$K$4251)),"High Day Only",IF(AND(G317&lt;=AVERAGE(train!$G$2:$G$4251),K317&gt;AVERAGE(train!$K$2:$K$4251)),"High Eve Only","Low Usage")))</f>
        <v>High Day Only</v>
      </c>
    </row>
    <row r="318" spans="1:26">
      <c r="A318" t="s">
        <v>26</v>
      </c>
      <c r="B318">
        <v>97</v>
      </c>
      <c r="C318" t="s">
        <v>21</v>
      </c>
      <c r="D318" t="s">
        <v>22</v>
      </c>
      <c r="E318" t="s">
        <v>22</v>
      </c>
      <c r="F318">
        <v>0</v>
      </c>
      <c r="G318">
        <v>151.6</v>
      </c>
      <c r="H318">
        <v>107</v>
      </c>
      <c r="I318">
        <v>25.77</v>
      </c>
      <c r="J318">
        <v>155.4</v>
      </c>
      <c r="K318">
        <v>96</v>
      </c>
      <c r="L318">
        <v>13.21</v>
      </c>
      <c r="M318">
        <v>240</v>
      </c>
      <c r="N318">
        <v>112</v>
      </c>
      <c r="O318">
        <v>10.8</v>
      </c>
      <c r="P318">
        <v>14.7</v>
      </c>
      <c r="Q318">
        <v>4</v>
      </c>
      <c r="R318">
        <v>3.97</v>
      </c>
      <c r="S318">
        <v>1</v>
      </c>
      <c r="T318" t="s">
        <v>22</v>
      </c>
      <c r="U318">
        <f t="shared" si="9"/>
        <v>0</v>
      </c>
      <c r="V318">
        <f>IF(Table2[[#This Row],[international_plan]]="yes",1,0)</f>
        <v>0</v>
      </c>
      <c r="W318">
        <f>IF(Table2[[#This Row],[voice_mail_plan]]="yes",1,0)</f>
        <v>0</v>
      </c>
      <c r="X318" t="str">
        <f t="shared" si="8"/>
        <v>Medium</v>
      </c>
      <c r="Y318" t="str">
        <f>IF(Table2[[#This Row],[total_intl_charge]] &gt; AVERAGE($R$2:$R$4245),"High","Low")</f>
        <v>High</v>
      </c>
      <c r="Z318" t="str">
        <f>IF(AND(G318&gt;AVERAGE(train!$G$2:$G$4251),K318&gt;AVERAGE(train!$K$2:$K$4251)),"High Day &amp; Eve",IF(AND(G318&gt;AVERAGE(train!$G$2:$G$4251),K318&lt;=AVERAGE(train!$K$2:$K$4251)),"High Day Only",IF(AND(G318&lt;=AVERAGE(train!$G$2:$G$4251),K318&gt;AVERAGE(train!$K$2:$K$4251)),"High Eve Only","Low Usage")))</f>
        <v>Low Usage</v>
      </c>
    </row>
    <row r="319" spans="1:26">
      <c r="A319" t="s">
        <v>52</v>
      </c>
      <c r="B319">
        <v>149</v>
      </c>
      <c r="C319" t="s">
        <v>21</v>
      </c>
      <c r="D319" t="s">
        <v>23</v>
      </c>
      <c r="E319" t="s">
        <v>22</v>
      </c>
      <c r="F319">
        <v>0</v>
      </c>
      <c r="G319">
        <v>176.2</v>
      </c>
      <c r="H319">
        <v>87</v>
      </c>
      <c r="I319">
        <v>29.95</v>
      </c>
      <c r="J319">
        <v>145</v>
      </c>
      <c r="K319">
        <v>81</v>
      </c>
      <c r="L319">
        <v>12.33</v>
      </c>
      <c r="M319">
        <v>249.5</v>
      </c>
      <c r="N319">
        <v>92</v>
      </c>
      <c r="O319">
        <v>11.23</v>
      </c>
      <c r="P319">
        <v>5.7</v>
      </c>
      <c r="Q319">
        <v>4</v>
      </c>
      <c r="R319">
        <v>1.54</v>
      </c>
      <c r="S319">
        <v>0</v>
      </c>
      <c r="T319" t="s">
        <v>22</v>
      </c>
      <c r="U319">
        <f t="shared" si="9"/>
        <v>0</v>
      </c>
      <c r="V319">
        <f>IF(Table2[[#This Row],[international_plan]]="yes",1,0)</f>
        <v>1</v>
      </c>
      <c r="W319">
        <f>IF(Table2[[#This Row],[voice_mail_plan]]="yes",1,0)</f>
        <v>0</v>
      </c>
      <c r="X319" t="str">
        <f t="shared" si="8"/>
        <v>Very High</v>
      </c>
      <c r="Y319" t="str">
        <f>IF(Table2[[#This Row],[total_intl_charge]] &gt; AVERAGE($R$2:$R$4245),"High","Low")</f>
        <v>Low</v>
      </c>
      <c r="Z319" t="str">
        <f>IF(AND(G319&gt;AVERAGE(train!$G$2:$G$4251),K319&gt;AVERAGE(train!$K$2:$K$4251)),"High Day &amp; Eve",IF(AND(G319&gt;AVERAGE(train!$G$2:$G$4251),K319&lt;=AVERAGE(train!$K$2:$K$4251)),"High Day Only",IF(AND(G319&lt;=AVERAGE(train!$G$2:$G$4251),K319&gt;AVERAGE(train!$K$2:$K$4251)),"High Eve Only","Low Usage")))</f>
        <v>Low Usage</v>
      </c>
    </row>
    <row r="320" spans="1:26">
      <c r="A320" t="s">
        <v>32</v>
      </c>
      <c r="B320">
        <v>117</v>
      </c>
      <c r="C320" t="s">
        <v>21</v>
      </c>
      <c r="D320" t="s">
        <v>23</v>
      </c>
      <c r="E320" t="s">
        <v>23</v>
      </c>
      <c r="F320">
        <v>22</v>
      </c>
      <c r="G320">
        <v>196</v>
      </c>
      <c r="H320">
        <v>82</v>
      </c>
      <c r="I320">
        <v>33.32</v>
      </c>
      <c r="J320">
        <v>322.7</v>
      </c>
      <c r="K320">
        <v>82</v>
      </c>
      <c r="L320">
        <v>27.43</v>
      </c>
      <c r="M320">
        <v>225.6</v>
      </c>
      <c r="N320">
        <v>120</v>
      </c>
      <c r="O320">
        <v>10.15</v>
      </c>
      <c r="P320">
        <v>3.7</v>
      </c>
      <c r="Q320">
        <v>5</v>
      </c>
      <c r="R320">
        <v>1</v>
      </c>
      <c r="S320">
        <v>1</v>
      </c>
      <c r="T320" t="s">
        <v>22</v>
      </c>
      <c r="U320">
        <f t="shared" si="9"/>
        <v>0</v>
      </c>
      <c r="V320">
        <f>IF(Table2[[#This Row],[international_plan]]="yes",1,0)</f>
        <v>1</v>
      </c>
      <c r="W320">
        <f>IF(Table2[[#This Row],[voice_mail_plan]]="yes",1,0)</f>
        <v>1</v>
      </c>
      <c r="X320" t="str">
        <f t="shared" si="8"/>
        <v>High</v>
      </c>
      <c r="Y320" t="str">
        <f>IF(Table2[[#This Row],[total_intl_charge]] &gt; AVERAGE($R$2:$R$4245),"High","Low")</f>
        <v>Low</v>
      </c>
      <c r="Z320" t="str">
        <f>IF(AND(G320&gt;AVERAGE(train!$G$2:$G$4251),K320&gt;AVERAGE(train!$K$2:$K$4251)),"High Day &amp; Eve",IF(AND(G320&gt;AVERAGE(train!$G$2:$G$4251),K320&lt;=AVERAGE(train!$K$2:$K$4251)),"High Day Only",IF(AND(G320&lt;=AVERAGE(train!$G$2:$G$4251),K320&gt;AVERAGE(train!$K$2:$K$4251)),"High Eve Only","Low Usage")))</f>
        <v>High Day Only</v>
      </c>
    </row>
    <row r="321" spans="1:26">
      <c r="A321" t="s">
        <v>20</v>
      </c>
      <c r="B321">
        <v>84</v>
      </c>
      <c r="C321" t="s">
        <v>25</v>
      </c>
      <c r="D321" t="s">
        <v>22</v>
      </c>
      <c r="E321" t="s">
        <v>22</v>
      </c>
      <c r="F321">
        <v>0</v>
      </c>
      <c r="G321">
        <v>159.5</v>
      </c>
      <c r="H321">
        <v>125</v>
      </c>
      <c r="I321">
        <v>27.12</v>
      </c>
      <c r="J321">
        <v>247.1</v>
      </c>
      <c r="K321">
        <v>90</v>
      </c>
      <c r="L321">
        <v>21</v>
      </c>
      <c r="M321">
        <v>187.9</v>
      </c>
      <c r="N321">
        <v>82</v>
      </c>
      <c r="O321">
        <v>8.4600000000000009</v>
      </c>
      <c r="P321">
        <v>7.2</v>
      </c>
      <c r="Q321">
        <v>4</v>
      </c>
      <c r="R321">
        <v>1.94</v>
      </c>
      <c r="S321">
        <v>2</v>
      </c>
      <c r="T321" t="s">
        <v>22</v>
      </c>
      <c r="U321">
        <f t="shared" si="9"/>
        <v>0</v>
      </c>
      <c r="V321">
        <f>IF(Table2[[#This Row],[international_plan]]="yes",1,0)</f>
        <v>0</v>
      </c>
      <c r="W321">
        <f>IF(Table2[[#This Row],[voice_mail_plan]]="yes",1,0)</f>
        <v>0</v>
      </c>
      <c r="X321" t="str">
        <f t="shared" si="8"/>
        <v>Medium</v>
      </c>
      <c r="Y321" t="str">
        <f>IF(Table2[[#This Row],[total_intl_charge]] &gt; AVERAGE($R$2:$R$4245),"High","Low")</f>
        <v>Low</v>
      </c>
      <c r="Z321" t="str">
        <f>IF(AND(G321&gt;AVERAGE(train!$G$2:$G$4251),K321&gt;AVERAGE(train!$K$2:$K$4251)),"High Day &amp; Eve",IF(AND(G321&gt;AVERAGE(train!$G$2:$G$4251),K321&lt;=AVERAGE(train!$K$2:$K$4251)),"High Day Only",IF(AND(G321&lt;=AVERAGE(train!$G$2:$G$4251),K321&gt;AVERAGE(train!$K$2:$K$4251)),"High Eve Only","Low Usage")))</f>
        <v>Low Usage</v>
      </c>
    </row>
    <row r="322" spans="1:26">
      <c r="A322" t="s">
        <v>70</v>
      </c>
      <c r="B322">
        <v>137</v>
      </c>
      <c r="C322" t="s">
        <v>21</v>
      </c>
      <c r="D322" t="s">
        <v>22</v>
      </c>
      <c r="E322" t="s">
        <v>22</v>
      </c>
      <c r="F322">
        <v>0</v>
      </c>
      <c r="G322">
        <v>230.2</v>
      </c>
      <c r="H322">
        <v>113</v>
      </c>
      <c r="I322">
        <v>39.130000000000003</v>
      </c>
      <c r="J322">
        <v>220.4</v>
      </c>
      <c r="K322">
        <v>79</v>
      </c>
      <c r="L322">
        <v>18.73</v>
      </c>
      <c r="M322">
        <v>204.7</v>
      </c>
      <c r="N322">
        <v>111</v>
      </c>
      <c r="O322">
        <v>9.2100000000000009</v>
      </c>
      <c r="P322">
        <v>10.7</v>
      </c>
      <c r="Q322">
        <v>7</v>
      </c>
      <c r="R322">
        <v>2.89</v>
      </c>
      <c r="S322">
        <v>4</v>
      </c>
      <c r="T322" t="s">
        <v>22</v>
      </c>
      <c r="U322">
        <f t="shared" si="9"/>
        <v>0</v>
      </c>
      <c r="V322">
        <f>IF(Table2[[#This Row],[international_plan]]="yes",1,0)</f>
        <v>0</v>
      </c>
      <c r="W322">
        <f>IF(Table2[[#This Row],[voice_mail_plan]]="yes",1,0)</f>
        <v>0</v>
      </c>
      <c r="X322" t="str">
        <f t="shared" ref="X322:X385" si="10">IF(B322&lt;=$AC$3,"Low",IF(B322&lt;=$AC$4,"Medium",IF(B322&lt;=$AC$5,"High",IF(B322&gt;=$AC$5,"Very High"))))</f>
        <v>Very High</v>
      </c>
      <c r="Y322" t="str">
        <f>IF(Table2[[#This Row],[total_intl_charge]] &gt; AVERAGE($R$2:$R$4245),"High","Low")</f>
        <v>High</v>
      </c>
      <c r="Z322" t="str">
        <f>IF(AND(G322&gt;AVERAGE(train!$G$2:$G$4251),K322&gt;AVERAGE(train!$K$2:$K$4251)),"High Day &amp; Eve",IF(AND(G322&gt;AVERAGE(train!$G$2:$G$4251),K322&lt;=AVERAGE(train!$K$2:$K$4251)),"High Day Only",IF(AND(G322&lt;=AVERAGE(train!$G$2:$G$4251),K322&gt;AVERAGE(train!$K$2:$K$4251)),"High Eve Only","Low Usage")))</f>
        <v>High Day Only</v>
      </c>
    </row>
    <row r="323" spans="1:26">
      <c r="A323" t="s">
        <v>46</v>
      </c>
      <c r="B323">
        <v>54</v>
      </c>
      <c r="C323" t="s">
        <v>28</v>
      </c>
      <c r="D323" t="s">
        <v>22</v>
      </c>
      <c r="E323" t="s">
        <v>22</v>
      </c>
      <c r="F323">
        <v>0</v>
      </c>
      <c r="G323">
        <v>210.5</v>
      </c>
      <c r="H323">
        <v>102</v>
      </c>
      <c r="I323">
        <v>35.79</v>
      </c>
      <c r="J323">
        <v>204.5</v>
      </c>
      <c r="K323">
        <v>83</v>
      </c>
      <c r="L323">
        <v>17.38</v>
      </c>
      <c r="M323">
        <v>127.8</v>
      </c>
      <c r="N323">
        <v>53</v>
      </c>
      <c r="O323">
        <v>5.75</v>
      </c>
      <c r="P323">
        <v>8.5</v>
      </c>
      <c r="Q323">
        <v>5</v>
      </c>
      <c r="R323">
        <v>2.2999999999999998</v>
      </c>
      <c r="S323">
        <v>1</v>
      </c>
      <c r="T323" t="s">
        <v>22</v>
      </c>
      <c r="U323">
        <f t="shared" ref="U323:U386" si="11">IF(T323="yes",1,0)</f>
        <v>0</v>
      </c>
      <c r="V323">
        <f>IF(Table2[[#This Row],[international_plan]]="yes",1,0)</f>
        <v>0</v>
      </c>
      <c r="W323">
        <f>IF(Table2[[#This Row],[voice_mail_plan]]="yes",1,0)</f>
        <v>0</v>
      </c>
      <c r="X323" t="str">
        <f t="shared" si="10"/>
        <v>Low</v>
      </c>
      <c r="Y323" t="str">
        <f>IF(Table2[[#This Row],[total_intl_charge]] &gt; AVERAGE($R$2:$R$4245),"High","Low")</f>
        <v>Low</v>
      </c>
      <c r="Z323" t="str">
        <f>IF(AND(G323&gt;AVERAGE(train!$G$2:$G$4251),K323&gt;AVERAGE(train!$K$2:$K$4251)),"High Day &amp; Eve",IF(AND(G323&gt;AVERAGE(train!$G$2:$G$4251),K323&lt;=AVERAGE(train!$K$2:$K$4251)),"High Day Only",IF(AND(G323&lt;=AVERAGE(train!$G$2:$G$4251),K323&gt;AVERAGE(train!$K$2:$K$4251)),"High Eve Only","Low Usage")))</f>
        <v>High Day Only</v>
      </c>
    </row>
    <row r="324" spans="1:26">
      <c r="A324" t="s">
        <v>51</v>
      </c>
      <c r="B324">
        <v>85</v>
      </c>
      <c r="C324" t="s">
        <v>21</v>
      </c>
      <c r="D324" t="s">
        <v>22</v>
      </c>
      <c r="E324" t="s">
        <v>22</v>
      </c>
      <c r="F324">
        <v>0</v>
      </c>
      <c r="G324">
        <v>102</v>
      </c>
      <c r="H324">
        <v>95</v>
      </c>
      <c r="I324">
        <v>17.34</v>
      </c>
      <c r="J324">
        <v>270.2</v>
      </c>
      <c r="K324">
        <v>139</v>
      </c>
      <c r="L324">
        <v>22.97</v>
      </c>
      <c r="M324">
        <v>148.19999999999999</v>
      </c>
      <c r="N324">
        <v>105</v>
      </c>
      <c r="O324">
        <v>6.67</v>
      </c>
      <c r="P324">
        <v>10.7</v>
      </c>
      <c r="Q324">
        <v>3</v>
      </c>
      <c r="R324">
        <v>2.89</v>
      </c>
      <c r="S324">
        <v>1</v>
      </c>
      <c r="T324" t="s">
        <v>22</v>
      </c>
      <c r="U324">
        <f t="shared" si="11"/>
        <v>0</v>
      </c>
      <c r="V324">
        <f>IF(Table2[[#This Row],[international_plan]]="yes",1,0)</f>
        <v>0</v>
      </c>
      <c r="W324">
        <f>IF(Table2[[#This Row],[voice_mail_plan]]="yes",1,0)</f>
        <v>0</v>
      </c>
      <c r="X324" t="str">
        <f t="shared" si="10"/>
        <v>Medium</v>
      </c>
      <c r="Y324" t="str">
        <f>IF(Table2[[#This Row],[total_intl_charge]] &gt; AVERAGE($R$2:$R$4245),"High","Low")</f>
        <v>High</v>
      </c>
      <c r="Z324" t="str">
        <f>IF(AND(G324&gt;AVERAGE(train!$G$2:$G$4251),K324&gt;AVERAGE(train!$K$2:$K$4251)),"High Day &amp; Eve",IF(AND(G324&gt;AVERAGE(train!$G$2:$G$4251),K324&lt;=AVERAGE(train!$K$2:$K$4251)),"High Day Only",IF(AND(G324&lt;=AVERAGE(train!$G$2:$G$4251),K324&gt;AVERAGE(train!$K$2:$K$4251)),"High Eve Only","Low Usage")))</f>
        <v>High Eve Only</v>
      </c>
    </row>
    <row r="325" spans="1:26">
      <c r="A325" t="s">
        <v>31</v>
      </c>
      <c r="B325">
        <v>43</v>
      </c>
      <c r="C325" t="s">
        <v>21</v>
      </c>
      <c r="D325" t="s">
        <v>22</v>
      </c>
      <c r="E325" t="s">
        <v>22</v>
      </c>
      <c r="F325">
        <v>0</v>
      </c>
      <c r="G325">
        <v>168.4</v>
      </c>
      <c r="H325">
        <v>125</v>
      </c>
      <c r="I325">
        <v>28.63</v>
      </c>
      <c r="J325">
        <v>243.8</v>
      </c>
      <c r="K325">
        <v>89</v>
      </c>
      <c r="L325">
        <v>20.72</v>
      </c>
      <c r="M325">
        <v>214.7</v>
      </c>
      <c r="N325">
        <v>102</v>
      </c>
      <c r="O325">
        <v>9.66</v>
      </c>
      <c r="P325">
        <v>11.1</v>
      </c>
      <c r="Q325">
        <v>2</v>
      </c>
      <c r="R325">
        <v>3</v>
      </c>
      <c r="S325">
        <v>1</v>
      </c>
      <c r="T325" t="s">
        <v>22</v>
      </c>
      <c r="U325">
        <f t="shared" si="11"/>
        <v>0</v>
      </c>
      <c r="V325">
        <f>IF(Table2[[#This Row],[international_plan]]="yes",1,0)</f>
        <v>0</v>
      </c>
      <c r="W325">
        <f>IF(Table2[[#This Row],[voice_mail_plan]]="yes",1,0)</f>
        <v>0</v>
      </c>
      <c r="X325" t="str">
        <f t="shared" si="10"/>
        <v>Low</v>
      </c>
      <c r="Y325" t="str">
        <f>IF(Table2[[#This Row],[total_intl_charge]] &gt; AVERAGE($R$2:$R$4245),"High","Low")</f>
        <v>High</v>
      </c>
      <c r="Z325" t="str">
        <f>IF(AND(G325&gt;AVERAGE(train!$G$2:$G$4251),K325&gt;AVERAGE(train!$K$2:$K$4251)),"High Day &amp; Eve",IF(AND(G325&gt;AVERAGE(train!$G$2:$G$4251),K325&lt;=AVERAGE(train!$K$2:$K$4251)),"High Day Only",IF(AND(G325&lt;=AVERAGE(train!$G$2:$G$4251),K325&gt;AVERAGE(train!$K$2:$K$4251)),"High Eve Only","Low Usage")))</f>
        <v>Low Usage</v>
      </c>
    </row>
    <row r="326" spans="1:26">
      <c r="A326" t="s">
        <v>27</v>
      </c>
      <c r="B326">
        <v>35</v>
      </c>
      <c r="C326" t="s">
        <v>21</v>
      </c>
      <c r="D326" t="s">
        <v>22</v>
      </c>
      <c r="E326" t="s">
        <v>22</v>
      </c>
      <c r="F326">
        <v>0</v>
      </c>
      <c r="G326">
        <v>105.6</v>
      </c>
      <c r="H326">
        <v>129</v>
      </c>
      <c r="I326">
        <v>17.95</v>
      </c>
      <c r="J326">
        <v>258.2</v>
      </c>
      <c r="K326">
        <v>129</v>
      </c>
      <c r="L326">
        <v>21.95</v>
      </c>
      <c r="M326">
        <v>213.1</v>
      </c>
      <c r="N326">
        <v>77</v>
      </c>
      <c r="O326">
        <v>9.59</v>
      </c>
      <c r="P326">
        <v>8.6999999999999993</v>
      </c>
      <c r="Q326">
        <v>3</v>
      </c>
      <c r="R326">
        <v>2.35</v>
      </c>
      <c r="S326">
        <v>0</v>
      </c>
      <c r="T326" t="s">
        <v>22</v>
      </c>
      <c r="U326">
        <f t="shared" si="11"/>
        <v>0</v>
      </c>
      <c r="V326">
        <f>IF(Table2[[#This Row],[international_plan]]="yes",1,0)</f>
        <v>0</v>
      </c>
      <c r="W326">
        <f>IF(Table2[[#This Row],[voice_mail_plan]]="yes",1,0)</f>
        <v>0</v>
      </c>
      <c r="X326" t="str">
        <f t="shared" si="10"/>
        <v>Low</v>
      </c>
      <c r="Y326" t="str">
        <f>IF(Table2[[#This Row],[total_intl_charge]] &gt; AVERAGE($R$2:$R$4245),"High","Low")</f>
        <v>Low</v>
      </c>
      <c r="Z326" t="str">
        <f>IF(AND(G326&gt;AVERAGE(train!$G$2:$G$4251),K326&gt;AVERAGE(train!$K$2:$K$4251)),"High Day &amp; Eve",IF(AND(G326&gt;AVERAGE(train!$G$2:$G$4251),K326&lt;=AVERAGE(train!$K$2:$K$4251)),"High Day Only",IF(AND(G326&lt;=AVERAGE(train!$G$2:$G$4251),K326&gt;AVERAGE(train!$K$2:$K$4251)),"High Eve Only","Low Usage")))</f>
        <v>High Eve Only</v>
      </c>
    </row>
    <row r="327" spans="1:26">
      <c r="A327" t="s">
        <v>49</v>
      </c>
      <c r="B327">
        <v>98</v>
      </c>
      <c r="C327" t="s">
        <v>21</v>
      </c>
      <c r="D327" t="s">
        <v>22</v>
      </c>
      <c r="E327" t="s">
        <v>22</v>
      </c>
      <c r="F327">
        <v>0</v>
      </c>
      <c r="G327">
        <v>206.5</v>
      </c>
      <c r="H327">
        <v>92</v>
      </c>
      <c r="I327">
        <v>35.11</v>
      </c>
      <c r="J327">
        <v>176.2</v>
      </c>
      <c r="K327">
        <v>152</v>
      </c>
      <c r="L327">
        <v>14.98</v>
      </c>
      <c r="M327">
        <v>232.8</v>
      </c>
      <c r="N327">
        <v>115</v>
      </c>
      <c r="O327">
        <v>10.48</v>
      </c>
      <c r="P327">
        <v>12.4</v>
      </c>
      <c r="Q327">
        <v>5</v>
      </c>
      <c r="R327">
        <v>3.35</v>
      </c>
      <c r="S327">
        <v>5</v>
      </c>
      <c r="T327" t="s">
        <v>22</v>
      </c>
      <c r="U327">
        <f t="shared" si="11"/>
        <v>0</v>
      </c>
      <c r="V327">
        <f>IF(Table2[[#This Row],[international_plan]]="yes",1,0)</f>
        <v>0</v>
      </c>
      <c r="W327">
        <f>IF(Table2[[#This Row],[voice_mail_plan]]="yes",1,0)</f>
        <v>0</v>
      </c>
      <c r="X327" t="str">
        <f t="shared" si="10"/>
        <v>Medium</v>
      </c>
      <c r="Y327" t="str">
        <f>IF(Table2[[#This Row],[total_intl_charge]] &gt; AVERAGE($R$2:$R$4245),"High","Low")</f>
        <v>High</v>
      </c>
      <c r="Z327" t="str">
        <f>IF(AND(G327&gt;AVERAGE(train!$G$2:$G$4251),K327&gt;AVERAGE(train!$K$2:$K$4251)),"High Day &amp; Eve",IF(AND(G327&gt;AVERAGE(train!$G$2:$G$4251),K327&lt;=AVERAGE(train!$K$2:$K$4251)),"High Day Only",IF(AND(G327&lt;=AVERAGE(train!$G$2:$G$4251),K327&gt;AVERAGE(train!$K$2:$K$4251)),"High Eve Only","Low Usage")))</f>
        <v>High Day &amp; Eve</v>
      </c>
    </row>
    <row r="328" spans="1:26">
      <c r="A328" t="s">
        <v>73</v>
      </c>
      <c r="B328">
        <v>112</v>
      </c>
      <c r="C328" t="s">
        <v>28</v>
      </c>
      <c r="D328" t="s">
        <v>22</v>
      </c>
      <c r="E328" t="s">
        <v>22</v>
      </c>
      <c r="F328">
        <v>0</v>
      </c>
      <c r="G328">
        <v>217.1</v>
      </c>
      <c r="H328">
        <v>76</v>
      </c>
      <c r="I328">
        <v>36.909999999999997</v>
      </c>
      <c r="J328">
        <v>205.2</v>
      </c>
      <c r="K328">
        <v>100</v>
      </c>
      <c r="L328">
        <v>17.440000000000001</v>
      </c>
      <c r="M328">
        <v>185.7</v>
      </c>
      <c r="N328">
        <v>91</v>
      </c>
      <c r="O328">
        <v>8.36</v>
      </c>
      <c r="P328">
        <v>9.4</v>
      </c>
      <c r="Q328">
        <v>3</v>
      </c>
      <c r="R328">
        <v>2.54</v>
      </c>
      <c r="S328">
        <v>2</v>
      </c>
      <c r="T328" t="s">
        <v>22</v>
      </c>
      <c r="U328">
        <f t="shared" si="11"/>
        <v>0</v>
      </c>
      <c r="V328">
        <f>IF(Table2[[#This Row],[international_plan]]="yes",1,0)</f>
        <v>0</v>
      </c>
      <c r="W328">
        <f>IF(Table2[[#This Row],[voice_mail_plan]]="yes",1,0)</f>
        <v>0</v>
      </c>
      <c r="X328" t="str">
        <f t="shared" si="10"/>
        <v>High</v>
      </c>
      <c r="Y328" t="str">
        <f>IF(Table2[[#This Row],[total_intl_charge]] &gt; AVERAGE($R$2:$R$4245),"High","Low")</f>
        <v>Low</v>
      </c>
      <c r="Z328" t="str">
        <f>IF(AND(G328&gt;AVERAGE(train!$G$2:$G$4251),K328&gt;AVERAGE(train!$K$2:$K$4251)),"High Day &amp; Eve",IF(AND(G328&gt;AVERAGE(train!$G$2:$G$4251),K328&lt;=AVERAGE(train!$K$2:$K$4251)),"High Day Only",IF(AND(G328&lt;=AVERAGE(train!$G$2:$G$4251),K328&gt;AVERAGE(train!$K$2:$K$4251)),"High Eve Only","Low Usage")))</f>
        <v>High Day Only</v>
      </c>
    </row>
    <row r="329" spans="1:26">
      <c r="A329" t="s">
        <v>51</v>
      </c>
      <c r="B329">
        <v>16</v>
      </c>
      <c r="C329" t="s">
        <v>28</v>
      </c>
      <c r="D329" t="s">
        <v>22</v>
      </c>
      <c r="E329" t="s">
        <v>22</v>
      </c>
      <c r="F329">
        <v>0</v>
      </c>
      <c r="G329">
        <v>229.6</v>
      </c>
      <c r="H329">
        <v>78</v>
      </c>
      <c r="I329">
        <v>39.03</v>
      </c>
      <c r="J329">
        <v>205.7</v>
      </c>
      <c r="K329">
        <v>108</v>
      </c>
      <c r="L329">
        <v>17.48</v>
      </c>
      <c r="M329">
        <v>166.2</v>
      </c>
      <c r="N329">
        <v>91</v>
      </c>
      <c r="O329">
        <v>7.48</v>
      </c>
      <c r="P329">
        <v>10.8</v>
      </c>
      <c r="Q329">
        <v>2</v>
      </c>
      <c r="R329">
        <v>2.92</v>
      </c>
      <c r="S329">
        <v>0</v>
      </c>
      <c r="T329" t="s">
        <v>23</v>
      </c>
      <c r="U329">
        <f t="shared" si="11"/>
        <v>1</v>
      </c>
      <c r="V329">
        <f>IF(Table2[[#This Row],[international_plan]]="yes",1,0)</f>
        <v>0</v>
      </c>
      <c r="W329">
        <f>IF(Table2[[#This Row],[voice_mail_plan]]="yes",1,0)</f>
        <v>0</v>
      </c>
      <c r="X329" t="str">
        <f t="shared" si="10"/>
        <v>Low</v>
      </c>
      <c r="Y329" t="str">
        <f>IF(Table2[[#This Row],[total_intl_charge]] &gt; AVERAGE($R$2:$R$4245),"High","Low")</f>
        <v>High</v>
      </c>
      <c r="Z329" t="str">
        <f>IF(AND(G329&gt;AVERAGE(train!$G$2:$G$4251),K329&gt;AVERAGE(train!$K$2:$K$4251)),"High Day &amp; Eve",IF(AND(G329&gt;AVERAGE(train!$G$2:$G$4251),K329&lt;=AVERAGE(train!$K$2:$K$4251)),"High Day Only",IF(AND(G329&lt;=AVERAGE(train!$G$2:$G$4251),K329&gt;AVERAGE(train!$K$2:$K$4251)),"High Eve Only","Low Usage")))</f>
        <v>High Day &amp; Eve</v>
      </c>
    </row>
    <row r="330" spans="1:26">
      <c r="A330" t="s">
        <v>71</v>
      </c>
      <c r="B330">
        <v>98</v>
      </c>
      <c r="C330" t="s">
        <v>21</v>
      </c>
      <c r="D330" t="s">
        <v>22</v>
      </c>
      <c r="E330" t="s">
        <v>23</v>
      </c>
      <c r="F330">
        <v>22</v>
      </c>
      <c r="G330">
        <v>278.3</v>
      </c>
      <c r="H330">
        <v>89</v>
      </c>
      <c r="I330">
        <v>47.31</v>
      </c>
      <c r="J330">
        <v>93.4</v>
      </c>
      <c r="K330">
        <v>143</v>
      </c>
      <c r="L330">
        <v>7.94</v>
      </c>
      <c r="M330">
        <v>107.6</v>
      </c>
      <c r="N330">
        <v>42</v>
      </c>
      <c r="O330">
        <v>4.84</v>
      </c>
      <c r="P330">
        <v>9.6999999999999993</v>
      </c>
      <c r="Q330">
        <v>5</v>
      </c>
      <c r="R330">
        <v>2.62</v>
      </c>
      <c r="S330">
        <v>0</v>
      </c>
      <c r="T330" t="s">
        <v>22</v>
      </c>
      <c r="U330">
        <f t="shared" si="11"/>
        <v>0</v>
      </c>
      <c r="V330">
        <f>IF(Table2[[#This Row],[international_plan]]="yes",1,0)</f>
        <v>0</v>
      </c>
      <c r="W330">
        <f>IF(Table2[[#This Row],[voice_mail_plan]]="yes",1,0)</f>
        <v>1</v>
      </c>
      <c r="X330" t="str">
        <f t="shared" si="10"/>
        <v>Medium</v>
      </c>
      <c r="Y330" t="str">
        <f>IF(Table2[[#This Row],[total_intl_charge]] &gt; AVERAGE($R$2:$R$4245),"High","Low")</f>
        <v>Low</v>
      </c>
      <c r="Z330" t="str">
        <f>IF(AND(G330&gt;AVERAGE(train!$G$2:$G$4251),K330&gt;AVERAGE(train!$K$2:$K$4251)),"High Day &amp; Eve",IF(AND(G330&gt;AVERAGE(train!$G$2:$G$4251),K330&lt;=AVERAGE(train!$K$2:$K$4251)),"High Day Only",IF(AND(G330&lt;=AVERAGE(train!$G$2:$G$4251),K330&gt;AVERAGE(train!$K$2:$K$4251)),"High Eve Only","Low Usage")))</f>
        <v>High Day &amp; Eve</v>
      </c>
    </row>
    <row r="331" spans="1:26">
      <c r="A331" t="s">
        <v>72</v>
      </c>
      <c r="B331">
        <v>84</v>
      </c>
      <c r="C331" t="s">
        <v>28</v>
      </c>
      <c r="D331" t="s">
        <v>22</v>
      </c>
      <c r="E331" t="s">
        <v>22</v>
      </c>
      <c r="F331">
        <v>0</v>
      </c>
      <c r="G331">
        <v>181.5</v>
      </c>
      <c r="H331">
        <v>129</v>
      </c>
      <c r="I331">
        <v>30.86</v>
      </c>
      <c r="J331">
        <v>130.69999999999999</v>
      </c>
      <c r="K331">
        <v>112</v>
      </c>
      <c r="L331">
        <v>11.11</v>
      </c>
      <c r="M331">
        <v>186.5</v>
      </c>
      <c r="N331">
        <v>118</v>
      </c>
      <c r="O331">
        <v>8.39</v>
      </c>
      <c r="P331">
        <v>8.5</v>
      </c>
      <c r="Q331">
        <v>4</v>
      </c>
      <c r="R331">
        <v>2.2999999999999998</v>
      </c>
      <c r="S331">
        <v>1</v>
      </c>
      <c r="T331" t="s">
        <v>22</v>
      </c>
      <c r="U331">
        <f t="shared" si="11"/>
        <v>0</v>
      </c>
      <c r="V331">
        <f>IF(Table2[[#This Row],[international_plan]]="yes",1,0)</f>
        <v>0</v>
      </c>
      <c r="W331">
        <f>IF(Table2[[#This Row],[voice_mail_plan]]="yes",1,0)</f>
        <v>0</v>
      </c>
      <c r="X331" t="str">
        <f t="shared" si="10"/>
        <v>Medium</v>
      </c>
      <c r="Y331" t="str">
        <f>IF(Table2[[#This Row],[total_intl_charge]] &gt; AVERAGE($R$2:$R$4245),"High","Low")</f>
        <v>Low</v>
      </c>
      <c r="Z331" t="str">
        <f>IF(AND(G331&gt;AVERAGE(train!$G$2:$G$4251),K331&gt;AVERAGE(train!$K$2:$K$4251)),"High Day &amp; Eve",IF(AND(G331&gt;AVERAGE(train!$G$2:$G$4251),K331&lt;=AVERAGE(train!$K$2:$K$4251)),"High Day Only",IF(AND(G331&lt;=AVERAGE(train!$G$2:$G$4251),K331&gt;AVERAGE(train!$K$2:$K$4251)),"High Eve Only","Low Usage")))</f>
        <v>High Day &amp; Eve</v>
      </c>
    </row>
    <row r="332" spans="1:26">
      <c r="A332" t="s">
        <v>63</v>
      </c>
      <c r="B332">
        <v>66</v>
      </c>
      <c r="C332" t="s">
        <v>21</v>
      </c>
      <c r="D332" t="s">
        <v>22</v>
      </c>
      <c r="E332" t="s">
        <v>22</v>
      </c>
      <c r="F332">
        <v>0</v>
      </c>
      <c r="G332">
        <v>167.3</v>
      </c>
      <c r="H332">
        <v>91</v>
      </c>
      <c r="I332">
        <v>28.44</v>
      </c>
      <c r="J332">
        <v>230</v>
      </c>
      <c r="K332">
        <v>68</v>
      </c>
      <c r="L332">
        <v>19.55</v>
      </c>
      <c r="M332">
        <v>191.7</v>
      </c>
      <c r="N332">
        <v>118</v>
      </c>
      <c r="O332">
        <v>8.6300000000000008</v>
      </c>
      <c r="P332">
        <v>10.6</v>
      </c>
      <c r="Q332">
        <v>5</v>
      </c>
      <c r="R332">
        <v>2.86</v>
      </c>
      <c r="S332">
        <v>1</v>
      </c>
      <c r="T332" t="s">
        <v>23</v>
      </c>
      <c r="U332">
        <f t="shared" si="11"/>
        <v>1</v>
      </c>
      <c r="V332">
        <f>IF(Table2[[#This Row],[international_plan]]="yes",1,0)</f>
        <v>0</v>
      </c>
      <c r="W332">
        <f>IF(Table2[[#This Row],[voice_mail_plan]]="yes",1,0)</f>
        <v>0</v>
      </c>
      <c r="X332" t="str">
        <f t="shared" si="10"/>
        <v>Low</v>
      </c>
      <c r="Y332" t="str">
        <f>IF(Table2[[#This Row],[total_intl_charge]] &gt; AVERAGE($R$2:$R$4245),"High","Low")</f>
        <v>High</v>
      </c>
      <c r="Z332" t="str">
        <f>IF(AND(G332&gt;AVERAGE(train!$G$2:$G$4251),K332&gt;AVERAGE(train!$K$2:$K$4251)),"High Day &amp; Eve",IF(AND(G332&gt;AVERAGE(train!$G$2:$G$4251),K332&lt;=AVERAGE(train!$K$2:$K$4251)),"High Day Only",IF(AND(G332&lt;=AVERAGE(train!$G$2:$G$4251),K332&gt;AVERAGE(train!$K$2:$K$4251)),"High Eve Only","Low Usage")))</f>
        <v>Low Usage</v>
      </c>
    </row>
    <row r="333" spans="1:26">
      <c r="A333" t="s">
        <v>37</v>
      </c>
      <c r="B333">
        <v>74</v>
      </c>
      <c r="C333" t="s">
        <v>21</v>
      </c>
      <c r="D333" t="s">
        <v>22</v>
      </c>
      <c r="E333" t="s">
        <v>22</v>
      </c>
      <c r="F333">
        <v>0</v>
      </c>
      <c r="G333">
        <v>221.1</v>
      </c>
      <c r="H333">
        <v>124</v>
      </c>
      <c r="I333">
        <v>37.590000000000003</v>
      </c>
      <c r="J333">
        <v>110.8</v>
      </c>
      <c r="K333">
        <v>94</v>
      </c>
      <c r="L333">
        <v>9.42</v>
      </c>
      <c r="M333">
        <v>240.1</v>
      </c>
      <c r="N333">
        <v>112</v>
      </c>
      <c r="O333">
        <v>10.8</v>
      </c>
      <c r="P333">
        <v>10.6</v>
      </c>
      <c r="Q333">
        <v>3</v>
      </c>
      <c r="R333">
        <v>2.86</v>
      </c>
      <c r="S333">
        <v>0</v>
      </c>
      <c r="T333" t="s">
        <v>22</v>
      </c>
      <c r="U333">
        <f t="shared" si="11"/>
        <v>0</v>
      </c>
      <c r="V333">
        <f>IF(Table2[[#This Row],[international_plan]]="yes",1,0)</f>
        <v>0</v>
      </c>
      <c r="W333">
        <f>IF(Table2[[#This Row],[voice_mail_plan]]="yes",1,0)</f>
        <v>0</v>
      </c>
      <c r="X333" t="str">
        <f t="shared" si="10"/>
        <v>Medium</v>
      </c>
      <c r="Y333" t="str">
        <f>IF(Table2[[#This Row],[total_intl_charge]] &gt; AVERAGE($R$2:$R$4245),"High","Low")</f>
        <v>High</v>
      </c>
      <c r="Z333" t="str">
        <f>IF(AND(G333&gt;AVERAGE(train!$G$2:$G$4251),K333&gt;AVERAGE(train!$K$2:$K$4251)),"High Day &amp; Eve",IF(AND(G333&gt;AVERAGE(train!$G$2:$G$4251),K333&lt;=AVERAGE(train!$K$2:$K$4251)),"High Day Only",IF(AND(G333&lt;=AVERAGE(train!$G$2:$G$4251),K333&gt;AVERAGE(train!$K$2:$K$4251)),"High Eve Only","Low Usage")))</f>
        <v>High Day Only</v>
      </c>
    </row>
    <row r="334" spans="1:26">
      <c r="A334" t="s">
        <v>55</v>
      </c>
      <c r="B334">
        <v>96</v>
      </c>
      <c r="C334" t="s">
        <v>25</v>
      </c>
      <c r="D334" t="s">
        <v>22</v>
      </c>
      <c r="E334" t="s">
        <v>23</v>
      </c>
      <c r="F334">
        <v>26</v>
      </c>
      <c r="G334">
        <v>145.80000000000001</v>
      </c>
      <c r="H334">
        <v>108</v>
      </c>
      <c r="I334">
        <v>24.79</v>
      </c>
      <c r="J334">
        <v>192.2</v>
      </c>
      <c r="K334">
        <v>89</v>
      </c>
      <c r="L334">
        <v>16.34</v>
      </c>
      <c r="M334">
        <v>165.1</v>
      </c>
      <c r="N334">
        <v>96</v>
      </c>
      <c r="O334">
        <v>7.43</v>
      </c>
      <c r="P334">
        <v>9.9</v>
      </c>
      <c r="Q334">
        <v>2</v>
      </c>
      <c r="R334">
        <v>2.67</v>
      </c>
      <c r="S334">
        <v>1</v>
      </c>
      <c r="T334" t="s">
        <v>22</v>
      </c>
      <c r="U334">
        <f t="shared" si="11"/>
        <v>0</v>
      </c>
      <c r="V334">
        <f>IF(Table2[[#This Row],[international_plan]]="yes",1,0)</f>
        <v>0</v>
      </c>
      <c r="W334">
        <f>IF(Table2[[#This Row],[voice_mail_plan]]="yes",1,0)</f>
        <v>1</v>
      </c>
      <c r="X334" t="str">
        <f t="shared" si="10"/>
        <v>Medium</v>
      </c>
      <c r="Y334" t="str">
        <f>IF(Table2[[#This Row],[total_intl_charge]] &gt; AVERAGE($R$2:$R$4245),"High","Low")</f>
        <v>Low</v>
      </c>
      <c r="Z334" t="str">
        <f>IF(AND(G334&gt;AVERAGE(train!$G$2:$G$4251),K334&gt;AVERAGE(train!$K$2:$K$4251)),"High Day &amp; Eve",IF(AND(G334&gt;AVERAGE(train!$G$2:$G$4251),K334&lt;=AVERAGE(train!$K$2:$K$4251)),"High Day Only",IF(AND(G334&lt;=AVERAGE(train!$G$2:$G$4251),K334&gt;AVERAGE(train!$K$2:$K$4251)),"High Eve Only","Low Usage")))</f>
        <v>Low Usage</v>
      </c>
    </row>
    <row r="335" spans="1:26">
      <c r="A335" t="s">
        <v>65</v>
      </c>
      <c r="B335">
        <v>119</v>
      </c>
      <c r="C335" t="s">
        <v>28</v>
      </c>
      <c r="D335" t="s">
        <v>22</v>
      </c>
      <c r="E335" t="s">
        <v>22</v>
      </c>
      <c r="F335">
        <v>0</v>
      </c>
      <c r="G335">
        <v>222.8</v>
      </c>
      <c r="H335">
        <v>122</v>
      </c>
      <c r="I335">
        <v>37.880000000000003</v>
      </c>
      <c r="J335">
        <v>163.19999999999999</v>
      </c>
      <c r="K335">
        <v>107</v>
      </c>
      <c r="L335">
        <v>13.87</v>
      </c>
      <c r="M335">
        <v>160.6</v>
      </c>
      <c r="N335">
        <v>112</v>
      </c>
      <c r="O335">
        <v>7.23</v>
      </c>
      <c r="P335">
        <v>11.2</v>
      </c>
      <c r="Q335">
        <v>6</v>
      </c>
      <c r="R335">
        <v>3.02</v>
      </c>
      <c r="S335">
        <v>1</v>
      </c>
      <c r="T335" t="s">
        <v>22</v>
      </c>
      <c r="U335">
        <f t="shared" si="11"/>
        <v>0</v>
      </c>
      <c r="V335">
        <f>IF(Table2[[#This Row],[international_plan]]="yes",1,0)</f>
        <v>0</v>
      </c>
      <c r="W335">
        <f>IF(Table2[[#This Row],[voice_mail_plan]]="yes",1,0)</f>
        <v>0</v>
      </c>
      <c r="X335" t="str">
        <f t="shared" si="10"/>
        <v>High</v>
      </c>
      <c r="Y335" t="str">
        <f>IF(Table2[[#This Row],[total_intl_charge]] &gt; AVERAGE($R$2:$R$4245),"High","Low")</f>
        <v>High</v>
      </c>
      <c r="Z335" t="str">
        <f>IF(AND(G335&gt;AVERAGE(train!$G$2:$G$4251),K335&gt;AVERAGE(train!$K$2:$K$4251)),"High Day &amp; Eve",IF(AND(G335&gt;AVERAGE(train!$G$2:$G$4251),K335&lt;=AVERAGE(train!$K$2:$K$4251)),"High Day Only",IF(AND(G335&lt;=AVERAGE(train!$G$2:$G$4251),K335&gt;AVERAGE(train!$K$2:$K$4251)),"High Eve Only","Low Usage")))</f>
        <v>High Day &amp; Eve</v>
      </c>
    </row>
    <row r="336" spans="1:26">
      <c r="A336" t="s">
        <v>51</v>
      </c>
      <c r="B336">
        <v>92</v>
      </c>
      <c r="C336" t="s">
        <v>21</v>
      </c>
      <c r="D336" t="s">
        <v>23</v>
      </c>
      <c r="E336" t="s">
        <v>22</v>
      </c>
      <c r="F336">
        <v>0</v>
      </c>
      <c r="G336">
        <v>264.3</v>
      </c>
      <c r="H336">
        <v>91</v>
      </c>
      <c r="I336">
        <v>44.93</v>
      </c>
      <c r="J336">
        <v>160.9</v>
      </c>
      <c r="K336">
        <v>115</v>
      </c>
      <c r="L336">
        <v>13.68</v>
      </c>
      <c r="M336">
        <v>198.6</v>
      </c>
      <c r="N336">
        <v>73</v>
      </c>
      <c r="O336">
        <v>8.94</v>
      </c>
      <c r="P336">
        <v>9.3000000000000007</v>
      </c>
      <c r="Q336">
        <v>5</v>
      </c>
      <c r="R336">
        <v>2.5099999999999998</v>
      </c>
      <c r="S336">
        <v>0</v>
      </c>
      <c r="T336" t="s">
        <v>22</v>
      </c>
      <c r="U336">
        <f t="shared" si="11"/>
        <v>0</v>
      </c>
      <c r="V336">
        <f>IF(Table2[[#This Row],[international_plan]]="yes",1,0)</f>
        <v>1</v>
      </c>
      <c r="W336">
        <f>IF(Table2[[#This Row],[voice_mail_plan]]="yes",1,0)</f>
        <v>0</v>
      </c>
      <c r="X336" t="str">
        <f t="shared" si="10"/>
        <v>Medium</v>
      </c>
      <c r="Y336" t="str">
        <f>IF(Table2[[#This Row],[total_intl_charge]] &gt; AVERAGE($R$2:$R$4245),"High","Low")</f>
        <v>Low</v>
      </c>
      <c r="Z336" t="str">
        <f>IF(AND(G336&gt;AVERAGE(train!$G$2:$G$4251),K336&gt;AVERAGE(train!$K$2:$K$4251)),"High Day &amp; Eve",IF(AND(G336&gt;AVERAGE(train!$G$2:$G$4251),K336&lt;=AVERAGE(train!$K$2:$K$4251)),"High Day Only",IF(AND(G336&lt;=AVERAGE(train!$G$2:$G$4251),K336&gt;AVERAGE(train!$K$2:$K$4251)),"High Eve Only","Low Usage")))</f>
        <v>High Day &amp; Eve</v>
      </c>
    </row>
    <row r="337" spans="1:26">
      <c r="A337" t="s">
        <v>72</v>
      </c>
      <c r="B337">
        <v>21</v>
      </c>
      <c r="C337" t="s">
        <v>21</v>
      </c>
      <c r="D337" t="s">
        <v>22</v>
      </c>
      <c r="E337" t="s">
        <v>22</v>
      </c>
      <c r="F337">
        <v>0</v>
      </c>
      <c r="G337">
        <v>146</v>
      </c>
      <c r="H337">
        <v>78</v>
      </c>
      <c r="I337">
        <v>24.82</v>
      </c>
      <c r="J337">
        <v>109.7</v>
      </c>
      <c r="K337">
        <v>79</v>
      </c>
      <c r="L337">
        <v>9.32</v>
      </c>
      <c r="M337">
        <v>247.4</v>
      </c>
      <c r="N337">
        <v>108</v>
      </c>
      <c r="O337">
        <v>11.13</v>
      </c>
      <c r="P337">
        <v>6.8</v>
      </c>
      <c r="Q337">
        <v>7</v>
      </c>
      <c r="R337">
        <v>1.84</v>
      </c>
      <c r="S337">
        <v>0</v>
      </c>
      <c r="T337" t="s">
        <v>22</v>
      </c>
      <c r="U337">
        <f t="shared" si="11"/>
        <v>0</v>
      </c>
      <c r="V337">
        <f>IF(Table2[[#This Row],[international_plan]]="yes",1,0)</f>
        <v>0</v>
      </c>
      <c r="W337">
        <f>IF(Table2[[#This Row],[voice_mail_plan]]="yes",1,0)</f>
        <v>0</v>
      </c>
      <c r="X337" t="str">
        <f t="shared" si="10"/>
        <v>Low</v>
      </c>
      <c r="Y337" t="str">
        <f>IF(Table2[[#This Row],[total_intl_charge]] &gt; AVERAGE($R$2:$R$4245),"High","Low")</f>
        <v>Low</v>
      </c>
      <c r="Z337" t="str">
        <f>IF(AND(G337&gt;AVERAGE(train!$G$2:$G$4251),K337&gt;AVERAGE(train!$K$2:$K$4251)),"High Day &amp; Eve",IF(AND(G337&gt;AVERAGE(train!$G$2:$G$4251),K337&lt;=AVERAGE(train!$K$2:$K$4251)),"High Day Only",IF(AND(G337&lt;=AVERAGE(train!$G$2:$G$4251),K337&gt;AVERAGE(train!$K$2:$K$4251)),"High Eve Only","Low Usage")))</f>
        <v>Low Usage</v>
      </c>
    </row>
    <row r="338" spans="1:26">
      <c r="A338" t="s">
        <v>54</v>
      </c>
      <c r="B338">
        <v>122</v>
      </c>
      <c r="C338" t="s">
        <v>28</v>
      </c>
      <c r="D338" t="s">
        <v>22</v>
      </c>
      <c r="E338" t="s">
        <v>22</v>
      </c>
      <c r="F338">
        <v>0</v>
      </c>
      <c r="G338">
        <v>157.1</v>
      </c>
      <c r="H338">
        <v>134</v>
      </c>
      <c r="I338">
        <v>26.71</v>
      </c>
      <c r="J338">
        <v>184.9</v>
      </c>
      <c r="K338">
        <v>122</v>
      </c>
      <c r="L338">
        <v>15.72</v>
      </c>
      <c r="M338">
        <v>197.2</v>
      </c>
      <c r="N338">
        <v>59</v>
      </c>
      <c r="O338">
        <v>8.8699999999999992</v>
      </c>
      <c r="P338">
        <v>8.5</v>
      </c>
      <c r="Q338">
        <v>5</v>
      </c>
      <c r="R338">
        <v>2.2999999999999998</v>
      </c>
      <c r="S338">
        <v>4</v>
      </c>
      <c r="T338" t="s">
        <v>23</v>
      </c>
      <c r="U338">
        <f t="shared" si="11"/>
        <v>1</v>
      </c>
      <c r="V338">
        <f>IF(Table2[[#This Row],[international_plan]]="yes",1,0)</f>
        <v>0</v>
      </c>
      <c r="W338">
        <f>IF(Table2[[#This Row],[voice_mail_plan]]="yes",1,0)</f>
        <v>0</v>
      </c>
      <c r="X338" t="str">
        <f t="shared" si="10"/>
        <v>High</v>
      </c>
      <c r="Y338" t="str">
        <f>IF(Table2[[#This Row],[total_intl_charge]] &gt; AVERAGE($R$2:$R$4245),"High","Low")</f>
        <v>Low</v>
      </c>
      <c r="Z338" t="str">
        <f>IF(AND(G338&gt;AVERAGE(train!$G$2:$G$4251),K338&gt;AVERAGE(train!$K$2:$K$4251)),"High Day &amp; Eve",IF(AND(G338&gt;AVERAGE(train!$G$2:$G$4251),K338&lt;=AVERAGE(train!$K$2:$K$4251)),"High Day Only",IF(AND(G338&lt;=AVERAGE(train!$G$2:$G$4251),K338&gt;AVERAGE(train!$K$2:$K$4251)),"High Eve Only","Low Usage")))</f>
        <v>High Eve Only</v>
      </c>
    </row>
    <row r="339" spans="1:26">
      <c r="A339" t="s">
        <v>33</v>
      </c>
      <c r="B339">
        <v>133</v>
      </c>
      <c r="C339" t="s">
        <v>28</v>
      </c>
      <c r="D339" t="s">
        <v>23</v>
      </c>
      <c r="E339" t="s">
        <v>22</v>
      </c>
      <c r="F339">
        <v>0</v>
      </c>
      <c r="G339">
        <v>127.3</v>
      </c>
      <c r="H339">
        <v>108</v>
      </c>
      <c r="I339">
        <v>21.64</v>
      </c>
      <c r="J339">
        <v>251.3</v>
      </c>
      <c r="K339">
        <v>81</v>
      </c>
      <c r="L339">
        <v>21.36</v>
      </c>
      <c r="M339">
        <v>135</v>
      </c>
      <c r="N339">
        <v>88</v>
      </c>
      <c r="O339">
        <v>6.08</v>
      </c>
      <c r="P339">
        <v>10.3</v>
      </c>
      <c r="Q339">
        <v>3</v>
      </c>
      <c r="R339">
        <v>2.78</v>
      </c>
      <c r="S339">
        <v>1</v>
      </c>
      <c r="T339" t="s">
        <v>22</v>
      </c>
      <c r="U339">
        <f t="shared" si="11"/>
        <v>0</v>
      </c>
      <c r="V339">
        <f>IF(Table2[[#This Row],[international_plan]]="yes",1,0)</f>
        <v>1</v>
      </c>
      <c r="W339">
        <f>IF(Table2[[#This Row],[voice_mail_plan]]="yes",1,0)</f>
        <v>0</v>
      </c>
      <c r="X339" t="str">
        <f t="shared" si="10"/>
        <v>Very High</v>
      </c>
      <c r="Y339" t="str">
        <f>IF(Table2[[#This Row],[total_intl_charge]] &gt; AVERAGE($R$2:$R$4245),"High","Low")</f>
        <v>High</v>
      </c>
      <c r="Z339" t="str">
        <f>IF(AND(G339&gt;AVERAGE(train!$G$2:$G$4251),K339&gt;AVERAGE(train!$K$2:$K$4251)),"High Day &amp; Eve",IF(AND(G339&gt;AVERAGE(train!$G$2:$G$4251),K339&lt;=AVERAGE(train!$K$2:$K$4251)),"High Day Only",IF(AND(G339&lt;=AVERAGE(train!$G$2:$G$4251),K339&gt;AVERAGE(train!$K$2:$K$4251)),"High Eve Only","Low Usage")))</f>
        <v>Low Usage</v>
      </c>
    </row>
    <row r="340" spans="1:26">
      <c r="A340" t="s">
        <v>39</v>
      </c>
      <c r="B340">
        <v>145</v>
      </c>
      <c r="C340" t="s">
        <v>21</v>
      </c>
      <c r="D340" t="s">
        <v>22</v>
      </c>
      <c r="E340" t="s">
        <v>22</v>
      </c>
      <c r="F340">
        <v>0</v>
      </c>
      <c r="G340">
        <v>187.9</v>
      </c>
      <c r="H340">
        <v>110</v>
      </c>
      <c r="I340">
        <v>31.94</v>
      </c>
      <c r="J340">
        <v>197</v>
      </c>
      <c r="K340">
        <v>117</v>
      </c>
      <c r="L340">
        <v>16.75</v>
      </c>
      <c r="M340">
        <v>167</v>
      </c>
      <c r="N340">
        <v>108</v>
      </c>
      <c r="O340">
        <v>7.52</v>
      </c>
      <c r="P340">
        <v>4.8</v>
      </c>
      <c r="Q340">
        <v>4</v>
      </c>
      <c r="R340">
        <v>1.3</v>
      </c>
      <c r="S340">
        <v>2</v>
      </c>
      <c r="T340" t="s">
        <v>22</v>
      </c>
      <c r="U340">
        <f t="shared" si="11"/>
        <v>0</v>
      </c>
      <c r="V340">
        <f>IF(Table2[[#This Row],[international_plan]]="yes",1,0)</f>
        <v>0</v>
      </c>
      <c r="W340">
        <f>IF(Table2[[#This Row],[voice_mail_plan]]="yes",1,0)</f>
        <v>0</v>
      </c>
      <c r="X340" t="str">
        <f t="shared" si="10"/>
        <v>Very High</v>
      </c>
      <c r="Y340" t="str">
        <f>IF(Table2[[#This Row],[total_intl_charge]] &gt; AVERAGE($R$2:$R$4245),"High","Low")</f>
        <v>Low</v>
      </c>
      <c r="Z340" t="str">
        <f>IF(AND(G340&gt;AVERAGE(train!$G$2:$G$4251),K340&gt;AVERAGE(train!$K$2:$K$4251)),"High Day &amp; Eve",IF(AND(G340&gt;AVERAGE(train!$G$2:$G$4251),K340&lt;=AVERAGE(train!$K$2:$K$4251)),"High Day Only",IF(AND(G340&lt;=AVERAGE(train!$G$2:$G$4251),K340&gt;AVERAGE(train!$K$2:$K$4251)),"High Eve Only","Low Usage")))</f>
        <v>High Day &amp; Eve</v>
      </c>
    </row>
    <row r="341" spans="1:26">
      <c r="A341" t="s">
        <v>52</v>
      </c>
      <c r="B341">
        <v>25</v>
      </c>
      <c r="C341" t="s">
        <v>25</v>
      </c>
      <c r="D341" t="s">
        <v>22</v>
      </c>
      <c r="E341" t="s">
        <v>22</v>
      </c>
      <c r="F341">
        <v>0</v>
      </c>
      <c r="G341">
        <v>178.8</v>
      </c>
      <c r="H341">
        <v>90</v>
      </c>
      <c r="I341">
        <v>30.4</v>
      </c>
      <c r="J341">
        <v>141.19999999999999</v>
      </c>
      <c r="K341">
        <v>72</v>
      </c>
      <c r="L341">
        <v>12</v>
      </c>
      <c r="M341">
        <v>203</v>
      </c>
      <c r="N341">
        <v>99</v>
      </c>
      <c r="O341">
        <v>9.14</v>
      </c>
      <c r="P341">
        <v>8.4</v>
      </c>
      <c r="Q341">
        <v>5</v>
      </c>
      <c r="R341">
        <v>2.27</v>
      </c>
      <c r="S341">
        <v>2</v>
      </c>
      <c r="T341" t="s">
        <v>22</v>
      </c>
      <c r="U341">
        <f t="shared" si="11"/>
        <v>0</v>
      </c>
      <c r="V341">
        <f>IF(Table2[[#This Row],[international_plan]]="yes",1,0)</f>
        <v>0</v>
      </c>
      <c r="W341">
        <f>IF(Table2[[#This Row],[voice_mail_plan]]="yes",1,0)</f>
        <v>0</v>
      </c>
      <c r="X341" t="str">
        <f t="shared" si="10"/>
        <v>Low</v>
      </c>
      <c r="Y341" t="str">
        <f>IF(Table2[[#This Row],[total_intl_charge]] &gt; AVERAGE($R$2:$R$4245),"High","Low")</f>
        <v>Low</v>
      </c>
      <c r="Z341" t="str">
        <f>IF(AND(G341&gt;AVERAGE(train!$G$2:$G$4251),K341&gt;AVERAGE(train!$K$2:$K$4251)),"High Day &amp; Eve",IF(AND(G341&gt;AVERAGE(train!$G$2:$G$4251),K341&lt;=AVERAGE(train!$K$2:$K$4251)),"High Day Only",IF(AND(G341&lt;=AVERAGE(train!$G$2:$G$4251),K341&gt;AVERAGE(train!$K$2:$K$4251)),"High Eve Only","Low Usage")))</f>
        <v>Low Usage</v>
      </c>
    </row>
    <row r="342" spans="1:26">
      <c r="A342" t="s">
        <v>62</v>
      </c>
      <c r="B342">
        <v>64</v>
      </c>
      <c r="C342" t="s">
        <v>21</v>
      </c>
      <c r="D342" t="s">
        <v>22</v>
      </c>
      <c r="E342" t="s">
        <v>22</v>
      </c>
      <c r="F342">
        <v>0</v>
      </c>
      <c r="G342">
        <v>97.2</v>
      </c>
      <c r="H342">
        <v>80</v>
      </c>
      <c r="I342">
        <v>16.52</v>
      </c>
      <c r="J342">
        <v>186.2</v>
      </c>
      <c r="K342">
        <v>90</v>
      </c>
      <c r="L342">
        <v>15.83</v>
      </c>
      <c r="M342">
        <v>189</v>
      </c>
      <c r="N342">
        <v>92</v>
      </c>
      <c r="O342">
        <v>8.5</v>
      </c>
      <c r="P342">
        <v>10.4</v>
      </c>
      <c r="Q342">
        <v>6</v>
      </c>
      <c r="R342">
        <v>2.81</v>
      </c>
      <c r="S342">
        <v>2</v>
      </c>
      <c r="T342" t="s">
        <v>22</v>
      </c>
      <c r="U342">
        <f t="shared" si="11"/>
        <v>0</v>
      </c>
      <c r="V342">
        <f>IF(Table2[[#This Row],[international_plan]]="yes",1,0)</f>
        <v>0</v>
      </c>
      <c r="W342">
        <f>IF(Table2[[#This Row],[voice_mail_plan]]="yes",1,0)</f>
        <v>0</v>
      </c>
      <c r="X342" t="str">
        <f t="shared" si="10"/>
        <v>Low</v>
      </c>
      <c r="Y342" t="str">
        <f>IF(Table2[[#This Row],[total_intl_charge]] &gt; AVERAGE($R$2:$R$4245),"High","Low")</f>
        <v>High</v>
      </c>
      <c r="Z342" t="str">
        <f>IF(AND(G342&gt;AVERAGE(train!$G$2:$G$4251),K342&gt;AVERAGE(train!$K$2:$K$4251)),"High Day &amp; Eve",IF(AND(G342&gt;AVERAGE(train!$G$2:$G$4251),K342&lt;=AVERAGE(train!$K$2:$K$4251)),"High Day Only",IF(AND(G342&lt;=AVERAGE(train!$G$2:$G$4251),K342&gt;AVERAGE(train!$K$2:$K$4251)),"High Eve Only","Low Usage")))</f>
        <v>Low Usage</v>
      </c>
    </row>
    <row r="343" spans="1:26">
      <c r="A343" t="s">
        <v>69</v>
      </c>
      <c r="B343">
        <v>85</v>
      </c>
      <c r="C343" t="s">
        <v>21</v>
      </c>
      <c r="D343" t="s">
        <v>22</v>
      </c>
      <c r="E343" t="s">
        <v>22</v>
      </c>
      <c r="F343">
        <v>0</v>
      </c>
      <c r="G343">
        <v>259.8</v>
      </c>
      <c r="H343">
        <v>85</v>
      </c>
      <c r="I343">
        <v>44.17</v>
      </c>
      <c r="J343">
        <v>242.3</v>
      </c>
      <c r="K343">
        <v>117</v>
      </c>
      <c r="L343">
        <v>20.6</v>
      </c>
      <c r="M343">
        <v>168.8</v>
      </c>
      <c r="N343">
        <v>72</v>
      </c>
      <c r="O343">
        <v>7.6</v>
      </c>
      <c r="P343">
        <v>5.4</v>
      </c>
      <c r="Q343">
        <v>1</v>
      </c>
      <c r="R343">
        <v>1.46</v>
      </c>
      <c r="S343">
        <v>0</v>
      </c>
      <c r="T343" t="s">
        <v>22</v>
      </c>
      <c r="U343">
        <f t="shared" si="11"/>
        <v>0</v>
      </c>
      <c r="V343">
        <f>IF(Table2[[#This Row],[international_plan]]="yes",1,0)</f>
        <v>0</v>
      </c>
      <c r="W343">
        <f>IF(Table2[[#This Row],[voice_mail_plan]]="yes",1,0)</f>
        <v>0</v>
      </c>
      <c r="X343" t="str">
        <f t="shared" si="10"/>
        <v>Medium</v>
      </c>
      <c r="Y343" t="str">
        <f>IF(Table2[[#This Row],[total_intl_charge]] &gt; AVERAGE($R$2:$R$4245),"High","Low")</f>
        <v>Low</v>
      </c>
      <c r="Z343" t="str">
        <f>IF(AND(G343&gt;AVERAGE(train!$G$2:$G$4251),K343&gt;AVERAGE(train!$K$2:$K$4251)),"High Day &amp; Eve",IF(AND(G343&gt;AVERAGE(train!$G$2:$G$4251),K343&lt;=AVERAGE(train!$K$2:$K$4251)),"High Day Only",IF(AND(G343&lt;=AVERAGE(train!$G$2:$G$4251),K343&gt;AVERAGE(train!$K$2:$K$4251)),"High Eve Only","Low Usage")))</f>
        <v>High Day &amp; Eve</v>
      </c>
    </row>
    <row r="344" spans="1:26">
      <c r="A344" t="s">
        <v>52</v>
      </c>
      <c r="B344">
        <v>76</v>
      </c>
      <c r="C344" t="s">
        <v>21</v>
      </c>
      <c r="D344" t="s">
        <v>22</v>
      </c>
      <c r="E344" t="s">
        <v>22</v>
      </c>
      <c r="F344">
        <v>0</v>
      </c>
      <c r="G344">
        <v>169.5</v>
      </c>
      <c r="H344">
        <v>77</v>
      </c>
      <c r="I344">
        <v>28.82</v>
      </c>
      <c r="J344">
        <v>124</v>
      </c>
      <c r="K344">
        <v>87</v>
      </c>
      <c r="L344">
        <v>10.54</v>
      </c>
      <c r="M344">
        <v>219.4</v>
      </c>
      <c r="N344">
        <v>92</v>
      </c>
      <c r="O344">
        <v>9.8699999999999992</v>
      </c>
      <c r="P344">
        <v>10</v>
      </c>
      <c r="Q344">
        <v>3</v>
      </c>
      <c r="R344">
        <v>2.7</v>
      </c>
      <c r="S344">
        <v>0</v>
      </c>
      <c r="T344" t="s">
        <v>22</v>
      </c>
      <c r="U344">
        <f t="shared" si="11"/>
        <v>0</v>
      </c>
      <c r="V344">
        <f>IF(Table2[[#This Row],[international_plan]]="yes",1,0)</f>
        <v>0</v>
      </c>
      <c r="W344">
        <f>IF(Table2[[#This Row],[voice_mail_plan]]="yes",1,0)</f>
        <v>0</v>
      </c>
      <c r="X344" t="str">
        <f t="shared" si="10"/>
        <v>Medium</v>
      </c>
      <c r="Y344" t="str">
        <f>IF(Table2[[#This Row],[total_intl_charge]] &gt; AVERAGE($R$2:$R$4245),"High","Low")</f>
        <v>Low</v>
      </c>
      <c r="Z344" t="str">
        <f>IF(AND(G344&gt;AVERAGE(train!$G$2:$G$4251),K344&gt;AVERAGE(train!$K$2:$K$4251)),"High Day &amp; Eve",IF(AND(G344&gt;AVERAGE(train!$G$2:$G$4251),K344&lt;=AVERAGE(train!$K$2:$K$4251)),"High Day Only",IF(AND(G344&lt;=AVERAGE(train!$G$2:$G$4251),K344&gt;AVERAGE(train!$K$2:$K$4251)),"High Eve Only","Low Usage")))</f>
        <v>Low Usage</v>
      </c>
    </row>
    <row r="345" spans="1:26">
      <c r="A345" t="s">
        <v>54</v>
      </c>
      <c r="B345">
        <v>224</v>
      </c>
      <c r="C345" t="s">
        <v>28</v>
      </c>
      <c r="D345" t="s">
        <v>23</v>
      </c>
      <c r="E345" t="s">
        <v>22</v>
      </c>
      <c r="F345">
        <v>0</v>
      </c>
      <c r="G345">
        <v>171.5</v>
      </c>
      <c r="H345">
        <v>99</v>
      </c>
      <c r="I345">
        <v>29.16</v>
      </c>
      <c r="J345">
        <v>160</v>
      </c>
      <c r="K345">
        <v>103</v>
      </c>
      <c r="L345">
        <v>13.6</v>
      </c>
      <c r="M345">
        <v>212.4</v>
      </c>
      <c r="N345">
        <v>102</v>
      </c>
      <c r="O345">
        <v>9.56</v>
      </c>
      <c r="P345">
        <v>5</v>
      </c>
      <c r="Q345">
        <v>2</v>
      </c>
      <c r="R345">
        <v>1.35</v>
      </c>
      <c r="S345">
        <v>1</v>
      </c>
      <c r="T345" t="s">
        <v>23</v>
      </c>
      <c r="U345">
        <f t="shared" si="11"/>
        <v>1</v>
      </c>
      <c r="V345">
        <f>IF(Table2[[#This Row],[international_plan]]="yes",1,0)</f>
        <v>1</v>
      </c>
      <c r="W345">
        <f>IF(Table2[[#This Row],[voice_mail_plan]]="yes",1,0)</f>
        <v>0</v>
      </c>
      <c r="X345" t="str">
        <f t="shared" si="10"/>
        <v>Very High</v>
      </c>
      <c r="Y345" t="str">
        <f>IF(Table2[[#This Row],[total_intl_charge]] &gt; AVERAGE($R$2:$R$4245),"High","Low")</f>
        <v>Low</v>
      </c>
      <c r="Z345" t="str">
        <f>IF(AND(G345&gt;AVERAGE(train!$G$2:$G$4251),K345&gt;AVERAGE(train!$K$2:$K$4251)),"High Day &amp; Eve",IF(AND(G345&gt;AVERAGE(train!$G$2:$G$4251),K345&lt;=AVERAGE(train!$K$2:$K$4251)),"High Day Only",IF(AND(G345&lt;=AVERAGE(train!$G$2:$G$4251),K345&gt;AVERAGE(train!$K$2:$K$4251)),"High Eve Only","Low Usage")))</f>
        <v>High Eve Only</v>
      </c>
    </row>
    <row r="346" spans="1:26">
      <c r="A346" t="s">
        <v>42</v>
      </c>
      <c r="B346">
        <v>117</v>
      </c>
      <c r="C346" t="s">
        <v>25</v>
      </c>
      <c r="D346" t="s">
        <v>22</v>
      </c>
      <c r="E346" t="s">
        <v>22</v>
      </c>
      <c r="F346">
        <v>0</v>
      </c>
      <c r="G346">
        <v>239.9</v>
      </c>
      <c r="H346">
        <v>84</v>
      </c>
      <c r="I346">
        <v>40.78</v>
      </c>
      <c r="J346">
        <v>174.8</v>
      </c>
      <c r="K346">
        <v>106</v>
      </c>
      <c r="L346">
        <v>14.86</v>
      </c>
      <c r="M346">
        <v>209.5</v>
      </c>
      <c r="N346">
        <v>93</v>
      </c>
      <c r="O346">
        <v>9.43</v>
      </c>
      <c r="P346">
        <v>9.8000000000000007</v>
      </c>
      <c r="Q346">
        <v>2</v>
      </c>
      <c r="R346">
        <v>2.65</v>
      </c>
      <c r="S346">
        <v>0</v>
      </c>
      <c r="T346" t="s">
        <v>22</v>
      </c>
      <c r="U346">
        <f t="shared" si="11"/>
        <v>0</v>
      </c>
      <c r="V346">
        <f>IF(Table2[[#This Row],[international_plan]]="yes",1,0)</f>
        <v>0</v>
      </c>
      <c r="W346">
        <f>IF(Table2[[#This Row],[voice_mail_plan]]="yes",1,0)</f>
        <v>0</v>
      </c>
      <c r="X346" t="str">
        <f t="shared" si="10"/>
        <v>High</v>
      </c>
      <c r="Y346" t="str">
        <f>IF(Table2[[#This Row],[total_intl_charge]] &gt; AVERAGE($R$2:$R$4245),"High","Low")</f>
        <v>Low</v>
      </c>
      <c r="Z346" t="str">
        <f>IF(AND(G346&gt;AVERAGE(train!$G$2:$G$4251),K346&gt;AVERAGE(train!$K$2:$K$4251)),"High Day &amp; Eve",IF(AND(G346&gt;AVERAGE(train!$G$2:$G$4251),K346&lt;=AVERAGE(train!$K$2:$K$4251)),"High Day Only",IF(AND(G346&lt;=AVERAGE(train!$G$2:$G$4251),K346&gt;AVERAGE(train!$K$2:$K$4251)),"High Eve Only","Low Usage")))</f>
        <v>High Day &amp; Eve</v>
      </c>
    </row>
    <row r="347" spans="1:26">
      <c r="A347" t="s">
        <v>57</v>
      </c>
      <c r="B347">
        <v>128</v>
      </c>
      <c r="C347" t="s">
        <v>25</v>
      </c>
      <c r="D347" t="s">
        <v>22</v>
      </c>
      <c r="E347" t="s">
        <v>23</v>
      </c>
      <c r="F347">
        <v>34</v>
      </c>
      <c r="G347">
        <v>142.30000000000001</v>
      </c>
      <c r="H347">
        <v>73</v>
      </c>
      <c r="I347">
        <v>24.19</v>
      </c>
      <c r="J347">
        <v>194.8</v>
      </c>
      <c r="K347">
        <v>79</v>
      </c>
      <c r="L347">
        <v>16.559999999999999</v>
      </c>
      <c r="M347">
        <v>239.3</v>
      </c>
      <c r="N347">
        <v>81</v>
      </c>
      <c r="O347">
        <v>10.77</v>
      </c>
      <c r="P347">
        <v>16</v>
      </c>
      <c r="Q347">
        <v>6</v>
      </c>
      <c r="R347">
        <v>4.32</v>
      </c>
      <c r="S347">
        <v>1</v>
      </c>
      <c r="T347" t="s">
        <v>22</v>
      </c>
      <c r="U347">
        <f t="shared" si="11"/>
        <v>0</v>
      </c>
      <c r="V347">
        <f>IF(Table2[[#This Row],[international_plan]]="yes",1,0)</f>
        <v>0</v>
      </c>
      <c r="W347">
        <f>IF(Table2[[#This Row],[voice_mail_plan]]="yes",1,0)</f>
        <v>1</v>
      </c>
      <c r="X347" t="str">
        <f t="shared" si="10"/>
        <v>Very High</v>
      </c>
      <c r="Y347" t="str">
        <f>IF(Table2[[#This Row],[total_intl_charge]] &gt; AVERAGE($R$2:$R$4245),"High","Low")</f>
        <v>High</v>
      </c>
      <c r="Z347" t="str">
        <f>IF(AND(G347&gt;AVERAGE(train!$G$2:$G$4251),K347&gt;AVERAGE(train!$K$2:$K$4251)),"High Day &amp; Eve",IF(AND(G347&gt;AVERAGE(train!$G$2:$G$4251),K347&lt;=AVERAGE(train!$K$2:$K$4251)),"High Day Only",IF(AND(G347&lt;=AVERAGE(train!$G$2:$G$4251),K347&gt;AVERAGE(train!$K$2:$K$4251)),"High Eve Only","Low Usage")))</f>
        <v>Low Usage</v>
      </c>
    </row>
    <row r="348" spans="1:26">
      <c r="A348" t="s">
        <v>62</v>
      </c>
      <c r="B348">
        <v>115</v>
      </c>
      <c r="C348" t="s">
        <v>21</v>
      </c>
      <c r="D348" t="s">
        <v>22</v>
      </c>
      <c r="E348" t="s">
        <v>22</v>
      </c>
      <c r="F348">
        <v>0</v>
      </c>
      <c r="G348">
        <v>184.1</v>
      </c>
      <c r="H348">
        <v>98</v>
      </c>
      <c r="I348">
        <v>31.3</v>
      </c>
      <c r="J348">
        <v>327</v>
      </c>
      <c r="K348">
        <v>73</v>
      </c>
      <c r="L348">
        <v>27.8</v>
      </c>
      <c r="M348">
        <v>212.5</v>
      </c>
      <c r="N348">
        <v>106</v>
      </c>
      <c r="O348">
        <v>9.56</v>
      </c>
      <c r="P348">
        <v>7.5</v>
      </c>
      <c r="Q348">
        <v>6</v>
      </c>
      <c r="R348">
        <v>2.0299999999999998</v>
      </c>
      <c r="S348">
        <v>2</v>
      </c>
      <c r="T348" t="s">
        <v>22</v>
      </c>
      <c r="U348">
        <f t="shared" si="11"/>
        <v>0</v>
      </c>
      <c r="V348">
        <f>IF(Table2[[#This Row],[international_plan]]="yes",1,0)</f>
        <v>0</v>
      </c>
      <c r="W348">
        <f>IF(Table2[[#This Row],[voice_mail_plan]]="yes",1,0)</f>
        <v>0</v>
      </c>
      <c r="X348" t="str">
        <f t="shared" si="10"/>
        <v>High</v>
      </c>
      <c r="Y348" t="str">
        <f>IF(Table2[[#This Row],[total_intl_charge]] &gt; AVERAGE($R$2:$R$4245),"High","Low")</f>
        <v>Low</v>
      </c>
      <c r="Z348" t="str">
        <f>IF(AND(G348&gt;AVERAGE(train!$G$2:$G$4251),K348&gt;AVERAGE(train!$K$2:$K$4251)),"High Day &amp; Eve",IF(AND(G348&gt;AVERAGE(train!$G$2:$G$4251),K348&lt;=AVERAGE(train!$K$2:$K$4251)),"High Day Only",IF(AND(G348&lt;=AVERAGE(train!$G$2:$G$4251),K348&gt;AVERAGE(train!$K$2:$K$4251)),"High Eve Only","Low Usage")))</f>
        <v>High Day Only</v>
      </c>
    </row>
    <row r="349" spans="1:26">
      <c r="A349" t="s">
        <v>61</v>
      </c>
      <c r="B349">
        <v>141</v>
      </c>
      <c r="C349" t="s">
        <v>21</v>
      </c>
      <c r="D349" t="s">
        <v>22</v>
      </c>
      <c r="E349" t="s">
        <v>23</v>
      </c>
      <c r="F349">
        <v>28</v>
      </c>
      <c r="G349">
        <v>206.9</v>
      </c>
      <c r="H349">
        <v>126</v>
      </c>
      <c r="I349">
        <v>35.17</v>
      </c>
      <c r="J349">
        <v>264.39999999999998</v>
      </c>
      <c r="K349">
        <v>126</v>
      </c>
      <c r="L349">
        <v>22.47</v>
      </c>
      <c r="M349">
        <v>171.8</v>
      </c>
      <c r="N349">
        <v>124</v>
      </c>
      <c r="O349">
        <v>7.73</v>
      </c>
      <c r="P349">
        <v>9.3000000000000007</v>
      </c>
      <c r="Q349">
        <v>11</v>
      </c>
      <c r="R349">
        <v>2.5099999999999998</v>
      </c>
      <c r="S349">
        <v>2</v>
      </c>
      <c r="T349" t="s">
        <v>22</v>
      </c>
      <c r="U349">
        <f t="shared" si="11"/>
        <v>0</v>
      </c>
      <c r="V349">
        <f>IF(Table2[[#This Row],[international_plan]]="yes",1,0)</f>
        <v>0</v>
      </c>
      <c r="W349">
        <f>IF(Table2[[#This Row],[voice_mail_plan]]="yes",1,0)</f>
        <v>1</v>
      </c>
      <c r="X349" t="str">
        <f t="shared" si="10"/>
        <v>Very High</v>
      </c>
      <c r="Y349" t="str">
        <f>IF(Table2[[#This Row],[total_intl_charge]] &gt; AVERAGE($R$2:$R$4245),"High","Low")</f>
        <v>Low</v>
      </c>
      <c r="Z349" t="str">
        <f>IF(AND(G349&gt;AVERAGE(train!$G$2:$G$4251),K349&gt;AVERAGE(train!$K$2:$K$4251)),"High Day &amp; Eve",IF(AND(G349&gt;AVERAGE(train!$G$2:$G$4251),K349&lt;=AVERAGE(train!$K$2:$K$4251)),"High Day Only",IF(AND(G349&lt;=AVERAGE(train!$G$2:$G$4251),K349&gt;AVERAGE(train!$K$2:$K$4251)),"High Eve Only","Low Usage")))</f>
        <v>High Day &amp; Eve</v>
      </c>
    </row>
    <row r="350" spans="1:26">
      <c r="A350" t="s">
        <v>60</v>
      </c>
      <c r="B350">
        <v>51</v>
      </c>
      <c r="C350" t="s">
        <v>28</v>
      </c>
      <c r="D350" t="s">
        <v>22</v>
      </c>
      <c r="E350" t="s">
        <v>22</v>
      </c>
      <c r="F350">
        <v>0</v>
      </c>
      <c r="G350">
        <v>259.89999999999998</v>
      </c>
      <c r="H350">
        <v>114</v>
      </c>
      <c r="I350">
        <v>44.18</v>
      </c>
      <c r="J350">
        <v>176.2</v>
      </c>
      <c r="K350">
        <v>94</v>
      </c>
      <c r="L350">
        <v>14.98</v>
      </c>
      <c r="M350">
        <v>77.2</v>
      </c>
      <c r="N350">
        <v>112</v>
      </c>
      <c r="O350">
        <v>3.47</v>
      </c>
      <c r="P350">
        <v>15.3</v>
      </c>
      <c r="Q350">
        <v>1</v>
      </c>
      <c r="R350">
        <v>4.13</v>
      </c>
      <c r="S350">
        <v>1</v>
      </c>
      <c r="T350" t="s">
        <v>22</v>
      </c>
      <c r="U350">
        <f t="shared" si="11"/>
        <v>0</v>
      </c>
      <c r="V350">
        <f>IF(Table2[[#This Row],[international_plan]]="yes",1,0)</f>
        <v>0</v>
      </c>
      <c r="W350">
        <f>IF(Table2[[#This Row],[voice_mail_plan]]="yes",1,0)</f>
        <v>0</v>
      </c>
      <c r="X350" t="str">
        <f t="shared" si="10"/>
        <v>Low</v>
      </c>
      <c r="Y350" t="str">
        <f>IF(Table2[[#This Row],[total_intl_charge]] &gt; AVERAGE($R$2:$R$4245),"High","Low")</f>
        <v>High</v>
      </c>
      <c r="Z350" t="str">
        <f>IF(AND(G350&gt;AVERAGE(train!$G$2:$G$4251),K350&gt;AVERAGE(train!$K$2:$K$4251)),"High Day &amp; Eve",IF(AND(G350&gt;AVERAGE(train!$G$2:$G$4251),K350&lt;=AVERAGE(train!$K$2:$K$4251)),"High Day Only",IF(AND(G350&lt;=AVERAGE(train!$G$2:$G$4251),K350&gt;AVERAGE(train!$K$2:$K$4251)),"High Eve Only","Low Usage")))</f>
        <v>High Day Only</v>
      </c>
    </row>
    <row r="351" spans="1:26">
      <c r="A351" t="s">
        <v>24</v>
      </c>
      <c r="B351">
        <v>100</v>
      </c>
      <c r="C351" t="s">
        <v>21</v>
      </c>
      <c r="D351" t="s">
        <v>22</v>
      </c>
      <c r="E351" t="s">
        <v>22</v>
      </c>
      <c r="F351">
        <v>0</v>
      </c>
      <c r="G351">
        <v>203.8</v>
      </c>
      <c r="H351">
        <v>122</v>
      </c>
      <c r="I351">
        <v>34.65</v>
      </c>
      <c r="J351">
        <v>283.10000000000002</v>
      </c>
      <c r="K351">
        <v>76</v>
      </c>
      <c r="L351">
        <v>24.06</v>
      </c>
      <c r="M351">
        <v>197.3</v>
      </c>
      <c r="N351">
        <v>83</v>
      </c>
      <c r="O351">
        <v>8.8800000000000008</v>
      </c>
      <c r="P351">
        <v>12.5</v>
      </c>
      <c r="Q351">
        <v>3</v>
      </c>
      <c r="R351">
        <v>3.38</v>
      </c>
      <c r="S351">
        <v>0</v>
      </c>
      <c r="T351" t="s">
        <v>22</v>
      </c>
      <c r="U351">
        <f t="shared" si="11"/>
        <v>0</v>
      </c>
      <c r="V351">
        <f>IF(Table2[[#This Row],[international_plan]]="yes",1,0)</f>
        <v>0</v>
      </c>
      <c r="W351">
        <f>IF(Table2[[#This Row],[voice_mail_plan]]="yes",1,0)</f>
        <v>0</v>
      </c>
      <c r="X351" t="str">
        <f t="shared" si="10"/>
        <v>Medium</v>
      </c>
      <c r="Y351" t="str">
        <f>IF(Table2[[#This Row],[total_intl_charge]] &gt; AVERAGE($R$2:$R$4245),"High","Low")</f>
        <v>High</v>
      </c>
      <c r="Z351" t="str">
        <f>IF(AND(G351&gt;AVERAGE(train!$G$2:$G$4251),K351&gt;AVERAGE(train!$K$2:$K$4251)),"High Day &amp; Eve",IF(AND(G351&gt;AVERAGE(train!$G$2:$G$4251),K351&lt;=AVERAGE(train!$K$2:$K$4251)),"High Day Only",IF(AND(G351&lt;=AVERAGE(train!$G$2:$G$4251),K351&gt;AVERAGE(train!$K$2:$K$4251)),"High Eve Only","Low Usage")))</f>
        <v>High Day Only</v>
      </c>
    </row>
    <row r="352" spans="1:26">
      <c r="A352" t="s">
        <v>32</v>
      </c>
      <c r="B352">
        <v>96</v>
      </c>
      <c r="C352" t="s">
        <v>21</v>
      </c>
      <c r="D352" t="s">
        <v>22</v>
      </c>
      <c r="E352" t="s">
        <v>23</v>
      </c>
      <c r="F352">
        <v>45</v>
      </c>
      <c r="G352">
        <v>248.8</v>
      </c>
      <c r="H352">
        <v>124</v>
      </c>
      <c r="I352">
        <v>42.3</v>
      </c>
      <c r="J352">
        <v>140.30000000000001</v>
      </c>
      <c r="K352">
        <v>77</v>
      </c>
      <c r="L352">
        <v>11.93</v>
      </c>
      <c r="M352">
        <v>263.60000000000002</v>
      </c>
      <c r="N352">
        <v>102</v>
      </c>
      <c r="O352">
        <v>11.86</v>
      </c>
      <c r="P352">
        <v>10.3</v>
      </c>
      <c r="Q352">
        <v>2</v>
      </c>
      <c r="R352">
        <v>2.78</v>
      </c>
      <c r="S352">
        <v>3</v>
      </c>
      <c r="T352" t="s">
        <v>22</v>
      </c>
      <c r="U352">
        <f t="shared" si="11"/>
        <v>0</v>
      </c>
      <c r="V352">
        <f>IF(Table2[[#This Row],[international_plan]]="yes",1,0)</f>
        <v>0</v>
      </c>
      <c r="W352">
        <f>IF(Table2[[#This Row],[voice_mail_plan]]="yes",1,0)</f>
        <v>1</v>
      </c>
      <c r="X352" t="str">
        <f t="shared" si="10"/>
        <v>Medium</v>
      </c>
      <c r="Y352" t="str">
        <f>IF(Table2[[#This Row],[total_intl_charge]] &gt; AVERAGE($R$2:$R$4245),"High","Low")</f>
        <v>High</v>
      </c>
      <c r="Z352" t="str">
        <f>IF(AND(G352&gt;AVERAGE(train!$G$2:$G$4251),K352&gt;AVERAGE(train!$K$2:$K$4251)),"High Day &amp; Eve",IF(AND(G352&gt;AVERAGE(train!$G$2:$G$4251),K352&lt;=AVERAGE(train!$K$2:$K$4251)),"High Day Only",IF(AND(G352&lt;=AVERAGE(train!$G$2:$G$4251),K352&gt;AVERAGE(train!$K$2:$K$4251)),"High Eve Only","Low Usage")))</f>
        <v>High Day Only</v>
      </c>
    </row>
    <row r="353" spans="1:26">
      <c r="A353" t="s">
        <v>63</v>
      </c>
      <c r="B353">
        <v>112</v>
      </c>
      <c r="C353" t="s">
        <v>21</v>
      </c>
      <c r="D353" t="s">
        <v>22</v>
      </c>
      <c r="E353" t="s">
        <v>23</v>
      </c>
      <c r="F353">
        <v>16</v>
      </c>
      <c r="G353">
        <v>221.6</v>
      </c>
      <c r="H353">
        <v>110</v>
      </c>
      <c r="I353">
        <v>37.67</v>
      </c>
      <c r="J353">
        <v>130.19999999999999</v>
      </c>
      <c r="K353">
        <v>123</v>
      </c>
      <c r="L353">
        <v>11.07</v>
      </c>
      <c r="M353">
        <v>200</v>
      </c>
      <c r="N353">
        <v>108</v>
      </c>
      <c r="O353">
        <v>9</v>
      </c>
      <c r="P353">
        <v>11.3</v>
      </c>
      <c r="Q353">
        <v>3</v>
      </c>
      <c r="R353">
        <v>3.05</v>
      </c>
      <c r="S353">
        <v>1</v>
      </c>
      <c r="T353" t="s">
        <v>22</v>
      </c>
      <c r="U353">
        <f t="shared" si="11"/>
        <v>0</v>
      </c>
      <c r="V353">
        <f>IF(Table2[[#This Row],[international_plan]]="yes",1,0)</f>
        <v>0</v>
      </c>
      <c r="W353">
        <f>IF(Table2[[#This Row],[voice_mail_plan]]="yes",1,0)</f>
        <v>1</v>
      </c>
      <c r="X353" t="str">
        <f t="shared" si="10"/>
        <v>High</v>
      </c>
      <c r="Y353" t="str">
        <f>IF(Table2[[#This Row],[total_intl_charge]] &gt; AVERAGE($R$2:$R$4245),"High","Low")</f>
        <v>High</v>
      </c>
      <c r="Z353" t="str">
        <f>IF(AND(G353&gt;AVERAGE(train!$G$2:$G$4251),K353&gt;AVERAGE(train!$K$2:$K$4251)),"High Day &amp; Eve",IF(AND(G353&gt;AVERAGE(train!$G$2:$G$4251),K353&lt;=AVERAGE(train!$K$2:$K$4251)),"High Day Only",IF(AND(G353&lt;=AVERAGE(train!$G$2:$G$4251),K353&gt;AVERAGE(train!$K$2:$K$4251)),"High Eve Only","Low Usage")))</f>
        <v>High Day &amp; Eve</v>
      </c>
    </row>
    <row r="354" spans="1:26">
      <c r="A354" t="s">
        <v>27</v>
      </c>
      <c r="B354">
        <v>129</v>
      </c>
      <c r="C354" t="s">
        <v>28</v>
      </c>
      <c r="D354" t="s">
        <v>23</v>
      </c>
      <c r="E354" t="s">
        <v>22</v>
      </c>
      <c r="F354">
        <v>0</v>
      </c>
      <c r="G354">
        <v>192.9</v>
      </c>
      <c r="H354">
        <v>131</v>
      </c>
      <c r="I354">
        <v>32.79</v>
      </c>
      <c r="J354">
        <v>185.5</v>
      </c>
      <c r="K354">
        <v>101</v>
      </c>
      <c r="L354">
        <v>15.77</v>
      </c>
      <c r="M354">
        <v>205.2</v>
      </c>
      <c r="N354">
        <v>130</v>
      </c>
      <c r="O354">
        <v>9.23</v>
      </c>
      <c r="P354">
        <v>10.9</v>
      </c>
      <c r="Q354">
        <v>4</v>
      </c>
      <c r="R354">
        <v>2.94</v>
      </c>
      <c r="S354">
        <v>1</v>
      </c>
      <c r="T354" t="s">
        <v>22</v>
      </c>
      <c r="U354">
        <f t="shared" si="11"/>
        <v>0</v>
      </c>
      <c r="V354">
        <f>IF(Table2[[#This Row],[international_plan]]="yes",1,0)</f>
        <v>1</v>
      </c>
      <c r="W354">
        <f>IF(Table2[[#This Row],[voice_mail_plan]]="yes",1,0)</f>
        <v>0</v>
      </c>
      <c r="X354" t="str">
        <f t="shared" si="10"/>
        <v>Very High</v>
      </c>
      <c r="Y354" t="str">
        <f>IF(Table2[[#This Row],[total_intl_charge]] &gt; AVERAGE($R$2:$R$4245),"High","Low")</f>
        <v>High</v>
      </c>
      <c r="Z354" t="str">
        <f>IF(AND(G354&gt;AVERAGE(train!$G$2:$G$4251),K354&gt;AVERAGE(train!$K$2:$K$4251)),"High Day &amp; Eve",IF(AND(G354&gt;AVERAGE(train!$G$2:$G$4251),K354&lt;=AVERAGE(train!$K$2:$K$4251)),"High Day Only",IF(AND(G354&lt;=AVERAGE(train!$G$2:$G$4251),K354&gt;AVERAGE(train!$K$2:$K$4251)),"High Eve Only","Low Usage")))</f>
        <v>High Day &amp; Eve</v>
      </c>
    </row>
    <row r="355" spans="1:26">
      <c r="A355" t="s">
        <v>66</v>
      </c>
      <c r="B355">
        <v>163</v>
      </c>
      <c r="C355" t="s">
        <v>21</v>
      </c>
      <c r="D355" t="s">
        <v>22</v>
      </c>
      <c r="E355" t="s">
        <v>22</v>
      </c>
      <c r="F355">
        <v>0</v>
      </c>
      <c r="G355">
        <v>122.4</v>
      </c>
      <c r="H355">
        <v>129</v>
      </c>
      <c r="I355">
        <v>20.81</v>
      </c>
      <c r="J355">
        <v>113.4</v>
      </c>
      <c r="K355">
        <v>108</v>
      </c>
      <c r="L355">
        <v>9.64</v>
      </c>
      <c r="M355">
        <v>180.2</v>
      </c>
      <c r="N355">
        <v>97</v>
      </c>
      <c r="O355">
        <v>8.11</v>
      </c>
      <c r="P355">
        <v>12.5</v>
      </c>
      <c r="Q355">
        <v>7</v>
      </c>
      <c r="R355">
        <v>3.38</v>
      </c>
      <c r="S355">
        <v>1</v>
      </c>
      <c r="T355" t="s">
        <v>22</v>
      </c>
      <c r="U355">
        <f t="shared" si="11"/>
        <v>0</v>
      </c>
      <c r="V355">
        <f>IF(Table2[[#This Row],[international_plan]]="yes",1,0)</f>
        <v>0</v>
      </c>
      <c r="W355">
        <f>IF(Table2[[#This Row],[voice_mail_plan]]="yes",1,0)</f>
        <v>0</v>
      </c>
      <c r="X355" t="str">
        <f t="shared" si="10"/>
        <v>Very High</v>
      </c>
      <c r="Y355" t="str">
        <f>IF(Table2[[#This Row],[total_intl_charge]] &gt; AVERAGE($R$2:$R$4245),"High","Low")</f>
        <v>High</v>
      </c>
      <c r="Z355" t="str">
        <f>IF(AND(G355&gt;AVERAGE(train!$G$2:$G$4251),K355&gt;AVERAGE(train!$K$2:$K$4251)),"High Day &amp; Eve",IF(AND(G355&gt;AVERAGE(train!$G$2:$G$4251),K355&lt;=AVERAGE(train!$K$2:$K$4251)),"High Day Only",IF(AND(G355&lt;=AVERAGE(train!$G$2:$G$4251),K355&gt;AVERAGE(train!$K$2:$K$4251)),"High Eve Only","Low Usage")))</f>
        <v>High Eve Only</v>
      </c>
    </row>
    <row r="356" spans="1:26">
      <c r="A356" t="s">
        <v>46</v>
      </c>
      <c r="B356">
        <v>67</v>
      </c>
      <c r="C356" t="s">
        <v>21</v>
      </c>
      <c r="D356" t="s">
        <v>22</v>
      </c>
      <c r="E356" t="s">
        <v>23</v>
      </c>
      <c r="F356">
        <v>40</v>
      </c>
      <c r="G356">
        <v>104.9</v>
      </c>
      <c r="H356">
        <v>65</v>
      </c>
      <c r="I356">
        <v>17.829999999999998</v>
      </c>
      <c r="J356">
        <v>216.3</v>
      </c>
      <c r="K356">
        <v>93</v>
      </c>
      <c r="L356">
        <v>18.39</v>
      </c>
      <c r="M356">
        <v>217.4</v>
      </c>
      <c r="N356">
        <v>128</v>
      </c>
      <c r="O356">
        <v>9.7799999999999994</v>
      </c>
      <c r="P356">
        <v>9.6</v>
      </c>
      <c r="Q356">
        <v>9</v>
      </c>
      <c r="R356">
        <v>2.59</v>
      </c>
      <c r="S356">
        <v>1</v>
      </c>
      <c r="T356" t="s">
        <v>22</v>
      </c>
      <c r="U356">
        <f t="shared" si="11"/>
        <v>0</v>
      </c>
      <c r="V356">
        <f>IF(Table2[[#This Row],[international_plan]]="yes",1,0)</f>
        <v>0</v>
      </c>
      <c r="W356">
        <f>IF(Table2[[#This Row],[voice_mail_plan]]="yes",1,0)</f>
        <v>1</v>
      </c>
      <c r="X356" t="str">
        <f t="shared" si="10"/>
        <v>Low</v>
      </c>
      <c r="Y356" t="str">
        <f>IF(Table2[[#This Row],[total_intl_charge]] &gt; AVERAGE($R$2:$R$4245),"High","Low")</f>
        <v>Low</v>
      </c>
      <c r="Z356" t="str">
        <f>IF(AND(G356&gt;AVERAGE(train!$G$2:$G$4251),K356&gt;AVERAGE(train!$K$2:$K$4251)),"High Day &amp; Eve",IF(AND(G356&gt;AVERAGE(train!$G$2:$G$4251),K356&lt;=AVERAGE(train!$K$2:$K$4251)),"High Day Only",IF(AND(G356&lt;=AVERAGE(train!$G$2:$G$4251),K356&gt;AVERAGE(train!$K$2:$K$4251)),"High Eve Only","Low Usage")))</f>
        <v>Low Usage</v>
      </c>
    </row>
    <row r="357" spans="1:26">
      <c r="A357" t="s">
        <v>42</v>
      </c>
      <c r="B357">
        <v>140</v>
      </c>
      <c r="C357" t="s">
        <v>25</v>
      </c>
      <c r="D357" t="s">
        <v>22</v>
      </c>
      <c r="E357" t="s">
        <v>22</v>
      </c>
      <c r="F357">
        <v>0</v>
      </c>
      <c r="G357">
        <v>173.2</v>
      </c>
      <c r="H357">
        <v>91</v>
      </c>
      <c r="I357">
        <v>29.44</v>
      </c>
      <c r="J357">
        <v>196.8</v>
      </c>
      <c r="K357">
        <v>106</v>
      </c>
      <c r="L357">
        <v>16.73</v>
      </c>
      <c r="M357">
        <v>209.3</v>
      </c>
      <c r="N357">
        <v>128</v>
      </c>
      <c r="O357">
        <v>9.42</v>
      </c>
      <c r="P357">
        <v>11.2</v>
      </c>
      <c r="Q357">
        <v>5</v>
      </c>
      <c r="R357">
        <v>3.02</v>
      </c>
      <c r="S357">
        <v>3</v>
      </c>
      <c r="T357" t="s">
        <v>22</v>
      </c>
      <c r="U357">
        <f t="shared" si="11"/>
        <v>0</v>
      </c>
      <c r="V357">
        <f>IF(Table2[[#This Row],[international_plan]]="yes",1,0)</f>
        <v>0</v>
      </c>
      <c r="W357">
        <f>IF(Table2[[#This Row],[voice_mail_plan]]="yes",1,0)</f>
        <v>0</v>
      </c>
      <c r="X357" t="str">
        <f t="shared" si="10"/>
        <v>Very High</v>
      </c>
      <c r="Y357" t="str">
        <f>IF(Table2[[#This Row],[total_intl_charge]] &gt; AVERAGE($R$2:$R$4245),"High","Low")</f>
        <v>High</v>
      </c>
      <c r="Z357" t="str">
        <f>IF(AND(G357&gt;AVERAGE(train!$G$2:$G$4251),K357&gt;AVERAGE(train!$K$2:$K$4251)),"High Day &amp; Eve",IF(AND(G357&gt;AVERAGE(train!$G$2:$G$4251),K357&lt;=AVERAGE(train!$K$2:$K$4251)),"High Day Only",IF(AND(G357&lt;=AVERAGE(train!$G$2:$G$4251),K357&gt;AVERAGE(train!$K$2:$K$4251)),"High Eve Only","Low Usage")))</f>
        <v>High Eve Only</v>
      </c>
    </row>
    <row r="358" spans="1:26">
      <c r="A358" t="s">
        <v>52</v>
      </c>
      <c r="B358">
        <v>49</v>
      </c>
      <c r="C358" t="s">
        <v>28</v>
      </c>
      <c r="D358" t="s">
        <v>22</v>
      </c>
      <c r="E358" t="s">
        <v>22</v>
      </c>
      <c r="F358">
        <v>0</v>
      </c>
      <c r="G358">
        <v>119.4</v>
      </c>
      <c r="H358">
        <v>69</v>
      </c>
      <c r="I358">
        <v>20.3</v>
      </c>
      <c r="J358">
        <v>273.3</v>
      </c>
      <c r="K358">
        <v>92</v>
      </c>
      <c r="L358">
        <v>23.23</v>
      </c>
      <c r="M358">
        <v>214.4</v>
      </c>
      <c r="N358">
        <v>153</v>
      </c>
      <c r="O358">
        <v>9.65</v>
      </c>
      <c r="P358">
        <v>12.4</v>
      </c>
      <c r="Q358">
        <v>7</v>
      </c>
      <c r="R358">
        <v>3.35</v>
      </c>
      <c r="S358">
        <v>2</v>
      </c>
      <c r="T358" t="s">
        <v>22</v>
      </c>
      <c r="U358">
        <f t="shared" si="11"/>
        <v>0</v>
      </c>
      <c r="V358">
        <f>IF(Table2[[#This Row],[international_plan]]="yes",1,0)</f>
        <v>0</v>
      </c>
      <c r="W358">
        <f>IF(Table2[[#This Row],[voice_mail_plan]]="yes",1,0)</f>
        <v>0</v>
      </c>
      <c r="X358" t="str">
        <f t="shared" si="10"/>
        <v>Low</v>
      </c>
      <c r="Y358" t="str">
        <f>IF(Table2[[#This Row],[total_intl_charge]] &gt; AVERAGE($R$2:$R$4245),"High","Low")</f>
        <v>High</v>
      </c>
      <c r="Z358" t="str">
        <f>IF(AND(G358&gt;AVERAGE(train!$G$2:$G$4251),K358&gt;AVERAGE(train!$K$2:$K$4251)),"High Day &amp; Eve",IF(AND(G358&gt;AVERAGE(train!$G$2:$G$4251),K358&lt;=AVERAGE(train!$K$2:$K$4251)),"High Day Only",IF(AND(G358&lt;=AVERAGE(train!$G$2:$G$4251),K358&gt;AVERAGE(train!$K$2:$K$4251)),"High Eve Only","Low Usage")))</f>
        <v>Low Usage</v>
      </c>
    </row>
    <row r="359" spans="1:26">
      <c r="A359" t="s">
        <v>70</v>
      </c>
      <c r="B359">
        <v>46</v>
      </c>
      <c r="C359" t="s">
        <v>28</v>
      </c>
      <c r="D359" t="s">
        <v>22</v>
      </c>
      <c r="E359" t="s">
        <v>22</v>
      </c>
      <c r="F359">
        <v>0</v>
      </c>
      <c r="G359">
        <v>250.3</v>
      </c>
      <c r="H359">
        <v>100</v>
      </c>
      <c r="I359">
        <v>42.55</v>
      </c>
      <c r="J359">
        <v>260.60000000000002</v>
      </c>
      <c r="K359">
        <v>90</v>
      </c>
      <c r="L359">
        <v>22.15</v>
      </c>
      <c r="M359">
        <v>195</v>
      </c>
      <c r="N359">
        <v>104</v>
      </c>
      <c r="O359">
        <v>8.7799999999999994</v>
      </c>
      <c r="P359">
        <v>13.3</v>
      </c>
      <c r="Q359">
        <v>2</v>
      </c>
      <c r="R359">
        <v>3.59</v>
      </c>
      <c r="S359">
        <v>2</v>
      </c>
      <c r="T359" t="s">
        <v>23</v>
      </c>
      <c r="U359">
        <f t="shared" si="11"/>
        <v>1</v>
      </c>
      <c r="V359">
        <f>IF(Table2[[#This Row],[international_plan]]="yes",1,0)</f>
        <v>0</v>
      </c>
      <c r="W359">
        <f>IF(Table2[[#This Row],[voice_mail_plan]]="yes",1,0)</f>
        <v>0</v>
      </c>
      <c r="X359" t="str">
        <f t="shared" si="10"/>
        <v>Low</v>
      </c>
      <c r="Y359" t="str">
        <f>IF(Table2[[#This Row],[total_intl_charge]] &gt; AVERAGE($R$2:$R$4245),"High","Low")</f>
        <v>High</v>
      </c>
      <c r="Z359" t="str">
        <f>IF(AND(G359&gt;AVERAGE(train!$G$2:$G$4251),K359&gt;AVERAGE(train!$K$2:$K$4251)),"High Day &amp; Eve",IF(AND(G359&gt;AVERAGE(train!$G$2:$G$4251),K359&lt;=AVERAGE(train!$K$2:$K$4251)),"High Day Only",IF(AND(G359&lt;=AVERAGE(train!$G$2:$G$4251),K359&gt;AVERAGE(train!$K$2:$K$4251)),"High Eve Only","Low Usage")))</f>
        <v>High Day Only</v>
      </c>
    </row>
    <row r="360" spans="1:26">
      <c r="A360" t="s">
        <v>69</v>
      </c>
      <c r="B360">
        <v>148</v>
      </c>
      <c r="C360" t="s">
        <v>21</v>
      </c>
      <c r="D360" t="s">
        <v>22</v>
      </c>
      <c r="E360" t="s">
        <v>22</v>
      </c>
      <c r="F360">
        <v>0</v>
      </c>
      <c r="G360">
        <v>178.3</v>
      </c>
      <c r="H360">
        <v>98</v>
      </c>
      <c r="I360">
        <v>30.31</v>
      </c>
      <c r="J360">
        <v>282.60000000000002</v>
      </c>
      <c r="K360">
        <v>110</v>
      </c>
      <c r="L360">
        <v>24.02</v>
      </c>
      <c r="M360">
        <v>181</v>
      </c>
      <c r="N360">
        <v>98</v>
      </c>
      <c r="O360">
        <v>8.15</v>
      </c>
      <c r="P360">
        <v>11.4</v>
      </c>
      <c r="Q360">
        <v>4</v>
      </c>
      <c r="R360">
        <v>3.08</v>
      </c>
      <c r="S360">
        <v>1</v>
      </c>
      <c r="T360" t="s">
        <v>22</v>
      </c>
      <c r="U360">
        <f t="shared" si="11"/>
        <v>0</v>
      </c>
      <c r="V360">
        <f>IF(Table2[[#This Row],[international_plan]]="yes",1,0)</f>
        <v>0</v>
      </c>
      <c r="W360">
        <f>IF(Table2[[#This Row],[voice_mail_plan]]="yes",1,0)</f>
        <v>0</v>
      </c>
      <c r="X360" t="str">
        <f t="shared" si="10"/>
        <v>Very High</v>
      </c>
      <c r="Y360" t="str">
        <f>IF(Table2[[#This Row],[total_intl_charge]] &gt; AVERAGE($R$2:$R$4245),"High","Low")</f>
        <v>High</v>
      </c>
      <c r="Z360" t="str">
        <f>IF(AND(G360&gt;AVERAGE(train!$G$2:$G$4251),K360&gt;AVERAGE(train!$K$2:$K$4251)),"High Day &amp; Eve",IF(AND(G360&gt;AVERAGE(train!$G$2:$G$4251),K360&lt;=AVERAGE(train!$K$2:$K$4251)),"High Day Only",IF(AND(G360&lt;=AVERAGE(train!$G$2:$G$4251),K360&gt;AVERAGE(train!$K$2:$K$4251)),"High Eve Only","Low Usage")))</f>
        <v>High Eve Only</v>
      </c>
    </row>
    <row r="361" spans="1:26">
      <c r="A361" t="s">
        <v>53</v>
      </c>
      <c r="B361">
        <v>112</v>
      </c>
      <c r="C361" t="s">
        <v>28</v>
      </c>
      <c r="D361" t="s">
        <v>22</v>
      </c>
      <c r="E361" t="s">
        <v>22</v>
      </c>
      <c r="F361">
        <v>0</v>
      </c>
      <c r="G361">
        <v>243.4</v>
      </c>
      <c r="H361">
        <v>77</v>
      </c>
      <c r="I361">
        <v>41.38</v>
      </c>
      <c r="J361">
        <v>182.1</v>
      </c>
      <c r="K361">
        <v>97</v>
      </c>
      <c r="L361">
        <v>15.48</v>
      </c>
      <c r="M361">
        <v>259.2</v>
      </c>
      <c r="N361">
        <v>94</v>
      </c>
      <c r="O361">
        <v>11.66</v>
      </c>
      <c r="P361">
        <v>12.8</v>
      </c>
      <c r="Q361">
        <v>2</v>
      </c>
      <c r="R361">
        <v>3.46</v>
      </c>
      <c r="S361">
        <v>1</v>
      </c>
      <c r="T361" t="s">
        <v>22</v>
      </c>
      <c r="U361">
        <f t="shared" si="11"/>
        <v>0</v>
      </c>
      <c r="V361">
        <f>IF(Table2[[#This Row],[international_plan]]="yes",1,0)</f>
        <v>0</v>
      </c>
      <c r="W361">
        <f>IF(Table2[[#This Row],[voice_mail_plan]]="yes",1,0)</f>
        <v>0</v>
      </c>
      <c r="X361" t="str">
        <f t="shared" si="10"/>
        <v>High</v>
      </c>
      <c r="Y361" t="str">
        <f>IF(Table2[[#This Row],[total_intl_charge]] &gt; AVERAGE($R$2:$R$4245),"High","Low")</f>
        <v>High</v>
      </c>
      <c r="Z361" t="str">
        <f>IF(AND(G361&gt;AVERAGE(train!$G$2:$G$4251),K361&gt;AVERAGE(train!$K$2:$K$4251)),"High Day &amp; Eve",IF(AND(G361&gt;AVERAGE(train!$G$2:$G$4251),K361&lt;=AVERAGE(train!$K$2:$K$4251)),"High Day Only",IF(AND(G361&lt;=AVERAGE(train!$G$2:$G$4251),K361&gt;AVERAGE(train!$K$2:$K$4251)),"High Eve Only","Low Usage")))</f>
        <v>High Day Only</v>
      </c>
    </row>
    <row r="362" spans="1:26">
      <c r="A362" t="s">
        <v>43</v>
      </c>
      <c r="B362">
        <v>78</v>
      </c>
      <c r="C362" t="s">
        <v>21</v>
      </c>
      <c r="D362" t="s">
        <v>22</v>
      </c>
      <c r="E362" t="s">
        <v>22</v>
      </c>
      <c r="F362">
        <v>0</v>
      </c>
      <c r="G362">
        <v>155</v>
      </c>
      <c r="H362">
        <v>106</v>
      </c>
      <c r="I362">
        <v>26.35</v>
      </c>
      <c r="J362">
        <v>175.3</v>
      </c>
      <c r="K362">
        <v>101</v>
      </c>
      <c r="L362">
        <v>14.9</v>
      </c>
      <c r="M362">
        <v>155.6</v>
      </c>
      <c r="N362">
        <v>125</v>
      </c>
      <c r="O362">
        <v>7</v>
      </c>
      <c r="P362">
        <v>11.8</v>
      </c>
      <c r="Q362">
        <v>5</v>
      </c>
      <c r="R362">
        <v>3.19</v>
      </c>
      <c r="S362">
        <v>2</v>
      </c>
      <c r="T362" t="s">
        <v>22</v>
      </c>
      <c r="U362">
        <f t="shared" si="11"/>
        <v>0</v>
      </c>
      <c r="V362">
        <f>IF(Table2[[#This Row],[international_plan]]="yes",1,0)</f>
        <v>0</v>
      </c>
      <c r="W362">
        <f>IF(Table2[[#This Row],[voice_mail_plan]]="yes",1,0)</f>
        <v>0</v>
      </c>
      <c r="X362" t="str">
        <f t="shared" si="10"/>
        <v>Medium</v>
      </c>
      <c r="Y362" t="str">
        <f>IF(Table2[[#This Row],[total_intl_charge]] &gt; AVERAGE($R$2:$R$4245),"High","Low")</f>
        <v>High</v>
      </c>
      <c r="Z362" t="str">
        <f>IF(AND(G362&gt;AVERAGE(train!$G$2:$G$4251),K362&gt;AVERAGE(train!$K$2:$K$4251)),"High Day &amp; Eve",IF(AND(G362&gt;AVERAGE(train!$G$2:$G$4251),K362&lt;=AVERAGE(train!$K$2:$K$4251)),"High Day Only",IF(AND(G362&lt;=AVERAGE(train!$G$2:$G$4251),K362&gt;AVERAGE(train!$K$2:$K$4251)),"High Eve Only","Low Usage")))</f>
        <v>High Eve Only</v>
      </c>
    </row>
    <row r="363" spans="1:26">
      <c r="A363" t="s">
        <v>73</v>
      </c>
      <c r="B363">
        <v>61</v>
      </c>
      <c r="C363" t="s">
        <v>25</v>
      </c>
      <c r="D363" t="s">
        <v>22</v>
      </c>
      <c r="E363" t="s">
        <v>23</v>
      </c>
      <c r="F363">
        <v>31</v>
      </c>
      <c r="G363">
        <v>288.7</v>
      </c>
      <c r="H363">
        <v>101</v>
      </c>
      <c r="I363">
        <v>49.08</v>
      </c>
      <c r="J363">
        <v>203.8</v>
      </c>
      <c r="K363">
        <v>102</v>
      </c>
      <c r="L363">
        <v>17.32</v>
      </c>
      <c r="M363">
        <v>203.2</v>
      </c>
      <c r="N363">
        <v>49</v>
      </c>
      <c r="O363">
        <v>9.14</v>
      </c>
      <c r="P363">
        <v>8.6</v>
      </c>
      <c r="Q363">
        <v>3</v>
      </c>
      <c r="R363">
        <v>2.3199999999999998</v>
      </c>
      <c r="S363">
        <v>0</v>
      </c>
      <c r="T363" t="s">
        <v>22</v>
      </c>
      <c r="U363">
        <f t="shared" si="11"/>
        <v>0</v>
      </c>
      <c r="V363">
        <f>IF(Table2[[#This Row],[international_plan]]="yes",1,0)</f>
        <v>0</v>
      </c>
      <c r="W363">
        <f>IF(Table2[[#This Row],[voice_mail_plan]]="yes",1,0)</f>
        <v>1</v>
      </c>
      <c r="X363" t="str">
        <f t="shared" si="10"/>
        <v>Low</v>
      </c>
      <c r="Y363" t="str">
        <f>IF(Table2[[#This Row],[total_intl_charge]] &gt; AVERAGE($R$2:$R$4245),"High","Low")</f>
        <v>Low</v>
      </c>
      <c r="Z363" t="str">
        <f>IF(AND(G363&gt;AVERAGE(train!$G$2:$G$4251),K363&gt;AVERAGE(train!$K$2:$K$4251)),"High Day &amp; Eve",IF(AND(G363&gt;AVERAGE(train!$G$2:$G$4251),K363&lt;=AVERAGE(train!$K$2:$K$4251)),"High Day Only",IF(AND(G363&lt;=AVERAGE(train!$G$2:$G$4251),K363&gt;AVERAGE(train!$K$2:$K$4251)),"High Eve Only","Low Usage")))</f>
        <v>High Day &amp; Eve</v>
      </c>
    </row>
    <row r="364" spans="1:26">
      <c r="A364" t="s">
        <v>35</v>
      </c>
      <c r="B364">
        <v>58</v>
      </c>
      <c r="C364" t="s">
        <v>28</v>
      </c>
      <c r="D364" t="s">
        <v>22</v>
      </c>
      <c r="E364" t="s">
        <v>23</v>
      </c>
      <c r="F364">
        <v>29</v>
      </c>
      <c r="G364">
        <v>240.4</v>
      </c>
      <c r="H364">
        <v>80</v>
      </c>
      <c r="I364">
        <v>40.869999999999997</v>
      </c>
      <c r="J364">
        <v>118.9</v>
      </c>
      <c r="K364">
        <v>91</v>
      </c>
      <c r="L364">
        <v>10.11</v>
      </c>
      <c r="M364">
        <v>164.2</v>
      </c>
      <c r="N364">
        <v>108</v>
      </c>
      <c r="O364">
        <v>7.39</v>
      </c>
      <c r="P364">
        <v>11.2</v>
      </c>
      <c r="Q364">
        <v>3</v>
      </c>
      <c r="R364">
        <v>3.02</v>
      </c>
      <c r="S364">
        <v>1</v>
      </c>
      <c r="T364" t="s">
        <v>22</v>
      </c>
      <c r="U364">
        <f t="shared" si="11"/>
        <v>0</v>
      </c>
      <c r="V364">
        <f>IF(Table2[[#This Row],[international_plan]]="yes",1,0)</f>
        <v>0</v>
      </c>
      <c r="W364">
        <f>IF(Table2[[#This Row],[voice_mail_plan]]="yes",1,0)</f>
        <v>1</v>
      </c>
      <c r="X364" t="str">
        <f t="shared" si="10"/>
        <v>Low</v>
      </c>
      <c r="Y364" t="str">
        <f>IF(Table2[[#This Row],[total_intl_charge]] &gt; AVERAGE($R$2:$R$4245),"High","Low")</f>
        <v>High</v>
      </c>
      <c r="Z364" t="str">
        <f>IF(AND(G364&gt;AVERAGE(train!$G$2:$G$4251),K364&gt;AVERAGE(train!$K$2:$K$4251)),"High Day &amp; Eve",IF(AND(G364&gt;AVERAGE(train!$G$2:$G$4251),K364&lt;=AVERAGE(train!$K$2:$K$4251)),"High Day Only",IF(AND(G364&lt;=AVERAGE(train!$G$2:$G$4251),K364&gt;AVERAGE(train!$K$2:$K$4251)),"High Eve Only","Low Usage")))</f>
        <v>High Day Only</v>
      </c>
    </row>
    <row r="365" spans="1:26">
      <c r="A365" t="s">
        <v>20</v>
      </c>
      <c r="B365">
        <v>100</v>
      </c>
      <c r="C365" t="s">
        <v>28</v>
      </c>
      <c r="D365" t="s">
        <v>22</v>
      </c>
      <c r="E365" t="s">
        <v>22</v>
      </c>
      <c r="F365">
        <v>0</v>
      </c>
      <c r="G365">
        <v>278</v>
      </c>
      <c r="H365">
        <v>76</v>
      </c>
      <c r="I365">
        <v>47.26</v>
      </c>
      <c r="J365">
        <v>176.7</v>
      </c>
      <c r="K365">
        <v>74</v>
      </c>
      <c r="L365">
        <v>15.02</v>
      </c>
      <c r="M365">
        <v>219.5</v>
      </c>
      <c r="N365">
        <v>126</v>
      </c>
      <c r="O365">
        <v>9.8800000000000008</v>
      </c>
      <c r="P365">
        <v>8.3000000000000007</v>
      </c>
      <c r="Q365">
        <v>4</v>
      </c>
      <c r="R365">
        <v>2.2400000000000002</v>
      </c>
      <c r="S365">
        <v>0</v>
      </c>
      <c r="T365" t="s">
        <v>23</v>
      </c>
      <c r="U365">
        <f t="shared" si="11"/>
        <v>1</v>
      </c>
      <c r="V365">
        <f>IF(Table2[[#This Row],[international_plan]]="yes",1,0)</f>
        <v>0</v>
      </c>
      <c r="W365">
        <f>IF(Table2[[#This Row],[voice_mail_plan]]="yes",1,0)</f>
        <v>0</v>
      </c>
      <c r="X365" t="str">
        <f t="shared" si="10"/>
        <v>Medium</v>
      </c>
      <c r="Y365" t="str">
        <f>IF(Table2[[#This Row],[total_intl_charge]] &gt; AVERAGE($R$2:$R$4245),"High","Low")</f>
        <v>Low</v>
      </c>
      <c r="Z365" t="str">
        <f>IF(AND(G365&gt;AVERAGE(train!$G$2:$G$4251),K365&gt;AVERAGE(train!$K$2:$K$4251)),"High Day &amp; Eve",IF(AND(G365&gt;AVERAGE(train!$G$2:$G$4251),K365&lt;=AVERAGE(train!$K$2:$K$4251)),"High Day Only",IF(AND(G365&lt;=AVERAGE(train!$G$2:$G$4251),K365&gt;AVERAGE(train!$K$2:$K$4251)),"High Eve Only","Low Usage")))</f>
        <v>High Day Only</v>
      </c>
    </row>
    <row r="366" spans="1:26">
      <c r="A366" t="s">
        <v>44</v>
      </c>
      <c r="B366">
        <v>113</v>
      </c>
      <c r="C366" t="s">
        <v>28</v>
      </c>
      <c r="D366" t="s">
        <v>22</v>
      </c>
      <c r="E366" t="s">
        <v>22</v>
      </c>
      <c r="F366">
        <v>0</v>
      </c>
      <c r="G366">
        <v>155</v>
      </c>
      <c r="H366">
        <v>93</v>
      </c>
      <c r="I366">
        <v>26.35</v>
      </c>
      <c r="J366">
        <v>330.6</v>
      </c>
      <c r="K366">
        <v>106</v>
      </c>
      <c r="L366">
        <v>28.1</v>
      </c>
      <c r="M366">
        <v>189.4</v>
      </c>
      <c r="N366">
        <v>123</v>
      </c>
      <c r="O366">
        <v>8.52</v>
      </c>
      <c r="P366">
        <v>13.5</v>
      </c>
      <c r="Q366">
        <v>3</v>
      </c>
      <c r="R366">
        <v>3.65</v>
      </c>
      <c r="S366">
        <v>1</v>
      </c>
      <c r="T366" t="s">
        <v>22</v>
      </c>
      <c r="U366">
        <f t="shared" si="11"/>
        <v>0</v>
      </c>
      <c r="V366">
        <f>IF(Table2[[#This Row],[international_plan]]="yes",1,0)</f>
        <v>0</v>
      </c>
      <c r="W366">
        <f>IF(Table2[[#This Row],[voice_mail_plan]]="yes",1,0)</f>
        <v>0</v>
      </c>
      <c r="X366" t="str">
        <f t="shared" si="10"/>
        <v>High</v>
      </c>
      <c r="Y366" t="str">
        <f>IF(Table2[[#This Row],[total_intl_charge]] &gt; AVERAGE($R$2:$R$4245),"High","Low")</f>
        <v>High</v>
      </c>
      <c r="Z366" t="str">
        <f>IF(AND(G366&gt;AVERAGE(train!$G$2:$G$4251),K366&gt;AVERAGE(train!$K$2:$K$4251)),"High Day &amp; Eve",IF(AND(G366&gt;AVERAGE(train!$G$2:$G$4251),K366&lt;=AVERAGE(train!$K$2:$K$4251)),"High Day Only",IF(AND(G366&lt;=AVERAGE(train!$G$2:$G$4251),K366&gt;AVERAGE(train!$K$2:$K$4251)),"High Eve Only","Low Usage")))</f>
        <v>High Eve Only</v>
      </c>
    </row>
    <row r="367" spans="1:26">
      <c r="A367" t="s">
        <v>53</v>
      </c>
      <c r="B367">
        <v>81</v>
      </c>
      <c r="C367" t="s">
        <v>21</v>
      </c>
      <c r="D367" t="s">
        <v>22</v>
      </c>
      <c r="E367" t="s">
        <v>22</v>
      </c>
      <c r="F367">
        <v>0</v>
      </c>
      <c r="G367">
        <v>153.5</v>
      </c>
      <c r="H367">
        <v>99</v>
      </c>
      <c r="I367">
        <v>26.1</v>
      </c>
      <c r="J367">
        <v>197.6</v>
      </c>
      <c r="K367">
        <v>102</v>
      </c>
      <c r="L367">
        <v>16.8</v>
      </c>
      <c r="M367">
        <v>198.5</v>
      </c>
      <c r="N367">
        <v>86</v>
      </c>
      <c r="O367">
        <v>8.93</v>
      </c>
      <c r="P367">
        <v>6.3</v>
      </c>
      <c r="Q367">
        <v>2</v>
      </c>
      <c r="R367">
        <v>1.7</v>
      </c>
      <c r="S367">
        <v>2</v>
      </c>
      <c r="T367" t="s">
        <v>22</v>
      </c>
      <c r="U367">
        <f t="shared" si="11"/>
        <v>0</v>
      </c>
      <c r="V367">
        <f>IF(Table2[[#This Row],[international_plan]]="yes",1,0)</f>
        <v>0</v>
      </c>
      <c r="W367">
        <f>IF(Table2[[#This Row],[voice_mail_plan]]="yes",1,0)</f>
        <v>0</v>
      </c>
      <c r="X367" t="str">
        <f t="shared" si="10"/>
        <v>Medium</v>
      </c>
      <c r="Y367" t="str">
        <f>IF(Table2[[#This Row],[total_intl_charge]] &gt; AVERAGE($R$2:$R$4245),"High","Low")</f>
        <v>Low</v>
      </c>
      <c r="Z367" t="str">
        <f>IF(AND(G367&gt;AVERAGE(train!$G$2:$G$4251),K367&gt;AVERAGE(train!$K$2:$K$4251)),"High Day &amp; Eve",IF(AND(G367&gt;AVERAGE(train!$G$2:$G$4251),K367&lt;=AVERAGE(train!$K$2:$K$4251)),"High Day Only",IF(AND(G367&lt;=AVERAGE(train!$G$2:$G$4251),K367&gt;AVERAGE(train!$K$2:$K$4251)),"High Eve Only","Low Usage")))</f>
        <v>High Eve Only</v>
      </c>
    </row>
    <row r="368" spans="1:26">
      <c r="A368" t="s">
        <v>50</v>
      </c>
      <c r="B368">
        <v>135</v>
      </c>
      <c r="C368" t="s">
        <v>28</v>
      </c>
      <c r="D368" t="s">
        <v>22</v>
      </c>
      <c r="E368" t="s">
        <v>23</v>
      </c>
      <c r="F368">
        <v>27</v>
      </c>
      <c r="G368">
        <v>273.39999999999998</v>
      </c>
      <c r="H368">
        <v>141</v>
      </c>
      <c r="I368">
        <v>46.48</v>
      </c>
      <c r="J368">
        <v>154</v>
      </c>
      <c r="K368">
        <v>99</v>
      </c>
      <c r="L368">
        <v>13.09</v>
      </c>
      <c r="M368">
        <v>245.8</v>
      </c>
      <c r="N368">
        <v>112</v>
      </c>
      <c r="O368">
        <v>11.06</v>
      </c>
      <c r="P368">
        <v>12.3</v>
      </c>
      <c r="Q368">
        <v>6</v>
      </c>
      <c r="R368">
        <v>3.32</v>
      </c>
      <c r="S368">
        <v>1</v>
      </c>
      <c r="T368" t="s">
        <v>22</v>
      </c>
      <c r="U368">
        <f t="shared" si="11"/>
        <v>0</v>
      </c>
      <c r="V368">
        <f>IF(Table2[[#This Row],[international_plan]]="yes",1,0)</f>
        <v>0</v>
      </c>
      <c r="W368">
        <f>IF(Table2[[#This Row],[voice_mail_plan]]="yes",1,0)</f>
        <v>1</v>
      </c>
      <c r="X368" t="str">
        <f t="shared" si="10"/>
        <v>Very High</v>
      </c>
      <c r="Y368" t="str">
        <f>IF(Table2[[#This Row],[total_intl_charge]] &gt; AVERAGE($R$2:$R$4245),"High","Low")</f>
        <v>High</v>
      </c>
      <c r="Z368" t="str">
        <f>IF(AND(G368&gt;AVERAGE(train!$G$2:$G$4251),K368&gt;AVERAGE(train!$K$2:$K$4251)),"High Day &amp; Eve",IF(AND(G368&gt;AVERAGE(train!$G$2:$G$4251),K368&lt;=AVERAGE(train!$K$2:$K$4251)),"High Day Only",IF(AND(G368&lt;=AVERAGE(train!$G$2:$G$4251),K368&gt;AVERAGE(train!$K$2:$K$4251)),"High Eve Only","Low Usage")))</f>
        <v>High Day Only</v>
      </c>
    </row>
    <row r="369" spans="1:26">
      <c r="A369" t="s">
        <v>40</v>
      </c>
      <c r="B369">
        <v>99</v>
      </c>
      <c r="C369" t="s">
        <v>25</v>
      </c>
      <c r="D369" t="s">
        <v>22</v>
      </c>
      <c r="E369" t="s">
        <v>22</v>
      </c>
      <c r="F369">
        <v>0</v>
      </c>
      <c r="G369">
        <v>155.30000000000001</v>
      </c>
      <c r="H369">
        <v>93</v>
      </c>
      <c r="I369">
        <v>26.4</v>
      </c>
      <c r="J369">
        <v>265.7</v>
      </c>
      <c r="K369">
        <v>95</v>
      </c>
      <c r="L369">
        <v>22.58</v>
      </c>
      <c r="M369">
        <v>145.69999999999999</v>
      </c>
      <c r="N369">
        <v>67</v>
      </c>
      <c r="O369">
        <v>6.56</v>
      </c>
      <c r="P369">
        <v>12.4</v>
      </c>
      <c r="Q369">
        <v>4</v>
      </c>
      <c r="R369">
        <v>3.35</v>
      </c>
      <c r="S369">
        <v>0</v>
      </c>
      <c r="T369" t="s">
        <v>22</v>
      </c>
      <c r="U369">
        <f t="shared" si="11"/>
        <v>0</v>
      </c>
      <c r="V369">
        <f>IF(Table2[[#This Row],[international_plan]]="yes",1,0)</f>
        <v>0</v>
      </c>
      <c r="W369">
        <f>IF(Table2[[#This Row],[voice_mail_plan]]="yes",1,0)</f>
        <v>0</v>
      </c>
      <c r="X369" t="str">
        <f t="shared" si="10"/>
        <v>Medium</v>
      </c>
      <c r="Y369" t="str">
        <f>IF(Table2[[#This Row],[total_intl_charge]] &gt; AVERAGE($R$2:$R$4245),"High","Low")</f>
        <v>High</v>
      </c>
      <c r="Z369" t="str">
        <f>IF(AND(G369&gt;AVERAGE(train!$G$2:$G$4251),K369&gt;AVERAGE(train!$K$2:$K$4251)),"High Day &amp; Eve",IF(AND(G369&gt;AVERAGE(train!$G$2:$G$4251),K369&lt;=AVERAGE(train!$K$2:$K$4251)),"High Day Only",IF(AND(G369&lt;=AVERAGE(train!$G$2:$G$4251),K369&gt;AVERAGE(train!$K$2:$K$4251)),"High Eve Only","Low Usage")))</f>
        <v>Low Usage</v>
      </c>
    </row>
    <row r="370" spans="1:26">
      <c r="A370" t="s">
        <v>29</v>
      </c>
      <c r="B370">
        <v>135</v>
      </c>
      <c r="C370" t="s">
        <v>28</v>
      </c>
      <c r="D370" t="s">
        <v>22</v>
      </c>
      <c r="E370" t="s">
        <v>22</v>
      </c>
      <c r="F370">
        <v>0</v>
      </c>
      <c r="G370">
        <v>246.8</v>
      </c>
      <c r="H370">
        <v>129</v>
      </c>
      <c r="I370">
        <v>41.96</v>
      </c>
      <c r="J370">
        <v>187.8</v>
      </c>
      <c r="K370">
        <v>121</v>
      </c>
      <c r="L370">
        <v>15.96</v>
      </c>
      <c r="M370">
        <v>154.5</v>
      </c>
      <c r="N370">
        <v>109</v>
      </c>
      <c r="O370">
        <v>6.95</v>
      </c>
      <c r="P370">
        <v>12.6</v>
      </c>
      <c r="Q370">
        <v>5</v>
      </c>
      <c r="R370">
        <v>3.4</v>
      </c>
      <c r="S370">
        <v>1</v>
      </c>
      <c r="T370" t="s">
        <v>22</v>
      </c>
      <c r="U370">
        <f t="shared" si="11"/>
        <v>0</v>
      </c>
      <c r="V370">
        <f>IF(Table2[[#This Row],[international_plan]]="yes",1,0)</f>
        <v>0</v>
      </c>
      <c r="W370">
        <f>IF(Table2[[#This Row],[voice_mail_plan]]="yes",1,0)</f>
        <v>0</v>
      </c>
      <c r="X370" t="str">
        <f t="shared" si="10"/>
        <v>Very High</v>
      </c>
      <c r="Y370" t="str">
        <f>IF(Table2[[#This Row],[total_intl_charge]] &gt; AVERAGE($R$2:$R$4245),"High","Low")</f>
        <v>High</v>
      </c>
      <c r="Z370" t="str">
        <f>IF(AND(G370&gt;AVERAGE(train!$G$2:$G$4251),K370&gt;AVERAGE(train!$K$2:$K$4251)),"High Day &amp; Eve",IF(AND(G370&gt;AVERAGE(train!$G$2:$G$4251),K370&lt;=AVERAGE(train!$K$2:$K$4251)),"High Day Only",IF(AND(G370&lt;=AVERAGE(train!$G$2:$G$4251),K370&gt;AVERAGE(train!$K$2:$K$4251)),"High Eve Only","Low Usage")))</f>
        <v>High Day &amp; Eve</v>
      </c>
    </row>
    <row r="371" spans="1:26">
      <c r="A371" t="s">
        <v>51</v>
      </c>
      <c r="B371">
        <v>85</v>
      </c>
      <c r="C371" t="s">
        <v>25</v>
      </c>
      <c r="D371" t="s">
        <v>23</v>
      </c>
      <c r="E371" t="s">
        <v>22</v>
      </c>
      <c r="F371">
        <v>0</v>
      </c>
      <c r="G371">
        <v>165.4</v>
      </c>
      <c r="H371">
        <v>107</v>
      </c>
      <c r="I371">
        <v>28.12</v>
      </c>
      <c r="J371">
        <v>196</v>
      </c>
      <c r="K371">
        <v>126</v>
      </c>
      <c r="L371">
        <v>16.66</v>
      </c>
      <c r="M371">
        <v>349.2</v>
      </c>
      <c r="N371">
        <v>110</v>
      </c>
      <c r="O371">
        <v>15.71</v>
      </c>
      <c r="P371">
        <v>9.6</v>
      </c>
      <c r="Q371">
        <v>7</v>
      </c>
      <c r="R371">
        <v>2.59</v>
      </c>
      <c r="S371">
        <v>2</v>
      </c>
      <c r="T371" t="s">
        <v>22</v>
      </c>
      <c r="U371">
        <f t="shared" si="11"/>
        <v>0</v>
      </c>
      <c r="V371">
        <f>IF(Table2[[#This Row],[international_plan]]="yes",1,0)</f>
        <v>1</v>
      </c>
      <c r="W371">
        <f>IF(Table2[[#This Row],[voice_mail_plan]]="yes",1,0)</f>
        <v>0</v>
      </c>
      <c r="X371" t="str">
        <f t="shared" si="10"/>
        <v>Medium</v>
      </c>
      <c r="Y371" t="str">
        <f>IF(Table2[[#This Row],[total_intl_charge]] &gt; AVERAGE($R$2:$R$4245),"High","Low")</f>
        <v>Low</v>
      </c>
      <c r="Z371" t="str">
        <f>IF(AND(G371&gt;AVERAGE(train!$G$2:$G$4251),K371&gt;AVERAGE(train!$K$2:$K$4251)),"High Day &amp; Eve",IF(AND(G371&gt;AVERAGE(train!$G$2:$G$4251),K371&lt;=AVERAGE(train!$K$2:$K$4251)),"High Day Only",IF(AND(G371&lt;=AVERAGE(train!$G$2:$G$4251),K371&gt;AVERAGE(train!$K$2:$K$4251)),"High Eve Only","Low Usage")))</f>
        <v>High Eve Only</v>
      </c>
    </row>
    <row r="372" spans="1:26">
      <c r="A372" t="s">
        <v>39</v>
      </c>
      <c r="B372">
        <v>88</v>
      </c>
      <c r="C372" t="s">
        <v>28</v>
      </c>
      <c r="D372" t="s">
        <v>22</v>
      </c>
      <c r="E372" t="s">
        <v>22</v>
      </c>
      <c r="F372">
        <v>0</v>
      </c>
      <c r="G372">
        <v>138.30000000000001</v>
      </c>
      <c r="H372">
        <v>116</v>
      </c>
      <c r="I372">
        <v>23.51</v>
      </c>
      <c r="J372">
        <v>236</v>
      </c>
      <c r="K372">
        <v>138</v>
      </c>
      <c r="L372">
        <v>20.059999999999999</v>
      </c>
      <c r="M372">
        <v>179.1</v>
      </c>
      <c r="N372">
        <v>110</v>
      </c>
      <c r="O372">
        <v>8.06</v>
      </c>
      <c r="P372">
        <v>9.6</v>
      </c>
      <c r="Q372">
        <v>4</v>
      </c>
      <c r="R372">
        <v>2.59</v>
      </c>
      <c r="S372">
        <v>3</v>
      </c>
      <c r="T372" t="s">
        <v>22</v>
      </c>
      <c r="U372">
        <f t="shared" si="11"/>
        <v>0</v>
      </c>
      <c r="V372">
        <f>IF(Table2[[#This Row],[international_plan]]="yes",1,0)</f>
        <v>0</v>
      </c>
      <c r="W372">
        <f>IF(Table2[[#This Row],[voice_mail_plan]]="yes",1,0)</f>
        <v>0</v>
      </c>
      <c r="X372" t="str">
        <f t="shared" si="10"/>
        <v>Medium</v>
      </c>
      <c r="Y372" t="str">
        <f>IF(Table2[[#This Row],[total_intl_charge]] &gt; AVERAGE($R$2:$R$4245),"High","Low")</f>
        <v>Low</v>
      </c>
      <c r="Z372" t="str">
        <f>IF(AND(G372&gt;AVERAGE(train!$G$2:$G$4251),K372&gt;AVERAGE(train!$K$2:$K$4251)),"High Day &amp; Eve",IF(AND(G372&gt;AVERAGE(train!$G$2:$G$4251),K372&lt;=AVERAGE(train!$K$2:$K$4251)),"High Day Only",IF(AND(G372&lt;=AVERAGE(train!$G$2:$G$4251),K372&gt;AVERAGE(train!$K$2:$K$4251)),"High Eve Only","Low Usage")))</f>
        <v>High Eve Only</v>
      </c>
    </row>
    <row r="373" spans="1:26">
      <c r="A373" t="s">
        <v>61</v>
      </c>
      <c r="B373">
        <v>55</v>
      </c>
      <c r="C373" t="s">
        <v>28</v>
      </c>
      <c r="D373" t="s">
        <v>22</v>
      </c>
      <c r="E373" t="s">
        <v>22</v>
      </c>
      <c r="F373">
        <v>0</v>
      </c>
      <c r="G373">
        <v>286.7</v>
      </c>
      <c r="H373">
        <v>100</v>
      </c>
      <c r="I373">
        <v>48.74</v>
      </c>
      <c r="J373">
        <v>134.4</v>
      </c>
      <c r="K373">
        <v>121</v>
      </c>
      <c r="L373">
        <v>11.42</v>
      </c>
      <c r="M373">
        <v>192.9</v>
      </c>
      <c r="N373">
        <v>122</v>
      </c>
      <c r="O373">
        <v>8.68</v>
      </c>
      <c r="P373">
        <v>6.9</v>
      </c>
      <c r="Q373">
        <v>5</v>
      </c>
      <c r="R373">
        <v>1.86</v>
      </c>
      <c r="S373">
        <v>2</v>
      </c>
      <c r="T373" t="s">
        <v>22</v>
      </c>
      <c r="U373">
        <f t="shared" si="11"/>
        <v>0</v>
      </c>
      <c r="V373">
        <f>IF(Table2[[#This Row],[international_plan]]="yes",1,0)</f>
        <v>0</v>
      </c>
      <c r="W373">
        <f>IF(Table2[[#This Row],[voice_mail_plan]]="yes",1,0)</f>
        <v>0</v>
      </c>
      <c r="X373" t="str">
        <f t="shared" si="10"/>
        <v>Low</v>
      </c>
      <c r="Y373" t="str">
        <f>IF(Table2[[#This Row],[total_intl_charge]] &gt; AVERAGE($R$2:$R$4245),"High","Low")</f>
        <v>Low</v>
      </c>
      <c r="Z373" t="str">
        <f>IF(AND(G373&gt;AVERAGE(train!$G$2:$G$4251),K373&gt;AVERAGE(train!$K$2:$K$4251)),"High Day &amp; Eve",IF(AND(G373&gt;AVERAGE(train!$G$2:$G$4251),K373&lt;=AVERAGE(train!$K$2:$K$4251)),"High Day Only",IF(AND(G373&lt;=AVERAGE(train!$G$2:$G$4251),K373&gt;AVERAGE(train!$K$2:$K$4251)),"High Eve Only","Low Usage")))</f>
        <v>High Day &amp; Eve</v>
      </c>
    </row>
    <row r="374" spans="1:26">
      <c r="A374" t="s">
        <v>37</v>
      </c>
      <c r="B374">
        <v>79</v>
      </c>
      <c r="C374" t="s">
        <v>28</v>
      </c>
      <c r="D374" t="s">
        <v>22</v>
      </c>
      <c r="E374" t="s">
        <v>23</v>
      </c>
      <c r="F374">
        <v>21</v>
      </c>
      <c r="G374">
        <v>264.3</v>
      </c>
      <c r="H374">
        <v>79</v>
      </c>
      <c r="I374">
        <v>44.93</v>
      </c>
      <c r="J374">
        <v>202.8</v>
      </c>
      <c r="K374">
        <v>118</v>
      </c>
      <c r="L374">
        <v>17.239999999999998</v>
      </c>
      <c r="M374">
        <v>173.4</v>
      </c>
      <c r="N374">
        <v>92</v>
      </c>
      <c r="O374">
        <v>7.8</v>
      </c>
      <c r="P374">
        <v>6.3</v>
      </c>
      <c r="Q374">
        <v>3</v>
      </c>
      <c r="R374">
        <v>1.7</v>
      </c>
      <c r="S374">
        <v>4</v>
      </c>
      <c r="T374" t="s">
        <v>22</v>
      </c>
      <c r="U374">
        <f t="shared" si="11"/>
        <v>0</v>
      </c>
      <c r="V374">
        <f>IF(Table2[[#This Row],[international_plan]]="yes",1,0)</f>
        <v>0</v>
      </c>
      <c r="W374">
        <f>IF(Table2[[#This Row],[voice_mail_plan]]="yes",1,0)</f>
        <v>1</v>
      </c>
      <c r="X374" t="str">
        <f t="shared" si="10"/>
        <v>Medium</v>
      </c>
      <c r="Y374" t="str">
        <f>IF(Table2[[#This Row],[total_intl_charge]] &gt; AVERAGE($R$2:$R$4245),"High","Low")</f>
        <v>Low</v>
      </c>
      <c r="Z374" t="str">
        <f>IF(AND(G374&gt;AVERAGE(train!$G$2:$G$4251),K374&gt;AVERAGE(train!$K$2:$K$4251)),"High Day &amp; Eve",IF(AND(G374&gt;AVERAGE(train!$G$2:$G$4251),K374&lt;=AVERAGE(train!$K$2:$K$4251)),"High Day Only",IF(AND(G374&lt;=AVERAGE(train!$G$2:$G$4251),K374&gt;AVERAGE(train!$K$2:$K$4251)),"High Eve Only","Low Usage")))</f>
        <v>High Day &amp; Eve</v>
      </c>
    </row>
    <row r="375" spans="1:26">
      <c r="A375" t="s">
        <v>68</v>
      </c>
      <c r="B375">
        <v>85</v>
      </c>
      <c r="C375" t="s">
        <v>25</v>
      </c>
      <c r="D375" t="s">
        <v>22</v>
      </c>
      <c r="E375" t="s">
        <v>22</v>
      </c>
      <c r="F375">
        <v>0</v>
      </c>
      <c r="G375">
        <v>127.9</v>
      </c>
      <c r="H375">
        <v>107</v>
      </c>
      <c r="I375">
        <v>21.74</v>
      </c>
      <c r="J375">
        <v>271.2</v>
      </c>
      <c r="K375">
        <v>124</v>
      </c>
      <c r="L375">
        <v>23.05</v>
      </c>
      <c r="M375">
        <v>202.2</v>
      </c>
      <c r="N375">
        <v>76</v>
      </c>
      <c r="O375">
        <v>9.1</v>
      </c>
      <c r="P375">
        <v>12.5</v>
      </c>
      <c r="Q375">
        <v>5</v>
      </c>
      <c r="R375">
        <v>3.38</v>
      </c>
      <c r="S375">
        <v>0</v>
      </c>
      <c r="T375" t="s">
        <v>22</v>
      </c>
      <c r="U375">
        <f t="shared" si="11"/>
        <v>0</v>
      </c>
      <c r="V375">
        <f>IF(Table2[[#This Row],[international_plan]]="yes",1,0)</f>
        <v>0</v>
      </c>
      <c r="W375">
        <f>IF(Table2[[#This Row],[voice_mail_plan]]="yes",1,0)</f>
        <v>0</v>
      </c>
      <c r="X375" t="str">
        <f t="shared" si="10"/>
        <v>Medium</v>
      </c>
      <c r="Y375" t="str">
        <f>IF(Table2[[#This Row],[total_intl_charge]] &gt; AVERAGE($R$2:$R$4245),"High","Low")</f>
        <v>High</v>
      </c>
      <c r="Z375" t="str">
        <f>IF(AND(G375&gt;AVERAGE(train!$G$2:$G$4251),K375&gt;AVERAGE(train!$K$2:$K$4251)),"High Day &amp; Eve",IF(AND(G375&gt;AVERAGE(train!$G$2:$G$4251),K375&lt;=AVERAGE(train!$K$2:$K$4251)),"High Day Only",IF(AND(G375&lt;=AVERAGE(train!$G$2:$G$4251),K375&gt;AVERAGE(train!$K$2:$K$4251)),"High Eve Only","Low Usage")))</f>
        <v>High Eve Only</v>
      </c>
    </row>
    <row r="376" spans="1:26">
      <c r="A376" t="s">
        <v>70</v>
      </c>
      <c r="B376">
        <v>86</v>
      </c>
      <c r="C376" t="s">
        <v>25</v>
      </c>
      <c r="D376" t="s">
        <v>22</v>
      </c>
      <c r="E376" t="s">
        <v>23</v>
      </c>
      <c r="F376">
        <v>23</v>
      </c>
      <c r="G376">
        <v>225.5</v>
      </c>
      <c r="H376">
        <v>107</v>
      </c>
      <c r="I376">
        <v>38.340000000000003</v>
      </c>
      <c r="J376">
        <v>246.3</v>
      </c>
      <c r="K376">
        <v>105</v>
      </c>
      <c r="L376">
        <v>20.94</v>
      </c>
      <c r="M376">
        <v>245.7</v>
      </c>
      <c r="N376">
        <v>81</v>
      </c>
      <c r="O376">
        <v>11.06</v>
      </c>
      <c r="P376">
        <v>9.8000000000000007</v>
      </c>
      <c r="Q376">
        <v>2</v>
      </c>
      <c r="R376">
        <v>2.65</v>
      </c>
      <c r="S376">
        <v>0</v>
      </c>
      <c r="T376" t="s">
        <v>22</v>
      </c>
      <c r="U376">
        <f t="shared" si="11"/>
        <v>0</v>
      </c>
      <c r="V376">
        <f>IF(Table2[[#This Row],[international_plan]]="yes",1,0)</f>
        <v>0</v>
      </c>
      <c r="W376">
        <f>IF(Table2[[#This Row],[voice_mail_plan]]="yes",1,0)</f>
        <v>1</v>
      </c>
      <c r="X376" t="str">
        <f t="shared" si="10"/>
        <v>Medium</v>
      </c>
      <c r="Y376" t="str">
        <f>IF(Table2[[#This Row],[total_intl_charge]] &gt; AVERAGE($R$2:$R$4245),"High","Low")</f>
        <v>Low</v>
      </c>
      <c r="Z376" t="str">
        <f>IF(AND(G376&gt;AVERAGE(train!$G$2:$G$4251),K376&gt;AVERAGE(train!$K$2:$K$4251)),"High Day &amp; Eve",IF(AND(G376&gt;AVERAGE(train!$G$2:$G$4251),K376&lt;=AVERAGE(train!$K$2:$K$4251)),"High Day Only",IF(AND(G376&lt;=AVERAGE(train!$G$2:$G$4251),K376&gt;AVERAGE(train!$K$2:$K$4251)),"High Eve Only","Low Usage")))</f>
        <v>High Day &amp; Eve</v>
      </c>
    </row>
    <row r="377" spans="1:26">
      <c r="A377" t="s">
        <v>57</v>
      </c>
      <c r="B377">
        <v>91</v>
      </c>
      <c r="C377" t="s">
        <v>28</v>
      </c>
      <c r="D377" t="s">
        <v>22</v>
      </c>
      <c r="E377" t="s">
        <v>22</v>
      </c>
      <c r="F377">
        <v>0</v>
      </c>
      <c r="G377">
        <v>149</v>
      </c>
      <c r="H377">
        <v>115</v>
      </c>
      <c r="I377">
        <v>25.33</v>
      </c>
      <c r="J377">
        <v>245.3</v>
      </c>
      <c r="K377">
        <v>105</v>
      </c>
      <c r="L377">
        <v>20.85</v>
      </c>
      <c r="M377">
        <v>260</v>
      </c>
      <c r="N377">
        <v>94</v>
      </c>
      <c r="O377">
        <v>11.7</v>
      </c>
      <c r="P377">
        <v>8.3000000000000007</v>
      </c>
      <c r="Q377">
        <v>3</v>
      </c>
      <c r="R377">
        <v>2.2400000000000002</v>
      </c>
      <c r="S377">
        <v>0</v>
      </c>
      <c r="T377" t="s">
        <v>22</v>
      </c>
      <c r="U377">
        <f t="shared" si="11"/>
        <v>0</v>
      </c>
      <c r="V377">
        <f>IF(Table2[[#This Row],[international_plan]]="yes",1,0)</f>
        <v>0</v>
      </c>
      <c r="W377">
        <f>IF(Table2[[#This Row],[voice_mail_plan]]="yes",1,0)</f>
        <v>0</v>
      </c>
      <c r="X377" t="str">
        <f t="shared" si="10"/>
        <v>Medium</v>
      </c>
      <c r="Y377" t="str">
        <f>IF(Table2[[#This Row],[total_intl_charge]] &gt; AVERAGE($R$2:$R$4245),"High","Low")</f>
        <v>Low</v>
      </c>
      <c r="Z377" t="str">
        <f>IF(AND(G377&gt;AVERAGE(train!$G$2:$G$4251),K377&gt;AVERAGE(train!$K$2:$K$4251)),"High Day &amp; Eve",IF(AND(G377&gt;AVERAGE(train!$G$2:$G$4251),K377&lt;=AVERAGE(train!$K$2:$K$4251)),"High Day Only",IF(AND(G377&lt;=AVERAGE(train!$G$2:$G$4251),K377&gt;AVERAGE(train!$K$2:$K$4251)),"High Eve Only","Low Usage")))</f>
        <v>High Eve Only</v>
      </c>
    </row>
    <row r="378" spans="1:26">
      <c r="A378" t="s">
        <v>30</v>
      </c>
      <c r="B378">
        <v>149</v>
      </c>
      <c r="C378" t="s">
        <v>21</v>
      </c>
      <c r="D378" t="s">
        <v>22</v>
      </c>
      <c r="E378" t="s">
        <v>23</v>
      </c>
      <c r="F378">
        <v>20</v>
      </c>
      <c r="G378">
        <v>198.9</v>
      </c>
      <c r="H378">
        <v>77</v>
      </c>
      <c r="I378">
        <v>33.81</v>
      </c>
      <c r="J378">
        <v>274</v>
      </c>
      <c r="K378">
        <v>88</v>
      </c>
      <c r="L378">
        <v>23.29</v>
      </c>
      <c r="M378">
        <v>190.7</v>
      </c>
      <c r="N378">
        <v>76</v>
      </c>
      <c r="O378">
        <v>8.58</v>
      </c>
      <c r="P378">
        <v>14.3</v>
      </c>
      <c r="Q378">
        <v>9</v>
      </c>
      <c r="R378">
        <v>3.86</v>
      </c>
      <c r="S378">
        <v>1</v>
      </c>
      <c r="T378" t="s">
        <v>22</v>
      </c>
      <c r="U378">
        <f t="shared" si="11"/>
        <v>0</v>
      </c>
      <c r="V378">
        <f>IF(Table2[[#This Row],[international_plan]]="yes",1,0)</f>
        <v>0</v>
      </c>
      <c r="W378">
        <f>IF(Table2[[#This Row],[voice_mail_plan]]="yes",1,0)</f>
        <v>1</v>
      </c>
      <c r="X378" t="str">
        <f t="shared" si="10"/>
        <v>Very High</v>
      </c>
      <c r="Y378" t="str">
        <f>IF(Table2[[#This Row],[total_intl_charge]] &gt; AVERAGE($R$2:$R$4245),"High","Low")</f>
        <v>High</v>
      </c>
      <c r="Z378" t="str">
        <f>IF(AND(G378&gt;AVERAGE(train!$G$2:$G$4251),K378&gt;AVERAGE(train!$K$2:$K$4251)),"High Day &amp; Eve",IF(AND(G378&gt;AVERAGE(train!$G$2:$G$4251),K378&lt;=AVERAGE(train!$K$2:$K$4251)),"High Day Only",IF(AND(G378&lt;=AVERAGE(train!$G$2:$G$4251),K378&gt;AVERAGE(train!$K$2:$K$4251)),"High Eve Only","Low Usage")))</f>
        <v>High Day Only</v>
      </c>
    </row>
    <row r="379" spans="1:26">
      <c r="A379" t="s">
        <v>20</v>
      </c>
      <c r="B379">
        <v>97</v>
      </c>
      <c r="C379" t="s">
        <v>25</v>
      </c>
      <c r="D379" t="s">
        <v>22</v>
      </c>
      <c r="E379" t="s">
        <v>22</v>
      </c>
      <c r="F379">
        <v>0</v>
      </c>
      <c r="G379">
        <v>256.39999999999998</v>
      </c>
      <c r="H379">
        <v>125</v>
      </c>
      <c r="I379">
        <v>43.59</v>
      </c>
      <c r="J379">
        <v>273.89999999999998</v>
      </c>
      <c r="K379">
        <v>100</v>
      </c>
      <c r="L379">
        <v>23.28</v>
      </c>
      <c r="M379">
        <v>222.7</v>
      </c>
      <c r="N379">
        <v>101</v>
      </c>
      <c r="O379">
        <v>10.02</v>
      </c>
      <c r="P379">
        <v>11.1</v>
      </c>
      <c r="Q379">
        <v>1</v>
      </c>
      <c r="R379">
        <v>3</v>
      </c>
      <c r="S379">
        <v>1</v>
      </c>
      <c r="T379" t="s">
        <v>23</v>
      </c>
      <c r="U379">
        <f t="shared" si="11"/>
        <v>1</v>
      </c>
      <c r="V379">
        <f>IF(Table2[[#This Row],[international_plan]]="yes",1,0)</f>
        <v>0</v>
      </c>
      <c r="W379">
        <f>IF(Table2[[#This Row],[voice_mail_plan]]="yes",1,0)</f>
        <v>0</v>
      </c>
      <c r="X379" t="str">
        <f t="shared" si="10"/>
        <v>Medium</v>
      </c>
      <c r="Y379" t="str">
        <f>IF(Table2[[#This Row],[total_intl_charge]] &gt; AVERAGE($R$2:$R$4245),"High","Low")</f>
        <v>High</v>
      </c>
      <c r="Z379" t="str">
        <f>IF(AND(G379&gt;AVERAGE(train!$G$2:$G$4251),K379&gt;AVERAGE(train!$K$2:$K$4251)),"High Day &amp; Eve",IF(AND(G379&gt;AVERAGE(train!$G$2:$G$4251),K379&lt;=AVERAGE(train!$K$2:$K$4251)),"High Day Only",IF(AND(G379&lt;=AVERAGE(train!$G$2:$G$4251),K379&gt;AVERAGE(train!$K$2:$K$4251)),"High Eve Only","Low Usage")))</f>
        <v>High Day Only</v>
      </c>
    </row>
    <row r="380" spans="1:26">
      <c r="A380" t="s">
        <v>27</v>
      </c>
      <c r="B380">
        <v>88</v>
      </c>
      <c r="C380" t="s">
        <v>21</v>
      </c>
      <c r="D380" t="s">
        <v>22</v>
      </c>
      <c r="E380" t="s">
        <v>22</v>
      </c>
      <c r="F380">
        <v>0</v>
      </c>
      <c r="G380">
        <v>264.8</v>
      </c>
      <c r="H380">
        <v>124</v>
      </c>
      <c r="I380">
        <v>45.02</v>
      </c>
      <c r="J380">
        <v>245.4</v>
      </c>
      <c r="K380">
        <v>112</v>
      </c>
      <c r="L380">
        <v>20.86</v>
      </c>
      <c r="M380">
        <v>160.5</v>
      </c>
      <c r="N380">
        <v>115</v>
      </c>
      <c r="O380">
        <v>7.22</v>
      </c>
      <c r="P380">
        <v>14.8</v>
      </c>
      <c r="Q380">
        <v>2</v>
      </c>
      <c r="R380">
        <v>4</v>
      </c>
      <c r="S380">
        <v>1</v>
      </c>
      <c r="T380" t="s">
        <v>23</v>
      </c>
      <c r="U380">
        <f t="shared" si="11"/>
        <v>1</v>
      </c>
      <c r="V380">
        <f>IF(Table2[[#This Row],[international_plan]]="yes",1,0)</f>
        <v>0</v>
      </c>
      <c r="W380">
        <f>IF(Table2[[#This Row],[voice_mail_plan]]="yes",1,0)</f>
        <v>0</v>
      </c>
      <c r="X380" t="str">
        <f t="shared" si="10"/>
        <v>Medium</v>
      </c>
      <c r="Y380" t="str">
        <f>IF(Table2[[#This Row],[total_intl_charge]] &gt; AVERAGE($R$2:$R$4245),"High","Low")</f>
        <v>High</v>
      </c>
      <c r="Z380" t="str">
        <f>IF(AND(G380&gt;AVERAGE(train!$G$2:$G$4251),K380&gt;AVERAGE(train!$K$2:$K$4251)),"High Day &amp; Eve",IF(AND(G380&gt;AVERAGE(train!$G$2:$G$4251),K380&lt;=AVERAGE(train!$K$2:$K$4251)),"High Day Only",IF(AND(G380&lt;=AVERAGE(train!$G$2:$G$4251),K380&gt;AVERAGE(train!$K$2:$K$4251)),"High Eve Only","Low Usage")))</f>
        <v>High Day &amp; Eve</v>
      </c>
    </row>
    <row r="381" spans="1:26">
      <c r="A381" t="s">
        <v>42</v>
      </c>
      <c r="B381">
        <v>60</v>
      </c>
      <c r="C381" t="s">
        <v>21</v>
      </c>
      <c r="D381" t="s">
        <v>22</v>
      </c>
      <c r="E381" t="s">
        <v>22</v>
      </c>
      <c r="F381">
        <v>0</v>
      </c>
      <c r="G381">
        <v>98.2</v>
      </c>
      <c r="H381">
        <v>88</v>
      </c>
      <c r="I381">
        <v>16.690000000000001</v>
      </c>
      <c r="J381">
        <v>180.5</v>
      </c>
      <c r="K381">
        <v>69</v>
      </c>
      <c r="L381">
        <v>15.34</v>
      </c>
      <c r="M381">
        <v>223.6</v>
      </c>
      <c r="N381">
        <v>69</v>
      </c>
      <c r="O381">
        <v>10.06</v>
      </c>
      <c r="P381">
        <v>9.3000000000000007</v>
      </c>
      <c r="Q381">
        <v>2</v>
      </c>
      <c r="R381">
        <v>2.5099999999999998</v>
      </c>
      <c r="S381">
        <v>2</v>
      </c>
      <c r="T381" t="s">
        <v>22</v>
      </c>
      <c r="U381">
        <f t="shared" si="11"/>
        <v>0</v>
      </c>
      <c r="V381">
        <f>IF(Table2[[#This Row],[international_plan]]="yes",1,0)</f>
        <v>0</v>
      </c>
      <c r="W381">
        <f>IF(Table2[[#This Row],[voice_mail_plan]]="yes",1,0)</f>
        <v>0</v>
      </c>
      <c r="X381" t="str">
        <f t="shared" si="10"/>
        <v>Low</v>
      </c>
      <c r="Y381" t="str">
        <f>IF(Table2[[#This Row],[total_intl_charge]] &gt; AVERAGE($R$2:$R$4245),"High","Low")</f>
        <v>Low</v>
      </c>
      <c r="Z381" t="str">
        <f>IF(AND(G381&gt;AVERAGE(train!$G$2:$G$4251),K381&gt;AVERAGE(train!$K$2:$K$4251)),"High Day &amp; Eve",IF(AND(G381&gt;AVERAGE(train!$G$2:$G$4251),K381&lt;=AVERAGE(train!$K$2:$K$4251)),"High Day Only",IF(AND(G381&lt;=AVERAGE(train!$G$2:$G$4251),K381&gt;AVERAGE(train!$K$2:$K$4251)),"High Eve Only","Low Usage")))</f>
        <v>Low Usage</v>
      </c>
    </row>
    <row r="382" spans="1:26">
      <c r="A382" t="s">
        <v>65</v>
      </c>
      <c r="B382">
        <v>54</v>
      </c>
      <c r="C382" t="s">
        <v>25</v>
      </c>
      <c r="D382" t="s">
        <v>22</v>
      </c>
      <c r="E382" t="s">
        <v>22</v>
      </c>
      <c r="F382">
        <v>0</v>
      </c>
      <c r="G382">
        <v>159.80000000000001</v>
      </c>
      <c r="H382">
        <v>99</v>
      </c>
      <c r="I382">
        <v>27.17</v>
      </c>
      <c r="J382">
        <v>264</v>
      </c>
      <c r="K382">
        <v>64</v>
      </c>
      <c r="L382">
        <v>22.44</v>
      </c>
      <c r="M382">
        <v>115.7</v>
      </c>
      <c r="N382">
        <v>70</v>
      </c>
      <c r="O382">
        <v>5.21</v>
      </c>
      <c r="P382">
        <v>9.6999999999999993</v>
      </c>
      <c r="Q382">
        <v>7</v>
      </c>
      <c r="R382">
        <v>2.62</v>
      </c>
      <c r="S382">
        <v>2</v>
      </c>
      <c r="T382" t="s">
        <v>22</v>
      </c>
      <c r="U382">
        <f t="shared" si="11"/>
        <v>0</v>
      </c>
      <c r="V382">
        <f>IF(Table2[[#This Row],[international_plan]]="yes",1,0)</f>
        <v>0</v>
      </c>
      <c r="W382">
        <f>IF(Table2[[#This Row],[voice_mail_plan]]="yes",1,0)</f>
        <v>0</v>
      </c>
      <c r="X382" t="str">
        <f t="shared" si="10"/>
        <v>Low</v>
      </c>
      <c r="Y382" t="str">
        <f>IF(Table2[[#This Row],[total_intl_charge]] &gt; AVERAGE($R$2:$R$4245),"High","Low")</f>
        <v>Low</v>
      </c>
      <c r="Z382" t="str">
        <f>IF(AND(G382&gt;AVERAGE(train!$G$2:$G$4251),K382&gt;AVERAGE(train!$K$2:$K$4251)),"High Day &amp; Eve",IF(AND(G382&gt;AVERAGE(train!$G$2:$G$4251),K382&lt;=AVERAGE(train!$K$2:$K$4251)),"High Day Only",IF(AND(G382&lt;=AVERAGE(train!$G$2:$G$4251),K382&gt;AVERAGE(train!$K$2:$K$4251)),"High Eve Only","Low Usage")))</f>
        <v>Low Usage</v>
      </c>
    </row>
    <row r="383" spans="1:26">
      <c r="A383" t="s">
        <v>59</v>
      </c>
      <c r="B383">
        <v>109</v>
      </c>
      <c r="C383" t="s">
        <v>21</v>
      </c>
      <c r="D383" t="s">
        <v>22</v>
      </c>
      <c r="E383" t="s">
        <v>22</v>
      </c>
      <c r="F383">
        <v>0</v>
      </c>
      <c r="G383">
        <v>184</v>
      </c>
      <c r="H383">
        <v>120</v>
      </c>
      <c r="I383">
        <v>31.28</v>
      </c>
      <c r="J383">
        <v>120.4</v>
      </c>
      <c r="K383">
        <v>119</v>
      </c>
      <c r="L383">
        <v>10.23</v>
      </c>
      <c r="M383">
        <v>153.69999999999999</v>
      </c>
      <c r="N383">
        <v>86</v>
      </c>
      <c r="O383">
        <v>6.92</v>
      </c>
      <c r="P383">
        <v>11</v>
      </c>
      <c r="Q383">
        <v>3</v>
      </c>
      <c r="R383">
        <v>2.97</v>
      </c>
      <c r="S383">
        <v>0</v>
      </c>
      <c r="T383" t="s">
        <v>22</v>
      </c>
      <c r="U383">
        <f t="shared" si="11"/>
        <v>0</v>
      </c>
      <c r="V383">
        <f>IF(Table2[[#This Row],[international_plan]]="yes",1,0)</f>
        <v>0</v>
      </c>
      <c r="W383">
        <f>IF(Table2[[#This Row],[voice_mail_plan]]="yes",1,0)</f>
        <v>0</v>
      </c>
      <c r="X383" t="str">
        <f t="shared" si="10"/>
        <v>High</v>
      </c>
      <c r="Y383" t="str">
        <f>IF(Table2[[#This Row],[total_intl_charge]] &gt; AVERAGE($R$2:$R$4245),"High","Low")</f>
        <v>High</v>
      </c>
      <c r="Z383" t="str">
        <f>IF(AND(G383&gt;AVERAGE(train!$G$2:$G$4251),K383&gt;AVERAGE(train!$K$2:$K$4251)),"High Day &amp; Eve",IF(AND(G383&gt;AVERAGE(train!$G$2:$G$4251),K383&lt;=AVERAGE(train!$K$2:$K$4251)),"High Day Only",IF(AND(G383&lt;=AVERAGE(train!$G$2:$G$4251),K383&gt;AVERAGE(train!$K$2:$K$4251)),"High Eve Only","Low Usage")))</f>
        <v>High Day &amp; Eve</v>
      </c>
    </row>
    <row r="384" spans="1:26">
      <c r="A384" t="s">
        <v>55</v>
      </c>
      <c r="B384">
        <v>90</v>
      </c>
      <c r="C384" t="s">
        <v>21</v>
      </c>
      <c r="D384" t="s">
        <v>22</v>
      </c>
      <c r="E384" t="s">
        <v>22</v>
      </c>
      <c r="F384">
        <v>0</v>
      </c>
      <c r="G384">
        <v>261.8</v>
      </c>
      <c r="H384">
        <v>128</v>
      </c>
      <c r="I384">
        <v>44.51</v>
      </c>
      <c r="J384">
        <v>220.6</v>
      </c>
      <c r="K384">
        <v>104</v>
      </c>
      <c r="L384">
        <v>18.75</v>
      </c>
      <c r="M384">
        <v>136.6</v>
      </c>
      <c r="N384">
        <v>91</v>
      </c>
      <c r="O384">
        <v>6.15</v>
      </c>
      <c r="P384">
        <v>9.6</v>
      </c>
      <c r="Q384">
        <v>5</v>
      </c>
      <c r="R384">
        <v>2.59</v>
      </c>
      <c r="S384">
        <v>1</v>
      </c>
      <c r="T384" t="s">
        <v>22</v>
      </c>
      <c r="U384">
        <f t="shared" si="11"/>
        <v>0</v>
      </c>
      <c r="V384">
        <f>IF(Table2[[#This Row],[international_plan]]="yes",1,0)</f>
        <v>0</v>
      </c>
      <c r="W384">
        <f>IF(Table2[[#This Row],[voice_mail_plan]]="yes",1,0)</f>
        <v>0</v>
      </c>
      <c r="X384" t="str">
        <f t="shared" si="10"/>
        <v>Medium</v>
      </c>
      <c r="Y384" t="str">
        <f>IF(Table2[[#This Row],[total_intl_charge]] &gt; AVERAGE($R$2:$R$4245),"High","Low")</f>
        <v>Low</v>
      </c>
      <c r="Z384" t="str">
        <f>IF(AND(G384&gt;AVERAGE(train!$G$2:$G$4251),K384&gt;AVERAGE(train!$K$2:$K$4251)),"High Day &amp; Eve",IF(AND(G384&gt;AVERAGE(train!$G$2:$G$4251),K384&lt;=AVERAGE(train!$K$2:$K$4251)),"High Day Only",IF(AND(G384&lt;=AVERAGE(train!$G$2:$G$4251),K384&gt;AVERAGE(train!$K$2:$K$4251)),"High Eve Only","Low Usage")))</f>
        <v>High Day &amp; Eve</v>
      </c>
    </row>
    <row r="385" spans="1:26">
      <c r="A385" t="s">
        <v>33</v>
      </c>
      <c r="B385">
        <v>115</v>
      </c>
      <c r="C385" t="s">
        <v>25</v>
      </c>
      <c r="D385" t="s">
        <v>22</v>
      </c>
      <c r="E385" t="s">
        <v>22</v>
      </c>
      <c r="F385">
        <v>0</v>
      </c>
      <c r="G385">
        <v>147.9</v>
      </c>
      <c r="H385">
        <v>109</v>
      </c>
      <c r="I385">
        <v>25.14</v>
      </c>
      <c r="J385">
        <v>228.4</v>
      </c>
      <c r="K385">
        <v>117</v>
      </c>
      <c r="L385">
        <v>19.41</v>
      </c>
      <c r="M385">
        <v>299.7</v>
      </c>
      <c r="N385">
        <v>90</v>
      </c>
      <c r="O385">
        <v>13.49</v>
      </c>
      <c r="P385">
        <v>9.6</v>
      </c>
      <c r="Q385">
        <v>9</v>
      </c>
      <c r="R385">
        <v>2.59</v>
      </c>
      <c r="S385">
        <v>3</v>
      </c>
      <c r="T385" t="s">
        <v>22</v>
      </c>
      <c r="U385">
        <f t="shared" si="11"/>
        <v>0</v>
      </c>
      <c r="V385">
        <f>IF(Table2[[#This Row],[international_plan]]="yes",1,0)</f>
        <v>0</v>
      </c>
      <c r="W385">
        <f>IF(Table2[[#This Row],[voice_mail_plan]]="yes",1,0)</f>
        <v>0</v>
      </c>
      <c r="X385" t="str">
        <f t="shared" si="10"/>
        <v>High</v>
      </c>
      <c r="Y385" t="str">
        <f>IF(Table2[[#This Row],[total_intl_charge]] &gt; AVERAGE($R$2:$R$4245),"High","Low")</f>
        <v>Low</v>
      </c>
      <c r="Z385" t="str">
        <f>IF(AND(G385&gt;AVERAGE(train!$G$2:$G$4251),K385&gt;AVERAGE(train!$K$2:$K$4251)),"High Day &amp; Eve",IF(AND(G385&gt;AVERAGE(train!$G$2:$G$4251),K385&lt;=AVERAGE(train!$K$2:$K$4251)),"High Day Only",IF(AND(G385&lt;=AVERAGE(train!$G$2:$G$4251),K385&gt;AVERAGE(train!$K$2:$K$4251)),"High Eve Only","Low Usage")))</f>
        <v>High Eve Only</v>
      </c>
    </row>
    <row r="386" spans="1:26">
      <c r="A386" t="s">
        <v>20</v>
      </c>
      <c r="B386">
        <v>144</v>
      </c>
      <c r="C386" t="s">
        <v>21</v>
      </c>
      <c r="D386" t="s">
        <v>22</v>
      </c>
      <c r="E386" t="s">
        <v>23</v>
      </c>
      <c r="F386">
        <v>18</v>
      </c>
      <c r="G386">
        <v>106.4</v>
      </c>
      <c r="H386">
        <v>109</v>
      </c>
      <c r="I386">
        <v>18.09</v>
      </c>
      <c r="J386">
        <v>108.1</v>
      </c>
      <c r="K386">
        <v>113</v>
      </c>
      <c r="L386">
        <v>9.19</v>
      </c>
      <c r="M386">
        <v>208.4</v>
      </c>
      <c r="N386">
        <v>111</v>
      </c>
      <c r="O386">
        <v>9.3800000000000008</v>
      </c>
      <c r="P386">
        <v>10.1</v>
      </c>
      <c r="Q386">
        <v>5</v>
      </c>
      <c r="R386">
        <v>2.73</v>
      </c>
      <c r="S386">
        <v>1</v>
      </c>
      <c r="T386" t="s">
        <v>22</v>
      </c>
      <c r="U386">
        <f t="shared" si="11"/>
        <v>0</v>
      </c>
      <c r="V386">
        <f>IF(Table2[[#This Row],[international_plan]]="yes",1,0)</f>
        <v>0</v>
      </c>
      <c r="W386">
        <f>IF(Table2[[#This Row],[voice_mail_plan]]="yes",1,0)</f>
        <v>1</v>
      </c>
      <c r="X386" t="str">
        <f t="shared" ref="X386:X449" si="12">IF(B386&lt;=$AC$3,"Low",IF(B386&lt;=$AC$4,"Medium",IF(B386&lt;=$AC$5,"High",IF(B386&gt;=$AC$5,"Very High"))))</f>
        <v>Very High</v>
      </c>
      <c r="Y386" t="str">
        <f>IF(Table2[[#This Row],[total_intl_charge]] &gt; AVERAGE($R$2:$R$4245),"High","Low")</f>
        <v>Low</v>
      </c>
      <c r="Z386" t="str">
        <f>IF(AND(G386&gt;AVERAGE(train!$G$2:$G$4251),K386&gt;AVERAGE(train!$K$2:$K$4251)),"High Day &amp; Eve",IF(AND(G386&gt;AVERAGE(train!$G$2:$G$4251),K386&lt;=AVERAGE(train!$K$2:$K$4251)),"High Day Only",IF(AND(G386&lt;=AVERAGE(train!$G$2:$G$4251),K386&gt;AVERAGE(train!$K$2:$K$4251)),"High Eve Only","Low Usage")))</f>
        <v>High Eve Only</v>
      </c>
    </row>
    <row r="387" spans="1:26">
      <c r="A387" t="s">
        <v>62</v>
      </c>
      <c r="B387">
        <v>91</v>
      </c>
      <c r="C387" t="s">
        <v>25</v>
      </c>
      <c r="D387" t="s">
        <v>22</v>
      </c>
      <c r="E387" t="s">
        <v>22</v>
      </c>
      <c r="F387">
        <v>0</v>
      </c>
      <c r="G387">
        <v>133.69999999999999</v>
      </c>
      <c r="H387">
        <v>75</v>
      </c>
      <c r="I387">
        <v>22.73</v>
      </c>
      <c r="J387">
        <v>195.3</v>
      </c>
      <c r="K387">
        <v>87</v>
      </c>
      <c r="L387">
        <v>16.600000000000001</v>
      </c>
      <c r="M387">
        <v>280.5</v>
      </c>
      <c r="N387">
        <v>89</v>
      </c>
      <c r="O387">
        <v>12.62</v>
      </c>
      <c r="P387">
        <v>5.9</v>
      </c>
      <c r="Q387">
        <v>2</v>
      </c>
      <c r="R387">
        <v>1.59</v>
      </c>
      <c r="S387">
        <v>0</v>
      </c>
      <c r="T387" t="s">
        <v>22</v>
      </c>
      <c r="U387">
        <f t="shared" ref="U387:U450" si="13">IF(T387="yes",1,0)</f>
        <v>0</v>
      </c>
      <c r="V387">
        <f>IF(Table2[[#This Row],[international_plan]]="yes",1,0)</f>
        <v>0</v>
      </c>
      <c r="W387">
        <f>IF(Table2[[#This Row],[voice_mail_plan]]="yes",1,0)</f>
        <v>0</v>
      </c>
      <c r="X387" t="str">
        <f t="shared" si="12"/>
        <v>Medium</v>
      </c>
      <c r="Y387" t="str">
        <f>IF(Table2[[#This Row],[total_intl_charge]] &gt; AVERAGE($R$2:$R$4245),"High","Low")</f>
        <v>Low</v>
      </c>
      <c r="Z387" t="str">
        <f>IF(AND(G387&gt;AVERAGE(train!$G$2:$G$4251),K387&gt;AVERAGE(train!$K$2:$K$4251)),"High Day &amp; Eve",IF(AND(G387&gt;AVERAGE(train!$G$2:$G$4251),K387&lt;=AVERAGE(train!$K$2:$K$4251)),"High Day Only",IF(AND(G387&lt;=AVERAGE(train!$G$2:$G$4251),K387&gt;AVERAGE(train!$K$2:$K$4251)),"High Eve Only","Low Usage")))</f>
        <v>Low Usage</v>
      </c>
    </row>
    <row r="388" spans="1:26">
      <c r="A388" t="s">
        <v>62</v>
      </c>
      <c r="B388">
        <v>71</v>
      </c>
      <c r="C388" t="s">
        <v>21</v>
      </c>
      <c r="D388" t="s">
        <v>23</v>
      </c>
      <c r="E388" t="s">
        <v>22</v>
      </c>
      <c r="F388">
        <v>0</v>
      </c>
      <c r="G388">
        <v>178.2</v>
      </c>
      <c r="H388">
        <v>113</v>
      </c>
      <c r="I388">
        <v>30.29</v>
      </c>
      <c r="J388">
        <v>167.8</v>
      </c>
      <c r="K388">
        <v>94</v>
      </c>
      <c r="L388">
        <v>14.26</v>
      </c>
      <c r="M388">
        <v>182.1</v>
      </c>
      <c r="N388">
        <v>111</v>
      </c>
      <c r="O388">
        <v>8.19</v>
      </c>
      <c r="P388">
        <v>13.6</v>
      </c>
      <c r="Q388">
        <v>3</v>
      </c>
      <c r="R388">
        <v>3.67</v>
      </c>
      <c r="S388">
        <v>3</v>
      </c>
      <c r="T388" t="s">
        <v>23</v>
      </c>
      <c r="U388">
        <f t="shared" si="13"/>
        <v>1</v>
      </c>
      <c r="V388">
        <f>IF(Table2[[#This Row],[international_plan]]="yes",1,0)</f>
        <v>1</v>
      </c>
      <c r="W388">
        <f>IF(Table2[[#This Row],[voice_mail_plan]]="yes",1,0)</f>
        <v>0</v>
      </c>
      <c r="X388" t="str">
        <f t="shared" si="12"/>
        <v>Low</v>
      </c>
      <c r="Y388" t="str">
        <f>IF(Table2[[#This Row],[total_intl_charge]] &gt; AVERAGE($R$2:$R$4245),"High","Low")</f>
        <v>High</v>
      </c>
      <c r="Z388" t="str">
        <f>IF(AND(G388&gt;AVERAGE(train!$G$2:$G$4251),K388&gt;AVERAGE(train!$K$2:$K$4251)),"High Day &amp; Eve",IF(AND(G388&gt;AVERAGE(train!$G$2:$G$4251),K388&lt;=AVERAGE(train!$K$2:$K$4251)),"High Day Only",IF(AND(G388&lt;=AVERAGE(train!$G$2:$G$4251),K388&gt;AVERAGE(train!$K$2:$K$4251)),"High Eve Only","Low Usage")))</f>
        <v>Low Usage</v>
      </c>
    </row>
    <row r="389" spans="1:26">
      <c r="A389" t="s">
        <v>40</v>
      </c>
      <c r="B389">
        <v>132</v>
      </c>
      <c r="C389" t="s">
        <v>28</v>
      </c>
      <c r="D389" t="s">
        <v>22</v>
      </c>
      <c r="E389" t="s">
        <v>23</v>
      </c>
      <c r="F389">
        <v>36</v>
      </c>
      <c r="G389">
        <v>226.2</v>
      </c>
      <c r="H389">
        <v>103</v>
      </c>
      <c r="I389">
        <v>38.450000000000003</v>
      </c>
      <c r="J389">
        <v>181.6</v>
      </c>
      <c r="K389">
        <v>125</v>
      </c>
      <c r="L389">
        <v>15.44</v>
      </c>
      <c r="M389">
        <v>258.8</v>
      </c>
      <c r="N389">
        <v>102</v>
      </c>
      <c r="O389">
        <v>11.65</v>
      </c>
      <c r="P389">
        <v>10.5</v>
      </c>
      <c r="Q389">
        <v>5</v>
      </c>
      <c r="R389">
        <v>2.84</v>
      </c>
      <c r="S389">
        <v>3</v>
      </c>
      <c r="T389" t="s">
        <v>23</v>
      </c>
      <c r="U389">
        <f t="shared" si="13"/>
        <v>1</v>
      </c>
      <c r="V389">
        <f>IF(Table2[[#This Row],[international_plan]]="yes",1,0)</f>
        <v>0</v>
      </c>
      <c r="W389">
        <f>IF(Table2[[#This Row],[voice_mail_plan]]="yes",1,0)</f>
        <v>1</v>
      </c>
      <c r="X389" t="str">
        <f t="shared" si="12"/>
        <v>Very High</v>
      </c>
      <c r="Y389" t="str">
        <f>IF(Table2[[#This Row],[total_intl_charge]] &gt; AVERAGE($R$2:$R$4245),"High","Low")</f>
        <v>High</v>
      </c>
      <c r="Z389" t="str">
        <f>IF(AND(G389&gt;AVERAGE(train!$G$2:$G$4251),K389&gt;AVERAGE(train!$K$2:$K$4251)),"High Day &amp; Eve",IF(AND(G389&gt;AVERAGE(train!$G$2:$G$4251),K389&lt;=AVERAGE(train!$K$2:$K$4251)),"High Day Only",IF(AND(G389&lt;=AVERAGE(train!$G$2:$G$4251),K389&gt;AVERAGE(train!$K$2:$K$4251)),"High Eve Only","Low Usage")))</f>
        <v>High Day &amp; Eve</v>
      </c>
    </row>
    <row r="390" spans="1:26">
      <c r="A390" t="s">
        <v>68</v>
      </c>
      <c r="B390">
        <v>41</v>
      </c>
      <c r="C390" t="s">
        <v>28</v>
      </c>
      <c r="D390" t="s">
        <v>22</v>
      </c>
      <c r="E390" t="s">
        <v>23</v>
      </c>
      <c r="F390">
        <v>34</v>
      </c>
      <c r="G390">
        <v>194.4</v>
      </c>
      <c r="H390">
        <v>63</v>
      </c>
      <c r="I390">
        <v>33.049999999999997</v>
      </c>
      <c r="J390">
        <v>254.9</v>
      </c>
      <c r="K390">
        <v>110</v>
      </c>
      <c r="L390">
        <v>21.67</v>
      </c>
      <c r="M390">
        <v>160.19999999999999</v>
      </c>
      <c r="N390">
        <v>115</v>
      </c>
      <c r="O390">
        <v>7.21</v>
      </c>
      <c r="P390">
        <v>17.2</v>
      </c>
      <c r="Q390">
        <v>9</v>
      </c>
      <c r="R390">
        <v>4.6399999999999997</v>
      </c>
      <c r="S390">
        <v>2</v>
      </c>
      <c r="T390" t="s">
        <v>22</v>
      </c>
      <c r="U390">
        <f t="shared" si="13"/>
        <v>0</v>
      </c>
      <c r="V390">
        <f>IF(Table2[[#This Row],[international_plan]]="yes",1,0)</f>
        <v>0</v>
      </c>
      <c r="W390">
        <f>IF(Table2[[#This Row],[voice_mail_plan]]="yes",1,0)</f>
        <v>1</v>
      </c>
      <c r="X390" t="str">
        <f t="shared" si="12"/>
        <v>Low</v>
      </c>
      <c r="Y390" t="str">
        <f>IF(Table2[[#This Row],[total_intl_charge]] &gt; AVERAGE($R$2:$R$4245),"High","Low")</f>
        <v>High</v>
      </c>
      <c r="Z390" t="str">
        <f>IF(AND(G390&gt;AVERAGE(train!$G$2:$G$4251),K390&gt;AVERAGE(train!$K$2:$K$4251)),"High Day &amp; Eve",IF(AND(G390&gt;AVERAGE(train!$G$2:$G$4251),K390&lt;=AVERAGE(train!$K$2:$K$4251)),"High Day Only",IF(AND(G390&lt;=AVERAGE(train!$G$2:$G$4251),K390&gt;AVERAGE(train!$K$2:$K$4251)),"High Eve Only","Low Usage")))</f>
        <v>High Day &amp; Eve</v>
      </c>
    </row>
    <row r="391" spans="1:26">
      <c r="A391" t="s">
        <v>69</v>
      </c>
      <c r="B391">
        <v>44</v>
      </c>
      <c r="C391" t="s">
        <v>21</v>
      </c>
      <c r="D391" t="s">
        <v>22</v>
      </c>
      <c r="E391" t="s">
        <v>22</v>
      </c>
      <c r="F391">
        <v>0</v>
      </c>
      <c r="G391">
        <v>240.3</v>
      </c>
      <c r="H391">
        <v>146</v>
      </c>
      <c r="I391">
        <v>40.85</v>
      </c>
      <c r="J391">
        <v>164.6</v>
      </c>
      <c r="K391">
        <v>83</v>
      </c>
      <c r="L391">
        <v>13.99</v>
      </c>
      <c r="M391">
        <v>240.7</v>
      </c>
      <c r="N391">
        <v>106</v>
      </c>
      <c r="O391">
        <v>10.83</v>
      </c>
      <c r="P391">
        <v>10.6</v>
      </c>
      <c r="Q391">
        <v>2</v>
      </c>
      <c r="R391">
        <v>2.86</v>
      </c>
      <c r="S391">
        <v>1</v>
      </c>
      <c r="T391" t="s">
        <v>22</v>
      </c>
      <c r="U391">
        <f t="shared" si="13"/>
        <v>0</v>
      </c>
      <c r="V391">
        <f>IF(Table2[[#This Row],[international_plan]]="yes",1,0)</f>
        <v>0</v>
      </c>
      <c r="W391">
        <f>IF(Table2[[#This Row],[voice_mail_plan]]="yes",1,0)</f>
        <v>0</v>
      </c>
      <c r="X391" t="str">
        <f t="shared" si="12"/>
        <v>Low</v>
      </c>
      <c r="Y391" t="str">
        <f>IF(Table2[[#This Row],[total_intl_charge]] &gt; AVERAGE($R$2:$R$4245),"High","Low")</f>
        <v>High</v>
      </c>
      <c r="Z391" t="str">
        <f>IF(AND(G391&gt;AVERAGE(train!$G$2:$G$4251),K391&gt;AVERAGE(train!$K$2:$K$4251)),"High Day &amp; Eve",IF(AND(G391&gt;AVERAGE(train!$G$2:$G$4251),K391&lt;=AVERAGE(train!$K$2:$K$4251)),"High Day Only",IF(AND(G391&lt;=AVERAGE(train!$G$2:$G$4251),K391&gt;AVERAGE(train!$K$2:$K$4251)),"High Eve Only","Low Usage")))</f>
        <v>High Day Only</v>
      </c>
    </row>
    <row r="392" spans="1:26">
      <c r="A392" t="s">
        <v>62</v>
      </c>
      <c r="B392">
        <v>78</v>
      </c>
      <c r="C392" t="s">
        <v>25</v>
      </c>
      <c r="D392" t="s">
        <v>22</v>
      </c>
      <c r="E392" t="s">
        <v>22</v>
      </c>
      <c r="F392">
        <v>0</v>
      </c>
      <c r="G392">
        <v>75</v>
      </c>
      <c r="H392">
        <v>116</v>
      </c>
      <c r="I392">
        <v>12.75</v>
      </c>
      <c r="J392">
        <v>248.7</v>
      </c>
      <c r="K392">
        <v>87</v>
      </c>
      <c r="L392">
        <v>21.14</v>
      </c>
      <c r="M392">
        <v>176</v>
      </c>
      <c r="N392">
        <v>83</v>
      </c>
      <c r="O392">
        <v>7.92</v>
      </c>
      <c r="P392">
        <v>9.5</v>
      </c>
      <c r="Q392">
        <v>6</v>
      </c>
      <c r="R392">
        <v>2.57</v>
      </c>
      <c r="S392">
        <v>3</v>
      </c>
      <c r="T392" t="s">
        <v>22</v>
      </c>
      <c r="U392">
        <f t="shared" si="13"/>
        <v>0</v>
      </c>
      <c r="V392">
        <f>IF(Table2[[#This Row],[international_plan]]="yes",1,0)</f>
        <v>0</v>
      </c>
      <c r="W392">
        <f>IF(Table2[[#This Row],[voice_mail_plan]]="yes",1,0)</f>
        <v>0</v>
      </c>
      <c r="X392" t="str">
        <f t="shared" si="12"/>
        <v>Medium</v>
      </c>
      <c r="Y392" t="str">
        <f>IF(Table2[[#This Row],[total_intl_charge]] &gt; AVERAGE($R$2:$R$4245),"High","Low")</f>
        <v>Low</v>
      </c>
      <c r="Z392" t="str">
        <f>IF(AND(G392&gt;AVERAGE(train!$G$2:$G$4251),K392&gt;AVERAGE(train!$K$2:$K$4251)),"High Day &amp; Eve",IF(AND(G392&gt;AVERAGE(train!$G$2:$G$4251),K392&lt;=AVERAGE(train!$K$2:$K$4251)),"High Day Only",IF(AND(G392&lt;=AVERAGE(train!$G$2:$G$4251),K392&gt;AVERAGE(train!$K$2:$K$4251)),"High Eve Only","Low Usage")))</f>
        <v>Low Usage</v>
      </c>
    </row>
    <row r="393" spans="1:26">
      <c r="A393" t="s">
        <v>72</v>
      </c>
      <c r="B393">
        <v>149</v>
      </c>
      <c r="C393" t="s">
        <v>25</v>
      </c>
      <c r="D393" t="s">
        <v>22</v>
      </c>
      <c r="E393" t="s">
        <v>22</v>
      </c>
      <c r="F393">
        <v>0</v>
      </c>
      <c r="G393">
        <v>69.099999999999994</v>
      </c>
      <c r="H393">
        <v>117</v>
      </c>
      <c r="I393">
        <v>11.75</v>
      </c>
      <c r="J393">
        <v>136.30000000000001</v>
      </c>
      <c r="K393">
        <v>100</v>
      </c>
      <c r="L393">
        <v>11.59</v>
      </c>
      <c r="M393">
        <v>181.7</v>
      </c>
      <c r="N393">
        <v>53</v>
      </c>
      <c r="O393">
        <v>8.18</v>
      </c>
      <c r="P393">
        <v>6.3</v>
      </c>
      <c r="Q393">
        <v>3</v>
      </c>
      <c r="R393">
        <v>1.7</v>
      </c>
      <c r="S393">
        <v>1</v>
      </c>
      <c r="T393" t="s">
        <v>22</v>
      </c>
      <c r="U393">
        <f t="shared" si="13"/>
        <v>0</v>
      </c>
      <c r="V393">
        <f>IF(Table2[[#This Row],[international_plan]]="yes",1,0)</f>
        <v>0</v>
      </c>
      <c r="W393">
        <f>IF(Table2[[#This Row],[voice_mail_plan]]="yes",1,0)</f>
        <v>0</v>
      </c>
      <c r="X393" t="str">
        <f t="shared" si="12"/>
        <v>Very High</v>
      </c>
      <c r="Y393" t="str">
        <f>IF(Table2[[#This Row],[total_intl_charge]] &gt; AVERAGE($R$2:$R$4245),"High","Low")</f>
        <v>Low</v>
      </c>
      <c r="Z393" t="str">
        <f>IF(AND(G393&gt;AVERAGE(train!$G$2:$G$4251),K393&gt;AVERAGE(train!$K$2:$K$4251)),"High Day &amp; Eve",IF(AND(G393&gt;AVERAGE(train!$G$2:$G$4251),K393&lt;=AVERAGE(train!$K$2:$K$4251)),"High Day Only",IF(AND(G393&lt;=AVERAGE(train!$G$2:$G$4251),K393&gt;AVERAGE(train!$K$2:$K$4251)),"High Eve Only","Low Usage")))</f>
        <v>Low Usage</v>
      </c>
    </row>
    <row r="394" spans="1:26">
      <c r="A394" t="s">
        <v>31</v>
      </c>
      <c r="B394">
        <v>72</v>
      </c>
      <c r="C394" t="s">
        <v>28</v>
      </c>
      <c r="D394" t="s">
        <v>22</v>
      </c>
      <c r="E394" t="s">
        <v>23</v>
      </c>
      <c r="F394">
        <v>33</v>
      </c>
      <c r="G394">
        <v>96.6</v>
      </c>
      <c r="H394">
        <v>59</v>
      </c>
      <c r="I394">
        <v>16.420000000000002</v>
      </c>
      <c r="J394">
        <v>315.39999999999998</v>
      </c>
      <c r="K394">
        <v>98</v>
      </c>
      <c r="L394">
        <v>26.81</v>
      </c>
      <c r="M394">
        <v>163.30000000000001</v>
      </c>
      <c r="N394">
        <v>117</v>
      </c>
      <c r="O394">
        <v>7.35</v>
      </c>
      <c r="P394">
        <v>6.2</v>
      </c>
      <c r="Q394">
        <v>4</v>
      </c>
      <c r="R394">
        <v>1.67</v>
      </c>
      <c r="S394">
        <v>4</v>
      </c>
      <c r="T394" t="s">
        <v>23</v>
      </c>
      <c r="U394">
        <f t="shared" si="13"/>
        <v>1</v>
      </c>
      <c r="V394">
        <f>IF(Table2[[#This Row],[international_plan]]="yes",1,0)</f>
        <v>0</v>
      </c>
      <c r="W394">
        <f>IF(Table2[[#This Row],[voice_mail_plan]]="yes",1,0)</f>
        <v>1</v>
      </c>
      <c r="X394" t="str">
        <f t="shared" si="12"/>
        <v>Low</v>
      </c>
      <c r="Y394" t="str">
        <f>IF(Table2[[#This Row],[total_intl_charge]] &gt; AVERAGE($R$2:$R$4245),"High","Low")</f>
        <v>Low</v>
      </c>
      <c r="Z394" t="str">
        <f>IF(AND(G394&gt;AVERAGE(train!$G$2:$G$4251),K394&gt;AVERAGE(train!$K$2:$K$4251)),"High Day &amp; Eve",IF(AND(G394&gt;AVERAGE(train!$G$2:$G$4251),K394&lt;=AVERAGE(train!$K$2:$K$4251)),"High Day Only",IF(AND(G394&lt;=AVERAGE(train!$G$2:$G$4251),K394&gt;AVERAGE(train!$K$2:$K$4251)),"High Eve Only","Low Usage")))</f>
        <v>Low Usage</v>
      </c>
    </row>
    <row r="395" spans="1:26">
      <c r="A395" t="s">
        <v>53</v>
      </c>
      <c r="B395">
        <v>139</v>
      </c>
      <c r="C395" t="s">
        <v>21</v>
      </c>
      <c r="D395" t="s">
        <v>22</v>
      </c>
      <c r="E395" t="s">
        <v>23</v>
      </c>
      <c r="F395">
        <v>20</v>
      </c>
      <c r="G395">
        <v>214.6</v>
      </c>
      <c r="H395">
        <v>101</v>
      </c>
      <c r="I395">
        <v>36.479999999999997</v>
      </c>
      <c r="J395">
        <v>235.1</v>
      </c>
      <c r="K395">
        <v>132</v>
      </c>
      <c r="L395">
        <v>19.98</v>
      </c>
      <c r="M395">
        <v>162.80000000000001</v>
      </c>
      <c r="N395">
        <v>132</v>
      </c>
      <c r="O395">
        <v>7.33</v>
      </c>
      <c r="P395">
        <v>14.8</v>
      </c>
      <c r="Q395">
        <v>12</v>
      </c>
      <c r="R395">
        <v>4</v>
      </c>
      <c r="S395">
        <v>0</v>
      </c>
      <c r="T395" t="s">
        <v>22</v>
      </c>
      <c r="U395">
        <f t="shared" si="13"/>
        <v>0</v>
      </c>
      <c r="V395">
        <f>IF(Table2[[#This Row],[international_plan]]="yes",1,0)</f>
        <v>0</v>
      </c>
      <c r="W395">
        <f>IF(Table2[[#This Row],[voice_mail_plan]]="yes",1,0)</f>
        <v>1</v>
      </c>
      <c r="X395" t="str">
        <f t="shared" si="12"/>
        <v>Very High</v>
      </c>
      <c r="Y395" t="str">
        <f>IF(Table2[[#This Row],[total_intl_charge]] &gt; AVERAGE($R$2:$R$4245),"High","Low")</f>
        <v>High</v>
      </c>
      <c r="Z395" t="str">
        <f>IF(AND(G395&gt;AVERAGE(train!$G$2:$G$4251),K395&gt;AVERAGE(train!$K$2:$K$4251)),"High Day &amp; Eve",IF(AND(G395&gt;AVERAGE(train!$G$2:$G$4251),K395&lt;=AVERAGE(train!$K$2:$K$4251)),"High Day Only",IF(AND(G395&lt;=AVERAGE(train!$G$2:$G$4251),K395&gt;AVERAGE(train!$K$2:$K$4251)),"High Eve Only","Low Usage")))</f>
        <v>High Day &amp; Eve</v>
      </c>
    </row>
    <row r="396" spans="1:26">
      <c r="A396" t="s">
        <v>48</v>
      </c>
      <c r="B396">
        <v>141</v>
      </c>
      <c r="C396" t="s">
        <v>28</v>
      </c>
      <c r="D396" t="s">
        <v>22</v>
      </c>
      <c r="E396" t="s">
        <v>23</v>
      </c>
      <c r="F396">
        <v>23</v>
      </c>
      <c r="G396">
        <v>149.69999999999999</v>
      </c>
      <c r="H396">
        <v>112</v>
      </c>
      <c r="I396">
        <v>25.45</v>
      </c>
      <c r="J396">
        <v>162.5</v>
      </c>
      <c r="K396">
        <v>118</v>
      </c>
      <c r="L396">
        <v>13.81</v>
      </c>
      <c r="M396">
        <v>220.3</v>
      </c>
      <c r="N396">
        <v>115</v>
      </c>
      <c r="O396">
        <v>9.91</v>
      </c>
      <c r="P396">
        <v>7.6</v>
      </c>
      <c r="Q396">
        <v>2</v>
      </c>
      <c r="R396">
        <v>2.0499999999999998</v>
      </c>
      <c r="S396">
        <v>3</v>
      </c>
      <c r="T396" t="s">
        <v>22</v>
      </c>
      <c r="U396">
        <f t="shared" si="13"/>
        <v>0</v>
      </c>
      <c r="V396">
        <f>IF(Table2[[#This Row],[international_plan]]="yes",1,0)</f>
        <v>0</v>
      </c>
      <c r="W396">
        <f>IF(Table2[[#This Row],[voice_mail_plan]]="yes",1,0)</f>
        <v>1</v>
      </c>
      <c r="X396" t="str">
        <f t="shared" si="12"/>
        <v>Very High</v>
      </c>
      <c r="Y396" t="str">
        <f>IF(Table2[[#This Row],[total_intl_charge]] &gt; AVERAGE($R$2:$R$4245),"High","Low")</f>
        <v>Low</v>
      </c>
      <c r="Z396" t="str">
        <f>IF(AND(G396&gt;AVERAGE(train!$G$2:$G$4251),K396&gt;AVERAGE(train!$K$2:$K$4251)),"High Day &amp; Eve",IF(AND(G396&gt;AVERAGE(train!$G$2:$G$4251),K396&lt;=AVERAGE(train!$K$2:$K$4251)),"High Day Only",IF(AND(G396&lt;=AVERAGE(train!$G$2:$G$4251),K396&gt;AVERAGE(train!$K$2:$K$4251)),"High Eve Only","Low Usage")))</f>
        <v>High Eve Only</v>
      </c>
    </row>
    <row r="397" spans="1:26">
      <c r="A397" t="s">
        <v>42</v>
      </c>
      <c r="B397">
        <v>140</v>
      </c>
      <c r="C397" t="s">
        <v>25</v>
      </c>
      <c r="D397" t="s">
        <v>22</v>
      </c>
      <c r="E397" t="s">
        <v>22</v>
      </c>
      <c r="F397">
        <v>0</v>
      </c>
      <c r="G397">
        <v>149.80000000000001</v>
      </c>
      <c r="H397">
        <v>134</v>
      </c>
      <c r="I397">
        <v>25.47</v>
      </c>
      <c r="J397">
        <v>164.4</v>
      </c>
      <c r="K397">
        <v>98</v>
      </c>
      <c r="L397">
        <v>13.97</v>
      </c>
      <c r="M397">
        <v>294.7</v>
      </c>
      <c r="N397">
        <v>124</v>
      </c>
      <c r="O397">
        <v>13.26</v>
      </c>
      <c r="P397">
        <v>8.1</v>
      </c>
      <c r="Q397">
        <v>2</v>
      </c>
      <c r="R397">
        <v>2.19</v>
      </c>
      <c r="S397">
        <v>1</v>
      </c>
      <c r="T397" t="s">
        <v>22</v>
      </c>
      <c r="U397">
        <f t="shared" si="13"/>
        <v>0</v>
      </c>
      <c r="V397">
        <f>IF(Table2[[#This Row],[international_plan]]="yes",1,0)</f>
        <v>0</v>
      </c>
      <c r="W397">
        <f>IF(Table2[[#This Row],[voice_mail_plan]]="yes",1,0)</f>
        <v>0</v>
      </c>
      <c r="X397" t="str">
        <f t="shared" si="12"/>
        <v>Very High</v>
      </c>
      <c r="Y397" t="str">
        <f>IF(Table2[[#This Row],[total_intl_charge]] &gt; AVERAGE($R$2:$R$4245),"High","Low")</f>
        <v>Low</v>
      </c>
      <c r="Z397" t="str">
        <f>IF(AND(G397&gt;AVERAGE(train!$G$2:$G$4251),K397&gt;AVERAGE(train!$K$2:$K$4251)),"High Day &amp; Eve",IF(AND(G397&gt;AVERAGE(train!$G$2:$G$4251),K397&lt;=AVERAGE(train!$K$2:$K$4251)),"High Day Only",IF(AND(G397&lt;=AVERAGE(train!$G$2:$G$4251),K397&gt;AVERAGE(train!$K$2:$K$4251)),"High Eve Only","Low Usage")))</f>
        <v>Low Usage</v>
      </c>
    </row>
    <row r="398" spans="1:26">
      <c r="A398" t="s">
        <v>37</v>
      </c>
      <c r="B398">
        <v>99</v>
      </c>
      <c r="C398" t="s">
        <v>25</v>
      </c>
      <c r="D398" t="s">
        <v>22</v>
      </c>
      <c r="E398" t="s">
        <v>22</v>
      </c>
      <c r="F398">
        <v>0</v>
      </c>
      <c r="G398">
        <v>190.4</v>
      </c>
      <c r="H398">
        <v>102</v>
      </c>
      <c r="I398">
        <v>32.369999999999997</v>
      </c>
      <c r="J398">
        <v>158.1</v>
      </c>
      <c r="K398">
        <v>107</v>
      </c>
      <c r="L398">
        <v>13.44</v>
      </c>
      <c r="M398">
        <v>271.5</v>
      </c>
      <c r="N398">
        <v>92</v>
      </c>
      <c r="O398">
        <v>12.22</v>
      </c>
      <c r="P398">
        <v>11.2</v>
      </c>
      <c r="Q398">
        <v>4</v>
      </c>
      <c r="R398">
        <v>3.02</v>
      </c>
      <c r="S398">
        <v>2</v>
      </c>
      <c r="T398" t="s">
        <v>22</v>
      </c>
      <c r="U398">
        <f t="shared" si="13"/>
        <v>0</v>
      </c>
      <c r="V398">
        <f>IF(Table2[[#This Row],[international_plan]]="yes",1,0)</f>
        <v>0</v>
      </c>
      <c r="W398">
        <f>IF(Table2[[#This Row],[voice_mail_plan]]="yes",1,0)</f>
        <v>0</v>
      </c>
      <c r="X398" t="str">
        <f t="shared" si="12"/>
        <v>Medium</v>
      </c>
      <c r="Y398" t="str">
        <f>IF(Table2[[#This Row],[total_intl_charge]] &gt; AVERAGE($R$2:$R$4245),"High","Low")</f>
        <v>High</v>
      </c>
      <c r="Z398" t="str">
        <f>IF(AND(G398&gt;AVERAGE(train!$G$2:$G$4251),K398&gt;AVERAGE(train!$K$2:$K$4251)),"High Day &amp; Eve",IF(AND(G398&gt;AVERAGE(train!$G$2:$G$4251),K398&lt;=AVERAGE(train!$K$2:$K$4251)),"High Day Only",IF(AND(G398&lt;=AVERAGE(train!$G$2:$G$4251),K398&gt;AVERAGE(train!$K$2:$K$4251)),"High Eve Only","Low Usage")))</f>
        <v>High Day &amp; Eve</v>
      </c>
    </row>
    <row r="399" spans="1:26">
      <c r="A399" t="s">
        <v>45</v>
      </c>
      <c r="B399">
        <v>166</v>
      </c>
      <c r="C399" t="s">
        <v>25</v>
      </c>
      <c r="D399" t="s">
        <v>22</v>
      </c>
      <c r="E399" t="s">
        <v>22</v>
      </c>
      <c r="F399">
        <v>0</v>
      </c>
      <c r="G399">
        <v>181.4</v>
      </c>
      <c r="H399">
        <v>108</v>
      </c>
      <c r="I399">
        <v>30.84</v>
      </c>
      <c r="J399">
        <v>253.8</v>
      </c>
      <c r="K399">
        <v>54</v>
      </c>
      <c r="L399">
        <v>21.57</v>
      </c>
      <c r="M399">
        <v>112.3</v>
      </c>
      <c r="N399">
        <v>94</v>
      </c>
      <c r="O399">
        <v>5.05</v>
      </c>
      <c r="P399">
        <v>11.6</v>
      </c>
      <c r="Q399">
        <v>6</v>
      </c>
      <c r="R399">
        <v>3.13</v>
      </c>
      <c r="S399">
        <v>1</v>
      </c>
      <c r="T399" t="s">
        <v>22</v>
      </c>
      <c r="U399">
        <f t="shared" si="13"/>
        <v>0</v>
      </c>
      <c r="V399">
        <f>IF(Table2[[#This Row],[international_plan]]="yes",1,0)</f>
        <v>0</v>
      </c>
      <c r="W399">
        <f>IF(Table2[[#This Row],[voice_mail_plan]]="yes",1,0)</f>
        <v>0</v>
      </c>
      <c r="X399" t="str">
        <f t="shared" si="12"/>
        <v>Very High</v>
      </c>
      <c r="Y399" t="str">
        <f>IF(Table2[[#This Row],[total_intl_charge]] &gt; AVERAGE($R$2:$R$4245),"High","Low")</f>
        <v>High</v>
      </c>
      <c r="Z399" t="str">
        <f>IF(AND(G399&gt;AVERAGE(train!$G$2:$G$4251),K399&gt;AVERAGE(train!$K$2:$K$4251)),"High Day &amp; Eve",IF(AND(G399&gt;AVERAGE(train!$G$2:$G$4251),K399&lt;=AVERAGE(train!$K$2:$K$4251)),"High Day Only",IF(AND(G399&lt;=AVERAGE(train!$G$2:$G$4251),K399&gt;AVERAGE(train!$K$2:$K$4251)),"High Eve Only","Low Usage")))</f>
        <v>High Day Only</v>
      </c>
    </row>
    <row r="400" spans="1:26">
      <c r="A400" t="s">
        <v>62</v>
      </c>
      <c r="B400">
        <v>124</v>
      </c>
      <c r="C400" t="s">
        <v>25</v>
      </c>
      <c r="D400" t="s">
        <v>22</v>
      </c>
      <c r="E400" t="s">
        <v>22</v>
      </c>
      <c r="F400">
        <v>0</v>
      </c>
      <c r="G400">
        <v>151.1</v>
      </c>
      <c r="H400">
        <v>123</v>
      </c>
      <c r="I400">
        <v>25.69</v>
      </c>
      <c r="J400">
        <v>187.4</v>
      </c>
      <c r="K400">
        <v>104</v>
      </c>
      <c r="L400">
        <v>15.93</v>
      </c>
      <c r="M400">
        <v>255.4</v>
      </c>
      <c r="N400">
        <v>93</v>
      </c>
      <c r="O400">
        <v>11.49</v>
      </c>
      <c r="P400">
        <v>5.3</v>
      </c>
      <c r="Q400">
        <v>3</v>
      </c>
      <c r="R400">
        <v>1.43</v>
      </c>
      <c r="S400">
        <v>1</v>
      </c>
      <c r="T400" t="s">
        <v>22</v>
      </c>
      <c r="U400">
        <f t="shared" si="13"/>
        <v>0</v>
      </c>
      <c r="V400">
        <f>IF(Table2[[#This Row],[international_plan]]="yes",1,0)</f>
        <v>0</v>
      </c>
      <c r="W400">
        <f>IF(Table2[[#This Row],[voice_mail_plan]]="yes",1,0)</f>
        <v>0</v>
      </c>
      <c r="X400" t="str">
        <f t="shared" si="12"/>
        <v>High</v>
      </c>
      <c r="Y400" t="str">
        <f>IF(Table2[[#This Row],[total_intl_charge]] &gt; AVERAGE($R$2:$R$4245),"High","Low")</f>
        <v>Low</v>
      </c>
      <c r="Z400" t="str">
        <f>IF(AND(G400&gt;AVERAGE(train!$G$2:$G$4251),K400&gt;AVERAGE(train!$K$2:$K$4251)),"High Day &amp; Eve",IF(AND(G400&gt;AVERAGE(train!$G$2:$G$4251),K400&lt;=AVERAGE(train!$K$2:$K$4251)),"High Day Only",IF(AND(G400&lt;=AVERAGE(train!$G$2:$G$4251),K400&gt;AVERAGE(train!$K$2:$K$4251)),"High Eve Only","Low Usage")))</f>
        <v>High Eve Only</v>
      </c>
    </row>
    <row r="401" spans="1:26">
      <c r="A401" t="s">
        <v>49</v>
      </c>
      <c r="B401">
        <v>74</v>
      </c>
      <c r="C401" t="s">
        <v>21</v>
      </c>
      <c r="D401" t="s">
        <v>22</v>
      </c>
      <c r="E401" t="s">
        <v>22</v>
      </c>
      <c r="F401">
        <v>0</v>
      </c>
      <c r="G401">
        <v>155.69999999999999</v>
      </c>
      <c r="H401">
        <v>116</v>
      </c>
      <c r="I401">
        <v>26.47</v>
      </c>
      <c r="J401">
        <v>173.7</v>
      </c>
      <c r="K401">
        <v>63</v>
      </c>
      <c r="L401">
        <v>14.76</v>
      </c>
      <c r="M401">
        <v>257.39999999999998</v>
      </c>
      <c r="N401">
        <v>97</v>
      </c>
      <c r="O401">
        <v>11.58</v>
      </c>
      <c r="P401">
        <v>8.1</v>
      </c>
      <c r="Q401">
        <v>4</v>
      </c>
      <c r="R401">
        <v>2.19</v>
      </c>
      <c r="S401">
        <v>0</v>
      </c>
      <c r="T401" t="s">
        <v>22</v>
      </c>
      <c r="U401">
        <f t="shared" si="13"/>
        <v>0</v>
      </c>
      <c r="V401">
        <f>IF(Table2[[#This Row],[international_plan]]="yes",1,0)</f>
        <v>0</v>
      </c>
      <c r="W401">
        <f>IF(Table2[[#This Row],[voice_mail_plan]]="yes",1,0)</f>
        <v>0</v>
      </c>
      <c r="X401" t="str">
        <f t="shared" si="12"/>
        <v>Medium</v>
      </c>
      <c r="Y401" t="str">
        <f>IF(Table2[[#This Row],[total_intl_charge]] &gt; AVERAGE($R$2:$R$4245),"High","Low")</f>
        <v>Low</v>
      </c>
      <c r="Z401" t="str">
        <f>IF(AND(G401&gt;AVERAGE(train!$G$2:$G$4251),K401&gt;AVERAGE(train!$K$2:$K$4251)),"High Day &amp; Eve",IF(AND(G401&gt;AVERAGE(train!$G$2:$G$4251),K401&lt;=AVERAGE(train!$K$2:$K$4251)),"High Day Only",IF(AND(G401&lt;=AVERAGE(train!$G$2:$G$4251),K401&gt;AVERAGE(train!$K$2:$K$4251)),"High Eve Only","Low Usage")))</f>
        <v>Low Usage</v>
      </c>
    </row>
    <row r="402" spans="1:26">
      <c r="A402" t="s">
        <v>48</v>
      </c>
      <c r="B402">
        <v>117</v>
      </c>
      <c r="C402" t="s">
        <v>28</v>
      </c>
      <c r="D402" t="s">
        <v>22</v>
      </c>
      <c r="E402" t="s">
        <v>22</v>
      </c>
      <c r="F402">
        <v>0</v>
      </c>
      <c r="G402">
        <v>149.9</v>
      </c>
      <c r="H402">
        <v>95</v>
      </c>
      <c r="I402">
        <v>25.48</v>
      </c>
      <c r="J402">
        <v>256.10000000000002</v>
      </c>
      <c r="K402">
        <v>110</v>
      </c>
      <c r="L402">
        <v>21.77</v>
      </c>
      <c r="M402">
        <v>212.7</v>
      </c>
      <c r="N402">
        <v>92</v>
      </c>
      <c r="O402">
        <v>9.57</v>
      </c>
      <c r="P402">
        <v>13.3</v>
      </c>
      <c r="Q402">
        <v>13</v>
      </c>
      <c r="R402">
        <v>3.59</v>
      </c>
      <c r="S402">
        <v>2</v>
      </c>
      <c r="T402" t="s">
        <v>22</v>
      </c>
      <c r="U402">
        <f t="shared" si="13"/>
        <v>0</v>
      </c>
      <c r="V402">
        <f>IF(Table2[[#This Row],[international_plan]]="yes",1,0)</f>
        <v>0</v>
      </c>
      <c r="W402">
        <f>IF(Table2[[#This Row],[voice_mail_plan]]="yes",1,0)</f>
        <v>0</v>
      </c>
      <c r="X402" t="str">
        <f t="shared" si="12"/>
        <v>High</v>
      </c>
      <c r="Y402" t="str">
        <f>IF(Table2[[#This Row],[total_intl_charge]] &gt; AVERAGE($R$2:$R$4245),"High","Low")</f>
        <v>High</v>
      </c>
      <c r="Z402" t="str">
        <f>IF(AND(G402&gt;AVERAGE(train!$G$2:$G$4251),K402&gt;AVERAGE(train!$K$2:$K$4251)),"High Day &amp; Eve",IF(AND(G402&gt;AVERAGE(train!$G$2:$G$4251),K402&lt;=AVERAGE(train!$K$2:$K$4251)),"High Day Only",IF(AND(G402&lt;=AVERAGE(train!$G$2:$G$4251),K402&gt;AVERAGE(train!$K$2:$K$4251)),"High Eve Only","Low Usage")))</f>
        <v>High Eve Only</v>
      </c>
    </row>
    <row r="403" spans="1:26">
      <c r="A403" t="s">
        <v>48</v>
      </c>
      <c r="B403">
        <v>85</v>
      </c>
      <c r="C403" t="s">
        <v>28</v>
      </c>
      <c r="D403" t="s">
        <v>22</v>
      </c>
      <c r="E403" t="s">
        <v>22</v>
      </c>
      <c r="F403">
        <v>0</v>
      </c>
      <c r="G403">
        <v>222.3</v>
      </c>
      <c r="H403">
        <v>132</v>
      </c>
      <c r="I403">
        <v>37.79</v>
      </c>
      <c r="J403">
        <v>231.5</v>
      </c>
      <c r="K403">
        <v>101</v>
      </c>
      <c r="L403">
        <v>19.68</v>
      </c>
      <c r="M403">
        <v>223.5</v>
      </c>
      <c r="N403">
        <v>75</v>
      </c>
      <c r="O403">
        <v>10.06</v>
      </c>
      <c r="P403">
        <v>11</v>
      </c>
      <c r="Q403">
        <v>2</v>
      </c>
      <c r="R403">
        <v>2.97</v>
      </c>
      <c r="S403">
        <v>3</v>
      </c>
      <c r="T403" t="s">
        <v>22</v>
      </c>
      <c r="U403">
        <f t="shared" si="13"/>
        <v>0</v>
      </c>
      <c r="V403">
        <f>IF(Table2[[#This Row],[international_plan]]="yes",1,0)</f>
        <v>0</v>
      </c>
      <c r="W403">
        <f>IF(Table2[[#This Row],[voice_mail_plan]]="yes",1,0)</f>
        <v>0</v>
      </c>
      <c r="X403" t="str">
        <f t="shared" si="12"/>
        <v>Medium</v>
      </c>
      <c r="Y403" t="str">
        <f>IF(Table2[[#This Row],[total_intl_charge]] &gt; AVERAGE($R$2:$R$4245),"High","Low")</f>
        <v>High</v>
      </c>
      <c r="Z403" t="str">
        <f>IF(AND(G403&gt;AVERAGE(train!$G$2:$G$4251),K403&gt;AVERAGE(train!$K$2:$K$4251)),"High Day &amp; Eve",IF(AND(G403&gt;AVERAGE(train!$G$2:$G$4251),K403&lt;=AVERAGE(train!$K$2:$K$4251)),"High Day Only",IF(AND(G403&lt;=AVERAGE(train!$G$2:$G$4251),K403&gt;AVERAGE(train!$K$2:$K$4251)),"High Eve Only","Low Usage")))</f>
        <v>High Day &amp; Eve</v>
      </c>
    </row>
    <row r="404" spans="1:26">
      <c r="A404" t="s">
        <v>55</v>
      </c>
      <c r="B404">
        <v>36</v>
      </c>
      <c r="C404" t="s">
        <v>21</v>
      </c>
      <c r="D404" t="s">
        <v>22</v>
      </c>
      <c r="E404" t="s">
        <v>23</v>
      </c>
      <c r="F404">
        <v>16</v>
      </c>
      <c r="G404">
        <v>149.4</v>
      </c>
      <c r="H404">
        <v>111</v>
      </c>
      <c r="I404">
        <v>25.4</v>
      </c>
      <c r="J404">
        <v>131.80000000000001</v>
      </c>
      <c r="K404">
        <v>113</v>
      </c>
      <c r="L404">
        <v>11.2</v>
      </c>
      <c r="M404">
        <v>132.69999999999999</v>
      </c>
      <c r="N404">
        <v>87</v>
      </c>
      <c r="O404">
        <v>5.97</v>
      </c>
      <c r="P404">
        <v>6.7</v>
      </c>
      <c r="Q404">
        <v>2</v>
      </c>
      <c r="R404">
        <v>1.81</v>
      </c>
      <c r="S404">
        <v>0</v>
      </c>
      <c r="T404" t="s">
        <v>22</v>
      </c>
      <c r="U404">
        <f t="shared" si="13"/>
        <v>0</v>
      </c>
      <c r="V404">
        <f>IF(Table2[[#This Row],[international_plan]]="yes",1,0)</f>
        <v>0</v>
      </c>
      <c r="W404">
        <f>IF(Table2[[#This Row],[voice_mail_plan]]="yes",1,0)</f>
        <v>1</v>
      </c>
      <c r="X404" t="str">
        <f t="shared" si="12"/>
        <v>Low</v>
      </c>
      <c r="Y404" t="str">
        <f>IF(Table2[[#This Row],[total_intl_charge]] &gt; AVERAGE($R$2:$R$4245),"High","Low")</f>
        <v>Low</v>
      </c>
      <c r="Z404" t="str">
        <f>IF(AND(G404&gt;AVERAGE(train!$G$2:$G$4251),K404&gt;AVERAGE(train!$K$2:$K$4251)),"High Day &amp; Eve",IF(AND(G404&gt;AVERAGE(train!$G$2:$G$4251),K404&lt;=AVERAGE(train!$K$2:$K$4251)),"High Day Only",IF(AND(G404&lt;=AVERAGE(train!$G$2:$G$4251),K404&gt;AVERAGE(train!$K$2:$K$4251)),"High Eve Only","Low Usage")))</f>
        <v>High Eve Only</v>
      </c>
    </row>
    <row r="405" spans="1:26">
      <c r="A405" t="s">
        <v>27</v>
      </c>
      <c r="B405">
        <v>102</v>
      </c>
      <c r="C405" t="s">
        <v>28</v>
      </c>
      <c r="D405" t="s">
        <v>23</v>
      </c>
      <c r="E405" t="s">
        <v>22</v>
      </c>
      <c r="F405">
        <v>0</v>
      </c>
      <c r="G405">
        <v>233.8</v>
      </c>
      <c r="H405">
        <v>103</v>
      </c>
      <c r="I405">
        <v>39.75</v>
      </c>
      <c r="J405">
        <v>221.6</v>
      </c>
      <c r="K405">
        <v>131</v>
      </c>
      <c r="L405">
        <v>18.84</v>
      </c>
      <c r="M405">
        <v>146.9</v>
      </c>
      <c r="N405">
        <v>106</v>
      </c>
      <c r="O405">
        <v>6.61</v>
      </c>
      <c r="P405">
        <v>12.8</v>
      </c>
      <c r="Q405">
        <v>3</v>
      </c>
      <c r="R405">
        <v>3.46</v>
      </c>
      <c r="S405">
        <v>0</v>
      </c>
      <c r="T405" t="s">
        <v>22</v>
      </c>
      <c r="U405">
        <f t="shared" si="13"/>
        <v>0</v>
      </c>
      <c r="V405">
        <f>IF(Table2[[#This Row],[international_plan]]="yes",1,0)</f>
        <v>1</v>
      </c>
      <c r="W405">
        <f>IF(Table2[[#This Row],[voice_mail_plan]]="yes",1,0)</f>
        <v>0</v>
      </c>
      <c r="X405" t="str">
        <f t="shared" si="12"/>
        <v>High</v>
      </c>
      <c r="Y405" t="str">
        <f>IF(Table2[[#This Row],[total_intl_charge]] &gt; AVERAGE($R$2:$R$4245),"High","Low")</f>
        <v>High</v>
      </c>
      <c r="Z405" t="str">
        <f>IF(AND(G405&gt;AVERAGE(train!$G$2:$G$4251),K405&gt;AVERAGE(train!$K$2:$K$4251)),"High Day &amp; Eve",IF(AND(G405&gt;AVERAGE(train!$G$2:$G$4251),K405&lt;=AVERAGE(train!$K$2:$K$4251)),"High Day Only",IF(AND(G405&lt;=AVERAGE(train!$G$2:$G$4251),K405&gt;AVERAGE(train!$K$2:$K$4251)),"High Eve Only","Low Usage")))</f>
        <v>High Day &amp; Eve</v>
      </c>
    </row>
    <row r="406" spans="1:26">
      <c r="A406" t="s">
        <v>32</v>
      </c>
      <c r="B406">
        <v>76</v>
      </c>
      <c r="C406" t="s">
        <v>21</v>
      </c>
      <c r="D406" t="s">
        <v>22</v>
      </c>
      <c r="E406" t="s">
        <v>22</v>
      </c>
      <c r="F406">
        <v>0</v>
      </c>
      <c r="G406">
        <v>204.2</v>
      </c>
      <c r="H406">
        <v>100</v>
      </c>
      <c r="I406">
        <v>34.71</v>
      </c>
      <c r="J406">
        <v>292.60000000000002</v>
      </c>
      <c r="K406">
        <v>139</v>
      </c>
      <c r="L406">
        <v>24.87</v>
      </c>
      <c r="M406">
        <v>244.3</v>
      </c>
      <c r="N406">
        <v>105</v>
      </c>
      <c r="O406">
        <v>10.99</v>
      </c>
      <c r="P406">
        <v>10.5</v>
      </c>
      <c r="Q406">
        <v>2</v>
      </c>
      <c r="R406">
        <v>2.84</v>
      </c>
      <c r="S406">
        <v>0</v>
      </c>
      <c r="T406" t="s">
        <v>22</v>
      </c>
      <c r="U406">
        <f t="shared" si="13"/>
        <v>0</v>
      </c>
      <c r="V406">
        <f>IF(Table2[[#This Row],[international_plan]]="yes",1,0)</f>
        <v>0</v>
      </c>
      <c r="W406">
        <f>IF(Table2[[#This Row],[voice_mail_plan]]="yes",1,0)</f>
        <v>0</v>
      </c>
      <c r="X406" t="str">
        <f t="shared" si="12"/>
        <v>Medium</v>
      </c>
      <c r="Y406" t="str">
        <f>IF(Table2[[#This Row],[total_intl_charge]] &gt; AVERAGE($R$2:$R$4245),"High","Low")</f>
        <v>High</v>
      </c>
      <c r="Z406" t="str">
        <f>IF(AND(G406&gt;AVERAGE(train!$G$2:$G$4251),K406&gt;AVERAGE(train!$K$2:$K$4251)),"High Day &amp; Eve",IF(AND(G406&gt;AVERAGE(train!$G$2:$G$4251),K406&lt;=AVERAGE(train!$K$2:$K$4251)),"High Day Only",IF(AND(G406&lt;=AVERAGE(train!$G$2:$G$4251),K406&gt;AVERAGE(train!$K$2:$K$4251)),"High Eve Only","Low Usage")))</f>
        <v>High Day &amp; Eve</v>
      </c>
    </row>
    <row r="407" spans="1:26">
      <c r="A407" t="s">
        <v>64</v>
      </c>
      <c r="B407">
        <v>165</v>
      </c>
      <c r="C407" t="s">
        <v>28</v>
      </c>
      <c r="D407" t="s">
        <v>22</v>
      </c>
      <c r="E407" t="s">
        <v>22</v>
      </c>
      <c r="F407">
        <v>0</v>
      </c>
      <c r="G407">
        <v>242.9</v>
      </c>
      <c r="H407">
        <v>126</v>
      </c>
      <c r="I407">
        <v>41.29</v>
      </c>
      <c r="J407">
        <v>209.8</v>
      </c>
      <c r="K407">
        <v>65</v>
      </c>
      <c r="L407">
        <v>17.829999999999998</v>
      </c>
      <c r="M407">
        <v>228.4</v>
      </c>
      <c r="N407">
        <v>126</v>
      </c>
      <c r="O407">
        <v>10.28</v>
      </c>
      <c r="P407">
        <v>0</v>
      </c>
      <c r="Q407">
        <v>0</v>
      </c>
      <c r="R407">
        <v>0</v>
      </c>
      <c r="S407">
        <v>1</v>
      </c>
      <c r="T407" t="s">
        <v>22</v>
      </c>
      <c r="U407">
        <f t="shared" si="13"/>
        <v>0</v>
      </c>
      <c r="V407">
        <f>IF(Table2[[#This Row],[international_plan]]="yes",1,0)</f>
        <v>0</v>
      </c>
      <c r="W407">
        <f>IF(Table2[[#This Row],[voice_mail_plan]]="yes",1,0)</f>
        <v>0</v>
      </c>
      <c r="X407" t="str">
        <f t="shared" si="12"/>
        <v>Very High</v>
      </c>
      <c r="Y407" t="str">
        <f>IF(Table2[[#This Row],[total_intl_charge]] &gt; AVERAGE($R$2:$R$4245),"High","Low")</f>
        <v>Low</v>
      </c>
      <c r="Z407" t="str">
        <f>IF(AND(G407&gt;AVERAGE(train!$G$2:$G$4251),K407&gt;AVERAGE(train!$K$2:$K$4251)),"High Day &amp; Eve",IF(AND(G407&gt;AVERAGE(train!$G$2:$G$4251),K407&lt;=AVERAGE(train!$K$2:$K$4251)),"High Day Only",IF(AND(G407&lt;=AVERAGE(train!$G$2:$G$4251),K407&gt;AVERAGE(train!$K$2:$K$4251)),"High Eve Only","Low Usage")))</f>
        <v>High Day Only</v>
      </c>
    </row>
    <row r="408" spans="1:26">
      <c r="A408" t="s">
        <v>34</v>
      </c>
      <c r="B408">
        <v>130</v>
      </c>
      <c r="C408" t="s">
        <v>21</v>
      </c>
      <c r="D408" t="s">
        <v>22</v>
      </c>
      <c r="E408" t="s">
        <v>22</v>
      </c>
      <c r="F408">
        <v>0</v>
      </c>
      <c r="G408">
        <v>150.4</v>
      </c>
      <c r="H408">
        <v>119</v>
      </c>
      <c r="I408">
        <v>25.57</v>
      </c>
      <c r="J408">
        <v>230.5</v>
      </c>
      <c r="K408">
        <v>99</v>
      </c>
      <c r="L408">
        <v>19.59</v>
      </c>
      <c r="M408">
        <v>186.3</v>
      </c>
      <c r="N408">
        <v>76</v>
      </c>
      <c r="O408">
        <v>8.3800000000000008</v>
      </c>
      <c r="P408">
        <v>12.3</v>
      </c>
      <c r="Q408">
        <v>4</v>
      </c>
      <c r="R408">
        <v>3.32</v>
      </c>
      <c r="S408">
        <v>1</v>
      </c>
      <c r="T408" t="s">
        <v>22</v>
      </c>
      <c r="U408">
        <f t="shared" si="13"/>
        <v>0</v>
      </c>
      <c r="V408">
        <f>IF(Table2[[#This Row],[international_plan]]="yes",1,0)</f>
        <v>0</v>
      </c>
      <c r="W408">
        <f>IF(Table2[[#This Row],[voice_mail_plan]]="yes",1,0)</f>
        <v>0</v>
      </c>
      <c r="X408" t="str">
        <f t="shared" si="12"/>
        <v>Very High</v>
      </c>
      <c r="Y408" t="str">
        <f>IF(Table2[[#This Row],[total_intl_charge]] &gt; AVERAGE($R$2:$R$4245),"High","Low")</f>
        <v>High</v>
      </c>
      <c r="Z408" t="str">
        <f>IF(AND(G408&gt;AVERAGE(train!$G$2:$G$4251),K408&gt;AVERAGE(train!$K$2:$K$4251)),"High Day &amp; Eve",IF(AND(G408&gt;AVERAGE(train!$G$2:$G$4251),K408&lt;=AVERAGE(train!$K$2:$K$4251)),"High Day Only",IF(AND(G408&lt;=AVERAGE(train!$G$2:$G$4251),K408&gt;AVERAGE(train!$K$2:$K$4251)),"High Eve Only","Low Usage")))</f>
        <v>Low Usage</v>
      </c>
    </row>
    <row r="409" spans="1:26">
      <c r="A409" t="s">
        <v>68</v>
      </c>
      <c r="B409">
        <v>55</v>
      </c>
      <c r="C409" t="s">
        <v>21</v>
      </c>
      <c r="D409" t="s">
        <v>23</v>
      </c>
      <c r="E409" t="s">
        <v>22</v>
      </c>
      <c r="F409">
        <v>0</v>
      </c>
      <c r="G409">
        <v>191.9</v>
      </c>
      <c r="H409">
        <v>91</v>
      </c>
      <c r="I409">
        <v>32.619999999999997</v>
      </c>
      <c r="J409">
        <v>256.10000000000002</v>
      </c>
      <c r="K409">
        <v>110</v>
      </c>
      <c r="L409">
        <v>21.77</v>
      </c>
      <c r="M409">
        <v>203.7</v>
      </c>
      <c r="N409">
        <v>101</v>
      </c>
      <c r="O409">
        <v>9.17</v>
      </c>
      <c r="P409">
        <v>14.3</v>
      </c>
      <c r="Q409">
        <v>6</v>
      </c>
      <c r="R409">
        <v>3.86</v>
      </c>
      <c r="S409">
        <v>1</v>
      </c>
      <c r="T409" t="s">
        <v>23</v>
      </c>
      <c r="U409">
        <f t="shared" si="13"/>
        <v>1</v>
      </c>
      <c r="V409">
        <f>IF(Table2[[#This Row],[international_plan]]="yes",1,0)</f>
        <v>1</v>
      </c>
      <c r="W409">
        <f>IF(Table2[[#This Row],[voice_mail_plan]]="yes",1,0)</f>
        <v>0</v>
      </c>
      <c r="X409" t="str">
        <f t="shared" si="12"/>
        <v>Low</v>
      </c>
      <c r="Y409" t="str">
        <f>IF(Table2[[#This Row],[total_intl_charge]] &gt; AVERAGE($R$2:$R$4245),"High","Low")</f>
        <v>High</v>
      </c>
      <c r="Z409" t="str">
        <f>IF(AND(G409&gt;AVERAGE(train!$G$2:$G$4251),K409&gt;AVERAGE(train!$K$2:$K$4251)),"High Day &amp; Eve",IF(AND(G409&gt;AVERAGE(train!$G$2:$G$4251),K409&lt;=AVERAGE(train!$K$2:$K$4251)),"High Day Only",IF(AND(G409&lt;=AVERAGE(train!$G$2:$G$4251),K409&gt;AVERAGE(train!$K$2:$K$4251)),"High Eve Only","Low Usage")))</f>
        <v>High Day &amp; Eve</v>
      </c>
    </row>
    <row r="410" spans="1:26">
      <c r="A410" t="s">
        <v>66</v>
      </c>
      <c r="B410">
        <v>92</v>
      </c>
      <c r="C410" t="s">
        <v>21</v>
      </c>
      <c r="D410" t="s">
        <v>23</v>
      </c>
      <c r="E410" t="s">
        <v>22</v>
      </c>
      <c r="F410">
        <v>0</v>
      </c>
      <c r="G410">
        <v>130.69999999999999</v>
      </c>
      <c r="H410">
        <v>113</v>
      </c>
      <c r="I410">
        <v>22.22</v>
      </c>
      <c r="J410">
        <v>260.60000000000002</v>
      </c>
      <c r="K410">
        <v>122</v>
      </c>
      <c r="L410">
        <v>22.15</v>
      </c>
      <c r="M410">
        <v>244.2</v>
      </c>
      <c r="N410">
        <v>98</v>
      </c>
      <c r="O410">
        <v>10.99</v>
      </c>
      <c r="P410">
        <v>9.4</v>
      </c>
      <c r="Q410">
        <v>2</v>
      </c>
      <c r="R410">
        <v>2.54</v>
      </c>
      <c r="S410">
        <v>2</v>
      </c>
      <c r="T410" t="s">
        <v>23</v>
      </c>
      <c r="U410">
        <f t="shared" si="13"/>
        <v>1</v>
      </c>
      <c r="V410">
        <f>IF(Table2[[#This Row],[international_plan]]="yes",1,0)</f>
        <v>1</v>
      </c>
      <c r="W410">
        <f>IF(Table2[[#This Row],[voice_mail_plan]]="yes",1,0)</f>
        <v>0</v>
      </c>
      <c r="X410" t="str">
        <f t="shared" si="12"/>
        <v>Medium</v>
      </c>
      <c r="Y410" t="str">
        <f>IF(Table2[[#This Row],[total_intl_charge]] &gt; AVERAGE($R$2:$R$4245),"High","Low")</f>
        <v>Low</v>
      </c>
      <c r="Z410" t="str">
        <f>IF(AND(G410&gt;AVERAGE(train!$G$2:$G$4251),K410&gt;AVERAGE(train!$K$2:$K$4251)),"High Day &amp; Eve",IF(AND(G410&gt;AVERAGE(train!$G$2:$G$4251),K410&lt;=AVERAGE(train!$K$2:$K$4251)),"High Day Only",IF(AND(G410&lt;=AVERAGE(train!$G$2:$G$4251),K410&gt;AVERAGE(train!$K$2:$K$4251)),"High Eve Only","Low Usage")))</f>
        <v>High Eve Only</v>
      </c>
    </row>
    <row r="411" spans="1:26">
      <c r="A411" t="s">
        <v>33</v>
      </c>
      <c r="B411">
        <v>129</v>
      </c>
      <c r="C411" t="s">
        <v>21</v>
      </c>
      <c r="D411" t="s">
        <v>22</v>
      </c>
      <c r="E411" t="s">
        <v>23</v>
      </c>
      <c r="F411">
        <v>33</v>
      </c>
      <c r="G411">
        <v>119.6</v>
      </c>
      <c r="H411">
        <v>104</v>
      </c>
      <c r="I411">
        <v>20.329999999999998</v>
      </c>
      <c r="J411">
        <v>278.7</v>
      </c>
      <c r="K411">
        <v>88</v>
      </c>
      <c r="L411">
        <v>23.69</v>
      </c>
      <c r="M411">
        <v>263.39999999999998</v>
      </c>
      <c r="N411">
        <v>175</v>
      </c>
      <c r="O411">
        <v>11.85</v>
      </c>
      <c r="P411">
        <v>5.9</v>
      </c>
      <c r="Q411">
        <v>2</v>
      </c>
      <c r="R411">
        <v>1.59</v>
      </c>
      <c r="S411">
        <v>2</v>
      </c>
      <c r="T411" t="s">
        <v>22</v>
      </c>
      <c r="U411">
        <f t="shared" si="13"/>
        <v>0</v>
      </c>
      <c r="V411">
        <f>IF(Table2[[#This Row],[international_plan]]="yes",1,0)</f>
        <v>0</v>
      </c>
      <c r="W411">
        <f>IF(Table2[[#This Row],[voice_mail_plan]]="yes",1,0)</f>
        <v>1</v>
      </c>
      <c r="X411" t="str">
        <f t="shared" si="12"/>
        <v>Very High</v>
      </c>
      <c r="Y411" t="str">
        <f>IF(Table2[[#This Row],[total_intl_charge]] &gt; AVERAGE($R$2:$R$4245),"High","Low")</f>
        <v>Low</v>
      </c>
      <c r="Z411" t="str">
        <f>IF(AND(G411&gt;AVERAGE(train!$G$2:$G$4251),K411&gt;AVERAGE(train!$K$2:$K$4251)),"High Day &amp; Eve",IF(AND(G411&gt;AVERAGE(train!$G$2:$G$4251),K411&lt;=AVERAGE(train!$K$2:$K$4251)),"High Day Only",IF(AND(G411&lt;=AVERAGE(train!$G$2:$G$4251),K411&gt;AVERAGE(train!$K$2:$K$4251)),"High Eve Only","Low Usage")))</f>
        <v>Low Usage</v>
      </c>
    </row>
    <row r="412" spans="1:26">
      <c r="A412" t="s">
        <v>49</v>
      </c>
      <c r="B412">
        <v>18</v>
      </c>
      <c r="C412" t="s">
        <v>25</v>
      </c>
      <c r="D412" t="s">
        <v>22</v>
      </c>
      <c r="E412" t="s">
        <v>22</v>
      </c>
      <c r="F412">
        <v>0</v>
      </c>
      <c r="G412">
        <v>273.60000000000002</v>
      </c>
      <c r="H412">
        <v>93</v>
      </c>
      <c r="I412">
        <v>46.51</v>
      </c>
      <c r="J412">
        <v>114.6</v>
      </c>
      <c r="K412">
        <v>116</v>
      </c>
      <c r="L412">
        <v>9.74</v>
      </c>
      <c r="M412">
        <v>250.6</v>
      </c>
      <c r="N412">
        <v>120</v>
      </c>
      <c r="O412">
        <v>11.28</v>
      </c>
      <c r="P412">
        <v>8.1999999999999993</v>
      </c>
      <c r="Q412">
        <v>4</v>
      </c>
      <c r="R412">
        <v>2.21</v>
      </c>
      <c r="S412">
        <v>1</v>
      </c>
      <c r="T412" t="s">
        <v>22</v>
      </c>
      <c r="U412">
        <f t="shared" si="13"/>
        <v>0</v>
      </c>
      <c r="V412">
        <f>IF(Table2[[#This Row],[international_plan]]="yes",1,0)</f>
        <v>0</v>
      </c>
      <c r="W412">
        <f>IF(Table2[[#This Row],[voice_mail_plan]]="yes",1,0)</f>
        <v>0</v>
      </c>
      <c r="X412" t="str">
        <f t="shared" si="12"/>
        <v>Low</v>
      </c>
      <c r="Y412" t="str">
        <f>IF(Table2[[#This Row],[total_intl_charge]] &gt; AVERAGE($R$2:$R$4245),"High","Low")</f>
        <v>Low</v>
      </c>
      <c r="Z412" t="str">
        <f>IF(AND(G412&gt;AVERAGE(train!$G$2:$G$4251),K412&gt;AVERAGE(train!$K$2:$K$4251)),"High Day &amp; Eve",IF(AND(G412&gt;AVERAGE(train!$G$2:$G$4251),K412&lt;=AVERAGE(train!$K$2:$K$4251)),"High Day Only",IF(AND(G412&lt;=AVERAGE(train!$G$2:$G$4251),K412&gt;AVERAGE(train!$K$2:$K$4251)),"High Eve Only","Low Usage")))</f>
        <v>High Day &amp; Eve</v>
      </c>
    </row>
    <row r="413" spans="1:26">
      <c r="A413" t="s">
        <v>40</v>
      </c>
      <c r="B413">
        <v>161</v>
      </c>
      <c r="C413" t="s">
        <v>21</v>
      </c>
      <c r="D413" t="s">
        <v>23</v>
      </c>
      <c r="E413" t="s">
        <v>22</v>
      </c>
      <c r="F413">
        <v>0</v>
      </c>
      <c r="G413">
        <v>156.1</v>
      </c>
      <c r="H413">
        <v>114</v>
      </c>
      <c r="I413">
        <v>26.54</v>
      </c>
      <c r="J413">
        <v>180.3</v>
      </c>
      <c r="K413">
        <v>63</v>
      </c>
      <c r="L413">
        <v>15.33</v>
      </c>
      <c r="M413">
        <v>179.6</v>
      </c>
      <c r="N413">
        <v>115</v>
      </c>
      <c r="O413">
        <v>8.08</v>
      </c>
      <c r="P413">
        <v>11.1</v>
      </c>
      <c r="Q413">
        <v>9</v>
      </c>
      <c r="R413">
        <v>3</v>
      </c>
      <c r="S413">
        <v>2</v>
      </c>
      <c r="T413" t="s">
        <v>22</v>
      </c>
      <c r="U413">
        <f t="shared" si="13"/>
        <v>0</v>
      </c>
      <c r="V413">
        <f>IF(Table2[[#This Row],[international_plan]]="yes",1,0)</f>
        <v>1</v>
      </c>
      <c r="W413">
        <f>IF(Table2[[#This Row],[voice_mail_plan]]="yes",1,0)</f>
        <v>0</v>
      </c>
      <c r="X413" t="str">
        <f t="shared" si="12"/>
        <v>Very High</v>
      </c>
      <c r="Y413" t="str">
        <f>IF(Table2[[#This Row],[total_intl_charge]] &gt; AVERAGE($R$2:$R$4245),"High","Low")</f>
        <v>High</v>
      </c>
      <c r="Z413" t="str">
        <f>IF(AND(G413&gt;AVERAGE(train!$G$2:$G$4251),K413&gt;AVERAGE(train!$K$2:$K$4251)),"High Day &amp; Eve",IF(AND(G413&gt;AVERAGE(train!$G$2:$G$4251),K413&lt;=AVERAGE(train!$K$2:$K$4251)),"High Day Only",IF(AND(G413&lt;=AVERAGE(train!$G$2:$G$4251),K413&gt;AVERAGE(train!$K$2:$K$4251)),"High Eve Only","Low Usage")))</f>
        <v>Low Usage</v>
      </c>
    </row>
    <row r="414" spans="1:26">
      <c r="A414" t="s">
        <v>66</v>
      </c>
      <c r="B414">
        <v>75</v>
      </c>
      <c r="C414" t="s">
        <v>25</v>
      </c>
      <c r="D414" t="s">
        <v>23</v>
      </c>
      <c r="E414" t="s">
        <v>22</v>
      </c>
      <c r="F414">
        <v>0</v>
      </c>
      <c r="G414">
        <v>211.3</v>
      </c>
      <c r="H414">
        <v>61</v>
      </c>
      <c r="I414">
        <v>35.92</v>
      </c>
      <c r="J414">
        <v>105.6</v>
      </c>
      <c r="K414">
        <v>119</v>
      </c>
      <c r="L414">
        <v>8.98</v>
      </c>
      <c r="M414">
        <v>175.9</v>
      </c>
      <c r="N414">
        <v>63</v>
      </c>
      <c r="O414">
        <v>7.92</v>
      </c>
      <c r="P414">
        <v>9.6999999999999993</v>
      </c>
      <c r="Q414">
        <v>4</v>
      </c>
      <c r="R414">
        <v>2.62</v>
      </c>
      <c r="S414">
        <v>4</v>
      </c>
      <c r="T414" t="s">
        <v>23</v>
      </c>
      <c r="U414">
        <f t="shared" si="13"/>
        <v>1</v>
      </c>
      <c r="V414">
        <f>IF(Table2[[#This Row],[international_plan]]="yes",1,0)</f>
        <v>1</v>
      </c>
      <c r="W414">
        <f>IF(Table2[[#This Row],[voice_mail_plan]]="yes",1,0)</f>
        <v>0</v>
      </c>
      <c r="X414" t="str">
        <f t="shared" si="12"/>
        <v>Medium</v>
      </c>
      <c r="Y414" t="str">
        <f>IF(Table2[[#This Row],[total_intl_charge]] &gt; AVERAGE($R$2:$R$4245),"High","Low")</f>
        <v>Low</v>
      </c>
      <c r="Z414" t="str">
        <f>IF(AND(G414&gt;AVERAGE(train!$G$2:$G$4251),K414&gt;AVERAGE(train!$K$2:$K$4251)),"High Day &amp; Eve",IF(AND(G414&gt;AVERAGE(train!$G$2:$G$4251),K414&lt;=AVERAGE(train!$K$2:$K$4251)),"High Day Only",IF(AND(G414&lt;=AVERAGE(train!$G$2:$G$4251),K414&gt;AVERAGE(train!$K$2:$K$4251)),"High Eve Only","Low Usage")))</f>
        <v>High Day &amp; Eve</v>
      </c>
    </row>
    <row r="415" spans="1:26">
      <c r="A415" t="s">
        <v>57</v>
      </c>
      <c r="B415">
        <v>126</v>
      </c>
      <c r="C415" t="s">
        <v>21</v>
      </c>
      <c r="D415" t="s">
        <v>22</v>
      </c>
      <c r="E415" t="s">
        <v>23</v>
      </c>
      <c r="F415">
        <v>23</v>
      </c>
      <c r="G415">
        <v>114.3</v>
      </c>
      <c r="H415">
        <v>102</v>
      </c>
      <c r="I415">
        <v>19.43</v>
      </c>
      <c r="J415">
        <v>190.3</v>
      </c>
      <c r="K415">
        <v>103</v>
      </c>
      <c r="L415">
        <v>16.18</v>
      </c>
      <c r="M415">
        <v>240.4</v>
      </c>
      <c r="N415">
        <v>111</v>
      </c>
      <c r="O415">
        <v>10.82</v>
      </c>
      <c r="P415">
        <v>12.6</v>
      </c>
      <c r="Q415">
        <v>7</v>
      </c>
      <c r="R415">
        <v>3.4</v>
      </c>
      <c r="S415">
        <v>3</v>
      </c>
      <c r="T415" t="s">
        <v>22</v>
      </c>
      <c r="U415">
        <f t="shared" si="13"/>
        <v>0</v>
      </c>
      <c r="V415">
        <f>IF(Table2[[#This Row],[international_plan]]="yes",1,0)</f>
        <v>0</v>
      </c>
      <c r="W415">
        <f>IF(Table2[[#This Row],[voice_mail_plan]]="yes",1,0)</f>
        <v>1</v>
      </c>
      <c r="X415" t="str">
        <f t="shared" si="12"/>
        <v>High</v>
      </c>
      <c r="Y415" t="str">
        <f>IF(Table2[[#This Row],[total_intl_charge]] &gt; AVERAGE($R$2:$R$4245),"High","Low")</f>
        <v>High</v>
      </c>
      <c r="Z415" t="str">
        <f>IF(AND(G415&gt;AVERAGE(train!$G$2:$G$4251),K415&gt;AVERAGE(train!$K$2:$K$4251)),"High Day &amp; Eve",IF(AND(G415&gt;AVERAGE(train!$G$2:$G$4251),K415&lt;=AVERAGE(train!$K$2:$K$4251)),"High Day Only",IF(AND(G415&lt;=AVERAGE(train!$G$2:$G$4251),K415&gt;AVERAGE(train!$K$2:$K$4251)),"High Eve Only","Low Usage")))</f>
        <v>High Eve Only</v>
      </c>
    </row>
    <row r="416" spans="1:26">
      <c r="A416" t="s">
        <v>53</v>
      </c>
      <c r="B416">
        <v>93</v>
      </c>
      <c r="C416" t="s">
        <v>21</v>
      </c>
      <c r="D416" t="s">
        <v>23</v>
      </c>
      <c r="E416" t="s">
        <v>22</v>
      </c>
      <c r="F416">
        <v>0</v>
      </c>
      <c r="G416">
        <v>216.9</v>
      </c>
      <c r="H416">
        <v>61</v>
      </c>
      <c r="I416">
        <v>36.869999999999997</v>
      </c>
      <c r="J416">
        <v>207.4</v>
      </c>
      <c r="K416">
        <v>120</v>
      </c>
      <c r="L416">
        <v>17.63</v>
      </c>
      <c r="M416">
        <v>221.7</v>
      </c>
      <c r="N416">
        <v>110</v>
      </c>
      <c r="O416">
        <v>9.98</v>
      </c>
      <c r="P416">
        <v>17.5</v>
      </c>
      <c r="Q416">
        <v>5</v>
      </c>
      <c r="R416">
        <v>4.7300000000000004</v>
      </c>
      <c r="S416">
        <v>1</v>
      </c>
      <c r="T416" t="s">
        <v>23</v>
      </c>
      <c r="U416">
        <f t="shared" si="13"/>
        <v>1</v>
      </c>
      <c r="V416">
        <f>IF(Table2[[#This Row],[international_plan]]="yes",1,0)</f>
        <v>1</v>
      </c>
      <c r="W416">
        <f>IF(Table2[[#This Row],[voice_mail_plan]]="yes",1,0)</f>
        <v>0</v>
      </c>
      <c r="X416" t="str">
        <f t="shared" si="12"/>
        <v>Medium</v>
      </c>
      <c r="Y416" t="str">
        <f>IF(Table2[[#This Row],[total_intl_charge]] &gt; AVERAGE($R$2:$R$4245),"High","Low")</f>
        <v>High</v>
      </c>
      <c r="Z416" t="str">
        <f>IF(AND(G416&gt;AVERAGE(train!$G$2:$G$4251),K416&gt;AVERAGE(train!$K$2:$K$4251)),"High Day &amp; Eve",IF(AND(G416&gt;AVERAGE(train!$G$2:$G$4251),K416&lt;=AVERAGE(train!$K$2:$K$4251)),"High Day Only",IF(AND(G416&lt;=AVERAGE(train!$G$2:$G$4251),K416&gt;AVERAGE(train!$K$2:$K$4251)),"High Eve Only","Low Usage")))</f>
        <v>High Day &amp; Eve</v>
      </c>
    </row>
    <row r="417" spans="1:26">
      <c r="A417" t="s">
        <v>53</v>
      </c>
      <c r="B417">
        <v>109</v>
      </c>
      <c r="C417" t="s">
        <v>21</v>
      </c>
      <c r="D417" t="s">
        <v>23</v>
      </c>
      <c r="E417" t="s">
        <v>23</v>
      </c>
      <c r="F417">
        <v>26</v>
      </c>
      <c r="G417">
        <v>217.2</v>
      </c>
      <c r="H417">
        <v>138</v>
      </c>
      <c r="I417">
        <v>36.92</v>
      </c>
      <c r="J417">
        <v>145.5</v>
      </c>
      <c r="K417">
        <v>111</v>
      </c>
      <c r="L417">
        <v>12.37</v>
      </c>
      <c r="M417">
        <v>280.7</v>
      </c>
      <c r="N417">
        <v>76</v>
      </c>
      <c r="O417">
        <v>12.63</v>
      </c>
      <c r="P417">
        <v>9.3000000000000007</v>
      </c>
      <c r="Q417">
        <v>3</v>
      </c>
      <c r="R417">
        <v>2.5099999999999998</v>
      </c>
      <c r="S417">
        <v>0</v>
      </c>
      <c r="T417" t="s">
        <v>22</v>
      </c>
      <c r="U417">
        <f t="shared" si="13"/>
        <v>0</v>
      </c>
      <c r="V417">
        <f>IF(Table2[[#This Row],[international_plan]]="yes",1,0)</f>
        <v>1</v>
      </c>
      <c r="W417">
        <f>IF(Table2[[#This Row],[voice_mail_plan]]="yes",1,0)</f>
        <v>1</v>
      </c>
      <c r="X417" t="str">
        <f t="shared" si="12"/>
        <v>High</v>
      </c>
      <c r="Y417" t="str">
        <f>IF(Table2[[#This Row],[total_intl_charge]] &gt; AVERAGE($R$2:$R$4245),"High","Low")</f>
        <v>Low</v>
      </c>
      <c r="Z417" t="str">
        <f>IF(AND(G417&gt;AVERAGE(train!$G$2:$G$4251),K417&gt;AVERAGE(train!$K$2:$K$4251)),"High Day &amp; Eve",IF(AND(G417&gt;AVERAGE(train!$G$2:$G$4251),K417&lt;=AVERAGE(train!$K$2:$K$4251)),"High Day Only",IF(AND(G417&lt;=AVERAGE(train!$G$2:$G$4251),K417&gt;AVERAGE(train!$K$2:$K$4251)),"High Eve Only","Low Usage")))</f>
        <v>High Day &amp; Eve</v>
      </c>
    </row>
    <row r="418" spans="1:26">
      <c r="A418" t="s">
        <v>61</v>
      </c>
      <c r="B418">
        <v>80</v>
      </c>
      <c r="C418" t="s">
        <v>28</v>
      </c>
      <c r="D418" t="s">
        <v>22</v>
      </c>
      <c r="E418" t="s">
        <v>22</v>
      </c>
      <c r="F418">
        <v>0</v>
      </c>
      <c r="G418">
        <v>206.3</v>
      </c>
      <c r="H418">
        <v>97</v>
      </c>
      <c r="I418">
        <v>35.07</v>
      </c>
      <c r="J418">
        <v>154.9</v>
      </c>
      <c r="K418">
        <v>98</v>
      </c>
      <c r="L418">
        <v>13.17</v>
      </c>
      <c r="M418">
        <v>263.60000000000002</v>
      </c>
      <c r="N418">
        <v>82</v>
      </c>
      <c r="O418">
        <v>11.86</v>
      </c>
      <c r="P418">
        <v>12.4</v>
      </c>
      <c r="Q418">
        <v>12</v>
      </c>
      <c r="R418">
        <v>3.35</v>
      </c>
      <c r="S418">
        <v>0</v>
      </c>
      <c r="T418" t="s">
        <v>22</v>
      </c>
      <c r="U418">
        <f t="shared" si="13"/>
        <v>0</v>
      </c>
      <c r="V418">
        <f>IF(Table2[[#This Row],[international_plan]]="yes",1,0)</f>
        <v>0</v>
      </c>
      <c r="W418">
        <f>IF(Table2[[#This Row],[voice_mail_plan]]="yes",1,0)</f>
        <v>0</v>
      </c>
      <c r="X418" t="str">
        <f t="shared" si="12"/>
        <v>Medium</v>
      </c>
      <c r="Y418" t="str">
        <f>IF(Table2[[#This Row],[total_intl_charge]] &gt; AVERAGE($R$2:$R$4245),"High","Low")</f>
        <v>High</v>
      </c>
      <c r="Z418" t="str">
        <f>IF(AND(G418&gt;AVERAGE(train!$G$2:$G$4251),K418&gt;AVERAGE(train!$K$2:$K$4251)),"High Day &amp; Eve",IF(AND(G418&gt;AVERAGE(train!$G$2:$G$4251),K418&lt;=AVERAGE(train!$K$2:$K$4251)),"High Day Only",IF(AND(G418&lt;=AVERAGE(train!$G$2:$G$4251),K418&gt;AVERAGE(train!$K$2:$K$4251)),"High Eve Only","Low Usage")))</f>
        <v>High Day Only</v>
      </c>
    </row>
    <row r="419" spans="1:26">
      <c r="A419" t="s">
        <v>47</v>
      </c>
      <c r="B419">
        <v>41</v>
      </c>
      <c r="C419" t="s">
        <v>21</v>
      </c>
      <c r="D419" t="s">
        <v>22</v>
      </c>
      <c r="E419" t="s">
        <v>22</v>
      </c>
      <c r="F419">
        <v>0</v>
      </c>
      <c r="G419">
        <v>159.30000000000001</v>
      </c>
      <c r="H419">
        <v>66</v>
      </c>
      <c r="I419">
        <v>27.08</v>
      </c>
      <c r="J419">
        <v>125.9</v>
      </c>
      <c r="K419">
        <v>75</v>
      </c>
      <c r="L419">
        <v>10.7</v>
      </c>
      <c r="M419">
        <v>261.89999999999998</v>
      </c>
      <c r="N419">
        <v>76</v>
      </c>
      <c r="O419">
        <v>11.79</v>
      </c>
      <c r="P419">
        <v>11.1</v>
      </c>
      <c r="Q419">
        <v>5</v>
      </c>
      <c r="R419">
        <v>3</v>
      </c>
      <c r="S419">
        <v>1</v>
      </c>
      <c r="T419" t="s">
        <v>22</v>
      </c>
      <c r="U419">
        <f t="shared" si="13"/>
        <v>0</v>
      </c>
      <c r="V419">
        <f>IF(Table2[[#This Row],[international_plan]]="yes",1,0)</f>
        <v>0</v>
      </c>
      <c r="W419">
        <f>IF(Table2[[#This Row],[voice_mail_plan]]="yes",1,0)</f>
        <v>0</v>
      </c>
      <c r="X419" t="str">
        <f t="shared" si="12"/>
        <v>Low</v>
      </c>
      <c r="Y419" t="str">
        <f>IF(Table2[[#This Row],[total_intl_charge]] &gt; AVERAGE($R$2:$R$4245),"High","Low")</f>
        <v>High</v>
      </c>
      <c r="Z419" t="str">
        <f>IF(AND(G419&gt;AVERAGE(train!$G$2:$G$4251),K419&gt;AVERAGE(train!$K$2:$K$4251)),"High Day &amp; Eve",IF(AND(G419&gt;AVERAGE(train!$G$2:$G$4251),K419&lt;=AVERAGE(train!$K$2:$K$4251)),"High Day Only",IF(AND(G419&lt;=AVERAGE(train!$G$2:$G$4251),K419&gt;AVERAGE(train!$K$2:$K$4251)),"High Eve Only","Low Usage")))</f>
        <v>Low Usage</v>
      </c>
    </row>
    <row r="420" spans="1:26">
      <c r="A420" t="s">
        <v>20</v>
      </c>
      <c r="B420">
        <v>136</v>
      </c>
      <c r="C420" t="s">
        <v>21</v>
      </c>
      <c r="D420" t="s">
        <v>22</v>
      </c>
      <c r="E420" t="s">
        <v>23</v>
      </c>
      <c r="F420">
        <v>31</v>
      </c>
      <c r="G420">
        <v>143.1</v>
      </c>
      <c r="H420">
        <v>88</v>
      </c>
      <c r="I420">
        <v>24.33</v>
      </c>
      <c r="J420">
        <v>236.6</v>
      </c>
      <c r="K420">
        <v>65</v>
      </c>
      <c r="L420">
        <v>20.11</v>
      </c>
      <c r="M420">
        <v>227.8</v>
      </c>
      <c r="N420">
        <v>120</v>
      </c>
      <c r="O420">
        <v>10.25</v>
      </c>
      <c r="P420">
        <v>11.4</v>
      </c>
      <c r="Q420">
        <v>5</v>
      </c>
      <c r="R420">
        <v>3.08</v>
      </c>
      <c r="S420">
        <v>2</v>
      </c>
      <c r="T420" t="s">
        <v>22</v>
      </c>
      <c r="U420">
        <f t="shared" si="13"/>
        <v>0</v>
      </c>
      <c r="V420">
        <f>IF(Table2[[#This Row],[international_plan]]="yes",1,0)</f>
        <v>0</v>
      </c>
      <c r="W420">
        <f>IF(Table2[[#This Row],[voice_mail_plan]]="yes",1,0)</f>
        <v>1</v>
      </c>
      <c r="X420" t="str">
        <f t="shared" si="12"/>
        <v>Very High</v>
      </c>
      <c r="Y420" t="str">
        <f>IF(Table2[[#This Row],[total_intl_charge]] &gt; AVERAGE($R$2:$R$4245),"High","Low")</f>
        <v>High</v>
      </c>
      <c r="Z420" t="str">
        <f>IF(AND(G420&gt;AVERAGE(train!$G$2:$G$4251),K420&gt;AVERAGE(train!$K$2:$K$4251)),"High Day &amp; Eve",IF(AND(G420&gt;AVERAGE(train!$G$2:$G$4251),K420&lt;=AVERAGE(train!$K$2:$K$4251)),"High Day Only",IF(AND(G420&lt;=AVERAGE(train!$G$2:$G$4251),K420&gt;AVERAGE(train!$K$2:$K$4251)),"High Eve Only","Low Usage")))</f>
        <v>Low Usage</v>
      </c>
    </row>
    <row r="421" spans="1:26">
      <c r="A421" t="s">
        <v>29</v>
      </c>
      <c r="B421">
        <v>92</v>
      </c>
      <c r="C421" t="s">
        <v>21</v>
      </c>
      <c r="D421" t="s">
        <v>22</v>
      </c>
      <c r="E421" t="s">
        <v>22</v>
      </c>
      <c r="F421">
        <v>0</v>
      </c>
      <c r="G421">
        <v>154</v>
      </c>
      <c r="H421">
        <v>122</v>
      </c>
      <c r="I421">
        <v>26.18</v>
      </c>
      <c r="J421">
        <v>329.8</v>
      </c>
      <c r="K421">
        <v>88</v>
      </c>
      <c r="L421">
        <v>28.03</v>
      </c>
      <c r="M421">
        <v>288</v>
      </c>
      <c r="N421">
        <v>117</v>
      </c>
      <c r="O421">
        <v>12.96</v>
      </c>
      <c r="P421">
        <v>5.6</v>
      </c>
      <c r="Q421">
        <v>2</v>
      </c>
      <c r="R421">
        <v>1.51</v>
      </c>
      <c r="S421">
        <v>3</v>
      </c>
      <c r="T421" t="s">
        <v>23</v>
      </c>
      <c r="U421">
        <f t="shared" si="13"/>
        <v>1</v>
      </c>
      <c r="V421">
        <f>IF(Table2[[#This Row],[international_plan]]="yes",1,0)</f>
        <v>0</v>
      </c>
      <c r="W421">
        <f>IF(Table2[[#This Row],[voice_mail_plan]]="yes",1,0)</f>
        <v>0</v>
      </c>
      <c r="X421" t="str">
        <f t="shared" si="12"/>
        <v>Medium</v>
      </c>
      <c r="Y421" t="str">
        <f>IF(Table2[[#This Row],[total_intl_charge]] &gt; AVERAGE($R$2:$R$4245),"High","Low")</f>
        <v>Low</v>
      </c>
      <c r="Z421" t="str">
        <f>IF(AND(G421&gt;AVERAGE(train!$G$2:$G$4251),K421&gt;AVERAGE(train!$K$2:$K$4251)),"High Day &amp; Eve",IF(AND(G421&gt;AVERAGE(train!$G$2:$G$4251),K421&lt;=AVERAGE(train!$K$2:$K$4251)),"High Day Only",IF(AND(G421&lt;=AVERAGE(train!$G$2:$G$4251),K421&gt;AVERAGE(train!$K$2:$K$4251)),"High Eve Only","Low Usage")))</f>
        <v>Low Usage</v>
      </c>
    </row>
    <row r="422" spans="1:26">
      <c r="A422" t="s">
        <v>70</v>
      </c>
      <c r="B422">
        <v>143</v>
      </c>
      <c r="C422" t="s">
        <v>25</v>
      </c>
      <c r="D422" t="s">
        <v>22</v>
      </c>
      <c r="E422" t="s">
        <v>23</v>
      </c>
      <c r="F422">
        <v>24</v>
      </c>
      <c r="G422">
        <v>186.6</v>
      </c>
      <c r="H422">
        <v>69</v>
      </c>
      <c r="I422">
        <v>31.72</v>
      </c>
      <c r="J422">
        <v>222</v>
      </c>
      <c r="K422">
        <v>116</v>
      </c>
      <c r="L422">
        <v>18.87</v>
      </c>
      <c r="M422">
        <v>234.9</v>
      </c>
      <c r="N422">
        <v>138</v>
      </c>
      <c r="O422">
        <v>10.57</v>
      </c>
      <c r="P422">
        <v>11.6</v>
      </c>
      <c r="Q422">
        <v>5</v>
      </c>
      <c r="R422">
        <v>3.13</v>
      </c>
      <c r="S422">
        <v>1</v>
      </c>
      <c r="T422" t="s">
        <v>22</v>
      </c>
      <c r="U422">
        <f t="shared" si="13"/>
        <v>0</v>
      </c>
      <c r="V422">
        <f>IF(Table2[[#This Row],[international_plan]]="yes",1,0)</f>
        <v>0</v>
      </c>
      <c r="W422">
        <f>IF(Table2[[#This Row],[voice_mail_plan]]="yes",1,0)</f>
        <v>1</v>
      </c>
      <c r="X422" t="str">
        <f t="shared" si="12"/>
        <v>Very High</v>
      </c>
      <c r="Y422" t="str">
        <f>IF(Table2[[#This Row],[total_intl_charge]] &gt; AVERAGE($R$2:$R$4245),"High","Low")</f>
        <v>High</v>
      </c>
      <c r="Z422" t="str">
        <f>IF(AND(G422&gt;AVERAGE(train!$G$2:$G$4251),K422&gt;AVERAGE(train!$K$2:$K$4251)),"High Day &amp; Eve",IF(AND(G422&gt;AVERAGE(train!$G$2:$G$4251),K422&lt;=AVERAGE(train!$K$2:$K$4251)),"High Day Only",IF(AND(G422&lt;=AVERAGE(train!$G$2:$G$4251),K422&gt;AVERAGE(train!$K$2:$K$4251)),"High Eve Only","Low Usage")))</f>
        <v>High Day &amp; Eve</v>
      </c>
    </row>
    <row r="423" spans="1:26">
      <c r="A423" t="s">
        <v>67</v>
      </c>
      <c r="B423">
        <v>118</v>
      </c>
      <c r="C423" t="s">
        <v>21</v>
      </c>
      <c r="D423" t="s">
        <v>22</v>
      </c>
      <c r="E423" t="s">
        <v>23</v>
      </c>
      <c r="F423">
        <v>26</v>
      </c>
      <c r="G423">
        <v>170.8</v>
      </c>
      <c r="H423">
        <v>114</v>
      </c>
      <c r="I423">
        <v>29.04</v>
      </c>
      <c r="J423">
        <v>199.5</v>
      </c>
      <c r="K423">
        <v>125</v>
      </c>
      <c r="L423">
        <v>16.96</v>
      </c>
      <c r="M423">
        <v>169.7</v>
      </c>
      <c r="N423">
        <v>98</v>
      </c>
      <c r="O423">
        <v>7.64</v>
      </c>
      <c r="P423">
        <v>9.6</v>
      </c>
      <c r="Q423">
        <v>5</v>
      </c>
      <c r="R423">
        <v>2.59</v>
      </c>
      <c r="S423">
        <v>5</v>
      </c>
      <c r="T423" t="s">
        <v>23</v>
      </c>
      <c r="U423">
        <f t="shared" si="13"/>
        <v>1</v>
      </c>
      <c r="V423">
        <f>IF(Table2[[#This Row],[international_plan]]="yes",1,0)</f>
        <v>0</v>
      </c>
      <c r="W423">
        <f>IF(Table2[[#This Row],[voice_mail_plan]]="yes",1,0)</f>
        <v>1</v>
      </c>
      <c r="X423" t="str">
        <f t="shared" si="12"/>
        <v>High</v>
      </c>
      <c r="Y423" t="str">
        <f>IF(Table2[[#This Row],[total_intl_charge]] &gt; AVERAGE($R$2:$R$4245),"High","Low")</f>
        <v>Low</v>
      </c>
      <c r="Z423" t="str">
        <f>IF(AND(G423&gt;AVERAGE(train!$G$2:$G$4251),K423&gt;AVERAGE(train!$K$2:$K$4251)),"High Day &amp; Eve",IF(AND(G423&gt;AVERAGE(train!$G$2:$G$4251),K423&lt;=AVERAGE(train!$K$2:$K$4251)),"High Day Only",IF(AND(G423&lt;=AVERAGE(train!$G$2:$G$4251),K423&gt;AVERAGE(train!$K$2:$K$4251)),"High Eve Only","Low Usage")))</f>
        <v>High Eve Only</v>
      </c>
    </row>
    <row r="424" spans="1:26">
      <c r="A424" t="s">
        <v>64</v>
      </c>
      <c r="B424">
        <v>193</v>
      </c>
      <c r="C424" t="s">
        <v>25</v>
      </c>
      <c r="D424" t="s">
        <v>22</v>
      </c>
      <c r="E424" t="s">
        <v>23</v>
      </c>
      <c r="F424">
        <v>17</v>
      </c>
      <c r="G424">
        <v>124</v>
      </c>
      <c r="H424">
        <v>102</v>
      </c>
      <c r="I424">
        <v>21.08</v>
      </c>
      <c r="J424">
        <v>202.9</v>
      </c>
      <c r="K424">
        <v>81</v>
      </c>
      <c r="L424">
        <v>17.25</v>
      </c>
      <c r="M424">
        <v>205.1</v>
      </c>
      <c r="N424">
        <v>129</v>
      </c>
      <c r="O424">
        <v>9.23</v>
      </c>
      <c r="P424">
        <v>12.3</v>
      </c>
      <c r="Q424">
        <v>3</v>
      </c>
      <c r="R424">
        <v>3.32</v>
      </c>
      <c r="S424">
        <v>1</v>
      </c>
      <c r="T424" t="s">
        <v>22</v>
      </c>
      <c r="U424">
        <f t="shared" si="13"/>
        <v>0</v>
      </c>
      <c r="V424">
        <f>IF(Table2[[#This Row],[international_plan]]="yes",1,0)</f>
        <v>0</v>
      </c>
      <c r="W424">
        <f>IF(Table2[[#This Row],[voice_mail_plan]]="yes",1,0)</f>
        <v>1</v>
      </c>
      <c r="X424" t="str">
        <f t="shared" si="12"/>
        <v>Very High</v>
      </c>
      <c r="Y424" t="str">
        <f>IF(Table2[[#This Row],[total_intl_charge]] &gt; AVERAGE($R$2:$R$4245),"High","Low")</f>
        <v>High</v>
      </c>
      <c r="Z424" t="str">
        <f>IF(AND(G424&gt;AVERAGE(train!$G$2:$G$4251),K424&gt;AVERAGE(train!$K$2:$K$4251)),"High Day &amp; Eve",IF(AND(G424&gt;AVERAGE(train!$G$2:$G$4251),K424&lt;=AVERAGE(train!$K$2:$K$4251)),"High Day Only",IF(AND(G424&lt;=AVERAGE(train!$G$2:$G$4251),K424&gt;AVERAGE(train!$K$2:$K$4251)),"High Eve Only","Low Usage")))</f>
        <v>Low Usage</v>
      </c>
    </row>
    <row r="425" spans="1:26">
      <c r="A425" t="s">
        <v>69</v>
      </c>
      <c r="B425">
        <v>73</v>
      </c>
      <c r="C425" t="s">
        <v>21</v>
      </c>
      <c r="D425" t="s">
        <v>22</v>
      </c>
      <c r="E425" t="s">
        <v>22</v>
      </c>
      <c r="F425">
        <v>0</v>
      </c>
      <c r="G425">
        <v>198.3</v>
      </c>
      <c r="H425">
        <v>94</v>
      </c>
      <c r="I425">
        <v>33.71</v>
      </c>
      <c r="J425">
        <v>279.3</v>
      </c>
      <c r="K425">
        <v>101</v>
      </c>
      <c r="L425">
        <v>23.74</v>
      </c>
      <c r="M425">
        <v>146.19999999999999</v>
      </c>
      <c r="N425">
        <v>87</v>
      </c>
      <c r="O425">
        <v>6.58</v>
      </c>
      <c r="P425">
        <v>14.8</v>
      </c>
      <c r="Q425">
        <v>8</v>
      </c>
      <c r="R425">
        <v>4</v>
      </c>
      <c r="S425">
        <v>3</v>
      </c>
      <c r="T425" t="s">
        <v>22</v>
      </c>
      <c r="U425">
        <f t="shared" si="13"/>
        <v>0</v>
      </c>
      <c r="V425">
        <f>IF(Table2[[#This Row],[international_plan]]="yes",1,0)</f>
        <v>0</v>
      </c>
      <c r="W425">
        <f>IF(Table2[[#This Row],[voice_mail_plan]]="yes",1,0)</f>
        <v>0</v>
      </c>
      <c r="X425" t="str">
        <f t="shared" si="12"/>
        <v>Low</v>
      </c>
      <c r="Y425" t="str">
        <f>IF(Table2[[#This Row],[total_intl_charge]] &gt; AVERAGE($R$2:$R$4245),"High","Low")</f>
        <v>High</v>
      </c>
      <c r="Z425" t="str">
        <f>IF(AND(G425&gt;AVERAGE(train!$G$2:$G$4251),K425&gt;AVERAGE(train!$K$2:$K$4251)),"High Day &amp; Eve",IF(AND(G425&gt;AVERAGE(train!$G$2:$G$4251),K425&lt;=AVERAGE(train!$K$2:$K$4251)),"High Day Only",IF(AND(G425&lt;=AVERAGE(train!$G$2:$G$4251),K425&gt;AVERAGE(train!$K$2:$K$4251)),"High Eve Only","Low Usage")))</f>
        <v>High Day &amp; Eve</v>
      </c>
    </row>
    <row r="426" spans="1:26">
      <c r="A426" t="s">
        <v>38</v>
      </c>
      <c r="B426">
        <v>62</v>
      </c>
      <c r="C426" t="s">
        <v>25</v>
      </c>
      <c r="D426" t="s">
        <v>22</v>
      </c>
      <c r="E426" t="s">
        <v>22</v>
      </c>
      <c r="F426">
        <v>0</v>
      </c>
      <c r="G426">
        <v>172.8</v>
      </c>
      <c r="H426">
        <v>101</v>
      </c>
      <c r="I426">
        <v>29.38</v>
      </c>
      <c r="J426">
        <v>204.8</v>
      </c>
      <c r="K426">
        <v>97</v>
      </c>
      <c r="L426">
        <v>17.41</v>
      </c>
      <c r="M426">
        <v>240.8</v>
      </c>
      <c r="N426">
        <v>90</v>
      </c>
      <c r="O426">
        <v>10.84</v>
      </c>
      <c r="P426">
        <v>9.1</v>
      </c>
      <c r="Q426">
        <v>8</v>
      </c>
      <c r="R426">
        <v>2.46</v>
      </c>
      <c r="S426">
        <v>2</v>
      </c>
      <c r="T426" t="s">
        <v>22</v>
      </c>
      <c r="U426">
        <f t="shared" si="13"/>
        <v>0</v>
      </c>
      <c r="V426">
        <f>IF(Table2[[#This Row],[international_plan]]="yes",1,0)</f>
        <v>0</v>
      </c>
      <c r="W426">
        <f>IF(Table2[[#This Row],[voice_mail_plan]]="yes",1,0)</f>
        <v>0</v>
      </c>
      <c r="X426" t="str">
        <f t="shared" si="12"/>
        <v>Low</v>
      </c>
      <c r="Y426" t="str">
        <f>IF(Table2[[#This Row],[total_intl_charge]] &gt; AVERAGE($R$2:$R$4245),"High","Low")</f>
        <v>Low</v>
      </c>
      <c r="Z426" t="str">
        <f>IF(AND(G426&gt;AVERAGE(train!$G$2:$G$4251),K426&gt;AVERAGE(train!$K$2:$K$4251)),"High Day &amp; Eve",IF(AND(G426&gt;AVERAGE(train!$G$2:$G$4251),K426&lt;=AVERAGE(train!$K$2:$K$4251)),"High Day Only",IF(AND(G426&lt;=AVERAGE(train!$G$2:$G$4251),K426&gt;AVERAGE(train!$K$2:$K$4251)),"High Eve Only","Low Usage")))</f>
        <v>Low Usage</v>
      </c>
    </row>
    <row r="427" spans="1:26">
      <c r="A427" t="s">
        <v>54</v>
      </c>
      <c r="B427">
        <v>30</v>
      </c>
      <c r="C427" t="s">
        <v>21</v>
      </c>
      <c r="D427" t="s">
        <v>22</v>
      </c>
      <c r="E427" t="s">
        <v>23</v>
      </c>
      <c r="F427">
        <v>30</v>
      </c>
      <c r="G427">
        <v>217.4</v>
      </c>
      <c r="H427">
        <v>74</v>
      </c>
      <c r="I427">
        <v>36.96</v>
      </c>
      <c r="J427">
        <v>213.8</v>
      </c>
      <c r="K427">
        <v>86</v>
      </c>
      <c r="L427">
        <v>18.170000000000002</v>
      </c>
      <c r="M427">
        <v>227.2</v>
      </c>
      <c r="N427">
        <v>104</v>
      </c>
      <c r="O427">
        <v>10.220000000000001</v>
      </c>
      <c r="P427">
        <v>6.6</v>
      </c>
      <c r="Q427">
        <v>3</v>
      </c>
      <c r="R427">
        <v>1.78</v>
      </c>
      <c r="S427">
        <v>0</v>
      </c>
      <c r="T427" t="s">
        <v>22</v>
      </c>
      <c r="U427">
        <f t="shared" si="13"/>
        <v>0</v>
      </c>
      <c r="V427">
        <f>IF(Table2[[#This Row],[international_plan]]="yes",1,0)</f>
        <v>0</v>
      </c>
      <c r="W427">
        <f>IF(Table2[[#This Row],[voice_mail_plan]]="yes",1,0)</f>
        <v>1</v>
      </c>
      <c r="X427" t="str">
        <f t="shared" si="12"/>
        <v>Low</v>
      </c>
      <c r="Y427" t="str">
        <f>IF(Table2[[#This Row],[total_intl_charge]] &gt; AVERAGE($R$2:$R$4245),"High","Low")</f>
        <v>Low</v>
      </c>
      <c r="Z427" t="str">
        <f>IF(AND(G427&gt;AVERAGE(train!$G$2:$G$4251),K427&gt;AVERAGE(train!$K$2:$K$4251)),"High Day &amp; Eve",IF(AND(G427&gt;AVERAGE(train!$G$2:$G$4251),K427&lt;=AVERAGE(train!$K$2:$K$4251)),"High Day Only",IF(AND(G427&lt;=AVERAGE(train!$G$2:$G$4251),K427&gt;AVERAGE(train!$K$2:$K$4251)),"High Eve Only","Low Usage")))</f>
        <v>High Day Only</v>
      </c>
    </row>
    <row r="428" spans="1:26">
      <c r="A428" t="s">
        <v>68</v>
      </c>
      <c r="B428">
        <v>60</v>
      </c>
      <c r="C428" t="s">
        <v>25</v>
      </c>
      <c r="D428" t="s">
        <v>23</v>
      </c>
      <c r="E428" t="s">
        <v>23</v>
      </c>
      <c r="F428">
        <v>29</v>
      </c>
      <c r="G428">
        <v>265.89999999999998</v>
      </c>
      <c r="H428">
        <v>113</v>
      </c>
      <c r="I428">
        <v>45.2</v>
      </c>
      <c r="J428">
        <v>215.8</v>
      </c>
      <c r="K428">
        <v>94</v>
      </c>
      <c r="L428">
        <v>18.34</v>
      </c>
      <c r="M428">
        <v>108.1</v>
      </c>
      <c r="N428">
        <v>82</v>
      </c>
      <c r="O428">
        <v>4.8600000000000003</v>
      </c>
      <c r="P428">
        <v>14</v>
      </c>
      <c r="Q428">
        <v>12</v>
      </c>
      <c r="R428">
        <v>3.78</v>
      </c>
      <c r="S428">
        <v>0</v>
      </c>
      <c r="T428" t="s">
        <v>23</v>
      </c>
      <c r="U428">
        <f t="shared" si="13"/>
        <v>1</v>
      </c>
      <c r="V428">
        <f>IF(Table2[[#This Row],[international_plan]]="yes",1,0)</f>
        <v>1</v>
      </c>
      <c r="W428">
        <f>IF(Table2[[#This Row],[voice_mail_plan]]="yes",1,0)</f>
        <v>1</v>
      </c>
      <c r="X428" t="str">
        <f t="shared" si="12"/>
        <v>Low</v>
      </c>
      <c r="Y428" t="str">
        <f>IF(Table2[[#This Row],[total_intl_charge]] &gt; AVERAGE($R$2:$R$4245),"High","Low")</f>
        <v>High</v>
      </c>
      <c r="Z428" t="str">
        <f>IF(AND(G428&gt;AVERAGE(train!$G$2:$G$4251),K428&gt;AVERAGE(train!$K$2:$K$4251)),"High Day &amp; Eve",IF(AND(G428&gt;AVERAGE(train!$G$2:$G$4251),K428&lt;=AVERAGE(train!$K$2:$K$4251)),"High Day Only",IF(AND(G428&lt;=AVERAGE(train!$G$2:$G$4251),K428&gt;AVERAGE(train!$K$2:$K$4251)),"High Eve Only","Low Usage")))</f>
        <v>High Day Only</v>
      </c>
    </row>
    <row r="429" spans="1:26">
      <c r="A429" t="s">
        <v>67</v>
      </c>
      <c r="B429">
        <v>96</v>
      </c>
      <c r="C429" t="s">
        <v>28</v>
      </c>
      <c r="D429" t="s">
        <v>22</v>
      </c>
      <c r="E429" t="s">
        <v>22</v>
      </c>
      <c r="F429">
        <v>0</v>
      </c>
      <c r="G429">
        <v>98.2</v>
      </c>
      <c r="H429">
        <v>100</v>
      </c>
      <c r="I429">
        <v>16.690000000000001</v>
      </c>
      <c r="J429">
        <v>307.2</v>
      </c>
      <c r="K429">
        <v>88</v>
      </c>
      <c r="L429">
        <v>26.11</v>
      </c>
      <c r="M429">
        <v>182.5</v>
      </c>
      <c r="N429">
        <v>120</v>
      </c>
      <c r="O429">
        <v>8.2100000000000009</v>
      </c>
      <c r="P429">
        <v>7.6</v>
      </c>
      <c r="Q429">
        <v>1</v>
      </c>
      <c r="R429">
        <v>2.0499999999999998</v>
      </c>
      <c r="S429">
        <v>2</v>
      </c>
      <c r="T429" t="s">
        <v>22</v>
      </c>
      <c r="U429">
        <f t="shared" si="13"/>
        <v>0</v>
      </c>
      <c r="V429">
        <f>IF(Table2[[#This Row],[international_plan]]="yes",1,0)</f>
        <v>0</v>
      </c>
      <c r="W429">
        <f>IF(Table2[[#This Row],[voice_mail_plan]]="yes",1,0)</f>
        <v>0</v>
      </c>
      <c r="X429" t="str">
        <f t="shared" si="12"/>
        <v>Medium</v>
      </c>
      <c r="Y429" t="str">
        <f>IF(Table2[[#This Row],[total_intl_charge]] &gt; AVERAGE($R$2:$R$4245),"High","Low")</f>
        <v>Low</v>
      </c>
      <c r="Z429" t="str">
        <f>IF(AND(G429&gt;AVERAGE(train!$G$2:$G$4251),K429&gt;AVERAGE(train!$K$2:$K$4251)),"High Day &amp; Eve",IF(AND(G429&gt;AVERAGE(train!$G$2:$G$4251),K429&lt;=AVERAGE(train!$K$2:$K$4251)),"High Day Only",IF(AND(G429&lt;=AVERAGE(train!$G$2:$G$4251),K429&gt;AVERAGE(train!$K$2:$K$4251)),"High Eve Only","Low Usage")))</f>
        <v>Low Usage</v>
      </c>
    </row>
    <row r="430" spans="1:26">
      <c r="A430" t="s">
        <v>26</v>
      </c>
      <c r="B430">
        <v>52</v>
      </c>
      <c r="C430" t="s">
        <v>25</v>
      </c>
      <c r="D430" t="s">
        <v>22</v>
      </c>
      <c r="E430" t="s">
        <v>22</v>
      </c>
      <c r="F430">
        <v>0</v>
      </c>
      <c r="G430">
        <v>214.7</v>
      </c>
      <c r="H430">
        <v>68</v>
      </c>
      <c r="I430">
        <v>36.5</v>
      </c>
      <c r="J430">
        <v>158.6</v>
      </c>
      <c r="K430">
        <v>138</v>
      </c>
      <c r="L430">
        <v>13.48</v>
      </c>
      <c r="M430">
        <v>123.4</v>
      </c>
      <c r="N430">
        <v>114</v>
      </c>
      <c r="O430">
        <v>5.55</v>
      </c>
      <c r="P430">
        <v>9.4</v>
      </c>
      <c r="Q430">
        <v>4</v>
      </c>
      <c r="R430">
        <v>2.54</v>
      </c>
      <c r="S430">
        <v>2</v>
      </c>
      <c r="T430" t="s">
        <v>22</v>
      </c>
      <c r="U430">
        <f t="shared" si="13"/>
        <v>0</v>
      </c>
      <c r="V430">
        <f>IF(Table2[[#This Row],[international_plan]]="yes",1,0)</f>
        <v>0</v>
      </c>
      <c r="W430">
        <f>IF(Table2[[#This Row],[voice_mail_plan]]="yes",1,0)</f>
        <v>0</v>
      </c>
      <c r="X430" t="str">
        <f t="shared" si="12"/>
        <v>Low</v>
      </c>
      <c r="Y430" t="str">
        <f>IF(Table2[[#This Row],[total_intl_charge]] &gt; AVERAGE($R$2:$R$4245),"High","Low")</f>
        <v>Low</v>
      </c>
      <c r="Z430" t="str">
        <f>IF(AND(G430&gt;AVERAGE(train!$G$2:$G$4251),K430&gt;AVERAGE(train!$K$2:$K$4251)),"High Day &amp; Eve",IF(AND(G430&gt;AVERAGE(train!$G$2:$G$4251),K430&lt;=AVERAGE(train!$K$2:$K$4251)),"High Day Only",IF(AND(G430&lt;=AVERAGE(train!$G$2:$G$4251),K430&gt;AVERAGE(train!$K$2:$K$4251)),"High Eve Only","Low Usage")))</f>
        <v>High Day &amp; Eve</v>
      </c>
    </row>
    <row r="431" spans="1:26">
      <c r="A431" t="s">
        <v>61</v>
      </c>
      <c r="B431">
        <v>87</v>
      </c>
      <c r="C431" t="s">
        <v>21</v>
      </c>
      <c r="D431" t="s">
        <v>22</v>
      </c>
      <c r="E431" t="s">
        <v>22</v>
      </c>
      <c r="F431">
        <v>0</v>
      </c>
      <c r="G431">
        <v>168.2</v>
      </c>
      <c r="H431">
        <v>92</v>
      </c>
      <c r="I431">
        <v>28.59</v>
      </c>
      <c r="J431">
        <v>224.7</v>
      </c>
      <c r="K431">
        <v>100</v>
      </c>
      <c r="L431">
        <v>19.100000000000001</v>
      </c>
      <c r="M431">
        <v>169.5</v>
      </c>
      <c r="N431">
        <v>99</v>
      </c>
      <c r="O431">
        <v>7.63</v>
      </c>
      <c r="P431">
        <v>12.9</v>
      </c>
      <c r="Q431">
        <v>3</v>
      </c>
      <c r="R431">
        <v>3.48</v>
      </c>
      <c r="S431">
        <v>1</v>
      </c>
      <c r="T431" t="s">
        <v>22</v>
      </c>
      <c r="U431">
        <f t="shared" si="13"/>
        <v>0</v>
      </c>
      <c r="V431">
        <f>IF(Table2[[#This Row],[international_plan]]="yes",1,0)</f>
        <v>0</v>
      </c>
      <c r="W431">
        <f>IF(Table2[[#This Row],[voice_mail_plan]]="yes",1,0)</f>
        <v>0</v>
      </c>
      <c r="X431" t="str">
        <f t="shared" si="12"/>
        <v>Medium</v>
      </c>
      <c r="Y431" t="str">
        <f>IF(Table2[[#This Row],[total_intl_charge]] &gt; AVERAGE($R$2:$R$4245),"High","Low")</f>
        <v>High</v>
      </c>
      <c r="Z431" t="str">
        <f>IF(AND(G431&gt;AVERAGE(train!$G$2:$G$4251),K431&gt;AVERAGE(train!$K$2:$K$4251)),"High Day &amp; Eve",IF(AND(G431&gt;AVERAGE(train!$G$2:$G$4251),K431&lt;=AVERAGE(train!$K$2:$K$4251)),"High Day Only",IF(AND(G431&lt;=AVERAGE(train!$G$2:$G$4251),K431&gt;AVERAGE(train!$K$2:$K$4251)),"High Eve Only","Low Usage")))</f>
        <v>Low Usage</v>
      </c>
    </row>
    <row r="432" spans="1:26">
      <c r="A432" t="s">
        <v>51</v>
      </c>
      <c r="B432">
        <v>41</v>
      </c>
      <c r="C432" t="s">
        <v>25</v>
      </c>
      <c r="D432" t="s">
        <v>22</v>
      </c>
      <c r="E432" t="s">
        <v>22</v>
      </c>
      <c r="F432">
        <v>0</v>
      </c>
      <c r="G432">
        <v>202.9</v>
      </c>
      <c r="H432">
        <v>97</v>
      </c>
      <c r="I432">
        <v>34.49</v>
      </c>
      <c r="J432">
        <v>153.80000000000001</v>
      </c>
      <c r="K432">
        <v>104</v>
      </c>
      <c r="L432">
        <v>13.07</v>
      </c>
      <c r="M432">
        <v>113.5</v>
      </c>
      <c r="N432">
        <v>92</v>
      </c>
      <c r="O432">
        <v>5.1100000000000003</v>
      </c>
      <c r="P432">
        <v>9</v>
      </c>
      <c r="Q432">
        <v>3</v>
      </c>
      <c r="R432">
        <v>2.4300000000000002</v>
      </c>
      <c r="S432">
        <v>3</v>
      </c>
      <c r="T432" t="s">
        <v>22</v>
      </c>
      <c r="U432">
        <f t="shared" si="13"/>
        <v>0</v>
      </c>
      <c r="V432">
        <f>IF(Table2[[#This Row],[international_plan]]="yes",1,0)</f>
        <v>0</v>
      </c>
      <c r="W432">
        <f>IF(Table2[[#This Row],[voice_mail_plan]]="yes",1,0)</f>
        <v>0</v>
      </c>
      <c r="X432" t="str">
        <f t="shared" si="12"/>
        <v>Low</v>
      </c>
      <c r="Y432" t="str">
        <f>IF(Table2[[#This Row],[total_intl_charge]] &gt; AVERAGE($R$2:$R$4245),"High","Low")</f>
        <v>Low</v>
      </c>
      <c r="Z432" t="str">
        <f>IF(AND(G432&gt;AVERAGE(train!$G$2:$G$4251),K432&gt;AVERAGE(train!$K$2:$K$4251)),"High Day &amp; Eve",IF(AND(G432&gt;AVERAGE(train!$G$2:$G$4251),K432&lt;=AVERAGE(train!$K$2:$K$4251)),"High Day Only",IF(AND(G432&lt;=AVERAGE(train!$G$2:$G$4251),K432&gt;AVERAGE(train!$K$2:$K$4251)),"High Eve Only","Low Usage")))</f>
        <v>High Day &amp; Eve</v>
      </c>
    </row>
    <row r="433" spans="1:26">
      <c r="A433" t="s">
        <v>31</v>
      </c>
      <c r="B433">
        <v>112</v>
      </c>
      <c r="C433" t="s">
        <v>21</v>
      </c>
      <c r="D433" t="s">
        <v>22</v>
      </c>
      <c r="E433" t="s">
        <v>22</v>
      </c>
      <c r="F433">
        <v>0</v>
      </c>
      <c r="G433">
        <v>261.39999999999998</v>
      </c>
      <c r="H433">
        <v>108</v>
      </c>
      <c r="I433">
        <v>44.44</v>
      </c>
      <c r="J433">
        <v>154.5</v>
      </c>
      <c r="K433">
        <v>102</v>
      </c>
      <c r="L433">
        <v>13.13</v>
      </c>
      <c r="M433">
        <v>130.9</v>
      </c>
      <c r="N433">
        <v>90</v>
      </c>
      <c r="O433">
        <v>5.89</v>
      </c>
      <c r="P433">
        <v>11.6</v>
      </c>
      <c r="Q433">
        <v>2</v>
      </c>
      <c r="R433">
        <v>3.13</v>
      </c>
      <c r="S433">
        <v>1</v>
      </c>
      <c r="T433" t="s">
        <v>22</v>
      </c>
      <c r="U433">
        <f t="shared" si="13"/>
        <v>0</v>
      </c>
      <c r="V433">
        <f>IF(Table2[[#This Row],[international_plan]]="yes",1,0)</f>
        <v>0</v>
      </c>
      <c r="W433">
        <f>IF(Table2[[#This Row],[voice_mail_plan]]="yes",1,0)</f>
        <v>0</v>
      </c>
      <c r="X433" t="str">
        <f t="shared" si="12"/>
        <v>High</v>
      </c>
      <c r="Y433" t="str">
        <f>IF(Table2[[#This Row],[total_intl_charge]] &gt; AVERAGE($R$2:$R$4245),"High","Low")</f>
        <v>High</v>
      </c>
      <c r="Z433" t="str">
        <f>IF(AND(G433&gt;AVERAGE(train!$G$2:$G$4251),K433&gt;AVERAGE(train!$K$2:$K$4251)),"High Day &amp; Eve",IF(AND(G433&gt;AVERAGE(train!$G$2:$G$4251),K433&lt;=AVERAGE(train!$K$2:$K$4251)),"High Day Only",IF(AND(G433&lt;=AVERAGE(train!$G$2:$G$4251),K433&gt;AVERAGE(train!$K$2:$K$4251)),"High Eve Only","Low Usage")))</f>
        <v>High Day &amp; Eve</v>
      </c>
    </row>
    <row r="434" spans="1:26">
      <c r="A434" t="s">
        <v>43</v>
      </c>
      <c r="B434">
        <v>88</v>
      </c>
      <c r="C434" t="s">
        <v>28</v>
      </c>
      <c r="D434" t="s">
        <v>22</v>
      </c>
      <c r="E434" t="s">
        <v>22</v>
      </c>
      <c r="F434">
        <v>0</v>
      </c>
      <c r="G434">
        <v>73.3</v>
      </c>
      <c r="H434">
        <v>86</v>
      </c>
      <c r="I434">
        <v>12.46</v>
      </c>
      <c r="J434">
        <v>161.4</v>
      </c>
      <c r="K434">
        <v>82</v>
      </c>
      <c r="L434">
        <v>13.72</v>
      </c>
      <c r="M434">
        <v>239.6</v>
      </c>
      <c r="N434">
        <v>76</v>
      </c>
      <c r="O434">
        <v>10.78</v>
      </c>
      <c r="P434">
        <v>8.1999999999999993</v>
      </c>
      <c r="Q434">
        <v>3</v>
      </c>
      <c r="R434">
        <v>2.21</v>
      </c>
      <c r="S434">
        <v>4</v>
      </c>
      <c r="T434" t="s">
        <v>23</v>
      </c>
      <c r="U434">
        <f t="shared" si="13"/>
        <v>1</v>
      </c>
      <c r="V434">
        <f>IF(Table2[[#This Row],[international_plan]]="yes",1,0)</f>
        <v>0</v>
      </c>
      <c r="W434">
        <f>IF(Table2[[#This Row],[voice_mail_plan]]="yes",1,0)</f>
        <v>0</v>
      </c>
      <c r="X434" t="str">
        <f t="shared" si="12"/>
        <v>Medium</v>
      </c>
      <c r="Y434" t="str">
        <f>IF(Table2[[#This Row],[total_intl_charge]] &gt; AVERAGE($R$2:$R$4245),"High","Low")</f>
        <v>Low</v>
      </c>
      <c r="Z434" t="str">
        <f>IF(AND(G434&gt;AVERAGE(train!$G$2:$G$4251),K434&gt;AVERAGE(train!$K$2:$K$4251)),"High Day &amp; Eve",IF(AND(G434&gt;AVERAGE(train!$G$2:$G$4251),K434&lt;=AVERAGE(train!$K$2:$K$4251)),"High Day Only",IF(AND(G434&lt;=AVERAGE(train!$G$2:$G$4251),K434&gt;AVERAGE(train!$K$2:$K$4251)),"High Eve Only","Low Usage")))</f>
        <v>Low Usage</v>
      </c>
    </row>
    <row r="435" spans="1:26">
      <c r="A435" t="s">
        <v>65</v>
      </c>
      <c r="B435">
        <v>122</v>
      </c>
      <c r="C435" t="s">
        <v>25</v>
      </c>
      <c r="D435" t="s">
        <v>22</v>
      </c>
      <c r="E435" t="s">
        <v>23</v>
      </c>
      <c r="F435">
        <v>27</v>
      </c>
      <c r="G435">
        <v>253.7</v>
      </c>
      <c r="H435">
        <v>84</v>
      </c>
      <c r="I435">
        <v>43.13</v>
      </c>
      <c r="J435">
        <v>229.2</v>
      </c>
      <c r="K435">
        <v>109</v>
      </c>
      <c r="L435">
        <v>19.48</v>
      </c>
      <c r="M435">
        <v>190.5</v>
      </c>
      <c r="N435">
        <v>123</v>
      </c>
      <c r="O435">
        <v>8.57</v>
      </c>
      <c r="P435">
        <v>9.1999999999999993</v>
      </c>
      <c r="Q435">
        <v>5</v>
      </c>
      <c r="R435">
        <v>2.48</v>
      </c>
      <c r="S435">
        <v>7</v>
      </c>
      <c r="T435" t="s">
        <v>22</v>
      </c>
      <c r="U435">
        <f t="shared" si="13"/>
        <v>0</v>
      </c>
      <c r="V435">
        <f>IF(Table2[[#This Row],[international_plan]]="yes",1,0)</f>
        <v>0</v>
      </c>
      <c r="W435">
        <f>IF(Table2[[#This Row],[voice_mail_plan]]="yes",1,0)</f>
        <v>1</v>
      </c>
      <c r="X435" t="str">
        <f t="shared" si="12"/>
        <v>High</v>
      </c>
      <c r="Y435" t="str">
        <f>IF(Table2[[#This Row],[total_intl_charge]] &gt; AVERAGE($R$2:$R$4245),"High","Low")</f>
        <v>Low</v>
      </c>
      <c r="Z435" t="str">
        <f>IF(AND(G435&gt;AVERAGE(train!$G$2:$G$4251),K435&gt;AVERAGE(train!$K$2:$K$4251)),"High Day &amp; Eve",IF(AND(G435&gt;AVERAGE(train!$G$2:$G$4251),K435&lt;=AVERAGE(train!$K$2:$K$4251)),"High Day Only",IF(AND(G435&lt;=AVERAGE(train!$G$2:$G$4251),K435&gt;AVERAGE(train!$K$2:$K$4251)),"High Eve Only","Low Usage")))</f>
        <v>High Day &amp; Eve</v>
      </c>
    </row>
    <row r="436" spans="1:26">
      <c r="A436" t="s">
        <v>29</v>
      </c>
      <c r="B436">
        <v>61</v>
      </c>
      <c r="C436" t="s">
        <v>25</v>
      </c>
      <c r="D436" t="s">
        <v>22</v>
      </c>
      <c r="E436" t="s">
        <v>22</v>
      </c>
      <c r="F436">
        <v>0</v>
      </c>
      <c r="G436">
        <v>45</v>
      </c>
      <c r="H436">
        <v>108</v>
      </c>
      <c r="I436">
        <v>7.65</v>
      </c>
      <c r="J436">
        <v>151.30000000000001</v>
      </c>
      <c r="K436">
        <v>74</v>
      </c>
      <c r="L436">
        <v>12.86</v>
      </c>
      <c r="M436">
        <v>152.9</v>
      </c>
      <c r="N436">
        <v>94</v>
      </c>
      <c r="O436">
        <v>6.88</v>
      </c>
      <c r="P436">
        <v>9.8000000000000007</v>
      </c>
      <c r="Q436">
        <v>6</v>
      </c>
      <c r="R436">
        <v>2.65</v>
      </c>
      <c r="S436">
        <v>2</v>
      </c>
      <c r="T436" t="s">
        <v>22</v>
      </c>
      <c r="U436">
        <f t="shared" si="13"/>
        <v>0</v>
      </c>
      <c r="V436">
        <f>IF(Table2[[#This Row],[international_plan]]="yes",1,0)</f>
        <v>0</v>
      </c>
      <c r="W436">
        <f>IF(Table2[[#This Row],[voice_mail_plan]]="yes",1,0)</f>
        <v>0</v>
      </c>
      <c r="X436" t="str">
        <f t="shared" si="12"/>
        <v>Low</v>
      </c>
      <c r="Y436" t="str">
        <f>IF(Table2[[#This Row],[total_intl_charge]] &gt; AVERAGE($R$2:$R$4245),"High","Low")</f>
        <v>Low</v>
      </c>
      <c r="Z436" t="str">
        <f>IF(AND(G436&gt;AVERAGE(train!$G$2:$G$4251),K436&gt;AVERAGE(train!$K$2:$K$4251)),"High Day &amp; Eve",IF(AND(G436&gt;AVERAGE(train!$G$2:$G$4251),K436&lt;=AVERAGE(train!$K$2:$K$4251)),"High Day Only",IF(AND(G436&lt;=AVERAGE(train!$G$2:$G$4251),K436&gt;AVERAGE(train!$K$2:$K$4251)),"High Eve Only","Low Usage")))</f>
        <v>Low Usage</v>
      </c>
    </row>
    <row r="437" spans="1:26">
      <c r="A437" t="s">
        <v>72</v>
      </c>
      <c r="B437">
        <v>87</v>
      </c>
      <c r="C437" t="s">
        <v>28</v>
      </c>
      <c r="D437" t="s">
        <v>22</v>
      </c>
      <c r="E437" t="s">
        <v>22</v>
      </c>
      <c r="F437">
        <v>0</v>
      </c>
      <c r="G437">
        <v>231.3</v>
      </c>
      <c r="H437">
        <v>105</v>
      </c>
      <c r="I437">
        <v>39.32</v>
      </c>
      <c r="J437">
        <v>171.7</v>
      </c>
      <c r="K437">
        <v>108</v>
      </c>
      <c r="L437">
        <v>14.59</v>
      </c>
      <c r="M437">
        <v>67.7</v>
      </c>
      <c r="N437">
        <v>136</v>
      </c>
      <c r="O437">
        <v>3.05</v>
      </c>
      <c r="P437">
        <v>13</v>
      </c>
      <c r="Q437">
        <v>6</v>
      </c>
      <c r="R437">
        <v>3.51</v>
      </c>
      <c r="S437">
        <v>1</v>
      </c>
      <c r="T437" t="s">
        <v>22</v>
      </c>
      <c r="U437">
        <f t="shared" si="13"/>
        <v>0</v>
      </c>
      <c r="V437">
        <f>IF(Table2[[#This Row],[international_plan]]="yes",1,0)</f>
        <v>0</v>
      </c>
      <c r="W437">
        <f>IF(Table2[[#This Row],[voice_mail_plan]]="yes",1,0)</f>
        <v>0</v>
      </c>
      <c r="X437" t="str">
        <f t="shared" si="12"/>
        <v>Medium</v>
      </c>
      <c r="Y437" t="str">
        <f>IF(Table2[[#This Row],[total_intl_charge]] &gt; AVERAGE($R$2:$R$4245),"High","Low")</f>
        <v>High</v>
      </c>
      <c r="Z437" t="str">
        <f>IF(AND(G437&gt;AVERAGE(train!$G$2:$G$4251),K437&gt;AVERAGE(train!$K$2:$K$4251)),"High Day &amp; Eve",IF(AND(G437&gt;AVERAGE(train!$G$2:$G$4251),K437&lt;=AVERAGE(train!$K$2:$K$4251)),"High Day Only",IF(AND(G437&lt;=AVERAGE(train!$G$2:$G$4251),K437&gt;AVERAGE(train!$K$2:$K$4251)),"High Eve Only","Low Usage")))</f>
        <v>High Day &amp; Eve</v>
      </c>
    </row>
    <row r="438" spans="1:26">
      <c r="A438" t="s">
        <v>53</v>
      </c>
      <c r="B438">
        <v>30</v>
      </c>
      <c r="C438" t="s">
        <v>28</v>
      </c>
      <c r="D438" t="s">
        <v>22</v>
      </c>
      <c r="E438" t="s">
        <v>22</v>
      </c>
      <c r="F438">
        <v>0</v>
      </c>
      <c r="G438">
        <v>227.4</v>
      </c>
      <c r="H438">
        <v>88</v>
      </c>
      <c r="I438">
        <v>38.659999999999997</v>
      </c>
      <c r="J438">
        <v>182.5</v>
      </c>
      <c r="K438">
        <v>100</v>
      </c>
      <c r="L438">
        <v>15.51</v>
      </c>
      <c r="M438">
        <v>191.7</v>
      </c>
      <c r="N438">
        <v>134</v>
      </c>
      <c r="O438">
        <v>8.6300000000000008</v>
      </c>
      <c r="P438">
        <v>12.5</v>
      </c>
      <c r="Q438">
        <v>3</v>
      </c>
      <c r="R438">
        <v>3.38</v>
      </c>
      <c r="S438">
        <v>0</v>
      </c>
      <c r="T438" t="s">
        <v>22</v>
      </c>
      <c r="U438">
        <f t="shared" si="13"/>
        <v>0</v>
      </c>
      <c r="V438">
        <f>IF(Table2[[#This Row],[international_plan]]="yes",1,0)</f>
        <v>0</v>
      </c>
      <c r="W438">
        <f>IF(Table2[[#This Row],[voice_mail_plan]]="yes",1,0)</f>
        <v>0</v>
      </c>
      <c r="X438" t="str">
        <f t="shared" si="12"/>
        <v>Low</v>
      </c>
      <c r="Y438" t="str">
        <f>IF(Table2[[#This Row],[total_intl_charge]] &gt; AVERAGE($R$2:$R$4245),"High","Low")</f>
        <v>High</v>
      </c>
      <c r="Z438" t="str">
        <f>IF(AND(G438&gt;AVERAGE(train!$G$2:$G$4251),K438&gt;AVERAGE(train!$K$2:$K$4251)),"High Day &amp; Eve",IF(AND(G438&gt;AVERAGE(train!$G$2:$G$4251),K438&lt;=AVERAGE(train!$K$2:$K$4251)),"High Day Only",IF(AND(G438&lt;=AVERAGE(train!$G$2:$G$4251),K438&gt;AVERAGE(train!$K$2:$K$4251)),"High Eve Only","Low Usage")))</f>
        <v>High Day Only</v>
      </c>
    </row>
    <row r="439" spans="1:26">
      <c r="A439" t="s">
        <v>24</v>
      </c>
      <c r="B439">
        <v>95</v>
      </c>
      <c r="C439" t="s">
        <v>21</v>
      </c>
      <c r="D439" t="s">
        <v>22</v>
      </c>
      <c r="E439" t="s">
        <v>23</v>
      </c>
      <c r="F439">
        <v>22</v>
      </c>
      <c r="G439">
        <v>40.9</v>
      </c>
      <c r="H439">
        <v>126</v>
      </c>
      <c r="I439">
        <v>6.95</v>
      </c>
      <c r="J439">
        <v>133.4</v>
      </c>
      <c r="K439">
        <v>90</v>
      </c>
      <c r="L439">
        <v>11.34</v>
      </c>
      <c r="M439">
        <v>264.2</v>
      </c>
      <c r="N439">
        <v>91</v>
      </c>
      <c r="O439">
        <v>11.89</v>
      </c>
      <c r="P439">
        <v>11.9</v>
      </c>
      <c r="Q439">
        <v>7</v>
      </c>
      <c r="R439">
        <v>3.21</v>
      </c>
      <c r="S439">
        <v>0</v>
      </c>
      <c r="T439" t="s">
        <v>22</v>
      </c>
      <c r="U439">
        <f t="shared" si="13"/>
        <v>0</v>
      </c>
      <c r="V439">
        <f>IF(Table2[[#This Row],[international_plan]]="yes",1,0)</f>
        <v>0</v>
      </c>
      <c r="W439">
        <f>IF(Table2[[#This Row],[voice_mail_plan]]="yes",1,0)</f>
        <v>1</v>
      </c>
      <c r="X439" t="str">
        <f t="shared" si="12"/>
        <v>Medium</v>
      </c>
      <c r="Y439" t="str">
        <f>IF(Table2[[#This Row],[total_intl_charge]] &gt; AVERAGE($R$2:$R$4245),"High","Low")</f>
        <v>High</v>
      </c>
      <c r="Z439" t="str">
        <f>IF(AND(G439&gt;AVERAGE(train!$G$2:$G$4251),K439&gt;AVERAGE(train!$K$2:$K$4251)),"High Day &amp; Eve",IF(AND(G439&gt;AVERAGE(train!$G$2:$G$4251),K439&lt;=AVERAGE(train!$K$2:$K$4251)),"High Day Only",IF(AND(G439&lt;=AVERAGE(train!$G$2:$G$4251),K439&gt;AVERAGE(train!$K$2:$K$4251)),"High Eve Only","Low Usage")))</f>
        <v>Low Usage</v>
      </c>
    </row>
    <row r="440" spans="1:26">
      <c r="A440" t="s">
        <v>37</v>
      </c>
      <c r="B440">
        <v>46</v>
      </c>
      <c r="C440" t="s">
        <v>21</v>
      </c>
      <c r="D440" t="s">
        <v>22</v>
      </c>
      <c r="E440" t="s">
        <v>22</v>
      </c>
      <c r="F440">
        <v>0</v>
      </c>
      <c r="G440">
        <v>124.8</v>
      </c>
      <c r="H440">
        <v>133</v>
      </c>
      <c r="I440">
        <v>21.22</v>
      </c>
      <c r="J440">
        <v>157.30000000000001</v>
      </c>
      <c r="K440">
        <v>143</v>
      </c>
      <c r="L440">
        <v>13.37</v>
      </c>
      <c r="M440">
        <v>199.3</v>
      </c>
      <c r="N440">
        <v>72</v>
      </c>
      <c r="O440">
        <v>8.9700000000000006</v>
      </c>
      <c r="P440">
        <v>8.6</v>
      </c>
      <c r="Q440">
        <v>4</v>
      </c>
      <c r="R440">
        <v>2.3199999999999998</v>
      </c>
      <c r="S440">
        <v>2</v>
      </c>
      <c r="T440" t="s">
        <v>22</v>
      </c>
      <c r="U440">
        <f t="shared" si="13"/>
        <v>0</v>
      </c>
      <c r="V440">
        <f>IF(Table2[[#This Row],[international_plan]]="yes",1,0)</f>
        <v>0</v>
      </c>
      <c r="W440">
        <f>IF(Table2[[#This Row],[voice_mail_plan]]="yes",1,0)</f>
        <v>0</v>
      </c>
      <c r="X440" t="str">
        <f t="shared" si="12"/>
        <v>Low</v>
      </c>
      <c r="Y440" t="str">
        <f>IF(Table2[[#This Row],[total_intl_charge]] &gt; AVERAGE($R$2:$R$4245),"High","Low")</f>
        <v>Low</v>
      </c>
      <c r="Z440" t="str">
        <f>IF(AND(G440&gt;AVERAGE(train!$G$2:$G$4251),K440&gt;AVERAGE(train!$K$2:$K$4251)),"High Day &amp; Eve",IF(AND(G440&gt;AVERAGE(train!$G$2:$G$4251),K440&lt;=AVERAGE(train!$K$2:$K$4251)),"High Day Only",IF(AND(G440&lt;=AVERAGE(train!$G$2:$G$4251),K440&gt;AVERAGE(train!$K$2:$K$4251)),"High Eve Only","Low Usage")))</f>
        <v>High Eve Only</v>
      </c>
    </row>
    <row r="441" spans="1:26">
      <c r="A441" t="s">
        <v>63</v>
      </c>
      <c r="B441">
        <v>100</v>
      </c>
      <c r="C441" t="s">
        <v>28</v>
      </c>
      <c r="D441" t="s">
        <v>23</v>
      </c>
      <c r="E441" t="s">
        <v>22</v>
      </c>
      <c r="F441">
        <v>0</v>
      </c>
      <c r="G441">
        <v>68.5</v>
      </c>
      <c r="H441">
        <v>110</v>
      </c>
      <c r="I441">
        <v>11.65</v>
      </c>
      <c r="J441">
        <v>337.1</v>
      </c>
      <c r="K441">
        <v>115</v>
      </c>
      <c r="L441">
        <v>28.65</v>
      </c>
      <c r="M441">
        <v>205.2</v>
      </c>
      <c r="N441">
        <v>99</v>
      </c>
      <c r="O441">
        <v>9.23</v>
      </c>
      <c r="P441">
        <v>12.1</v>
      </c>
      <c r="Q441">
        <v>9</v>
      </c>
      <c r="R441">
        <v>3.27</v>
      </c>
      <c r="S441">
        <v>0</v>
      </c>
      <c r="T441" t="s">
        <v>22</v>
      </c>
      <c r="U441">
        <f t="shared" si="13"/>
        <v>0</v>
      </c>
      <c r="V441">
        <f>IF(Table2[[#This Row],[international_plan]]="yes",1,0)</f>
        <v>1</v>
      </c>
      <c r="W441">
        <f>IF(Table2[[#This Row],[voice_mail_plan]]="yes",1,0)</f>
        <v>0</v>
      </c>
      <c r="X441" t="str">
        <f t="shared" si="12"/>
        <v>Medium</v>
      </c>
      <c r="Y441" t="str">
        <f>IF(Table2[[#This Row],[total_intl_charge]] &gt; AVERAGE($R$2:$R$4245),"High","Low")</f>
        <v>High</v>
      </c>
      <c r="Z441" t="str">
        <f>IF(AND(G441&gt;AVERAGE(train!$G$2:$G$4251),K441&gt;AVERAGE(train!$K$2:$K$4251)),"High Day &amp; Eve",IF(AND(G441&gt;AVERAGE(train!$G$2:$G$4251),K441&lt;=AVERAGE(train!$K$2:$K$4251)),"High Day Only",IF(AND(G441&lt;=AVERAGE(train!$G$2:$G$4251),K441&gt;AVERAGE(train!$K$2:$K$4251)),"High Eve Only","Low Usage")))</f>
        <v>High Eve Only</v>
      </c>
    </row>
    <row r="442" spans="1:26">
      <c r="A442" t="s">
        <v>68</v>
      </c>
      <c r="B442">
        <v>77</v>
      </c>
      <c r="C442" t="s">
        <v>21</v>
      </c>
      <c r="D442" t="s">
        <v>22</v>
      </c>
      <c r="E442" t="s">
        <v>22</v>
      </c>
      <c r="F442">
        <v>0</v>
      </c>
      <c r="G442">
        <v>163</v>
      </c>
      <c r="H442">
        <v>112</v>
      </c>
      <c r="I442">
        <v>27.71</v>
      </c>
      <c r="J442">
        <v>219.1</v>
      </c>
      <c r="K442">
        <v>89</v>
      </c>
      <c r="L442">
        <v>18.62</v>
      </c>
      <c r="M442">
        <v>233.4</v>
      </c>
      <c r="N442">
        <v>66</v>
      </c>
      <c r="O442">
        <v>10.5</v>
      </c>
      <c r="P442">
        <v>6.7</v>
      </c>
      <c r="Q442">
        <v>3</v>
      </c>
      <c r="R442">
        <v>1.81</v>
      </c>
      <c r="S442">
        <v>2</v>
      </c>
      <c r="T442" t="s">
        <v>22</v>
      </c>
      <c r="U442">
        <f t="shared" si="13"/>
        <v>0</v>
      </c>
      <c r="V442">
        <f>IF(Table2[[#This Row],[international_plan]]="yes",1,0)</f>
        <v>0</v>
      </c>
      <c r="W442">
        <f>IF(Table2[[#This Row],[voice_mail_plan]]="yes",1,0)</f>
        <v>0</v>
      </c>
      <c r="X442" t="str">
        <f t="shared" si="12"/>
        <v>Medium</v>
      </c>
      <c r="Y442" t="str">
        <f>IF(Table2[[#This Row],[total_intl_charge]] &gt; AVERAGE($R$2:$R$4245),"High","Low")</f>
        <v>Low</v>
      </c>
      <c r="Z442" t="str">
        <f>IF(AND(G442&gt;AVERAGE(train!$G$2:$G$4251),K442&gt;AVERAGE(train!$K$2:$K$4251)),"High Day &amp; Eve",IF(AND(G442&gt;AVERAGE(train!$G$2:$G$4251),K442&lt;=AVERAGE(train!$K$2:$K$4251)),"High Day Only",IF(AND(G442&lt;=AVERAGE(train!$G$2:$G$4251),K442&gt;AVERAGE(train!$K$2:$K$4251)),"High Eve Only","Low Usage")))</f>
        <v>Low Usage</v>
      </c>
    </row>
    <row r="443" spans="1:26">
      <c r="A443" t="s">
        <v>52</v>
      </c>
      <c r="B443">
        <v>98</v>
      </c>
      <c r="C443" t="s">
        <v>21</v>
      </c>
      <c r="D443" t="s">
        <v>22</v>
      </c>
      <c r="E443" t="s">
        <v>23</v>
      </c>
      <c r="F443">
        <v>38</v>
      </c>
      <c r="G443">
        <v>213.7</v>
      </c>
      <c r="H443">
        <v>61</v>
      </c>
      <c r="I443">
        <v>36.33</v>
      </c>
      <c r="J443">
        <v>253</v>
      </c>
      <c r="K443">
        <v>104</v>
      </c>
      <c r="L443">
        <v>21.51</v>
      </c>
      <c r="M443">
        <v>207.7</v>
      </c>
      <c r="N443">
        <v>73</v>
      </c>
      <c r="O443">
        <v>9.35</v>
      </c>
      <c r="P443">
        <v>10.7</v>
      </c>
      <c r="Q443">
        <v>5</v>
      </c>
      <c r="R443">
        <v>2.89</v>
      </c>
      <c r="S443">
        <v>2</v>
      </c>
      <c r="T443" t="s">
        <v>22</v>
      </c>
      <c r="U443">
        <f t="shared" si="13"/>
        <v>0</v>
      </c>
      <c r="V443">
        <f>IF(Table2[[#This Row],[international_plan]]="yes",1,0)</f>
        <v>0</v>
      </c>
      <c r="W443">
        <f>IF(Table2[[#This Row],[voice_mail_plan]]="yes",1,0)</f>
        <v>1</v>
      </c>
      <c r="X443" t="str">
        <f t="shared" si="12"/>
        <v>Medium</v>
      </c>
      <c r="Y443" t="str">
        <f>IF(Table2[[#This Row],[total_intl_charge]] &gt; AVERAGE($R$2:$R$4245),"High","Low")</f>
        <v>High</v>
      </c>
      <c r="Z443" t="str">
        <f>IF(AND(G443&gt;AVERAGE(train!$G$2:$G$4251),K443&gt;AVERAGE(train!$K$2:$K$4251)),"High Day &amp; Eve",IF(AND(G443&gt;AVERAGE(train!$G$2:$G$4251),K443&lt;=AVERAGE(train!$K$2:$K$4251)),"High Day Only",IF(AND(G443&lt;=AVERAGE(train!$G$2:$G$4251),K443&gt;AVERAGE(train!$K$2:$K$4251)),"High Eve Only","Low Usage")))</f>
        <v>High Day &amp; Eve</v>
      </c>
    </row>
    <row r="444" spans="1:26">
      <c r="A444" t="s">
        <v>26</v>
      </c>
      <c r="B444">
        <v>125</v>
      </c>
      <c r="C444" t="s">
        <v>21</v>
      </c>
      <c r="D444" t="s">
        <v>22</v>
      </c>
      <c r="E444" t="s">
        <v>23</v>
      </c>
      <c r="F444">
        <v>36</v>
      </c>
      <c r="G444">
        <v>201.3</v>
      </c>
      <c r="H444">
        <v>117</v>
      </c>
      <c r="I444">
        <v>34.22</v>
      </c>
      <c r="J444">
        <v>42.2</v>
      </c>
      <c r="K444">
        <v>78</v>
      </c>
      <c r="L444">
        <v>3.59</v>
      </c>
      <c r="M444">
        <v>125.7</v>
      </c>
      <c r="N444">
        <v>104</v>
      </c>
      <c r="O444">
        <v>5.66</v>
      </c>
      <c r="P444">
        <v>5.4</v>
      </c>
      <c r="Q444">
        <v>3</v>
      </c>
      <c r="R444">
        <v>1.46</v>
      </c>
      <c r="S444">
        <v>1</v>
      </c>
      <c r="T444" t="s">
        <v>22</v>
      </c>
      <c r="U444">
        <f t="shared" si="13"/>
        <v>0</v>
      </c>
      <c r="V444">
        <f>IF(Table2[[#This Row],[international_plan]]="yes",1,0)</f>
        <v>0</v>
      </c>
      <c r="W444">
        <f>IF(Table2[[#This Row],[voice_mail_plan]]="yes",1,0)</f>
        <v>1</v>
      </c>
      <c r="X444" t="str">
        <f t="shared" si="12"/>
        <v>High</v>
      </c>
      <c r="Y444" t="str">
        <f>IF(Table2[[#This Row],[total_intl_charge]] &gt; AVERAGE($R$2:$R$4245),"High","Low")</f>
        <v>Low</v>
      </c>
      <c r="Z444" t="str">
        <f>IF(AND(G444&gt;AVERAGE(train!$G$2:$G$4251),K444&gt;AVERAGE(train!$K$2:$K$4251)),"High Day &amp; Eve",IF(AND(G444&gt;AVERAGE(train!$G$2:$G$4251),K444&lt;=AVERAGE(train!$K$2:$K$4251)),"High Day Only",IF(AND(G444&lt;=AVERAGE(train!$G$2:$G$4251),K444&gt;AVERAGE(train!$K$2:$K$4251)),"High Eve Only","Low Usage")))</f>
        <v>High Day Only</v>
      </c>
    </row>
    <row r="445" spans="1:26">
      <c r="A445" t="s">
        <v>69</v>
      </c>
      <c r="B445">
        <v>194</v>
      </c>
      <c r="C445" t="s">
        <v>25</v>
      </c>
      <c r="D445" t="s">
        <v>22</v>
      </c>
      <c r="E445" t="s">
        <v>22</v>
      </c>
      <c r="F445">
        <v>0</v>
      </c>
      <c r="G445">
        <v>48.4</v>
      </c>
      <c r="H445">
        <v>101</v>
      </c>
      <c r="I445">
        <v>8.23</v>
      </c>
      <c r="J445">
        <v>281.10000000000002</v>
      </c>
      <c r="K445">
        <v>138</v>
      </c>
      <c r="L445">
        <v>23.89</v>
      </c>
      <c r="M445">
        <v>218.5</v>
      </c>
      <c r="N445">
        <v>87</v>
      </c>
      <c r="O445">
        <v>9.83</v>
      </c>
      <c r="P445">
        <v>18.2</v>
      </c>
      <c r="Q445">
        <v>1</v>
      </c>
      <c r="R445">
        <v>4.91</v>
      </c>
      <c r="S445">
        <v>1</v>
      </c>
      <c r="T445" t="s">
        <v>22</v>
      </c>
      <c r="U445">
        <f t="shared" si="13"/>
        <v>0</v>
      </c>
      <c r="V445">
        <f>IF(Table2[[#This Row],[international_plan]]="yes",1,0)</f>
        <v>0</v>
      </c>
      <c r="W445">
        <f>IF(Table2[[#This Row],[voice_mail_plan]]="yes",1,0)</f>
        <v>0</v>
      </c>
      <c r="X445" t="str">
        <f t="shared" si="12"/>
        <v>Very High</v>
      </c>
      <c r="Y445" t="str">
        <f>IF(Table2[[#This Row],[total_intl_charge]] &gt; AVERAGE($R$2:$R$4245),"High","Low")</f>
        <v>High</v>
      </c>
      <c r="Z445" t="str">
        <f>IF(AND(G445&gt;AVERAGE(train!$G$2:$G$4251),K445&gt;AVERAGE(train!$K$2:$K$4251)),"High Day &amp; Eve",IF(AND(G445&gt;AVERAGE(train!$G$2:$G$4251),K445&lt;=AVERAGE(train!$K$2:$K$4251)),"High Day Only",IF(AND(G445&lt;=AVERAGE(train!$G$2:$G$4251),K445&gt;AVERAGE(train!$K$2:$K$4251)),"High Eve Only","Low Usage")))</f>
        <v>High Eve Only</v>
      </c>
    </row>
    <row r="446" spans="1:26">
      <c r="A446" t="s">
        <v>55</v>
      </c>
      <c r="B446">
        <v>190</v>
      </c>
      <c r="C446" t="s">
        <v>21</v>
      </c>
      <c r="D446" t="s">
        <v>22</v>
      </c>
      <c r="E446" t="s">
        <v>23</v>
      </c>
      <c r="F446">
        <v>22</v>
      </c>
      <c r="G446">
        <v>166.5</v>
      </c>
      <c r="H446">
        <v>93</v>
      </c>
      <c r="I446">
        <v>28.31</v>
      </c>
      <c r="J446">
        <v>183</v>
      </c>
      <c r="K446">
        <v>92</v>
      </c>
      <c r="L446">
        <v>15.56</v>
      </c>
      <c r="M446">
        <v>121</v>
      </c>
      <c r="N446">
        <v>102</v>
      </c>
      <c r="O446">
        <v>5.44</v>
      </c>
      <c r="P446">
        <v>8.5</v>
      </c>
      <c r="Q446">
        <v>3</v>
      </c>
      <c r="R446">
        <v>2.2999999999999998</v>
      </c>
      <c r="S446">
        <v>0</v>
      </c>
      <c r="T446" t="s">
        <v>22</v>
      </c>
      <c r="U446">
        <f t="shared" si="13"/>
        <v>0</v>
      </c>
      <c r="V446">
        <f>IF(Table2[[#This Row],[international_plan]]="yes",1,0)</f>
        <v>0</v>
      </c>
      <c r="W446">
        <f>IF(Table2[[#This Row],[voice_mail_plan]]="yes",1,0)</f>
        <v>1</v>
      </c>
      <c r="X446" t="str">
        <f t="shared" si="12"/>
        <v>Very High</v>
      </c>
      <c r="Y446" t="str">
        <f>IF(Table2[[#This Row],[total_intl_charge]] &gt; AVERAGE($R$2:$R$4245),"High","Low")</f>
        <v>Low</v>
      </c>
      <c r="Z446" t="str">
        <f>IF(AND(G446&gt;AVERAGE(train!$G$2:$G$4251),K446&gt;AVERAGE(train!$K$2:$K$4251)),"High Day &amp; Eve",IF(AND(G446&gt;AVERAGE(train!$G$2:$G$4251),K446&lt;=AVERAGE(train!$K$2:$K$4251)),"High Day Only",IF(AND(G446&lt;=AVERAGE(train!$G$2:$G$4251),K446&gt;AVERAGE(train!$K$2:$K$4251)),"High Eve Only","Low Usage")))</f>
        <v>Low Usage</v>
      </c>
    </row>
    <row r="447" spans="1:26">
      <c r="A447" t="s">
        <v>52</v>
      </c>
      <c r="B447">
        <v>165</v>
      </c>
      <c r="C447" t="s">
        <v>21</v>
      </c>
      <c r="D447" t="s">
        <v>22</v>
      </c>
      <c r="E447" t="s">
        <v>22</v>
      </c>
      <c r="F447">
        <v>0</v>
      </c>
      <c r="G447">
        <v>216.6</v>
      </c>
      <c r="H447">
        <v>126</v>
      </c>
      <c r="I447">
        <v>36.82</v>
      </c>
      <c r="J447">
        <v>190.8</v>
      </c>
      <c r="K447">
        <v>104</v>
      </c>
      <c r="L447">
        <v>16.22</v>
      </c>
      <c r="M447">
        <v>224.7</v>
      </c>
      <c r="N447">
        <v>123</v>
      </c>
      <c r="O447">
        <v>10.11</v>
      </c>
      <c r="P447">
        <v>12.4</v>
      </c>
      <c r="Q447">
        <v>8</v>
      </c>
      <c r="R447">
        <v>3.35</v>
      </c>
      <c r="S447">
        <v>0</v>
      </c>
      <c r="T447" t="s">
        <v>22</v>
      </c>
      <c r="U447">
        <f t="shared" si="13"/>
        <v>0</v>
      </c>
      <c r="V447">
        <f>IF(Table2[[#This Row],[international_plan]]="yes",1,0)</f>
        <v>0</v>
      </c>
      <c r="W447">
        <f>IF(Table2[[#This Row],[voice_mail_plan]]="yes",1,0)</f>
        <v>0</v>
      </c>
      <c r="X447" t="str">
        <f t="shared" si="12"/>
        <v>Very High</v>
      </c>
      <c r="Y447" t="str">
        <f>IF(Table2[[#This Row],[total_intl_charge]] &gt; AVERAGE($R$2:$R$4245),"High","Low")</f>
        <v>High</v>
      </c>
      <c r="Z447" t="str">
        <f>IF(AND(G447&gt;AVERAGE(train!$G$2:$G$4251),K447&gt;AVERAGE(train!$K$2:$K$4251)),"High Day &amp; Eve",IF(AND(G447&gt;AVERAGE(train!$G$2:$G$4251),K447&lt;=AVERAGE(train!$K$2:$K$4251)),"High Day Only",IF(AND(G447&lt;=AVERAGE(train!$G$2:$G$4251),K447&gt;AVERAGE(train!$K$2:$K$4251)),"High Eve Only","Low Usage")))</f>
        <v>High Day &amp; Eve</v>
      </c>
    </row>
    <row r="448" spans="1:26">
      <c r="A448" t="s">
        <v>36</v>
      </c>
      <c r="B448">
        <v>59</v>
      </c>
      <c r="C448" t="s">
        <v>25</v>
      </c>
      <c r="D448" t="s">
        <v>22</v>
      </c>
      <c r="E448" t="s">
        <v>22</v>
      </c>
      <c r="F448">
        <v>0</v>
      </c>
      <c r="G448">
        <v>107.8</v>
      </c>
      <c r="H448">
        <v>113</v>
      </c>
      <c r="I448">
        <v>18.329999999999998</v>
      </c>
      <c r="J448">
        <v>216.6</v>
      </c>
      <c r="K448">
        <v>125</v>
      </c>
      <c r="L448">
        <v>18.41</v>
      </c>
      <c r="M448">
        <v>217.5</v>
      </c>
      <c r="N448">
        <v>92</v>
      </c>
      <c r="O448">
        <v>9.7899999999999991</v>
      </c>
      <c r="P448">
        <v>9.9</v>
      </c>
      <c r="Q448">
        <v>3</v>
      </c>
      <c r="R448">
        <v>2.67</v>
      </c>
      <c r="S448">
        <v>2</v>
      </c>
      <c r="T448" t="s">
        <v>22</v>
      </c>
      <c r="U448">
        <f t="shared" si="13"/>
        <v>0</v>
      </c>
      <c r="V448">
        <f>IF(Table2[[#This Row],[international_plan]]="yes",1,0)</f>
        <v>0</v>
      </c>
      <c r="W448">
        <f>IF(Table2[[#This Row],[voice_mail_plan]]="yes",1,0)</f>
        <v>0</v>
      </c>
      <c r="X448" t="str">
        <f t="shared" si="12"/>
        <v>Low</v>
      </c>
      <c r="Y448" t="str">
        <f>IF(Table2[[#This Row],[total_intl_charge]] &gt; AVERAGE($R$2:$R$4245),"High","Low")</f>
        <v>Low</v>
      </c>
      <c r="Z448" t="str">
        <f>IF(AND(G448&gt;AVERAGE(train!$G$2:$G$4251),K448&gt;AVERAGE(train!$K$2:$K$4251)),"High Day &amp; Eve",IF(AND(G448&gt;AVERAGE(train!$G$2:$G$4251),K448&lt;=AVERAGE(train!$K$2:$K$4251)),"High Day Only",IF(AND(G448&lt;=AVERAGE(train!$G$2:$G$4251),K448&gt;AVERAGE(train!$K$2:$K$4251)),"High Eve Only","Low Usage")))</f>
        <v>High Eve Only</v>
      </c>
    </row>
    <row r="449" spans="1:26">
      <c r="A449" t="s">
        <v>68</v>
      </c>
      <c r="B449">
        <v>47</v>
      </c>
      <c r="C449" t="s">
        <v>25</v>
      </c>
      <c r="D449" t="s">
        <v>22</v>
      </c>
      <c r="E449" t="s">
        <v>23</v>
      </c>
      <c r="F449">
        <v>28</v>
      </c>
      <c r="G449">
        <v>141.30000000000001</v>
      </c>
      <c r="H449">
        <v>94</v>
      </c>
      <c r="I449">
        <v>24.02</v>
      </c>
      <c r="J449">
        <v>168</v>
      </c>
      <c r="K449">
        <v>108</v>
      </c>
      <c r="L449">
        <v>14.28</v>
      </c>
      <c r="M449">
        <v>113.5</v>
      </c>
      <c r="N449">
        <v>84</v>
      </c>
      <c r="O449">
        <v>5.1100000000000003</v>
      </c>
      <c r="P449">
        <v>7.8</v>
      </c>
      <c r="Q449">
        <v>2</v>
      </c>
      <c r="R449">
        <v>2.11</v>
      </c>
      <c r="S449">
        <v>1</v>
      </c>
      <c r="T449" t="s">
        <v>22</v>
      </c>
      <c r="U449">
        <f t="shared" si="13"/>
        <v>0</v>
      </c>
      <c r="V449">
        <f>IF(Table2[[#This Row],[international_plan]]="yes",1,0)</f>
        <v>0</v>
      </c>
      <c r="W449">
        <f>IF(Table2[[#This Row],[voice_mail_plan]]="yes",1,0)</f>
        <v>1</v>
      </c>
      <c r="X449" t="str">
        <f t="shared" si="12"/>
        <v>Low</v>
      </c>
      <c r="Y449" t="str">
        <f>IF(Table2[[#This Row],[total_intl_charge]] &gt; AVERAGE($R$2:$R$4245),"High","Low")</f>
        <v>Low</v>
      </c>
      <c r="Z449" t="str">
        <f>IF(AND(G449&gt;AVERAGE(train!$G$2:$G$4251),K449&gt;AVERAGE(train!$K$2:$K$4251)),"High Day &amp; Eve",IF(AND(G449&gt;AVERAGE(train!$G$2:$G$4251),K449&lt;=AVERAGE(train!$K$2:$K$4251)),"High Day Only",IF(AND(G449&lt;=AVERAGE(train!$G$2:$G$4251),K449&gt;AVERAGE(train!$K$2:$K$4251)),"High Eve Only","Low Usage")))</f>
        <v>High Eve Only</v>
      </c>
    </row>
    <row r="450" spans="1:26">
      <c r="A450" t="s">
        <v>33</v>
      </c>
      <c r="B450">
        <v>150</v>
      </c>
      <c r="C450" t="s">
        <v>21</v>
      </c>
      <c r="D450" t="s">
        <v>22</v>
      </c>
      <c r="E450" t="s">
        <v>23</v>
      </c>
      <c r="F450">
        <v>29</v>
      </c>
      <c r="G450">
        <v>209.9</v>
      </c>
      <c r="H450">
        <v>77</v>
      </c>
      <c r="I450">
        <v>35.68</v>
      </c>
      <c r="J450">
        <v>158</v>
      </c>
      <c r="K450">
        <v>52</v>
      </c>
      <c r="L450">
        <v>13.43</v>
      </c>
      <c r="M450">
        <v>141.9</v>
      </c>
      <c r="N450">
        <v>113</v>
      </c>
      <c r="O450">
        <v>6.39</v>
      </c>
      <c r="P450">
        <v>6.6</v>
      </c>
      <c r="Q450">
        <v>1</v>
      </c>
      <c r="R450">
        <v>1.78</v>
      </c>
      <c r="S450">
        <v>0</v>
      </c>
      <c r="T450" t="s">
        <v>22</v>
      </c>
      <c r="U450">
        <f t="shared" si="13"/>
        <v>0</v>
      </c>
      <c r="V450">
        <f>IF(Table2[[#This Row],[international_plan]]="yes",1,0)</f>
        <v>0</v>
      </c>
      <c r="W450">
        <f>IF(Table2[[#This Row],[voice_mail_plan]]="yes",1,0)</f>
        <v>1</v>
      </c>
      <c r="X450" t="str">
        <f t="shared" ref="X450:X513" si="14">IF(B450&lt;=$AC$3,"Low",IF(B450&lt;=$AC$4,"Medium",IF(B450&lt;=$AC$5,"High",IF(B450&gt;=$AC$5,"Very High"))))</f>
        <v>Very High</v>
      </c>
      <c r="Y450" t="str">
        <f>IF(Table2[[#This Row],[total_intl_charge]] &gt; AVERAGE($R$2:$R$4245),"High","Low")</f>
        <v>Low</v>
      </c>
      <c r="Z450" t="str">
        <f>IF(AND(G450&gt;AVERAGE(train!$G$2:$G$4251),K450&gt;AVERAGE(train!$K$2:$K$4251)),"High Day &amp; Eve",IF(AND(G450&gt;AVERAGE(train!$G$2:$G$4251),K450&lt;=AVERAGE(train!$K$2:$K$4251)),"High Day Only",IF(AND(G450&lt;=AVERAGE(train!$G$2:$G$4251),K450&gt;AVERAGE(train!$K$2:$K$4251)),"High Eve Only","Low Usage")))</f>
        <v>High Day Only</v>
      </c>
    </row>
    <row r="451" spans="1:26">
      <c r="A451" t="s">
        <v>60</v>
      </c>
      <c r="B451">
        <v>152</v>
      </c>
      <c r="C451" t="s">
        <v>21</v>
      </c>
      <c r="D451" t="s">
        <v>23</v>
      </c>
      <c r="E451" t="s">
        <v>23</v>
      </c>
      <c r="F451">
        <v>20</v>
      </c>
      <c r="G451">
        <v>237.5</v>
      </c>
      <c r="H451">
        <v>120</v>
      </c>
      <c r="I451">
        <v>40.380000000000003</v>
      </c>
      <c r="J451">
        <v>253.4</v>
      </c>
      <c r="K451">
        <v>94</v>
      </c>
      <c r="L451">
        <v>21.54</v>
      </c>
      <c r="M451">
        <v>265.2</v>
      </c>
      <c r="N451">
        <v>80</v>
      </c>
      <c r="O451">
        <v>11.93</v>
      </c>
      <c r="P451">
        <v>14.2</v>
      </c>
      <c r="Q451">
        <v>3</v>
      </c>
      <c r="R451">
        <v>3.83</v>
      </c>
      <c r="S451">
        <v>9</v>
      </c>
      <c r="T451" t="s">
        <v>23</v>
      </c>
      <c r="U451">
        <f t="shared" ref="U451:U514" si="15">IF(T451="yes",1,0)</f>
        <v>1</v>
      </c>
      <c r="V451">
        <f>IF(Table2[[#This Row],[international_plan]]="yes",1,0)</f>
        <v>1</v>
      </c>
      <c r="W451">
        <f>IF(Table2[[#This Row],[voice_mail_plan]]="yes",1,0)</f>
        <v>1</v>
      </c>
      <c r="X451" t="str">
        <f t="shared" si="14"/>
        <v>Very High</v>
      </c>
      <c r="Y451" t="str">
        <f>IF(Table2[[#This Row],[total_intl_charge]] &gt; AVERAGE($R$2:$R$4245),"High","Low")</f>
        <v>High</v>
      </c>
      <c r="Z451" t="str">
        <f>IF(AND(G451&gt;AVERAGE(train!$G$2:$G$4251),K451&gt;AVERAGE(train!$K$2:$K$4251)),"High Day &amp; Eve",IF(AND(G451&gt;AVERAGE(train!$G$2:$G$4251),K451&lt;=AVERAGE(train!$K$2:$K$4251)),"High Day Only",IF(AND(G451&lt;=AVERAGE(train!$G$2:$G$4251),K451&gt;AVERAGE(train!$K$2:$K$4251)),"High Eve Only","Low Usage")))</f>
        <v>High Day Only</v>
      </c>
    </row>
    <row r="452" spans="1:26">
      <c r="A452" t="s">
        <v>58</v>
      </c>
      <c r="B452">
        <v>26</v>
      </c>
      <c r="C452" t="s">
        <v>21</v>
      </c>
      <c r="D452" t="s">
        <v>22</v>
      </c>
      <c r="E452" t="s">
        <v>22</v>
      </c>
      <c r="F452">
        <v>0</v>
      </c>
      <c r="G452">
        <v>234.5</v>
      </c>
      <c r="H452">
        <v>109</v>
      </c>
      <c r="I452">
        <v>39.869999999999997</v>
      </c>
      <c r="J452">
        <v>216.5</v>
      </c>
      <c r="K452">
        <v>129</v>
      </c>
      <c r="L452">
        <v>18.399999999999999</v>
      </c>
      <c r="M452">
        <v>191.6</v>
      </c>
      <c r="N452">
        <v>94</v>
      </c>
      <c r="O452">
        <v>8.6199999999999992</v>
      </c>
      <c r="P452">
        <v>3.5</v>
      </c>
      <c r="Q452">
        <v>6</v>
      </c>
      <c r="R452">
        <v>0.95</v>
      </c>
      <c r="S452">
        <v>3</v>
      </c>
      <c r="T452" t="s">
        <v>22</v>
      </c>
      <c r="U452">
        <f t="shared" si="15"/>
        <v>0</v>
      </c>
      <c r="V452">
        <f>IF(Table2[[#This Row],[international_plan]]="yes",1,0)</f>
        <v>0</v>
      </c>
      <c r="W452">
        <f>IF(Table2[[#This Row],[voice_mail_plan]]="yes",1,0)</f>
        <v>0</v>
      </c>
      <c r="X452" t="str">
        <f t="shared" si="14"/>
        <v>Low</v>
      </c>
      <c r="Y452" t="str">
        <f>IF(Table2[[#This Row],[total_intl_charge]] &gt; AVERAGE($R$2:$R$4245),"High","Low")</f>
        <v>Low</v>
      </c>
      <c r="Z452" t="str">
        <f>IF(AND(G452&gt;AVERAGE(train!$G$2:$G$4251),K452&gt;AVERAGE(train!$K$2:$K$4251)),"High Day &amp; Eve",IF(AND(G452&gt;AVERAGE(train!$G$2:$G$4251),K452&lt;=AVERAGE(train!$K$2:$K$4251)),"High Day Only",IF(AND(G452&lt;=AVERAGE(train!$G$2:$G$4251),K452&gt;AVERAGE(train!$K$2:$K$4251)),"High Eve Only","Low Usage")))</f>
        <v>High Day &amp; Eve</v>
      </c>
    </row>
    <row r="453" spans="1:26">
      <c r="A453" t="s">
        <v>49</v>
      </c>
      <c r="B453">
        <v>79</v>
      </c>
      <c r="C453" t="s">
        <v>28</v>
      </c>
      <c r="D453" t="s">
        <v>22</v>
      </c>
      <c r="E453" t="s">
        <v>23</v>
      </c>
      <c r="F453">
        <v>31</v>
      </c>
      <c r="G453">
        <v>103.1</v>
      </c>
      <c r="H453">
        <v>90</v>
      </c>
      <c r="I453">
        <v>17.53</v>
      </c>
      <c r="J453">
        <v>243</v>
      </c>
      <c r="K453">
        <v>135</v>
      </c>
      <c r="L453">
        <v>20.66</v>
      </c>
      <c r="M453">
        <v>76.400000000000006</v>
      </c>
      <c r="N453">
        <v>92</v>
      </c>
      <c r="O453">
        <v>3.44</v>
      </c>
      <c r="P453">
        <v>12.2</v>
      </c>
      <c r="Q453">
        <v>8</v>
      </c>
      <c r="R453">
        <v>3.29</v>
      </c>
      <c r="S453">
        <v>3</v>
      </c>
      <c r="T453" t="s">
        <v>22</v>
      </c>
      <c r="U453">
        <f t="shared" si="15"/>
        <v>0</v>
      </c>
      <c r="V453">
        <f>IF(Table2[[#This Row],[international_plan]]="yes",1,0)</f>
        <v>0</v>
      </c>
      <c r="W453">
        <f>IF(Table2[[#This Row],[voice_mail_plan]]="yes",1,0)</f>
        <v>1</v>
      </c>
      <c r="X453" t="str">
        <f t="shared" si="14"/>
        <v>Medium</v>
      </c>
      <c r="Y453" t="str">
        <f>IF(Table2[[#This Row],[total_intl_charge]] &gt; AVERAGE($R$2:$R$4245),"High","Low")</f>
        <v>High</v>
      </c>
      <c r="Z453" t="str">
        <f>IF(AND(G453&gt;AVERAGE(train!$G$2:$G$4251),K453&gt;AVERAGE(train!$K$2:$K$4251)),"High Day &amp; Eve",IF(AND(G453&gt;AVERAGE(train!$G$2:$G$4251),K453&lt;=AVERAGE(train!$K$2:$K$4251)),"High Day Only",IF(AND(G453&lt;=AVERAGE(train!$G$2:$G$4251),K453&gt;AVERAGE(train!$K$2:$K$4251)),"High Eve Only","Low Usage")))</f>
        <v>High Eve Only</v>
      </c>
    </row>
    <row r="454" spans="1:26">
      <c r="A454" t="s">
        <v>33</v>
      </c>
      <c r="B454">
        <v>95</v>
      </c>
      <c r="C454" t="s">
        <v>28</v>
      </c>
      <c r="D454" t="s">
        <v>22</v>
      </c>
      <c r="E454" t="s">
        <v>23</v>
      </c>
      <c r="F454">
        <v>27</v>
      </c>
      <c r="G454">
        <v>129.5</v>
      </c>
      <c r="H454">
        <v>106</v>
      </c>
      <c r="I454">
        <v>22.02</v>
      </c>
      <c r="J454">
        <v>248.9</v>
      </c>
      <c r="K454">
        <v>90</v>
      </c>
      <c r="L454">
        <v>21.16</v>
      </c>
      <c r="M454">
        <v>268</v>
      </c>
      <c r="N454">
        <v>115</v>
      </c>
      <c r="O454">
        <v>12.06</v>
      </c>
      <c r="P454">
        <v>11.9</v>
      </c>
      <c r="Q454">
        <v>3</v>
      </c>
      <c r="R454">
        <v>3.21</v>
      </c>
      <c r="S454">
        <v>1</v>
      </c>
      <c r="T454" t="s">
        <v>22</v>
      </c>
      <c r="U454">
        <f t="shared" si="15"/>
        <v>0</v>
      </c>
      <c r="V454">
        <f>IF(Table2[[#This Row],[international_plan]]="yes",1,0)</f>
        <v>0</v>
      </c>
      <c r="W454">
        <f>IF(Table2[[#This Row],[voice_mail_plan]]="yes",1,0)</f>
        <v>1</v>
      </c>
      <c r="X454" t="str">
        <f t="shared" si="14"/>
        <v>Medium</v>
      </c>
      <c r="Y454" t="str">
        <f>IF(Table2[[#This Row],[total_intl_charge]] &gt; AVERAGE($R$2:$R$4245),"High","Low")</f>
        <v>High</v>
      </c>
      <c r="Z454" t="str">
        <f>IF(AND(G454&gt;AVERAGE(train!$G$2:$G$4251),K454&gt;AVERAGE(train!$K$2:$K$4251)),"High Day &amp; Eve",IF(AND(G454&gt;AVERAGE(train!$G$2:$G$4251),K454&lt;=AVERAGE(train!$K$2:$K$4251)),"High Day Only",IF(AND(G454&lt;=AVERAGE(train!$G$2:$G$4251),K454&gt;AVERAGE(train!$K$2:$K$4251)),"High Eve Only","Low Usage")))</f>
        <v>Low Usage</v>
      </c>
    </row>
    <row r="455" spans="1:26">
      <c r="A455" t="s">
        <v>51</v>
      </c>
      <c r="B455">
        <v>69</v>
      </c>
      <c r="C455" t="s">
        <v>28</v>
      </c>
      <c r="D455" t="s">
        <v>23</v>
      </c>
      <c r="E455" t="s">
        <v>22</v>
      </c>
      <c r="F455">
        <v>0</v>
      </c>
      <c r="G455">
        <v>279.8</v>
      </c>
      <c r="H455">
        <v>90</v>
      </c>
      <c r="I455">
        <v>47.57</v>
      </c>
      <c r="J455">
        <v>248.7</v>
      </c>
      <c r="K455">
        <v>91</v>
      </c>
      <c r="L455">
        <v>21.14</v>
      </c>
      <c r="M455">
        <v>171</v>
      </c>
      <c r="N455">
        <v>118</v>
      </c>
      <c r="O455">
        <v>7.69</v>
      </c>
      <c r="P455">
        <v>8.4</v>
      </c>
      <c r="Q455">
        <v>10</v>
      </c>
      <c r="R455">
        <v>2.27</v>
      </c>
      <c r="S455">
        <v>2</v>
      </c>
      <c r="T455" t="s">
        <v>23</v>
      </c>
      <c r="U455">
        <f t="shared" si="15"/>
        <v>1</v>
      </c>
      <c r="V455">
        <f>IF(Table2[[#This Row],[international_plan]]="yes",1,0)</f>
        <v>1</v>
      </c>
      <c r="W455">
        <f>IF(Table2[[#This Row],[voice_mail_plan]]="yes",1,0)</f>
        <v>0</v>
      </c>
      <c r="X455" t="str">
        <f t="shared" si="14"/>
        <v>Low</v>
      </c>
      <c r="Y455" t="str">
        <f>IF(Table2[[#This Row],[total_intl_charge]] &gt; AVERAGE($R$2:$R$4245),"High","Low")</f>
        <v>Low</v>
      </c>
      <c r="Z455" t="str">
        <f>IF(AND(G455&gt;AVERAGE(train!$G$2:$G$4251),K455&gt;AVERAGE(train!$K$2:$K$4251)),"High Day &amp; Eve",IF(AND(G455&gt;AVERAGE(train!$G$2:$G$4251),K455&lt;=AVERAGE(train!$K$2:$K$4251)),"High Day Only",IF(AND(G455&lt;=AVERAGE(train!$G$2:$G$4251),K455&gt;AVERAGE(train!$K$2:$K$4251)),"High Eve Only","Low Usage")))</f>
        <v>High Day Only</v>
      </c>
    </row>
    <row r="456" spans="1:26">
      <c r="A456" t="s">
        <v>64</v>
      </c>
      <c r="B456">
        <v>95</v>
      </c>
      <c r="C456" t="s">
        <v>28</v>
      </c>
      <c r="D456" t="s">
        <v>23</v>
      </c>
      <c r="E456" t="s">
        <v>23</v>
      </c>
      <c r="F456">
        <v>41</v>
      </c>
      <c r="G456">
        <v>136.80000000000001</v>
      </c>
      <c r="H456">
        <v>91</v>
      </c>
      <c r="I456">
        <v>23.26</v>
      </c>
      <c r="J456">
        <v>200.8</v>
      </c>
      <c r="K456">
        <v>61</v>
      </c>
      <c r="L456">
        <v>17.07</v>
      </c>
      <c r="M456">
        <v>133.69999999999999</v>
      </c>
      <c r="N456">
        <v>67</v>
      </c>
      <c r="O456">
        <v>6.02</v>
      </c>
      <c r="P456">
        <v>10.3</v>
      </c>
      <c r="Q456">
        <v>9</v>
      </c>
      <c r="R456">
        <v>2.78</v>
      </c>
      <c r="S456">
        <v>5</v>
      </c>
      <c r="T456" t="s">
        <v>23</v>
      </c>
      <c r="U456">
        <f t="shared" si="15"/>
        <v>1</v>
      </c>
      <c r="V456">
        <f>IF(Table2[[#This Row],[international_plan]]="yes",1,0)</f>
        <v>1</v>
      </c>
      <c r="W456">
        <f>IF(Table2[[#This Row],[voice_mail_plan]]="yes",1,0)</f>
        <v>1</v>
      </c>
      <c r="X456" t="str">
        <f t="shared" si="14"/>
        <v>Medium</v>
      </c>
      <c r="Y456" t="str">
        <f>IF(Table2[[#This Row],[total_intl_charge]] &gt; AVERAGE($R$2:$R$4245),"High","Low")</f>
        <v>High</v>
      </c>
      <c r="Z456" t="str">
        <f>IF(AND(G456&gt;AVERAGE(train!$G$2:$G$4251),K456&gt;AVERAGE(train!$K$2:$K$4251)),"High Day &amp; Eve",IF(AND(G456&gt;AVERAGE(train!$G$2:$G$4251),K456&lt;=AVERAGE(train!$K$2:$K$4251)),"High Day Only",IF(AND(G456&lt;=AVERAGE(train!$G$2:$G$4251),K456&gt;AVERAGE(train!$K$2:$K$4251)),"High Eve Only","Low Usage")))</f>
        <v>Low Usage</v>
      </c>
    </row>
    <row r="457" spans="1:26">
      <c r="A457" t="s">
        <v>74</v>
      </c>
      <c r="B457">
        <v>31</v>
      </c>
      <c r="C457" t="s">
        <v>21</v>
      </c>
      <c r="D457" t="s">
        <v>22</v>
      </c>
      <c r="E457" t="s">
        <v>23</v>
      </c>
      <c r="F457">
        <v>31</v>
      </c>
      <c r="G457">
        <v>100.1</v>
      </c>
      <c r="H457">
        <v>54</v>
      </c>
      <c r="I457">
        <v>17.02</v>
      </c>
      <c r="J457">
        <v>246.3</v>
      </c>
      <c r="K457">
        <v>97</v>
      </c>
      <c r="L457">
        <v>20.94</v>
      </c>
      <c r="M457">
        <v>255</v>
      </c>
      <c r="N457">
        <v>131</v>
      </c>
      <c r="O457">
        <v>11.48</v>
      </c>
      <c r="P457">
        <v>5.9</v>
      </c>
      <c r="Q457">
        <v>3</v>
      </c>
      <c r="R457">
        <v>1.59</v>
      </c>
      <c r="S457">
        <v>0</v>
      </c>
      <c r="T457" t="s">
        <v>22</v>
      </c>
      <c r="U457">
        <f t="shared" si="15"/>
        <v>0</v>
      </c>
      <c r="V457">
        <f>IF(Table2[[#This Row],[international_plan]]="yes",1,0)</f>
        <v>0</v>
      </c>
      <c r="W457">
        <f>IF(Table2[[#This Row],[voice_mail_plan]]="yes",1,0)</f>
        <v>1</v>
      </c>
      <c r="X457" t="str">
        <f t="shared" si="14"/>
        <v>Low</v>
      </c>
      <c r="Y457" t="str">
        <f>IF(Table2[[#This Row],[total_intl_charge]] &gt; AVERAGE($R$2:$R$4245),"High","Low")</f>
        <v>Low</v>
      </c>
      <c r="Z457" t="str">
        <f>IF(AND(G457&gt;AVERAGE(train!$G$2:$G$4251),K457&gt;AVERAGE(train!$K$2:$K$4251)),"High Day &amp; Eve",IF(AND(G457&gt;AVERAGE(train!$G$2:$G$4251),K457&lt;=AVERAGE(train!$K$2:$K$4251)),"High Day Only",IF(AND(G457&lt;=AVERAGE(train!$G$2:$G$4251),K457&gt;AVERAGE(train!$K$2:$K$4251)),"High Eve Only","Low Usage")))</f>
        <v>Low Usage</v>
      </c>
    </row>
    <row r="458" spans="1:26">
      <c r="A458" t="s">
        <v>26</v>
      </c>
      <c r="B458">
        <v>121</v>
      </c>
      <c r="C458" t="s">
        <v>25</v>
      </c>
      <c r="D458" t="s">
        <v>22</v>
      </c>
      <c r="E458" t="s">
        <v>23</v>
      </c>
      <c r="F458">
        <v>31</v>
      </c>
      <c r="G458">
        <v>237.1</v>
      </c>
      <c r="H458">
        <v>63</v>
      </c>
      <c r="I458">
        <v>40.31</v>
      </c>
      <c r="J458">
        <v>205.6</v>
      </c>
      <c r="K458">
        <v>117</v>
      </c>
      <c r="L458">
        <v>17.48</v>
      </c>
      <c r="M458">
        <v>196.7</v>
      </c>
      <c r="N458">
        <v>85</v>
      </c>
      <c r="O458">
        <v>8.85</v>
      </c>
      <c r="P458">
        <v>10.1</v>
      </c>
      <c r="Q458">
        <v>5</v>
      </c>
      <c r="R458">
        <v>2.73</v>
      </c>
      <c r="S458">
        <v>4</v>
      </c>
      <c r="T458" t="s">
        <v>22</v>
      </c>
      <c r="U458">
        <f t="shared" si="15"/>
        <v>0</v>
      </c>
      <c r="V458">
        <f>IF(Table2[[#This Row],[international_plan]]="yes",1,0)</f>
        <v>0</v>
      </c>
      <c r="W458">
        <f>IF(Table2[[#This Row],[voice_mail_plan]]="yes",1,0)</f>
        <v>1</v>
      </c>
      <c r="X458" t="str">
        <f t="shared" si="14"/>
        <v>High</v>
      </c>
      <c r="Y458" t="str">
        <f>IF(Table2[[#This Row],[total_intl_charge]] &gt; AVERAGE($R$2:$R$4245),"High","Low")</f>
        <v>Low</v>
      </c>
      <c r="Z458" t="str">
        <f>IF(AND(G458&gt;AVERAGE(train!$G$2:$G$4251),K458&gt;AVERAGE(train!$K$2:$K$4251)),"High Day &amp; Eve",IF(AND(G458&gt;AVERAGE(train!$G$2:$G$4251),K458&lt;=AVERAGE(train!$K$2:$K$4251)),"High Day Only",IF(AND(G458&lt;=AVERAGE(train!$G$2:$G$4251),K458&gt;AVERAGE(train!$K$2:$K$4251)),"High Eve Only","Low Usage")))</f>
        <v>High Day &amp; Eve</v>
      </c>
    </row>
    <row r="459" spans="1:26">
      <c r="A459" t="s">
        <v>48</v>
      </c>
      <c r="B459">
        <v>44</v>
      </c>
      <c r="C459" t="s">
        <v>28</v>
      </c>
      <c r="D459" t="s">
        <v>22</v>
      </c>
      <c r="E459" t="s">
        <v>22</v>
      </c>
      <c r="F459">
        <v>0</v>
      </c>
      <c r="G459">
        <v>288.10000000000002</v>
      </c>
      <c r="H459">
        <v>112</v>
      </c>
      <c r="I459">
        <v>48.98</v>
      </c>
      <c r="J459">
        <v>258</v>
      </c>
      <c r="K459">
        <v>92</v>
      </c>
      <c r="L459">
        <v>21.93</v>
      </c>
      <c r="M459">
        <v>192.4</v>
      </c>
      <c r="N459">
        <v>90</v>
      </c>
      <c r="O459">
        <v>8.66</v>
      </c>
      <c r="P459">
        <v>10.199999999999999</v>
      </c>
      <c r="Q459">
        <v>4</v>
      </c>
      <c r="R459">
        <v>2.75</v>
      </c>
      <c r="S459">
        <v>3</v>
      </c>
      <c r="T459" t="s">
        <v>23</v>
      </c>
      <c r="U459">
        <f t="shared" si="15"/>
        <v>1</v>
      </c>
      <c r="V459">
        <f>IF(Table2[[#This Row],[international_plan]]="yes",1,0)</f>
        <v>0</v>
      </c>
      <c r="W459">
        <f>IF(Table2[[#This Row],[voice_mail_plan]]="yes",1,0)</f>
        <v>0</v>
      </c>
      <c r="X459" t="str">
        <f t="shared" si="14"/>
        <v>Low</v>
      </c>
      <c r="Y459" t="str">
        <f>IF(Table2[[#This Row],[total_intl_charge]] &gt; AVERAGE($R$2:$R$4245),"High","Low")</f>
        <v>Low</v>
      </c>
      <c r="Z459" t="str">
        <f>IF(AND(G459&gt;AVERAGE(train!$G$2:$G$4251),K459&gt;AVERAGE(train!$K$2:$K$4251)),"High Day &amp; Eve",IF(AND(G459&gt;AVERAGE(train!$G$2:$G$4251),K459&lt;=AVERAGE(train!$K$2:$K$4251)),"High Day Only",IF(AND(G459&lt;=AVERAGE(train!$G$2:$G$4251),K459&gt;AVERAGE(train!$K$2:$K$4251)),"High Eve Only","Low Usage")))</f>
        <v>High Day Only</v>
      </c>
    </row>
    <row r="460" spans="1:26">
      <c r="A460" t="s">
        <v>69</v>
      </c>
      <c r="B460">
        <v>74</v>
      </c>
      <c r="C460" t="s">
        <v>21</v>
      </c>
      <c r="D460" t="s">
        <v>22</v>
      </c>
      <c r="E460" t="s">
        <v>23</v>
      </c>
      <c r="F460">
        <v>25</v>
      </c>
      <c r="G460">
        <v>194.6</v>
      </c>
      <c r="H460">
        <v>84</v>
      </c>
      <c r="I460">
        <v>33.08</v>
      </c>
      <c r="J460">
        <v>119.9</v>
      </c>
      <c r="K460">
        <v>103</v>
      </c>
      <c r="L460">
        <v>10.19</v>
      </c>
      <c r="M460">
        <v>175.5</v>
      </c>
      <c r="N460">
        <v>75</v>
      </c>
      <c r="O460">
        <v>7.9</v>
      </c>
      <c r="P460">
        <v>13.1</v>
      </c>
      <c r="Q460">
        <v>2</v>
      </c>
      <c r="R460">
        <v>3.54</v>
      </c>
      <c r="S460">
        <v>2</v>
      </c>
      <c r="T460" t="s">
        <v>22</v>
      </c>
      <c r="U460">
        <f t="shared" si="15"/>
        <v>0</v>
      </c>
      <c r="V460">
        <f>IF(Table2[[#This Row],[international_plan]]="yes",1,0)</f>
        <v>0</v>
      </c>
      <c r="W460">
        <f>IF(Table2[[#This Row],[voice_mail_plan]]="yes",1,0)</f>
        <v>1</v>
      </c>
      <c r="X460" t="str">
        <f t="shared" si="14"/>
        <v>Medium</v>
      </c>
      <c r="Y460" t="str">
        <f>IF(Table2[[#This Row],[total_intl_charge]] &gt; AVERAGE($R$2:$R$4245),"High","Low")</f>
        <v>High</v>
      </c>
      <c r="Z460" t="str">
        <f>IF(AND(G460&gt;AVERAGE(train!$G$2:$G$4251),K460&gt;AVERAGE(train!$K$2:$K$4251)),"High Day &amp; Eve",IF(AND(G460&gt;AVERAGE(train!$G$2:$G$4251),K460&lt;=AVERAGE(train!$K$2:$K$4251)),"High Day Only",IF(AND(G460&lt;=AVERAGE(train!$G$2:$G$4251),K460&gt;AVERAGE(train!$K$2:$K$4251)),"High Eve Only","Low Usage")))</f>
        <v>High Day &amp; Eve</v>
      </c>
    </row>
    <row r="461" spans="1:26">
      <c r="A461" t="s">
        <v>39</v>
      </c>
      <c r="B461">
        <v>58</v>
      </c>
      <c r="C461" t="s">
        <v>25</v>
      </c>
      <c r="D461" t="s">
        <v>22</v>
      </c>
      <c r="E461" t="s">
        <v>23</v>
      </c>
      <c r="F461">
        <v>20</v>
      </c>
      <c r="G461">
        <v>194.5</v>
      </c>
      <c r="H461">
        <v>110</v>
      </c>
      <c r="I461">
        <v>33.07</v>
      </c>
      <c r="J461">
        <v>213.7</v>
      </c>
      <c r="K461">
        <v>89</v>
      </c>
      <c r="L461">
        <v>18.16</v>
      </c>
      <c r="M461">
        <v>236.6</v>
      </c>
      <c r="N461">
        <v>92</v>
      </c>
      <c r="O461">
        <v>10.65</v>
      </c>
      <c r="P461">
        <v>9.5</v>
      </c>
      <c r="Q461">
        <v>2</v>
      </c>
      <c r="R461">
        <v>2.57</v>
      </c>
      <c r="S461">
        <v>1</v>
      </c>
      <c r="T461" t="s">
        <v>22</v>
      </c>
      <c r="U461">
        <f t="shared" si="15"/>
        <v>0</v>
      </c>
      <c r="V461">
        <f>IF(Table2[[#This Row],[international_plan]]="yes",1,0)</f>
        <v>0</v>
      </c>
      <c r="W461">
        <f>IF(Table2[[#This Row],[voice_mail_plan]]="yes",1,0)</f>
        <v>1</v>
      </c>
      <c r="X461" t="str">
        <f t="shared" si="14"/>
        <v>Low</v>
      </c>
      <c r="Y461" t="str">
        <f>IF(Table2[[#This Row],[total_intl_charge]] &gt; AVERAGE($R$2:$R$4245),"High","Low")</f>
        <v>Low</v>
      </c>
      <c r="Z461" t="str">
        <f>IF(AND(G461&gt;AVERAGE(train!$G$2:$G$4251),K461&gt;AVERAGE(train!$K$2:$K$4251)),"High Day &amp; Eve",IF(AND(G461&gt;AVERAGE(train!$G$2:$G$4251),K461&lt;=AVERAGE(train!$K$2:$K$4251)),"High Day Only",IF(AND(G461&lt;=AVERAGE(train!$G$2:$G$4251),K461&gt;AVERAGE(train!$K$2:$K$4251)),"High Eve Only","Low Usage")))</f>
        <v>High Day Only</v>
      </c>
    </row>
    <row r="462" spans="1:26">
      <c r="A462" t="s">
        <v>35</v>
      </c>
      <c r="B462">
        <v>74</v>
      </c>
      <c r="C462" t="s">
        <v>25</v>
      </c>
      <c r="D462" t="s">
        <v>22</v>
      </c>
      <c r="E462" t="s">
        <v>22</v>
      </c>
      <c r="F462">
        <v>0</v>
      </c>
      <c r="G462">
        <v>174.1</v>
      </c>
      <c r="H462">
        <v>96</v>
      </c>
      <c r="I462">
        <v>29.6</v>
      </c>
      <c r="J462">
        <v>251.1</v>
      </c>
      <c r="K462">
        <v>94</v>
      </c>
      <c r="L462">
        <v>21.34</v>
      </c>
      <c r="M462">
        <v>257.60000000000002</v>
      </c>
      <c r="N462">
        <v>123</v>
      </c>
      <c r="O462">
        <v>11.59</v>
      </c>
      <c r="P462">
        <v>8.3000000000000007</v>
      </c>
      <c r="Q462">
        <v>5</v>
      </c>
      <c r="R462">
        <v>2.2400000000000002</v>
      </c>
      <c r="S462">
        <v>2</v>
      </c>
      <c r="T462" t="s">
        <v>23</v>
      </c>
      <c r="U462">
        <f t="shared" si="15"/>
        <v>1</v>
      </c>
      <c r="V462">
        <f>IF(Table2[[#This Row],[international_plan]]="yes",1,0)</f>
        <v>0</v>
      </c>
      <c r="W462">
        <f>IF(Table2[[#This Row],[voice_mail_plan]]="yes",1,0)</f>
        <v>0</v>
      </c>
      <c r="X462" t="str">
        <f t="shared" si="14"/>
        <v>Medium</v>
      </c>
      <c r="Y462" t="str">
        <f>IF(Table2[[#This Row],[total_intl_charge]] &gt; AVERAGE($R$2:$R$4245),"High","Low")</f>
        <v>Low</v>
      </c>
      <c r="Z462" t="str">
        <f>IF(AND(G462&gt;AVERAGE(train!$G$2:$G$4251),K462&gt;AVERAGE(train!$K$2:$K$4251)),"High Day &amp; Eve",IF(AND(G462&gt;AVERAGE(train!$G$2:$G$4251),K462&lt;=AVERAGE(train!$K$2:$K$4251)),"High Day Only",IF(AND(G462&lt;=AVERAGE(train!$G$2:$G$4251),K462&gt;AVERAGE(train!$K$2:$K$4251)),"High Eve Only","Low Usage")))</f>
        <v>Low Usage</v>
      </c>
    </row>
    <row r="463" spans="1:26">
      <c r="A463" t="s">
        <v>41</v>
      </c>
      <c r="B463">
        <v>125</v>
      </c>
      <c r="C463" t="s">
        <v>21</v>
      </c>
      <c r="D463" t="s">
        <v>22</v>
      </c>
      <c r="E463" t="s">
        <v>22</v>
      </c>
      <c r="F463">
        <v>0</v>
      </c>
      <c r="G463">
        <v>131.80000000000001</v>
      </c>
      <c r="H463">
        <v>97</v>
      </c>
      <c r="I463">
        <v>22.41</v>
      </c>
      <c r="J463">
        <v>136.69999999999999</v>
      </c>
      <c r="K463">
        <v>100</v>
      </c>
      <c r="L463">
        <v>11.62</v>
      </c>
      <c r="M463">
        <v>308.2</v>
      </c>
      <c r="N463">
        <v>119</v>
      </c>
      <c r="O463">
        <v>13.87</v>
      </c>
      <c r="P463">
        <v>7.7</v>
      </c>
      <c r="Q463">
        <v>6</v>
      </c>
      <c r="R463">
        <v>2.08</v>
      </c>
      <c r="S463">
        <v>2</v>
      </c>
      <c r="T463" t="s">
        <v>22</v>
      </c>
      <c r="U463">
        <f t="shared" si="15"/>
        <v>0</v>
      </c>
      <c r="V463">
        <f>IF(Table2[[#This Row],[international_plan]]="yes",1,0)</f>
        <v>0</v>
      </c>
      <c r="W463">
        <f>IF(Table2[[#This Row],[voice_mail_plan]]="yes",1,0)</f>
        <v>0</v>
      </c>
      <c r="X463" t="str">
        <f t="shared" si="14"/>
        <v>High</v>
      </c>
      <c r="Y463" t="str">
        <f>IF(Table2[[#This Row],[total_intl_charge]] &gt; AVERAGE($R$2:$R$4245),"High","Low")</f>
        <v>Low</v>
      </c>
      <c r="Z463" t="str">
        <f>IF(AND(G463&gt;AVERAGE(train!$G$2:$G$4251),K463&gt;AVERAGE(train!$K$2:$K$4251)),"High Day &amp; Eve",IF(AND(G463&gt;AVERAGE(train!$G$2:$G$4251),K463&lt;=AVERAGE(train!$K$2:$K$4251)),"High Day Only",IF(AND(G463&lt;=AVERAGE(train!$G$2:$G$4251),K463&gt;AVERAGE(train!$K$2:$K$4251)),"High Eve Only","Low Usage")))</f>
        <v>Low Usage</v>
      </c>
    </row>
    <row r="464" spans="1:26">
      <c r="A464" t="s">
        <v>64</v>
      </c>
      <c r="B464">
        <v>80</v>
      </c>
      <c r="C464" t="s">
        <v>21</v>
      </c>
      <c r="D464" t="s">
        <v>22</v>
      </c>
      <c r="E464" t="s">
        <v>22</v>
      </c>
      <c r="F464">
        <v>0</v>
      </c>
      <c r="G464">
        <v>160.6</v>
      </c>
      <c r="H464">
        <v>103</v>
      </c>
      <c r="I464">
        <v>27.3</v>
      </c>
      <c r="J464">
        <v>237</v>
      </c>
      <c r="K464">
        <v>109</v>
      </c>
      <c r="L464">
        <v>20.149999999999999</v>
      </c>
      <c r="M464">
        <v>245.1</v>
      </c>
      <c r="N464">
        <v>88</v>
      </c>
      <c r="O464">
        <v>11.03</v>
      </c>
      <c r="P464">
        <v>10.7</v>
      </c>
      <c r="Q464">
        <v>1</v>
      </c>
      <c r="R464">
        <v>2.89</v>
      </c>
      <c r="S464">
        <v>1</v>
      </c>
      <c r="T464" t="s">
        <v>22</v>
      </c>
      <c r="U464">
        <f t="shared" si="15"/>
        <v>0</v>
      </c>
      <c r="V464">
        <f>IF(Table2[[#This Row],[international_plan]]="yes",1,0)</f>
        <v>0</v>
      </c>
      <c r="W464">
        <f>IF(Table2[[#This Row],[voice_mail_plan]]="yes",1,0)</f>
        <v>0</v>
      </c>
      <c r="X464" t="str">
        <f t="shared" si="14"/>
        <v>Medium</v>
      </c>
      <c r="Y464" t="str">
        <f>IF(Table2[[#This Row],[total_intl_charge]] &gt; AVERAGE($R$2:$R$4245),"High","Low")</f>
        <v>High</v>
      </c>
      <c r="Z464" t="str">
        <f>IF(AND(G464&gt;AVERAGE(train!$G$2:$G$4251),K464&gt;AVERAGE(train!$K$2:$K$4251)),"High Day &amp; Eve",IF(AND(G464&gt;AVERAGE(train!$G$2:$G$4251),K464&lt;=AVERAGE(train!$K$2:$K$4251)),"High Day Only",IF(AND(G464&lt;=AVERAGE(train!$G$2:$G$4251),K464&gt;AVERAGE(train!$K$2:$K$4251)),"High Eve Only","Low Usage")))</f>
        <v>High Eve Only</v>
      </c>
    </row>
    <row r="465" spans="1:26">
      <c r="A465" t="s">
        <v>44</v>
      </c>
      <c r="B465">
        <v>99</v>
      </c>
      <c r="C465" t="s">
        <v>25</v>
      </c>
      <c r="D465" t="s">
        <v>22</v>
      </c>
      <c r="E465" t="s">
        <v>23</v>
      </c>
      <c r="F465">
        <v>28</v>
      </c>
      <c r="G465">
        <v>200.7</v>
      </c>
      <c r="H465">
        <v>88</v>
      </c>
      <c r="I465">
        <v>34.119999999999997</v>
      </c>
      <c r="J465">
        <v>264.2</v>
      </c>
      <c r="K465">
        <v>116</v>
      </c>
      <c r="L465">
        <v>22.46</v>
      </c>
      <c r="M465">
        <v>172.7</v>
      </c>
      <c r="N465">
        <v>102</v>
      </c>
      <c r="O465">
        <v>7.77</v>
      </c>
      <c r="P465">
        <v>9.1</v>
      </c>
      <c r="Q465">
        <v>5</v>
      </c>
      <c r="R465">
        <v>2.46</v>
      </c>
      <c r="S465">
        <v>1</v>
      </c>
      <c r="T465" t="s">
        <v>22</v>
      </c>
      <c r="U465">
        <f t="shared" si="15"/>
        <v>0</v>
      </c>
      <c r="V465">
        <f>IF(Table2[[#This Row],[international_plan]]="yes",1,0)</f>
        <v>0</v>
      </c>
      <c r="W465">
        <f>IF(Table2[[#This Row],[voice_mail_plan]]="yes",1,0)</f>
        <v>1</v>
      </c>
      <c r="X465" t="str">
        <f t="shared" si="14"/>
        <v>Medium</v>
      </c>
      <c r="Y465" t="str">
        <f>IF(Table2[[#This Row],[total_intl_charge]] &gt; AVERAGE($R$2:$R$4245),"High","Low")</f>
        <v>Low</v>
      </c>
      <c r="Z465" t="str">
        <f>IF(AND(G465&gt;AVERAGE(train!$G$2:$G$4251),K465&gt;AVERAGE(train!$K$2:$K$4251)),"High Day &amp; Eve",IF(AND(G465&gt;AVERAGE(train!$G$2:$G$4251),K465&lt;=AVERAGE(train!$K$2:$K$4251)),"High Day Only",IF(AND(G465&lt;=AVERAGE(train!$G$2:$G$4251),K465&gt;AVERAGE(train!$K$2:$K$4251)),"High Eve Only","Low Usage")))</f>
        <v>High Day &amp; Eve</v>
      </c>
    </row>
    <row r="466" spans="1:26">
      <c r="A466" t="s">
        <v>37</v>
      </c>
      <c r="B466">
        <v>99</v>
      </c>
      <c r="C466" t="s">
        <v>21</v>
      </c>
      <c r="D466" t="s">
        <v>22</v>
      </c>
      <c r="E466" t="s">
        <v>22</v>
      </c>
      <c r="F466">
        <v>0</v>
      </c>
      <c r="G466">
        <v>145.6</v>
      </c>
      <c r="H466">
        <v>106</v>
      </c>
      <c r="I466">
        <v>24.75</v>
      </c>
      <c r="J466">
        <v>98.3</v>
      </c>
      <c r="K466">
        <v>106</v>
      </c>
      <c r="L466">
        <v>8.36</v>
      </c>
      <c r="M466">
        <v>230.8</v>
      </c>
      <c r="N466">
        <v>83</v>
      </c>
      <c r="O466">
        <v>10.39</v>
      </c>
      <c r="P466">
        <v>10.9</v>
      </c>
      <c r="Q466">
        <v>5</v>
      </c>
      <c r="R466">
        <v>2.94</v>
      </c>
      <c r="S466">
        <v>1</v>
      </c>
      <c r="T466" t="s">
        <v>22</v>
      </c>
      <c r="U466">
        <f t="shared" si="15"/>
        <v>0</v>
      </c>
      <c r="V466">
        <f>IF(Table2[[#This Row],[international_plan]]="yes",1,0)</f>
        <v>0</v>
      </c>
      <c r="W466">
        <f>IF(Table2[[#This Row],[voice_mail_plan]]="yes",1,0)</f>
        <v>0</v>
      </c>
      <c r="X466" t="str">
        <f t="shared" si="14"/>
        <v>Medium</v>
      </c>
      <c r="Y466" t="str">
        <f>IF(Table2[[#This Row],[total_intl_charge]] &gt; AVERAGE($R$2:$R$4245),"High","Low")</f>
        <v>High</v>
      </c>
      <c r="Z466" t="str">
        <f>IF(AND(G466&gt;AVERAGE(train!$G$2:$G$4251),K466&gt;AVERAGE(train!$K$2:$K$4251)),"High Day &amp; Eve",IF(AND(G466&gt;AVERAGE(train!$G$2:$G$4251),K466&lt;=AVERAGE(train!$K$2:$K$4251)),"High Day Only",IF(AND(G466&lt;=AVERAGE(train!$G$2:$G$4251),K466&gt;AVERAGE(train!$K$2:$K$4251)),"High Eve Only","Low Usage")))</f>
        <v>High Eve Only</v>
      </c>
    </row>
    <row r="467" spans="1:26">
      <c r="A467" t="s">
        <v>74</v>
      </c>
      <c r="B467">
        <v>66</v>
      </c>
      <c r="C467" t="s">
        <v>21</v>
      </c>
      <c r="D467" t="s">
        <v>22</v>
      </c>
      <c r="E467" t="s">
        <v>23</v>
      </c>
      <c r="F467">
        <v>29</v>
      </c>
      <c r="G467">
        <v>229.4</v>
      </c>
      <c r="H467">
        <v>104</v>
      </c>
      <c r="I467">
        <v>39</v>
      </c>
      <c r="J467">
        <v>257.39999999999998</v>
      </c>
      <c r="K467">
        <v>84</v>
      </c>
      <c r="L467">
        <v>21.88</v>
      </c>
      <c r="M467">
        <v>231.5</v>
      </c>
      <c r="N467">
        <v>119</v>
      </c>
      <c r="O467">
        <v>10.42</v>
      </c>
      <c r="P467">
        <v>8</v>
      </c>
      <c r="Q467">
        <v>1</v>
      </c>
      <c r="R467">
        <v>2.16</v>
      </c>
      <c r="S467">
        <v>2</v>
      </c>
      <c r="T467" t="s">
        <v>22</v>
      </c>
      <c r="U467">
        <f t="shared" si="15"/>
        <v>0</v>
      </c>
      <c r="V467">
        <f>IF(Table2[[#This Row],[international_plan]]="yes",1,0)</f>
        <v>0</v>
      </c>
      <c r="W467">
        <f>IF(Table2[[#This Row],[voice_mail_plan]]="yes",1,0)</f>
        <v>1</v>
      </c>
      <c r="X467" t="str">
        <f t="shared" si="14"/>
        <v>Low</v>
      </c>
      <c r="Y467" t="str">
        <f>IF(Table2[[#This Row],[total_intl_charge]] &gt; AVERAGE($R$2:$R$4245),"High","Low")</f>
        <v>Low</v>
      </c>
      <c r="Z467" t="str">
        <f>IF(AND(G467&gt;AVERAGE(train!$G$2:$G$4251),K467&gt;AVERAGE(train!$K$2:$K$4251)),"High Day &amp; Eve",IF(AND(G467&gt;AVERAGE(train!$G$2:$G$4251),K467&lt;=AVERAGE(train!$K$2:$K$4251)),"High Day Only",IF(AND(G467&lt;=AVERAGE(train!$G$2:$G$4251),K467&gt;AVERAGE(train!$K$2:$K$4251)),"High Eve Only","Low Usage")))</f>
        <v>High Day Only</v>
      </c>
    </row>
    <row r="468" spans="1:26">
      <c r="A468" t="s">
        <v>66</v>
      </c>
      <c r="B468">
        <v>97</v>
      </c>
      <c r="C468" t="s">
        <v>28</v>
      </c>
      <c r="D468" t="s">
        <v>22</v>
      </c>
      <c r="E468" t="s">
        <v>22</v>
      </c>
      <c r="F468">
        <v>0</v>
      </c>
      <c r="G468">
        <v>211</v>
      </c>
      <c r="H468">
        <v>76</v>
      </c>
      <c r="I468">
        <v>35.869999999999997</v>
      </c>
      <c r="J468">
        <v>189</v>
      </c>
      <c r="K468">
        <v>100</v>
      </c>
      <c r="L468">
        <v>16.07</v>
      </c>
      <c r="M468">
        <v>123</v>
      </c>
      <c r="N468">
        <v>102</v>
      </c>
      <c r="O468">
        <v>5.54</v>
      </c>
      <c r="P468">
        <v>4.7</v>
      </c>
      <c r="Q468">
        <v>4</v>
      </c>
      <c r="R468">
        <v>1.27</v>
      </c>
      <c r="S468">
        <v>3</v>
      </c>
      <c r="T468" t="s">
        <v>22</v>
      </c>
      <c r="U468">
        <f t="shared" si="15"/>
        <v>0</v>
      </c>
      <c r="V468">
        <f>IF(Table2[[#This Row],[international_plan]]="yes",1,0)</f>
        <v>0</v>
      </c>
      <c r="W468">
        <f>IF(Table2[[#This Row],[voice_mail_plan]]="yes",1,0)</f>
        <v>0</v>
      </c>
      <c r="X468" t="str">
        <f t="shared" si="14"/>
        <v>Medium</v>
      </c>
      <c r="Y468" t="str">
        <f>IF(Table2[[#This Row],[total_intl_charge]] &gt; AVERAGE($R$2:$R$4245),"High","Low")</f>
        <v>Low</v>
      </c>
      <c r="Z468" t="str">
        <f>IF(AND(G468&gt;AVERAGE(train!$G$2:$G$4251),K468&gt;AVERAGE(train!$K$2:$K$4251)),"High Day &amp; Eve",IF(AND(G468&gt;AVERAGE(train!$G$2:$G$4251),K468&lt;=AVERAGE(train!$K$2:$K$4251)),"High Day Only",IF(AND(G468&lt;=AVERAGE(train!$G$2:$G$4251),K468&gt;AVERAGE(train!$K$2:$K$4251)),"High Eve Only","Low Usage")))</f>
        <v>High Day Only</v>
      </c>
    </row>
    <row r="469" spans="1:26">
      <c r="A469" t="s">
        <v>42</v>
      </c>
      <c r="B469">
        <v>75</v>
      </c>
      <c r="C469" t="s">
        <v>28</v>
      </c>
      <c r="D469" t="s">
        <v>22</v>
      </c>
      <c r="E469" t="s">
        <v>23</v>
      </c>
      <c r="F469">
        <v>37</v>
      </c>
      <c r="G469">
        <v>121.5</v>
      </c>
      <c r="H469">
        <v>97</v>
      </c>
      <c r="I469">
        <v>20.66</v>
      </c>
      <c r="J469">
        <v>271.39999999999998</v>
      </c>
      <c r="K469">
        <v>110</v>
      </c>
      <c r="L469">
        <v>23.07</v>
      </c>
      <c r="M469">
        <v>248.7</v>
      </c>
      <c r="N469">
        <v>97</v>
      </c>
      <c r="O469">
        <v>11.19</v>
      </c>
      <c r="P469">
        <v>11.3</v>
      </c>
      <c r="Q469">
        <v>5</v>
      </c>
      <c r="R469">
        <v>3.05</v>
      </c>
      <c r="S469">
        <v>2</v>
      </c>
      <c r="T469" t="s">
        <v>22</v>
      </c>
      <c r="U469">
        <f t="shared" si="15"/>
        <v>0</v>
      </c>
      <c r="V469">
        <f>IF(Table2[[#This Row],[international_plan]]="yes",1,0)</f>
        <v>0</v>
      </c>
      <c r="W469">
        <f>IF(Table2[[#This Row],[voice_mail_plan]]="yes",1,0)</f>
        <v>1</v>
      </c>
      <c r="X469" t="str">
        <f t="shared" si="14"/>
        <v>Medium</v>
      </c>
      <c r="Y469" t="str">
        <f>IF(Table2[[#This Row],[total_intl_charge]] &gt; AVERAGE($R$2:$R$4245),"High","Low")</f>
        <v>High</v>
      </c>
      <c r="Z469" t="str">
        <f>IF(AND(G469&gt;AVERAGE(train!$G$2:$G$4251),K469&gt;AVERAGE(train!$K$2:$K$4251)),"High Day &amp; Eve",IF(AND(G469&gt;AVERAGE(train!$G$2:$G$4251),K469&lt;=AVERAGE(train!$K$2:$K$4251)),"High Day Only",IF(AND(G469&lt;=AVERAGE(train!$G$2:$G$4251),K469&gt;AVERAGE(train!$K$2:$K$4251)),"High Eve Only","Low Usage")))</f>
        <v>High Eve Only</v>
      </c>
    </row>
    <row r="470" spans="1:26">
      <c r="A470" t="s">
        <v>49</v>
      </c>
      <c r="B470">
        <v>85</v>
      </c>
      <c r="C470" t="s">
        <v>28</v>
      </c>
      <c r="D470" t="s">
        <v>23</v>
      </c>
      <c r="E470" t="s">
        <v>22</v>
      </c>
      <c r="F470">
        <v>0</v>
      </c>
      <c r="G470">
        <v>216</v>
      </c>
      <c r="H470">
        <v>73</v>
      </c>
      <c r="I470">
        <v>36.72</v>
      </c>
      <c r="J470">
        <v>188.2</v>
      </c>
      <c r="K470">
        <v>117</v>
      </c>
      <c r="L470">
        <v>16</v>
      </c>
      <c r="M470">
        <v>147.1</v>
      </c>
      <c r="N470">
        <v>98</v>
      </c>
      <c r="O470">
        <v>6.62</v>
      </c>
      <c r="P470">
        <v>3.6</v>
      </c>
      <c r="Q470">
        <v>7</v>
      </c>
      <c r="R470">
        <v>0.97</v>
      </c>
      <c r="S470">
        <v>2</v>
      </c>
      <c r="T470" t="s">
        <v>22</v>
      </c>
      <c r="U470">
        <f t="shared" si="15"/>
        <v>0</v>
      </c>
      <c r="V470">
        <f>IF(Table2[[#This Row],[international_plan]]="yes",1,0)</f>
        <v>1</v>
      </c>
      <c r="W470">
        <f>IF(Table2[[#This Row],[voice_mail_plan]]="yes",1,0)</f>
        <v>0</v>
      </c>
      <c r="X470" t="str">
        <f t="shared" si="14"/>
        <v>Medium</v>
      </c>
      <c r="Y470" t="str">
        <f>IF(Table2[[#This Row],[total_intl_charge]] &gt; AVERAGE($R$2:$R$4245),"High","Low")</f>
        <v>Low</v>
      </c>
      <c r="Z470" t="str">
        <f>IF(AND(G470&gt;AVERAGE(train!$G$2:$G$4251),K470&gt;AVERAGE(train!$K$2:$K$4251)),"High Day &amp; Eve",IF(AND(G470&gt;AVERAGE(train!$G$2:$G$4251),K470&lt;=AVERAGE(train!$K$2:$K$4251)),"High Day Only",IF(AND(G470&lt;=AVERAGE(train!$G$2:$G$4251),K470&gt;AVERAGE(train!$K$2:$K$4251)),"High Eve Only","Low Usage")))</f>
        <v>High Day &amp; Eve</v>
      </c>
    </row>
    <row r="471" spans="1:26">
      <c r="A471" t="s">
        <v>32</v>
      </c>
      <c r="B471">
        <v>108</v>
      </c>
      <c r="C471" t="s">
        <v>28</v>
      </c>
      <c r="D471" t="s">
        <v>22</v>
      </c>
      <c r="E471" t="s">
        <v>22</v>
      </c>
      <c r="F471">
        <v>0</v>
      </c>
      <c r="G471">
        <v>293</v>
      </c>
      <c r="H471">
        <v>88</v>
      </c>
      <c r="I471">
        <v>49.81</v>
      </c>
      <c r="J471">
        <v>160.6</v>
      </c>
      <c r="K471">
        <v>101</v>
      </c>
      <c r="L471">
        <v>13.65</v>
      </c>
      <c r="M471">
        <v>143.9</v>
      </c>
      <c r="N471">
        <v>87</v>
      </c>
      <c r="O471">
        <v>6.48</v>
      </c>
      <c r="P471">
        <v>10</v>
      </c>
      <c r="Q471">
        <v>6</v>
      </c>
      <c r="R471">
        <v>2.7</v>
      </c>
      <c r="S471">
        <v>2</v>
      </c>
      <c r="T471" t="s">
        <v>22</v>
      </c>
      <c r="U471">
        <f t="shared" si="15"/>
        <v>0</v>
      </c>
      <c r="V471">
        <f>IF(Table2[[#This Row],[international_plan]]="yes",1,0)</f>
        <v>0</v>
      </c>
      <c r="W471">
        <f>IF(Table2[[#This Row],[voice_mail_plan]]="yes",1,0)</f>
        <v>0</v>
      </c>
      <c r="X471" t="str">
        <f t="shared" si="14"/>
        <v>High</v>
      </c>
      <c r="Y471" t="str">
        <f>IF(Table2[[#This Row],[total_intl_charge]] &gt; AVERAGE($R$2:$R$4245),"High","Low")</f>
        <v>Low</v>
      </c>
      <c r="Z471" t="str">
        <f>IF(AND(G471&gt;AVERAGE(train!$G$2:$G$4251),K471&gt;AVERAGE(train!$K$2:$K$4251)),"High Day &amp; Eve",IF(AND(G471&gt;AVERAGE(train!$G$2:$G$4251),K471&lt;=AVERAGE(train!$K$2:$K$4251)),"High Day Only",IF(AND(G471&lt;=AVERAGE(train!$G$2:$G$4251),K471&gt;AVERAGE(train!$K$2:$K$4251)),"High Eve Only","Low Usage")))</f>
        <v>High Day &amp; Eve</v>
      </c>
    </row>
    <row r="472" spans="1:26">
      <c r="A472" t="s">
        <v>54</v>
      </c>
      <c r="B472">
        <v>51</v>
      </c>
      <c r="C472" t="s">
        <v>28</v>
      </c>
      <c r="D472" t="s">
        <v>22</v>
      </c>
      <c r="E472" t="s">
        <v>22</v>
      </c>
      <c r="F472">
        <v>0</v>
      </c>
      <c r="G472">
        <v>181.5</v>
      </c>
      <c r="H472">
        <v>108</v>
      </c>
      <c r="I472">
        <v>30.86</v>
      </c>
      <c r="J472">
        <v>196.9</v>
      </c>
      <c r="K472">
        <v>87</v>
      </c>
      <c r="L472">
        <v>16.739999999999998</v>
      </c>
      <c r="M472">
        <v>187.2</v>
      </c>
      <c r="N472">
        <v>119</v>
      </c>
      <c r="O472">
        <v>8.42</v>
      </c>
      <c r="P472">
        <v>10.3</v>
      </c>
      <c r="Q472">
        <v>2</v>
      </c>
      <c r="R472">
        <v>2.78</v>
      </c>
      <c r="S472">
        <v>1</v>
      </c>
      <c r="T472" t="s">
        <v>22</v>
      </c>
      <c r="U472">
        <f t="shared" si="15"/>
        <v>0</v>
      </c>
      <c r="V472">
        <f>IF(Table2[[#This Row],[international_plan]]="yes",1,0)</f>
        <v>0</v>
      </c>
      <c r="W472">
        <f>IF(Table2[[#This Row],[voice_mail_plan]]="yes",1,0)</f>
        <v>0</v>
      </c>
      <c r="X472" t="str">
        <f t="shared" si="14"/>
        <v>Low</v>
      </c>
      <c r="Y472" t="str">
        <f>IF(Table2[[#This Row],[total_intl_charge]] &gt; AVERAGE($R$2:$R$4245),"High","Low")</f>
        <v>High</v>
      </c>
      <c r="Z472" t="str">
        <f>IF(AND(G472&gt;AVERAGE(train!$G$2:$G$4251),K472&gt;AVERAGE(train!$K$2:$K$4251)),"High Day &amp; Eve",IF(AND(G472&gt;AVERAGE(train!$G$2:$G$4251),K472&lt;=AVERAGE(train!$K$2:$K$4251)),"High Day Only",IF(AND(G472&lt;=AVERAGE(train!$G$2:$G$4251),K472&gt;AVERAGE(train!$K$2:$K$4251)),"High Eve Only","Low Usage")))</f>
        <v>High Day Only</v>
      </c>
    </row>
    <row r="473" spans="1:26">
      <c r="A473" t="s">
        <v>60</v>
      </c>
      <c r="B473">
        <v>186</v>
      </c>
      <c r="C473" t="s">
        <v>21</v>
      </c>
      <c r="D473" t="s">
        <v>22</v>
      </c>
      <c r="E473" t="s">
        <v>23</v>
      </c>
      <c r="F473">
        <v>26</v>
      </c>
      <c r="G473">
        <v>74.3</v>
      </c>
      <c r="H473">
        <v>107</v>
      </c>
      <c r="I473">
        <v>12.63</v>
      </c>
      <c r="J473">
        <v>177.3</v>
      </c>
      <c r="K473">
        <v>116</v>
      </c>
      <c r="L473">
        <v>15.07</v>
      </c>
      <c r="M473">
        <v>296.3</v>
      </c>
      <c r="N473">
        <v>90</v>
      </c>
      <c r="O473">
        <v>13.33</v>
      </c>
      <c r="P473">
        <v>14.5</v>
      </c>
      <c r="Q473">
        <v>3</v>
      </c>
      <c r="R473">
        <v>3.92</v>
      </c>
      <c r="S473">
        <v>2</v>
      </c>
      <c r="T473" t="s">
        <v>22</v>
      </c>
      <c r="U473">
        <f t="shared" si="15"/>
        <v>0</v>
      </c>
      <c r="V473">
        <f>IF(Table2[[#This Row],[international_plan]]="yes",1,0)</f>
        <v>0</v>
      </c>
      <c r="W473">
        <f>IF(Table2[[#This Row],[voice_mail_plan]]="yes",1,0)</f>
        <v>1</v>
      </c>
      <c r="X473" t="str">
        <f t="shared" si="14"/>
        <v>Very High</v>
      </c>
      <c r="Y473" t="str">
        <f>IF(Table2[[#This Row],[total_intl_charge]] &gt; AVERAGE($R$2:$R$4245),"High","Low")</f>
        <v>High</v>
      </c>
      <c r="Z473" t="str">
        <f>IF(AND(G473&gt;AVERAGE(train!$G$2:$G$4251),K473&gt;AVERAGE(train!$K$2:$K$4251)),"High Day &amp; Eve",IF(AND(G473&gt;AVERAGE(train!$G$2:$G$4251),K473&lt;=AVERAGE(train!$K$2:$K$4251)),"High Day Only",IF(AND(G473&lt;=AVERAGE(train!$G$2:$G$4251),K473&gt;AVERAGE(train!$K$2:$K$4251)),"High Eve Only","Low Usage")))</f>
        <v>High Eve Only</v>
      </c>
    </row>
    <row r="474" spans="1:26">
      <c r="A474" t="s">
        <v>51</v>
      </c>
      <c r="B474">
        <v>44</v>
      </c>
      <c r="C474" t="s">
        <v>21</v>
      </c>
      <c r="D474" t="s">
        <v>23</v>
      </c>
      <c r="E474" t="s">
        <v>22</v>
      </c>
      <c r="F474">
        <v>0</v>
      </c>
      <c r="G474">
        <v>62.3</v>
      </c>
      <c r="H474">
        <v>92</v>
      </c>
      <c r="I474">
        <v>10.59</v>
      </c>
      <c r="J474">
        <v>275</v>
      </c>
      <c r="K474">
        <v>82</v>
      </c>
      <c r="L474">
        <v>23.38</v>
      </c>
      <c r="M474">
        <v>138.69999999999999</v>
      </c>
      <c r="N474">
        <v>108</v>
      </c>
      <c r="O474">
        <v>6.24</v>
      </c>
      <c r="P474">
        <v>10.8</v>
      </c>
      <c r="Q474">
        <v>3</v>
      </c>
      <c r="R474">
        <v>2.92</v>
      </c>
      <c r="S474">
        <v>1</v>
      </c>
      <c r="T474" t="s">
        <v>22</v>
      </c>
      <c r="U474">
        <f t="shared" si="15"/>
        <v>0</v>
      </c>
      <c r="V474">
        <f>IF(Table2[[#This Row],[international_plan]]="yes",1,0)</f>
        <v>1</v>
      </c>
      <c r="W474">
        <f>IF(Table2[[#This Row],[voice_mail_plan]]="yes",1,0)</f>
        <v>0</v>
      </c>
      <c r="X474" t="str">
        <f t="shared" si="14"/>
        <v>Low</v>
      </c>
      <c r="Y474" t="str">
        <f>IF(Table2[[#This Row],[total_intl_charge]] &gt; AVERAGE($R$2:$R$4245),"High","Low")</f>
        <v>High</v>
      </c>
      <c r="Z474" t="str">
        <f>IF(AND(G474&gt;AVERAGE(train!$G$2:$G$4251),K474&gt;AVERAGE(train!$K$2:$K$4251)),"High Day &amp; Eve",IF(AND(G474&gt;AVERAGE(train!$G$2:$G$4251),K474&lt;=AVERAGE(train!$K$2:$K$4251)),"High Day Only",IF(AND(G474&lt;=AVERAGE(train!$G$2:$G$4251),K474&gt;AVERAGE(train!$K$2:$K$4251)),"High Eve Only","Low Usage")))</f>
        <v>Low Usage</v>
      </c>
    </row>
    <row r="475" spans="1:26">
      <c r="A475" t="s">
        <v>40</v>
      </c>
      <c r="B475">
        <v>64</v>
      </c>
      <c r="C475" t="s">
        <v>25</v>
      </c>
      <c r="D475" t="s">
        <v>22</v>
      </c>
      <c r="E475" t="s">
        <v>23</v>
      </c>
      <c r="F475">
        <v>31</v>
      </c>
      <c r="G475">
        <v>228.6</v>
      </c>
      <c r="H475">
        <v>88</v>
      </c>
      <c r="I475">
        <v>38.86</v>
      </c>
      <c r="J475">
        <v>248.5</v>
      </c>
      <c r="K475">
        <v>109</v>
      </c>
      <c r="L475">
        <v>21.12</v>
      </c>
      <c r="M475">
        <v>167.1</v>
      </c>
      <c r="N475">
        <v>124</v>
      </c>
      <c r="O475">
        <v>7.52</v>
      </c>
      <c r="P475">
        <v>9</v>
      </c>
      <c r="Q475">
        <v>1</v>
      </c>
      <c r="R475">
        <v>2.4300000000000002</v>
      </c>
      <c r="S475">
        <v>3</v>
      </c>
      <c r="T475" t="s">
        <v>22</v>
      </c>
      <c r="U475">
        <f t="shared" si="15"/>
        <v>0</v>
      </c>
      <c r="V475">
        <f>IF(Table2[[#This Row],[international_plan]]="yes",1,0)</f>
        <v>0</v>
      </c>
      <c r="W475">
        <f>IF(Table2[[#This Row],[voice_mail_plan]]="yes",1,0)</f>
        <v>1</v>
      </c>
      <c r="X475" t="str">
        <f t="shared" si="14"/>
        <v>Low</v>
      </c>
      <c r="Y475" t="str">
        <f>IF(Table2[[#This Row],[total_intl_charge]] &gt; AVERAGE($R$2:$R$4245),"High","Low")</f>
        <v>Low</v>
      </c>
      <c r="Z475" t="str">
        <f>IF(AND(G475&gt;AVERAGE(train!$G$2:$G$4251),K475&gt;AVERAGE(train!$K$2:$K$4251)),"High Day &amp; Eve",IF(AND(G475&gt;AVERAGE(train!$G$2:$G$4251),K475&lt;=AVERAGE(train!$K$2:$K$4251)),"High Day Only",IF(AND(G475&lt;=AVERAGE(train!$G$2:$G$4251),K475&gt;AVERAGE(train!$K$2:$K$4251)),"High Eve Only","Low Usage")))</f>
        <v>High Day &amp; Eve</v>
      </c>
    </row>
    <row r="476" spans="1:26">
      <c r="A476" t="s">
        <v>31</v>
      </c>
      <c r="B476">
        <v>44</v>
      </c>
      <c r="C476" t="s">
        <v>28</v>
      </c>
      <c r="D476" t="s">
        <v>22</v>
      </c>
      <c r="E476" t="s">
        <v>22</v>
      </c>
      <c r="F476">
        <v>0</v>
      </c>
      <c r="G476">
        <v>228.1</v>
      </c>
      <c r="H476">
        <v>121</v>
      </c>
      <c r="I476">
        <v>38.78</v>
      </c>
      <c r="J476">
        <v>276.5</v>
      </c>
      <c r="K476">
        <v>79</v>
      </c>
      <c r="L476">
        <v>23.5</v>
      </c>
      <c r="M476">
        <v>279.8</v>
      </c>
      <c r="N476">
        <v>77</v>
      </c>
      <c r="O476">
        <v>12.59</v>
      </c>
      <c r="P476">
        <v>9.9</v>
      </c>
      <c r="Q476">
        <v>5</v>
      </c>
      <c r="R476">
        <v>2.67</v>
      </c>
      <c r="S476">
        <v>2</v>
      </c>
      <c r="T476" t="s">
        <v>23</v>
      </c>
      <c r="U476">
        <f t="shared" si="15"/>
        <v>1</v>
      </c>
      <c r="V476">
        <f>IF(Table2[[#This Row],[international_plan]]="yes",1,0)</f>
        <v>0</v>
      </c>
      <c r="W476">
        <f>IF(Table2[[#This Row],[voice_mail_plan]]="yes",1,0)</f>
        <v>0</v>
      </c>
      <c r="X476" t="str">
        <f t="shared" si="14"/>
        <v>Low</v>
      </c>
      <c r="Y476" t="str">
        <f>IF(Table2[[#This Row],[total_intl_charge]] &gt; AVERAGE($R$2:$R$4245),"High","Low")</f>
        <v>Low</v>
      </c>
      <c r="Z476" t="str">
        <f>IF(AND(G476&gt;AVERAGE(train!$G$2:$G$4251),K476&gt;AVERAGE(train!$K$2:$K$4251)),"High Day &amp; Eve",IF(AND(G476&gt;AVERAGE(train!$G$2:$G$4251),K476&lt;=AVERAGE(train!$K$2:$K$4251)),"High Day Only",IF(AND(G476&lt;=AVERAGE(train!$G$2:$G$4251),K476&gt;AVERAGE(train!$K$2:$K$4251)),"High Eve Only","Low Usage")))</f>
        <v>High Day Only</v>
      </c>
    </row>
    <row r="477" spans="1:26">
      <c r="A477" t="s">
        <v>57</v>
      </c>
      <c r="B477">
        <v>114</v>
      </c>
      <c r="C477" t="s">
        <v>21</v>
      </c>
      <c r="D477" t="s">
        <v>22</v>
      </c>
      <c r="E477" t="s">
        <v>23</v>
      </c>
      <c r="F477">
        <v>36</v>
      </c>
      <c r="G477">
        <v>309.89999999999998</v>
      </c>
      <c r="H477">
        <v>90</v>
      </c>
      <c r="I477">
        <v>52.68</v>
      </c>
      <c r="J477">
        <v>200.3</v>
      </c>
      <c r="K477">
        <v>89</v>
      </c>
      <c r="L477">
        <v>17.03</v>
      </c>
      <c r="M477">
        <v>183.5</v>
      </c>
      <c r="N477">
        <v>105</v>
      </c>
      <c r="O477">
        <v>8.26</v>
      </c>
      <c r="P477">
        <v>14.2</v>
      </c>
      <c r="Q477">
        <v>2</v>
      </c>
      <c r="R477">
        <v>3.83</v>
      </c>
      <c r="S477">
        <v>1</v>
      </c>
      <c r="T477" t="s">
        <v>22</v>
      </c>
      <c r="U477">
        <f t="shared" si="15"/>
        <v>0</v>
      </c>
      <c r="V477">
        <f>IF(Table2[[#This Row],[international_plan]]="yes",1,0)</f>
        <v>0</v>
      </c>
      <c r="W477">
        <f>IF(Table2[[#This Row],[voice_mail_plan]]="yes",1,0)</f>
        <v>1</v>
      </c>
      <c r="X477" t="str">
        <f t="shared" si="14"/>
        <v>High</v>
      </c>
      <c r="Y477" t="str">
        <f>IF(Table2[[#This Row],[total_intl_charge]] &gt; AVERAGE($R$2:$R$4245),"High","Low")</f>
        <v>High</v>
      </c>
      <c r="Z477" t="str">
        <f>IF(AND(G477&gt;AVERAGE(train!$G$2:$G$4251),K477&gt;AVERAGE(train!$K$2:$K$4251)),"High Day &amp; Eve",IF(AND(G477&gt;AVERAGE(train!$G$2:$G$4251),K477&lt;=AVERAGE(train!$K$2:$K$4251)),"High Day Only",IF(AND(G477&lt;=AVERAGE(train!$G$2:$G$4251),K477&gt;AVERAGE(train!$K$2:$K$4251)),"High Eve Only","Low Usage")))</f>
        <v>High Day Only</v>
      </c>
    </row>
    <row r="478" spans="1:26">
      <c r="A478" t="s">
        <v>52</v>
      </c>
      <c r="B478">
        <v>110</v>
      </c>
      <c r="C478" t="s">
        <v>25</v>
      </c>
      <c r="D478" t="s">
        <v>22</v>
      </c>
      <c r="E478" t="s">
        <v>22</v>
      </c>
      <c r="F478">
        <v>0</v>
      </c>
      <c r="G478">
        <v>149.80000000000001</v>
      </c>
      <c r="H478">
        <v>112</v>
      </c>
      <c r="I478">
        <v>25.47</v>
      </c>
      <c r="J478">
        <v>180</v>
      </c>
      <c r="K478">
        <v>93</v>
      </c>
      <c r="L478">
        <v>15.3</v>
      </c>
      <c r="M478">
        <v>140</v>
      </c>
      <c r="N478">
        <v>119</v>
      </c>
      <c r="O478">
        <v>6.3</v>
      </c>
      <c r="P478">
        <v>11.7</v>
      </c>
      <c r="Q478">
        <v>4</v>
      </c>
      <c r="R478">
        <v>3.16</v>
      </c>
      <c r="S478">
        <v>2</v>
      </c>
      <c r="T478" t="s">
        <v>22</v>
      </c>
      <c r="U478">
        <f t="shared" si="15"/>
        <v>0</v>
      </c>
      <c r="V478">
        <f>IF(Table2[[#This Row],[international_plan]]="yes",1,0)</f>
        <v>0</v>
      </c>
      <c r="W478">
        <f>IF(Table2[[#This Row],[voice_mail_plan]]="yes",1,0)</f>
        <v>0</v>
      </c>
      <c r="X478" t="str">
        <f t="shared" si="14"/>
        <v>High</v>
      </c>
      <c r="Y478" t="str">
        <f>IF(Table2[[#This Row],[total_intl_charge]] &gt; AVERAGE($R$2:$R$4245),"High","Low")</f>
        <v>High</v>
      </c>
      <c r="Z478" t="str">
        <f>IF(AND(G478&gt;AVERAGE(train!$G$2:$G$4251),K478&gt;AVERAGE(train!$K$2:$K$4251)),"High Day &amp; Eve",IF(AND(G478&gt;AVERAGE(train!$G$2:$G$4251),K478&lt;=AVERAGE(train!$K$2:$K$4251)),"High Day Only",IF(AND(G478&lt;=AVERAGE(train!$G$2:$G$4251),K478&gt;AVERAGE(train!$K$2:$K$4251)),"High Eve Only","Low Usage")))</f>
        <v>Low Usage</v>
      </c>
    </row>
    <row r="479" spans="1:26">
      <c r="A479" t="s">
        <v>41</v>
      </c>
      <c r="B479">
        <v>90</v>
      </c>
      <c r="C479" t="s">
        <v>25</v>
      </c>
      <c r="D479" t="s">
        <v>22</v>
      </c>
      <c r="E479" t="s">
        <v>23</v>
      </c>
      <c r="F479">
        <v>30</v>
      </c>
      <c r="G479">
        <v>183.8</v>
      </c>
      <c r="H479">
        <v>76</v>
      </c>
      <c r="I479">
        <v>31.25</v>
      </c>
      <c r="J479">
        <v>229.7</v>
      </c>
      <c r="K479">
        <v>95</v>
      </c>
      <c r="L479">
        <v>19.52</v>
      </c>
      <c r="M479">
        <v>144.1</v>
      </c>
      <c r="N479">
        <v>124</v>
      </c>
      <c r="O479">
        <v>6.48</v>
      </c>
      <c r="P479">
        <v>7.7</v>
      </c>
      <c r="Q479">
        <v>3</v>
      </c>
      <c r="R479">
        <v>2.08</v>
      </c>
      <c r="S479">
        <v>1</v>
      </c>
      <c r="T479" t="s">
        <v>22</v>
      </c>
      <c r="U479">
        <f t="shared" si="15"/>
        <v>0</v>
      </c>
      <c r="V479">
        <f>IF(Table2[[#This Row],[international_plan]]="yes",1,0)</f>
        <v>0</v>
      </c>
      <c r="W479">
        <f>IF(Table2[[#This Row],[voice_mail_plan]]="yes",1,0)</f>
        <v>1</v>
      </c>
      <c r="X479" t="str">
        <f t="shared" si="14"/>
        <v>Medium</v>
      </c>
      <c r="Y479" t="str">
        <f>IF(Table2[[#This Row],[total_intl_charge]] &gt; AVERAGE($R$2:$R$4245),"High","Low")</f>
        <v>Low</v>
      </c>
      <c r="Z479" t="str">
        <f>IF(AND(G479&gt;AVERAGE(train!$G$2:$G$4251),K479&gt;AVERAGE(train!$K$2:$K$4251)),"High Day &amp; Eve",IF(AND(G479&gt;AVERAGE(train!$G$2:$G$4251),K479&lt;=AVERAGE(train!$K$2:$K$4251)),"High Day Only",IF(AND(G479&lt;=AVERAGE(train!$G$2:$G$4251),K479&gt;AVERAGE(train!$K$2:$K$4251)),"High Eve Only","Low Usage")))</f>
        <v>High Day Only</v>
      </c>
    </row>
    <row r="480" spans="1:26">
      <c r="A480" t="s">
        <v>74</v>
      </c>
      <c r="B480">
        <v>72</v>
      </c>
      <c r="C480" t="s">
        <v>25</v>
      </c>
      <c r="D480" t="s">
        <v>22</v>
      </c>
      <c r="E480" t="s">
        <v>23</v>
      </c>
      <c r="F480">
        <v>21</v>
      </c>
      <c r="G480">
        <v>186.7</v>
      </c>
      <c r="H480">
        <v>108</v>
      </c>
      <c r="I480">
        <v>31.74</v>
      </c>
      <c r="J480">
        <v>335</v>
      </c>
      <c r="K480">
        <v>86</v>
      </c>
      <c r="L480">
        <v>28.48</v>
      </c>
      <c r="M480">
        <v>187.2</v>
      </c>
      <c r="N480">
        <v>119</v>
      </c>
      <c r="O480">
        <v>8.42</v>
      </c>
      <c r="P480">
        <v>16.5</v>
      </c>
      <c r="Q480">
        <v>4</v>
      </c>
      <c r="R480">
        <v>4.46</v>
      </c>
      <c r="S480">
        <v>1</v>
      </c>
      <c r="T480" t="s">
        <v>22</v>
      </c>
      <c r="U480">
        <f t="shared" si="15"/>
        <v>0</v>
      </c>
      <c r="V480">
        <f>IF(Table2[[#This Row],[international_plan]]="yes",1,0)</f>
        <v>0</v>
      </c>
      <c r="W480">
        <f>IF(Table2[[#This Row],[voice_mail_plan]]="yes",1,0)</f>
        <v>1</v>
      </c>
      <c r="X480" t="str">
        <f t="shared" si="14"/>
        <v>Low</v>
      </c>
      <c r="Y480" t="str">
        <f>IF(Table2[[#This Row],[total_intl_charge]] &gt; AVERAGE($R$2:$R$4245),"High","Low")</f>
        <v>High</v>
      </c>
      <c r="Z480" t="str">
        <f>IF(AND(G480&gt;AVERAGE(train!$G$2:$G$4251),K480&gt;AVERAGE(train!$K$2:$K$4251)),"High Day &amp; Eve",IF(AND(G480&gt;AVERAGE(train!$G$2:$G$4251),K480&lt;=AVERAGE(train!$K$2:$K$4251)),"High Day Only",IF(AND(G480&lt;=AVERAGE(train!$G$2:$G$4251),K480&gt;AVERAGE(train!$K$2:$K$4251)),"High Eve Only","Low Usage")))</f>
        <v>High Day Only</v>
      </c>
    </row>
    <row r="481" spans="1:26">
      <c r="A481" t="s">
        <v>32</v>
      </c>
      <c r="B481">
        <v>113</v>
      </c>
      <c r="C481" t="s">
        <v>21</v>
      </c>
      <c r="D481" t="s">
        <v>22</v>
      </c>
      <c r="E481" t="s">
        <v>22</v>
      </c>
      <c r="F481">
        <v>0</v>
      </c>
      <c r="G481">
        <v>209.4</v>
      </c>
      <c r="H481">
        <v>151</v>
      </c>
      <c r="I481">
        <v>35.6</v>
      </c>
      <c r="J481">
        <v>347.3</v>
      </c>
      <c r="K481">
        <v>113</v>
      </c>
      <c r="L481">
        <v>29.52</v>
      </c>
      <c r="M481">
        <v>246</v>
      </c>
      <c r="N481">
        <v>116</v>
      </c>
      <c r="O481">
        <v>11.07</v>
      </c>
      <c r="P481">
        <v>7.4</v>
      </c>
      <c r="Q481">
        <v>2</v>
      </c>
      <c r="R481">
        <v>2</v>
      </c>
      <c r="S481">
        <v>1</v>
      </c>
      <c r="T481" t="s">
        <v>23</v>
      </c>
      <c r="U481">
        <f t="shared" si="15"/>
        <v>1</v>
      </c>
      <c r="V481">
        <f>IF(Table2[[#This Row],[international_plan]]="yes",1,0)</f>
        <v>0</v>
      </c>
      <c r="W481">
        <f>IF(Table2[[#This Row],[voice_mail_plan]]="yes",1,0)</f>
        <v>0</v>
      </c>
      <c r="X481" t="str">
        <f t="shared" si="14"/>
        <v>High</v>
      </c>
      <c r="Y481" t="str">
        <f>IF(Table2[[#This Row],[total_intl_charge]] &gt; AVERAGE($R$2:$R$4245),"High","Low")</f>
        <v>Low</v>
      </c>
      <c r="Z481" t="str">
        <f>IF(AND(G481&gt;AVERAGE(train!$G$2:$G$4251),K481&gt;AVERAGE(train!$K$2:$K$4251)),"High Day &amp; Eve",IF(AND(G481&gt;AVERAGE(train!$G$2:$G$4251),K481&lt;=AVERAGE(train!$K$2:$K$4251)),"High Day Only",IF(AND(G481&lt;=AVERAGE(train!$G$2:$G$4251),K481&gt;AVERAGE(train!$K$2:$K$4251)),"High Eve Only","Low Usage")))</f>
        <v>High Day &amp; Eve</v>
      </c>
    </row>
    <row r="482" spans="1:26">
      <c r="A482" t="s">
        <v>73</v>
      </c>
      <c r="B482">
        <v>171</v>
      </c>
      <c r="C482" t="s">
        <v>21</v>
      </c>
      <c r="D482" t="s">
        <v>22</v>
      </c>
      <c r="E482" t="s">
        <v>23</v>
      </c>
      <c r="F482">
        <v>25</v>
      </c>
      <c r="G482">
        <v>223.2</v>
      </c>
      <c r="H482">
        <v>77</v>
      </c>
      <c r="I482">
        <v>37.94</v>
      </c>
      <c r="J482">
        <v>183.2</v>
      </c>
      <c r="K482">
        <v>118</v>
      </c>
      <c r="L482">
        <v>15.57</v>
      </c>
      <c r="M482">
        <v>150.80000000000001</v>
      </c>
      <c r="N482">
        <v>90</v>
      </c>
      <c r="O482">
        <v>6.79</v>
      </c>
      <c r="P482">
        <v>10.199999999999999</v>
      </c>
      <c r="Q482">
        <v>3</v>
      </c>
      <c r="R482">
        <v>2.75</v>
      </c>
      <c r="S482">
        <v>3</v>
      </c>
      <c r="T482" t="s">
        <v>22</v>
      </c>
      <c r="U482">
        <f t="shared" si="15"/>
        <v>0</v>
      </c>
      <c r="V482">
        <f>IF(Table2[[#This Row],[international_plan]]="yes",1,0)</f>
        <v>0</v>
      </c>
      <c r="W482">
        <f>IF(Table2[[#This Row],[voice_mail_plan]]="yes",1,0)</f>
        <v>1</v>
      </c>
      <c r="X482" t="str">
        <f t="shared" si="14"/>
        <v>Very High</v>
      </c>
      <c r="Y482" t="str">
        <f>IF(Table2[[#This Row],[total_intl_charge]] &gt; AVERAGE($R$2:$R$4245),"High","Low")</f>
        <v>Low</v>
      </c>
      <c r="Z482" t="str">
        <f>IF(AND(G482&gt;AVERAGE(train!$G$2:$G$4251),K482&gt;AVERAGE(train!$K$2:$K$4251)),"High Day &amp; Eve",IF(AND(G482&gt;AVERAGE(train!$G$2:$G$4251),K482&lt;=AVERAGE(train!$K$2:$K$4251)),"High Day Only",IF(AND(G482&lt;=AVERAGE(train!$G$2:$G$4251),K482&gt;AVERAGE(train!$K$2:$K$4251)),"High Eve Only","Low Usage")))</f>
        <v>High Day &amp; Eve</v>
      </c>
    </row>
    <row r="483" spans="1:26">
      <c r="A483" t="s">
        <v>61</v>
      </c>
      <c r="B483">
        <v>104</v>
      </c>
      <c r="C483" t="s">
        <v>21</v>
      </c>
      <c r="D483" t="s">
        <v>22</v>
      </c>
      <c r="E483" t="s">
        <v>22</v>
      </c>
      <c r="F483">
        <v>0</v>
      </c>
      <c r="G483">
        <v>164.2</v>
      </c>
      <c r="H483">
        <v>109</v>
      </c>
      <c r="I483">
        <v>27.91</v>
      </c>
      <c r="J483">
        <v>155.4</v>
      </c>
      <c r="K483">
        <v>90</v>
      </c>
      <c r="L483">
        <v>13.21</v>
      </c>
      <c r="M483">
        <v>168.9</v>
      </c>
      <c r="N483">
        <v>117</v>
      </c>
      <c r="O483">
        <v>7.6</v>
      </c>
      <c r="P483">
        <v>10.7</v>
      </c>
      <c r="Q483">
        <v>8</v>
      </c>
      <c r="R483">
        <v>2.89</v>
      </c>
      <c r="S483">
        <v>1</v>
      </c>
      <c r="T483" t="s">
        <v>22</v>
      </c>
      <c r="U483">
        <f t="shared" si="15"/>
        <v>0</v>
      </c>
      <c r="V483">
        <f>IF(Table2[[#This Row],[international_plan]]="yes",1,0)</f>
        <v>0</v>
      </c>
      <c r="W483">
        <f>IF(Table2[[#This Row],[voice_mail_plan]]="yes",1,0)</f>
        <v>0</v>
      </c>
      <c r="X483" t="str">
        <f t="shared" si="14"/>
        <v>High</v>
      </c>
      <c r="Y483" t="str">
        <f>IF(Table2[[#This Row],[total_intl_charge]] &gt; AVERAGE($R$2:$R$4245),"High","Low")</f>
        <v>High</v>
      </c>
      <c r="Z483" t="str">
        <f>IF(AND(G483&gt;AVERAGE(train!$G$2:$G$4251),K483&gt;AVERAGE(train!$K$2:$K$4251)),"High Day &amp; Eve",IF(AND(G483&gt;AVERAGE(train!$G$2:$G$4251),K483&lt;=AVERAGE(train!$K$2:$K$4251)),"High Day Only",IF(AND(G483&lt;=AVERAGE(train!$G$2:$G$4251),K483&gt;AVERAGE(train!$K$2:$K$4251)),"High Eve Only","Low Usage")))</f>
        <v>Low Usage</v>
      </c>
    </row>
    <row r="484" spans="1:26">
      <c r="A484" t="s">
        <v>66</v>
      </c>
      <c r="B484">
        <v>165</v>
      </c>
      <c r="C484" t="s">
        <v>25</v>
      </c>
      <c r="D484" t="s">
        <v>22</v>
      </c>
      <c r="E484" t="s">
        <v>22</v>
      </c>
      <c r="F484">
        <v>0</v>
      </c>
      <c r="G484">
        <v>150.5</v>
      </c>
      <c r="H484">
        <v>75</v>
      </c>
      <c r="I484">
        <v>25.59</v>
      </c>
      <c r="J484">
        <v>193.1</v>
      </c>
      <c r="K484">
        <v>93</v>
      </c>
      <c r="L484">
        <v>16.41</v>
      </c>
      <c r="M484">
        <v>311.60000000000002</v>
      </c>
      <c r="N484">
        <v>93</v>
      </c>
      <c r="O484">
        <v>14.02</v>
      </c>
      <c r="P484">
        <v>10.3</v>
      </c>
      <c r="Q484">
        <v>2</v>
      </c>
      <c r="R484">
        <v>2.78</v>
      </c>
      <c r="S484">
        <v>1</v>
      </c>
      <c r="T484" t="s">
        <v>22</v>
      </c>
      <c r="U484">
        <f t="shared" si="15"/>
        <v>0</v>
      </c>
      <c r="V484">
        <f>IF(Table2[[#This Row],[international_plan]]="yes",1,0)</f>
        <v>0</v>
      </c>
      <c r="W484">
        <f>IF(Table2[[#This Row],[voice_mail_plan]]="yes",1,0)</f>
        <v>0</v>
      </c>
      <c r="X484" t="str">
        <f t="shared" si="14"/>
        <v>Very High</v>
      </c>
      <c r="Y484" t="str">
        <f>IF(Table2[[#This Row],[total_intl_charge]] &gt; AVERAGE($R$2:$R$4245),"High","Low")</f>
        <v>High</v>
      </c>
      <c r="Z484" t="str">
        <f>IF(AND(G484&gt;AVERAGE(train!$G$2:$G$4251),K484&gt;AVERAGE(train!$K$2:$K$4251)),"High Day &amp; Eve",IF(AND(G484&gt;AVERAGE(train!$G$2:$G$4251),K484&lt;=AVERAGE(train!$K$2:$K$4251)),"High Day Only",IF(AND(G484&lt;=AVERAGE(train!$G$2:$G$4251),K484&gt;AVERAGE(train!$K$2:$K$4251)),"High Eve Only","Low Usage")))</f>
        <v>Low Usage</v>
      </c>
    </row>
    <row r="485" spans="1:26">
      <c r="A485" t="s">
        <v>57</v>
      </c>
      <c r="B485">
        <v>104</v>
      </c>
      <c r="C485" t="s">
        <v>28</v>
      </c>
      <c r="D485" t="s">
        <v>22</v>
      </c>
      <c r="E485" t="s">
        <v>22</v>
      </c>
      <c r="F485">
        <v>0</v>
      </c>
      <c r="G485">
        <v>234.2</v>
      </c>
      <c r="H485">
        <v>128</v>
      </c>
      <c r="I485">
        <v>39.81</v>
      </c>
      <c r="J485">
        <v>293.10000000000002</v>
      </c>
      <c r="K485">
        <v>92</v>
      </c>
      <c r="L485">
        <v>24.91</v>
      </c>
      <c r="M485">
        <v>183.9</v>
      </c>
      <c r="N485">
        <v>79</v>
      </c>
      <c r="O485">
        <v>8.2799999999999994</v>
      </c>
      <c r="P485">
        <v>9.8000000000000007</v>
      </c>
      <c r="Q485">
        <v>6</v>
      </c>
      <c r="R485">
        <v>2.65</v>
      </c>
      <c r="S485">
        <v>0</v>
      </c>
      <c r="T485" t="s">
        <v>23</v>
      </c>
      <c r="U485">
        <f t="shared" si="15"/>
        <v>1</v>
      </c>
      <c r="V485">
        <f>IF(Table2[[#This Row],[international_plan]]="yes",1,0)</f>
        <v>0</v>
      </c>
      <c r="W485">
        <f>IF(Table2[[#This Row],[voice_mail_plan]]="yes",1,0)</f>
        <v>0</v>
      </c>
      <c r="X485" t="str">
        <f t="shared" si="14"/>
        <v>High</v>
      </c>
      <c r="Y485" t="str">
        <f>IF(Table2[[#This Row],[total_intl_charge]] &gt; AVERAGE($R$2:$R$4245),"High","Low")</f>
        <v>Low</v>
      </c>
      <c r="Z485" t="str">
        <f>IF(AND(G485&gt;AVERAGE(train!$G$2:$G$4251),K485&gt;AVERAGE(train!$K$2:$K$4251)),"High Day &amp; Eve",IF(AND(G485&gt;AVERAGE(train!$G$2:$G$4251),K485&lt;=AVERAGE(train!$K$2:$K$4251)),"High Day Only",IF(AND(G485&lt;=AVERAGE(train!$G$2:$G$4251),K485&gt;AVERAGE(train!$K$2:$K$4251)),"High Eve Only","Low Usage")))</f>
        <v>High Day Only</v>
      </c>
    </row>
    <row r="486" spans="1:26">
      <c r="A486" t="s">
        <v>50</v>
      </c>
      <c r="B486">
        <v>110</v>
      </c>
      <c r="C486" t="s">
        <v>25</v>
      </c>
      <c r="D486" t="s">
        <v>22</v>
      </c>
      <c r="E486" t="s">
        <v>22</v>
      </c>
      <c r="F486">
        <v>0</v>
      </c>
      <c r="G486">
        <v>55.3</v>
      </c>
      <c r="H486">
        <v>102</v>
      </c>
      <c r="I486">
        <v>9.4</v>
      </c>
      <c r="J486">
        <v>164.7</v>
      </c>
      <c r="K486">
        <v>124</v>
      </c>
      <c r="L486">
        <v>14</v>
      </c>
      <c r="M486">
        <v>200.7</v>
      </c>
      <c r="N486">
        <v>108</v>
      </c>
      <c r="O486">
        <v>9.0299999999999994</v>
      </c>
      <c r="P486">
        <v>10.199999999999999</v>
      </c>
      <c r="Q486">
        <v>5</v>
      </c>
      <c r="R486">
        <v>2.75</v>
      </c>
      <c r="S486">
        <v>1</v>
      </c>
      <c r="T486" t="s">
        <v>22</v>
      </c>
      <c r="U486">
        <f t="shared" si="15"/>
        <v>0</v>
      </c>
      <c r="V486">
        <f>IF(Table2[[#This Row],[international_plan]]="yes",1,0)</f>
        <v>0</v>
      </c>
      <c r="W486">
        <f>IF(Table2[[#This Row],[voice_mail_plan]]="yes",1,0)</f>
        <v>0</v>
      </c>
      <c r="X486" t="str">
        <f t="shared" si="14"/>
        <v>High</v>
      </c>
      <c r="Y486" t="str">
        <f>IF(Table2[[#This Row],[total_intl_charge]] &gt; AVERAGE($R$2:$R$4245),"High","Low")</f>
        <v>Low</v>
      </c>
      <c r="Z486" t="str">
        <f>IF(AND(G486&gt;AVERAGE(train!$G$2:$G$4251),K486&gt;AVERAGE(train!$K$2:$K$4251)),"High Day &amp; Eve",IF(AND(G486&gt;AVERAGE(train!$G$2:$G$4251),K486&lt;=AVERAGE(train!$K$2:$K$4251)),"High Day Only",IF(AND(G486&lt;=AVERAGE(train!$G$2:$G$4251),K486&gt;AVERAGE(train!$K$2:$K$4251)),"High Eve Only","Low Usage")))</f>
        <v>High Eve Only</v>
      </c>
    </row>
    <row r="487" spans="1:26">
      <c r="A487" t="s">
        <v>39</v>
      </c>
      <c r="B487">
        <v>90</v>
      </c>
      <c r="C487" t="s">
        <v>25</v>
      </c>
      <c r="D487" t="s">
        <v>23</v>
      </c>
      <c r="E487" t="s">
        <v>22</v>
      </c>
      <c r="F487">
        <v>0</v>
      </c>
      <c r="G487">
        <v>221.8</v>
      </c>
      <c r="H487">
        <v>97</v>
      </c>
      <c r="I487">
        <v>37.71</v>
      </c>
      <c r="J487">
        <v>203.8</v>
      </c>
      <c r="K487">
        <v>134</v>
      </c>
      <c r="L487">
        <v>17.32</v>
      </c>
      <c r="M487">
        <v>215.8</v>
      </c>
      <c r="N487">
        <v>154</v>
      </c>
      <c r="O487">
        <v>9.7100000000000009</v>
      </c>
      <c r="P487">
        <v>8.4</v>
      </c>
      <c r="Q487">
        <v>4</v>
      </c>
      <c r="R487">
        <v>2.27</v>
      </c>
      <c r="S487">
        <v>1</v>
      </c>
      <c r="T487" t="s">
        <v>22</v>
      </c>
      <c r="U487">
        <f t="shared" si="15"/>
        <v>0</v>
      </c>
      <c r="V487">
        <f>IF(Table2[[#This Row],[international_plan]]="yes",1,0)</f>
        <v>1</v>
      </c>
      <c r="W487">
        <f>IF(Table2[[#This Row],[voice_mail_plan]]="yes",1,0)</f>
        <v>0</v>
      </c>
      <c r="X487" t="str">
        <f t="shared" si="14"/>
        <v>Medium</v>
      </c>
      <c r="Y487" t="str">
        <f>IF(Table2[[#This Row],[total_intl_charge]] &gt; AVERAGE($R$2:$R$4245),"High","Low")</f>
        <v>Low</v>
      </c>
      <c r="Z487" t="str">
        <f>IF(AND(G487&gt;AVERAGE(train!$G$2:$G$4251),K487&gt;AVERAGE(train!$K$2:$K$4251)),"High Day &amp; Eve",IF(AND(G487&gt;AVERAGE(train!$G$2:$G$4251),K487&lt;=AVERAGE(train!$K$2:$K$4251)),"High Day Only",IF(AND(G487&lt;=AVERAGE(train!$G$2:$G$4251),K487&gt;AVERAGE(train!$K$2:$K$4251)),"High Eve Only","Low Usage")))</f>
        <v>High Day &amp; Eve</v>
      </c>
    </row>
    <row r="488" spans="1:26">
      <c r="A488" t="s">
        <v>46</v>
      </c>
      <c r="B488">
        <v>114</v>
      </c>
      <c r="C488" t="s">
        <v>21</v>
      </c>
      <c r="D488" t="s">
        <v>22</v>
      </c>
      <c r="E488" t="s">
        <v>22</v>
      </c>
      <c r="F488">
        <v>0</v>
      </c>
      <c r="G488">
        <v>169.6</v>
      </c>
      <c r="H488">
        <v>85</v>
      </c>
      <c r="I488">
        <v>28.83</v>
      </c>
      <c r="J488">
        <v>58.9</v>
      </c>
      <c r="K488">
        <v>86</v>
      </c>
      <c r="L488">
        <v>5.01</v>
      </c>
      <c r="M488">
        <v>179.3</v>
      </c>
      <c r="N488">
        <v>124</v>
      </c>
      <c r="O488">
        <v>8.07</v>
      </c>
      <c r="P488">
        <v>7.4</v>
      </c>
      <c r="Q488">
        <v>8</v>
      </c>
      <c r="R488">
        <v>2</v>
      </c>
      <c r="S488">
        <v>1</v>
      </c>
      <c r="T488" t="s">
        <v>22</v>
      </c>
      <c r="U488">
        <f t="shared" si="15"/>
        <v>0</v>
      </c>
      <c r="V488">
        <f>IF(Table2[[#This Row],[international_plan]]="yes",1,0)</f>
        <v>0</v>
      </c>
      <c r="W488">
        <f>IF(Table2[[#This Row],[voice_mail_plan]]="yes",1,0)</f>
        <v>0</v>
      </c>
      <c r="X488" t="str">
        <f t="shared" si="14"/>
        <v>High</v>
      </c>
      <c r="Y488" t="str">
        <f>IF(Table2[[#This Row],[total_intl_charge]] &gt; AVERAGE($R$2:$R$4245),"High","Low")</f>
        <v>Low</v>
      </c>
      <c r="Z488" t="str">
        <f>IF(AND(G488&gt;AVERAGE(train!$G$2:$G$4251),K488&gt;AVERAGE(train!$K$2:$K$4251)),"High Day &amp; Eve",IF(AND(G488&gt;AVERAGE(train!$G$2:$G$4251),K488&lt;=AVERAGE(train!$K$2:$K$4251)),"High Day Only",IF(AND(G488&lt;=AVERAGE(train!$G$2:$G$4251),K488&gt;AVERAGE(train!$K$2:$K$4251)),"High Eve Only","Low Usage")))</f>
        <v>Low Usage</v>
      </c>
    </row>
    <row r="489" spans="1:26">
      <c r="A489" t="s">
        <v>26</v>
      </c>
      <c r="B489">
        <v>101</v>
      </c>
      <c r="C489" t="s">
        <v>25</v>
      </c>
      <c r="D489" t="s">
        <v>22</v>
      </c>
      <c r="E489" t="s">
        <v>22</v>
      </c>
      <c r="F489">
        <v>0</v>
      </c>
      <c r="G489">
        <v>89.7</v>
      </c>
      <c r="H489">
        <v>118</v>
      </c>
      <c r="I489">
        <v>15.25</v>
      </c>
      <c r="J489">
        <v>260.10000000000002</v>
      </c>
      <c r="K489">
        <v>79</v>
      </c>
      <c r="L489">
        <v>22.11</v>
      </c>
      <c r="M489">
        <v>170.1</v>
      </c>
      <c r="N489">
        <v>93</v>
      </c>
      <c r="O489">
        <v>7.65</v>
      </c>
      <c r="P489">
        <v>13.5</v>
      </c>
      <c r="Q489">
        <v>11</v>
      </c>
      <c r="R489">
        <v>3.65</v>
      </c>
      <c r="S489">
        <v>5</v>
      </c>
      <c r="T489" t="s">
        <v>23</v>
      </c>
      <c r="U489">
        <f t="shared" si="15"/>
        <v>1</v>
      </c>
      <c r="V489">
        <f>IF(Table2[[#This Row],[international_plan]]="yes",1,0)</f>
        <v>0</v>
      </c>
      <c r="W489">
        <f>IF(Table2[[#This Row],[voice_mail_plan]]="yes",1,0)</f>
        <v>0</v>
      </c>
      <c r="X489" t="str">
        <f t="shared" si="14"/>
        <v>High</v>
      </c>
      <c r="Y489" t="str">
        <f>IF(Table2[[#This Row],[total_intl_charge]] &gt; AVERAGE($R$2:$R$4245),"High","Low")</f>
        <v>High</v>
      </c>
      <c r="Z489" t="str">
        <f>IF(AND(G489&gt;AVERAGE(train!$G$2:$G$4251),K489&gt;AVERAGE(train!$K$2:$K$4251)),"High Day &amp; Eve",IF(AND(G489&gt;AVERAGE(train!$G$2:$G$4251),K489&lt;=AVERAGE(train!$K$2:$K$4251)),"High Day Only",IF(AND(G489&lt;=AVERAGE(train!$G$2:$G$4251),K489&gt;AVERAGE(train!$K$2:$K$4251)),"High Eve Only","Low Usage")))</f>
        <v>Low Usage</v>
      </c>
    </row>
    <row r="490" spans="1:26">
      <c r="A490" t="s">
        <v>51</v>
      </c>
      <c r="B490">
        <v>117</v>
      </c>
      <c r="C490" t="s">
        <v>25</v>
      </c>
      <c r="D490" t="s">
        <v>22</v>
      </c>
      <c r="E490" t="s">
        <v>23</v>
      </c>
      <c r="F490">
        <v>14</v>
      </c>
      <c r="G490">
        <v>80.2</v>
      </c>
      <c r="H490">
        <v>81</v>
      </c>
      <c r="I490">
        <v>13.63</v>
      </c>
      <c r="J490">
        <v>219</v>
      </c>
      <c r="K490">
        <v>103</v>
      </c>
      <c r="L490">
        <v>18.62</v>
      </c>
      <c r="M490">
        <v>122.6</v>
      </c>
      <c r="N490">
        <v>102</v>
      </c>
      <c r="O490">
        <v>5.52</v>
      </c>
      <c r="P490">
        <v>8.6</v>
      </c>
      <c r="Q490">
        <v>2</v>
      </c>
      <c r="R490">
        <v>2.3199999999999998</v>
      </c>
      <c r="S490">
        <v>1</v>
      </c>
      <c r="T490" t="s">
        <v>22</v>
      </c>
      <c r="U490">
        <f t="shared" si="15"/>
        <v>0</v>
      </c>
      <c r="V490">
        <f>IF(Table2[[#This Row],[international_plan]]="yes",1,0)</f>
        <v>0</v>
      </c>
      <c r="W490">
        <f>IF(Table2[[#This Row],[voice_mail_plan]]="yes",1,0)</f>
        <v>1</v>
      </c>
      <c r="X490" t="str">
        <f t="shared" si="14"/>
        <v>High</v>
      </c>
      <c r="Y490" t="str">
        <f>IF(Table2[[#This Row],[total_intl_charge]] &gt; AVERAGE($R$2:$R$4245),"High","Low")</f>
        <v>Low</v>
      </c>
      <c r="Z490" t="str">
        <f>IF(AND(G490&gt;AVERAGE(train!$G$2:$G$4251),K490&gt;AVERAGE(train!$K$2:$K$4251)),"High Day &amp; Eve",IF(AND(G490&gt;AVERAGE(train!$G$2:$G$4251),K490&lt;=AVERAGE(train!$K$2:$K$4251)),"High Day Only",IF(AND(G490&lt;=AVERAGE(train!$G$2:$G$4251),K490&gt;AVERAGE(train!$K$2:$K$4251)),"High Eve Only","Low Usage")))</f>
        <v>High Eve Only</v>
      </c>
    </row>
    <row r="491" spans="1:26">
      <c r="A491" t="s">
        <v>73</v>
      </c>
      <c r="B491">
        <v>82</v>
      </c>
      <c r="C491" t="s">
        <v>25</v>
      </c>
      <c r="D491" t="s">
        <v>22</v>
      </c>
      <c r="E491" t="s">
        <v>22</v>
      </c>
      <c r="F491">
        <v>0</v>
      </c>
      <c r="G491">
        <v>125.7</v>
      </c>
      <c r="H491">
        <v>96</v>
      </c>
      <c r="I491">
        <v>21.37</v>
      </c>
      <c r="J491">
        <v>207.6</v>
      </c>
      <c r="K491">
        <v>137</v>
      </c>
      <c r="L491">
        <v>17.649999999999999</v>
      </c>
      <c r="M491">
        <v>183.1</v>
      </c>
      <c r="N491">
        <v>103</v>
      </c>
      <c r="O491">
        <v>8.24</v>
      </c>
      <c r="P491">
        <v>12.9</v>
      </c>
      <c r="Q491">
        <v>2</v>
      </c>
      <c r="R491">
        <v>3.48</v>
      </c>
      <c r="S491">
        <v>1</v>
      </c>
      <c r="T491" t="s">
        <v>22</v>
      </c>
      <c r="U491">
        <f t="shared" si="15"/>
        <v>0</v>
      </c>
      <c r="V491">
        <f>IF(Table2[[#This Row],[international_plan]]="yes",1,0)</f>
        <v>0</v>
      </c>
      <c r="W491">
        <f>IF(Table2[[#This Row],[voice_mail_plan]]="yes",1,0)</f>
        <v>0</v>
      </c>
      <c r="X491" t="str">
        <f t="shared" si="14"/>
        <v>Medium</v>
      </c>
      <c r="Y491" t="str">
        <f>IF(Table2[[#This Row],[total_intl_charge]] &gt; AVERAGE($R$2:$R$4245),"High","Low")</f>
        <v>High</v>
      </c>
      <c r="Z491" t="str">
        <f>IF(AND(G491&gt;AVERAGE(train!$G$2:$G$4251),K491&gt;AVERAGE(train!$K$2:$K$4251)),"High Day &amp; Eve",IF(AND(G491&gt;AVERAGE(train!$G$2:$G$4251),K491&lt;=AVERAGE(train!$K$2:$K$4251)),"High Day Only",IF(AND(G491&lt;=AVERAGE(train!$G$2:$G$4251),K491&gt;AVERAGE(train!$K$2:$K$4251)),"High Eve Only","Low Usage")))</f>
        <v>High Eve Only</v>
      </c>
    </row>
    <row r="492" spans="1:26">
      <c r="A492" t="s">
        <v>26</v>
      </c>
      <c r="B492">
        <v>92</v>
      </c>
      <c r="C492" t="s">
        <v>28</v>
      </c>
      <c r="D492" t="s">
        <v>22</v>
      </c>
      <c r="E492" t="s">
        <v>22</v>
      </c>
      <c r="F492">
        <v>0</v>
      </c>
      <c r="G492">
        <v>176.3</v>
      </c>
      <c r="H492">
        <v>85</v>
      </c>
      <c r="I492">
        <v>29.97</v>
      </c>
      <c r="J492">
        <v>93.4</v>
      </c>
      <c r="K492">
        <v>125</v>
      </c>
      <c r="L492">
        <v>7.94</v>
      </c>
      <c r="M492">
        <v>207.2</v>
      </c>
      <c r="N492">
        <v>107</v>
      </c>
      <c r="O492">
        <v>9.32</v>
      </c>
      <c r="P492">
        <v>9.6</v>
      </c>
      <c r="Q492">
        <v>1</v>
      </c>
      <c r="R492">
        <v>2.59</v>
      </c>
      <c r="S492">
        <v>2</v>
      </c>
      <c r="T492" t="s">
        <v>22</v>
      </c>
      <c r="U492">
        <f t="shared" si="15"/>
        <v>0</v>
      </c>
      <c r="V492">
        <f>IF(Table2[[#This Row],[international_plan]]="yes",1,0)</f>
        <v>0</v>
      </c>
      <c r="W492">
        <f>IF(Table2[[#This Row],[voice_mail_plan]]="yes",1,0)</f>
        <v>0</v>
      </c>
      <c r="X492" t="str">
        <f t="shared" si="14"/>
        <v>Medium</v>
      </c>
      <c r="Y492" t="str">
        <f>IF(Table2[[#This Row],[total_intl_charge]] &gt; AVERAGE($R$2:$R$4245),"High","Low")</f>
        <v>Low</v>
      </c>
      <c r="Z492" t="str">
        <f>IF(AND(G492&gt;AVERAGE(train!$G$2:$G$4251),K492&gt;AVERAGE(train!$K$2:$K$4251)),"High Day &amp; Eve",IF(AND(G492&gt;AVERAGE(train!$G$2:$G$4251),K492&lt;=AVERAGE(train!$K$2:$K$4251)),"High Day Only",IF(AND(G492&lt;=AVERAGE(train!$G$2:$G$4251),K492&gt;AVERAGE(train!$K$2:$K$4251)),"High Eve Only","Low Usage")))</f>
        <v>High Eve Only</v>
      </c>
    </row>
    <row r="493" spans="1:26">
      <c r="A493" t="s">
        <v>66</v>
      </c>
      <c r="B493">
        <v>82</v>
      </c>
      <c r="C493" t="s">
        <v>28</v>
      </c>
      <c r="D493" t="s">
        <v>22</v>
      </c>
      <c r="E493" t="s">
        <v>23</v>
      </c>
      <c r="F493">
        <v>29</v>
      </c>
      <c r="G493">
        <v>207.2</v>
      </c>
      <c r="H493">
        <v>111</v>
      </c>
      <c r="I493">
        <v>35.22</v>
      </c>
      <c r="J493">
        <v>254.1</v>
      </c>
      <c r="K493">
        <v>137</v>
      </c>
      <c r="L493">
        <v>21.6</v>
      </c>
      <c r="M493">
        <v>169.3</v>
      </c>
      <c r="N493">
        <v>92</v>
      </c>
      <c r="O493">
        <v>7.62</v>
      </c>
      <c r="P493">
        <v>9.5</v>
      </c>
      <c r="Q493">
        <v>5</v>
      </c>
      <c r="R493">
        <v>2.57</v>
      </c>
      <c r="S493">
        <v>2</v>
      </c>
      <c r="T493" t="s">
        <v>22</v>
      </c>
      <c r="U493">
        <f t="shared" si="15"/>
        <v>0</v>
      </c>
      <c r="V493">
        <f>IF(Table2[[#This Row],[international_plan]]="yes",1,0)</f>
        <v>0</v>
      </c>
      <c r="W493">
        <f>IF(Table2[[#This Row],[voice_mail_plan]]="yes",1,0)</f>
        <v>1</v>
      </c>
      <c r="X493" t="str">
        <f t="shared" si="14"/>
        <v>Medium</v>
      </c>
      <c r="Y493" t="str">
        <f>IF(Table2[[#This Row],[total_intl_charge]] &gt; AVERAGE($R$2:$R$4245),"High","Low")</f>
        <v>Low</v>
      </c>
      <c r="Z493" t="str">
        <f>IF(AND(G493&gt;AVERAGE(train!$G$2:$G$4251),K493&gt;AVERAGE(train!$K$2:$K$4251)),"High Day &amp; Eve",IF(AND(G493&gt;AVERAGE(train!$G$2:$G$4251),K493&lt;=AVERAGE(train!$K$2:$K$4251)),"High Day Only",IF(AND(G493&lt;=AVERAGE(train!$G$2:$G$4251),K493&gt;AVERAGE(train!$K$2:$K$4251)),"High Eve Only","Low Usage")))</f>
        <v>High Day &amp; Eve</v>
      </c>
    </row>
    <row r="494" spans="1:26">
      <c r="A494" t="s">
        <v>31</v>
      </c>
      <c r="B494">
        <v>90</v>
      </c>
      <c r="C494" t="s">
        <v>21</v>
      </c>
      <c r="D494" t="s">
        <v>22</v>
      </c>
      <c r="E494" t="s">
        <v>22</v>
      </c>
      <c r="F494">
        <v>0</v>
      </c>
      <c r="G494">
        <v>205.7</v>
      </c>
      <c r="H494">
        <v>138</v>
      </c>
      <c r="I494">
        <v>34.97</v>
      </c>
      <c r="J494">
        <v>161.9</v>
      </c>
      <c r="K494">
        <v>83</v>
      </c>
      <c r="L494">
        <v>13.76</v>
      </c>
      <c r="M494">
        <v>269.7</v>
      </c>
      <c r="N494">
        <v>104</v>
      </c>
      <c r="O494">
        <v>12.14</v>
      </c>
      <c r="P494">
        <v>12.5</v>
      </c>
      <c r="Q494">
        <v>6</v>
      </c>
      <c r="R494">
        <v>3.38</v>
      </c>
      <c r="S494">
        <v>2</v>
      </c>
      <c r="T494" t="s">
        <v>22</v>
      </c>
      <c r="U494">
        <f t="shared" si="15"/>
        <v>0</v>
      </c>
      <c r="V494">
        <f>IF(Table2[[#This Row],[international_plan]]="yes",1,0)</f>
        <v>0</v>
      </c>
      <c r="W494">
        <f>IF(Table2[[#This Row],[voice_mail_plan]]="yes",1,0)</f>
        <v>0</v>
      </c>
      <c r="X494" t="str">
        <f t="shared" si="14"/>
        <v>Medium</v>
      </c>
      <c r="Y494" t="str">
        <f>IF(Table2[[#This Row],[total_intl_charge]] &gt; AVERAGE($R$2:$R$4245),"High","Low")</f>
        <v>High</v>
      </c>
      <c r="Z494" t="str">
        <f>IF(AND(G494&gt;AVERAGE(train!$G$2:$G$4251),K494&gt;AVERAGE(train!$K$2:$K$4251)),"High Day &amp; Eve",IF(AND(G494&gt;AVERAGE(train!$G$2:$G$4251),K494&lt;=AVERAGE(train!$K$2:$K$4251)),"High Day Only",IF(AND(G494&lt;=AVERAGE(train!$G$2:$G$4251),K494&gt;AVERAGE(train!$K$2:$K$4251)),"High Eve Only","Low Usage")))</f>
        <v>High Day Only</v>
      </c>
    </row>
    <row r="495" spans="1:26">
      <c r="A495" t="s">
        <v>60</v>
      </c>
      <c r="B495">
        <v>124</v>
      </c>
      <c r="C495" t="s">
        <v>28</v>
      </c>
      <c r="D495" t="s">
        <v>22</v>
      </c>
      <c r="E495" t="s">
        <v>22</v>
      </c>
      <c r="F495">
        <v>0</v>
      </c>
      <c r="G495">
        <v>157.5</v>
      </c>
      <c r="H495">
        <v>70</v>
      </c>
      <c r="I495">
        <v>26.78</v>
      </c>
      <c r="J495">
        <v>130.69999999999999</v>
      </c>
      <c r="K495">
        <v>79</v>
      </c>
      <c r="L495">
        <v>11.11</v>
      </c>
      <c r="M495">
        <v>193.4</v>
      </c>
      <c r="N495">
        <v>98</v>
      </c>
      <c r="O495">
        <v>8.6999999999999993</v>
      </c>
      <c r="P495">
        <v>9.6</v>
      </c>
      <c r="Q495">
        <v>4</v>
      </c>
      <c r="R495">
        <v>2.59</v>
      </c>
      <c r="S495">
        <v>3</v>
      </c>
      <c r="T495" t="s">
        <v>22</v>
      </c>
      <c r="U495">
        <f t="shared" si="15"/>
        <v>0</v>
      </c>
      <c r="V495">
        <f>IF(Table2[[#This Row],[international_plan]]="yes",1,0)</f>
        <v>0</v>
      </c>
      <c r="W495">
        <f>IF(Table2[[#This Row],[voice_mail_plan]]="yes",1,0)</f>
        <v>0</v>
      </c>
      <c r="X495" t="str">
        <f t="shared" si="14"/>
        <v>High</v>
      </c>
      <c r="Y495" t="str">
        <f>IF(Table2[[#This Row],[total_intl_charge]] &gt; AVERAGE($R$2:$R$4245),"High","Low")</f>
        <v>Low</v>
      </c>
      <c r="Z495" t="str">
        <f>IF(AND(G495&gt;AVERAGE(train!$G$2:$G$4251),K495&gt;AVERAGE(train!$K$2:$K$4251)),"High Day &amp; Eve",IF(AND(G495&gt;AVERAGE(train!$G$2:$G$4251),K495&lt;=AVERAGE(train!$K$2:$K$4251)),"High Day Only",IF(AND(G495&lt;=AVERAGE(train!$G$2:$G$4251),K495&gt;AVERAGE(train!$K$2:$K$4251)),"High Eve Only","Low Usage")))</f>
        <v>Low Usage</v>
      </c>
    </row>
    <row r="496" spans="1:26">
      <c r="A496" t="s">
        <v>36</v>
      </c>
      <c r="B496">
        <v>39</v>
      </c>
      <c r="C496" t="s">
        <v>25</v>
      </c>
      <c r="D496" t="s">
        <v>22</v>
      </c>
      <c r="E496" t="s">
        <v>22</v>
      </c>
      <c r="F496">
        <v>0</v>
      </c>
      <c r="G496">
        <v>160.4</v>
      </c>
      <c r="H496">
        <v>68</v>
      </c>
      <c r="I496">
        <v>27.27</v>
      </c>
      <c r="J496">
        <v>102.6</v>
      </c>
      <c r="K496">
        <v>103</v>
      </c>
      <c r="L496">
        <v>8.7200000000000006</v>
      </c>
      <c r="M496">
        <v>235.3</v>
      </c>
      <c r="N496">
        <v>106</v>
      </c>
      <c r="O496">
        <v>10.59</v>
      </c>
      <c r="P496">
        <v>9.1</v>
      </c>
      <c r="Q496">
        <v>5</v>
      </c>
      <c r="R496">
        <v>2.46</v>
      </c>
      <c r="S496">
        <v>2</v>
      </c>
      <c r="T496" t="s">
        <v>22</v>
      </c>
      <c r="U496">
        <f t="shared" si="15"/>
        <v>0</v>
      </c>
      <c r="V496">
        <f>IF(Table2[[#This Row],[international_plan]]="yes",1,0)</f>
        <v>0</v>
      </c>
      <c r="W496">
        <f>IF(Table2[[#This Row],[voice_mail_plan]]="yes",1,0)</f>
        <v>0</v>
      </c>
      <c r="X496" t="str">
        <f t="shared" si="14"/>
        <v>Low</v>
      </c>
      <c r="Y496" t="str">
        <f>IF(Table2[[#This Row],[total_intl_charge]] &gt; AVERAGE($R$2:$R$4245),"High","Low")</f>
        <v>Low</v>
      </c>
      <c r="Z496" t="str">
        <f>IF(AND(G496&gt;AVERAGE(train!$G$2:$G$4251),K496&gt;AVERAGE(train!$K$2:$K$4251)),"High Day &amp; Eve",IF(AND(G496&gt;AVERAGE(train!$G$2:$G$4251),K496&lt;=AVERAGE(train!$K$2:$K$4251)),"High Day Only",IF(AND(G496&lt;=AVERAGE(train!$G$2:$G$4251),K496&gt;AVERAGE(train!$K$2:$K$4251)),"High Eve Only","Low Usage")))</f>
        <v>High Eve Only</v>
      </c>
    </row>
    <row r="497" spans="1:26">
      <c r="A497" t="s">
        <v>20</v>
      </c>
      <c r="B497">
        <v>75</v>
      </c>
      <c r="C497" t="s">
        <v>28</v>
      </c>
      <c r="D497" t="s">
        <v>22</v>
      </c>
      <c r="E497" t="s">
        <v>23</v>
      </c>
      <c r="F497">
        <v>46</v>
      </c>
      <c r="G497">
        <v>214.1</v>
      </c>
      <c r="H497">
        <v>62</v>
      </c>
      <c r="I497">
        <v>36.4</v>
      </c>
      <c r="J497">
        <v>200.9</v>
      </c>
      <c r="K497">
        <v>111</v>
      </c>
      <c r="L497">
        <v>17.079999999999998</v>
      </c>
      <c r="M497">
        <v>246.8</v>
      </c>
      <c r="N497">
        <v>126</v>
      </c>
      <c r="O497">
        <v>11.11</v>
      </c>
      <c r="P497">
        <v>9.1999999999999993</v>
      </c>
      <c r="Q497">
        <v>6</v>
      </c>
      <c r="R497">
        <v>2.48</v>
      </c>
      <c r="S497">
        <v>0</v>
      </c>
      <c r="T497" t="s">
        <v>22</v>
      </c>
      <c r="U497">
        <f t="shared" si="15"/>
        <v>0</v>
      </c>
      <c r="V497">
        <f>IF(Table2[[#This Row],[international_plan]]="yes",1,0)</f>
        <v>0</v>
      </c>
      <c r="W497">
        <f>IF(Table2[[#This Row],[voice_mail_plan]]="yes",1,0)</f>
        <v>1</v>
      </c>
      <c r="X497" t="str">
        <f t="shared" si="14"/>
        <v>Medium</v>
      </c>
      <c r="Y497" t="str">
        <f>IF(Table2[[#This Row],[total_intl_charge]] &gt; AVERAGE($R$2:$R$4245),"High","Low")</f>
        <v>Low</v>
      </c>
      <c r="Z497" t="str">
        <f>IF(AND(G497&gt;AVERAGE(train!$G$2:$G$4251),K497&gt;AVERAGE(train!$K$2:$K$4251)),"High Day &amp; Eve",IF(AND(G497&gt;AVERAGE(train!$G$2:$G$4251),K497&lt;=AVERAGE(train!$K$2:$K$4251)),"High Day Only",IF(AND(G497&lt;=AVERAGE(train!$G$2:$G$4251),K497&gt;AVERAGE(train!$K$2:$K$4251)),"High Eve Only","Low Usage")))</f>
        <v>High Day &amp; Eve</v>
      </c>
    </row>
    <row r="498" spans="1:26">
      <c r="A498" t="s">
        <v>53</v>
      </c>
      <c r="B498">
        <v>102</v>
      </c>
      <c r="C498" t="s">
        <v>28</v>
      </c>
      <c r="D498" t="s">
        <v>22</v>
      </c>
      <c r="E498" t="s">
        <v>22</v>
      </c>
      <c r="F498">
        <v>0</v>
      </c>
      <c r="G498">
        <v>102.6</v>
      </c>
      <c r="H498">
        <v>89</v>
      </c>
      <c r="I498">
        <v>17.440000000000001</v>
      </c>
      <c r="J498">
        <v>246</v>
      </c>
      <c r="K498">
        <v>77</v>
      </c>
      <c r="L498">
        <v>20.91</v>
      </c>
      <c r="M498">
        <v>170.5</v>
      </c>
      <c r="N498">
        <v>140</v>
      </c>
      <c r="O498">
        <v>7.67</v>
      </c>
      <c r="P498">
        <v>9.1</v>
      </c>
      <c r="Q498">
        <v>4</v>
      </c>
      <c r="R498">
        <v>2.46</v>
      </c>
      <c r="S498">
        <v>2</v>
      </c>
      <c r="T498" t="s">
        <v>22</v>
      </c>
      <c r="U498">
        <f t="shared" si="15"/>
        <v>0</v>
      </c>
      <c r="V498">
        <f>IF(Table2[[#This Row],[international_plan]]="yes",1,0)</f>
        <v>0</v>
      </c>
      <c r="W498">
        <f>IF(Table2[[#This Row],[voice_mail_plan]]="yes",1,0)</f>
        <v>0</v>
      </c>
      <c r="X498" t="str">
        <f t="shared" si="14"/>
        <v>High</v>
      </c>
      <c r="Y498" t="str">
        <f>IF(Table2[[#This Row],[total_intl_charge]] &gt; AVERAGE($R$2:$R$4245),"High","Low")</f>
        <v>Low</v>
      </c>
      <c r="Z498" t="str">
        <f>IF(AND(G498&gt;AVERAGE(train!$G$2:$G$4251),K498&gt;AVERAGE(train!$K$2:$K$4251)),"High Day &amp; Eve",IF(AND(G498&gt;AVERAGE(train!$G$2:$G$4251),K498&lt;=AVERAGE(train!$K$2:$K$4251)),"High Day Only",IF(AND(G498&lt;=AVERAGE(train!$G$2:$G$4251),K498&gt;AVERAGE(train!$K$2:$K$4251)),"High Eve Only","Low Usage")))</f>
        <v>Low Usage</v>
      </c>
    </row>
    <row r="499" spans="1:26">
      <c r="A499" t="s">
        <v>31</v>
      </c>
      <c r="B499">
        <v>143</v>
      </c>
      <c r="C499" t="s">
        <v>28</v>
      </c>
      <c r="D499" t="s">
        <v>22</v>
      </c>
      <c r="E499" t="s">
        <v>22</v>
      </c>
      <c r="F499">
        <v>0</v>
      </c>
      <c r="G499">
        <v>202.8</v>
      </c>
      <c r="H499">
        <v>109</v>
      </c>
      <c r="I499">
        <v>34.479999999999997</v>
      </c>
      <c r="J499">
        <v>165.8</v>
      </c>
      <c r="K499">
        <v>104</v>
      </c>
      <c r="L499">
        <v>14.09</v>
      </c>
      <c r="M499">
        <v>143.9</v>
      </c>
      <c r="N499">
        <v>71</v>
      </c>
      <c r="O499">
        <v>6.48</v>
      </c>
      <c r="P499">
        <v>4.5999999999999996</v>
      </c>
      <c r="Q499">
        <v>4</v>
      </c>
      <c r="R499">
        <v>1.24</v>
      </c>
      <c r="S499">
        <v>1</v>
      </c>
      <c r="T499" t="s">
        <v>22</v>
      </c>
      <c r="U499">
        <f t="shared" si="15"/>
        <v>0</v>
      </c>
      <c r="V499">
        <f>IF(Table2[[#This Row],[international_plan]]="yes",1,0)</f>
        <v>0</v>
      </c>
      <c r="W499">
        <f>IF(Table2[[#This Row],[voice_mail_plan]]="yes",1,0)</f>
        <v>0</v>
      </c>
      <c r="X499" t="str">
        <f t="shared" si="14"/>
        <v>Very High</v>
      </c>
      <c r="Y499" t="str">
        <f>IF(Table2[[#This Row],[total_intl_charge]] &gt; AVERAGE($R$2:$R$4245),"High","Low")</f>
        <v>Low</v>
      </c>
      <c r="Z499" t="str">
        <f>IF(AND(G499&gt;AVERAGE(train!$G$2:$G$4251),K499&gt;AVERAGE(train!$K$2:$K$4251)),"High Day &amp; Eve",IF(AND(G499&gt;AVERAGE(train!$G$2:$G$4251),K499&lt;=AVERAGE(train!$K$2:$K$4251)),"High Day Only",IF(AND(G499&lt;=AVERAGE(train!$G$2:$G$4251),K499&gt;AVERAGE(train!$K$2:$K$4251)),"High Eve Only","Low Usage")))</f>
        <v>High Day &amp; Eve</v>
      </c>
    </row>
    <row r="500" spans="1:26">
      <c r="A500" t="s">
        <v>53</v>
      </c>
      <c r="B500">
        <v>53</v>
      </c>
      <c r="C500" t="s">
        <v>21</v>
      </c>
      <c r="D500" t="s">
        <v>22</v>
      </c>
      <c r="E500" t="s">
        <v>22</v>
      </c>
      <c r="F500">
        <v>0</v>
      </c>
      <c r="G500">
        <v>57.5</v>
      </c>
      <c r="H500">
        <v>95</v>
      </c>
      <c r="I500">
        <v>9.7799999999999994</v>
      </c>
      <c r="J500">
        <v>265.5</v>
      </c>
      <c r="K500">
        <v>131</v>
      </c>
      <c r="L500">
        <v>22.57</v>
      </c>
      <c r="M500">
        <v>244.3</v>
      </c>
      <c r="N500">
        <v>128</v>
      </c>
      <c r="O500">
        <v>10.99</v>
      </c>
      <c r="P500">
        <v>11.6</v>
      </c>
      <c r="Q500">
        <v>6</v>
      </c>
      <c r="R500">
        <v>3.13</v>
      </c>
      <c r="S500">
        <v>3</v>
      </c>
      <c r="T500" t="s">
        <v>22</v>
      </c>
      <c r="U500">
        <f t="shared" si="15"/>
        <v>0</v>
      </c>
      <c r="V500">
        <f>IF(Table2[[#This Row],[international_plan]]="yes",1,0)</f>
        <v>0</v>
      </c>
      <c r="W500">
        <f>IF(Table2[[#This Row],[voice_mail_plan]]="yes",1,0)</f>
        <v>0</v>
      </c>
      <c r="X500" t="str">
        <f t="shared" si="14"/>
        <v>Low</v>
      </c>
      <c r="Y500" t="str">
        <f>IF(Table2[[#This Row],[total_intl_charge]] &gt; AVERAGE($R$2:$R$4245),"High","Low")</f>
        <v>High</v>
      </c>
      <c r="Z500" t="str">
        <f>IF(AND(G500&gt;AVERAGE(train!$G$2:$G$4251),K500&gt;AVERAGE(train!$K$2:$K$4251)),"High Day &amp; Eve",IF(AND(G500&gt;AVERAGE(train!$G$2:$G$4251),K500&lt;=AVERAGE(train!$K$2:$K$4251)),"High Day Only",IF(AND(G500&lt;=AVERAGE(train!$G$2:$G$4251),K500&gt;AVERAGE(train!$K$2:$K$4251)),"High Eve Only","Low Usage")))</f>
        <v>High Eve Only</v>
      </c>
    </row>
    <row r="501" spans="1:26">
      <c r="A501" t="s">
        <v>61</v>
      </c>
      <c r="B501">
        <v>30</v>
      </c>
      <c r="C501" t="s">
        <v>21</v>
      </c>
      <c r="D501" t="s">
        <v>22</v>
      </c>
      <c r="E501" t="s">
        <v>22</v>
      </c>
      <c r="F501">
        <v>0</v>
      </c>
      <c r="G501">
        <v>169.9</v>
      </c>
      <c r="H501">
        <v>144</v>
      </c>
      <c r="I501">
        <v>28.88</v>
      </c>
      <c r="J501">
        <v>225.2</v>
      </c>
      <c r="K501">
        <v>118</v>
      </c>
      <c r="L501">
        <v>19.14</v>
      </c>
      <c r="M501">
        <v>169.7</v>
      </c>
      <c r="N501">
        <v>93</v>
      </c>
      <c r="O501">
        <v>7.64</v>
      </c>
      <c r="P501">
        <v>11.4</v>
      </c>
      <c r="Q501">
        <v>7</v>
      </c>
      <c r="R501">
        <v>3.08</v>
      </c>
      <c r="S501">
        <v>1</v>
      </c>
      <c r="T501" t="s">
        <v>22</v>
      </c>
      <c r="U501">
        <f t="shared" si="15"/>
        <v>0</v>
      </c>
      <c r="V501">
        <f>IF(Table2[[#This Row],[international_plan]]="yes",1,0)</f>
        <v>0</v>
      </c>
      <c r="W501">
        <f>IF(Table2[[#This Row],[voice_mail_plan]]="yes",1,0)</f>
        <v>0</v>
      </c>
      <c r="X501" t="str">
        <f t="shared" si="14"/>
        <v>Low</v>
      </c>
      <c r="Y501" t="str">
        <f>IF(Table2[[#This Row],[total_intl_charge]] &gt; AVERAGE($R$2:$R$4245),"High","Low")</f>
        <v>High</v>
      </c>
      <c r="Z501" t="str">
        <f>IF(AND(G501&gt;AVERAGE(train!$G$2:$G$4251),K501&gt;AVERAGE(train!$K$2:$K$4251)),"High Day &amp; Eve",IF(AND(G501&gt;AVERAGE(train!$G$2:$G$4251),K501&lt;=AVERAGE(train!$K$2:$K$4251)),"High Day Only",IF(AND(G501&lt;=AVERAGE(train!$G$2:$G$4251),K501&gt;AVERAGE(train!$K$2:$K$4251)),"High Eve Only","Low Usage")))</f>
        <v>High Eve Only</v>
      </c>
    </row>
    <row r="502" spans="1:26">
      <c r="A502" t="s">
        <v>29</v>
      </c>
      <c r="B502">
        <v>112</v>
      </c>
      <c r="C502" t="s">
        <v>21</v>
      </c>
      <c r="D502" t="s">
        <v>22</v>
      </c>
      <c r="E502" t="s">
        <v>22</v>
      </c>
      <c r="F502">
        <v>0</v>
      </c>
      <c r="G502">
        <v>335.5</v>
      </c>
      <c r="H502">
        <v>77</v>
      </c>
      <c r="I502">
        <v>57.04</v>
      </c>
      <c r="J502">
        <v>212.5</v>
      </c>
      <c r="K502">
        <v>109</v>
      </c>
      <c r="L502">
        <v>18.059999999999999</v>
      </c>
      <c r="M502">
        <v>265</v>
      </c>
      <c r="N502">
        <v>132</v>
      </c>
      <c r="O502">
        <v>11.93</v>
      </c>
      <c r="P502">
        <v>12.7</v>
      </c>
      <c r="Q502">
        <v>8</v>
      </c>
      <c r="R502">
        <v>3.43</v>
      </c>
      <c r="S502">
        <v>2</v>
      </c>
      <c r="T502" t="s">
        <v>23</v>
      </c>
      <c r="U502">
        <f t="shared" si="15"/>
        <v>1</v>
      </c>
      <c r="V502">
        <f>IF(Table2[[#This Row],[international_plan]]="yes",1,0)</f>
        <v>0</v>
      </c>
      <c r="W502">
        <f>IF(Table2[[#This Row],[voice_mail_plan]]="yes",1,0)</f>
        <v>0</v>
      </c>
      <c r="X502" t="str">
        <f t="shared" si="14"/>
        <v>High</v>
      </c>
      <c r="Y502" t="str">
        <f>IF(Table2[[#This Row],[total_intl_charge]] &gt; AVERAGE($R$2:$R$4245),"High","Low")</f>
        <v>High</v>
      </c>
      <c r="Z502" t="str">
        <f>IF(AND(G502&gt;AVERAGE(train!$G$2:$G$4251),K502&gt;AVERAGE(train!$K$2:$K$4251)),"High Day &amp; Eve",IF(AND(G502&gt;AVERAGE(train!$G$2:$G$4251),K502&lt;=AVERAGE(train!$K$2:$K$4251)),"High Day Only",IF(AND(G502&lt;=AVERAGE(train!$G$2:$G$4251),K502&gt;AVERAGE(train!$K$2:$K$4251)),"High Eve Only","Low Usage")))</f>
        <v>High Day &amp; Eve</v>
      </c>
    </row>
    <row r="503" spans="1:26">
      <c r="A503" t="s">
        <v>33</v>
      </c>
      <c r="B503">
        <v>129</v>
      </c>
      <c r="C503" t="s">
        <v>21</v>
      </c>
      <c r="D503" t="s">
        <v>22</v>
      </c>
      <c r="E503" t="s">
        <v>22</v>
      </c>
      <c r="F503">
        <v>0</v>
      </c>
      <c r="G503">
        <v>139.5</v>
      </c>
      <c r="H503">
        <v>119</v>
      </c>
      <c r="I503">
        <v>23.72</v>
      </c>
      <c r="J503">
        <v>289.3</v>
      </c>
      <c r="K503">
        <v>105</v>
      </c>
      <c r="L503">
        <v>24.59</v>
      </c>
      <c r="M503">
        <v>129.4</v>
      </c>
      <c r="N503">
        <v>97</v>
      </c>
      <c r="O503">
        <v>5.82</v>
      </c>
      <c r="P503">
        <v>13.1</v>
      </c>
      <c r="Q503">
        <v>8</v>
      </c>
      <c r="R503">
        <v>3.54</v>
      </c>
      <c r="S503">
        <v>0</v>
      </c>
      <c r="T503" t="s">
        <v>22</v>
      </c>
      <c r="U503">
        <f t="shared" si="15"/>
        <v>0</v>
      </c>
      <c r="V503">
        <f>IF(Table2[[#This Row],[international_plan]]="yes",1,0)</f>
        <v>0</v>
      </c>
      <c r="W503">
        <f>IF(Table2[[#This Row],[voice_mail_plan]]="yes",1,0)</f>
        <v>0</v>
      </c>
      <c r="X503" t="str">
        <f t="shared" si="14"/>
        <v>Very High</v>
      </c>
      <c r="Y503" t="str">
        <f>IF(Table2[[#This Row],[total_intl_charge]] &gt; AVERAGE($R$2:$R$4245),"High","Low")</f>
        <v>High</v>
      </c>
      <c r="Z503" t="str">
        <f>IF(AND(G503&gt;AVERAGE(train!$G$2:$G$4251),K503&gt;AVERAGE(train!$K$2:$K$4251)),"High Day &amp; Eve",IF(AND(G503&gt;AVERAGE(train!$G$2:$G$4251),K503&lt;=AVERAGE(train!$K$2:$K$4251)),"High Day Only",IF(AND(G503&lt;=AVERAGE(train!$G$2:$G$4251),K503&gt;AVERAGE(train!$K$2:$K$4251)),"High Eve Only","Low Usage")))</f>
        <v>High Eve Only</v>
      </c>
    </row>
    <row r="504" spans="1:26">
      <c r="A504" t="s">
        <v>58</v>
      </c>
      <c r="B504">
        <v>63</v>
      </c>
      <c r="C504" t="s">
        <v>21</v>
      </c>
      <c r="D504" t="s">
        <v>22</v>
      </c>
      <c r="E504" t="s">
        <v>23</v>
      </c>
      <c r="F504">
        <v>29</v>
      </c>
      <c r="G504">
        <v>142.30000000000001</v>
      </c>
      <c r="H504">
        <v>107</v>
      </c>
      <c r="I504">
        <v>24.19</v>
      </c>
      <c r="J504">
        <v>118.7</v>
      </c>
      <c r="K504">
        <v>56</v>
      </c>
      <c r="L504">
        <v>10.09</v>
      </c>
      <c r="M504">
        <v>240.1</v>
      </c>
      <c r="N504">
        <v>91</v>
      </c>
      <c r="O504">
        <v>10.8</v>
      </c>
      <c r="P504">
        <v>6.6</v>
      </c>
      <c r="Q504">
        <v>8</v>
      </c>
      <c r="R504">
        <v>1.78</v>
      </c>
      <c r="S504">
        <v>1</v>
      </c>
      <c r="T504" t="s">
        <v>22</v>
      </c>
      <c r="U504">
        <f t="shared" si="15"/>
        <v>0</v>
      </c>
      <c r="V504">
        <f>IF(Table2[[#This Row],[international_plan]]="yes",1,0)</f>
        <v>0</v>
      </c>
      <c r="W504">
        <f>IF(Table2[[#This Row],[voice_mail_plan]]="yes",1,0)</f>
        <v>1</v>
      </c>
      <c r="X504" t="str">
        <f t="shared" si="14"/>
        <v>Low</v>
      </c>
      <c r="Y504" t="str">
        <f>IF(Table2[[#This Row],[total_intl_charge]] &gt; AVERAGE($R$2:$R$4245),"High","Low")</f>
        <v>Low</v>
      </c>
      <c r="Z504" t="str">
        <f>IF(AND(G504&gt;AVERAGE(train!$G$2:$G$4251),K504&gt;AVERAGE(train!$K$2:$K$4251)),"High Day &amp; Eve",IF(AND(G504&gt;AVERAGE(train!$G$2:$G$4251),K504&lt;=AVERAGE(train!$K$2:$K$4251)),"High Day Only",IF(AND(G504&lt;=AVERAGE(train!$G$2:$G$4251),K504&gt;AVERAGE(train!$K$2:$K$4251)),"High Eve Only","Low Usage")))</f>
        <v>Low Usage</v>
      </c>
    </row>
    <row r="505" spans="1:26">
      <c r="A505" t="s">
        <v>44</v>
      </c>
      <c r="B505">
        <v>28</v>
      </c>
      <c r="C505" t="s">
        <v>21</v>
      </c>
      <c r="D505" t="s">
        <v>22</v>
      </c>
      <c r="E505" t="s">
        <v>22</v>
      </c>
      <c r="F505">
        <v>0</v>
      </c>
      <c r="G505">
        <v>187.8</v>
      </c>
      <c r="H505">
        <v>94</v>
      </c>
      <c r="I505">
        <v>31.93</v>
      </c>
      <c r="J505">
        <v>248.6</v>
      </c>
      <c r="K505">
        <v>86</v>
      </c>
      <c r="L505">
        <v>21.13</v>
      </c>
      <c r="M505">
        <v>208.8</v>
      </c>
      <c r="N505">
        <v>124</v>
      </c>
      <c r="O505">
        <v>9.4</v>
      </c>
      <c r="P505">
        <v>10.6</v>
      </c>
      <c r="Q505">
        <v>5</v>
      </c>
      <c r="R505">
        <v>2.86</v>
      </c>
      <c r="S505">
        <v>0</v>
      </c>
      <c r="T505" t="s">
        <v>22</v>
      </c>
      <c r="U505">
        <f t="shared" si="15"/>
        <v>0</v>
      </c>
      <c r="V505">
        <f>IF(Table2[[#This Row],[international_plan]]="yes",1,0)</f>
        <v>0</v>
      </c>
      <c r="W505">
        <f>IF(Table2[[#This Row],[voice_mail_plan]]="yes",1,0)</f>
        <v>0</v>
      </c>
      <c r="X505" t="str">
        <f t="shared" si="14"/>
        <v>Low</v>
      </c>
      <c r="Y505" t="str">
        <f>IF(Table2[[#This Row],[total_intl_charge]] &gt; AVERAGE($R$2:$R$4245),"High","Low")</f>
        <v>High</v>
      </c>
      <c r="Z505" t="str">
        <f>IF(AND(G505&gt;AVERAGE(train!$G$2:$G$4251),K505&gt;AVERAGE(train!$K$2:$K$4251)),"High Day &amp; Eve",IF(AND(G505&gt;AVERAGE(train!$G$2:$G$4251),K505&lt;=AVERAGE(train!$K$2:$K$4251)),"High Day Only",IF(AND(G505&lt;=AVERAGE(train!$G$2:$G$4251),K505&gt;AVERAGE(train!$K$2:$K$4251)),"High Eve Only","Low Usage")))</f>
        <v>High Day Only</v>
      </c>
    </row>
    <row r="506" spans="1:26">
      <c r="A506" t="s">
        <v>65</v>
      </c>
      <c r="B506">
        <v>90</v>
      </c>
      <c r="C506" t="s">
        <v>21</v>
      </c>
      <c r="D506" t="s">
        <v>22</v>
      </c>
      <c r="E506" t="s">
        <v>22</v>
      </c>
      <c r="F506">
        <v>0</v>
      </c>
      <c r="G506">
        <v>193.7</v>
      </c>
      <c r="H506">
        <v>83</v>
      </c>
      <c r="I506">
        <v>32.93</v>
      </c>
      <c r="J506">
        <v>154.19999999999999</v>
      </c>
      <c r="K506">
        <v>79</v>
      </c>
      <c r="L506">
        <v>13.11</v>
      </c>
      <c r="M506">
        <v>299</v>
      </c>
      <c r="N506">
        <v>60</v>
      </c>
      <c r="O506">
        <v>13.46</v>
      </c>
      <c r="P506">
        <v>12.7</v>
      </c>
      <c r="Q506">
        <v>3</v>
      </c>
      <c r="R506">
        <v>3.43</v>
      </c>
      <c r="S506">
        <v>1</v>
      </c>
      <c r="T506" t="s">
        <v>22</v>
      </c>
      <c r="U506">
        <f t="shared" si="15"/>
        <v>0</v>
      </c>
      <c r="V506">
        <f>IF(Table2[[#This Row],[international_plan]]="yes",1,0)</f>
        <v>0</v>
      </c>
      <c r="W506">
        <f>IF(Table2[[#This Row],[voice_mail_plan]]="yes",1,0)</f>
        <v>0</v>
      </c>
      <c r="X506" t="str">
        <f t="shared" si="14"/>
        <v>Medium</v>
      </c>
      <c r="Y506" t="str">
        <f>IF(Table2[[#This Row],[total_intl_charge]] &gt; AVERAGE($R$2:$R$4245),"High","Low")</f>
        <v>High</v>
      </c>
      <c r="Z506" t="str">
        <f>IF(AND(G506&gt;AVERAGE(train!$G$2:$G$4251),K506&gt;AVERAGE(train!$K$2:$K$4251)),"High Day &amp; Eve",IF(AND(G506&gt;AVERAGE(train!$G$2:$G$4251),K506&lt;=AVERAGE(train!$K$2:$K$4251)),"High Day Only",IF(AND(G506&lt;=AVERAGE(train!$G$2:$G$4251),K506&gt;AVERAGE(train!$K$2:$K$4251)),"High Eve Only","Low Usage")))</f>
        <v>High Day Only</v>
      </c>
    </row>
    <row r="507" spans="1:26">
      <c r="A507" t="s">
        <v>52</v>
      </c>
      <c r="B507">
        <v>151</v>
      </c>
      <c r="C507" t="s">
        <v>28</v>
      </c>
      <c r="D507" t="s">
        <v>22</v>
      </c>
      <c r="E507" t="s">
        <v>22</v>
      </c>
      <c r="F507">
        <v>0</v>
      </c>
      <c r="G507">
        <v>156.4</v>
      </c>
      <c r="H507">
        <v>108</v>
      </c>
      <c r="I507">
        <v>26.59</v>
      </c>
      <c r="J507">
        <v>233.4</v>
      </c>
      <c r="K507">
        <v>118</v>
      </c>
      <c r="L507">
        <v>19.84</v>
      </c>
      <c r="M507">
        <v>195.7</v>
      </c>
      <c r="N507">
        <v>141</v>
      </c>
      <c r="O507">
        <v>8.81</v>
      </c>
      <c r="P507">
        <v>7.7</v>
      </c>
      <c r="Q507">
        <v>6</v>
      </c>
      <c r="R507">
        <v>2.08</v>
      </c>
      <c r="S507">
        <v>4</v>
      </c>
      <c r="T507" t="s">
        <v>22</v>
      </c>
      <c r="U507">
        <f t="shared" si="15"/>
        <v>0</v>
      </c>
      <c r="V507">
        <f>IF(Table2[[#This Row],[international_plan]]="yes",1,0)</f>
        <v>0</v>
      </c>
      <c r="W507">
        <f>IF(Table2[[#This Row],[voice_mail_plan]]="yes",1,0)</f>
        <v>0</v>
      </c>
      <c r="X507" t="str">
        <f t="shared" si="14"/>
        <v>Very High</v>
      </c>
      <c r="Y507" t="str">
        <f>IF(Table2[[#This Row],[total_intl_charge]] &gt; AVERAGE($R$2:$R$4245),"High","Low")</f>
        <v>Low</v>
      </c>
      <c r="Z507" t="str">
        <f>IF(AND(G507&gt;AVERAGE(train!$G$2:$G$4251),K507&gt;AVERAGE(train!$K$2:$K$4251)),"High Day &amp; Eve",IF(AND(G507&gt;AVERAGE(train!$G$2:$G$4251),K507&lt;=AVERAGE(train!$K$2:$K$4251)),"High Day Only",IF(AND(G507&lt;=AVERAGE(train!$G$2:$G$4251),K507&gt;AVERAGE(train!$K$2:$K$4251)),"High Eve Only","Low Usage")))</f>
        <v>High Eve Only</v>
      </c>
    </row>
    <row r="508" spans="1:26">
      <c r="A508" t="s">
        <v>62</v>
      </c>
      <c r="B508">
        <v>105</v>
      </c>
      <c r="C508" t="s">
        <v>21</v>
      </c>
      <c r="D508" t="s">
        <v>23</v>
      </c>
      <c r="E508" t="s">
        <v>23</v>
      </c>
      <c r="F508">
        <v>29</v>
      </c>
      <c r="G508">
        <v>220.7</v>
      </c>
      <c r="H508">
        <v>82</v>
      </c>
      <c r="I508">
        <v>37.520000000000003</v>
      </c>
      <c r="J508">
        <v>217.7</v>
      </c>
      <c r="K508">
        <v>110</v>
      </c>
      <c r="L508">
        <v>18.5</v>
      </c>
      <c r="M508">
        <v>190.5</v>
      </c>
      <c r="N508">
        <v>100</v>
      </c>
      <c r="O508">
        <v>8.57</v>
      </c>
      <c r="P508">
        <v>13.2</v>
      </c>
      <c r="Q508">
        <v>6</v>
      </c>
      <c r="R508">
        <v>3.56</v>
      </c>
      <c r="S508">
        <v>1</v>
      </c>
      <c r="T508" t="s">
        <v>23</v>
      </c>
      <c r="U508">
        <f t="shared" si="15"/>
        <v>1</v>
      </c>
      <c r="V508">
        <f>IF(Table2[[#This Row],[international_plan]]="yes",1,0)</f>
        <v>1</v>
      </c>
      <c r="W508">
        <f>IF(Table2[[#This Row],[voice_mail_plan]]="yes",1,0)</f>
        <v>1</v>
      </c>
      <c r="X508" t="str">
        <f t="shared" si="14"/>
        <v>High</v>
      </c>
      <c r="Y508" t="str">
        <f>IF(Table2[[#This Row],[total_intl_charge]] &gt; AVERAGE($R$2:$R$4245),"High","Low")</f>
        <v>High</v>
      </c>
      <c r="Z508" t="str">
        <f>IF(AND(G508&gt;AVERAGE(train!$G$2:$G$4251),K508&gt;AVERAGE(train!$K$2:$K$4251)),"High Day &amp; Eve",IF(AND(G508&gt;AVERAGE(train!$G$2:$G$4251),K508&lt;=AVERAGE(train!$K$2:$K$4251)),"High Day Only",IF(AND(G508&lt;=AVERAGE(train!$G$2:$G$4251),K508&gt;AVERAGE(train!$K$2:$K$4251)),"High Eve Only","Low Usage")))</f>
        <v>High Day &amp; Eve</v>
      </c>
    </row>
    <row r="509" spans="1:26">
      <c r="A509" t="s">
        <v>63</v>
      </c>
      <c r="B509">
        <v>41</v>
      </c>
      <c r="C509" t="s">
        <v>25</v>
      </c>
      <c r="D509" t="s">
        <v>22</v>
      </c>
      <c r="E509" t="s">
        <v>23</v>
      </c>
      <c r="F509">
        <v>37</v>
      </c>
      <c r="G509">
        <v>239.8</v>
      </c>
      <c r="H509">
        <v>110</v>
      </c>
      <c r="I509">
        <v>40.770000000000003</v>
      </c>
      <c r="J509">
        <v>221.9</v>
      </c>
      <c r="K509">
        <v>115</v>
      </c>
      <c r="L509">
        <v>18.86</v>
      </c>
      <c r="M509">
        <v>189.1</v>
      </c>
      <c r="N509">
        <v>100</v>
      </c>
      <c r="O509">
        <v>8.51</v>
      </c>
      <c r="P509">
        <v>7.3</v>
      </c>
      <c r="Q509">
        <v>1</v>
      </c>
      <c r="R509">
        <v>1.97</v>
      </c>
      <c r="S509">
        <v>2</v>
      </c>
      <c r="T509" t="s">
        <v>22</v>
      </c>
      <c r="U509">
        <f t="shared" si="15"/>
        <v>0</v>
      </c>
      <c r="V509">
        <f>IF(Table2[[#This Row],[international_plan]]="yes",1,0)</f>
        <v>0</v>
      </c>
      <c r="W509">
        <f>IF(Table2[[#This Row],[voice_mail_plan]]="yes",1,0)</f>
        <v>1</v>
      </c>
      <c r="X509" t="str">
        <f t="shared" si="14"/>
        <v>Low</v>
      </c>
      <c r="Y509" t="str">
        <f>IF(Table2[[#This Row],[total_intl_charge]] &gt; AVERAGE($R$2:$R$4245),"High","Low")</f>
        <v>Low</v>
      </c>
      <c r="Z509" t="str">
        <f>IF(AND(G509&gt;AVERAGE(train!$G$2:$G$4251),K509&gt;AVERAGE(train!$K$2:$K$4251)),"High Day &amp; Eve",IF(AND(G509&gt;AVERAGE(train!$G$2:$G$4251),K509&lt;=AVERAGE(train!$K$2:$K$4251)),"High Day Only",IF(AND(G509&lt;=AVERAGE(train!$G$2:$G$4251),K509&gt;AVERAGE(train!$K$2:$K$4251)),"High Eve Only","Low Usage")))</f>
        <v>High Day &amp; Eve</v>
      </c>
    </row>
    <row r="510" spans="1:26">
      <c r="A510" t="s">
        <v>55</v>
      </c>
      <c r="B510">
        <v>48</v>
      </c>
      <c r="C510" t="s">
        <v>28</v>
      </c>
      <c r="D510" t="s">
        <v>22</v>
      </c>
      <c r="E510" t="s">
        <v>23</v>
      </c>
      <c r="F510">
        <v>43</v>
      </c>
      <c r="G510">
        <v>172</v>
      </c>
      <c r="H510">
        <v>111</v>
      </c>
      <c r="I510">
        <v>29.24</v>
      </c>
      <c r="J510">
        <v>200.2</v>
      </c>
      <c r="K510">
        <v>64</v>
      </c>
      <c r="L510">
        <v>17.02</v>
      </c>
      <c r="M510">
        <v>233.1</v>
      </c>
      <c r="N510">
        <v>96</v>
      </c>
      <c r="O510">
        <v>10.49</v>
      </c>
      <c r="P510">
        <v>8</v>
      </c>
      <c r="Q510">
        <v>5</v>
      </c>
      <c r="R510">
        <v>2.16</v>
      </c>
      <c r="S510">
        <v>1</v>
      </c>
      <c r="T510" t="s">
        <v>22</v>
      </c>
      <c r="U510">
        <f t="shared" si="15"/>
        <v>0</v>
      </c>
      <c r="V510">
        <f>IF(Table2[[#This Row],[international_plan]]="yes",1,0)</f>
        <v>0</v>
      </c>
      <c r="W510">
        <f>IF(Table2[[#This Row],[voice_mail_plan]]="yes",1,0)</f>
        <v>1</v>
      </c>
      <c r="X510" t="str">
        <f t="shared" si="14"/>
        <v>Low</v>
      </c>
      <c r="Y510" t="str">
        <f>IF(Table2[[#This Row],[total_intl_charge]] &gt; AVERAGE($R$2:$R$4245),"High","Low")</f>
        <v>Low</v>
      </c>
      <c r="Z510" t="str">
        <f>IF(AND(G510&gt;AVERAGE(train!$G$2:$G$4251),K510&gt;AVERAGE(train!$K$2:$K$4251)),"High Day &amp; Eve",IF(AND(G510&gt;AVERAGE(train!$G$2:$G$4251),K510&lt;=AVERAGE(train!$K$2:$K$4251)),"High Day Only",IF(AND(G510&lt;=AVERAGE(train!$G$2:$G$4251),K510&gt;AVERAGE(train!$K$2:$K$4251)),"High Eve Only","Low Usage")))</f>
        <v>Low Usage</v>
      </c>
    </row>
    <row r="511" spans="1:26">
      <c r="A511" t="s">
        <v>59</v>
      </c>
      <c r="B511">
        <v>166</v>
      </c>
      <c r="C511" t="s">
        <v>25</v>
      </c>
      <c r="D511" t="s">
        <v>23</v>
      </c>
      <c r="E511" t="s">
        <v>23</v>
      </c>
      <c r="F511">
        <v>35</v>
      </c>
      <c r="G511">
        <v>128.19999999999999</v>
      </c>
      <c r="H511">
        <v>138</v>
      </c>
      <c r="I511">
        <v>21.79</v>
      </c>
      <c r="J511">
        <v>274.5</v>
      </c>
      <c r="K511">
        <v>113</v>
      </c>
      <c r="L511">
        <v>23.33</v>
      </c>
      <c r="M511">
        <v>298.89999999999998</v>
      </c>
      <c r="N511">
        <v>130</v>
      </c>
      <c r="O511">
        <v>13.45</v>
      </c>
      <c r="P511">
        <v>8.8000000000000007</v>
      </c>
      <c r="Q511">
        <v>7</v>
      </c>
      <c r="R511">
        <v>2.38</v>
      </c>
      <c r="S511">
        <v>2</v>
      </c>
      <c r="T511" t="s">
        <v>22</v>
      </c>
      <c r="U511">
        <f t="shared" si="15"/>
        <v>0</v>
      </c>
      <c r="V511">
        <f>IF(Table2[[#This Row],[international_plan]]="yes",1,0)</f>
        <v>1</v>
      </c>
      <c r="W511">
        <f>IF(Table2[[#This Row],[voice_mail_plan]]="yes",1,0)</f>
        <v>1</v>
      </c>
      <c r="X511" t="str">
        <f t="shared" si="14"/>
        <v>Very High</v>
      </c>
      <c r="Y511" t="str">
        <f>IF(Table2[[#This Row],[total_intl_charge]] &gt; AVERAGE($R$2:$R$4245),"High","Low")</f>
        <v>Low</v>
      </c>
      <c r="Z511" t="str">
        <f>IF(AND(G511&gt;AVERAGE(train!$G$2:$G$4251),K511&gt;AVERAGE(train!$K$2:$K$4251)),"High Day &amp; Eve",IF(AND(G511&gt;AVERAGE(train!$G$2:$G$4251),K511&lt;=AVERAGE(train!$K$2:$K$4251)),"High Day Only",IF(AND(G511&lt;=AVERAGE(train!$G$2:$G$4251),K511&gt;AVERAGE(train!$K$2:$K$4251)),"High Eve Only","Low Usage")))</f>
        <v>High Eve Only</v>
      </c>
    </row>
    <row r="512" spans="1:26">
      <c r="A512" t="s">
        <v>40</v>
      </c>
      <c r="B512">
        <v>79</v>
      </c>
      <c r="C512" t="s">
        <v>28</v>
      </c>
      <c r="D512" t="s">
        <v>22</v>
      </c>
      <c r="E512" t="s">
        <v>22</v>
      </c>
      <c r="F512">
        <v>0</v>
      </c>
      <c r="G512">
        <v>130.19999999999999</v>
      </c>
      <c r="H512">
        <v>119</v>
      </c>
      <c r="I512">
        <v>22.13</v>
      </c>
      <c r="J512">
        <v>290.89999999999998</v>
      </c>
      <c r="K512">
        <v>121</v>
      </c>
      <c r="L512">
        <v>24.73</v>
      </c>
      <c r="M512">
        <v>194.8</v>
      </c>
      <c r="N512">
        <v>140</v>
      </c>
      <c r="O512">
        <v>8.77</v>
      </c>
      <c r="P512">
        <v>14</v>
      </c>
      <c r="Q512">
        <v>6</v>
      </c>
      <c r="R512">
        <v>3.78</v>
      </c>
      <c r="S512">
        <v>3</v>
      </c>
      <c r="T512" t="s">
        <v>22</v>
      </c>
      <c r="U512">
        <f t="shared" si="15"/>
        <v>0</v>
      </c>
      <c r="V512">
        <f>IF(Table2[[#This Row],[international_plan]]="yes",1,0)</f>
        <v>0</v>
      </c>
      <c r="W512">
        <f>IF(Table2[[#This Row],[voice_mail_plan]]="yes",1,0)</f>
        <v>0</v>
      </c>
      <c r="X512" t="str">
        <f t="shared" si="14"/>
        <v>Medium</v>
      </c>
      <c r="Y512" t="str">
        <f>IF(Table2[[#This Row],[total_intl_charge]] &gt; AVERAGE($R$2:$R$4245),"High","Low")</f>
        <v>High</v>
      </c>
      <c r="Z512" t="str">
        <f>IF(AND(G512&gt;AVERAGE(train!$G$2:$G$4251),K512&gt;AVERAGE(train!$K$2:$K$4251)),"High Day &amp; Eve",IF(AND(G512&gt;AVERAGE(train!$G$2:$G$4251),K512&lt;=AVERAGE(train!$K$2:$K$4251)),"High Day Only",IF(AND(G512&lt;=AVERAGE(train!$G$2:$G$4251),K512&gt;AVERAGE(train!$K$2:$K$4251)),"High Eve Only","Low Usage")))</f>
        <v>High Eve Only</v>
      </c>
    </row>
    <row r="513" spans="1:26">
      <c r="A513" t="s">
        <v>38</v>
      </c>
      <c r="B513">
        <v>153</v>
      </c>
      <c r="C513" t="s">
        <v>28</v>
      </c>
      <c r="D513" t="s">
        <v>22</v>
      </c>
      <c r="E513" t="s">
        <v>22</v>
      </c>
      <c r="F513">
        <v>0</v>
      </c>
      <c r="G513">
        <v>195.4</v>
      </c>
      <c r="H513">
        <v>107</v>
      </c>
      <c r="I513">
        <v>33.22</v>
      </c>
      <c r="J513">
        <v>154.6</v>
      </c>
      <c r="K513">
        <v>96</v>
      </c>
      <c r="L513">
        <v>13.14</v>
      </c>
      <c r="M513">
        <v>142.80000000000001</v>
      </c>
      <c r="N513">
        <v>97</v>
      </c>
      <c r="O513">
        <v>6.43</v>
      </c>
      <c r="P513">
        <v>11.6</v>
      </c>
      <c r="Q513">
        <v>6</v>
      </c>
      <c r="R513">
        <v>3.13</v>
      </c>
      <c r="S513">
        <v>1</v>
      </c>
      <c r="T513" t="s">
        <v>22</v>
      </c>
      <c r="U513">
        <f t="shared" si="15"/>
        <v>0</v>
      </c>
      <c r="V513">
        <f>IF(Table2[[#This Row],[international_plan]]="yes",1,0)</f>
        <v>0</v>
      </c>
      <c r="W513">
        <f>IF(Table2[[#This Row],[voice_mail_plan]]="yes",1,0)</f>
        <v>0</v>
      </c>
      <c r="X513" t="str">
        <f t="shared" si="14"/>
        <v>Very High</v>
      </c>
      <c r="Y513" t="str">
        <f>IF(Table2[[#This Row],[total_intl_charge]] &gt; AVERAGE($R$2:$R$4245),"High","Low")</f>
        <v>High</v>
      </c>
      <c r="Z513" t="str">
        <f>IF(AND(G513&gt;AVERAGE(train!$G$2:$G$4251),K513&gt;AVERAGE(train!$K$2:$K$4251)),"High Day &amp; Eve",IF(AND(G513&gt;AVERAGE(train!$G$2:$G$4251),K513&lt;=AVERAGE(train!$K$2:$K$4251)),"High Day Only",IF(AND(G513&lt;=AVERAGE(train!$G$2:$G$4251),K513&gt;AVERAGE(train!$K$2:$K$4251)),"High Eve Only","Low Usage")))</f>
        <v>High Day Only</v>
      </c>
    </row>
    <row r="514" spans="1:26">
      <c r="A514" t="s">
        <v>70</v>
      </c>
      <c r="B514">
        <v>110</v>
      </c>
      <c r="C514" t="s">
        <v>21</v>
      </c>
      <c r="D514" t="s">
        <v>23</v>
      </c>
      <c r="E514" t="s">
        <v>22</v>
      </c>
      <c r="F514">
        <v>0</v>
      </c>
      <c r="G514">
        <v>293.3</v>
      </c>
      <c r="H514">
        <v>79</v>
      </c>
      <c r="I514">
        <v>49.86</v>
      </c>
      <c r="J514">
        <v>188.5</v>
      </c>
      <c r="K514">
        <v>90</v>
      </c>
      <c r="L514">
        <v>16.02</v>
      </c>
      <c r="M514">
        <v>266.89999999999998</v>
      </c>
      <c r="N514">
        <v>91</v>
      </c>
      <c r="O514">
        <v>12.01</v>
      </c>
      <c r="P514">
        <v>14.5</v>
      </c>
      <c r="Q514">
        <v>4</v>
      </c>
      <c r="R514">
        <v>3.92</v>
      </c>
      <c r="S514">
        <v>0</v>
      </c>
      <c r="T514" t="s">
        <v>23</v>
      </c>
      <c r="U514">
        <f t="shared" si="15"/>
        <v>1</v>
      </c>
      <c r="V514">
        <f>IF(Table2[[#This Row],[international_plan]]="yes",1,0)</f>
        <v>1</v>
      </c>
      <c r="W514">
        <f>IF(Table2[[#This Row],[voice_mail_plan]]="yes",1,0)</f>
        <v>0</v>
      </c>
      <c r="X514" t="str">
        <f t="shared" ref="X514:X577" si="16">IF(B514&lt;=$AC$3,"Low",IF(B514&lt;=$AC$4,"Medium",IF(B514&lt;=$AC$5,"High",IF(B514&gt;=$AC$5,"Very High"))))</f>
        <v>High</v>
      </c>
      <c r="Y514" t="str">
        <f>IF(Table2[[#This Row],[total_intl_charge]] &gt; AVERAGE($R$2:$R$4245),"High","Low")</f>
        <v>High</v>
      </c>
      <c r="Z514" t="str">
        <f>IF(AND(G514&gt;AVERAGE(train!$G$2:$G$4251),K514&gt;AVERAGE(train!$K$2:$K$4251)),"High Day &amp; Eve",IF(AND(G514&gt;AVERAGE(train!$G$2:$G$4251),K514&lt;=AVERAGE(train!$K$2:$K$4251)),"High Day Only",IF(AND(G514&lt;=AVERAGE(train!$G$2:$G$4251),K514&gt;AVERAGE(train!$K$2:$K$4251)),"High Eve Only","Low Usage")))</f>
        <v>High Day Only</v>
      </c>
    </row>
    <row r="515" spans="1:26">
      <c r="A515" t="s">
        <v>70</v>
      </c>
      <c r="B515">
        <v>163</v>
      </c>
      <c r="C515" t="s">
        <v>21</v>
      </c>
      <c r="D515" t="s">
        <v>22</v>
      </c>
      <c r="E515" t="s">
        <v>22</v>
      </c>
      <c r="F515">
        <v>0</v>
      </c>
      <c r="G515">
        <v>191.3</v>
      </c>
      <c r="H515">
        <v>89</v>
      </c>
      <c r="I515">
        <v>32.520000000000003</v>
      </c>
      <c r="J515">
        <v>193.9</v>
      </c>
      <c r="K515">
        <v>87</v>
      </c>
      <c r="L515">
        <v>16.48</v>
      </c>
      <c r="M515">
        <v>268.39999999999998</v>
      </c>
      <c r="N515">
        <v>121</v>
      </c>
      <c r="O515">
        <v>12.08</v>
      </c>
      <c r="P515">
        <v>12.8</v>
      </c>
      <c r="Q515">
        <v>4</v>
      </c>
      <c r="R515">
        <v>3.46</v>
      </c>
      <c r="S515">
        <v>1</v>
      </c>
      <c r="T515" t="s">
        <v>22</v>
      </c>
      <c r="U515">
        <f t="shared" ref="U515:U578" si="17">IF(T515="yes",1,0)</f>
        <v>0</v>
      </c>
      <c r="V515">
        <f>IF(Table2[[#This Row],[international_plan]]="yes",1,0)</f>
        <v>0</v>
      </c>
      <c r="W515">
        <f>IF(Table2[[#This Row],[voice_mail_plan]]="yes",1,0)</f>
        <v>0</v>
      </c>
      <c r="X515" t="str">
        <f t="shared" si="16"/>
        <v>Very High</v>
      </c>
      <c r="Y515" t="str">
        <f>IF(Table2[[#This Row],[total_intl_charge]] &gt; AVERAGE($R$2:$R$4245),"High","Low")</f>
        <v>High</v>
      </c>
      <c r="Z515" t="str">
        <f>IF(AND(G515&gt;AVERAGE(train!$G$2:$G$4251),K515&gt;AVERAGE(train!$K$2:$K$4251)),"High Day &amp; Eve",IF(AND(G515&gt;AVERAGE(train!$G$2:$G$4251),K515&lt;=AVERAGE(train!$K$2:$K$4251)),"High Day Only",IF(AND(G515&lt;=AVERAGE(train!$G$2:$G$4251),K515&gt;AVERAGE(train!$K$2:$K$4251)),"High Eve Only","Low Usage")))</f>
        <v>High Day Only</v>
      </c>
    </row>
    <row r="516" spans="1:26">
      <c r="A516" t="s">
        <v>66</v>
      </c>
      <c r="B516">
        <v>105</v>
      </c>
      <c r="C516" t="s">
        <v>25</v>
      </c>
      <c r="D516" t="s">
        <v>22</v>
      </c>
      <c r="E516" t="s">
        <v>23</v>
      </c>
      <c r="F516">
        <v>33</v>
      </c>
      <c r="G516">
        <v>209.6</v>
      </c>
      <c r="H516">
        <v>68</v>
      </c>
      <c r="I516">
        <v>35.630000000000003</v>
      </c>
      <c r="J516">
        <v>146.9</v>
      </c>
      <c r="K516">
        <v>140</v>
      </c>
      <c r="L516">
        <v>12.49</v>
      </c>
      <c r="M516">
        <v>121</v>
      </c>
      <c r="N516">
        <v>131</v>
      </c>
      <c r="O516">
        <v>5.44</v>
      </c>
      <c r="P516">
        <v>10.6</v>
      </c>
      <c r="Q516">
        <v>3</v>
      </c>
      <c r="R516">
        <v>2.86</v>
      </c>
      <c r="S516">
        <v>2</v>
      </c>
      <c r="T516" t="s">
        <v>22</v>
      </c>
      <c r="U516">
        <f t="shared" si="17"/>
        <v>0</v>
      </c>
      <c r="V516">
        <f>IF(Table2[[#This Row],[international_plan]]="yes",1,0)</f>
        <v>0</v>
      </c>
      <c r="W516">
        <f>IF(Table2[[#This Row],[voice_mail_plan]]="yes",1,0)</f>
        <v>1</v>
      </c>
      <c r="X516" t="str">
        <f t="shared" si="16"/>
        <v>High</v>
      </c>
      <c r="Y516" t="str">
        <f>IF(Table2[[#This Row],[total_intl_charge]] &gt; AVERAGE($R$2:$R$4245),"High","Low")</f>
        <v>High</v>
      </c>
      <c r="Z516" t="str">
        <f>IF(AND(G516&gt;AVERAGE(train!$G$2:$G$4251),K516&gt;AVERAGE(train!$K$2:$K$4251)),"High Day &amp; Eve",IF(AND(G516&gt;AVERAGE(train!$G$2:$G$4251),K516&lt;=AVERAGE(train!$K$2:$K$4251)),"High Day Only",IF(AND(G516&lt;=AVERAGE(train!$G$2:$G$4251),K516&gt;AVERAGE(train!$K$2:$K$4251)),"High Eve Only","Low Usage")))</f>
        <v>High Day &amp; Eve</v>
      </c>
    </row>
    <row r="517" spans="1:26">
      <c r="A517" t="s">
        <v>30</v>
      </c>
      <c r="B517">
        <v>172</v>
      </c>
      <c r="C517" t="s">
        <v>21</v>
      </c>
      <c r="D517" t="s">
        <v>22</v>
      </c>
      <c r="E517" t="s">
        <v>22</v>
      </c>
      <c r="F517">
        <v>0</v>
      </c>
      <c r="G517">
        <v>215.7</v>
      </c>
      <c r="H517">
        <v>140</v>
      </c>
      <c r="I517">
        <v>36.67</v>
      </c>
      <c r="J517">
        <v>146.30000000000001</v>
      </c>
      <c r="K517">
        <v>84</v>
      </c>
      <c r="L517">
        <v>12.44</v>
      </c>
      <c r="M517">
        <v>264.60000000000002</v>
      </c>
      <c r="N517">
        <v>83</v>
      </c>
      <c r="O517">
        <v>11.91</v>
      </c>
      <c r="P517">
        <v>7.1</v>
      </c>
      <c r="Q517">
        <v>1</v>
      </c>
      <c r="R517">
        <v>1.92</v>
      </c>
      <c r="S517">
        <v>3</v>
      </c>
      <c r="T517" t="s">
        <v>22</v>
      </c>
      <c r="U517">
        <f t="shared" si="17"/>
        <v>0</v>
      </c>
      <c r="V517">
        <f>IF(Table2[[#This Row],[international_plan]]="yes",1,0)</f>
        <v>0</v>
      </c>
      <c r="W517">
        <f>IF(Table2[[#This Row],[voice_mail_plan]]="yes",1,0)</f>
        <v>0</v>
      </c>
      <c r="X517" t="str">
        <f t="shared" si="16"/>
        <v>Very High</v>
      </c>
      <c r="Y517" t="str">
        <f>IF(Table2[[#This Row],[total_intl_charge]] &gt; AVERAGE($R$2:$R$4245),"High","Low")</f>
        <v>Low</v>
      </c>
      <c r="Z517" t="str">
        <f>IF(AND(G517&gt;AVERAGE(train!$G$2:$G$4251),K517&gt;AVERAGE(train!$K$2:$K$4251)),"High Day &amp; Eve",IF(AND(G517&gt;AVERAGE(train!$G$2:$G$4251),K517&lt;=AVERAGE(train!$K$2:$K$4251)),"High Day Only",IF(AND(G517&lt;=AVERAGE(train!$G$2:$G$4251),K517&gt;AVERAGE(train!$K$2:$K$4251)),"High Eve Only","Low Usage")))</f>
        <v>High Day Only</v>
      </c>
    </row>
    <row r="518" spans="1:26">
      <c r="A518" t="s">
        <v>63</v>
      </c>
      <c r="B518">
        <v>126</v>
      </c>
      <c r="C518" t="s">
        <v>21</v>
      </c>
      <c r="D518" t="s">
        <v>22</v>
      </c>
      <c r="E518" t="s">
        <v>22</v>
      </c>
      <c r="F518">
        <v>0</v>
      </c>
      <c r="G518">
        <v>161.4</v>
      </c>
      <c r="H518">
        <v>110</v>
      </c>
      <c r="I518">
        <v>27.44</v>
      </c>
      <c r="J518">
        <v>220.6</v>
      </c>
      <c r="K518">
        <v>125</v>
      </c>
      <c r="L518">
        <v>18.75</v>
      </c>
      <c r="M518">
        <v>249.2</v>
      </c>
      <c r="N518">
        <v>78</v>
      </c>
      <c r="O518">
        <v>11.21</v>
      </c>
      <c r="P518">
        <v>5.0999999999999996</v>
      </c>
      <c r="Q518">
        <v>2</v>
      </c>
      <c r="R518">
        <v>1.38</v>
      </c>
      <c r="S518">
        <v>0</v>
      </c>
      <c r="T518" t="s">
        <v>22</v>
      </c>
      <c r="U518">
        <f t="shared" si="17"/>
        <v>0</v>
      </c>
      <c r="V518">
        <f>IF(Table2[[#This Row],[international_plan]]="yes",1,0)</f>
        <v>0</v>
      </c>
      <c r="W518">
        <f>IF(Table2[[#This Row],[voice_mail_plan]]="yes",1,0)</f>
        <v>0</v>
      </c>
      <c r="X518" t="str">
        <f t="shared" si="16"/>
        <v>High</v>
      </c>
      <c r="Y518" t="str">
        <f>IF(Table2[[#This Row],[total_intl_charge]] &gt; AVERAGE($R$2:$R$4245),"High","Low")</f>
        <v>Low</v>
      </c>
      <c r="Z518" t="str">
        <f>IF(AND(G518&gt;AVERAGE(train!$G$2:$G$4251),K518&gt;AVERAGE(train!$K$2:$K$4251)),"High Day &amp; Eve",IF(AND(G518&gt;AVERAGE(train!$G$2:$G$4251),K518&lt;=AVERAGE(train!$K$2:$K$4251)),"High Day Only",IF(AND(G518&lt;=AVERAGE(train!$G$2:$G$4251),K518&gt;AVERAGE(train!$K$2:$K$4251)),"High Eve Only","Low Usage")))</f>
        <v>High Eve Only</v>
      </c>
    </row>
    <row r="519" spans="1:26">
      <c r="A519" t="s">
        <v>39</v>
      </c>
      <c r="B519">
        <v>97</v>
      </c>
      <c r="C519" t="s">
        <v>28</v>
      </c>
      <c r="D519" t="s">
        <v>22</v>
      </c>
      <c r="E519" t="s">
        <v>22</v>
      </c>
      <c r="F519">
        <v>0</v>
      </c>
      <c r="G519">
        <v>144.19999999999999</v>
      </c>
      <c r="H519">
        <v>91</v>
      </c>
      <c r="I519">
        <v>24.51</v>
      </c>
      <c r="J519">
        <v>226.7</v>
      </c>
      <c r="K519">
        <v>137</v>
      </c>
      <c r="L519">
        <v>19.27</v>
      </c>
      <c r="M519">
        <v>144.6</v>
      </c>
      <c r="N519">
        <v>72</v>
      </c>
      <c r="O519">
        <v>6.51</v>
      </c>
      <c r="P519">
        <v>13.8</v>
      </c>
      <c r="Q519">
        <v>4</v>
      </c>
      <c r="R519">
        <v>3.73</v>
      </c>
      <c r="S519">
        <v>3</v>
      </c>
      <c r="T519" t="s">
        <v>22</v>
      </c>
      <c r="U519">
        <f t="shared" si="17"/>
        <v>0</v>
      </c>
      <c r="V519">
        <f>IF(Table2[[#This Row],[international_plan]]="yes",1,0)</f>
        <v>0</v>
      </c>
      <c r="W519">
        <f>IF(Table2[[#This Row],[voice_mail_plan]]="yes",1,0)</f>
        <v>0</v>
      </c>
      <c r="X519" t="str">
        <f t="shared" si="16"/>
        <v>Medium</v>
      </c>
      <c r="Y519" t="str">
        <f>IF(Table2[[#This Row],[total_intl_charge]] &gt; AVERAGE($R$2:$R$4245),"High","Low")</f>
        <v>High</v>
      </c>
      <c r="Z519" t="str">
        <f>IF(AND(G519&gt;AVERAGE(train!$G$2:$G$4251),K519&gt;AVERAGE(train!$K$2:$K$4251)),"High Day &amp; Eve",IF(AND(G519&gt;AVERAGE(train!$G$2:$G$4251),K519&lt;=AVERAGE(train!$K$2:$K$4251)),"High Day Only",IF(AND(G519&lt;=AVERAGE(train!$G$2:$G$4251),K519&gt;AVERAGE(train!$K$2:$K$4251)),"High Eve Only","Low Usage")))</f>
        <v>High Eve Only</v>
      </c>
    </row>
    <row r="520" spans="1:26">
      <c r="A520" t="s">
        <v>24</v>
      </c>
      <c r="B520">
        <v>95</v>
      </c>
      <c r="C520" t="s">
        <v>25</v>
      </c>
      <c r="D520" t="s">
        <v>23</v>
      </c>
      <c r="E520" t="s">
        <v>23</v>
      </c>
      <c r="F520">
        <v>37</v>
      </c>
      <c r="G520">
        <v>220.2</v>
      </c>
      <c r="H520">
        <v>109</v>
      </c>
      <c r="I520">
        <v>37.43</v>
      </c>
      <c r="J520">
        <v>185.3</v>
      </c>
      <c r="K520">
        <v>99</v>
      </c>
      <c r="L520">
        <v>15.75</v>
      </c>
      <c r="M520">
        <v>205.1</v>
      </c>
      <c r="N520">
        <v>82</v>
      </c>
      <c r="O520">
        <v>9.23</v>
      </c>
      <c r="P520">
        <v>4.0999999999999996</v>
      </c>
      <c r="Q520">
        <v>2</v>
      </c>
      <c r="R520">
        <v>1.1100000000000001</v>
      </c>
      <c r="S520">
        <v>0</v>
      </c>
      <c r="T520" t="s">
        <v>23</v>
      </c>
      <c r="U520">
        <f t="shared" si="17"/>
        <v>1</v>
      </c>
      <c r="V520">
        <f>IF(Table2[[#This Row],[international_plan]]="yes",1,0)</f>
        <v>1</v>
      </c>
      <c r="W520">
        <f>IF(Table2[[#This Row],[voice_mail_plan]]="yes",1,0)</f>
        <v>1</v>
      </c>
      <c r="X520" t="str">
        <f t="shared" si="16"/>
        <v>Medium</v>
      </c>
      <c r="Y520" t="str">
        <f>IF(Table2[[#This Row],[total_intl_charge]] &gt; AVERAGE($R$2:$R$4245),"High","Low")</f>
        <v>Low</v>
      </c>
      <c r="Z520" t="str">
        <f>IF(AND(G520&gt;AVERAGE(train!$G$2:$G$4251),K520&gt;AVERAGE(train!$K$2:$K$4251)),"High Day &amp; Eve",IF(AND(G520&gt;AVERAGE(train!$G$2:$G$4251),K520&lt;=AVERAGE(train!$K$2:$K$4251)),"High Day Only",IF(AND(G520&lt;=AVERAGE(train!$G$2:$G$4251),K520&gt;AVERAGE(train!$K$2:$K$4251)),"High Eve Only","Low Usage")))</f>
        <v>High Day Only</v>
      </c>
    </row>
    <row r="521" spans="1:26">
      <c r="A521" t="s">
        <v>54</v>
      </c>
      <c r="B521">
        <v>87</v>
      </c>
      <c r="C521" t="s">
        <v>28</v>
      </c>
      <c r="D521" t="s">
        <v>22</v>
      </c>
      <c r="E521" t="s">
        <v>22</v>
      </c>
      <c r="F521">
        <v>0</v>
      </c>
      <c r="G521">
        <v>256.2</v>
      </c>
      <c r="H521">
        <v>105</v>
      </c>
      <c r="I521">
        <v>43.55</v>
      </c>
      <c r="J521">
        <v>160.69999999999999</v>
      </c>
      <c r="K521">
        <v>102</v>
      </c>
      <c r="L521">
        <v>13.66</v>
      </c>
      <c r="M521">
        <v>249.4</v>
      </c>
      <c r="N521">
        <v>80</v>
      </c>
      <c r="O521">
        <v>11.22</v>
      </c>
      <c r="P521">
        <v>7.4</v>
      </c>
      <c r="Q521">
        <v>2</v>
      </c>
      <c r="R521">
        <v>2</v>
      </c>
      <c r="S521">
        <v>4</v>
      </c>
      <c r="T521" t="s">
        <v>22</v>
      </c>
      <c r="U521">
        <f t="shared" si="17"/>
        <v>0</v>
      </c>
      <c r="V521">
        <f>IF(Table2[[#This Row],[international_plan]]="yes",1,0)</f>
        <v>0</v>
      </c>
      <c r="W521">
        <f>IF(Table2[[#This Row],[voice_mail_plan]]="yes",1,0)</f>
        <v>0</v>
      </c>
      <c r="X521" t="str">
        <f t="shared" si="16"/>
        <v>Medium</v>
      </c>
      <c r="Y521" t="str">
        <f>IF(Table2[[#This Row],[total_intl_charge]] &gt; AVERAGE($R$2:$R$4245),"High","Low")</f>
        <v>Low</v>
      </c>
      <c r="Z521" t="str">
        <f>IF(AND(G521&gt;AVERAGE(train!$G$2:$G$4251),K521&gt;AVERAGE(train!$K$2:$K$4251)),"High Day &amp; Eve",IF(AND(G521&gt;AVERAGE(train!$G$2:$G$4251),K521&lt;=AVERAGE(train!$K$2:$K$4251)),"High Day Only",IF(AND(G521&lt;=AVERAGE(train!$G$2:$G$4251),K521&gt;AVERAGE(train!$K$2:$K$4251)),"High Eve Only","Low Usage")))</f>
        <v>High Day &amp; Eve</v>
      </c>
    </row>
    <row r="522" spans="1:26">
      <c r="A522" t="s">
        <v>64</v>
      </c>
      <c r="B522">
        <v>97</v>
      </c>
      <c r="C522" t="s">
        <v>21</v>
      </c>
      <c r="D522" t="s">
        <v>22</v>
      </c>
      <c r="E522" t="s">
        <v>22</v>
      </c>
      <c r="F522">
        <v>0</v>
      </c>
      <c r="G522">
        <v>112.7</v>
      </c>
      <c r="H522">
        <v>119</v>
      </c>
      <c r="I522">
        <v>19.16</v>
      </c>
      <c r="J522">
        <v>217.7</v>
      </c>
      <c r="K522">
        <v>109</v>
      </c>
      <c r="L522">
        <v>18.5</v>
      </c>
      <c r="M522">
        <v>152.1</v>
      </c>
      <c r="N522">
        <v>76</v>
      </c>
      <c r="O522">
        <v>6.84</v>
      </c>
      <c r="P522">
        <v>6.5</v>
      </c>
      <c r="Q522">
        <v>5</v>
      </c>
      <c r="R522">
        <v>1.76</v>
      </c>
      <c r="S522">
        <v>1</v>
      </c>
      <c r="T522" t="s">
        <v>22</v>
      </c>
      <c r="U522">
        <f t="shared" si="17"/>
        <v>0</v>
      </c>
      <c r="V522">
        <f>IF(Table2[[#This Row],[international_plan]]="yes",1,0)</f>
        <v>0</v>
      </c>
      <c r="W522">
        <f>IF(Table2[[#This Row],[voice_mail_plan]]="yes",1,0)</f>
        <v>0</v>
      </c>
      <c r="X522" t="str">
        <f t="shared" si="16"/>
        <v>Medium</v>
      </c>
      <c r="Y522" t="str">
        <f>IF(Table2[[#This Row],[total_intl_charge]] &gt; AVERAGE($R$2:$R$4245),"High","Low")</f>
        <v>Low</v>
      </c>
      <c r="Z522" t="str">
        <f>IF(AND(G522&gt;AVERAGE(train!$G$2:$G$4251),K522&gt;AVERAGE(train!$K$2:$K$4251)),"High Day &amp; Eve",IF(AND(G522&gt;AVERAGE(train!$G$2:$G$4251),K522&lt;=AVERAGE(train!$K$2:$K$4251)),"High Day Only",IF(AND(G522&lt;=AVERAGE(train!$G$2:$G$4251),K522&gt;AVERAGE(train!$K$2:$K$4251)),"High Eve Only","Low Usage")))</f>
        <v>High Eve Only</v>
      </c>
    </row>
    <row r="523" spans="1:26">
      <c r="A523" t="s">
        <v>39</v>
      </c>
      <c r="B523">
        <v>140</v>
      </c>
      <c r="C523" t="s">
        <v>25</v>
      </c>
      <c r="D523" t="s">
        <v>22</v>
      </c>
      <c r="E523" t="s">
        <v>22</v>
      </c>
      <c r="F523">
        <v>0</v>
      </c>
      <c r="G523">
        <v>194.8</v>
      </c>
      <c r="H523">
        <v>107</v>
      </c>
      <c r="I523">
        <v>33.119999999999997</v>
      </c>
      <c r="J523">
        <v>170.9</v>
      </c>
      <c r="K523">
        <v>99</v>
      </c>
      <c r="L523">
        <v>14.53</v>
      </c>
      <c r="M523">
        <v>225.1</v>
      </c>
      <c r="N523">
        <v>93</v>
      </c>
      <c r="O523">
        <v>10.130000000000001</v>
      </c>
      <c r="P523">
        <v>13.9</v>
      </c>
      <c r="Q523">
        <v>4</v>
      </c>
      <c r="R523">
        <v>3.75</v>
      </c>
      <c r="S523">
        <v>0</v>
      </c>
      <c r="T523" t="s">
        <v>22</v>
      </c>
      <c r="U523">
        <f t="shared" si="17"/>
        <v>0</v>
      </c>
      <c r="V523">
        <f>IF(Table2[[#This Row],[international_plan]]="yes",1,0)</f>
        <v>0</v>
      </c>
      <c r="W523">
        <f>IF(Table2[[#This Row],[voice_mail_plan]]="yes",1,0)</f>
        <v>0</v>
      </c>
      <c r="X523" t="str">
        <f t="shared" si="16"/>
        <v>Very High</v>
      </c>
      <c r="Y523" t="str">
        <f>IF(Table2[[#This Row],[total_intl_charge]] &gt; AVERAGE($R$2:$R$4245),"High","Low")</f>
        <v>High</v>
      </c>
      <c r="Z523" t="str">
        <f>IF(AND(G523&gt;AVERAGE(train!$G$2:$G$4251),K523&gt;AVERAGE(train!$K$2:$K$4251)),"High Day &amp; Eve",IF(AND(G523&gt;AVERAGE(train!$G$2:$G$4251),K523&lt;=AVERAGE(train!$K$2:$K$4251)),"High Day Only",IF(AND(G523&lt;=AVERAGE(train!$G$2:$G$4251),K523&gt;AVERAGE(train!$K$2:$K$4251)),"High Eve Only","Low Usage")))</f>
        <v>High Day Only</v>
      </c>
    </row>
    <row r="524" spans="1:26">
      <c r="A524" t="s">
        <v>35</v>
      </c>
      <c r="B524">
        <v>169</v>
      </c>
      <c r="C524" t="s">
        <v>21</v>
      </c>
      <c r="D524" t="s">
        <v>22</v>
      </c>
      <c r="E524" t="s">
        <v>22</v>
      </c>
      <c r="F524">
        <v>0</v>
      </c>
      <c r="G524">
        <v>100.8</v>
      </c>
      <c r="H524">
        <v>112</v>
      </c>
      <c r="I524">
        <v>17.14</v>
      </c>
      <c r="J524">
        <v>230</v>
      </c>
      <c r="K524">
        <v>69</v>
      </c>
      <c r="L524">
        <v>19.55</v>
      </c>
      <c r="M524">
        <v>193.6</v>
      </c>
      <c r="N524">
        <v>95</v>
      </c>
      <c r="O524">
        <v>8.7100000000000009</v>
      </c>
      <c r="P524">
        <v>9.5</v>
      </c>
      <c r="Q524">
        <v>2</v>
      </c>
      <c r="R524">
        <v>2.57</v>
      </c>
      <c r="S524">
        <v>0</v>
      </c>
      <c r="T524" t="s">
        <v>22</v>
      </c>
      <c r="U524">
        <f t="shared" si="17"/>
        <v>0</v>
      </c>
      <c r="V524">
        <f>IF(Table2[[#This Row],[international_plan]]="yes",1,0)</f>
        <v>0</v>
      </c>
      <c r="W524">
        <f>IF(Table2[[#This Row],[voice_mail_plan]]="yes",1,0)</f>
        <v>0</v>
      </c>
      <c r="X524" t="str">
        <f t="shared" si="16"/>
        <v>Very High</v>
      </c>
      <c r="Y524" t="str">
        <f>IF(Table2[[#This Row],[total_intl_charge]] &gt; AVERAGE($R$2:$R$4245),"High","Low")</f>
        <v>Low</v>
      </c>
      <c r="Z524" t="str">
        <f>IF(AND(G524&gt;AVERAGE(train!$G$2:$G$4251),K524&gt;AVERAGE(train!$K$2:$K$4251)),"High Day &amp; Eve",IF(AND(G524&gt;AVERAGE(train!$G$2:$G$4251),K524&lt;=AVERAGE(train!$K$2:$K$4251)),"High Day Only",IF(AND(G524&lt;=AVERAGE(train!$G$2:$G$4251),K524&gt;AVERAGE(train!$K$2:$K$4251)),"High Eve Only","Low Usage")))</f>
        <v>Low Usage</v>
      </c>
    </row>
    <row r="525" spans="1:26">
      <c r="A525" t="s">
        <v>75</v>
      </c>
      <c r="B525">
        <v>68</v>
      </c>
      <c r="C525" t="s">
        <v>25</v>
      </c>
      <c r="D525" t="s">
        <v>22</v>
      </c>
      <c r="E525" t="s">
        <v>23</v>
      </c>
      <c r="F525">
        <v>22</v>
      </c>
      <c r="G525">
        <v>82.5</v>
      </c>
      <c r="H525">
        <v>97</v>
      </c>
      <c r="I525">
        <v>14.03</v>
      </c>
      <c r="J525">
        <v>289.89999999999998</v>
      </c>
      <c r="K525">
        <v>94</v>
      </c>
      <c r="L525">
        <v>24.64</v>
      </c>
      <c r="M525">
        <v>180</v>
      </c>
      <c r="N525">
        <v>114</v>
      </c>
      <c r="O525">
        <v>8.1</v>
      </c>
      <c r="P525">
        <v>4.8</v>
      </c>
      <c r="Q525">
        <v>4</v>
      </c>
      <c r="R525">
        <v>1.3</v>
      </c>
      <c r="S525">
        <v>3</v>
      </c>
      <c r="T525" t="s">
        <v>22</v>
      </c>
      <c r="U525">
        <f t="shared" si="17"/>
        <v>0</v>
      </c>
      <c r="V525">
        <f>IF(Table2[[#This Row],[international_plan]]="yes",1,0)</f>
        <v>0</v>
      </c>
      <c r="W525">
        <f>IF(Table2[[#This Row],[voice_mail_plan]]="yes",1,0)</f>
        <v>1</v>
      </c>
      <c r="X525" t="str">
        <f t="shared" si="16"/>
        <v>Low</v>
      </c>
      <c r="Y525" t="str">
        <f>IF(Table2[[#This Row],[total_intl_charge]] &gt; AVERAGE($R$2:$R$4245),"High","Low")</f>
        <v>Low</v>
      </c>
      <c r="Z525" t="str">
        <f>IF(AND(G525&gt;AVERAGE(train!$G$2:$G$4251),K525&gt;AVERAGE(train!$K$2:$K$4251)),"High Day &amp; Eve",IF(AND(G525&gt;AVERAGE(train!$G$2:$G$4251),K525&lt;=AVERAGE(train!$K$2:$K$4251)),"High Day Only",IF(AND(G525&lt;=AVERAGE(train!$G$2:$G$4251),K525&gt;AVERAGE(train!$K$2:$K$4251)),"High Eve Only","Low Usage")))</f>
        <v>Low Usage</v>
      </c>
    </row>
    <row r="526" spans="1:26">
      <c r="A526" t="s">
        <v>24</v>
      </c>
      <c r="B526">
        <v>122</v>
      </c>
      <c r="C526" t="s">
        <v>21</v>
      </c>
      <c r="D526" t="s">
        <v>22</v>
      </c>
      <c r="E526" t="s">
        <v>23</v>
      </c>
      <c r="F526">
        <v>34</v>
      </c>
      <c r="G526">
        <v>146.4</v>
      </c>
      <c r="H526">
        <v>104</v>
      </c>
      <c r="I526">
        <v>24.89</v>
      </c>
      <c r="J526">
        <v>89.7</v>
      </c>
      <c r="K526">
        <v>103</v>
      </c>
      <c r="L526">
        <v>7.62</v>
      </c>
      <c r="M526">
        <v>220</v>
      </c>
      <c r="N526">
        <v>91</v>
      </c>
      <c r="O526">
        <v>9.9</v>
      </c>
      <c r="P526">
        <v>15.6</v>
      </c>
      <c r="Q526">
        <v>4</v>
      </c>
      <c r="R526">
        <v>4.21</v>
      </c>
      <c r="S526">
        <v>2</v>
      </c>
      <c r="T526" t="s">
        <v>22</v>
      </c>
      <c r="U526">
        <f t="shared" si="17"/>
        <v>0</v>
      </c>
      <c r="V526">
        <f>IF(Table2[[#This Row],[international_plan]]="yes",1,0)</f>
        <v>0</v>
      </c>
      <c r="W526">
        <f>IF(Table2[[#This Row],[voice_mail_plan]]="yes",1,0)</f>
        <v>1</v>
      </c>
      <c r="X526" t="str">
        <f t="shared" si="16"/>
        <v>High</v>
      </c>
      <c r="Y526" t="str">
        <f>IF(Table2[[#This Row],[total_intl_charge]] &gt; AVERAGE($R$2:$R$4245),"High","Low")</f>
        <v>High</v>
      </c>
      <c r="Z526" t="str">
        <f>IF(AND(G526&gt;AVERAGE(train!$G$2:$G$4251),K526&gt;AVERAGE(train!$K$2:$K$4251)),"High Day &amp; Eve",IF(AND(G526&gt;AVERAGE(train!$G$2:$G$4251),K526&lt;=AVERAGE(train!$K$2:$K$4251)),"High Day Only",IF(AND(G526&lt;=AVERAGE(train!$G$2:$G$4251),K526&gt;AVERAGE(train!$K$2:$K$4251)),"High Eve Only","Low Usage")))</f>
        <v>High Eve Only</v>
      </c>
    </row>
    <row r="527" spans="1:26">
      <c r="A527" t="s">
        <v>29</v>
      </c>
      <c r="B527">
        <v>36</v>
      </c>
      <c r="C527" t="s">
        <v>25</v>
      </c>
      <c r="D527" t="s">
        <v>22</v>
      </c>
      <c r="E527" t="s">
        <v>22</v>
      </c>
      <c r="F527">
        <v>0</v>
      </c>
      <c r="G527">
        <v>177.9</v>
      </c>
      <c r="H527">
        <v>129</v>
      </c>
      <c r="I527">
        <v>30.24</v>
      </c>
      <c r="J527">
        <v>224.6</v>
      </c>
      <c r="K527">
        <v>87</v>
      </c>
      <c r="L527">
        <v>19.09</v>
      </c>
      <c r="M527">
        <v>306.3</v>
      </c>
      <c r="N527">
        <v>102</v>
      </c>
      <c r="O527">
        <v>13.78</v>
      </c>
      <c r="P527">
        <v>10.8</v>
      </c>
      <c r="Q527">
        <v>6</v>
      </c>
      <c r="R527">
        <v>2.92</v>
      </c>
      <c r="S527">
        <v>2</v>
      </c>
      <c r="T527" t="s">
        <v>22</v>
      </c>
      <c r="U527">
        <f t="shared" si="17"/>
        <v>0</v>
      </c>
      <c r="V527">
        <f>IF(Table2[[#This Row],[international_plan]]="yes",1,0)</f>
        <v>0</v>
      </c>
      <c r="W527">
        <f>IF(Table2[[#This Row],[voice_mail_plan]]="yes",1,0)</f>
        <v>0</v>
      </c>
      <c r="X527" t="str">
        <f t="shared" si="16"/>
        <v>Low</v>
      </c>
      <c r="Y527" t="str">
        <f>IF(Table2[[#This Row],[total_intl_charge]] &gt; AVERAGE($R$2:$R$4245),"High","Low")</f>
        <v>High</v>
      </c>
      <c r="Z527" t="str">
        <f>IF(AND(G527&gt;AVERAGE(train!$G$2:$G$4251),K527&gt;AVERAGE(train!$K$2:$K$4251)),"High Day &amp; Eve",IF(AND(G527&gt;AVERAGE(train!$G$2:$G$4251),K527&lt;=AVERAGE(train!$K$2:$K$4251)),"High Day Only",IF(AND(G527&lt;=AVERAGE(train!$G$2:$G$4251),K527&gt;AVERAGE(train!$K$2:$K$4251)),"High Eve Only","Low Usage")))</f>
        <v>Low Usage</v>
      </c>
    </row>
    <row r="528" spans="1:26">
      <c r="A528" t="s">
        <v>41</v>
      </c>
      <c r="B528">
        <v>120</v>
      </c>
      <c r="C528" t="s">
        <v>28</v>
      </c>
      <c r="D528" t="s">
        <v>22</v>
      </c>
      <c r="E528" t="s">
        <v>23</v>
      </c>
      <c r="F528">
        <v>27</v>
      </c>
      <c r="G528">
        <v>153.5</v>
      </c>
      <c r="H528">
        <v>84</v>
      </c>
      <c r="I528">
        <v>26.1</v>
      </c>
      <c r="J528">
        <v>194</v>
      </c>
      <c r="K528">
        <v>73</v>
      </c>
      <c r="L528">
        <v>16.489999999999998</v>
      </c>
      <c r="M528">
        <v>256.5</v>
      </c>
      <c r="N528">
        <v>94</v>
      </c>
      <c r="O528">
        <v>11.54</v>
      </c>
      <c r="P528">
        <v>10.199999999999999</v>
      </c>
      <c r="Q528">
        <v>7</v>
      </c>
      <c r="R528">
        <v>2.75</v>
      </c>
      <c r="S528">
        <v>5</v>
      </c>
      <c r="T528" t="s">
        <v>22</v>
      </c>
      <c r="U528">
        <f t="shared" si="17"/>
        <v>0</v>
      </c>
      <c r="V528">
        <f>IF(Table2[[#This Row],[international_plan]]="yes",1,0)</f>
        <v>0</v>
      </c>
      <c r="W528">
        <f>IF(Table2[[#This Row],[voice_mail_plan]]="yes",1,0)</f>
        <v>1</v>
      </c>
      <c r="X528" t="str">
        <f t="shared" si="16"/>
        <v>High</v>
      </c>
      <c r="Y528" t="str">
        <f>IF(Table2[[#This Row],[total_intl_charge]] &gt; AVERAGE($R$2:$R$4245),"High","Low")</f>
        <v>Low</v>
      </c>
      <c r="Z528" t="str">
        <f>IF(AND(G528&gt;AVERAGE(train!$G$2:$G$4251),K528&gt;AVERAGE(train!$K$2:$K$4251)),"High Day &amp; Eve",IF(AND(G528&gt;AVERAGE(train!$G$2:$G$4251),K528&lt;=AVERAGE(train!$K$2:$K$4251)),"High Day Only",IF(AND(G528&lt;=AVERAGE(train!$G$2:$G$4251),K528&gt;AVERAGE(train!$K$2:$K$4251)),"High Eve Only","Low Usage")))</f>
        <v>Low Usage</v>
      </c>
    </row>
    <row r="529" spans="1:26">
      <c r="A529" t="s">
        <v>70</v>
      </c>
      <c r="B529">
        <v>121</v>
      </c>
      <c r="C529" t="s">
        <v>25</v>
      </c>
      <c r="D529" t="s">
        <v>22</v>
      </c>
      <c r="E529" t="s">
        <v>22</v>
      </c>
      <c r="F529">
        <v>0</v>
      </c>
      <c r="G529">
        <v>150.69999999999999</v>
      </c>
      <c r="H529">
        <v>105</v>
      </c>
      <c r="I529">
        <v>25.62</v>
      </c>
      <c r="J529">
        <v>197.3</v>
      </c>
      <c r="K529">
        <v>133</v>
      </c>
      <c r="L529">
        <v>16.77</v>
      </c>
      <c r="M529">
        <v>169</v>
      </c>
      <c r="N529">
        <v>116</v>
      </c>
      <c r="O529">
        <v>7.61</v>
      </c>
      <c r="P529">
        <v>9.1999999999999993</v>
      </c>
      <c r="Q529">
        <v>15</v>
      </c>
      <c r="R529">
        <v>2.48</v>
      </c>
      <c r="S529">
        <v>1</v>
      </c>
      <c r="T529" t="s">
        <v>22</v>
      </c>
      <c r="U529">
        <f t="shared" si="17"/>
        <v>0</v>
      </c>
      <c r="V529">
        <f>IF(Table2[[#This Row],[international_plan]]="yes",1,0)</f>
        <v>0</v>
      </c>
      <c r="W529">
        <f>IF(Table2[[#This Row],[voice_mail_plan]]="yes",1,0)</f>
        <v>0</v>
      </c>
      <c r="X529" t="str">
        <f t="shared" si="16"/>
        <v>High</v>
      </c>
      <c r="Y529" t="str">
        <f>IF(Table2[[#This Row],[total_intl_charge]] &gt; AVERAGE($R$2:$R$4245),"High","Low")</f>
        <v>Low</v>
      </c>
      <c r="Z529" t="str">
        <f>IF(AND(G529&gt;AVERAGE(train!$G$2:$G$4251),K529&gt;AVERAGE(train!$K$2:$K$4251)),"High Day &amp; Eve",IF(AND(G529&gt;AVERAGE(train!$G$2:$G$4251),K529&lt;=AVERAGE(train!$K$2:$K$4251)),"High Day Only",IF(AND(G529&lt;=AVERAGE(train!$G$2:$G$4251),K529&gt;AVERAGE(train!$K$2:$K$4251)),"High Eve Only","Low Usage")))</f>
        <v>High Eve Only</v>
      </c>
    </row>
    <row r="530" spans="1:26">
      <c r="A530" t="s">
        <v>58</v>
      </c>
      <c r="B530">
        <v>64</v>
      </c>
      <c r="C530" t="s">
        <v>25</v>
      </c>
      <c r="D530" t="s">
        <v>22</v>
      </c>
      <c r="E530" t="s">
        <v>23</v>
      </c>
      <c r="F530">
        <v>19</v>
      </c>
      <c r="G530">
        <v>180.1</v>
      </c>
      <c r="H530">
        <v>106</v>
      </c>
      <c r="I530">
        <v>30.62</v>
      </c>
      <c r="J530">
        <v>127.5</v>
      </c>
      <c r="K530">
        <v>92</v>
      </c>
      <c r="L530">
        <v>10.84</v>
      </c>
      <c r="M530">
        <v>237.4</v>
      </c>
      <c r="N530">
        <v>118</v>
      </c>
      <c r="O530">
        <v>10.68</v>
      </c>
      <c r="P530">
        <v>7.5</v>
      </c>
      <c r="Q530">
        <v>3</v>
      </c>
      <c r="R530">
        <v>2.0299999999999998</v>
      </c>
      <c r="S530">
        <v>0</v>
      </c>
      <c r="T530" t="s">
        <v>22</v>
      </c>
      <c r="U530">
        <f t="shared" si="17"/>
        <v>0</v>
      </c>
      <c r="V530">
        <f>IF(Table2[[#This Row],[international_plan]]="yes",1,0)</f>
        <v>0</v>
      </c>
      <c r="W530">
        <f>IF(Table2[[#This Row],[voice_mail_plan]]="yes",1,0)</f>
        <v>1</v>
      </c>
      <c r="X530" t="str">
        <f t="shared" si="16"/>
        <v>Low</v>
      </c>
      <c r="Y530" t="str">
        <f>IF(Table2[[#This Row],[total_intl_charge]] &gt; AVERAGE($R$2:$R$4245),"High","Low")</f>
        <v>Low</v>
      </c>
      <c r="Z530" t="str">
        <f>IF(AND(G530&gt;AVERAGE(train!$G$2:$G$4251),K530&gt;AVERAGE(train!$K$2:$K$4251)),"High Day &amp; Eve",IF(AND(G530&gt;AVERAGE(train!$G$2:$G$4251),K530&lt;=AVERAGE(train!$K$2:$K$4251)),"High Day Only",IF(AND(G530&lt;=AVERAGE(train!$G$2:$G$4251),K530&gt;AVERAGE(train!$K$2:$K$4251)),"High Eve Only","Low Usage")))</f>
        <v>Low Usage</v>
      </c>
    </row>
    <row r="531" spans="1:26">
      <c r="A531" t="s">
        <v>35</v>
      </c>
      <c r="B531">
        <v>13</v>
      </c>
      <c r="C531" t="s">
        <v>21</v>
      </c>
      <c r="D531" t="s">
        <v>22</v>
      </c>
      <c r="E531" t="s">
        <v>23</v>
      </c>
      <c r="F531">
        <v>31</v>
      </c>
      <c r="G531">
        <v>265.3</v>
      </c>
      <c r="H531">
        <v>94</v>
      </c>
      <c r="I531">
        <v>45.1</v>
      </c>
      <c r="J531">
        <v>147.6</v>
      </c>
      <c r="K531">
        <v>95</v>
      </c>
      <c r="L531">
        <v>12.55</v>
      </c>
      <c r="M531">
        <v>259.3</v>
      </c>
      <c r="N531">
        <v>117</v>
      </c>
      <c r="O531">
        <v>11.67</v>
      </c>
      <c r="P531">
        <v>12.9</v>
      </c>
      <c r="Q531">
        <v>1</v>
      </c>
      <c r="R531">
        <v>3.48</v>
      </c>
      <c r="S531">
        <v>1</v>
      </c>
      <c r="T531" t="s">
        <v>22</v>
      </c>
      <c r="U531">
        <f t="shared" si="17"/>
        <v>0</v>
      </c>
      <c r="V531">
        <f>IF(Table2[[#This Row],[international_plan]]="yes",1,0)</f>
        <v>0</v>
      </c>
      <c r="W531">
        <f>IF(Table2[[#This Row],[voice_mail_plan]]="yes",1,0)</f>
        <v>1</v>
      </c>
      <c r="X531" t="str">
        <f t="shared" si="16"/>
        <v>Low</v>
      </c>
      <c r="Y531" t="str">
        <f>IF(Table2[[#This Row],[total_intl_charge]] &gt; AVERAGE($R$2:$R$4245),"High","Low")</f>
        <v>High</v>
      </c>
      <c r="Z531" t="str">
        <f>IF(AND(G531&gt;AVERAGE(train!$G$2:$G$4251),K531&gt;AVERAGE(train!$K$2:$K$4251)),"High Day &amp; Eve",IF(AND(G531&gt;AVERAGE(train!$G$2:$G$4251),K531&lt;=AVERAGE(train!$K$2:$K$4251)),"High Day Only",IF(AND(G531&lt;=AVERAGE(train!$G$2:$G$4251),K531&gt;AVERAGE(train!$K$2:$K$4251)),"High Eve Only","Low Usage")))</f>
        <v>High Day Only</v>
      </c>
    </row>
    <row r="532" spans="1:26">
      <c r="A532" t="s">
        <v>54</v>
      </c>
      <c r="B532">
        <v>106</v>
      </c>
      <c r="C532" t="s">
        <v>21</v>
      </c>
      <c r="D532" t="s">
        <v>22</v>
      </c>
      <c r="E532" t="s">
        <v>22</v>
      </c>
      <c r="F532">
        <v>0</v>
      </c>
      <c r="G532">
        <v>128.6</v>
      </c>
      <c r="H532">
        <v>83</v>
      </c>
      <c r="I532">
        <v>21.86</v>
      </c>
      <c r="J532">
        <v>134</v>
      </c>
      <c r="K532">
        <v>114</v>
      </c>
      <c r="L532">
        <v>11.39</v>
      </c>
      <c r="M532">
        <v>210.6</v>
      </c>
      <c r="N532">
        <v>113</v>
      </c>
      <c r="O532">
        <v>9.48</v>
      </c>
      <c r="P532">
        <v>11.4</v>
      </c>
      <c r="Q532">
        <v>2</v>
      </c>
      <c r="R532">
        <v>3.08</v>
      </c>
      <c r="S532">
        <v>0</v>
      </c>
      <c r="T532" t="s">
        <v>22</v>
      </c>
      <c r="U532">
        <f t="shared" si="17"/>
        <v>0</v>
      </c>
      <c r="V532">
        <f>IF(Table2[[#This Row],[international_plan]]="yes",1,0)</f>
        <v>0</v>
      </c>
      <c r="W532">
        <f>IF(Table2[[#This Row],[voice_mail_plan]]="yes",1,0)</f>
        <v>0</v>
      </c>
      <c r="X532" t="str">
        <f t="shared" si="16"/>
        <v>High</v>
      </c>
      <c r="Y532" t="str">
        <f>IF(Table2[[#This Row],[total_intl_charge]] &gt; AVERAGE($R$2:$R$4245),"High","Low")</f>
        <v>High</v>
      </c>
      <c r="Z532" t="str">
        <f>IF(AND(G532&gt;AVERAGE(train!$G$2:$G$4251),K532&gt;AVERAGE(train!$K$2:$K$4251)),"High Day &amp; Eve",IF(AND(G532&gt;AVERAGE(train!$G$2:$G$4251),K532&lt;=AVERAGE(train!$K$2:$K$4251)),"High Day Only",IF(AND(G532&lt;=AVERAGE(train!$G$2:$G$4251),K532&gt;AVERAGE(train!$K$2:$K$4251)),"High Eve Only","Low Usage")))</f>
        <v>High Eve Only</v>
      </c>
    </row>
    <row r="533" spans="1:26">
      <c r="A533" t="s">
        <v>75</v>
      </c>
      <c r="B533">
        <v>88</v>
      </c>
      <c r="C533" t="s">
        <v>21</v>
      </c>
      <c r="D533" t="s">
        <v>22</v>
      </c>
      <c r="E533" t="s">
        <v>22</v>
      </c>
      <c r="F533">
        <v>0</v>
      </c>
      <c r="G533">
        <v>161.5</v>
      </c>
      <c r="H533">
        <v>92</v>
      </c>
      <c r="I533">
        <v>27.46</v>
      </c>
      <c r="J533">
        <v>173.5</v>
      </c>
      <c r="K533">
        <v>108</v>
      </c>
      <c r="L533">
        <v>14.75</v>
      </c>
      <c r="M533">
        <v>206.2</v>
      </c>
      <c r="N533">
        <v>95</v>
      </c>
      <c r="O533">
        <v>9.2799999999999994</v>
      </c>
      <c r="P533">
        <v>7.9</v>
      </c>
      <c r="Q533">
        <v>4</v>
      </c>
      <c r="R533">
        <v>2.13</v>
      </c>
      <c r="S533">
        <v>2</v>
      </c>
      <c r="T533" t="s">
        <v>22</v>
      </c>
      <c r="U533">
        <f t="shared" si="17"/>
        <v>0</v>
      </c>
      <c r="V533">
        <f>IF(Table2[[#This Row],[international_plan]]="yes",1,0)</f>
        <v>0</v>
      </c>
      <c r="W533">
        <f>IF(Table2[[#This Row],[voice_mail_plan]]="yes",1,0)</f>
        <v>0</v>
      </c>
      <c r="X533" t="str">
        <f t="shared" si="16"/>
        <v>Medium</v>
      </c>
      <c r="Y533" t="str">
        <f>IF(Table2[[#This Row],[total_intl_charge]] &gt; AVERAGE($R$2:$R$4245),"High","Low")</f>
        <v>Low</v>
      </c>
      <c r="Z533" t="str">
        <f>IF(AND(G533&gt;AVERAGE(train!$G$2:$G$4251),K533&gt;AVERAGE(train!$K$2:$K$4251)),"High Day &amp; Eve",IF(AND(G533&gt;AVERAGE(train!$G$2:$G$4251),K533&lt;=AVERAGE(train!$K$2:$K$4251)),"High Day Only",IF(AND(G533&lt;=AVERAGE(train!$G$2:$G$4251),K533&gt;AVERAGE(train!$K$2:$K$4251)),"High Eve Only","Low Usage")))</f>
        <v>High Eve Only</v>
      </c>
    </row>
    <row r="534" spans="1:26">
      <c r="A534" t="s">
        <v>38</v>
      </c>
      <c r="B534">
        <v>74</v>
      </c>
      <c r="C534" t="s">
        <v>25</v>
      </c>
      <c r="D534" t="s">
        <v>22</v>
      </c>
      <c r="E534" t="s">
        <v>22</v>
      </c>
      <c r="F534">
        <v>0</v>
      </c>
      <c r="G534">
        <v>165.3</v>
      </c>
      <c r="H534">
        <v>120</v>
      </c>
      <c r="I534">
        <v>28.1</v>
      </c>
      <c r="J534">
        <v>198.5</v>
      </c>
      <c r="K534">
        <v>106</v>
      </c>
      <c r="L534">
        <v>16.87</v>
      </c>
      <c r="M534">
        <v>208.5</v>
      </c>
      <c r="N534">
        <v>102</v>
      </c>
      <c r="O534">
        <v>9.3800000000000008</v>
      </c>
      <c r="P534">
        <v>9.8000000000000007</v>
      </c>
      <c r="Q534">
        <v>3</v>
      </c>
      <c r="R534">
        <v>2.65</v>
      </c>
      <c r="S534">
        <v>1</v>
      </c>
      <c r="T534" t="s">
        <v>22</v>
      </c>
      <c r="U534">
        <f t="shared" si="17"/>
        <v>0</v>
      </c>
      <c r="V534">
        <f>IF(Table2[[#This Row],[international_plan]]="yes",1,0)</f>
        <v>0</v>
      </c>
      <c r="W534">
        <f>IF(Table2[[#This Row],[voice_mail_plan]]="yes",1,0)</f>
        <v>0</v>
      </c>
      <c r="X534" t="str">
        <f t="shared" si="16"/>
        <v>Medium</v>
      </c>
      <c r="Y534" t="str">
        <f>IF(Table2[[#This Row],[total_intl_charge]] &gt; AVERAGE($R$2:$R$4245),"High","Low")</f>
        <v>Low</v>
      </c>
      <c r="Z534" t="str">
        <f>IF(AND(G534&gt;AVERAGE(train!$G$2:$G$4251),K534&gt;AVERAGE(train!$K$2:$K$4251)),"High Day &amp; Eve",IF(AND(G534&gt;AVERAGE(train!$G$2:$G$4251),K534&lt;=AVERAGE(train!$K$2:$K$4251)),"High Day Only",IF(AND(G534&lt;=AVERAGE(train!$G$2:$G$4251),K534&gt;AVERAGE(train!$K$2:$K$4251)),"High Eve Only","Low Usage")))</f>
        <v>High Eve Only</v>
      </c>
    </row>
    <row r="535" spans="1:26">
      <c r="A535" t="s">
        <v>72</v>
      </c>
      <c r="B535">
        <v>83</v>
      </c>
      <c r="C535" t="s">
        <v>21</v>
      </c>
      <c r="D535" t="s">
        <v>22</v>
      </c>
      <c r="E535" t="s">
        <v>22</v>
      </c>
      <c r="F535">
        <v>0</v>
      </c>
      <c r="G535">
        <v>195</v>
      </c>
      <c r="H535">
        <v>92</v>
      </c>
      <c r="I535">
        <v>33.15</v>
      </c>
      <c r="J535">
        <v>210.5</v>
      </c>
      <c r="K535">
        <v>83</v>
      </c>
      <c r="L535">
        <v>17.89</v>
      </c>
      <c r="M535">
        <v>180.6</v>
      </c>
      <c r="N535">
        <v>92</v>
      </c>
      <c r="O535">
        <v>8.1300000000000008</v>
      </c>
      <c r="P535">
        <v>11</v>
      </c>
      <c r="Q535">
        <v>13</v>
      </c>
      <c r="R535">
        <v>2.97</v>
      </c>
      <c r="S535">
        <v>0</v>
      </c>
      <c r="T535" t="s">
        <v>22</v>
      </c>
      <c r="U535">
        <f t="shared" si="17"/>
        <v>0</v>
      </c>
      <c r="V535">
        <f>IF(Table2[[#This Row],[international_plan]]="yes",1,0)</f>
        <v>0</v>
      </c>
      <c r="W535">
        <f>IF(Table2[[#This Row],[voice_mail_plan]]="yes",1,0)</f>
        <v>0</v>
      </c>
      <c r="X535" t="str">
        <f t="shared" si="16"/>
        <v>Medium</v>
      </c>
      <c r="Y535" t="str">
        <f>IF(Table2[[#This Row],[total_intl_charge]] &gt; AVERAGE($R$2:$R$4245),"High","Low")</f>
        <v>High</v>
      </c>
      <c r="Z535" t="str">
        <f>IF(AND(G535&gt;AVERAGE(train!$G$2:$G$4251),K535&gt;AVERAGE(train!$K$2:$K$4251)),"High Day &amp; Eve",IF(AND(G535&gt;AVERAGE(train!$G$2:$G$4251),K535&lt;=AVERAGE(train!$K$2:$K$4251)),"High Day Only",IF(AND(G535&lt;=AVERAGE(train!$G$2:$G$4251),K535&gt;AVERAGE(train!$K$2:$K$4251)),"High Eve Only","Low Usage")))</f>
        <v>High Day Only</v>
      </c>
    </row>
    <row r="536" spans="1:26">
      <c r="A536" t="s">
        <v>26</v>
      </c>
      <c r="B536">
        <v>49</v>
      </c>
      <c r="C536" t="s">
        <v>21</v>
      </c>
      <c r="D536" t="s">
        <v>22</v>
      </c>
      <c r="E536" t="s">
        <v>22</v>
      </c>
      <c r="F536">
        <v>0</v>
      </c>
      <c r="G536">
        <v>213.8</v>
      </c>
      <c r="H536">
        <v>79</v>
      </c>
      <c r="I536">
        <v>36.35</v>
      </c>
      <c r="J536">
        <v>265.10000000000002</v>
      </c>
      <c r="K536">
        <v>93</v>
      </c>
      <c r="L536">
        <v>22.53</v>
      </c>
      <c r="M536">
        <v>239.8</v>
      </c>
      <c r="N536">
        <v>128</v>
      </c>
      <c r="O536">
        <v>10.79</v>
      </c>
      <c r="P536">
        <v>15.6</v>
      </c>
      <c r="Q536">
        <v>7</v>
      </c>
      <c r="R536">
        <v>4.21</v>
      </c>
      <c r="S536">
        <v>0</v>
      </c>
      <c r="T536" t="s">
        <v>22</v>
      </c>
      <c r="U536">
        <f t="shared" si="17"/>
        <v>0</v>
      </c>
      <c r="V536">
        <f>IF(Table2[[#This Row],[international_plan]]="yes",1,0)</f>
        <v>0</v>
      </c>
      <c r="W536">
        <f>IF(Table2[[#This Row],[voice_mail_plan]]="yes",1,0)</f>
        <v>0</v>
      </c>
      <c r="X536" t="str">
        <f t="shared" si="16"/>
        <v>Low</v>
      </c>
      <c r="Y536" t="str">
        <f>IF(Table2[[#This Row],[total_intl_charge]] &gt; AVERAGE($R$2:$R$4245),"High","Low")</f>
        <v>High</v>
      </c>
      <c r="Z536" t="str">
        <f>IF(AND(G536&gt;AVERAGE(train!$G$2:$G$4251),K536&gt;AVERAGE(train!$K$2:$K$4251)),"High Day &amp; Eve",IF(AND(G536&gt;AVERAGE(train!$G$2:$G$4251),K536&lt;=AVERAGE(train!$K$2:$K$4251)),"High Day Only",IF(AND(G536&lt;=AVERAGE(train!$G$2:$G$4251),K536&gt;AVERAGE(train!$K$2:$K$4251)),"High Eve Only","Low Usage")))</f>
        <v>High Day Only</v>
      </c>
    </row>
    <row r="537" spans="1:26">
      <c r="A537" t="s">
        <v>41</v>
      </c>
      <c r="B537">
        <v>111</v>
      </c>
      <c r="C537" t="s">
        <v>28</v>
      </c>
      <c r="D537" t="s">
        <v>22</v>
      </c>
      <c r="E537" t="s">
        <v>23</v>
      </c>
      <c r="F537">
        <v>24</v>
      </c>
      <c r="G537">
        <v>205.5</v>
      </c>
      <c r="H537">
        <v>114</v>
      </c>
      <c r="I537">
        <v>34.94</v>
      </c>
      <c r="J537">
        <v>219.3</v>
      </c>
      <c r="K537">
        <v>99</v>
      </c>
      <c r="L537">
        <v>18.64</v>
      </c>
      <c r="M537">
        <v>215.9</v>
      </c>
      <c r="N537">
        <v>95</v>
      </c>
      <c r="O537">
        <v>9.7200000000000006</v>
      </c>
      <c r="P537">
        <v>14</v>
      </c>
      <c r="Q537">
        <v>4</v>
      </c>
      <c r="R537">
        <v>3.78</v>
      </c>
      <c r="S537">
        <v>1</v>
      </c>
      <c r="T537" t="s">
        <v>22</v>
      </c>
      <c r="U537">
        <f t="shared" si="17"/>
        <v>0</v>
      </c>
      <c r="V537">
        <f>IF(Table2[[#This Row],[international_plan]]="yes",1,0)</f>
        <v>0</v>
      </c>
      <c r="W537">
        <f>IF(Table2[[#This Row],[voice_mail_plan]]="yes",1,0)</f>
        <v>1</v>
      </c>
      <c r="X537" t="str">
        <f t="shared" si="16"/>
        <v>High</v>
      </c>
      <c r="Y537" t="str">
        <f>IF(Table2[[#This Row],[total_intl_charge]] &gt; AVERAGE($R$2:$R$4245),"High","Low")</f>
        <v>High</v>
      </c>
      <c r="Z537" t="str">
        <f>IF(AND(G537&gt;AVERAGE(train!$G$2:$G$4251),K537&gt;AVERAGE(train!$K$2:$K$4251)),"High Day &amp; Eve",IF(AND(G537&gt;AVERAGE(train!$G$2:$G$4251),K537&lt;=AVERAGE(train!$K$2:$K$4251)),"High Day Only",IF(AND(G537&lt;=AVERAGE(train!$G$2:$G$4251),K537&gt;AVERAGE(train!$K$2:$K$4251)),"High Eve Only","Low Usage")))</f>
        <v>High Day Only</v>
      </c>
    </row>
    <row r="538" spans="1:26">
      <c r="A538" t="s">
        <v>35</v>
      </c>
      <c r="B538">
        <v>50</v>
      </c>
      <c r="C538" t="s">
        <v>21</v>
      </c>
      <c r="D538" t="s">
        <v>22</v>
      </c>
      <c r="E538" t="s">
        <v>23</v>
      </c>
      <c r="F538">
        <v>22</v>
      </c>
      <c r="G538">
        <v>252.9</v>
      </c>
      <c r="H538">
        <v>112</v>
      </c>
      <c r="I538">
        <v>42.99</v>
      </c>
      <c r="J538">
        <v>177.9</v>
      </c>
      <c r="K538">
        <v>99</v>
      </c>
      <c r="L538">
        <v>15.12</v>
      </c>
      <c r="M538">
        <v>158.4</v>
      </c>
      <c r="N538">
        <v>146</v>
      </c>
      <c r="O538">
        <v>7.13</v>
      </c>
      <c r="P538">
        <v>8.5</v>
      </c>
      <c r="Q538">
        <v>4</v>
      </c>
      <c r="R538">
        <v>2.2999999999999998</v>
      </c>
      <c r="S538">
        <v>3</v>
      </c>
      <c r="T538" t="s">
        <v>22</v>
      </c>
      <c r="U538">
        <f t="shared" si="17"/>
        <v>0</v>
      </c>
      <c r="V538">
        <f>IF(Table2[[#This Row],[international_plan]]="yes",1,0)</f>
        <v>0</v>
      </c>
      <c r="W538">
        <f>IF(Table2[[#This Row],[voice_mail_plan]]="yes",1,0)</f>
        <v>1</v>
      </c>
      <c r="X538" t="str">
        <f t="shared" si="16"/>
        <v>Low</v>
      </c>
      <c r="Y538" t="str">
        <f>IF(Table2[[#This Row],[total_intl_charge]] &gt; AVERAGE($R$2:$R$4245),"High","Low")</f>
        <v>Low</v>
      </c>
      <c r="Z538" t="str">
        <f>IF(AND(G538&gt;AVERAGE(train!$G$2:$G$4251),K538&gt;AVERAGE(train!$K$2:$K$4251)),"High Day &amp; Eve",IF(AND(G538&gt;AVERAGE(train!$G$2:$G$4251),K538&lt;=AVERAGE(train!$K$2:$K$4251)),"High Day Only",IF(AND(G538&lt;=AVERAGE(train!$G$2:$G$4251),K538&gt;AVERAGE(train!$K$2:$K$4251)),"High Eve Only","Low Usage")))</f>
        <v>High Day Only</v>
      </c>
    </row>
    <row r="539" spans="1:26">
      <c r="A539" t="s">
        <v>66</v>
      </c>
      <c r="B539">
        <v>88</v>
      </c>
      <c r="C539" t="s">
        <v>21</v>
      </c>
      <c r="D539" t="s">
        <v>22</v>
      </c>
      <c r="E539" t="s">
        <v>22</v>
      </c>
      <c r="F539">
        <v>0</v>
      </c>
      <c r="G539">
        <v>192</v>
      </c>
      <c r="H539">
        <v>91</v>
      </c>
      <c r="I539">
        <v>32.64</v>
      </c>
      <c r="J539">
        <v>127.6</v>
      </c>
      <c r="K539">
        <v>127</v>
      </c>
      <c r="L539">
        <v>10.85</v>
      </c>
      <c r="M539">
        <v>155.6</v>
      </c>
      <c r="N539">
        <v>125</v>
      </c>
      <c r="O539">
        <v>7</v>
      </c>
      <c r="P539">
        <v>7.5</v>
      </c>
      <c r="Q539">
        <v>5</v>
      </c>
      <c r="R539">
        <v>2.0299999999999998</v>
      </c>
      <c r="S539">
        <v>1</v>
      </c>
      <c r="T539" t="s">
        <v>22</v>
      </c>
      <c r="U539">
        <f t="shared" si="17"/>
        <v>0</v>
      </c>
      <c r="V539">
        <f>IF(Table2[[#This Row],[international_plan]]="yes",1,0)</f>
        <v>0</v>
      </c>
      <c r="W539">
        <f>IF(Table2[[#This Row],[voice_mail_plan]]="yes",1,0)</f>
        <v>0</v>
      </c>
      <c r="X539" t="str">
        <f t="shared" si="16"/>
        <v>Medium</v>
      </c>
      <c r="Y539" t="str">
        <f>IF(Table2[[#This Row],[total_intl_charge]] &gt; AVERAGE($R$2:$R$4245),"High","Low")</f>
        <v>Low</v>
      </c>
      <c r="Z539" t="str">
        <f>IF(AND(G539&gt;AVERAGE(train!$G$2:$G$4251),K539&gt;AVERAGE(train!$K$2:$K$4251)),"High Day &amp; Eve",IF(AND(G539&gt;AVERAGE(train!$G$2:$G$4251),K539&lt;=AVERAGE(train!$K$2:$K$4251)),"High Day Only",IF(AND(G539&lt;=AVERAGE(train!$G$2:$G$4251),K539&gt;AVERAGE(train!$K$2:$K$4251)),"High Eve Only","Low Usage")))</f>
        <v>High Day &amp; Eve</v>
      </c>
    </row>
    <row r="540" spans="1:26">
      <c r="A540" t="s">
        <v>51</v>
      </c>
      <c r="B540">
        <v>131</v>
      </c>
      <c r="C540" t="s">
        <v>21</v>
      </c>
      <c r="D540" t="s">
        <v>22</v>
      </c>
      <c r="E540" t="s">
        <v>23</v>
      </c>
      <c r="F540">
        <v>39</v>
      </c>
      <c r="G540">
        <v>69.099999999999994</v>
      </c>
      <c r="H540">
        <v>122</v>
      </c>
      <c r="I540">
        <v>11.75</v>
      </c>
      <c r="J540">
        <v>101.3</v>
      </c>
      <c r="K540">
        <v>136</v>
      </c>
      <c r="L540">
        <v>8.61</v>
      </c>
      <c r="M540">
        <v>104.8</v>
      </c>
      <c r="N540">
        <v>94</v>
      </c>
      <c r="O540">
        <v>4.72</v>
      </c>
      <c r="P540">
        <v>9.1</v>
      </c>
      <c r="Q540">
        <v>4</v>
      </c>
      <c r="R540">
        <v>2.46</v>
      </c>
      <c r="S540">
        <v>0</v>
      </c>
      <c r="T540" t="s">
        <v>22</v>
      </c>
      <c r="U540">
        <f t="shared" si="17"/>
        <v>0</v>
      </c>
      <c r="V540">
        <f>IF(Table2[[#This Row],[international_plan]]="yes",1,0)</f>
        <v>0</v>
      </c>
      <c r="W540">
        <f>IF(Table2[[#This Row],[voice_mail_plan]]="yes",1,0)</f>
        <v>1</v>
      </c>
      <c r="X540" t="str">
        <f t="shared" si="16"/>
        <v>Very High</v>
      </c>
      <c r="Y540" t="str">
        <f>IF(Table2[[#This Row],[total_intl_charge]] &gt; AVERAGE($R$2:$R$4245),"High","Low")</f>
        <v>Low</v>
      </c>
      <c r="Z540" t="str">
        <f>IF(AND(G540&gt;AVERAGE(train!$G$2:$G$4251),K540&gt;AVERAGE(train!$K$2:$K$4251)),"High Day &amp; Eve",IF(AND(G540&gt;AVERAGE(train!$G$2:$G$4251),K540&lt;=AVERAGE(train!$K$2:$K$4251)),"High Day Only",IF(AND(G540&lt;=AVERAGE(train!$G$2:$G$4251),K540&gt;AVERAGE(train!$K$2:$K$4251)),"High Eve Only","Low Usage")))</f>
        <v>High Eve Only</v>
      </c>
    </row>
    <row r="541" spans="1:26">
      <c r="A541" t="s">
        <v>29</v>
      </c>
      <c r="B541">
        <v>79</v>
      </c>
      <c r="C541" t="s">
        <v>25</v>
      </c>
      <c r="D541" t="s">
        <v>22</v>
      </c>
      <c r="E541" t="s">
        <v>22</v>
      </c>
      <c r="F541">
        <v>0</v>
      </c>
      <c r="G541">
        <v>261.7</v>
      </c>
      <c r="H541">
        <v>97</v>
      </c>
      <c r="I541">
        <v>44.49</v>
      </c>
      <c r="J541">
        <v>210.6</v>
      </c>
      <c r="K541">
        <v>48</v>
      </c>
      <c r="L541">
        <v>17.899999999999999</v>
      </c>
      <c r="M541">
        <v>256.7</v>
      </c>
      <c r="N541">
        <v>83</v>
      </c>
      <c r="O541">
        <v>11.55</v>
      </c>
      <c r="P541">
        <v>6</v>
      </c>
      <c r="Q541">
        <v>3</v>
      </c>
      <c r="R541">
        <v>1.62</v>
      </c>
      <c r="S541">
        <v>3</v>
      </c>
      <c r="T541" t="s">
        <v>23</v>
      </c>
      <c r="U541">
        <f t="shared" si="17"/>
        <v>1</v>
      </c>
      <c r="V541">
        <f>IF(Table2[[#This Row],[international_plan]]="yes",1,0)</f>
        <v>0</v>
      </c>
      <c r="W541">
        <f>IF(Table2[[#This Row],[voice_mail_plan]]="yes",1,0)</f>
        <v>0</v>
      </c>
      <c r="X541" t="str">
        <f t="shared" si="16"/>
        <v>Medium</v>
      </c>
      <c r="Y541" t="str">
        <f>IF(Table2[[#This Row],[total_intl_charge]] &gt; AVERAGE($R$2:$R$4245),"High","Low")</f>
        <v>Low</v>
      </c>
      <c r="Z541" t="str">
        <f>IF(AND(G541&gt;AVERAGE(train!$G$2:$G$4251),K541&gt;AVERAGE(train!$K$2:$K$4251)),"High Day &amp; Eve",IF(AND(G541&gt;AVERAGE(train!$G$2:$G$4251),K541&lt;=AVERAGE(train!$K$2:$K$4251)),"High Day Only",IF(AND(G541&lt;=AVERAGE(train!$G$2:$G$4251),K541&gt;AVERAGE(train!$K$2:$K$4251)),"High Eve Only","Low Usage")))</f>
        <v>High Day Only</v>
      </c>
    </row>
    <row r="542" spans="1:26">
      <c r="A542" t="s">
        <v>36</v>
      </c>
      <c r="B542">
        <v>140</v>
      </c>
      <c r="C542" t="s">
        <v>21</v>
      </c>
      <c r="D542" t="s">
        <v>22</v>
      </c>
      <c r="E542" t="s">
        <v>22</v>
      </c>
      <c r="F542">
        <v>0</v>
      </c>
      <c r="G542">
        <v>235.5</v>
      </c>
      <c r="H542">
        <v>81</v>
      </c>
      <c r="I542">
        <v>40.04</v>
      </c>
      <c r="J542">
        <v>257.2</v>
      </c>
      <c r="K542">
        <v>130</v>
      </c>
      <c r="L542">
        <v>21.86</v>
      </c>
      <c r="M542">
        <v>103.1</v>
      </c>
      <c r="N542">
        <v>111</v>
      </c>
      <c r="O542">
        <v>4.6399999999999997</v>
      </c>
      <c r="P542">
        <v>11.5</v>
      </c>
      <c r="Q542">
        <v>4</v>
      </c>
      <c r="R542">
        <v>3.11</v>
      </c>
      <c r="S542">
        <v>2</v>
      </c>
      <c r="T542" t="s">
        <v>22</v>
      </c>
      <c r="U542">
        <f t="shared" si="17"/>
        <v>0</v>
      </c>
      <c r="V542">
        <f>IF(Table2[[#This Row],[international_plan]]="yes",1,0)</f>
        <v>0</v>
      </c>
      <c r="W542">
        <f>IF(Table2[[#This Row],[voice_mail_plan]]="yes",1,0)</f>
        <v>0</v>
      </c>
      <c r="X542" t="str">
        <f t="shared" si="16"/>
        <v>Very High</v>
      </c>
      <c r="Y542" t="str">
        <f>IF(Table2[[#This Row],[total_intl_charge]] &gt; AVERAGE($R$2:$R$4245),"High","Low")</f>
        <v>High</v>
      </c>
      <c r="Z542" t="str">
        <f>IF(AND(G542&gt;AVERAGE(train!$G$2:$G$4251),K542&gt;AVERAGE(train!$K$2:$K$4251)),"High Day &amp; Eve",IF(AND(G542&gt;AVERAGE(train!$G$2:$G$4251),K542&lt;=AVERAGE(train!$K$2:$K$4251)),"High Day Only",IF(AND(G542&lt;=AVERAGE(train!$G$2:$G$4251),K542&gt;AVERAGE(train!$K$2:$K$4251)),"High Eve Only","Low Usage")))</f>
        <v>High Day &amp; Eve</v>
      </c>
    </row>
    <row r="543" spans="1:26">
      <c r="A543" t="s">
        <v>74</v>
      </c>
      <c r="B543">
        <v>105</v>
      </c>
      <c r="C543" t="s">
        <v>25</v>
      </c>
      <c r="D543" t="s">
        <v>22</v>
      </c>
      <c r="E543" t="s">
        <v>22</v>
      </c>
      <c r="F543">
        <v>0</v>
      </c>
      <c r="G543">
        <v>213.4</v>
      </c>
      <c r="H543">
        <v>100</v>
      </c>
      <c r="I543">
        <v>36.28</v>
      </c>
      <c r="J543">
        <v>204.9</v>
      </c>
      <c r="K543">
        <v>52</v>
      </c>
      <c r="L543">
        <v>17.420000000000002</v>
      </c>
      <c r="M543">
        <v>179.7</v>
      </c>
      <c r="N543">
        <v>93</v>
      </c>
      <c r="O543">
        <v>8.09</v>
      </c>
      <c r="P543">
        <v>9.5</v>
      </c>
      <c r="Q543">
        <v>6</v>
      </c>
      <c r="R543">
        <v>2.57</v>
      </c>
      <c r="S543">
        <v>1</v>
      </c>
      <c r="T543" t="s">
        <v>22</v>
      </c>
      <c r="U543">
        <f t="shared" si="17"/>
        <v>0</v>
      </c>
      <c r="V543">
        <f>IF(Table2[[#This Row],[international_plan]]="yes",1,0)</f>
        <v>0</v>
      </c>
      <c r="W543">
        <f>IF(Table2[[#This Row],[voice_mail_plan]]="yes",1,0)</f>
        <v>0</v>
      </c>
      <c r="X543" t="str">
        <f t="shared" si="16"/>
        <v>High</v>
      </c>
      <c r="Y543" t="str">
        <f>IF(Table2[[#This Row],[total_intl_charge]] &gt; AVERAGE($R$2:$R$4245),"High","Low")</f>
        <v>Low</v>
      </c>
      <c r="Z543" t="str">
        <f>IF(AND(G543&gt;AVERAGE(train!$G$2:$G$4251),K543&gt;AVERAGE(train!$K$2:$K$4251)),"High Day &amp; Eve",IF(AND(G543&gt;AVERAGE(train!$G$2:$G$4251),K543&lt;=AVERAGE(train!$K$2:$K$4251)),"High Day Only",IF(AND(G543&lt;=AVERAGE(train!$G$2:$G$4251),K543&gt;AVERAGE(train!$K$2:$K$4251)),"High Eve Only","Low Usage")))</f>
        <v>High Day Only</v>
      </c>
    </row>
    <row r="544" spans="1:26">
      <c r="A544" t="s">
        <v>44</v>
      </c>
      <c r="B544">
        <v>87</v>
      </c>
      <c r="C544" t="s">
        <v>21</v>
      </c>
      <c r="D544" t="s">
        <v>22</v>
      </c>
      <c r="E544" t="s">
        <v>23</v>
      </c>
      <c r="F544">
        <v>22</v>
      </c>
      <c r="G544">
        <v>263.8</v>
      </c>
      <c r="H544">
        <v>65</v>
      </c>
      <c r="I544">
        <v>44.85</v>
      </c>
      <c r="J544">
        <v>103.4</v>
      </c>
      <c r="K544">
        <v>115</v>
      </c>
      <c r="L544">
        <v>8.7899999999999991</v>
      </c>
      <c r="M544">
        <v>208.1</v>
      </c>
      <c r="N544">
        <v>109</v>
      </c>
      <c r="O544">
        <v>9.36</v>
      </c>
      <c r="P544">
        <v>8.5</v>
      </c>
      <c r="Q544">
        <v>3</v>
      </c>
      <c r="R544">
        <v>2.2999999999999998</v>
      </c>
      <c r="S544">
        <v>3</v>
      </c>
      <c r="T544" t="s">
        <v>22</v>
      </c>
      <c r="U544">
        <f t="shared" si="17"/>
        <v>0</v>
      </c>
      <c r="V544">
        <f>IF(Table2[[#This Row],[international_plan]]="yes",1,0)</f>
        <v>0</v>
      </c>
      <c r="W544">
        <f>IF(Table2[[#This Row],[voice_mail_plan]]="yes",1,0)</f>
        <v>1</v>
      </c>
      <c r="X544" t="str">
        <f t="shared" si="16"/>
        <v>Medium</v>
      </c>
      <c r="Y544" t="str">
        <f>IF(Table2[[#This Row],[total_intl_charge]] &gt; AVERAGE($R$2:$R$4245),"High","Low")</f>
        <v>Low</v>
      </c>
      <c r="Z544" t="str">
        <f>IF(AND(G544&gt;AVERAGE(train!$G$2:$G$4251),K544&gt;AVERAGE(train!$K$2:$K$4251)),"High Day &amp; Eve",IF(AND(G544&gt;AVERAGE(train!$G$2:$G$4251),K544&lt;=AVERAGE(train!$K$2:$K$4251)),"High Day Only",IF(AND(G544&lt;=AVERAGE(train!$G$2:$G$4251),K544&gt;AVERAGE(train!$K$2:$K$4251)),"High Eve Only","Low Usage")))</f>
        <v>High Day &amp; Eve</v>
      </c>
    </row>
    <row r="545" spans="1:26">
      <c r="A545" t="s">
        <v>56</v>
      </c>
      <c r="B545">
        <v>96</v>
      </c>
      <c r="C545" t="s">
        <v>28</v>
      </c>
      <c r="D545" t="s">
        <v>22</v>
      </c>
      <c r="E545" t="s">
        <v>23</v>
      </c>
      <c r="F545">
        <v>31</v>
      </c>
      <c r="G545">
        <v>183.4</v>
      </c>
      <c r="H545">
        <v>126</v>
      </c>
      <c r="I545">
        <v>31.18</v>
      </c>
      <c r="J545">
        <v>195.5</v>
      </c>
      <c r="K545">
        <v>106</v>
      </c>
      <c r="L545">
        <v>16.62</v>
      </c>
      <c r="M545">
        <v>180.1</v>
      </c>
      <c r="N545">
        <v>93</v>
      </c>
      <c r="O545">
        <v>8.1</v>
      </c>
      <c r="P545">
        <v>10.5</v>
      </c>
      <c r="Q545">
        <v>5</v>
      </c>
      <c r="R545">
        <v>2.84</v>
      </c>
      <c r="S545">
        <v>1</v>
      </c>
      <c r="T545" t="s">
        <v>22</v>
      </c>
      <c r="U545">
        <f t="shared" si="17"/>
        <v>0</v>
      </c>
      <c r="V545">
        <f>IF(Table2[[#This Row],[international_plan]]="yes",1,0)</f>
        <v>0</v>
      </c>
      <c r="W545">
        <f>IF(Table2[[#This Row],[voice_mail_plan]]="yes",1,0)</f>
        <v>1</v>
      </c>
      <c r="X545" t="str">
        <f t="shared" si="16"/>
        <v>Medium</v>
      </c>
      <c r="Y545" t="str">
        <f>IF(Table2[[#This Row],[total_intl_charge]] &gt; AVERAGE($R$2:$R$4245),"High","Low")</f>
        <v>High</v>
      </c>
      <c r="Z545" t="str">
        <f>IF(AND(G545&gt;AVERAGE(train!$G$2:$G$4251),K545&gt;AVERAGE(train!$K$2:$K$4251)),"High Day &amp; Eve",IF(AND(G545&gt;AVERAGE(train!$G$2:$G$4251),K545&lt;=AVERAGE(train!$K$2:$K$4251)),"High Day Only",IF(AND(G545&lt;=AVERAGE(train!$G$2:$G$4251),K545&gt;AVERAGE(train!$K$2:$K$4251)),"High Eve Only","Low Usage")))</f>
        <v>High Day &amp; Eve</v>
      </c>
    </row>
    <row r="546" spans="1:26">
      <c r="A546" t="s">
        <v>56</v>
      </c>
      <c r="B546">
        <v>79</v>
      </c>
      <c r="C546" t="s">
        <v>28</v>
      </c>
      <c r="D546" t="s">
        <v>22</v>
      </c>
      <c r="E546" t="s">
        <v>22</v>
      </c>
      <c r="F546">
        <v>0</v>
      </c>
      <c r="G546">
        <v>157.6</v>
      </c>
      <c r="H546">
        <v>85</v>
      </c>
      <c r="I546">
        <v>26.79</v>
      </c>
      <c r="J546">
        <v>194.1</v>
      </c>
      <c r="K546">
        <v>92</v>
      </c>
      <c r="L546">
        <v>16.5</v>
      </c>
      <c r="M546">
        <v>231.5</v>
      </c>
      <c r="N546">
        <v>86</v>
      </c>
      <c r="O546">
        <v>10.42</v>
      </c>
      <c r="P546">
        <v>9.4</v>
      </c>
      <c r="Q546">
        <v>10</v>
      </c>
      <c r="R546">
        <v>2.54</v>
      </c>
      <c r="S546">
        <v>5</v>
      </c>
      <c r="T546" t="s">
        <v>23</v>
      </c>
      <c r="U546">
        <f t="shared" si="17"/>
        <v>1</v>
      </c>
      <c r="V546">
        <f>IF(Table2[[#This Row],[international_plan]]="yes",1,0)</f>
        <v>0</v>
      </c>
      <c r="W546">
        <f>IF(Table2[[#This Row],[voice_mail_plan]]="yes",1,0)</f>
        <v>0</v>
      </c>
      <c r="X546" t="str">
        <f t="shared" si="16"/>
        <v>Medium</v>
      </c>
      <c r="Y546" t="str">
        <f>IF(Table2[[#This Row],[total_intl_charge]] &gt; AVERAGE($R$2:$R$4245),"High","Low")</f>
        <v>Low</v>
      </c>
      <c r="Z546" t="str">
        <f>IF(AND(G546&gt;AVERAGE(train!$G$2:$G$4251),K546&gt;AVERAGE(train!$K$2:$K$4251)),"High Day &amp; Eve",IF(AND(G546&gt;AVERAGE(train!$G$2:$G$4251),K546&lt;=AVERAGE(train!$K$2:$K$4251)),"High Day Only",IF(AND(G546&lt;=AVERAGE(train!$G$2:$G$4251),K546&gt;AVERAGE(train!$K$2:$K$4251)),"High Eve Only","Low Usage")))</f>
        <v>Low Usage</v>
      </c>
    </row>
    <row r="547" spans="1:26">
      <c r="A547" t="s">
        <v>60</v>
      </c>
      <c r="B547">
        <v>55</v>
      </c>
      <c r="C547" t="s">
        <v>21</v>
      </c>
      <c r="D547" t="s">
        <v>22</v>
      </c>
      <c r="E547" t="s">
        <v>22</v>
      </c>
      <c r="F547">
        <v>0</v>
      </c>
      <c r="G547">
        <v>175.6</v>
      </c>
      <c r="H547">
        <v>147</v>
      </c>
      <c r="I547">
        <v>29.85</v>
      </c>
      <c r="J547">
        <v>161.80000000000001</v>
      </c>
      <c r="K547">
        <v>118</v>
      </c>
      <c r="L547">
        <v>13.75</v>
      </c>
      <c r="M547">
        <v>289.5</v>
      </c>
      <c r="N547">
        <v>55</v>
      </c>
      <c r="O547">
        <v>13.03</v>
      </c>
      <c r="P547">
        <v>9.3000000000000007</v>
      </c>
      <c r="Q547">
        <v>4</v>
      </c>
      <c r="R547">
        <v>2.5099999999999998</v>
      </c>
      <c r="S547">
        <v>0</v>
      </c>
      <c r="T547" t="s">
        <v>22</v>
      </c>
      <c r="U547">
        <f t="shared" si="17"/>
        <v>0</v>
      </c>
      <c r="V547">
        <f>IF(Table2[[#This Row],[international_plan]]="yes",1,0)</f>
        <v>0</v>
      </c>
      <c r="W547">
        <f>IF(Table2[[#This Row],[voice_mail_plan]]="yes",1,0)</f>
        <v>0</v>
      </c>
      <c r="X547" t="str">
        <f t="shared" si="16"/>
        <v>Low</v>
      </c>
      <c r="Y547" t="str">
        <f>IF(Table2[[#This Row],[total_intl_charge]] &gt; AVERAGE($R$2:$R$4245),"High","Low")</f>
        <v>Low</v>
      </c>
      <c r="Z547" t="str">
        <f>IF(AND(G547&gt;AVERAGE(train!$G$2:$G$4251),K547&gt;AVERAGE(train!$K$2:$K$4251)),"High Day &amp; Eve",IF(AND(G547&gt;AVERAGE(train!$G$2:$G$4251),K547&lt;=AVERAGE(train!$K$2:$K$4251)),"High Day Only",IF(AND(G547&lt;=AVERAGE(train!$G$2:$G$4251),K547&gt;AVERAGE(train!$K$2:$K$4251)),"High Eve Only","Low Usage")))</f>
        <v>High Eve Only</v>
      </c>
    </row>
    <row r="548" spans="1:26">
      <c r="A548" t="s">
        <v>47</v>
      </c>
      <c r="B548">
        <v>130</v>
      </c>
      <c r="C548" t="s">
        <v>21</v>
      </c>
      <c r="D548" t="s">
        <v>22</v>
      </c>
      <c r="E548" t="s">
        <v>22</v>
      </c>
      <c r="F548">
        <v>0</v>
      </c>
      <c r="G548">
        <v>242.5</v>
      </c>
      <c r="H548">
        <v>101</v>
      </c>
      <c r="I548">
        <v>41.23</v>
      </c>
      <c r="J548">
        <v>102.8</v>
      </c>
      <c r="K548">
        <v>114</v>
      </c>
      <c r="L548">
        <v>8.74</v>
      </c>
      <c r="M548">
        <v>142.4</v>
      </c>
      <c r="N548">
        <v>89</v>
      </c>
      <c r="O548">
        <v>6.41</v>
      </c>
      <c r="P548">
        <v>9.3000000000000007</v>
      </c>
      <c r="Q548">
        <v>2</v>
      </c>
      <c r="R548">
        <v>2.5099999999999998</v>
      </c>
      <c r="S548">
        <v>2</v>
      </c>
      <c r="T548" t="s">
        <v>22</v>
      </c>
      <c r="U548">
        <f t="shared" si="17"/>
        <v>0</v>
      </c>
      <c r="V548">
        <f>IF(Table2[[#This Row],[international_plan]]="yes",1,0)</f>
        <v>0</v>
      </c>
      <c r="W548">
        <f>IF(Table2[[#This Row],[voice_mail_plan]]="yes",1,0)</f>
        <v>0</v>
      </c>
      <c r="X548" t="str">
        <f t="shared" si="16"/>
        <v>Very High</v>
      </c>
      <c r="Y548" t="str">
        <f>IF(Table2[[#This Row],[total_intl_charge]] &gt; AVERAGE($R$2:$R$4245),"High","Low")</f>
        <v>Low</v>
      </c>
      <c r="Z548" t="str">
        <f>IF(AND(G548&gt;AVERAGE(train!$G$2:$G$4251),K548&gt;AVERAGE(train!$K$2:$K$4251)),"High Day &amp; Eve",IF(AND(G548&gt;AVERAGE(train!$G$2:$G$4251),K548&lt;=AVERAGE(train!$K$2:$K$4251)),"High Day Only",IF(AND(G548&lt;=AVERAGE(train!$G$2:$G$4251),K548&gt;AVERAGE(train!$K$2:$K$4251)),"High Eve Only","Low Usage")))</f>
        <v>High Day &amp; Eve</v>
      </c>
    </row>
    <row r="549" spans="1:26">
      <c r="A549" t="s">
        <v>38</v>
      </c>
      <c r="B549">
        <v>34</v>
      </c>
      <c r="C549" t="s">
        <v>21</v>
      </c>
      <c r="D549" t="s">
        <v>22</v>
      </c>
      <c r="E549" t="s">
        <v>22</v>
      </c>
      <c r="F549">
        <v>0</v>
      </c>
      <c r="G549">
        <v>151</v>
      </c>
      <c r="H549">
        <v>102</v>
      </c>
      <c r="I549">
        <v>25.67</v>
      </c>
      <c r="J549">
        <v>131.4</v>
      </c>
      <c r="K549">
        <v>101</v>
      </c>
      <c r="L549">
        <v>11.17</v>
      </c>
      <c r="M549">
        <v>186.6</v>
      </c>
      <c r="N549">
        <v>86</v>
      </c>
      <c r="O549">
        <v>8.4</v>
      </c>
      <c r="P549">
        <v>9.9</v>
      </c>
      <c r="Q549">
        <v>7</v>
      </c>
      <c r="R549">
        <v>2.67</v>
      </c>
      <c r="S549">
        <v>0</v>
      </c>
      <c r="T549" t="s">
        <v>22</v>
      </c>
      <c r="U549">
        <f t="shared" si="17"/>
        <v>0</v>
      </c>
      <c r="V549">
        <f>IF(Table2[[#This Row],[international_plan]]="yes",1,0)</f>
        <v>0</v>
      </c>
      <c r="W549">
        <f>IF(Table2[[#This Row],[voice_mail_plan]]="yes",1,0)</f>
        <v>0</v>
      </c>
      <c r="X549" t="str">
        <f t="shared" si="16"/>
        <v>Low</v>
      </c>
      <c r="Y549" t="str">
        <f>IF(Table2[[#This Row],[total_intl_charge]] &gt; AVERAGE($R$2:$R$4245),"High","Low")</f>
        <v>Low</v>
      </c>
      <c r="Z549" t="str">
        <f>IF(AND(G549&gt;AVERAGE(train!$G$2:$G$4251),K549&gt;AVERAGE(train!$K$2:$K$4251)),"High Day &amp; Eve",IF(AND(G549&gt;AVERAGE(train!$G$2:$G$4251),K549&lt;=AVERAGE(train!$K$2:$K$4251)),"High Day Only",IF(AND(G549&lt;=AVERAGE(train!$G$2:$G$4251),K549&gt;AVERAGE(train!$K$2:$K$4251)),"High Eve Only","Low Usage")))</f>
        <v>High Eve Only</v>
      </c>
    </row>
    <row r="550" spans="1:26">
      <c r="A550" t="s">
        <v>41</v>
      </c>
      <c r="B550">
        <v>139</v>
      </c>
      <c r="C550" t="s">
        <v>21</v>
      </c>
      <c r="D550" t="s">
        <v>22</v>
      </c>
      <c r="E550" t="s">
        <v>22</v>
      </c>
      <c r="F550">
        <v>0</v>
      </c>
      <c r="G550">
        <v>138.1</v>
      </c>
      <c r="H550">
        <v>103</v>
      </c>
      <c r="I550">
        <v>23.48</v>
      </c>
      <c r="J550">
        <v>164.5</v>
      </c>
      <c r="K550">
        <v>100</v>
      </c>
      <c r="L550">
        <v>13.98</v>
      </c>
      <c r="M550">
        <v>134.9</v>
      </c>
      <c r="N550">
        <v>63</v>
      </c>
      <c r="O550">
        <v>6.07</v>
      </c>
      <c r="P550">
        <v>8.3000000000000007</v>
      </c>
      <c r="Q550">
        <v>2</v>
      </c>
      <c r="R550">
        <v>2.2400000000000002</v>
      </c>
      <c r="S550">
        <v>1</v>
      </c>
      <c r="T550" t="s">
        <v>22</v>
      </c>
      <c r="U550">
        <f t="shared" si="17"/>
        <v>0</v>
      </c>
      <c r="V550">
        <f>IF(Table2[[#This Row],[international_plan]]="yes",1,0)</f>
        <v>0</v>
      </c>
      <c r="W550">
        <f>IF(Table2[[#This Row],[voice_mail_plan]]="yes",1,0)</f>
        <v>0</v>
      </c>
      <c r="X550" t="str">
        <f t="shared" si="16"/>
        <v>Very High</v>
      </c>
      <c r="Y550" t="str">
        <f>IF(Table2[[#This Row],[total_intl_charge]] &gt; AVERAGE($R$2:$R$4245),"High","Low")</f>
        <v>Low</v>
      </c>
      <c r="Z550" t="str">
        <f>IF(AND(G550&gt;AVERAGE(train!$G$2:$G$4251),K550&gt;AVERAGE(train!$K$2:$K$4251)),"High Day &amp; Eve",IF(AND(G550&gt;AVERAGE(train!$G$2:$G$4251),K550&lt;=AVERAGE(train!$K$2:$K$4251)),"High Day Only",IF(AND(G550&lt;=AVERAGE(train!$G$2:$G$4251),K550&gt;AVERAGE(train!$K$2:$K$4251)),"High Eve Only","Low Usage")))</f>
        <v>Low Usage</v>
      </c>
    </row>
    <row r="551" spans="1:26">
      <c r="A551" t="s">
        <v>35</v>
      </c>
      <c r="B551">
        <v>109</v>
      </c>
      <c r="C551" t="s">
        <v>25</v>
      </c>
      <c r="D551" t="s">
        <v>22</v>
      </c>
      <c r="E551" t="s">
        <v>22</v>
      </c>
      <c r="F551">
        <v>0</v>
      </c>
      <c r="G551">
        <v>264.7</v>
      </c>
      <c r="H551">
        <v>69</v>
      </c>
      <c r="I551">
        <v>45</v>
      </c>
      <c r="J551">
        <v>305</v>
      </c>
      <c r="K551">
        <v>120</v>
      </c>
      <c r="L551">
        <v>25.93</v>
      </c>
      <c r="M551">
        <v>197.4</v>
      </c>
      <c r="N551">
        <v>86</v>
      </c>
      <c r="O551">
        <v>8.8800000000000008</v>
      </c>
      <c r="P551">
        <v>9.5</v>
      </c>
      <c r="Q551">
        <v>9</v>
      </c>
      <c r="R551">
        <v>2.57</v>
      </c>
      <c r="S551">
        <v>1</v>
      </c>
      <c r="T551" t="s">
        <v>23</v>
      </c>
      <c r="U551">
        <f t="shared" si="17"/>
        <v>1</v>
      </c>
      <c r="V551">
        <f>IF(Table2[[#This Row],[international_plan]]="yes",1,0)</f>
        <v>0</v>
      </c>
      <c r="W551">
        <f>IF(Table2[[#This Row],[voice_mail_plan]]="yes",1,0)</f>
        <v>0</v>
      </c>
      <c r="X551" t="str">
        <f t="shared" si="16"/>
        <v>High</v>
      </c>
      <c r="Y551" t="str">
        <f>IF(Table2[[#This Row],[total_intl_charge]] &gt; AVERAGE($R$2:$R$4245),"High","Low")</f>
        <v>Low</v>
      </c>
      <c r="Z551" t="str">
        <f>IF(AND(G551&gt;AVERAGE(train!$G$2:$G$4251),K551&gt;AVERAGE(train!$K$2:$K$4251)),"High Day &amp; Eve",IF(AND(G551&gt;AVERAGE(train!$G$2:$G$4251),K551&lt;=AVERAGE(train!$K$2:$K$4251)),"High Day Only",IF(AND(G551&lt;=AVERAGE(train!$G$2:$G$4251),K551&gt;AVERAGE(train!$K$2:$K$4251)),"High Eve Only","Low Usage")))</f>
        <v>High Day &amp; Eve</v>
      </c>
    </row>
    <row r="552" spans="1:26">
      <c r="A552" t="s">
        <v>57</v>
      </c>
      <c r="B552">
        <v>65</v>
      </c>
      <c r="C552" t="s">
        <v>25</v>
      </c>
      <c r="D552" t="s">
        <v>22</v>
      </c>
      <c r="E552" t="s">
        <v>23</v>
      </c>
      <c r="F552">
        <v>31</v>
      </c>
      <c r="G552">
        <v>282.3</v>
      </c>
      <c r="H552">
        <v>70</v>
      </c>
      <c r="I552">
        <v>47.99</v>
      </c>
      <c r="J552">
        <v>152</v>
      </c>
      <c r="K552">
        <v>89</v>
      </c>
      <c r="L552">
        <v>12.92</v>
      </c>
      <c r="M552">
        <v>225.5</v>
      </c>
      <c r="N552">
        <v>93</v>
      </c>
      <c r="O552">
        <v>10.15</v>
      </c>
      <c r="P552">
        <v>12</v>
      </c>
      <c r="Q552">
        <v>4</v>
      </c>
      <c r="R552">
        <v>3.24</v>
      </c>
      <c r="S552">
        <v>1</v>
      </c>
      <c r="T552" t="s">
        <v>22</v>
      </c>
      <c r="U552">
        <f t="shared" si="17"/>
        <v>0</v>
      </c>
      <c r="V552">
        <f>IF(Table2[[#This Row],[international_plan]]="yes",1,0)</f>
        <v>0</v>
      </c>
      <c r="W552">
        <f>IF(Table2[[#This Row],[voice_mail_plan]]="yes",1,0)</f>
        <v>1</v>
      </c>
      <c r="X552" t="str">
        <f t="shared" si="16"/>
        <v>Low</v>
      </c>
      <c r="Y552" t="str">
        <f>IF(Table2[[#This Row],[total_intl_charge]] &gt; AVERAGE($R$2:$R$4245),"High","Low")</f>
        <v>High</v>
      </c>
      <c r="Z552" t="str">
        <f>IF(AND(G552&gt;AVERAGE(train!$G$2:$G$4251),K552&gt;AVERAGE(train!$K$2:$K$4251)),"High Day &amp; Eve",IF(AND(G552&gt;AVERAGE(train!$G$2:$G$4251),K552&lt;=AVERAGE(train!$K$2:$K$4251)),"High Day Only",IF(AND(G552&lt;=AVERAGE(train!$G$2:$G$4251),K552&gt;AVERAGE(train!$K$2:$K$4251)),"High Eve Only","Low Usage")))</f>
        <v>High Day Only</v>
      </c>
    </row>
    <row r="553" spans="1:26">
      <c r="A553" t="s">
        <v>64</v>
      </c>
      <c r="B553">
        <v>152</v>
      </c>
      <c r="C553" t="s">
        <v>21</v>
      </c>
      <c r="D553" t="s">
        <v>22</v>
      </c>
      <c r="E553" t="s">
        <v>22</v>
      </c>
      <c r="F553">
        <v>0</v>
      </c>
      <c r="G553">
        <v>197.1</v>
      </c>
      <c r="H553">
        <v>126</v>
      </c>
      <c r="I553">
        <v>33.51</v>
      </c>
      <c r="J553">
        <v>130.1</v>
      </c>
      <c r="K553">
        <v>76</v>
      </c>
      <c r="L553">
        <v>11.06</v>
      </c>
      <c r="M553">
        <v>78.099999999999994</v>
      </c>
      <c r="N553">
        <v>100</v>
      </c>
      <c r="O553">
        <v>3.51</v>
      </c>
      <c r="P553">
        <v>7.4</v>
      </c>
      <c r="Q553">
        <v>4</v>
      </c>
      <c r="R553">
        <v>2</v>
      </c>
      <c r="S553">
        <v>3</v>
      </c>
      <c r="T553" t="s">
        <v>22</v>
      </c>
      <c r="U553">
        <f t="shared" si="17"/>
        <v>0</v>
      </c>
      <c r="V553">
        <f>IF(Table2[[#This Row],[international_plan]]="yes",1,0)</f>
        <v>0</v>
      </c>
      <c r="W553">
        <f>IF(Table2[[#This Row],[voice_mail_plan]]="yes",1,0)</f>
        <v>0</v>
      </c>
      <c r="X553" t="str">
        <f t="shared" si="16"/>
        <v>Very High</v>
      </c>
      <c r="Y553" t="str">
        <f>IF(Table2[[#This Row],[total_intl_charge]] &gt; AVERAGE($R$2:$R$4245),"High","Low")</f>
        <v>Low</v>
      </c>
      <c r="Z553" t="str">
        <f>IF(AND(G553&gt;AVERAGE(train!$G$2:$G$4251),K553&gt;AVERAGE(train!$K$2:$K$4251)),"High Day &amp; Eve",IF(AND(G553&gt;AVERAGE(train!$G$2:$G$4251),K553&lt;=AVERAGE(train!$K$2:$K$4251)),"High Day Only",IF(AND(G553&lt;=AVERAGE(train!$G$2:$G$4251),K553&gt;AVERAGE(train!$K$2:$K$4251)),"High Eve Only","Low Usage")))</f>
        <v>High Day Only</v>
      </c>
    </row>
    <row r="554" spans="1:26">
      <c r="A554" t="s">
        <v>75</v>
      </c>
      <c r="B554">
        <v>147</v>
      </c>
      <c r="C554" t="s">
        <v>25</v>
      </c>
      <c r="D554" t="s">
        <v>22</v>
      </c>
      <c r="E554" t="s">
        <v>22</v>
      </c>
      <c r="F554">
        <v>0</v>
      </c>
      <c r="G554">
        <v>205.3</v>
      </c>
      <c r="H554">
        <v>95</v>
      </c>
      <c r="I554">
        <v>34.9</v>
      </c>
      <c r="J554">
        <v>166.7</v>
      </c>
      <c r="K554">
        <v>128</v>
      </c>
      <c r="L554">
        <v>14.17</v>
      </c>
      <c r="M554">
        <v>240.6</v>
      </c>
      <c r="N554">
        <v>84</v>
      </c>
      <c r="O554">
        <v>10.83</v>
      </c>
      <c r="P554">
        <v>7.8</v>
      </c>
      <c r="Q554">
        <v>4</v>
      </c>
      <c r="R554">
        <v>2.11</v>
      </c>
      <c r="S554">
        <v>1</v>
      </c>
      <c r="T554" t="s">
        <v>22</v>
      </c>
      <c r="U554">
        <f t="shared" si="17"/>
        <v>0</v>
      </c>
      <c r="V554">
        <f>IF(Table2[[#This Row],[international_plan]]="yes",1,0)</f>
        <v>0</v>
      </c>
      <c r="W554">
        <f>IF(Table2[[#This Row],[voice_mail_plan]]="yes",1,0)</f>
        <v>0</v>
      </c>
      <c r="X554" t="str">
        <f t="shared" si="16"/>
        <v>Very High</v>
      </c>
      <c r="Y554" t="str">
        <f>IF(Table2[[#This Row],[total_intl_charge]] &gt; AVERAGE($R$2:$R$4245),"High","Low")</f>
        <v>Low</v>
      </c>
      <c r="Z554" t="str">
        <f>IF(AND(G554&gt;AVERAGE(train!$G$2:$G$4251),K554&gt;AVERAGE(train!$K$2:$K$4251)),"High Day &amp; Eve",IF(AND(G554&gt;AVERAGE(train!$G$2:$G$4251),K554&lt;=AVERAGE(train!$K$2:$K$4251)),"High Day Only",IF(AND(G554&lt;=AVERAGE(train!$G$2:$G$4251),K554&gt;AVERAGE(train!$K$2:$K$4251)),"High Eve Only","Low Usage")))</f>
        <v>High Day &amp; Eve</v>
      </c>
    </row>
    <row r="555" spans="1:26">
      <c r="A555" t="s">
        <v>48</v>
      </c>
      <c r="B555">
        <v>112</v>
      </c>
      <c r="C555" t="s">
        <v>21</v>
      </c>
      <c r="D555" t="s">
        <v>22</v>
      </c>
      <c r="E555" t="s">
        <v>23</v>
      </c>
      <c r="F555">
        <v>22</v>
      </c>
      <c r="G555">
        <v>181.8</v>
      </c>
      <c r="H555">
        <v>110</v>
      </c>
      <c r="I555">
        <v>30.91</v>
      </c>
      <c r="J555">
        <v>228.1</v>
      </c>
      <c r="K555">
        <v>123</v>
      </c>
      <c r="L555">
        <v>19.39</v>
      </c>
      <c r="M555">
        <v>262.7</v>
      </c>
      <c r="N555">
        <v>141</v>
      </c>
      <c r="O555">
        <v>11.82</v>
      </c>
      <c r="P555">
        <v>9.1999999999999993</v>
      </c>
      <c r="Q555">
        <v>4</v>
      </c>
      <c r="R555">
        <v>2.48</v>
      </c>
      <c r="S555">
        <v>2</v>
      </c>
      <c r="T555" t="s">
        <v>22</v>
      </c>
      <c r="U555">
        <f t="shared" si="17"/>
        <v>0</v>
      </c>
      <c r="V555">
        <f>IF(Table2[[#This Row],[international_plan]]="yes",1,0)</f>
        <v>0</v>
      </c>
      <c r="W555">
        <f>IF(Table2[[#This Row],[voice_mail_plan]]="yes",1,0)</f>
        <v>1</v>
      </c>
      <c r="X555" t="str">
        <f t="shared" si="16"/>
        <v>High</v>
      </c>
      <c r="Y555" t="str">
        <f>IF(Table2[[#This Row],[total_intl_charge]] &gt; AVERAGE($R$2:$R$4245),"High","Low")</f>
        <v>Low</v>
      </c>
      <c r="Z555" t="str">
        <f>IF(AND(G555&gt;AVERAGE(train!$G$2:$G$4251),K555&gt;AVERAGE(train!$K$2:$K$4251)),"High Day &amp; Eve",IF(AND(G555&gt;AVERAGE(train!$G$2:$G$4251),K555&lt;=AVERAGE(train!$K$2:$K$4251)),"High Day Only",IF(AND(G555&lt;=AVERAGE(train!$G$2:$G$4251),K555&gt;AVERAGE(train!$K$2:$K$4251)),"High Eve Only","Low Usage")))</f>
        <v>High Day &amp; Eve</v>
      </c>
    </row>
    <row r="556" spans="1:26">
      <c r="A556" t="s">
        <v>52</v>
      </c>
      <c r="B556">
        <v>120</v>
      </c>
      <c r="C556" t="s">
        <v>21</v>
      </c>
      <c r="D556" t="s">
        <v>22</v>
      </c>
      <c r="E556" t="s">
        <v>22</v>
      </c>
      <c r="F556">
        <v>0</v>
      </c>
      <c r="G556">
        <v>252</v>
      </c>
      <c r="H556">
        <v>120</v>
      </c>
      <c r="I556">
        <v>42.84</v>
      </c>
      <c r="J556">
        <v>150.19999999999999</v>
      </c>
      <c r="K556">
        <v>106</v>
      </c>
      <c r="L556">
        <v>12.77</v>
      </c>
      <c r="M556">
        <v>151.80000000000001</v>
      </c>
      <c r="N556">
        <v>96</v>
      </c>
      <c r="O556">
        <v>6.83</v>
      </c>
      <c r="P556">
        <v>9.6</v>
      </c>
      <c r="Q556">
        <v>1</v>
      </c>
      <c r="R556">
        <v>2.59</v>
      </c>
      <c r="S556">
        <v>2</v>
      </c>
      <c r="T556" t="s">
        <v>22</v>
      </c>
      <c r="U556">
        <f t="shared" si="17"/>
        <v>0</v>
      </c>
      <c r="V556">
        <f>IF(Table2[[#This Row],[international_plan]]="yes",1,0)</f>
        <v>0</v>
      </c>
      <c r="W556">
        <f>IF(Table2[[#This Row],[voice_mail_plan]]="yes",1,0)</f>
        <v>0</v>
      </c>
      <c r="X556" t="str">
        <f t="shared" si="16"/>
        <v>High</v>
      </c>
      <c r="Y556" t="str">
        <f>IF(Table2[[#This Row],[total_intl_charge]] &gt; AVERAGE($R$2:$R$4245),"High","Low")</f>
        <v>Low</v>
      </c>
      <c r="Z556" t="str">
        <f>IF(AND(G556&gt;AVERAGE(train!$G$2:$G$4251),K556&gt;AVERAGE(train!$K$2:$K$4251)),"High Day &amp; Eve",IF(AND(G556&gt;AVERAGE(train!$G$2:$G$4251),K556&lt;=AVERAGE(train!$K$2:$K$4251)),"High Day Only",IF(AND(G556&lt;=AVERAGE(train!$G$2:$G$4251),K556&gt;AVERAGE(train!$K$2:$K$4251)),"High Eve Only","Low Usage")))</f>
        <v>High Day &amp; Eve</v>
      </c>
    </row>
    <row r="557" spans="1:26">
      <c r="A557" t="s">
        <v>44</v>
      </c>
      <c r="B557">
        <v>171</v>
      </c>
      <c r="C557" t="s">
        <v>21</v>
      </c>
      <c r="D557" t="s">
        <v>22</v>
      </c>
      <c r="E557" t="s">
        <v>22</v>
      </c>
      <c r="F557">
        <v>0</v>
      </c>
      <c r="G557">
        <v>231.2</v>
      </c>
      <c r="H557">
        <v>135</v>
      </c>
      <c r="I557">
        <v>39.299999999999997</v>
      </c>
      <c r="J557">
        <v>188.7</v>
      </c>
      <c r="K557">
        <v>74</v>
      </c>
      <c r="L557">
        <v>16.04</v>
      </c>
      <c r="M557">
        <v>206.9</v>
      </c>
      <c r="N557">
        <v>124</v>
      </c>
      <c r="O557">
        <v>9.31</v>
      </c>
      <c r="P557">
        <v>12.3</v>
      </c>
      <c r="Q557">
        <v>1</v>
      </c>
      <c r="R557">
        <v>3.32</v>
      </c>
      <c r="S557">
        <v>1</v>
      </c>
      <c r="T557" t="s">
        <v>22</v>
      </c>
      <c r="U557">
        <f t="shared" si="17"/>
        <v>0</v>
      </c>
      <c r="V557">
        <f>IF(Table2[[#This Row],[international_plan]]="yes",1,0)</f>
        <v>0</v>
      </c>
      <c r="W557">
        <f>IF(Table2[[#This Row],[voice_mail_plan]]="yes",1,0)</f>
        <v>0</v>
      </c>
      <c r="X557" t="str">
        <f t="shared" si="16"/>
        <v>Very High</v>
      </c>
      <c r="Y557" t="str">
        <f>IF(Table2[[#This Row],[total_intl_charge]] &gt; AVERAGE($R$2:$R$4245),"High","Low")</f>
        <v>High</v>
      </c>
      <c r="Z557" t="str">
        <f>IF(AND(G557&gt;AVERAGE(train!$G$2:$G$4251),K557&gt;AVERAGE(train!$K$2:$K$4251)),"High Day &amp; Eve",IF(AND(G557&gt;AVERAGE(train!$G$2:$G$4251),K557&lt;=AVERAGE(train!$K$2:$K$4251)),"High Day Only",IF(AND(G557&lt;=AVERAGE(train!$G$2:$G$4251),K557&gt;AVERAGE(train!$K$2:$K$4251)),"High Eve Only","Low Usage")))</f>
        <v>High Day Only</v>
      </c>
    </row>
    <row r="558" spans="1:26">
      <c r="A558" t="s">
        <v>48</v>
      </c>
      <c r="B558">
        <v>101</v>
      </c>
      <c r="C558" t="s">
        <v>21</v>
      </c>
      <c r="D558" t="s">
        <v>22</v>
      </c>
      <c r="E558" t="s">
        <v>23</v>
      </c>
      <c r="F558">
        <v>33</v>
      </c>
      <c r="G558">
        <v>200.1</v>
      </c>
      <c r="H558">
        <v>108</v>
      </c>
      <c r="I558">
        <v>34.020000000000003</v>
      </c>
      <c r="J558">
        <v>188.9</v>
      </c>
      <c r="K558">
        <v>122</v>
      </c>
      <c r="L558">
        <v>16.059999999999999</v>
      </c>
      <c r="M558">
        <v>205.1</v>
      </c>
      <c r="N558">
        <v>90</v>
      </c>
      <c r="O558">
        <v>9.23</v>
      </c>
      <c r="P558">
        <v>15.5</v>
      </c>
      <c r="Q558">
        <v>4</v>
      </c>
      <c r="R558">
        <v>4.1900000000000004</v>
      </c>
      <c r="S558">
        <v>0</v>
      </c>
      <c r="T558" t="s">
        <v>22</v>
      </c>
      <c r="U558">
        <f t="shared" si="17"/>
        <v>0</v>
      </c>
      <c r="V558">
        <f>IF(Table2[[#This Row],[international_plan]]="yes",1,0)</f>
        <v>0</v>
      </c>
      <c r="W558">
        <f>IF(Table2[[#This Row],[voice_mail_plan]]="yes",1,0)</f>
        <v>1</v>
      </c>
      <c r="X558" t="str">
        <f t="shared" si="16"/>
        <v>High</v>
      </c>
      <c r="Y558" t="str">
        <f>IF(Table2[[#This Row],[total_intl_charge]] &gt; AVERAGE($R$2:$R$4245),"High","Low")</f>
        <v>High</v>
      </c>
      <c r="Z558" t="str">
        <f>IF(AND(G558&gt;AVERAGE(train!$G$2:$G$4251),K558&gt;AVERAGE(train!$K$2:$K$4251)),"High Day &amp; Eve",IF(AND(G558&gt;AVERAGE(train!$G$2:$G$4251),K558&lt;=AVERAGE(train!$K$2:$K$4251)),"High Day Only",IF(AND(G558&lt;=AVERAGE(train!$G$2:$G$4251),K558&gt;AVERAGE(train!$K$2:$K$4251)),"High Eve Only","Low Usage")))</f>
        <v>High Day &amp; Eve</v>
      </c>
    </row>
    <row r="559" spans="1:26">
      <c r="A559" t="s">
        <v>31</v>
      </c>
      <c r="B559">
        <v>32</v>
      </c>
      <c r="C559" t="s">
        <v>25</v>
      </c>
      <c r="D559" t="s">
        <v>22</v>
      </c>
      <c r="E559" t="s">
        <v>23</v>
      </c>
      <c r="F559">
        <v>26</v>
      </c>
      <c r="G559">
        <v>266.7</v>
      </c>
      <c r="H559">
        <v>109</v>
      </c>
      <c r="I559">
        <v>45.34</v>
      </c>
      <c r="J559">
        <v>232.3</v>
      </c>
      <c r="K559">
        <v>107</v>
      </c>
      <c r="L559">
        <v>19.75</v>
      </c>
      <c r="M559">
        <v>212.8</v>
      </c>
      <c r="N559">
        <v>98</v>
      </c>
      <c r="O559">
        <v>9.58</v>
      </c>
      <c r="P559">
        <v>16.3</v>
      </c>
      <c r="Q559">
        <v>4</v>
      </c>
      <c r="R559">
        <v>4.4000000000000004</v>
      </c>
      <c r="S559">
        <v>1</v>
      </c>
      <c r="T559" t="s">
        <v>22</v>
      </c>
      <c r="U559">
        <f t="shared" si="17"/>
        <v>0</v>
      </c>
      <c r="V559">
        <f>IF(Table2[[#This Row],[international_plan]]="yes",1,0)</f>
        <v>0</v>
      </c>
      <c r="W559">
        <f>IF(Table2[[#This Row],[voice_mail_plan]]="yes",1,0)</f>
        <v>1</v>
      </c>
      <c r="X559" t="str">
        <f t="shared" si="16"/>
        <v>Low</v>
      </c>
      <c r="Y559" t="str">
        <f>IF(Table2[[#This Row],[total_intl_charge]] &gt; AVERAGE($R$2:$R$4245),"High","Low")</f>
        <v>High</v>
      </c>
      <c r="Z559" t="str">
        <f>IF(AND(G559&gt;AVERAGE(train!$G$2:$G$4251),K559&gt;AVERAGE(train!$K$2:$K$4251)),"High Day &amp; Eve",IF(AND(G559&gt;AVERAGE(train!$G$2:$G$4251),K559&lt;=AVERAGE(train!$K$2:$K$4251)),"High Day Only",IF(AND(G559&lt;=AVERAGE(train!$G$2:$G$4251),K559&gt;AVERAGE(train!$K$2:$K$4251)),"High Eve Only","Low Usage")))</f>
        <v>High Day &amp; Eve</v>
      </c>
    </row>
    <row r="560" spans="1:26">
      <c r="A560" t="s">
        <v>72</v>
      </c>
      <c r="B560">
        <v>151</v>
      </c>
      <c r="C560" t="s">
        <v>25</v>
      </c>
      <c r="D560" t="s">
        <v>22</v>
      </c>
      <c r="E560" t="s">
        <v>22</v>
      </c>
      <c r="F560">
        <v>0</v>
      </c>
      <c r="G560">
        <v>175.3</v>
      </c>
      <c r="H560">
        <v>106</v>
      </c>
      <c r="I560">
        <v>29.8</v>
      </c>
      <c r="J560">
        <v>144.30000000000001</v>
      </c>
      <c r="K560">
        <v>87</v>
      </c>
      <c r="L560">
        <v>12.27</v>
      </c>
      <c r="M560">
        <v>160.19999999999999</v>
      </c>
      <c r="N560">
        <v>88</v>
      </c>
      <c r="O560">
        <v>7.21</v>
      </c>
      <c r="P560">
        <v>11.8</v>
      </c>
      <c r="Q560">
        <v>5</v>
      </c>
      <c r="R560">
        <v>3.19</v>
      </c>
      <c r="S560">
        <v>0</v>
      </c>
      <c r="T560" t="s">
        <v>22</v>
      </c>
      <c r="U560">
        <f t="shared" si="17"/>
        <v>0</v>
      </c>
      <c r="V560">
        <f>IF(Table2[[#This Row],[international_plan]]="yes",1,0)</f>
        <v>0</v>
      </c>
      <c r="W560">
        <f>IF(Table2[[#This Row],[voice_mail_plan]]="yes",1,0)</f>
        <v>0</v>
      </c>
      <c r="X560" t="str">
        <f t="shared" si="16"/>
        <v>Very High</v>
      </c>
      <c r="Y560" t="str">
        <f>IF(Table2[[#This Row],[total_intl_charge]] &gt; AVERAGE($R$2:$R$4245),"High","Low")</f>
        <v>High</v>
      </c>
      <c r="Z560" t="str">
        <f>IF(AND(G560&gt;AVERAGE(train!$G$2:$G$4251),K560&gt;AVERAGE(train!$K$2:$K$4251)),"High Day &amp; Eve",IF(AND(G560&gt;AVERAGE(train!$G$2:$G$4251),K560&lt;=AVERAGE(train!$K$2:$K$4251)),"High Day Only",IF(AND(G560&lt;=AVERAGE(train!$G$2:$G$4251),K560&gt;AVERAGE(train!$K$2:$K$4251)),"High Eve Only","Low Usage")))</f>
        <v>Low Usage</v>
      </c>
    </row>
    <row r="561" spans="1:26">
      <c r="A561" t="s">
        <v>41</v>
      </c>
      <c r="B561">
        <v>60</v>
      </c>
      <c r="C561" t="s">
        <v>25</v>
      </c>
      <c r="D561" t="s">
        <v>22</v>
      </c>
      <c r="E561" t="s">
        <v>22</v>
      </c>
      <c r="F561">
        <v>0</v>
      </c>
      <c r="G561">
        <v>125.1</v>
      </c>
      <c r="H561">
        <v>99</v>
      </c>
      <c r="I561">
        <v>21.27</v>
      </c>
      <c r="J561">
        <v>248.8</v>
      </c>
      <c r="K561">
        <v>62</v>
      </c>
      <c r="L561">
        <v>21.15</v>
      </c>
      <c r="M561">
        <v>211.3</v>
      </c>
      <c r="N561">
        <v>79</v>
      </c>
      <c r="O561">
        <v>9.51</v>
      </c>
      <c r="P561">
        <v>11.2</v>
      </c>
      <c r="Q561">
        <v>3</v>
      </c>
      <c r="R561">
        <v>3.02</v>
      </c>
      <c r="S561">
        <v>3</v>
      </c>
      <c r="T561" t="s">
        <v>22</v>
      </c>
      <c r="U561">
        <f t="shared" si="17"/>
        <v>0</v>
      </c>
      <c r="V561">
        <f>IF(Table2[[#This Row],[international_plan]]="yes",1,0)</f>
        <v>0</v>
      </c>
      <c r="W561">
        <f>IF(Table2[[#This Row],[voice_mail_plan]]="yes",1,0)</f>
        <v>0</v>
      </c>
      <c r="X561" t="str">
        <f t="shared" si="16"/>
        <v>Low</v>
      </c>
      <c r="Y561" t="str">
        <f>IF(Table2[[#This Row],[total_intl_charge]] &gt; AVERAGE($R$2:$R$4245),"High","Low")</f>
        <v>High</v>
      </c>
      <c r="Z561" t="str">
        <f>IF(AND(G561&gt;AVERAGE(train!$G$2:$G$4251),K561&gt;AVERAGE(train!$K$2:$K$4251)),"High Day &amp; Eve",IF(AND(G561&gt;AVERAGE(train!$G$2:$G$4251),K561&lt;=AVERAGE(train!$K$2:$K$4251)),"High Day Only",IF(AND(G561&lt;=AVERAGE(train!$G$2:$G$4251),K561&gt;AVERAGE(train!$K$2:$K$4251)),"High Eve Only","Low Usage")))</f>
        <v>Low Usage</v>
      </c>
    </row>
    <row r="562" spans="1:26">
      <c r="A562" t="s">
        <v>54</v>
      </c>
      <c r="B562">
        <v>119</v>
      </c>
      <c r="C562" t="s">
        <v>21</v>
      </c>
      <c r="D562" t="s">
        <v>22</v>
      </c>
      <c r="E562" t="s">
        <v>22</v>
      </c>
      <c r="F562">
        <v>0</v>
      </c>
      <c r="G562">
        <v>176.8</v>
      </c>
      <c r="H562">
        <v>90</v>
      </c>
      <c r="I562">
        <v>30.06</v>
      </c>
      <c r="J562">
        <v>224.7</v>
      </c>
      <c r="K562">
        <v>81</v>
      </c>
      <c r="L562">
        <v>19.100000000000001</v>
      </c>
      <c r="M562">
        <v>204.6</v>
      </c>
      <c r="N562">
        <v>77</v>
      </c>
      <c r="O562">
        <v>9.2100000000000009</v>
      </c>
      <c r="P562">
        <v>7.5</v>
      </c>
      <c r="Q562">
        <v>15</v>
      </c>
      <c r="R562">
        <v>2.0299999999999998</v>
      </c>
      <c r="S562">
        <v>1</v>
      </c>
      <c r="T562" t="s">
        <v>22</v>
      </c>
      <c r="U562">
        <f t="shared" si="17"/>
        <v>0</v>
      </c>
      <c r="V562">
        <f>IF(Table2[[#This Row],[international_plan]]="yes",1,0)</f>
        <v>0</v>
      </c>
      <c r="W562">
        <f>IF(Table2[[#This Row],[voice_mail_plan]]="yes",1,0)</f>
        <v>0</v>
      </c>
      <c r="X562" t="str">
        <f t="shared" si="16"/>
        <v>High</v>
      </c>
      <c r="Y562" t="str">
        <f>IF(Table2[[#This Row],[total_intl_charge]] &gt; AVERAGE($R$2:$R$4245),"High","Low")</f>
        <v>Low</v>
      </c>
      <c r="Z562" t="str">
        <f>IF(AND(G562&gt;AVERAGE(train!$G$2:$G$4251),K562&gt;AVERAGE(train!$K$2:$K$4251)),"High Day &amp; Eve",IF(AND(G562&gt;AVERAGE(train!$G$2:$G$4251),K562&lt;=AVERAGE(train!$K$2:$K$4251)),"High Day Only",IF(AND(G562&lt;=AVERAGE(train!$G$2:$G$4251),K562&gt;AVERAGE(train!$K$2:$K$4251)),"High Eve Only","Low Usage")))</f>
        <v>Low Usage</v>
      </c>
    </row>
    <row r="563" spans="1:26">
      <c r="A563" t="s">
        <v>30</v>
      </c>
      <c r="B563">
        <v>43</v>
      </c>
      <c r="C563" t="s">
        <v>21</v>
      </c>
      <c r="D563" t="s">
        <v>22</v>
      </c>
      <c r="E563" t="s">
        <v>22</v>
      </c>
      <c r="F563">
        <v>0</v>
      </c>
      <c r="G563">
        <v>241.9</v>
      </c>
      <c r="H563">
        <v>101</v>
      </c>
      <c r="I563">
        <v>41.12</v>
      </c>
      <c r="J563">
        <v>129.4</v>
      </c>
      <c r="K563">
        <v>121</v>
      </c>
      <c r="L563">
        <v>11</v>
      </c>
      <c r="M563">
        <v>264.8</v>
      </c>
      <c r="N563">
        <v>104</v>
      </c>
      <c r="O563">
        <v>11.92</v>
      </c>
      <c r="P563">
        <v>5.9</v>
      </c>
      <c r="Q563">
        <v>3</v>
      </c>
      <c r="R563">
        <v>1.59</v>
      </c>
      <c r="S563">
        <v>1</v>
      </c>
      <c r="T563" t="s">
        <v>22</v>
      </c>
      <c r="U563">
        <f t="shared" si="17"/>
        <v>0</v>
      </c>
      <c r="V563">
        <f>IF(Table2[[#This Row],[international_plan]]="yes",1,0)</f>
        <v>0</v>
      </c>
      <c r="W563">
        <f>IF(Table2[[#This Row],[voice_mail_plan]]="yes",1,0)</f>
        <v>0</v>
      </c>
      <c r="X563" t="str">
        <f t="shared" si="16"/>
        <v>Low</v>
      </c>
      <c r="Y563" t="str">
        <f>IF(Table2[[#This Row],[total_intl_charge]] &gt; AVERAGE($R$2:$R$4245),"High","Low")</f>
        <v>Low</v>
      </c>
      <c r="Z563" t="str">
        <f>IF(AND(G563&gt;AVERAGE(train!$G$2:$G$4251),K563&gt;AVERAGE(train!$K$2:$K$4251)),"High Day &amp; Eve",IF(AND(G563&gt;AVERAGE(train!$G$2:$G$4251),K563&lt;=AVERAGE(train!$K$2:$K$4251)),"High Day Only",IF(AND(G563&lt;=AVERAGE(train!$G$2:$G$4251),K563&gt;AVERAGE(train!$K$2:$K$4251)),"High Eve Only","Low Usage")))</f>
        <v>High Day &amp; Eve</v>
      </c>
    </row>
    <row r="564" spans="1:26">
      <c r="A564" t="s">
        <v>32</v>
      </c>
      <c r="B564">
        <v>84</v>
      </c>
      <c r="C564" t="s">
        <v>25</v>
      </c>
      <c r="D564" t="s">
        <v>22</v>
      </c>
      <c r="E564" t="s">
        <v>22</v>
      </c>
      <c r="F564">
        <v>0</v>
      </c>
      <c r="G564">
        <v>217.1</v>
      </c>
      <c r="H564">
        <v>99</v>
      </c>
      <c r="I564">
        <v>36.909999999999997</v>
      </c>
      <c r="J564">
        <v>236</v>
      </c>
      <c r="K564">
        <v>68</v>
      </c>
      <c r="L564">
        <v>20.059999999999999</v>
      </c>
      <c r="M564">
        <v>118.3</v>
      </c>
      <c r="N564">
        <v>120</v>
      </c>
      <c r="O564">
        <v>5.32</v>
      </c>
      <c r="P564">
        <v>9.4</v>
      </c>
      <c r="Q564">
        <v>4</v>
      </c>
      <c r="R564">
        <v>2.54</v>
      </c>
      <c r="S564">
        <v>1</v>
      </c>
      <c r="T564" t="s">
        <v>22</v>
      </c>
      <c r="U564">
        <f t="shared" si="17"/>
        <v>0</v>
      </c>
      <c r="V564">
        <f>IF(Table2[[#This Row],[international_plan]]="yes",1,0)</f>
        <v>0</v>
      </c>
      <c r="W564">
        <f>IF(Table2[[#This Row],[voice_mail_plan]]="yes",1,0)</f>
        <v>0</v>
      </c>
      <c r="X564" t="str">
        <f t="shared" si="16"/>
        <v>Medium</v>
      </c>
      <c r="Y564" t="str">
        <f>IF(Table2[[#This Row],[total_intl_charge]] &gt; AVERAGE($R$2:$R$4245),"High","Low")</f>
        <v>Low</v>
      </c>
      <c r="Z564" t="str">
        <f>IF(AND(G564&gt;AVERAGE(train!$G$2:$G$4251),K564&gt;AVERAGE(train!$K$2:$K$4251)),"High Day &amp; Eve",IF(AND(G564&gt;AVERAGE(train!$G$2:$G$4251),K564&lt;=AVERAGE(train!$K$2:$K$4251)),"High Day Only",IF(AND(G564&lt;=AVERAGE(train!$G$2:$G$4251),K564&gt;AVERAGE(train!$K$2:$K$4251)),"High Eve Only","Low Usage")))</f>
        <v>High Day Only</v>
      </c>
    </row>
    <row r="565" spans="1:26">
      <c r="A565" t="s">
        <v>36</v>
      </c>
      <c r="B565">
        <v>65</v>
      </c>
      <c r="C565" t="s">
        <v>28</v>
      </c>
      <c r="D565" t="s">
        <v>22</v>
      </c>
      <c r="E565" t="s">
        <v>22</v>
      </c>
      <c r="F565">
        <v>0</v>
      </c>
      <c r="G565">
        <v>195.4</v>
      </c>
      <c r="H565">
        <v>110</v>
      </c>
      <c r="I565">
        <v>33.22</v>
      </c>
      <c r="J565">
        <v>181.2</v>
      </c>
      <c r="K565">
        <v>109</v>
      </c>
      <c r="L565">
        <v>15.4</v>
      </c>
      <c r="M565">
        <v>178.5</v>
      </c>
      <c r="N565">
        <v>105</v>
      </c>
      <c r="O565">
        <v>8.0299999999999994</v>
      </c>
      <c r="P565">
        <v>8.9</v>
      </c>
      <c r="Q565">
        <v>4</v>
      </c>
      <c r="R565">
        <v>2.4</v>
      </c>
      <c r="S565">
        <v>0</v>
      </c>
      <c r="T565" t="s">
        <v>22</v>
      </c>
      <c r="U565">
        <f t="shared" si="17"/>
        <v>0</v>
      </c>
      <c r="V565">
        <f>IF(Table2[[#This Row],[international_plan]]="yes",1,0)</f>
        <v>0</v>
      </c>
      <c r="W565">
        <f>IF(Table2[[#This Row],[voice_mail_plan]]="yes",1,0)</f>
        <v>0</v>
      </c>
      <c r="X565" t="str">
        <f t="shared" si="16"/>
        <v>Low</v>
      </c>
      <c r="Y565" t="str">
        <f>IF(Table2[[#This Row],[total_intl_charge]] &gt; AVERAGE($R$2:$R$4245),"High","Low")</f>
        <v>Low</v>
      </c>
      <c r="Z565" t="str">
        <f>IF(AND(G565&gt;AVERAGE(train!$G$2:$G$4251),K565&gt;AVERAGE(train!$K$2:$K$4251)),"High Day &amp; Eve",IF(AND(G565&gt;AVERAGE(train!$G$2:$G$4251),K565&lt;=AVERAGE(train!$K$2:$K$4251)),"High Day Only",IF(AND(G565&lt;=AVERAGE(train!$G$2:$G$4251),K565&gt;AVERAGE(train!$K$2:$K$4251)),"High Eve Only","Low Usage")))</f>
        <v>High Day &amp; Eve</v>
      </c>
    </row>
    <row r="566" spans="1:26">
      <c r="A566" t="s">
        <v>39</v>
      </c>
      <c r="B566">
        <v>75</v>
      </c>
      <c r="C566" t="s">
        <v>21</v>
      </c>
      <c r="D566" t="s">
        <v>23</v>
      </c>
      <c r="E566" t="s">
        <v>22</v>
      </c>
      <c r="F566">
        <v>0</v>
      </c>
      <c r="G566">
        <v>222.4</v>
      </c>
      <c r="H566">
        <v>78</v>
      </c>
      <c r="I566">
        <v>37.81</v>
      </c>
      <c r="J566">
        <v>327</v>
      </c>
      <c r="K566">
        <v>111</v>
      </c>
      <c r="L566">
        <v>27.8</v>
      </c>
      <c r="M566">
        <v>208</v>
      </c>
      <c r="N566">
        <v>104</v>
      </c>
      <c r="O566">
        <v>9.36</v>
      </c>
      <c r="P566">
        <v>8.6999999999999993</v>
      </c>
      <c r="Q566">
        <v>9</v>
      </c>
      <c r="R566">
        <v>2.35</v>
      </c>
      <c r="S566">
        <v>1</v>
      </c>
      <c r="T566" t="s">
        <v>23</v>
      </c>
      <c r="U566">
        <f t="shared" si="17"/>
        <v>1</v>
      </c>
      <c r="V566">
        <f>IF(Table2[[#This Row],[international_plan]]="yes",1,0)</f>
        <v>1</v>
      </c>
      <c r="W566">
        <f>IF(Table2[[#This Row],[voice_mail_plan]]="yes",1,0)</f>
        <v>0</v>
      </c>
      <c r="X566" t="str">
        <f t="shared" si="16"/>
        <v>Medium</v>
      </c>
      <c r="Y566" t="str">
        <f>IF(Table2[[#This Row],[total_intl_charge]] &gt; AVERAGE($R$2:$R$4245),"High","Low")</f>
        <v>Low</v>
      </c>
      <c r="Z566" t="str">
        <f>IF(AND(G566&gt;AVERAGE(train!$G$2:$G$4251),K566&gt;AVERAGE(train!$K$2:$K$4251)),"High Day &amp; Eve",IF(AND(G566&gt;AVERAGE(train!$G$2:$G$4251),K566&lt;=AVERAGE(train!$K$2:$K$4251)),"High Day Only",IF(AND(G566&lt;=AVERAGE(train!$G$2:$G$4251),K566&gt;AVERAGE(train!$K$2:$K$4251)),"High Eve Only","Low Usage")))</f>
        <v>High Day &amp; Eve</v>
      </c>
    </row>
    <row r="567" spans="1:26">
      <c r="A567" t="s">
        <v>70</v>
      </c>
      <c r="B567">
        <v>116</v>
      </c>
      <c r="C567" t="s">
        <v>28</v>
      </c>
      <c r="D567" t="s">
        <v>22</v>
      </c>
      <c r="E567" t="s">
        <v>22</v>
      </c>
      <c r="F567">
        <v>0</v>
      </c>
      <c r="G567">
        <v>189.5</v>
      </c>
      <c r="H567">
        <v>90</v>
      </c>
      <c r="I567">
        <v>32.22</v>
      </c>
      <c r="J567">
        <v>189.8</v>
      </c>
      <c r="K567">
        <v>118</v>
      </c>
      <c r="L567">
        <v>16.13</v>
      </c>
      <c r="M567">
        <v>205.8</v>
      </c>
      <c r="N567">
        <v>83</v>
      </c>
      <c r="O567">
        <v>9.26</v>
      </c>
      <c r="P567">
        <v>13.1</v>
      </c>
      <c r="Q567">
        <v>2</v>
      </c>
      <c r="R567">
        <v>3.54</v>
      </c>
      <c r="S567">
        <v>1</v>
      </c>
      <c r="T567" t="s">
        <v>22</v>
      </c>
      <c r="U567">
        <f t="shared" si="17"/>
        <v>0</v>
      </c>
      <c r="V567">
        <f>IF(Table2[[#This Row],[international_plan]]="yes",1,0)</f>
        <v>0</v>
      </c>
      <c r="W567">
        <f>IF(Table2[[#This Row],[voice_mail_plan]]="yes",1,0)</f>
        <v>0</v>
      </c>
      <c r="X567" t="str">
        <f t="shared" si="16"/>
        <v>High</v>
      </c>
      <c r="Y567" t="str">
        <f>IF(Table2[[#This Row],[total_intl_charge]] &gt; AVERAGE($R$2:$R$4245),"High","Low")</f>
        <v>High</v>
      </c>
      <c r="Z567" t="str">
        <f>IF(AND(G567&gt;AVERAGE(train!$G$2:$G$4251),K567&gt;AVERAGE(train!$K$2:$K$4251)),"High Day &amp; Eve",IF(AND(G567&gt;AVERAGE(train!$G$2:$G$4251),K567&lt;=AVERAGE(train!$K$2:$K$4251)),"High Day Only",IF(AND(G567&lt;=AVERAGE(train!$G$2:$G$4251),K567&gt;AVERAGE(train!$K$2:$K$4251)),"High Eve Only","Low Usage")))</f>
        <v>High Day &amp; Eve</v>
      </c>
    </row>
    <row r="568" spans="1:26">
      <c r="A568" t="s">
        <v>31</v>
      </c>
      <c r="B568">
        <v>107</v>
      </c>
      <c r="C568" t="s">
        <v>21</v>
      </c>
      <c r="D568" t="s">
        <v>22</v>
      </c>
      <c r="E568" t="s">
        <v>22</v>
      </c>
      <c r="F568">
        <v>0</v>
      </c>
      <c r="G568">
        <v>123.1</v>
      </c>
      <c r="H568">
        <v>100</v>
      </c>
      <c r="I568">
        <v>20.93</v>
      </c>
      <c r="J568">
        <v>158.4</v>
      </c>
      <c r="K568">
        <v>82</v>
      </c>
      <c r="L568">
        <v>13.46</v>
      </c>
      <c r="M568">
        <v>256.10000000000002</v>
      </c>
      <c r="N568">
        <v>82</v>
      </c>
      <c r="O568">
        <v>11.52</v>
      </c>
      <c r="P568">
        <v>9.3000000000000007</v>
      </c>
      <c r="Q568">
        <v>5</v>
      </c>
      <c r="R568">
        <v>2.5099999999999998</v>
      </c>
      <c r="S568">
        <v>0</v>
      </c>
      <c r="T568" t="s">
        <v>22</v>
      </c>
      <c r="U568">
        <f t="shared" si="17"/>
        <v>0</v>
      </c>
      <c r="V568">
        <f>IF(Table2[[#This Row],[international_plan]]="yes",1,0)</f>
        <v>0</v>
      </c>
      <c r="W568">
        <f>IF(Table2[[#This Row],[voice_mail_plan]]="yes",1,0)</f>
        <v>0</v>
      </c>
      <c r="X568" t="str">
        <f t="shared" si="16"/>
        <v>High</v>
      </c>
      <c r="Y568" t="str">
        <f>IF(Table2[[#This Row],[total_intl_charge]] &gt; AVERAGE($R$2:$R$4245),"High","Low")</f>
        <v>Low</v>
      </c>
      <c r="Z568" t="str">
        <f>IF(AND(G568&gt;AVERAGE(train!$G$2:$G$4251),K568&gt;AVERAGE(train!$K$2:$K$4251)),"High Day &amp; Eve",IF(AND(G568&gt;AVERAGE(train!$G$2:$G$4251),K568&lt;=AVERAGE(train!$K$2:$K$4251)),"High Day Only",IF(AND(G568&lt;=AVERAGE(train!$G$2:$G$4251),K568&gt;AVERAGE(train!$K$2:$K$4251)),"High Eve Only","Low Usage")))</f>
        <v>Low Usage</v>
      </c>
    </row>
    <row r="569" spans="1:26">
      <c r="A569" t="s">
        <v>69</v>
      </c>
      <c r="B569">
        <v>189</v>
      </c>
      <c r="C569" t="s">
        <v>21</v>
      </c>
      <c r="D569" t="s">
        <v>22</v>
      </c>
      <c r="E569" t="s">
        <v>23</v>
      </c>
      <c r="F569">
        <v>38</v>
      </c>
      <c r="G569">
        <v>256.7</v>
      </c>
      <c r="H569">
        <v>98</v>
      </c>
      <c r="I569">
        <v>43.64</v>
      </c>
      <c r="J569">
        <v>150.5</v>
      </c>
      <c r="K569">
        <v>120</v>
      </c>
      <c r="L569">
        <v>12.79</v>
      </c>
      <c r="M569">
        <v>123</v>
      </c>
      <c r="N569">
        <v>87</v>
      </c>
      <c r="O569">
        <v>5.54</v>
      </c>
      <c r="P569">
        <v>11.4</v>
      </c>
      <c r="Q569">
        <v>3</v>
      </c>
      <c r="R569">
        <v>3.08</v>
      </c>
      <c r="S569">
        <v>3</v>
      </c>
      <c r="T569" t="s">
        <v>22</v>
      </c>
      <c r="U569">
        <f t="shared" si="17"/>
        <v>0</v>
      </c>
      <c r="V569">
        <f>IF(Table2[[#This Row],[international_plan]]="yes",1,0)</f>
        <v>0</v>
      </c>
      <c r="W569">
        <f>IF(Table2[[#This Row],[voice_mail_plan]]="yes",1,0)</f>
        <v>1</v>
      </c>
      <c r="X569" t="str">
        <f t="shared" si="16"/>
        <v>Very High</v>
      </c>
      <c r="Y569" t="str">
        <f>IF(Table2[[#This Row],[total_intl_charge]] &gt; AVERAGE($R$2:$R$4245),"High","Low")</f>
        <v>High</v>
      </c>
      <c r="Z569" t="str">
        <f>IF(AND(G569&gt;AVERAGE(train!$G$2:$G$4251),K569&gt;AVERAGE(train!$K$2:$K$4251)),"High Day &amp; Eve",IF(AND(G569&gt;AVERAGE(train!$G$2:$G$4251),K569&lt;=AVERAGE(train!$K$2:$K$4251)),"High Day Only",IF(AND(G569&lt;=AVERAGE(train!$G$2:$G$4251),K569&gt;AVERAGE(train!$K$2:$K$4251)),"High Eve Only","Low Usage")))</f>
        <v>High Day &amp; Eve</v>
      </c>
    </row>
    <row r="570" spans="1:26">
      <c r="A570" t="s">
        <v>75</v>
      </c>
      <c r="B570">
        <v>123</v>
      </c>
      <c r="C570" t="s">
        <v>25</v>
      </c>
      <c r="D570" t="s">
        <v>22</v>
      </c>
      <c r="E570" t="s">
        <v>22</v>
      </c>
      <c r="F570">
        <v>0</v>
      </c>
      <c r="G570">
        <v>159.1</v>
      </c>
      <c r="H570">
        <v>94</v>
      </c>
      <c r="I570">
        <v>27.05</v>
      </c>
      <c r="J570">
        <v>241.6</v>
      </c>
      <c r="K570">
        <v>119</v>
      </c>
      <c r="L570">
        <v>20.54</v>
      </c>
      <c r="M570">
        <v>202.4</v>
      </c>
      <c r="N570">
        <v>120</v>
      </c>
      <c r="O570">
        <v>9.11</v>
      </c>
      <c r="P570">
        <v>6.5</v>
      </c>
      <c r="Q570">
        <v>1</v>
      </c>
      <c r="R570">
        <v>1.76</v>
      </c>
      <c r="S570">
        <v>1</v>
      </c>
      <c r="T570" t="s">
        <v>22</v>
      </c>
      <c r="U570">
        <f t="shared" si="17"/>
        <v>0</v>
      </c>
      <c r="V570">
        <f>IF(Table2[[#This Row],[international_plan]]="yes",1,0)</f>
        <v>0</v>
      </c>
      <c r="W570">
        <f>IF(Table2[[#This Row],[voice_mail_plan]]="yes",1,0)</f>
        <v>0</v>
      </c>
      <c r="X570" t="str">
        <f t="shared" si="16"/>
        <v>High</v>
      </c>
      <c r="Y570" t="str">
        <f>IF(Table2[[#This Row],[total_intl_charge]] &gt; AVERAGE($R$2:$R$4245),"High","Low")</f>
        <v>Low</v>
      </c>
      <c r="Z570" t="str">
        <f>IF(AND(G570&gt;AVERAGE(train!$G$2:$G$4251),K570&gt;AVERAGE(train!$K$2:$K$4251)),"High Day &amp; Eve",IF(AND(G570&gt;AVERAGE(train!$G$2:$G$4251),K570&lt;=AVERAGE(train!$K$2:$K$4251)),"High Day Only",IF(AND(G570&lt;=AVERAGE(train!$G$2:$G$4251),K570&gt;AVERAGE(train!$K$2:$K$4251)),"High Eve Only","Low Usage")))</f>
        <v>High Eve Only</v>
      </c>
    </row>
    <row r="571" spans="1:26">
      <c r="A571" t="s">
        <v>47</v>
      </c>
      <c r="B571">
        <v>110</v>
      </c>
      <c r="C571" t="s">
        <v>25</v>
      </c>
      <c r="D571" t="s">
        <v>22</v>
      </c>
      <c r="E571" t="s">
        <v>22</v>
      </c>
      <c r="F571">
        <v>0</v>
      </c>
      <c r="G571">
        <v>100.1</v>
      </c>
      <c r="H571">
        <v>90</v>
      </c>
      <c r="I571">
        <v>17.02</v>
      </c>
      <c r="J571">
        <v>233.3</v>
      </c>
      <c r="K571">
        <v>93</v>
      </c>
      <c r="L571">
        <v>19.829999999999998</v>
      </c>
      <c r="M571">
        <v>204.4</v>
      </c>
      <c r="N571">
        <v>57</v>
      </c>
      <c r="O571">
        <v>9.1999999999999993</v>
      </c>
      <c r="P571">
        <v>11.1</v>
      </c>
      <c r="Q571">
        <v>8</v>
      </c>
      <c r="R571">
        <v>3</v>
      </c>
      <c r="S571">
        <v>3</v>
      </c>
      <c r="T571" t="s">
        <v>22</v>
      </c>
      <c r="U571">
        <f t="shared" si="17"/>
        <v>0</v>
      </c>
      <c r="V571">
        <f>IF(Table2[[#This Row],[international_plan]]="yes",1,0)</f>
        <v>0</v>
      </c>
      <c r="W571">
        <f>IF(Table2[[#This Row],[voice_mail_plan]]="yes",1,0)</f>
        <v>0</v>
      </c>
      <c r="X571" t="str">
        <f t="shared" si="16"/>
        <v>High</v>
      </c>
      <c r="Y571" t="str">
        <f>IF(Table2[[#This Row],[total_intl_charge]] &gt; AVERAGE($R$2:$R$4245),"High","Low")</f>
        <v>High</v>
      </c>
      <c r="Z571" t="str">
        <f>IF(AND(G571&gt;AVERAGE(train!$G$2:$G$4251),K571&gt;AVERAGE(train!$K$2:$K$4251)),"High Day &amp; Eve",IF(AND(G571&gt;AVERAGE(train!$G$2:$G$4251),K571&lt;=AVERAGE(train!$K$2:$K$4251)),"High Day Only",IF(AND(G571&lt;=AVERAGE(train!$G$2:$G$4251),K571&gt;AVERAGE(train!$K$2:$K$4251)),"High Eve Only","Low Usage")))</f>
        <v>Low Usage</v>
      </c>
    </row>
    <row r="572" spans="1:26">
      <c r="A572" t="s">
        <v>41</v>
      </c>
      <c r="B572">
        <v>63</v>
      </c>
      <c r="C572" t="s">
        <v>21</v>
      </c>
      <c r="D572" t="s">
        <v>22</v>
      </c>
      <c r="E572" t="s">
        <v>23</v>
      </c>
      <c r="F572">
        <v>32</v>
      </c>
      <c r="G572">
        <v>30.9</v>
      </c>
      <c r="H572">
        <v>113</v>
      </c>
      <c r="I572">
        <v>5.25</v>
      </c>
      <c r="J572">
        <v>187</v>
      </c>
      <c r="K572">
        <v>113</v>
      </c>
      <c r="L572">
        <v>15.9</v>
      </c>
      <c r="M572">
        <v>230.8</v>
      </c>
      <c r="N572">
        <v>101</v>
      </c>
      <c r="O572">
        <v>10.39</v>
      </c>
      <c r="P572">
        <v>8.6</v>
      </c>
      <c r="Q572">
        <v>7</v>
      </c>
      <c r="R572">
        <v>2.3199999999999998</v>
      </c>
      <c r="S572">
        <v>1</v>
      </c>
      <c r="T572" t="s">
        <v>22</v>
      </c>
      <c r="U572">
        <f t="shared" si="17"/>
        <v>0</v>
      </c>
      <c r="V572">
        <f>IF(Table2[[#This Row],[international_plan]]="yes",1,0)</f>
        <v>0</v>
      </c>
      <c r="W572">
        <f>IF(Table2[[#This Row],[voice_mail_plan]]="yes",1,0)</f>
        <v>1</v>
      </c>
      <c r="X572" t="str">
        <f t="shared" si="16"/>
        <v>Low</v>
      </c>
      <c r="Y572" t="str">
        <f>IF(Table2[[#This Row],[total_intl_charge]] &gt; AVERAGE($R$2:$R$4245),"High","Low")</f>
        <v>Low</v>
      </c>
      <c r="Z572" t="str">
        <f>IF(AND(G572&gt;AVERAGE(train!$G$2:$G$4251),K572&gt;AVERAGE(train!$K$2:$K$4251)),"High Day &amp; Eve",IF(AND(G572&gt;AVERAGE(train!$G$2:$G$4251),K572&lt;=AVERAGE(train!$K$2:$K$4251)),"High Day Only",IF(AND(G572&lt;=AVERAGE(train!$G$2:$G$4251),K572&gt;AVERAGE(train!$K$2:$K$4251)),"High Eve Only","Low Usage")))</f>
        <v>High Eve Only</v>
      </c>
    </row>
    <row r="573" spans="1:26">
      <c r="A573" t="s">
        <v>66</v>
      </c>
      <c r="B573">
        <v>176</v>
      </c>
      <c r="C573" t="s">
        <v>21</v>
      </c>
      <c r="D573" t="s">
        <v>22</v>
      </c>
      <c r="E573" t="s">
        <v>22</v>
      </c>
      <c r="F573">
        <v>0</v>
      </c>
      <c r="G573">
        <v>223.2</v>
      </c>
      <c r="H573">
        <v>76</v>
      </c>
      <c r="I573">
        <v>37.94</v>
      </c>
      <c r="J573">
        <v>214.4</v>
      </c>
      <c r="K573">
        <v>131</v>
      </c>
      <c r="L573">
        <v>18.22</v>
      </c>
      <c r="M573">
        <v>154.4</v>
      </c>
      <c r="N573">
        <v>80</v>
      </c>
      <c r="O573">
        <v>6.95</v>
      </c>
      <c r="P573">
        <v>10.1</v>
      </c>
      <c r="Q573">
        <v>2</v>
      </c>
      <c r="R573">
        <v>2.73</v>
      </c>
      <c r="S573">
        <v>3</v>
      </c>
      <c r="T573" t="s">
        <v>22</v>
      </c>
      <c r="U573">
        <f t="shared" si="17"/>
        <v>0</v>
      </c>
      <c r="V573">
        <f>IF(Table2[[#This Row],[international_plan]]="yes",1,0)</f>
        <v>0</v>
      </c>
      <c r="W573">
        <f>IF(Table2[[#This Row],[voice_mail_plan]]="yes",1,0)</f>
        <v>0</v>
      </c>
      <c r="X573" t="str">
        <f t="shared" si="16"/>
        <v>Very High</v>
      </c>
      <c r="Y573" t="str">
        <f>IF(Table2[[#This Row],[total_intl_charge]] &gt; AVERAGE($R$2:$R$4245),"High","Low")</f>
        <v>Low</v>
      </c>
      <c r="Z573" t="str">
        <f>IF(AND(G573&gt;AVERAGE(train!$G$2:$G$4251),K573&gt;AVERAGE(train!$K$2:$K$4251)),"High Day &amp; Eve",IF(AND(G573&gt;AVERAGE(train!$G$2:$G$4251),K573&lt;=AVERAGE(train!$K$2:$K$4251)),"High Day Only",IF(AND(G573&lt;=AVERAGE(train!$G$2:$G$4251),K573&gt;AVERAGE(train!$K$2:$K$4251)),"High Eve Only","Low Usage")))</f>
        <v>High Day &amp; Eve</v>
      </c>
    </row>
    <row r="574" spans="1:26">
      <c r="A574" t="s">
        <v>43</v>
      </c>
      <c r="B574">
        <v>108</v>
      </c>
      <c r="C574" t="s">
        <v>28</v>
      </c>
      <c r="D574" t="s">
        <v>22</v>
      </c>
      <c r="E574" t="s">
        <v>22</v>
      </c>
      <c r="F574">
        <v>0</v>
      </c>
      <c r="G574">
        <v>187.4</v>
      </c>
      <c r="H574">
        <v>101</v>
      </c>
      <c r="I574">
        <v>31.86</v>
      </c>
      <c r="J574">
        <v>199.9</v>
      </c>
      <c r="K574">
        <v>126</v>
      </c>
      <c r="L574">
        <v>16.989999999999998</v>
      </c>
      <c r="M574">
        <v>216.1</v>
      </c>
      <c r="N574">
        <v>107</v>
      </c>
      <c r="O574">
        <v>9.7200000000000006</v>
      </c>
      <c r="P574">
        <v>12.6</v>
      </c>
      <c r="Q574">
        <v>8</v>
      </c>
      <c r="R574">
        <v>3.4</v>
      </c>
      <c r="S574">
        <v>1</v>
      </c>
      <c r="T574" t="s">
        <v>22</v>
      </c>
      <c r="U574">
        <f t="shared" si="17"/>
        <v>0</v>
      </c>
      <c r="V574">
        <f>IF(Table2[[#This Row],[international_plan]]="yes",1,0)</f>
        <v>0</v>
      </c>
      <c r="W574">
        <f>IF(Table2[[#This Row],[voice_mail_plan]]="yes",1,0)</f>
        <v>0</v>
      </c>
      <c r="X574" t="str">
        <f t="shared" si="16"/>
        <v>High</v>
      </c>
      <c r="Y574" t="str">
        <f>IF(Table2[[#This Row],[total_intl_charge]] &gt; AVERAGE($R$2:$R$4245),"High","Low")</f>
        <v>High</v>
      </c>
      <c r="Z574" t="str">
        <f>IF(AND(G574&gt;AVERAGE(train!$G$2:$G$4251),K574&gt;AVERAGE(train!$K$2:$K$4251)),"High Day &amp; Eve",IF(AND(G574&gt;AVERAGE(train!$G$2:$G$4251),K574&lt;=AVERAGE(train!$K$2:$K$4251)),"High Day Only",IF(AND(G574&lt;=AVERAGE(train!$G$2:$G$4251),K574&gt;AVERAGE(train!$K$2:$K$4251)),"High Eve Only","Low Usage")))</f>
        <v>High Day &amp; Eve</v>
      </c>
    </row>
    <row r="575" spans="1:26">
      <c r="A575" t="s">
        <v>41</v>
      </c>
      <c r="B575">
        <v>71</v>
      </c>
      <c r="C575" t="s">
        <v>21</v>
      </c>
      <c r="D575" t="s">
        <v>22</v>
      </c>
      <c r="E575" t="s">
        <v>22</v>
      </c>
      <c r="F575">
        <v>0</v>
      </c>
      <c r="G575">
        <v>277.5</v>
      </c>
      <c r="H575">
        <v>104</v>
      </c>
      <c r="I575">
        <v>47.18</v>
      </c>
      <c r="J575">
        <v>131.80000000000001</v>
      </c>
      <c r="K575">
        <v>121</v>
      </c>
      <c r="L575">
        <v>11.2</v>
      </c>
      <c r="M575">
        <v>126.9</v>
      </c>
      <c r="N575">
        <v>101</v>
      </c>
      <c r="O575">
        <v>5.71</v>
      </c>
      <c r="P575">
        <v>8.1999999999999993</v>
      </c>
      <c r="Q575">
        <v>2</v>
      </c>
      <c r="R575">
        <v>2.21</v>
      </c>
      <c r="S575">
        <v>1</v>
      </c>
      <c r="T575" t="s">
        <v>22</v>
      </c>
      <c r="U575">
        <f t="shared" si="17"/>
        <v>0</v>
      </c>
      <c r="V575">
        <f>IF(Table2[[#This Row],[international_plan]]="yes",1,0)</f>
        <v>0</v>
      </c>
      <c r="W575">
        <f>IF(Table2[[#This Row],[voice_mail_plan]]="yes",1,0)</f>
        <v>0</v>
      </c>
      <c r="X575" t="str">
        <f t="shared" si="16"/>
        <v>Low</v>
      </c>
      <c r="Y575" t="str">
        <f>IF(Table2[[#This Row],[total_intl_charge]] &gt; AVERAGE($R$2:$R$4245),"High","Low")</f>
        <v>Low</v>
      </c>
      <c r="Z575" t="str">
        <f>IF(AND(G575&gt;AVERAGE(train!$G$2:$G$4251),K575&gt;AVERAGE(train!$K$2:$K$4251)),"High Day &amp; Eve",IF(AND(G575&gt;AVERAGE(train!$G$2:$G$4251),K575&lt;=AVERAGE(train!$K$2:$K$4251)),"High Day Only",IF(AND(G575&lt;=AVERAGE(train!$G$2:$G$4251),K575&gt;AVERAGE(train!$K$2:$K$4251)),"High Eve Only","Low Usage")))</f>
        <v>High Day &amp; Eve</v>
      </c>
    </row>
    <row r="576" spans="1:26">
      <c r="A576" t="s">
        <v>67</v>
      </c>
      <c r="B576">
        <v>137</v>
      </c>
      <c r="C576" t="s">
        <v>28</v>
      </c>
      <c r="D576" t="s">
        <v>22</v>
      </c>
      <c r="E576" t="s">
        <v>22</v>
      </c>
      <c r="F576">
        <v>0</v>
      </c>
      <c r="G576">
        <v>147.19999999999999</v>
      </c>
      <c r="H576">
        <v>119</v>
      </c>
      <c r="I576">
        <v>25.02</v>
      </c>
      <c r="J576">
        <v>192.8</v>
      </c>
      <c r="K576">
        <v>91</v>
      </c>
      <c r="L576">
        <v>16.39</v>
      </c>
      <c r="M576">
        <v>172.7</v>
      </c>
      <c r="N576">
        <v>105</v>
      </c>
      <c r="O576">
        <v>7.77</v>
      </c>
      <c r="P576">
        <v>10.199999999999999</v>
      </c>
      <c r="Q576">
        <v>4</v>
      </c>
      <c r="R576">
        <v>2.75</v>
      </c>
      <c r="S576">
        <v>1</v>
      </c>
      <c r="T576" t="s">
        <v>22</v>
      </c>
      <c r="U576">
        <f t="shared" si="17"/>
        <v>0</v>
      </c>
      <c r="V576">
        <f>IF(Table2[[#This Row],[international_plan]]="yes",1,0)</f>
        <v>0</v>
      </c>
      <c r="W576">
        <f>IF(Table2[[#This Row],[voice_mail_plan]]="yes",1,0)</f>
        <v>0</v>
      </c>
      <c r="X576" t="str">
        <f t="shared" si="16"/>
        <v>Very High</v>
      </c>
      <c r="Y576" t="str">
        <f>IF(Table2[[#This Row],[total_intl_charge]] &gt; AVERAGE($R$2:$R$4245),"High","Low")</f>
        <v>Low</v>
      </c>
      <c r="Z576" t="str">
        <f>IF(AND(G576&gt;AVERAGE(train!$G$2:$G$4251),K576&gt;AVERAGE(train!$K$2:$K$4251)),"High Day &amp; Eve",IF(AND(G576&gt;AVERAGE(train!$G$2:$G$4251),K576&lt;=AVERAGE(train!$K$2:$K$4251)),"High Day Only",IF(AND(G576&lt;=AVERAGE(train!$G$2:$G$4251),K576&gt;AVERAGE(train!$K$2:$K$4251)),"High Eve Only","Low Usage")))</f>
        <v>Low Usage</v>
      </c>
    </row>
    <row r="577" spans="1:26">
      <c r="A577" t="s">
        <v>69</v>
      </c>
      <c r="B577">
        <v>82</v>
      </c>
      <c r="C577" t="s">
        <v>25</v>
      </c>
      <c r="D577" t="s">
        <v>22</v>
      </c>
      <c r="E577" t="s">
        <v>22</v>
      </c>
      <c r="F577">
        <v>0</v>
      </c>
      <c r="G577">
        <v>185.8</v>
      </c>
      <c r="H577">
        <v>36</v>
      </c>
      <c r="I577">
        <v>31.59</v>
      </c>
      <c r="J577">
        <v>276.5</v>
      </c>
      <c r="K577">
        <v>134</v>
      </c>
      <c r="L577">
        <v>23.5</v>
      </c>
      <c r="M577">
        <v>192.1</v>
      </c>
      <c r="N577">
        <v>104</v>
      </c>
      <c r="O577">
        <v>8.64</v>
      </c>
      <c r="P577">
        <v>5.7</v>
      </c>
      <c r="Q577">
        <v>7</v>
      </c>
      <c r="R577">
        <v>1.54</v>
      </c>
      <c r="S577">
        <v>4</v>
      </c>
      <c r="T577" t="s">
        <v>22</v>
      </c>
      <c r="U577">
        <f t="shared" si="17"/>
        <v>0</v>
      </c>
      <c r="V577">
        <f>IF(Table2[[#This Row],[international_plan]]="yes",1,0)</f>
        <v>0</v>
      </c>
      <c r="W577">
        <f>IF(Table2[[#This Row],[voice_mail_plan]]="yes",1,0)</f>
        <v>0</v>
      </c>
      <c r="X577" t="str">
        <f t="shared" si="16"/>
        <v>Medium</v>
      </c>
      <c r="Y577" t="str">
        <f>IF(Table2[[#This Row],[total_intl_charge]] &gt; AVERAGE($R$2:$R$4245),"High","Low")</f>
        <v>Low</v>
      </c>
      <c r="Z577" t="str">
        <f>IF(AND(G577&gt;AVERAGE(train!$G$2:$G$4251),K577&gt;AVERAGE(train!$K$2:$K$4251)),"High Day &amp; Eve",IF(AND(G577&gt;AVERAGE(train!$G$2:$G$4251),K577&lt;=AVERAGE(train!$K$2:$K$4251)),"High Day Only",IF(AND(G577&lt;=AVERAGE(train!$G$2:$G$4251),K577&gt;AVERAGE(train!$K$2:$K$4251)),"High Eve Only","Low Usage")))</f>
        <v>High Day &amp; Eve</v>
      </c>
    </row>
    <row r="578" spans="1:26">
      <c r="A578" t="s">
        <v>24</v>
      </c>
      <c r="B578">
        <v>92</v>
      </c>
      <c r="C578" t="s">
        <v>28</v>
      </c>
      <c r="D578" t="s">
        <v>22</v>
      </c>
      <c r="E578" t="s">
        <v>23</v>
      </c>
      <c r="F578">
        <v>29</v>
      </c>
      <c r="G578">
        <v>155.4</v>
      </c>
      <c r="H578">
        <v>110</v>
      </c>
      <c r="I578">
        <v>26.42</v>
      </c>
      <c r="J578">
        <v>188.5</v>
      </c>
      <c r="K578">
        <v>104</v>
      </c>
      <c r="L578">
        <v>16.02</v>
      </c>
      <c r="M578">
        <v>254.9</v>
      </c>
      <c r="N578">
        <v>118</v>
      </c>
      <c r="O578">
        <v>11.47</v>
      </c>
      <c r="P578">
        <v>8</v>
      </c>
      <c r="Q578">
        <v>4</v>
      </c>
      <c r="R578">
        <v>2.16</v>
      </c>
      <c r="S578">
        <v>3</v>
      </c>
      <c r="T578" t="s">
        <v>22</v>
      </c>
      <c r="U578">
        <f t="shared" si="17"/>
        <v>0</v>
      </c>
      <c r="V578">
        <f>IF(Table2[[#This Row],[international_plan]]="yes",1,0)</f>
        <v>0</v>
      </c>
      <c r="W578">
        <f>IF(Table2[[#This Row],[voice_mail_plan]]="yes",1,0)</f>
        <v>1</v>
      </c>
      <c r="X578" t="str">
        <f t="shared" ref="X578:X641" si="18">IF(B578&lt;=$AC$3,"Low",IF(B578&lt;=$AC$4,"Medium",IF(B578&lt;=$AC$5,"High",IF(B578&gt;=$AC$5,"Very High"))))</f>
        <v>Medium</v>
      </c>
      <c r="Y578" t="str">
        <f>IF(Table2[[#This Row],[total_intl_charge]] &gt; AVERAGE($R$2:$R$4245),"High","Low")</f>
        <v>Low</v>
      </c>
      <c r="Z578" t="str">
        <f>IF(AND(G578&gt;AVERAGE(train!$G$2:$G$4251),K578&gt;AVERAGE(train!$K$2:$K$4251)),"High Day &amp; Eve",IF(AND(G578&gt;AVERAGE(train!$G$2:$G$4251),K578&lt;=AVERAGE(train!$K$2:$K$4251)),"High Day Only",IF(AND(G578&lt;=AVERAGE(train!$G$2:$G$4251),K578&gt;AVERAGE(train!$K$2:$K$4251)),"High Eve Only","Low Usage")))</f>
        <v>High Eve Only</v>
      </c>
    </row>
    <row r="579" spans="1:26">
      <c r="A579" t="s">
        <v>51</v>
      </c>
      <c r="B579">
        <v>165</v>
      </c>
      <c r="C579" t="s">
        <v>28</v>
      </c>
      <c r="D579" t="s">
        <v>22</v>
      </c>
      <c r="E579" t="s">
        <v>22</v>
      </c>
      <c r="F579">
        <v>0</v>
      </c>
      <c r="G579">
        <v>154.19999999999999</v>
      </c>
      <c r="H579">
        <v>91</v>
      </c>
      <c r="I579">
        <v>26.21</v>
      </c>
      <c r="J579">
        <v>268.60000000000002</v>
      </c>
      <c r="K579">
        <v>108</v>
      </c>
      <c r="L579">
        <v>22.83</v>
      </c>
      <c r="M579">
        <v>188.8</v>
      </c>
      <c r="N579">
        <v>99</v>
      </c>
      <c r="O579">
        <v>8.5</v>
      </c>
      <c r="P579">
        <v>10.9</v>
      </c>
      <c r="Q579">
        <v>4</v>
      </c>
      <c r="R579">
        <v>2.94</v>
      </c>
      <c r="S579">
        <v>6</v>
      </c>
      <c r="T579" t="s">
        <v>22</v>
      </c>
      <c r="U579">
        <f t="shared" ref="U579:U642" si="19">IF(T579="yes",1,0)</f>
        <v>0</v>
      </c>
      <c r="V579">
        <f>IF(Table2[[#This Row],[international_plan]]="yes",1,0)</f>
        <v>0</v>
      </c>
      <c r="W579">
        <f>IF(Table2[[#This Row],[voice_mail_plan]]="yes",1,0)</f>
        <v>0</v>
      </c>
      <c r="X579" t="str">
        <f t="shared" si="18"/>
        <v>Very High</v>
      </c>
      <c r="Y579" t="str">
        <f>IF(Table2[[#This Row],[total_intl_charge]] &gt; AVERAGE($R$2:$R$4245),"High","Low")</f>
        <v>High</v>
      </c>
      <c r="Z579" t="str">
        <f>IF(AND(G579&gt;AVERAGE(train!$G$2:$G$4251),K579&gt;AVERAGE(train!$K$2:$K$4251)),"High Day &amp; Eve",IF(AND(G579&gt;AVERAGE(train!$G$2:$G$4251),K579&lt;=AVERAGE(train!$K$2:$K$4251)),"High Day Only",IF(AND(G579&lt;=AVERAGE(train!$G$2:$G$4251),K579&gt;AVERAGE(train!$K$2:$K$4251)),"High Eve Only","Low Usage")))</f>
        <v>High Eve Only</v>
      </c>
    </row>
    <row r="580" spans="1:26">
      <c r="A580" t="s">
        <v>35</v>
      </c>
      <c r="B580">
        <v>96</v>
      </c>
      <c r="C580" t="s">
        <v>21</v>
      </c>
      <c r="D580" t="s">
        <v>22</v>
      </c>
      <c r="E580" t="s">
        <v>22</v>
      </c>
      <c r="F580">
        <v>0</v>
      </c>
      <c r="G580">
        <v>97.6</v>
      </c>
      <c r="H580">
        <v>98</v>
      </c>
      <c r="I580">
        <v>16.59</v>
      </c>
      <c r="J580">
        <v>105.5</v>
      </c>
      <c r="K580">
        <v>118</v>
      </c>
      <c r="L580">
        <v>8.9700000000000006</v>
      </c>
      <c r="M580">
        <v>220.2</v>
      </c>
      <c r="N580">
        <v>105</v>
      </c>
      <c r="O580">
        <v>9.91</v>
      </c>
      <c r="P580">
        <v>11.6</v>
      </c>
      <c r="Q580">
        <v>9</v>
      </c>
      <c r="R580">
        <v>3.13</v>
      </c>
      <c r="S580">
        <v>1</v>
      </c>
      <c r="T580" t="s">
        <v>22</v>
      </c>
      <c r="U580">
        <f t="shared" si="19"/>
        <v>0</v>
      </c>
      <c r="V580">
        <f>IF(Table2[[#This Row],[international_plan]]="yes",1,0)</f>
        <v>0</v>
      </c>
      <c r="W580">
        <f>IF(Table2[[#This Row],[voice_mail_plan]]="yes",1,0)</f>
        <v>0</v>
      </c>
      <c r="X580" t="str">
        <f t="shared" si="18"/>
        <v>Medium</v>
      </c>
      <c r="Y580" t="str">
        <f>IF(Table2[[#This Row],[total_intl_charge]] &gt; AVERAGE($R$2:$R$4245),"High","Low")</f>
        <v>High</v>
      </c>
      <c r="Z580" t="str">
        <f>IF(AND(G580&gt;AVERAGE(train!$G$2:$G$4251),K580&gt;AVERAGE(train!$K$2:$K$4251)),"High Day &amp; Eve",IF(AND(G580&gt;AVERAGE(train!$G$2:$G$4251),K580&lt;=AVERAGE(train!$K$2:$K$4251)),"High Day Only",IF(AND(G580&lt;=AVERAGE(train!$G$2:$G$4251),K580&gt;AVERAGE(train!$K$2:$K$4251)),"High Eve Only","Low Usage")))</f>
        <v>High Eve Only</v>
      </c>
    </row>
    <row r="581" spans="1:26">
      <c r="A581" t="s">
        <v>50</v>
      </c>
      <c r="B581">
        <v>156</v>
      </c>
      <c r="C581" t="s">
        <v>21</v>
      </c>
      <c r="D581" t="s">
        <v>22</v>
      </c>
      <c r="E581" t="s">
        <v>22</v>
      </c>
      <c r="F581">
        <v>0</v>
      </c>
      <c r="G581">
        <v>178.8</v>
      </c>
      <c r="H581">
        <v>94</v>
      </c>
      <c r="I581">
        <v>30.4</v>
      </c>
      <c r="J581">
        <v>178.4</v>
      </c>
      <c r="K581">
        <v>97</v>
      </c>
      <c r="L581">
        <v>15.16</v>
      </c>
      <c r="M581">
        <v>169.2</v>
      </c>
      <c r="N581">
        <v>77</v>
      </c>
      <c r="O581">
        <v>7.61</v>
      </c>
      <c r="P581">
        <v>7.5</v>
      </c>
      <c r="Q581">
        <v>3</v>
      </c>
      <c r="R581">
        <v>2.0299999999999998</v>
      </c>
      <c r="S581">
        <v>1</v>
      </c>
      <c r="T581" t="s">
        <v>22</v>
      </c>
      <c r="U581">
        <f t="shared" si="19"/>
        <v>0</v>
      </c>
      <c r="V581">
        <f>IF(Table2[[#This Row],[international_plan]]="yes",1,0)</f>
        <v>0</v>
      </c>
      <c r="W581">
        <f>IF(Table2[[#This Row],[voice_mail_plan]]="yes",1,0)</f>
        <v>0</v>
      </c>
      <c r="X581" t="str">
        <f t="shared" si="18"/>
        <v>Very High</v>
      </c>
      <c r="Y581" t="str">
        <f>IF(Table2[[#This Row],[total_intl_charge]] &gt; AVERAGE($R$2:$R$4245),"High","Low")</f>
        <v>Low</v>
      </c>
      <c r="Z581" t="str">
        <f>IF(AND(G581&gt;AVERAGE(train!$G$2:$G$4251),K581&gt;AVERAGE(train!$K$2:$K$4251)),"High Day &amp; Eve",IF(AND(G581&gt;AVERAGE(train!$G$2:$G$4251),K581&lt;=AVERAGE(train!$K$2:$K$4251)),"High Day Only",IF(AND(G581&lt;=AVERAGE(train!$G$2:$G$4251),K581&gt;AVERAGE(train!$K$2:$K$4251)),"High Eve Only","Low Usage")))</f>
        <v>Low Usage</v>
      </c>
    </row>
    <row r="582" spans="1:26">
      <c r="A582" t="s">
        <v>59</v>
      </c>
      <c r="B582">
        <v>63</v>
      </c>
      <c r="C582" t="s">
        <v>25</v>
      </c>
      <c r="D582" t="s">
        <v>22</v>
      </c>
      <c r="E582" t="s">
        <v>22</v>
      </c>
      <c r="F582">
        <v>0</v>
      </c>
      <c r="G582">
        <v>149.30000000000001</v>
      </c>
      <c r="H582">
        <v>104</v>
      </c>
      <c r="I582">
        <v>25.38</v>
      </c>
      <c r="J582">
        <v>273.60000000000002</v>
      </c>
      <c r="K582">
        <v>75</v>
      </c>
      <c r="L582">
        <v>23.26</v>
      </c>
      <c r="M582">
        <v>206.6</v>
      </c>
      <c r="N582">
        <v>72</v>
      </c>
      <c r="O582">
        <v>9.3000000000000007</v>
      </c>
      <c r="P582">
        <v>9.1</v>
      </c>
      <c r="Q582">
        <v>4</v>
      </c>
      <c r="R582">
        <v>2.46</v>
      </c>
      <c r="S582">
        <v>0</v>
      </c>
      <c r="T582" t="s">
        <v>22</v>
      </c>
      <c r="U582">
        <f t="shared" si="19"/>
        <v>0</v>
      </c>
      <c r="V582">
        <f>IF(Table2[[#This Row],[international_plan]]="yes",1,0)</f>
        <v>0</v>
      </c>
      <c r="W582">
        <f>IF(Table2[[#This Row],[voice_mail_plan]]="yes",1,0)</f>
        <v>0</v>
      </c>
      <c r="X582" t="str">
        <f t="shared" si="18"/>
        <v>Low</v>
      </c>
      <c r="Y582" t="str">
        <f>IF(Table2[[#This Row],[total_intl_charge]] &gt; AVERAGE($R$2:$R$4245),"High","Low")</f>
        <v>Low</v>
      </c>
      <c r="Z582" t="str">
        <f>IF(AND(G582&gt;AVERAGE(train!$G$2:$G$4251),K582&gt;AVERAGE(train!$K$2:$K$4251)),"High Day &amp; Eve",IF(AND(G582&gt;AVERAGE(train!$G$2:$G$4251),K582&lt;=AVERAGE(train!$K$2:$K$4251)),"High Day Only",IF(AND(G582&lt;=AVERAGE(train!$G$2:$G$4251),K582&gt;AVERAGE(train!$K$2:$K$4251)),"High Eve Only","Low Usage")))</f>
        <v>Low Usage</v>
      </c>
    </row>
    <row r="583" spans="1:26">
      <c r="A583" t="s">
        <v>46</v>
      </c>
      <c r="B583">
        <v>37</v>
      </c>
      <c r="C583" t="s">
        <v>21</v>
      </c>
      <c r="D583" t="s">
        <v>22</v>
      </c>
      <c r="E583" t="s">
        <v>22</v>
      </c>
      <c r="F583">
        <v>0</v>
      </c>
      <c r="G583">
        <v>206</v>
      </c>
      <c r="H583">
        <v>89</v>
      </c>
      <c r="I583">
        <v>35.020000000000003</v>
      </c>
      <c r="J583">
        <v>186</v>
      </c>
      <c r="K583">
        <v>88</v>
      </c>
      <c r="L583">
        <v>15.81</v>
      </c>
      <c r="M583">
        <v>307.10000000000002</v>
      </c>
      <c r="N583">
        <v>86</v>
      </c>
      <c r="O583">
        <v>13.82</v>
      </c>
      <c r="P583">
        <v>8.4</v>
      </c>
      <c r="Q583">
        <v>11</v>
      </c>
      <c r="R583">
        <v>2.27</v>
      </c>
      <c r="S583">
        <v>0</v>
      </c>
      <c r="T583" t="s">
        <v>22</v>
      </c>
      <c r="U583">
        <f t="shared" si="19"/>
        <v>0</v>
      </c>
      <c r="V583">
        <f>IF(Table2[[#This Row],[international_plan]]="yes",1,0)</f>
        <v>0</v>
      </c>
      <c r="W583">
        <f>IF(Table2[[#This Row],[voice_mail_plan]]="yes",1,0)</f>
        <v>0</v>
      </c>
      <c r="X583" t="str">
        <f t="shared" si="18"/>
        <v>Low</v>
      </c>
      <c r="Y583" t="str">
        <f>IF(Table2[[#This Row],[total_intl_charge]] &gt; AVERAGE($R$2:$R$4245),"High","Low")</f>
        <v>Low</v>
      </c>
      <c r="Z583" t="str">
        <f>IF(AND(G583&gt;AVERAGE(train!$G$2:$G$4251),K583&gt;AVERAGE(train!$K$2:$K$4251)),"High Day &amp; Eve",IF(AND(G583&gt;AVERAGE(train!$G$2:$G$4251),K583&lt;=AVERAGE(train!$K$2:$K$4251)),"High Day Only",IF(AND(G583&lt;=AVERAGE(train!$G$2:$G$4251),K583&gt;AVERAGE(train!$K$2:$K$4251)),"High Eve Only","Low Usage")))</f>
        <v>High Day Only</v>
      </c>
    </row>
    <row r="584" spans="1:26">
      <c r="A584" t="s">
        <v>34</v>
      </c>
      <c r="B584">
        <v>98</v>
      </c>
      <c r="C584" t="s">
        <v>21</v>
      </c>
      <c r="D584" t="s">
        <v>22</v>
      </c>
      <c r="E584" t="s">
        <v>22</v>
      </c>
      <c r="F584">
        <v>0</v>
      </c>
      <c r="G584">
        <v>216.8</v>
      </c>
      <c r="H584">
        <v>86</v>
      </c>
      <c r="I584">
        <v>36.86</v>
      </c>
      <c r="J584">
        <v>190.8</v>
      </c>
      <c r="K584">
        <v>114</v>
      </c>
      <c r="L584">
        <v>16.22</v>
      </c>
      <c r="M584">
        <v>187.5</v>
      </c>
      <c r="N584">
        <v>79</v>
      </c>
      <c r="O584">
        <v>8.44</v>
      </c>
      <c r="P584">
        <v>11</v>
      </c>
      <c r="Q584">
        <v>9</v>
      </c>
      <c r="R584">
        <v>2.97</v>
      </c>
      <c r="S584">
        <v>0</v>
      </c>
      <c r="T584" t="s">
        <v>22</v>
      </c>
      <c r="U584">
        <f t="shared" si="19"/>
        <v>0</v>
      </c>
      <c r="V584">
        <f>IF(Table2[[#This Row],[international_plan]]="yes",1,0)</f>
        <v>0</v>
      </c>
      <c r="W584">
        <f>IF(Table2[[#This Row],[voice_mail_plan]]="yes",1,0)</f>
        <v>0</v>
      </c>
      <c r="X584" t="str">
        <f t="shared" si="18"/>
        <v>Medium</v>
      </c>
      <c r="Y584" t="str">
        <f>IF(Table2[[#This Row],[total_intl_charge]] &gt; AVERAGE($R$2:$R$4245),"High","Low")</f>
        <v>High</v>
      </c>
      <c r="Z584" t="str">
        <f>IF(AND(G584&gt;AVERAGE(train!$G$2:$G$4251),K584&gt;AVERAGE(train!$K$2:$K$4251)),"High Day &amp; Eve",IF(AND(G584&gt;AVERAGE(train!$G$2:$G$4251),K584&lt;=AVERAGE(train!$K$2:$K$4251)),"High Day Only",IF(AND(G584&lt;=AVERAGE(train!$G$2:$G$4251),K584&gt;AVERAGE(train!$K$2:$K$4251)),"High Eve Only","Low Usage")))</f>
        <v>High Day &amp; Eve</v>
      </c>
    </row>
    <row r="585" spans="1:26">
      <c r="A585" t="s">
        <v>31</v>
      </c>
      <c r="B585">
        <v>121</v>
      </c>
      <c r="C585" t="s">
        <v>21</v>
      </c>
      <c r="D585" t="s">
        <v>22</v>
      </c>
      <c r="E585" t="s">
        <v>22</v>
      </c>
      <c r="F585">
        <v>0</v>
      </c>
      <c r="G585">
        <v>103.3</v>
      </c>
      <c r="H585">
        <v>110</v>
      </c>
      <c r="I585">
        <v>17.559999999999999</v>
      </c>
      <c r="J585">
        <v>129.1</v>
      </c>
      <c r="K585">
        <v>82</v>
      </c>
      <c r="L585">
        <v>10.97</v>
      </c>
      <c r="M585">
        <v>167.1</v>
      </c>
      <c r="N585">
        <v>113</v>
      </c>
      <c r="O585">
        <v>7.52</v>
      </c>
      <c r="P585">
        <v>10.7</v>
      </c>
      <c r="Q585">
        <v>3</v>
      </c>
      <c r="R585">
        <v>2.89</v>
      </c>
      <c r="S585">
        <v>0</v>
      </c>
      <c r="T585" t="s">
        <v>22</v>
      </c>
      <c r="U585">
        <f t="shared" si="19"/>
        <v>0</v>
      </c>
      <c r="V585">
        <f>IF(Table2[[#This Row],[international_plan]]="yes",1,0)</f>
        <v>0</v>
      </c>
      <c r="W585">
        <f>IF(Table2[[#This Row],[voice_mail_plan]]="yes",1,0)</f>
        <v>0</v>
      </c>
      <c r="X585" t="str">
        <f t="shared" si="18"/>
        <v>High</v>
      </c>
      <c r="Y585" t="str">
        <f>IF(Table2[[#This Row],[total_intl_charge]] &gt; AVERAGE($R$2:$R$4245),"High","Low")</f>
        <v>High</v>
      </c>
      <c r="Z585" t="str">
        <f>IF(AND(G585&gt;AVERAGE(train!$G$2:$G$4251),K585&gt;AVERAGE(train!$K$2:$K$4251)),"High Day &amp; Eve",IF(AND(G585&gt;AVERAGE(train!$G$2:$G$4251),K585&lt;=AVERAGE(train!$K$2:$K$4251)),"High Day Only",IF(AND(G585&lt;=AVERAGE(train!$G$2:$G$4251),K585&gt;AVERAGE(train!$K$2:$K$4251)),"High Eve Only","Low Usage")))</f>
        <v>Low Usage</v>
      </c>
    </row>
    <row r="586" spans="1:26">
      <c r="A586" t="s">
        <v>33</v>
      </c>
      <c r="B586">
        <v>94</v>
      </c>
      <c r="C586" t="s">
        <v>21</v>
      </c>
      <c r="D586" t="s">
        <v>22</v>
      </c>
      <c r="E586" t="s">
        <v>22</v>
      </c>
      <c r="F586">
        <v>0</v>
      </c>
      <c r="G586">
        <v>139.4</v>
      </c>
      <c r="H586">
        <v>95</v>
      </c>
      <c r="I586">
        <v>23.7</v>
      </c>
      <c r="J586">
        <v>159.1</v>
      </c>
      <c r="K586">
        <v>92</v>
      </c>
      <c r="L586">
        <v>13.52</v>
      </c>
      <c r="M586">
        <v>128.19999999999999</v>
      </c>
      <c r="N586">
        <v>129</v>
      </c>
      <c r="O586">
        <v>5.77</v>
      </c>
      <c r="P586">
        <v>7.7</v>
      </c>
      <c r="Q586">
        <v>3</v>
      </c>
      <c r="R586">
        <v>2.08</v>
      </c>
      <c r="S586">
        <v>0</v>
      </c>
      <c r="T586" t="s">
        <v>22</v>
      </c>
      <c r="U586">
        <f t="shared" si="19"/>
        <v>0</v>
      </c>
      <c r="V586">
        <f>IF(Table2[[#This Row],[international_plan]]="yes",1,0)</f>
        <v>0</v>
      </c>
      <c r="W586">
        <f>IF(Table2[[#This Row],[voice_mail_plan]]="yes",1,0)</f>
        <v>0</v>
      </c>
      <c r="X586" t="str">
        <f t="shared" si="18"/>
        <v>Medium</v>
      </c>
      <c r="Y586" t="str">
        <f>IF(Table2[[#This Row],[total_intl_charge]] &gt; AVERAGE($R$2:$R$4245),"High","Low")</f>
        <v>Low</v>
      </c>
      <c r="Z586" t="str">
        <f>IF(AND(G586&gt;AVERAGE(train!$G$2:$G$4251),K586&gt;AVERAGE(train!$K$2:$K$4251)),"High Day &amp; Eve",IF(AND(G586&gt;AVERAGE(train!$G$2:$G$4251),K586&lt;=AVERAGE(train!$K$2:$K$4251)),"High Day Only",IF(AND(G586&lt;=AVERAGE(train!$G$2:$G$4251),K586&gt;AVERAGE(train!$K$2:$K$4251)),"High Eve Only","Low Usage")))</f>
        <v>Low Usage</v>
      </c>
    </row>
    <row r="587" spans="1:26">
      <c r="A587" t="s">
        <v>70</v>
      </c>
      <c r="B587">
        <v>99</v>
      </c>
      <c r="C587" t="s">
        <v>21</v>
      </c>
      <c r="D587" t="s">
        <v>22</v>
      </c>
      <c r="E587" t="s">
        <v>22</v>
      </c>
      <c r="F587">
        <v>0</v>
      </c>
      <c r="G587">
        <v>191.2</v>
      </c>
      <c r="H587">
        <v>110</v>
      </c>
      <c r="I587">
        <v>32.5</v>
      </c>
      <c r="J587">
        <v>163.9</v>
      </c>
      <c r="K587">
        <v>102</v>
      </c>
      <c r="L587">
        <v>13.93</v>
      </c>
      <c r="M587">
        <v>243.6</v>
      </c>
      <c r="N587">
        <v>114</v>
      </c>
      <c r="O587">
        <v>10.96</v>
      </c>
      <c r="P587">
        <v>14.1</v>
      </c>
      <c r="Q587">
        <v>3</v>
      </c>
      <c r="R587">
        <v>3.81</v>
      </c>
      <c r="S587">
        <v>1</v>
      </c>
      <c r="T587" t="s">
        <v>22</v>
      </c>
      <c r="U587">
        <f t="shared" si="19"/>
        <v>0</v>
      </c>
      <c r="V587">
        <f>IF(Table2[[#This Row],[international_plan]]="yes",1,0)</f>
        <v>0</v>
      </c>
      <c r="W587">
        <f>IF(Table2[[#This Row],[voice_mail_plan]]="yes",1,0)</f>
        <v>0</v>
      </c>
      <c r="X587" t="str">
        <f t="shared" si="18"/>
        <v>Medium</v>
      </c>
      <c r="Y587" t="str">
        <f>IF(Table2[[#This Row],[total_intl_charge]] &gt; AVERAGE($R$2:$R$4245),"High","Low")</f>
        <v>High</v>
      </c>
      <c r="Z587" t="str">
        <f>IF(AND(G587&gt;AVERAGE(train!$G$2:$G$4251),K587&gt;AVERAGE(train!$K$2:$K$4251)),"High Day &amp; Eve",IF(AND(G587&gt;AVERAGE(train!$G$2:$G$4251),K587&lt;=AVERAGE(train!$K$2:$K$4251)),"High Day Only",IF(AND(G587&lt;=AVERAGE(train!$G$2:$G$4251),K587&gt;AVERAGE(train!$K$2:$K$4251)),"High Eve Only","Low Usage")))</f>
        <v>High Day &amp; Eve</v>
      </c>
    </row>
    <row r="588" spans="1:26">
      <c r="A588" t="s">
        <v>35</v>
      </c>
      <c r="B588">
        <v>163</v>
      </c>
      <c r="C588" t="s">
        <v>28</v>
      </c>
      <c r="D588" t="s">
        <v>22</v>
      </c>
      <c r="E588" t="s">
        <v>23</v>
      </c>
      <c r="F588">
        <v>23</v>
      </c>
      <c r="G588">
        <v>160</v>
      </c>
      <c r="H588">
        <v>104</v>
      </c>
      <c r="I588">
        <v>27.2</v>
      </c>
      <c r="J588">
        <v>189.4</v>
      </c>
      <c r="K588">
        <v>64</v>
      </c>
      <c r="L588">
        <v>16.100000000000001</v>
      </c>
      <c r="M588">
        <v>229.9</v>
      </c>
      <c r="N588">
        <v>118</v>
      </c>
      <c r="O588">
        <v>10.35</v>
      </c>
      <c r="P588">
        <v>10.4</v>
      </c>
      <c r="Q588">
        <v>7</v>
      </c>
      <c r="R588">
        <v>2.81</v>
      </c>
      <c r="S588">
        <v>1</v>
      </c>
      <c r="T588" t="s">
        <v>22</v>
      </c>
      <c r="U588">
        <f t="shared" si="19"/>
        <v>0</v>
      </c>
      <c r="V588">
        <f>IF(Table2[[#This Row],[international_plan]]="yes",1,0)</f>
        <v>0</v>
      </c>
      <c r="W588">
        <f>IF(Table2[[#This Row],[voice_mail_plan]]="yes",1,0)</f>
        <v>1</v>
      </c>
      <c r="X588" t="str">
        <f t="shared" si="18"/>
        <v>Very High</v>
      </c>
      <c r="Y588" t="str">
        <f>IF(Table2[[#This Row],[total_intl_charge]] &gt; AVERAGE($R$2:$R$4245),"High","Low")</f>
        <v>High</v>
      </c>
      <c r="Z588" t="str">
        <f>IF(AND(G588&gt;AVERAGE(train!$G$2:$G$4251),K588&gt;AVERAGE(train!$K$2:$K$4251)),"High Day &amp; Eve",IF(AND(G588&gt;AVERAGE(train!$G$2:$G$4251),K588&lt;=AVERAGE(train!$K$2:$K$4251)),"High Day Only",IF(AND(G588&lt;=AVERAGE(train!$G$2:$G$4251),K588&gt;AVERAGE(train!$K$2:$K$4251)),"High Eve Only","Low Usage")))</f>
        <v>Low Usage</v>
      </c>
    </row>
    <row r="589" spans="1:26">
      <c r="A589" t="s">
        <v>29</v>
      </c>
      <c r="B589">
        <v>161</v>
      </c>
      <c r="C589" t="s">
        <v>28</v>
      </c>
      <c r="D589" t="s">
        <v>22</v>
      </c>
      <c r="E589" t="s">
        <v>22</v>
      </c>
      <c r="F589">
        <v>0</v>
      </c>
      <c r="G589">
        <v>221.7</v>
      </c>
      <c r="H589">
        <v>95</v>
      </c>
      <c r="I589">
        <v>37.69</v>
      </c>
      <c r="J589">
        <v>193</v>
      </c>
      <c r="K589">
        <v>82</v>
      </c>
      <c r="L589">
        <v>16.41</v>
      </c>
      <c r="M589">
        <v>194.1</v>
      </c>
      <c r="N589">
        <v>113</v>
      </c>
      <c r="O589">
        <v>8.73</v>
      </c>
      <c r="P589">
        <v>6.5</v>
      </c>
      <c r="Q589">
        <v>4</v>
      </c>
      <c r="R589">
        <v>1.76</v>
      </c>
      <c r="S589">
        <v>3</v>
      </c>
      <c r="T589" t="s">
        <v>22</v>
      </c>
      <c r="U589">
        <f t="shared" si="19"/>
        <v>0</v>
      </c>
      <c r="V589">
        <f>IF(Table2[[#This Row],[international_plan]]="yes",1,0)</f>
        <v>0</v>
      </c>
      <c r="W589">
        <f>IF(Table2[[#This Row],[voice_mail_plan]]="yes",1,0)</f>
        <v>0</v>
      </c>
      <c r="X589" t="str">
        <f t="shared" si="18"/>
        <v>Very High</v>
      </c>
      <c r="Y589" t="str">
        <f>IF(Table2[[#This Row],[total_intl_charge]] &gt; AVERAGE($R$2:$R$4245),"High","Low")</f>
        <v>Low</v>
      </c>
      <c r="Z589" t="str">
        <f>IF(AND(G589&gt;AVERAGE(train!$G$2:$G$4251),K589&gt;AVERAGE(train!$K$2:$K$4251)),"High Day &amp; Eve",IF(AND(G589&gt;AVERAGE(train!$G$2:$G$4251),K589&lt;=AVERAGE(train!$K$2:$K$4251)),"High Day Only",IF(AND(G589&lt;=AVERAGE(train!$G$2:$G$4251),K589&gt;AVERAGE(train!$K$2:$K$4251)),"High Eve Only","Low Usage")))</f>
        <v>High Day Only</v>
      </c>
    </row>
    <row r="590" spans="1:26">
      <c r="A590" t="s">
        <v>41</v>
      </c>
      <c r="B590">
        <v>108</v>
      </c>
      <c r="C590" t="s">
        <v>21</v>
      </c>
      <c r="D590" t="s">
        <v>22</v>
      </c>
      <c r="E590" t="s">
        <v>22</v>
      </c>
      <c r="F590">
        <v>0</v>
      </c>
      <c r="G590">
        <v>215.6</v>
      </c>
      <c r="H590">
        <v>78</v>
      </c>
      <c r="I590">
        <v>36.65</v>
      </c>
      <c r="J590">
        <v>195.3</v>
      </c>
      <c r="K590">
        <v>119</v>
      </c>
      <c r="L590">
        <v>16.600000000000001</v>
      </c>
      <c r="M590">
        <v>194.4</v>
      </c>
      <c r="N590">
        <v>65</v>
      </c>
      <c r="O590">
        <v>8.75</v>
      </c>
      <c r="P590">
        <v>3.6</v>
      </c>
      <c r="Q590">
        <v>5</v>
      </c>
      <c r="R590">
        <v>0.97</v>
      </c>
      <c r="S590">
        <v>1</v>
      </c>
      <c r="T590" t="s">
        <v>22</v>
      </c>
      <c r="U590">
        <f t="shared" si="19"/>
        <v>0</v>
      </c>
      <c r="V590">
        <f>IF(Table2[[#This Row],[international_plan]]="yes",1,0)</f>
        <v>0</v>
      </c>
      <c r="W590">
        <f>IF(Table2[[#This Row],[voice_mail_plan]]="yes",1,0)</f>
        <v>0</v>
      </c>
      <c r="X590" t="str">
        <f t="shared" si="18"/>
        <v>High</v>
      </c>
      <c r="Y590" t="str">
        <f>IF(Table2[[#This Row],[total_intl_charge]] &gt; AVERAGE($R$2:$R$4245),"High","Low")</f>
        <v>Low</v>
      </c>
      <c r="Z590" t="str">
        <f>IF(AND(G590&gt;AVERAGE(train!$G$2:$G$4251),K590&gt;AVERAGE(train!$K$2:$K$4251)),"High Day &amp; Eve",IF(AND(G590&gt;AVERAGE(train!$G$2:$G$4251),K590&lt;=AVERAGE(train!$K$2:$K$4251)),"High Day Only",IF(AND(G590&lt;=AVERAGE(train!$G$2:$G$4251),K590&gt;AVERAGE(train!$K$2:$K$4251)),"High Eve Only","Low Usage")))</f>
        <v>High Day &amp; Eve</v>
      </c>
    </row>
    <row r="591" spans="1:26">
      <c r="A591" t="s">
        <v>74</v>
      </c>
      <c r="B591">
        <v>84</v>
      </c>
      <c r="C591" t="s">
        <v>28</v>
      </c>
      <c r="D591" t="s">
        <v>22</v>
      </c>
      <c r="E591" t="s">
        <v>23</v>
      </c>
      <c r="F591">
        <v>42</v>
      </c>
      <c r="G591">
        <v>165.3</v>
      </c>
      <c r="H591">
        <v>97</v>
      </c>
      <c r="I591">
        <v>28.1</v>
      </c>
      <c r="J591">
        <v>223.5</v>
      </c>
      <c r="K591">
        <v>118</v>
      </c>
      <c r="L591">
        <v>19</v>
      </c>
      <c r="M591">
        <v>260.8</v>
      </c>
      <c r="N591">
        <v>72</v>
      </c>
      <c r="O591">
        <v>11.74</v>
      </c>
      <c r="P591">
        <v>7.6</v>
      </c>
      <c r="Q591">
        <v>7</v>
      </c>
      <c r="R591">
        <v>2.0499999999999998</v>
      </c>
      <c r="S591">
        <v>3</v>
      </c>
      <c r="T591" t="s">
        <v>22</v>
      </c>
      <c r="U591">
        <f t="shared" si="19"/>
        <v>0</v>
      </c>
      <c r="V591">
        <f>IF(Table2[[#This Row],[international_plan]]="yes",1,0)</f>
        <v>0</v>
      </c>
      <c r="W591">
        <f>IF(Table2[[#This Row],[voice_mail_plan]]="yes",1,0)</f>
        <v>1</v>
      </c>
      <c r="X591" t="str">
        <f t="shared" si="18"/>
        <v>Medium</v>
      </c>
      <c r="Y591" t="str">
        <f>IF(Table2[[#This Row],[total_intl_charge]] &gt; AVERAGE($R$2:$R$4245),"High","Low")</f>
        <v>Low</v>
      </c>
      <c r="Z591" t="str">
        <f>IF(AND(G591&gt;AVERAGE(train!$G$2:$G$4251),K591&gt;AVERAGE(train!$K$2:$K$4251)),"High Day &amp; Eve",IF(AND(G591&gt;AVERAGE(train!$G$2:$G$4251),K591&lt;=AVERAGE(train!$K$2:$K$4251)),"High Day Only",IF(AND(G591&lt;=AVERAGE(train!$G$2:$G$4251),K591&gt;AVERAGE(train!$K$2:$K$4251)),"High Eve Only","Low Usage")))</f>
        <v>High Eve Only</v>
      </c>
    </row>
    <row r="592" spans="1:26">
      <c r="A592" t="s">
        <v>37</v>
      </c>
      <c r="B592">
        <v>83</v>
      </c>
      <c r="C592" t="s">
        <v>21</v>
      </c>
      <c r="D592" t="s">
        <v>23</v>
      </c>
      <c r="E592" t="s">
        <v>23</v>
      </c>
      <c r="F592">
        <v>32</v>
      </c>
      <c r="G592">
        <v>94.7</v>
      </c>
      <c r="H592">
        <v>111</v>
      </c>
      <c r="I592">
        <v>16.100000000000001</v>
      </c>
      <c r="J592">
        <v>154.4</v>
      </c>
      <c r="K592">
        <v>98</v>
      </c>
      <c r="L592">
        <v>13.12</v>
      </c>
      <c r="M592">
        <v>200.4</v>
      </c>
      <c r="N592">
        <v>109</v>
      </c>
      <c r="O592">
        <v>9.02</v>
      </c>
      <c r="P592">
        <v>10.6</v>
      </c>
      <c r="Q592">
        <v>6</v>
      </c>
      <c r="R592">
        <v>2.86</v>
      </c>
      <c r="S592">
        <v>2</v>
      </c>
      <c r="T592" t="s">
        <v>22</v>
      </c>
      <c r="U592">
        <f t="shared" si="19"/>
        <v>0</v>
      </c>
      <c r="V592">
        <f>IF(Table2[[#This Row],[international_plan]]="yes",1,0)</f>
        <v>1</v>
      </c>
      <c r="W592">
        <f>IF(Table2[[#This Row],[voice_mail_plan]]="yes",1,0)</f>
        <v>1</v>
      </c>
      <c r="X592" t="str">
        <f t="shared" si="18"/>
        <v>Medium</v>
      </c>
      <c r="Y592" t="str">
        <f>IF(Table2[[#This Row],[total_intl_charge]] &gt; AVERAGE($R$2:$R$4245),"High","Low")</f>
        <v>High</v>
      </c>
      <c r="Z592" t="str">
        <f>IF(AND(G592&gt;AVERAGE(train!$G$2:$G$4251),K592&gt;AVERAGE(train!$K$2:$K$4251)),"High Day &amp; Eve",IF(AND(G592&gt;AVERAGE(train!$G$2:$G$4251),K592&lt;=AVERAGE(train!$K$2:$K$4251)),"High Day Only",IF(AND(G592&lt;=AVERAGE(train!$G$2:$G$4251),K592&gt;AVERAGE(train!$K$2:$K$4251)),"High Eve Only","Low Usage")))</f>
        <v>Low Usage</v>
      </c>
    </row>
    <row r="593" spans="1:26">
      <c r="A593" t="s">
        <v>63</v>
      </c>
      <c r="B593">
        <v>139</v>
      </c>
      <c r="C593" t="s">
        <v>28</v>
      </c>
      <c r="D593" t="s">
        <v>22</v>
      </c>
      <c r="E593" t="s">
        <v>22</v>
      </c>
      <c r="F593">
        <v>0</v>
      </c>
      <c r="G593">
        <v>203.2</v>
      </c>
      <c r="H593">
        <v>81</v>
      </c>
      <c r="I593">
        <v>34.54</v>
      </c>
      <c r="J593">
        <v>152.5</v>
      </c>
      <c r="K593">
        <v>99</v>
      </c>
      <c r="L593">
        <v>12.96</v>
      </c>
      <c r="M593">
        <v>197.8</v>
      </c>
      <c r="N593">
        <v>76</v>
      </c>
      <c r="O593">
        <v>8.9</v>
      </c>
      <c r="P593">
        <v>9.6999999999999993</v>
      </c>
      <c r="Q593">
        <v>3</v>
      </c>
      <c r="R593">
        <v>2.62</v>
      </c>
      <c r="S593">
        <v>2</v>
      </c>
      <c r="T593" t="s">
        <v>22</v>
      </c>
      <c r="U593">
        <f t="shared" si="19"/>
        <v>0</v>
      </c>
      <c r="V593">
        <f>IF(Table2[[#This Row],[international_plan]]="yes",1,0)</f>
        <v>0</v>
      </c>
      <c r="W593">
        <f>IF(Table2[[#This Row],[voice_mail_plan]]="yes",1,0)</f>
        <v>0</v>
      </c>
      <c r="X593" t="str">
        <f t="shared" si="18"/>
        <v>Very High</v>
      </c>
      <c r="Y593" t="str">
        <f>IF(Table2[[#This Row],[total_intl_charge]] &gt; AVERAGE($R$2:$R$4245),"High","Low")</f>
        <v>Low</v>
      </c>
      <c r="Z593" t="str">
        <f>IF(AND(G593&gt;AVERAGE(train!$G$2:$G$4251),K593&gt;AVERAGE(train!$K$2:$K$4251)),"High Day &amp; Eve",IF(AND(G593&gt;AVERAGE(train!$G$2:$G$4251),K593&lt;=AVERAGE(train!$K$2:$K$4251)),"High Day Only",IF(AND(G593&lt;=AVERAGE(train!$G$2:$G$4251),K593&gt;AVERAGE(train!$K$2:$K$4251)),"High Eve Only","Low Usage")))</f>
        <v>High Day Only</v>
      </c>
    </row>
    <row r="594" spans="1:26">
      <c r="A594" t="s">
        <v>71</v>
      </c>
      <c r="B594">
        <v>69</v>
      </c>
      <c r="C594" t="s">
        <v>28</v>
      </c>
      <c r="D594" t="s">
        <v>22</v>
      </c>
      <c r="E594" t="s">
        <v>22</v>
      </c>
      <c r="F594">
        <v>0</v>
      </c>
      <c r="G594">
        <v>195.3</v>
      </c>
      <c r="H594">
        <v>70</v>
      </c>
      <c r="I594">
        <v>33.200000000000003</v>
      </c>
      <c r="J594">
        <v>216.7</v>
      </c>
      <c r="K594">
        <v>108</v>
      </c>
      <c r="L594">
        <v>18.420000000000002</v>
      </c>
      <c r="M594">
        <v>259.89999999999998</v>
      </c>
      <c r="N594">
        <v>119</v>
      </c>
      <c r="O594">
        <v>11.7</v>
      </c>
      <c r="P594">
        <v>12.5</v>
      </c>
      <c r="Q594">
        <v>4</v>
      </c>
      <c r="R594">
        <v>3.38</v>
      </c>
      <c r="S594">
        <v>3</v>
      </c>
      <c r="T594" t="s">
        <v>22</v>
      </c>
      <c r="U594">
        <f t="shared" si="19"/>
        <v>0</v>
      </c>
      <c r="V594">
        <f>IF(Table2[[#This Row],[international_plan]]="yes",1,0)</f>
        <v>0</v>
      </c>
      <c r="W594">
        <f>IF(Table2[[#This Row],[voice_mail_plan]]="yes",1,0)</f>
        <v>0</v>
      </c>
      <c r="X594" t="str">
        <f t="shared" si="18"/>
        <v>Low</v>
      </c>
      <c r="Y594" t="str">
        <f>IF(Table2[[#This Row],[total_intl_charge]] &gt; AVERAGE($R$2:$R$4245),"High","Low")</f>
        <v>High</v>
      </c>
      <c r="Z594" t="str">
        <f>IF(AND(G594&gt;AVERAGE(train!$G$2:$G$4251),K594&gt;AVERAGE(train!$K$2:$K$4251)),"High Day &amp; Eve",IF(AND(G594&gt;AVERAGE(train!$G$2:$G$4251),K594&lt;=AVERAGE(train!$K$2:$K$4251)),"High Day Only",IF(AND(G594&lt;=AVERAGE(train!$G$2:$G$4251),K594&gt;AVERAGE(train!$K$2:$K$4251)),"High Eve Only","Low Usage")))</f>
        <v>High Day &amp; Eve</v>
      </c>
    </row>
    <row r="595" spans="1:26">
      <c r="A595" t="s">
        <v>29</v>
      </c>
      <c r="B595">
        <v>106</v>
      </c>
      <c r="C595" t="s">
        <v>21</v>
      </c>
      <c r="D595" t="s">
        <v>22</v>
      </c>
      <c r="E595" t="s">
        <v>22</v>
      </c>
      <c r="F595">
        <v>0</v>
      </c>
      <c r="G595">
        <v>114.4</v>
      </c>
      <c r="H595">
        <v>104</v>
      </c>
      <c r="I595">
        <v>19.45</v>
      </c>
      <c r="J595">
        <v>78.3</v>
      </c>
      <c r="K595">
        <v>101</v>
      </c>
      <c r="L595">
        <v>6.66</v>
      </c>
      <c r="M595">
        <v>232.7</v>
      </c>
      <c r="N595">
        <v>78</v>
      </c>
      <c r="O595">
        <v>10.47</v>
      </c>
      <c r="P595">
        <v>0</v>
      </c>
      <c r="Q595">
        <v>0</v>
      </c>
      <c r="R595">
        <v>0</v>
      </c>
      <c r="S595">
        <v>2</v>
      </c>
      <c r="T595" t="s">
        <v>22</v>
      </c>
      <c r="U595">
        <f t="shared" si="19"/>
        <v>0</v>
      </c>
      <c r="V595">
        <f>IF(Table2[[#This Row],[international_plan]]="yes",1,0)</f>
        <v>0</v>
      </c>
      <c r="W595">
        <f>IF(Table2[[#This Row],[voice_mail_plan]]="yes",1,0)</f>
        <v>0</v>
      </c>
      <c r="X595" t="str">
        <f t="shared" si="18"/>
        <v>High</v>
      </c>
      <c r="Y595" t="str">
        <f>IF(Table2[[#This Row],[total_intl_charge]] &gt; AVERAGE($R$2:$R$4245),"High","Low")</f>
        <v>Low</v>
      </c>
      <c r="Z595" t="str">
        <f>IF(AND(G595&gt;AVERAGE(train!$G$2:$G$4251),K595&gt;AVERAGE(train!$K$2:$K$4251)),"High Day &amp; Eve",IF(AND(G595&gt;AVERAGE(train!$G$2:$G$4251),K595&lt;=AVERAGE(train!$K$2:$K$4251)),"High Day Only",IF(AND(G595&lt;=AVERAGE(train!$G$2:$G$4251),K595&gt;AVERAGE(train!$K$2:$K$4251)),"High Eve Only","Low Usage")))</f>
        <v>High Eve Only</v>
      </c>
    </row>
    <row r="596" spans="1:26">
      <c r="A596" t="s">
        <v>38</v>
      </c>
      <c r="B596">
        <v>158</v>
      </c>
      <c r="C596" t="s">
        <v>21</v>
      </c>
      <c r="D596" t="s">
        <v>22</v>
      </c>
      <c r="E596" t="s">
        <v>22</v>
      </c>
      <c r="F596">
        <v>0</v>
      </c>
      <c r="G596">
        <v>222.8</v>
      </c>
      <c r="H596">
        <v>101</v>
      </c>
      <c r="I596">
        <v>37.880000000000003</v>
      </c>
      <c r="J596">
        <v>203</v>
      </c>
      <c r="K596">
        <v>128</v>
      </c>
      <c r="L596">
        <v>17.260000000000002</v>
      </c>
      <c r="M596">
        <v>210.6</v>
      </c>
      <c r="N596">
        <v>106</v>
      </c>
      <c r="O596">
        <v>9.48</v>
      </c>
      <c r="P596">
        <v>6.9</v>
      </c>
      <c r="Q596">
        <v>2</v>
      </c>
      <c r="R596">
        <v>1.86</v>
      </c>
      <c r="S596">
        <v>2</v>
      </c>
      <c r="T596" t="s">
        <v>22</v>
      </c>
      <c r="U596">
        <f t="shared" si="19"/>
        <v>0</v>
      </c>
      <c r="V596">
        <f>IF(Table2[[#This Row],[international_plan]]="yes",1,0)</f>
        <v>0</v>
      </c>
      <c r="W596">
        <f>IF(Table2[[#This Row],[voice_mail_plan]]="yes",1,0)</f>
        <v>0</v>
      </c>
      <c r="X596" t="str">
        <f t="shared" si="18"/>
        <v>Very High</v>
      </c>
      <c r="Y596" t="str">
        <f>IF(Table2[[#This Row],[total_intl_charge]] &gt; AVERAGE($R$2:$R$4245),"High","Low")</f>
        <v>Low</v>
      </c>
      <c r="Z596" t="str">
        <f>IF(AND(G596&gt;AVERAGE(train!$G$2:$G$4251),K596&gt;AVERAGE(train!$K$2:$K$4251)),"High Day &amp; Eve",IF(AND(G596&gt;AVERAGE(train!$G$2:$G$4251),K596&lt;=AVERAGE(train!$K$2:$K$4251)),"High Day Only",IF(AND(G596&lt;=AVERAGE(train!$G$2:$G$4251),K596&gt;AVERAGE(train!$K$2:$K$4251)),"High Eve Only","Low Usage")))</f>
        <v>High Day &amp; Eve</v>
      </c>
    </row>
    <row r="597" spans="1:26">
      <c r="A597" t="s">
        <v>57</v>
      </c>
      <c r="B597">
        <v>168</v>
      </c>
      <c r="C597" t="s">
        <v>21</v>
      </c>
      <c r="D597" t="s">
        <v>22</v>
      </c>
      <c r="E597" t="s">
        <v>23</v>
      </c>
      <c r="F597">
        <v>22</v>
      </c>
      <c r="G597">
        <v>175.9</v>
      </c>
      <c r="H597">
        <v>70</v>
      </c>
      <c r="I597">
        <v>29.9</v>
      </c>
      <c r="J597">
        <v>211.7</v>
      </c>
      <c r="K597">
        <v>105</v>
      </c>
      <c r="L597">
        <v>17.989999999999998</v>
      </c>
      <c r="M597">
        <v>174.5</v>
      </c>
      <c r="N597">
        <v>81</v>
      </c>
      <c r="O597">
        <v>7.85</v>
      </c>
      <c r="P597">
        <v>7.3</v>
      </c>
      <c r="Q597">
        <v>5</v>
      </c>
      <c r="R597">
        <v>1.97</v>
      </c>
      <c r="S597">
        <v>2</v>
      </c>
      <c r="T597" t="s">
        <v>22</v>
      </c>
      <c r="U597">
        <f t="shared" si="19"/>
        <v>0</v>
      </c>
      <c r="V597">
        <f>IF(Table2[[#This Row],[international_plan]]="yes",1,0)</f>
        <v>0</v>
      </c>
      <c r="W597">
        <f>IF(Table2[[#This Row],[voice_mail_plan]]="yes",1,0)</f>
        <v>1</v>
      </c>
      <c r="X597" t="str">
        <f t="shared" si="18"/>
        <v>Very High</v>
      </c>
      <c r="Y597" t="str">
        <f>IF(Table2[[#This Row],[total_intl_charge]] &gt; AVERAGE($R$2:$R$4245),"High","Low")</f>
        <v>Low</v>
      </c>
      <c r="Z597" t="str">
        <f>IF(AND(G597&gt;AVERAGE(train!$G$2:$G$4251),K597&gt;AVERAGE(train!$K$2:$K$4251)),"High Day &amp; Eve",IF(AND(G597&gt;AVERAGE(train!$G$2:$G$4251),K597&lt;=AVERAGE(train!$K$2:$K$4251)),"High Day Only",IF(AND(G597&lt;=AVERAGE(train!$G$2:$G$4251),K597&gt;AVERAGE(train!$K$2:$K$4251)),"High Eve Only","Low Usage")))</f>
        <v>High Eve Only</v>
      </c>
    </row>
    <row r="598" spans="1:26">
      <c r="A598" t="s">
        <v>31</v>
      </c>
      <c r="B598">
        <v>115</v>
      </c>
      <c r="C598" t="s">
        <v>28</v>
      </c>
      <c r="D598" t="s">
        <v>23</v>
      </c>
      <c r="E598" t="s">
        <v>22</v>
      </c>
      <c r="F598">
        <v>0</v>
      </c>
      <c r="G598">
        <v>249.9</v>
      </c>
      <c r="H598">
        <v>95</v>
      </c>
      <c r="I598">
        <v>42.48</v>
      </c>
      <c r="J598">
        <v>242.5</v>
      </c>
      <c r="K598">
        <v>104</v>
      </c>
      <c r="L598">
        <v>20.61</v>
      </c>
      <c r="M598">
        <v>151.69999999999999</v>
      </c>
      <c r="N598">
        <v>121</v>
      </c>
      <c r="O598">
        <v>6.83</v>
      </c>
      <c r="P598">
        <v>15.3</v>
      </c>
      <c r="Q598">
        <v>6</v>
      </c>
      <c r="R598">
        <v>4.13</v>
      </c>
      <c r="S598">
        <v>1</v>
      </c>
      <c r="T598" t="s">
        <v>23</v>
      </c>
      <c r="U598">
        <f t="shared" si="19"/>
        <v>1</v>
      </c>
      <c r="V598">
        <f>IF(Table2[[#This Row],[international_plan]]="yes",1,0)</f>
        <v>1</v>
      </c>
      <c r="W598">
        <f>IF(Table2[[#This Row],[voice_mail_plan]]="yes",1,0)</f>
        <v>0</v>
      </c>
      <c r="X598" t="str">
        <f t="shared" si="18"/>
        <v>High</v>
      </c>
      <c r="Y598" t="str">
        <f>IF(Table2[[#This Row],[total_intl_charge]] &gt; AVERAGE($R$2:$R$4245),"High","Low")</f>
        <v>High</v>
      </c>
      <c r="Z598" t="str">
        <f>IF(AND(G598&gt;AVERAGE(train!$G$2:$G$4251),K598&gt;AVERAGE(train!$K$2:$K$4251)),"High Day &amp; Eve",IF(AND(G598&gt;AVERAGE(train!$G$2:$G$4251),K598&lt;=AVERAGE(train!$K$2:$K$4251)),"High Day Only",IF(AND(G598&lt;=AVERAGE(train!$G$2:$G$4251),K598&gt;AVERAGE(train!$K$2:$K$4251)),"High Eve Only","Low Usage")))</f>
        <v>High Day &amp; Eve</v>
      </c>
    </row>
    <row r="599" spans="1:26">
      <c r="A599" t="s">
        <v>48</v>
      </c>
      <c r="B599">
        <v>57</v>
      </c>
      <c r="C599" t="s">
        <v>25</v>
      </c>
      <c r="D599" t="s">
        <v>23</v>
      </c>
      <c r="E599" t="s">
        <v>23</v>
      </c>
      <c r="F599">
        <v>30</v>
      </c>
      <c r="G599">
        <v>234.5</v>
      </c>
      <c r="H599">
        <v>130</v>
      </c>
      <c r="I599">
        <v>39.869999999999997</v>
      </c>
      <c r="J599">
        <v>195.2</v>
      </c>
      <c r="K599">
        <v>116</v>
      </c>
      <c r="L599">
        <v>16.59</v>
      </c>
      <c r="M599">
        <v>268.8</v>
      </c>
      <c r="N599">
        <v>94</v>
      </c>
      <c r="O599">
        <v>12.1</v>
      </c>
      <c r="P599">
        <v>11.4</v>
      </c>
      <c r="Q599">
        <v>4</v>
      </c>
      <c r="R599">
        <v>3.08</v>
      </c>
      <c r="S599">
        <v>2</v>
      </c>
      <c r="T599" t="s">
        <v>22</v>
      </c>
      <c r="U599">
        <f t="shared" si="19"/>
        <v>0</v>
      </c>
      <c r="V599">
        <f>IF(Table2[[#This Row],[international_plan]]="yes",1,0)</f>
        <v>1</v>
      </c>
      <c r="W599">
        <f>IF(Table2[[#This Row],[voice_mail_plan]]="yes",1,0)</f>
        <v>1</v>
      </c>
      <c r="X599" t="str">
        <f t="shared" si="18"/>
        <v>Low</v>
      </c>
      <c r="Y599" t="str">
        <f>IF(Table2[[#This Row],[total_intl_charge]] &gt; AVERAGE($R$2:$R$4245),"High","Low")</f>
        <v>High</v>
      </c>
      <c r="Z599" t="str">
        <f>IF(AND(G599&gt;AVERAGE(train!$G$2:$G$4251),K599&gt;AVERAGE(train!$K$2:$K$4251)),"High Day &amp; Eve",IF(AND(G599&gt;AVERAGE(train!$G$2:$G$4251),K599&lt;=AVERAGE(train!$K$2:$K$4251)),"High Day Only",IF(AND(G599&lt;=AVERAGE(train!$G$2:$G$4251),K599&gt;AVERAGE(train!$K$2:$K$4251)),"High Eve Only","Low Usage")))</f>
        <v>High Day &amp; Eve</v>
      </c>
    </row>
    <row r="600" spans="1:26">
      <c r="A600" t="s">
        <v>42</v>
      </c>
      <c r="B600">
        <v>67</v>
      </c>
      <c r="C600" t="s">
        <v>21</v>
      </c>
      <c r="D600" t="s">
        <v>22</v>
      </c>
      <c r="E600" t="s">
        <v>22</v>
      </c>
      <c r="F600">
        <v>0</v>
      </c>
      <c r="G600">
        <v>210.7</v>
      </c>
      <c r="H600">
        <v>116</v>
      </c>
      <c r="I600">
        <v>35.82</v>
      </c>
      <c r="J600">
        <v>219.2</v>
      </c>
      <c r="K600">
        <v>86</v>
      </c>
      <c r="L600">
        <v>18.63</v>
      </c>
      <c r="M600">
        <v>179.7</v>
      </c>
      <c r="N600">
        <v>83</v>
      </c>
      <c r="O600">
        <v>8.09</v>
      </c>
      <c r="P600">
        <v>7.2</v>
      </c>
      <c r="Q600">
        <v>6</v>
      </c>
      <c r="R600">
        <v>1.94</v>
      </c>
      <c r="S600">
        <v>1</v>
      </c>
      <c r="T600" t="s">
        <v>22</v>
      </c>
      <c r="U600">
        <f t="shared" si="19"/>
        <v>0</v>
      </c>
      <c r="V600">
        <f>IF(Table2[[#This Row],[international_plan]]="yes",1,0)</f>
        <v>0</v>
      </c>
      <c r="W600">
        <f>IF(Table2[[#This Row],[voice_mail_plan]]="yes",1,0)</f>
        <v>0</v>
      </c>
      <c r="X600" t="str">
        <f t="shared" si="18"/>
        <v>Low</v>
      </c>
      <c r="Y600" t="str">
        <f>IF(Table2[[#This Row],[total_intl_charge]] &gt; AVERAGE($R$2:$R$4245),"High","Low")</f>
        <v>Low</v>
      </c>
      <c r="Z600" t="str">
        <f>IF(AND(G600&gt;AVERAGE(train!$G$2:$G$4251),K600&gt;AVERAGE(train!$K$2:$K$4251)),"High Day &amp; Eve",IF(AND(G600&gt;AVERAGE(train!$G$2:$G$4251),K600&lt;=AVERAGE(train!$K$2:$K$4251)),"High Day Only",IF(AND(G600&lt;=AVERAGE(train!$G$2:$G$4251),K600&gt;AVERAGE(train!$K$2:$K$4251)),"High Eve Only","Low Usage")))</f>
        <v>High Day Only</v>
      </c>
    </row>
    <row r="601" spans="1:26">
      <c r="A601" t="s">
        <v>47</v>
      </c>
      <c r="B601">
        <v>127</v>
      </c>
      <c r="C601" t="s">
        <v>25</v>
      </c>
      <c r="D601" t="s">
        <v>22</v>
      </c>
      <c r="E601" t="s">
        <v>22</v>
      </c>
      <c r="F601">
        <v>0</v>
      </c>
      <c r="G601">
        <v>182.3</v>
      </c>
      <c r="H601">
        <v>124</v>
      </c>
      <c r="I601">
        <v>30.99</v>
      </c>
      <c r="J601">
        <v>169.9</v>
      </c>
      <c r="K601">
        <v>110</v>
      </c>
      <c r="L601">
        <v>14.44</v>
      </c>
      <c r="M601">
        <v>184</v>
      </c>
      <c r="N601">
        <v>116</v>
      </c>
      <c r="O601">
        <v>8.2799999999999994</v>
      </c>
      <c r="P601">
        <v>9.3000000000000007</v>
      </c>
      <c r="Q601">
        <v>3</v>
      </c>
      <c r="R601">
        <v>2.5099999999999998</v>
      </c>
      <c r="S601">
        <v>1</v>
      </c>
      <c r="T601" t="s">
        <v>22</v>
      </c>
      <c r="U601">
        <f t="shared" si="19"/>
        <v>0</v>
      </c>
      <c r="V601">
        <f>IF(Table2[[#This Row],[international_plan]]="yes",1,0)</f>
        <v>0</v>
      </c>
      <c r="W601">
        <f>IF(Table2[[#This Row],[voice_mail_plan]]="yes",1,0)</f>
        <v>0</v>
      </c>
      <c r="X601" t="str">
        <f t="shared" si="18"/>
        <v>High</v>
      </c>
      <c r="Y601" t="str">
        <f>IF(Table2[[#This Row],[total_intl_charge]] &gt; AVERAGE($R$2:$R$4245),"High","Low")</f>
        <v>Low</v>
      </c>
      <c r="Z601" t="str">
        <f>IF(AND(G601&gt;AVERAGE(train!$G$2:$G$4251),K601&gt;AVERAGE(train!$K$2:$K$4251)),"High Day &amp; Eve",IF(AND(G601&gt;AVERAGE(train!$G$2:$G$4251),K601&lt;=AVERAGE(train!$K$2:$K$4251)),"High Day Only",IF(AND(G601&lt;=AVERAGE(train!$G$2:$G$4251),K601&gt;AVERAGE(train!$K$2:$K$4251)),"High Eve Only","Low Usage")))</f>
        <v>High Day &amp; Eve</v>
      </c>
    </row>
    <row r="602" spans="1:26">
      <c r="A602" t="s">
        <v>47</v>
      </c>
      <c r="B602">
        <v>78</v>
      </c>
      <c r="C602" t="s">
        <v>28</v>
      </c>
      <c r="D602" t="s">
        <v>22</v>
      </c>
      <c r="E602" t="s">
        <v>22</v>
      </c>
      <c r="F602">
        <v>0</v>
      </c>
      <c r="G602">
        <v>190.3</v>
      </c>
      <c r="H602">
        <v>88</v>
      </c>
      <c r="I602">
        <v>32.35</v>
      </c>
      <c r="J602">
        <v>194.5</v>
      </c>
      <c r="K602">
        <v>89</v>
      </c>
      <c r="L602">
        <v>16.53</v>
      </c>
      <c r="M602">
        <v>256.5</v>
      </c>
      <c r="N602">
        <v>109</v>
      </c>
      <c r="O602">
        <v>11.54</v>
      </c>
      <c r="P602">
        <v>11.7</v>
      </c>
      <c r="Q602">
        <v>5</v>
      </c>
      <c r="R602">
        <v>3.16</v>
      </c>
      <c r="S602">
        <v>2</v>
      </c>
      <c r="T602" t="s">
        <v>22</v>
      </c>
      <c r="U602">
        <f t="shared" si="19"/>
        <v>0</v>
      </c>
      <c r="V602">
        <f>IF(Table2[[#This Row],[international_plan]]="yes",1,0)</f>
        <v>0</v>
      </c>
      <c r="W602">
        <f>IF(Table2[[#This Row],[voice_mail_plan]]="yes",1,0)</f>
        <v>0</v>
      </c>
      <c r="X602" t="str">
        <f t="shared" si="18"/>
        <v>Medium</v>
      </c>
      <c r="Y602" t="str">
        <f>IF(Table2[[#This Row],[total_intl_charge]] &gt; AVERAGE($R$2:$R$4245),"High","Low")</f>
        <v>High</v>
      </c>
      <c r="Z602" t="str">
        <f>IF(AND(G602&gt;AVERAGE(train!$G$2:$G$4251),K602&gt;AVERAGE(train!$K$2:$K$4251)),"High Day &amp; Eve",IF(AND(G602&gt;AVERAGE(train!$G$2:$G$4251),K602&lt;=AVERAGE(train!$K$2:$K$4251)),"High Day Only",IF(AND(G602&lt;=AVERAGE(train!$G$2:$G$4251),K602&gt;AVERAGE(train!$K$2:$K$4251)),"High Eve Only","Low Usage")))</f>
        <v>High Day Only</v>
      </c>
    </row>
    <row r="603" spans="1:26">
      <c r="A603" t="s">
        <v>74</v>
      </c>
      <c r="B603">
        <v>100</v>
      </c>
      <c r="C603" t="s">
        <v>21</v>
      </c>
      <c r="D603" t="s">
        <v>22</v>
      </c>
      <c r="E603" t="s">
        <v>23</v>
      </c>
      <c r="F603">
        <v>38</v>
      </c>
      <c r="G603">
        <v>177.1</v>
      </c>
      <c r="H603">
        <v>88</v>
      </c>
      <c r="I603">
        <v>30.11</v>
      </c>
      <c r="J603">
        <v>163.69999999999999</v>
      </c>
      <c r="K603">
        <v>108</v>
      </c>
      <c r="L603">
        <v>13.91</v>
      </c>
      <c r="M603">
        <v>242.7</v>
      </c>
      <c r="N603">
        <v>72</v>
      </c>
      <c r="O603">
        <v>10.92</v>
      </c>
      <c r="P603">
        <v>7.4</v>
      </c>
      <c r="Q603">
        <v>2</v>
      </c>
      <c r="R603">
        <v>2</v>
      </c>
      <c r="S603">
        <v>0</v>
      </c>
      <c r="T603" t="s">
        <v>22</v>
      </c>
      <c r="U603">
        <f t="shared" si="19"/>
        <v>0</v>
      </c>
      <c r="V603">
        <f>IF(Table2[[#This Row],[international_plan]]="yes",1,0)</f>
        <v>0</v>
      </c>
      <c r="W603">
        <f>IF(Table2[[#This Row],[voice_mail_plan]]="yes",1,0)</f>
        <v>1</v>
      </c>
      <c r="X603" t="str">
        <f t="shared" si="18"/>
        <v>Medium</v>
      </c>
      <c r="Y603" t="str">
        <f>IF(Table2[[#This Row],[total_intl_charge]] &gt; AVERAGE($R$2:$R$4245),"High","Low")</f>
        <v>Low</v>
      </c>
      <c r="Z603" t="str">
        <f>IF(AND(G603&gt;AVERAGE(train!$G$2:$G$4251),K603&gt;AVERAGE(train!$K$2:$K$4251)),"High Day &amp; Eve",IF(AND(G603&gt;AVERAGE(train!$G$2:$G$4251),K603&lt;=AVERAGE(train!$K$2:$K$4251)),"High Day Only",IF(AND(G603&lt;=AVERAGE(train!$G$2:$G$4251),K603&gt;AVERAGE(train!$K$2:$K$4251)),"High Eve Only","Low Usage")))</f>
        <v>High Eve Only</v>
      </c>
    </row>
    <row r="604" spans="1:26">
      <c r="A604" t="s">
        <v>55</v>
      </c>
      <c r="B604">
        <v>103</v>
      </c>
      <c r="C604" t="s">
        <v>28</v>
      </c>
      <c r="D604" t="s">
        <v>22</v>
      </c>
      <c r="E604" t="s">
        <v>23</v>
      </c>
      <c r="F604">
        <v>36</v>
      </c>
      <c r="G604">
        <v>87.2</v>
      </c>
      <c r="H604">
        <v>92</v>
      </c>
      <c r="I604">
        <v>14.82</v>
      </c>
      <c r="J604">
        <v>169.3</v>
      </c>
      <c r="K604">
        <v>110</v>
      </c>
      <c r="L604">
        <v>14.39</v>
      </c>
      <c r="M604">
        <v>166.7</v>
      </c>
      <c r="N604">
        <v>80</v>
      </c>
      <c r="O604">
        <v>7.5</v>
      </c>
      <c r="P604">
        <v>10.9</v>
      </c>
      <c r="Q604">
        <v>5</v>
      </c>
      <c r="R604">
        <v>2.94</v>
      </c>
      <c r="S604">
        <v>6</v>
      </c>
      <c r="T604" t="s">
        <v>23</v>
      </c>
      <c r="U604">
        <f t="shared" si="19"/>
        <v>1</v>
      </c>
      <c r="V604">
        <f>IF(Table2[[#This Row],[international_plan]]="yes",1,0)</f>
        <v>0</v>
      </c>
      <c r="W604">
        <f>IF(Table2[[#This Row],[voice_mail_plan]]="yes",1,0)</f>
        <v>1</v>
      </c>
      <c r="X604" t="str">
        <f t="shared" si="18"/>
        <v>High</v>
      </c>
      <c r="Y604" t="str">
        <f>IF(Table2[[#This Row],[total_intl_charge]] &gt; AVERAGE($R$2:$R$4245),"High","Low")</f>
        <v>High</v>
      </c>
      <c r="Z604" t="str">
        <f>IF(AND(G604&gt;AVERAGE(train!$G$2:$G$4251),K604&gt;AVERAGE(train!$K$2:$K$4251)),"High Day &amp; Eve",IF(AND(G604&gt;AVERAGE(train!$G$2:$G$4251),K604&lt;=AVERAGE(train!$K$2:$K$4251)),"High Day Only",IF(AND(G604&lt;=AVERAGE(train!$G$2:$G$4251),K604&gt;AVERAGE(train!$K$2:$K$4251)),"High Eve Only","Low Usage")))</f>
        <v>High Eve Only</v>
      </c>
    </row>
    <row r="605" spans="1:26">
      <c r="A605" t="s">
        <v>65</v>
      </c>
      <c r="B605">
        <v>113</v>
      </c>
      <c r="C605" t="s">
        <v>21</v>
      </c>
      <c r="D605" t="s">
        <v>22</v>
      </c>
      <c r="E605" t="s">
        <v>22</v>
      </c>
      <c r="F605">
        <v>0</v>
      </c>
      <c r="G605">
        <v>215.6</v>
      </c>
      <c r="H605">
        <v>96</v>
      </c>
      <c r="I605">
        <v>36.65</v>
      </c>
      <c r="J605">
        <v>193.4</v>
      </c>
      <c r="K605">
        <v>127</v>
      </c>
      <c r="L605">
        <v>16.440000000000001</v>
      </c>
      <c r="M605">
        <v>105.4</v>
      </c>
      <c r="N605">
        <v>115</v>
      </c>
      <c r="O605">
        <v>4.74</v>
      </c>
      <c r="P605">
        <v>13.5</v>
      </c>
      <c r="Q605">
        <v>3</v>
      </c>
      <c r="R605">
        <v>3.65</v>
      </c>
      <c r="S605">
        <v>1</v>
      </c>
      <c r="T605" t="s">
        <v>22</v>
      </c>
      <c r="U605">
        <f t="shared" si="19"/>
        <v>0</v>
      </c>
      <c r="V605">
        <f>IF(Table2[[#This Row],[international_plan]]="yes",1,0)</f>
        <v>0</v>
      </c>
      <c r="W605">
        <f>IF(Table2[[#This Row],[voice_mail_plan]]="yes",1,0)</f>
        <v>0</v>
      </c>
      <c r="X605" t="str">
        <f t="shared" si="18"/>
        <v>High</v>
      </c>
      <c r="Y605" t="str">
        <f>IF(Table2[[#This Row],[total_intl_charge]] &gt; AVERAGE($R$2:$R$4245),"High","Low")</f>
        <v>High</v>
      </c>
      <c r="Z605" t="str">
        <f>IF(AND(G605&gt;AVERAGE(train!$G$2:$G$4251),K605&gt;AVERAGE(train!$K$2:$K$4251)),"High Day &amp; Eve",IF(AND(G605&gt;AVERAGE(train!$G$2:$G$4251),K605&lt;=AVERAGE(train!$K$2:$K$4251)),"High Day Only",IF(AND(G605&lt;=AVERAGE(train!$G$2:$G$4251),K605&gt;AVERAGE(train!$K$2:$K$4251)),"High Eve Only","Low Usage")))</f>
        <v>High Day &amp; Eve</v>
      </c>
    </row>
    <row r="606" spans="1:26">
      <c r="A606" t="s">
        <v>52</v>
      </c>
      <c r="B606">
        <v>129</v>
      </c>
      <c r="C606" t="s">
        <v>28</v>
      </c>
      <c r="D606" t="s">
        <v>22</v>
      </c>
      <c r="E606" t="s">
        <v>23</v>
      </c>
      <c r="F606">
        <v>36</v>
      </c>
      <c r="G606">
        <v>192.8</v>
      </c>
      <c r="H606">
        <v>103</v>
      </c>
      <c r="I606">
        <v>32.78</v>
      </c>
      <c r="J606">
        <v>177</v>
      </c>
      <c r="K606">
        <v>83</v>
      </c>
      <c r="L606">
        <v>15.05</v>
      </c>
      <c r="M606">
        <v>216.5</v>
      </c>
      <c r="N606">
        <v>118</v>
      </c>
      <c r="O606">
        <v>9.74</v>
      </c>
      <c r="P606">
        <v>16.399999999999999</v>
      </c>
      <c r="Q606">
        <v>5</v>
      </c>
      <c r="R606">
        <v>4.43</v>
      </c>
      <c r="S606">
        <v>1</v>
      </c>
      <c r="T606" t="s">
        <v>22</v>
      </c>
      <c r="U606">
        <f t="shared" si="19"/>
        <v>0</v>
      </c>
      <c r="V606">
        <f>IF(Table2[[#This Row],[international_plan]]="yes",1,0)</f>
        <v>0</v>
      </c>
      <c r="W606">
        <f>IF(Table2[[#This Row],[voice_mail_plan]]="yes",1,0)</f>
        <v>1</v>
      </c>
      <c r="X606" t="str">
        <f t="shared" si="18"/>
        <v>Very High</v>
      </c>
      <c r="Y606" t="str">
        <f>IF(Table2[[#This Row],[total_intl_charge]] &gt; AVERAGE($R$2:$R$4245),"High","Low")</f>
        <v>High</v>
      </c>
      <c r="Z606" t="str">
        <f>IF(AND(G606&gt;AVERAGE(train!$G$2:$G$4251),K606&gt;AVERAGE(train!$K$2:$K$4251)),"High Day &amp; Eve",IF(AND(G606&gt;AVERAGE(train!$G$2:$G$4251),K606&lt;=AVERAGE(train!$K$2:$K$4251)),"High Day Only",IF(AND(G606&lt;=AVERAGE(train!$G$2:$G$4251),K606&gt;AVERAGE(train!$K$2:$K$4251)),"High Eve Only","Low Usage")))</f>
        <v>High Day Only</v>
      </c>
    </row>
    <row r="607" spans="1:26">
      <c r="A607" t="s">
        <v>71</v>
      </c>
      <c r="B607">
        <v>57</v>
      </c>
      <c r="C607" t="s">
        <v>28</v>
      </c>
      <c r="D607" t="s">
        <v>22</v>
      </c>
      <c r="E607" t="s">
        <v>22</v>
      </c>
      <c r="F607">
        <v>0</v>
      </c>
      <c r="G607">
        <v>149.30000000000001</v>
      </c>
      <c r="H607">
        <v>100</v>
      </c>
      <c r="I607">
        <v>25.38</v>
      </c>
      <c r="J607">
        <v>200.2</v>
      </c>
      <c r="K607">
        <v>110</v>
      </c>
      <c r="L607">
        <v>17.02</v>
      </c>
      <c r="M607">
        <v>231.7</v>
      </c>
      <c r="N607">
        <v>101</v>
      </c>
      <c r="O607">
        <v>10.43</v>
      </c>
      <c r="P607">
        <v>11.9</v>
      </c>
      <c r="Q607">
        <v>3</v>
      </c>
      <c r="R607">
        <v>3.21</v>
      </c>
      <c r="S607">
        <v>2</v>
      </c>
      <c r="T607" t="s">
        <v>22</v>
      </c>
      <c r="U607">
        <f t="shared" si="19"/>
        <v>0</v>
      </c>
      <c r="V607">
        <f>IF(Table2[[#This Row],[international_plan]]="yes",1,0)</f>
        <v>0</v>
      </c>
      <c r="W607">
        <f>IF(Table2[[#This Row],[voice_mail_plan]]="yes",1,0)</f>
        <v>0</v>
      </c>
      <c r="X607" t="str">
        <f t="shared" si="18"/>
        <v>Low</v>
      </c>
      <c r="Y607" t="str">
        <f>IF(Table2[[#This Row],[total_intl_charge]] &gt; AVERAGE($R$2:$R$4245),"High","Low")</f>
        <v>High</v>
      </c>
      <c r="Z607" t="str">
        <f>IF(AND(G607&gt;AVERAGE(train!$G$2:$G$4251),K607&gt;AVERAGE(train!$K$2:$K$4251)),"High Day &amp; Eve",IF(AND(G607&gt;AVERAGE(train!$G$2:$G$4251),K607&lt;=AVERAGE(train!$K$2:$K$4251)),"High Day Only",IF(AND(G607&lt;=AVERAGE(train!$G$2:$G$4251),K607&gt;AVERAGE(train!$K$2:$K$4251)),"High Eve Only","Low Usage")))</f>
        <v>High Eve Only</v>
      </c>
    </row>
    <row r="608" spans="1:26">
      <c r="A608" t="s">
        <v>31</v>
      </c>
      <c r="B608">
        <v>82</v>
      </c>
      <c r="C608" t="s">
        <v>25</v>
      </c>
      <c r="D608" t="s">
        <v>22</v>
      </c>
      <c r="E608" t="s">
        <v>22</v>
      </c>
      <c r="F608">
        <v>0</v>
      </c>
      <c r="G608">
        <v>143.69999999999999</v>
      </c>
      <c r="H608">
        <v>116</v>
      </c>
      <c r="I608">
        <v>24.43</v>
      </c>
      <c r="J608">
        <v>170.7</v>
      </c>
      <c r="K608">
        <v>99</v>
      </c>
      <c r="L608">
        <v>14.51</v>
      </c>
      <c r="M608">
        <v>287.7</v>
      </c>
      <c r="N608">
        <v>95</v>
      </c>
      <c r="O608">
        <v>12.95</v>
      </c>
      <c r="P608">
        <v>7.8</v>
      </c>
      <c r="Q608">
        <v>5</v>
      </c>
      <c r="R608">
        <v>2.11</v>
      </c>
      <c r="S608">
        <v>1</v>
      </c>
      <c r="T608" t="s">
        <v>22</v>
      </c>
      <c r="U608">
        <f t="shared" si="19"/>
        <v>0</v>
      </c>
      <c r="V608">
        <f>IF(Table2[[#This Row],[international_plan]]="yes",1,0)</f>
        <v>0</v>
      </c>
      <c r="W608">
        <f>IF(Table2[[#This Row],[voice_mail_plan]]="yes",1,0)</f>
        <v>0</v>
      </c>
      <c r="X608" t="str">
        <f t="shared" si="18"/>
        <v>Medium</v>
      </c>
      <c r="Y608" t="str">
        <f>IF(Table2[[#This Row],[total_intl_charge]] &gt; AVERAGE($R$2:$R$4245),"High","Low")</f>
        <v>Low</v>
      </c>
      <c r="Z608" t="str">
        <f>IF(AND(G608&gt;AVERAGE(train!$G$2:$G$4251),K608&gt;AVERAGE(train!$K$2:$K$4251)),"High Day &amp; Eve",IF(AND(G608&gt;AVERAGE(train!$G$2:$G$4251),K608&lt;=AVERAGE(train!$K$2:$K$4251)),"High Day Only",IF(AND(G608&lt;=AVERAGE(train!$G$2:$G$4251),K608&gt;AVERAGE(train!$K$2:$K$4251)),"High Eve Only","Low Usage")))</f>
        <v>Low Usage</v>
      </c>
    </row>
    <row r="609" spans="1:26">
      <c r="A609" t="s">
        <v>24</v>
      </c>
      <c r="B609">
        <v>64</v>
      </c>
      <c r="C609" t="s">
        <v>21</v>
      </c>
      <c r="D609" t="s">
        <v>22</v>
      </c>
      <c r="E609" t="s">
        <v>22</v>
      </c>
      <c r="F609">
        <v>0</v>
      </c>
      <c r="G609">
        <v>224.8</v>
      </c>
      <c r="H609">
        <v>111</v>
      </c>
      <c r="I609">
        <v>38.22</v>
      </c>
      <c r="J609">
        <v>190</v>
      </c>
      <c r="K609">
        <v>101</v>
      </c>
      <c r="L609">
        <v>16.149999999999999</v>
      </c>
      <c r="M609">
        <v>221.4</v>
      </c>
      <c r="N609">
        <v>110</v>
      </c>
      <c r="O609">
        <v>9.9600000000000009</v>
      </c>
      <c r="P609">
        <v>9.1999999999999993</v>
      </c>
      <c r="Q609">
        <v>2</v>
      </c>
      <c r="R609">
        <v>2.48</v>
      </c>
      <c r="S609">
        <v>1</v>
      </c>
      <c r="T609" t="s">
        <v>22</v>
      </c>
      <c r="U609">
        <f t="shared" si="19"/>
        <v>0</v>
      </c>
      <c r="V609">
        <f>IF(Table2[[#This Row],[international_plan]]="yes",1,0)</f>
        <v>0</v>
      </c>
      <c r="W609">
        <f>IF(Table2[[#This Row],[voice_mail_plan]]="yes",1,0)</f>
        <v>0</v>
      </c>
      <c r="X609" t="str">
        <f t="shared" si="18"/>
        <v>Low</v>
      </c>
      <c r="Y609" t="str">
        <f>IF(Table2[[#This Row],[total_intl_charge]] &gt; AVERAGE($R$2:$R$4245),"High","Low")</f>
        <v>Low</v>
      </c>
      <c r="Z609" t="str">
        <f>IF(AND(G609&gt;AVERAGE(train!$G$2:$G$4251),K609&gt;AVERAGE(train!$K$2:$K$4251)),"High Day &amp; Eve",IF(AND(G609&gt;AVERAGE(train!$G$2:$G$4251),K609&lt;=AVERAGE(train!$K$2:$K$4251)),"High Day Only",IF(AND(G609&lt;=AVERAGE(train!$G$2:$G$4251),K609&gt;AVERAGE(train!$K$2:$K$4251)),"High Eve Only","Low Usage")))</f>
        <v>High Day &amp; Eve</v>
      </c>
    </row>
    <row r="610" spans="1:26">
      <c r="A610" t="s">
        <v>67</v>
      </c>
      <c r="B610">
        <v>86</v>
      </c>
      <c r="C610" t="s">
        <v>28</v>
      </c>
      <c r="D610" t="s">
        <v>22</v>
      </c>
      <c r="E610" t="s">
        <v>23</v>
      </c>
      <c r="F610">
        <v>39</v>
      </c>
      <c r="G610">
        <v>261.2</v>
      </c>
      <c r="H610">
        <v>122</v>
      </c>
      <c r="I610">
        <v>44.4</v>
      </c>
      <c r="J610">
        <v>214.2</v>
      </c>
      <c r="K610">
        <v>101</v>
      </c>
      <c r="L610">
        <v>18.21</v>
      </c>
      <c r="M610">
        <v>154.9</v>
      </c>
      <c r="N610">
        <v>101</v>
      </c>
      <c r="O610">
        <v>6.97</v>
      </c>
      <c r="P610">
        <v>12.7</v>
      </c>
      <c r="Q610">
        <v>5</v>
      </c>
      <c r="R610">
        <v>3.43</v>
      </c>
      <c r="S610">
        <v>2</v>
      </c>
      <c r="T610" t="s">
        <v>22</v>
      </c>
      <c r="U610">
        <f t="shared" si="19"/>
        <v>0</v>
      </c>
      <c r="V610">
        <f>IF(Table2[[#This Row],[international_plan]]="yes",1,0)</f>
        <v>0</v>
      </c>
      <c r="W610">
        <f>IF(Table2[[#This Row],[voice_mail_plan]]="yes",1,0)</f>
        <v>1</v>
      </c>
      <c r="X610" t="str">
        <f t="shared" si="18"/>
        <v>Medium</v>
      </c>
      <c r="Y610" t="str">
        <f>IF(Table2[[#This Row],[total_intl_charge]] &gt; AVERAGE($R$2:$R$4245),"High","Low")</f>
        <v>High</v>
      </c>
      <c r="Z610" t="str">
        <f>IF(AND(G610&gt;AVERAGE(train!$G$2:$G$4251),K610&gt;AVERAGE(train!$K$2:$K$4251)),"High Day &amp; Eve",IF(AND(G610&gt;AVERAGE(train!$G$2:$G$4251),K610&lt;=AVERAGE(train!$K$2:$K$4251)),"High Day Only",IF(AND(G610&lt;=AVERAGE(train!$G$2:$G$4251),K610&gt;AVERAGE(train!$K$2:$K$4251)),"High Eve Only","Low Usage")))</f>
        <v>High Day &amp; Eve</v>
      </c>
    </row>
    <row r="611" spans="1:26">
      <c r="A611" t="s">
        <v>66</v>
      </c>
      <c r="B611">
        <v>151</v>
      </c>
      <c r="C611" t="s">
        <v>21</v>
      </c>
      <c r="D611" t="s">
        <v>22</v>
      </c>
      <c r="E611" t="s">
        <v>23</v>
      </c>
      <c r="F611">
        <v>26</v>
      </c>
      <c r="G611">
        <v>196.5</v>
      </c>
      <c r="H611">
        <v>98</v>
      </c>
      <c r="I611">
        <v>33.409999999999997</v>
      </c>
      <c r="J611">
        <v>175.8</v>
      </c>
      <c r="K611">
        <v>111</v>
      </c>
      <c r="L611">
        <v>14.94</v>
      </c>
      <c r="M611">
        <v>221.8</v>
      </c>
      <c r="N611">
        <v>124</v>
      </c>
      <c r="O611">
        <v>9.98</v>
      </c>
      <c r="P611">
        <v>13.4</v>
      </c>
      <c r="Q611">
        <v>5</v>
      </c>
      <c r="R611">
        <v>3.62</v>
      </c>
      <c r="S611">
        <v>0</v>
      </c>
      <c r="T611" t="s">
        <v>22</v>
      </c>
      <c r="U611">
        <f t="shared" si="19"/>
        <v>0</v>
      </c>
      <c r="V611">
        <f>IF(Table2[[#This Row],[international_plan]]="yes",1,0)</f>
        <v>0</v>
      </c>
      <c r="W611">
        <f>IF(Table2[[#This Row],[voice_mail_plan]]="yes",1,0)</f>
        <v>1</v>
      </c>
      <c r="X611" t="str">
        <f t="shared" si="18"/>
        <v>Very High</v>
      </c>
      <c r="Y611" t="str">
        <f>IF(Table2[[#This Row],[total_intl_charge]] &gt; AVERAGE($R$2:$R$4245),"High","Low")</f>
        <v>High</v>
      </c>
      <c r="Z611" t="str">
        <f>IF(AND(G611&gt;AVERAGE(train!$G$2:$G$4251),K611&gt;AVERAGE(train!$K$2:$K$4251)),"High Day &amp; Eve",IF(AND(G611&gt;AVERAGE(train!$G$2:$G$4251),K611&lt;=AVERAGE(train!$K$2:$K$4251)),"High Day Only",IF(AND(G611&lt;=AVERAGE(train!$G$2:$G$4251),K611&gt;AVERAGE(train!$K$2:$K$4251)),"High Eve Only","Low Usage")))</f>
        <v>High Day &amp; Eve</v>
      </c>
    </row>
    <row r="612" spans="1:26">
      <c r="A612" t="s">
        <v>44</v>
      </c>
      <c r="B612">
        <v>94</v>
      </c>
      <c r="C612" t="s">
        <v>28</v>
      </c>
      <c r="D612" t="s">
        <v>22</v>
      </c>
      <c r="E612" t="s">
        <v>22</v>
      </c>
      <c r="F612">
        <v>0</v>
      </c>
      <c r="G612">
        <v>271.2</v>
      </c>
      <c r="H612">
        <v>105</v>
      </c>
      <c r="I612">
        <v>46.1</v>
      </c>
      <c r="J612">
        <v>202.6</v>
      </c>
      <c r="K612">
        <v>105</v>
      </c>
      <c r="L612">
        <v>17.22</v>
      </c>
      <c r="M612">
        <v>221.6</v>
      </c>
      <c r="N612">
        <v>51</v>
      </c>
      <c r="O612">
        <v>9.9700000000000006</v>
      </c>
      <c r="P612">
        <v>11.5</v>
      </c>
      <c r="Q612">
        <v>3</v>
      </c>
      <c r="R612">
        <v>3.11</v>
      </c>
      <c r="S612">
        <v>3</v>
      </c>
      <c r="T612" t="s">
        <v>23</v>
      </c>
      <c r="U612">
        <f t="shared" si="19"/>
        <v>1</v>
      </c>
      <c r="V612">
        <f>IF(Table2[[#This Row],[international_plan]]="yes",1,0)</f>
        <v>0</v>
      </c>
      <c r="W612">
        <f>IF(Table2[[#This Row],[voice_mail_plan]]="yes",1,0)</f>
        <v>0</v>
      </c>
      <c r="X612" t="str">
        <f t="shared" si="18"/>
        <v>Medium</v>
      </c>
      <c r="Y612" t="str">
        <f>IF(Table2[[#This Row],[total_intl_charge]] &gt; AVERAGE($R$2:$R$4245),"High","Low")</f>
        <v>High</v>
      </c>
      <c r="Z612" t="str">
        <f>IF(AND(G612&gt;AVERAGE(train!$G$2:$G$4251),K612&gt;AVERAGE(train!$K$2:$K$4251)),"High Day &amp; Eve",IF(AND(G612&gt;AVERAGE(train!$G$2:$G$4251),K612&lt;=AVERAGE(train!$K$2:$K$4251)),"High Day Only",IF(AND(G612&lt;=AVERAGE(train!$G$2:$G$4251),K612&gt;AVERAGE(train!$K$2:$K$4251)),"High Eve Only","Low Usage")))</f>
        <v>High Day &amp; Eve</v>
      </c>
    </row>
    <row r="613" spans="1:26">
      <c r="A613" t="s">
        <v>44</v>
      </c>
      <c r="B613">
        <v>90</v>
      </c>
      <c r="C613" t="s">
        <v>21</v>
      </c>
      <c r="D613" t="s">
        <v>22</v>
      </c>
      <c r="E613" t="s">
        <v>22</v>
      </c>
      <c r="F613">
        <v>0</v>
      </c>
      <c r="G613">
        <v>207.2</v>
      </c>
      <c r="H613">
        <v>121</v>
      </c>
      <c r="I613">
        <v>35.22</v>
      </c>
      <c r="J613">
        <v>292.5</v>
      </c>
      <c r="K613">
        <v>104</v>
      </c>
      <c r="L613">
        <v>24.86</v>
      </c>
      <c r="M613">
        <v>226.3</v>
      </c>
      <c r="N613">
        <v>103</v>
      </c>
      <c r="O613">
        <v>10.18</v>
      </c>
      <c r="P613">
        <v>8</v>
      </c>
      <c r="Q613">
        <v>1</v>
      </c>
      <c r="R613">
        <v>2.16</v>
      </c>
      <c r="S613">
        <v>2</v>
      </c>
      <c r="T613" t="s">
        <v>22</v>
      </c>
      <c r="U613">
        <f t="shared" si="19"/>
        <v>0</v>
      </c>
      <c r="V613">
        <f>IF(Table2[[#This Row],[international_plan]]="yes",1,0)</f>
        <v>0</v>
      </c>
      <c r="W613">
        <f>IF(Table2[[#This Row],[voice_mail_plan]]="yes",1,0)</f>
        <v>0</v>
      </c>
      <c r="X613" t="str">
        <f t="shared" si="18"/>
        <v>Medium</v>
      </c>
      <c r="Y613" t="str">
        <f>IF(Table2[[#This Row],[total_intl_charge]] &gt; AVERAGE($R$2:$R$4245),"High","Low")</f>
        <v>Low</v>
      </c>
      <c r="Z613" t="str">
        <f>IF(AND(G613&gt;AVERAGE(train!$G$2:$G$4251),K613&gt;AVERAGE(train!$K$2:$K$4251)),"High Day &amp; Eve",IF(AND(G613&gt;AVERAGE(train!$G$2:$G$4251),K613&lt;=AVERAGE(train!$K$2:$K$4251)),"High Day Only",IF(AND(G613&lt;=AVERAGE(train!$G$2:$G$4251),K613&gt;AVERAGE(train!$K$2:$K$4251)),"High Eve Only","Low Usage")))</f>
        <v>High Day &amp; Eve</v>
      </c>
    </row>
    <row r="614" spans="1:26">
      <c r="A614" t="s">
        <v>32</v>
      </c>
      <c r="B614">
        <v>48</v>
      </c>
      <c r="C614" t="s">
        <v>28</v>
      </c>
      <c r="D614" t="s">
        <v>22</v>
      </c>
      <c r="E614" t="s">
        <v>22</v>
      </c>
      <c r="F614">
        <v>0</v>
      </c>
      <c r="G614">
        <v>300.39999999999998</v>
      </c>
      <c r="H614">
        <v>94</v>
      </c>
      <c r="I614">
        <v>51.07</v>
      </c>
      <c r="J614">
        <v>133.19999999999999</v>
      </c>
      <c r="K614">
        <v>103</v>
      </c>
      <c r="L614">
        <v>11.32</v>
      </c>
      <c r="M614">
        <v>197.4</v>
      </c>
      <c r="N614">
        <v>94</v>
      </c>
      <c r="O614">
        <v>8.8800000000000008</v>
      </c>
      <c r="P614">
        <v>7.2</v>
      </c>
      <c r="Q614">
        <v>5</v>
      </c>
      <c r="R614">
        <v>1.94</v>
      </c>
      <c r="S614">
        <v>2</v>
      </c>
      <c r="T614" t="s">
        <v>22</v>
      </c>
      <c r="U614">
        <f t="shared" si="19"/>
        <v>0</v>
      </c>
      <c r="V614">
        <f>IF(Table2[[#This Row],[international_plan]]="yes",1,0)</f>
        <v>0</v>
      </c>
      <c r="W614">
        <f>IF(Table2[[#This Row],[voice_mail_plan]]="yes",1,0)</f>
        <v>0</v>
      </c>
      <c r="X614" t="str">
        <f t="shared" si="18"/>
        <v>Low</v>
      </c>
      <c r="Y614" t="str">
        <f>IF(Table2[[#This Row],[total_intl_charge]] &gt; AVERAGE($R$2:$R$4245),"High","Low")</f>
        <v>Low</v>
      </c>
      <c r="Z614" t="str">
        <f>IF(AND(G614&gt;AVERAGE(train!$G$2:$G$4251),K614&gt;AVERAGE(train!$K$2:$K$4251)),"High Day &amp; Eve",IF(AND(G614&gt;AVERAGE(train!$G$2:$G$4251),K614&lt;=AVERAGE(train!$K$2:$K$4251)),"High Day Only",IF(AND(G614&lt;=AVERAGE(train!$G$2:$G$4251),K614&gt;AVERAGE(train!$K$2:$K$4251)),"High Eve Only","Low Usage")))</f>
        <v>High Day &amp; Eve</v>
      </c>
    </row>
    <row r="615" spans="1:26">
      <c r="A615" t="s">
        <v>24</v>
      </c>
      <c r="B615">
        <v>93</v>
      </c>
      <c r="C615" t="s">
        <v>21</v>
      </c>
      <c r="D615" t="s">
        <v>23</v>
      </c>
      <c r="E615" t="s">
        <v>23</v>
      </c>
      <c r="F615">
        <v>20</v>
      </c>
      <c r="G615">
        <v>187.5</v>
      </c>
      <c r="H615">
        <v>110</v>
      </c>
      <c r="I615">
        <v>31.88</v>
      </c>
      <c r="J615">
        <v>169.8</v>
      </c>
      <c r="K615">
        <v>94</v>
      </c>
      <c r="L615">
        <v>14.43</v>
      </c>
      <c r="M615">
        <v>175.3</v>
      </c>
      <c r="N615">
        <v>127</v>
      </c>
      <c r="O615">
        <v>7.89</v>
      </c>
      <c r="P615">
        <v>12.1</v>
      </c>
      <c r="Q615">
        <v>4</v>
      </c>
      <c r="R615">
        <v>3.27</v>
      </c>
      <c r="S615">
        <v>1</v>
      </c>
      <c r="T615" t="s">
        <v>22</v>
      </c>
      <c r="U615">
        <f t="shared" si="19"/>
        <v>0</v>
      </c>
      <c r="V615">
        <f>IF(Table2[[#This Row],[international_plan]]="yes",1,0)</f>
        <v>1</v>
      </c>
      <c r="W615">
        <f>IF(Table2[[#This Row],[voice_mail_plan]]="yes",1,0)</f>
        <v>1</v>
      </c>
      <c r="X615" t="str">
        <f t="shared" si="18"/>
        <v>Medium</v>
      </c>
      <c r="Y615" t="str">
        <f>IF(Table2[[#This Row],[total_intl_charge]] &gt; AVERAGE($R$2:$R$4245),"High","Low")</f>
        <v>High</v>
      </c>
      <c r="Z615" t="str">
        <f>IF(AND(G615&gt;AVERAGE(train!$G$2:$G$4251),K615&gt;AVERAGE(train!$K$2:$K$4251)),"High Day &amp; Eve",IF(AND(G615&gt;AVERAGE(train!$G$2:$G$4251),K615&lt;=AVERAGE(train!$K$2:$K$4251)),"High Day Only",IF(AND(G615&lt;=AVERAGE(train!$G$2:$G$4251),K615&gt;AVERAGE(train!$K$2:$K$4251)),"High Eve Only","Low Usage")))</f>
        <v>High Day Only</v>
      </c>
    </row>
    <row r="616" spans="1:26">
      <c r="A616" t="s">
        <v>63</v>
      </c>
      <c r="B616">
        <v>169</v>
      </c>
      <c r="C616" t="s">
        <v>21</v>
      </c>
      <c r="D616" t="s">
        <v>23</v>
      </c>
      <c r="E616" t="s">
        <v>22</v>
      </c>
      <c r="F616">
        <v>0</v>
      </c>
      <c r="G616">
        <v>57.1</v>
      </c>
      <c r="H616">
        <v>98</v>
      </c>
      <c r="I616">
        <v>9.7100000000000009</v>
      </c>
      <c r="J616">
        <v>199.7</v>
      </c>
      <c r="K616">
        <v>78</v>
      </c>
      <c r="L616">
        <v>16.97</v>
      </c>
      <c r="M616">
        <v>274.7</v>
      </c>
      <c r="N616">
        <v>103</v>
      </c>
      <c r="O616">
        <v>12.36</v>
      </c>
      <c r="P616">
        <v>6.5</v>
      </c>
      <c r="Q616">
        <v>6</v>
      </c>
      <c r="R616">
        <v>1.76</v>
      </c>
      <c r="S616">
        <v>3</v>
      </c>
      <c r="T616" t="s">
        <v>22</v>
      </c>
      <c r="U616">
        <f t="shared" si="19"/>
        <v>0</v>
      </c>
      <c r="V616">
        <f>IF(Table2[[#This Row],[international_plan]]="yes",1,0)</f>
        <v>1</v>
      </c>
      <c r="W616">
        <f>IF(Table2[[#This Row],[voice_mail_plan]]="yes",1,0)</f>
        <v>0</v>
      </c>
      <c r="X616" t="str">
        <f t="shared" si="18"/>
        <v>Very High</v>
      </c>
      <c r="Y616" t="str">
        <f>IF(Table2[[#This Row],[total_intl_charge]] &gt; AVERAGE($R$2:$R$4245),"High","Low")</f>
        <v>Low</v>
      </c>
      <c r="Z616" t="str">
        <f>IF(AND(G616&gt;AVERAGE(train!$G$2:$G$4251),K616&gt;AVERAGE(train!$K$2:$K$4251)),"High Day &amp; Eve",IF(AND(G616&gt;AVERAGE(train!$G$2:$G$4251),K616&lt;=AVERAGE(train!$K$2:$K$4251)),"High Day Only",IF(AND(G616&lt;=AVERAGE(train!$G$2:$G$4251),K616&gt;AVERAGE(train!$K$2:$K$4251)),"High Eve Only","Low Usage")))</f>
        <v>Low Usage</v>
      </c>
    </row>
    <row r="617" spans="1:26">
      <c r="A617" t="s">
        <v>65</v>
      </c>
      <c r="B617">
        <v>91</v>
      </c>
      <c r="C617" t="s">
        <v>21</v>
      </c>
      <c r="D617" t="s">
        <v>23</v>
      </c>
      <c r="E617" t="s">
        <v>22</v>
      </c>
      <c r="F617">
        <v>0</v>
      </c>
      <c r="G617">
        <v>145</v>
      </c>
      <c r="H617">
        <v>89</v>
      </c>
      <c r="I617">
        <v>24.65</v>
      </c>
      <c r="J617">
        <v>175.8</v>
      </c>
      <c r="K617">
        <v>102</v>
      </c>
      <c r="L617">
        <v>14.94</v>
      </c>
      <c r="M617">
        <v>223.7</v>
      </c>
      <c r="N617">
        <v>151</v>
      </c>
      <c r="O617">
        <v>10.07</v>
      </c>
      <c r="P617">
        <v>16.7</v>
      </c>
      <c r="Q617">
        <v>3</v>
      </c>
      <c r="R617">
        <v>4.51</v>
      </c>
      <c r="S617">
        <v>2</v>
      </c>
      <c r="T617" t="s">
        <v>23</v>
      </c>
      <c r="U617">
        <f t="shared" si="19"/>
        <v>1</v>
      </c>
      <c r="V617">
        <f>IF(Table2[[#This Row],[international_plan]]="yes",1,0)</f>
        <v>1</v>
      </c>
      <c r="W617">
        <f>IF(Table2[[#This Row],[voice_mail_plan]]="yes",1,0)</f>
        <v>0</v>
      </c>
      <c r="X617" t="str">
        <f t="shared" si="18"/>
        <v>Medium</v>
      </c>
      <c r="Y617" t="str">
        <f>IF(Table2[[#This Row],[total_intl_charge]] &gt; AVERAGE($R$2:$R$4245),"High","Low")</f>
        <v>High</v>
      </c>
      <c r="Z617" t="str">
        <f>IF(AND(G617&gt;AVERAGE(train!$G$2:$G$4251),K617&gt;AVERAGE(train!$K$2:$K$4251)),"High Day &amp; Eve",IF(AND(G617&gt;AVERAGE(train!$G$2:$G$4251),K617&lt;=AVERAGE(train!$K$2:$K$4251)),"High Day Only",IF(AND(G617&lt;=AVERAGE(train!$G$2:$G$4251),K617&gt;AVERAGE(train!$K$2:$K$4251)),"High Eve Only","Low Usage")))</f>
        <v>High Eve Only</v>
      </c>
    </row>
    <row r="618" spans="1:26">
      <c r="A618" t="s">
        <v>53</v>
      </c>
      <c r="B618">
        <v>101</v>
      </c>
      <c r="C618" t="s">
        <v>28</v>
      </c>
      <c r="D618" t="s">
        <v>22</v>
      </c>
      <c r="E618" t="s">
        <v>22</v>
      </c>
      <c r="F618">
        <v>0</v>
      </c>
      <c r="G618">
        <v>190.7</v>
      </c>
      <c r="H618">
        <v>72</v>
      </c>
      <c r="I618">
        <v>32.42</v>
      </c>
      <c r="J618">
        <v>208.6</v>
      </c>
      <c r="K618">
        <v>103</v>
      </c>
      <c r="L618">
        <v>17.73</v>
      </c>
      <c r="M618">
        <v>203.8</v>
      </c>
      <c r="N618">
        <v>111</v>
      </c>
      <c r="O618">
        <v>9.17</v>
      </c>
      <c r="P618">
        <v>8.8000000000000007</v>
      </c>
      <c r="Q618">
        <v>8</v>
      </c>
      <c r="R618">
        <v>2.38</v>
      </c>
      <c r="S618">
        <v>1</v>
      </c>
      <c r="T618" t="s">
        <v>22</v>
      </c>
      <c r="U618">
        <f t="shared" si="19"/>
        <v>0</v>
      </c>
      <c r="V618">
        <f>IF(Table2[[#This Row],[international_plan]]="yes",1,0)</f>
        <v>0</v>
      </c>
      <c r="W618">
        <f>IF(Table2[[#This Row],[voice_mail_plan]]="yes",1,0)</f>
        <v>0</v>
      </c>
      <c r="X618" t="str">
        <f t="shared" si="18"/>
        <v>High</v>
      </c>
      <c r="Y618" t="str">
        <f>IF(Table2[[#This Row],[total_intl_charge]] &gt; AVERAGE($R$2:$R$4245),"High","Low")</f>
        <v>Low</v>
      </c>
      <c r="Z618" t="str">
        <f>IF(AND(G618&gt;AVERAGE(train!$G$2:$G$4251),K618&gt;AVERAGE(train!$K$2:$K$4251)),"High Day &amp; Eve",IF(AND(G618&gt;AVERAGE(train!$G$2:$G$4251),K618&lt;=AVERAGE(train!$K$2:$K$4251)),"High Day Only",IF(AND(G618&lt;=AVERAGE(train!$G$2:$G$4251),K618&gt;AVERAGE(train!$K$2:$K$4251)),"High Eve Only","Low Usage")))</f>
        <v>High Day &amp; Eve</v>
      </c>
    </row>
    <row r="619" spans="1:26">
      <c r="A619" t="s">
        <v>55</v>
      </c>
      <c r="B619">
        <v>67</v>
      </c>
      <c r="C619" t="s">
        <v>28</v>
      </c>
      <c r="D619" t="s">
        <v>22</v>
      </c>
      <c r="E619" t="s">
        <v>23</v>
      </c>
      <c r="F619">
        <v>20</v>
      </c>
      <c r="G619">
        <v>230.6</v>
      </c>
      <c r="H619">
        <v>40</v>
      </c>
      <c r="I619">
        <v>39.200000000000003</v>
      </c>
      <c r="J619">
        <v>189.1</v>
      </c>
      <c r="K619">
        <v>58</v>
      </c>
      <c r="L619">
        <v>16.07</v>
      </c>
      <c r="M619">
        <v>162.19999999999999</v>
      </c>
      <c r="N619">
        <v>115</v>
      </c>
      <c r="O619">
        <v>7.3</v>
      </c>
      <c r="P619">
        <v>9.4</v>
      </c>
      <c r="Q619">
        <v>2</v>
      </c>
      <c r="R619">
        <v>2.54</v>
      </c>
      <c r="S619">
        <v>1</v>
      </c>
      <c r="T619" t="s">
        <v>22</v>
      </c>
      <c r="U619">
        <f t="shared" si="19"/>
        <v>0</v>
      </c>
      <c r="V619">
        <f>IF(Table2[[#This Row],[international_plan]]="yes",1,0)</f>
        <v>0</v>
      </c>
      <c r="W619">
        <f>IF(Table2[[#This Row],[voice_mail_plan]]="yes",1,0)</f>
        <v>1</v>
      </c>
      <c r="X619" t="str">
        <f t="shared" si="18"/>
        <v>Low</v>
      </c>
      <c r="Y619" t="str">
        <f>IF(Table2[[#This Row],[total_intl_charge]] &gt; AVERAGE($R$2:$R$4245),"High","Low")</f>
        <v>Low</v>
      </c>
      <c r="Z619" t="str">
        <f>IF(AND(G619&gt;AVERAGE(train!$G$2:$G$4251),K619&gt;AVERAGE(train!$K$2:$K$4251)),"High Day &amp; Eve",IF(AND(G619&gt;AVERAGE(train!$G$2:$G$4251),K619&lt;=AVERAGE(train!$K$2:$K$4251)),"High Day Only",IF(AND(G619&lt;=AVERAGE(train!$G$2:$G$4251),K619&gt;AVERAGE(train!$K$2:$K$4251)),"High Eve Only","Low Usage")))</f>
        <v>High Day Only</v>
      </c>
    </row>
    <row r="620" spans="1:26">
      <c r="A620" t="s">
        <v>69</v>
      </c>
      <c r="B620">
        <v>66</v>
      </c>
      <c r="C620" t="s">
        <v>21</v>
      </c>
      <c r="D620" t="s">
        <v>22</v>
      </c>
      <c r="E620" t="s">
        <v>22</v>
      </c>
      <c r="F620">
        <v>0</v>
      </c>
      <c r="G620">
        <v>34</v>
      </c>
      <c r="H620">
        <v>133</v>
      </c>
      <c r="I620">
        <v>5.78</v>
      </c>
      <c r="J620">
        <v>278.60000000000002</v>
      </c>
      <c r="K620">
        <v>61</v>
      </c>
      <c r="L620">
        <v>23.68</v>
      </c>
      <c r="M620">
        <v>129.6</v>
      </c>
      <c r="N620">
        <v>120</v>
      </c>
      <c r="O620">
        <v>5.83</v>
      </c>
      <c r="P620">
        <v>11.5</v>
      </c>
      <c r="Q620">
        <v>3</v>
      </c>
      <c r="R620">
        <v>3.11</v>
      </c>
      <c r="S620">
        <v>0</v>
      </c>
      <c r="T620" t="s">
        <v>22</v>
      </c>
      <c r="U620">
        <f t="shared" si="19"/>
        <v>0</v>
      </c>
      <c r="V620">
        <f>IF(Table2[[#This Row],[international_plan]]="yes",1,0)</f>
        <v>0</v>
      </c>
      <c r="W620">
        <f>IF(Table2[[#This Row],[voice_mail_plan]]="yes",1,0)</f>
        <v>0</v>
      </c>
      <c r="X620" t="str">
        <f t="shared" si="18"/>
        <v>Low</v>
      </c>
      <c r="Y620" t="str">
        <f>IF(Table2[[#This Row],[total_intl_charge]] &gt; AVERAGE($R$2:$R$4245),"High","Low")</f>
        <v>High</v>
      </c>
      <c r="Z620" t="str">
        <f>IF(AND(G620&gt;AVERAGE(train!$G$2:$G$4251),K620&gt;AVERAGE(train!$K$2:$K$4251)),"High Day &amp; Eve",IF(AND(G620&gt;AVERAGE(train!$G$2:$G$4251),K620&lt;=AVERAGE(train!$K$2:$K$4251)),"High Day Only",IF(AND(G620&lt;=AVERAGE(train!$G$2:$G$4251),K620&gt;AVERAGE(train!$K$2:$K$4251)),"High Eve Only","Low Usage")))</f>
        <v>Low Usage</v>
      </c>
    </row>
    <row r="621" spans="1:26">
      <c r="A621" t="s">
        <v>40</v>
      </c>
      <c r="B621">
        <v>116</v>
      </c>
      <c r="C621" t="s">
        <v>21</v>
      </c>
      <c r="D621" t="s">
        <v>22</v>
      </c>
      <c r="E621" t="s">
        <v>23</v>
      </c>
      <c r="F621">
        <v>17</v>
      </c>
      <c r="G621">
        <v>193.4</v>
      </c>
      <c r="H621">
        <v>112</v>
      </c>
      <c r="I621">
        <v>32.880000000000003</v>
      </c>
      <c r="J621">
        <v>240.6</v>
      </c>
      <c r="K621">
        <v>131</v>
      </c>
      <c r="L621">
        <v>20.45</v>
      </c>
      <c r="M621">
        <v>248.1</v>
      </c>
      <c r="N621">
        <v>98</v>
      </c>
      <c r="O621">
        <v>11.16</v>
      </c>
      <c r="P621">
        <v>11.4</v>
      </c>
      <c r="Q621">
        <v>3</v>
      </c>
      <c r="R621">
        <v>3.08</v>
      </c>
      <c r="S621">
        <v>5</v>
      </c>
      <c r="T621" t="s">
        <v>22</v>
      </c>
      <c r="U621">
        <f t="shared" si="19"/>
        <v>0</v>
      </c>
      <c r="V621">
        <f>IF(Table2[[#This Row],[international_plan]]="yes",1,0)</f>
        <v>0</v>
      </c>
      <c r="W621">
        <f>IF(Table2[[#This Row],[voice_mail_plan]]="yes",1,0)</f>
        <v>1</v>
      </c>
      <c r="X621" t="str">
        <f t="shared" si="18"/>
        <v>High</v>
      </c>
      <c r="Y621" t="str">
        <f>IF(Table2[[#This Row],[total_intl_charge]] &gt; AVERAGE($R$2:$R$4245),"High","Low")</f>
        <v>High</v>
      </c>
      <c r="Z621" t="str">
        <f>IF(AND(G621&gt;AVERAGE(train!$G$2:$G$4251),K621&gt;AVERAGE(train!$K$2:$K$4251)),"High Day &amp; Eve",IF(AND(G621&gt;AVERAGE(train!$G$2:$G$4251),K621&lt;=AVERAGE(train!$K$2:$K$4251)),"High Day Only",IF(AND(G621&lt;=AVERAGE(train!$G$2:$G$4251),K621&gt;AVERAGE(train!$K$2:$K$4251)),"High Eve Only","Low Usage")))</f>
        <v>High Day &amp; Eve</v>
      </c>
    </row>
    <row r="622" spans="1:26">
      <c r="A622" t="s">
        <v>30</v>
      </c>
      <c r="B622">
        <v>158</v>
      </c>
      <c r="C622" t="s">
        <v>25</v>
      </c>
      <c r="D622" t="s">
        <v>22</v>
      </c>
      <c r="E622" t="s">
        <v>22</v>
      </c>
      <c r="F622">
        <v>0</v>
      </c>
      <c r="G622">
        <v>202</v>
      </c>
      <c r="H622">
        <v>126</v>
      </c>
      <c r="I622">
        <v>34.340000000000003</v>
      </c>
      <c r="J622">
        <v>163.5</v>
      </c>
      <c r="K622">
        <v>86</v>
      </c>
      <c r="L622">
        <v>13.9</v>
      </c>
      <c r="M622">
        <v>195.4</v>
      </c>
      <c r="N622">
        <v>84</v>
      </c>
      <c r="O622">
        <v>8.7899999999999991</v>
      </c>
      <c r="P622">
        <v>10.4</v>
      </c>
      <c r="Q622">
        <v>6</v>
      </c>
      <c r="R622">
        <v>2.81</v>
      </c>
      <c r="S622">
        <v>1</v>
      </c>
      <c r="T622" t="s">
        <v>22</v>
      </c>
      <c r="U622">
        <f t="shared" si="19"/>
        <v>0</v>
      </c>
      <c r="V622">
        <f>IF(Table2[[#This Row],[international_plan]]="yes",1,0)</f>
        <v>0</v>
      </c>
      <c r="W622">
        <f>IF(Table2[[#This Row],[voice_mail_plan]]="yes",1,0)</f>
        <v>0</v>
      </c>
      <c r="X622" t="str">
        <f t="shared" si="18"/>
        <v>Very High</v>
      </c>
      <c r="Y622" t="str">
        <f>IF(Table2[[#This Row],[total_intl_charge]] &gt; AVERAGE($R$2:$R$4245),"High","Low")</f>
        <v>High</v>
      </c>
      <c r="Z622" t="str">
        <f>IF(AND(G622&gt;AVERAGE(train!$G$2:$G$4251),K622&gt;AVERAGE(train!$K$2:$K$4251)),"High Day &amp; Eve",IF(AND(G622&gt;AVERAGE(train!$G$2:$G$4251),K622&lt;=AVERAGE(train!$K$2:$K$4251)),"High Day Only",IF(AND(G622&lt;=AVERAGE(train!$G$2:$G$4251),K622&gt;AVERAGE(train!$K$2:$K$4251)),"High Eve Only","Low Usage")))</f>
        <v>High Day Only</v>
      </c>
    </row>
    <row r="623" spans="1:26">
      <c r="A623" t="s">
        <v>59</v>
      </c>
      <c r="B623">
        <v>119</v>
      </c>
      <c r="C623" t="s">
        <v>21</v>
      </c>
      <c r="D623" t="s">
        <v>22</v>
      </c>
      <c r="E623" t="s">
        <v>23</v>
      </c>
      <c r="F623">
        <v>26</v>
      </c>
      <c r="G623">
        <v>161.30000000000001</v>
      </c>
      <c r="H623">
        <v>97</v>
      </c>
      <c r="I623">
        <v>27.42</v>
      </c>
      <c r="J623">
        <v>250.3</v>
      </c>
      <c r="K623">
        <v>110</v>
      </c>
      <c r="L623">
        <v>21.28</v>
      </c>
      <c r="M623">
        <v>142.4</v>
      </c>
      <c r="N623">
        <v>92</v>
      </c>
      <c r="O623">
        <v>6.41</v>
      </c>
      <c r="P623">
        <v>6.6</v>
      </c>
      <c r="Q623">
        <v>8</v>
      </c>
      <c r="R623">
        <v>1.78</v>
      </c>
      <c r="S623">
        <v>1</v>
      </c>
      <c r="T623" t="s">
        <v>22</v>
      </c>
      <c r="U623">
        <f t="shared" si="19"/>
        <v>0</v>
      </c>
      <c r="V623">
        <f>IF(Table2[[#This Row],[international_plan]]="yes",1,0)</f>
        <v>0</v>
      </c>
      <c r="W623">
        <f>IF(Table2[[#This Row],[voice_mail_plan]]="yes",1,0)</f>
        <v>1</v>
      </c>
      <c r="X623" t="str">
        <f t="shared" si="18"/>
        <v>High</v>
      </c>
      <c r="Y623" t="str">
        <f>IF(Table2[[#This Row],[total_intl_charge]] &gt; AVERAGE($R$2:$R$4245),"High","Low")</f>
        <v>Low</v>
      </c>
      <c r="Z623" t="str">
        <f>IF(AND(G623&gt;AVERAGE(train!$G$2:$G$4251),K623&gt;AVERAGE(train!$K$2:$K$4251)),"High Day &amp; Eve",IF(AND(G623&gt;AVERAGE(train!$G$2:$G$4251),K623&lt;=AVERAGE(train!$K$2:$K$4251)),"High Day Only",IF(AND(G623&lt;=AVERAGE(train!$G$2:$G$4251),K623&gt;AVERAGE(train!$K$2:$K$4251)),"High Eve Only","Low Usage")))</f>
        <v>High Eve Only</v>
      </c>
    </row>
    <row r="624" spans="1:26">
      <c r="A624" t="s">
        <v>53</v>
      </c>
      <c r="B624">
        <v>120</v>
      </c>
      <c r="C624" t="s">
        <v>21</v>
      </c>
      <c r="D624" t="s">
        <v>22</v>
      </c>
      <c r="E624" t="s">
        <v>22</v>
      </c>
      <c r="F624">
        <v>0</v>
      </c>
      <c r="G624">
        <v>150.6</v>
      </c>
      <c r="H624">
        <v>85</v>
      </c>
      <c r="I624">
        <v>25.6</v>
      </c>
      <c r="J624">
        <v>119</v>
      </c>
      <c r="K624">
        <v>128</v>
      </c>
      <c r="L624">
        <v>10.119999999999999</v>
      </c>
      <c r="M624">
        <v>232.9</v>
      </c>
      <c r="N624">
        <v>123</v>
      </c>
      <c r="O624">
        <v>10.48</v>
      </c>
      <c r="P624">
        <v>6.4</v>
      </c>
      <c r="Q624">
        <v>2</v>
      </c>
      <c r="R624">
        <v>1.73</v>
      </c>
      <c r="S624">
        <v>1</v>
      </c>
      <c r="T624" t="s">
        <v>22</v>
      </c>
      <c r="U624">
        <f t="shared" si="19"/>
        <v>0</v>
      </c>
      <c r="V624">
        <f>IF(Table2[[#This Row],[international_plan]]="yes",1,0)</f>
        <v>0</v>
      </c>
      <c r="W624">
        <f>IF(Table2[[#This Row],[voice_mail_plan]]="yes",1,0)</f>
        <v>0</v>
      </c>
      <c r="X624" t="str">
        <f t="shared" si="18"/>
        <v>High</v>
      </c>
      <c r="Y624" t="str">
        <f>IF(Table2[[#This Row],[total_intl_charge]] &gt; AVERAGE($R$2:$R$4245),"High","Low")</f>
        <v>Low</v>
      </c>
      <c r="Z624" t="str">
        <f>IF(AND(G624&gt;AVERAGE(train!$G$2:$G$4251),K624&gt;AVERAGE(train!$K$2:$K$4251)),"High Day &amp; Eve",IF(AND(G624&gt;AVERAGE(train!$G$2:$G$4251),K624&lt;=AVERAGE(train!$K$2:$K$4251)),"High Day Only",IF(AND(G624&lt;=AVERAGE(train!$G$2:$G$4251),K624&gt;AVERAGE(train!$K$2:$K$4251)),"High Eve Only","Low Usage")))</f>
        <v>High Eve Only</v>
      </c>
    </row>
    <row r="625" spans="1:26">
      <c r="A625" t="s">
        <v>65</v>
      </c>
      <c r="B625">
        <v>155</v>
      </c>
      <c r="C625" t="s">
        <v>28</v>
      </c>
      <c r="D625" t="s">
        <v>22</v>
      </c>
      <c r="E625" t="s">
        <v>22</v>
      </c>
      <c r="F625">
        <v>0</v>
      </c>
      <c r="G625">
        <v>184.6</v>
      </c>
      <c r="H625">
        <v>102</v>
      </c>
      <c r="I625">
        <v>31.38</v>
      </c>
      <c r="J625">
        <v>196</v>
      </c>
      <c r="K625">
        <v>117</v>
      </c>
      <c r="L625">
        <v>16.66</v>
      </c>
      <c r="M625">
        <v>226.5</v>
      </c>
      <c r="N625">
        <v>122</v>
      </c>
      <c r="O625">
        <v>10.19</v>
      </c>
      <c r="P625">
        <v>7.8</v>
      </c>
      <c r="Q625">
        <v>1</v>
      </c>
      <c r="R625">
        <v>2.11</v>
      </c>
      <c r="S625">
        <v>1</v>
      </c>
      <c r="T625" t="s">
        <v>22</v>
      </c>
      <c r="U625">
        <f t="shared" si="19"/>
        <v>0</v>
      </c>
      <c r="V625">
        <f>IF(Table2[[#This Row],[international_plan]]="yes",1,0)</f>
        <v>0</v>
      </c>
      <c r="W625">
        <f>IF(Table2[[#This Row],[voice_mail_plan]]="yes",1,0)</f>
        <v>0</v>
      </c>
      <c r="X625" t="str">
        <f t="shared" si="18"/>
        <v>Very High</v>
      </c>
      <c r="Y625" t="str">
        <f>IF(Table2[[#This Row],[total_intl_charge]] &gt; AVERAGE($R$2:$R$4245),"High","Low")</f>
        <v>Low</v>
      </c>
      <c r="Z625" t="str">
        <f>IF(AND(G625&gt;AVERAGE(train!$G$2:$G$4251),K625&gt;AVERAGE(train!$K$2:$K$4251)),"High Day &amp; Eve",IF(AND(G625&gt;AVERAGE(train!$G$2:$G$4251),K625&lt;=AVERAGE(train!$K$2:$K$4251)),"High Day Only",IF(AND(G625&lt;=AVERAGE(train!$G$2:$G$4251),K625&gt;AVERAGE(train!$K$2:$K$4251)),"High Eve Only","Low Usage")))</f>
        <v>High Day &amp; Eve</v>
      </c>
    </row>
    <row r="626" spans="1:26">
      <c r="A626" t="s">
        <v>30</v>
      </c>
      <c r="B626">
        <v>106</v>
      </c>
      <c r="C626" t="s">
        <v>25</v>
      </c>
      <c r="D626" t="s">
        <v>22</v>
      </c>
      <c r="E626" t="s">
        <v>22</v>
      </c>
      <c r="F626">
        <v>0</v>
      </c>
      <c r="G626">
        <v>220.7</v>
      </c>
      <c r="H626">
        <v>120</v>
      </c>
      <c r="I626">
        <v>37.520000000000003</v>
      </c>
      <c r="J626">
        <v>270.2</v>
      </c>
      <c r="K626">
        <v>95</v>
      </c>
      <c r="L626">
        <v>22.97</v>
      </c>
      <c r="M626">
        <v>121.6</v>
      </c>
      <c r="N626">
        <v>113</v>
      </c>
      <c r="O626">
        <v>5.47</v>
      </c>
      <c r="P626">
        <v>8.6999999999999993</v>
      </c>
      <c r="Q626">
        <v>5</v>
      </c>
      <c r="R626">
        <v>2.35</v>
      </c>
      <c r="S626">
        <v>1</v>
      </c>
      <c r="T626" t="s">
        <v>22</v>
      </c>
      <c r="U626">
        <f t="shared" si="19"/>
        <v>0</v>
      </c>
      <c r="V626">
        <f>IF(Table2[[#This Row],[international_plan]]="yes",1,0)</f>
        <v>0</v>
      </c>
      <c r="W626">
        <f>IF(Table2[[#This Row],[voice_mail_plan]]="yes",1,0)</f>
        <v>0</v>
      </c>
      <c r="X626" t="str">
        <f t="shared" si="18"/>
        <v>High</v>
      </c>
      <c r="Y626" t="str">
        <f>IF(Table2[[#This Row],[total_intl_charge]] &gt; AVERAGE($R$2:$R$4245),"High","Low")</f>
        <v>Low</v>
      </c>
      <c r="Z626" t="str">
        <f>IF(AND(G626&gt;AVERAGE(train!$G$2:$G$4251),K626&gt;AVERAGE(train!$K$2:$K$4251)),"High Day &amp; Eve",IF(AND(G626&gt;AVERAGE(train!$G$2:$G$4251),K626&lt;=AVERAGE(train!$K$2:$K$4251)),"High Day Only",IF(AND(G626&lt;=AVERAGE(train!$G$2:$G$4251),K626&gt;AVERAGE(train!$K$2:$K$4251)),"High Eve Only","Low Usage")))</f>
        <v>High Day Only</v>
      </c>
    </row>
    <row r="627" spans="1:26">
      <c r="A627" t="s">
        <v>68</v>
      </c>
      <c r="B627">
        <v>146</v>
      </c>
      <c r="C627" t="s">
        <v>21</v>
      </c>
      <c r="D627" t="s">
        <v>22</v>
      </c>
      <c r="E627" t="s">
        <v>23</v>
      </c>
      <c r="F627">
        <v>32</v>
      </c>
      <c r="G627">
        <v>154</v>
      </c>
      <c r="H627">
        <v>80</v>
      </c>
      <c r="I627">
        <v>26.18</v>
      </c>
      <c r="J627">
        <v>185.5</v>
      </c>
      <c r="K627">
        <v>91</v>
      </c>
      <c r="L627">
        <v>15.77</v>
      </c>
      <c r="M627">
        <v>148.19999999999999</v>
      </c>
      <c r="N627">
        <v>107</v>
      </c>
      <c r="O627">
        <v>6.67</v>
      </c>
      <c r="P627">
        <v>8.1999999999999993</v>
      </c>
      <c r="Q627">
        <v>4</v>
      </c>
      <c r="R627">
        <v>2.21</v>
      </c>
      <c r="S627">
        <v>3</v>
      </c>
      <c r="T627" t="s">
        <v>22</v>
      </c>
      <c r="U627">
        <f t="shared" si="19"/>
        <v>0</v>
      </c>
      <c r="V627">
        <f>IF(Table2[[#This Row],[international_plan]]="yes",1,0)</f>
        <v>0</v>
      </c>
      <c r="W627">
        <f>IF(Table2[[#This Row],[voice_mail_plan]]="yes",1,0)</f>
        <v>1</v>
      </c>
      <c r="X627" t="str">
        <f t="shared" si="18"/>
        <v>Very High</v>
      </c>
      <c r="Y627" t="str">
        <f>IF(Table2[[#This Row],[total_intl_charge]] &gt; AVERAGE($R$2:$R$4245),"High","Low")</f>
        <v>Low</v>
      </c>
      <c r="Z627" t="str">
        <f>IF(AND(G627&gt;AVERAGE(train!$G$2:$G$4251),K627&gt;AVERAGE(train!$K$2:$K$4251)),"High Day &amp; Eve",IF(AND(G627&gt;AVERAGE(train!$G$2:$G$4251),K627&lt;=AVERAGE(train!$K$2:$K$4251)),"High Day Only",IF(AND(G627&lt;=AVERAGE(train!$G$2:$G$4251),K627&gt;AVERAGE(train!$K$2:$K$4251)),"High Eve Only","Low Usage")))</f>
        <v>Low Usage</v>
      </c>
    </row>
    <row r="628" spans="1:26">
      <c r="A628" t="s">
        <v>29</v>
      </c>
      <c r="B628">
        <v>101</v>
      </c>
      <c r="C628" t="s">
        <v>21</v>
      </c>
      <c r="D628" t="s">
        <v>22</v>
      </c>
      <c r="E628" t="s">
        <v>23</v>
      </c>
      <c r="F628">
        <v>29</v>
      </c>
      <c r="G628">
        <v>121.1</v>
      </c>
      <c r="H628">
        <v>116</v>
      </c>
      <c r="I628">
        <v>20.59</v>
      </c>
      <c r="J628">
        <v>186.4</v>
      </c>
      <c r="K628">
        <v>100</v>
      </c>
      <c r="L628">
        <v>15.84</v>
      </c>
      <c r="M628">
        <v>241.7</v>
      </c>
      <c r="N628">
        <v>75</v>
      </c>
      <c r="O628">
        <v>10.88</v>
      </c>
      <c r="P628">
        <v>10.1</v>
      </c>
      <c r="Q628">
        <v>6</v>
      </c>
      <c r="R628">
        <v>2.73</v>
      </c>
      <c r="S628">
        <v>0</v>
      </c>
      <c r="T628" t="s">
        <v>22</v>
      </c>
      <c r="U628">
        <f t="shared" si="19"/>
        <v>0</v>
      </c>
      <c r="V628">
        <f>IF(Table2[[#This Row],[international_plan]]="yes",1,0)</f>
        <v>0</v>
      </c>
      <c r="W628">
        <f>IF(Table2[[#This Row],[voice_mail_plan]]="yes",1,0)</f>
        <v>1</v>
      </c>
      <c r="X628" t="str">
        <f t="shared" si="18"/>
        <v>High</v>
      </c>
      <c r="Y628" t="str">
        <f>IF(Table2[[#This Row],[total_intl_charge]] &gt; AVERAGE($R$2:$R$4245),"High","Low")</f>
        <v>Low</v>
      </c>
      <c r="Z628" t="str">
        <f>IF(AND(G628&gt;AVERAGE(train!$G$2:$G$4251),K628&gt;AVERAGE(train!$K$2:$K$4251)),"High Day &amp; Eve",IF(AND(G628&gt;AVERAGE(train!$G$2:$G$4251),K628&lt;=AVERAGE(train!$K$2:$K$4251)),"High Day Only",IF(AND(G628&lt;=AVERAGE(train!$G$2:$G$4251),K628&gt;AVERAGE(train!$K$2:$K$4251)),"High Eve Only","Low Usage")))</f>
        <v>Low Usage</v>
      </c>
    </row>
    <row r="629" spans="1:26">
      <c r="A629" t="s">
        <v>41</v>
      </c>
      <c r="B629">
        <v>22</v>
      </c>
      <c r="C629" t="s">
        <v>28</v>
      </c>
      <c r="D629" t="s">
        <v>22</v>
      </c>
      <c r="E629" t="s">
        <v>23</v>
      </c>
      <c r="F629">
        <v>23</v>
      </c>
      <c r="G629">
        <v>182.1</v>
      </c>
      <c r="H629">
        <v>94</v>
      </c>
      <c r="I629">
        <v>30.96</v>
      </c>
      <c r="J629">
        <v>164.6</v>
      </c>
      <c r="K629">
        <v>59</v>
      </c>
      <c r="L629">
        <v>13.99</v>
      </c>
      <c r="M629">
        <v>128.80000000000001</v>
      </c>
      <c r="N629">
        <v>102</v>
      </c>
      <c r="O629">
        <v>5.8</v>
      </c>
      <c r="P629">
        <v>12.7</v>
      </c>
      <c r="Q629">
        <v>4</v>
      </c>
      <c r="R629">
        <v>3.43</v>
      </c>
      <c r="S629">
        <v>3</v>
      </c>
      <c r="T629" t="s">
        <v>22</v>
      </c>
      <c r="U629">
        <f t="shared" si="19"/>
        <v>0</v>
      </c>
      <c r="V629">
        <f>IF(Table2[[#This Row],[international_plan]]="yes",1,0)</f>
        <v>0</v>
      </c>
      <c r="W629">
        <f>IF(Table2[[#This Row],[voice_mail_plan]]="yes",1,0)</f>
        <v>1</v>
      </c>
      <c r="X629" t="str">
        <f t="shared" si="18"/>
        <v>Low</v>
      </c>
      <c r="Y629" t="str">
        <f>IF(Table2[[#This Row],[total_intl_charge]] &gt; AVERAGE($R$2:$R$4245),"High","Low")</f>
        <v>High</v>
      </c>
      <c r="Z629" t="str">
        <f>IF(AND(G629&gt;AVERAGE(train!$G$2:$G$4251),K629&gt;AVERAGE(train!$K$2:$K$4251)),"High Day &amp; Eve",IF(AND(G629&gt;AVERAGE(train!$G$2:$G$4251),K629&lt;=AVERAGE(train!$K$2:$K$4251)),"High Day Only",IF(AND(G629&lt;=AVERAGE(train!$G$2:$G$4251),K629&gt;AVERAGE(train!$K$2:$K$4251)),"High Eve Only","Low Usage")))</f>
        <v>High Day Only</v>
      </c>
    </row>
    <row r="630" spans="1:26">
      <c r="A630" t="s">
        <v>39</v>
      </c>
      <c r="B630">
        <v>90</v>
      </c>
      <c r="C630" t="s">
        <v>21</v>
      </c>
      <c r="D630" t="s">
        <v>22</v>
      </c>
      <c r="E630" t="s">
        <v>22</v>
      </c>
      <c r="F630">
        <v>0</v>
      </c>
      <c r="G630">
        <v>109.6</v>
      </c>
      <c r="H630">
        <v>88</v>
      </c>
      <c r="I630">
        <v>18.63</v>
      </c>
      <c r="J630">
        <v>137.6</v>
      </c>
      <c r="K630">
        <v>108</v>
      </c>
      <c r="L630">
        <v>11.7</v>
      </c>
      <c r="M630">
        <v>159.69999999999999</v>
      </c>
      <c r="N630">
        <v>121</v>
      </c>
      <c r="O630">
        <v>7.19</v>
      </c>
      <c r="P630">
        <v>11</v>
      </c>
      <c r="Q630">
        <v>5</v>
      </c>
      <c r="R630">
        <v>2.97</v>
      </c>
      <c r="S630">
        <v>2</v>
      </c>
      <c r="T630" t="s">
        <v>22</v>
      </c>
      <c r="U630">
        <f t="shared" si="19"/>
        <v>0</v>
      </c>
      <c r="V630">
        <f>IF(Table2[[#This Row],[international_plan]]="yes",1,0)</f>
        <v>0</v>
      </c>
      <c r="W630">
        <f>IF(Table2[[#This Row],[voice_mail_plan]]="yes",1,0)</f>
        <v>0</v>
      </c>
      <c r="X630" t="str">
        <f t="shared" si="18"/>
        <v>Medium</v>
      </c>
      <c r="Y630" t="str">
        <f>IF(Table2[[#This Row],[total_intl_charge]] &gt; AVERAGE($R$2:$R$4245),"High","Low")</f>
        <v>High</v>
      </c>
      <c r="Z630" t="str">
        <f>IF(AND(G630&gt;AVERAGE(train!$G$2:$G$4251),K630&gt;AVERAGE(train!$K$2:$K$4251)),"High Day &amp; Eve",IF(AND(G630&gt;AVERAGE(train!$G$2:$G$4251),K630&lt;=AVERAGE(train!$K$2:$K$4251)),"High Day Only",IF(AND(G630&lt;=AVERAGE(train!$G$2:$G$4251),K630&gt;AVERAGE(train!$K$2:$K$4251)),"High Eve Only","Low Usage")))</f>
        <v>High Eve Only</v>
      </c>
    </row>
    <row r="631" spans="1:26">
      <c r="A631" t="s">
        <v>36</v>
      </c>
      <c r="B631">
        <v>41</v>
      </c>
      <c r="C631" t="s">
        <v>21</v>
      </c>
      <c r="D631" t="s">
        <v>22</v>
      </c>
      <c r="E631" t="s">
        <v>22</v>
      </c>
      <c r="F631">
        <v>0</v>
      </c>
      <c r="G631">
        <v>209.9</v>
      </c>
      <c r="H631">
        <v>105</v>
      </c>
      <c r="I631">
        <v>35.68</v>
      </c>
      <c r="J631">
        <v>121.9</v>
      </c>
      <c r="K631">
        <v>105</v>
      </c>
      <c r="L631">
        <v>10.36</v>
      </c>
      <c r="M631">
        <v>253.7</v>
      </c>
      <c r="N631">
        <v>104</v>
      </c>
      <c r="O631">
        <v>11.42</v>
      </c>
      <c r="P631">
        <v>9.6</v>
      </c>
      <c r="Q631">
        <v>4</v>
      </c>
      <c r="R631">
        <v>2.59</v>
      </c>
      <c r="S631">
        <v>1</v>
      </c>
      <c r="T631" t="s">
        <v>22</v>
      </c>
      <c r="U631">
        <f t="shared" si="19"/>
        <v>0</v>
      </c>
      <c r="V631">
        <f>IF(Table2[[#This Row],[international_plan]]="yes",1,0)</f>
        <v>0</v>
      </c>
      <c r="W631">
        <f>IF(Table2[[#This Row],[voice_mail_plan]]="yes",1,0)</f>
        <v>0</v>
      </c>
      <c r="X631" t="str">
        <f t="shared" si="18"/>
        <v>Low</v>
      </c>
      <c r="Y631" t="str">
        <f>IF(Table2[[#This Row],[total_intl_charge]] &gt; AVERAGE($R$2:$R$4245),"High","Low")</f>
        <v>Low</v>
      </c>
      <c r="Z631" t="str">
        <f>IF(AND(G631&gt;AVERAGE(train!$G$2:$G$4251),K631&gt;AVERAGE(train!$K$2:$K$4251)),"High Day &amp; Eve",IF(AND(G631&gt;AVERAGE(train!$G$2:$G$4251),K631&lt;=AVERAGE(train!$K$2:$K$4251)),"High Day Only",IF(AND(G631&lt;=AVERAGE(train!$G$2:$G$4251),K631&gt;AVERAGE(train!$K$2:$K$4251)),"High Eve Only","Low Usage")))</f>
        <v>High Day &amp; Eve</v>
      </c>
    </row>
    <row r="632" spans="1:26">
      <c r="A632" t="s">
        <v>44</v>
      </c>
      <c r="B632">
        <v>33</v>
      </c>
      <c r="C632" t="s">
        <v>21</v>
      </c>
      <c r="D632" t="s">
        <v>22</v>
      </c>
      <c r="E632" t="s">
        <v>22</v>
      </c>
      <c r="F632">
        <v>0</v>
      </c>
      <c r="G632">
        <v>213.9</v>
      </c>
      <c r="H632">
        <v>88</v>
      </c>
      <c r="I632">
        <v>36.36</v>
      </c>
      <c r="J632">
        <v>239.8</v>
      </c>
      <c r="K632">
        <v>119</v>
      </c>
      <c r="L632">
        <v>20.38</v>
      </c>
      <c r="M632">
        <v>148.69999999999999</v>
      </c>
      <c r="N632">
        <v>71</v>
      </c>
      <c r="O632">
        <v>6.69</v>
      </c>
      <c r="P632">
        <v>9.8000000000000007</v>
      </c>
      <c r="Q632">
        <v>14</v>
      </c>
      <c r="R632">
        <v>2.65</v>
      </c>
      <c r="S632">
        <v>2</v>
      </c>
      <c r="T632" t="s">
        <v>22</v>
      </c>
      <c r="U632">
        <f t="shared" si="19"/>
        <v>0</v>
      </c>
      <c r="V632">
        <f>IF(Table2[[#This Row],[international_plan]]="yes",1,0)</f>
        <v>0</v>
      </c>
      <c r="W632">
        <f>IF(Table2[[#This Row],[voice_mail_plan]]="yes",1,0)</f>
        <v>0</v>
      </c>
      <c r="X632" t="str">
        <f t="shared" si="18"/>
        <v>Low</v>
      </c>
      <c r="Y632" t="str">
        <f>IF(Table2[[#This Row],[total_intl_charge]] &gt; AVERAGE($R$2:$R$4245),"High","Low")</f>
        <v>Low</v>
      </c>
      <c r="Z632" t="str">
        <f>IF(AND(G632&gt;AVERAGE(train!$G$2:$G$4251),K632&gt;AVERAGE(train!$K$2:$K$4251)),"High Day &amp; Eve",IF(AND(G632&gt;AVERAGE(train!$G$2:$G$4251),K632&lt;=AVERAGE(train!$K$2:$K$4251)),"High Day Only",IF(AND(G632&lt;=AVERAGE(train!$G$2:$G$4251),K632&gt;AVERAGE(train!$K$2:$K$4251)),"High Eve Only","Low Usage")))</f>
        <v>High Day &amp; Eve</v>
      </c>
    </row>
    <row r="633" spans="1:26">
      <c r="A633" t="s">
        <v>55</v>
      </c>
      <c r="B633">
        <v>112</v>
      </c>
      <c r="C633" t="s">
        <v>21</v>
      </c>
      <c r="D633" t="s">
        <v>22</v>
      </c>
      <c r="E633" t="s">
        <v>22</v>
      </c>
      <c r="F633">
        <v>0</v>
      </c>
      <c r="G633">
        <v>115.8</v>
      </c>
      <c r="H633">
        <v>108</v>
      </c>
      <c r="I633">
        <v>19.690000000000001</v>
      </c>
      <c r="J633">
        <v>243.3</v>
      </c>
      <c r="K633">
        <v>111</v>
      </c>
      <c r="L633">
        <v>20.68</v>
      </c>
      <c r="M633">
        <v>184.6</v>
      </c>
      <c r="N633">
        <v>78</v>
      </c>
      <c r="O633">
        <v>8.31</v>
      </c>
      <c r="P633">
        <v>13.1</v>
      </c>
      <c r="Q633">
        <v>5</v>
      </c>
      <c r="R633">
        <v>3.54</v>
      </c>
      <c r="S633">
        <v>1</v>
      </c>
      <c r="T633" t="s">
        <v>22</v>
      </c>
      <c r="U633">
        <f t="shared" si="19"/>
        <v>0</v>
      </c>
      <c r="V633">
        <f>IF(Table2[[#This Row],[international_plan]]="yes",1,0)</f>
        <v>0</v>
      </c>
      <c r="W633">
        <f>IF(Table2[[#This Row],[voice_mail_plan]]="yes",1,0)</f>
        <v>0</v>
      </c>
      <c r="X633" t="str">
        <f t="shared" si="18"/>
        <v>High</v>
      </c>
      <c r="Y633" t="str">
        <f>IF(Table2[[#This Row],[total_intl_charge]] &gt; AVERAGE($R$2:$R$4245),"High","Low")</f>
        <v>High</v>
      </c>
      <c r="Z633" t="str">
        <f>IF(AND(G633&gt;AVERAGE(train!$G$2:$G$4251),K633&gt;AVERAGE(train!$K$2:$K$4251)),"High Day &amp; Eve",IF(AND(G633&gt;AVERAGE(train!$G$2:$G$4251),K633&lt;=AVERAGE(train!$K$2:$K$4251)),"High Day Only",IF(AND(G633&lt;=AVERAGE(train!$G$2:$G$4251),K633&gt;AVERAGE(train!$K$2:$K$4251)),"High Eve Only","Low Usage")))</f>
        <v>High Eve Only</v>
      </c>
    </row>
    <row r="634" spans="1:26">
      <c r="A634" t="s">
        <v>30</v>
      </c>
      <c r="B634">
        <v>108</v>
      </c>
      <c r="C634" t="s">
        <v>28</v>
      </c>
      <c r="D634" t="s">
        <v>22</v>
      </c>
      <c r="E634" t="s">
        <v>23</v>
      </c>
      <c r="F634">
        <v>30</v>
      </c>
      <c r="G634">
        <v>276.60000000000002</v>
      </c>
      <c r="H634">
        <v>99</v>
      </c>
      <c r="I634">
        <v>47.02</v>
      </c>
      <c r="J634">
        <v>220.1</v>
      </c>
      <c r="K634">
        <v>113</v>
      </c>
      <c r="L634">
        <v>18.71</v>
      </c>
      <c r="M634">
        <v>177.9</v>
      </c>
      <c r="N634">
        <v>95</v>
      </c>
      <c r="O634">
        <v>8.01</v>
      </c>
      <c r="P634">
        <v>9.8000000000000007</v>
      </c>
      <c r="Q634">
        <v>6</v>
      </c>
      <c r="R634">
        <v>2.65</v>
      </c>
      <c r="S634">
        <v>2</v>
      </c>
      <c r="T634" t="s">
        <v>22</v>
      </c>
      <c r="U634">
        <f t="shared" si="19"/>
        <v>0</v>
      </c>
      <c r="V634">
        <f>IF(Table2[[#This Row],[international_plan]]="yes",1,0)</f>
        <v>0</v>
      </c>
      <c r="W634">
        <f>IF(Table2[[#This Row],[voice_mail_plan]]="yes",1,0)</f>
        <v>1</v>
      </c>
      <c r="X634" t="str">
        <f t="shared" si="18"/>
        <v>High</v>
      </c>
      <c r="Y634" t="str">
        <f>IF(Table2[[#This Row],[total_intl_charge]] &gt; AVERAGE($R$2:$R$4245),"High","Low")</f>
        <v>Low</v>
      </c>
      <c r="Z634" t="str">
        <f>IF(AND(G634&gt;AVERAGE(train!$G$2:$G$4251),K634&gt;AVERAGE(train!$K$2:$K$4251)),"High Day &amp; Eve",IF(AND(G634&gt;AVERAGE(train!$G$2:$G$4251),K634&lt;=AVERAGE(train!$K$2:$K$4251)),"High Day Only",IF(AND(G634&lt;=AVERAGE(train!$G$2:$G$4251),K634&gt;AVERAGE(train!$K$2:$K$4251)),"High Eve Only","Low Usage")))</f>
        <v>High Day &amp; Eve</v>
      </c>
    </row>
    <row r="635" spans="1:26">
      <c r="A635" t="s">
        <v>62</v>
      </c>
      <c r="B635">
        <v>136</v>
      </c>
      <c r="C635" t="s">
        <v>21</v>
      </c>
      <c r="D635" t="s">
        <v>22</v>
      </c>
      <c r="E635" t="s">
        <v>23</v>
      </c>
      <c r="F635">
        <v>21</v>
      </c>
      <c r="G635">
        <v>179.4</v>
      </c>
      <c r="H635">
        <v>88</v>
      </c>
      <c r="I635">
        <v>30.5</v>
      </c>
      <c r="J635">
        <v>181.1</v>
      </c>
      <c r="K635">
        <v>97</v>
      </c>
      <c r="L635">
        <v>15.39</v>
      </c>
      <c r="M635">
        <v>320.7</v>
      </c>
      <c r="N635">
        <v>120</v>
      </c>
      <c r="O635">
        <v>14.43</v>
      </c>
      <c r="P635">
        <v>9.5</v>
      </c>
      <c r="Q635">
        <v>4</v>
      </c>
      <c r="R635">
        <v>2.57</v>
      </c>
      <c r="S635">
        <v>2</v>
      </c>
      <c r="T635" t="s">
        <v>22</v>
      </c>
      <c r="U635">
        <f t="shared" si="19"/>
        <v>0</v>
      </c>
      <c r="V635">
        <f>IF(Table2[[#This Row],[international_plan]]="yes",1,0)</f>
        <v>0</v>
      </c>
      <c r="W635">
        <f>IF(Table2[[#This Row],[voice_mail_plan]]="yes",1,0)</f>
        <v>1</v>
      </c>
      <c r="X635" t="str">
        <f t="shared" si="18"/>
        <v>Very High</v>
      </c>
      <c r="Y635" t="str">
        <f>IF(Table2[[#This Row],[total_intl_charge]] &gt; AVERAGE($R$2:$R$4245),"High","Low")</f>
        <v>Low</v>
      </c>
      <c r="Z635" t="str">
        <f>IF(AND(G635&gt;AVERAGE(train!$G$2:$G$4251),K635&gt;AVERAGE(train!$K$2:$K$4251)),"High Day &amp; Eve",IF(AND(G635&gt;AVERAGE(train!$G$2:$G$4251),K635&lt;=AVERAGE(train!$K$2:$K$4251)),"High Day Only",IF(AND(G635&lt;=AVERAGE(train!$G$2:$G$4251),K635&gt;AVERAGE(train!$K$2:$K$4251)),"High Eve Only","Low Usage")))</f>
        <v>Low Usage</v>
      </c>
    </row>
    <row r="636" spans="1:26">
      <c r="A636" t="s">
        <v>58</v>
      </c>
      <c r="B636">
        <v>128</v>
      </c>
      <c r="C636" t="s">
        <v>28</v>
      </c>
      <c r="D636" t="s">
        <v>22</v>
      </c>
      <c r="E636" t="s">
        <v>22</v>
      </c>
      <c r="F636">
        <v>0</v>
      </c>
      <c r="G636">
        <v>187.3</v>
      </c>
      <c r="H636">
        <v>84</v>
      </c>
      <c r="I636">
        <v>31.84</v>
      </c>
      <c r="J636">
        <v>270.8</v>
      </c>
      <c r="K636">
        <v>95</v>
      </c>
      <c r="L636">
        <v>23.02</v>
      </c>
      <c r="M636">
        <v>206.4</v>
      </c>
      <c r="N636">
        <v>68</v>
      </c>
      <c r="O636">
        <v>9.2899999999999991</v>
      </c>
      <c r="P636">
        <v>10.1</v>
      </c>
      <c r="Q636">
        <v>5</v>
      </c>
      <c r="R636">
        <v>2.73</v>
      </c>
      <c r="S636">
        <v>1</v>
      </c>
      <c r="T636" t="s">
        <v>22</v>
      </c>
      <c r="U636">
        <f t="shared" si="19"/>
        <v>0</v>
      </c>
      <c r="V636">
        <f>IF(Table2[[#This Row],[international_plan]]="yes",1,0)</f>
        <v>0</v>
      </c>
      <c r="W636">
        <f>IF(Table2[[#This Row],[voice_mail_plan]]="yes",1,0)</f>
        <v>0</v>
      </c>
      <c r="X636" t="str">
        <f t="shared" si="18"/>
        <v>Very High</v>
      </c>
      <c r="Y636" t="str">
        <f>IF(Table2[[#This Row],[total_intl_charge]] &gt; AVERAGE($R$2:$R$4245),"High","Low")</f>
        <v>Low</v>
      </c>
      <c r="Z636" t="str">
        <f>IF(AND(G636&gt;AVERAGE(train!$G$2:$G$4251),K636&gt;AVERAGE(train!$K$2:$K$4251)),"High Day &amp; Eve",IF(AND(G636&gt;AVERAGE(train!$G$2:$G$4251),K636&lt;=AVERAGE(train!$K$2:$K$4251)),"High Day Only",IF(AND(G636&lt;=AVERAGE(train!$G$2:$G$4251),K636&gt;AVERAGE(train!$K$2:$K$4251)),"High Eve Only","Low Usage")))</f>
        <v>High Day Only</v>
      </c>
    </row>
    <row r="637" spans="1:26">
      <c r="A637" t="s">
        <v>58</v>
      </c>
      <c r="B637">
        <v>27</v>
      </c>
      <c r="C637" t="s">
        <v>25</v>
      </c>
      <c r="D637" t="s">
        <v>22</v>
      </c>
      <c r="E637" t="s">
        <v>22</v>
      </c>
      <c r="F637">
        <v>0</v>
      </c>
      <c r="G637">
        <v>201.2</v>
      </c>
      <c r="H637">
        <v>128</v>
      </c>
      <c r="I637">
        <v>34.200000000000003</v>
      </c>
      <c r="J637">
        <v>227.2</v>
      </c>
      <c r="K637">
        <v>100</v>
      </c>
      <c r="L637">
        <v>19.309999999999999</v>
      </c>
      <c r="M637">
        <v>145.80000000000001</v>
      </c>
      <c r="N637">
        <v>91</v>
      </c>
      <c r="O637">
        <v>6.56</v>
      </c>
      <c r="P637">
        <v>8.4</v>
      </c>
      <c r="Q637">
        <v>3</v>
      </c>
      <c r="R637">
        <v>2.27</v>
      </c>
      <c r="S637">
        <v>2</v>
      </c>
      <c r="T637" t="s">
        <v>22</v>
      </c>
      <c r="U637">
        <f t="shared" si="19"/>
        <v>0</v>
      </c>
      <c r="V637">
        <f>IF(Table2[[#This Row],[international_plan]]="yes",1,0)</f>
        <v>0</v>
      </c>
      <c r="W637">
        <f>IF(Table2[[#This Row],[voice_mail_plan]]="yes",1,0)</f>
        <v>0</v>
      </c>
      <c r="X637" t="str">
        <f t="shared" si="18"/>
        <v>Low</v>
      </c>
      <c r="Y637" t="str">
        <f>IF(Table2[[#This Row],[total_intl_charge]] &gt; AVERAGE($R$2:$R$4245),"High","Low")</f>
        <v>Low</v>
      </c>
      <c r="Z637" t="str">
        <f>IF(AND(G637&gt;AVERAGE(train!$G$2:$G$4251),K637&gt;AVERAGE(train!$K$2:$K$4251)),"High Day &amp; Eve",IF(AND(G637&gt;AVERAGE(train!$G$2:$G$4251),K637&lt;=AVERAGE(train!$K$2:$K$4251)),"High Day Only",IF(AND(G637&lt;=AVERAGE(train!$G$2:$G$4251),K637&gt;AVERAGE(train!$K$2:$K$4251)),"High Eve Only","Low Usage")))</f>
        <v>High Day Only</v>
      </c>
    </row>
    <row r="638" spans="1:26">
      <c r="A638" t="s">
        <v>44</v>
      </c>
      <c r="B638">
        <v>161</v>
      </c>
      <c r="C638" t="s">
        <v>21</v>
      </c>
      <c r="D638" t="s">
        <v>23</v>
      </c>
      <c r="E638" t="s">
        <v>22</v>
      </c>
      <c r="F638">
        <v>0</v>
      </c>
      <c r="G638">
        <v>189.6</v>
      </c>
      <c r="H638">
        <v>78</v>
      </c>
      <c r="I638">
        <v>32.229999999999997</v>
      </c>
      <c r="J638">
        <v>267.39999999999998</v>
      </c>
      <c r="K638">
        <v>117</v>
      </c>
      <c r="L638">
        <v>22.73</v>
      </c>
      <c r="M638">
        <v>184.5</v>
      </c>
      <c r="N638">
        <v>137</v>
      </c>
      <c r="O638">
        <v>8.3000000000000007</v>
      </c>
      <c r="P638">
        <v>1.3</v>
      </c>
      <c r="Q638">
        <v>6</v>
      </c>
      <c r="R638">
        <v>0.35</v>
      </c>
      <c r="S638">
        <v>1</v>
      </c>
      <c r="T638" t="s">
        <v>22</v>
      </c>
      <c r="U638">
        <f t="shared" si="19"/>
        <v>0</v>
      </c>
      <c r="V638">
        <f>IF(Table2[[#This Row],[international_plan]]="yes",1,0)</f>
        <v>1</v>
      </c>
      <c r="W638">
        <f>IF(Table2[[#This Row],[voice_mail_plan]]="yes",1,0)</f>
        <v>0</v>
      </c>
      <c r="X638" t="str">
        <f t="shared" si="18"/>
        <v>Very High</v>
      </c>
      <c r="Y638" t="str">
        <f>IF(Table2[[#This Row],[total_intl_charge]] &gt; AVERAGE($R$2:$R$4245),"High","Low")</f>
        <v>Low</v>
      </c>
      <c r="Z638" t="str">
        <f>IF(AND(G638&gt;AVERAGE(train!$G$2:$G$4251),K638&gt;AVERAGE(train!$K$2:$K$4251)),"High Day &amp; Eve",IF(AND(G638&gt;AVERAGE(train!$G$2:$G$4251),K638&lt;=AVERAGE(train!$K$2:$K$4251)),"High Day Only",IF(AND(G638&lt;=AVERAGE(train!$G$2:$G$4251),K638&gt;AVERAGE(train!$K$2:$K$4251)),"High Eve Only","Low Usage")))</f>
        <v>High Day &amp; Eve</v>
      </c>
    </row>
    <row r="639" spans="1:26">
      <c r="A639" t="s">
        <v>71</v>
      </c>
      <c r="B639">
        <v>33</v>
      </c>
      <c r="C639" t="s">
        <v>21</v>
      </c>
      <c r="D639" t="s">
        <v>22</v>
      </c>
      <c r="E639" t="s">
        <v>23</v>
      </c>
      <c r="F639">
        <v>35</v>
      </c>
      <c r="G639">
        <v>186.8</v>
      </c>
      <c r="H639">
        <v>124</v>
      </c>
      <c r="I639">
        <v>31.76</v>
      </c>
      <c r="J639">
        <v>261</v>
      </c>
      <c r="K639">
        <v>69</v>
      </c>
      <c r="L639">
        <v>22.19</v>
      </c>
      <c r="M639">
        <v>317.8</v>
      </c>
      <c r="N639">
        <v>103</v>
      </c>
      <c r="O639">
        <v>14.3</v>
      </c>
      <c r="P639">
        <v>15</v>
      </c>
      <c r="Q639">
        <v>5</v>
      </c>
      <c r="R639">
        <v>4.05</v>
      </c>
      <c r="S639">
        <v>0</v>
      </c>
      <c r="T639" t="s">
        <v>22</v>
      </c>
      <c r="U639">
        <f t="shared" si="19"/>
        <v>0</v>
      </c>
      <c r="V639">
        <f>IF(Table2[[#This Row],[international_plan]]="yes",1,0)</f>
        <v>0</v>
      </c>
      <c r="W639">
        <f>IF(Table2[[#This Row],[voice_mail_plan]]="yes",1,0)</f>
        <v>1</v>
      </c>
      <c r="X639" t="str">
        <f t="shared" si="18"/>
        <v>Low</v>
      </c>
      <c r="Y639" t="str">
        <f>IF(Table2[[#This Row],[total_intl_charge]] &gt; AVERAGE($R$2:$R$4245),"High","Low")</f>
        <v>High</v>
      </c>
      <c r="Z639" t="str">
        <f>IF(AND(G639&gt;AVERAGE(train!$G$2:$G$4251),K639&gt;AVERAGE(train!$K$2:$K$4251)),"High Day &amp; Eve",IF(AND(G639&gt;AVERAGE(train!$G$2:$G$4251),K639&lt;=AVERAGE(train!$K$2:$K$4251)),"High Day Only",IF(AND(G639&lt;=AVERAGE(train!$G$2:$G$4251),K639&gt;AVERAGE(train!$K$2:$K$4251)),"High Eve Only","Low Usage")))</f>
        <v>High Day Only</v>
      </c>
    </row>
    <row r="640" spans="1:26">
      <c r="A640" t="s">
        <v>40</v>
      </c>
      <c r="B640">
        <v>120</v>
      </c>
      <c r="C640" t="s">
        <v>21</v>
      </c>
      <c r="D640" t="s">
        <v>22</v>
      </c>
      <c r="E640" t="s">
        <v>23</v>
      </c>
      <c r="F640">
        <v>31</v>
      </c>
      <c r="G640">
        <v>153.5</v>
      </c>
      <c r="H640">
        <v>83</v>
      </c>
      <c r="I640">
        <v>26.1</v>
      </c>
      <c r="J640">
        <v>219.1</v>
      </c>
      <c r="K640">
        <v>96</v>
      </c>
      <c r="L640">
        <v>18.62</v>
      </c>
      <c r="M640">
        <v>237.4</v>
      </c>
      <c r="N640">
        <v>76</v>
      </c>
      <c r="O640">
        <v>10.68</v>
      </c>
      <c r="P640">
        <v>11.4</v>
      </c>
      <c r="Q640">
        <v>4</v>
      </c>
      <c r="R640">
        <v>3.08</v>
      </c>
      <c r="S640">
        <v>0</v>
      </c>
      <c r="T640" t="s">
        <v>22</v>
      </c>
      <c r="U640">
        <f t="shared" si="19"/>
        <v>0</v>
      </c>
      <c r="V640">
        <f>IF(Table2[[#This Row],[international_plan]]="yes",1,0)</f>
        <v>0</v>
      </c>
      <c r="W640">
        <f>IF(Table2[[#This Row],[voice_mail_plan]]="yes",1,0)</f>
        <v>1</v>
      </c>
      <c r="X640" t="str">
        <f t="shared" si="18"/>
        <v>High</v>
      </c>
      <c r="Y640" t="str">
        <f>IF(Table2[[#This Row],[total_intl_charge]] &gt; AVERAGE($R$2:$R$4245),"High","Low")</f>
        <v>High</v>
      </c>
      <c r="Z640" t="str">
        <f>IF(AND(G640&gt;AVERAGE(train!$G$2:$G$4251),K640&gt;AVERAGE(train!$K$2:$K$4251)),"High Day &amp; Eve",IF(AND(G640&gt;AVERAGE(train!$G$2:$G$4251),K640&lt;=AVERAGE(train!$K$2:$K$4251)),"High Day Only",IF(AND(G640&lt;=AVERAGE(train!$G$2:$G$4251),K640&gt;AVERAGE(train!$K$2:$K$4251)),"High Eve Only","Low Usage")))</f>
        <v>Low Usage</v>
      </c>
    </row>
    <row r="641" spans="1:26">
      <c r="A641" t="s">
        <v>73</v>
      </c>
      <c r="B641">
        <v>122</v>
      </c>
      <c r="C641" t="s">
        <v>21</v>
      </c>
      <c r="D641" t="s">
        <v>23</v>
      </c>
      <c r="E641" t="s">
        <v>22</v>
      </c>
      <c r="F641">
        <v>0</v>
      </c>
      <c r="G641">
        <v>230.9</v>
      </c>
      <c r="H641">
        <v>132</v>
      </c>
      <c r="I641">
        <v>39.25</v>
      </c>
      <c r="J641">
        <v>243.2</v>
      </c>
      <c r="K641">
        <v>99</v>
      </c>
      <c r="L641">
        <v>20.67</v>
      </c>
      <c r="M641">
        <v>182.4</v>
      </c>
      <c r="N641">
        <v>57</v>
      </c>
      <c r="O641">
        <v>8.2100000000000009</v>
      </c>
      <c r="P641">
        <v>11</v>
      </c>
      <c r="Q641">
        <v>2</v>
      </c>
      <c r="R641">
        <v>2.97</v>
      </c>
      <c r="S641">
        <v>0</v>
      </c>
      <c r="T641" t="s">
        <v>23</v>
      </c>
      <c r="U641">
        <f t="shared" si="19"/>
        <v>1</v>
      </c>
      <c r="V641">
        <f>IF(Table2[[#This Row],[international_plan]]="yes",1,0)</f>
        <v>1</v>
      </c>
      <c r="W641">
        <f>IF(Table2[[#This Row],[voice_mail_plan]]="yes",1,0)</f>
        <v>0</v>
      </c>
      <c r="X641" t="str">
        <f t="shared" si="18"/>
        <v>High</v>
      </c>
      <c r="Y641" t="str">
        <f>IF(Table2[[#This Row],[total_intl_charge]] &gt; AVERAGE($R$2:$R$4245),"High","Low")</f>
        <v>High</v>
      </c>
      <c r="Z641" t="str">
        <f>IF(AND(G641&gt;AVERAGE(train!$G$2:$G$4251),K641&gt;AVERAGE(train!$K$2:$K$4251)),"High Day &amp; Eve",IF(AND(G641&gt;AVERAGE(train!$G$2:$G$4251),K641&lt;=AVERAGE(train!$K$2:$K$4251)),"High Day Only",IF(AND(G641&lt;=AVERAGE(train!$G$2:$G$4251),K641&gt;AVERAGE(train!$K$2:$K$4251)),"High Eve Only","Low Usage")))</f>
        <v>High Day Only</v>
      </c>
    </row>
    <row r="642" spans="1:26">
      <c r="A642" t="s">
        <v>31</v>
      </c>
      <c r="B642">
        <v>148</v>
      </c>
      <c r="C642" t="s">
        <v>21</v>
      </c>
      <c r="D642" t="s">
        <v>22</v>
      </c>
      <c r="E642" t="s">
        <v>23</v>
      </c>
      <c r="F642">
        <v>26</v>
      </c>
      <c r="G642">
        <v>244.9</v>
      </c>
      <c r="H642">
        <v>150</v>
      </c>
      <c r="I642">
        <v>41.63</v>
      </c>
      <c r="J642">
        <v>118</v>
      </c>
      <c r="K642">
        <v>138</v>
      </c>
      <c r="L642">
        <v>10.029999999999999</v>
      </c>
      <c r="M642">
        <v>236</v>
      </c>
      <c r="N642">
        <v>91</v>
      </c>
      <c r="O642">
        <v>10.62</v>
      </c>
      <c r="P642">
        <v>15.2</v>
      </c>
      <c r="Q642">
        <v>4</v>
      </c>
      <c r="R642">
        <v>4.0999999999999996</v>
      </c>
      <c r="S642">
        <v>2</v>
      </c>
      <c r="T642" t="s">
        <v>22</v>
      </c>
      <c r="U642">
        <f t="shared" si="19"/>
        <v>0</v>
      </c>
      <c r="V642">
        <f>IF(Table2[[#This Row],[international_plan]]="yes",1,0)</f>
        <v>0</v>
      </c>
      <c r="W642">
        <f>IF(Table2[[#This Row],[voice_mail_plan]]="yes",1,0)</f>
        <v>1</v>
      </c>
      <c r="X642" t="str">
        <f t="shared" ref="X642:X705" si="20">IF(B642&lt;=$AC$3,"Low",IF(B642&lt;=$AC$4,"Medium",IF(B642&lt;=$AC$5,"High",IF(B642&gt;=$AC$5,"Very High"))))</f>
        <v>Very High</v>
      </c>
      <c r="Y642" t="str">
        <f>IF(Table2[[#This Row],[total_intl_charge]] &gt; AVERAGE($R$2:$R$4245),"High","Low")</f>
        <v>High</v>
      </c>
      <c r="Z642" t="str">
        <f>IF(AND(G642&gt;AVERAGE(train!$G$2:$G$4251),K642&gt;AVERAGE(train!$K$2:$K$4251)),"High Day &amp; Eve",IF(AND(G642&gt;AVERAGE(train!$G$2:$G$4251),K642&lt;=AVERAGE(train!$K$2:$K$4251)),"High Day Only",IF(AND(G642&lt;=AVERAGE(train!$G$2:$G$4251),K642&gt;AVERAGE(train!$K$2:$K$4251)),"High Eve Only","Low Usage")))</f>
        <v>High Day &amp; Eve</v>
      </c>
    </row>
    <row r="643" spans="1:26">
      <c r="A643" t="s">
        <v>24</v>
      </c>
      <c r="B643">
        <v>74</v>
      </c>
      <c r="C643" t="s">
        <v>21</v>
      </c>
      <c r="D643" t="s">
        <v>22</v>
      </c>
      <c r="E643" t="s">
        <v>22</v>
      </c>
      <c r="F643">
        <v>0</v>
      </c>
      <c r="G643">
        <v>230.9</v>
      </c>
      <c r="H643">
        <v>93</v>
      </c>
      <c r="I643">
        <v>39.25</v>
      </c>
      <c r="J643">
        <v>223</v>
      </c>
      <c r="K643">
        <v>78</v>
      </c>
      <c r="L643">
        <v>18.96</v>
      </c>
      <c r="M643">
        <v>157.80000000000001</v>
      </c>
      <c r="N643">
        <v>101</v>
      </c>
      <c r="O643">
        <v>7.1</v>
      </c>
      <c r="P643">
        <v>9.6999999999999993</v>
      </c>
      <c r="Q643">
        <v>2</v>
      </c>
      <c r="R643">
        <v>2.62</v>
      </c>
      <c r="S643">
        <v>3</v>
      </c>
      <c r="T643" t="s">
        <v>22</v>
      </c>
      <c r="U643">
        <f t="shared" ref="U643:U706" si="21">IF(T643="yes",1,0)</f>
        <v>0</v>
      </c>
      <c r="V643">
        <f>IF(Table2[[#This Row],[international_plan]]="yes",1,0)</f>
        <v>0</v>
      </c>
      <c r="W643">
        <f>IF(Table2[[#This Row],[voice_mail_plan]]="yes",1,0)</f>
        <v>0</v>
      </c>
      <c r="X643" t="str">
        <f t="shared" si="20"/>
        <v>Medium</v>
      </c>
      <c r="Y643" t="str">
        <f>IF(Table2[[#This Row],[total_intl_charge]] &gt; AVERAGE($R$2:$R$4245),"High","Low")</f>
        <v>Low</v>
      </c>
      <c r="Z643" t="str">
        <f>IF(AND(G643&gt;AVERAGE(train!$G$2:$G$4251),K643&gt;AVERAGE(train!$K$2:$K$4251)),"High Day &amp; Eve",IF(AND(G643&gt;AVERAGE(train!$G$2:$G$4251),K643&lt;=AVERAGE(train!$K$2:$K$4251)),"High Day Only",IF(AND(G643&lt;=AVERAGE(train!$G$2:$G$4251),K643&gt;AVERAGE(train!$K$2:$K$4251)),"High Eve Only","Low Usage")))</f>
        <v>High Day Only</v>
      </c>
    </row>
    <row r="644" spans="1:26">
      <c r="A644" t="s">
        <v>35</v>
      </c>
      <c r="B644">
        <v>106</v>
      </c>
      <c r="C644" t="s">
        <v>21</v>
      </c>
      <c r="D644" t="s">
        <v>22</v>
      </c>
      <c r="E644" t="s">
        <v>22</v>
      </c>
      <c r="F644">
        <v>0</v>
      </c>
      <c r="G644">
        <v>187.1</v>
      </c>
      <c r="H644">
        <v>104</v>
      </c>
      <c r="I644">
        <v>31.81</v>
      </c>
      <c r="J644">
        <v>250.2</v>
      </c>
      <c r="K644">
        <v>117</v>
      </c>
      <c r="L644">
        <v>21.27</v>
      </c>
      <c r="M644">
        <v>144.9</v>
      </c>
      <c r="N644">
        <v>81</v>
      </c>
      <c r="O644">
        <v>6.52</v>
      </c>
      <c r="P644">
        <v>11</v>
      </c>
      <c r="Q644">
        <v>3</v>
      </c>
      <c r="R644">
        <v>2.97</v>
      </c>
      <c r="S644">
        <v>1</v>
      </c>
      <c r="T644" t="s">
        <v>22</v>
      </c>
      <c r="U644">
        <f t="shared" si="21"/>
        <v>0</v>
      </c>
      <c r="V644">
        <f>IF(Table2[[#This Row],[international_plan]]="yes",1,0)</f>
        <v>0</v>
      </c>
      <c r="W644">
        <f>IF(Table2[[#This Row],[voice_mail_plan]]="yes",1,0)</f>
        <v>0</v>
      </c>
      <c r="X644" t="str">
        <f t="shared" si="20"/>
        <v>High</v>
      </c>
      <c r="Y644" t="str">
        <f>IF(Table2[[#This Row],[total_intl_charge]] &gt; AVERAGE($R$2:$R$4245),"High","Low")</f>
        <v>High</v>
      </c>
      <c r="Z644" t="str">
        <f>IF(AND(G644&gt;AVERAGE(train!$G$2:$G$4251),K644&gt;AVERAGE(train!$K$2:$K$4251)),"High Day &amp; Eve",IF(AND(G644&gt;AVERAGE(train!$G$2:$G$4251),K644&lt;=AVERAGE(train!$K$2:$K$4251)),"High Day Only",IF(AND(G644&lt;=AVERAGE(train!$G$2:$G$4251),K644&gt;AVERAGE(train!$K$2:$K$4251)),"High Eve Only","Low Usage")))</f>
        <v>High Day &amp; Eve</v>
      </c>
    </row>
    <row r="645" spans="1:26">
      <c r="A645" t="s">
        <v>60</v>
      </c>
      <c r="B645">
        <v>179</v>
      </c>
      <c r="C645" t="s">
        <v>21</v>
      </c>
      <c r="D645" t="s">
        <v>22</v>
      </c>
      <c r="E645" t="s">
        <v>22</v>
      </c>
      <c r="F645">
        <v>0</v>
      </c>
      <c r="G645">
        <v>170.7</v>
      </c>
      <c r="H645">
        <v>54</v>
      </c>
      <c r="I645">
        <v>29.02</v>
      </c>
      <c r="J645">
        <v>191.1</v>
      </c>
      <c r="K645">
        <v>108</v>
      </c>
      <c r="L645">
        <v>16.239999999999998</v>
      </c>
      <c r="M645">
        <v>214.6</v>
      </c>
      <c r="N645">
        <v>107</v>
      </c>
      <c r="O645">
        <v>9.66</v>
      </c>
      <c r="P645">
        <v>13.3</v>
      </c>
      <c r="Q645">
        <v>4</v>
      </c>
      <c r="R645">
        <v>3.59</v>
      </c>
      <c r="S645">
        <v>1</v>
      </c>
      <c r="T645" t="s">
        <v>22</v>
      </c>
      <c r="U645">
        <f t="shared" si="21"/>
        <v>0</v>
      </c>
      <c r="V645">
        <f>IF(Table2[[#This Row],[international_plan]]="yes",1,0)</f>
        <v>0</v>
      </c>
      <c r="W645">
        <f>IF(Table2[[#This Row],[voice_mail_plan]]="yes",1,0)</f>
        <v>0</v>
      </c>
      <c r="X645" t="str">
        <f t="shared" si="20"/>
        <v>Very High</v>
      </c>
      <c r="Y645" t="str">
        <f>IF(Table2[[#This Row],[total_intl_charge]] &gt; AVERAGE($R$2:$R$4245),"High","Low")</f>
        <v>High</v>
      </c>
      <c r="Z645" t="str">
        <f>IF(AND(G645&gt;AVERAGE(train!$G$2:$G$4251),K645&gt;AVERAGE(train!$K$2:$K$4251)),"High Day &amp; Eve",IF(AND(G645&gt;AVERAGE(train!$G$2:$G$4251),K645&lt;=AVERAGE(train!$K$2:$K$4251)),"High Day Only",IF(AND(G645&lt;=AVERAGE(train!$G$2:$G$4251),K645&gt;AVERAGE(train!$K$2:$K$4251)),"High Eve Only","Low Usage")))</f>
        <v>High Eve Only</v>
      </c>
    </row>
    <row r="646" spans="1:26">
      <c r="A646" t="s">
        <v>51</v>
      </c>
      <c r="B646">
        <v>149</v>
      </c>
      <c r="C646" t="s">
        <v>21</v>
      </c>
      <c r="D646" t="s">
        <v>23</v>
      </c>
      <c r="E646" t="s">
        <v>23</v>
      </c>
      <c r="F646">
        <v>28</v>
      </c>
      <c r="G646">
        <v>126.9</v>
      </c>
      <c r="H646">
        <v>97</v>
      </c>
      <c r="I646">
        <v>21.57</v>
      </c>
      <c r="J646">
        <v>166.9</v>
      </c>
      <c r="K646">
        <v>102</v>
      </c>
      <c r="L646">
        <v>14.19</v>
      </c>
      <c r="M646">
        <v>145.19999999999999</v>
      </c>
      <c r="N646">
        <v>77</v>
      </c>
      <c r="O646">
        <v>6.53</v>
      </c>
      <c r="P646">
        <v>8.8000000000000007</v>
      </c>
      <c r="Q646">
        <v>3</v>
      </c>
      <c r="R646">
        <v>2.38</v>
      </c>
      <c r="S646">
        <v>5</v>
      </c>
      <c r="T646" t="s">
        <v>23</v>
      </c>
      <c r="U646">
        <f t="shared" si="21"/>
        <v>1</v>
      </c>
      <c r="V646">
        <f>IF(Table2[[#This Row],[international_plan]]="yes",1,0)</f>
        <v>1</v>
      </c>
      <c r="W646">
        <f>IF(Table2[[#This Row],[voice_mail_plan]]="yes",1,0)</f>
        <v>1</v>
      </c>
      <c r="X646" t="str">
        <f t="shared" si="20"/>
        <v>Very High</v>
      </c>
      <c r="Y646" t="str">
        <f>IF(Table2[[#This Row],[total_intl_charge]] &gt; AVERAGE($R$2:$R$4245),"High","Low")</f>
        <v>Low</v>
      </c>
      <c r="Z646" t="str">
        <f>IF(AND(G646&gt;AVERAGE(train!$G$2:$G$4251),K646&gt;AVERAGE(train!$K$2:$K$4251)),"High Day &amp; Eve",IF(AND(G646&gt;AVERAGE(train!$G$2:$G$4251),K646&lt;=AVERAGE(train!$K$2:$K$4251)),"High Day Only",IF(AND(G646&lt;=AVERAGE(train!$G$2:$G$4251),K646&gt;AVERAGE(train!$K$2:$K$4251)),"High Eve Only","Low Usage")))</f>
        <v>High Eve Only</v>
      </c>
    </row>
    <row r="647" spans="1:26">
      <c r="A647" t="s">
        <v>37</v>
      </c>
      <c r="B647">
        <v>77</v>
      </c>
      <c r="C647" t="s">
        <v>28</v>
      </c>
      <c r="D647" t="s">
        <v>22</v>
      </c>
      <c r="E647" t="s">
        <v>22</v>
      </c>
      <c r="F647">
        <v>0</v>
      </c>
      <c r="G647">
        <v>189.5</v>
      </c>
      <c r="H647">
        <v>112</v>
      </c>
      <c r="I647">
        <v>32.22</v>
      </c>
      <c r="J647">
        <v>207</v>
      </c>
      <c r="K647">
        <v>95</v>
      </c>
      <c r="L647">
        <v>17.600000000000001</v>
      </c>
      <c r="M647">
        <v>214.1</v>
      </c>
      <c r="N647">
        <v>91</v>
      </c>
      <c r="O647">
        <v>9.6300000000000008</v>
      </c>
      <c r="P647">
        <v>9.1999999999999993</v>
      </c>
      <c r="Q647">
        <v>7</v>
      </c>
      <c r="R647">
        <v>2.48</v>
      </c>
      <c r="S647">
        <v>0</v>
      </c>
      <c r="T647" t="s">
        <v>22</v>
      </c>
      <c r="U647">
        <f t="shared" si="21"/>
        <v>0</v>
      </c>
      <c r="V647">
        <f>IF(Table2[[#This Row],[international_plan]]="yes",1,0)</f>
        <v>0</v>
      </c>
      <c r="W647">
        <f>IF(Table2[[#This Row],[voice_mail_plan]]="yes",1,0)</f>
        <v>0</v>
      </c>
      <c r="X647" t="str">
        <f t="shared" si="20"/>
        <v>Medium</v>
      </c>
      <c r="Y647" t="str">
        <f>IF(Table2[[#This Row],[total_intl_charge]] &gt; AVERAGE($R$2:$R$4245),"High","Low")</f>
        <v>Low</v>
      </c>
      <c r="Z647" t="str">
        <f>IF(AND(G647&gt;AVERAGE(train!$G$2:$G$4251),K647&gt;AVERAGE(train!$K$2:$K$4251)),"High Day &amp; Eve",IF(AND(G647&gt;AVERAGE(train!$G$2:$G$4251),K647&lt;=AVERAGE(train!$K$2:$K$4251)),"High Day Only",IF(AND(G647&lt;=AVERAGE(train!$G$2:$G$4251),K647&gt;AVERAGE(train!$K$2:$K$4251)),"High Eve Only","Low Usage")))</f>
        <v>High Day Only</v>
      </c>
    </row>
    <row r="648" spans="1:26">
      <c r="A648" t="s">
        <v>27</v>
      </c>
      <c r="B648">
        <v>127</v>
      </c>
      <c r="C648" t="s">
        <v>25</v>
      </c>
      <c r="D648" t="s">
        <v>23</v>
      </c>
      <c r="E648" t="s">
        <v>22</v>
      </c>
      <c r="F648">
        <v>0</v>
      </c>
      <c r="G648">
        <v>176.9</v>
      </c>
      <c r="H648">
        <v>110</v>
      </c>
      <c r="I648">
        <v>30.07</v>
      </c>
      <c r="J648">
        <v>167.9</v>
      </c>
      <c r="K648">
        <v>100</v>
      </c>
      <c r="L648">
        <v>14.27</v>
      </c>
      <c r="M648">
        <v>182.2</v>
      </c>
      <c r="N648">
        <v>138</v>
      </c>
      <c r="O648">
        <v>8.1999999999999993</v>
      </c>
      <c r="P648">
        <v>7.7</v>
      </c>
      <c r="Q648">
        <v>2</v>
      </c>
      <c r="R648">
        <v>2.08</v>
      </c>
      <c r="S648">
        <v>1</v>
      </c>
      <c r="T648" t="s">
        <v>23</v>
      </c>
      <c r="U648">
        <f t="shared" si="21"/>
        <v>1</v>
      </c>
      <c r="V648">
        <f>IF(Table2[[#This Row],[international_plan]]="yes",1,0)</f>
        <v>1</v>
      </c>
      <c r="W648">
        <f>IF(Table2[[#This Row],[voice_mail_plan]]="yes",1,0)</f>
        <v>0</v>
      </c>
      <c r="X648" t="str">
        <f t="shared" si="20"/>
        <v>High</v>
      </c>
      <c r="Y648" t="str">
        <f>IF(Table2[[#This Row],[total_intl_charge]] &gt; AVERAGE($R$2:$R$4245),"High","Low")</f>
        <v>Low</v>
      </c>
      <c r="Z648" t="str">
        <f>IF(AND(G648&gt;AVERAGE(train!$G$2:$G$4251),K648&gt;AVERAGE(train!$K$2:$K$4251)),"High Day &amp; Eve",IF(AND(G648&gt;AVERAGE(train!$G$2:$G$4251),K648&lt;=AVERAGE(train!$K$2:$K$4251)),"High Day Only",IF(AND(G648&lt;=AVERAGE(train!$G$2:$G$4251),K648&gt;AVERAGE(train!$K$2:$K$4251)),"High Eve Only","Low Usage")))</f>
        <v>Low Usage</v>
      </c>
    </row>
    <row r="649" spans="1:26">
      <c r="A649" t="s">
        <v>35</v>
      </c>
      <c r="B649">
        <v>106</v>
      </c>
      <c r="C649" t="s">
        <v>28</v>
      </c>
      <c r="D649" t="s">
        <v>22</v>
      </c>
      <c r="E649" t="s">
        <v>22</v>
      </c>
      <c r="F649">
        <v>0</v>
      </c>
      <c r="G649">
        <v>169.4</v>
      </c>
      <c r="H649">
        <v>107</v>
      </c>
      <c r="I649">
        <v>28.8</v>
      </c>
      <c r="J649">
        <v>197.2</v>
      </c>
      <c r="K649">
        <v>71</v>
      </c>
      <c r="L649">
        <v>16.760000000000002</v>
      </c>
      <c r="M649">
        <v>202.2</v>
      </c>
      <c r="N649">
        <v>79</v>
      </c>
      <c r="O649">
        <v>9.1</v>
      </c>
      <c r="P649">
        <v>10.7</v>
      </c>
      <c r="Q649">
        <v>4</v>
      </c>
      <c r="R649">
        <v>2.89</v>
      </c>
      <c r="S649">
        <v>1</v>
      </c>
      <c r="T649" t="s">
        <v>22</v>
      </c>
      <c r="U649">
        <f t="shared" si="21"/>
        <v>0</v>
      </c>
      <c r="V649">
        <f>IF(Table2[[#This Row],[international_plan]]="yes",1,0)</f>
        <v>0</v>
      </c>
      <c r="W649">
        <f>IF(Table2[[#This Row],[voice_mail_plan]]="yes",1,0)</f>
        <v>0</v>
      </c>
      <c r="X649" t="str">
        <f t="shared" si="20"/>
        <v>High</v>
      </c>
      <c r="Y649" t="str">
        <f>IF(Table2[[#This Row],[total_intl_charge]] &gt; AVERAGE($R$2:$R$4245),"High","Low")</f>
        <v>High</v>
      </c>
      <c r="Z649" t="str">
        <f>IF(AND(G649&gt;AVERAGE(train!$G$2:$G$4251),K649&gt;AVERAGE(train!$K$2:$K$4251)),"High Day &amp; Eve",IF(AND(G649&gt;AVERAGE(train!$G$2:$G$4251),K649&lt;=AVERAGE(train!$K$2:$K$4251)),"High Day Only",IF(AND(G649&lt;=AVERAGE(train!$G$2:$G$4251),K649&gt;AVERAGE(train!$K$2:$K$4251)),"High Eve Only","Low Usage")))</f>
        <v>Low Usage</v>
      </c>
    </row>
    <row r="650" spans="1:26">
      <c r="A650" t="s">
        <v>68</v>
      </c>
      <c r="B650">
        <v>61</v>
      </c>
      <c r="C650" t="s">
        <v>21</v>
      </c>
      <c r="D650" t="s">
        <v>22</v>
      </c>
      <c r="E650" t="s">
        <v>23</v>
      </c>
      <c r="F650">
        <v>20</v>
      </c>
      <c r="G650">
        <v>254.4</v>
      </c>
      <c r="H650">
        <v>133</v>
      </c>
      <c r="I650">
        <v>43.25</v>
      </c>
      <c r="J650">
        <v>161.69999999999999</v>
      </c>
      <c r="K650">
        <v>96</v>
      </c>
      <c r="L650">
        <v>13.74</v>
      </c>
      <c r="M650">
        <v>251.4</v>
      </c>
      <c r="N650">
        <v>91</v>
      </c>
      <c r="O650">
        <v>11.31</v>
      </c>
      <c r="P650">
        <v>10.5</v>
      </c>
      <c r="Q650">
        <v>4</v>
      </c>
      <c r="R650">
        <v>2.84</v>
      </c>
      <c r="S650">
        <v>0</v>
      </c>
      <c r="T650" t="s">
        <v>22</v>
      </c>
      <c r="U650">
        <f t="shared" si="21"/>
        <v>0</v>
      </c>
      <c r="V650">
        <f>IF(Table2[[#This Row],[international_plan]]="yes",1,0)</f>
        <v>0</v>
      </c>
      <c r="W650">
        <f>IF(Table2[[#This Row],[voice_mail_plan]]="yes",1,0)</f>
        <v>1</v>
      </c>
      <c r="X650" t="str">
        <f t="shared" si="20"/>
        <v>Low</v>
      </c>
      <c r="Y650" t="str">
        <f>IF(Table2[[#This Row],[total_intl_charge]] &gt; AVERAGE($R$2:$R$4245),"High","Low")</f>
        <v>High</v>
      </c>
      <c r="Z650" t="str">
        <f>IF(AND(G650&gt;AVERAGE(train!$G$2:$G$4251),K650&gt;AVERAGE(train!$K$2:$K$4251)),"High Day &amp; Eve",IF(AND(G650&gt;AVERAGE(train!$G$2:$G$4251),K650&lt;=AVERAGE(train!$K$2:$K$4251)),"High Day Only",IF(AND(G650&lt;=AVERAGE(train!$G$2:$G$4251),K650&gt;AVERAGE(train!$K$2:$K$4251)),"High Eve Only","Low Usage")))</f>
        <v>High Day Only</v>
      </c>
    </row>
    <row r="651" spans="1:26">
      <c r="A651" t="s">
        <v>75</v>
      </c>
      <c r="B651">
        <v>135</v>
      </c>
      <c r="C651" t="s">
        <v>28</v>
      </c>
      <c r="D651" t="s">
        <v>23</v>
      </c>
      <c r="E651" t="s">
        <v>23</v>
      </c>
      <c r="F651">
        <v>24</v>
      </c>
      <c r="G651">
        <v>127.7</v>
      </c>
      <c r="H651">
        <v>54</v>
      </c>
      <c r="I651">
        <v>21.71</v>
      </c>
      <c r="J651">
        <v>215</v>
      </c>
      <c r="K651">
        <v>105</v>
      </c>
      <c r="L651">
        <v>18.28</v>
      </c>
      <c r="M651">
        <v>234.3</v>
      </c>
      <c r="N651">
        <v>84</v>
      </c>
      <c r="O651">
        <v>10.54</v>
      </c>
      <c r="P651">
        <v>5.8</v>
      </c>
      <c r="Q651">
        <v>4</v>
      </c>
      <c r="R651">
        <v>1.57</v>
      </c>
      <c r="S651">
        <v>2</v>
      </c>
      <c r="T651" t="s">
        <v>22</v>
      </c>
      <c r="U651">
        <f t="shared" si="21"/>
        <v>0</v>
      </c>
      <c r="V651">
        <f>IF(Table2[[#This Row],[international_plan]]="yes",1,0)</f>
        <v>1</v>
      </c>
      <c r="W651">
        <f>IF(Table2[[#This Row],[voice_mail_plan]]="yes",1,0)</f>
        <v>1</v>
      </c>
      <c r="X651" t="str">
        <f t="shared" si="20"/>
        <v>Very High</v>
      </c>
      <c r="Y651" t="str">
        <f>IF(Table2[[#This Row],[total_intl_charge]] &gt; AVERAGE($R$2:$R$4245),"High","Low")</f>
        <v>Low</v>
      </c>
      <c r="Z651" t="str">
        <f>IF(AND(G651&gt;AVERAGE(train!$G$2:$G$4251),K651&gt;AVERAGE(train!$K$2:$K$4251)),"High Day &amp; Eve",IF(AND(G651&gt;AVERAGE(train!$G$2:$G$4251),K651&lt;=AVERAGE(train!$K$2:$K$4251)),"High Day Only",IF(AND(G651&lt;=AVERAGE(train!$G$2:$G$4251),K651&gt;AVERAGE(train!$K$2:$K$4251)),"High Eve Only","Low Usage")))</f>
        <v>High Eve Only</v>
      </c>
    </row>
    <row r="652" spans="1:26">
      <c r="A652" t="s">
        <v>30</v>
      </c>
      <c r="B652">
        <v>115</v>
      </c>
      <c r="C652" t="s">
        <v>21</v>
      </c>
      <c r="D652" t="s">
        <v>22</v>
      </c>
      <c r="E652" t="s">
        <v>23</v>
      </c>
      <c r="F652">
        <v>26</v>
      </c>
      <c r="G652">
        <v>170.5</v>
      </c>
      <c r="H652">
        <v>107</v>
      </c>
      <c r="I652">
        <v>28.99</v>
      </c>
      <c r="J652">
        <v>217.2</v>
      </c>
      <c r="K652">
        <v>77</v>
      </c>
      <c r="L652">
        <v>18.46</v>
      </c>
      <c r="M652">
        <v>225.7</v>
      </c>
      <c r="N652">
        <v>71</v>
      </c>
      <c r="O652">
        <v>10.16</v>
      </c>
      <c r="P652">
        <v>13.6</v>
      </c>
      <c r="Q652">
        <v>5</v>
      </c>
      <c r="R652">
        <v>3.67</v>
      </c>
      <c r="S652">
        <v>6</v>
      </c>
      <c r="T652" t="s">
        <v>22</v>
      </c>
      <c r="U652">
        <f t="shared" si="21"/>
        <v>0</v>
      </c>
      <c r="V652">
        <f>IF(Table2[[#This Row],[international_plan]]="yes",1,0)</f>
        <v>0</v>
      </c>
      <c r="W652">
        <f>IF(Table2[[#This Row],[voice_mail_plan]]="yes",1,0)</f>
        <v>1</v>
      </c>
      <c r="X652" t="str">
        <f t="shared" si="20"/>
        <v>High</v>
      </c>
      <c r="Y652" t="str">
        <f>IF(Table2[[#This Row],[total_intl_charge]] &gt; AVERAGE($R$2:$R$4245),"High","Low")</f>
        <v>High</v>
      </c>
      <c r="Z652" t="str">
        <f>IF(AND(G652&gt;AVERAGE(train!$G$2:$G$4251),K652&gt;AVERAGE(train!$K$2:$K$4251)),"High Day &amp; Eve",IF(AND(G652&gt;AVERAGE(train!$G$2:$G$4251),K652&lt;=AVERAGE(train!$K$2:$K$4251)),"High Day Only",IF(AND(G652&lt;=AVERAGE(train!$G$2:$G$4251),K652&gt;AVERAGE(train!$K$2:$K$4251)),"High Eve Only","Low Usage")))</f>
        <v>Low Usage</v>
      </c>
    </row>
    <row r="653" spans="1:26">
      <c r="A653" t="s">
        <v>75</v>
      </c>
      <c r="B653">
        <v>167</v>
      </c>
      <c r="C653" t="s">
        <v>25</v>
      </c>
      <c r="D653" t="s">
        <v>23</v>
      </c>
      <c r="E653" t="s">
        <v>22</v>
      </c>
      <c r="F653">
        <v>0</v>
      </c>
      <c r="G653">
        <v>219.1</v>
      </c>
      <c r="H653">
        <v>100</v>
      </c>
      <c r="I653">
        <v>37.25</v>
      </c>
      <c r="J653">
        <v>242.9</v>
      </c>
      <c r="K653">
        <v>90</v>
      </c>
      <c r="L653">
        <v>20.65</v>
      </c>
      <c r="M653">
        <v>168.9</v>
      </c>
      <c r="N653">
        <v>101</v>
      </c>
      <c r="O653">
        <v>7.6</v>
      </c>
      <c r="P653">
        <v>10.1</v>
      </c>
      <c r="Q653">
        <v>4</v>
      </c>
      <c r="R653">
        <v>2.73</v>
      </c>
      <c r="S653">
        <v>2</v>
      </c>
      <c r="T653" t="s">
        <v>22</v>
      </c>
      <c r="U653">
        <f t="shared" si="21"/>
        <v>0</v>
      </c>
      <c r="V653">
        <f>IF(Table2[[#This Row],[international_plan]]="yes",1,0)</f>
        <v>1</v>
      </c>
      <c r="W653">
        <f>IF(Table2[[#This Row],[voice_mail_plan]]="yes",1,0)</f>
        <v>0</v>
      </c>
      <c r="X653" t="str">
        <f t="shared" si="20"/>
        <v>Very High</v>
      </c>
      <c r="Y653" t="str">
        <f>IF(Table2[[#This Row],[total_intl_charge]] &gt; AVERAGE($R$2:$R$4245),"High","Low")</f>
        <v>Low</v>
      </c>
      <c r="Z653" t="str">
        <f>IF(AND(G653&gt;AVERAGE(train!$G$2:$G$4251),K653&gt;AVERAGE(train!$K$2:$K$4251)),"High Day &amp; Eve",IF(AND(G653&gt;AVERAGE(train!$G$2:$G$4251),K653&lt;=AVERAGE(train!$K$2:$K$4251)),"High Day Only",IF(AND(G653&lt;=AVERAGE(train!$G$2:$G$4251),K653&gt;AVERAGE(train!$K$2:$K$4251)),"High Eve Only","Low Usage")))</f>
        <v>High Day Only</v>
      </c>
    </row>
    <row r="654" spans="1:26">
      <c r="A654" t="s">
        <v>31</v>
      </c>
      <c r="B654">
        <v>112</v>
      </c>
      <c r="C654" t="s">
        <v>21</v>
      </c>
      <c r="D654" t="s">
        <v>23</v>
      </c>
      <c r="E654" t="s">
        <v>22</v>
      </c>
      <c r="F654">
        <v>0</v>
      </c>
      <c r="G654">
        <v>161.9</v>
      </c>
      <c r="H654">
        <v>138</v>
      </c>
      <c r="I654">
        <v>27.52</v>
      </c>
      <c r="J654">
        <v>200.9</v>
      </c>
      <c r="K654">
        <v>114</v>
      </c>
      <c r="L654">
        <v>17.079999999999998</v>
      </c>
      <c r="M654">
        <v>134</v>
      </c>
      <c r="N654">
        <v>134</v>
      </c>
      <c r="O654">
        <v>6.03</v>
      </c>
      <c r="P654">
        <v>10.7</v>
      </c>
      <c r="Q654">
        <v>4</v>
      </c>
      <c r="R654">
        <v>2.89</v>
      </c>
      <c r="S654">
        <v>1</v>
      </c>
      <c r="T654" t="s">
        <v>22</v>
      </c>
      <c r="U654">
        <f t="shared" si="21"/>
        <v>0</v>
      </c>
      <c r="V654">
        <f>IF(Table2[[#This Row],[international_plan]]="yes",1,0)</f>
        <v>1</v>
      </c>
      <c r="W654">
        <f>IF(Table2[[#This Row],[voice_mail_plan]]="yes",1,0)</f>
        <v>0</v>
      </c>
      <c r="X654" t="str">
        <f t="shared" si="20"/>
        <v>High</v>
      </c>
      <c r="Y654" t="str">
        <f>IF(Table2[[#This Row],[total_intl_charge]] &gt; AVERAGE($R$2:$R$4245),"High","Low")</f>
        <v>High</v>
      </c>
      <c r="Z654" t="str">
        <f>IF(AND(G654&gt;AVERAGE(train!$G$2:$G$4251),K654&gt;AVERAGE(train!$K$2:$K$4251)),"High Day &amp; Eve",IF(AND(G654&gt;AVERAGE(train!$G$2:$G$4251),K654&lt;=AVERAGE(train!$K$2:$K$4251)),"High Day Only",IF(AND(G654&lt;=AVERAGE(train!$G$2:$G$4251),K654&gt;AVERAGE(train!$K$2:$K$4251)),"High Eve Only","Low Usage")))</f>
        <v>High Eve Only</v>
      </c>
    </row>
    <row r="655" spans="1:26">
      <c r="A655" t="s">
        <v>51</v>
      </c>
      <c r="B655">
        <v>35</v>
      </c>
      <c r="C655" t="s">
        <v>28</v>
      </c>
      <c r="D655" t="s">
        <v>22</v>
      </c>
      <c r="E655" t="s">
        <v>23</v>
      </c>
      <c r="F655">
        <v>27</v>
      </c>
      <c r="G655">
        <v>241.7</v>
      </c>
      <c r="H655">
        <v>87</v>
      </c>
      <c r="I655">
        <v>41.09</v>
      </c>
      <c r="J655">
        <v>142</v>
      </c>
      <c r="K655">
        <v>101</v>
      </c>
      <c r="L655">
        <v>12.07</v>
      </c>
      <c r="M655">
        <v>288.89999999999998</v>
      </c>
      <c r="N655">
        <v>68</v>
      </c>
      <c r="O655">
        <v>13</v>
      </c>
      <c r="P655">
        <v>9.4</v>
      </c>
      <c r="Q655">
        <v>4</v>
      </c>
      <c r="R655">
        <v>2.54</v>
      </c>
      <c r="S655">
        <v>1</v>
      </c>
      <c r="T655" t="s">
        <v>22</v>
      </c>
      <c r="U655">
        <f t="shared" si="21"/>
        <v>0</v>
      </c>
      <c r="V655">
        <f>IF(Table2[[#This Row],[international_plan]]="yes",1,0)</f>
        <v>0</v>
      </c>
      <c r="W655">
        <f>IF(Table2[[#This Row],[voice_mail_plan]]="yes",1,0)</f>
        <v>1</v>
      </c>
      <c r="X655" t="str">
        <f t="shared" si="20"/>
        <v>Low</v>
      </c>
      <c r="Y655" t="str">
        <f>IF(Table2[[#This Row],[total_intl_charge]] &gt; AVERAGE($R$2:$R$4245),"High","Low")</f>
        <v>Low</v>
      </c>
      <c r="Z655" t="str">
        <f>IF(AND(G655&gt;AVERAGE(train!$G$2:$G$4251),K655&gt;AVERAGE(train!$K$2:$K$4251)),"High Day &amp; Eve",IF(AND(G655&gt;AVERAGE(train!$G$2:$G$4251),K655&lt;=AVERAGE(train!$K$2:$K$4251)),"High Day Only",IF(AND(G655&lt;=AVERAGE(train!$G$2:$G$4251),K655&gt;AVERAGE(train!$K$2:$K$4251)),"High Eve Only","Low Usage")))</f>
        <v>High Day &amp; Eve</v>
      </c>
    </row>
    <row r="656" spans="1:26">
      <c r="A656" t="s">
        <v>70</v>
      </c>
      <c r="B656">
        <v>103</v>
      </c>
      <c r="C656" t="s">
        <v>25</v>
      </c>
      <c r="D656" t="s">
        <v>23</v>
      </c>
      <c r="E656" t="s">
        <v>22</v>
      </c>
      <c r="F656">
        <v>0</v>
      </c>
      <c r="G656">
        <v>62.8</v>
      </c>
      <c r="H656">
        <v>124</v>
      </c>
      <c r="I656">
        <v>10.68</v>
      </c>
      <c r="J656">
        <v>170.4</v>
      </c>
      <c r="K656">
        <v>66</v>
      </c>
      <c r="L656">
        <v>14.48</v>
      </c>
      <c r="M656">
        <v>280.2</v>
      </c>
      <c r="N656">
        <v>78</v>
      </c>
      <c r="O656">
        <v>12.61</v>
      </c>
      <c r="P656">
        <v>9.4</v>
      </c>
      <c r="Q656">
        <v>4</v>
      </c>
      <c r="R656">
        <v>2.54</v>
      </c>
      <c r="S656">
        <v>3</v>
      </c>
      <c r="T656" t="s">
        <v>22</v>
      </c>
      <c r="U656">
        <f t="shared" si="21"/>
        <v>0</v>
      </c>
      <c r="V656">
        <f>IF(Table2[[#This Row],[international_plan]]="yes",1,0)</f>
        <v>1</v>
      </c>
      <c r="W656">
        <f>IF(Table2[[#This Row],[voice_mail_plan]]="yes",1,0)</f>
        <v>0</v>
      </c>
      <c r="X656" t="str">
        <f t="shared" si="20"/>
        <v>High</v>
      </c>
      <c r="Y656" t="str">
        <f>IF(Table2[[#This Row],[total_intl_charge]] &gt; AVERAGE($R$2:$R$4245),"High","Low")</f>
        <v>Low</v>
      </c>
      <c r="Z656" t="str">
        <f>IF(AND(G656&gt;AVERAGE(train!$G$2:$G$4251),K656&gt;AVERAGE(train!$K$2:$K$4251)),"High Day &amp; Eve",IF(AND(G656&gt;AVERAGE(train!$G$2:$G$4251),K656&lt;=AVERAGE(train!$K$2:$K$4251)),"High Day Only",IF(AND(G656&lt;=AVERAGE(train!$G$2:$G$4251),K656&gt;AVERAGE(train!$K$2:$K$4251)),"High Eve Only","Low Usage")))</f>
        <v>Low Usage</v>
      </c>
    </row>
    <row r="657" spans="1:26">
      <c r="A657" t="s">
        <v>29</v>
      </c>
      <c r="B657">
        <v>107</v>
      </c>
      <c r="C657" t="s">
        <v>21</v>
      </c>
      <c r="D657" t="s">
        <v>22</v>
      </c>
      <c r="E657" t="s">
        <v>23</v>
      </c>
      <c r="F657">
        <v>22</v>
      </c>
      <c r="G657">
        <v>281.10000000000002</v>
      </c>
      <c r="H657">
        <v>83</v>
      </c>
      <c r="I657">
        <v>47.79</v>
      </c>
      <c r="J657">
        <v>143.69999999999999</v>
      </c>
      <c r="K657">
        <v>130</v>
      </c>
      <c r="L657">
        <v>12.21</v>
      </c>
      <c r="M657">
        <v>239.4</v>
      </c>
      <c r="N657">
        <v>128</v>
      </c>
      <c r="O657">
        <v>10.77</v>
      </c>
      <c r="P657">
        <v>11.2</v>
      </c>
      <c r="Q657">
        <v>9</v>
      </c>
      <c r="R657">
        <v>3.02</v>
      </c>
      <c r="S657">
        <v>1</v>
      </c>
      <c r="T657" t="s">
        <v>22</v>
      </c>
      <c r="U657">
        <f t="shared" si="21"/>
        <v>0</v>
      </c>
      <c r="V657">
        <f>IF(Table2[[#This Row],[international_plan]]="yes",1,0)</f>
        <v>0</v>
      </c>
      <c r="W657">
        <f>IF(Table2[[#This Row],[voice_mail_plan]]="yes",1,0)</f>
        <v>1</v>
      </c>
      <c r="X657" t="str">
        <f t="shared" si="20"/>
        <v>High</v>
      </c>
      <c r="Y657" t="str">
        <f>IF(Table2[[#This Row],[total_intl_charge]] &gt; AVERAGE($R$2:$R$4245),"High","Low")</f>
        <v>High</v>
      </c>
      <c r="Z657" t="str">
        <f>IF(AND(G657&gt;AVERAGE(train!$G$2:$G$4251),K657&gt;AVERAGE(train!$K$2:$K$4251)),"High Day &amp; Eve",IF(AND(G657&gt;AVERAGE(train!$G$2:$G$4251),K657&lt;=AVERAGE(train!$K$2:$K$4251)),"High Day Only",IF(AND(G657&lt;=AVERAGE(train!$G$2:$G$4251),K657&gt;AVERAGE(train!$K$2:$K$4251)),"High Eve Only","Low Usage")))</f>
        <v>High Day &amp; Eve</v>
      </c>
    </row>
    <row r="658" spans="1:26">
      <c r="A658" t="s">
        <v>73</v>
      </c>
      <c r="B658">
        <v>69</v>
      </c>
      <c r="C658" t="s">
        <v>21</v>
      </c>
      <c r="D658" t="s">
        <v>22</v>
      </c>
      <c r="E658" t="s">
        <v>22</v>
      </c>
      <c r="F658">
        <v>0</v>
      </c>
      <c r="G658">
        <v>228.2</v>
      </c>
      <c r="H658">
        <v>70</v>
      </c>
      <c r="I658">
        <v>38.79</v>
      </c>
      <c r="J658">
        <v>263.7</v>
      </c>
      <c r="K658">
        <v>80</v>
      </c>
      <c r="L658">
        <v>22.41</v>
      </c>
      <c r="M658">
        <v>142.6</v>
      </c>
      <c r="N658">
        <v>60</v>
      </c>
      <c r="O658">
        <v>6.42</v>
      </c>
      <c r="P658">
        <v>10.7</v>
      </c>
      <c r="Q658">
        <v>5</v>
      </c>
      <c r="R658">
        <v>2.89</v>
      </c>
      <c r="S658">
        <v>3</v>
      </c>
      <c r="T658" t="s">
        <v>22</v>
      </c>
      <c r="U658">
        <f t="shared" si="21"/>
        <v>0</v>
      </c>
      <c r="V658">
        <f>IF(Table2[[#This Row],[international_plan]]="yes",1,0)</f>
        <v>0</v>
      </c>
      <c r="W658">
        <f>IF(Table2[[#This Row],[voice_mail_plan]]="yes",1,0)</f>
        <v>0</v>
      </c>
      <c r="X658" t="str">
        <f t="shared" si="20"/>
        <v>Low</v>
      </c>
      <c r="Y658" t="str">
        <f>IF(Table2[[#This Row],[total_intl_charge]] &gt; AVERAGE($R$2:$R$4245),"High","Low")</f>
        <v>High</v>
      </c>
      <c r="Z658" t="str">
        <f>IF(AND(G658&gt;AVERAGE(train!$G$2:$G$4251),K658&gt;AVERAGE(train!$K$2:$K$4251)),"High Day &amp; Eve",IF(AND(G658&gt;AVERAGE(train!$G$2:$G$4251),K658&lt;=AVERAGE(train!$K$2:$K$4251)),"High Day Only",IF(AND(G658&lt;=AVERAGE(train!$G$2:$G$4251),K658&gt;AVERAGE(train!$K$2:$K$4251)),"High Eve Only","Low Usage")))</f>
        <v>High Day Only</v>
      </c>
    </row>
    <row r="659" spans="1:26">
      <c r="A659" t="s">
        <v>24</v>
      </c>
      <c r="B659">
        <v>24</v>
      </c>
      <c r="C659" t="s">
        <v>25</v>
      </c>
      <c r="D659" t="s">
        <v>22</v>
      </c>
      <c r="E659" t="s">
        <v>22</v>
      </c>
      <c r="F659">
        <v>0</v>
      </c>
      <c r="G659">
        <v>265.60000000000002</v>
      </c>
      <c r="H659">
        <v>86</v>
      </c>
      <c r="I659">
        <v>45.15</v>
      </c>
      <c r="J659">
        <v>208.8</v>
      </c>
      <c r="K659">
        <v>102</v>
      </c>
      <c r="L659">
        <v>17.75</v>
      </c>
      <c r="M659">
        <v>182.5</v>
      </c>
      <c r="N659">
        <v>105</v>
      </c>
      <c r="O659">
        <v>8.2100000000000009</v>
      </c>
      <c r="P659">
        <v>11.1</v>
      </c>
      <c r="Q659">
        <v>6</v>
      </c>
      <c r="R659">
        <v>3</v>
      </c>
      <c r="S659">
        <v>2</v>
      </c>
      <c r="T659" t="s">
        <v>23</v>
      </c>
      <c r="U659">
        <f t="shared" si="21"/>
        <v>1</v>
      </c>
      <c r="V659">
        <f>IF(Table2[[#This Row],[international_plan]]="yes",1,0)</f>
        <v>0</v>
      </c>
      <c r="W659">
        <f>IF(Table2[[#This Row],[voice_mail_plan]]="yes",1,0)</f>
        <v>0</v>
      </c>
      <c r="X659" t="str">
        <f t="shared" si="20"/>
        <v>Low</v>
      </c>
      <c r="Y659" t="str">
        <f>IF(Table2[[#This Row],[total_intl_charge]] &gt; AVERAGE($R$2:$R$4245),"High","Low")</f>
        <v>High</v>
      </c>
      <c r="Z659" t="str">
        <f>IF(AND(G659&gt;AVERAGE(train!$G$2:$G$4251),K659&gt;AVERAGE(train!$K$2:$K$4251)),"High Day &amp; Eve",IF(AND(G659&gt;AVERAGE(train!$G$2:$G$4251),K659&lt;=AVERAGE(train!$K$2:$K$4251)),"High Day Only",IF(AND(G659&lt;=AVERAGE(train!$G$2:$G$4251),K659&gt;AVERAGE(train!$K$2:$K$4251)),"High Eve Only","Low Usage")))</f>
        <v>High Day &amp; Eve</v>
      </c>
    </row>
    <row r="660" spans="1:26">
      <c r="A660" t="s">
        <v>68</v>
      </c>
      <c r="B660">
        <v>90</v>
      </c>
      <c r="C660" t="s">
        <v>21</v>
      </c>
      <c r="D660" t="s">
        <v>22</v>
      </c>
      <c r="E660" t="s">
        <v>22</v>
      </c>
      <c r="F660">
        <v>0</v>
      </c>
      <c r="G660">
        <v>214.9</v>
      </c>
      <c r="H660">
        <v>97</v>
      </c>
      <c r="I660">
        <v>36.53</v>
      </c>
      <c r="J660">
        <v>117.8</v>
      </c>
      <c r="K660">
        <v>117</v>
      </c>
      <c r="L660">
        <v>10.01</v>
      </c>
      <c r="M660">
        <v>133.69999999999999</v>
      </c>
      <c r="N660">
        <v>78</v>
      </c>
      <c r="O660">
        <v>6.02</v>
      </c>
      <c r="P660">
        <v>11.8</v>
      </c>
      <c r="Q660">
        <v>2</v>
      </c>
      <c r="R660">
        <v>3.19</v>
      </c>
      <c r="S660">
        <v>2</v>
      </c>
      <c r="T660" t="s">
        <v>22</v>
      </c>
      <c r="U660">
        <f t="shared" si="21"/>
        <v>0</v>
      </c>
      <c r="V660">
        <f>IF(Table2[[#This Row],[international_plan]]="yes",1,0)</f>
        <v>0</v>
      </c>
      <c r="W660">
        <f>IF(Table2[[#This Row],[voice_mail_plan]]="yes",1,0)</f>
        <v>0</v>
      </c>
      <c r="X660" t="str">
        <f t="shared" si="20"/>
        <v>Medium</v>
      </c>
      <c r="Y660" t="str">
        <f>IF(Table2[[#This Row],[total_intl_charge]] &gt; AVERAGE($R$2:$R$4245),"High","Low")</f>
        <v>High</v>
      </c>
      <c r="Z660" t="str">
        <f>IF(AND(G660&gt;AVERAGE(train!$G$2:$G$4251),K660&gt;AVERAGE(train!$K$2:$K$4251)),"High Day &amp; Eve",IF(AND(G660&gt;AVERAGE(train!$G$2:$G$4251),K660&lt;=AVERAGE(train!$K$2:$K$4251)),"High Day Only",IF(AND(G660&lt;=AVERAGE(train!$G$2:$G$4251),K660&gt;AVERAGE(train!$K$2:$K$4251)),"High Eve Only","Low Usage")))</f>
        <v>High Day &amp; Eve</v>
      </c>
    </row>
    <row r="661" spans="1:26">
      <c r="A661" t="s">
        <v>66</v>
      </c>
      <c r="B661">
        <v>137</v>
      </c>
      <c r="C661" t="s">
        <v>28</v>
      </c>
      <c r="D661" t="s">
        <v>22</v>
      </c>
      <c r="E661" t="s">
        <v>22</v>
      </c>
      <c r="F661">
        <v>0</v>
      </c>
      <c r="G661">
        <v>110.5</v>
      </c>
      <c r="H661">
        <v>79</v>
      </c>
      <c r="I661">
        <v>18.79</v>
      </c>
      <c r="J661">
        <v>223.2</v>
      </c>
      <c r="K661">
        <v>111</v>
      </c>
      <c r="L661">
        <v>18.97</v>
      </c>
      <c r="M661">
        <v>169.5</v>
      </c>
      <c r="N661">
        <v>64</v>
      </c>
      <c r="O661">
        <v>7.63</v>
      </c>
      <c r="P661">
        <v>10.5</v>
      </c>
      <c r="Q661">
        <v>3</v>
      </c>
      <c r="R661">
        <v>2.84</v>
      </c>
      <c r="S661">
        <v>3</v>
      </c>
      <c r="T661" t="s">
        <v>22</v>
      </c>
      <c r="U661">
        <f t="shared" si="21"/>
        <v>0</v>
      </c>
      <c r="V661">
        <f>IF(Table2[[#This Row],[international_plan]]="yes",1,0)</f>
        <v>0</v>
      </c>
      <c r="W661">
        <f>IF(Table2[[#This Row],[voice_mail_plan]]="yes",1,0)</f>
        <v>0</v>
      </c>
      <c r="X661" t="str">
        <f t="shared" si="20"/>
        <v>Very High</v>
      </c>
      <c r="Y661" t="str">
        <f>IF(Table2[[#This Row],[total_intl_charge]] &gt; AVERAGE($R$2:$R$4245),"High","Low")</f>
        <v>High</v>
      </c>
      <c r="Z661" t="str">
        <f>IF(AND(G661&gt;AVERAGE(train!$G$2:$G$4251),K661&gt;AVERAGE(train!$K$2:$K$4251)),"High Day &amp; Eve",IF(AND(G661&gt;AVERAGE(train!$G$2:$G$4251),K661&lt;=AVERAGE(train!$K$2:$K$4251)),"High Day Only",IF(AND(G661&lt;=AVERAGE(train!$G$2:$G$4251),K661&gt;AVERAGE(train!$K$2:$K$4251)),"High Eve Only","Low Usage")))</f>
        <v>High Eve Only</v>
      </c>
    </row>
    <row r="662" spans="1:26">
      <c r="A662" t="s">
        <v>42</v>
      </c>
      <c r="B662">
        <v>92</v>
      </c>
      <c r="C662" t="s">
        <v>21</v>
      </c>
      <c r="D662" t="s">
        <v>23</v>
      </c>
      <c r="E662" t="s">
        <v>23</v>
      </c>
      <c r="F662">
        <v>45</v>
      </c>
      <c r="G662">
        <v>281.10000000000002</v>
      </c>
      <c r="H662">
        <v>88</v>
      </c>
      <c r="I662">
        <v>47.79</v>
      </c>
      <c r="J662">
        <v>198</v>
      </c>
      <c r="K662">
        <v>103</v>
      </c>
      <c r="L662">
        <v>16.829999999999998</v>
      </c>
      <c r="M662">
        <v>94.3</v>
      </c>
      <c r="N662">
        <v>76</v>
      </c>
      <c r="O662">
        <v>4.24</v>
      </c>
      <c r="P662">
        <v>7.5</v>
      </c>
      <c r="Q662">
        <v>3</v>
      </c>
      <c r="R662">
        <v>2.0299999999999998</v>
      </c>
      <c r="S662">
        <v>0</v>
      </c>
      <c r="T662" t="s">
        <v>22</v>
      </c>
      <c r="U662">
        <f t="shared" si="21"/>
        <v>0</v>
      </c>
      <c r="V662">
        <f>IF(Table2[[#This Row],[international_plan]]="yes",1,0)</f>
        <v>1</v>
      </c>
      <c r="W662">
        <f>IF(Table2[[#This Row],[voice_mail_plan]]="yes",1,0)</f>
        <v>1</v>
      </c>
      <c r="X662" t="str">
        <f t="shared" si="20"/>
        <v>Medium</v>
      </c>
      <c r="Y662" t="str">
        <f>IF(Table2[[#This Row],[total_intl_charge]] &gt; AVERAGE($R$2:$R$4245),"High","Low")</f>
        <v>Low</v>
      </c>
      <c r="Z662" t="str">
        <f>IF(AND(G662&gt;AVERAGE(train!$G$2:$G$4251),K662&gt;AVERAGE(train!$K$2:$K$4251)),"High Day &amp; Eve",IF(AND(G662&gt;AVERAGE(train!$G$2:$G$4251),K662&lt;=AVERAGE(train!$K$2:$K$4251)),"High Day Only",IF(AND(G662&lt;=AVERAGE(train!$G$2:$G$4251),K662&gt;AVERAGE(train!$K$2:$K$4251)),"High Eve Only","Low Usage")))</f>
        <v>High Day &amp; Eve</v>
      </c>
    </row>
    <row r="663" spans="1:26">
      <c r="A663" t="s">
        <v>64</v>
      </c>
      <c r="B663">
        <v>38</v>
      </c>
      <c r="C663" t="s">
        <v>21</v>
      </c>
      <c r="D663" t="s">
        <v>22</v>
      </c>
      <c r="E663" t="s">
        <v>22</v>
      </c>
      <c r="F663">
        <v>0</v>
      </c>
      <c r="G663">
        <v>137.80000000000001</v>
      </c>
      <c r="H663">
        <v>86</v>
      </c>
      <c r="I663">
        <v>23.43</v>
      </c>
      <c r="J663">
        <v>286.3</v>
      </c>
      <c r="K663">
        <v>76</v>
      </c>
      <c r="L663">
        <v>24.34</v>
      </c>
      <c r="M663">
        <v>167</v>
      </c>
      <c r="N663">
        <v>77</v>
      </c>
      <c r="O663">
        <v>7.52</v>
      </c>
      <c r="P663">
        <v>14.1</v>
      </c>
      <c r="Q663">
        <v>3</v>
      </c>
      <c r="R663">
        <v>3.81</v>
      </c>
      <c r="S663">
        <v>2</v>
      </c>
      <c r="T663" t="s">
        <v>22</v>
      </c>
      <c r="U663">
        <f t="shared" si="21"/>
        <v>0</v>
      </c>
      <c r="V663">
        <f>IF(Table2[[#This Row],[international_plan]]="yes",1,0)</f>
        <v>0</v>
      </c>
      <c r="W663">
        <f>IF(Table2[[#This Row],[voice_mail_plan]]="yes",1,0)</f>
        <v>0</v>
      </c>
      <c r="X663" t="str">
        <f t="shared" si="20"/>
        <v>Low</v>
      </c>
      <c r="Y663" t="str">
        <f>IF(Table2[[#This Row],[total_intl_charge]] &gt; AVERAGE($R$2:$R$4245),"High","Low")</f>
        <v>High</v>
      </c>
      <c r="Z663" t="str">
        <f>IF(AND(G663&gt;AVERAGE(train!$G$2:$G$4251),K663&gt;AVERAGE(train!$K$2:$K$4251)),"High Day &amp; Eve",IF(AND(G663&gt;AVERAGE(train!$G$2:$G$4251),K663&lt;=AVERAGE(train!$K$2:$K$4251)),"High Day Only",IF(AND(G663&lt;=AVERAGE(train!$G$2:$G$4251),K663&gt;AVERAGE(train!$K$2:$K$4251)),"High Eve Only","Low Usage")))</f>
        <v>Low Usage</v>
      </c>
    </row>
    <row r="664" spans="1:26">
      <c r="A664" t="s">
        <v>62</v>
      </c>
      <c r="B664">
        <v>69</v>
      </c>
      <c r="C664" t="s">
        <v>28</v>
      </c>
      <c r="D664" t="s">
        <v>23</v>
      </c>
      <c r="E664" t="s">
        <v>23</v>
      </c>
      <c r="F664">
        <v>33</v>
      </c>
      <c r="G664">
        <v>271.5</v>
      </c>
      <c r="H664">
        <v>98</v>
      </c>
      <c r="I664">
        <v>46.16</v>
      </c>
      <c r="J664">
        <v>253.4</v>
      </c>
      <c r="K664">
        <v>102</v>
      </c>
      <c r="L664">
        <v>21.54</v>
      </c>
      <c r="M664">
        <v>165.4</v>
      </c>
      <c r="N664">
        <v>85</v>
      </c>
      <c r="O664">
        <v>7.44</v>
      </c>
      <c r="P664">
        <v>8.1999999999999993</v>
      </c>
      <c r="Q664">
        <v>2</v>
      </c>
      <c r="R664">
        <v>2.21</v>
      </c>
      <c r="S664">
        <v>1</v>
      </c>
      <c r="T664" t="s">
        <v>23</v>
      </c>
      <c r="U664">
        <f t="shared" si="21"/>
        <v>1</v>
      </c>
      <c r="V664">
        <f>IF(Table2[[#This Row],[international_plan]]="yes",1,0)</f>
        <v>1</v>
      </c>
      <c r="W664">
        <f>IF(Table2[[#This Row],[voice_mail_plan]]="yes",1,0)</f>
        <v>1</v>
      </c>
      <c r="X664" t="str">
        <f t="shared" si="20"/>
        <v>Low</v>
      </c>
      <c r="Y664" t="str">
        <f>IF(Table2[[#This Row],[total_intl_charge]] &gt; AVERAGE($R$2:$R$4245),"High","Low")</f>
        <v>Low</v>
      </c>
      <c r="Z664" t="str">
        <f>IF(AND(G664&gt;AVERAGE(train!$G$2:$G$4251),K664&gt;AVERAGE(train!$K$2:$K$4251)),"High Day &amp; Eve",IF(AND(G664&gt;AVERAGE(train!$G$2:$G$4251),K664&lt;=AVERAGE(train!$K$2:$K$4251)),"High Day Only",IF(AND(G664&lt;=AVERAGE(train!$G$2:$G$4251),K664&gt;AVERAGE(train!$K$2:$K$4251)),"High Eve Only","Low Usage")))</f>
        <v>High Day &amp; Eve</v>
      </c>
    </row>
    <row r="665" spans="1:26">
      <c r="A665" t="s">
        <v>45</v>
      </c>
      <c r="B665">
        <v>73</v>
      </c>
      <c r="C665" t="s">
        <v>25</v>
      </c>
      <c r="D665" t="s">
        <v>22</v>
      </c>
      <c r="E665" t="s">
        <v>22</v>
      </c>
      <c r="F665">
        <v>0</v>
      </c>
      <c r="G665">
        <v>187.3</v>
      </c>
      <c r="H665">
        <v>118</v>
      </c>
      <c r="I665">
        <v>31.84</v>
      </c>
      <c r="J665">
        <v>239.7</v>
      </c>
      <c r="K665">
        <v>90</v>
      </c>
      <c r="L665">
        <v>20.37</v>
      </c>
      <c r="M665">
        <v>167.5</v>
      </c>
      <c r="N665">
        <v>108</v>
      </c>
      <c r="O665">
        <v>7.54</v>
      </c>
      <c r="P665">
        <v>15.1</v>
      </c>
      <c r="Q665">
        <v>2</v>
      </c>
      <c r="R665">
        <v>4.08</v>
      </c>
      <c r="S665">
        <v>1</v>
      </c>
      <c r="T665" t="s">
        <v>22</v>
      </c>
      <c r="U665">
        <f t="shared" si="21"/>
        <v>0</v>
      </c>
      <c r="V665">
        <f>IF(Table2[[#This Row],[international_plan]]="yes",1,0)</f>
        <v>0</v>
      </c>
      <c r="W665">
        <f>IF(Table2[[#This Row],[voice_mail_plan]]="yes",1,0)</f>
        <v>0</v>
      </c>
      <c r="X665" t="str">
        <f t="shared" si="20"/>
        <v>Low</v>
      </c>
      <c r="Y665" t="str">
        <f>IF(Table2[[#This Row],[total_intl_charge]] &gt; AVERAGE($R$2:$R$4245),"High","Low")</f>
        <v>High</v>
      </c>
      <c r="Z665" t="str">
        <f>IF(AND(G665&gt;AVERAGE(train!$G$2:$G$4251),K665&gt;AVERAGE(train!$K$2:$K$4251)),"High Day &amp; Eve",IF(AND(G665&gt;AVERAGE(train!$G$2:$G$4251),K665&lt;=AVERAGE(train!$K$2:$K$4251)),"High Day Only",IF(AND(G665&lt;=AVERAGE(train!$G$2:$G$4251),K665&gt;AVERAGE(train!$K$2:$K$4251)),"High Eve Only","Low Usage")))</f>
        <v>High Day Only</v>
      </c>
    </row>
    <row r="666" spans="1:26">
      <c r="A666" t="s">
        <v>54</v>
      </c>
      <c r="B666">
        <v>92</v>
      </c>
      <c r="C666" t="s">
        <v>21</v>
      </c>
      <c r="D666" t="s">
        <v>22</v>
      </c>
      <c r="E666" t="s">
        <v>22</v>
      </c>
      <c r="F666">
        <v>0</v>
      </c>
      <c r="G666">
        <v>197</v>
      </c>
      <c r="H666">
        <v>84</v>
      </c>
      <c r="I666">
        <v>33.49</v>
      </c>
      <c r="J666">
        <v>269.3</v>
      </c>
      <c r="K666">
        <v>105</v>
      </c>
      <c r="L666">
        <v>22.89</v>
      </c>
      <c r="M666">
        <v>158.9</v>
      </c>
      <c r="N666">
        <v>105</v>
      </c>
      <c r="O666">
        <v>7.15</v>
      </c>
      <c r="P666">
        <v>10.8</v>
      </c>
      <c r="Q666">
        <v>4</v>
      </c>
      <c r="R666">
        <v>2.92</v>
      </c>
      <c r="S666">
        <v>1</v>
      </c>
      <c r="T666" t="s">
        <v>22</v>
      </c>
      <c r="U666">
        <f t="shared" si="21"/>
        <v>0</v>
      </c>
      <c r="V666">
        <f>IF(Table2[[#This Row],[international_plan]]="yes",1,0)</f>
        <v>0</v>
      </c>
      <c r="W666">
        <f>IF(Table2[[#This Row],[voice_mail_plan]]="yes",1,0)</f>
        <v>0</v>
      </c>
      <c r="X666" t="str">
        <f t="shared" si="20"/>
        <v>Medium</v>
      </c>
      <c r="Y666" t="str">
        <f>IF(Table2[[#This Row],[total_intl_charge]] &gt; AVERAGE($R$2:$R$4245),"High","Low")</f>
        <v>High</v>
      </c>
      <c r="Z666" t="str">
        <f>IF(AND(G666&gt;AVERAGE(train!$G$2:$G$4251),K666&gt;AVERAGE(train!$K$2:$K$4251)),"High Day &amp; Eve",IF(AND(G666&gt;AVERAGE(train!$G$2:$G$4251),K666&lt;=AVERAGE(train!$K$2:$K$4251)),"High Day Only",IF(AND(G666&lt;=AVERAGE(train!$G$2:$G$4251),K666&gt;AVERAGE(train!$K$2:$K$4251)),"High Eve Only","Low Usage")))</f>
        <v>High Day &amp; Eve</v>
      </c>
    </row>
    <row r="667" spans="1:26">
      <c r="A667" t="s">
        <v>42</v>
      </c>
      <c r="B667">
        <v>113</v>
      </c>
      <c r="C667" t="s">
        <v>21</v>
      </c>
      <c r="D667" t="s">
        <v>22</v>
      </c>
      <c r="E667" t="s">
        <v>23</v>
      </c>
      <c r="F667">
        <v>32</v>
      </c>
      <c r="G667">
        <v>180.4</v>
      </c>
      <c r="H667">
        <v>89</v>
      </c>
      <c r="I667">
        <v>30.67</v>
      </c>
      <c r="J667">
        <v>129.4</v>
      </c>
      <c r="K667">
        <v>124</v>
      </c>
      <c r="L667">
        <v>11</v>
      </c>
      <c r="M667">
        <v>166.9</v>
      </c>
      <c r="N667">
        <v>124</v>
      </c>
      <c r="O667">
        <v>7.51</v>
      </c>
      <c r="P667">
        <v>8.4</v>
      </c>
      <c r="Q667">
        <v>2</v>
      </c>
      <c r="R667">
        <v>2.27</v>
      </c>
      <c r="S667">
        <v>1</v>
      </c>
      <c r="T667" t="s">
        <v>22</v>
      </c>
      <c r="U667">
        <f t="shared" si="21"/>
        <v>0</v>
      </c>
      <c r="V667">
        <f>IF(Table2[[#This Row],[international_plan]]="yes",1,0)</f>
        <v>0</v>
      </c>
      <c r="W667">
        <f>IF(Table2[[#This Row],[voice_mail_plan]]="yes",1,0)</f>
        <v>1</v>
      </c>
      <c r="X667" t="str">
        <f t="shared" si="20"/>
        <v>High</v>
      </c>
      <c r="Y667" t="str">
        <f>IF(Table2[[#This Row],[total_intl_charge]] &gt; AVERAGE($R$2:$R$4245),"High","Low")</f>
        <v>Low</v>
      </c>
      <c r="Z667" t="str">
        <f>IF(AND(G667&gt;AVERAGE(train!$G$2:$G$4251),K667&gt;AVERAGE(train!$K$2:$K$4251)),"High Day &amp; Eve",IF(AND(G667&gt;AVERAGE(train!$G$2:$G$4251),K667&lt;=AVERAGE(train!$K$2:$K$4251)),"High Day Only",IF(AND(G667&lt;=AVERAGE(train!$G$2:$G$4251),K667&gt;AVERAGE(train!$K$2:$K$4251)),"High Eve Only","Low Usage")))</f>
        <v>High Day &amp; Eve</v>
      </c>
    </row>
    <row r="668" spans="1:26">
      <c r="A668" t="s">
        <v>38</v>
      </c>
      <c r="B668">
        <v>68</v>
      </c>
      <c r="C668" t="s">
        <v>25</v>
      </c>
      <c r="D668" t="s">
        <v>23</v>
      </c>
      <c r="E668" t="s">
        <v>22</v>
      </c>
      <c r="F668">
        <v>0</v>
      </c>
      <c r="G668">
        <v>148.5</v>
      </c>
      <c r="H668">
        <v>126</v>
      </c>
      <c r="I668">
        <v>25.25</v>
      </c>
      <c r="J668">
        <v>219.4</v>
      </c>
      <c r="K668">
        <v>125</v>
      </c>
      <c r="L668">
        <v>18.649999999999999</v>
      </c>
      <c r="M668">
        <v>198.5</v>
      </c>
      <c r="N668">
        <v>121</v>
      </c>
      <c r="O668">
        <v>8.93</v>
      </c>
      <c r="P668">
        <v>14.5</v>
      </c>
      <c r="Q668">
        <v>7</v>
      </c>
      <c r="R668">
        <v>3.92</v>
      </c>
      <c r="S668">
        <v>1</v>
      </c>
      <c r="T668" t="s">
        <v>23</v>
      </c>
      <c r="U668">
        <f t="shared" si="21"/>
        <v>1</v>
      </c>
      <c r="V668">
        <f>IF(Table2[[#This Row],[international_plan]]="yes",1,0)</f>
        <v>1</v>
      </c>
      <c r="W668">
        <f>IF(Table2[[#This Row],[voice_mail_plan]]="yes",1,0)</f>
        <v>0</v>
      </c>
      <c r="X668" t="str">
        <f t="shared" si="20"/>
        <v>Low</v>
      </c>
      <c r="Y668" t="str">
        <f>IF(Table2[[#This Row],[total_intl_charge]] &gt; AVERAGE($R$2:$R$4245),"High","Low")</f>
        <v>High</v>
      </c>
      <c r="Z668" t="str">
        <f>IF(AND(G668&gt;AVERAGE(train!$G$2:$G$4251),K668&gt;AVERAGE(train!$K$2:$K$4251)),"High Day &amp; Eve",IF(AND(G668&gt;AVERAGE(train!$G$2:$G$4251),K668&lt;=AVERAGE(train!$K$2:$K$4251)),"High Day Only",IF(AND(G668&lt;=AVERAGE(train!$G$2:$G$4251),K668&gt;AVERAGE(train!$K$2:$K$4251)),"High Eve Only","Low Usage")))</f>
        <v>High Eve Only</v>
      </c>
    </row>
    <row r="669" spans="1:26">
      <c r="A669" t="s">
        <v>48</v>
      </c>
      <c r="B669">
        <v>135</v>
      </c>
      <c r="C669" t="s">
        <v>21</v>
      </c>
      <c r="D669" t="s">
        <v>22</v>
      </c>
      <c r="E669" t="s">
        <v>23</v>
      </c>
      <c r="F669">
        <v>22</v>
      </c>
      <c r="G669">
        <v>197.1</v>
      </c>
      <c r="H669">
        <v>113</v>
      </c>
      <c r="I669">
        <v>33.51</v>
      </c>
      <c r="J669">
        <v>259.39999999999998</v>
      </c>
      <c r="K669">
        <v>95</v>
      </c>
      <c r="L669">
        <v>22.05</v>
      </c>
      <c r="M669">
        <v>134.69999999999999</v>
      </c>
      <c r="N669">
        <v>135</v>
      </c>
      <c r="O669">
        <v>6.06</v>
      </c>
      <c r="P669">
        <v>14.6</v>
      </c>
      <c r="Q669">
        <v>5</v>
      </c>
      <c r="R669">
        <v>3.94</v>
      </c>
      <c r="S669">
        <v>2</v>
      </c>
      <c r="T669" t="s">
        <v>22</v>
      </c>
      <c r="U669">
        <f t="shared" si="21"/>
        <v>0</v>
      </c>
      <c r="V669">
        <f>IF(Table2[[#This Row],[international_plan]]="yes",1,0)</f>
        <v>0</v>
      </c>
      <c r="W669">
        <f>IF(Table2[[#This Row],[voice_mail_plan]]="yes",1,0)</f>
        <v>1</v>
      </c>
      <c r="X669" t="str">
        <f t="shared" si="20"/>
        <v>Very High</v>
      </c>
      <c r="Y669" t="str">
        <f>IF(Table2[[#This Row],[total_intl_charge]] &gt; AVERAGE($R$2:$R$4245),"High","Low")</f>
        <v>High</v>
      </c>
      <c r="Z669" t="str">
        <f>IF(AND(G669&gt;AVERAGE(train!$G$2:$G$4251),K669&gt;AVERAGE(train!$K$2:$K$4251)),"High Day &amp; Eve",IF(AND(G669&gt;AVERAGE(train!$G$2:$G$4251),K669&lt;=AVERAGE(train!$K$2:$K$4251)),"High Day Only",IF(AND(G669&lt;=AVERAGE(train!$G$2:$G$4251),K669&gt;AVERAGE(train!$K$2:$K$4251)),"High Eve Only","Low Usage")))</f>
        <v>High Day Only</v>
      </c>
    </row>
    <row r="670" spans="1:26">
      <c r="A670" t="s">
        <v>42</v>
      </c>
      <c r="B670">
        <v>100</v>
      </c>
      <c r="C670" t="s">
        <v>21</v>
      </c>
      <c r="D670" t="s">
        <v>22</v>
      </c>
      <c r="E670" t="s">
        <v>23</v>
      </c>
      <c r="F670">
        <v>26</v>
      </c>
      <c r="G670">
        <v>153.69999999999999</v>
      </c>
      <c r="H670">
        <v>115</v>
      </c>
      <c r="I670">
        <v>26.13</v>
      </c>
      <c r="J670">
        <v>137.80000000000001</v>
      </c>
      <c r="K670">
        <v>146</v>
      </c>
      <c r="L670">
        <v>11.71</v>
      </c>
      <c r="M670">
        <v>213.5</v>
      </c>
      <c r="N670">
        <v>104</v>
      </c>
      <c r="O670">
        <v>9.61</v>
      </c>
      <c r="P670">
        <v>15.9</v>
      </c>
      <c r="Q670">
        <v>5</v>
      </c>
      <c r="R670">
        <v>4.29</v>
      </c>
      <c r="S670">
        <v>1</v>
      </c>
      <c r="T670" t="s">
        <v>22</v>
      </c>
      <c r="U670">
        <f t="shared" si="21"/>
        <v>0</v>
      </c>
      <c r="V670">
        <f>IF(Table2[[#This Row],[international_plan]]="yes",1,0)</f>
        <v>0</v>
      </c>
      <c r="W670">
        <f>IF(Table2[[#This Row],[voice_mail_plan]]="yes",1,0)</f>
        <v>1</v>
      </c>
      <c r="X670" t="str">
        <f t="shared" si="20"/>
        <v>Medium</v>
      </c>
      <c r="Y670" t="str">
        <f>IF(Table2[[#This Row],[total_intl_charge]] &gt; AVERAGE($R$2:$R$4245),"High","Low")</f>
        <v>High</v>
      </c>
      <c r="Z670" t="str">
        <f>IF(AND(G670&gt;AVERAGE(train!$G$2:$G$4251),K670&gt;AVERAGE(train!$K$2:$K$4251)),"High Day &amp; Eve",IF(AND(G670&gt;AVERAGE(train!$G$2:$G$4251),K670&lt;=AVERAGE(train!$K$2:$K$4251)),"High Day Only",IF(AND(G670&lt;=AVERAGE(train!$G$2:$G$4251),K670&gt;AVERAGE(train!$K$2:$K$4251)),"High Eve Only","Low Usage")))</f>
        <v>High Eve Only</v>
      </c>
    </row>
    <row r="671" spans="1:26">
      <c r="A671" t="s">
        <v>60</v>
      </c>
      <c r="B671">
        <v>96</v>
      </c>
      <c r="C671" t="s">
        <v>21</v>
      </c>
      <c r="D671" t="s">
        <v>22</v>
      </c>
      <c r="E671" t="s">
        <v>23</v>
      </c>
      <c r="F671">
        <v>27</v>
      </c>
      <c r="G671">
        <v>261.3</v>
      </c>
      <c r="H671">
        <v>96</v>
      </c>
      <c r="I671">
        <v>44.42</v>
      </c>
      <c r="J671">
        <v>220.9</v>
      </c>
      <c r="K671">
        <v>101</v>
      </c>
      <c r="L671">
        <v>18.78</v>
      </c>
      <c r="M671">
        <v>179.4</v>
      </c>
      <c r="N671">
        <v>97</v>
      </c>
      <c r="O671">
        <v>8.07</v>
      </c>
      <c r="P671">
        <v>11.3</v>
      </c>
      <c r="Q671">
        <v>2</v>
      </c>
      <c r="R671">
        <v>3.05</v>
      </c>
      <c r="S671">
        <v>1</v>
      </c>
      <c r="T671" t="s">
        <v>22</v>
      </c>
      <c r="U671">
        <f t="shared" si="21"/>
        <v>0</v>
      </c>
      <c r="V671">
        <f>IF(Table2[[#This Row],[international_plan]]="yes",1,0)</f>
        <v>0</v>
      </c>
      <c r="W671">
        <f>IF(Table2[[#This Row],[voice_mail_plan]]="yes",1,0)</f>
        <v>1</v>
      </c>
      <c r="X671" t="str">
        <f t="shared" si="20"/>
        <v>Medium</v>
      </c>
      <c r="Y671" t="str">
        <f>IF(Table2[[#This Row],[total_intl_charge]] &gt; AVERAGE($R$2:$R$4245),"High","Low")</f>
        <v>High</v>
      </c>
      <c r="Z671" t="str">
        <f>IF(AND(G671&gt;AVERAGE(train!$G$2:$G$4251),K671&gt;AVERAGE(train!$K$2:$K$4251)),"High Day &amp; Eve",IF(AND(G671&gt;AVERAGE(train!$G$2:$G$4251),K671&lt;=AVERAGE(train!$K$2:$K$4251)),"High Day Only",IF(AND(G671&lt;=AVERAGE(train!$G$2:$G$4251),K671&gt;AVERAGE(train!$K$2:$K$4251)),"High Eve Only","Low Usage")))</f>
        <v>High Day &amp; Eve</v>
      </c>
    </row>
    <row r="672" spans="1:26">
      <c r="A672" t="s">
        <v>66</v>
      </c>
      <c r="B672">
        <v>108</v>
      </c>
      <c r="C672" t="s">
        <v>28</v>
      </c>
      <c r="D672" t="s">
        <v>22</v>
      </c>
      <c r="E672" t="s">
        <v>22</v>
      </c>
      <c r="F672">
        <v>0</v>
      </c>
      <c r="G672">
        <v>246.2</v>
      </c>
      <c r="H672">
        <v>102</v>
      </c>
      <c r="I672">
        <v>41.85</v>
      </c>
      <c r="J672">
        <v>202.4</v>
      </c>
      <c r="K672">
        <v>134</v>
      </c>
      <c r="L672">
        <v>17.2</v>
      </c>
      <c r="M672">
        <v>180.1</v>
      </c>
      <c r="N672">
        <v>95</v>
      </c>
      <c r="O672">
        <v>8.1</v>
      </c>
      <c r="P672">
        <v>9.4</v>
      </c>
      <c r="Q672">
        <v>5</v>
      </c>
      <c r="R672">
        <v>2.54</v>
      </c>
      <c r="S672">
        <v>1</v>
      </c>
      <c r="T672" t="s">
        <v>22</v>
      </c>
      <c r="U672">
        <f t="shared" si="21"/>
        <v>0</v>
      </c>
      <c r="V672">
        <f>IF(Table2[[#This Row],[international_plan]]="yes",1,0)</f>
        <v>0</v>
      </c>
      <c r="W672">
        <f>IF(Table2[[#This Row],[voice_mail_plan]]="yes",1,0)</f>
        <v>0</v>
      </c>
      <c r="X672" t="str">
        <f t="shared" si="20"/>
        <v>High</v>
      </c>
      <c r="Y672" t="str">
        <f>IF(Table2[[#This Row],[total_intl_charge]] &gt; AVERAGE($R$2:$R$4245),"High","Low")</f>
        <v>Low</v>
      </c>
      <c r="Z672" t="str">
        <f>IF(AND(G672&gt;AVERAGE(train!$G$2:$G$4251),K672&gt;AVERAGE(train!$K$2:$K$4251)),"High Day &amp; Eve",IF(AND(G672&gt;AVERAGE(train!$G$2:$G$4251),K672&lt;=AVERAGE(train!$K$2:$K$4251)),"High Day Only",IF(AND(G672&lt;=AVERAGE(train!$G$2:$G$4251),K672&gt;AVERAGE(train!$K$2:$K$4251)),"High Eve Only","Low Usage")))</f>
        <v>High Day &amp; Eve</v>
      </c>
    </row>
    <row r="673" spans="1:26">
      <c r="A673" t="s">
        <v>40</v>
      </c>
      <c r="B673">
        <v>84</v>
      </c>
      <c r="C673" t="s">
        <v>28</v>
      </c>
      <c r="D673" t="s">
        <v>22</v>
      </c>
      <c r="E673" t="s">
        <v>22</v>
      </c>
      <c r="F673">
        <v>0</v>
      </c>
      <c r="G673">
        <v>191</v>
      </c>
      <c r="H673">
        <v>88</v>
      </c>
      <c r="I673">
        <v>32.47</v>
      </c>
      <c r="J673">
        <v>318.8</v>
      </c>
      <c r="K673">
        <v>119</v>
      </c>
      <c r="L673">
        <v>27.1</v>
      </c>
      <c r="M673">
        <v>247.3</v>
      </c>
      <c r="N673">
        <v>79</v>
      </c>
      <c r="O673">
        <v>11.13</v>
      </c>
      <c r="P673">
        <v>6.5</v>
      </c>
      <c r="Q673">
        <v>4</v>
      </c>
      <c r="R673">
        <v>1.76</v>
      </c>
      <c r="S673">
        <v>0</v>
      </c>
      <c r="T673" t="s">
        <v>22</v>
      </c>
      <c r="U673">
        <f t="shared" si="21"/>
        <v>0</v>
      </c>
      <c r="V673">
        <f>IF(Table2[[#This Row],[international_plan]]="yes",1,0)</f>
        <v>0</v>
      </c>
      <c r="W673">
        <f>IF(Table2[[#This Row],[voice_mail_plan]]="yes",1,0)</f>
        <v>0</v>
      </c>
      <c r="X673" t="str">
        <f t="shared" si="20"/>
        <v>Medium</v>
      </c>
      <c r="Y673" t="str">
        <f>IF(Table2[[#This Row],[total_intl_charge]] &gt; AVERAGE($R$2:$R$4245),"High","Low")</f>
        <v>Low</v>
      </c>
      <c r="Z673" t="str">
        <f>IF(AND(G673&gt;AVERAGE(train!$G$2:$G$4251),K673&gt;AVERAGE(train!$K$2:$K$4251)),"High Day &amp; Eve",IF(AND(G673&gt;AVERAGE(train!$G$2:$G$4251),K673&lt;=AVERAGE(train!$K$2:$K$4251)),"High Day Only",IF(AND(G673&lt;=AVERAGE(train!$G$2:$G$4251),K673&gt;AVERAGE(train!$K$2:$K$4251)),"High Eve Only","Low Usage")))</f>
        <v>High Day &amp; Eve</v>
      </c>
    </row>
    <row r="674" spans="1:26">
      <c r="A674" t="s">
        <v>59</v>
      </c>
      <c r="B674">
        <v>134</v>
      </c>
      <c r="C674" t="s">
        <v>25</v>
      </c>
      <c r="D674" t="s">
        <v>22</v>
      </c>
      <c r="E674" t="s">
        <v>22</v>
      </c>
      <c r="F674">
        <v>0</v>
      </c>
      <c r="G674">
        <v>208.3</v>
      </c>
      <c r="H674">
        <v>86</v>
      </c>
      <c r="I674">
        <v>35.409999999999997</v>
      </c>
      <c r="J674">
        <v>253.6</v>
      </c>
      <c r="K674">
        <v>89</v>
      </c>
      <c r="L674">
        <v>21.56</v>
      </c>
      <c r="M674">
        <v>291</v>
      </c>
      <c r="N674">
        <v>86</v>
      </c>
      <c r="O674">
        <v>13.1</v>
      </c>
      <c r="P674">
        <v>12.6</v>
      </c>
      <c r="Q674">
        <v>3</v>
      </c>
      <c r="R674">
        <v>3.4</v>
      </c>
      <c r="S674">
        <v>1</v>
      </c>
      <c r="T674" t="s">
        <v>22</v>
      </c>
      <c r="U674">
        <f t="shared" si="21"/>
        <v>0</v>
      </c>
      <c r="V674">
        <f>IF(Table2[[#This Row],[international_plan]]="yes",1,0)</f>
        <v>0</v>
      </c>
      <c r="W674">
        <f>IF(Table2[[#This Row],[voice_mail_plan]]="yes",1,0)</f>
        <v>0</v>
      </c>
      <c r="X674" t="str">
        <f t="shared" si="20"/>
        <v>Very High</v>
      </c>
      <c r="Y674" t="str">
        <f>IF(Table2[[#This Row],[total_intl_charge]] &gt; AVERAGE($R$2:$R$4245),"High","Low")</f>
        <v>High</v>
      </c>
      <c r="Z674" t="str">
        <f>IF(AND(G674&gt;AVERAGE(train!$G$2:$G$4251),K674&gt;AVERAGE(train!$K$2:$K$4251)),"High Day &amp; Eve",IF(AND(G674&gt;AVERAGE(train!$G$2:$G$4251),K674&lt;=AVERAGE(train!$K$2:$K$4251)),"High Day Only",IF(AND(G674&lt;=AVERAGE(train!$G$2:$G$4251),K674&gt;AVERAGE(train!$K$2:$K$4251)),"High Eve Only","Low Usage")))</f>
        <v>High Day Only</v>
      </c>
    </row>
    <row r="675" spans="1:26">
      <c r="A675" t="s">
        <v>35</v>
      </c>
      <c r="B675">
        <v>72</v>
      </c>
      <c r="C675" t="s">
        <v>21</v>
      </c>
      <c r="D675" t="s">
        <v>22</v>
      </c>
      <c r="E675" t="s">
        <v>22</v>
      </c>
      <c r="F675">
        <v>0</v>
      </c>
      <c r="G675">
        <v>253</v>
      </c>
      <c r="H675">
        <v>73</v>
      </c>
      <c r="I675">
        <v>43.01</v>
      </c>
      <c r="J675">
        <v>219.3</v>
      </c>
      <c r="K675">
        <v>78</v>
      </c>
      <c r="L675">
        <v>18.64</v>
      </c>
      <c r="M675">
        <v>210.8</v>
      </c>
      <c r="N675">
        <v>89</v>
      </c>
      <c r="O675">
        <v>9.49</v>
      </c>
      <c r="P675">
        <v>9.8000000000000007</v>
      </c>
      <c r="Q675">
        <v>4</v>
      </c>
      <c r="R675">
        <v>2.65</v>
      </c>
      <c r="S675">
        <v>0</v>
      </c>
      <c r="T675" t="s">
        <v>22</v>
      </c>
      <c r="U675">
        <f t="shared" si="21"/>
        <v>0</v>
      </c>
      <c r="V675">
        <f>IF(Table2[[#This Row],[international_plan]]="yes",1,0)</f>
        <v>0</v>
      </c>
      <c r="W675">
        <f>IF(Table2[[#This Row],[voice_mail_plan]]="yes",1,0)</f>
        <v>0</v>
      </c>
      <c r="X675" t="str">
        <f t="shared" si="20"/>
        <v>Low</v>
      </c>
      <c r="Y675" t="str">
        <f>IF(Table2[[#This Row],[total_intl_charge]] &gt; AVERAGE($R$2:$R$4245),"High","Low")</f>
        <v>Low</v>
      </c>
      <c r="Z675" t="str">
        <f>IF(AND(G675&gt;AVERAGE(train!$G$2:$G$4251),K675&gt;AVERAGE(train!$K$2:$K$4251)),"High Day &amp; Eve",IF(AND(G675&gt;AVERAGE(train!$G$2:$G$4251),K675&lt;=AVERAGE(train!$K$2:$K$4251)),"High Day Only",IF(AND(G675&lt;=AVERAGE(train!$G$2:$G$4251),K675&gt;AVERAGE(train!$K$2:$K$4251)),"High Eve Only","Low Usage")))</f>
        <v>High Day Only</v>
      </c>
    </row>
    <row r="676" spans="1:26">
      <c r="A676" t="s">
        <v>68</v>
      </c>
      <c r="B676">
        <v>83</v>
      </c>
      <c r="C676" t="s">
        <v>25</v>
      </c>
      <c r="D676" t="s">
        <v>22</v>
      </c>
      <c r="E676" t="s">
        <v>22</v>
      </c>
      <c r="F676">
        <v>0</v>
      </c>
      <c r="G676">
        <v>202.3</v>
      </c>
      <c r="H676">
        <v>87</v>
      </c>
      <c r="I676">
        <v>34.39</v>
      </c>
      <c r="J676">
        <v>201.5</v>
      </c>
      <c r="K676">
        <v>111</v>
      </c>
      <c r="L676">
        <v>17.13</v>
      </c>
      <c r="M676">
        <v>101.7</v>
      </c>
      <c r="N676">
        <v>82</v>
      </c>
      <c r="O676">
        <v>4.58</v>
      </c>
      <c r="P676">
        <v>6.8</v>
      </c>
      <c r="Q676">
        <v>4</v>
      </c>
      <c r="R676">
        <v>1.84</v>
      </c>
      <c r="S676">
        <v>0</v>
      </c>
      <c r="T676" t="s">
        <v>22</v>
      </c>
      <c r="U676">
        <f t="shared" si="21"/>
        <v>0</v>
      </c>
      <c r="V676">
        <f>IF(Table2[[#This Row],[international_plan]]="yes",1,0)</f>
        <v>0</v>
      </c>
      <c r="W676">
        <f>IF(Table2[[#This Row],[voice_mail_plan]]="yes",1,0)</f>
        <v>0</v>
      </c>
      <c r="X676" t="str">
        <f t="shared" si="20"/>
        <v>Medium</v>
      </c>
      <c r="Y676" t="str">
        <f>IF(Table2[[#This Row],[total_intl_charge]] &gt; AVERAGE($R$2:$R$4245),"High","Low")</f>
        <v>Low</v>
      </c>
      <c r="Z676" t="str">
        <f>IF(AND(G676&gt;AVERAGE(train!$G$2:$G$4251),K676&gt;AVERAGE(train!$K$2:$K$4251)),"High Day &amp; Eve",IF(AND(G676&gt;AVERAGE(train!$G$2:$G$4251),K676&lt;=AVERAGE(train!$K$2:$K$4251)),"High Day Only",IF(AND(G676&lt;=AVERAGE(train!$G$2:$G$4251),K676&gt;AVERAGE(train!$K$2:$K$4251)),"High Eve Only","Low Usage")))</f>
        <v>High Day &amp; Eve</v>
      </c>
    </row>
    <row r="677" spans="1:26">
      <c r="A677" t="s">
        <v>48</v>
      </c>
      <c r="B677">
        <v>56</v>
      </c>
      <c r="C677" t="s">
        <v>21</v>
      </c>
      <c r="D677" t="s">
        <v>22</v>
      </c>
      <c r="E677" t="s">
        <v>23</v>
      </c>
      <c r="F677">
        <v>30</v>
      </c>
      <c r="G677">
        <v>127.1</v>
      </c>
      <c r="H677">
        <v>89</v>
      </c>
      <c r="I677">
        <v>21.61</v>
      </c>
      <c r="J677">
        <v>172.1</v>
      </c>
      <c r="K677">
        <v>116</v>
      </c>
      <c r="L677">
        <v>14.63</v>
      </c>
      <c r="M677">
        <v>194.6</v>
      </c>
      <c r="N677">
        <v>111</v>
      </c>
      <c r="O677">
        <v>8.76</v>
      </c>
      <c r="P677">
        <v>12.1</v>
      </c>
      <c r="Q677">
        <v>3</v>
      </c>
      <c r="R677">
        <v>3.27</v>
      </c>
      <c r="S677">
        <v>1</v>
      </c>
      <c r="T677" t="s">
        <v>22</v>
      </c>
      <c r="U677">
        <f t="shared" si="21"/>
        <v>0</v>
      </c>
      <c r="V677">
        <f>IF(Table2[[#This Row],[international_plan]]="yes",1,0)</f>
        <v>0</v>
      </c>
      <c r="W677">
        <f>IF(Table2[[#This Row],[voice_mail_plan]]="yes",1,0)</f>
        <v>1</v>
      </c>
      <c r="X677" t="str">
        <f t="shared" si="20"/>
        <v>Low</v>
      </c>
      <c r="Y677" t="str">
        <f>IF(Table2[[#This Row],[total_intl_charge]] &gt; AVERAGE($R$2:$R$4245),"High","Low")</f>
        <v>High</v>
      </c>
      <c r="Z677" t="str">
        <f>IF(AND(G677&gt;AVERAGE(train!$G$2:$G$4251),K677&gt;AVERAGE(train!$K$2:$K$4251)),"High Day &amp; Eve",IF(AND(G677&gt;AVERAGE(train!$G$2:$G$4251),K677&lt;=AVERAGE(train!$K$2:$K$4251)),"High Day Only",IF(AND(G677&lt;=AVERAGE(train!$G$2:$G$4251),K677&gt;AVERAGE(train!$K$2:$K$4251)),"High Eve Only","Low Usage")))</f>
        <v>High Eve Only</v>
      </c>
    </row>
    <row r="678" spans="1:26">
      <c r="A678" t="s">
        <v>54</v>
      </c>
      <c r="B678">
        <v>171</v>
      </c>
      <c r="C678" t="s">
        <v>28</v>
      </c>
      <c r="D678" t="s">
        <v>22</v>
      </c>
      <c r="E678" t="s">
        <v>23</v>
      </c>
      <c r="F678">
        <v>17</v>
      </c>
      <c r="G678">
        <v>186.9</v>
      </c>
      <c r="H678">
        <v>94</v>
      </c>
      <c r="I678">
        <v>31.77</v>
      </c>
      <c r="J678">
        <v>240</v>
      </c>
      <c r="K678">
        <v>138</v>
      </c>
      <c r="L678">
        <v>20.399999999999999</v>
      </c>
      <c r="M678">
        <v>200.9</v>
      </c>
      <c r="N678">
        <v>64</v>
      </c>
      <c r="O678">
        <v>9.0399999999999991</v>
      </c>
      <c r="P678">
        <v>5.8</v>
      </c>
      <c r="Q678">
        <v>3</v>
      </c>
      <c r="R678">
        <v>1.57</v>
      </c>
      <c r="S678">
        <v>1</v>
      </c>
      <c r="T678" t="s">
        <v>22</v>
      </c>
      <c r="U678">
        <f t="shared" si="21"/>
        <v>0</v>
      </c>
      <c r="V678">
        <f>IF(Table2[[#This Row],[international_plan]]="yes",1,0)</f>
        <v>0</v>
      </c>
      <c r="W678">
        <f>IF(Table2[[#This Row],[voice_mail_plan]]="yes",1,0)</f>
        <v>1</v>
      </c>
      <c r="X678" t="str">
        <f t="shared" si="20"/>
        <v>Very High</v>
      </c>
      <c r="Y678" t="str">
        <f>IF(Table2[[#This Row],[total_intl_charge]] &gt; AVERAGE($R$2:$R$4245),"High","Low")</f>
        <v>Low</v>
      </c>
      <c r="Z678" t="str">
        <f>IF(AND(G678&gt;AVERAGE(train!$G$2:$G$4251),K678&gt;AVERAGE(train!$K$2:$K$4251)),"High Day &amp; Eve",IF(AND(G678&gt;AVERAGE(train!$G$2:$G$4251),K678&lt;=AVERAGE(train!$K$2:$K$4251)),"High Day Only",IF(AND(G678&lt;=AVERAGE(train!$G$2:$G$4251),K678&gt;AVERAGE(train!$K$2:$K$4251)),"High Eve Only","Low Usage")))</f>
        <v>High Day &amp; Eve</v>
      </c>
    </row>
    <row r="679" spans="1:26">
      <c r="A679" t="s">
        <v>69</v>
      </c>
      <c r="B679">
        <v>123</v>
      </c>
      <c r="C679" t="s">
        <v>28</v>
      </c>
      <c r="D679" t="s">
        <v>22</v>
      </c>
      <c r="E679" t="s">
        <v>22</v>
      </c>
      <c r="F679">
        <v>0</v>
      </c>
      <c r="G679">
        <v>194</v>
      </c>
      <c r="H679">
        <v>118</v>
      </c>
      <c r="I679">
        <v>32.979999999999997</v>
      </c>
      <c r="J679">
        <v>242</v>
      </c>
      <c r="K679">
        <v>114</v>
      </c>
      <c r="L679">
        <v>20.57</v>
      </c>
      <c r="M679">
        <v>146.30000000000001</v>
      </c>
      <c r="N679">
        <v>108</v>
      </c>
      <c r="O679">
        <v>6.58</v>
      </c>
      <c r="P679">
        <v>12.1</v>
      </c>
      <c r="Q679">
        <v>4</v>
      </c>
      <c r="R679">
        <v>3.27</v>
      </c>
      <c r="S679">
        <v>1</v>
      </c>
      <c r="T679" t="s">
        <v>22</v>
      </c>
      <c r="U679">
        <f t="shared" si="21"/>
        <v>0</v>
      </c>
      <c r="V679">
        <f>IF(Table2[[#This Row],[international_plan]]="yes",1,0)</f>
        <v>0</v>
      </c>
      <c r="W679">
        <f>IF(Table2[[#This Row],[voice_mail_plan]]="yes",1,0)</f>
        <v>0</v>
      </c>
      <c r="X679" t="str">
        <f t="shared" si="20"/>
        <v>High</v>
      </c>
      <c r="Y679" t="str">
        <f>IF(Table2[[#This Row],[total_intl_charge]] &gt; AVERAGE($R$2:$R$4245),"High","Low")</f>
        <v>High</v>
      </c>
      <c r="Z679" t="str">
        <f>IF(AND(G679&gt;AVERAGE(train!$G$2:$G$4251),K679&gt;AVERAGE(train!$K$2:$K$4251)),"High Day &amp; Eve",IF(AND(G679&gt;AVERAGE(train!$G$2:$G$4251),K679&lt;=AVERAGE(train!$K$2:$K$4251)),"High Day Only",IF(AND(G679&lt;=AVERAGE(train!$G$2:$G$4251),K679&gt;AVERAGE(train!$K$2:$K$4251)),"High Eve Only","Low Usage")))</f>
        <v>High Day &amp; Eve</v>
      </c>
    </row>
    <row r="680" spans="1:26">
      <c r="A680" t="s">
        <v>40</v>
      </c>
      <c r="B680">
        <v>58</v>
      </c>
      <c r="C680" t="s">
        <v>28</v>
      </c>
      <c r="D680" t="s">
        <v>22</v>
      </c>
      <c r="E680" t="s">
        <v>22</v>
      </c>
      <c r="F680">
        <v>0</v>
      </c>
      <c r="G680">
        <v>234.8</v>
      </c>
      <c r="H680">
        <v>89</v>
      </c>
      <c r="I680">
        <v>39.92</v>
      </c>
      <c r="J680">
        <v>106.8</v>
      </c>
      <c r="K680">
        <v>131</v>
      </c>
      <c r="L680">
        <v>9.08</v>
      </c>
      <c r="M680">
        <v>178.5</v>
      </c>
      <c r="N680">
        <v>122</v>
      </c>
      <c r="O680">
        <v>8.0299999999999994</v>
      </c>
      <c r="P680">
        <v>9.9</v>
      </c>
      <c r="Q680">
        <v>6</v>
      </c>
      <c r="R680">
        <v>2.67</v>
      </c>
      <c r="S680">
        <v>0</v>
      </c>
      <c r="T680" t="s">
        <v>22</v>
      </c>
      <c r="U680">
        <f t="shared" si="21"/>
        <v>0</v>
      </c>
      <c r="V680">
        <f>IF(Table2[[#This Row],[international_plan]]="yes",1,0)</f>
        <v>0</v>
      </c>
      <c r="W680">
        <f>IF(Table2[[#This Row],[voice_mail_plan]]="yes",1,0)</f>
        <v>0</v>
      </c>
      <c r="X680" t="str">
        <f t="shared" si="20"/>
        <v>Low</v>
      </c>
      <c r="Y680" t="str">
        <f>IF(Table2[[#This Row],[total_intl_charge]] &gt; AVERAGE($R$2:$R$4245),"High","Low")</f>
        <v>Low</v>
      </c>
      <c r="Z680" t="str">
        <f>IF(AND(G680&gt;AVERAGE(train!$G$2:$G$4251),K680&gt;AVERAGE(train!$K$2:$K$4251)),"High Day &amp; Eve",IF(AND(G680&gt;AVERAGE(train!$G$2:$G$4251),K680&lt;=AVERAGE(train!$K$2:$K$4251)),"High Day Only",IF(AND(G680&lt;=AVERAGE(train!$G$2:$G$4251),K680&gt;AVERAGE(train!$K$2:$K$4251)),"High Eve Only","Low Usage")))</f>
        <v>High Day &amp; Eve</v>
      </c>
    </row>
    <row r="681" spans="1:26">
      <c r="A681" t="s">
        <v>47</v>
      </c>
      <c r="B681">
        <v>156</v>
      </c>
      <c r="C681" t="s">
        <v>28</v>
      </c>
      <c r="D681" t="s">
        <v>22</v>
      </c>
      <c r="E681" t="s">
        <v>22</v>
      </c>
      <c r="F681">
        <v>0</v>
      </c>
      <c r="G681">
        <v>123.7</v>
      </c>
      <c r="H681">
        <v>96</v>
      </c>
      <c r="I681">
        <v>21.03</v>
      </c>
      <c r="J681">
        <v>103</v>
      </c>
      <c r="K681">
        <v>80</v>
      </c>
      <c r="L681">
        <v>8.76</v>
      </c>
      <c r="M681">
        <v>189.4</v>
      </c>
      <c r="N681">
        <v>82</v>
      </c>
      <c r="O681">
        <v>8.52</v>
      </c>
      <c r="P681">
        <v>13.1</v>
      </c>
      <c r="Q681">
        <v>4</v>
      </c>
      <c r="R681">
        <v>3.54</v>
      </c>
      <c r="S681">
        <v>1</v>
      </c>
      <c r="T681" t="s">
        <v>22</v>
      </c>
      <c r="U681">
        <f t="shared" si="21"/>
        <v>0</v>
      </c>
      <c r="V681">
        <f>IF(Table2[[#This Row],[international_plan]]="yes",1,0)</f>
        <v>0</v>
      </c>
      <c r="W681">
        <f>IF(Table2[[#This Row],[voice_mail_plan]]="yes",1,0)</f>
        <v>0</v>
      </c>
      <c r="X681" t="str">
        <f t="shared" si="20"/>
        <v>Very High</v>
      </c>
      <c r="Y681" t="str">
        <f>IF(Table2[[#This Row],[total_intl_charge]] &gt; AVERAGE($R$2:$R$4245),"High","Low")</f>
        <v>High</v>
      </c>
      <c r="Z681" t="str">
        <f>IF(AND(G681&gt;AVERAGE(train!$G$2:$G$4251),K681&gt;AVERAGE(train!$K$2:$K$4251)),"High Day &amp; Eve",IF(AND(G681&gt;AVERAGE(train!$G$2:$G$4251),K681&lt;=AVERAGE(train!$K$2:$K$4251)),"High Day Only",IF(AND(G681&lt;=AVERAGE(train!$G$2:$G$4251),K681&gt;AVERAGE(train!$K$2:$K$4251)),"High Eve Only","Low Usage")))</f>
        <v>Low Usage</v>
      </c>
    </row>
    <row r="682" spans="1:26">
      <c r="A682" t="s">
        <v>51</v>
      </c>
      <c r="B682">
        <v>166</v>
      </c>
      <c r="C682" t="s">
        <v>28</v>
      </c>
      <c r="D682" t="s">
        <v>22</v>
      </c>
      <c r="E682" t="s">
        <v>22</v>
      </c>
      <c r="F682">
        <v>0</v>
      </c>
      <c r="G682">
        <v>173.9</v>
      </c>
      <c r="H682">
        <v>103</v>
      </c>
      <c r="I682">
        <v>29.56</v>
      </c>
      <c r="J682">
        <v>276.39999999999998</v>
      </c>
      <c r="K682">
        <v>83</v>
      </c>
      <c r="L682">
        <v>23.49</v>
      </c>
      <c r="M682">
        <v>190.8</v>
      </c>
      <c r="N682">
        <v>113</v>
      </c>
      <c r="O682">
        <v>8.59</v>
      </c>
      <c r="P682">
        <v>15.3</v>
      </c>
      <c r="Q682">
        <v>5</v>
      </c>
      <c r="R682">
        <v>4.13</v>
      </c>
      <c r="S682">
        <v>0</v>
      </c>
      <c r="T682" t="s">
        <v>22</v>
      </c>
      <c r="U682">
        <f t="shared" si="21"/>
        <v>0</v>
      </c>
      <c r="V682">
        <f>IF(Table2[[#This Row],[international_plan]]="yes",1,0)</f>
        <v>0</v>
      </c>
      <c r="W682">
        <f>IF(Table2[[#This Row],[voice_mail_plan]]="yes",1,0)</f>
        <v>0</v>
      </c>
      <c r="X682" t="str">
        <f t="shared" si="20"/>
        <v>Very High</v>
      </c>
      <c r="Y682" t="str">
        <f>IF(Table2[[#This Row],[total_intl_charge]] &gt; AVERAGE($R$2:$R$4245),"High","Low")</f>
        <v>High</v>
      </c>
      <c r="Z682" t="str">
        <f>IF(AND(G682&gt;AVERAGE(train!$G$2:$G$4251),K682&gt;AVERAGE(train!$K$2:$K$4251)),"High Day &amp; Eve",IF(AND(G682&gt;AVERAGE(train!$G$2:$G$4251),K682&lt;=AVERAGE(train!$K$2:$K$4251)),"High Day Only",IF(AND(G682&lt;=AVERAGE(train!$G$2:$G$4251),K682&gt;AVERAGE(train!$K$2:$K$4251)),"High Eve Only","Low Usage")))</f>
        <v>Low Usage</v>
      </c>
    </row>
    <row r="683" spans="1:26">
      <c r="A683" t="s">
        <v>59</v>
      </c>
      <c r="B683">
        <v>75</v>
      </c>
      <c r="C683" t="s">
        <v>28</v>
      </c>
      <c r="D683" t="s">
        <v>22</v>
      </c>
      <c r="E683" t="s">
        <v>23</v>
      </c>
      <c r="F683">
        <v>41</v>
      </c>
      <c r="G683">
        <v>130.9</v>
      </c>
      <c r="H683">
        <v>115</v>
      </c>
      <c r="I683">
        <v>22.25</v>
      </c>
      <c r="J683">
        <v>203.4</v>
      </c>
      <c r="K683">
        <v>110</v>
      </c>
      <c r="L683">
        <v>17.29</v>
      </c>
      <c r="M683">
        <v>171.7</v>
      </c>
      <c r="N683">
        <v>68</v>
      </c>
      <c r="O683">
        <v>7.73</v>
      </c>
      <c r="P683">
        <v>12.4</v>
      </c>
      <c r="Q683">
        <v>4</v>
      </c>
      <c r="R683">
        <v>3.35</v>
      </c>
      <c r="S683">
        <v>1</v>
      </c>
      <c r="T683" t="s">
        <v>22</v>
      </c>
      <c r="U683">
        <f t="shared" si="21"/>
        <v>0</v>
      </c>
      <c r="V683">
        <f>IF(Table2[[#This Row],[international_plan]]="yes",1,0)</f>
        <v>0</v>
      </c>
      <c r="W683">
        <f>IF(Table2[[#This Row],[voice_mail_plan]]="yes",1,0)</f>
        <v>1</v>
      </c>
      <c r="X683" t="str">
        <f t="shared" si="20"/>
        <v>Medium</v>
      </c>
      <c r="Y683" t="str">
        <f>IF(Table2[[#This Row],[total_intl_charge]] &gt; AVERAGE($R$2:$R$4245),"High","Low")</f>
        <v>High</v>
      </c>
      <c r="Z683" t="str">
        <f>IF(AND(G683&gt;AVERAGE(train!$G$2:$G$4251),K683&gt;AVERAGE(train!$K$2:$K$4251)),"High Day &amp; Eve",IF(AND(G683&gt;AVERAGE(train!$G$2:$G$4251),K683&lt;=AVERAGE(train!$K$2:$K$4251)),"High Day Only",IF(AND(G683&lt;=AVERAGE(train!$G$2:$G$4251),K683&gt;AVERAGE(train!$K$2:$K$4251)),"High Eve Only","Low Usage")))</f>
        <v>High Eve Only</v>
      </c>
    </row>
    <row r="684" spans="1:26">
      <c r="A684" t="s">
        <v>65</v>
      </c>
      <c r="B684">
        <v>75</v>
      </c>
      <c r="C684" t="s">
        <v>21</v>
      </c>
      <c r="D684" t="s">
        <v>22</v>
      </c>
      <c r="E684" t="s">
        <v>22</v>
      </c>
      <c r="F684">
        <v>0</v>
      </c>
      <c r="G684">
        <v>314.60000000000002</v>
      </c>
      <c r="H684">
        <v>102</v>
      </c>
      <c r="I684">
        <v>53.48</v>
      </c>
      <c r="J684">
        <v>169.8</v>
      </c>
      <c r="K684">
        <v>86</v>
      </c>
      <c r="L684">
        <v>14.43</v>
      </c>
      <c r="M684">
        <v>285.10000000000002</v>
      </c>
      <c r="N684">
        <v>100</v>
      </c>
      <c r="O684">
        <v>12.83</v>
      </c>
      <c r="P684">
        <v>5.7</v>
      </c>
      <c r="Q684">
        <v>3</v>
      </c>
      <c r="R684">
        <v>1.54</v>
      </c>
      <c r="S684">
        <v>2</v>
      </c>
      <c r="T684" t="s">
        <v>23</v>
      </c>
      <c r="U684">
        <f t="shared" si="21"/>
        <v>1</v>
      </c>
      <c r="V684">
        <f>IF(Table2[[#This Row],[international_plan]]="yes",1,0)</f>
        <v>0</v>
      </c>
      <c r="W684">
        <f>IF(Table2[[#This Row],[voice_mail_plan]]="yes",1,0)</f>
        <v>0</v>
      </c>
      <c r="X684" t="str">
        <f t="shared" si="20"/>
        <v>Medium</v>
      </c>
      <c r="Y684" t="str">
        <f>IF(Table2[[#This Row],[total_intl_charge]] &gt; AVERAGE($R$2:$R$4245),"High","Low")</f>
        <v>Low</v>
      </c>
      <c r="Z684" t="str">
        <f>IF(AND(G684&gt;AVERAGE(train!$G$2:$G$4251),K684&gt;AVERAGE(train!$K$2:$K$4251)),"High Day &amp; Eve",IF(AND(G684&gt;AVERAGE(train!$G$2:$G$4251),K684&lt;=AVERAGE(train!$K$2:$K$4251)),"High Day Only",IF(AND(G684&lt;=AVERAGE(train!$G$2:$G$4251),K684&gt;AVERAGE(train!$K$2:$K$4251)),"High Eve Only","Low Usage")))</f>
        <v>High Day Only</v>
      </c>
    </row>
    <row r="685" spans="1:26">
      <c r="A685" t="s">
        <v>20</v>
      </c>
      <c r="B685">
        <v>83</v>
      </c>
      <c r="C685" t="s">
        <v>28</v>
      </c>
      <c r="D685" t="s">
        <v>22</v>
      </c>
      <c r="E685" t="s">
        <v>22</v>
      </c>
      <c r="F685">
        <v>0</v>
      </c>
      <c r="G685">
        <v>227.9</v>
      </c>
      <c r="H685">
        <v>78</v>
      </c>
      <c r="I685">
        <v>38.74</v>
      </c>
      <c r="J685">
        <v>207.5</v>
      </c>
      <c r="K685">
        <v>115</v>
      </c>
      <c r="L685">
        <v>17.64</v>
      </c>
      <c r="M685">
        <v>211.7</v>
      </c>
      <c r="N685">
        <v>100</v>
      </c>
      <c r="O685">
        <v>9.5299999999999994</v>
      </c>
      <c r="P685">
        <v>12.1</v>
      </c>
      <c r="Q685">
        <v>5</v>
      </c>
      <c r="R685">
        <v>3.27</v>
      </c>
      <c r="S685">
        <v>1</v>
      </c>
      <c r="T685" t="s">
        <v>22</v>
      </c>
      <c r="U685">
        <f t="shared" si="21"/>
        <v>0</v>
      </c>
      <c r="V685">
        <f>IF(Table2[[#This Row],[international_plan]]="yes",1,0)</f>
        <v>0</v>
      </c>
      <c r="W685">
        <f>IF(Table2[[#This Row],[voice_mail_plan]]="yes",1,0)</f>
        <v>0</v>
      </c>
      <c r="X685" t="str">
        <f t="shared" si="20"/>
        <v>Medium</v>
      </c>
      <c r="Y685" t="str">
        <f>IF(Table2[[#This Row],[total_intl_charge]] &gt; AVERAGE($R$2:$R$4245),"High","Low")</f>
        <v>High</v>
      </c>
      <c r="Z685" t="str">
        <f>IF(AND(G685&gt;AVERAGE(train!$G$2:$G$4251),K685&gt;AVERAGE(train!$K$2:$K$4251)),"High Day &amp; Eve",IF(AND(G685&gt;AVERAGE(train!$G$2:$G$4251),K685&lt;=AVERAGE(train!$K$2:$K$4251)),"High Day Only",IF(AND(G685&lt;=AVERAGE(train!$G$2:$G$4251),K685&gt;AVERAGE(train!$K$2:$K$4251)),"High Eve Only","Low Usage")))</f>
        <v>High Day &amp; Eve</v>
      </c>
    </row>
    <row r="686" spans="1:26">
      <c r="A686" t="s">
        <v>55</v>
      </c>
      <c r="B686">
        <v>243</v>
      </c>
      <c r="C686" t="s">
        <v>28</v>
      </c>
      <c r="D686" t="s">
        <v>22</v>
      </c>
      <c r="E686" t="s">
        <v>22</v>
      </c>
      <c r="F686">
        <v>0</v>
      </c>
      <c r="G686">
        <v>95.5</v>
      </c>
      <c r="H686">
        <v>92</v>
      </c>
      <c r="I686">
        <v>16.239999999999998</v>
      </c>
      <c r="J686">
        <v>163.69999999999999</v>
      </c>
      <c r="K686">
        <v>63</v>
      </c>
      <c r="L686">
        <v>13.91</v>
      </c>
      <c r="M686">
        <v>264.2</v>
      </c>
      <c r="N686">
        <v>118</v>
      </c>
      <c r="O686">
        <v>11.89</v>
      </c>
      <c r="P686">
        <v>6.6</v>
      </c>
      <c r="Q686">
        <v>6</v>
      </c>
      <c r="R686">
        <v>1.78</v>
      </c>
      <c r="S686">
        <v>2</v>
      </c>
      <c r="T686" t="s">
        <v>22</v>
      </c>
      <c r="U686">
        <f t="shared" si="21"/>
        <v>0</v>
      </c>
      <c r="V686">
        <f>IF(Table2[[#This Row],[international_plan]]="yes",1,0)</f>
        <v>0</v>
      </c>
      <c r="W686">
        <f>IF(Table2[[#This Row],[voice_mail_plan]]="yes",1,0)</f>
        <v>0</v>
      </c>
      <c r="X686" t="str">
        <f t="shared" si="20"/>
        <v>Very High</v>
      </c>
      <c r="Y686" t="str">
        <f>IF(Table2[[#This Row],[total_intl_charge]] &gt; AVERAGE($R$2:$R$4245),"High","Low")</f>
        <v>Low</v>
      </c>
      <c r="Z686" t="str">
        <f>IF(AND(G686&gt;AVERAGE(train!$G$2:$G$4251),K686&gt;AVERAGE(train!$K$2:$K$4251)),"High Day &amp; Eve",IF(AND(G686&gt;AVERAGE(train!$G$2:$G$4251),K686&lt;=AVERAGE(train!$K$2:$K$4251)),"High Day Only",IF(AND(G686&lt;=AVERAGE(train!$G$2:$G$4251),K686&gt;AVERAGE(train!$K$2:$K$4251)),"High Eve Only","Low Usage")))</f>
        <v>Low Usage</v>
      </c>
    </row>
    <row r="687" spans="1:26">
      <c r="A687" t="s">
        <v>61</v>
      </c>
      <c r="B687">
        <v>153</v>
      </c>
      <c r="C687" t="s">
        <v>25</v>
      </c>
      <c r="D687" t="s">
        <v>22</v>
      </c>
      <c r="E687" t="s">
        <v>22</v>
      </c>
      <c r="F687">
        <v>0</v>
      </c>
      <c r="G687">
        <v>185.3</v>
      </c>
      <c r="H687">
        <v>127</v>
      </c>
      <c r="I687">
        <v>31.5</v>
      </c>
      <c r="J687">
        <v>208</v>
      </c>
      <c r="K687">
        <v>73</v>
      </c>
      <c r="L687">
        <v>17.68</v>
      </c>
      <c r="M687">
        <v>206.1</v>
      </c>
      <c r="N687">
        <v>124</v>
      </c>
      <c r="O687">
        <v>9.27</v>
      </c>
      <c r="P687">
        <v>15.1</v>
      </c>
      <c r="Q687">
        <v>3</v>
      </c>
      <c r="R687">
        <v>4.08</v>
      </c>
      <c r="S687">
        <v>1</v>
      </c>
      <c r="T687" t="s">
        <v>22</v>
      </c>
      <c r="U687">
        <f t="shared" si="21"/>
        <v>0</v>
      </c>
      <c r="V687">
        <f>IF(Table2[[#This Row],[international_plan]]="yes",1,0)</f>
        <v>0</v>
      </c>
      <c r="W687">
        <f>IF(Table2[[#This Row],[voice_mail_plan]]="yes",1,0)</f>
        <v>0</v>
      </c>
      <c r="X687" t="str">
        <f t="shared" si="20"/>
        <v>Very High</v>
      </c>
      <c r="Y687" t="str">
        <f>IF(Table2[[#This Row],[total_intl_charge]] &gt; AVERAGE($R$2:$R$4245),"High","Low")</f>
        <v>High</v>
      </c>
      <c r="Z687" t="str">
        <f>IF(AND(G687&gt;AVERAGE(train!$G$2:$G$4251),K687&gt;AVERAGE(train!$K$2:$K$4251)),"High Day &amp; Eve",IF(AND(G687&gt;AVERAGE(train!$G$2:$G$4251),K687&lt;=AVERAGE(train!$K$2:$K$4251)),"High Day Only",IF(AND(G687&lt;=AVERAGE(train!$G$2:$G$4251),K687&gt;AVERAGE(train!$K$2:$K$4251)),"High Eve Only","Low Usage")))</f>
        <v>High Day Only</v>
      </c>
    </row>
    <row r="688" spans="1:26">
      <c r="A688" t="s">
        <v>60</v>
      </c>
      <c r="B688">
        <v>150</v>
      </c>
      <c r="C688" t="s">
        <v>21</v>
      </c>
      <c r="D688" t="s">
        <v>22</v>
      </c>
      <c r="E688" t="s">
        <v>22</v>
      </c>
      <c r="F688">
        <v>0</v>
      </c>
      <c r="G688">
        <v>146.30000000000001</v>
      </c>
      <c r="H688">
        <v>133</v>
      </c>
      <c r="I688">
        <v>24.87</v>
      </c>
      <c r="J688">
        <v>202.7</v>
      </c>
      <c r="K688">
        <v>95</v>
      </c>
      <c r="L688">
        <v>17.23</v>
      </c>
      <c r="M688">
        <v>234.7</v>
      </c>
      <c r="N688">
        <v>103</v>
      </c>
      <c r="O688">
        <v>10.56</v>
      </c>
      <c r="P688">
        <v>13.1</v>
      </c>
      <c r="Q688">
        <v>3</v>
      </c>
      <c r="R688">
        <v>3.54</v>
      </c>
      <c r="S688">
        <v>1</v>
      </c>
      <c r="T688" t="s">
        <v>22</v>
      </c>
      <c r="U688">
        <f t="shared" si="21"/>
        <v>0</v>
      </c>
      <c r="V688">
        <f>IF(Table2[[#This Row],[international_plan]]="yes",1,0)</f>
        <v>0</v>
      </c>
      <c r="W688">
        <f>IF(Table2[[#This Row],[voice_mail_plan]]="yes",1,0)</f>
        <v>0</v>
      </c>
      <c r="X688" t="str">
        <f t="shared" si="20"/>
        <v>Very High</v>
      </c>
      <c r="Y688" t="str">
        <f>IF(Table2[[#This Row],[total_intl_charge]] &gt; AVERAGE($R$2:$R$4245),"High","Low")</f>
        <v>High</v>
      </c>
      <c r="Z688" t="str">
        <f>IF(AND(G688&gt;AVERAGE(train!$G$2:$G$4251),K688&gt;AVERAGE(train!$K$2:$K$4251)),"High Day &amp; Eve",IF(AND(G688&gt;AVERAGE(train!$G$2:$G$4251),K688&lt;=AVERAGE(train!$K$2:$K$4251)),"High Day Only",IF(AND(G688&lt;=AVERAGE(train!$G$2:$G$4251),K688&gt;AVERAGE(train!$K$2:$K$4251)),"High Eve Only","Low Usage")))</f>
        <v>Low Usage</v>
      </c>
    </row>
    <row r="689" spans="1:26">
      <c r="A689" t="s">
        <v>31</v>
      </c>
      <c r="B689">
        <v>92</v>
      </c>
      <c r="C689" t="s">
        <v>28</v>
      </c>
      <c r="D689" t="s">
        <v>22</v>
      </c>
      <c r="E689" t="s">
        <v>23</v>
      </c>
      <c r="F689">
        <v>16</v>
      </c>
      <c r="G689">
        <v>184</v>
      </c>
      <c r="H689">
        <v>99</v>
      </c>
      <c r="I689">
        <v>31.28</v>
      </c>
      <c r="J689">
        <v>76.400000000000006</v>
      </c>
      <c r="K689">
        <v>134</v>
      </c>
      <c r="L689">
        <v>6.49</v>
      </c>
      <c r="M689">
        <v>185.1</v>
      </c>
      <c r="N689">
        <v>96</v>
      </c>
      <c r="O689">
        <v>8.33</v>
      </c>
      <c r="P689">
        <v>12.7</v>
      </c>
      <c r="Q689">
        <v>3</v>
      </c>
      <c r="R689">
        <v>3.43</v>
      </c>
      <c r="S689">
        <v>2</v>
      </c>
      <c r="T689" t="s">
        <v>22</v>
      </c>
      <c r="U689">
        <f t="shared" si="21"/>
        <v>0</v>
      </c>
      <c r="V689">
        <f>IF(Table2[[#This Row],[international_plan]]="yes",1,0)</f>
        <v>0</v>
      </c>
      <c r="W689">
        <f>IF(Table2[[#This Row],[voice_mail_plan]]="yes",1,0)</f>
        <v>1</v>
      </c>
      <c r="X689" t="str">
        <f t="shared" si="20"/>
        <v>Medium</v>
      </c>
      <c r="Y689" t="str">
        <f>IF(Table2[[#This Row],[total_intl_charge]] &gt; AVERAGE($R$2:$R$4245),"High","Low")</f>
        <v>High</v>
      </c>
      <c r="Z689" t="str">
        <f>IF(AND(G689&gt;AVERAGE(train!$G$2:$G$4251),K689&gt;AVERAGE(train!$K$2:$K$4251)),"High Day &amp; Eve",IF(AND(G689&gt;AVERAGE(train!$G$2:$G$4251),K689&lt;=AVERAGE(train!$K$2:$K$4251)),"High Day Only",IF(AND(G689&lt;=AVERAGE(train!$G$2:$G$4251),K689&gt;AVERAGE(train!$K$2:$K$4251)),"High Eve Only","Low Usage")))</f>
        <v>High Day &amp; Eve</v>
      </c>
    </row>
    <row r="690" spans="1:26">
      <c r="A690" t="s">
        <v>60</v>
      </c>
      <c r="B690">
        <v>80</v>
      </c>
      <c r="C690" t="s">
        <v>21</v>
      </c>
      <c r="D690" t="s">
        <v>22</v>
      </c>
      <c r="E690" t="s">
        <v>22</v>
      </c>
      <c r="F690">
        <v>0</v>
      </c>
      <c r="G690">
        <v>105.8</v>
      </c>
      <c r="H690">
        <v>110</v>
      </c>
      <c r="I690">
        <v>17.989999999999998</v>
      </c>
      <c r="J690">
        <v>43.9</v>
      </c>
      <c r="K690">
        <v>88</v>
      </c>
      <c r="L690">
        <v>3.73</v>
      </c>
      <c r="M690">
        <v>189.6</v>
      </c>
      <c r="N690">
        <v>87</v>
      </c>
      <c r="O690">
        <v>8.5299999999999994</v>
      </c>
      <c r="P690">
        <v>13.1</v>
      </c>
      <c r="Q690">
        <v>5</v>
      </c>
      <c r="R690">
        <v>3.54</v>
      </c>
      <c r="S690">
        <v>0</v>
      </c>
      <c r="T690" t="s">
        <v>22</v>
      </c>
      <c r="U690">
        <f t="shared" si="21"/>
        <v>0</v>
      </c>
      <c r="V690">
        <f>IF(Table2[[#This Row],[international_plan]]="yes",1,0)</f>
        <v>0</v>
      </c>
      <c r="W690">
        <f>IF(Table2[[#This Row],[voice_mail_plan]]="yes",1,0)</f>
        <v>0</v>
      </c>
      <c r="X690" t="str">
        <f t="shared" si="20"/>
        <v>Medium</v>
      </c>
      <c r="Y690" t="str">
        <f>IF(Table2[[#This Row],[total_intl_charge]] &gt; AVERAGE($R$2:$R$4245),"High","Low")</f>
        <v>High</v>
      </c>
      <c r="Z690" t="str">
        <f>IF(AND(G690&gt;AVERAGE(train!$G$2:$G$4251),K690&gt;AVERAGE(train!$K$2:$K$4251)),"High Day &amp; Eve",IF(AND(G690&gt;AVERAGE(train!$G$2:$G$4251),K690&lt;=AVERAGE(train!$K$2:$K$4251)),"High Day Only",IF(AND(G690&lt;=AVERAGE(train!$G$2:$G$4251),K690&gt;AVERAGE(train!$K$2:$K$4251)),"High Eve Only","Low Usage")))</f>
        <v>Low Usage</v>
      </c>
    </row>
    <row r="691" spans="1:26">
      <c r="A691" t="s">
        <v>73</v>
      </c>
      <c r="B691">
        <v>77</v>
      </c>
      <c r="C691" t="s">
        <v>28</v>
      </c>
      <c r="D691" t="s">
        <v>22</v>
      </c>
      <c r="E691" t="s">
        <v>23</v>
      </c>
      <c r="F691">
        <v>24</v>
      </c>
      <c r="G691">
        <v>149.4</v>
      </c>
      <c r="H691">
        <v>74</v>
      </c>
      <c r="I691">
        <v>25.4</v>
      </c>
      <c r="J691">
        <v>123.9</v>
      </c>
      <c r="K691">
        <v>72</v>
      </c>
      <c r="L691">
        <v>10.53</v>
      </c>
      <c r="M691">
        <v>174.3</v>
      </c>
      <c r="N691">
        <v>84</v>
      </c>
      <c r="O691">
        <v>7.84</v>
      </c>
      <c r="P691">
        <v>10.1</v>
      </c>
      <c r="Q691">
        <v>6</v>
      </c>
      <c r="R691">
        <v>2.73</v>
      </c>
      <c r="S691">
        <v>1</v>
      </c>
      <c r="T691" t="s">
        <v>22</v>
      </c>
      <c r="U691">
        <f t="shared" si="21"/>
        <v>0</v>
      </c>
      <c r="V691">
        <f>IF(Table2[[#This Row],[international_plan]]="yes",1,0)</f>
        <v>0</v>
      </c>
      <c r="W691">
        <f>IF(Table2[[#This Row],[voice_mail_plan]]="yes",1,0)</f>
        <v>1</v>
      </c>
      <c r="X691" t="str">
        <f t="shared" si="20"/>
        <v>Medium</v>
      </c>
      <c r="Y691" t="str">
        <f>IF(Table2[[#This Row],[total_intl_charge]] &gt; AVERAGE($R$2:$R$4245),"High","Low")</f>
        <v>Low</v>
      </c>
      <c r="Z691" t="str">
        <f>IF(AND(G691&gt;AVERAGE(train!$G$2:$G$4251),K691&gt;AVERAGE(train!$K$2:$K$4251)),"High Day &amp; Eve",IF(AND(G691&gt;AVERAGE(train!$G$2:$G$4251),K691&lt;=AVERAGE(train!$K$2:$K$4251)),"High Day Only",IF(AND(G691&lt;=AVERAGE(train!$G$2:$G$4251),K691&gt;AVERAGE(train!$K$2:$K$4251)),"High Eve Only","Low Usage")))</f>
        <v>Low Usage</v>
      </c>
    </row>
    <row r="692" spans="1:26">
      <c r="A692" t="s">
        <v>29</v>
      </c>
      <c r="B692">
        <v>74</v>
      </c>
      <c r="C692" t="s">
        <v>21</v>
      </c>
      <c r="D692" t="s">
        <v>22</v>
      </c>
      <c r="E692" t="s">
        <v>22</v>
      </c>
      <c r="F692">
        <v>0</v>
      </c>
      <c r="G692">
        <v>172.1</v>
      </c>
      <c r="H692">
        <v>105</v>
      </c>
      <c r="I692">
        <v>29.26</v>
      </c>
      <c r="J692">
        <v>211.7</v>
      </c>
      <c r="K692">
        <v>99</v>
      </c>
      <c r="L692">
        <v>17.989999999999998</v>
      </c>
      <c r="M692">
        <v>182.2</v>
      </c>
      <c r="N692">
        <v>105</v>
      </c>
      <c r="O692">
        <v>8.1999999999999993</v>
      </c>
      <c r="P692">
        <v>11.6</v>
      </c>
      <c r="Q692">
        <v>6</v>
      </c>
      <c r="R692">
        <v>3.13</v>
      </c>
      <c r="S692">
        <v>1</v>
      </c>
      <c r="T692" t="s">
        <v>22</v>
      </c>
      <c r="U692">
        <f t="shared" si="21"/>
        <v>0</v>
      </c>
      <c r="V692">
        <f>IF(Table2[[#This Row],[international_plan]]="yes",1,0)</f>
        <v>0</v>
      </c>
      <c r="W692">
        <f>IF(Table2[[#This Row],[voice_mail_plan]]="yes",1,0)</f>
        <v>0</v>
      </c>
      <c r="X692" t="str">
        <f t="shared" si="20"/>
        <v>Medium</v>
      </c>
      <c r="Y692" t="str">
        <f>IF(Table2[[#This Row],[total_intl_charge]] &gt; AVERAGE($R$2:$R$4245),"High","Low")</f>
        <v>High</v>
      </c>
      <c r="Z692" t="str">
        <f>IF(AND(G692&gt;AVERAGE(train!$G$2:$G$4251),K692&gt;AVERAGE(train!$K$2:$K$4251)),"High Day &amp; Eve",IF(AND(G692&gt;AVERAGE(train!$G$2:$G$4251),K692&lt;=AVERAGE(train!$K$2:$K$4251)),"High Day Only",IF(AND(G692&lt;=AVERAGE(train!$G$2:$G$4251),K692&gt;AVERAGE(train!$K$2:$K$4251)),"High Eve Only","Low Usage")))</f>
        <v>Low Usage</v>
      </c>
    </row>
    <row r="693" spans="1:26">
      <c r="A693" t="s">
        <v>40</v>
      </c>
      <c r="B693">
        <v>143</v>
      </c>
      <c r="C693" t="s">
        <v>21</v>
      </c>
      <c r="D693" t="s">
        <v>22</v>
      </c>
      <c r="E693" t="s">
        <v>22</v>
      </c>
      <c r="F693">
        <v>0</v>
      </c>
      <c r="G693">
        <v>119.1</v>
      </c>
      <c r="H693">
        <v>117</v>
      </c>
      <c r="I693">
        <v>20.25</v>
      </c>
      <c r="J693">
        <v>287.7</v>
      </c>
      <c r="K693">
        <v>136</v>
      </c>
      <c r="L693">
        <v>24.45</v>
      </c>
      <c r="M693">
        <v>223</v>
      </c>
      <c r="N693">
        <v>100</v>
      </c>
      <c r="O693">
        <v>10.039999999999999</v>
      </c>
      <c r="P693">
        <v>12.2</v>
      </c>
      <c r="Q693">
        <v>4</v>
      </c>
      <c r="R693">
        <v>3.29</v>
      </c>
      <c r="S693">
        <v>0</v>
      </c>
      <c r="T693" t="s">
        <v>22</v>
      </c>
      <c r="U693">
        <f t="shared" si="21"/>
        <v>0</v>
      </c>
      <c r="V693">
        <f>IF(Table2[[#This Row],[international_plan]]="yes",1,0)</f>
        <v>0</v>
      </c>
      <c r="W693">
        <f>IF(Table2[[#This Row],[voice_mail_plan]]="yes",1,0)</f>
        <v>0</v>
      </c>
      <c r="X693" t="str">
        <f t="shared" si="20"/>
        <v>Very High</v>
      </c>
      <c r="Y693" t="str">
        <f>IF(Table2[[#This Row],[total_intl_charge]] &gt; AVERAGE($R$2:$R$4245),"High","Low")</f>
        <v>High</v>
      </c>
      <c r="Z693" t="str">
        <f>IF(AND(G693&gt;AVERAGE(train!$G$2:$G$4251),K693&gt;AVERAGE(train!$K$2:$K$4251)),"High Day &amp; Eve",IF(AND(G693&gt;AVERAGE(train!$G$2:$G$4251),K693&lt;=AVERAGE(train!$K$2:$K$4251)),"High Day Only",IF(AND(G693&lt;=AVERAGE(train!$G$2:$G$4251),K693&gt;AVERAGE(train!$K$2:$K$4251)),"High Eve Only","Low Usage")))</f>
        <v>High Eve Only</v>
      </c>
    </row>
    <row r="694" spans="1:26">
      <c r="A694" t="s">
        <v>45</v>
      </c>
      <c r="B694">
        <v>64</v>
      </c>
      <c r="C694" t="s">
        <v>21</v>
      </c>
      <c r="D694" t="s">
        <v>22</v>
      </c>
      <c r="E694" t="s">
        <v>22</v>
      </c>
      <c r="F694">
        <v>0</v>
      </c>
      <c r="G694">
        <v>194.2</v>
      </c>
      <c r="H694">
        <v>147</v>
      </c>
      <c r="I694">
        <v>33.01</v>
      </c>
      <c r="J694">
        <v>173.4</v>
      </c>
      <c r="K694">
        <v>87</v>
      </c>
      <c r="L694">
        <v>14.74</v>
      </c>
      <c r="M694">
        <v>268.7</v>
      </c>
      <c r="N694">
        <v>114</v>
      </c>
      <c r="O694">
        <v>12.09</v>
      </c>
      <c r="P694">
        <v>5.5</v>
      </c>
      <c r="Q694">
        <v>2</v>
      </c>
      <c r="R694">
        <v>1.49</v>
      </c>
      <c r="S694">
        <v>2</v>
      </c>
      <c r="T694" t="s">
        <v>22</v>
      </c>
      <c r="U694">
        <f t="shared" si="21"/>
        <v>0</v>
      </c>
      <c r="V694">
        <f>IF(Table2[[#This Row],[international_plan]]="yes",1,0)</f>
        <v>0</v>
      </c>
      <c r="W694">
        <f>IF(Table2[[#This Row],[voice_mail_plan]]="yes",1,0)</f>
        <v>0</v>
      </c>
      <c r="X694" t="str">
        <f t="shared" si="20"/>
        <v>Low</v>
      </c>
      <c r="Y694" t="str">
        <f>IF(Table2[[#This Row],[total_intl_charge]] &gt; AVERAGE($R$2:$R$4245),"High","Low")</f>
        <v>Low</v>
      </c>
      <c r="Z694" t="str">
        <f>IF(AND(G694&gt;AVERAGE(train!$G$2:$G$4251),K694&gt;AVERAGE(train!$K$2:$K$4251)),"High Day &amp; Eve",IF(AND(G694&gt;AVERAGE(train!$G$2:$G$4251),K694&lt;=AVERAGE(train!$K$2:$K$4251)),"High Day Only",IF(AND(G694&lt;=AVERAGE(train!$G$2:$G$4251),K694&gt;AVERAGE(train!$K$2:$K$4251)),"High Eve Only","Low Usage")))</f>
        <v>High Day Only</v>
      </c>
    </row>
    <row r="695" spans="1:26">
      <c r="A695" t="s">
        <v>66</v>
      </c>
      <c r="B695">
        <v>120</v>
      </c>
      <c r="C695" t="s">
        <v>28</v>
      </c>
      <c r="D695" t="s">
        <v>22</v>
      </c>
      <c r="E695" t="s">
        <v>22</v>
      </c>
      <c r="F695">
        <v>0</v>
      </c>
      <c r="G695">
        <v>198.8</v>
      </c>
      <c r="H695">
        <v>56</v>
      </c>
      <c r="I695">
        <v>33.799999999999997</v>
      </c>
      <c r="J695">
        <v>230.1</v>
      </c>
      <c r="K695">
        <v>73</v>
      </c>
      <c r="L695">
        <v>19.559999999999999</v>
      </c>
      <c r="M695">
        <v>119.8</v>
      </c>
      <c r="N695">
        <v>81</v>
      </c>
      <c r="O695">
        <v>5.39</v>
      </c>
      <c r="P695">
        <v>9.9</v>
      </c>
      <c r="Q695">
        <v>3</v>
      </c>
      <c r="R695">
        <v>2.67</v>
      </c>
      <c r="S695">
        <v>2</v>
      </c>
      <c r="T695" t="s">
        <v>22</v>
      </c>
      <c r="U695">
        <f t="shared" si="21"/>
        <v>0</v>
      </c>
      <c r="V695">
        <f>IF(Table2[[#This Row],[international_plan]]="yes",1,0)</f>
        <v>0</v>
      </c>
      <c r="W695">
        <f>IF(Table2[[#This Row],[voice_mail_plan]]="yes",1,0)</f>
        <v>0</v>
      </c>
      <c r="X695" t="str">
        <f t="shared" si="20"/>
        <v>High</v>
      </c>
      <c r="Y695" t="str">
        <f>IF(Table2[[#This Row],[total_intl_charge]] &gt; AVERAGE($R$2:$R$4245),"High","Low")</f>
        <v>Low</v>
      </c>
      <c r="Z695" t="str">
        <f>IF(AND(G695&gt;AVERAGE(train!$G$2:$G$4251),K695&gt;AVERAGE(train!$K$2:$K$4251)),"High Day &amp; Eve",IF(AND(G695&gt;AVERAGE(train!$G$2:$G$4251),K695&lt;=AVERAGE(train!$K$2:$K$4251)),"High Day Only",IF(AND(G695&lt;=AVERAGE(train!$G$2:$G$4251),K695&gt;AVERAGE(train!$K$2:$K$4251)),"High Eve Only","Low Usage")))</f>
        <v>High Day Only</v>
      </c>
    </row>
    <row r="696" spans="1:26">
      <c r="A696" t="s">
        <v>41</v>
      </c>
      <c r="B696">
        <v>121</v>
      </c>
      <c r="C696" t="s">
        <v>25</v>
      </c>
      <c r="D696" t="s">
        <v>23</v>
      </c>
      <c r="E696" t="s">
        <v>22</v>
      </c>
      <c r="F696">
        <v>0</v>
      </c>
      <c r="G696">
        <v>167.7</v>
      </c>
      <c r="H696">
        <v>94</v>
      </c>
      <c r="I696">
        <v>28.51</v>
      </c>
      <c r="J696">
        <v>93.7</v>
      </c>
      <c r="K696">
        <v>121</v>
      </c>
      <c r="L696">
        <v>7.96</v>
      </c>
      <c r="M696">
        <v>241.3</v>
      </c>
      <c r="N696">
        <v>115</v>
      </c>
      <c r="O696">
        <v>10.86</v>
      </c>
      <c r="P696">
        <v>13.4</v>
      </c>
      <c r="Q696">
        <v>1</v>
      </c>
      <c r="R696">
        <v>3.62</v>
      </c>
      <c r="S696">
        <v>3</v>
      </c>
      <c r="T696" t="s">
        <v>23</v>
      </c>
      <c r="U696">
        <f t="shared" si="21"/>
        <v>1</v>
      </c>
      <c r="V696">
        <f>IF(Table2[[#This Row],[international_plan]]="yes",1,0)</f>
        <v>1</v>
      </c>
      <c r="W696">
        <f>IF(Table2[[#This Row],[voice_mail_plan]]="yes",1,0)</f>
        <v>0</v>
      </c>
      <c r="X696" t="str">
        <f t="shared" si="20"/>
        <v>High</v>
      </c>
      <c r="Y696" t="str">
        <f>IF(Table2[[#This Row],[total_intl_charge]] &gt; AVERAGE($R$2:$R$4245),"High","Low")</f>
        <v>High</v>
      </c>
      <c r="Z696" t="str">
        <f>IF(AND(G696&gt;AVERAGE(train!$G$2:$G$4251),K696&gt;AVERAGE(train!$K$2:$K$4251)),"High Day &amp; Eve",IF(AND(G696&gt;AVERAGE(train!$G$2:$G$4251),K696&lt;=AVERAGE(train!$K$2:$K$4251)),"High Day Only",IF(AND(G696&lt;=AVERAGE(train!$G$2:$G$4251),K696&gt;AVERAGE(train!$K$2:$K$4251)),"High Eve Only","Low Usage")))</f>
        <v>High Eve Only</v>
      </c>
    </row>
    <row r="697" spans="1:26">
      <c r="A697" t="s">
        <v>46</v>
      </c>
      <c r="B697">
        <v>88</v>
      </c>
      <c r="C697" t="s">
        <v>21</v>
      </c>
      <c r="D697" t="s">
        <v>22</v>
      </c>
      <c r="E697" t="s">
        <v>22</v>
      </c>
      <c r="F697">
        <v>0</v>
      </c>
      <c r="G697">
        <v>202.2</v>
      </c>
      <c r="H697">
        <v>86</v>
      </c>
      <c r="I697">
        <v>34.369999999999997</v>
      </c>
      <c r="J697">
        <v>216.8</v>
      </c>
      <c r="K697">
        <v>93</v>
      </c>
      <c r="L697">
        <v>18.43</v>
      </c>
      <c r="M697">
        <v>239.4</v>
      </c>
      <c r="N697">
        <v>99</v>
      </c>
      <c r="O697">
        <v>10.77</v>
      </c>
      <c r="P697">
        <v>11.8</v>
      </c>
      <c r="Q697">
        <v>2</v>
      </c>
      <c r="R697">
        <v>3.19</v>
      </c>
      <c r="S697">
        <v>2</v>
      </c>
      <c r="T697" t="s">
        <v>22</v>
      </c>
      <c r="U697">
        <f t="shared" si="21"/>
        <v>0</v>
      </c>
      <c r="V697">
        <f>IF(Table2[[#This Row],[international_plan]]="yes",1,0)</f>
        <v>0</v>
      </c>
      <c r="W697">
        <f>IF(Table2[[#This Row],[voice_mail_plan]]="yes",1,0)</f>
        <v>0</v>
      </c>
      <c r="X697" t="str">
        <f t="shared" si="20"/>
        <v>Medium</v>
      </c>
      <c r="Y697" t="str">
        <f>IF(Table2[[#This Row],[total_intl_charge]] &gt; AVERAGE($R$2:$R$4245),"High","Low")</f>
        <v>High</v>
      </c>
      <c r="Z697" t="str">
        <f>IF(AND(G697&gt;AVERAGE(train!$G$2:$G$4251),K697&gt;AVERAGE(train!$K$2:$K$4251)),"High Day &amp; Eve",IF(AND(G697&gt;AVERAGE(train!$G$2:$G$4251),K697&lt;=AVERAGE(train!$K$2:$K$4251)),"High Day Only",IF(AND(G697&lt;=AVERAGE(train!$G$2:$G$4251),K697&gt;AVERAGE(train!$K$2:$K$4251)),"High Eve Only","Low Usage")))</f>
        <v>High Day Only</v>
      </c>
    </row>
    <row r="698" spans="1:26">
      <c r="A698" t="s">
        <v>43</v>
      </c>
      <c r="B698">
        <v>87</v>
      </c>
      <c r="C698" t="s">
        <v>25</v>
      </c>
      <c r="D698" t="s">
        <v>22</v>
      </c>
      <c r="E698" t="s">
        <v>22</v>
      </c>
      <c r="F698">
        <v>0</v>
      </c>
      <c r="G698">
        <v>322.5</v>
      </c>
      <c r="H698">
        <v>106</v>
      </c>
      <c r="I698">
        <v>54.83</v>
      </c>
      <c r="J698">
        <v>204.6</v>
      </c>
      <c r="K698">
        <v>93</v>
      </c>
      <c r="L698">
        <v>17.39</v>
      </c>
      <c r="M698">
        <v>186.2</v>
      </c>
      <c r="N698">
        <v>128</v>
      </c>
      <c r="O698">
        <v>8.3800000000000008</v>
      </c>
      <c r="P698">
        <v>9.4</v>
      </c>
      <c r="Q698">
        <v>4</v>
      </c>
      <c r="R698">
        <v>2.54</v>
      </c>
      <c r="S698">
        <v>2</v>
      </c>
      <c r="T698" t="s">
        <v>23</v>
      </c>
      <c r="U698">
        <f t="shared" si="21"/>
        <v>1</v>
      </c>
      <c r="V698">
        <f>IF(Table2[[#This Row],[international_plan]]="yes",1,0)</f>
        <v>0</v>
      </c>
      <c r="W698">
        <f>IF(Table2[[#This Row],[voice_mail_plan]]="yes",1,0)</f>
        <v>0</v>
      </c>
      <c r="X698" t="str">
        <f t="shared" si="20"/>
        <v>Medium</v>
      </c>
      <c r="Y698" t="str">
        <f>IF(Table2[[#This Row],[total_intl_charge]] &gt; AVERAGE($R$2:$R$4245),"High","Low")</f>
        <v>Low</v>
      </c>
      <c r="Z698" t="str">
        <f>IF(AND(G698&gt;AVERAGE(train!$G$2:$G$4251),K698&gt;AVERAGE(train!$K$2:$K$4251)),"High Day &amp; Eve",IF(AND(G698&gt;AVERAGE(train!$G$2:$G$4251),K698&lt;=AVERAGE(train!$K$2:$K$4251)),"High Day Only",IF(AND(G698&lt;=AVERAGE(train!$G$2:$G$4251),K698&gt;AVERAGE(train!$K$2:$K$4251)),"High Eve Only","Low Usage")))</f>
        <v>High Day Only</v>
      </c>
    </row>
    <row r="699" spans="1:26">
      <c r="A699" t="s">
        <v>32</v>
      </c>
      <c r="B699">
        <v>100</v>
      </c>
      <c r="C699" t="s">
        <v>28</v>
      </c>
      <c r="D699" t="s">
        <v>22</v>
      </c>
      <c r="E699" t="s">
        <v>22</v>
      </c>
      <c r="F699">
        <v>0</v>
      </c>
      <c r="G699">
        <v>216.2</v>
      </c>
      <c r="H699">
        <v>107</v>
      </c>
      <c r="I699">
        <v>36.75</v>
      </c>
      <c r="J699">
        <v>215.6</v>
      </c>
      <c r="K699">
        <v>84</v>
      </c>
      <c r="L699">
        <v>18.329999999999998</v>
      </c>
      <c r="M699">
        <v>138.4</v>
      </c>
      <c r="N699">
        <v>127</v>
      </c>
      <c r="O699">
        <v>6.23</v>
      </c>
      <c r="P699">
        <v>10.199999999999999</v>
      </c>
      <c r="Q699">
        <v>3</v>
      </c>
      <c r="R699">
        <v>2.75</v>
      </c>
      <c r="S699">
        <v>0</v>
      </c>
      <c r="T699" t="s">
        <v>22</v>
      </c>
      <c r="U699">
        <f t="shared" si="21"/>
        <v>0</v>
      </c>
      <c r="V699">
        <f>IF(Table2[[#This Row],[international_plan]]="yes",1,0)</f>
        <v>0</v>
      </c>
      <c r="W699">
        <f>IF(Table2[[#This Row],[voice_mail_plan]]="yes",1,0)</f>
        <v>0</v>
      </c>
      <c r="X699" t="str">
        <f t="shared" si="20"/>
        <v>Medium</v>
      </c>
      <c r="Y699" t="str">
        <f>IF(Table2[[#This Row],[total_intl_charge]] &gt; AVERAGE($R$2:$R$4245),"High","Low")</f>
        <v>Low</v>
      </c>
      <c r="Z699" t="str">
        <f>IF(AND(G699&gt;AVERAGE(train!$G$2:$G$4251),K699&gt;AVERAGE(train!$K$2:$K$4251)),"High Day &amp; Eve",IF(AND(G699&gt;AVERAGE(train!$G$2:$G$4251),K699&lt;=AVERAGE(train!$K$2:$K$4251)),"High Day Only",IF(AND(G699&lt;=AVERAGE(train!$G$2:$G$4251),K699&gt;AVERAGE(train!$K$2:$K$4251)),"High Eve Only","Low Usage")))</f>
        <v>High Day Only</v>
      </c>
    </row>
    <row r="700" spans="1:26">
      <c r="A700" t="s">
        <v>40</v>
      </c>
      <c r="B700">
        <v>104</v>
      </c>
      <c r="C700" t="s">
        <v>21</v>
      </c>
      <c r="D700" t="s">
        <v>22</v>
      </c>
      <c r="E700" t="s">
        <v>22</v>
      </c>
      <c r="F700">
        <v>0</v>
      </c>
      <c r="G700">
        <v>76.400000000000006</v>
      </c>
      <c r="H700">
        <v>116</v>
      </c>
      <c r="I700">
        <v>12.99</v>
      </c>
      <c r="J700">
        <v>115.6</v>
      </c>
      <c r="K700">
        <v>74</v>
      </c>
      <c r="L700">
        <v>9.83</v>
      </c>
      <c r="M700">
        <v>226.3</v>
      </c>
      <c r="N700">
        <v>94</v>
      </c>
      <c r="O700">
        <v>10.18</v>
      </c>
      <c r="P700">
        <v>9.4</v>
      </c>
      <c r="Q700">
        <v>3</v>
      </c>
      <c r="R700">
        <v>2.54</v>
      </c>
      <c r="S700">
        <v>3</v>
      </c>
      <c r="T700" t="s">
        <v>22</v>
      </c>
      <c r="U700">
        <f t="shared" si="21"/>
        <v>0</v>
      </c>
      <c r="V700">
        <f>IF(Table2[[#This Row],[international_plan]]="yes",1,0)</f>
        <v>0</v>
      </c>
      <c r="W700">
        <f>IF(Table2[[#This Row],[voice_mail_plan]]="yes",1,0)</f>
        <v>0</v>
      </c>
      <c r="X700" t="str">
        <f t="shared" si="20"/>
        <v>High</v>
      </c>
      <c r="Y700" t="str">
        <f>IF(Table2[[#This Row],[total_intl_charge]] &gt; AVERAGE($R$2:$R$4245),"High","Low")</f>
        <v>Low</v>
      </c>
      <c r="Z700" t="str">
        <f>IF(AND(G700&gt;AVERAGE(train!$G$2:$G$4251),K700&gt;AVERAGE(train!$K$2:$K$4251)),"High Day &amp; Eve",IF(AND(G700&gt;AVERAGE(train!$G$2:$G$4251),K700&lt;=AVERAGE(train!$K$2:$K$4251)),"High Day Only",IF(AND(G700&lt;=AVERAGE(train!$G$2:$G$4251),K700&gt;AVERAGE(train!$K$2:$K$4251)),"High Eve Only","Low Usage")))</f>
        <v>Low Usage</v>
      </c>
    </row>
    <row r="701" spans="1:26">
      <c r="A701" t="s">
        <v>48</v>
      </c>
      <c r="B701">
        <v>27</v>
      </c>
      <c r="C701" t="s">
        <v>28</v>
      </c>
      <c r="D701" t="s">
        <v>22</v>
      </c>
      <c r="E701" t="s">
        <v>22</v>
      </c>
      <c r="F701">
        <v>0</v>
      </c>
      <c r="G701">
        <v>72.7</v>
      </c>
      <c r="H701">
        <v>75</v>
      </c>
      <c r="I701">
        <v>12.36</v>
      </c>
      <c r="J701">
        <v>208.6</v>
      </c>
      <c r="K701">
        <v>117</v>
      </c>
      <c r="L701">
        <v>17.73</v>
      </c>
      <c r="M701">
        <v>65.8</v>
      </c>
      <c r="N701">
        <v>71</v>
      </c>
      <c r="O701">
        <v>2.96</v>
      </c>
      <c r="P701">
        <v>9.9</v>
      </c>
      <c r="Q701">
        <v>3</v>
      </c>
      <c r="R701">
        <v>2.67</v>
      </c>
      <c r="S701">
        <v>1</v>
      </c>
      <c r="T701" t="s">
        <v>22</v>
      </c>
      <c r="U701">
        <f t="shared" si="21"/>
        <v>0</v>
      </c>
      <c r="V701">
        <f>IF(Table2[[#This Row],[international_plan]]="yes",1,0)</f>
        <v>0</v>
      </c>
      <c r="W701">
        <f>IF(Table2[[#This Row],[voice_mail_plan]]="yes",1,0)</f>
        <v>0</v>
      </c>
      <c r="X701" t="str">
        <f t="shared" si="20"/>
        <v>Low</v>
      </c>
      <c r="Y701" t="str">
        <f>IF(Table2[[#This Row],[total_intl_charge]] &gt; AVERAGE($R$2:$R$4245),"High","Low")</f>
        <v>Low</v>
      </c>
      <c r="Z701" t="str">
        <f>IF(AND(G701&gt;AVERAGE(train!$G$2:$G$4251),K701&gt;AVERAGE(train!$K$2:$K$4251)),"High Day &amp; Eve",IF(AND(G701&gt;AVERAGE(train!$G$2:$G$4251),K701&lt;=AVERAGE(train!$K$2:$K$4251)),"High Day Only",IF(AND(G701&lt;=AVERAGE(train!$G$2:$G$4251),K701&gt;AVERAGE(train!$K$2:$K$4251)),"High Eve Only","Low Usage")))</f>
        <v>High Eve Only</v>
      </c>
    </row>
    <row r="702" spans="1:26">
      <c r="A702" t="s">
        <v>72</v>
      </c>
      <c r="B702">
        <v>81</v>
      </c>
      <c r="C702" t="s">
        <v>21</v>
      </c>
      <c r="D702" t="s">
        <v>22</v>
      </c>
      <c r="E702" t="s">
        <v>23</v>
      </c>
      <c r="F702">
        <v>31</v>
      </c>
      <c r="G702">
        <v>210.4</v>
      </c>
      <c r="H702">
        <v>100</v>
      </c>
      <c r="I702">
        <v>35.770000000000003</v>
      </c>
      <c r="J702">
        <v>225.5</v>
      </c>
      <c r="K702">
        <v>97</v>
      </c>
      <c r="L702">
        <v>19.170000000000002</v>
      </c>
      <c r="M702">
        <v>168.7</v>
      </c>
      <c r="N702">
        <v>120</v>
      </c>
      <c r="O702">
        <v>7.59</v>
      </c>
      <c r="P702">
        <v>9.6999999999999993</v>
      </c>
      <c r="Q702">
        <v>4</v>
      </c>
      <c r="R702">
        <v>2.62</v>
      </c>
      <c r="S702">
        <v>0</v>
      </c>
      <c r="T702" t="s">
        <v>22</v>
      </c>
      <c r="U702">
        <f t="shared" si="21"/>
        <v>0</v>
      </c>
      <c r="V702">
        <f>IF(Table2[[#This Row],[international_plan]]="yes",1,0)</f>
        <v>0</v>
      </c>
      <c r="W702">
        <f>IF(Table2[[#This Row],[voice_mail_plan]]="yes",1,0)</f>
        <v>1</v>
      </c>
      <c r="X702" t="str">
        <f t="shared" si="20"/>
        <v>Medium</v>
      </c>
      <c r="Y702" t="str">
        <f>IF(Table2[[#This Row],[total_intl_charge]] &gt; AVERAGE($R$2:$R$4245),"High","Low")</f>
        <v>Low</v>
      </c>
      <c r="Z702" t="str">
        <f>IF(AND(G702&gt;AVERAGE(train!$G$2:$G$4251),K702&gt;AVERAGE(train!$K$2:$K$4251)),"High Day &amp; Eve",IF(AND(G702&gt;AVERAGE(train!$G$2:$G$4251),K702&lt;=AVERAGE(train!$K$2:$K$4251)),"High Day Only",IF(AND(G702&lt;=AVERAGE(train!$G$2:$G$4251),K702&gt;AVERAGE(train!$K$2:$K$4251)),"High Eve Only","Low Usage")))</f>
        <v>High Day Only</v>
      </c>
    </row>
    <row r="703" spans="1:26">
      <c r="A703" t="s">
        <v>58</v>
      </c>
      <c r="B703">
        <v>64</v>
      </c>
      <c r="C703" t="s">
        <v>28</v>
      </c>
      <c r="D703" t="s">
        <v>23</v>
      </c>
      <c r="E703" t="s">
        <v>23</v>
      </c>
      <c r="F703">
        <v>33</v>
      </c>
      <c r="G703">
        <v>127.2</v>
      </c>
      <c r="H703">
        <v>93</v>
      </c>
      <c r="I703">
        <v>21.62</v>
      </c>
      <c r="J703">
        <v>162.9</v>
      </c>
      <c r="K703">
        <v>104</v>
      </c>
      <c r="L703">
        <v>13.85</v>
      </c>
      <c r="M703">
        <v>247.4</v>
      </c>
      <c r="N703">
        <v>109</v>
      </c>
      <c r="O703">
        <v>11.13</v>
      </c>
      <c r="P703">
        <v>8.1</v>
      </c>
      <c r="Q703">
        <v>13</v>
      </c>
      <c r="R703">
        <v>2.19</v>
      </c>
      <c r="S703">
        <v>0</v>
      </c>
      <c r="T703" t="s">
        <v>22</v>
      </c>
      <c r="U703">
        <f t="shared" si="21"/>
        <v>0</v>
      </c>
      <c r="V703">
        <f>IF(Table2[[#This Row],[international_plan]]="yes",1,0)</f>
        <v>1</v>
      </c>
      <c r="W703">
        <f>IF(Table2[[#This Row],[voice_mail_plan]]="yes",1,0)</f>
        <v>1</v>
      </c>
      <c r="X703" t="str">
        <f t="shared" si="20"/>
        <v>Low</v>
      </c>
      <c r="Y703" t="str">
        <f>IF(Table2[[#This Row],[total_intl_charge]] &gt; AVERAGE($R$2:$R$4245),"High","Low")</f>
        <v>Low</v>
      </c>
      <c r="Z703" t="str">
        <f>IF(AND(G703&gt;AVERAGE(train!$G$2:$G$4251),K703&gt;AVERAGE(train!$K$2:$K$4251)),"High Day &amp; Eve",IF(AND(G703&gt;AVERAGE(train!$G$2:$G$4251),K703&lt;=AVERAGE(train!$K$2:$K$4251)),"High Day Only",IF(AND(G703&lt;=AVERAGE(train!$G$2:$G$4251),K703&gt;AVERAGE(train!$K$2:$K$4251)),"High Eve Only","Low Usage")))</f>
        <v>High Eve Only</v>
      </c>
    </row>
    <row r="704" spans="1:26">
      <c r="A704" t="s">
        <v>64</v>
      </c>
      <c r="B704">
        <v>107</v>
      </c>
      <c r="C704" t="s">
        <v>28</v>
      </c>
      <c r="D704" t="s">
        <v>22</v>
      </c>
      <c r="E704" t="s">
        <v>23</v>
      </c>
      <c r="F704">
        <v>28</v>
      </c>
      <c r="G704">
        <v>201.8</v>
      </c>
      <c r="H704">
        <v>79</v>
      </c>
      <c r="I704">
        <v>34.31</v>
      </c>
      <c r="J704">
        <v>304.89999999999998</v>
      </c>
      <c r="K704">
        <v>128</v>
      </c>
      <c r="L704">
        <v>25.92</v>
      </c>
      <c r="M704">
        <v>225.6</v>
      </c>
      <c r="N704">
        <v>133</v>
      </c>
      <c r="O704">
        <v>10.15</v>
      </c>
      <c r="P704">
        <v>11.9</v>
      </c>
      <c r="Q704">
        <v>8</v>
      </c>
      <c r="R704">
        <v>3.21</v>
      </c>
      <c r="S704">
        <v>1</v>
      </c>
      <c r="T704" t="s">
        <v>22</v>
      </c>
      <c r="U704">
        <f t="shared" si="21"/>
        <v>0</v>
      </c>
      <c r="V704">
        <f>IF(Table2[[#This Row],[international_plan]]="yes",1,0)</f>
        <v>0</v>
      </c>
      <c r="W704">
        <f>IF(Table2[[#This Row],[voice_mail_plan]]="yes",1,0)</f>
        <v>1</v>
      </c>
      <c r="X704" t="str">
        <f t="shared" si="20"/>
        <v>High</v>
      </c>
      <c r="Y704" t="str">
        <f>IF(Table2[[#This Row],[total_intl_charge]] &gt; AVERAGE($R$2:$R$4245),"High","Low")</f>
        <v>High</v>
      </c>
      <c r="Z704" t="str">
        <f>IF(AND(G704&gt;AVERAGE(train!$G$2:$G$4251),K704&gt;AVERAGE(train!$K$2:$K$4251)),"High Day &amp; Eve",IF(AND(G704&gt;AVERAGE(train!$G$2:$G$4251),K704&lt;=AVERAGE(train!$K$2:$K$4251)),"High Day Only",IF(AND(G704&lt;=AVERAGE(train!$G$2:$G$4251),K704&gt;AVERAGE(train!$K$2:$K$4251)),"High Eve Only","Low Usage")))</f>
        <v>High Day &amp; Eve</v>
      </c>
    </row>
    <row r="705" spans="1:26">
      <c r="A705" t="s">
        <v>64</v>
      </c>
      <c r="B705">
        <v>111</v>
      </c>
      <c r="C705" t="s">
        <v>25</v>
      </c>
      <c r="D705" t="s">
        <v>22</v>
      </c>
      <c r="E705" t="s">
        <v>22</v>
      </c>
      <c r="F705">
        <v>0</v>
      </c>
      <c r="G705">
        <v>99.3</v>
      </c>
      <c r="H705">
        <v>112</v>
      </c>
      <c r="I705">
        <v>16.88</v>
      </c>
      <c r="J705">
        <v>270.5</v>
      </c>
      <c r="K705">
        <v>136</v>
      </c>
      <c r="L705">
        <v>22.99</v>
      </c>
      <c r="M705">
        <v>225.3</v>
      </c>
      <c r="N705">
        <v>94</v>
      </c>
      <c r="O705">
        <v>10.14</v>
      </c>
      <c r="P705">
        <v>9</v>
      </c>
      <c r="Q705">
        <v>6</v>
      </c>
      <c r="R705">
        <v>2.4300000000000002</v>
      </c>
      <c r="S705">
        <v>3</v>
      </c>
      <c r="T705" t="s">
        <v>22</v>
      </c>
      <c r="U705">
        <f t="shared" si="21"/>
        <v>0</v>
      </c>
      <c r="V705">
        <f>IF(Table2[[#This Row],[international_plan]]="yes",1,0)</f>
        <v>0</v>
      </c>
      <c r="W705">
        <f>IF(Table2[[#This Row],[voice_mail_plan]]="yes",1,0)</f>
        <v>0</v>
      </c>
      <c r="X705" t="str">
        <f t="shared" si="20"/>
        <v>High</v>
      </c>
      <c r="Y705" t="str">
        <f>IF(Table2[[#This Row],[total_intl_charge]] &gt; AVERAGE($R$2:$R$4245),"High","Low")</f>
        <v>Low</v>
      </c>
      <c r="Z705" t="str">
        <f>IF(AND(G705&gt;AVERAGE(train!$G$2:$G$4251),K705&gt;AVERAGE(train!$K$2:$K$4251)),"High Day &amp; Eve",IF(AND(G705&gt;AVERAGE(train!$G$2:$G$4251),K705&lt;=AVERAGE(train!$K$2:$K$4251)),"High Day Only",IF(AND(G705&lt;=AVERAGE(train!$G$2:$G$4251),K705&gt;AVERAGE(train!$K$2:$K$4251)),"High Eve Only","Low Usage")))</f>
        <v>High Eve Only</v>
      </c>
    </row>
    <row r="706" spans="1:26">
      <c r="A706" t="s">
        <v>62</v>
      </c>
      <c r="B706">
        <v>77</v>
      </c>
      <c r="C706" t="s">
        <v>21</v>
      </c>
      <c r="D706" t="s">
        <v>22</v>
      </c>
      <c r="E706" t="s">
        <v>22</v>
      </c>
      <c r="F706">
        <v>0</v>
      </c>
      <c r="G706">
        <v>239.2</v>
      </c>
      <c r="H706">
        <v>114</v>
      </c>
      <c r="I706">
        <v>40.659999999999997</v>
      </c>
      <c r="J706">
        <v>150</v>
      </c>
      <c r="K706">
        <v>115</v>
      </c>
      <c r="L706">
        <v>12.75</v>
      </c>
      <c r="M706">
        <v>160.80000000000001</v>
      </c>
      <c r="N706">
        <v>81</v>
      </c>
      <c r="O706">
        <v>7.24</v>
      </c>
      <c r="P706">
        <v>10.3</v>
      </c>
      <c r="Q706">
        <v>2</v>
      </c>
      <c r="R706">
        <v>2.78</v>
      </c>
      <c r="S706">
        <v>5</v>
      </c>
      <c r="T706" t="s">
        <v>22</v>
      </c>
      <c r="U706">
        <f t="shared" si="21"/>
        <v>0</v>
      </c>
      <c r="V706">
        <f>IF(Table2[[#This Row],[international_plan]]="yes",1,0)</f>
        <v>0</v>
      </c>
      <c r="W706">
        <f>IF(Table2[[#This Row],[voice_mail_plan]]="yes",1,0)</f>
        <v>0</v>
      </c>
      <c r="X706" t="str">
        <f t="shared" ref="X706:X769" si="22">IF(B706&lt;=$AC$3,"Low",IF(B706&lt;=$AC$4,"Medium",IF(B706&lt;=$AC$5,"High",IF(B706&gt;=$AC$5,"Very High"))))</f>
        <v>Medium</v>
      </c>
      <c r="Y706" t="str">
        <f>IF(Table2[[#This Row],[total_intl_charge]] &gt; AVERAGE($R$2:$R$4245),"High","Low")</f>
        <v>High</v>
      </c>
      <c r="Z706" t="str">
        <f>IF(AND(G706&gt;AVERAGE(train!$G$2:$G$4251),K706&gt;AVERAGE(train!$K$2:$K$4251)),"High Day &amp; Eve",IF(AND(G706&gt;AVERAGE(train!$G$2:$G$4251),K706&lt;=AVERAGE(train!$K$2:$K$4251)),"High Day Only",IF(AND(G706&lt;=AVERAGE(train!$G$2:$G$4251),K706&gt;AVERAGE(train!$K$2:$K$4251)),"High Eve Only","Low Usage")))</f>
        <v>High Day &amp; Eve</v>
      </c>
    </row>
    <row r="707" spans="1:26">
      <c r="A707" t="s">
        <v>52</v>
      </c>
      <c r="B707">
        <v>67</v>
      </c>
      <c r="C707" t="s">
        <v>21</v>
      </c>
      <c r="D707" t="s">
        <v>23</v>
      </c>
      <c r="E707" t="s">
        <v>22</v>
      </c>
      <c r="F707">
        <v>0</v>
      </c>
      <c r="G707">
        <v>120.9</v>
      </c>
      <c r="H707">
        <v>58</v>
      </c>
      <c r="I707">
        <v>20.55</v>
      </c>
      <c r="J707">
        <v>235</v>
      </c>
      <c r="K707">
        <v>88</v>
      </c>
      <c r="L707">
        <v>19.98</v>
      </c>
      <c r="M707">
        <v>95.1</v>
      </c>
      <c r="N707">
        <v>130</v>
      </c>
      <c r="O707">
        <v>4.28</v>
      </c>
      <c r="P707">
        <v>11.4</v>
      </c>
      <c r="Q707">
        <v>11</v>
      </c>
      <c r="R707">
        <v>3.08</v>
      </c>
      <c r="S707">
        <v>2</v>
      </c>
      <c r="T707" t="s">
        <v>22</v>
      </c>
      <c r="U707">
        <f t="shared" ref="U707:U770" si="23">IF(T707="yes",1,0)</f>
        <v>0</v>
      </c>
      <c r="V707">
        <f>IF(Table2[[#This Row],[international_plan]]="yes",1,0)</f>
        <v>1</v>
      </c>
      <c r="W707">
        <f>IF(Table2[[#This Row],[voice_mail_plan]]="yes",1,0)</f>
        <v>0</v>
      </c>
      <c r="X707" t="str">
        <f t="shared" si="22"/>
        <v>Low</v>
      </c>
      <c r="Y707" t="str">
        <f>IF(Table2[[#This Row],[total_intl_charge]] &gt; AVERAGE($R$2:$R$4245),"High","Low")</f>
        <v>High</v>
      </c>
      <c r="Z707" t="str">
        <f>IF(AND(G707&gt;AVERAGE(train!$G$2:$G$4251),K707&gt;AVERAGE(train!$K$2:$K$4251)),"High Day &amp; Eve",IF(AND(G707&gt;AVERAGE(train!$G$2:$G$4251),K707&lt;=AVERAGE(train!$K$2:$K$4251)),"High Day Only",IF(AND(G707&lt;=AVERAGE(train!$G$2:$G$4251),K707&gt;AVERAGE(train!$K$2:$K$4251)),"High Eve Only","Low Usage")))</f>
        <v>Low Usage</v>
      </c>
    </row>
    <row r="708" spans="1:26">
      <c r="A708" t="s">
        <v>68</v>
      </c>
      <c r="B708">
        <v>102</v>
      </c>
      <c r="C708" t="s">
        <v>25</v>
      </c>
      <c r="D708" t="s">
        <v>22</v>
      </c>
      <c r="E708" t="s">
        <v>22</v>
      </c>
      <c r="F708">
        <v>0</v>
      </c>
      <c r="G708">
        <v>224.7</v>
      </c>
      <c r="H708">
        <v>81</v>
      </c>
      <c r="I708">
        <v>38.200000000000003</v>
      </c>
      <c r="J708">
        <v>129.4</v>
      </c>
      <c r="K708">
        <v>112</v>
      </c>
      <c r="L708">
        <v>11</v>
      </c>
      <c r="M708">
        <v>167.6</v>
      </c>
      <c r="N708">
        <v>109</v>
      </c>
      <c r="O708">
        <v>7.54</v>
      </c>
      <c r="P708">
        <v>15.8</v>
      </c>
      <c r="Q708">
        <v>6</v>
      </c>
      <c r="R708">
        <v>4.2699999999999996</v>
      </c>
      <c r="S708">
        <v>1</v>
      </c>
      <c r="T708" t="s">
        <v>22</v>
      </c>
      <c r="U708">
        <f t="shared" si="23"/>
        <v>0</v>
      </c>
      <c r="V708">
        <f>IF(Table2[[#This Row],[international_plan]]="yes",1,0)</f>
        <v>0</v>
      </c>
      <c r="W708">
        <f>IF(Table2[[#This Row],[voice_mail_plan]]="yes",1,0)</f>
        <v>0</v>
      </c>
      <c r="X708" t="str">
        <f t="shared" si="22"/>
        <v>High</v>
      </c>
      <c r="Y708" t="str">
        <f>IF(Table2[[#This Row],[total_intl_charge]] &gt; AVERAGE($R$2:$R$4245),"High","Low")</f>
        <v>High</v>
      </c>
      <c r="Z708" t="str">
        <f>IF(AND(G708&gt;AVERAGE(train!$G$2:$G$4251),K708&gt;AVERAGE(train!$K$2:$K$4251)),"High Day &amp; Eve",IF(AND(G708&gt;AVERAGE(train!$G$2:$G$4251),K708&lt;=AVERAGE(train!$K$2:$K$4251)),"High Day Only",IF(AND(G708&lt;=AVERAGE(train!$G$2:$G$4251),K708&gt;AVERAGE(train!$K$2:$K$4251)),"High Eve Only","Low Usage")))</f>
        <v>High Day &amp; Eve</v>
      </c>
    </row>
    <row r="709" spans="1:26">
      <c r="A709" t="s">
        <v>75</v>
      </c>
      <c r="B709">
        <v>146</v>
      </c>
      <c r="C709" t="s">
        <v>25</v>
      </c>
      <c r="D709" t="s">
        <v>22</v>
      </c>
      <c r="E709" t="s">
        <v>23</v>
      </c>
      <c r="F709">
        <v>19</v>
      </c>
      <c r="G709">
        <v>176.6</v>
      </c>
      <c r="H709">
        <v>88</v>
      </c>
      <c r="I709">
        <v>30.02</v>
      </c>
      <c r="J709">
        <v>162.69999999999999</v>
      </c>
      <c r="K709">
        <v>66</v>
      </c>
      <c r="L709">
        <v>13.83</v>
      </c>
      <c r="M709">
        <v>215.5</v>
      </c>
      <c r="N709">
        <v>98</v>
      </c>
      <c r="O709">
        <v>9.6999999999999993</v>
      </c>
      <c r="P709">
        <v>14.6</v>
      </c>
      <c r="Q709">
        <v>6</v>
      </c>
      <c r="R709">
        <v>3.94</v>
      </c>
      <c r="S709">
        <v>1</v>
      </c>
      <c r="T709" t="s">
        <v>22</v>
      </c>
      <c r="U709">
        <f t="shared" si="23"/>
        <v>0</v>
      </c>
      <c r="V709">
        <f>IF(Table2[[#This Row],[international_plan]]="yes",1,0)</f>
        <v>0</v>
      </c>
      <c r="W709">
        <f>IF(Table2[[#This Row],[voice_mail_plan]]="yes",1,0)</f>
        <v>1</v>
      </c>
      <c r="X709" t="str">
        <f t="shared" si="22"/>
        <v>Very High</v>
      </c>
      <c r="Y709" t="str">
        <f>IF(Table2[[#This Row],[total_intl_charge]] &gt; AVERAGE($R$2:$R$4245),"High","Low")</f>
        <v>High</v>
      </c>
      <c r="Z709" t="str">
        <f>IF(AND(G709&gt;AVERAGE(train!$G$2:$G$4251),K709&gt;AVERAGE(train!$K$2:$K$4251)),"High Day &amp; Eve",IF(AND(G709&gt;AVERAGE(train!$G$2:$G$4251),K709&lt;=AVERAGE(train!$K$2:$K$4251)),"High Day Only",IF(AND(G709&lt;=AVERAGE(train!$G$2:$G$4251),K709&gt;AVERAGE(train!$K$2:$K$4251)),"High Eve Only","Low Usage")))</f>
        <v>Low Usage</v>
      </c>
    </row>
    <row r="710" spans="1:26">
      <c r="A710" t="s">
        <v>69</v>
      </c>
      <c r="B710">
        <v>96</v>
      </c>
      <c r="C710" t="s">
        <v>21</v>
      </c>
      <c r="D710" t="s">
        <v>22</v>
      </c>
      <c r="E710" t="s">
        <v>22</v>
      </c>
      <c r="F710">
        <v>0</v>
      </c>
      <c r="G710">
        <v>180.6</v>
      </c>
      <c r="H710">
        <v>92</v>
      </c>
      <c r="I710">
        <v>30.7</v>
      </c>
      <c r="J710">
        <v>190.9</v>
      </c>
      <c r="K710">
        <v>114</v>
      </c>
      <c r="L710">
        <v>16.23</v>
      </c>
      <c r="M710">
        <v>295.60000000000002</v>
      </c>
      <c r="N710">
        <v>125</v>
      </c>
      <c r="O710">
        <v>13.3</v>
      </c>
      <c r="P710">
        <v>10.3</v>
      </c>
      <c r="Q710">
        <v>4</v>
      </c>
      <c r="R710">
        <v>2.78</v>
      </c>
      <c r="S710">
        <v>1</v>
      </c>
      <c r="T710" t="s">
        <v>23</v>
      </c>
      <c r="U710">
        <f t="shared" si="23"/>
        <v>1</v>
      </c>
      <c r="V710">
        <f>IF(Table2[[#This Row],[international_plan]]="yes",1,0)</f>
        <v>0</v>
      </c>
      <c r="W710">
        <f>IF(Table2[[#This Row],[voice_mail_plan]]="yes",1,0)</f>
        <v>0</v>
      </c>
      <c r="X710" t="str">
        <f t="shared" si="22"/>
        <v>Medium</v>
      </c>
      <c r="Y710" t="str">
        <f>IF(Table2[[#This Row],[total_intl_charge]] &gt; AVERAGE($R$2:$R$4245),"High","Low")</f>
        <v>High</v>
      </c>
      <c r="Z710" t="str">
        <f>IF(AND(G710&gt;AVERAGE(train!$G$2:$G$4251),K710&gt;AVERAGE(train!$K$2:$K$4251)),"High Day &amp; Eve",IF(AND(G710&gt;AVERAGE(train!$G$2:$G$4251),K710&lt;=AVERAGE(train!$K$2:$K$4251)),"High Day Only",IF(AND(G710&lt;=AVERAGE(train!$G$2:$G$4251),K710&gt;AVERAGE(train!$K$2:$K$4251)),"High Eve Only","Low Usage")))</f>
        <v>High Day &amp; Eve</v>
      </c>
    </row>
    <row r="711" spans="1:26">
      <c r="A711" t="s">
        <v>75</v>
      </c>
      <c r="B711">
        <v>70</v>
      </c>
      <c r="C711" t="s">
        <v>21</v>
      </c>
      <c r="D711" t="s">
        <v>22</v>
      </c>
      <c r="E711" t="s">
        <v>23</v>
      </c>
      <c r="F711">
        <v>31</v>
      </c>
      <c r="G711">
        <v>125.9</v>
      </c>
      <c r="H711">
        <v>101</v>
      </c>
      <c r="I711">
        <v>21.4</v>
      </c>
      <c r="J711">
        <v>196.4</v>
      </c>
      <c r="K711">
        <v>102</v>
      </c>
      <c r="L711">
        <v>16.690000000000001</v>
      </c>
      <c r="M711">
        <v>252.7</v>
      </c>
      <c r="N711">
        <v>75</v>
      </c>
      <c r="O711">
        <v>11.37</v>
      </c>
      <c r="P711">
        <v>10.3</v>
      </c>
      <c r="Q711">
        <v>4</v>
      </c>
      <c r="R711">
        <v>2.78</v>
      </c>
      <c r="S711">
        <v>1</v>
      </c>
      <c r="T711" t="s">
        <v>22</v>
      </c>
      <c r="U711">
        <f t="shared" si="23"/>
        <v>0</v>
      </c>
      <c r="V711">
        <f>IF(Table2[[#This Row],[international_plan]]="yes",1,0)</f>
        <v>0</v>
      </c>
      <c r="W711">
        <f>IF(Table2[[#This Row],[voice_mail_plan]]="yes",1,0)</f>
        <v>1</v>
      </c>
      <c r="X711" t="str">
        <f t="shared" si="22"/>
        <v>Low</v>
      </c>
      <c r="Y711" t="str">
        <f>IF(Table2[[#This Row],[total_intl_charge]] &gt; AVERAGE($R$2:$R$4245),"High","Low")</f>
        <v>High</v>
      </c>
      <c r="Z711" t="str">
        <f>IF(AND(G711&gt;AVERAGE(train!$G$2:$G$4251),K711&gt;AVERAGE(train!$K$2:$K$4251)),"High Day &amp; Eve",IF(AND(G711&gt;AVERAGE(train!$G$2:$G$4251),K711&lt;=AVERAGE(train!$K$2:$K$4251)),"High Day Only",IF(AND(G711&lt;=AVERAGE(train!$G$2:$G$4251),K711&gt;AVERAGE(train!$K$2:$K$4251)),"High Eve Only","Low Usage")))</f>
        <v>High Eve Only</v>
      </c>
    </row>
    <row r="712" spans="1:26">
      <c r="A712" t="s">
        <v>66</v>
      </c>
      <c r="B712">
        <v>149</v>
      </c>
      <c r="C712" t="s">
        <v>25</v>
      </c>
      <c r="D712" t="s">
        <v>22</v>
      </c>
      <c r="E712" t="s">
        <v>22</v>
      </c>
      <c r="F712">
        <v>0</v>
      </c>
      <c r="G712">
        <v>237.6</v>
      </c>
      <c r="H712">
        <v>79</v>
      </c>
      <c r="I712">
        <v>40.39</v>
      </c>
      <c r="J712">
        <v>192.4</v>
      </c>
      <c r="K712">
        <v>107</v>
      </c>
      <c r="L712">
        <v>16.350000000000001</v>
      </c>
      <c r="M712">
        <v>207.4</v>
      </c>
      <c r="N712">
        <v>111</v>
      </c>
      <c r="O712">
        <v>9.33</v>
      </c>
      <c r="P712">
        <v>9.1</v>
      </c>
      <c r="Q712">
        <v>9</v>
      </c>
      <c r="R712">
        <v>2.46</v>
      </c>
      <c r="S712">
        <v>0</v>
      </c>
      <c r="T712" t="s">
        <v>22</v>
      </c>
      <c r="U712">
        <f t="shared" si="23"/>
        <v>0</v>
      </c>
      <c r="V712">
        <f>IF(Table2[[#This Row],[international_plan]]="yes",1,0)</f>
        <v>0</v>
      </c>
      <c r="W712">
        <f>IF(Table2[[#This Row],[voice_mail_plan]]="yes",1,0)</f>
        <v>0</v>
      </c>
      <c r="X712" t="str">
        <f t="shared" si="22"/>
        <v>Very High</v>
      </c>
      <c r="Y712" t="str">
        <f>IF(Table2[[#This Row],[total_intl_charge]] &gt; AVERAGE($R$2:$R$4245),"High","Low")</f>
        <v>Low</v>
      </c>
      <c r="Z712" t="str">
        <f>IF(AND(G712&gt;AVERAGE(train!$G$2:$G$4251),K712&gt;AVERAGE(train!$K$2:$K$4251)),"High Day &amp; Eve",IF(AND(G712&gt;AVERAGE(train!$G$2:$G$4251),K712&lt;=AVERAGE(train!$K$2:$K$4251)),"High Day Only",IF(AND(G712&lt;=AVERAGE(train!$G$2:$G$4251),K712&gt;AVERAGE(train!$K$2:$K$4251)),"High Eve Only","Low Usage")))</f>
        <v>High Day &amp; Eve</v>
      </c>
    </row>
    <row r="713" spans="1:26">
      <c r="A713" t="s">
        <v>72</v>
      </c>
      <c r="B713">
        <v>129</v>
      </c>
      <c r="C713" t="s">
        <v>21</v>
      </c>
      <c r="D713" t="s">
        <v>22</v>
      </c>
      <c r="E713" t="s">
        <v>22</v>
      </c>
      <c r="F713">
        <v>0</v>
      </c>
      <c r="G713">
        <v>198.4</v>
      </c>
      <c r="H713">
        <v>91</v>
      </c>
      <c r="I713">
        <v>33.729999999999997</v>
      </c>
      <c r="J713">
        <v>264.7</v>
      </c>
      <c r="K713">
        <v>106</v>
      </c>
      <c r="L713">
        <v>22.5</v>
      </c>
      <c r="M713">
        <v>111.4</v>
      </c>
      <c r="N713">
        <v>101</v>
      </c>
      <c r="O713">
        <v>5.01</v>
      </c>
      <c r="P713">
        <v>9.1999999999999993</v>
      </c>
      <c r="Q713">
        <v>2</v>
      </c>
      <c r="R713">
        <v>2.48</v>
      </c>
      <c r="S713">
        <v>2</v>
      </c>
      <c r="T713" t="s">
        <v>22</v>
      </c>
      <c r="U713">
        <f t="shared" si="23"/>
        <v>0</v>
      </c>
      <c r="V713">
        <f>IF(Table2[[#This Row],[international_plan]]="yes",1,0)</f>
        <v>0</v>
      </c>
      <c r="W713">
        <f>IF(Table2[[#This Row],[voice_mail_plan]]="yes",1,0)</f>
        <v>0</v>
      </c>
      <c r="X713" t="str">
        <f t="shared" si="22"/>
        <v>Very High</v>
      </c>
      <c r="Y713" t="str">
        <f>IF(Table2[[#This Row],[total_intl_charge]] &gt; AVERAGE($R$2:$R$4245),"High","Low")</f>
        <v>Low</v>
      </c>
      <c r="Z713" t="str">
        <f>IF(AND(G713&gt;AVERAGE(train!$G$2:$G$4251),K713&gt;AVERAGE(train!$K$2:$K$4251)),"High Day &amp; Eve",IF(AND(G713&gt;AVERAGE(train!$G$2:$G$4251),K713&lt;=AVERAGE(train!$K$2:$K$4251)),"High Day Only",IF(AND(G713&lt;=AVERAGE(train!$G$2:$G$4251),K713&gt;AVERAGE(train!$K$2:$K$4251)),"High Eve Only","Low Usage")))</f>
        <v>High Day &amp; Eve</v>
      </c>
    </row>
    <row r="714" spans="1:26">
      <c r="A714" t="s">
        <v>59</v>
      </c>
      <c r="B714">
        <v>166</v>
      </c>
      <c r="C714" t="s">
        <v>25</v>
      </c>
      <c r="D714" t="s">
        <v>22</v>
      </c>
      <c r="E714" t="s">
        <v>22</v>
      </c>
      <c r="F714">
        <v>0</v>
      </c>
      <c r="G714">
        <v>274.3</v>
      </c>
      <c r="H714">
        <v>110</v>
      </c>
      <c r="I714">
        <v>46.63</v>
      </c>
      <c r="J714">
        <v>52.9</v>
      </c>
      <c r="K714">
        <v>109</v>
      </c>
      <c r="L714">
        <v>4.5</v>
      </c>
      <c r="M714">
        <v>246.1</v>
      </c>
      <c r="N714">
        <v>119</v>
      </c>
      <c r="O714">
        <v>11.07</v>
      </c>
      <c r="P714">
        <v>10.9</v>
      </c>
      <c r="Q714">
        <v>5</v>
      </c>
      <c r="R714">
        <v>2.94</v>
      </c>
      <c r="S714">
        <v>0</v>
      </c>
      <c r="T714" t="s">
        <v>22</v>
      </c>
      <c r="U714">
        <f t="shared" si="23"/>
        <v>0</v>
      </c>
      <c r="V714">
        <f>IF(Table2[[#This Row],[international_plan]]="yes",1,0)</f>
        <v>0</v>
      </c>
      <c r="W714">
        <f>IF(Table2[[#This Row],[voice_mail_plan]]="yes",1,0)</f>
        <v>0</v>
      </c>
      <c r="X714" t="str">
        <f t="shared" si="22"/>
        <v>Very High</v>
      </c>
      <c r="Y714" t="str">
        <f>IF(Table2[[#This Row],[total_intl_charge]] &gt; AVERAGE($R$2:$R$4245),"High","Low")</f>
        <v>High</v>
      </c>
      <c r="Z714" t="str">
        <f>IF(AND(G714&gt;AVERAGE(train!$G$2:$G$4251),K714&gt;AVERAGE(train!$K$2:$K$4251)),"High Day &amp; Eve",IF(AND(G714&gt;AVERAGE(train!$G$2:$G$4251),K714&lt;=AVERAGE(train!$K$2:$K$4251)),"High Day Only",IF(AND(G714&lt;=AVERAGE(train!$G$2:$G$4251),K714&gt;AVERAGE(train!$K$2:$K$4251)),"High Eve Only","Low Usage")))</f>
        <v>High Day &amp; Eve</v>
      </c>
    </row>
    <row r="715" spans="1:26">
      <c r="A715" t="s">
        <v>27</v>
      </c>
      <c r="B715">
        <v>136</v>
      </c>
      <c r="C715" t="s">
        <v>25</v>
      </c>
      <c r="D715" t="s">
        <v>23</v>
      </c>
      <c r="E715" t="s">
        <v>22</v>
      </c>
      <c r="F715">
        <v>0</v>
      </c>
      <c r="G715">
        <v>199.6</v>
      </c>
      <c r="H715">
        <v>89</v>
      </c>
      <c r="I715">
        <v>33.93</v>
      </c>
      <c r="J715">
        <v>211.4</v>
      </c>
      <c r="K715">
        <v>96</v>
      </c>
      <c r="L715">
        <v>17.97</v>
      </c>
      <c r="M715">
        <v>72.400000000000006</v>
      </c>
      <c r="N715">
        <v>84</v>
      </c>
      <c r="O715">
        <v>3.26</v>
      </c>
      <c r="P715">
        <v>11</v>
      </c>
      <c r="Q715">
        <v>4</v>
      </c>
      <c r="R715">
        <v>2.97</v>
      </c>
      <c r="S715">
        <v>3</v>
      </c>
      <c r="T715" t="s">
        <v>23</v>
      </c>
      <c r="U715">
        <f t="shared" si="23"/>
        <v>1</v>
      </c>
      <c r="V715">
        <f>IF(Table2[[#This Row],[international_plan]]="yes",1,0)</f>
        <v>1</v>
      </c>
      <c r="W715">
        <f>IF(Table2[[#This Row],[voice_mail_plan]]="yes",1,0)</f>
        <v>0</v>
      </c>
      <c r="X715" t="str">
        <f t="shared" si="22"/>
        <v>Very High</v>
      </c>
      <c r="Y715" t="str">
        <f>IF(Table2[[#This Row],[total_intl_charge]] &gt; AVERAGE($R$2:$R$4245),"High","Low")</f>
        <v>High</v>
      </c>
      <c r="Z715" t="str">
        <f>IF(AND(G715&gt;AVERAGE(train!$G$2:$G$4251),K715&gt;AVERAGE(train!$K$2:$K$4251)),"High Day &amp; Eve",IF(AND(G715&gt;AVERAGE(train!$G$2:$G$4251),K715&lt;=AVERAGE(train!$K$2:$K$4251)),"High Day Only",IF(AND(G715&lt;=AVERAGE(train!$G$2:$G$4251),K715&gt;AVERAGE(train!$K$2:$K$4251)),"High Eve Only","Low Usage")))</f>
        <v>High Day Only</v>
      </c>
    </row>
    <row r="716" spans="1:26">
      <c r="A716" t="s">
        <v>70</v>
      </c>
      <c r="B716">
        <v>149</v>
      </c>
      <c r="C716" t="s">
        <v>28</v>
      </c>
      <c r="D716" t="s">
        <v>22</v>
      </c>
      <c r="E716" t="s">
        <v>22</v>
      </c>
      <c r="F716">
        <v>0</v>
      </c>
      <c r="G716">
        <v>217.7</v>
      </c>
      <c r="H716">
        <v>91</v>
      </c>
      <c r="I716">
        <v>37.01</v>
      </c>
      <c r="J716">
        <v>273.5</v>
      </c>
      <c r="K716">
        <v>74</v>
      </c>
      <c r="L716">
        <v>23.25</v>
      </c>
      <c r="M716">
        <v>226.9</v>
      </c>
      <c r="N716">
        <v>99</v>
      </c>
      <c r="O716">
        <v>10.210000000000001</v>
      </c>
      <c r="P716">
        <v>9.6</v>
      </c>
      <c r="Q716">
        <v>3</v>
      </c>
      <c r="R716">
        <v>2.59</v>
      </c>
      <c r="S716">
        <v>3</v>
      </c>
      <c r="T716" t="s">
        <v>22</v>
      </c>
      <c r="U716">
        <f t="shared" si="23"/>
        <v>0</v>
      </c>
      <c r="V716">
        <f>IF(Table2[[#This Row],[international_plan]]="yes",1,0)</f>
        <v>0</v>
      </c>
      <c r="W716">
        <f>IF(Table2[[#This Row],[voice_mail_plan]]="yes",1,0)</f>
        <v>0</v>
      </c>
      <c r="X716" t="str">
        <f t="shared" si="22"/>
        <v>Very High</v>
      </c>
      <c r="Y716" t="str">
        <f>IF(Table2[[#This Row],[total_intl_charge]] &gt; AVERAGE($R$2:$R$4245),"High","Low")</f>
        <v>Low</v>
      </c>
      <c r="Z716" t="str">
        <f>IF(AND(G716&gt;AVERAGE(train!$G$2:$G$4251),K716&gt;AVERAGE(train!$K$2:$K$4251)),"High Day &amp; Eve",IF(AND(G716&gt;AVERAGE(train!$G$2:$G$4251),K716&lt;=AVERAGE(train!$K$2:$K$4251)),"High Day Only",IF(AND(G716&lt;=AVERAGE(train!$G$2:$G$4251),K716&gt;AVERAGE(train!$K$2:$K$4251)),"High Eve Only","Low Usage")))</f>
        <v>High Day Only</v>
      </c>
    </row>
    <row r="717" spans="1:26">
      <c r="A717" t="s">
        <v>33</v>
      </c>
      <c r="B717">
        <v>70</v>
      </c>
      <c r="C717" t="s">
        <v>21</v>
      </c>
      <c r="D717" t="s">
        <v>22</v>
      </c>
      <c r="E717" t="s">
        <v>22</v>
      </c>
      <c r="F717">
        <v>0</v>
      </c>
      <c r="G717">
        <v>134.69999999999999</v>
      </c>
      <c r="H717">
        <v>96</v>
      </c>
      <c r="I717">
        <v>22.9</v>
      </c>
      <c r="J717">
        <v>235.9</v>
      </c>
      <c r="K717">
        <v>90</v>
      </c>
      <c r="L717">
        <v>20.05</v>
      </c>
      <c r="M717">
        <v>260.2</v>
      </c>
      <c r="N717">
        <v>113</v>
      </c>
      <c r="O717">
        <v>11.71</v>
      </c>
      <c r="P717">
        <v>7.6</v>
      </c>
      <c r="Q717">
        <v>6</v>
      </c>
      <c r="R717">
        <v>2.0499999999999998</v>
      </c>
      <c r="S717">
        <v>3</v>
      </c>
      <c r="T717" t="s">
        <v>22</v>
      </c>
      <c r="U717">
        <f t="shared" si="23"/>
        <v>0</v>
      </c>
      <c r="V717">
        <f>IF(Table2[[#This Row],[international_plan]]="yes",1,0)</f>
        <v>0</v>
      </c>
      <c r="W717">
        <f>IF(Table2[[#This Row],[voice_mail_plan]]="yes",1,0)</f>
        <v>0</v>
      </c>
      <c r="X717" t="str">
        <f t="shared" si="22"/>
        <v>Low</v>
      </c>
      <c r="Y717" t="str">
        <f>IF(Table2[[#This Row],[total_intl_charge]] &gt; AVERAGE($R$2:$R$4245),"High","Low")</f>
        <v>Low</v>
      </c>
      <c r="Z717" t="str">
        <f>IF(AND(G717&gt;AVERAGE(train!$G$2:$G$4251),K717&gt;AVERAGE(train!$K$2:$K$4251)),"High Day &amp; Eve",IF(AND(G717&gt;AVERAGE(train!$G$2:$G$4251),K717&lt;=AVERAGE(train!$K$2:$K$4251)),"High Day Only",IF(AND(G717&lt;=AVERAGE(train!$G$2:$G$4251),K717&gt;AVERAGE(train!$K$2:$K$4251)),"High Eve Only","Low Usage")))</f>
        <v>Low Usage</v>
      </c>
    </row>
    <row r="718" spans="1:26">
      <c r="A718" t="s">
        <v>34</v>
      </c>
      <c r="B718">
        <v>66</v>
      </c>
      <c r="C718" t="s">
        <v>28</v>
      </c>
      <c r="D718" t="s">
        <v>22</v>
      </c>
      <c r="E718" t="s">
        <v>22</v>
      </c>
      <c r="F718">
        <v>0</v>
      </c>
      <c r="G718">
        <v>256.3</v>
      </c>
      <c r="H718">
        <v>135</v>
      </c>
      <c r="I718">
        <v>43.57</v>
      </c>
      <c r="J718">
        <v>180.2</v>
      </c>
      <c r="K718">
        <v>106</v>
      </c>
      <c r="L718">
        <v>15.32</v>
      </c>
      <c r="M718">
        <v>187.3</v>
      </c>
      <c r="N718">
        <v>135</v>
      </c>
      <c r="O718">
        <v>8.43</v>
      </c>
      <c r="P718">
        <v>6.2</v>
      </c>
      <c r="Q718">
        <v>7</v>
      </c>
      <c r="R718">
        <v>1.67</v>
      </c>
      <c r="S718">
        <v>2</v>
      </c>
      <c r="T718" t="s">
        <v>22</v>
      </c>
      <c r="U718">
        <f t="shared" si="23"/>
        <v>0</v>
      </c>
      <c r="V718">
        <f>IF(Table2[[#This Row],[international_plan]]="yes",1,0)</f>
        <v>0</v>
      </c>
      <c r="W718">
        <f>IF(Table2[[#This Row],[voice_mail_plan]]="yes",1,0)</f>
        <v>0</v>
      </c>
      <c r="X718" t="str">
        <f t="shared" si="22"/>
        <v>Low</v>
      </c>
      <c r="Y718" t="str">
        <f>IF(Table2[[#This Row],[total_intl_charge]] &gt; AVERAGE($R$2:$R$4245),"High","Low")</f>
        <v>Low</v>
      </c>
      <c r="Z718" t="str">
        <f>IF(AND(G718&gt;AVERAGE(train!$G$2:$G$4251),K718&gt;AVERAGE(train!$K$2:$K$4251)),"High Day &amp; Eve",IF(AND(G718&gt;AVERAGE(train!$G$2:$G$4251),K718&lt;=AVERAGE(train!$K$2:$K$4251)),"High Day Only",IF(AND(G718&lt;=AVERAGE(train!$G$2:$G$4251),K718&gt;AVERAGE(train!$K$2:$K$4251)),"High Eve Only","Low Usage")))</f>
        <v>High Day &amp; Eve</v>
      </c>
    </row>
    <row r="719" spans="1:26">
      <c r="A719" t="s">
        <v>44</v>
      </c>
      <c r="B719">
        <v>104</v>
      </c>
      <c r="C719" t="s">
        <v>25</v>
      </c>
      <c r="D719" t="s">
        <v>22</v>
      </c>
      <c r="E719" t="s">
        <v>22</v>
      </c>
      <c r="F719">
        <v>0</v>
      </c>
      <c r="G719">
        <v>183.6</v>
      </c>
      <c r="H719">
        <v>133</v>
      </c>
      <c r="I719">
        <v>31.21</v>
      </c>
      <c r="J719">
        <v>120.7</v>
      </c>
      <c r="K719">
        <v>98</v>
      </c>
      <c r="L719">
        <v>10.26</v>
      </c>
      <c r="M719">
        <v>215.1</v>
      </c>
      <c r="N719">
        <v>112</v>
      </c>
      <c r="O719">
        <v>9.68</v>
      </c>
      <c r="P719">
        <v>12.7</v>
      </c>
      <c r="Q719">
        <v>2</v>
      </c>
      <c r="R719">
        <v>3.43</v>
      </c>
      <c r="S719">
        <v>1</v>
      </c>
      <c r="T719" t="s">
        <v>22</v>
      </c>
      <c r="U719">
        <f t="shared" si="23"/>
        <v>0</v>
      </c>
      <c r="V719">
        <f>IF(Table2[[#This Row],[international_plan]]="yes",1,0)</f>
        <v>0</v>
      </c>
      <c r="W719">
        <f>IF(Table2[[#This Row],[voice_mail_plan]]="yes",1,0)</f>
        <v>0</v>
      </c>
      <c r="X719" t="str">
        <f t="shared" si="22"/>
        <v>High</v>
      </c>
      <c r="Y719" t="str">
        <f>IF(Table2[[#This Row],[total_intl_charge]] &gt; AVERAGE($R$2:$R$4245),"High","Low")</f>
        <v>High</v>
      </c>
      <c r="Z719" t="str">
        <f>IF(AND(G719&gt;AVERAGE(train!$G$2:$G$4251),K719&gt;AVERAGE(train!$K$2:$K$4251)),"High Day &amp; Eve",IF(AND(G719&gt;AVERAGE(train!$G$2:$G$4251),K719&lt;=AVERAGE(train!$K$2:$K$4251)),"High Day Only",IF(AND(G719&lt;=AVERAGE(train!$G$2:$G$4251),K719&gt;AVERAGE(train!$K$2:$K$4251)),"High Eve Only","Low Usage")))</f>
        <v>High Day Only</v>
      </c>
    </row>
    <row r="720" spans="1:26">
      <c r="A720" t="s">
        <v>62</v>
      </c>
      <c r="B720">
        <v>160</v>
      </c>
      <c r="C720" t="s">
        <v>21</v>
      </c>
      <c r="D720" t="s">
        <v>22</v>
      </c>
      <c r="E720" t="s">
        <v>22</v>
      </c>
      <c r="F720">
        <v>0</v>
      </c>
      <c r="G720">
        <v>176.2</v>
      </c>
      <c r="H720">
        <v>90</v>
      </c>
      <c r="I720">
        <v>29.95</v>
      </c>
      <c r="J720">
        <v>196</v>
      </c>
      <c r="K720">
        <v>115</v>
      </c>
      <c r="L720">
        <v>16.66</v>
      </c>
      <c r="M720">
        <v>263.89999999999998</v>
      </c>
      <c r="N720">
        <v>95</v>
      </c>
      <c r="O720">
        <v>11.88</v>
      </c>
      <c r="P720">
        <v>9.1999999999999993</v>
      </c>
      <c r="Q720">
        <v>4</v>
      </c>
      <c r="R720">
        <v>2.48</v>
      </c>
      <c r="S720">
        <v>1</v>
      </c>
      <c r="T720" t="s">
        <v>22</v>
      </c>
      <c r="U720">
        <f t="shared" si="23"/>
        <v>0</v>
      </c>
      <c r="V720">
        <f>IF(Table2[[#This Row],[international_plan]]="yes",1,0)</f>
        <v>0</v>
      </c>
      <c r="W720">
        <f>IF(Table2[[#This Row],[voice_mail_plan]]="yes",1,0)</f>
        <v>0</v>
      </c>
      <c r="X720" t="str">
        <f t="shared" si="22"/>
        <v>Very High</v>
      </c>
      <c r="Y720" t="str">
        <f>IF(Table2[[#This Row],[total_intl_charge]] &gt; AVERAGE($R$2:$R$4245),"High","Low")</f>
        <v>Low</v>
      </c>
      <c r="Z720" t="str">
        <f>IF(AND(G720&gt;AVERAGE(train!$G$2:$G$4251),K720&gt;AVERAGE(train!$K$2:$K$4251)),"High Day &amp; Eve",IF(AND(G720&gt;AVERAGE(train!$G$2:$G$4251),K720&lt;=AVERAGE(train!$K$2:$K$4251)),"High Day Only",IF(AND(G720&lt;=AVERAGE(train!$G$2:$G$4251),K720&gt;AVERAGE(train!$K$2:$K$4251)),"High Eve Only","Low Usage")))</f>
        <v>High Eve Only</v>
      </c>
    </row>
    <row r="721" spans="1:26">
      <c r="A721" t="s">
        <v>51</v>
      </c>
      <c r="B721">
        <v>129</v>
      </c>
      <c r="C721" t="s">
        <v>21</v>
      </c>
      <c r="D721" t="s">
        <v>22</v>
      </c>
      <c r="E721" t="s">
        <v>23</v>
      </c>
      <c r="F721">
        <v>37</v>
      </c>
      <c r="G721">
        <v>205</v>
      </c>
      <c r="H721">
        <v>94</v>
      </c>
      <c r="I721">
        <v>34.85</v>
      </c>
      <c r="J721">
        <v>165.4</v>
      </c>
      <c r="K721">
        <v>103</v>
      </c>
      <c r="L721">
        <v>14.06</v>
      </c>
      <c r="M721">
        <v>185</v>
      </c>
      <c r="N721">
        <v>81</v>
      </c>
      <c r="O721">
        <v>8.32</v>
      </c>
      <c r="P721">
        <v>11.7</v>
      </c>
      <c r="Q721">
        <v>8</v>
      </c>
      <c r="R721">
        <v>3.16</v>
      </c>
      <c r="S721">
        <v>1</v>
      </c>
      <c r="T721" t="s">
        <v>22</v>
      </c>
      <c r="U721">
        <f t="shared" si="23"/>
        <v>0</v>
      </c>
      <c r="V721">
        <f>IF(Table2[[#This Row],[international_plan]]="yes",1,0)</f>
        <v>0</v>
      </c>
      <c r="W721">
        <f>IF(Table2[[#This Row],[voice_mail_plan]]="yes",1,0)</f>
        <v>1</v>
      </c>
      <c r="X721" t="str">
        <f t="shared" si="22"/>
        <v>Very High</v>
      </c>
      <c r="Y721" t="str">
        <f>IF(Table2[[#This Row],[total_intl_charge]] &gt; AVERAGE($R$2:$R$4245),"High","Low")</f>
        <v>High</v>
      </c>
      <c r="Z721" t="str">
        <f>IF(AND(G721&gt;AVERAGE(train!$G$2:$G$4251),K721&gt;AVERAGE(train!$K$2:$K$4251)),"High Day &amp; Eve",IF(AND(G721&gt;AVERAGE(train!$G$2:$G$4251),K721&lt;=AVERAGE(train!$K$2:$K$4251)),"High Day Only",IF(AND(G721&lt;=AVERAGE(train!$G$2:$G$4251),K721&gt;AVERAGE(train!$K$2:$K$4251)),"High Eve Only","Low Usage")))</f>
        <v>High Day &amp; Eve</v>
      </c>
    </row>
    <row r="722" spans="1:26">
      <c r="A722" t="s">
        <v>68</v>
      </c>
      <c r="B722">
        <v>93</v>
      </c>
      <c r="C722" t="s">
        <v>25</v>
      </c>
      <c r="D722" t="s">
        <v>22</v>
      </c>
      <c r="E722" t="s">
        <v>22</v>
      </c>
      <c r="F722">
        <v>0</v>
      </c>
      <c r="G722">
        <v>267.89999999999998</v>
      </c>
      <c r="H722">
        <v>114</v>
      </c>
      <c r="I722">
        <v>45.54</v>
      </c>
      <c r="J722">
        <v>223</v>
      </c>
      <c r="K722">
        <v>74</v>
      </c>
      <c r="L722">
        <v>18.96</v>
      </c>
      <c r="M722">
        <v>262.7</v>
      </c>
      <c r="N722">
        <v>90</v>
      </c>
      <c r="O722">
        <v>11.82</v>
      </c>
      <c r="P722">
        <v>11.3</v>
      </c>
      <c r="Q722">
        <v>3</v>
      </c>
      <c r="R722">
        <v>3.05</v>
      </c>
      <c r="S722">
        <v>3</v>
      </c>
      <c r="T722" t="s">
        <v>23</v>
      </c>
      <c r="U722">
        <f t="shared" si="23"/>
        <v>1</v>
      </c>
      <c r="V722">
        <f>IF(Table2[[#This Row],[international_plan]]="yes",1,0)</f>
        <v>0</v>
      </c>
      <c r="W722">
        <f>IF(Table2[[#This Row],[voice_mail_plan]]="yes",1,0)</f>
        <v>0</v>
      </c>
      <c r="X722" t="str">
        <f t="shared" si="22"/>
        <v>Medium</v>
      </c>
      <c r="Y722" t="str">
        <f>IF(Table2[[#This Row],[total_intl_charge]] &gt; AVERAGE($R$2:$R$4245),"High","Low")</f>
        <v>High</v>
      </c>
      <c r="Z722" t="str">
        <f>IF(AND(G722&gt;AVERAGE(train!$G$2:$G$4251),K722&gt;AVERAGE(train!$K$2:$K$4251)),"High Day &amp; Eve",IF(AND(G722&gt;AVERAGE(train!$G$2:$G$4251),K722&lt;=AVERAGE(train!$K$2:$K$4251)),"High Day Only",IF(AND(G722&lt;=AVERAGE(train!$G$2:$G$4251),K722&gt;AVERAGE(train!$K$2:$K$4251)),"High Eve Only","Low Usage")))</f>
        <v>High Day Only</v>
      </c>
    </row>
    <row r="723" spans="1:26">
      <c r="A723" t="s">
        <v>45</v>
      </c>
      <c r="B723">
        <v>169</v>
      </c>
      <c r="C723" t="s">
        <v>21</v>
      </c>
      <c r="D723" t="s">
        <v>22</v>
      </c>
      <c r="E723" t="s">
        <v>22</v>
      </c>
      <c r="F723">
        <v>0</v>
      </c>
      <c r="G723">
        <v>179.2</v>
      </c>
      <c r="H723">
        <v>111</v>
      </c>
      <c r="I723">
        <v>30.46</v>
      </c>
      <c r="J723">
        <v>175.2</v>
      </c>
      <c r="K723">
        <v>130</v>
      </c>
      <c r="L723">
        <v>14.89</v>
      </c>
      <c r="M723">
        <v>228.6</v>
      </c>
      <c r="N723">
        <v>92</v>
      </c>
      <c r="O723">
        <v>10.29</v>
      </c>
      <c r="P723">
        <v>9.9</v>
      </c>
      <c r="Q723">
        <v>6</v>
      </c>
      <c r="R723">
        <v>2.67</v>
      </c>
      <c r="S723">
        <v>2</v>
      </c>
      <c r="T723" t="s">
        <v>22</v>
      </c>
      <c r="U723">
        <f t="shared" si="23"/>
        <v>0</v>
      </c>
      <c r="V723">
        <f>IF(Table2[[#This Row],[international_plan]]="yes",1,0)</f>
        <v>0</v>
      </c>
      <c r="W723">
        <f>IF(Table2[[#This Row],[voice_mail_plan]]="yes",1,0)</f>
        <v>0</v>
      </c>
      <c r="X723" t="str">
        <f t="shared" si="22"/>
        <v>Very High</v>
      </c>
      <c r="Y723" t="str">
        <f>IF(Table2[[#This Row],[total_intl_charge]] &gt; AVERAGE($R$2:$R$4245),"High","Low")</f>
        <v>Low</v>
      </c>
      <c r="Z723" t="str">
        <f>IF(AND(G723&gt;AVERAGE(train!$G$2:$G$4251),K723&gt;AVERAGE(train!$K$2:$K$4251)),"High Day &amp; Eve",IF(AND(G723&gt;AVERAGE(train!$G$2:$G$4251),K723&lt;=AVERAGE(train!$K$2:$K$4251)),"High Day Only",IF(AND(G723&lt;=AVERAGE(train!$G$2:$G$4251),K723&gt;AVERAGE(train!$K$2:$K$4251)),"High Eve Only","Low Usage")))</f>
        <v>High Eve Only</v>
      </c>
    </row>
    <row r="724" spans="1:26">
      <c r="A724" t="s">
        <v>29</v>
      </c>
      <c r="B724">
        <v>58</v>
      </c>
      <c r="C724" t="s">
        <v>21</v>
      </c>
      <c r="D724" t="s">
        <v>22</v>
      </c>
      <c r="E724" t="s">
        <v>22</v>
      </c>
      <c r="F724">
        <v>0</v>
      </c>
      <c r="G724">
        <v>149.4</v>
      </c>
      <c r="H724">
        <v>145</v>
      </c>
      <c r="I724">
        <v>25.4</v>
      </c>
      <c r="J724">
        <v>196.5</v>
      </c>
      <c r="K724">
        <v>105</v>
      </c>
      <c r="L724">
        <v>16.7</v>
      </c>
      <c r="M724">
        <v>209.5</v>
      </c>
      <c r="N724">
        <v>108</v>
      </c>
      <c r="O724">
        <v>9.43</v>
      </c>
      <c r="P724">
        <v>14.9</v>
      </c>
      <c r="Q724">
        <v>3</v>
      </c>
      <c r="R724">
        <v>4.0199999999999996</v>
      </c>
      <c r="S724">
        <v>1</v>
      </c>
      <c r="T724" t="s">
        <v>22</v>
      </c>
      <c r="U724">
        <f t="shared" si="23"/>
        <v>0</v>
      </c>
      <c r="V724">
        <f>IF(Table2[[#This Row],[international_plan]]="yes",1,0)</f>
        <v>0</v>
      </c>
      <c r="W724">
        <f>IF(Table2[[#This Row],[voice_mail_plan]]="yes",1,0)</f>
        <v>0</v>
      </c>
      <c r="X724" t="str">
        <f t="shared" si="22"/>
        <v>Low</v>
      </c>
      <c r="Y724" t="str">
        <f>IF(Table2[[#This Row],[total_intl_charge]] &gt; AVERAGE($R$2:$R$4245),"High","Low")</f>
        <v>High</v>
      </c>
      <c r="Z724" t="str">
        <f>IF(AND(G724&gt;AVERAGE(train!$G$2:$G$4251),K724&gt;AVERAGE(train!$K$2:$K$4251)),"High Day &amp; Eve",IF(AND(G724&gt;AVERAGE(train!$G$2:$G$4251),K724&lt;=AVERAGE(train!$K$2:$K$4251)),"High Day Only",IF(AND(G724&lt;=AVERAGE(train!$G$2:$G$4251),K724&gt;AVERAGE(train!$K$2:$K$4251)),"High Eve Only","Low Usage")))</f>
        <v>High Eve Only</v>
      </c>
    </row>
    <row r="725" spans="1:26">
      <c r="A725" t="s">
        <v>56</v>
      </c>
      <c r="B725">
        <v>75</v>
      </c>
      <c r="C725" t="s">
        <v>28</v>
      </c>
      <c r="D725" t="s">
        <v>22</v>
      </c>
      <c r="E725" t="s">
        <v>23</v>
      </c>
      <c r="F725">
        <v>38</v>
      </c>
      <c r="G725">
        <v>163.6</v>
      </c>
      <c r="H725">
        <v>132</v>
      </c>
      <c r="I725">
        <v>27.81</v>
      </c>
      <c r="J725">
        <v>146.69999999999999</v>
      </c>
      <c r="K725">
        <v>113</v>
      </c>
      <c r="L725">
        <v>12.47</v>
      </c>
      <c r="M725">
        <v>345.8</v>
      </c>
      <c r="N725">
        <v>115</v>
      </c>
      <c r="O725">
        <v>15.56</v>
      </c>
      <c r="P725">
        <v>13.1</v>
      </c>
      <c r="Q725">
        <v>3</v>
      </c>
      <c r="R725">
        <v>3.54</v>
      </c>
      <c r="S725">
        <v>3</v>
      </c>
      <c r="T725" t="s">
        <v>22</v>
      </c>
      <c r="U725">
        <f t="shared" si="23"/>
        <v>0</v>
      </c>
      <c r="V725">
        <f>IF(Table2[[#This Row],[international_plan]]="yes",1,0)</f>
        <v>0</v>
      </c>
      <c r="W725">
        <f>IF(Table2[[#This Row],[voice_mail_plan]]="yes",1,0)</f>
        <v>1</v>
      </c>
      <c r="X725" t="str">
        <f t="shared" si="22"/>
        <v>Medium</v>
      </c>
      <c r="Y725" t="str">
        <f>IF(Table2[[#This Row],[total_intl_charge]] &gt; AVERAGE($R$2:$R$4245),"High","Low")</f>
        <v>High</v>
      </c>
      <c r="Z725" t="str">
        <f>IF(AND(G725&gt;AVERAGE(train!$G$2:$G$4251),K725&gt;AVERAGE(train!$K$2:$K$4251)),"High Day &amp; Eve",IF(AND(G725&gt;AVERAGE(train!$G$2:$G$4251),K725&lt;=AVERAGE(train!$K$2:$K$4251)),"High Day Only",IF(AND(G725&lt;=AVERAGE(train!$G$2:$G$4251),K725&gt;AVERAGE(train!$K$2:$K$4251)),"High Eve Only","Low Usage")))</f>
        <v>High Eve Only</v>
      </c>
    </row>
    <row r="726" spans="1:26">
      <c r="A726" t="s">
        <v>29</v>
      </c>
      <c r="B726">
        <v>45</v>
      </c>
      <c r="C726" t="s">
        <v>25</v>
      </c>
      <c r="D726" t="s">
        <v>22</v>
      </c>
      <c r="E726" t="s">
        <v>22</v>
      </c>
      <c r="F726">
        <v>0</v>
      </c>
      <c r="G726">
        <v>207.6</v>
      </c>
      <c r="H726">
        <v>71</v>
      </c>
      <c r="I726">
        <v>35.29</v>
      </c>
      <c r="J726">
        <v>152.69999999999999</v>
      </c>
      <c r="K726">
        <v>94</v>
      </c>
      <c r="L726">
        <v>12.98</v>
      </c>
      <c r="M726">
        <v>217.8</v>
      </c>
      <c r="N726">
        <v>125</v>
      </c>
      <c r="O726">
        <v>9.8000000000000007</v>
      </c>
      <c r="P726">
        <v>12.4</v>
      </c>
      <c r="Q726">
        <v>13</v>
      </c>
      <c r="R726">
        <v>3.35</v>
      </c>
      <c r="S726">
        <v>1</v>
      </c>
      <c r="T726" t="s">
        <v>22</v>
      </c>
      <c r="U726">
        <f t="shared" si="23"/>
        <v>0</v>
      </c>
      <c r="V726">
        <f>IF(Table2[[#This Row],[international_plan]]="yes",1,0)</f>
        <v>0</v>
      </c>
      <c r="W726">
        <f>IF(Table2[[#This Row],[voice_mail_plan]]="yes",1,0)</f>
        <v>0</v>
      </c>
      <c r="X726" t="str">
        <f t="shared" si="22"/>
        <v>Low</v>
      </c>
      <c r="Y726" t="str">
        <f>IF(Table2[[#This Row],[total_intl_charge]] &gt; AVERAGE($R$2:$R$4245),"High","Low")</f>
        <v>High</v>
      </c>
      <c r="Z726" t="str">
        <f>IF(AND(G726&gt;AVERAGE(train!$G$2:$G$4251),K726&gt;AVERAGE(train!$K$2:$K$4251)),"High Day &amp; Eve",IF(AND(G726&gt;AVERAGE(train!$G$2:$G$4251),K726&lt;=AVERAGE(train!$K$2:$K$4251)),"High Day Only",IF(AND(G726&lt;=AVERAGE(train!$G$2:$G$4251),K726&gt;AVERAGE(train!$K$2:$K$4251)),"High Eve Only","Low Usage")))</f>
        <v>High Day Only</v>
      </c>
    </row>
    <row r="727" spans="1:26">
      <c r="A727" t="s">
        <v>74</v>
      </c>
      <c r="B727">
        <v>155</v>
      </c>
      <c r="C727" t="s">
        <v>28</v>
      </c>
      <c r="D727" t="s">
        <v>22</v>
      </c>
      <c r="E727" t="s">
        <v>22</v>
      </c>
      <c r="F727">
        <v>0</v>
      </c>
      <c r="G727">
        <v>165.4</v>
      </c>
      <c r="H727">
        <v>108</v>
      </c>
      <c r="I727">
        <v>28.12</v>
      </c>
      <c r="J727">
        <v>183.7</v>
      </c>
      <c r="K727">
        <v>103</v>
      </c>
      <c r="L727">
        <v>15.61</v>
      </c>
      <c r="M727">
        <v>80.2</v>
      </c>
      <c r="N727">
        <v>108</v>
      </c>
      <c r="O727">
        <v>3.61</v>
      </c>
      <c r="P727">
        <v>8.9</v>
      </c>
      <c r="Q727">
        <v>4</v>
      </c>
      <c r="R727">
        <v>2.4</v>
      </c>
      <c r="S727">
        <v>3</v>
      </c>
      <c r="T727" t="s">
        <v>22</v>
      </c>
      <c r="U727">
        <f t="shared" si="23"/>
        <v>0</v>
      </c>
      <c r="V727">
        <f>IF(Table2[[#This Row],[international_plan]]="yes",1,0)</f>
        <v>0</v>
      </c>
      <c r="W727">
        <f>IF(Table2[[#This Row],[voice_mail_plan]]="yes",1,0)</f>
        <v>0</v>
      </c>
      <c r="X727" t="str">
        <f t="shared" si="22"/>
        <v>Very High</v>
      </c>
      <c r="Y727" t="str">
        <f>IF(Table2[[#This Row],[total_intl_charge]] &gt; AVERAGE($R$2:$R$4245),"High","Low")</f>
        <v>Low</v>
      </c>
      <c r="Z727" t="str">
        <f>IF(AND(G727&gt;AVERAGE(train!$G$2:$G$4251),K727&gt;AVERAGE(train!$K$2:$K$4251)),"High Day &amp; Eve",IF(AND(G727&gt;AVERAGE(train!$G$2:$G$4251),K727&lt;=AVERAGE(train!$K$2:$K$4251)),"High Day Only",IF(AND(G727&lt;=AVERAGE(train!$G$2:$G$4251),K727&gt;AVERAGE(train!$K$2:$K$4251)),"High Eve Only","Low Usage")))</f>
        <v>High Eve Only</v>
      </c>
    </row>
    <row r="728" spans="1:26">
      <c r="A728" t="s">
        <v>49</v>
      </c>
      <c r="B728">
        <v>52</v>
      </c>
      <c r="C728" t="s">
        <v>21</v>
      </c>
      <c r="D728" t="s">
        <v>22</v>
      </c>
      <c r="E728" t="s">
        <v>22</v>
      </c>
      <c r="F728">
        <v>0</v>
      </c>
      <c r="G728">
        <v>209.8</v>
      </c>
      <c r="H728">
        <v>114</v>
      </c>
      <c r="I728">
        <v>35.67</v>
      </c>
      <c r="J728">
        <v>171.3</v>
      </c>
      <c r="K728">
        <v>82</v>
      </c>
      <c r="L728">
        <v>14.56</v>
      </c>
      <c r="M728">
        <v>154.6</v>
      </c>
      <c r="N728">
        <v>119</v>
      </c>
      <c r="O728">
        <v>6.96</v>
      </c>
      <c r="P728">
        <v>9.9</v>
      </c>
      <c r="Q728">
        <v>9</v>
      </c>
      <c r="R728">
        <v>2.67</v>
      </c>
      <c r="S728">
        <v>4</v>
      </c>
      <c r="T728" t="s">
        <v>22</v>
      </c>
      <c r="U728">
        <f t="shared" si="23"/>
        <v>0</v>
      </c>
      <c r="V728">
        <f>IF(Table2[[#This Row],[international_plan]]="yes",1,0)</f>
        <v>0</v>
      </c>
      <c r="W728">
        <f>IF(Table2[[#This Row],[voice_mail_plan]]="yes",1,0)</f>
        <v>0</v>
      </c>
      <c r="X728" t="str">
        <f t="shared" si="22"/>
        <v>Low</v>
      </c>
      <c r="Y728" t="str">
        <f>IF(Table2[[#This Row],[total_intl_charge]] &gt; AVERAGE($R$2:$R$4245),"High","Low")</f>
        <v>Low</v>
      </c>
      <c r="Z728" t="str">
        <f>IF(AND(G728&gt;AVERAGE(train!$G$2:$G$4251),K728&gt;AVERAGE(train!$K$2:$K$4251)),"High Day &amp; Eve",IF(AND(G728&gt;AVERAGE(train!$G$2:$G$4251),K728&lt;=AVERAGE(train!$K$2:$K$4251)),"High Day Only",IF(AND(G728&lt;=AVERAGE(train!$G$2:$G$4251),K728&gt;AVERAGE(train!$K$2:$K$4251)),"High Eve Only","Low Usage")))</f>
        <v>High Day Only</v>
      </c>
    </row>
    <row r="729" spans="1:26">
      <c r="A729" t="s">
        <v>20</v>
      </c>
      <c r="B729">
        <v>119</v>
      </c>
      <c r="C729" t="s">
        <v>21</v>
      </c>
      <c r="D729" t="s">
        <v>22</v>
      </c>
      <c r="E729" t="s">
        <v>23</v>
      </c>
      <c r="F729">
        <v>27</v>
      </c>
      <c r="G729">
        <v>220.1</v>
      </c>
      <c r="H729">
        <v>128</v>
      </c>
      <c r="I729">
        <v>37.42</v>
      </c>
      <c r="J729">
        <v>268.2</v>
      </c>
      <c r="K729">
        <v>133</v>
      </c>
      <c r="L729">
        <v>22.8</v>
      </c>
      <c r="M729">
        <v>146.5</v>
      </c>
      <c r="N729">
        <v>80</v>
      </c>
      <c r="O729">
        <v>6.59</v>
      </c>
      <c r="P729">
        <v>11.1</v>
      </c>
      <c r="Q729">
        <v>3</v>
      </c>
      <c r="R729">
        <v>3</v>
      </c>
      <c r="S729">
        <v>0</v>
      </c>
      <c r="T729" t="s">
        <v>22</v>
      </c>
      <c r="U729">
        <f t="shared" si="23"/>
        <v>0</v>
      </c>
      <c r="V729">
        <f>IF(Table2[[#This Row],[international_plan]]="yes",1,0)</f>
        <v>0</v>
      </c>
      <c r="W729">
        <f>IF(Table2[[#This Row],[voice_mail_plan]]="yes",1,0)</f>
        <v>1</v>
      </c>
      <c r="X729" t="str">
        <f t="shared" si="22"/>
        <v>High</v>
      </c>
      <c r="Y729" t="str">
        <f>IF(Table2[[#This Row],[total_intl_charge]] &gt; AVERAGE($R$2:$R$4245),"High","Low")</f>
        <v>High</v>
      </c>
      <c r="Z729" t="str">
        <f>IF(AND(G729&gt;AVERAGE(train!$G$2:$G$4251),K729&gt;AVERAGE(train!$K$2:$K$4251)),"High Day &amp; Eve",IF(AND(G729&gt;AVERAGE(train!$G$2:$G$4251),K729&lt;=AVERAGE(train!$K$2:$K$4251)),"High Day Only",IF(AND(G729&lt;=AVERAGE(train!$G$2:$G$4251),K729&gt;AVERAGE(train!$K$2:$K$4251)),"High Eve Only","Low Usage")))</f>
        <v>High Day &amp; Eve</v>
      </c>
    </row>
    <row r="730" spans="1:26">
      <c r="A730" t="s">
        <v>62</v>
      </c>
      <c r="B730">
        <v>86</v>
      </c>
      <c r="C730" t="s">
        <v>28</v>
      </c>
      <c r="D730" t="s">
        <v>22</v>
      </c>
      <c r="E730" t="s">
        <v>22</v>
      </c>
      <c r="F730">
        <v>0</v>
      </c>
      <c r="G730">
        <v>141.30000000000001</v>
      </c>
      <c r="H730">
        <v>72</v>
      </c>
      <c r="I730">
        <v>24.02</v>
      </c>
      <c r="J730">
        <v>154.30000000000001</v>
      </c>
      <c r="K730">
        <v>95</v>
      </c>
      <c r="L730">
        <v>13.12</v>
      </c>
      <c r="M730">
        <v>210.6</v>
      </c>
      <c r="N730">
        <v>91</v>
      </c>
      <c r="O730">
        <v>9.48</v>
      </c>
      <c r="P730">
        <v>8.1999999999999993</v>
      </c>
      <c r="Q730">
        <v>5</v>
      </c>
      <c r="R730">
        <v>2.21</v>
      </c>
      <c r="S730">
        <v>1</v>
      </c>
      <c r="T730" t="s">
        <v>22</v>
      </c>
      <c r="U730">
        <f t="shared" si="23"/>
        <v>0</v>
      </c>
      <c r="V730">
        <f>IF(Table2[[#This Row],[international_plan]]="yes",1,0)</f>
        <v>0</v>
      </c>
      <c r="W730">
        <f>IF(Table2[[#This Row],[voice_mail_plan]]="yes",1,0)</f>
        <v>0</v>
      </c>
      <c r="X730" t="str">
        <f t="shared" si="22"/>
        <v>Medium</v>
      </c>
      <c r="Y730" t="str">
        <f>IF(Table2[[#This Row],[total_intl_charge]] &gt; AVERAGE($R$2:$R$4245),"High","Low")</f>
        <v>Low</v>
      </c>
      <c r="Z730" t="str">
        <f>IF(AND(G730&gt;AVERAGE(train!$G$2:$G$4251),K730&gt;AVERAGE(train!$K$2:$K$4251)),"High Day &amp; Eve",IF(AND(G730&gt;AVERAGE(train!$G$2:$G$4251),K730&lt;=AVERAGE(train!$K$2:$K$4251)),"High Day Only",IF(AND(G730&lt;=AVERAGE(train!$G$2:$G$4251),K730&gt;AVERAGE(train!$K$2:$K$4251)),"High Eve Only","Low Usage")))</f>
        <v>Low Usage</v>
      </c>
    </row>
    <row r="731" spans="1:26">
      <c r="A731" t="s">
        <v>49</v>
      </c>
      <c r="B731">
        <v>42</v>
      </c>
      <c r="C731" t="s">
        <v>25</v>
      </c>
      <c r="D731" t="s">
        <v>22</v>
      </c>
      <c r="E731" t="s">
        <v>22</v>
      </c>
      <c r="F731">
        <v>0</v>
      </c>
      <c r="G731">
        <v>196.5</v>
      </c>
      <c r="H731">
        <v>89</v>
      </c>
      <c r="I731">
        <v>33.409999999999997</v>
      </c>
      <c r="J731">
        <v>241.3</v>
      </c>
      <c r="K731">
        <v>123</v>
      </c>
      <c r="L731">
        <v>20.51</v>
      </c>
      <c r="M731">
        <v>143.19999999999999</v>
      </c>
      <c r="N731">
        <v>105</v>
      </c>
      <c r="O731">
        <v>6.44</v>
      </c>
      <c r="P731">
        <v>4</v>
      </c>
      <c r="Q731">
        <v>7</v>
      </c>
      <c r="R731">
        <v>1.08</v>
      </c>
      <c r="S731">
        <v>0</v>
      </c>
      <c r="T731" t="s">
        <v>22</v>
      </c>
      <c r="U731">
        <f t="shared" si="23"/>
        <v>0</v>
      </c>
      <c r="V731">
        <f>IF(Table2[[#This Row],[international_plan]]="yes",1,0)</f>
        <v>0</v>
      </c>
      <c r="W731">
        <f>IF(Table2[[#This Row],[voice_mail_plan]]="yes",1,0)</f>
        <v>0</v>
      </c>
      <c r="X731" t="str">
        <f t="shared" si="22"/>
        <v>Low</v>
      </c>
      <c r="Y731" t="str">
        <f>IF(Table2[[#This Row],[total_intl_charge]] &gt; AVERAGE($R$2:$R$4245),"High","Low")</f>
        <v>Low</v>
      </c>
      <c r="Z731" t="str">
        <f>IF(AND(G731&gt;AVERAGE(train!$G$2:$G$4251),K731&gt;AVERAGE(train!$K$2:$K$4251)),"High Day &amp; Eve",IF(AND(G731&gt;AVERAGE(train!$G$2:$G$4251),K731&lt;=AVERAGE(train!$K$2:$K$4251)),"High Day Only",IF(AND(G731&lt;=AVERAGE(train!$G$2:$G$4251),K731&gt;AVERAGE(train!$K$2:$K$4251)),"High Eve Only","Low Usage")))</f>
        <v>High Day &amp; Eve</v>
      </c>
    </row>
    <row r="732" spans="1:26">
      <c r="A732" t="s">
        <v>69</v>
      </c>
      <c r="B732">
        <v>127</v>
      </c>
      <c r="C732" t="s">
        <v>28</v>
      </c>
      <c r="D732" t="s">
        <v>23</v>
      </c>
      <c r="E732" t="s">
        <v>22</v>
      </c>
      <c r="F732">
        <v>0</v>
      </c>
      <c r="G732">
        <v>180.9</v>
      </c>
      <c r="H732">
        <v>114</v>
      </c>
      <c r="I732">
        <v>30.75</v>
      </c>
      <c r="J732">
        <v>209.5</v>
      </c>
      <c r="K732">
        <v>118</v>
      </c>
      <c r="L732">
        <v>17.809999999999999</v>
      </c>
      <c r="M732">
        <v>249.9</v>
      </c>
      <c r="N732">
        <v>105</v>
      </c>
      <c r="O732">
        <v>11.25</v>
      </c>
      <c r="P732">
        <v>7.4</v>
      </c>
      <c r="Q732">
        <v>4</v>
      </c>
      <c r="R732">
        <v>2</v>
      </c>
      <c r="S732">
        <v>2</v>
      </c>
      <c r="T732" t="s">
        <v>22</v>
      </c>
      <c r="U732">
        <f t="shared" si="23"/>
        <v>0</v>
      </c>
      <c r="V732">
        <f>IF(Table2[[#This Row],[international_plan]]="yes",1,0)</f>
        <v>1</v>
      </c>
      <c r="W732">
        <f>IF(Table2[[#This Row],[voice_mail_plan]]="yes",1,0)</f>
        <v>0</v>
      </c>
      <c r="X732" t="str">
        <f t="shared" si="22"/>
        <v>High</v>
      </c>
      <c r="Y732" t="str">
        <f>IF(Table2[[#This Row],[total_intl_charge]] &gt; AVERAGE($R$2:$R$4245),"High","Low")</f>
        <v>Low</v>
      </c>
      <c r="Z732" t="str">
        <f>IF(AND(G732&gt;AVERAGE(train!$G$2:$G$4251),K732&gt;AVERAGE(train!$K$2:$K$4251)),"High Day &amp; Eve",IF(AND(G732&gt;AVERAGE(train!$G$2:$G$4251),K732&lt;=AVERAGE(train!$K$2:$K$4251)),"High Day Only",IF(AND(G732&lt;=AVERAGE(train!$G$2:$G$4251),K732&gt;AVERAGE(train!$K$2:$K$4251)),"High Eve Only","Low Usage")))</f>
        <v>High Day &amp; Eve</v>
      </c>
    </row>
    <row r="733" spans="1:26">
      <c r="A733" t="s">
        <v>26</v>
      </c>
      <c r="B733">
        <v>149</v>
      </c>
      <c r="C733" t="s">
        <v>28</v>
      </c>
      <c r="D733" t="s">
        <v>22</v>
      </c>
      <c r="E733" t="s">
        <v>23</v>
      </c>
      <c r="F733">
        <v>43</v>
      </c>
      <c r="G733">
        <v>206.7</v>
      </c>
      <c r="H733">
        <v>79</v>
      </c>
      <c r="I733">
        <v>35.14</v>
      </c>
      <c r="J733">
        <v>174.6</v>
      </c>
      <c r="K733">
        <v>122</v>
      </c>
      <c r="L733">
        <v>14.84</v>
      </c>
      <c r="M733">
        <v>241.5</v>
      </c>
      <c r="N733">
        <v>80</v>
      </c>
      <c r="O733">
        <v>10.87</v>
      </c>
      <c r="P733">
        <v>10.9</v>
      </c>
      <c r="Q733">
        <v>3</v>
      </c>
      <c r="R733">
        <v>2.94</v>
      </c>
      <c r="S733">
        <v>1</v>
      </c>
      <c r="T733" t="s">
        <v>22</v>
      </c>
      <c r="U733">
        <f t="shared" si="23"/>
        <v>0</v>
      </c>
      <c r="V733">
        <f>IF(Table2[[#This Row],[international_plan]]="yes",1,0)</f>
        <v>0</v>
      </c>
      <c r="W733">
        <f>IF(Table2[[#This Row],[voice_mail_plan]]="yes",1,0)</f>
        <v>1</v>
      </c>
      <c r="X733" t="str">
        <f t="shared" si="22"/>
        <v>Very High</v>
      </c>
      <c r="Y733" t="str">
        <f>IF(Table2[[#This Row],[total_intl_charge]] &gt; AVERAGE($R$2:$R$4245),"High","Low")</f>
        <v>High</v>
      </c>
      <c r="Z733" t="str">
        <f>IF(AND(G733&gt;AVERAGE(train!$G$2:$G$4251),K733&gt;AVERAGE(train!$K$2:$K$4251)),"High Day &amp; Eve",IF(AND(G733&gt;AVERAGE(train!$G$2:$G$4251),K733&lt;=AVERAGE(train!$K$2:$K$4251)),"High Day Only",IF(AND(G733&lt;=AVERAGE(train!$G$2:$G$4251),K733&gt;AVERAGE(train!$K$2:$K$4251)),"High Eve Only","Low Usage")))</f>
        <v>High Day &amp; Eve</v>
      </c>
    </row>
    <row r="734" spans="1:26">
      <c r="A734" t="s">
        <v>27</v>
      </c>
      <c r="B734">
        <v>160</v>
      </c>
      <c r="C734" t="s">
        <v>25</v>
      </c>
      <c r="D734" t="s">
        <v>22</v>
      </c>
      <c r="E734" t="s">
        <v>22</v>
      </c>
      <c r="F734">
        <v>0</v>
      </c>
      <c r="G734">
        <v>166.8</v>
      </c>
      <c r="H734">
        <v>109</v>
      </c>
      <c r="I734">
        <v>28.36</v>
      </c>
      <c r="J734">
        <v>236</v>
      </c>
      <c r="K734">
        <v>117</v>
      </c>
      <c r="L734">
        <v>20.059999999999999</v>
      </c>
      <c r="M734">
        <v>307.60000000000002</v>
      </c>
      <c r="N734">
        <v>77</v>
      </c>
      <c r="O734">
        <v>13.84</v>
      </c>
      <c r="P734">
        <v>9.3000000000000007</v>
      </c>
      <c r="Q734">
        <v>1</v>
      </c>
      <c r="R734">
        <v>2.5099999999999998</v>
      </c>
      <c r="S734">
        <v>1</v>
      </c>
      <c r="T734" t="s">
        <v>22</v>
      </c>
      <c r="U734">
        <f t="shared" si="23"/>
        <v>0</v>
      </c>
      <c r="V734">
        <f>IF(Table2[[#This Row],[international_plan]]="yes",1,0)</f>
        <v>0</v>
      </c>
      <c r="W734">
        <f>IF(Table2[[#This Row],[voice_mail_plan]]="yes",1,0)</f>
        <v>0</v>
      </c>
      <c r="X734" t="str">
        <f t="shared" si="22"/>
        <v>Very High</v>
      </c>
      <c r="Y734" t="str">
        <f>IF(Table2[[#This Row],[total_intl_charge]] &gt; AVERAGE($R$2:$R$4245),"High","Low")</f>
        <v>Low</v>
      </c>
      <c r="Z734" t="str">
        <f>IF(AND(G734&gt;AVERAGE(train!$G$2:$G$4251),K734&gt;AVERAGE(train!$K$2:$K$4251)),"High Day &amp; Eve",IF(AND(G734&gt;AVERAGE(train!$G$2:$G$4251),K734&lt;=AVERAGE(train!$K$2:$K$4251)),"High Day Only",IF(AND(G734&lt;=AVERAGE(train!$G$2:$G$4251),K734&gt;AVERAGE(train!$K$2:$K$4251)),"High Eve Only","Low Usage")))</f>
        <v>High Eve Only</v>
      </c>
    </row>
    <row r="735" spans="1:26">
      <c r="A735" t="s">
        <v>41</v>
      </c>
      <c r="B735">
        <v>137</v>
      </c>
      <c r="C735" t="s">
        <v>21</v>
      </c>
      <c r="D735" t="s">
        <v>22</v>
      </c>
      <c r="E735" t="s">
        <v>22</v>
      </c>
      <c r="F735">
        <v>0</v>
      </c>
      <c r="G735">
        <v>127</v>
      </c>
      <c r="H735">
        <v>107</v>
      </c>
      <c r="I735">
        <v>21.59</v>
      </c>
      <c r="J735">
        <v>323.2</v>
      </c>
      <c r="K735">
        <v>75</v>
      </c>
      <c r="L735">
        <v>27.47</v>
      </c>
      <c r="M735">
        <v>143.9</v>
      </c>
      <c r="N735">
        <v>127</v>
      </c>
      <c r="O735">
        <v>6.48</v>
      </c>
      <c r="P735">
        <v>7.5</v>
      </c>
      <c r="Q735">
        <v>2</v>
      </c>
      <c r="R735">
        <v>2.0299999999999998</v>
      </c>
      <c r="S735">
        <v>1</v>
      </c>
      <c r="T735" t="s">
        <v>22</v>
      </c>
      <c r="U735">
        <f t="shared" si="23"/>
        <v>0</v>
      </c>
      <c r="V735">
        <f>IF(Table2[[#This Row],[international_plan]]="yes",1,0)</f>
        <v>0</v>
      </c>
      <c r="W735">
        <f>IF(Table2[[#This Row],[voice_mail_plan]]="yes",1,0)</f>
        <v>0</v>
      </c>
      <c r="X735" t="str">
        <f t="shared" si="22"/>
        <v>Very High</v>
      </c>
      <c r="Y735" t="str">
        <f>IF(Table2[[#This Row],[total_intl_charge]] &gt; AVERAGE($R$2:$R$4245),"High","Low")</f>
        <v>Low</v>
      </c>
      <c r="Z735" t="str">
        <f>IF(AND(G735&gt;AVERAGE(train!$G$2:$G$4251),K735&gt;AVERAGE(train!$K$2:$K$4251)),"High Day &amp; Eve",IF(AND(G735&gt;AVERAGE(train!$G$2:$G$4251),K735&lt;=AVERAGE(train!$K$2:$K$4251)),"High Day Only",IF(AND(G735&lt;=AVERAGE(train!$G$2:$G$4251),K735&gt;AVERAGE(train!$K$2:$K$4251)),"High Eve Only","Low Usage")))</f>
        <v>Low Usage</v>
      </c>
    </row>
    <row r="736" spans="1:26">
      <c r="A736" t="s">
        <v>40</v>
      </c>
      <c r="B736">
        <v>129</v>
      </c>
      <c r="C736" t="s">
        <v>21</v>
      </c>
      <c r="D736" t="s">
        <v>23</v>
      </c>
      <c r="E736" t="s">
        <v>22</v>
      </c>
      <c r="F736">
        <v>0</v>
      </c>
      <c r="G736">
        <v>267.39999999999998</v>
      </c>
      <c r="H736">
        <v>78</v>
      </c>
      <c r="I736">
        <v>45.46</v>
      </c>
      <c r="J736">
        <v>204.2</v>
      </c>
      <c r="K736">
        <v>85</v>
      </c>
      <c r="L736">
        <v>17.36</v>
      </c>
      <c r="M736">
        <v>111.7</v>
      </c>
      <c r="N736">
        <v>146</v>
      </c>
      <c r="O736">
        <v>5.03</v>
      </c>
      <c r="P736">
        <v>5.9</v>
      </c>
      <c r="Q736">
        <v>4</v>
      </c>
      <c r="R736">
        <v>1.59</v>
      </c>
      <c r="S736">
        <v>1</v>
      </c>
      <c r="T736" t="s">
        <v>22</v>
      </c>
      <c r="U736">
        <f t="shared" si="23"/>
        <v>0</v>
      </c>
      <c r="V736">
        <f>IF(Table2[[#This Row],[international_plan]]="yes",1,0)</f>
        <v>1</v>
      </c>
      <c r="W736">
        <f>IF(Table2[[#This Row],[voice_mail_plan]]="yes",1,0)</f>
        <v>0</v>
      </c>
      <c r="X736" t="str">
        <f t="shared" si="22"/>
        <v>Very High</v>
      </c>
      <c r="Y736" t="str">
        <f>IF(Table2[[#This Row],[total_intl_charge]] &gt; AVERAGE($R$2:$R$4245),"High","Low")</f>
        <v>Low</v>
      </c>
      <c r="Z736" t="str">
        <f>IF(AND(G736&gt;AVERAGE(train!$G$2:$G$4251),K736&gt;AVERAGE(train!$K$2:$K$4251)),"High Day &amp; Eve",IF(AND(G736&gt;AVERAGE(train!$G$2:$G$4251),K736&lt;=AVERAGE(train!$K$2:$K$4251)),"High Day Only",IF(AND(G736&lt;=AVERAGE(train!$G$2:$G$4251),K736&gt;AVERAGE(train!$K$2:$K$4251)),"High Eve Only","Low Usage")))</f>
        <v>High Day Only</v>
      </c>
    </row>
    <row r="737" spans="1:26">
      <c r="A737" t="s">
        <v>51</v>
      </c>
      <c r="B737">
        <v>62</v>
      </c>
      <c r="C737" t="s">
        <v>21</v>
      </c>
      <c r="D737" t="s">
        <v>22</v>
      </c>
      <c r="E737" t="s">
        <v>22</v>
      </c>
      <c r="F737">
        <v>0</v>
      </c>
      <c r="G737">
        <v>281</v>
      </c>
      <c r="H737">
        <v>66</v>
      </c>
      <c r="I737">
        <v>47.77</v>
      </c>
      <c r="J737">
        <v>160.6</v>
      </c>
      <c r="K737">
        <v>108</v>
      </c>
      <c r="L737">
        <v>13.65</v>
      </c>
      <c r="M737">
        <v>77.900000000000006</v>
      </c>
      <c r="N737">
        <v>74</v>
      </c>
      <c r="O737">
        <v>3.51</v>
      </c>
      <c r="P737">
        <v>0</v>
      </c>
      <c r="Q737">
        <v>0</v>
      </c>
      <c r="R737">
        <v>0</v>
      </c>
      <c r="S737">
        <v>1</v>
      </c>
      <c r="T737" t="s">
        <v>22</v>
      </c>
      <c r="U737">
        <f t="shared" si="23"/>
        <v>0</v>
      </c>
      <c r="V737">
        <f>IF(Table2[[#This Row],[international_plan]]="yes",1,0)</f>
        <v>0</v>
      </c>
      <c r="W737">
        <f>IF(Table2[[#This Row],[voice_mail_plan]]="yes",1,0)</f>
        <v>0</v>
      </c>
      <c r="X737" t="str">
        <f t="shared" si="22"/>
        <v>Low</v>
      </c>
      <c r="Y737" t="str">
        <f>IF(Table2[[#This Row],[total_intl_charge]] &gt; AVERAGE($R$2:$R$4245),"High","Low")</f>
        <v>Low</v>
      </c>
      <c r="Z737" t="str">
        <f>IF(AND(G737&gt;AVERAGE(train!$G$2:$G$4251),K737&gt;AVERAGE(train!$K$2:$K$4251)),"High Day &amp; Eve",IF(AND(G737&gt;AVERAGE(train!$G$2:$G$4251),K737&lt;=AVERAGE(train!$K$2:$K$4251)),"High Day Only",IF(AND(G737&lt;=AVERAGE(train!$G$2:$G$4251),K737&gt;AVERAGE(train!$K$2:$K$4251)),"High Eve Only","Low Usage")))</f>
        <v>High Day &amp; Eve</v>
      </c>
    </row>
    <row r="738" spans="1:26">
      <c r="A738" t="s">
        <v>37</v>
      </c>
      <c r="B738">
        <v>122</v>
      </c>
      <c r="C738" t="s">
        <v>28</v>
      </c>
      <c r="D738" t="s">
        <v>22</v>
      </c>
      <c r="E738" t="s">
        <v>23</v>
      </c>
      <c r="F738">
        <v>33</v>
      </c>
      <c r="G738">
        <v>270.8</v>
      </c>
      <c r="H738">
        <v>96</v>
      </c>
      <c r="I738">
        <v>46.04</v>
      </c>
      <c r="J738">
        <v>220.4</v>
      </c>
      <c r="K738">
        <v>110</v>
      </c>
      <c r="L738">
        <v>18.73</v>
      </c>
      <c r="M738">
        <v>169.9</v>
      </c>
      <c r="N738">
        <v>104</v>
      </c>
      <c r="O738">
        <v>7.65</v>
      </c>
      <c r="P738">
        <v>11.8</v>
      </c>
      <c r="Q738">
        <v>8</v>
      </c>
      <c r="R738">
        <v>3.19</v>
      </c>
      <c r="S738">
        <v>4</v>
      </c>
      <c r="T738" t="s">
        <v>22</v>
      </c>
      <c r="U738">
        <f t="shared" si="23"/>
        <v>0</v>
      </c>
      <c r="V738">
        <f>IF(Table2[[#This Row],[international_plan]]="yes",1,0)</f>
        <v>0</v>
      </c>
      <c r="W738">
        <f>IF(Table2[[#This Row],[voice_mail_plan]]="yes",1,0)</f>
        <v>1</v>
      </c>
      <c r="X738" t="str">
        <f t="shared" si="22"/>
        <v>High</v>
      </c>
      <c r="Y738" t="str">
        <f>IF(Table2[[#This Row],[total_intl_charge]] &gt; AVERAGE($R$2:$R$4245),"High","Low")</f>
        <v>High</v>
      </c>
      <c r="Z738" t="str">
        <f>IF(AND(G738&gt;AVERAGE(train!$G$2:$G$4251),K738&gt;AVERAGE(train!$K$2:$K$4251)),"High Day &amp; Eve",IF(AND(G738&gt;AVERAGE(train!$G$2:$G$4251),K738&lt;=AVERAGE(train!$K$2:$K$4251)),"High Day Only",IF(AND(G738&lt;=AVERAGE(train!$G$2:$G$4251),K738&gt;AVERAGE(train!$K$2:$K$4251)),"High Eve Only","Low Usage")))</f>
        <v>High Day &amp; Eve</v>
      </c>
    </row>
    <row r="739" spans="1:26">
      <c r="A739" t="s">
        <v>44</v>
      </c>
      <c r="B739">
        <v>32</v>
      </c>
      <c r="C739" t="s">
        <v>25</v>
      </c>
      <c r="D739" t="s">
        <v>22</v>
      </c>
      <c r="E739" t="s">
        <v>22</v>
      </c>
      <c r="F739">
        <v>0</v>
      </c>
      <c r="G739">
        <v>171.2</v>
      </c>
      <c r="H739">
        <v>82</v>
      </c>
      <c r="I739">
        <v>29.1</v>
      </c>
      <c r="J739">
        <v>185.6</v>
      </c>
      <c r="K739">
        <v>102</v>
      </c>
      <c r="L739">
        <v>15.78</v>
      </c>
      <c r="M739">
        <v>203.3</v>
      </c>
      <c r="N739">
        <v>64</v>
      </c>
      <c r="O739">
        <v>9.15</v>
      </c>
      <c r="P739">
        <v>10.199999999999999</v>
      </c>
      <c r="Q739">
        <v>7</v>
      </c>
      <c r="R739">
        <v>2.75</v>
      </c>
      <c r="S739">
        <v>1</v>
      </c>
      <c r="T739" t="s">
        <v>22</v>
      </c>
      <c r="U739">
        <f t="shared" si="23"/>
        <v>0</v>
      </c>
      <c r="V739">
        <f>IF(Table2[[#This Row],[international_plan]]="yes",1,0)</f>
        <v>0</v>
      </c>
      <c r="W739">
        <f>IF(Table2[[#This Row],[voice_mail_plan]]="yes",1,0)</f>
        <v>0</v>
      </c>
      <c r="X739" t="str">
        <f t="shared" si="22"/>
        <v>Low</v>
      </c>
      <c r="Y739" t="str">
        <f>IF(Table2[[#This Row],[total_intl_charge]] &gt; AVERAGE($R$2:$R$4245),"High","Low")</f>
        <v>Low</v>
      </c>
      <c r="Z739" t="str">
        <f>IF(AND(G739&gt;AVERAGE(train!$G$2:$G$4251),K739&gt;AVERAGE(train!$K$2:$K$4251)),"High Day &amp; Eve",IF(AND(G739&gt;AVERAGE(train!$G$2:$G$4251),K739&lt;=AVERAGE(train!$K$2:$K$4251)),"High Day Only",IF(AND(G739&lt;=AVERAGE(train!$G$2:$G$4251),K739&gt;AVERAGE(train!$K$2:$K$4251)),"High Eve Only","Low Usage")))</f>
        <v>High Eve Only</v>
      </c>
    </row>
    <row r="740" spans="1:26">
      <c r="A740" t="s">
        <v>40</v>
      </c>
      <c r="B740">
        <v>130</v>
      </c>
      <c r="C740" t="s">
        <v>21</v>
      </c>
      <c r="D740" t="s">
        <v>22</v>
      </c>
      <c r="E740" t="s">
        <v>22</v>
      </c>
      <c r="F740">
        <v>0</v>
      </c>
      <c r="G740">
        <v>162.80000000000001</v>
      </c>
      <c r="H740">
        <v>113</v>
      </c>
      <c r="I740">
        <v>27.68</v>
      </c>
      <c r="J740">
        <v>290.3</v>
      </c>
      <c r="K740">
        <v>111</v>
      </c>
      <c r="L740">
        <v>24.68</v>
      </c>
      <c r="M740">
        <v>114.9</v>
      </c>
      <c r="N740">
        <v>140</v>
      </c>
      <c r="O740">
        <v>5.17</v>
      </c>
      <c r="P740">
        <v>7.2</v>
      </c>
      <c r="Q740">
        <v>3</v>
      </c>
      <c r="R740">
        <v>1.94</v>
      </c>
      <c r="S740">
        <v>1</v>
      </c>
      <c r="T740" t="s">
        <v>22</v>
      </c>
      <c r="U740">
        <f t="shared" si="23"/>
        <v>0</v>
      </c>
      <c r="V740">
        <f>IF(Table2[[#This Row],[international_plan]]="yes",1,0)</f>
        <v>0</v>
      </c>
      <c r="W740">
        <f>IF(Table2[[#This Row],[voice_mail_plan]]="yes",1,0)</f>
        <v>0</v>
      </c>
      <c r="X740" t="str">
        <f t="shared" si="22"/>
        <v>Very High</v>
      </c>
      <c r="Y740" t="str">
        <f>IF(Table2[[#This Row],[total_intl_charge]] &gt; AVERAGE($R$2:$R$4245),"High","Low")</f>
        <v>Low</v>
      </c>
      <c r="Z740" t="str">
        <f>IF(AND(G740&gt;AVERAGE(train!$G$2:$G$4251),K740&gt;AVERAGE(train!$K$2:$K$4251)),"High Day &amp; Eve",IF(AND(G740&gt;AVERAGE(train!$G$2:$G$4251),K740&lt;=AVERAGE(train!$K$2:$K$4251)),"High Day Only",IF(AND(G740&lt;=AVERAGE(train!$G$2:$G$4251),K740&gt;AVERAGE(train!$K$2:$K$4251)),"High Eve Only","Low Usage")))</f>
        <v>High Eve Only</v>
      </c>
    </row>
    <row r="741" spans="1:26">
      <c r="A741" t="s">
        <v>44</v>
      </c>
      <c r="B741">
        <v>42</v>
      </c>
      <c r="C741" t="s">
        <v>25</v>
      </c>
      <c r="D741" t="s">
        <v>22</v>
      </c>
      <c r="E741" t="s">
        <v>22</v>
      </c>
      <c r="F741">
        <v>0</v>
      </c>
      <c r="G741">
        <v>146.30000000000001</v>
      </c>
      <c r="H741">
        <v>84</v>
      </c>
      <c r="I741">
        <v>24.87</v>
      </c>
      <c r="J741">
        <v>255.9</v>
      </c>
      <c r="K741">
        <v>113</v>
      </c>
      <c r="L741">
        <v>21.75</v>
      </c>
      <c r="M741">
        <v>45</v>
      </c>
      <c r="N741">
        <v>117</v>
      </c>
      <c r="O741">
        <v>2.0299999999999998</v>
      </c>
      <c r="P741">
        <v>8</v>
      </c>
      <c r="Q741">
        <v>12</v>
      </c>
      <c r="R741">
        <v>2.16</v>
      </c>
      <c r="S741">
        <v>1</v>
      </c>
      <c r="T741" t="s">
        <v>22</v>
      </c>
      <c r="U741">
        <f t="shared" si="23"/>
        <v>0</v>
      </c>
      <c r="V741">
        <f>IF(Table2[[#This Row],[international_plan]]="yes",1,0)</f>
        <v>0</v>
      </c>
      <c r="W741">
        <f>IF(Table2[[#This Row],[voice_mail_plan]]="yes",1,0)</f>
        <v>0</v>
      </c>
      <c r="X741" t="str">
        <f t="shared" si="22"/>
        <v>Low</v>
      </c>
      <c r="Y741" t="str">
        <f>IF(Table2[[#This Row],[total_intl_charge]] &gt; AVERAGE($R$2:$R$4245),"High","Low")</f>
        <v>Low</v>
      </c>
      <c r="Z741" t="str">
        <f>IF(AND(G741&gt;AVERAGE(train!$G$2:$G$4251),K741&gt;AVERAGE(train!$K$2:$K$4251)),"High Day &amp; Eve",IF(AND(G741&gt;AVERAGE(train!$G$2:$G$4251),K741&lt;=AVERAGE(train!$K$2:$K$4251)),"High Day Only",IF(AND(G741&lt;=AVERAGE(train!$G$2:$G$4251),K741&gt;AVERAGE(train!$K$2:$K$4251)),"High Eve Only","Low Usage")))</f>
        <v>High Eve Only</v>
      </c>
    </row>
    <row r="742" spans="1:26">
      <c r="A742" t="s">
        <v>54</v>
      </c>
      <c r="B742">
        <v>73</v>
      </c>
      <c r="C742" t="s">
        <v>21</v>
      </c>
      <c r="D742" t="s">
        <v>22</v>
      </c>
      <c r="E742" t="s">
        <v>22</v>
      </c>
      <c r="F742">
        <v>0</v>
      </c>
      <c r="G742">
        <v>254.8</v>
      </c>
      <c r="H742">
        <v>85</v>
      </c>
      <c r="I742">
        <v>43.32</v>
      </c>
      <c r="J742">
        <v>143.4</v>
      </c>
      <c r="K742">
        <v>80</v>
      </c>
      <c r="L742">
        <v>12.19</v>
      </c>
      <c r="M742">
        <v>153.9</v>
      </c>
      <c r="N742">
        <v>102</v>
      </c>
      <c r="O742">
        <v>6.93</v>
      </c>
      <c r="P742">
        <v>15</v>
      </c>
      <c r="Q742">
        <v>7</v>
      </c>
      <c r="R742">
        <v>4.05</v>
      </c>
      <c r="S742">
        <v>2</v>
      </c>
      <c r="T742" t="s">
        <v>22</v>
      </c>
      <c r="U742">
        <f t="shared" si="23"/>
        <v>0</v>
      </c>
      <c r="V742">
        <f>IF(Table2[[#This Row],[international_plan]]="yes",1,0)</f>
        <v>0</v>
      </c>
      <c r="W742">
        <f>IF(Table2[[#This Row],[voice_mail_plan]]="yes",1,0)</f>
        <v>0</v>
      </c>
      <c r="X742" t="str">
        <f t="shared" si="22"/>
        <v>Low</v>
      </c>
      <c r="Y742" t="str">
        <f>IF(Table2[[#This Row],[total_intl_charge]] &gt; AVERAGE($R$2:$R$4245),"High","Low")</f>
        <v>High</v>
      </c>
      <c r="Z742" t="str">
        <f>IF(AND(G742&gt;AVERAGE(train!$G$2:$G$4251),K742&gt;AVERAGE(train!$K$2:$K$4251)),"High Day &amp; Eve",IF(AND(G742&gt;AVERAGE(train!$G$2:$G$4251),K742&lt;=AVERAGE(train!$K$2:$K$4251)),"High Day Only",IF(AND(G742&lt;=AVERAGE(train!$G$2:$G$4251),K742&gt;AVERAGE(train!$K$2:$K$4251)),"High Eve Only","Low Usage")))</f>
        <v>High Day Only</v>
      </c>
    </row>
    <row r="743" spans="1:26">
      <c r="A743" t="s">
        <v>66</v>
      </c>
      <c r="B743">
        <v>66</v>
      </c>
      <c r="C743" t="s">
        <v>25</v>
      </c>
      <c r="D743" t="s">
        <v>22</v>
      </c>
      <c r="E743" t="s">
        <v>23</v>
      </c>
      <c r="F743">
        <v>26</v>
      </c>
      <c r="G743">
        <v>254.9</v>
      </c>
      <c r="H743">
        <v>108</v>
      </c>
      <c r="I743">
        <v>43.33</v>
      </c>
      <c r="J743">
        <v>243.2</v>
      </c>
      <c r="K743">
        <v>135</v>
      </c>
      <c r="L743">
        <v>20.67</v>
      </c>
      <c r="M743">
        <v>190.8</v>
      </c>
      <c r="N743">
        <v>95</v>
      </c>
      <c r="O743">
        <v>8.59</v>
      </c>
      <c r="P743">
        <v>5.4</v>
      </c>
      <c r="Q743">
        <v>3</v>
      </c>
      <c r="R743">
        <v>1.46</v>
      </c>
      <c r="S743">
        <v>2</v>
      </c>
      <c r="T743" t="s">
        <v>22</v>
      </c>
      <c r="U743">
        <f t="shared" si="23"/>
        <v>0</v>
      </c>
      <c r="V743">
        <f>IF(Table2[[#This Row],[international_plan]]="yes",1,0)</f>
        <v>0</v>
      </c>
      <c r="W743">
        <f>IF(Table2[[#This Row],[voice_mail_plan]]="yes",1,0)</f>
        <v>1</v>
      </c>
      <c r="X743" t="str">
        <f t="shared" si="22"/>
        <v>Low</v>
      </c>
      <c r="Y743" t="str">
        <f>IF(Table2[[#This Row],[total_intl_charge]] &gt; AVERAGE($R$2:$R$4245),"High","Low")</f>
        <v>Low</v>
      </c>
      <c r="Z743" t="str">
        <f>IF(AND(G743&gt;AVERAGE(train!$G$2:$G$4251),K743&gt;AVERAGE(train!$K$2:$K$4251)),"High Day &amp; Eve",IF(AND(G743&gt;AVERAGE(train!$G$2:$G$4251),K743&lt;=AVERAGE(train!$K$2:$K$4251)),"High Day Only",IF(AND(G743&lt;=AVERAGE(train!$G$2:$G$4251),K743&gt;AVERAGE(train!$K$2:$K$4251)),"High Eve Only","Low Usage")))</f>
        <v>High Day &amp; Eve</v>
      </c>
    </row>
    <row r="744" spans="1:26">
      <c r="A744" t="s">
        <v>63</v>
      </c>
      <c r="B744">
        <v>103</v>
      </c>
      <c r="C744" t="s">
        <v>28</v>
      </c>
      <c r="D744" t="s">
        <v>22</v>
      </c>
      <c r="E744" t="s">
        <v>23</v>
      </c>
      <c r="F744">
        <v>31</v>
      </c>
      <c r="G744">
        <v>107.7</v>
      </c>
      <c r="H744">
        <v>124</v>
      </c>
      <c r="I744">
        <v>18.309999999999999</v>
      </c>
      <c r="J744">
        <v>188.9</v>
      </c>
      <c r="K744">
        <v>104</v>
      </c>
      <c r="L744">
        <v>16.059999999999999</v>
      </c>
      <c r="M744">
        <v>196.2</v>
      </c>
      <c r="N744">
        <v>98</v>
      </c>
      <c r="O744">
        <v>8.83</v>
      </c>
      <c r="P744">
        <v>8.9</v>
      </c>
      <c r="Q744">
        <v>3</v>
      </c>
      <c r="R744">
        <v>2.4</v>
      </c>
      <c r="S744">
        <v>0</v>
      </c>
      <c r="T744" t="s">
        <v>22</v>
      </c>
      <c r="U744">
        <f t="shared" si="23"/>
        <v>0</v>
      </c>
      <c r="V744">
        <f>IF(Table2[[#This Row],[international_plan]]="yes",1,0)</f>
        <v>0</v>
      </c>
      <c r="W744">
        <f>IF(Table2[[#This Row],[voice_mail_plan]]="yes",1,0)</f>
        <v>1</v>
      </c>
      <c r="X744" t="str">
        <f t="shared" si="22"/>
        <v>High</v>
      </c>
      <c r="Y744" t="str">
        <f>IF(Table2[[#This Row],[total_intl_charge]] &gt; AVERAGE($R$2:$R$4245),"High","Low")</f>
        <v>Low</v>
      </c>
      <c r="Z744" t="str">
        <f>IF(AND(G744&gt;AVERAGE(train!$G$2:$G$4251),K744&gt;AVERAGE(train!$K$2:$K$4251)),"High Day &amp; Eve",IF(AND(G744&gt;AVERAGE(train!$G$2:$G$4251),K744&lt;=AVERAGE(train!$K$2:$K$4251)),"High Day Only",IF(AND(G744&lt;=AVERAGE(train!$G$2:$G$4251),K744&gt;AVERAGE(train!$K$2:$K$4251)),"High Eve Only","Low Usage")))</f>
        <v>High Eve Only</v>
      </c>
    </row>
    <row r="745" spans="1:26">
      <c r="A745" t="s">
        <v>34</v>
      </c>
      <c r="B745">
        <v>128</v>
      </c>
      <c r="C745" t="s">
        <v>25</v>
      </c>
      <c r="D745" t="s">
        <v>22</v>
      </c>
      <c r="E745" t="s">
        <v>22</v>
      </c>
      <c r="F745">
        <v>0</v>
      </c>
      <c r="G745">
        <v>158.80000000000001</v>
      </c>
      <c r="H745">
        <v>75</v>
      </c>
      <c r="I745">
        <v>27</v>
      </c>
      <c r="J745">
        <v>264.8</v>
      </c>
      <c r="K745">
        <v>91</v>
      </c>
      <c r="L745">
        <v>22.51</v>
      </c>
      <c r="M745">
        <v>270</v>
      </c>
      <c r="N745">
        <v>77</v>
      </c>
      <c r="O745">
        <v>12.15</v>
      </c>
      <c r="P745">
        <v>7.6</v>
      </c>
      <c r="Q745">
        <v>7</v>
      </c>
      <c r="R745">
        <v>2.0499999999999998</v>
      </c>
      <c r="S745">
        <v>1</v>
      </c>
      <c r="T745" t="s">
        <v>22</v>
      </c>
      <c r="U745">
        <f t="shared" si="23"/>
        <v>0</v>
      </c>
      <c r="V745">
        <f>IF(Table2[[#This Row],[international_plan]]="yes",1,0)</f>
        <v>0</v>
      </c>
      <c r="W745">
        <f>IF(Table2[[#This Row],[voice_mail_plan]]="yes",1,0)</f>
        <v>0</v>
      </c>
      <c r="X745" t="str">
        <f t="shared" si="22"/>
        <v>Very High</v>
      </c>
      <c r="Y745" t="str">
        <f>IF(Table2[[#This Row],[total_intl_charge]] &gt; AVERAGE($R$2:$R$4245),"High","Low")</f>
        <v>Low</v>
      </c>
      <c r="Z745" t="str">
        <f>IF(AND(G745&gt;AVERAGE(train!$G$2:$G$4251),K745&gt;AVERAGE(train!$K$2:$K$4251)),"High Day &amp; Eve",IF(AND(G745&gt;AVERAGE(train!$G$2:$G$4251),K745&lt;=AVERAGE(train!$K$2:$K$4251)),"High Day Only",IF(AND(G745&lt;=AVERAGE(train!$G$2:$G$4251),K745&gt;AVERAGE(train!$K$2:$K$4251)),"High Eve Only","Low Usage")))</f>
        <v>Low Usage</v>
      </c>
    </row>
    <row r="746" spans="1:26">
      <c r="A746" t="s">
        <v>60</v>
      </c>
      <c r="B746">
        <v>103</v>
      </c>
      <c r="C746" t="s">
        <v>21</v>
      </c>
      <c r="D746" t="s">
        <v>22</v>
      </c>
      <c r="E746" t="s">
        <v>22</v>
      </c>
      <c r="F746">
        <v>0</v>
      </c>
      <c r="G746">
        <v>198.5</v>
      </c>
      <c r="H746">
        <v>112</v>
      </c>
      <c r="I746">
        <v>33.75</v>
      </c>
      <c r="J746">
        <v>42.5</v>
      </c>
      <c r="K746">
        <v>90</v>
      </c>
      <c r="L746">
        <v>3.61</v>
      </c>
      <c r="M746">
        <v>179.2</v>
      </c>
      <c r="N746">
        <v>124</v>
      </c>
      <c r="O746">
        <v>8.06</v>
      </c>
      <c r="P746">
        <v>12.4</v>
      </c>
      <c r="Q746">
        <v>5</v>
      </c>
      <c r="R746">
        <v>3.35</v>
      </c>
      <c r="S746">
        <v>0</v>
      </c>
      <c r="T746" t="s">
        <v>22</v>
      </c>
      <c r="U746">
        <f t="shared" si="23"/>
        <v>0</v>
      </c>
      <c r="V746">
        <f>IF(Table2[[#This Row],[international_plan]]="yes",1,0)</f>
        <v>0</v>
      </c>
      <c r="W746">
        <f>IF(Table2[[#This Row],[voice_mail_plan]]="yes",1,0)</f>
        <v>0</v>
      </c>
      <c r="X746" t="str">
        <f t="shared" si="22"/>
        <v>High</v>
      </c>
      <c r="Y746" t="str">
        <f>IF(Table2[[#This Row],[total_intl_charge]] &gt; AVERAGE($R$2:$R$4245),"High","Low")</f>
        <v>High</v>
      </c>
      <c r="Z746" t="str">
        <f>IF(AND(G746&gt;AVERAGE(train!$G$2:$G$4251),K746&gt;AVERAGE(train!$K$2:$K$4251)),"High Day &amp; Eve",IF(AND(G746&gt;AVERAGE(train!$G$2:$G$4251),K746&lt;=AVERAGE(train!$K$2:$K$4251)),"High Day Only",IF(AND(G746&lt;=AVERAGE(train!$G$2:$G$4251),K746&gt;AVERAGE(train!$K$2:$K$4251)),"High Eve Only","Low Usage")))</f>
        <v>High Day Only</v>
      </c>
    </row>
    <row r="747" spans="1:26">
      <c r="A747" t="s">
        <v>64</v>
      </c>
      <c r="B747">
        <v>124</v>
      </c>
      <c r="C747" t="s">
        <v>21</v>
      </c>
      <c r="D747" t="s">
        <v>22</v>
      </c>
      <c r="E747" t="s">
        <v>22</v>
      </c>
      <c r="F747">
        <v>0</v>
      </c>
      <c r="G747">
        <v>178.4</v>
      </c>
      <c r="H747">
        <v>72</v>
      </c>
      <c r="I747">
        <v>30.33</v>
      </c>
      <c r="J747">
        <v>233.6</v>
      </c>
      <c r="K747">
        <v>134</v>
      </c>
      <c r="L747">
        <v>19.86</v>
      </c>
      <c r="M747">
        <v>179.4</v>
      </c>
      <c r="N747">
        <v>91</v>
      </c>
      <c r="O747">
        <v>8.07</v>
      </c>
      <c r="P747">
        <v>12</v>
      </c>
      <c r="Q747">
        <v>2</v>
      </c>
      <c r="R747">
        <v>3.24</v>
      </c>
      <c r="S747">
        <v>0</v>
      </c>
      <c r="T747" t="s">
        <v>22</v>
      </c>
      <c r="U747">
        <f t="shared" si="23"/>
        <v>0</v>
      </c>
      <c r="V747">
        <f>IF(Table2[[#This Row],[international_plan]]="yes",1,0)</f>
        <v>0</v>
      </c>
      <c r="W747">
        <f>IF(Table2[[#This Row],[voice_mail_plan]]="yes",1,0)</f>
        <v>0</v>
      </c>
      <c r="X747" t="str">
        <f t="shared" si="22"/>
        <v>High</v>
      </c>
      <c r="Y747" t="str">
        <f>IF(Table2[[#This Row],[total_intl_charge]] &gt; AVERAGE($R$2:$R$4245),"High","Low")</f>
        <v>High</v>
      </c>
      <c r="Z747" t="str">
        <f>IF(AND(G747&gt;AVERAGE(train!$G$2:$G$4251),K747&gt;AVERAGE(train!$K$2:$K$4251)),"High Day &amp; Eve",IF(AND(G747&gt;AVERAGE(train!$G$2:$G$4251),K747&lt;=AVERAGE(train!$K$2:$K$4251)),"High Day Only",IF(AND(G747&lt;=AVERAGE(train!$G$2:$G$4251),K747&gt;AVERAGE(train!$K$2:$K$4251)),"High Eve Only","Low Usage")))</f>
        <v>High Eve Only</v>
      </c>
    </row>
    <row r="748" spans="1:26">
      <c r="A748" t="s">
        <v>42</v>
      </c>
      <c r="B748">
        <v>87</v>
      </c>
      <c r="C748" t="s">
        <v>28</v>
      </c>
      <c r="D748" t="s">
        <v>22</v>
      </c>
      <c r="E748" t="s">
        <v>22</v>
      </c>
      <c r="F748">
        <v>0</v>
      </c>
      <c r="G748">
        <v>110.9</v>
      </c>
      <c r="H748">
        <v>91</v>
      </c>
      <c r="I748">
        <v>18.850000000000001</v>
      </c>
      <c r="J748">
        <v>158.5</v>
      </c>
      <c r="K748">
        <v>115</v>
      </c>
      <c r="L748">
        <v>13.47</v>
      </c>
      <c r="M748">
        <v>207.5</v>
      </c>
      <c r="N748">
        <v>131</v>
      </c>
      <c r="O748">
        <v>9.34</v>
      </c>
      <c r="P748">
        <v>6.2</v>
      </c>
      <c r="Q748">
        <v>5</v>
      </c>
      <c r="R748">
        <v>1.67</v>
      </c>
      <c r="S748">
        <v>1</v>
      </c>
      <c r="T748" t="s">
        <v>22</v>
      </c>
      <c r="U748">
        <f t="shared" si="23"/>
        <v>0</v>
      </c>
      <c r="V748">
        <f>IF(Table2[[#This Row],[international_plan]]="yes",1,0)</f>
        <v>0</v>
      </c>
      <c r="W748">
        <f>IF(Table2[[#This Row],[voice_mail_plan]]="yes",1,0)</f>
        <v>0</v>
      </c>
      <c r="X748" t="str">
        <f t="shared" si="22"/>
        <v>Medium</v>
      </c>
      <c r="Y748" t="str">
        <f>IF(Table2[[#This Row],[total_intl_charge]] &gt; AVERAGE($R$2:$R$4245),"High","Low")</f>
        <v>Low</v>
      </c>
      <c r="Z748" t="str">
        <f>IF(AND(G748&gt;AVERAGE(train!$G$2:$G$4251),K748&gt;AVERAGE(train!$K$2:$K$4251)),"High Day &amp; Eve",IF(AND(G748&gt;AVERAGE(train!$G$2:$G$4251),K748&lt;=AVERAGE(train!$K$2:$K$4251)),"High Day Only",IF(AND(G748&lt;=AVERAGE(train!$G$2:$G$4251),K748&gt;AVERAGE(train!$K$2:$K$4251)),"High Eve Only","Low Usage")))</f>
        <v>High Eve Only</v>
      </c>
    </row>
    <row r="749" spans="1:26">
      <c r="A749" t="s">
        <v>30</v>
      </c>
      <c r="B749">
        <v>109</v>
      </c>
      <c r="C749" t="s">
        <v>21</v>
      </c>
      <c r="D749" t="s">
        <v>22</v>
      </c>
      <c r="E749" t="s">
        <v>23</v>
      </c>
      <c r="F749">
        <v>27</v>
      </c>
      <c r="G749">
        <v>166.9</v>
      </c>
      <c r="H749">
        <v>85</v>
      </c>
      <c r="I749">
        <v>28.37</v>
      </c>
      <c r="J749">
        <v>221.2</v>
      </c>
      <c r="K749">
        <v>92</v>
      </c>
      <c r="L749">
        <v>18.8</v>
      </c>
      <c r="M749">
        <v>197.3</v>
      </c>
      <c r="N749">
        <v>97</v>
      </c>
      <c r="O749">
        <v>8.8800000000000008</v>
      </c>
      <c r="P749">
        <v>12.3</v>
      </c>
      <c r="Q749">
        <v>4</v>
      </c>
      <c r="R749">
        <v>3.32</v>
      </c>
      <c r="S749">
        <v>1</v>
      </c>
      <c r="T749" t="s">
        <v>23</v>
      </c>
      <c r="U749">
        <f t="shared" si="23"/>
        <v>1</v>
      </c>
      <c r="V749">
        <f>IF(Table2[[#This Row],[international_plan]]="yes",1,0)</f>
        <v>0</v>
      </c>
      <c r="W749">
        <f>IF(Table2[[#This Row],[voice_mail_plan]]="yes",1,0)</f>
        <v>1</v>
      </c>
      <c r="X749" t="str">
        <f t="shared" si="22"/>
        <v>High</v>
      </c>
      <c r="Y749" t="str">
        <f>IF(Table2[[#This Row],[total_intl_charge]] &gt; AVERAGE($R$2:$R$4245),"High","Low")</f>
        <v>High</v>
      </c>
      <c r="Z749" t="str">
        <f>IF(AND(G749&gt;AVERAGE(train!$G$2:$G$4251),K749&gt;AVERAGE(train!$K$2:$K$4251)),"High Day &amp; Eve",IF(AND(G749&gt;AVERAGE(train!$G$2:$G$4251),K749&lt;=AVERAGE(train!$K$2:$K$4251)),"High Day Only",IF(AND(G749&lt;=AVERAGE(train!$G$2:$G$4251),K749&gt;AVERAGE(train!$K$2:$K$4251)),"High Eve Only","Low Usage")))</f>
        <v>Low Usage</v>
      </c>
    </row>
    <row r="750" spans="1:26">
      <c r="A750" t="s">
        <v>29</v>
      </c>
      <c r="B750">
        <v>167</v>
      </c>
      <c r="C750" t="s">
        <v>21</v>
      </c>
      <c r="D750" t="s">
        <v>23</v>
      </c>
      <c r="E750" t="s">
        <v>22</v>
      </c>
      <c r="F750">
        <v>0</v>
      </c>
      <c r="G750">
        <v>244.8</v>
      </c>
      <c r="H750">
        <v>91</v>
      </c>
      <c r="I750">
        <v>41.62</v>
      </c>
      <c r="J750">
        <v>60.8</v>
      </c>
      <c r="K750">
        <v>105</v>
      </c>
      <c r="L750">
        <v>5.17</v>
      </c>
      <c r="M750">
        <v>176.7</v>
      </c>
      <c r="N750">
        <v>110</v>
      </c>
      <c r="O750">
        <v>7.95</v>
      </c>
      <c r="P750">
        <v>10.7</v>
      </c>
      <c r="Q750">
        <v>3</v>
      </c>
      <c r="R750">
        <v>2.89</v>
      </c>
      <c r="S750">
        <v>2</v>
      </c>
      <c r="T750" t="s">
        <v>22</v>
      </c>
      <c r="U750">
        <f t="shared" si="23"/>
        <v>0</v>
      </c>
      <c r="V750">
        <f>IF(Table2[[#This Row],[international_plan]]="yes",1,0)</f>
        <v>1</v>
      </c>
      <c r="W750">
        <f>IF(Table2[[#This Row],[voice_mail_plan]]="yes",1,0)</f>
        <v>0</v>
      </c>
      <c r="X750" t="str">
        <f t="shared" si="22"/>
        <v>Very High</v>
      </c>
      <c r="Y750" t="str">
        <f>IF(Table2[[#This Row],[total_intl_charge]] &gt; AVERAGE($R$2:$R$4245),"High","Low")</f>
        <v>High</v>
      </c>
      <c r="Z750" t="str">
        <f>IF(AND(G750&gt;AVERAGE(train!$G$2:$G$4251),K750&gt;AVERAGE(train!$K$2:$K$4251)),"High Day &amp; Eve",IF(AND(G750&gt;AVERAGE(train!$G$2:$G$4251),K750&lt;=AVERAGE(train!$K$2:$K$4251)),"High Day Only",IF(AND(G750&lt;=AVERAGE(train!$G$2:$G$4251),K750&gt;AVERAGE(train!$K$2:$K$4251)),"High Eve Only","Low Usage")))</f>
        <v>High Day &amp; Eve</v>
      </c>
    </row>
    <row r="751" spans="1:26">
      <c r="A751" t="s">
        <v>66</v>
      </c>
      <c r="B751">
        <v>97</v>
      </c>
      <c r="C751" t="s">
        <v>28</v>
      </c>
      <c r="D751" t="s">
        <v>22</v>
      </c>
      <c r="E751" t="s">
        <v>22</v>
      </c>
      <c r="F751">
        <v>0</v>
      </c>
      <c r="G751">
        <v>120.8</v>
      </c>
      <c r="H751">
        <v>96</v>
      </c>
      <c r="I751">
        <v>20.54</v>
      </c>
      <c r="J751">
        <v>169.8</v>
      </c>
      <c r="K751">
        <v>101</v>
      </c>
      <c r="L751">
        <v>14.43</v>
      </c>
      <c r="M751">
        <v>194.1</v>
      </c>
      <c r="N751">
        <v>63</v>
      </c>
      <c r="O751">
        <v>8.73</v>
      </c>
      <c r="P751">
        <v>11.9</v>
      </c>
      <c r="Q751">
        <v>3</v>
      </c>
      <c r="R751">
        <v>3.21</v>
      </c>
      <c r="S751">
        <v>4</v>
      </c>
      <c r="T751" t="s">
        <v>23</v>
      </c>
      <c r="U751">
        <f t="shared" si="23"/>
        <v>1</v>
      </c>
      <c r="V751">
        <f>IF(Table2[[#This Row],[international_plan]]="yes",1,0)</f>
        <v>0</v>
      </c>
      <c r="W751">
        <f>IF(Table2[[#This Row],[voice_mail_plan]]="yes",1,0)</f>
        <v>0</v>
      </c>
      <c r="X751" t="str">
        <f t="shared" si="22"/>
        <v>Medium</v>
      </c>
      <c r="Y751" t="str">
        <f>IF(Table2[[#This Row],[total_intl_charge]] &gt; AVERAGE($R$2:$R$4245),"High","Low")</f>
        <v>High</v>
      </c>
      <c r="Z751" t="str">
        <f>IF(AND(G751&gt;AVERAGE(train!$G$2:$G$4251),K751&gt;AVERAGE(train!$K$2:$K$4251)),"High Day &amp; Eve",IF(AND(G751&gt;AVERAGE(train!$G$2:$G$4251),K751&lt;=AVERAGE(train!$K$2:$K$4251)),"High Day Only",IF(AND(G751&lt;=AVERAGE(train!$G$2:$G$4251),K751&gt;AVERAGE(train!$K$2:$K$4251)),"High Eve Only","Low Usage")))</f>
        <v>High Eve Only</v>
      </c>
    </row>
    <row r="752" spans="1:26">
      <c r="A752" t="s">
        <v>64</v>
      </c>
      <c r="B752">
        <v>125</v>
      </c>
      <c r="C752" t="s">
        <v>21</v>
      </c>
      <c r="D752" t="s">
        <v>22</v>
      </c>
      <c r="E752" t="s">
        <v>22</v>
      </c>
      <c r="F752">
        <v>0</v>
      </c>
      <c r="G752">
        <v>126.7</v>
      </c>
      <c r="H752">
        <v>113</v>
      </c>
      <c r="I752">
        <v>21.54</v>
      </c>
      <c r="J752">
        <v>155.5</v>
      </c>
      <c r="K752">
        <v>131</v>
      </c>
      <c r="L752">
        <v>13.22</v>
      </c>
      <c r="M752">
        <v>206.2</v>
      </c>
      <c r="N752">
        <v>112</v>
      </c>
      <c r="O752">
        <v>9.2799999999999994</v>
      </c>
      <c r="P752">
        <v>14.4</v>
      </c>
      <c r="Q752">
        <v>7</v>
      </c>
      <c r="R752">
        <v>3.89</v>
      </c>
      <c r="S752">
        <v>2</v>
      </c>
      <c r="T752" t="s">
        <v>22</v>
      </c>
      <c r="U752">
        <f t="shared" si="23"/>
        <v>0</v>
      </c>
      <c r="V752">
        <f>IF(Table2[[#This Row],[international_plan]]="yes",1,0)</f>
        <v>0</v>
      </c>
      <c r="W752">
        <f>IF(Table2[[#This Row],[voice_mail_plan]]="yes",1,0)</f>
        <v>0</v>
      </c>
      <c r="X752" t="str">
        <f t="shared" si="22"/>
        <v>High</v>
      </c>
      <c r="Y752" t="str">
        <f>IF(Table2[[#This Row],[total_intl_charge]] &gt; AVERAGE($R$2:$R$4245),"High","Low")</f>
        <v>High</v>
      </c>
      <c r="Z752" t="str">
        <f>IF(AND(G752&gt;AVERAGE(train!$G$2:$G$4251),K752&gt;AVERAGE(train!$K$2:$K$4251)),"High Day &amp; Eve",IF(AND(G752&gt;AVERAGE(train!$G$2:$G$4251),K752&lt;=AVERAGE(train!$K$2:$K$4251)),"High Day Only",IF(AND(G752&lt;=AVERAGE(train!$G$2:$G$4251),K752&gt;AVERAGE(train!$K$2:$K$4251)),"High Eve Only","Low Usage")))</f>
        <v>High Eve Only</v>
      </c>
    </row>
    <row r="753" spans="1:26">
      <c r="A753" t="s">
        <v>63</v>
      </c>
      <c r="B753">
        <v>108</v>
      </c>
      <c r="C753" t="s">
        <v>25</v>
      </c>
      <c r="D753" t="s">
        <v>22</v>
      </c>
      <c r="E753" t="s">
        <v>23</v>
      </c>
      <c r="F753">
        <v>35</v>
      </c>
      <c r="G753">
        <v>215.9</v>
      </c>
      <c r="H753">
        <v>106</v>
      </c>
      <c r="I753">
        <v>36.700000000000003</v>
      </c>
      <c r="J753">
        <v>200.6</v>
      </c>
      <c r="K753">
        <v>107</v>
      </c>
      <c r="L753">
        <v>17.05</v>
      </c>
      <c r="M753">
        <v>195.4</v>
      </c>
      <c r="N753">
        <v>107</v>
      </c>
      <c r="O753">
        <v>8.7899999999999991</v>
      </c>
      <c r="P753">
        <v>15.5</v>
      </c>
      <c r="Q753">
        <v>7</v>
      </c>
      <c r="R753">
        <v>4.1900000000000004</v>
      </c>
      <c r="S753">
        <v>0</v>
      </c>
      <c r="T753" t="s">
        <v>22</v>
      </c>
      <c r="U753">
        <f t="shared" si="23"/>
        <v>0</v>
      </c>
      <c r="V753">
        <f>IF(Table2[[#This Row],[international_plan]]="yes",1,0)</f>
        <v>0</v>
      </c>
      <c r="W753">
        <f>IF(Table2[[#This Row],[voice_mail_plan]]="yes",1,0)</f>
        <v>1</v>
      </c>
      <c r="X753" t="str">
        <f t="shared" si="22"/>
        <v>High</v>
      </c>
      <c r="Y753" t="str">
        <f>IF(Table2[[#This Row],[total_intl_charge]] &gt; AVERAGE($R$2:$R$4245),"High","Low")</f>
        <v>High</v>
      </c>
      <c r="Z753" t="str">
        <f>IF(AND(G753&gt;AVERAGE(train!$G$2:$G$4251),K753&gt;AVERAGE(train!$K$2:$K$4251)),"High Day &amp; Eve",IF(AND(G753&gt;AVERAGE(train!$G$2:$G$4251),K753&lt;=AVERAGE(train!$K$2:$K$4251)),"High Day Only",IF(AND(G753&lt;=AVERAGE(train!$G$2:$G$4251),K753&gt;AVERAGE(train!$K$2:$K$4251)),"High Eve Only","Low Usage")))</f>
        <v>High Day &amp; Eve</v>
      </c>
    </row>
    <row r="754" spans="1:26">
      <c r="A754" t="s">
        <v>38</v>
      </c>
      <c r="B754">
        <v>89</v>
      </c>
      <c r="C754" t="s">
        <v>21</v>
      </c>
      <c r="D754" t="s">
        <v>22</v>
      </c>
      <c r="E754" t="s">
        <v>23</v>
      </c>
      <c r="F754">
        <v>32</v>
      </c>
      <c r="G754">
        <v>209.9</v>
      </c>
      <c r="H754">
        <v>113</v>
      </c>
      <c r="I754">
        <v>35.68</v>
      </c>
      <c r="J754">
        <v>249.8</v>
      </c>
      <c r="K754">
        <v>104</v>
      </c>
      <c r="L754">
        <v>21.23</v>
      </c>
      <c r="M754">
        <v>224.2</v>
      </c>
      <c r="N754">
        <v>92</v>
      </c>
      <c r="O754">
        <v>10.09</v>
      </c>
      <c r="P754">
        <v>8.6999999999999993</v>
      </c>
      <c r="Q754">
        <v>7</v>
      </c>
      <c r="R754">
        <v>2.35</v>
      </c>
      <c r="S754">
        <v>1</v>
      </c>
      <c r="T754" t="s">
        <v>22</v>
      </c>
      <c r="U754">
        <f t="shared" si="23"/>
        <v>0</v>
      </c>
      <c r="V754">
        <f>IF(Table2[[#This Row],[international_plan]]="yes",1,0)</f>
        <v>0</v>
      </c>
      <c r="W754">
        <f>IF(Table2[[#This Row],[voice_mail_plan]]="yes",1,0)</f>
        <v>1</v>
      </c>
      <c r="X754" t="str">
        <f t="shared" si="22"/>
        <v>Medium</v>
      </c>
      <c r="Y754" t="str">
        <f>IF(Table2[[#This Row],[total_intl_charge]] &gt; AVERAGE($R$2:$R$4245),"High","Low")</f>
        <v>Low</v>
      </c>
      <c r="Z754" t="str">
        <f>IF(AND(G754&gt;AVERAGE(train!$G$2:$G$4251),K754&gt;AVERAGE(train!$K$2:$K$4251)),"High Day &amp; Eve",IF(AND(G754&gt;AVERAGE(train!$G$2:$G$4251),K754&lt;=AVERAGE(train!$K$2:$K$4251)),"High Day Only",IF(AND(G754&lt;=AVERAGE(train!$G$2:$G$4251),K754&gt;AVERAGE(train!$K$2:$K$4251)),"High Eve Only","Low Usage")))</f>
        <v>High Day &amp; Eve</v>
      </c>
    </row>
    <row r="755" spans="1:26">
      <c r="A755" t="s">
        <v>74</v>
      </c>
      <c r="B755">
        <v>23</v>
      </c>
      <c r="C755" t="s">
        <v>28</v>
      </c>
      <c r="D755" t="s">
        <v>22</v>
      </c>
      <c r="E755" t="s">
        <v>22</v>
      </c>
      <c r="F755">
        <v>0</v>
      </c>
      <c r="G755">
        <v>321.60000000000002</v>
      </c>
      <c r="H755">
        <v>107</v>
      </c>
      <c r="I755">
        <v>54.67</v>
      </c>
      <c r="J755">
        <v>251.6</v>
      </c>
      <c r="K755">
        <v>115</v>
      </c>
      <c r="L755">
        <v>21.39</v>
      </c>
      <c r="M755">
        <v>141.1</v>
      </c>
      <c r="N755">
        <v>158</v>
      </c>
      <c r="O755">
        <v>6.35</v>
      </c>
      <c r="P755">
        <v>11.3</v>
      </c>
      <c r="Q755">
        <v>3</v>
      </c>
      <c r="R755">
        <v>3.05</v>
      </c>
      <c r="S755">
        <v>2</v>
      </c>
      <c r="T755" t="s">
        <v>23</v>
      </c>
      <c r="U755">
        <f t="shared" si="23"/>
        <v>1</v>
      </c>
      <c r="V755">
        <f>IF(Table2[[#This Row],[international_plan]]="yes",1,0)</f>
        <v>0</v>
      </c>
      <c r="W755">
        <f>IF(Table2[[#This Row],[voice_mail_plan]]="yes",1,0)</f>
        <v>0</v>
      </c>
      <c r="X755" t="str">
        <f t="shared" si="22"/>
        <v>Low</v>
      </c>
      <c r="Y755" t="str">
        <f>IF(Table2[[#This Row],[total_intl_charge]] &gt; AVERAGE($R$2:$R$4245),"High","Low")</f>
        <v>High</v>
      </c>
      <c r="Z755" t="str">
        <f>IF(AND(G755&gt;AVERAGE(train!$G$2:$G$4251),K755&gt;AVERAGE(train!$K$2:$K$4251)),"High Day &amp; Eve",IF(AND(G755&gt;AVERAGE(train!$G$2:$G$4251),K755&lt;=AVERAGE(train!$K$2:$K$4251)),"High Day Only",IF(AND(G755&lt;=AVERAGE(train!$G$2:$G$4251),K755&gt;AVERAGE(train!$K$2:$K$4251)),"High Eve Only","Low Usage")))</f>
        <v>High Day &amp; Eve</v>
      </c>
    </row>
    <row r="756" spans="1:26">
      <c r="A756" t="s">
        <v>45</v>
      </c>
      <c r="B756">
        <v>149</v>
      </c>
      <c r="C756" t="s">
        <v>28</v>
      </c>
      <c r="D756" t="s">
        <v>22</v>
      </c>
      <c r="E756" t="s">
        <v>22</v>
      </c>
      <c r="F756">
        <v>0</v>
      </c>
      <c r="G756">
        <v>166.6</v>
      </c>
      <c r="H756">
        <v>61</v>
      </c>
      <c r="I756">
        <v>28.32</v>
      </c>
      <c r="J756">
        <v>218.8</v>
      </c>
      <c r="K756">
        <v>107</v>
      </c>
      <c r="L756">
        <v>18.600000000000001</v>
      </c>
      <c r="M756">
        <v>208.3</v>
      </c>
      <c r="N756">
        <v>131</v>
      </c>
      <c r="O756">
        <v>9.3699999999999992</v>
      </c>
      <c r="P756">
        <v>8.1999999999999993</v>
      </c>
      <c r="Q756">
        <v>6</v>
      </c>
      <c r="R756">
        <v>2.21</v>
      </c>
      <c r="S756">
        <v>7</v>
      </c>
      <c r="T756" t="s">
        <v>22</v>
      </c>
      <c r="U756">
        <f t="shared" si="23"/>
        <v>0</v>
      </c>
      <c r="V756">
        <f>IF(Table2[[#This Row],[international_plan]]="yes",1,0)</f>
        <v>0</v>
      </c>
      <c r="W756">
        <f>IF(Table2[[#This Row],[voice_mail_plan]]="yes",1,0)</f>
        <v>0</v>
      </c>
      <c r="X756" t="str">
        <f t="shared" si="22"/>
        <v>Very High</v>
      </c>
      <c r="Y756" t="str">
        <f>IF(Table2[[#This Row],[total_intl_charge]] &gt; AVERAGE($R$2:$R$4245),"High","Low")</f>
        <v>Low</v>
      </c>
      <c r="Z756" t="str">
        <f>IF(AND(G756&gt;AVERAGE(train!$G$2:$G$4251),K756&gt;AVERAGE(train!$K$2:$K$4251)),"High Day &amp; Eve",IF(AND(G756&gt;AVERAGE(train!$G$2:$G$4251),K756&lt;=AVERAGE(train!$K$2:$K$4251)),"High Day Only",IF(AND(G756&lt;=AVERAGE(train!$G$2:$G$4251),K756&gt;AVERAGE(train!$K$2:$K$4251)),"High Eve Only","Low Usage")))</f>
        <v>High Eve Only</v>
      </c>
    </row>
    <row r="757" spans="1:26">
      <c r="A757" t="s">
        <v>51</v>
      </c>
      <c r="B757">
        <v>73</v>
      </c>
      <c r="C757" t="s">
        <v>21</v>
      </c>
      <c r="D757" t="s">
        <v>22</v>
      </c>
      <c r="E757" t="s">
        <v>22</v>
      </c>
      <c r="F757">
        <v>0</v>
      </c>
      <c r="G757">
        <v>214.2</v>
      </c>
      <c r="H757">
        <v>90</v>
      </c>
      <c r="I757">
        <v>36.409999999999997</v>
      </c>
      <c r="J757">
        <v>196.8</v>
      </c>
      <c r="K757">
        <v>78</v>
      </c>
      <c r="L757">
        <v>16.73</v>
      </c>
      <c r="M757">
        <v>157.9</v>
      </c>
      <c r="N757">
        <v>112</v>
      </c>
      <c r="O757">
        <v>7.11</v>
      </c>
      <c r="P757">
        <v>5.9</v>
      </c>
      <c r="Q757">
        <v>8</v>
      </c>
      <c r="R757">
        <v>1.59</v>
      </c>
      <c r="S757">
        <v>0</v>
      </c>
      <c r="T757" t="s">
        <v>22</v>
      </c>
      <c r="U757">
        <f t="shared" si="23"/>
        <v>0</v>
      </c>
      <c r="V757">
        <f>IF(Table2[[#This Row],[international_plan]]="yes",1,0)</f>
        <v>0</v>
      </c>
      <c r="W757">
        <f>IF(Table2[[#This Row],[voice_mail_plan]]="yes",1,0)</f>
        <v>0</v>
      </c>
      <c r="X757" t="str">
        <f t="shared" si="22"/>
        <v>Low</v>
      </c>
      <c r="Y757" t="str">
        <f>IF(Table2[[#This Row],[total_intl_charge]] &gt; AVERAGE($R$2:$R$4245),"High","Low")</f>
        <v>Low</v>
      </c>
      <c r="Z757" t="str">
        <f>IF(AND(G757&gt;AVERAGE(train!$G$2:$G$4251),K757&gt;AVERAGE(train!$K$2:$K$4251)),"High Day &amp; Eve",IF(AND(G757&gt;AVERAGE(train!$G$2:$G$4251),K757&lt;=AVERAGE(train!$K$2:$K$4251)),"High Day Only",IF(AND(G757&lt;=AVERAGE(train!$G$2:$G$4251),K757&gt;AVERAGE(train!$K$2:$K$4251)),"High Eve Only","Low Usage")))</f>
        <v>High Day Only</v>
      </c>
    </row>
    <row r="758" spans="1:26">
      <c r="A758" t="s">
        <v>49</v>
      </c>
      <c r="B758">
        <v>61</v>
      </c>
      <c r="C758" t="s">
        <v>21</v>
      </c>
      <c r="D758" t="s">
        <v>22</v>
      </c>
      <c r="E758" t="s">
        <v>22</v>
      </c>
      <c r="F758">
        <v>0</v>
      </c>
      <c r="G758">
        <v>260</v>
      </c>
      <c r="H758">
        <v>123</v>
      </c>
      <c r="I758">
        <v>44.2</v>
      </c>
      <c r="J758">
        <v>210.5</v>
      </c>
      <c r="K758">
        <v>127</v>
      </c>
      <c r="L758">
        <v>17.89</v>
      </c>
      <c r="M758">
        <v>234.7</v>
      </c>
      <c r="N758">
        <v>70</v>
      </c>
      <c r="O758">
        <v>10.56</v>
      </c>
      <c r="P758">
        <v>9</v>
      </c>
      <c r="Q758">
        <v>3</v>
      </c>
      <c r="R758">
        <v>2.4300000000000002</v>
      </c>
      <c r="S758">
        <v>1</v>
      </c>
      <c r="T758" t="s">
        <v>23</v>
      </c>
      <c r="U758">
        <f t="shared" si="23"/>
        <v>1</v>
      </c>
      <c r="V758">
        <f>IF(Table2[[#This Row],[international_plan]]="yes",1,0)</f>
        <v>0</v>
      </c>
      <c r="W758">
        <f>IF(Table2[[#This Row],[voice_mail_plan]]="yes",1,0)</f>
        <v>0</v>
      </c>
      <c r="X758" t="str">
        <f t="shared" si="22"/>
        <v>Low</v>
      </c>
      <c r="Y758" t="str">
        <f>IF(Table2[[#This Row],[total_intl_charge]] &gt; AVERAGE($R$2:$R$4245),"High","Low")</f>
        <v>Low</v>
      </c>
      <c r="Z758" t="str">
        <f>IF(AND(G758&gt;AVERAGE(train!$G$2:$G$4251),K758&gt;AVERAGE(train!$K$2:$K$4251)),"High Day &amp; Eve",IF(AND(G758&gt;AVERAGE(train!$G$2:$G$4251),K758&lt;=AVERAGE(train!$K$2:$K$4251)),"High Day Only",IF(AND(G758&lt;=AVERAGE(train!$G$2:$G$4251),K758&gt;AVERAGE(train!$K$2:$K$4251)),"High Eve Only","Low Usage")))</f>
        <v>High Day &amp; Eve</v>
      </c>
    </row>
    <row r="759" spans="1:26">
      <c r="A759" t="s">
        <v>31</v>
      </c>
      <c r="B759">
        <v>161</v>
      </c>
      <c r="C759" t="s">
        <v>21</v>
      </c>
      <c r="D759" t="s">
        <v>22</v>
      </c>
      <c r="E759" t="s">
        <v>22</v>
      </c>
      <c r="F759">
        <v>0</v>
      </c>
      <c r="G759">
        <v>191.9</v>
      </c>
      <c r="H759">
        <v>113</v>
      </c>
      <c r="I759">
        <v>32.619999999999997</v>
      </c>
      <c r="J759">
        <v>70.900000000000006</v>
      </c>
      <c r="K759">
        <v>87</v>
      </c>
      <c r="L759">
        <v>6.03</v>
      </c>
      <c r="M759">
        <v>204.8</v>
      </c>
      <c r="N759">
        <v>107</v>
      </c>
      <c r="O759">
        <v>9.2200000000000006</v>
      </c>
      <c r="P759">
        <v>13.4</v>
      </c>
      <c r="Q759">
        <v>4</v>
      </c>
      <c r="R759">
        <v>3.62</v>
      </c>
      <c r="S759">
        <v>4</v>
      </c>
      <c r="T759" t="s">
        <v>23</v>
      </c>
      <c r="U759">
        <f t="shared" si="23"/>
        <v>1</v>
      </c>
      <c r="V759">
        <f>IF(Table2[[#This Row],[international_plan]]="yes",1,0)</f>
        <v>0</v>
      </c>
      <c r="W759">
        <f>IF(Table2[[#This Row],[voice_mail_plan]]="yes",1,0)</f>
        <v>0</v>
      </c>
      <c r="X759" t="str">
        <f t="shared" si="22"/>
        <v>Very High</v>
      </c>
      <c r="Y759" t="str">
        <f>IF(Table2[[#This Row],[total_intl_charge]] &gt; AVERAGE($R$2:$R$4245),"High","Low")</f>
        <v>High</v>
      </c>
      <c r="Z759" t="str">
        <f>IF(AND(G759&gt;AVERAGE(train!$G$2:$G$4251),K759&gt;AVERAGE(train!$K$2:$K$4251)),"High Day &amp; Eve",IF(AND(G759&gt;AVERAGE(train!$G$2:$G$4251),K759&lt;=AVERAGE(train!$K$2:$K$4251)),"High Day Only",IF(AND(G759&lt;=AVERAGE(train!$G$2:$G$4251),K759&gt;AVERAGE(train!$K$2:$K$4251)),"High Eve Only","Low Usage")))</f>
        <v>High Day Only</v>
      </c>
    </row>
    <row r="760" spans="1:26">
      <c r="A760" t="s">
        <v>55</v>
      </c>
      <c r="B760">
        <v>118</v>
      </c>
      <c r="C760" t="s">
        <v>21</v>
      </c>
      <c r="D760" t="s">
        <v>22</v>
      </c>
      <c r="E760" t="s">
        <v>23</v>
      </c>
      <c r="F760">
        <v>24</v>
      </c>
      <c r="G760">
        <v>118.1</v>
      </c>
      <c r="H760">
        <v>83</v>
      </c>
      <c r="I760">
        <v>20.079999999999998</v>
      </c>
      <c r="J760">
        <v>109.6</v>
      </c>
      <c r="K760">
        <v>72</v>
      </c>
      <c r="L760">
        <v>9.32</v>
      </c>
      <c r="M760">
        <v>245.5</v>
      </c>
      <c r="N760">
        <v>73</v>
      </c>
      <c r="O760">
        <v>11.05</v>
      </c>
      <c r="P760">
        <v>16.899999999999999</v>
      </c>
      <c r="Q760">
        <v>2</v>
      </c>
      <c r="R760">
        <v>4.5599999999999996</v>
      </c>
      <c r="S760">
        <v>1</v>
      </c>
      <c r="T760" t="s">
        <v>22</v>
      </c>
      <c r="U760">
        <f t="shared" si="23"/>
        <v>0</v>
      </c>
      <c r="V760">
        <f>IF(Table2[[#This Row],[international_plan]]="yes",1,0)</f>
        <v>0</v>
      </c>
      <c r="W760">
        <f>IF(Table2[[#This Row],[voice_mail_plan]]="yes",1,0)</f>
        <v>1</v>
      </c>
      <c r="X760" t="str">
        <f t="shared" si="22"/>
        <v>High</v>
      </c>
      <c r="Y760" t="str">
        <f>IF(Table2[[#This Row],[total_intl_charge]] &gt; AVERAGE($R$2:$R$4245),"High","Low")</f>
        <v>High</v>
      </c>
      <c r="Z760" t="str">
        <f>IF(AND(G760&gt;AVERAGE(train!$G$2:$G$4251),K760&gt;AVERAGE(train!$K$2:$K$4251)),"High Day &amp; Eve",IF(AND(G760&gt;AVERAGE(train!$G$2:$G$4251),K760&lt;=AVERAGE(train!$K$2:$K$4251)),"High Day Only",IF(AND(G760&lt;=AVERAGE(train!$G$2:$G$4251),K760&gt;AVERAGE(train!$K$2:$K$4251)),"High Eve Only","Low Usage")))</f>
        <v>Low Usage</v>
      </c>
    </row>
    <row r="761" spans="1:26">
      <c r="A761" t="s">
        <v>41</v>
      </c>
      <c r="B761">
        <v>23</v>
      </c>
      <c r="C761" t="s">
        <v>25</v>
      </c>
      <c r="D761" t="s">
        <v>22</v>
      </c>
      <c r="E761" t="s">
        <v>22</v>
      </c>
      <c r="F761">
        <v>0</v>
      </c>
      <c r="G761">
        <v>190.2</v>
      </c>
      <c r="H761">
        <v>89</v>
      </c>
      <c r="I761">
        <v>32.33</v>
      </c>
      <c r="J761">
        <v>166.4</v>
      </c>
      <c r="K761">
        <v>108</v>
      </c>
      <c r="L761">
        <v>14.14</v>
      </c>
      <c r="M761">
        <v>219.8</v>
      </c>
      <c r="N761">
        <v>73</v>
      </c>
      <c r="O761">
        <v>9.89</v>
      </c>
      <c r="P761">
        <v>15</v>
      </c>
      <c r="Q761">
        <v>4</v>
      </c>
      <c r="R761">
        <v>4.05</v>
      </c>
      <c r="S761">
        <v>6</v>
      </c>
      <c r="T761" t="s">
        <v>22</v>
      </c>
      <c r="U761">
        <f t="shared" si="23"/>
        <v>0</v>
      </c>
      <c r="V761">
        <f>IF(Table2[[#This Row],[international_plan]]="yes",1,0)</f>
        <v>0</v>
      </c>
      <c r="W761">
        <f>IF(Table2[[#This Row],[voice_mail_plan]]="yes",1,0)</f>
        <v>0</v>
      </c>
      <c r="X761" t="str">
        <f t="shared" si="22"/>
        <v>Low</v>
      </c>
      <c r="Y761" t="str">
        <f>IF(Table2[[#This Row],[total_intl_charge]] &gt; AVERAGE($R$2:$R$4245),"High","Low")</f>
        <v>High</v>
      </c>
      <c r="Z761" t="str">
        <f>IF(AND(G761&gt;AVERAGE(train!$G$2:$G$4251),K761&gt;AVERAGE(train!$K$2:$K$4251)),"High Day &amp; Eve",IF(AND(G761&gt;AVERAGE(train!$G$2:$G$4251),K761&lt;=AVERAGE(train!$K$2:$K$4251)),"High Day Only",IF(AND(G761&lt;=AVERAGE(train!$G$2:$G$4251),K761&gt;AVERAGE(train!$K$2:$K$4251)),"High Eve Only","Low Usage")))</f>
        <v>High Day &amp; Eve</v>
      </c>
    </row>
    <row r="762" spans="1:26">
      <c r="A762" t="s">
        <v>58</v>
      </c>
      <c r="B762">
        <v>127</v>
      </c>
      <c r="C762" t="s">
        <v>21</v>
      </c>
      <c r="D762" t="s">
        <v>22</v>
      </c>
      <c r="E762" t="s">
        <v>23</v>
      </c>
      <c r="F762">
        <v>25</v>
      </c>
      <c r="G762">
        <v>82.2</v>
      </c>
      <c r="H762">
        <v>95</v>
      </c>
      <c r="I762">
        <v>13.97</v>
      </c>
      <c r="J762">
        <v>163.30000000000001</v>
      </c>
      <c r="K762">
        <v>109</v>
      </c>
      <c r="L762">
        <v>13.88</v>
      </c>
      <c r="M762">
        <v>264.89999999999998</v>
      </c>
      <c r="N762">
        <v>104</v>
      </c>
      <c r="O762">
        <v>11.92</v>
      </c>
      <c r="P762">
        <v>5.0999999999999996</v>
      </c>
      <c r="Q762">
        <v>6</v>
      </c>
      <c r="R762">
        <v>1.38</v>
      </c>
      <c r="S762">
        <v>0</v>
      </c>
      <c r="T762" t="s">
        <v>22</v>
      </c>
      <c r="U762">
        <f t="shared" si="23"/>
        <v>0</v>
      </c>
      <c r="V762">
        <f>IF(Table2[[#This Row],[international_plan]]="yes",1,0)</f>
        <v>0</v>
      </c>
      <c r="W762">
        <f>IF(Table2[[#This Row],[voice_mail_plan]]="yes",1,0)</f>
        <v>1</v>
      </c>
      <c r="X762" t="str">
        <f t="shared" si="22"/>
        <v>High</v>
      </c>
      <c r="Y762" t="str">
        <f>IF(Table2[[#This Row],[total_intl_charge]] &gt; AVERAGE($R$2:$R$4245),"High","Low")</f>
        <v>Low</v>
      </c>
      <c r="Z762" t="str">
        <f>IF(AND(G762&gt;AVERAGE(train!$G$2:$G$4251),K762&gt;AVERAGE(train!$K$2:$K$4251)),"High Day &amp; Eve",IF(AND(G762&gt;AVERAGE(train!$G$2:$G$4251),K762&lt;=AVERAGE(train!$K$2:$K$4251)),"High Day Only",IF(AND(G762&lt;=AVERAGE(train!$G$2:$G$4251),K762&gt;AVERAGE(train!$K$2:$K$4251)),"High Eve Only","Low Usage")))</f>
        <v>High Eve Only</v>
      </c>
    </row>
    <row r="763" spans="1:26">
      <c r="A763" t="s">
        <v>24</v>
      </c>
      <c r="B763">
        <v>42</v>
      </c>
      <c r="C763" t="s">
        <v>21</v>
      </c>
      <c r="D763" t="s">
        <v>22</v>
      </c>
      <c r="E763" t="s">
        <v>23</v>
      </c>
      <c r="F763">
        <v>32</v>
      </c>
      <c r="G763">
        <v>163.80000000000001</v>
      </c>
      <c r="H763">
        <v>80</v>
      </c>
      <c r="I763">
        <v>27.85</v>
      </c>
      <c r="J763">
        <v>177.8</v>
      </c>
      <c r="K763">
        <v>123</v>
      </c>
      <c r="L763">
        <v>15.11</v>
      </c>
      <c r="M763">
        <v>190.4</v>
      </c>
      <c r="N763">
        <v>106</v>
      </c>
      <c r="O763">
        <v>8.57</v>
      </c>
      <c r="P763">
        <v>8.1</v>
      </c>
      <c r="Q763">
        <v>5</v>
      </c>
      <c r="R763">
        <v>2.19</v>
      </c>
      <c r="S763">
        <v>0</v>
      </c>
      <c r="T763" t="s">
        <v>22</v>
      </c>
      <c r="U763">
        <f t="shared" si="23"/>
        <v>0</v>
      </c>
      <c r="V763">
        <f>IF(Table2[[#This Row],[international_plan]]="yes",1,0)</f>
        <v>0</v>
      </c>
      <c r="W763">
        <f>IF(Table2[[#This Row],[voice_mail_plan]]="yes",1,0)</f>
        <v>1</v>
      </c>
      <c r="X763" t="str">
        <f t="shared" si="22"/>
        <v>Low</v>
      </c>
      <c r="Y763" t="str">
        <f>IF(Table2[[#This Row],[total_intl_charge]] &gt; AVERAGE($R$2:$R$4245),"High","Low")</f>
        <v>Low</v>
      </c>
      <c r="Z763" t="str">
        <f>IF(AND(G763&gt;AVERAGE(train!$G$2:$G$4251),K763&gt;AVERAGE(train!$K$2:$K$4251)),"High Day &amp; Eve",IF(AND(G763&gt;AVERAGE(train!$G$2:$G$4251),K763&lt;=AVERAGE(train!$K$2:$K$4251)),"High Day Only",IF(AND(G763&lt;=AVERAGE(train!$G$2:$G$4251),K763&gt;AVERAGE(train!$K$2:$K$4251)),"High Eve Only","Low Usage")))</f>
        <v>High Eve Only</v>
      </c>
    </row>
    <row r="764" spans="1:26">
      <c r="A764" t="s">
        <v>34</v>
      </c>
      <c r="B764">
        <v>45</v>
      </c>
      <c r="C764" t="s">
        <v>28</v>
      </c>
      <c r="D764" t="s">
        <v>22</v>
      </c>
      <c r="E764" t="s">
        <v>22</v>
      </c>
      <c r="F764">
        <v>0</v>
      </c>
      <c r="G764">
        <v>159.80000000000001</v>
      </c>
      <c r="H764">
        <v>91</v>
      </c>
      <c r="I764">
        <v>27.17</v>
      </c>
      <c r="J764">
        <v>120.4</v>
      </c>
      <c r="K764">
        <v>86</v>
      </c>
      <c r="L764">
        <v>10.23</v>
      </c>
      <c r="M764">
        <v>163</v>
      </c>
      <c r="N764">
        <v>93</v>
      </c>
      <c r="O764">
        <v>7.34</v>
      </c>
      <c r="P764">
        <v>10.6</v>
      </c>
      <c r="Q764">
        <v>3</v>
      </c>
      <c r="R764">
        <v>2.86</v>
      </c>
      <c r="S764">
        <v>2</v>
      </c>
      <c r="T764" t="s">
        <v>22</v>
      </c>
      <c r="U764">
        <f t="shared" si="23"/>
        <v>0</v>
      </c>
      <c r="V764">
        <f>IF(Table2[[#This Row],[international_plan]]="yes",1,0)</f>
        <v>0</v>
      </c>
      <c r="W764">
        <f>IF(Table2[[#This Row],[voice_mail_plan]]="yes",1,0)</f>
        <v>0</v>
      </c>
      <c r="X764" t="str">
        <f t="shared" si="22"/>
        <v>Low</v>
      </c>
      <c r="Y764" t="str">
        <f>IF(Table2[[#This Row],[total_intl_charge]] &gt; AVERAGE($R$2:$R$4245),"High","Low")</f>
        <v>High</v>
      </c>
      <c r="Z764" t="str">
        <f>IF(AND(G764&gt;AVERAGE(train!$G$2:$G$4251),K764&gt;AVERAGE(train!$K$2:$K$4251)),"High Day &amp; Eve",IF(AND(G764&gt;AVERAGE(train!$G$2:$G$4251),K764&lt;=AVERAGE(train!$K$2:$K$4251)),"High Day Only",IF(AND(G764&lt;=AVERAGE(train!$G$2:$G$4251),K764&gt;AVERAGE(train!$K$2:$K$4251)),"High Eve Only","Low Usage")))</f>
        <v>Low Usage</v>
      </c>
    </row>
    <row r="765" spans="1:26">
      <c r="A765" t="s">
        <v>48</v>
      </c>
      <c r="B765">
        <v>50</v>
      </c>
      <c r="C765" t="s">
        <v>25</v>
      </c>
      <c r="D765" t="s">
        <v>22</v>
      </c>
      <c r="E765" t="s">
        <v>23</v>
      </c>
      <c r="F765">
        <v>24</v>
      </c>
      <c r="G765">
        <v>214.3</v>
      </c>
      <c r="H765">
        <v>129</v>
      </c>
      <c r="I765">
        <v>36.43</v>
      </c>
      <c r="J765">
        <v>289.8</v>
      </c>
      <c r="K765">
        <v>55</v>
      </c>
      <c r="L765">
        <v>24.63</v>
      </c>
      <c r="M765">
        <v>312.5</v>
      </c>
      <c r="N765">
        <v>130</v>
      </c>
      <c r="O765">
        <v>14.06</v>
      </c>
      <c r="P765">
        <v>10.6</v>
      </c>
      <c r="Q765">
        <v>4</v>
      </c>
      <c r="R765">
        <v>2.86</v>
      </c>
      <c r="S765">
        <v>1</v>
      </c>
      <c r="T765" t="s">
        <v>22</v>
      </c>
      <c r="U765">
        <f t="shared" si="23"/>
        <v>0</v>
      </c>
      <c r="V765">
        <f>IF(Table2[[#This Row],[international_plan]]="yes",1,0)</f>
        <v>0</v>
      </c>
      <c r="W765">
        <f>IF(Table2[[#This Row],[voice_mail_plan]]="yes",1,0)</f>
        <v>1</v>
      </c>
      <c r="X765" t="str">
        <f t="shared" si="22"/>
        <v>Low</v>
      </c>
      <c r="Y765" t="str">
        <f>IF(Table2[[#This Row],[total_intl_charge]] &gt; AVERAGE($R$2:$R$4245),"High","Low")</f>
        <v>High</v>
      </c>
      <c r="Z765" t="str">
        <f>IF(AND(G765&gt;AVERAGE(train!$G$2:$G$4251),K765&gt;AVERAGE(train!$K$2:$K$4251)),"High Day &amp; Eve",IF(AND(G765&gt;AVERAGE(train!$G$2:$G$4251),K765&lt;=AVERAGE(train!$K$2:$K$4251)),"High Day Only",IF(AND(G765&lt;=AVERAGE(train!$G$2:$G$4251),K765&gt;AVERAGE(train!$K$2:$K$4251)),"High Eve Only","Low Usage")))</f>
        <v>High Day Only</v>
      </c>
    </row>
    <row r="766" spans="1:26">
      <c r="A766" t="s">
        <v>29</v>
      </c>
      <c r="B766">
        <v>179</v>
      </c>
      <c r="C766" t="s">
        <v>28</v>
      </c>
      <c r="D766" t="s">
        <v>22</v>
      </c>
      <c r="E766" t="s">
        <v>22</v>
      </c>
      <c r="F766">
        <v>0</v>
      </c>
      <c r="G766">
        <v>287.3</v>
      </c>
      <c r="H766">
        <v>123</v>
      </c>
      <c r="I766">
        <v>48.84</v>
      </c>
      <c r="J766">
        <v>288</v>
      </c>
      <c r="K766">
        <v>114</v>
      </c>
      <c r="L766">
        <v>24.48</v>
      </c>
      <c r="M766">
        <v>266</v>
      </c>
      <c r="N766">
        <v>112</v>
      </c>
      <c r="O766">
        <v>11.97</v>
      </c>
      <c r="P766">
        <v>10.5</v>
      </c>
      <c r="Q766">
        <v>4</v>
      </c>
      <c r="R766">
        <v>2.84</v>
      </c>
      <c r="S766">
        <v>0</v>
      </c>
      <c r="T766" t="s">
        <v>23</v>
      </c>
      <c r="U766">
        <f t="shared" si="23"/>
        <v>1</v>
      </c>
      <c r="V766">
        <f>IF(Table2[[#This Row],[international_plan]]="yes",1,0)</f>
        <v>0</v>
      </c>
      <c r="W766">
        <f>IF(Table2[[#This Row],[voice_mail_plan]]="yes",1,0)</f>
        <v>0</v>
      </c>
      <c r="X766" t="str">
        <f t="shared" si="22"/>
        <v>Very High</v>
      </c>
      <c r="Y766" t="str">
        <f>IF(Table2[[#This Row],[total_intl_charge]] &gt; AVERAGE($R$2:$R$4245),"High","Low")</f>
        <v>High</v>
      </c>
      <c r="Z766" t="str">
        <f>IF(AND(G766&gt;AVERAGE(train!$G$2:$G$4251),K766&gt;AVERAGE(train!$K$2:$K$4251)),"High Day &amp; Eve",IF(AND(G766&gt;AVERAGE(train!$G$2:$G$4251),K766&lt;=AVERAGE(train!$K$2:$K$4251)),"High Day Only",IF(AND(G766&lt;=AVERAGE(train!$G$2:$G$4251),K766&gt;AVERAGE(train!$K$2:$K$4251)),"High Eve Only","Low Usage")))</f>
        <v>High Day &amp; Eve</v>
      </c>
    </row>
    <row r="767" spans="1:26">
      <c r="A767" t="s">
        <v>29</v>
      </c>
      <c r="B767">
        <v>152</v>
      </c>
      <c r="C767" t="s">
        <v>25</v>
      </c>
      <c r="D767" t="s">
        <v>22</v>
      </c>
      <c r="E767" t="s">
        <v>22</v>
      </c>
      <c r="F767">
        <v>0</v>
      </c>
      <c r="G767">
        <v>101.2</v>
      </c>
      <c r="H767">
        <v>122</v>
      </c>
      <c r="I767">
        <v>17.2</v>
      </c>
      <c r="J767">
        <v>141.6</v>
      </c>
      <c r="K767">
        <v>87</v>
      </c>
      <c r="L767">
        <v>12.04</v>
      </c>
      <c r="M767">
        <v>198.5</v>
      </c>
      <c r="N767">
        <v>124</v>
      </c>
      <c r="O767">
        <v>8.93</v>
      </c>
      <c r="P767">
        <v>7.5</v>
      </c>
      <c r="Q767">
        <v>3</v>
      </c>
      <c r="R767">
        <v>2.0299999999999998</v>
      </c>
      <c r="S767">
        <v>2</v>
      </c>
      <c r="T767" t="s">
        <v>22</v>
      </c>
      <c r="U767">
        <f t="shared" si="23"/>
        <v>0</v>
      </c>
      <c r="V767">
        <f>IF(Table2[[#This Row],[international_plan]]="yes",1,0)</f>
        <v>0</v>
      </c>
      <c r="W767">
        <f>IF(Table2[[#This Row],[voice_mail_plan]]="yes",1,0)</f>
        <v>0</v>
      </c>
      <c r="X767" t="str">
        <f t="shared" si="22"/>
        <v>Very High</v>
      </c>
      <c r="Y767" t="str">
        <f>IF(Table2[[#This Row],[total_intl_charge]] &gt; AVERAGE($R$2:$R$4245),"High","Low")</f>
        <v>Low</v>
      </c>
      <c r="Z767" t="str">
        <f>IF(AND(G767&gt;AVERAGE(train!$G$2:$G$4251),K767&gt;AVERAGE(train!$K$2:$K$4251)),"High Day &amp; Eve",IF(AND(G767&gt;AVERAGE(train!$G$2:$G$4251),K767&lt;=AVERAGE(train!$K$2:$K$4251)),"High Day Only",IF(AND(G767&lt;=AVERAGE(train!$G$2:$G$4251),K767&gt;AVERAGE(train!$K$2:$K$4251)),"High Eve Only","Low Usage")))</f>
        <v>Low Usage</v>
      </c>
    </row>
    <row r="768" spans="1:26">
      <c r="A768" t="s">
        <v>45</v>
      </c>
      <c r="B768">
        <v>72</v>
      </c>
      <c r="C768" t="s">
        <v>21</v>
      </c>
      <c r="D768" t="s">
        <v>22</v>
      </c>
      <c r="E768" t="s">
        <v>22</v>
      </c>
      <c r="F768">
        <v>0</v>
      </c>
      <c r="G768">
        <v>109.1</v>
      </c>
      <c r="H768">
        <v>97</v>
      </c>
      <c r="I768">
        <v>18.55</v>
      </c>
      <c r="J768">
        <v>115.7</v>
      </c>
      <c r="K768">
        <v>96</v>
      </c>
      <c r="L768">
        <v>9.83</v>
      </c>
      <c r="M768">
        <v>295.8</v>
      </c>
      <c r="N768">
        <v>84</v>
      </c>
      <c r="O768">
        <v>13.31</v>
      </c>
      <c r="P768">
        <v>8.3000000000000007</v>
      </c>
      <c r="Q768">
        <v>6</v>
      </c>
      <c r="R768">
        <v>2.2400000000000002</v>
      </c>
      <c r="S768">
        <v>0</v>
      </c>
      <c r="T768" t="s">
        <v>22</v>
      </c>
      <c r="U768">
        <f t="shared" si="23"/>
        <v>0</v>
      </c>
      <c r="V768">
        <f>IF(Table2[[#This Row],[international_plan]]="yes",1,0)</f>
        <v>0</v>
      </c>
      <c r="W768">
        <f>IF(Table2[[#This Row],[voice_mail_plan]]="yes",1,0)</f>
        <v>0</v>
      </c>
      <c r="X768" t="str">
        <f t="shared" si="22"/>
        <v>Low</v>
      </c>
      <c r="Y768" t="str">
        <f>IF(Table2[[#This Row],[total_intl_charge]] &gt; AVERAGE($R$2:$R$4245),"High","Low")</f>
        <v>Low</v>
      </c>
      <c r="Z768" t="str">
        <f>IF(AND(G768&gt;AVERAGE(train!$G$2:$G$4251),K768&gt;AVERAGE(train!$K$2:$K$4251)),"High Day &amp; Eve",IF(AND(G768&gt;AVERAGE(train!$G$2:$G$4251),K768&lt;=AVERAGE(train!$K$2:$K$4251)),"High Day Only",IF(AND(G768&lt;=AVERAGE(train!$G$2:$G$4251),K768&gt;AVERAGE(train!$K$2:$K$4251)),"High Eve Only","Low Usage")))</f>
        <v>Low Usage</v>
      </c>
    </row>
    <row r="769" spans="1:26">
      <c r="A769" t="s">
        <v>73</v>
      </c>
      <c r="B769">
        <v>52</v>
      </c>
      <c r="C769" t="s">
        <v>25</v>
      </c>
      <c r="D769" t="s">
        <v>22</v>
      </c>
      <c r="E769" t="s">
        <v>22</v>
      </c>
      <c r="F769">
        <v>0</v>
      </c>
      <c r="G769">
        <v>215.9</v>
      </c>
      <c r="H769">
        <v>67</v>
      </c>
      <c r="I769">
        <v>36.700000000000003</v>
      </c>
      <c r="J769">
        <v>217</v>
      </c>
      <c r="K769">
        <v>108</v>
      </c>
      <c r="L769">
        <v>18.45</v>
      </c>
      <c r="M769">
        <v>342.8</v>
      </c>
      <c r="N769">
        <v>130</v>
      </c>
      <c r="O769">
        <v>15.43</v>
      </c>
      <c r="P769">
        <v>5.2</v>
      </c>
      <c r="Q769">
        <v>2</v>
      </c>
      <c r="R769">
        <v>1.4</v>
      </c>
      <c r="S769">
        <v>1</v>
      </c>
      <c r="T769" t="s">
        <v>22</v>
      </c>
      <c r="U769">
        <f t="shared" si="23"/>
        <v>0</v>
      </c>
      <c r="V769">
        <f>IF(Table2[[#This Row],[international_plan]]="yes",1,0)</f>
        <v>0</v>
      </c>
      <c r="W769">
        <f>IF(Table2[[#This Row],[voice_mail_plan]]="yes",1,0)</f>
        <v>0</v>
      </c>
      <c r="X769" t="str">
        <f t="shared" si="22"/>
        <v>Low</v>
      </c>
      <c r="Y769" t="str">
        <f>IF(Table2[[#This Row],[total_intl_charge]] &gt; AVERAGE($R$2:$R$4245),"High","Low")</f>
        <v>Low</v>
      </c>
      <c r="Z769" t="str">
        <f>IF(AND(G769&gt;AVERAGE(train!$G$2:$G$4251),K769&gt;AVERAGE(train!$K$2:$K$4251)),"High Day &amp; Eve",IF(AND(G769&gt;AVERAGE(train!$G$2:$G$4251),K769&lt;=AVERAGE(train!$K$2:$K$4251)),"High Day Only",IF(AND(G769&lt;=AVERAGE(train!$G$2:$G$4251),K769&gt;AVERAGE(train!$K$2:$K$4251)),"High Eve Only","Low Usage")))</f>
        <v>High Day &amp; Eve</v>
      </c>
    </row>
    <row r="770" spans="1:26">
      <c r="A770" t="s">
        <v>39</v>
      </c>
      <c r="B770">
        <v>125</v>
      </c>
      <c r="C770" t="s">
        <v>21</v>
      </c>
      <c r="D770" t="s">
        <v>22</v>
      </c>
      <c r="E770" t="s">
        <v>22</v>
      </c>
      <c r="F770">
        <v>0</v>
      </c>
      <c r="G770">
        <v>203.4</v>
      </c>
      <c r="H770">
        <v>110</v>
      </c>
      <c r="I770">
        <v>34.58</v>
      </c>
      <c r="J770">
        <v>128.69999999999999</v>
      </c>
      <c r="K770">
        <v>97</v>
      </c>
      <c r="L770">
        <v>10.94</v>
      </c>
      <c r="M770">
        <v>190.5</v>
      </c>
      <c r="N770">
        <v>113</v>
      </c>
      <c r="O770">
        <v>8.57</v>
      </c>
      <c r="P770">
        <v>11</v>
      </c>
      <c r="Q770">
        <v>4</v>
      </c>
      <c r="R770">
        <v>2.97</v>
      </c>
      <c r="S770">
        <v>1</v>
      </c>
      <c r="T770" t="s">
        <v>22</v>
      </c>
      <c r="U770">
        <f t="shared" si="23"/>
        <v>0</v>
      </c>
      <c r="V770">
        <f>IF(Table2[[#This Row],[international_plan]]="yes",1,0)</f>
        <v>0</v>
      </c>
      <c r="W770">
        <f>IF(Table2[[#This Row],[voice_mail_plan]]="yes",1,0)</f>
        <v>0</v>
      </c>
      <c r="X770" t="str">
        <f t="shared" ref="X770:X833" si="24">IF(B770&lt;=$AC$3,"Low",IF(B770&lt;=$AC$4,"Medium",IF(B770&lt;=$AC$5,"High",IF(B770&gt;=$AC$5,"Very High"))))</f>
        <v>High</v>
      </c>
      <c r="Y770" t="str">
        <f>IF(Table2[[#This Row],[total_intl_charge]] &gt; AVERAGE($R$2:$R$4245),"High","Low")</f>
        <v>High</v>
      </c>
      <c r="Z770" t="str">
        <f>IF(AND(G770&gt;AVERAGE(train!$G$2:$G$4251),K770&gt;AVERAGE(train!$K$2:$K$4251)),"High Day &amp; Eve",IF(AND(G770&gt;AVERAGE(train!$G$2:$G$4251),K770&lt;=AVERAGE(train!$K$2:$K$4251)),"High Day Only",IF(AND(G770&lt;=AVERAGE(train!$G$2:$G$4251),K770&gt;AVERAGE(train!$K$2:$K$4251)),"High Eve Only","Low Usage")))</f>
        <v>High Day Only</v>
      </c>
    </row>
    <row r="771" spans="1:26">
      <c r="A771" t="s">
        <v>38</v>
      </c>
      <c r="B771">
        <v>143</v>
      </c>
      <c r="C771" t="s">
        <v>28</v>
      </c>
      <c r="D771" t="s">
        <v>22</v>
      </c>
      <c r="E771" t="s">
        <v>22</v>
      </c>
      <c r="F771">
        <v>0</v>
      </c>
      <c r="G771">
        <v>110.1</v>
      </c>
      <c r="H771">
        <v>113</v>
      </c>
      <c r="I771">
        <v>18.72</v>
      </c>
      <c r="J771">
        <v>169</v>
      </c>
      <c r="K771">
        <v>59</v>
      </c>
      <c r="L771">
        <v>14.37</v>
      </c>
      <c r="M771">
        <v>166.7</v>
      </c>
      <c r="N771">
        <v>94</v>
      </c>
      <c r="O771">
        <v>7.5</v>
      </c>
      <c r="P771">
        <v>9.1999999999999993</v>
      </c>
      <c r="Q771">
        <v>2</v>
      </c>
      <c r="R771">
        <v>2.48</v>
      </c>
      <c r="S771">
        <v>1</v>
      </c>
      <c r="T771" t="s">
        <v>22</v>
      </c>
      <c r="U771">
        <f t="shared" ref="U771:U834" si="25">IF(T771="yes",1,0)</f>
        <v>0</v>
      </c>
      <c r="V771">
        <f>IF(Table2[[#This Row],[international_plan]]="yes",1,0)</f>
        <v>0</v>
      </c>
      <c r="W771">
        <f>IF(Table2[[#This Row],[voice_mail_plan]]="yes",1,0)</f>
        <v>0</v>
      </c>
      <c r="X771" t="str">
        <f t="shared" si="24"/>
        <v>Very High</v>
      </c>
      <c r="Y771" t="str">
        <f>IF(Table2[[#This Row],[total_intl_charge]] &gt; AVERAGE($R$2:$R$4245),"High","Low")</f>
        <v>Low</v>
      </c>
      <c r="Z771" t="str">
        <f>IF(AND(G771&gt;AVERAGE(train!$G$2:$G$4251),K771&gt;AVERAGE(train!$K$2:$K$4251)),"High Day &amp; Eve",IF(AND(G771&gt;AVERAGE(train!$G$2:$G$4251),K771&lt;=AVERAGE(train!$K$2:$K$4251)),"High Day Only",IF(AND(G771&lt;=AVERAGE(train!$G$2:$G$4251),K771&gt;AVERAGE(train!$K$2:$K$4251)),"High Eve Only","Low Usage")))</f>
        <v>Low Usage</v>
      </c>
    </row>
    <row r="772" spans="1:26">
      <c r="A772" t="s">
        <v>33</v>
      </c>
      <c r="B772">
        <v>65</v>
      </c>
      <c r="C772" t="s">
        <v>21</v>
      </c>
      <c r="D772" t="s">
        <v>22</v>
      </c>
      <c r="E772" t="s">
        <v>22</v>
      </c>
      <c r="F772">
        <v>0</v>
      </c>
      <c r="G772">
        <v>111</v>
      </c>
      <c r="H772">
        <v>51</v>
      </c>
      <c r="I772">
        <v>18.87</v>
      </c>
      <c r="J772">
        <v>219.8</v>
      </c>
      <c r="K772">
        <v>84</v>
      </c>
      <c r="L772">
        <v>18.68</v>
      </c>
      <c r="M772">
        <v>202</v>
      </c>
      <c r="N772">
        <v>89</v>
      </c>
      <c r="O772">
        <v>9.09</v>
      </c>
      <c r="P772">
        <v>4.4000000000000004</v>
      </c>
      <c r="Q772">
        <v>14</v>
      </c>
      <c r="R772">
        <v>1.19</v>
      </c>
      <c r="S772">
        <v>1</v>
      </c>
      <c r="T772" t="s">
        <v>22</v>
      </c>
      <c r="U772">
        <f t="shared" si="25"/>
        <v>0</v>
      </c>
      <c r="V772">
        <f>IF(Table2[[#This Row],[international_plan]]="yes",1,0)</f>
        <v>0</v>
      </c>
      <c r="W772">
        <f>IF(Table2[[#This Row],[voice_mail_plan]]="yes",1,0)</f>
        <v>0</v>
      </c>
      <c r="X772" t="str">
        <f t="shared" si="24"/>
        <v>Low</v>
      </c>
      <c r="Y772" t="str">
        <f>IF(Table2[[#This Row],[total_intl_charge]] &gt; AVERAGE($R$2:$R$4245),"High","Low")</f>
        <v>Low</v>
      </c>
      <c r="Z772" t="str">
        <f>IF(AND(G772&gt;AVERAGE(train!$G$2:$G$4251),K772&gt;AVERAGE(train!$K$2:$K$4251)),"High Day &amp; Eve",IF(AND(G772&gt;AVERAGE(train!$G$2:$G$4251),K772&lt;=AVERAGE(train!$K$2:$K$4251)),"High Day Only",IF(AND(G772&lt;=AVERAGE(train!$G$2:$G$4251),K772&gt;AVERAGE(train!$K$2:$K$4251)),"High Eve Only","Low Usage")))</f>
        <v>Low Usage</v>
      </c>
    </row>
    <row r="773" spans="1:26">
      <c r="A773" t="s">
        <v>67</v>
      </c>
      <c r="B773">
        <v>1</v>
      </c>
      <c r="C773" t="s">
        <v>21</v>
      </c>
      <c r="D773" t="s">
        <v>22</v>
      </c>
      <c r="E773" t="s">
        <v>22</v>
      </c>
      <c r="F773">
        <v>0</v>
      </c>
      <c r="G773">
        <v>144.80000000000001</v>
      </c>
      <c r="H773">
        <v>107</v>
      </c>
      <c r="I773">
        <v>24.62</v>
      </c>
      <c r="J773">
        <v>112.5</v>
      </c>
      <c r="K773">
        <v>66</v>
      </c>
      <c r="L773">
        <v>9.56</v>
      </c>
      <c r="M773">
        <v>218.7</v>
      </c>
      <c r="N773">
        <v>79</v>
      </c>
      <c r="O773">
        <v>9.84</v>
      </c>
      <c r="P773">
        <v>13.8</v>
      </c>
      <c r="Q773">
        <v>3</v>
      </c>
      <c r="R773">
        <v>3.73</v>
      </c>
      <c r="S773">
        <v>1</v>
      </c>
      <c r="T773" t="s">
        <v>22</v>
      </c>
      <c r="U773">
        <f t="shared" si="25"/>
        <v>0</v>
      </c>
      <c r="V773">
        <f>IF(Table2[[#This Row],[international_plan]]="yes",1,0)</f>
        <v>0</v>
      </c>
      <c r="W773">
        <f>IF(Table2[[#This Row],[voice_mail_plan]]="yes",1,0)</f>
        <v>0</v>
      </c>
      <c r="X773" t="str">
        <f t="shared" si="24"/>
        <v>Low</v>
      </c>
      <c r="Y773" t="str">
        <f>IF(Table2[[#This Row],[total_intl_charge]] &gt; AVERAGE($R$2:$R$4245),"High","Low")</f>
        <v>High</v>
      </c>
      <c r="Z773" t="str">
        <f>IF(AND(G773&gt;AVERAGE(train!$G$2:$G$4251),K773&gt;AVERAGE(train!$K$2:$K$4251)),"High Day &amp; Eve",IF(AND(G773&gt;AVERAGE(train!$G$2:$G$4251),K773&lt;=AVERAGE(train!$K$2:$K$4251)),"High Day Only",IF(AND(G773&lt;=AVERAGE(train!$G$2:$G$4251),K773&gt;AVERAGE(train!$K$2:$K$4251)),"High Eve Only","Low Usage")))</f>
        <v>Low Usage</v>
      </c>
    </row>
    <row r="774" spans="1:26">
      <c r="A774" t="s">
        <v>65</v>
      </c>
      <c r="B774">
        <v>60</v>
      </c>
      <c r="C774" t="s">
        <v>25</v>
      </c>
      <c r="D774" t="s">
        <v>22</v>
      </c>
      <c r="E774" t="s">
        <v>22</v>
      </c>
      <c r="F774">
        <v>0</v>
      </c>
      <c r="G774">
        <v>135.4</v>
      </c>
      <c r="H774">
        <v>134</v>
      </c>
      <c r="I774">
        <v>23.02</v>
      </c>
      <c r="J774">
        <v>205.9</v>
      </c>
      <c r="K774">
        <v>85</v>
      </c>
      <c r="L774">
        <v>17.5</v>
      </c>
      <c r="M774">
        <v>204</v>
      </c>
      <c r="N774">
        <v>103</v>
      </c>
      <c r="O774">
        <v>9.18</v>
      </c>
      <c r="P774">
        <v>7.9</v>
      </c>
      <c r="Q774">
        <v>4</v>
      </c>
      <c r="R774">
        <v>2.13</v>
      </c>
      <c r="S774">
        <v>1</v>
      </c>
      <c r="T774" t="s">
        <v>22</v>
      </c>
      <c r="U774">
        <f t="shared" si="25"/>
        <v>0</v>
      </c>
      <c r="V774">
        <f>IF(Table2[[#This Row],[international_plan]]="yes",1,0)</f>
        <v>0</v>
      </c>
      <c r="W774">
        <f>IF(Table2[[#This Row],[voice_mail_plan]]="yes",1,0)</f>
        <v>0</v>
      </c>
      <c r="X774" t="str">
        <f t="shared" si="24"/>
        <v>Low</v>
      </c>
      <c r="Y774" t="str">
        <f>IF(Table2[[#This Row],[total_intl_charge]] &gt; AVERAGE($R$2:$R$4245),"High","Low")</f>
        <v>Low</v>
      </c>
      <c r="Z774" t="str">
        <f>IF(AND(G774&gt;AVERAGE(train!$G$2:$G$4251),K774&gt;AVERAGE(train!$K$2:$K$4251)),"High Day &amp; Eve",IF(AND(G774&gt;AVERAGE(train!$G$2:$G$4251),K774&lt;=AVERAGE(train!$K$2:$K$4251)),"High Day Only",IF(AND(G774&lt;=AVERAGE(train!$G$2:$G$4251),K774&gt;AVERAGE(train!$K$2:$K$4251)),"High Eve Only","Low Usage")))</f>
        <v>Low Usage</v>
      </c>
    </row>
    <row r="775" spans="1:26">
      <c r="A775" t="s">
        <v>58</v>
      </c>
      <c r="B775">
        <v>43</v>
      </c>
      <c r="C775" t="s">
        <v>21</v>
      </c>
      <c r="D775" t="s">
        <v>22</v>
      </c>
      <c r="E775" t="s">
        <v>22</v>
      </c>
      <c r="F775">
        <v>0</v>
      </c>
      <c r="G775">
        <v>84.2</v>
      </c>
      <c r="H775">
        <v>134</v>
      </c>
      <c r="I775">
        <v>14.31</v>
      </c>
      <c r="J775">
        <v>80.8</v>
      </c>
      <c r="K775">
        <v>103</v>
      </c>
      <c r="L775">
        <v>6.87</v>
      </c>
      <c r="M775">
        <v>196.1</v>
      </c>
      <c r="N775">
        <v>79</v>
      </c>
      <c r="O775">
        <v>8.82</v>
      </c>
      <c r="P775">
        <v>10.8</v>
      </c>
      <c r="Q775">
        <v>2</v>
      </c>
      <c r="R775">
        <v>2.92</v>
      </c>
      <c r="S775">
        <v>1</v>
      </c>
      <c r="T775" t="s">
        <v>22</v>
      </c>
      <c r="U775">
        <f t="shared" si="25"/>
        <v>0</v>
      </c>
      <c r="V775">
        <f>IF(Table2[[#This Row],[international_plan]]="yes",1,0)</f>
        <v>0</v>
      </c>
      <c r="W775">
        <f>IF(Table2[[#This Row],[voice_mail_plan]]="yes",1,0)</f>
        <v>0</v>
      </c>
      <c r="X775" t="str">
        <f t="shared" si="24"/>
        <v>Low</v>
      </c>
      <c r="Y775" t="str">
        <f>IF(Table2[[#This Row],[total_intl_charge]] &gt; AVERAGE($R$2:$R$4245),"High","Low")</f>
        <v>High</v>
      </c>
      <c r="Z775" t="str">
        <f>IF(AND(G775&gt;AVERAGE(train!$G$2:$G$4251),K775&gt;AVERAGE(train!$K$2:$K$4251)),"High Day &amp; Eve",IF(AND(G775&gt;AVERAGE(train!$G$2:$G$4251),K775&lt;=AVERAGE(train!$K$2:$K$4251)),"High Day Only",IF(AND(G775&lt;=AVERAGE(train!$G$2:$G$4251),K775&gt;AVERAGE(train!$K$2:$K$4251)),"High Eve Only","Low Usage")))</f>
        <v>High Eve Only</v>
      </c>
    </row>
    <row r="776" spans="1:26">
      <c r="A776" t="s">
        <v>62</v>
      </c>
      <c r="B776">
        <v>143</v>
      </c>
      <c r="C776" t="s">
        <v>21</v>
      </c>
      <c r="D776" t="s">
        <v>22</v>
      </c>
      <c r="E776" t="s">
        <v>22</v>
      </c>
      <c r="F776">
        <v>0</v>
      </c>
      <c r="G776">
        <v>209.1</v>
      </c>
      <c r="H776">
        <v>127</v>
      </c>
      <c r="I776">
        <v>35.549999999999997</v>
      </c>
      <c r="J776">
        <v>106.1</v>
      </c>
      <c r="K776">
        <v>80</v>
      </c>
      <c r="L776">
        <v>9.02</v>
      </c>
      <c r="M776">
        <v>179.6</v>
      </c>
      <c r="N776">
        <v>90</v>
      </c>
      <c r="O776">
        <v>8.08</v>
      </c>
      <c r="P776">
        <v>14</v>
      </c>
      <c r="Q776">
        <v>6</v>
      </c>
      <c r="R776">
        <v>3.78</v>
      </c>
      <c r="S776">
        <v>0</v>
      </c>
      <c r="T776" t="s">
        <v>22</v>
      </c>
      <c r="U776">
        <f t="shared" si="25"/>
        <v>0</v>
      </c>
      <c r="V776">
        <f>IF(Table2[[#This Row],[international_plan]]="yes",1,0)</f>
        <v>0</v>
      </c>
      <c r="W776">
        <f>IF(Table2[[#This Row],[voice_mail_plan]]="yes",1,0)</f>
        <v>0</v>
      </c>
      <c r="X776" t="str">
        <f t="shared" si="24"/>
        <v>Very High</v>
      </c>
      <c r="Y776" t="str">
        <f>IF(Table2[[#This Row],[total_intl_charge]] &gt; AVERAGE($R$2:$R$4245),"High","Low")</f>
        <v>High</v>
      </c>
      <c r="Z776" t="str">
        <f>IF(AND(G776&gt;AVERAGE(train!$G$2:$G$4251),K776&gt;AVERAGE(train!$K$2:$K$4251)),"High Day &amp; Eve",IF(AND(G776&gt;AVERAGE(train!$G$2:$G$4251),K776&lt;=AVERAGE(train!$K$2:$K$4251)),"High Day Only",IF(AND(G776&lt;=AVERAGE(train!$G$2:$G$4251),K776&gt;AVERAGE(train!$K$2:$K$4251)),"High Eve Only","Low Usage")))</f>
        <v>High Day Only</v>
      </c>
    </row>
    <row r="777" spans="1:26">
      <c r="A777" t="s">
        <v>55</v>
      </c>
      <c r="B777">
        <v>81</v>
      </c>
      <c r="C777" t="s">
        <v>21</v>
      </c>
      <c r="D777" t="s">
        <v>22</v>
      </c>
      <c r="E777" t="s">
        <v>23</v>
      </c>
      <c r="F777">
        <v>24</v>
      </c>
      <c r="G777">
        <v>130.1</v>
      </c>
      <c r="H777">
        <v>117</v>
      </c>
      <c r="I777">
        <v>22.12</v>
      </c>
      <c r="J777">
        <v>196</v>
      </c>
      <c r="K777">
        <v>61</v>
      </c>
      <c r="L777">
        <v>16.66</v>
      </c>
      <c r="M777">
        <v>139.30000000000001</v>
      </c>
      <c r="N777">
        <v>123</v>
      </c>
      <c r="O777">
        <v>6.27</v>
      </c>
      <c r="P777">
        <v>11.4</v>
      </c>
      <c r="Q777">
        <v>5</v>
      </c>
      <c r="R777">
        <v>3.08</v>
      </c>
      <c r="S777">
        <v>0</v>
      </c>
      <c r="T777" t="s">
        <v>22</v>
      </c>
      <c r="U777">
        <f t="shared" si="25"/>
        <v>0</v>
      </c>
      <c r="V777">
        <f>IF(Table2[[#This Row],[international_plan]]="yes",1,0)</f>
        <v>0</v>
      </c>
      <c r="W777">
        <f>IF(Table2[[#This Row],[voice_mail_plan]]="yes",1,0)</f>
        <v>1</v>
      </c>
      <c r="X777" t="str">
        <f t="shared" si="24"/>
        <v>Medium</v>
      </c>
      <c r="Y777" t="str">
        <f>IF(Table2[[#This Row],[total_intl_charge]] &gt; AVERAGE($R$2:$R$4245),"High","Low")</f>
        <v>High</v>
      </c>
      <c r="Z777" t="str">
        <f>IF(AND(G777&gt;AVERAGE(train!$G$2:$G$4251),K777&gt;AVERAGE(train!$K$2:$K$4251)),"High Day &amp; Eve",IF(AND(G777&gt;AVERAGE(train!$G$2:$G$4251),K777&lt;=AVERAGE(train!$K$2:$K$4251)),"High Day Only",IF(AND(G777&lt;=AVERAGE(train!$G$2:$G$4251),K777&gt;AVERAGE(train!$K$2:$K$4251)),"High Eve Only","Low Usage")))</f>
        <v>Low Usage</v>
      </c>
    </row>
    <row r="778" spans="1:26">
      <c r="A778" t="s">
        <v>45</v>
      </c>
      <c r="B778">
        <v>24</v>
      </c>
      <c r="C778" t="s">
        <v>21</v>
      </c>
      <c r="D778" t="s">
        <v>22</v>
      </c>
      <c r="E778" t="s">
        <v>22</v>
      </c>
      <c r="F778">
        <v>0</v>
      </c>
      <c r="G778">
        <v>241.9</v>
      </c>
      <c r="H778">
        <v>104</v>
      </c>
      <c r="I778">
        <v>41.12</v>
      </c>
      <c r="J778">
        <v>145.19999999999999</v>
      </c>
      <c r="K778">
        <v>112</v>
      </c>
      <c r="L778">
        <v>12.34</v>
      </c>
      <c r="M778">
        <v>214.5</v>
      </c>
      <c r="N778">
        <v>105</v>
      </c>
      <c r="O778">
        <v>9.65</v>
      </c>
      <c r="P778">
        <v>6.6</v>
      </c>
      <c r="Q778">
        <v>5</v>
      </c>
      <c r="R778">
        <v>1.78</v>
      </c>
      <c r="S778">
        <v>1</v>
      </c>
      <c r="T778" t="s">
        <v>22</v>
      </c>
      <c r="U778">
        <f t="shared" si="25"/>
        <v>0</v>
      </c>
      <c r="V778">
        <f>IF(Table2[[#This Row],[international_plan]]="yes",1,0)</f>
        <v>0</v>
      </c>
      <c r="W778">
        <f>IF(Table2[[#This Row],[voice_mail_plan]]="yes",1,0)</f>
        <v>0</v>
      </c>
      <c r="X778" t="str">
        <f t="shared" si="24"/>
        <v>Low</v>
      </c>
      <c r="Y778" t="str">
        <f>IF(Table2[[#This Row],[total_intl_charge]] &gt; AVERAGE($R$2:$R$4245),"High","Low")</f>
        <v>Low</v>
      </c>
      <c r="Z778" t="str">
        <f>IF(AND(G778&gt;AVERAGE(train!$G$2:$G$4251),K778&gt;AVERAGE(train!$K$2:$K$4251)),"High Day &amp; Eve",IF(AND(G778&gt;AVERAGE(train!$G$2:$G$4251),K778&lt;=AVERAGE(train!$K$2:$K$4251)),"High Day Only",IF(AND(G778&lt;=AVERAGE(train!$G$2:$G$4251),K778&gt;AVERAGE(train!$K$2:$K$4251)),"High Eve Only","Low Usage")))</f>
        <v>High Day &amp; Eve</v>
      </c>
    </row>
    <row r="779" spans="1:26">
      <c r="A779" t="s">
        <v>31</v>
      </c>
      <c r="B779">
        <v>77</v>
      </c>
      <c r="C779" t="s">
        <v>28</v>
      </c>
      <c r="D779" t="s">
        <v>22</v>
      </c>
      <c r="E779" t="s">
        <v>22</v>
      </c>
      <c r="F779">
        <v>0</v>
      </c>
      <c r="G779">
        <v>67.7</v>
      </c>
      <c r="H779">
        <v>68</v>
      </c>
      <c r="I779">
        <v>11.51</v>
      </c>
      <c r="J779">
        <v>195.7</v>
      </c>
      <c r="K779">
        <v>86</v>
      </c>
      <c r="L779">
        <v>16.63</v>
      </c>
      <c r="M779">
        <v>236.5</v>
      </c>
      <c r="N779">
        <v>137</v>
      </c>
      <c r="O779">
        <v>10.64</v>
      </c>
      <c r="P779">
        <v>12</v>
      </c>
      <c r="Q779">
        <v>2</v>
      </c>
      <c r="R779">
        <v>3.24</v>
      </c>
      <c r="S779">
        <v>1</v>
      </c>
      <c r="T779" t="s">
        <v>22</v>
      </c>
      <c r="U779">
        <f t="shared" si="25"/>
        <v>0</v>
      </c>
      <c r="V779">
        <f>IF(Table2[[#This Row],[international_plan]]="yes",1,0)</f>
        <v>0</v>
      </c>
      <c r="W779">
        <f>IF(Table2[[#This Row],[voice_mail_plan]]="yes",1,0)</f>
        <v>0</v>
      </c>
      <c r="X779" t="str">
        <f t="shared" si="24"/>
        <v>Medium</v>
      </c>
      <c r="Y779" t="str">
        <f>IF(Table2[[#This Row],[total_intl_charge]] &gt; AVERAGE($R$2:$R$4245),"High","Low")</f>
        <v>High</v>
      </c>
      <c r="Z779" t="str">
        <f>IF(AND(G779&gt;AVERAGE(train!$G$2:$G$4251),K779&gt;AVERAGE(train!$K$2:$K$4251)),"High Day &amp; Eve",IF(AND(G779&gt;AVERAGE(train!$G$2:$G$4251),K779&lt;=AVERAGE(train!$K$2:$K$4251)),"High Day Only",IF(AND(G779&lt;=AVERAGE(train!$G$2:$G$4251),K779&gt;AVERAGE(train!$K$2:$K$4251)),"High Eve Only","Low Usage")))</f>
        <v>Low Usage</v>
      </c>
    </row>
    <row r="780" spans="1:26">
      <c r="A780" t="s">
        <v>26</v>
      </c>
      <c r="B780">
        <v>74</v>
      </c>
      <c r="C780" t="s">
        <v>21</v>
      </c>
      <c r="D780" t="s">
        <v>22</v>
      </c>
      <c r="E780" t="s">
        <v>22</v>
      </c>
      <c r="F780">
        <v>0</v>
      </c>
      <c r="G780">
        <v>200.4</v>
      </c>
      <c r="H780">
        <v>87</v>
      </c>
      <c r="I780">
        <v>34.07</v>
      </c>
      <c r="J780">
        <v>309.2</v>
      </c>
      <c r="K780">
        <v>105</v>
      </c>
      <c r="L780">
        <v>26.28</v>
      </c>
      <c r="M780">
        <v>152.1</v>
      </c>
      <c r="N780">
        <v>118</v>
      </c>
      <c r="O780">
        <v>6.84</v>
      </c>
      <c r="P780">
        <v>10</v>
      </c>
      <c r="Q780">
        <v>2</v>
      </c>
      <c r="R780">
        <v>2.7</v>
      </c>
      <c r="S780">
        <v>1</v>
      </c>
      <c r="T780" t="s">
        <v>22</v>
      </c>
      <c r="U780">
        <f t="shared" si="25"/>
        <v>0</v>
      </c>
      <c r="V780">
        <f>IF(Table2[[#This Row],[international_plan]]="yes",1,0)</f>
        <v>0</v>
      </c>
      <c r="W780">
        <f>IF(Table2[[#This Row],[voice_mail_plan]]="yes",1,0)</f>
        <v>0</v>
      </c>
      <c r="X780" t="str">
        <f t="shared" si="24"/>
        <v>Medium</v>
      </c>
      <c r="Y780" t="str">
        <f>IF(Table2[[#This Row],[total_intl_charge]] &gt; AVERAGE($R$2:$R$4245),"High","Low")</f>
        <v>Low</v>
      </c>
      <c r="Z780" t="str">
        <f>IF(AND(G780&gt;AVERAGE(train!$G$2:$G$4251),K780&gt;AVERAGE(train!$K$2:$K$4251)),"High Day &amp; Eve",IF(AND(G780&gt;AVERAGE(train!$G$2:$G$4251),K780&lt;=AVERAGE(train!$K$2:$K$4251)),"High Day Only",IF(AND(G780&lt;=AVERAGE(train!$G$2:$G$4251),K780&gt;AVERAGE(train!$K$2:$K$4251)),"High Eve Only","Low Usage")))</f>
        <v>High Day &amp; Eve</v>
      </c>
    </row>
    <row r="781" spans="1:26">
      <c r="A781" t="s">
        <v>65</v>
      </c>
      <c r="B781">
        <v>74</v>
      </c>
      <c r="C781" t="s">
        <v>28</v>
      </c>
      <c r="D781" t="s">
        <v>23</v>
      </c>
      <c r="E781" t="s">
        <v>22</v>
      </c>
      <c r="F781">
        <v>0</v>
      </c>
      <c r="G781">
        <v>125.8</v>
      </c>
      <c r="H781">
        <v>103</v>
      </c>
      <c r="I781">
        <v>21.39</v>
      </c>
      <c r="J781">
        <v>207.7</v>
      </c>
      <c r="K781">
        <v>96</v>
      </c>
      <c r="L781">
        <v>17.649999999999999</v>
      </c>
      <c r="M781">
        <v>207.4</v>
      </c>
      <c r="N781">
        <v>143</v>
      </c>
      <c r="O781">
        <v>9.33</v>
      </c>
      <c r="P781">
        <v>14.1</v>
      </c>
      <c r="Q781">
        <v>4</v>
      </c>
      <c r="R781">
        <v>3.81</v>
      </c>
      <c r="S781">
        <v>1</v>
      </c>
      <c r="T781" t="s">
        <v>23</v>
      </c>
      <c r="U781">
        <f t="shared" si="25"/>
        <v>1</v>
      </c>
      <c r="V781">
        <f>IF(Table2[[#This Row],[international_plan]]="yes",1,0)</f>
        <v>1</v>
      </c>
      <c r="W781">
        <f>IF(Table2[[#This Row],[voice_mail_plan]]="yes",1,0)</f>
        <v>0</v>
      </c>
      <c r="X781" t="str">
        <f t="shared" si="24"/>
        <v>Medium</v>
      </c>
      <c r="Y781" t="str">
        <f>IF(Table2[[#This Row],[total_intl_charge]] &gt; AVERAGE($R$2:$R$4245),"High","Low")</f>
        <v>High</v>
      </c>
      <c r="Z781" t="str">
        <f>IF(AND(G781&gt;AVERAGE(train!$G$2:$G$4251),K781&gt;AVERAGE(train!$K$2:$K$4251)),"High Day &amp; Eve",IF(AND(G781&gt;AVERAGE(train!$G$2:$G$4251),K781&lt;=AVERAGE(train!$K$2:$K$4251)),"High Day Only",IF(AND(G781&lt;=AVERAGE(train!$G$2:$G$4251),K781&gt;AVERAGE(train!$K$2:$K$4251)),"High Eve Only","Low Usage")))</f>
        <v>Low Usage</v>
      </c>
    </row>
    <row r="782" spans="1:26">
      <c r="A782" t="s">
        <v>68</v>
      </c>
      <c r="B782">
        <v>200</v>
      </c>
      <c r="C782" t="s">
        <v>25</v>
      </c>
      <c r="D782" t="s">
        <v>22</v>
      </c>
      <c r="E782" t="s">
        <v>22</v>
      </c>
      <c r="F782">
        <v>0</v>
      </c>
      <c r="G782">
        <v>128.19999999999999</v>
      </c>
      <c r="H782">
        <v>87</v>
      </c>
      <c r="I782">
        <v>21.79</v>
      </c>
      <c r="J782">
        <v>133.19999999999999</v>
      </c>
      <c r="K782">
        <v>105</v>
      </c>
      <c r="L782">
        <v>11.32</v>
      </c>
      <c r="M782">
        <v>177.6</v>
      </c>
      <c r="N782">
        <v>123</v>
      </c>
      <c r="O782">
        <v>7.99</v>
      </c>
      <c r="P782">
        <v>11.2</v>
      </c>
      <c r="Q782">
        <v>2</v>
      </c>
      <c r="R782">
        <v>3.02</v>
      </c>
      <c r="S782">
        <v>1</v>
      </c>
      <c r="T782" t="s">
        <v>22</v>
      </c>
      <c r="U782">
        <f t="shared" si="25"/>
        <v>0</v>
      </c>
      <c r="V782">
        <f>IF(Table2[[#This Row],[international_plan]]="yes",1,0)</f>
        <v>0</v>
      </c>
      <c r="W782">
        <f>IF(Table2[[#This Row],[voice_mail_plan]]="yes",1,0)</f>
        <v>0</v>
      </c>
      <c r="X782" t="str">
        <f t="shared" si="24"/>
        <v>Very High</v>
      </c>
      <c r="Y782" t="str">
        <f>IF(Table2[[#This Row],[total_intl_charge]] &gt; AVERAGE($R$2:$R$4245),"High","Low")</f>
        <v>High</v>
      </c>
      <c r="Z782" t="str">
        <f>IF(AND(G782&gt;AVERAGE(train!$G$2:$G$4251),K782&gt;AVERAGE(train!$K$2:$K$4251)),"High Day &amp; Eve",IF(AND(G782&gt;AVERAGE(train!$G$2:$G$4251),K782&lt;=AVERAGE(train!$K$2:$K$4251)),"High Day Only",IF(AND(G782&lt;=AVERAGE(train!$G$2:$G$4251),K782&gt;AVERAGE(train!$K$2:$K$4251)),"High Eve Only","Low Usage")))</f>
        <v>High Eve Only</v>
      </c>
    </row>
    <row r="783" spans="1:26">
      <c r="A783" t="s">
        <v>49</v>
      </c>
      <c r="B783">
        <v>86</v>
      </c>
      <c r="C783" t="s">
        <v>25</v>
      </c>
      <c r="D783" t="s">
        <v>22</v>
      </c>
      <c r="E783" t="s">
        <v>22</v>
      </c>
      <c r="F783">
        <v>0</v>
      </c>
      <c r="G783">
        <v>226.3</v>
      </c>
      <c r="H783">
        <v>88</v>
      </c>
      <c r="I783">
        <v>38.47</v>
      </c>
      <c r="J783">
        <v>223</v>
      </c>
      <c r="K783">
        <v>107</v>
      </c>
      <c r="L783">
        <v>18.96</v>
      </c>
      <c r="M783">
        <v>255.6</v>
      </c>
      <c r="N783">
        <v>92</v>
      </c>
      <c r="O783">
        <v>11.5</v>
      </c>
      <c r="P783">
        <v>13</v>
      </c>
      <c r="Q783">
        <v>3</v>
      </c>
      <c r="R783">
        <v>3.51</v>
      </c>
      <c r="S783">
        <v>4</v>
      </c>
      <c r="T783" t="s">
        <v>22</v>
      </c>
      <c r="U783">
        <f t="shared" si="25"/>
        <v>0</v>
      </c>
      <c r="V783">
        <f>IF(Table2[[#This Row],[international_plan]]="yes",1,0)</f>
        <v>0</v>
      </c>
      <c r="W783">
        <f>IF(Table2[[#This Row],[voice_mail_plan]]="yes",1,0)</f>
        <v>0</v>
      </c>
      <c r="X783" t="str">
        <f t="shared" si="24"/>
        <v>Medium</v>
      </c>
      <c r="Y783" t="str">
        <f>IF(Table2[[#This Row],[total_intl_charge]] &gt; AVERAGE($R$2:$R$4245),"High","Low")</f>
        <v>High</v>
      </c>
      <c r="Z783" t="str">
        <f>IF(AND(G783&gt;AVERAGE(train!$G$2:$G$4251),K783&gt;AVERAGE(train!$K$2:$K$4251)),"High Day &amp; Eve",IF(AND(G783&gt;AVERAGE(train!$G$2:$G$4251),K783&lt;=AVERAGE(train!$K$2:$K$4251)),"High Day Only",IF(AND(G783&lt;=AVERAGE(train!$G$2:$G$4251),K783&gt;AVERAGE(train!$K$2:$K$4251)),"High Eve Only","Low Usage")))</f>
        <v>High Day &amp; Eve</v>
      </c>
    </row>
    <row r="784" spans="1:26">
      <c r="A784" t="s">
        <v>69</v>
      </c>
      <c r="B784">
        <v>91</v>
      </c>
      <c r="C784" t="s">
        <v>28</v>
      </c>
      <c r="D784" t="s">
        <v>22</v>
      </c>
      <c r="E784" t="s">
        <v>23</v>
      </c>
      <c r="F784">
        <v>37</v>
      </c>
      <c r="G784">
        <v>162.30000000000001</v>
      </c>
      <c r="H784">
        <v>107</v>
      </c>
      <c r="I784">
        <v>27.59</v>
      </c>
      <c r="J784">
        <v>233.9</v>
      </c>
      <c r="K784">
        <v>115</v>
      </c>
      <c r="L784">
        <v>19.88</v>
      </c>
      <c r="M784">
        <v>277.39999999999998</v>
      </c>
      <c r="N784">
        <v>94</v>
      </c>
      <c r="O784">
        <v>12.48</v>
      </c>
      <c r="P784">
        <v>9.1999999999999993</v>
      </c>
      <c r="Q784">
        <v>4</v>
      </c>
      <c r="R784">
        <v>2.48</v>
      </c>
      <c r="S784">
        <v>0</v>
      </c>
      <c r="T784" t="s">
        <v>22</v>
      </c>
      <c r="U784">
        <f t="shared" si="25"/>
        <v>0</v>
      </c>
      <c r="V784">
        <f>IF(Table2[[#This Row],[international_plan]]="yes",1,0)</f>
        <v>0</v>
      </c>
      <c r="W784">
        <f>IF(Table2[[#This Row],[voice_mail_plan]]="yes",1,0)</f>
        <v>1</v>
      </c>
      <c r="X784" t="str">
        <f t="shared" si="24"/>
        <v>Medium</v>
      </c>
      <c r="Y784" t="str">
        <f>IF(Table2[[#This Row],[total_intl_charge]] &gt; AVERAGE($R$2:$R$4245),"High","Low")</f>
        <v>Low</v>
      </c>
      <c r="Z784" t="str">
        <f>IF(AND(G784&gt;AVERAGE(train!$G$2:$G$4251),K784&gt;AVERAGE(train!$K$2:$K$4251)),"High Day &amp; Eve",IF(AND(G784&gt;AVERAGE(train!$G$2:$G$4251),K784&lt;=AVERAGE(train!$K$2:$K$4251)),"High Day Only",IF(AND(G784&lt;=AVERAGE(train!$G$2:$G$4251),K784&gt;AVERAGE(train!$K$2:$K$4251)),"High Eve Only","Low Usage")))</f>
        <v>High Eve Only</v>
      </c>
    </row>
    <row r="785" spans="1:26">
      <c r="A785" t="s">
        <v>39</v>
      </c>
      <c r="B785">
        <v>130</v>
      </c>
      <c r="C785" t="s">
        <v>21</v>
      </c>
      <c r="D785" t="s">
        <v>22</v>
      </c>
      <c r="E785" t="s">
        <v>22</v>
      </c>
      <c r="F785">
        <v>0</v>
      </c>
      <c r="G785">
        <v>120.5</v>
      </c>
      <c r="H785">
        <v>127</v>
      </c>
      <c r="I785">
        <v>20.49</v>
      </c>
      <c r="J785">
        <v>189.7</v>
      </c>
      <c r="K785">
        <v>52</v>
      </c>
      <c r="L785">
        <v>16.12</v>
      </c>
      <c r="M785">
        <v>270.10000000000002</v>
      </c>
      <c r="N785">
        <v>107</v>
      </c>
      <c r="O785">
        <v>12.15</v>
      </c>
      <c r="P785">
        <v>14.3</v>
      </c>
      <c r="Q785">
        <v>2</v>
      </c>
      <c r="R785">
        <v>3.86</v>
      </c>
      <c r="S785">
        <v>1</v>
      </c>
      <c r="T785" t="s">
        <v>22</v>
      </c>
      <c r="U785">
        <f t="shared" si="25"/>
        <v>0</v>
      </c>
      <c r="V785">
        <f>IF(Table2[[#This Row],[international_plan]]="yes",1,0)</f>
        <v>0</v>
      </c>
      <c r="W785">
        <f>IF(Table2[[#This Row],[voice_mail_plan]]="yes",1,0)</f>
        <v>0</v>
      </c>
      <c r="X785" t="str">
        <f t="shared" si="24"/>
        <v>Very High</v>
      </c>
      <c r="Y785" t="str">
        <f>IF(Table2[[#This Row],[total_intl_charge]] &gt; AVERAGE($R$2:$R$4245),"High","Low")</f>
        <v>High</v>
      </c>
      <c r="Z785" t="str">
        <f>IF(AND(G785&gt;AVERAGE(train!$G$2:$G$4251),K785&gt;AVERAGE(train!$K$2:$K$4251)),"High Day &amp; Eve",IF(AND(G785&gt;AVERAGE(train!$G$2:$G$4251),K785&lt;=AVERAGE(train!$K$2:$K$4251)),"High Day Only",IF(AND(G785&lt;=AVERAGE(train!$G$2:$G$4251),K785&gt;AVERAGE(train!$K$2:$K$4251)),"High Eve Only","Low Usage")))</f>
        <v>Low Usage</v>
      </c>
    </row>
    <row r="786" spans="1:26">
      <c r="A786" t="s">
        <v>20</v>
      </c>
      <c r="B786">
        <v>56</v>
      </c>
      <c r="C786" t="s">
        <v>25</v>
      </c>
      <c r="D786" t="s">
        <v>22</v>
      </c>
      <c r="E786" t="s">
        <v>22</v>
      </c>
      <c r="F786">
        <v>0</v>
      </c>
      <c r="G786">
        <v>91.1</v>
      </c>
      <c r="H786">
        <v>90</v>
      </c>
      <c r="I786">
        <v>15.49</v>
      </c>
      <c r="J786">
        <v>179.3</v>
      </c>
      <c r="K786">
        <v>115</v>
      </c>
      <c r="L786">
        <v>15.24</v>
      </c>
      <c r="M786">
        <v>300.7</v>
      </c>
      <c r="N786">
        <v>89</v>
      </c>
      <c r="O786">
        <v>13.53</v>
      </c>
      <c r="P786">
        <v>11.9</v>
      </c>
      <c r="Q786">
        <v>8</v>
      </c>
      <c r="R786">
        <v>3.21</v>
      </c>
      <c r="S786">
        <v>2</v>
      </c>
      <c r="T786" t="s">
        <v>22</v>
      </c>
      <c r="U786">
        <f t="shared" si="25"/>
        <v>0</v>
      </c>
      <c r="V786">
        <f>IF(Table2[[#This Row],[international_plan]]="yes",1,0)</f>
        <v>0</v>
      </c>
      <c r="W786">
        <f>IF(Table2[[#This Row],[voice_mail_plan]]="yes",1,0)</f>
        <v>0</v>
      </c>
      <c r="X786" t="str">
        <f t="shared" si="24"/>
        <v>Low</v>
      </c>
      <c r="Y786" t="str">
        <f>IF(Table2[[#This Row],[total_intl_charge]] &gt; AVERAGE($R$2:$R$4245),"High","Low")</f>
        <v>High</v>
      </c>
      <c r="Z786" t="str">
        <f>IF(AND(G786&gt;AVERAGE(train!$G$2:$G$4251),K786&gt;AVERAGE(train!$K$2:$K$4251)),"High Day &amp; Eve",IF(AND(G786&gt;AVERAGE(train!$G$2:$G$4251),K786&lt;=AVERAGE(train!$K$2:$K$4251)),"High Day Only",IF(AND(G786&lt;=AVERAGE(train!$G$2:$G$4251),K786&gt;AVERAGE(train!$K$2:$K$4251)),"High Eve Only","Low Usage")))</f>
        <v>High Eve Only</v>
      </c>
    </row>
    <row r="787" spans="1:26">
      <c r="A787" t="s">
        <v>54</v>
      </c>
      <c r="B787">
        <v>117</v>
      </c>
      <c r="C787" t="s">
        <v>21</v>
      </c>
      <c r="D787" t="s">
        <v>22</v>
      </c>
      <c r="E787" t="s">
        <v>22</v>
      </c>
      <c r="F787">
        <v>0</v>
      </c>
      <c r="G787">
        <v>168.8</v>
      </c>
      <c r="H787">
        <v>137</v>
      </c>
      <c r="I787">
        <v>28.7</v>
      </c>
      <c r="J787">
        <v>241.4</v>
      </c>
      <c r="K787">
        <v>107</v>
      </c>
      <c r="L787">
        <v>20.52</v>
      </c>
      <c r="M787">
        <v>204.8</v>
      </c>
      <c r="N787">
        <v>106</v>
      </c>
      <c r="O787">
        <v>9.2200000000000006</v>
      </c>
      <c r="P787">
        <v>15.5</v>
      </c>
      <c r="Q787">
        <v>4</v>
      </c>
      <c r="R787">
        <v>4.1900000000000004</v>
      </c>
      <c r="S787">
        <v>0</v>
      </c>
      <c r="T787" t="s">
        <v>22</v>
      </c>
      <c r="U787">
        <f t="shared" si="25"/>
        <v>0</v>
      </c>
      <c r="V787">
        <f>IF(Table2[[#This Row],[international_plan]]="yes",1,0)</f>
        <v>0</v>
      </c>
      <c r="W787">
        <f>IF(Table2[[#This Row],[voice_mail_plan]]="yes",1,0)</f>
        <v>0</v>
      </c>
      <c r="X787" t="str">
        <f t="shared" si="24"/>
        <v>High</v>
      </c>
      <c r="Y787" t="str">
        <f>IF(Table2[[#This Row],[total_intl_charge]] &gt; AVERAGE($R$2:$R$4245),"High","Low")</f>
        <v>High</v>
      </c>
      <c r="Z787" t="str">
        <f>IF(AND(G787&gt;AVERAGE(train!$G$2:$G$4251),K787&gt;AVERAGE(train!$K$2:$K$4251)),"High Day &amp; Eve",IF(AND(G787&gt;AVERAGE(train!$G$2:$G$4251),K787&lt;=AVERAGE(train!$K$2:$K$4251)),"High Day Only",IF(AND(G787&lt;=AVERAGE(train!$G$2:$G$4251),K787&gt;AVERAGE(train!$K$2:$K$4251)),"High Eve Only","Low Usage")))</f>
        <v>High Eve Only</v>
      </c>
    </row>
    <row r="788" spans="1:26">
      <c r="A788" t="s">
        <v>34</v>
      </c>
      <c r="B788">
        <v>63</v>
      </c>
      <c r="C788" t="s">
        <v>28</v>
      </c>
      <c r="D788" t="s">
        <v>22</v>
      </c>
      <c r="E788" t="s">
        <v>22</v>
      </c>
      <c r="F788">
        <v>0</v>
      </c>
      <c r="G788">
        <v>153.5</v>
      </c>
      <c r="H788">
        <v>81</v>
      </c>
      <c r="I788">
        <v>26.1</v>
      </c>
      <c r="J788">
        <v>287.3</v>
      </c>
      <c r="K788">
        <v>115</v>
      </c>
      <c r="L788">
        <v>24.42</v>
      </c>
      <c r="M788">
        <v>230.2</v>
      </c>
      <c r="N788">
        <v>85</v>
      </c>
      <c r="O788">
        <v>10.36</v>
      </c>
      <c r="P788">
        <v>6.5</v>
      </c>
      <c r="Q788">
        <v>5</v>
      </c>
      <c r="R788">
        <v>1.76</v>
      </c>
      <c r="S788">
        <v>2</v>
      </c>
      <c r="T788" t="s">
        <v>22</v>
      </c>
      <c r="U788">
        <f t="shared" si="25"/>
        <v>0</v>
      </c>
      <c r="V788">
        <f>IF(Table2[[#This Row],[international_plan]]="yes",1,0)</f>
        <v>0</v>
      </c>
      <c r="W788">
        <f>IF(Table2[[#This Row],[voice_mail_plan]]="yes",1,0)</f>
        <v>0</v>
      </c>
      <c r="X788" t="str">
        <f t="shared" si="24"/>
        <v>Low</v>
      </c>
      <c r="Y788" t="str">
        <f>IF(Table2[[#This Row],[total_intl_charge]] &gt; AVERAGE($R$2:$R$4245),"High","Low")</f>
        <v>Low</v>
      </c>
      <c r="Z788" t="str">
        <f>IF(AND(G788&gt;AVERAGE(train!$G$2:$G$4251),K788&gt;AVERAGE(train!$K$2:$K$4251)),"High Day &amp; Eve",IF(AND(G788&gt;AVERAGE(train!$G$2:$G$4251),K788&lt;=AVERAGE(train!$K$2:$K$4251)),"High Day Only",IF(AND(G788&lt;=AVERAGE(train!$G$2:$G$4251),K788&gt;AVERAGE(train!$K$2:$K$4251)),"High Eve Only","Low Usage")))</f>
        <v>High Eve Only</v>
      </c>
    </row>
    <row r="789" spans="1:26">
      <c r="A789" t="s">
        <v>64</v>
      </c>
      <c r="B789">
        <v>126</v>
      </c>
      <c r="C789" t="s">
        <v>21</v>
      </c>
      <c r="D789" t="s">
        <v>22</v>
      </c>
      <c r="E789" t="s">
        <v>22</v>
      </c>
      <c r="F789">
        <v>0</v>
      </c>
      <c r="G789">
        <v>226.2</v>
      </c>
      <c r="H789">
        <v>88</v>
      </c>
      <c r="I789">
        <v>38.450000000000003</v>
      </c>
      <c r="J789">
        <v>140.30000000000001</v>
      </c>
      <c r="K789">
        <v>114</v>
      </c>
      <c r="L789">
        <v>11.93</v>
      </c>
      <c r="M789">
        <v>208.9</v>
      </c>
      <c r="N789">
        <v>110</v>
      </c>
      <c r="O789">
        <v>9.4</v>
      </c>
      <c r="P789">
        <v>6.4</v>
      </c>
      <c r="Q789">
        <v>2</v>
      </c>
      <c r="R789">
        <v>1.73</v>
      </c>
      <c r="S789">
        <v>0</v>
      </c>
      <c r="T789" t="s">
        <v>22</v>
      </c>
      <c r="U789">
        <f t="shared" si="25"/>
        <v>0</v>
      </c>
      <c r="V789">
        <f>IF(Table2[[#This Row],[international_plan]]="yes",1,0)</f>
        <v>0</v>
      </c>
      <c r="W789">
        <f>IF(Table2[[#This Row],[voice_mail_plan]]="yes",1,0)</f>
        <v>0</v>
      </c>
      <c r="X789" t="str">
        <f t="shared" si="24"/>
        <v>High</v>
      </c>
      <c r="Y789" t="str">
        <f>IF(Table2[[#This Row],[total_intl_charge]] &gt; AVERAGE($R$2:$R$4245),"High","Low")</f>
        <v>Low</v>
      </c>
      <c r="Z789" t="str">
        <f>IF(AND(G789&gt;AVERAGE(train!$G$2:$G$4251),K789&gt;AVERAGE(train!$K$2:$K$4251)),"High Day &amp; Eve",IF(AND(G789&gt;AVERAGE(train!$G$2:$G$4251),K789&lt;=AVERAGE(train!$K$2:$K$4251)),"High Day Only",IF(AND(G789&lt;=AVERAGE(train!$G$2:$G$4251),K789&gt;AVERAGE(train!$K$2:$K$4251)),"High Eve Only","Low Usage")))</f>
        <v>High Day &amp; Eve</v>
      </c>
    </row>
    <row r="790" spans="1:26">
      <c r="A790" t="s">
        <v>52</v>
      </c>
      <c r="B790">
        <v>132</v>
      </c>
      <c r="C790" t="s">
        <v>28</v>
      </c>
      <c r="D790" t="s">
        <v>22</v>
      </c>
      <c r="E790" t="s">
        <v>22</v>
      </c>
      <c r="F790">
        <v>0</v>
      </c>
      <c r="G790">
        <v>191.9</v>
      </c>
      <c r="H790">
        <v>107</v>
      </c>
      <c r="I790">
        <v>32.619999999999997</v>
      </c>
      <c r="J790">
        <v>206.9</v>
      </c>
      <c r="K790">
        <v>127</v>
      </c>
      <c r="L790">
        <v>17.59</v>
      </c>
      <c r="M790">
        <v>272</v>
      </c>
      <c r="N790">
        <v>88</v>
      </c>
      <c r="O790">
        <v>12.24</v>
      </c>
      <c r="P790">
        <v>12.6</v>
      </c>
      <c r="Q790">
        <v>2</v>
      </c>
      <c r="R790">
        <v>3.4</v>
      </c>
      <c r="S790">
        <v>1</v>
      </c>
      <c r="T790" t="s">
        <v>22</v>
      </c>
      <c r="U790">
        <f t="shared" si="25"/>
        <v>0</v>
      </c>
      <c r="V790">
        <f>IF(Table2[[#This Row],[international_plan]]="yes",1,0)</f>
        <v>0</v>
      </c>
      <c r="W790">
        <f>IF(Table2[[#This Row],[voice_mail_plan]]="yes",1,0)</f>
        <v>0</v>
      </c>
      <c r="X790" t="str">
        <f t="shared" si="24"/>
        <v>Very High</v>
      </c>
      <c r="Y790" t="str">
        <f>IF(Table2[[#This Row],[total_intl_charge]] &gt; AVERAGE($R$2:$R$4245),"High","Low")</f>
        <v>High</v>
      </c>
      <c r="Z790" t="str">
        <f>IF(AND(G790&gt;AVERAGE(train!$G$2:$G$4251),K790&gt;AVERAGE(train!$K$2:$K$4251)),"High Day &amp; Eve",IF(AND(G790&gt;AVERAGE(train!$G$2:$G$4251),K790&lt;=AVERAGE(train!$K$2:$K$4251)),"High Day Only",IF(AND(G790&lt;=AVERAGE(train!$G$2:$G$4251),K790&gt;AVERAGE(train!$K$2:$K$4251)),"High Eve Only","Low Usage")))</f>
        <v>High Day &amp; Eve</v>
      </c>
    </row>
    <row r="791" spans="1:26">
      <c r="A791" t="s">
        <v>62</v>
      </c>
      <c r="B791">
        <v>81</v>
      </c>
      <c r="C791" t="s">
        <v>21</v>
      </c>
      <c r="D791" t="s">
        <v>22</v>
      </c>
      <c r="E791" t="s">
        <v>23</v>
      </c>
      <c r="F791">
        <v>28</v>
      </c>
      <c r="G791">
        <v>167.9</v>
      </c>
      <c r="H791">
        <v>147</v>
      </c>
      <c r="I791">
        <v>28.54</v>
      </c>
      <c r="J791">
        <v>190.7</v>
      </c>
      <c r="K791">
        <v>105</v>
      </c>
      <c r="L791">
        <v>16.21</v>
      </c>
      <c r="M791">
        <v>193</v>
      </c>
      <c r="N791">
        <v>103</v>
      </c>
      <c r="O791">
        <v>8.69</v>
      </c>
      <c r="P791">
        <v>9.1999999999999993</v>
      </c>
      <c r="Q791">
        <v>6</v>
      </c>
      <c r="R791">
        <v>2.48</v>
      </c>
      <c r="S791">
        <v>4</v>
      </c>
      <c r="T791" t="s">
        <v>23</v>
      </c>
      <c r="U791">
        <f t="shared" si="25"/>
        <v>1</v>
      </c>
      <c r="V791">
        <f>IF(Table2[[#This Row],[international_plan]]="yes",1,0)</f>
        <v>0</v>
      </c>
      <c r="W791">
        <f>IF(Table2[[#This Row],[voice_mail_plan]]="yes",1,0)</f>
        <v>1</v>
      </c>
      <c r="X791" t="str">
        <f t="shared" si="24"/>
        <v>Medium</v>
      </c>
      <c r="Y791" t="str">
        <f>IF(Table2[[#This Row],[total_intl_charge]] &gt; AVERAGE($R$2:$R$4245),"High","Low")</f>
        <v>Low</v>
      </c>
      <c r="Z791" t="str">
        <f>IF(AND(G791&gt;AVERAGE(train!$G$2:$G$4251),K791&gt;AVERAGE(train!$K$2:$K$4251)),"High Day &amp; Eve",IF(AND(G791&gt;AVERAGE(train!$G$2:$G$4251),K791&lt;=AVERAGE(train!$K$2:$K$4251)),"High Day Only",IF(AND(G791&lt;=AVERAGE(train!$G$2:$G$4251),K791&gt;AVERAGE(train!$K$2:$K$4251)),"High Eve Only","Low Usage")))</f>
        <v>High Eve Only</v>
      </c>
    </row>
    <row r="792" spans="1:26">
      <c r="A792" t="s">
        <v>58</v>
      </c>
      <c r="B792">
        <v>122</v>
      </c>
      <c r="C792" t="s">
        <v>21</v>
      </c>
      <c r="D792" t="s">
        <v>22</v>
      </c>
      <c r="E792" t="s">
        <v>22</v>
      </c>
      <c r="F792">
        <v>0</v>
      </c>
      <c r="G792">
        <v>180</v>
      </c>
      <c r="H792">
        <v>88</v>
      </c>
      <c r="I792">
        <v>30.6</v>
      </c>
      <c r="J792">
        <v>145</v>
      </c>
      <c r="K792">
        <v>77</v>
      </c>
      <c r="L792">
        <v>12.33</v>
      </c>
      <c r="M792">
        <v>233.7</v>
      </c>
      <c r="N792">
        <v>120</v>
      </c>
      <c r="O792">
        <v>10.52</v>
      </c>
      <c r="P792">
        <v>11.5</v>
      </c>
      <c r="Q792">
        <v>6</v>
      </c>
      <c r="R792">
        <v>3.11</v>
      </c>
      <c r="S792">
        <v>2</v>
      </c>
      <c r="T792" t="s">
        <v>22</v>
      </c>
      <c r="U792">
        <f t="shared" si="25"/>
        <v>0</v>
      </c>
      <c r="V792">
        <f>IF(Table2[[#This Row],[international_plan]]="yes",1,0)</f>
        <v>0</v>
      </c>
      <c r="W792">
        <f>IF(Table2[[#This Row],[voice_mail_plan]]="yes",1,0)</f>
        <v>0</v>
      </c>
      <c r="X792" t="str">
        <f t="shared" si="24"/>
        <v>High</v>
      </c>
      <c r="Y792" t="str">
        <f>IF(Table2[[#This Row],[total_intl_charge]] &gt; AVERAGE($R$2:$R$4245),"High","Low")</f>
        <v>High</v>
      </c>
      <c r="Z792" t="str">
        <f>IF(AND(G792&gt;AVERAGE(train!$G$2:$G$4251),K792&gt;AVERAGE(train!$K$2:$K$4251)),"High Day &amp; Eve",IF(AND(G792&gt;AVERAGE(train!$G$2:$G$4251),K792&lt;=AVERAGE(train!$K$2:$K$4251)),"High Day Only",IF(AND(G792&lt;=AVERAGE(train!$G$2:$G$4251),K792&gt;AVERAGE(train!$K$2:$K$4251)),"High Eve Only","Low Usage")))</f>
        <v>Low Usage</v>
      </c>
    </row>
    <row r="793" spans="1:26">
      <c r="A793" t="s">
        <v>24</v>
      </c>
      <c r="B793">
        <v>46</v>
      </c>
      <c r="C793" t="s">
        <v>25</v>
      </c>
      <c r="D793" t="s">
        <v>22</v>
      </c>
      <c r="E793" t="s">
        <v>22</v>
      </c>
      <c r="F793">
        <v>0</v>
      </c>
      <c r="G793">
        <v>257.39999999999998</v>
      </c>
      <c r="H793">
        <v>67</v>
      </c>
      <c r="I793">
        <v>43.76</v>
      </c>
      <c r="J793">
        <v>261.10000000000002</v>
      </c>
      <c r="K793">
        <v>91</v>
      </c>
      <c r="L793">
        <v>22.19</v>
      </c>
      <c r="M793">
        <v>204.4</v>
      </c>
      <c r="N793">
        <v>107</v>
      </c>
      <c r="O793">
        <v>9.1999999999999993</v>
      </c>
      <c r="P793">
        <v>13.4</v>
      </c>
      <c r="Q793">
        <v>5</v>
      </c>
      <c r="R793">
        <v>3.62</v>
      </c>
      <c r="S793">
        <v>2</v>
      </c>
      <c r="T793" t="s">
        <v>23</v>
      </c>
      <c r="U793">
        <f t="shared" si="25"/>
        <v>1</v>
      </c>
      <c r="V793">
        <f>IF(Table2[[#This Row],[international_plan]]="yes",1,0)</f>
        <v>0</v>
      </c>
      <c r="W793">
        <f>IF(Table2[[#This Row],[voice_mail_plan]]="yes",1,0)</f>
        <v>0</v>
      </c>
      <c r="X793" t="str">
        <f t="shared" si="24"/>
        <v>Low</v>
      </c>
      <c r="Y793" t="str">
        <f>IF(Table2[[#This Row],[total_intl_charge]] &gt; AVERAGE($R$2:$R$4245),"High","Low")</f>
        <v>High</v>
      </c>
      <c r="Z793" t="str">
        <f>IF(AND(G793&gt;AVERAGE(train!$G$2:$G$4251),K793&gt;AVERAGE(train!$K$2:$K$4251)),"High Day &amp; Eve",IF(AND(G793&gt;AVERAGE(train!$G$2:$G$4251),K793&lt;=AVERAGE(train!$K$2:$K$4251)),"High Day Only",IF(AND(G793&lt;=AVERAGE(train!$G$2:$G$4251),K793&gt;AVERAGE(train!$K$2:$K$4251)),"High Eve Only","Low Usage")))</f>
        <v>High Day Only</v>
      </c>
    </row>
    <row r="794" spans="1:26">
      <c r="A794" t="s">
        <v>60</v>
      </c>
      <c r="B794">
        <v>150</v>
      </c>
      <c r="C794" t="s">
        <v>21</v>
      </c>
      <c r="D794" t="s">
        <v>22</v>
      </c>
      <c r="E794" t="s">
        <v>23</v>
      </c>
      <c r="F794">
        <v>28</v>
      </c>
      <c r="G794">
        <v>174.4</v>
      </c>
      <c r="H794">
        <v>75</v>
      </c>
      <c r="I794">
        <v>29.65</v>
      </c>
      <c r="J794">
        <v>169.9</v>
      </c>
      <c r="K794">
        <v>80</v>
      </c>
      <c r="L794">
        <v>14.44</v>
      </c>
      <c r="M794">
        <v>201.6</v>
      </c>
      <c r="N794">
        <v>130</v>
      </c>
      <c r="O794">
        <v>9.07</v>
      </c>
      <c r="P794">
        <v>11</v>
      </c>
      <c r="Q794">
        <v>4</v>
      </c>
      <c r="R794">
        <v>2.97</v>
      </c>
      <c r="S794">
        <v>1</v>
      </c>
      <c r="T794" t="s">
        <v>22</v>
      </c>
      <c r="U794">
        <f t="shared" si="25"/>
        <v>0</v>
      </c>
      <c r="V794">
        <f>IF(Table2[[#This Row],[international_plan]]="yes",1,0)</f>
        <v>0</v>
      </c>
      <c r="W794">
        <f>IF(Table2[[#This Row],[voice_mail_plan]]="yes",1,0)</f>
        <v>1</v>
      </c>
      <c r="X794" t="str">
        <f t="shared" si="24"/>
        <v>Very High</v>
      </c>
      <c r="Y794" t="str">
        <f>IF(Table2[[#This Row],[total_intl_charge]] &gt; AVERAGE($R$2:$R$4245),"High","Low")</f>
        <v>High</v>
      </c>
      <c r="Z794" t="str">
        <f>IF(AND(G794&gt;AVERAGE(train!$G$2:$G$4251),K794&gt;AVERAGE(train!$K$2:$K$4251)),"High Day &amp; Eve",IF(AND(G794&gt;AVERAGE(train!$G$2:$G$4251),K794&lt;=AVERAGE(train!$K$2:$K$4251)),"High Day Only",IF(AND(G794&lt;=AVERAGE(train!$G$2:$G$4251),K794&gt;AVERAGE(train!$K$2:$K$4251)),"High Eve Only","Low Usage")))</f>
        <v>Low Usage</v>
      </c>
    </row>
    <row r="795" spans="1:26">
      <c r="A795" t="s">
        <v>37</v>
      </c>
      <c r="B795">
        <v>99</v>
      </c>
      <c r="C795" t="s">
        <v>25</v>
      </c>
      <c r="D795" t="s">
        <v>22</v>
      </c>
      <c r="E795" t="s">
        <v>22</v>
      </c>
      <c r="F795">
        <v>0</v>
      </c>
      <c r="G795">
        <v>159.69999999999999</v>
      </c>
      <c r="H795">
        <v>83</v>
      </c>
      <c r="I795">
        <v>27.15</v>
      </c>
      <c r="J795">
        <v>155.4</v>
      </c>
      <c r="K795">
        <v>121</v>
      </c>
      <c r="L795">
        <v>13.21</v>
      </c>
      <c r="M795">
        <v>255.7</v>
      </c>
      <c r="N795">
        <v>114</v>
      </c>
      <c r="O795">
        <v>11.51</v>
      </c>
      <c r="P795">
        <v>8.4</v>
      </c>
      <c r="Q795">
        <v>3</v>
      </c>
      <c r="R795">
        <v>2.27</v>
      </c>
      <c r="S795">
        <v>1</v>
      </c>
      <c r="T795" t="s">
        <v>22</v>
      </c>
      <c r="U795">
        <f t="shared" si="25"/>
        <v>0</v>
      </c>
      <c r="V795">
        <f>IF(Table2[[#This Row],[international_plan]]="yes",1,0)</f>
        <v>0</v>
      </c>
      <c r="W795">
        <f>IF(Table2[[#This Row],[voice_mail_plan]]="yes",1,0)</f>
        <v>0</v>
      </c>
      <c r="X795" t="str">
        <f t="shared" si="24"/>
        <v>Medium</v>
      </c>
      <c r="Y795" t="str">
        <f>IF(Table2[[#This Row],[total_intl_charge]] &gt; AVERAGE($R$2:$R$4245),"High","Low")</f>
        <v>Low</v>
      </c>
      <c r="Z795" t="str">
        <f>IF(AND(G795&gt;AVERAGE(train!$G$2:$G$4251),K795&gt;AVERAGE(train!$K$2:$K$4251)),"High Day &amp; Eve",IF(AND(G795&gt;AVERAGE(train!$G$2:$G$4251),K795&lt;=AVERAGE(train!$K$2:$K$4251)),"High Day Only",IF(AND(G795&lt;=AVERAGE(train!$G$2:$G$4251),K795&gt;AVERAGE(train!$K$2:$K$4251)),"High Eve Only","Low Usage")))</f>
        <v>High Eve Only</v>
      </c>
    </row>
    <row r="796" spans="1:26">
      <c r="A796" t="s">
        <v>68</v>
      </c>
      <c r="B796">
        <v>87</v>
      </c>
      <c r="C796" t="s">
        <v>25</v>
      </c>
      <c r="D796" t="s">
        <v>22</v>
      </c>
      <c r="E796" t="s">
        <v>22</v>
      </c>
      <c r="F796">
        <v>0</v>
      </c>
      <c r="G796">
        <v>237.2</v>
      </c>
      <c r="H796">
        <v>124</v>
      </c>
      <c r="I796">
        <v>40.32</v>
      </c>
      <c r="J796">
        <v>222.6</v>
      </c>
      <c r="K796">
        <v>87</v>
      </c>
      <c r="L796">
        <v>18.920000000000002</v>
      </c>
      <c r="M796">
        <v>173.3</v>
      </c>
      <c r="N796">
        <v>81</v>
      </c>
      <c r="O796">
        <v>7.8</v>
      </c>
      <c r="P796">
        <v>11</v>
      </c>
      <c r="Q796">
        <v>3</v>
      </c>
      <c r="R796">
        <v>2.97</v>
      </c>
      <c r="S796">
        <v>1</v>
      </c>
      <c r="T796" t="s">
        <v>22</v>
      </c>
      <c r="U796">
        <f t="shared" si="25"/>
        <v>0</v>
      </c>
      <c r="V796">
        <f>IF(Table2[[#This Row],[international_plan]]="yes",1,0)</f>
        <v>0</v>
      </c>
      <c r="W796">
        <f>IF(Table2[[#This Row],[voice_mail_plan]]="yes",1,0)</f>
        <v>0</v>
      </c>
      <c r="X796" t="str">
        <f t="shared" si="24"/>
        <v>Medium</v>
      </c>
      <c r="Y796" t="str">
        <f>IF(Table2[[#This Row],[total_intl_charge]] &gt; AVERAGE($R$2:$R$4245),"High","Low")</f>
        <v>High</v>
      </c>
      <c r="Z796" t="str">
        <f>IF(AND(G796&gt;AVERAGE(train!$G$2:$G$4251),K796&gt;AVERAGE(train!$K$2:$K$4251)),"High Day &amp; Eve",IF(AND(G796&gt;AVERAGE(train!$G$2:$G$4251),K796&lt;=AVERAGE(train!$K$2:$K$4251)),"High Day Only",IF(AND(G796&lt;=AVERAGE(train!$G$2:$G$4251),K796&gt;AVERAGE(train!$K$2:$K$4251)),"High Eve Only","Low Usage")))</f>
        <v>High Day Only</v>
      </c>
    </row>
    <row r="797" spans="1:26">
      <c r="A797" t="s">
        <v>64</v>
      </c>
      <c r="B797">
        <v>101</v>
      </c>
      <c r="C797" t="s">
        <v>21</v>
      </c>
      <c r="D797" t="s">
        <v>22</v>
      </c>
      <c r="E797" t="s">
        <v>22</v>
      </c>
      <c r="F797">
        <v>0</v>
      </c>
      <c r="G797">
        <v>153.80000000000001</v>
      </c>
      <c r="H797">
        <v>89</v>
      </c>
      <c r="I797">
        <v>26.15</v>
      </c>
      <c r="J797">
        <v>234</v>
      </c>
      <c r="K797">
        <v>89</v>
      </c>
      <c r="L797">
        <v>19.89</v>
      </c>
      <c r="M797">
        <v>196.3</v>
      </c>
      <c r="N797">
        <v>77</v>
      </c>
      <c r="O797">
        <v>8.83</v>
      </c>
      <c r="P797">
        <v>11.6</v>
      </c>
      <c r="Q797">
        <v>2</v>
      </c>
      <c r="R797">
        <v>3.13</v>
      </c>
      <c r="S797">
        <v>4</v>
      </c>
      <c r="T797" t="s">
        <v>22</v>
      </c>
      <c r="U797">
        <f t="shared" si="25"/>
        <v>0</v>
      </c>
      <c r="V797">
        <f>IF(Table2[[#This Row],[international_plan]]="yes",1,0)</f>
        <v>0</v>
      </c>
      <c r="W797">
        <f>IF(Table2[[#This Row],[voice_mail_plan]]="yes",1,0)</f>
        <v>0</v>
      </c>
      <c r="X797" t="str">
        <f t="shared" si="24"/>
        <v>High</v>
      </c>
      <c r="Y797" t="str">
        <f>IF(Table2[[#This Row],[total_intl_charge]] &gt; AVERAGE($R$2:$R$4245),"High","Low")</f>
        <v>High</v>
      </c>
      <c r="Z797" t="str">
        <f>IF(AND(G797&gt;AVERAGE(train!$G$2:$G$4251),K797&gt;AVERAGE(train!$K$2:$K$4251)),"High Day &amp; Eve",IF(AND(G797&gt;AVERAGE(train!$G$2:$G$4251),K797&lt;=AVERAGE(train!$K$2:$K$4251)),"High Day Only",IF(AND(G797&lt;=AVERAGE(train!$G$2:$G$4251),K797&gt;AVERAGE(train!$K$2:$K$4251)),"High Eve Only","Low Usage")))</f>
        <v>Low Usage</v>
      </c>
    </row>
    <row r="798" spans="1:26">
      <c r="A798" t="s">
        <v>73</v>
      </c>
      <c r="B798">
        <v>53</v>
      </c>
      <c r="C798" t="s">
        <v>21</v>
      </c>
      <c r="D798" t="s">
        <v>22</v>
      </c>
      <c r="E798" t="s">
        <v>22</v>
      </c>
      <c r="F798">
        <v>0</v>
      </c>
      <c r="G798">
        <v>205.1</v>
      </c>
      <c r="H798">
        <v>86</v>
      </c>
      <c r="I798">
        <v>34.869999999999997</v>
      </c>
      <c r="J798">
        <v>160.5</v>
      </c>
      <c r="K798">
        <v>95</v>
      </c>
      <c r="L798">
        <v>13.64</v>
      </c>
      <c r="M798">
        <v>149.5</v>
      </c>
      <c r="N798">
        <v>142</v>
      </c>
      <c r="O798">
        <v>6.73</v>
      </c>
      <c r="P798">
        <v>10.7</v>
      </c>
      <c r="Q798">
        <v>2</v>
      </c>
      <c r="R798">
        <v>2.89</v>
      </c>
      <c r="S798">
        <v>3</v>
      </c>
      <c r="T798" t="s">
        <v>22</v>
      </c>
      <c r="U798">
        <f t="shared" si="25"/>
        <v>0</v>
      </c>
      <c r="V798">
        <f>IF(Table2[[#This Row],[international_plan]]="yes",1,0)</f>
        <v>0</v>
      </c>
      <c r="W798">
        <f>IF(Table2[[#This Row],[voice_mail_plan]]="yes",1,0)</f>
        <v>0</v>
      </c>
      <c r="X798" t="str">
        <f t="shared" si="24"/>
        <v>Low</v>
      </c>
      <c r="Y798" t="str">
        <f>IF(Table2[[#This Row],[total_intl_charge]] &gt; AVERAGE($R$2:$R$4245),"High","Low")</f>
        <v>High</v>
      </c>
      <c r="Z798" t="str">
        <f>IF(AND(G798&gt;AVERAGE(train!$G$2:$G$4251),K798&gt;AVERAGE(train!$K$2:$K$4251)),"High Day &amp; Eve",IF(AND(G798&gt;AVERAGE(train!$G$2:$G$4251),K798&lt;=AVERAGE(train!$K$2:$K$4251)),"High Day Only",IF(AND(G798&lt;=AVERAGE(train!$G$2:$G$4251),K798&gt;AVERAGE(train!$K$2:$K$4251)),"High Eve Only","Low Usage")))</f>
        <v>High Day Only</v>
      </c>
    </row>
    <row r="799" spans="1:26">
      <c r="A799" t="s">
        <v>47</v>
      </c>
      <c r="B799">
        <v>132</v>
      </c>
      <c r="C799" t="s">
        <v>21</v>
      </c>
      <c r="D799" t="s">
        <v>22</v>
      </c>
      <c r="E799" t="s">
        <v>23</v>
      </c>
      <c r="F799">
        <v>39</v>
      </c>
      <c r="G799">
        <v>175.7</v>
      </c>
      <c r="H799">
        <v>93</v>
      </c>
      <c r="I799">
        <v>29.87</v>
      </c>
      <c r="J799">
        <v>187.2</v>
      </c>
      <c r="K799">
        <v>94</v>
      </c>
      <c r="L799">
        <v>15.91</v>
      </c>
      <c r="M799">
        <v>225.5</v>
      </c>
      <c r="N799">
        <v>118</v>
      </c>
      <c r="O799">
        <v>10.15</v>
      </c>
      <c r="P799">
        <v>8.6</v>
      </c>
      <c r="Q799">
        <v>3</v>
      </c>
      <c r="R799">
        <v>2.3199999999999998</v>
      </c>
      <c r="S799">
        <v>2</v>
      </c>
      <c r="T799" t="s">
        <v>22</v>
      </c>
      <c r="U799">
        <f t="shared" si="25"/>
        <v>0</v>
      </c>
      <c r="V799">
        <f>IF(Table2[[#This Row],[international_plan]]="yes",1,0)</f>
        <v>0</v>
      </c>
      <c r="W799">
        <f>IF(Table2[[#This Row],[voice_mail_plan]]="yes",1,0)</f>
        <v>1</v>
      </c>
      <c r="X799" t="str">
        <f t="shared" si="24"/>
        <v>Very High</v>
      </c>
      <c r="Y799" t="str">
        <f>IF(Table2[[#This Row],[total_intl_charge]] &gt; AVERAGE($R$2:$R$4245),"High","Low")</f>
        <v>Low</v>
      </c>
      <c r="Z799" t="str">
        <f>IF(AND(G799&gt;AVERAGE(train!$G$2:$G$4251),K799&gt;AVERAGE(train!$K$2:$K$4251)),"High Day &amp; Eve",IF(AND(G799&gt;AVERAGE(train!$G$2:$G$4251),K799&lt;=AVERAGE(train!$K$2:$K$4251)),"High Day Only",IF(AND(G799&lt;=AVERAGE(train!$G$2:$G$4251),K799&gt;AVERAGE(train!$K$2:$K$4251)),"High Eve Only","Low Usage")))</f>
        <v>Low Usage</v>
      </c>
    </row>
    <row r="800" spans="1:26">
      <c r="A800" t="s">
        <v>56</v>
      </c>
      <c r="B800">
        <v>158</v>
      </c>
      <c r="C800" t="s">
        <v>28</v>
      </c>
      <c r="D800" t="s">
        <v>22</v>
      </c>
      <c r="E800" t="s">
        <v>22</v>
      </c>
      <c r="F800">
        <v>0</v>
      </c>
      <c r="G800">
        <v>155.9</v>
      </c>
      <c r="H800">
        <v>123</v>
      </c>
      <c r="I800">
        <v>26.5</v>
      </c>
      <c r="J800">
        <v>224.2</v>
      </c>
      <c r="K800">
        <v>112</v>
      </c>
      <c r="L800">
        <v>19.059999999999999</v>
      </c>
      <c r="M800">
        <v>221</v>
      </c>
      <c r="N800">
        <v>116</v>
      </c>
      <c r="O800">
        <v>9.9499999999999993</v>
      </c>
      <c r="P800">
        <v>8.6</v>
      </c>
      <c r="Q800">
        <v>8</v>
      </c>
      <c r="R800">
        <v>2.3199999999999998</v>
      </c>
      <c r="S800">
        <v>2</v>
      </c>
      <c r="T800" t="s">
        <v>22</v>
      </c>
      <c r="U800">
        <f t="shared" si="25"/>
        <v>0</v>
      </c>
      <c r="V800">
        <f>IF(Table2[[#This Row],[international_plan]]="yes",1,0)</f>
        <v>0</v>
      </c>
      <c r="W800">
        <f>IF(Table2[[#This Row],[voice_mail_plan]]="yes",1,0)</f>
        <v>0</v>
      </c>
      <c r="X800" t="str">
        <f t="shared" si="24"/>
        <v>Very High</v>
      </c>
      <c r="Y800" t="str">
        <f>IF(Table2[[#This Row],[total_intl_charge]] &gt; AVERAGE($R$2:$R$4245),"High","Low")</f>
        <v>Low</v>
      </c>
      <c r="Z800" t="str">
        <f>IF(AND(G800&gt;AVERAGE(train!$G$2:$G$4251),K800&gt;AVERAGE(train!$K$2:$K$4251)),"High Day &amp; Eve",IF(AND(G800&gt;AVERAGE(train!$G$2:$G$4251),K800&lt;=AVERAGE(train!$K$2:$K$4251)),"High Day Only",IF(AND(G800&lt;=AVERAGE(train!$G$2:$G$4251),K800&gt;AVERAGE(train!$K$2:$K$4251)),"High Eve Only","Low Usage")))</f>
        <v>High Eve Only</v>
      </c>
    </row>
    <row r="801" spans="1:26">
      <c r="A801" t="s">
        <v>67</v>
      </c>
      <c r="B801">
        <v>114</v>
      </c>
      <c r="C801" t="s">
        <v>21</v>
      </c>
      <c r="D801" t="s">
        <v>22</v>
      </c>
      <c r="E801" t="s">
        <v>23</v>
      </c>
      <c r="F801">
        <v>34</v>
      </c>
      <c r="G801">
        <v>154.4</v>
      </c>
      <c r="H801">
        <v>109</v>
      </c>
      <c r="I801">
        <v>26.25</v>
      </c>
      <c r="J801">
        <v>221.4</v>
      </c>
      <c r="K801">
        <v>142</v>
      </c>
      <c r="L801">
        <v>18.82</v>
      </c>
      <c r="M801">
        <v>208.5</v>
      </c>
      <c r="N801">
        <v>103</v>
      </c>
      <c r="O801">
        <v>9.3800000000000008</v>
      </c>
      <c r="P801">
        <v>10.3</v>
      </c>
      <c r="Q801">
        <v>5</v>
      </c>
      <c r="R801">
        <v>2.78</v>
      </c>
      <c r="S801">
        <v>0</v>
      </c>
      <c r="T801" t="s">
        <v>22</v>
      </c>
      <c r="U801">
        <f t="shared" si="25"/>
        <v>0</v>
      </c>
      <c r="V801">
        <f>IF(Table2[[#This Row],[international_plan]]="yes",1,0)</f>
        <v>0</v>
      </c>
      <c r="W801">
        <f>IF(Table2[[#This Row],[voice_mail_plan]]="yes",1,0)</f>
        <v>1</v>
      </c>
      <c r="X801" t="str">
        <f t="shared" si="24"/>
        <v>High</v>
      </c>
      <c r="Y801" t="str">
        <f>IF(Table2[[#This Row],[total_intl_charge]] &gt; AVERAGE($R$2:$R$4245),"High","Low")</f>
        <v>High</v>
      </c>
      <c r="Z801" t="str">
        <f>IF(AND(G801&gt;AVERAGE(train!$G$2:$G$4251),K801&gt;AVERAGE(train!$K$2:$K$4251)),"High Day &amp; Eve",IF(AND(G801&gt;AVERAGE(train!$G$2:$G$4251),K801&lt;=AVERAGE(train!$K$2:$K$4251)),"High Day Only",IF(AND(G801&lt;=AVERAGE(train!$G$2:$G$4251),K801&gt;AVERAGE(train!$K$2:$K$4251)),"High Eve Only","Low Usage")))</f>
        <v>High Eve Only</v>
      </c>
    </row>
    <row r="802" spans="1:26">
      <c r="A802" t="s">
        <v>62</v>
      </c>
      <c r="B802">
        <v>144</v>
      </c>
      <c r="C802" t="s">
        <v>21</v>
      </c>
      <c r="D802" t="s">
        <v>23</v>
      </c>
      <c r="E802" t="s">
        <v>22</v>
      </c>
      <c r="F802">
        <v>0</v>
      </c>
      <c r="G802">
        <v>150</v>
      </c>
      <c r="H802">
        <v>69</v>
      </c>
      <c r="I802">
        <v>25.5</v>
      </c>
      <c r="J802">
        <v>285.89999999999998</v>
      </c>
      <c r="K802">
        <v>73</v>
      </c>
      <c r="L802">
        <v>24.3</v>
      </c>
      <c r="M802">
        <v>190.6</v>
      </c>
      <c r="N802">
        <v>121</v>
      </c>
      <c r="O802">
        <v>8.58</v>
      </c>
      <c r="P802">
        <v>9.4</v>
      </c>
      <c r="Q802">
        <v>15</v>
      </c>
      <c r="R802">
        <v>2.54</v>
      </c>
      <c r="S802">
        <v>0</v>
      </c>
      <c r="T802" t="s">
        <v>22</v>
      </c>
      <c r="U802">
        <f t="shared" si="25"/>
        <v>0</v>
      </c>
      <c r="V802">
        <f>IF(Table2[[#This Row],[international_plan]]="yes",1,0)</f>
        <v>1</v>
      </c>
      <c r="W802">
        <f>IF(Table2[[#This Row],[voice_mail_plan]]="yes",1,0)</f>
        <v>0</v>
      </c>
      <c r="X802" t="str">
        <f t="shared" si="24"/>
        <v>Very High</v>
      </c>
      <c r="Y802" t="str">
        <f>IF(Table2[[#This Row],[total_intl_charge]] &gt; AVERAGE($R$2:$R$4245),"High","Low")</f>
        <v>Low</v>
      </c>
      <c r="Z802" t="str">
        <f>IF(AND(G802&gt;AVERAGE(train!$G$2:$G$4251),K802&gt;AVERAGE(train!$K$2:$K$4251)),"High Day &amp; Eve",IF(AND(G802&gt;AVERAGE(train!$G$2:$G$4251),K802&lt;=AVERAGE(train!$K$2:$K$4251)),"High Day Only",IF(AND(G802&lt;=AVERAGE(train!$G$2:$G$4251),K802&gt;AVERAGE(train!$K$2:$K$4251)),"High Eve Only","Low Usage")))</f>
        <v>Low Usage</v>
      </c>
    </row>
    <row r="803" spans="1:26">
      <c r="A803" t="s">
        <v>68</v>
      </c>
      <c r="B803">
        <v>91</v>
      </c>
      <c r="C803" t="s">
        <v>28</v>
      </c>
      <c r="D803" t="s">
        <v>22</v>
      </c>
      <c r="E803" t="s">
        <v>23</v>
      </c>
      <c r="F803">
        <v>23</v>
      </c>
      <c r="G803">
        <v>232.4</v>
      </c>
      <c r="H803">
        <v>97</v>
      </c>
      <c r="I803">
        <v>39.51</v>
      </c>
      <c r="J803">
        <v>186</v>
      </c>
      <c r="K803">
        <v>88</v>
      </c>
      <c r="L803">
        <v>15.81</v>
      </c>
      <c r="M803">
        <v>190.5</v>
      </c>
      <c r="N803">
        <v>128</v>
      </c>
      <c r="O803">
        <v>8.57</v>
      </c>
      <c r="P803">
        <v>12.3</v>
      </c>
      <c r="Q803">
        <v>3</v>
      </c>
      <c r="R803">
        <v>3.32</v>
      </c>
      <c r="S803">
        <v>3</v>
      </c>
      <c r="T803" t="s">
        <v>22</v>
      </c>
      <c r="U803">
        <f t="shared" si="25"/>
        <v>0</v>
      </c>
      <c r="V803">
        <f>IF(Table2[[#This Row],[international_plan]]="yes",1,0)</f>
        <v>0</v>
      </c>
      <c r="W803">
        <f>IF(Table2[[#This Row],[voice_mail_plan]]="yes",1,0)</f>
        <v>1</v>
      </c>
      <c r="X803" t="str">
        <f t="shared" si="24"/>
        <v>Medium</v>
      </c>
      <c r="Y803" t="str">
        <f>IF(Table2[[#This Row],[total_intl_charge]] &gt; AVERAGE($R$2:$R$4245),"High","Low")</f>
        <v>High</v>
      </c>
      <c r="Z803" t="str">
        <f>IF(AND(G803&gt;AVERAGE(train!$G$2:$G$4251),K803&gt;AVERAGE(train!$K$2:$K$4251)),"High Day &amp; Eve",IF(AND(G803&gt;AVERAGE(train!$G$2:$G$4251),K803&lt;=AVERAGE(train!$K$2:$K$4251)),"High Day Only",IF(AND(G803&lt;=AVERAGE(train!$G$2:$G$4251),K803&gt;AVERAGE(train!$K$2:$K$4251)),"High Eve Only","Low Usage")))</f>
        <v>High Day Only</v>
      </c>
    </row>
    <row r="804" spans="1:26">
      <c r="A804" t="s">
        <v>48</v>
      </c>
      <c r="B804">
        <v>58</v>
      </c>
      <c r="C804" t="s">
        <v>25</v>
      </c>
      <c r="D804" t="s">
        <v>22</v>
      </c>
      <c r="E804" t="s">
        <v>22</v>
      </c>
      <c r="F804">
        <v>0</v>
      </c>
      <c r="G804">
        <v>165.4</v>
      </c>
      <c r="H804">
        <v>100</v>
      </c>
      <c r="I804">
        <v>28.12</v>
      </c>
      <c r="J804">
        <v>115.7</v>
      </c>
      <c r="K804">
        <v>87</v>
      </c>
      <c r="L804">
        <v>9.83</v>
      </c>
      <c r="M804">
        <v>193.8</v>
      </c>
      <c r="N804">
        <v>118</v>
      </c>
      <c r="O804">
        <v>8.7200000000000006</v>
      </c>
      <c r="P804">
        <v>12.8</v>
      </c>
      <c r="Q804">
        <v>5</v>
      </c>
      <c r="R804">
        <v>3.46</v>
      </c>
      <c r="S804">
        <v>2</v>
      </c>
      <c r="T804" t="s">
        <v>22</v>
      </c>
      <c r="U804">
        <f t="shared" si="25"/>
        <v>0</v>
      </c>
      <c r="V804">
        <f>IF(Table2[[#This Row],[international_plan]]="yes",1,0)</f>
        <v>0</v>
      </c>
      <c r="W804">
        <f>IF(Table2[[#This Row],[voice_mail_plan]]="yes",1,0)</f>
        <v>0</v>
      </c>
      <c r="X804" t="str">
        <f t="shared" si="24"/>
        <v>Low</v>
      </c>
      <c r="Y804" t="str">
        <f>IF(Table2[[#This Row],[total_intl_charge]] &gt; AVERAGE($R$2:$R$4245),"High","Low")</f>
        <v>High</v>
      </c>
      <c r="Z804" t="str">
        <f>IF(AND(G804&gt;AVERAGE(train!$G$2:$G$4251),K804&gt;AVERAGE(train!$K$2:$K$4251)),"High Day &amp; Eve",IF(AND(G804&gt;AVERAGE(train!$G$2:$G$4251),K804&lt;=AVERAGE(train!$K$2:$K$4251)),"High Day Only",IF(AND(G804&lt;=AVERAGE(train!$G$2:$G$4251),K804&gt;AVERAGE(train!$K$2:$K$4251)),"High Eve Only","Low Usage")))</f>
        <v>Low Usage</v>
      </c>
    </row>
    <row r="805" spans="1:26">
      <c r="A805" t="s">
        <v>50</v>
      </c>
      <c r="B805">
        <v>5</v>
      </c>
      <c r="C805" t="s">
        <v>21</v>
      </c>
      <c r="D805" t="s">
        <v>22</v>
      </c>
      <c r="E805" t="s">
        <v>22</v>
      </c>
      <c r="F805">
        <v>0</v>
      </c>
      <c r="G805">
        <v>199.2</v>
      </c>
      <c r="H805">
        <v>106</v>
      </c>
      <c r="I805">
        <v>33.86</v>
      </c>
      <c r="J805">
        <v>187.3</v>
      </c>
      <c r="K805">
        <v>12</v>
      </c>
      <c r="L805">
        <v>15.92</v>
      </c>
      <c r="M805">
        <v>214</v>
      </c>
      <c r="N805">
        <v>85</v>
      </c>
      <c r="O805">
        <v>9.6300000000000008</v>
      </c>
      <c r="P805">
        <v>13.3</v>
      </c>
      <c r="Q805">
        <v>3</v>
      </c>
      <c r="R805">
        <v>3.59</v>
      </c>
      <c r="S805">
        <v>3</v>
      </c>
      <c r="T805" t="s">
        <v>22</v>
      </c>
      <c r="U805">
        <f t="shared" si="25"/>
        <v>0</v>
      </c>
      <c r="V805">
        <f>IF(Table2[[#This Row],[international_plan]]="yes",1,0)</f>
        <v>0</v>
      </c>
      <c r="W805">
        <f>IF(Table2[[#This Row],[voice_mail_plan]]="yes",1,0)</f>
        <v>0</v>
      </c>
      <c r="X805" t="str">
        <f t="shared" si="24"/>
        <v>Low</v>
      </c>
      <c r="Y805" t="str">
        <f>IF(Table2[[#This Row],[total_intl_charge]] &gt; AVERAGE($R$2:$R$4245),"High","Low")</f>
        <v>High</v>
      </c>
      <c r="Z805" t="str">
        <f>IF(AND(G805&gt;AVERAGE(train!$G$2:$G$4251),K805&gt;AVERAGE(train!$K$2:$K$4251)),"High Day &amp; Eve",IF(AND(G805&gt;AVERAGE(train!$G$2:$G$4251),K805&lt;=AVERAGE(train!$K$2:$K$4251)),"High Day Only",IF(AND(G805&lt;=AVERAGE(train!$G$2:$G$4251),K805&gt;AVERAGE(train!$K$2:$K$4251)),"High Eve Only","Low Usage")))</f>
        <v>High Day Only</v>
      </c>
    </row>
    <row r="806" spans="1:26">
      <c r="A806" t="s">
        <v>27</v>
      </c>
      <c r="B806">
        <v>97</v>
      </c>
      <c r="C806" t="s">
        <v>25</v>
      </c>
      <c r="D806" t="s">
        <v>22</v>
      </c>
      <c r="E806" t="s">
        <v>22</v>
      </c>
      <c r="F806">
        <v>0</v>
      </c>
      <c r="G806">
        <v>217.6</v>
      </c>
      <c r="H806">
        <v>81</v>
      </c>
      <c r="I806">
        <v>36.99</v>
      </c>
      <c r="J806">
        <v>320.5</v>
      </c>
      <c r="K806">
        <v>51</v>
      </c>
      <c r="L806">
        <v>27.24</v>
      </c>
      <c r="M806">
        <v>150.69999999999999</v>
      </c>
      <c r="N806">
        <v>110</v>
      </c>
      <c r="O806">
        <v>6.78</v>
      </c>
      <c r="P806">
        <v>4.2</v>
      </c>
      <c r="Q806">
        <v>3</v>
      </c>
      <c r="R806">
        <v>1.1299999999999999</v>
      </c>
      <c r="S806">
        <v>0</v>
      </c>
      <c r="T806" t="s">
        <v>22</v>
      </c>
      <c r="U806">
        <f t="shared" si="25"/>
        <v>0</v>
      </c>
      <c r="V806">
        <f>IF(Table2[[#This Row],[international_plan]]="yes",1,0)</f>
        <v>0</v>
      </c>
      <c r="W806">
        <f>IF(Table2[[#This Row],[voice_mail_plan]]="yes",1,0)</f>
        <v>0</v>
      </c>
      <c r="X806" t="str">
        <f t="shared" si="24"/>
        <v>Medium</v>
      </c>
      <c r="Y806" t="str">
        <f>IF(Table2[[#This Row],[total_intl_charge]] &gt; AVERAGE($R$2:$R$4245),"High","Low")</f>
        <v>Low</v>
      </c>
      <c r="Z806" t="str">
        <f>IF(AND(G806&gt;AVERAGE(train!$G$2:$G$4251),K806&gt;AVERAGE(train!$K$2:$K$4251)),"High Day &amp; Eve",IF(AND(G806&gt;AVERAGE(train!$G$2:$G$4251),K806&lt;=AVERAGE(train!$K$2:$K$4251)),"High Day Only",IF(AND(G806&lt;=AVERAGE(train!$G$2:$G$4251),K806&gt;AVERAGE(train!$K$2:$K$4251)),"High Eve Only","Low Usage")))</f>
        <v>High Day Only</v>
      </c>
    </row>
    <row r="807" spans="1:26">
      <c r="A807" t="s">
        <v>24</v>
      </c>
      <c r="B807">
        <v>107</v>
      </c>
      <c r="C807" t="s">
        <v>21</v>
      </c>
      <c r="D807" t="s">
        <v>22</v>
      </c>
      <c r="E807" t="s">
        <v>22</v>
      </c>
      <c r="F807">
        <v>0</v>
      </c>
      <c r="G807">
        <v>212.1</v>
      </c>
      <c r="H807">
        <v>95</v>
      </c>
      <c r="I807">
        <v>36.06</v>
      </c>
      <c r="J807">
        <v>150.1</v>
      </c>
      <c r="K807">
        <v>88</v>
      </c>
      <c r="L807">
        <v>12.76</v>
      </c>
      <c r="M807">
        <v>219.8</v>
      </c>
      <c r="N807">
        <v>111</v>
      </c>
      <c r="O807">
        <v>9.89</v>
      </c>
      <c r="P807">
        <v>7.7</v>
      </c>
      <c r="Q807">
        <v>2</v>
      </c>
      <c r="R807">
        <v>2.08</v>
      </c>
      <c r="S807">
        <v>3</v>
      </c>
      <c r="T807" t="s">
        <v>22</v>
      </c>
      <c r="U807">
        <f t="shared" si="25"/>
        <v>0</v>
      </c>
      <c r="V807">
        <f>IF(Table2[[#This Row],[international_plan]]="yes",1,0)</f>
        <v>0</v>
      </c>
      <c r="W807">
        <f>IF(Table2[[#This Row],[voice_mail_plan]]="yes",1,0)</f>
        <v>0</v>
      </c>
      <c r="X807" t="str">
        <f t="shared" si="24"/>
        <v>High</v>
      </c>
      <c r="Y807" t="str">
        <f>IF(Table2[[#This Row],[total_intl_charge]] &gt; AVERAGE($R$2:$R$4245),"High","Low")</f>
        <v>Low</v>
      </c>
      <c r="Z807" t="str">
        <f>IF(AND(G807&gt;AVERAGE(train!$G$2:$G$4251),K807&gt;AVERAGE(train!$K$2:$K$4251)),"High Day &amp; Eve",IF(AND(G807&gt;AVERAGE(train!$G$2:$G$4251),K807&lt;=AVERAGE(train!$K$2:$K$4251)),"High Day Only",IF(AND(G807&lt;=AVERAGE(train!$G$2:$G$4251),K807&gt;AVERAGE(train!$K$2:$K$4251)),"High Eve Only","Low Usage")))</f>
        <v>High Day Only</v>
      </c>
    </row>
    <row r="808" spans="1:26">
      <c r="A808" t="s">
        <v>29</v>
      </c>
      <c r="B808">
        <v>142</v>
      </c>
      <c r="C808" t="s">
        <v>21</v>
      </c>
      <c r="D808" t="s">
        <v>22</v>
      </c>
      <c r="E808" t="s">
        <v>23</v>
      </c>
      <c r="F808">
        <v>30</v>
      </c>
      <c r="G808">
        <v>154</v>
      </c>
      <c r="H808">
        <v>75</v>
      </c>
      <c r="I808">
        <v>26.18</v>
      </c>
      <c r="J808">
        <v>165.8</v>
      </c>
      <c r="K808">
        <v>97</v>
      </c>
      <c r="L808">
        <v>14.09</v>
      </c>
      <c r="M808">
        <v>270</v>
      </c>
      <c r="N808">
        <v>83</v>
      </c>
      <c r="O808">
        <v>12.15</v>
      </c>
      <c r="P808">
        <v>10.8</v>
      </c>
      <c r="Q808">
        <v>5</v>
      </c>
      <c r="R808">
        <v>2.92</v>
      </c>
      <c r="S808">
        <v>1</v>
      </c>
      <c r="T808" t="s">
        <v>22</v>
      </c>
      <c r="U808">
        <f t="shared" si="25"/>
        <v>0</v>
      </c>
      <c r="V808">
        <f>IF(Table2[[#This Row],[international_plan]]="yes",1,0)</f>
        <v>0</v>
      </c>
      <c r="W808">
        <f>IF(Table2[[#This Row],[voice_mail_plan]]="yes",1,0)</f>
        <v>1</v>
      </c>
      <c r="X808" t="str">
        <f t="shared" si="24"/>
        <v>Very High</v>
      </c>
      <c r="Y808" t="str">
        <f>IF(Table2[[#This Row],[total_intl_charge]] &gt; AVERAGE($R$2:$R$4245),"High","Low")</f>
        <v>High</v>
      </c>
      <c r="Z808" t="str">
        <f>IF(AND(G808&gt;AVERAGE(train!$G$2:$G$4251),K808&gt;AVERAGE(train!$K$2:$K$4251)),"High Day &amp; Eve",IF(AND(G808&gt;AVERAGE(train!$G$2:$G$4251),K808&lt;=AVERAGE(train!$K$2:$K$4251)),"High Day Only",IF(AND(G808&lt;=AVERAGE(train!$G$2:$G$4251),K808&gt;AVERAGE(train!$K$2:$K$4251)),"High Eve Only","Low Usage")))</f>
        <v>Low Usage</v>
      </c>
    </row>
    <row r="809" spans="1:26">
      <c r="A809" t="s">
        <v>42</v>
      </c>
      <c r="B809">
        <v>73</v>
      </c>
      <c r="C809" t="s">
        <v>21</v>
      </c>
      <c r="D809" t="s">
        <v>22</v>
      </c>
      <c r="E809" t="s">
        <v>22</v>
      </c>
      <c r="F809">
        <v>0</v>
      </c>
      <c r="G809">
        <v>175.4</v>
      </c>
      <c r="H809">
        <v>130</v>
      </c>
      <c r="I809">
        <v>29.82</v>
      </c>
      <c r="J809">
        <v>248.1</v>
      </c>
      <c r="K809">
        <v>105</v>
      </c>
      <c r="L809">
        <v>21.09</v>
      </c>
      <c r="M809">
        <v>122.4</v>
      </c>
      <c r="N809">
        <v>85</v>
      </c>
      <c r="O809">
        <v>5.51</v>
      </c>
      <c r="P809">
        <v>12.2</v>
      </c>
      <c r="Q809">
        <v>4</v>
      </c>
      <c r="R809">
        <v>3.29</v>
      </c>
      <c r="S809">
        <v>0</v>
      </c>
      <c r="T809" t="s">
        <v>22</v>
      </c>
      <c r="U809">
        <f t="shared" si="25"/>
        <v>0</v>
      </c>
      <c r="V809">
        <f>IF(Table2[[#This Row],[international_plan]]="yes",1,0)</f>
        <v>0</v>
      </c>
      <c r="W809">
        <f>IF(Table2[[#This Row],[voice_mail_plan]]="yes",1,0)</f>
        <v>0</v>
      </c>
      <c r="X809" t="str">
        <f t="shared" si="24"/>
        <v>Low</v>
      </c>
      <c r="Y809" t="str">
        <f>IF(Table2[[#This Row],[total_intl_charge]] &gt; AVERAGE($R$2:$R$4245),"High","Low")</f>
        <v>High</v>
      </c>
      <c r="Z809" t="str">
        <f>IF(AND(G809&gt;AVERAGE(train!$G$2:$G$4251),K809&gt;AVERAGE(train!$K$2:$K$4251)),"High Day &amp; Eve",IF(AND(G809&gt;AVERAGE(train!$G$2:$G$4251),K809&lt;=AVERAGE(train!$K$2:$K$4251)),"High Day Only",IF(AND(G809&lt;=AVERAGE(train!$G$2:$G$4251),K809&gt;AVERAGE(train!$K$2:$K$4251)),"High Eve Only","Low Usage")))</f>
        <v>High Eve Only</v>
      </c>
    </row>
    <row r="810" spans="1:26">
      <c r="A810" t="s">
        <v>24</v>
      </c>
      <c r="B810">
        <v>48</v>
      </c>
      <c r="C810" t="s">
        <v>28</v>
      </c>
      <c r="D810" t="s">
        <v>22</v>
      </c>
      <c r="E810" t="s">
        <v>23</v>
      </c>
      <c r="F810">
        <v>22</v>
      </c>
      <c r="G810">
        <v>152</v>
      </c>
      <c r="H810">
        <v>63</v>
      </c>
      <c r="I810">
        <v>25.84</v>
      </c>
      <c r="J810">
        <v>258.8</v>
      </c>
      <c r="K810">
        <v>131</v>
      </c>
      <c r="L810">
        <v>22</v>
      </c>
      <c r="M810">
        <v>263.2</v>
      </c>
      <c r="N810">
        <v>109</v>
      </c>
      <c r="O810">
        <v>11.84</v>
      </c>
      <c r="P810">
        <v>15.7</v>
      </c>
      <c r="Q810">
        <v>5</v>
      </c>
      <c r="R810">
        <v>4.24</v>
      </c>
      <c r="S810">
        <v>2</v>
      </c>
      <c r="T810" t="s">
        <v>23</v>
      </c>
      <c r="U810">
        <f t="shared" si="25"/>
        <v>1</v>
      </c>
      <c r="V810">
        <f>IF(Table2[[#This Row],[international_plan]]="yes",1,0)</f>
        <v>0</v>
      </c>
      <c r="W810">
        <f>IF(Table2[[#This Row],[voice_mail_plan]]="yes",1,0)</f>
        <v>1</v>
      </c>
      <c r="X810" t="str">
        <f t="shared" si="24"/>
        <v>Low</v>
      </c>
      <c r="Y810" t="str">
        <f>IF(Table2[[#This Row],[total_intl_charge]] &gt; AVERAGE($R$2:$R$4245),"High","Low")</f>
        <v>High</v>
      </c>
      <c r="Z810" t="str">
        <f>IF(AND(G810&gt;AVERAGE(train!$G$2:$G$4251),K810&gt;AVERAGE(train!$K$2:$K$4251)),"High Day &amp; Eve",IF(AND(G810&gt;AVERAGE(train!$G$2:$G$4251),K810&lt;=AVERAGE(train!$K$2:$K$4251)),"High Day Only",IF(AND(G810&lt;=AVERAGE(train!$G$2:$G$4251),K810&gt;AVERAGE(train!$K$2:$K$4251)),"High Eve Only","Low Usage")))</f>
        <v>High Eve Only</v>
      </c>
    </row>
    <row r="811" spans="1:26">
      <c r="A811" t="s">
        <v>31</v>
      </c>
      <c r="B811">
        <v>43</v>
      </c>
      <c r="C811" t="s">
        <v>25</v>
      </c>
      <c r="D811" t="s">
        <v>22</v>
      </c>
      <c r="E811" t="s">
        <v>22</v>
      </c>
      <c r="F811">
        <v>0</v>
      </c>
      <c r="G811">
        <v>230.2</v>
      </c>
      <c r="H811">
        <v>147</v>
      </c>
      <c r="I811">
        <v>39.130000000000003</v>
      </c>
      <c r="J811">
        <v>186.7</v>
      </c>
      <c r="K811">
        <v>121</v>
      </c>
      <c r="L811">
        <v>15.87</v>
      </c>
      <c r="M811">
        <v>128.4</v>
      </c>
      <c r="N811">
        <v>100</v>
      </c>
      <c r="O811">
        <v>5.78</v>
      </c>
      <c r="P811">
        <v>9.1999999999999993</v>
      </c>
      <c r="Q811">
        <v>3</v>
      </c>
      <c r="R811">
        <v>2.48</v>
      </c>
      <c r="S811">
        <v>0</v>
      </c>
      <c r="T811" t="s">
        <v>22</v>
      </c>
      <c r="U811">
        <f t="shared" si="25"/>
        <v>0</v>
      </c>
      <c r="V811">
        <f>IF(Table2[[#This Row],[international_plan]]="yes",1,0)</f>
        <v>0</v>
      </c>
      <c r="W811">
        <f>IF(Table2[[#This Row],[voice_mail_plan]]="yes",1,0)</f>
        <v>0</v>
      </c>
      <c r="X811" t="str">
        <f t="shared" si="24"/>
        <v>Low</v>
      </c>
      <c r="Y811" t="str">
        <f>IF(Table2[[#This Row],[total_intl_charge]] &gt; AVERAGE($R$2:$R$4245),"High","Low")</f>
        <v>Low</v>
      </c>
      <c r="Z811" t="str">
        <f>IF(AND(G811&gt;AVERAGE(train!$G$2:$G$4251),K811&gt;AVERAGE(train!$K$2:$K$4251)),"High Day &amp; Eve",IF(AND(G811&gt;AVERAGE(train!$G$2:$G$4251),K811&lt;=AVERAGE(train!$K$2:$K$4251)),"High Day Only",IF(AND(G811&lt;=AVERAGE(train!$G$2:$G$4251),K811&gt;AVERAGE(train!$K$2:$K$4251)),"High Eve Only","Low Usage")))</f>
        <v>High Day &amp; Eve</v>
      </c>
    </row>
    <row r="812" spans="1:26">
      <c r="A812" t="s">
        <v>61</v>
      </c>
      <c r="B812">
        <v>122</v>
      </c>
      <c r="C812" t="s">
        <v>25</v>
      </c>
      <c r="D812" t="s">
        <v>22</v>
      </c>
      <c r="E812" t="s">
        <v>23</v>
      </c>
      <c r="F812">
        <v>33</v>
      </c>
      <c r="G812">
        <v>174.9</v>
      </c>
      <c r="H812">
        <v>103</v>
      </c>
      <c r="I812">
        <v>29.73</v>
      </c>
      <c r="J812">
        <v>248.2</v>
      </c>
      <c r="K812">
        <v>105</v>
      </c>
      <c r="L812">
        <v>21.1</v>
      </c>
      <c r="M812">
        <v>164.6</v>
      </c>
      <c r="N812">
        <v>116</v>
      </c>
      <c r="O812">
        <v>7.41</v>
      </c>
      <c r="P812">
        <v>13.5</v>
      </c>
      <c r="Q812">
        <v>3</v>
      </c>
      <c r="R812">
        <v>3.65</v>
      </c>
      <c r="S812">
        <v>1</v>
      </c>
      <c r="T812" t="s">
        <v>23</v>
      </c>
      <c r="U812">
        <f t="shared" si="25"/>
        <v>1</v>
      </c>
      <c r="V812">
        <f>IF(Table2[[#This Row],[international_plan]]="yes",1,0)</f>
        <v>0</v>
      </c>
      <c r="W812">
        <f>IF(Table2[[#This Row],[voice_mail_plan]]="yes",1,0)</f>
        <v>1</v>
      </c>
      <c r="X812" t="str">
        <f t="shared" si="24"/>
        <v>High</v>
      </c>
      <c r="Y812" t="str">
        <f>IF(Table2[[#This Row],[total_intl_charge]] &gt; AVERAGE($R$2:$R$4245),"High","Low")</f>
        <v>High</v>
      </c>
      <c r="Z812" t="str">
        <f>IF(AND(G812&gt;AVERAGE(train!$G$2:$G$4251),K812&gt;AVERAGE(train!$K$2:$K$4251)),"High Day &amp; Eve",IF(AND(G812&gt;AVERAGE(train!$G$2:$G$4251),K812&lt;=AVERAGE(train!$K$2:$K$4251)),"High Day Only",IF(AND(G812&lt;=AVERAGE(train!$G$2:$G$4251),K812&gt;AVERAGE(train!$K$2:$K$4251)),"High Eve Only","Low Usage")))</f>
        <v>High Eve Only</v>
      </c>
    </row>
    <row r="813" spans="1:26">
      <c r="A813" t="s">
        <v>43</v>
      </c>
      <c r="B813">
        <v>93</v>
      </c>
      <c r="C813" t="s">
        <v>21</v>
      </c>
      <c r="D813" t="s">
        <v>22</v>
      </c>
      <c r="E813" t="s">
        <v>22</v>
      </c>
      <c r="F813">
        <v>0</v>
      </c>
      <c r="G813">
        <v>190.2</v>
      </c>
      <c r="H813">
        <v>68</v>
      </c>
      <c r="I813">
        <v>32.33</v>
      </c>
      <c r="J813">
        <v>262.2</v>
      </c>
      <c r="K813">
        <v>64</v>
      </c>
      <c r="L813">
        <v>22.29</v>
      </c>
      <c r="M813">
        <v>130</v>
      </c>
      <c r="N813">
        <v>92</v>
      </c>
      <c r="O813">
        <v>5.85</v>
      </c>
      <c r="P813">
        <v>8.8000000000000007</v>
      </c>
      <c r="Q813">
        <v>4</v>
      </c>
      <c r="R813">
        <v>2.38</v>
      </c>
      <c r="S813">
        <v>0</v>
      </c>
      <c r="T813" t="s">
        <v>22</v>
      </c>
      <c r="U813">
        <f t="shared" si="25"/>
        <v>0</v>
      </c>
      <c r="V813">
        <f>IF(Table2[[#This Row],[international_plan]]="yes",1,0)</f>
        <v>0</v>
      </c>
      <c r="W813">
        <f>IF(Table2[[#This Row],[voice_mail_plan]]="yes",1,0)</f>
        <v>0</v>
      </c>
      <c r="X813" t="str">
        <f t="shared" si="24"/>
        <v>Medium</v>
      </c>
      <c r="Y813" t="str">
        <f>IF(Table2[[#This Row],[total_intl_charge]] &gt; AVERAGE($R$2:$R$4245),"High","Low")</f>
        <v>Low</v>
      </c>
      <c r="Z813" t="str">
        <f>IF(AND(G813&gt;AVERAGE(train!$G$2:$G$4251),K813&gt;AVERAGE(train!$K$2:$K$4251)),"High Day &amp; Eve",IF(AND(G813&gt;AVERAGE(train!$G$2:$G$4251),K813&lt;=AVERAGE(train!$K$2:$K$4251)),"High Day Only",IF(AND(G813&lt;=AVERAGE(train!$G$2:$G$4251),K813&gt;AVERAGE(train!$K$2:$K$4251)),"High Eve Only","Low Usage")))</f>
        <v>High Day Only</v>
      </c>
    </row>
    <row r="814" spans="1:26">
      <c r="A814" t="s">
        <v>64</v>
      </c>
      <c r="B814">
        <v>85</v>
      </c>
      <c r="C814" t="s">
        <v>21</v>
      </c>
      <c r="D814" t="s">
        <v>22</v>
      </c>
      <c r="E814" t="s">
        <v>22</v>
      </c>
      <c r="F814">
        <v>0</v>
      </c>
      <c r="G814">
        <v>176.4</v>
      </c>
      <c r="H814">
        <v>122</v>
      </c>
      <c r="I814">
        <v>29.99</v>
      </c>
      <c r="J814">
        <v>224.9</v>
      </c>
      <c r="K814">
        <v>123</v>
      </c>
      <c r="L814">
        <v>19.12</v>
      </c>
      <c r="M814">
        <v>219.6</v>
      </c>
      <c r="N814">
        <v>50</v>
      </c>
      <c r="O814">
        <v>9.8800000000000008</v>
      </c>
      <c r="P814">
        <v>11.5</v>
      </c>
      <c r="Q814">
        <v>1</v>
      </c>
      <c r="R814">
        <v>3.11</v>
      </c>
      <c r="S814">
        <v>1</v>
      </c>
      <c r="T814" t="s">
        <v>22</v>
      </c>
      <c r="U814">
        <f t="shared" si="25"/>
        <v>0</v>
      </c>
      <c r="V814">
        <f>IF(Table2[[#This Row],[international_plan]]="yes",1,0)</f>
        <v>0</v>
      </c>
      <c r="W814">
        <f>IF(Table2[[#This Row],[voice_mail_plan]]="yes",1,0)</f>
        <v>0</v>
      </c>
      <c r="X814" t="str">
        <f t="shared" si="24"/>
        <v>Medium</v>
      </c>
      <c r="Y814" t="str">
        <f>IF(Table2[[#This Row],[total_intl_charge]] &gt; AVERAGE($R$2:$R$4245),"High","Low")</f>
        <v>High</v>
      </c>
      <c r="Z814" t="str">
        <f>IF(AND(G814&gt;AVERAGE(train!$G$2:$G$4251),K814&gt;AVERAGE(train!$K$2:$K$4251)),"High Day &amp; Eve",IF(AND(G814&gt;AVERAGE(train!$G$2:$G$4251),K814&lt;=AVERAGE(train!$K$2:$K$4251)),"High Day Only",IF(AND(G814&lt;=AVERAGE(train!$G$2:$G$4251),K814&gt;AVERAGE(train!$K$2:$K$4251)),"High Eve Only","Low Usage")))</f>
        <v>High Eve Only</v>
      </c>
    </row>
    <row r="815" spans="1:26">
      <c r="A815" t="s">
        <v>71</v>
      </c>
      <c r="B815">
        <v>59</v>
      </c>
      <c r="C815" t="s">
        <v>21</v>
      </c>
      <c r="D815" t="s">
        <v>22</v>
      </c>
      <c r="E815" t="s">
        <v>22</v>
      </c>
      <c r="F815">
        <v>0</v>
      </c>
      <c r="G815">
        <v>160.9</v>
      </c>
      <c r="H815">
        <v>95</v>
      </c>
      <c r="I815">
        <v>27.35</v>
      </c>
      <c r="J815">
        <v>251.2</v>
      </c>
      <c r="K815">
        <v>65</v>
      </c>
      <c r="L815">
        <v>21.35</v>
      </c>
      <c r="M815">
        <v>273.39999999999998</v>
      </c>
      <c r="N815">
        <v>97</v>
      </c>
      <c r="O815">
        <v>12.3</v>
      </c>
      <c r="P815">
        <v>5</v>
      </c>
      <c r="Q815">
        <v>5</v>
      </c>
      <c r="R815">
        <v>1.35</v>
      </c>
      <c r="S815">
        <v>3</v>
      </c>
      <c r="T815" t="s">
        <v>22</v>
      </c>
      <c r="U815">
        <f t="shared" si="25"/>
        <v>0</v>
      </c>
      <c r="V815">
        <f>IF(Table2[[#This Row],[international_plan]]="yes",1,0)</f>
        <v>0</v>
      </c>
      <c r="W815">
        <f>IF(Table2[[#This Row],[voice_mail_plan]]="yes",1,0)</f>
        <v>0</v>
      </c>
      <c r="X815" t="str">
        <f t="shared" si="24"/>
        <v>Low</v>
      </c>
      <c r="Y815" t="str">
        <f>IF(Table2[[#This Row],[total_intl_charge]] &gt; AVERAGE($R$2:$R$4245),"High","Low")</f>
        <v>Low</v>
      </c>
      <c r="Z815" t="str">
        <f>IF(AND(G815&gt;AVERAGE(train!$G$2:$G$4251),K815&gt;AVERAGE(train!$K$2:$K$4251)),"High Day &amp; Eve",IF(AND(G815&gt;AVERAGE(train!$G$2:$G$4251),K815&lt;=AVERAGE(train!$K$2:$K$4251)),"High Day Only",IF(AND(G815&lt;=AVERAGE(train!$G$2:$G$4251),K815&gt;AVERAGE(train!$K$2:$K$4251)),"High Eve Only","Low Usage")))</f>
        <v>Low Usage</v>
      </c>
    </row>
    <row r="816" spans="1:26">
      <c r="A816" t="s">
        <v>30</v>
      </c>
      <c r="B816">
        <v>87</v>
      </c>
      <c r="C816" t="s">
        <v>21</v>
      </c>
      <c r="D816" t="s">
        <v>22</v>
      </c>
      <c r="E816" t="s">
        <v>22</v>
      </c>
      <c r="F816">
        <v>0</v>
      </c>
      <c r="G816">
        <v>228.7</v>
      </c>
      <c r="H816">
        <v>90</v>
      </c>
      <c r="I816">
        <v>38.880000000000003</v>
      </c>
      <c r="J816">
        <v>163</v>
      </c>
      <c r="K816">
        <v>99</v>
      </c>
      <c r="L816">
        <v>13.86</v>
      </c>
      <c r="M816">
        <v>154.1</v>
      </c>
      <c r="N816">
        <v>90</v>
      </c>
      <c r="O816">
        <v>6.93</v>
      </c>
      <c r="P816">
        <v>11.8</v>
      </c>
      <c r="Q816">
        <v>3</v>
      </c>
      <c r="R816">
        <v>3.19</v>
      </c>
      <c r="S816">
        <v>1</v>
      </c>
      <c r="T816" t="s">
        <v>22</v>
      </c>
      <c r="U816">
        <f t="shared" si="25"/>
        <v>0</v>
      </c>
      <c r="V816">
        <f>IF(Table2[[#This Row],[international_plan]]="yes",1,0)</f>
        <v>0</v>
      </c>
      <c r="W816">
        <f>IF(Table2[[#This Row],[voice_mail_plan]]="yes",1,0)</f>
        <v>0</v>
      </c>
      <c r="X816" t="str">
        <f t="shared" si="24"/>
        <v>Medium</v>
      </c>
      <c r="Y816" t="str">
        <f>IF(Table2[[#This Row],[total_intl_charge]] &gt; AVERAGE($R$2:$R$4245),"High","Low")</f>
        <v>High</v>
      </c>
      <c r="Z816" t="str">
        <f>IF(AND(G816&gt;AVERAGE(train!$G$2:$G$4251),K816&gt;AVERAGE(train!$K$2:$K$4251)),"High Day &amp; Eve",IF(AND(G816&gt;AVERAGE(train!$G$2:$G$4251),K816&lt;=AVERAGE(train!$K$2:$K$4251)),"High Day Only",IF(AND(G816&lt;=AVERAGE(train!$G$2:$G$4251),K816&gt;AVERAGE(train!$K$2:$K$4251)),"High Eve Only","Low Usage")))</f>
        <v>High Day Only</v>
      </c>
    </row>
    <row r="817" spans="1:26">
      <c r="A817" t="s">
        <v>20</v>
      </c>
      <c r="B817">
        <v>137</v>
      </c>
      <c r="C817" t="s">
        <v>25</v>
      </c>
      <c r="D817" t="s">
        <v>22</v>
      </c>
      <c r="E817" t="s">
        <v>22</v>
      </c>
      <c r="F817">
        <v>0</v>
      </c>
      <c r="G817">
        <v>144</v>
      </c>
      <c r="H817">
        <v>90</v>
      </c>
      <c r="I817">
        <v>24.48</v>
      </c>
      <c r="J817">
        <v>181.6</v>
      </c>
      <c r="K817">
        <v>100</v>
      </c>
      <c r="L817">
        <v>15.44</v>
      </c>
      <c r="M817">
        <v>128.1</v>
      </c>
      <c r="N817">
        <v>93</v>
      </c>
      <c r="O817">
        <v>5.76</v>
      </c>
      <c r="P817">
        <v>12.3</v>
      </c>
      <c r="Q817">
        <v>2</v>
      </c>
      <c r="R817">
        <v>3.32</v>
      </c>
      <c r="S817">
        <v>0</v>
      </c>
      <c r="T817" t="s">
        <v>22</v>
      </c>
      <c r="U817">
        <f t="shared" si="25"/>
        <v>0</v>
      </c>
      <c r="V817">
        <f>IF(Table2[[#This Row],[international_plan]]="yes",1,0)</f>
        <v>0</v>
      </c>
      <c r="W817">
        <f>IF(Table2[[#This Row],[voice_mail_plan]]="yes",1,0)</f>
        <v>0</v>
      </c>
      <c r="X817" t="str">
        <f t="shared" si="24"/>
        <v>Very High</v>
      </c>
      <c r="Y817" t="str">
        <f>IF(Table2[[#This Row],[total_intl_charge]] &gt; AVERAGE($R$2:$R$4245),"High","Low")</f>
        <v>High</v>
      </c>
      <c r="Z817" t="str">
        <f>IF(AND(G817&gt;AVERAGE(train!$G$2:$G$4251),K817&gt;AVERAGE(train!$K$2:$K$4251)),"High Day &amp; Eve",IF(AND(G817&gt;AVERAGE(train!$G$2:$G$4251),K817&lt;=AVERAGE(train!$K$2:$K$4251)),"High Day Only",IF(AND(G817&lt;=AVERAGE(train!$G$2:$G$4251),K817&gt;AVERAGE(train!$K$2:$K$4251)),"High Eve Only","Low Usage")))</f>
        <v>Low Usage</v>
      </c>
    </row>
    <row r="818" spans="1:26">
      <c r="A818" t="s">
        <v>52</v>
      </c>
      <c r="B818">
        <v>21</v>
      </c>
      <c r="C818" t="s">
        <v>28</v>
      </c>
      <c r="D818" t="s">
        <v>22</v>
      </c>
      <c r="E818" t="s">
        <v>23</v>
      </c>
      <c r="F818">
        <v>31</v>
      </c>
      <c r="G818">
        <v>135.9</v>
      </c>
      <c r="H818">
        <v>90</v>
      </c>
      <c r="I818">
        <v>23.1</v>
      </c>
      <c r="J818">
        <v>271</v>
      </c>
      <c r="K818">
        <v>84</v>
      </c>
      <c r="L818">
        <v>23.04</v>
      </c>
      <c r="M818">
        <v>179.1</v>
      </c>
      <c r="N818">
        <v>89</v>
      </c>
      <c r="O818">
        <v>8.06</v>
      </c>
      <c r="P818">
        <v>9.5</v>
      </c>
      <c r="Q818">
        <v>7</v>
      </c>
      <c r="R818">
        <v>2.57</v>
      </c>
      <c r="S818">
        <v>6</v>
      </c>
      <c r="T818" t="s">
        <v>22</v>
      </c>
      <c r="U818">
        <f t="shared" si="25"/>
        <v>0</v>
      </c>
      <c r="V818">
        <f>IF(Table2[[#This Row],[international_plan]]="yes",1,0)</f>
        <v>0</v>
      </c>
      <c r="W818">
        <f>IF(Table2[[#This Row],[voice_mail_plan]]="yes",1,0)</f>
        <v>1</v>
      </c>
      <c r="X818" t="str">
        <f t="shared" si="24"/>
        <v>Low</v>
      </c>
      <c r="Y818" t="str">
        <f>IF(Table2[[#This Row],[total_intl_charge]] &gt; AVERAGE($R$2:$R$4245),"High","Low")</f>
        <v>Low</v>
      </c>
      <c r="Z818" t="str">
        <f>IF(AND(G818&gt;AVERAGE(train!$G$2:$G$4251),K818&gt;AVERAGE(train!$K$2:$K$4251)),"High Day &amp; Eve",IF(AND(G818&gt;AVERAGE(train!$G$2:$G$4251),K818&lt;=AVERAGE(train!$K$2:$K$4251)),"High Day Only",IF(AND(G818&lt;=AVERAGE(train!$G$2:$G$4251),K818&gt;AVERAGE(train!$K$2:$K$4251)),"High Eve Only","Low Usage")))</f>
        <v>Low Usage</v>
      </c>
    </row>
    <row r="819" spans="1:26">
      <c r="A819" t="s">
        <v>54</v>
      </c>
      <c r="B819">
        <v>129</v>
      </c>
      <c r="C819" t="s">
        <v>28</v>
      </c>
      <c r="D819" t="s">
        <v>22</v>
      </c>
      <c r="E819" t="s">
        <v>22</v>
      </c>
      <c r="F819">
        <v>0</v>
      </c>
      <c r="G819">
        <v>334.3</v>
      </c>
      <c r="H819">
        <v>118</v>
      </c>
      <c r="I819">
        <v>56.83</v>
      </c>
      <c r="J819">
        <v>192.1</v>
      </c>
      <c r="K819">
        <v>104</v>
      </c>
      <c r="L819">
        <v>16.329999999999998</v>
      </c>
      <c r="M819">
        <v>191</v>
      </c>
      <c r="N819">
        <v>83</v>
      </c>
      <c r="O819">
        <v>8.59</v>
      </c>
      <c r="P819">
        <v>10.4</v>
      </c>
      <c r="Q819">
        <v>6</v>
      </c>
      <c r="R819">
        <v>2.81</v>
      </c>
      <c r="S819">
        <v>0</v>
      </c>
      <c r="T819" t="s">
        <v>23</v>
      </c>
      <c r="U819">
        <f t="shared" si="25"/>
        <v>1</v>
      </c>
      <c r="V819">
        <f>IF(Table2[[#This Row],[international_plan]]="yes",1,0)</f>
        <v>0</v>
      </c>
      <c r="W819">
        <f>IF(Table2[[#This Row],[voice_mail_plan]]="yes",1,0)</f>
        <v>0</v>
      </c>
      <c r="X819" t="str">
        <f t="shared" si="24"/>
        <v>Very High</v>
      </c>
      <c r="Y819" t="str">
        <f>IF(Table2[[#This Row],[total_intl_charge]] &gt; AVERAGE($R$2:$R$4245),"High","Low")</f>
        <v>High</v>
      </c>
      <c r="Z819" t="str">
        <f>IF(AND(G819&gt;AVERAGE(train!$G$2:$G$4251),K819&gt;AVERAGE(train!$K$2:$K$4251)),"High Day &amp; Eve",IF(AND(G819&gt;AVERAGE(train!$G$2:$G$4251),K819&lt;=AVERAGE(train!$K$2:$K$4251)),"High Day Only",IF(AND(G819&lt;=AVERAGE(train!$G$2:$G$4251),K819&gt;AVERAGE(train!$K$2:$K$4251)),"High Eve Only","Low Usage")))</f>
        <v>High Day &amp; Eve</v>
      </c>
    </row>
    <row r="820" spans="1:26">
      <c r="A820" t="s">
        <v>65</v>
      </c>
      <c r="B820">
        <v>104</v>
      </c>
      <c r="C820" t="s">
        <v>21</v>
      </c>
      <c r="D820" t="s">
        <v>22</v>
      </c>
      <c r="E820" t="s">
        <v>22</v>
      </c>
      <c r="F820">
        <v>0</v>
      </c>
      <c r="G820">
        <v>130.5</v>
      </c>
      <c r="H820">
        <v>77</v>
      </c>
      <c r="I820">
        <v>22.19</v>
      </c>
      <c r="J820">
        <v>131.19999999999999</v>
      </c>
      <c r="K820">
        <v>117</v>
      </c>
      <c r="L820">
        <v>11.15</v>
      </c>
      <c r="M820">
        <v>264.7</v>
      </c>
      <c r="N820">
        <v>63</v>
      </c>
      <c r="O820">
        <v>11.91</v>
      </c>
      <c r="P820">
        <v>13</v>
      </c>
      <c r="Q820">
        <v>6</v>
      </c>
      <c r="R820">
        <v>3.51</v>
      </c>
      <c r="S820">
        <v>0</v>
      </c>
      <c r="T820" t="s">
        <v>22</v>
      </c>
      <c r="U820">
        <f t="shared" si="25"/>
        <v>0</v>
      </c>
      <c r="V820">
        <f>IF(Table2[[#This Row],[international_plan]]="yes",1,0)</f>
        <v>0</v>
      </c>
      <c r="W820">
        <f>IF(Table2[[#This Row],[voice_mail_plan]]="yes",1,0)</f>
        <v>0</v>
      </c>
      <c r="X820" t="str">
        <f t="shared" si="24"/>
        <v>High</v>
      </c>
      <c r="Y820" t="str">
        <f>IF(Table2[[#This Row],[total_intl_charge]] &gt; AVERAGE($R$2:$R$4245),"High","Low")</f>
        <v>High</v>
      </c>
      <c r="Z820" t="str">
        <f>IF(AND(G820&gt;AVERAGE(train!$G$2:$G$4251),K820&gt;AVERAGE(train!$K$2:$K$4251)),"High Day &amp; Eve",IF(AND(G820&gt;AVERAGE(train!$G$2:$G$4251),K820&lt;=AVERAGE(train!$K$2:$K$4251)),"High Day Only",IF(AND(G820&lt;=AVERAGE(train!$G$2:$G$4251),K820&gt;AVERAGE(train!$K$2:$K$4251)),"High Eve Only","Low Usage")))</f>
        <v>High Eve Only</v>
      </c>
    </row>
    <row r="821" spans="1:26">
      <c r="A821" t="s">
        <v>48</v>
      </c>
      <c r="B821">
        <v>93</v>
      </c>
      <c r="C821" t="s">
        <v>25</v>
      </c>
      <c r="D821" t="s">
        <v>22</v>
      </c>
      <c r="E821" t="s">
        <v>23</v>
      </c>
      <c r="F821">
        <v>21</v>
      </c>
      <c r="G821">
        <v>134.19999999999999</v>
      </c>
      <c r="H821">
        <v>105</v>
      </c>
      <c r="I821">
        <v>22.81</v>
      </c>
      <c r="J821">
        <v>162.5</v>
      </c>
      <c r="K821">
        <v>128</v>
      </c>
      <c r="L821">
        <v>13.81</v>
      </c>
      <c r="M821">
        <v>186.6</v>
      </c>
      <c r="N821">
        <v>90</v>
      </c>
      <c r="O821">
        <v>8.4</v>
      </c>
      <c r="P821">
        <v>11.8</v>
      </c>
      <c r="Q821">
        <v>2</v>
      </c>
      <c r="R821">
        <v>3.19</v>
      </c>
      <c r="S821">
        <v>4</v>
      </c>
      <c r="T821" t="s">
        <v>23</v>
      </c>
      <c r="U821">
        <f t="shared" si="25"/>
        <v>1</v>
      </c>
      <c r="V821">
        <f>IF(Table2[[#This Row],[international_plan]]="yes",1,0)</f>
        <v>0</v>
      </c>
      <c r="W821">
        <f>IF(Table2[[#This Row],[voice_mail_plan]]="yes",1,0)</f>
        <v>1</v>
      </c>
      <c r="X821" t="str">
        <f t="shared" si="24"/>
        <v>Medium</v>
      </c>
      <c r="Y821" t="str">
        <f>IF(Table2[[#This Row],[total_intl_charge]] &gt; AVERAGE($R$2:$R$4245),"High","Low")</f>
        <v>High</v>
      </c>
      <c r="Z821" t="str">
        <f>IF(AND(G821&gt;AVERAGE(train!$G$2:$G$4251),K821&gt;AVERAGE(train!$K$2:$K$4251)),"High Day &amp; Eve",IF(AND(G821&gt;AVERAGE(train!$G$2:$G$4251),K821&lt;=AVERAGE(train!$K$2:$K$4251)),"High Day Only",IF(AND(G821&lt;=AVERAGE(train!$G$2:$G$4251),K821&gt;AVERAGE(train!$K$2:$K$4251)),"High Eve Only","Low Usage")))</f>
        <v>High Eve Only</v>
      </c>
    </row>
    <row r="822" spans="1:26">
      <c r="A822" t="s">
        <v>64</v>
      </c>
      <c r="B822">
        <v>63</v>
      </c>
      <c r="C822" t="s">
        <v>21</v>
      </c>
      <c r="D822" t="s">
        <v>22</v>
      </c>
      <c r="E822" t="s">
        <v>22</v>
      </c>
      <c r="F822">
        <v>0</v>
      </c>
      <c r="G822">
        <v>278</v>
      </c>
      <c r="H822">
        <v>102</v>
      </c>
      <c r="I822">
        <v>47.26</v>
      </c>
      <c r="J822">
        <v>266.39999999999998</v>
      </c>
      <c r="K822">
        <v>114</v>
      </c>
      <c r="L822">
        <v>22.64</v>
      </c>
      <c r="M822">
        <v>224.1</v>
      </c>
      <c r="N822">
        <v>118</v>
      </c>
      <c r="O822">
        <v>10.08</v>
      </c>
      <c r="P822">
        <v>13.1</v>
      </c>
      <c r="Q822">
        <v>4</v>
      </c>
      <c r="R822">
        <v>3.54</v>
      </c>
      <c r="S822">
        <v>4</v>
      </c>
      <c r="T822" t="s">
        <v>23</v>
      </c>
      <c r="U822">
        <f t="shared" si="25"/>
        <v>1</v>
      </c>
      <c r="V822">
        <f>IF(Table2[[#This Row],[international_plan]]="yes",1,0)</f>
        <v>0</v>
      </c>
      <c r="W822">
        <f>IF(Table2[[#This Row],[voice_mail_plan]]="yes",1,0)</f>
        <v>0</v>
      </c>
      <c r="X822" t="str">
        <f t="shared" si="24"/>
        <v>Low</v>
      </c>
      <c r="Y822" t="str">
        <f>IF(Table2[[#This Row],[total_intl_charge]] &gt; AVERAGE($R$2:$R$4245),"High","Low")</f>
        <v>High</v>
      </c>
      <c r="Z822" t="str">
        <f>IF(AND(G822&gt;AVERAGE(train!$G$2:$G$4251),K822&gt;AVERAGE(train!$K$2:$K$4251)),"High Day &amp; Eve",IF(AND(G822&gt;AVERAGE(train!$G$2:$G$4251),K822&lt;=AVERAGE(train!$K$2:$K$4251)),"High Day Only",IF(AND(G822&lt;=AVERAGE(train!$G$2:$G$4251),K822&gt;AVERAGE(train!$K$2:$K$4251)),"High Eve Only","Low Usage")))</f>
        <v>High Day &amp; Eve</v>
      </c>
    </row>
    <row r="823" spans="1:26">
      <c r="A823" t="s">
        <v>52</v>
      </c>
      <c r="B823">
        <v>161</v>
      </c>
      <c r="C823" t="s">
        <v>21</v>
      </c>
      <c r="D823" t="s">
        <v>22</v>
      </c>
      <c r="E823" t="s">
        <v>22</v>
      </c>
      <c r="F823">
        <v>0</v>
      </c>
      <c r="G823">
        <v>105.4</v>
      </c>
      <c r="H823">
        <v>70</v>
      </c>
      <c r="I823">
        <v>17.920000000000002</v>
      </c>
      <c r="J823">
        <v>214.8</v>
      </c>
      <c r="K823">
        <v>122</v>
      </c>
      <c r="L823">
        <v>18.260000000000002</v>
      </c>
      <c r="M823">
        <v>223.6</v>
      </c>
      <c r="N823">
        <v>126</v>
      </c>
      <c r="O823">
        <v>10.06</v>
      </c>
      <c r="P823">
        <v>7.8</v>
      </c>
      <c r="Q823">
        <v>5</v>
      </c>
      <c r="R823">
        <v>2.11</v>
      </c>
      <c r="S823">
        <v>0</v>
      </c>
      <c r="T823" t="s">
        <v>22</v>
      </c>
      <c r="U823">
        <f t="shared" si="25"/>
        <v>0</v>
      </c>
      <c r="V823">
        <f>IF(Table2[[#This Row],[international_plan]]="yes",1,0)</f>
        <v>0</v>
      </c>
      <c r="W823">
        <f>IF(Table2[[#This Row],[voice_mail_plan]]="yes",1,0)</f>
        <v>0</v>
      </c>
      <c r="X823" t="str">
        <f t="shared" si="24"/>
        <v>Very High</v>
      </c>
      <c r="Y823" t="str">
        <f>IF(Table2[[#This Row],[total_intl_charge]] &gt; AVERAGE($R$2:$R$4245),"High","Low")</f>
        <v>Low</v>
      </c>
      <c r="Z823" t="str">
        <f>IF(AND(G823&gt;AVERAGE(train!$G$2:$G$4251),K823&gt;AVERAGE(train!$K$2:$K$4251)),"High Day &amp; Eve",IF(AND(G823&gt;AVERAGE(train!$G$2:$G$4251),K823&lt;=AVERAGE(train!$K$2:$K$4251)),"High Day Only",IF(AND(G823&lt;=AVERAGE(train!$G$2:$G$4251),K823&gt;AVERAGE(train!$K$2:$K$4251)),"High Eve Only","Low Usage")))</f>
        <v>High Eve Only</v>
      </c>
    </row>
    <row r="824" spans="1:26">
      <c r="A824" t="s">
        <v>39</v>
      </c>
      <c r="B824">
        <v>50</v>
      </c>
      <c r="C824" t="s">
        <v>28</v>
      </c>
      <c r="D824" t="s">
        <v>22</v>
      </c>
      <c r="E824" t="s">
        <v>22</v>
      </c>
      <c r="F824">
        <v>0</v>
      </c>
      <c r="G824">
        <v>188.9</v>
      </c>
      <c r="H824">
        <v>94</v>
      </c>
      <c r="I824">
        <v>32.11</v>
      </c>
      <c r="J824">
        <v>203.9</v>
      </c>
      <c r="K824">
        <v>104</v>
      </c>
      <c r="L824">
        <v>17.329999999999998</v>
      </c>
      <c r="M824">
        <v>151.80000000000001</v>
      </c>
      <c r="N824">
        <v>124</v>
      </c>
      <c r="O824">
        <v>6.83</v>
      </c>
      <c r="P824">
        <v>11.6</v>
      </c>
      <c r="Q824">
        <v>8</v>
      </c>
      <c r="R824">
        <v>3.13</v>
      </c>
      <c r="S824">
        <v>3</v>
      </c>
      <c r="T824" t="s">
        <v>22</v>
      </c>
      <c r="U824">
        <f t="shared" si="25"/>
        <v>0</v>
      </c>
      <c r="V824">
        <f>IF(Table2[[#This Row],[international_plan]]="yes",1,0)</f>
        <v>0</v>
      </c>
      <c r="W824">
        <f>IF(Table2[[#This Row],[voice_mail_plan]]="yes",1,0)</f>
        <v>0</v>
      </c>
      <c r="X824" t="str">
        <f t="shared" si="24"/>
        <v>Low</v>
      </c>
      <c r="Y824" t="str">
        <f>IF(Table2[[#This Row],[total_intl_charge]] &gt; AVERAGE($R$2:$R$4245),"High","Low")</f>
        <v>High</v>
      </c>
      <c r="Z824" t="str">
        <f>IF(AND(G824&gt;AVERAGE(train!$G$2:$G$4251),K824&gt;AVERAGE(train!$K$2:$K$4251)),"High Day &amp; Eve",IF(AND(G824&gt;AVERAGE(train!$G$2:$G$4251),K824&lt;=AVERAGE(train!$K$2:$K$4251)),"High Day Only",IF(AND(G824&lt;=AVERAGE(train!$G$2:$G$4251),K824&gt;AVERAGE(train!$K$2:$K$4251)),"High Eve Only","Low Usage")))</f>
        <v>High Day &amp; Eve</v>
      </c>
    </row>
    <row r="825" spans="1:26">
      <c r="A825" t="s">
        <v>29</v>
      </c>
      <c r="B825">
        <v>103</v>
      </c>
      <c r="C825" t="s">
        <v>25</v>
      </c>
      <c r="D825" t="s">
        <v>22</v>
      </c>
      <c r="E825" t="s">
        <v>23</v>
      </c>
      <c r="F825">
        <v>24</v>
      </c>
      <c r="G825">
        <v>111.8</v>
      </c>
      <c r="H825">
        <v>85</v>
      </c>
      <c r="I825">
        <v>19.010000000000002</v>
      </c>
      <c r="J825">
        <v>239.6</v>
      </c>
      <c r="K825">
        <v>102</v>
      </c>
      <c r="L825">
        <v>20.37</v>
      </c>
      <c r="M825">
        <v>268.3</v>
      </c>
      <c r="N825">
        <v>81</v>
      </c>
      <c r="O825">
        <v>12.07</v>
      </c>
      <c r="P825">
        <v>6.9</v>
      </c>
      <c r="Q825">
        <v>4</v>
      </c>
      <c r="R825">
        <v>1.86</v>
      </c>
      <c r="S825">
        <v>1</v>
      </c>
      <c r="T825" t="s">
        <v>22</v>
      </c>
      <c r="U825">
        <f t="shared" si="25"/>
        <v>0</v>
      </c>
      <c r="V825">
        <f>IF(Table2[[#This Row],[international_plan]]="yes",1,0)</f>
        <v>0</v>
      </c>
      <c r="W825">
        <f>IF(Table2[[#This Row],[voice_mail_plan]]="yes",1,0)</f>
        <v>1</v>
      </c>
      <c r="X825" t="str">
        <f t="shared" si="24"/>
        <v>High</v>
      </c>
      <c r="Y825" t="str">
        <f>IF(Table2[[#This Row],[total_intl_charge]] &gt; AVERAGE($R$2:$R$4245),"High","Low")</f>
        <v>Low</v>
      </c>
      <c r="Z825" t="str">
        <f>IF(AND(G825&gt;AVERAGE(train!$G$2:$G$4251),K825&gt;AVERAGE(train!$K$2:$K$4251)),"High Day &amp; Eve",IF(AND(G825&gt;AVERAGE(train!$G$2:$G$4251),K825&lt;=AVERAGE(train!$K$2:$K$4251)),"High Day Only",IF(AND(G825&lt;=AVERAGE(train!$G$2:$G$4251),K825&gt;AVERAGE(train!$K$2:$K$4251)),"High Eve Only","Low Usage")))</f>
        <v>High Eve Only</v>
      </c>
    </row>
    <row r="826" spans="1:26">
      <c r="A826" t="s">
        <v>75</v>
      </c>
      <c r="B826">
        <v>84</v>
      </c>
      <c r="C826" t="s">
        <v>21</v>
      </c>
      <c r="D826" t="s">
        <v>22</v>
      </c>
      <c r="E826" t="s">
        <v>23</v>
      </c>
      <c r="F826">
        <v>33</v>
      </c>
      <c r="G826">
        <v>159.1</v>
      </c>
      <c r="H826">
        <v>106</v>
      </c>
      <c r="I826">
        <v>27.05</v>
      </c>
      <c r="J826">
        <v>149.80000000000001</v>
      </c>
      <c r="K826">
        <v>101</v>
      </c>
      <c r="L826">
        <v>12.73</v>
      </c>
      <c r="M826">
        <v>213.4</v>
      </c>
      <c r="N826">
        <v>108</v>
      </c>
      <c r="O826">
        <v>9.6</v>
      </c>
      <c r="P826">
        <v>13</v>
      </c>
      <c r="Q826">
        <v>18</v>
      </c>
      <c r="R826">
        <v>3.51</v>
      </c>
      <c r="S826">
        <v>1</v>
      </c>
      <c r="T826" t="s">
        <v>22</v>
      </c>
      <c r="U826">
        <f t="shared" si="25"/>
        <v>0</v>
      </c>
      <c r="V826">
        <f>IF(Table2[[#This Row],[international_plan]]="yes",1,0)</f>
        <v>0</v>
      </c>
      <c r="W826">
        <f>IF(Table2[[#This Row],[voice_mail_plan]]="yes",1,0)</f>
        <v>1</v>
      </c>
      <c r="X826" t="str">
        <f t="shared" si="24"/>
        <v>Medium</v>
      </c>
      <c r="Y826" t="str">
        <f>IF(Table2[[#This Row],[total_intl_charge]] &gt; AVERAGE($R$2:$R$4245),"High","Low")</f>
        <v>High</v>
      </c>
      <c r="Z826" t="str">
        <f>IF(AND(G826&gt;AVERAGE(train!$G$2:$G$4251),K826&gt;AVERAGE(train!$K$2:$K$4251)),"High Day &amp; Eve",IF(AND(G826&gt;AVERAGE(train!$G$2:$G$4251),K826&lt;=AVERAGE(train!$K$2:$K$4251)),"High Day Only",IF(AND(G826&lt;=AVERAGE(train!$G$2:$G$4251),K826&gt;AVERAGE(train!$K$2:$K$4251)),"High Eve Only","Low Usage")))</f>
        <v>High Eve Only</v>
      </c>
    </row>
    <row r="827" spans="1:26">
      <c r="A827" t="s">
        <v>60</v>
      </c>
      <c r="B827">
        <v>92</v>
      </c>
      <c r="C827" t="s">
        <v>28</v>
      </c>
      <c r="D827" t="s">
        <v>22</v>
      </c>
      <c r="E827" t="s">
        <v>22</v>
      </c>
      <c r="F827">
        <v>0</v>
      </c>
      <c r="G827">
        <v>212.4</v>
      </c>
      <c r="H827">
        <v>105</v>
      </c>
      <c r="I827">
        <v>36.11</v>
      </c>
      <c r="J827">
        <v>224.6</v>
      </c>
      <c r="K827">
        <v>118</v>
      </c>
      <c r="L827">
        <v>19.09</v>
      </c>
      <c r="M827">
        <v>221.3</v>
      </c>
      <c r="N827">
        <v>105</v>
      </c>
      <c r="O827">
        <v>9.9600000000000009</v>
      </c>
      <c r="P827">
        <v>9</v>
      </c>
      <c r="Q827">
        <v>4</v>
      </c>
      <c r="R827">
        <v>2.4300000000000002</v>
      </c>
      <c r="S827">
        <v>1</v>
      </c>
      <c r="T827" t="s">
        <v>22</v>
      </c>
      <c r="U827">
        <f t="shared" si="25"/>
        <v>0</v>
      </c>
      <c r="V827">
        <f>IF(Table2[[#This Row],[international_plan]]="yes",1,0)</f>
        <v>0</v>
      </c>
      <c r="W827">
        <f>IF(Table2[[#This Row],[voice_mail_plan]]="yes",1,0)</f>
        <v>0</v>
      </c>
      <c r="X827" t="str">
        <f t="shared" si="24"/>
        <v>Medium</v>
      </c>
      <c r="Y827" t="str">
        <f>IF(Table2[[#This Row],[total_intl_charge]] &gt; AVERAGE($R$2:$R$4245),"High","Low")</f>
        <v>Low</v>
      </c>
      <c r="Z827" t="str">
        <f>IF(AND(G827&gt;AVERAGE(train!$G$2:$G$4251),K827&gt;AVERAGE(train!$K$2:$K$4251)),"High Day &amp; Eve",IF(AND(G827&gt;AVERAGE(train!$G$2:$G$4251),K827&lt;=AVERAGE(train!$K$2:$K$4251)),"High Day Only",IF(AND(G827&lt;=AVERAGE(train!$G$2:$G$4251),K827&gt;AVERAGE(train!$K$2:$K$4251)),"High Eve Only","Low Usage")))</f>
        <v>High Day &amp; Eve</v>
      </c>
    </row>
    <row r="828" spans="1:26">
      <c r="A828" t="s">
        <v>62</v>
      </c>
      <c r="B828">
        <v>77</v>
      </c>
      <c r="C828" t="s">
        <v>21</v>
      </c>
      <c r="D828" t="s">
        <v>22</v>
      </c>
      <c r="E828" t="s">
        <v>22</v>
      </c>
      <c r="F828">
        <v>0</v>
      </c>
      <c r="G828">
        <v>142.30000000000001</v>
      </c>
      <c r="H828">
        <v>112</v>
      </c>
      <c r="I828">
        <v>24.19</v>
      </c>
      <c r="J828">
        <v>306.3</v>
      </c>
      <c r="K828">
        <v>111</v>
      </c>
      <c r="L828">
        <v>26.04</v>
      </c>
      <c r="M828">
        <v>196.5</v>
      </c>
      <c r="N828">
        <v>82</v>
      </c>
      <c r="O828">
        <v>8.84</v>
      </c>
      <c r="P828">
        <v>9.9</v>
      </c>
      <c r="Q828">
        <v>1</v>
      </c>
      <c r="R828">
        <v>2.67</v>
      </c>
      <c r="S828">
        <v>1</v>
      </c>
      <c r="T828" t="s">
        <v>22</v>
      </c>
      <c r="U828">
        <f t="shared" si="25"/>
        <v>0</v>
      </c>
      <c r="V828">
        <f>IF(Table2[[#This Row],[international_plan]]="yes",1,0)</f>
        <v>0</v>
      </c>
      <c r="W828">
        <f>IF(Table2[[#This Row],[voice_mail_plan]]="yes",1,0)</f>
        <v>0</v>
      </c>
      <c r="X828" t="str">
        <f t="shared" si="24"/>
        <v>Medium</v>
      </c>
      <c r="Y828" t="str">
        <f>IF(Table2[[#This Row],[total_intl_charge]] &gt; AVERAGE($R$2:$R$4245),"High","Low")</f>
        <v>Low</v>
      </c>
      <c r="Z828" t="str">
        <f>IF(AND(G828&gt;AVERAGE(train!$G$2:$G$4251),K828&gt;AVERAGE(train!$K$2:$K$4251)),"High Day &amp; Eve",IF(AND(G828&gt;AVERAGE(train!$G$2:$G$4251),K828&lt;=AVERAGE(train!$K$2:$K$4251)),"High Day Only",IF(AND(G828&lt;=AVERAGE(train!$G$2:$G$4251),K828&gt;AVERAGE(train!$K$2:$K$4251)),"High Eve Only","Low Usage")))</f>
        <v>High Eve Only</v>
      </c>
    </row>
    <row r="829" spans="1:26">
      <c r="A829" t="s">
        <v>36</v>
      </c>
      <c r="B829">
        <v>64</v>
      </c>
      <c r="C829" t="s">
        <v>21</v>
      </c>
      <c r="D829" t="s">
        <v>23</v>
      </c>
      <c r="E829" t="s">
        <v>22</v>
      </c>
      <c r="F829">
        <v>0</v>
      </c>
      <c r="G829">
        <v>346.8</v>
      </c>
      <c r="H829">
        <v>55</v>
      </c>
      <c r="I829">
        <v>58.96</v>
      </c>
      <c r="J829">
        <v>249.5</v>
      </c>
      <c r="K829">
        <v>79</v>
      </c>
      <c r="L829">
        <v>21.21</v>
      </c>
      <c r="M829">
        <v>275.39999999999998</v>
      </c>
      <c r="N829">
        <v>102</v>
      </c>
      <c r="O829">
        <v>12.39</v>
      </c>
      <c r="P829">
        <v>13.3</v>
      </c>
      <c r="Q829">
        <v>9</v>
      </c>
      <c r="R829">
        <v>3.59</v>
      </c>
      <c r="S829">
        <v>1</v>
      </c>
      <c r="T829" t="s">
        <v>23</v>
      </c>
      <c r="U829">
        <f t="shared" si="25"/>
        <v>1</v>
      </c>
      <c r="V829">
        <f>IF(Table2[[#This Row],[international_plan]]="yes",1,0)</f>
        <v>1</v>
      </c>
      <c r="W829">
        <f>IF(Table2[[#This Row],[voice_mail_plan]]="yes",1,0)</f>
        <v>0</v>
      </c>
      <c r="X829" t="str">
        <f t="shared" si="24"/>
        <v>Low</v>
      </c>
      <c r="Y829" t="str">
        <f>IF(Table2[[#This Row],[total_intl_charge]] &gt; AVERAGE($R$2:$R$4245),"High","Low")</f>
        <v>High</v>
      </c>
      <c r="Z829" t="str">
        <f>IF(AND(G829&gt;AVERAGE(train!$G$2:$G$4251),K829&gt;AVERAGE(train!$K$2:$K$4251)),"High Day &amp; Eve",IF(AND(G829&gt;AVERAGE(train!$G$2:$G$4251),K829&lt;=AVERAGE(train!$K$2:$K$4251)),"High Day Only",IF(AND(G829&lt;=AVERAGE(train!$G$2:$G$4251),K829&gt;AVERAGE(train!$K$2:$K$4251)),"High Eve Only","Low Usage")))</f>
        <v>High Day Only</v>
      </c>
    </row>
    <row r="830" spans="1:26">
      <c r="A830" t="s">
        <v>40</v>
      </c>
      <c r="B830">
        <v>159</v>
      </c>
      <c r="C830" t="s">
        <v>21</v>
      </c>
      <c r="D830" t="s">
        <v>22</v>
      </c>
      <c r="E830" t="s">
        <v>23</v>
      </c>
      <c r="F830">
        <v>15</v>
      </c>
      <c r="G830">
        <v>113.9</v>
      </c>
      <c r="H830">
        <v>102</v>
      </c>
      <c r="I830">
        <v>19.36</v>
      </c>
      <c r="J830">
        <v>145.30000000000001</v>
      </c>
      <c r="K830">
        <v>146</v>
      </c>
      <c r="L830">
        <v>12.35</v>
      </c>
      <c r="M830">
        <v>195.2</v>
      </c>
      <c r="N830">
        <v>137</v>
      </c>
      <c r="O830">
        <v>8.7799999999999994</v>
      </c>
      <c r="P830">
        <v>11.8</v>
      </c>
      <c r="Q830">
        <v>9</v>
      </c>
      <c r="R830">
        <v>3.19</v>
      </c>
      <c r="S830">
        <v>1</v>
      </c>
      <c r="T830" t="s">
        <v>22</v>
      </c>
      <c r="U830">
        <f t="shared" si="25"/>
        <v>0</v>
      </c>
      <c r="V830">
        <f>IF(Table2[[#This Row],[international_plan]]="yes",1,0)</f>
        <v>0</v>
      </c>
      <c r="W830">
        <f>IF(Table2[[#This Row],[voice_mail_plan]]="yes",1,0)</f>
        <v>1</v>
      </c>
      <c r="X830" t="str">
        <f t="shared" si="24"/>
        <v>Very High</v>
      </c>
      <c r="Y830" t="str">
        <f>IF(Table2[[#This Row],[total_intl_charge]] &gt; AVERAGE($R$2:$R$4245),"High","Low")</f>
        <v>High</v>
      </c>
      <c r="Z830" t="str">
        <f>IF(AND(G830&gt;AVERAGE(train!$G$2:$G$4251),K830&gt;AVERAGE(train!$K$2:$K$4251)),"High Day &amp; Eve",IF(AND(G830&gt;AVERAGE(train!$G$2:$G$4251),K830&lt;=AVERAGE(train!$K$2:$K$4251)),"High Day Only",IF(AND(G830&lt;=AVERAGE(train!$G$2:$G$4251),K830&gt;AVERAGE(train!$K$2:$K$4251)),"High Eve Only","Low Usage")))</f>
        <v>High Eve Only</v>
      </c>
    </row>
    <row r="831" spans="1:26">
      <c r="A831" t="s">
        <v>70</v>
      </c>
      <c r="B831">
        <v>110</v>
      </c>
      <c r="C831" t="s">
        <v>21</v>
      </c>
      <c r="D831" t="s">
        <v>23</v>
      </c>
      <c r="E831" t="s">
        <v>23</v>
      </c>
      <c r="F831">
        <v>27</v>
      </c>
      <c r="G831">
        <v>267.89999999999998</v>
      </c>
      <c r="H831">
        <v>103</v>
      </c>
      <c r="I831">
        <v>45.54</v>
      </c>
      <c r="J831">
        <v>263.3</v>
      </c>
      <c r="K831">
        <v>74</v>
      </c>
      <c r="L831">
        <v>22.38</v>
      </c>
      <c r="M831">
        <v>178.1</v>
      </c>
      <c r="N831">
        <v>106</v>
      </c>
      <c r="O831">
        <v>8.01</v>
      </c>
      <c r="P831">
        <v>8.3000000000000007</v>
      </c>
      <c r="Q831">
        <v>2</v>
      </c>
      <c r="R831">
        <v>2.2400000000000002</v>
      </c>
      <c r="S831">
        <v>1</v>
      </c>
      <c r="T831" t="s">
        <v>23</v>
      </c>
      <c r="U831">
        <f t="shared" si="25"/>
        <v>1</v>
      </c>
      <c r="V831">
        <f>IF(Table2[[#This Row],[international_plan]]="yes",1,0)</f>
        <v>1</v>
      </c>
      <c r="W831">
        <f>IF(Table2[[#This Row],[voice_mail_plan]]="yes",1,0)</f>
        <v>1</v>
      </c>
      <c r="X831" t="str">
        <f t="shared" si="24"/>
        <v>High</v>
      </c>
      <c r="Y831" t="str">
        <f>IF(Table2[[#This Row],[total_intl_charge]] &gt; AVERAGE($R$2:$R$4245),"High","Low")</f>
        <v>Low</v>
      </c>
      <c r="Z831" t="str">
        <f>IF(AND(G831&gt;AVERAGE(train!$G$2:$G$4251),K831&gt;AVERAGE(train!$K$2:$K$4251)),"High Day &amp; Eve",IF(AND(G831&gt;AVERAGE(train!$G$2:$G$4251),K831&lt;=AVERAGE(train!$K$2:$K$4251)),"High Day Only",IF(AND(G831&lt;=AVERAGE(train!$G$2:$G$4251),K831&gt;AVERAGE(train!$K$2:$K$4251)),"High Eve Only","Low Usage")))</f>
        <v>High Day Only</v>
      </c>
    </row>
    <row r="832" spans="1:26">
      <c r="A832" t="s">
        <v>62</v>
      </c>
      <c r="B832">
        <v>178</v>
      </c>
      <c r="C832" t="s">
        <v>25</v>
      </c>
      <c r="D832" t="s">
        <v>22</v>
      </c>
      <c r="E832" t="s">
        <v>22</v>
      </c>
      <c r="F832">
        <v>0</v>
      </c>
      <c r="G832">
        <v>275.39999999999998</v>
      </c>
      <c r="H832">
        <v>150</v>
      </c>
      <c r="I832">
        <v>46.82</v>
      </c>
      <c r="J832">
        <v>187.5</v>
      </c>
      <c r="K832">
        <v>62</v>
      </c>
      <c r="L832">
        <v>15.94</v>
      </c>
      <c r="M832">
        <v>147.1</v>
      </c>
      <c r="N832">
        <v>126</v>
      </c>
      <c r="O832">
        <v>6.62</v>
      </c>
      <c r="P832">
        <v>13.6</v>
      </c>
      <c r="Q832">
        <v>3</v>
      </c>
      <c r="R832">
        <v>3.67</v>
      </c>
      <c r="S832">
        <v>1</v>
      </c>
      <c r="T832" t="s">
        <v>22</v>
      </c>
      <c r="U832">
        <f t="shared" si="25"/>
        <v>0</v>
      </c>
      <c r="V832">
        <f>IF(Table2[[#This Row],[international_plan]]="yes",1,0)</f>
        <v>0</v>
      </c>
      <c r="W832">
        <f>IF(Table2[[#This Row],[voice_mail_plan]]="yes",1,0)</f>
        <v>0</v>
      </c>
      <c r="X832" t="str">
        <f t="shared" si="24"/>
        <v>Very High</v>
      </c>
      <c r="Y832" t="str">
        <f>IF(Table2[[#This Row],[total_intl_charge]] &gt; AVERAGE($R$2:$R$4245),"High","Low")</f>
        <v>High</v>
      </c>
      <c r="Z832" t="str">
        <f>IF(AND(G832&gt;AVERAGE(train!$G$2:$G$4251),K832&gt;AVERAGE(train!$K$2:$K$4251)),"High Day &amp; Eve",IF(AND(G832&gt;AVERAGE(train!$G$2:$G$4251),K832&lt;=AVERAGE(train!$K$2:$K$4251)),"High Day Only",IF(AND(G832&lt;=AVERAGE(train!$G$2:$G$4251),K832&gt;AVERAGE(train!$K$2:$K$4251)),"High Eve Only","Low Usage")))</f>
        <v>High Day Only</v>
      </c>
    </row>
    <row r="833" spans="1:26">
      <c r="A833" t="s">
        <v>53</v>
      </c>
      <c r="B833">
        <v>50</v>
      </c>
      <c r="C833" t="s">
        <v>21</v>
      </c>
      <c r="D833" t="s">
        <v>22</v>
      </c>
      <c r="E833" t="s">
        <v>23</v>
      </c>
      <c r="F833">
        <v>35</v>
      </c>
      <c r="G833">
        <v>192.6</v>
      </c>
      <c r="H833">
        <v>97</v>
      </c>
      <c r="I833">
        <v>32.74</v>
      </c>
      <c r="J833">
        <v>135.19999999999999</v>
      </c>
      <c r="K833">
        <v>101</v>
      </c>
      <c r="L833">
        <v>11.49</v>
      </c>
      <c r="M833">
        <v>216.2</v>
      </c>
      <c r="N833">
        <v>101</v>
      </c>
      <c r="O833">
        <v>9.73</v>
      </c>
      <c r="P833">
        <v>7.9</v>
      </c>
      <c r="Q833">
        <v>2</v>
      </c>
      <c r="R833">
        <v>2.13</v>
      </c>
      <c r="S833">
        <v>2</v>
      </c>
      <c r="T833" t="s">
        <v>22</v>
      </c>
      <c r="U833">
        <f t="shared" si="25"/>
        <v>0</v>
      </c>
      <c r="V833">
        <f>IF(Table2[[#This Row],[international_plan]]="yes",1,0)</f>
        <v>0</v>
      </c>
      <c r="W833">
        <f>IF(Table2[[#This Row],[voice_mail_plan]]="yes",1,0)</f>
        <v>1</v>
      </c>
      <c r="X833" t="str">
        <f t="shared" si="24"/>
        <v>Low</v>
      </c>
      <c r="Y833" t="str">
        <f>IF(Table2[[#This Row],[total_intl_charge]] &gt; AVERAGE($R$2:$R$4245),"High","Low")</f>
        <v>Low</v>
      </c>
      <c r="Z833" t="str">
        <f>IF(AND(G833&gt;AVERAGE(train!$G$2:$G$4251),K833&gt;AVERAGE(train!$K$2:$K$4251)),"High Day &amp; Eve",IF(AND(G833&gt;AVERAGE(train!$G$2:$G$4251),K833&lt;=AVERAGE(train!$K$2:$K$4251)),"High Day Only",IF(AND(G833&lt;=AVERAGE(train!$G$2:$G$4251),K833&gt;AVERAGE(train!$K$2:$K$4251)),"High Eve Only","Low Usage")))</f>
        <v>High Day &amp; Eve</v>
      </c>
    </row>
    <row r="834" spans="1:26">
      <c r="A834" t="s">
        <v>53</v>
      </c>
      <c r="B834">
        <v>45</v>
      </c>
      <c r="C834" t="s">
        <v>28</v>
      </c>
      <c r="D834" t="s">
        <v>22</v>
      </c>
      <c r="E834" t="s">
        <v>23</v>
      </c>
      <c r="F834">
        <v>26</v>
      </c>
      <c r="G834">
        <v>91.7</v>
      </c>
      <c r="H834">
        <v>104</v>
      </c>
      <c r="I834">
        <v>15.59</v>
      </c>
      <c r="J834">
        <v>150.6</v>
      </c>
      <c r="K834">
        <v>119</v>
      </c>
      <c r="L834">
        <v>12.8</v>
      </c>
      <c r="M834">
        <v>63.3</v>
      </c>
      <c r="N834">
        <v>103</v>
      </c>
      <c r="O834">
        <v>2.85</v>
      </c>
      <c r="P834">
        <v>7.7</v>
      </c>
      <c r="Q834">
        <v>5</v>
      </c>
      <c r="R834">
        <v>2.08</v>
      </c>
      <c r="S834">
        <v>1</v>
      </c>
      <c r="T834" t="s">
        <v>22</v>
      </c>
      <c r="U834">
        <f t="shared" si="25"/>
        <v>0</v>
      </c>
      <c r="V834">
        <f>IF(Table2[[#This Row],[international_plan]]="yes",1,0)</f>
        <v>0</v>
      </c>
      <c r="W834">
        <f>IF(Table2[[#This Row],[voice_mail_plan]]="yes",1,0)</f>
        <v>1</v>
      </c>
      <c r="X834" t="str">
        <f t="shared" ref="X834:X897" si="26">IF(B834&lt;=$AC$3,"Low",IF(B834&lt;=$AC$4,"Medium",IF(B834&lt;=$AC$5,"High",IF(B834&gt;=$AC$5,"Very High"))))</f>
        <v>Low</v>
      </c>
      <c r="Y834" t="str">
        <f>IF(Table2[[#This Row],[total_intl_charge]] &gt; AVERAGE($R$2:$R$4245),"High","Low")</f>
        <v>Low</v>
      </c>
      <c r="Z834" t="str">
        <f>IF(AND(G834&gt;AVERAGE(train!$G$2:$G$4251),K834&gt;AVERAGE(train!$K$2:$K$4251)),"High Day &amp; Eve",IF(AND(G834&gt;AVERAGE(train!$G$2:$G$4251),K834&lt;=AVERAGE(train!$K$2:$K$4251)),"High Day Only",IF(AND(G834&lt;=AVERAGE(train!$G$2:$G$4251),K834&gt;AVERAGE(train!$K$2:$K$4251)),"High Eve Only","Low Usage")))</f>
        <v>High Eve Only</v>
      </c>
    </row>
    <row r="835" spans="1:26">
      <c r="A835" t="s">
        <v>71</v>
      </c>
      <c r="B835">
        <v>70</v>
      </c>
      <c r="C835" t="s">
        <v>28</v>
      </c>
      <c r="D835" t="s">
        <v>22</v>
      </c>
      <c r="E835" t="s">
        <v>22</v>
      </c>
      <c r="F835">
        <v>0</v>
      </c>
      <c r="G835">
        <v>126.3</v>
      </c>
      <c r="H835">
        <v>99</v>
      </c>
      <c r="I835">
        <v>21.47</v>
      </c>
      <c r="J835">
        <v>141.6</v>
      </c>
      <c r="K835">
        <v>106</v>
      </c>
      <c r="L835">
        <v>12.04</v>
      </c>
      <c r="M835">
        <v>255.9</v>
      </c>
      <c r="N835">
        <v>96</v>
      </c>
      <c r="O835">
        <v>11.52</v>
      </c>
      <c r="P835">
        <v>9.6</v>
      </c>
      <c r="Q835">
        <v>2</v>
      </c>
      <c r="R835">
        <v>2.59</v>
      </c>
      <c r="S835">
        <v>0</v>
      </c>
      <c r="T835" t="s">
        <v>22</v>
      </c>
      <c r="U835">
        <f t="shared" ref="U835:U898" si="27">IF(T835="yes",1,0)</f>
        <v>0</v>
      </c>
      <c r="V835">
        <f>IF(Table2[[#This Row],[international_plan]]="yes",1,0)</f>
        <v>0</v>
      </c>
      <c r="W835">
        <f>IF(Table2[[#This Row],[voice_mail_plan]]="yes",1,0)</f>
        <v>0</v>
      </c>
      <c r="X835" t="str">
        <f t="shared" si="26"/>
        <v>Low</v>
      </c>
      <c r="Y835" t="str">
        <f>IF(Table2[[#This Row],[total_intl_charge]] &gt; AVERAGE($R$2:$R$4245),"High","Low")</f>
        <v>Low</v>
      </c>
      <c r="Z835" t="str">
        <f>IF(AND(G835&gt;AVERAGE(train!$G$2:$G$4251),K835&gt;AVERAGE(train!$K$2:$K$4251)),"High Day &amp; Eve",IF(AND(G835&gt;AVERAGE(train!$G$2:$G$4251),K835&lt;=AVERAGE(train!$K$2:$K$4251)),"High Day Only",IF(AND(G835&lt;=AVERAGE(train!$G$2:$G$4251),K835&gt;AVERAGE(train!$K$2:$K$4251)),"High Eve Only","Low Usage")))</f>
        <v>High Eve Only</v>
      </c>
    </row>
    <row r="836" spans="1:26">
      <c r="A836" t="s">
        <v>62</v>
      </c>
      <c r="B836">
        <v>94</v>
      </c>
      <c r="C836" t="s">
        <v>28</v>
      </c>
      <c r="D836" t="s">
        <v>22</v>
      </c>
      <c r="E836" t="s">
        <v>22</v>
      </c>
      <c r="F836">
        <v>0</v>
      </c>
      <c r="G836">
        <v>190.6</v>
      </c>
      <c r="H836">
        <v>108</v>
      </c>
      <c r="I836">
        <v>32.4</v>
      </c>
      <c r="J836">
        <v>152.30000000000001</v>
      </c>
      <c r="K836">
        <v>95</v>
      </c>
      <c r="L836">
        <v>12.95</v>
      </c>
      <c r="M836">
        <v>144.69999999999999</v>
      </c>
      <c r="N836">
        <v>97</v>
      </c>
      <c r="O836">
        <v>6.51</v>
      </c>
      <c r="P836">
        <v>7.5</v>
      </c>
      <c r="Q836">
        <v>5</v>
      </c>
      <c r="R836">
        <v>2.0299999999999998</v>
      </c>
      <c r="S836">
        <v>1</v>
      </c>
      <c r="T836" t="s">
        <v>22</v>
      </c>
      <c r="U836">
        <f t="shared" si="27"/>
        <v>0</v>
      </c>
      <c r="V836">
        <f>IF(Table2[[#This Row],[international_plan]]="yes",1,0)</f>
        <v>0</v>
      </c>
      <c r="W836">
        <f>IF(Table2[[#This Row],[voice_mail_plan]]="yes",1,0)</f>
        <v>0</v>
      </c>
      <c r="X836" t="str">
        <f t="shared" si="26"/>
        <v>Medium</v>
      </c>
      <c r="Y836" t="str">
        <f>IF(Table2[[#This Row],[total_intl_charge]] &gt; AVERAGE($R$2:$R$4245),"High","Low")</f>
        <v>Low</v>
      </c>
      <c r="Z836" t="str">
        <f>IF(AND(G836&gt;AVERAGE(train!$G$2:$G$4251),K836&gt;AVERAGE(train!$K$2:$K$4251)),"High Day &amp; Eve",IF(AND(G836&gt;AVERAGE(train!$G$2:$G$4251),K836&lt;=AVERAGE(train!$K$2:$K$4251)),"High Day Only",IF(AND(G836&lt;=AVERAGE(train!$G$2:$G$4251),K836&gt;AVERAGE(train!$K$2:$K$4251)),"High Eve Only","Low Usage")))</f>
        <v>High Day Only</v>
      </c>
    </row>
    <row r="837" spans="1:26">
      <c r="A837" t="s">
        <v>72</v>
      </c>
      <c r="B837">
        <v>179</v>
      </c>
      <c r="C837" t="s">
        <v>28</v>
      </c>
      <c r="D837" t="s">
        <v>22</v>
      </c>
      <c r="E837" t="s">
        <v>22</v>
      </c>
      <c r="F837">
        <v>0</v>
      </c>
      <c r="G837">
        <v>116.1</v>
      </c>
      <c r="H837">
        <v>101</v>
      </c>
      <c r="I837">
        <v>19.739999999999998</v>
      </c>
      <c r="J837">
        <v>201.8</v>
      </c>
      <c r="K837">
        <v>99</v>
      </c>
      <c r="L837">
        <v>17.149999999999999</v>
      </c>
      <c r="M837">
        <v>181.9</v>
      </c>
      <c r="N837">
        <v>103</v>
      </c>
      <c r="O837">
        <v>8.19</v>
      </c>
      <c r="P837">
        <v>11.6</v>
      </c>
      <c r="Q837">
        <v>5</v>
      </c>
      <c r="R837">
        <v>3.13</v>
      </c>
      <c r="S837">
        <v>0</v>
      </c>
      <c r="T837" t="s">
        <v>22</v>
      </c>
      <c r="U837">
        <f t="shared" si="27"/>
        <v>0</v>
      </c>
      <c r="V837">
        <f>IF(Table2[[#This Row],[international_plan]]="yes",1,0)</f>
        <v>0</v>
      </c>
      <c r="W837">
        <f>IF(Table2[[#This Row],[voice_mail_plan]]="yes",1,0)</f>
        <v>0</v>
      </c>
      <c r="X837" t="str">
        <f t="shared" si="26"/>
        <v>Very High</v>
      </c>
      <c r="Y837" t="str">
        <f>IF(Table2[[#This Row],[total_intl_charge]] &gt; AVERAGE($R$2:$R$4245),"High","Low")</f>
        <v>High</v>
      </c>
      <c r="Z837" t="str">
        <f>IF(AND(G837&gt;AVERAGE(train!$G$2:$G$4251),K837&gt;AVERAGE(train!$K$2:$K$4251)),"High Day &amp; Eve",IF(AND(G837&gt;AVERAGE(train!$G$2:$G$4251),K837&lt;=AVERAGE(train!$K$2:$K$4251)),"High Day Only",IF(AND(G837&lt;=AVERAGE(train!$G$2:$G$4251),K837&gt;AVERAGE(train!$K$2:$K$4251)),"High Eve Only","Low Usage")))</f>
        <v>Low Usage</v>
      </c>
    </row>
    <row r="838" spans="1:26">
      <c r="A838" t="s">
        <v>67</v>
      </c>
      <c r="B838">
        <v>116</v>
      </c>
      <c r="C838" t="s">
        <v>21</v>
      </c>
      <c r="D838" t="s">
        <v>22</v>
      </c>
      <c r="E838" t="s">
        <v>22</v>
      </c>
      <c r="F838">
        <v>0</v>
      </c>
      <c r="G838">
        <v>217.3</v>
      </c>
      <c r="H838">
        <v>91</v>
      </c>
      <c r="I838">
        <v>36.94</v>
      </c>
      <c r="J838">
        <v>216.1</v>
      </c>
      <c r="K838">
        <v>95</v>
      </c>
      <c r="L838">
        <v>18.37</v>
      </c>
      <c r="M838">
        <v>148.1</v>
      </c>
      <c r="N838">
        <v>76</v>
      </c>
      <c r="O838">
        <v>6.66</v>
      </c>
      <c r="P838">
        <v>11.3</v>
      </c>
      <c r="Q838">
        <v>3</v>
      </c>
      <c r="R838">
        <v>3.05</v>
      </c>
      <c r="S838">
        <v>2</v>
      </c>
      <c r="T838" t="s">
        <v>22</v>
      </c>
      <c r="U838">
        <f t="shared" si="27"/>
        <v>0</v>
      </c>
      <c r="V838">
        <f>IF(Table2[[#This Row],[international_plan]]="yes",1,0)</f>
        <v>0</v>
      </c>
      <c r="W838">
        <f>IF(Table2[[#This Row],[voice_mail_plan]]="yes",1,0)</f>
        <v>0</v>
      </c>
      <c r="X838" t="str">
        <f t="shared" si="26"/>
        <v>High</v>
      </c>
      <c r="Y838" t="str">
        <f>IF(Table2[[#This Row],[total_intl_charge]] &gt; AVERAGE($R$2:$R$4245),"High","Low")</f>
        <v>High</v>
      </c>
      <c r="Z838" t="str">
        <f>IF(AND(G838&gt;AVERAGE(train!$G$2:$G$4251),K838&gt;AVERAGE(train!$K$2:$K$4251)),"High Day &amp; Eve",IF(AND(G838&gt;AVERAGE(train!$G$2:$G$4251),K838&lt;=AVERAGE(train!$K$2:$K$4251)),"High Day Only",IF(AND(G838&lt;=AVERAGE(train!$G$2:$G$4251),K838&gt;AVERAGE(train!$K$2:$K$4251)),"High Eve Only","Low Usage")))</f>
        <v>High Day Only</v>
      </c>
    </row>
    <row r="839" spans="1:26">
      <c r="A839" t="s">
        <v>75</v>
      </c>
      <c r="B839">
        <v>59</v>
      </c>
      <c r="C839" t="s">
        <v>28</v>
      </c>
      <c r="D839" t="s">
        <v>22</v>
      </c>
      <c r="E839" t="s">
        <v>22</v>
      </c>
      <c r="F839">
        <v>0</v>
      </c>
      <c r="G839">
        <v>179.4</v>
      </c>
      <c r="H839">
        <v>80</v>
      </c>
      <c r="I839">
        <v>30.5</v>
      </c>
      <c r="J839">
        <v>232.5</v>
      </c>
      <c r="K839">
        <v>99</v>
      </c>
      <c r="L839">
        <v>19.760000000000002</v>
      </c>
      <c r="M839">
        <v>175.8</v>
      </c>
      <c r="N839">
        <v>105</v>
      </c>
      <c r="O839">
        <v>7.91</v>
      </c>
      <c r="P839">
        <v>14.7</v>
      </c>
      <c r="Q839">
        <v>3</v>
      </c>
      <c r="R839">
        <v>3.97</v>
      </c>
      <c r="S839">
        <v>0</v>
      </c>
      <c r="T839" t="s">
        <v>22</v>
      </c>
      <c r="U839">
        <f t="shared" si="27"/>
        <v>0</v>
      </c>
      <c r="V839">
        <f>IF(Table2[[#This Row],[international_plan]]="yes",1,0)</f>
        <v>0</v>
      </c>
      <c r="W839">
        <f>IF(Table2[[#This Row],[voice_mail_plan]]="yes",1,0)</f>
        <v>0</v>
      </c>
      <c r="X839" t="str">
        <f t="shared" si="26"/>
        <v>Low</v>
      </c>
      <c r="Y839" t="str">
        <f>IF(Table2[[#This Row],[total_intl_charge]] &gt; AVERAGE($R$2:$R$4245),"High","Low")</f>
        <v>High</v>
      </c>
      <c r="Z839" t="str">
        <f>IF(AND(G839&gt;AVERAGE(train!$G$2:$G$4251),K839&gt;AVERAGE(train!$K$2:$K$4251)),"High Day &amp; Eve",IF(AND(G839&gt;AVERAGE(train!$G$2:$G$4251),K839&lt;=AVERAGE(train!$K$2:$K$4251)),"High Day Only",IF(AND(G839&lt;=AVERAGE(train!$G$2:$G$4251),K839&gt;AVERAGE(train!$K$2:$K$4251)),"High Eve Only","Low Usage")))</f>
        <v>Low Usage</v>
      </c>
    </row>
    <row r="840" spans="1:26">
      <c r="A840" t="s">
        <v>58</v>
      </c>
      <c r="B840">
        <v>165</v>
      </c>
      <c r="C840" t="s">
        <v>21</v>
      </c>
      <c r="D840" t="s">
        <v>22</v>
      </c>
      <c r="E840" t="s">
        <v>22</v>
      </c>
      <c r="F840">
        <v>0</v>
      </c>
      <c r="G840">
        <v>207.7</v>
      </c>
      <c r="H840">
        <v>109</v>
      </c>
      <c r="I840">
        <v>35.31</v>
      </c>
      <c r="J840">
        <v>164.8</v>
      </c>
      <c r="K840">
        <v>94</v>
      </c>
      <c r="L840">
        <v>14.01</v>
      </c>
      <c r="M840">
        <v>54.5</v>
      </c>
      <c r="N840">
        <v>91</v>
      </c>
      <c r="O840">
        <v>2.4500000000000002</v>
      </c>
      <c r="P840">
        <v>7.9</v>
      </c>
      <c r="Q840">
        <v>3</v>
      </c>
      <c r="R840">
        <v>2.13</v>
      </c>
      <c r="S840">
        <v>0</v>
      </c>
      <c r="T840" t="s">
        <v>22</v>
      </c>
      <c r="U840">
        <f t="shared" si="27"/>
        <v>0</v>
      </c>
      <c r="V840">
        <f>IF(Table2[[#This Row],[international_plan]]="yes",1,0)</f>
        <v>0</v>
      </c>
      <c r="W840">
        <f>IF(Table2[[#This Row],[voice_mail_plan]]="yes",1,0)</f>
        <v>0</v>
      </c>
      <c r="X840" t="str">
        <f t="shared" si="26"/>
        <v>Very High</v>
      </c>
      <c r="Y840" t="str">
        <f>IF(Table2[[#This Row],[total_intl_charge]] &gt; AVERAGE($R$2:$R$4245),"High","Low")</f>
        <v>Low</v>
      </c>
      <c r="Z840" t="str">
        <f>IF(AND(G840&gt;AVERAGE(train!$G$2:$G$4251),K840&gt;AVERAGE(train!$K$2:$K$4251)),"High Day &amp; Eve",IF(AND(G840&gt;AVERAGE(train!$G$2:$G$4251),K840&lt;=AVERAGE(train!$K$2:$K$4251)),"High Day Only",IF(AND(G840&lt;=AVERAGE(train!$G$2:$G$4251),K840&gt;AVERAGE(train!$K$2:$K$4251)),"High Eve Only","Low Usage")))</f>
        <v>High Day Only</v>
      </c>
    </row>
    <row r="841" spans="1:26">
      <c r="A841" t="s">
        <v>71</v>
      </c>
      <c r="B841">
        <v>140</v>
      </c>
      <c r="C841" t="s">
        <v>21</v>
      </c>
      <c r="D841" t="s">
        <v>22</v>
      </c>
      <c r="E841" t="s">
        <v>22</v>
      </c>
      <c r="F841">
        <v>0</v>
      </c>
      <c r="G841">
        <v>125.3</v>
      </c>
      <c r="H841">
        <v>84</v>
      </c>
      <c r="I841">
        <v>21.3</v>
      </c>
      <c r="J841">
        <v>167.6</v>
      </c>
      <c r="K841">
        <v>121</v>
      </c>
      <c r="L841">
        <v>14.25</v>
      </c>
      <c r="M841">
        <v>260.60000000000002</v>
      </c>
      <c r="N841">
        <v>94</v>
      </c>
      <c r="O841">
        <v>11.73</v>
      </c>
      <c r="P841">
        <v>8.4</v>
      </c>
      <c r="Q841">
        <v>4</v>
      </c>
      <c r="R841">
        <v>2.27</v>
      </c>
      <c r="S841">
        <v>1</v>
      </c>
      <c r="T841" t="s">
        <v>22</v>
      </c>
      <c r="U841">
        <f t="shared" si="27"/>
        <v>0</v>
      </c>
      <c r="V841">
        <f>IF(Table2[[#This Row],[international_plan]]="yes",1,0)</f>
        <v>0</v>
      </c>
      <c r="W841">
        <f>IF(Table2[[#This Row],[voice_mail_plan]]="yes",1,0)</f>
        <v>0</v>
      </c>
      <c r="X841" t="str">
        <f t="shared" si="26"/>
        <v>Very High</v>
      </c>
      <c r="Y841" t="str">
        <f>IF(Table2[[#This Row],[total_intl_charge]] &gt; AVERAGE($R$2:$R$4245),"High","Low")</f>
        <v>Low</v>
      </c>
      <c r="Z841" t="str">
        <f>IF(AND(G841&gt;AVERAGE(train!$G$2:$G$4251),K841&gt;AVERAGE(train!$K$2:$K$4251)),"High Day &amp; Eve",IF(AND(G841&gt;AVERAGE(train!$G$2:$G$4251),K841&lt;=AVERAGE(train!$K$2:$K$4251)),"High Day Only",IF(AND(G841&lt;=AVERAGE(train!$G$2:$G$4251),K841&gt;AVERAGE(train!$K$2:$K$4251)),"High Eve Only","Low Usage")))</f>
        <v>High Eve Only</v>
      </c>
    </row>
    <row r="842" spans="1:26">
      <c r="A842" t="s">
        <v>64</v>
      </c>
      <c r="B842">
        <v>93</v>
      </c>
      <c r="C842" t="s">
        <v>25</v>
      </c>
      <c r="D842" t="s">
        <v>22</v>
      </c>
      <c r="E842" t="s">
        <v>23</v>
      </c>
      <c r="F842">
        <v>32</v>
      </c>
      <c r="G842">
        <v>138.1</v>
      </c>
      <c r="H842">
        <v>91</v>
      </c>
      <c r="I842">
        <v>23.48</v>
      </c>
      <c r="J842">
        <v>167.3</v>
      </c>
      <c r="K842">
        <v>72</v>
      </c>
      <c r="L842">
        <v>14.22</v>
      </c>
      <c r="M842">
        <v>238.9</v>
      </c>
      <c r="N842">
        <v>115</v>
      </c>
      <c r="O842">
        <v>10.75</v>
      </c>
      <c r="P842">
        <v>6.8</v>
      </c>
      <c r="Q842">
        <v>3</v>
      </c>
      <c r="R842">
        <v>1.84</v>
      </c>
      <c r="S842">
        <v>2</v>
      </c>
      <c r="T842" t="s">
        <v>22</v>
      </c>
      <c r="U842">
        <f t="shared" si="27"/>
        <v>0</v>
      </c>
      <c r="V842">
        <f>IF(Table2[[#This Row],[international_plan]]="yes",1,0)</f>
        <v>0</v>
      </c>
      <c r="W842">
        <f>IF(Table2[[#This Row],[voice_mail_plan]]="yes",1,0)</f>
        <v>1</v>
      </c>
      <c r="X842" t="str">
        <f t="shared" si="26"/>
        <v>Medium</v>
      </c>
      <c r="Y842" t="str">
        <f>IF(Table2[[#This Row],[total_intl_charge]] &gt; AVERAGE($R$2:$R$4245),"High","Low")</f>
        <v>Low</v>
      </c>
      <c r="Z842" t="str">
        <f>IF(AND(G842&gt;AVERAGE(train!$G$2:$G$4251),K842&gt;AVERAGE(train!$K$2:$K$4251)),"High Day &amp; Eve",IF(AND(G842&gt;AVERAGE(train!$G$2:$G$4251),K842&lt;=AVERAGE(train!$K$2:$K$4251)),"High Day Only",IF(AND(G842&lt;=AVERAGE(train!$G$2:$G$4251),K842&gt;AVERAGE(train!$K$2:$K$4251)),"High Eve Only","Low Usage")))</f>
        <v>Low Usage</v>
      </c>
    </row>
    <row r="843" spans="1:26">
      <c r="A843" t="s">
        <v>26</v>
      </c>
      <c r="B843">
        <v>52</v>
      </c>
      <c r="C843" t="s">
        <v>28</v>
      </c>
      <c r="D843" t="s">
        <v>22</v>
      </c>
      <c r="E843" t="s">
        <v>23</v>
      </c>
      <c r="F843">
        <v>38</v>
      </c>
      <c r="G843">
        <v>169.3</v>
      </c>
      <c r="H843">
        <v>88</v>
      </c>
      <c r="I843">
        <v>28.78</v>
      </c>
      <c r="J843">
        <v>225.9</v>
      </c>
      <c r="K843">
        <v>97</v>
      </c>
      <c r="L843">
        <v>19.2</v>
      </c>
      <c r="M843">
        <v>172</v>
      </c>
      <c r="N843">
        <v>86</v>
      </c>
      <c r="O843">
        <v>7.74</v>
      </c>
      <c r="P843">
        <v>8.1999999999999993</v>
      </c>
      <c r="Q843">
        <v>3</v>
      </c>
      <c r="R843">
        <v>2.21</v>
      </c>
      <c r="S843">
        <v>0</v>
      </c>
      <c r="T843" t="s">
        <v>22</v>
      </c>
      <c r="U843">
        <f t="shared" si="27"/>
        <v>0</v>
      </c>
      <c r="V843">
        <f>IF(Table2[[#This Row],[international_plan]]="yes",1,0)</f>
        <v>0</v>
      </c>
      <c r="W843">
        <f>IF(Table2[[#This Row],[voice_mail_plan]]="yes",1,0)</f>
        <v>1</v>
      </c>
      <c r="X843" t="str">
        <f t="shared" si="26"/>
        <v>Low</v>
      </c>
      <c r="Y843" t="str">
        <f>IF(Table2[[#This Row],[total_intl_charge]] &gt; AVERAGE($R$2:$R$4245),"High","Low")</f>
        <v>Low</v>
      </c>
      <c r="Z843" t="str">
        <f>IF(AND(G843&gt;AVERAGE(train!$G$2:$G$4251),K843&gt;AVERAGE(train!$K$2:$K$4251)),"High Day &amp; Eve",IF(AND(G843&gt;AVERAGE(train!$G$2:$G$4251),K843&lt;=AVERAGE(train!$K$2:$K$4251)),"High Day Only",IF(AND(G843&lt;=AVERAGE(train!$G$2:$G$4251),K843&gt;AVERAGE(train!$K$2:$K$4251)),"High Eve Only","Low Usage")))</f>
        <v>Low Usage</v>
      </c>
    </row>
    <row r="844" spans="1:26">
      <c r="A844" t="s">
        <v>54</v>
      </c>
      <c r="B844">
        <v>64</v>
      </c>
      <c r="C844" t="s">
        <v>21</v>
      </c>
      <c r="D844" t="s">
        <v>22</v>
      </c>
      <c r="E844" t="s">
        <v>23</v>
      </c>
      <c r="F844">
        <v>27</v>
      </c>
      <c r="G844">
        <v>201.3</v>
      </c>
      <c r="H844">
        <v>101</v>
      </c>
      <c r="I844">
        <v>34.22</v>
      </c>
      <c r="J844">
        <v>143.80000000000001</v>
      </c>
      <c r="K844">
        <v>89</v>
      </c>
      <c r="L844">
        <v>12.22</v>
      </c>
      <c r="M844">
        <v>150.19999999999999</v>
      </c>
      <c r="N844">
        <v>127</v>
      </c>
      <c r="O844">
        <v>6.76</v>
      </c>
      <c r="P844">
        <v>12.3</v>
      </c>
      <c r="Q844">
        <v>3</v>
      </c>
      <c r="R844">
        <v>3.32</v>
      </c>
      <c r="S844">
        <v>1</v>
      </c>
      <c r="T844" t="s">
        <v>22</v>
      </c>
      <c r="U844">
        <f t="shared" si="27"/>
        <v>0</v>
      </c>
      <c r="V844">
        <f>IF(Table2[[#This Row],[international_plan]]="yes",1,0)</f>
        <v>0</v>
      </c>
      <c r="W844">
        <f>IF(Table2[[#This Row],[voice_mail_plan]]="yes",1,0)</f>
        <v>1</v>
      </c>
      <c r="X844" t="str">
        <f t="shared" si="26"/>
        <v>Low</v>
      </c>
      <c r="Y844" t="str">
        <f>IF(Table2[[#This Row],[total_intl_charge]] &gt; AVERAGE($R$2:$R$4245),"High","Low")</f>
        <v>High</v>
      </c>
      <c r="Z844" t="str">
        <f>IF(AND(G844&gt;AVERAGE(train!$G$2:$G$4251),K844&gt;AVERAGE(train!$K$2:$K$4251)),"High Day &amp; Eve",IF(AND(G844&gt;AVERAGE(train!$G$2:$G$4251),K844&lt;=AVERAGE(train!$K$2:$K$4251)),"High Day Only",IF(AND(G844&lt;=AVERAGE(train!$G$2:$G$4251),K844&gt;AVERAGE(train!$K$2:$K$4251)),"High Eve Only","Low Usage")))</f>
        <v>High Day Only</v>
      </c>
    </row>
    <row r="845" spans="1:26">
      <c r="A845" t="s">
        <v>52</v>
      </c>
      <c r="B845">
        <v>48</v>
      </c>
      <c r="C845" t="s">
        <v>21</v>
      </c>
      <c r="D845" t="s">
        <v>22</v>
      </c>
      <c r="E845" t="s">
        <v>22</v>
      </c>
      <c r="F845">
        <v>0</v>
      </c>
      <c r="G845">
        <v>190.4</v>
      </c>
      <c r="H845">
        <v>92</v>
      </c>
      <c r="I845">
        <v>32.369999999999997</v>
      </c>
      <c r="J845">
        <v>317.5</v>
      </c>
      <c r="K845">
        <v>85</v>
      </c>
      <c r="L845">
        <v>26.99</v>
      </c>
      <c r="M845">
        <v>133.4</v>
      </c>
      <c r="N845">
        <v>113</v>
      </c>
      <c r="O845">
        <v>6</v>
      </c>
      <c r="P845">
        <v>8.3000000000000007</v>
      </c>
      <c r="Q845">
        <v>4</v>
      </c>
      <c r="R845">
        <v>2.2400000000000002</v>
      </c>
      <c r="S845">
        <v>2</v>
      </c>
      <c r="T845" t="s">
        <v>22</v>
      </c>
      <c r="U845">
        <f t="shared" si="27"/>
        <v>0</v>
      </c>
      <c r="V845">
        <f>IF(Table2[[#This Row],[international_plan]]="yes",1,0)</f>
        <v>0</v>
      </c>
      <c r="W845">
        <f>IF(Table2[[#This Row],[voice_mail_plan]]="yes",1,0)</f>
        <v>0</v>
      </c>
      <c r="X845" t="str">
        <f t="shared" si="26"/>
        <v>Low</v>
      </c>
      <c r="Y845" t="str">
        <f>IF(Table2[[#This Row],[total_intl_charge]] &gt; AVERAGE($R$2:$R$4245),"High","Low")</f>
        <v>Low</v>
      </c>
      <c r="Z845" t="str">
        <f>IF(AND(G845&gt;AVERAGE(train!$G$2:$G$4251),K845&gt;AVERAGE(train!$K$2:$K$4251)),"High Day &amp; Eve",IF(AND(G845&gt;AVERAGE(train!$G$2:$G$4251),K845&lt;=AVERAGE(train!$K$2:$K$4251)),"High Day Only",IF(AND(G845&lt;=AVERAGE(train!$G$2:$G$4251),K845&gt;AVERAGE(train!$K$2:$K$4251)),"High Eve Only","Low Usage")))</f>
        <v>High Day Only</v>
      </c>
    </row>
    <row r="846" spans="1:26">
      <c r="A846" t="s">
        <v>36</v>
      </c>
      <c r="B846">
        <v>181</v>
      </c>
      <c r="C846" t="s">
        <v>25</v>
      </c>
      <c r="D846" t="s">
        <v>22</v>
      </c>
      <c r="E846" t="s">
        <v>22</v>
      </c>
      <c r="F846">
        <v>0</v>
      </c>
      <c r="G846">
        <v>143.30000000000001</v>
      </c>
      <c r="H846">
        <v>91</v>
      </c>
      <c r="I846">
        <v>24.36</v>
      </c>
      <c r="J846">
        <v>195.5</v>
      </c>
      <c r="K846">
        <v>58</v>
      </c>
      <c r="L846">
        <v>16.62</v>
      </c>
      <c r="M846">
        <v>223.3</v>
      </c>
      <c r="N846">
        <v>95</v>
      </c>
      <c r="O846">
        <v>10.050000000000001</v>
      </c>
      <c r="P846">
        <v>6</v>
      </c>
      <c r="Q846">
        <v>7</v>
      </c>
      <c r="R846">
        <v>1.62</v>
      </c>
      <c r="S846">
        <v>1</v>
      </c>
      <c r="T846" t="s">
        <v>22</v>
      </c>
      <c r="U846">
        <f t="shared" si="27"/>
        <v>0</v>
      </c>
      <c r="V846">
        <f>IF(Table2[[#This Row],[international_plan]]="yes",1,0)</f>
        <v>0</v>
      </c>
      <c r="W846">
        <f>IF(Table2[[#This Row],[voice_mail_plan]]="yes",1,0)</f>
        <v>0</v>
      </c>
      <c r="X846" t="str">
        <f t="shared" si="26"/>
        <v>Very High</v>
      </c>
      <c r="Y846" t="str">
        <f>IF(Table2[[#This Row],[total_intl_charge]] &gt; AVERAGE($R$2:$R$4245),"High","Low")</f>
        <v>Low</v>
      </c>
      <c r="Z846" t="str">
        <f>IF(AND(G846&gt;AVERAGE(train!$G$2:$G$4251),K846&gt;AVERAGE(train!$K$2:$K$4251)),"High Day &amp; Eve",IF(AND(G846&gt;AVERAGE(train!$G$2:$G$4251),K846&lt;=AVERAGE(train!$K$2:$K$4251)),"High Day Only",IF(AND(G846&lt;=AVERAGE(train!$G$2:$G$4251),K846&gt;AVERAGE(train!$K$2:$K$4251)),"High Eve Only","Low Usage")))</f>
        <v>Low Usage</v>
      </c>
    </row>
    <row r="847" spans="1:26">
      <c r="A847" t="s">
        <v>29</v>
      </c>
      <c r="B847">
        <v>168</v>
      </c>
      <c r="C847" t="s">
        <v>21</v>
      </c>
      <c r="D847" t="s">
        <v>22</v>
      </c>
      <c r="E847" t="s">
        <v>23</v>
      </c>
      <c r="F847">
        <v>42</v>
      </c>
      <c r="G847">
        <v>97.4</v>
      </c>
      <c r="H847">
        <v>57</v>
      </c>
      <c r="I847">
        <v>16.559999999999999</v>
      </c>
      <c r="J847">
        <v>203.6</v>
      </c>
      <c r="K847">
        <v>98</v>
      </c>
      <c r="L847">
        <v>17.309999999999999</v>
      </c>
      <c r="M847">
        <v>173.9</v>
      </c>
      <c r="N847">
        <v>124</v>
      </c>
      <c r="O847">
        <v>7.83</v>
      </c>
      <c r="P847">
        <v>11.4</v>
      </c>
      <c r="Q847">
        <v>2</v>
      </c>
      <c r="R847">
        <v>3.08</v>
      </c>
      <c r="S847">
        <v>2</v>
      </c>
      <c r="T847" t="s">
        <v>22</v>
      </c>
      <c r="U847">
        <f t="shared" si="27"/>
        <v>0</v>
      </c>
      <c r="V847">
        <f>IF(Table2[[#This Row],[international_plan]]="yes",1,0)</f>
        <v>0</v>
      </c>
      <c r="W847">
        <f>IF(Table2[[#This Row],[voice_mail_plan]]="yes",1,0)</f>
        <v>1</v>
      </c>
      <c r="X847" t="str">
        <f t="shared" si="26"/>
        <v>Very High</v>
      </c>
      <c r="Y847" t="str">
        <f>IF(Table2[[#This Row],[total_intl_charge]] &gt; AVERAGE($R$2:$R$4245),"High","Low")</f>
        <v>High</v>
      </c>
      <c r="Z847" t="str">
        <f>IF(AND(G847&gt;AVERAGE(train!$G$2:$G$4251),K847&gt;AVERAGE(train!$K$2:$K$4251)),"High Day &amp; Eve",IF(AND(G847&gt;AVERAGE(train!$G$2:$G$4251),K847&lt;=AVERAGE(train!$K$2:$K$4251)),"High Day Only",IF(AND(G847&lt;=AVERAGE(train!$G$2:$G$4251),K847&gt;AVERAGE(train!$K$2:$K$4251)),"High Eve Only","Low Usage")))</f>
        <v>Low Usage</v>
      </c>
    </row>
    <row r="848" spans="1:26">
      <c r="A848" t="s">
        <v>40</v>
      </c>
      <c r="B848">
        <v>155</v>
      </c>
      <c r="C848" t="s">
        <v>21</v>
      </c>
      <c r="D848" t="s">
        <v>22</v>
      </c>
      <c r="E848" t="s">
        <v>22</v>
      </c>
      <c r="F848">
        <v>0</v>
      </c>
      <c r="G848">
        <v>181.4</v>
      </c>
      <c r="H848">
        <v>111</v>
      </c>
      <c r="I848">
        <v>30.84</v>
      </c>
      <c r="J848">
        <v>167.7</v>
      </c>
      <c r="K848">
        <v>92</v>
      </c>
      <c r="L848">
        <v>14.25</v>
      </c>
      <c r="M848">
        <v>168.5</v>
      </c>
      <c r="N848">
        <v>122</v>
      </c>
      <c r="O848">
        <v>7.58</v>
      </c>
      <c r="P848">
        <v>11.3</v>
      </c>
      <c r="Q848">
        <v>3</v>
      </c>
      <c r="R848">
        <v>3.05</v>
      </c>
      <c r="S848">
        <v>3</v>
      </c>
      <c r="T848" t="s">
        <v>22</v>
      </c>
      <c r="U848">
        <f t="shared" si="27"/>
        <v>0</v>
      </c>
      <c r="V848">
        <f>IF(Table2[[#This Row],[international_plan]]="yes",1,0)</f>
        <v>0</v>
      </c>
      <c r="W848">
        <f>IF(Table2[[#This Row],[voice_mail_plan]]="yes",1,0)</f>
        <v>0</v>
      </c>
      <c r="X848" t="str">
        <f t="shared" si="26"/>
        <v>Very High</v>
      </c>
      <c r="Y848" t="str">
        <f>IF(Table2[[#This Row],[total_intl_charge]] &gt; AVERAGE($R$2:$R$4245),"High","Low")</f>
        <v>High</v>
      </c>
      <c r="Z848" t="str">
        <f>IF(AND(G848&gt;AVERAGE(train!$G$2:$G$4251),K848&gt;AVERAGE(train!$K$2:$K$4251)),"High Day &amp; Eve",IF(AND(G848&gt;AVERAGE(train!$G$2:$G$4251),K848&lt;=AVERAGE(train!$K$2:$K$4251)),"High Day Only",IF(AND(G848&lt;=AVERAGE(train!$G$2:$G$4251),K848&gt;AVERAGE(train!$K$2:$K$4251)),"High Eve Only","Low Usage")))</f>
        <v>High Day Only</v>
      </c>
    </row>
    <row r="849" spans="1:26">
      <c r="A849" t="s">
        <v>75</v>
      </c>
      <c r="B849">
        <v>105</v>
      </c>
      <c r="C849" t="s">
        <v>28</v>
      </c>
      <c r="D849" t="s">
        <v>22</v>
      </c>
      <c r="E849" t="s">
        <v>22</v>
      </c>
      <c r="F849">
        <v>0</v>
      </c>
      <c r="G849">
        <v>246.4</v>
      </c>
      <c r="H849">
        <v>83</v>
      </c>
      <c r="I849">
        <v>41.89</v>
      </c>
      <c r="J849">
        <v>256.2</v>
      </c>
      <c r="K849">
        <v>101</v>
      </c>
      <c r="L849">
        <v>21.78</v>
      </c>
      <c r="M849">
        <v>169</v>
      </c>
      <c r="N849">
        <v>151</v>
      </c>
      <c r="O849">
        <v>7.61</v>
      </c>
      <c r="P849">
        <v>3.8</v>
      </c>
      <c r="Q849">
        <v>4</v>
      </c>
      <c r="R849">
        <v>1.03</v>
      </c>
      <c r="S849">
        <v>0</v>
      </c>
      <c r="T849" t="s">
        <v>22</v>
      </c>
      <c r="U849">
        <f t="shared" si="27"/>
        <v>0</v>
      </c>
      <c r="V849">
        <f>IF(Table2[[#This Row],[international_plan]]="yes",1,0)</f>
        <v>0</v>
      </c>
      <c r="W849">
        <f>IF(Table2[[#This Row],[voice_mail_plan]]="yes",1,0)</f>
        <v>0</v>
      </c>
      <c r="X849" t="str">
        <f t="shared" si="26"/>
        <v>High</v>
      </c>
      <c r="Y849" t="str">
        <f>IF(Table2[[#This Row],[total_intl_charge]] &gt; AVERAGE($R$2:$R$4245),"High","Low")</f>
        <v>Low</v>
      </c>
      <c r="Z849" t="str">
        <f>IF(AND(G849&gt;AVERAGE(train!$G$2:$G$4251),K849&gt;AVERAGE(train!$K$2:$K$4251)),"High Day &amp; Eve",IF(AND(G849&gt;AVERAGE(train!$G$2:$G$4251),K849&lt;=AVERAGE(train!$K$2:$K$4251)),"High Day Only",IF(AND(G849&lt;=AVERAGE(train!$G$2:$G$4251),K849&gt;AVERAGE(train!$K$2:$K$4251)),"High Eve Only","Low Usage")))</f>
        <v>High Day &amp; Eve</v>
      </c>
    </row>
    <row r="850" spans="1:26">
      <c r="A850" t="s">
        <v>75</v>
      </c>
      <c r="B850">
        <v>182</v>
      </c>
      <c r="C850" t="s">
        <v>21</v>
      </c>
      <c r="D850" t="s">
        <v>22</v>
      </c>
      <c r="E850" t="s">
        <v>22</v>
      </c>
      <c r="F850">
        <v>0</v>
      </c>
      <c r="G850">
        <v>104.9</v>
      </c>
      <c r="H850">
        <v>111</v>
      </c>
      <c r="I850">
        <v>17.829999999999998</v>
      </c>
      <c r="J850">
        <v>198.5</v>
      </c>
      <c r="K850">
        <v>120</v>
      </c>
      <c r="L850">
        <v>16.87</v>
      </c>
      <c r="M850">
        <v>258.2</v>
      </c>
      <c r="N850">
        <v>91</v>
      </c>
      <c r="O850">
        <v>11.62</v>
      </c>
      <c r="P850">
        <v>8</v>
      </c>
      <c r="Q850">
        <v>5</v>
      </c>
      <c r="R850">
        <v>2.16</v>
      </c>
      <c r="S850">
        <v>2</v>
      </c>
      <c r="T850" t="s">
        <v>22</v>
      </c>
      <c r="U850">
        <f t="shared" si="27"/>
        <v>0</v>
      </c>
      <c r="V850">
        <f>IF(Table2[[#This Row],[international_plan]]="yes",1,0)</f>
        <v>0</v>
      </c>
      <c r="W850">
        <f>IF(Table2[[#This Row],[voice_mail_plan]]="yes",1,0)</f>
        <v>0</v>
      </c>
      <c r="X850" t="str">
        <f t="shared" si="26"/>
        <v>Very High</v>
      </c>
      <c r="Y850" t="str">
        <f>IF(Table2[[#This Row],[total_intl_charge]] &gt; AVERAGE($R$2:$R$4245),"High","Low")</f>
        <v>Low</v>
      </c>
      <c r="Z850" t="str">
        <f>IF(AND(G850&gt;AVERAGE(train!$G$2:$G$4251),K850&gt;AVERAGE(train!$K$2:$K$4251)),"High Day &amp; Eve",IF(AND(G850&gt;AVERAGE(train!$G$2:$G$4251),K850&lt;=AVERAGE(train!$K$2:$K$4251)),"High Day Only",IF(AND(G850&lt;=AVERAGE(train!$G$2:$G$4251),K850&gt;AVERAGE(train!$K$2:$K$4251)),"High Eve Only","Low Usage")))</f>
        <v>High Eve Only</v>
      </c>
    </row>
    <row r="851" spans="1:26">
      <c r="A851" t="s">
        <v>36</v>
      </c>
      <c r="B851">
        <v>104</v>
      </c>
      <c r="C851" t="s">
        <v>21</v>
      </c>
      <c r="D851" t="s">
        <v>22</v>
      </c>
      <c r="E851" t="s">
        <v>22</v>
      </c>
      <c r="F851">
        <v>0</v>
      </c>
      <c r="G851">
        <v>156.19999999999999</v>
      </c>
      <c r="H851">
        <v>93</v>
      </c>
      <c r="I851">
        <v>26.55</v>
      </c>
      <c r="J851">
        <v>193</v>
      </c>
      <c r="K851">
        <v>54</v>
      </c>
      <c r="L851">
        <v>16.41</v>
      </c>
      <c r="M851">
        <v>222.7</v>
      </c>
      <c r="N851">
        <v>94</v>
      </c>
      <c r="O851">
        <v>10.02</v>
      </c>
      <c r="P851">
        <v>13.1</v>
      </c>
      <c r="Q851">
        <v>5</v>
      </c>
      <c r="R851">
        <v>3.54</v>
      </c>
      <c r="S851">
        <v>1</v>
      </c>
      <c r="T851" t="s">
        <v>22</v>
      </c>
      <c r="U851">
        <f t="shared" si="27"/>
        <v>0</v>
      </c>
      <c r="V851">
        <f>IF(Table2[[#This Row],[international_plan]]="yes",1,0)</f>
        <v>0</v>
      </c>
      <c r="W851">
        <f>IF(Table2[[#This Row],[voice_mail_plan]]="yes",1,0)</f>
        <v>0</v>
      </c>
      <c r="X851" t="str">
        <f t="shared" si="26"/>
        <v>High</v>
      </c>
      <c r="Y851" t="str">
        <f>IF(Table2[[#This Row],[total_intl_charge]] &gt; AVERAGE($R$2:$R$4245),"High","Low")</f>
        <v>High</v>
      </c>
      <c r="Z851" t="str">
        <f>IF(AND(G851&gt;AVERAGE(train!$G$2:$G$4251),K851&gt;AVERAGE(train!$K$2:$K$4251)),"High Day &amp; Eve",IF(AND(G851&gt;AVERAGE(train!$G$2:$G$4251),K851&lt;=AVERAGE(train!$K$2:$K$4251)),"High Day Only",IF(AND(G851&lt;=AVERAGE(train!$G$2:$G$4251),K851&gt;AVERAGE(train!$K$2:$K$4251)),"High Eve Only","Low Usage")))</f>
        <v>Low Usage</v>
      </c>
    </row>
    <row r="852" spans="1:26">
      <c r="A852" t="s">
        <v>20</v>
      </c>
      <c r="B852">
        <v>102</v>
      </c>
      <c r="C852" t="s">
        <v>21</v>
      </c>
      <c r="D852" t="s">
        <v>22</v>
      </c>
      <c r="E852" t="s">
        <v>22</v>
      </c>
      <c r="F852">
        <v>0</v>
      </c>
      <c r="G852">
        <v>114.8</v>
      </c>
      <c r="H852">
        <v>125</v>
      </c>
      <c r="I852">
        <v>19.52</v>
      </c>
      <c r="J852">
        <v>81.900000000000006</v>
      </c>
      <c r="K852">
        <v>126</v>
      </c>
      <c r="L852">
        <v>6.96</v>
      </c>
      <c r="M852">
        <v>304.3</v>
      </c>
      <c r="N852">
        <v>101</v>
      </c>
      <c r="O852">
        <v>13.69</v>
      </c>
      <c r="P852">
        <v>12</v>
      </c>
      <c r="Q852">
        <v>4</v>
      </c>
      <c r="R852">
        <v>3.24</v>
      </c>
      <c r="S852">
        <v>0</v>
      </c>
      <c r="T852" t="s">
        <v>22</v>
      </c>
      <c r="U852">
        <f t="shared" si="27"/>
        <v>0</v>
      </c>
      <c r="V852">
        <f>IF(Table2[[#This Row],[international_plan]]="yes",1,0)</f>
        <v>0</v>
      </c>
      <c r="W852">
        <f>IF(Table2[[#This Row],[voice_mail_plan]]="yes",1,0)</f>
        <v>0</v>
      </c>
      <c r="X852" t="str">
        <f t="shared" si="26"/>
        <v>High</v>
      </c>
      <c r="Y852" t="str">
        <f>IF(Table2[[#This Row],[total_intl_charge]] &gt; AVERAGE($R$2:$R$4245),"High","Low")</f>
        <v>High</v>
      </c>
      <c r="Z852" t="str">
        <f>IF(AND(G852&gt;AVERAGE(train!$G$2:$G$4251),K852&gt;AVERAGE(train!$K$2:$K$4251)),"High Day &amp; Eve",IF(AND(G852&gt;AVERAGE(train!$G$2:$G$4251),K852&lt;=AVERAGE(train!$K$2:$K$4251)),"High Day Only",IF(AND(G852&lt;=AVERAGE(train!$G$2:$G$4251),K852&gt;AVERAGE(train!$K$2:$K$4251)),"High Eve Only","Low Usage")))</f>
        <v>High Eve Only</v>
      </c>
    </row>
    <row r="853" spans="1:26">
      <c r="A853" t="s">
        <v>68</v>
      </c>
      <c r="B853">
        <v>122</v>
      </c>
      <c r="C853" t="s">
        <v>21</v>
      </c>
      <c r="D853" t="s">
        <v>22</v>
      </c>
      <c r="E853" t="s">
        <v>22</v>
      </c>
      <c r="F853">
        <v>0</v>
      </c>
      <c r="G853">
        <v>232.5</v>
      </c>
      <c r="H853">
        <v>96</v>
      </c>
      <c r="I853">
        <v>39.53</v>
      </c>
      <c r="J853">
        <v>205.5</v>
      </c>
      <c r="K853">
        <v>120</v>
      </c>
      <c r="L853">
        <v>17.47</v>
      </c>
      <c r="M853">
        <v>213.7</v>
      </c>
      <c r="N853">
        <v>91</v>
      </c>
      <c r="O853">
        <v>9.6199999999999992</v>
      </c>
      <c r="P853">
        <v>11.9</v>
      </c>
      <c r="Q853">
        <v>2</v>
      </c>
      <c r="R853">
        <v>3.21</v>
      </c>
      <c r="S853">
        <v>0</v>
      </c>
      <c r="T853" t="s">
        <v>22</v>
      </c>
      <c r="U853">
        <f t="shared" si="27"/>
        <v>0</v>
      </c>
      <c r="V853">
        <f>IF(Table2[[#This Row],[international_plan]]="yes",1,0)</f>
        <v>0</v>
      </c>
      <c r="W853">
        <f>IF(Table2[[#This Row],[voice_mail_plan]]="yes",1,0)</f>
        <v>0</v>
      </c>
      <c r="X853" t="str">
        <f t="shared" si="26"/>
        <v>High</v>
      </c>
      <c r="Y853" t="str">
        <f>IF(Table2[[#This Row],[total_intl_charge]] &gt; AVERAGE($R$2:$R$4245),"High","Low")</f>
        <v>High</v>
      </c>
      <c r="Z853" t="str">
        <f>IF(AND(G853&gt;AVERAGE(train!$G$2:$G$4251),K853&gt;AVERAGE(train!$K$2:$K$4251)),"High Day &amp; Eve",IF(AND(G853&gt;AVERAGE(train!$G$2:$G$4251),K853&lt;=AVERAGE(train!$K$2:$K$4251)),"High Day Only",IF(AND(G853&lt;=AVERAGE(train!$G$2:$G$4251),K853&gt;AVERAGE(train!$K$2:$K$4251)),"High Eve Only","Low Usage")))</f>
        <v>High Day &amp; Eve</v>
      </c>
    </row>
    <row r="854" spans="1:26">
      <c r="A854" t="s">
        <v>43</v>
      </c>
      <c r="B854">
        <v>41</v>
      </c>
      <c r="C854" t="s">
        <v>21</v>
      </c>
      <c r="D854" t="s">
        <v>22</v>
      </c>
      <c r="E854" t="s">
        <v>22</v>
      </c>
      <c r="F854">
        <v>0</v>
      </c>
      <c r="G854">
        <v>143.6</v>
      </c>
      <c r="H854">
        <v>117</v>
      </c>
      <c r="I854">
        <v>24.41</v>
      </c>
      <c r="J854">
        <v>152.4</v>
      </c>
      <c r="K854">
        <v>108</v>
      </c>
      <c r="L854">
        <v>12.95</v>
      </c>
      <c r="M854">
        <v>194.4</v>
      </c>
      <c r="N854">
        <v>110</v>
      </c>
      <c r="O854">
        <v>8.75</v>
      </c>
      <c r="P854">
        <v>8.6</v>
      </c>
      <c r="Q854">
        <v>3</v>
      </c>
      <c r="R854">
        <v>2.3199999999999998</v>
      </c>
      <c r="S854">
        <v>1</v>
      </c>
      <c r="T854" t="s">
        <v>22</v>
      </c>
      <c r="U854">
        <f t="shared" si="27"/>
        <v>0</v>
      </c>
      <c r="V854">
        <f>IF(Table2[[#This Row],[international_plan]]="yes",1,0)</f>
        <v>0</v>
      </c>
      <c r="W854">
        <f>IF(Table2[[#This Row],[voice_mail_plan]]="yes",1,0)</f>
        <v>0</v>
      </c>
      <c r="X854" t="str">
        <f t="shared" si="26"/>
        <v>Low</v>
      </c>
      <c r="Y854" t="str">
        <f>IF(Table2[[#This Row],[total_intl_charge]] &gt; AVERAGE($R$2:$R$4245),"High","Low")</f>
        <v>Low</v>
      </c>
      <c r="Z854" t="str">
        <f>IF(AND(G854&gt;AVERAGE(train!$G$2:$G$4251),K854&gt;AVERAGE(train!$K$2:$K$4251)),"High Day &amp; Eve",IF(AND(G854&gt;AVERAGE(train!$G$2:$G$4251),K854&lt;=AVERAGE(train!$K$2:$K$4251)),"High Day Only",IF(AND(G854&lt;=AVERAGE(train!$G$2:$G$4251),K854&gt;AVERAGE(train!$K$2:$K$4251)),"High Eve Only","Low Usage")))</f>
        <v>High Eve Only</v>
      </c>
    </row>
    <row r="855" spans="1:26">
      <c r="A855" t="s">
        <v>48</v>
      </c>
      <c r="B855">
        <v>132</v>
      </c>
      <c r="C855" t="s">
        <v>21</v>
      </c>
      <c r="D855" t="s">
        <v>22</v>
      </c>
      <c r="E855" t="s">
        <v>22</v>
      </c>
      <c r="F855">
        <v>0</v>
      </c>
      <c r="G855">
        <v>176.7</v>
      </c>
      <c r="H855">
        <v>132</v>
      </c>
      <c r="I855">
        <v>30.04</v>
      </c>
      <c r="J855">
        <v>244.1</v>
      </c>
      <c r="K855">
        <v>80</v>
      </c>
      <c r="L855">
        <v>20.75</v>
      </c>
      <c r="M855">
        <v>176.3</v>
      </c>
      <c r="N855">
        <v>120</v>
      </c>
      <c r="O855">
        <v>7.93</v>
      </c>
      <c r="P855">
        <v>9.1</v>
      </c>
      <c r="Q855">
        <v>4</v>
      </c>
      <c r="R855">
        <v>2.46</v>
      </c>
      <c r="S855">
        <v>2</v>
      </c>
      <c r="T855" t="s">
        <v>22</v>
      </c>
      <c r="U855">
        <f t="shared" si="27"/>
        <v>0</v>
      </c>
      <c r="V855">
        <f>IF(Table2[[#This Row],[international_plan]]="yes",1,0)</f>
        <v>0</v>
      </c>
      <c r="W855">
        <f>IF(Table2[[#This Row],[voice_mail_plan]]="yes",1,0)</f>
        <v>0</v>
      </c>
      <c r="X855" t="str">
        <f t="shared" si="26"/>
        <v>Very High</v>
      </c>
      <c r="Y855" t="str">
        <f>IF(Table2[[#This Row],[total_intl_charge]] &gt; AVERAGE($R$2:$R$4245),"High","Low")</f>
        <v>Low</v>
      </c>
      <c r="Z855" t="str">
        <f>IF(AND(G855&gt;AVERAGE(train!$G$2:$G$4251),K855&gt;AVERAGE(train!$K$2:$K$4251)),"High Day &amp; Eve",IF(AND(G855&gt;AVERAGE(train!$G$2:$G$4251),K855&lt;=AVERAGE(train!$K$2:$K$4251)),"High Day Only",IF(AND(G855&lt;=AVERAGE(train!$G$2:$G$4251),K855&gt;AVERAGE(train!$K$2:$K$4251)),"High Eve Only","Low Usage")))</f>
        <v>Low Usage</v>
      </c>
    </row>
    <row r="856" spans="1:26">
      <c r="A856" t="s">
        <v>44</v>
      </c>
      <c r="B856">
        <v>76</v>
      </c>
      <c r="C856" t="s">
        <v>21</v>
      </c>
      <c r="D856" t="s">
        <v>22</v>
      </c>
      <c r="E856" t="s">
        <v>22</v>
      </c>
      <c r="F856">
        <v>0</v>
      </c>
      <c r="G856">
        <v>263.39999999999998</v>
      </c>
      <c r="H856">
        <v>148</v>
      </c>
      <c r="I856">
        <v>44.78</v>
      </c>
      <c r="J856">
        <v>230.3</v>
      </c>
      <c r="K856">
        <v>69</v>
      </c>
      <c r="L856">
        <v>19.579999999999998</v>
      </c>
      <c r="M856">
        <v>170.6</v>
      </c>
      <c r="N856">
        <v>101</v>
      </c>
      <c r="O856">
        <v>7.68</v>
      </c>
      <c r="P856">
        <v>11.4</v>
      </c>
      <c r="Q856">
        <v>5</v>
      </c>
      <c r="R856">
        <v>3.08</v>
      </c>
      <c r="S856">
        <v>1</v>
      </c>
      <c r="T856" t="s">
        <v>23</v>
      </c>
      <c r="U856">
        <f t="shared" si="27"/>
        <v>1</v>
      </c>
      <c r="V856">
        <f>IF(Table2[[#This Row],[international_plan]]="yes",1,0)</f>
        <v>0</v>
      </c>
      <c r="W856">
        <f>IF(Table2[[#This Row],[voice_mail_plan]]="yes",1,0)</f>
        <v>0</v>
      </c>
      <c r="X856" t="str">
        <f t="shared" si="26"/>
        <v>Medium</v>
      </c>
      <c r="Y856" t="str">
        <f>IF(Table2[[#This Row],[total_intl_charge]] &gt; AVERAGE($R$2:$R$4245),"High","Low")</f>
        <v>High</v>
      </c>
      <c r="Z856" t="str">
        <f>IF(AND(G856&gt;AVERAGE(train!$G$2:$G$4251),K856&gt;AVERAGE(train!$K$2:$K$4251)),"High Day &amp; Eve",IF(AND(G856&gt;AVERAGE(train!$G$2:$G$4251),K856&lt;=AVERAGE(train!$K$2:$K$4251)),"High Day Only",IF(AND(G856&lt;=AVERAGE(train!$G$2:$G$4251),K856&gt;AVERAGE(train!$K$2:$K$4251)),"High Eve Only","Low Usage")))</f>
        <v>High Day Only</v>
      </c>
    </row>
    <row r="857" spans="1:26">
      <c r="A857" t="s">
        <v>31</v>
      </c>
      <c r="B857">
        <v>13</v>
      </c>
      <c r="C857" t="s">
        <v>21</v>
      </c>
      <c r="D857" t="s">
        <v>22</v>
      </c>
      <c r="E857" t="s">
        <v>22</v>
      </c>
      <c r="F857">
        <v>0</v>
      </c>
      <c r="G857">
        <v>146.4</v>
      </c>
      <c r="H857">
        <v>74</v>
      </c>
      <c r="I857">
        <v>24.89</v>
      </c>
      <c r="J857">
        <v>148.5</v>
      </c>
      <c r="K857">
        <v>92</v>
      </c>
      <c r="L857">
        <v>12.62</v>
      </c>
      <c r="M857">
        <v>216.7</v>
      </c>
      <c r="N857">
        <v>96</v>
      </c>
      <c r="O857">
        <v>9.75</v>
      </c>
      <c r="P857">
        <v>11.3</v>
      </c>
      <c r="Q857">
        <v>3</v>
      </c>
      <c r="R857">
        <v>3.05</v>
      </c>
      <c r="S857">
        <v>1</v>
      </c>
      <c r="T857" t="s">
        <v>22</v>
      </c>
      <c r="U857">
        <f t="shared" si="27"/>
        <v>0</v>
      </c>
      <c r="V857">
        <f>IF(Table2[[#This Row],[international_plan]]="yes",1,0)</f>
        <v>0</v>
      </c>
      <c r="W857">
        <f>IF(Table2[[#This Row],[voice_mail_plan]]="yes",1,0)</f>
        <v>0</v>
      </c>
      <c r="X857" t="str">
        <f t="shared" si="26"/>
        <v>Low</v>
      </c>
      <c r="Y857" t="str">
        <f>IF(Table2[[#This Row],[total_intl_charge]] &gt; AVERAGE($R$2:$R$4245),"High","Low")</f>
        <v>High</v>
      </c>
      <c r="Z857" t="str">
        <f>IF(AND(G857&gt;AVERAGE(train!$G$2:$G$4251),K857&gt;AVERAGE(train!$K$2:$K$4251)),"High Day &amp; Eve",IF(AND(G857&gt;AVERAGE(train!$G$2:$G$4251),K857&lt;=AVERAGE(train!$K$2:$K$4251)),"High Day Only",IF(AND(G857&lt;=AVERAGE(train!$G$2:$G$4251),K857&gt;AVERAGE(train!$K$2:$K$4251)),"High Eve Only","Low Usage")))</f>
        <v>Low Usage</v>
      </c>
    </row>
    <row r="858" spans="1:26">
      <c r="A858" t="s">
        <v>45</v>
      </c>
      <c r="B858">
        <v>115</v>
      </c>
      <c r="C858" t="s">
        <v>21</v>
      </c>
      <c r="D858" t="s">
        <v>22</v>
      </c>
      <c r="E858" t="s">
        <v>23</v>
      </c>
      <c r="F858">
        <v>33</v>
      </c>
      <c r="G858">
        <v>145</v>
      </c>
      <c r="H858">
        <v>72</v>
      </c>
      <c r="I858">
        <v>24.65</v>
      </c>
      <c r="J858">
        <v>194.5</v>
      </c>
      <c r="K858">
        <v>157</v>
      </c>
      <c r="L858">
        <v>16.53</v>
      </c>
      <c r="M858">
        <v>242.3</v>
      </c>
      <c r="N858">
        <v>138</v>
      </c>
      <c r="O858">
        <v>10.9</v>
      </c>
      <c r="P858">
        <v>14.2</v>
      </c>
      <c r="Q858">
        <v>3</v>
      </c>
      <c r="R858">
        <v>3.83</v>
      </c>
      <c r="S858">
        <v>2</v>
      </c>
      <c r="T858" t="s">
        <v>22</v>
      </c>
      <c r="U858">
        <f t="shared" si="27"/>
        <v>0</v>
      </c>
      <c r="V858">
        <f>IF(Table2[[#This Row],[international_plan]]="yes",1,0)</f>
        <v>0</v>
      </c>
      <c r="W858">
        <f>IF(Table2[[#This Row],[voice_mail_plan]]="yes",1,0)</f>
        <v>1</v>
      </c>
      <c r="X858" t="str">
        <f t="shared" si="26"/>
        <v>High</v>
      </c>
      <c r="Y858" t="str">
        <f>IF(Table2[[#This Row],[total_intl_charge]] &gt; AVERAGE($R$2:$R$4245),"High","Low")</f>
        <v>High</v>
      </c>
      <c r="Z858" t="str">
        <f>IF(AND(G858&gt;AVERAGE(train!$G$2:$G$4251),K858&gt;AVERAGE(train!$K$2:$K$4251)),"High Day &amp; Eve",IF(AND(G858&gt;AVERAGE(train!$G$2:$G$4251),K858&lt;=AVERAGE(train!$K$2:$K$4251)),"High Day Only",IF(AND(G858&lt;=AVERAGE(train!$G$2:$G$4251),K858&gt;AVERAGE(train!$K$2:$K$4251)),"High Eve Only","Low Usage")))</f>
        <v>High Eve Only</v>
      </c>
    </row>
    <row r="859" spans="1:26">
      <c r="A859" t="s">
        <v>31</v>
      </c>
      <c r="B859">
        <v>67</v>
      </c>
      <c r="C859" t="s">
        <v>25</v>
      </c>
      <c r="D859" t="s">
        <v>22</v>
      </c>
      <c r="E859" t="s">
        <v>22</v>
      </c>
      <c r="F859">
        <v>0</v>
      </c>
      <c r="G859">
        <v>167.8</v>
      </c>
      <c r="H859">
        <v>91</v>
      </c>
      <c r="I859">
        <v>28.53</v>
      </c>
      <c r="J859">
        <v>167.7</v>
      </c>
      <c r="K859">
        <v>69</v>
      </c>
      <c r="L859">
        <v>14.25</v>
      </c>
      <c r="M859">
        <v>110.3</v>
      </c>
      <c r="N859">
        <v>71</v>
      </c>
      <c r="O859">
        <v>4.96</v>
      </c>
      <c r="P859">
        <v>8.4</v>
      </c>
      <c r="Q859">
        <v>12</v>
      </c>
      <c r="R859">
        <v>2.27</v>
      </c>
      <c r="S859">
        <v>1</v>
      </c>
      <c r="T859" t="s">
        <v>22</v>
      </c>
      <c r="U859">
        <f t="shared" si="27"/>
        <v>0</v>
      </c>
      <c r="V859">
        <f>IF(Table2[[#This Row],[international_plan]]="yes",1,0)</f>
        <v>0</v>
      </c>
      <c r="W859">
        <f>IF(Table2[[#This Row],[voice_mail_plan]]="yes",1,0)</f>
        <v>0</v>
      </c>
      <c r="X859" t="str">
        <f t="shared" si="26"/>
        <v>Low</v>
      </c>
      <c r="Y859" t="str">
        <f>IF(Table2[[#This Row],[total_intl_charge]] &gt; AVERAGE($R$2:$R$4245),"High","Low")</f>
        <v>Low</v>
      </c>
      <c r="Z859" t="str">
        <f>IF(AND(G859&gt;AVERAGE(train!$G$2:$G$4251),K859&gt;AVERAGE(train!$K$2:$K$4251)),"High Day &amp; Eve",IF(AND(G859&gt;AVERAGE(train!$G$2:$G$4251),K859&lt;=AVERAGE(train!$K$2:$K$4251)),"High Day Only",IF(AND(G859&lt;=AVERAGE(train!$G$2:$G$4251),K859&gt;AVERAGE(train!$K$2:$K$4251)),"High Eve Only","Low Usage")))</f>
        <v>Low Usage</v>
      </c>
    </row>
    <row r="860" spans="1:26">
      <c r="A860" t="s">
        <v>50</v>
      </c>
      <c r="B860">
        <v>100</v>
      </c>
      <c r="C860" t="s">
        <v>28</v>
      </c>
      <c r="D860" t="s">
        <v>22</v>
      </c>
      <c r="E860" t="s">
        <v>22</v>
      </c>
      <c r="F860">
        <v>0</v>
      </c>
      <c r="G860">
        <v>142.5</v>
      </c>
      <c r="H860">
        <v>87</v>
      </c>
      <c r="I860">
        <v>24.23</v>
      </c>
      <c r="J860">
        <v>195.7</v>
      </c>
      <c r="K860">
        <v>88</v>
      </c>
      <c r="L860">
        <v>16.63</v>
      </c>
      <c r="M860">
        <v>122.1</v>
      </c>
      <c r="N860">
        <v>117</v>
      </c>
      <c r="O860">
        <v>5.49</v>
      </c>
      <c r="P860">
        <v>7.8</v>
      </c>
      <c r="Q860">
        <v>8</v>
      </c>
      <c r="R860">
        <v>2.11</v>
      </c>
      <c r="S860">
        <v>2</v>
      </c>
      <c r="T860" t="s">
        <v>22</v>
      </c>
      <c r="U860">
        <f t="shared" si="27"/>
        <v>0</v>
      </c>
      <c r="V860">
        <f>IF(Table2[[#This Row],[international_plan]]="yes",1,0)</f>
        <v>0</v>
      </c>
      <c r="W860">
        <f>IF(Table2[[#This Row],[voice_mail_plan]]="yes",1,0)</f>
        <v>0</v>
      </c>
      <c r="X860" t="str">
        <f t="shared" si="26"/>
        <v>Medium</v>
      </c>
      <c r="Y860" t="str">
        <f>IF(Table2[[#This Row],[total_intl_charge]] &gt; AVERAGE($R$2:$R$4245),"High","Low")</f>
        <v>Low</v>
      </c>
      <c r="Z860" t="str">
        <f>IF(AND(G860&gt;AVERAGE(train!$G$2:$G$4251),K860&gt;AVERAGE(train!$K$2:$K$4251)),"High Day &amp; Eve",IF(AND(G860&gt;AVERAGE(train!$G$2:$G$4251),K860&lt;=AVERAGE(train!$K$2:$K$4251)),"High Day Only",IF(AND(G860&lt;=AVERAGE(train!$G$2:$G$4251),K860&gt;AVERAGE(train!$K$2:$K$4251)),"High Eve Only","Low Usage")))</f>
        <v>Low Usage</v>
      </c>
    </row>
    <row r="861" spans="1:26">
      <c r="A861" t="s">
        <v>47</v>
      </c>
      <c r="B861">
        <v>146</v>
      </c>
      <c r="C861" t="s">
        <v>28</v>
      </c>
      <c r="D861" t="s">
        <v>23</v>
      </c>
      <c r="E861" t="s">
        <v>22</v>
      </c>
      <c r="F861">
        <v>0</v>
      </c>
      <c r="G861">
        <v>133</v>
      </c>
      <c r="H861">
        <v>65</v>
      </c>
      <c r="I861">
        <v>22.61</v>
      </c>
      <c r="J861">
        <v>262.8</v>
      </c>
      <c r="K861">
        <v>93</v>
      </c>
      <c r="L861">
        <v>22.34</v>
      </c>
      <c r="M861">
        <v>214.3</v>
      </c>
      <c r="N861">
        <v>128</v>
      </c>
      <c r="O861">
        <v>9.64</v>
      </c>
      <c r="P861">
        <v>11.2</v>
      </c>
      <c r="Q861">
        <v>3</v>
      </c>
      <c r="R861">
        <v>3.02</v>
      </c>
      <c r="S861">
        <v>1</v>
      </c>
      <c r="T861" t="s">
        <v>22</v>
      </c>
      <c r="U861">
        <f t="shared" si="27"/>
        <v>0</v>
      </c>
      <c r="V861">
        <f>IF(Table2[[#This Row],[international_plan]]="yes",1,0)</f>
        <v>1</v>
      </c>
      <c r="W861">
        <f>IF(Table2[[#This Row],[voice_mail_plan]]="yes",1,0)</f>
        <v>0</v>
      </c>
      <c r="X861" t="str">
        <f t="shared" si="26"/>
        <v>Very High</v>
      </c>
      <c r="Y861" t="str">
        <f>IF(Table2[[#This Row],[total_intl_charge]] &gt; AVERAGE($R$2:$R$4245),"High","Low")</f>
        <v>High</v>
      </c>
      <c r="Z861" t="str">
        <f>IF(AND(G861&gt;AVERAGE(train!$G$2:$G$4251),K861&gt;AVERAGE(train!$K$2:$K$4251)),"High Day &amp; Eve",IF(AND(G861&gt;AVERAGE(train!$G$2:$G$4251),K861&lt;=AVERAGE(train!$K$2:$K$4251)),"High Day Only",IF(AND(G861&lt;=AVERAGE(train!$G$2:$G$4251),K861&gt;AVERAGE(train!$K$2:$K$4251)),"High Eve Only","Low Usage")))</f>
        <v>Low Usage</v>
      </c>
    </row>
    <row r="862" spans="1:26">
      <c r="A862" t="s">
        <v>63</v>
      </c>
      <c r="B862">
        <v>148</v>
      </c>
      <c r="C862" t="s">
        <v>21</v>
      </c>
      <c r="D862" t="s">
        <v>22</v>
      </c>
      <c r="E862" t="s">
        <v>23</v>
      </c>
      <c r="F862">
        <v>11</v>
      </c>
      <c r="G862">
        <v>252.9</v>
      </c>
      <c r="H862">
        <v>129</v>
      </c>
      <c r="I862">
        <v>42.99</v>
      </c>
      <c r="J862">
        <v>284.3</v>
      </c>
      <c r="K862">
        <v>88</v>
      </c>
      <c r="L862">
        <v>24.17</v>
      </c>
      <c r="M862">
        <v>262.8</v>
      </c>
      <c r="N862">
        <v>99</v>
      </c>
      <c r="O862">
        <v>11.83</v>
      </c>
      <c r="P862">
        <v>12.3</v>
      </c>
      <c r="Q862">
        <v>1</v>
      </c>
      <c r="R862">
        <v>3.32</v>
      </c>
      <c r="S862">
        <v>1</v>
      </c>
      <c r="T862" t="s">
        <v>22</v>
      </c>
      <c r="U862">
        <f t="shared" si="27"/>
        <v>0</v>
      </c>
      <c r="V862">
        <f>IF(Table2[[#This Row],[international_plan]]="yes",1,0)</f>
        <v>0</v>
      </c>
      <c r="W862">
        <f>IF(Table2[[#This Row],[voice_mail_plan]]="yes",1,0)</f>
        <v>1</v>
      </c>
      <c r="X862" t="str">
        <f t="shared" si="26"/>
        <v>Very High</v>
      </c>
      <c r="Y862" t="str">
        <f>IF(Table2[[#This Row],[total_intl_charge]] &gt; AVERAGE($R$2:$R$4245),"High","Low")</f>
        <v>High</v>
      </c>
      <c r="Z862" t="str">
        <f>IF(AND(G862&gt;AVERAGE(train!$G$2:$G$4251),K862&gt;AVERAGE(train!$K$2:$K$4251)),"High Day &amp; Eve",IF(AND(G862&gt;AVERAGE(train!$G$2:$G$4251),K862&lt;=AVERAGE(train!$K$2:$K$4251)),"High Day Only",IF(AND(G862&lt;=AVERAGE(train!$G$2:$G$4251),K862&gt;AVERAGE(train!$K$2:$K$4251)),"High Eve Only","Low Usage")))</f>
        <v>High Day Only</v>
      </c>
    </row>
    <row r="863" spans="1:26">
      <c r="A863" t="s">
        <v>68</v>
      </c>
      <c r="B863">
        <v>67</v>
      </c>
      <c r="C863" t="s">
        <v>21</v>
      </c>
      <c r="D863" t="s">
        <v>22</v>
      </c>
      <c r="E863" t="s">
        <v>23</v>
      </c>
      <c r="F863">
        <v>28</v>
      </c>
      <c r="G863">
        <v>95</v>
      </c>
      <c r="H863">
        <v>94</v>
      </c>
      <c r="I863">
        <v>16.149999999999999</v>
      </c>
      <c r="J863">
        <v>291.2</v>
      </c>
      <c r="K863">
        <v>73</v>
      </c>
      <c r="L863">
        <v>24.75</v>
      </c>
      <c r="M863">
        <v>159.6</v>
      </c>
      <c r="N863">
        <v>114</v>
      </c>
      <c r="O863">
        <v>7.18</v>
      </c>
      <c r="P863">
        <v>10</v>
      </c>
      <c r="Q863">
        <v>2</v>
      </c>
      <c r="R863">
        <v>2.7</v>
      </c>
      <c r="S863">
        <v>2</v>
      </c>
      <c r="T863" t="s">
        <v>22</v>
      </c>
      <c r="U863">
        <f t="shared" si="27"/>
        <v>0</v>
      </c>
      <c r="V863">
        <f>IF(Table2[[#This Row],[international_plan]]="yes",1,0)</f>
        <v>0</v>
      </c>
      <c r="W863">
        <f>IF(Table2[[#This Row],[voice_mail_plan]]="yes",1,0)</f>
        <v>1</v>
      </c>
      <c r="X863" t="str">
        <f t="shared" si="26"/>
        <v>Low</v>
      </c>
      <c r="Y863" t="str">
        <f>IF(Table2[[#This Row],[total_intl_charge]] &gt; AVERAGE($R$2:$R$4245),"High","Low")</f>
        <v>Low</v>
      </c>
      <c r="Z863" t="str">
        <f>IF(AND(G863&gt;AVERAGE(train!$G$2:$G$4251),K863&gt;AVERAGE(train!$K$2:$K$4251)),"High Day &amp; Eve",IF(AND(G863&gt;AVERAGE(train!$G$2:$G$4251),K863&lt;=AVERAGE(train!$K$2:$K$4251)),"High Day Only",IF(AND(G863&lt;=AVERAGE(train!$G$2:$G$4251),K863&gt;AVERAGE(train!$K$2:$K$4251)),"High Eve Only","Low Usage")))</f>
        <v>Low Usage</v>
      </c>
    </row>
    <row r="864" spans="1:26">
      <c r="A864" t="s">
        <v>55</v>
      </c>
      <c r="B864">
        <v>161</v>
      </c>
      <c r="C864" t="s">
        <v>28</v>
      </c>
      <c r="D864" t="s">
        <v>23</v>
      </c>
      <c r="E864" t="s">
        <v>22</v>
      </c>
      <c r="F864">
        <v>0</v>
      </c>
      <c r="G864">
        <v>194.2</v>
      </c>
      <c r="H864">
        <v>106</v>
      </c>
      <c r="I864">
        <v>33.01</v>
      </c>
      <c r="J864">
        <v>249.4</v>
      </c>
      <c r="K864">
        <v>105</v>
      </c>
      <c r="L864">
        <v>21.2</v>
      </c>
      <c r="M864">
        <v>254.9</v>
      </c>
      <c r="N864">
        <v>129</v>
      </c>
      <c r="O864">
        <v>11.47</v>
      </c>
      <c r="P864">
        <v>12.9</v>
      </c>
      <c r="Q864">
        <v>1</v>
      </c>
      <c r="R864">
        <v>3.48</v>
      </c>
      <c r="S864">
        <v>1</v>
      </c>
      <c r="T864" t="s">
        <v>23</v>
      </c>
      <c r="U864">
        <f t="shared" si="27"/>
        <v>1</v>
      </c>
      <c r="V864">
        <f>IF(Table2[[#This Row],[international_plan]]="yes",1,0)</f>
        <v>1</v>
      </c>
      <c r="W864">
        <f>IF(Table2[[#This Row],[voice_mail_plan]]="yes",1,0)</f>
        <v>0</v>
      </c>
      <c r="X864" t="str">
        <f t="shared" si="26"/>
        <v>Very High</v>
      </c>
      <c r="Y864" t="str">
        <f>IF(Table2[[#This Row],[total_intl_charge]] &gt; AVERAGE($R$2:$R$4245),"High","Low")</f>
        <v>High</v>
      </c>
      <c r="Z864" t="str">
        <f>IF(AND(G864&gt;AVERAGE(train!$G$2:$G$4251),K864&gt;AVERAGE(train!$K$2:$K$4251)),"High Day &amp; Eve",IF(AND(G864&gt;AVERAGE(train!$G$2:$G$4251),K864&lt;=AVERAGE(train!$K$2:$K$4251)),"High Day Only",IF(AND(G864&lt;=AVERAGE(train!$G$2:$G$4251),K864&gt;AVERAGE(train!$K$2:$K$4251)),"High Eve Only","Low Usage")))</f>
        <v>High Day &amp; Eve</v>
      </c>
    </row>
    <row r="865" spans="1:26">
      <c r="A865" t="s">
        <v>70</v>
      </c>
      <c r="B865">
        <v>70</v>
      </c>
      <c r="C865" t="s">
        <v>21</v>
      </c>
      <c r="D865" t="s">
        <v>22</v>
      </c>
      <c r="E865" t="s">
        <v>22</v>
      </c>
      <c r="F865">
        <v>0</v>
      </c>
      <c r="G865">
        <v>222.8</v>
      </c>
      <c r="H865">
        <v>114</v>
      </c>
      <c r="I865">
        <v>37.880000000000003</v>
      </c>
      <c r="J865">
        <v>215.9</v>
      </c>
      <c r="K865">
        <v>113</v>
      </c>
      <c r="L865">
        <v>18.350000000000001</v>
      </c>
      <c r="M865">
        <v>223.5</v>
      </c>
      <c r="N865">
        <v>122</v>
      </c>
      <c r="O865">
        <v>10.06</v>
      </c>
      <c r="P865">
        <v>0</v>
      </c>
      <c r="Q865">
        <v>0</v>
      </c>
      <c r="R865">
        <v>0</v>
      </c>
      <c r="S865">
        <v>1</v>
      </c>
      <c r="T865" t="s">
        <v>22</v>
      </c>
      <c r="U865">
        <f t="shared" si="27"/>
        <v>0</v>
      </c>
      <c r="V865">
        <f>IF(Table2[[#This Row],[international_plan]]="yes",1,0)</f>
        <v>0</v>
      </c>
      <c r="W865">
        <f>IF(Table2[[#This Row],[voice_mail_plan]]="yes",1,0)</f>
        <v>0</v>
      </c>
      <c r="X865" t="str">
        <f t="shared" si="26"/>
        <v>Low</v>
      </c>
      <c r="Y865" t="str">
        <f>IF(Table2[[#This Row],[total_intl_charge]] &gt; AVERAGE($R$2:$R$4245),"High","Low")</f>
        <v>Low</v>
      </c>
      <c r="Z865" t="str">
        <f>IF(AND(G865&gt;AVERAGE(train!$G$2:$G$4251),K865&gt;AVERAGE(train!$K$2:$K$4251)),"High Day &amp; Eve",IF(AND(G865&gt;AVERAGE(train!$G$2:$G$4251),K865&lt;=AVERAGE(train!$K$2:$K$4251)),"High Day Only",IF(AND(G865&lt;=AVERAGE(train!$G$2:$G$4251),K865&gt;AVERAGE(train!$K$2:$K$4251)),"High Eve Only","Low Usage")))</f>
        <v>High Day &amp; Eve</v>
      </c>
    </row>
    <row r="866" spans="1:26">
      <c r="A866" t="s">
        <v>38</v>
      </c>
      <c r="B866">
        <v>99</v>
      </c>
      <c r="C866" t="s">
        <v>21</v>
      </c>
      <c r="D866" t="s">
        <v>22</v>
      </c>
      <c r="E866" t="s">
        <v>23</v>
      </c>
      <c r="F866">
        <v>42</v>
      </c>
      <c r="G866">
        <v>216</v>
      </c>
      <c r="H866">
        <v>125</v>
      </c>
      <c r="I866">
        <v>36.72</v>
      </c>
      <c r="J866">
        <v>232.3</v>
      </c>
      <c r="K866">
        <v>104</v>
      </c>
      <c r="L866">
        <v>19.75</v>
      </c>
      <c r="M866">
        <v>215.5</v>
      </c>
      <c r="N866">
        <v>100</v>
      </c>
      <c r="O866">
        <v>9.6999999999999993</v>
      </c>
      <c r="P866">
        <v>9.3000000000000007</v>
      </c>
      <c r="Q866">
        <v>4</v>
      </c>
      <c r="R866">
        <v>2.5099999999999998</v>
      </c>
      <c r="S866">
        <v>2</v>
      </c>
      <c r="T866" t="s">
        <v>23</v>
      </c>
      <c r="U866">
        <f t="shared" si="27"/>
        <v>1</v>
      </c>
      <c r="V866">
        <f>IF(Table2[[#This Row],[international_plan]]="yes",1,0)</f>
        <v>0</v>
      </c>
      <c r="W866">
        <f>IF(Table2[[#This Row],[voice_mail_plan]]="yes",1,0)</f>
        <v>1</v>
      </c>
      <c r="X866" t="str">
        <f t="shared" si="26"/>
        <v>Medium</v>
      </c>
      <c r="Y866" t="str">
        <f>IF(Table2[[#This Row],[total_intl_charge]] &gt; AVERAGE($R$2:$R$4245),"High","Low")</f>
        <v>Low</v>
      </c>
      <c r="Z866" t="str">
        <f>IF(AND(G866&gt;AVERAGE(train!$G$2:$G$4251),K866&gt;AVERAGE(train!$K$2:$K$4251)),"High Day &amp; Eve",IF(AND(G866&gt;AVERAGE(train!$G$2:$G$4251),K866&lt;=AVERAGE(train!$K$2:$K$4251)),"High Day Only",IF(AND(G866&lt;=AVERAGE(train!$G$2:$G$4251),K866&gt;AVERAGE(train!$K$2:$K$4251)),"High Eve Only","Low Usage")))</f>
        <v>High Day &amp; Eve</v>
      </c>
    </row>
    <row r="867" spans="1:26">
      <c r="A867" t="s">
        <v>55</v>
      </c>
      <c r="B867">
        <v>87</v>
      </c>
      <c r="C867" t="s">
        <v>21</v>
      </c>
      <c r="D867" t="s">
        <v>22</v>
      </c>
      <c r="E867" t="s">
        <v>22</v>
      </c>
      <c r="F867">
        <v>0</v>
      </c>
      <c r="G867">
        <v>146.30000000000001</v>
      </c>
      <c r="H867">
        <v>108</v>
      </c>
      <c r="I867">
        <v>24.87</v>
      </c>
      <c r="J867">
        <v>171.8</v>
      </c>
      <c r="K867">
        <v>102</v>
      </c>
      <c r="L867">
        <v>14.6</v>
      </c>
      <c r="M867">
        <v>167.5</v>
      </c>
      <c r="N867">
        <v>66</v>
      </c>
      <c r="O867">
        <v>7.54</v>
      </c>
      <c r="P867">
        <v>5.3</v>
      </c>
      <c r="Q867">
        <v>9</v>
      </c>
      <c r="R867">
        <v>1.43</v>
      </c>
      <c r="S867">
        <v>1</v>
      </c>
      <c r="T867" t="s">
        <v>22</v>
      </c>
      <c r="U867">
        <f t="shared" si="27"/>
        <v>0</v>
      </c>
      <c r="V867">
        <f>IF(Table2[[#This Row],[international_plan]]="yes",1,0)</f>
        <v>0</v>
      </c>
      <c r="W867">
        <f>IF(Table2[[#This Row],[voice_mail_plan]]="yes",1,0)</f>
        <v>0</v>
      </c>
      <c r="X867" t="str">
        <f t="shared" si="26"/>
        <v>Medium</v>
      </c>
      <c r="Y867" t="str">
        <f>IF(Table2[[#This Row],[total_intl_charge]] &gt; AVERAGE($R$2:$R$4245),"High","Low")</f>
        <v>Low</v>
      </c>
      <c r="Z867" t="str">
        <f>IF(AND(G867&gt;AVERAGE(train!$G$2:$G$4251),K867&gt;AVERAGE(train!$K$2:$K$4251)),"High Day &amp; Eve",IF(AND(G867&gt;AVERAGE(train!$G$2:$G$4251),K867&lt;=AVERAGE(train!$K$2:$K$4251)),"High Day Only",IF(AND(G867&lt;=AVERAGE(train!$G$2:$G$4251),K867&gt;AVERAGE(train!$K$2:$K$4251)),"High Eve Only","Low Usage")))</f>
        <v>High Eve Only</v>
      </c>
    </row>
    <row r="868" spans="1:26">
      <c r="A868" t="s">
        <v>54</v>
      </c>
      <c r="B868">
        <v>131</v>
      </c>
      <c r="C868" t="s">
        <v>25</v>
      </c>
      <c r="D868" t="s">
        <v>22</v>
      </c>
      <c r="E868" t="s">
        <v>22</v>
      </c>
      <c r="F868">
        <v>0</v>
      </c>
      <c r="G868">
        <v>94.4</v>
      </c>
      <c r="H868">
        <v>80</v>
      </c>
      <c r="I868">
        <v>16.05</v>
      </c>
      <c r="J868">
        <v>215.1</v>
      </c>
      <c r="K868">
        <v>101</v>
      </c>
      <c r="L868">
        <v>18.28</v>
      </c>
      <c r="M868">
        <v>179.7</v>
      </c>
      <c r="N868">
        <v>108</v>
      </c>
      <c r="O868">
        <v>8.09</v>
      </c>
      <c r="P868">
        <v>13.1</v>
      </c>
      <c r="Q868">
        <v>9</v>
      </c>
      <c r="R868">
        <v>3.54</v>
      </c>
      <c r="S868">
        <v>2</v>
      </c>
      <c r="T868" t="s">
        <v>22</v>
      </c>
      <c r="U868">
        <f t="shared" si="27"/>
        <v>0</v>
      </c>
      <c r="V868">
        <f>IF(Table2[[#This Row],[international_plan]]="yes",1,0)</f>
        <v>0</v>
      </c>
      <c r="W868">
        <f>IF(Table2[[#This Row],[voice_mail_plan]]="yes",1,0)</f>
        <v>0</v>
      </c>
      <c r="X868" t="str">
        <f t="shared" si="26"/>
        <v>Very High</v>
      </c>
      <c r="Y868" t="str">
        <f>IF(Table2[[#This Row],[total_intl_charge]] &gt; AVERAGE($R$2:$R$4245),"High","Low")</f>
        <v>High</v>
      </c>
      <c r="Z868" t="str">
        <f>IF(AND(G868&gt;AVERAGE(train!$G$2:$G$4251),K868&gt;AVERAGE(train!$K$2:$K$4251)),"High Day &amp; Eve",IF(AND(G868&gt;AVERAGE(train!$G$2:$G$4251),K868&lt;=AVERAGE(train!$K$2:$K$4251)),"High Day Only",IF(AND(G868&lt;=AVERAGE(train!$G$2:$G$4251),K868&gt;AVERAGE(train!$K$2:$K$4251)),"High Eve Only","Low Usage")))</f>
        <v>High Eve Only</v>
      </c>
    </row>
    <row r="869" spans="1:26">
      <c r="A869" t="s">
        <v>64</v>
      </c>
      <c r="B869">
        <v>119</v>
      </c>
      <c r="C869" t="s">
        <v>28</v>
      </c>
      <c r="D869" t="s">
        <v>22</v>
      </c>
      <c r="E869" t="s">
        <v>22</v>
      </c>
      <c r="F869">
        <v>0</v>
      </c>
      <c r="G869">
        <v>190.4</v>
      </c>
      <c r="H869">
        <v>74</v>
      </c>
      <c r="I869">
        <v>32.369999999999997</v>
      </c>
      <c r="J869">
        <v>215.6</v>
      </c>
      <c r="K869">
        <v>113</v>
      </c>
      <c r="L869">
        <v>18.329999999999998</v>
      </c>
      <c r="M869">
        <v>161.19999999999999</v>
      </c>
      <c r="N869">
        <v>111</v>
      </c>
      <c r="O869">
        <v>7.25</v>
      </c>
      <c r="P869">
        <v>10</v>
      </c>
      <c r="Q869">
        <v>1</v>
      </c>
      <c r="R869">
        <v>2.7</v>
      </c>
      <c r="S869">
        <v>2</v>
      </c>
      <c r="T869" t="s">
        <v>22</v>
      </c>
      <c r="U869">
        <f t="shared" si="27"/>
        <v>0</v>
      </c>
      <c r="V869">
        <f>IF(Table2[[#This Row],[international_plan]]="yes",1,0)</f>
        <v>0</v>
      </c>
      <c r="W869">
        <f>IF(Table2[[#This Row],[voice_mail_plan]]="yes",1,0)</f>
        <v>0</v>
      </c>
      <c r="X869" t="str">
        <f t="shared" si="26"/>
        <v>High</v>
      </c>
      <c r="Y869" t="str">
        <f>IF(Table2[[#This Row],[total_intl_charge]] &gt; AVERAGE($R$2:$R$4245),"High","Low")</f>
        <v>Low</v>
      </c>
      <c r="Z869" t="str">
        <f>IF(AND(G869&gt;AVERAGE(train!$G$2:$G$4251),K869&gt;AVERAGE(train!$K$2:$K$4251)),"High Day &amp; Eve",IF(AND(G869&gt;AVERAGE(train!$G$2:$G$4251),K869&lt;=AVERAGE(train!$K$2:$K$4251)),"High Day Only",IF(AND(G869&lt;=AVERAGE(train!$G$2:$G$4251),K869&gt;AVERAGE(train!$K$2:$K$4251)),"High Eve Only","Low Usage")))</f>
        <v>High Day &amp; Eve</v>
      </c>
    </row>
    <row r="870" spans="1:26">
      <c r="A870" t="s">
        <v>29</v>
      </c>
      <c r="B870">
        <v>119</v>
      </c>
      <c r="C870" t="s">
        <v>25</v>
      </c>
      <c r="D870" t="s">
        <v>22</v>
      </c>
      <c r="E870" t="s">
        <v>23</v>
      </c>
      <c r="F870">
        <v>32</v>
      </c>
      <c r="G870">
        <v>142.6</v>
      </c>
      <c r="H870">
        <v>77</v>
      </c>
      <c r="I870">
        <v>24.24</v>
      </c>
      <c r="J870">
        <v>208.2</v>
      </c>
      <c r="K870">
        <v>126</v>
      </c>
      <c r="L870">
        <v>17.7</v>
      </c>
      <c r="M870">
        <v>171</v>
      </c>
      <c r="N870">
        <v>102</v>
      </c>
      <c r="O870">
        <v>7.69</v>
      </c>
      <c r="P870">
        <v>12</v>
      </c>
      <c r="Q870">
        <v>2</v>
      </c>
      <c r="R870">
        <v>3.24</v>
      </c>
      <c r="S870">
        <v>3</v>
      </c>
      <c r="T870" t="s">
        <v>22</v>
      </c>
      <c r="U870">
        <f t="shared" si="27"/>
        <v>0</v>
      </c>
      <c r="V870">
        <f>IF(Table2[[#This Row],[international_plan]]="yes",1,0)</f>
        <v>0</v>
      </c>
      <c r="W870">
        <f>IF(Table2[[#This Row],[voice_mail_plan]]="yes",1,0)</f>
        <v>1</v>
      </c>
      <c r="X870" t="str">
        <f t="shared" si="26"/>
        <v>High</v>
      </c>
      <c r="Y870" t="str">
        <f>IF(Table2[[#This Row],[total_intl_charge]] &gt; AVERAGE($R$2:$R$4245),"High","Low")</f>
        <v>High</v>
      </c>
      <c r="Z870" t="str">
        <f>IF(AND(G870&gt;AVERAGE(train!$G$2:$G$4251),K870&gt;AVERAGE(train!$K$2:$K$4251)),"High Day &amp; Eve",IF(AND(G870&gt;AVERAGE(train!$G$2:$G$4251),K870&lt;=AVERAGE(train!$K$2:$K$4251)),"High Day Only",IF(AND(G870&lt;=AVERAGE(train!$G$2:$G$4251),K870&gt;AVERAGE(train!$K$2:$K$4251)),"High Eve Only","Low Usage")))</f>
        <v>High Eve Only</v>
      </c>
    </row>
    <row r="871" spans="1:26">
      <c r="A871" t="s">
        <v>33</v>
      </c>
      <c r="B871">
        <v>87</v>
      </c>
      <c r="C871" t="s">
        <v>28</v>
      </c>
      <c r="D871" t="s">
        <v>23</v>
      </c>
      <c r="E871" t="s">
        <v>22</v>
      </c>
      <c r="F871">
        <v>0</v>
      </c>
      <c r="G871">
        <v>134.19999999999999</v>
      </c>
      <c r="H871">
        <v>80</v>
      </c>
      <c r="I871">
        <v>22.81</v>
      </c>
      <c r="J871">
        <v>165</v>
      </c>
      <c r="K871">
        <v>71</v>
      </c>
      <c r="L871">
        <v>14.03</v>
      </c>
      <c r="M871">
        <v>173.1</v>
      </c>
      <c r="N871">
        <v>102</v>
      </c>
      <c r="O871">
        <v>7.79</v>
      </c>
      <c r="P871">
        <v>10.7</v>
      </c>
      <c r="Q871">
        <v>5</v>
      </c>
      <c r="R871">
        <v>2.89</v>
      </c>
      <c r="S871">
        <v>0</v>
      </c>
      <c r="T871" t="s">
        <v>22</v>
      </c>
      <c r="U871">
        <f t="shared" si="27"/>
        <v>0</v>
      </c>
      <c r="V871">
        <f>IF(Table2[[#This Row],[international_plan]]="yes",1,0)</f>
        <v>1</v>
      </c>
      <c r="W871">
        <f>IF(Table2[[#This Row],[voice_mail_plan]]="yes",1,0)</f>
        <v>0</v>
      </c>
      <c r="X871" t="str">
        <f t="shared" si="26"/>
        <v>Medium</v>
      </c>
      <c r="Y871" t="str">
        <f>IF(Table2[[#This Row],[total_intl_charge]] &gt; AVERAGE($R$2:$R$4245),"High","Low")</f>
        <v>High</v>
      </c>
      <c r="Z871" t="str">
        <f>IF(AND(G871&gt;AVERAGE(train!$G$2:$G$4251),K871&gt;AVERAGE(train!$K$2:$K$4251)),"High Day &amp; Eve",IF(AND(G871&gt;AVERAGE(train!$G$2:$G$4251),K871&lt;=AVERAGE(train!$K$2:$K$4251)),"High Day Only",IF(AND(G871&lt;=AVERAGE(train!$G$2:$G$4251),K871&gt;AVERAGE(train!$K$2:$K$4251)),"High Eve Only","Low Usage")))</f>
        <v>Low Usage</v>
      </c>
    </row>
    <row r="872" spans="1:26">
      <c r="A872" t="s">
        <v>56</v>
      </c>
      <c r="B872">
        <v>112</v>
      </c>
      <c r="C872" t="s">
        <v>21</v>
      </c>
      <c r="D872" t="s">
        <v>22</v>
      </c>
      <c r="E872" t="s">
        <v>22</v>
      </c>
      <c r="F872">
        <v>0</v>
      </c>
      <c r="G872">
        <v>111.9</v>
      </c>
      <c r="H872">
        <v>92</v>
      </c>
      <c r="I872">
        <v>19.02</v>
      </c>
      <c r="J872">
        <v>114</v>
      </c>
      <c r="K872">
        <v>143</v>
      </c>
      <c r="L872">
        <v>9.69</v>
      </c>
      <c r="M872">
        <v>146.80000000000001</v>
      </c>
      <c r="N872">
        <v>79</v>
      </c>
      <c r="O872">
        <v>6.61</v>
      </c>
      <c r="P872">
        <v>14.1</v>
      </c>
      <c r="Q872">
        <v>3</v>
      </c>
      <c r="R872">
        <v>3.81</v>
      </c>
      <c r="S872">
        <v>5</v>
      </c>
      <c r="T872" t="s">
        <v>23</v>
      </c>
      <c r="U872">
        <f t="shared" si="27"/>
        <v>1</v>
      </c>
      <c r="V872">
        <f>IF(Table2[[#This Row],[international_plan]]="yes",1,0)</f>
        <v>0</v>
      </c>
      <c r="W872">
        <f>IF(Table2[[#This Row],[voice_mail_plan]]="yes",1,0)</f>
        <v>0</v>
      </c>
      <c r="X872" t="str">
        <f t="shared" si="26"/>
        <v>High</v>
      </c>
      <c r="Y872" t="str">
        <f>IF(Table2[[#This Row],[total_intl_charge]] &gt; AVERAGE($R$2:$R$4245),"High","Low")</f>
        <v>High</v>
      </c>
      <c r="Z872" t="str">
        <f>IF(AND(G872&gt;AVERAGE(train!$G$2:$G$4251),K872&gt;AVERAGE(train!$K$2:$K$4251)),"High Day &amp; Eve",IF(AND(G872&gt;AVERAGE(train!$G$2:$G$4251),K872&lt;=AVERAGE(train!$K$2:$K$4251)),"High Day Only",IF(AND(G872&lt;=AVERAGE(train!$G$2:$G$4251),K872&gt;AVERAGE(train!$K$2:$K$4251)),"High Eve Only","Low Usage")))</f>
        <v>High Eve Only</v>
      </c>
    </row>
    <row r="873" spans="1:26">
      <c r="A873" t="s">
        <v>33</v>
      </c>
      <c r="B873">
        <v>75</v>
      </c>
      <c r="C873" t="s">
        <v>21</v>
      </c>
      <c r="D873" t="s">
        <v>22</v>
      </c>
      <c r="E873" t="s">
        <v>22</v>
      </c>
      <c r="F873">
        <v>0</v>
      </c>
      <c r="G873">
        <v>122.8</v>
      </c>
      <c r="H873">
        <v>89</v>
      </c>
      <c r="I873">
        <v>20.88</v>
      </c>
      <c r="J873">
        <v>211.3</v>
      </c>
      <c r="K873">
        <v>104</v>
      </c>
      <c r="L873">
        <v>17.96</v>
      </c>
      <c r="M873">
        <v>261.39999999999998</v>
      </c>
      <c r="N873">
        <v>91</v>
      </c>
      <c r="O873">
        <v>11.76</v>
      </c>
      <c r="P873">
        <v>10.7</v>
      </c>
      <c r="Q873">
        <v>2</v>
      </c>
      <c r="R873">
        <v>2.89</v>
      </c>
      <c r="S873">
        <v>2</v>
      </c>
      <c r="T873" t="s">
        <v>22</v>
      </c>
      <c r="U873">
        <f t="shared" si="27"/>
        <v>0</v>
      </c>
      <c r="V873">
        <f>IF(Table2[[#This Row],[international_plan]]="yes",1,0)</f>
        <v>0</v>
      </c>
      <c r="W873">
        <f>IF(Table2[[#This Row],[voice_mail_plan]]="yes",1,0)</f>
        <v>0</v>
      </c>
      <c r="X873" t="str">
        <f t="shared" si="26"/>
        <v>Medium</v>
      </c>
      <c r="Y873" t="str">
        <f>IF(Table2[[#This Row],[total_intl_charge]] &gt; AVERAGE($R$2:$R$4245),"High","Low")</f>
        <v>High</v>
      </c>
      <c r="Z873" t="str">
        <f>IF(AND(G873&gt;AVERAGE(train!$G$2:$G$4251),K873&gt;AVERAGE(train!$K$2:$K$4251)),"High Day &amp; Eve",IF(AND(G873&gt;AVERAGE(train!$G$2:$G$4251),K873&lt;=AVERAGE(train!$K$2:$K$4251)),"High Day Only",IF(AND(G873&lt;=AVERAGE(train!$G$2:$G$4251),K873&gt;AVERAGE(train!$K$2:$K$4251)),"High Eve Only","Low Usage")))</f>
        <v>High Eve Only</v>
      </c>
    </row>
    <row r="874" spans="1:26">
      <c r="A874" t="s">
        <v>74</v>
      </c>
      <c r="B874">
        <v>150</v>
      </c>
      <c r="C874" t="s">
        <v>28</v>
      </c>
      <c r="D874" t="s">
        <v>22</v>
      </c>
      <c r="E874" t="s">
        <v>22</v>
      </c>
      <c r="F874">
        <v>0</v>
      </c>
      <c r="G874">
        <v>189.3</v>
      </c>
      <c r="H874">
        <v>77</v>
      </c>
      <c r="I874">
        <v>32.18</v>
      </c>
      <c r="J874">
        <v>220.9</v>
      </c>
      <c r="K874">
        <v>105</v>
      </c>
      <c r="L874">
        <v>18.78</v>
      </c>
      <c r="M874">
        <v>238.7</v>
      </c>
      <c r="N874">
        <v>117</v>
      </c>
      <c r="O874">
        <v>10.74</v>
      </c>
      <c r="P874">
        <v>9.1999999999999993</v>
      </c>
      <c r="Q874">
        <v>5</v>
      </c>
      <c r="R874">
        <v>2.48</v>
      </c>
      <c r="S874">
        <v>4</v>
      </c>
      <c r="T874" t="s">
        <v>22</v>
      </c>
      <c r="U874">
        <f t="shared" si="27"/>
        <v>0</v>
      </c>
      <c r="V874">
        <f>IF(Table2[[#This Row],[international_plan]]="yes",1,0)</f>
        <v>0</v>
      </c>
      <c r="W874">
        <f>IF(Table2[[#This Row],[voice_mail_plan]]="yes",1,0)</f>
        <v>0</v>
      </c>
      <c r="X874" t="str">
        <f t="shared" si="26"/>
        <v>Very High</v>
      </c>
      <c r="Y874" t="str">
        <f>IF(Table2[[#This Row],[total_intl_charge]] &gt; AVERAGE($R$2:$R$4245),"High","Low")</f>
        <v>Low</v>
      </c>
      <c r="Z874" t="str">
        <f>IF(AND(G874&gt;AVERAGE(train!$G$2:$G$4251),K874&gt;AVERAGE(train!$K$2:$K$4251)),"High Day &amp; Eve",IF(AND(G874&gt;AVERAGE(train!$G$2:$G$4251),K874&lt;=AVERAGE(train!$K$2:$K$4251)),"High Day Only",IF(AND(G874&lt;=AVERAGE(train!$G$2:$G$4251),K874&gt;AVERAGE(train!$K$2:$K$4251)),"High Eve Only","Low Usage")))</f>
        <v>High Day &amp; Eve</v>
      </c>
    </row>
    <row r="875" spans="1:26">
      <c r="A875" t="s">
        <v>32</v>
      </c>
      <c r="B875">
        <v>161</v>
      </c>
      <c r="C875" t="s">
        <v>28</v>
      </c>
      <c r="D875" t="s">
        <v>22</v>
      </c>
      <c r="E875" t="s">
        <v>23</v>
      </c>
      <c r="F875">
        <v>38</v>
      </c>
      <c r="G875">
        <v>240.4</v>
      </c>
      <c r="H875">
        <v>112</v>
      </c>
      <c r="I875">
        <v>40.869999999999997</v>
      </c>
      <c r="J875">
        <v>201.8</v>
      </c>
      <c r="K875">
        <v>102</v>
      </c>
      <c r="L875">
        <v>17.149999999999999</v>
      </c>
      <c r="M875">
        <v>206.1</v>
      </c>
      <c r="N875">
        <v>112</v>
      </c>
      <c r="O875">
        <v>9.27</v>
      </c>
      <c r="P875">
        <v>16.100000000000001</v>
      </c>
      <c r="Q875">
        <v>6</v>
      </c>
      <c r="R875">
        <v>4.3499999999999996</v>
      </c>
      <c r="S875">
        <v>0</v>
      </c>
      <c r="T875" t="s">
        <v>22</v>
      </c>
      <c r="U875">
        <f t="shared" si="27"/>
        <v>0</v>
      </c>
      <c r="V875">
        <f>IF(Table2[[#This Row],[international_plan]]="yes",1,0)</f>
        <v>0</v>
      </c>
      <c r="W875">
        <f>IF(Table2[[#This Row],[voice_mail_plan]]="yes",1,0)</f>
        <v>1</v>
      </c>
      <c r="X875" t="str">
        <f t="shared" si="26"/>
        <v>Very High</v>
      </c>
      <c r="Y875" t="str">
        <f>IF(Table2[[#This Row],[total_intl_charge]] &gt; AVERAGE($R$2:$R$4245),"High","Low")</f>
        <v>High</v>
      </c>
      <c r="Z875" t="str">
        <f>IF(AND(G875&gt;AVERAGE(train!$G$2:$G$4251),K875&gt;AVERAGE(train!$K$2:$K$4251)),"High Day &amp; Eve",IF(AND(G875&gt;AVERAGE(train!$G$2:$G$4251),K875&lt;=AVERAGE(train!$K$2:$K$4251)),"High Day Only",IF(AND(G875&lt;=AVERAGE(train!$G$2:$G$4251),K875&gt;AVERAGE(train!$K$2:$K$4251)),"High Eve Only","Low Usage")))</f>
        <v>High Day &amp; Eve</v>
      </c>
    </row>
    <row r="876" spans="1:26">
      <c r="A876" t="s">
        <v>40</v>
      </c>
      <c r="B876">
        <v>91</v>
      </c>
      <c r="C876" t="s">
        <v>28</v>
      </c>
      <c r="D876" t="s">
        <v>23</v>
      </c>
      <c r="E876" t="s">
        <v>23</v>
      </c>
      <c r="F876">
        <v>24</v>
      </c>
      <c r="G876">
        <v>93.5</v>
      </c>
      <c r="H876">
        <v>112</v>
      </c>
      <c r="I876">
        <v>15.9</v>
      </c>
      <c r="J876">
        <v>183.4</v>
      </c>
      <c r="K876">
        <v>128</v>
      </c>
      <c r="L876">
        <v>15.59</v>
      </c>
      <c r="M876">
        <v>240.7</v>
      </c>
      <c r="N876">
        <v>133</v>
      </c>
      <c r="O876">
        <v>10.83</v>
      </c>
      <c r="P876">
        <v>9.9</v>
      </c>
      <c r="Q876">
        <v>3</v>
      </c>
      <c r="R876">
        <v>2.67</v>
      </c>
      <c r="S876">
        <v>0</v>
      </c>
      <c r="T876" t="s">
        <v>22</v>
      </c>
      <c r="U876">
        <f t="shared" si="27"/>
        <v>0</v>
      </c>
      <c r="V876">
        <f>IF(Table2[[#This Row],[international_plan]]="yes",1,0)</f>
        <v>1</v>
      </c>
      <c r="W876">
        <f>IF(Table2[[#This Row],[voice_mail_plan]]="yes",1,0)</f>
        <v>1</v>
      </c>
      <c r="X876" t="str">
        <f t="shared" si="26"/>
        <v>Medium</v>
      </c>
      <c r="Y876" t="str">
        <f>IF(Table2[[#This Row],[total_intl_charge]] &gt; AVERAGE($R$2:$R$4245),"High","Low")</f>
        <v>Low</v>
      </c>
      <c r="Z876" t="str">
        <f>IF(AND(G876&gt;AVERAGE(train!$G$2:$G$4251),K876&gt;AVERAGE(train!$K$2:$K$4251)),"High Day &amp; Eve",IF(AND(G876&gt;AVERAGE(train!$G$2:$G$4251),K876&lt;=AVERAGE(train!$K$2:$K$4251)),"High Day Only",IF(AND(G876&lt;=AVERAGE(train!$G$2:$G$4251),K876&gt;AVERAGE(train!$K$2:$K$4251)),"High Eve Only","Low Usage")))</f>
        <v>High Eve Only</v>
      </c>
    </row>
    <row r="877" spans="1:26">
      <c r="A877" t="s">
        <v>70</v>
      </c>
      <c r="B877">
        <v>124</v>
      </c>
      <c r="C877" t="s">
        <v>21</v>
      </c>
      <c r="D877" t="s">
        <v>22</v>
      </c>
      <c r="E877" t="s">
        <v>22</v>
      </c>
      <c r="F877">
        <v>0</v>
      </c>
      <c r="G877">
        <v>158.6</v>
      </c>
      <c r="H877">
        <v>104</v>
      </c>
      <c r="I877">
        <v>26.96</v>
      </c>
      <c r="J877">
        <v>211.2</v>
      </c>
      <c r="K877">
        <v>77</v>
      </c>
      <c r="L877">
        <v>17.95</v>
      </c>
      <c r="M877">
        <v>179.3</v>
      </c>
      <c r="N877">
        <v>104</v>
      </c>
      <c r="O877">
        <v>8.07</v>
      </c>
      <c r="P877">
        <v>10.199999999999999</v>
      </c>
      <c r="Q877">
        <v>8</v>
      </c>
      <c r="R877">
        <v>2.75</v>
      </c>
      <c r="S877">
        <v>3</v>
      </c>
      <c r="T877" t="s">
        <v>22</v>
      </c>
      <c r="U877">
        <f t="shared" si="27"/>
        <v>0</v>
      </c>
      <c r="V877">
        <f>IF(Table2[[#This Row],[international_plan]]="yes",1,0)</f>
        <v>0</v>
      </c>
      <c r="W877">
        <f>IF(Table2[[#This Row],[voice_mail_plan]]="yes",1,0)</f>
        <v>0</v>
      </c>
      <c r="X877" t="str">
        <f t="shared" si="26"/>
        <v>High</v>
      </c>
      <c r="Y877" t="str">
        <f>IF(Table2[[#This Row],[total_intl_charge]] &gt; AVERAGE($R$2:$R$4245),"High","Low")</f>
        <v>Low</v>
      </c>
      <c r="Z877" t="str">
        <f>IF(AND(G877&gt;AVERAGE(train!$G$2:$G$4251),K877&gt;AVERAGE(train!$K$2:$K$4251)),"High Day &amp; Eve",IF(AND(G877&gt;AVERAGE(train!$G$2:$G$4251),K877&lt;=AVERAGE(train!$K$2:$K$4251)),"High Day Only",IF(AND(G877&lt;=AVERAGE(train!$G$2:$G$4251),K877&gt;AVERAGE(train!$K$2:$K$4251)),"High Eve Only","Low Usage")))</f>
        <v>Low Usage</v>
      </c>
    </row>
    <row r="878" spans="1:26">
      <c r="A878" t="s">
        <v>36</v>
      </c>
      <c r="B878">
        <v>94</v>
      </c>
      <c r="C878" t="s">
        <v>28</v>
      </c>
      <c r="D878" t="s">
        <v>23</v>
      </c>
      <c r="E878" t="s">
        <v>22</v>
      </c>
      <c r="F878">
        <v>0</v>
      </c>
      <c r="G878">
        <v>243.2</v>
      </c>
      <c r="H878">
        <v>109</v>
      </c>
      <c r="I878">
        <v>41.34</v>
      </c>
      <c r="J878">
        <v>147</v>
      </c>
      <c r="K878">
        <v>88</v>
      </c>
      <c r="L878">
        <v>12.5</v>
      </c>
      <c r="M878">
        <v>94.9</v>
      </c>
      <c r="N878">
        <v>99</v>
      </c>
      <c r="O878">
        <v>4.2699999999999996</v>
      </c>
      <c r="P878">
        <v>7.2</v>
      </c>
      <c r="Q878">
        <v>4</v>
      </c>
      <c r="R878">
        <v>1.94</v>
      </c>
      <c r="S878">
        <v>4</v>
      </c>
      <c r="T878" t="s">
        <v>22</v>
      </c>
      <c r="U878">
        <f t="shared" si="27"/>
        <v>0</v>
      </c>
      <c r="V878">
        <f>IF(Table2[[#This Row],[international_plan]]="yes",1,0)</f>
        <v>1</v>
      </c>
      <c r="W878">
        <f>IF(Table2[[#This Row],[voice_mail_plan]]="yes",1,0)</f>
        <v>0</v>
      </c>
      <c r="X878" t="str">
        <f t="shared" si="26"/>
        <v>Medium</v>
      </c>
      <c r="Y878" t="str">
        <f>IF(Table2[[#This Row],[total_intl_charge]] &gt; AVERAGE($R$2:$R$4245),"High","Low")</f>
        <v>Low</v>
      </c>
      <c r="Z878" t="str">
        <f>IF(AND(G878&gt;AVERAGE(train!$G$2:$G$4251),K878&gt;AVERAGE(train!$K$2:$K$4251)),"High Day &amp; Eve",IF(AND(G878&gt;AVERAGE(train!$G$2:$G$4251),K878&lt;=AVERAGE(train!$K$2:$K$4251)),"High Day Only",IF(AND(G878&lt;=AVERAGE(train!$G$2:$G$4251),K878&gt;AVERAGE(train!$K$2:$K$4251)),"High Eve Only","Low Usage")))</f>
        <v>High Day Only</v>
      </c>
    </row>
    <row r="879" spans="1:26">
      <c r="A879" t="s">
        <v>39</v>
      </c>
      <c r="B879">
        <v>217</v>
      </c>
      <c r="C879" t="s">
        <v>25</v>
      </c>
      <c r="D879" t="s">
        <v>22</v>
      </c>
      <c r="E879" t="s">
        <v>22</v>
      </c>
      <c r="F879">
        <v>0</v>
      </c>
      <c r="G879">
        <v>176.4</v>
      </c>
      <c r="H879">
        <v>115</v>
      </c>
      <c r="I879">
        <v>29.99</v>
      </c>
      <c r="J879">
        <v>158.80000000000001</v>
      </c>
      <c r="K879">
        <v>128</v>
      </c>
      <c r="L879">
        <v>13.5</v>
      </c>
      <c r="M879">
        <v>306.60000000000002</v>
      </c>
      <c r="N879">
        <v>107</v>
      </c>
      <c r="O879">
        <v>13.8</v>
      </c>
      <c r="P879">
        <v>9.3000000000000007</v>
      </c>
      <c r="Q879">
        <v>3</v>
      </c>
      <c r="R879">
        <v>2.5099999999999998</v>
      </c>
      <c r="S879">
        <v>4</v>
      </c>
      <c r="T879" t="s">
        <v>22</v>
      </c>
      <c r="U879">
        <f t="shared" si="27"/>
        <v>0</v>
      </c>
      <c r="V879">
        <f>IF(Table2[[#This Row],[international_plan]]="yes",1,0)</f>
        <v>0</v>
      </c>
      <c r="W879">
        <f>IF(Table2[[#This Row],[voice_mail_plan]]="yes",1,0)</f>
        <v>0</v>
      </c>
      <c r="X879" t="str">
        <f t="shared" si="26"/>
        <v>Very High</v>
      </c>
      <c r="Y879" t="str">
        <f>IF(Table2[[#This Row],[total_intl_charge]] &gt; AVERAGE($R$2:$R$4245),"High","Low")</f>
        <v>Low</v>
      </c>
      <c r="Z879" t="str">
        <f>IF(AND(G879&gt;AVERAGE(train!$G$2:$G$4251),K879&gt;AVERAGE(train!$K$2:$K$4251)),"High Day &amp; Eve",IF(AND(G879&gt;AVERAGE(train!$G$2:$G$4251),K879&lt;=AVERAGE(train!$K$2:$K$4251)),"High Day Only",IF(AND(G879&lt;=AVERAGE(train!$G$2:$G$4251),K879&gt;AVERAGE(train!$K$2:$K$4251)),"High Eve Only","Low Usage")))</f>
        <v>High Eve Only</v>
      </c>
    </row>
    <row r="880" spans="1:26">
      <c r="A880" t="s">
        <v>33</v>
      </c>
      <c r="B880">
        <v>158</v>
      </c>
      <c r="C880" t="s">
        <v>28</v>
      </c>
      <c r="D880" t="s">
        <v>22</v>
      </c>
      <c r="E880" t="s">
        <v>22</v>
      </c>
      <c r="F880">
        <v>0</v>
      </c>
      <c r="G880">
        <v>220.9</v>
      </c>
      <c r="H880">
        <v>129</v>
      </c>
      <c r="I880">
        <v>37.549999999999997</v>
      </c>
      <c r="J880">
        <v>242.2</v>
      </c>
      <c r="K880">
        <v>108</v>
      </c>
      <c r="L880">
        <v>20.59</v>
      </c>
      <c r="M880">
        <v>233.3</v>
      </c>
      <c r="N880">
        <v>75</v>
      </c>
      <c r="O880">
        <v>10.5</v>
      </c>
      <c r="P880">
        <v>6.4</v>
      </c>
      <c r="Q880">
        <v>5</v>
      </c>
      <c r="R880">
        <v>1.73</v>
      </c>
      <c r="S880">
        <v>0</v>
      </c>
      <c r="T880" t="s">
        <v>22</v>
      </c>
      <c r="U880">
        <f t="shared" si="27"/>
        <v>0</v>
      </c>
      <c r="V880">
        <f>IF(Table2[[#This Row],[international_plan]]="yes",1,0)</f>
        <v>0</v>
      </c>
      <c r="W880">
        <f>IF(Table2[[#This Row],[voice_mail_plan]]="yes",1,0)</f>
        <v>0</v>
      </c>
      <c r="X880" t="str">
        <f t="shared" si="26"/>
        <v>Very High</v>
      </c>
      <c r="Y880" t="str">
        <f>IF(Table2[[#This Row],[total_intl_charge]] &gt; AVERAGE($R$2:$R$4245),"High","Low")</f>
        <v>Low</v>
      </c>
      <c r="Z880" t="str">
        <f>IF(AND(G880&gt;AVERAGE(train!$G$2:$G$4251),K880&gt;AVERAGE(train!$K$2:$K$4251)),"High Day &amp; Eve",IF(AND(G880&gt;AVERAGE(train!$G$2:$G$4251),K880&lt;=AVERAGE(train!$K$2:$K$4251)),"High Day Only",IF(AND(G880&lt;=AVERAGE(train!$G$2:$G$4251),K880&gt;AVERAGE(train!$K$2:$K$4251)),"High Eve Only","Low Usage")))</f>
        <v>High Day &amp; Eve</v>
      </c>
    </row>
    <row r="881" spans="1:26">
      <c r="A881" t="s">
        <v>62</v>
      </c>
      <c r="B881">
        <v>102</v>
      </c>
      <c r="C881" t="s">
        <v>21</v>
      </c>
      <c r="D881" t="s">
        <v>22</v>
      </c>
      <c r="E881" t="s">
        <v>22</v>
      </c>
      <c r="F881">
        <v>0</v>
      </c>
      <c r="G881">
        <v>144.4</v>
      </c>
      <c r="H881">
        <v>87</v>
      </c>
      <c r="I881">
        <v>24.55</v>
      </c>
      <c r="J881">
        <v>266.5</v>
      </c>
      <c r="K881">
        <v>128</v>
      </c>
      <c r="L881">
        <v>22.65</v>
      </c>
      <c r="M881">
        <v>217.6</v>
      </c>
      <c r="N881">
        <v>59</v>
      </c>
      <c r="O881">
        <v>9.7899999999999991</v>
      </c>
      <c r="P881">
        <v>7.1</v>
      </c>
      <c r="Q881">
        <v>7</v>
      </c>
      <c r="R881">
        <v>1.92</v>
      </c>
      <c r="S881">
        <v>0</v>
      </c>
      <c r="T881" t="s">
        <v>22</v>
      </c>
      <c r="U881">
        <f t="shared" si="27"/>
        <v>0</v>
      </c>
      <c r="V881">
        <f>IF(Table2[[#This Row],[international_plan]]="yes",1,0)</f>
        <v>0</v>
      </c>
      <c r="W881">
        <f>IF(Table2[[#This Row],[voice_mail_plan]]="yes",1,0)</f>
        <v>0</v>
      </c>
      <c r="X881" t="str">
        <f t="shared" si="26"/>
        <v>High</v>
      </c>
      <c r="Y881" t="str">
        <f>IF(Table2[[#This Row],[total_intl_charge]] &gt; AVERAGE($R$2:$R$4245),"High","Low")</f>
        <v>Low</v>
      </c>
      <c r="Z881" t="str">
        <f>IF(AND(G881&gt;AVERAGE(train!$G$2:$G$4251),K881&gt;AVERAGE(train!$K$2:$K$4251)),"High Day &amp; Eve",IF(AND(G881&gt;AVERAGE(train!$G$2:$G$4251),K881&lt;=AVERAGE(train!$K$2:$K$4251)),"High Day Only",IF(AND(G881&lt;=AVERAGE(train!$G$2:$G$4251),K881&gt;AVERAGE(train!$K$2:$K$4251)),"High Eve Only","Low Usage")))</f>
        <v>High Eve Only</v>
      </c>
    </row>
    <row r="882" spans="1:26">
      <c r="A882" t="s">
        <v>55</v>
      </c>
      <c r="B882">
        <v>85</v>
      </c>
      <c r="C882" t="s">
        <v>28</v>
      </c>
      <c r="D882" t="s">
        <v>22</v>
      </c>
      <c r="E882" t="s">
        <v>22</v>
      </c>
      <c r="F882">
        <v>0</v>
      </c>
      <c r="G882">
        <v>212.3</v>
      </c>
      <c r="H882">
        <v>107</v>
      </c>
      <c r="I882">
        <v>36.090000000000003</v>
      </c>
      <c r="J882">
        <v>228.4</v>
      </c>
      <c r="K882">
        <v>103</v>
      </c>
      <c r="L882">
        <v>19.41</v>
      </c>
      <c r="M882">
        <v>163.30000000000001</v>
      </c>
      <c r="N882">
        <v>116</v>
      </c>
      <c r="O882">
        <v>7.35</v>
      </c>
      <c r="P882">
        <v>7.7</v>
      </c>
      <c r="Q882">
        <v>3</v>
      </c>
      <c r="R882">
        <v>2.08</v>
      </c>
      <c r="S882">
        <v>0</v>
      </c>
      <c r="T882" t="s">
        <v>22</v>
      </c>
      <c r="U882">
        <f t="shared" si="27"/>
        <v>0</v>
      </c>
      <c r="V882">
        <f>IF(Table2[[#This Row],[international_plan]]="yes",1,0)</f>
        <v>0</v>
      </c>
      <c r="W882">
        <f>IF(Table2[[#This Row],[voice_mail_plan]]="yes",1,0)</f>
        <v>0</v>
      </c>
      <c r="X882" t="str">
        <f t="shared" si="26"/>
        <v>Medium</v>
      </c>
      <c r="Y882" t="str">
        <f>IF(Table2[[#This Row],[total_intl_charge]] &gt; AVERAGE($R$2:$R$4245),"High","Low")</f>
        <v>Low</v>
      </c>
      <c r="Z882" t="str">
        <f>IF(AND(G882&gt;AVERAGE(train!$G$2:$G$4251),K882&gt;AVERAGE(train!$K$2:$K$4251)),"High Day &amp; Eve",IF(AND(G882&gt;AVERAGE(train!$G$2:$G$4251),K882&lt;=AVERAGE(train!$K$2:$K$4251)),"High Day Only",IF(AND(G882&lt;=AVERAGE(train!$G$2:$G$4251),K882&gt;AVERAGE(train!$K$2:$K$4251)),"High Eve Only","Low Usage")))</f>
        <v>High Day &amp; Eve</v>
      </c>
    </row>
    <row r="883" spans="1:26">
      <c r="A883" t="s">
        <v>26</v>
      </c>
      <c r="B883">
        <v>79</v>
      </c>
      <c r="C883" t="s">
        <v>28</v>
      </c>
      <c r="D883" t="s">
        <v>22</v>
      </c>
      <c r="E883" t="s">
        <v>22</v>
      </c>
      <c r="F883">
        <v>0</v>
      </c>
      <c r="G883">
        <v>147</v>
      </c>
      <c r="H883">
        <v>72</v>
      </c>
      <c r="I883">
        <v>24.99</v>
      </c>
      <c r="J883">
        <v>165.7</v>
      </c>
      <c r="K883">
        <v>102</v>
      </c>
      <c r="L883">
        <v>14.08</v>
      </c>
      <c r="M883">
        <v>243.2</v>
      </c>
      <c r="N883">
        <v>107</v>
      </c>
      <c r="O883">
        <v>10.94</v>
      </c>
      <c r="P883">
        <v>8.4</v>
      </c>
      <c r="Q883">
        <v>9</v>
      </c>
      <c r="R883">
        <v>2.27</v>
      </c>
      <c r="S883">
        <v>1</v>
      </c>
      <c r="T883" t="s">
        <v>22</v>
      </c>
      <c r="U883">
        <f t="shared" si="27"/>
        <v>0</v>
      </c>
      <c r="V883">
        <f>IF(Table2[[#This Row],[international_plan]]="yes",1,0)</f>
        <v>0</v>
      </c>
      <c r="W883">
        <f>IF(Table2[[#This Row],[voice_mail_plan]]="yes",1,0)</f>
        <v>0</v>
      </c>
      <c r="X883" t="str">
        <f t="shared" si="26"/>
        <v>Medium</v>
      </c>
      <c r="Y883" t="str">
        <f>IF(Table2[[#This Row],[total_intl_charge]] &gt; AVERAGE($R$2:$R$4245),"High","Low")</f>
        <v>Low</v>
      </c>
      <c r="Z883" t="str">
        <f>IF(AND(G883&gt;AVERAGE(train!$G$2:$G$4251),K883&gt;AVERAGE(train!$K$2:$K$4251)),"High Day &amp; Eve",IF(AND(G883&gt;AVERAGE(train!$G$2:$G$4251),K883&lt;=AVERAGE(train!$K$2:$K$4251)),"High Day Only",IF(AND(G883&lt;=AVERAGE(train!$G$2:$G$4251),K883&gt;AVERAGE(train!$K$2:$K$4251)),"High Eve Only","Low Usage")))</f>
        <v>High Eve Only</v>
      </c>
    </row>
    <row r="884" spans="1:26">
      <c r="A884" t="s">
        <v>60</v>
      </c>
      <c r="B884">
        <v>139</v>
      </c>
      <c r="C884" t="s">
        <v>28</v>
      </c>
      <c r="D884" t="s">
        <v>22</v>
      </c>
      <c r="E884" t="s">
        <v>23</v>
      </c>
      <c r="F884">
        <v>25</v>
      </c>
      <c r="G884">
        <v>96.2</v>
      </c>
      <c r="H884">
        <v>112</v>
      </c>
      <c r="I884">
        <v>16.350000000000001</v>
      </c>
      <c r="J884">
        <v>178.9</v>
      </c>
      <c r="K884">
        <v>70</v>
      </c>
      <c r="L884">
        <v>15.21</v>
      </c>
      <c r="M884">
        <v>182.1</v>
      </c>
      <c r="N884">
        <v>84</v>
      </c>
      <c r="O884">
        <v>8.19</v>
      </c>
      <c r="P884">
        <v>12.9</v>
      </c>
      <c r="Q884">
        <v>10</v>
      </c>
      <c r="R884">
        <v>3.48</v>
      </c>
      <c r="S884">
        <v>2</v>
      </c>
      <c r="T884" t="s">
        <v>22</v>
      </c>
      <c r="U884">
        <f t="shared" si="27"/>
        <v>0</v>
      </c>
      <c r="V884">
        <f>IF(Table2[[#This Row],[international_plan]]="yes",1,0)</f>
        <v>0</v>
      </c>
      <c r="W884">
        <f>IF(Table2[[#This Row],[voice_mail_plan]]="yes",1,0)</f>
        <v>1</v>
      </c>
      <c r="X884" t="str">
        <f t="shared" si="26"/>
        <v>Very High</v>
      </c>
      <c r="Y884" t="str">
        <f>IF(Table2[[#This Row],[total_intl_charge]] &gt; AVERAGE($R$2:$R$4245),"High","Low")</f>
        <v>High</v>
      </c>
      <c r="Z884" t="str">
        <f>IF(AND(G884&gt;AVERAGE(train!$G$2:$G$4251),K884&gt;AVERAGE(train!$K$2:$K$4251)),"High Day &amp; Eve",IF(AND(G884&gt;AVERAGE(train!$G$2:$G$4251),K884&lt;=AVERAGE(train!$K$2:$K$4251)),"High Day Only",IF(AND(G884&lt;=AVERAGE(train!$G$2:$G$4251),K884&gt;AVERAGE(train!$K$2:$K$4251)),"High Eve Only","Low Usage")))</f>
        <v>Low Usage</v>
      </c>
    </row>
    <row r="885" spans="1:26">
      <c r="A885" t="s">
        <v>58</v>
      </c>
      <c r="B885">
        <v>103</v>
      </c>
      <c r="C885" t="s">
        <v>21</v>
      </c>
      <c r="D885" t="s">
        <v>22</v>
      </c>
      <c r="E885" t="s">
        <v>22</v>
      </c>
      <c r="F885">
        <v>0</v>
      </c>
      <c r="G885">
        <v>263.39999999999998</v>
      </c>
      <c r="H885">
        <v>118</v>
      </c>
      <c r="I885">
        <v>44.78</v>
      </c>
      <c r="J885">
        <v>179.1</v>
      </c>
      <c r="K885">
        <v>69</v>
      </c>
      <c r="L885">
        <v>15.22</v>
      </c>
      <c r="M885">
        <v>214.7</v>
      </c>
      <c r="N885">
        <v>112</v>
      </c>
      <c r="O885">
        <v>9.66</v>
      </c>
      <c r="P885">
        <v>10.3</v>
      </c>
      <c r="Q885">
        <v>2</v>
      </c>
      <c r="R885">
        <v>2.78</v>
      </c>
      <c r="S885">
        <v>0</v>
      </c>
      <c r="T885" t="s">
        <v>22</v>
      </c>
      <c r="U885">
        <f t="shared" si="27"/>
        <v>0</v>
      </c>
      <c r="V885">
        <f>IF(Table2[[#This Row],[international_plan]]="yes",1,0)</f>
        <v>0</v>
      </c>
      <c r="W885">
        <f>IF(Table2[[#This Row],[voice_mail_plan]]="yes",1,0)</f>
        <v>0</v>
      </c>
      <c r="X885" t="str">
        <f t="shared" si="26"/>
        <v>High</v>
      </c>
      <c r="Y885" t="str">
        <f>IF(Table2[[#This Row],[total_intl_charge]] &gt; AVERAGE($R$2:$R$4245),"High","Low")</f>
        <v>High</v>
      </c>
      <c r="Z885" t="str">
        <f>IF(AND(G885&gt;AVERAGE(train!$G$2:$G$4251),K885&gt;AVERAGE(train!$K$2:$K$4251)),"High Day &amp; Eve",IF(AND(G885&gt;AVERAGE(train!$G$2:$G$4251),K885&lt;=AVERAGE(train!$K$2:$K$4251)),"High Day Only",IF(AND(G885&lt;=AVERAGE(train!$G$2:$G$4251),K885&gt;AVERAGE(train!$K$2:$K$4251)),"High Eve Only","Low Usage")))</f>
        <v>High Day Only</v>
      </c>
    </row>
    <row r="886" spans="1:26">
      <c r="A886" t="s">
        <v>46</v>
      </c>
      <c r="B886">
        <v>78</v>
      </c>
      <c r="C886" t="s">
        <v>25</v>
      </c>
      <c r="D886" t="s">
        <v>22</v>
      </c>
      <c r="E886" t="s">
        <v>22</v>
      </c>
      <c r="F886">
        <v>0</v>
      </c>
      <c r="G886">
        <v>162.30000000000001</v>
      </c>
      <c r="H886">
        <v>116</v>
      </c>
      <c r="I886">
        <v>27.59</v>
      </c>
      <c r="J886">
        <v>192.4</v>
      </c>
      <c r="K886">
        <v>86</v>
      </c>
      <c r="L886">
        <v>16.350000000000001</v>
      </c>
      <c r="M886">
        <v>240.6</v>
      </c>
      <c r="N886">
        <v>100</v>
      </c>
      <c r="O886">
        <v>10.83</v>
      </c>
      <c r="P886">
        <v>10.1</v>
      </c>
      <c r="Q886">
        <v>3</v>
      </c>
      <c r="R886">
        <v>2.73</v>
      </c>
      <c r="S886">
        <v>2</v>
      </c>
      <c r="T886" t="s">
        <v>22</v>
      </c>
      <c r="U886">
        <f t="shared" si="27"/>
        <v>0</v>
      </c>
      <c r="V886">
        <f>IF(Table2[[#This Row],[international_plan]]="yes",1,0)</f>
        <v>0</v>
      </c>
      <c r="W886">
        <f>IF(Table2[[#This Row],[voice_mail_plan]]="yes",1,0)</f>
        <v>0</v>
      </c>
      <c r="X886" t="str">
        <f t="shared" si="26"/>
        <v>Medium</v>
      </c>
      <c r="Y886" t="str">
        <f>IF(Table2[[#This Row],[total_intl_charge]] &gt; AVERAGE($R$2:$R$4245),"High","Low")</f>
        <v>Low</v>
      </c>
      <c r="Z886" t="str">
        <f>IF(AND(G886&gt;AVERAGE(train!$G$2:$G$4251),K886&gt;AVERAGE(train!$K$2:$K$4251)),"High Day &amp; Eve",IF(AND(G886&gt;AVERAGE(train!$G$2:$G$4251),K886&lt;=AVERAGE(train!$K$2:$K$4251)),"High Day Only",IF(AND(G886&lt;=AVERAGE(train!$G$2:$G$4251),K886&gt;AVERAGE(train!$K$2:$K$4251)),"High Eve Only","Low Usage")))</f>
        <v>Low Usage</v>
      </c>
    </row>
    <row r="887" spans="1:26">
      <c r="A887" t="s">
        <v>47</v>
      </c>
      <c r="B887">
        <v>50</v>
      </c>
      <c r="C887" t="s">
        <v>25</v>
      </c>
      <c r="D887" t="s">
        <v>22</v>
      </c>
      <c r="E887" t="s">
        <v>22</v>
      </c>
      <c r="F887">
        <v>0</v>
      </c>
      <c r="G887">
        <v>183.6</v>
      </c>
      <c r="H887">
        <v>107</v>
      </c>
      <c r="I887">
        <v>31.21</v>
      </c>
      <c r="J887">
        <v>58.6</v>
      </c>
      <c r="K887">
        <v>118</v>
      </c>
      <c r="L887">
        <v>4.9800000000000004</v>
      </c>
      <c r="M887">
        <v>202.6</v>
      </c>
      <c r="N887">
        <v>99</v>
      </c>
      <c r="O887">
        <v>9.1199999999999992</v>
      </c>
      <c r="P887">
        <v>8.6999999999999993</v>
      </c>
      <c r="Q887">
        <v>3</v>
      </c>
      <c r="R887">
        <v>2.35</v>
      </c>
      <c r="S887">
        <v>1</v>
      </c>
      <c r="T887" t="s">
        <v>22</v>
      </c>
      <c r="U887">
        <f t="shared" si="27"/>
        <v>0</v>
      </c>
      <c r="V887">
        <f>IF(Table2[[#This Row],[international_plan]]="yes",1,0)</f>
        <v>0</v>
      </c>
      <c r="W887">
        <f>IF(Table2[[#This Row],[voice_mail_plan]]="yes",1,0)</f>
        <v>0</v>
      </c>
      <c r="X887" t="str">
        <f t="shared" si="26"/>
        <v>Low</v>
      </c>
      <c r="Y887" t="str">
        <f>IF(Table2[[#This Row],[total_intl_charge]] &gt; AVERAGE($R$2:$R$4245),"High","Low")</f>
        <v>Low</v>
      </c>
      <c r="Z887" t="str">
        <f>IF(AND(G887&gt;AVERAGE(train!$G$2:$G$4251),K887&gt;AVERAGE(train!$K$2:$K$4251)),"High Day &amp; Eve",IF(AND(G887&gt;AVERAGE(train!$G$2:$G$4251),K887&lt;=AVERAGE(train!$K$2:$K$4251)),"High Day Only",IF(AND(G887&lt;=AVERAGE(train!$G$2:$G$4251),K887&gt;AVERAGE(train!$K$2:$K$4251)),"High Eve Only","Low Usage")))</f>
        <v>High Day &amp; Eve</v>
      </c>
    </row>
    <row r="888" spans="1:26">
      <c r="A888" t="s">
        <v>70</v>
      </c>
      <c r="B888">
        <v>67</v>
      </c>
      <c r="C888" t="s">
        <v>25</v>
      </c>
      <c r="D888" t="s">
        <v>22</v>
      </c>
      <c r="E888" t="s">
        <v>22</v>
      </c>
      <c r="F888">
        <v>0</v>
      </c>
      <c r="G888">
        <v>201.4</v>
      </c>
      <c r="H888">
        <v>101</v>
      </c>
      <c r="I888">
        <v>34.24</v>
      </c>
      <c r="J888">
        <v>97.6</v>
      </c>
      <c r="K888">
        <v>122</v>
      </c>
      <c r="L888">
        <v>8.3000000000000007</v>
      </c>
      <c r="M888">
        <v>202.5</v>
      </c>
      <c r="N888">
        <v>119</v>
      </c>
      <c r="O888">
        <v>9.11</v>
      </c>
      <c r="P888">
        <v>7</v>
      </c>
      <c r="Q888">
        <v>3</v>
      </c>
      <c r="R888">
        <v>1.89</v>
      </c>
      <c r="S888">
        <v>0</v>
      </c>
      <c r="T888" t="s">
        <v>22</v>
      </c>
      <c r="U888">
        <f t="shared" si="27"/>
        <v>0</v>
      </c>
      <c r="V888">
        <f>IF(Table2[[#This Row],[international_plan]]="yes",1,0)</f>
        <v>0</v>
      </c>
      <c r="W888">
        <f>IF(Table2[[#This Row],[voice_mail_plan]]="yes",1,0)</f>
        <v>0</v>
      </c>
      <c r="X888" t="str">
        <f t="shared" si="26"/>
        <v>Low</v>
      </c>
      <c r="Y888" t="str">
        <f>IF(Table2[[#This Row],[total_intl_charge]] &gt; AVERAGE($R$2:$R$4245),"High","Low")</f>
        <v>Low</v>
      </c>
      <c r="Z888" t="str">
        <f>IF(AND(G888&gt;AVERAGE(train!$G$2:$G$4251),K888&gt;AVERAGE(train!$K$2:$K$4251)),"High Day &amp; Eve",IF(AND(G888&gt;AVERAGE(train!$G$2:$G$4251),K888&lt;=AVERAGE(train!$K$2:$K$4251)),"High Day Only",IF(AND(G888&lt;=AVERAGE(train!$G$2:$G$4251),K888&gt;AVERAGE(train!$K$2:$K$4251)),"High Eve Only","Low Usage")))</f>
        <v>High Day &amp; Eve</v>
      </c>
    </row>
    <row r="889" spans="1:26">
      <c r="A889" t="s">
        <v>31</v>
      </c>
      <c r="B889">
        <v>86</v>
      </c>
      <c r="C889" t="s">
        <v>21</v>
      </c>
      <c r="D889" t="s">
        <v>22</v>
      </c>
      <c r="E889" t="s">
        <v>23</v>
      </c>
      <c r="F889">
        <v>38</v>
      </c>
      <c r="G889">
        <v>123</v>
      </c>
      <c r="H889">
        <v>158</v>
      </c>
      <c r="I889">
        <v>20.91</v>
      </c>
      <c r="J889">
        <v>133.9</v>
      </c>
      <c r="K889">
        <v>119</v>
      </c>
      <c r="L889">
        <v>11.38</v>
      </c>
      <c r="M889">
        <v>138.19999999999999</v>
      </c>
      <c r="N889">
        <v>103</v>
      </c>
      <c r="O889">
        <v>6.22</v>
      </c>
      <c r="P889">
        <v>13.3</v>
      </c>
      <c r="Q889">
        <v>4</v>
      </c>
      <c r="R889">
        <v>3.59</v>
      </c>
      <c r="S889">
        <v>1</v>
      </c>
      <c r="T889" t="s">
        <v>22</v>
      </c>
      <c r="U889">
        <f t="shared" si="27"/>
        <v>0</v>
      </c>
      <c r="V889">
        <f>IF(Table2[[#This Row],[international_plan]]="yes",1,0)</f>
        <v>0</v>
      </c>
      <c r="W889">
        <f>IF(Table2[[#This Row],[voice_mail_plan]]="yes",1,0)</f>
        <v>1</v>
      </c>
      <c r="X889" t="str">
        <f t="shared" si="26"/>
        <v>Medium</v>
      </c>
      <c r="Y889" t="str">
        <f>IF(Table2[[#This Row],[total_intl_charge]] &gt; AVERAGE($R$2:$R$4245),"High","Low")</f>
        <v>High</v>
      </c>
      <c r="Z889" t="str">
        <f>IF(AND(G889&gt;AVERAGE(train!$G$2:$G$4251),K889&gt;AVERAGE(train!$K$2:$K$4251)),"High Day &amp; Eve",IF(AND(G889&gt;AVERAGE(train!$G$2:$G$4251),K889&lt;=AVERAGE(train!$K$2:$K$4251)),"High Day Only",IF(AND(G889&lt;=AVERAGE(train!$G$2:$G$4251),K889&gt;AVERAGE(train!$K$2:$K$4251)),"High Eve Only","Low Usage")))</f>
        <v>High Eve Only</v>
      </c>
    </row>
    <row r="890" spans="1:26">
      <c r="A890" t="s">
        <v>61</v>
      </c>
      <c r="B890">
        <v>174</v>
      </c>
      <c r="C890" t="s">
        <v>21</v>
      </c>
      <c r="D890" t="s">
        <v>22</v>
      </c>
      <c r="E890" t="s">
        <v>22</v>
      </c>
      <c r="F890">
        <v>0</v>
      </c>
      <c r="G890">
        <v>239.2</v>
      </c>
      <c r="H890">
        <v>72</v>
      </c>
      <c r="I890">
        <v>40.659999999999997</v>
      </c>
      <c r="J890">
        <v>188.5</v>
      </c>
      <c r="K890">
        <v>124</v>
      </c>
      <c r="L890">
        <v>16.02</v>
      </c>
      <c r="M890">
        <v>105.6</v>
      </c>
      <c r="N890">
        <v>116</v>
      </c>
      <c r="O890">
        <v>4.75</v>
      </c>
      <c r="P890">
        <v>8.8000000000000007</v>
      </c>
      <c r="Q890">
        <v>3</v>
      </c>
      <c r="R890">
        <v>2.38</v>
      </c>
      <c r="S890">
        <v>1</v>
      </c>
      <c r="T890" t="s">
        <v>22</v>
      </c>
      <c r="U890">
        <f t="shared" si="27"/>
        <v>0</v>
      </c>
      <c r="V890">
        <f>IF(Table2[[#This Row],[international_plan]]="yes",1,0)</f>
        <v>0</v>
      </c>
      <c r="W890">
        <f>IF(Table2[[#This Row],[voice_mail_plan]]="yes",1,0)</f>
        <v>0</v>
      </c>
      <c r="X890" t="str">
        <f t="shared" si="26"/>
        <v>Very High</v>
      </c>
      <c r="Y890" t="str">
        <f>IF(Table2[[#This Row],[total_intl_charge]] &gt; AVERAGE($R$2:$R$4245),"High","Low")</f>
        <v>Low</v>
      </c>
      <c r="Z890" t="str">
        <f>IF(AND(G890&gt;AVERAGE(train!$G$2:$G$4251),K890&gt;AVERAGE(train!$K$2:$K$4251)),"High Day &amp; Eve",IF(AND(G890&gt;AVERAGE(train!$G$2:$G$4251),K890&lt;=AVERAGE(train!$K$2:$K$4251)),"High Day Only",IF(AND(G890&lt;=AVERAGE(train!$G$2:$G$4251),K890&gt;AVERAGE(train!$K$2:$K$4251)),"High Eve Only","Low Usage")))</f>
        <v>High Day &amp; Eve</v>
      </c>
    </row>
    <row r="891" spans="1:26">
      <c r="A891" t="s">
        <v>20</v>
      </c>
      <c r="B891">
        <v>124</v>
      </c>
      <c r="C891" t="s">
        <v>28</v>
      </c>
      <c r="D891" t="s">
        <v>22</v>
      </c>
      <c r="E891" t="s">
        <v>22</v>
      </c>
      <c r="F891">
        <v>0</v>
      </c>
      <c r="G891">
        <v>193</v>
      </c>
      <c r="H891">
        <v>97</v>
      </c>
      <c r="I891">
        <v>32.81</v>
      </c>
      <c r="J891">
        <v>89.8</v>
      </c>
      <c r="K891">
        <v>99</v>
      </c>
      <c r="L891">
        <v>7.63</v>
      </c>
      <c r="M891">
        <v>172.8</v>
      </c>
      <c r="N891">
        <v>104</v>
      </c>
      <c r="O891">
        <v>7.78</v>
      </c>
      <c r="P891">
        <v>15.3</v>
      </c>
      <c r="Q891">
        <v>3</v>
      </c>
      <c r="R891">
        <v>4.13</v>
      </c>
      <c r="S891">
        <v>1</v>
      </c>
      <c r="T891" t="s">
        <v>22</v>
      </c>
      <c r="U891">
        <f t="shared" si="27"/>
        <v>0</v>
      </c>
      <c r="V891">
        <f>IF(Table2[[#This Row],[international_plan]]="yes",1,0)</f>
        <v>0</v>
      </c>
      <c r="W891">
        <f>IF(Table2[[#This Row],[voice_mail_plan]]="yes",1,0)</f>
        <v>0</v>
      </c>
      <c r="X891" t="str">
        <f t="shared" si="26"/>
        <v>High</v>
      </c>
      <c r="Y891" t="str">
        <f>IF(Table2[[#This Row],[total_intl_charge]] &gt; AVERAGE($R$2:$R$4245),"High","Low")</f>
        <v>High</v>
      </c>
      <c r="Z891" t="str">
        <f>IF(AND(G891&gt;AVERAGE(train!$G$2:$G$4251),K891&gt;AVERAGE(train!$K$2:$K$4251)),"High Day &amp; Eve",IF(AND(G891&gt;AVERAGE(train!$G$2:$G$4251),K891&lt;=AVERAGE(train!$K$2:$K$4251)),"High Day Only",IF(AND(G891&lt;=AVERAGE(train!$G$2:$G$4251),K891&gt;AVERAGE(train!$K$2:$K$4251)),"High Eve Only","Low Usage")))</f>
        <v>High Day Only</v>
      </c>
    </row>
    <row r="892" spans="1:26">
      <c r="A892" t="s">
        <v>33</v>
      </c>
      <c r="B892">
        <v>190</v>
      </c>
      <c r="C892" t="s">
        <v>21</v>
      </c>
      <c r="D892" t="s">
        <v>22</v>
      </c>
      <c r="E892" t="s">
        <v>23</v>
      </c>
      <c r="F892">
        <v>26</v>
      </c>
      <c r="G892">
        <v>116.7</v>
      </c>
      <c r="H892">
        <v>71</v>
      </c>
      <c r="I892">
        <v>19.84</v>
      </c>
      <c r="J892">
        <v>145.9</v>
      </c>
      <c r="K892">
        <v>88</v>
      </c>
      <c r="L892">
        <v>12.4</v>
      </c>
      <c r="M892">
        <v>175.1</v>
      </c>
      <c r="N892">
        <v>103</v>
      </c>
      <c r="O892">
        <v>7.88</v>
      </c>
      <c r="P892">
        <v>9.9</v>
      </c>
      <c r="Q892">
        <v>3</v>
      </c>
      <c r="R892">
        <v>2.67</v>
      </c>
      <c r="S892">
        <v>1</v>
      </c>
      <c r="T892" t="s">
        <v>22</v>
      </c>
      <c r="U892">
        <f t="shared" si="27"/>
        <v>0</v>
      </c>
      <c r="V892">
        <f>IF(Table2[[#This Row],[international_plan]]="yes",1,0)</f>
        <v>0</v>
      </c>
      <c r="W892">
        <f>IF(Table2[[#This Row],[voice_mail_plan]]="yes",1,0)</f>
        <v>1</v>
      </c>
      <c r="X892" t="str">
        <f t="shared" si="26"/>
        <v>Very High</v>
      </c>
      <c r="Y892" t="str">
        <f>IF(Table2[[#This Row],[total_intl_charge]] &gt; AVERAGE($R$2:$R$4245),"High","Low")</f>
        <v>Low</v>
      </c>
      <c r="Z892" t="str">
        <f>IF(AND(G892&gt;AVERAGE(train!$G$2:$G$4251),K892&gt;AVERAGE(train!$K$2:$K$4251)),"High Day &amp; Eve",IF(AND(G892&gt;AVERAGE(train!$G$2:$G$4251),K892&lt;=AVERAGE(train!$K$2:$K$4251)),"High Day Only",IF(AND(G892&lt;=AVERAGE(train!$G$2:$G$4251),K892&gt;AVERAGE(train!$K$2:$K$4251)),"High Eve Only","Low Usage")))</f>
        <v>Low Usage</v>
      </c>
    </row>
    <row r="893" spans="1:26">
      <c r="A893" t="s">
        <v>45</v>
      </c>
      <c r="B893">
        <v>101</v>
      </c>
      <c r="C893" t="s">
        <v>28</v>
      </c>
      <c r="D893" t="s">
        <v>22</v>
      </c>
      <c r="E893" t="s">
        <v>22</v>
      </c>
      <c r="F893">
        <v>0</v>
      </c>
      <c r="G893">
        <v>93.8</v>
      </c>
      <c r="H893">
        <v>127</v>
      </c>
      <c r="I893">
        <v>15.95</v>
      </c>
      <c r="J893">
        <v>150</v>
      </c>
      <c r="K893">
        <v>104</v>
      </c>
      <c r="L893">
        <v>12.75</v>
      </c>
      <c r="M893">
        <v>241.1</v>
      </c>
      <c r="N893">
        <v>116</v>
      </c>
      <c r="O893">
        <v>10.85</v>
      </c>
      <c r="P893">
        <v>10.7</v>
      </c>
      <c r="Q893">
        <v>2</v>
      </c>
      <c r="R893">
        <v>2.89</v>
      </c>
      <c r="S893">
        <v>1</v>
      </c>
      <c r="T893" t="s">
        <v>22</v>
      </c>
      <c r="U893">
        <f t="shared" si="27"/>
        <v>0</v>
      </c>
      <c r="V893">
        <f>IF(Table2[[#This Row],[international_plan]]="yes",1,0)</f>
        <v>0</v>
      </c>
      <c r="W893">
        <f>IF(Table2[[#This Row],[voice_mail_plan]]="yes",1,0)</f>
        <v>0</v>
      </c>
      <c r="X893" t="str">
        <f t="shared" si="26"/>
        <v>High</v>
      </c>
      <c r="Y893" t="str">
        <f>IF(Table2[[#This Row],[total_intl_charge]] &gt; AVERAGE($R$2:$R$4245),"High","Low")</f>
        <v>High</v>
      </c>
      <c r="Z893" t="str">
        <f>IF(AND(G893&gt;AVERAGE(train!$G$2:$G$4251),K893&gt;AVERAGE(train!$K$2:$K$4251)),"High Day &amp; Eve",IF(AND(G893&gt;AVERAGE(train!$G$2:$G$4251),K893&lt;=AVERAGE(train!$K$2:$K$4251)),"High Day Only",IF(AND(G893&lt;=AVERAGE(train!$G$2:$G$4251),K893&gt;AVERAGE(train!$K$2:$K$4251)),"High Eve Only","Low Usage")))</f>
        <v>High Eve Only</v>
      </c>
    </row>
    <row r="894" spans="1:26">
      <c r="A894" t="s">
        <v>36</v>
      </c>
      <c r="B894">
        <v>68</v>
      </c>
      <c r="C894" t="s">
        <v>21</v>
      </c>
      <c r="D894" t="s">
        <v>22</v>
      </c>
      <c r="E894" t="s">
        <v>23</v>
      </c>
      <c r="F894">
        <v>29</v>
      </c>
      <c r="G894">
        <v>239.5</v>
      </c>
      <c r="H894">
        <v>82</v>
      </c>
      <c r="I894">
        <v>40.72</v>
      </c>
      <c r="J894">
        <v>203.8</v>
      </c>
      <c r="K894">
        <v>105</v>
      </c>
      <c r="L894">
        <v>17.32</v>
      </c>
      <c r="M894">
        <v>167.8</v>
      </c>
      <c r="N894">
        <v>70</v>
      </c>
      <c r="O894">
        <v>7.55</v>
      </c>
      <c r="P894">
        <v>9.9</v>
      </c>
      <c r="Q894">
        <v>6</v>
      </c>
      <c r="R894">
        <v>2.67</v>
      </c>
      <c r="S894">
        <v>0</v>
      </c>
      <c r="T894" t="s">
        <v>22</v>
      </c>
      <c r="U894">
        <f t="shared" si="27"/>
        <v>0</v>
      </c>
      <c r="V894">
        <f>IF(Table2[[#This Row],[international_plan]]="yes",1,0)</f>
        <v>0</v>
      </c>
      <c r="W894">
        <f>IF(Table2[[#This Row],[voice_mail_plan]]="yes",1,0)</f>
        <v>1</v>
      </c>
      <c r="X894" t="str">
        <f t="shared" si="26"/>
        <v>Low</v>
      </c>
      <c r="Y894" t="str">
        <f>IF(Table2[[#This Row],[total_intl_charge]] &gt; AVERAGE($R$2:$R$4245),"High","Low")</f>
        <v>Low</v>
      </c>
      <c r="Z894" t="str">
        <f>IF(AND(G894&gt;AVERAGE(train!$G$2:$G$4251),K894&gt;AVERAGE(train!$K$2:$K$4251)),"High Day &amp; Eve",IF(AND(G894&gt;AVERAGE(train!$G$2:$G$4251),K894&lt;=AVERAGE(train!$K$2:$K$4251)),"High Day Only",IF(AND(G894&lt;=AVERAGE(train!$G$2:$G$4251),K894&gt;AVERAGE(train!$K$2:$K$4251)),"High Eve Only","Low Usage")))</f>
        <v>High Day &amp; Eve</v>
      </c>
    </row>
    <row r="895" spans="1:26">
      <c r="A895" t="s">
        <v>70</v>
      </c>
      <c r="B895">
        <v>117</v>
      </c>
      <c r="C895" t="s">
        <v>28</v>
      </c>
      <c r="D895" t="s">
        <v>22</v>
      </c>
      <c r="E895" t="s">
        <v>23</v>
      </c>
      <c r="F895">
        <v>25</v>
      </c>
      <c r="G895">
        <v>216</v>
      </c>
      <c r="H895">
        <v>140</v>
      </c>
      <c r="I895">
        <v>36.72</v>
      </c>
      <c r="J895">
        <v>224.1</v>
      </c>
      <c r="K895">
        <v>69</v>
      </c>
      <c r="L895">
        <v>19.05</v>
      </c>
      <c r="M895">
        <v>267.89999999999998</v>
      </c>
      <c r="N895">
        <v>112</v>
      </c>
      <c r="O895">
        <v>12.06</v>
      </c>
      <c r="P895">
        <v>11.8</v>
      </c>
      <c r="Q895">
        <v>4</v>
      </c>
      <c r="R895">
        <v>3.19</v>
      </c>
      <c r="S895">
        <v>0</v>
      </c>
      <c r="T895" t="s">
        <v>22</v>
      </c>
      <c r="U895">
        <f t="shared" si="27"/>
        <v>0</v>
      </c>
      <c r="V895">
        <f>IF(Table2[[#This Row],[international_plan]]="yes",1,0)</f>
        <v>0</v>
      </c>
      <c r="W895">
        <f>IF(Table2[[#This Row],[voice_mail_plan]]="yes",1,0)</f>
        <v>1</v>
      </c>
      <c r="X895" t="str">
        <f t="shared" si="26"/>
        <v>High</v>
      </c>
      <c r="Y895" t="str">
        <f>IF(Table2[[#This Row],[total_intl_charge]] &gt; AVERAGE($R$2:$R$4245),"High","Low")</f>
        <v>High</v>
      </c>
      <c r="Z895" t="str">
        <f>IF(AND(G895&gt;AVERAGE(train!$G$2:$G$4251),K895&gt;AVERAGE(train!$K$2:$K$4251)),"High Day &amp; Eve",IF(AND(G895&gt;AVERAGE(train!$G$2:$G$4251),K895&lt;=AVERAGE(train!$K$2:$K$4251)),"High Day Only",IF(AND(G895&lt;=AVERAGE(train!$G$2:$G$4251),K895&gt;AVERAGE(train!$K$2:$K$4251)),"High Eve Only","Low Usage")))</f>
        <v>High Day Only</v>
      </c>
    </row>
    <row r="896" spans="1:26">
      <c r="A896" t="s">
        <v>30</v>
      </c>
      <c r="B896">
        <v>118</v>
      </c>
      <c r="C896" t="s">
        <v>25</v>
      </c>
      <c r="D896" t="s">
        <v>22</v>
      </c>
      <c r="E896" t="s">
        <v>22</v>
      </c>
      <c r="F896">
        <v>0</v>
      </c>
      <c r="G896">
        <v>187.4</v>
      </c>
      <c r="H896">
        <v>97</v>
      </c>
      <c r="I896">
        <v>31.86</v>
      </c>
      <c r="J896">
        <v>177.8</v>
      </c>
      <c r="K896">
        <v>89</v>
      </c>
      <c r="L896">
        <v>15.11</v>
      </c>
      <c r="M896">
        <v>233.4</v>
      </c>
      <c r="N896">
        <v>97</v>
      </c>
      <c r="O896">
        <v>10.5</v>
      </c>
      <c r="P896">
        <v>12.2</v>
      </c>
      <c r="Q896">
        <v>6</v>
      </c>
      <c r="R896">
        <v>3.29</v>
      </c>
      <c r="S896">
        <v>1</v>
      </c>
      <c r="T896" t="s">
        <v>22</v>
      </c>
      <c r="U896">
        <f t="shared" si="27"/>
        <v>0</v>
      </c>
      <c r="V896">
        <f>IF(Table2[[#This Row],[international_plan]]="yes",1,0)</f>
        <v>0</v>
      </c>
      <c r="W896">
        <f>IF(Table2[[#This Row],[voice_mail_plan]]="yes",1,0)</f>
        <v>0</v>
      </c>
      <c r="X896" t="str">
        <f t="shared" si="26"/>
        <v>High</v>
      </c>
      <c r="Y896" t="str">
        <f>IF(Table2[[#This Row],[total_intl_charge]] &gt; AVERAGE($R$2:$R$4245),"High","Low")</f>
        <v>High</v>
      </c>
      <c r="Z896" t="str">
        <f>IF(AND(G896&gt;AVERAGE(train!$G$2:$G$4251),K896&gt;AVERAGE(train!$K$2:$K$4251)),"High Day &amp; Eve",IF(AND(G896&gt;AVERAGE(train!$G$2:$G$4251),K896&lt;=AVERAGE(train!$K$2:$K$4251)),"High Day Only",IF(AND(G896&lt;=AVERAGE(train!$G$2:$G$4251),K896&gt;AVERAGE(train!$K$2:$K$4251)),"High Eve Only","Low Usage")))</f>
        <v>High Day Only</v>
      </c>
    </row>
    <row r="897" spans="1:26">
      <c r="A897" t="s">
        <v>62</v>
      </c>
      <c r="B897">
        <v>22</v>
      </c>
      <c r="C897" t="s">
        <v>28</v>
      </c>
      <c r="D897" t="s">
        <v>22</v>
      </c>
      <c r="E897" t="s">
        <v>22</v>
      </c>
      <c r="F897">
        <v>0</v>
      </c>
      <c r="G897">
        <v>160.4</v>
      </c>
      <c r="H897">
        <v>108</v>
      </c>
      <c r="I897">
        <v>27.27</v>
      </c>
      <c r="J897">
        <v>218.1</v>
      </c>
      <c r="K897">
        <v>88</v>
      </c>
      <c r="L897">
        <v>18.54</v>
      </c>
      <c r="M897">
        <v>192.9</v>
      </c>
      <c r="N897">
        <v>115</v>
      </c>
      <c r="O897">
        <v>8.68</v>
      </c>
      <c r="P897">
        <v>12.5</v>
      </c>
      <c r="Q897">
        <v>4</v>
      </c>
      <c r="R897">
        <v>3.38</v>
      </c>
      <c r="S897">
        <v>1</v>
      </c>
      <c r="T897" t="s">
        <v>22</v>
      </c>
      <c r="U897">
        <f t="shared" si="27"/>
        <v>0</v>
      </c>
      <c r="V897">
        <f>IF(Table2[[#This Row],[international_plan]]="yes",1,0)</f>
        <v>0</v>
      </c>
      <c r="W897">
        <f>IF(Table2[[#This Row],[voice_mail_plan]]="yes",1,0)</f>
        <v>0</v>
      </c>
      <c r="X897" t="str">
        <f t="shared" si="26"/>
        <v>Low</v>
      </c>
      <c r="Y897" t="str">
        <f>IF(Table2[[#This Row],[total_intl_charge]] &gt; AVERAGE($R$2:$R$4245),"High","Low")</f>
        <v>High</v>
      </c>
      <c r="Z897" t="str">
        <f>IF(AND(G897&gt;AVERAGE(train!$G$2:$G$4251),K897&gt;AVERAGE(train!$K$2:$K$4251)),"High Day &amp; Eve",IF(AND(G897&gt;AVERAGE(train!$G$2:$G$4251),K897&lt;=AVERAGE(train!$K$2:$K$4251)),"High Day Only",IF(AND(G897&lt;=AVERAGE(train!$G$2:$G$4251),K897&gt;AVERAGE(train!$K$2:$K$4251)),"High Eve Only","Low Usage")))</f>
        <v>Low Usage</v>
      </c>
    </row>
    <row r="898" spans="1:26">
      <c r="A898" t="s">
        <v>73</v>
      </c>
      <c r="B898">
        <v>134</v>
      </c>
      <c r="C898" t="s">
        <v>25</v>
      </c>
      <c r="D898" t="s">
        <v>22</v>
      </c>
      <c r="E898" t="s">
        <v>22</v>
      </c>
      <c r="F898">
        <v>0</v>
      </c>
      <c r="G898">
        <v>205.3</v>
      </c>
      <c r="H898">
        <v>122</v>
      </c>
      <c r="I898">
        <v>34.9</v>
      </c>
      <c r="J898">
        <v>240.5</v>
      </c>
      <c r="K898">
        <v>155</v>
      </c>
      <c r="L898">
        <v>20.440000000000001</v>
      </c>
      <c r="M898">
        <v>179.1</v>
      </c>
      <c r="N898">
        <v>107</v>
      </c>
      <c r="O898">
        <v>8.06</v>
      </c>
      <c r="P898">
        <v>5</v>
      </c>
      <c r="Q898">
        <v>9</v>
      </c>
      <c r="R898">
        <v>1.35</v>
      </c>
      <c r="S898">
        <v>1</v>
      </c>
      <c r="T898" t="s">
        <v>22</v>
      </c>
      <c r="U898">
        <f t="shared" si="27"/>
        <v>0</v>
      </c>
      <c r="V898">
        <f>IF(Table2[[#This Row],[international_plan]]="yes",1,0)</f>
        <v>0</v>
      </c>
      <c r="W898">
        <f>IF(Table2[[#This Row],[voice_mail_plan]]="yes",1,0)</f>
        <v>0</v>
      </c>
      <c r="X898" t="str">
        <f t="shared" ref="X898:X961" si="28">IF(B898&lt;=$AC$3,"Low",IF(B898&lt;=$AC$4,"Medium",IF(B898&lt;=$AC$5,"High",IF(B898&gt;=$AC$5,"Very High"))))</f>
        <v>Very High</v>
      </c>
      <c r="Y898" t="str">
        <f>IF(Table2[[#This Row],[total_intl_charge]] &gt; AVERAGE($R$2:$R$4245),"High","Low")</f>
        <v>Low</v>
      </c>
      <c r="Z898" t="str">
        <f>IF(AND(G898&gt;AVERAGE(train!$G$2:$G$4251),K898&gt;AVERAGE(train!$K$2:$K$4251)),"High Day &amp; Eve",IF(AND(G898&gt;AVERAGE(train!$G$2:$G$4251),K898&lt;=AVERAGE(train!$K$2:$K$4251)),"High Day Only",IF(AND(G898&lt;=AVERAGE(train!$G$2:$G$4251),K898&gt;AVERAGE(train!$K$2:$K$4251)),"High Eve Only","Low Usage")))</f>
        <v>High Day &amp; Eve</v>
      </c>
    </row>
    <row r="899" spans="1:26">
      <c r="A899" t="s">
        <v>29</v>
      </c>
      <c r="B899">
        <v>164</v>
      </c>
      <c r="C899" t="s">
        <v>25</v>
      </c>
      <c r="D899" t="s">
        <v>22</v>
      </c>
      <c r="E899" t="s">
        <v>23</v>
      </c>
      <c r="F899">
        <v>25</v>
      </c>
      <c r="G899">
        <v>219.1</v>
      </c>
      <c r="H899">
        <v>88</v>
      </c>
      <c r="I899">
        <v>37.25</v>
      </c>
      <c r="J899">
        <v>151.5</v>
      </c>
      <c r="K899">
        <v>99</v>
      </c>
      <c r="L899">
        <v>12.88</v>
      </c>
      <c r="M899">
        <v>50.1</v>
      </c>
      <c r="N899">
        <v>60</v>
      </c>
      <c r="O899">
        <v>2.25</v>
      </c>
      <c r="P899">
        <v>14.3</v>
      </c>
      <c r="Q899">
        <v>6</v>
      </c>
      <c r="R899">
        <v>3.86</v>
      </c>
      <c r="S899">
        <v>1</v>
      </c>
      <c r="T899" t="s">
        <v>22</v>
      </c>
      <c r="U899">
        <f t="shared" ref="U899:U962" si="29">IF(T899="yes",1,0)</f>
        <v>0</v>
      </c>
      <c r="V899">
        <f>IF(Table2[[#This Row],[international_plan]]="yes",1,0)</f>
        <v>0</v>
      </c>
      <c r="W899">
        <f>IF(Table2[[#This Row],[voice_mail_plan]]="yes",1,0)</f>
        <v>1</v>
      </c>
      <c r="X899" t="str">
        <f t="shared" si="28"/>
        <v>Very High</v>
      </c>
      <c r="Y899" t="str">
        <f>IF(Table2[[#This Row],[total_intl_charge]] &gt; AVERAGE($R$2:$R$4245),"High","Low")</f>
        <v>High</v>
      </c>
      <c r="Z899" t="str">
        <f>IF(AND(G899&gt;AVERAGE(train!$G$2:$G$4251),K899&gt;AVERAGE(train!$K$2:$K$4251)),"High Day &amp; Eve",IF(AND(G899&gt;AVERAGE(train!$G$2:$G$4251),K899&lt;=AVERAGE(train!$K$2:$K$4251)),"High Day Only",IF(AND(G899&lt;=AVERAGE(train!$G$2:$G$4251),K899&gt;AVERAGE(train!$K$2:$K$4251)),"High Eve Only","Low Usage")))</f>
        <v>High Day Only</v>
      </c>
    </row>
    <row r="900" spans="1:26">
      <c r="A900" t="s">
        <v>66</v>
      </c>
      <c r="B900">
        <v>177</v>
      </c>
      <c r="C900" t="s">
        <v>21</v>
      </c>
      <c r="D900" t="s">
        <v>22</v>
      </c>
      <c r="E900" t="s">
        <v>22</v>
      </c>
      <c r="F900">
        <v>0</v>
      </c>
      <c r="G900">
        <v>232.8</v>
      </c>
      <c r="H900">
        <v>106</v>
      </c>
      <c r="I900">
        <v>39.58</v>
      </c>
      <c r="J900">
        <v>175.2</v>
      </c>
      <c r="K900">
        <v>97</v>
      </c>
      <c r="L900">
        <v>14.89</v>
      </c>
      <c r="M900">
        <v>212.2</v>
      </c>
      <c r="N900">
        <v>77</v>
      </c>
      <c r="O900">
        <v>9.5500000000000007</v>
      </c>
      <c r="P900">
        <v>12.5</v>
      </c>
      <c r="Q900">
        <v>7</v>
      </c>
      <c r="R900">
        <v>3.38</v>
      </c>
      <c r="S900">
        <v>2</v>
      </c>
      <c r="T900" t="s">
        <v>22</v>
      </c>
      <c r="U900">
        <f t="shared" si="29"/>
        <v>0</v>
      </c>
      <c r="V900">
        <f>IF(Table2[[#This Row],[international_plan]]="yes",1,0)</f>
        <v>0</v>
      </c>
      <c r="W900">
        <f>IF(Table2[[#This Row],[voice_mail_plan]]="yes",1,0)</f>
        <v>0</v>
      </c>
      <c r="X900" t="str">
        <f t="shared" si="28"/>
        <v>Very High</v>
      </c>
      <c r="Y900" t="str">
        <f>IF(Table2[[#This Row],[total_intl_charge]] &gt; AVERAGE($R$2:$R$4245),"High","Low")</f>
        <v>High</v>
      </c>
      <c r="Z900" t="str">
        <f>IF(AND(G900&gt;AVERAGE(train!$G$2:$G$4251),K900&gt;AVERAGE(train!$K$2:$K$4251)),"High Day &amp; Eve",IF(AND(G900&gt;AVERAGE(train!$G$2:$G$4251),K900&lt;=AVERAGE(train!$K$2:$K$4251)),"High Day Only",IF(AND(G900&lt;=AVERAGE(train!$G$2:$G$4251),K900&gt;AVERAGE(train!$K$2:$K$4251)),"High Eve Only","Low Usage")))</f>
        <v>High Day Only</v>
      </c>
    </row>
    <row r="901" spans="1:26">
      <c r="A901" t="s">
        <v>46</v>
      </c>
      <c r="B901">
        <v>110</v>
      </c>
      <c r="C901" t="s">
        <v>25</v>
      </c>
      <c r="D901" t="s">
        <v>22</v>
      </c>
      <c r="E901" t="s">
        <v>22</v>
      </c>
      <c r="F901">
        <v>0</v>
      </c>
      <c r="G901">
        <v>162</v>
      </c>
      <c r="H901">
        <v>81</v>
      </c>
      <c r="I901">
        <v>27.54</v>
      </c>
      <c r="J901">
        <v>247.5</v>
      </c>
      <c r="K901">
        <v>89</v>
      </c>
      <c r="L901">
        <v>21.04</v>
      </c>
      <c r="M901">
        <v>155.5</v>
      </c>
      <c r="N901">
        <v>99</v>
      </c>
      <c r="O901">
        <v>7</v>
      </c>
      <c r="P901">
        <v>8.9</v>
      </c>
      <c r="Q901">
        <v>8</v>
      </c>
      <c r="R901">
        <v>2.4</v>
      </c>
      <c r="S901">
        <v>0</v>
      </c>
      <c r="T901" t="s">
        <v>22</v>
      </c>
      <c r="U901">
        <f t="shared" si="29"/>
        <v>0</v>
      </c>
      <c r="V901">
        <f>IF(Table2[[#This Row],[international_plan]]="yes",1,0)</f>
        <v>0</v>
      </c>
      <c r="W901">
        <f>IF(Table2[[#This Row],[voice_mail_plan]]="yes",1,0)</f>
        <v>0</v>
      </c>
      <c r="X901" t="str">
        <f t="shared" si="28"/>
        <v>High</v>
      </c>
      <c r="Y901" t="str">
        <f>IF(Table2[[#This Row],[total_intl_charge]] &gt; AVERAGE($R$2:$R$4245),"High","Low")</f>
        <v>Low</v>
      </c>
      <c r="Z901" t="str">
        <f>IF(AND(G901&gt;AVERAGE(train!$G$2:$G$4251),K901&gt;AVERAGE(train!$K$2:$K$4251)),"High Day &amp; Eve",IF(AND(G901&gt;AVERAGE(train!$G$2:$G$4251),K901&lt;=AVERAGE(train!$K$2:$K$4251)),"High Day Only",IF(AND(G901&lt;=AVERAGE(train!$G$2:$G$4251),K901&gt;AVERAGE(train!$K$2:$K$4251)),"High Eve Only","Low Usage")))</f>
        <v>Low Usage</v>
      </c>
    </row>
    <row r="902" spans="1:26">
      <c r="A902" t="s">
        <v>44</v>
      </c>
      <c r="B902">
        <v>53</v>
      </c>
      <c r="C902" t="s">
        <v>21</v>
      </c>
      <c r="D902" t="s">
        <v>22</v>
      </c>
      <c r="E902" t="s">
        <v>23</v>
      </c>
      <c r="F902">
        <v>27</v>
      </c>
      <c r="G902">
        <v>25.9</v>
      </c>
      <c r="H902">
        <v>119</v>
      </c>
      <c r="I902">
        <v>4.4000000000000004</v>
      </c>
      <c r="J902">
        <v>206.5</v>
      </c>
      <c r="K902">
        <v>96</v>
      </c>
      <c r="L902">
        <v>17.55</v>
      </c>
      <c r="M902">
        <v>228.1</v>
      </c>
      <c r="N902">
        <v>64</v>
      </c>
      <c r="O902">
        <v>10.26</v>
      </c>
      <c r="P902">
        <v>6.5</v>
      </c>
      <c r="Q902">
        <v>7</v>
      </c>
      <c r="R902">
        <v>1.76</v>
      </c>
      <c r="S902">
        <v>1</v>
      </c>
      <c r="T902" t="s">
        <v>22</v>
      </c>
      <c r="U902">
        <f t="shared" si="29"/>
        <v>0</v>
      </c>
      <c r="V902">
        <f>IF(Table2[[#This Row],[international_plan]]="yes",1,0)</f>
        <v>0</v>
      </c>
      <c r="W902">
        <f>IF(Table2[[#This Row],[voice_mail_plan]]="yes",1,0)</f>
        <v>1</v>
      </c>
      <c r="X902" t="str">
        <f t="shared" si="28"/>
        <v>Low</v>
      </c>
      <c r="Y902" t="str">
        <f>IF(Table2[[#This Row],[total_intl_charge]] &gt; AVERAGE($R$2:$R$4245),"High","Low")</f>
        <v>Low</v>
      </c>
      <c r="Z902" t="str">
        <f>IF(AND(G902&gt;AVERAGE(train!$G$2:$G$4251),K902&gt;AVERAGE(train!$K$2:$K$4251)),"High Day &amp; Eve",IF(AND(G902&gt;AVERAGE(train!$G$2:$G$4251),K902&lt;=AVERAGE(train!$K$2:$K$4251)),"High Day Only",IF(AND(G902&lt;=AVERAGE(train!$G$2:$G$4251),K902&gt;AVERAGE(train!$K$2:$K$4251)),"High Eve Only","Low Usage")))</f>
        <v>Low Usage</v>
      </c>
    </row>
    <row r="903" spans="1:26">
      <c r="A903" t="s">
        <v>66</v>
      </c>
      <c r="B903">
        <v>80</v>
      </c>
      <c r="C903" t="s">
        <v>25</v>
      </c>
      <c r="D903" t="s">
        <v>22</v>
      </c>
      <c r="E903" t="s">
        <v>22</v>
      </c>
      <c r="F903">
        <v>0</v>
      </c>
      <c r="G903">
        <v>322.3</v>
      </c>
      <c r="H903">
        <v>113</v>
      </c>
      <c r="I903">
        <v>54.79</v>
      </c>
      <c r="J903">
        <v>222</v>
      </c>
      <c r="K903">
        <v>95</v>
      </c>
      <c r="L903">
        <v>18.87</v>
      </c>
      <c r="M903">
        <v>162.80000000000001</v>
      </c>
      <c r="N903">
        <v>123</v>
      </c>
      <c r="O903">
        <v>7.33</v>
      </c>
      <c r="P903">
        <v>6.7</v>
      </c>
      <c r="Q903">
        <v>8</v>
      </c>
      <c r="R903">
        <v>1.81</v>
      </c>
      <c r="S903">
        <v>0</v>
      </c>
      <c r="T903" t="s">
        <v>23</v>
      </c>
      <c r="U903">
        <f t="shared" si="29"/>
        <v>1</v>
      </c>
      <c r="V903">
        <f>IF(Table2[[#This Row],[international_plan]]="yes",1,0)</f>
        <v>0</v>
      </c>
      <c r="W903">
        <f>IF(Table2[[#This Row],[voice_mail_plan]]="yes",1,0)</f>
        <v>0</v>
      </c>
      <c r="X903" t="str">
        <f t="shared" si="28"/>
        <v>Medium</v>
      </c>
      <c r="Y903" t="str">
        <f>IF(Table2[[#This Row],[total_intl_charge]] &gt; AVERAGE($R$2:$R$4245),"High","Low")</f>
        <v>Low</v>
      </c>
      <c r="Z903" t="str">
        <f>IF(AND(G903&gt;AVERAGE(train!$G$2:$G$4251),K903&gt;AVERAGE(train!$K$2:$K$4251)),"High Day &amp; Eve",IF(AND(G903&gt;AVERAGE(train!$G$2:$G$4251),K903&lt;=AVERAGE(train!$K$2:$K$4251)),"High Day Only",IF(AND(G903&lt;=AVERAGE(train!$G$2:$G$4251),K903&gt;AVERAGE(train!$K$2:$K$4251)),"High Eve Only","Low Usage")))</f>
        <v>High Day Only</v>
      </c>
    </row>
    <row r="904" spans="1:26">
      <c r="A904" t="s">
        <v>60</v>
      </c>
      <c r="B904">
        <v>158</v>
      </c>
      <c r="C904" t="s">
        <v>25</v>
      </c>
      <c r="D904" t="s">
        <v>22</v>
      </c>
      <c r="E904" t="s">
        <v>22</v>
      </c>
      <c r="F904">
        <v>0</v>
      </c>
      <c r="G904">
        <v>209.9</v>
      </c>
      <c r="H904">
        <v>112</v>
      </c>
      <c r="I904">
        <v>35.68</v>
      </c>
      <c r="J904">
        <v>221.3</v>
      </c>
      <c r="K904">
        <v>82</v>
      </c>
      <c r="L904">
        <v>18.809999999999999</v>
      </c>
      <c r="M904">
        <v>210</v>
      </c>
      <c r="N904">
        <v>93</v>
      </c>
      <c r="O904">
        <v>9.4499999999999993</v>
      </c>
      <c r="P904">
        <v>8.1999999999999993</v>
      </c>
      <c r="Q904">
        <v>3</v>
      </c>
      <c r="R904">
        <v>2.21</v>
      </c>
      <c r="S904">
        <v>1</v>
      </c>
      <c r="T904" t="s">
        <v>22</v>
      </c>
      <c r="U904">
        <f t="shared" si="29"/>
        <v>0</v>
      </c>
      <c r="V904">
        <f>IF(Table2[[#This Row],[international_plan]]="yes",1,0)</f>
        <v>0</v>
      </c>
      <c r="W904">
        <f>IF(Table2[[#This Row],[voice_mail_plan]]="yes",1,0)</f>
        <v>0</v>
      </c>
      <c r="X904" t="str">
        <f t="shared" si="28"/>
        <v>Very High</v>
      </c>
      <c r="Y904" t="str">
        <f>IF(Table2[[#This Row],[total_intl_charge]] &gt; AVERAGE($R$2:$R$4245),"High","Low")</f>
        <v>Low</v>
      </c>
      <c r="Z904" t="str">
        <f>IF(AND(G904&gt;AVERAGE(train!$G$2:$G$4251),K904&gt;AVERAGE(train!$K$2:$K$4251)),"High Day &amp; Eve",IF(AND(G904&gt;AVERAGE(train!$G$2:$G$4251),K904&lt;=AVERAGE(train!$K$2:$K$4251)),"High Day Only",IF(AND(G904&lt;=AVERAGE(train!$G$2:$G$4251),K904&gt;AVERAGE(train!$K$2:$K$4251)),"High Eve Only","Low Usage")))</f>
        <v>High Day Only</v>
      </c>
    </row>
    <row r="905" spans="1:26">
      <c r="A905" t="s">
        <v>20</v>
      </c>
      <c r="B905">
        <v>114</v>
      </c>
      <c r="C905" t="s">
        <v>21</v>
      </c>
      <c r="D905" t="s">
        <v>22</v>
      </c>
      <c r="E905" t="s">
        <v>22</v>
      </c>
      <c r="F905">
        <v>0</v>
      </c>
      <c r="G905">
        <v>191.5</v>
      </c>
      <c r="H905">
        <v>88</v>
      </c>
      <c r="I905">
        <v>32.56</v>
      </c>
      <c r="J905">
        <v>175.2</v>
      </c>
      <c r="K905">
        <v>78</v>
      </c>
      <c r="L905">
        <v>14.89</v>
      </c>
      <c r="M905">
        <v>220.3</v>
      </c>
      <c r="N905">
        <v>118</v>
      </c>
      <c r="O905">
        <v>9.91</v>
      </c>
      <c r="P905">
        <v>0</v>
      </c>
      <c r="Q905">
        <v>0</v>
      </c>
      <c r="R905">
        <v>0</v>
      </c>
      <c r="S905">
        <v>0</v>
      </c>
      <c r="T905" t="s">
        <v>22</v>
      </c>
      <c r="U905">
        <f t="shared" si="29"/>
        <v>0</v>
      </c>
      <c r="V905">
        <f>IF(Table2[[#This Row],[international_plan]]="yes",1,0)</f>
        <v>0</v>
      </c>
      <c r="W905">
        <f>IF(Table2[[#This Row],[voice_mail_plan]]="yes",1,0)</f>
        <v>0</v>
      </c>
      <c r="X905" t="str">
        <f t="shared" si="28"/>
        <v>High</v>
      </c>
      <c r="Y905" t="str">
        <f>IF(Table2[[#This Row],[total_intl_charge]] &gt; AVERAGE($R$2:$R$4245),"High","Low")</f>
        <v>Low</v>
      </c>
      <c r="Z905" t="str">
        <f>IF(AND(G905&gt;AVERAGE(train!$G$2:$G$4251),K905&gt;AVERAGE(train!$K$2:$K$4251)),"High Day &amp; Eve",IF(AND(G905&gt;AVERAGE(train!$G$2:$G$4251),K905&lt;=AVERAGE(train!$K$2:$K$4251)),"High Day Only",IF(AND(G905&lt;=AVERAGE(train!$G$2:$G$4251),K905&gt;AVERAGE(train!$K$2:$K$4251)),"High Eve Only","Low Usage")))</f>
        <v>High Day Only</v>
      </c>
    </row>
    <row r="906" spans="1:26">
      <c r="A906" t="s">
        <v>58</v>
      </c>
      <c r="B906">
        <v>64</v>
      </c>
      <c r="C906" t="s">
        <v>25</v>
      </c>
      <c r="D906" t="s">
        <v>22</v>
      </c>
      <c r="E906" t="s">
        <v>23</v>
      </c>
      <c r="F906">
        <v>19</v>
      </c>
      <c r="G906">
        <v>291.10000000000002</v>
      </c>
      <c r="H906">
        <v>150</v>
      </c>
      <c r="I906">
        <v>49.49</v>
      </c>
      <c r="J906">
        <v>226.7</v>
      </c>
      <c r="K906">
        <v>123</v>
      </c>
      <c r="L906">
        <v>19.27</v>
      </c>
      <c r="M906">
        <v>219.1</v>
      </c>
      <c r="N906">
        <v>67</v>
      </c>
      <c r="O906">
        <v>9.86</v>
      </c>
      <c r="P906">
        <v>7.5</v>
      </c>
      <c r="Q906">
        <v>2</v>
      </c>
      <c r="R906">
        <v>2.0299999999999998</v>
      </c>
      <c r="S906">
        <v>1</v>
      </c>
      <c r="T906" t="s">
        <v>22</v>
      </c>
      <c r="U906">
        <f t="shared" si="29"/>
        <v>0</v>
      </c>
      <c r="V906">
        <f>IF(Table2[[#This Row],[international_plan]]="yes",1,0)</f>
        <v>0</v>
      </c>
      <c r="W906">
        <f>IF(Table2[[#This Row],[voice_mail_plan]]="yes",1,0)</f>
        <v>1</v>
      </c>
      <c r="X906" t="str">
        <f t="shared" si="28"/>
        <v>Low</v>
      </c>
      <c r="Y906" t="str">
        <f>IF(Table2[[#This Row],[total_intl_charge]] &gt; AVERAGE($R$2:$R$4245),"High","Low")</f>
        <v>Low</v>
      </c>
      <c r="Z906" t="str">
        <f>IF(AND(G906&gt;AVERAGE(train!$G$2:$G$4251),K906&gt;AVERAGE(train!$K$2:$K$4251)),"High Day &amp; Eve",IF(AND(G906&gt;AVERAGE(train!$G$2:$G$4251),K906&lt;=AVERAGE(train!$K$2:$K$4251)),"High Day Only",IF(AND(G906&lt;=AVERAGE(train!$G$2:$G$4251),K906&gt;AVERAGE(train!$K$2:$K$4251)),"High Eve Only","Low Usage")))</f>
        <v>High Day &amp; Eve</v>
      </c>
    </row>
    <row r="907" spans="1:26">
      <c r="A907" t="s">
        <v>57</v>
      </c>
      <c r="B907">
        <v>88</v>
      </c>
      <c r="C907" t="s">
        <v>21</v>
      </c>
      <c r="D907" t="s">
        <v>22</v>
      </c>
      <c r="E907" t="s">
        <v>22</v>
      </c>
      <c r="F907">
        <v>0</v>
      </c>
      <c r="G907">
        <v>215.6</v>
      </c>
      <c r="H907">
        <v>115</v>
      </c>
      <c r="I907">
        <v>36.65</v>
      </c>
      <c r="J907">
        <v>216.2</v>
      </c>
      <c r="K907">
        <v>85</v>
      </c>
      <c r="L907">
        <v>18.38</v>
      </c>
      <c r="M907">
        <v>171.3</v>
      </c>
      <c r="N907">
        <v>65</v>
      </c>
      <c r="O907">
        <v>7.71</v>
      </c>
      <c r="P907">
        <v>11.8</v>
      </c>
      <c r="Q907">
        <v>1</v>
      </c>
      <c r="R907">
        <v>3.19</v>
      </c>
      <c r="S907">
        <v>3</v>
      </c>
      <c r="T907" t="s">
        <v>22</v>
      </c>
      <c r="U907">
        <f t="shared" si="29"/>
        <v>0</v>
      </c>
      <c r="V907">
        <f>IF(Table2[[#This Row],[international_plan]]="yes",1,0)</f>
        <v>0</v>
      </c>
      <c r="W907">
        <f>IF(Table2[[#This Row],[voice_mail_plan]]="yes",1,0)</f>
        <v>0</v>
      </c>
      <c r="X907" t="str">
        <f t="shared" si="28"/>
        <v>Medium</v>
      </c>
      <c r="Y907" t="str">
        <f>IF(Table2[[#This Row],[total_intl_charge]] &gt; AVERAGE($R$2:$R$4245),"High","Low")</f>
        <v>High</v>
      </c>
      <c r="Z907" t="str">
        <f>IF(AND(G907&gt;AVERAGE(train!$G$2:$G$4251),K907&gt;AVERAGE(train!$K$2:$K$4251)),"High Day &amp; Eve",IF(AND(G907&gt;AVERAGE(train!$G$2:$G$4251),K907&lt;=AVERAGE(train!$K$2:$K$4251)),"High Day Only",IF(AND(G907&lt;=AVERAGE(train!$G$2:$G$4251),K907&gt;AVERAGE(train!$K$2:$K$4251)),"High Eve Only","Low Usage")))</f>
        <v>High Day Only</v>
      </c>
    </row>
    <row r="908" spans="1:26">
      <c r="A908" t="s">
        <v>55</v>
      </c>
      <c r="B908">
        <v>82</v>
      </c>
      <c r="C908" t="s">
        <v>28</v>
      </c>
      <c r="D908" t="s">
        <v>23</v>
      </c>
      <c r="E908" t="s">
        <v>22</v>
      </c>
      <c r="F908">
        <v>0</v>
      </c>
      <c r="G908">
        <v>208.8</v>
      </c>
      <c r="H908">
        <v>101</v>
      </c>
      <c r="I908">
        <v>35.5</v>
      </c>
      <c r="J908">
        <v>213.7</v>
      </c>
      <c r="K908">
        <v>87</v>
      </c>
      <c r="L908">
        <v>18.16</v>
      </c>
      <c r="M908">
        <v>175.1</v>
      </c>
      <c r="N908">
        <v>86</v>
      </c>
      <c r="O908">
        <v>7.88</v>
      </c>
      <c r="P908">
        <v>12.4</v>
      </c>
      <c r="Q908">
        <v>6</v>
      </c>
      <c r="R908">
        <v>3.35</v>
      </c>
      <c r="S908">
        <v>3</v>
      </c>
      <c r="T908" t="s">
        <v>22</v>
      </c>
      <c r="U908">
        <f t="shared" si="29"/>
        <v>0</v>
      </c>
      <c r="V908">
        <f>IF(Table2[[#This Row],[international_plan]]="yes",1,0)</f>
        <v>1</v>
      </c>
      <c r="W908">
        <f>IF(Table2[[#This Row],[voice_mail_plan]]="yes",1,0)</f>
        <v>0</v>
      </c>
      <c r="X908" t="str">
        <f t="shared" si="28"/>
        <v>Medium</v>
      </c>
      <c r="Y908" t="str">
        <f>IF(Table2[[#This Row],[total_intl_charge]] &gt; AVERAGE($R$2:$R$4245),"High","Low")</f>
        <v>High</v>
      </c>
      <c r="Z908" t="str">
        <f>IF(AND(G908&gt;AVERAGE(train!$G$2:$G$4251),K908&gt;AVERAGE(train!$K$2:$K$4251)),"High Day &amp; Eve",IF(AND(G908&gt;AVERAGE(train!$G$2:$G$4251),K908&lt;=AVERAGE(train!$K$2:$K$4251)),"High Day Only",IF(AND(G908&lt;=AVERAGE(train!$G$2:$G$4251),K908&gt;AVERAGE(train!$K$2:$K$4251)),"High Eve Only","Low Usage")))</f>
        <v>High Day Only</v>
      </c>
    </row>
    <row r="909" spans="1:26">
      <c r="A909" t="s">
        <v>65</v>
      </c>
      <c r="B909">
        <v>111</v>
      </c>
      <c r="C909" t="s">
        <v>21</v>
      </c>
      <c r="D909" t="s">
        <v>22</v>
      </c>
      <c r="E909" t="s">
        <v>22</v>
      </c>
      <c r="F909">
        <v>0</v>
      </c>
      <c r="G909">
        <v>255.9</v>
      </c>
      <c r="H909">
        <v>97</v>
      </c>
      <c r="I909">
        <v>43.5</v>
      </c>
      <c r="J909">
        <v>204.1</v>
      </c>
      <c r="K909">
        <v>129</v>
      </c>
      <c r="L909">
        <v>17.350000000000001</v>
      </c>
      <c r="M909">
        <v>171.3</v>
      </c>
      <c r="N909">
        <v>84</v>
      </c>
      <c r="O909">
        <v>7.71</v>
      </c>
      <c r="P909">
        <v>12.3</v>
      </c>
      <c r="Q909">
        <v>5</v>
      </c>
      <c r="R909">
        <v>3.32</v>
      </c>
      <c r="S909">
        <v>3</v>
      </c>
      <c r="T909" t="s">
        <v>22</v>
      </c>
      <c r="U909">
        <f t="shared" si="29"/>
        <v>0</v>
      </c>
      <c r="V909">
        <f>IF(Table2[[#This Row],[international_plan]]="yes",1,0)</f>
        <v>0</v>
      </c>
      <c r="W909">
        <f>IF(Table2[[#This Row],[voice_mail_plan]]="yes",1,0)</f>
        <v>0</v>
      </c>
      <c r="X909" t="str">
        <f t="shared" si="28"/>
        <v>High</v>
      </c>
      <c r="Y909" t="str">
        <f>IF(Table2[[#This Row],[total_intl_charge]] &gt; AVERAGE($R$2:$R$4245),"High","Low")</f>
        <v>High</v>
      </c>
      <c r="Z909" t="str">
        <f>IF(AND(G909&gt;AVERAGE(train!$G$2:$G$4251),K909&gt;AVERAGE(train!$K$2:$K$4251)),"High Day &amp; Eve",IF(AND(G909&gt;AVERAGE(train!$G$2:$G$4251),K909&lt;=AVERAGE(train!$K$2:$K$4251)),"High Day Only",IF(AND(G909&lt;=AVERAGE(train!$G$2:$G$4251),K909&gt;AVERAGE(train!$K$2:$K$4251)),"High Eve Only","Low Usage")))</f>
        <v>High Day &amp; Eve</v>
      </c>
    </row>
    <row r="910" spans="1:26">
      <c r="A910" t="s">
        <v>35</v>
      </c>
      <c r="B910">
        <v>60</v>
      </c>
      <c r="C910" t="s">
        <v>25</v>
      </c>
      <c r="D910" t="s">
        <v>22</v>
      </c>
      <c r="E910" t="s">
        <v>22</v>
      </c>
      <c r="F910">
        <v>0</v>
      </c>
      <c r="G910">
        <v>252.7</v>
      </c>
      <c r="H910">
        <v>97</v>
      </c>
      <c r="I910">
        <v>42.96</v>
      </c>
      <c r="J910">
        <v>221.1</v>
      </c>
      <c r="K910">
        <v>121</v>
      </c>
      <c r="L910">
        <v>18.79</v>
      </c>
      <c r="M910">
        <v>109.9</v>
      </c>
      <c r="N910">
        <v>100</v>
      </c>
      <c r="O910">
        <v>4.95</v>
      </c>
      <c r="P910">
        <v>12.4</v>
      </c>
      <c r="Q910">
        <v>4</v>
      </c>
      <c r="R910">
        <v>3.35</v>
      </c>
      <c r="S910">
        <v>2</v>
      </c>
      <c r="T910" t="s">
        <v>22</v>
      </c>
      <c r="U910">
        <f t="shared" si="29"/>
        <v>0</v>
      </c>
      <c r="V910">
        <f>IF(Table2[[#This Row],[international_plan]]="yes",1,0)</f>
        <v>0</v>
      </c>
      <c r="W910">
        <f>IF(Table2[[#This Row],[voice_mail_plan]]="yes",1,0)</f>
        <v>0</v>
      </c>
      <c r="X910" t="str">
        <f t="shared" si="28"/>
        <v>Low</v>
      </c>
      <c r="Y910" t="str">
        <f>IF(Table2[[#This Row],[total_intl_charge]] &gt; AVERAGE($R$2:$R$4245),"High","Low")</f>
        <v>High</v>
      </c>
      <c r="Z910" t="str">
        <f>IF(AND(G910&gt;AVERAGE(train!$G$2:$G$4251),K910&gt;AVERAGE(train!$K$2:$K$4251)),"High Day &amp; Eve",IF(AND(G910&gt;AVERAGE(train!$G$2:$G$4251),K910&lt;=AVERAGE(train!$K$2:$K$4251)),"High Day Only",IF(AND(G910&lt;=AVERAGE(train!$G$2:$G$4251),K910&gt;AVERAGE(train!$K$2:$K$4251)),"High Eve Only","Low Usage")))</f>
        <v>High Day &amp; Eve</v>
      </c>
    </row>
    <row r="911" spans="1:26">
      <c r="A911" t="s">
        <v>24</v>
      </c>
      <c r="B911">
        <v>113</v>
      </c>
      <c r="C911" t="s">
        <v>25</v>
      </c>
      <c r="D911" t="s">
        <v>22</v>
      </c>
      <c r="E911" t="s">
        <v>22</v>
      </c>
      <c r="F911">
        <v>0</v>
      </c>
      <c r="G911">
        <v>132.1</v>
      </c>
      <c r="H911">
        <v>72</v>
      </c>
      <c r="I911">
        <v>22.46</v>
      </c>
      <c r="J911">
        <v>247.5</v>
      </c>
      <c r="K911">
        <v>107</v>
      </c>
      <c r="L911">
        <v>21.04</v>
      </c>
      <c r="M911">
        <v>246.2</v>
      </c>
      <c r="N911">
        <v>123</v>
      </c>
      <c r="O911">
        <v>11.08</v>
      </c>
      <c r="P911">
        <v>6.9</v>
      </c>
      <c r="Q911">
        <v>6</v>
      </c>
      <c r="R911">
        <v>1.86</v>
      </c>
      <c r="S911">
        <v>3</v>
      </c>
      <c r="T911" t="s">
        <v>22</v>
      </c>
      <c r="U911">
        <f t="shared" si="29"/>
        <v>0</v>
      </c>
      <c r="V911">
        <f>IF(Table2[[#This Row],[international_plan]]="yes",1,0)</f>
        <v>0</v>
      </c>
      <c r="W911">
        <f>IF(Table2[[#This Row],[voice_mail_plan]]="yes",1,0)</f>
        <v>0</v>
      </c>
      <c r="X911" t="str">
        <f t="shared" si="28"/>
        <v>High</v>
      </c>
      <c r="Y911" t="str">
        <f>IF(Table2[[#This Row],[total_intl_charge]] &gt; AVERAGE($R$2:$R$4245),"High","Low")</f>
        <v>Low</v>
      </c>
      <c r="Z911" t="str">
        <f>IF(AND(G911&gt;AVERAGE(train!$G$2:$G$4251),K911&gt;AVERAGE(train!$K$2:$K$4251)),"High Day &amp; Eve",IF(AND(G911&gt;AVERAGE(train!$G$2:$G$4251),K911&lt;=AVERAGE(train!$K$2:$K$4251)),"High Day Only",IF(AND(G911&lt;=AVERAGE(train!$G$2:$G$4251),K911&gt;AVERAGE(train!$K$2:$K$4251)),"High Eve Only","Low Usage")))</f>
        <v>High Eve Only</v>
      </c>
    </row>
    <row r="912" spans="1:26">
      <c r="A912" t="s">
        <v>40</v>
      </c>
      <c r="B912">
        <v>109</v>
      </c>
      <c r="C912" t="s">
        <v>25</v>
      </c>
      <c r="D912" t="s">
        <v>22</v>
      </c>
      <c r="E912" t="s">
        <v>22</v>
      </c>
      <c r="F912">
        <v>0</v>
      </c>
      <c r="G912">
        <v>217</v>
      </c>
      <c r="H912">
        <v>115</v>
      </c>
      <c r="I912">
        <v>36.89</v>
      </c>
      <c r="J912">
        <v>207</v>
      </c>
      <c r="K912">
        <v>142</v>
      </c>
      <c r="L912">
        <v>17.600000000000001</v>
      </c>
      <c r="M912">
        <v>268</v>
      </c>
      <c r="N912">
        <v>106</v>
      </c>
      <c r="O912">
        <v>12.06</v>
      </c>
      <c r="P912">
        <v>8.1999999999999993</v>
      </c>
      <c r="Q912">
        <v>4</v>
      </c>
      <c r="R912">
        <v>2.21</v>
      </c>
      <c r="S912">
        <v>1</v>
      </c>
      <c r="T912" t="s">
        <v>22</v>
      </c>
      <c r="U912">
        <f t="shared" si="29"/>
        <v>0</v>
      </c>
      <c r="V912">
        <f>IF(Table2[[#This Row],[international_plan]]="yes",1,0)</f>
        <v>0</v>
      </c>
      <c r="W912">
        <f>IF(Table2[[#This Row],[voice_mail_plan]]="yes",1,0)</f>
        <v>0</v>
      </c>
      <c r="X912" t="str">
        <f t="shared" si="28"/>
        <v>High</v>
      </c>
      <c r="Y912" t="str">
        <f>IF(Table2[[#This Row],[total_intl_charge]] &gt; AVERAGE($R$2:$R$4245),"High","Low")</f>
        <v>Low</v>
      </c>
      <c r="Z912" t="str">
        <f>IF(AND(G912&gt;AVERAGE(train!$G$2:$G$4251),K912&gt;AVERAGE(train!$K$2:$K$4251)),"High Day &amp; Eve",IF(AND(G912&gt;AVERAGE(train!$G$2:$G$4251),K912&lt;=AVERAGE(train!$K$2:$K$4251)),"High Day Only",IF(AND(G912&lt;=AVERAGE(train!$G$2:$G$4251),K912&gt;AVERAGE(train!$K$2:$K$4251)),"High Eve Only","Low Usage")))</f>
        <v>High Day &amp; Eve</v>
      </c>
    </row>
    <row r="913" spans="1:26">
      <c r="A913" t="s">
        <v>32</v>
      </c>
      <c r="B913">
        <v>105</v>
      </c>
      <c r="C913" t="s">
        <v>28</v>
      </c>
      <c r="D913" t="s">
        <v>22</v>
      </c>
      <c r="E913" t="s">
        <v>23</v>
      </c>
      <c r="F913">
        <v>42</v>
      </c>
      <c r="G913">
        <v>101.9</v>
      </c>
      <c r="H913">
        <v>79</v>
      </c>
      <c r="I913">
        <v>17.32</v>
      </c>
      <c r="J913">
        <v>223.1</v>
      </c>
      <c r="K913">
        <v>97</v>
      </c>
      <c r="L913">
        <v>18.96</v>
      </c>
      <c r="M913">
        <v>241.6</v>
      </c>
      <c r="N913">
        <v>77</v>
      </c>
      <c r="O913">
        <v>10.87</v>
      </c>
      <c r="P913">
        <v>12.9</v>
      </c>
      <c r="Q913">
        <v>2</v>
      </c>
      <c r="R913">
        <v>3.48</v>
      </c>
      <c r="S913">
        <v>0</v>
      </c>
      <c r="T913" t="s">
        <v>22</v>
      </c>
      <c r="U913">
        <f t="shared" si="29"/>
        <v>0</v>
      </c>
      <c r="V913">
        <f>IF(Table2[[#This Row],[international_plan]]="yes",1,0)</f>
        <v>0</v>
      </c>
      <c r="W913">
        <f>IF(Table2[[#This Row],[voice_mail_plan]]="yes",1,0)</f>
        <v>1</v>
      </c>
      <c r="X913" t="str">
        <f t="shared" si="28"/>
        <v>High</v>
      </c>
      <c r="Y913" t="str">
        <f>IF(Table2[[#This Row],[total_intl_charge]] &gt; AVERAGE($R$2:$R$4245),"High","Low")</f>
        <v>High</v>
      </c>
      <c r="Z913" t="str">
        <f>IF(AND(G913&gt;AVERAGE(train!$G$2:$G$4251),K913&gt;AVERAGE(train!$K$2:$K$4251)),"High Day &amp; Eve",IF(AND(G913&gt;AVERAGE(train!$G$2:$G$4251),K913&lt;=AVERAGE(train!$K$2:$K$4251)),"High Day Only",IF(AND(G913&lt;=AVERAGE(train!$G$2:$G$4251),K913&gt;AVERAGE(train!$K$2:$K$4251)),"High Eve Only","Low Usage")))</f>
        <v>Low Usage</v>
      </c>
    </row>
    <row r="914" spans="1:26">
      <c r="A914" t="s">
        <v>54</v>
      </c>
      <c r="B914">
        <v>85</v>
      </c>
      <c r="C914" t="s">
        <v>28</v>
      </c>
      <c r="D914" t="s">
        <v>22</v>
      </c>
      <c r="E914" t="s">
        <v>22</v>
      </c>
      <c r="F914">
        <v>0</v>
      </c>
      <c r="G914">
        <v>211.5</v>
      </c>
      <c r="H914">
        <v>100</v>
      </c>
      <c r="I914">
        <v>35.96</v>
      </c>
      <c r="J914">
        <v>184.6</v>
      </c>
      <c r="K914">
        <v>88</v>
      </c>
      <c r="L914">
        <v>15.69</v>
      </c>
      <c r="M914">
        <v>164.3</v>
      </c>
      <c r="N914">
        <v>131</v>
      </c>
      <c r="O914">
        <v>7.39</v>
      </c>
      <c r="P914">
        <v>13.3</v>
      </c>
      <c r="Q914">
        <v>4</v>
      </c>
      <c r="R914">
        <v>3.59</v>
      </c>
      <c r="S914">
        <v>2</v>
      </c>
      <c r="T914" t="s">
        <v>22</v>
      </c>
      <c r="U914">
        <f t="shared" si="29"/>
        <v>0</v>
      </c>
      <c r="V914">
        <f>IF(Table2[[#This Row],[international_plan]]="yes",1,0)</f>
        <v>0</v>
      </c>
      <c r="W914">
        <f>IF(Table2[[#This Row],[voice_mail_plan]]="yes",1,0)</f>
        <v>0</v>
      </c>
      <c r="X914" t="str">
        <f t="shared" si="28"/>
        <v>Medium</v>
      </c>
      <c r="Y914" t="str">
        <f>IF(Table2[[#This Row],[total_intl_charge]] &gt; AVERAGE($R$2:$R$4245),"High","Low")</f>
        <v>High</v>
      </c>
      <c r="Z914" t="str">
        <f>IF(AND(G914&gt;AVERAGE(train!$G$2:$G$4251),K914&gt;AVERAGE(train!$K$2:$K$4251)),"High Day &amp; Eve",IF(AND(G914&gt;AVERAGE(train!$G$2:$G$4251),K914&lt;=AVERAGE(train!$K$2:$K$4251)),"High Day Only",IF(AND(G914&lt;=AVERAGE(train!$G$2:$G$4251),K914&gt;AVERAGE(train!$K$2:$K$4251)),"High Eve Only","Low Usage")))</f>
        <v>High Day Only</v>
      </c>
    </row>
    <row r="915" spans="1:26">
      <c r="A915" t="s">
        <v>66</v>
      </c>
      <c r="B915">
        <v>59</v>
      </c>
      <c r="C915" t="s">
        <v>28</v>
      </c>
      <c r="D915" t="s">
        <v>22</v>
      </c>
      <c r="E915" t="s">
        <v>22</v>
      </c>
      <c r="F915">
        <v>0</v>
      </c>
      <c r="G915">
        <v>166.3</v>
      </c>
      <c r="H915">
        <v>95</v>
      </c>
      <c r="I915">
        <v>28.27</v>
      </c>
      <c r="J915">
        <v>239.3</v>
      </c>
      <c r="K915">
        <v>87</v>
      </c>
      <c r="L915">
        <v>20.34</v>
      </c>
      <c r="M915">
        <v>123.2</v>
      </c>
      <c r="N915">
        <v>108</v>
      </c>
      <c r="O915">
        <v>5.54</v>
      </c>
      <c r="P915">
        <v>10</v>
      </c>
      <c r="Q915">
        <v>3</v>
      </c>
      <c r="R915">
        <v>2.7</v>
      </c>
      <c r="S915">
        <v>2</v>
      </c>
      <c r="T915" t="s">
        <v>22</v>
      </c>
      <c r="U915">
        <f t="shared" si="29"/>
        <v>0</v>
      </c>
      <c r="V915">
        <f>IF(Table2[[#This Row],[international_plan]]="yes",1,0)</f>
        <v>0</v>
      </c>
      <c r="W915">
        <f>IF(Table2[[#This Row],[voice_mail_plan]]="yes",1,0)</f>
        <v>0</v>
      </c>
      <c r="X915" t="str">
        <f t="shared" si="28"/>
        <v>Low</v>
      </c>
      <c r="Y915" t="str">
        <f>IF(Table2[[#This Row],[total_intl_charge]] &gt; AVERAGE($R$2:$R$4245),"High","Low")</f>
        <v>Low</v>
      </c>
      <c r="Z915" t="str">
        <f>IF(AND(G915&gt;AVERAGE(train!$G$2:$G$4251),K915&gt;AVERAGE(train!$K$2:$K$4251)),"High Day &amp; Eve",IF(AND(G915&gt;AVERAGE(train!$G$2:$G$4251),K915&lt;=AVERAGE(train!$K$2:$K$4251)),"High Day Only",IF(AND(G915&lt;=AVERAGE(train!$G$2:$G$4251),K915&gt;AVERAGE(train!$K$2:$K$4251)),"High Eve Only","Low Usage")))</f>
        <v>Low Usage</v>
      </c>
    </row>
    <row r="916" spans="1:26">
      <c r="A916" t="s">
        <v>57</v>
      </c>
      <c r="B916">
        <v>148</v>
      </c>
      <c r="C916" t="s">
        <v>25</v>
      </c>
      <c r="D916" t="s">
        <v>22</v>
      </c>
      <c r="E916" t="s">
        <v>22</v>
      </c>
      <c r="F916">
        <v>0</v>
      </c>
      <c r="G916">
        <v>185.2</v>
      </c>
      <c r="H916">
        <v>87</v>
      </c>
      <c r="I916">
        <v>31.48</v>
      </c>
      <c r="J916">
        <v>170.4</v>
      </c>
      <c r="K916">
        <v>96</v>
      </c>
      <c r="L916">
        <v>14.48</v>
      </c>
      <c r="M916">
        <v>165.1</v>
      </c>
      <c r="N916">
        <v>104</v>
      </c>
      <c r="O916">
        <v>7.43</v>
      </c>
      <c r="P916">
        <v>9.5</v>
      </c>
      <c r="Q916">
        <v>13</v>
      </c>
      <c r="R916">
        <v>2.57</v>
      </c>
      <c r="S916">
        <v>1</v>
      </c>
      <c r="T916" t="s">
        <v>22</v>
      </c>
      <c r="U916">
        <f t="shared" si="29"/>
        <v>0</v>
      </c>
      <c r="V916">
        <f>IF(Table2[[#This Row],[international_plan]]="yes",1,0)</f>
        <v>0</v>
      </c>
      <c r="W916">
        <f>IF(Table2[[#This Row],[voice_mail_plan]]="yes",1,0)</f>
        <v>0</v>
      </c>
      <c r="X916" t="str">
        <f t="shared" si="28"/>
        <v>Very High</v>
      </c>
      <c r="Y916" t="str">
        <f>IF(Table2[[#This Row],[total_intl_charge]] &gt; AVERAGE($R$2:$R$4245),"High","Low")</f>
        <v>Low</v>
      </c>
      <c r="Z916" t="str">
        <f>IF(AND(G916&gt;AVERAGE(train!$G$2:$G$4251),K916&gt;AVERAGE(train!$K$2:$K$4251)),"High Day &amp; Eve",IF(AND(G916&gt;AVERAGE(train!$G$2:$G$4251),K916&lt;=AVERAGE(train!$K$2:$K$4251)),"High Day Only",IF(AND(G916&lt;=AVERAGE(train!$G$2:$G$4251),K916&gt;AVERAGE(train!$K$2:$K$4251)),"High Eve Only","Low Usage")))</f>
        <v>High Day Only</v>
      </c>
    </row>
    <row r="917" spans="1:26">
      <c r="A917" t="s">
        <v>47</v>
      </c>
      <c r="B917">
        <v>115</v>
      </c>
      <c r="C917" t="s">
        <v>21</v>
      </c>
      <c r="D917" t="s">
        <v>22</v>
      </c>
      <c r="E917" t="s">
        <v>22</v>
      </c>
      <c r="F917">
        <v>0</v>
      </c>
      <c r="G917">
        <v>245.2</v>
      </c>
      <c r="H917">
        <v>105</v>
      </c>
      <c r="I917">
        <v>41.68</v>
      </c>
      <c r="J917">
        <v>159</v>
      </c>
      <c r="K917">
        <v>109</v>
      </c>
      <c r="L917">
        <v>13.52</v>
      </c>
      <c r="M917">
        <v>229.9</v>
      </c>
      <c r="N917">
        <v>74</v>
      </c>
      <c r="O917">
        <v>10.35</v>
      </c>
      <c r="P917">
        <v>7.2</v>
      </c>
      <c r="Q917">
        <v>8</v>
      </c>
      <c r="R917">
        <v>1.94</v>
      </c>
      <c r="S917">
        <v>0</v>
      </c>
      <c r="T917" t="s">
        <v>22</v>
      </c>
      <c r="U917">
        <f t="shared" si="29"/>
        <v>0</v>
      </c>
      <c r="V917">
        <f>IF(Table2[[#This Row],[international_plan]]="yes",1,0)</f>
        <v>0</v>
      </c>
      <c r="W917">
        <f>IF(Table2[[#This Row],[voice_mail_plan]]="yes",1,0)</f>
        <v>0</v>
      </c>
      <c r="X917" t="str">
        <f t="shared" si="28"/>
        <v>High</v>
      </c>
      <c r="Y917" t="str">
        <f>IF(Table2[[#This Row],[total_intl_charge]] &gt; AVERAGE($R$2:$R$4245),"High","Low")</f>
        <v>Low</v>
      </c>
      <c r="Z917" t="str">
        <f>IF(AND(G917&gt;AVERAGE(train!$G$2:$G$4251),K917&gt;AVERAGE(train!$K$2:$K$4251)),"High Day &amp; Eve",IF(AND(G917&gt;AVERAGE(train!$G$2:$G$4251),K917&lt;=AVERAGE(train!$K$2:$K$4251)),"High Day Only",IF(AND(G917&lt;=AVERAGE(train!$G$2:$G$4251),K917&gt;AVERAGE(train!$K$2:$K$4251)),"High Eve Only","Low Usage")))</f>
        <v>High Day &amp; Eve</v>
      </c>
    </row>
    <row r="918" spans="1:26">
      <c r="A918" t="s">
        <v>37</v>
      </c>
      <c r="B918">
        <v>106</v>
      </c>
      <c r="C918" t="s">
        <v>28</v>
      </c>
      <c r="D918" t="s">
        <v>22</v>
      </c>
      <c r="E918" t="s">
        <v>22</v>
      </c>
      <c r="F918">
        <v>0</v>
      </c>
      <c r="G918">
        <v>274.39999999999998</v>
      </c>
      <c r="H918">
        <v>120</v>
      </c>
      <c r="I918">
        <v>46.65</v>
      </c>
      <c r="J918">
        <v>198.6</v>
      </c>
      <c r="K918">
        <v>82</v>
      </c>
      <c r="L918">
        <v>16.88</v>
      </c>
      <c r="M918">
        <v>160.80000000000001</v>
      </c>
      <c r="N918">
        <v>62</v>
      </c>
      <c r="O918">
        <v>7.24</v>
      </c>
      <c r="P918">
        <v>6</v>
      </c>
      <c r="Q918">
        <v>3</v>
      </c>
      <c r="R918">
        <v>1.62</v>
      </c>
      <c r="S918">
        <v>1</v>
      </c>
      <c r="T918" t="s">
        <v>22</v>
      </c>
      <c r="U918">
        <f t="shared" si="29"/>
        <v>0</v>
      </c>
      <c r="V918">
        <f>IF(Table2[[#This Row],[international_plan]]="yes",1,0)</f>
        <v>0</v>
      </c>
      <c r="W918">
        <f>IF(Table2[[#This Row],[voice_mail_plan]]="yes",1,0)</f>
        <v>0</v>
      </c>
      <c r="X918" t="str">
        <f t="shared" si="28"/>
        <v>High</v>
      </c>
      <c r="Y918" t="str">
        <f>IF(Table2[[#This Row],[total_intl_charge]] &gt; AVERAGE($R$2:$R$4245),"High","Low")</f>
        <v>Low</v>
      </c>
      <c r="Z918" t="str">
        <f>IF(AND(G918&gt;AVERAGE(train!$G$2:$G$4251),K918&gt;AVERAGE(train!$K$2:$K$4251)),"High Day &amp; Eve",IF(AND(G918&gt;AVERAGE(train!$G$2:$G$4251),K918&lt;=AVERAGE(train!$K$2:$K$4251)),"High Day Only",IF(AND(G918&lt;=AVERAGE(train!$G$2:$G$4251),K918&gt;AVERAGE(train!$K$2:$K$4251)),"High Eve Only","Low Usage")))</f>
        <v>High Day Only</v>
      </c>
    </row>
    <row r="919" spans="1:26">
      <c r="A919" t="s">
        <v>33</v>
      </c>
      <c r="B919">
        <v>93</v>
      </c>
      <c r="C919" t="s">
        <v>21</v>
      </c>
      <c r="D919" t="s">
        <v>22</v>
      </c>
      <c r="E919" t="s">
        <v>22</v>
      </c>
      <c r="F919">
        <v>0</v>
      </c>
      <c r="G919">
        <v>98.4</v>
      </c>
      <c r="H919">
        <v>78</v>
      </c>
      <c r="I919">
        <v>16.73</v>
      </c>
      <c r="J919">
        <v>249.6</v>
      </c>
      <c r="K919">
        <v>129</v>
      </c>
      <c r="L919">
        <v>21.22</v>
      </c>
      <c r="M919">
        <v>248.2</v>
      </c>
      <c r="N919">
        <v>114</v>
      </c>
      <c r="O919">
        <v>11.17</v>
      </c>
      <c r="P919">
        <v>14.2</v>
      </c>
      <c r="Q919">
        <v>4</v>
      </c>
      <c r="R919">
        <v>3.83</v>
      </c>
      <c r="S919">
        <v>1</v>
      </c>
      <c r="T919" t="s">
        <v>22</v>
      </c>
      <c r="U919">
        <f t="shared" si="29"/>
        <v>0</v>
      </c>
      <c r="V919">
        <f>IF(Table2[[#This Row],[international_plan]]="yes",1,0)</f>
        <v>0</v>
      </c>
      <c r="W919">
        <f>IF(Table2[[#This Row],[voice_mail_plan]]="yes",1,0)</f>
        <v>0</v>
      </c>
      <c r="X919" t="str">
        <f t="shared" si="28"/>
        <v>Medium</v>
      </c>
      <c r="Y919" t="str">
        <f>IF(Table2[[#This Row],[total_intl_charge]] &gt; AVERAGE($R$2:$R$4245),"High","Low")</f>
        <v>High</v>
      </c>
      <c r="Z919" t="str">
        <f>IF(AND(G919&gt;AVERAGE(train!$G$2:$G$4251),K919&gt;AVERAGE(train!$K$2:$K$4251)),"High Day &amp; Eve",IF(AND(G919&gt;AVERAGE(train!$G$2:$G$4251),K919&lt;=AVERAGE(train!$K$2:$K$4251)),"High Day Only",IF(AND(G919&lt;=AVERAGE(train!$G$2:$G$4251),K919&gt;AVERAGE(train!$K$2:$K$4251)),"High Eve Only","Low Usage")))</f>
        <v>High Eve Only</v>
      </c>
    </row>
    <row r="920" spans="1:26">
      <c r="A920" t="s">
        <v>65</v>
      </c>
      <c r="B920">
        <v>57</v>
      </c>
      <c r="C920" t="s">
        <v>21</v>
      </c>
      <c r="D920" t="s">
        <v>22</v>
      </c>
      <c r="E920" t="s">
        <v>23</v>
      </c>
      <c r="F920">
        <v>29</v>
      </c>
      <c r="G920">
        <v>279.89999999999998</v>
      </c>
      <c r="H920">
        <v>121</v>
      </c>
      <c r="I920">
        <v>47.58</v>
      </c>
      <c r="J920">
        <v>223.1</v>
      </c>
      <c r="K920">
        <v>109</v>
      </c>
      <c r="L920">
        <v>18.96</v>
      </c>
      <c r="M920">
        <v>251.7</v>
      </c>
      <c r="N920">
        <v>94</v>
      </c>
      <c r="O920">
        <v>11.33</v>
      </c>
      <c r="P920">
        <v>13</v>
      </c>
      <c r="Q920">
        <v>2</v>
      </c>
      <c r="R920">
        <v>3.51</v>
      </c>
      <c r="S920">
        <v>1</v>
      </c>
      <c r="T920" t="s">
        <v>22</v>
      </c>
      <c r="U920">
        <f t="shared" si="29"/>
        <v>0</v>
      </c>
      <c r="V920">
        <f>IF(Table2[[#This Row],[international_plan]]="yes",1,0)</f>
        <v>0</v>
      </c>
      <c r="W920">
        <f>IF(Table2[[#This Row],[voice_mail_plan]]="yes",1,0)</f>
        <v>1</v>
      </c>
      <c r="X920" t="str">
        <f t="shared" si="28"/>
        <v>Low</v>
      </c>
      <c r="Y920" t="str">
        <f>IF(Table2[[#This Row],[total_intl_charge]] &gt; AVERAGE($R$2:$R$4245),"High","Low")</f>
        <v>High</v>
      </c>
      <c r="Z920" t="str">
        <f>IF(AND(G920&gt;AVERAGE(train!$G$2:$G$4251),K920&gt;AVERAGE(train!$K$2:$K$4251)),"High Day &amp; Eve",IF(AND(G920&gt;AVERAGE(train!$G$2:$G$4251),K920&lt;=AVERAGE(train!$K$2:$K$4251)),"High Day Only",IF(AND(G920&lt;=AVERAGE(train!$G$2:$G$4251),K920&gt;AVERAGE(train!$K$2:$K$4251)),"High Eve Only","Low Usage")))</f>
        <v>High Day &amp; Eve</v>
      </c>
    </row>
    <row r="921" spans="1:26">
      <c r="A921" t="s">
        <v>75</v>
      </c>
      <c r="B921">
        <v>98</v>
      </c>
      <c r="C921" t="s">
        <v>28</v>
      </c>
      <c r="D921" t="s">
        <v>22</v>
      </c>
      <c r="E921" t="s">
        <v>22</v>
      </c>
      <c r="F921">
        <v>0</v>
      </c>
      <c r="G921">
        <v>187.2</v>
      </c>
      <c r="H921">
        <v>127</v>
      </c>
      <c r="I921">
        <v>31.82</v>
      </c>
      <c r="J921">
        <v>195.6</v>
      </c>
      <c r="K921">
        <v>88</v>
      </c>
      <c r="L921">
        <v>16.63</v>
      </c>
      <c r="M921">
        <v>181.8</v>
      </c>
      <c r="N921">
        <v>129</v>
      </c>
      <c r="O921">
        <v>8.18</v>
      </c>
      <c r="P921">
        <v>5.0999999999999996</v>
      </c>
      <c r="Q921">
        <v>4</v>
      </c>
      <c r="R921">
        <v>1.38</v>
      </c>
      <c r="S921">
        <v>1</v>
      </c>
      <c r="T921" t="s">
        <v>22</v>
      </c>
      <c r="U921">
        <f t="shared" si="29"/>
        <v>0</v>
      </c>
      <c r="V921">
        <f>IF(Table2[[#This Row],[international_plan]]="yes",1,0)</f>
        <v>0</v>
      </c>
      <c r="W921">
        <f>IF(Table2[[#This Row],[voice_mail_plan]]="yes",1,0)</f>
        <v>0</v>
      </c>
      <c r="X921" t="str">
        <f t="shared" si="28"/>
        <v>Medium</v>
      </c>
      <c r="Y921" t="str">
        <f>IF(Table2[[#This Row],[total_intl_charge]] &gt; AVERAGE($R$2:$R$4245),"High","Low")</f>
        <v>Low</v>
      </c>
      <c r="Z921" t="str">
        <f>IF(AND(G921&gt;AVERAGE(train!$G$2:$G$4251),K921&gt;AVERAGE(train!$K$2:$K$4251)),"High Day &amp; Eve",IF(AND(G921&gt;AVERAGE(train!$G$2:$G$4251),K921&lt;=AVERAGE(train!$K$2:$K$4251)),"High Day Only",IF(AND(G921&lt;=AVERAGE(train!$G$2:$G$4251),K921&gt;AVERAGE(train!$K$2:$K$4251)),"High Eve Only","Low Usage")))</f>
        <v>High Day Only</v>
      </c>
    </row>
    <row r="922" spans="1:26">
      <c r="A922" t="s">
        <v>45</v>
      </c>
      <c r="B922">
        <v>157</v>
      </c>
      <c r="C922" t="s">
        <v>21</v>
      </c>
      <c r="D922" t="s">
        <v>22</v>
      </c>
      <c r="E922" t="s">
        <v>22</v>
      </c>
      <c r="F922">
        <v>0</v>
      </c>
      <c r="G922">
        <v>276.2</v>
      </c>
      <c r="H922">
        <v>95</v>
      </c>
      <c r="I922">
        <v>46.95</v>
      </c>
      <c r="J922">
        <v>165.8</v>
      </c>
      <c r="K922">
        <v>119</v>
      </c>
      <c r="L922">
        <v>14.09</v>
      </c>
      <c r="M922">
        <v>151.6</v>
      </c>
      <c r="N922">
        <v>79</v>
      </c>
      <c r="O922">
        <v>6.82</v>
      </c>
      <c r="P922">
        <v>2.2000000000000002</v>
      </c>
      <c r="Q922">
        <v>4</v>
      </c>
      <c r="R922">
        <v>0.59</v>
      </c>
      <c r="S922">
        <v>3</v>
      </c>
      <c r="T922" t="s">
        <v>22</v>
      </c>
      <c r="U922">
        <f t="shared" si="29"/>
        <v>0</v>
      </c>
      <c r="V922">
        <f>IF(Table2[[#This Row],[international_plan]]="yes",1,0)</f>
        <v>0</v>
      </c>
      <c r="W922">
        <f>IF(Table2[[#This Row],[voice_mail_plan]]="yes",1,0)</f>
        <v>0</v>
      </c>
      <c r="X922" t="str">
        <f t="shared" si="28"/>
        <v>Very High</v>
      </c>
      <c r="Y922" t="str">
        <f>IF(Table2[[#This Row],[total_intl_charge]] &gt; AVERAGE($R$2:$R$4245),"High","Low")</f>
        <v>Low</v>
      </c>
      <c r="Z922" t="str">
        <f>IF(AND(G922&gt;AVERAGE(train!$G$2:$G$4251),K922&gt;AVERAGE(train!$K$2:$K$4251)),"High Day &amp; Eve",IF(AND(G922&gt;AVERAGE(train!$G$2:$G$4251),K922&lt;=AVERAGE(train!$K$2:$K$4251)),"High Day Only",IF(AND(G922&lt;=AVERAGE(train!$G$2:$G$4251),K922&gt;AVERAGE(train!$K$2:$K$4251)),"High Eve Only","Low Usage")))</f>
        <v>High Day &amp; Eve</v>
      </c>
    </row>
    <row r="923" spans="1:26">
      <c r="A923" t="s">
        <v>51</v>
      </c>
      <c r="B923">
        <v>116</v>
      </c>
      <c r="C923" t="s">
        <v>21</v>
      </c>
      <c r="D923" t="s">
        <v>22</v>
      </c>
      <c r="E923" t="s">
        <v>23</v>
      </c>
      <c r="F923">
        <v>35</v>
      </c>
      <c r="G923">
        <v>200.4</v>
      </c>
      <c r="H923">
        <v>104</v>
      </c>
      <c r="I923">
        <v>34.07</v>
      </c>
      <c r="J923">
        <v>272.8</v>
      </c>
      <c r="K923">
        <v>89</v>
      </c>
      <c r="L923">
        <v>23.19</v>
      </c>
      <c r="M923">
        <v>214.5</v>
      </c>
      <c r="N923">
        <v>100</v>
      </c>
      <c r="O923">
        <v>9.65</v>
      </c>
      <c r="P923">
        <v>8.3000000000000007</v>
      </c>
      <c r="Q923">
        <v>4</v>
      </c>
      <c r="R923">
        <v>2.2400000000000002</v>
      </c>
      <c r="S923">
        <v>1</v>
      </c>
      <c r="T923" t="s">
        <v>22</v>
      </c>
      <c r="U923">
        <f t="shared" si="29"/>
        <v>0</v>
      </c>
      <c r="V923">
        <f>IF(Table2[[#This Row],[international_plan]]="yes",1,0)</f>
        <v>0</v>
      </c>
      <c r="W923">
        <f>IF(Table2[[#This Row],[voice_mail_plan]]="yes",1,0)</f>
        <v>1</v>
      </c>
      <c r="X923" t="str">
        <f t="shared" si="28"/>
        <v>High</v>
      </c>
      <c r="Y923" t="str">
        <f>IF(Table2[[#This Row],[total_intl_charge]] &gt; AVERAGE($R$2:$R$4245),"High","Low")</f>
        <v>Low</v>
      </c>
      <c r="Z923" t="str">
        <f>IF(AND(G923&gt;AVERAGE(train!$G$2:$G$4251),K923&gt;AVERAGE(train!$K$2:$K$4251)),"High Day &amp; Eve",IF(AND(G923&gt;AVERAGE(train!$G$2:$G$4251),K923&lt;=AVERAGE(train!$K$2:$K$4251)),"High Day Only",IF(AND(G923&lt;=AVERAGE(train!$G$2:$G$4251),K923&gt;AVERAGE(train!$K$2:$K$4251)),"High Eve Only","Low Usage")))</f>
        <v>High Day Only</v>
      </c>
    </row>
    <row r="924" spans="1:26">
      <c r="A924" t="s">
        <v>31</v>
      </c>
      <c r="B924">
        <v>30</v>
      </c>
      <c r="C924" t="s">
        <v>28</v>
      </c>
      <c r="D924" t="s">
        <v>22</v>
      </c>
      <c r="E924" t="s">
        <v>22</v>
      </c>
      <c r="F924">
        <v>0</v>
      </c>
      <c r="G924">
        <v>162.30000000000001</v>
      </c>
      <c r="H924">
        <v>96</v>
      </c>
      <c r="I924">
        <v>27.59</v>
      </c>
      <c r="J924">
        <v>244</v>
      </c>
      <c r="K924">
        <v>122</v>
      </c>
      <c r="L924">
        <v>20.74</v>
      </c>
      <c r="M924">
        <v>180.1</v>
      </c>
      <c r="N924">
        <v>89</v>
      </c>
      <c r="O924">
        <v>8.1</v>
      </c>
      <c r="P924">
        <v>9.1</v>
      </c>
      <c r="Q924">
        <v>4</v>
      </c>
      <c r="R924">
        <v>2.46</v>
      </c>
      <c r="S924">
        <v>2</v>
      </c>
      <c r="T924" t="s">
        <v>22</v>
      </c>
      <c r="U924">
        <f t="shared" si="29"/>
        <v>0</v>
      </c>
      <c r="V924">
        <f>IF(Table2[[#This Row],[international_plan]]="yes",1,0)</f>
        <v>0</v>
      </c>
      <c r="W924">
        <f>IF(Table2[[#This Row],[voice_mail_plan]]="yes",1,0)</f>
        <v>0</v>
      </c>
      <c r="X924" t="str">
        <f t="shared" si="28"/>
        <v>Low</v>
      </c>
      <c r="Y924" t="str">
        <f>IF(Table2[[#This Row],[total_intl_charge]] &gt; AVERAGE($R$2:$R$4245),"High","Low")</f>
        <v>Low</v>
      </c>
      <c r="Z924" t="str">
        <f>IF(AND(G924&gt;AVERAGE(train!$G$2:$G$4251),K924&gt;AVERAGE(train!$K$2:$K$4251)),"High Day &amp; Eve",IF(AND(G924&gt;AVERAGE(train!$G$2:$G$4251),K924&lt;=AVERAGE(train!$K$2:$K$4251)),"High Day Only",IF(AND(G924&lt;=AVERAGE(train!$G$2:$G$4251),K924&gt;AVERAGE(train!$K$2:$K$4251)),"High Eve Only","Low Usage")))</f>
        <v>High Eve Only</v>
      </c>
    </row>
    <row r="925" spans="1:26">
      <c r="A925" t="s">
        <v>24</v>
      </c>
      <c r="B925">
        <v>111</v>
      </c>
      <c r="C925" t="s">
        <v>28</v>
      </c>
      <c r="D925" t="s">
        <v>22</v>
      </c>
      <c r="E925" t="s">
        <v>22</v>
      </c>
      <c r="F925">
        <v>0</v>
      </c>
      <c r="G925">
        <v>176.9</v>
      </c>
      <c r="H925">
        <v>128</v>
      </c>
      <c r="I925">
        <v>30.07</v>
      </c>
      <c r="J925">
        <v>102.8</v>
      </c>
      <c r="K925">
        <v>56</v>
      </c>
      <c r="L925">
        <v>8.74</v>
      </c>
      <c r="M925">
        <v>213.7</v>
      </c>
      <c r="N925">
        <v>84</v>
      </c>
      <c r="O925">
        <v>9.6199999999999992</v>
      </c>
      <c r="P925">
        <v>10.5</v>
      </c>
      <c r="Q925">
        <v>2</v>
      </c>
      <c r="R925">
        <v>2.84</v>
      </c>
      <c r="S925">
        <v>4</v>
      </c>
      <c r="T925" t="s">
        <v>23</v>
      </c>
      <c r="U925">
        <f t="shared" si="29"/>
        <v>1</v>
      </c>
      <c r="V925">
        <f>IF(Table2[[#This Row],[international_plan]]="yes",1,0)</f>
        <v>0</v>
      </c>
      <c r="W925">
        <f>IF(Table2[[#This Row],[voice_mail_plan]]="yes",1,0)</f>
        <v>0</v>
      </c>
      <c r="X925" t="str">
        <f t="shared" si="28"/>
        <v>High</v>
      </c>
      <c r="Y925" t="str">
        <f>IF(Table2[[#This Row],[total_intl_charge]] &gt; AVERAGE($R$2:$R$4245),"High","Low")</f>
        <v>High</v>
      </c>
      <c r="Z925" t="str">
        <f>IF(AND(G925&gt;AVERAGE(train!$G$2:$G$4251),K925&gt;AVERAGE(train!$K$2:$K$4251)),"High Day &amp; Eve",IF(AND(G925&gt;AVERAGE(train!$G$2:$G$4251),K925&lt;=AVERAGE(train!$K$2:$K$4251)),"High Day Only",IF(AND(G925&lt;=AVERAGE(train!$G$2:$G$4251),K925&gt;AVERAGE(train!$K$2:$K$4251)),"High Eve Only","Low Usage")))</f>
        <v>Low Usage</v>
      </c>
    </row>
    <row r="926" spans="1:26">
      <c r="A926" t="s">
        <v>70</v>
      </c>
      <c r="B926">
        <v>52</v>
      </c>
      <c r="C926" t="s">
        <v>21</v>
      </c>
      <c r="D926" t="s">
        <v>22</v>
      </c>
      <c r="E926" t="s">
        <v>22</v>
      </c>
      <c r="F926">
        <v>0</v>
      </c>
      <c r="G926">
        <v>165.5</v>
      </c>
      <c r="H926">
        <v>78</v>
      </c>
      <c r="I926">
        <v>28.14</v>
      </c>
      <c r="J926">
        <v>205.5</v>
      </c>
      <c r="K926">
        <v>89</v>
      </c>
      <c r="L926">
        <v>17.47</v>
      </c>
      <c r="M926">
        <v>213.6</v>
      </c>
      <c r="N926">
        <v>124</v>
      </c>
      <c r="O926">
        <v>9.61</v>
      </c>
      <c r="P926">
        <v>12.2</v>
      </c>
      <c r="Q926">
        <v>6</v>
      </c>
      <c r="R926">
        <v>3.29</v>
      </c>
      <c r="S926">
        <v>0</v>
      </c>
      <c r="T926" t="s">
        <v>22</v>
      </c>
      <c r="U926">
        <f t="shared" si="29"/>
        <v>0</v>
      </c>
      <c r="V926">
        <f>IF(Table2[[#This Row],[international_plan]]="yes",1,0)</f>
        <v>0</v>
      </c>
      <c r="W926">
        <f>IF(Table2[[#This Row],[voice_mail_plan]]="yes",1,0)</f>
        <v>0</v>
      </c>
      <c r="X926" t="str">
        <f t="shared" si="28"/>
        <v>Low</v>
      </c>
      <c r="Y926" t="str">
        <f>IF(Table2[[#This Row],[total_intl_charge]] &gt; AVERAGE($R$2:$R$4245),"High","Low")</f>
        <v>High</v>
      </c>
      <c r="Z926" t="str">
        <f>IF(AND(G926&gt;AVERAGE(train!$G$2:$G$4251),K926&gt;AVERAGE(train!$K$2:$K$4251)),"High Day &amp; Eve",IF(AND(G926&gt;AVERAGE(train!$G$2:$G$4251),K926&lt;=AVERAGE(train!$K$2:$K$4251)),"High Day Only",IF(AND(G926&lt;=AVERAGE(train!$G$2:$G$4251),K926&gt;AVERAGE(train!$K$2:$K$4251)),"High Eve Only","Low Usage")))</f>
        <v>Low Usage</v>
      </c>
    </row>
    <row r="927" spans="1:26">
      <c r="A927" t="s">
        <v>68</v>
      </c>
      <c r="B927">
        <v>72</v>
      </c>
      <c r="C927" t="s">
        <v>21</v>
      </c>
      <c r="D927" t="s">
        <v>22</v>
      </c>
      <c r="E927" t="s">
        <v>22</v>
      </c>
      <c r="F927">
        <v>0</v>
      </c>
      <c r="G927">
        <v>217.8</v>
      </c>
      <c r="H927">
        <v>93</v>
      </c>
      <c r="I927">
        <v>37.03</v>
      </c>
      <c r="J927">
        <v>189.7</v>
      </c>
      <c r="K927">
        <v>113</v>
      </c>
      <c r="L927">
        <v>16.12</v>
      </c>
      <c r="M927">
        <v>182.6</v>
      </c>
      <c r="N927">
        <v>91</v>
      </c>
      <c r="O927">
        <v>8.2200000000000006</v>
      </c>
      <c r="P927">
        <v>10.4</v>
      </c>
      <c r="Q927">
        <v>5</v>
      </c>
      <c r="R927">
        <v>2.81</v>
      </c>
      <c r="S927">
        <v>4</v>
      </c>
      <c r="T927" t="s">
        <v>22</v>
      </c>
      <c r="U927">
        <f t="shared" si="29"/>
        <v>0</v>
      </c>
      <c r="V927">
        <f>IF(Table2[[#This Row],[international_plan]]="yes",1,0)</f>
        <v>0</v>
      </c>
      <c r="W927">
        <f>IF(Table2[[#This Row],[voice_mail_plan]]="yes",1,0)</f>
        <v>0</v>
      </c>
      <c r="X927" t="str">
        <f t="shared" si="28"/>
        <v>Low</v>
      </c>
      <c r="Y927" t="str">
        <f>IF(Table2[[#This Row],[total_intl_charge]] &gt; AVERAGE($R$2:$R$4245),"High","Low")</f>
        <v>High</v>
      </c>
      <c r="Z927" t="str">
        <f>IF(AND(G927&gt;AVERAGE(train!$G$2:$G$4251),K927&gt;AVERAGE(train!$K$2:$K$4251)),"High Day &amp; Eve",IF(AND(G927&gt;AVERAGE(train!$G$2:$G$4251),K927&lt;=AVERAGE(train!$K$2:$K$4251)),"High Day Only",IF(AND(G927&lt;=AVERAGE(train!$G$2:$G$4251),K927&gt;AVERAGE(train!$K$2:$K$4251)),"High Eve Only","Low Usage")))</f>
        <v>High Day &amp; Eve</v>
      </c>
    </row>
    <row r="928" spans="1:26">
      <c r="A928" t="s">
        <v>24</v>
      </c>
      <c r="B928">
        <v>135</v>
      </c>
      <c r="C928" t="s">
        <v>28</v>
      </c>
      <c r="D928" t="s">
        <v>22</v>
      </c>
      <c r="E928" t="s">
        <v>23</v>
      </c>
      <c r="F928">
        <v>28</v>
      </c>
      <c r="G928">
        <v>201.4</v>
      </c>
      <c r="H928">
        <v>100</v>
      </c>
      <c r="I928">
        <v>34.24</v>
      </c>
      <c r="J928">
        <v>246.5</v>
      </c>
      <c r="K928">
        <v>117</v>
      </c>
      <c r="L928">
        <v>20.95</v>
      </c>
      <c r="M928">
        <v>154.80000000000001</v>
      </c>
      <c r="N928">
        <v>131</v>
      </c>
      <c r="O928">
        <v>6.97</v>
      </c>
      <c r="P928">
        <v>12.9</v>
      </c>
      <c r="Q928">
        <v>4</v>
      </c>
      <c r="R928">
        <v>3.48</v>
      </c>
      <c r="S928">
        <v>2</v>
      </c>
      <c r="T928" t="s">
        <v>23</v>
      </c>
      <c r="U928">
        <f t="shared" si="29"/>
        <v>1</v>
      </c>
      <c r="V928">
        <f>IF(Table2[[#This Row],[international_plan]]="yes",1,0)</f>
        <v>0</v>
      </c>
      <c r="W928">
        <f>IF(Table2[[#This Row],[voice_mail_plan]]="yes",1,0)</f>
        <v>1</v>
      </c>
      <c r="X928" t="str">
        <f t="shared" si="28"/>
        <v>Very High</v>
      </c>
      <c r="Y928" t="str">
        <f>IF(Table2[[#This Row],[total_intl_charge]] &gt; AVERAGE($R$2:$R$4245),"High","Low")</f>
        <v>High</v>
      </c>
      <c r="Z928" t="str">
        <f>IF(AND(G928&gt;AVERAGE(train!$G$2:$G$4251),K928&gt;AVERAGE(train!$K$2:$K$4251)),"High Day &amp; Eve",IF(AND(G928&gt;AVERAGE(train!$G$2:$G$4251),K928&lt;=AVERAGE(train!$K$2:$K$4251)),"High Day Only",IF(AND(G928&lt;=AVERAGE(train!$G$2:$G$4251),K928&gt;AVERAGE(train!$K$2:$K$4251)),"High Eve Only","Low Usage")))</f>
        <v>High Day &amp; Eve</v>
      </c>
    </row>
    <row r="929" spans="1:26">
      <c r="A929" t="s">
        <v>58</v>
      </c>
      <c r="B929">
        <v>86</v>
      </c>
      <c r="C929" t="s">
        <v>28</v>
      </c>
      <c r="D929" t="s">
        <v>22</v>
      </c>
      <c r="E929" t="s">
        <v>22</v>
      </c>
      <c r="F929">
        <v>0</v>
      </c>
      <c r="G929">
        <v>190.5</v>
      </c>
      <c r="H929">
        <v>115</v>
      </c>
      <c r="I929">
        <v>32.39</v>
      </c>
      <c r="J929">
        <v>179.6</v>
      </c>
      <c r="K929">
        <v>130</v>
      </c>
      <c r="L929">
        <v>15.27</v>
      </c>
      <c r="M929">
        <v>258.5</v>
      </c>
      <c r="N929">
        <v>89</v>
      </c>
      <c r="O929">
        <v>11.63</v>
      </c>
      <c r="P929">
        <v>10.1</v>
      </c>
      <c r="Q929">
        <v>5</v>
      </c>
      <c r="R929">
        <v>2.73</v>
      </c>
      <c r="S929">
        <v>3</v>
      </c>
      <c r="T929" t="s">
        <v>22</v>
      </c>
      <c r="U929">
        <f t="shared" si="29"/>
        <v>0</v>
      </c>
      <c r="V929">
        <f>IF(Table2[[#This Row],[international_plan]]="yes",1,0)</f>
        <v>0</v>
      </c>
      <c r="W929">
        <f>IF(Table2[[#This Row],[voice_mail_plan]]="yes",1,0)</f>
        <v>0</v>
      </c>
      <c r="X929" t="str">
        <f t="shared" si="28"/>
        <v>Medium</v>
      </c>
      <c r="Y929" t="str">
        <f>IF(Table2[[#This Row],[total_intl_charge]] &gt; AVERAGE($R$2:$R$4245),"High","Low")</f>
        <v>Low</v>
      </c>
      <c r="Z929" t="str">
        <f>IF(AND(G929&gt;AVERAGE(train!$G$2:$G$4251),K929&gt;AVERAGE(train!$K$2:$K$4251)),"High Day &amp; Eve",IF(AND(G929&gt;AVERAGE(train!$G$2:$G$4251),K929&lt;=AVERAGE(train!$K$2:$K$4251)),"High Day Only",IF(AND(G929&lt;=AVERAGE(train!$G$2:$G$4251),K929&gt;AVERAGE(train!$K$2:$K$4251)),"High Eve Only","Low Usage")))</f>
        <v>High Day &amp; Eve</v>
      </c>
    </row>
    <row r="930" spans="1:26">
      <c r="A930" t="s">
        <v>54</v>
      </c>
      <c r="B930">
        <v>98</v>
      </c>
      <c r="C930" t="s">
        <v>21</v>
      </c>
      <c r="D930" t="s">
        <v>22</v>
      </c>
      <c r="E930" t="s">
        <v>23</v>
      </c>
      <c r="F930">
        <v>29</v>
      </c>
      <c r="G930">
        <v>179.9</v>
      </c>
      <c r="H930">
        <v>97</v>
      </c>
      <c r="I930">
        <v>30.58</v>
      </c>
      <c r="J930">
        <v>189.2</v>
      </c>
      <c r="K930">
        <v>89</v>
      </c>
      <c r="L930">
        <v>16.079999999999998</v>
      </c>
      <c r="M930">
        <v>164.3</v>
      </c>
      <c r="N930">
        <v>76</v>
      </c>
      <c r="O930">
        <v>7.39</v>
      </c>
      <c r="P930">
        <v>12.8</v>
      </c>
      <c r="Q930">
        <v>7</v>
      </c>
      <c r="R930">
        <v>3.46</v>
      </c>
      <c r="S930">
        <v>3</v>
      </c>
      <c r="T930" t="s">
        <v>22</v>
      </c>
      <c r="U930">
        <f t="shared" si="29"/>
        <v>0</v>
      </c>
      <c r="V930">
        <f>IF(Table2[[#This Row],[international_plan]]="yes",1,0)</f>
        <v>0</v>
      </c>
      <c r="W930">
        <f>IF(Table2[[#This Row],[voice_mail_plan]]="yes",1,0)</f>
        <v>1</v>
      </c>
      <c r="X930" t="str">
        <f t="shared" si="28"/>
        <v>Medium</v>
      </c>
      <c r="Y930" t="str">
        <f>IF(Table2[[#This Row],[total_intl_charge]] &gt; AVERAGE($R$2:$R$4245),"High","Low")</f>
        <v>High</v>
      </c>
      <c r="Z930" t="str">
        <f>IF(AND(G930&gt;AVERAGE(train!$G$2:$G$4251),K930&gt;AVERAGE(train!$K$2:$K$4251)),"High Day &amp; Eve",IF(AND(G930&gt;AVERAGE(train!$G$2:$G$4251),K930&lt;=AVERAGE(train!$K$2:$K$4251)),"High Day Only",IF(AND(G930&lt;=AVERAGE(train!$G$2:$G$4251),K930&gt;AVERAGE(train!$K$2:$K$4251)),"High Eve Only","Low Usage")))</f>
        <v>Low Usage</v>
      </c>
    </row>
    <row r="931" spans="1:26">
      <c r="A931" t="s">
        <v>44</v>
      </c>
      <c r="B931">
        <v>151</v>
      </c>
      <c r="C931" t="s">
        <v>28</v>
      </c>
      <c r="D931" t="s">
        <v>22</v>
      </c>
      <c r="E931" t="s">
        <v>22</v>
      </c>
      <c r="F931">
        <v>0</v>
      </c>
      <c r="G931">
        <v>235.9</v>
      </c>
      <c r="H931">
        <v>104</v>
      </c>
      <c r="I931">
        <v>40.1</v>
      </c>
      <c r="J931">
        <v>80.599999999999994</v>
      </c>
      <c r="K931">
        <v>91</v>
      </c>
      <c r="L931">
        <v>6.85</v>
      </c>
      <c r="M931">
        <v>212.8</v>
      </c>
      <c r="N931">
        <v>116</v>
      </c>
      <c r="O931">
        <v>9.58</v>
      </c>
      <c r="P931">
        <v>5.8</v>
      </c>
      <c r="Q931">
        <v>2</v>
      </c>
      <c r="R931">
        <v>1.57</v>
      </c>
      <c r="S931">
        <v>3</v>
      </c>
      <c r="T931" t="s">
        <v>22</v>
      </c>
      <c r="U931">
        <f t="shared" si="29"/>
        <v>0</v>
      </c>
      <c r="V931">
        <f>IF(Table2[[#This Row],[international_plan]]="yes",1,0)</f>
        <v>0</v>
      </c>
      <c r="W931">
        <f>IF(Table2[[#This Row],[voice_mail_plan]]="yes",1,0)</f>
        <v>0</v>
      </c>
      <c r="X931" t="str">
        <f t="shared" si="28"/>
        <v>Very High</v>
      </c>
      <c r="Y931" t="str">
        <f>IF(Table2[[#This Row],[total_intl_charge]] &gt; AVERAGE($R$2:$R$4245),"High","Low")</f>
        <v>Low</v>
      </c>
      <c r="Z931" t="str">
        <f>IF(AND(G931&gt;AVERAGE(train!$G$2:$G$4251),K931&gt;AVERAGE(train!$K$2:$K$4251)),"High Day &amp; Eve",IF(AND(G931&gt;AVERAGE(train!$G$2:$G$4251),K931&lt;=AVERAGE(train!$K$2:$K$4251)),"High Day Only",IF(AND(G931&lt;=AVERAGE(train!$G$2:$G$4251),K931&gt;AVERAGE(train!$K$2:$K$4251)),"High Eve Only","Low Usage")))</f>
        <v>High Day Only</v>
      </c>
    </row>
    <row r="932" spans="1:26">
      <c r="A932" t="s">
        <v>37</v>
      </c>
      <c r="B932">
        <v>118</v>
      </c>
      <c r="C932" t="s">
        <v>21</v>
      </c>
      <c r="D932" t="s">
        <v>22</v>
      </c>
      <c r="E932" t="s">
        <v>22</v>
      </c>
      <c r="F932">
        <v>0</v>
      </c>
      <c r="G932">
        <v>140.4</v>
      </c>
      <c r="H932">
        <v>112</v>
      </c>
      <c r="I932">
        <v>23.87</v>
      </c>
      <c r="J932">
        <v>187.1</v>
      </c>
      <c r="K932">
        <v>60</v>
      </c>
      <c r="L932">
        <v>15.9</v>
      </c>
      <c r="M932">
        <v>207.9</v>
      </c>
      <c r="N932">
        <v>155</v>
      </c>
      <c r="O932">
        <v>9.36</v>
      </c>
      <c r="P932">
        <v>7.9</v>
      </c>
      <c r="Q932">
        <v>1</v>
      </c>
      <c r="R932">
        <v>2.13</v>
      </c>
      <c r="S932">
        <v>0</v>
      </c>
      <c r="T932" t="s">
        <v>22</v>
      </c>
      <c r="U932">
        <f t="shared" si="29"/>
        <v>0</v>
      </c>
      <c r="V932">
        <f>IF(Table2[[#This Row],[international_plan]]="yes",1,0)</f>
        <v>0</v>
      </c>
      <c r="W932">
        <f>IF(Table2[[#This Row],[voice_mail_plan]]="yes",1,0)</f>
        <v>0</v>
      </c>
      <c r="X932" t="str">
        <f t="shared" si="28"/>
        <v>High</v>
      </c>
      <c r="Y932" t="str">
        <f>IF(Table2[[#This Row],[total_intl_charge]] &gt; AVERAGE($R$2:$R$4245),"High","Low")</f>
        <v>Low</v>
      </c>
      <c r="Z932" t="str">
        <f>IF(AND(G932&gt;AVERAGE(train!$G$2:$G$4251),K932&gt;AVERAGE(train!$K$2:$K$4251)),"High Day &amp; Eve",IF(AND(G932&gt;AVERAGE(train!$G$2:$G$4251),K932&lt;=AVERAGE(train!$K$2:$K$4251)),"High Day Only",IF(AND(G932&lt;=AVERAGE(train!$G$2:$G$4251),K932&gt;AVERAGE(train!$K$2:$K$4251)),"High Eve Only","Low Usage")))</f>
        <v>Low Usage</v>
      </c>
    </row>
    <row r="933" spans="1:26">
      <c r="A933" t="s">
        <v>36</v>
      </c>
      <c r="B933">
        <v>117</v>
      </c>
      <c r="C933" t="s">
        <v>21</v>
      </c>
      <c r="D933" t="s">
        <v>22</v>
      </c>
      <c r="E933" t="s">
        <v>22</v>
      </c>
      <c r="F933">
        <v>0</v>
      </c>
      <c r="G933">
        <v>144.6</v>
      </c>
      <c r="H933">
        <v>115</v>
      </c>
      <c r="I933">
        <v>24.58</v>
      </c>
      <c r="J933">
        <v>258.8</v>
      </c>
      <c r="K933">
        <v>66</v>
      </c>
      <c r="L933">
        <v>22</v>
      </c>
      <c r="M933">
        <v>253.2</v>
      </c>
      <c r="N933">
        <v>113</v>
      </c>
      <c r="O933">
        <v>11.39</v>
      </c>
      <c r="P933">
        <v>7.4</v>
      </c>
      <c r="Q933">
        <v>9</v>
      </c>
      <c r="R933">
        <v>2</v>
      </c>
      <c r="S933">
        <v>2</v>
      </c>
      <c r="T933" t="s">
        <v>22</v>
      </c>
      <c r="U933">
        <f t="shared" si="29"/>
        <v>0</v>
      </c>
      <c r="V933">
        <f>IF(Table2[[#This Row],[international_plan]]="yes",1,0)</f>
        <v>0</v>
      </c>
      <c r="W933">
        <f>IF(Table2[[#This Row],[voice_mail_plan]]="yes",1,0)</f>
        <v>0</v>
      </c>
      <c r="X933" t="str">
        <f t="shared" si="28"/>
        <v>High</v>
      </c>
      <c r="Y933" t="str">
        <f>IF(Table2[[#This Row],[total_intl_charge]] &gt; AVERAGE($R$2:$R$4245),"High","Low")</f>
        <v>Low</v>
      </c>
      <c r="Z933" t="str">
        <f>IF(AND(G933&gt;AVERAGE(train!$G$2:$G$4251),K933&gt;AVERAGE(train!$K$2:$K$4251)),"High Day &amp; Eve",IF(AND(G933&gt;AVERAGE(train!$G$2:$G$4251),K933&lt;=AVERAGE(train!$K$2:$K$4251)),"High Day Only",IF(AND(G933&lt;=AVERAGE(train!$G$2:$G$4251),K933&gt;AVERAGE(train!$K$2:$K$4251)),"High Eve Only","Low Usage")))</f>
        <v>Low Usage</v>
      </c>
    </row>
    <row r="934" spans="1:26">
      <c r="A934" t="s">
        <v>29</v>
      </c>
      <c r="B934">
        <v>55</v>
      </c>
      <c r="C934" t="s">
        <v>28</v>
      </c>
      <c r="D934" t="s">
        <v>22</v>
      </c>
      <c r="E934" t="s">
        <v>22</v>
      </c>
      <c r="F934">
        <v>0</v>
      </c>
      <c r="G934">
        <v>189</v>
      </c>
      <c r="H934">
        <v>100</v>
      </c>
      <c r="I934">
        <v>32.130000000000003</v>
      </c>
      <c r="J934">
        <v>118.5</v>
      </c>
      <c r="K934">
        <v>99</v>
      </c>
      <c r="L934">
        <v>10.07</v>
      </c>
      <c r="M934">
        <v>248.1</v>
      </c>
      <c r="N934">
        <v>87</v>
      </c>
      <c r="O934">
        <v>11.16</v>
      </c>
      <c r="P934">
        <v>17.100000000000001</v>
      </c>
      <c r="Q934">
        <v>6</v>
      </c>
      <c r="R934">
        <v>4.62</v>
      </c>
      <c r="S934">
        <v>0</v>
      </c>
      <c r="T934" t="s">
        <v>22</v>
      </c>
      <c r="U934">
        <f t="shared" si="29"/>
        <v>0</v>
      </c>
      <c r="V934">
        <f>IF(Table2[[#This Row],[international_plan]]="yes",1,0)</f>
        <v>0</v>
      </c>
      <c r="W934">
        <f>IF(Table2[[#This Row],[voice_mail_plan]]="yes",1,0)</f>
        <v>0</v>
      </c>
      <c r="X934" t="str">
        <f t="shared" si="28"/>
        <v>Low</v>
      </c>
      <c r="Y934" t="str">
        <f>IF(Table2[[#This Row],[total_intl_charge]] &gt; AVERAGE($R$2:$R$4245),"High","Low")</f>
        <v>High</v>
      </c>
      <c r="Z934" t="str">
        <f>IF(AND(G934&gt;AVERAGE(train!$G$2:$G$4251),K934&gt;AVERAGE(train!$K$2:$K$4251)),"High Day &amp; Eve",IF(AND(G934&gt;AVERAGE(train!$G$2:$G$4251),K934&lt;=AVERAGE(train!$K$2:$K$4251)),"High Day Only",IF(AND(G934&lt;=AVERAGE(train!$G$2:$G$4251),K934&gt;AVERAGE(train!$K$2:$K$4251)),"High Eve Only","Low Usage")))</f>
        <v>High Day Only</v>
      </c>
    </row>
    <row r="935" spans="1:26">
      <c r="A935" t="s">
        <v>37</v>
      </c>
      <c r="B935">
        <v>82</v>
      </c>
      <c r="C935" t="s">
        <v>25</v>
      </c>
      <c r="D935" t="s">
        <v>22</v>
      </c>
      <c r="E935" t="s">
        <v>22</v>
      </c>
      <c r="F935">
        <v>0</v>
      </c>
      <c r="G935">
        <v>101</v>
      </c>
      <c r="H935">
        <v>93</v>
      </c>
      <c r="I935">
        <v>17.170000000000002</v>
      </c>
      <c r="J935">
        <v>155.6</v>
      </c>
      <c r="K935">
        <v>104</v>
      </c>
      <c r="L935">
        <v>13.23</v>
      </c>
      <c r="M935">
        <v>304.39999999999998</v>
      </c>
      <c r="N935">
        <v>93</v>
      </c>
      <c r="O935">
        <v>13.7</v>
      </c>
      <c r="P935">
        <v>13.3</v>
      </c>
      <c r="Q935">
        <v>2</v>
      </c>
      <c r="R935">
        <v>3.59</v>
      </c>
      <c r="S935">
        <v>0</v>
      </c>
      <c r="T935" t="s">
        <v>22</v>
      </c>
      <c r="U935">
        <f t="shared" si="29"/>
        <v>0</v>
      </c>
      <c r="V935">
        <f>IF(Table2[[#This Row],[international_plan]]="yes",1,0)</f>
        <v>0</v>
      </c>
      <c r="W935">
        <f>IF(Table2[[#This Row],[voice_mail_plan]]="yes",1,0)</f>
        <v>0</v>
      </c>
      <c r="X935" t="str">
        <f t="shared" si="28"/>
        <v>Medium</v>
      </c>
      <c r="Y935" t="str">
        <f>IF(Table2[[#This Row],[total_intl_charge]] &gt; AVERAGE($R$2:$R$4245),"High","Low")</f>
        <v>High</v>
      </c>
      <c r="Z935" t="str">
        <f>IF(AND(G935&gt;AVERAGE(train!$G$2:$G$4251),K935&gt;AVERAGE(train!$K$2:$K$4251)),"High Day &amp; Eve",IF(AND(G935&gt;AVERAGE(train!$G$2:$G$4251),K935&lt;=AVERAGE(train!$K$2:$K$4251)),"High Day Only",IF(AND(G935&lt;=AVERAGE(train!$G$2:$G$4251),K935&gt;AVERAGE(train!$K$2:$K$4251)),"High Eve Only","Low Usage")))</f>
        <v>High Eve Only</v>
      </c>
    </row>
    <row r="936" spans="1:26">
      <c r="A936" t="s">
        <v>34</v>
      </c>
      <c r="B936">
        <v>152</v>
      </c>
      <c r="C936" t="s">
        <v>21</v>
      </c>
      <c r="D936" t="s">
        <v>22</v>
      </c>
      <c r="E936" t="s">
        <v>22</v>
      </c>
      <c r="F936">
        <v>0</v>
      </c>
      <c r="G936">
        <v>206.3</v>
      </c>
      <c r="H936">
        <v>98</v>
      </c>
      <c r="I936">
        <v>35.07</v>
      </c>
      <c r="J936">
        <v>292.8</v>
      </c>
      <c r="K936">
        <v>82</v>
      </c>
      <c r="L936">
        <v>24.89</v>
      </c>
      <c r="M936">
        <v>43.7</v>
      </c>
      <c r="N936">
        <v>121</v>
      </c>
      <c r="O936">
        <v>1.97</v>
      </c>
      <c r="P936">
        <v>10.6</v>
      </c>
      <c r="Q936">
        <v>4</v>
      </c>
      <c r="R936">
        <v>2.86</v>
      </c>
      <c r="S936">
        <v>1</v>
      </c>
      <c r="T936" t="s">
        <v>22</v>
      </c>
      <c r="U936">
        <f t="shared" si="29"/>
        <v>0</v>
      </c>
      <c r="V936">
        <f>IF(Table2[[#This Row],[international_plan]]="yes",1,0)</f>
        <v>0</v>
      </c>
      <c r="W936">
        <f>IF(Table2[[#This Row],[voice_mail_plan]]="yes",1,0)</f>
        <v>0</v>
      </c>
      <c r="X936" t="str">
        <f t="shared" si="28"/>
        <v>Very High</v>
      </c>
      <c r="Y936" t="str">
        <f>IF(Table2[[#This Row],[total_intl_charge]] &gt; AVERAGE($R$2:$R$4245),"High","Low")</f>
        <v>High</v>
      </c>
      <c r="Z936" t="str">
        <f>IF(AND(G936&gt;AVERAGE(train!$G$2:$G$4251),K936&gt;AVERAGE(train!$K$2:$K$4251)),"High Day &amp; Eve",IF(AND(G936&gt;AVERAGE(train!$G$2:$G$4251),K936&lt;=AVERAGE(train!$K$2:$K$4251)),"High Day Only",IF(AND(G936&lt;=AVERAGE(train!$G$2:$G$4251),K936&gt;AVERAGE(train!$K$2:$K$4251)),"High Eve Only","Low Usage")))</f>
        <v>High Day Only</v>
      </c>
    </row>
    <row r="937" spans="1:26">
      <c r="A937" t="s">
        <v>71</v>
      </c>
      <c r="B937">
        <v>108</v>
      </c>
      <c r="C937" t="s">
        <v>25</v>
      </c>
      <c r="D937" t="s">
        <v>22</v>
      </c>
      <c r="E937" t="s">
        <v>23</v>
      </c>
      <c r="F937">
        <v>15</v>
      </c>
      <c r="G937">
        <v>165.1</v>
      </c>
      <c r="H937">
        <v>85</v>
      </c>
      <c r="I937">
        <v>28.07</v>
      </c>
      <c r="J937">
        <v>267</v>
      </c>
      <c r="K937">
        <v>93</v>
      </c>
      <c r="L937">
        <v>22.7</v>
      </c>
      <c r="M937">
        <v>250.7</v>
      </c>
      <c r="N937">
        <v>114</v>
      </c>
      <c r="O937">
        <v>11.28</v>
      </c>
      <c r="P937">
        <v>10.9</v>
      </c>
      <c r="Q937">
        <v>4</v>
      </c>
      <c r="R937">
        <v>2.94</v>
      </c>
      <c r="S937">
        <v>1</v>
      </c>
      <c r="T937" t="s">
        <v>22</v>
      </c>
      <c r="U937">
        <f t="shared" si="29"/>
        <v>0</v>
      </c>
      <c r="V937">
        <f>IF(Table2[[#This Row],[international_plan]]="yes",1,0)</f>
        <v>0</v>
      </c>
      <c r="W937">
        <f>IF(Table2[[#This Row],[voice_mail_plan]]="yes",1,0)</f>
        <v>1</v>
      </c>
      <c r="X937" t="str">
        <f t="shared" si="28"/>
        <v>High</v>
      </c>
      <c r="Y937" t="str">
        <f>IF(Table2[[#This Row],[total_intl_charge]] &gt; AVERAGE($R$2:$R$4245),"High","Low")</f>
        <v>High</v>
      </c>
      <c r="Z937" t="str">
        <f>IF(AND(G937&gt;AVERAGE(train!$G$2:$G$4251),K937&gt;AVERAGE(train!$K$2:$K$4251)),"High Day &amp; Eve",IF(AND(G937&gt;AVERAGE(train!$G$2:$G$4251),K937&lt;=AVERAGE(train!$K$2:$K$4251)),"High Day Only",IF(AND(G937&lt;=AVERAGE(train!$G$2:$G$4251),K937&gt;AVERAGE(train!$K$2:$K$4251)),"High Eve Only","Low Usage")))</f>
        <v>Low Usage</v>
      </c>
    </row>
    <row r="938" spans="1:26">
      <c r="A938" t="s">
        <v>20</v>
      </c>
      <c r="B938">
        <v>98</v>
      </c>
      <c r="C938" t="s">
        <v>25</v>
      </c>
      <c r="D938" t="s">
        <v>22</v>
      </c>
      <c r="E938" t="s">
        <v>22</v>
      </c>
      <c r="F938">
        <v>0</v>
      </c>
      <c r="G938">
        <v>165</v>
      </c>
      <c r="H938">
        <v>129</v>
      </c>
      <c r="I938">
        <v>28.05</v>
      </c>
      <c r="J938">
        <v>202.6</v>
      </c>
      <c r="K938">
        <v>113</v>
      </c>
      <c r="L938">
        <v>17.22</v>
      </c>
      <c r="M938">
        <v>172.3</v>
      </c>
      <c r="N938">
        <v>94</v>
      </c>
      <c r="O938">
        <v>7.75</v>
      </c>
      <c r="P938">
        <v>12.5</v>
      </c>
      <c r="Q938">
        <v>7</v>
      </c>
      <c r="R938">
        <v>3.38</v>
      </c>
      <c r="S938">
        <v>1</v>
      </c>
      <c r="T938" t="s">
        <v>23</v>
      </c>
      <c r="U938">
        <f t="shared" si="29"/>
        <v>1</v>
      </c>
      <c r="V938">
        <f>IF(Table2[[#This Row],[international_plan]]="yes",1,0)</f>
        <v>0</v>
      </c>
      <c r="W938">
        <f>IF(Table2[[#This Row],[voice_mail_plan]]="yes",1,0)</f>
        <v>0</v>
      </c>
      <c r="X938" t="str">
        <f t="shared" si="28"/>
        <v>Medium</v>
      </c>
      <c r="Y938" t="str">
        <f>IF(Table2[[#This Row],[total_intl_charge]] &gt; AVERAGE($R$2:$R$4245),"High","Low")</f>
        <v>High</v>
      </c>
      <c r="Z938" t="str">
        <f>IF(AND(G938&gt;AVERAGE(train!$G$2:$G$4251),K938&gt;AVERAGE(train!$K$2:$K$4251)),"High Day &amp; Eve",IF(AND(G938&gt;AVERAGE(train!$G$2:$G$4251),K938&lt;=AVERAGE(train!$K$2:$K$4251)),"High Day Only",IF(AND(G938&lt;=AVERAGE(train!$G$2:$G$4251),K938&gt;AVERAGE(train!$K$2:$K$4251)),"High Eve Only","Low Usage")))</f>
        <v>High Eve Only</v>
      </c>
    </row>
    <row r="939" spans="1:26">
      <c r="A939" t="s">
        <v>72</v>
      </c>
      <c r="B939">
        <v>130</v>
      </c>
      <c r="C939" t="s">
        <v>21</v>
      </c>
      <c r="D939" t="s">
        <v>22</v>
      </c>
      <c r="E939" t="s">
        <v>22</v>
      </c>
      <c r="F939">
        <v>0</v>
      </c>
      <c r="G939">
        <v>155.9</v>
      </c>
      <c r="H939">
        <v>95</v>
      </c>
      <c r="I939">
        <v>26.5</v>
      </c>
      <c r="J939">
        <v>256.10000000000002</v>
      </c>
      <c r="K939">
        <v>97</v>
      </c>
      <c r="L939">
        <v>21.77</v>
      </c>
      <c r="M939">
        <v>262.89999999999998</v>
      </c>
      <c r="N939">
        <v>103</v>
      </c>
      <c r="O939">
        <v>11.83</v>
      </c>
      <c r="P939">
        <v>11.7</v>
      </c>
      <c r="Q939">
        <v>3</v>
      </c>
      <c r="R939">
        <v>3.16</v>
      </c>
      <c r="S939">
        <v>3</v>
      </c>
      <c r="T939" t="s">
        <v>22</v>
      </c>
      <c r="U939">
        <f t="shared" si="29"/>
        <v>0</v>
      </c>
      <c r="V939">
        <f>IF(Table2[[#This Row],[international_plan]]="yes",1,0)</f>
        <v>0</v>
      </c>
      <c r="W939">
        <f>IF(Table2[[#This Row],[voice_mail_plan]]="yes",1,0)</f>
        <v>0</v>
      </c>
      <c r="X939" t="str">
        <f t="shared" si="28"/>
        <v>Very High</v>
      </c>
      <c r="Y939" t="str">
        <f>IF(Table2[[#This Row],[total_intl_charge]] &gt; AVERAGE($R$2:$R$4245),"High","Low")</f>
        <v>High</v>
      </c>
      <c r="Z939" t="str">
        <f>IF(AND(G939&gt;AVERAGE(train!$G$2:$G$4251),K939&gt;AVERAGE(train!$K$2:$K$4251)),"High Day &amp; Eve",IF(AND(G939&gt;AVERAGE(train!$G$2:$G$4251),K939&lt;=AVERAGE(train!$K$2:$K$4251)),"High Day Only",IF(AND(G939&lt;=AVERAGE(train!$G$2:$G$4251),K939&gt;AVERAGE(train!$K$2:$K$4251)),"High Eve Only","Low Usage")))</f>
        <v>Low Usage</v>
      </c>
    </row>
    <row r="940" spans="1:26">
      <c r="A940" t="s">
        <v>40</v>
      </c>
      <c r="B940">
        <v>136</v>
      </c>
      <c r="C940" t="s">
        <v>25</v>
      </c>
      <c r="D940" t="s">
        <v>23</v>
      </c>
      <c r="E940" t="s">
        <v>22</v>
      </c>
      <c r="F940">
        <v>0</v>
      </c>
      <c r="G940">
        <v>199.2</v>
      </c>
      <c r="H940">
        <v>122</v>
      </c>
      <c r="I940">
        <v>33.86</v>
      </c>
      <c r="J940">
        <v>214.7</v>
      </c>
      <c r="K940">
        <v>114</v>
      </c>
      <c r="L940">
        <v>18.25</v>
      </c>
      <c r="M940">
        <v>150.9</v>
      </c>
      <c r="N940">
        <v>105</v>
      </c>
      <c r="O940">
        <v>6.79</v>
      </c>
      <c r="P940">
        <v>11.8</v>
      </c>
      <c r="Q940">
        <v>7</v>
      </c>
      <c r="R940">
        <v>3.19</v>
      </c>
      <c r="S940">
        <v>1</v>
      </c>
      <c r="T940" t="s">
        <v>22</v>
      </c>
      <c r="U940">
        <f t="shared" si="29"/>
        <v>0</v>
      </c>
      <c r="V940">
        <f>IF(Table2[[#This Row],[international_plan]]="yes",1,0)</f>
        <v>1</v>
      </c>
      <c r="W940">
        <f>IF(Table2[[#This Row],[voice_mail_plan]]="yes",1,0)</f>
        <v>0</v>
      </c>
      <c r="X940" t="str">
        <f t="shared" si="28"/>
        <v>Very High</v>
      </c>
      <c r="Y940" t="str">
        <f>IF(Table2[[#This Row],[total_intl_charge]] &gt; AVERAGE($R$2:$R$4245),"High","Low")</f>
        <v>High</v>
      </c>
      <c r="Z940" t="str">
        <f>IF(AND(G940&gt;AVERAGE(train!$G$2:$G$4251),K940&gt;AVERAGE(train!$K$2:$K$4251)),"High Day &amp; Eve",IF(AND(G940&gt;AVERAGE(train!$G$2:$G$4251),K940&lt;=AVERAGE(train!$K$2:$K$4251)),"High Day Only",IF(AND(G940&lt;=AVERAGE(train!$G$2:$G$4251),K940&gt;AVERAGE(train!$K$2:$K$4251)),"High Eve Only","Low Usage")))</f>
        <v>High Day &amp; Eve</v>
      </c>
    </row>
    <row r="941" spans="1:26">
      <c r="A941" t="s">
        <v>27</v>
      </c>
      <c r="B941">
        <v>47</v>
      </c>
      <c r="C941" t="s">
        <v>21</v>
      </c>
      <c r="D941" t="s">
        <v>22</v>
      </c>
      <c r="E941" t="s">
        <v>22</v>
      </c>
      <c r="F941">
        <v>0</v>
      </c>
      <c r="G941">
        <v>155.30000000000001</v>
      </c>
      <c r="H941">
        <v>116</v>
      </c>
      <c r="I941">
        <v>26.4</v>
      </c>
      <c r="J941">
        <v>188.2</v>
      </c>
      <c r="K941">
        <v>85</v>
      </c>
      <c r="L941">
        <v>16</v>
      </c>
      <c r="M941">
        <v>247</v>
      </c>
      <c r="N941">
        <v>73</v>
      </c>
      <c r="O941">
        <v>11.12</v>
      </c>
      <c r="P941">
        <v>12.3</v>
      </c>
      <c r="Q941">
        <v>4</v>
      </c>
      <c r="R941">
        <v>3.32</v>
      </c>
      <c r="S941">
        <v>3</v>
      </c>
      <c r="T941" t="s">
        <v>22</v>
      </c>
      <c r="U941">
        <f t="shared" si="29"/>
        <v>0</v>
      </c>
      <c r="V941">
        <f>IF(Table2[[#This Row],[international_plan]]="yes",1,0)</f>
        <v>0</v>
      </c>
      <c r="W941">
        <f>IF(Table2[[#This Row],[voice_mail_plan]]="yes",1,0)</f>
        <v>0</v>
      </c>
      <c r="X941" t="str">
        <f t="shared" si="28"/>
        <v>Low</v>
      </c>
      <c r="Y941" t="str">
        <f>IF(Table2[[#This Row],[total_intl_charge]] &gt; AVERAGE($R$2:$R$4245),"High","Low")</f>
        <v>High</v>
      </c>
      <c r="Z941" t="str">
        <f>IF(AND(G941&gt;AVERAGE(train!$G$2:$G$4251),K941&gt;AVERAGE(train!$K$2:$K$4251)),"High Day &amp; Eve",IF(AND(G941&gt;AVERAGE(train!$G$2:$G$4251),K941&lt;=AVERAGE(train!$K$2:$K$4251)),"High Day Only",IF(AND(G941&lt;=AVERAGE(train!$G$2:$G$4251),K941&gt;AVERAGE(train!$K$2:$K$4251)),"High Eve Only","Low Usage")))</f>
        <v>Low Usage</v>
      </c>
    </row>
    <row r="942" spans="1:26">
      <c r="A942" t="s">
        <v>26</v>
      </c>
      <c r="B942">
        <v>189</v>
      </c>
      <c r="C942" t="s">
        <v>21</v>
      </c>
      <c r="D942" t="s">
        <v>22</v>
      </c>
      <c r="E942" t="s">
        <v>22</v>
      </c>
      <c r="F942">
        <v>0</v>
      </c>
      <c r="G942">
        <v>208.3</v>
      </c>
      <c r="H942">
        <v>106</v>
      </c>
      <c r="I942">
        <v>35.409999999999997</v>
      </c>
      <c r="J942">
        <v>236.7</v>
      </c>
      <c r="K942">
        <v>123</v>
      </c>
      <c r="L942">
        <v>20.12</v>
      </c>
      <c r="M942">
        <v>179.1</v>
      </c>
      <c r="N942">
        <v>120</v>
      </c>
      <c r="O942">
        <v>8.06</v>
      </c>
      <c r="P942">
        <v>11.3</v>
      </c>
      <c r="Q942">
        <v>5</v>
      </c>
      <c r="R942">
        <v>3.05</v>
      </c>
      <c r="S942">
        <v>3</v>
      </c>
      <c r="T942" t="s">
        <v>22</v>
      </c>
      <c r="U942">
        <f t="shared" si="29"/>
        <v>0</v>
      </c>
      <c r="V942">
        <f>IF(Table2[[#This Row],[international_plan]]="yes",1,0)</f>
        <v>0</v>
      </c>
      <c r="W942">
        <f>IF(Table2[[#This Row],[voice_mail_plan]]="yes",1,0)</f>
        <v>0</v>
      </c>
      <c r="X942" t="str">
        <f t="shared" si="28"/>
        <v>Very High</v>
      </c>
      <c r="Y942" t="str">
        <f>IF(Table2[[#This Row],[total_intl_charge]] &gt; AVERAGE($R$2:$R$4245),"High","Low")</f>
        <v>High</v>
      </c>
      <c r="Z942" t="str">
        <f>IF(AND(G942&gt;AVERAGE(train!$G$2:$G$4251),K942&gt;AVERAGE(train!$K$2:$K$4251)),"High Day &amp; Eve",IF(AND(G942&gt;AVERAGE(train!$G$2:$G$4251),K942&lt;=AVERAGE(train!$K$2:$K$4251)),"High Day Only",IF(AND(G942&lt;=AVERAGE(train!$G$2:$G$4251),K942&gt;AVERAGE(train!$K$2:$K$4251)),"High Eve Only","Low Usage")))</f>
        <v>High Day &amp; Eve</v>
      </c>
    </row>
    <row r="943" spans="1:26">
      <c r="A943" t="s">
        <v>65</v>
      </c>
      <c r="B943">
        <v>107</v>
      </c>
      <c r="C943" t="s">
        <v>21</v>
      </c>
      <c r="D943" t="s">
        <v>22</v>
      </c>
      <c r="E943" t="s">
        <v>22</v>
      </c>
      <c r="F943">
        <v>0</v>
      </c>
      <c r="G943">
        <v>157.1</v>
      </c>
      <c r="H943">
        <v>79</v>
      </c>
      <c r="I943">
        <v>26.71</v>
      </c>
      <c r="J943">
        <v>162.6</v>
      </c>
      <c r="K943">
        <v>124</v>
      </c>
      <c r="L943">
        <v>13.82</v>
      </c>
      <c r="M943">
        <v>150</v>
      </c>
      <c r="N943">
        <v>138</v>
      </c>
      <c r="O943">
        <v>6.75</v>
      </c>
      <c r="P943">
        <v>12.1</v>
      </c>
      <c r="Q943">
        <v>6</v>
      </c>
      <c r="R943">
        <v>3.27</v>
      </c>
      <c r="S943">
        <v>1</v>
      </c>
      <c r="T943" t="s">
        <v>22</v>
      </c>
      <c r="U943">
        <f t="shared" si="29"/>
        <v>0</v>
      </c>
      <c r="V943">
        <f>IF(Table2[[#This Row],[international_plan]]="yes",1,0)</f>
        <v>0</v>
      </c>
      <c r="W943">
        <f>IF(Table2[[#This Row],[voice_mail_plan]]="yes",1,0)</f>
        <v>0</v>
      </c>
      <c r="X943" t="str">
        <f t="shared" si="28"/>
        <v>High</v>
      </c>
      <c r="Y943" t="str">
        <f>IF(Table2[[#This Row],[total_intl_charge]] &gt; AVERAGE($R$2:$R$4245),"High","Low")</f>
        <v>High</v>
      </c>
      <c r="Z943" t="str">
        <f>IF(AND(G943&gt;AVERAGE(train!$G$2:$G$4251),K943&gt;AVERAGE(train!$K$2:$K$4251)),"High Day &amp; Eve",IF(AND(G943&gt;AVERAGE(train!$G$2:$G$4251),K943&lt;=AVERAGE(train!$K$2:$K$4251)),"High Day Only",IF(AND(G943&lt;=AVERAGE(train!$G$2:$G$4251),K943&gt;AVERAGE(train!$K$2:$K$4251)),"High Eve Only","Low Usage")))</f>
        <v>High Eve Only</v>
      </c>
    </row>
    <row r="944" spans="1:26">
      <c r="A944" t="s">
        <v>53</v>
      </c>
      <c r="B944">
        <v>91</v>
      </c>
      <c r="C944" t="s">
        <v>21</v>
      </c>
      <c r="D944" t="s">
        <v>22</v>
      </c>
      <c r="E944" t="s">
        <v>22</v>
      </c>
      <c r="F944">
        <v>0</v>
      </c>
      <c r="G944">
        <v>154.4</v>
      </c>
      <c r="H944">
        <v>165</v>
      </c>
      <c r="I944">
        <v>26.25</v>
      </c>
      <c r="J944">
        <v>168.3</v>
      </c>
      <c r="K944">
        <v>121</v>
      </c>
      <c r="L944">
        <v>14.31</v>
      </c>
      <c r="M944">
        <v>239.9</v>
      </c>
      <c r="N944">
        <v>81</v>
      </c>
      <c r="O944">
        <v>10.8</v>
      </c>
      <c r="P944">
        <v>11.7</v>
      </c>
      <c r="Q944">
        <v>4</v>
      </c>
      <c r="R944">
        <v>3.16</v>
      </c>
      <c r="S944">
        <v>5</v>
      </c>
      <c r="T944" t="s">
        <v>23</v>
      </c>
      <c r="U944">
        <f t="shared" si="29"/>
        <v>1</v>
      </c>
      <c r="V944">
        <f>IF(Table2[[#This Row],[international_plan]]="yes",1,0)</f>
        <v>0</v>
      </c>
      <c r="W944">
        <f>IF(Table2[[#This Row],[voice_mail_plan]]="yes",1,0)</f>
        <v>0</v>
      </c>
      <c r="X944" t="str">
        <f t="shared" si="28"/>
        <v>Medium</v>
      </c>
      <c r="Y944" t="str">
        <f>IF(Table2[[#This Row],[total_intl_charge]] &gt; AVERAGE($R$2:$R$4245),"High","Low")</f>
        <v>High</v>
      </c>
      <c r="Z944" t="str">
        <f>IF(AND(G944&gt;AVERAGE(train!$G$2:$G$4251),K944&gt;AVERAGE(train!$K$2:$K$4251)),"High Day &amp; Eve",IF(AND(G944&gt;AVERAGE(train!$G$2:$G$4251),K944&lt;=AVERAGE(train!$K$2:$K$4251)),"High Day Only",IF(AND(G944&lt;=AVERAGE(train!$G$2:$G$4251),K944&gt;AVERAGE(train!$K$2:$K$4251)),"High Eve Only","Low Usage")))</f>
        <v>High Eve Only</v>
      </c>
    </row>
    <row r="945" spans="1:26">
      <c r="A945" t="s">
        <v>69</v>
      </c>
      <c r="B945">
        <v>159</v>
      </c>
      <c r="C945" t="s">
        <v>21</v>
      </c>
      <c r="D945" t="s">
        <v>22</v>
      </c>
      <c r="E945" t="s">
        <v>22</v>
      </c>
      <c r="F945">
        <v>0</v>
      </c>
      <c r="G945">
        <v>189.1</v>
      </c>
      <c r="H945">
        <v>105</v>
      </c>
      <c r="I945">
        <v>32.15</v>
      </c>
      <c r="J945">
        <v>246.1</v>
      </c>
      <c r="K945">
        <v>147</v>
      </c>
      <c r="L945">
        <v>20.92</v>
      </c>
      <c r="M945">
        <v>242</v>
      </c>
      <c r="N945">
        <v>106</v>
      </c>
      <c r="O945">
        <v>10.89</v>
      </c>
      <c r="P945">
        <v>10.4</v>
      </c>
      <c r="Q945">
        <v>5</v>
      </c>
      <c r="R945">
        <v>2.81</v>
      </c>
      <c r="S945">
        <v>1</v>
      </c>
      <c r="T945" t="s">
        <v>23</v>
      </c>
      <c r="U945">
        <f t="shared" si="29"/>
        <v>1</v>
      </c>
      <c r="V945">
        <f>IF(Table2[[#This Row],[international_plan]]="yes",1,0)</f>
        <v>0</v>
      </c>
      <c r="W945">
        <f>IF(Table2[[#This Row],[voice_mail_plan]]="yes",1,0)</f>
        <v>0</v>
      </c>
      <c r="X945" t="str">
        <f t="shared" si="28"/>
        <v>Very High</v>
      </c>
      <c r="Y945" t="str">
        <f>IF(Table2[[#This Row],[total_intl_charge]] &gt; AVERAGE($R$2:$R$4245),"High","Low")</f>
        <v>High</v>
      </c>
      <c r="Z945" t="str">
        <f>IF(AND(G945&gt;AVERAGE(train!$G$2:$G$4251),K945&gt;AVERAGE(train!$K$2:$K$4251)),"High Day &amp; Eve",IF(AND(G945&gt;AVERAGE(train!$G$2:$G$4251),K945&lt;=AVERAGE(train!$K$2:$K$4251)),"High Day Only",IF(AND(G945&lt;=AVERAGE(train!$G$2:$G$4251),K945&gt;AVERAGE(train!$K$2:$K$4251)),"High Eve Only","Low Usage")))</f>
        <v>High Day &amp; Eve</v>
      </c>
    </row>
    <row r="946" spans="1:26">
      <c r="A946" t="s">
        <v>38</v>
      </c>
      <c r="B946">
        <v>11</v>
      </c>
      <c r="C946" t="s">
        <v>25</v>
      </c>
      <c r="D946" t="s">
        <v>22</v>
      </c>
      <c r="E946" t="s">
        <v>23</v>
      </c>
      <c r="F946">
        <v>24</v>
      </c>
      <c r="G946">
        <v>131.5</v>
      </c>
      <c r="H946">
        <v>98</v>
      </c>
      <c r="I946">
        <v>22.36</v>
      </c>
      <c r="J946">
        <v>230.2</v>
      </c>
      <c r="K946">
        <v>111</v>
      </c>
      <c r="L946">
        <v>19.57</v>
      </c>
      <c r="M946">
        <v>283.7</v>
      </c>
      <c r="N946">
        <v>87</v>
      </c>
      <c r="O946">
        <v>12.77</v>
      </c>
      <c r="P946">
        <v>10</v>
      </c>
      <c r="Q946">
        <v>3</v>
      </c>
      <c r="R946">
        <v>2.7</v>
      </c>
      <c r="S946">
        <v>2</v>
      </c>
      <c r="T946" t="s">
        <v>22</v>
      </c>
      <c r="U946">
        <f t="shared" si="29"/>
        <v>0</v>
      </c>
      <c r="V946">
        <f>IF(Table2[[#This Row],[international_plan]]="yes",1,0)</f>
        <v>0</v>
      </c>
      <c r="W946">
        <f>IF(Table2[[#This Row],[voice_mail_plan]]="yes",1,0)</f>
        <v>1</v>
      </c>
      <c r="X946" t="str">
        <f t="shared" si="28"/>
        <v>Low</v>
      </c>
      <c r="Y946" t="str">
        <f>IF(Table2[[#This Row],[total_intl_charge]] &gt; AVERAGE($R$2:$R$4245),"High","Low")</f>
        <v>Low</v>
      </c>
      <c r="Z946" t="str">
        <f>IF(AND(G946&gt;AVERAGE(train!$G$2:$G$4251),K946&gt;AVERAGE(train!$K$2:$K$4251)),"High Day &amp; Eve",IF(AND(G946&gt;AVERAGE(train!$G$2:$G$4251),K946&lt;=AVERAGE(train!$K$2:$K$4251)),"High Day Only",IF(AND(G946&lt;=AVERAGE(train!$G$2:$G$4251),K946&gt;AVERAGE(train!$K$2:$K$4251)),"High Eve Only","Low Usage")))</f>
        <v>High Eve Only</v>
      </c>
    </row>
    <row r="947" spans="1:26">
      <c r="A947" t="s">
        <v>36</v>
      </c>
      <c r="B947">
        <v>167</v>
      </c>
      <c r="C947" t="s">
        <v>21</v>
      </c>
      <c r="D947" t="s">
        <v>22</v>
      </c>
      <c r="E947" t="s">
        <v>22</v>
      </c>
      <c r="F947">
        <v>0</v>
      </c>
      <c r="G947">
        <v>166.4</v>
      </c>
      <c r="H947">
        <v>85</v>
      </c>
      <c r="I947">
        <v>28.29</v>
      </c>
      <c r="J947">
        <v>243.2</v>
      </c>
      <c r="K947">
        <v>135</v>
      </c>
      <c r="L947">
        <v>20.67</v>
      </c>
      <c r="M947">
        <v>229.2</v>
      </c>
      <c r="N947">
        <v>95</v>
      </c>
      <c r="O947">
        <v>10.31</v>
      </c>
      <c r="P947">
        <v>9.9</v>
      </c>
      <c r="Q947">
        <v>5</v>
      </c>
      <c r="R947">
        <v>2.67</v>
      </c>
      <c r="S947">
        <v>1</v>
      </c>
      <c r="T947" t="s">
        <v>22</v>
      </c>
      <c r="U947">
        <f t="shared" si="29"/>
        <v>0</v>
      </c>
      <c r="V947">
        <f>IF(Table2[[#This Row],[international_plan]]="yes",1,0)</f>
        <v>0</v>
      </c>
      <c r="W947">
        <f>IF(Table2[[#This Row],[voice_mail_plan]]="yes",1,0)</f>
        <v>0</v>
      </c>
      <c r="X947" t="str">
        <f t="shared" si="28"/>
        <v>Very High</v>
      </c>
      <c r="Y947" t="str">
        <f>IF(Table2[[#This Row],[total_intl_charge]] &gt; AVERAGE($R$2:$R$4245),"High","Low")</f>
        <v>Low</v>
      </c>
      <c r="Z947" t="str">
        <f>IF(AND(G947&gt;AVERAGE(train!$G$2:$G$4251),K947&gt;AVERAGE(train!$K$2:$K$4251)),"High Day &amp; Eve",IF(AND(G947&gt;AVERAGE(train!$G$2:$G$4251),K947&lt;=AVERAGE(train!$K$2:$K$4251)),"High Day Only",IF(AND(G947&lt;=AVERAGE(train!$G$2:$G$4251),K947&gt;AVERAGE(train!$K$2:$K$4251)),"High Eve Only","Low Usage")))</f>
        <v>High Eve Only</v>
      </c>
    </row>
    <row r="948" spans="1:26">
      <c r="A948" t="s">
        <v>64</v>
      </c>
      <c r="B948">
        <v>99</v>
      </c>
      <c r="C948" t="s">
        <v>25</v>
      </c>
      <c r="D948" t="s">
        <v>22</v>
      </c>
      <c r="E948" t="s">
        <v>23</v>
      </c>
      <c r="F948">
        <v>19</v>
      </c>
      <c r="G948">
        <v>87.7</v>
      </c>
      <c r="H948">
        <v>103</v>
      </c>
      <c r="I948">
        <v>14.91</v>
      </c>
      <c r="J948">
        <v>223</v>
      </c>
      <c r="K948">
        <v>86</v>
      </c>
      <c r="L948">
        <v>18.96</v>
      </c>
      <c r="M948">
        <v>182.3</v>
      </c>
      <c r="N948">
        <v>112</v>
      </c>
      <c r="O948">
        <v>8.1999999999999993</v>
      </c>
      <c r="P948">
        <v>7.3</v>
      </c>
      <c r="Q948">
        <v>4</v>
      </c>
      <c r="R948">
        <v>1.97</v>
      </c>
      <c r="S948">
        <v>2</v>
      </c>
      <c r="T948" t="s">
        <v>22</v>
      </c>
      <c r="U948">
        <f t="shared" si="29"/>
        <v>0</v>
      </c>
      <c r="V948">
        <f>IF(Table2[[#This Row],[international_plan]]="yes",1,0)</f>
        <v>0</v>
      </c>
      <c r="W948">
        <f>IF(Table2[[#This Row],[voice_mail_plan]]="yes",1,0)</f>
        <v>1</v>
      </c>
      <c r="X948" t="str">
        <f t="shared" si="28"/>
        <v>Medium</v>
      </c>
      <c r="Y948" t="str">
        <f>IF(Table2[[#This Row],[total_intl_charge]] &gt; AVERAGE($R$2:$R$4245),"High","Low")</f>
        <v>Low</v>
      </c>
      <c r="Z948" t="str">
        <f>IF(AND(G948&gt;AVERAGE(train!$G$2:$G$4251),K948&gt;AVERAGE(train!$K$2:$K$4251)),"High Day &amp; Eve",IF(AND(G948&gt;AVERAGE(train!$G$2:$G$4251),K948&lt;=AVERAGE(train!$K$2:$K$4251)),"High Day Only",IF(AND(G948&lt;=AVERAGE(train!$G$2:$G$4251),K948&gt;AVERAGE(train!$K$2:$K$4251)),"High Eve Only","Low Usage")))</f>
        <v>Low Usage</v>
      </c>
    </row>
    <row r="949" spans="1:26">
      <c r="A949" t="s">
        <v>70</v>
      </c>
      <c r="B949">
        <v>159</v>
      </c>
      <c r="C949" t="s">
        <v>21</v>
      </c>
      <c r="D949" t="s">
        <v>22</v>
      </c>
      <c r="E949" t="s">
        <v>23</v>
      </c>
      <c r="F949">
        <v>19</v>
      </c>
      <c r="G949">
        <v>184.1</v>
      </c>
      <c r="H949">
        <v>78</v>
      </c>
      <c r="I949">
        <v>31.3</v>
      </c>
      <c r="J949">
        <v>194.5</v>
      </c>
      <c r="K949">
        <v>71</v>
      </c>
      <c r="L949">
        <v>16.53</v>
      </c>
      <c r="M949">
        <v>225.6</v>
      </c>
      <c r="N949">
        <v>101</v>
      </c>
      <c r="O949">
        <v>10.15</v>
      </c>
      <c r="P949">
        <v>16.899999999999999</v>
      </c>
      <c r="Q949">
        <v>3</v>
      </c>
      <c r="R949">
        <v>4.5599999999999996</v>
      </c>
      <c r="S949">
        <v>0</v>
      </c>
      <c r="T949" t="s">
        <v>22</v>
      </c>
      <c r="U949">
        <f t="shared" si="29"/>
        <v>0</v>
      </c>
      <c r="V949">
        <f>IF(Table2[[#This Row],[international_plan]]="yes",1,0)</f>
        <v>0</v>
      </c>
      <c r="W949">
        <f>IF(Table2[[#This Row],[voice_mail_plan]]="yes",1,0)</f>
        <v>1</v>
      </c>
      <c r="X949" t="str">
        <f t="shared" si="28"/>
        <v>Very High</v>
      </c>
      <c r="Y949" t="str">
        <f>IF(Table2[[#This Row],[total_intl_charge]] &gt; AVERAGE($R$2:$R$4245),"High","Low")</f>
        <v>High</v>
      </c>
      <c r="Z949" t="str">
        <f>IF(AND(G949&gt;AVERAGE(train!$G$2:$G$4251),K949&gt;AVERAGE(train!$K$2:$K$4251)),"High Day &amp; Eve",IF(AND(G949&gt;AVERAGE(train!$G$2:$G$4251),K949&lt;=AVERAGE(train!$K$2:$K$4251)),"High Day Only",IF(AND(G949&lt;=AVERAGE(train!$G$2:$G$4251),K949&gt;AVERAGE(train!$K$2:$K$4251)),"High Eve Only","Low Usage")))</f>
        <v>High Day Only</v>
      </c>
    </row>
    <row r="950" spans="1:26">
      <c r="A950" t="s">
        <v>68</v>
      </c>
      <c r="B950">
        <v>71</v>
      </c>
      <c r="C950" t="s">
        <v>21</v>
      </c>
      <c r="D950" t="s">
        <v>22</v>
      </c>
      <c r="E950" t="s">
        <v>22</v>
      </c>
      <c r="F950">
        <v>0</v>
      </c>
      <c r="G950">
        <v>103.3</v>
      </c>
      <c r="H950">
        <v>103</v>
      </c>
      <c r="I950">
        <v>17.559999999999999</v>
      </c>
      <c r="J950">
        <v>138.5</v>
      </c>
      <c r="K950">
        <v>79</v>
      </c>
      <c r="L950">
        <v>11.77</v>
      </c>
      <c r="M950">
        <v>164.8</v>
      </c>
      <c r="N950">
        <v>98</v>
      </c>
      <c r="O950">
        <v>7.42</v>
      </c>
      <c r="P950">
        <v>9</v>
      </c>
      <c r="Q950">
        <v>2</v>
      </c>
      <c r="R950">
        <v>2.4300000000000002</v>
      </c>
      <c r="S950">
        <v>2</v>
      </c>
      <c r="T950" t="s">
        <v>22</v>
      </c>
      <c r="U950">
        <f t="shared" si="29"/>
        <v>0</v>
      </c>
      <c r="V950">
        <f>IF(Table2[[#This Row],[international_plan]]="yes",1,0)</f>
        <v>0</v>
      </c>
      <c r="W950">
        <f>IF(Table2[[#This Row],[voice_mail_plan]]="yes",1,0)</f>
        <v>0</v>
      </c>
      <c r="X950" t="str">
        <f t="shared" si="28"/>
        <v>Low</v>
      </c>
      <c r="Y950" t="str">
        <f>IF(Table2[[#This Row],[total_intl_charge]] &gt; AVERAGE($R$2:$R$4245),"High","Low")</f>
        <v>Low</v>
      </c>
      <c r="Z950" t="str">
        <f>IF(AND(G950&gt;AVERAGE(train!$G$2:$G$4251),K950&gt;AVERAGE(train!$K$2:$K$4251)),"High Day &amp; Eve",IF(AND(G950&gt;AVERAGE(train!$G$2:$G$4251),K950&lt;=AVERAGE(train!$K$2:$K$4251)),"High Day Only",IF(AND(G950&lt;=AVERAGE(train!$G$2:$G$4251),K950&gt;AVERAGE(train!$K$2:$K$4251)),"High Eve Only","Low Usage")))</f>
        <v>Low Usage</v>
      </c>
    </row>
    <row r="951" spans="1:26">
      <c r="A951" t="s">
        <v>73</v>
      </c>
      <c r="B951">
        <v>122</v>
      </c>
      <c r="C951" t="s">
        <v>21</v>
      </c>
      <c r="D951" t="s">
        <v>22</v>
      </c>
      <c r="E951" t="s">
        <v>22</v>
      </c>
      <c r="F951">
        <v>0</v>
      </c>
      <c r="G951">
        <v>35.1</v>
      </c>
      <c r="H951">
        <v>62</v>
      </c>
      <c r="I951">
        <v>5.97</v>
      </c>
      <c r="J951">
        <v>180.8</v>
      </c>
      <c r="K951">
        <v>89</v>
      </c>
      <c r="L951">
        <v>15.37</v>
      </c>
      <c r="M951">
        <v>251.6</v>
      </c>
      <c r="N951">
        <v>58</v>
      </c>
      <c r="O951">
        <v>11.32</v>
      </c>
      <c r="P951">
        <v>12.7</v>
      </c>
      <c r="Q951">
        <v>2</v>
      </c>
      <c r="R951">
        <v>3.43</v>
      </c>
      <c r="S951">
        <v>1</v>
      </c>
      <c r="T951" t="s">
        <v>22</v>
      </c>
      <c r="U951">
        <f t="shared" si="29"/>
        <v>0</v>
      </c>
      <c r="V951">
        <f>IF(Table2[[#This Row],[international_plan]]="yes",1,0)</f>
        <v>0</v>
      </c>
      <c r="W951">
        <f>IF(Table2[[#This Row],[voice_mail_plan]]="yes",1,0)</f>
        <v>0</v>
      </c>
      <c r="X951" t="str">
        <f t="shared" si="28"/>
        <v>High</v>
      </c>
      <c r="Y951" t="str">
        <f>IF(Table2[[#This Row],[total_intl_charge]] &gt; AVERAGE($R$2:$R$4245),"High","Low")</f>
        <v>High</v>
      </c>
      <c r="Z951" t="str">
        <f>IF(AND(G951&gt;AVERAGE(train!$G$2:$G$4251),K951&gt;AVERAGE(train!$K$2:$K$4251)),"High Day &amp; Eve",IF(AND(G951&gt;AVERAGE(train!$G$2:$G$4251),K951&lt;=AVERAGE(train!$K$2:$K$4251)),"High Day Only",IF(AND(G951&lt;=AVERAGE(train!$G$2:$G$4251),K951&gt;AVERAGE(train!$K$2:$K$4251)),"High Eve Only","Low Usage")))</f>
        <v>Low Usage</v>
      </c>
    </row>
    <row r="952" spans="1:26">
      <c r="A952" t="s">
        <v>31</v>
      </c>
      <c r="B952">
        <v>83</v>
      </c>
      <c r="C952" t="s">
        <v>21</v>
      </c>
      <c r="D952" t="s">
        <v>22</v>
      </c>
      <c r="E952" t="s">
        <v>23</v>
      </c>
      <c r="F952">
        <v>37</v>
      </c>
      <c r="G952">
        <v>78.5</v>
      </c>
      <c r="H952">
        <v>109</v>
      </c>
      <c r="I952">
        <v>13.35</v>
      </c>
      <c r="J952">
        <v>210.5</v>
      </c>
      <c r="K952">
        <v>101</v>
      </c>
      <c r="L952">
        <v>17.89</v>
      </c>
      <c r="M952">
        <v>179.7</v>
      </c>
      <c r="N952">
        <v>102</v>
      </c>
      <c r="O952">
        <v>8.09</v>
      </c>
      <c r="P952">
        <v>11.8</v>
      </c>
      <c r="Q952">
        <v>4</v>
      </c>
      <c r="R952">
        <v>3.19</v>
      </c>
      <c r="S952">
        <v>1</v>
      </c>
      <c r="T952" t="s">
        <v>22</v>
      </c>
      <c r="U952">
        <f t="shared" si="29"/>
        <v>0</v>
      </c>
      <c r="V952">
        <f>IF(Table2[[#This Row],[international_plan]]="yes",1,0)</f>
        <v>0</v>
      </c>
      <c r="W952">
        <f>IF(Table2[[#This Row],[voice_mail_plan]]="yes",1,0)</f>
        <v>1</v>
      </c>
      <c r="X952" t="str">
        <f t="shared" si="28"/>
        <v>Medium</v>
      </c>
      <c r="Y952" t="str">
        <f>IF(Table2[[#This Row],[total_intl_charge]] &gt; AVERAGE($R$2:$R$4245),"High","Low")</f>
        <v>High</v>
      </c>
      <c r="Z952" t="str">
        <f>IF(AND(G952&gt;AVERAGE(train!$G$2:$G$4251),K952&gt;AVERAGE(train!$K$2:$K$4251)),"High Day &amp; Eve",IF(AND(G952&gt;AVERAGE(train!$G$2:$G$4251),K952&lt;=AVERAGE(train!$K$2:$K$4251)),"High Day Only",IF(AND(G952&lt;=AVERAGE(train!$G$2:$G$4251),K952&gt;AVERAGE(train!$K$2:$K$4251)),"High Eve Only","Low Usage")))</f>
        <v>High Eve Only</v>
      </c>
    </row>
    <row r="953" spans="1:26">
      <c r="A953" t="s">
        <v>62</v>
      </c>
      <c r="B953">
        <v>64</v>
      </c>
      <c r="C953" t="s">
        <v>25</v>
      </c>
      <c r="D953" t="s">
        <v>22</v>
      </c>
      <c r="E953" t="s">
        <v>22</v>
      </c>
      <c r="F953">
        <v>0</v>
      </c>
      <c r="G953">
        <v>148.1</v>
      </c>
      <c r="H953">
        <v>73</v>
      </c>
      <c r="I953">
        <v>25.18</v>
      </c>
      <c r="J953">
        <v>164.9</v>
      </c>
      <c r="K953">
        <v>101</v>
      </c>
      <c r="L953">
        <v>14.02</v>
      </c>
      <c r="M953">
        <v>216</v>
      </c>
      <c r="N953">
        <v>125</v>
      </c>
      <c r="O953">
        <v>9.7200000000000006</v>
      </c>
      <c r="P953">
        <v>12.3</v>
      </c>
      <c r="Q953">
        <v>2</v>
      </c>
      <c r="R953">
        <v>3.32</v>
      </c>
      <c r="S953">
        <v>5</v>
      </c>
      <c r="T953" t="s">
        <v>23</v>
      </c>
      <c r="U953">
        <f t="shared" si="29"/>
        <v>1</v>
      </c>
      <c r="V953">
        <f>IF(Table2[[#This Row],[international_plan]]="yes",1,0)</f>
        <v>0</v>
      </c>
      <c r="W953">
        <f>IF(Table2[[#This Row],[voice_mail_plan]]="yes",1,0)</f>
        <v>0</v>
      </c>
      <c r="X953" t="str">
        <f t="shared" si="28"/>
        <v>Low</v>
      </c>
      <c r="Y953" t="str">
        <f>IF(Table2[[#This Row],[total_intl_charge]] &gt; AVERAGE($R$2:$R$4245),"High","Low")</f>
        <v>High</v>
      </c>
      <c r="Z953" t="str">
        <f>IF(AND(G953&gt;AVERAGE(train!$G$2:$G$4251),K953&gt;AVERAGE(train!$K$2:$K$4251)),"High Day &amp; Eve",IF(AND(G953&gt;AVERAGE(train!$G$2:$G$4251),K953&lt;=AVERAGE(train!$K$2:$K$4251)),"High Day Only",IF(AND(G953&lt;=AVERAGE(train!$G$2:$G$4251),K953&gt;AVERAGE(train!$K$2:$K$4251)),"High Eve Only","Low Usage")))</f>
        <v>High Eve Only</v>
      </c>
    </row>
    <row r="954" spans="1:26">
      <c r="A954" t="s">
        <v>37</v>
      </c>
      <c r="B954">
        <v>144</v>
      </c>
      <c r="C954" t="s">
        <v>21</v>
      </c>
      <c r="D954" t="s">
        <v>22</v>
      </c>
      <c r="E954" t="s">
        <v>23</v>
      </c>
      <c r="F954">
        <v>33</v>
      </c>
      <c r="G954">
        <v>251.6</v>
      </c>
      <c r="H954">
        <v>87</v>
      </c>
      <c r="I954">
        <v>42.77</v>
      </c>
      <c r="J954">
        <v>197.6</v>
      </c>
      <c r="K954">
        <v>118</v>
      </c>
      <c r="L954">
        <v>16.8</v>
      </c>
      <c r="M954">
        <v>209.2</v>
      </c>
      <c r="N954">
        <v>97</v>
      </c>
      <c r="O954">
        <v>9.41</v>
      </c>
      <c r="P954">
        <v>12.2</v>
      </c>
      <c r="Q954">
        <v>3</v>
      </c>
      <c r="R954">
        <v>3.29</v>
      </c>
      <c r="S954">
        <v>2</v>
      </c>
      <c r="T954" t="s">
        <v>22</v>
      </c>
      <c r="U954">
        <f t="shared" si="29"/>
        <v>0</v>
      </c>
      <c r="V954">
        <f>IF(Table2[[#This Row],[international_plan]]="yes",1,0)</f>
        <v>0</v>
      </c>
      <c r="W954">
        <f>IF(Table2[[#This Row],[voice_mail_plan]]="yes",1,0)</f>
        <v>1</v>
      </c>
      <c r="X954" t="str">
        <f t="shared" si="28"/>
        <v>Very High</v>
      </c>
      <c r="Y954" t="str">
        <f>IF(Table2[[#This Row],[total_intl_charge]] &gt; AVERAGE($R$2:$R$4245),"High","Low")</f>
        <v>High</v>
      </c>
      <c r="Z954" t="str">
        <f>IF(AND(G954&gt;AVERAGE(train!$G$2:$G$4251),K954&gt;AVERAGE(train!$K$2:$K$4251)),"High Day &amp; Eve",IF(AND(G954&gt;AVERAGE(train!$G$2:$G$4251),K954&lt;=AVERAGE(train!$K$2:$K$4251)),"High Day Only",IF(AND(G954&lt;=AVERAGE(train!$G$2:$G$4251),K954&gt;AVERAGE(train!$K$2:$K$4251)),"High Eve Only","Low Usage")))</f>
        <v>High Day &amp; Eve</v>
      </c>
    </row>
    <row r="955" spans="1:26">
      <c r="A955" t="s">
        <v>44</v>
      </c>
      <c r="B955">
        <v>106</v>
      </c>
      <c r="C955" t="s">
        <v>21</v>
      </c>
      <c r="D955" t="s">
        <v>23</v>
      </c>
      <c r="E955" t="s">
        <v>23</v>
      </c>
      <c r="F955">
        <v>26</v>
      </c>
      <c r="G955">
        <v>270.3</v>
      </c>
      <c r="H955">
        <v>111</v>
      </c>
      <c r="I955">
        <v>45.95</v>
      </c>
      <c r="J955">
        <v>215.2</v>
      </c>
      <c r="K955">
        <v>90</v>
      </c>
      <c r="L955">
        <v>18.29</v>
      </c>
      <c r="M955">
        <v>254</v>
      </c>
      <c r="N955">
        <v>133</v>
      </c>
      <c r="O955">
        <v>11.43</v>
      </c>
      <c r="P955">
        <v>14.4</v>
      </c>
      <c r="Q955">
        <v>7</v>
      </c>
      <c r="R955">
        <v>3.89</v>
      </c>
      <c r="S955">
        <v>1</v>
      </c>
      <c r="T955" t="s">
        <v>23</v>
      </c>
      <c r="U955">
        <f t="shared" si="29"/>
        <v>1</v>
      </c>
      <c r="V955">
        <f>IF(Table2[[#This Row],[international_plan]]="yes",1,0)</f>
        <v>1</v>
      </c>
      <c r="W955">
        <f>IF(Table2[[#This Row],[voice_mail_plan]]="yes",1,0)</f>
        <v>1</v>
      </c>
      <c r="X955" t="str">
        <f t="shared" si="28"/>
        <v>High</v>
      </c>
      <c r="Y955" t="str">
        <f>IF(Table2[[#This Row],[total_intl_charge]] &gt; AVERAGE($R$2:$R$4245),"High","Low")</f>
        <v>High</v>
      </c>
      <c r="Z955" t="str">
        <f>IF(AND(G955&gt;AVERAGE(train!$G$2:$G$4251),K955&gt;AVERAGE(train!$K$2:$K$4251)),"High Day &amp; Eve",IF(AND(G955&gt;AVERAGE(train!$G$2:$G$4251),K955&lt;=AVERAGE(train!$K$2:$K$4251)),"High Day Only",IF(AND(G955&lt;=AVERAGE(train!$G$2:$G$4251),K955&gt;AVERAGE(train!$K$2:$K$4251)),"High Eve Only","Low Usage")))</f>
        <v>High Day Only</v>
      </c>
    </row>
    <row r="956" spans="1:26">
      <c r="A956" t="s">
        <v>39</v>
      </c>
      <c r="B956">
        <v>19</v>
      </c>
      <c r="C956" t="s">
        <v>28</v>
      </c>
      <c r="D956" t="s">
        <v>22</v>
      </c>
      <c r="E956" t="s">
        <v>23</v>
      </c>
      <c r="F956">
        <v>34</v>
      </c>
      <c r="G956">
        <v>156.6</v>
      </c>
      <c r="H956">
        <v>97</v>
      </c>
      <c r="I956">
        <v>26.62</v>
      </c>
      <c r="J956">
        <v>224.2</v>
      </c>
      <c r="K956">
        <v>97</v>
      </c>
      <c r="L956">
        <v>19.059999999999999</v>
      </c>
      <c r="M956">
        <v>260.89999999999998</v>
      </c>
      <c r="N956">
        <v>135</v>
      </c>
      <c r="O956">
        <v>11.74</v>
      </c>
      <c r="P956">
        <v>11.3</v>
      </c>
      <c r="Q956">
        <v>1</v>
      </c>
      <c r="R956">
        <v>3.05</v>
      </c>
      <c r="S956">
        <v>1</v>
      </c>
      <c r="T956" t="s">
        <v>22</v>
      </c>
      <c r="U956">
        <f t="shared" si="29"/>
        <v>0</v>
      </c>
      <c r="V956">
        <f>IF(Table2[[#This Row],[international_plan]]="yes",1,0)</f>
        <v>0</v>
      </c>
      <c r="W956">
        <f>IF(Table2[[#This Row],[voice_mail_plan]]="yes",1,0)</f>
        <v>1</v>
      </c>
      <c r="X956" t="str">
        <f t="shared" si="28"/>
        <v>Low</v>
      </c>
      <c r="Y956" t="str">
        <f>IF(Table2[[#This Row],[total_intl_charge]] &gt; AVERAGE($R$2:$R$4245),"High","Low")</f>
        <v>High</v>
      </c>
      <c r="Z956" t="str">
        <f>IF(AND(G956&gt;AVERAGE(train!$G$2:$G$4251),K956&gt;AVERAGE(train!$K$2:$K$4251)),"High Day &amp; Eve",IF(AND(G956&gt;AVERAGE(train!$G$2:$G$4251),K956&lt;=AVERAGE(train!$K$2:$K$4251)),"High Day Only",IF(AND(G956&lt;=AVERAGE(train!$G$2:$G$4251),K956&gt;AVERAGE(train!$K$2:$K$4251)),"High Eve Only","Low Usage")))</f>
        <v>Low Usage</v>
      </c>
    </row>
    <row r="957" spans="1:26">
      <c r="A957" t="s">
        <v>27</v>
      </c>
      <c r="B957">
        <v>46</v>
      </c>
      <c r="C957" t="s">
        <v>25</v>
      </c>
      <c r="D957" t="s">
        <v>22</v>
      </c>
      <c r="E957" t="s">
        <v>22</v>
      </c>
      <c r="F957">
        <v>0</v>
      </c>
      <c r="G957">
        <v>139.4</v>
      </c>
      <c r="H957">
        <v>81</v>
      </c>
      <c r="I957">
        <v>23.7</v>
      </c>
      <c r="J957">
        <v>223.7</v>
      </c>
      <c r="K957">
        <v>113</v>
      </c>
      <c r="L957">
        <v>19.010000000000002</v>
      </c>
      <c r="M957">
        <v>173.1</v>
      </c>
      <c r="N957">
        <v>77</v>
      </c>
      <c r="O957">
        <v>7.79</v>
      </c>
      <c r="P957">
        <v>13.6</v>
      </c>
      <c r="Q957">
        <v>6</v>
      </c>
      <c r="R957">
        <v>3.67</v>
      </c>
      <c r="S957">
        <v>1</v>
      </c>
      <c r="T957" t="s">
        <v>22</v>
      </c>
      <c r="U957">
        <f t="shared" si="29"/>
        <v>0</v>
      </c>
      <c r="V957">
        <f>IF(Table2[[#This Row],[international_plan]]="yes",1,0)</f>
        <v>0</v>
      </c>
      <c r="W957">
        <f>IF(Table2[[#This Row],[voice_mail_plan]]="yes",1,0)</f>
        <v>0</v>
      </c>
      <c r="X957" t="str">
        <f t="shared" si="28"/>
        <v>Low</v>
      </c>
      <c r="Y957" t="str">
        <f>IF(Table2[[#This Row],[total_intl_charge]] &gt; AVERAGE($R$2:$R$4245),"High","Low")</f>
        <v>High</v>
      </c>
      <c r="Z957" t="str">
        <f>IF(AND(G957&gt;AVERAGE(train!$G$2:$G$4251),K957&gt;AVERAGE(train!$K$2:$K$4251)),"High Day &amp; Eve",IF(AND(G957&gt;AVERAGE(train!$G$2:$G$4251),K957&lt;=AVERAGE(train!$K$2:$K$4251)),"High Day Only",IF(AND(G957&lt;=AVERAGE(train!$G$2:$G$4251),K957&gt;AVERAGE(train!$K$2:$K$4251)),"High Eve Only","Low Usage")))</f>
        <v>High Eve Only</v>
      </c>
    </row>
    <row r="958" spans="1:26">
      <c r="A958" t="s">
        <v>72</v>
      </c>
      <c r="B958">
        <v>127</v>
      </c>
      <c r="C958" t="s">
        <v>28</v>
      </c>
      <c r="D958" t="s">
        <v>22</v>
      </c>
      <c r="E958" t="s">
        <v>22</v>
      </c>
      <c r="F958">
        <v>0</v>
      </c>
      <c r="G958">
        <v>220.2</v>
      </c>
      <c r="H958">
        <v>108</v>
      </c>
      <c r="I958">
        <v>37.43</v>
      </c>
      <c r="J958">
        <v>188.4</v>
      </c>
      <c r="K958">
        <v>124</v>
      </c>
      <c r="L958">
        <v>16.010000000000002</v>
      </c>
      <c r="M958">
        <v>172.7</v>
      </c>
      <c r="N958">
        <v>113</v>
      </c>
      <c r="O958">
        <v>7.77</v>
      </c>
      <c r="P958">
        <v>11.7</v>
      </c>
      <c r="Q958">
        <v>3</v>
      </c>
      <c r="R958">
        <v>3.16</v>
      </c>
      <c r="S958">
        <v>2</v>
      </c>
      <c r="T958" t="s">
        <v>22</v>
      </c>
      <c r="U958">
        <f t="shared" si="29"/>
        <v>0</v>
      </c>
      <c r="V958">
        <f>IF(Table2[[#This Row],[international_plan]]="yes",1,0)</f>
        <v>0</v>
      </c>
      <c r="W958">
        <f>IF(Table2[[#This Row],[voice_mail_plan]]="yes",1,0)</f>
        <v>0</v>
      </c>
      <c r="X958" t="str">
        <f t="shared" si="28"/>
        <v>High</v>
      </c>
      <c r="Y958" t="str">
        <f>IF(Table2[[#This Row],[total_intl_charge]] &gt; AVERAGE($R$2:$R$4245),"High","Low")</f>
        <v>High</v>
      </c>
      <c r="Z958" t="str">
        <f>IF(AND(G958&gt;AVERAGE(train!$G$2:$G$4251),K958&gt;AVERAGE(train!$K$2:$K$4251)),"High Day &amp; Eve",IF(AND(G958&gt;AVERAGE(train!$G$2:$G$4251),K958&lt;=AVERAGE(train!$K$2:$K$4251)),"High Day Only",IF(AND(G958&lt;=AVERAGE(train!$G$2:$G$4251),K958&gt;AVERAGE(train!$K$2:$K$4251)),"High Eve Only","Low Usage")))</f>
        <v>High Day &amp; Eve</v>
      </c>
    </row>
    <row r="959" spans="1:26">
      <c r="A959" t="s">
        <v>30</v>
      </c>
      <c r="B959">
        <v>9</v>
      </c>
      <c r="C959" t="s">
        <v>21</v>
      </c>
      <c r="D959" t="s">
        <v>22</v>
      </c>
      <c r="E959" t="s">
        <v>23</v>
      </c>
      <c r="F959">
        <v>39</v>
      </c>
      <c r="G959">
        <v>214.1</v>
      </c>
      <c r="H959">
        <v>108</v>
      </c>
      <c r="I959">
        <v>36.4</v>
      </c>
      <c r="J959">
        <v>169.2</v>
      </c>
      <c r="K959">
        <v>115</v>
      </c>
      <c r="L959">
        <v>14.38</v>
      </c>
      <c r="M959">
        <v>189.7</v>
      </c>
      <c r="N959">
        <v>117</v>
      </c>
      <c r="O959">
        <v>8.5399999999999991</v>
      </c>
      <c r="P959">
        <v>10.1</v>
      </c>
      <c r="Q959">
        <v>3</v>
      </c>
      <c r="R959">
        <v>2.73</v>
      </c>
      <c r="S959">
        <v>1</v>
      </c>
      <c r="T959" t="s">
        <v>22</v>
      </c>
      <c r="U959">
        <f t="shared" si="29"/>
        <v>0</v>
      </c>
      <c r="V959">
        <f>IF(Table2[[#This Row],[international_plan]]="yes",1,0)</f>
        <v>0</v>
      </c>
      <c r="W959">
        <f>IF(Table2[[#This Row],[voice_mail_plan]]="yes",1,0)</f>
        <v>1</v>
      </c>
      <c r="X959" t="str">
        <f t="shared" si="28"/>
        <v>Low</v>
      </c>
      <c r="Y959" t="str">
        <f>IF(Table2[[#This Row],[total_intl_charge]] &gt; AVERAGE($R$2:$R$4245),"High","Low")</f>
        <v>Low</v>
      </c>
      <c r="Z959" t="str">
        <f>IF(AND(G959&gt;AVERAGE(train!$G$2:$G$4251),K959&gt;AVERAGE(train!$K$2:$K$4251)),"High Day &amp; Eve",IF(AND(G959&gt;AVERAGE(train!$G$2:$G$4251),K959&lt;=AVERAGE(train!$K$2:$K$4251)),"High Day Only",IF(AND(G959&lt;=AVERAGE(train!$G$2:$G$4251),K959&gt;AVERAGE(train!$K$2:$K$4251)),"High Eve Only","Low Usage")))</f>
        <v>High Day &amp; Eve</v>
      </c>
    </row>
    <row r="960" spans="1:26">
      <c r="A960" t="s">
        <v>41</v>
      </c>
      <c r="B960">
        <v>157</v>
      </c>
      <c r="C960" t="s">
        <v>21</v>
      </c>
      <c r="D960" t="s">
        <v>22</v>
      </c>
      <c r="E960" t="s">
        <v>22</v>
      </c>
      <c r="F960">
        <v>0</v>
      </c>
      <c r="G960">
        <v>196</v>
      </c>
      <c r="H960">
        <v>74</v>
      </c>
      <c r="I960">
        <v>33.32</v>
      </c>
      <c r="J960">
        <v>213.4</v>
      </c>
      <c r="K960">
        <v>96</v>
      </c>
      <c r="L960">
        <v>18.14</v>
      </c>
      <c r="M960">
        <v>196.8</v>
      </c>
      <c r="N960">
        <v>81</v>
      </c>
      <c r="O960">
        <v>8.86</v>
      </c>
      <c r="P960">
        <v>7.9</v>
      </c>
      <c r="Q960">
        <v>6</v>
      </c>
      <c r="R960">
        <v>2.13</v>
      </c>
      <c r="S960">
        <v>1</v>
      </c>
      <c r="T960" t="s">
        <v>22</v>
      </c>
      <c r="U960">
        <f t="shared" si="29"/>
        <v>0</v>
      </c>
      <c r="V960">
        <f>IF(Table2[[#This Row],[international_plan]]="yes",1,0)</f>
        <v>0</v>
      </c>
      <c r="W960">
        <f>IF(Table2[[#This Row],[voice_mail_plan]]="yes",1,0)</f>
        <v>0</v>
      </c>
      <c r="X960" t="str">
        <f t="shared" si="28"/>
        <v>Very High</v>
      </c>
      <c r="Y960" t="str">
        <f>IF(Table2[[#This Row],[total_intl_charge]] &gt; AVERAGE($R$2:$R$4245),"High","Low")</f>
        <v>Low</v>
      </c>
      <c r="Z960" t="str">
        <f>IF(AND(G960&gt;AVERAGE(train!$G$2:$G$4251),K960&gt;AVERAGE(train!$K$2:$K$4251)),"High Day &amp; Eve",IF(AND(G960&gt;AVERAGE(train!$G$2:$G$4251),K960&lt;=AVERAGE(train!$K$2:$K$4251)),"High Day Only",IF(AND(G960&lt;=AVERAGE(train!$G$2:$G$4251),K960&gt;AVERAGE(train!$K$2:$K$4251)),"High Eve Only","Low Usage")))</f>
        <v>High Day Only</v>
      </c>
    </row>
    <row r="961" spans="1:26">
      <c r="A961" t="s">
        <v>53</v>
      </c>
      <c r="B961">
        <v>105</v>
      </c>
      <c r="C961" t="s">
        <v>21</v>
      </c>
      <c r="D961" t="s">
        <v>22</v>
      </c>
      <c r="E961" t="s">
        <v>23</v>
      </c>
      <c r="F961">
        <v>29</v>
      </c>
      <c r="G961">
        <v>179.4</v>
      </c>
      <c r="H961">
        <v>113</v>
      </c>
      <c r="I961">
        <v>30.5</v>
      </c>
      <c r="J961">
        <v>275.39999999999998</v>
      </c>
      <c r="K961">
        <v>100</v>
      </c>
      <c r="L961">
        <v>23.41</v>
      </c>
      <c r="M961">
        <v>246.1</v>
      </c>
      <c r="N961">
        <v>105</v>
      </c>
      <c r="O961">
        <v>11.07</v>
      </c>
      <c r="P961">
        <v>10</v>
      </c>
      <c r="Q961">
        <v>5</v>
      </c>
      <c r="R961">
        <v>2.7</v>
      </c>
      <c r="S961">
        <v>0</v>
      </c>
      <c r="T961" t="s">
        <v>22</v>
      </c>
      <c r="U961">
        <f t="shared" si="29"/>
        <v>0</v>
      </c>
      <c r="V961">
        <f>IF(Table2[[#This Row],[international_plan]]="yes",1,0)</f>
        <v>0</v>
      </c>
      <c r="W961">
        <f>IF(Table2[[#This Row],[voice_mail_plan]]="yes",1,0)</f>
        <v>1</v>
      </c>
      <c r="X961" t="str">
        <f t="shared" si="28"/>
        <v>High</v>
      </c>
      <c r="Y961" t="str">
        <f>IF(Table2[[#This Row],[total_intl_charge]] &gt; AVERAGE($R$2:$R$4245),"High","Low")</f>
        <v>Low</v>
      </c>
      <c r="Z961" t="str">
        <f>IF(AND(G961&gt;AVERAGE(train!$G$2:$G$4251),K961&gt;AVERAGE(train!$K$2:$K$4251)),"High Day &amp; Eve",IF(AND(G961&gt;AVERAGE(train!$G$2:$G$4251),K961&lt;=AVERAGE(train!$K$2:$K$4251)),"High Day Only",IF(AND(G961&lt;=AVERAGE(train!$G$2:$G$4251),K961&gt;AVERAGE(train!$K$2:$K$4251)),"High Eve Only","Low Usage")))</f>
        <v>Low Usage</v>
      </c>
    </row>
    <row r="962" spans="1:26">
      <c r="A962" t="s">
        <v>46</v>
      </c>
      <c r="B962">
        <v>155</v>
      </c>
      <c r="C962" t="s">
        <v>25</v>
      </c>
      <c r="D962" t="s">
        <v>22</v>
      </c>
      <c r="E962" t="s">
        <v>22</v>
      </c>
      <c r="F962">
        <v>0</v>
      </c>
      <c r="G962">
        <v>216.7</v>
      </c>
      <c r="H962">
        <v>30</v>
      </c>
      <c r="I962">
        <v>36.840000000000003</v>
      </c>
      <c r="J962">
        <v>144.30000000000001</v>
      </c>
      <c r="K962">
        <v>125</v>
      </c>
      <c r="L962">
        <v>12.27</v>
      </c>
      <c r="M962">
        <v>135.30000000000001</v>
      </c>
      <c r="N962">
        <v>106</v>
      </c>
      <c r="O962">
        <v>6.09</v>
      </c>
      <c r="P962">
        <v>10.8</v>
      </c>
      <c r="Q962">
        <v>1</v>
      </c>
      <c r="R962">
        <v>2.92</v>
      </c>
      <c r="S962">
        <v>2</v>
      </c>
      <c r="T962" t="s">
        <v>22</v>
      </c>
      <c r="U962">
        <f t="shared" si="29"/>
        <v>0</v>
      </c>
      <c r="V962">
        <f>IF(Table2[[#This Row],[international_plan]]="yes",1,0)</f>
        <v>0</v>
      </c>
      <c r="W962">
        <f>IF(Table2[[#This Row],[voice_mail_plan]]="yes",1,0)</f>
        <v>0</v>
      </c>
      <c r="X962" t="str">
        <f t="shared" ref="X962:X1025" si="30">IF(B962&lt;=$AC$3,"Low",IF(B962&lt;=$AC$4,"Medium",IF(B962&lt;=$AC$5,"High",IF(B962&gt;=$AC$5,"Very High"))))</f>
        <v>Very High</v>
      </c>
      <c r="Y962" t="str">
        <f>IF(Table2[[#This Row],[total_intl_charge]] &gt; AVERAGE($R$2:$R$4245),"High","Low")</f>
        <v>High</v>
      </c>
      <c r="Z962" t="str">
        <f>IF(AND(G962&gt;AVERAGE(train!$G$2:$G$4251),K962&gt;AVERAGE(train!$K$2:$K$4251)),"High Day &amp; Eve",IF(AND(G962&gt;AVERAGE(train!$G$2:$G$4251),K962&lt;=AVERAGE(train!$K$2:$K$4251)),"High Day Only",IF(AND(G962&lt;=AVERAGE(train!$G$2:$G$4251),K962&gt;AVERAGE(train!$K$2:$K$4251)),"High Eve Only","Low Usage")))</f>
        <v>High Day &amp; Eve</v>
      </c>
    </row>
    <row r="963" spans="1:26">
      <c r="A963" t="s">
        <v>59</v>
      </c>
      <c r="B963">
        <v>161</v>
      </c>
      <c r="C963" t="s">
        <v>21</v>
      </c>
      <c r="D963" t="s">
        <v>22</v>
      </c>
      <c r="E963" t="s">
        <v>22</v>
      </c>
      <c r="F963">
        <v>0</v>
      </c>
      <c r="G963">
        <v>151.6</v>
      </c>
      <c r="H963">
        <v>117</v>
      </c>
      <c r="I963">
        <v>25.77</v>
      </c>
      <c r="J963">
        <v>219.4</v>
      </c>
      <c r="K963">
        <v>87</v>
      </c>
      <c r="L963">
        <v>18.649999999999999</v>
      </c>
      <c r="M963">
        <v>224.7</v>
      </c>
      <c r="N963">
        <v>68</v>
      </c>
      <c r="O963">
        <v>10.11</v>
      </c>
      <c r="P963">
        <v>4</v>
      </c>
      <c r="Q963">
        <v>5</v>
      </c>
      <c r="R963">
        <v>1.08</v>
      </c>
      <c r="S963">
        <v>1</v>
      </c>
      <c r="T963" t="s">
        <v>22</v>
      </c>
      <c r="U963">
        <f t="shared" ref="U963:U1026" si="31">IF(T963="yes",1,0)</f>
        <v>0</v>
      </c>
      <c r="V963">
        <f>IF(Table2[[#This Row],[international_plan]]="yes",1,0)</f>
        <v>0</v>
      </c>
      <c r="W963">
        <f>IF(Table2[[#This Row],[voice_mail_plan]]="yes",1,0)</f>
        <v>0</v>
      </c>
      <c r="X963" t="str">
        <f t="shared" si="30"/>
        <v>Very High</v>
      </c>
      <c r="Y963" t="str">
        <f>IF(Table2[[#This Row],[total_intl_charge]] &gt; AVERAGE($R$2:$R$4245),"High","Low")</f>
        <v>Low</v>
      </c>
      <c r="Z963" t="str">
        <f>IF(AND(G963&gt;AVERAGE(train!$G$2:$G$4251),K963&gt;AVERAGE(train!$K$2:$K$4251)),"High Day &amp; Eve",IF(AND(G963&gt;AVERAGE(train!$G$2:$G$4251),K963&lt;=AVERAGE(train!$K$2:$K$4251)),"High Day Only",IF(AND(G963&lt;=AVERAGE(train!$G$2:$G$4251),K963&gt;AVERAGE(train!$K$2:$K$4251)),"High Eve Only","Low Usage")))</f>
        <v>Low Usage</v>
      </c>
    </row>
    <row r="964" spans="1:26">
      <c r="A964" t="s">
        <v>60</v>
      </c>
      <c r="B964">
        <v>95</v>
      </c>
      <c r="C964" t="s">
        <v>25</v>
      </c>
      <c r="D964" t="s">
        <v>22</v>
      </c>
      <c r="E964" t="s">
        <v>23</v>
      </c>
      <c r="F964">
        <v>32</v>
      </c>
      <c r="G964">
        <v>262.2</v>
      </c>
      <c r="H964">
        <v>123</v>
      </c>
      <c r="I964">
        <v>44.57</v>
      </c>
      <c r="J964">
        <v>165.2</v>
      </c>
      <c r="K964">
        <v>82</v>
      </c>
      <c r="L964">
        <v>14.04</v>
      </c>
      <c r="M964">
        <v>194.3</v>
      </c>
      <c r="N964">
        <v>57</v>
      </c>
      <c r="O964">
        <v>8.74</v>
      </c>
      <c r="P964">
        <v>10.6</v>
      </c>
      <c r="Q964">
        <v>5</v>
      </c>
      <c r="R964">
        <v>2.86</v>
      </c>
      <c r="S964">
        <v>0</v>
      </c>
      <c r="T964" t="s">
        <v>22</v>
      </c>
      <c r="U964">
        <f t="shared" si="31"/>
        <v>0</v>
      </c>
      <c r="V964">
        <f>IF(Table2[[#This Row],[international_plan]]="yes",1,0)</f>
        <v>0</v>
      </c>
      <c r="W964">
        <f>IF(Table2[[#This Row],[voice_mail_plan]]="yes",1,0)</f>
        <v>1</v>
      </c>
      <c r="X964" t="str">
        <f t="shared" si="30"/>
        <v>Medium</v>
      </c>
      <c r="Y964" t="str">
        <f>IF(Table2[[#This Row],[total_intl_charge]] &gt; AVERAGE($R$2:$R$4245),"High","Low")</f>
        <v>High</v>
      </c>
      <c r="Z964" t="str">
        <f>IF(AND(G964&gt;AVERAGE(train!$G$2:$G$4251),K964&gt;AVERAGE(train!$K$2:$K$4251)),"High Day &amp; Eve",IF(AND(G964&gt;AVERAGE(train!$G$2:$G$4251),K964&lt;=AVERAGE(train!$K$2:$K$4251)),"High Day Only",IF(AND(G964&lt;=AVERAGE(train!$G$2:$G$4251),K964&gt;AVERAGE(train!$K$2:$K$4251)),"High Eve Only","Low Usage")))</f>
        <v>High Day Only</v>
      </c>
    </row>
    <row r="965" spans="1:26">
      <c r="A965" t="s">
        <v>36</v>
      </c>
      <c r="B965">
        <v>122</v>
      </c>
      <c r="C965" t="s">
        <v>21</v>
      </c>
      <c r="D965" t="s">
        <v>22</v>
      </c>
      <c r="E965" t="s">
        <v>22</v>
      </c>
      <c r="F965">
        <v>0</v>
      </c>
      <c r="G965">
        <v>173.6</v>
      </c>
      <c r="H965">
        <v>110</v>
      </c>
      <c r="I965">
        <v>29.51</v>
      </c>
      <c r="J965">
        <v>91.7</v>
      </c>
      <c r="K965">
        <v>84</v>
      </c>
      <c r="L965">
        <v>7.79</v>
      </c>
      <c r="M965">
        <v>211.7</v>
      </c>
      <c r="N965">
        <v>103</v>
      </c>
      <c r="O965">
        <v>9.5299999999999994</v>
      </c>
      <c r="P965">
        <v>9.6999999999999993</v>
      </c>
      <c r="Q965">
        <v>7</v>
      </c>
      <c r="R965">
        <v>2.62</v>
      </c>
      <c r="S965">
        <v>3</v>
      </c>
      <c r="T965" t="s">
        <v>22</v>
      </c>
      <c r="U965">
        <f t="shared" si="31"/>
        <v>0</v>
      </c>
      <c r="V965">
        <f>IF(Table2[[#This Row],[international_plan]]="yes",1,0)</f>
        <v>0</v>
      </c>
      <c r="W965">
        <f>IF(Table2[[#This Row],[voice_mail_plan]]="yes",1,0)</f>
        <v>0</v>
      </c>
      <c r="X965" t="str">
        <f t="shared" si="30"/>
        <v>High</v>
      </c>
      <c r="Y965" t="str">
        <f>IF(Table2[[#This Row],[total_intl_charge]] &gt; AVERAGE($R$2:$R$4245),"High","Low")</f>
        <v>Low</v>
      </c>
      <c r="Z965" t="str">
        <f>IF(AND(G965&gt;AVERAGE(train!$G$2:$G$4251),K965&gt;AVERAGE(train!$K$2:$K$4251)),"High Day &amp; Eve",IF(AND(G965&gt;AVERAGE(train!$G$2:$G$4251),K965&lt;=AVERAGE(train!$K$2:$K$4251)),"High Day Only",IF(AND(G965&lt;=AVERAGE(train!$G$2:$G$4251),K965&gt;AVERAGE(train!$K$2:$K$4251)),"High Eve Only","Low Usage")))</f>
        <v>Low Usage</v>
      </c>
    </row>
    <row r="966" spans="1:26">
      <c r="A966" t="s">
        <v>45</v>
      </c>
      <c r="B966">
        <v>119</v>
      </c>
      <c r="C966" t="s">
        <v>25</v>
      </c>
      <c r="D966" t="s">
        <v>22</v>
      </c>
      <c r="E966" t="s">
        <v>23</v>
      </c>
      <c r="F966">
        <v>24</v>
      </c>
      <c r="G966">
        <v>217.2</v>
      </c>
      <c r="H966">
        <v>94</v>
      </c>
      <c r="I966">
        <v>36.92</v>
      </c>
      <c r="J966">
        <v>138.69999999999999</v>
      </c>
      <c r="K966">
        <v>52</v>
      </c>
      <c r="L966">
        <v>11.79</v>
      </c>
      <c r="M966">
        <v>139.30000000000001</v>
      </c>
      <c r="N966">
        <v>85</v>
      </c>
      <c r="O966">
        <v>6.27</v>
      </c>
      <c r="P966">
        <v>11.3</v>
      </c>
      <c r="Q966">
        <v>4</v>
      </c>
      <c r="R966">
        <v>3.05</v>
      </c>
      <c r="S966">
        <v>0</v>
      </c>
      <c r="T966" t="s">
        <v>22</v>
      </c>
      <c r="U966">
        <f t="shared" si="31"/>
        <v>0</v>
      </c>
      <c r="V966">
        <f>IF(Table2[[#This Row],[international_plan]]="yes",1,0)</f>
        <v>0</v>
      </c>
      <c r="W966">
        <f>IF(Table2[[#This Row],[voice_mail_plan]]="yes",1,0)</f>
        <v>1</v>
      </c>
      <c r="X966" t="str">
        <f t="shared" si="30"/>
        <v>High</v>
      </c>
      <c r="Y966" t="str">
        <f>IF(Table2[[#This Row],[total_intl_charge]] &gt; AVERAGE($R$2:$R$4245),"High","Low")</f>
        <v>High</v>
      </c>
      <c r="Z966" t="str">
        <f>IF(AND(G966&gt;AVERAGE(train!$G$2:$G$4251),K966&gt;AVERAGE(train!$K$2:$K$4251)),"High Day &amp; Eve",IF(AND(G966&gt;AVERAGE(train!$G$2:$G$4251),K966&lt;=AVERAGE(train!$K$2:$K$4251)),"High Day Only",IF(AND(G966&lt;=AVERAGE(train!$G$2:$G$4251),K966&gt;AVERAGE(train!$K$2:$K$4251)),"High Eve Only","Low Usage")))</f>
        <v>High Day Only</v>
      </c>
    </row>
    <row r="967" spans="1:26">
      <c r="A967" t="s">
        <v>74</v>
      </c>
      <c r="B967">
        <v>99</v>
      </c>
      <c r="C967" t="s">
        <v>25</v>
      </c>
      <c r="D967" t="s">
        <v>22</v>
      </c>
      <c r="E967" t="s">
        <v>22</v>
      </c>
      <c r="F967">
        <v>0</v>
      </c>
      <c r="G967">
        <v>95.4</v>
      </c>
      <c r="H967">
        <v>105</v>
      </c>
      <c r="I967">
        <v>16.22</v>
      </c>
      <c r="J967">
        <v>207.2</v>
      </c>
      <c r="K967">
        <v>101</v>
      </c>
      <c r="L967">
        <v>17.61</v>
      </c>
      <c r="M967">
        <v>136</v>
      </c>
      <c r="N967">
        <v>117</v>
      </c>
      <c r="O967">
        <v>6.12</v>
      </c>
      <c r="P967">
        <v>5.6</v>
      </c>
      <c r="Q967">
        <v>5</v>
      </c>
      <c r="R967">
        <v>1.51</v>
      </c>
      <c r="S967">
        <v>1</v>
      </c>
      <c r="T967" t="s">
        <v>22</v>
      </c>
      <c r="U967">
        <f t="shared" si="31"/>
        <v>0</v>
      </c>
      <c r="V967">
        <f>IF(Table2[[#This Row],[international_plan]]="yes",1,0)</f>
        <v>0</v>
      </c>
      <c r="W967">
        <f>IF(Table2[[#This Row],[voice_mail_plan]]="yes",1,0)</f>
        <v>0</v>
      </c>
      <c r="X967" t="str">
        <f t="shared" si="30"/>
        <v>Medium</v>
      </c>
      <c r="Y967" t="str">
        <f>IF(Table2[[#This Row],[total_intl_charge]] &gt; AVERAGE($R$2:$R$4245),"High","Low")</f>
        <v>Low</v>
      </c>
      <c r="Z967" t="str">
        <f>IF(AND(G967&gt;AVERAGE(train!$G$2:$G$4251),K967&gt;AVERAGE(train!$K$2:$K$4251)),"High Day &amp; Eve",IF(AND(G967&gt;AVERAGE(train!$G$2:$G$4251),K967&lt;=AVERAGE(train!$K$2:$K$4251)),"High Day Only",IF(AND(G967&lt;=AVERAGE(train!$G$2:$G$4251),K967&gt;AVERAGE(train!$K$2:$K$4251)),"High Eve Only","Low Usage")))</f>
        <v>High Eve Only</v>
      </c>
    </row>
    <row r="968" spans="1:26">
      <c r="A968" t="s">
        <v>41</v>
      </c>
      <c r="B968">
        <v>76</v>
      </c>
      <c r="C968" t="s">
        <v>25</v>
      </c>
      <c r="D968" t="s">
        <v>22</v>
      </c>
      <c r="E968" t="s">
        <v>23</v>
      </c>
      <c r="F968">
        <v>26</v>
      </c>
      <c r="G968">
        <v>214.6</v>
      </c>
      <c r="H968">
        <v>110</v>
      </c>
      <c r="I968">
        <v>36.479999999999997</v>
      </c>
      <c r="J968">
        <v>205.2</v>
      </c>
      <c r="K968">
        <v>87</v>
      </c>
      <c r="L968">
        <v>17.440000000000001</v>
      </c>
      <c r="M968">
        <v>134.6</v>
      </c>
      <c r="N968">
        <v>140</v>
      </c>
      <c r="O968">
        <v>6.06</v>
      </c>
      <c r="P968">
        <v>8.1</v>
      </c>
      <c r="Q968">
        <v>2</v>
      </c>
      <c r="R968">
        <v>2.19</v>
      </c>
      <c r="S968">
        <v>1</v>
      </c>
      <c r="T968" t="s">
        <v>22</v>
      </c>
      <c r="U968">
        <f t="shared" si="31"/>
        <v>0</v>
      </c>
      <c r="V968">
        <f>IF(Table2[[#This Row],[international_plan]]="yes",1,0)</f>
        <v>0</v>
      </c>
      <c r="W968">
        <f>IF(Table2[[#This Row],[voice_mail_plan]]="yes",1,0)</f>
        <v>1</v>
      </c>
      <c r="X968" t="str">
        <f t="shared" si="30"/>
        <v>Medium</v>
      </c>
      <c r="Y968" t="str">
        <f>IF(Table2[[#This Row],[total_intl_charge]] &gt; AVERAGE($R$2:$R$4245),"High","Low")</f>
        <v>Low</v>
      </c>
      <c r="Z968" t="str">
        <f>IF(AND(G968&gt;AVERAGE(train!$G$2:$G$4251),K968&gt;AVERAGE(train!$K$2:$K$4251)),"High Day &amp; Eve",IF(AND(G968&gt;AVERAGE(train!$G$2:$G$4251),K968&lt;=AVERAGE(train!$K$2:$K$4251)),"High Day Only",IF(AND(G968&lt;=AVERAGE(train!$G$2:$G$4251),K968&gt;AVERAGE(train!$K$2:$K$4251)),"High Eve Only","Low Usage")))</f>
        <v>High Day Only</v>
      </c>
    </row>
    <row r="969" spans="1:26">
      <c r="A969" t="s">
        <v>70</v>
      </c>
      <c r="B969">
        <v>167</v>
      </c>
      <c r="C969" t="s">
        <v>21</v>
      </c>
      <c r="D969" t="s">
        <v>22</v>
      </c>
      <c r="E969" t="s">
        <v>22</v>
      </c>
      <c r="F969">
        <v>0</v>
      </c>
      <c r="G969">
        <v>131.6</v>
      </c>
      <c r="H969">
        <v>120</v>
      </c>
      <c r="I969">
        <v>22.37</v>
      </c>
      <c r="J969">
        <v>211.3</v>
      </c>
      <c r="K969">
        <v>96</v>
      </c>
      <c r="L969">
        <v>17.96</v>
      </c>
      <c r="M969">
        <v>168.3</v>
      </c>
      <c r="N969">
        <v>97</v>
      </c>
      <c r="O969">
        <v>7.57</v>
      </c>
      <c r="P969">
        <v>11.1</v>
      </c>
      <c r="Q969">
        <v>4</v>
      </c>
      <c r="R969">
        <v>3</v>
      </c>
      <c r="S969">
        <v>4</v>
      </c>
      <c r="T969" t="s">
        <v>23</v>
      </c>
      <c r="U969">
        <f t="shared" si="31"/>
        <v>1</v>
      </c>
      <c r="V969">
        <f>IF(Table2[[#This Row],[international_plan]]="yes",1,0)</f>
        <v>0</v>
      </c>
      <c r="W969">
        <f>IF(Table2[[#This Row],[voice_mail_plan]]="yes",1,0)</f>
        <v>0</v>
      </c>
      <c r="X969" t="str">
        <f t="shared" si="30"/>
        <v>Very High</v>
      </c>
      <c r="Y969" t="str">
        <f>IF(Table2[[#This Row],[total_intl_charge]] &gt; AVERAGE($R$2:$R$4245),"High","Low")</f>
        <v>High</v>
      </c>
      <c r="Z969" t="str">
        <f>IF(AND(G969&gt;AVERAGE(train!$G$2:$G$4251),K969&gt;AVERAGE(train!$K$2:$K$4251)),"High Day &amp; Eve",IF(AND(G969&gt;AVERAGE(train!$G$2:$G$4251),K969&lt;=AVERAGE(train!$K$2:$K$4251)),"High Day Only",IF(AND(G969&lt;=AVERAGE(train!$G$2:$G$4251),K969&gt;AVERAGE(train!$K$2:$K$4251)),"High Eve Only","Low Usage")))</f>
        <v>Low Usage</v>
      </c>
    </row>
    <row r="970" spans="1:26">
      <c r="A970" t="s">
        <v>24</v>
      </c>
      <c r="B970">
        <v>129</v>
      </c>
      <c r="C970" t="s">
        <v>21</v>
      </c>
      <c r="D970" t="s">
        <v>22</v>
      </c>
      <c r="E970" t="s">
        <v>22</v>
      </c>
      <c r="F970">
        <v>0</v>
      </c>
      <c r="G970">
        <v>168.4</v>
      </c>
      <c r="H970">
        <v>117</v>
      </c>
      <c r="I970">
        <v>28.63</v>
      </c>
      <c r="J970">
        <v>217.1</v>
      </c>
      <c r="K970">
        <v>129</v>
      </c>
      <c r="L970">
        <v>18.45</v>
      </c>
      <c r="M970">
        <v>81.599999999999994</v>
      </c>
      <c r="N970">
        <v>100</v>
      </c>
      <c r="O970">
        <v>3.67</v>
      </c>
      <c r="P970">
        <v>11.8</v>
      </c>
      <c r="Q970">
        <v>7</v>
      </c>
      <c r="R970">
        <v>3.19</v>
      </c>
      <c r="S970">
        <v>1</v>
      </c>
      <c r="T970" t="s">
        <v>22</v>
      </c>
      <c r="U970">
        <f t="shared" si="31"/>
        <v>0</v>
      </c>
      <c r="V970">
        <f>IF(Table2[[#This Row],[international_plan]]="yes",1,0)</f>
        <v>0</v>
      </c>
      <c r="W970">
        <f>IF(Table2[[#This Row],[voice_mail_plan]]="yes",1,0)</f>
        <v>0</v>
      </c>
      <c r="X970" t="str">
        <f t="shared" si="30"/>
        <v>Very High</v>
      </c>
      <c r="Y970" t="str">
        <f>IF(Table2[[#This Row],[total_intl_charge]] &gt; AVERAGE($R$2:$R$4245),"High","Low")</f>
        <v>High</v>
      </c>
      <c r="Z970" t="str">
        <f>IF(AND(G970&gt;AVERAGE(train!$G$2:$G$4251),K970&gt;AVERAGE(train!$K$2:$K$4251)),"High Day &amp; Eve",IF(AND(G970&gt;AVERAGE(train!$G$2:$G$4251),K970&lt;=AVERAGE(train!$K$2:$K$4251)),"High Day Only",IF(AND(G970&lt;=AVERAGE(train!$G$2:$G$4251),K970&gt;AVERAGE(train!$K$2:$K$4251)),"High Eve Only","Low Usage")))</f>
        <v>High Eve Only</v>
      </c>
    </row>
    <row r="971" spans="1:26">
      <c r="A971" t="s">
        <v>40</v>
      </c>
      <c r="B971">
        <v>116</v>
      </c>
      <c r="C971" t="s">
        <v>25</v>
      </c>
      <c r="D971" t="s">
        <v>22</v>
      </c>
      <c r="E971" t="s">
        <v>22</v>
      </c>
      <c r="F971">
        <v>0</v>
      </c>
      <c r="G971">
        <v>146.4</v>
      </c>
      <c r="H971">
        <v>123</v>
      </c>
      <c r="I971">
        <v>24.89</v>
      </c>
      <c r="J971">
        <v>176.6</v>
      </c>
      <c r="K971">
        <v>113</v>
      </c>
      <c r="L971">
        <v>15.01</v>
      </c>
      <c r="M971">
        <v>212.6</v>
      </c>
      <c r="N971">
        <v>102</v>
      </c>
      <c r="O971">
        <v>9.57</v>
      </c>
      <c r="P971">
        <v>7.8</v>
      </c>
      <c r="Q971">
        <v>5</v>
      </c>
      <c r="R971">
        <v>2.11</v>
      </c>
      <c r="S971">
        <v>1</v>
      </c>
      <c r="T971" t="s">
        <v>22</v>
      </c>
      <c r="U971">
        <f t="shared" si="31"/>
        <v>0</v>
      </c>
      <c r="V971">
        <f>IF(Table2[[#This Row],[international_plan]]="yes",1,0)</f>
        <v>0</v>
      </c>
      <c r="W971">
        <f>IF(Table2[[#This Row],[voice_mail_plan]]="yes",1,0)</f>
        <v>0</v>
      </c>
      <c r="X971" t="str">
        <f t="shared" si="30"/>
        <v>High</v>
      </c>
      <c r="Y971" t="str">
        <f>IF(Table2[[#This Row],[total_intl_charge]] &gt; AVERAGE($R$2:$R$4245),"High","Low")</f>
        <v>Low</v>
      </c>
      <c r="Z971" t="str">
        <f>IF(AND(G971&gt;AVERAGE(train!$G$2:$G$4251),K971&gt;AVERAGE(train!$K$2:$K$4251)),"High Day &amp; Eve",IF(AND(G971&gt;AVERAGE(train!$G$2:$G$4251),K971&lt;=AVERAGE(train!$K$2:$K$4251)),"High Day Only",IF(AND(G971&lt;=AVERAGE(train!$G$2:$G$4251),K971&gt;AVERAGE(train!$K$2:$K$4251)),"High Eve Only","Low Usage")))</f>
        <v>High Eve Only</v>
      </c>
    </row>
    <row r="972" spans="1:26">
      <c r="A972" t="s">
        <v>56</v>
      </c>
      <c r="B972">
        <v>60</v>
      </c>
      <c r="C972" t="s">
        <v>21</v>
      </c>
      <c r="D972" t="s">
        <v>23</v>
      </c>
      <c r="E972" t="s">
        <v>22</v>
      </c>
      <c r="F972">
        <v>0</v>
      </c>
      <c r="G972">
        <v>183</v>
      </c>
      <c r="H972">
        <v>110</v>
      </c>
      <c r="I972">
        <v>31.11</v>
      </c>
      <c r="J972">
        <v>206.7</v>
      </c>
      <c r="K972">
        <v>93</v>
      </c>
      <c r="L972">
        <v>17.57</v>
      </c>
      <c r="M972">
        <v>203.8</v>
      </c>
      <c r="N972">
        <v>119</v>
      </c>
      <c r="O972">
        <v>9.17</v>
      </c>
      <c r="P972">
        <v>11.1</v>
      </c>
      <c r="Q972">
        <v>6</v>
      </c>
      <c r="R972">
        <v>3</v>
      </c>
      <c r="S972">
        <v>1</v>
      </c>
      <c r="T972" t="s">
        <v>22</v>
      </c>
      <c r="U972">
        <f t="shared" si="31"/>
        <v>0</v>
      </c>
      <c r="V972">
        <f>IF(Table2[[#This Row],[international_plan]]="yes",1,0)</f>
        <v>1</v>
      </c>
      <c r="W972">
        <f>IF(Table2[[#This Row],[voice_mail_plan]]="yes",1,0)</f>
        <v>0</v>
      </c>
      <c r="X972" t="str">
        <f t="shared" si="30"/>
        <v>Low</v>
      </c>
      <c r="Y972" t="str">
        <f>IF(Table2[[#This Row],[total_intl_charge]] &gt; AVERAGE($R$2:$R$4245),"High","Low")</f>
        <v>High</v>
      </c>
      <c r="Z972" t="str">
        <f>IF(AND(G972&gt;AVERAGE(train!$G$2:$G$4251),K972&gt;AVERAGE(train!$K$2:$K$4251)),"High Day &amp; Eve",IF(AND(G972&gt;AVERAGE(train!$G$2:$G$4251),K972&lt;=AVERAGE(train!$K$2:$K$4251)),"High Day Only",IF(AND(G972&lt;=AVERAGE(train!$G$2:$G$4251),K972&gt;AVERAGE(train!$K$2:$K$4251)),"High Eve Only","Low Usage")))</f>
        <v>High Day Only</v>
      </c>
    </row>
    <row r="973" spans="1:26">
      <c r="A973" t="s">
        <v>70</v>
      </c>
      <c r="B973">
        <v>128</v>
      </c>
      <c r="C973" t="s">
        <v>21</v>
      </c>
      <c r="D973" t="s">
        <v>22</v>
      </c>
      <c r="E973" t="s">
        <v>22</v>
      </c>
      <c r="F973">
        <v>0</v>
      </c>
      <c r="G973">
        <v>103.3</v>
      </c>
      <c r="H973">
        <v>122</v>
      </c>
      <c r="I973">
        <v>17.559999999999999</v>
      </c>
      <c r="J973">
        <v>245.9</v>
      </c>
      <c r="K973">
        <v>123</v>
      </c>
      <c r="L973">
        <v>20.9</v>
      </c>
      <c r="M973">
        <v>161.1</v>
      </c>
      <c r="N973">
        <v>95</v>
      </c>
      <c r="O973">
        <v>7.25</v>
      </c>
      <c r="P973">
        <v>6.4</v>
      </c>
      <c r="Q973">
        <v>7</v>
      </c>
      <c r="R973">
        <v>1.73</v>
      </c>
      <c r="S973">
        <v>0</v>
      </c>
      <c r="T973" t="s">
        <v>22</v>
      </c>
      <c r="U973">
        <f t="shared" si="31"/>
        <v>0</v>
      </c>
      <c r="V973">
        <f>IF(Table2[[#This Row],[international_plan]]="yes",1,0)</f>
        <v>0</v>
      </c>
      <c r="W973">
        <f>IF(Table2[[#This Row],[voice_mail_plan]]="yes",1,0)</f>
        <v>0</v>
      </c>
      <c r="X973" t="str">
        <f t="shared" si="30"/>
        <v>Very High</v>
      </c>
      <c r="Y973" t="str">
        <f>IF(Table2[[#This Row],[total_intl_charge]] &gt; AVERAGE($R$2:$R$4245),"High","Low")</f>
        <v>Low</v>
      </c>
      <c r="Z973" t="str">
        <f>IF(AND(G973&gt;AVERAGE(train!$G$2:$G$4251),K973&gt;AVERAGE(train!$K$2:$K$4251)),"High Day &amp; Eve",IF(AND(G973&gt;AVERAGE(train!$G$2:$G$4251),K973&lt;=AVERAGE(train!$K$2:$K$4251)),"High Day Only",IF(AND(G973&lt;=AVERAGE(train!$G$2:$G$4251),K973&gt;AVERAGE(train!$K$2:$K$4251)),"High Eve Only","Low Usage")))</f>
        <v>High Eve Only</v>
      </c>
    </row>
    <row r="974" spans="1:26">
      <c r="A974" t="s">
        <v>39</v>
      </c>
      <c r="B974">
        <v>47</v>
      </c>
      <c r="C974" t="s">
        <v>25</v>
      </c>
      <c r="D974" t="s">
        <v>22</v>
      </c>
      <c r="E974" t="s">
        <v>23</v>
      </c>
      <c r="F974">
        <v>28</v>
      </c>
      <c r="G974">
        <v>112.2</v>
      </c>
      <c r="H974">
        <v>70</v>
      </c>
      <c r="I974">
        <v>19.07</v>
      </c>
      <c r="J974">
        <v>154.80000000000001</v>
      </c>
      <c r="K974">
        <v>106</v>
      </c>
      <c r="L974">
        <v>13.16</v>
      </c>
      <c r="M974">
        <v>166.7</v>
      </c>
      <c r="N974">
        <v>105</v>
      </c>
      <c r="O974">
        <v>7.5</v>
      </c>
      <c r="P974">
        <v>10.6</v>
      </c>
      <c r="Q974">
        <v>2</v>
      </c>
      <c r="R974">
        <v>2.86</v>
      </c>
      <c r="S974">
        <v>0</v>
      </c>
      <c r="T974" t="s">
        <v>22</v>
      </c>
      <c r="U974">
        <f t="shared" si="31"/>
        <v>0</v>
      </c>
      <c r="V974">
        <f>IF(Table2[[#This Row],[international_plan]]="yes",1,0)</f>
        <v>0</v>
      </c>
      <c r="W974">
        <f>IF(Table2[[#This Row],[voice_mail_plan]]="yes",1,0)</f>
        <v>1</v>
      </c>
      <c r="X974" t="str">
        <f t="shared" si="30"/>
        <v>Low</v>
      </c>
      <c r="Y974" t="str">
        <f>IF(Table2[[#This Row],[total_intl_charge]] &gt; AVERAGE($R$2:$R$4245),"High","Low")</f>
        <v>High</v>
      </c>
      <c r="Z974" t="str">
        <f>IF(AND(G974&gt;AVERAGE(train!$G$2:$G$4251),K974&gt;AVERAGE(train!$K$2:$K$4251)),"High Day &amp; Eve",IF(AND(G974&gt;AVERAGE(train!$G$2:$G$4251),K974&lt;=AVERAGE(train!$K$2:$K$4251)),"High Day Only",IF(AND(G974&lt;=AVERAGE(train!$G$2:$G$4251),K974&gt;AVERAGE(train!$K$2:$K$4251)),"High Eve Only","Low Usage")))</f>
        <v>High Eve Only</v>
      </c>
    </row>
    <row r="975" spans="1:26">
      <c r="A975" t="s">
        <v>60</v>
      </c>
      <c r="B975">
        <v>40</v>
      </c>
      <c r="C975" t="s">
        <v>28</v>
      </c>
      <c r="D975" t="s">
        <v>23</v>
      </c>
      <c r="E975" t="s">
        <v>22</v>
      </c>
      <c r="F975">
        <v>0</v>
      </c>
      <c r="G975">
        <v>170.7</v>
      </c>
      <c r="H975">
        <v>55</v>
      </c>
      <c r="I975">
        <v>29.02</v>
      </c>
      <c r="J975">
        <v>179.1</v>
      </c>
      <c r="K975">
        <v>108</v>
      </c>
      <c r="L975">
        <v>15.22</v>
      </c>
      <c r="M975">
        <v>281.89999999999998</v>
      </c>
      <c r="N975">
        <v>89</v>
      </c>
      <c r="O975">
        <v>12.69</v>
      </c>
      <c r="P975">
        <v>8.1999999999999993</v>
      </c>
      <c r="Q975">
        <v>9</v>
      </c>
      <c r="R975">
        <v>2.21</v>
      </c>
      <c r="S975">
        <v>3</v>
      </c>
      <c r="T975" t="s">
        <v>22</v>
      </c>
      <c r="U975">
        <f t="shared" si="31"/>
        <v>0</v>
      </c>
      <c r="V975">
        <f>IF(Table2[[#This Row],[international_plan]]="yes",1,0)</f>
        <v>1</v>
      </c>
      <c r="W975">
        <f>IF(Table2[[#This Row],[voice_mail_plan]]="yes",1,0)</f>
        <v>0</v>
      </c>
      <c r="X975" t="str">
        <f t="shared" si="30"/>
        <v>Low</v>
      </c>
      <c r="Y975" t="str">
        <f>IF(Table2[[#This Row],[total_intl_charge]] &gt; AVERAGE($R$2:$R$4245),"High","Low")</f>
        <v>Low</v>
      </c>
      <c r="Z975" t="str">
        <f>IF(AND(G975&gt;AVERAGE(train!$G$2:$G$4251),K975&gt;AVERAGE(train!$K$2:$K$4251)),"High Day &amp; Eve",IF(AND(G975&gt;AVERAGE(train!$G$2:$G$4251),K975&lt;=AVERAGE(train!$K$2:$K$4251)),"High Day Only",IF(AND(G975&lt;=AVERAGE(train!$G$2:$G$4251),K975&gt;AVERAGE(train!$K$2:$K$4251)),"High Eve Only","Low Usage")))</f>
        <v>High Eve Only</v>
      </c>
    </row>
    <row r="976" spans="1:26">
      <c r="A976" t="s">
        <v>47</v>
      </c>
      <c r="B976">
        <v>173</v>
      </c>
      <c r="C976" t="s">
        <v>28</v>
      </c>
      <c r="D976" t="s">
        <v>22</v>
      </c>
      <c r="E976" t="s">
        <v>22</v>
      </c>
      <c r="F976">
        <v>0</v>
      </c>
      <c r="G976">
        <v>172.5</v>
      </c>
      <c r="H976">
        <v>78</v>
      </c>
      <c r="I976">
        <v>29.33</v>
      </c>
      <c r="J976">
        <v>142.6</v>
      </c>
      <c r="K976">
        <v>91</v>
      </c>
      <c r="L976">
        <v>12.12</v>
      </c>
      <c r="M976">
        <v>102</v>
      </c>
      <c r="N976">
        <v>63</v>
      </c>
      <c r="O976">
        <v>4.59</v>
      </c>
      <c r="P976">
        <v>10.9</v>
      </c>
      <c r="Q976">
        <v>2</v>
      </c>
      <c r="R976">
        <v>2.94</v>
      </c>
      <c r="S976">
        <v>0</v>
      </c>
      <c r="T976" t="s">
        <v>22</v>
      </c>
      <c r="U976">
        <f t="shared" si="31"/>
        <v>0</v>
      </c>
      <c r="V976">
        <f>IF(Table2[[#This Row],[international_plan]]="yes",1,0)</f>
        <v>0</v>
      </c>
      <c r="W976">
        <f>IF(Table2[[#This Row],[voice_mail_plan]]="yes",1,0)</f>
        <v>0</v>
      </c>
      <c r="X976" t="str">
        <f t="shared" si="30"/>
        <v>Very High</v>
      </c>
      <c r="Y976" t="str">
        <f>IF(Table2[[#This Row],[total_intl_charge]] &gt; AVERAGE($R$2:$R$4245),"High","Low")</f>
        <v>High</v>
      </c>
      <c r="Z976" t="str">
        <f>IF(AND(G976&gt;AVERAGE(train!$G$2:$G$4251),K976&gt;AVERAGE(train!$K$2:$K$4251)),"High Day &amp; Eve",IF(AND(G976&gt;AVERAGE(train!$G$2:$G$4251),K976&lt;=AVERAGE(train!$K$2:$K$4251)),"High Day Only",IF(AND(G976&lt;=AVERAGE(train!$G$2:$G$4251),K976&gt;AVERAGE(train!$K$2:$K$4251)),"High Eve Only","Low Usage")))</f>
        <v>Low Usage</v>
      </c>
    </row>
    <row r="977" spans="1:26">
      <c r="A977" t="s">
        <v>67</v>
      </c>
      <c r="B977">
        <v>66</v>
      </c>
      <c r="C977" t="s">
        <v>25</v>
      </c>
      <c r="D977" t="s">
        <v>22</v>
      </c>
      <c r="E977" t="s">
        <v>23</v>
      </c>
      <c r="F977">
        <v>32</v>
      </c>
      <c r="G977">
        <v>187.8</v>
      </c>
      <c r="H977">
        <v>117</v>
      </c>
      <c r="I977">
        <v>31.93</v>
      </c>
      <c r="J977">
        <v>129.80000000000001</v>
      </c>
      <c r="K977">
        <v>90</v>
      </c>
      <c r="L977">
        <v>11.03</v>
      </c>
      <c r="M977">
        <v>132.30000000000001</v>
      </c>
      <c r="N977">
        <v>113</v>
      </c>
      <c r="O977">
        <v>5.95</v>
      </c>
      <c r="P977">
        <v>12</v>
      </c>
      <c r="Q977">
        <v>3</v>
      </c>
      <c r="R977">
        <v>3.24</v>
      </c>
      <c r="S977">
        <v>2</v>
      </c>
      <c r="T977" t="s">
        <v>22</v>
      </c>
      <c r="U977">
        <f t="shared" si="31"/>
        <v>0</v>
      </c>
      <c r="V977">
        <f>IF(Table2[[#This Row],[international_plan]]="yes",1,0)</f>
        <v>0</v>
      </c>
      <c r="W977">
        <f>IF(Table2[[#This Row],[voice_mail_plan]]="yes",1,0)</f>
        <v>1</v>
      </c>
      <c r="X977" t="str">
        <f t="shared" si="30"/>
        <v>Low</v>
      </c>
      <c r="Y977" t="str">
        <f>IF(Table2[[#This Row],[total_intl_charge]] &gt; AVERAGE($R$2:$R$4245),"High","Low")</f>
        <v>High</v>
      </c>
      <c r="Z977" t="str">
        <f>IF(AND(G977&gt;AVERAGE(train!$G$2:$G$4251),K977&gt;AVERAGE(train!$K$2:$K$4251)),"High Day &amp; Eve",IF(AND(G977&gt;AVERAGE(train!$G$2:$G$4251),K977&lt;=AVERAGE(train!$K$2:$K$4251)),"High Day Only",IF(AND(G977&lt;=AVERAGE(train!$G$2:$G$4251),K977&gt;AVERAGE(train!$K$2:$K$4251)),"High Eve Only","Low Usage")))</f>
        <v>High Day Only</v>
      </c>
    </row>
    <row r="978" spans="1:26">
      <c r="A978" t="s">
        <v>64</v>
      </c>
      <c r="B978">
        <v>50</v>
      </c>
      <c r="C978" t="s">
        <v>21</v>
      </c>
      <c r="D978" t="s">
        <v>23</v>
      </c>
      <c r="E978" t="s">
        <v>23</v>
      </c>
      <c r="F978">
        <v>26</v>
      </c>
      <c r="G978">
        <v>307.10000000000002</v>
      </c>
      <c r="H978">
        <v>94</v>
      </c>
      <c r="I978">
        <v>52.21</v>
      </c>
      <c r="J978">
        <v>289.39999999999998</v>
      </c>
      <c r="K978">
        <v>78</v>
      </c>
      <c r="L978">
        <v>24.6</v>
      </c>
      <c r="M978">
        <v>174.9</v>
      </c>
      <c r="N978">
        <v>109</v>
      </c>
      <c r="O978">
        <v>7.87</v>
      </c>
      <c r="P978">
        <v>8</v>
      </c>
      <c r="Q978">
        <v>3</v>
      </c>
      <c r="R978">
        <v>2.16</v>
      </c>
      <c r="S978">
        <v>0</v>
      </c>
      <c r="T978" t="s">
        <v>22</v>
      </c>
      <c r="U978">
        <f t="shared" si="31"/>
        <v>0</v>
      </c>
      <c r="V978">
        <f>IF(Table2[[#This Row],[international_plan]]="yes",1,0)</f>
        <v>1</v>
      </c>
      <c r="W978">
        <f>IF(Table2[[#This Row],[voice_mail_plan]]="yes",1,0)</f>
        <v>1</v>
      </c>
      <c r="X978" t="str">
        <f t="shared" si="30"/>
        <v>Low</v>
      </c>
      <c r="Y978" t="str">
        <f>IF(Table2[[#This Row],[total_intl_charge]] &gt; AVERAGE($R$2:$R$4245),"High","Low")</f>
        <v>Low</v>
      </c>
      <c r="Z978" t="str">
        <f>IF(AND(G978&gt;AVERAGE(train!$G$2:$G$4251),K978&gt;AVERAGE(train!$K$2:$K$4251)),"High Day &amp; Eve",IF(AND(G978&gt;AVERAGE(train!$G$2:$G$4251),K978&lt;=AVERAGE(train!$K$2:$K$4251)),"High Day Only",IF(AND(G978&lt;=AVERAGE(train!$G$2:$G$4251),K978&gt;AVERAGE(train!$K$2:$K$4251)),"High Eve Only","Low Usage")))</f>
        <v>High Day Only</v>
      </c>
    </row>
    <row r="979" spans="1:26">
      <c r="A979" t="s">
        <v>70</v>
      </c>
      <c r="B979">
        <v>130</v>
      </c>
      <c r="C979" t="s">
        <v>28</v>
      </c>
      <c r="D979" t="s">
        <v>22</v>
      </c>
      <c r="E979" t="s">
        <v>22</v>
      </c>
      <c r="F979">
        <v>0</v>
      </c>
      <c r="G979">
        <v>154</v>
      </c>
      <c r="H979">
        <v>95</v>
      </c>
      <c r="I979">
        <v>26.18</v>
      </c>
      <c r="J979">
        <v>205.9</v>
      </c>
      <c r="K979">
        <v>106</v>
      </c>
      <c r="L979">
        <v>17.5</v>
      </c>
      <c r="M979">
        <v>233.7</v>
      </c>
      <c r="N979">
        <v>75</v>
      </c>
      <c r="O979">
        <v>10.52</v>
      </c>
      <c r="P979">
        <v>12.9</v>
      </c>
      <c r="Q979">
        <v>1</v>
      </c>
      <c r="R979">
        <v>3.48</v>
      </c>
      <c r="S979">
        <v>1</v>
      </c>
      <c r="T979" t="s">
        <v>22</v>
      </c>
      <c r="U979">
        <f t="shared" si="31"/>
        <v>0</v>
      </c>
      <c r="V979">
        <f>IF(Table2[[#This Row],[international_plan]]="yes",1,0)</f>
        <v>0</v>
      </c>
      <c r="W979">
        <f>IF(Table2[[#This Row],[voice_mail_plan]]="yes",1,0)</f>
        <v>0</v>
      </c>
      <c r="X979" t="str">
        <f t="shared" si="30"/>
        <v>Very High</v>
      </c>
      <c r="Y979" t="str">
        <f>IF(Table2[[#This Row],[total_intl_charge]] &gt; AVERAGE($R$2:$R$4245),"High","Low")</f>
        <v>High</v>
      </c>
      <c r="Z979" t="str">
        <f>IF(AND(G979&gt;AVERAGE(train!$G$2:$G$4251),K979&gt;AVERAGE(train!$K$2:$K$4251)),"High Day &amp; Eve",IF(AND(G979&gt;AVERAGE(train!$G$2:$G$4251),K979&lt;=AVERAGE(train!$K$2:$K$4251)),"High Day Only",IF(AND(G979&lt;=AVERAGE(train!$G$2:$G$4251),K979&gt;AVERAGE(train!$K$2:$K$4251)),"High Eve Only","Low Usage")))</f>
        <v>High Eve Only</v>
      </c>
    </row>
    <row r="980" spans="1:26">
      <c r="A980" t="s">
        <v>54</v>
      </c>
      <c r="B980">
        <v>89</v>
      </c>
      <c r="C980" t="s">
        <v>28</v>
      </c>
      <c r="D980" t="s">
        <v>23</v>
      </c>
      <c r="E980" t="s">
        <v>22</v>
      </c>
      <c r="F980">
        <v>0</v>
      </c>
      <c r="G980">
        <v>125.6</v>
      </c>
      <c r="H980">
        <v>108</v>
      </c>
      <c r="I980">
        <v>21.35</v>
      </c>
      <c r="J980">
        <v>213</v>
      </c>
      <c r="K980">
        <v>90</v>
      </c>
      <c r="L980">
        <v>18.11</v>
      </c>
      <c r="M980">
        <v>181.7</v>
      </c>
      <c r="N980">
        <v>108</v>
      </c>
      <c r="O980">
        <v>8.18</v>
      </c>
      <c r="P980">
        <v>5.4</v>
      </c>
      <c r="Q980">
        <v>5</v>
      </c>
      <c r="R980">
        <v>1.46</v>
      </c>
      <c r="S980">
        <v>1</v>
      </c>
      <c r="T980" t="s">
        <v>22</v>
      </c>
      <c r="U980">
        <f t="shared" si="31"/>
        <v>0</v>
      </c>
      <c r="V980">
        <f>IF(Table2[[#This Row],[international_plan]]="yes",1,0)</f>
        <v>1</v>
      </c>
      <c r="W980">
        <f>IF(Table2[[#This Row],[voice_mail_plan]]="yes",1,0)</f>
        <v>0</v>
      </c>
      <c r="X980" t="str">
        <f t="shared" si="30"/>
        <v>Medium</v>
      </c>
      <c r="Y980" t="str">
        <f>IF(Table2[[#This Row],[total_intl_charge]] &gt; AVERAGE($R$2:$R$4245),"High","Low")</f>
        <v>Low</v>
      </c>
      <c r="Z980" t="str">
        <f>IF(AND(G980&gt;AVERAGE(train!$G$2:$G$4251),K980&gt;AVERAGE(train!$K$2:$K$4251)),"High Day &amp; Eve",IF(AND(G980&gt;AVERAGE(train!$G$2:$G$4251),K980&lt;=AVERAGE(train!$K$2:$K$4251)),"High Day Only",IF(AND(G980&lt;=AVERAGE(train!$G$2:$G$4251),K980&gt;AVERAGE(train!$K$2:$K$4251)),"High Eve Only","Low Usage")))</f>
        <v>Low Usage</v>
      </c>
    </row>
    <row r="981" spans="1:26">
      <c r="A981" t="s">
        <v>32</v>
      </c>
      <c r="B981">
        <v>108</v>
      </c>
      <c r="C981" t="s">
        <v>21</v>
      </c>
      <c r="D981" t="s">
        <v>22</v>
      </c>
      <c r="E981" t="s">
        <v>22</v>
      </c>
      <c r="F981">
        <v>0</v>
      </c>
      <c r="G981">
        <v>199.3</v>
      </c>
      <c r="H981">
        <v>104</v>
      </c>
      <c r="I981">
        <v>33.880000000000003</v>
      </c>
      <c r="J981">
        <v>224.2</v>
      </c>
      <c r="K981">
        <v>92</v>
      </c>
      <c r="L981">
        <v>19.059999999999999</v>
      </c>
      <c r="M981">
        <v>140.1</v>
      </c>
      <c r="N981">
        <v>57</v>
      </c>
      <c r="O981">
        <v>6.3</v>
      </c>
      <c r="P981">
        <v>15.2</v>
      </c>
      <c r="Q981">
        <v>2</v>
      </c>
      <c r="R981">
        <v>4.0999999999999996</v>
      </c>
      <c r="S981">
        <v>0</v>
      </c>
      <c r="T981" t="s">
        <v>22</v>
      </c>
      <c r="U981">
        <f t="shared" si="31"/>
        <v>0</v>
      </c>
      <c r="V981">
        <f>IF(Table2[[#This Row],[international_plan]]="yes",1,0)</f>
        <v>0</v>
      </c>
      <c r="W981">
        <f>IF(Table2[[#This Row],[voice_mail_plan]]="yes",1,0)</f>
        <v>0</v>
      </c>
      <c r="X981" t="str">
        <f t="shared" si="30"/>
        <v>High</v>
      </c>
      <c r="Y981" t="str">
        <f>IF(Table2[[#This Row],[total_intl_charge]] &gt; AVERAGE($R$2:$R$4245),"High","Low")</f>
        <v>High</v>
      </c>
      <c r="Z981" t="str">
        <f>IF(AND(G981&gt;AVERAGE(train!$G$2:$G$4251),K981&gt;AVERAGE(train!$K$2:$K$4251)),"High Day &amp; Eve",IF(AND(G981&gt;AVERAGE(train!$G$2:$G$4251),K981&lt;=AVERAGE(train!$K$2:$K$4251)),"High Day Only",IF(AND(G981&lt;=AVERAGE(train!$G$2:$G$4251),K981&gt;AVERAGE(train!$K$2:$K$4251)),"High Eve Only","Low Usage")))</f>
        <v>High Day Only</v>
      </c>
    </row>
    <row r="982" spans="1:26">
      <c r="A982" t="s">
        <v>39</v>
      </c>
      <c r="B982">
        <v>32</v>
      </c>
      <c r="C982" t="s">
        <v>25</v>
      </c>
      <c r="D982" t="s">
        <v>22</v>
      </c>
      <c r="E982" t="s">
        <v>22</v>
      </c>
      <c r="F982">
        <v>0</v>
      </c>
      <c r="G982">
        <v>157.9</v>
      </c>
      <c r="H982">
        <v>88</v>
      </c>
      <c r="I982">
        <v>26.84</v>
      </c>
      <c r="J982">
        <v>180.8</v>
      </c>
      <c r="K982">
        <v>132</v>
      </c>
      <c r="L982">
        <v>15.37</v>
      </c>
      <c r="M982">
        <v>132.5</v>
      </c>
      <c r="N982">
        <v>102</v>
      </c>
      <c r="O982">
        <v>5.96</v>
      </c>
      <c r="P982">
        <v>12.8</v>
      </c>
      <c r="Q982">
        <v>3</v>
      </c>
      <c r="R982">
        <v>3.46</v>
      </c>
      <c r="S982">
        <v>1</v>
      </c>
      <c r="T982" t="s">
        <v>22</v>
      </c>
      <c r="U982">
        <f t="shared" si="31"/>
        <v>0</v>
      </c>
      <c r="V982">
        <f>IF(Table2[[#This Row],[international_plan]]="yes",1,0)</f>
        <v>0</v>
      </c>
      <c r="W982">
        <f>IF(Table2[[#This Row],[voice_mail_plan]]="yes",1,0)</f>
        <v>0</v>
      </c>
      <c r="X982" t="str">
        <f t="shared" si="30"/>
        <v>Low</v>
      </c>
      <c r="Y982" t="str">
        <f>IF(Table2[[#This Row],[total_intl_charge]] &gt; AVERAGE($R$2:$R$4245),"High","Low")</f>
        <v>High</v>
      </c>
      <c r="Z982" t="str">
        <f>IF(AND(G982&gt;AVERAGE(train!$G$2:$G$4251),K982&gt;AVERAGE(train!$K$2:$K$4251)),"High Day &amp; Eve",IF(AND(G982&gt;AVERAGE(train!$G$2:$G$4251),K982&lt;=AVERAGE(train!$K$2:$K$4251)),"High Day Only",IF(AND(G982&lt;=AVERAGE(train!$G$2:$G$4251),K982&gt;AVERAGE(train!$K$2:$K$4251)),"High Eve Only","Low Usage")))</f>
        <v>High Eve Only</v>
      </c>
    </row>
    <row r="983" spans="1:26">
      <c r="A983" t="s">
        <v>27</v>
      </c>
      <c r="B983">
        <v>166</v>
      </c>
      <c r="C983" t="s">
        <v>21</v>
      </c>
      <c r="D983" t="s">
        <v>22</v>
      </c>
      <c r="E983" t="s">
        <v>22</v>
      </c>
      <c r="F983">
        <v>0</v>
      </c>
      <c r="G983">
        <v>203.4</v>
      </c>
      <c r="H983">
        <v>81</v>
      </c>
      <c r="I983">
        <v>34.58</v>
      </c>
      <c r="J983">
        <v>167.7</v>
      </c>
      <c r="K983">
        <v>110</v>
      </c>
      <c r="L983">
        <v>14.25</v>
      </c>
      <c r="M983">
        <v>132</v>
      </c>
      <c r="N983">
        <v>124</v>
      </c>
      <c r="O983">
        <v>5.94</v>
      </c>
      <c r="P983">
        <v>9.1999999999999993</v>
      </c>
      <c r="Q983">
        <v>5</v>
      </c>
      <c r="R983">
        <v>2.48</v>
      </c>
      <c r="S983">
        <v>2</v>
      </c>
      <c r="T983" t="s">
        <v>22</v>
      </c>
      <c r="U983">
        <f t="shared" si="31"/>
        <v>0</v>
      </c>
      <c r="V983">
        <f>IF(Table2[[#This Row],[international_plan]]="yes",1,0)</f>
        <v>0</v>
      </c>
      <c r="W983">
        <f>IF(Table2[[#This Row],[voice_mail_plan]]="yes",1,0)</f>
        <v>0</v>
      </c>
      <c r="X983" t="str">
        <f t="shared" si="30"/>
        <v>Very High</v>
      </c>
      <c r="Y983" t="str">
        <f>IF(Table2[[#This Row],[total_intl_charge]] &gt; AVERAGE($R$2:$R$4245),"High","Low")</f>
        <v>Low</v>
      </c>
      <c r="Z983" t="str">
        <f>IF(AND(G983&gt;AVERAGE(train!$G$2:$G$4251),K983&gt;AVERAGE(train!$K$2:$K$4251)),"High Day &amp; Eve",IF(AND(G983&gt;AVERAGE(train!$G$2:$G$4251),K983&lt;=AVERAGE(train!$K$2:$K$4251)),"High Day Only",IF(AND(G983&lt;=AVERAGE(train!$G$2:$G$4251),K983&gt;AVERAGE(train!$K$2:$K$4251)),"High Eve Only","Low Usage")))</f>
        <v>High Day &amp; Eve</v>
      </c>
    </row>
    <row r="984" spans="1:26">
      <c r="A984" t="s">
        <v>56</v>
      </c>
      <c r="B984">
        <v>72</v>
      </c>
      <c r="C984" t="s">
        <v>25</v>
      </c>
      <c r="D984" t="s">
        <v>22</v>
      </c>
      <c r="E984" t="s">
        <v>23</v>
      </c>
      <c r="F984">
        <v>39</v>
      </c>
      <c r="G984">
        <v>92.8</v>
      </c>
      <c r="H984">
        <v>98</v>
      </c>
      <c r="I984">
        <v>15.78</v>
      </c>
      <c r="J984">
        <v>271.2</v>
      </c>
      <c r="K984">
        <v>115</v>
      </c>
      <c r="L984">
        <v>23.05</v>
      </c>
      <c r="M984">
        <v>167.1</v>
      </c>
      <c r="N984">
        <v>83</v>
      </c>
      <c r="O984">
        <v>7.52</v>
      </c>
      <c r="P984">
        <v>5.8</v>
      </c>
      <c r="Q984">
        <v>7</v>
      </c>
      <c r="R984">
        <v>1.57</v>
      </c>
      <c r="S984">
        <v>1</v>
      </c>
      <c r="T984" t="s">
        <v>22</v>
      </c>
      <c r="U984">
        <f t="shared" si="31"/>
        <v>0</v>
      </c>
      <c r="V984">
        <f>IF(Table2[[#This Row],[international_plan]]="yes",1,0)</f>
        <v>0</v>
      </c>
      <c r="W984">
        <f>IF(Table2[[#This Row],[voice_mail_plan]]="yes",1,0)</f>
        <v>1</v>
      </c>
      <c r="X984" t="str">
        <f t="shared" si="30"/>
        <v>Low</v>
      </c>
      <c r="Y984" t="str">
        <f>IF(Table2[[#This Row],[total_intl_charge]] &gt; AVERAGE($R$2:$R$4245),"High","Low")</f>
        <v>Low</v>
      </c>
      <c r="Z984" t="str">
        <f>IF(AND(G984&gt;AVERAGE(train!$G$2:$G$4251),K984&gt;AVERAGE(train!$K$2:$K$4251)),"High Day &amp; Eve",IF(AND(G984&gt;AVERAGE(train!$G$2:$G$4251),K984&lt;=AVERAGE(train!$K$2:$K$4251)),"High Day Only",IF(AND(G984&lt;=AVERAGE(train!$G$2:$G$4251),K984&gt;AVERAGE(train!$K$2:$K$4251)),"High Eve Only","Low Usage")))</f>
        <v>High Eve Only</v>
      </c>
    </row>
    <row r="985" spans="1:26">
      <c r="A985" t="s">
        <v>34</v>
      </c>
      <c r="B985">
        <v>134</v>
      </c>
      <c r="C985" t="s">
        <v>21</v>
      </c>
      <c r="D985" t="s">
        <v>22</v>
      </c>
      <c r="E985" t="s">
        <v>23</v>
      </c>
      <c r="F985">
        <v>32</v>
      </c>
      <c r="G985">
        <v>216.8</v>
      </c>
      <c r="H985">
        <v>78</v>
      </c>
      <c r="I985">
        <v>36.86</v>
      </c>
      <c r="J985">
        <v>102.2</v>
      </c>
      <c r="K985">
        <v>111</v>
      </c>
      <c r="L985">
        <v>8.69</v>
      </c>
      <c r="M985">
        <v>174</v>
      </c>
      <c r="N985">
        <v>83</v>
      </c>
      <c r="O985">
        <v>7.83</v>
      </c>
      <c r="P985">
        <v>8.6</v>
      </c>
      <c r="Q985">
        <v>2</v>
      </c>
      <c r="R985">
        <v>2.3199999999999998</v>
      </c>
      <c r="S985">
        <v>0</v>
      </c>
      <c r="T985" t="s">
        <v>22</v>
      </c>
      <c r="U985">
        <f t="shared" si="31"/>
        <v>0</v>
      </c>
      <c r="V985">
        <f>IF(Table2[[#This Row],[international_plan]]="yes",1,0)</f>
        <v>0</v>
      </c>
      <c r="W985">
        <f>IF(Table2[[#This Row],[voice_mail_plan]]="yes",1,0)</f>
        <v>1</v>
      </c>
      <c r="X985" t="str">
        <f t="shared" si="30"/>
        <v>Very High</v>
      </c>
      <c r="Y985" t="str">
        <f>IF(Table2[[#This Row],[total_intl_charge]] &gt; AVERAGE($R$2:$R$4245),"High","Low")</f>
        <v>Low</v>
      </c>
      <c r="Z985" t="str">
        <f>IF(AND(G985&gt;AVERAGE(train!$G$2:$G$4251),K985&gt;AVERAGE(train!$K$2:$K$4251)),"High Day &amp; Eve",IF(AND(G985&gt;AVERAGE(train!$G$2:$G$4251),K985&lt;=AVERAGE(train!$K$2:$K$4251)),"High Day Only",IF(AND(G985&lt;=AVERAGE(train!$G$2:$G$4251),K985&gt;AVERAGE(train!$K$2:$K$4251)),"High Eve Only","Low Usage")))</f>
        <v>High Day &amp; Eve</v>
      </c>
    </row>
    <row r="986" spans="1:26">
      <c r="A986" t="s">
        <v>46</v>
      </c>
      <c r="B986">
        <v>13</v>
      </c>
      <c r="C986" t="s">
        <v>21</v>
      </c>
      <c r="D986" t="s">
        <v>22</v>
      </c>
      <c r="E986" t="s">
        <v>22</v>
      </c>
      <c r="F986">
        <v>0</v>
      </c>
      <c r="G986">
        <v>193.2</v>
      </c>
      <c r="H986">
        <v>89</v>
      </c>
      <c r="I986">
        <v>32.840000000000003</v>
      </c>
      <c r="J986">
        <v>194.4</v>
      </c>
      <c r="K986">
        <v>90</v>
      </c>
      <c r="L986">
        <v>16.52</v>
      </c>
      <c r="M986">
        <v>186.5</v>
      </c>
      <c r="N986">
        <v>104</v>
      </c>
      <c r="O986">
        <v>8.39</v>
      </c>
      <c r="P986">
        <v>9.6999999999999993</v>
      </c>
      <c r="Q986">
        <v>2</v>
      </c>
      <c r="R986">
        <v>2.62</v>
      </c>
      <c r="S986">
        <v>4</v>
      </c>
      <c r="T986" t="s">
        <v>22</v>
      </c>
      <c r="U986">
        <f t="shared" si="31"/>
        <v>0</v>
      </c>
      <c r="V986">
        <f>IF(Table2[[#This Row],[international_plan]]="yes",1,0)</f>
        <v>0</v>
      </c>
      <c r="W986">
        <f>IF(Table2[[#This Row],[voice_mail_plan]]="yes",1,0)</f>
        <v>0</v>
      </c>
      <c r="X986" t="str">
        <f t="shared" si="30"/>
        <v>Low</v>
      </c>
      <c r="Y986" t="str">
        <f>IF(Table2[[#This Row],[total_intl_charge]] &gt; AVERAGE($R$2:$R$4245),"High","Low")</f>
        <v>Low</v>
      </c>
      <c r="Z986" t="str">
        <f>IF(AND(G986&gt;AVERAGE(train!$G$2:$G$4251),K986&gt;AVERAGE(train!$K$2:$K$4251)),"High Day &amp; Eve",IF(AND(G986&gt;AVERAGE(train!$G$2:$G$4251),K986&lt;=AVERAGE(train!$K$2:$K$4251)),"High Day Only",IF(AND(G986&lt;=AVERAGE(train!$G$2:$G$4251),K986&gt;AVERAGE(train!$K$2:$K$4251)),"High Eve Only","Low Usage")))</f>
        <v>High Day Only</v>
      </c>
    </row>
    <row r="987" spans="1:26">
      <c r="A987" t="s">
        <v>48</v>
      </c>
      <c r="B987">
        <v>90</v>
      </c>
      <c r="C987" t="s">
        <v>21</v>
      </c>
      <c r="D987" t="s">
        <v>22</v>
      </c>
      <c r="E987" t="s">
        <v>22</v>
      </c>
      <c r="F987">
        <v>0</v>
      </c>
      <c r="G987">
        <v>113.2</v>
      </c>
      <c r="H987">
        <v>108</v>
      </c>
      <c r="I987">
        <v>19.239999999999998</v>
      </c>
      <c r="J987">
        <v>189.3</v>
      </c>
      <c r="K987">
        <v>63</v>
      </c>
      <c r="L987">
        <v>16.09</v>
      </c>
      <c r="M987">
        <v>271.8</v>
      </c>
      <c r="N987">
        <v>124</v>
      </c>
      <c r="O987">
        <v>12.23</v>
      </c>
      <c r="P987">
        <v>14.1</v>
      </c>
      <c r="Q987">
        <v>4</v>
      </c>
      <c r="R987">
        <v>3.81</v>
      </c>
      <c r="S987">
        <v>3</v>
      </c>
      <c r="T987" t="s">
        <v>22</v>
      </c>
      <c r="U987">
        <f t="shared" si="31"/>
        <v>0</v>
      </c>
      <c r="V987">
        <f>IF(Table2[[#This Row],[international_plan]]="yes",1,0)</f>
        <v>0</v>
      </c>
      <c r="W987">
        <f>IF(Table2[[#This Row],[voice_mail_plan]]="yes",1,0)</f>
        <v>0</v>
      </c>
      <c r="X987" t="str">
        <f t="shared" si="30"/>
        <v>Medium</v>
      </c>
      <c r="Y987" t="str">
        <f>IF(Table2[[#This Row],[total_intl_charge]] &gt; AVERAGE($R$2:$R$4245),"High","Low")</f>
        <v>High</v>
      </c>
      <c r="Z987" t="str">
        <f>IF(AND(G987&gt;AVERAGE(train!$G$2:$G$4251),K987&gt;AVERAGE(train!$K$2:$K$4251)),"High Day &amp; Eve",IF(AND(G987&gt;AVERAGE(train!$G$2:$G$4251),K987&lt;=AVERAGE(train!$K$2:$K$4251)),"High Day Only",IF(AND(G987&lt;=AVERAGE(train!$G$2:$G$4251),K987&gt;AVERAGE(train!$K$2:$K$4251)),"High Eve Only","Low Usage")))</f>
        <v>Low Usage</v>
      </c>
    </row>
    <row r="988" spans="1:26">
      <c r="A988" t="s">
        <v>51</v>
      </c>
      <c r="B988">
        <v>111</v>
      </c>
      <c r="C988" t="s">
        <v>21</v>
      </c>
      <c r="D988" t="s">
        <v>22</v>
      </c>
      <c r="E988" t="s">
        <v>23</v>
      </c>
      <c r="F988">
        <v>36</v>
      </c>
      <c r="G988">
        <v>166.2</v>
      </c>
      <c r="H988">
        <v>54</v>
      </c>
      <c r="I988">
        <v>28.25</v>
      </c>
      <c r="J988">
        <v>238.8</v>
      </c>
      <c r="K988">
        <v>109</v>
      </c>
      <c r="L988">
        <v>20.3</v>
      </c>
      <c r="M988">
        <v>108.8</v>
      </c>
      <c r="N988">
        <v>92</v>
      </c>
      <c r="O988">
        <v>4.9000000000000004</v>
      </c>
      <c r="P988">
        <v>11.2</v>
      </c>
      <c r="Q988">
        <v>2</v>
      </c>
      <c r="R988">
        <v>3.02</v>
      </c>
      <c r="S988">
        <v>3</v>
      </c>
      <c r="T988" t="s">
        <v>22</v>
      </c>
      <c r="U988">
        <f t="shared" si="31"/>
        <v>0</v>
      </c>
      <c r="V988">
        <f>IF(Table2[[#This Row],[international_plan]]="yes",1,0)</f>
        <v>0</v>
      </c>
      <c r="W988">
        <f>IF(Table2[[#This Row],[voice_mail_plan]]="yes",1,0)</f>
        <v>1</v>
      </c>
      <c r="X988" t="str">
        <f t="shared" si="30"/>
        <v>High</v>
      </c>
      <c r="Y988" t="str">
        <f>IF(Table2[[#This Row],[total_intl_charge]] &gt; AVERAGE($R$2:$R$4245),"High","Low")</f>
        <v>High</v>
      </c>
      <c r="Z988" t="str">
        <f>IF(AND(G988&gt;AVERAGE(train!$G$2:$G$4251),K988&gt;AVERAGE(train!$K$2:$K$4251)),"High Day &amp; Eve",IF(AND(G988&gt;AVERAGE(train!$G$2:$G$4251),K988&lt;=AVERAGE(train!$K$2:$K$4251)),"High Day Only",IF(AND(G988&lt;=AVERAGE(train!$G$2:$G$4251),K988&gt;AVERAGE(train!$K$2:$K$4251)),"High Eve Only","Low Usage")))</f>
        <v>High Eve Only</v>
      </c>
    </row>
    <row r="989" spans="1:26">
      <c r="A989" t="s">
        <v>43</v>
      </c>
      <c r="B989">
        <v>72</v>
      </c>
      <c r="C989" t="s">
        <v>21</v>
      </c>
      <c r="D989" t="s">
        <v>22</v>
      </c>
      <c r="E989" t="s">
        <v>22</v>
      </c>
      <c r="F989">
        <v>0</v>
      </c>
      <c r="G989">
        <v>207.8</v>
      </c>
      <c r="H989">
        <v>92</v>
      </c>
      <c r="I989">
        <v>35.33</v>
      </c>
      <c r="J989">
        <v>195.7</v>
      </c>
      <c r="K989">
        <v>110</v>
      </c>
      <c r="L989">
        <v>16.63</v>
      </c>
      <c r="M989">
        <v>184.8</v>
      </c>
      <c r="N989">
        <v>124</v>
      </c>
      <c r="O989">
        <v>8.32</v>
      </c>
      <c r="P989">
        <v>13.1</v>
      </c>
      <c r="Q989">
        <v>4</v>
      </c>
      <c r="R989">
        <v>3.54</v>
      </c>
      <c r="S989">
        <v>0</v>
      </c>
      <c r="T989" t="s">
        <v>22</v>
      </c>
      <c r="U989">
        <f t="shared" si="31"/>
        <v>0</v>
      </c>
      <c r="V989">
        <f>IF(Table2[[#This Row],[international_plan]]="yes",1,0)</f>
        <v>0</v>
      </c>
      <c r="W989">
        <f>IF(Table2[[#This Row],[voice_mail_plan]]="yes",1,0)</f>
        <v>0</v>
      </c>
      <c r="X989" t="str">
        <f t="shared" si="30"/>
        <v>Low</v>
      </c>
      <c r="Y989" t="str">
        <f>IF(Table2[[#This Row],[total_intl_charge]] &gt; AVERAGE($R$2:$R$4245),"High","Low")</f>
        <v>High</v>
      </c>
      <c r="Z989" t="str">
        <f>IF(AND(G989&gt;AVERAGE(train!$G$2:$G$4251),K989&gt;AVERAGE(train!$K$2:$K$4251)),"High Day &amp; Eve",IF(AND(G989&gt;AVERAGE(train!$G$2:$G$4251),K989&lt;=AVERAGE(train!$K$2:$K$4251)),"High Day Only",IF(AND(G989&lt;=AVERAGE(train!$G$2:$G$4251),K989&gt;AVERAGE(train!$K$2:$K$4251)),"High Eve Only","Low Usage")))</f>
        <v>High Day &amp; Eve</v>
      </c>
    </row>
    <row r="990" spans="1:26">
      <c r="A990" t="s">
        <v>53</v>
      </c>
      <c r="B990">
        <v>67</v>
      </c>
      <c r="C990" t="s">
        <v>28</v>
      </c>
      <c r="D990" t="s">
        <v>22</v>
      </c>
      <c r="E990" t="s">
        <v>23</v>
      </c>
      <c r="F990">
        <v>35</v>
      </c>
      <c r="G990">
        <v>245.4</v>
      </c>
      <c r="H990">
        <v>89</v>
      </c>
      <c r="I990">
        <v>41.72</v>
      </c>
      <c r="J990">
        <v>148.19999999999999</v>
      </c>
      <c r="K990">
        <v>102</v>
      </c>
      <c r="L990">
        <v>12.6</v>
      </c>
      <c r="M990">
        <v>274</v>
      </c>
      <c r="N990">
        <v>136</v>
      </c>
      <c r="O990">
        <v>12.33</v>
      </c>
      <c r="P990">
        <v>7.5</v>
      </c>
      <c r="Q990">
        <v>6</v>
      </c>
      <c r="R990">
        <v>2.0299999999999998</v>
      </c>
      <c r="S990">
        <v>1</v>
      </c>
      <c r="T990" t="s">
        <v>22</v>
      </c>
      <c r="U990">
        <f t="shared" si="31"/>
        <v>0</v>
      </c>
      <c r="V990">
        <f>IF(Table2[[#This Row],[international_plan]]="yes",1,0)</f>
        <v>0</v>
      </c>
      <c r="W990">
        <f>IF(Table2[[#This Row],[voice_mail_plan]]="yes",1,0)</f>
        <v>1</v>
      </c>
      <c r="X990" t="str">
        <f t="shared" si="30"/>
        <v>Low</v>
      </c>
      <c r="Y990" t="str">
        <f>IF(Table2[[#This Row],[total_intl_charge]] &gt; AVERAGE($R$2:$R$4245),"High","Low")</f>
        <v>Low</v>
      </c>
      <c r="Z990" t="str">
        <f>IF(AND(G990&gt;AVERAGE(train!$G$2:$G$4251),K990&gt;AVERAGE(train!$K$2:$K$4251)),"High Day &amp; Eve",IF(AND(G990&gt;AVERAGE(train!$G$2:$G$4251),K990&lt;=AVERAGE(train!$K$2:$K$4251)),"High Day Only",IF(AND(G990&lt;=AVERAGE(train!$G$2:$G$4251),K990&gt;AVERAGE(train!$K$2:$K$4251)),"High Eve Only","Low Usage")))</f>
        <v>High Day &amp; Eve</v>
      </c>
    </row>
    <row r="991" spans="1:26">
      <c r="A991" t="s">
        <v>49</v>
      </c>
      <c r="B991">
        <v>172</v>
      </c>
      <c r="C991" t="s">
        <v>25</v>
      </c>
      <c r="D991" t="s">
        <v>22</v>
      </c>
      <c r="E991" t="s">
        <v>22</v>
      </c>
      <c r="F991">
        <v>0</v>
      </c>
      <c r="G991">
        <v>287.10000000000002</v>
      </c>
      <c r="H991">
        <v>108</v>
      </c>
      <c r="I991">
        <v>48.81</v>
      </c>
      <c r="J991">
        <v>178.4</v>
      </c>
      <c r="K991">
        <v>125</v>
      </c>
      <c r="L991">
        <v>15.16</v>
      </c>
      <c r="M991">
        <v>153.19999999999999</v>
      </c>
      <c r="N991">
        <v>98</v>
      </c>
      <c r="O991">
        <v>6.89</v>
      </c>
      <c r="P991">
        <v>14.4</v>
      </c>
      <c r="Q991">
        <v>2</v>
      </c>
      <c r="R991">
        <v>3.89</v>
      </c>
      <c r="S991">
        <v>3</v>
      </c>
      <c r="T991" t="s">
        <v>23</v>
      </c>
      <c r="U991">
        <f t="shared" si="31"/>
        <v>1</v>
      </c>
      <c r="V991">
        <f>IF(Table2[[#This Row],[international_plan]]="yes",1,0)</f>
        <v>0</v>
      </c>
      <c r="W991">
        <f>IF(Table2[[#This Row],[voice_mail_plan]]="yes",1,0)</f>
        <v>0</v>
      </c>
      <c r="X991" t="str">
        <f t="shared" si="30"/>
        <v>Very High</v>
      </c>
      <c r="Y991" t="str">
        <f>IF(Table2[[#This Row],[total_intl_charge]] &gt; AVERAGE($R$2:$R$4245),"High","Low")</f>
        <v>High</v>
      </c>
      <c r="Z991" t="str">
        <f>IF(AND(G991&gt;AVERAGE(train!$G$2:$G$4251),K991&gt;AVERAGE(train!$K$2:$K$4251)),"High Day &amp; Eve",IF(AND(G991&gt;AVERAGE(train!$G$2:$G$4251),K991&lt;=AVERAGE(train!$K$2:$K$4251)),"High Day Only",IF(AND(G991&lt;=AVERAGE(train!$G$2:$G$4251),K991&gt;AVERAGE(train!$K$2:$K$4251)),"High Eve Only","Low Usage")))</f>
        <v>High Day &amp; Eve</v>
      </c>
    </row>
    <row r="992" spans="1:26">
      <c r="A992" t="s">
        <v>32</v>
      </c>
      <c r="B992">
        <v>154</v>
      </c>
      <c r="C992" t="s">
        <v>28</v>
      </c>
      <c r="D992" t="s">
        <v>22</v>
      </c>
      <c r="E992" t="s">
        <v>23</v>
      </c>
      <c r="F992">
        <v>32</v>
      </c>
      <c r="G992">
        <v>192.3</v>
      </c>
      <c r="H992">
        <v>82</v>
      </c>
      <c r="I992">
        <v>32.69</v>
      </c>
      <c r="J992">
        <v>165.3</v>
      </c>
      <c r="K992">
        <v>134</v>
      </c>
      <c r="L992">
        <v>14.05</v>
      </c>
      <c r="M992">
        <v>205</v>
      </c>
      <c r="N992">
        <v>74</v>
      </c>
      <c r="O992">
        <v>9.23</v>
      </c>
      <c r="P992">
        <v>9</v>
      </c>
      <c r="Q992">
        <v>1</v>
      </c>
      <c r="R992">
        <v>2.4300000000000002</v>
      </c>
      <c r="S992">
        <v>2</v>
      </c>
      <c r="T992" t="s">
        <v>22</v>
      </c>
      <c r="U992">
        <f t="shared" si="31"/>
        <v>0</v>
      </c>
      <c r="V992">
        <f>IF(Table2[[#This Row],[international_plan]]="yes",1,0)</f>
        <v>0</v>
      </c>
      <c r="W992">
        <f>IF(Table2[[#This Row],[voice_mail_plan]]="yes",1,0)</f>
        <v>1</v>
      </c>
      <c r="X992" t="str">
        <f t="shared" si="30"/>
        <v>Very High</v>
      </c>
      <c r="Y992" t="str">
        <f>IF(Table2[[#This Row],[total_intl_charge]] &gt; AVERAGE($R$2:$R$4245),"High","Low")</f>
        <v>Low</v>
      </c>
      <c r="Z992" t="str">
        <f>IF(AND(G992&gt;AVERAGE(train!$G$2:$G$4251),K992&gt;AVERAGE(train!$K$2:$K$4251)),"High Day &amp; Eve",IF(AND(G992&gt;AVERAGE(train!$G$2:$G$4251),K992&lt;=AVERAGE(train!$K$2:$K$4251)),"High Day Only",IF(AND(G992&lt;=AVERAGE(train!$G$2:$G$4251),K992&gt;AVERAGE(train!$K$2:$K$4251)),"High Eve Only","Low Usage")))</f>
        <v>High Day &amp; Eve</v>
      </c>
    </row>
    <row r="993" spans="1:26">
      <c r="A993" t="s">
        <v>66</v>
      </c>
      <c r="B993">
        <v>69</v>
      </c>
      <c r="C993" t="s">
        <v>28</v>
      </c>
      <c r="D993" t="s">
        <v>22</v>
      </c>
      <c r="E993" t="s">
        <v>22</v>
      </c>
      <c r="F993">
        <v>0</v>
      </c>
      <c r="G993">
        <v>194.2</v>
      </c>
      <c r="H993">
        <v>122</v>
      </c>
      <c r="I993">
        <v>33.01</v>
      </c>
      <c r="J993">
        <v>242.1</v>
      </c>
      <c r="K993">
        <v>81</v>
      </c>
      <c r="L993">
        <v>20.58</v>
      </c>
      <c r="M993">
        <v>215.8</v>
      </c>
      <c r="N993">
        <v>80</v>
      </c>
      <c r="O993">
        <v>9.7100000000000009</v>
      </c>
      <c r="P993">
        <v>9.6999999999999993</v>
      </c>
      <c r="Q993">
        <v>3</v>
      </c>
      <c r="R993">
        <v>2.62</v>
      </c>
      <c r="S993">
        <v>2</v>
      </c>
      <c r="T993" t="s">
        <v>22</v>
      </c>
      <c r="U993">
        <f t="shared" si="31"/>
        <v>0</v>
      </c>
      <c r="V993">
        <f>IF(Table2[[#This Row],[international_plan]]="yes",1,0)</f>
        <v>0</v>
      </c>
      <c r="W993">
        <f>IF(Table2[[#This Row],[voice_mail_plan]]="yes",1,0)</f>
        <v>0</v>
      </c>
      <c r="X993" t="str">
        <f t="shared" si="30"/>
        <v>Low</v>
      </c>
      <c r="Y993" t="str">
        <f>IF(Table2[[#This Row],[total_intl_charge]] &gt; AVERAGE($R$2:$R$4245),"High","Low")</f>
        <v>Low</v>
      </c>
      <c r="Z993" t="str">
        <f>IF(AND(G993&gt;AVERAGE(train!$G$2:$G$4251),K993&gt;AVERAGE(train!$K$2:$K$4251)),"High Day &amp; Eve",IF(AND(G993&gt;AVERAGE(train!$G$2:$G$4251),K993&lt;=AVERAGE(train!$K$2:$K$4251)),"High Day Only",IF(AND(G993&lt;=AVERAGE(train!$G$2:$G$4251),K993&gt;AVERAGE(train!$K$2:$K$4251)),"High Eve Only","Low Usage")))</f>
        <v>High Day Only</v>
      </c>
    </row>
    <row r="994" spans="1:26">
      <c r="A994" t="s">
        <v>63</v>
      </c>
      <c r="B994">
        <v>123</v>
      </c>
      <c r="C994" t="s">
        <v>21</v>
      </c>
      <c r="D994" t="s">
        <v>22</v>
      </c>
      <c r="E994" t="s">
        <v>22</v>
      </c>
      <c r="F994">
        <v>0</v>
      </c>
      <c r="G994">
        <v>211</v>
      </c>
      <c r="H994">
        <v>92</v>
      </c>
      <c r="I994">
        <v>35.869999999999997</v>
      </c>
      <c r="J994">
        <v>217</v>
      </c>
      <c r="K994">
        <v>102</v>
      </c>
      <c r="L994">
        <v>18.45</v>
      </c>
      <c r="M994">
        <v>214.8</v>
      </c>
      <c r="N994">
        <v>104</v>
      </c>
      <c r="O994">
        <v>9.67</v>
      </c>
      <c r="P994">
        <v>9.8000000000000007</v>
      </c>
      <c r="Q994">
        <v>7</v>
      </c>
      <c r="R994">
        <v>2.65</v>
      </c>
      <c r="S994">
        <v>3</v>
      </c>
      <c r="T994" t="s">
        <v>22</v>
      </c>
      <c r="U994">
        <f t="shared" si="31"/>
        <v>0</v>
      </c>
      <c r="V994">
        <f>IF(Table2[[#This Row],[international_plan]]="yes",1,0)</f>
        <v>0</v>
      </c>
      <c r="W994">
        <f>IF(Table2[[#This Row],[voice_mail_plan]]="yes",1,0)</f>
        <v>0</v>
      </c>
      <c r="X994" t="str">
        <f t="shared" si="30"/>
        <v>High</v>
      </c>
      <c r="Y994" t="str">
        <f>IF(Table2[[#This Row],[total_intl_charge]] &gt; AVERAGE($R$2:$R$4245),"High","Low")</f>
        <v>Low</v>
      </c>
      <c r="Z994" t="str">
        <f>IF(AND(G994&gt;AVERAGE(train!$G$2:$G$4251),K994&gt;AVERAGE(train!$K$2:$K$4251)),"High Day &amp; Eve",IF(AND(G994&gt;AVERAGE(train!$G$2:$G$4251),K994&lt;=AVERAGE(train!$K$2:$K$4251)),"High Day Only",IF(AND(G994&lt;=AVERAGE(train!$G$2:$G$4251),K994&gt;AVERAGE(train!$K$2:$K$4251)),"High Eve Only","Low Usage")))</f>
        <v>High Day &amp; Eve</v>
      </c>
    </row>
    <row r="995" spans="1:26">
      <c r="A995" t="s">
        <v>71</v>
      </c>
      <c r="B995">
        <v>130</v>
      </c>
      <c r="C995" t="s">
        <v>21</v>
      </c>
      <c r="D995" t="s">
        <v>22</v>
      </c>
      <c r="E995" t="s">
        <v>23</v>
      </c>
      <c r="F995">
        <v>12</v>
      </c>
      <c r="G995">
        <v>141.9</v>
      </c>
      <c r="H995">
        <v>92</v>
      </c>
      <c r="I995">
        <v>24.12</v>
      </c>
      <c r="J995">
        <v>228.9</v>
      </c>
      <c r="K995">
        <v>102</v>
      </c>
      <c r="L995">
        <v>19.46</v>
      </c>
      <c r="M995">
        <v>195.1</v>
      </c>
      <c r="N995">
        <v>101</v>
      </c>
      <c r="O995">
        <v>8.7799999999999994</v>
      </c>
      <c r="P995">
        <v>8.6999999999999993</v>
      </c>
      <c r="Q995">
        <v>5</v>
      </c>
      <c r="R995">
        <v>2.35</v>
      </c>
      <c r="S995">
        <v>0</v>
      </c>
      <c r="T995" t="s">
        <v>22</v>
      </c>
      <c r="U995">
        <f t="shared" si="31"/>
        <v>0</v>
      </c>
      <c r="V995">
        <f>IF(Table2[[#This Row],[international_plan]]="yes",1,0)</f>
        <v>0</v>
      </c>
      <c r="W995">
        <f>IF(Table2[[#This Row],[voice_mail_plan]]="yes",1,0)</f>
        <v>1</v>
      </c>
      <c r="X995" t="str">
        <f t="shared" si="30"/>
        <v>Very High</v>
      </c>
      <c r="Y995" t="str">
        <f>IF(Table2[[#This Row],[total_intl_charge]] &gt; AVERAGE($R$2:$R$4245),"High","Low")</f>
        <v>Low</v>
      </c>
      <c r="Z995" t="str">
        <f>IF(AND(G995&gt;AVERAGE(train!$G$2:$G$4251),K995&gt;AVERAGE(train!$K$2:$K$4251)),"High Day &amp; Eve",IF(AND(G995&gt;AVERAGE(train!$G$2:$G$4251),K995&lt;=AVERAGE(train!$K$2:$K$4251)),"High Day Only",IF(AND(G995&lt;=AVERAGE(train!$G$2:$G$4251),K995&gt;AVERAGE(train!$K$2:$K$4251)),"High Eve Only","Low Usage")))</f>
        <v>High Eve Only</v>
      </c>
    </row>
    <row r="996" spans="1:26">
      <c r="A996" t="s">
        <v>40</v>
      </c>
      <c r="B996">
        <v>142</v>
      </c>
      <c r="C996" t="s">
        <v>21</v>
      </c>
      <c r="D996" t="s">
        <v>22</v>
      </c>
      <c r="E996" t="s">
        <v>23</v>
      </c>
      <c r="F996">
        <v>26</v>
      </c>
      <c r="G996">
        <v>220.5</v>
      </c>
      <c r="H996">
        <v>94</v>
      </c>
      <c r="I996">
        <v>37.49</v>
      </c>
      <c r="J996">
        <v>239.5</v>
      </c>
      <c r="K996">
        <v>126</v>
      </c>
      <c r="L996">
        <v>20.36</v>
      </c>
      <c r="M996">
        <v>254.3</v>
      </c>
      <c r="N996">
        <v>109</v>
      </c>
      <c r="O996">
        <v>11.44</v>
      </c>
      <c r="P996">
        <v>5.9</v>
      </c>
      <c r="Q996">
        <v>9</v>
      </c>
      <c r="R996">
        <v>1.59</v>
      </c>
      <c r="S996">
        <v>2</v>
      </c>
      <c r="T996" t="s">
        <v>22</v>
      </c>
      <c r="U996">
        <f t="shared" si="31"/>
        <v>0</v>
      </c>
      <c r="V996">
        <f>IF(Table2[[#This Row],[international_plan]]="yes",1,0)</f>
        <v>0</v>
      </c>
      <c r="W996">
        <f>IF(Table2[[#This Row],[voice_mail_plan]]="yes",1,0)</f>
        <v>1</v>
      </c>
      <c r="X996" t="str">
        <f t="shared" si="30"/>
        <v>Very High</v>
      </c>
      <c r="Y996" t="str">
        <f>IF(Table2[[#This Row],[total_intl_charge]] &gt; AVERAGE($R$2:$R$4245),"High","Low")</f>
        <v>Low</v>
      </c>
      <c r="Z996" t="str">
        <f>IF(AND(G996&gt;AVERAGE(train!$G$2:$G$4251),K996&gt;AVERAGE(train!$K$2:$K$4251)),"High Day &amp; Eve",IF(AND(G996&gt;AVERAGE(train!$G$2:$G$4251),K996&lt;=AVERAGE(train!$K$2:$K$4251)),"High Day Only",IF(AND(G996&lt;=AVERAGE(train!$G$2:$G$4251),K996&gt;AVERAGE(train!$K$2:$K$4251)),"High Eve Only","Low Usage")))</f>
        <v>High Day &amp; Eve</v>
      </c>
    </row>
    <row r="997" spans="1:26">
      <c r="A997" t="s">
        <v>59</v>
      </c>
      <c r="B997">
        <v>29</v>
      </c>
      <c r="C997" t="s">
        <v>21</v>
      </c>
      <c r="D997" t="s">
        <v>22</v>
      </c>
      <c r="E997" t="s">
        <v>22</v>
      </c>
      <c r="F997">
        <v>0</v>
      </c>
      <c r="G997">
        <v>157.4</v>
      </c>
      <c r="H997">
        <v>122</v>
      </c>
      <c r="I997">
        <v>26.76</v>
      </c>
      <c r="J997">
        <v>145</v>
      </c>
      <c r="K997">
        <v>75</v>
      </c>
      <c r="L997">
        <v>12.33</v>
      </c>
      <c r="M997">
        <v>281.8</v>
      </c>
      <c r="N997">
        <v>92</v>
      </c>
      <c r="O997">
        <v>12.68</v>
      </c>
      <c r="P997">
        <v>9.3000000000000007</v>
      </c>
      <c r="Q997">
        <v>2</v>
      </c>
      <c r="R997">
        <v>2.5099999999999998</v>
      </c>
      <c r="S997">
        <v>1</v>
      </c>
      <c r="T997" t="s">
        <v>22</v>
      </c>
      <c r="U997">
        <f t="shared" si="31"/>
        <v>0</v>
      </c>
      <c r="V997">
        <f>IF(Table2[[#This Row],[international_plan]]="yes",1,0)</f>
        <v>0</v>
      </c>
      <c r="W997">
        <f>IF(Table2[[#This Row],[voice_mail_plan]]="yes",1,0)</f>
        <v>0</v>
      </c>
      <c r="X997" t="str">
        <f t="shared" si="30"/>
        <v>Low</v>
      </c>
      <c r="Y997" t="str">
        <f>IF(Table2[[#This Row],[total_intl_charge]] &gt; AVERAGE($R$2:$R$4245),"High","Low")</f>
        <v>Low</v>
      </c>
      <c r="Z997" t="str">
        <f>IF(AND(G997&gt;AVERAGE(train!$G$2:$G$4251),K997&gt;AVERAGE(train!$K$2:$K$4251)),"High Day &amp; Eve",IF(AND(G997&gt;AVERAGE(train!$G$2:$G$4251),K997&lt;=AVERAGE(train!$K$2:$K$4251)),"High Day Only",IF(AND(G997&lt;=AVERAGE(train!$G$2:$G$4251),K997&gt;AVERAGE(train!$K$2:$K$4251)),"High Eve Only","Low Usage")))</f>
        <v>Low Usage</v>
      </c>
    </row>
    <row r="998" spans="1:26">
      <c r="A998" t="s">
        <v>45</v>
      </c>
      <c r="B998">
        <v>87</v>
      </c>
      <c r="C998" t="s">
        <v>25</v>
      </c>
      <c r="D998" t="s">
        <v>22</v>
      </c>
      <c r="E998" t="s">
        <v>23</v>
      </c>
      <c r="F998">
        <v>28</v>
      </c>
      <c r="G998">
        <v>143.5</v>
      </c>
      <c r="H998">
        <v>106</v>
      </c>
      <c r="I998">
        <v>24.4</v>
      </c>
      <c r="J998">
        <v>223.5</v>
      </c>
      <c r="K998">
        <v>147</v>
      </c>
      <c r="L998">
        <v>19</v>
      </c>
      <c r="M998">
        <v>175.4</v>
      </c>
      <c r="N998">
        <v>69</v>
      </c>
      <c r="O998">
        <v>7.89</v>
      </c>
      <c r="P998">
        <v>11.2</v>
      </c>
      <c r="Q998">
        <v>5</v>
      </c>
      <c r="R998">
        <v>3.02</v>
      </c>
      <c r="S998">
        <v>0</v>
      </c>
      <c r="T998" t="s">
        <v>22</v>
      </c>
      <c r="U998">
        <f t="shared" si="31"/>
        <v>0</v>
      </c>
      <c r="V998">
        <f>IF(Table2[[#This Row],[international_plan]]="yes",1,0)</f>
        <v>0</v>
      </c>
      <c r="W998">
        <f>IF(Table2[[#This Row],[voice_mail_plan]]="yes",1,0)</f>
        <v>1</v>
      </c>
      <c r="X998" t="str">
        <f t="shared" si="30"/>
        <v>Medium</v>
      </c>
      <c r="Y998" t="str">
        <f>IF(Table2[[#This Row],[total_intl_charge]] &gt; AVERAGE($R$2:$R$4245),"High","Low")</f>
        <v>High</v>
      </c>
      <c r="Z998" t="str">
        <f>IF(AND(G998&gt;AVERAGE(train!$G$2:$G$4251),K998&gt;AVERAGE(train!$K$2:$K$4251)),"High Day &amp; Eve",IF(AND(G998&gt;AVERAGE(train!$G$2:$G$4251),K998&lt;=AVERAGE(train!$K$2:$K$4251)),"High Day Only",IF(AND(G998&lt;=AVERAGE(train!$G$2:$G$4251),K998&gt;AVERAGE(train!$K$2:$K$4251)),"High Eve Only","Low Usage")))</f>
        <v>High Eve Only</v>
      </c>
    </row>
    <row r="999" spans="1:26">
      <c r="A999" t="s">
        <v>69</v>
      </c>
      <c r="B999">
        <v>149</v>
      </c>
      <c r="C999" t="s">
        <v>21</v>
      </c>
      <c r="D999" t="s">
        <v>22</v>
      </c>
      <c r="E999" t="s">
        <v>22</v>
      </c>
      <c r="F999">
        <v>0</v>
      </c>
      <c r="G999">
        <v>156</v>
      </c>
      <c r="H999">
        <v>56</v>
      </c>
      <c r="I999">
        <v>26.52</v>
      </c>
      <c r="J999">
        <v>56</v>
      </c>
      <c r="K999">
        <v>116</v>
      </c>
      <c r="L999">
        <v>4.76</v>
      </c>
      <c r="M999">
        <v>163.30000000000001</v>
      </c>
      <c r="N999">
        <v>104</v>
      </c>
      <c r="O999">
        <v>7.35</v>
      </c>
      <c r="P999">
        <v>8.9</v>
      </c>
      <c r="Q999">
        <v>8</v>
      </c>
      <c r="R999">
        <v>2.4</v>
      </c>
      <c r="S999">
        <v>0</v>
      </c>
      <c r="T999" t="s">
        <v>22</v>
      </c>
      <c r="U999">
        <f t="shared" si="31"/>
        <v>0</v>
      </c>
      <c r="V999">
        <f>IF(Table2[[#This Row],[international_plan]]="yes",1,0)</f>
        <v>0</v>
      </c>
      <c r="W999">
        <f>IF(Table2[[#This Row],[voice_mail_plan]]="yes",1,0)</f>
        <v>0</v>
      </c>
      <c r="X999" t="str">
        <f t="shared" si="30"/>
        <v>Very High</v>
      </c>
      <c r="Y999" t="str">
        <f>IF(Table2[[#This Row],[total_intl_charge]] &gt; AVERAGE($R$2:$R$4245),"High","Low")</f>
        <v>Low</v>
      </c>
      <c r="Z999" t="str">
        <f>IF(AND(G999&gt;AVERAGE(train!$G$2:$G$4251),K999&gt;AVERAGE(train!$K$2:$K$4251)),"High Day &amp; Eve",IF(AND(G999&gt;AVERAGE(train!$G$2:$G$4251),K999&lt;=AVERAGE(train!$K$2:$K$4251)),"High Day Only",IF(AND(G999&lt;=AVERAGE(train!$G$2:$G$4251),K999&gt;AVERAGE(train!$K$2:$K$4251)),"High Eve Only","Low Usage")))</f>
        <v>High Eve Only</v>
      </c>
    </row>
    <row r="1000" spans="1:26">
      <c r="A1000" t="s">
        <v>71</v>
      </c>
      <c r="B1000">
        <v>146</v>
      </c>
      <c r="C1000" t="s">
        <v>25</v>
      </c>
      <c r="D1000" t="s">
        <v>23</v>
      </c>
      <c r="E1000" t="s">
        <v>22</v>
      </c>
      <c r="F1000">
        <v>0</v>
      </c>
      <c r="G1000">
        <v>160.1</v>
      </c>
      <c r="H1000">
        <v>63</v>
      </c>
      <c r="I1000">
        <v>27.22</v>
      </c>
      <c r="J1000">
        <v>208.4</v>
      </c>
      <c r="K1000">
        <v>112</v>
      </c>
      <c r="L1000">
        <v>17.71</v>
      </c>
      <c r="M1000">
        <v>177.6</v>
      </c>
      <c r="N1000">
        <v>98</v>
      </c>
      <c r="O1000">
        <v>7.99</v>
      </c>
      <c r="P1000">
        <v>9.1999999999999993</v>
      </c>
      <c r="Q1000">
        <v>3</v>
      </c>
      <c r="R1000">
        <v>2.48</v>
      </c>
      <c r="S1000">
        <v>2</v>
      </c>
      <c r="T1000" t="s">
        <v>22</v>
      </c>
      <c r="U1000">
        <f t="shared" si="31"/>
        <v>0</v>
      </c>
      <c r="V1000">
        <f>IF(Table2[[#This Row],[international_plan]]="yes",1,0)</f>
        <v>1</v>
      </c>
      <c r="W1000">
        <f>IF(Table2[[#This Row],[voice_mail_plan]]="yes",1,0)</f>
        <v>0</v>
      </c>
      <c r="X1000" t="str">
        <f t="shared" si="30"/>
        <v>Very High</v>
      </c>
      <c r="Y1000" t="str">
        <f>IF(Table2[[#This Row],[total_intl_charge]] &gt; AVERAGE($R$2:$R$4245),"High","Low")</f>
        <v>Low</v>
      </c>
      <c r="Z1000" t="str">
        <f>IF(AND(G1000&gt;AVERAGE(train!$G$2:$G$4251),K1000&gt;AVERAGE(train!$K$2:$K$4251)),"High Day &amp; Eve",IF(AND(G1000&gt;AVERAGE(train!$G$2:$G$4251),K1000&lt;=AVERAGE(train!$K$2:$K$4251)),"High Day Only",IF(AND(G1000&lt;=AVERAGE(train!$G$2:$G$4251),K1000&gt;AVERAGE(train!$K$2:$K$4251)),"High Eve Only","Low Usage")))</f>
        <v>High Eve Only</v>
      </c>
    </row>
    <row r="1001" spans="1:26">
      <c r="A1001" t="s">
        <v>49</v>
      </c>
      <c r="B1001">
        <v>88</v>
      </c>
      <c r="C1001" t="s">
        <v>21</v>
      </c>
      <c r="D1001" t="s">
        <v>23</v>
      </c>
      <c r="E1001" t="s">
        <v>22</v>
      </c>
      <c r="F1001">
        <v>0</v>
      </c>
      <c r="G1001">
        <v>235.1</v>
      </c>
      <c r="H1001">
        <v>98</v>
      </c>
      <c r="I1001">
        <v>39.97</v>
      </c>
      <c r="J1001">
        <v>251.8</v>
      </c>
      <c r="K1001">
        <v>79</v>
      </c>
      <c r="L1001">
        <v>21.4</v>
      </c>
      <c r="M1001">
        <v>285.89999999999998</v>
      </c>
      <c r="N1001">
        <v>76</v>
      </c>
      <c r="O1001">
        <v>12.87</v>
      </c>
      <c r="P1001">
        <v>7.2</v>
      </c>
      <c r="Q1001">
        <v>2</v>
      </c>
      <c r="R1001">
        <v>1.94</v>
      </c>
      <c r="S1001">
        <v>4</v>
      </c>
      <c r="T1001" t="s">
        <v>23</v>
      </c>
      <c r="U1001">
        <f t="shared" si="31"/>
        <v>1</v>
      </c>
      <c r="V1001">
        <f>IF(Table2[[#This Row],[international_plan]]="yes",1,0)</f>
        <v>1</v>
      </c>
      <c r="W1001">
        <f>IF(Table2[[#This Row],[voice_mail_plan]]="yes",1,0)</f>
        <v>0</v>
      </c>
      <c r="X1001" t="str">
        <f t="shared" si="30"/>
        <v>Medium</v>
      </c>
      <c r="Y1001" t="str">
        <f>IF(Table2[[#This Row],[total_intl_charge]] &gt; AVERAGE($R$2:$R$4245),"High","Low")</f>
        <v>Low</v>
      </c>
      <c r="Z1001" t="str">
        <f>IF(AND(G1001&gt;AVERAGE(train!$G$2:$G$4251),K1001&gt;AVERAGE(train!$K$2:$K$4251)),"High Day &amp; Eve",IF(AND(G1001&gt;AVERAGE(train!$G$2:$G$4251),K1001&lt;=AVERAGE(train!$K$2:$K$4251)),"High Day Only",IF(AND(G1001&lt;=AVERAGE(train!$G$2:$G$4251),K1001&gt;AVERAGE(train!$K$2:$K$4251)),"High Eve Only","Low Usage")))</f>
        <v>High Day Only</v>
      </c>
    </row>
    <row r="1002" spans="1:26">
      <c r="A1002" t="s">
        <v>61</v>
      </c>
      <c r="B1002">
        <v>119</v>
      </c>
      <c r="C1002" t="s">
        <v>21</v>
      </c>
      <c r="D1002" t="s">
        <v>23</v>
      </c>
      <c r="E1002" t="s">
        <v>23</v>
      </c>
      <c r="F1002">
        <v>15</v>
      </c>
      <c r="G1002">
        <v>160</v>
      </c>
      <c r="H1002">
        <v>95</v>
      </c>
      <c r="I1002">
        <v>27.2</v>
      </c>
      <c r="J1002">
        <v>209.5</v>
      </c>
      <c r="K1002">
        <v>110</v>
      </c>
      <c r="L1002">
        <v>17.809999999999999</v>
      </c>
      <c r="M1002">
        <v>82.3</v>
      </c>
      <c r="N1002">
        <v>107</v>
      </c>
      <c r="O1002">
        <v>3.7</v>
      </c>
      <c r="P1002">
        <v>8.6999999999999993</v>
      </c>
      <c r="Q1002">
        <v>5</v>
      </c>
      <c r="R1002">
        <v>2.35</v>
      </c>
      <c r="S1002">
        <v>5</v>
      </c>
      <c r="T1002" t="s">
        <v>23</v>
      </c>
      <c r="U1002">
        <f t="shared" si="31"/>
        <v>1</v>
      </c>
      <c r="V1002">
        <f>IF(Table2[[#This Row],[international_plan]]="yes",1,0)</f>
        <v>1</v>
      </c>
      <c r="W1002">
        <f>IF(Table2[[#This Row],[voice_mail_plan]]="yes",1,0)</f>
        <v>1</v>
      </c>
      <c r="X1002" t="str">
        <f t="shared" si="30"/>
        <v>High</v>
      </c>
      <c r="Y1002" t="str">
        <f>IF(Table2[[#This Row],[total_intl_charge]] &gt; AVERAGE($R$2:$R$4245),"High","Low")</f>
        <v>Low</v>
      </c>
      <c r="Z1002" t="str">
        <f>IF(AND(G1002&gt;AVERAGE(train!$G$2:$G$4251),K1002&gt;AVERAGE(train!$K$2:$K$4251)),"High Day &amp; Eve",IF(AND(G1002&gt;AVERAGE(train!$G$2:$G$4251),K1002&lt;=AVERAGE(train!$K$2:$K$4251)),"High Day Only",IF(AND(G1002&lt;=AVERAGE(train!$G$2:$G$4251),K1002&gt;AVERAGE(train!$K$2:$K$4251)),"High Eve Only","Low Usage")))</f>
        <v>High Eve Only</v>
      </c>
    </row>
    <row r="1003" spans="1:26">
      <c r="A1003" t="s">
        <v>52</v>
      </c>
      <c r="B1003">
        <v>135</v>
      </c>
      <c r="C1003" t="s">
        <v>21</v>
      </c>
      <c r="D1003" t="s">
        <v>22</v>
      </c>
      <c r="E1003" t="s">
        <v>22</v>
      </c>
      <c r="F1003">
        <v>0</v>
      </c>
      <c r="G1003">
        <v>194.8</v>
      </c>
      <c r="H1003">
        <v>97</v>
      </c>
      <c r="I1003">
        <v>33.119999999999997</v>
      </c>
      <c r="J1003">
        <v>235.3</v>
      </c>
      <c r="K1003">
        <v>118</v>
      </c>
      <c r="L1003">
        <v>20</v>
      </c>
      <c r="M1003">
        <v>174.4</v>
      </c>
      <c r="N1003">
        <v>126</v>
      </c>
      <c r="O1003">
        <v>7.85</v>
      </c>
      <c r="P1003">
        <v>11</v>
      </c>
      <c r="Q1003">
        <v>3</v>
      </c>
      <c r="R1003">
        <v>2.97</v>
      </c>
      <c r="S1003">
        <v>1</v>
      </c>
      <c r="T1003" t="s">
        <v>22</v>
      </c>
      <c r="U1003">
        <f t="shared" si="31"/>
        <v>0</v>
      </c>
      <c r="V1003">
        <f>IF(Table2[[#This Row],[international_plan]]="yes",1,0)</f>
        <v>0</v>
      </c>
      <c r="W1003">
        <f>IF(Table2[[#This Row],[voice_mail_plan]]="yes",1,0)</f>
        <v>0</v>
      </c>
      <c r="X1003" t="str">
        <f t="shared" si="30"/>
        <v>Very High</v>
      </c>
      <c r="Y1003" t="str">
        <f>IF(Table2[[#This Row],[total_intl_charge]] &gt; AVERAGE($R$2:$R$4245),"High","Low")</f>
        <v>High</v>
      </c>
      <c r="Z1003" t="str">
        <f>IF(AND(G1003&gt;AVERAGE(train!$G$2:$G$4251),K1003&gt;AVERAGE(train!$K$2:$K$4251)),"High Day &amp; Eve",IF(AND(G1003&gt;AVERAGE(train!$G$2:$G$4251),K1003&lt;=AVERAGE(train!$K$2:$K$4251)),"High Day Only",IF(AND(G1003&lt;=AVERAGE(train!$G$2:$G$4251),K1003&gt;AVERAGE(train!$K$2:$K$4251)),"High Eve Only","Low Usage")))</f>
        <v>High Day &amp; Eve</v>
      </c>
    </row>
    <row r="1004" spans="1:26">
      <c r="A1004" t="s">
        <v>32</v>
      </c>
      <c r="B1004">
        <v>100</v>
      </c>
      <c r="C1004" t="s">
        <v>28</v>
      </c>
      <c r="D1004" t="s">
        <v>22</v>
      </c>
      <c r="E1004" t="s">
        <v>22</v>
      </c>
      <c r="F1004">
        <v>0</v>
      </c>
      <c r="G1004">
        <v>247.8</v>
      </c>
      <c r="H1004">
        <v>117</v>
      </c>
      <c r="I1004">
        <v>42.13</v>
      </c>
      <c r="J1004">
        <v>130</v>
      </c>
      <c r="K1004">
        <v>95</v>
      </c>
      <c r="L1004">
        <v>11.05</v>
      </c>
      <c r="M1004">
        <v>134.30000000000001</v>
      </c>
      <c r="N1004">
        <v>125</v>
      </c>
      <c r="O1004">
        <v>6.04</v>
      </c>
      <c r="P1004">
        <v>6.9</v>
      </c>
      <c r="Q1004">
        <v>2</v>
      </c>
      <c r="R1004">
        <v>1.86</v>
      </c>
      <c r="S1004">
        <v>1</v>
      </c>
      <c r="T1004" t="s">
        <v>22</v>
      </c>
      <c r="U1004">
        <f t="shared" si="31"/>
        <v>0</v>
      </c>
      <c r="V1004">
        <f>IF(Table2[[#This Row],[international_plan]]="yes",1,0)</f>
        <v>0</v>
      </c>
      <c r="W1004">
        <f>IF(Table2[[#This Row],[voice_mail_plan]]="yes",1,0)</f>
        <v>0</v>
      </c>
      <c r="X1004" t="str">
        <f t="shared" si="30"/>
        <v>Medium</v>
      </c>
      <c r="Y1004" t="str">
        <f>IF(Table2[[#This Row],[total_intl_charge]] &gt; AVERAGE($R$2:$R$4245),"High","Low")</f>
        <v>Low</v>
      </c>
      <c r="Z1004" t="str">
        <f>IF(AND(G1004&gt;AVERAGE(train!$G$2:$G$4251),K1004&gt;AVERAGE(train!$K$2:$K$4251)),"High Day &amp; Eve",IF(AND(G1004&gt;AVERAGE(train!$G$2:$G$4251),K1004&lt;=AVERAGE(train!$K$2:$K$4251)),"High Day Only",IF(AND(G1004&lt;=AVERAGE(train!$G$2:$G$4251),K1004&gt;AVERAGE(train!$K$2:$K$4251)),"High Eve Only","Low Usage")))</f>
        <v>High Day Only</v>
      </c>
    </row>
    <row r="1005" spans="1:26">
      <c r="A1005" t="s">
        <v>29</v>
      </c>
      <c r="B1005">
        <v>98</v>
      </c>
      <c r="C1005" t="s">
        <v>21</v>
      </c>
      <c r="D1005" t="s">
        <v>22</v>
      </c>
      <c r="E1005" t="s">
        <v>22</v>
      </c>
      <c r="F1005">
        <v>0</v>
      </c>
      <c r="G1005">
        <v>221.2</v>
      </c>
      <c r="H1005">
        <v>80</v>
      </c>
      <c r="I1005">
        <v>37.6</v>
      </c>
      <c r="J1005">
        <v>213.6</v>
      </c>
      <c r="K1005">
        <v>104</v>
      </c>
      <c r="L1005">
        <v>18.16</v>
      </c>
      <c r="M1005">
        <v>291.8</v>
      </c>
      <c r="N1005">
        <v>89</v>
      </c>
      <c r="O1005">
        <v>13.13</v>
      </c>
      <c r="P1005">
        <v>11.9</v>
      </c>
      <c r="Q1005">
        <v>3</v>
      </c>
      <c r="R1005">
        <v>3.21</v>
      </c>
      <c r="S1005">
        <v>4</v>
      </c>
      <c r="T1005" t="s">
        <v>22</v>
      </c>
      <c r="U1005">
        <f t="shared" si="31"/>
        <v>0</v>
      </c>
      <c r="V1005">
        <f>IF(Table2[[#This Row],[international_plan]]="yes",1,0)</f>
        <v>0</v>
      </c>
      <c r="W1005">
        <f>IF(Table2[[#This Row],[voice_mail_plan]]="yes",1,0)</f>
        <v>0</v>
      </c>
      <c r="X1005" t="str">
        <f t="shared" si="30"/>
        <v>Medium</v>
      </c>
      <c r="Y1005" t="str">
        <f>IF(Table2[[#This Row],[total_intl_charge]] &gt; AVERAGE($R$2:$R$4245),"High","Low")</f>
        <v>High</v>
      </c>
      <c r="Z1005" t="str">
        <f>IF(AND(G1005&gt;AVERAGE(train!$G$2:$G$4251),K1005&gt;AVERAGE(train!$K$2:$K$4251)),"High Day &amp; Eve",IF(AND(G1005&gt;AVERAGE(train!$G$2:$G$4251),K1005&lt;=AVERAGE(train!$K$2:$K$4251)),"High Day Only",IF(AND(G1005&lt;=AVERAGE(train!$G$2:$G$4251),K1005&gt;AVERAGE(train!$K$2:$K$4251)),"High Eve Only","Low Usage")))</f>
        <v>High Day &amp; Eve</v>
      </c>
    </row>
    <row r="1006" spans="1:26">
      <c r="A1006" t="s">
        <v>63</v>
      </c>
      <c r="B1006">
        <v>180</v>
      </c>
      <c r="C1006" t="s">
        <v>21</v>
      </c>
      <c r="D1006" t="s">
        <v>22</v>
      </c>
      <c r="E1006" t="s">
        <v>23</v>
      </c>
      <c r="F1006">
        <v>33</v>
      </c>
      <c r="G1006">
        <v>231.8</v>
      </c>
      <c r="H1006">
        <v>78</v>
      </c>
      <c r="I1006">
        <v>39.409999999999997</v>
      </c>
      <c r="J1006">
        <v>232.9</v>
      </c>
      <c r="K1006">
        <v>79</v>
      </c>
      <c r="L1006">
        <v>19.8</v>
      </c>
      <c r="M1006">
        <v>206.9</v>
      </c>
      <c r="N1006">
        <v>121</v>
      </c>
      <c r="O1006">
        <v>9.31</v>
      </c>
      <c r="P1006">
        <v>7.6</v>
      </c>
      <c r="Q1006">
        <v>4</v>
      </c>
      <c r="R1006">
        <v>2.0499999999999998</v>
      </c>
      <c r="S1006">
        <v>1</v>
      </c>
      <c r="T1006" t="s">
        <v>22</v>
      </c>
      <c r="U1006">
        <f t="shared" si="31"/>
        <v>0</v>
      </c>
      <c r="V1006">
        <f>IF(Table2[[#This Row],[international_plan]]="yes",1,0)</f>
        <v>0</v>
      </c>
      <c r="W1006">
        <f>IF(Table2[[#This Row],[voice_mail_plan]]="yes",1,0)</f>
        <v>1</v>
      </c>
      <c r="X1006" t="str">
        <f t="shared" si="30"/>
        <v>Very High</v>
      </c>
      <c r="Y1006" t="str">
        <f>IF(Table2[[#This Row],[total_intl_charge]] &gt; AVERAGE($R$2:$R$4245),"High","Low")</f>
        <v>Low</v>
      </c>
      <c r="Z1006" t="str">
        <f>IF(AND(G1006&gt;AVERAGE(train!$G$2:$G$4251),K1006&gt;AVERAGE(train!$K$2:$K$4251)),"High Day &amp; Eve",IF(AND(G1006&gt;AVERAGE(train!$G$2:$G$4251),K1006&lt;=AVERAGE(train!$K$2:$K$4251)),"High Day Only",IF(AND(G1006&lt;=AVERAGE(train!$G$2:$G$4251),K1006&gt;AVERAGE(train!$K$2:$K$4251)),"High Eve Only","Low Usage")))</f>
        <v>High Day Only</v>
      </c>
    </row>
    <row r="1007" spans="1:26">
      <c r="A1007" t="s">
        <v>64</v>
      </c>
      <c r="B1007">
        <v>100</v>
      </c>
      <c r="C1007" t="s">
        <v>21</v>
      </c>
      <c r="D1007" t="s">
        <v>22</v>
      </c>
      <c r="E1007" t="s">
        <v>23</v>
      </c>
      <c r="F1007">
        <v>25</v>
      </c>
      <c r="G1007">
        <v>215.9</v>
      </c>
      <c r="H1007">
        <v>90</v>
      </c>
      <c r="I1007">
        <v>36.700000000000003</v>
      </c>
      <c r="J1007">
        <v>257.89999999999998</v>
      </c>
      <c r="K1007">
        <v>92</v>
      </c>
      <c r="L1007">
        <v>21.92</v>
      </c>
      <c r="M1007">
        <v>180.2</v>
      </c>
      <c r="N1007">
        <v>157</v>
      </c>
      <c r="O1007">
        <v>8.11</v>
      </c>
      <c r="P1007">
        <v>11.6</v>
      </c>
      <c r="Q1007">
        <v>4</v>
      </c>
      <c r="R1007">
        <v>3.13</v>
      </c>
      <c r="S1007">
        <v>1</v>
      </c>
      <c r="T1007" t="s">
        <v>22</v>
      </c>
      <c r="U1007">
        <f t="shared" si="31"/>
        <v>0</v>
      </c>
      <c r="V1007">
        <f>IF(Table2[[#This Row],[international_plan]]="yes",1,0)</f>
        <v>0</v>
      </c>
      <c r="W1007">
        <f>IF(Table2[[#This Row],[voice_mail_plan]]="yes",1,0)</f>
        <v>1</v>
      </c>
      <c r="X1007" t="str">
        <f t="shared" si="30"/>
        <v>Medium</v>
      </c>
      <c r="Y1007" t="str">
        <f>IF(Table2[[#This Row],[total_intl_charge]] &gt; AVERAGE($R$2:$R$4245),"High","Low")</f>
        <v>High</v>
      </c>
      <c r="Z1007" t="str">
        <f>IF(AND(G1007&gt;AVERAGE(train!$G$2:$G$4251),K1007&gt;AVERAGE(train!$K$2:$K$4251)),"High Day &amp; Eve",IF(AND(G1007&gt;AVERAGE(train!$G$2:$G$4251),K1007&lt;=AVERAGE(train!$K$2:$K$4251)),"High Day Only",IF(AND(G1007&lt;=AVERAGE(train!$G$2:$G$4251),K1007&gt;AVERAGE(train!$K$2:$K$4251)),"High Eve Only","Low Usage")))</f>
        <v>High Day Only</v>
      </c>
    </row>
    <row r="1008" spans="1:26">
      <c r="A1008" t="s">
        <v>20</v>
      </c>
      <c r="B1008">
        <v>119</v>
      </c>
      <c r="C1008" t="s">
        <v>21</v>
      </c>
      <c r="D1008" t="s">
        <v>22</v>
      </c>
      <c r="E1008" t="s">
        <v>23</v>
      </c>
      <c r="F1008">
        <v>35</v>
      </c>
      <c r="G1008">
        <v>217.1</v>
      </c>
      <c r="H1008">
        <v>92</v>
      </c>
      <c r="I1008">
        <v>36.909999999999997</v>
      </c>
      <c r="J1008">
        <v>220.8</v>
      </c>
      <c r="K1008">
        <v>134</v>
      </c>
      <c r="L1008">
        <v>18.77</v>
      </c>
      <c r="M1008">
        <v>249.5</v>
      </c>
      <c r="N1008">
        <v>93</v>
      </c>
      <c r="O1008">
        <v>11.23</v>
      </c>
      <c r="P1008">
        <v>8</v>
      </c>
      <c r="Q1008">
        <v>5</v>
      </c>
      <c r="R1008">
        <v>2.16</v>
      </c>
      <c r="S1008">
        <v>2</v>
      </c>
      <c r="T1008" t="s">
        <v>22</v>
      </c>
      <c r="U1008">
        <f t="shared" si="31"/>
        <v>0</v>
      </c>
      <c r="V1008">
        <f>IF(Table2[[#This Row],[international_plan]]="yes",1,0)</f>
        <v>0</v>
      </c>
      <c r="W1008">
        <f>IF(Table2[[#This Row],[voice_mail_plan]]="yes",1,0)</f>
        <v>1</v>
      </c>
      <c r="X1008" t="str">
        <f t="shared" si="30"/>
        <v>High</v>
      </c>
      <c r="Y1008" t="str">
        <f>IF(Table2[[#This Row],[total_intl_charge]] &gt; AVERAGE($R$2:$R$4245),"High","Low")</f>
        <v>Low</v>
      </c>
      <c r="Z1008" t="str">
        <f>IF(AND(G1008&gt;AVERAGE(train!$G$2:$G$4251),K1008&gt;AVERAGE(train!$K$2:$K$4251)),"High Day &amp; Eve",IF(AND(G1008&gt;AVERAGE(train!$G$2:$G$4251),K1008&lt;=AVERAGE(train!$K$2:$K$4251)),"High Day Only",IF(AND(G1008&lt;=AVERAGE(train!$G$2:$G$4251),K1008&gt;AVERAGE(train!$K$2:$K$4251)),"High Eve Only","Low Usage")))</f>
        <v>High Day &amp; Eve</v>
      </c>
    </row>
    <row r="1009" spans="1:26">
      <c r="A1009" t="s">
        <v>29</v>
      </c>
      <c r="B1009">
        <v>86</v>
      </c>
      <c r="C1009" t="s">
        <v>21</v>
      </c>
      <c r="D1009" t="s">
        <v>22</v>
      </c>
      <c r="E1009" t="s">
        <v>22</v>
      </c>
      <c r="F1009">
        <v>0</v>
      </c>
      <c r="G1009">
        <v>83.5</v>
      </c>
      <c r="H1009">
        <v>96</v>
      </c>
      <c r="I1009">
        <v>14.2</v>
      </c>
      <c r="J1009">
        <v>221.1</v>
      </c>
      <c r="K1009">
        <v>63</v>
      </c>
      <c r="L1009">
        <v>18.79</v>
      </c>
      <c r="M1009">
        <v>349.7</v>
      </c>
      <c r="N1009">
        <v>75</v>
      </c>
      <c r="O1009">
        <v>15.74</v>
      </c>
      <c r="P1009">
        <v>12.6</v>
      </c>
      <c r="Q1009">
        <v>3</v>
      </c>
      <c r="R1009">
        <v>3.4</v>
      </c>
      <c r="S1009">
        <v>0</v>
      </c>
      <c r="T1009" t="s">
        <v>22</v>
      </c>
      <c r="U1009">
        <f t="shared" si="31"/>
        <v>0</v>
      </c>
      <c r="V1009">
        <f>IF(Table2[[#This Row],[international_plan]]="yes",1,0)</f>
        <v>0</v>
      </c>
      <c r="W1009">
        <f>IF(Table2[[#This Row],[voice_mail_plan]]="yes",1,0)</f>
        <v>0</v>
      </c>
      <c r="X1009" t="str">
        <f t="shared" si="30"/>
        <v>Medium</v>
      </c>
      <c r="Y1009" t="str">
        <f>IF(Table2[[#This Row],[total_intl_charge]] &gt; AVERAGE($R$2:$R$4245),"High","Low")</f>
        <v>High</v>
      </c>
      <c r="Z1009" t="str">
        <f>IF(AND(G1009&gt;AVERAGE(train!$G$2:$G$4251),K1009&gt;AVERAGE(train!$K$2:$K$4251)),"High Day &amp; Eve",IF(AND(G1009&gt;AVERAGE(train!$G$2:$G$4251),K1009&lt;=AVERAGE(train!$K$2:$K$4251)),"High Day Only",IF(AND(G1009&lt;=AVERAGE(train!$G$2:$G$4251),K1009&gt;AVERAGE(train!$K$2:$K$4251)),"High Eve Only","Low Usage")))</f>
        <v>Low Usage</v>
      </c>
    </row>
    <row r="1010" spans="1:26">
      <c r="A1010" t="s">
        <v>30</v>
      </c>
      <c r="B1010">
        <v>155</v>
      </c>
      <c r="C1010" t="s">
        <v>25</v>
      </c>
      <c r="D1010" t="s">
        <v>22</v>
      </c>
      <c r="E1010" t="s">
        <v>23</v>
      </c>
      <c r="F1010">
        <v>39</v>
      </c>
      <c r="G1010">
        <v>183.3</v>
      </c>
      <c r="H1010">
        <v>106</v>
      </c>
      <c r="I1010">
        <v>31.16</v>
      </c>
      <c r="J1010">
        <v>205.1</v>
      </c>
      <c r="K1010">
        <v>101</v>
      </c>
      <c r="L1010">
        <v>17.43</v>
      </c>
      <c r="M1010">
        <v>263.7</v>
      </c>
      <c r="N1010">
        <v>90</v>
      </c>
      <c r="O1010">
        <v>11.87</v>
      </c>
      <c r="P1010">
        <v>5.0999999999999996</v>
      </c>
      <c r="Q1010">
        <v>7</v>
      </c>
      <c r="R1010">
        <v>1.38</v>
      </c>
      <c r="S1010">
        <v>1</v>
      </c>
      <c r="T1010" t="s">
        <v>22</v>
      </c>
      <c r="U1010">
        <f t="shared" si="31"/>
        <v>0</v>
      </c>
      <c r="V1010">
        <f>IF(Table2[[#This Row],[international_plan]]="yes",1,0)</f>
        <v>0</v>
      </c>
      <c r="W1010">
        <f>IF(Table2[[#This Row],[voice_mail_plan]]="yes",1,0)</f>
        <v>1</v>
      </c>
      <c r="X1010" t="str">
        <f t="shared" si="30"/>
        <v>Very High</v>
      </c>
      <c r="Y1010" t="str">
        <f>IF(Table2[[#This Row],[total_intl_charge]] &gt; AVERAGE($R$2:$R$4245),"High","Low")</f>
        <v>Low</v>
      </c>
      <c r="Z1010" t="str">
        <f>IF(AND(G1010&gt;AVERAGE(train!$G$2:$G$4251),K1010&gt;AVERAGE(train!$K$2:$K$4251)),"High Day &amp; Eve",IF(AND(G1010&gt;AVERAGE(train!$G$2:$G$4251),K1010&lt;=AVERAGE(train!$K$2:$K$4251)),"High Day Only",IF(AND(G1010&lt;=AVERAGE(train!$G$2:$G$4251),K1010&gt;AVERAGE(train!$K$2:$K$4251)),"High Eve Only","Low Usage")))</f>
        <v>High Day &amp; Eve</v>
      </c>
    </row>
    <row r="1011" spans="1:26">
      <c r="A1011" t="s">
        <v>72</v>
      </c>
      <c r="B1011">
        <v>78</v>
      </c>
      <c r="C1011" t="s">
        <v>21</v>
      </c>
      <c r="D1011" t="s">
        <v>23</v>
      </c>
      <c r="E1011" t="s">
        <v>22</v>
      </c>
      <c r="F1011">
        <v>0</v>
      </c>
      <c r="G1011">
        <v>236.8</v>
      </c>
      <c r="H1011">
        <v>141</v>
      </c>
      <c r="I1011">
        <v>40.26</v>
      </c>
      <c r="J1011">
        <v>265.3</v>
      </c>
      <c r="K1011">
        <v>101</v>
      </c>
      <c r="L1011">
        <v>22.55</v>
      </c>
      <c r="M1011">
        <v>152.4</v>
      </c>
      <c r="N1011">
        <v>77</v>
      </c>
      <c r="O1011">
        <v>6.86</v>
      </c>
      <c r="P1011">
        <v>9.5</v>
      </c>
      <c r="Q1011">
        <v>2</v>
      </c>
      <c r="R1011">
        <v>2.57</v>
      </c>
      <c r="S1011">
        <v>1</v>
      </c>
      <c r="T1011" t="s">
        <v>23</v>
      </c>
      <c r="U1011">
        <f t="shared" si="31"/>
        <v>1</v>
      </c>
      <c r="V1011">
        <f>IF(Table2[[#This Row],[international_plan]]="yes",1,0)</f>
        <v>1</v>
      </c>
      <c r="W1011">
        <f>IF(Table2[[#This Row],[voice_mail_plan]]="yes",1,0)</f>
        <v>0</v>
      </c>
      <c r="X1011" t="str">
        <f t="shared" si="30"/>
        <v>Medium</v>
      </c>
      <c r="Y1011" t="str">
        <f>IF(Table2[[#This Row],[total_intl_charge]] &gt; AVERAGE($R$2:$R$4245),"High","Low")</f>
        <v>Low</v>
      </c>
      <c r="Z1011" t="str">
        <f>IF(AND(G1011&gt;AVERAGE(train!$G$2:$G$4251),K1011&gt;AVERAGE(train!$K$2:$K$4251)),"High Day &amp; Eve",IF(AND(G1011&gt;AVERAGE(train!$G$2:$G$4251),K1011&lt;=AVERAGE(train!$K$2:$K$4251)),"High Day Only",IF(AND(G1011&lt;=AVERAGE(train!$G$2:$G$4251),K1011&gt;AVERAGE(train!$K$2:$K$4251)),"High Eve Only","Low Usage")))</f>
        <v>High Day &amp; Eve</v>
      </c>
    </row>
    <row r="1012" spans="1:26">
      <c r="A1012" t="s">
        <v>24</v>
      </c>
      <c r="B1012">
        <v>153</v>
      </c>
      <c r="C1012" t="s">
        <v>21</v>
      </c>
      <c r="D1012" t="s">
        <v>22</v>
      </c>
      <c r="E1012" t="s">
        <v>22</v>
      </c>
      <c r="F1012">
        <v>0</v>
      </c>
      <c r="G1012">
        <v>193.8</v>
      </c>
      <c r="H1012">
        <v>90</v>
      </c>
      <c r="I1012">
        <v>32.950000000000003</v>
      </c>
      <c r="J1012">
        <v>195.3</v>
      </c>
      <c r="K1012">
        <v>121</v>
      </c>
      <c r="L1012">
        <v>16.600000000000001</v>
      </c>
      <c r="M1012">
        <v>182.7</v>
      </c>
      <c r="N1012">
        <v>108</v>
      </c>
      <c r="O1012">
        <v>8.2200000000000006</v>
      </c>
      <c r="P1012">
        <v>8.5</v>
      </c>
      <c r="Q1012">
        <v>3</v>
      </c>
      <c r="R1012">
        <v>2.2999999999999998</v>
      </c>
      <c r="S1012">
        <v>1</v>
      </c>
      <c r="T1012" t="s">
        <v>22</v>
      </c>
      <c r="U1012">
        <f t="shared" si="31"/>
        <v>0</v>
      </c>
      <c r="V1012">
        <f>IF(Table2[[#This Row],[international_plan]]="yes",1,0)</f>
        <v>0</v>
      </c>
      <c r="W1012">
        <f>IF(Table2[[#This Row],[voice_mail_plan]]="yes",1,0)</f>
        <v>0</v>
      </c>
      <c r="X1012" t="str">
        <f t="shared" si="30"/>
        <v>Very High</v>
      </c>
      <c r="Y1012" t="str">
        <f>IF(Table2[[#This Row],[total_intl_charge]] &gt; AVERAGE($R$2:$R$4245),"High","Low")</f>
        <v>Low</v>
      </c>
      <c r="Z1012" t="str">
        <f>IF(AND(G1012&gt;AVERAGE(train!$G$2:$G$4251),K1012&gt;AVERAGE(train!$K$2:$K$4251)),"High Day &amp; Eve",IF(AND(G1012&gt;AVERAGE(train!$G$2:$G$4251),K1012&lt;=AVERAGE(train!$K$2:$K$4251)),"High Day Only",IF(AND(G1012&lt;=AVERAGE(train!$G$2:$G$4251),K1012&gt;AVERAGE(train!$K$2:$K$4251)),"High Eve Only","Low Usage")))</f>
        <v>High Day &amp; Eve</v>
      </c>
    </row>
    <row r="1013" spans="1:26">
      <c r="A1013" t="s">
        <v>34</v>
      </c>
      <c r="B1013">
        <v>92</v>
      </c>
      <c r="C1013" t="s">
        <v>28</v>
      </c>
      <c r="D1013" t="s">
        <v>22</v>
      </c>
      <c r="E1013" t="s">
        <v>23</v>
      </c>
      <c r="F1013">
        <v>25</v>
      </c>
      <c r="G1013">
        <v>134</v>
      </c>
      <c r="H1013">
        <v>112</v>
      </c>
      <c r="I1013">
        <v>22.78</v>
      </c>
      <c r="J1013">
        <v>206</v>
      </c>
      <c r="K1013">
        <v>111</v>
      </c>
      <c r="L1013">
        <v>17.510000000000002</v>
      </c>
      <c r="M1013">
        <v>180.6</v>
      </c>
      <c r="N1013">
        <v>118</v>
      </c>
      <c r="O1013">
        <v>8.1300000000000008</v>
      </c>
      <c r="P1013">
        <v>9.6999999999999993</v>
      </c>
      <c r="Q1013">
        <v>4</v>
      </c>
      <c r="R1013">
        <v>2.62</v>
      </c>
      <c r="S1013">
        <v>0</v>
      </c>
      <c r="T1013" t="s">
        <v>22</v>
      </c>
      <c r="U1013">
        <f t="shared" si="31"/>
        <v>0</v>
      </c>
      <c r="V1013">
        <f>IF(Table2[[#This Row],[international_plan]]="yes",1,0)</f>
        <v>0</v>
      </c>
      <c r="W1013">
        <f>IF(Table2[[#This Row],[voice_mail_plan]]="yes",1,0)</f>
        <v>1</v>
      </c>
      <c r="X1013" t="str">
        <f t="shared" si="30"/>
        <v>Medium</v>
      </c>
      <c r="Y1013" t="str">
        <f>IF(Table2[[#This Row],[total_intl_charge]] &gt; AVERAGE($R$2:$R$4245),"High","Low")</f>
        <v>Low</v>
      </c>
      <c r="Z1013" t="str">
        <f>IF(AND(G1013&gt;AVERAGE(train!$G$2:$G$4251),K1013&gt;AVERAGE(train!$K$2:$K$4251)),"High Day &amp; Eve",IF(AND(G1013&gt;AVERAGE(train!$G$2:$G$4251),K1013&lt;=AVERAGE(train!$K$2:$K$4251)),"High Day Only",IF(AND(G1013&lt;=AVERAGE(train!$G$2:$G$4251),K1013&gt;AVERAGE(train!$K$2:$K$4251)),"High Eve Only","Low Usage")))</f>
        <v>High Eve Only</v>
      </c>
    </row>
    <row r="1014" spans="1:26">
      <c r="A1014" t="s">
        <v>59</v>
      </c>
      <c r="B1014">
        <v>13</v>
      </c>
      <c r="C1014" t="s">
        <v>28</v>
      </c>
      <c r="D1014" t="s">
        <v>22</v>
      </c>
      <c r="E1014" t="s">
        <v>23</v>
      </c>
      <c r="F1014">
        <v>25</v>
      </c>
      <c r="G1014">
        <v>176.6</v>
      </c>
      <c r="H1014">
        <v>65</v>
      </c>
      <c r="I1014">
        <v>30.02</v>
      </c>
      <c r="J1014">
        <v>172.7</v>
      </c>
      <c r="K1014">
        <v>96</v>
      </c>
      <c r="L1014">
        <v>14.68</v>
      </c>
      <c r="M1014">
        <v>104.5</v>
      </c>
      <c r="N1014">
        <v>128</v>
      </c>
      <c r="O1014">
        <v>4.7</v>
      </c>
      <c r="P1014">
        <v>11.3</v>
      </c>
      <c r="Q1014">
        <v>5</v>
      </c>
      <c r="R1014">
        <v>3.05</v>
      </c>
      <c r="S1014">
        <v>2</v>
      </c>
      <c r="T1014" t="s">
        <v>22</v>
      </c>
      <c r="U1014">
        <f t="shared" si="31"/>
        <v>0</v>
      </c>
      <c r="V1014">
        <f>IF(Table2[[#This Row],[international_plan]]="yes",1,0)</f>
        <v>0</v>
      </c>
      <c r="W1014">
        <f>IF(Table2[[#This Row],[voice_mail_plan]]="yes",1,0)</f>
        <v>1</v>
      </c>
      <c r="X1014" t="str">
        <f t="shared" si="30"/>
        <v>Low</v>
      </c>
      <c r="Y1014" t="str">
        <f>IF(Table2[[#This Row],[total_intl_charge]] &gt; AVERAGE($R$2:$R$4245),"High","Low")</f>
        <v>High</v>
      </c>
      <c r="Z1014" t="str">
        <f>IF(AND(G1014&gt;AVERAGE(train!$G$2:$G$4251),K1014&gt;AVERAGE(train!$K$2:$K$4251)),"High Day &amp; Eve",IF(AND(G1014&gt;AVERAGE(train!$G$2:$G$4251),K1014&lt;=AVERAGE(train!$K$2:$K$4251)),"High Day Only",IF(AND(G1014&lt;=AVERAGE(train!$G$2:$G$4251),K1014&gt;AVERAGE(train!$K$2:$K$4251)),"High Eve Only","Low Usage")))</f>
        <v>Low Usage</v>
      </c>
    </row>
    <row r="1015" spans="1:26">
      <c r="A1015" t="s">
        <v>69</v>
      </c>
      <c r="B1015">
        <v>154</v>
      </c>
      <c r="C1015" t="s">
        <v>21</v>
      </c>
      <c r="D1015" t="s">
        <v>22</v>
      </c>
      <c r="E1015" t="s">
        <v>22</v>
      </c>
      <c r="F1015">
        <v>0</v>
      </c>
      <c r="G1015">
        <v>191.4</v>
      </c>
      <c r="H1015">
        <v>93</v>
      </c>
      <c r="I1015">
        <v>32.54</v>
      </c>
      <c r="J1015">
        <v>205.4</v>
      </c>
      <c r="K1015">
        <v>119</v>
      </c>
      <c r="L1015">
        <v>17.46</v>
      </c>
      <c r="M1015">
        <v>205.7</v>
      </c>
      <c r="N1015">
        <v>121</v>
      </c>
      <c r="O1015">
        <v>9.26</v>
      </c>
      <c r="P1015">
        <v>10.199999999999999</v>
      </c>
      <c r="Q1015">
        <v>3</v>
      </c>
      <c r="R1015">
        <v>2.75</v>
      </c>
      <c r="S1015">
        <v>3</v>
      </c>
      <c r="T1015" t="s">
        <v>22</v>
      </c>
      <c r="U1015">
        <f t="shared" si="31"/>
        <v>0</v>
      </c>
      <c r="V1015">
        <f>IF(Table2[[#This Row],[international_plan]]="yes",1,0)</f>
        <v>0</v>
      </c>
      <c r="W1015">
        <f>IF(Table2[[#This Row],[voice_mail_plan]]="yes",1,0)</f>
        <v>0</v>
      </c>
      <c r="X1015" t="str">
        <f t="shared" si="30"/>
        <v>Very High</v>
      </c>
      <c r="Y1015" t="str">
        <f>IF(Table2[[#This Row],[total_intl_charge]] &gt; AVERAGE($R$2:$R$4245),"High","Low")</f>
        <v>Low</v>
      </c>
      <c r="Z1015" t="str">
        <f>IF(AND(G1015&gt;AVERAGE(train!$G$2:$G$4251),K1015&gt;AVERAGE(train!$K$2:$K$4251)),"High Day &amp; Eve",IF(AND(G1015&gt;AVERAGE(train!$G$2:$G$4251),K1015&lt;=AVERAGE(train!$K$2:$K$4251)),"High Day Only",IF(AND(G1015&lt;=AVERAGE(train!$G$2:$G$4251),K1015&gt;AVERAGE(train!$K$2:$K$4251)),"High Eve Only","Low Usage")))</f>
        <v>High Day &amp; Eve</v>
      </c>
    </row>
    <row r="1016" spans="1:26">
      <c r="A1016" t="s">
        <v>74</v>
      </c>
      <c r="B1016">
        <v>144</v>
      </c>
      <c r="C1016" t="s">
        <v>28</v>
      </c>
      <c r="D1016" t="s">
        <v>23</v>
      </c>
      <c r="E1016" t="s">
        <v>23</v>
      </c>
      <c r="F1016">
        <v>35</v>
      </c>
      <c r="G1016">
        <v>174.8</v>
      </c>
      <c r="H1016">
        <v>127</v>
      </c>
      <c r="I1016">
        <v>29.72</v>
      </c>
      <c r="J1016">
        <v>219.6</v>
      </c>
      <c r="K1016">
        <v>93</v>
      </c>
      <c r="L1016">
        <v>18.670000000000002</v>
      </c>
      <c r="M1016">
        <v>255.8</v>
      </c>
      <c r="N1016">
        <v>90</v>
      </c>
      <c r="O1016">
        <v>11.51</v>
      </c>
      <c r="P1016">
        <v>12.8</v>
      </c>
      <c r="Q1016">
        <v>3</v>
      </c>
      <c r="R1016">
        <v>3.46</v>
      </c>
      <c r="S1016">
        <v>0</v>
      </c>
      <c r="T1016" t="s">
        <v>22</v>
      </c>
      <c r="U1016">
        <f t="shared" si="31"/>
        <v>0</v>
      </c>
      <c r="V1016">
        <f>IF(Table2[[#This Row],[international_plan]]="yes",1,0)</f>
        <v>1</v>
      </c>
      <c r="W1016">
        <f>IF(Table2[[#This Row],[voice_mail_plan]]="yes",1,0)</f>
        <v>1</v>
      </c>
      <c r="X1016" t="str">
        <f t="shared" si="30"/>
        <v>Very High</v>
      </c>
      <c r="Y1016" t="str">
        <f>IF(Table2[[#This Row],[total_intl_charge]] &gt; AVERAGE($R$2:$R$4245),"High","Low")</f>
        <v>High</v>
      </c>
      <c r="Z1016" t="str">
        <f>IF(AND(G1016&gt;AVERAGE(train!$G$2:$G$4251),K1016&gt;AVERAGE(train!$K$2:$K$4251)),"High Day &amp; Eve",IF(AND(G1016&gt;AVERAGE(train!$G$2:$G$4251),K1016&lt;=AVERAGE(train!$K$2:$K$4251)),"High Day Only",IF(AND(G1016&lt;=AVERAGE(train!$G$2:$G$4251),K1016&gt;AVERAGE(train!$K$2:$K$4251)),"High Eve Only","Low Usage")))</f>
        <v>Low Usage</v>
      </c>
    </row>
    <row r="1017" spans="1:26">
      <c r="A1017" t="s">
        <v>31</v>
      </c>
      <c r="B1017">
        <v>48</v>
      </c>
      <c r="C1017" t="s">
        <v>25</v>
      </c>
      <c r="D1017" t="s">
        <v>22</v>
      </c>
      <c r="E1017" t="s">
        <v>22</v>
      </c>
      <c r="F1017">
        <v>0</v>
      </c>
      <c r="G1017">
        <v>275.2</v>
      </c>
      <c r="H1017">
        <v>67</v>
      </c>
      <c r="I1017">
        <v>46.78</v>
      </c>
      <c r="J1017">
        <v>180.2</v>
      </c>
      <c r="K1017">
        <v>108</v>
      </c>
      <c r="L1017">
        <v>15.32</v>
      </c>
      <c r="M1017">
        <v>159</v>
      </c>
      <c r="N1017">
        <v>110</v>
      </c>
      <c r="O1017">
        <v>7.15</v>
      </c>
      <c r="P1017">
        <v>7.9</v>
      </c>
      <c r="Q1017">
        <v>2</v>
      </c>
      <c r="R1017">
        <v>2.13</v>
      </c>
      <c r="S1017">
        <v>1</v>
      </c>
      <c r="T1017" t="s">
        <v>22</v>
      </c>
      <c r="U1017">
        <f t="shared" si="31"/>
        <v>0</v>
      </c>
      <c r="V1017">
        <f>IF(Table2[[#This Row],[international_plan]]="yes",1,0)</f>
        <v>0</v>
      </c>
      <c r="W1017">
        <f>IF(Table2[[#This Row],[voice_mail_plan]]="yes",1,0)</f>
        <v>0</v>
      </c>
      <c r="X1017" t="str">
        <f t="shared" si="30"/>
        <v>Low</v>
      </c>
      <c r="Y1017" t="str">
        <f>IF(Table2[[#This Row],[total_intl_charge]] &gt; AVERAGE($R$2:$R$4245),"High","Low")</f>
        <v>Low</v>
      </c>
      <c r="Z1017" t="str">
        <f>IF(AND(G1017&gt;AVERAGE(train!$G$2:$G$4251),K1017&gt;AVERAGE(train!$K$2:$K$4251)),"High Day &amp; Eve",IF(AND(G1017&gt;AVERAGE(train!$G$2:$G$4251),K1017&lt;=AVERAGE(train!$K$2:$K$4251)),"High Day Only",IF(AND(G1017&lt;=AVERAGE(train!$G$2:$G$4251),K1017&gt;AVERAGE(train!$K$2:$K$4251)),"High Eve Only","Low Usage")))</f>
        <v>High Day &amp; Eve</v>
      </c>
    </row>
    <row r="1018" spans="1:26">
      <c r="A1018" t="s">
        <v>75</v>
      </c>
      <c r="B1018">
        <v>94</v>
      </c>
      <c r="C1018" t="s">
        <v>25</v>
      </c>
      <c r="D1018" t="s">
        <v>22</v>
      </c>
      <c r="E1018" t="s">
        <v>22</v>
      </c>
      <c r="F1018">
        <v>0</v>
      </c>
      <c r="G1018">
        <v>174</v>
      </c>
      <c r="H1018">
        <v>85</v>
      </c>
      <c r="I1018">
        <v>29.58</v>
      </c>
      <c r="J1018">
        <v>241.1</v>
      </c>
      <c r="K1018">
        <v>114</v>
      </c>
      <c r="L1018">
        <v>20.49</v>
      </c>
      <c r="M1018">
        <v>207.8</v>
      </c>
      <c r="N1018">
        <v>94</v>
      </c>
      <c r="O1018">
        <v>9.35</v>
      </c>
      <c r="P1018">
        <v>7.9</v>
      </c>
      <c r="Q1018">
        <v>1</v>
      </c>
      <c r="R1018">
        <v>2.13</v>
      </c>
      <c r="S1018">
        <v>1</v>
      </c>
      <c r="T1018" t="s">
        <v>22</v>
      </c>
      <c r="U1018">
        <f t="shared" si="31"/>
        <v>0</v>
      </c>
      <c r="V1018">
        <f>IF(Table2[[#This Row],[international_plan]]="yes",1,0)</f>
        <v>0</v>
      </c>
      <c r="W1018">
        <f>IF(Table2[[#This Row],[voice_mail_plan]]="yes",1,0)</f>
        <v>0</v>
      </c>
      <c r="X1018" t="str">
        <f t="shared" si="30"/>
        <v>Medium</v>
      </c>
      <c r="Y1018" t="str">
        <f>IF(Table2[[#This Row],[total_intl_charge]] &gt; AVERAGE($R$2:$R$4245),"High","Low")</f>
        <v>Low</v>
      </c>
      <c r="Z1018" t="str">
        <f>IF(AND(G1018&gt;AVERAGE(train!$G$2:$G$4251),K1018&gt;AVERAGE(train!$K$2:$K$4251)),"High Day &amp; Eve",IF(AND(G1018&gt;AVERAGE(train!$G$2:$G$4251),K1018&lt;=AVERAGE(train!$K$2:$K$4251)),"High Day Only",IF(AND(G1018&lt;=AVERAGE(train!$G$2:$G$4251),K1018&gt;AVERAGE(train!$K$2:$K$4251)),"High Eve Only","Low Usage")))</f>
        <v>High Eve Only</v>
      </c>
    </row>
    <row r="1019" spans="1:26">
      <c r="A1019" t="s">
        <v>55</v>
      </c>
      <c r="B1019">
        <v>139</v>
      </c>
      <c r="C1019" t="s">
        <v>21</v>
      </c>
      <c r="D1019" t="s">
        <v>22</v>
      </c>
      <c r="E1019" t="s">
        <v>22</v>
      </c>
      <c r="F1019">
        <v>0</v>
      </c>
      <c r="G1019">
        <v>165</v>
      </c>
      <c r="H1019">
        <v>132</v>
      </c>
      <c r="I1019">
        <v>28.05</v>
      </c>
      <c r="J1019">
        <v>249.7</v>
      </c>
      <c r="K1019">
        <v>86</v>
      </c>
      <c r="L1019">
        <v>21.22</v>
      </c>
      <c r="M1019">
        <v>170.3</v>
      </c>
      <c r="N1019">
        <v>128</v>
      </c>
      <c r="O1019">
        <v>7.66</v>
      </c>
      <c r="P1019">
        <v>12.6</v>
      </c>
      <c r="Q1019">
        <v>8</v>
      </c>
      <c r="R1019">
        <v>3.4</v>
      </c>
      <c r="S1019">
        <v>1</v>
      </c>
      <c r="T1019" t="s">
        <v>22</v>
      </c>
      <c r="U1019">
        <f t="shared" si="31"/>
        <v>0</v>
      </c>
      <c r="V1019">
        <f>IF(Table2[[#This Row],[international_plan]]="yes",1,0)</f>
        <v>0</v>
      </c>
      <c r="W1019">
        <f>IF(Table2[[#This Row],[voice_mail_plan]]="yes",1,0)</f>
        <v>0</v>
      </c>
      <c r="X1019" t="str">
        <f t="shared" si="30"/>
        <v>Very High</v>
      </c>
      <c r="Y1019" t="str">
        <f>IF(Table2[[#This Row],[total_intl_charge]] &gt; AVERAGE($R$2:$R$4245),"High","Low")</f>
        <v>High</v>
      </c>
      <c r="Z1019" t="str">
        <f>IF(AND(G1019&gt;AVERAGE(train!$G$2:$G$4251),K1019&gt;AVERAGE(train!$K$2:$K$4251)),"High Day &amp; Eve",IF(AND(G1019&gt;AVERAGE(train!$G$2:$G$4251),K1019&lt;=AVERAGE(train!$K$2:$K$4251)),"High Day Only",IF(AND(G1019&lt;=AVERAGE(train!$G$2:$G$4251),K1019&gt;AVERAGE(train!$K$2:$K$4251)),"High Eve Only","Low Usage")))</f>
        <v>Low Usage</v>
      </c>
    </row>
    <row r="1020" spans="1:26">
      <c r="A1020" t="s">
        <v>67</v>
      </c>
      <c r="B1020">
        <v>126</v>
      </c>
      <c r="C1020" t="s">
        <v>21</v>
      </c>
      <c r="D1020" t="s">
        <v>22</v>
      </c>
      <c r="E1020" t="s">
        <v>22</v>
      </c>
      <c r="F1020">
        <v>0</v>
      </c>
      <c r="G1020">
        <v>228.7</v>
      </c>
      <c r="H1020">
        <v>102</v>
      </c>
      <c r="I1020">
        <v>38.880000000000003</v>
      </c>
      <c r="J1020">
        <v>168.7</v>
      </c>
      <c r="K1020">
        <v>99</v>
      </c>
      <c r="L1020">
        <v>14.34</v>
      </c>
      <c r="M1020">
        <v>223.5</v>
      </c>
      <c r="N1020">
        <v>100</v>
      </c>
      <c r="O1020">
        <v>10.06</v>
      </c>
      <c r="P1020">
        <v>11.8</v>
      </c>
      <c r="Q1020">
        <v>4</v>
      </c>
      <c r="R1020">
        <v>3.19</v>
      </c>
      <c r="S1020">
        <v>1</v>
      </c>
      <c r="T1020" t="s">
        <v>22</v>
      </c>
      <c r="U1020">
        <f t="shared" si="31"/>
        <v>0</v>
      </c>
      <c r="V1020">
        <f>IF(Table2[[#This Row],[international_plan]]="yes",1,0)</f>
        <v>0</v>
      </c>
      <c r="W1020">
        <f>IF(Table2[[#This Row],[voice_mail_plan]]="yes",1,0)</f>
        <v>0</v>
      </c>
      <c r="X1020" t="str">
        <f t="shared" si="30"/>
        <v>High</v>
      </c>
      <c r="Y1020" t="str">
        <f>IF(Table2[[#This Row],[total_intl_charge]] &gt; AVERAGE($R$2:$R$4245),"High","Low")</f>
        <v>High</v>
      </c>
      <c r="Z1020" t="str">
        <f>IF(AND(G1020&gt;AVERAGE(train!$G$2:$G$4251),K1020&gt;AVERAGE(train!$K$2:$K$4251)),"High Day &amp; Eve",IF(AND(G1020&gt;AVERAGE(train!$G$2:$G$4251),K1020&lt;=AVERAGE(train!$K$2:$K$4251)),"High Day Only",IF(AND(G1020&lt;=AVERAGE(train!$G$2:$G$4251),K1020&gt;AVERAGE(train!$K$2:$K$4251)),"High Eve Only","Low Usage")))</f>
        <v>High Day Only</v>
      </c>
    </row>
    <row r="1021" spans="1:26">
      <c r="A1021" t="s">
        <v>60</v>
      </c>
      <c r="B1021">
        <v>122</v>
      </c>
      <c r="C1021" t="s">
        <v>21</v>
      </c>
      <c r="D1021" t="s">
        <v>22</v>
      </c>
      <c r="E1021" t="s">
        <v>22</v>
      </c>
      <c r="F1021">
        <v>0</v>
      </c>
      <c r="G1021">
        <v>107.9</v>
      </c>
      <c r="H1021">
        <v>88</v>
      </c>
      <c r="I1021">
        <v>18.34</v>
      </c>
      <c r="J1021">
        <v>235.8</v>
      </c>
      <c r="K1021">
        <v>109</v>
      </c>
      <c r="L1021">
        <v>20.04</v>
      </c>
      <c r="M1021">
        <v>228.6</v>
      </c>
      <c r="N1021">
        <v>119</v>
      </c>
      <c r="O1021">
        <v>10.29</v>
      </c>
      <c r="P1021">
        <v>9.5</v>
      </c>
      <c r="Q1021">
        <v>3</v>
      </c>
      <c r="R1021">
        <v>2.57</v>
      </c>
      <c r="S1021">
        <v>2</v>
      </c>
      <c r="T1021" t="s">
        <v>22</v>
      </c>
      <c r="U1021">
        <f t="shared" si="31"/>
        <v>0</v>
      </c>
      <c r="V1021">
        <f>IF(Table2[[#This Row],[international_plan]]="yes",1,0)</f>
        <v>0</v>
      </c>
      <c r="W1021">
        <f>IF(Table2[[#This Row],[voice_mail_plan]]="yes",1,0)</f>
        <v>0</v>
      </c>
      <c r="X1021" t="str">
        <f t="shared" si="30"/>
        <v>High</v>
      </c>
      <c r="Y1021" t="str">
        <f>IF(Table2[[#This Row],[total_intl_charge]] &gt; AVERAGE($R$2:$R$4245),"High","Low")</f>
        <v>Low</v>
      </c>
      <c r="Z1021" t="str">
        <f>IF(AND(G1021&gt;AVERAGE(train!$G$2:$G$4251),K1021&gt;AVERAGE(train!$K$2:$K$4251)),"High Day &amp; Eve",IF(AND(G1021&gt;AVERAGE(train!$G$2:$G$4251),K1021&lt;=AVERAGE(train!$K$2:$K$4251)),"High Day Only",IF(AND(G1021&lt;=AVERAGE(train!$G$2:$G$4251),K1021&gt;AVERAGE(train!$K$2:$K$4251)),"High Eve Only","Low Usage")))</f>
        <v>High Eve Only</v>
      </c>
    </row>
    <row r="1022" spans="1:26">
      <c r="A1022" t="s">
        <v>46</v>
      </c>
      <c r="B1022">
        <v>139</v>
      </c>
      <c r="C1022" t="s">
        <v>28</v>
      </c>
      <c r="D1022" t="s">
        <v>22</v>
      </c>
      <c r="E1022" t="s">
        <v>22</v>
      </c>
      <c r="F1022">
        <v>0</v>
      </c>
      <c r="G1022">
        <v>221.3</v>
      </c>
      <c r="H1022">
        <v>140</v>
      </c>
      <c r="I1022">
        <v>37.619999999999997</v>
      </c>
      <c r="J1022">
        <v>157.80000000000001</v>
      </c>
      <c r="K1022">
        <v>89</v>
      </c>
      <c r="L1022">
        <v>13.41</v>
      </c>
      <c r="M1022">
        <v>192.5</v>
      </c>
      <c r="N1022">
        <v>89</v>
      </c>
      <c r="O1022">
        <v>8.66</v>
      </c>
      <c r="P1022">
        <v>11.3</v>
      </c>
      <c r="Q1022">
        <v>6</v>
      </c>
      <c r="R1022">
        <v>3.05</v>
      </c>
      <c r="S1022">
        <v>1</v>
      </c>
      <c r="T1022" t="s">
        <v>22</v>
      </c>
      <c r="U1022">
        <f t="shared" si="31"/>
        <v>0</v>
      </c>
      <c r="V1022">
        <f>IF(Table2[[#This Row],[international_plan]]="yes",1,0)</f>
        <v>0</v>
      </c>
      <c r="W1022">
        <f>IF(Table2[[#This Row],[voice_mail_plan]]="yes",1,0)</f>
        <v>0</v>
      </c>
      <c r="X1022" t="str">
        <f t="shared" si="30"/>
        <v>Very High</v>
      </c>
      <c r="Y1022" t="str">
        <f>IF(Table2[[#This Row],[total_intl_charge]] &gt; AVERAGE($R$2:$R$4245),"High","Low")</f>
        <v>High</v>
      </c>
      <c r="Z1022" t="str">
        <f>IF(AND(G1022&gt;AVERAGE(train!$G$2:$G$4251),K1022&gt;AVERAGE(train!$K$2:$K$4251)),"High Day &amp; Eve",IF(AND(G1022&gt;AVERAGE(train!$G$2:$G$4251),K1022&lt;=AVERAGE(train!$K$2:$K$4251)),"High Day Only",IF(AND(G1022&lt;=AVERAGE(train!$G$2:$G$4251),K1022&gt;AVERAGE(train!$K$2:$K$4251)),"High Eve Only","Low Usage")))</f>
        <v>High Day Only</v>
      </c>
    </row>
    <row r="1023" spans="1:26">
      <c r="A1023" t="s">
        <v>30</v>
      </c>
      <c r="B1023">
        <v>95</v>
      </c>
      <c r="C1023" t="s">
        <v>21</v>
      </c>
      <c r="D1023" t="s">
        <v>22</v>
      </c>
      <c r="E1023" t="s">
        <v>22</v>
      </c>
      <c r="F1023">
        <v>0</v>
      </c>
      <c r="G1023">
        <v>141.1</v>
      </c>
      <c r="H1023">
        <v>84</v>
      </c>
      <c r="I1023">
        <v>23.99</v>
      </c>
      <c r="J1023">
        <v>211.4</v>
      </c>
      <c r="K1023">
        <v>108</v>
      </c>
      <c r="L1023">
        <v>17.97</v>
      </c>
      <c r="M1023">
        <v>103.7</v>
      </c>
      <c r="N1023">
        <v>127</v>
      </c>
      <c r="O1023">
        <v>4.67</v>
      </c>
      <c r="P1023">
        <v>5.9</v>
      </c>
      <c r="Q1023">
        <v>6</v>
      </c>
      <c r="R1023">
        <v>1.59</v>
      </c>
      <c r="S1023">
        <v>3</v>
      </c>
      <c r="T1023" t="s">
        <v>22</v>
      </c>
      <c r="U1023">
        <f t="shared" si="31"/>
        <v>0</v>
      </c>
      <c r="V1023">
        <f>IF(Table2[[#This Row],[international_plan]]="yes",1,0)</f>
        <v>0</v>
      </c>
      <c r="W1023">
        <f>IF(Table2[[#This Row],[voice_mail_plan]]="yes",1,0)</f>
        <v>0</v>
      </c>
      <c r="X1023" t="str">
        <f t="shared" si="30"/>
        <v>Medium</v>
      </c>
      <c r="Y1023" t="str">
        <f>IF(Table2[[#This Row],[total_intl_charge]] &gt; AVERAGE($R$2:$R$4245),"High","Low")</f>
        <v>Low</v>
      </c>
      <c r="Z1023" t="str">
        <f>IF(AND(G1023&gt;AVERAGE(train!$G$2:$G$4251),K1023&gt;AVERAGE(train!$K$2:$K$4251)),"High Day &amp; Eve",IF(AND(G1023&gt;AVERAGE(train!$G$2:$G$4251),K1023&lt;=AVERAGE(train!$K$2:$K$4251)),"High Day Only",IF(AND(G1023&lt;=AVERAGE(train!$G$2:$G$4251),K1023&gt;AVERAGE(train!$K$2:$K$4251)),"High Eve Only","Low Usage")))</f>
        <v>High Eve Only</v>
      </c>
    </row>
    <row r="1024" spans="1:26">
      <c r="A1024" t="s">
        <v>66</v>
      </c>
      <c r="B1024">
        <v>80</v>
      </c>
      <c r="C1024" t="s">
        <v>25</v>
      </c>
      <c r="D1024" t="s">
        <v>22</v>
      </c>
      <c r="E1024" t="s">
        <v>23</v>
      </c>
      <c r="F1024">
        <v>31</v>
      </c>
      <c r="G1024">
        <v>166.4</v>
      </c>
      <c r="H1024">
        <v>92</v>
      </c>
      <c r="I1024">
        <v>28.29</v>
      </c>
      <c r="J1024">
        <v>238.3</v>
      </c>
      <c r="K1024">
        <v>74</v>
      </c>
      <c r="L1024">
        <v>20.260000000000002</v>
      </c>
      <c r="M1024">
        <v>150.69999999999999</v>
      </c>
      <c r="N1024">
        <v>84</v>
      </c>
      <c r="O1024">
        <v>6.78</v>
      </c>
      <c r="P1024">
        <v>10.7</v>
      </c>
      <c r="Q1024">
        <v>4</v>
      </c>
      <c r="R1024">
        <v>2.89</v>
      </c>
      <c r="S1024">
        <v>4</v>
      </c>
      <c r="T1024" t="s">
        <v>22</v>
      </c>
      <c r="U1024">
        <f t="shared" si="31"/>
        <v>0</v>
      </c>
      <c r="V1024">
        <f>IF(Table2[[#This Row],[international_plan]]="yes",1,0)</f>
        <v>0</v>
      </c>
      <c r="W1024">
        <f>IF(Table2[[#This Row],[voice_mail_plan]]="yes",1,0)</f>
        <v>1</v>
      </c>
      <c r="X1024" t="str">
        <f t="shared" si="30"/>
        <v>Medium</v>
      </c>
      <c r="Y1024" t="str">
        <f>IF(Table2[[#This Row],[total_intl_charge]] &gt; AVERAGE($R$2:$R$4245),"High","Low")</f>
        <v>High</v>
      </c>
      <c r="Z1024" t="str">
        <f>IF(AND(G1024&gt;AVERAGE(train!$G$2:$G$4251),K1024&gt;AVERAGE(train!$K$2:$K$4251)),"High Day &amp; Eve",IF(AND(G1024&gt;AVERAGE(train!$G$2:$G$4251),K1024&lt;=AVERAGE(train!$K$2:$K$4251)),"High Day Only",IF(AND(G1024&lt;=AVERAGE(train!$G$2:$G$4251),K1024&gt;AVERAGE(train!$K$2:$K$4251)),"High Eve Only","Low Usage")))</f>
        <v>Low Usage</v>
      </c>
    </row>
    <row r="1025" spans="1:26">
      <c r="A1025" t="s">
        <v>70</v>
      </c>
      <c r="B1025">
        <v>131</v>
      </c>
      <c r="C1025" t="s">
        <v>21</v>
      </c>
      <c r="D1025" t="s">
        <v>22</v>
      </c>
      <c r="E1025" t="s">
        <v>23</v>
      </c>
      <c r="F1025">
        <v>28</v>
      </c>
      <c r="G1025">
        <v>249.6</v>
      </c>
      <c r="H1025">
        <v>87</v>
      </c>
      <c r="I1025">
        <v>42.43</v>
      </c>
      <c r="J1025">
        <v>227.2</v>
      </c>
      <c r="K1025">
        <v>138</v>
      </c>
      <c r="L1025">
        <v>19.309999999999999</v>
      </c>
      <c r="M1025">
        <v>239.9</v>
      </c>
      <c r="N1025">
        <v>92</v>
      </c>
      <c r="O1025">
        <v>10.8</v>
      </c>
      <c r="P1025">
        <v>7.6</v>
      </c>
      <c r="Q1025">
        <v>3</v>
      </c>
      <c r="R1025">
        <v>2.0499999999999998</v>
      </c>
      <c r="S1025">
        <v>3</v>
      </c>
      <c r="T1025" t="s">
        <v>22</v>
      </c>
      <c r="U1025">
        <f t="shared" si="31"/>
        <v>0</v>
      </c>
      <c r="V1025">
        <f>IF(Table2[[#This Row],[international_plan]]="yes",1,0)</f>
        <v>0</v>
      </c>
      <c r="W1025">
        <f>IF(Table2[[#This Row],[voice_mail_plan]]="yes",1,0)</f>
        <v>1</v>
      </c>
      <c r="X1025" t="str">
        <f t="shared" si="30"/>
        <v>Very High</v>
      </c>
      <c r="Y1025" t="str">
        <f>IF(Table2[[#This Row],[total_intl_charge]] &gt; AVERAGE($R$2:$R$4245),"High","Low")</f>
        <v>Low</v>
      </c>
      <c r="Z1025" t="str">
        <f>IF(AND(G1025&gt;AVERAGE(train!$G$2:$G$4251),K1025&gt;AVERAGE(train!$K$2:$K$4251)),"High Day &amp; Eve",IF(AND(G1025&gt;AVERAGE(train!$G$2:$G$4251),K1025&lt;=AVERAGE(train!$K$2:$K$4251)),"High Day Only",IF(AND(G1025&lt;=AVERAGE(train!$G$2:$G$4251),K1025&gt;AVERAGE(train!$K$2:$K$4251)),"High Eve Only","Low Usage")))</f>
        <v>High Day &amp; Eve</v>
      </c>
    </row>
    <row r="1026" spans="1:26">
      <c r="A1026" t="s">
        <v>70</v>
      </c>
      <c r="B1026">
        <v>36</v>
      </c>
      <c r="C1026" t="s">
        <v>28</v>
      </c>
      <c r="D1026" t="s">
        <v>22</v>
      </c>
      <c r="E1026" t="s">
        <v>22</v>
      </c>
      <c r="F1026">
        <v>0</v>
      </c>
      <c r="G1026">
        <v>178.6</v>
      </c>
      <c r="H1026">
        <v>83</v>
      </c>
      <c r="I1026">
        <v>30.36</v>
      </c>
      <c r="J1026">
        <v>213.1</v>
      </c>
      <c r="K1026">
        <v>103</v>
      </c>
      <c r="L1026">
        <v>18.11</v>
      </c>
      <c r="M1026">
        <v>198</v>
      </c>
      <c r="N1026">
        <v>119</v>
      </c>
      <c r="O1026">
        <v>8.91</v>
      </c>
      <c r="P1026">
        <v>10.9</v>
      </c>
      <c r="Q1026">
        <v>5</v>
      </c>
      <c r="R1026">
        <v>2.94</v>
      </c>
      <c r="S1026">
        <v>1</v>
      </c>
      <c r="T1026" t="s">
        <v>22</v>
      </c>
      <c r="U1026">
        <f t="shared" si="31"/>
        <v>0</v>
      </c>
      <c r="V1026">
        <f>IF(Table2[[#This Row],[international_plan]]="yes",1,0)</f>
        <v>0</v>
      </c>
      <c r="W1026">
        <f>IF(Table2[[#This Row],[voice_mail_plan]]="yes",1,0)</f>
        <v>0</v>
      </c>
      <c r="X1026" t="str">
        <f t="shared" ref="X1026:X1089" si="32">IF(B1026&lt;=$AC$3,"Low",IF(B1026&lt;=$AC$4,"Medium",IF(B1026&lt;=$AC$5,"High",IF(B1026&gt;=$AC$5,"Very High"))))</f>
        <v>Low</v>
      </c>
      <c r="Y1026" t="str">
        <f>IF(Table2[[#This Row],[total_intl_charge]] &gt; AVERAGE($R$2:$R$4245),"High","Low")</f>
        <v>High</v>
      </c>
      <c r="Z1026" t="str">
        <f>IF(AND(G1026&gt;AVERAGE(train!$G$2:$G$4251),K1026&gt;AVERAGE(train!$K$2:$K$4251)),"High Day &amp; Eve",IF(AND(G1026&gt;AVERAGE(train!$G$2:$G$4251),K1026&lt;=AVERAGE(train!$K$2:$K$4251)),"High Day Only",IF(AND(G1026&lt;=AVERAGE(train!$G$2:$G$4251),K1026&gt;AVERAGE(train!$K$2:$K$4251)),"High Eve Only","Low Usage")))</f>
        <v>High Eve Only</v>
      </c>
    </row>
    <row r="1027" spans="1:26">
      <c r="A1027" t="s">
        <v>62</v>
      </c>
      <c r="B1027">
        <v>180</v>
      </c>
      <c r="C1027" t="s">
        <v>28</v>
      </c>
      <c r="D1027" t="s">
        <v>22</v>
      </c>
      <c r="E1027" t="s">
        <v>22</v>
      </c>
      <c r="F1027">
        <v>0</v>
      </c>
      <c r="G1027">
        <v>139</v>
      </c>
      <c r="H1027">
        <v>96</v>
      </c>
      <c r="I1027">
        <v>23.63</v>
      </c>
      <c r="J1027">
        <v>224.9</v>
      </c>
      <c r="K1027">
        <v>64</v>
      </c>
      <c r="L1027">
        <v>19.12</v>
      </c>
      <c r="M1027">
        <v>170.8</v>
      </c>
      <c r="N1027">
        <v>118</v>
      </c>
      <c r="O1027">
        <v>7.69</v>
      </c>
      <c r="P1027">
        <v>15.7</v>
      </c>
      <c r="Q1027">
        <v>5</v>
      </c>
      <c r="R1027">
        <v>4.24</v>
      </c>
      <c r="S1027">
        <v>2</v>
      </c>
      <c r="T1027" t="s">
        <v>22</v>
      </c>
      <c r="U1027">
        <f t="shared" ref="U1027:U1090" si="33">IF(T1027="yes",1,0)</f>
        <v>0</v>
      </c>
      <c r="V1027">
        <f>IF(Table2[[#This Row],[international_plan]]="yes",1,0)</f>
        <v>0</v>
      </c>
      <c r="W1027">
        <f>IF(Table2[[#This Row],[voice_mail_plan]]="yes",1,0)</f>
        <v>0</v>
      </c>
      <c r="X1027" t="str">
        <f t="shared" si="32"/>
        <v>Very High</v>
      </c>
      <c r="Y1027" t="str">
        <f>IF(Table2[[#This Row],[total_intl_charge]] &gt; AVERAGE($R$2:$R$4245),"High","Low")</f>
        <v>High</v>
      </c>
      <c r="Z1027" t="str">
        <f>IF(AND(G1027&gt;AVERAGE(train!$G$2:$G$4251),K1027&gt;AVERAGE(train!$K$2:$K$4251)),"High Day &amp; Eve",IF(AND(G1027&gt;AVERAGE(train!$G$2:$G$4251),K1027&lt;=AVERAGE(train!$K$2:$K$4251)),"High Day Only",IF(AND(G1027&lt;=AVERAGE(train!$G$2:$G$4251),K1027&gt;AVERAGE(train!$K$2:$K$4251)),"High Eve Only","Low Usage")))</f>
        <v>Low Usage</v>
      </c>
    </row>
    <row r="1028" spans="1:26">
      <c r="A1028" t="s">
        <v>35</v>
      </c>
      <c r="B1028">
        <v>25</v>
      </c>
      <c r="C1028" t="s">
        <v>21</v>
      </c>
      <c r="D1028" t="s">
        <v>22</v>
      </c>
      <c r="E1028" t="s">
        <v>22</v>
      </c>
      <c r="F1028">
        <v>0</v>
      </c>
      <c r="G1028">
        <v>134.30000000000001</v>
      </c>
      <c r="H1028">
        <v>98</v>
      </c>
      <c r="I1028">
        <v>22.83</v>
      </c>
      <c r="J1028">
        <v>202.3</v>
      </c>
      <c r="K1028">
        <v>109</v>
      </c>
      <c r="L1028">
        <v>17.2</v>
      </c>
      <c r="M1028">
        <v>195.9</v>
      </c>
      <c r="N1028">
        <v>100</v>
      </c>
      <c r="O1028">
        <v>8.82</v>
      </c>
      <c r="P1028">
        <v>12.6</v>
      </c>
      <c r="Q1028">
        <v>5</v>
      </c>
      <c r="R1028">
        <v>3.4</v>
      </c>
      <c r="S1028">
        <v>2</v>
      </c>
      <c r="T1028" t="s">
        <v>22</v>
      </c>
      <c r="U1028">
        <f t="shared" si="33"/>
        <v>0</v>
      </c>
      <c r="V1028">
        <f>IF(Table2[[#This Row],[international_plan]]="yes",1,0)</f>
        <v>0</v>
      </c>
      <c r="W1028">
        <f>IF(Table2[[#This Row],[voice_mail_plan]]="yes",1,0)</f>
        <v>0</v>
      </c>
      <c r="X1028" t="str">
        <f t="shared" si="32"/>
        <v>Low</v>
      </c>
      <c r="Y1028" t="str">
        <f>IF(Table2[[#This Row],[total_intl_charge]] &gt; AVERAGE($R$2:$R$4245),"High","Low")</f>
        <v>High</v>
      </c>
      <c r="Z1028" t="str">
        <f>IF(AND(G1028&gt;AVERAGE(train!$G$2:$G$4251),K1028&gt;AVERAGE(train!$K$2:$K$4251)),"High Day &amp; Eve",IF(AND(G1028&gt;AVERAGE(train!$G$2:$G$4251),K1028&lt;=AVERAGE(train!$K$2:$K$4251)),"High Day Only",IF(AND(G1028&lt;=AVERAGE(train!$G$2:$G$4251),K1028&gt;AVERAGE(train!$K$2:$K$4251)),"High Eve Only","Low Usage")))</f>
        <v>High Eve Only</v>
      </c>
    </row>
    <row r="1029" spans="1:26">
      <c r="A1029" t="s">
        <v>35</v>
      </c>
      <c r="B1029">
        <v>113</v>
      </c>
      <c r="C1029" t="s">
        <v>21</v>
      </c>
      <c r="D1029" t="s">
        <v>22</v>
      </c>
      <c r="E1029" t="s">
        <v>22</v>
      </c>
      <c r="F1029">
        <v>0</v>
      </c>
      <c r="G1029">
        <v>215.9</v>
      </c>
      <c r="H1029">
        <v>93</v>
      </c>
      <c r="I1029">
        <v>36.700000000000003</v>
      </c>
      <c r="J1029">
        <v>240.1</v>
      </c>
      <c r="K1029">
        <v>85</v>
      </c>
      <c r="L1029">
        <v>20.41</v>
      </c>
      <c r="M1029">
        <v>156.69999999999999</v>
      </c>
      <c r="N1029">
        <v>123</v>
      </c>
      <c r="O1029">
        <v>7.05</v>
      </c>
      <c r="P1029">
        <v>4.9000000000000004</v>
      </c>
      <c r="Q1029">
        <v>5</v>
      </c>
      <c r="R1029">
        <v>1.32</v>
      </c>
      <c r="S1029">
        <v>3</v>
      </c>
      <c r="T1029" t="s">
        <v>22</v>
      </c>
      <c r="U1029">
        <f t="shared" si="33"/>
        <v>0</v>
      </c>
      <c r="V1029">
        <f>IF(Table2[[#This Row],[international_plan]]="yes",1,0)</f>
        <v>0</v>
      </c>
      <c r="W1029">
        <f>IF(Table2[[#This Row],[voice_mail_plan]]="yes",1,0)</f>
        <v>0</v>
      </c>
      <c r="X1029" t="str">
        <f t="shared" si="32"/>
        <v>High</v>
      </c>
      <c r="Y1029" t="str">
        <f>IF(Table2[[#This Row],[total_intl_charge]] &gt; AVERAGE($R$2:$R$4245),"High","Low")</f>
        <v>Low</v>
      </c>
      <c r="Z1029" t="str">
        <f>IF(AND(G1029&gt;AVERAGE(train!$G$2:$G$4251),K1029&gt;AVERAGE(train!$K$2:$K$4251)),"High Day &amp; Eve",IF(AND(G1029&gt;AVERAGE(train!$G$2:$G$4251),K1029&lt;=AVERAGE(train!$K$2:$K$4251)),"High Day Only",IF(AND(G1029&lt;=AVERAGE(train!$G$2:$G$4251),K1029&gt;AVERAGE(train!$K$2:$K$4251)),"High Eve Only","Low Usage")))</f>
        <v>High Day Only</v>
      </c>
    </row>
    <row r="1030" spans="1:26">
      <c r="A1030" t="s">
        <v>47</v>
      </c>
      <c r="B1030">
        <v>120</v>
      </c>
      <c r="C1030" t="s">
        <v>21</v>
      </c>
      <c r="D1030" t="s">
        <v>22</v>
      </c>
      <c r="E1030" t="s">
        <v>22</v>
      </c>
      <c r="F1030">
        <v>0</v>
      </c>
      <c r="G1030">
        <v>178.4</v>
      </c>
      <c r="H1030">
        <v>97</v>
      </c>
      <c r="I1030">
        <v>30.33</v>
      </c>
      <c r="J1030">
        <v>168.3</v>
      </c>
      <c r="K1030">
        <v>113</v>
      </c>
      <c r="L1030">
        <v>14.31</v>
      </c>
      <c r="M1030">
        <v>120.5</v>
      </c>
      <c r="N1030">
        <v>93</v>
      </c>
      <c r="O1030">
        <v>5.42</v>
      </c>
      <c r="P1030">
        <v>9.3000000000000007</v>
      </c>
      <c r="Q1030">
        <v>9</v>
      </c>
      <c r="R1030">
        <v>2.5099999999999998</v>
      </c>
      <c r="S1030">
        <v>1</v>
      </c>
      <c r="T1030" t="s">
        <v>22</v>
      </c>
      <c r="U1030">
        <f t="shared" si="33"/>
        <v>0</v>
      </c>
      <c r="V1030">
        <f>IF(Table2[[#This Row],[international_plan]]="yes",1,0)</f>
        <v>0</v>
      </c>
      <c r="W1030">
        <f>IF(Table2[[#This Row],[voice_mail_plan]]="yes",1,0)</f>
        <v>0</v>
      </c>
      <c r="X1030" t="str">
        <f t="shared" si="32"/>
        <v>High</v>
      </c>
      <c r="Y1030" t="str">
        <f>IF(Table2[[#This Row],[total_intl_charge]] &gt; AVERAGE($R$2:$R$4245),"High","Low")</f>
        <v>Low</v>
      </c>
      <c r="Z1030" t="str">
        <f>IF(AND(G1030&gt;AVERAGE(train!$G$2:$G$4251),K1030&gt;AVERAGE(train!$K$2:$K$4251)),"High Day &amp; Eve",IF(AND(G1030&gt;AVERAGE(train!$G$2:$G$4251),K1030&lt;=AVERAGE(train!$K$2:$K$4251)),"High Day Only",IF(AND(G1030&lt;=AVERAGE(train!$G$2:$G$4251),K1030&gt;AVERAGE(train!$K$2:$K$4251)),"High Eve Only","Low Usage")))</f>
        <v>High Eve Only</v>
      </c>
    </row>
    <row r="1031" spans="1:26">
      <c r="A1031" t="s">
        <v>55</v>
      </c>
      <c r="B1031">
        <v>74</v>
      </c>
      <c r="C1031" t="s">
        <v>21</v>
      </c>
      <c r="D1031" t="s">
        <v>22</v>
      </c>
      <c r="E1031" t="s">
        <v>22</v>
      </c>
      <c r="F1031">
        <v>0</v>
      </c>
      <c r="G1031">
        <v>106.4</v>
      </c>
      <c r="H1031">
        <v>84</v>
      </c>
      <c r="I1031">
        <v>18.09</v>
      </c>
      <c r="J1031">
        <v>140.19999999999999</v>
      </c>
      <c r="K1031">
        <v>104</v>
      </c>
      <c r="L1031">
        <v>11.92</v>
      </c>
      <c r="M1031">
        <v>90.9</v>
      </c>
      <c r="N1031">
        <v>81</v>
      </c>
      <c r="O1031">
        <v>4.09</v>
      </c>
      <c r="P1031">
        <v>11.4</v>
      </c>
      <c r="Q1031">
        <v>3</v>
      </c>
      <c r="R1031">
        <v>3.08</v>
      </c>
      <c r="S1031">
        <v>1</v>
      </c>
      <c r="T1031" t="s">
        <v>22</v>
      </c>
      <c r="U1031">
        <f t="shared" si="33"/>
        <v>0</v>
      </c>
      <c r="V1031">
        <f>IF(Table2[[#This Row],[international_plan]]="yes",1,0)</f>
        <v>0</v>
      </c>
      <c r="W1031">
        <f>IF(Table2[[#This Row],[voice_mail_plan]]="yes",1,0)</f>
        <v>0</v>
      </c>
      <c r="X1031" t="str">
        <f t="shared" si="32"/>
        <v>Medium</v>
      </c>
      <c r="Y1031" t="str">
        <f>IF(Table2[[#This Row],[total_intl_charge]] &gt; AVERAGE($R$2:$R$4245),"High","Low")</f>
        <v>High</v>
      </c>
      <c r="Z1031" t="str">
        <f>IF(AND(G1031&gt;AVERAGE(train!$G$2:$G$4251),K1031&gt;AVERAGE(train!$K$2:$K$4251)),"High Day &amp; Eve",IF(AND(G1031&gt;AVERAGE(train!$G$2:$G$4251),K1031&lt;=AVERAGE(train!$K$2:$K$4251)),"High Day Only",IF(AND(G1031&lt;=AVERAGE(train!$G$2:$G$4251),K1031&gt;AVERAGE(train!$K$2:$K$4251)),"High Eve Only","Low Usage")))</f>
        <v>High Eve Only</v>
      </c>
    </row>
    <row r="1032" spans="1:26">
      <c r="A1032" t="s">
        <v>50</v>
      </c>
      <c r="B1032">
        <v>109</v>
      </c>
      <c r="C1032" t="s">
        <v>28</v>
      </c>
      <c r="D1032" t="s">
        <v>22</v>
      </c>
      <c r="E1032" t="s">
        <v>22</v>
      </c>
      <c r="F1032">
        <v>0</v>
      </c>
      <c r="G1032">
        <v>170.7</v>
      </c>
      <c r="H1032">
        <v>101</v>
      </c>
      <c r="I1032">
        <v>29.02</v>
      </c>
      <c r="J1032">
        <v>240.2</v>
      </c>
      <c r="K1032">
        <v>82</v>
      </c>
      <c r="L1032">
        <v>20.420000000000002</v>
      </c>
      <c r="M1032">
        <v>119</v>
      </c>
      <c r="N1032">
        <v>112</v>
      </c>
      <c r="O1032">
        <v>5.36</v>
      </c>
      <c r="P1032">
        <v>11.4</v>
      </c>
      <c r="Q1032">
        <v>4</v>
      </c>
      <c r="R1032">
        <v>3.08</v>
      </c>
      <c r="S1032">
        <v>2</v>
      </c>
      <c r="T1032" t="s">
        <v>22</v>
      </c>
      <c r="U1032">
        <f t="shared" si="33"/>
        <v>0</v>
      </c>
      <c r="V1032">
        <f>IF(Table2[[#This Row],[international_plan]]="yes",1,0)</f>
        <v>0</v>
      </c>
      <c r="W1032">
        <f>IF(Table2[[#This Row],[voice_mail_plan]]="yes",1,0)</f>
        <v>0</v>
      </c>
      <c r="X1032" t="str">
        <f t="shared" si="32"/>
        <v>High</v>
      </c>
      <c r="Y1032" t="str">
        <f>IF(Table2[[#This Row],[total_intl_charge]] &gt; AVERAGE($R$2:$R$4245),"High","Low")</f>
        <v>High</v>
      </c>
      <c r="Z1032" t="str">
        <f>IF(AND(G1032&gt;AVERAGE(train!$G$2:$G$4251),K1032&gt;AVERAGE(train!$K$2:$K$4251)),"High Day &amp; Eve",IF(AND(G1032&gt;AVERAGE(train!$G$2:$G$4251),K1032&lt;=AVERAGE(train!$K$2:$K$4251)),"High Day Only",IF(AND(G1032&lt;=AVERAGE(train!$G$2:$G$4251),K1032&gt;AVERAGE(train!$K$2:$K$4251)),"High Eve Only","Low Usage")))</f>
        <v>Low Usage</v>
      </c>
    </row>
    <row r="1033" spans="1:26">
      <c r="A1033" t="s">
        <v>30</v>
      </c>
      <c r="B1033">
        <v>162</v>
      </c>
      <c r="C1033" t="s">
        <v>28</v>
      </c>
      <c r="D1033" t="s">
        <v>22</v>
      </c>
      <c r="E1033" t="s">
        <v>23</v>
      </c>
      <c r="F1033">
        <v>33</v>
      </c>
      <c r="G1033">
        <v>184.5</v>
      </c>
      <c r="H1033">
        <v>139</v>
      </c>
      <c r="I1033">
        <v>31.37</v>
      </c>
      <c r="J1033">
        <v>183.2</v>
      </c>
      <c r="K1033">
        <v>78</v>
      </c>
      <c r="L1033">
        <v>15.57</v>
      </c>
      <c r="M1033">
        <v>127.4</v>
      </c>
      <c r="N1033">
        <v>106</v>
      </c>
      <c r="O1033">
        <v>5.73</v>
      </c>
      <c r="P1033">
        <v>12.3</v>
      </c>
      <c r="Q1033">
        <v>6</v>
      </c>
      <c r="R1033">
        <v>3.32</v>
      </c>
      <c r="S1033">
        <v>0</v>
      </c>
      <c r="T1033" t="s">
        <v>22</v>
      </c>
      <c r="U1033">
        <f t="shared" si="33"/>
        <v>0</v>
      </c>
      <c r="V1033">
        <f>IF(Table2[[#This Row],[international_plan]]="yes",1,0)</f>
        <v>0</v>
      </c>
      <c r="W1033">
        <f>IF(Table2[[#This Row],[voice_mail_plan]]="yes",1,0)</f>
        <v>1</v>
      </c>
      <c r="X1033" t="str">
        <f t="shared" si="32"/>
        <v>Very High</v>
      </c>
      <c r="Y1033" t="str">
        <f>IF(Table2[[#This Row],[total_intl_charge]] &gt; AVERAGE($R$2:$R$4245),"High","Low")</f>
        <v>High</v>
      </c>
      <c r="Z1033" t="str">
        <f>IF(AND(G1033&gt;AVERAGE(train!$G$2:$G$4251),K1033&gt;AVERAGE(train!$K$2:$K$4251)),"High Day &amp; Eve",IF(AND(G1033&gt;AVERAGE(train!$G$2:$G$4251),K1033&lt;=AVERAGE(train!$K$2:$K$4251)),"High Day Only",IF(AND(G1033&lt;=AVERAGE(train!$G$2:$G$4251),K1033&gt;AVERAGE(train!$K$2:$K$4251)),"High Eve Only","Low Usage")))</f>
        <v>High Day Only</v>
      </c>
    </row>
    <row r="1034" spans="1:26">
      <c r="A1034" t="s">
        <v>70</v>
      </c>
      <c r="B1034">
        <v>124</v>
      </c>
      <c r="C1034" t="s">
        <v>28</v>
      </c>
      <c r="D1034" t="s">
        <v>22</v>
      </c>
      <c r="E1034" t="s">
        <v>23</v>
      </c>
      <c r="F1034">
        <v>37</v>
      </c>
      <c r="G1034">
        <v>161.19999999999999</v>
      </c>
      <c r="H1034">
        <v>109</v>
      </c>
      <c r="I1034">
        <v>27.4</v>
      </c>
      <c r="J1034">
        <v>204.2</v>
      </c>
      <c r="K1034">
        <v>79</v>
      </c>
      <c r="L1034">
        <v>17.36</v>
      </c>
      <c r="M1034">
        <v>231.5</v>
      </c>
      <c r="N1034">
        <v>87</v>
      </c>
      <c r="O1034">
        <v>10.42</v>
      </c>
      <c r="P1034">
        <v>8.9</v>
      </c>
      <c r="Q1034">
        <v>4</v>
      </c>
      <c r="R1034">
        <v>2.4</v>
      </c>
      <c r="S1034">
        <v>1</v>
      </c>
      <c r="T1034" t="s">
        <v>22</v>
      </c>
      <c r="U1034">
        <f t="shared" si="33"/>
        <v>0</v>
      </c>
      <c r="V1034">
        <f>IF(Table2[[#This Row],[international_plan]]="yes",1,0)</f>
        <v>0</v>
      </c>
      <c r="W1034">
        <f>IF(Table2[[#This Row],[voice_mail_plan]]="yes",1,0)</f>
        <v>1</v>
      </c>
      <c r="X1034" t="str">
        <f t="shared" si="32"/>
        <v>High</v>
      </c>
      <c r="Y1034" t="str">
        <f>IF(Table2[[#This Row],[total_intl_charge]] &gt; AVERAGE($R$2:$R$4245),"High","Low")</f>
        <v>Low</v>
      </c>
      <c r="Z1034" t="str">
        <f>IF(AND(G1034&gt;AVERAGE(train!$G$2:$G$4251),K1034&gt;AVERAGE(train!$K$2:$K$4251)),"High Day &amp; Eve",IF(AND(G1034&gt;AVERAGE(train!$G$2:$G$4251),K1034&lt;=AVERAGE(train!$K$2:$K$4251)),"High Day Only",IF(AND(G1034&lt;=AVERAGE(train!$G$2:$G$4251),K1034&gt;AVERAGE(train!$K$2:$K$4251)),"High Eve Only","Low Usage")))</f>
        <v>Low Usage</v>
      </c>
    </row>
    <row r="1035" spans="1:26">
      <c r="A1035" t="s">
        <v>52</v>
      </c>
      <c r="B1035">
        <v>177</v>
      </c>
      <c r="C1035" t="s">
        <v>25</v>
      </c>
      <c r="D1035" t="s">
        <v>22</v>
      </c>
      <c r="E1035" t="s">
        <v>22</v>
      </c>
      <c r="F1035">
        <v>0</v>
      </c>
      <c r="G1035">
        <v>84.9</v>
      </c>
      <c r="H1035">
        <v>77</v>
      </c>
      <c r="I1035">
        <v>14.43</v>
      </c>
      <c r="J1035">
        <v>257.5</v>
      </c>
      <c r="K1035">
        <v>109</v>
      </c>
      <c r="L1035">
        <v>21.89</v>
      </c>
      <c r="M1035">
        <v>210.5</v>
      </c>
      <c r="N1035">
        <v>66</v>
      </c>
      <c r="O1035">
        <v>9.4700000000000006</v>
      </c>
      <c r="P1035">
        <v>7.5</v>
      </c>
      <c r="Q1035">
        <v>5</v>
      </c>
      <c r="R1035">
        <v>2.0299999999999998</v>
      </c>
      <c r="S1035">
        <v>2</v>
      </c>
      <c r="T1035" t="s">
        <v>22</v>
      </c>
      <c r="U1035">
        <f t="shared" si="33"/>
        <v>0</v>
      </c>
      <c r="V1035">
        <f>IF(Table2[[#This Row],[international_plan]]="yes",1,0)</f>
        <v>0</v>
      </c>
      <c r="W1035">
        <f>IF(Table2[[#This Row],[voice_mail_plan]]="yes",1,0)</f>
        <v>0</v>
      </c>
      <c r="X1035" t="str">
        <f t="shared" si="32"/>
        <v>Very High</v>
      </c>
      <c r="Y1035" t="str">
        <f>IF(Table2[[#This Row],[total_intl_charge]] &gt; AVERAGE($R$2:$R$4245),"High","Low")</f>
        <v>Low</v>
      </c>
      <c r="Z1035" t="str">
        <f>IF(AND(G1035&gt;AVERAGE(train!$G$2:$G$4251),K1035&gt;AVERAGE(train!$K$2:$K$4251)),"High Day &amp; Eve",IF(AND(G1035&gt;AVERAGE(train!$G$2:$G$4251),K1035&lt;=AVERAGE(train!$K$2:$K$4251)),"High Day Only",IF(AND(G1035&lt;=AVERAGE(train!$G$2:$G$4251),K1035&gt;AVERAGE(train!$K$2:$K$4251)),"High Eve Only","Low Usage")))</f>
        <v>High Eve Only</v>
      </c>
    </row>
    <row r="1036" spans="1:26">
      <c r="A1036" t="s">
        <v>51</v>
      </c>
      <c r="B1036">
        <v>91</v>
      </c>
      <c r="C1036" t="s">
        <v>28</v>
      </c>
      <c r="D1036" t="s">
        <v>22</v>
      </c>
      <c r="E1036" t="s">
        <v>22</v>
      </c>
      <c r="F1036">
        <v>0</v>
      </c>
      <c r="G1036">
        <v>217.9</v>
      </c>
      <c r="H1036">
        <v>71</v>
      </c>
      <c r="I1036">
        <v>37.04</v>
      </c>
      <c r="J1036">
        <v>230.1</v>
      </c>
      <c r="K1036">
        <v>116</v>
      </c>
      <c r="L1036">
        <v>19.559999999999999</v>
      </c>
      <c r="M1036">
        <v>232.1</v>
      </c>
      <c r="N1036">
        <v>110</v>
      </c>
      <c r="O1036">
        <v>10.44</v>
      </c>
      <c r="P1036">
        <v>10.6</v>
      </c>
      <c r="Q1036">
        <v>2</v>
      </c>
      <c r="R1036">
        <v>2.86</v>
      </c>
      <c r="S1036">
        <v>1</v>
      </c>
      <c r="T1036" t="s">
        <v>22</v>
      </c>
      <c r="U1036">
        <f t="shared" si="33"/>
        <v>0</v>
      </c>
      <c r="V1036">
        <f>IF(Table2[[#This Row],[international_plan]]="yes",1,0)</f>
        <v>0</v>
      </c>
      <c r="W1036">
        <f>IF(Table2[[#This Row],[voice_mail_plan]]="yes",1,0)</f>
        <v>0</v>
      </c>
      <c r="X1036" t="str">
        <f t="shared" si="32"/>
        <v>Medium</v>
      </c>
      <c r="Y1036" t="str">
        <f>IF(Table2[[#This Row],[total_intl_charge]] &gt; AVERAGE($R$2:$R$4245),"High","Low")</f>
        <v>High</v>
      </c>
      <c r="Z1036" t="str">
        <f>IF(AND(G1036&gt;AVERAGE(train!$G$2:$G$4251),K1036&gt;AVERAGE(train!$K$2:$K$4251)),"High Day &amp; Eve",IF(AND(G1036&gt;AVERAGE(train!$G$2:$G$4251),K1036&lt;=AVERAGE(train!$K$2:$K$4251)),"High Day Only",IF(AND(G1036&lt;=AVERAGE(train!$G$2:$G$4251),K1036&gt;AVERAGE(train!$K$2:$K$4251)),"High Eve Only","Low Usage")))</f>
        <v>High Day &amp; Eve</v>
      </c>
    </row>
    <row r="1037" spans="1:26">
      <c r="A1037" t="s">
        <v>70</v>
      </c>
      <c r="B1037">
        <v>24</v>
      </c>
      <c r="C1037" t="s">
        <v>28</v>
      </c>
      <c r="D1037" t="s">
        <v>22</v>
      </c>
      <c r="E1037" t="s">
        <v>22</v>
      </c>
      <c r="F1037">
        <v>0</v>
      </c>
      <c r="G1037">
        <v>243</v>
      </c>
      <c r="H1037">
        <v>91</v>
      </c>
      <c r="I1037">
        <v>41.31</v>
      </c>
      <c r="J1037">
        <v>183.9</v>
      </c>
      <c r="K1037">
        <v>77</v>
      </c>
      <c r="L1037">
        <v>15.63</v>
      </c>
      <c r="M1037">
        <v>184.3</v>
      </c>
      <c r="N1037">
        <v>109</v>
      </c>
      <c r="O1037">
        <v>8.2899999999999991</v>
      </c>
      <c r="P1037">
        <v>15.3</v>
      </c>
      <c r="Q1037">
        <v>6</v>
      </c>
      <c r="R1037">
        <v>4.13</v>
      </c>
      <c r="S1037">
        <v>0</v>
      </c>
      <c r="T1037" t="s">
        <v>23</v>
      </c>
      <c r="U1037">
        <f t="shared" si="33"/>
        <v>1</v>
      </c>
      <c r="V1037">
        <f>IF(Table2[[#This Row],[international_plan]]="yes",1,0)</f>
        <v>0</v>
      </c>
      <c r="W1037">
        <f>IF(Table2[[#This Row],[voice_mail_plan]]="yes",1,0)</f>
        <v>0</v>
      </c>
      <c r="X1037" t="str">
        <f t="shared" si="32"/>
        <v>Low</v>
      </c>
      <c r="Y1037" t="str">
        <f>IF(Table2[[#This Row],[total_intl_charge]] &gt; AVERAGE($R$2:$R$4245),"High","Low")</f>
        <v>High</v>
      </c>
      <c r="Z1037" t="str">
        <f>IF(AND(G1037&gt;AVERAGE(train!$G$2:$G$4251),K1037&gt;AVERAGE(train!$K$2:$K$4251)),"High Day &amp; Eve",IF(AND(G1037&gt;AVERAGE(train!$G$2:$G$4251),K1037&lt;=AVERAGE(train!$K$2:$K$4251)),"High Day Only",IF(AND(G1037&lt;=AVERAGE(train!$G$2:$G$4251),K1037&gt;AVERAGE(train!$K$2:$K$4251)),"High Eve Only","Low Usage")))</f>
        <v>High Day Only</v>
      </c>
    </row>
    <row r="1038" spans="1:26">
      <c r="A1038" t="s">
        <v>72</v>
      </c>
      <c r="B1038">
        <v>48</v>
      </c>
      <c r="C1038" t="s">
        <v>28</v>
      </c>
      <c r="D1038" t="s">
        <v>22</v>
      </c>
      <c r="E1038" t="s">
        <v>22</v>
      </c>
      <c r="F1038">
        <v>0</v>
      </c>
      <c r="G1038">
        <v>128.19999999999999</v>
      </c>
      <c r="H1038">
        <v>71</v>
      </c>
      <c r="I1038">
        <v>21.79</v>
      </c>
      <c r="J1038">
        <v>48.1</v>
      </c>
      <c r="K1038">
        <v>78</v>
      </c>
      <c r="L1038">
        <v>4.09</v>
      </c>
      <c r="M1038">
        <v>116.3</v>
      </c>
      <c r="N1038">
        <v>80</v>
      </c>
      <c r="O1038">
        <v>5.23</v>
      </c>
      <c r="P1038">
        <v>8.9</v>
      </c>
      <c r="Q1038">
        <v>3</v>
      </c>
      <c r="R1038">
        <v>2.4</v>
      </c>
      <c r="S1038">
        <v>0</v>
      </c>
      <c r="T1038" t="s">
        <v>22</v>
      </c>
      <c r="U1038">
        <f t="shared" si="33"/>
        <v>0</v>
      </c>
      <c r="V1038">
        <f>IF(Table2[[#This Row],[international_plan]]="yes",1,0)</f>
        <v>0</v>
      </c>
      <c r="W1038">
        <f>IF(Table2[[#This Row],[voice_mail_plan]]="yes",1,0)</f>
        <v>0</v>
      </c>
      <c r="X1038" t="str">
        <f t="shared" si="32"/>
        <v>Low</v>
      </c>
      <c r="Y1038" t="str">
        <f>IF(Table2[[#This Row],[total_intl_charge]] &gt; AVERAGE($R$2:$R$4245),"High","Low")</f>
        <v>Low</v>
      </c>
      <c r="Z1038" t="str">
        <f>IF(AND(G1038&gt;AVERAGE(train!$G$2:$G$4251),K1038&gt;AVERAGE(train!$K$2:$K$4251)),"High Day &amp; Eve",IF(AND(G1038&gt;AVERAGE(train!$G$2:$G$4251),K1038&lt;=AVERAGE(train!$K$2:$K$4251)),"High Day Only",IF(AND(G1038&lt;=AVERAGE(train!$G$2:$G$4251),K1038&gt;AVERAGE(train!$K$2:$K$4251)),"High Eve Only","Low Usage")))</f>
        <v>Low Usage</v>
      </c>
    </row>
    <row r="1039" spans="1:26">
      <c r="A1039" t="s">
        <v>34</v>
      </c>
      <c r="B1039">
        <v>86</v>
      </c>
      <c r="C1039" t="s">
        <v>25</v>
      </c>
      <c r="D1039" t="s">
        <v>22</v>
      </c>
      <c r="E1039" t="s">
        <v>22</v>
      </c>
      <c r="F1039">
        <v>0</v>
      </c>
      <c r="G1039">
        <v>126.3</v>
      </c>
      <c r="H1039">
        <v>115</v>
      </c>
      <c r="I1039">
        <v>21.47</v>
      </c>
      <c r="J1039">
        <v>168.8</v>
      </c>
      <c r="K1039">
        <v>112</v>
      </c>
      <c r="L1039">
        <v>14.35</v>
      </c>
      <c r="M1039">
        <v>154.6</v>
      </c>
      <c r="N1039">
        <v>95</v>
      </c>
      <c r="O1039">
        <v>6.96</v>
      </c>
      <c r="P1039">
        <v>9.8000000000000007</v>
      </c>
      <c r="Q1039">
        <v>7</v>
      </c>
      <c r="R1039">
        <v>2.65</v>
      </c>
      <c r="S1039">
        <v>2</v>
      </c>
      <c r="T1039" t="s">
        <v>22</v>
      </c>
      <c r="U1039">
        <f t="shared" si="33"/>
        <v>0</v>
      </c>
      <c r="V1039">
        <f>IF(Table2[[#This Row],[international_plan]]="yes",1,0)</f>
        <v>0</v>
      </c>
      <c r="W1039">
        <f>IF(Table2[[#This Row],[voice_mail_plan]]="yes",1,0)</f>
        <v>0</v>
      </c>
      <c r="X1039" t="str">
        <f t="shared" si="32"/>
        <v>Medium</v>
      </c>
      <c r="Y1039" t="str">
        <f>IF(Table2[[#This Row],[total_intl_charge]] &gt; AVERAGE($R$2:$R$4245),"High","Low")</f>
        <v>Low</v>
      </c>
      <c r="Z1039" t="str">
        <f>IF(AND(G1039&gt;AVERAGE(train!$G$2:$G$4251),K1039&gt;AVERAGE(train!$K$2:$K$4251)),"High Day &amp; Eve",IF(AND(G1039&gt;AVERAGE(train!$G$2:$G$4251),K1039&lt;=AVERAGE(train!$K$2:$K$4251)),"High Day Only",IF(AND(G1039&lt;=AVERAGE(train!$G$2:$G$4251),K1039&gt;AVERAGE(train!$K$2:$K$4251)),"High Eve Only","Low Usage")))</f>
        <v>High Eve Only</v>
      </c>
    </row>
    <row r="1040" spans="1:26">
      <c r="A1040" t="s">
        <v>42</v>
      </c>
      <c r="B1040">
        <v>163</v>
      </c>
      <c r="C1040" t="s">
        <v>28</v>
      </c>
      <c r="D1040" t="s">
        <v>22</v>
      </c>
      <c r="E1040" t="s">
        <v>22</v>
      </c>
      <c r="F1040">
        <v>0</v>
      </c>
      <c r="G1040">
        <v>178.7</v>
      </c>
      <c r="H1040">
        <v>56</v>
      </c>
      <c r="I1040">
        <v>30.38</v>
      </c>
      <c r="J1040">
        <v>215.7</v>
      </c>
      <c r="K1040">
        <v>79</v>
      </c>
      <c r="L1040">
        <v>18.329999999999998</v>
      </c>
      <c r="M1040">
        <v>152.69999999999999</v>
      </c>
      <c r="N1040">
        <v>84</v>
      </c>
      <c r="O1040">
        <v>6.87</v>
      </c>
      <c r="P1040">
        <v>10.6</v>
      </c>
      <c r="Q1040">
        <v>2</v>
      </c>
      <c r="R1040">
        <v>2.86</v>
      </c>
      <c r="S1040">
        <v>4</v>
      </c>
      <c r="T1040" t="s">
        <v>22</v>
      </c>
      <c r="U1040">
        <f t="shared" si="33"/>
        <v>0</v>
      </c>
      <c r="V1040">
        <f>IF(Table2[[#This Row],[international_plan]]="yes",1,0)</f>
        <v>0</v>
      </c>
      <c r="W1040">
        <f>IF(Table2[[#This Row],[voice_mail_plan]]="yes",1,0)</f>
        <v>0</v>
      </c>
      <c r="X1040" t="str">
        <f t="shared" si="32"/>
        <v>Very High</v>
      </c>
      <c r="Y1040" t="str">
        <f>IF(Table2[[#This Row],[total_intl_charge]] &gt; AVERAGE($R$2:$R$4245),"High","Low")</f>
        <v>High</v>
      </c>
      <c r="Z1040" t="str">
        <f>IF(AND(G1040&gt;AVERAGE(train!$G$2:$G$4251),K1040&gt;AVERAGE(train!$K$2:$K$4251)),"High Day &amp; Eve",IF(AND(G1040&gt;AVERAGE(train!$G$2:$G$4251),K1040&lt;=AVERAGE(train!$K$2:$K$4251)),"High Day Only",IF(AND(G1040&lt;=AVERAGE(train!$G$2:$G$4251),K1040&gt;AVERAGE(train!$K$2:$K$4251)),"High Eve Only","Low Usage")))</f>
        <v>Low Usage</v>
      </c>
    </row>
    <row r="1041" spans="1:26">
      <c r="A1041" t="s">
        <v>69</v>
      </c>
      <c r="B1041">
        <v>91</v>
      </c>
      <c r="C1041" t="s">
        <v>28</v>
      </c>
      <c r="D1041" t="s">
        <v>22</v>
      </c>
      <c r="E1041" t="s">
        <v>22</v>
      </c>
      <c r="F1041">
        <v>0</v>
      </c>
      <c r="G1041">
        <v>159</v>
      </c>
      <c r="H1041">
        <v>109</v>
      </c>
      <c r="I1041">
        <v>27.03</v>
      </c>
      <c r="J1041">
        <v>255.1</v>
      </c>
      <c r="K1041">
        <v>142</v>
      </c>
      <c r="L1041">
        <v>21.68</v>
      </c>
      <c r="M1041">
        <v>82.4</v>
      </c>
      <c r="N1041">
        <v>73</v>
      </c>
      <c r="O1041">
        <v>3.71</v>
      </c>
      <c r="P1041">
        <v>10.1</v>
      </c>
      <c r="Q1041">
        <v>4</v>
      </c>
      <c r="R1041">
        <v>2.73</v>
      </c>
      <c r="S1041">
        <v>0</v>
      </c>
      <c r="T1041" t="s">
        <v>22</v>
      </c>
      <c r="U1041">
        <f t="shared" si="33"/>
        <v>0</v>
      </c>
      <c r="V1041">
        <f>IF(Table2[[#This Row],[international_plan]]="yes",1,0)</f>
        <v>0</v>
      </c>
      <c r="W1041">
        <f>IF(Table2[[#This Row],[voice_mail_plan]]="yes",1,0)</f>
        <v>0</v>
      </c>
      <c r="X1041" t="str">
        <f t="shared" si="32"/>
        <v>Medium</v>
      </c>
      <c r="Y1041" t="str">
        <f>IF(Table2[[#This Row],[total_intl_charge]] &gt; AVERAGE($R$2:$R$4245),"High","Low")</f>
        <v>Low</v>
      </c>
      <c r="Z1041" t="str">
        <f>IF(AND(G1041&gt;AVERAGE(train!$G$2:$G$4251),K1041&gt;AVERAGE(train!$K$2:$K$4251)),"High Day &amp; Eve",IF(AND(G1041&gt;AVERAGE(train!$G$2:$G$4251),K1041&lt;=AVERAGE(train!$K$2:$K$4251)),"High Day Only",IF(AND(G1041&lt;=AVERAGE(train!$G$2:$G$4251),K1041&gt;AVERAGE(train!$K$2:$K$4251)),"High Eve Only","Low Usage")))</f>
        <v>High Eve Only</v>
      </c>
    </row>
    <row r="1042" spans="1:26">
      <c r="A1042" t="s">
        <v>37</v>
      </c>
      <c r="B1042">
        <v>56</v>
      </c>
      <c r="C1042" t="s">
        <v>28</v>
      </c>
      <c r="D1042" t="s">
        <v>22</v>
      </c>
      <c r="E1042" t="s">
        <v>22</v>
      </c>
      <c r="F1042">
        <v>0</v>
      </c>
      <c r="G1042">
        <v>150.9</v>
      </c>
      <c r="H1042">
        <v>79</v>
      </c>
      <c r="I1042">
        <v>25.65</v>
      </c>
      <c r="J1042">
        <v>161.80000000000001</v>
      </c>
      <c r="K1042">
        <v>87</v>
      </c>
      <c r="L1042">
        <v>13.75</v>
      </c>
      <c r="M1042">
        <v>167.7</v>
      </c>
      <c r="N1042">
        <v>115</v>
      </c>
      <c r="O1042">
        <v>7.55</v>
      </c>
      <c r="P1042">
        <v>11.7</v>
      </c>
      <c r="Q1042">
        <v>5</v>
      </c>
      <c r="R1042">
        <v>3.16</v>
      </c>
      <c r="S1042">
        <v>3</v>
      </c>
      <c r="T1042" t="s">
        <v>22</v>
      </c>
      <c r="U1042">
        <f t="shared" si="33"/>
        <v>0</v>
      </c>
      <c r="V1042">
        <f>IF(Table2[[#This Row],[international_plan]]="yes",1,0)</f>
        <v>0</v>
      </c>
      <c r="W1042">
        <f>IF(Table2[[#This Row],[voice_mail_plan]]="yes",1,0)</f>
        <v>0</v>
      </c>
      <c r="X1042" t="str">
        <f t="shared" si="32"/>
        <v>Low</v>
      </c>
      <c r="Y1042" t="str">
        <f>IF(Table2[[#This Row],[total_intl_charge]] &gt; AVERAGE($R$2:$R$4245),"High","Low")</f>
        <v>High</v>
      </c>
      <c r="Z1042" t="str">
        <f>IF(AND(G1042&gt;AVERAGE(train!$G$2:$G$4251),K1042&gt;AVERAGE(train!$K$2:$K$4251)),"High Day &amp; Eve",IF(AND(G1042&gt;AVERAGE(train!$G$2:$G$4251),K1042&lt;=AVERAGE(train!$K$2:$K$4251)),"High Day Only",IF(AND(G1042&lt;=AVERAGE(train!$G$2:$G$4251),K1042&gt;AVERAGE(train!$K$2:$K$4251)),"High Eve Only","Low Usage")))</f>
        <v>Low Usage</v>
      </c>
    </row>
    <row r="1043" spans="1:26">
      <c r="A1043" t="s">
        <v>20</v>
      </c>
      <c r="B1043">
        <v>147</v>
      </c>
      <c r="C1043" t="s">
        <v>21</v>
      </c>
      <c r="D1043" t="s">
        <v>23</v>
      </c>
      <c r="E1043" t="s">
        <v>23</v>
      </c>
      <c r="F1043">
        <v>24</v>
      </c>
      <c r="G1043">
        <v>219.9</v>
      </c>
      <c r="H1043">
        <v>118</v>
      </c>
      <c r="I1043">
        <v>37.380000000000003</v>
      </c>
      <c r="J1043">
        <v>208.5</v>
      </c>
      <c r="K1043">
        <v>116</v>
      </c>
      <c r="L1043">
        <v>17.72</v>
      </c>
      <c r="M1043">
        <v>352.5</v>
      </c>
      <c r="N1043">
        <v>111</v>
      </c>
      <c r="O1043">
        <v>15.86</v>
      </c>
      <c r="P1043">
        <v>8.1</v>
      </c>
      <c r="Q1043">
        <v>4</v>
      </c>
      <c r="R1043">
        <v>2.19</v>
      </c>
      <c r="S1043">
        <v>3</v>
      </c>
      <c r="T1043" t="s">
        <v>22</v>
      </c>
      <c r="U1043">
        <f t="shared" si="33"/>
        <v>0</v>
      </c>
      <c r="V1043">
        <f>IF(Table2[[#This Row],[international_plan]]="yes",1,0)</f>
        <v>1</v>
      </c>
      <c r="W1043">
        <f>IF(Table2[[#This Row],[voice_mail_plan]]="yes",1,0)</f>
        <v>1</v>
      </c>
      <c r="X1043" t="str">
        <f t="shared" si="32"/>
        <v>Very High</v>
      </c>
      <c r="Y1043" t="str">
        <f>IF(Table2[[#This Row],[total_intl_charge]] &gt; AVERAGE($R$2:$R$4245),"High","Low")</f>
        <v>Low</v>
      </c>
      <c r="Z1043" t="str">
        <f>IF(AND(G1043&gt;AVERAGE(train!$G$2:$G$4251),K1043&gt;AVERAGE(train!$K$2:$K$4251)),"High Day &amp; Eve",IF(AND(G1043&gt;AVERAGE(train!$G$2:$G$4251),K1043&lt;=AVERAGE(train!$K$2:$K$4251)),"High Day Only",IF(AND(G1043&lt;=AVERAGE(train!$G$2:$G$4251),K1043&gt;AVERAGE(train!$K$2:$K$4251)),"High Eve Only","Low Usage")))</f>
        <v>High Day &amp; Eve</v>
      </c>
    </row>
    <row r="1044" spans="1:26">
      <c r="A1044" t="s">
        <v>39</v>
      </c>
      <c r="B1044">
        <v>64</v>
      </c>
      <c r="C1044" t="s">
        <v>21</v>
      </c>
      <c r="D1044" t="s">
        <v>22</v>
      </c>
      <c r="E1044" t="s">
        <v>22</v>
      </c>
      <c r="F1044">
        <v>0</v>
      </c>
      <c r="G1044">
        <v>168</v>
      </c>
      <c r="H1044">
        <v>116</v>
      </c>
      <c r="I1044">
        <v>28.56</v>
      </c>
      <c r="J1044">
        <v>192.4</v>
      </c>
      <c r="K1044">
        <v>94</v>
      </c>
      <c r="L1044">
        <v>16.350000000000001</v>
      </c>
      <c r="M1044">
        <v>166.5</v>
      </c>
      <c r="N1044">
        <v>98</v>
      </c>
      <c r="O1044">
        <v>7.49</v>
      </c>
      <c r="P1044">
        <v>10.1</v>
      </c>
      <c r="Q1044">
        <v>3</v>
      </c>
      <c r="R1044">
        <v>2.73</v>
      </c>
      <c r="S1044">
        <v>2</v>
      </c>
      <c r="T1044" t="s">
        <v>22</v>
      </c>
      <c r="U1044">
        <f t="shared" si="33"/>
        <v>0</v>
      </c>
      <c r="V1044">
        <f>IF(Table2[[#This Row],[international_plan]]="yes",1,0)</f>
        <v>0</v>
      </c>
      <c r="W1044">
        <f>IF(Table2[[#This Row],[voice_mail_plan]]="yes",1,0)</f>
        <v>0</v>
      </c>
      <c r="X1044" t="str">
        <f t="shared" si="32"/>
        <v>Low</v>
      </c>
      <c r="Y1044" t="str">
        <f>IF(Table2[[#This Row],[total_intl_charge]] &gt; AVERAGE($R$2:$R$4245),"High","Low")</f>
        <v>Low</v>
      </c>
      <c r="Z1044" t="str">
        <f>IF(AND(G1044&gt;AVERAGE(train!$G$2:$G$4251),K1044&gt;AVERAGE(train!$K$2:$K$4251)),"High Day &amp; Eve",IF(AND(G1044&gt;AVERAGE(train!$G$2:$G$4251),K1044&lt;=AVERAGE(train!$K$2:$K$4251)),"High Day Only",IF(AND(G1044&lt;=AVERAGE(train!$G$2:$G$4251),K1044&gt;AVERAGE(train!$K$2:$K$4251)),"High Eve Only","Low Usage")))</f>
        <v>Low Usage</v>
      </c>
    </row>
    <row r="1045" spans="1:26">
      <c r="A1045" t="s">
        <v>71</v>
      </c>
      <c r="B1045">
        <v>108</v>
      </c>
      <c r="C1045" t="s">
        <v>28</v>
      </c>
      <c r="D1045" t="s">
        <v>22</v>
      </c>
      <c r="E1045" t="s">
        <v>23</v>
      </c>
      <c r="F1045">
        <v>34</v>
      </c>
      <c r="G1045">
        <v>162.1</v>
      </c>
      <c r="H1045">
        <v>83</v>
      </c>
      <c r="I1045">
        <v>27.56</v>
      </c>
      <c r="J1045">
        <v>171.8</v>
      </c>
      <c r="K1045">
        <v>117</v>
      </c>
      <c r="L1045">
        <v>14.6</v>
      </c>
      <c r="M1045">
        <v>259.8</v>
      </c>
      <c r="N1045">
        <v>76</v>
      </c>
      <c r="O1045">
        <v>11.69</v>
      </c>
      <c r="P1045">
        <v>9.6</v>
      </c>
      <c r="Q1045">
        <v>3</v>
      </c>
      <c r="R1045">
        <v>2.59</v>
      </c>
      <c r="S1045">
        <v>4</v>
      </c>
      <c r="T1045" t="s">
        <v>23</v>
      </c>
      <c r="U1045">
        <f t="shared" si="33"/>
        <v>1</v>
      </c>
      <c r="V1045">
        <f>IF(Table2[[#This Row],[international_plan]]="yes",1,0)</f>
        <v>0</v>
      </c>
      <c r="W1045">
        <f>IF(Table2[[#This Row],[voice_mail_plan]]="yes",1,0)</f>
        <v>1</v>
      </c>
      <c r="X1045" t="str">
        <f t="shared" si="32"/>
        <v>High</v>
      </c>
      <c r="Y1045" t="str">
        <f>IF(Table2[[#This Row],[total_intl_charge]] &gt; AVERAGE($R$2:$R$4245),"High","Low")</f>
        <v>Low</v>
      </c>
      <c r="Z1045" t="str">
        <f>IF(AND(G1045&gt;AVERAGE(train!$G$2:$G$4251),K1045&gt;AVERAGE(train!$K$2:$K$4251)),"High Day &amp; Eve",IF(AND(G1045&gt;AVERAGE(train!$G$2:$G$4251),K1045&lt;=AVERAGE(train!$K$2:$K$4251)),"High Day Only",IF(AND(G1045&lt;=AVERAGE(train!$G$2:$G$4251),K1045&gt;AVERAGE(train!$K$2:$K$4251)),"High Eve Only","Low Usage")))</f>
        <v>High Eve Only</v>
      </c>
    </row>
    <row r="1046" spans="1:26">
      <c r="A1046" t="s">
        <v>26</v>
      </c>
      <c r="B1046">
        <v>159</v>
      </c>
      <c r="C1046" t="s">
        <v>28</v>
      </c>
      <c r="D1046" t="s">
        <v>22</v>
      </c>
      <c r="E1046" t="s">
        <v>22</v>
      </c>
      <c r="F1046">
        <v>0</v>
      </c>
      <c r="G1046">
        <v>198.8</v>
      </c>
      <c r="H1046">
        <v>107</v>
      </c>
      <c r="I1046">
        <v>33.799999999999997</v>
      </c>
      <c r="J1046">
        <v>195.5</v>
      </c>
      <c r="K1046">
        <v>91</v>
      </c>
      <c r="L1046">
        <v>16.62</v>
      </c>
      <c r="M1046">
        <v>213.3</v>
      </c>
      <c r="N1046">
        <v>120</v>
      </c>
      <c r="O1046">
        <v>9.6</v>
      </c>
      <c r="P1046">
        <v>16.5</v>
      </c>
      <c r="Q1046">
        <v>7</v>
      </c>
      <c r="R1046">
        <v>4.46</v>
      </c>
      <c r="S1046">
        <v>5</v>
      </c>
      <c r="T1046" t="s">
        <v>22</v>
      </c>
      <c r="U1046">
        <f t="shared" si="33"/>
        <v>0</v>
      </c>
      <c r="V1046">
        <f>IF(Table2[[#This Row],[international_plan]]="yes",1,0)</f>
        <v>0</v>
      </c>
      <c r="W1046">
        <f>IF(Table2[[#This Row],[voice_mail_plan]]="yes",1,0)</f>
        <v>0</v>
      </c>
      <c r="X1046" t="str">
        <f t="shared" si="32"/>
        <v>Very High</v>
      </c>
      <c r="Y1046" t="str">
        <f>IF(Table2[[#This Row],[total_intl_charge]] &gt; AVERAGE($R$2:$R$4245),"High","Low")</f>
        <v>High</v>
      </c>
      <c r="Z1046" t="str">
        <f>IF(AND(G1046&gt;AVERAGE(train!$G$2:$G$4251),K1046&gt;AVERAGE(train!$K$2:$K$4251)),"High Day &amp; Eve",IF(AND(G1046&gt;AVERAGE(train!$G$2:$G$4251),K1046&lt;=AVERAGE(train!$K$2:$K$4251)),"High Day Only",IF(AND(G1046&lt;=AVERAGE(train!$G$2:$G$4251),K1046&gt;AVERAGE(train!$K$2:$K$4251)),"High Eve Only","Low Usage")))</f>
        <v>High Day Only</v>
      </c>
    </row>
    <row r="1047" spans="1:26">
      <c r="A1047" t="s">
        <v>75</v>
      </c>
      <c r="B1047">
        <v>136</v>
      </c>
      <c r="C1047" t="s">
        <v>28</v>
      </c>
      <c r="D1047" t="s">
        <v>23</v>
      </c>
      <c r="E1047" t="s">
        <v>22</v>
      </c>
      <c r="F1047">
        <v>0</v>
      </c>
      <c r="G1047">
        <v>256.8</v>
      </c>
      <c r="H1047">
        <v>90</v>
      </c>
      <c r="I1047">
        <v>43.66</v>
      </c>
      <c r="J1047">
        <v>230.1</v>
      </c>
      <c r="K1047">
        <v>104</v>
      </c>
      <c r="L1047">
        <v>19.559999999999999</v>
      </c>
      <c r="M1047">
        <v>143.6</v>
      </c>
      <c r="N1047">
        <v>82</v>
      </c>
      <c r="O1047">
        <v>6.46</v>
      </c>
      <c r="P1047">
        <v>9.1</v>
      </c>
      <c r="Q1047">
        <v>10</v>
      </c>
      <c r="R1047">
        <v>2.46</v>
      </c>
      <c r="S1047">
        <v>3</v>
      </c>
      <c r="T1047" t="s">
        <v>22</v>
      </c>
      <c r="U1047">
        <f t="shared" si="33"/>
        <v>0</v>
      </c>
      <c r="V1047">
        <f>IF(Table2[[#This Row],[international_plan]]="yes",1,0)</f>
        <v>1</v>
      </c>
      <c r="W1047">
        <f>IF(Table2[[#This Row],[voice_mail_plan]]="yes",1,0)</f>
        <v>0</v>
      </c>
      <c r="X1047" t="str">
        <f t="shared" si="32"/>
        <v>Very High</v>
      </c>
      <c r="Y1047" t="str">
        <f>IF(Table2[[#This Row],[total_intl_charge]] &gt; AVERAGE($R$2:$R$4245),"High","Low")</f>
        <v>Low</v>
      </c>
      <c r="Z1047" t="str">
        <f>IF(AND(G1047&gt;AVERAGE(train!$G$2:$G$4251),K1047&gt;AVERAGE(train!$K$2:$K$4251)),"High Day &amp; Eve",IF(AND(G1047&gt;AVERAGE(train!$G$2:$G$4251),K1047&lt;=AVERAGE(train!$K$2:$K$4251)),"High Day Only",IF(AND(G1047&lt;=AVERAGE(train!$G$2:$G$4251),K1047&gt;AVERAGE(train!$K$2:$K$4251)),"High Eve Only","Low Usage")))</f>
        <v>High Day &amp; Eve</v>
      </c>
    </row>
    <row r="1048" spans="1:26">
      <c r="A1048" t="s">
        <v>58</v>
      </c>
      <c r="B1048">
        <v>45</v>
      </c>
      <c r="C1048" t="s">
        <v>25</v>
      </c>
      <c r="D1048" t="s">
        <v>22</v>
      </c>
      <c r="E1048" t="s">
        <v>23</v>
      </c>
      <c r="F1048">
        <v>38</v>
      </c>
      <c r="G1048">
        <v>196.8</v>
      </c>
      <c r="H1048">
        <v>92</v>
      </c>
      <c r="I1048">
        <v>33.46</v>
      </c>
      <c r="J1048">
        <v>254.2</v>
      </c>
      <c r="K1048">
        <v>108</v>
      </c>
      <c r="L1048">
        <v>21.61</v>
      </c>
      <c r="M1048">
        <v>261.8</v>
      </c>
      <c r="N1048">
        <v>85</v>
      </c>
      <c r="O1048">
        <v>11.78</v>
      </c>
      <c r="P1048">
        <v>7.7</v>
      </c>
      <c r="Q1048">
        <v>2</v>
      </c>
      <c r="R1048">
        <v>2.08</v>
      </c>
      <c r="S1048">
        <v>1</v>
      </c>
      <c r="T1048" t="s">
        <v>22</v>
      </c>
      <c r="U1048">
        <f t="shared" si="33"/>
        <v>0</v>
      </c>
      <c r="V1048">
        <f>IF(Table2[[#This Row],[international_plan]]="yes",1,0)</f>
        <v>0</v>
      </c>
      <c r="W1048">
        <f>IF(Table2[[#This Row],[voice_mail_plan]]="yes",1,0)</f>
        <v>1</v>
      </c>
      <c r="X1048" t="str">
        <f t="shared" si="32"/>
        <v>Low</v>
      </c>
      <c r="Y1048" t="str">
        <f>IF(Table2[[#This Row],[total_intl_charge]] &gt; AVERAGE($R$2:$R$4245),"High","Low")</f>
        <v>Low</v>
      </c>
      <c r="Z1048" t="str">
        <f>IF(AND(G1048&gt;AVERAGE(train!$G$2:$G$4251),K1048&gt;AVERAGE(train!$K$2:$K$4251)),"High Day &amp; Eve",IF(AND(G1048&gt;AVERAGE(train!$G$2:$G$4251),K1048&lt;=AVERAGE(train!$K$2:$K$4251)),"High Day Only",IF(AND(G1048&lt;=AVERAGE(train!$G$2:$G$4251),K1048&gt;AVERAGE(train!$K$2:$K$4251)),"High Eve Only","Low Usage")))</f>
        <v>High Day &amp; Eve</v>
      </c>
    </row>
    <row r="1049" spans="1:26">
      <c r="A1049" t="s">
        <v>60</v>
      </c>
      <c r="B1049">
        <v>122</v>
      </c>
      <c r="C1049" t="s">
        <v>21</v>
      </c>
      <c r="D1049" t="s">
        <v>22</v>
      </c>
      <c r="E1049" t="s">
        <v>22</v>
      </c>
      <c r="F1049">
        <v>0</v>
      </c>
      <c r="G1049">
        <v>140.1</v>
      </c>
      <c r="H1049">
        <v>120</v>
      </c>
      <c r="I1049">
        <v>23.82</v>
      </c>
      <c r="J1049">
        <v>231.4</v>
      </c>
      <c r="K1049">
        <v>128</v>
      </c>
      <c r="L1049">
        <v>19.670000000000002</v>
      </c>
      <c r="M1049">
        <v>188.1</v>
      </c>
      <c r="N1049">
        <v>127</v>
      </c>
      <c r="O1049">
        <v>8.4600000000000009</v>
      </c>
      <c r="P1049">
        <v>11.2</v>
      </c>
      <c r="Q1049">
        <v>5</v>
      </c>
      <c r="R1049">
        <v>3.02</v>
      </c>
      <c r="S1049">
        <v>2</v>
      </c>
      <c r="T1049" t="s">
        <v>22</v>
      </c>
      <c r="U1049">
        <f t="shared" si="33"/>
        <v>0</v>
      </c>
      <c r="V1049">
        <f>IF(Table2[[#This Row],[international_plan]]="yes",1,0)</f>
        <v>0</v>
      </c>
      <c r="W1049">
        <f>IF(Table2[[#This Row],[voice_mail_plan]]="yes",1,0)</f>
        <v>0</v>
      </c>
      <c r="X1049" t="str">
        <f t="shared" si="32"/>
        <v>High</v>
      </c>
      <c r="Y1049" t="str">
        <f>IF(Table2[[#This Row],[total_intl_charge]] &gt; AVERAGE($R$2:$R$4245),"High","Low")</f>
        <v>High</v>
      </c>
      <c r="Z1049" t="str">
        <f>IF(AND(G1049&gt;AVERAGE(train!$G$2:$G$4251),K1049&gt;AVERAGE(train!$K$2:$K$4251)),"High Day &amp; Eve",IF(AND(G1049&gt;AVERAGE(train!$G$2:$G$4251),K1049&lt;=AVERAGE(train!$K$2:$K$4251)),"High Day Only",IF(AND(G1049&lt;=AVERAGE(train!$G$2:$G$4251),K1049&gt;AVERAGE(train!$K$2:$K$4251)),"High Eve Only","Low Usage")))</f>
        <v>High Eve Only</v>
      </c>
    </row>
    <row r="1050" spans="1:26">
      <c r="A1050" t="s">
        <v>60</v>
      </c>
      <c r="B1050">
        <v>138</v>
      </c>
      <c r="C1050" t="s">
        <v>21</v>
      </c>
      <c r="D1050" t="s">
        <v>22</v>
      </c>
      <c r="E1050" t="s">
        <v>22</v>
      </c>
      <c r="F1050">
        <v>0</v>
      </c>
      <c r="G1050">
        <v>194.3</v>
      </c>
      <c r="H1050">
        <v>83</v>
      </c>
      <c r="I1050">
        <v>33.03</v>
      </c>
      <c r="J1050">
        <v>189.9</v>
      </c>
      <c r="K1050">
        <v>97</v>
      </c>
      <c r="L1050">
        <v>16.14</v>
      </c>
      <c r="M1050">
        <v>232.2</v>
      </c>
      <c r="N1050">
        <v>102</v>
      </c>
      <c r="O1050">
        <v>10.45</v>
      </c>
      <c r="P1050">
        <v>9</v>
      </c>
      <c r="Q1050">
        <v>3</v>
      </c>
      <c r="R1050">
        <v>2.4300000000000002</v>
      </c>
      <c r="S1050">
        <v>5</v>
      </c>
      <c r="T1050" t="s">
        <v>22</v>
      </c>
      <c r="U1050">
        <f t="shared" si="33"/>
        <v>0</v>
      </c>
      <c r="V1050">
        <f>IF(Table2[[#This Row],[international_plan]]="yes",1,0)</f>
        <v>0</v>
      </c>
      <c r="W1050">
        <f>IF(Table2[[#This Row],[voice_mail_plan]]="yes",1,0)</f>
        <v>0</v>
      </c>
      <c r="X1050" t="str">
        <f t="shared" si="32"/>
        <v>Very High</v>
      </c>
      <c r="Y1050" t="str">
        <f>IF(Table2[[#This Row],[total_intl_charge]] &gt; AVERAGE($R$2:$R$4245),"High","Low")</f>
        <v>Low</v>
      </c>
      <c r="Z1050" t="str">
        <f>IF(AND(G1050&gt;AVERAGE(train!$G$2:$G$4251),K1050&gt;AVERAGE(train!$K$2:$K$4251)),"High Day &amp; Eve",IF(AND(G1050&gt;AVERAGE(train!$G$2:$G$4251),K1050&lt;=AVERAGE(train!$K$2:$K$4251)),"High Day Only",IF(AND(G1050&lt;=AVERAGE(train!$G$2:$G$4251),K1050&gt;AVERAGE(train!$K$2:$K$4251)),"High Eve Only","Low Usage")))</f>
        <v>High Day Only</v>
      </c>
    </row>
    <row r="1051" spans="1:26">
      <c r="A1051" t="s">
        <v>27</v>
      </c>
      <c r="B1051">
        <v>132</v>
      </c>
      <c r="C1051" t="s">
        <v>21</v>
      </c>
      <c r="D1051" t="s">
        <v>22</v>
      </c>
      <c r="E1051" t="s">
        <v>22</v>
      </c>
      <c r="F1051">
        <v>0</v>
      </c>
      <c r="G1051">
        <v>117.6</v>
      </c>
      <c r="H1051">
        <v>66</v>
      </c>
      <c r="I1051">
        <v>19.989999999999998</v>
      </c>
      <c r="J1051">
        <v>214</v>
      </c>
      <c r="K1051">
        <v>108</v>
      </c>
      <c r="L1051">
        <v>18.190000000000001</v>
      </c>
      <c r="M1051">
        <v>239.5</v>
      </c>
      <c r="N1051">
        <v>94</v>
      </c>
      <c r="O1051">
        <v>10.78</v>
      </c>
      <c r="P1051">
        <v>8.8000000000000007</v>
      </c>
      <c r="Q1051">
        <v>5</v>
      </c>
      <c r="R1051">
        <v>2.38</v>
      </c>
      <c r="S1051">
        <v>1</v>
      </c>
      <c r="T1051" t="s">
        <v>22</v>
      </c>
      <c r="U1051">
        <f t="shared" si="33"/>
        <v>0</v>
      </c>
      <c r="V1051">
        <f>IF(Table2[[#This Row],[international_plan]]="yes",1,0)</f>
        <v>0</v>
      </c>
      <c r="W1051">
        <f>IF(Table2[[#This Row],[voice_mail_plan]]="yes",1,0)</f>
        <v>0</v>
      </c>
      <c r="X1051" t="str">
        <f t="shared" si="32"/>
        <v>Very High</v>
      </c>
      <c r="Y1051" t="str">
        <f>IF(Table2[[#This Row],[total_intl_charge]] &gt; AVERAGE($R$2:$R$4245),"High","Low")</f>
        <v>Low</v>
      </c>
      <c r="Z1051" t="str">
        <f>IF(AND(G1051&gt;AVERAGE(train!$G$2:$G$4251),K1051&gt;AVERAGE(train!$K$2:$K$4251)),"High Day &amp; Eve",IF(AND(G1051&gt;AVERAGE(train!$G$2:$G$4251),K1051&lt;=AVERAGE(train!$K$2:$K$4251)),"High Day Only",IF(AND(G1051&lt;=AVERAGE(train!$G$2:$G$4251),K1051&gt;AVERAGE(train!$K$2:$K$4251)),"High Eve Only","Low Usage")))</f>
        <v>High Eve Only</v>
      </c>
    </row>
    <row r="1052" spans="1:26">
      <c r="A1052" t="s">
        <v>73</v>
      </c>
      <c r="B1052">
        <v>101</v>
      </c>
      <c r="C1052" t="s">
        <v>21</v>
      </c>
      <c r="D1052" t="s">
        <v>23</v>
      </c>
      <c r="E1052" t="s">
        <v>22</v>
      </c>
      <c r="F1052">
        <v>0</v>
      </c>
      <c r="G1052">
        <v>193.7</v>
      </c>
      <c r="H1052">
        <v>108</v>
      </c>
      <c r="I1052">
        <v>32.93</v>
      </c>
      <c r="J1052">
        <v>186.6</v>
      </c>
      <c r="K1052">
        <v>98</v>
      </c>
      <c r="L1052">
        <v>15.86</v>
      </c>
      <c r="M1052">
        <v>223</v>
      </c>
      <c r="N1052">
        <v>100</v>
      </c>
      <c r="O1052">
        <v>10.039999999999999</v>
      </c>
      <c r="P1052">
        <v>11.6</v>
      </c>
      <c r="Q1052">
        <v>8</v>
      </c>
      <c r="R1052">
        <v>3.13</v>
      </c>
      <c r="S1052">
        <v>0</v>
      </c>
      <c r="T1052" t="s">
        <v>22</v>
      </c>
      <c r="U1052">
        <f t="shared" si="33"/>
        <v>0</v>
      </c>
      <c r="V1052">
        <f>IF(Table2[[#This Row],[international_plan]]="yes",1,0)</f>
        <v>1</v>
      </c>
      <c r="W1052">
        <f>IF(Table2[[#This Row],[voice_mail_plan]]="yes",1,0)</f>
        <v>0</v>
      </c>
      <c r="X1052" t="str">
        <f t="shared" si="32"/>
        <v>High</v>
      </c>
      <c r="Y1052" t="str">
        <f>IF(Table2[[#This Row],[total_intl_charge]] &gt; AVERAGE($R$2:$R$4245),"High","Low")</f>
        <v>High</v>
      </c>
      <c r="Z1052" t="str">
        <f>IF(AND(G1052&gt;AVERAGE(train!$G$2:$G$4251),K1052&gt;AVERAGE(train!$K$2:$K$4251)),"High Day &amp; Eve",IF(AND(G1052&gt;AVERAGE(train!$G$2:$G$4251),K1052&lt;=AVERAGE(train!$K$2:$K$4251)),"High Day Only",IF(AND(G1052&lt;=AVERAGE(train!$G$2:$G$4251),K1052&gt;AVERAGE(train!$K$2:$K$4251)),"High Eve Only","Low Usage")))</f>
        <v>High Day Only</v>
      </c>
    </row>
    <row r="1053" spans="1:26">
      <c r="A1053" t="s">
        <v>48</v>
      </c>
      <c r="B1053">
        <v>58</v>
      </c>
      <c r="C1053" t="s">
        <v>28</v>
      </c>
      <c r="D1053" t="s">
        <v>22</v>
      </c>
      <c r="E1053" t="s">
        <v>22</v>
      </c>
      <c r="F1053">
        <v>0</v>
      </c>
      <c r="G1053">
        <v>243.1</v>
      </c>
      <c r="H1053">
        <v>105</v>
      </c>
      <c r="I1053">
        <v>41.33</v>
      </c>
      <c r="J1053">
        <v>231.4</v>
      </c>
      <c r="K1053">
        <v>108</v>
      </c>
      <c r="L1053">
        <v>19.670000000000002</v>
      </c>
      <c r="M1053">
        <v>180.9</v>
      </c>
      <c r="N1053">
        <v>120</v>
      </c>
      <c r="O1053">
        <v>8.14</v>
      </c>
      <c r="P1053">
        <v>7.8</v>
      </c>
      <c r="Q1053">
        <v>4</v>
      </c>
      <c r="R1053">
        <v>2.11</v>
      </c>
      <c r="S1053">
        <v>2</v>
      </c>
      <c r="T1053" t="s">
        <v>22</v>
      </c>
      <c r="U1053">
        <f t="shared" si="33"/>
        <v>0</v>
      </c>
      <c r="V1053">
        <f>IF(Table2[[#This Row],[international_plan]]="yes",1,0)</f>
        <v>0</v>
      </c>
      <c r="W1053">
        <f>IF(Table2[[#This Row],[voice_mail_plan]]="yes",1,0)</f>
        <v>0</v>
      </c>
      <c r="X1053" t="str">
        <f t="shared" si="32"/>
        <v>Low</v>
      </c>
      <c r="Y1053" t="str">
        <f>IF(Table2[[#This Row],[total_intl_charge]] &gt; AVERAGE($R$2:$R$4245),"High","Low")</f>
        <v>Low</v>
      </c>
      <c r="Z1053" t="str">
        <f>IF(AND(G1053&gt;AVERAGE(train!$G$2:$G$4251),K1053&gt;AVERAGE(train!$K$2:$K$4251)),"High Day &amp; Eve",IF(AND(G1053&gt;AVERAGE(train!$G$2:$G$4251),K1053&lt;=AVERAGE(train!$K$2:$K$4251)),"High Day Only",IF(AND(G1053&lt;=AVERAGE(train!$G$2:$G$4251),K1053&gt;AVERAGE(train!$K$2:$K$4251)),"High Eve Only","Low Usage")))</f>
        <v>High Day &amp; Eve</v>
      </c>
    </row>
    <row r="1054" spans="1:26">
      <c r="A1054" t="s">
        <v>62</v>
      </c>
      <c r="B1054">
        <v>81</v>
      </c>
      <c r="C1054" t="s">
        <v>21</v>
      </c>
      <c r="D1054" t="s">
        <v>22</v>
      </c>
      <c r="E1054" t="s">
        <v>22</v>
      </c>
      <c r="F1054">
        <v>0</v>
      </c>
      <c r="G1054">
        <v>145.4</v>
      </c>
      <c r="H1054">
        <v>132</v>
      </c>
      <c r="I1054">
        <v>24.72</v>
      </c>
      <c r="J1054">
        <v>129.30000000000001</v>
      </c>
      <c r="K1054">
        <v>91</v>
      </c>
      <c r="L1054">
        <v>10.99</v>
      </c>
      <c r="M1054">
        <v>186.4</v>
      </c>
      <c r="N1054">
        <v>109</v>
      </c>
      <c r="O1054">
        <v>8.39</v>
      </c>
      <c r="P1054">
        <v>5.2</v>
      </c>
      <c r="Q1054">
        <v>4</v>
      </c>
      <c r="R1054">
        <v>1.4</v>
      </c>
      <c r="S1054">
        <v>1</v>
      </c>
      <c r="T1054" t="s">
        <v>22</v>
      </c>
      <c r="U1054">
        <f t="shared" si="33"/>
        <v>0</v>
      </c>
      <c r="V1054">
        <f>IF(Table2[[#This Row],[international_plan]]="yes",1,0)</f>
        <v>0</v>
      </c>
      <c r="W1054">
        <f>IF(Table2[[#This Row],[voice_mail_plan]]="yes",1,0)</f>
        <v>0</v>
      </c>
      <c r="X1054" t="str">
        <f t="shared" si="32"/>
        <v>Medium</v>
      </c>
      <c r="Y1054" t="str">
        <f>IF(Table2[[#This Row],[total_intl_charge]] &gt; AVERAGE($R$2:$R$4245),"High","Low")</f>
        <v>Low</v>
      </c>
      <c r="Z1054" t="str">
        <f>IF(AND(G1054&gt;AVERAGE(train!$G$2:$G$4251),K1054&gt;AVERAGE(train!$K$2:$K$4251)),"High Day &amp; Eve",IF(AND(G1054&gt;AVERAGE(train!$G$2:$G$4251),K1054&lt;=AVERAGE(train!$K$2:$K$4251)),"High Day Only",IF(AND(G1054&lt;=AVERAGE(train!$G$2:$G$4251),K1054&gt;AVERAGE(train!$K$2:$K$4251)),"High Eve Only","Low Usage")))</f>
        <v>Low Usage</v>
      </c>
    </row>
    <row r="1055" spans="1:26">
      <c r="A1055" t="s">
        <v>66</v>
      </c>
      <c r="B1055">
        <v>116</v>
      </c>
      <c r="C1055" t="s">
        <v>28</v>
      </c>
      <c r="D1055" t="s">
        <v>22</v>
      </c>
      <c r="E1055" t="s">
        <v>22</v>
      </c>
      <c r="F1055">
        <v>0</v>
      </c>
      <c r="G1055">
        <v>229.3</v>
      </c>
      <c r="H1055">
        <v>93</v>
      </c>
      <c r="I1055">
        <v>38.979999999999997</v>
      </c>
      <c r="J1055">
        <v>184.5</v>
      </c>
      <c r="K1055">
        <v>111</v>
      </c>
      <c r="L1055">
        <v>15.68</v>
      </c>
      <c r="M1055">
        <v>168.2</v>
      </c>
      <c r="N1055">
        <v>91</v>
      </c>
      <c r="O1055">
        <v>7.57</v>
      </c>
      <c r="P1055">
        <v>8.8000000000000007</v>
      </c>
      <c r="Q1055">
        <v>3</v>
      </c>
      <c r="R1055">
        <v>2.38</v>
      </c>
      <c r="S1055">
        <v>2</v>
      </c>
      <c r="T1055" t="s">
        <v>22</v>
      </c>
      <c r="U1055">
        <f t="shared" si="33"/>
        <v>0</v>
      </c>
      <c r="V1055">
        <f>IF(Table2[[#This Row],[international_plan]]="yes",1,0)</f>
        <v>0</v>
      </c>
      <c r="W1055">
        <f>IF(Table2[[#This Row],[voice_mail_plan]]="yes",1,0)</f>
        <v>0</v>
      </c>
      <c r="X1055" t="str">
        <f t="shared" si="32"/>
        <v>High</v>
      </c>
      <c r="Y1055" t="str">
        <f>IF(Table2[[#This Row],[total_intl_charge]] &gt; AVERAGE($R$2:$R$4245),"High","Low")</f>
        <v>Low</v>
      </c>
      <c r="Z1055" t="str">
        <f>IF(AND(G1055&gt;AVERAGE(train!$G$2:$G$4251),K1055&gt;AVERAGE(train!$K$2:$K$4251)),"High Day &amp; Eve",IF(AND(G1055&gt;AVERAGE(train!$G$2:$G$4251),K1055&lt;=AVERAGE(train!$K$2:$K$4251)),"High Day Only",IF(AND(G1055&lt;=AVERAGE(train!$G$2:$G$4251),K1055&gt;AVERAGE(train!$K$2:$K$4251)),"High Eve Only","Low Usage")))</f>
        <v>High Day &amp; Eve</v>
      </c>
    </row>
    <row r="1056" spans="1:26">
      <c r="A1056" t="s">
        <v>60</v>
      </c>
      <c r="B1056">
        <v>62</v>
      </c>
      <c r="C1056" t="s">
        <v>28</v>
      </c>
      <c r="D1056" t="s">
        <v>22</v>
      </c>
      <c r="E1056" t="s">
        <v>23</v>
      </c>
      <c r="F1056">
        <v>33</v>
      </c>
      <c r="G1056">
        <v>186.4</v>
      </c>
      <c r="H1056">
        <v>84</v>
      </c>
      <c r="I1056">
        <v>31.69</v>
      </c>
      <c r="J1056">
        <v>201</v>
      </c>
      <c r="K1056">
        <v>136</v>
      </c>
      <c r="L1056">
        <v>17.09</v>
      </c>
      <c r="M1056">
        <v>286.7</v>
      </c>
      <c r="N1056">
        <v>103</v>
      </c>
      <c r="O1056">
        <v>12.9</v>
      </c>
      <c r="P1056">
        <v>11.1</v>
      </c>
      <c r="Q1056">
        <v>3</v>
      </c>
      <c r="R1056">
        <v>3</v>
      </c>
      <c r="S1056">
        <v>2</v>
      </c>
      <c r="T1056" t="s">
        <v>23</v>
      </c>
      <c r="U1056">
        <f t="shared" si="33"/>
        <v>1</v>
      </c>
      <c r="V1056">
        <f>IF(Table2[[#This Row],[international_plan]]="yes",1,0)</f>
        <v>0</v>
      </c>
      <c r="W1056">
        <f>IF(Table2[[#This Row],[voice_mail_plan]]="yes",1,0)</f>
        <v>1</v>
      </c>
      <c r="X1056" t="str">
        <f t="shared" si="32"/>
        <v>Low</v>
      </c>
      <c r="Y1056" t="str">
        <f>IF(Table2[[#This Row],[total_intl_charge]] &gt; AVERAGE($R$2:$R$4245),"High","Low")</f>
        <v>High</v>
      </c>
      <c r="Z1056" t="str">
        <f>IF(AND(G1056&gt;AVERAGE(train!$G$2:$G$4251),K1056&gt;AVERAGE(train!$K$2:$K$4251)),"High Day &amp; Eve",IF(AND(G1056&gt;AVERAGE(train!$G$2:$G$4251),K1056&lt;=AVERAGE(train!$K$2:$K$4251)),"High Day Only",IF(AND(G1056&lt;=AVERAGE(train!$G$2:$G$4251),K1056&gt;AVERAGE(train!$K$2:$K$4251)),"High Eve Only","Low Usage")))</f>
        <v>High Day &amp; Eve</v>
      </c>
    </row>
    <row r="1057" spans="1:26">
      <c r="A1057" t="s">
        <v>46</v>
      </c>
      <c r="B1057">
        <v>90</v>
      </c>
      <c r="C1057" t="s">
        <v>21</v>
      </c>
      <c r="D1057" t="s">
        <v>22</v>
      </c>
      <c r="E1057" t="s">
        <v>22</v>
      </c>
      <c r="F1057">
        <v>0</v>
      </c>
      <c r="G1057">
        <v>76.099999999999994</v>
      </c>
      <c r="H1057">
        <v>121</v>
      </c>
      <c r="I1057">
        <v>12.94</v>
      </c>
      <c r="J1057">
        <v>290.3</v>
      </c>
      <c r="K1057">
        <v>73</v>
      </c>
      <c r="L1057">
        <v>24.68</v>
      </c>
      <c r="M1057">
        <v>236.9</v>
      </c>
      <c r="N1057">
        <v>89</v>
      </c>
      <c r="O1057">
        <v>10.66</v>
      </c>
      <c r="P1057">
        <v>10.8</v>
      </c>
      <c r="Q1057">
        <v>3</v>
      </c>
      <c r="R1057">
        <v>2.92</v>
      </c>
      <c r="S1057">
        <v>0</v>
      </c>
      <c r="T1057" t="s">
        <v>22</v>
      </c>
      <c r="U1057">
        <f t="shared" si="33"/>
        <v>0</v>
      </c>
      <c r="V1057">
        <f>IF(Table2[[#This Row],[international_plan]]="yes",1,0)</f>
        <v>0</v>
      </c>
      <c r="W1057">
        <f>IF(Table2[[#This Row],[voice_mail_plan]]="yes",1,0)</f>
        <v>0</v>
      </c>
      <c r="X1057" t="str">
        <f t="shared" si="32"/>
        <v>Medium</v>
      </c>
      <c r="Y1057" t="str">
        <f>IF(Table2[[#This Row],[total_intl_charge]] &gt; AVERAGE($R$2:$R$4245),"High","Low")</f>
        <v>High</v>
      </c>
      <c r="Z1057" t="str">
        <f>IF(AND(G1057&gt;AVERAGE(train!$G$2:$G$4251),K1057&gt;AVERAGE(train!$K$2:$K$4251)),"High Day &amp; Eve",IF(AND(G1057&gt;AVERAGE(train!$G$2:$G$4251),K1057&lt;=AVERAGE(train!$K$2:$K$4251)),"High Day Only",IF(AND(G1057&lt;=AVERAGE(train!$G$2:$G$4251),K1057&gt;AVERAGE(train!$K$2:$K$4251)),"High Eve Only","Low Usage")))</f>
        <v>Low Usage</v>
      </c>
    </row>
    <row r="1058" spans="1:26">
      <c r="A1058" t="s">
        <v>71</v>
      </c>
      <c r="B1058">
        <v>98</v>
      </c>
      <c r="C1058" t="s">
        <v>21</v>
      </c>
      <c r="D1058" t="s">
        <v>22</v>
      </c>
      <c r="E1058" t="s">
        <v>22</v>
      </c>
      <c r="F1058">
        <v>0</v>
      </c>
      <c r="G1058">
        <v>162.80000000000001</v>
      </c>
      <c r="H1058">
        <v>65</v>
      </c>
      <c r="I1058">
        <v>27.68</v>
      </c>
      <c r="J1058">
        <v>185</v>
      </c>
      <c r="K1058">
        <v>109</v>
      </c>
      <c r="L1058">
        <v>15.73</v>
      </c>
      <c r="M1058">
        <v>219.5</v>
      </c>
      <c r="N1058">
        <v>104</v>
      </c>
      <c r="O1058">
        <v>9.8800000000000008</v>
      </c>
      <c r="P1058">
        <v>6</v>
      </c>
      <c r="Q1058">
        <v>3</v>
      </c>
      <c r="R1058">
        <v>1.62</v>
      </c>
      <c r="S1058">
        <v>2</v>
      </c>
      <c r="T1058" t="s">
        <v>22</v>
      </c>
      <c r="U1058">
        <f t="shared" si="33"/>
        <v>0</v>
      </c>
      <c r="V1058">
        <f>IF(Table2[[#This Row],[international_plan]]="yes",1,0)</f>
        <v>0</v>
      </c>
      <c r="W1058">
        <f>IF(Table2[[#This Row],[voice_mail_plan]]="yes",1,0)</f>
        <v>0</v>
      </c>
      <c r="X1058" t="str">
        <f t="shared" si="32"/>
        <v>Medium</v>
      </c>
      <c r="Y1058" t="str">
        <f>IF(Table2[[#This Row],[total_intl_charge]] &gt; AVERAGE($R$2:$R$4245),"High","Low")</f>
        <v>Low</v>
      </c>
      <c r="Z1058" t="str">
        <f>IF(AND(G1058&gt;AVERAGE(train!$G$2:$G$4251),K1058&gt;AVERAGE(train!$K$2:$K$4251)),"High Day &amp; Eve",IF(AND(G1058&gt;AVERAGE(train!$G$2:$G$4251),K1058&lt;=AVERAGE(train!$K$2:$K$4251)),"High Day Only",IF(AND(G1058&lt;=AVERAGE(train!$G$2:$G$4251),K1058&gt;AVERAGE(train!$K$2:$K$4251)),"High Eve Only","Low Usage")))</f>
        <v>High Eve Only</v>
      </c>
    </row>
    <row r="1059" spans="1:26">
      <c r="A1059" t="s">
        <v>55</v>
      </c>
      <c r="B1059">
        <v>73</v>
      </c>
      <c r="C1059" t="s">
        <v>21</v>
      </c>
      <c r="D1059" t="s">
        <v>22</v>
      </c>
      <c r="E1059" t="s">
        <v>22</v>
      </c>
      <c r="F1059">
        <v>0</v>
      </c>
      <c r="G1059">
        <v>182.3</v>
      </c>
      <c r="H1059">
        <v>115</v>
      </c>
      <c r="I1059">
        <v>30.99</v>
      </c>
      <c r="J1059">
        <v>199.2</v>
      </c>
      <c r="K1059">
        <v>97</v>
      </c>
      <c r="L1059">
        <v>16.93</v>
      </c>
      <c r="M1059">
        <v>120.2</v>
      </c>
      <c r="N1059">
        <v>113</v>
      </c>
      <c r="O1059">
        <v>5.41</v>
      </c>
      <c r="P1059">
        <v>18</v>
      </c>
      <c r="Q1059">
        <v>5</v>
      </c>
      <c r="R1059">
        <v>4.8600000000000003</v>
      </c>
      <c r="S1059">
        <v>1</v>
      </c>
      <c r="T1059" t="s">
        <v>22</v>
      </c>
      <c r="U1059">
        <f t="shared" si="33"/>
        <v>0</v>
      </c>
      <c r="V1059">
        <f>IF(Table2[[#This Row],[international_plan]]="yes",1,0)</f>
        <v>0</v>
      </c>
      <c r="W1059">
        <f>IF(Table2[[#This Row],[voice_mail_plan]]="yes",1,0)</f>
        <v>0</v>
      </c>
      <c r="X1059" t="str">
        <f t="shared" si="32"/>
        <v>Low</v>
      </c>
      <c r="Y1059" t="str">
        <f>IF(Table2[[#This Row],[total_intl_charge]] &gt; AVERAGE($R$2:$R$4245),"High","Low")</f>
        <v>High</v>
      </c>
      <c r="Z1059" t="str">
        <f>IF(AND(G1059&gt;AVERAGE(train!$G$2:$G$4251),K1059&gt;AVERAGE(train!$K$2:$K$4251)),"High Day &amp; Eve",IF(AND(G1059&gt;AVERAGE(train!$G$2:$G$4251),K1059&lt;=AVERAGE(train!$K$2:$K$4251)),"High Day Only",IF(AND(G1059&lt;=AVERAGE(train!$G$2:$G$4251),K1059&gt;AVERAGE(train!$K$2:$K$4251)),"High Eve Only","Low Usage")))</f>
        <v>High Day Only</v>
      </c>
    </row>
    <row r="1060" spans="1:26">
      <c r="A1060" t="s">
        <v>33</v>
      </c>
      <c r="B1060">
        <v>107</v>
      </c>
      <c r="C1060" t="s">
        <v>28</v>
      </c>
      <c r="D1060" t="s">
        <v>23</v>
      </c>
      <c r="E1060" t="s">
        <v>22</v>
      </c>
      <c r="F1060">
        <v>0</v>
      </c>
      <c r="G1060">
        <v>194.4</v>
      </c>
      <c r="H1060">
        <v>83</v>
      </c>
      <c r="I1060">
        <v>33.049999999999997</v>
      </c>
      <c r="J1060">
        <v>247.8</v>
      </c>
      <c r="K1060">
        <v>84</v>
      </c>
      <c r="L1060">
        <v>21.06</v>
      </c>
      <c r="M1060">
        <v>245.4</v>
      </c>
      <c r="N1060">
        <v>93</v>
      </c>
      <c r="O1060">
        <v>11.04</v>
      </c>
      <c r="P1060">
        <v>11.2</v>
      </c>
      <c r="Q1060">
        <v>7</v>
      </c>
      <c r="R1060">
        <v>3.02</v>
      </c>
      <c r="S1060">
        <v>2</v>
      </c>
      <c r="T1060" t="s">
        <v>22</v>
      </c>
      <c r="U1060">
        <f t="shared" si="33"/>
        <v>0</v>
      </c>
      <c r="V1060">
        <f>IF(Table2[[#This Row],[international_plan]]="yes",1,0)</f>
        <v>1</v>
      </c>
      <c r="W1060">
        <f>IF(Table2[[#This Row],[voice_mail_plan]]="yes",1,0)</f>
        <v>0</v>
      </c>
      <c r="X1060" t="str">
        <f t="shared" si="32"/>
        <v>High</v>
      </c>
      <c r="Y1060" t="str">
        <f>IF(Table2[[#This Row],[total_intl_charge]] &gt; AVERAGE($R$2:$R$4245),"High","Low")</f>
        <v>High</v>
      </c>
      <c r="Z1060" t="str">
        <f>IF(AND(G1060&gt;AVERAGE(train!$G$2:$G$4251),K1060&gt;AVERAGE(train!$K$2:$K$4251)),"High Day &amp; Eve",IF(AND(G1060&gt;AVERAGE(train!$G$2:$G$4251),K1060&lt;=AVERAGE(train!$K$2:$K$4251)),"High Day Only",IF(AND(G1060&lt;=AVERAGE(train!$G$2:$G$4251),K1060&gt;AVERAGE(train!$K$2:$K$4251)),"High Eve Only","Low Usage")))</f>
        <v>High Day Only</v>
      </c>
    </row>
    <row r="1061" spans="1:26">
      <c r="A1061" t="s">
        <v>46</v>
      </c>
      <c r="B1061">
        <v>55</v>
      </c>
      <c r="C1061" t="s">
        <v>25</v>
      </c>
      <c r="D1061" t="s">
        <v>22</v>
      </c>
      <c r="E1061" t="s">
        <v>23</v>
      </c>
      <c r="F1061">
        <v>20</v>
      </c>
      <c r="G1061">
        <v>189.3</v>
      </c>
      <c r="H1061">
        <v>95</v>
      </c>
      <c r="I1061">
        <v>32.18</v>
      </c>
      <c r="J1061">
        <v>118.6</v>
      </c>
      <c r="K1061">
        <v>113</v>
      </c>
      <c r="L1061">
        <v>10.08</v>
      </c>
      <c r="M1061">
        <v>250.2</v>
      </c>
      <c r="N1061">
        <v>102</v>
      </c>
      <c r="O1061">
        <v>11.26</v>
      </c>
      <c r="P1061">
        <v>12.5</v>
      </c>
      <c r="Q1061">
        <v>4</v>
      </c>
      <c r="R1061">
        <v>3.38</v>
      </c>
      <c r="S1061">
        <v>2</v>
      </c>
      <c r="T1061" t="s">
        <v>22</v>
      </c>
      <c r="U1061">
        <f t="shared" si="33"/>
        <v>0</v>
      </c>
      <c r="V1061">
        <f>IF(Table2[[#This Row],[international_plan]]="yes",1,0)</f>
        <v>0</v>
      </c>
      <c r="W1061">
        <f>IF(Table2[[#This Row],[voice_mail_plan]]="yes",1,0)</f>
        <v>1</v>
      </c>
      <c r="X1061" t="str">
        <f t="shared" si="32"/>
        <v>Low</v>
      </c>
      <c r="Y1061" t="str">
        <f>IF(Table2[[#This Row],[total_intl_charge]] &gt; AVERAGE($R$2:$R$4245),"High","Low")</f>
        <v>High</v>
      </c>
      <c r="Z1061" t="str">
        <f>IF(AND(G1061&gt;AVERAGE(train!$G$2:$G$4251),K1061&gt;AVERAGE(train!$K$2:$K$4251)),"High Day &amp; Eve",IF(AND(G1061&gt;AVERAGE(train!$G$2:$G$4251),K1061&lt;=AVERAGE(train!$K$2:$K$4251)),"High Day Only",IF(AND(G1061&lt;=AVERAGE(train!$G$2:$G$4251),K1061&gt;AVERAGE(train!$K$2:$K$4251)),"High Eve Only","Low Usage")))</f>
        <v>High Day &amp; Eve</v>
      </c>
    </row>
    <row r="1062" spans="1:26">
      <c r="A1062" t="s">
        <v>47</v>
      </c>
      <c r="B1062">
        <v>76</v>
      </c>
      <c r="C1062" t="s">
        <v>21</v>
      </c>
      <c r="D1062" t="s">
        <v>22</v>
      </c>
      <c r="E1062" t="s">
        <v>23</v>
      </c>
      <c r="F1062">
        <v>22</v>
      </c>
      <c r="G1062">
        <v>160.1</v>
      </c>
      <c r="H1062">
        <v>107</v>
      </c>
      <c r="I1062">
        <v>27.22</v>
      </c>
      <c r="J1062">
        <v>168.7</v>
      </c>
      <c r="K1062">
        <v>136</v>
      </c>
      <c r="L1062">
        <v>14.34</v>
      </c>
      <c r="M1062">
        <v>23.2</v>
      </c>
      <c r="N1062">
        <v>102</v>
      </c>
      <c r="O1062">
        <v>1.04</v>
      </c>
      <c r="P1062">
        <v>9.5</v>
      </c>
      <c r="Q1062">
        <v>4</v>
      </c>
      <c r="R1062">
        <v>2.57</v>
      </c>
      <c r="S1062">
        <v>3</v>
      </c>
      <c r="T1062" t="s">
        <v>22</v>
      </c>
      <c r="U1062">
        <f t="shared" si="33"/>
        <v>0</v>
      </c>
      <c r="V1062">
        <f>IF(Table2[[#This Row],[international_plan]]="yes",1,0)</f>
        <v>0</v>
      </c>
      <c r="W1062">
        <f>IF(Table2[[#This Row],[voice_mail_plan]]="yes",1,0)</f>
        <v>1</v>
      </c>
      <c r="X1062" t="str">
        <f t="shared" si="32"/>
        <v>Medium</v>
      </c>
      <c r="Y1062" t="str">
        <f>IF(Table2[[#This Row],[total_intl_charge]] &gt; AVERAGE($R$2:$R$4245),"High","Low")</f>
        <v>Low</v>
      </c>
      <c r="Z1062" t="str">
        <f>IF(AND(G1062&gt;AVERAGE(train!$G$2:$G$4251),K1062&gt;AVERAGE(train!$K$2:$K$4251)),"High Day &amp; Eve",IF(AND(G1062&gt;AVERAGE(train!$G$2:$G$4251),K1062&lt;=AVERAGE(train!$K$2:$K$4251)),"High Day Only",IF(AND(G1062&lt;=AVERAGE(train!$G$2:$G$4251),K1062&gt;AVERAGE(train!$K$2:$K$4251)),"High Eve Only","Low Usage")))</f>
        <v>High Eve Only</v>
      </c>
    </row>
    <row r="1063" spans="1:26">
      <c r="A1063" t="s">
        <v>58</v>
      </c>
      <c r="B1063">
        <v>30</v>
      </c>
      <c r="C1063" t="s">
        <v>28</v>
      </c>
      <c r="D1063" t="s">
        <v>22</v>
      </c>
      <c r="E1063" t="s">
        <v>22</v>
      </c>
      <c r="F1063">
        <v>0</v>
      </c>
      <c r="G1063">
        <v>145</v>
      </c>
      <c r="H1063">
        <v>76</v>
      </c>
      <c r="I1063">
        <v>24.65</v>
      </c>
      <c r="J1063">
        <v>240.7</v>
      </c>
      <c r="K1063">
        <v>112</v>
      </c>
      <c r="L1063">
        <v>20.46</v>
      </c>
      <c r="M1063">
        <v>197.1</v>
      </c>
      <c r="N1063">
        <v>134</v>
      </c>
      <c r="O1063">
        <v>8.8699999999999992</v>
      </c>
      <c r="P1063">
        <v>7.1</v>
      </c>
      <c r="Q1063">
        <v>4</v>
      </c>
      <c r="R1063">
        <v>1.92</v>
      </c>
      <c r="S1063">
        <v>3</v>
      </c>
      <c r="T1063" t="s">
        <v>22</v>
      </c>
      <c r="U1063">
        <f t="shared" si="33"/>
        <v>0</v>
      </c>
      <c r="V1063">
        <f>IF(Table2[[#This Row],[international_plan]]="yes",1,0)</f>
        <v>0</v>
      </c>
      <c r="W1063">
        <f>IF(Table2[[#This Row],[voice_mail_plan]]="yes",1,0)</f>
        <v>0</v>
      </c>
      <c r="X1063" t="str">
        <f t="shared" si="32"/>
        <v>Low</v>
      </c>
      <c r="Y1063" t="str">
        <f>IF(Table2[[#This Row],[total_intl_charge]] &gt; AVERAGE($R$2:$R$4245),"High","Low")</f>
        <v>Low</v>
      </c>
      <c r="Z1063" t="str">
        <f>IF(AND(G1063&gt;AVERAGE(train!$G$2:$G$4251),K1063&gt;AVERAGE(train!$K$2:$K$4251)),"High Day &amp; Eve",IF(AND(G1063&gt;AVERAGE(train!$G$2:$G$4251),K1063&lt;=AVERAGE(train!$K$2:$K$4251)),"High Day Only",IF(AND(G1063&lt;=AVERAGE(train!$G$2:$G$4251),K1063&gt;AVERAGE(train!$K$2:$K$4251)),"High Eve Only","Low Usage")))</f>
        <v>High Eve Only</v>
      </c>
    </row>
    <row r="1064" spans="1:26">
      <c r="A1064" t="s">
        <v>42</v>
      </c>
      <c r="B1064">
        <v>157</v>
      </c>
      <c r="C1064" t="s">
        <v>21</v>
      </c>
      <c r="D1064" t="s">
        <v>22</v>
      </c>
      <c r="E1064" t="s">
        <v>22</v>
      </c>
      <c r="F1064">
        <v>0</v>
      </c>
      <c r="G1064">
        <v>220.7</v>
      </c>
      <c r="H1064">
        <v>105</v>
      </c>
      <c r="I1064">
        <v>37.520000000000003</v>
      </c>
      <c r="J1064">
        <v>119.3</v>
      </c>
      <c r="K1064">
        <v>127</v>
      </c>
      <c r="L1064">
        <v>10.14</v>
      </c>
      <c r="M1064">
        <v>165.1</v>
      </c>
      <c r="N1064">
        <v>113</v>
      </c>
      <c r="O1064">
        <v>7.43</v>
      </c>
      <c r="P1064">
        <v>11.5</v>
      </c>
      <c r="Q1064">
        <v>7</v>
      </c>
      <c r="R1064">
        <v>3.11</v>
      </c>
      <c r="S1064">
        <v>4</v>
      </c>
      <c r="T1064" t="s">
        <v>22</v>
      </c>
      <c r="U1064">
        <f t="shared" si="33"/>
        <v>0</v>
      </c>
      <c r="V1064">
        <f>IF(Table2[[#This Row],[international_plan]]="yes",1,0)</f>
        <v>0</v>
      </c>
      <c r="W1064">
        <f>IF(Table2[[#This Row],[voice_mail_plan]]="yes",1,0)</f>
        <v>0</v>
      </c>
      <c r="X1064" t="str">
        <f t="shared" si="32"/>
        <v>Very High</v>
      </c>
      <c r="Y1064" t="str">
        <f>IF(Table2[[#This Row],[total_intl_charge]] &gt; AVERAGE($R$2:$R$4245),"High","Low")</f>
        <v>High</v>
      </c>
      <c r="Z1064" t="str">
        <f>IF(AND(G1064&gt;AVERAGE(train!$G$2:$G$4251),K1064&gt;AVERAGE(train!$K$2:$K$4251)),"High Day &amp; Eve",IF(AND(G1064&gt;AVERAGE(train!$G$2:$G$4251),K1064&lt;=AVERAGE(train!$K$2:$K$4251)),"High Day Only",IF(AND(G1064&lt;=AVERAGE(train!$G$2:$G$4251),K1064&gt;AVERAGE(train!$K$2:$K$4251)),"High Eve Only","Low Usage")))</f>
        <v>High Day &amp; Eve</v>
      </c>
    </row>
    <row r="1065" spans="1:26">
      <c r="A1065" t="s">
        <v>27</v>
      </c>
      <c r="B1065">
        <v>40</v>
      </c>
      <c r="C1065" t="s">
        <v>25</v>
      </c>
      <c r="D1065" t="s">
        <v>22</v>
      </c>
      <c r="E1065" t="s">
        <v>23</v>
      </c>
      <c r="F1065">
        <v>31</v>
      </c>
      <c r="G1065">
        <v>224.7</v>
      </c>
      <c r="H1065">
        <v>69</v>
      </c>
      <c r="I1065">
        <v>38.200000000000003</v>
      </c>
      <c r="J1065">
        <v>134.5</v>
      </c>
      <c r="K1065">
        <v>81</v>
      </c>
      <c r="L1065">
        <v>11.43</v>
      </c>
      <c r="M1065">
        <v>120.3</v>
      </c>
      <c r="N1065">
        <v>104</v>
      </c>
      <c r="O1065">
        <v>5.41</v>
      </c>
      <c r="P1065">
        <v>7.5</v>
      </c>
      <c r="Q1065">
        <v>5</v>
      </c>
      <c r="R1065">
        <v>2.0299999999999998</v>
      </c>
      <c r="S1065">
        <v>1</v>
      </c>
      <c r="T1065" t="s">
        <v>23</v>
      </c>
      <c r="U1065">
        <f t="shared" si="33"/>
        <v>1</v>
      </c>
      <c r="V1065">
        <f>IF(Table2[[#This Row],[international_plan]]="yes",1,0)</f>
        <v>0</v>
      </c>
      <c r="W1065">
        <f>IF(Table2[[#This Row],[voice_mail_plan]]="yes",1,0)</f>
        <v>1</v>
      </c>
      <c r="X1065" t="str">
        <f t="shared" si="32"/>
        <v>Low</v>
      </c>
      <c r="Y1065" t="str">
        <f>IF(Table2[[#This Row],[total_intl_charge]] &gt; AVERAGE($R$2:$R$4245),"High","Low")</f>
        <v>Low</v>
      </c>
      <c r="Z1065" t="str">
        <f>IF(AND(G1065&gt;AVERAGE(train!$G$2:$G$4251),K1065&gt;AVERAGE(train!$K$2:$K$4251)),"High Day &amp; Eve",IF(AND(G1065&gt;AVERAGE(train!$G$2:$G$4251),K1065&lt;=AVERAGE(train!$K$2:$K$4251)),"High Day Only",IF(AND(G1065&lt;=AVERAGE(train!$G$2:$G$4251),K1065&gt;AVERAGE(train!$K$2:$K$4251)),"High Eve Only","Low Usage")))</f>
        <v>High Day Only</v>
      </c>
    </row>
    <row r="1066" spans="1:26">
      <c r="A1066" t="s">
        <v>71</v>
      </c>
      <c r="B1066">
        <v>72</v>
      </c>
      <c r="C1066" t="s">
        <v>25</v>
      </c>
      <c r="D1066" t="s">
        <v>22</v>
      </c>
      <c r="E1066" t="s">
        <v>22</v>
      </c>
      <c r="F1066">
        <v>0</v>
      </c>
      <c r="G1066">
        <v>147</v>
      </c>
      <c r="H1066">
        <v>79</v>
      </c>
      <c r="I1066">
        <v>24.99</v>
      </c>
      <c r="J1066">
        <v>162.30000000000001</v>
      </c>
      <c r="K1066">
        <v>103</v>
      </c>
      <c r="L1066">
        <v>13.8</v>
      </c>
      <c r="M1066">
        <v>162.9</v>
      </c>
      <c r="N1066">
        <v>80</v>
      </c>
      <c r="O1066">
        <v>7.33</v>
      </c>
      <c r="P1066">
        <v>10.5</v>
      </c>
      <c r="Q1066">
        <v>4</v>
      </c>
      <c r="R1066">
        <v>2.84</v>
      </c>
      <c r="S1066">
        <v>1</v>
      </c>
      <c r="T1066" t="s">
        <v>22</v>
      </c>
      <c r="U1066">
        <f t="shared" si="33"/>
        <v>0</v>
      </c>
      <c r="V1066">
        <f>IF(Table2[[#This Row],[international_plan]]="yes",1,0)</f>
        <v>0</v>
      </c>
      <c r="W1066">
        <f>IF(Table2[[#This Row],[voice_mail_plan]]="yes",1,0)</f>
        <v>0</v>
      </c>
      <c r="X1066" t="str">
        <f t="shared" si="32"/>
        <v>Low</v>
      </c>
      <c r="Y1066" t="str">
        <f>IF(Table2[[#This Row],[total_intl_charge]] &gt; AVERAGE($R$2:$R$4245),"High","Low")</f>
        <v>High</v>
      </c>
      <c r="Z1066" t="str">
        <f>IF(AND(G1066&gt;AVERAGE(train!$G$2:$G$4251),K1066&gt;AVERAGE(train!$K$2:$K$4251)),"High Day &amp; Eve",IF(AND(G1066&gt;AVERAGE(train!$G$2:$G$4251),K1066&lt;=AVERAGE(train!$K$2:$K$4251)),"High Day Only",IF(AND(G1066&lt;=AVERAGE(train!$G$2:$G$4251),K1066&gt;AVERAGE(train!$K$2:$K$4251)),"High Eve Only","Low Usage")))</f>
        <v>High Eve Only</v>
      </c>
    </row>
    <row r="1067" spans="1:26">
      <c r="A1067" t="s">
        <v>44</v>
      </c>
      <c r="B1067">
        <v>95</v>
      </c>
      <c r="C1067" t="s">
        <v>21</v>
      </c>
      <c r="D1067" t="s">
        <v>22</v>
      </c>
      <c r="E1067" t="s">
        <v>23</v>
      </c>
      <c r="F1067">
        <v>39</v>
      </c>
      <c r="G1067">
        <v>260.8</v>
      </c>
      <c r="H1067">
        <v>130</v>
      </c>
      <c r="I1067">
        <v>44.34</v>
      </c>
      <c r="J1067">
        <v>213.4</v>
      </c>
      <c r="K1067">
        <v>111</v>
      </c>
      <c r="L1067">
        <v>18.14</v>
      </c>
      <c r="M1067">
        <v>195.6</v>
      </c>
      <c r="N1067">
        <v>97</v>
      </c>
      <c r="O1067">
        <v>8.8000000000000007</v>
      </c>
      <c r="P1067">
        <v>10.1</v>
      </c>
      <c r="Q1067">
        <v>5</v>
      </c>
      <c r="R1067">
        <v>2.73</v>
      </c>
      <c r="S1067">
        <v>1</v>
      </c>
      <c r="T1067" t="s">
        <v>22</v>
      </c>
      <c r="U1067">
        <f t="shared" si="33"/>
        <v>0</v>
      </c>
      <c r="V1067">
        <f>IF(Table2[[#This Row],[international_plan]]="yes",1,0)</f>
        <v>0</v>
      </c>
      <c r="W1067">
        <f>IF(Table2[[#This Row],[voice_mail_plan]]="yes",1,0)</f>
        <v>1</v>
      </c>
      <c r="X1067" t="str">
        <f t="shared" si="32"/>
        <v>Medium</v>
      </c>
      <c r="Y1067" t="str">
        <f>IF(Table2[[#This Row],[total_intl_charge]] &gt; AVERAGE($R$2:$R$4245),"High","Low")</f>
        <v>Low</v>
      </c>
      <c r="Z1067" t="str">
        <f>IF(AND(G1067&gt;AVERAGE(train!$G$2:$G$4251),K1067&gt;AVERAGE(train!$K$2:$K$4251)),"High Day &amp; Eve",IF(AND(G1067&gt;AVERAGE(train!$G$2:$G$4251),K1067&lt;=AVERAGE(train!$K$2:$K$4251)),"High Day Only",IF(AND(G1067&lt;=AVERAGE(train!$G$2:$G$4251),K1067&gt;AVERAGE(train!$K$2:$K$4251)),"High Eve Only","Low Usage")))</f>
        <v>High Day &amp; Eve</v>
      </c>
    </row>
    <row r="1068" spans="1:26">
      <c r="A1068" t="s">
        <v>34</v>
      </c>
      <c r="B1068">
        <v>42</v>
      </c>
      <c r="C1068" t="s">
        <v>21</v>
      </c>
      <c r="D1068" t="s">
        <v>22</v>
      </c>
      <c r="E1068" t="s">
        <v>22</v>
      </c>
      <c r="F1068">
        <v>0</v>
      </c>
      <c r="G1068">
        <v>155.4</v>
      </c>
      <c r="H1068">
        <v>127</v>
      </c>
      <c r="I1068">
        <v>26.42</v>
      </c>
      <c r="J1068">
        <v>164.1</v>
      </c>
      <c r="K1068">
        <v>45</v>
      </c>
      <c r="L1068">
        <v>13.95</v>
      </c>
      <c r="M1068">
        <v>157.69999999999999</v>
      </c>
      <c r="N1068">
        <v>128</v>
      </c>
      <c r="O1068">
        <v>7.1</v>
      </c>
      <c r="P1068">
        <v>9</v>
      </c>
      <c r="Q1068">
        <v>3</v>
      </c>
      <c r="R1068">
        <v>2.4300000000000002</v>
      </c>
      <c r="S1068">
        <v>0</v>
      </c>
      <c r="T1068" t="s">
        <v>22</v>
      </c>
      <c r="U1068">
        <f t="shared" si="33"/>
        <v>0</v>
      </c>
      <c r="V1068">
        <f>IF(Table2[[#This Row],[international_plan]]="yes",1,0)</f>
        <v>0</v>
      </c>
      <c r="W1068">
        <f>IF(Table2[[#This Row],[voice_mail_plan]]="yes",1,0)</f>
        <v>0</v>
      </c>
      <c r="X1068" t="str">
        <f t="shared" si="32"/>
        <v>Low</v>
      </c>
      <c r="Y1068" t="str">
        <f>IF(Table2[[#This Row],[total_intl_charge]] &gt; AVERAGE($R$2:$R$4245),"High","Low")</f>
        <v>Low</v>
      </c>
      <c r="Z1068" t="str">
        <f>IF(AND(G1068&gt;AVERAGE(train!$G$2:$G$4251),K1068&gt;AVERAGE(train!$K$2:$K$4251)),"High Day &amp; Eve",IF(AND(G1068&gt;AVERAGE(train!$G$2:$G$4251),K1068&lt;=AVERAGE(train!$K$2:$K$4251)),"High Day Only",IF(AND(G1068&lt;=AVERAGE(train!$G$2:$G$4251),K1068&gt;AVERAGE(train!$K$2:$K$4251)),"High Eve Only","Low Usage")))</f>
        <v>Low Usage</v>
      </c>
    </row>
    <row r="1069" spans="1:26">
      <c r="A1069" t="s">
        <v>32</v>
      </c>
      <c r="B1069">
        <v>86</v>
      </c>
      <c r="C1069" t="s">
        <v>21</v>
      </c>
      <c r="D1069" t="s">
        <v>22</v>
      </c>
      <c r="E1069" t="s">
        <v>22</v>
      </c>
      <c r="F1069">
        <v>0</v>
      </c>
      <c r="G1069">
        <v>166.2</v>
      </c>
      <c r="H1069">
        <v>112</v>
      </c>
      <c r="I1069">
        <v>28.25</v>
      </c>
      <c r="J1069">
        <v>255.3</v>
      </c>
      <c r="K1069">
        <v>81</v>
      </c>
      <c r="L1069">
        <v>21.7</v>
      </c>
      <c r="M1069">
        <v>228.1</v>
      </c>
      <c r="N1069">
        <v>97</v>
      </c>
      <c r="O1069">
        <v>10.26</v>
      </c>
      <c r="P1069">
        <v>5.4</v>
      </c>
      <c r="Q1069">
        <v>7</v>
      </c>
      <c r="R1069">
        <v>1.46</v>
      </c>
      <c r="S1069">
        <v>1</v>
      </c>
      <c r="T1069" t="s">
        <v>22</v>
      </c>
      <c r="U1069">
        <f t="shared" si="33"/>
        <v>0</v>
      </c>
      <c r="V1069">
        <f>IF(Table2[[#This Row],[international_plan]]="yes",1,0)</f>
        <v>0</v>
      </c>
      <c r="W1069">
        <f>IF(Table2[[#This Row],[voice_mail_plan]]="yes",1,0)</f>
        <v>0</v>
      </c>
      <c r="X1069" t="str">
        <f t="shared" si="32"/>
        <v>Medium</v>
      </c>
      <c r="Y1069" t="str">
        <f>IF(Table2[[#This Row],[total_intl_charge]] &gt; AVERAGE($R$2:$R$4245),"High","Low")</f>
        <v>Low</v>
      </c>
      <c r="Z1069" t="str">
        <f>IF(AND(G1069&gt;AVERAGE(train!$G$2:$G$4251),K1069&gt;AVERAGE(train!$K$2:$K$4251)),"High Day &amp; Eve",IF(AND(G1069&gt;AVERAGE(train!$G$2:$G$4251),K1069&lt;=AVERAGE(train!$K$2:$K$4251)),"High Day Only",IF(AND(G1069&lt;=AVERAGE(train!$G$2:$G$4251),K1069&gt;AVERAGE(train!$K$2:$K$4251)),"High Eve Only","Low Usage")))</f>
        <v>Low Usage</v>
      </c>
    </row>
    <row r="1070" spans="1:26">
      <c r="A1070" t="s">
        <v>24</v>
      </c>
      <c r="B1070">
        <v>131</v>
      </c>
      <c r="C1070" t="s">
        <v>21</v>
      </c>
      <c r="D1070" t="s">
        <v>22</v>
      </c>
      <c r="E1070" t="s">
        <v>22</v>
      </c>
      <c r="F1070">
        <v>0</v>
      </c>
      <c r="G1070">
        <v>211.8</v>
      </c>
      <c r="H1070">
        <v>115</v>
      </c>
      <c r="I1070">
        <v>36.01</v>
      </c>
      <c r="J1070">
        <v>260.5</v>
      </c>
      <c r="K1070">
        <v>102</v>
      </c>
      <c r="L1070">
        <v>22.14</v>
      </c>
      <c r="M1070">
        <v>144.19999999999999</v>
      </c>
      <c r="N1070">
        <v>96</v>
      </c>
      <c r="O1070">
        <v>6.49</v>
      </c>
      <c r="P1070">
        <v>10.8</v>
      </c>
      <c r="Q1070">
        <v>7</v>
      </c>
      <c r="R1070">
        <v>2.92</v>
      </c>
      <c r="S1070">
        <v>0</v>
      </c>
      <c r="T1070" t="s">
        <v>22</v>
      </c>
      <c r="U1070">
        <f t="shared" si="33"/>
        <v>0</v>
      </c>
      <c r="V1070">
        <f>IF(Table2[[#This Row],[international_plan]]="yes",1,0)</f>
        <v>0</v>
      </c>
      <c r="W1070">
        <f>IF(Table2[[#This Row],[voice_mail_plan]]="yes",1,0)</f>
        <v>0</v>
      </c>
      <c r="X1070" t="str">
        <f t="shared" si="32"/>
        <v>Very High</v>
      </c>
      <c r="Y1070" t="str">
        <f>IF(Table2[[#This Row],[total_intl_charge]] &gt; AVERAGE($R$2:$R$4245),"High","Low")</f>
        <v>High</v>
      </c>
      <c r="Z1070" t="str">
        <f>IF(AND(G1070&gt;AVERAGE(train!$G$2:$G$4251),K1070&gt;AVERAGE(train!$K$2:$K$4251)),"High Day &amp; Eve",IF(AND(G1070&gt;AVERAGE(train!$G$2:$G$4251),K1070&lt;=AVERAGE(train!$K$2:$K$4251)),"High Day Only",IF(AND(G1070&lt;=AVERAGE(train!$G$2:$G$4251),K1070&gt;AVERAGE(train!$K$2:$K$4251)),"High Eve Only","Low Usage")))</f>
        <v>High Day &amp; Eve</v>
      </c>
    </row>
    <row r="1071" spans="1:26">
      <c r="A1071" t="s">
        <v>35</v>
      </c>
      <c r="B1071">
        <v>74</v>
      </c>
      <c r="C1071" t="s">
        <v>21</v>
      </c>
      <c r="D1071" t="s">
        <v>22</v>
      </c>
      <c r="E1071" t="s">
        <v>22</v>
      </c>
      <c r="F1071">
        <v>0</v>
      </c>
      <c r="G1071">
        <v>162.69999999999999</v>
      </c>
      <c r="H1071">
        <v>102</v>
      </c>
      <c r="I1071">
        <v>27.66</v>
      </c>
      <c r="J1071">
        <v>292</v>
      </c>
      <c r="K1071">
        <v>105</v>
      </c>
      <c r="L1071">
        <v>24.82</v>
      </c>
      <c r="M1071">
        <v>183.3</v>
      </c>
      <c r="N1071">
        <v>80</v>
      </c>
      <c r="O1071">
        <v>8.25</v>
      </c>
      <c r="P1071">
        <v>8.6999999999999993</v>
      </c>
      <c r="Q1071">
        <v>6</v>
      </c>
      <c r="R1071">
        <v>2.35</v>
      </c>
      <c r="S1071">
        <v>0</v>
      </c>
      <c r="T1071" t="s">
        <v>22</v>
      </c>
      <c r="U1071">
        <f t="shared" si="33"/>
        <v>0</v>
      </c>
      <c r="V1071">
        <f>IF(Table2[[#This Row],[international_plan]]="yes",1,0)</f>
        <v>0</v>
      </c>
      <c r="W1071">
        <f>IF(Table2[[#This Row],[voice_mail_plan]]="yes",1,0)</f>
        <v>0</v>
      </c>
      <c r="X1071" t="str">
        <f t="shared" si="32"/>
        <v>Medium</v>
      </c>
      <c r="Y1071" t="str">
        <f>IF(Table2[[#This Row],[total_intl_charge]] &gt; AVERAGE($R$2:$R$4245),"High","Low")</f>
        <v>Low</v>
      </c>
      <c r="Z1071" t="str">
        <f>IF(AND(G1071&gt;AVERAGE(train!$G$2:$G$4251),K1071&gt;AVERAGE(train!$K$2:$K$4251)),"High Day &amp; Eve",IF(AND(G1071&gt;AVERAGE(train!$G$2:$G$4251),K1071&lt;=AVERAGE(train!$K$2:$K$4251)),"High Day Only",IF(AND(G1071&lt;=AVERAGE(train!$G$2:$G$4251),K1071&gt;AVERAGE(train!$K$2:$K$4251)),"High Eve Only","Low Usage")))</f>
        <v>High Eve Only</v>
      </c>
    </row>
    <row r="1072" spans="1:26">
      <c r="A1072" t="s">
        <v>75</v>
      </c>
      <c r="B1072">
        <v>81</v>
      </c>
      <c r="C1072" t="s">
        <v>25</v>
      </c>
      <c r="D1072" t="s">
        <v>23</v>
      </c>
      <c r="E1072" t="s">
        <v>23</v>
      </c>
      <c r="F1072">
        <v>37</v>
      </c>
      <c r="G1072">
        <v>237.1</v>
      </c>
      <c r="H1072">
        <v>76</v>
      </c>
      <c r="I1072">
        <v>40.31</v>
      </c>
      <c r="J1072">
        <v>264.2</v>
      </c>
      <c r="K1072">
        <v>125</v>
      </c>
      <c r="L1072">
        <v>22.46</v>
      </c>
      <c r="M1072">
        <v>271.3</v>
      </c>
      <c r="N1072">
        <v>120</v>
      </c>
      <c r="O1072">
        <v>12.21</v>
      </c>
      <c r="P1072">
        <v>7.9</v>
      </c>
      <c r="Q1072">
        <v>3</v>
      </c>
      <c r="R1072">
        <v>2.13</v>
      </c>
      <c r="S1072">
        <v>1</v>
      </c>
      <c r="T1072" t="s">
        <v>22</v>
      </c>
      <c r="U1072">
        <f t="shared" si="33"/>
        <v>0</v>
      </c>
      <c r="V1072">
        <f>IF(Table2[[#This Row],[international_plan]]="yes",1,0)</f>
        <v>1</v>
      </c>
      <c r="W1072">
        <f>IF(Table2[[#This Row],[voice_mail_plan]]="yes",1,0)</f>
        <v>1</v>
      </c>
      <c r="X1072" t="str">
        <f t="shared" si="32"/>
        <v>Medium</v>
      </c>
      <c r="Y1072" t="str">
        <f>IF(Table2[[#This Row],[total_intl_charge]] &gt; AVERAGE($R$2:$R$4245),"High","Low")</f>
        <v>Low</v>
      </c>
      <c r="Z1072" t="str">
        <f>IF(AND(G1072&gt;AVERAGE(train!$G$2:$G$4251),K1072&gt;AVERAGE(train!$K$2:$K$4251)),"High Day &amp; Eve",IF(AND(G1072&gt;AVERAGE(train!$G$2:$G$4251),K1072&lt;=AVERAGE(train!$K$2:$K$4251)),"High Day Only",IF(AND(G1072&lt;=AVERAGE(train!$G$2:$G$4251),K1072&gt;AVERAGE(train!$K$2:$K$4251)),"High Eve Only","Low Usage")))</f>
        <v>High Day &amp; Eve</v>
      </c>
    </row>
    <row r="1073" spans="1:26">
      <c r="A1073" t="s">
        <v>53</v>
      </c>
      <c r="B1073">
        <v>81</v>
      </c>
      <c r="C1073" t="s">
        <v>25</v>
      </c>
      <c r="D1073" t="s">
        <v>22</v>
      </c>
      <c r="E1073" t="s">
        <v>22</v>
      </c>
      <c r="F1073">
        <v>0</v>
      </c>
      <c r="G1073">
        <v>166.2</v>
      </c>
      <c r="H1073">
        <v>102</v>
      </c>
      <c r="I1073">
        <v>28.25</v>
      </c>
      <c r="J1073">
        <v>217.6</v>
      </c>
      <c r="K1073">
        <v>112</v>
      </c>
      <c r="L1073">
        <v>18.5</v>
      </c>
      <c r="M1073">
        <v>220.2</v>
      </c>
      <c r="N1073">
        <v>68</v>
      </c>
      <c r="O1073">
        <v>9.91</v>
      </c>
      <c r="P1073">
        <v>13.2</v>
      </c>
      <c r="Q1073">
        <v>2</v>
      </c>
      <c r="R1073">
        <v>3.56</v>
      </c>
      <c r="S1073">
        <v>4</v>
      </c>
      <c r="T1073" t="s">
        <v>22</v>
      </c>
      <c r="U1073">
        <f t="shared" si="33"/>
        <v>0</v>
      </c>
      <c r="V1073">
        <f>IF(Table2[[#This Row],[international_plan]]="yes",1,0)</f>
        <v>0</v>
      </c>
      <c r="W1073">
        <f>IF(Table2[[#This Row],[voice_mail_plan]]="yes",1,0)</f>
        <v>0</v>
      </c>
      <c r="X1073" t="str">
        <f t="shared" si="32"/>
        <v>Medium</v>
      </c>
      <c r="Y1073" t="str">
        <f>IF(Table2[[#This Row],[total_intl_charge]] &gt; AVERAGE($R$2:$R$4245),"High","Low")</f>
        <v>High</v>
      </c>
      <c r="Z1073" t="str">
        <f>IF(AND(G1073&gt;AVERAGE(train!$G$2:$G$4251),K1073&gt;AVERAGE(train!$K$2:$K$4251)),"High Day &amp; Eve",IF(AND(G1073&gt;AVERAGE(train!$G$2:$G$4251),K1073&lt;=AVERAGE(train!$K$2:$K$4251)),"High Day Only",IF(AND(G1073&lt;=AVERAGE(train!$G$2:$G$4251),K1073&gt;AVERAGE(train!$K$2:$K$4251)),"High Eve Only","Low Usage")))</f>
        <v>High Eve Only</v>
      </c>
    </row>
    <row r="1074" spans="1:26">
      <c r="A1074" t="s">
        <v>35</v>
      </c>
      <c r="B1074">
        <v>28</v>
      </c>
      <c r="C1074" t="s">
        <v>21</v>
      </c>
      <c r="D1074" t="s">
        <v>22</v>
      </c>
      <c r="E1074" t="s">
        <v>22</v>
      </c>
      <c r="F1074">
        <v>0</v>
      </c>
      <c r="G1074">
        <v>121.7</v>
      </c>
      <c r="H1074">
        <v>48</v>
      </c>
      <c r="I1074">
        <v>20.69</v>
      </c>
      <c r="J1074">
        <v>125.8</v>
      </c>
      <c r="K1074">
        <v>112</v>
      </c>
      <c r="L1074">
        <v>10.69</v>
      </c>
      <c r="M1074">
        <v>261.60000000000002</v>
      </c>
      <c r="N1074">
        <v>122</v>
      </c>
      <c r="O1074">
        <v>11.77</v>
      </c>
      <c r="P1074">
        <v>8.3000000000000007</v>
      </c>
      <c r="Q1074">
        <v>2</v>
      </c>
      <c r="R1074">
        <v>2.2400000000000002</v>
      </c>
      <c r="S1074">
        <v>6</v>
      </c>
      <c r="T1074" t="s">
        <v>23</v>
      </c>
      <c r="U1074">
        <f t="shared" si="33"/>
        <v>1</v>
      </c>
      <c r="V1074">
        <f>IF(Table2[[#This Row],[international_plan]]="yes",1,0)</f>
        <v>0</v>
      </c>
      <c r="W1074">
        <f>IF(Table2[[#This Row],[voice_mail_plan]]="yes",1,0)</f>
        <v>0</v>
      </c>
      <c r="X1074" t="str">
        <f t="shared" si="32"/>
        <v>Low</v>
      </c>
      <c r="Y1074" t="str">
        <f>IF(Table2[[#This Row],[total_intl_charge]] &gt; AVERAGE($R$2:$R$4245),"High","Low")</f>
        <v>Low</v>
      </c>
      <c r="Z1074" t="str">
        <f>IF(AND(G1074&gt;AVERAGE(train!$G$2:$G$4251),K1074&gt;AVERAGE(train!$K$2:$K$4251)),"High Day &amp; Eve",IF(AND(G1074&gt;AVERAGE(train!$G$2:$G$4251),K1074&lt;=AVERAGE(train!$K$2:$K$4251)),"High Day Only",IF(AND(G1074&lt;=AVERAGE(train!$G$2:$G$4251),K1074&gt;AVERAGE(train!$K$2:$K$4251)),"High Eve Only","Low Usage")))</f>
        <v>High Eve Only</v>
      </c>
    </row>
    <row r="1075" spans="1:26">
      <c r="A1075" t="s">
        <v>68</v>
      </c>
      <c r="B1075">
        <v>111</v>
      </c>
      <c r="C1075" t="s">
        <v>28</v>
      </c>
      <c r="D1075" t="s">
        <v>22</v>
      </c>
      <c r="E1075" t="s">
        <v>22</v>
      </c>
      <c r="F1075">
        <v>0</v>
      </c>
      <c r="G1075">
        <v>176.4</v>
      </c>
      <c r="H1075">
        <v>62</v>
      </c>
      <c r="I1075">
        <v>29.99</v>
      </c>
      <c r="J1075">
        <v>201</v>
      </c>
      <c r="K1075">
        <v>124</v>
      </c>
      <c r="L1075">
        <v>17.09</v>
      </c>
      <c r="M1075">
        <v>150.4</v>
      </c>
      <c r="N1075">
        <v>138</v>
      </c>
      <c r="O1075">
        <v>6.77</v>
      </c>
      <c r="P1075">
        <v>11.2</v>
      </c>
      <c r="Q1075">
        <v>2</v>
      </c>
      <c r="R1075">
        <v>3.02</v>
      </c>
      <c r="S1075">
        <v>0</v>
      </c>
      <c r="T1075" t="s">
        <v>22</v>
      </c>
      <c r="U1075">
        <f t="shared" si="33"/>
        <v>0</v>
      </c>
      <c r="V1075">
        <f>IF(Table2[[#This Row],[international_plan]]="yes",1,0)</f>
        <v>0</v>
      </c>
      <c r="W1075">
        <f>IF(Table2[[#This Row],[voice_mail_plan]]="yes",1,0)</f>
        <v>0</v>
      </c>
      <c r="X1075" t="str">
        <f t="shared" si="32"/>
        <v>High</v>
      </c>
      <c r="Y1075" t="str">
        <f>IF(Table2[[#This Row],[total_intl_charge]] &gt; AVERAGE($R$2:$R$4245),"High","Low")</f>
        <v>High</v>
      </c>
      <c r="Z1075" t="str">
        <f>IF(AND(G1075&gt;AVERAGE(train!$G$2:$G$4251),K1075&gt;AVERAGE(train!$K$2:$K$4251)),"High Day &amp; Eve",IF(AND(G1075&gt;AVERAGE(train!$G$2:$G$4251),K1075&lt;=AVERAGE(train!$K$2:$K$4251)),"High Day Only",IF(AND(G1075&lt;=AVERAGE(train!$G$2:$G$4251),K1075&gt;AVERAGE(train!$K$2:$K$4251)),"High Eve Only","Low Usage")))</f>
        <v>High Eve Only</v>
      </c>
    </row>
    <row r="1076" spans="1:26">
      <c r="A1076" t="s">
        <v>62</v>
      </c>
      <c r="B1076">
        <v>3</v>
      </c>
      <c r="C1076" t="s">
        <v>28</v>
      </c>
      <c r="D1076" t="s">
        <v>22</v>
      </c>
      <c r="E1076" t="s">
        <v>23</v>
      </c>
      <c r="F1076">
        <v>27</v>
      </c>
      <c r="G1076">
        <v>67.400000000000006</v>
      </c>
      <c r="H1076">
        <v>116</v>
      </c>
      <c r="I1076">
        <v>11.46</v>
      </c>
      <c r="J1076">
        <v>244</v>
      </c>
      <c r="K1076">
        <v>78</v>
      </c>
      <c r="L1076">
        <v>20.74</v>
      </c>
      <c r="M1076">
        <v>281.10000000000002</v>
      </c>
      <c r="N1076">
        <v>93</v>
      </c>
      <c r="O1076">
        <v>12.65</v>
      </c>
      <c r="P1076">
        <v>11.4</v>
      </c>
      <c r="Q1076">
        <v>2</v>
      </c>
      <c r="R1076">
        <v>3.08</v>
      </c>
      <c r="S1076">
        <v>2</v>
      </c>
      <c r="T1076" t="s">
        <v>22</v>
      </c>
      <c r="U1076">
        <f t="shared" si="33"/>
        <v>0</v>
      </c>
      <c r="V1076">
        <f>IF(Table2[[#This Row],[international_plan]]="yes",1,0)</f>
        <v>0</v>
      </c>
      <c r="W1076">
        <f>IF(Table2[[#This Row],[voice_mail_plan]]="yes",1,0)</f>
        <v>1</v>
      </c>
      <c r="X1076" t="str">
        <f t="shared" si="32"/>
        <v>Low</v>
      </c>
      <c r="Y1076" t="str">
        <f>IF(Table2[[#This Row],[total_intl_charge]] &gt; AVERAGE($R$2:$R$4245),"High","Low")</f>
        <v>High</v>
      </c>
      <c r="Z1076" t="str">
        <f>IF(AND(G1076&gt;AVERAGE(train!$G$2:$G$4251),K1076&gt;AVERAGE(train!$K$2:$K$4251)),"High Day &amp; Eve",IF(AND(G1076&gt;AVERAGE(train!$G$2:$G$4251),K1076&lt;=AVERAGE(train!$K$2:$K$4251)),"High Day Only",IF(AND(G1076&lt;=AVERAGE(train!$G$2:$G$4251),K1076&gt;AVERAGE(train!$K$2:$K$4251)),"High Eve Only","Low Usage")))</f>
        <v>Low Usage</v>
      </c>
    </row>
    <row r="1077" spans="1:26">
      <c r="A1077" t="s">
        <v>53</v>
      </c>
      <c r="B1077">
        <v>51</v>
      </c>
      <c r="C1077" t="s">
        <v>21</v>
      </c>
      <c r="D1077" t="s">
        <v>22</v>
      </c>
      <c r="E1077" t="s">
        <v>22</v>
      </c>
      <c r="F1077">
        <v>0</v>
      </c>
      <c r="G1077">
        <v>229.7</v>
      </c>
      <c r="H1077">
        <v>129</v>
      </c>
      <c r="I1077">
        <v>39.049999999999997</v>
      </c>
      <c r="J1077">
        <v>336</v>
      </c>
      <c r="K1077">
        <v>104</v>
      </c>
      <c r="L1077">
        <v>28.56</v>
      </c>
      <c r="M1077">
        <v>192.8</v>
      </c>
      <c r="N1077">
        <v>128</v>
      </c>
      <c r="O1077">
        <v>8.68</v>
      </c>
      <c r="P1077">
        <v>9.6</v>
      </c>
      <c r="Q1077">
        <v>1</v>
      </c>
      <c r="R1077">
        <v>2.59</v>
      </c>
      <c r="S1077">
        <v>1</v>
      </c>
      <c r="T1077" t="s">
        <v>23</v>
      </c>
      <c r="U1077">
        <f t="shared" si="33"/>
        <v>1</v>
      </c>
      <c r="V1077">
        <f>IF(Table2[[#This Row],[international_plan]]="yes",1,0)</f>
        <v>0</v>
      </c>
      <c r="W1077">
        <f>IF(Table2[[#This Row],[voice_mail_plan]]="yes",1,0)</f>
        <v>0</v>
      </c>
      <c r="X1077" t="str">
        <f t="shared" si="32"/>
        <v>Low</v>
      </c>
      <c r="Y1077" t="str">
        <f>IF(Table2[[#This Row],[total_intl_charge]] &gt; AVERAGE($R$2:$R$4245),"High","Low")</f>
        <v>Low</v>
      </c>
      <c r="Z1077" t="str">
        <f>IF(AND(G1077&gt;AVERAGE(train!$G$2:$G$4251),K1077&gt;AVERAGE(train!$K$2:$K$4251)),"High Day &amp; Eve",IF(AND(G1077&gt;AVERAGE(train!$G$2:$G$4251),K1077&lt;=AVERAGE(train!$K$2:$K$4251)),"High Day Only",IF(AND(G1077&lt;=AVERAGE(train!$G$2:$G$4251),K1077&gt;AVERAGE(train!$K$2:$K$4251)),"High Eve Only","Low Usage")))</f>
        <v>High Day &amp; Eve</v>
      </c>
    </row>
    <row r="1078" spans="1:26">
      <c r="A1078" t="s">
        <v>40</v>
      </c>
      <c r="B1078">
        <v>68</v>
      </c>
      <c r="C1078" t="s">
        <v>21</v>
      </c>
      <c r="D1078" t="s">
        <v>22</v>
      </c>
      <c r="E1078" t="s">
        <v>23</v>
      </c>
      <c r="F1078">
        <v>24</v>
      </c>
      <c r="G1078">
        <v>176</v>
      </c>
      <c r="H1078">
        <v>118</v>
      </c>
      <c r="I1078">
        <v>29.92</v>
      </c>
      <c r="J1078">
        <v>277.89999999999998</v>
      </c>
      <c r="K1078">
        <v>116</v>
      </c>
      <c r="L1078">
        <v>23.62</v>
      </c>
      <c r="M1078">
        <v>174.7</v>
      </c>
      <c r="N1078">
        <v>71</v>
      </c>
      <c r="O1078">
        <v>7.86</v>
      </c>
      <c r="P1078">
        <v>14.7</v>
      </c>
      <c r="Q1078">
        <v>7</v>
      </c>
      <c r="R1078">
        <v>3.97</v>
      </c>
      <c r="S1078">
        <v>1</v>
      </c>
      <c r="T1078" t="s">
        <v>22</v>
      </c>
      <c r="U1078">
        <f t="shared" si="33"/>
        <v>0</v>
      </c>
      <c r="V1078">
        <f>IF(Table2[[#This Row],[international_plan]]="yes",1,0)</f>
        <v>0</v>
      </c>
      <c r="W1078">
        <f>IF(Table2[[#This Row],[voice_mail_plan]]="yes",1,0)</f>
        <v>1</v>
      </c>
      <c r="X1078" t="str">
        <f t="shared" si="32"/>
        <v>Low</v>
      </c>
      <c r="Y1078" t="str">
        <f>IF(Table2[[#This Row],[total_intl_charge]] &gt; AVERAGE($R$2:$R$4245),"High","Low")</f>
        <v>High</v>
      </c>
      <c r="Z1078" t="str">
        <f>IF(AND(G1078&gt;AVERAGE(train!$G$2:$G$4251),K1078&gt;AVERAGE(train!$K$2:$K$4251)),"High Day &amp; Eve",IF(AND(G1078&gt;AVERAGE(train!$G$2:$G$4251),K1078&lt;=AVERAGE(train!$K$2:$K$4251)),"High Day Only",IF(AND(G1078&lt;=AVERAGE(train!$G$2:$G$4251),K1078&gt;AVERAGE(train!$K$2:$K$4251)),"High Eve Only","Low Usage")))</f>
        <v>High Eve Only</v>
      </c>
    </row>
    <row r="1079" spans="1:26">
      <c r="A1079" t="s">
        <v>36</v>
      </c>
      <c r="B1079">
        <v>163</v>
      </c>
      <c r="C1079" t="s">
        <v>25</v>
      </c>
      <c r="D1079" t="s">
        <v>22</v>
      </c>
      <c r="E1079" t="s">
        <v>22</v>
      </c>
      <c r="F1079">
        <v>0</v>
      </c>
      <c r="G1079">
        <v>247.7</v>
      </c>
      <c r="H1079">
        <v>77</v>
      </c>
      <c r="I1079">
        <v>42.11</v>
      </c>
      <c r="J1079">
        <v>269.5</v>
      </c>
      <c r="K1079">
        <v>108</v>
      </c>
      <c r="L1079">
        <v>22.91</v>
      </c>
      <c r="M1079">
        <v>167.3</v>
      </c>
      <c r="N1079">
        <v>82</v>
      </c>
      <c r="O1079">
        <v>7.53</v>
      </c>
      <c r="P1079">
        <v>9.6</v>
      </c>
      <c r="Q1079">
        <v>7</v>
      </c>
      <c r="R1079">
        <v>2.59</v>
      </c>
      <c r="S1079">
        <v>0</v>
      </c>
      <c r="T1079" t="s">
        <v>23</v>
      </c>
      <c r="U1079">
        <f t="shared" si="33"/>
        <v>1</v>
      </c>
      <c r="V1079">
        <f>IF(Table2[[#This Row],[international_plan]]="yes",1,0)</f>
        <v>0</v>
      </c>
      <c r="W1079">
        <f>IF(Table2[[#This Row],[voice_mail_plan]]="yes",1,0)</f>
        <v>0</v>
      </c>
      <c r="X1079" t="str">
        <f t="shared" si="32"/>
        <v>Very High</v>
      </c>
      <c r="Y1079" t="str">
        <f>IF(Table2[[#This Row],[total_intl_charge]] &gt; AVERAGE($R$2:$R$4245),"High","Low")</f>
        <v>Low</v>
      </c>
      <c r="Z1079" t="str">
        <f>IF(AND(G1079&gt;AVERAGE(train!$G$2:$G$4251),K1079&gt;AVERAGE(train!$K$2:$K$4251)),"High Day &amp; Eve",IF(AND(G1079&gt;AVERAGE(train!$G$2:$G$4251),K1079&lt;=AVERAGE(train!$K$2:$K$4251)),"High Day Only",IF(AND(G1079&lt;=AVERAGE(train!$G$2:$G$4251),K1079&gt;AVERAGE(train!$K$2:$K$4251)),"High Eve Only","Low Usage")))</f>
        <v>High Day &amp; Eve</v>
      </c>
    </row>
    <row r="1080" spans="1:26">
      <c r="A1080" t="s">
        <v>70</v>
      </c>
      <c r="B1080">
        <v>87</v>
      </c>
      <c r="C1080" t="s">
        <v>28</v>
      </c>
      <c r="D1080" t="s">
        <v>22</v>
      </c>
      <c r="E1080" t="s">
        <v>22</v>
      </c>
      <c r="F1080">
        <v>0</v>
      </c>
      <c r="G1080">
        <v>115.4</v>
      </c>
      <c r="H1080">
        <v>90</v>
      </c>
      <c r="I1080">
        <v>19.62</v>
      </c>
      <c r="J1080">
        <v>262.60000000000002</v>
      </c>
      <c r="K1080">
        <v>68</v>
      </c>
      <c r="L1080">
        <v>22.32</v>
      </c>
      <c r="M1080">
        <v>245.7</v>
      </c>
      <c r="N1080">
        <v>69</v>
      </c>
      <c r="O1080">
        <v>11.06</v>
      </c>
      <c r="P1080">
        <v>13.1</v>
      </c>
      <c r="Q1080">
        <v>5</v>
      </c>
      <c r="R1080">
        <v>3.54</v>
      </c>
      <c r="S1080">
        <v>2</v>
      </c>
      <c r="T1080" t="s">
        <v>22</v>
      </c>
      <c r="U1080">
        <f t="shared" si="33"/>
        <v>0</v>
      </c>
      <c r="V1080">
        <f>IF(Table2[[#This Row],[international_plan]]="yes",1,0)</f>
        <v>0</v>
      </c>
      <c r="W1080">
        <f>IF(Table2[[#This Row],[voice_mail_plan]]="yes",1,0)</f>
        <v>0</v>
      </c>
      <c r="X1080" t="str">
        <f t="shared" si="32"/>
        <v>Medium</v>
      </c>
      <c r="Y1080" t="str">
        <f>IF(Table2[[#This Row],[total_intl_charge]] &gt; AVERAGE($R$2:$R$4245),"High","Low")</f>
        <v>High</v>
      </c>
      <c r="Z1080" t="str">
        <f>IF(AND(G1080&gt;AVERAGE(train!$G$2:$G$4251),K1080&gt;AVERAGE(train!$K$2:$K$4251)),"High Day &amp; Eve",IF(AND(G1080&gt;AVERAGE(train!$G$2:$G$4251),K1080&lt;=AVERAGE(train!$K$2:$K$4251)),"High Day Only",IF(AND(G1080&lt;=AVERAGE(train!$G$2:$G$4251),K1080&gt;AVERAGE(train!$K$2:$K$4251)),"High Eve Only","Low Usage")))</f>
        <v>Low Usage</v>
      </c>
    </row>
    <row r="1081" spans="1:26">
      <c r="A1081" t="s">
        <v>58</v>
      </c>
      <c r="B1081">
        <v>58</v>
      </c>
      <c r="C1081" t="s">
        <v>28</v>
      </c>
      <c r="D1081" t="s">
        <v>22</v>
      </c>
      <c r="E1081" t="s">
        <v>22</v>
      </c>
      <c r="F1081">
        <v>0</v>
      </c>
      <c r="G1081">
        <v>112.2</v>
      </c>
      <c r="H1081">
        <v>95</v>
      </c>
      <c r="I1081">
        <v>19.07</v>
      </c>
      <c r="J1081">
        <v>209.6</v>
      </c>
      <c r="K1081">
        <v>108</v>
      </c>
      <c r="L1081">
        <v>17.82</v>
      </c>
      <c r="M1081">
        <v>260.89999999999998</v>
      </c>
      <c r="N1081">
        <v>78</v>
      </c>
      <c r="O1081">
        <v>11.74</v>
      </c>
      <c r="P1081">
        <v>13.9</v>
      </c>
      <c r="Q1081">
        <v>1</v>
      </c>
      <c r="R1081">
        <v>3.75</v>
      </c>
      <c r="S1081">
        <v>0</v>
      </c>
      <c r="T1081" t="s">
        <v>23</v>
      </c>
      <c r="U1081">
        <f t="shared" si="33"/>
        <v>1</v>
      </c>
      <c r="V1081">
        <f>IF(Table2[[#This Row],[international_plan]]="yes",1,0)</f>
        <v>0</v>
      </c>
      <c r="W1081">
        <f>IF(Table2[[#This Row],[voice_mail_plan]]="yes",1,0)</f>
        <v>0</v>
      </c>
      <c r="X1081" t="str">
        <f t="shared" si="32"/>
        <v>Low</v>
      </c>
      <c r="Y1081" t="str">
        <f>IF(Table2[[#This Row],[total_intl_charge]] &gt; AVERAGE($R$2:$R$4245),"High","Low")</f>
        <v>High</v>
      </c>
      <c r="Z1081" t="str">
        <f>IF(AND(G1081&gt;AVERAGE(train!$G$2:$G$4251),K1081&gt;AVERAGE(train!$K$2:$K$4251)),"High Day &amp; Eve",IF(AND(G1081&gt;AVERAGE(train!$G$2:$G$4251),K1081&lt;=AVERAGE(train!$K$2:$K$4251)),"High Day Only",IF(AND(G1081&lt;=AVERAGE(train!$G$2:$G$4251),K1081&gt;AVERAGE(train!$K$2:$K$4251)),"High Eve Only","Low Usage")))</f>
        <v>High Eve Only</v>
      </c>
    </row>
    <row r="1082" spans="1:26">
      <c r="A1082" t="s">
        <v>60</v>
      </c>
      <c r="B1082">
        <v>109</v>
      </c>
      <c r="C1082" t="s">
        <v>25</v>
      </c>
      <c r="D1082" t="s">
        <v>22</v>
      </c>
      <c r="E1082" t="s">
        <v>22</v>
      </c>
      <c r="F1082">
        <v>0</v>
      </c>
      <c r="G1082">
        <v>162.6</v>
      </c>
      <c r="H1082">
        <v>138</v>
      </c>
      <c r="I1082">
        <v>27.64</v>
      </c>
      <c r="J1082">
        <v>154</v>
      </c>
      <c r="K1082">
        <v>109</v>
      </c>
      <c r="L1082">
        <v>13.09</v>
      </c>
      <c r="M1082">
        <v>209.7</v>
      </c>
      <c r="N1082">
        <v>118</v>
      </c>
      <c r="O1082">
        <v>9.44</v>
      </c>
      <c r="P1082">
        <v>11.5</v>
      </c>
      <c r="Q1082">
        <v>4</v>
      </c>
      <c r="R1082">
        <v>3.11</v>
      </c>
      <c r="S1082">
        <v>0</v>
      </c>
      <c r="T1082" t="s">
        <v>22</v>
      </c>
      <c r="U1082">
        <f t="shared" si="33"/>
        <v>0</v>
      </c>
      <c r="V1082">
        <f>IF(Table2[[#This Row],[international_plan]]="yes",1,0)</f>
        <v>0</v>
      </c>
      <c r="W1082">
        <f>IF(Table2[[#This Row],[voice_mail_plan]]="yes",1,0)</f>
        <v>0</v>
      </c>
      <c r="X1082" t="str">
        <f t="shared" si="32"/>
        <v>High</v>
      </c>
      <c r="Y1082" t="str">
        <f>IF(Table2[[#This Row],[total_intl_charge]] &gt; AVERAGE($R$2:$R$4245),"High","Low")</f>
        <v>High</v>
      </c>
      <c r="Z1082" t="str">
        <f>IF(AND(G1082&gt;AVERAGE(train!$G$2:$G$4251),K1082&gt;AVERAGE(train!$K$2:$K$4251)),"High Day &amp; Eve",IF(AND(G1082&gt;AVERAGE(train!$G$2:$G$4251),K1082&lt;=AVERAGE(train!$K$2:$K$4251)),"High Day Only",IF(AND(G1082&lt;=AVERAGE(train!$G$2:$G$4251),K1082&gt;AVERAGE(train!$K$2:$K$4251)),"High Eve Only","Low Usage")))</f>
        <v>High Eve Only</v>
      </c>
    </row>
    <row r="1083" spans="1:26">
      <c r="A1083" t="s">
        <v>33</v>
      </c>
      <c r="B1083">
        <v>111</v>
      </c>
      <c r="C1083" t="s">
        <v>21</v>
      </c>
      <c r="D1083" t="s">
        <v>22</v>
      </c>
      <c r="E1083" t="s">
        <v>22</v>
      </c>
      <c r="F1083">
        <v>0</v>
      </c>
      <c r="G1083">
        <v>229.4</v>
      </c>
      <c r="H1083">
        <v>107</v>
      </c>
      <c r="I1083">
        <v>39</v>
      </c>
      <c r="J1083">
        <v>214.1</v>
      </c>
      <c r="K1083">
        <v>99</v>
      </c>
      <c r="L1083">
        <v>18.2</v>
      </c>
      <c r="M1083">
        <v>289.60000000000002</v>
      </c>
      <c r="N1083">
        <v>95</v>
      </c>
      <c r="O1083">
        <v>13.03</v>
      </c>
      <c r="P1083">
        <v>10.4</v>
      </c>
      <c r="Q1083">
        <v>6</v>
      </c>
      <c r="R1083">
        <v>2.81</v>
      </c>
      <c r="S1083">
        <v>4</v>
      </c>
      <c r="T1083" t="s">
        <v>22</v>
      </c>
      <c r="U1083">
        <f t="shared" si="33"/>
        <v>0</v>
      </c>
      <c r="V1083">
        <f>IF(Table2[[#This Row],[international_plan]]="yes",1,0)</f>
        <v>0</v>
      </c>
      <c r="W1083">
        <f>IF(Table2[[#This Row],[voice_mail_plan]]="yes",1,0)</f>
        <v>0</v>
      </c>
      <c r="X1083" t="str">
        <f t="shared" si="32"/>
        <v>High</v>
      </c>
      <c r="Y1083" t="str">
        <f>IF(Table2[[#This Row],[total_intl_charge]] &gt; AVERAGE($R$2:$R$4245),"High","Low")</f>
        <v>High</v>
      </c>
      <c r="Z1083" t="str">
        <f>IF(AND(G1083&gt;AVERAGE(train!$G$2:$G$4251),K1083&gt;AVERAGE(train!$K$2:$K$4251)),"High Day &amp; Eve",IF(AND(G1083&gt;AVERAGE(train!$G$2:$G$4251),K1083&lt;=AVERAGE(train!$K$2:$K$4251)),"High Day Only",IF(AND(G1083&lt;=AVERAGE(train!$G$2:$G$4251),K1083&gt;AVERAGE(train!$K$2:$K$4251)),"High Eve Only","Low Usage")))</f>
        <v>High Day Only</v>
      </c>
    </row>
    <row r="1084" spans="1:26">
      <c r="A1084" t="s">
        <v>55</v>
      </c>
      <c r="B1084">
        <v>144</v>
      </c>
      <c r="C1084" t="s">
        <v>21</v>
      </c>
      <c r="D1084" t="s">
        <v>22</v>
      </c>
      <c r="E1084" t="s">
        <v>22</v>
      </c>
      <c r="F1084">
        <v>0</v>
      </c>
      <c r="G1084">
        <v>139.6</v>
      </c>
      <c r="H1084">
        <v>96</v>
      </c>
      <c r="I1084">
        <v>23.73</v>
      </c>
      <c r="J1084">
        <v>124.2</v>
      </c>
      <c r="K1084">
        <v>93</v>
      </c>
      <c r="L1084">
        <v>10.56</v>
      </c>
      <c r="M1084">
        <v>95.6</v>
      </c>
      <c r="N1084">
        <v>75</v>
      </c>
      <c r="O1084">
        <v>4.3</v>
      </c>
      <c r="P1084">
        <v>15</v>
      </c>
      <c r="Q1084">
        <v>4</v>
      </c>
      <c r="R1084">
        <v>4.05</v>
      </c>
      <c r="S1084">
        <v>2</v>
      </c>
      <c r="T1084" t="s">
        <v>22</v>
      </c>
      <c r="U1084">
        <f t="shared" si="33"/>
        <v>0</v>
      </c>
      <c r="V1084">
        <f>IF(Table2[[#This Row],[international_plan]]="yes",1,0)</f>
        <v>0</v>
      </c>
      <c r="W1084">
        <f>IF(Table2[[#This Row],[voice_mail_plan]]="yes",1,0)</f>
        <v>0</v>
      </c>
      <c r="X1084" t="str">
        <f t="shared" si="32"/>
        <v>Very High</v>
      </c>
      <c r="Y1084" t="str">
        <f>IF(Table2[[#This Row],[total_intl_charge]] &gt; AVERAGE($R$2:$R$4245),"High","Low")</f>
        <v>High</v>
      </c>
      <c r="Z1084" t="str">
        <f>IF(AND(G1084&gt;AVERAGE(train!$G$2:$G$4251),K1084&gt;AVERAGE(train!$K$2:$K$4251)),"High Day &amp; Eve",IF(AND(G1084&gt;AVERAGE(train!$G$2:$G$4251),K1084&lt;=AVERAGE(train!$K$2:$K$4251)),"High Day Only",IF(AND(G1084&lt;=AVERAGE(train!$G$2:$G$4251),K1084&gt;AVERAGE(train!$K$2:$K$4251)),"High Eve Only","Low Usage")))</f>
        <v>Low Usage</v>
      </c>
    </row>
    <row r="1085" spans="1:26">
      <c r="A1085" t="s">
        <v>52</v>
      </c>
      <c r="B1085">
        <v>135</v>
      </c>
      <c r="C1085" t="s">
        <v>21</v>
      </c>
      <c r="D1085" t="s">
        <v>22</v>
      </c>
      <c r="E1085" t="s">
        <v>22</v>
      </c>
      <c r="F1085">
        <v>0</v>
      </c>
      <c r="G1085">
        <v>263.8</v>
      </c>
      <c r="H1085">
        <v>66</v>
      </c>
      <c r="I1085">
        <v>44.85</v>
      </c>
      <c r="J1085">
        <v>251.3</v>
      </c>
      <c r="K1085">
        <v>116</v>
      </c>
      <c r="L1085">
        <v>21.36</v>
      </c>
      <c r="M1085">
        <v>200.1</v>
      </c>
      <c r="N1085">
        <v>112</v>
      </c>
      <c r="O1085">
        <v>9</v>
      </c>
      <c r="P1085">
        <v>8.4</v>
      </c>
      <c r="Q1085">
        <v>2</v>
      </c>
      <c r="R1085">
        <v>2.27</v>
      </c>
      <c r="S1085">
        <v>5</v>
      </c>
      <c r="T1085" t="s">
        <v>23</v>
      </c>
      <c r="U1085">
        <f t="shared" si="33"/>
        <v>1</v>
      </c>
      <c r="V1085">
        <f>IF(Table2[[#This Row],[international_plan]]="yes",1,0)</f>
        <v>0</v>
      </c>
      <c r="W1085">
        <f>IF(Table2[[#This Row],[voice_mail_plan]]="yes",1,0)</f>
        <v>0</v>
      </c>
      <c r="X1085" t="str">
        <f t="shared" si="32"/>
        <v>Very High</v>
      </c>
      <c r="Y1085" t="str">
        <f>IF(Table2[[#This Row],[total_intl_charge]] &gt; AVERAGE($R$2:$R$4245),"High","Low")</f>
        <v>Low</v>
      </c>
      <c r="Z1085" t="str">
        <f>IF(AND(G1085&gt;AVERAGE(train!$G$2:$G$4251),K1085&gt;AVERAGE(train!$K$2:$K$4251)),"High Day &amp; Eve",IF(AND(G1085&gt;AVERAGE(train!$G$2:$G$4251),K1085&lt;=AVERAGE(train!$K$2:$K$4251)),"High Day Only",IF(AND(G1085&lt;=AVERAGE(train!$G$2:$G$4251),K1085&gt;AVERAGE(train!$K$2:$K$4251)),"High Eve Only","Low Usage")))</f>
        <v>High Day &amp; Eve</v>
      </c>
    </row>
    <row r="1086" spans="1:26">
      <c r="A1086" t="s">
        <v>72</v>
      </c>
      <c r="B1086">
        <v>107</v>
      </c>
      <c r="C1086" t="s">
        <v>21</v>
      </c>
      <c r="D1086" t="s">
        <v>22</v>
      </c>
      <c r="E1086" t="s">
        <v>23</v>
      </c>
      <c r="F1086">
        <v>14</v>
      </c>
      <c r="G1086">
        <v>114.3</v>
      </c>
      <c r="H1086">
        <v>132</v>
      </c>
      <c r="I1086">
        <v>19.43</v>
      </c>
      <c r="J1086">
        <v>199.8</v>
      </c>
      <c r="K1086">
        <v>91</v>
      </c>
      <c r="L1086">
        <v>16.98</v>
      </c>
      <c r="M1086">
        <v>194.7</v>
      </c>
      <c r="N1086">
        <v>74</v>
      </c>
      <c r="O1086">
        <v>8.76</v>
      </c>
      <c r="P1086">
        <v>7.5</v>
      </c>
      <c r="Q1086">
        <v>8</v>
      </c>
      <c r="R1086">
        <v>2.0299999999999998</v>
      </c>
      <c r="S1086">
        <v>1</v>
      </c>
      <c r="T1086" t="s">
        <v>22</v>
      </c>
      <c r="U1086">
        <f t="shared" si="33"/>
        <v>0</v>
      </c>
      <c r="V1086">
        <f>IF(Table2[[#This Row],[international_plan]]="yes",1,0)</f>
        <v>0</v>
      </c>
      <c r="W1086">
        <f>IF(Table2[[#This Row],[voice_mail_plan]]="yes",1,0)</f>
        <v>1</v>
      </c>
      <c r="X1086" t="str">
        <f t="shared" si="32"/>
        <v>High</v>
      </c>
      <c r="Y1086" t="str">
        <f>IF(Table2[[#This Row],[total_intl_charge]] &gt; AVERAGE($R$2:$R$4245),"High","Low")</f>
        <v>Low</v>
      </c>
      <c r="Z1086" t="str">
        <f>IF(AND(G1086&gt;AVERAGE(train!$G$2:$G$4251),K1086&gt;AVERAGE(train!$K$2:$K$4251)),"High Day &amp; Eve",IF(AND(G1086&gt;AVERAGE(train!$G$2:$G$4251),K1086&lt;=AVERAGE(train!$K$2:$K$4251)),"High Day Only",IF(AND(G1086&lt;=AVERAGE(train!$G$2:$G$4251),K1086&gt;AVERAGE(train!$K$2:$K$4251)),"High Eve Only","Low Usage")))</f>
        <v>Low Usage</v>
      </c>
    </row>
    <row r="1087" spans="1:26">
      <c r="A1087" t="s">
        <v>20</v>
      </c>
      <c r="B1087">
        <v>149</v>
      </c>
      <c r="C1087" t="s">
        <v>25</v>
      </c>
      <c r="D1087" t="s">
        <v>22</v>
      </c>
      <c r="E1087" t="s">
        <v>22</v>
      </c>
      <c r="F1087">
        <v>0</v>
      </c>
      <c r="G1087">
        <v>196.3</v>
      </c>
      <c r="H1087">
        <v>108</v>
      </c>
      <c r="I1087">
        <v>33.369999999999997</v>
      </c>
      <c r="J1087">
        <v>136.80000000000001</v>
      </c>
      <c r="K1087">
        <v>96</v>
      </c>
      <c r="L1087">
        <v>11.63</v>
      </c>
      <c r="M1087">
        <v>154.69999999999999</v>
      </c>
      <c r="N1087">
        <v>87</v>
      </c>
      <c r="O1087">
        <v>6.96</v>
      </c>
      <c r="P1087">
        <v>7.7</v>
      </c>
      <c r="Q1087">
        <v>3</v>
      </c>
      <c r="R1087">
        <v>2.08</v>
      </c>
      <c r="S1087">
        <v>2</v>
      </c>
      <c r="T1087" t="s">
        <v>22</v>
      </c>
      <c r="U1087">
        <f t="shared" si="33"/>
        <v>0</v>
      </c>
      <c r="V1087">
        <f>IF(Table2[[#This Row],[international_plan]]="yes",1,0)</f>
        <v>0</v>
      </c>
      <c r="W1087">
        <f>IF(Table2[[#This Row],[voice_mail_plan]]="yes",1,0)</f>
        <v>0</v>
      </c>
      <c r="X1087" t="str">
        <f t="shared" si="32"/>
        <v>Very High</v>
      </c>
      <c r="Y1087" t="str">
        <f>IF(Table2[[#This Row],[total_intl_charge]] &gt; AVERAGE($R$2:$R$4245),"High","Low")</f>
        <v>Low</v>
      </c>
      <c r="Z1087" t="str">
        <f>IF(AND(G1087&gt;AVERAGE(train!$G$2:$G$4251),K1087&gt;AVERAGE(train!$K$2:$K$4251)),"High Day &amp; Eve",IF(AND(G1087&gt;AVERAGE(train!$G$2:$G$4251),K1087&lt;=AVERAGE(train!$K$2:$K$4251)),"High Day Only",IF(AND(G1087&lt;=AVERAGE(train!$G$2:$G$4251),K1087&gt;AVERAGE(train!$K$2:$K$4251)),"High Eve Only","Low Usage")))</f>
        <v>High Day Only</v>
      </c>
    </row>
    <row r="1088" spans="1:26">
      <c r="A1088" t="s">
        <v>27</v>
      </c>
      <c r="B1088">
        <v>56</v>
      </c>
      <c r="C1088" t="s">
        <v>28</v>
      </c>
      <c r="D1088" t="s">
        <v>22</v>
      </c>
      <c r="E1088" t="s">
        <v>22</v>
      </c>
      <c r="F1088">
        <v>0</v>
      </c>
      <c r="G1088">
        <v>253.2</v>
      </c>
      <c r="H1088">
        <v>95</v>
      </c>
      <c r="I1088">
        <v>43.04</v>
      </c>
      <c r="J1088">
        <v>188</v>
      </c>
      <c r="K1088">
        <v>116</v>
      </c>
      <c r="L1088">
        <v>15.98</v>
      </c>
      <c r="M1088">
        <v>142</v>
      </c>
      <c r="N1088">
        <v>133</v>
      </c>
      <c r="O1088">
        <v>6.39</v>
      </c>
      <c r="P1088">
        <v>4.4000000000000004</v>
      </c>
      <c r="Q1088">
        <v>4</v>
      </c>
      <c r="R1088">
        <v>1.19</v>
      </c>
      <c r="S1088">
        <v>1</v>
      </c>
      <c r="T1088" t="s">
        <v>22</v>
      </c>
      <c r="U1088">
        <f t="shared" si="33"/>
        <v>0</v>
      </c>
      <c r="V1088">
        <f>IF(Table2[[#This Row],[international_plan]]="yes",1,0)</f>
        <v>0</v>
      </c>
      <c r="W1088">
        <f>IF(Table2[[#This Row],[voice_mail_plan]]="yes",1,0)</f>
        <v>0</v>
      </c>
      <c r="X1088" t="str">
        <f t="shared" si="32"/>
        <v>Low</v>
      </c>
      <c r="Y1088" t="str">
        <f>IF(Table2[[#This Row],[total_intl_charge]] &gt; AVERAGE($R$2:$R$4245),"High","Low")</f>
        <v>Low</v>
      </c>
      <c r="Z1088" t="str">
        <f>IF(AND(G1088&gt;AVERAGE(train!$G$2:$G$4251),K1088&gt;AVERAGE(train!$K$2:$K$4251)),"High Day &amp; Eve",IF(AND(G1088&gt;AVERAGE(train!$G$2:$G$4251),K1088&lt;=AVERAGE(train!$K$2:$K$4251)),"High Day Only",IF(AND(G1088&lt;=AVERAGE(train!$G$2:$G$4251),K1088&gt;AVERAGE(train!$K$2:$K$4251)),"High Eve Only","Low Usage")))</f>
        <v>High Day &amp; Eve</v>
      </c>
    </row>
    <row r="1089" spans="1:26">
      <c r="A1089" t="s">
        <v>52</v>
      </c>
      <c r="B1089">
        <v>129</v>
      </c>
      <c r="C1089" t="s">
        <v>25</v>
      </c>
      <c r="D1089" t="s">
        <v>22</v>
      </c>
      <c r="E1089" t="s">
        <v>22</v>
      </c>
      <c r="F1089">
        <v>0</v>
      </c>
      <c r="G1089">
        <v>98</v>
      </c>
      <c r="H1089">
        <v>99</v>
      </c>
      <c r="I1089">
        <v>16.66</v>
      </c>
      <c r="J1089">
        <v>240.7</v>
      </c>
      <c r="K1089">
        <v>62</v>
      </c>
      <c r="L1089">
        <v>20.46</v>
      </c>
      <c r="M1089">
        <v>254.8</v>
      </c>
      <c r="N1089">
        <v>123</v>
      </c>
      <c r="O1089">
        <v>11.47</v>
      </c>
      <c r="P1089">
        <v>10.5</v>
      </c>
      <c r="Q1089">
        <v>4</v>
      </c>
      <c r="R1089">
        <v>2.84</v>
      </c>
      <c r="S1089">
        <v>0</v>
      </c>
      <c r="T1089" t="s">
        <v>22</v>
      </c>
      <c r="U1089">
        <f t="shared" si="33"/>
        <v>0</v>
      </c>
      <c r="V1089">
        <f>IF(Table2[[#This Row],[international_plan]]="yes",1,0)</f>
        <v>0</v>
      </c>
      <c r="W1089">
        <f>IF(Table2[[#This Row],[voice_mail_plan]]="yes",1,0)</f>
        <v>0</v>
      </c>
      <c r="X1089" t="str">
        <f t="shared" si="32"/>
        <v>Very High</v>
      </c>
      <c r="Y1089" t="str">
        <f>IF(Table2[[#This Row],[total_intl_charge]] &gt; AVERAGE($R$2:$R$4245),"High","Low")</f>
        <v>High</v>
      </c>
      <c r="Z1089" t="str">
        <f>IF(AND(G1089&gt;AVERAGE(train!$G$2:$G$4251),K1089&gt;AVERAGE(train!$K$2:$K$4251)),"High Day &amp; Eve",IF(AND(G1089&gt;AVERAGE(train!$G$2:$G$4251),K1089&lt;=AVERAGE(train!$K$2:$K$4251)),"High Day Only",IF(AND(G1089&lt;=AVERAGE(train!$G$2:$G$4251),K1089&gt;AVERAGE(train!$K$2:$K$4251)),"High Eve Only","Low Usage")))</f>
        <v>Low Usage</v>
      </c>
    </row>
    <row r="1090" spans="1:26">
      <c r="A1090" t="s">
        <v>56</v>
      </c>
      <c r="B1090">
        <v>92</v>
      </c>
      <c r="C1090" t="s">
        <v>25</v>
      </c>
      <c r="D1090" t="s">
        <v>22</v>
      </c>
      <c r="E1090" t="s">
        <v>22</v>
      </c>
      <c r="F1090">
        <v>0</v>
      </c>
      <c r="G1090">
        <v>249.4</v>
      </c>
      <c r="H1090">
        <v>118</v>
      </c>
      <c r="I1090">
        <v>42.4</v>
      </c>
      <c r="J1090">
        <v>211.5</v>
      </c>
      <c r="K1090">
        <v>95</v>
      </c>
      <c r="L1090">
        <v>17.98</v>
      </c>
      <c r="M1090">
        <v>169</v>
      </c>
      <c r="N1090">
        <v>116</v>
      </c>
      <c r="O1090">
        <v>7.61</v>
      </c>
      <c r="P1090">
        <v>9.1</v>
      </c>
      <c r="Q1090">
        <v>3</v>
      </c>
      <c r="R1090">
        <v>2.46</v>
      </c>
      <c r="S1090">
        <v>0</v>
      </c>
      <c r="T1090" t="s">
        <v>22</v>
      </c>
      <c r="U1090">
        <f t="shared" si="33"/>
        <v>0</v>
      </c>
      <c r="V1090">
        <f>IF(Table2[[#This Row],[international_plan]]="yes",1,0)</f>
        <v>0</v>
      </c>
      <c r="W1090">
        <f>IF(Table2[[#This Row],[voice_mail_plan]]="yes",1,0)</f>
        <v>0</v>
      </c>
      <c r="X1090" t="str">
        <f t="shared" ref="X1090:X1153" si="34">IF(B1090&lt;=$AC$3,"Low",IF(B1090&lt;=$AC$4,"Medium",IF(B1090&lt;=$AC$5,"High",IF(B1090&gt;=$AC$5,"Very High"))))</f>
        <v>Medium</v>
      </c>
      <c r="Y1090" t="str">
        <f>IF(Table2[[#This Row],[total_intl_charge]] &gt; AVERAGE($R$2:$R$4245),"High","Low")</f>
        <v>Low</v>
      </c>
      <c r="Z1090" t="str">
        <f>IF(AND(G1090&gt;AVERAGE(train!$G$2:$G$4251),K1090&gt;AVERAGE(train!$K$2:$K$4251)),"High Day &amp; Eve",IF(AND(G1090&gt;AVERAGE(train!$G$2:$G$4251),K1090&lt;=AVERAGE(train!$K$2:$K$4251)),"High Day Only",IF(AND(G1090&lt;=AVERAGE(train!$G$2:$G$4251),K1090&gt;AVERAGE(train!$K$2:$K$4251)),"High Eve Only","Low Usage")))</f>
        <v>High Day Only</v>
      </c>
    </row>
    <row r="1091" spans="1:26">
      <c r="A1091" t="s">
        <v>31</v>
      </c>
      <c r="B1091">
        <v>67</v>
      </c>
      <c r="C1091" t="s">
        <v>21</v>
      </c>
      <c r="D1091" t="s">
        <v>22</v>
      </c>
      <c r="E1091" t="s">
        <v>23</v>
      </c>
      <c r="F1091">
        <v>30</v>
      </c>
      <c r="G1091">
        <v>129.6</v>
      </c>
      <c r="H1091">
        <v>107</v>
      </c>
      <c r="I1091">
        <v>22.03</v>
      </c>
      <c r="J1091">
        <v>233</v>
      </c>
      <c r="K1091">
        <v>104</v>
      </c>
      <c r="L1091">
        <v>19.809999999999999</v>
      </c>
      <c r="M1091">
        <v>297</v>
      </c>
      <c r="N1091">
        <v>93</v>
      </c>
      <c r="O1091">
        <v>13.37</v>
      </c>
      <c r="P1091">
        <v>14.5</v>
      </c>
      <c r="Q1091">
        <v>5</v>
      </c>
      <c r="R1091">
        <v>3.92</v>
      </c>
      <c r="S1091">
        <v>1</v>
      </c>
      <c r="T1091" t="s">
        <v>22</v>
      </c>
      <c r="U1091">
        <f t="shared" ref="U1091:U1154" si="35">IF(T1091="yes",1,0)</f>
        <v>0</v>
      </c>
      <c r="V1091">
        <f>IF(Table2[[#This Row],[international_plan]]="yes",1,0)</f>
        <v>0</v>
      </c>
      <c r="W1091">
        <f>IF(Table2[[#This Row],[voice_mail_plan]]="yes",1,0)</f>
        <v>1</v>
      </c>
      <c r="X1091" t="str">
        <f t="shared" si="34"/>
        <v>Low</v>
      </c>
      <c r="Y1091" t="str">
        <f>IF(Table2[[#This Row],[total_intl_charge]] &gt; AVERAGE($R$2:$R$4245),"High","Low")</f>
        <v>High</v>
      </c>
      <c r="Z1091" t="str">
        <f>IF(AND(G1091&gt;AVERAGE(train!$G$2:$G$4251),K1091&gt;AVERAGE(train!$K$2:$K$4251)),"High Day &amp; Eve",IF(AND(G1091&gt;AVERAGE(train!$G$2:$G$4251),K1091&lt;=AVERAGE(train!$K$2:$K$4251)),"High Day Only",IF(AND(G1091&lt;=AVERAGE(train!$G$2:$G$4251),K1091&gt;AVERAGE(train!$K$2:$K$4251)),"High Eve Only","Low Usage")))</f>
        <v>High Eve Only</v>
      </c>
    </row>
    <row r="1092" spans="1:26">
      <c r="A1092" t="s">
        <v>64</v>
      </c>
      <c r="B1092">
        <v>120</v>
      </c>
      <c r="C1092" t="s">
        <v>21</v>
      </c>
      <c r="D1092" t="s">
        <v>22</v>
      </c>
      <c r="E1092" t="s">
        <v>22</v>
      </c>
      <c r="F1092">
        <v>0</v>
      </c>
      <c r="G1092">
        <v>221.3</v>
      </c>
      <c r="H1092">
        <v>106</v>
      </c>
      <c r="I1092">
        <v>37.619999999999997</v>
      </c>
      <c r="J1092">
        <v>267.60000000000002</v>
      </c>
      <c r="K1092">
        <v>98</v>
      </c>
      <c r="L1092">
        <v>22.75</v>
      </c>
      <c r="M1092">
        <v>111.5</v>
      </c>
      <c r="N1092">
        <v>80</v>
      </c>
      <c r="O1092">
        <v>5.0199999999999996</v>
      </c>
      <c r="P1092">
        <v>9.3000000000000007</v>
      </c>
      <c r="Q1092">
        <v>7</v>
      </c>
      <c r="R1092">
        <v>2.5099999999999998</v>
      </c>
      <c r="S1092">
        <v>0</v>
      </c>
      <c r="T1092" t="s">
        <v>22</v>
      </c>
      <c r="U1092">
        <f t="shared" si="35"/>
        <v>0</v>
      </c>
      <c r="V1092">
        <f>IF(Table2[[#This Row],[international_plan]]="yes",1,0)</f>
        <v>0</v>
      </c>
      <c r="W1092">
        <f>IF(Table2[[#This Row],[voice_mail_plan]]="yes",1,0)</f>
        <v>0</v>
      </c>
      <c r="X1092" t="str">
        <f t="shared" si="34"/>
        <v>High</v>
      </c>
      <c r="Y1092" t="str">
        <f>IF(Table2[[#This Row],[total_intl_charge]] &gt; AVERAGE($R$2:$R$4245),"High","Low")</f>
        <v>Low</v>
      </c>
      <c r="Z1092" t="str">
        <f>IF(AND(G1092&gt;AVERAGE(train!$G$2:$G$4251),K1092&gt;AVERAGE(train!$K$2:$K$4251)),"High Day &amp; Eve",IF(AND(G1092&gt;AVERAGE(train!$G$2:$G$4251),K1092&lt;=AVERAGE(train!$K$2:$K$4251)),"High Day Only",IF(AND(G1092&lt;=AVERAGE(train!$G$2:$G$4251),K1092&gt;AVERAGE(train!$K$2:$K$4251)),"High Eve Only","Low Usage")))</f>
        <v>High Day Only</v>
      </c>
    </row>
    <row r="1093" spans="1:26">
      <c r="A1093" t="s">
        <v>37</v>
      </c>
      <c r="B1093">
        <v>166</v>
      </c>
      <c r="C1093" t="s">
        <v>21</v>
      </c>
      <c r="D1093" t="s">
        <v>22</v>
      </c>
      <c r="E1093" t="s">
        <v>22</v>
      </c>
      <c r="F1093">
        <v>0</v>
      </c>
      <c r="G1093">
        <v>220.7</v>
      </c>
      <c r="H1093">
        <v>106</v>
      </c>
      <c r="I1093">
        <v>37.520000000000003</v>
      </c>
      <c r="J1093">
        <v>177.8</v>
      </c>
      <c r="K1093">
        <v>118</v>
      </c>
      <c r="L1093">
        <v>15.11</v>
      </c>
      <c r="M1093">
        <v>206.1</v>
      </c>
      <c r="N1093">
        <v>102</v>
      </c>
      <c r="O1093">
        <v>9.27</v>
      </c>
      <c r="P1093">
        <v>12.4</v>
      </c>
      <c r="Q1093">
        <v>9</v>
      </c>
      <c r="R1093">
        <v>3.35</v>
      </c>
      <c r="S1093">
        <v>1</v>
      </c>
      <c r="T1093" t="s">
        <v>22</v>
      </c>
      <c r="U1093">
        <f t="shared" si="35"/>
        <v>0</v>
      </c>
      <c r="V1093">
        <f>IF(Table2[[#This Row],[international_plan]]="yes",1,0)</f>
        <v>0</v>
      </c>
      <c r="W1093">
        <f>IF(Table2[[#This Row],[voice_mail_plan]]="yes",1,0)</f>
        <v>0</v>
      </c>
      <c r="X1093" t="str">
        <f t="shared" si="34"/>
        <v>Very High</v>
      </c>
      <c r="Y1093" t="str">
        <f>IF(Table2[[#This Row],[total_intl_charge]] &gt; AVERAGE($R$2:$R$4245),"High","Low")</f>
        <v>High</v>
      </c>
      <c r="Z1093" t="str">
        <f>IF(AND(G1093&gt;AVERAGE(train!$G$2:$G$4251),K1093&gt;AVERAGE(train!$K$2:$K$4251)),"High Day &amp; Eve",IF(AND(G1093&gt;AVERAGE(train!$G$2:$G$4251),K1093&lt;=AVERAGE(train!$K$2:$K$4251)),"High Day Only",IF(AND(G1093&lt;=AVERAGE(train!$G$2:$G$4251),K1093&gt;AVERAGE(train!$K$2:$K$4251)),"High Eve Only","Low Usage")))</f>
        <v>High Day &amp; Eve</v>
      </c>
    </row>
    <row r="1094" spans="1:26">
      <c r="A1094" t="s">
        <v>52</v>
      </c>
      <c r="B1094">
        <v>66</v>
      </c>
      <c r="C1094" t="s">
        <v>25</v>
      </c>
      <c r="D1094" t="s">
        <v>22</v>
      </c>
      <c r="E1094" t="s">
        <v>22</v>
      </c>
      <c r="F1094">
        <v>0</v>
      </c>
      <c r="G1094">
        <v>87.6</v>
      </c>
      <c r="H1094">
        <v>76</v>
      </c>
      <c r="I1094">
        <v>14.89</v>
      </c>
      <c r="J1094">
        <v>262</v>
      </c>
      <c r="K1094">
        <v>111</v>
      </c>
      <c r="L1094">
        <v>22.27</v>
      </c>
      <c r="M1094">
        <v>184.6</v>
      </c>
      <c r="N1094">
        <v>125</v>
      </c>
      <c r="O1094">
        <v>8.31</v>
      </c>
      <c r="P1094">
        <v>9.1999999999999993</v>
      </c>
      <c r="Q1094">
        <v>5</v>
      </c>
      <c r="R1094">
        <v>2.48</v>
      </c>
      <c r="S1094">
        <v>1</v>
      </c>
      <c r="T1094" t="s">
        <v>22</v>
      </c>
      <c r="U1094">
        <f t="shared" si="35"/>
        <v>0</v>
      </c>
      <c r="V1094">
        <f>IF(Table2[[#This Row],[international_plan]]="yes",1,0)</f>
        <v>0</v>
      </c>
      <c r="W1094">
        <f>IF(Table2[[#This Row],[voice_mail_plan]]="yes",1,0)</f>
        <v>0</v>
      </c>
      <c r="X1094" t="str">
        <f t="shared" si="34"/>
        <v>Low</v>
      </c>
      <c r="Y1094" t="str">
        <f>IF(Table2[[#This Row],[total_intl_charge]] &gt; AVERAGE($R$2:$R$4245),"High","Low")</f>
        <v>Low</v>
      </c>
      <c r="Z1094" t="str">
        <f>IF(AND(G1094&gt;AVERAGE(train!$G$2:$G$4251),K1094&gt;AVERAGE(train!$K$2:$K$4251)),"High Day &amp; Eve",IF(AND(G1094&gt;AVERAGE(train!$G$2:$G$4251),K1094&lt;=AVERAGE(train!$K$2:$K$4251)),"High Day Only",IF(AND(G1094&lt;=AVERAGE(train!$G$2:$G$4251),K1094&gt;AVERAGE(train!$K$2:$K$4251)),"High Eve Only","Low Usage")))</f>
        <v>High Eve Only</v>
      </c>
    </row>
    <row r="1095" spans="1:26">
      <c r="A1095" t="s">
        <v>48</v>
      </c>
      <c r="B1095">
        <v>76</v>
      </c>
      <c r="C1095" t="s">
        <v>25</v>
      </c>
      <c r="D1095" t="s">
        <v>22</v>
      </c>
      <c r="E1095" t="s">
        <v>22</v>
      </c>
      <c r="F1095">
        <v>0</v>
      </c>
      <c r="G1095">
        <v>203.6</v>
      </c>
      <c r="H1095">
        <v>61</v>
      </c>
      <c r="I1095">
        <v>34.61</v>
      </c>
      <c r="J1095">
        <v>161.69999999999999</v>
      </c>
      <c r="K1095">
        <v>127</v>
      </c>
      <c r="L1095">
        <v>13.74</v>
      </c>
      <c r="M1095">
        <v>175.9</v>
      </c>
      <c r="N1095">
        <v>97</v>
      </c>
      <c r="O1095">
        <v>7.92</v>
      </c>
      <c r="P1095">
        <v>8.4</v>
      </c>
      <c r="Q1095">
        <v>3</v>
      </c>
      <c r="R1095">
        <v>2.27</v>
      </c>
      <c r="S1095">
        <v>0</v>
      </c>
      <c r="T1095" t="s">
        <v>22</v>
      </c>
      <c r="U1095">
        <f t="shared" si="35"/>
        <v>0</v>
      </c>
      <c r="V1095">
        <f>IF(Table2[[#This Row],[international_plan]]="yes",1,0)</f>
        <v>0</v>
      </c>
      <c r="W1095">
        <f>IF(Table2[[#This Row],[voice_mail_plan]]="yes",1,0)</f>
        <v>0</v>
      </c>
      <c r="X1095" t="str">
        <f t="shared" si="34"/>
        <v>Medium</v>
      </c>
      <c r="Y1095" t="str">
        <f>IF(Table2[[#This Row],[total_intl_charge]] &gt; AVERAGE($R$2:$R$4245),"High","Low")</f>
        <v>Low</v>
      </c>
      <c r="Z1095" t="str">
        <f>IF(AND(G1095&gt;AVERAGE(train!$G$2:$G$4251),K1095&gt;AVERAGE(train!$K$2:$K$4251)),"High Day &amp; Eve",IF(AND(G1095&gt;AVERAGE(train!$G$2:$G$4251),K1095&lt;=AVERAGE(train!$K$2:$K$4251)),"High Day Only",IF(AND(G1095&lt;=AVERAGE(train!$G$2:$G$4251),K1095&gt;AVERAGE(train!$K$2:$K$4251)),"High Eve Only","Low Usage")))</f>
        <v>High Day &amp; Eve</v>
      </c>
    </row>
    <row r="1096" spans="1:26">
      <c r="A1096" t="s">
        <v>66</v>
      </c>
      <c r="B1096">
        <v>79</v>
      </c>
      <c r="C1096" t="s">
        <v>21</v>
      </c>
      <c r="D1096" t="s">
        <v>22</v>
      </c>
      <c r="E1096" t="s">
        <v>22</v>
      </c>
      <c r="F1096">
        <v>0</v>
      </c>
      <c r="G1096">
        <v>213.6</v>
      </c>
      <c r="H1096">
        <v>110</v>
      </c>
      <c r="I1096">
        <v>36.31</v>
      </c>
      <c r="J1096">
        <v>234.9</v>
      </c>
      <c r="K1096">
        <v>121</v>
      </c>
      <c r="L1096">
        <v>19.97</v>
      </c>
      <c r="M1096">
        <v>229.6</v>
      </c>
      <c r="N1096">
        <v>157</v>
      </c>
      <c r="O1096">
        <v>10.33</v>
      </c>
      <c r="P1096">
        <v>8.8000000000000007</v>
      </c>
      <c r="Q1096">
        <v>3</v>
      </c>
      <c r="R1096">
        <v>2.38</v>
      </c>
      <c r="S1096">
        <v>2</v>
      </c>
      <c r="T1096" t="s">
        <v>22</v>
      </c>
      <c r="U1096">
        <f t="shared" si="35"/>
        <v>0</v>
      </c>
      <c r="V1096">
        <f>IF(Table2[[#This Row],[international_plan]]="yes",1,0)</f>
        <v>0</v>
      </c>
      <c r="W1096">
        <f>IF(Table2[[#This Row],[voice_mail_plan]]="yes",1,0)</f>
        <v>0</v>
      </c>
      <c r="X1096" t="str">
        <f t="shared" si="34"/>
        <v>Medium</v>
      </c>
      <c r="Y1096" t="str">
        <f>IF(Table2[[#This Row],[total_intl_charge]] &gt; AVERAGE($R$2:$R$4245),"High","Low")</f>
        <v>Low</v>
      </c>
      <c r="Z1096" t="str">
        <f>IF(AND(G1096&gt;AVERAGE(train!$G$2:$G$4251),K1096&gt;AVERAGE(train!$K$2:$K$4251)),"High Day &amp; Eve",IF(AND(G1096&gt;AVERAGE(train!$G$2:$G$4251),K1096&lt;=AVERAGE(train!$K$2:$K$4251)),"High Day Only",IF(AND(G1096&lt;=AVERAGE(train!$G$2:$G$4251),K1096&gt;AVERAGE(train!$K$2:$K$4251)),"High Eve Only","Low Usage")))</f>
        <v>High Day &amp; Eve</v>
      </c>
    </row>
    <row r="1097" spans="1:26">
      <c r="A1097" t="s">
        <v>45</v>
      </c>
      <c r="B1097">
        <v>98</v>
      </c>
      <c r="C1097" t="s">
        <v>21</v>
      </c>
      <c r="D1097" t="s">
        <v>22</v>
      </c>
      <c r="E1097" t="s">
        <v>23</v>
      </c>
      <c r="F1097">
        <v>31</v>
      </c>
      <c r="G1097">
        <v>181.6</v>
      </c>
      <c r="H1097">
        <v>112</v>
      </c>
      <c r="I1097">
        <v>30.87</v>
      </c>
      <c r="J1097">
        <v>220.7</v>
      </c>
      <c r="K1097">
        <v>100</v>
      </c>
      <c r="L1097">
        <v>18.760000000000002</v>
      </c>
      <c r="M1097">
        <v>236.3</v>
      </c>
      <c r="N1097">
        <v>121</v>
      </c>
      <c r="O1097">
        <v>10.63</v>
      </c>
      <c r="P1097">
        <v>12.9</v>
      </c>
      <c r="Q1097">
        <v>4</v>
      </c>
      <c r="R1097">
        <v>3.48</v>
      </c>
      <c r="S1097">
        <v>2</v>
      </c>
      <c r="T1097" t="s">
        <v>22</v>
      </c>
      <c r="U1097">
        <f t="shared" si="35"/>
        <v>0</v>
      </c>
      <c r="V1097">
        <f>IF(Table2[[#This Row],[international_plan]]="yes",1,0)</f>
        <v>0</v>
      </c>
      <c r="W1097">
        <f>IF(Table2[[#This Row],[voice_mail_plan]]="yes",1,0)</f>
        <v>1</v>
      </c>
      <c r="X1097" t="str">
        <f t="shared" si="34"/>
        <v>Medium</v>
      </c>
      <c r="Y1097" t="str">
        <f>IF(Table2[[#This Row],[total_intl_charge]] &gt; AVERAGE($R$2:$R$4245),"High","Low")</f>
        <v>High</v>
      </c>
      <c r="Z1097" t="str">
        <f>IF(AND(G1097&gt;AVERAGE(train!$G$2:$G$4251),K1097&gt;AVERAGE(train!$K$2:$K$4251)),"High Day &amp; Eve",IF(AND(G1097&gt;AVERAGE(train!$G$2:$G$4251),K1097&lt;=AVERAGE(train!$K$2:$K$4251)),"High Day Only",IF(AND(G1097&lt;=AVERAGE(train!$G$2:$G$4251),K1097&gt;AVERAGE(train!$K$2:$K$4251)),"High Eve Only","Low Usage")))</f>
        <v>High Day Only</v>
      </c>
    </row>
    <row r="1098" spans="1:26">
      <c r="A1098" t="s">
        <v>42</v>
      </c>
      <c r="B1098">
        <v>141</v>
      </c>
      <c r="C1098" t="s">
        <v>28</v>
      </c>
      <c r="D1098" t="s">
        <v>22</v>
      </c>
      <c r="E1098" t="s">
        <v>23</v>
      </c>
      <c r="F1098">
        <v>22</v>
      </c>
      <c r="G1098">
        <v>215.4</v>
      </c>
      <c r="H1098">
        <v>123</v>
      </c>
      <c r="I1098">
        <v>36.619999999999997</v>
      </c>
      <c r="J1098">
        <v>328.7</v>
      </c>
      <c r="K1098">
        <v>98</v>
      </c>
      <c r="L1098">
        <v>27.94</v>
      </c>
      <c r="M1098">
        <v>160.5</v>
      </c>
      <c r="N1098">
        <v>89</v>
      </c>
      <c r="O1098">
        <v>7.22</v>
      </c>
      <c r="P1098">
        <v>7.8</v>
      </c>
      <c r="Q1098">
        <v>6</v>
      </c>
      <c r="R1098">
        <v>2.11</v>
      </c>
      <c r="S1098">
        <v>1</v>
      </c>
      <c r="T1098" t="s">
        <v>22</v>
      </c>
      <c r="U1098">
        <f t="shared" si="35"/>
        <v>0</v>
      </c>
      <c r="V1098">
        <f>IF(Table2[[#This Row],[international_plan]]="yes",1,0)</f>
        <v>0</v>
      </c>
      <c r="W1098">
        <f>IF(Table2[[#This Row],[voice_mail_plan]]="yes",1,0)</f>
        <v>1</v>
      </c>
      <c r="X1098" t="str">
        <f t="shared" si="34"/>
        <v>Very High</v>
      </c>
      <c r="Y1098" t="str">
        <f>IF(Table2[[#This Row],[total_intl_charge]] &gt; AVERAGE($R$2:$R$4245),"High","Low")</f>
        <v>Low</v>
      </c>
      <c r="Z1098" t="str">
        <f>IF(AND(G1098&gt;AVERAGE(train!$G$2:$G$4251),K1098&gt;AVERAGE(train!$K$2:$K$4251)),"High Day &amp; Eve",IF(AND(G1098&gt;AVERAGE(train!$G$2:$G$4251),K1098&lt;=AVERAGE(train!$K$2:$K$4251)),"High Day Only",IF(AND(G1098&lt;=AVERAGE(train!$G$2:$G$4251),K1098&gt;AVERAGE(train!$K$2:$K$4251)),"High Eve Only","Low Usage")))</f>
        <v>High Day Only</v>
      </c>
    </row>
    <row r="1099" spans="1:26">
      <c r="A1099" t="s">
        <v>34</v>
      </c>
      <c r="B1099">
        <v>46</v>
      </c>
      <c r="C1099" t="s">
        <v>28</v>
      </c>
      <c r="D1099" t="s">
        <v>22</v>
      </c>
      <c r="E1099" t="s">
        <v>22</v>
      </c>
      <c r="F1099">
        <v>0</v>
      </c>
      <c r="G1099">
        <v>199.2</v>
      </c>
      <c r="H1099">
        <v>111</v>
      </c>
      <c r="I1099">
        <v>33.86</v>
      </c>
      <c r="J1099">
        <v>175.1</v>
      </c>
      <c r="K1099">
        <v>83</v>
      </c>
      <c r="L1099">
        <v>14.88</v>
      </c>
      <c r="M1099">
        <v>210.6</v>
      </c>
      <c r="N1099">
        <v>84</v>
      </c>
      <c r="O1099">
        <v>9.48</v>
      </c>
      <c r="P1099">
        <v>10.199999999999999</v>
      </c>
      <c r="Q1099">
        <v>2</v>
      </c>
      <c r="R1099">
        <v>2.75</v>
      </c>
      <c r="S1099">
        <v>3</v>
      </c>
      <c r="T1099" t="s">
        <v>22</v>
      </c>
      <c r="U1099">
        <f t="shared" si="35"/>
        <v>0</v>
      </c>
      <c r="V1099">
        <f>IF(Table2[[#This Row],[international_plan]]="yes",1,0)</f>
        <v>0</v>
      </c>
      <c r="W1099">
        <f>IF(Table2[[#This Row],[voice_mail_plan]]="yes",1,0)</f>
        <v>0</v>
      </c>
      <c r="X1099" t="str">
        <f t="shared" si="34"/>
        <v>Low</v>
      </c>
      <c r="Y1099" t="str">
        <f>IF(Table2[[#This Row],[total_intl_charge]] &gt; AVERAGE($R$2:$R$4245),"High","Low")</f>
        <v>Low</v>
      </c>
      <c r="Z1099" t="str">
        <f>IF(AND(G1099&gt;AVERAGE(train!$G$2:$G$4251),K1099&gt;AVERAGE(train!$K$2:$K$4251)),"High Day &amp; Eve",IF(AND(G1099&gt;AVERAGE(train!$G$2:$G$4251),K1099&lt;=AVERAGE(train!$K$2:$K$4251)),"High Day Only",IF(AND(G1099&lt;=AVERAGE(train!$G$2:$G$4251),K1099&gt;AVERAGE(train!$K$2:$K$4251)),"High Eve Only","Low Usage")))</f>
        <v>High Day Only</v>
      </c>
    </row>
    <row r="1100" spans="1:26">
      <c r="A1100" t="s">
        <v>74</v>
      </c>
      <c r="B1100">
        <v>137</v>
      </c>
      <c r="C1100" t="s">
        <v>21</v>
      </c>
      <c r="D1100" t="s">
        <v>22</v>
      </c>
      <c r="E1100" t="s">
        <v>22</v>
      </c>
      <c r="F1100">
        <v>0</v>
      </c>
      <c r="G1100">
        <v>115</v>
      </c>
      <c r="H1100">
        <v>130</v>
      </c>
      <c r="I1100">
        <v>19.55</v>
      </c>
      <c r="J1100">
        <v>137.80000000000001</v>
      </c>
      <c r="K1100">
        <v>83</v>
      </c>
      <c r="L1100">
        <v>11.71</v>
      </c>
      <c r="M1100">
        <v>224</v>
      </c>
      <c r="N1100">
        <v>61</v>
      </c>
      <c r="O1100">
        <v>10.08</v>
      </c>
      <c r="P1100">
        <v>7.3</v>
      </c>
      <c r="Q1100">
        <v>4</v>
      </c>
      <c r="R1100">
        <v>1.97</v>
      </c>
      <c r="S1100">
        <v>3</v>
      </c>
      <c r="T1100" t="s">
        <v>22</v>
      </c>
      <c r="U1100">
        <f t="shared" si="35"/>
        <v>0</v>
      </c>
      <c r="V1100">
        <f>IF(Table2[[#This Row],[international_plan]]="yes",1,0)</f>
        <v>0</v>
      </c>
      <c r="W1100">
        <f>IF(Table2[[#This Row],[voice_mail_plan]]="yes",1,0)</f>
        <v>0</v>
      </c>
      <c r="X1100" t="str">
        <f t="shared" si="34"/>
        <v>Very High</v>
      </c>
      <c r="Y1100" t="str">
        <f>IF(Table2[[#This Row],[total_intl_charge]] &gt; AVERAGE($R$2:$R$4245),"High","Low")</f>
        <v>Low</v>
      </c>
      <c r="Z1100" t="str">
        <f>IF(AND(G1100&gt;AVERAGE(train!$G$2:$G$4251),K1100&gt;AVERAGE(train!$K$2:$K$4251)),"High Day &amp; Eve",IF(AND(G1100&gt;AVERAGE(train!$G$2:$G$4251),K1100&lt;=AVERAGE(train!$K$2:$K$4251)),"High Day Only",IF(AND(G1100&lt;=AVERAGE(train!$G$2:$G$4251),K1100&gt;AVERAGE(train!$K$2:$K$4251)),"High Eve Only","Low Usage")))</f>
        <v>Low Usage</v>
      </c>
    </row>
    <row r="1101" spans="1:26">
      <c r="A1101" t="s">
        <v>59</v>
      </c>
      <c r="B1101">
        <v>171</v>
      </c>
      <c r="C1101" t="s">
        <v>25</v>
      </c>
      <c r="D1101" t="s">
        <v>22</v>
      </c>
      <c r="E1101" t="s">
        <v>22</v>
      </c>
      <c r="F1101">
        <v>0</v>
      </c>
      <c r="G1101">
        <v>270.5</v>
      </c>
      <c r="H1101">
        <v>69</v>
      </c>
      <c r="I1101">
        <v>45.99</v>
      </c>
      <c r="J1101">
        <v>230</v>
      </c>
      <c r="K1101">
        <v>112</v>
      </c>
      <c r="L1101">
        <v>19.55</v>
      </c>
      <c r="M1101">
        <v>136</v>
      </c>
      <c r="N1101">
        <v>111</v>
      </c>
      <c r="O1101">
        <v>6.12</v>
      </c>
      <c r="P1101">
        <v>9.6</v>
      </c>
      <c r="Q1101">
        <v>5</v>
      </c>
      <c r="R1101">
        <v>2.59</v>
      </c>
      <c r="S1101">
        <v>1</v>
      </c>
      <c r="T1101" t="s">
        <v>23</v>
      </c>
      <c r="U1101">
        <f t="shared" si="35"/>
        <v>1</v>
      </c>
      <c r="V1101">
        <f>IF(Table2[[#This Row],[international_plan]]="yes",1,0)</f>
        <v>0</v>
      </c>
      <c r="W1101">
        <f>IF(Table2[[#This Row],[voice_mail_plan]]="yes",1,0)</f>
        <v>0</v>
      </c>
      <c r="X1101" t="str">
        <f t="shared" si="34"/>
        <v>Very High</v>
      </c>
      <c r="Y1101" t="str">
        <f>IF(Table2[[#This Row],[total_intl_charge]] &gt; AVERAGE($R$2:$R$4245),"High","Low")</f>
        <v>Low</v>
      </c>
      <c r="Z1101" t="str">
        <f>IF(AND(G1101&gt;AVERAGE(train!$G$2:$G$4251),K1101&gt;AVERAGE(train!$K$2:$K$4251)),"High Day &amp; Eve",IF(AND(G1101&gt;AVERAGE(train!$G$2:$G$4251),K1101&lt;=AVERAGE(train!$K$2:$K$4251)),"High Day Only",IF(AND(G1101&lt;=AVERAGE(train!$G$2:$G$4251),K1101&gt;AVERAGE(train!$K$2:$K$4251)),"High Eve Only","Low Usage")))</f>
        <v>High Day &amp; Eve</v>
      </c>
    </row>
    <row r="1102" spans="1:26">
      <c r="A1102" t="s">
        <v>38</v>
      </c>
      <c r="B1102">
        <v>10</v>
      </c>
      <c r="C1102" t="s">
        <v>21</v>
      </c>
      <c r="D1102" t="s">
        <v>22</v>
      </c>
      <c r="E1102" t="s">
        <v>22</v>
      </c>
      <c r="F1102">
        <v>0</v>
      </c>
      <c r="G1102">
        <v>222.2</v>
      </c>
      <c r="H1102">
        <v>127</v>
      </c>
      <c r="I1102">
        <v>37.770000000000003</v>
      </c>
      <c r="J1102">
        <v>153.1</v>
      </c>
      <c r="K1102">
        <v>125</v>
      </c>
      <c r="L1102">
        <v>13.01</v>
      </c>
      <c r="M1102">
        <v>227.4</v>
      </c>
      <c r="N1102">
        <v>80</v>
      </c>
      <c r="O1102">
        <v>10.23</v>
      </c>
      <c r="P1102">
        <v>12.9</v>
      </c>
      <c r="Q1102">
        <v>4</v>
      </c>
      <c r="R1102">
        <v>3.48</v>
      </c>
      <c r="S1102">
        <v>1</v>
      </c>
      <c r="T1102" t="s">
        <v>22</v>
      </c>
      <c r="U1102">
        <f t="shared" si="35"/>
        <v>0</v>
      </c>
      <c r="V1102">
        <f>IF(Table2[[#This Row],[international_plan]]="yes",1,0)</f>
        <v>0</v>
      </c>
      <c r="W1102">
        <f>IF(Table2[[#This Row],[voice_mail_plan]]="yes",1,0)</f>
        <v>0</v>
      </c>
      <c r="X1102" t="str">
        <f t="shared" si="34"/>
        <v>Low</v>
      </c>
      <c r="Y1102" t="str">
        <f>IF(Table2[[#This Row],[total_intl_charge]] &gt; AVERAGE($R$2:$R$4245),"High","Low")</f>
        <v>High</v>
      </c>
      <c r="Z1102" t="str">
        <f>IF(AND(G1102&gt;AVERAGE(train!$G$2:$G$4251),K1102&gt;AVERAGE(train!$K$2:$K$4251)),"High Day &amp; Eve",IF(AND(G1102&gt;AVERAGE(train!$G$2:$G$4251),K1102&lt;=AVERAGE(train!$K$2:$K$4251)),"High Day Only",IF(AND(G1102&lt;=AVERAGE(train!$G$2:$G$4251),K1102&gt;AVERAGE(train!$K$2:$K$4251)),"High Eve Only","Low Usage")))</f>
        <v>High Day &amp; Eve</v>
      </c>
    </row>
    <row r="1103" spans="1:26">
      <c r="A1103" t="s">
        <v>41</v>
      </c>
      <c r="B1103">
        <v>88</v>
      </c>
      <c r="C1103" t="s">
        <v>28</v>
      </c>
      <c r="D1103" t="s">
        <v>22</v>
      </c>
      <c r="E1103" t="s">
        <v>22</v>
      </c>
      <c r="F1103">
        <v>0</v>
      </c>
      <c r="G1103">
        <v>61.9</v>
      </c>
      <c r="H1103">
        <v>78</v>
      </c>
      <c r="I1103">
        <v>10.52</v>
      </c>
      <c r="J1103">
        <v>262.60000000000002</v>
      </c>
      <c r="K1103">
        <v>114</v>
      </c>
      <c r="L1103">
        <v>22.32</v>
      </c>
      <c r="M1103">
        <v>212.5</v>
      </c>
      <c r="N1103">
        <v>110</v>
      </c>
      <c r="O1103">
        <v>9.56</v>
      </c>
      <c r="P1103">
        <v>8.8000000000000007</v>
      </c>
      <c r="Q1103">
        <v>2</v>
      </c>
      <c r="R1103">
        <v>2.38</v>
      </c>
      <c r="S1103">
        <v>3</v>
      </c>
      <c r="T1103" t="s">
        <v>22</v>
      </c>
      <c r="U1103">
        <f t="shared" si="35"/>
        <v>0</v>
      </c>
      <c r="V1103">
        <f>IF(Table2[[#This Row],[international_plan]]="yes",1,0)</f>
        <v>0</v>
      </c>
      <c r="W1103">
        <f>IF(Table2[[#This Row],[voice_mail_plan]]="yes",1,0)</f>
        <v>0</v>
      </c>
      <c r="X1103" t="str">
        <f t="shared" si="34"/>
        <v>Medium</v>
      </c>
      <c r="Y1103" t="str">
        <f>IF(Table2[[#This Row],[total_intl_charge]] &gt; AVERAGE($R$2:$R$4245),"High","Low")</f>
        <v>Low</v>
      </c>
      <c r="Z1103" t="str">
        <f>IF(AND(G1103&gt;AVERAGE(train!$G$2:$G$4251),K1103&gt;AVERAGE(train!$K$2:$K$4251)),"High Day &amp; Eve",IF(AND(G1103&gt;AVERAGE(train!$G$2:$G$4251),K1103&lt;=AVERAGE(train!$K$2:$K$4251)),"High Day Only",IF(AND(G1103&lt;=AVERAGE(train!$G$2:$G$4251),K1103&gt;AVERAGE(train!$K$2:$K$4251)),"High Eve Only","Low Usage")))</f>
        <v>High Eve Only</v>
      </c>
    </row>
    <row r="1104" spans="1:26">
      <c r="A1104" t="s">
        <v>30</v>
      </c>
      <c r="B1104">
        <v>89</v>
      </c>
      <c r="C1104" t="s">
        <v>21</v>
      </c>
      <c r="D1104" t="s">
        <v>22</v>
      </c>
      <c r="E1104" t="s">
        <v>22</v>
      </c>
      <c r="F1104">
        <v>0</v>
      </c>
      <c r="G1104">
        <v>141.1</v>
      </c>
      <c r="H1104">
        <v>92</v>
      </c>
      <c r="I1104">
        <v>23.99</v>
      </c>
      <c r="J1104">
        <v>249.1</v>
      </c>
      <c r="K1104">
        <v>126</v>
      </c>
      <c r="L1104">
        <v>21.17</v>
      </c>
      <c r="M1104">
        <v>136</v>
      </c>
      <c r="N1104">
        <v>73</v>
      </c>
      <c r="O1104">
        <v>6.12</v>
      </c>
      <c r="P1104">
        <v>10.8</v>
      </c>
      <c r="Q1104">
        <v>2</v>
      </c>
      <c r="R1104">
        <v>2.92</v>
      </c>
      <c r="S1104">
        <v>2</v>
      </c>
      <c r="T1104" t="s">
        <v>22</v>
      </c>
      <c r="U1104">
        <f t="shared" si="35"/>
        <v>0</v>
      </c>
      <c r="V1104">
        <f>IF(Table2[[#This Row],[international_plan]]="yes",1,0)</f>
        <v>0</v>
      </c>
      <c r="W1104">
        <f>IF(Table2[[#This Row],[voice_mail_plan]]="yes",1,0)</f>
        <v>0</v>
      </c>
      <c r="X1104" t="str">
        <f t="shared" si="34"/>
        <v>Medium</v>
      </c>
      <c r="Y1104" t="str">
        <f>IF(Table2[[#This Row],[total_intl_charge]] &gt; AVERAGE($R$2:$R$4245),"High","Low")</f>
        <v>High</v>
      </c>
      <c r="Z1104" t="str">
        <f>IF(AND(G1104&gt;AVERAGE(train!$G$2:$G$4251),K1104&gt;AVERAGE(train!$K$2:$K$4251)),"High Day &amp; Eve",IF(AND(G1104&gt;AVERAGE(train!$G$2:$G$4251),K1104&lt;=AVERAGE(train!$K$2:$K$4251)),"High Day Only",IF(AND(G1104&lt;=AVERAGE(train!$G$2:$G$4251),K1104&gt;AVERAGE(train!$K$2:$K$4251)),"High Eve Only","Low Usage")))</f>
        <v>High Eve Only</v>
      </c>
    </row>
    <row r="1105" spans="1:26">
      <c r="A1105" t="s">
        <v>39</v>
      </c>
      <c r="B1105">
        <v>82</v>
      </c>
      <c r="C1105" t="s">
        <v>21</v>
      </c>
      <c r="D1105" t="s">
        <v>22</v>
      </c>
      <c r="E1105" t="s">
        <v>22</v>
      </c>
      <c r="F1105">
        <v>0</v>
      </c>
      <c r="G1105">
        <v>189.2</v>
      </c>
      <c r="H1105">
        <v>81</v>
      </c>
      <c r="I1105">
        <v>32.159999999999997</v>
      </c>
      <c r="J1105">
        <v>184.4</v>
      </c>
      <c r="K1105">
        <v>117</v>
      </c>
      <c r="L1105">
        <v>15.67</v>
      </c>
      <c r="M1105">
        <v>255.8</v>
      </c>
      <c r="N1105">
        <v>83</v>
      </c>
      <c r="O1105">
        <v>11.51</v>
      </c>
      <c r="P1105">
        <v>10.6</v>
      </c>
      <c r="Q1105">
        <v>5</v>
      </c>
      <c r="R1105">
        <v>2.86</v>
      </c>
      <c r="S1105">
        <v>3</v>
      </c>
      <c r="T1105" t="s">
        <v>23</v>
      </c>
      <c r="U1105">
        <f t="shared" si="35"/>
        <v>1</v>
      </c>
      <c r="V1105">
        <f>IF(Table2[[#This Row],[international_plan]]="yes",1,0)</f>
        <v>0</v>
      </c>
      <c r="W1105">
        <f>IF(Table2[[#This Row],[voice_mail_plan]]="yes",1,0)</f>
        <v>0</v>
      </c>
      <c r="X1105" t="str">
        <f t="shared" si="34"/>
        <v>Medium</v>
      </c>
      <c r="Y1105" t="str">
        <f>IF(Table2[[#This Row],[total_intl_charge]] &gt; AVERAGE($R$2:$R$4245),"High","Low")</f>
        <v>High</v>
      </c>
      <c r="Z1105" t="str">
        <f>IF(AND(G1105&gt;AVERAGE(train!$G$2:$G$4251),K1105&gt;AVERAGE(train!$K$2:$K$4251)),"High Day &amp; Eve",IF(AND(G1105&gt;AVERAGE(train!$G$2:$G$4251),K1105&lt;=AVERAGE(train!$K$2:$K$4251)),"High Day Only",IF(AND(G1105&lt;=AVERAGE(train!$G$2:$G$4251),K1105&gt;AVERAGE(train!$K$2:$K$4251)),"High Eve Only","Low Usage")))</f>
        <v>High Day &amp; Eve</v>
      </c>
    </row>
    <row r="1106" spans="1:26">
      <c r="A1106" t="s">
        <v>57</v>
      </c>
      <c r="B1106">
        <v>139</v>
      </c>
      <c r="C1106" t="s">
        <v>28</v>
      </c>
      <c r="D1106" t="s">
        <v>22</v>
      </c>
      <c r="E1106" t="s">
        <v>22</v>
      </c>
      <c r="F1106">
        <v>0</v>
      </c>
      <c r="G1106">
        <v>196</v>
      </c>
      <c r="H1106">
        <v>135</v>
      </c>
      <c r="I1106">
        <v>33.32</v>
      </c>
      <c r="J1106">
        <v>186</v>
      </c>
      <c r="K1106">
        <v>146</v>
      </c>
      <c r="L1106">
        <v>15.81</v>
      </c>
      <c r="M1106">
        <v>153</v>
      </c>
      <c r="N1106">
        <v>92</v>
      </c>
      <c r="O1106">
        <v>6.89</v>
      </c>
      <c r="P1106">
        <v>9.8000000000000007</v>
      </c>
      <c r="Q1106">
        <v>1</v>
      </c>
      <c r="R1106">
        <v>2.65</v>
      </c>
      <c r="S1106">
        <v>3</v>
      </c>
      <c r="T1106" t="s">
        <v>22</v>
      </c>
      <c r="U1106">
        <f t="shared" si="35"/>
        <v>0</v>
      </c>
      <c r="V1106">
        <f>IF(Table2[[#This Row],[international_plan]]="yes",1,0)</f>
        <v>0</v>
      </c>
      <c r="W1106">
        <f>IF(Table2[[#This Row],[voice_mail_plan]]="yes",1,0)</f>
        <v>0</v>
      </c>
      <c r="X1106" t="str">
        <f t="shared" si="34"/>
        <v>Very High</v>
      </c>
      <c r="Y1106" t="str">
        <f>IF(Table2[[#This Row],[total_intl_charge]] &gt; AVERAGE($R$2:$R$4245),"High","Low")</f>
        <v>Low</v>
      </c>
      <c r="Z1106" t="str">
        <f>IF(AND(G1106&gt;AVERAGE(train!$G$2:$G$4251),K1106&gt;AVERAGE(train!$K$2:$K$4251)),"High Day &amp; Eve",IF(AND(G1106&gt;AVERAGE(train!$G$2:$G$4251),K1106&lt;=AVERAGE(train!$K$2:$K$4251)),"High Day Only",IF(AND(G1106&lt;=AVERAGE(train!$G$2:$G$4251),K1106&gt;AVERAGE(train!$K$2:$K$4251)),"High Eve Only","Low Usage")))</f>
        <v>High Day &amp; Eve</v>
      </c>
    </row>
    <row r="1107" spans="1:26">
      <c r="A1107" t="s">
        <v>38</v>
      </c>
      <c r="B1107">
        <v>87</v>
      </c>
      <c r="C1107" t="s">
        <v>21</v>
      </c>
      <c r="D1107" t="s">
        <v>22</v>
      </c>
      <c r="E1107" t="s">
        <v>22</v>
      </c>
      <c r="F1107">
        <v>0</v>
      </c>
      <c r="G1107">
        <v>171.6</v>
      </c>
      <c r="H1107">
        <v>119</v>
      </c>
      <c r="I1107">
        <v>29.17</v>
      </c>
      <c r="J1107">
        <v>205</v>
      </c>
      <c r="K1107">
        <v>107</v>
      </c>
      <c r="L1107">
        <v>17.43</v>
      </c>
      <c r="M1107">
        <v>170.6</v>
      </c>
      <c r="N1107">
        <v>114</v>
      </c>
      <c r="O1107">
        <v>7.68</v>
      </c>
      <c r="P1107">
        <v>13.8</v>
      </c>
      <c r="Q1107">
        <v>4</v>
      </c>
      <c r="R1107">
        <v>3.73</v>
      </c>
      <c r="S1107">
        <v>0</v>
      </c>
      <c r="T1107" t="s">
        <v>22</v>
      </c>
      <c r="U1107">
        <f t="shared" si="35"/>
        <v>0</v>
      </c>
      <c r="V1107">
        <f>IF(Table2[[#This Row],[international_plan]]="yes",1,0)</f>
        <v>0</v>
      </c>
      <c r="W1107">
        <f>IF(Table2[[#This Row],[voice_mail_plan]]="yes",1,0)</f>
        <v>0</v>
      </c>
      <c r="X1107" t="str">
        <f t="shared" si="34"/>
        <v>Medium</v>
      </c>
      <c r="Y1107" t="str">
        <f>IF(Table2[[#This Row],[total_intl_charge]] &gt; AVERAGE($R$2:$R$4245),"High","Low")</f>
        <v>High</v>
      </c>
      <c r="Z1107" t="str">
        <f>IF(AND(G1107&gt;AVERAGE(train!$G$2:$G$4251),K1107&gt;AVERAGE(train!$K$2:$K$4251)),"High Day &amp; Eve",IF(AND(G1107&gt;AVERAGE(train!$G$2:$G$4251),K1107&lt;=AVERAGE(train!$K$2:$K$4251)),"High Day Only",IF(AND(G1107&lt;=AVERAGE(train!$G$2:$G$4251),K1107&gt;AVERAGE(train!$K$2:$K$4251)),"High Eve Only","Low Usage")))</f>
        <v>High Eve Only</v>
      </c>
    </row>
    <row r="1108" spans="1:26">
      <c r="A1108" t="s">
        <v>36</v>
      </c>
      <c r="B1108">
        <v>137</v>
      </c>
      <c r="C1108" t="s">
        <v>21</v>
      </c>
      <c r="D1108" t="s">
        <v>23</v>
      </c>
      <c r="E1108" t="s">
        <v>22</v>
      </c>
      <c r="F1108">
        <v>0</v>
      </c>
      <c r="G1108">
        <v>174</v>
      </c>
      <c r="H1108">
        <v>123</v>
      </c>
      <c r="I1108">
        <v>29.58</v>
      </c>
      <c r="J1108">
        <v>161.30000000000001</v>
      </c>
      <c r="K1108">
        <v>115</v>
      </c>
      <c r="L1108">
        <v>13.71</v>
      </c>
      <c r="M1108">
        <v>260.7</v>
      </c>
      <c r="N1108">
        <v>98</v>
      </c>
      <c r="O1108">
        <v>11.73</v>
      </c>
      <c r="P1108">
        <v>11.4</v>
      </c>
      <c r="Q1108">
        <v>3</v>
      </c>
      <c r="R1108">
        <v>3.08</v>
      </c>
      <c r="S1108">
        <v>2</v>
      </c>
      <c r="T1108" t="s">
        <v>22</v>
      </c>
      <c r="U1108">
        <f t="shared" si="35"/>
        <v>0</v>
      </c>
      <c r="V1108">
        <f>IF(Table2[[#This Row],[international_plan]]="yes",1,0)</f>
        <v>1</v>
      </c>
      <c r="W1108">
        <f>IF(Table2[[#This Row],[voice_mail_plan]]="yes",1,0)</f>
        <v>0</v>
      </c>
      <c r="X1108" t="str">
        <f t="shared" si="34"/>
        <v>Very High</v>
      </c>
      <c r="Y1108" t="str">
        <f>IF(Table2[[#This Row],[total_intl_charge]] &gt; AVERAGE($R$2:$R$4245),"High","Low")</f>
        <v>High</v>
      </c>
      <c r="Z1108" t="str">
        <f>IF(AND(G1108&gt;AVERAGE(train!$G$2:$G$4251),K1108&gt;AVERAGE(train!$K$2:$K$4251)),"High Day &amp; Eve",IF(AND(G1108&gt;AVERAGE(train!$G$2:$G$4251),K1108&lt;=AVERAGE(train!$K$2:$K$4251)),"High Day Only",IF(AND(G1108&lt;=AVERAGE(train!$G$2:$G$4251),K1108&gt;AVERAGE(train!$K$2:$K$4251)),"High Eve Only","Low Usage")))</f>
        <v>High Eve Only</v>
      </c>
    </row>
    <row r="1109" spans="1:26">
      <c r="A1109" t="s">
        <v>59</v>
      </c>
      <c r="B1109">
        <v>45</v>
      </c>
      <c r="C1109" t="s">
        <v>28</v>
      </c>
      <c r="D1109" t="s">
        <v>22</v>
      </c>
      <c r="E1109" t="s">
        <v>22</v>
      </c>
      <c r="F1109">
        <v>0</v>
      </c>
      <c r="G1109">
        <v>78.599999999999994</v>
      </c>
      <c r="H1109">
        <v>106</v>
      </c>
      <c r="I1109">
        <v>13.36</v>
      </c>
      <c r="J1109">
        <v>187.3</v>
      </c>
      <c r="K1109">
        <v>110</v>
      </c>
      <c r="L1109">
        <v>15.92</v>
      </c>
      <c r="M1109">
        <v>184.2</v>
      </c>
      <c r="N1109">
        <v>111</v>
      </c>
      <c r="O1109">
        <v>8.2899999999999991</v>
      </c>
      <c r="P1109">
        <v>7.4</v>
      </c>
      <c r="Q1109">
        <v>5</v>
      </c>
      <c r="R1109">
        <v>2</v>
      </c>
      <c r="S1109">
        <v>1</v>
      </c>
      <c r="T1109" t="s">
        <v>23</v>
      </c>
      <c r="U1109">
        <f t="shared" si="35"/>
        <v>1</v>
      </c>
      <c r="V1109">
        <f>IF(Table2[[#This Row],[international_plan]]="yes",1,0)</f>
        <v>0</v>
      </c>
      <c r="W1109">
        <f>IF(Table2[[#This Row],[voice_mail_plan]]="yes",1,0)</f>
        <v>0</v>
      </c>
      <c r="X1109" t="str">
        <f t="shared" si="34"/>
        <v>Low</v>
      </c>
      <c r="Y1109" t="str">
        <f>IF(Table2[[#This Row],[total_intl_charge]] &gt; AVERAGE($R$2:$R$4245),"High","Low")</f>
        <v>Low</v>
      </c>
      <c r="Z1109" t="str">
        <f>IF(AND(G1109&gt;AVERAGE(train!$G$2:$G$4251),K1109&gt;AVERAGE(train!$K$2:$K$4251)),"High Day &amp; Eve",IF(AND(G1109&gt;AVERAGE(train!$G$2:$G$4251),K1109&lt;=AVERAGE(train!$K$2:$K$4251)),"High Day Only",IF(AND(G1109&lt;=AVERAGE(train!$G$2:$G$4251),K1109&gt;AVERAGE(train!$K$2:$K$4251)),"High Eve Only","Low Usage")))</f>
        <v>High Eve Only</v>
      </c>
    </row>
    <row r="1110" spans="1:26">
      <c r="A1110" t="s">
        <v>51</v>
      </c>
      <c r="B1110">
        <v>90</v>
      </c>
      <c r="C1110" t="s">
        <v>21</v>
      </c>
      <c r="D1110" t="s">
        <v>22</v>
      </c>
      <c r="E1110" t="s">
        <v>22</v>
      </c>
      <c r="F1110">
        <v>0</v>
      </c>
      <c r="G1110">
        <v>200.9</v>
      </c>
      <c r="H1110">
        <v>92</v>
      </c>
      <c r="I1110">
        <v>34.15</v>
      </c>
      <c r="J1110">
        <v>164.3</v>
      </c>
      <c r="K1110">
        <v>91</v>
      </c>
      <c r="L1110">
        <v>13.97</v>
      </c>
      <c r="M1110">
        <v>249</v>
      </c>
      <c r="N1110">
        <v>98</v>
      </c>
      <c r="O1110">
        <v>11.21</v>
      </c>
      <c r="P1110">
        <v>8.9</v>
      </c>
      <c r="Q1110">
        <v>7</v>
      </c>
      <c r="R1110">
        <v>2.4</v>
      </c>
      <c r="S1110">
        <v>1</v>
      </c>
      <c r="T1110" t="s">
        <v>22</v>
      </c>
      <c r="U1110">
        <f t="shared" si="35"/>
        <v>0</v>
      </c>
      <c r="V1110">
        <f>IF(Table2[[#This Row],[international_plan]]="yes",1,0)</f>
        <v>0</v>
      </c>
      <c r="W1110">
        <f>IF(Table2[[#This Row],[voice_mail_plan]]="yes",1,0)</f>
        <v>0</v>
      </c>
      <c r="X1110" t="str">
        <f t="shared" si="34"/>
        <v>Medium</v>
      </c>
      <c r="Y1110" t="str">
        <f>IF(Table2[[#This Row],[total_intl_charge]] &gt; AVERAGE($R$2:$R$4245),"High","Low")</f>
        <v>Low</v>
      </c>
      <c r="Z1110" t="str">
        <f>IF(AND(G1110&gt;AVERAGE(train!$G$2:$G$4251),K1110&gt;AVERAGE(train!$K$2:$K$4251)),"High Day &amp; Eve",IF(AND(G1110&gt;AVERAGE(train!$G$2:$G$4251),K1110&lt;=AVERAGE(train!$K$2:$K$4251)),"High Day Only",IF(AND(G1110&lt;=AVERAGE(train!$G$2:$G$4251),K1110&gt;AVERAGE(train!$K$2:$K$4251)),"High Eve Only","Low Usage")))</f>
        <v>High Day Only</v>
      </c>
    </row>
    <row r="1111" spans="1:26">
      <c r="A1111" t="s">
        <v>71</v>
      </c>
      <c r="B1111">
        <v>103</v>
      </c>
      <c r="C1111" t="s">
        <v>21</v>
      </c>
      <c r="D1111" t="s">
        <v>22</v>
      </c>
      <c r="E1111" t="s">
        <v>22</v>
      </c>
      <c r="F1111">
        <v>0</v>
      </c>
      <c r="G1111">
        <v>141.30000000000001</v>
      </c>
      <c r="H1111">
        <v>123</v>
      </c>
      <c r="I1111">
        <v>24.02</v>
      </c>
      <c r="J1111">
        <v>253.6</v>
      </c>
      <c r="K1111">
        <v>87</v>
      </c>
      <c r="L1111">
        <v>21.56</v>
      </c>
      <c r="M1111">
        <v>215.8</v>
      </c>
      <c r="N1111">
        <v>96</v>
      </c>
      <c r="O1111">
        <v>9.7100000000000009</v>
      </c>
      <c r="P1111">
        <v>6.4</v>
      </c>
      <c r="Q1111">
        <v>2</v>
      </c>
      <c r="R1111">
        <v>1.73</v>
      </c>
      <c r="S1111">
        <v>1</v>
      </c>
      <c r="T1111" t="s">
        <v>22</v>
      </c>
      <c r="U1111">
        <f t="shared" si="35"/>
        <v>0</v>
      </c>
      <c r="V1111">
        <f>IF(Table2[[#This Row],[international_plan]]="yes",1,0)</f>
        <v>0</v>
      </c>
      <c r="W1111">
        <f>IF(Table2[[#This Row],[voice_mail_plan]]="yes",1,0)</f>
        <v>0</v>
      </c>
      <c r="X1111" t="str">
        <f t="shared" si="34"/>
        <v>High</v>
      </c>
      <c r="Y1111" t="str">
        <f>IF(Table2[[#This Row],[total_intl_charge]] &gt; AVERAGE($R$2:$R$4245),"High","Low")</f>
        <v>Low</v>
      </c>
      <c r="Z1111" t="str">
        <f>IF(AND(G1111&gt;AVERAGE(train!$G$2:$G$4251),K1111&gt;AVERAGE(train!$K$2:$K$4251)),"High Day &amp; Eve",IF(AND(G1111&gt;AVERAGE(train!$G$2:$G$4251),K1111&lt;=AVERAGE(train!$K$2:$K$4251)),"High Day Only",IF(AND(G1111&lt;=AVERAGE(train!$G$2:$G$4251),K1111&gt;AVERAGE(train!$K$2:$K$4251)),"High Eve Only","Low Usage")))</f>
        <v>Low Usage</v>
      </c>
    </row>
    <row r="1112" spans="1:26">
      <c r="A1112" t="s">
        <v>74</v>
      </c>
      <c r="B1112">
        <v>100</v>
      </c>
      <c r="C1112" t="s">
        <v>21</v>
      </c>
      <c r="D1112" t="s">
        <v>22</v>
      </c>
      <c r="E1112" t="s">
        <v>22</v>
      </c>
      <c r="F1112">
        <v>0</v>
      </c>
      <c r="G1112">
        <v>235.8</v>
      </c>
      <c r="H1112">
        <v>130</v>
      </c>
      <c r="I1112">
        <v>40.090000000000003</v>
      </c>
      <c r="J1112">
        <v>176</v>
      </c>
      <c r="K1112">
        <v>69</v>
      </c>
      <c r="L1112">
        <v>14.96</v>
      </c>
      <c r="M1112">
        <v>63.6</v>
      </c>
      <c r="N1112">
        <v>122</v>
      </c>
      <c r="O1112">
        <v>2.86</v>
      </c>
      <c r="P1112">
        <v>7.3</v>
      </c>
      <c r="Q1112">
        <v>1</v>
      </c>
      <c r="R1112">
        <v>1.97</v>
      </c>
      <c r="S1112">
        <v>2</v>
      </c>
      <c r="T1112" t="s">
        <v>22</v>
      </c>
      <c r="U1112">
        <f t="shared" si="35"/>
        <v>0</v>
      </c>
      <c r="V1112">
        <f>IF(Table2[[#This Row],[international_plan]]="yes",1,0)</f>
        <v>0</v>
      </c>
      <c r="W1112">
        <f>IF(Table2[[#This Row],[voice_mail_plan]]="yes",1,0)</f>
        <v>0</v>
      </c>
      <c r="X1112" t="str">
        <f t="shared" si="34"/>
        <v>Medium</v>
      </c>
      <c r="Y1112" t="str">
        <f>IF(Table2[[#This Row],[total_intl_charge]] &gt; AVERAGE($R$2:$R$4245),"High","Low")</f>
        <v>Low</v>
      </c>
      <c r="Z1112" t="str">
        <f>IF(AND(G1112&gt;AVERAGE(train!$G$2:$G$4251),K1112&gt;AVERAGE(train!$K$2:$K$4251)),"High Day &amp; Eve",IF(AND(G1112&gt;AVERAGE(train!$G$2:$G$4251),K1112&lt;=AVERAGE(train!$K$2:$K$4251)),"High Day Only",IF(AND(G1112&lt;=AVERAGE(train!$G$2:$G$4251),K1112&gt;AVERAGE(train!$K$2:$K$4251)),"High Eve Only","Low Usage")))</f>
        <v>High Day Only</v>
      </c>
    </row>
    <row r="1113" spans="1:26">
      <c r="A1113" t="s">
        <v>59</v>
      </c>
      <c r="B1113">
        <v>110</v>
      </c>
      <c r="C1113" t="s">
        <v>28</v>
      </c>
      <c r="D1113" t="s">
        <v>22</v>
      </c>
      <c r="E1113" t="s">
        <v>22</v>
      </c>
      <c r="F1113">
        <v>0</v>
      </c>
      <c r="G1113">
        <v>185.1</v>
      </c>
      <c r="H1113">
        <v>100</v>
      </c>
      <c r="I1113">
        <v>31.47</v>
      </c>
      <c r="J1113">
        <v>165.1</v>
      </c>
      <c r="K1113">
        <v>88</v>
      </c>
      <c r="L1113">
        <v>14.03</v>
      </c>
      <c r="M1113">
        <v>111.6</v>
      </c>
      <c r="N1113">
        <v>104</v>
      </c>
      <c r="O1113">
        <v>5.0199999999999996</v>
      </c>
      <c r="P1113">
        <v>6.3</v>
      </c>
      <c r="Q1113">
        <v>4</v>
      </c>
      <c r="R1113">
        <v>1.7</v>
      </c>
      <c r="S1113">
        <v>3</v>
      </c>
      <c r="T1113" t="s">
        <v>22</v>
      </c>
      <c r="U1113">
        <f t="shared" si="35"/>
        <v>0</v>
      </c>
      <c r="V1113">
        <f>IF(Table2[[#This Row],[international_plan]]="yes",1,0)</f>
        <v>0</v>
      </c>
      <c r="W1113">
        <f>IF(Table2[[#This Row],[voice_mail_plan]]="yes",1,0)</f>
        <v>0</v>
      </c>
      <c r="X1113" t="str">
        <f t="shared" si="34"/>
        <v>High</v>
      </c>
      <c r="Y1113" t="str">
        <f>IF(Table2[[#This Row],[total_intl_charge]] &gt; AVERAGE($R$2:$R$4245),"High","Low")</f>
        <v>Low</v>
      </c>
      <c r="Z1113" t="str">
        <f>IF(AND(G1113&gt;AVERAGE(train!$G$2:$G$4251),K1113&gt;AVERAGE(train!$K$2:$K$4251)),"High Day &amp; Eve",IF(AND(G1113&gt;AVERAGE(train!$G$2:$G$4251),K1113&lt;=AVERAGE(train!$K$2:$K$4251)),"High Day Only",IF(AND(G1113&lt;=AVERAGE(train!$G$2:$G$4251),K1113&gt;AVERAGE(train!$K$2:$K$4251)),"High Eve Only","Low Usage")))</f>
        <v>High Day Only</v>
      </c>
    </row>
    <row r="1114" spans="1:26">
      <c r="A1114" t="s">
        <v>46</v>
      </c>
      <c r="B1114">
        <v>124</v>
      </c>
      <c r="C1114" t="s">
        <v>21</v>
      </c>
      <c r="D1114" t="s">
        <v>22</v>
      </c>
      <c r="E1114" t="s">
        <v>22</v>
      </c>
      <c r="F1114">
        <v>0</v>
      </c>
      <c r="G1114">
        <v>254.3</v>
      </c>
      <c r="H1114">
        <v>113</v>
      </c>
      <c r="I1114">
        <v>43.23</v>
      </c>
      <c r="J1114">
        <v>78.900000000000006</v>
      </c>
      <c r="K1114">
        <v>104</v>
      </c>
      <c r="L1114">
        <v>6.71</v>
      </c>
      <c r="M1114">
        <v>153.19999999999999</v>
      </c>
      <c r="N1114">
        <v>69</v>
      </c>
      <c r="O1114">
        <v>6.89</v>
      </c>
      <c r="P1114">
        <v>11.8</v>
      </c>
      <c r="Q1114">
        <v>2</v>
      </c>
      <c r="R1114">
        <v>3.19</v>
      </c>
      <c r="S1114">
        <v>2</v>
      </c>
      <c r="T1114" t="s">
        <v>22</v>
      </c>
      <c r="U1114">
        <f t="shared" si="35"/>
        <v>0</v>
      </c>
      <c r="V1114">
        <f>IF(Table2[[#This Row],[international_plan]]="yes",1,0)</f>
        <v>0</v>
      </c>
      <c r="W1114">
        <f>IF(Table2[[#This Row],[voice_mail_plan]]="yes",1,0)</f>
        <v>0</v>
      </c>
      <c r="X1114" t="str">
        <f t="shared" si="34"/>
        <v>High</v>
      </c>
      <c r="Y1114" t="str">
        <f>IF(Table2[[#This Row],[total_intl_charge]] &gt; AVERAGE($R$2:$R$4245),"High","Low")</f>
        <v>High</v>
      </c>
      <c r="Z1114" t="str">
        <f>IF(AND(G1114&gt;AVERAGE(train!$G$2:$G$4251),K1114&gt;AVERAGE(train!$K$2:$K$4251)),"High Day &amp; Eve",IF(AND(G1114&gt;AVERAGE(train!$G$2:$G$4251),K1114&lt;=AVERAGE(train!$K$2:$K$4251)),"High Day Only",IF(AND(G1114&lt;=AVERAGE(train!$G$2:$G$4251),K1114&gt;AVERAGE(train!$K$2:$K$4251)),"High Eve Only","Low Usage")))</f>
        <v>High Day &amp; Eve</v>
      </c>
    </row>
    <row r="1115" spans="1:26">
      <c r="A1115" t="s">
        <v>35</v>
      </c>
      <c r="B1115">
        <v>10</v>
      </c>
      <c r="C1115" t="s">
        <v>28</v>
      </c>
      <c r="D1115" t="s">
        <v>22</v>
      </c>
      <c r="E1115" t="s">
        <v>22</v>
      </c>
      <c r="F1115">
        <v>0</v>
      </c>
      <c r="G1115">
        <v>183</v>
      </c>
      <c r="H1115">
        <v>103</v>
      </c>
      <c r="I1115">
        <v>31.11</v>
      </c>
      <c r="J1115">
        <v>214.8</v>
      </c>
      <c r="K1115">
        <v>77</v>
      </c>
      <c r="L1115">
        <v>18.260000000000002</v>
      </c>
      <c r="M1115">
        <v>206.4</v>
      </c>
      <c r="N1115">
        <v>73</v>
      </c>
      <c r="O1115">
        <v>9.2899999999999991</v>
      </c>
      <c r="P1115">
        <v>8.6999999999999993</v>
      </c>
      <c r="Q1115">
        <v>6</v>
      </c>
      <c r="R1115">
        <v>2.35</v>
      </c>
      <c r="S1115">
        <v>2</v>
      </c>
      <c r="T1115" t="s">
        <v>22</v>
      </c>
      <c r="U1115">
        <f t="shared" si="35"/>
        <v>0</v>
      </c>
      <c r="V1115">
        <f>IF(Table2[[#This Row],[international_plan]]="yes",1,0)</f>
        <v>0</v>
      </c>
      <c r="W1115">
        <f>IF(Table2[[#This Row],[voice_mail_plan]]="yes",1,0)</f>
        <v>0</v>
      </c>
      <c r="X1115" t="str">
        <f t="shared" si="34"/>
        <v>Low</v>
      </c>
      <c r="Y1115" t="str">
        <f>IF(Table2[[#This Row],[total_intl_charge]] &gt; AVERAGE($R$2:$R$4245),"High","Low")</f>
        <v>Low</v>
      </c>
      <c r="Z1115" t="str">
        <f>IF(AND(G1115&gt;AVERAGE(train!$G$2:$G$4251),K1115&gt;AVERAGE(train!$K$2:$K$4251)),"High Day &amp; Eve",IF(AND(G1115&gt;AVERAGE(train!$G$2:$G$4251),K1115&lt;=AVERAGE(train!$K$2:$K$4251)),"High Day Only",IF(AND(G1115&lt;=AVERAGE(train!$G$2:$G$4251),K1115&gt;AVERAGE(train!$K$2:$K$4251)),"High Eve Only","Low Usage")))</f>
        <v>High Day Only</v>
      </c>
    </row>
    <row r="1116" spans="1:26">
      <c r="A1116" t="s">
        <v>69</v>
      </c>
      <c r="B1116">
        <v>89</v>
      </c>
      <c r="C1116" t="s">
        <v>21</v>
      </c>
      <c r="D1116" t="s">
        <v>22</v>
      </c>
      <c r="E1116" t="s">
        <v>23</v>
      </c>
      <c r="F1116">
        <v>29</v>
      </c>
      <c r="G1116">
        <v>163.5</v>
      </c>
      <c r="H1116">
        <v>80</v>
      </c>
      <c r="I1116">
        <v>27.8</v>
      </c>
      <c r="J1116">
        <v>274.8</v>
      </c>
      <c r="K1116">
        <v>136</v>
      </c>
      <c r="L1116">
        <v>23.36</v>
      </c>
      <c r="M1116">
        <v>381.9</v>
      </c>
      <c r="N1116">
        <v>147</v>
      </c>
      <c r="O1116">
        <v>17.190000000000001</v>
      </c>
      <c r="P1116">
        <v>7.5</v>
      </c>
      <c r="Q1116">
        <v>5</v>
      </c>
      <c r="R1116">
        <v>2.0299999999999998</v>
      </c>
      <c r="S1116">
        <v>2</v>
      </c>
      <c r="T1116" t="s">
        <v>22</v>
      </c>
      <c r="U1116">
        <f t="shared" si="35"/>
        <v>0</v>
      </c>
      <c r="V1116">
        <f>IF(Table2[[#This Row],[international_plan]]="yes",1,0)</f>
        <v>0</v>
      </c>
      <c r="W1116">
        <f>IF(Table2[[#This Row],[voice_mail_plan]]="yes",1,0)</f>
        <v>1</v>
      </c>
      <c r="X1116" t="str">
        <f t="shared" si="34"/>
        <v>Medium</v>
      </c>
      <c r="Y1116" t="str">
        <f>IF(Table2[[#This Row],[total_intl_charge]] &gt; AVERAGE($R$2:$R$4245),"High","Low")</f>
        <v>Low</v>
      </c>
      <c r="Z1116" t="str">
        <f>IF(AND(G1116&gt;AVERAGE(train!$G$2:$G$4251),K1116&gt;AVERAGE(train!$K$2:$K$4251)),"High Day &amp; Eve",IF(AND(G1116&gt;AVERAGE(train!$G$2:$G$4251),K1116&lt;=AVERAGE(train!$K$2:$K$4251)),"High Day Only",IF(AND(G1116&lt;=AVERAGE(train!$G$2:$G$4251),K1116&gt;AVERAGE(train!$K$2:$K$4251)),"High Eve Only","Low Usage")))</f>
        <v>High Eve Only</v>
      </c>
    </row>
    <row r="1117" spans="1:26">
      <c r="A1117" t="s">
        <v>59</v>
      </c>
      <c r="B1117">
        <v>121</v>
      </c>
      <c r="C1117" t="s">
        <v>25</v>
      </c>
      <c r="D1117" t="s">
        <v>22</v>
      </c>
      <c r="E1117" t="s">
        <v>22</v>
      </c>
      <c r="F1117">
        <v>0</v>
      </c>
      <c r="G1117">
        <v>207.9</v>
      </c>
      <c r="H1117">
        <v>98</v>
      </c>
      <c r="I1117">
        <v>35.340000000000003</v>
      </c>
      <c r="J1117">
        <v>210.5</v>
      </c>
      <c r="K1117">
        <v>96</v>
      </c>
      <c r="L1117">
        <v>17.89</v>
      </c>
      <c r="M1117">
        <v>109.6</v>
      </c>
      <c r="N1117">
        <v>114</v>
      </c>
      <c r="O1117">
        <v>4.93</v>
      </c>
      <c r="P1117">
        <v>7.7</v>
      </c>
      <c r="Q1117">
        <v>2</v>
      </c>
      <c r="R1117">
        <v>2.08</v>
      </c>
      <c r="S1117">
        <v>2</v>
      </c>
      <c r="T1117" t="s">
        <v>22</v>
      </c>
      <c r="U1117">
        <f t="shared" si="35"/>
        <v>0</v>
      </c>
      <c r="V1117">
        <f>IF(Table2[[#This Row],[international_plan]]="yes",1,0)</f>
        <v>0</v>
      </c>
      <c r="W1117">
        <f>IF(Table2[[#This Row],[voice_mail_plan]]="yes",1,0)</f>
        <v>0</v>
      </c>
      <c r="X1117" t="str">
        <f t="shared" si="34"/>
        <v>High</v>
      </c>
      <c r="Y1117" t="str">
        <f>IF(Table2[[#This Row],[total_intl_charge]] &gt; AVERAGE($R$2:$R$4245),"High","Low")</f>
        <v>Low</v>
      </c>
      <c r="Z1117" t="str">
        <f>IF(AND(G1117&gt;AVERAGE(train!$G$2:$G$4251),K1117&gt;AVERAGE(train!$K$2:$K$4251)),"High Day &amp; Eve",IF(AND(G1117&gt;AVERAGE(train!$G$2:$G$4251),K1117&lt;=AVERAGE(train!$K$2:$K$4251)),"High Day Only",IF(AND(G1117&lt;=AVERAGE(train!$G$2:$G$4251),K1117&gt;AVERAGE(train!$K$2:$K$4251)),"High Eve Only","Low Usage")))</f>
        <v>High Day Only</v>
      </c>
    </row>
    <row r="1118" spans="1:26">
      <c r="A1118" t="s">
        <v>51</v>
      </c>
      <c r="B1118">
        <v>101</v>
      </c>
      <c r="C1118" t="s">
        <v>21</v>
      </c>
      <c r="D1118" t="s">
        <v>22</v>
      </c>
      <c r="E1118" t="s">
        <v>22</v>
      </c>
      <c r="F1118">
        <v>0</v>
      </c>
      <c r="G1118">
        <v>248.6</v>
      </c>
      <c r="H1118">
        <v>102</v>
      </c>
      <c r="I1118">
        <v>42.26</v>
      </c>
      <c r="J1118">
        <v>174.9</v>
      </c>
      <c r="K1118">
        <v>93</v>
      </c>
      <c r="L1118">
        <v>14.87</v>
      </c>
      <c r="M1118">
        <v>207.2</v>
      </c>
      <c r="N1118">
        <v>86</v>
      </c>
      <c r="O1118">
        <v>9.32</v>
      </c>
      <c r="P1118">
        <v>6.1</v>
      </c>
      <c r="Q1118">
        <v>3</v>
      </c>
      <c r="R1118">
        <v>1.65</v>
      </c>
      <c r="S1118">
        <v>3</v>
      </c>
      <c r="T1118" t="s">
        <v>22</v>
      </c>
      <c r="U1118">
        <f t="shared" si="35"/>
        <v>0</v>
      </c>
      <c r="V1118">
        <f>IF(Table2[[#This Row],[international_plan]]="yes",1,0)</f>
        <v>0</v>
      </c>
      <c r="W1118">
        <f>IF(Table2[[#This Row],[voice_mail_plan]]="yes",1,0)</f>
        <v>0</v>
      </c>
      <c r="X1118" t="str">
        <f t="shared" si="34"/>
        <v>High</v>
      </c>
      <c r="Y1118" t="str">
        <f>IF(Table2[[#This Row],[total_intl_charge]] &gt; AVERAGE($R$2:$R$4245),"High","Low")</f>
        <v>Low</v>
      </c>
      <c r="Z1118" t="str">
        <f>IF(AND(G1118&gt;AVERAGE(train!$G$2:$G$4251),K1118&gt;AVERAGE(train!$K$2:$K$4251)),"High Day &amp; Eve",IF(AND(G1118&gt;AVERAGE(train!$G$2:$G$4251),K1118&lt;=AVERAGE(train!$K$2:$K$4251)),"High Day Only",IF(AND(G1118&lt;=AVERAGE(train!$G$2:$G$4251),K1118&gt;AVERAGE(train!$K$2:$K$4251)),"High Eve Only","Low Usage")))</f>
        <v>High Day Only</v>
      </c>
    </row>
    <row r="1119" spans="1:26">
      <c r="A1119" t="s">
        <v>50</v>
      </c>
      <c r="B1119">
        <v>103</v>
      </c>
      <c r="C1119" t="s">
        <v>21</v>
      </c>
      <c r="D1119" t="s">
        <v>22</v>
      </c>
      <c r="E1119" t="s">
        <v>23</v>
      </c>
      <c r="F1119">
        <v>31</v>
      </c>
      <c r="G1119">
        <v>185.4</v>
      </c>
      <c r="H1119">
        <v>105</v>
      </c>
      <c r="I1119">
        <v>31.52</v>
      </c>
      <c r="J1119">
        <v>197.6</v>
      </c>
      <c r="K1119">
        <v>126</v>
      </c>
      <c r="L1119">
        <v>16.8</v>
      </c>
      <c r="M1119">
        <v>147.1</v>
      </c>
      <c r="N1119">
        <v>110</v>
      </c>
      <c r="O1119">
        <v>6.62</v>
      </c>
      <c r="P1119">
        <v>14.5</v>
      </c>
      <c r="Q1119">
        <v>4</v>
      </c>
      <c r="R1119">
        <v>3.92</v>
      </c>
      <c r="S1119">
        <v>2</v>
      </c>
      <c r="T1119" t="s">
        <v>22</v>
      </c>
      <c r="U1119">
        <f t="shared" si="35"/>
        <v>0</v>
      </c>
      <c r="V1119">
        <f>IF(Table2[[#This Row],[international_plan]]="yes",1,0)</f>
        <v>0</v>
      </c>
      <c r="W1119">
        <f>IF(Table2[[#This Row],[voice_mail_plan]]="yes",1,0)</f>
        <v>1</v>
      </c>
      <c r="X1119" t="str">
        <f t="shared" si="34"/>
        <v>High</v>
      </c>
      <c r="Y1119" t="str">
        <f>IF(Table2[[#This Row],[total_intl_charge]] &gt; AVERAGE($R$2:$R$4245),"High","Low")</f>
        <v>High</v>
      </c>
      <c r="Z1119" t="str">
        <f>IF(AND(G1119&gt;AVERAGE(train!$G$2:$G$4251),K1119&gt;AVERAGE(train!$K$2:$K$4251)),"High Day &amp; Eve",IF(AND(G1119&gt;AVERAGE(train!$G$2:$G$4251),K1119&lt;=AVERAGE(train!$K$2:$K$4251)),"High Day Only",IF(AND(G1119&lt;=AVERAGE(train!$G$2:$G$4251),K1119&gt;AVERAGE(train!$K$2:$K$4251)),"High Eve Only","Low Usage")))</f>
        <v>High Day &amp; Eve</v>
      </c>
    </row>
    <row r="1120" spans="1:26">
      <c r="A1120" t="s">
        <v>51</v>
      </c>
      <c r="B1120">
        <v>51</v>
      </c>
      <c r="C1120" t="s">
        <v>25</v>
      </c>
      <c r="D1120" t="s">
        <v>22</v>
      </c>
      <c r="E1120" t="s">
        <v>22</v>
      </c>
      <c r="F1120">
        <v>0</v>
      </c>
      <c r="G1120">
        <v>197.8</v>
      </c>
      <c r="H1120">
        <v>60</v>
      </c>
      <c r="I1120">
        <v>33.630000000000003</v>
      </c>
      <c r="J1120">
        <v>221</v>
      </c>
      <c r="K1120">
        <v>64</v>
      </c>
      <c r="L1120">
        <v>18.79</v>
      </c>
      <c r="M1120">
        <v>168.6</v>
      </c>
      <c r="N1120">
        <v>134</v>
      </c>
      <c r="O1120">
        <v>7.59</v>
      </c>
      <c r="P1120">
        <v>8.9</v>
      </c>
      <c r="Q1120">
        <v>5</v>
      </c>
      <c r="R1120">
        <v>2.4</v>
      </c>
      <c r="S1120">
        <v>1</v>
      </c>
      <c r="T1120" t="s">
        <v>22</v>
      </c>
      <c r="U1120">
        <f t="shared" si="35"/>
        <v>0</v>
      </c>
      <c r="V1120">
        <f>IF(Table2[[#This Row],[international_plan]]="yes",1,0)</f>
        <v>0</v>
      </c>
      <c r="W1120">
        <f>IF(Table2[[#This Row],[voice_mail_plan]]="yes",1,0)</f>
        <v>0</v>
      </c>
      <c r="X1120" t="str">
        <f t="shared" si="34"/>
        <v>Low</v>
      </c>
      <c r="Y1120" t="str">
        <f>IF(Table2[[#This Row],[total_intl_charge]] &gt; AVERAGE($R$2:$R$4245),"High","Low")</f>
        <v>Low</v>
      </c>
      <c r="Z1120" t="str">
        <f>IF(AND(G1120&gt;AVERAGE(train!$G$2:$G$4251),K1120&gt;AVERAGE(train!$K$2:$K$4251)),"High Day &amp; Eve",IF(AND(G1120&gt;AVERAGE(train!$G$2:$G$4251),K1120&lt;=AVERAGE(train!$K$2:$K$4251)),"High Day Only",IF(AND(G1120&lt;=AVERAGE(train!$G$2:$G$4251),K1120&gt;AVERAGE(train!$K$2:$K$4251)),"High Eve Only","Low Usage")))</f>
        <v>High Day Only</v>
      </c>
    </row>
    <row r="1121" spans="1:26">
      <c r="A1121" t="s">
        <v>54</v>
      </c>
      <c r="B1121">
        <v>2</v>
      </c>
      <c r="C1121" t="s">
        <v>21</v>
      </c>
      <c r="D1121" t="s">
        <v>23</v>
      </c>
      <c r="E1121" t="s">
        <v>22</v>
      </c>
      <c r="F1121">
        <v>0</v>
      </c>
      <c r="G1121">
        <v>132.1</v>
      </c>
      <c r="H1121">
        <v>42</v>
      </c>
      <c r="I1121">
        <v>22.46</v>
      </c>
      <c r="J1121">
        <v>138.9</v>
      </c>
      <c r="K1121">
        <v>88</v>
      </c>
      <c r="L1121">
        <v>11.81</v>
      </c>
      <c r="M1121">
        <v>192.6</v>
      </c>
      <c r="N1121">
        <v>119</v>
      </c>
      <c r="O1121">
        <v>8.67</v>
      </c>
      <c r="P1121">
        <v>9.1</v>
      </c>
      <c r="Q1121">
        <v>1</v>
      </c>
      <c r="R1121">
        <v>2.46</v>
      </c>
      <c r="S1121">
        <v>2</v>
      </c>
      <c r="T1121" t="s">
        <v>23</v>
      </c>
      <c r="U1121">
        <f t="shared" si="35"/>
        <v>1</v>
      </c>
      <c r="V1121">
        <f>IF(Table2[[#This Row],[international_plan]]="yes",1,0)</f>
        <v>1</v>
      </c>
      <c r="W1121">
        <f>IF(Table2[[#This Row],[voice_mail_plan]]="yes",1,0)</f>
        <v>0</v>
      </c>
      <c r="X1121" t="str">
        <f t="shared" si="34"/>
        <v>Low</v>
      </c>
      <c r="Y1121" t="str">
        <f>IF(Table2[[#This Row],[total_intl_charge]] &gt; AVERAGE($R$2:$R$4245),"High","Low")</f>
        <v>Low</v>
      </c>
      <c r="Z1121" t="str">
        <f>IF(AND(G1121&gt;AVERAGE(train!$G$2:$G$4251),K1121&gt;AVERAGE(train!$K$2:$K$4251)),"High Day &amp; Eve",IF(AND(G1121&gt;AVERAGE(train!$G$2:$G$4251),K1121&lt;=AVERAGE(train!$K$2:$K$4251)),"High Day Only",IF(AND(G1121&lt;=AVERAGE(train!$G$2:$G$4251),K1121&gt;AVERAGE(train!$K$2:$K$4251)),"High Eve Only","Low Usage")))</f>
        <v>Low Usage</v>
      </c>
    </row>
    <row r="1122" spans="1:26">
      <c r="A1122" t="s">
        <v>46</v>
      </c>
      <c r="B1122">
        <v>111</v>
      </c>
      <c r="C1122" t="s">
        <v>28</v>
      </c>
      <c r="D1122" t="s">
        <v>22</v>
      </c>
      <c r="E1122" t="s">
        <v>22</v>
      </c>
      <c r="F1122">
        <v>0</v>
      </c>
      <c r="G1122">
        <v>197.1</v>
      </c>
      <c r="H1122">
        <v>117</v>
      </c>
      <c r="I1122">
        <v>33.51</v>
      </c>
      <c r="J1122">
        <v>227.8</v>
      </c>
      <c r="K1122">
        <v>128</v>
      </c>
      <c r="L1122">
        <v>19.36</v>
      </c>
      <c r="M1122">
        <v>214</v>
      </c>
      <c r="N1122">
        <v>101</v>
      </c>
      <c r="O1122">
        <v>9.6300000000000008</v>
      </c>
      <c r="P1122">
        <v>9.3000000000000007</v>
      </c>
      <c r="Q1122">
        <v>11</v>
      </c>
      <c r="R1122">
        <v>2.5099999999999998</v>
      </c>
      <c r="S1122">
        <v>0</v>
      </c>
      <c r="T1122" t="s">
        <v>22</v>
      </c>
      <c r="U1122">
        <f t="shared" si="35"/>
        <v>0</v>
      </c>
      <c r="V1122">
        <f>IF(Table2[[#This Row],[international_plan]]="yes",1,0)</f>
        <v>0</v>
      </c>
      <c r="W1122">
        <f>IF(Table2[[#This Row],[voice_mail_plan]]="yes",1,0)</f>
        <v>0</v>
      </c>
      <c r="X1122" t="str">
        <f t="shared" si="34"/>
        <v>High</v>
      </c>
      <c r="Y1122" t="str">
        <f>IF(Table2[[#This Row],[total_intl_charge]] &gt; AVERAGE($R$2:$R$4245),"High","Low")</f>
        <v>Low</v>
      </c>
      <c r="Z1122" t="str">
        <f>IF(AND(G1122&gt;AVERAGE(train!$G$2:$G$4251),K1122&gt;AVERAGE(train!$K$2:$K$4251)),"High Day &amp; Eve",IF(AND(G1122&gt;AVERAGE(train!$G$2:$G$4251),K1122&lt;=AVERAGE(train!$K$2:$K$4251)),"High Day Only",IF(AND(G1122&lt;=AVERAGE(train!$G$2:$G$4251),K1122&gt;AVERAGE(train!$K$2:$K$4251)),"High Eve Only","Low Usage")))</f>
        <v>High Day &amp; Eve</v>
      </c>
    </row>
    <row r="1123" spans="1:26">
      <c r="A1123" t="s">
        <v>38</v>
      </c>
      <c r="B1123">
        <v>118</v>
      </c>
      <c r="C1123" t="s">
        <v>21</v>
      </c>
      <c r="D1123" t="s">
        <v>22</v>
      </c>
      <c r="E1123" t="s">
        <v>22</v>
      </c>
      <c r="F1123">
        <v>0</v>
      </c>
      <c r="G1123">
        <v>154.6</v>
      </c>
      <c r="H1123">
        <v>112</v>
      </c>
      <c r="I1123">
        <v>26.28</v>
      </c>
      <c r="J1123">
        <v>184.2</v>
      </c>
      <c r="K1123">
        <v>105</v>
      </c>
      <c r="L1123">
        <v>15.66</v>
      </c>
      <c r="M1123">
        <v>217.4</v>
      </c>
      <c r="N1123">
        <v>102</v>
      </c>
      <c r="O1123">
        <v>9.7799999999999994</v>
      </c>
      <c r="P1123">
        <v>12.6</v>
      </c>
      <c r="Q1123">
        <v>5</v>
      </c>
      <c r="R1123">
        <v>3.4</v>
      </c>
      <c r="S1123">
        <v>2</v>
      </c>
      <c r="T1123" t="s">
        <v>22</v>
      </c>
      <c r="U1123">
        <f t="shared" si="35"/>
        <v>0</v>
      </c>
      <c r="V1123">
        <f>IF(Table2[[#This Row],[international_plan]]="yes",1,0)</f>
        <v>0</v>
      </c>
      <c r="W1123">
        <f>IF(Table2[[#This Row],[voice_mail_plan]]="yes",1,0)</f>
        <v>0</v>
      </c>
      <c r="X1123" t="str">
        <f t="shared" si="34"/>
        <v>High</v>
      </c>
      <c r="Y1123" t="str">
        <f>IF(Table2[[#This Row],[total_intl_charge]] &gt; AVERAGE($R$2:$R$4245),"High","Low")</f>
        <v>High</v>
      </c>
      <c r="Z1123" t="str">
        <f>IF(AND(G1123&gt;AVERAGE(train!$G$2:$G$4251),K1123&gt;AVERAGE(train!$K$2:$K$4251)),"High Day &amp; Eve",IF(AND(G1123&gt;AVERAGE(train!$G$2:$G$4251),K1123&lt;=AVERAGE(train!$K$2:$K$4251)),"High Day Only",IF(AND(G1123&lt;=AVERAGE(train!$G$2:$G$4251),K1123&gt;AVERAGE(train!$K$2:$K$4251)),"High Eve Only","Low Usage")))</f>
        <v>High Eve Only</v>
      </c>
    </row>
    <row r="1124" spans="1:26">
      <c r="A1124" t="s">
        <v>37</v>
      </c>
      <c r="B1124">
        <v>193</v>
      </c>
      <c r="C1124" t="s">
        <v>21</v>
      </c>
      <c r="D1124" t="s">
        <v>22</v>
      </c>
      <c r="E1124" t="s">
        <v>22</v>
      </c>
      <c r="F1124">
        <v>0</v>
      </c>
      <c r="G1124">
        <v>96.8</v>
      </c>
      <c r="H1124">
        <v>92</v>
      </c>
      <c r="I1124">
        <v>16.46</v>
      </c>
      <c r="J1124">
        <v>142.6</v>
      </c>
      <c r="K1124">
        <v>103</v>
      </c>
      <c r="L1124">
        <v>12.12</v>
      </c>
      <c r="M1124">
        <v>210.1</v>
      </c>
      <c r="N1124">
        <v>115</v>
      </c>
      <c r="O1124">
        <v>9.4499999999999993</v>
      </c>
      <c r="P1124">
        <v>10.9</v>
      </c>
      <c r="Q1124">
        <v>5</v>
      </c>
      <c r="R1124">
        <v>2.94</v>
      </c>
      <c r="S1124">
        <v>2</v>
      </c>
      <c r="T1124" t="s">
        <v>23</v>
      </c>
      <c r="U1124">
        <f t="shared" si="35"/>
        <v>1</v>
      </c>
      <c r="V1124">
        <f>IF(Table2[[#This Row],[international_plan]]="yes",1,0)</f>
        <v>0</v>
      </c>
      <c r="W1124">
        <f>IF(Table2[[#This Row],[voice_mail_plan]]="yes",1,0)</f>
        <v>0</v>
      </c>
      <c r="X1124" t="str">
        <f t="shared" si="34"/>
        <v>Very High</v>
      </c>
      <c r="Y1124" t="str">
        <f>IF(Table2[[#This Row],[total_intl_charge]] &gt; AVERAGE($R$2:$R$4245),"High","Low")</f>
        <v>High</v>
      </c>
      <c r="Z1124" t="str">
        <f>IF(AND(G1124&gt;AVERAGE(train!$G$2:$G$4251),K1124&gt;AVERAGE(train!$K$2:$K$4251)),"High Day &amp; Eve",IF(AND(G1124&gt;AVERAGE(train!$G$2:$G$4251),K1124&lt;=AVERAGE(train!$K$2:$K$4251)),"High Day Only",IF(AND(G1124&lt;=AVERAGE(train!$G$2:$G$4251),K1124&gt;AVERAGE(train!$K$2:$K$4251)),"High Eve Only","Low Usage")))</f>
        <v>High Eve Only</v>
      </c>
    </row>
    <row r="1125" spans="1:26">
      <c r="A1125" t="s">
        <v>71</v>
      </c>
      <c r="B1125">
        <v>114</v>
      </c>
      <c r="C1125" t="s">
        <v>28</v>
      </c>
      <c r="D1125" t="s">
        <v>22</v>
      </c>
      <c r="E1125" t="s">
        <v>22</v>
      </c>
      <c r="F1125">
        <v>0</v>
      </c>
      <c r="G1125">
        <v>172</v>
      </c>
      <c r="H1125">
        <v>145</v>
      </c>
      <c r="I1125">
        <v>29.24</v>
      </c>
      <c r="J1125">
        <v>276.39999999999998</v>
      </c>
      <c r="K1125">
        <v>101</v>
      </c>
      <c r="L1125">
        <v>23.49</v>
      </c>
      <c r="M1125">
        <v>193.7</v>
      </c>
      <c r="N1125">
        <v>100</v>
      </c>
      <c r="O1125">
        <v>8.7200000000000006</v>
      </c>
      <c r="P1125">
        <v>10.1</v>
      </c>
      <c r="Q1125">
        <v>9</v>
      </c>
      <c r="R1125">
        <v>2.73</v>
      </c>
      <c r="S1125">
        <v>1</v>
      </c>
      <c r="T1125" t="s">
        <v>22</v>
      </c>
      <c r="U1125">
        <f t="shared" si="35"/>
        <v>0</v>
      </c>
      <c r="V1125">
        <f>IF(Table2[[#This Row],[international_plan]]="yes",1,0)</f>
        <v>0</v>
      </c>
      <c r="W1125">
        <f>IF(Table2[[#This Row],[voice_mail_plan]]="yes",1,0)</f>
        <v>0</v>
      </c>
      <c r="X1125" t="str">
        <f t="shared" si="34"/>
        <v>High</v>
      </c>
      <c r="Y1125" t="str">
        <f>IF(Table2[[#This Row],[total_intl_charge]] &gt; AVERAGE($R$2:$R$4245),"High","Low")</f>
        <v>Low</v>
      </c>
      <c r="Z1125" t="str">
        <f>IF(AND(G1125&gt;AVERAGE(train!$G$2:$G$4251),K1125&gt;AVERAGE(train!$K$2:$K$4251)),"High Day &amp; Eve",IF(AND(G1125&gt;AVERAGE(train!$G$2:$G$4251),K1125&lt;=AVERAGE(train!$K$2:$K$4251)),"High Day Only",IF(AND(G1125&lt;=AVERAGE(train!$G$2:$G$4251),K1125&gt;AVERAGE(train!$K$2:$K$4251)),"High Eve Only","Low Usage")))</f>
        <v>High Eve Only</v>
      </c>
    </row>
    <row r="1126" spans="1:26">
      <c r="A1126" t="s">
        <v>35</v>
      </c>
      <c r="B1126">
        <v>185</v>
      </c>
      <c r="C1126" t="s">
        <v>25</v>
      </c>
      <c r="D1126" t="s">
        <v>22</v>
      </c>
      <c r="E1126" t="s">
        <v>23</v>
      </c>
      <c r="F1126">
        <v>29</v>
      </c>
      <c r="G1126">
        <v>151.1</v>
      </c>
      <c r="H1126">
        <v>121</v>
      </c>
      <c r="I1126">
        <v>25.69</v>
      </c>
      <c r="J1126">
        <v>244.7</v>
      </c>
      <c r="K1126">
        <v>88</v>
      </c>
      <c r="L1126">
        <v>20.8</v>
      </c>
      <c r="M1126">
        <v>154.4</v>
      </c>
      <c r="N1126">
        <v>91</v>
      </c>
      <c r="O1126">
        <v>6.95</v>
      </c>
      <c r="P1126">
        <v>13.8</v>
      </c>
      <c r="Q1126">
        <v>2</v>
      </c>
      <c r="R1126">
        <v>3.73</v>
      </c>
      <c r="S1126">
        <v>2</v>
      </c>
      <c r="T1126" t="s">
        <v>22</v>
      </c>
      <c r="U1126">
        <f t="shared" si="35"/>
        <v>0</v>
      </c>
      <c r="V1126">
        <f>IF(Table2[[#This Row],[international_plan]]="yes",1,0)</f>
        <v>0</v>
      </c>
      <c r="W1126">
        <f>IF(Table2[[#This Row],[voice_mail_plan]]="yes",1,0)</f>
        <v>1</v>
      </c>
      <c r="X1126" t="str">
        <f t="shared" si="34"/>
        <v>Very High</v>
      </c>
      <c r="Y1126" t="str">
        <f>IF(Table2[[#This Row],[total_intl_charge]] &gt; AVERAGE($R$2:$R$4245),"High","Low")</f>
        <v>High</v>
      </c>
      <c r="Z1126" t="str">
        <f>IF(AND(G1126&gt;AVERAGE(train!$G$2:$G$4251),K1126&gt;AVERAGE(train!$K$2:$K$4251)),"High Day &amp; Eve",IF(AND(G1126&gt;AVERAGE(train!$G$2:$G$4251),K1126&lt;=AVERAGE(train!$K$2:$K$4251)),"High Day Only",IF(AND(G1126&lt;=AVERAGE(train!$G$2:$G$4251),K1126&gt;AVERAGE(train!$K$2:$K$4251)),"High Eve Only","Low Usage")))</f>
        <v>Low Usage</v>
      </c>
    </row>
    <row r="1127" spans="1:26">
      <c r="A1127" t="s">
        <v>26</v>
      </c>
      <c r="B1127">
        <v>101</v>
      </c>
      <c r="C1127" t="s">
        <v>25</v>
      </c>
      <c r="D1127" t="s">
        <v>22</v>
      </c>
      <c r="E1127" t="s">
        <v>22</v>
      </c>
      <c r="F1127">
        <v>0</v>
      </c>
      <c r="G1127">
        <v>209.6</v>
      </c>
      <c r="H1127">
        <v>107</v>
      </c>
      <c r="I1127">
        <v>35.630000000000003</v>
      </c>
      <c r="J1127">
        <v>228.8</v>
      </c>
      <c r="K1127">
        <v>96</v>
      </c>
      <c r="L1127">
        <v>19.45</v>
      </c>
      <c r="M1127">
        <v>172.4</v>
      </c>
      <c r="N1127">
        <v>85</v>
      </c>
      <c r="O1127">
        <v>7.76</v>
      </c>
      <c r="P1127">
        <v>7.6</v>
      </c>
      <c r="Q1127">
        <v>2</v>
      </c>
      <c r="R1127">
        <v>2.0499999999999998</v>
      </c>
      <c r="S1127">
        <v>3</v>
      </c>
      <c r="T1127" t="s">
        <v>22</v>
      </c>
      <c r="U1127">
        <f t="shared" si="35"/>
        <v>0</v>
      </c>
      <c r="V1127">
        <f>IF(Table2[[#This Row],[international_plan]]="yes",1,0)</f>
        <v>0</v>
      </c>
      <c r="W1127">
        <f>IF(Table2[[#This Row],[voice_mail_plan]]="yes",1,0)</f>
        <v>0</v>
      </c>
      <c r="X1127" t="str">
        <f t="shared" si="34"/>
        <v>High</v>
      </c>
      <c r="Y1127" t="str">
        <f>IF(Table2[[#This Row],[total_intl_charge]] &gt; AVERAGE($R$2:$R$4245),"High","Low")</f>
        <v>Low</v>
      </c>
      <c r="Z1127" t="str">
        <f>IF(AND(G1127&gt;AVERAGE(train!$G$2:$G$4251),K1127&gt;AVERAGE(train!$K$2:$K$4251)),"High Day &amp; Eve",IF(AND(G1127&gt;AVERAGE(train!$G$2:$G$4251),K1127&lt;=AVERAGE(train!$K$2:$K$4251)),"High Day Only",IF(AND(G1127&lt;=AVERAGE(train!$G$2:$G$4251),K1127&gt;AVERAGE(train!$K$2:$K$4251)),"High Eve Only","Low Usage")))</f>
        <v>High Day Only</v>
      </c>
    </row>
    <row r="1128" spans="1:26">
      <c r="A1128" t="s">
        <v>37</v>
      </c>
      <c r="B1128">
        <v>95</v>
      </c>
      <c r="C1128" t="s">
        <v>21</v>
      </c>
      <c r="D1128" t="s">
        <v>22</v>
      </c>
      <c r="E1128" t="s">
        <v>23</v>
      </c>
      <c r="F1128">
        <v>32</v>
      </c>
      <c r="G1128">
        <v>247</v>
      </c>
      <c r="H1128">
        <v>109</v>
      </c>
      <c r="I1128">
        <v>41.99</v>
      </c>
      <c r="J1128">
        <v>125.6</v>
      </c>
      <c r="K1128">
        <v>91</v>
      </c>
      <c r="L1128">
        <v>10.68</v>
      </c>
      <c r="M1128">
        <v>226.5</v>
      </c>
      <c r="N1128">
        <v>90</v>
      </c>
      <c r="O1128">
        <v>10.19</v>
      </c>
      <c r="P1128">
        <v>10.5</v>
      </c>
      <c r="Q1128">
        <v>4</v>
      </c>
      <c r="R1128">
        <v>2.84</v>
      </c>
      <c r="S1128">
        <v>3</v>
      </c>
      <c r="T1128" t="s">
        <v>22</v>
      </c>
      <c r="U1128">
        <f t="shared" si="35"/>
        <v>0</v>
      </c>
      <c r="V1128">
        <f>IF(Table2[[#This Row],[international_plan]]="yes",1,0)</f>
        <v>0</v>
      </c>
      <c r="W1128">
        <f>IF(Table2[[#This Row],[voice_mail_plan]]="yes",1,0)</f>
        <v>1</v>
      </c>
      <c r="X1128" t="str">
        <f t="shared" si="34"/>
        <v>Medium</v>
      </c>
      <c r="Y1128" t="str">
        <f>IF(Table2[[#This Row],[total_intl_charge]] &gt; AVERAGE($R$2:$R$4245),"High","Low")</f>
        <v>High</v>
      </c>
      <c r="Z1128" t="str">
        <f>IF(AND(G1128&gt;AVERAGE(train!$G$2:$G$4251),K1128&gt;AVERAGE(train!$K$2:$K$4251)),"High Day &amp; Eve",IF(AND(G1128&gt;AVERAGE(train!$G$2:$G$4251),K1128&lt;=AVERAGE(train!$K$2:$K$4251)),"High Day Only",IF(AND(G1128&lt;=AVERAGE(train!$G$2:$G$4251),K1128&gt;AVERAGE(train!$K$2:$K$4251)),"High Eve Only","Low Usage")))</f>
        <v>High Day Only</v>
      </c>
    </row>
    <row r="1129" spans="1:26">
      <c r="A1129" t="s">
        <v>62</v>
      </c>
      <c r="B1129">
        <v>7</v>
      </c>
      <c r="C1129" t="s">
        <v>25</v>
      </c>
      <c r="D1129" t="s">
        <v>22</v>
      </c>
      <c r="E1129" t="s">
        <v>23</v>
      </c>
      <c r="F1129">
        <v>30</v>
      </c>
      <c r="G1129">
        <v>221.4</v>
      </c>
      <c r="H1129">
        <v>114</v>
      </c>
      <c r="I1129">
        <v>37.64</v>
      </c>
      <c r="J1129">
        <v>165.8</v>
      </c>
      <c r="K1129">
        <v>116</v>
      </c>
      <c r="L1129">
        <v>14.09</v>
      </c>
      <c r="M1129">
        <v>247</v>
      </c>
      <c r="N1129">
        <v>105</v>
      </c>
      <c r="O1129">
        <v>11.12</v>
      </c>
      <c r="P1129">
        <v>10.8</v>
      </c>
      <c r="Q1129">
        <v>12</v>
      </c>
      <c r="R1129">
        <v>2.92</v>
      </c>
      <c r="S1129">
        <v>1</v>
      </c>
      <c r="T1129" t="s">
        <v>22</v>
      </c>
      <c r="U1129">
        <f t="shared" si="35"/>
        <v>0</v>
      </c>
      <c r="V1129">
        <f>IF(Table2[[#This Row],[international_plan]]="yes",1,0)</f>
        <v>0</v>
      </c>
      <c r="W1129">
        <f>IF(Table2[[#This Row],[voice_mail_plan]]="yes",1,0)</f>
        <v>1</v>
      </c>
      <c r="X1129" t="str">
        <f t="shared" si="34"/>
        <v>Low</v>
      </c>
      <c r="Y1129" t="str">
        <f>IF(Table2[[#This Row],[total_intl_charge]] &gt; AVERAGE($R$2:$R$4245),"High","Low")</f>
        <v>High</v>
      </c>
      <c r="Z1129" t="str">
        <f>IF(AND(G1129&gt;AVERAGE(train!$G$2:$G$4251),K1129&gt;AVERAGE(train!$K$2:$K$4251)),"High Day &amp; Eve",IF(AND(G1129&gt;AVERAGE(train!$G$2:$G$4251),K1129&lt;=AVERAGE(train!$K$2:$K$4251)),"High Day Only",IF(AND(G1129&lt;=AVERAGE(train!$G$2:$G$4251),K1129&gt;AVERAGE(train!$K$2:$K$4251)),"High Eve Only","Low Usage")))</f>
        <v>High Day &amp; Eve</v>
      </c>
    </row>
    <row r="1130" spans="1:26">
      <c r="A1130" t="s">
        <v>70</v>
      </c>
      <c r="B1130">
        <v>126</v>
      </c>
      <c r="C1130" t="s">
        <v>25</v>
      </c>
      <c r="D1130" t="s">
        <v>22</v>
      </c>
      <c r="E1130" t="s">
        <v>22</v>
      </c>
      <c r="F1130">
        <v>0</v>
      </c>
      <c r="G1130">
        <v>321.3</v>
      </c>
      <c r="H1130">
        <v>99</v>
      </c>
      <c r="I1130">
        <v>54.62</v>
      </c>
      <c r="J1130">
        <v>167.9</v>
      </c>
      <c r="K1130">
        <v>93</v>
      </c>
      <c r="L1130">
        <v>14.27</v>
      </c>
      <c r="M1130">
        <v>193.6</v>
      </c>
      <c r="N1130">
        <v>106</v>
      </c>
      <c r="O1130">
        <v>8.7100000000000009</v>
      </c>
      <c r="P1130">
        <v>8</v>
      </c>
      <c r="Q1130">
        <v>4</v>
      </c>
      <c r="R1130">
        <v>2.16</v>
      </c>
      <c r="S1130">
        <v>1</v>
      </c>
      <c r="T1130" t="s">
        <v>23</v>
      </c>
      <c r="U1130">
        <f t="shared" si="35"/>
        <v>1</v>
      </c>
      <c r="V1130">
        <f>IF(Table2[[#This Row],[international_plan]]="yes",1,0)</f>
        <v>0</v>
      </c>
      <c r="W1130">
        <f>IF(Table2[[#This Row],[voice_mail_plan]]="yes",1,0)</f>
        <v>0</v>
      </c>
      <c r="X1130" t="str">
        <f t="shared" si="34"/>
        <v>High</v>
      </c>
      <c r="Y1130" t="str">
        <f>IF(Table2[[#This Row],[total_intl_charge]] &gt; AVERAGE($R$2:$R$4245),"High","Low")</f>
        <v>Low</v>
      </c>
      <c r="Z1130" t="str">
        <f>IF(AND(G1130&gt;AVERAGE(train!$G$2:$G$4251),K1130&gt;AVERAGE(train!$K$2:$K$4251)),"High Day &amp; Eve",IF(AND(G1130&gt;AVERAGE(train!$G$2:$G$4251),K1130&lt;=AVERAGE(train!$K$2:$K$4251)),"High Day Only",IF(AND(G1130&lt;=AVERAGE(train!$G$2:$G$4251),K1130&gt;AVERAGE(train!$K$2:$K$4251)),"High Eve Only","Low Usage")))</f>
        <v>High Day Only</v>
      </c>
    </row>
    <row r="1131" spans="1:26">
      <c r="A1131" t="s">
        <v>44</v>
      </c>
      <c r="B1131">
        <v>71</v>
      </c>
      <c r="C1131" t="s">
        <v>21</v>
      </c>
      <c r="D1131" t="s">
        <v>22</v>
      </c>
      <c r="E1131" t="s">
        <v>22</v>
      </c>
      <c r="F1131">
        <v>0</v>
      </c>
      <c r="G1131">
        <v>243.7</v>
      </c>
      <c r="H1131">
        <v>124</v>
      </c>
      <c r="I1131">
        <v>41.43</v>
      </c>
      <c r="J1131">
        <v>60</v>
      </c>
      <c r="K1131">
        <v>90</v>
      </c>
      <c r="L1131">
        <v>5.0999999999999996</v>
      </c>
      <c r="M1131">
        <v>189</v>
      </c>
      <c r="N1131">
        <v>129</v>
      </c>
      <c r="O1131">
        <v>8.5</v>
      </c>
      <c r="P1131">
        <v>11.3</v>
      </c>
      <c r="Q1131">
        <v>2</v>
      </c>
      <c r="R1131">
        <v>3.05</v>
      </c>
      <c r="S1131">
        <v>0</v>
      </c>
      <c r="T1131" t="s">
        <v>22</v>
      </c>
      <c r="U1131">
        <f t="shared" si="35"/>
        <v>0</v>
      </c>
      <c r="V1131">
        <f>IF(Table2[[#This Row],[international_plan]]="yes",1,0)</f>
        <v>0</v>
      </c>
      <c r="W1131">
        <f>IF(Table2[[#This Row],[voice_mail_plan]]="yes",1,0)</f>
        <v>0</v>
      </c>
      <c r="X1131" t="str">
        <f t="shared" si="34"/>
        <v>Low</v>
      </c>
      <c r="Y1131" t="str">
        <f>IF(Table2[[#This Row],[total_intl_charge]] &gt; AVERAGE($R$2:$R$4245),"High","Low")</f>
        <v>High</v>
      </c>
      <c r="Z1131" t="str">
        <f>IF(AND(G1131&gt;AVERAGE(train!$G$2:$G$4251),K1131&gt;AVERAGE(train!$K$2:$K$4251)),"High Day &amp; Eve",IF(AND(G1131&gt;AVERAGE(train!$G$2:$G$4251),K1131&lt;=AVERAGE(train!$K$2:$K$4251)),"High Day Only",IF(AND(G1131&lt;=AVERAGE(train!$G$2:$G$4251),K1131&gt;AVERAGE(train!$K$2:$K$4251)),"High Eve Only","Low Usage")))</f>
        <v>High Day Only</v>
      </c>
    </row>
    <row r="1132" spans="1:26">
      <c r="A1132" t="s">
        <v>67</v>
      </c>
      <c r="B1132">
        <v>124</v>
      </c>
      <c r="C1132" t="s">
        <v>21</v>
      </c>
      <c r="D1132" t="s">
        <v>22</v>
      </c>
      <c r="E1132" t="s">
        <v>22</v>
      </c>
      <c r="F1132">
        <v>0</v>
      </c>
      <c r="G1132">
        <v>251.5</v>
      </c>
      <c r="H1132">
        <v>85</v>
      </c>
      <c r="I1132">
        <v>42.76</v>
      </c>
      <c r="J1132">
        <v>214.2</v>
      </c>
      <c r="K1132">
        <v>98</v>
      </c>
      <c r="L1132">
        <v>18.21</v>
      </c>
      <c r="M1132">
        <v>186.1</v>
      </c>
      <c r="N1132">
        <v>71</v>
      </c>
      <c r="O1132">
        <v>8.3699999999999992</v>
      </c>
      <c r="P1132">
        <v>11.1</v>
      </c>
      <c r="Q1132">
        <v>6</v>
      </c>
      <c r="R1132">
        <v>3</v>
      </c>
      <c r="S1132">
        <v>3</v>
      </c>
      <c r="T1132" t="s">
        <v>22</v>
      </c>
      <c r="U1132">
        <f t="shared" si="35"/>
        <v>0</v>
      </c>
      <c r="V1132">
        <f>IF(Table2[[#This Row],[international_plan]]="yes",1,0)</f>
        <v>0</v>
      </c>
      <c r="W1132">
        <f>IF(Table2[[#This Row],[voice_mail_plan]]="yes",1,0)</f>
        <v>0</v>
      </c>
      <c r="X1132" t="str">
        <f t="shared" si="34"/>
        <v>High</v>
      </c>
      <c r="Y1132" t="str">
        <f>IF(Table2[[#This Row],[total_intl_charge]] &gt; AVERAGE($R$2:$R$4245),"High","Low")</f>
        <v>High</v>
      </c>
      <c r="Z1132" t="str">
        <f>IF(AND(G1132&gt;AVERAGE(train!$G$2:$G$4251),K1132&gt;AVERAGE(train!$K$2:$K$4251)),"High Day &amp; Eve",IF(AND(G1132&gt;AVERAGE(train!$G$2:$G$4251),K1132&lt;=AVERAGE(train!$K$2:$K$4251)),"High Day Only",IF(AND(G1132&lt;=AVERAGE(train!$G$2:$G$4251),K1132&gt;AVERAGE(train!$K$2:$K$4251)),"High Eve Only","Low Usage")))</f>
        <v>High Day Only</v>
      </c>
    </row>
    <row r="1133" spans="1:26">
      <c r="A1133" t="s">
        <v>44</v>
      </c>
      <c r="B1133">
        <v>97</v>
      </c>
      <c r="C1133" t="s">
        <v>28</v>
      </c>
      <c r="D1133" t="s">
        <v>23</v>
      </c>
      <c r="E1133" t="s">
        <v>22</v>
      </c>
      <c r="F1133">
        <v>0</v>
      </c>
      <c r="G1133">
        <v>236.9</v>
      </c>
      <c r="H1133">
        <v>107</v>
      </c>
      <c r="I1133">
        <v>40.270000000000003</v>
      </c>
      <c r="J1133">
        <v>157.6</v>
      </c>
      <c r="K1133">
        <v>105</v>
      </c>
      <c r="L1133">
        <v>13.4</v>
      </c>
      <c r="M1133">
        <v>241</v>
      </c>
      <c r="N1133">
        <v>120</v>
      </c>
      <c r="O1133">
        <v>10.85</v>
      </c>
      <c r="P1133">
        <v>7.3</v>
      </c>
      <c r="Q1133">
        <v>2</v>
      </c>
      <c r="R1133">
        <v>1.97</v>
      </c>
      <c r="S1133">
        <v>0</v>
      </c>
      <c r="T1133" t="s">
        <v>23</v>
      </c>
      <c r="U1133">
        <f t="shared" si="35"/>
        <v>1</v>
      </c>
      <c r="V1133">
        <f>IF(Table2[[#This Row],[international_plan]]="yes",1,0)</f>
        <v>1</v>
      </c>
      <c r="W1133">
        <f>IF(Table2[[#This Row],[voice_mail_plan]]="yes",1,0)</f>
        <v>0</v>
      </c>
      <c r="X1133" t="str">
        <f t="shared" si="34"/>
        <v>Medium</v>
      </c>
      <c r="Y1133" t="str">
        <f>IF(Table2[[#This Row],[total_intl_charge]] &gt; AVERAGE($R$2:$R$4245),"High","Low")</f>
        <v>Low</v>
      </c>
      <c r="Z1133" t="str">
        <f>IF(AND(G1133&gt;AVERAGE(train!$G$2:$G$4251),K1133&gt;AVERAGE(train!$K$2:$K$4251)),"High Day &amp; Eve",IF(AND(G1133&gt;AVERAGE(train!$G$2:$G$4251),K1133&lt;=AVERAGE(train!$K$2:$K$4251)),"High Day Only",IF(AND(G1133&lt;=AVERAGE(train!$G$2:$G$4251),K1133&gt;AVERAGE(train!$K$2:$K$4251)),"High Eve Only","Low Usage")))</f>
        <v>High Day &amp; Eve</v>
      </c>
    </row>
    <row r="1134" spans="1:26">
      <c r="A1134" t="s">
        <v>39</v>
      </c>
      <c r="B1134">
        <v>28</v>
      </c>
      <c r="C1134" t="s">
        <v>21</v>
      </c>
      <c r="D1134" t="s">
        <v>22</v>
      </c>
      <c r="E1134" t="s">
        <v>22</v>
      </c>
      <c r="F1134">
        <v>0</v>
      </c>
      <c r="G1134">
        <v>159.69999999999999</v>
      </c>
      <c r="H1134">
        <v>79</v>
      </c>
      <c r="I1134">
        <v>27.15</v>
      </c>
      <c r="J1134">
        <v>216.7</v>
      </c>
      <c r="K1134">
        <v>131</v>
      </c>
      <c r="L1134">
        <v>18.420000000000002</v>
      </c>
      <c r="M1134">
        <v>206.7</v>
      </c>
      <c r="N1134">
        <v>116</v>
      </c>
      <c r="O1134">
        <v>9.3000000000000007</v>
      </c>
      <c r="P1134">
        <v>9.3000000000000007</v>
      </c>
      <c r="Q1134">
        <v>3</v>
      </c>
      <c r="R1134">
        <v>2.5099999999999998</v>
      </c>
      <c r="S1134">
        <v>2</v>
      </c>
      <c r="T1134" t="s">
        <v>22</v>
      </c>
      <c r="U1134">
        <f t="shared" si="35"/>
        <v>0</v>
      </c>
      <c r="V1134">
        <f>IF(Table2[[#This Row],[international_plan]]="yes",1,0)</f>
        <v>0</v>
      </c>
      <c r="W1134">
        <f>IF(Table2[[#This Row],[voice_mail_plan]]="yes",1,0)</f>
        <v>0</v>
      </c>
      <c r="X1134" t="str">
        <f t="shared" si="34"/>
        <v>Low</v>
      </c>
      <c r="Y1134" t="str">
        <f>IF(Table2[[#This Row],[total_intl_charge]] &gt; AVERAGE($R$2:$R$4245),"High","Low")</f>
        <v>Low</v>
      </c>
      <c r="Z1134" t="str">
        <f>IF(AND(G1134&gt;AVERAGE(train!$G$2:$G$4251),K1134&gt;AVERAGE(train!$K$2:$K$4251)),"High Day &amp; Eve",IF(AND(G1134&gt;AVERAGE(train!$G$2:$G$4251),K1134&lt;=AVERAGE(train!$K$2:$K$4251)),"High Day Only",IF(AND(G1134&lt;=AVERAGE(train!$G$2:$G$4251),K1134&gt;AVERAGE(train!$K$2:$K$4251)),"High Eve Only","Low Usage")))</f>
        <v>High Eve Only</v>
      </c>
    </row>
    <row r="1135" spans="1:26">
      <c r="A1135" t="s">
        <v>59</v>
      </c>
      <c r="B1135">
        <v>90</v>
      </c>
      <c r="C1135" t="s">
        <v>21</v>
      </c>
      <c r="D1135" t="s">
        <v>23</v>
      </c>
      <c r="E1135" t="s">
        <v>22</v>
      </c>
      <c r="F1135">
        <v>0</v>
      </c>
      <c r="G1135">
        <v>148.19999999999999</v>
      </c>
      <c r="H1135">
        <v>96</v>
      </c>
      <c r="I1135">
        <v>25.19</v>
      </c>
      <c r="J1135">
        <v>220.4</v>
      </c>
      <c r="K1135">
        <v>111</v>
      </c>
      <c r="L1135">
        <v>18.73</v>
      </c>
      <c r="M1135">
        <v>134.19999999999999</v>
      </c>
      <c r="N1135">
        <v>97</v>
      </c>
      <c r="O1135">
        <v>6.04</v>
      </c>
      <c r="P1135">
        <v>9.1999999999999993</v>
      </c>
      <c r="Q1135">
        <v>1</v>
      </c>
      <c r="R1135">
        <v>2.48</v>
      </c>
      <c r="S1135">
        <v>4</v>
      </c>
      <c r="T1135" t="s">
        <v>23</v>
      </c>
      <c r="U1135">
        <f t="shared" si="35"/>
        <v>1</v>
      </c>
      <c r="V1135">
        <f>IF(Table2[[#This Row],[international_plan]]="yes",1,0)</f>
        <v>1</v>
      </c>
      <c r="W1135">
        <f>IF(Table2[[#This Row],[voice_mail_plan]]="yes",1,0)</f>
        <v>0</v>
      </c>
      <c r="X1135" t="str">
        <f t="shared" si="34"/>
        <v>Medium</v>
      </c>
      <c r="Y1135" t="str">
        <f>IF(Table2[[#This Row],[total_intl_charge]] &gt; AVERAGE($R$2:$R$4245),"High","Low")</f>
        <v>Low</v>
      </c>
      <c r="Z1135" t="str">
        <f>IF(AND(G1135&gt;AVERAGE(train!$G$2:$G$4251),K1135&gt;AVERAGE(train!$K$2:$K$4251)),"High Day &amp; Eve",IF(AND(G1135&gt;AVERAGE(train!$G$2:$G$4251),K1135&lt;=AVERAGE(train!$K$2:$K$4251)),"High Day Only",IF(AND(G1135&lt;=AVERAGE(train!$G$2:$G$4251),K1135&gt;AVERAGE(train!$K$2:$K$4251)),"High Eve Only","Low Usage")))</f>
        <v>High Eve Only</v>
      </c>
    </row>
    <row r="1136" spans="1:26">
      <c r="A1136" t="s">
        <v>45</v>
      </c>
      <c r="B1136">
        <v>190</v>
      </c>
      <c r="C1136" t="s">
        <v>25</v>
      </c>
      <c r="D1136" t="s">
        <v>22</v>
      </c>
      <c r="E1136" t="s">
        <v>22</v>
      </c>
      <c r="F1136">
        <v>0</v>
      </c>
      <c r="G1136">
        <v>150.9</v>
      </c>
      <c r="H1136">
        <v>86</v>
      </c>
      <c r="I1136">
        <v>25.65</v>
      </c>
      <c r="J1136">
        <v>268.60000000000002</v>
      </c>
      <c r="K1136">
        <v>129</v>
      </c>
      <c r="L1136">
        <v>22.83</v>
      </c>
      <c r="M1136">
        <v>179.9</v>
      </c>
      <c r="N1136">
        <v>73</v>
      </c>
      <c r="O1136">
        <v>8.1</v>
      </c>
      <c r="P1136">
        <v>14.7</v>
      </c>
      <c r="Q1136">
        <v>1</v>
      </c>
      <c r="R1136">
        <v>3.97</v>
      </c>
      <c r="S1136">
        <v>1</v>
      </c>
      <c r="T1136" t="s">
        <v>22</v>
      </c>
      <c r="U1136">
        <f t="shared" si="35"/>
        <v>0</v>
      </c>
      <c r="V1136">
        <f>IF(Table2[[#This Row],[international_plan]]="yes",1,0)</f>
        <v>0</v>
      </c>
      <c r="W1136">
        <f>IF(Table2[[#This Row],[voice_mail_plan]]="yes",1,0)</f>
        <v>0</v>
      </c>
      <c r="X1136" t="str">
        <f t="shared" si="34"/>
        <v>Very High</v>
      </c>
      <c r="Y1136" t="str">
        <f>IF(Table2[[#This Row],[total_intl_charge]] &gt; AVERAGE($R$2:$R$4245),"High","Low")</f>
        <v>High</v>
      </c>
      <c r="Z1136" t="str">
        <f>IF(AND(G1136&gt;AVERAGE(train!$G$2:$G$4251),K1136&gt;AVERAGE(train!$K$2:$K$4251)),"High Day &amp; Eve",IF(AND(G1136&gt;AVERAGE(train!$G$2:$G$4251),K1136&lt;=AVERAGE(train!$K$2:$K$4251)),"High Day Only",IF(AND(G1136&lt;=AVERAGE(train!$G$2:$G$4251),K1136&gt;AVERAGE(train!$K$2:$K$4251)),"High Eve Only","Low Usage")))</f>
        <v>High Eve Only</v>
      </c>
    </row>
    <row r="1137" spans="1:26">
      <c r="A1137" t="s">
        <v>72</v>
      </c>
      <c r="B1137">
        <v>31</v>
      </c>
      <c r="C1137" t="s">
        <v>21</v>
      </c>
      <c r="D1137" t="s">
        <v>22</v>
      </c>
      <c r="E1137" t="s">
        <v>23</v>
      </c>
      <c r="F1137">
        <v>28</v>
      </c>
      <c r="G1137">
        <v>210.5</v>
      </c>
      <c r="H1137">
        <v>101</v>
      </c>
      <c r="I1137">
        <v>35.79</v>
      </c>
      <c r="J1137">
        <v>250.5</v>
      </c>
      <c r="K1137">
        <v>86</v>
      </c>
      <c r="L1137">
        <v>21.29</v>
      </c>
      <c r="M1137">
        <v>241.6</v>
      </c>
      <c r="N1137">
        <v>125</v>
      </c>
      <c r="O1137">
        <v>10.87</v>
      </c>
      <c r="P1137">
        <v>11.5</v>
      </c>
      <c r="Q1137">
        <v>2</v>
      </c>
      <c r="R1137">
        <v>3.11</v>
      </c>
      <c r="S1137">
        <v>1</v>
      </c>
      <c r="T1137" t="s">
        <v>22</v>
      </c>
      <c r="U1137">
        <f t="shared" si="35"/>
        <v>0</v>
      </c>
      <c r="V1137">
        <f>IF(Table2[[#This Row],[international_plan]]="yes",1,0)</f>
        <v>0</v>
      </c>
      <c r="W1137">
        <f>IF(Table2[[#This Row],[voice_mail_plan]]="yes",1,0)</f>
        <v>1</v>
      </c>
      <c r="X1137" t="str">
        <f t="shared" si="34"/>
        <v>Low</v>
      </c>
      <c r="Y1137" t="str">
        <f>IF(Table2[[#This Row],[total_intl_charge]] &gt; AVERAGE($R$2:$R$4245),"High","Low")</f>
        <v>High</v>
      </c>
      <c r="Z1137" t="str">
        <f>IF(AND(G1137&gt;AVERAGE(train!$G$2:$G$4251),K1137&gt;AVERAGE(train!$K$2:$K$4251)),"High Day &amp; Eve",IF(AND(G1137&gt;AVERAGE(train!$G$2:$G$4251),K1137&lt;=AVERAGE(train!$K$2:$K$4251)),"High Day Only",IF(AND(G1137&lt;=AVERAGE(train!$G$2:$G$4251),K1137&gt;AVERAGE(train!$K$2:$K$4251)),"High Eve Only","Low Usage")))</f>
        <v>High Day Only</v>
      </c>
    </row>
    <row r="1138" spans="1:26">
      <c r="A1138" t="s">
        <v>49</v>
      </c>
      <c r="B1138">
        <v>73</v>
      </c>
      <c r="C1138" t="s">
        <v>28</v>
      </c>
      <c r="D1138" t="s">
        <v>22</v>
      </c>
      <c r="E1138" t="s">
        <v>22</v>
      </c>
      <c r="F1138">
        <v>0</v>
      </c>
      <c r="G1138">
        <v>254.7</v>
      </c>
      <c r="H1138">
        <v>80</v>
      </c>
      <c r="I1138">
        <v>43.3</v>
      </c>
      <c r="J1138">
        <v>90.2</v>
      </c>
      <c r="K1138">
        <v>79</v>
      </c>
      <c r="L1138">
        <v>7.67</v>
      </c>
      <c r="M1138">
        <v>153.4</v>
      </c>
      <c r="N1138">
        <v>60</v>
      </c>
      <c r="O1138">
        <v>6.9</v>
      </c>
      <c r="P1138">
        <v>10.6</v>
      </c>
      <c r="Q1138">
        <v>8</v>
      </c>
      <c r="R1138">
        <v>2.86</v>
      </c>
      <c r="S1138">
        <v>0</v>
      </c>
      <c r="T1138" t="s">
        <v>22</v>
      </c>
      <c r="U1138">
        <f t="shared" si="35"/>
        <v>0</v>
      </c>
      <c r="V1138">
        <f>IF(Table2[[#This Row],[international_plan]]="yes",1,0)</f>
        <v>0</v>
      </c>
      <c r="W1138">
        <f>IF(Table2[[#This Row],[voice_mail_plan]]="yes",1,0)</f>
        <v>0</v>
      </c>
      <c r="X1138" t="str">
        <f t="shared" si="34"/>
        <v>Low</v>
      </c>
      <c r="Y1138" t="str">
        <f>IF(Table2[[#This Row],[total_intl_charge]] &gt; AVERAGE($R$2:$R$4245),"High","Low")</f>
        <v>High</v>
      </c>
      <c r="Z1138" t="str">
        <f>IF(AND(G1138&gt;AVERAGE(train!$G$2:$G$4251),K1138&gt;AVERAGE(train!$K$2:$K$4251)),"High Day &amp; Eve",IF(AND(G1138&gt;AVERAGE(train!$G$2:$G$4251),K1138&lt;=AVERAGE(train!$K$2:$K$4251)),"High Day Only",IF(AND(G1138&lt;=AVERAGE(train!$G$2:$G$4251),K1138&gt;AVERAGE(train!$K$2:$K$4251)),"High Eve Only","Low Usage")))</f>
        <v>High Day Only</v>
      </c>
    </row>
    <row r="1139" spans="1:26">
      <c r="A1139" t="s">
        <v>27</v>
      </c>
      <c r="B1139">
        <v>111</v>
      </c>
      <c r="C1139" t="s">
        <v>21</v>
      </c>
      <c r="D1139" t="s">
        <v>22</v>
      </c>
      <c r="E1139" t="s">
        <v>22</v>
      </c>
      <c r="F1139">
        <v>0</v>
      </c>
      <c r="G1139">
        <v>284.39999999999998</v>
      </c>
      <c r="H1139">
        <v>89</v>
      </c>
      <c r="I1139">
        <v>48.35</v>
      </c>
      <c r="J1139">
        <v>157</v>
      </c>
      <c r="K1139">
        <v>113</v>
      </c>
      <c r="L1139">
        <v>13.35</v>
      </c>
      <c r="M1139">
        <v>242.8</v>
      </c>
      <c r="N1139">
        <v>91</v>
      </c>
      <c r="O1139">
        <v>10.93</v>
      </c>
      <c r="P1139">
        <v>8.4</v>
      </c>
      <c r="Q1139">
        <v>8</v>
      </c>
      <c r="R1139">
        <v>2.27</v>
      </c>
      <c r="S1139">
        <v>0</v>
      </c>
      <c r="T1139" t="s">
        <v>23</v>
      </c>
      <c r="U1139">
        <f t="shared" si="35"/>
        <v>1</v>
      </c>
      <c r="V1139">
        <f>IF(Table2[[#This Row],[international_plan]]="yes",1,0)</f>
        <v>0</v>
      </c>
      <c r="W1139">
        <f>IF(Table2[[#This Row],[voice_mail_plan]]="yes",1,0)</f>
        <v>0</v>
      </c>
      <c r="X1139" t="str">
        <f t="shared" si="34"/>
        <v>High</v>
      </c>
      <c r="Y1139" t="str">
        <f>IF(Table2[[#This Row],[total_intl_charge]] &gt; AVERAGE($R$2:$R$4245),"High","Low")</f>
        <v>Low</v>
      </c>
      <c r="Z1139" t="str">
        <f>IF(AND(G1139&gt;AVERAGE(train!$G$2:$G$4251),K1139&gt;AVERAGE(train!$K$2:$K$4251)),"High Day &amp; Eve",IF(AND(G1139&gt;AVERAGE(train!$G$2:$G$4251),K1139&lt;=AVERAGE(train!$K$2:$K$4251)),"High Day Only",IF(AND(G1139&lt;=AVERAGE(train!$G$2:$G$4251),K1139&gt;AVERAGE(train!$K$2:$K$4251)),"High Eve Only","Low Usage")))</f>
        <v>High Day &amp; Eve</v>
      </c>
    </row>
    <row r="1140" spans="1:26">
      <c r="A1140" t="s">
        <v>57</v>
      </c>
      <c r="B1140">
        <v>98</v>
      </c>
      <c r="C1140" t="s">
        <v>21</v>
      </c>
      <c r="D1140" t="s">
        <v>22</v>
      </c>
      <c r="E1140" t="s">
        <v>22</v>
      </c>
      <c r="F1140">
        <v>0</v>
      </c>
      <c r="G1140">
        <v>0</v>
      </c>
      <c r="H1140">
        <v>0</v>
      </c>
      <c r="I1140">
        <v>0</v>
      </c>
      <c r="J1140">
        <v>159.6</v>
      </c>
      <c r="K1140">
        <v>130</v>
      </c>
      <c r="L1140">
        <v>13.57</v>
      </c>
      <c r="M1140">
        <v>167.1</v>
      </c>
      <c r="N1140">
        <v>88</v>
      </c>
      <c r="O1140">
        <v>7.52</v>
      </c>
      <c r="P1140">
        <v>6.8</v>
      </c>
      <c r="Q1140">
        <v>1</v>
      </c>
      <c r="R1140">
        <v>1.84</v>
      </c>
      <c r="S1140">
        <v>4</v>
      </c>
      <c r="T1140" t="s">
        <v>23</v>
      </c>
      <c r="U1140">
        <f t="shared" si="35"/>
        <v>1</v>
      </c>
      <c r="V1140">
        <f>IF(Table2[[#This Row],[international_plan]]="yes",1,0)</f>
        <v>0</v>
      </c>
      <c r="W1140">
        <f>IF(Table2[[#This Row],[voice_mail_plan]]="yes",1,0)</f>
        <v>0</v>
      </c>
      <c r="X1140" t="str">
        <f t="shared" si="34"/>
        <v>Medium</v>
      </c>
      <c r="Y1140" t="str">
        <f>IF(Table2[[#This Row],[total_intl_charge]] &gt; AVERAGE($R$2:$R$4245),"High","Low")</f>
        <v>Low</v>
      </c>
      <c r="Z1140" t="str">
        <f>IF(AND(G1140&gt;AVERAGE(train!$G$2:$G$4251),K1140&gt;AVERAGE(train!$K$2:$K$4251)),"High Day &amp; Eve",IF(AND(G1140&gt;AVERAGE(train!$G$2:$G$4251),K1140&lt;=AVERAGE(train!$K$2:$K$4251)),"High Day Only",IF(AND(G1140&lt;=AVERAGE(train!$G$2:$G$4251),K1140&gt;AVERAGE(train!$K$2:$K$4251)),"High Eve Only","Low Usage")))</f>
        <v>High Eve Only</v>
      </c>
    </row>
    <row r="1141" spans="1:26">
      <c r="A1141" t="s">
        <v>73</v>
      </c>
      <c r="B1141">
        <v>106</v>
      </c>
      <c r="C1141" t="s">
        <v>25</v>
      </c>
      <c r="D1141" t="s">
        <v>23</v>
      </c>
      <c r="E1141" t="s">
        <v>22</v>
      </c>
      <c r="F1141">
        <v>0</v>
      </c>
      <c r="G1141">
        <v>133.69999999999999</v>
      </c>
      <c r="H1141">
        <v>45</v>
      </c>
      <c r="I1141">
        <v>22.73</v>
      </c>
      <c r="J1141">
        <v>187.8</v>
      </c>
      <c r="K1141">
        <v>107</v>
      </c>
      <c r="L1141">
        <v>15.96</v>
      </c>
      <c r="M1141">
        <v>181.9</v>
      </c>
      <c r="N1141">
        <v>89</v>
      </c>
      <c r="O1141">
        <v>8.19</v>
      </c>
      <c r="P1141">
        <v>10.7</v>
      </c>
      <c r="Q1141">
        <v>2</v>
      </c>
      <c r="R1141">
        <v>2.89</v>
      </c>
      <c r="S1141">
        <v>1</v>
      </c>
      <c r="T1141" t="s">
        <v>23</v>
      </c>
      <c r="U1141">
        <f t="shared" si="35"/>
        <v>1</v>
      </c>
      <c r="V1141">
        <f>IF(Table2[[#This Row],[international_plan]]="yes",1,0)</f>
        <v>1</v>
      </c>
      <c r="W1141">
        <f>IF(Table2[[#This Row],[voice_mail_plan]]="yes",1,0)</f>
        <v>0</v>
      </c>
      <c r="X1141" t="str">
        <f t="shared" si="34"/>
        <v>High</v>
      </c>
      <c r="Y1141" t="str">
        <f>IF(Table2[[#This Row],[total_intl_charge]] &gt; AVERAGE($R$2:$R$4245),"High","Low")</f>
        <v>High</v>
      </c>
      <c r="Z1141" t="str">
        <f>IF(AND(G1141&gt;AVERAGE(train!$G$2:$G$4251),K1141&gt;AVERAGE(train!$K$2:$K$4251)),"High Day &amp; Eve",IF(AND(G1141&gt;AVERAGE(train!$G$2:$G$4251),K1141&lt;=AVERAGE(train!$K$2:$K$4251)),"High Day Only",IF(AND(G1141&lt;=AVERAGE(train!$G$2:$G$4251),K1141&gt;AVERAGE(train!$K$2:$K$4251)),"High Eve Only","Low Usage")))</f>
        <v>High Eve Only</v>
      </c>
    </row>
    <row r="1142" spans="1:26">
      <c r="A1142" t="s">
        <v>58</v>
      </c>
      <c r="B1142">
        <v>111</v>
      </c>
      <c r="C1142" t="s">
        <v>25</v>
      </c>
      <c r="D1142" t="s">
        <v>22</v>
      </c>
      <c r="E1142" t="s">
        <v>22</v>
      </c>
      <c r="F1142">
        <v>0</v>
      </c>
      <c r="G1142">
        <v>224.9</v>
      </c>
      <c r="H1142">
        <v>117</v>
      </c>
      <c r="I1142">
        <v>38.229999999999997</v>
      </c>
      <c r="J1142">
        <v>191.9</v>
      </c>
      <c r="K1142">
        <v>127</v>
      </c>
      <c r="L1142">
        <v>16.309999999999999</v>
      </c>
      <c r="M1142">
        <v>229.9</v>
      </c>
      <c r="N1142">
        <v>97</v>
      </c>
      <c r="O1142">
        <v>10.35</v>
      </c>
      <c r="P1142">
        <v>10.3</v>
      </c>
      <c r="Q1142">
        <v>3</v>
      </c>
      <c r="R1142">
        <v>2.78</v>
      </c>
      <c r="S1142">
        <v>0</v>
      </c>
      <c r="T1142" t="s">
        <v>22</v>
      </c>
      <c r="U1142">
        <f t="shared" si="35"/>
        <v>0</v>
      </c>
      <c r="V1142">
        <f>IF(Table2[[#This Row],[international_plan]]="yes",1,0)</f>
        <v>0</v>
      </c>
      <c r="W1142">
        <f>IF(Table2[[#This Row],[voice_mail_plan]]="yes",1,0)</f>
        <v>0</v>
      </c>
      <c r="X1142" t="str">
        <f t="shared" si="34"/>
        <v>High</v>
      </c>
      <c r="Y1142" t="str">
        <f>IF(Table2[[#This Row],[total_intl_charge]] &gt; AVERAGE($R$2:$R$4245),"High","Low")</f>
        <v>High</v>
      </c>
      <c r="Z1142" t="str">
        <f>IF(AND(G1142&gt;AVERAGE(train!$G$2:$G$4251),K1142&gt;AVERAGE(train!$K$2:$K$4251)),"High Day &amp; Eve",IF(AND(G1142&gt;AVERAGE(train!$G$2:$G$4251),K1142&lt;=AVERAGE(train!$K$2:$K$4251)),"High Day Only",IF(AND(G1142&lt;=AVERAGE(train!$G$2:$G$4251),K1142&gt;AVERAGE(train!$K$2:$K$4251)),"High Eve Only","Low Usage")))</f>
        <v>High Day &amp; Eve</v>
      </c>
    </row>
    <row r="1143" spans="1:26">
      <c r="A1143" t="s">
        <v>64</v>
      </c>
      <c r="B1143">
        <v>59</v>
      </c>
      <c r="C1143" t="s">
        <v>25</v>
      </c>
      <c r="D1143" t="s">
        <v>22</v>
      </c>
      <c r="E1143" t="s">
        <v>22</v>
      </c>
      <c r="F1143">
        <v>0</v>
      </c>
      <c r="G1143">
        <v>151.80000000000001</v>
      </c>
      <c r="H1143">
        <v>98</v>
      </c>
      <c r="I1143">
        <v>25.81</v>
      </c>
      <c r="J1143">
        <v>209.9</v>
      </c>
      <c r="K1143">
        <v>92</v>
      </c>
      <c r="L1143">
        <v>17.84</v>
      </c>
      <c r="M1143">
        <v>266.89999999999998</v>
      </c>
      <c r="N1143">
        <v>86</v>
      </c>
      <c r="O1143">
        <v>12.01</v>
      </c>
      <c r="P1143">
        <v>11.9</v>
      </c>
      <c r="Q1143">
        <v>5</v>
      </c>
      <c r="R1143">
        <v>3.21</v>
      </c>
      <c r="S1143">
        <v>1</v>
      </c>
      <c r="T1143" t="s">
        <v>22</v>
      </c>
      <c r="U1143">
        <f t="shared" si="35"/>
        <v>0</v>
      </c>
      <c r="V1143">
        <f>IF(Table2[[#This Row],[international_plan]]="yes",1,0)</f>
        <v>0</v>
      </c>
      <c r="W1143">
        <f>IF(Table2[[#This Row],[voice_mail_plan]]="yes",1,0)</f>
        <v>0</v>
      </c>
      <c r="X1143" t="str">
        <f t="shared" si="34"/>
        <v>Low</v>
      </c>
      <c r="Y1143" t="str">
        <f>IF(Table2[[#This Row],[total_intl_charge]] &gt; AVERAGE($R$2:$R$4245),"High","Low")</f>
        <v>High</v>
      </c>
      <c r="Z1143" t="str">
        <f>IF(AND(G1143&gt;AVERAGE(train!$G$2:$G$4251),K1143&gt;AVERAGE(train!$K$2:$K$4251)),"High Day &amp; Eve",IF(AND(G1143&gt;AVERAGE(train!$G$2:$G$4251),K1143&lt;=AVERAGE(train!$K$2:$K$4251)),"High Day Only",IF(AND(G1143&lt;=AVERAGE(train!$G$2:$G$4251),K1143&gt;AVERAGE(train!$K$2:$K$4251)),"High Eve Only","Low Usage")))</f>
        <v>Low Usage</v>
      </c>
    </row>
    <row r="1144" spans="1:26">
      <c r="A1144" t="s">
        <v>65</v>
      </c>
      <c r="B1144">
        <v>71</v>
      </c>
      <c r="C1144" t="s">
        <v>28</v>
      </c>
      <c r="D1144" t="s">
        <v>22</v>
      </c>
      <c r="E1144" t="s">
        <v>23</v>
      </c>
      <c r="F1144">
        <v>22</v>
      </c>
      <c r="G1144">
        <v>141.4</v>
      </c>
      <c r="H1144">
        <v>107</v>
      </c>
      <c r="I1144">
        <v>24.04</v>
      </c>
      <c r="J1144">
        <v>163</v>
      </c>
      <c r="K1144">
        <v>105</v>
      </c>
      <c r="L1144">
        <v>13.86</v>
      </c>
      <c r="M1144">
        <v>220</v>
      </c>
      <c r="N1144">
        <v>99</v>
      </c>
      <c r="O1144">
        <v>9.9</v>
      </c>
      <c r="P1144">
        <v>5.6</v>
      </c>
      <c r="Q1144">
        <v>3</v>
      </c>
      <c r="R1144">
        <v>1.51</v>
      </c>
      <c r="S1144">
        <v>2</v>
      </c>
      <c r="T1144" t="s">
        <v>22</v>
      </c>
      <c r="U1144">
        <f t="shared" si="35"/>
        <v>0</v>
      </c>
      <c r="V1144">
        <f>IF(Table2[[#This Row],[international_plan]]="yes",1,0)</f>
        <v>0</v>
      </c>
      <c r="W1144">
        <f>IF(Table2[[#This Row],[voice_mail_plan]]="yes",1,0)</f>
        <v>1</v>
      </c>
      <c r="X1144" t="str">
        <f t="shared" si="34"/>
        <v>Low</v>
      </c>
      <c r="Y1144" t="str">
        <f>IF(Table2[[#This Row],[total_intl_charge]] &gt; AVERAGE($R$2:$R$4245),"High","Low")</f>
        <v>Low</v>
      </c>
      <c r="Z1144" t="str">
        <f>IF(AND(G1144&gt;AVERAGE(train!$G$2:$G$4251),K1144&gt;AVERAGE(train!$K$2:$K$4251)),"High Day &amp; Eve",IF(AND(G1144&gt;AVERAGE(train!$G$2:$G$4251),K1144&lt;=AVERAGE(train!$K$2:$K$4251)),"High Day Only",IF(AND(G1144&lt;=AVERAGE(train!$G$2:$G$4251),K1144&gt;AVERAGE(train!$K$2:$K$4251)),"High Eve Only","Low Usage")))</f>
        <v>High Eve Only</v>
      </c>
    </row>
    <row r="1145" spans="1:26">
      <c r="A1145" t="s">
        <v>59</v>
      </c>
      <c r="B1145">
        <v>55</v>
      </c>
      <c r="C1145" t="s">
        <v>25</v>
      </c>
      <c r="D1145" t="s">
        <v>22</v>
      </c>
      <c r="E1145" t="s">
        <v>22</v>
      </c>
      <c r="F1145">
        <v>0</v>
      </c>
      <c r="G1145">
        <v>285.7</v>
      </c>
      <c r="H1145">
        <v>124</v>
      </c>
      <c r="I1145">
        <v>48.57</v>
      </c>
      <c r="J1145">
        <v>230.9</v>
      </c>
      <c r="K1145">
        <v>106</v>
      </c>
      <c r="L1145">
        <v>19.63</v>
      </c>
      <c r="M1145">
        <v>230.7</v>
      </c>
      <c r="N1145">
        <v>140</v>
      </c>
      <c r="O1145">
        <v>10.38</v>
      </c>
      <c r="P1145">
        <v>14.8</v>
      </c>
      <c r="Q1145">
        <v>7</v>
      </c>
      <c r="R1145">
        <v>4</v>
      </c>
      <c r="S1145">
        <v>0</v>
      </c>
      <c r="T1145" t="s">
        <v>23</v>
      </c>
      <c r="U1145">
        <f t="shared" si="35"/>
        <v>1</v>
      </c>
      <c r="V1145">
        <f>IF(Table2[[#This Row],[international_plan]]="yes",1,0)</f>
        <v>0</v>
      </c>
      <c r="W1145">
        <f>IF(Table2[[#This Row],[voice_mail_plan]]="yes",1,0)</f>
        <v>0</v>
      </c>
      <c r="X1145" t="str">
        <f t="shared" si="34"/>
        <v>Low</v>
      </c>
      <c r="Y1145" t="str">
        <f>IF(Table2[[#This Row],[total_intl_charge]] &gt; AVERAGE($R$2:$R$4245),"High","Low")</f>
        <v>High</v>
      </c>
      <c r="Z1145" t="str">
        <f>IF(AND(G1145&gt;AVERAGE(train!$G$2:$G$4251),K1145&gt;AVERAGE(train!$K$2:$K$4251)),"High Day &amp; Eve",IF(AND(G1145&gt;AVERAGE(train!$G$2:$G$4251),K1145&lt;=AVERAGE(train!$K$2:$K$4251)),"High Day Only",IF(AND(G1145&lt;=AVERAGE(train!$G$2:$G$4251),K1145&gt;AVERAGE(train!$K$2:$K$4251)),"High Eve Only","Low Usage")))</f>
        <v>High Day &amp; Eve</v>
      </c>
    </row>
    <row r="1146" spans="1:26">
      <c r="A1146" t="s">
        <v>30</v>
      </c>
      <c r="B1146">
        <v>13</v>
      </c>
      <c r="C1146" t="s">
        <v>21</v>
      </c>
      <c r="D1146" t="s">
        <v>22</v>
      </c>
      <c r="E1146" t="s">
        <v>22</v>
      </c>
      <c r="F1146">
        <v>0</v>
      </c>
      <c r="G1146">
        <v>58.4</v>
      </c>
      <c r="H1146">
        <v>121</v>
      </c>
      <c r="I1146">
        <v>9.93</v>
      </c>
      <c r="J1146">
        <v>262.2</v>
      </c>
      <c r="K1146">
        <v>64</v>
      </c>
      <c r="L1146">
        <v>22.29</v>
      </c>
      <c r="M1146">
        <v>159</v>
      </c>
      <c r="N1146">
        <v>115</v>
      </c>
      <c r="O1146">
        <v>7.15</v>
      </c>
      <c r="P1146">
        <v>11.9</v>
      </c>
      <c r="Q1146">
        <v>5</v>
      </c>
      <c r="R1146">
        <v>3.21</v>
      </c>
      <c r="S1146">
        <v>1</v>
      </c>
      <c r="T1146" t="s">
        <v>22</v>
      </c>
      <c r="U1146">
        <f t="shared" si="35"/>
        <v>0</v>
      </c>
      <c r="V1146">
        <f>IF(Table2[[#This Row],[international_plan]]="yes",1,0)</f>
        <v>0</v>
      </c>
      <c r="W1146">
        <f>IF(Table2[[#This Row],[voice_mail_plan]]="yes",1,0)</f>
        <v>0</v>
      </c>
      <c r="X1146" t="str">
        <f t="shared" si="34"/>
        <v>Low</v>
      </c>
      <c r="Y1146" t="str">
        <f>IF(Table2[[#This Row],[total_intl_charge]] &gt; AVERAGE($R$2:$R$4245),"High","Low")</f>
        <v>High</v>
      </c>
      <c r="Z1146" t="str">
        <f>IF(AND(G1146&gt;AVERAGE(train!$G$2:$G$4251),K1146&gt;AVERAGE(train!$K$2:$K$4251)),"High Day &amp; Eve",IF(AND(G1146&gt;AVERAGE(train!$G$2:$G$4251),K1146&lt;=AVERAGE(train!$K$2:$K$4251)),"High Day Only",IF(AND(G1146&lt;=AVERAGE(train!$G$2:$G$4251),K1146&gt;AVERAGE(train!$K$2:$K$4251)),"High Eve Only","Low Usage")))</f>
        <v>Low Usage</v>
      </c>
    </row>
    <row r="1147" spans="1:26">
      <c r="A1147" t="s">
        <v>59</v>
      </c>
      <c r="B1147">
        <v>136</v>
      </c>
      <c r="C1147" t="s">
        <v>21</v>
      </c>
      <c r="D1147" t="s">
        <v>22</v>
      </c>
      <c r="E1147" t="s">
        <v>23</v>
      </c>
      <c r="F1147">
        <v>16</v>
      </c>
      <c r="G1147">
        <v>90.4</v>
      </c>
      <c r="H1147">
        <v>105</v>
      </c>
      <c r="I1147">
        <v>15.37</v>
      </c>
      <c r="J1147">
        <v>201.3</v>
      </c>
      <c r="K1147">
        <v>109</v>
      </c>
      <c r="L1147">
        <v>17.11</v>
      </c>
      <c r="M1147">
        <v>227.1</v>
      </c>
      <c r="N1147">
        <v>115</v>
      </c>
      <c r="O1147">
        <v>10.220000000000001</v>
      </c>
      <c r="P1147">
        <v>13.1</v>
      </c>
      <c r="Q1147">
        <v>4</v>
      </c>
      <c r="R1147">
        <v>3.54</v>
      </c>
      <c r="S1147">
        <v>0</v>
      </c>
      <c r="T1147" t="s">
        <v>22</v>
      </c>
      <c r="U1147">
        <f t="shared" si="35"/>
        <v>0</v>
      </c>
      <c r="V1147">
        <f>IF(Table2[[#This Row],[international_plan]]="yes",1,0)</f>
        <v>0</v>
      </c>
      <c r="W1147">
        <f>IF(Table2[[#This Row],[voice_mail_plan]]="yes",1,0)</f>
        <v>1</v>
      </c>
      <c r="X1147" t="str">
        <f t="shared" si="34"/>
        <v>Very High</v>
      </c>
      <c r="Y1147" t="str">
        <f>IF(Table2[[#This Row],[total_intl_charge]] &gt; AVERAGE($R$2:$R$4245),"High","Low")</f>
        <v>High</v>
      </c>
      <c r="Z1147" t="str">
        <f>IF(AND(G1147&gt;AVERAGE(train!$G$2:$G$4251),K1147&gt;AVERAGE(train!$K$2:$K$4251)),"High Day &amp; Eve",IF(AND(G1147&gt;AVERAGE(train!$G$2:$G$4251),K1147&lt;=AVERAGE(train!$K$2:$K$4251)),"High Day Only",IF(AND(G1147&lt;=AVERAGE(train!$G$2:$G$4251),K1147&gt;AVERAGE(train!$K$2:$K$4251)),"High Eve Only","Low Usage")))</f>
        <v>High Eve Only</v>
      </c>
    </row>
    <row r="1148" spans="1:26">
      <c r="A1148" t="s">
        <v>66</v>
      </c>
      <c r="B1148">
        <v>123</v>
      </c>
      <c r="C1148" t="s">
        <v>25</v>
      </c>
      <c r="D1148" t="s">
        <v>22</v>
      </c>
      <c r="E1148" t="s">
        <v>22</v>
      </c>
      <c r="F1148">
        <v>0</v>
      </c>
      <c r="G1148">
        <v>114.4</v>
      </c>
      <c r="H1148">
        <v>91</v>
      </c>
      <c r="I1148">
        <v>19.45</v>
      </c>
      <c r="J1148">
        <v>216.6</v>
      </c>
      <c r="K1148">
        <v>123</v>
      </c>
      <c r="L1148">
        <v>18.41</v>
      </c>
      <c r="M1148">
        <v>250.6</v>
      </c>
      <c r="N1148">
        <v>102</v>
      </c>
      <c r="O1148">
        <v>11.28</v>
      </c>
      <c r="P1148">
        <v>11</v>
      </c>
      <c r="Q1148">
        <v>3</v>
      </c>
      <c r="R1148">
        <v>2.97</v>
      </c>
      <c r="S1148">
        <v>0</v>
      </c>
      <c r="T1148" t="s">
        <v>22</v>
      </c>
      <c r="U1148">
        <f t="shared" si="35"/>
        <v>0</v>
      </c>
      <c r="V1148">
        <f>IF(Table2[[#This Row],[international_plan]]="yes",1,0)</f>
        <v>0</v>
      </c>
      <c r="W1148">
        <f>IF(Table2[[#This Row],[voice_mail_plan]]="yes",1,0)</f>
        <v>0</v>
      </c>
      <c r="X1148" t="str">
        <f t="shared" si="34"/>
        <v>High</v>
      </c>
      <c r="Y1148" t="str">
        <f>IF(Table2[[#This Row],[total_intl_charge]] &gt; AVERAGE($R$2:$R$4245),"High","Low")</f>
        <v>High</v>
      </c>
      <c r="Z1148" t="str">
        <f>IF(AND(G1148&gt;AVERAGE(train!$G$2:$G$4251),K1148&gt;AVERAGE(train!$K$2:$K$4251)),"High Day &amp; Eve",IF(AND(G1148&gt;AVERAGE(train!$G$2:$G$4251),K1148&lt;=AVERAGE(train!$K$2:$K$4251)),"High Day Only",IF(AND(G1148&lt;=AVERAGE(train!$G$2:$G$4251),K1148&gt;AVERAGE(train!$K$2:$K$4251)),"High Eve Only","Low Usage")))</f>
        <v>High Eve Only</v>
      </c>
    </row>
    <row r="1149" spans="1:26">
      <c r="A1149" t="s">
        <v>51</v>
      </c>
      <c r="B1149">
        <v>105</v>
      </c>
      <c r="C1149" t="s">
        <v>25</v>
      </c>
      <c r="D1149" t="s">
        <v>22</v>
      </c>
      <c r="E1149" t="s">
        <v>22</v>
      </c>
      <c r="F1149">
        <v>0</v>
      </c>
      <c r="G1149">
        <v>147.69999999999999</v>
      </c>
      <c r="H1149">
        <v>103</v>
      </c>
      <c r="I1149">
        <v>25.11</v>
      </c>
      <c r="J1149">
        <v>222.7</v>
      </c>
      <c r="K1149">
        <v>78</v>
      </c>
      <c r="L1149">
        <v>18.93</v>
      </c>
      <c r="M1149">
        <v>163.5</v>
      </c>
      <c r="N1149">
        <v>102</v>
      </c>
      <c r="O1149">
        <v>7.36</v>
      </c>
      <c r="P1149">
        <v>12.8</v>
      </c>
      <c r="Q1149">
        <v>3</v>
      </c>
      <c r="R1149">
        <v>3.46</v>
      </c>
      <c r="S1149">
        <v>2</v>
      </c>
      <c r="T1149" t="s">
        <v>22</v>
      </c>
      <c r="U1149">
        <f t="shared" si="35"/>
        <v>0</v>
      </c>
      <c r="V1149">
        <f>IF(Table2[[#This Row],[international_plan]]="yes",1,0)</f>
        <v>0</v>
      </c>
      <c r="W1149">
        <f>IF(Table2[[#This Row],[voice_mail_plan]]="yes",1,0)</f>
        <v>0</v>
      </c>
      <c r="X1149" t="str">
        <f t="shared" si="34"/>
        <v>High</v>
      </c>
      <c r="Y1149" t="str">
        <f>IF(Table2[[#This Row],[total_intl_charge]] &gt; AVERAGE($R$2:$R$4245),"High","Low")</f>
        <v>High</v>
      </c>
      <c r="Z1149" t="str">
        <f>IF(AND(G1149&gt;AVERAGE(train!$G$2:$G$4251),K1149&gt;AVERAGE(train!$K$2:$K$4251)),"High Day &amp; Eve",IF(AND(G1149&gt;AVERAGE(train!$G$2:$G$4251),K1149&lt;=AVERAGE(train!$K$2:$K$4251)),"High Day Only",IF(AND(G1149&lt;=AVERAGE(train!$G$2:$G$4251),K1149&gt;AVERAGE(train!$K$2:$K$4251)),"High Eve Only","Low Usage")))</f>
        <v>Low Usage</v>
      </c>
    </row>
    <row r="1150" spans="1:26">
      <c r="A1150" t="s">
        <v>39</v>
      </c>
      <c r="B1150">
        <v>50</v>
      </c>
      <c r="C1150" t="s">
        <v>25</v>
      </c>
      <c r="D1150" t="s">
        <v>22</v>
      </c>
      <c r="E1150" t="s">
        <v>23</v>
      </c>
      <c r="F1150">
        <v>31</v>
      </c>
      <c r="G1150">
        <v>302.7</v>
      </c>
      <c r="H1150">
        <v>93</v>
      </c>
      <c r="I1150">
        <v>51.46</v>
      </c>
      <c r="J1150">
        <v>240.5</v>
      </c>
      <c r="K1150">
        <v>119</v>
      </c>
      <c r="L1150">
        <v>20.440000000000001</v>
      </c>
      <c r="M1150">
        <v>193.9</v>
      </c>
      <c r="N1150">
        <v>103</v>
      </c>
      <c r="O1150">
        <v>8.73</v>
      </c>
      <c r="P1150">
        <v>13.6</v>
      </c>
      <c r="Q1150">
        <v>14</v>
      </c>
      <c r="R1150">
        <v>3.67</v>
      </c>
      <c r="S1150">
        <v>3</v>
      </c>
      <c r="T1150" t="s">
        <v>22</v>
      </c>
      <c r="U1150">
        <f t="shared" si="35"/>
        <v>0</v>
      </c>
      <c r="V1150">
        <f>IF(Table2[[#This Row],[international_plan]]="yes",1,0)</f>
        <v>0</v>
      </c>
      <c r="W1150">
        <f>IF(Table2[[#This Row],[voice_mail_plan]]="yes",1,0)</f>
        <v>1</v>
      </c>
      <c r="X1150" t="str">
        <f t="shared" si="34"/>
        <v>Low</v>
      </c>
      <c r="Y1150" t="str">
        <f>IF(Table2[[#This Row],[total_intl_charge]] &gt; AVERAGE($R$2:$R$4245),"High","Low")</f>
        <v>High</v>
      </c>
      <c r="Z1150" t="str">
        <f>IF(AND(G1150&gt;AVERAGE(train!$G$2:$G$4251),K1150&gt;AVERAGE(train!$K$2:$K$4251)),"High Day &amp; Eve",IF(AND(G1150&gt;AVERAGE(train!$G$2:$G$4251),K1150&lt;=AVERAGE(train!$K$2:$K$4251)),"High Day Only",IF(AND(G1150&lt;=AVERAGE(train!$G$2:$G$4251),K1150&gt;AVERAGE(train!$K$2:$K$4251)),"High Eve Only","Low Usage")))</f>
        <v>High Day &amp; Eve</v>
      </c>
    </row>
    <row r="1151" spans="1:26">
      <c r="A1151" t="s">
        <v>42</v>
      </c>
      <c r="B1151">
        <v>97</v>
      </c>
      <c r="C1151" t="s">
        <v>25</v>
      </c>
      <c r="D1151" t="s">
        <v>22</v>
      </c>
      <c r="E1151" t="s">
        <v>22</v>
      </c>
      <c r="F1151">
        <v>0</v>
      </c>
      <c r="G1151">
        <v>169.7</v>
      </c>
      <c r="H1151">
        <v>84</v>
      </c>
      <c r="I1151">
        <v>28.85</v>
      </c>
      <c r="J1151">
        <v>165.9</v>
      </c>
      <c r="K1151">
        <v>86</v>
      </c>
      <c r="L1151">
        <v>14.1</v>
      </c>
      <c r="M1151">
        <v>191.9</v>
      </c>
      <c r="N1151">
        <v>83</v>
      </c>
      <c r="O1151">
        <v>8.64</v>
      </c>
      <c r="P1151">
        <v>12.8</v>
      </c>
      <c r="Q1151">
        <v>6</v>
      </c>
      <c r="R1151">
        <v>3.46</v>
      </c>
      <c r="S1151">
        <v>3</v>
      </c>
      <c r="T1151" t="s">
        <v>22</v>
      </c>
      <c r="U1151">
        <f t="shared" si="35"/>
        <v>0</v>
      </c>
      <c r="V1151">
        <f>IF(Table2[[#This Row],[international_plan]]="yes",1,0)</f>
        <v>0</v>
      </c>
      <c r="W1151">
        <f>IF(Table2[[#This Row],[voice_mail_plan]]="yes",1,0)</f>
        <v>0</v>
      </c>
      <c r="X1151" t="str">
        <f t="shared" si="34"/>
        <v>Medium</v>
      </c>
      <c r="Y1151" t="str">
        <f>IF(Table2[[#This Row],[total_intl_charge]] &gt; AVERAGE($R$2:$R$4245),"High","Low")</f>
        <v>High</v>
      </c>
      <c r="Z1151" t="str">
        <f>IF(AND(G1151&gt;AVERAGE(train!$G$2:$G$4251),K1151&gt;AVERAGE(train!$K$2:$K$4251)),"High Day &amp; Eve",IF(AND(G1151&gt;AVERAGE(train!$G$2:$G$4251),K1151&lt;=AVERAGE(train!$K$2:$K$4251)),"High Day Only",IF(AND(G1151&lt;=AVERAGE(train!$G$2:$G$4251),K1151&gt;AVERAGE(train!$K$2:$K$4251)),"High Eve Only","Low Usage")))</f>
        <v>Low Usage</v>
      </c>
    </row>
    <row r="1152" spans="1:26">
      <c r="A1152" t="s">
        <v>75</v>
      </c>
      <c r="B1152">
        <v>51</v>
      </c>
      <c r="C1152" t="s">
        <v>28</v>
      </c>
      <c r="D1152" t="s">
        <v>22</v>
      </c>
      <c r="E1152" t="s">
        <v>22</v>
      </c>
      <c r="F1152">
        <v>0</v>
      </c>
      <c r="G1152">
        <v>227.2</v>
      </c>
      <c r="H1152">
        <v>89</v>
      </c>
      <c r="I1152">
        <v>38.619999999999997</v>
      </c>
      <c r="J1152">
        <v>194.4</v>
      </c>
      <c r="K1152">
        <v>106</v>
      </c>
      <c r="L1152">
        <v>16.52</v>
      </c>
      <c r="M1152">
        <v>243.4</v>
      </c>
      <c r="N1152">
        <v>126</v>
      </c>
      <c r="O1152">
        <v>10.95</v>
      </c>
      <c r="P1152">
        <v>14.9</v>
      </c>
      <c r="Q1152">
        <v>2</v>
      </c>
      <c r="R1152">
        <v>4.0199999999999996</v>
      </c>
      <c r="S1152">
        <v>0</v>
      </c>
      <c r="T1152" t="s">
        <v>22</v>
      </c>
      <c r="U1152">
        <f t="shared" si="35"/>
        <v>0</v>
      </c>
      <c r="V1152">
        <f>IF(Table2[[#This Row],[international_plan]]="yes",1,0)</f>
        <v>0</v>
      </c>
      <c r="W1152">
        <f>IF(Table2[[#This Row],[voice_mail_plan]]="yes",1,0)</f>
        <v>0</v>
      </c>
      <c r="X1152" t="str">
        <f t="shared" si="34"/>
        <v>Low</v>
      </c>
      <c r="Y1152" t="str">
        <f>IF(Table2[[#This Row],[total_intl_charge]] &gt; AVERAGE($R$2:$R$4245),"High","Low")</f>
        <v>High</v>
      </c>
      <c r="Z1152" t="str">
        <f>IF(AND(G1152&gt;AVERAGE(train!$G$2:$G$4251),K1152&gt;AVERAGE(train!$K$2:$K$4251)),"High Day &amp; Eve",IF(AND(G1152&gt;AVERAGE(train!$G$2:$G$4251),K1152&lt;=AVERAGE(train!$K$2:$K$4251)),"High Day Only",IF(AND(G1152&lt;=AVERAGE(train!$G$2:$G$4251),K1152&gt;AVERAGE(train!$K$2:$K$4251)),"High Eve Only","Low Usage")))</f>
        <v>High Day &amp; Eve</v>
      </c>
    </row>
    <row r="1153" spans="1:26">
      <c r="A1153" t="s">
        <v>64</v>
      </c>
      <c r="B1153">
        <v>73</v>
      </c>
      <c r="C1153" t="s">
        <v>21</v>
      </c>
      <c r="D1153" t="s">
        <v>22</v>
      </c>
      <c r="E1153" t="s">
        <v>22</v>
      </c>
      <c r="F1153">
        <v>0</v>
      </c>
      <c r="G1153">
        <v>217.8</v>
      </c>
      <c r="H1153">
        <v>91</v>
      </c>
      <c r="I1153">
        <v>37.03</v>
      </c>
      <c r="J1153">
        <v>220.6</v>
      </c>
      <c r="K1153">
        <v>97</v>
      </c>
      <c r="L1153">
        <v>18.75</v>
      </c>
      <c r="M1153">
        <v>277.3</v>
      </c>
      <c r="N1153">
        <v>89</v>
      </c>
      <c r="O1153">
        <v>12.48</v>
      </c>
      <c r="P1153">
        <v>10.3</v>
      </c>
      <c r="Q1153">
        <v>6</v>
      </c>
      <c r="R1153">
        <v>2.78</v>
      </c>
      <c r="S1153">
        <v>1</v>
      </c>
      <c r="T1153" t="s">
        <v>23</v>
      </c>
      <c r="U1153">
        <f t="shared" si="35"/>
        <v>1</v>
      </c>
      <c r="V1153">
        <f>IF(Table2[[#This Row],[international_plan]]="yes",1,0)</f>
        <v>0</v>
      </c>
      <c r="W1153">
        <f>IF(Table2[[#This Row],[voice_mail_plan]]="yes",1,0)</f>
        <v>0</v>
      </c>
      <c r="X1153" t="str">
        <f t="shared" si="34"/>
        <v>Low</v>
      </c>
      <c r="Y1153" t="str">
        <f>IF(Table2[[#This Row],[total_intl_charge]] &gt; AVERAGE($R$2:$R$4245),"High","Low")</f>
        <v>High</v>
      </c>
      <c r="Z1153" t="str">
        <f>IF(AND(G1153&gt;AVERAGE(train!$G$2:$G$4251),K1153&gt;AVERAGE(train!$K$2:$K$4251)),"High Day &amp; Eve",IF(AND(G1153&gt;AVERAGE(train!$G$2:$G$4251),K1153&lt;=AVERAGE(train!$K$2:$K$4251)),"High Day Only",IF(AND(G1153&lt;=AVERAGE(train!$G$2:$G$4251),K1153&gt;AVERAGE(train!$K$2:$K$4251)),"High Eve Only","Low Usage")))</f>
        <v>High Day Only</v>
      </c>
    </row>
    <row r="1154" spans="1:26">
      <c r="A1154" t="s">
        <v>45</v>
      </c>
      <c r="B1154">
        <v>35</v>
      </c>
      <c r="C1154" t="s">
        <v>21</v>
      </c>
      <c r="D1154" t="s">
        <v>22</v>
      </c>
      <c r="E1154" t="s">
        <v>22</v>
      </c>
      <c r="F1154">
        <v>0</v>
      </c>
      <c r="G1154">
        <v>124.2</v>
      </c>
      <c r="H1154">
        <v>102</v>
      </c>
      <c r="I1154">
        <v>21.11</v>
      </c>
      <c r="J1154">
        <v>123.9</v>
      </c>
      <c r="K1154">
        <v>115</v>
      </c>
      <c r="L1154">
        <v>10.53</v>
      </c>
      <c r="M1154">
        <v>135.69999999999999</v>
      </c>
      <c r="N1154">
        <v>100</v>
      </c>
      <c r="O1154">
        <v>6.11</v>
      </c>
      <c r="P1154">
        <v>13.1</v>
      </c>
      <c r="Q1154">
        <v>8</v>
      </c>
      <c r="R1154">
        <v>3.54</v>
      </c>
      <c r="S1154">
        <v>2</v>
      </c>
      <c r="T1154" t="s">
        <v>22</v>
      </c>
      <c r="U1154">
        <f t="shared" si="35"/>
        <v>0</v>
      </c>
      <c r="V1154">
        <f>IF(Table2[[#This Row],[international_plan]]="yes",1,0)</f>
        <v>0</v>
      </c>
      <c r="W1154">
        <f>IF(Table2[[#This Row],[voice_mail_plan]]="yes",1,0)</f>
        <v>0</v>
      </c>
      <c r="X1154" t="str">
        <f t="shared" ref="X1154:X1217" si="36">IF(B1154&lt;=$AC$3,"Low",IF(B1154&lt;=$AC$4,"Medium",IF(B1154&lt;=$AC$5,"High",IF(B1154&gt;=$AC$5,"Very High"))))</f>
        <v>Low</v>
      </c>
      <c r="Y1154" t="str">
        <f>IF(Table2[[#This Row],[total_intl_charge]] &gt; AVERAGE($R$2:$R$4245),"High","Low")</f>
        <v>High</v>
      </c>
      <c r="Z1154" t="str">
        <f>IF(AND(G1154&gt;AVERAGE(train!$G$2:$G$4251),K1154&gt;AVERAGE(train!$K$2:$K$4251)),"High Day &amp; Eve",IF(AND(G1154&gt;AVERAGE(train!$G$2:$G$4251),K1154&lt;=AVERAGE(train!$K$2:$K$4251)),"High Day Only",IF(AND(G1154&lt;=AVERAGE(train!$G$2:$G$4251),K1154&gt;AVERAGE(train!$K$2:$K$4251)),"High Eve Only","Low Usage")))</f>
        <v>High Eve Only</v>
      </c>
    </row>
    <row r="1155" spans="1:26">
      <c r="A1155" t="s">
        <v>44</v>
      </c>
      <c r="B1155">
        <v>64</v>
      </c>
      <c r="C1155" t="s">
        <v>21</v>
      </c>
      <c r="D1155" t="s">
        <v>22</v>
      </c>
      <c r="E1155" t="s">
        <v>22</v>
      </c>
      <c r="F1155">
        <v>0</v>
      </c>
      <c r="G1155">
        <v>206.2</v>
      </c>
      <c r="H1155">
        <v>76</v>
      </c>
      <c r="I1155">
        <v>35.049999999999997</v>
      </c>
      <c r="J1155">
        <v>232.4</v>
      </c>
      <c r="K1155">
        <v>76</v>
      </c>
      <c r="L1155">
        <v>19.75</v>
      </c>
      <c r="M1155">
        <v>251.6</v>
      </c>
      <c r="N1155">
        <v>96</v>
      </c>
      <c r="O1155">
        <v>11.32</v>
      </c>
      <c r="P1155">
        <v>13.6</v>
      </c>
      <c r="Q1155">
        <v>2</v>
      </c>
      <c r="R1155">
        <v>3.67</v>
      </c>
      <c r="S1155">
        <v>1</v>
      </c>
      <c r="T1155" t="s">
        <v>22</v>
      </c>
      <c r="U1155">
        <f t="shared" ref="U1155:U1218" si="37">IF(T1155="yes",1,0)</f>
        <v>0</v>
      </c>
      <c r="V1155">
        <f>IF(Table2[[#This Row],[international_plan]]="yes",1,0)</f>
        <v>0</v>
      </c>
      <c r="W1155">
        <f>IF(Table2[[#This Row],[voice_mail_plan]]="yes",1,0)</f>
        <v>0</v>
      </c>
      <c r="X1155" t="str">
        <f t="shared" si="36"/>
        <v>Low</v>
      </c>
      <c r="Y1155" t="str">
        <f>IF(Table2[[#This Row],[total_intl_charge]] &gt; AVERAGE($R$2:$R$4245),"High","Low")</f>
        <v>High</v>
      </c>
      <c r="Z1155" t="str">
        <f>IF(AND(G1155&gt;AVERAGE(train!$G$2:$G$4251),K1155&gt;AVERAGE(train!$K$2:$K$4251)),"High Day &amp; Eve",IF(AND(G1155&gt;AVERAGE(train!$G$2:$G$4251),K1155&lt;=AVERAGE(train!$K$2:$K$4251)),"High Day Only",IF(AND(G1155&lt;=AVERAGE(train!$G$2:$G$4251),K1155&gt;AVERAGE(train!$K$2:$K$4251)),"High Eve Only","Low Usage")))</f>
        <v>High Day Only</v>
      </c>
    </row>
    <row r="1156" spans="1:26">
      <c r="A1156" t="s">
        <v>31</v>
      </c>
      <c r="B1156">
        <v>63</v>
      </c>
      <c r="C1156" t="s">
        <v>28</v>
      </c>
      <c r="D1156" t="s">
        <v>22</v>
      </c>
      <c r="E1156" t="s">
        <v>22</v>
      </c>
      <c r="F1156">
        <v>0</v>
      </c>
      <c r="G1156">
        <v>132.9</v>
      </c>
      <c r="H1156">
        <v>122</v>
      </c>
      <c r="I1156">
        <v>22.59</v>
      </c>
      <c r="J1156">
        <v>67</v>
      </c>
      <c r="K1156">
        <v>62</v>
      </c>
      <c r="L1156">
        <v>5.7</v>
      </c>
      <c r="M1156">
        <v>160.4</v>
      </c>
      <c r="N1156">
        <v>121</v>
      </c>
      <c r="O1156">
        <v>7.22</v>
      </c>
      <c r="P1156">
        <v>9.9</v>
      </c>
      <c r="Q1156">
        <v>2</v>
      </c>
      <c r="R1156">
        <v>2.67</v>
      </c>
      <c r="S1156">
        <v>3</v>
      </c>
      <c r="T1156" t="s">
        <v>22</v>
      </c>
      <c r="U1156">
        <f t="shared" si="37"/>
        <v>0</v>
      </c>
      <c r="V1156">
        <f>IF(Table2[[#This Row],[international_plan]]="yes",1,0)</f>
        <v>0</v>
      </c>
      <c r="W1156">
        <f>IF(Table2[[#This Row],[voice_mail_plan]]="yes",1,0)</f>
        <v>0</v>
      </c>
      <c r="X1156" t="str">
        <f t="shared" si="36"/>
        <v>Low</v>
      </c>
      <c r="Y1156" t="str">
        <f>IF(Table2[[#This Row],[total_intl_charge]] &gt; AVERAGE($R$2:$R$4245),"High","Low")</f>
        <v>Low</v>
      </c>
      <c r="Z1156" t="str">
        <f>IF(AND(G1156&gt;AVERAGE(train!$G$2:$G$4251),K1156&gt;AVERAGE(train!$K$2:$K$4251)),"High Day &amp; Eve",IF(AND(G1156&gt;AVERAGE(train!$G$2:$G$4251),K1156&lt;=AVERAGE(train!$K$2:$K$4251)),"High Day Only",IF(AND(G1156&lt;=AVERAGE(train!$G$2:$G$4251),K1156&gt;AVERAGE(train!$K$2:$K$4251)),"High Eve Only","Low Usage")))</f>
        <v>Low Usage</v>
      </c>
    </row>
    <row r="1157" spans="1:26">
      <c r="A1157" t="s">
        <v>26</v>
      </c>
      <c r="B1157">
        <v>117</v>
      </c>
      <c r="C1157" t="s">
        <v>21</v>
      </c>
      <c r="D1157" t="s">
        <v>22</v>
      </c>
      <c r="E1157" t="s">
        <v>23</v>
      </c>
      <c r="F1157">
        <v>31</v>
      </c>
      <c r="G1157">
        <v>104.9</v>
      </c>
      <c r="H1157">
        <v>115</v>
      </c>
      <c r="I1157">
        <v>17.829999999999998</v>
      </c>
      <c r="J1157">
        <v>237.6</v>
      </c>
      <c r="K1157">
        <v>125</v>
      </c>
      <c r="L1157">
        <v>20.2</v>
      </c>
      <c r="M1157">
        <v>263.39999999999998</v>
      </c>
      <c r="N1157">
        <v>104</v>
      </c>
      <c r="O1157">
        <v>11.85</v>
      </c>
      <c r="P1157">
        <v>7.7</v>
      </c>
      <c r="Q1157">
        <v>6</v>
      </c>
      <c r="R1157">
        <v>2.08</v>
      </c>
      <c r="S1157">
        <v>3</v>
      </c>
      <c r="T1157" t="s">
        <v>22</v>
      </c>
      <c r="U1157">
        <f t="shared" si="37"/>
        <v>0</v>
      </c>
      <c r="V1157">
        <f>IF(Table2[[#This Row],[international_plan]]="yes",1,0)</f>
        <v>0</v>
      </c>
      <c r="W1157">
        <f>IF(Table2[[#This Row],[voice_mail_plan]]="yes",1,0)</f>
        <v>1</v>
      </c>
      <c r="X1157" t="str">
        <f t="shared" si="36"/>
        <v>High</v>
      </c>
      <c r="Y1157" t="str">
        <f>IF(Table2[[#This Row],[total_intl_charge]] &gt; AVERAGE($R$2:$R$4245),"High","Low")</f>
        <v>Low</v>
      </c>
      <c r="Z1157" t="str">
        <f>IF(AND(G1157&gt;AVERAGE(train!$G$2:$G$4251),K1157&gt;AVERAGE(train!$K$2:$K$4251)),"High Day &amp; Eve",IF(AND(G1157&gt;AVERAGE(train!$G$2:$G$4251),K1157&lt;=AVERAGE(train!$K$2:$K$4251)),"High Day Only",IF(AND(G1157&lt;=AVERAGE(train!$G$2:$G$4251),K1157&gt;AVERAGE(train!$K$2:$K$4251)),"High Eve Only","Low Usage")))</f>
        <v>High Eve Only</v>
      </c>
    </row>
    <row r="1158" spans="1:26">
      <c r="A1158" t="s">
        <v>74</v>
      </c>
      <c r="B1158">
        <v>115</v>
      </c>
      <c r="C1158" t="s">
        <v>21</v>
      </c>
      <c r="D1158" t="s">
        <v>22</v>
      </c>
      <c r="E1158" t="s">
        <v>22</v>
      </c>
      <c r="F1158">
        <v>0</v>
      </c>
      <c r="G1158">
        <v>245</v>
      </c>
      <c r="H1158">
        <v>97</v>
      </c>
      <c r="I1158">
        <v>41.65</v>
      </c>
      <c r="J1158">
        <v>250.7</v>
      </c>
      <c r="K1158">
        <v>75</v>
      </c>
      <c r="L1158">
        <v>21.31</v>
      </c>
      <c r="M1158">
        <v>270.2</v>
      </c>
      <c r="N1158">
        <v>124</v>
      </c>
      <c r="O1158">
        <v>12.16</v>
      </c>
      <c r="P1158">
        <v>13.7</v>
      </c>
      <c r="Q1158">
        <v>8</v>
      </c>
      <c r="R1158">
        <v>3.7</v>
      </c>
      <c r="S1158">
        <v>1</v>
      </c>
      <c r="T1158" t="s">
        <v>23</v>
      </c>
      <c r="U1158">
        <f t="shared" si="37"/>
        <v>1</v>
      </c>
      <c r="V1158">
        <f>IF(Table2[[#This Row],[international_plan]]="yes",1,0)</f>
        <v>0</v>
      </c>
      <c r="W1158">
        <f>IF(Table2[[#This Row],[voice_mail_plan]]="yes",1,0)</f>
        <v>0</v>
      </c>
      <c r="X1158" t="str">
        <f t="shared" si="36"/>
        <v>High</v>
      </c>
      <c r="Y1158" t="str">
        <f>IF(Table2[[#This Row],[total_intl_charge]] &gt; AVERAGE($R$2:$R$4245),"High","Low")</f>
        <v>High</v>
      </c>
      <c r="Z1158" t="str">
        <f>IF(AND(G1158&gt;AVERAGE(train!$G$2:$G$4251),K1158&gt;AVERAGE(train!$K$2:$K$4251)),"High Day &amp; Eve",IF(AND(G1158&gt;AVERAGE(train!$G$2:$G$4251),K1158&lt;=AVERAGE(train!$K$2:$K$4251)),"High Day Only",IF(AND(G1158&lt;=AVERAGE(train!$G$2:$G$4251),K1158&gt;AVERAGE(train!$K$2:$K$4251)),"High Eve Only","Low Usage")))</f>
        <v>High Day Only</v>
      </c>
    </row>
    <row r="1159" spans="1:26">
      <c r="A1159" t="s">
        <v>55</v>
      </c>
      <c r="B1159">
        <v>162</v>
      </c>
      <c r="C1159" t="s">
        <v>25</v>
      </c>
      <c r="D1159" t="s">
        <v>22</v>
      </c>
      <c r="E1159" t="s">
        <v>22</v>
      </c>
      <c r="F1159">
        <v>0</v>
      </c>
      <c r="G1159">
        <v>184.5</v>
      </c>
      <c r="H1159">
        <v>118</v>
      </c>
      <c r="I1159">
        <v>31.37</v>
      </c>
      <c r="J1159">
        <v>224</v>
      </c>
      <c r="K1159">
        <v>95</v>
      </c>
      <c r="L1159">
        <v>19.04</v>
      </c>
      <c r="M1159">
        <v>180.5</v>
      </c>
      <c r="N1159">
        <v>82</v>
      </c>
      <c r="O1159">
        <v>8.1199999999999992</v>
      </c>
      <c r="P1159">
        <v>11.6</v>
      </c>
      <c r="Q1159">
        <v>3</v>
      </c>
      <c r="R1159">
        <v>3.13</v>
      </c>
      <c r="S1159">
        <v>1</v>
      </c>
      <c r="T1159" t="s">
        <v>22</v>
      </c>
      <c r="U1159">
        <f t="shared" si="37"/>
        <v>0</v>
      </c>
      <c r="V1159">
        <f>IF(Table2[[#This Row],[international_plan]]="yes",1,0)</f>
        <v>0</v>
      </c>
      <c r="W1159">
        <f>IF(Table2[[#This Row],[voice_mail_plan]]="yes",1,0)</f>
        <v>0</v>
      </c>
      <c r="X1159" t="str">
        <f t="shared" si="36"/>
        <v>Very High</v>
      </c>
      <c r="Y1159" t="str">
        <f>IF(Table2[[#This Row],[total_intl_charge]] &gt; AVERAGE($R$2:$R$4245),"High","Low")</f>
        <v>High</v>
      </c>
      <c r="Z1159" t="str">
        <f>IF(AND(G1159&gt;AVERAGE(train!$G$2:$G$4251),K1159&gt;AVERAGE(train!$K$2:$K$4251)),"High Day &amp; Eve",IF(AND(G1159&gt;AVERAGE(train!$G$2:$G$4251),K1159&lt;=AVERAGE(train!$K$2:$K$4251)),"High Day Only",IF(AND(G1159&lt;=AVERAGE(train!$G$2:$G$4251),K1159&gt;AVERAGE(train!$K$2:$K$4251)),"High Eve Only","Low Usage")))</f>
        <v>High Day Only</v>
      </c>
    </row>
    <row r="1160" spans="1:26">
      <c r="A1160" t="s">
        <v>36</v>
      </c>
      <c r="B1160">
        <v>89</v>
      </c>
      <c r="C1160" t="s">
        <v>21</v>
      </c>
      <c r="D1160" t="s">
        <v>22</v>
      </c>
      <c r="E1160" t="s">
        <v>22</v>
      </c>
      <c r="F1160">
        <v>0</v>
      </c>
      <c r="G1160">
        <v>89.5</v>
      </c>
      <c r="H1160">
        <v>66</v>
      </c>
      <c r="I1160">
        <v>15.22</v>
      </c>
      <c r="J1160">
        <v>179.3</v>
      </c>
      <c r="K1160">
        <v>104</v>
      </c>
      <c r="L1160">
        <v>15.24</v>
      </c>
      <c r="M1160">
        <v>225.1</v>
      </c>
      <c r="N1160">
        <v>116</v>
      </c>
      <c r="O1160">
        <v>10.130000000000001</v>
      </c>
      <c r="P1160">
        <v>12.3</v>
      </c>
      <c r="Q1160">
        <v>1</v>
      </c>
      <c r="R1160">
        <v>3.32</v>
      </c>
      <c r="S1160">
        <v>3</v>
      </c>
      <c r="T1160" t="s">
        <v>22</v>
      </c>
      <c r="U1160">
        <f t="shared" si="37"/>
        <v>0</v>
      </c>
      <c r="V1160">
        <f>IF(Table2[[#This Row],[international_plan]]="yes",1,0)</f>
        <v>0</v>
      </c>
      <c r="W1160">
        <f>IF(Table2[[#This Row],[voice_mail_plan]]="yes",1,0)</f>
        <v>0</v>
      </c>
      <c r="X1160" t="str">
        <f t="shared" si="36"/>
        <v>Medium</v>
      </c>
      <c r="Y1160" t="str">
        <f>IF(Table2[[#This Row],[total_intl_charge]] &gt; AVERAGE($R$2:$R$4245),"High","Low")</f>
        <v>High</v>
      </c>
      <c r="Z1160" t="str">
        <f>IF(AND(G1160&gt;AVERAGE(train!$G$2:$G$4251),K1160&gt;AVERAGE(train!$K$2:$K$4251)),"High Day &amp; Eve",IF(AND(G1160&gt;AVERAGE(train!$G$2:$G$4251),K1160&lt;=AVERAGE(train!$K$2:$K$4251)),"High Day Only",IF(AND(G1160&lt;=AVERAGE(train!$G$2:$G$4251),K1160&gt;AVERAGE(train!$K$2:$K$4251)),"High Eve Only","Low Usage")))</f>
        <v>High Eve Only</v>
      </c>
    </row>
    <row r="1161" spans="1:26">
      <c r="A1161" t="s">
        <v>38</v>
      </c>
      <c r="B1161">
        <v>94</v>
      </c>
      <c r="C1161" t="s">
        <v>21</v>
      </c>
      <c r="D1161" t="s">
        <v>23</v>
      </c>
      <c r="E1161" t="s">
        <v>22</v>
      </c>
      <c r="F1161">
        <v>0</v>
      </c>
      <c r="G1161">
        <v>235.6</v>
      </c>
      <c r="H1161">
        <v>131</v>
      </c>
      <c r="I1161">
        <v>40.049999999999997</v>
      </c>
      <c r="J1161">
        <v>194.8</v>
      </c>
      <c r="K1161">
        <v>107</v>
      </c>
      <c r="L1161">
        <v>16.559999999999999</v>
      </c>
      <c r="M1161">
        <v>170.6</v>
      </c>
      <c r="N1161">
        <v>93</v>
      </c>
      <c r="O1161">
        <v>7.68</v>
      </c>
      <c r="P1161">
        <v>8.6</v>
      </c>
      <c r="Q1161">
        <v>4</v>
      </c>
      <c r="R1161">
        <v>2.3199999999999998</v>
      </c>
      <c r="S1161">
        <v>1</v>
      </c>
      <c r="T1161" t="s">
        <v>22</v>
      </c>
      <c r="U1161">
        <f t="shared" si="37"/>
        <v>0</v>
      </c>
      <c r="V1161">
        <f>IF(Table2[[#This Row],[international_plan]]="yes",1,0)</f>
        <v>1</v>
      </c>
      <c r="W1161">
        <f>IF(Table2[[#This Row],[voice_mail_plan]]="yes",1,0)</f>
        <v>0</v>
      </c>
      <c r="X1161" t="str">
        <f t="shared" si="36"/>
        <v>Medium</v>
      </c>
      <c r="Y1161" t="str">
        <f>IF(Table2[[#This Row],[total_intl_charge]] &gt; AVERAGE($R$2:$R$4245),"High","Low")</f>
        <v>Low</v>
      </c>
      <c r="Z1161" t="str">
        <f>IF(AND(G1161&gt;AVERAGE(train!$G$2:$G$4251),K1161&gt;AVERAGE(train!$K$2:$K$4251)),"High Day &amp; Eve",IF(AND(G1161&gt;AVERAGE(train!$G$2:$G$4251),K1161&lt;=AVERAGE(train!$K$2:$K$4251)),"High Day Only",IF(AND(G1161&lt;=AVERAGE(train!$G$2:$G$4251),K1161&gt;AVERAGE(train!$K$2:$K$4251)),"High Eve Only","Low Usage")))</f>
        <v>High Day &amp; Eve</v>
      </c>
    </row>
    <row r="1162" spans="1:26">
      <c r="A1162" t="s">
        <v>64</v>
      </c>
      <c r="B1162">
        <v>129</v>
      </c>
      <c r="C1162" t="s">
        <v>25</v>
      </c>
      <c r="D1162" t="s">
        <v>22</v>
      </c>
      <c r="E1162" t="s">
        <v>22</v>
      </c>
      <c r="F1162">
        <v>0</v>
      </c>
      <c r="G1162">
        <v>186</v>
      </c>
      <c r="H1162">
        <v>127</v>
      </c>
      <c r="I1162">
        <v>31.62</v>
      </c>
      <c r="J1162">
        <v>262.3</v>
      </c>
      <c r="K1162">
        <v>96</v>
      </c>
      <c r="L1162">
        <v>22.3</v>
      </c>
      <c r="M1162">
        <v>98.9</v>
      </c>
      <c r="N1162">
        <v>63</v>
      </c>
      <c r="O1162">
        <v>4.45</v>
      </c>
      <c r="P1162">
        <v>11.5</v>
      </c>
      <c r="Q1162">
        <v>6</v>
      </c>
      <c r="R1162">
        <v>3.11</v>
      </c>
      <c r="S1162">
        <v>4</v>
      </c>
      <c r="T1162" t="s">
        <v>22</v>
      </c>
      <c r="U1162">
        <f t="shared" si="37"/>
        <v>0</v>
      </c>
      <c r="V1162">
        <f>IF(Table2[[#This Row],[international_plan]]="yes",1,0)</f>
        <v>0</v>
      </c>
      <c r="W1162">
        <f>IF(Table2[[#This Row],[voice_mail_plan]]="yes",1,0)</f>
        <v>0</v>
      </c>
      <c r="X1162" t="str">
        <f t="shared" si="36"/>
        <v>Very High</v>
      </c>
      <c r="Y1162" t="str">
        <f>IF(Table2[[#This Row],[total_intl_charge]] &gt; AVERAGE($R$2:$R$4245),"High","Low")</f>
        <v>High</v>
      </c>
      <c r="Z1162" t="str">
        <f>IF(AND(G1162&gt;AVERAGE(train!$G$2:$G$4251),K1162&gt;AVERAGE(train!$K$2:$K$4251)),"High Day &amp; Eve",IF(AND(G1162&gt;AVERAGE(train!$G$2:$G$4251),K1162&lt;=AVERAGE(train!$K$2:$K$4251)),"High Day Only",IF(AND(G1162&lt;=AVERAGE(train!$G$2:$G$4251),K1162&gt;AVERAGE(train!$K$2:$K$4251)),"High Eve Only","Low Usage")))</f>
        <v>High Day Only</v>
      </c>
    </row>
    <row r="1163" spans="1:26">
      <c r="A1163" t="s">
        <v>57</v>
      </c>
      <c r="B1163">
        <v>86</v>
      </c>
      <c r="C1163" t="s">
        <v>21</v>
      </c>
      <c r="D1163" t="s">
        <v>22</v>
      </c>
      <c r="E1163" t="s">
        <v>22</v>
      </c>
      <c r="F1163">
        <v>0</v>
      </c>
      <c r="G1163">
        <v>223.9</v>
      </c>
      <c r="H1163">
        <v>75</v>
      </c>
      <c r="I1163">
        <v>38.06</v>
      </c>
      <c r="J1163">
        <v>155.69999999999999</v>
      </c>
      <c r="K1163">
        <v>109</v>
      </c>
      <c r="L1163">
        <v>13.23</v>
      </c>
      <c r="M1163">
        <v>150.19999999999999</v>
      </c>
      <c r="N1163">
        <v>143</v>
      </c>
      <c r="O1163">
        <v>6.76</v>
      </c>
      <c r="P1163">
        <v>7.3</v>
      </c>
      <c r="Q1163">
        <v>9</v>
      </c>
      <c r="R1163">
        <v>1.97</v>
      </c>
      <c r="S1163">
        <v>1</v>
      </c>
      <c r="T1163" t="s">
        <v>22</v>
      </c>
      <c r="U1163">
        <f t="shared" si="37"/>
        <v>0</v>
      </c>
      <c r="V1163">
        <f>IF(Table2[[#This Row],[international_plan]]="yes",1,0)</f>
        <v>0</v>
      </c>
      <c r="W1163">
        <f>IF(Table2[[#This Row],[voice_mail_plan]]="yes",1,0)</f>
        <v>0</v>
      </c>
      <c r="X1163" t="str">
        <f t="shared" si="36"/>
        <v>Medium</v>
      </c>
      <c r="Y1163" t="str">
        <f>IF(Table2[[#This Row],[total_intl_charge]] &gt; AVERAGE($R$2:$R$4245),"High","Low")</f>
        <v>Low</v>
      </c>
      <c r="Z1163" t="str">
        <f>IF(AND(G1163&gt;AVERAGE(train!$G$2:$G$4251),K1163&gt;AVERAGE(train!$K$2:$K$4251)),"High Day &amp; Eve",IF(AND(G1163&gt;AVERAGE(train!$G$2:$G$4251),K1163&lt;=AVERAGE(train!$K$2:$K$4251)),"High Day Only",IF(AND(G1163&lt;=AVERAGE(train!$G$2:$G$4251),K1163&gt;AVERAGE(train!$K$2:$K$4251)),"High Eve Only","Low Usage")))</f>
        <v>High Day &amp; Eve</v>
      </c>
    </row>
    <row r="1164" spans="1:26">
      <c r="A1164" t="s">
        <v>73</v>
      </c>
      <c r="B1164">
        <v>96</v>
      </c>
      <c r="C1164" t="s">
        <v>28</v>
      </c>
      <c r="D1164" t="s">
        <v>22</v>
      </c>
      <c r="E1164" t="s">
        <v>22</v>
      </c>
      <c r="F1164">
        <v>0</v>
      </c>
      <c r="G1164">
        <v>179.5</v>
      </c>
      <c r="H1164">
        <v>125</v>
      </c>
      <c r="I1164">
        <v>30.52</v>
      </c>
      <c r="J1164">
        <v>162.30000000000001</v>
      </c>
      <c r="K1164">
        <v>139</v>
      </c>
      <c r="L1164">
        <v>13.8</v>
      </c>
      <c r="M1164">
        <v>264.5</v>
      </c>
      <c r="N1164">
        <v>133</v>
      </c>
      <c r="O1164">
        <v>11.9</v>
      </c>
      <c r="P1164">
        <v>6.6</v>
      </c>
      <c r="Q1164">
        <v>2</v>
      </c>
      <c r="R1164">
        <v>1.78</v>
      </c>
      <c r="S1164">
        <v>1</v>
      </c>
      <c r="T1164" t="s">
        <v>22</v>
      </c>
      <c r="U1164">
        <f t="shared" si="37"/>
        <v>0</v>
      </c>
      <c r="V1164">
        <f>IF(Table2[[#This Row],[international_plan]]="yes",1,0)</f>
        <v>0</v>
      </c>
      <c r="W1164">
        <f>IF(Table2[[#This Row],[voice_mail_plan]]="yes",1,0)</f>
        <v>0</v>
      </c>
      <c r="X1164" t="str">
        <f t="shared" si="36"/>
        <v>Medium</v>
      </c>
      <c r="Y1164" t="str">
        <f>IF(Table2[[#This Row],[total_intl_charge]] &gt; AVERAGE($R$2:$R$4245),"High","Low")</f>
        <v>Low</v>
      </c>
      <c r="Z1164" t="str">
        <f>IF(AND(G1164&gt;AVERAGE(train!$G$2:$G$4251),K1164&gt;AVERAGE(train!$K$2:$K$4251)),"High Day &amp; Eve",IF(AND(G1164&gt;AVERAGE(train!$G$2:$G$4251),K1164&lt;=AVERAGE(train!$K$2:$K$4251)),"High Day Only",IF(AND(G1164&lt;=AVERAGE(train!$G$2:$G$4251),K1164&gt;AVERAGE(train!$K$2:$K$4251)),"High Eve Only","Low Usage")))</f>
        <v>High Eve Only</v>
      </c>
    </row>
    <row r="1165" spans="1:26">
      <c r="A1165" t="s">
        <v>75</v>
      </c>
      <c r="B1165">
        <v>190</v>
      </c>
      <c r="C1165" t="s">
        <v>21</v>
      </c>
      <c r="D1165" t="s">
        <v>22</v>
      </c>
      <c r="E1165" t="s">
        <v>22</v>
      </c>
      <c r="F1165">
        <v>0</v>
      </c>
      <c r="G1165">
        <v>169.4</v>
      </c>
      <c r="H1165">
        <v>102</v>
      </c>
      <c r="I1165">
        <v>28.8</v>
      </c>
      <c r="J1165">
        <v>253.5</v>
      </c>
      <c r="K1165">
        <v>113</v>
      </c>
      <c r="L1165">
        <v>21.55</v>
      </c>
      <c r="M1165">
        <v>197.1</v>
      </c>
      <c r="N1165">
        <v>93</v>
      </c>
      <c r="O1165">
        <v>8.8699999999999992</v>
      </c>
      <c r="P1165">
        <v>8.9</v>
      </c>
      <c r="Q1165">
        <v>5</v>
      </c>
      <c r="R1165">
        <v>2.4</v>
      </c>
      <c r="S1165">
        <v>1</v>
      </c>
      <c r="T1165" t="s">
        <v>22</v>
      </c>
      <c r="U1165">
        <f t="shared" si="37"/>
        <v>0</v>
      </c>
      <c r="V1165">
        <f>IF(Table2[[#This Row],[international_plan]]="yes",1,0)</f>
        <v>0</v>
      </c>
      <c r="W1165">
        <f>IF(Table2[[#This Row],[voice_mail_plan]]="yes",1,0)</f>
        <v>0</v>
      </c>
      <c r="X1165" t="str">
        <f t="shared" si="36"/>
        <v>Very High</v>
      </c>
      <c r="Y1165" t="str">
        <f>IF(Table2[[#This Row],[total_intl_charge]] &gt; AVERAGE($R$2:$R$4245),"High","Low")</f>
        <v>Low</v>
      </c>
      <c r="Z1165" t="str">
        <f>IF(AND(G1165&gt;AVERAGE(train!$G$2:$G$4251),K1165&gt;AVERAGE(train!$K$2:$K$4251)),"High Day &amp; Eve",IF(AND(G1165&gt;AVERAGE(train!$G$2:$G$4251),K1165&lt;=AVERAGE(train!$K$2:$K$4251)),"High Day Only",IF(AND(G1165&lt;=AVERAGE(train!$G$2:$G$4251),K1165&gt;AVERAGE(train!$K$2:$K$4251)),"High Eve Only","Low Usage")))</f>
        <v>High Eve Only</v>
      </c>
    </row>
    <row r="1166" spans="1:26">
      <c r="A1166" t="s">
        <v>74</v>
      </c>
      <c r="B1166">
        <v>80</v>
      </c>
      <c r="C1166" t="s">
        <v>25</v>
      </c>
      <c r="D1166" t="s">
        <v>22</v>
      </c>
      <c r="E1166" t="s">
        <v>22</v>
      </c>
      <c r="F1166">
        <v>0</v>
      </c>
      <c r="G1166">
        <v>118.1</v>
      </c>
      <c r="H1166">
        <v>90</v>
      </c>
      <c r="I1166">
        <v>20.079999999999998</v>
      </c>
      <c r="J1166">
        <v>144.30000000000001</v>
      </c>
      <c r="K1166">
        <v>77</v>
      </c>
      <c r="L1166">
        <v>12.27</v>
      </c>
      <c r="M1166">
        <v>225.1</v>
      </c>
      <c r="N1166">
        <v>86</v>
      </c>
      <c r="O1166">
        <v>10.130000000000001</v>
      </c>
      <c r="P1166">
        <v>8.1999999999999993</v>
      </c>
      <c r="Q1166">
        <v>6</v>
      </c>
      <c r="R1166">
        <v>2.21</v>
      </c>
      <c r="S1166">
        <v>1</v>
      </c>
      <c r="T1166" t="s">
        <v>22</v>
      </c>
      <c r="U1166">
        <f t="shared" si="37"/>
        <v>0</v>
      </c>
      <c r="V1166">
        <f>IF(Table2[[#This Row],[international_plan]]="yes",1,0)</f>
        <v>0</v>
      </c>
      <c r="W1166">
        <f>IF(Table2[[#This Row],[voice_mail_plan]]="yes",1,0)</f>
        <v>0</v>
      </c>
      <c r="X1166" t="str">
        <f t="shared" si="36"/>
        <v>Medium</v>
      </c>
      <c r="Y1166" t="str">
        <f>IF(Table2[[#This Row],[total_intl_charge]] &gt; AVERAGE($R$2:$R$4245),"High","Low")</f>
        <v>Low</v>
      </c>
      <c r="Z1166" t="str">
        <f>IF(AND(G1166&gt;AVERAGE(train!$G$2:$G$4251),K1166&gt;AVERAGE(train!$K$2:$K$4251)),"High Day &amp; Eve",IF(AND(G1166&gt;AVERAGE(train!$G$2:$G$4251),K1166&lt;=AVERAGE(train!$K$2:$K$4251)),"High Day Only",IF(AND(G1166&lt;=AVERAGE(train!$G$2:$G$4251),K1166&gt;AVERAGE(train!$K$2:$K$4251)),"High Eve Only","Low Usage")))</f>
        <v>Low Usage</v>
      </c>
    </row>
    <row r="1167" spans="1:26">
      <c r="A1167" t="s">
        <v>43</v>
      </c>
      <c r="B1167">
        <v>108</v>
      </c>
      <c r="C1167" t="s">
        <v>21</v>
      </c>
      <c r="D1167" t="s">
        <v>22</v>
      </c>
      <c r="E1167" t="s">
        <v>22</v>
      </c>
      <c r="F1167">
        <v>0</v>
      </c>
      <c r="G1167">
        <v>112</v>
      </c>
      <c r="H1167">
        <v>105</v>
      </c>
      <c r="I1167">
        <v>19.04</v>
      </c>
      <c r="J1167">
        <v>193.7</v>
      </c>
      <c r="K1167">
        <v>110</v>
      </c>
      <c r="L1167">
        <v>16.46</v>
      </c>
      <c r="M1167">
        <v>208.9</v>
      </c>
      <c r="N1167">
        <v>93</v>
      </c>
      <c r="O1167">
        <v>9.4</v>
      </c>
      <c r="P1167">
        <v>4.0999999999999996</v>
      </c>
      <c r="Q1167">
        <v>4</v>
      </c>
      <c r="R1167">
        <v>1.1100000000000001</v>
      </c>
      <c r="S1167">
        <v>4</v>
      </c>
      <c r="T1167" t="s">
        <v>23</v>
      </c>
      <c r="U1167">
        <f t="shared" si="37"/>
        <v>1</v>
      </c>
      <c r="V1167">
        <f>IF(Table2[[#This Row],[international_plan]]="yes",1,0)</f>
        <v>0</v>
      </c>
      <c r="W1167">
        <f>IF(Table2[[#This Row],[voice_mail_plan]]="yes",1,0)</f>
        <v>0</v>
      </c>
      <c r="X1167" t="str">
        <f t="shared" si="36"/>
        <v>High</v>
      </c>
      <c r="Y1167" t="str">
        <f>IF(Table2[[#This Row],[total_intl_charge]] &gt; AVERAGE($R$2:$R$4245),"High","Low")</f>
        <v>Low</v>
      </c>
      <c r="Z1167" t="str">
        <f>IF(AND(G1167&gt;AVERAGE(train!$G$2:$G$4251),K1167&gt;AVERAGE(train!$K$2:$K$4251)),"High Day &amp; Eve",IF(AND(G1167&gt;AVERAGE(train!$G$2:$G$4251),K1167&lt;=AVERAGE(train!$K$2:$K$4251)),"High Day Only",IF(AND(G1167&lt;=AVERAGE(train!$G$2:$G$4251),K1167&gt;AVERAGE(train!$K$2:$K$4251)),"High Eve Only","Low Usage")))</f>
        <v>High Eve Only</v>
      </c>
    </row>
    <row r="1168" spans="1:26">
      <c r="A1168" t="s">
        <v>53</v>
      </c>
      <c r="B1168">
        <v>97</v>
      </c>
      <c r="C1168" t="s">
        <v>25</v>
      </c>
      <c r="D1168" t="s">
        <v>22</v>
      </c>
      <c r="E1168" t="s">
        <v>23</v>
      </c>
      <c r="F1168">
        <v>32</v>
      </c>
      <c r="G1168">
        <v>168.4</v>
      </c>
      <c r="H1168">
        <v>129</v>
      </c>
      <c r="I1168">
        <v>28.63</v>
      </c>
      <c r="J1168">
        <v>225.9</v>
      </c>
      <c r="K1168">
        <v>97</v>
      </c>
      <c r="L1168">
        <v>19.2</v>
      </c>
      <c r="M1168">
        <v>191.8</v>
      </c>
      <c r="N1168">
        <v>95</v>
      </c>
      <c r="O1168">
        <v>8.6300000000000008</v>
      </c>
      <c r="P1168">
        <v>8.5</v>
      </c>
      <c r="Q1168">
        <v>7</v>
      </c>
      <c r="R1168">
        <v>2.2999999999999998</v>
      </c>
      <c r="S1168">
        <v>0</v>
      </c>
      <c r="T1168" t="s">
        <v>22</v>
      </c>
      <c r="U1168">
        <f t="shared" si="37"/>
        <v>0</v>
      </c>
      <c r="V1168">
        <f>IF(Table2[[#This Row],[international_plan]]="yes",1,0)</f>
        <v>0</v>
      </c>
      <c r="W1168">
        <f>IF(Table2[[#This Row],[voice_mail_plan]]="yes",1,0)</f>
        <v>1</v>
      </c>
      <c r="X1168" t="str">
        <f t="shared" si="36"/>
        <v>Medium</v>
      </c>
      <c r="Y1168" t="str">
        <f>IF(Table2[[#This Row],[total_intl_charge]] &gt; AVERAGE($R$2:$R$4245),"High","Low")</f>
        <v>Low</v>
      </c>
      <c r="Z1168" t="str">
        <f>IF(AND(G1168&gt;AVERAGE(train!$G$2:$G$4251),K1168&gt;AVERAGE(train!$K$2:$K$4251)),"High Day &amp; Eve",IF(AND(G1168&gt;AVERAGE(train!$G$2:$G$4251),K1168&lt;=AVERAGE(train!$K$2:$K$4251)),"High Day Only",IF(AND(G1168&lt;=AVERAGE(train!$G$2:$G$4251),K1168&gt;AVERAGE(train!$K$2:$K$4251)),"High Eve Only","Low Usage")))</f>
        <v>Low Usage</v>
      </c>
    </row>
    <row r="1169" spans="1:26">
      <c r="A1169" t="s">
        <v>64</v>
      </c>
      <c r="B1169">
        <v>84</v>
      </c>
      <c r="C1169" t="s">
        <v>21</v>
      </c>
      <c r="D1169" t="s">
        <v>22</v>
      </c>
      <c r="E1169" t="s">
        <v>23</v>
      </c>
      <c r="F1169">
        <v>42</v>
      </c>
      <c r="G1169">
        <v>214.3</v>
      </c>
      <c r="H1169">
        <v>112</v>
      </c>
      <c r="I1169">
        <v>36.43</v>
      </c>
      <c r="J1169">
        <v>188.2</v>
      </c>
      <c r="K1169">
        <v>107</v>
      </c>
      <c r="L1169">
        <v>16</v>
      </c>
      <c r="M1169">
        <v>333.5</v>
      </c>
      <c r="N1169">
        <v>117</v>
      </c>
      <c r="O1169">
        <v>15.01</v>
      </c>
      <c r="P1169">
        <v>11.3</v>
      </c>
      <c r="Q1169">
        <v>10</v>
      </c>
      <c r="R1169">
        <v>3.05</v>
      </c>
      <c r="S1169">
        <v>0</v>
      </c>
      <c r="T1169" t="s">
        <v>22</v>
      </c>
      <c r="U1169">
        <f t="shared" si="37"/>
        <v>0</v>
      </c>
      <c r="V1169">
        <f>IF(Table2[[#This Row],[international_plan]]="yes",1,0)</f>
        <v>0</v>
      </c>
      <c r="W1169">
        <f>IF(Table2[[#This Row],[voice_mail_plan]]="yes",1,0)</f>
        <v>1</v>
      </c>
      <c r="X1169" t="str">
        <f t="shared" si="36"/>
        <v>Medium</v>
      </c>
      <c r="Y1169" t="str">
        <f>IF(Table2[[#This Row],[total_intl_charge]] &gt; AVERAGE($R$2:$R$4245),"High","Low")</f>
        <v>High</v>
      </c>
      <c r="Z1169" t="str">
        <f>IF(AND(G1169&gt;AVERAGE(train!$G$2:$G$4251),K1169&gt;AVERAGE(train!$K$2:$K$4251)),"High Day &amp; Eve",IF(AND(G1169&gt;AVERAGE(train!$G$2:$G$4251),K1169&lt;=AVERAGE(train!$K$2:$K$4251)),"High Day Only",IF(AND(G1169&lt;=AVERAGE(train!$G$2:$G$4251),K1169&gt;AVERAGE(train!$K$2:$K$4251)),"High Eve Only","Low Usage")))</f>
        <v>High Day &amp; Eve</v>
      </c>
    </row>
    <row r="1170" spans="1:26">
      <c r="A1170" t="s">
        <v>20</v>
      </c>
      <c r="B1170">
        <v>65</v>
      </c>
      <c r="C1170" t="s">
        <v>21</v>
      </c>
      <c r="D1170" t="s">
        <v>22</v>
      </c>
      <c r="E1170" t="s">
        <v>22</v>
      </c>
      <c r="F1170">
        <v>0</v>
      </c>
      <c r="G1170">
        <v>245.7</v>
      </c>
      <c r="H1170">
        <v>139</v>
      </c>
      <c r="I1170">
        <v>41.77</v>
      </c>
      <c r="J1170">
        <v>241.9</v>
      </c>
      <c r="K1170">
        <v>113</v>
      </c>
      <c r="L1170">
        <v>20.56</v>
      </c>
      <c r="M1170">
        <v>285.3</v>
      </c>
      <c r="N1170">
        <v>117</v>
      </c>
      <c r="O1170">
        <v>12.84</v>
      </c>
      <c r="P1170">
        <v>4.2</v>
      </c>
      <c r="Q1170">
        <v>5</v>
      </c>
      <c r="R1170">
        <v>1.1299999999999999</v>
      </c>
      <c r="S1170">
        <v>4</v>
      </c>
      <c r="T1170" t="s">
        <v>23</v>
      </c>
      <c r="U1170">
        <f t="shared" si="37"/>
        <v>1</v>
      </c>
      <c r="V1170">
        <f>IF(Table2[[#This Row],[international_plan]]="yes",1,0)</f>
        <v>0</v>
      </c>
      <c r="W1170">
        <f>IF(Table2[[#This Row],[voice_mail_plan]]="yes",1,0)</f>
        <v>0</v>
      </c>
      <c r="X1170" t="str">
        <f t="shared" si="36"/>
        <v>Low</v>
      </c>
      <c r="Y1170" t="str">
        <f>IF(Table2[[#This Row],[total_intl_charge]] &gt; AVERAGE($R$2:$R$4245),"High","Low")</f>
        <v>Low</v>
      </c>
      <c r="Z1170" t="str">
        <f>IF(AND(G1170&gt;AVERAGE(train!$G$2:$G$4251),K1170&gt;AVERAGE(train!$K$2:$K$4251)),"High Day &amp; Eve",IF(AND(G1170&gt;AVERAGE(train!$G$2:$G$4251),K1170&lt;=AVERAGE(train!$K$2:$K$4251)),"High Day Only",IF(AND(G1170&lt;=AVERAGE(train!$G$2:$G$4251),K1170&gt;AVERAGE(train!$K$2:$K$4251)),"High Eve Only","Low Usage")))</f>
        <v>High Day &amp; Eve</v>
      </c>
    </row>
    <row r="1171" spans="1:26">
      <c r="A1171" t="s">
        <v>72</v>
      </c>
      <c r="B1171">
        <v>58</v>
      </c>
      <c r="C1171" t="s">
        <v>21</v>
      </c>
      <c r="D1171" t="s">
        <v>23</v>
      </c>
      <c r="E1171" t="s">
        <v>23</v>
      </c>
      <c r="F1171">
        <v>43</v>
      </c>
      <c r="G1171">
        <v>142.80000000000001</v>
      </c>
      <c r="H1171">
        <v>96</v>
      </c>
      <c r="I1171">
        <v>24.28</v>
      </c>
      <c r="J1171">
        <v>272.3</v>
      </c>
      <c r="K1171">
        <v>100</v>
      </c>
      <c r="L1171">
        <v>23.15</v>
      </c>
      <c r="M1171">
        <v>193.4</v>
      </c>
      <c r="N1171">
        <v>105</v>
      </c>
      <c r="O1171">
        <v>8.6999999999999993</v>
      </c>
      <c r="P1171">
        <v>8.9</v>
      </c>
      <c r="Q1171">
        <v>4</v>
      </c>
      <c r="R1171">
        <v>2.4</v>
      </c>
      <c r="S1171">
        <v>1</v>
      </c>
      <c r="T1171" t="s">
        <v>22</v>
      </c>
      <c r="U1171">
        <f t="shared" si="37"/>
        <v>0</v>
      </c>
      <c r="V1171">
        <f>IF(Table2[[#This Row],[international_plan]]="yes",1,0)</f>
        <v>1</v>
      </c>
      <c r="W1171">
        <f>IF(Table2[[#This Row],[voice_mail_plan]]="yes",1,0)</f>
        <v>1</v>
      </c>
      <c r="X1171" t="str">
        <f t="shared" si="36"/>
        <v>Low</v>
      </c>
      <c r="Y1171" t="str">
        <f>IF(Table2[[#This Row],[total_intl_charge]] &gt; AVERAGE($R$2:$R$4245),"High","Low")</f>
        <v>Low</v>
      </c>
      <c r="Z1171" t="str">
        <f>IF(AND(G1171&gt;AVERAGE(train!$G$2:$G$4251),K1171&gt;AVERAGE(train!$K$2:$K$4251)),"High Day &amp; Eve",IF(AND(G1171&gt;AVERAGE(train!$G$2:$G$4251),K1171&lt;=AVERAGE(train!$K$2:$K$4251)),"High Day Only",IF(AND(G1171&lt;=AVERAGE(train!$G$2:$G$4251),K1171&gt;AVERAGE(train!$K$2:$K$4251)),"High Eve Only","Low Usage")))</f>
        <v>Low Usage</v>
      </c>
    </row>
    <row r="1172" spans="1:26">
      <c r="A1172" t="s">
        <v>29</v>
      </c>
      <c r="B1172">
        <v>36</v>
      </c>
      <c r="C1172" t="s">
        <v>21</v>
      </c>
      <c r="D1172" t="s">
        <v>22</v>
      </c>
      <c r="E1172" t="s">
        <v>22</v>
      </c>
      <c r="F1172">
        <v>0</v>
      </c>
      <c r="G1172">
        <v>202.4</v>
      </c>
      <c r="H1172">
        <v>115</v>
      </c>
      <c r="I1172">
        <v>34.409999999999997</v>
      </c>
      <c r="J1172">
        <v>230.7</v>
      </c>
      <c r="K1172">
        <v>115</v>
      </c>
      <c r="L1172">
        <v>19.61</v>
      </c>
      <c r="M1172">
        <v>202</v>
      </c>
      <c r="N1172">
        <v>127</v>
      </c>
      <c r="O1172">
        <v>9.09</v>
      </c>
      <c r="P1172">
        <v>10.199999999999999</v>
      </c>
      <c r="Q1172">
        <v>2</v>
      </c>
      <c r="R1172">
        <v>2.75</v>
      </c>
      <c r="S1172">
        <v>3</v>
      </c>
      <c r="T1172" t="s">
        <v>22</v>
      </c>
      <c r="U1172">
        <f t="shared" si="37"/>
        <v>0</v>
      </c>
      <c r="V1172">
        <f>IF(Table2[[#This Row],[international_plan]]="yes",1,0)</f>
        <v>0</v>
      </c>
      <c r="W1172">
        <f>IF(Table2[[#This Row],[voice_mail_plan]]="yes",1,0)</f>
        <v>0</v>
      </c>
      <c r="X1172" t="str">
        <f t="shared" si="36"/>
        <v>Low</v>
      </c>
      <c r="Y1172" t="str">
        <f>IF(Table2[[#This Row],[total_intl_charge]] &gt; AVERAGE($R$2:$R$4245),"High","Low")</f>
        <v>Low</v>
      </c>
      <c r="Z1172" t="str">
        <f>IF(AND(G1172&gt;AVERAGE(train!$G$2:$G$4251),K1172&gt;AVERAGE(train!$K$2:$K$4251)),"High Day &amp; Eve",IF(AND(G1172&gt;AVERAGE(train!$G$2:$G$4251),K1172&lt;=AVERAGE(train!$K$2:$K$4251)),"High Day Only",IF(AND(G1172&lt;=AVERAGE(train!$G$2:$G$4251),K1172&gt;AVERAGE(train!$K$2:$K$4251)),"High Eve Only","Low Usage")))</f>
        <v>High Day &amp; Eve</v>
      </c>
    </row>
    <row r="1173" spans="1:26">
      <c r="A1173" t="s">
        <v>51</v>
      </c>
      <c r="B1173">
        <v>54</v>
      </c>
      <c r="C1173" t="s">
        <v>21</v>
      </c>
      <c r="D1173" t="s">
        <v>22</v>
      </c>
      <c r="E1173" t="s">
        <v>22</v>
      </c>
      <c r="F1173">
        <v>0</v>
      </c>
      <c r="G1173">
        <v>116.8</v>
      </c>
      <c r="H1173">
        <v>119</v>
      </c>
      <c r="I1173">
        <v>19.86</v>
      </c>
      <c r="J1173">
        <v>123.1</v>
      </c>
      <c r="K1173">
        <v>123</v>
      </c>
      <c r="L1173">
        <v>10.46</v>
      </c>
      <c r="M1173">
        <v>217.5</v>
      </c>
      <c r="N1173">
        <v>101</v>
      </c>
      <c r="O1173">
        <v>9.7899999999999991</v>
      </c>
      <c r="P1173">
        <v>12</v>
      </c>
      <c r="Q1173">
        <v>2</v>
      </c>
      <c r="R1173">
        <v>3.24</v>
      </c>
      <c r="S1173">
        <v>1</v>
      </c>
      <c r="T1173" t="s">
        <v>22</v>
      </c>
      <c r="U1173">
        <f t="shared" si="37"/>
        <v>0</v>
      </c>
      <c r="V1173">
        <f>IF(Table2[[#This Row],[international_plan]]="yes",1,0)</f>
        <v>0</v>
      </c>
      <c r="W1173">
        <f>IF(Table2[[#This Row],[voice_mail_plan]]="yes",1,0)</f>
        <v>0</v>
      </c>
      <c r="X1173" t="str">
        <f t="shared" si="36"/>
        <v>Low</v>
      </c>
      <c r="Y1173" t="str">
        <f>IF(Table2[[#This Row],[total_intl_charge]] &gt; AVERAGE($R$2:$R$4245),"High","Low")</f>
        <v>High</v>
      </c>
      <c r="Z1173" t="str">
        <f>IF(AND(G1173&gt;AVERAGE(train!$G$2:$G$4251),K1173&gt;AVERAGE(train!$K$2:$K$4251)),"High Day &amp; Eve",IF(AND(G1173&gt;AVERAGE(train!$G$2:$G$4251),K1173&lt;=AVERAGE(train!$K$2:$K$4251)),"High Day Only",IF(AND(G1173&lt;=AVERAGE(train!$G$2:$G$4251),K1173&gt;AVERAGE(train!$K$2:$K$4251)),"High Eve Only","Low Usage")))</f>
        <v>High Eve Only</v>
      </c>
    </row>
    <row r="1174" spans="1:26">
      <c r="A1174" t="s">
        <v>24</v>
      </c>
      <c r="B1174">
        <v>45</v>
      </c>
      <c r="C1174" t="s">
        <v>28</v>
      </c>
      <c r="D1174" t="s">
        <v>22</v>
      </c>
      <c r="E1174" t="s">
        <v>22</v>
      </c>
      <c r="F1174">
        <v>0</v>
      </c>
      <c r="G1174">
        <v>155.69999999999999</v>
      </c>
      <c r="H1174">
        <v>110</v>
      </c>
      <c r="I1174">
        <v>26.47</v>
      </c>
      <c r="J1174">
        <v>260.3</v>
      </c>
      <c r="K1174">
        <v>103</v>
      </c>
      <c r="L1174">
        <v>22.13</v>
      </c>
      <c r="M1174">
        <v>192.2</v>
      </c>
      <c r="N1174">
        <v>98</v>
      </c>
      <c r="O1174">
        <v>8.65</v>
      </c>
      <c r="P1174">
        <v>11</v>
      </c>
      <c r="Q1174">
        <v>1</v>
      </c>
      <c r="R1174">
        <v>2.97</v>
      </c>
      <c r="S1174">
        <v>1</v>
      </c>
      <c r="T1174" t="s">
        <v>22</v>
      </c>
      <c r="U1174">
        <f t="shared" si="37"/>
        <v>0</v>
      </c>
      <c r="V1174">
        <f>IF(Table2[[#This Row],[international_plan]]="yes",1,0)</f>
        <v>0</v>
      </c>
      <c r="W1174">
        <f>IF(Table2[[#This Row],[voice_mail_plan]]="yes",1,0)</f>
        <v>0</v>
      </c>
      <c r="X1174" t="str">
        <f t="shared" si="36"/>
        <v>Low</v>
      </c>
      <c r="Y1174" t="str">
        <f>IF(Table2[[#This Row],[total_intl_charge]] &gt; AVERAGE($R$2:$R$4245),"High","Low")</f>
        <v>High</v>
      </c>
      <c r="Z1174" t="str">
        <f>IF(AND(G1174&gt;AVERAGE(train!$G$2:$G$4251),K1174&gt;AVERAGE(train!$K$2:$K$4251)),"High Day &amp; Eve",IF(AND(G1174&gt;AVERAGE(train!$G$2:$G$4251),K1174&lt;=AVERAGE(train!$K$2:$K$4251)),"High Day Only",IF(AND(G1174&lt;=AVERAGE(train!$G$2:$G$4251),K1174&gt;AVERAGE(train!$K$2:$K$4251)),"High Eve Only","Low Usage")))</f>
        <v>High Eve Only</v>
      </c>
    </row>
    <row r="1175" spans="1:26">
      <c r="A1175" t="s">
        <v>64</v>
      </c>
      <c r="B1175">
        <v>72</v>
      </c>
      <c r="C1175" t="s">
        <v>21</v>
      </c>
      <c r="D1175" t="s">
        <v>22</v>
      </c>
      <c r="E1175" t="s">
        <v>23</v>
      </c>
      <c r="F1175">
        <v>21</v>
      </c>
      <c r="G1175">
        <v>138.1</v>
      </c>
      <c r="H1175">
        <v>113</v>
      </c>
      <c r="I1175">
        <v>23.48</v>
      </c>
      <c r="J1175">
        <v>260.10000000000002</v>
      </c>
      <c r="K1175">
        <v>83</v>
      </c>
      <c r="L1175">
        <v>22.11</v>
      </c>
      <c r="M1175">
        <v>135.4</v>
      </c>
      <c r="N1175">
        <v>118</v>
      </c>
      <c r="O1175">
        <v>6.09</v>
      </c>
      <c r="P1175">
        <v>8.1999999999999993</v>
      </c>
      <c r="Q1175">
        <v>2</v>
      </c>
      <c r="R1175">
        <v>2.21</v>
      </c>
      <c r="S1175">
        <v>2</v>
      </c>
      <c r="T1175" t="s">
        <v>22</v>
      </c>
      <c r="U1175">
        <f t="shared" si="37"/>
        <v>0</v>
      </c>
      <c r="V1175">
        <f>IF(Table2[[#This Row],[international_plan]]="yes",1,0)</f>
        <v>0</v>
      </c>
      <c r="W1175">
        <f>IF(Table2[[#This Row],[voice_mail_plan]]="yes",1,0)</f>
        <v>1</v>
      </c>
      <c r="X1175" t="str">
        <f t="shared" si="36"/>
        <v>Low</v>
      </c>
      <c r="Y1175" t="str">
        <f>IF(Table2[[#This Row],[total_intl_charge]] &gt; AVERAGE($R$2:$R$4245),"High","Low")</f>
        <v>Low</v>
      </c>
      <c r="Z1175" t="str">
        <f>IF(AND(G1175&gt;AVERAGE(train!$G$2:$G$4251),K1175&gt;AVERAGE(train!$K$2:$K$4251)),"High Day &amp; Eve",IF(AND(G1175&gt;AVERAGE(train!$G$2:$G$4251),K1175&lt;=AVERAGE(train!$K$2:$K$4251)),"High Day Only",IF(AND(G1175&lt;=AVERAGE(train!$G$2:$G$4251),K1175&gt;AVERAGE(train!$K$2:$K$4251)),"High Eve Only","Low Usage")))</f>
        <v>Low Usage</v>
      </c>
    </row>
    <row r="1176" spans="1:26">
      <c r="A1176" t="s">
        <v>74</v>
      </c>
      <c r="B1176">
        <v>141</v>
      </c>
      <c r="C1176" t="s">
        <v>25</v>
      </c>
      <c r="D1176" t="s">
        <v>22</v>
      </c>
      <c r="E1176" t="s">
        <v>22</v>
      </c>
      <c r="F1176">
        <v>0</v>
      </c>
      <c r="G1176">
        <v>51.9</v>
      </c>
      <c r="H1176">
        <v>108</v>
      </c>
      <c r="I1176">
        <v>8.82</v>
      </c>
      <c r="J1176">
        <v>162</v>
      </c>
      <c r="K1176">
        <v>83</v>
      </c>
      <c r="L1176">
        <v>13.77</v>
      </c>
      <c r="M1176">
        <v>223.5</v>
      </c>
      <c r="N1176">
        <v>115</v>
      </c>
      <c r="O1176">
        <v>10.06</v>
      </c>
      <c r="P1176">
        <v>10.1</v>
      </c>
      <c r="Q1176">
        <v>3</v>
      </c>
      <c r="R1176">
        <v>2.73</v>
      </c>
      <c r="S1176">
        <v>3</v>
      </c>
      <c r="T1176" t="s">
        <v>22</v>
      </c>
      <c r="U1176">
        <f t="shared" si="37"/>
        <v>0</v>
      </c>
      <c r="V1176">
        <f>IF(Table2[[#This Row],[international_plan]]="yes",1,0)</f>
        <v>0</v>
      </c>
      <c r="W1176">
        <f>IF(Table2[[#This Row],[voice_mail_plan]]="yes",1,0)</f>
        <v>0</v>
      </c>
      <c r="X1176" t="str">
        <f t="shared" si="36"/>
        <v>Very High</v>
      </c>
      <c r="Y1176" t="str">
        <f>IF(Table2[[#This Row],[total_intl_charge]] &gt; AVERAGE($R$2:$R$4245),"High","Low")</f>
        <v>Low</v>
      </c>
      <c r="Z1176" t="str">
        <f>IF(AND(G1176&gt;AVERAGE(train!$G$2:$G$4251),K1176&gt;AVERAGE(train!$K$2:$K$4251)),"High Day &amp; Eve",IF(AND(G1176&gt;AVERAGE(train!$G$2:$G$4251),K1176&lt;=AVERAGE(train!$K$2:$K$4251)),"High Day Only",IF(AND(G1176&lt;=AVERAGE(train!$G$2:$G$4251),K1176&gt;AVERAGE(train!$K$2:$K$4251)),"High Eve Only","Low Usage")))</f>
        <v>Low Usage</v>
      </c>
    </row>
    <row r="1177" spans="1:26">
      <c r="A1177" t="s">
        <v>57</v>
      </c>
      <c r="B1177">
        <v>20</v>
      </c>
      <c r="C1177" t="s">
        <v>21</v>
      </c>
      <c r="D1177" t="s">
        <v>22</v>
      </c>
      <c r="E1177" t="s">
        <v>23</v>
      </c>
      <c r="F1177">
        <v>35</v>
      </c>
      <c r="G1177">
        <v>171.5</v>
      </c>
      <c r="H1177">
        <v>98</v>
      </c>
      <c r="I1177">
        <v>29.16</v>
      </c>
      <c r="J1177">
        <v>153.1</v>
      </c>
      <c r="K1177">
        <v>127</v>
      </c>
      <c r="L1177">
        <v>13.01</v>
      </c>
      <c r="M1177">
        <v>165.6</v>
      </c>
      <c r="N1177">
        <v>125</v>
      </c>
      <c r="O1177">
        <v>7.45</v>
      </c>
      <c r="P1177">
        <v>7.1</v>
      </c>
      <c r="Q1177">
        <v>3</v>
      </c>
      <c r="R1177">
        <v>1.92</v>
      </c>
      <c r="S1177">
        <v>0</v>
      </c>
      <c r="T1177" t="s">
        <v>22</v>
      </c>
      <c r="U1177">
        <f t="shared" si="37"/>
        <v>0</v>
      </c>
      <c r="V1177">
        <f>IF(Table2[[#This Row],[international_plan]]="yes",1,0)</f>
        <v>0</v>
      </c>
      <c r="W1177">
        <f>IF(Table2[[#This Row],[voice_mail_plan]]="yes",1,0)</f>
        <v>1</v>
      </c>
      <c r="X1177" t="str">
        <f t="shared" si="36"/>
        <v>Low</v>
      </c>
      <c r="Y1177" t="str">
        <f>IF(Table2[[#This Row],[total_intl_charge]] &gt; AVERAGE($R$2:$R$4245),"High","Low")</f>
        <v>Low</v>
      </c>
      <c r="Z1177" t="str">
        <f>IF(AND(G1177&gt;AVERAGE(train!$G$2:$G$4251),K1177&gt;AVERAGE(train!$K$2:$K$4251)),"High Day &amp; Eve",IF(AND(G1177&gt;AVERAGE(train!$G$2:$G$4251),K1177&lt;=AVERAGE(train!$K$2:$K$4251)),"High Day Only",IF(AND(G1177&lt;=AVERAGE(train!$G$2:$G$4251),K1177&gt;AVERAGE(train!$K$2:$K$4251)),"High Eve Only","Low Usage")))</f>
        <v>High Eve Only</v>
      </c>
    </row>
    <row r="1178" spans="1:26">
      <c r="A1178" t="s">
        <v>20</v>
      </c>
      <c r="B1178">
        <v>94</v>
      </c>
      <c r="C1178" t="s">
        <v>28</v>
      </c>
      <c r="D1178" t="s">
        <v>22</v>
      </c>
      <c r="E1178" t="s">
        <v>22</v>
      </c>
      <c r="F1178">
        <v>0</v>
      </c>
      <c r="G1178">
        <v>194.1</v>
      </c>
      <c r="H1178">
        <v>62</v>
      </c>
      <c r="I1178">
        <v>33</v>
      </c>
      <c r="J1178">
        <v>227.2</v>
      </c>
      <c r="K1178">
        <v>54</v>
      </c>
      <c r="L1178">
        <v>19.309999999999999</v>
      </c>
      <c r="M1178">
        <v>190.4</v>
      </c>
      <c r="N1178">
        <v>115</v>
      </c>
      <c r="O1178">
        <v>8.57</v>
      </c>
      <c r="P1178">
        <v>15.3</v>
      </c>
      <c r="Q1178">
        <v>4</v>
      </c>
      <c r="R1178">
        <v>4.13</v>
      </c>
      <c r="S1178">
        <v>1</v>
      </c>
      <c r="T1178" t="s">
        <v>22</v>
      </c>
      <c r="U1178">
        <f t="shared" si="37"/>
        <v>0</v>
      </c>
      <c r="V1178">
        <f>IF(Table2[[#This Row],[international_plan]]="yes",1,0)</f>
        <v>0</v>
      </c>
      <c r="W1178">
        <f>IF(Table2[[#This Row],[voice_mail_plan]]="yes",1,0)</f>
        <v>0</v>
      </c>
      <c r="X1178" t="str">
        <f t="shared" si="36"/>
        <v>Medium</v>
      </c>
      <c r="Y1178" t="str">
        <f>IF(Table2[[#This Row],[total_intl_charge]] &gt; AVERAGE($R$2:$R$4245),"High","Low")</f>
        <v>High</v>
      </c>
      <c r="Z1178" t="str">
        <f>IF(AND(G1178&gt;AVERAGE(train!$G$2:$G$4251),K1178&gt;AVERAGE(train!$K$2:$K$4251)),"High Day &amp; Eve",IF(AND(G1178&gt;AVERAGE(train!$G$2:$G$4251),K1178&lt;=AVERAGE(train!$K$2:$K$4251)),"High Day Only",IF(AND(G1178&lt;=AVERAGE(train!$G$2:$G$4251),K1178&gt;AVERAGE(train!$K$2:$K$4251)),"High Eve Only","Low Usage")))</f>
        <v>High Day Only</v>
      </c>
    </row>
    <row r="1179" spans="1:26">
      <c r="A1179" t="s">
        <v>36</v>
      </c>
      <c r="B1179">
        <v>40</v>
      </c>
      <c r="C1179" t="s">
        <v>28</v>
      </c>
      <c r="D1179" t="s">
        <v>22</v>
      </c>
      <c r="E1179" t="s">
        <v>22</v>
      </c>
      <c r="F1179">
        <v>0</v>
      </c>
      <c r="G1179">
        <v>115.7</v>
      </c>
      <c r="H1179">
        <v>105</v>
      </c>
      <c r="I1179">
        <v>19.670000000000002</v>
      </c>
      <c r="J1179">
        <v>127.8</v>
      </c>
      <c r="K1179">
        <v>113</v>
      </c>
      <c r="L1179">
        <v>10.86</v>
      </c>
      <c r="M1179">
        <v>107.5</v>
      </c>
      <c r="N1179">
        <v>91</v>
      </c>
      <c r="O1179">
        <v>4.84</v>
      </c>
      <c r="P1179">
        <v>9.3000000000000007</v>
      </c>
      <c r="Q1179">
        <v>6</v>
      </c>
      <c r="R1179">
        <v>2.5099999999999998</v>
      </c>
      <c r="S1179">
        <v>1</v>
      </c>
      <c r="T1179" t="s">
        <v>22</v>
      </c>
      <c r="U1179">
        <f t="shared" si="37"/>
        <v>0</v>
      </c>
      <c r="V1179">
        <f>IF(Table2[[#This Row],[international_plan]]="yes",1,0)</f>
        <v>0</v>
      </c>
      <c r="W1179">
        <f>IF(Table2[[#This Row],[voice_mail_plan]]="yes",1,0)</f>
        <v>0</v>
      </c>
      <c r="X1179" t="str">
        <f t="shared" si="36"/>
        <v>Low</v>
      </c>
      <c r="Y1179" t="str">
        <f>IF(Table2[[#This Row],[total_intl_charge]] &gt; AVERAGE($R$2:$R$4245),"High","Low")</f>
        <v>Low</v>
      </c>
      <c r="Z1179" t="str">
        <f>IF(AND(G1179&gt;AVERAGE(train!$G$2:$G$4251),K1179&gt;AVERAGE(train!$K$2:$K$4251)),"High Day &amp; Eve",IF(AND(G1179&gt;AVERAGE(train!$G$2:$G$4251),K1179&lt;=AVERAGE(train!$K$2:$K$4251)),"High Day Only",IF(AND(G1179&lt;=AVERAGE(train!$G$2:$G$4251),K1179&gt;AVERAGE(train!$K$2:$K$4251)),"High Eve Only","Low Usage")))</f>
        <v>High Eve Only</v>
      </c>
    </row>
    <row r="1180" spans="1:26">
      <c r="A1180" t="s">
        <v>26</v>
      </c>
      <c r="B1180">
        <v>101</v>
      </c>
      <c r="C1180" t="s">
        <v>21</v>
      </c>
      <c r="D1180" t="s">
        <v>22</v>
      </c>
      <c r="E1180" t="s">
        <v>22</v>
      </c>
      <c r="F1180">
        <v>0</v>
      </c>
      <c r="G1180">
        <v>269.7</v>
      </c>
      <c r="H1180">
        <v>85</v>
      </c>
      <c r="I1180">
        <v>45.85</v>
      </c>
      <c r="J1180">
        <v>207.6</v>
      </c>
      <c r="K1180">
        <v>86</v>
      </c>
      <c r="L1180">
        <v>17.649999999999999</v>
      </c>
      <c r="M1180">
        <v>214.2</v>
      </c>
      <c r="N1180">
        <v>107</v>
      </c>
      <c r="O1180">
        <v>9.64</v>
      </c>
      <c r="P1180">
        <v>4.5</v>
      </c>
      <c r="Q1180">
        <v>15</v>
      </c>
      <c r="R1180">
        <v>1.22</v>
      </c>
      <c r="S1180">
        <v>3</v>
      </c>
      <c r="T1180" t="s">
        <v>23</v>
      </c>
      <c r="U1180">
        <f t="shared" si="37"/>
        <v>1</v>
      </c>
      <c r="V1180">
        <f>IF(Table2[[#This Row],[international_plan]]="yes",1,0)</f>
        <v>0</v>
      </c>
      <c r="W1180">
        <f>IF(Table2[[#This Row],[voice_mail_plan]]="yes",1,0)</f>
        <v>0</v>
      </c>
      <c r="X1180" t="str">
        <f t="shared" si="36"/>
        <v>High</v>
      </c>
      <c r="Y1180" t="str">
        <f>IF(Table2[[#This Row],[total_intl_charge]] &gt; AVERAGE($R$2:$R$4245),"High","Low")</f>
        <v>Low</v>
      </c>
      <c r="Z1180" t="str">
        <f>IF(AND(G1180&gt;AVERAGE(train!$G$2:$G$4251),K1180&gt;AVERAGE(train!$K$2:$K$4251)),"High Day &amp; Eve",IF(AND(G1180&gt;AVERAGE(train!$G$2:$G$4251),K1180&lt;=AVERAGE(train!$K$2:$K$4251)),"High Day Only",IF(AND(G1180&lt;=AVERAGE(train!$G$2:$G$4251),K1180&gt;AVERAGE(train!$K$2:$K$4251)),"High Eve Only","Low Usage")))</f>
        <v>High Day Only</v>
      </c>
    </row>
    <row r="1181" spans="1:26">
      <c r="A1181" t="s">
        <v>58</v>
      </c>
      <c r="B1181">
        <v>170</v>
      </c>
      <c r="C1181" t="s">
        <v>21</v>
      </c>
      <c r="D1181" t="s">
        <v>22</v>
      </c>
      <c r="E1181" t="s">
        <v>22</v>
      </c>
      <c r="F1181">
        <v>0</v>
      </c>
      <c r="G1181">
        <v>246.4</v>
      </c>
      <c r="H1181">
        <v>107</v>
      </c>
      <c r="I1181">
        <v>41.89</v>
      </c>
      <c r="J1181">
        <v>228.1</v>
      </c>
      <c r="K1181">
        <v>124</v>
      </c>
      <c r="L1181">
        <v>19.39</v>
      </c>
      <c r="M1181">
        <v>166.4</v>
      </c>
      <c r="N1181">
        <v>95</v>
      </c>
      <c r="O1181">
        <v>7.49</v>
      </c>
      <c r="P1181">
        <v>9.1</v>
      </c>
      <c r="Q1181">
        <v>8</v>
      </c>
      <c r="R1181">
        <v>2.46</v>
      </c>
      <c r="S1181">
        <v>0</v>
      </c>
      <c r="T1181" t="s">
        <v>22</v>
      </c>
      <c r="U1181">
        <f t="shared" si="37"/>
        <v>0</v>
      </c>
      <c r="V1181">
        <f>IF(Table2[[#This Row],[international_plan]]="yes",1,0)</f>
        <v>0</v>
      </c>
      <c r="W1181">
        <f>IF(Table2[[#This Row],[voice_mail_plan]]="yes",1,0)</f>
        <v>0</v>
      </c>
      <c r="X1181" t="str">
        <f t="shared" si="36"/>
        <v>Very High</v>
      </c>
      <c r="Y1181" t="str">
        <f>IF(Table2[[#This Row],[total_intl_charge]] &gt; AVERAGE($R$2:$R$4245),"High","Low")</f>
        <v>Low</v>
      </c>
      <c r="Z1181" t="str">
        <f>IF(AND(G1181&gt;AVERAGE(train!$G$2:$G$4251),K1181&gt;AVERAGE(train!$K$2:$K$4251)),"High Day &amp; Eve",IF(AND(G1181&gt;AVERAGE(train!$G$2:$G$4251),K1181&lt;=AVERAGE(train!$K$2:$K$4251)),"High Day Only",IF(AND(G1181&lt;=AVERAGE(train!$G$2:$G$4251),K1181&gt;AVERAGE(train!$K$2:$K$4251)),"High Eve Only","Low Usage")))</f>
        <v>High Day &amp; Eve</v>
      </c>
    </row>
    <row r="1182" spans="1:26">
      <c r="A1182" t="s">
        <v>45</v>
      </c>
      <c r="B1182">
        <v>105</v>
      </c>
      <c r="C1182" t="s">
        <v>28</v>
      </c>
      <c r="D1182" t="s">
        <v>22</v>
      </c>
      <c r="E1182" t="s">
        <v>22</v>
      </c>
      <c r="F1182">
        <v>0</v>
      </c>
      <c r="G1182">
        <v>227.4</v>
      </c>
      <c r="H1182">
        <v>121</v>
      </c>
      <c r="I1182">
        <v>38.659999999999997</v>
      </c>
      <c r="J1182">
        <v>268.5</v>
      </c>
      <c r="K1182">
        <v>89</v>
      </c>
      <c r="L1182">
        <v>22.82</v>
      </c>
      <c r="M1182">
        <v>143.30000000000001</v>
      </c>
      <c r="N1182">
        <v>82</v>
      </c>
      <c r="O1182">
        <v>6.45</v>
      </c>
      <c r="P1182">
        <v>13</v>
      </c>
      <c r="Q1182">
        <v>4</v>
      </c>
      <c r="R1182">
        <v>3.51</v>
      </c>
      <c r="S1182">
        <v>1</v>
      </c>
      <c r="T1182" t="s">
        <v>22</v>
      </c>
      <c r="U1182">
        <f t="shared" si="37"/>
        <v>0</v>
      </c>
      <c r="V1182">
        <f>IF(Table2[[#This Row],[international_plan]]="yes",1,0)</f>
        <v>0</v>
      </c>
      <c r="W1182">
        <f>IF(Table2[[#This Row],[voice_mail_plan]]="yes",1,0)</f>
        <v>0</v>
      </c>
      <c r="X1182" t="str">
        <f t="shared" si="36"/>
        <v>High</v>
      </c>
      <c r="Y1182" t="str">
        <f>IF(Table2[[#This Row],[total_intl_charge]] &gt; AVERAGE($R$2:$R$4245),"High","Low")</f>
        <v>High</v>
      </c>
      <c r="Z1182" t="str">
        <f>IF(AND(G1182&gt;AVERAGE(train!$G$2:$G$4251),K1182&gt;AVERAGE(train!$K$2:$K$4251)),"High Day &amp; Eve",IF(AND(G1182&gt;AVERAGE(train!$G$2:$G$4251),K1182&lt;=AVERAGE(train!$K$2:$K$4251)),"High Day Only",IF(AND(G1182&lt;=AVERAGE(train!$G$2:$G$4251),K1182&gt;AVERAGE(train!$K$2:$K$4251)),"High Eve Only","Low Usage")))</f>
        <v>High Day Only</v>
      </c>
    </row>
    <row r="1183" spans="1:26">
      <c r="A1183" t="s">
        <v>55</v>
      </c>
      <c r="B1183">
        <v>103</v>
      </c>
      <c r="C1183" t="s">
        <v>21</v>
      </c>
      <c r="D1183" t="s">
        <v>22</v>
      </c>
      <c r="E1183" t="s">
        <v>22</v>
      </c>
      <c r="F1183">
        <v>0</v>
      </c>
      <c r="G1183">
        <v>189.8</v>
      </c>
      <c r="H1183">
        <v>110</v>
      </c>
      <c r="I1183">
        <v>32.270000000000003</v>
      </c>
      <c r="J1183">
        <v>115.5</v>
      </c>
      <c r="K1183">
        <v>83</v>
      </c>
      <c r="L1183">
        <v>9.82</v>
      </c>
      <c r="M1183">
        <v>191.3</v>
      </c>
      <c r="N1183">
        <v>103</v>
      </c>
      <c r="O1183">
        <v>8.61</v>
      </c>
      <c r="P1183">
        <v>12.2</v>
      </c>
      <c r="Q1183">
        <v>4</v>
      </c>
      <c r="R1183">
        <v>3.29</v>
      </c>
      <c r="S1183">
        <v>0</v>
      </c>
      <c r="T1183" t="s">
        <v>22</v>
      </c>
      <c r="U1183">
        <f t="shared" si="37"/>
        <v>0</v>
      </c>
      <c r="V1183">
        <f>IF(Table2[[#This Row],[international_plan]]="yes",1,0)</f>
        <v>0</v>
      </c>
      <c r="W1183">
        <f>IF(Table2[[#This Row],[voice_mail_plan]]="yes",1,0)</f>
        <v>0</v>
      </c>
      <c r="X1183" t="str">
        <f t="shared" si="36"/>
        <v>High</v>
      </c>
      <c r="Y1183" t="str">
        <f>IF(Table2[[#This Row],[total_intl_charge]] &gt; AVERAGE($R$2:$R$4245),"High","Low")</f>
        <v>High</v>
      </c>
      <c r="Z1183" t="str">
        <f>IF(AND(G1183&gt;AVERAGE(train!$G$2:$G$4251),K1183&gt;AVERAGE(train!$K$2:$K$4251)),"High Day &amp; Eve",IF(AND(G1183&gt;AVERAGE(train!$G$2:$G$4251),K1183&lt;=AVERAGE(train!$K$2:$K$4251)),"High Day Only",IF(AND(G1183&lt;=AVERAGE(train!$G$2:$G$4251),K1183&gt;AVERAGE(train!$K$2:$K$4251)),"High Eve Only","Low Usage")))</f>
        <v>High Day Only</v>
      </c>
    </row>
    <row r="1184" spans="1:26">
      <c r="A1184" t="s">
        <v>49</v>
      </c>
      <c r="B1184">
        <v>140</v>
      </c>
      <c r="C1184" t="s">
        <v>21</v>
      </c>
      <c r="D1184" t="s">
        <v>23</v>
      </c>
      <c r="E1184" t="s">
        <v>23</v>
      </c>
      <c r="F1184">
        <v>27</v>
      </c>
      <c r="G1184">
        <v>188.9</v>
      </c>
      <c r="H1184">
        <v>124</v>
      </c>
      <c r="I1184">
        <v>32.11</v>
      </c>
      <c r="J1184">
        <v>160.9</v>
      </c>
      <c r="K1184">
        <v>102</v>
      </c>
      <c r="L1184">
        <v>13.68</v>
      </c>
      <c r="M1184">
        <v>197.7</v>
      </c>
      <c r="N1184">
        <v>100</v>
      </c>
      <c r="O1184">
        <v>8.9</v>
      </c>
      <c r="P1184">
        <v>11.5</v>
      </c>
      <c r="Q1184">
        <v>5</v>
      </c>
      <c r="R1184">
        <v>3.11</v>
      </c>
      <c r="S1184">
        <v>4</v>
      </c>
      <c r="T1184" t="s">
        <v>22</v>
      </c>
      <c r="U1184">
        <f t="shared" si="37"/>
        <v>0</v>
      </c>
      <c r="V1184">
        <f>IF(Table2[[#This Row],[international_plan]]="yes",1,0)</f>
        <v>1</v>
      </c>
      <c r="W1184">
        <f>IF(Table2[[#This Row],[voice_mail_plan]]="yes",1,0)</f>
        <v>1</v>
      </c>
      <c r="X1184" t="str">
        <f t="shared" si="36"/>
        <v>Very High</v>
      </c>
      <c r="Y1184" t="str">
        <f>IF(Table2[[#This Row],[total_intl_charge]] &gt; AVERAGE($R$2:$R$4245),"High","Low")</f>
        <v>High</v>
      </c>
      <c r="Z1184" t="str">
        <f>IF(AND(G1184&gt;AVERAGE(train!$G$2:$G$4251),K1184&gt;AVERAGE(train!$K$2:$K$4251)),"High Day &amp; Eve",IF(AND(G1184&gt;AVERAGE(train!$G$2:$G$4251),K1184&lt;=AVERAGE(train!$K$2:$K$4251)),"High Day Only",IF(AND(G1184&lt;=AVERAGE(train!$G$2:$G$4251),K1184&gt;AVERAGE(train!$K$2:$K$4251)),"High Eve Only","Low Usage")))</f>
        <v>High Day &amp; Eve</v>
      </c>
    </row>
    <row r="1185" spans="1:26">
      <c r="A1185" t="s">
        <v>64</v>
      </c>
      <c r="B1185">
        <v>101</v>
      </c>
      <c r="C1185" t="s">
        <v>28</v>
      </c>
      <c r="D1185" t="s">
        <v>22</v>
      </c>
      <c r="E1185" t="s">
        <v>22</v>
      </c>
      <c r="F1185">
        <v>0</v>
      </c>
      <c r="G1185">
        <v>0</v>
      </c>
      <c r="H1185">
        <v>0</v>
      </c>
      <c r="I1185">
        <v>0</v>
      </c>
      <c r="J1185">
        <v>192.1</v>
      </c>
      <c r="K1185">
        <v>119</v>
      </c>
      <c r="L1185">
        <v>16.329999999999998</v>
      </c>
      <c r="M1185">
        <v>168.8</v>
      </c>
      <c r="N1185">
        <v>95</v>
      </c>
      <c r="O1185">
        <v>7.6</v>
      </c>
      <c r="P1185">
        <v>7.2</v>
      </c>
      <c r="Q1185">
        <v>4</v>
      </c>
      <c r="R1185">
        <v>1.94</v>
      </c>
      <c r="S1185">
        <v>1</v>
      </c>
      <c r="T1185" t="s">
        <v>22</v>
      </c>
      <c r="U1185">
        <f t="shared" si="37"/>
        <v>0</v>
      </c>
      <c r="V1185">
        <f>IF(Table2[[#This Row],[international_plan]]="yes",1,0)</f>
        <v>0</v>
      </c>
      <c r="W1185">
        <f>IF(Table2[[#This Row],[voice_mail_plan]]="yes",1,0)</f>
        <v>0</v>
      </c>
      <c r="X1185" t="str">
        <f t="shared" si="36"/>
        <v>High</v>
      </c>
      <c r="Y1185" t="str">
        <f>IF(Table2[[#This Row],[total_intl_charge]] &gt; AVERAGE($R$2:$R$4245),"High","Low")</f>
        <v>Low</v>
      </c>
      <c r="Z1185" t="str">
        <f>IF(AND(G1185&gt;AVERAGE(train!$G$2:$G$4251),K1185&gt;AVERAGE(train!$K$2:$K$4251)),"High Day &amp; Eve",IF(AND(G1185&gt;AVERAGE(train!$G$2:$G$4251),K1185&lt;=AVERAGE(train!$K$2:$K$4251)),"High Day Only",IF(AND(G1185&lt;=AVERAGE(train!$G$2:$G$4251),K1185&gt;AVERAGE(train!$K$2:$K$4251)),"High Eve Only","Low Usage")))</f>
        <v>High Eve Only</v>
      </c>
    </row>
    <row r="1186" spans="1:26">
      <c r="A1186" t="s">
        <v>39</v>
      </c>
      <c r="B1186">
        <v>98</v>
      </c>
      <c r="C1186" t="s">
        <v>25</v>
      </c>
      <c r="D1186" t="s">
        <v>22</v>
      </c>
      <c r="E1186" t="s">
        <v>23</v>
      </c>
      <c r="F1186">
        <v>19</v>
      </c>
      <c r="G1186">
        <v>110.5</v>
      </c>
      <c r="H1186">
        <v>87</v>
      </c>
      <c r="I1186">
        <v>18.79</v>
      </c>
      <c r="J1186">
        <v>227.8</v>
      </c>
      <c r="K1186">
        <v>97</v>
      </c>
      <c r="L1186">
        <v>19.36</v>
      </c>
      <c r="M1186">
        <v>243.6</v>
      </c>
      <c r="N1186">
        <v>84</v>
      </c>
      <c r="O1186">
        <v>10.96</v>
      </c>
      <c r="P1186">
        <v>11</v>
      </c>
      <c r="Q1186">
        <v>4</v>
      </c>
      <c r="R1186">
        <v>2.97</v>
      </c>
      <c r="S1186">
        <v>1</v>
      </c>
      <c r="T1186" t="s">
        <v>22</v>
      </c>
      <c r="U1186">
        <f t="shared" si="37"/>
        <v>0</v>
      </c>
      <c r="V1186">
        <f>IF(Table2[[#This Row],[international_plan]]="yes",1,0)</f>
        <v>0</v>
      </c>
      <c r="W1186">
        <f>IF(Table2[[#This Row],[voice_mail_plan]]="yes",1,0)</f>
        <v>1</v>
      </c>
      <c r="X1186" t="str">
        <f t="shared" si="36"/>
        <v>Medium</v>
      </c>
      <c r="Y1186" t="str">
        <f>IF(Table2[[#This Row],[total_intl_charge]] &gt; AVERAGE($R$2:$R$4245),"High","Low")</f>
        <v>High</v>
      </c>
      <c r="Z1186" t="str">
        <f>IF(AND(G1186&gt;AVERAGE(train!$G$2:$G$4251),K1186&gt;AVERAGE(train!$K$2:$K$4251)),"High Day &amp; Eve",IF(AND(G1186&gt;AVERAGE(train!$G$2:$G$4251),K1186&lt;=AVERAGE(train!$K$2:$K$4251)),"High Day Only",IF(AND(G1186&lt;=AVERAGE(train!$G$2:$G$4251),K1186&gt;AVERAGE(train!$K$2:$K$4251)),"High Eve Only","Low Usage")))</f>
        <v>Low Usage</v>
      </c>
    </row>
    <row r="1187" spans="1:26">
      <c r="A1187" t="s">
        <v>42</v>
      </c>
      <c r="B1187">
        <v>104</v>
      </c>
      <c r="C1187" t="s">
        <v>25</v>
      </c>
      <c r="D1187" t="s">
        <v>22</v>
      </c>
      <c r="E1187" t="s">
        <v>22</v>
      </c>
      <c r="F1187">
        <v>0</v>
      </c>
      <c r="G1187">
        <v>167.6</v>
      </c>
      <c r="H1187">
        <v>116</v>
      </c>
      <c r="I1187">
        <v>28.49</v>
      </c>
      <c r="J1187">
        <v>219.2</v>
      </c>
      <c r="K1187">
        <v>112</v>
      </c>
      <c r="L1187">
        <v>18.63</v>
      </c>
      <c r="M1187">
        <v>215.9</v>
      </c>
      <c r="N1187">
        <v>94</v>
      </c>
      <c r="O1187">
        <v>9.7200000000000006</v>
      </c>
      <c r="P1187">
        <v>11.7</v>
      </c>
      <c r="Q1187">
        <v>2</v>
      </c>
      <c r="R1187">
        <v>3.16</v>
      </c>
      <c r="S1187">
        <v>4</v>
      </c>
      <c r="T1187" t="s">
        <v>22</v>
      </c>
      <c r="U1187">
        <f t="shared" si="37"/>
        <v>0</v>
      </c>
      <c r="V1187">
        <f>IF(Table2[[#This Row],[international_plan]]="yes",1,0)</f>
        <v>0</v>
      </c>
      <c r="W1187">
        <f>IF(Table2[[#This Row],[voice_mail_plan]]="yes",1,0)</f>
        <v>0</v>
      </c>
      <c r="X1187" t="str">
        <f t="shared" si="36"/>
        <v>High</v>
      </c>
      <c r="Y1187" t="str">
        <f>IF(Table2[[#This Row],[total_intl_charge]] &gt; AVERAGE($R$2:$R$4245),"High","Low")</f>
        <v>High</v>
      </c>
      <c r="Z1187" t="str">
        <f>IF(AND(G1187&gt;AVERAGE(train!$G$2:$G$4251),K1187&gt;AVERAGE(train!$K$2:$K$4251)),"High Day &amp; Eve",IF(AND(G1187&gt;AVERAGE(train!$G$2:$G$4251),K1187&lt;=AVERAGE(train!$K$2:$K$4251)),"High Day Only",IF(AND(G1187&lt;=AVERAGE(train!$G$2:$G$4251),K1187&gt;AVERAGE(train!$K$2:$K$4251)),"High Eve Only","Low Usage")))</f>
        <v>High Eve Only</v>
      </c>
    </row>
    <row r="1188" spans="1:26">
      <c r="A1188" t="s">
        <v>38</v>
      </c>
      <c r="B1188">
        <v>115</v>
      </c>
      <c r="C1188" t="s">
        <v>21</v>
      </c>
      <c r="D1188" t="s">
        <v>22</v>
      </c>
      <c r="E1188" t="s">
        <v>22</v>
      </c>
      <c r="F1188">
        <v>0</v>
      </c>
      <c r="G1188">
        <v>132</v>
      </c>
      <c r="H1188">
        <v>90</v>
      </c>
      <c r="I1188">
        <v>22.44</v>
      </c>
      <c r="J1188">
        <v>197.5</v>
      </c>
      <c r="K1188">
        <v>75</v>
      </c>
      <c r="L1188">
        <v>16.79</v>
      </c>
      <c r="M1188">
        <v>175.8</v>
      </c>
      <c r="N1188">
        <v>114</v>
      </c>
      <c r="O1188">
        <v>7.91</v>
      </c>
      <c r="P1188">
        <v>0</v>
      </c>
      <c r="Q1188">
        <v>0</v>
      </c>
      <c r="R1188">
        <v>0</v>
      </c>
      <c r="S1188">
        <v>3</v>
      </c>
      <c r="T1188" t="s">
        <v>22</v>
      </c>
      <c r="U1188">
        <f t="shared" si="37"/>
        <v>0</v>
      </c>
      <c r="V1188">
        <f>IF(Table2[[#This Row],[international_plan]]="yes",1,0)</f>
        <v>0</v>
      </c>
      <c r="W1188">
        <f>IF(Table2[[#This Row],[voice_mail_plan]]="yes",1,0)</f>
        <v>0</v>
      </c>
      <c r="X1188" t="str">
        <f t="shared" si="36"/>
        <v>High</v>
      </c>
      <c r="Y1188" t="str">
        <f>IF(Table2[[#This Row],[total_intl_charge]] &gt; AVERAGE($R$2:$R$4245),"High","Low")</f>
        <v>Low</v>
      </c>
      <c r="Z1188" t="str">
        <f>IF(AND(G1188&gt;AVERAGE(train!$G$2:$G$4251),K1188&gt;AVERAGE(train!$K$2:$K$4251)),"High Day &amp; Eve",IF(AND(G1188&gt;AVERAGE(train!$G$2:$G$4251),K1188&lt;=AVERAGE(train!$K$2:$K$4251)),"High Day Only",IF(AND(G1188&lt;=AVERAGE(train!$G$2:$G$4251),K1188&gt;AVERAGE(train!$K$2:$K$4251)),"High Eve Only","Low Usage")))</f>
        <v>Low Usage</v>
      </c>
    </row>
    <row r="1189" spans="1:26">
      <c r="A1189" t="s">
        <v>69</v>
      </c>
      <c r="B1189">
        <v>70</v>
      </c>
      <c r="C1189" t="s">
        <v>21</v>
      </c>
      <c r="D1189" t="s">
        <v>22</v>
      </c>
      <c r="E1189" t="s">
        <v>22</v>
      </c>
      <c r="F1189">
        <v>0</v>
      </c>
      <c r="G1189">
        <v>213.4</v>
      </c>
      <c r="H1189">
        <v>86</v>
      </c>
      <c r="I1189">
        <v>36.28</v>
      </c>
      <c r="J1189">
        <v>204.7</v>
      </c>
      <c r="K1189">
        <v>77</v>
      </c>
      <c r="L1189">
        <v>17.399999999999999</v>
      </c>
      <c r="M1189">
        <v>256.60000000000002</v>
      </c>
      <c r="N1189">
        <v>101</v>
      </c>
      <c r="O1189">
        <v>11.55</v>
      </c>
      <c r="P1189">
        <v>5.7</v>
      </c>
      <c r="Q1189">
        <v>4</v>
      </c>
      <c r="R1189">
        <v>1.54</v>
      </c>
      <c r="S1189">
        <v>1</v>
      </c>
      <c r="T1189" t="s">
        <v>22</v>
      </c>
      <c r="U1189">
        <f t="shared" si="37"/>
        <v>0</v>
      </c>
      <c r="V1189">
        <f>IF(Table2[[#This Row],[international_plan]]="yes",1,0)</f>
        <v>0</v>
      </c>
      <c r="W1189">
        <f>IF(Table2[[#This Row],[voice_mail_plan]]="yes",1,0)</f>
        <v>0</v>
      </c>
      <c r="X1189" t="str">
        <f t="shared" si="36"/>
        <v>Low</v>
      </c>
      <c r="Y1189" t="str">
        <f>IF(Table2[[#This Row],[total_intl_charge]] &gt; AVERAGE($R$2:$R$4245),"High","Low")</f>
        <v>Low</v>
      </c>
      <c r="Z1189" t="str">
        <f>IF(AND(G1189&gt;AVERAGE(train!$G$2:$G$4251),K1189&gt;AVERAGE(train!$K$2:$K$4251)),"High Day &amp; Eve",IF(AND(G1189&gt;AVERAGE(train!$G$2:$G$4251),K1189&lt;=AVERAGE(train!$K$2:$K$4251)),"High Day Only",IF(AND(G1189&lt;=AVERAGE(train!$G$2:$G$4251),K1189&gt;AVERAGE(train!$K$2:$K$4251)),"High Eve Only","Low Usage")))</f>
        <v>High Day Only</v>
      </c>
    </row>
    <row r="1190" spans="1:26">
      <c r="A1190" t="s">
        <v>65</v>
      </c>
      <c r="B1190">
        <v>126</v>
      </c>
      <c r="C1190" t="s">
        <v>28</v>
      </c>
      <c r="D1190" t="s">
        <v>22</v>
      </c>
      <c r="E1190" t="s">
        <v>22</v>
      </c>
      <c r="F1190">
        <v>0</v>
      </c>
      <c r="G1190">
        <v>175.4</v>
      </c>
      <c r="H1190">
        <v>120</v>
      </c>
      <c r="I1190">
        <v>29.82</v>
      </c>
      <c r="J1190">
        <v>98.3</v>
      </c>
      <c r="K1190">
        <v>71</v>
      </c>
      <c r="L1190">
        <v>8.36</v>
      </c>
      <c r="M1190">
        <v>201.9</v>
      </c>
      <c r="N1190">
        <v>93</v>
      </c>
      <c r="O1190">
        <v>9.09</v>
      </c>
      <c r="P1190">
        <v>10.6</v>
      </c>
      <c r="Q1190">
        <v>1</v>
      </c>
      <c r="R1190">
        <v>2.86</v>
      </c>
      <c r="S1190">
        <v>0</v>
      </c>
      <c r="T1190" t="s">
        <v>22</v>
      </c>
      <c r="U1190">
        <f t="shared" si="37"/>
        <v>0</v>
      </c>
      <c r="V1190">
        <f>IF(Table2[[#This Row],[international_plan]]="yes",1,0)</f>
        <v>0</v>
      </c>
      <c r="W1190">
        <f>IF(Table2[[#This Row],[voice_mail_plan]]="yes",1,0)</f>
        <v>0</v>
      </c>
      <c r="X1190" t="str">
        <f t="shared" si="36"/>
        <v>High</v>
      </c>
      <c r="Y1190" t="str">
        <f>IF(Table2[[#This Row],[total_intl_charge]] &gt; AVERAGE($R$2:$R$4245),"High","Low")</f>
        <v>High</v>
      </c>
      <c r="Z1190" t="str">
        <f>IF(AND(G1190&gt;AVERAGE(train!$G$2:$G$4251),K1190&gt;AVERAGE(train!$K$2:$K$4251)),"High Day &amp; Eve",IF(AND(G1190&gt;AVERAGE(train!$G$2:$G$4251),K1190&lt;=AVERAGE(train!$K$2:$K$4251)),"High Day Only",IF(AND(G1190&lt;=AVERAGE(train!$G$2:$G$4251),K1190&gt;AVERAGE(train!$K$2:$K$4251)),"High Eve Only","Low Usage")))</f>
        <v>Low Usage</v>
      </c>
    </row>
    <row r="1191" spans="1:26">
      <c r="A1191" t="s">
        <v>62</v>
      </c>
      <c r="B1191">
        <v>87</v>
      </c>
      <c r="C1191" t="s">
        <v>28</v>
      </c>
      <c r="D1191" t="s">
        <v>22</v>
      </c>
      <c r="E1191" t="s">
        <v>23</v>
      </c>
      <c r="F1191">
        <v>39</v>
      </c>
      <c r="G1191">
        <v>82.6</v>
      </c>
      <c r="H1191">
        <v>113</v>
      </c>
      <c r="I1191">
        <v>14.04</v>
      </c>
      <c r="J1191">
        <v>224.4</v>
      </c>
      <c r="K1191">
        <v>63</v>
      </c>
      <c r="L1191">
        <v>19.07</v>
      </c>
      <c r="M1191">
        <v>163.6</v>
      </c>
      <c r="N1191">
        <v>88</v>
      </c>
      <c r="O1191">
        <v>7.36</v>
      </c>
      <c r="P1191">
        <v>9.5</v>
      </c>
      <c r="Q1191">
        <v>1</v>
      </c>
      <c r="R1191">
        <v>2.57</v>
      </c>
      <c r="S1191">
        <v>3</v>
      </c>
      <c r="T1191" t="s">
        <v>22</v>
      </c>
      <c r="U1191">
        <f t="shared" si="37"/>
        <v>0</v>
      </c>
      <c r="V1191">
        <f>IF(Table2[[#This Row],[international_plan]]="yes",1,0)</f>
        <v>0</v>
      </c>
      <c r="W1191">
        <f>IF(Table2[[#This Row],[voice_mail_plan]]="yes",1,0)</f>
        <v>1</v>
      </c>
      <c r="X1191" t="str">
        <f t="shared" si="36"/>
        <v>Medium</v>
      </c>
      <c r="Y1191" t="str">
        <f>IF(Table2[[#This Row],[total_intl_charge]] &gt; AVERAGE($R$2:$R$4245),"High","Low")</f>
        <v>Low</v>
      </c>
      <c r="Z1191" t="str">
        <f>IF(AND(G1191&gt;AVERAGE(train!$G$2:$G$4251),K1191&gt;AVERAGE(train!$K$2:$K$4251)),"High Day &amp; Eve",IF(AND(G1191&gt;AVERAGE(train!$G$2:$G$4251),K1191&lt;=AVERAGE(train!$K$2:$K$4251)),"High Day Only",IF(AND(G1191&lt;=AVERAGE(train!$G$2:$G$4251),K1191&gt;AVERAGE(train!$K$2:$K$4251)),"High Eve Only","Low Usage")))</f>
        <v>Low Usage</v>
      </c>
    </row>
    <row r="1192" spans="1:26">
      <c r="A1192" t="s">
        <v>35</v>
      </c>
      <c r="B1192">
        <v>125</v>
      </c>
      <c r="C1192" t="s">
        <v>28</v>
      </c>
      <c r="D1192" t="s">
        <v>22</v>
      </c>
      <c r="E1192" t="s">
        <v>22</v>
      </c>
      <c r="F1192">
        <v>0</v>
      </c>
      <c r="G1192">
        <v>143.19999999999999</v>
      </c>
      <c r="H1192">
        <v>80</v>
      </c>
      <c r="I1192">
        <v>24.34</v>
      </c>
      <c r="J1192">
        <v>88.1</v>
      </c>
      <c r="K1192">
        <v>94</v>
      </c>
      <c r="L1192">
        <v>7.49</v>
      </c>
      <c r="M1192">
        <v>233.2</v>
      </c>
      <c r="N1192">
        <v>135</v>
      </c>
      <c r="O1192">
        <v>10.49</v>
      </c>
      <c r="P1192">
        <v>8.8000000000000007</v>
      </c>
      <c r="Q1192">
        <v>7</v>
      </c>
      <c r="R1192">
        <v>2.38</v>
      </c>
      <c r="S1192">
        <v>4</v>
      </c>
      <c r="T1192" t="s">
        <v>23</v>
      </c>
      <c r="U1192">
        <f t="shared" si="37"/>
        <v>1</v>
      </c>
      <c r="V1192">
        <f>IF(Table2[[#This Row],[international_plan]]="yes",1,0)</f>
        <v>0</v>
      </c>
      <c r="W1192">
        <f>IF(Table2[[#This Row],[voice_mail_plan]]="yes",1,0)</f>
        <v>0</v>
      </c>
      <c r="X1192" t="str">
        <f t="shared" si="36"/>
        <v>High</v>
      </c>
      <c r="Y1192" t="str">
        <f>IF(Table2[[#This Row],[total_intl_charge]] &gt; AVERAGE($R$2:$R$4245),"High","Low")</f>
        <v>Low</v>
      </c>
      <c r="Z1192" t="str">
        <f>IF(AND(G1192&gt;AVERAGE(train!$G$2:$G$4251),K1192&gt;AVERAGE(train!$K$2:$K$4251)),"High Day &amp; Eve",IF(AND(G1192&gt;AVERAGE(train!$G$2:$G$4251),K1192&lt;=AVERAGE(train!$K$2:$K$4251)),"High Day Only",IF(AND(G1192&lt;=AVERAGE(train!$G$2:$G$4251),K1192&gt;AVERAGE(train!$K$2:$K$4251)),"High Eve Only","Low Usage")))</f>
        <v>Low Usage</v>
      </c>
    </row>
    <row r="1193" spans="1:26">
      <c r="A1193" t="s">
        <v>29</v>
      </c>
      <c r="B1193">
        <v>86</v>
      </c>
      <c r="C1193" t="s">
        <v>21</v>
      </c>
      <c r="D1193" t="s">
        <v>22</v>
      </c>
      <c r="E1193" t="s">
        <v>22</v>
      </c>
      <c r="F1193">
        <v>0</v>
      </c>
      <c r="G1193">
        <v>125.5</v>
      </c>
      <c r="H1193">
        <v>139</v>
      </c>
      <c r="I1193">
        <v>21.34</v>
      </c>
      <c r="J1193">
        <v>269.8</v>
      </c>
      <c r="K1193">
        <v>93</v>
      </c>
      <c r="L1193">
        <v>22.93</v>
      </c>
      <c r="M1193">
        <v>235.8</v>
      </c>
      <c r="N1193">
        <v>110</v>
      </c>
      <c r="O1193">
        <v>10.61</v>
      </c>
      <c r="P1193">
        <v>8.9</v>
      </c>
      <c r="Q1193">
        <v>8</v>
      </c>
      <c r="R1193">
        <v>2.4</v>
      </c>
      <c r="S1193">
        <v>1</v>
      </c>
      <c r="T1193" t="s">
        <v>22</v>
      </c>
      <c r="U1193">
        <f t="shared" si="37"/>
        <v>0</v>
      </c>
      <c r="V1193">
        <f>IF(Table2[[#This Row],[international_plan]]="yes",1,0)</f>
        <v>0</v>
      </c>
      <c r="W1193">
        <f>IF(Table2[[#This Row],[voice_mail_plan]]="yes",1,0)</f>
        <v>0</v>
      </c>
      <c r="X1193" t="str">
        <f t="shared" si="36"/>
        <v>Medium</v>
      </c>
      <c r="Y1193" t="str">
        <f>IF(Table2[[#This Row],[total_intl_charge]] &gt; AVERAGE($R$2:$R$4245),"High","Low")</f>
        <v>Low</v>
      </c>
      <c r="Z1193" t="str">
        <f>IF(AND(G1193&gt;AVERAGE(train!$G$2:$G$4251),K1193&gt;AVERAGE(train!$K$2:$K$4251)),"High Day &amp; Eve",IF(AND(G1193&gt;AVERAGE(train!$G$2:$G$4251),K1193&lt;=AVERAGE(train!$K$2:$K$4251)),"High Day Only",IF(AND(G1193&lt;=AVERAGE(train!$G$2:$G$4251),K1193&gt;AVERAGE(train!$K$2:$K$4251)),"High Eve Only","Low Usage")))</f>
        <v>Low Usage</v>
      </c>
    </row>
    <row r="1194" spans="1:26">
      <c r="A1194" t="s">
        <v>67</v>
      </c>
      <c r="B1194">
        <v>73</v>
      </c>
      <c r="C1194" t="s">
        <v>21</v>
      </c>
      <c r="D1194" t="s">
        <v>22</v>
      </c>
      <c r="E1194" t="s">
        <v>23</v>
      </c>
      <c r="F1194">
        <v>31</v>
      </c>
      <c r="G1194">
        <v>82.3</v>
      </c>
      <c r="H1194">
        <v>105</v>
      </c>
      <c r="I1194">
        <v>13.99</v>
      </c>
      <c r="J1194">
        <v>256.10000000000002</v>
      </c>
      <c r="K1194">
        <v>91</v>
      </c>
      <c r="L1194">
        <v>21.77</v>
      </c>
      <c r="M1194">
        <v>229.6</v>
      </c>
      <c r="N1194">
        <v>98</v>
      </c>
      <c r="O1194">
        <v>10.33</v>
      </c>
      <c r="P1194">
        <v>11.8</v>
      </c>
      <c r="Q1194">
        <v>2</v>
      </c>
      <c r="R1194">
        <v>3.19</v>
      </c>
      <c r="S1194">
        <v>6</v>
      </c>
      <c r="T1194" t="s">
        <v>23</v>
      </c>
      <c r="U1194">
        <f t="shared" si="37"/>
        <v>1</v>
      </c>
      <c r="V1194">
        <f>IF(Table2[[#This Row],[international_plan]]="yes",1,0)</f>
        <v>0</v>
      </c>
      <c r="W1194">
        <f>IF(Table2[[#This Row],[voice_mail_plan]]="yes",1,0)</f>
        <v>1</v>
      </c>
      <c r="X1194" t="str">
        <f t="shared" si="36"/>
        <v>Low</v>
      </c>
      <c r="Y1194" t="str">
        <f>IF(Table2[[#This Row],[total_intl_charge]] &gt; AVERAGE($R$2:$R$4245),"High","Low")</f>
        <v>High</v>
      </c>
      <c r="Z1194" t="str">
        <f>IF(AND(G1194&gt;AVERAGE(train!$G$2:$G$4251),K1194&gt;AVERAGE(train!$K$2:$K$4251)),"High Day &amp; Eve",IF(AND(G1194&gt;AVERAGE(train!$G$2:$G$4251),K1194&lt;=AVERAGE(train!$K$2:$K$4251)),"High Day Only",IF(AND(G1194&lt;=AVERAGE(train!$G$2:$G$4251),K1194&gt;AVERAGE(train!$K$2:$K$4251)),"High Eve Only","Low Usage")))</f>
        <v>Low Usage</v>
      </c>
    </row>
    <row r="1195" spans="1:26">
      <c r="A1195" t="s">
        <v>61</v>
      </c>
      <c r="B1195">
        <v>232</v>
      </c>
      <c r="C1195" t="s">
        <v>25</v>
      </c>
      <c r="D1195" t="s">
        <v>22</v>
      </c>
      <c r="E1195" t="s">
        <v>22</v>
      </c>
      <c r="F1195">
        <v>0</v>
      </c>
      <c r="G1195">
        <v>165.6</v>
      </c>
      <c r="H1195">
        <v>104</v>
      </c>
      <c r="I1195">
        <v>28.15</v>
      </c>
      <c r="J1195">
        <v>195.9</v>
      </c>
      <c r="K1195">
        <v>115</v>
      </c>
      <c r="L1195">
        <v>16.649999999999999</v>
      </c>
      <c r="M1195">
        <v>118.3</v>
      </c>
      <c r="N1195">
        <v>77</v>
      </c>
      <c r="O1195">
        <v>5.32</v>
      </c>
      <c r="P1195">
        <v>11.8</v>
      </c>
      <c r="Q1195">
        <v>3</v>
      </c>
      <c r="R1195">
        <v>3.19</v>
      </c>
      <c r="S1195">
        <v>1</v>
      </c>
      <c r="T1195" t="s">
        <v>22</v>
      </c>
      <c r="U1195">
        <f t="shared" si="37"/>
        <v>0</v>
      </c>
      <c r="V1195">
        <f>IF(Table2[[#This Row],[international_plan]]="yes",1,0)</f>
        <v>0</v>
      </c>
      <c r="W1195">
        <f>IF(Table2[[#This Row],[voice_mail_plan]]="yes",1,0)</f>
        <v>0</v>
      </c>
      <c r="X1195" t="str">
        <f t="shared" si="36"/>
        <v>Very High</v>
      </c>
      <c r="Y1195" t="str">
        <f>IF(Table2[[#This Row],[total_intl_charge]] &gt; AVERAGE($R$2:$R$4245),"High","Low")</f>
        <v>High</v>
      </c>
      <c r="Z1195" t="str">
        <f>IF(AND(G1195&gt;AVERAGE(train!$G$2:$G$4251),K1195&gt;AVERAGE(train!$K$2:$K$4251)),"High Day &amp; Eve",IF(AND(G1195&gt;AVERAGE(train!$G$2:$G$4251),K1195&lt;=AVERAGE(train!$K$2:$K$4251)),"High Day Only",IF(AND(G1195&lt;=AVERAGE(train!$G$2:$G$4251),K1195&gt;AVERAGE(train!$K$2:$K$4251)),"High Eve Only","Low Usage")))</f>
        <v>High Eve Only</v>
      </c>
    </row>
    <row r="1196" spans="1:26">
      <c r="A1196" t="s">
        <v>46</v>
      </c>
      <c r="B1196">
        <v>133</v>
      </c>
      <c r="C1196" t="s">
        <v>25</v>
      </c>
      <c r="D1196" t="s">
        <v>22</v>
      </c>
      <c r="E1196" t="s">
        <v>22</v>
      </c>
      <c r="F1196">
        <v>0</v>
      </c>
      <c r="G1196">
        <v>162.1</v>
      </c>
      <c r="H1196">
        <v>91</v>
      </c>
      <c r="I1196">
        <v>27.56</v>
      </c>
      <c r="J1196">
        <v>212.1</v>
      </c>
      <c r="K1196">
        <v>94</v>
      </c>
      <c r="L1196">
        <v>18.03</v>
      </c>
      <c r="M1196">
        <v>260.39999999999998</v>
      </c>
      <c r="N1196">
        <v>78</v>
      </c>
      <c r="O1196">
        <v>11.72</v>
      </c>
      <c r="P1196">
        <v>12.2</v>
      </c>
      <c r="Q1196">
        <v>5</v>
      </c>
      <c r="R1196">
        <v>3.29</v>
      </c>
      <c r="S1196">
        <v>1</v>
      </c>
      <c r="T1196" t="s">
        <v>22</v>
      </c>
      <c r="U1196">
        <f t="shared" si="37"/>
        <v>0</v>
      </c>
      <c r="V1196">
        <f>IF(Table2[[#This Row],[international_plan]]="yes",1,0)</f>
        <v>0</v>
      </c>
      <c r="W1196">
        <f>IF(Table2[[#This Row],[voice_mail_plan]]="yes",1,0)</f>
        <v>0</v>
      </c>
      <c r="X1196" t="str">
        <f t="shared" si="36"/>
        <v>Very High</v>
      </c>
      <c r="Y1196" t="str">
        <f>IF(Table2[[#This Row],[total_intl_charge]] &gt; AVERAGE($R$2:$R$4245),"High","Low")</f>
        <v>High</v>
      </c>
      <c r="Z1196" t="str">
        <f>IF(AND(G1196&gt;AVERAGE(train!$G$2:$G$4251),K1196&gt;AVERAGE(train!$K$2:$K$4251)),"High Day &amp; Eve",IF(AND(G1196&gt;AVERAGE(train!$G$2:$G$4251),K1196&lt;=AVERAGE(train!$K$2:$K$4251)),"High Day Only",IF(AND(G1196&lt;=AVERAGE(train!$G$2:$G$4251),K1196&gt;AVERAGE(train!$K$2:$K$4251)),"High Eve Only","Low Usage")))</f>
        <v>Low Usage</v>
      </c>
    </row>
    <row r="1197" spans="1:26">
      <c r="A1197" t="s">
        <v>58</v>
      </c>
      <c r="B1197">
        <v>103</v>
      </c>
      <c r="C1197" t="s">
        <v>28</v>
      </c>
      <c r="D1197" t="s">
        <v>22</v>
      </c>
      <c r="E1197" t="s">
        <v>22</v>
      </c>
      <c r="F1197">
        <v>0</v>
      </c>
      <c r="G1197">
        <v>166.6</v>
      </c>
      <c r="H1197">
        <v>84</v>
      </c>
      <c r="I1197">
        <v>28.32</v>
      </c>
      <c r="J1197">
        <v>192.4</v>
      </c>
      <c r="K1197">
        <v>91</v>
      </c>
      <c r="L1197">
        <v>16.350000000000001</v>
      </c>
      <c r="M1197">
        <v>167.9</v>
      </c>
      <c r="N1197">
        <v>115</v>
      </c>
      <c r="O1197">
        <v>7.56</v>
      </c>
      <c r="P1197">
        <v>7.7</v>
      </c>
      <c r="Q1197">
        <v>6</v>
      </c>
      <c r="R1197">
        <v>2.08</v>
      </c>
      <c r="S1197">
        <v>1</v>
      </c>
      <c r="T1197" t="s">
        <v>22</v>
      </c>
      <c r="U1197">
        <f t="shared" si="37"/>
        <v>0</v>
      </c>
      <c r="V1197">
        <f>IF(Table2[[#This Row],[international_plan]]="yes",1,0)</f>
        <v>0</v>
      </c>
      <c r="W1197">
        <f>IF(Table2[[#This Row],[voice_mail_plan]]="yes",1,0)</f>
        <v>0</v>
      </c>
      <c r="X1197" t="str">
        <f t="shared" si="36"/>
        <v>High</v>
      </c>
      <c r="Y1197" t="str">
        <f>IF(Table2[[#This Row],[total_intl_charge]] &gt; AVERAGE($R$2:$R$4245),"High","Low")</f>
        <v>Low</v>
      </c>
      <c r="Z1197" t="str">
        <f>IF(AND(G1197&gt;AVERAGE(train!$G$2:$G$4251),K1197&gt;AVERAGE(train!$K$2:$K$4251)),"High Day &amp; Eve",IF(AND(G1197&gt;AVERAGE(train!$G$2:$G$4251),K1197&lt;=AVERAGE(train!$K$2:$K$4251)),"High Day Only",IF(AND(G1197&lt;=AVERAGE(train!$G$2:$G$4251),K1197&gt;AVERAGE(train!$K$2:$K$4251)),"High Eve Only","Low Usage")))</f>
        <v>Low Usage</v>
      </c>
    </row>
    <row r="1198" spans="1:26">
      <c r="A1198" t="s">
        <v>35</v>
      </c>
      <c r="B1198">
        <v>131</v>
      </c>
      <c r="C1198" t="s">
        <v>21</v>
      </c>
      <c r="D1198" t="s">
        <v>22</v>
      </c>
      <c r="E1198" t="s">
        <v>23</v>
      </c>
      <c r="F1198">
        <v>24</v>
      </c>
      <c r="G1198">
        <v>135.9</v>
      </c>
      <c r="H1198">
        <v>60</v>
      </c>
      <c r="I1198">
        <v>23.1</v>
      </c>
      <c r="J1198">
        <v>233.2</v>
      </c>
      <c r="K1198">
        <v>78</v>
      </c>
      <c r="L1198">
        <v>19.82</v>
      </c>
      <c r="M1198">
        <v>210.6</v>
      </c>
      <c r="N1198">
        <v>121</v>
      </c>
      <c r="O1198">
        <v>9.48</v>
      </c>
      <c r="P1198">
        <v>9.4</v>
      </c>
      <c r="Q1198">
        <v>4</v>
      </c>
      <c r="R1198">
        <v>2.54</v>
      </c>
      <c r="S1198">
        <v>1</v>
      </c>
      <c r="T1198" t="s">
        <v>22</v>
      </c>
      <c r="U1198">
        <f t="shared" si="37"/>
        <v>0</v>
      </c>
      <c r="V1198">
        <f>IF(Table2[[#This Row],[international_plan]]="yes",1,0)</f>
        <v>0</v>
      </c>
      <c r="W1198">
        <f>IF(Table2[[#This Row],[voice_mail_plan]]="yes",1,0)</f>
        <v>1</v>
      </c>
      <c r="X1198" t="str">
        <f t="shared" si="36"/>
        <v>Very High</v>
      </c>
      <c r="Y1198" t="str">
        <f>IF(Table2[[#This Row],[total_intl_charge]] &gt; AVERAGE($R$2:$R$4245),"High","Low")</f>
        <v>Low</v>
      </c>
      <c r="Z1198" t="str">
        <f>IF(AND(G1198&gt;AVERAGE(train!$G$2:$G$4251),K1198&gt;AVERAGE(train!$K$2:$K$4251)),"High Day &amp; Eve",IF(AND(G1198&gt;AVERAGE(train!$G$2:$G$4251),K1198&lt;=AVERAGE(train!$K$2:$K$4251)),"High Day Only",IF(AND(G1198&lt;=AVERAGE(train!$G$2:$G$4251),K1198&gt;AVERAGE(train!$K$2:$K$4251)),"High Eve Only","Low Usage")))</f>
        <v>Low Usage</v>
      </c>
    </row>
    <row r="1199" spans="1:26">
      <c r="A1199" t="s">
        <v>57</v>
      </c>
      <c r="B1199">
        <v>95</v>
      </c>
      <c r="C1199" t="s">
        <v>25</v>
      </c>
      <c r="D1199" t="s">
        <v>22</v>
      </c>
      <c r="E1199" t="s">
        <v>23</v>
      </c>
      <c r="F1199">
        <v>20</v>
      </c>
      <c r="G1199">
        <v>165.7</v>
      </c>
      <c r="H1199">
        <v>78</v>
      </c>
      <c r="I1199">
        <v>28.17</v>
      </c>
      <c r="J1199">
        <v>215.6</v>
      </c>
      <c r="K1199">
        <v>94</v>
      </c>
      <c r="L1199">
        <v>18.329999999999998</v>
      </c>
      <c r="M1199">
        <v>243.3</v>
      </c>
      <c r="N1199">
        <v>91</v>
      </c>
      <c r="O1199">
        <v>10.95</v>
      </c>
      <c r="P1199">
        <v>9.8000000000000007</v>
      </c>
      <c r="Q1199">
        <v>6</v>
      </c>
      <c r="R1199">
        <v>2.65</v>
      </c>
      <c r="S1199">
        <v>0</v>
      </c>
      <c r="T1199" t="s">
        <v>22</v>
      </c>
      <c r="U1199">
        <f t="shared" si="37"/>
        <v>0</v>
      </c>
      <c r="V1199">
        <f>IF(Table2[[#This Row],[international_plan]]="yes",1,0)</f>
        <v>0</v>
      </c>
      <c r="W1199">
        <f>IF(Table2[[#This Row],[voice_mail_plan]]="yes",1,0)</f>
        <v>1</v>
      </c>
      <c r="X1199" t="str">
        <f t="shared" si="36"/>
        <v>Medium</v>
      </c>
      <c r="Y1199" t="str">
        <f>IF(Table2[[#This Row],[total_intl_charge]] &gt; AVERAGE($R$2:$R$4245),"High","Low")</f>
        <v>Low</v>
      </c>
      <c r="Z1199" t="str">
        <f>IF(AND(G1199&gt;AVERAGE(train!$G$2:$G$4251),K1199&gt;AVERAGE(train!$K$2:$K$4251)),"High Day &amp; Eve",IF(AND(G1199&gt;AVERAGE(train!$G$2:$G$4251),K1199&lt;=AVERAGE(train!$K$2:$K$4251)),"High Day Only",IF(AND(G1199&lt;=AVERAGE(train!$G$2:$G$4251),K1199&gt;AVERAGE(train!$K$2:$K$4251)),"High Eve Only","Low Usage")))</f>
        <v>Low Usage</v>
      </c>
    </row>
    <row r="1200" spans="1:26">
      <c r="A1200" t="s">
        <v>38</v>
      </c>
      <c r="B1200">
        <v>182</v>
      </c>
      <c r="C1200" t="s">
        <v>21</v>
      </c>
      <c r="D1200" t="s">
        <v>22</v>
      </c>
      <c r="E1200" t="s">
        <v>22</v>
      </c>
      <c r="F1200">
        <v>0</v>
      </c>
      <c r="G1200">
        <v>176.1</v>
      </c>
      <c r="H1200">
        <v>90</v>
      </c>
      <c r="I1200">
        <v>29.94</v>
      </c>
      <c r="J1200">
        <v>174.9</v>
      </c>
      <c r="K1200">
        <v>106</v>
      </c>
      <c r="L1200">
        <v>14.87</v>
      </c>
      <c r="M1200">
        <v>234.7</v>
      </c>
      <c r="N1200">
        <v>134</v>
      </c>
      <c r="O1200">
        <v>10.56</v>
      </c>
      <c r="P1200">
        <v>9.6999999999999993</v>
      </c>
      <c r="Q1200">
        <v>4</v>
      </c>
      <c r="R1200">
        <v>2.62</v>
      </c>
      <c r="S1200">
        <v>1</v>
      </c>
      <c r="T1200" t="s">
        <v>22</v>
      </c>
      <c r="U1200">
        <f t="shared" si="37"/>
        <v>0</v>
      </c>
      <c r="V1200">
        <f>IF(Table2[[#This Row],[international_plan]]="yes",1,0)</f>
        <v>0</v>
      </c>
      <c r="W1200">
        <f>IF(Table2[[#This Row],[voice_mail_plan]]="yes",1,0)</f>
        <v>0</v>
      </c>
      <c r="X1200" t="str">
        <f t="shared" si="36"/>
        <v>Very High</v>
      </c>
      <c r="Y1200" t="str">
        <f>IF(Table2[[#This Row],[total_intl_charge]] &gt; AVERAGE($R$2:$R$4245),"High","Low")</f>
        <v>Low</v>
      </c>
      <c r="Z1200" t="str">
        <f>IF(AND(G1200&gt;AVERAGE(train!$G$2:$G$4251),K1200&gt;AVERAGE(train!$K$2:$K$4251)),"High Day &amp; Eve",IF(AND(G1200&gt;AVERAGE(train!$G$2:$G$4251),K1200&lt;=AVERAGE(train!$K$2:$K$4251)),"High Day Only",IF(AND(G1200&lt;=AVERAGE(train!$G$2:$G$4251),K1200&gt;AVERAGE(train!$K$2:$K$4251)),"High Eve Only","Low Usage")))</f>
        <v>High Eve Only</v>
      </c>
    </row>
    <row r="1201" spans="1:26">
      <c r="A1201" t="s">
        <v>30</v>
      </c>
      <c r="B1201">
        <v>99</v>
      </c>
      <c r="C1201" t="s">
        <v>28</v>
      </c>
      <c r="D1201" t="s">
        <v>22</v>
      </c>
      <c r="E1201" t="s">
        <v>22</v>
      </c>
      <c r="F1201">
        <v>0</v>
      </c>
      <c r="G1201">
        <v>142.30000000000001</v>
      </c>
      <c r="H1201">
        <v>89</v>
      </c>
      <c r="I1201">
        <v>24.19</v>
      </c>
      <c r="J1201">
        <v>204.5</v>
      </c>
      <c r="K1201">
        <v>95</v>
      </c>
      <c r="L1201">
        <v>17.38</v>
      </c>
      <c r="M1201">
        <v>203.1</v>
      </c>
      <c r="N1201">
        <v>114</v>
      </c>
      <c r="O1201">
        <v>9.14</v>
      </c>
      <c r="P1201">
        <v>9.1</v>
      </c>
      <c r="Q1201">
        <v>1</v>
      </c>
      <c r="R1201">
        <v>2.46</v>
      </c>
      <c r="S1201">
        <v>0</v>
      </c>
      <c r="T1201" t="s">
        <v>22</v>
      </c>
      <c r="U1201">
        <f t="shared" si="37"/>
        <v>0</v>
      </c>
      <c r="V1201">
        <f>IF(Table2[[#This Row],[international_plan]]="yes",1,0)</f>
        <v>0</v>
      </c>
      <c r="W1201">
        <f>IF(Table2[[#This Row],[voice_mail_plan]]="yes",1,0)</f>
        <v>0</v>
      </c>
      <c r="X1201" t="str">
        <f t="shared" si="36"/>
        <v>Medium</v>
      </c>
      <c r="Y1201" t="str">
        <f>IF(Table2[[#This Row],[total_intl_charge]] &gt; AVERAGE($R$2:$R$4245),"High","Low")</f>
        <v>Low</v>
      </c>
      <c r="Z1201" t="str">
        <f>IF(AND(G1201&gt;AVERAGE(train!$G$2:$G$4251),K1201&gt;AVERAGE(train!$K$2:$K$4251)),"High Day &amp; Eve",IF(AND(G1201&gt;AVERAGE(train!$G$2:$G$4251),K1201&lt;=AVERAGE(train!$K$2:$K$4251)),"High Day Only",IF(AND(G1201&lt;=AVERAGE(train!$G$2:$G$4251),K1201&gt;AVERAGE(train!$K$2:$K$4251)),"High Eve Only","Low Usage")))</f>
        <v>Low Usage</v>
      </c>
    </row>
    <row r="1202" spans="1:26">
      <c r="A1202" t="s">
        <v>47</v>
      </c>
      <c r="B1202">
        <v>141</v>
      </c>
      <c r="C1202" t="s">
        <v>25</v>
      </c>
      <c r="D1202" t="s">
        <v>22</v>
      </c>
      <c r="E1202" t="s">
        <v>22</v>
      </c>
      <c r="F1202">
        <v>0</v>
      </c>
      <c r="G1202">
        <v>83.2</v>
      </c>
      <c r="H1202">
        <v>74</v>
      </c>
      <c r="I1202">
        <v>14.14</v>
      </c>
      <c r="J1202">
        <v>190.6</v>
      </c>
      <c r="K1202">
        <v>104</v>
      </c>
      <c r="L1202">
        <v>16.2</v>
      </c>
      <c r="M1202">
        <v>150.5</v>
      </c>
      <c r="N1202">
        <v>79</v>
      </c>
      <c r="O1202">
        <v>6.77</v>
      </c>
      <c r="P1202">
        <v>10.7</v>
      </c>
      <c r="Q1202">
        <v>7</v>
      </c>
      <c r="R1202">
        <v>2.89</v>
      </c>
      <c r="S1202">
        <v>1</v>
      </c>
      <c r="T1202" t="s">
        <v>22</v>
      </c>
      <c r="U1202">
        <f t="shared" si="37"/>
        <v>0</v>
      </c>
      <c r="V1202">
        <f>IF(Table2[[#This Row],[international_plan]]="yes",1,0)</f>
        <v>0</v>
      </c>
      <c r="W1202">
        <f>IF(Table2[[#This Row],[voice_mail_plan]]="yes",1,0)</f>
        <v>0</v>
      </c>
      <c r="X1202" t="str">
        <f t="shared" si="36"/>
        <v>Very High</v>
      </c>
      <c r="Y1202" t="str">
        <f>IF(Table2[[#This Row],[total_intl_charge]] &gt; AVERAGE($R$2:$R$4245),"High","Low")</f>
        <v>High</v>
      </c>
      <c r="Z1202" t="str">
        <f>IF(AND(G1202&gt;AVERAGE(train!$G$2:$G$4251),K1202&gt;AVERAGE(train!$K$2:$K$4251)),"High Day &amp; Eve",IF(AND(G1202&gt;AVERAGE(train!$G$2:$G$4251),K1202&lt;=AVERAGE(train!$K$2:$K$4251)),"High Day Only",IF(AND(G1202&lt;=AVERAGE(train!$G$2:$G$4251),K1202&gt;AVERAGE(train!$K$2:$K$4251)),"High Eve Only","Low Usage")))</f>
        <v>High Eve Only</v>
      </c>
    </row>
    <row r="1203" spans="1:26">
      <c r="A1203" t="s">
        <v>20</v>
      </c>
      <c r="B1203">
        <v>29</v>
      </c>
      <c r="C1203" t="s">
        <v>21</v>
      </c>
      <c r="D1203" t="s">
        <v>23</v>
      </c>
      <c r="E1203" t="s">
        <v>23</v>
      </c>
      <c r="F1203">
        <v>37</v>
      </c>
      <c r="G1203">
        <v>235</v>
      </c>
      <c r="H1203">
        <v>101</v>
      </c>
      <c r="I1203">
        <v>39.950000000000003</v>
      </c>
      <c r="J1203">
        <v>183.3</v>
      </c>
      <c r="K1203">
        <v>79</v>
      </c>
      <c r="L1203">
        <v>15.58</v>
      </c>
      <c r="M1203">
        <v>139.80000000000001</v>
      </c>
      <c r="N1203">
        <v>106</v>
      </c>
      <c r="O1203">
        <v>6.29</v>
      </c>
      <c r="P1203">
        <v>5.7</v>
      </c>
      <c r="Q1203">
        <v>7</v>
      </c>
      <c r="R1203">
        <v>1.54</v>
      </c>
      <c r="S1203">
        <v>2</v>
      </c>
      <c r="T1203" t="s">
        <v>22</v>
      </c>
      <c r="U1203">
        <f t="shared" si="37"/>
        <v>0</v>
      </c>
      <c r="V1203">
        <f>IF(Table2[[#This Row],[international_plan]]="yes",1,0)</f>
        <v>1</v>
      </c>
      <c r="W1203">
        <f>IF(Table2[[#This Row],[voice_mail_plan]]="yes",1,0)</f>
        <v>1</v>
      </c>
      <c r="X1203" t="str">
        <f t="shared" si="36"/>
        <v>Low</v>
      </c>
      <c r="Y1203" t="str">
        <f>IF(Table2[[#This Row],[total_intl_charge]] &gt; AVERAGE($R$2:$R$4245),"High","Low")</f>
        <v>Low</v>
      </c>
      <c r="Z1203" t="str">
        <f>IF(AND(G1203&gt;AVERAGE(train!$G$2:$G$4251),K1203&gt;AVERAGE(train!$K$2:$K$4251)),"High Day &amp; Eve",IF(AND(G1203&gt;AVERAGE(train!$G$2:$G$4251),K1203&lt;=AVERAGE(train!$K$2:$K$4251)),"High Day Only",IF(AND(G1203&lt;=AVERAGE(train!$G$2:$G$4251),K1203&gt;AVERAGE(train!$K$2:$K$4251)),"High Eve Only","Low Usage")))</f>
        <v>High Day Only</v>
      </c>
    </row>
    <row r="1204" spans="1:26">
      <c r="A1204" t="s">
        <v>61</v>
      </c>
      <c r="B1204">
        <v>65</v>
      </c>
      <c r="C1204" t="s">
        <v>21</v>
      </c>
      <c r="D1204" t="s">
        <v>22</v>
      </c>
      <c r="E1204" t="s">
        <v>22</v>
      </c>
      <c r="F1204">
        <v>0</v>
      </c>
      <c r="G1204">
        <v>105.7</v>
      </c>
      <c r="H1204">
        <v>95</v>
      </c>
      <c r="I1204">
        <v>17.97</v>
      </c>
      <c r="J1204">
        <v>141.80000000000001</v>
      </c>
      <c r="K1204">
        <v>100</v>
      </c>
      <c r="L1204">
        <v>12.05</v>
      </c>
      <c r="M1204">
        <v>180.5</v>
      </c>
      <c r="N1204">
        <v>105</v>
      </c>
      <c r="O1204">
        <v>8.1199999999999992</v>
      </c>
      <c r="P1204">
        <v>6.6</v>
      </c>
      <c r="Q1204">
        <v>12</v>
      </c>
      <c r="R1204">
        <v>1.78</v>
      </c>
      <c r="S1204">
        <v>2</v>
      </c>
      <c r="T1204" t="s">
        <v>22</v>
      </c>
      <c r="U1204">
        <f t="shared" si="37"/>
        <v>0</v>
      </c>
      <c r="V1204">
        <f>IF(Table2[[#This Row],[international_plan]]="yes",1,0)</f>
        <v>0</v>
      </c>
      <c r="W1204">
        <f>IF(Table2[[#This Row],[voice_mail_plan]]="yes",1,0)</f>
        <v>0</v>
      </c>
      <c r="X1204" t="str">
        <f t="shared" si="36"/>
        <v>Low</v>
      </c>
      <c r="Y1204" t="str">
        <f>IF(Table2[[#This Row],[total_intl_charge]] &gt; AVERAGE($R$2:$R$4245),"High","Low")</f>
        <v>Low</v>
      </c>
      <c r="Z1204" t="str">
        <f>IF(AND(G1204&gt;AVERAGE(train!$G$2:$G$4251),K1204&gt;AVERAGE(train!$K$2:$K$4251)),"High Day &amp; Eve",IF(AND(G1204&gt;AVERAGE(train!$G$2:$G$4251),K1204&lt;=AVERAGE(train!$K$2:$K$4251)),"High Day Only",IF(AND(G1204&lt;=AVERAGE(train!$G$2:$G$4251),K1204&gt;AVERAGE(train!$K$2:$K$4251)),"High Eve Only","Low Usage")))</f>
        <v>Low Usage</v>
      </c>
    </row>
    <row r="1205" spans="1:26">
      <c r="A1205" t="s">
        <v>53</v>
      </c>
      <c r="B1205">
        <v>81</v>
      </c>
      <c r="C1205" t="s">
        <v>21</v>
      </c>
      <c r="D1205" t="s">
        <v>23</v>
      </c>
      <c r="E1205" t="s">
        <v>22</v>
      </c>
      <c r="F1205">
        <v>0</v>
      </c>
      <c r="G1205">
        <v>149.4</v>
      </c>
      <c r="H1205">
        <v>68</v>
      </c>
      <c r="I1205">
        <v>25.4</v>
      </c>
      <c r="J1205">
        <v>171.9</v>
      </c>
      <c r="K1205">
        <v>98</v>
      </c>
      <c r="L1205">
        <v>14.61</v>
      </c>
      <c r="M1205">
        <v>214.5</v>
      </c>
      <c r="N1205">
        <v>97</v>
      </c>
      <c r="O1205">
        <v>9.65</v>
      </c>
      <c r="P1205">
        <v>17.899999999999999</v>
      </c>
      <c r="Q1205">
        <v>3</v>
      </c>
      <c r="R1205">
        <v>4.83</v>
      </c>
      <c r="S1205">
        <v>3</v>
      </c>
      <c r="T1205" t="s">
        <v>23</v>
      </c>
      <c r="U1205">
        <f t="shared" si="37"/>
        <v>1</v>
      </c>
      <c r="V1205">
        <f>IF(Table2[[#This Row],[international_plan]]="yes",1,0)</f>
        <v>1</v>
      </c>
      <c r="W1205">
        <f>IF(Table2[[#This Row],[voice_mail_plan]]="yes",1,0)</f>
        <v>0</v>
      </c>
      <c r="X1205" t="str">
        <f t="shared" si="36"/>
        <v>Medium</v>
      </c>
      <c r="Y1205" t="str">
        <f>IF(Table2[[#This Row],[total_intl_charge]] &gt; AVERAGE($R$2:$R$4245),"High","Low")</f>
        <v>High</v>
      </c>
      <c r="Z1205" t="str">
        <f>IF(AND(G1205&gt;AVERAGE(train!$G$2:$G$4251),K1205&gt;AVERAGE(train!$K$2:$K$4251)),"High Day &amp; Eve",IF(AND(G1205&gt;AVERAGE(train!$G$2:$G$4251),K1205&lt;=AVERAGE(train!$K$2:$K$4251)),"High Day Only",IF(AND(G1205&lt;=AVERAGE(train!$G$2:$G$4251),K1205&gt;AVERAGE(train!$K$2:$K$4251)),"High Eve Only","Low Usage")))</f>
        <v>Low Usage</v>
      </c>
    </row>
    <row r="1206" spans="1:26">
      <c r="A1206" t="s">
        <v>60</v>
      </c>
      <c r="B1206">
        <v>37</v>
      </c>
      <c r="C1206" t="s">
        <v>21</v>
      </c>
      <c r="D1206" t="s">
        <v>22</v>
      </c>
      <c r="E1206" t="s">
        <v>23</v>
      </c>
      <c r="F1206">
        <v>20</v>
      </c>
      <c r="G1206">
        <v>264.7</v>
      </c>
      <c r="H1206">
        <v>81</v>
      </c>
      <c r="I1206">
        <v>45</v>
      </c>
      <c r="J1206">
        <v>216.5</v>
      </c>
      <c r="K1206">
        <v>110</v>
      </c>
      <c r="L1206">
        <v>18.399999999999999</v>
      </c>
      <c r="M1206">
        <v>210.7</v>
      </c>
      <c r="N1206">
        <v>102</v>
      </c>
      <c r="O1206">
        <v>9.48</v>
      </c>
      <c r="P1206">
        <v>10.4</v>
      </c>
      <c r="Q1206">
        <v>7</v>
      </c>
      <c r="R1206">
        <v>2.81</v>
      </c>
      <c r="S1206">
        <v>0</v>
      </c>
      <c r="T1206" t="s">
        <v>22</v>
      </c>
      <c r="U1206">
        <f t="shared" si="37"/>
        <v>0</v>
      </c>
      <c r="V1206">
        <f>IF(Table2[[#This Row],[international_plan]]="yes",1,0)</f>
        <v>0</v>
      </c>
      <c r="W1206">
        <f>IF(Table2[[#This Row],[voice_mail_plan]]="yes",1,0)</f>
        <v>1</v>
      </c>
      <c r="X1206" t="str">
        <f t="shared" si="36"/>
        <v>Low</v>
      </c>
      <c r="Y1206" t="str">
        <f>IF(Table2[[#This Row],[total_intl_charge]] &gt; AVERAGE($R$2:$R$4245),"High","Low")</f>
        <v>High</v>
      </c>
      <c r="Z1206" t="str">
        <f>IF(AND(G1206&gt;AVERAGE(train!$G$2:$G$4251),K1206&gt;AVERAGE(train!$K$2:$K$4251)),"High Day &amp; Eve",IF(AND(G1206&gt;AVERAGE(train!$G$2:$G$4251),K1206&lt;=AVERAGE(train!$K$2:$K$4251)),"High Day Only",IF(AND(G1206&lt;=AVERAGE(train!$G$2:$G$4251),K1206&gt;AVERAGE(train!$K$2:$K$4251)),"High Eve Only","Low Usage")))</f>
        <v>High Day &amp; Eve</v>
      </c>
    </row>
    <row r="1207" spans="1:26">
      <c r="A1207" t="s">
        <v>44</v>
      </c>
      <c r="B1207">
        <v>107</v>
      </c>
      <c r="C1207" t="s">
        <v>28</v>
      </c>
      <c r="D1207" t="s">
        <v>22</v>
      </c>
      <c r="E1207" t="s">
        <v>23</v>
      </c>
      <c r="F1207">
        <v>31</v>
      </c>
      <c r="G1207">
        <v>160.30000000000001</v>
      </c>
      <c r="H1207">
        <v>45</v>
      </c>
      <c r="I1207">
        <v>27.25</v>
      </c>
      <c r="J1207">
        <v>221.5</v>
      </c>
      <c r="K1207">
        <v>70</v>
      </c>
      <c r="L1207">
        <v>18.829999999999998</v>
      </c>
      <c r="M1207">
        <v>261.60000000000002</v>
      </c>
      <c r="N1207">
        <v>109</v>
      </c>
      <c r="O1207">
        <v>11.77</v>
      </c>
      <c r="P1207">
        <v>5.6</v>
      </c>
      <c r="Q1207">
        <v>1</v>
      </c>
      <c r="R1207">
        <v>1.51</v>
      </c>
      <c r="S1207">
        <v>1</v>
      </c>
      <c r="T1207" t="s">
        <v>22</v>
      </c>
      <c r="U1207">
        <f t="shared" si="37"/>
        <v>0</v>
      </c>
      <c r="V1207">
        <f>IF(Table2[[#This Row],[international_plan]]="yes",1,0)</f>
        <v>0</v>
      </c>
      <c r="W1207">
        <f>IF(Table2[[#This Row],[voice_mail_plan]]="yes",1,0)</f>
        <v>1</v>
      </c>
      <c r="X1207" t="str">
        <f t="shared" si="36"/>
        <v>High</v>
      </c>
      <c r="Y1207" t="str">
        <f>IF(Table2[[#This Row],[total_intl_charge]] &gt; AVERAGE($R$2:$R$4245),"High","Low")</f>
        <v>Low</v>
      </c>
      <c r="Z1207" t="str">
        <f>IF(AND(G1207&gt;AVERAGE(train!$G$2:$G$4251),K1207&gt;AVERAGE(train!$K$2:$K$4251)),"High Day &amp; Eve",IF(AND(G1207&gt;AVERAGE(train!$G$2:$G$4251),K1207&lt;=AVERAGE(train!$K$2:$K$4251)),"High Day Only",IF(AND(G1207&lt;=AVERAGE(train!$G$2:$G$4251),K1207&gt;AVERAGE(train!$K$2:$K$4251)),"High Eve Only","Low Usage")))</f>
        <v>Low Usage</v>
      </c>
    </row>
    <row r="1208" spans="1:26">
      <c r="A1208" t="s">
        <v>44</v>
      </c>
      <c r="B1208">
        <v>127</v>
      </c>
      <c r="C1208" t="s">
        <v>21</v>
      </c>
      <c r="D1208" t="s">
        <v>23</v>
      </c>
      <c r="E1208" t="s">
        <v>23</v>
      </c>
      <c r="F1208">
        <v>28</v>
      </c>
      <c r="G1208">
        <v>95.9</v>
      </c>
      <c r="H1208">
        <v>117</v>
      </c>
      <c r="I1208">
        <v>16.3</v>
      </c>
      <c r="J1208">
        <v>159.5</v>
      </c>
      <c r="K1208">
        <v>131</v>
      </c>
      <c r="L1208">
        <v>13.56</v>
      </c>
      <c r="M1208">
        <v>152.80000000000001</v>
      </c>
      <c r="N1208">
        <v>132</v>
      </c>
      <c r="O1208">
        <v>6.88</v>
      </c>
      <c r="P1208">
        <v>10.4</v>
      </c>
      <c r="Q1208">
        <v>3</v>
      </c>
      <c r="R1208">
        <v>2.81</v>
      </c>
      <c r="S1208">
        <v>1</v>
      </c>
      <c r="T1208" t="s">
        <v>22</v>
      </c>
      <c r="U1208">
        <f t="shared" si="37"/>
        <v>0</v>
      </c>
      <c r="V1208">
        <f>IF(Table2[[#This Row],[international_plan]]="yes",1,0)</f>
        <v>1</v>
      </c>
      <c r="W1208">
        <f>IF(Table2[[#This Row],[voice_mail_plan]]="yes",1,0)</f>
        <v>1</v>
      </c>
      <c r="X1208" t="str">
        <f t="shared" si="36"/>
        <v>High</v>
      </c>
      <c r="Y1208" t="str">
        <f>IF(Table2[[#This Row],[total_intl_charge]] &gt; AVERAGE($R$2:$R$4245),"High","Low")</f>
        <v>High</v>
      </c>
      <c r="Z1208" t="str">
        <f>IF(AND(G1208&gt;AVERAGE(train!$G$2:$G$4251),K1208&gt;AVERAGE(train!$K$2:$K$4251)),"High Day &amp; Eve",IF(AND(G1208&gt;AVERAGE(train!$G$2:$G$4251),K1208&lt;=AVERAGE(train!$K$2:$K$4251)),"High Day Only",IF(AND(G1208&lt;=AVERAGE(train!$G$2:$G$4251),K1208&gt;AVERAGE(train!$K$2:$K$4251)),"High Eve Only","Low Usage")))</f>
        <v>High Eve Only</v>
      </c>
    </row>
    <row r="1209" spans="1:26">
      <c r="A1209" t="s">
        <v>59</v>
      </c>
      <c r="B1209">
        <v>78</v>
      </c>
      <c r="C1209" t="s">
        <v>25</v>
      </c>
      <c r="D1209" t="s">
        <v>22</v>
      </c>
      <c r="E1209" t="s">
        <v>22</v>
      </c>
      <c r="F1209">
        <v>0</v>
      </c>
      <c r="G1209">
        <v>140.69999999999999</v>
      </c>
      <c r="H1209">
        <v>77</v>
      </c>
      <c r="I1209">
        <v>23.92</v>
      </c>
      <c r="J1209">
        <v>195.2</v>
      </c>
      <c r="K1209">
        <v>114</v>
      </c>
      <c r="L1209">
        <v>16.59</v>
      </c>
      <c r="M1209">
        <v>252.9</v>
      </c>
      <c r="N1209">
        <v>107</v>
      </c>
      <c r="O1209">
        <v>11.38</v>
      </c>
      <c r="P1209">
        <v>11.7</v>
      </c>
      <c r="Q1209">
        <v>5</v>
      </c>
      <c r="R1209">
        <v>3.16</v>
      </c>
      <c r="S1209">
        <v>0</v>
      </c>
      <c r="T1209" t="s">
        <v>22</v>
      </c>
      <c r="U1209">
        <f t="shared" si="37"/>
        <v>0</v>
      </c>
      <c r="V1209">
        <f>IF(Table2[[#This Row],[international_plan]]="yes",1,0)</f>
        <v>0</v>
      </c>
      <c r="W1209">
        <f>IF(Table2[[#This Row],[voice_mail_plan]]="yes",1,0)</f>
        <v>0</v>
      </c>
      <c r="X1209" t="str">
        <f t="shared" si="36"/>
        <v>Medium</v>
      </c>
      <c r="Y1209" t="str">
        <f>IF(Table2[[#This Row],[total_intl_charge]] &gt; AVERAGE($R$2:$R$4245),"High","Low")</f>
        <v>High</v>
      </c>
      <c r="Z1209" t="str">
        <f>IF(AND(G1209&gt;AVERAGE(train!$G$2:$G$4251),K1209&gt;AVERAGE(train!$K$2:$K$4251)),"High Day &amp; Eve",IF(AND(G1209&gt;AVERAGE(train!$G$2:$G$4251),K1209&lt;=AVERAGE(train!$K$2:$K$4251)),"High Day Only",IF(AND(G1209&lt;=AVERAGE(train!$G$2:$G$4251),K1209&gt;AVERAGE(train!$K$2:$K$4251)),"High Eve Only","Low Usage")))</f>
        <v>High Eve Only</v>
      </c>
    </row>
    <row r="1210" spans="1:26">
      <c r="A1210" t="s">
        <v>61</v>
      </c>
      <c r="B1210">
        <v>55</v>
      </c>
      <c r="C1210" t="s">
        <v>28</v>
      </c>
      <c r="D1210" t="s">
        <v>22</v>
      </c>
      <c r="E1210" t="s">
        <v>22</v>
      </c>
      <c r="F1210">
        <v>0</v>
      </c>
      <c r="G1210">
        <v>119.7</v>
      </c>
      <c r="H1210">
        <v>148</v>
      </c>
      <c r="I1210">
        <v>20.350000000000001</v>
      </c>
      <c r="J1210">
        <v>231.8</v>
      </c>
      <c r="K1210">
        <v>96</v>
      </c>
      <c r="L1210">
        <v>19.7</v>
      </c>
      <c r="M1210">
        <v>222.3</v>
      </c>
      <c r="N1210">
        <v>113</v>
      </c>
      <c r="O1210">
        <v>10</v>
      </c>
      <c r="P1210">
        <v>4.5999999999999996</v>
      </c>
      <c r="Q1210">
        <v>2</v>
      </c>
      <c r="R1210">
        <v>1.24</v>
      </c>
      <c r="S1210">
        <v>2</v>
      </c>
      <c r="T1210" t="s">
        <v>22</v>
      </c>
      <c r="U1210">
        <f t="shared" si="37"/>
        <v>0</v>
      </c>
      <c r="V1210">
        <f>IF(Table2[[#This Row],[international_plan]]="yes",1,0)</f>
        <v>0</v>
      </c>
      <c r="W1210">
        <f>IF(Table2[[#This Row],[voice_mail_plan]]="yes",1,0)</f>
        <v>0</v>
      </c>
      <c r="X1210" t="str">
        <f t="shared" si="36"/>
        <v>Low</v>
      </c>
      <c r="Y1210" t="str">
        <f>IF(Table2[[#This Row],[total_intl_charge]] &gt; AVERAGE($R$2:$R$4245),"High","Low")</f>
        <v>Low</v>
      </c>
      <c r="Z1210" t="str">
        <f>IF(AND(G1210&gt;AVERAGE(train!$G$2:$G$4251),K1210&gt;AVERAGE(train!$K$2:$K$4251)),"High Day &amp; Eve",IF(AND(G1210&gt;AVERAGE(train!$G$2:$G$4251),K1210&lt;=AVERAGE(train!$K$2:$K$4251)),"High Day Only",IF(AND(G1210&lt;=AVERAGE(train!$G$2:$G$4251),K1210&gt;AVERAGE(train!$K$2:$K$4251)),"High Eve Only","Low Usage")))</f>
        <v>Low Usage</v>
      </c>
    </row>
    <row r="1211" spans="1:26">
      <c r="A1211" t="s">
        <v>38</v>
      </c>
      <c r="B1211">
        <v>86</v>
      </c>
      <c r="C1211" t="s">
        <v>21</v>
      </c>
      <c r="D1211" t="s">
        <v>22</v>
      </c>
      <c r="E1211" t="s">
        <v>23</v>
      </c>
      <c r="F1211">
        <v>30</v>
      </c>
      <c r="G1211">
        <v>99.9</v>
      </c>
      <c r="H1211">
        <v>84</v>
      </c>
      <c r="I1211">
        <v>16.98</v>
      </c>
      <c r="J1211">
        <v>263.5</v>
      </c>
      <c r="K1211">
        <v>125</v>
      </c>
      <c r="L1211">
        <v>22.4</v>
      </c>
      <c r="M1211">
        <v>254.7</v>
      </c>
      <c r="N1211">
        <v>90</v>
      </c>
      <c r="O1211">
        <v>11.46</v>
      </c>
      <c r="P1211">
        <v>9.8000000000000007</v>
      </c>
      <c r="Q1211">
        <v>7</v>
      </c>
      <c r="R1211">
        <v>2.65</v>
      </c>
      <c r="S1211">
        <v>2</v>
      </c>
      <c r="T1211" t="s">
        <v>22</v>
      </c>
      <c r="U1211">
        <f t="shared" si="37"/>
        <v>0</v>
      </c>
      <c r="V1211">
        <f>IF(Table2[[#This Row],[international_plan]]="yes",1,0)</f>
        <v>0</v>
      </c>
      <c r="W1211">
        <f>IF(Table2[[#This Row],[voice_mail_plan]]="yes",1,0)</f>
        <v>1</v>
      </c>
      <c r="X1211" t="str">
        <f t="shared" si="36"/>
        <v>Medium</v>
      </c>
      <c r="Y1211" t="str">
        <f>IF(Table2[[#This Row],[total_intl_charge]] &gt; AVERAGE($R$2:$R$4245),"High","Low")</f>
        <v>Low</v>
      </c>
      <c r="Z1211" t="str">
        <f>IF(AND(G1211&gt;AVERAGE(train!$G$2:$G$4251),K1211&gt;AVERAGE(train!$K$2:$K$4251)),"High Day &amp; Eve",IF(AND(G1211&gt;AVERAGE(train!$G$2:$G$4251),K1211&lt;=AVERAGE(train!$K$2:$K$4251)),"High Day Only",IF(AND(G1211&lt;=AVERAGE(train!$G$2:$G$4251),K1211&gt;AVERAGE(train!$K$2:$K$4251)),"High Eve Only","Low Usage")))</f>
        <v>High Eve Only</v>
      </c>
    </row>
    <row r="1212" spans="1:26">
      <c r="A1212" t="s">
        <v>33</v>
      </c>
      <c r="B1212">
        <v>176</v>
      </c>
      <c r="C1212" t="s">
        <v>21</v>
      </c>
      <c r="D1212" t="s">
        <v>22</v>
      </c>
      <c r="E1212" t="s">
        <v>22</v>
      </c>
      <c r="F1212">
        <v>0</v>
      </c>
      <c r="G1212">
        <v>250.9</v>
      </c>
      <c r="H1212">
        <v>108</v>
      </c>
      <c r="I1212">
        <v>42.65</v>
      </c>
      <c r="J1212">
        <v>171.4</v>
      </c>
      <c r="K1212">
        <v>100</v>
      </c>
      <c r="L1212">
        <v>14.57</v>
      </c>
      <c r="M1212">
        <v>148.6</v>
      </c>
      <c r="N1212">
        <v>85</v>
      </c>
      <c r="O1212">
        <v>6.69</v>
      </c>
      <c r="P1212">
        <v>9.6</v>
      </c>
      <c r="Q1212">
        <v>6</v>
      </c>
      <c r="R1212">
        <v>2.59</v>
      </c>
      <c r="S1212">
        <v>2</v>
      </c>
      <c r="T1212" t="s">
        <v>22</v>
      </c>
      <c r="U1212">
        <f t="shared" si="37"/>
        <v>0</v>
      </c>
      <c r="V1212">
        <f>IF(Table2[[#This Row],[international_plan]]="yes",1,0)</f>
        <v>0</v>
      </c>
      <c r="W1212">
        <f>IF(Table2[[#This Row],[voice_mail_plan]]="yes",1,0)</f>
        <v>0</v>
      </c>
      <c r="X1212" t="str">
        <f t="shared" si="36"/>
        <v>Very High</v>
      </c>
      <c r="Y1212" t="str">
        <f>IF(Table2[[#This Row],[total_intl_charge]] &gt; AVERAGE($R$2:$R$4245),"High","Low")</f>
        <v>Low</v>
      </c>
      <c r="Z1212" t="str">
        <f>IF(AND(G1212&gt;AVERAGE(train!$G$2:$G$4251),K1212&gt;AVERAGE(train!$K$2:$K$4251)),"High Day &amp; Eve",IF(AND(G1212&gt;AVERAGE(train!$G$2:$G$4251),K1212&lt;=AVERAGE(train!$K$2:$K$4251)),"High Day Only",IF(AND(G1212&lt;=AVERAGE(train!$G$2:$G$4251),K1212&gt;AVERAGE(train!$K$2:$K$4251)),"High Eve Only","Low Usage")))</f>
        <v>High Day Only</v>
      </c>
    </row>
    <row r="1213" spans="1:26">
      <c r="A1213" t="s">
        <v>68</v>
      </c>
      <c r="B1213">
        <v>96</v>
      </c>
      <c r="C1213" t="s">
        <v>21</v>
      </c>
      <c r="D1213" t="s">
        <v>23</v>
      </c>
      <c r="E1213" t="s">
        <v>22</v>
      </c>
      <c r="F1213">
        <v>0</v>
      </c>
      <c r="G1213">
        <v>200.6</v>
      </c>
      <c r="H1213">
        <v>117</v>
      </c>
      <c r="I1213">
        <v>34.1</v>
      </c>
      <c r="J1213">
        <v>289.5</v>
      </c>
      <c r="K1213">
        <v>120</v>
      </c>
      <c r="L1213">
        <v>24.61</v>
      </c>
      <c r="M1213">
        <v>98.3</v>
      </c>
      <c r="N1213">
        <v>95</v>
      </c>
      <c r="O1213">
        <v>4.42</v>
      </c>
      <c r="P1213">
        <v>11.2</v>
      </c>
      <c r="Q1213">
        <v>5</v>
      </c>
      <c r="R1213">
        <v>3.02</v>
      </c>
      <c r="S1213">
        <v>2</v>
      </c>
      <c r="T1213" t="s">
        <v>22</v>
      </c>
      <c r="U1213">
        <f t="shared" si="37"/>
        <v>0</v>
      </c>
      <c r="V1213">
        <f>IF(Table2[[#This Row],[international_plan]]="yes",1,0)</f>
        <v>1</v>
      </c>
      <c r="W1213">
        <f>IF(Table2[[#This Row],[voice_mail_plan]]="yes",1,0)</f>
        <v>0</v>
      </c>
      <c r="X1213" t="str">
        <f t="shared" si="36"/>
        <v>Medium</v>
      </c>
      <c r="Y1213" t="str">
        <f>IF(Table2[[#This Row],[total_intl_charge]] &gt; AVERAGE($R$2:$R$4245),"High","Low")</f>
        <v>High</v>
      </c>
      <c r="Z1213" t="str">
        <f>IF(AND(G1213&gt;AVERAGE(train!$G$2:$G$4251),K1213&gt;AVERAGE(train!$K$2:$K$4251)),"High Day &amp; Eve",IF(AND(G1213&gt;AVERAGE(train!$G$2:$G$4251),K1213&lt;=AVERAGE(train!$K$2:$K$4251)),"High Day Only",IF(AND(G1213&lt;=AVERAGE(train!$G$2:$G$4251),K1213&gt;AVERAGE(train!$K$2:$K$4251)),"High Eve Only","Low Usage")))</f>
        <v>High Day &amp; Eve</v>
      </c>
    </row>
    <row r="1214" spans="1:26">
      <c r="A1214" t="s">
        <v>31</v>
      </c>
      <c r="B1214">
        <v>11</v>
      </c>
      <c r="C1214" t="s">
        <v>28</v>
      </c>
      <c r="D1214" t="s">
        <v>22</v>
      </c>
      <c r="E1214" t="s">
        <v>23</v>
      </c>
      <c r="F1214">
        <v>38</v>
      </c>
      <c r="G1214">
        <v>209.8</v>
      </c>
      <c r="H1214">
        <v>130</v>
      </c>
      <c r="I1214">
        <v>35.67</v>
      </c>
      <c r="J1214">
        <v>196.6</v>
      </c>
      <c r="K1214">
        <v>84</v>
      </c>
      <c r="L1214">
        <v>16.71</v>
      </c>
      <c r="M1214">
        <v>233</v>
      </c>
      <c r="N1214">
        <v>79</v>
      </c>
      <c r="O1214">
        <v>10.49</v>
      </c>
      <c r="P1214">
        <v>7</v>
      </c>
      <c r="Q1214">
        <v>7</v>
      </c>
      <c r="R1214">
        <v>1.89</v>
      </c>
      <c r="S1214">
        <v>1</v>
      </c>
      <c r="T1214" t="s">
        <v>22</v>
      </c>
      <c r="U1214">
        <f t="shared" si="37"/>
        <v>0</v>
      </c>
      <c r="V1214">
        <f>IF(Table2[[#This Row],[international_plan]]="yes",1,0)</f>
        <v>0</v>
      </c>
      <c r="W1214">
        <f>IF(Table2[[#This Row],[voice_mail_plan]]="yes",1,0)</f>
        <v>1</v>
      </c>
      <c r="X1214" t="str">
        <f t="shared" si="36"/>
        <v>Low</v>
      </c>
      <c r="Y1214" t="str">
        <f>IF(Table2[[#This Row],[total_intl_charge]] &gt; AVERAGE($R$2:$R$4245),"High","Low")</f>
        <v>Low</v>
      </c>
      <c r="Z1214" t="str">
        <f>IF(AND(G1214&gt;AVERAGE(train!$G$2:$G$4251),K1214&gt;AVERAGE(train!$K$2:$K$4251)),"High Day &amp; Eve",IF(AND(G1214&gt;AVERAGE(train!$G$2:$G$4251),K1214&lt;=AVERAGE(train!$K$2:$K$4251)),"High Day Only",IF(AND(G1214&lt;=AVERAGE(train!$G$2:$G$4251),K1214&gt;AVERAGE(train!$K$2:$K$4251)),"High Eve Only","Low Usage")))</f>
        <v>High Day Only</v>
      </c>
    </row>
    <row r="1215" spans="1:26">
      <c r="A1215" t="s">
        <v>31</v>
      </c>
      <c r="B1215">
        <v>48</v>
      </c>
      <c r="C1215" t="s">
        <v>21</v>
      </c>
      <c r="D1215" t="s">
        <v>22</v>
      </c>
      <c r="E1215" t="s">
        <v>23</v>
      </c>
      <c r="F1215">
        <v>34</v>
      </c>
      <c r="G1215">
        <v>198</v>
      </c>
      <c r="H1215">
        <v>70</v>
      </c>
      <c r="I1215">
        <v>33.659999999999997</v>
      </c>
      <c r="J1215">
        <v>273.7</v>
      </c>
      <c r="K1215">
        <v>121</v>
      </c>
      <c r="L1215">
        <v>23.26</v>
      </c>
      <c r="M1215">
        <v>217.9</v>
      </c>
      <c r="N1215">
        <v>71</v>
      </c>
      <c r="O1215">
        <v>9.81</v>
      </c>
      <c r="P1215">
        <v>7.6</v>
      </c>
      <c r="Q1215">
        <v>4</v>
      </c>
      <c r="R1215">
        <v>2.0499999999999998</v>
      </c>
      <c r="S1215">
        <v>1</v>
      </c>
      <c r="T1215" t="s">
        <v>22</v>
      </c>
      <c r="U1215">
        <f t="shared" si="37"/>
        <v>0</v>
      </c>
      <c r="V1215">
        <f>IF(Table2[[#This Row],[international_plan]]="yes",1,0)</f>
        <v>0</v>
      </c>
      <c r="W1215">
        <f>IF(Table2[[#This Row],[voice_mail_plan]]="yes",1,0)</f>
        <v>1</v>
      </c>
      <c r="X1215" t="str">
        <f t="shared" si="36"/>
        <v>Low</v>
      </c>
      <c r="Y1215" t="str">
        <f>IF(Table2[[#This Row],[total_intl_charge]] &gt; AVERAGE($R$2:$R$4245),"High","Low")</f>
        <v>Low</v>
      </c>
      <c r="Z1215" t="str">
        <f>IF(AND(G1215&gt;AVERAGE(train!$G$2:$G$4251),K1215&gt;AVERAGE(train!$K$2:$K$4251)),"High Day &amp; Eve",IF(AND(G1215&gt;AVERAGE(train!$G$2:$G$4251),K1215&lt;=AVERAGE(train!$K$2:$K$4251)),"High Day Only",IF(AND(G1215&lt;=AVERAGE(train!$G$2:$G$4251),K1215&gt;AVERAGE(train!$K$2:$K$4251)),"High Eve Only","Low Usage")))</f>
        <v>High Day &amp; Eve</v>
      </c>
    </row>
    <row r="1216" spans="1:26">
      <c r="A1216" t="s">
        <v>24</v>
      </c>
      <c r="B1216">
        <v>127</v>
      </c>
      <c r="C1216" t="s">
        <v>28</v>
      </c>
      <c r="D1216" t="s">
        <v>22</v>
      </c>
      <c r="E1216" t="s">
        <v>22</v>
      </c>
      <c r="F1216">
        <v>0</v>
      </c>
      <c r="G1216">
        <v>239.8</v>
      </c>
      <c r="H1216">
        <v>107</v>
      </c>
      <c r="I1216">
        <v>40.770000000000003</v>
      </c>
      <c r="J1216">
        <v>128.9</v>
      </c>
      <c r="K1216">
        <v>121</v>
      </c>
      <c r="L1216">
        <v>10.96</v>
      </c>
      <c r="M1216">
        <v>249.9</v>
      </c>
      <c r="N1216">
        <v>110</v>
      </c>
      <c r="O1216">
        <v>11.25</v>
      </c>
      <c r="P1216">
        <v>11.3</v>
      </c>
      <c r="Q1216">
        <v>5</v>
      </c>
      <c r="R1216">
        <v>3.05</v>
      </c>
      <c r="S1216">
        <v>1</v>
      </c>
      <c r="T1216" t="s">
        <v>22</v>
      </c>
      <c r="U1216">
        <f t="shared" si="37"/>
        <v>0</v>
      </c>
      <c r="V1216">
        <f>IF(Table2[[#This Row],[international_plan]]="yes",1,0)</f>
        <v>0</v>
      </c>
      <c r="W1216">
        <f>IF(Table2[[#This Row],[voice_mail_plan]]="yes",1,0)</f>
        <v>0</v>
      </c>
      <c r="X1216" t="str">
        <f t="shared" si="36"/>
        <v>High</v>
      </c>
      <c r="Y1216" t="str">
        <f>IF(Table2[[#This Row],[total_intl_charge]] &gt; AVERAGE($R$2:$R$4245),"High","Low")</f>
        <v>High</v>
      </c>
      <c r="Z1216" t="str">
        <f>IF(AND(G1216&gt;AVERAGE(train!$G$2:$G$4251),K1216&gt;AVERAGE(train!$K$2:$K$4251)),"High Day &amp; Eve",IF(AND(G1216&gt;AVERAGE(train!$G$2:$G$4251),K1216&lt;=AVERAGE(train!$K$2:$K$4251)),"High Day Only",IF(AND(G1216&lt;=AVERAGE(train!$G$2:$G$4251),K1216&gt;AVERAGE(train!$K$2:$K$4251)),"High Eve Only","Low Usage")))</f>
        <v>High Day &amp; Eve</v>
      </c>
    </row>
    <row r="1217" spans="1:26">
      <c r="A1217" t="s">
        <v>53</v>
      </c>
      <c r="B1217">
        <v>79</v>
      </c>
      <c r="C1217" t="s">
        <v>28</v>
      </c>
      <c r="D1217" t="s">
        <v>22</v>
      </c>
      <c r="E1217" t="s">
        <v>22</v>
      </c>
      <c r="F1217">
        <v>0</v>
      </c>
      <c r="G1217">
        <v>220.9</v>
      </c>
      <c r="H1217">
        <v>107</v>
      </c>
      <c r="I1217">
        <v>37.549999999999997</v>
      </c>
      <c r="J1217">
        <v>192.2</v>
      </c>
      <c r="K1217">
        <v>97</v>
      </c>
      <c r="L1217">
        <v>16.34</v>
      </c>
      <c r="M1217">
        <v>161</v>
      </c>
      <c r="N1217">
        <v>74</v>
      </c>
      <c r="O1217">
        <v>7.25</v>
      </c>
      <c r="P1217">
        <v>12.2</v>
      </c>
      <c r="Q1217">
        <v>2</v>
      </c>
      <c r="R1217">
        <v>3.29</v>
      </c>
      <c r="S1217">
        <v>1</v>
      </c>
      <c r="T1217" t="s">
        <v>22</v>
      </c>
      <c r="U1217">
        <f t="shared" si="37"/>
        <v>0</v>
      </c>
      <c r="V1217">
        <f>IF(Table2[[#This Row],[international_plan]]="yes",1,0)</f>
        <v>0</v>
      </c>
      <c r="W1217">
        <f>IF(Table2[[#This Row],[voice_mail_plan]]="yes",1,0)</f>
        <v>0</v>
      </c>
      <c r="X1217" t="str">
        <f t="shared" si="36"/>
        <v>Medium</v>
      </c>
      <c r="Y1217" t="str">
        <f>IF(Table2[[#This Row],[total_intl_charge]] &gt; AVERAGE($R$2:$R$4245),"High","Low")</f>
        <v>High</v>
      </c>
      <c r="Z1217" t="str">
        <f>IF(AND(G1217&gt;AVERAGE(train!$G$2:$G$4251),K1217&gt;AVERAGE(train!$K$2:$K$4251)),"High Day &amp; Eve",IF(AND(G1217&gt;AVERAGE(train!$G$2:$G$4251),K1217&lt;=AVERAGE(train!$K$2:$K$4251)),"High Day Only",IF(AND(G1217&lt;=AVERAGE(train!$G$2:$G$4251),K1217&gt;AVERAGE(train!$K$2:$K$4251)),"High Eve Only","Low Usage")))</f>
        <v>High Day Only</v>
      </c>
    </row>
    <row r="1218" spans="1:26">
      <c r="A1218" t="s">
        <v>53</v>
      </c>
      <c r="B1218">
        <v>83</v>
      </c>
      <c r="C1218" t="s">
        <v>28</v>
      </c>
      <c r="D1218" t="s">
        <v>22</v>
      </c>
      <c r="E1218" t="s">
        <v>23</v>
      </c>
      <c r="F1218">
        <v>26</v>
      </c>
      <c r="G1218">
        <v>226.4</v>
      </c>
      <c r="H1218">
        <v>117</v>
      </c>
      <c r="I1218">
        <v>38.49</v>
      </c>
      <c r="J1218">
        <v>234.7</v>
      </c>
      <c r="K1218">
        <v>97</v>
      </c>
      <c r="L1218">
        <v>19.95</v>
      </c>
      <c r="M1218">
        <v>133.6</v>
      </c>
      <c r="N1218">
        <v>82</v>
      </c>
      <c r="O1218">
        <v>6.01</v>
      </c>
      <c r="P1218">
        <v>10.8</v>
      </c>
      <c r="Q1218">
        <v>7</v>
      </c>
      <c r="R1218">
        <v>2.92</v>
      </c>
      <c r="S1218">
        <v>1</v>
      </c>
      <c r="T1218" t="s">
        <v>22</v>
      </c>
      <c r="U1218">
        <f t="shared" si="37"/>
        <v>0</v>
      </c>
      <c r="V1218">
        <f>IF(Table2[[#This Row],[international_plan]]="yes",1,0)</f>
        <v>0</v>
      </c>
      <c r="W1218">
        <f>IF(Table2[[#This Row],[voice_mail_plan]]="yes",1,0)</f>
        <v>1</v>
      </c>
      <c r="X1218" t="str">
        <f t="shared" ref="X1218:X1281" si="38">IF(B1218&lt;=$AC$3,"Low",IF(B1218&lt;=$AC$4,"Medium",IF(B1218&lt;=$AC$5,"High",IF(B1218&gt;=$AC$5,"Very High"))))</f>
        <v>Medium</v>
      </c>
      <c r="Y1218" t="str">
        <f>IF(Table2[[#This Row],[total_intl_charge]] &gt; AVERAGE($R$2:$R$4245),"High","Low")</f>
        <v>High</v>
      </c>
      <c r="Z1218" t="str">
        <f>IF(AND(G1218&gt;AVERAGE(train!$G$2:$G$4251),K1218&gt;AVERAGE(train!$K$2:$K$4251)),"High Day &amp; Eve",IF(AND(G1218&gt;AVERAGE(train!$G$2:$G$4251),K1218&lt;=AVERAGE(train!$K$2:$K$4251)),"High Day Only",IF(AND(G1218&lt;=AVERAGE(train!$G$2:$G$4251),K1218&gt;AVERAGE(train!$K$2:$K$4251)),"High Eve Only","Low Usage")))</f>
        <v>High Day Only</v>
      </c>
    </row>
    <row r="1219" spans="1:26">
      <c r="A1219" t="s">
        <v>75</v>
      </c>
      <c r="B1219">
        <v>60</v>
      </c>
      <c r="C1219" t="s">
        <v>28</v>
      </c>
      <c r="D1219" t="s">
        <v>22</v>
      </c>
      <c r="E1219" t="s">
        <v>22</v>
      </c>
      <c r="F1219">
        <v>0</v>
      </c>
      <c r="G1219">
        <v>203.2</v>
      </c>
      <c r="H1219">
        <v>99</v>
      </c>
      <c r="I1219">
        <v>34.54</v>
      </c>
      <c r="J1219">
        <v>235.8</v>
      </c>
      <c r="K1219">
        <v>131</v>
      </c>
      <c r="L1219">
        <v>20.04</v>
      </c>
      <c r="M1219">
        <v>224.9</v>
      </c>
      <c r="N1219">
        <v>112</v>
      </c>
      <c r="O1219">
        <v>10.119999999999999</v>
      </c>
      <c r="P1219">
        <v>15.1</v>
      </c>
      <c r="Q1219">
        <v>6</v>
      </c>
      <c r="R1219">
        <v>4.08</v>
      </c>
      <c r="S1219">
        <v>2</v>
      </c>
      <c r="T1219" t="s">
        <v>22</v>
      </c>
      <c r="U1219">
        <f t="shared" ref="U1219:U1282" si="39">IF(T1219="yes",1,0)</f>
        <v>0</v>
      </c>
      <c r="V1219">
        <f>IF(Table2[[#This Row],[international_plan]]="yes",1,0)</f>
        <v>0</v>
      </c>
      <c r="W1219">
        <f>IF(Table2[[#This Row],[voice_mail_plan]]="yes",1,0)</f>
        <v>0</v>
      </c>
      <c r="X1219" t="str">
        <f t="shared" si="38"/>
        <v>Low</v>
      </c>
      <c r="Y1219" t="str">
        <f>IF(Table2[[#This Row],[total_intl_charge]] &gt; AVERAGE($R$2:$R$4245),"High","Low")</f>
        <v>High</v>
      </c>
      <c r="Z1219" t="str">
        <f>IF(AND(G1219&gt;AVERAGE(train!$G$2:$G$4251),K1219&gt;AVERAGE(train!$K$2:$K$4251)),"High Day &amp; Eve",IF(AND(G1219&gt;AVERAGE(train!$G$2:$G$4251),K1219&lt;=AVERAGE(train!$K$2:$K$4251)),"High Day Only",IF(AND(G1219&lt;=AVERAGE(train!$G$2:$G$4251),K1219&gt;AVERAGE(train!$K$2:$K$4251)),"High Eve Only","Low Usage")))</f>
        <v>High Day &amp; Eve</v>
      </c>
    </row>
    <row r="1220" spans="1:26">
      <c r="A1220" t="s">
        <v>64</v>
      </c>
      <c r="B1220">
        <v>122</v>
      </c>
      <c r="C1220" t="s">
        <v>21</v>
      </c>
      <c r="D1220" t="s">
        <v>22</v>
      </c>
      <c r="E1220" t="s">
        <v>22</v>
      </c>
      <c r="F1220">
        <v>0</v>
      </c>
      <c r="G1220">
        <v>136.69999999999999</v>
      </c>
      <c r="H1220">
        <v>115</v>
      </c>
      <c r="I1220">
        <v>23.24</v>
      </c>
      <c r="J1220">
        <v>243.1</v>
      </c>
      <c r="K1220">
        <v>137</v>
      </c>
      <c r="L1220">
        <v>20.66</v>
      </c>
      <c r="M1220">
        <v>188.9</v>
      </c>
      <c r="N1220">
        <v>110</v>
      </c>
      <c r="O1220">
        <v>8.5</v>
      </c>
      <c r="P1220">
        <v>8.6</v>
      </c>
      <c r="Q1220">
        <v>4</v>
      </c>
      <c r="R1220">
        <v>2.3199999999999998</v>
      </c>
      <c r="S1220">
        <v>0</v>
      </c>
      <c r="T1220" t="s">
        <v>22</v>
      </c>
      <c r="U1220">
        <f t="shared" si="39"/>
        <v>0</v>
      </c>
      <c r="V1220">
        <f>IF(Table2[[#This Row],[international_plan]]="yes",1,0)</f>
        <v>0</v>
      </c>
      <c r="W1220">
        <f>IF(Table2[[#This Row],[voice_mail_plan]]="yes",1,0)</f>
        <v>0</v>
      </c>
      <c r="X1220" t="str">
        <f t="shared" si="38"/>
        <v>High</v>
      </c>
      <c r="Y1220" t="str">
        <f>IF(Table2[[#This Row],[total_intl_charge]] &gt; AVERAGE($R$2:$R$4245),"High","Low")</f>
        <v>Low</v>
      </c>
      <c r="Z1220" t="str">
        <f>IF(AND(G1220&gt;AVERAGE(train!$G$2:$G$4251),K1220&gt;AVERAGE(train!$K$2:$K$4251)),"High Day &amp; Eve",IF(AND(G1220&gt;AVERAGE(train!$G$2:$G$4251),K1220&lt;=AVERAGE(train!$K$2:$K$4251)),"High Day Only",IF(AND(G1220&lt;=AVERAGE(train!$G$2:$G$4251),K1220&gt;AVERAGE(train!$K$2:$K$4251)),"High Eve Only","Low Usage")))</f>
        <v>High Eve Only</v>
      </c>
    </row>
    <row r="1221" spans="1:26">
      <c r="A1221" t="s">
        <v>59</v>
      </c>
      <c r="B1221">
        <v>136</v>
      </c>
      <c r="C1221" t="s">
        <v>25</v>
      </c>
      <c r="D1221" t="s">
        <v>22</v>
      </c>
      <c r="E1221" t="s">
        <v>22</v>
      </c>
      <c r="F1221">
        <v>0</v>
      </c>
      <c r="G1221">
        <v>152.6</v>
      </c>
      <c r="H1221">
        <v>97</v>
      </c>
      <c r="I1221">
        <v>25.94</v>
      </c>
      <c r="J1221">
        <v>208.9</v>
      </c>
      <c r="K1221">
        <v>85</v>
      </c>
      <c r="L1221">
        <v>17.760000000000002</v>
      </c>
      <c r="M1221">
        <v>119.1</v>
      </c>
      <c r="N1221">
        <v>99</v>
      </c>
      <c r="O1221">
        <v>5.36</v>
      </c>
      <c r="P1221">
        <v>5</v>
      </c>
      <c r="Q1221">
        <v>10</v>
      </c>
      <c r="R1221">
        <v>1.35</v>
      </c>
      <c r="S1221">
        <v>1</v>
      </c>
      <c r="T1221" t="s">
        <v>22</v>
      </c>
      <c r="U1221">
        <f t="shared" si="39"/>
        <v>0</v>
      </c>
      <c r="V1221">
        <f>IF(Table2[[#This Row],[international_plan]]="yes",1,0)</f>
        <v>0</v>
      </c>
      <c r="W1221">
        <f>IF(Table2[[#This Row],[voice_mail_plan]]="yes",1,0)</f>
        <v>0</v>
      </c>
      <c r="X1221" t="str">
        <f t="shared" si="38"/>
        <v>Very High</v>
      </c>
      <c r="Y1221" t="str">
        <f>IF(Table2[[#This Row],[total_intl_charge]] &gt; AVERAGE($R$2:$R$4245),"High","Low")</f>
        <v>Low</v>
      </c>
      <c r="Z1221" t="str">
        <f>IF(AND(G1221&gt;AVERAGE(train!$G$2:$G$4251),K1221&gt;AVERAGE(train!$K$2:$K$4251)),"High Day &amp; Eve",IF(AND(G1221&gt;AVERAGE(train!$G$2:$G$4251),K1221&lt;=AVERAGE(train!$K$2:$K$4251)),"High Day Only",IF(AND(G1221&lt;=AVERAGE(train!$G$2:$G$4251),K1221&gt;AVERAGE(train!$K$2:$K$4251)),"High Eve Only","Low Usage")))</f>
        <v>Low Usage</v>
      </c>
    </row>
    <row r="1222" spans="1:26">
      <c r="A1222" t="s">
        <v>58</v>
      </c>
      <c r="B1222">
        <v>172</v>
      </c>
      <c r="C1222" t="s">
        <v>25</v>
      </c>
      <c r="D1222" t="s">
        <v>22</v>
      </c>
      <c r="E1222" t="s">
        <v>23</v>
      </c>
      <c r="F1222">
        <v>47</v>
      </c>
      <c r="G1222">
        <v>274.89999999999998</v>
      </c>
      <c r="H1222">
        <v>102</v>
      </c>
      <c r="I1222">
        <v>46.73</v>
      </c>
      <c r="J1222">
        <v>186.6</v>
      </c>
      <c r="K1222">
        <v>118</v>
      </c>
      <c r="L1222">
        <v>15.86</v>
      </c>
      <c r="M1222">
        <v>245</v>
      </c>
      <c r="N1222">
        <v>123</v>
      </c>
      <c r="O1222">
        <v>11.03</v>
      </c>
      <c r="P1222">
        <v>8.8000000000000007</v>
      </c>
      <c r="Q1222">
        <v>2</v>
      </c>
      <c r="R1222">
        <v>2.38</v>
      </c>
      <c r="S1222">
        <v>1</v>
      </c>
      <c r="T1222" t="s">
        <v>22</v>
      </c>
      <c r="U1222">
        <f t="shared" si="39"/>
        <v>0</v>
      </c>
      <c r="V1222">
        <f>IF(Table2[[#This Row],[international_plan]]="yes",1,0)</f>
        <v>0</v>
      </c>
      <c r="W1222">
        <f>IF(Table2[[#This Row],[voice_mail_plan]]="yes",1,0)</f>
        <v>1</v>
      </c>
      <c r="X1222" t="str">
        <f t="shared" si="38"/>
        <v>Very High</v>
      </c>
      <c r="Y1222" t="str">
        <f>IF(Table2[[#This Row],[total_intl_charge]] &gt; AVERAGE($R$2:$R$4245),"High","Low")</f>
        <v>Low</v>
      </c>
      <c r="Z1222" t="str">
        <f>IF(AND(G1222&gt;AVERAGE(train!$G$2:$G$4251),K1222&gt;AVERAGE(train!$K$2:$K$4251)),"High Day &amp; Eve",IF(AND(G1222&gt;AVERAGE(train!$G$2:$G$4251),K1222&lt;=AVERAGE(train!$K$2:$K$4251)),"High Day Only",IF(AND(G1222&lt;=AVERAGE(train!$G$2:$G$4251),K1222&gt;AVERAGE(train!$K$2:$K$4251)),"High Eve Only","Low Usage")))</f>
        <v>High Day &amp; Eve</v>
      </c>
    </row>
    <row r="1223" spans="1:26">
      <c r="A1223" t="s">
        <v>31</v>
      </c>
      <c r="B1223">
        <v>79</v>
      </c>
      <c r="C1223" t="s">
        <v>21</v>
      </c>
      <c r="D1223" t="s">
        <v>22</v>
      </c>
      <c r="E1223" t="s">
        <v>22</v>
      </c>
      <c r="F1223">
        <v>0</v>
      </c>
      <c r="G1223">
        <v>222.3</v>
      </c>
      <c r="H1223">
        <v>99</v>
      </c>
      <c r="I1223">
        <v>37.79</v>
      </c>
      <c r="J1223">
        <v>146.19999999999999</v>
      </c>
      <c r="K1223">
        <v>82</v>
      </c>
      <c r="L1223">
        <v>12.43</v>
      </c>
      <c r="M1223">
        <v>275.60000000000002</v>
      </c>
      <c r="N1223">
        <v>82</v>
      </c>
      <c r="O1223">
        <v>12.4</v>
      </c>
      <c r="P1223">
        <v>8.9</v>
      </c>
      <c r="Q1223">
        <v>4</v>
      </c>
      <c r="R1223">
        <v>2.4</v>
      </c>
      <c r="S1223">
        <v>3</v>
      </c>
      <c r="T1223" t="s">
        <v>22</v>
      </c>
      <c r="U1223">
        <f t="shared" si="39"/>
        <v>0</v>
      </c>
      <c r="V1223">
        <f>IF(Table2[[#This Row],[international_plan]]="yes",1,0)</f>
        <v>0</v>
      </c>
      <c r="W1223">
        <f>IF(Table2[[#This Row],[voice_mail_plan]]="yes",1,0)</f>
        <v>0</v>
      </c>
      <c r="X1223" t="str">
        <f t="shared" si="38"/>
        <v>Medium</v>
      </c>
      <c r="Y1223" t="str">
        <f>IF(Table2[[#This Row],[total_intl_charge]] &gt; AVERAGE($R$2:$R$4245),"High","Low")</f>
        <v>Low</v>
      </c>
      <c r="Z1223" t="str">
        <f>IF(AND(G1223&gt;AVERAGE(train!$G$2:$G$4251),K1223&gt;AVERAGE(train!$K$2:$K$4251)),"High Day &amp; Eve",IF(AND(G1223&gt;AVERAGE(train!$G$2:$G$4251),K1223&lt;=AVERAGE(train!$K$2:$K$4251)),"High Day Only",IF(AND(G1223&lt;=AVERAGE(train!$G$2:$G$4251),K1223&gt;AVERAGE(train!$K$2:$K$4251)),"High Eve Only","Low Usage")))</f>
        <v>High Day Only</v>
      </c>
    </row>
    <row r="1224" spans="1:26">
      <c r="A1224" t="s">
        <v>37</v>
      </c>
      <c r="B1224">
        <v>55</v>
      </c>
      <c r="C1224" t="s">
        <v>28</v>
      </c>
      <c r="D1224" t="s">
        <v>22</v>
      </c>
      <c r="E1224" t="s">
        <v>23</v>
      </c>
      <c r="F1224">
        <v>8</v>
      </c>
      <c r="G1224">
        <v>222.5</v>
      </c>
      <c r="H1224">
        <v>104</v>
      </c>
      <c r="I1224">
        <v>37.83</v>
      </c>
      <c r="J1224">
        <v>171.5</v>
      </c>
      <c r="K1224">
        <v>94</v>
      </c>
      <c r="L1224">
        <v>14.58</v>
      </c>
      <c r="M1224">
        <v>377.5</v>
      </c>
      <c r="N1224">
        <v>114</v>
      </c>
      <c r="O1224">
        <v>16.989999999999998</v>
      </c>
      <c r="P1224">
        <v>9.6999999999999993</v>
      </c>
      <c r="Q1224">
        <v>2</v>
      </c>
      <c r="R1224">
        <v>2.62</v>
      </c>
      <c r="S1224">
        <v>1</v>
      </c>
      <c r="T1224" t="s">
        <v>22</v>
      </c>
      <c r="U1224">
        <f t="shared" si="39"/>
        <v>0</v>
      </c>
      <c r="V1224">
        <f>IF(Table2[[#This Row],[international_plan]]="yes",1,0)</f>
        <v>0</v>
      </c>
      <c r="W1224">
        <f>IF(Table2[[#This Row],[voice_mail_plan]]="yes",1,0)</f>
        <v>1</v>
      </c>
      <c r="X1224" t="str">
        <f t="shared" si="38"/>
        <v>Low</v>
      </c>
      <c r="Y1224" t="str">
        <f>IF(Table2[[#This Row],[total_intl_charge]] &gt; AVERAGE($R$2:$R$4245),"High","Low")</f>
        <v>Low</v>
      </c>
      <c r="Z1224" t="str">
        <f>IF(AND(G1224&gt;AVERAGE(train!$G$2:$G$4251),K1224&gt;AVERAGE(train!$K$2:$K$4251)),"High Day &amp; Eve",IF(AND(G1224&gt;AVERAGE(train!$G$2:$G$4251),K1224&lt;=AVERAGE(train!$K$2:$K$4251)),"High Day Only",IF(AND(G1224&lt;=AVERAGE(train!$G$2:$G$4251),K1224&gt;AVERAGE(train!$K$2:$K$4251)),"High Eve Only","Low Usage")))</f>
        <v>High Day Only</v>
      </c>
    </row>
    <row r="1225" spans="1:26">
      <c r="A1225" t="s">
        <v>30</v>
      </c>
      <c r="B1225">
        <v>111</v>
      </c>
      <c r="C1225" t="s">
        <v>21</v>
      </c>
      <c r="D1225" t="s">
        <v>22</v>
      </c>
      <c r="E1225" t="s">
        <v>23</v>
      </c>
      <c r="F1225">
        <v>28</v>
      </c>
      <c r="G1225">
        <v>128.80000000000001</v>
      </c>
      <c r="H1225">
        <v>104</v>
      </c>
      <c r="I1225">
        <v>21.9</v>
      </c>
      <c r="J1225">
        <v>157.30000000000001</v>
      </c>
      <c r="K1225">
        <v>52</v>
      </c>
      <c r="L1225">
        <v>13.37</v>
      </c>
      <c r="M1225">
        <v>147.4</v>
      </c>
      <c r="N1225">
        <v>76</v>
      </c>
      <c r="O1225">
        <v>6.63</v>
      </c>
      <c r="P1225">
        <v>10.3</v>
      </c>
      <c r="Q1225">
        <v>2</v>
      </c>
      <c r="R1225">
        <v>2.78</v>
      </c>
      <c r="S1225">
        <v>2</v>
      </c>
      <c r="T1225" t="s">
        <v>22</v>
      </c>
      <c r="U1225">
        <f t="shared" si="39"/>
        <v>0</v>
      </c>
      <c r="V1225">
        <f>IF(Table2[[#This Row],[international_plan]]="yes",1,0)</f>
        <v>0</v>
      </c>
      <c r="W1225">
        <f>IF(Table2[[#This Row],[voice_mail_plan]]="yes",1,0)</f>
        <v>1</v>
      </c>
      <c r="X1225" t="str">
        <f t="shared" si="38"/>
        <v>High</v>
      </c>
      <c r="Y1225" t="str">
        <f>IF(Table2[[#This Row],[total_intl_charge]] &gt; AVERAGE($R$2:$R$4245),"High","Low")</f>
        <v>High</v>
      </c>
      <c r="Z1225" t="str">
        <f>IF(AND(G1225&gt;AVERAGE(train!$G$2:$G$4251),K1225&gt;AVERAGE(train!$K$2:$K$4251)),"High Day &amp; Eve",IF(AND(G1225&gt;AVERAGE(train!$G$2:$G$4251),K1225&lt;=AVERAGE(train!$K$2:$K$4251)),"High Day Only",IF(AND(G1225&lt;=AVERAGE(train!$G$2:$G$4251),K1225&gt;AVERAGE(train!$K$2:$K$4251)),"High Eve Only","Low Usage")))</f>
        <v>Low Usage</v>
      </c>
    </row>
    <row r="1226" spans="1:26">
      <c r="A1226" t="s">
        <v>48</v>
      </c>
      <c r="B1226">
        <v>160</v>
      </c>
      <c r="C1226" t="s">
        <v>21</v>
      </c>
      <c r="D1226" t="s">
        <v>22</v>
      </c>
      <c r="E1226" t="s">
        <v>22</v>
      </c>
      <c r="F1226">
        <v>0</v>
      </c>
      <c r="G1226">
        <v>174.3</v>
      </c>
      <c r="H1226">
        <v>105</v>
      </c>
      <c r="I1226">
        <v>29.63</v>
      </c>
      <c r="J1226">
        <v>171.3</v>
      </c>
      <c r="K1226">
        <v>107</v>
      </c>
      <c r="L1226">
        <v>14.56</v>
      </c>
      <c r="M1226">
        <v>220.8</v>
      </c>
      <c r="N1226">
        <v>131</v>
      </c>
      <c r="O1226">
        <v>9.94</v>
      </c>
      <c r="P1226">
        <v>8.3000000000000007</v>
      </c>
      <c r="Q1226">
        <v>2</v>
      </c>
      <c r="R1226">
        <v>2.2400000000000002</v>
      </c>
      <c r="S1226">
        <v>0</v>
      </c>
      <c r="T1226" t="s">
        <v>22</v>
      </c>
      <c r="U1226">
        <f t="shared" si="39"/>
        <v>0</v>
      </c>
      <c r="V1226">
        <f>IF(Table2[[#This Row],[international_plan]]="yes",1,0)</f>
        <v>0</v>
      </c>
      <c r="W1226">
        <f>IF(Table2[[#This Row],[voice_mail_plan]]="yes",1,0)</f>
        <v>0</v>
      </c>
      <c r="X1226" t="str">
        <f t="shared" si="38"/>
        <v>Very High</v>
      </c>
      <c r="Y1226" t="str">
        <f>IF(Table2[[#This Row],[total_intl_charge]] &gt; AVERAGE($R$2:$R$4245),"High","Low")</f>
        <v>Low</v>
      </c>
      <c r="Z1226" t="str">
        <f>IF(AND(G1226&gt;AVERAGE(train!$G$2:$G$4251),K1226&gt;AVERAGE(train!$K$2:$K$4251)),"High Day &amp; Eve",IF(AND(G1226&gt;AVERAGE(train!$G$2:$G$4251),K1226&lt;=AVERAGE(train!$K$2:$K$4251)),"High Day Only",IF(AND(G1226&lt;=AVERAGE(train!$G$2:$G$4251),K1226&gt;AVERAGE(train!$K$2:$K$4251)),"High Eve Only","Low Usage")))</f>
        <v>High Eve Only</v>
      </c>
    </row>
    <row r="1227" spans="1:26">
      <c r="A1227" t="s">
        <v>40</v>
      </c>
      <c r="B1227">
        <v>110</v>
      </c>
      <c r="C1227" t="s">
        <v>21</v>
      </c>
      <c r="D1227" t="s">
        <v>22</v>
      </c>
      <c r="E1227" t="s">
        <v>22</v>
      </c>
      <c r="F1227">
        <v>0</v>
      </c>
      <c r="G1227">
        <v>242.5</v>
      </c>
      <c r="H1227">
        <v>110</v>
      </c>
      <c r="I1227">
        <v>41.23</v>
      </c>
      <c r="J1227">
        <v>162.30000000000001</v>
      </c>
      <c r="K1227">
        <v>140</v>
      </c>
      <c r="L1227">
        <v>13.8</v>
      </c>
      <c r="M1227">
        <v>184.1</v>
      </c>
      <c r="N1227">
        <v>86</v>
      </c>
      <c r="O1227">
        <v>8.2799999999999994</v>
      </c>
      <c r="P1227">
        <v>7.8</v>
      </c>
      <c r="Q1227">
        <v>3</v>
      </c>
      <c r="R1227">
        <v>2.11</v>
      </c>
      <c r="S1227">
        <v>4</v>
      </c>
      <c r="T1227" t="s">
        <v>22</v>
      </c>
      <c r="U1227">
        <f t="shared" si="39"/>
        <v>0</v>
      </c>
      <c r="V1227">
        <f>IF(Table2[[#This Row],[international_plan]]="yes",1,0)</f>
        <v>0</v>
      </c>
      <c r="W1227">
        <f>IF(Table2[[#This Row],[voice_mail_plan]]="yes",1,0)</f>
        <v>0</v>
      </c>
      <c r="X1227" t="str">
        <f t="shared" si="38"/>
        <v>High</v>
      </c>
      <c r="Y1227" t="str">
        <f>IF(Table2[[#This Row],[total_intl_charge]] &gt; AVERAGE($R$2:$R$4245),"High","Low")</f>
        <v>Low</v>
      </c>
      <c r="Z1227" t="str">
        <f>IF(AND(G1227&gt;AVERAGE(train!$G$2:$G$4251),K1227&gt;AVERAGE(train!$K$2:$K$4251)),"High Day &amp; Eve",IF(AND(G1227&gt;AVERAGE(train!$G$2:$G$4251),K1227&lt;=AVERAGE(train!$K$2:$K$4251)),"High Day Only",IF(AND(G1227&lt;=AVERAGE(train!$G$2:$G$4251),K1227&gt;AVERAGE(train!$K$2:$K$4251)),"High Eve Only","Low Usage")))</f>
        <v>High Day &amp; Eve</v>
      </c>
    </row>
    <row r="1228" spans="1:26">
      <c r="A1228" t="s">
        <v>41</v>
      </c>
      <c r="B1228">
        <v>192</v>
      </c>
      <c r="C1228" t="s">
        <v>21</v>
      </c>
      <c r="D1228" t="s">
        <v>22</v>
      </c>
      <c r="E1228" t="s">
        <v>22</v>
      </c>
      <c r="F1228">
        <v>0</v>
      </c>
      <c r="G1228">
        <v>221.6</v>
      </c>
      <c r="H1228">
        <v>101</v>
      </c>
      <c r="I1228">
        <v>37.67</v>
      </c>
      <c r="J1228">
        <v>285.2</v>
      </c>
      <c r="K1228">
        <v>50</v>
      </c>
      <c r="L1228">
        <v>24.24</v>
      </c>
      <c r="M1228">
        <v>167.4</v>
      </c>
      <c r="N1228">
        <v>83</v>
      </c>
      <c r="O1228">
        <v>7.53</v>
      </c>
      <c r="P1228">
        <v>12.7</v>
      </c>
      <c r="Q1228">
        <v>6</v>
      </c>
      <c r="R1228">
        <v>3.43</v>
      </c>
      <c r="S1228">
        <v>4</v>
      </c>
      <c r="T1228" t="s">
        <v>22</v>
      </c>
      <c r="U1228">
        <f t="shared" si="39"/>
        <v>0</v>
      </c>
      <c r="V1228">
        <f>IF(Table2[[#This Row],[international_plan]]="yes",1,0)</f>
        <v>0</v>
      </c>
      <c r="W1228">
        <f>IF(Table2[[#This Row],[voice_mail_plan]]="yes",1,0)</f>
        <v>0</v>
      </c>
      <c r="X1228" t="str">
        <f t="shared" si="38"/>
        <v>Very High</v>
      </c>
      <c r="Y1228" t="str">
        <f>IF(Table2[[#This Row],[total_intl_charge]] &gt; AVERAGE($R$2:$R$4245),"High","Low")</f>
        <v>High</v>
      </c>
      <c r="Z1228" t="str">
        <f>IF(AND(G1228&gt;AVERAGE(train!$G$2:$G$4251),K1228&gt;AVERAGE(train!$K$2:$K$4251)),"High Day &amp; Eve",IF(AND(G1228&gt;AVERAGE(train!$G$2:$G$4251),K1228&lt;=AVERAGE(train!$K$2:$K$4251)),"High Day Only",IF(AND(G1228&lt;=AVERAGE(train!$G$2:$G$4251),K1228&gt;AVERAGE(train!$K$2:$K$4251)),"High Eve Only","Low Usage")))</f>
        <v>High Day Only</v>
      </c>
    </row>
    <row r="1229" spans="1:26">
      <c r="A1229" t="s">
        <v>62</v>
      </c>
      <c r="B1229">
        <v>93</v>
      </c>
      <c r="C1229" t="s">
        <v>25</v>
      </c>
      <c r="D1229" t="s">
        <v>22</v>
      </c>
      <c r="E1229" t="s">
        <v>22</v>
      </c>
      <c r="F1229">
        <v>0</v>
      </c>
      <c r="G1229">
        <v>114.3</v>
      </c>
      <c r="H1229">
        <v>100</v>
      </c>
      <c r="I1229">
        <v>19.43</v>
      </c>
      <c r="J1229">
        <v>221.1</v>
      </c>
      <c r="K1229">
        <v>103</v>
      </c>
      <c r="L1229">
        <v>18.79</v>
      </c>
      <c r="M1229">
        <v>126.3</v>
      </c>
      <c r="N1229">
        <v>88</v>
      </c>
      <c r="O1229">
        <v>5.68</v>
      </c>
      <c r="P1229">
        <v>10.9</v>
      </c>
      <c r="Q1229">
        <v>9</v>
      </c>
      <c r="R1229">
        <v>2.94</v>
      </c>
      <c r="S1229">
        <v>0</v>
      </c>
      <c r="T1229" t="s">
        <v>22</v>
      </c>
      <c r="U1229">
        <f t="shared" si="39"/>
        <v>0</v>
      </c>
      <c r="V1229">
        <f>IF(Table2[[#This Row],[international_plan]]="yes",1,0)</f>
        <v>0</v>
      </c>
      <c r="W1229">
        <f>IF(Table2[[#This Row],[voice_mail_plan]]="yes",1,0)</f>
        <v>0</v>
      </c>
      <c r="X1229" t="str">
        <f t="shared" si="38"/>
        <v>Medium</v>
      </c>
      <c r="Y1229" t="str">
        <f>IF(Table2[[#This Row],[total_intl_charge]] &gt; AVERAGE($R$2:$R$4245),"High","Low")</f>
        <v>High</v>
      </c>
      <c r="Z1229" t="str">
        <f>IF(AND(G1229&gt;AVERAGE(train!$G$2:$G$4251),K1229&gt;AVERAGE(train!$K$2:$K$4251)),"High Day &amp; Eve",IF(AND(G1229&gt;AVERAGE(train!$G$2:$G$4251),K1229&lt;=AVERAGE(train!$K$2:$K$4251)),"High Day Only",IF(AND(G1229&lt;=AVERAGE(train!$G$2:$G$4251),K1229&gt;AVERAGE(train!$K$2:$K$4251)),"High Eve Only","Low Usage")))</f>
        <v>High Eve Only</v>
      </c>
    </row>
    <row r="1230" spans="1:26">
      <c r="A1230" t="s">
        <v>38</v>
      </c>
      <c r="B1230">
        <v>77</v>
      </c>
      <c r="C1230" t="s">
        <v>28</v>
      </c>
      <c r="D1230" t="s">
        <v>22</v>
      </c>
      <c r="E1230" t="s">
        <v>22</v>
      </c>
      <c r="F1230">
        <v>0</v>
      </c>
      <c r="G1230">
        <v>144.9</v>
      </c>
      <c r="H1230">
        <v>136</v>
      </c>
      <c r="I1230">
        <v>24.63</v>
      </c>
      <c r="J1230">
        <v>151.30000000000001</v>
      </c>
      <c r="K1230">
        <v>115</v>
      </c>
      <c r="L1230">
        <v>12.86</v>
      </c>
      <c r="M1230">
        <v>252.4</v>
      </c>
      <c r="N1230">
        <v>73</v>
      </c>
      <c r="O1230">
        <v>11.36</v>
      </c>
      <c r="P1230">
        <v>12.3</v>
      </c>
      <c r="Q1230">
        <v>3</v>
      </c>
      <c r="R1230">
        <v>3.32</v>
      </c>
      <c r="S1230">
        <v>2</v>
      </c>
      <c r="T1230" t="s">
        <v>22</v>
      </c>
      <c r="U1230">
        <f t="shared" si="39"/>
        <v>0</v>
      </c>
      <c r="V1230">
        <f>IF(Table2[[#This Row],[international_plan]]="yes",1,0)</f>
        <v>0</v>
      </c>
      <c r="W1230">
        <f>IF(Table2[[#This Row],[voice_mail_plan]]="yes",1,0)</f>
        <v>0</v>
      </c>
      <c r="X1230" t="str">
        <f t="shared" si="38"/>
        <v>Medium</v>
      </c>
      <c r="Y1230" t="str">
        <f>IF(Table2[[#This Row],[total_intl_charge]] &gt; AVERAGE($R$2:$R$4245),"High","Low")</f>
        <v>High</v>
      </c>
      <c r="Z1230" t="str">
        <f>IF(AND(G1230&gt;AVERAGE(train!$G$2:$G$4251),K1230&gt;AVERAGE(train!$K$2:$K$4251)),"High Day &amp; Eve",IF(AND(G1230&gt;AVERAGE(train!$G$2:$G$4251),K1230&lt;=AVERAGE(train!$K$2:$K$4251)),"High Day Only",IF(AND(G1230&lt;=AVERAGE(train!$G$2:$G$4251),K1230&gt;AVERAGE(train!$K$2:$K$4251)),"High Eve Only","Low Usage")))</f>
        <v>High Eve Only</v>
      </c>
    </row>
    <row r="1231" spans="1:26">
      <c r="A1231" t="s">
        <v>55</v>
      </c>
      <c r="B1231">
        <v>105</v>
      </c>
      <c r="C1231" t="s">
        <v>21</v>
      </c>
      <c r="D1231" t="s">
        <v>22</v>
      </c>
      <c r="E1231" t="s">
        <v>23</v>
      </c>
      <c r="F1231">
        <v>40</v>
      </c>
      <c r="G1231">
        <v>236.5</v>
      </c>
      <c r="H1231">
        <v>111</v>
      </c>
      <c r="I1231">
        <v>40.21</v>
      </c>
      <c r="J1231">
        <v>117</v>
      </c>
      <c r="K1231">
        <v>110</v>
      </c>
      <c r="L1231">
        <v>9.9499999999999993</v>
      </c>
      <c r="M1231">
        <v>221.1</v>
      </c>
      <c r="N1231">
        <v>115</v>
      </c>
      <c r="O1231">
        <v>9.9499999999999993</v>
      </c>
      <c r="P1231">
        <v>8.1</v>
      </c>
      <c r="Q1231">
        <v>3</v>
      </c>
      <c r="R1231">
        <v>2.19</v>
      </c>
      <c r="S1231">
        <v>2</v>
      </c>
      <c r="T1231" t="s">
        <v>22</v>
      </c>
      <c r="U1231">
        <f t="shared" si="39"/>
        <v>0</v>
      </c>
      <c r="V1231">
        <f>IF(Table2[[#This Row],[international_plan]]="yes",1,0)</f>
        <v>0</v>
      </c>
      <c r="W1231">
        <f>IF(Table2[[#This Row],[voice_mail_plan]]="yes",1,0)</f>
        <v>1</v>
      </c>
      <c r="X1231" t="str">
        <f t="shared" si="38"/>
        <v>High</v>
      </c>
      <c r="Y1231" t="str">
        <f>IF(Table2[[#This Row],[total_intl_charge]] &gt; AVERAGE($R$2:$R$4245),"High","Low")</f>
        <v>Low</v>
      </c>
      <c r="Z1231" t="str">
        <f>IF(AND(G1231&gt;AVERAGE(train!$G$2:$G$4251),K1231&gt;AVERAGE(train!$K$2:$K$4251)),"High Day &amp; Eve",IF(AND(G1231&gt;AVERAGE(train!$G$2:$G$4251),K1231&lt;=AVERAGE(train!$K$2:$K$4251)),"High Day Only",IF(AND(G1231&lt;=AVERAGE(train!$G$2:$G$4251),K1231&gt;AVERAGE(train!$K$2:$K$4251)),"High Eve Only","Low Usage")))</f>
        <v>High Day &amp; Eve</v>
      </c>
    </row>
    <row r="1232" spans="1:26">
      <c r="A1232" t="s">
        <v>55</v>
      </c>
      <c r="B1232">
        <v>133</v>
      </c>
      <c r="C1232" t="s">
        <v>25</v>
      </c>
      <c r="D1232" t="s">
        <v>22</v>
      </c>
      <c r="E1232" t="s">
        <v>23</v>
      </c>
      <c r="F1232">
        <v>44</v>
      </c>
      <c r="G1232">
        <v>174</v>
      </c>
      <c r="H1232">
        <v>80</v>
      </c>
      <c r="I1232">
        <v>29.58</v>
      </c>
      <c r="J1232">
        <v>209.4</v>
      </c>
      <c r="K1232">
        <v>113</v>
      </c>
      <c r="L1232">
        <v>17.8</v>
      </c>
      <c r="M1232">
        <v>224.1</v>
      </c>
      <c r="N1232">
        <v>87</v>
      </c>
      <c r="O1232">
        <v>10.08</v>
      </c>
      <c r="P1232">
        <v>14.1</v>
      </c>
      <c r="Q1232">
        <v>7</v>
      </c>
      <c r="R1232">
        <v>3.81</v>
      </c>
      <c r="S1232">
        <v>2</v>
      </c>
      <c r="T1232" t="s">
        <v>23</v>
      </c>
      <c r="U1232">
        <f t="shared" si="39"/>
        <v>1</v>
      </c>
      <c r="V1232">
        <f>IF(Table2[[#This Row],[international_plan]]="yes",1,0)</f>
        <v>0</v>
      </c>
      <c r="W1232">
        <f>IF(Table2[[#This Row],[voice_mail_plan]]="yes",1,0)</f>
        <v>1</v>
      </c>
      <c r="X1232" t="str">
        <f t="shared" si="38"/>
        <v>Very High</v>
      </c>
      <c r="Y1232" t="str">
        <f>IF(Table2[[#This Row],[total_intl_charge]] &gt; AVERAGE($R$2:$R$4245),"High","Low")</f>
        <v>High</v>
      </c>
      <c r="Z1232" t="str">
        <f>IF(AND(G1232&gt;AVERAGE(train!$G$2:$G$4251),K1232&gt;AVERAGE(train!$K$2:$K$4251)),"High Day &amp; Eve",IF(AND(G1232&gt;AVERAGE(train!$G$2:$G$4251),K1232&lt;=AVERAGE(train!$K$2:$K$4251)),"High Day Only",IF(AND(G1232&lt;=AVERAGE(train!$G$2:$G$4251),K1232&gt;AVERAGE(train!$K$2:$K$4251)),"High Eve Only","Low Usage")))</f>
        <v>High Eve Only</v>
      </c>
    </row>
    <row r="1233" spans="1:26">
      <c r="A1233" t="s">
        <v>29</v>
      </c>
      <c r="B1233">
        <v>131</v>
      </c>
      <c r="C1233" t="s">
        <v>25</v>
      </c>
      <c r="D1233" t="s">
        <v>22</v>
      </c>
      <c r="E1233" t="s">
        <v>22</v>
      </c>
      <c r="F1233">
        <v>0</v>
      </c>
      <c r="G1233">
        <v>109.5</v>
      </c>
      <c r="H1233">
        <v>95</v>
      </c>
      <c r="I1233">
        <v>18.62</v>
      </c>
      <c r="J1233">
        <v>332.1</v>
      </c>
      <c r="K1233">
        <v>48</v>
      </c>
      <c r="L1233">
        <v>28.23</v>
      </c>
      <c r="M1233">
        <v>258.60000000000002</v>
      </c>
      <c r="N1233">
        <v>108</v>
      </c>
      <c r="O1233">
        <v>11.64</v>
      </c>
      <c r="P1233">
        <v>6.6</v>
      </c>
      <c r="Q1233">
        <v>7</v>
      </c>
      <c r="R1233">
        <v>1.78</v>
      </c>
      <c r="S1233">
        <v>1</v>
      </c>
      <c r="T1233" t="s">
        <v>22</v>
      </c>
      <c r="U1233">
        <f t="shared" si="39"/>
        <v>0</v>
      </c>
      <c r="V1233">
        <f>IF(Table2[[#This Row],[international_plan]]="yes",1,0)</f>
        <v>0</v>
      </c>
      <c r="W1233">
        <f>IF(Table2[[#This Row],[voice_mail_plan]]="yes",1,0)</f>
        <v>0</v>
      </c>
      <c r="X1233" t="str">
        <f t="shared" si="38"/>
        <v>Very High</v>
      </c>
      <c r="Y1233" t="str">
        <f>IF(Table2[[#This Row],[total_intl_charge]] &gt; AVERAGE($R$2:$R$4245),"High","Low")</f>
        <v>Low</v>
      </c>
      <c r="Z1233" t="str">
        <f>IF(AND(G1233&gt;AVERAGE(train!$G$2:$G$4251),K1233&gt;AVERAGE(train!$K$2:$K$4251)),"High Day &amp; Eve",IF(AND(G1233&gt;AVERAGE(train!$G$2:$G$4251),K1233&lt;=AVERAGE(train!$K$2:$K$4251)),"High Day Only",IF(AND(G1233&lt;=AVERAGE(train!$G$2:$G$4251),K1233&gt;AVERAGE(train!$K$2:$K$4251)),"High Eve Only","Low Usage")))</f>
        <v>Low Usage</v>
      </c>
    </row>
    <row r="1234" spans="1:26">
      <c r="A1234" t="s">
        <v>45</v>
      </c>
      <c r="B1234">
        <v>118</v>
      </c>
      <c r="C1234" t="s">
        <v>21</v>
      </c>
      <c r="D1234" t="s">
        <v>22</v>
      </c>
      <c r="E1234" t="s">
        <v>22</v>
      </c>
      <c r="F1234">
        <v>0</v>
      </c>
      <c r="G1234">
        <v>133.4</v>
      </c>
      <c r="H1234">
        <v>113</v>
      </c>
      <c r="I1234">
        <v>22.68</v>
      </c>
      <c r="J1234">
        <v>121</v>
      </c>
      <c r="K1234">
        <v>92</v>
      </c>
      <c r="L1234">
        <v>10.29</v>
      </c>
      <c r="M1234">
        <v>254.7</v>
      </c>
      <c r="N1234">
        <v>129</v>
      </c>
      <c r="O1234">
        <v>11.46</v>
      </c>
      <c r="P1234">
        <v>5.9</v>
      </c>
      <c r="Q1234">
        <v>4</v>
      </c>
      <c r="R1234">
        <v>1.59</v>
      </c>
      <c r="S1234">
        <v>1</v>
      </c>
      <c r="T1234" t="s">
        <v>22</v>
      </c>
      <c r="U1234">
        <f t="shared" si="39"/>
        <v>0</v>
      </c>
      <c r="V1234">
        <f>IF(Table2[[#This Row],[international_plan]]="yes",1,0)</f>
        <v>0</v>
      </c>
      <c r="W1234">
        <f>IF(Table2[[#This Row],[voice_mail_plan]]="yes",1,0)</f>
        <v>0</v>
      </c>
      <c r="X1234" t="str">
        <f t="shared" si="38"/>
        <v>High</v>
      </c>
      <c r="Y1234" t="str">
        <f>IF(Table2[[#This Row],[total_intl_charge]] &gt; AVERAGE($R$2:$R$4245),"High","Low")</f>
        <v>Low</v>
      </c>
      <c r="Z1234" t="str">
        <f>IF(AND(G1234&gt;AVERAGE(train!$G$2:$G$4251),K1234&gt;AVERAGE(train!$K$2:$K$4251)),"High Day &amp; Eve",IF(AND(G1234&gt;AVERAGE(train!$G$2:$G$4251),K1234&lt;=AVERAGE(train!$K$2:$K$4251)),"High Day Only",IF(AND(G1234&lt;=AVERAGE(train!$G$2:$G$4251),K1234&gt;AVERAGE(train!$K$2:$K$4251)),"High Eve Only","Low Usage")))</f>
        <v>Low Usage</v>
      </c>
    </row>
    <row r="1235" spans="1:26">
      <c r="A1235" t="s">
        <v>49</v>
      </c>
      <c r="B1235">
        <v>125</v>
      </c>
      <c r="C1235" t="s">
        <v>25</v>
      </c>
      <c r="D1235" t="s">
        <v>22</v>
      </c>
      <c r="E1235" t="s">
        <v>22</v>
      </c>
      <c r="F1235">
        <v>0</v>
      </c>
      <c r="G1235">
        <v>137.1</v>
      </c>
      <c r="H1235">
        <v>94</v>
      </c>
      <c r="I1235">
        <v>23.31</v>
      </c>
      <c r="J1235">
        <v>209.8</v>
      </c>
      <c r="K1235">
        <v>83</v>
      </c>
      <c r="L1235">
        <v>17.829999999999998</v>
      </c>
      <c r="M1235">
        <v>238.4</v>
      </c>
      <c r="N1235">
        <v>114</v>
      </c>
      <c r="O1235">
        <v>10.73</v>
      </c>
      <c r="P1235">
        <v>8.6</v>
      </c>
      <c r="Q1235">
        <v>4</v>
      </c>
      <c r="R1235">
        <v>2.3199999999999998</v>
      </c>
      <c r="S1235">
        <v>1</v>
      </c>
      <c r="T1235" t="s">
        <v>22</v>
      </c>
      <c r="U1235">
        <f t="shared" si="39"/>
        <v>0</v>
      </c>
      <c r="V1235">
        <f>IF(Table2[[#This Row],[international_plan]]="yes",1,0)</f>
        <v>0</v>
      </c>
      <c r="W1235">
        <f>IF(Table2[[#This Row],[voice_mail_plan]]="yes",1,0)</f>
        <v>0</v>
      </c>
      <c r="X1235" t="str">
        <f t="shared" si="38"/>
        <v>High</v>
      </c>
      <c r="Y1235" t="str">
        <f>IF(Table2[[#This Row],[total_intl_charge]] &gt; AVERAGE($R$2:$R$4245),"High","Low")</f>
        <v>Low</v>
      </c>
      <c r="Z1235" t="str">
        <f>IF(AND(G1235&gt;AVERAGE(train!$G$2:$G$4251),K1235&gt;AVERAGE(train!$K$2:$K$4251)),"High Day &amp; Eve",IF(AND(G1235&gt;AVERAGE(train!$G$2:$G$4251),K1235&lt;=AVERAGE(train!$K$2:$K$4251)),"High Day Only",IF(AND(G1235&lt;=AVERAGE(train!$G$2:$G$4251),K1235&gt;AVERAGE(train!$K$2:$K$4251)),"High Eve Only","Low Usage")))</f>
        <v>Low Usage</v>
      </c>
    </row>
    <row r="1236" spans="1:26">
      <c r="A1236" t="s">
        <v>38</v>
      </c>
      <c r="B1236">
        <v>95</v>
      </c>
      <c r="C1236" t="s">
        <v>21</v>
      </c>
      <c r="D1236" t="s">
        <v>22</v>
      </c>
      <c r="E1236" t="s">
        <v>22</v>
      </c>
      <c r="F1236">
        <v>0</v>
      </c>
      <c r="G1236">
        <v>197</v>
      </c>
      <c r="H1236">
        <v>88</v>
      </c>
      <c r="I1236">
        <v>33.49</v>
      </c>
      <c r="J1236">
        <v>190.4</v>
      </c>
      <c r="K1236">
        <v>68</v>
      </c>
      <c r="L1236">
        <v>16.18</v>
      </c>
      <c r="M1236">
        <v>211.9</v>
      </c>
      <c r="N1236">
        <v>104</v>
      </c>
      <c r="O1236">
        <v>9.5399999999999991</v>
      </c>
      <c r="P1236">
        <v>16.100000000000001</v>
      </c>
      <c r="Q1236">
        <v>8</v>
      </c>
      <c r="R1236">
        <v>4.3499999999999996</v>
      </c>
      <c r="S1236">
        <v>0</v>
      </c>
      <c r="T1236" t="s">
        <v>22</v>
      </c>
      <c r="U1236">
        <f t="shared" si="39"/>
        <v>0</v>
      </c>
      <c r="V1236">
        <f>IF(Table2[[#This Row],[international_plan]]="yes",1,0)</f>
        <v>0</v>
      </c>
      <c r="W1236">
        <f>IF(Table2[[#This Row],[voice_mail_plan]]="yes",1,0)</f>
        <v>0</v>
      </c>
      <c r="X1236" t="str">
        <f t="shared" si="38"/>
        <v>Medium</v>
      </c>
      <c r="Y1236" t="str">
        <f>IF(Table2[[#This Row],[total_intl_charge]] &gt; AVERAGE($R$2:$R$4245),"High","Low")</f>
        <v>High</v>
      </c>
      <c r="Z1236" t="str">
        <f>IF(AND(G1236&gt;AVERAGE(train!$G$2:$G$4251),K1236&gt;AVERAGE(train!$K$2:$K$4251)),"High Day &amp; Eve",IF(AND(G1236&gt;AVERAGE(train!$G$2:$G$4251),K1236&lt;=AVERAGE(train!$K$2:$K$4251)),"High Day Only",IF(AND(G1236&lt;=AVERAGE(train!$G$2:$G$4251),K1236&gt;AVERAGE(train!$K$2:$K$4251)),"High Eve Only","Low Usage")))</f>
        <v>High Day Only</v>
      </c>
    </row>
    <row r="1237" spans="1:26">
      <c r="A1237" t="s">
        <v>35</v>
      </c>
      <c r="B1237">
        <v>80</v>
      </c>
      <c r="C1237" t="s">
        <v>21</v>
      </c>
      <c r="D1237" t="s">
        <v>22</v>
      </c>
      <c r="E1237" t="s">
        <v>22</v>
      </c>
      <c r="F1237">
        <v>0</v>
      </c>
      <c r="G1237">
        <v>198.1</v>
      </c>
      <c r="H1237">
        <v>160</v>
      </c>
      <c r="I1237">
        <v>33.68</v>
      </c>
      <c r="J1237">
        <v>156.69999999999999</v>
      </c>
      <c r="K1237">
        <v>87</v>
      </c>
      <c r="L1237">
        <v>13.32</v>
      </c>
      <c r="M1237">
        <v>182.1</v>
      </c>
      <c r="N1237">
        <v>76</v>
      </c>
      <c r="O1237">
        <v>8.19</v>
      </c>
      <c r="P1237">
        <v>9.3000000000000007</v>
      </c>
      <c r="Q1237">
        <v>3</v>
      </c>
      <c r="R1237">
        <v>2.5099999999999998</v>
      </c>
      <c r="S1237">
        <v>3</v>
      </c>
      <c r="T1237" t="s">
        <v>22</v>
      </c>
      <c r="U1237">
        <f t="shared" si="39"/>
        <v>0</v>
      </c>
      <c r="V1237">
        <f>IF(Table2[[#This Row],[international_plan]]="yes",1,0)</f>
        <v>0</v>
      </c>
      <c r="W1237">
        <f>IF(Table2[[#This Row],[voice_mail_plan]]="yes",1,0)</f>
        <v>0</v>
      </c>
      <c r="X1237" t="str">
        <f t="shared" si="38"/>
        <v>Medium</v>
      </c>
      <c r="Y1237" t="str">
        <f>IF(Table2[[#This Row],[total_intl_charge]] &gt; AVERAGE($R$2:$R$4245),"High","Low")</f>
        <v>Low</v>
      </c>
      <c r="Z1237" t="str">
        <f>IF(AND(G1237&gt;AVERAGE(train!$G$2:$G$4251),K1237&gt;AVERAGE(train!$K$2:$K$4251)),"High Day &amp; Eve",IF(AND(G1237&gt;AVERAGE(train!$G$2:$G$4251),K1237&lt;=AVERAGE(train!$K$2:$K$4251)),"High Day Only",IF(AND(G1237&lt;=AVERAGE(train!$G$2:$G$4251),K1237&gt;AVERAGE(train!$K$2:$K$4251)),"High Eve Only","Low Usage")))</f>
        <v>High Day Only</v>
      </c>
    </row>
    <row r="1238" spans="1:26">
      <c r="A1238" t="s">
        <v>43</v>
      </c>
      <c r="B1238">
        <v>145</v>
      </c>
      <c r="C1238" t="s">
        <v>25</v>
      </c>
      <c r="D1238" t="s">
        <v>22</v>
      </c>
      <c r="E1238" t="s">
        <v>22</v>
      </c>
      <c r="F1238">
        <v>0</v>
      </c>
      <c r="G1238">
        <v>39.5</v>
      </c>
      <c r="H1238">
        <v>78</v>
      </c>
      <c r="I1238">
        <v>6.72</v>
      </c>
      <c r="J1238">
        <v>264.3</v>
      </c>
      <c r="K1238">
        <v>106</v>
      </c>
      <c r="L1238">
        <v>22.47</v>
      </c>
      <c r="M1238">
        <v>185.8</v>
      </c>
      <c r="N1238">
        <v>90</v>
      </c>
      <c r="O1238">
        <v>8.36</v>
      </c>
      <c r="P1238">
        <v>10</v>
      </c>
      <c r="Q1238">
        <v>6</v>
      </c>
      <c r="R1238">
        <v>2.7</v>
      </c>
      <c r="S1238">
        <v>0</v>
      </c>
      <c r="T1238" t="s">
        <v>22</v>
      </c>
      <c r="U1238">
        <f t="shared" si="39"/>
        <v>0</v>
      </c>
      <c r="V1238">
        <f>IF(Table2[[#This Row],[international_plan]]="yes",1,0)</f>
        <v>0</v>
      </c>
      <c r="W1238">
        <f>IF(Table2[[#This Row],[voice_mail_plan]]="yes",1,0)</f>
        <v>0</v>
      </c>
      <c r="X1238" t="str">
        <f t="shared" si="38"/>
        <v>Very High</v>
      </c>
      <c r="Y1238" t="str">
        <f>IF(Table2[[#This Row],[total_intl_charge]] &gt; AVERAGE($R$2:$R$4245),"High","Low")</f>
        <v>Low</v>
      </c>
      <c r="Z1238" t="str">
        <f>IF(AND(G1238&gt;AVERAGE(train!$G$2:$G$4251),K1238&gt;AVERAGE(train!$K$2:$K$4251)),"High Day &amp; Eve",IF(AND(G1238&gt;AVERAGE(train!$G$2:$G$4251),K1238&lt;=AVERAGE(train!$K$2:$K$4251)),"High Day Only",IF(AND(G1238&lt;=AVERAGE(train!$G$2:$G$4251),K1238&gt;AVERAGE(train!$K$2:$K$4251)),"High Eve Only","Low Usage")))</f>
        <v>High Eve Only</v>
      </c>
    </row>
    <row r="1239" spans="1:26">
      <c r="A1239" t="s">
        <v>41</v>
      </c>
      <c r="B1239">
        <v>37</v>
      </c>
      <c r="C1239" t="s">
        <v>25</v>
      </c>
      <c r="D1239" t="s">
        <v>22</v>
      </c>
      <c r="E1239" t="s">
        <v>22</v>
      </c>
      <c r="F1239">
        <v>0</v>
      </c>
      <c r="G1239">
        <v>199.5</v>
      </c>
      <c r="H1239">
        <v>107</v>
      </c>
      <c r="I1239">
        <v>33.92</v>
      </c>
      <c r="J1239">
        <v>207.5</v>
      </c>
      <c r="K1239">
        <v>110</v>
      </c>
      <c r="L1239">
        <v>17.64</v>
      </c>
      <c r="M1239">
        <v>83.9</v>
      </c>
      <c r="N1239">
        <v>123</v>
      </c>
      <c r="O1239">
        <v>3.78</v>
      </c>
      <c r="P1239">
        <v>8.1</v>
      </c>
      <c r="Q1239">
        <v>4</v>
      </c>
      <c r="R1239">
        <v>2.19</v>
      </c>
      <c r="S1239">
        <v>2</v>
      </c>
      <c r="T1239" t="s">
        <v>22</v>
      </c>
      <c r="U1239">
        <f t="shared" si="39"/>
        <v>0</v>
      </c>
      <c r="V1239">
        <f>IF(Table2[[#This Row],[international_plan]]="yes",1,0)</f>
        <v>0</v>
      </c>
      <c r="W1239">
        <f>IF(Table2[[#This Row],[voice_mail_plan]]="yes",1,0)</f>
        <v>0</v>
      </c>
      <c r="X1239" t="str">
        <f t="shared" si="38"/>
        <v>Low</v>
      </c>
      <c r="Y1239" t="str">
        <f>IF(Table2[[#This Row],[total_intl_charge]] &gt; AVERAGE($R$2:$R$4245),"High","Low")</f>
        <v>Low</v>
      </c>
      <c r="Z1239" t="str">
        <f>IF(AND(G1239&gt;AVERAGE(train!$G$2:$G$4251),K1239&gt;AVERAGE(train!$K$2:$K$4251)),"High Day &amp; Eve",IF(AND(G1239&gt;AVERAGE(train!$G$2:$G$4251),K1239&lt;=AVERAGE(train!$K$2:$K$4251)),"High Day Only",IF(AND(G1239&lt;=AVERAGE(train!$G$2:$G$4251),K1239&gt;AVERAGE(train!$K$2:$K$4251)),"High Eve Only","Low Usage")))</f>
        <v>High Day &amp; Eve</v>
      </c>
    </row>
    <row r="1240" spans="1:26">
      <c r="A1240" t="s">
        <v>37</v>
      </c>
      <c r="B1240">
        <v>87</v>
      </c>
      <c r="C1240" t="s">
        <v>21</v>
      </c>
      <c r="D1240" t="s">
        <v>22</v>
      </c>
      <c r="E1240" t="s">
        <v>22</v>
      </c>
      <c r="F1240">
        <v>0</v>
      </c>
      <c r="G1240">
        <v>156.80000000000001</v>
      </c>
      <c r="H1240">
        <v>93</v>
      </c>
      <c r="I1240">
        <v>26.66</v>
      </c>
      <c r="J1240">
        <v>215.8</v>
      </c>
      <c r="K1240">
        <v>68</v>
      </c>
      <c r="L1240">
        <v>18.34</v>
      </c>
      <c r="M1240">
        <v>223.3</v>
      </c>
      <c r="N1240">
        <v>77</v>
      </c>
      <c r="O1240">
        <v>10.050000000000001</v>
      </c>
      <c r="P1240">
        <v>7.6</v>
      </c>
      <c r="Q1240">
        <v>6</v>
      </c>
      <c r="R1240">
        <v>2.0499999999999998</v>
      </c>
      <c r="S1240">
        <v>1</v>
      </c>
      <c r="T1240" t="s">
        <v>22</v>
      </c>
      <c r="U1240">
        <f t="shared" si="39"/>
        <v>0</v>
      </c>
      <c r="V1240">
        <f>IF(Table2[[#This Row],[international_plan]]="yes",1,0)</f>
        <v>0</v>
      </c>
      <c r="W1240">
        <f>IF(Table2[[#This Row],[voice_mail_plan]]="yes",1,0)</f>
        <v>0</v>
      </c>
      <c r="X1240" t="str">
        <f t="shared" si="38"/>
        <v>Medium</v>
      </c>
      <c r="Y1240" t="str">
        <f>IF(Table2[[#This Row],[total_intl_charge]] &gt; AVERAGE($R$2:$R$4245),"High","Low")</f>
        <v>Low</v>
      </c>
      <c r="Z1240" t="str">
        <f>IF(AND(G1240&gt;AVERAGE(train!$G$2:$G$4251),K1240&gt;AVERAGE(train!$K$2:$K$4251)),"High Day &amp; Eve",IF(AND(G1240&gt;AVERAGE(train!$G$2:$G$4251),K1240&lt;=AVERAGE(train!$K$2:$K$4251)),"High Day Only",IF(AND(G1240&lt;=AVERAGE(train!$G$2:$G$4251),K1240&gt;AVERAGE(train!$K$2:$K$4251)),"High Eve Only","Low Usage")))</f>
        <v>Low Usage</v>
      </c>
    </row>
    <row r="1241" spans="1:26">
      <c r="A1241" t="s">
        <v>55</v>
      </c>
      <c r="B1241">
        <v>195</v>
      </c>
      <c r="C1241" t="s">
        <v>21</v>
      </c>
      <c r="D1241" t="s">
        <v>22</v>
      </c>
      <c r="E1241" t="s">
        <v>22</v>
      </c>
      <c r="F1241">
        <v>0</v>
      </c>
      <c r="G1241">
        <v>63.2</v>
      </c>
      <c r="H1241">
        <v>108</v>
      </c>
      <c r="I1241">
        <v>10.74</v>
      </c>
      <c r="J1241">
        <v>220.2</v>
      </c>
      <c r="K1241">
        <v>88</v>
      </c>
      <c r="L1241">
        <v>18.72</v>
      </c>
      <c r="M1241">
        <v>184</v>
      </c>
      <c r="N1241">
        <v>99</v>
      </c>
      <c r="O1241">
        <v>8.2799999999999994</v>
      </c>
      <c r="P1241">
        <v>5.0999999999999996</v>
      </c>
      <c r="Q1241">
        <v>3</v>
      </c>
      <c r="R1241">
        <v>1.38</v>
      </c>
      <c r="S1241">
        <v>0</v>
      </c>
      <c r="T1241" t="s">
        <v>22</v>
      </c>
      <c r="U1241">
        <f t="shared" si="39"/>
        <v>0</v>
      </c>
      <c r="V1241">
        <f>IF(Table2[[#This Row],[international_plan]]="yes",1,0)</f>
        <v>0</v>
      </c>
      <c r="W1241">
        <f>IF(Table2[[#This Row],[voice_mail_plan]]="yes",1,0)</f>
        <v>0</v>
      </c>
      <c r="X1241" t="str">
        <f t="shared" si="38"/>
        <v>Very High</v>
      </c>
      <c r="Y1241" t="str">
        <f>IF(Table2[[#This Row],[total_intl_charge]] &gt; AVERAGE($R$2:$R$4245),"High","Low")</f>
        <v>Low</v>
      </c>
      <c r="Z1241" t="str">
        <f>IF(AND(G1241&gt;AVERAGE(train!$G$2:$G$4251),K1241&gt;AVERAGE(train!$K$2:$K$4251)),"High Day &amp; Eve",IF(AND(G1241&gt;AVERAGE(train!$G$2:$G$4251),K1241&lt;=AVERAGE(train!$K$2:$K$4251)),"High Day Only",IF(AND(G1241&lt;=AVERAGE(train!$G$2:$G$4251),K1241&gt;AVERAGE(train!$K$2:$K$4251)),"High Eve Only","Low Usage")))</f>
        <v>Low Usage</v>
      </c>
    </row>
    <row r="1242" spans="1:26">
      <c r="A1242" t="s">
        <v>33</v>
      </c>
      <c r="B1242">
        <v>123</v>
      </c>
      <c r="C1242" t="s">
        <v>21</v>
      </c>
      <c r="D1242" t="s">
        <v>22</v>
      </c>
      <c r="E1242" t="s">
        <v>23</v>
      </c>
      <c r="F1242">
        <v>27</v>
      </c>
      <c r="G1242">
        <v>218.7</v>
      </c>
      <c r="H1242">
        <v>79</v>
      </c>
      <c r="I1242">
        <v>37.18</v>
      </c>
      <c r="J1242">
        <v>163.4</v>
      </c>
      <c r="K1242">
        <v>78</v>
      </c>
      <c r="L1242">
        <v>13.89</v>
      </c>
      <c r="M1242">
        <v>173.8</v>
      </c>
      <c r="N1242">
        <v>116</v>
      </c>
      <c r="O1242">
        <v>7.82</v>
      </c>
      <c r="P1242">
        <v>15</v>
      </c>
      <c r="Q1242">
        <v>1</v>
      </c>
      <c r="R1242">
        <v>4.05</v>
      </c>
      <c r="S1242">
        <v>0</v>
      </c>
      <c r="T1242" t="s">
        <v>22</v>
      </c>
      <c r="U1242">
        <f t="shared" si="39"/>
        <v>0</v>
      </c>
      <c r="V1242">
        <f>IF(Table2[[#This Row],[international_plan]]="yes",1,0)</f>
        <v>0</v>
      </c>
      <c r="W1242">
        <f>IF(Table2[[#This Row],[voice_mail_plan]]="yes",1,0)</f>
        <v>1</v>
      </c>
      <c r="X1242" t="str">
        <f t="shared" si="38"/>
        <v>High</v>
      </c>
      <c r="Y1242" t="str">
        <f>IF(Table2[[#This Row],[total_intl_charge]] &gt; AVERAGE($R$2:$R$4245),"High","Low")</f>
        <v>High</v>
      </c>
      <c r="Z1242" t="str">
        <f>IF(AND(G1242&gt;AVERAGE(train!$G$2:$G$4251),K1242&gt;AVERAGE(train!$K$2:$K$4251)),"High Day &amp; Eve",IF(AND(G1242&gt;AVERAGE(train!$G$2:$G$4251),K1242&lt;=AVERAGE(train!$K$2:$K$4251)),"High Day Only",IF(AND(G1242&lt;=AVERAGE(train!$G$2:$G$4251),K1242&gt;AVERAGE(train!$K$2:$K$4251)),"High Eve Only","Low Usage")))</f>
        <v>High Day Only</v>
      </c>
    </row>
    <row r="1243" spans="1:26">
      <c r="A1243" t="s">
        <v>40</v>
      </c>
      <c r="B1243">
        <v>41</v>
      </c>
      <c r="C1243" t="s">
        <v>21</v>
      </c>
      <c r="D1243" t="s">
        <v>22</v>
      </c>
      <c r="E1243" t="s">
        <v>23</v>
      </c>
      <c r="F1243">
        <v>41</v>
      </c>
      <c r="G1243">
        <v>207.3</v>
      </c>
      <c r="H1243">
        <v>95</v>
      </c>
      <c r="I1243">
        <v>35.24</v>
      </c>
      <c r="J1243">
        <v>137.30000000000001</v>
      </c>
      <c r="K1243">
        <v>120</v>
      </c>
      <c r="L1243">
        <v>11.67</v>
      </c>
      <c r="M1243">
        <v>115.7</v>
      </c>
      <c r="N1243">
        <v>74</v>
      </c>
      <c r="O1243">
        <v>5.21</v>
      </c>
      <c r="P1243">
        <v>5.9</v>
      </c>
      <c r="Q1243">
        <v>3</v>
      </c>
      <c r="R1243">
        <v>1.59</v>
      </c>
      <c r="S1243">
        <v>1</v>
      </c>
      <c r="T1243" t="s">
        <v>22</v>
      </c>
      <c r="U1243">
        <f t="shared" si="39"/>
        <v>0</v>
      </c>
      <c r="V1243">
        <f>IF(Table2[[#This Row],[international_plan]]="yes",1,0)</f>
        <v>0</v>
      </c>
      <c r="W1243">
        <f>IF(Table2[[#This Row],[voice_mail_plan]]="yes",1,0)</f>
        <v>1</v>
      </c>
      <c r="X1243" t="str">
        <f t="shared" si="38"/>
        <v>Low</v>
      </c>
      <c r="Y1243" t="str">
        <f>IF(Table2[[#This Row],[total_intl_charge]] &gt; AVERAGE($R$2:$R$4245),"High","Low")</f>
        <v>Low</v>
      </c>
      <c r="Z1243" t="str">
        <f>IF(AND(G1243&gt;AVERAGE(train!$G$2:$G$4251),K1243&gt;AVERAGE(train!$K$2:$K$4251)),"High Day &amp; Eve",IF(AND(G1243&gt;AVERAGE(train!$G$2:$G$4251),K1243&lt;=AVERAGE(train!$K$2:$K$4251)),"High Day Only",IF(AND(G1243&lt;=AVERAGE(train!$G$2:$G$4251),K1243&gt;AVERAGE(train!$K$2:$K$4251)),"High Eve Only","Low Usage")))</f>
        <v>High Day &amp; Eve</v>
      </c>
    </row>
    <row r="1244" spans="1:26">
      <c r="A1244" t="s">
        <v>49</v>
      </c>
      <c r="B1244">
        <v>76</v>
      </c>
      <c r="C1244" t="s">
        <v>21</v>
      </c>
      <c r="D1244" t="s">
        <v>23</v>
      </c>
      <c r="E1244" t="s">
        <v>22</v>
      </c>
      <c r="F1244">
        <v>0</v>
      </c>
      <c r="G1244">
        <v>273.3</v>
      </c>
      <c r="H1244">
        <v>66</v>
      </c>
      <c r="I1244">
        <v>46.46</v>
      </c>
      <c r="J1244">
        <v>263.60000000000002</v>
      </c>
      <c r="K1244">
        <v>121</v>
      </c>
      <c r="L1244">
        <v>22.41</v>
      </c>
      <c r="M1244">
        <v>165.2</v>
      </c>
      <c r="N1244">
        <v>84</v>
      </c>
      <c r="O1244">
        <v>7.43</v>
      </c>
      <c r="P1244">
        <v>12</v>
      </c>
      <c r="Q1244">
        <v>7</v>
      </c>
      <c r="R1244">
        <v>3.24</v>
      </c>
      <c r="S1244">
        <v>1</v>
      </c>
      <c r="T1244" t="s">
        <v>23</v>
      </c>
      <c r="U1244">
        <f t="shared" si="39"/>
        <v>1</v>
      </c>
      <c r="V1244">
        <f>IF(Table2[[#This Row],[international_plan]]="yes",1,0)</f>
        <v>1</v>
      </c>
      <c r="W1244">
        <f>IF(Table2[[#This Row],[voice_mail_plan]]="yes",1,0)</f>
        <v>0</v>
      </c>
      <c r="X1244" t="str">
        <f t="shared" si="38"/>
        <v>Medium</v>
      </c>
      <c r="Y1244" t="str">
        <f>IF(Table2[[#This Row],[total_intl_charge]] &gt; AVERAGE($R$2:$R$4245),"High","Low")</f>
        <v>High</v>
      </c>
      <c r="Z1244" t="str">
        <f>IF(AND(G1244&gt;AVERAGE(train!$G$2:$G$4251),K1244&gt;AVERAGE(train!$K$2:$K$4251)),"High Day &amp; Eve",IF(AND(G1244&gt;AVERAGE(train!$G$2:$G$4251),K1244&lt;=AVERAGE(train!$K$2:$K$4251)),"High Day Only",IF(AND(G1244&lt;=AVERAGE(train!$G$2:$G$4251),K1244&gt;AVERAGE(train!$K$2:$K$4251)),"High Eve Only","Low Usage")))</f>
        <v>High Day &amp; Eve</v>
      </c>
    </row>
    <row r="1245" spans="1:26">
      <c r="A1245" t="s">
        <v>72</v>
      </c>
      <c r="B1245">
        <v>86</v>
      </c>
      <c r="C1245" t="s">
        <v>21</v>
      </c>
      <c r="D1245" t="s">
        <v>23</v>
      </c>
      <c r="E1245" t="s">
        <v>22</v>
      </c>
      <c r="F1245">
        <v>0</v>
      </c>
      <c r="G1245">
        <v>266.10000000000002</v>
      </c>
      <c r="H1245">
        <v>120</v>
      </c>
      <c r="I1245">
        <v>45.24</v>
      </c>
      <c r="J1245">
        <v>182</v>
      </c>
      <c r="K1245">
        <v>92</v>
      </c>
      <c r="L1245">
        <v>15.47</v>
      </c>
      <c r="M1245">
        <v>206.5</v>
      </c>
      <c r="N1245">
        <v>103</v>
      </c>
      <c r="O1245">
        <v>9.2899999999999991</v>
      </c>
      <c r="P1245">
        <v>10.3</v>
      </c>
      <c r="Q1245">
        <v>4</v>
      </c>
      <c r="R1245">
        <v>2.78</v>
      </c>
      <c r="S1245">
        <v>1</v>
      </c>
      <c r="T1245" t="s">
        <v>22</v>
      </c>
      <c r="U1245">
        <f t="shared" si="39"/>
        <v>0</v>
      </c>
      <c r="V1245">
        <f>IF(Table2[[#This Row],[international_plan]]="yes",1,0)</f>
        <v>1</v>
      </c>
      <c r="W1245">
        <f>IF(Table2[[#This Row],[voice_mail_plan]]="yes",1,0)</f>
        <v>0</v>
      </c>
      <c r="X1245" t="str">
        <f t="shared" si="38"/>
        <v>Medium</v>
      </c>
      <c r="Y1245" t="str">
        <f>IF(Table2[[#This Row],[total_intl_charge]] &gt; AVERAGE($R$2:$R$4245),"High","Low")</f>
        <v>High</v>
      </c>
      <c r="Z1245" t="str">
        <f>IF(AND(G1245&gt;AVERAGE(train!$G$2:$G$4251),K1245&gt;AVERAGE(train!$K$2:$K$4251)),"High Day &amp; Eve",IF(AND(G1245&gt;AVERAGE(train!$G$2:$G$4251),K1245&lt;=AVERAGE(train!$K$2:$K$4251)),"High Day Only",IF(AND(G1245&lt;=AVERAGE(train!$G$2:$G$4251),K1245&gt;AVERAGE(train!$K$2:$K$4251)),"High Eve Only","Low Usage")))</f>
        <v>High Day Only</v>
      </c>
    </row>
    <row r="1246" spans="1:26">
      <c r="A1246" t="s">
        <v>73</v>
      </c>
      <c r="B1246">
        <v>140</v>
      </c>
      <c r="C1246" t="s">
        <v>25</v>
      </c>
      <c r="D1246" t="s">
        <v>22</v>
      </c>
      <c r="E1246" t="s">
        <v>22</v>
      </c>
      <c r="F1246">
        <v>0</v>
      </c>
      <c r="G1246">
        <v>112.8</v>
      </c>
      <c r="H1246">
        <v>89</v>
      </c>
      <c r="I1246">
        <v>19.18</v>
      </c>
      <c r="J1246">
        <v>156.69999999999999</v>
      </c>
      <c r="K1246">
        <v>65</v>
      </c>
      <c r="L1246">
        <v>13.32</v>
      </c>
      <c r="M1246">
        <v>249.6</v>
      </c>
      <c r="N1246">
        <v>85</v>
      </c>
      <c r="O1246">
        <v>11.23</v>
      </c>
      <c r="P1246">
        <v>16.3</v>
      </c>
      <c r="Q1246">
        <v>6</v>
      </c>
      <c r="R1246">
        <v>4.4000000000000004</v>
      </c>
      <c r="S1246">
        <v>0</v>
      </c>
      <c r="T1246" t="s">
        <v>22</v>
      </c>
      <c r="U1246">
        <f t="shared" si="39"/>
        <v>0</v>
      </c>
      <c r="V1246">
        <f>IF(Table2[[#This Row],[international_plan]]="yes",1,0)</f>
        <v>0</v>
      </c>
      <c r="W1246">
        <f>IF(Table2[[#This Row],[voice_mail_plan]]="yes",1,0)</f>
        <v>0</v>
      </c>
      <c r="X1246" t="str">
        <f t="shared" si="38"/>
        <v>Very High</v>
      </c>
      <c r="Y1246" t="str">
        <f>IF(Table2[[#This Row],[total_intl_charge]] &gt; AVERAGE($R$2:$R$4245),"High","Low")</f>
        <v>High</v>
      </c>
      <c r="Z1246" t="str">
        <f>IF(AND(G1246&gt;AVERAGE(train!$G$2:$G$4251),K1246&gt;AVERAGE(train!$K$2:$K$4251)),"High Day &amp; Eve",IF(AND(G1246&gt;AVERAGE(train!$G$2:$G$4251),K1246&lt;=AVERAGE(train!$K$2:$K$4251)),"High Day Only",IF(AND(G1246&lt;=AVERAGE(train!$G$2:$G$4251),K1246&gt;AVERAGE(train!$K$2:$K$4251)),"High Eve Only","Low Usage")))</f>
        <v>Low Usage</v>
      </c>
    </row>
    <row r="1247" spans="1:26">
      <c r="A1247" t="s">
        <v>42</v>
      </c>
      <c r="B1247">
        <v>70</v>
      </c>
      <c r="C1247" t="s">
        <v>21</v>
      </c>
      <c r="D1247" t="s">
        <v>22</v>
      </c>
      <c r="E1247" t="s">
        <v>22</v>
      </c>
      <c r="F1247">
        <v>0</v>
      </c>
      <c r="G1247">
        <v>104.7</v>
      </c>
      <c r="H1247">
        <v>112</v>
      </c>
      <c r="I1247">
        <v>17.8</v>
      </c>
      <c r="J1247">
        <v>82.2</v>
      </c>
      <c r="K1247">
        <v>104</v>
      </c>
      <c r="L1247">
        <v>6.99</v>
      </c>
      <c r="M1247">
        <v>169.4</v>
      </c>
      <c r="N1247">
        <v>110</v>
      </c>
      <c r="O1247">
        <v>7.62</v>
      </c>
      <c r="P1247">
        <v>15.8</v>
      </c>
      <c r="Q1247">
        <v>7</v>
      </c>
      <c r="R1247">
        <v>4.2699999999999996</v>
      </c>
      <c r="S1247">
        <v>3</v>
      </c>
      <c r="T1247" t="s">
        <v>22</v>
      </c>
      <c r="U1247">
        <f t="shared" si="39"/>
        <v>0</v>
      </c>
      <c r="V1247">
        <f>IF(Table2[[#This Row],[international_plan]]="yes",1,0)</f>
        <v>0</v>
      </c>
      <c r="W1247">
        <f>IF(Table2[[#This Row],[voice_mail_plan]]="yes",1,0)</f>
        <v>0</v>
      </c>
      <c r="X1247" t="str">
        <f t="shared" si="38"/>
        <v>Low</v>
      </c>
      <c r="Y1247" t="str">
        <f>IF(Table2[[#This Row],[total_intl_charge]] &gt; AVERAGE($R$2:$R$4245),"High","Low")</f>
        <v>High</v>
      </c>
      <c r="Z1247" t="str">
        <f>IF(AND(G1247&gt;AVERAGE(train!$G$2:$G$4251),K1247&gt;AVERAGE(train!$K$2:$K$4251)),"High Day &amp; Eve",IF(AND(G1247&gt;AVERAGE(train!$G$2:$G$4251),K1247&lt;=AVERAGE(train!$K$2:$K$4251)),"High Day Only",IF(AND(G1247&lt;=AVERAGE(train!$G$2:$G$4251),K1247&gt;AVERAGE(train!$K$2:$K$4251)),"High Eve Only","Low Usage")))</f>
        <v>High Eve Only</v>
      </c>
    </row>
    <row r="1248" spans="1:26">
      <c r="A1248" t="s">
        <v>46</v>
      </c>
      <c r="B1248">
        <v>121</v>
      </c>
      <c r="C1248" t="s">
        <v>28</v>
      </c>
      <c r="D1248" t="s">
        <v>22</v>
      </c>
      <c r="E1248" t="s">
        <v>23</v>
      </c>
      <c r="F1248">
        <v>35</v>
      </c>
      <c r="G1248">
        <v>193.8</v>
      </c>
      <c r="H1248">
        <v>62</v>
      </c>
      <c r="I1248">
        <v>32.950000000000003</v>
      </c>
      <c r="J1248">
        <v>197.6</v>
      </c>
      <c r="K1248">
        <v>97</v>
      </c>
      <c r="L1248">
        <v>16.8</v>
      </c>
      <c r="M1248">
        <v>218.8</v>
      </c>
      <c r="N1248">
        <v>95</v>
      </c>
      <c r="O1248">
        <v>9.85</v>
      </c>
      <c r="P1248">
        <v>5.9</v>
      </c>
      <c r="Q1248">
        <v>4</v>
      </c>
      <c r="R1248">
        <v>1.59</v>
      </c>
      <c r="S1248">
        <v>0</v>
      </c>
      <c r="T1248" t="s">
        <v>22</v>
      </c>
      <c r="U1248">
        <f t="shared" si="39"/>
        <v>0</v>
      </c>
      <c r="V1248">
        <f>IF(Table2[[#This Row],[international_plan]]="yes",1,0)</f>
        <v>0</v>
      </c>
      <c r="W1248">
        <f>IF(Table2[[#This Row],[voice_mail_plan]]="yes",1,0)</f>
        <v>1</v>
      </c>
      <c r="X1248" t="str">
        <f t="shared" si="38"/>
        <v>High</v>
      </c>
      <c r="Y1248" t="str">
        <f>IF(Table2[[#This Row],[total_intl_charge]] &gt; AVERAGE($R$2:$R$4245),"High","Low")</f>
        <v>Low</v>
      </c>
      <c r="Z1248" t="str">
        <f>IF(AND(G1248&gt;AVERAGE(train!$G$2:$G$4251),K1248&gt;AVERAGE(train!$K$2:$K$4251)),"High Day &amp; Eve",IF(AND(G1248&gt;AVERAGE(train!$G$2:$G$4251),K1248&lt;=AVERAGE(train!$K$2:$K$4251)),"High Day Only",IF(AND(G1248&lt;=AVERAGE(train!$G$2:$G$4251),K1248&gt;AVERAGE(train!$K$2:$K$4251)),"High Eve Only","Low Usage")))</f>
        <v>High Day Only</v>
      </c>
    </row>
    <row r="1249" spans="1:26">
      <c r="A1249" t="s">
        <v>33</v>
      </c>
      <c r="B1249">
        <v>112</v>
      </c>
      <c r="C1249" t="s">
        <v>21</v>
      </c>
      <c r="D1249" t="s">
        <v>22</v>
      </c>
      <c r="E1249" t="s">
        <v>22</v>
      </c>
      <c r="F1249">
        <v>0</v>
      </c>
      <c r="G1249">
        <v>168.6</v>
      </c>
      <c r="H1249">
        <v>102</v>
      </c>
      <c r="I1249">
        <v>28.66</v>
      </c>
      <c r="J1249">
        <v>298</v>
      </c>
      <c r="K1249">
        <v>117</v>
      </c>
      <c r="L1249">
        <v>25.33</v>
      </c>
      <c r="M1249">
        <v>194.7</v>
      </c>
      <c r="N1249">
        <v>110</v>
      </c>
      <c r="O1249">
        <v>8.76</v>
      </c>
      <c r="P1249">
        <v>9.8000000000000007</v>
      </c>
      <c r="Q1249">
        <v>5</v>
      </c>
      <c r="R1249">
        <v>2.65</v>
      </c>
      <c r="S1249">
        <v>1</v>
      </c>
      <c r="T1249" t="s">
        <v>22</v>
      </c>
      <c r="U1249">
        <f t="shared" si="39"/>
        <v>0</v>
      </c>
      <c r="V1249">
        <f>IF(Table2[[#This Row],[international_plan]]="yes",1,0)</f>
        <v>0</v>
      </c>
      <c r="W1249">
        <f>IF(Table2[[#This Row],[voice_mail_plan]]="yes",1,0)</f>
        <v>0</v>
      </c>
      <c r="X1249" t="str">
        <f t="shared" si="38"/>
        <v>High</v>
      </c>
      <c r="Y1249" t="str">
        <f>IF(Table2[[#This Row],[total_intl_charge]] &gt; AVERAGE($R$2:$R$4245),"High","Low")</f>
        <v>Low</v>
      </c>
      <c r="Z1249" t="str">
        <f>IF(AND(G1249&gt;AVERAGE(train!$G$2:$G$4251),K1249&gt;AVERAGE(train!$K$2:$K$4251)),"High Day &amp; Eve",IF(AND(G1249&gt;AVERAGE(train!$G$2:$G$4251),K1249&lt;=AVERAGE(train!$K$2:$K$4251)),"High Day Only",IF(AND(G1249&lt;=AVERAGE(train!$G$2:$G$4251),K1249&gt;AVERAGE(train!$K$2:$K$4251)),"High Eve Only","Low Usage")))</f>
        <v>High Eve Only</v>
      </c>
    </row>
    <row r="1250" spans="1:26">
      <c r="A1250" t="s">
        <v>45</v>
      </c>
      <c r="B1250">
        <v>118</v>
      </c>
      <c r="C1250" t="s">
        <v>21</v>
      </c>
      <c r="D1250" t="s">
        <v>22</v>
      </c>
      <c r="E1250" t="s">
        <v>22</v>
      </c>
      <c r="F1250">
        <v>0</v>
      </c>
      <c r="G1250">
        <v>253.2</v>
      </c>
      <c r="H1250">
        <v>122</v>
      </c>
      <c r="I1250">
        <v>43.04</v>
      </c>
      <c r="J1250">
        <v>201</v>
      </c>
      <c r="K1250">
        <v>78</v>
      </c>
      <c r="L1250">
        <v>17.09</v>
      </c>
      <c r="M1250">
        <v>195.3</v>
      </c>
      <c r="N1250">
        <v>108</v>
      </c>
      <c r="O1250">
        <v>8.7899999999999991</v>
      </c>
      <c r="P1250">
        <v>9.6999999999999993</v>
      </c>
      <c r="Q1250">
        <v>7</v>
      </c>
      <c r="R1250">
        <v>2.62</v>
      </c>
      <c r="S1250">
        <v>2</v>
      </c>
      <c r="T1250" t="s">
        <v>22</v>
      </c>
      <c r="U1250">
        <f t="shared" si="39"/>
        <v>0</v>
      </c>
      <c r="V1250">
        <f>IF(Table2[[#This Row],[international_plan]]="yes",1,0)</f>
        <v>0</v>
      </c>
      <c r="W1250">
        <f>IF(Table2[[#This Row],[voice_mail_plan]]="yes",1,0)</f>
        <v>0</v>
      </c>
      <c r="X1250" t="str">
        <f t="shared" si="38"/>
        <v>High</v>
      </c>
      <c r="Y1250" t="str">
        <f>IF(Table2[[#This Row],[total_intl_charge]] &gt; AVERAGE($R$2:$R$4245),"High","Low")</f>
        <v>Low</v>
      </c>
      <c r="Z1250" t="str">
        <f>IF(AND(G1250&gt;AVERAGE(train!$G$2:$G$4251),K1250&gt;AVERAGE(train!$K$2:$K$4251)),"High Day &amp; Eve",IF(AND(G1250&gt;AVERAGE(train!$G$2:$G$4251),K1250&lt;=AVERAGE(train!$K$2:$K$4251)),"High Day Only",IF(AND(G1250&lt;=AVERAGE(train!$G$2:$G$4251),K1250&gt;AVERAGE(train!$K$2:$K$4251)),"High Eve Only","Low Usage")))</f>
        <v>High Day Only</v>
      </c>
    </row>
    <row r="1251" spans="1:26">
      <c r="A1251" t="s">
        <v>24</v>
      </c>
      <c r="B1251">
        <v>66</v>
      </c>
      <c r="C1251" t="s">
        <v>21</v>
      </c>
      <c r="D1251" t="s">
        <v>22</v>
      </c>
      <c r="E1251" t="s">
        <v>23</v>
      </c>
      <c r="F1251">
        <v>16</v>
      </c>
      <c r="G1251">
        <v>174.7</v>
      </c>
      <c r="H1251">
        <v>92</v>
      </c>
      <c r="I1251">
        <v>29.7</v>
      </c>
      <c r="J1251">
        <v>232.1</v>
      </c>
      <c r="K1251">
        <v>105</v>
      </c>
      <c r="L1251">
        <v>19.73</v>
      </c>
      <c r="M1251">
        <v>305.39999999999998</v>
      </c>
      <c r="N1251">
        <v>98</v>
      </c>
      <c r="O1251">
        <v>13.74</v>
      </c>
      <c r="P1251">
        <v>8.9</v>
      </c>
      <c r="Q1251">
        <v>2</v>
      </c>
      <c r="R1251">
        <v>2.4</v>
      </c>
      <c r="S1251">
        <v>1</v>
      </c>
      <c r="T1251" t="s">
        <v>22</v>
      </c>
      <c r="U1251">
        <f t="shared" si="39"/>
        <v>0</v>
      </c>
      <c r="V1251">
        <f>IF(Table2[[#This Row],[international_plan]]="yes",1,0)</f>
        <v>0</v>
      </c>
      <c r="W1251">
        <f>IF(Table2[[#This Row],[voice_mail_plan]]="yes",1,0)</f>
        <v>1</v>
      </c>
      <c r="X1251" t="str">
        <f t="shared" si="38"/>
        <v>Low</v>
      </c>
      <c r="Y1251" t="str">
        <f>IF(Table2[[#This Row],[total_intl_charge]] &gt; AVERAGE($R$2:$R$4245),"High","Low")</f>
        <v>Low</v>
      </c>
      <c r="Z1251" t="str">
        <f>IF(AND(G1251&gt;AVERAGE(train!$G$2:$G$4251),K1251&gt;AVERAGE(train!$K$2:$K$4251)),"High Day &amp; Eve",IF(AND(G1251&gt;AVERAGE(train!$G$2:$G$4251),K1251&lt;=AVERAGE(train!$K$2:$K$4251)),"High Day Only",IF(AND(G1251&lt;=AVERAGE(train!$G$2:$G$4251),K1251&gt;AVERAGE(train!$K$2:$K$4251)),"High Eve Only","Low Usage")))</f>
        <v>High Eve Only</v>
      </c>
    </row>
    <row r="1252" spans="1:26">
      <c r="A1252" t="s">
        <v>49</v>
      </c>
      <c r="B1252">
        <v>129</v>
      </c>
      <c r="C1252" t="s">
        <v>21</v>
      </c>
      <c r="D1252" t="s">
        <v>22</v>
      </c>
      <c r="E1252" t="s">
        <v>23</v>
      </c>
      <c r="F1252">
        <v>34</v>
      </c>
      <c r="G1252">
        <v>204.5</v>
      </c>
      <c r="H1252">
        <v>79</v>
      </c>
      <c r="I1252">
        <v>34.770000000000003</v>
      </c>
      <c r="J1252">
        <v>132.80000000000001</v>
      </c>
      <c r="K1252">
        <v>113</v>
      </c>
      <c r="L1252">
        <v>11.29</v>
      </c>
      <c r="M1252">
        <v>190.1</v>
      </c>
      <c r="N1252">
        <v>117</v>
      </c>
      <c r="O1252">
        <v>8.5500000000000007</v>
      </c>
      <c r="P1252">
        <v>14.8</v>
      </c>
      <c r="Q1252">
        <v>9</v>
      </c>
      <c r="R1252">
        <v>4</v>
      </c>
      <c r="S1252">
        <v>2</v>
      </c>
      <c r="T1252" t="s">
        <v>22</v>
      </c>
      <c r="U1252">
        <f t="shared" si="39"/>
        <v>0</v>
      </c>
      <c r="V1252">
        <f>IF(Table2[[#This Row],[international_plan]]="yes",1,0)</f>
        <v>0</v>
      </c>
      <c r="W1252">
        <f>IF(Table2[[#This Row],[voice_mail_plan]]="yes",1,0)</f>
        <v>1</v>
      </c>
      <c r="X1252" t="str">
        <f t="shared" si="38"/>
        <v>Very High</v>
      </c>
      <c r="Y1252" t="str">
        <f>IF(Table2[[#This Row],[total_intl_charge]] &gt; AVERAGE($R$2:$R$4245),"High","Low")</f>
        <v>High</v>
      </c>
      <c r="Z1252" t="str">
        <f>IF(AND(G1252&gt;AVERAGE(train!$G$2:$G$4251),K1252&gt;AVERAGE(train!$K$2:$K$4251)),"High Day &amp; Eve",IF(AND(G1252&gt;AVERAGE(train!$G$2:$G$4251),K1252&lt;=AVERAGE(train!$K$2:$K$4251)),"High Day Only",IF(AND(G1252&lt;=AVERAGE(train!$G$2:$G$4251),K1252&gt;AVERAGE(train!$K$2:$K$4251)),"High Eve Only","Low Usage")))</f>
        <v>High Day &amp; Eve</v>
      </c>
    </row>
    <row r="1253" spans="1:26">
      <c r="A1253" t="s">
        <v>52</v>
      </c>
      <c r="B1253">
        <v>6</v>
      </c>
      <c r="C1253" t="s">
        <v>25</v>
      </c>
      <c r="D1253" t="s">
        <v>22</v>
      </c>
      <c r="E1253" t="s">
        <v>22</v>
      </c>
      <c r="F1253">
        <v>0</v>
      </c>
      <c r="G1253">
        <v>226.5</v>
      </c>
      <c r="H1253">
        <v>93</v>
      </c>
      <c r="I1253">
        <v>38.51</v>
      </c>
      <c r="J1253">
        <v>152.1</v>
      </c>
      <c r="K1253">
        <v>122</v>
      </c>
      <c r="L1253">
        <v>12.93</v>
      </c>
      <c r="M1253">
        <v>164.4</v>
      </c>
      <c r="N1253">
        <v>98</v>
      </c>
      <c r="O1253">
        <v>7.4</v>
      </c>
      <c r="P1253">
        <v>9.4</v>
      </c>
      <c r="Q1253">
        <v>4</v>
      </c>
      <c r="R1253">
        <v>2.54</v>
      </c>
      <c r="S1253">
        <v>3</v>
      </c>
      <c r="T1253" t="s">
        <v>22</v>
      </c>
      <c r="U1253">
        <f t="shared" si="39"/>
        <v>0</v>
      </c>
      <c r="V1253">
        <f>IF(Table2[[#This Row],[international_plan]]="yes",1,0)</f>
        <v>0</v>
      </c>
      <c r="W1253">
        <f>IF(Table2[[#This Row],[voice_mail_plan]]="yes",1,0)</f>
        <v>0</v>
      </c>
      <c r="X1253" t="str">
        <f t="shared" si="38"/>
        <v>Low</v>
      </c>
      <c r="Y1253" t="str">
        <f>IF(Table2[[#This Row],[total_intl_charge]] &gt; AVERAGE($R$2:$R$4245),"High","Low")</f>
        <v>Low</v>
      </c>
      <c r="Z1253" t="str">
        <f>IF(AND(G1253&gt;AVERAGE(train!$G$2:$G$4251),K1253&gt;AVERAGE(train!$K$2:$K$4251)),"High Day &amp; Eve",IF(AND(G1253&gt;AVERAGE(train!$G$2:$G$4251),K1253&lt;=AVERAGE(train!$K$2:$K$4251)),"High Day Only",IF(AND(G1253&lt;=AVERAGE(train!$G$2:$G$4251),K1253&gt;AVERAGE(train!$K$2:$K$4251)),"High Eve Only","Low Usage")))</f>
        <v>High Day &amp; Eve</v>
      </c>
    </row>
    <row r="1254" spans="1:26">
      <c r="A1254" t="s">
        <v>62</v>
      </c>
      <c r="B1254">
        <v>107</v>
      </c>
      <c r="C1254" t="s">
        <v>28</v>
      </c>
      <c r="D1254" t="s">
        <v>23</v>
      </c>
      <c r="E1254" t="s">
        <v>22</v>
      </c>
      <c r="F1254">
        <v>0</v>
      </c>
      <c r="G1254">
        <v>234.1</v>
      </c>
      <c r="H1254">
        <v>91</v>
      </c>
      <c r="I1254">
        <v>39.799999999999997</v>
      </c>
      <c r="J1254">
        <v>163.1</v>
      </c>
      <c r="K1254">
        <v>105</v>
      </c>
      <c r="L1254">
        <v>13.86</v>
      </c>
      <c r="M1254">
        <v>282.5</v>
      </c>
      <c r="N1254">
        <v>100</v>
      </c>
      <c r="O1254">
        <v>12.71</v>
      </c>
      <c r="P1254">
        <v>10</v>
      </c>
      <c r="Q1254">
        <v>3</v>
      </c>
      <c r="R1254">
        <v>2.7</v>
      </c>
      <c r="S1254">
        <v>1</v>
      </c>
      <c r="T1254" t="s">
        <v>22</v>
      </c>
      <c r="U1254">
        <f t="shared" si="39"/>
        <v>0</v>
      </c>
      <c r="V1254">
        <f>IF(Table2[[#This Row],[international_plan]]="yes",1,0)</f>
        <v>1</v>
      </c>
      <c r="W1254">
        <f>IF(Table2[[#This Row],[voice_mail_plan]]="yes",1,0)</f>
        <v>0</v>
      </c>
      <c r="X1254" t="str">
        <f t="shared" si="38"/>
        <v>High</v>
      </c>
      <c r="Y1254" t="str">
        <f>IF(Table2[[#This Row],[total_intl_charge]] &gt; AVERAGE($R$2:$R$4245),"High","Low")</f>
        <v>Low</v>
      </c>
      <c r="Z1254" t="str">
        <f>IF(AND(G1254&gt;AVERAGE(train!$G$2:$G$4251),K1254&gt;AVERAGE(train!$K$2:$K$4251)),"High Day &amp; Eve",IF(AND(G1254&gt;AVERAGE(train!$G$2:$G$4251),K1254&lt;=AVERAGE(train!$K$2:$K$4251)),"High Day Only",IF(AND(G1254&lt;=AVERAGE(train!$G$2:$G$4251),K1254&gt;AVERAGE(train!$K$2:$K$4251)),"High Eve Only","Low Usage")))</f>
        <v>High Day &amp; Eve</v>
      </c>
    </row>
    <row r="1255" spans="1:26">
      <c r="A1255" t="s">
        <v>50</v>
      </c>
      <c r="B1255">
        <v>107</v>
      </c>
      <c r="C1255" t="s">
        <v>21</v>
      </c>
      <c r="D1255" t="s">
        <v>23</v>
      </c>
      <c r="E1255" t="s">
        <v>22</v>
      </c>
      <c r="F1255">
        <v>0</v>
      </c>
      <c r="G1255">
        <v>133.30000000000001</v>
      </c>
      <c r="H1255">
        <v>106</v>
      </c>
      <c r="I1255">
        <v>22.66</v>
      </c>
      <c r="J1255">
        <v>182.9</v>
      </c>
      <c r="K1255">
        <v>89</v>
      </c>
      <c r="L1255">
        <v>15.55</v>
      </c>
      <c r="M1255">
        <v>241.1</v>
      </c>
      <c r="N1255">
        <v>123</v>
      </c>
      <c r="O1255">
        <v>10.85</v>
      </c>
      <c r="P1255">
        <v>12.9</v>
      </c>
      <c r="Q1255">
        <v>2</v>
      </c>
      <c r="R1255">
        <v>3.48</v>
      </c>
      <c r="S1255">
        <v>3</v>
      </c>
      <c r="T1255" t="s">
        <v>23</v>
      </c>
      <c r="U1255">
        <f t="shared" si="39"/>
        <v>1</v>
      </c>
      <c r="V1255">
        <f>IF(Table2[[#This Row],[international_plan]]="yes",1,0)</f>
        <v>1</v>
      </c>
      <c r="W1255">
        <f>IF(Table2[[#This Row],[voice_mail_plan]]="yes",1,0)</f>
        <v>0</v>
      </c>
      <c r="X1255" t="str">
        <f t="shared" si="38"/>
        <v>High</v>
      </c>
      <c r="Y1255" t="str">
        <f>IF(Table2[[#This Row],[total_intl_charge]] &gt; AVERAGE($R$2:$R$4245),"High","Low")</f>
        <v>High</v>
      </c>
      <c r="Z1255" t="str">
        <f>IF(AND(G1255&gt;AVERAGE(train!$G$2:$G$4251),K1255&gt;AVERAGE(train!$K$2:$K$4251)),"High Day &amp; Eve",IF(AND(G1255&gt;AVERAGE(train!$G$2:$G$4251),K1255&lt;=AVERAGE(train!$K$2:$K$4251)),"High Day Only",IF(AND(G1255&lt;=AVERAGE(train!$G$2:$G$4251),K1255&gt;AVERAGE(train!$K$2:$K$4251)),"High Eve Only","Low Usage")))</f>
        <v>Low Usage</v>
      </c>
    </row>
    <row r="1256" spans="1:26">
      <c r="A1256" t="s">
        <v>35</v>
      </c>
      <c r="B1256">
        <v>138</v>
      </c>
      <c r="C1256" t="s">
        <v>21</v>
      </c>
      <c r="D1256" t="s">
        <v>22</v>
      </c>
      <c r="E1256" t="s">
        <v>22</v>
      </c>
      <c r="F1256">
        <v>0</v>
      </c>
      <c r="G1256">
        <v>133.9</v>
      </c>
      <c r="H1256">
        <v>87</v>
      </c>
      <c r="I1256">
        <v>22.76</v>
      </c>
      <c r="J1256">
        <v>166.4</v>
      </c>
      <c r="K1256">
        <v>110</v>
      </c>
      <c r="L1256">
        <v>14.14</v>
      </c>
      <c r="M1256">
        <v>193.5</v>
      </c>
      <c r="N1256">
        <v>139</v>
      </c>
      <c r="O1256">
        <v>8.7100000000000009</v>
      </c>
      <c r="P1256">
        <v>15.4</v>
      </c>
      <c r="Q1256">
        <v>3</v>
      </c>
      <c r="R1256">
        <v>4.16</v>
      </c>
      <c r="S1256">
        <v>1</v>
      </c>
      <c r="T1256" t="s">
        <v>22</v>
      </c>
      <c r="U1256">
        <f t="shared" si="39"/>
        <v>0</v>
      </c>
      <c r="V1256">
        <f>IF(Table2[[#This Row],[international_plan]]="yes",1,0)</f>
        <v>0</v>
      </c>
      <c r="W1256">
        <f>IF(Table2[[#This Row],[voice_mail_plan]]="yes",1,0)</f>
        <v>0</v>
      </c>
      <c r="X1256" t="str">
        <f t="shared" si="38"/>
        <v>Very High</v>
      </c>
      <c r="Y1256" t="str">
        <f>IF(Table2[[#This Row],[total_intl_charge]] &gt; AVERAGE($R$2:$R$4245),"High","Low")</f>
        <v>High</v>
      </c>
      <c r="Z1256" t="str">
        <f>IF(AND(G1256&gt;AVERAGE(train!$G$2:$G$4251),K1256&gt;AVERAGE(train!$K$2:$K$4251)),"High Day &amp; Eve",IF(AND(G1256&gt;AVERAGE(train!$G$2:$G$4251),K1256&lt;=AVERAGE(train!$K$2:$K$4251)),"High Day Only",IF(AND(G1256&lt;=AVERAGE(train!$G$2:$G$4251),K1256&gt;AVERAGE(train!$K$2:$K$4251)),"High Eve Only","Low Usage")))</f>
        <v>High Eve Only</v>
      </c>
    </row>
    <row r="1257" spans="1:26">
      <c r="A1257" t="s">
        <v>74</v>
      </c>
      <c r="B1257">
        <v>103</v>
      </c>
      <c r="C1257" t="s">
        <v>28</v>
      </c>
      <c r="D1257" t="s">
        <v>22</v>
      </c>
      <c r="E1257" t="s">
        <v>22</v>
      </c>
      <c r="F1257">
        <v>0</v>
      </c>
      <c r="G1257">
        <v>160.19999999999999</v>
      </c>
      <c r="H1257">
        <v>104</v>
      </c>
      <c r="I1257">
        <v>27.23</v>
      </c>
      <c r="J1257">
        <v>138.9</v>
      </c>
      <c r="K1257">
        <v>70</v>
      </c>
      <c r="L1257">
        <v>11.81</v>
      </c>
      <c r="M1257">
        <v>312.5</v>
      </c>
      <c r="N1257">
        <v>97</v>
      </c>
      <c r="O1257">
        <v>14.06</v>
      </c>
      <c r="P1257">
        <v>9.6999999999999993</v>
      </c>
      <c r="Q1257">
        <v>2</v>
      </c>
      <c r="R1257">
        <v>2.62</v>
      </c>
      <c r="S1257">
        <v>0</v>
      </c>
      <c r="T1257" t="s">
        <v>22</v>
      </c>
      <c r="U1257">
        <f t="shared" si="39"/>
        <v>0</v>
      </c>
      <c r="V1257">
        <f>IF(Table2[[#This Row],[international_plan]]="yes",1,0)</f>
        <v>0</v>
      </c>
      <c r="W1257">
        <f>IF(Table2[[#This Row],[voice_mail_plan]]="yes",1,0)</f>
        <v>0</v>
      </c>
      <c r="X1257" t="str">
        <f t="shared" si="38"/>
        <v>High</v>
      </c>
      <c r="Y1257" t="str">
        <f>IF(Table2[[#This Row],[total_intl_charge]] &gt; AVERAGE($R$2:$R$4245),"High","Low")</f>
        <v>Low</v>
      </c>
      <c r="Z1257" t="str">
        <f>IF(AND(G1257&gt;AVERAGE(train!$G$2:$G$4251),K1257&gt;AVERAGE(train!$K$2:$K$4251)),"High Day &amp; Eve",IF(AND(G1257&gt;AVERAGE(train!$G$2:$G$4251),K1257&lt;=AVERAGE(train!$K$2:$K$4251)),"High Day Only",IF(AND(G1257&lt;=AVERAGE(train!$G$2:$G$4251),K1257&gt;AVERAGE(train!$K$2:$K$4251)),"High Eve Only","Low Usage")))</f>
        <v>Low Usage</v>
      </c>
    </row>
    <row r="1258" spans="1:26">
      <c r="A1258" t="s">
        <v>55</v>
      </c>
      <c r="B1258">
        <v>116</v>
      </c>
      <c r="C1258" t="s">
        <v>21</v>
      </c>
      <c r="D1258" t="s">
        <v>22</v>
      </c>
      <c r="E1258" t="s">
        <v>23</v>
      </c>
      <c r="F1258">
        <v>44</v>
      </c>
      <c r="G1258">
        <v>230.6</v>
      </c>
      <c r="H1258">
        <v>94</v>
      </c>
      <c r="I1258">
        <v>39.200000000000003</v>
      </c>
      <c r="J1258">
        <v>224.1</v>
      </c>
      <c r="K1258">
        <v>103</v>
      </c>
      <c r="L1258">
        <v>19.05</v>
      </c>
      <c r="M1258">
        <v>244</v>
      </c>
      <c r="N1258">
        <v>76</v>
      </c>
      <c r="O1258">
        <v>10.98</v>
      </c>
      <c r="P1258">
        <v>11.1</v>
      </c>
      <c r="Q1258">
        <v>2</v>
      </c>
      <c r="R1258">
        <v>3</v>
      </c>
      <c r="S1258">
        <v>0</v>
      </c>
      <c r="T1258" t="s">
        <v>22</v>
      </c>
      <c r="U1258">
        <f t="shared" si="39"/>
        <v>0</v>
      </c>
      <c r="V1258">
        <f>IF(Table2[[#This Row],[international_plan]]="yes",1,0)</f>
        <v>0</v>
      </c>
      <c r="W1258">
        <f>IF(Table2[[#This Row],[voice_mail_plan]]="yes",1,0)</f>
        <v>1</v>
      </c>
      <c r="X1258" t="str">
        <f t="shared" si="38"/>
        <v>High</v>
      </c>
      <c r="Y1258" t="str">
        <f>IF(Table2[[#This Row],[total_intl_charge]] &gt; AVERAGE($R$2:$R$4245),"High","Low")</f>
        <v>High</v>
      </c>
      <c r="Z1258" t="str">
        <f>IF(AND(G1258&gt;AVERAGE(train!$G$2:$G$4251),K1258&gt;AVERAGE(train!$K$2:$K$4251)),"High Day &amp; Eve",IF(AND(G1258&gt;AVERAGE(train!$G$2:$G$4251),K1258&lt;=AVERAGE(train!$K$2:$K$4251)),"High Day Only",IF(AND(G1258&lt;=AVERAGE(train!$G$2:$G$4251),K1258&gt;AVERAGE(train!$K$2:$K$4251)),"High Eve Only","Low Usage")))</f>
        <v>High Day &amp; Eve</v>
      </c>
    </row>
    <row r="1259" spans="1:26">
      <c r="A1259" t="s">
        <v>62</v>
      </c>
      <c r="B1259">
        <v>161</v>
      </c>
      <c r="C1259" t="s">
        <v>21</v>
      </c>
      <c r="D1259" t="s">
        <v>22</v>
      </c>
      <c r="E1259" t="s">
        <v>22</v>
      </c>
      <c r="F1259">
        <v>0</v>
      </c>
      <c r="G1259">
        <v>72.8</v>
      </c>
      <c r="H1259">
        <v>120</v>
      </c>
      <c r="I1259">
        <v>12.38</v>
      </c>
      <c r="J1259">
        <v>267.10000000000002</v>
      </c>
      <c r="K1259">
        <v>120</v>
      </c>
      <c r="L1259">
        <v>22.7</v>
      </c>
      <c r="M1259">
        <v>222.5</v>
      </c>
      <c r="N1259">
        <v>91</v>
      </c>
      <c r="O1259">
        <v>10.01</v>
      </c>
      <c r="P1259">
        <v>11.8</v>
      </c>
      <c r="Q1259">
        <v>2</v>
      </c>
      <c r="R1259">
        <v>3.19</v>
      </c>
      <c r="S1259">
        <v>2</v>
      </c>
      <c r="T1259" t="s">
        <v>22</v>
      </c>
      <c r="U1259">
        <f t="shared" si="39"/>
        <v>0</v>
      </c>
      <c r="V1259">
        <f>IF(Table2[[#This Row],[international_plan]]="yes",1,0)</f>
        <v>0</v>
      </c>
      <c r="W1259">
        <f>IF(Table2[[#This Row],[voice_mail_plan]]="yes",1,0)</f>
        <v>0</v>
      </c>
      <c r="X1259" t="str">
        <f t="shared" si="38"/>
        <v>Very High</v>
      </c>
      <c r="Y1259" t="str">
        <f>IF(Table2[[#This Row],[total_intl_charge]] &gt; AVERAGE($R$2:$R$4245),"High","Low")</f>
        <v>High</v>
      </c>
      <c r="Z1259" t="str">
        <f>IF(AND(G1259&gt;AVERAGE(train!$G$2:$G$4251),K1259&gt;AVERAGE(train!$K$2:$K$4251)),"High Day &amp; Eve",IF(AND(G1259&gt;AVERAGE(train!$G$2:$G$4251),K1259&lt;=AVERAGE(train!$K$2:$K$4251)),"High Day Only",IF(AND(G1259&lt;=AVERAGE(train!$G$2:$G$4251),K1259&gt;AVERAGE(train!$K$2:$K$4251)),"High Eve Only","Low Usage")))</f>
        <v>High Eve Only</v>
      </c>
    </row>
    <row r="1260" spans="1:26">
      <c r="A1260" t="s">
        <v>71</v>
      </c>
      <c r="B1260">
        <v>1</v>
      </c>
      <c r="C1260" t="s">
        <v>21</v>
      </c>
      <c r="D1260" t="s">
        <v>22</v>
      </c>
      <c r="E1260" t="s">
        <v>22</v>
      </c>
      <c r="F1260">
        <v>0</v>
      </c>
      <c r="G1260">
        <v>196.1</v>
      </c>
      <c r="H1260">
        <v>107</v>
      </c>
      <c r="I1260">
        <v>33.340000000000003</v>
      </c>
      <c r="J1260">
        <v>296.5</v>
      </c>
      <c r="K1260">
        <v>82</v>
      </c>
      <c r="L1260">
        <v>25.2</v>
      </c>
      <c r="M1260">
        <v>211.5</v>
      </c>
      <c r="N1260">
        <v>91</v>
      </c>
      <c r="O1260">
        <v>9.52</v>
      </c>
      <c r="P1260">
        <v>7</v>
      </c>
      <c r="Q1260">
        <v>2</v>
      </c>
      <c r="R1260">
        <v>1.89</v>
      </c>
      <c r="S1260">
        <v>1</v>
      </c>
      <c r="T1260" t="s">
        <v>22</v>
      </c>
      <c r="U1260">
        <f t="shared" si="39"/>
        <v>0</v>
      </c>
      <c r="V1260">
        <f>IF(Table2[[#This Row],[international_plan]]="yes",1,0)</f>
        <v>0</v>
      </c>
      <c r="W1260">
        <f>IF(Table2[[#This Row],[voice_mail_plan]]="yes",1,0)</f>
        <v>0</v>
      </c>
      <c r="X1260" t="str">
        <f t="shared" si="38"/>
        <v>Low</v>
      </c>
      <c r="Y1260" t="str">
        <f>IF(Table2[[#This Row],[total_intl_charge]] &gt; AVERAGE($R$2:$R$4245),"High","Low")</f>
        <v>Low</v>
      </c>
      <c r="Z1260" t="str">
        <f>IF(AND(G1260&gt;AVERAGE(train!$G$2:$G$4251),K1260&gt;AVERAGE(train!$K$2:$K$4251)),"High Day &amp; Eve",IF(AND(G1260&gt;AVERAGE(train!$G$2:$G$4251),K1260&lt;=AVERAGE(train!$K$2:$K$4251)),"High Day Only",IF(AND(G1260&lt;=AVERAGE(train!$G$2:$G$4251),K1260&gt;AVERAGE(train!$K$2:$K$4251)),"High Eve Only","Low Usage")))</f>
        <v>High Day Only</v>
      </c>
    </row>
    <row r="1261" spans="1:26">
      <c r="A1261" t="s">
        <v>54</v>
      </c>
      <c r="B1261">
        <v>89</v>
      </c>
      <c r="C1261" t="s">
        <v>25</v>
      </c>
      <c r="D1261" t="s">
        <v>22</v>
      </c>
      <c r="E1261" t="s">
        <v>22</v>
      </c>
      <c r="F1261">
        <v>0</v>
      </c>
      <c r="G1261">
        <v>197.1</v>
      </c>
      <c r="H1261">
        <v>110</v>
      </c>
      <c r="I1261">
        <v>33.51</v>
      </c>
      <c r="J1261">
        <v>165.9</v>
      </c>
      <c r="K1261">
        <v>115</v>
      </c>
      <c r="L1261">
        <v>14.1</v>
      </c>
      <c r="M1261">
        <v>227.3</v>
      </c>
      <c r="N1261">
        <v>106</v>
      </c>
      <c r="O1261">
        <v>10.23</v>
      </c>
      <c r="P1261">
        <v>12.8</v>
      </c>
      <c r="Q1261">
        <v>3</v>
      </c>
      <c r="R1261">
        <v>3.46</v>
      </c>
      <c r="S1261">
        <v>1</v>
      </c>
      <c r="T1261" t="s">
        <v>22</v>
      </c>
      <c r="U1261">
        <f t="shared" si="39"/>
        <v>0</v>
      </c>
      <c r="V1261">
        <f>IF(Table2[[#This Row],[international_plan]]="yes",1,0)</f>
        <v>0</v>
      </c>
      <c r="W1261">
        <f>IF(Table2[[#This Row],[voice_mail_plan]]="yes",1,0)</f>
        <v>0</v>
      </c>
      <c r="X1261" t="str">
        <f t="shared" si="38"/>
        <v>Medium</v>
      </c>
      <c r="Y1261" t="str">
        <f>IF(Table2[[#This Row],[total_intl_charge]] &gt; AVERAGE($R$2:$R$4245),"High","Low")</f>
        <v>High</v>
      </c>
      <c r="Z1261" t="str">
        <f>IF(AND(G1261&gt;AVERAGE(train!$G$2:$G$4251),K1261&gt;AVERAGE(train!$K$2:$K$4251)),"High Day &amp; Eve",IF(AND(G1261&gt;AVERAGE(train!$G$2:$G$4251),K1261&lt;=AVERAGE(train!$K$2:$K$4251)),"High Day Only",IF(AND(G1261&lt;=AVERAGE(train!$G$2:$G$4251),K1261&gt;AVERAGE(train!$K$2:$K$4251)),"High Eve Only","Low Usage")))</f>
        <v>High Day &amp; Eve</v>
      </c>
    </row>
    <row r="1262" spans="1:26">
      <c r="A1262" t="s">
        <v>36</v>
      </c>
      <c r="B1262">
        <v>64</v>
      </c>
      <c r="C1262" t="s">
        <v>25</v>
      </c>
      <c r="D1262" t="s">
        <v>22</v>
      </c>
      <c r="E1262" t="s">
        <v>22</v>
      </c>
      <c r="F1262">
        <v>0</v>
      </c>
      <c r="G1262">
        <v>219.6</v>
      </c>
      <c r="H1262">
        <v>126</v>
      </c>
      <c r="I1262">
        <v>37.33</v>
      </c>
      <c r="J1262">
        <v>303.3</v>
      </c>
      <c r="K1262">
        <v>100</v>
      </c>
      <c r="L1262">
        <v>25.78</v>
      </c>
      <c r="M1262">
        <v>154.5</v>
      </c>
      <c r="N1262">
        <v>65</v>
      </c>
      <c r="O1262">
        <v>6.95</v>
      </c>
      <c r="P1262">
        <v>9.6999999999999993</v>
      </c>
      <c r="Q1262">
        <v>5</v>
      </c>
      <c r="R1262">
        <v>2.62</v>
      </c>
      <c r="S1262">
        <v>1</v>
      </c>
      <c r="T1262" t="s">
        <v>22</v>
      </c>
      <c r="U1262">
        <f t="shared" si="39"/>
        <v>0</v>
      </c>
      <c r="V1262">
        <f>IF(Table2[[#This Row],[international_plan]]="yes",1,0)</f>
        <v>0</v>
      </c>
      <c r="W1262">
        <f>IF(Table2[[#This Row],[voice_mail_plan]]="yes",1,0)</f>
        <v>0</v>
      </c>
      <c r="X1262" t="str">
        <f t="shared" si="38"/>
        <v>Low</v>
      </c>
      <c r="Y1262" t="str">
        <f>IF(Table2[[#This Row],[total_intl_charge]] &gt; AVERAGE($R$2:$R$4245),"High","Low")</f>
        <v>Low</v>
      </c>
      <c r="Z1262" t="str">
        <f>IF(AND(G1262&gt;AVERAGE(train!$G$2:$G$4251),K1262&gt;AVERAGE(train!$K$2:$K$4251)),"High Day &amp; Eve",IF(AND(G1262&gt;AVERAGE(train!$G$2:$G$4251),K1262&lt;=AVERAGE(train!$K$2:$K$4251)),"High Day Only",IF(AND(G1262&lt;=AVERAGE(train!$G$2:$G$4251),K1262&gt;AVERAGE(train!$K$2:$K$4251)),"High Eve Only","Low Usage")))</f>
        <v>High Day Only</v>
      </c>
    </row>
    <row r="1263" spans="1:26">
      <c r="A1263" t="s">
        <v>34</v>
      </c>
      <c r="B1263">
        <v>129</v>
      </c>
      <c r="C1263" t="s">
        <v>21</v>
      </c>
      <c r="D1263" t="s">
        <v>22</v>
      </c>
      <c r="E1263" t="s">
        <v>22</v>
      </c>
      <c r="F1263">
        <v>0</v>
      </c>
      <c r="G1263">
        <v>216</v>
      </c>
      <c r="H1263">
        <v>85</v>
      </c>
      <c r="I1263">
        <v>36.72</v>
      </c>
      <c r="J1263">
        <v>186.9</v>
      </c>
      <c r="K1263">
        <v>114</v>
      </c>
      <c r="L1263">
        <v>15.89</v>
      </c>
      <c r="M1263">
        <v>210.7</v>
      </c>
      <c r="N1263">
        <v>109</v>
      </c>
      <c r="O1263">
        <v>9.48</v>
      </c>
      <c r="P1263">
        <v>4.9000000000000004</v>
      </c>
      <c r="Q1263">
        <v>10</v>
      </c>
      <c r="R1263">
        <v>1.32</v>
      </c>
      <c r="S1263">
        <v>2</v>
      </c>
      <c r="T1263" t="s">
        <v>22</v>
      </c>
      <c r="U1263">
        <f t="shared" si="39"/>
        <v>0</v>
      </c>
      <c r="V1263">
        <f>IF(Table2[[#This Row],[international_plan]]="yes",1,0)</f>
        <v>0</v>
      </c>
      <c r="W1263">
        <f>IF(Table2[[#This Row],[voice_mail_plan]]="yes",1,0)</f>
        <v>0</v>
      </c>
      <c r="X1263" t="str">
        <f t="shared" si="38"/>
        <v>Very High</v>
      </c>
      <c r="Y1263" t="str">
        <f>IF(Table2[[#This Row],[total_intl_charge]] &gt; AVERAGE($R$2:$R$4245),"High","Low")</f>
        <v>Low</v>
      </c>
      <c r="Z1263" t="str">
        <f>IF(AND(G1263&gt;AVERAGE(train!$G$2:$G$4251),K1263&gt;AVERAGE(train!$K$2:$K$4251)),"High Day &amp; Eve",IF(AND(G1263&gt;AVERAGE(train!$G$2:$G$4251),K1263&lt;=AVERAGE(train!$K$2:$K$4251)),"High Day Only",IF(AND(G1263&lt;=AVERAGE(train!$G$2:$G$4251),K1263&gt;AVERAGE(train!$K$2:$K$4251)),"High Eve Only","Low Usage")))</f>
        <v>High Day &amp; Eve</v>
      </c>
    </row>
    <row r="1264" spans="1:26">
      <c r="A1264" t="s">
        <v>64</v>
      </c>
      <c r="B1264">
        <v>128</v>
      </c>
      <c r="C1264" t="s">
        <v>28</v>
      </c>
      <c r="D1264" t="s">
        <v>22</v>
      </c>
      <c r="E1264" t="s">
        <v>23</v>
      </c>
      <c r="F1264">
        <v>32</v>
      </c>
      <c r="G1264">
        <v>222.9</v>
      </c>
      <c r="H1264">
        <v>136</v>
      </c>
      <c r="I1264">
        <v>37.89</v>
      </c>
      <c r="J1264">
        <v>262</v>
      </c>
      <c r="K1264">
        <v>80</v>
      </c>
      <c r="L1264">
        <v>22.27</v>
      </c>
      <c r="M1264">
        <v>191.4</v>
      </c>
      <c r="N1264">
        <v>101</v>
      </c>
      <c r="O1264">
        <v>8.61</v>
      </c>
      <c r="P1264">
        <v>10.8</v>
      </c>
      <c r="Q1264">
        <v>4</v>
      </c>
      <c r="R1264">
        <v>2.92</v>
      </c>
      <c r="S1264">
        <v>0</v>
      </c>
      <c r="T1264" t="s">
        <v>22</v>
      </c>
      <c r="U1264">
        <f t="shared" si="39"/>
        <v>0</v>
      </c>
      <c r="V1264">
        <f>IF(Table2[[#This Row],[international_plan]]="yes",1,0)</f>
        <v>0</v>
      </c>
      <c r="W1264">
        <f>IF(Table2[[#This Row],[voice_mail_plan]]="yes",1,0)</f>
        <v>1</v>
      </c>
      <c r="X1264" t="str">
        <f t="shared" si="38"/>
        <v>Very High</v>
      </c>
      <c r="Y1264" t="str">
        <f>IF(Table2[[#This Row],[total_intl_charge]] &gt; AVERAGE($R$2:$R$4245),"High","Low")</f>
        <v>High</v>
      </c>
      <c r="Z1264" t="str">
        <f>IF(AND(G1264&gt;AVERAGE(train!$G$2:$G$4251),K1264&gt;AVERAGE(train!$K$2:$K$4251)),"High Day &amp; Eve",IF(AND(G1264&gt;AVERAGE(train!$G$2:$G$4251),K1264&lt;=AVERAGE(train!$K$2:$K$4251)),"High Day Only",IF(AND(G1264&lt;=AVERAGE(train!$G$2:$G$4251),K1264&gt;AVERAGE(train!$K$2:$K$4251)),"High Eve Only","Low Usage")))</f>
        <v>High Day Only</v>
      </c>
    </row>
    <row r="1265" spans="1:26">
      <c r="A1265" t="s">
        <v>30</v>
      </c>
      <c r="B1265">
        <v>81</v>
      </c>
      <c r="C1265" t="s">
        <v>21</v>
      </c>
      <c r="D1265" t="s">
        <v>22</v>
      </c>
      <c r="E1265" t="s">
        <v>23</v>
      </c>
      <c r="F1265">
        <v>36</v>
      </c>
      <c r="G1265">
        <v>115.9</v>
      </c>
      <c r="H1265">
        <v>120</v>
      </c>
      <c r="I1265">
        <v>19.7</v>
      </c>
      <c r="J1265">
        <v>236.6</v>
      </c>
      <c r="K1265">
        <v>95</v>
      </c>
      <c r="L1265">
        <v>20.11</v>
      </c>
      <c r="M1265">
        <v>255</v>
      </c>
      <c r="N1265">
        <v>90</v>
      </c>
      <c r="O1265">
        <v>11.48</v>
      </c>
      <c r="P1265">
        <v>11.7</v>
      </c>
      <c r="Q1265">
        <v>6</v>
      </c>
      <c r="R1265">
        <v>3.16</v>
      </c>
      <c r="S1265">
        <v>3</v>
      </c>
      <c r="T1265" t="s">
        <v>22</v>
      </c>
      <c r="U1265">
        <f t="shared" si="39"/>
        <v>0</v>
      </c>
      <c r="V1265">
        <f>IF(Table2[[#This Row],[international_plan]]="yes",1,0)</f>
        <v>0</v>
      </c>
      <c r="W1265">
        <f>IF(Table2[[#This Row],[voice_mail_plan]]="yes",1,0)</f>
        <v>1</v>
      </c>
      <c r="X1265" t="str">
        <f t="shared" si="38"/>
        <v>Medium</v>
      </c>
      <c r="Y1265" t="str">
        <f>IF(Table2[[#This Row],[total_intl_charge]] &gt; AVERAGE($R$2:$R$4245),"High","Low")</f>
        <v>High</v>
      </c>
      <c r="Z1265" t="str">
        <f>IF(AND(G1265&gt;AVERAGE(train!$G$2:$G$4251),K1265&gt;AVERAGE(train!$K$2:$K$4251)),"High Day &amp; Eve",IF(AND(G1265&gt;AVERAGE(train!$G$2:$G$4251),K1265&lt;=AVERAGE(train!$K$2:$K$4251)),"High Day Only",IF(AND(G1265&lt;=AVERAGE(train!$G$2:$G$4251),K1265&gt;AVERAGE(train!$K$2:$K$4251)),"High Eve Only","Low Usage")))</f>
        <v>Low Usage</v>
      </c>
    </row>
    <row r="1266" spans="1:26">
      <c r="A1266" t="s">
        <v>35</v>
      </c>
      <c r="B1266">
        <v>114</v>
      </c>
      <c r="C1266" t="s">
        <v>28</v>
      </c>
      <c r="D1266" t="s">
        <v>22</v>
      </c>
      <c r="E1266" t="s">
        <v>22</v>
      </c>
      <c r="F1266">
        <v>0</v>
      </c>
      <c r="G1266">
        <v>189.8</v>
      </c>
      <c r="H1266">
        <v>101</v>
      </c>
      <c r="I1266">
        <v>32.270000000000003</v>
      </c>
      <c r="J1266">
        <v>147.69999999999999</v>
      </c>
      <c r="K1266">
        <v>80</v>
      </c>
      <c r="L1266">
        <v>12.55</v>
      </c>
      <c r="M1266">
        <v>172.7</v>
      </c>
      <c r="N1266">
        <v>121</v>
      </c>
      <c r="O1266">
        <v>7.77</v>
      </c>
      <c r="P1266">
        <v>10.6</v>
      </c>
      <c r="Q1266">
        <v>5</v>
      </c>
      <c r="R1266">
        <v>2.86</v>
      </c>
      <c r="S1266">
        <v>1</v>
      </c>
      <c r="T1266" t="s">
        <v>22</v>
      </c>
      <c r="U1266">
        <f t="shared" si="39"/>
        <v>0</v>
      </c>
      <c r="V1266">
        <f>IF(Table2[[#This Row],[international_plan]]="yes",1,0)</f>
        <v>0</v>
      </c>
      <c r="W1266">
        <f>IF(Table2[[#This Row],[voice_mail_plan]]="yes",1,0)</f>
        <v>0</v>
      </c>
      <c r="X1266" t="str">
        <f t="shared" si="38"/>
        <v>High</v>
      </c>
      <c r="Y1266" t="str">
        <f>IF(Table2[[#This Row],[total_intl_charge]] &gt; AVERAGE($R$2:$R$4245),"High","Low")</f>
        <v>High</v>
      </c>
      <c r="Z1266" t="str">
        <f>IF(AND(G1266&gt;AVERAGE(train!$G$2:$G$4251),K1266&gt;AVERAGE(train!$K$2:$K$4251)),"High Day &amp; Eve",IF(AND(G1266&gt;AVERAGE(train!$G$2:$G$4251),K1266&lt;=AVERAGE(train!$K$2:$K$4251)),"High Day Only",IF(AND(G1266&lt;=AVERAGE(train!$G$2:$G$4251),K1266&gt;AVERAGE(train!$K$2:$K$4251)),"High Eve Only","Low Usage")))</f>
        <v>High Day Only</v>
      </c>
    </row>
    <row r="1267" spans="1:26">
      <c r="A1267" t="s">
        <v>31</v>
      </c>
      <c r="B1267">
        <v>86</v>
      </c>
      <c r="C1267" t="s">
        <v>21</v>
      </c>
      <c r="D1267" t="s">
        <v>22</v>
      </c>
      <c r="E1267" t="s">
        <v>22</v>
      </c>
      <c r="F1267">
        <v>0</v>
      </c>
      <c r="G1267">
        <v>136.4</v>
      </c>
      <c r="H1267">
        <v>104</v>
      </c>
      <c r="I1267">
        <v>23.19</v>
      </c>
      <c r="J1267">
        <v>202.5</v>
      </c>
      <c r="K1267">
        <v>110</v>
      </c>
      <c r="L1267">
        <v>17.21</v>
      </c>
      <c r="M1267">
        <v>230.7</v>
      </c>
      <c r="N1267">
        <v>86</v>
      </c>
      <c r="O1267">
        <v>10.38</v>
      </c>
      <c r="P1267">
        <v>11.5</v>
      </c>
      <c r="Q1267">
        <v>1</v>
      </c>
      <c r="R1267">
        <v>3.11</v>
      </c>
      <c r="S1267">
        <v>3</v>
      </c>
      <c r="T1267" t="s">
        <v>22</v>
      </c>
      <c r="U1267">
        <f t="shared" si="39"/>
        <v>0</v>
      </c>
      <c r="V1267">
        <f>IF(Table2[[#This Row],[international_plan]]="yes",1,0)</f>
        <v>0</v>
      </c>
      <c r="W1267">
        <f>IF(Table2[[#This Row],[voice_mail_plan]]="yes",1,0)</f>
        <v>0</v>
      </c>
      <c r="X1267" t="str">
        <f t="shared" si="38"/>
        <v>Medium</v>
      </c>
      <c r="Y1267" t="str">
        <f>IF(Table2[[#This Row],[total_intl_charge]] &gt; AVERAGE($R$2:$R$4245),"High","Low")</f>
        <v>High</v>
      </c>
      <c r="Z1267" t="str">
        <f>IF(AND(G1267&gt;AVERAGE(train!$G$2:$G$4251),K1267&gt;AVERAGE(train!$K$2:$K$4251)),"High Day &amp; Eve",IF(AND(G1267&gt;AVERAGE(train!$G$2:$G$4251),K1267&lt;=AVERAGE(train!$K$2:$K$4251)),"High Day Only",IF(AND(G1267&lt;=AVERAGE(train!$G$2:$G$4251),K1267&gt;AVERAGE(train!$K$2:$K$4251)),"High Eve Only","Low Usage")))</f>
        <v>High Eve Only</v>
      </c>
    </row>
    <row r="1268" spans="1:26">
      <c r="A1268" t="s">
        <v>37</v>
      </c>
      <c r="B1268">
        <v>96</v>
      </c>
      <c r="C1268" t="s">
        <v>25</v>
      </c>
      <c r="D1268" t="s">
        <v>22</v>
      </c>
      <c r="E1268" t="s">
        <v>22</v>
      </c>
      <c r="F1268">
        <v>0</v>
      </c>
      <c r="G1268">
        <v>170.5</v>
      </c>
      <c r="H1268">
        <v>86</v>
      </c>
      <c r="I1268">
        <v>28.99</v>
      </c>
      <c r="J1268">
        <v>277.5</v>
      </c>
      <c r="K1268">
        <v>88</v>
      </c>
      <c r="L1268">
        <v>23.59</v>
      </c>
      <c r="M1268">
        <v>162.5</v>
      </c>
      <c r="N1268">
        <v>117</v>
      </c>
      <c r="O1268">
        <v>7.31</v>
      </c>
      <c r="P1268">
        <v>12.2</v>
      </c>
      <c r="Q1268">
        <v>6</v>
      </c>
      <c r="R1268">
        <v>3.29</v>
      </c>
      <c r="S1268">
        <v>1</v>
      </c>
      <c r="T1268" t="s">
        <v>22</v>
      </c>
      <c r="U1268">
        <f t="shared" si="39"/>
        <v>0</v>
      </c>
      <c r="V1268">
        <f>IF(Table2[[#This Row],[international_plan]]="yes",1,0)</f>
        <v>0</v>
      </c>
      <c r="W1268">
        <f>IF(Table2[[#This Row],[voice_mail_plan]]="yes",1,0)</f>
        <v>0</v>
      </c>
      <c r="X1268" t="str">
        <f t="shared" si="38"/>
        <v>Medium</v>
      </c>
      <c r="Y1268" t="str">
        <f>IF(Table2[[#This Row],[total_intl_charge]] &gt; AVERAGE($R$2:$R$4245),"High","Low")</f>
        <v>High</v>
      </c>
      <c r="Z1268" t="str">
        <f>IF(AND(G1268&gt;AVERAGE(train!$G$2:$G$4251),K1268&gt;AVERAGE(train!$K$2:$K$4251)),"High Day &amp; Eve",IF(AND(G1268&gt;AVERAGE(train!$G$2:$G$4251),K1268&lt;=AVERAGE(train!$K$2:$K$4251)),"High Day Only",IF(AND(G1268&lt;=AVERAGE(train!$G$2:$G$4251),K1268&gt;AVERAGE(train!$K$2:$K$4251)),"High Eve Only","Low Usage")))</f>
        <v>Low Usage</v>
      </c>
    </row>
    <row r="1269" spans="1:26">
      <c r="A1269" t="s">
        <v>42</v>
      </c>
      <c r="B1269">
        <v>72</v>
      </c>
      <c r="C1269" t="s">
        <v>28</v>
      </c>
      <c r="D1269" t="s">
        <v>22</v>
      </c>
      <c r="E1269" t="s">
        <v>22</v>
      </c>
      <c r="F1269">
        <v>0</v>
      </c>
      <c r="G1269">
        <v>272.39999999999998</v>
      </c>
      <c r="H1269">
        <v>88</v>
      </c>
      <c r="I1269">
        <v>46.31</v>
      </c>
      <c r="J1269">
        <v>107.9</v>
      </c>
      <c r="K1269">
        <v>125</v>
      </c>
      <c r="L1269">
        <v>9.17</v>
      </c>
      <c r="M1269">
        <v>185.5</v>
      </c>
      <c r="N1269">
        <v>81</v>
      </c>
      <c r="O1269">
        <v>8.35</v>
      </c>
      <c r="P1269">
        <v>12.7</v>
      </c>
      <c r="Q1269">
        <v>2</v>
      </c>
      <c r="R1269">
        <v>3.43</v>
      </c>
      <c r="S1269">
        <v>0</v>
      </c>
      <c r="T1269" t="s">
        <v>22</v>
      </c>
      <c r="U1269">
        <f t="shared" si="39"/>
        <v>0</v>
      </c>
      <c r="V1269">
        <f>IF(Table2[[#This Row],[international_plan]]="yes",1,0)</f>
        <v>0</v>
      </c>
      <c r="W1269">
        <f>IF(Table2[[#This Row],[voice_mail_plan]]="yes",1,0)</f>
        <v>0</v>
      </c>
      <c r="X1269" t="str">
        <f t="shared" si="38"/>
        <v>Low</v>
      </c>
      <c r="Y1269" t="str">
        <f>IF(Table2[[#This Row],[total_intl_charge]] &gt; AVERAGE($R$2:$R$4245),"High","Low")</f>
        <v>High</v>
      </c>
      <c r="Z1269" t="str">
        <f>IF(AND(G1269&gt;AVERAGE(train!$G$2:$G$4251),K1269&gt;AVERAGE(train!$K$2:$K$4251)),"High Day &amp; Eve",IF(AND(G1269&gt;AVERAGE(train!$G$2:$G$4251),K1269&lt;=AVERAGE(train!$K$2:$K$4251)),"High Day Only",IF(AND(G1269&lt;=AVERAGE(train!$G$2:$G$4251),K1269&gt;AVERAGE(train!$K$2:$K$4251)),"High Eve Only","Low Usage")))</f>
        <v>High Day &amp; Eve</v>
      </c>
    </row>
    <row r="1270" spans="1:26">
      <c r="A1270" t="s">
        <v>43</v>
      </c>
      <c r="B1270">
        <v>64</v>
      </c>
      <c r="C1270" t="s">
        <v>28</v>
      </c>
      <c r="D1270" t="s">
        <v>22</v>
      </c>
      <c r="E1270" t="s">
        <v>23</v>
      </c>
      <c r="F1270">
        <v>40</v>
      </c>
      <c r="G1270">
        <v>210</v>
      </c>
      <c r="H1270">
        <v>116</v>
      </c>
      <c r="I1270">
        <v>35.700000000000003</v>
      </c>
      <c r="J1270">
        <v>232.7</v>
      </c>
      <c r="K1270">
        <v>89</v>
      </c>
      <c r="L1270">
        <v>19.78</v>
      </c>
      <c r="M1270">
        <v>168.8</v>
      </c>
      <c r="N1270">
        <v>94</v>
      </c>
      <c r="O1270">
        <v>7.6</v>
      </c>
      <c r="P1270">
        <v>5.9</v>
      </c>
      <c r="Q1270">
        <v>4</v>
      </c>
      <c r="R1270">
        <v>1.59</v>
      </c>
      <c r="S1270">
        <v>8</v>
      </c>
      <c r="T1270" t="s">
        <v>22</v>
      </c>
      <c r="U1270">
        <f t="shared" si="39"/>
        <v>0</v>
      </c>
      <c r="V1270">
        <f>IF(Table2[[#This Row],[international_plan]]="yes",1,0)</f>
        <v>0</v>
      </c>
      <c r="W1270">
        <f>IF(Table2[[#This Row],[voice_mail_plan]]="yes",1,0)</f>
        <v>1</v>
      </c>
      <c r="X1270" t="str">
        <f t="shared" si="38"/>
        <v>Low</v>
      </c>
      <c r="Y1270" t="str">
        <f>IF(Table2[[#This Row],[total_intl_charge]] &gt; AVERAGE($R$2:$R$4245),"High","Low")</f>
        <v>Low</v>
      </c>
      <c r="Z1270" t="str">
        <f>IF(AND(G1270&gt;AVERAGE(train!$G$2:$G$4251),K1270&gt;AVERAGE(train!$K$2:$K$4251)),"High Day &amp; Eve",IF(AND(G1270&gt;AVERAGE(train!$G$2:$G$4251),K1270&lt;=AVERAGE(train!$K$2:$K$4251)),"High Day Only",IF(AND(G1270&lt;=AVERAGE(train!$G$2:$G$4251),K1270&gt;AVERAGE(train!$K$2:$K$4251)),"High Eve Only","Low Usage")))</f>
        <v>High Day Only</v>
      </c>
    </row>
    <row r="1271" spans="1:26">
      <c r="A1271" t="s">
        <v>20</v>
      </c>
      <c r="B1271">
        <v>65</v>
      </c>
      <c r="C1271" t="s">
        <v>28</v>
      </c>
      <c r="D1271" t="s">
        <v>22</v>
      </c>
      <c r="E1271" t="s">
        <v>22</v>
      </c>
      <c r="F1271">
        <v>0</v>
      </c>
      <c r="G1271">
        <v>153.9</v>
      </c>
      <c r="H1271">
        <v>117</v>
      </c>
      <c r="I1271">
        <v>26.16</v>
      </c>
      <c r="J1271">
        <v>220.1</v>
      </c>
      <c r="K1271">
        <v>122</v>
      </c>
      <c r="L1271">
        <v>18.71</v>
      </c>
      <c r="M1271">
        <v>280.5</v>
      </c>
      <c r="N1271">
        <v>147</v>
      </c>
      <c r="O1271">
        <v>12.62</v>
      </c>
      <c r="P1271">
        <v>8.5</v>
      </c>
      <c r="Q1271">
        <v>3</v>
      </c>
      <c r="R1271">
        <v>2.2999999999999998</v>
      </c>
      <c r="S1271">
        <v>2</v>
      </c>
      <c r="T1271" t="s">
        <v>22</v>
      </c>
      <c r="U1271">
        <f t="shared" si="39"/>
        <v>0</v>
      </c>
      <c r="V1271">
        <f>IF(Table2[[#This Row],[international_plan]]="yes",1,0)</f>
        <v>0</v>
      </c>
      <c r="W1271">
        <f>IF(Table2[[#This Row],[voice_mail_plan]]="yes",1,0)</f>
        <v>0</v>
      </c>
      <c r="X1271" t="str">
        <f t="shared" si="38"/>
        <v>Low</v>
      </c>
      <c r="Y1271" t="str">
        <f>IF(Table2[[#This Row],[total_intl_charge]] &gt; AVERAGE($R$2:$R$4245),"High","Low")</f>
        <v>Low</v>
      </c>
      <c r="Z1271" t="str">
        <f>IF(AND(G1271&gt;AVERAGE(train!$G$2:$G$4251),K1271&gt;AVERAGE(train!$K$2:$K$4251)),"High Day &amp; Eve",IF(AND(G1271&gt;AVERAGE(train!$G$2:$G$4251),K1271&lt;=AVERAGE(train!$K$2:$K$4251)),"High Day Only",IF(AND(G1271&lt;=AVERAGE(train!$G$2:$G$4251),K1271&gt;AVERAGE(train!$K$2:$K$4251)),"High Eve Only","Low Usage")))</f>
        <v>High Eve Only</v>
      </c>
    </row>
    <row r="1272" spans="1:26">
      <c r="A1272" t="s">
        <v>49</v>
      </c>
      <c r="B1272">
        <v>136</v>
      </c>
      <c r="C1272" t="s">
        <v>21</v>
      </c>
      <c r="D1272" t="s">
        <v>22</v>
      </c>
      <c r="E1272" t="s">
        <v>22</v>
      </c>
      <c r="F1272">
        <v>0</v>
      </c>
      <c r="G1272">
        <v>252.4</v>
      </c>
      <c r="H1272">
        <v>74</v>
      </c>
      <c r="I1272">
        <v>42.91</v>
      </c>
      <c r="J1272">
        <v>167.9</v>
      </c>
      <c r="K1272">
        <v>81</v>
      </c>
      <c r="L1272">
        <v>14.27</v>
      </c>
      <c r="M1272">
        <v>248.3</v>
      </c>
      <c r="N1272">
        <v>110</v>
      </c>
      <c r="O1272">
        <v>11.17</v>
      </c>
      <c r="P1272">
        <v>10.7</v>
      </c>
      <c r="Q1272">
        <v>3</v>
      </c>
      <c r="R1272">
        <v>2.89</v>
      </c>
      <c r="S1272">
        <v>2</v>
      </c>
      <c r="T1272" t="s">
        <v>22</v>
      </c>
      <c r="U1272">
        <f t="shared" si="39"/>
        <v>0</v>
      </c>
      <c r="V1272">
        <f>IF(Table2[[#This Row],[international_plan]]="yes",1,0)</f>
        <v>0</v>
      </c>
      <c r="W1272">
        <f>IF(Table2[[#This Row],[voice_mail_plan]]="yes",1,0)</f>
        <v>0</v>
      </c>
      <c r="X1272" t="str">
        <f t="shared" si="38"/>
        <v>Very High</v>
      </c>
      <c r="Y1272" t="str">
        <f>IF(Table2[[#This Row],[total_intl_charge]] &gt; AVERAGE($R$2:$R$4245),"High","Low")</f>
        <v>High</v>
      </c>
      <c r="Z1272" t="str">
        <f>IF(AND(G1272&gt;AVERAGE(train!$G$2:$G$4251),K1272&gt;AVERAGE(train!$K$2:$K$4251)),"High Day &amp; Eve",IF(AND(G1272&gt;AVERAGE(train!$G$2:$G$4251),K1272&lt;=AVERAGE(train!$K$2:$K$4251)),"High Day Only",IF(AND(G1272&lt;=AVERAGE(train!$G$2:$G$4251),K1272&gt;AVERAGE(train!$K$2:$K$4251)),"High Eve Only","Low Usage")))</f>
        <v>High Day Only</v>
      </c>
    </row>
    <row r="1273" spans="1:26">
      <c r="A1273" t="s">
        <v>60</v>
      </c>
      <c r="B1273">
        <v>116</v>
      </c>
      <c r="C1273" t="s">
        <v>25</v>
      </c>
      <c r="D1273" t="s">
        <v>22</v>
      </c>
      <c r="E1273" t="s">
        <v>22</v>
      </c>
      <c r="F1273">
        <v>0</v>
      </c>
      <c r="G1273">
        <v>197.9</v>
      </c>
      <c r="H1273">
        <v>84</v>
      </c>
      <c r="I1273">
        <v>33.64</v>
      </c>
      <c r="J1273">
        <v>168.1</v>
      </c>
      <c r="K1273">
        <v>113</v>
      </c>
      <c r="L1273">
        <v>14.29</v>
      </c>
      <c r="M1273">
        <v>239.8</v>
      </c>
      <c r="N1273">
        <v>145</v>
      </c>
      <c r="O1273">
        <v>10.79</v>
      </c>
      <c r="P1273">
        <v>12</v>
      </c>
      <c r="Q1273">
        <v>6</v>
      </c>
      <c r="R1273">
        <v>3.24</v>
      </c>
      <c r="S1273">
        <v>1</v>
      </c>
      <c r="T1273" t="s">
        <v>22</v>
      </c>
      <c r="U1273">
        <f t="shared" si="39"/>
        <v>0</v>
      </c>
      <c r="V1273">
        <f>IF(Table2[[#This Row],[international_plan]]="yes",1,0)</f>
        <v>0</v>
      </c>
      <c r="W1273">
        <f>IF(Table2[[#This Row],[voice_mail_plan]]="yes",1,0)</f>
        <v>0</v>
      </c>
      <c r="X1273" t="str">
        <f t="shared" si="38"/>
        <v>High</v>
      </c>
      <c r="Y1273" t="str">
        <f>IF(Table2[[#This Row],[total_intl_charge]] &gt; AVERAGE($R$2:$R$4245),"High","Low")</f>
        <v>High</v>
      </c>
      <c r="Z1273" t="str">
        <f>IF(AND(G1273&gt;AVERAGE(train!$G$2:$G$4251),K1273&gt;AVERAGE(train!$K$2:$K$4251)),"High Day &amp; Eve",IF(AND(G1273&gt;AVERAGE(train!$G$2:$G$4251),K1273&lt;=AVERAGE(train!$K$2:$K$4251)),"High Day Only",IF(AND(G1273&lt;=AVERAGE(train!$G$2:$G$4251),K1273&gt;AVERAGE(train!$K$2:$K$4251)),"High Eve Only","Low Usage")))</f>
        <v>High Day &amp; Eve</v>
      </c>
    </row>
    <row r="1274" spans="1:26">
      <c r="A1274" t="s">
        <v>69</v>
      </c>
      <c r="B1274">
        <v>93</v>
      </c>
      <c r="C1274" t="s">
        <v>25</v>
      </c>
      <c r="D1274" t="s">
        <v>22</v>
      </c>
      <c r="E1274" t="s">
        <v>22</v>
      </c>
      <c r="F1274">
        <v>0</v>
      </c>
      <c r="G1274">
        <v>152.4</v>
      </c>
      <c r="H1274">
        <v>74</v>
      </c>
      <c r="I1274">
        <v>25.91</v>
      </c>
      <c r="J1274">
        <v>274.60000000000002</v>
      </c>
      <c r="K1274">
        <v>88</v>
      </c>
      <c r="L1274">
        <v>23.34</v>
      </c>
      <c r="M1274">
        <v>252.2</v>
      </c>
      <c r="N1274">
        <v>120</v>
      </c>
      <c r="O1274">
        <v>11.35</v>
      </c>
      <c r="P1274">
        <v>6.6</v>
      </c>
      <c r="Q1274">
        <v>5</v>
      </c>
      <c r="R1274">
        <v>1.78</v>
      </c>
      <c r="S1274">
        <v>3</v>
      </c>
      <c r="T1274" t="s">
        <v>22</v>
      </c>
      <c r="U1274">
        <f t="shared" si="39"/>
        <v>0</v>
      </c>
      <c r="V1274">
        <f>IF(Table2[[#This Row],[international_plan]]="yes",1,0)</f>
        <v>0</v>
      </c>
      <c r="W1274">
        <f>IF(Table2[[#This Row],[voice_mail_plan]]="yes",1,0)</f>
        <v>0</v>
      </c>
      <c r="X1274" t="str">
        <f t="shared" si="38"/>
        <v>Medium</v>
      </c>
      <c r="Y1274" t="str">
        <f>IF(Table2[[#This Row],[total_intl_charge]] &gt; AVERAGE($R$2:$R$4245),"High","Low")</f>
        <v>Low</v>
      </c>
      <c r="Z1274" t="str">
        <f>IF(AND(G1274&gt;AVERAGE(train!$G$2:$G$4251),K1274&gt;AVERAGE(train!$K$2:$K$4251)),"High Day &amp; Eve",IF(AND(G1274&gt;AVERAGE(train!$G$2:$G$4251),K1274&lt;=AVERAGE(train!$K$2:$K$4251)),"High Day Only",IF(AND(G1274&lt;=AVERAGE(train!$G$2:$G$4251),K1274&gt;AVERAGE(train!$K$2:$K$4251)),"High Eve Only","Low Usage")))</f>
        <v>Low Usage</v>
      </c>
    </row>
    <row r="1275" spans="1:26">
      <c r="A1275" t="s">
        <v>60</v>
      </c>
      <c r="B1275">
        <v>142</v>
      </c>
      <c r="C1275" t="s">
        <v>28</v>
      </c>
      <c r="D1275" t="s">
        <v>22</v>
      </c>
      <c r="E1275" t="s">
        <v>23</v>
      </c>
      <c r="F1275">
        <v>40</v>
      </c>
      <c r="G1275">
        <v>237.4</v>
      </c>
      <c r="H1275">
        <v>105</v>
      </c>
      <c r="I1275">
        <v>40.36</v>
      </c>
      <c r="J1275">
        <v>175.9</v>
      </c>
      <c r="K1275">
        <v>93</v>
      </c>
      <c r="L1275">
        <v>14.95</v>
      </c>
      <c r="M1275">
        <v>210.3</v>
      </c>
      <c r="N1275">
        <v>110</v>
      </c>
      <c r="O1275">
        <v>9.4600000000000009</v>
      </c>
      <c r="P1275">
        <v>9.1999999999999993</v>
      </c>
      <c r="Q1275">
        <v>3</v>
      </c>
      <c r="R1275">
        <v>2.48</v>
      </c>
      <c r="S1275">
        <v>3</v>
      </c>
      <c r="T1275" t="s">
        <v>22</v>
      </c>
      <c r="U1275">
        <f t="shared" si="39"/>
        <v>0</v>
      </c>
      <c r="V1275">
        <f>IF(Table2[[#This Row],[international_plan]]="yes",1,0)</f>
        <v>0</v>
      </c>
      <c r="W1275">
        <f>IF(Table2[[#This Row],[voice_mail_plan]]="yes",1,0)</f>
        <v>1</v>
      </c>
      <c r="X1275" t="str">
        <f t="shared" si="38"/>
        <v>Very High</v>
      </c>
      <c r="Y1275" t="str">
        <f>IF(Table2[[#This Row],[total_intl_charge]] &gt; AVERAGE($R$2:$R$4245),"High","Low")</f>
        <v>Low</v>
      </c>
      <c r="Z1275" t="str">
        <f>IF(AND(G1275&gt;AVERAGE(train!$G$2:$G$4251),K1275&gt;AVERAGE(train!$K$2:$K$4251)),"High Day &amp; Eve",IF(AND(G1275&gt;AVERAGE(train!$G$2:$G$4251),K1275&lt;=AVERAGE(train!$K$2:$K$4251)),"High Day Only",IF(AND(G1275&lt;=AVERAGE(train!$G$2:$G$4251),K1275&gt;AVERAGE(train!$K$2:$K$4251)),"High Eve Only","Low Usage")))</f>
        <v>High Day Only</v>
      </c>
    </row>
    <row r="1276" spans="1:26">
      <c r="A1276" t="s">
        <v>36</v>
      </c>
      <c r="B1276">
        <v>92</v>
      </c>
      <c r="C1276" t="s">
        <v>25</v>
      </c>
      <c r="D1276" t="s">
        <v>22</v>
      </c>
      <c r="E1276" t="s">
        <v>22</v>
      </c>
      <c r="F1276">
        <v>0</v>
      </c>
      <c r="G1276">
        <v>265.60000000000002</v>
      </c>
      <c r="H1276">
        <v>82</v>
      </c>
      <c r="I1276">
        <v>45.15</v>
      </c>
      <c r="J1276">
        <v>180.7</v>
      </c>
      <c r="K1276">
        <v>75</v>
      </c>
      <c r="L1276">
        <v>15.36</v>
      </c>
      <c r="M1276">
        <v>211.1</v>
      </c>
      <c r="N1276">
        <v>113</v>
      </c>
      <c r="O1276">
        <v>9.5</v>
      </c>
      <c r="P1276">
        <v>8.6</v>
      </c>
      <c r="Q1276">
        <v>2</v>
      </c>
      <c r="R1276">
        <v>2.3199999999999998</v>
      </c>
      <c r="S1276">
        <v>1</v>
      </c>
      <c r="T1276" t="s">
        <v>22</v>
      </c>
      <c r="U1276">
        <f t="shared" si="39"/>
        <v>0</v>
      </c>
      <c r="V1276">
        <f>IF(Table2[[#This Row],[international_plan]]="yes",1,0)</f>
        <v>0</v>
      </c>
      <c r="W1276">
        <f>IF(Table2[[#This Row],[voice_mail_plan]]="yes",1,0)</f>
        <v>0</v>
      </c>
      <c r="X1276" t="str">
        <f t="shared" si="38"/>
        <v>Medium</v>
      </c>
      <c r="Y1276" t="str">
        <f>IF(Table2[[#This Row],[total_intl_charge]] &gt; AVERAGE($R$2:$R$4245),"High","Low")</f>
        <v>Low</v>
      </c>
      <c r="Z1276" t="str">
        <f>IF(AND(G1276&gt;AVERAGE(train!$G$2:$G$4251),K1276&gt;AVERAGE(train!$K$2:$K$4251)),"High Day &amp; Eve",IF(AND(G1276&gt;AVERAGE(train!$G$2:$G$4251),K1276&lt;=AVERAGE(train!$K$2:$K$4251)),"High Day Only",IF(AND(G1276&lt;=AVERAGE(train!$G$2:$G$4251),K1276&gt;AVERAGE(train!$K$2:$K$4251)),"High Eve Only","Low Usage")))</f>
        <v>High Day Only</v>
      </c>
    </row>
    <row r="1277" spans="1:26">
      <c r="A1277" t="s">
        <v>45</v>
      </c>
      <c r="B1277">
        <v>70</v>
      </c>
      <c r="C1277" t="s">
        <v>21</v>
      </c>
      <c r="D1277" t="s">
        <v>22</v>
      </c>
      <c r="E1277" t="s">
        <v>22</v>
      </c>
      <c r="F1277">
        <v>0</v>
      </c>
      <c r="G1277">
        <v>197.3</v>
      </c>
      <c r="H1277">
        <v>91</v>
      </c>
      <c r="I1277">
        <v>33.54</v>
      </c>
      <c r="J1277">
        <v>305.8</v>
      </c>
      <c r="K1277">
        <v>81</v>
      </c>
      <c r="L1277">
        <v>25.99</v>
      </c>
      <c r="M1277">
        <v>171</v>
      </c>
      <c r="N1277">
        <v>105</v>
      </c>
      <c r="O1277">
        <v>7.69</v>
      </c>
      <c r="P1277">
        <v>6.7</v>
      </c>
      <c r="Q1277">
        <v>6</v>
      </c>
      <c r="R1277">
        <v>1.81</v>
      </c>
      <c r="S1277">
        <v>1</v>
      </c>
      <c r="T1277" t="s">
        <v>22</v>
      </c>
      <c r="U1277">
        <f t="shared" si="39"/>
        <v>0</v>
      </c>
      <c r="V1277">
        <f>IF(Table2[[#This Row],[international_plan]]="yes",1,0)</f>
        <v>0</v>
      </c>
      <c r="W1277">
        <f>IF(Table2[[#This Row],[voice_mail_plan]]="yes",1,0)</f>
        <v>0</v>
      </c>
      <c r="X1277" t="str">
        <f t="shared" si="38"/>
        <v>Low</v>
      </c>
      <c r="Y1277" t="str">
        <f>IF(Table2[[#This Row],[total_intl_charge]] &gt; AVERAGE($R$2:$R$4245),"High","Low")</f>
        <v>Low</v>
      </c>
      <c r="Z1277" t="str">
        <f>IF(AND(G1277&gt;AVERAGE(train!$G$2:$G$4251),K1277&gt;AVERAGE(train!$K$2:$K$4251)),"High Day &amp; Eve",IF(AND(G1277&gt;AVERAGE(train!$G$2:$G$4251),K1277&lt;=AVERAGE(train!$K$2:$K$4251)),"High Day Only",IF(AND(G1277&lt;=AVERAGE(train!$G$2:$G$4251),K1277&gt;AVERAGE(train!$K$2:$K$4251)),"High Eve Only","Low Usage")))</f>
        <v>High Day Only</v>
      </c>
    </row>
    <row r="1278" spans="1:26">
      <c r="A1278" t="s">
        <v>29</v>
      </c>
      <c r="B1278">
        <v>22</v>
      </c>
      <c r="C1278" t="s">
        <v>25</v>
      </c>
      <c r="D1278" t="s">
        <v>22</v>
      </c>
      <c r="E1278" t="s">
        <v>23</v>
      </c>
      <c r="F1278">
        <v>14</v>
      </c>
      <c r="G1278">
        <v>199.1</v>
      </c>
      <c r="H1278">
        <v>100</v>
      </c>
      <c r="I1278">
        <v>33.85</v>
      </c>
      <c r="J1278">
        <v>221.8</v>
      </c>
      <c r="K1278">
        <v>103</v>
      </c>
      <c r="L1278">
        <v>18.850000000000001</v>
      </c>
      <c r="M1278">
        <v>65.7</v>
      </c>
      <c r="N1278">
        <v>91</v>
      </c>
      <c r="O1278">
        <v>2.96</v>
      </c>
      <c r="P1278">
        <v>4.2</v>
      </c>
      <c r="Q1278">
        <v>1</v>
      </c>
      <c r="R1278">
        <v>1.1299999999999999</v>
      </c>
      <c r="S1278">
        <v>1</v>
      </c>
      <c r="T1278" t="s">
        <v>22</v>
      </c>
      <c r="U1278">
        <f t="shared" si="39"/>
        <v>0</v>
      </c>
      <c r="V1278">
        <f>IF(Table2[[#This Row],[international_plan]]="yes",1,0)</f>
        <v>0</v>
      </c>
      <c r="W1278">
        <f>IF(Table2[[#This Row],[voice_mail_plan]]="yes",1,0)</f>
        <v>1</v>
      </c>
      <c r="X1278" t="str">
        <f t="shared" si="38"/>
        <v>Low</v>
      </c>
      <c r="Y1278" t="str">
        <f>IF(Table2[[#This Row],[total_intl_charge]] &gt; AVERAGE($R$2:$R$4245),"High","Low")</f>
        <v>Low</v>
      </c>
      <c r="Z1278" t="str">
        <f>IF(AND(G1278&gt;AVERAGE(train!$G$2:$G$4251),K1278&gt;AVERAGE(train!$K$2:$K$4251)),"High Day &amp; Eve",IF(AND(G1278&gt;AVERAGE(train!$G$2:$G$4251),K1278&lt;=AVERAGE(train!$K$2:$K$4251)),"High Day Only",IF(AND(G1278&lt;=AVERAGE(train!$G$2:$G$4251),K1278&gt;AVERAGE(train!$K$2:$K$4251)),"High Eve Only","Low Usage")))</f>
        <v>High Day &amp; Eve</v>
      </c>
    </row>
    <row r="1279" spans="1:26">
      <c r="A1279" t="s">
        <v>62</v>
      </c>
      <c r="B1279">
        <v>37</v>
      </c>
      <c r="C1279" t="s">
        <v>21</v>
      </c>
      <c r="D1279" t="s">
        <v>22</v>
      </c>
      <c r="E1279" t="s">
        <v>22</v>
      </c>
      <c r="F1279">
        <v>0</v>
      </c>
      <c r="G1279">
        <v>233.7</v>
      </c>
      <c r="H1279">
        <v>114</v>
      </c>
      <c r="I1279">
        <v>39.729999999999997</v>
      </c>
      <c r="J1279">
        <v>207.9</v>
      </c>
      <c r="K1279">
        <v>109</v>
      </c>
      <c r="L1279">
        <v>17.670000000000002</v>
      </c>
      <c r="M1279">
        <v>212.7</v>
      </c>
      <c r="N1279">
        <v>101</v>
      </c>
      <c r="O1279">
        <v>9.57</v>
      </c>
      <c r="P1279">
        <v>12</v>
      </c>
      <c r="Q1279">
        <v>2</v>
      </c>
      <c r="R1279">
        <v>3.24</v>
      </c>
      <c r="S1279">
        <v>2</v>
      </c>
      <c r="T1279" t="s">
        <v>22</v>
      </c>
      <c r="U1279">
        <f t="shared" si="39"/>
        <v>0</v>
      </c>
      <c r="V1279">
        <f>IF(Table2[[#This Row],[international_plan]]="yes",1,0)</f>
        <v>0</v>
      </c>
      <c r="W1279">
        <f>IF(Table2[[#This Row],[voice_mail_plan]]="yes",1,0)</f>
        <v>0</v>
      </c>
      <c r="X1279" t="str">
        <f t="shared" si="38"/>
        <v>Low</v>
      </c>
      <c r="Y1279" t="str">
        <f>IF(Table2[[#This Row],[total_intl_charge]] &gt; AVERAGE($R$2:$R$4245),"High","Low")</f>
        <v>High</v>
      </c>
      <c r="Z1279" t="str">
        <f>IF(AND(G1279&gt;AVERAGE(train!$G$2:$G$4251),K1279&gt;AVERAGE(train!$K$2:$K$4251)),"High Day &amp; Eve",IF(AND(G1279&gt;AVERAGE(train!$G$2:$G$4251),K1279&lt;=AVERAGE(train!$K$2:$K$4251)),"High Day Only",IF(AND(G1279&lt;=AVERAGE(train!$G$2:$G$4251),K1279&gt;AVERAGE(train!$K$2:$K$4251)),"High Eve Only","Low Usage")))</f>
        <v>High Day &amp; Eve</v>
      </c>
    </row>
    <row r="1280" spans="1:26">
      <c r="A1280" t="s">
        <v>27</v>
      </c>
      <c r="B1280">
        <v>51</v>
      </c>
      <c r="C1280" t="s">
        <v>21</v>
      </c>
      <c r="D1280" t="s">
        <v>22</v>
      </c>
      <c r="E1280" t="s">
        <v>22</v>
      </c>
      <c r="F1280">
        <v>0</v>
      </c>
      <c r="G1280">
        <v>183.1</v>
      </c>
      <c r="H1280">
        <v>99</v>
      </c>
      <c r="I1280">
        <v>31.13</v>
      </c>
      <c r="J1280">
        <v>160.1</v>
      </c>
      <c r="K1280">
        <v>107</v>
      </c>
      <c r="L1280">
        <v>13.61</v>
      </c>
      <c r="M1280">
        <v>311.8</v>
      </c>
      <c r="N1280">
        <v>121</v>
      </c>
      <c r="O1280">
        <v>14.03</v>
      </c>
      <c r="P1280">
        <v>7</v>
      </c>
      <c r="Q1280">
        <v>3</v>
      </c>
      <c r="R1280">
        <v>1.89</v>
      </c>
      <c r="S1280">
        <v>1</v>
      </c>
      <c r="T1280" t="s">
        <v>22</v>
      </c>
      <c r="U1280">
        <f t="shared" si="39"/>
        <v>0</v>
      </c>
      <c r="V1280">
        <f>IF(Table2[[#This Row],[international_plan]]="yes",1,0)</f>
        <v>0</v>
      </c>
      <c r="W1280">
        <f>IF(Table2[[#This Row],[voice_mail_plan]]="yes",1,0)</f>
        <v>0</v>
      </c>
      <c r="X1280" t="str">
        <f t="shared" si="38"/>
        <v>Low</v>
      </c>
      <c r="Y1280" t="str">
        <f>IF(Table2[[#This Row],[total_intl_charge]] &gt; AVERAGE($R$2:$R$4245),"High","Low")</f>
        <v>Low</v>
      </c>
      <c r="Z1280" t="str">
        <f>IF(AND(G1280&gt;AVERAGE(train!$G$2:$G$4251),K1280&gt;AVERAGE(train!$K$2:$K$4251)),"High Day &amp; Eve",IF(AND(G1280&gt;AVERAGE(train!$G$2:$G$4251),K1280&lt;=AVERAGE(train!$K$2:$K$4251)),"High Day Only",IF(AND(G1280&lt;=AVERAGE(train!$G$2:$G$4251),K1280&gt;AVERAGE(train!$K$2:$K$4251)),"High Eve Only","Low Usage")))</f>
        <v>High Day &amp; Eve</v>
      </c>
    </row>
    <row r="1281" spans="1:26">
      <c r="A1281" t="s">
        <v>40</v>
      </c>
      <c r="B1281">
        <v>130</v>
      </c>
      <c r="C1281" t="s">
        <v>21</v>
      </c>
      <c r="D1281" t="s">
        <v>22</v>
      </c>
      <c r="E1281" t="s">
        <v>22</v>
      </c>
      <c r="F1281">
        <v>0</v>
      </c>
      <c r="G1281">
        <v>207.1</v>
      </c>
      <c r="H1281">
        <v>70</v>
      </c>
      <c r="I1281">
        <v>35.21</v>
      </c>
      <c r="J1281">
        <v>200.1</v>
      </c>
      <c r="K1281">
        <v>115</v>
      </c>
      <c r="L1281">
        <v>17.010000000000002</v>
      </c>
      <c r="M1281">
        <v>194.2</v>
      </c>
      <c r="N1281">
        <v>100</v>
      </c>
      <c r="O1281">
        <v>8.74</v>
      </c>
      <c r="P1281">
        <v>12.4</v>
      </c>
      <c r="Q1281">
        <v>2</v>
      </c>
      <c r="R1281">
        <v>3.35</v>
      </c>
      <c r="S1281">
        <v>1</v>
      </c>
      <c r="T1281" t="s">
        <v>22</v>
      </c>
      <c r="U1281">
        <f t="shared" si="39"/>
        <v>0</v>
      </c>
      <c r="V1281">
        <f>IF(Table2[[#This Row],[international_plan]]="yes",1,0)</f>
        <v>0</v>
      </c>
      <c r="W1281">
        <f>IF(Table2[[#This Row],[voice_mail_plan]]="yes",1,0)</f>
        <v>0</v>
      </c>
      <c r="X1281" t="str">
        <f t="shared" si="38"/>
        <v>Very High</v>
      </c>
      <c r="Y1281" t="str">
        <f>IF(Table2[[#This Row],[total_intl_charge]] &gt; AVERAGE($R$2:$R$4245),"High","Low")</f>
        <v>High</v>
      </c>
      <c r="Z1281" t="str">
        <f>IF(AND(G1281&gt;AVERAGE(train!$G$2:$G$4251),K1281&gt;AVERAGE(train!$K$2:$K$4251)),"High Day &amp; Eve",IF(AND(G1281&gt;AVERAGE(train!$G$2:$G$4251),K1281&lt;=AVERAGE(train!$K$2:$K$4251)),"High Day Only",IF(AND(G1281&lt;=AVERAGE(train!$G$2:$G$4251),K1281&gt;AVERAGE(train!$K$2:$K$4251)),"High Eve Only","Low Usage")))</f>
        <v>High Day &amp; Eve</v>
      </c>
    </row>
    <row r="1282" spans="1:26">
      <c r="A1282" t="s">
        <v>59</v>
      </c>
      <c r="B1282">
        <v>104</v>
      </c>
      <c r="C1282" t="s">
        <v>21</v>
      </c>
      <c r="D1282" t="s">
        <v>22</v>
      </c>
      <c r="E1282" t="s">
        <v>22</v>
      </c>
      <c r="F1282">
        <v>0</v>
      </c>
      <c r="G1282">
        <v>139.69999999999999</v>
      </c>
      <c r="H1282">
        <v>78</v>
      </c>
      <c r="I1282">
        <v>23.75</v>
      </c>
      <c r="J1282">
        <v>202.6</v>
      </c>
      <c r="K1282">
        <v>119</v>
      </c>
      <c r="L1282">
        <v>17.22</v>
      </c>
      <c r="M1282">
        <v>203.6</v>
      </c>
      <c r="N1282">
        <v>102</v>
      </c>
      <c r="O1282">
        <v>9.16</v>
      </c>
      <c r="P1282">
        <v>11.3</v>
      </c>
      <c r="Q1282">
        <v>5</v>
      </c>
      <c r="R1282">
        <v>3.05</v>
      </c>
      <c r="S1282">
        <v>2</v>
      </c>
      <c r="T1282" t="s">
        <v>22</v>
      </c>
      <c r="U1282">
        <f t="shared" si="39"/>
        <v>0</v>
      </c>
      <c r="V1282">
        <f>IF(Table2[[#This Row],[international_plan]]="yes",1,0)</f>
        <v>0</v>
      </c>
      <c r="W1282">
        <f>IF(Table2[[#This Row],[voice_mail_plan]]="yes",1,0)</f>
        <v>0</v>
      </c>
      <c r="X1282" t="str">
        <f t="shared" ref="X1282:X1345" si="40">IF(B1282&lt;=$AC$3,"Low",IF(B1282&lt;=$AC$4,"Medium",IF(B1282&lt;=$AC$5,"High",IF(B1282&gt;=$AC$5,"Very High"))))</f>
        <v>High</v>
      </c>
      <c r="Y1282" t="str">
        <f>IF(Table2[[#This Row],[total_intl_charge]] &gt; AVERAGE($R$2:$R$4245),"High","Low")</f>
        <v>High</v>
      </c>
      <c r="Z1282" t="str">
        <f>IF(AND(G1282&gt;AVERAGE(train!$G$2:$G$4251),K1282&gt;AVERAGE(train!$K$2:$K$4251)),"High Day &amp; Eve",IF(AND(G1282&gt;AVERAGE(train!$G$2:$G$4251),K1282&lt;=AVERAGE(train!$K$2:$K$4251)),"High Day Only",IF(AND(G1282&lt;=AVERAGE(train!$G$2:$G$4251),K1282&gt;AVERAGE(train!$K$2:$K$4251)),"High Eve Only","Low Usage")))</f>
        <v>High Eve Only</v>
      </c>
    </row>
    <row r="1283" spans="1:26">
      <c r="A1283" t="s">
        <v>74</v>
      </c>
      <c r="B1283">
        <v>134</v>
      </c>
      <c r="C1283" t="s">
        <v>25</v>
      </c>
      <c r="D1283" t="s">
        <v>22</v>
      </c>
      <c r="E1283" t="s">
        <v>22</v>
      </c>
      <c r="F1283">
        <v>0</v>
      </c>
      <c r="G1283">
        <v>177.2</v>
      </c>
      <c r="H1283">
        <v>91</v>
      </c>
      <c r="I1283">
        <v>30.12</v>
      </c>
      <c r="J1283">
        <v>228.7</v>
      </c>
      <c r="K1283">
        <v>105</v>
      </c>
      <c r="L1283">
        <v>19.440000000000001</v>
      </c>
      <c r="M1283">
        <v>194.3</v>
      </c>
      <c r="N1283">
        <v>113</v>
      </c>
      <c r="O1283">
        <v>8.74</v>
      </c>
      <c r="P1283">
        <v>8.9</v>
      </c>
      <c r="Q1283">
        <v>3</v>
      </c>
      <c r="R1283">
        <v>2.4</v>
      </c>
      <c r="S1283">
        <v>2</v>
      </c>
      <c r="T1283" t="s">
        <v>22</v>
      </c>
      <c r="U1283">
        <f t="shared" ref="U1283:U1346" si="41">IF(T1283="yes",1,0)</f>
        <v>0</v>
      </c>
      <c r="V1283">
        <f>IF(Table2[[#This Row],[international_plan]]="yes",1,0)</f>
        <v>0</v>
      </c>
      <c r="W1283">
        <f>IF(Table2[[#This Row],[voice_mail_plan]]="yes",1,0)</f>
        <v>0</v>
      </c>
      <c r="X1283" t="str">
        <f t="shared" si="40"/>
        <v>Very High</v>
      </c>
      <c r="Y1283" t="str">
        <f>IF(Table2[[#This Row],[total_intl_charge]] &gt; AVERAGE($R$2:$R$4245),"High","Low")</f>
        <v>Low</v>
      </c>
      <c r="Z1283" t="str">
        <f>IF(AND(G1283&gt;AVERAGE(train!$G$2:$G$4251),K1283&gt;AVERAGE(train!$K$2:$K$4251)),"High Day &amp; Eve",IF(AND(G1283&gt;AVERAGE(train!$G$2:$G$4251),K1283&lt;=AVERAGE(train!$K$2:$K$4251)),"High Day Only",IF(AND(G1283&lt;=AVERAGE(train!$G$2:$G$4251),K1283&gt;AVERAGE(train!$K$2:$K$4251)),"High Eve Only","Low Usage")))</f>
        <v>High Eve Only</v>
      </c>
    </row>
    <row r="1284" spans="1:26">
      <c r="A1284" t="s">
        <v>65</v>
      </c>
      <c r="B1284">
        <v>108</v>
      </c>
      <c r="C1284" t="s">
        <v>21</v>
      </c>
      <c r="D1284" t="s">
        <v>22</v>
      </c>
      <c r="E1284" t="s">
        <v>23</v>
      </c>
      <c r="F1284">
        <v>35</v>
      </c>
      <c r="G1284">
        <v>169.8</v>
      </c>
      <c r="H1284">
        <v>136</v>
      </c>
      <c r="I1284">
        <v>28.87</v>
      </c>
      <c r="J1284">
        <v>173.7</v>
      </c>
      <c r="K1284">
        <v>101</v>
      </c>
      <c r="L1284">
        <v>14.76</v>
      </c>
      <c r="M1284">
        <v>214.6</v>
      </c>
      <c r="N1284">
        <v>105</v>
      </c>
      <c r="O1284">
        <v>9.66</v>
      </c>
      <c r="P1284">
        <v>9.5</v>
      </c>
      <c r="Q1284">
        <v>7</v>
      </c>
      <c r="R1284">
        <v>2.57</v>
      </c>
      <c r="S1284">
        <v>2</v>
      </c>
      <c r="T1284" t="s">
        <v>22</v>
      </c>
      <c r="U1284">
        <f t="shared" si="41"/>
        <v>0</v>
      </c>
      <c r="V1284">
        <f>IF(Table2[[#This Row],[international_plan]]="yes",1,0)</f>
        <v>0</v>
      </c>
      <c r="W1284">
        <f>IF(Table2[[#This Row],[voice_mail_plan]]="yes",1,0)</f>
        <v>1</v>
      </c>
      <c r="X1284" t="str">
        <f t="shared" si="40"/>
        <v>High</v>
      </c>
      <c r="Y1284" t="str">
        <f>IF(Table2[[#This Row],[total_intl_charge]] &gt; AVERAGE($R$2:$R$4245),"High","Low")</f>
        <v>Low</v>
      </c>
      <c r="Z1284" t="str">
        <f>IF(AND(G1284&gt;AVERAGE(train!$G$2:$G$4251),K1284&gt;AVERAGE(train!$K$2:$K$4251)),"High Day &amp; Eve",IF(AND(G1284&gt;AVERAGE(train!$G$2:$G$4251),K1284&lt;=AVERAGE(train!$K$2:$K$4251)),"High Day Only",IF(AND(G1284&lt;=AVERAGE(train!$G$2:$G$4251),K1284&gt;AVERAGE(train!$K$2:$K$4251)),"High Eve Only","Low Usage")))</f>
        <v>High Eve Only</v>
      </c>
    </row>
    <row r="1285" spans="1:26">
      <c r="A1285" t="s">
        <v>61</v>
      </c>
      <c r="B1285">
        <v>103</v>
      </c>
      <c r="C1285" t="s">
        <v>21</v>
      </c>
      <c r="D1285" t="s">
        <v>22</v>
      </c>
      <c r="E1285" t="s">
        <v>22</v>
      </c>
      <c r="F1285">
        <v>0</v>
      </c>
      <c r="G1285">
        <v>173.5</v>
      </c>
      <c r="H1285">
        <v>83</v>
      </c>
      <c r="I1285">
        <v>29.5</v>
      </c>
      <c r="J1285">
        <v>244.3</v>
      </c>
      <c r="K1285">
        <v>65</v>
      </c>
      <c r="L1285">
        <v>20.77</v>
      </c>
      <c r="M1285">
        <v>221.6</v>
      </c>
      <c r="N1285">
        <v>66</v>
      </c>
      <c r="O1285">
        <v>9.9700000000000006</v>
      </c>
      <c r="P1285">
        <v>9.6999999999999993</v>
      </c>
      <c r="Q1285">
        <v>2</v>
      </c>
      <c r="R1285">
        <v>2.62</v>
      </c>
      <c r="S1285">
        <v>3</v>
      </c>
      <c r="T1285" t="s">
        <v>22</v>
      </c>
      <c r="U1285">
        <f t="shared" si="41"/>
        <v>0</v>
      </c>
      <c r="V1285">
        <f>IF(Table2[[#This Row],[international_plan]]="yes",1,0)</f>
        <v>0</v>
      </c>
      <c r="W1285">
        <f>IF(Table2[[#This Row],[voice_mail_plan]]="yes",1,0)</f>
        <v>0</v>
      </c>
      <c r="X1285" t="str">
        <f t="shared" si="40"/>
        <v>High</v>
      </c>
      <c r="Y1285" t="str">
        <f>IF(Table2[[#This Row],[total_intl_charge]] &gt; AVERAGE($R$2:$R$4245),"High","Low")</f>
        <v>Low</v>
      </c>
      <c r="Z1285" t="str">
        <f>IF(AND(G1285&gt;AVERAGE(train!$G$2:$G$4251),K1285&gt;AVERAGE(train!$K$2:$K$4251)),"High Day &amp; Eve",IF(AND(G1285&gt;AVERAGE(train!$G$2:$G$4251),K1285&lt;=AVERAGE(train!$K$2:$K$4251)),"High Day Only",IF(AND(G1285&lt;=AVERAGE(train!$G$2:$G$4251),K1285&gt;AVERAGE(train!$K$2:$K$4251)),"High Eve Only","Low Usage")))</f>
        <v>Low Usage</v>
      </c>
    </row>
    <row r="1286" spans="1:26">
      <c r="A1286" t="s">
        <v>75</v>
      </c>
      <c r="B1286">
        <v>62</v>
      </c>
      <c r="C1286" t="s">
        <v>28</v>
      </c>
      <c r="D1286" t="s">
        <v>22</v>
      </c>
      <c r="E1286" t="s">
        <v>22</v>
      </c>
      <c r="F1286">
        <v>0</v>
      </c>
      <c r="G1286">
        <v>159.9</v>
      </c>
      <c r="H1286">
        <v>100</v>
      </c>
      <c r="I1286">
        <v>27.18</v>
      </c>
      <c r="J1286">
        <v>172.2</v>
      </c>
      <c r="K1286">
        <v>99</v>
      </c>
      <c r="L1286">
        <v>14.64</v>
      </c>
      <c r="M1286">
        <v>263.2</v>
      </c>
      <c r="N1286">
        <v>109</v>
      </c>
      <c r="O1286">
        <v>11.84</v>
      </c>
      <c r="P1286">
        <v>5.6</v>
      </c>
      <c r="Q1286">
        <v>4</v>
      </c>
      <c r="R1286">
        <v>1.51</v>
      </c>
      <c r="S1286">
        <v>1</v>
      </c>
      <c r="T1286" t="s">
        <v>22</v>
      </c>
      <c r="U1286">
        <f t="shared" si="41"/>
        <v>0</v>
      </c>
      <c r="V1286">
        <f>IF(Table2[[#This Row],[international_plan]]="yes",1,0)</f>
        <v>0</v>
      </c>
      <c r="W1286">
        <f>IF(Table2[[#This Row],[voice_mail_plan]]="yes",1,0)</f>
        <v>0</v>
      </c>
      <c r="X1286" t="str">
        <f t="shared" si="40"/>
        <v>Low</v>
      </c>
      <c r="Y1286" t="str">
        <f>IF(Table2[[#This Row],[total_intl_charge]] &gt; AVERAGE($R$2:$R$4245),"High","Low")</f>
        <v>Low</v>
      </c>
      <c r="Z1286" t="str">
        <f>IF(AND(G1286&gt;AVERAGE(train!$G$2:$G$4251),K1286&gt;AVERAGE(train!$K$2:$K$4251)),"High Day &amp; Eve",IF(AND(G1286&gt;AVERAGE(train!$G$2:$G$4251),K1286&lt;=AVERAGE(train!$K$2:$K$4251)),"High Day Only",IF(AND(G1286&lt;=AVERAGE(train!$G$2:$G$4251),K1286&gt;AVERAGE(train!$K$2:$K$4251)),"High Eve Only","Low Usage")))</f>
        <v>Low Usage</v>
      </c>
    </row>
    <row r="1287" spans="1:26">
      <c r="A1287" t="s">
        <v>62</v>
      </c>
      <c r="B1287">
        <v>162</v>
      </c>
      <c r="C1287" t="s">
        <v>21</v>
      </c>
      <c r="D1287" t="s">
        <v>22</v>
      </c>
      <c r="E1287" t="s">
        <v>22</v>
      </c>
      <c r="F1287">
        <v>0</v>
      </c>
      <c r="G1287">
        <v>115.1</v>
      </c>
      <c r="H1287">
        <v>89</v>
      </c>
      <c r="I1287">
        <v>19.57</v>
      </c>
      <c r="J1287">
        <v>196.8</v>
      </c>
      <c r="K1287">
        <v>111</v>
      </c>
      <c r="L1287">
        <v>16.73</v>
      </c>
      <c r="M1287">
        <v>212.4</v>
      </c>
      <c r="N1287">
        <v>98</v>
      </c>
      <c r="O1287">
        <v>9.56</v>
      </c>
      <c r="P1287">
        <v>11.4</v>
      </c>
      <c r="Q1287">
        <v>3</v>
      </c>
      <c r="R1287">
        <v>3.08</v>
      </c>
      <c r="S1287">
        <v>2</v>
      </c>
      <c r="T1287" t="s">
        <v>22</v>
      </c>
      <c r="U1287">
        <f t="shared" si="41"/>
        <v>0</v>
      </c>
      <c r="V1287">
        <f>IF(Table2[[#This Row],[international_plan]]="yes",1,0)</f>
        <v>0</v>
      </c>
      <c r="W1287">
        <f>IF(Table2[[#This Row],[voice_mail_plan]]="yes",1,0)</f>
        <v>0</v>
      </c>
      <c r="X1287" t="str">
        <f t="shared" si="40"/>
        <v>Very High</v>
      </c>
      <c r="Y1287" t="str">
        <f>IF(Table2[[#This Row],[total_intl_charge]] &gt; AVERAGE($R$2:$R$4245),"High","Low")</f>
        <v>High</v>
      </c>
      <c r="Z1287" t="str">
        <f>IF(AND(G1287&gt;AVERAGE(train!$G$2:$G$4251),K1287&gt;AVERAGE(train!$K$2:$K$4251)),"High Day &amp; Eve",IF(AND(G1287&gt;AVERAGE(train!$G$2:$G$4251),K1287&lt;=AVERAGE(train!$K$2:$K$4251)),"High Day Only",IF(AND(G1287&lt;=AVERAGE(train!$G$2:$G$4251),K1287&gt;AVERAGE(train!$K$2:$K$4251)),"High Eve Only","Low Usage")))</f>
        <v>High Eve Only</v>
      </c>
    </row>
    <row r="1288" spans="1:26">
      <c r="A1288" t="s">
        <v>37</v>
      </c>
      <c r="B1288">
        <v>42</v>
      </c>
      <c r="C1288" t="s">
        <v>21</v>
      </c>
      <c r="D1288" t="s">
        <v>22</v>
      </c>
      <c r="E1288" t="s">
        <v>22</v>
      </c>
      <c r="F1288">
        <v>0</v>
      </c>
      <c r="G1288">
        <v>92.2</v>
      </c>
      <c r="H1288">
        <v>108</v>
      </c>
      <c r="I1288">
        <v>15.67</v>
      </c>
      <c r="J1288">
        <v>211.2</v>
      </c>
      <c r="K1288">
        <v>120</v>
      </c>
      <c r="L1288">
        <v>17.95</v>
      </c>
      <c r="M1288">
        <v>129.1</v>
      </c>
      <c r="N1288">
        <v>73</v>
      </c>
      <c r="O1288">
        <v>5.81</v>
      </c>
      <c r="P1288">
        <v>13.1</v>
      </c>
      <c r="Q1288">
        <v>6</v>
      </c>
      <c r="R1288">
        <v>3.54</v>
      </c>
      <c r="S1288">
        <v>1</v>
      </c>
      <c r="T1288" t="s">
        <v>22</v>
      </c>
      <c r="U1288">
        <f t="shared" si="41"/>
        <v>0</v>
      </c>
      <c r="V1288">
        <f>IF(Table2[[#This Row],[international_plan]]="yes",1,0)</f>
        <v>0</v>
      </c>
      <c r="W1288">
        <f>IF(Table2[[#This Row],[voice_mail_plan]]="yes",1,0)</f>
        <v>0</v>
      </c>
      <c r="X1288" t="str">
        <f t="shared" si="40"/>
        <v>Low</v>
      </c>
      <c r="Y1288" t="str">
        <f>IF(Table2[[#This Row],[total_intl_charge]] &gt; AVERAGE($R$2:$R$4245),"High","Low")</f>
        <v>High</v>
      </c>
      <c r="Z1288" t="str">
        <f>IF(AND(G1288&gt;AVERAGE(train!$G$2:$G$4251),K1288&gt;AVERAGE(train!$K$2:$K$4251)),"High Day &amp; Eve",IF(AND(G1288&gt;AVERAGE(train!$G$2:$G$4251),K1288&lt;=AVERAGE(train!$K$2:$K$4251)),"High Day Only",IF(AND(G1288&lt;=AVERAGE(train!$G$2:$G$4251),K1288&gt;AVERAGE(train!$K$2:$K$4251)),"High Eve Only","Low Usage")))</f>
        <v>High Eve Only</v>
      </c>
    </row>
    <row r="1289" spans="1:26">
      <c r="A1289" t="s">
        <v>34</v>
      </c>
      <c r="B1289">
        <v>36</v>
      </c>
      <c r="C1289" t="s">
        <v>28</v>
      </c>
      <c r="D1289" t="s">
        <v>22</v>
      </c>
      <c r="E1289" t="s">
        <v>22</v>
      </c>
      <c r="F1289">
        <v>0</v>
      </c>
      <c r="G1289">
        <v>117.1</v>
      </c>
      <c r="H1289">
        <v>94</v>
      </c>
      <c r="I1289">
        <v>19.91</v>
      </c>
      <c r="J1289">
        <v>235.4</v>
      </c>
      <c r="K1289">
        <v>117</v>
      </c>
      <c r="L1289">
        <v>20.010000000000002</v>
      </c>
      <c r="M1289">
        <v>221.3</v>
      </c>
      <c r="N1289">
        <v>108</v>
      </c>
      <c r="O1289">
        <v>9.9600000000000009</v>
      </c>
      <c r="P1289">
        <v>9</v>
      </c>
      <c r="Q1289">
        <v>2</v>
      </c>
      <c r="R1289">
        <v>2.4300000000000002</v>
      </c>
      <c r="S1289">
        <v>0</v>
      </c>
      <c r="T1289" t="s">
        <v>22</v>
      </c>
      <c r="U1289">
        <f t="shared" si="41"/>
        <v>0</v>
      </c>
      <c r="V1289">
        <f>IF(Table2[[#This Row],[international_plan]]="yes",1,0)</f>
        <v>0</v>
      </c>
      <c r="W1289">
        <f>IF(Table2[[#This Row],[voice_mail_plan]]="yes",1,0)</f>
        <v>0</v>
      </c>
      <c r="X1289" t="str">
        <f t="shared" si="40"/>
        <v>Low</v>
      </c>
      <c r="Y1289" t="str">
        <f>IF(Table2[[#This Row],[total_intl_charge]] &gt; AVERAGE($R$2:$R$4245),"High","Low")</f>
        <v>Low</v>
      </c>
      <c r="Z1289" t="str">
        <f>IF(AND(G1289&gt;AVERAGE(train!$G$2:$G$4251),K1289&gt;AVERAGE(train!$K$2:$K$4251)),"High Day &amp; Eve",IF(AND(G1289&gt;AVERAGE(train!$G$2:$G$4251),K1289&lt;=AVERAGE(train!$K$2:$K$4251)),"High Day Only",IF(AND(G1289&lt;=AVERAGE(train!$G$2:$G$4251),K1289&gt;AVERAGE(train!$K$2:$K$4251)),"High Eve Only","Low Usage")))</f>
        <v>High Eve Only</v>
      </c>
    </row>
    <row r="1290" spans="1:26">
      <c r="A1290" t="s">
        <v>20</v>
      </c>
      <c r="B1290">
        <v>143</v>
      </c>
      <c r="C1290" t="s">
        <v>21</v>
      </c>
      <c r="D1290" t="s">
        <v>22</v>
      </c>
      <c r="E1290" t="s">
        <v>22</v>
      </c>
      <c r="F1290">
        <v>0</v>
      </c>
      <c r="G1290">
        <v>223.3</v>
      </c>
      <c r="H1290">
        <v>99</v>
      </c>
      <c r="I1290">
        <v>37.96</v>
      </c>
      <c r="J1290">
        <v>167.1</v>
      </c>
      <c r="K1290">
        <v>128</v>
      </c>
      <c r="L1290">
        <v>14.2</v>
      </c>
      <c r="M1290">
        <v>203</v>
      </c>
      <c r="N1290">
        <v>84</v>
      </c>
      <c r="O1290">
        <v>9.14</v>
      </c>
      <c r="P1290">
        <v>4.5</v>
      </c>
      <c r="Q1290">
        <v>4</v>
      </c>
      <c r="R1290">
        <v>1.22</v>
      </c>
      <c r="S1290">
        <v>0</v>
      </c>
      <c r="T1290" t="s">
        <v>23</v>
      </c>
      <c r="U1290">
        <f t="shared" si="41"/>
        <v>1</v>
      </c>
      <c r="V1290">
        <f>IF(Table2[[#This Row],[international_plan]]="yes",1,0)</f>
        <v>0</v>
      </c>
      <c r="W1290">
        <f>IF(Table2[[#This Row],[voice_mail_plan]]="yes",1,0)</f>
        <v>0</v>
      </c>
      <c r="X1290" t="str">
        <f t="shared" si="40"/>
        <v>Very High</v>
      </c>
      <c r="Y1290" t="str">
        <f>IF(Table2[[#This Row],[total_intl_charge]] &gt; AVERAGE($R$2:$R$4245),"High","Low")</f>
        <v>Low</v>
      </c>
      <c r="Z1290" t="str">
        <f>IF(AND(G1290&gt;AVERAGE(train!$G$2:$G$4251),K1290&gt;AVERAGE(train!$K$2:$K$4251)),"High Day &amp; Eve",IF(AND(G1290&gt;AVERAGE(train!$G$2:$G$4251),K1290&lt;=AVERAGE(train!$K$2:$K$4251)),"High Day Only",IF(AND(G1290&lt;=AVERAGE(train!$G$2:$G$4251),K1290&gt;AVERAGE(train!$K$2:$K$4251)),"High Eve Only","Low Usage")))</f>
        <v>High Day &amp; Eve</v>
      </c>
    </row>
    <row r="1291" spans="1:26">
      <c r="A1291" t="s">
        <v>24</v>
      </c>
      <c r="B1291">
        <v>197</v>
      </c>
      <c r="C1291" t="s">
        <v>28</v>
      </c>
      <c r="D1291" t="s">
        <v>22</v>
      </c>
      <c r="E1291" t="s">
        <v>22</v>
      </c>
      <c r="F1291">
        <v>0</v>
      </c>
      <c r="G1291">
        <v>154.80000000000001</v>
      </c>
      <c r="H1291">
        <v>111</v>
      </c>
      <c r="I1291">
        <v>26.32</v>
      </c>
      <c r="J1291">
        <v>171.5</v>
      </c>
      <c r="K1291">
        <v>102</v>
      </c>
      <c r="L1291">
        <v>14.58</v>
      </c>
      <c r="M1291">
        <v>227.3</v>
      </c>
      <c r="N1291">
        <v>86</v>
      </c>
      <c r="O1291">
        <v>10.23</v>
      </c>
      <c r="P1291">
        <v>10.6</v>
      </c>
      <c r="Q1291">
        <v>2</v>
      </c>
      <c r="R1291">
        <v>2.86</v>
      </c>
      <c r="S1291">
        <v>3</v>
      </c>
      <c r="T1291" t="s">
        <v>22</v>
      </c>
      <c r="U1291">
        <f t="shared" si="41"/>
        <v>0</v>
      </c>
      <c r="V1291">
        <f>IF(Table2[[#This Row],[international_plan]]="yes",1,0)</f>
        <v>0</v>
      </c>
      <c r="W1291">
        <f>IF(Table2[[#This Row],[voice_mail_plan]]="yes",1,0)</f>
        <v>0</v>
      </c>
      <c r="X1291" t="str">
        <f t="shared" si="40"/>
        <v>Very High</v>
      </c>
      <c r="Y1291" t="str">
        <f>IF(Table2[[#This Row],[total_intl_charge]] &gt; AVERAGE($R$2:$R$4245),"High","Low")</f>
        <v>High</v>
      </c>
      <c r="Z1291" t="str">
        <f>IF(AND(G1291&gt;AVERAGE(train!$G$2:$G$4251),K1291&gt;AVERAGE(train!$K$2:$K$4251)),"High Day &amp; Eve",IF(AND(G1291&gt;AVERAGE(train!$G$2:$G$4251),K1291&lt;=AVERAGE(train!$K$2:$K$4251)),"High Day Only",IF(AND(G1291&lt;=AVERAGE(train!$G$2:$G$4251),K1291&gt;AVERAGE(train!$K$2:$K$4251)),"High Eve Only","Low Usage")))</f>
        <v>High Eve Only</v>
      </c>
    </row>
    <row r="1292" spans="1:26">
      <c r="A1292" t="s">
        <v>34</v>
      </c>
      <c r="B1292">
        <v>81</v>
      </c>
      <c r="C1292" t="s">
        <v>28</v>
      </c>
      <c r="D1292" t="s">
        <v>22</v>
      </c>
      <c r="E1292" t="s">
        <v>22</v>
      </c>
      <c r="F1292">
        <v>0</v>
      </c>
      <c r="G1292">
        <v>261.39999999999998</v>
      </c>
      <c r="H1292">
        <v>141</v>
      </c>
      <c r="I1292">
        <v>44.44</v>
      </c>
      <c r="J1292">
        <v>215.7</v>
      </c>
      <c r="K1292">
        <v>102</v>
      </c>
      <c r="L1292">
        <v>18.329999999999998</v>
      </c>
      <c r="M1292">
        <v>271.8</v>
      </c>
      <c r="N1292">
        <v>96</v>
      </c>
      <c r="O1292">
        <v>12.23</v>
      </c>
      <c r="P1292">
        <v>8</v>
      </c>
      <c r="Q1292">
        <v>6</v>
      </c>
      <c r="R1292">
        <v>2.16</v>
      </c>
      <c r="S1292">
        <v>1</v>
      </c>
      <c r="T1292" t="s">
        <v>23</v>
      </c>
      <c r="U1292">
        <f t="shared" si="41"/>
        <v>1</v>
      </c>
      <c r="V1292">
        <f>IF(Table2[[#This Row],[international_plan]]="yes",1,0)</f>
        <v>0</v>
      </c>
      <c r="W1292">
        <f>IF(Table2[[#This Row],[voice_mail_plan]]="yes",1,0)</f>
        <v>0</v>
      </c>
      <c r="X1292" t="str">
        <f t="shared" si="40"/>
        <v>Medium</v>
      </c>
      <c r="Y1292" t="str">
        <f>IF(Table2[[#This Row],[total_intl_charge]] &gt; AVERAGE($R$2:$R$4245),"High","Low")</f>
        <v>Low</v>
      </c>
      <c r="Z1292" t="str">
        <f>IF(AND(G1292&gt;AVERAGE(train!$G$2:$G$4251),K1292&gt;AVERAGE(train!$K$2:$K$4251)),"High Day &amp; Eve",IF(AND(G1292&gt;AVERAGE(train!$G$2:$G$4251),K1292&lt;=AVERAGE(train!$K$2:$K$4251)),"High Day Only",IF(AND(G1292&lt;=AVERAGE(train!$G$2:$G$4251),K1292&gt;AVERAGE(train!$K$2:$K$4251)),"High Eve Only","Low Usage")))</f>
        <v>High Day &amp; Eve</v>
      </c>
    </row>
    <row r="1293" spans="1:26">
      <c r="A1293" t="s">
        <v>54</v>
      </c>
      <c r="B1293">
        <v>138</v>
      </c>
      <c r="C1293" t="s">
        <v>28</v>
      </c>
      <c r="D1293" t="s">
        <v>23</v>
      </c>
      <c r="E1293" t="s">
        <v>22</v>
      </c>
      <c r="F1293">
        <v>0</v>
      </c>
      <c r="G1293">
        <v>46.5</v>
      </c>
      <c r="H1293">
        <v>104</v>
      </c>
      <c r="I1293">
        <v>7.91</v>
      </c>
      <c r="J1293">
        <v>186</v>
      </c>
      <c r="K1293">
        <v>114</v>
      </c>
      <c r="L1293">
        <v>15.81</v>
      </c>
      <c r="M1293">
        <v>167.5</v>
      </c>
      <c r="N1293">
        <v>95</v>
      </c>
      <c r="O1293">
        <v>7.54</v>
      </c>
      <c r="P1293">
        <v>9.6</v>
      </c>
      <c r="Q1293">
        <v>4</v>
      </c>
      <c r="R1293">
        <v>2.59</v>
      </c>
      <c r="S1293">
        <v>4</v>
      </c>
      <c r="T1293" t="s">
        <v>23</v>
      </c>
      <c r="U1293">
        <f t="shared" si="41"/>
        <v>1</v>
      </c>
      <c r="V1293">
        <f>IF(Table2[[#This Row],[international_plan]]="yes",1,0)</f>
        <v>1</v>
      </c>
      <c r="W1293">
        <f>IF(Table2[[#This Row],[voice_mail_plan]]="yes",1,0)</f>
        <v>0</v>
      </c>
      <c r="X1293" t="str">
        <f t="shared" si="40"/>
        <v>Very High</v>
      </c>
      <c r="Y1293" t="str">
        <f>IF(Table2[[#This Row],[total_intl_charge]] &gt; AVERAGE($R$2:$R$4245),"High","Low")</f>
        <v>Low</v>
      </c>
      <c r="Z1293" t="str">
        <f>IF(AND(G1293&gt;AVERAGE(train!$G$2:$G$4251),K1293&gt;AVERAGE(train!$K$2:$K$4251)),"High Day &amp; Eve",IF(AND(G1293&gt;AVERAGE(train!$G$2:$G$4251),K1293&lt;=AVERAGE(train!$K$2:$K$4251)),"High Day Only",IF(AND(G1293&lt;=AVERAGE(train!$G$2:$G$4251),K1293&gt;AVERAGE(train!$K$2:$K$4251)),"High Eve Only","Low Usage")))</f>
        <v>High Eve Only</v>
      </c>
    </row>
    <row r="1294" spans="1:26">
      <c r="A1294" t="s">
        <v>56</v>
      </c>
      <c r="B1294">
        <v>103</v>
      </c>
      <c r="C1294" t="s">
        <v>21</v>
      </c>
      <c r="D1294" t="s">
        <v>22</v>
      </c>
      <c r="E1294" t="s">
        <v>23</v>
      </c>
      <c r="F1294">
        <v>18</v>
      </c>
      <c r="G1294">
        <v>149.9</v>
      </c>
      <c r="H1294">
        <v>84</v>
      </c>
      <c r="I1294">
        <v>25.48</v>
      </c>
      <c r="J1294">
        <v>170.9</v>
      </c>
      <c r="K1294">
        <v>84</v>
      </c>
      <c r="L1294">
        <v>14.53</v>
      </c>
      <c r="M1294">
        <v>171.5</v>
      </c>
      <c r="N1294">
        <v>112</v>
      </c>
      <c r="O1294">
        <v>7.72</v>
      </c>
      <c r="P1294">
        <v>11.5</v>
      </c>
      <c r="Q1294">
        <v>7</v>
      </c>
      <c r="R1294">
        <v>3.11</v>
      </c>
      <c r="S1294">
        <v>0</v>
      </c>
      <c r="T1294" t="s">
        <v>23</v>
      </c>
      <c r="U1294">
        <f t="shared" si="41"/>
        <v>1</v>
      </c>
      <c r="V1294">
        <f>IF(Table2[[#This Row],[international_plan]]="yes",1,0)</f>
        <v>0</v>
      </c>
      <c r="W1294">
        <f>IF(Table2[[#This Row],[voice_mail_plan]]="yes",1,0)</f>
        <v>1</v>
      </c>
      <c r="X1294" t="str">
        <f t="shared" si="40"/>
        <v>High</v>
      </c>
      <c r="Y1294" t="str">
        <f>IF(Table2[[#This Row],[total_intl_charge]] &gt; AVERAGE($R$2:$R$4245),"High","Low")</f>
        <v>High</v>
      </c>
      <c r="Z1294" t="str">
        <f>IF(AND(G1294&gt;AVERAGE(train!$G$2:$G$4251),K1294&gt;AVERAGE(train!$K$2:$K$4251)),"High Day &amp; Eve",IF(AND(G1294&gt;AVERAGE(train!$G$2:$G$4251),K1294&lt;=AVERAGE(train!$K$2:$K$4251)),"High Day Only",IF(AND(G1294&lt;=AVERAGE(train!$G$2:$G$4251),K1294&gt;AVERAGE(train!$K$2:$K$4251)),"High Eve Only","Low Usage")))</f>
        <v>Low Usage</v>
      </c>
    </row>
    <row r="1295" spans="1:26">
      <c r="A1295" t="s">
        <v>44</v>
      </c>
      <c r="B1295">
        <v>127</v>
      </c>
      <c r="C1295" t="s">
        <v>28</v>
      </c>
      <c r="D1295" t="s">
        <v>23</v>
      </c>
      <c r="E1295" t="s">
        <v>22</v>
      </c>
      <c r="F1295">
        <v>0</v>
      </c>
      <c r="G1295">
        <v>242.2</v>
      </c>
      <c r="H1295">
        <v>102</v>
      </c>
      <c r="I1295">
        <v>41.17</v>
      </c>
      <c r="J1295">
        <v>226.1</v>
      </c>
      <c r="K1295">
        <v>80</v>
      </c>
      <c r="L1295">
        <v>19.22</v>
      </c>
      <c r="M1295">
        <v>252</v>
      </c>
      <c r="N1295">
        <v>96</v>
      </c>
      <c r="O1295">
        <v>11.34</v>
      </c>
      <c r="P1295">
        <v>13.9</v>
      </c>
      <c r="Q1295">
        <v>5</v>
      </c>
      <c r="R1295">
        <v>3.75</v>
      </c>
      <c r="S1295">
        <v>2</v>
      </c>
      <c r="T1295" t="s">
        <v>23</v>
      </c>
      <c r="U1295">
        <f t="shared" si="41"/>
        <v>1</v>
      </c>
      <c r="V1295">
        <f>IF(Table2[[#This Row],[international_plan]]="yes",1,0)</f>
        <v>1</v>
      </c>
      <c r="W1295">
        <f>IF(Table2[[#This Row],[voice_mail_plan]]="yes",1,0)</f>
        <v>0</v>
      </c>
      <c r="X1295" t="str">
        <f t="shared" si="40"/>
        <v>High</v>
      </c>
      <c r="Y1295" t="str">
        <f>IF(Table2[[#This Row],[total_intl_charge]] &gt; AVERAGE($R$2:$R$4245),"High","Low")</f>
        <v>High</v>
      </c>
      <c r="Z1295" t="str">
        <f>IF(AND(G1295&gt;AVERAGE(train!$G$2:$G$4251),K1295&gt;AVERAGE(train!$K$2:$K$4251)),"High Day &amp; Eve",IF(AND(G1295&gt;AVERAGE(train!$G$2:$G$4251),K1295&lt;=AVERAGE(train!$K$2:$K$4251)),"High Day Only",IF(AND(G1295&lt;=AVERAGE(train!$G$2:$G$4251),K1295&gt;AVERAGE(train!$K$2:$K$4251)),"High Eve Only","Low Usage")))</f>
        <v>High Day Only</v>
      </c>
    </row>
    <row r="1296" spans="1:26">
      <c r="A1296" t="s">
        <v>66</v>
      </c>
      <c r="B1296">
        <v>99</v>
      </c>
      <c r="C1296" t="s">
        <v>21</v>
      </c>
      <c r="D1296" t="s">
        <v>22</v>
      </c>
      <c r="E1296" t="s">
        <v>22</v>
      </c>
      <c r="F1296">
        <v>0</v>
      </c>
      <c r="G1296">
        <v>222.4</v>
      </c>
      <c r="H1296">
        <v>102</v>
      </c>
      <c r="I1296">
        <v>37.81</v>
      </c>
      <c r="J1296">
        <v>185.8</v>
      </c>
      <c r="K1296">
        <v>89</v>
      </c>
      <c r="L1296">
        <v>15.79</v>
      </c>
      <c r="M1296">
        <v>237.7</v>
      </c>
      <c r="N1296">
        <v>81</v>
      </c>
      <c r="O1296">
        <v>10.7</v>
      </c>
      <c r="P1296">
        <v>12</v>
      </c>
      <c r="Q1296">
        <v>8</v>
      </c>
      <c r="R1296">
        <v>3.24</v>
      </c>
      <c r="S1296">
        <v>2</v>
      </c>
      <c r="T1296" t="s">
        <v>22</v>
      </c>
      <c r="U1296">
        <f t="shared" si="41"/>
        <v>0</v>
      </c>
      <c r="V1296">
        <f>IF(Table2[[#This Row],[international_plan]]="yes",1,0)</f>
        <v>0</v>
      </c>
      <c r="W1296">
        <f>IF(Table2[[#This Row],[voice_mail_plan]]="yes",1,0)</f>
        <v>0</v>
      </c>
      <c r="X1296" t="str">
        <f t="shared" si="40"/>
        <v>Medium</v>
      </c>
      <c r="Y1296" t="str">
        <f>IF(Table2[[#This Row],[total_intl_charge]] &gt; AVERAGE($R$2:$R$4245),"High","Low")</f>
        <v>High</v>
      </c>
      <c r="Z1296" t="str">
        <f>IF(AND(G1296&gt;AVERAGE(train!$G$2:$G$4251),K1296&gt;AVERAGE(train!$K$2:$K$4251)),"High Day &amp; Eve",IF(AND(G1296&gt;AVERAGE(train!$G$2:$G$4251),K1296&lt;=AVERAGE(train!$K$2:$K$4251)),"High Day Only",IF(AND(G1296&lt;=AVERAGE(train!$G$2:$G$4251),K1296&gt;AVERAGE(train!$K$2:$K$4251)),"High Eve Only","Low Usage")))</f>
        <v>High Day Only</v>
      </c>
    </row>
    <row r="1297" spans="1:26">
      <c r="A1297" t="s">
        <v>50</v>
      </c>
      <c r="B1297">
        <v>95</v>
      </c>
      <c r="C1297" t="s">
        <v>21</v>
      </c>
      <c r="D1297" t="s">
        <v>22</v>
      </c>
      <c r="E1297" t="s">
        <v>22</v>
      </c>
      <c r="F1297">
        <v>0</v>
      </c>
      <c r="G1297">
        <v>69.400000000000006</v>
      </c>
      <c r="H1297">
        <v>79</v>
      </c>
      <c r="I1297">
        <v>11.8</v>
      </c>
      <c r="J1297">
        <v>190.8</v>
      </c>
      <c r="K1297">
        <v>109</v>
      </c>
      <c r="L1297">
        <v>16.22</v>
      </c>
      <c r="M1297">
        <v>219.9</v>
      </c>
      <c r="N1297">
        <v>102</v>
      </c>
      <c r="O1297">
        <v>9.9</v>
      </c>
      <c r="P1297">
        <v>8.9</v>
      </c>
      <c r="Q1297">
        <v>5</v>
      </c>
      <c r="R1297">
        <v>2.4</v>
      </c>
      <c r="S1297">
        <v>0</v>
      </c>
      <c r="T1297" t="s">
        <v>22</v>
      </c>
      <c r="U1297">
        <f t="shared" si="41"/>
        <v>0</v>
      </c>
      <c r="V1297">
        <f>IF(Table2[[#This Row],[international_plan]]="yes",1,0)</f>
        <v>0</v>
      </c>
      <c r="W1297">
        <f>IF(Table2[[#This Row],[voice_mail_plan]]="yes",1,0)</f>
        <v>0</v>
      </c>
      <c r="X1297" t="str">
        <f t="shared" si="40"/>
        <v>Medium</v>
      </c>
      <c r="Y1297" t="str">
        <f>IF(Table2[[#This Row],[total_intl_charge]] &gt; AVERAGE($R$2:$R$4245),"High","Low")</f>
        <v>Low</v>
      </c>
      <c r="Z1297" t="str">
        <f>IF(AND(G1297&gt;AVERAGE(train!$G$2:$G$4251),K1297&gt;AVERAGE(train!$K$2:$K$4251)),"High Day &amp; Eve",IF(AND(G1297&gt;AVERAGE(train!$G$2:$G$4251),K1297&lt;=AVERAGE(train!$K$2:$K$4251)),"High Day Only",IF(AND(G1297&lt;=AVERAGE(train!$G$2:$G$4251),K1297&gt;AVERAGE(train!$K$2:$K$4251)),"High Eve Only","Low Usage")))</f>
        <v>High Eve Only</v>
      </c>
    </row>
    <row r="1298" spans="1:26">
      <c r="A1298" t="s">
        <v>31</v>
      </c>
      <c r="B1298">
        <v>113</v>
      </c>
      <c r="C1298" t="s">
        <v>21</v>
      </c>
      <c r="D1298" t="s">
        <v>22</v>
      </c>
      <c r="E1298" t="s">
        <v>22</v>
      </c>
      <c r="F1298">
        <v>0</v>
      </c>
      <c r="G1298">
        <v>61.2</v>
      </c>
      <c r="H1298">
        <v>111</v>
      </c>
      <c r="I1298">
        <v>10.4</v>
      </c>
      <c r="J1298">
        <v>92.3</v>
      </c>
      <c r="K1298">
        <v>88</v>
      </c>
      <c r="L1298">
        <v>7.85</v>
      </c>
      <c r="M1298">
        <v>197.4</v>
      </c>
      <c r="N1298">
        <v>114</v>
      </c>
      <c r="O1298">
        <v>8.8800000000000008</v>
      </c>
      <c r="P1298">
        <v>13.7</v>
      </c>
      <c r="Q1298">
        <v>3</v>
      </c>
      <c r="R1298">
        <v>3.7</v>
      </c>
      <c r="S1298">
        <v>5</v>
      </c>
      <c r="T1298" t="s">
        <v>23</v>
      </c>
      <c r="U1298">
        <f t="shared" si="41"/>
        <v>1</v>
      </c>
      <c r="V1298">
        <f>IF(Table2[[#This Row],[international_plan]]="yes",1,0)</f>
        <v>0</v>
      </c>
      <c r="W1298">
        <f>IF(Table2[[#This Row],[voice_mail_plan]]="yes",1,0)</f>
        <v>0</v>
      </c>
      <c r="X1298" t="str">
        <f t="shared" si="40"/>
        <v>High</v>
      </c>
      <c r="Y1298" t="str">
        <f>IF(Table2[[#This Row],[total_intl_charge]] &gt; AVERAGE($R$2:$R$4245),"High","Low")</f>
        <v>High</v>
      </c>
      <c r="Z1298" t="str">
        <f>IF(AND(G1298&gt;AVERAGE(train!$G$2:$G$4251),K1298&gt;AVERAGE(train!$K$2:$K$4251)),"High Day &amp; Eve",IF(AND(G1298&gt;AVERAGE(train!$G$2:$G$4251),K1298&lt;=AVERAGE(train!$K$2:$K$4251)),"High Day Only",IF(AND(G1298&lt;=AVERAGE(train!$G$2:$G$4251),K1298&gt;AVERAGE(train!$K$2:$K$4251)),"High Eve Only","Low Usage")))</f>
        <v>Low Usage</v>
      </c>
    </row>
    <row r="1299" spans="1:26">
      <c r="A1299" t="s">
        <v>73</v>
      </c>
      <c r="B1299">
        <v>128</v>
      </c>
      <c r="C1299" t="s">
        <v>25</v>
      </c>
      <c r="D1299" t="s">
        <v>23</v>
      </c>
      <c r="E1299" t="s">
        <v>22</v>
      </c>
      <c r="F1299">
        <v>0</v>
      </c>
      <c r="G1299">
        <v>245.2</v>
      </c>
      <c r="H1299">
        <v>112</v>
      </c>
      <c r="I1299">
        <v>41.68</v>
      </c>
      <c r="J1299">
        <v>101.5</v>
      </c>
      <c r="K1299">
        <v>101</v>
      </c>
      <c r="L1299">
        <v>8.6300000000000008</v>
      </c>
      <c r="M1299">
        <v>152.30000000000001</v>
      </c>
      <c r="N1299">
        <v>116</v>
      </c>
      <c r="O1299">
        <v>6.85</v>
      </c>
      <c r="P1299">
        <v>10.7</v>
      </c>
      <c r="Q1299">
        <v>5</v>
      </c>
      <c r="R1299">
        <v>2.89</v>
      </c>
      <c r="S1299">
        <v>0</v>
      </c>
      <c r="T1299" t="s">
        <v>22</v>
      </c>
      <c r="U1299">
        <f t="shared" si="41"/>
        <v>0</v>
      </c>
      <c r="V1299">
        <f>IF(Table2[[#This Row],[international_plan]]="yes",1,0)</f>
        <v>1</v>
      </c>
      <c r="W1299">
        <f>IF(Table2[[#This Row],[voice_mail_plan]]="yes",1,0)</f>
        <v>0</v>
      </c>
      <c r="X1299" t="str">
        <f t="shared" si="40"/>
        <v>Very High</v>
      </c>
      <c r="Y1299" t="str">
        <f>IF(Table2[[#This Row],[total_intl_charge]] &gt; AVERAGE($R$2:$R$4245),"High","Low")</f>
        <v>High</v>
      </c>
      <c r="Z1299" t="str">
        <f>IF(AND(G1299&gt;AVERAGE(train!$G$2:$G$4251),K1299&gt;AVERAGE(train!$K$2:$K$4251)),"High Day &amp; Eve",IF(AND(G1299&gt;AVERAGE(train!$G$2:$G$4251),K1299&lt;=AVERAGE(train!$K$2:$K$4251)),"High Day Only",IF(AND(G1299&lt;=AVERAGE(train!$G$2:$G$4251),K1299&gt;AVERAGE(train!$K$2:$K$4251)),"High Eve Only","Low Usage")))</f>
        <v>High Day &amp; Eve</v>
      </c>
    </row>
    <row r="1300" spans="1:26">
      <c r="A1300" t="s">
        <v>63</v>
      </c>
      <c r="B1300">
        <v>81</v>
      </c>
      <c r="C1300" t="s">
        <v>28</v>
      </c>
      <c r="D1300" t="s">
        <v>23</v>
      </c>
      <c r="E1300" t="s">
        <v>22</v>
      </c>
      <c r="F1300">
        <v>0</v>
      </c>
      <c r="G1300">
        <v>227.4</v>
      </c>
      <c r="H1300">
        <v>105</v>
      </c>
      <c r="I1300">
        <v>38.659999999999997</v>
      </c>
      <c r="J1300">
        <v>211.5</v>
      </c>
      <c r="K1300">
        <v>120</v>
      </c>
      <c r="L1300">
        <v>17.98</v>
      </c>
      <c r="M1300">
        <v>258.2</v>
      </c>
      <c r="N1300">
        <v>113</v>
      </c>
      <c r="O1300">
        <v>11.62</v>
      </c>
      <c r="P1300">
        <v>11.9</v>
      </c>
      <c r="Q1300">
        <v>3</v>
      </c>
      <c r="R1300">
        <v>3.21</v>
      </c>
      <c r="S1300">
        <v>0</v>
      </c>
      <c r="T1300" t="s">
        <v>22</v>
      </c>
      <c r="U1300">
        <f t="shared" si="41"/>
        <v>0</v>
      </c>
      <c r="V1300">
        <f>IF(Table2[[#This Row],[international_plan]]="yes",1,0)</f>
        <v>1</v>
      </c>
      <c r="W1300">
        <f>IF(Table2[[#This Row],[voice_mail_plan]]="yes",1,0)</f>
        <v>0</v>
      </c>
      <c r="X1300" t="str">
        <f t="shared" si="40"/>
        <v>Medium</v>
      </c>
      <c r="Y1300" t="str">
        <f>IF(Table2[[#This Row],[total_intl_charge]] &gt; AVERAGE($R$2:$R$4245),"High","Low")</f>
        <v>High</v>
      </c>
      <c r="Z1300" t="str">
        <f>IF(AND(G1300&gt;AVERAGE(train!$G$2:$G$4251),K1300&gt;AVERAGE(train!$K$2:$K$4251)),"High Day &amp; Eve",IF(AND(G1300&gt;AVERAGE(train!$G$2:$G$4251),K1300&lt;=AVERAGE(train!$K$2:$K$4251)),"High Day Only",IF(AND(G1300&lt;=AVERAGE(train!$G$2:$G$4251),K1300&gt;AVERAGE(train!$K$2:$K$4251)),"High Eve Only","Low Usage")))</f>
        <v>High Day &amp; Eve</v>
      </c>
    </row>
    <row r="1301" spans="1:26">
      <c r="A1301" t="s">
        <v>50</v>
      </c>
      <c r="B1301">
        <v>57</v>
      </c>
      <c r="C1301" t="s">
        <v>28</v>
      </c>
      <c r="D1301" t="s">
        <v>22</v>
      </c>
      <c r="E1301" t="s">
        <v>22</v>
      </c>
      <c r="F1301">
        <v>0</v>
      </c>
      <c r="G1301">
        <v>192.8</v>
      </c>
      <c r="H1301">
        <v>68</v>
      </c>
      <c r="I1301">
        <v>32.78</v>
      </c>
      <c r="J1301">
        <v>158</v>
      </c>
      <c r="K1301">
        <v>86</v>
      </c>
      <c r="L1301">
        <v>13.43</v>
      </c>
      <c r="M1301">
        <v>235.5</v>
      </c>
      <c r="N1301">
        <v>105</v>
      </c>
      <c r="O1301">
        <v>10.6</v>
      </c>
      <c r="P1301">
        <v>12.7</v>
      </c>
      <c r="Q1301">
        <v>6</v>
      </c>
      <c r="R1301">
        <v>3.43</v>
      </c>
      <c r="S1301">
        <v>1</v>
      </c>
      <c r="T1301" t="s">
        <v>22</v>
      </c>
      <c r="U1301">
        <f t="shared" si="41"/>
        <v>0</v>
      </c>
      <c r="V1301">
        <f>IF(Table2[[#This Row],[international_plan]]="yes",1,0)</f>
        <v>0</v>
      </c>
      <c r="W1301">
        <f>IF(Table2[[#This Row],[voice_mail_plan]]="yes",1,0)</f>
        <v>0</v>
      </c>
      <c r="X1301" t="str">
        <f t="shared" si="40"/>
        <v>Low</v>
      </c>
      <c r="Y1301" t="str">
        <f>IF(Table2[[#This Row],[total_intl_charge]] &gt; AVERAGE($R$2:$R$4245),"High","Low")</f>
        <v>High</v>
      </c>
      <c r="Z1301" t="str">
        <f>IF(AND(G1301&gt;AVERAGE(train!$G$2:$G$4251),K1301&gt;AVERAGE(train!$K$2:$K$4251)),"High Day &amp; Eve",IF(AND(G1301&gt;AVERAGE(train!$G$2:$G$4251),K1301&lt;=AVERAGE(train!$K$2:$K$4251)),"High Day Only",IF(AND(G1301&lt;=AVERAGE(train!$G$2:$G$4251),K1301&gt;AVERAGE(train!$K$2:$K$4251)),"High Eve Only","Low Usage")))</f>
        <v>High Day Only</v>
      </c>
    </row>
    <row r="1302" spans="1:26">
      <c r="A1302" t="s">
        <v>67</v>
      </c>
      <c r="B1302">
        <v>140</v>
      </c>
      <c r="C1302" t="s">
        <v>25</v>
      </c>
      <c r="D1302" t="s">
        <v>22</v>
      </c>
      <c r="E1302" t="s">
        <v>22</v>
      </c>
      <c r="F1302">
        <v>0</v>
      </c>
      <c r="G1302">
        <v>162.6</v>
      </c>
      <c r="H1302">
        <v>98</v>
      </c>
      <c r="I1302">
        <v>27.64</v>
      </c>
      <c r="J1302">
        <v>206.2</v>
      </c>
      <c r="K1302">
        <v>109</v>
      </c>
      <c r="L1302">
        <v>17.53</v>
      </c>
      <c r="M1302">
        <v>141.6</v>
      </c>
      <c r="N1302">
        <v>66</v>
      </c>
      <c r="O1302">
        <v>6.37</v>
      </c>
      <c r="P1302">
        <v>8.1999999999999993</v>
      </c>
      <c r="Q1302">
        <v>2</v>
      </c>
      <c r="R1302">
        <v>2.21</v>
      </c>
      <c r="S1302">
        <v>1</v>
      </c>
      <c r="T1302" t="s">
        <v>22</v>
      </c>
      <c r="U1302">
        <f t="shared" si="41"/>
        <v>0</v>
      </c>
      <c r="V1302">
        <f>IF(Table2[[#This Row],[international_plan]]="yes",1,0)</f>
        <v>0</v>
      </c>
      <c r="W1302">
        <f>IF(Table2[[#This Row],[voice_mail_plan]]="yes",1,0)</f>
        <v>0</v>
      </c>
      <c r="X1302" t="str">
        <f t="shared" si="40"/>
        <v>Very High</v>
      </c>
      <c r="Y1302" t="str">
        <f>IF(Table2[[#This Row],[total_intl_charge]] &gt; AVERAGE($R$2:$R$4245),"High","Low")</f>
        <v>Low</v>
      </c>
      <c r="Z1302" t="str">
        <f>IF(AND(G1302&gt;AVERAGE(train!$G$2:$G$4251),K1302&gt;AVERAGE(train!$K$2:$K$4251)),"High Day &amp; Eve",IF(AND(G1302&gt;AVERAGE(train!$G$2:$G$4251),K1302&lt;=AVERAGE(train!$K$2:$K$4251)),"High Day Only",IF(AND(G1302&lt;=AVERAGE(train!$G$2:$G$4251),K1302&gt;AVERAGE(train!$K$2:$K$4251)),"High Eve Only","Low Usage")))</f>
        <v>High Eve Only</v>
      </c>
    </row>
    <row r="1303" spans="1:26">
      <c r="A1303" t="s">
        <v>49</v>
      </c>
      <c r="B1303">
        <v>102</v>
      </c>
      <c r="C1303" t="s">
        <v>21</v>
      </c>
      <c r="D1303" t="s">
        <v>22</v>
      </c>
      <c r="E1303" t="s">
        <v>22</v>
      </c>
      <c r="F1303">
        <v>0</v>
      </c>
      <c r="G1303">
        <v>271.10000000000002</v>
      </c>
      <c r="H1303">
        <v>80</v>
      </c>
      <c r="I1303">
        <v>46.09</v>
      </c>
      <c r="J1303">
        <v>172</v>
      </c>
      <c r="K1303">
        <v>133</v>
      </c>
      <c r="L1303">
        <v>14.62</v>
      </c>
      <c r="M1303">
        <v>169.2</v>
      </c>
      <c r="N1303">
        <v>105</v>
      </c>
      <c r="O1303">
        <v>7.61</v>
      </c>
      <c r="P1303">
        <v>10.3</v>
      </c>
      <c r="Q1303">
        <v>5</v>
      </c>
      <c r="R1303">
        <v>2.78</v>
      </c>
      <c r="S1303">
        <v>1</v>
      </c>
      <c r="T1303" t="s">
        <v>22</v>
      </c>
      <c r="U1303">
        <f t="shared" si="41"/>
        <v>0</v>
      </c>
      <c r="V1303">
        <f>IF(Table2[[#This Row],[international_plan]]="yes",1,0)</f>
        <v>0</v>
      </c>
      <c r="W1303">
        <f>IF(Table2[[#This Row],[voice_mail_plan]]="yes",1,0)</f>
        <v>0</v>
      </c>
      <c r="X1303" t="str">
        <f t="shared" si="40"/>
        <v>High</v>
      </c>
      <c r="Y1303" t="str">
        <f>IF(Table2[[#This Row],[total_intl_charge]] &gt; AVERAGE($R$2:$R$4245),"High","Low")</f>
        <v>High</v>
      </c>
      <c r="Z1303" t="str">
        <f>IF(AND(G1303&gt;AVERAGE(train!$G$2:$G$4251),K1303&gt;AVERAGE(train!$K$2:$K$4251)),"High Day &amp; Eve",IF(AND(G1303&gt;AVERAGE(train!$G$2:$G$4251),K1303&lt;=AVERAGE(train!$K$2:$K$4251)),"High Day Only",IF(AND(G1303&lt;=AVERAGE(train!$G$2:$G$4251),K1303&gt;AVERAGE(train!$K$2:$K$4251)),"High Eve Only","Low Usage")))</f>
        <v>High Day &amp; Eve</v>
      </c>
    </row>
    <row r="1304" spans="1:26">
      <c r="A1304" t="s">
        <v>74</v>
      </c>
      <c r="B1304">
        <v>107</v>
      </c>
      <c r="C1304" t="s">
        <v>25</v>
      </c>
      <c r="D1304" t="s">
        <v>22</v>
      </c>
      <c r="E1304" t="s">
        <v>22</v>
      </c>
      <c r="F1304">
        <v>0</v>
      </c>
      <c r="G1304">
        <v>103.4</v>
      </c>
      <c r="H1304">
        <v>94</v>
      </c>
      <c r="I1304">
        <v>17.579999999999998</v>
      </c>
      <c r="J1304">
        <v>189.3</v>
      </c>
      <c r="K1304">
        <v>125</v>
      </c>
      <c r="L1304">
        <v>16.09</v>
      </c>
      <c r="M1304">
        <v>227.2</v>
      </c>
      <c r="N1304">
        <v>125</v>
      </c>
      <c r="O1304">
        <v>10.220000000000001</v>
      </c>
      <c r="P1304">
        <v>14.4</v>
      </c>
      <c r="Q1304">
        <v>3</v>
      </c>
      <c r="R1304">
        <v>3.89</v>
      </c>
      <c r="S1304">
        <v>1</v>
      </c>
      <c r="T1304" t="s">
        <v>22</v>
      </c>
      <c r="U1304">
        <f t="shared" si="41"/>
        <v>0</v>
      </c>
      <c r="V1304">
        <f>IF(Table2[[#This Row],[international_plan]]="yes",1,0)</f>
        <v>0</v>
      </c>
      <c r="W1304">
        <f>IF(Table2[[#This Row],[voice_mail_plan]]="yes",1,0)</f>
        <v>0</v>
      </c>
      <c r="X1304" t="str">
        <f t="shared" si="40"/>
        <v>High</v>
      </c>
      <c r="Y1304" t="str">
        <f>IF(Table2[[#This Row],[total_intl_charge]] &gt; AVERAGE($R$2:$R$4245),"High","Low")</f>
        <v>High</v>
      </c>
      <c r="Z1304" t="str">
        <f>IF(AND(G1304&gt;AVERAGE(train!$G$2:$G$4251),K1304&gt;AVERAGE(train!$K$2:$K$4251)),"High Day &amp; Eve",IF(AND(G1304&gt;AVERAGE(train!$G$2:$G$4251),K1304&lt;=AVERAGE(train!$K$2:$K$4251)),"High Day Only",IF(AND(G1304&lt;=AVERAGE(train!$G$2:$G$4251),K1304&gt;AVERAGE(train!$K$2:$K$4251)),"High Eve Only","Low Usage")))</f>
        <v>High Eve Only</v>
      </c>
    </row>
    <row r="1305" spans="1:26">
      <c r="A1305" t="s">
        <v>43</v>
      </c>
      <c r="B1305">
        <v>106</v>
      </c>
      <c r="C1305" t="s">
        <v>25</v>
      </c>
      <c r="D1305" t="s">
        <v>22</v>
      </c>
      <c r="E1305" t="s">
        <v>22</v>
      </c>
      <c r="F1305">
        <v>0</v>
      </c>
      <c r="G1305">
        <v>52.2</v>
      </c>
      <c r="H1305">
        <v>106</v>
      </c>
      <c r="I1305">
        <v>8.8699999999999992</v>
      </c>
      <c r="J1305">
        <v>220.1</v>
      </c>
      <c r="K1305">
        <v>113</v>
      </c>
      <c r="L1305">
        <v>18.71</v>
      </c>
      <c r="M1305">
        <v>112.3</v>
      </c>
      <c r="N1305">
        <v>95</v>
      </c>
      <c r="O1305">
        <v>5.05</v>
      </c>
      <c r="P1305">
        <v>11.4</v>
      </c>
      <c r="Q1305">
        <v>2</v>
      </c>
      <c r="R1305">
        <v>3.08</v>
      </c>
      <c r="S1305">
        <v>2</v>
      </c>
      <c r="T1305" t="s">
        <v>22</v>
      </c>
      <c r="U1305">
        <f t="shared" si="41"/>
        <v>0</v>
      </c>
      <c r="V1305">
        <f>IF(Table2[[#This Row],[international_plan]]="yes",1,0)</f>
        <v>0</v>
      </c>
      <c r="W1305">
        <f>IF(Table2[[#This Row],[voice_mail_plan]]="yes",1,0)</f>
        <v>0</v>
      </c>
      <c r="X1305" t="str">
        <f t="shared" si="40"/>
        <v>High</v>
      </c>
      <c r="Y1305" t="str">
        <f>IF(Table2[[#This Row],[total_intl_charge]] &gt; AVERAGE($R$2:$R$4245),"High","Low")</f>
        <v>High</v>
      </c>
      <c r="Z1305" t="str">
        <f>IF(AND(G1305&gt;AVERAGE(train!$G$2:$G$4251),K1305&gt;AVERAGE(train!$K$2:$K$4251)),"High Day &amp; Eve",IF(AND(G1305&gt;AVERAGE(train!$G$2:$G$4251),K1305&lt;=AVERAGE(train!$K$2:$K$4251)),"High Day Only",IF(AND(G1305&lt;=AVERAGE(train!$G$2:$G$4251),K1305&gt;AVERAGE(train!$K$2:$K$4251)),"High Eve Only","Low Usage")))</f>
        <v>High Eve Only</v>
      </c>
    </row>
    <row r="1306" spans="1:26">
      <c r="A1306" t="s">
        <v>53</v>
      </c>
      <c r="B1306">
        <v>225</v>
      </c>
      <c r="C1306" t="s">
        <v>21</v>
      </c>
      <c r="D1306" t="s">
        <v>22</v>
      </c>
      <c r="E1306" t="s">
        <v>22</v>
      </c>
      <c r="F1306">
        <v>0</v>
      </c>
      <c r="G1306">
        <v>165.4</v>
      </c>
      <c r="H1306">
        <v>106</v>
      </c>
      <c r="I1306">
        <v>28.12</v>
      </c>
      <c r="J1306">
        <v>273.7</v>
      </c>
      <c r="K1306">
        <v>109</v>
      </c>
      <c r="L1306">
        <v>23.26</v>
      </c>
      <c r="M1306">
        <v>210</v>
      </c>
      <c r="N1306">
        <v>93</v>
      </c>
      <c r="O1306">
        <v>9.4499999999999993</v>
      </c>
      <c r="P1306">
        <v>8.6999999999999993</v>
      </c>
      <c r="Q1306">
        <v>3</v>
      </c>
      <c r="R1306">
        <v>2.35</v>
      </c>
      <c r="S1306">
        <v>0</v>
      </c>
      <c r="T1306" t="s">
        <v>23</v>
      </c>
      <c r="U1306">
        <f t="shared" si="41"/>
        <v>1</v>
      </c>
      <c r="V1306">
        <f>IF(Table2[[#This Row],[international_plan]]="yes",1,0)</f>
        <v>0</v>
      </c>
      <c r="W1306">
        <f>IF(Table2[[#This Row],[voice_mail_plan]]="yes",1,0)</f>
        <v>0</v>
      </c>
      <c r="X1306" t="str">
        <f t="shared" si="40"/>
        <v>Very High</v>
      </c>
      <c r="Y1306" t="str">
        <f>IF(Table2[[#This Row],[total_intl_charge]] &gt; AVERAGE($R$2:$R$4245),"High","Low")</f>
        <v>Low</v>
      </c>
      <c r="Z1306" t="str">
        <f>IF(AND(G1306&gt;AVERAGE(train!$G$2:$G$4251),K1306&gt;AVERAGE(train!$K$2:$K$4251)),"High Day &amp; Eve",IF(AND(G1306&gt;AVERAGE(train!$G$2:$G$4251),K1306&lt;=AVERAGE(train!$K$2:$K$4251)),"High Day Only",IF(AND(G1306&lt;=AVERAGE(train!$G$2:$G$4251),K1306&gt;AVERAGE(train!$K$2:$K$4251)),"High Eve Only","Low Usage")))</f>
        <v>High Eve Only</v>
      </c>
    </row>
    <row r="1307" spans="1:26">
      <c r="A1307" t="s">
        <v>57</v>
      </c>
      <c r="B1307">
        <v>75</v>
      </c>
      <c r="C1307" t="s">
        <v>25</v>
      </c>
      <c r="D1307" t="s">
        <v>22</v>
      </c>
      <c r="E1307" t="s">
        <v>22</v>
      </c>
      <c r="F1307">
        <v>0</v>
      </c>
      <c r="G1307">
        <v>147.5</v>
      </c>
      <c r="H1307">
        <v>110</v>
      </c>
      <c r="I1307">
        <v>25.08</v>
      </c>
      <c r="J1307">
        <v>191.7</v>
      </c>
      <c r="K1307">
        <v>97</v>
      </c>
      <c r="L1307">
        <v>16.29</v>
      </c>
      <c r="M1307">
        <v>135</v>
      </c>
      <c r="N1307">
        <v>68</v>
      </c>
      <c r="O1307">
        <v>6.08</v>
      </c>
      <c r="P1307">
        <v>16.399999999999999</v>
      </c>
      <c r="Q1307">
        <v>3</v>
      </c>
      <c r="R1307">
        <v>4.43</v>
      </c>
      <c r="S1307">
        <v>2</v>
      </c>
      <c r="T1307" t="s">
        <v>22</v>
      </c>
      <c r="U1307">
        <f t="shared" si="41"/>
        <v>0</v>
      </c>
      <c r="V1307">
        <f>IF(Table2[[#This Row],[international_plan]]="yes",1,0)</f>
        <v>0</v>
      </c>
      <c r="W1307">
        <f>IF(Table2[[#This Row],[voice_mail_plan]]="yes",1,0)</f>
        <v>0</v>
      </c>
      <c r="X1307" t="str">
        <f t="shared" si="40"/>
        <v>Medium</v>
      </c>
      <c r="Y1307" t="str">
        <f>IF(Table2[[#This Row],[total_intl_charge]] &gt; AVERAGE($R$2:$R$4245),"High","Low")</f>
        <v>High</v>
      </c>
      <c r="Z1307" t="str">
        <f>IF(AND(G1307&gt;AVERAGE(train!$G$2:$G$4251),K1307&gt;AVERAGE(train!$K$2:$K$4251)),"High Day &amp; Eve",IF(AND(G1307&gt;AVERAGE(train!$G$2:$G$4251),K1307&lt;=AVERAGE(train!$K$2:$K$4251)),"High Day Only",IF(AND(G1307&lt;=AVERAGE(train!$G$2:$G$4251),K1307&gt;AVERAGE(train!$K$2:$K$4251)),"High Eve Only","Low Usage")))</f>
        <v>Low Usage</v>
      </c>
    </row>
    <row r="1308" spans="1:26">
      <c r="A1308" t="s">
        <v>41</v>
      </c>
      <c r="B1308">
        <v>86</v>
      </c>
      <c r="C1308" t="s">
        <v>21</v>
      </c>
      <c r="D1308" t="s">
        <v>22</v>
      </c>
      <c r="E1308" t="s">
        <v>22</v>
      </c>
      <c r="F1308">
        <v>0</v>
      </c>
      <c r="G1308">
        <v>217.8</v>
      </c>
      <c r="H1308">
        <v>93</v>
      </c>
      <c r="I1308">
        <v>37.03</v>
      </c>
      <c r="J1308">
        <v>214.7</v>
      </c>
      <c r="K1308">
        <v>95</v>
      </c>
      <c r="L1308">
        <v>18.25</v>
      </c>
      <c r="M1308">
        <v>228.7</v>
      </c>
      <c r="N1308">
        <v>70</v>
      </c>
      <c r="O1308">
        <v>10.29</v>
      </c>
      <c r="P1308">
        <v>11.3</v>
      </c>
      <c r="Q1308">
        <v>7</v>
      </c>
      <c r="R1308">
        <v>3.05</v>
      </c>
      <c r="S1308">
        <v>0</v>
      </c>
      <c r="T1308" t="s">
        <v>22</v>
      </c>
      <c r="U1308">
        <f t="shared" si="41"/>
        <v>0</v>
      </c>
      <c r="V1308">
        <f>IF(Table2[[#This Row],[international_plan]]="yes",1,0)</f>
        <v>0</v>
      </c>
      <c r="W1308">
        <f>IF(Table2[[#This Row],[voice_mail_plan]]="yes",1,0)</f>
        <v>0</v>
      </c>
      <c r="X1308" t="str">
        <f t="shared" si="40"/>
        <v>Medium</v>
      </c>
      <c r="Y1308" t="str">
        <f>IF(Table2[[#This Row],[total_intl_charge]] &gt; AVERAGE($R$2:$R$4245),"High","Low")</f>
        <v>High</v>
      </c>
      <c r="Z1308" t="str">
        <f>IF(AND(G1308&gt;AVERAGE(train!$G$2:$G$4251),K1308&gt;AVERAGE(train!$K$2:$K$4251)),"High Day &amp; Eve",IF(AND(G1308&gt;AVERAGE(train!$G$2:$G$4251),K1308&lt;=AVERAGE(train!$K$2:$K$4251)),"High Day Only",IF(AND(G1308&lt;=AVERAGE(train!$G$2:$G$4251),K1308&gt;AVERAGE(train!$K$2:$K$4251)),"High Eve Only","Low Usage")))</f>
        <v>High Day Only</v>
      </c>
    </row>
    <row r="1309" spans="1:26">
      <c r="A1309" t="s">
        <v>37</v>
      </c>
      <c r="B1309">
        <v>169</v>
      </c>
      <c r="C1309" t="s">
        <v>21</v>
      </c>
      <c r="D1309" t="s">
        <v>22</v>
      </c>
      <c r="E1309" t="s">
        <v>22</v>
      </c>
      <c r="F1309">
        <v>0</v>
      </c>
      <c r="G1309">
        <v>235.7</v>
      </c>
      <c r="H1309">
        <v>79</v>
      </c>
      <c r="I1309">
        <v>40.07</v>
      </c>
      <c r="J1309">
        <v>136.9</v>
      </c>
      <c r="K1309">
        <v>85</v>
      </c>
      <c r="L1309">
        <v>11.64</v>
      </c>
      <c r="M1309">
        <v>220.9</v>
      </c>
      <c r="N1309">
        <v>97</v>
      </c>
      <c r="O1309">
        <v>9.94</v>
      </c>
      <c r="P1309">
        <v>13.3</v>
      </c>
      <c r="Q1309">
        <v>10</v>
      </c>
      <c r="R1309">
        <v>3.59</v>
      </c>
      <c r="S1309">
        <v>1</v>
      </c>
      <c r="T1309" t="s">
        <v>22</v>
      </c>
      <c r="U1309">
        <f t="shared" si="41"/>
        <v>0</v>
      </c>
      <c r="V1309">
        <f>IF(Table2[[#This Row],[international_plan]]="yes",1,0)</f>
        <v>0</v>
      </c>
      <c r="W1309">
        <f>IF(Table2[[#This Row],[voice_mail_plan]]="yes",1,0)</f>
        <v>0</v>
      </c>
      <c r="X1309" t="str">
        <f t="shared" si="40"/>
        <v>Very High</v>
      </c>
      <c r="Y1309" t="str">
        <f>IF(Table2[[#This Row],[total_intl_charge]] &gt; AVERAGE($R$2:$R$4245),"High","Low")</f>
        <v>High</v>
      </c>
      <c r="Z1309" t="str">
        <f>IF(AND(G1309&gt;AVERAGE(train!$G$2:$G$4251),K1309&gt;AVERAGE(train!$K$2:$K$4251)),"High Day &amp; Eve",IF(AND(G1309&gt;AVERAGE(train!$G$2:$G$4251),K1309&lt;=AVERAGE(train!$K$2:$K$4251)),"High Day Only",IF(AND(G1309&lt;=AVERAGE(train!$G$2:$G$4251),K1309&gt;AVERAGE(train!$K$2:$K$4251)),"High Eve Only","Low Usage")))</f>
        <v>High Day Only</v>
      </c>
    </row>
    <row r="1310" spans="1:26">
      <c r="A1310" t="s">
        <v>42</v>
      </c>
      <c r="B1310">
        <v>122</v>
      </c>
      <c r="C1310" t="s">
        <v>28</v>
      </c>
      <c r="D1310" t="s">
        <v>22</v>
      </c>
      <c r="E1310" t="s">
        <v>23</v>
      </c>
      <c r="F1310">
        <v>22</v>
      </c>
      <c r="G1310">
        <v>204.5</v>
      </c>
      <c r="H1310">
        <v>92</v>
      </c>
      <c r="I1310">
        <v>34.770000000000003</v>
      </c>
      <c r="J1310">
        <v>139.6</v>
      </c>
      <c r="K1310">
        <v>121</v>
      </c>
      <c r="L1310">
        <v>11.87</v>
      </c>
      <c r="M1310">
        <v>205</v>
      </c>
      <c r="N1310">
        <v>103</v>
      </c>
      <c r="O1310">
        <v>9.23</v>
      </c>
      <c r="P1310">
        <v>8.6</v>
      </c>
      <c r="Q1310">
        <v>5</v>
      </c>
      <c r="R1310">
        <v>2.3199999999999998</v>
      </c>
      <c r="S1310">
        <v>2</v>
      </c>
      <c r="T1310" t="s">
        <v>22</v>
      </c>
      <c r="U1310">
        <f t="shared" si="41"/>
        <v>0</v>
      </c>
      <c r="V1310">
        <f>IF(Table2[[#This Row],[international_plan]]="yes",1,0)</f>
        <v>0</v>
      </c>
      <c r="W1310">
        <f>IF(Table2[[#This Row],[voice_mail_plan]]="yes",1,0)</f>
        <v>1</v>
      </c>
      <c r="X1310" t="str">
        <f t="shared" si="40"/>
        <v>High</v>
      </c>
      <c r="Y1310" t="str">
        <f>IF(Table2[[#This Row],[total_intl_charge]] &gt; AVERAGE($R$2:$R$4245),"High","Low")</f>
        <v>Low</v>
      </c>
      <c r="Z1310" t="str">
        <f>IF(AND(G1310&gt;AVERAGE(train!$G$2:$G$4251),K1310&gt;AVERAGE(train!$K$2:$K$4251)),"High Day &amp; Eve",IF(AND(G1310&gt;AVERAGE(train!$G$2:$G$4251),K1310&lt;=AVERAGE(train!$K$2:$K$4251)),"High Day Only",IF(AND(G1310&lt;=AVERAGE(train!$G$2:$G$4251),K1310&gt;AVERAGE(train!$K$2:$K$4251)),"High Eve Only","Low Usage")))</f>
        <v>High Day &amp; Eve</v>
      </c>
    </row>
    <row r="1311" spans="1:26">
      <c r="A1311" t="s">
        <v>40</v>
      </c>
      <c r="B1311">
        <v>106</v>
      </c>
      <c r="C1311" t="s">
        <v>25</v>
      </c>
      <c r="D1311" t="s">
        <v>22</v>
      </c>
      <c r="E1311" t="s">
        <v>22</v>
      </c>
      <c r="F1311">
        <v>0</v>
      </c>
      <c r="G1311">
        <v>178.4</v>
      </c>
      <c r="H1311">
        <v>143</v>
      </c>
      <c r="I1311">
        <v>30.33</v>
      </c>
      <c r="J1311">
        <v>247</v>
      </c>
      <c r="K1311">
        <v>123</v>
      </c>
      <c r="L1311">
        <v>21</v>
      </c>
      <c r="M1311">
        <v>259.89999999999998</v>
      </c>
      <c r="N1311">
        <v>105</v>
      </c>
      <c r="O1311">
        <v>11.7</v>
      </c>
      <c r="P1311">
        <v>9.6</v>
      </c>
      <c r="Q1311">
        <v>2</v>
      </c>
      <c r="R1311">
        <v>2.59</v>
      </c>
      <c r="S1311">
        <v>0</v>
      </c>
      <c r="T1311" t="s">
        <v>22</v>
      </c>
      <c r="U1311">
        <f t="shared" si="41"/>
        <v>0</v>
      </c>
      <c r="V1311">
        <f>IF(Table2[[#This Row],[international_plan]]="yes",1,0)</f>
        <v>0</v>
      </c>
      <c r="W1311">
        <f>IF(Table2[[#This Row],[voice_mail_plan]]="yes",1,0)</f>
        <v>0</v>
      </c>
      <c r="X1311" t="str">
        <f t="shared" si="40"/>
        <v>High</v>
      </c>
      <c r="Y1311" t="str">
        <f>IF(Table2[[#This Row],[total_intl_charge]] &gt; AVERAGE($R$2:$R$4245),"High","Low")</f>
        <v>Low</v>
      </c>
      <c r="Z1311" t="str">
        <f>IF(AND(G1311&gt;AVERAGE(train!$G$2:$G$4251),K1311&gt;AVERAGE(train!$K$2:$K$4251)),"High Day &amp; Eve",IF(AND(G1311&gt;AVERAGE(train!$G$2:$G$4251),K1311&lt;=AVERAGE(train!$K$2:$K$4251)),"High Day Only",IF(AND(G1311&lt;=AVERAGE(train!$G$2:$G$4251),K1311&gt;AVERAGE(train!$K$2:$K$4251)),"High Eve Only","Low Usage")))</f>
        <v>High Eve Only</v>
      </c>
    </row>
    <row r="1312" spans="1:26">
      <c r="A1312" t="s">
        <v>60</v>
      </c>
      <c r="B1312">
        <v>52</v>
      </c>
      <c r="C1312" t="s">
        <v>21</v>
      </c>
      <c r="D1312" t="s">
        <v>22</v>
      </c>
      <c r="E1312" t="s">
        <v>23</v>
      </c>
      <c r="F1312">
        <v>32</v>
      </c>
      <c r="G1312">
        <v>130.1</v>
      </c>
      <c r="H1312">
        <v>68</v>
      </c>
      <c r="I1312">
        <v>22.12</v>
      </c>
      <c r="J1312">
        <v>247.2</v>
      </c>
      <c r="K1312">
        <v>77</v>
      </c>
      <c r="L1312">
        <v>21.01</v>
      </c>
      <c r="M1312">
        <v>289.39999999999998</v>
      </c>
      <c r="N1312">
        <v>87</v>
      </c>
      <c r="O1312">
        <v>13.02</v>
      </c>
      <c r="P1312">
        <v>13.5</v>
      </c>
      <c r="Q1312">
        <v>5</v>
      </c>
      <c r="R1312">
        <v>3.65</v>
      </c>
      <c r="S1312">
        <v>2</v>
      </c>
      <c r="T1312" t="s">
        <v>22</v>
      </c>
      <c r="U1312">
        <f t="shared" si="41"/>
        <v>0</v>
      </c>
      <c r="V1312">
        <f>IF(Table2[[#This Row],[international_plan]]="yes",1,0)</f>
        <v>0</v>
      </c>
      <c r="W1312">
        <f>IF(Table2[[#This Row],[voice_mail_plan]]="yes",1,0)</f>
        <v>1</v>
      </c>
      <c r="X1312" t="str">
        <f t="shared" si="40"/>
        <v>Low</v>
      </c>
      <c r="Y1312" t="str">
        <f>IF(Table2[[#This Row],[total_intl_charge]] &gt; AVERAGE($R$2:$R$4245),"High","Low")</f>
        <v>High</v>
      </c>
      <c r="Z1312" t="str">
        <f>IF(AND(G1312&gt;AVERAGE(train!$G$2:$G$4251),K1312&gt;AVERAGE(train!$K$2:$K$4251)),"High Day &amp; Eve",IF(AND(G1312&gt;AVERAGE(train!$G$2:$G$4251),K1312&lt;=AVERAGE(train!$K$2:$K$4251)),"High Day Only",IF(AND(G1312&lt;=AVERAGE(train!$G$2:$G$4251),K1312&gt;AVERAGE(train!$K$2:$K$4251)),"High Eve Only","Low Usage")))</f>
        <v>Low Usage</v>
      </c>
    </row>
    <row r="1313" spans="1:26">
      <c r="A1313" t="s">
        <v>54</v>
      </c>
      <c r="B1313">
        <v>79</v>
      </c>
      <c r="C1313" t="s">
        <v>21</v>
      </c>
      <c r="D1313" t="s">
        <v>22</v>
      </c>
      <c r="E1313" t="s">
        <v>23</v>
      </c>
      <c r="F1313">
        <v>34</v>
      </c>
      <c r="G1313">
        <v>103.7</v>
      </c>
      <c r="H1313">
        <v>100</v>
      </c>
      <c r="I1313">
        <v>17.63</v>
      </c>
      <c r="J1313">
        <v>236.3</v>
      </c>
      <c r="K1313">
        <v>78</v>
      </c>
      <c r="L1313">
        <v>20.09</v>
      </c>
      <c r="M1313">
        <v>256.60000000000002</v>
      </c>
      <c r="N1313">
        <v>102</v>
      </c>
      <c r="O1313">
        <v>11.55</v>
      </c>
      <c r="P1313">
        <v>14.8</v>
      </c>
      <c r="Q1313">
        <v>4</v>
      </c>
      <c r="R1313">
        <v>4</v>
      </c>
      <c r="S1313">
        <v>2</v>
      </c>
      <c r="T1313" t="s">
        <v>22</v>
      </c>
      <c r="U1313">
        <f t="shared" si="41"/>
        <v>0</v>
      </c>
      <c r="V1313">
        <f>IF(Table2[[#This Row],[international_plan]]="yes",1,0)</f>
        <v>0</v>
      </c>
      <c r="W1313">
        <f>IF(Table2[[#This Row],[voice_mail_plan]]="yes",1,0)</f>
        <v>1</v>
      </c>
      <c r="X1313" t="str">
        <f t="shared" si="40"/>
        <v>Medium</v>
      </c>
      <c r="Y1313" t="str">
        <f>IF(Table2[[#This Row],[total_intl_charge]] &gt; AVERAGE($R$2:$R$4245),"High","Low")</f>
        <v>High</v>
      </c>
      <c r="Z1313" t="str">
        <f>IF(AND(G1313&gt;AVERAGE(train!$G$2:$G$4251),K1313&gt;AVERAGE(train!$K$2:$K$4251)),"High Day &amp; Eve",IF(AND(G1313&gt;AVERAGE(train!$G$2:$G$4251),K1313&lt;=AVERAGE(train!$K$2:$K$4251)),"High Day Only",IF(AND(G1313&lt;=AVERAGE(train!$G$2:$G$4251),K1313&gt;AVERAGE(train!$K$2:$K$4251)),"High Eve Only","Low Usage")))</f>
        <v>Low Usage</v>
      </c>
    </row>
    <row r="1314" spans="1:26">
      <c r="A1314" t="s">
        <v>53</v>
      </c>
      <c r="B1314">
        <v>135</v>
      </c>
      <c r="C1314" t="s">
        <v>21</v>
      </c>
      <c r="D1314" t="s">
        <v>22</v>
      </c>
      <c r="E1314" t="s">
        <v>22</v>
      </c>
      <c r="F1314">
        <v>0</v>
      </c>
      <c r="G1314">
        <v>239.9</v>
      </c>
      <c r="H1314">
        <v>91</v>
      </c>
      <c r="I1314">
        <v>40.78</v>
      </c>
      <c r="J1314">
        <v>177.1</v>
      </c>
      <c r="K1314">
        <v>104</v>
      </c>
      <c r="L1314">
        <v>15.05</v>
      </c>
      <c r="M1314">
        <v>217.2</v>
      </c>
      <c r="N1314">
        <v>118</v>
      </c>
      <c r="O1314">
        <v>9.77</v>
      </c>
      <c r="P1314">
        <v>5.9</v>
      </c>
      <c r="Q1314">
        <v>3</v>
      </c>
      <c r="R1314">
        <v>1.59</v>
      </c>
      <c r="S1314">
        <v>2</v>
      </c>
      <c r="T1314" t="s">
        <v>22</v>
      </c>
      <c r="U1314">
        <f t="shared" si="41"/>
        <v>0</v>
      </c>
      <c r="V1314">
        <f>IF(Table2[[#This Row],[international_plan]]="yes",1,0)</f>
        <v>0</v>
      </c>
      <c r="W1314">
        <f>IF(Table2[[#This Row],[voice_mail_plan]]="yes",1,0)</f>
        <v>0</v>
      </c>
      <c r="X1314" t="str">
        <f t="shared" si="40"/>
        <v>Very High</v>
      </c>
      <c r="Y1314" t="str">
        <f>IF(Table2[[#This Row],[total_intl_charge]] &gt; AVERAGE($R$2:$R$4245),"High","Low")</f>
        <v>Low</v>
      </c>
      <c r="Z1314" t="str">
        <f>IF(AND(G1314&gt;AVERAGE(train!$G$2:$G$4251),K1314&gt;AVERAGE(train!$K$2:$K$4251)),"High Day &amp; Eve",IF(AND(G1314&gt;AVERAGE(train!$G$2:$G$4251),K1314&lt;=AVERAGE(train!$K$2:$K$4251)),"High Day Only",IF(AND(G1314&lt;=AVERAGE(train!$G$2:$G$4251),K1314&gt;AVERAGE(train!$K$2:$K$4251)),"High Eve Only","Low Usage")))</f>
        <v>High Day &amp; Eve</v>
      </c>
    </row>
    <row r="1315" spans="1:26">
      <c r="A1315" t="s">
        <v>67</v>
      </c>
      <c r="B1315">
        <v>70</v>
      </c>
      <c r="C1315" t="s">
        <v>25</v>
      </c>
      <c r="D1315" t="s">
        <v>22</v>
      </c>
      <c r="E1315" t="s">
        <v>22</v>
      </c>
      <c r="F1315">
        <v>0</v>
      </c>
      <c r="G1315">
        <v>148.4</v>
      </c>
      <c r="H1315">
        <v>110</v>
      </c>
      <c r="I1315">
        <v>25.23</v>
      </c>
      <c r="J1315">
        <v>267.10000000000002</v>
      </c>
      <c r="K1315">
        <v>90</v>
      </c>
      <c r="L1315">
        <v>22.7</v>
      </c>
      <c r="M1315">
        <v>151.5</v>
      </c>
      <c r="N1315">
        <v>101</v>
      </c>
      <c r="O1315">
        <v>6.82</v>
      </c>
      <c r="P1315">
        <v>8.9</v>
      </c>
      <c r="Q1315">
        <v>4</v>
      </c>
      <c r="R1315">
        <v>2.4</v>
      </c>
      <c r="S1315">
        <v>0</v>
      </c>
      <c r="T1315" t="s">
        <v>22</v>
      </c>
      <c r="U1315">
        <f t="shared" si="41"/>
        <v>0</v>
      </c>
      <c r="V1315">
        <f>IF(Table2[[#This Row],[international_plan]]="yes",1,0)</f>
        <v>0</v>
      </c>
      <c r="W1315">
        <f>IF(Table2[[#This Row],[voice_mail_plan]]="yes",1,0)</f>
        <v>0</v>
      </c>
      <c r="X1315" t="str">
        <f t="shared" si="40"/>
        <v>Low</v>
      </c>
      <c r="Y1315" t="str">
        <f>IF(Table2[[#This Row],[total_intl_charge]] &gt; AVERAGE($R$2:$R$4245),"High","Low")</f>
        <v>Low</v>
      </c>
      <c r="Z1315" t="str">
        <f>IF(AND(G1315&gt;AVERAGE(train!$G$2:$G$4251),K1315&gt;AVERAGE(train!$K$2:$K$4251)),"High Day &amp; Eve",IF(AND(G1315&gt;AVERAGE(train!$G$2:$G$4251),K1315&lt;=AVERAGE(train!$K$2:$K$4251)),"High Day Only",IF(AND(G1315&lt;=AVERAGE(train!$G$2:$G$4251),K1315&gt;AVERAGE(train!$K$2:$K$4251)),"High Eve Only","Low Usage")))</f>
        <v>Low Usage</v>
      </c>
    </row>
    <row r="1316" spans="1:26">
      <c r="A1316" t="s">
        <v>27</v>
      </c>
      <c r="B1316">
        <v>80</v>
      </c>
      <c r="C1316" t="s">
        <v>25</v>
      </c>
      <c r="D1316" t="s">
        <v>22</v>
      </c>
      <c r="E1316" t="s">
        <v>22</v>
      </c>
      <c r="F1316">
        <v>0</v>
      </c>
      <c r="G1316">
        <v>148.6</v>
      </c>
      <c r="H1316">
        <v>106</v>
      </c>
      <c r="I1316">
        <v>25.26</v>
      </c>
      <c r="J1316">
        <v>210.8</v>
      </c>
      <c r="K1316">
        <v>65</v>
      </c>
      <c r="L1316">
        <v>17.920000000000002</v>
      </c>
      <c r="M1316">
        <v>203.7</v>
      </c>
      <c r="N1316">
        <v>86</v>
      </c>
      <c r="O1316">
        <v>9.17</v>
      </c>
      <c r="P1316">
        <v>10</v>
      </c>
      <c r="Q1316">
        <v>2</v>
      </c>
      <c r="R1316">
        <v>2.7</v>
      </c>
      <c r="S1316">
        <v>2</v>
      </c>
      <c r="T1316" t="s">
        <v>22</v>
      </c>
      <c r="U1316">
        <f t="shared" si="41"/>
        <v>0</v>
      </c>
      <c r="V1316">
        <f>IF(Table2[[#This Row],[international_plan]]="yes",1,0)</f>
        <v>0</v>
      </c>
      <c r="W1316">
        <f>IF(Table2[[#This Row],[voice_mail_plan]]="yes",1,0)</f>
        <v>0</v>
      </c>
      <c r="X1316" t="str">
        <f t="shared" si="40"/>
        <v>Medium</v>
      </c>
      <c r="Y1316" t="str">
        <f>IF(Table2[[#This Row],[total_intl_charge]] &gt; AVERAGE($R$2:$R$4245),"High","Low")</f>
        <v>Low</v>
      </c>
      <c r="Z1316" t="str">
        <f>IF(AND(G1316&gt;AVERAGE(train!$G$2:$G$4251),K1316&gt;AVERAGE(train!$K$2:$K$4251)),"High Day &amp; Eve",IF(AND(G1316&gt;AVERAGE(train!$G$2:$G$4251),K1316&lt;=AVERAGE(train!$K$2:$K$4251)),"High Day Only",IF(AND(G1316&lt;=AVERAGE(train!$G$2:$G$4251),K1316&gt;AVERAGE(train!$K$2:$K$4251)),"High Eve Only","Low Usage")))</f>
        <v>Low Usage</v>
      </c>
    </row>
    <row r="1317" spans="1:26">
      <c r="A1317" t="s">
        <v>56</v>
      </c>
      <c r="B1317">
        <v>37</v>
      </c>
      <c r="C1317" t="s">
        <v>21</v>
      </c>
      <c r="D1317" t="s">
        <v>22</v>
      </c>
      <c r="E1317" t="s">
        <v>22</v>
      </c>
      <c r="F1317">
        <v>0</v>
      </c>
      <c r="G1317">
        <v>191.1</v>
      </c>
      <c r="H1317">
        <v>69</v>
      </c>
      <c r="I1317">
        <v>32.49</v>
      </c>
      <c r="J1317">
        <v>129.19999999999999</v>
      </c>
      <c r="K1317">
        <v>113</v>
      </c>
      <c r="L1317">
        <v>10.98</v>
      </c>
      <c r="M1317">
        <v>207.5</v>
      </c>
      <c r="N1317">
        <v>117</v>
      </c>
      <c r="O1317">
        <v>9.34</v>
      </c>
      <c r="P1317">
        <v>12.9</v>
      </c>
      <c r="Q1317">
        <v>1</v>
      </c>
      <c r="R1317">
        <v>3.48</v>
      </c>
      <c r="S1317">
        <v>0</v>
      </c>
      <c r="T1317" t="s">
        <v>22</v>
      </c>
      <c r="U1317">
        <f t="shared" si="41"/>
        <v>0</v>
      </c>
      <c r="V1317">
        <f>IF(Table2[[#This Row],[international_plan]]="yes",1,0)</f>
        <v>0</v>
      </c>
      <c r="W1317">
        <f>IF(Table2[[#This Row],[voice_mail_plan]]="yes",1,0)</f>
        <v>0</v>
      </c>
      <c r="X1317" t="str">
        <f t="shared" si="40"/>
        <v>Low</v>
      </c>
      <c r="Y1317" t="str">
        <f>IF(Table2[[#This Row],[total_intl_charge]] &gt; AVERAGE($R$2:$R$4245),"High","Low")</f>
        <v>High</v>
      </c>
      <c r="Z1317" t="str">
        <f>IF(AND(G1317&gt;AVERAGE(train!$G$2:$G$4251),K1317&gt;AVERAGE(train!$K$2:$K$4251)),"High Day &amp; Eve",IF(AND(G1317&gt;AVERAGE(train!$G$2:$G$4251),K1317&lt;=AVERAGE(train!$K$2:$K$4251)),"High Day Only",IF(AND(G1317&lt;=AVERAGE(train!$G$2:$G$4251),K1317&gt;AVERAGE(train!$K$2:$K$4251)),"High Eve Only","Low Usage")))</f>
        <v>High Day &amp; Eve</v>
      </c>
    </row>
    <row r="1318" spans="1:26">
      <c r="A1318" t="s">
        <v>60</v>
      </c>
      <c r="B1318">
        <v>161</v>
      </c>
      <c r="C1318" t="s">
        <v>21</v>
      </c>
      <c r="D1318" t="s">
        <v>22</v>
      </c>
      <c r="E1318" t="s">
        <v>23</v>
      </c>
      <c r="F1318">
        <v>39</v>
      </c>
      <c r="G1318">
        <v>218.5</v>
      </c>
      <c r="H1318">
        <v>76</v>
      </c>
      <c r="I1318">
        <v>37.15</v>
      </c>
      <c r="J1318">
        <v>112.7</v>
      </c>
      <c r="K1318">
        <v>94</v>
      </c>
      <c r="L1318">
        <v>9.58</v>
      </c>
      <c r="M1318">
        <v>205.1</v>
      </c>
      <c r="N1318">
        <v>121</v>
      </c>
      <c r="O1318">
        <v>9.23</v>
      </c>
      <c r="P1318">
        <v>7.3</v>
      </c>
      <c r="Q1318">
        <v>4</v>
      </c>
      <c r="R1318">
        <v>1.97</v>
      </c>
      <c r="S1318">
        <v>1</v>
      </c>
      <c r="T1318" t="s">
        <v>22</v>
      </c>
      <c r="U1318">
        <f t="shared" si="41"/>
        <v>0</v>
      </c>
      <c r="V1318">
        <f>IF(Table2[[#This Row],[international_plan]]="yes",1,0)</f>
        <v>0</v>
      </c>
      <c r="W1318">
        <f>IF(Table2[[#This Row],[voice_mail_plan]]="yes",1,0)</f>
        <v>1</v>
      </c>
      <c r="X1318" t="str">
        <f t="shared" si="40"/>
        <v>Very High</v>
      </c>
      <c r="Y1318" t="str">
        <f>IF(Table2[[#This Row],[total_intl_charge]] &gt; AVERAGE($R$2:$R$4245),"High","Low")</f>
        <v>Low</v>
      </c>
      <c r="Z1318" t="str">
        <f>IF(AND(G1318&gt;AVERAGE(train!$G$2:$G$4251),K1318&gt;AVERAGE(train!$K$2:$K$4251)),"High Day &amp; Eve",IF(AND(G1318&gt;AVERAGE(train!$G$2:$G$4251),K1318&lt;=AVERAGE(train!$K$2:$K$4251)),"High Day Only",IF(AND(G1318&lt;=AVERAGE(train!$G$2:$G$4251),K1318&gt;AVERAGE(train!$K$2:$K$4251)),"High Eve Only","Low Usage")))</f>
        <v>High Day Only</v>
      </c>
    </row>
    <row r="1319" spans="1:26">
      <c r="A1319" t="s">
        <v>64</v>
      </c>
      <c r="B1319">
        <v>137</v>
      </c>
      <c r="C1319" t="s">
        <v>28</v>
      </c>
      <c r="D1319" t="s">
        <v>22</v>
      </c>
      <c r="E1319" t="s">
        <v>22</v>
      </c>
      <c r="F1319">
        <v>0</v>
      </c>
      <c r="G1319">
        <v>97.5</v>
      </c>
      <c r="H1319">
        <v>95</v>
      </c>
      <c r="I1319">
        <v>16.579999999999998</v>
      </c>
      <c r="J1319">
        <v>195.8</v>
      </c>
      <c r="K1319">
        <v>82</v>
      </c>
      <c r="L1319">
        <v>16.64</v>
      </c>
      <c r="M1319">
        <v>288.8</v>
      </c>
      <c r="N1319">
        <v>78</v>
      </c>
      <c r="O1319">
        <v>13</v>
      </c>
      <c r="P1319">
        <v>0</v>
      </c>
      <c r="Q1319">
        <v>0</v>
      </c>
      <c r="R1319">
        <v>0</v>
      </c>
      <c r="S1319">
        <v>1</v>
      </c>
      <c r="T1319" t="s">
        <v>22</v>
      </c>
      <c r="U1319">
        <f t="shared" si="41"/>
        <v>0</v>
      </c>
      <c r="V1319">
        <f>IF(Table2[[#This Row],[international_plan]]="yes",1,0)</f>
        <v>0</v>
      </c>
      <c r="W1319">
        <f>IF(Table2[[#This Row],[voice_mail_plan]]="yes",1,0)</f>
        <v>0</v>
      </c>
      <c r="X1319" t="str">
        <f t="shared" si="40"/>
        <v>Very High</v>
      </c>
      <c r="Y1319" t="str">
        <f>IF(Table2[[#This Row],[total_intl_charge]] &gt; AVERAGE($R$2:$R$4245),"High","Low")</f>
        <v>Low</v>
      </c>
      <c r="Z1319" t="str">
        <f>IF(AND(G1319&gt;AVERAGE(train!$G$2:$G$4251),K1319&gt;AVERAGE(train!$K$2:$K$4251)),"High Day &amp; Eve",IF(AND(G1319&gt;AVERAGE(train!$G$2:$G$4251),K1319&lt;=AVERAGE(train!$K$2:$K$4251)),"High Day Only",IF(AND(G1319&lt;=AVERAGE(train!$G$2:$G$4251),K1319&gt;AVERAGE(train!$K$2:$K$4251)),"High Eve Only","Low Usage")))</f>
        <v>Low Usage</v>
      </c>
    </row>
    <row r="1320" spans="1:26">
      <c r="A1320" t="s">
        <v>74</v>
      </c>
      <c r="B1320">
        <v>123</v>
      </c>
      <c r="C1320" t="s">
        <v>21</v>
      </c>
      <c r="D1320" t="s">
        <v>22</v>
      </c>
      <c r="E1320" t="s">
        <v>22</v>
      </c>
      <c r="F1320">
        <v>0</v>
      </c>
      <c r="G1320">
        <v>128.69999999999999</v>
      </c>
      <c r="H1320">
        <v>126</v>
      </c>
      <c r="I1320">
        <v>21.88</v>
      </c>
      <c r="J1320">
        <v>117.6</v>
      </c>
      <c r="K1320">
        <v>94</v>
      </c>
      <c r="L1320">
        <v>10</v>
      </c>
      <c r="M1320">
        <v>198.4</v>
      </c>
      <c r="N1320">
        <v>132</v>
      </c>
      <c r="O1320">
        <v>8.93</v>
      </c>
      <c r="P1320">
        <v>10.8</v>
      </c>
      <c r="Q1320">
        <v>5</v>
      </c>
      <c r="R1320">
        <v>2.92</v>
      </c>
      <c r="S1320">
        <v>0</v>
      </c>
      <c r="T1320" t="s">
        <v>22</v>
      </c>
      <c r="U1320">
        <f t="shared" si="41"/>
        <v>0</v>
      </c>
      <c r="V1320">
        <f>IF(Table2[[#This Row],[international_plan]]="yes",1,0)</f>
        <v>0</v>
      </c>
      <c r="W1320">
        <f>IF(Table2[[#This Row],[voice_mail_plan]]="yes",1,0)</f>
        <v>0</v>
      </c>
      <c r="X1320" t="str">
        <f t="shared" si="40"/>
        <v>High</v>
      </c>
      <c r="Y1320" t="str">
        <f>IF(Table2[[#This Row],[total_intl_charge]] &gt; AVERAGE($R$2:$R$4245),"High","Low")</f>
        <v>High</v>
      </c>
      <c r="Z1320" t="str">
        <f>IF(AND(G1320&gt;AVERAGE(train!$G$2:$G$4251),K1320&gt;AVERAGE(train!$K$2:$K$4251)),"High Day &amp; Eve",IF(AND(G1320&gt;AVERAGE(train!$G$2:$G$4251),K1320&lt;=AVERAGE(train!$K$2:$K$4251)),"High Day Only",IF(AND(G1320&lt;=AVERAGE(train!$G$2:$G$4251),K1320&gt;AVERAGE(train!$K$2:$K$4251)),"High Eve Only","Low Usage")))</f>
        <v>Low Usage</v>
      </c>
    </row>
    <row r="1321" spans="1:26">
      <c r="A1321" t="s">
        <v>31</v>
      </c>
      <c r="B1321">
        <v>80</v>
      </c>
      <c r="C1321" t="s">
        <v>21</v>
      </c>
      <c r="D1321" t="s">
        <v>22</v>
      </c>
      <c r="E1321" t="s">
        <v>23</v>
      </c>
      <c r="F1321">
        <v>38</v>
      </c>
      <c r="G1321">
        <v>236.6</v>
      </c>
      <c r="H1321">
        <v>69</v>
      </c>
      <c r="I1321">
        <v>40.22</v>
      </c>
      <c r="J1321">
        <v>197.5</v>
      </c>
      <c r="K1321">
        <v>68</v>
      </c>
      <c r="L1321">
        <v>16.79</v>
      </c>
      <c r="M1321">
        <v>209.5</v>
      </c>
      <c r="N1321">
        <v>102</v>
      </c>
      <c r="O1321">
        <v>9.43</v>
      </c>
      <c r="P1321">
        <v>9.5</v>
      </c>
      <c r="Q1321">
        <v>10</v>
      </c>
      <c r="R1321">
        <v>2.57</v>
      </c>
      <c r="S1321">
        <v>2</v>
      </c>
      <c r="T1321" t="s">
        <v>22</v>
      </c>
      <c r="U1321">
        <f t="shared" si="41"/>
        <v>0</v>
      </c>
      <c r="V1321">
        <f>IF(Table2[[#This Row],[international_plan]]="yes",1,0)</f>
        <v>0</v>
      </c>
      <c r="W1321">
        <f>IF(Table2[[#This Row],[voice_mail_plan]]="yes",1,0)</f>
        <v>1</v>
      </c>
      <c r="X1321" t="str">
        <f t="shared" si="40"/>
        <v>Medium</v>
      </c>
      <c r="Y1321" t="str">
        <f>IF(Table2[[#This Row],[total_intl_charge]] &gt; AVERAGE($R$2:$R$4245),"High","Low")</f>
        <v>Low</v>
      </c>
      <c r="Z1321" t="str">
        <f>IF(AND(G1321&gt;AVERAGE(train!$G$2:$G$4251),K1321&gt;AVERAGE(train!$K$2:$K$4251)),"High Day &amp; Eve",IF(AND(G1321&gt;AVERAGE(train!$G$2:$G$4251),K1321&lt;=AVERAGE(train!$K$2:$K$4251)),"High Day Only",IF(AND(G1321&lt;=AVERAGE(train!$G$2:$G$4251),K1321&gt;AVERAGE(train!$K$2:$K$4251)),"High Eve Only","Low Usage")))</f>
        <v>High Day Only</v>
      </c>
    </row>
    <row r="1322" spans="1:26">
      <c r="A1322" t="s">
        <v>31</v>
      </c>
      <c r="B1322">
        <v>94</v>
      </c>
      <c r="C1322" t="s">
        <v>21</v>
      </c>
      <c r="D1322" t="s">
        <v>22</v>
      </c>
      <c r="E1322" t="s">
        <v>22</v>
      </c>
      <c r="F1322">
        <v>0</v>
      </c>
      <c r="G1322">
        <v>85.9</v>
      </c>
      <c r="H1322">
        <v>113</v>
      </c>
      <c r="I1322">
        <v>14.6</v>
      </c>
      <c r="J1322">
        <v>226.7</v>
      </c>
      <c r="K1322">
        <v>91</v>
      </c>
      <c r="L1322">
        <v>19.27</v>
      </c>
      <c r="M1322">
        <v>279.60000000000002</v>
      </c>
      <c r="N1322">
        <v>110</v>
      </c>
      <c r="O1322">
        <v>12.58</v>
      </c>
      <c r="P1322">
        <v>15.6</v>
      </c>
      <c r="Q1322">
        <v>16</v>
      </c>
      <c r="R1322">
        <v>4.21</v>
      </c>
      <c r="S1322">
        <v>0</v>
      </c>
      <c r="T1322" t="s">
        <v>22</v>
      </c>
      <c r="U1322">
        <f t="shared" si="41"/>
        <v>0</v>
      </c>
      <c r="V1322">
        <f>IF(Table2[[#This Row],[international_plan]]="yes",1,0)</f>
        <v>0</v>
      </c>
      <c r="W1322">
        <f>IF(Table2[[#This Row],[voice_mail_plan]]="yes",1,0)</f>
        <v>0</v>
      </c>
      <c r="X1322" t="str">
        <f t="shared" si="40"/>
        <v>Medium</v>
      </c>
      <c r="Y1322" t="str">
        <f>IF(Table2[[#This Row],[total_intl_charge]] &gt; AVERAGE($R$2:$R$4245),"High","Low")</f>
        <v>High</v>
      </c>
      <c r="Z1322" t="str">
        <f>IF(AND(G1322&gt;AVERAGE(train!$G$2:$G$4251),K1322&gt;AVERAGE(train!$K$2:$K$4251)),"High Day &amp; Eve",IF(AND(G1322&gt;AVERAGE(train!$G$2:$G$4251),K1322&lt;=AVERAGE(train!$K$2:$K$4251)),"High Day Only",IF(AND(G1322&lt;=AVERAGE(train!$G$2:$G$4251),K1322&gt;AVERAGE(train!$K$2:$K$4251)),"High Eve Only","Low Usage")))</f>
        <v>Low Usage</v>
      </c>
    </row>
    <row r="1323" spans="1:26">
      <c r="A1323" t="s">
        <v>69</v>
      </c>
      <c r="B1323">
        <v>105</v>
      </c>
      <c r="C1323" t="s">
        <v>21</v>
      </c>
      <c r="D1323" t="s">
        <v>22</v>
      </c>
      <c r="E1323" t="s">
        <v>23</v>
      </c>
      <c r="F1323">
        <v>27</v>
      </c>
      <c r="G1323">
        <v>141.19999999999999</v>
      </c>
      <c r="H1323">
        <v>96</v>
      </c>
      <c r="I1323">
        <v>24</v>
      </c>
      <c r="J1323">
        <v>167.7</v>
      </c>
      <c r="K1323">
        <v>94</v>
      </c>
      <c r="L1323">
        <v>14.25</v>
      </c>
      <c r="M1323">
        <v>274.39999999999998</v>
      </c>
      <c r="N1323">
        <v>101</v>
      </c>
      <c r="O1323">
        <v>12.35</v>
      </c>
      <c r="P1323">
        <v>11.4</v>
      </c>
      <c r="Q1323">
        <v>2</v>
      </c>
      <c r="R1323">
        <v>3.08</v>
      </c>
      <c r="S1323">
        <v>1</v>
      </c>
      <c r="T1323" t="s">
        <v>22</v>
      </c>
      <c r="U1323">
        <f t="shared" si="41"/>
        <v>0</v>
      </c>
      <c r="V1323">
        <f>IF(Table2[[#This Row],[international_plan]]="yes",1,0)</f>
        <v>0</v>
      </c>
      <c r="W1323">
        <f>IF(Table2[[#This Row],[voice_mail_plan]]="yes",1,0)</f>
        <v>1</v>
      </c>
      <c r="X1323" t="str">
        <f t="shared" si="40"/>
        <v>High</v>
      </c>
      <c r="Y1323" t="str">
        <f>IF(Table2[[#This Row],[total_intl_charge]] &gt; AVERAGE($R$2:$R$4245),"High","Low")</f>
        <v>High</v>
      </c>
      <c r="Z1323" t="str">
        <f>IF(AND(G1323&gt;AVERAGE(train!$G$2:$G$4251),K1323&gt;AVERAGE(train!$K$2:$K$4251)),"High Day &amp; Eve",IF(AND(G1323&gt;AVERAGE(train!$G$2:$G$4251),K1323&lt;=AVERAGE(train!$K$2:$K$4251)),"High Day Only",IF(AND(G1323&lt;=AVERAGE(train!$G$2:$G$4251),K1323&gt;AVERAGE(train!$K$2:$K$4251)),"High Eve Only","Low Usage")))</f>
        <v>Low Usage</v>
      </c>
    </row>
    <row r="1324" spans="1:26">
      <c r="A1324" t="s">
        <v>58</v>
      </c>
      <c r="B1324">
        <v>73</v>
      </c>
      <c r="C1324" t="s">
        <v>21</v>
      </c>
      <c r="D1324" t="s">
        <v>22</v>
      </c>
      <c r="E1324" t="s">
        <v>23</v>
      </c>
      <c r="F1324">
        <v>31</v>
      </c>
      <c r="G1324">
        <v>194.4</v>
      </c>
      <c r="H1324">
        <v>104</v>
      </c>
      <c r="I1324">
        <v>33.049999999999997</v>
      </c>
      <c r="J1324">
        <v>176</v>
      </c>
      <c r="K1324">
        <v>84</v>
      </c>
      <c r="L1324">
        <v>14.96</v>
      </c>
      <c r="M1324">
        <v>230.1</v>
      </c>
      <c r="N1324">
        <v>110</v>
      </c>
      <c r="O1324">
        <v>10.35</v>
      </c>
      <c r="P1324">
        <v>11.5</v>
      </c>
      <c r="Q1324">
        <v>3</v>
      </c>
      <c r="R1324">
        <v>3.11</v>
      </c>
      <c r="S1324">
        <v>0</v>
      </c>
      <c r="T1324" t="s">
        <v>22</v>
      </c>
      <c r="U1324">
        <f t="shared" si="41"/>
        <v>0</v>
      </c>
      <c r="V1324">
        <f>IF(Table2[[#This Row],[international_plan]]="yes",1,0)</f>
        <v>0</v>
      </c>
      <c r="W1324">
        <f>IF(Table2[[#This Row],[voice_mail_plan]]="yes",1,0)</f>
        <v>1</v>
      </c>
      <c r="X1324" t="str">
        <f t="shared" si="40"/>
        <v>Low</v>
      </c>
      <c r="Y1324" t="str">
        <f>IF(Table2[[#This Row],[total_intl_charge]] &gt; AVERAGE($R$2:$R$4245),"High","Low")</f>
        <v>High</v>
      </c>
      <c r="Z1324" t="str">
        <f>IF(AND(G1324&gt;AVERAGE(train!$G$2:$G$4251),K1324&gt;AVERAGE(train!$K$2:$K$4251)),"High Day &amp; Eve",IF(AND(G1324&gt;AVERAGE(train!$G$2:$G$4251),K1324&lt;=AVERAGE(train!$K$2:$K$4251)),"High Day Only",IF(AND(G1324&lt;=AVERAGE(train!$G$2:$G$4251),K1324&gt;AVERAGE(train!$K$2:$K$4251)),"High Eve Only","Low Usage")))</f>
        <v>High Day Only</v>
      </c>
    </row>
    <row r="1325" spans="1:26">
      <c r="A1325" t="s">
        <v>69</v>
      </c>
      <c r="B1325">
        <v>112</v>
      </c>
      <c r="C1325" t="s">
        <v>21</v>
      </c>
      <c r="D1325" t="s">
        <v>22</v>
      </c>
      <c r="E1325" t="s">
        <v>22</v>
      </c>
      <c r="F1325">
        <v>0</v>
      </c>
      <c r="G1325">
        <v>167.6</v>
      </c>
      <c r="H1325">
        <v>100</v>
      </c>
      <c r="I1325">
        <v>28.49</v>
      </c>
      <c r="J1325">
        <v>154.5</v>
      </c>
      <c r="K1325">
        <v>90</v>
      </c>
      <c r="L1325">
        <v>13.13</v>
      </c>
      <c r="M1325">
        <v>281.39999999999998</v>
      </c>
      <c r="N1325">
        <v>107</v>
      </c>
      <c r="O1325">
        <v>12.66</v>
      </c>
      <c r="P1325">
        <v>17.3</v>
      </c>
      <c r="Q1325">
        <v>3</v>
      </c>
      <c r="R1325">
        <v>4.67</v>
      </c>
      <c r="S1325">
        <v>2</v>
      </c>
      <c r="T1325" t="s">
        <v>22</v>
      </c>
      <c r="U1325">
        <f t="shared" si="41"/>
        <v>0</v>
      </c>
      <c r="V1325">
        <f>IF(Table2[[#This Row],[international_plan]]="yes",1,0)</f>
        <v>0</v>
      </c>
      <c r="W1325">
        <f>IF(Table2[[#This Row],[voice_mail_plan]]="yes",1,0)</f>
        <v>0</v>
      </c>
      <c r="X1325" t="str">
        <f t="shared" si="40"/>
        <v>High</v>
      </c>
      <c r="Y1325" t="str">
        <f>IF(Table2[[#This Row],[total_intl_charge]] &gt; AVERAGE($R$2:$R$4245),"High","Low")</f>
        <v>High</v>
      </c>
      <c r="Z1325" t="str">
        <f>IF(AND(G1325&gt;AVERAGE(train!$G$2:$G$4251),K1325&gt;AVERAGE(train!$K$2:$K$4251)),"High Day &amp; Eve",IF(AND(G1325&gt;AVERAGE(train!$G$2:$G$4251),K1325&lt;=AVERAGE(train!$K$2:$K$4251)),"High Day Only",IF(AND(G1325&lt;=AVERAGE(train!$G$2:$G$4251),K1325&gt;AVERAGE(train!$K$2:$K$4251)),"High Eve Only","Low Usage")))</f>
        <v>Low Usage</v>
      </c>
    </row>
    <row r="1326" spans="1:26">
      <c r="A1326" t="s">
        <v>72</v>
      </c>
      <c r="B1326">
        <v>179</v>
      </c>
      <c r="C1326" t="s">
        <v>25</v>
      </c>
      <c r="D1326" t="s">
        <v>22</v>
      </c>
      <c r="E1326" t="s">
        <v>22</v>
      </c>
      <c r="F1326">
        <v>0</v>
      </c>
      <c r="G1326">
        <v>234.5</v>
      </c>
      <c r="H1326">
        <v>134</v>
      </c>
      <c r="I1326">
        <v>39.869999999999997</v>
      </c>
      <c r="J1326">
        <v>164.2</v>
      </c>
      <c r="K1326">
        <v>94</v>
      </c>
      <c r="L1326">
        <v>13.96</v>
      </c>
      <c r="M1326">
        <v>191.4</v>
      </c>
      <c r="N1326">
        <v>72</v>
      </c>
      <c r="O1326">
        <v>8.61</v>
      </c>
      <c r="P1326">
        <v>6.1</v>
      </c>
      <c r="Q1326">
        <v>4</v>
      </c>
      <c r="R1326">
        <v>1.65</v>
      </c>
      <c r="S1326">
        <v>1</v>
      </c>
      <c r="T1326" t="s">
        <v>22</v>
      </c>
      <c r="U1326">
        <f t="shared" si="41"/>
        <v>0</v>
      </c>
      <c r="V1326">
        <f>IF(Table2[[#This Row],[international_plan]]="yes",1,0)</f>
        <v>0</v>
      </c>
      <c r="W1326">
        <f>IF(Table2[[#This Row],[voice_mail_plan]]="yes",1,0)</f>
        <v>0</v>
      </c>
      <c r="X1326" t="str">
        <f t="shared" si="40"/>
        <v>Very High</v>
      </c>
      <c r="Y1326" t="str">
        <f>IF(Table2[[#This Row],[total_intl_charge]] &gt; AVERAGE($R$2:$R$4245),"High","Low")</f>
        <v>Low</v>
      </c>
      <c r="Z1326" t="str">
        <f>IF(AND(G1326&gt;AVERAGE(train!$G$2:$G$4251),K1326&gt;AVERAGE(train!$K$2:$K$4251)),"High Day &amp; Eve",IF(AND(G1326&gt;AVERAGE(train!$G$2:$G$4251),K1326&lt;=AVERAGE(train!$K$2:$K$4251)),"High Day Only",IF(AND(G1326&lt;=AVERAGE(train!$G$2:$G$4251),K1326&gt;AVERAGE(train!$K$2:$K$4251)),"High Eve Only","Low Usage")))</f>
        <v>High Day Only</v>
      </c>
    </row>
    <row r="1327" spans="1:26">
      <c r="A1327" t="s">
        <v>27</v>
      </c>
      <c r="B1327">
        <v>57</v>
      </c>
      <c r="C1327" t="s">
        <v>28</v>
      </c>
      <c r="D1327" t="s">
        <v>22</v>
      </c>
      <c r="E1327" t="s">
        <v>22</v>
      </c>
      <c r="F1327">
        <v>0</v>
      </c>
      <c r="G1327">
        <v>154.19999999999999</v>
      </c>
      <c r="H1327">
        <v>78</v>
      </c>
      <c r="I1327">
        <v>26.21</v>
      </c>
      <c r="J1327">
        <v>196.7</v>
      </c>
      <c r="K1327">
        <v>85</v>
      </c>
      <c r="L1327">
        <v>16.72</v>
      </c>
      <c r="M1327">
        <v>253.5</v>
      </c>
      <c r="N1327">
        <v>97</v>
      </c>
      <c r="O1327">
        <v>11.41</v>
      </c>
      <c r="P1327">
        <v>10.1</v>
      </c>
      <c r="Q1327">
        <v>9</v>
      </c>
      <c r="R1327">
        <v>2.73</v>
      </c>
      <c r="S1327">
        <v>1</v>
      </c>
      <c r="T1327" t="s">
        <v>22</v>
      </c>
      <c r="U1327">
        <f t="shared" si="41"/>
        <v>0</v>
      </c>
      <c r="V1327">
        <f>IF(Table2[[#This Row],[international_plan]]="yes",1,0)</f>
        <v>0</v>
      </c>
      <c r="W1327">
        <f>IF(Table2[[#This Row],[voice_mail_plan]]="yes",1,0)</f>
        <v>0</v>
      </c>
      <c r="X1327" t="str">
        <f t="shared" si="40"/>
        <v>Low</v>
      </c>
      <c r="Y1327" t="str">
        <f>IF(Table2[[#This Row],[total_intl_charge]] &gt; AVERAGE($R$2:$R$4245),"High","Low")</f>
        <v>Low</v>
      </c>
      <c r="Z1327" t="str">
        <f>IF(AND(G1327&gt;AVERAGE(train!$G$2:$G$4251),K1327&gt;AVERAGE(train!$K$2:$K$4251)),"High Day &amp; Eve",IF(AND(G1327&gt;AVERAGE(train!$G$2:$G$4251),K1327&lt;=AVERAGE(train!$K$2:$K$4251)),"High Day Only",IF(AND(G1327&lt;=AVERAGE(train!$G$2:$G$4251),K1327&gt;AVERAGE(train!$K$2:$K$4251)),"High Eve Only","Low Usage")))</f>
        <v>Low Usage</v>
      </c>
    </row>
    <row r="1328" spans="1:26">
      <c r="A1328" t="s">
        <v>42</v>
      </c>
      <c r="B1328">
        <v>127</v>
      </c>
      <c r="C1328" t="s">
        <v>21</v>
      </c>
      <c r="D1328" t="s">
        <v>22</v>
      </c>
      <c r="E1328" t="s">
        <v>23</v>
      </c>
      <c r="F1328">
        <v>14</v>
      </c>
      <c r="G1328">
        <v>143.19999999999999</v>
      </c>
      <c r="H1328">
        <v>99</v>
      </c>
      <c r="I1328">
        <v>24.34</v>
      </c>
      <c r="J1328">
        <v>169.9</v>
      </c>
      <c r="K1328">
        <v>91</v>
      </c>
      <c r="L1328">
        <v>14.44</v>
      </c>
      <c r="M1328">
        <v>221.6</v>
      </c>
      <c r="N1328">
        <v>77</v>
      </c>
      <c r="O1328">
        <v>9.9700000000000006</v>
      </c>
      <c r="P1328">
        <v>11.6</v>
      </c>
      <c r="Q1328">
        <v>1</v>
      </c>
      <c r="R1328">
        <v>3.13</v>
      </c>
      <c r="S1328">
        <v>1</v>
      </c>
      <c r="T1328" t="s">
        <v>22</v>
      </c>
      <c r="U1328">
        <f t="shared" si="41"/>
        <v>0</v>
      </c>
      <c r="V1328">
        <f>IF(Table2[[#This Row],[international_plan]]="yes",1,0)</f>
        <v>0</v>
      </c>
      <c r="W1328">
        <f>IF(Table2[[#This Row],[voice_mail_plan]]="yes",1,0)</f>
        <v>1</v>
      </c>
      <c r="X1328" t="str">
        <f t="shared" si="40"/>
        <v>High</v>
      </c>
      <c r="Y1328" t="str">
        <f>IF(Table2[[#This Row],[total_intl_charge]] &gt; AVERAGE($R$2:$R$4245),"High","Low")</f>
        <v>High</v>
      </c>
      <c r="Z1328" t="str">
        <f>IF(AND(G1328&gt;AVERAGE(train!$G$2:$G$4251),K1328&gt;AVERAGE(train!$K$2:$K$4251)),"High Day &amp; Eve",IF(AND(G1328&gt;AVERAGE(train!$G$2:$G$4251),K1328&lt;=AVERAGE(train!$K$2:$K$4251)),"High Day Only",IF(AND(G1328&lt;=AVERAGE(train!$G$2:$G$4251),K1328&gt;AVERAGE(train!$K$2:$K$4251)),"High Eve Only","Low Usage")))</f>
        <v>Low Usage</v>
      </c>
    </row>
    <row r="1329" spans="1:26">
      <c r="A1329" t="s">
        <v>57</v>
      </c>
      <c r="B1329">
        <v>122</v>
      </c>
      <c r="C1329" t="s">
        <v>21</v>
      </c>
      <c r="D1329" t="s">
        <v>23</v>
      </c>
      <c r="E1329" t="s">
        <v>23</v>
      </c>
      <c r="F1329">
        <v>40</v>
      </c>
      <c r="G1329">
        <v>216.4</v>
      </c>
      <c r="H1329">
        <v>80</v>
      </c>
      <c r="I1329">
        <v>36.79</v>
      </c>
      <c r="J1329">
        <v>249.7</v>
      </c>
      <c r="K1329">
        <v>90</v>
      </c>
      <c r="L1329">
        <v>21.22</v>
      </c>
      <c r="M1329">
        <v>185.9</v>
      </c>
      <c r="N1329">
        <v>99</v>
      </c>
      <c r="O1329">
        <v>8.3699999999999992</v>
      </c>
      <c r="P1329">
        <v>12.7</v>
      </c>
      <c r="Q1329">
        <v>4</v>
      </c>
      <c r="R1329">
        <v>3.43</v>
      </c>
      <c r="S1329">
        <v>1</v>
      </c>
      <c r="T1329" t="s">
        <v>22</v>
      </c>
      <c r="U1329">
        <f t="shared" si="41"/>
        <v>0</v>
      </c>
      <c r="V1329">
        <f>IF(Table2[[#This Row],[international_plan]]="yes",1,0)</f>
        <v>1</v>
      </c>
      <c r="W1329">
        <f>IF(Table2[[#This Row],[voice_mail_plan]]="yes",1,0)</f>
        <v>1</v>
      </c>
      <c r="X1329" t="str">
        <f t="shared" si="40"/>
        <v>High</v>
      </c>
      <c r="Y1329" t="str">
        <f>IF(Table2[[#This Row],[total_intl_charge]] &gt; AVERAGE($R$2:$R$4245),"High","Low")</f>
        <v>High</v>
      </c>
      <c r="Z1329" t="str">
        <f>IF(AND(G1329&gt;AVERAGE(train!$G$2:$G$4251),K1329&gt;AVERAGE(train!$K$2:$K$4251)),"High Day &amp; Eve",IF(AND(G1329&gt;AVERAGE(train!$G$2:$G$4251),K1329&lt;=AVERAGE(train!$K$2:$K$4251)),"High Day Only",IF(AND(G1329&lt;=AVERAGE(train!$G$2:$G$4251),K1329&gt;AVERAGE(train!$K$2:$K$4251)),"High Eve Only","Low Usage")))</f>
        <v>High Day Only</v>
      </c>
    </row>
    <row r="1330" spans="1:26">
      <c r="A1330" t="s">
        <v>35</v>
      </c>
      <c r="B1330">
        <v>33</v>
      </c>
      <c r="C1330" t="s">
        <v>28</v>
      </c>
      <c r="D1330" t="s">
        <v>22</v>
      </c>
      <c r="E1330" t="s">
        <v>23</v>
      </c>
      <c r="F1330">
        <v>35</v>
      </c>
      <c r="G1330">
        <v>161.9</v>
      </c>
      <c r="H1330">
        <v>85</v>
      </c>
      <c r="I1330">
        <v>27.52</v>
      </c>
      <c r="J1330">
        <v>151.19999999999999</v>
      </c>
      <c r="K1330">
        <v>82</v>
      </c>
      <c r="L1330">
        <v>12.85</v>
      </c>
      <c r="M1330">
        <v>191</v>
      </c>
      <c r="N1330">
        <v>131</v>
      </c>
      <c r="O1330">
        <v>8.59</v>
      </c>
      <c r="P1330">
        <v>8.5</v>
      </c>
      <c r="Q1330">
        <v>2</v>
      </c>
      <c r="R1330">
        <v>2.2999999999999998</v>
      </c>
      <c r="S1330">
        <v>1</v>
      </c>
      <c r="T1330" t="s">
        <v>22</v>
      </c>
      <c r="U1330">
        <f t="shared" si="41"/>
        <v>0</v>
      </c>
      <c r="V1330">
        <f>IF(Table2[[#This Row],[international_plan]]="yes",1,0)</f>
        <v>0</v>
      </c>
      <c r="W1330">
        <f>IF(Table2[[#This Row],[voice_mail_plan]]="yes",1,0)</f>
        <v>1</v>
      </c>
      <c r="X1330" t="str">
        <f t="shared" si="40"/>
        <v>Low</v>
      </c>
      <c r="Y1330" t="str">
        <f>IF(Table2[[#This Row],[total_intl_charge]] &gt; AVERAGE($R$2:$R$4245),"High","Low")</f>
        <v>Low</v>
      </c>
      <c r="Z1330" t="str">
        <f>IF(AND(G1330&gt;AVERAGE(train!$G$2:$G$4251),K1330&gt;AVERAGE(train!$K$2:$K$4251)),"High Day &amp; Eve",IF(AND(G1330&gt;AVERAGE(train!$G$2:$G$4251),K1330&lt;=AVERAGE(train!$K$2:$K$4251)),"High Day Only",IF(AND(G1330&lt;=AVERAGE(train!$G$2:$G$4251),K1330&gt;AVERAGE(train!$K$2:$K$4251)),"High Eve Only","Low Usage")))</f>
        <v>Low Usage</v>
      </c>
    </row>
    <row r="1331" spans="1:26">
      <c r="A1331" t="s">
        <v>64</v>
      </c>
      <c r="B1331">
        <v>94</v>
      </c>
      <c r="C1331" t="s">
        <v>25</v>
      </c>
      <c r="D1331" t="s">
        <v>22</v>
      </c>
      <c r="E1331" t="s">
        <v>22</v>
      </c>
      <c r="F1331">
        <v>0</v>
      </c>
      <c r="G1331">
        <v>118.7</v>
      </c>
      <c r="H1331">
        <v>90</v>
      </c>
      <c r="I1331">
        <v>20.18</v>
      </c>
      <c r="J1331">
        <v>205.1</v>
      </c>
      <c r="K1331">
        <v>57</v>
      </c>
      <c r="L1331">
        <v>17.43</v>
      </c>
      <c r="M1331">
        <v>172.2</v>
      </c>
      <c r="N1331">
        <v>100</v>
      </c>
      <c r="O1331">
        <v>7.75</v>
      </c>
      <c r="P1331">
        <v>10.4</v>
      </c>
      <c r="Q1331">
        <v>6</v>
      </c>
      <c r="R1331">
        <v>2.81</v>
      </c>
      <c r="S1331">
        <v>3</v>
      </c>
      <c r="T1331" t="s">
        <v>22</v>
      </c>
      <c r="U1331">
        <f t="shared" si="41"/>
        <v>0</v>
      </c>
      <c r="V1331">
        <f>IF(Table2[[#This Row],[international_plan]]="yes",1,0)</f>
        <v>0</v>
      </c>
      <c r="W1331">
        <f>IF(Table2[[#This Row],[voice_mail_plan]]="yes",1,0)</f>
        <v>0</v>
      </c>
      <c r="X1331" t="str">
        <f t="shared" si="40"/>
        <v>Medium</v>
      </c>
      <c r="Y1331" t="str">
        <f>IF(Table2[[#This Row],[total_intl_charge]] &gt; AVERAGE($R$2:$R$4245),"High","Low")</f>
        <v>High</v>
      </c>
      <c r="Z1331" t="str">
        <f>IF(AND(G1331&gt;AVERAGE(train!$G$2:$G$4251),K1331&gt;AVERAGE(train!$K$2:$K$4251)),"High Day &amp; Eve",IF(AND(G1331&gt;AVERAGE(train!$G$2:$G$4251),K1331&lt;=AVERAGE(train!$K$2:$K$4251)),"High Day Only",IF(AND(G1331&lt;=AVERAGE(train!$G$2:$G$4251),K1331&gt;AVERAGE(train!$K$2:$K$4251)),"High Eve Only","Low Usage")))</f>
        <v>Low Usage</v>
      </c>
    </row>
    <row r="1332" spans="1:26">
      <c r="A1332" t="s">
        <v>55</v>
      </c>
      <c r="B1332">
        <v>100</v>
      </c>
      <c r="C1332" t="s">
        <v>25</v>
      </c>
      <c r="D1332" t="s">
        <v>22</v>
      </c>
      <c r="E1332" t="s">
        <v>22</v>
      </c>
      <c r="F1332">
        <v>0</v>
      </c>
      <c r="G1332">
        <v>179.1</v>
      </c>
      <c r="H1332">
        <v>123</v>
      </c>
      <c r="I1332">
        <v>30.45</v>
      </c>
      <c r="J1332">
        <v>196.6</v>
      </c>
      <c r="K1332">
        <v>132</v>
      </c>
      <c r="L1332">
        <v>16.71</v>
      </c>
      <c r="M1332">
        <v>186.7</v>
      </c>
      <c r="N1332">
        <v>116</v>
      </c>
      <c r="O1332">
        <v>8.4</v>
      </c>
      <c r="P1332">
        <v>10.199999999999999</v>
      </c>
      <c r="Q1332">
        <v>10</v>
      </c>
      <c r="R1332">
        <v>2.75</v>
      </c>
      <c r="S1332">
        <v>1</v>
      </c>
      <c r="T1332" t="s">
        <v>22</v>
      </c>
      <c r="U1332">
        <f t="shared" si="41"/>
        <v>0</v>
      </c>
      <c r="V1332">
        <f>IF(Table2[[#This Row],[international_plan]]="yes",1,0)</f>
        <v>0</v>
      </c>
      <c r="W1332">
        <f>IF(Table2[[#This Row],[voice_mail_plan]]="yes",1,0)</f>
        <v>0</v>
      </c>
      <c r="X1332" t="str">
        <f t="shared" si="40"/>
        <v>Medium</v>
      </c>
      <c r="Y1332" t="str">
        <f>IF(Table2[[#This Row],[total_intl_charge]] &gt; AVERAGE($R$2:$R$4245),"High","Low")</f>
        <v>Low</v>
      </c>
      <c r="Z1332" t="str">
        <f>IF(AND(G1332&gt;AVERAGE(train!$G$2:$G$4251),K1332&gt;AVERAGE(train!$K$2:$K$4251)),"High Day &amp; Eve",IF(AND(G1332&gt;AVERAGE(train!$G$2:$G$4251),K1332&lt;=AVERAGE(train!$K$2:$K$4251)),"High Day Only",IF(AND(G1332&lt;=AVERAGE(train!$G$2:$G$4251),K1332&gt;AVERAGE(train!$K$2:$K$4251)),"High Eve Only","Low Usage")))</f>
        <v>High Eve Only</v>
      </c>
    </row>
    <row r="1333" spans="1:26">
      <c r="A1333" t="s">
        <v>45</v>
      </c>
      <c r="B1333">
        <v>106</v>
      </c>
      <c r="C1333" t="s">
        <v>21</v>
      </c>
      <c r="D1333" t="s">
        <v>22</v>
      </c>
      <c r="E1333" t="s">
        <v>22</v>
      </c>
      <c r="F1333">
        <v>0</v>
      </c>
      <c r="G1333">
        <v>147.9</v>
      </c>
      <c r="H1333">
        <v>97</v>
      </c>
      <c r="I1333">
        <v>25.14</v>
      </c>
      <c r="J1333">
        <v>209.3</v>
      </c>
      <c r="K1333">
        <v>99</v>
      </c>
      <c r="L1333">
        <v>17.79</v>
      </c>
      <c r="M1333">
        <v>162.1</v>
      </c>
      <c r="N1333">
        <v>80</v>
      </c>
      <c r="O1333">
        <v>7.29</v>
      </c>
      <c r="P1333">
        <v>8.8000000000000007</v>
      </c>
      <c r="Q1333">
        <v>5</v>
      </c>
      <c r="R1333">
        <v>2.38</v>
      </c>
      <c r="S1333">
        <v>2</v>
      </c>
      <c r="T1333" t="s">
        <v>22</v>
      </c>
      <c r="U1333">
        <f t="shared" si="41"/>
        <v>0</v>
      </c>
      <c r="V1333">
        <f>IF(Table2[[#This Row],[international_plan]]="yes",1,0)</f>
        <v>0</v>
      </c>
      <c r="W1333">
        <f>IF(Table2[[#This Row],[voice_mail_plan]]="yes",1,0)</f>
        <v>0</v>
      </c>
      <c r="X1333" t="str">
        <f t="shared" si="40"/>
        <v>High</v>
      </c>
      <c r="Y1333" t="str">
        <f>IF(Table2[[#This Row],[total_intl_charge]] &gt; AVERAGE($R$2:$R$4245),"High","Low")</f>
        <v>Low</v>
      </c>
      <c r="Z1333" t="str">
        <f>IF(AND(G1333&gt;AVERAGE(train!$G$2:$G$4251),K1333&gt;AVERAGE(train!$K$2:$K$4251)),"High Day &amp; Eve",IF(AND(G1333&gt;AVERAGE(train!$G$2:$G$4251),K1333&lt;=AVERAGE(train!$K$2:$K$4251)),"High Day Only",IF(AND(G1333&lt;=AVERAGE(train!$G$2:$G$4251),K1333&gt;AVERAGE(train!$K$2:$K$4251)),"High Eve Only","Low Usage")))</f>
        <v>Low Usage</v>
      </c>
    </row>
    <row r="1334" spans="1:26">
      <c r="A1334" t="s">
        <v>63</v>
      </c>
      <c r="B1334">
        <v>148</v>
      </c>
      <c r="C1334" t="s">
        <v>21</v>
      </c>
      <c r="D1334" t="s">
        <v>22</v>
      </c>
      <c r="E1334" t="s">
        <v>23</v>
      </c>
      <c r="F1334">
        <v>38</v>
      </c>
      <c r="G1334">
        <v>209.2</v>
      </c>
      <c r="H1334">
        <v>110</v>
      </c>
      <c r="I1334">
        <v>35.56</v>
      </c>
      <c r="J1334">
        <v>116.6</v>
      </c>
      <c r="K1334">
        <v>73</v>
      </c>
      <c r="L1334">
        <v>9.91</v>
      </c>
      <c r="M1334">
        <v>109.6</v>
      </c>
      <c r="N1334">
        <v>105</v>
      </c>
      <c r="O1334">
        <v>4.93</v>
      </c>
      <c r="P1334">
        <v>16.5</v>
      </c>
      <c r="Q1334">
        <v>4</v>
      </c>
      <c r="R1334">
        <v>4.46</v>
      </c>
      <c r="S1334">
        <v>2</v>
      </c>
      <c r="T1334" t="s">
        <v>22</v>
      </c>
      <c r="U1334">
        <f t="shared" si="41"/>
        <v>0</v>
      </c>
      <c r="V1334">
        <f>IF(Table2[[#This Row],[international_plan]]="yes",1,0)</f>
        <v>0</v>
      </c>
      <c r="W1334">
        <f>IF(Table2[[#This Row],[voice_mail_plan]]="yes",1,0)</f>
        <v>1</v>
      </c>
      <c r="X1334" t="str">
        <f t="shared" si="40"/>
        <v>Very High</v>
      </c>
      <c r="Y1334" t="str">
        <f>IF(Table2[[#This Row],[total_intl_charge]] &gt; AVERAGE($R$2:$R$4245),"High","Low")</f>
        <v>High</v>
      </c>
      <c r="Z1334" t="str">
        <f>IF(AND(G1334&gt;AVERAGE(train!$G$2:$G$4251),K1334&gt;AVERAGE(train!$K$2:$K$4251)),"High Day &amp; Eve",IF(AND(G1334&gt;AVERAGE(train!$G$2:$G$4251),K1334&lt;=AVERAGE(train!$K$2:$K$4251)),"High Day Only",IF(AND(G1334&lt;=AVERAGE(train!$G$2:$G$4251),K1334&gt;AVERAGE(train!$K$2:$K$4251)),"High Eve Only","Low Usage")))</f>
        <v>High Day Only</v>
      </c>
    </row>
    <row r="1335" spans="1:26">
      <c r="A1335" t="s">
        <v>51</v>
      </c>
      <c r="B1335">
        <v>120</v>
      </c>
      <c r="C1335" t="s">
        <v>21</v>
      </c>
      <c r="D1335" t="s">
        <v>22</v>
      </c>
      <c r="E1335" t="s">
        <v>23</v>
      </c>
      <c r="F1335">
        <v>29</v>
      </c>
      <c r="G1335">
        <v>244.3</v>
      </c>
      <c r="H1335">
        <v>140</v>
      </c>
      <c r="I1335">
        <v>41.53</v>
      </c>
      <c r="J1335">
        <v>322.3</v>
      </c>
      <c r="K1335">
        <v>89</v>
      </c>
      <c r="L1335">
        <v>27.4</v>
      </c>
      <c r="M1335">
        <v>166.8</v>
      </c>
      <c r="N1335">
        <v>83</v>
      </c>
      <c r="O1335">
        <v>7.51</v>
      </c>
      <c r="P1335">
        <v>10.6</v>
      </c>
      <c r="Q1335">
        <v>6</v>
      </c>
      <c r="R1335">
        <v>2.86</v>
      </c>
      <c r="S1335">
        <v>0</v>
      </c>
      <c r="T1335" t="s">
        <v>22</v>
      </c>
      <c r="U1335">
        <f t="shared" si="41"/>
        <v>0</v>
      </c>
      <c r="V1335">
        <f>IF(Table2[[#This Row],[international_plan]]="yes",1,0)</f>
        <v>0</v>
      </c>
      <c r="W1335">
        <f>IF(Table2[[#This Row],[voice_mail_plan]]="yes",1,0)</f>
        <v>1</v>
      </c>
      <c r="X1335" t="str">
        <f t="shared" si="40"/>
        <v>High</v>
      </c>
      <c r="Y1335" t="str">
        <f>IF(Table2[[#This Row],[total_intl_charge]] &gt; AVERAGE($R$2:$R$4245),"High","Low")</f>
        <v>High</v>
      </c>
      <c r="Z1335" t="str">
        <f>IF(AND(G1335&gt;AVERAGE(train!$G$2:$G$4251),K1335&gt;AVERAGE(train!$K$2:$K$4251)),"High Day &amp; Eve",IF(AND(G1335&gt;AVERAGE(train!$G$2:$G$4251),K1335&lt;=AVERAGE(train!$K$2:$K$4251)),"High Day Only",IF(AND(G1335&lt;=AVERAGE(train!$G$2:$G$4251),K1335&gt;AVERAGE(train!$K$2:$K$4251)),"High Eve Only","Low Usage")))</f>
        <v>High Day Only</v>
      </c>
    </row>
    <row r="1336" spans="1:26">
      <c r="A1336" t="s">
        <v>55</v>
      </c>
      <c r="B1336">
        <v>91</v>
      </c>
      <c r="C1336" t="s">
        <v>21</v>
      </c>
      <c r="D1336" t="s">
        <v>22</v>
      </c>
      <c r="E1336" t="s">
        <v>23</v>
      </c>
      <c r="F1336">
        <v>34</v>
      </c>
      <c r="G1336">
        <v>175.3</v>
      </c>
      <c r="H1336">
        <v>96</v>
      </c>
      <c r="I1336">
        <v>29.8</v>
      </c>
      <c r="J1336">
        <v>262.3</v>
      </c>
      <c r="K1336">
        <v>122</v>
      </c>
      <c r="L1336">
        <v>22.3</v>
      </c>
      <c r="M1336">
        <v>143.9</v>
      </c>
      <c r="N1336">
        <v>76</v>
      </c>
      <c r="O1336">
        <v>6.48</v>
      </c>
      <c r="P1336">
        <v>5.6</v>
      </c>
      <c r="Q1336">
        <v>11</v>
      </c>
      <c r="R1336">
        <v>1.51</v>
      </c>
      <c r="S1336">
        <v>1</v>
      </c>
      <c r="T1336" t="s">
        <v>22</v>
      </c>
      <c r="U1336">
        <f t="shared" si="41"/>
        <v>0</v>
      </c>
      <c r="V1336">
        <f>IF(Table2[[#This Row],[international_plan]]="yes",1,0)</f>
        <v>0</v>
      </c>
      <c r="W1336">
        <f>IF(Table2[[#This Row],[voice_mail_plan]]="yes",1,0)</f>
        <v>1</v>
      </c>
      <c r="X1336" t="str">
        <f t="shared" si="40"/>
        <v>Medium</v>
      </c>
      <c r="Y1336" t="str">
        <f>IF(Table2[[#This Row],[total_intl_charge]] &gt; AVERAGE($R$2:$R$4245),"High","Low")</f>
        <v>Low</v>
      </c>
      <c r="Z1336" t="str">
        <f>IF(AND(G1336&gt;AVERAGE(train!$G$2:$G$4251),K1336&gt;AVERAGE(train!$K$2:$K$4251)),"High Day &amp; Eve",IF(AND(G1336&gt;AVERAGE(train!$G$2:$G$4251),K1336&lt;=AVERAGE(train!$K$2:$K$4251)),"High Day Only",IF(AND(G1336&lt;=AVERAGE(train!$G$2:$G$4251),K1336&gt;AVERAGE(train!$K$2:$K$4251)),"High Eve Only","Low Usage")))</f>
        <v>High Eve Only</v>
      </c>
    </row>
    <row r="1337" spans="1:26">
      <c r="A1337" t="s">
        <v>59</v>
      </c>
      <c r="B1337">
        <v>86</v>
      </c>
      <c r="C1337" t="s">
        <v>28</v>
      </c>
      <c r="D1337" t="s">
        <v>22</v>
      </c>
      <c r="E1337" t="s">
        <v>22</v>
      </c>
      <c r="F1337">
        <v>0</v>
      </c>
      <c r="G1337">
        <v>150.5</v>
      </c>
      <c r="H1337">
        <v>92</v>
      </c>
      <c r="I1337">
        <v>25.59</v>
      </c>
      <c r="J1337">
        <v>120.3</v>
      </c>
      <c r="K1337">
        <v>95</v>
      </c>
      <c r="L1337">
        <v>10.23</v>
      </c>
      <c r="M1337">
        <v>271.2</v>
      </c>
      <c r="N1337">
        <v>96</v>
      </c>
      <c r="O1337">
        <v>12.2</v>
      </c>
      <c r="P1337">
        <v>9</v>
      </c>
      <c r="Q1337">
        <v>2</v>
      </c>
      <c r="R1337">
        <v>2.4300000000000002</v>
      </c>
      <c r="S1337">
        <v>1</v>
      </c>
      <c r="T1337" t="s">
        <v>22</v>
      </c>
      <c r="U1337">
        <f t="shared" si="41"/>
        <v>0</v>
      </c>
      <c r="V1337">
        <f>IF(Table2[[#This Row],[international_plan]]="yes",1,0)</f>
        <v>0</v>
      </c>
      <c r="W1337">
        <f>IF(Table2[[#This Row],[voice_mail_plan]]="yes",1,0)</f>
        <v>0</v>
      </c>
      <c r="X1337" t="str">
        <f t="shared" si="40"/>
        <v>Medium</v>
      </c>
      <c r="Y1337" t="str">
        <f>IF(Table2[[#This Row],[total_intl_charge]] &gt; AVERAGE($R$2:$R$4245),"High","Low")</f>
        <v>Low</v>
      </c>
      <c r="Z1337" t="str">
        <f>IF(AND(G1337&gt;AVERAGE(train!$G$2:$G$4251),K1337&gt;AVERAGE(train!$K$2:$K$4251)),"High Day &amp; Eve",IF(AND(G1337&gt;AVERAGE(train!$G$2:$G$4251),K1337&lt;=AVERAGE(train!$K$2:$K$4251)),"High Day Only",IF(AND(G1337&lt;=AVERAGE(train!$G$2:$G$4251),K1337&gt;AVERAGE(train!$K$2:$K$4251)),"High Eve Only","Low Usage")))</f>
        <v>Low Usage</v>
      </c>
    </row>
    <row r="1338" spans="1:26">
      <c r="A1338" t="s">
        <v>35</v>
      </c>
      <c r="B1338">
        <v>94</v>
      </c>
      <c r="C1338" t="s">
        <v>28</v>
      </c>
      <c r="D1338" t="s">
        <v>22</v>
      </c>
      <c r="E1338" t="s">
        <v>22</v>
      </c>
      <c r="F1338">
        <v>0</v>
      </c>
      <c r="G1338">
        <v>163.5</v>
      </c>
      <c r="H1338">
        <v>136</v>
      </c>
      <c r="I1338">
        <v>27.8</v>
      </c>
      <c r="J1338">
        <v>143.69999999999999</v>
      </c>
      <c r="K1338">
        <v>111</v>
      </c>
      <c r="L1338">
        <v>12.21</v>
      </c>
      <c r="M1338">
        <v>253.4</v>
      </c>
      <c r="N1338">
        <v>82</v>
      </c>
      <c r="O1338">
        <v>11.4</v>
      </c>
      <c r="P1338">
        <v>12.6</v>
      </c>
      <c r="Q1338">
        <v>5</v>
      </c>
      <c r="R1338">
        <v>3.4</v>
      </c>
      <c r="S1338">
        <v>1</v>
      </c>
      <c r="T1338" t="s">
        <v>22</v>
      </c>
      <c r="U1338">
        <f t="shared" si="41"/>
        <v>0</v>
      </c>
      <c r="V1338">
        <f>IF(Table2[[#This Row],[international_plan]]="yes",1,0)</f>
        <v>0</v>
      </c>
      <c r="W1338">
        <f>IF(Table2[[#This Row],[voice_mail_plan]]="yes",1,0)</f>
        <v>0</v>
      </c>
      <c r="X1338" t="str">
        <f t="shared" si="40"/>
        <v>Medium</v>
      </c>
      <c r="Y1338" t="str">
        <f>IF(Table2[[#This Row],[total_intl_charge]] &gt; AVERAGE($R$2:$R$4245),"High","Low")</f>
        <v>High</v>
      </c>
      <c r="Z1338" t="str">
        <f>IF(AND(G1338&gt;AVERAGE(train!$G$2:$G$4251),K1338&gt;AVERAGE(train!$K$2:$K$4251)),"High Day &amp; Eve",IF(AND(G1338&gt;AVERAGE(train!$G$2:$G$4251),K1338&lt;=AVERAGE(train!$K$2:$K$4251)),"High Day Only",IF(AND(G1338&lt;=AVERAGE(train!$G$2:$G$4251),K1338&gt;AVERAGE(train!$K$2:$K$4251)),"High Eve Only","Low Usage")))</f>
        <v>High Eve Only</v>
      </c>
    </row>
    <row r="1339" spans="1:26">
      <c r="A1339" t="s">
        <v>24</v>
      </c>
      <c r="B1339">
        <v>85</v>
      </c>
      <c r="C1339" t="s">
        <v>21</v>
      </c>
      <c r="D1339" t="s">
        <v>22</v>
      </c>
      <c r="E1339" t="s">
        <v>22</v>
      </c>
      <c r="F1339">
        <v>0</v>
      </c>
      <c r="G1339">
        <v>236.9</v>
      </c>
      <c r="H1339">
        <v>93</v>
      </c>
      <c r="I1339">
        <v>40.270000000000003</v>
      </c>
      <c r="J1339">
        <v>197.7</v>
      </c>
      <c r="K1339">
        <v>113</v>
      </c>
      <c r="L1339">
        <v>16.8</v>
      </c>
      <c r="M1339">
        <v>309.10000000000002</v>
      </c>
      <c r="N1339">
        <v>78</v>
      </c>
      <c r="O1339">
        <v>13.91</v>
      </c>
      <c r="P1339">
        <v>11.4</v>
      </c>
      <c r="Q1339">
        <v>7</v>
      </c>
      <c r="R1339">
        <v>3.08</v>
      </c>
      <c r="S1339">
        <v>2</v>
      </c>
      <c r="T1339" t="s">
        <v>23</v>
      </c>
      <c r="U1339">
        <f t="shared" si="41"/>
        <v>1</v>
      </c>
      <c r="V1339">
        <f>IF(Table2[[#This Row],[international_plan]]="yes",1,0)</f>
        <v>0</v>
      </c>
      <c r="W1339">
        <f>IF(Table2[[#This Row],[voice_mail_plan]]="yes",1,0)</f>
        <v>0</v>
      </c>
      <c r="X1339" t="str">
        <f t="shared" si="40"/>
        <v>Medium</v>
      </c>
      <c r="Y1339" t="str">
        <f>IF(Table2[[#This Row],[total_intl_charge]] &gt; AVERAGE($R$2:$R$4245),"High","Low")</f>
        <v>High</v>
      </c>
      <c r="Z1339" t="str">
        <f>IF(AND(G1339&gt;AVERAGE(train!$G$2:$G$4251),K1339&gt;AVERAGE(train!$K$2:$K$4251)),"High Day &amp; Eve",IF(AND(G1339&gt;AVERAGE(train!$G$2:$G$4251),K1339&lt;=AVERAGE(train!$K$2:$K$4251)),"High Day Only",IF(AND(G1339&lt;=AVERAGE(train!$G$2:$G$4251),K1339&gt;AVERAGE(train!$K$2:$K$4251)),"High Eve Only","Low Usage")))</f>
        <v>High Day &amp; Eve</v>
      </c>
    </row>
    <row r="1340" spans="1:26">
      <c r="A1340" t="s">
        <v>74</v>
      </c>
      <c r="B1340">
        <v>89</v>
      </c>
      <c r="C1340" t="s">
        <v>21</v>
      </c>
      <c r="D1340" t="s">
        <v>22</v>
      </c>
      <c r="E1340" t="s">
        <v>22</v>
      </c>
      <c r="F1340">
        <v>0</v>
      </c>
      <c r="G1340">
        <v>82.3</v>
      </c>
      <c r="H1340">
        <v>77</v>
      </c>
      <c r="I1340">
        <v>13.99</v>
      </c>
      <c r="J1340">
        <v>167.2</v>
      </c>
      <c r="K1340">
        <v>80</v>
      </c>
      <c r="L1340">
        <v>14.21</v>
      </c>
      <c r="M1340">
        <v>194.7</v>
      </c>
      <c r="N1340">
        <v>70</v>
      </c>
      <c r="O1340">
        <v>8.76</v>
      </c>
      <c r="P1340">
        <v>7.2</v>
      </c>
      <c r="Q1340">
        <v>4</v>
      </c>
      <c r="R1340">
        <v>1.94</v>
      </c>
      <c r="S1340">
        <v>1</v>
      </c>
      <c r="T1340" t="s">
        <v>22</v>
      </c>
      <c r="U1340">
        <f t="shared" si="41"/>
        <v>0</v>
      </c>
      <c r="V1340">
        <f>IF(Table2[[#This Row],[international_plan]]="yes",1,0)</f>
        <v>0</v>
      </c>
      <c r="W1340">
        <f>IF(Table2[[#This Row],[voice_mail_plan]]="yes",1,0)</f>
        <v>0</v>
      </c>
      <c r="X1340" t="str">
        <f t="shared" si="40"/>
        <v>Medium</v>
      </c>
      <c r="Y1340" t="str">
        <f>IF(Table2[[#This Row],[total_intl_charge]] &gt; AVERAGE($R$2:$R$4245),"High","Low")</f>
        <v>Low</v>
      </c>
      <c r="Z1340" t="str">
        <f>IF(AND(G1340&gt;AVERAGE(train!$G$2:$G$4251),K1340&gt;AVERAGE(train!$K$2:$K$4251)),"High Day &amp; Eve",IF(AND(G1340&gt;AVERAGE(train!$G$2:$G$4251),K1340&lt;=AVERAGE(train!$K$2:$K$4251)),"High Day Only",IF(AND(G1340&lt;=AVERAGE(train!$G$2:$G$4251),K1340&gt;AVERAGE(train!$K$2:$K$4251)),"High Eve Only","Low Usage")))</f>
        <v>Low Usage</v>
      </c>
    </row>
    <row r="1341" spans="1:26">
      <c r="A1341" t="s">
        <v>38</v>
      </c>
      <c r="B1341">
        <v>128</v>
      </c>
      <c r="C1341" t="s">
        <v>21</v>
      </c>
      <c r="D1341" t="s">
        <v>22</v>
      </c>
      <c r="E1341" t="s">
        <v>22</v>
      </c>
      <c r="F1341">
        <v>0</v>
      </c>
      <c r="G1341">
        <v>216</v>
      </c>
      <c r="H1341">
        <v>111</v>
      </c>
      <c r="I1341">
        <v>36.72</v>
      </c>
      <c r="J1341">
        <v>153.69999999999999</v>
      </c>
      <c r="K1341">
        <v>115</v>
      </c>
      <c r="L1341">
        <v>13.06</v>
      </c>
      <c r="M1341">
        <v>227</v>
      </c>
      <c r="N1341">
        <v>74</v>
      </c>
      <c r="O1341">
        <v>10.220000000000001</v>
      </c>
      <c r="P1341">
        <v>12.7</v>
      </c>
      <c r="Q1341">
        <v>4</v>
      </c>
      <c r="R1341">
        <v>3.43</v>
      </c>
      <c r="S1341">
        <v>1</v>
      </c>
      <c r="T1341" t="s">
        <v>22</v>
      </c>
      <c r="U1341">
        <f t="shared" si="41"/>
        <v>0</v>
      </c>
      <c r="V1341">
        <f>IF(Table2[[#This Row],[international_plan]]="yes",1,0)</f>
        <v>0</v>
      </c>
      <c r="W1341">
        <f>IF(Table2[[#This Row],[voice_mail_plan]]="yes",1,0)</f>
        <v>0</v>
      </c>
      <c r="X1341" t="str">
        <f t="shared" si="40"/>
        <v>Very High</v>
      </c>
      <c r="Y1341" t="str">
        <f>IF(Table2[[#This Row],[total_intl_charge]] &gt; AVERAGE($R$2:$R$4245),"High","Low")</f>
        <v>High</v>
      </c>
      <c r="Z1341" t="str">
        <f>IF(AND(G1341&gt;AVERAGE(train!$G$2:$G$4251),K1341&gt;AVERAGE(train!$K$2:$K$4251)),"High Day &amp; Eve",IF(AND(G1341&gt;AVERAGE(train!$G$2:$G$4251),K1341&lt;=AVERAGE(train!$K$2:$K$4251)),"High Day Only",IF(AND(G1341&lt;=AVERAGE(train!$G$2:$G$4251),K1341&gt;AVERAGE(train!$K$2:$K$4251)),"High Eve Only","Low Usage")))</f>
        <v>High Day &amp; Eve</v>
      </c>
    </row>
    <row r="1342" spans="1:26">
      <c r="A1342" t="s">
        <v>58</v>
      </c>
      <c r="B1342">
        <v>115</v>
      </c>
      <c r="C1342" t="s">
        <v>21</v>
      </c>
      <c r="D1342" t="s">
        <v>23</v>
      </c>
      <c r="E1342" t="s">
        <v>22</v>
      </c>
      <c r="F1342">
        <v>0</v>
      </c>
      <c r="G1342">
        <v>180</v>
      </c>
      <c r="H1342">
        <v>119</v>
      </c>
      <c r="I1342">
        <v>30.6</v>
      </c>
      <c r="J1342">
        <v>198.8</v>
      </c>
      <c r="K1342">
        <v>126</v>
      </c>
      <c r="L1342">
        <v>16.899999999999999</v>
      </c>
      <c r="M1342">
        <v>217.1</v>
      </c>
      <c r="N1342">
        <v>70</v>
      </c>
      <c r="O1342">
        <v>9.77</v>
      </c>
      <c r="P1342">
        <v>12.4</v>
      </c>
      <c r="Q1342">
        <v>3</v>
      </c>
      <c r="R1342">
        <v>3.35</v>
      </c>
      <c r="S1342">
        <v>1</v>
      </c>
      <c r="T1342" t="s">
        <v>22</v>
      </c>
      <c r="U1342">
        <f t="shared" si="41"/>
        <v>0</v>
      </c>
      <c r="V1342">
        <f>IF(Table2[[#This Row],[international_plan]]="yes",1,0)</f>
        <v>1</v>
      </c>
      <c r="W1342">
        <f>IF(Table2[[#This Row],[voice_mail_plan]]="yes",1,0)</f>
        <v>0</v>
      </c>
      <c r="X1342" t="str">
        <f t="shared" si="40"/>
        <v>High</v>
      </c>
      <c r="Y1342" t="str">
        <f>IF(Table2[[#This Row],[total_intl_charge]] &gt; AVERAGE($R$2:$R$4245),"High","Low")</f>
        <v>High</v>
      </c>
      <c r="Z1342" t="str">
        <f>IF(AND(G1342&gt;AVERAGE(train!$G$2:$G$4251),K1342&gt;AVERAGE(train!$K$2:$K$4251)),"High Day &amp; Eve",IF(AND(G1342&gt;AVERAGE(train!$G$2:$G$4251),K1342&lt;=AVERAGE(train!$K$2:$K$4251)),"High Day Only",IF(AND(G1342&lt;=AVERAGE(train!$G$2:$G$4251),K1342&gt;AVERAGE(train!$K$2:$K$4251)),"High Eve Only","Low Usage")))</f>
        <v>High Eve Only</v>
      </c>
    </row>
    <row r="1343" spans="1:26">
      <c r="A1343" t="s">
        <v>47</v>
      </c>
      <c r="B1343">
        <v>76</v>
      </c>
      <c r="C1343" t="s">
        <v>21</v>
      </c>
      <c r="D1343" t="s">
        <v>22</v>
      </c>
      <c r="E1343" t="s">
        <v>22</v>
      </c>
      <c r="F1343">
        <v>0</v>
      </c>
      <c r="G1343">
        <v>143.69999999999999</v>
      </c>
      <c r="H1343">
        <v>55</v>
      </c>
      <c r="I1343">
        <v>24.43</v>
      </c>
      <c r="J1343">
        <v>173.1</v>
      </c>
      <c r="K1343">
        <v>108</v>
      </c>
      <c r="L1343">
        <v>14.71</v>
      </c>
      <c r="M1343">
        <v>239.1</v>
      </c>
      <c r="N1343">
        <v>95</v>
      </c>
      <c r="O1343">
        <v>10.76</v>
      </c>
      <c r="P1343">
        <v>5.8</v>
      </c>
      <c r="Q1343">
        <v>6</v>
      </c>
      <c r="R1343">
        <v>1.57</v>
      </c>
      <c r="S1343">
        <v>1</v>
      </c>
      <c r="T1343" t="s">
        <v>22</v>
      </c>
      <c r="U1343">
        <f t="shared" si="41"/>
        <v>0</v>
      </c>
      <c r="V1343">
        <f>IF(Table2[[#This Row],[international_plan]]="yes",1,0)</f>
        <v>0</v>
      </c>
      <c r="W1343">
        <f>IF(Table2[[#This Row],[voice_mail_plan]]="yes",1,0)</f>
        <v>0</v>
      </c>
      <c r="X1343" t="str">
        <f t="shared" si="40"/>
        <v>Medium</v>
      </c>
      <c r="Y1343" t="str">
        <f>IF(Table2[[#This Row],[total_intl_charge]] &gt; AVERAGE($R$2:$R$4245),"High","Low")</f>
        <v>Low</v>
      </c>
      <c r="Z1343" t="str">
        <f>IF(AND(G1343&gt;AVERAGE(train!$G$2:$G$4251),K1343&gt;AVERAGE(train!$K$2:$K$4251)),"High Day &amp; Eve",IF(AND(G1343&gt;AVERAGE(train!$G$2:$G$4251),K1343&lt;=AVERAGE(train!$K$2:$K$4251)),"High Day Only",IF(AND(G1343&lt;=AVERAGE(train!$G$2:$G$4251),K1343&gt;AVERAGE(train!$K$2:$K$4251)),"High Eve Only","Low Usage")))</f>
        <v>High Eve Only</v>
      </c>
    </row>
    <row r="1344" spans="1:26">
      <c r="A1344" t="s">
        <v>72</v>
      </c>
      <c r="B1344">
        <v>90</v>
      </c>
      <c r="C1344" t="s">
        <v>21</v>
      </c>
      <c r="D1344" t="s">
        <v>22</v>
      </c>
      <c r="E1344" t="s">
        <v>23</v>
      </c>
      <c r="F1344">
        <v>29</v>
      </c>
      <c r="G1344">
        <v>185.6</v>
      </c>
      <c r="H1344">
        <v>106</v>
      </c>
      <c r="I1344">
        <v>31.55</v>
      </c>
      <c r="J1344">
        <v>219.7</v>
      </c>
      <c r="K1344">
        <v>113</v>
      </c>
      <c r="L1344">
        <v>18.670000000000002</v>
      </c>
      <c r="M1344">
        <v>152.1</v>
      </c>
      <c r="N1344">
        <v>120</v>
      </c>
      <c r="O1344">
        <v>6.84</v>
      </c>
      <c r="P1344">
        <v>11.1</v>
      </c>
      <c r="Q1344">
        <v>5</v>
      </c>
      <c r="R1344">
        <v>3</v>
      </c>
      <c r="S1344">
        <v>2</v>
      </c>
      <c r="T1344" t="s">
        <v>22</v>
      </c>
      <c r="U1344">
        <f t="shared" si="41"/>
        <v>0</v>
      </c>
      <c r="V1344">
        <f>IF(Table2[[#This Row],[international_plan]]="yes",1,0)</f>
        <v>0</v>
      </c>
      <c r="W1344">
        <f>IF(Table2[[#This Row],[voice_mail_plan]]="yes",1,0)</f>
        <v>1</v>
      </c>
      <c r="X1344" t="str">
        <f t="shared" si="40"/>
        <v>Medium</v>
      </c>
      <c r="Y1344" t="str">
        <f>IF(Table2[[#This Row],[total_intl_charge]] &gt; AVERAGE($R$2:$R$4245),"High","Low")</f>
        <v>High</v>
      </c>
      <c r="Z1344" t="str">
        <f>IF(AND(G1344&gt;AVERAGE(train!$G$2:$G$4251),K1344&gt;AVERAGE(train!$K$2:$K$4251)),"High Day &amp; Eve",IF(AND(G1344&gt;AVERAGE(train!$G$2:$G$4251),K1344&lt;=AVERAGE(train!$K$2:$K$4251)),"High Day Only",IF(AND(G1344&lt;=AVERAGE(train!$G$2:$G$4251),K1344&gt;AVERAGE(train!$K$2:$K$4251)),"High Eve Only","Low Usage")))</f>
        <v>High Day &amp; Eve</v>
      </c>
    </row>
    <row r="1345" spans="1:26">
      <c r="A1345" t="s">
        <v>74</v>
      </c>
      <c r="B1345">
        <v>30</v>
      </c>
      <c r="C1345" t="s">
        <v>25</v>
      </c>
      <c r="D1345" t="s">
        <v>22</v>
      </c>
      <c r="E1345" t="s">
        <v>22</v>
      </c>
      <c r="F1345">
        <v>0</v>
      </c>
      <c r="G1345">
        <v>137.6</v>
      </c>
      <c r="H1345">
        <v>108</v>
      </c>
      <c r="I1345">
        <v>23.39</v>
      </c>
      <c r="J1345">
        <v>162</v>
      </c>
      <c r="K1345">
        <v>80</v>
      </c>
      <c r="L1345">
        <v>13.77</v>
      </c>
      <c r="M1345">
        <v>187.7</v>
      </c>
      <c r="N1345">
        <v>126</v>
      </c>
      <c r="O1345">
        <v>8.4499999999999993</v>
      </c>
      <c r="P1345">
        <v>5.8</v>
      </c>
      <c r="Q1345">
        <v>10</v>
      </c>
      <c r="R1345">
        <v>1.57</v>
      </c>
      <c r="S1345">
        <v>3</v>
      </c>
      <c r="T1345" t="s">
        <v>22</v>
      </c>
      <c r="U1345">
        <f t="shared" si="41"/>
        <v>0</v>
      </c>
      <c r="V1345">
        <f>IF(Table2[[#This Row],[international_plan]]="yes",1,0)</f>
        <v>0</v>
      </c>
      <c r="W1345">
        <f>IF(Table2[[#This Row],[voice_mail_plan]]="yes",1,0)</f>
        <v>0</v>
      </c>
      <c r="X1345" t="str">
        <f t="shared" si="40"/>
        <v>Low</v>
      </c>
      <c r="Y1345" t="str">
        <f>IF(Table2[[#This Row],[total_intl_charge]] &gt; AVERAGE($R$2:$R$4245),"High","Low")</f>
        <v>Low</v>
      </c>
      <c r="Z1345" t="str">
        <f>IF(AND(G1345&gt;AVERAGE(train!$G$2:$G$4251),K1345&gt;AVERAGE(train!$K$2:$K$4251)),"High Day &amp; Eve",IF(AND(G1345&gt;AVERAGE(train!$G$2:$G$4251),K1345&lt;=AVERAGE(train!$K$2:$K$4251)),"High Day Only",IF(AND(G1345&lt;=AVERAGE(train!$G$2:$G$4251),K1345&gt;AVERAGE(train!$K$2:$K$4251)),"High Eve Only","Low Usage")))</f>
        <v>Low Usage</v>
      </c>
    </row>
    <row r="1346" spans="1:26">
      <c r="A1346" t="s">
        <v>70</v>
      </c>
      <c r="B1346">
        <v>105</v>
      </c>
      <c r="C1346" t="s">
        <v>21</v>
      </c>
      <c r="D1346" t="s">
        <v>23</v>
      </c>
      <c r="E1346" t="s">
        <v>22</v>
      </c>
      <c r="F1346">
        <v>0</v>
      </c>
      <c r="G1346">
        <v>273.89999999999998</v>
      </c>
      <c r="H1346">
        <v>119</v>
      </c>
      <c r="I1346">
        <v>46.56</v>
      </c>
      <c r="J1346">
        <v>278.60000000000002</v>
      </c>
      <c r="K1346">
        <v>103</v>
      </c>
      <c r="L1346">
        <v>23.68</v>
      </c>
      <c r="M1346">
        <v>255.3</v>
      </c>
      <c r="N1346">
        <v>90</v>
      </c>
      <c r="O1346">
        <v>11.49</v>
      </c>
      <c r="P1346">
        <v>10.9</v>
      </c>
      <c r="Q1346">
        <v>7</v>
      </c>
      <c r="R1346">
        <v>2.94</v>
      </c>
      <c r="S1346">
        <v>1</v>
      </c>
      <c r="T1346" t="s">
        <v>23</v>
      </c>
      <c r="U1346">
        <f t="shared" si="41"/>
        <v>1</v>
      </c>
      <c r="V1346">
        <f>IF(Table2[[#This Row],[international_plan]]="yes",1,0)</f>
        <v>1</v>
      </c>
      <c r="W1346">
        <f>IF(Table2[[#This Row],[voice_mail_plan]]="yes",1,0)</f>
        <v>0</v>
      </c>
      <c r="X1346" t="str">
        <f t="shared" ref="X1346:X1409" si="42">IF(B1346&lt;=$AC$3,"Low",IF(B1346&lt;=$AC$4,"Medium",IF(B1346&lt;=$AC$5,"High",IF(B1346&gt;=$AC$5,"Very High"))))</f>
        <v>High</v>
      </c>
      <c r="Y1346" t="str">
        <f>IF(Table2[[#This Row],[total_intl_charge]] &gt; AVERAGE($R$2:$R$4245),"High","Low")</f>
        <v>High</v>
      </c>
      <c r="Z1346" t="str">
        <f>IF(AND(G1346&gt;AVERAGE(train!$G$2:$G$4251),K1346&gt;AVERAGE(train!$K$2:$K$4251)),"High Day &amp; Eve",IF(AND(G1346&gt;AVERAGE(train!$G$2:$G$4251),K1346&lt;=AVERAGE(train!$K$2:$K$4251)),"High Day Only",IF(AND(G1346&lt;=AVERAGE(train!$G$2:$G$4251),K1346&gt;AVERAGE(train!$K$2:$K$4251)),"High Eve Only","Low Usage")))</f>
        <v>High Day &amp; Eve</v>
      </c>
    </row>
    <row r="1347" spans="1:26">
      <c r="A1347" t="s">
        <v>27</v>
      </c>
      <c r="B1347">
        <v>102</v>
      </c>
      <c r="C1347" t="s">
        <v>21</v>
      </c>
      <c r="D1347" t="s">
        <v>22</v>
      </c>
      <c r="E1347" t="s">
        <v>23</v>
      </c>
      <c r="F1347">
        <v>31</v>
      </c>
      <c r="G1347">
        <v>125.3</v>
      </c>
      <c r="H1347">
        <v>92</v>
      </c>
      <c r="I1347">
        <v>21.3</v>
      </c>
      <c r="J1347">
        <v>141.19999999999999</v>
      </c>
      <c r="K1347">
        <v>108</v>
      </c>
      <c r="L1347">
        <v>12</v>
      </c>
      <c r="M1347">
        <v>168.2</v>
      </c>
      <c r="N1347">
        <v>68</v>
      </c>
      <c r="O1347">
        <v>7.57</v>
      </c>
      <c r="P1347">
        <v>6.3</v>
      </c>
      <c r="Q1347">
        <v>2</v>
      </c>
      <c r="R1347">
        <v>1.7</v>
      </c>
      <c r="S1347">
        <v>3</v>
      </c>
      <c r="T1347" t="s">
        <v>22</v>
      </c>
      <c r="U1347">
        <f t="shared" ref="U1347:U1410" si="43">IF(T1347="yes",1,0)</f>
        <v>0</v>
      </c>
      <c r="V1347">
        <f>IF(Table2[[#This Row],[international_plan]]="yes",1,0)</f>
        <v>0</v>
      </c>
      <c r="W1347">
        <f>IF(Table2[[#This Row],[voice_mail_plan]]="yes",1,0)</f>
        <v>1</v>
      </c>
      <c r="X1347" t="str">
        <f t="shared" si="42"/>
        <v>High</v>
      </c>
      <c r="Y1347" t="str">
        <f>IF(Table2[[#This Row],[total_intl_charge]] &gt; AVERAGE($R$2:$R$4245),"High","Low")</f>
        <v>Low</v>
      </c>
      <c r="Z1347" t="str">
        <f>IF(AND(G1347&gt;AVERAGE(train!$G$2:$G$4251),K1347&gt;AVERAGE(train!$K$2:$K$4251)),"High Day &amp; Eve",IF(AND(G1347&gt;AVERAGE(train!$G$2:$G$4251),K1347&lt;=AVERAGE(train!$K$2:$K$4251)),"High Day Only",IF(AND(G1347&lt;=AVERAGE(train!$G$2:$G$4251),K1347&gt;AVERAGE(train!$K$2:$K$4251)),"High Eve Only","Low Usage")))</f>
        <v>High Eve Only</v>
      </c>
    </row>
    <row r="1348" spans="1:26">
      <c r="A1348" t="s">
        <v>50</v>
      </c>
      <c r="B1348">
        <v>63</v>
      </c>
      <c r="C1348" t="s">
        <v>28</v>
      </c>
      <c r="D1348" t="s">
        <v>22</v>
      </c>
      <c r="E1348" t="s">
        <v>23</v>
      </c>
      <c r="F1348">
        <v>49</v>
      </c>
      <c r="G1348">
        <v>214.9</v>
      </c>
      <c r="H1348">
        <v>86</v>
      </c>
      <c r="I1348">
        <v>36.53</v>
      </c>
      <c r="J1348">
        <v>198.2</v>
      </c>
      <c r="K1348">
        <v>89</v>
      </c>
      <c r="L1348">
        <v>16.850000000000001</v>
      </c>
      <c r="M1348">
        <v>170.8</v>
      </c>
      <c r="N1348">
        <v>139</v>
      </c>
      <c r="O1348">
        <v>7.69</v>
      </c>
      <c r="P1348">
        <v>8.1999999999999993</v>
      </c>
      <c r="Q1348">
        <v>5</v>
      </c>
      <c r="R1348">
        <v>2.21</v>
      </c>
      <c r="S1348">
        <v>0</v>
      </c>
      <c r="T1348" t="s">
        <v>22</v>
      </c>
      <c r="U1348">
        <f t="shared" si="43"/>
        <v>0</v>
      </c>
      <c r="V1348">
        <f>IF(Table2[[#This Row],[international_plan]]="yes",1,0)</f>
        <v>0</v>
      </c>
      <c r="W1348">
        <f>IF(Table2[[#This Row],[voice_mail_plan]]="yes",1,0)</f>
        <v>1</v>
      </c>
      <c r="X1348" t="str">
        <f t="shared" si="42"/>
        <v>Low</v>
      </c>
      <c r="Y1348" t="str">
        <f>IF(Table2[[#This Row],[total_intl_charge]] &gt; AVERAGE($R$2:$R$4245),"High","Low")</f>
        <v>Low</v>
      </c>
      <c r="Z1348" t="str">
        <f>IF(AND(G1348&gt;AVERAGE(train!$G$2:$G$4251),K1348&gt;AVERAGE(train!$K$2:$K$4251)),"High Day &amp; Eve",IF(AND(G1348&gt;AVERAGE(train!$G$2:$G$4251),K1348&lt;=AVERAGE(train!$K$2:$K$4251)),"High Day Only",IF(AND(G1348&lt;=AVERAGE(train!$G$2:$G$4251),K1348&gt;AVERAGE(train!$K$2:$K$4251)),"High Eve Only","Low Usage")))</f>
        <v>High Day Only</v>
      </c>
    </row>
    <row r="1349" spans="1:26">
      <c r="A1349" t="s">
        <v>67</v>
      </c>
      <c r="B1349">
        <v>155</v>
      </c>
      <c r="C1349" t="s">
        <v>25</v>
      </c>
      <c r="D1349" t="s">
        <v>22</v>
      </c>
      <c r="E1349" t="s">
        <v>22</v>
      </c>
      <c r="F1349">
        <v>0</v>
      </c>
      <c r="G1349">
        <v>163</v>
      </c>
      <c r="H1349">
        <v>93</v>
      </c>
      <c r="I1349">
        <v>27.71</v>
      </c>
      <c r="J1349">
        <v>203.9</v>
      </c>
      <c r="K1349">
        <v>102</v>
      </c>
      <c r="L1349">
        <v>17.329999999999998</v>
      </c>
      <c r="M1349">
        <v>159</v>
      </c>
      <c r="N1349">
        <v>109</v>
      </c>
      <c r="O1349">
        <v>7.15</v>
      </c>
      <c r="P1349">
        <v>15.1</v>
      </c>
      <c r="Q1349">
        <v>4</v>
      </c>
      <c r="R1349">
        <v>4.08</v>
      </c>
      <c r="S1349">
        <v>2</v>
      </c>
      <c r="T1349" t="s">
        <v>22</v>
      </c>
      <c r="U1349">
        <f t="shared" si="43"/>
        <v>0</v>
      </c>
      <c r="V1349">
        <f>IF(Table2[[#This Row],[international_plan]]="yes",1,0)</f>
        <v>0</v>
      </c>
      <c r="W1349">
        <f>IF(Table2[[#This Row],[voice_mail_plan]]="yes",1,0)</f>
        <v>0</v>
      </c>
      <c r="X1349" t="str">
        <f t="shared" si="42"/>
        <v>Very High</v>
      </c>
      <c r="Y1349" t="str">
        <f>IF(Table2[[#This Row],[total_intl_charge]] &gt; AVERAGE($R$2:$R$4245),"High","Low")</f>
        <v>High</v>
      </c>
      <c r="Z1349" t="str">
        <f>IF(AND(G1349&gt;AVERAGE(train!$G$2:$G$4251),K1349&gt;AVERAGE(train!$K$2:$K$4251)),"High Day &amp; Eve",IF(AND(G1349&gt;AVERAGE(train!$G$2:$G$4251),K1349&lt;=AVERAGE(train!$K$2:$K$4251)),"High Day Only",IF(AND(G1349&lt;=AVERAGE(train!$G$2:$G$4251),K1349&gt;AVERAGE(train!$K$2:$K$4251)),"High Eve Only","Low Usage")))</f>
        <v>High Eve Only</v>
      </c>
    </row>
    <row r="1350" spans="1:26">
      <c r="A1350" t="s">
        <v>75</v>
      </c>
      <c r="B1350">
        <v>82</v>
      </c>
      <c r="C1350" t="s">
        <v>21</v>
      </c>
      <c r="D1350" t="s">
        <v>22</v>
      </c>
      <c r="E1350" t="s">
        <v>23</v>
      </c>
      <c r="F1350">
        <v>29</v>
      </c>
      <c r="G1350">
        <v>163.80000000000001</v>
      </c>
      <c r="H1350">
        <v>77</v>
      </c>
      <c r="I1350">
        <v>27.85</v>
      </c>
      <c r="J1350">
        <v>134.9</v>
      </c>
      <c r="K1350">
        <v>112</v>
      </c>
      <c r="L1350">
        <v>11.47</v>
      </c>
      <c r="M1350">
        <v>79.3</v>
      </c>
      <c r="N1350">
        <v>95</v>
      </c>
      <c r="O1350">
        <v>3.57</v>
      </c>
      <c r="P1350">
        <v>8.8000000000000007</v>
      </c>
      <c r="Q1350">
        <v>2</v>
      </c>
      <c r="R1350">
        <v>2.38</v>
      </c>
      <c r="S1350">
        <v>2</v>
      </c>
      <c r="T1350" t="s">
        <v>22</v>
      </c>
      <c r="U1350">
        <f t="shared" si="43"/>
        <v>0</v>
      </c>
      <c r="V1350">
        <f>IF(Table2[[#This Row],[international_plan]]="yes",1,0)</f>
        <v>0</v>
      </c>
      <c r="W1350">
        <f>IF(Table2[[#This Row],[voice_mail_plan]]="yes",1,0)</f>
        <v>1</v>
      </c>
      <c r="X1350" t="str">
        <f t="shared" si="42"/>
        <v>Medium</v>
      </c>
      <c r="Y1350" t="str">
        <f>IF(Table2[[#This Row],[total_intl_charge]] &gt; AVERAGE($R$2:$R$4245),"High","Low")</f>
        <v>Low</v>
      </c>
      <c r="Z1350" t="str">
        <f>IF(AND(G1350&gt;AVERAGE(train!$G$2:$G$4251),K1350&gt;AVERAGE(train!$K$2:$K$4251)),"High Day &amp; Eve",IF(AND(G1350&gt;AVERAGE(train!$G$2:$G$4251),K1350&lt;=AVERAGE(train!$K$2:$K$4251)),"High Day Only",IF(AND(G1350&lt;=AVERAGE(train!$G$2:$G$4251),K1350&gt;AVERAGE(train!$K$2:$K$4251)),"High Eve Only","Low Usage")))</f>
        <v>High Eve Only</v>
      </c>
    </row>
    <row r="1351" spans="1:26">
      <c r="A1351" t="s">
        <v>32</v>
      </c>
      <c r="B1351">
        <v>87</v>
      </c>
      <c r="C1351" t="s">
        <v>28</v>
      </c>
      <c r="D1351" t="s">
        <v>22</v>
      </c>
      <c r="E1351" t="s">
        <v>22</v>
      </c>
      <c r="F1351">
        <v>0</v>
      </c>
      <c r="G1351">
        <v>189.5</v>
      </c>
      <c r="H1351">
        <v>113</v>
      </c>
      <c r="I1351">
        <v>32.22</v>
      </c>
      <c r="J1351">
        <v>204.9</v>
      </c>
      <c r="K1351">
        <v>100</v>
      </c>
      <c r="L1351">
        <v>17.420000000000002</v>
      </c>
      <c r="M1351">
        <v>221.7</v>
      </c>
      <c r="N1351">
        <v>93</v>
      </c>
      <c r="O1351">
        <v>9.98</v>
      </c>
      <c r="P1351">
        <v>13.4</v>
      </c>
      <c r="Q1351">
        <v>3</v>
      </c>
      <c r="R1351">
        <v>3.62</v>
      </c>
      <c r="S1351">
        <v>1</v>
      </c>
      <c r="T1351" t="s">
        <v>22</v>
      </c>
      <c r="U1351">
        <f t="shared" si="43"/>
        <v>0</v>
      </c>
      <c r="V1351">
        <f>IF(Table2[[#This Row],[international_plan]]="yes",1,0)</f>
        <v>0</v>
      </c>
      <c r="W1351">
        <f>IF(Table2[[#This Row],[voice_mail_plan]]="yes",1,0)</f>
        <v>0</v>
      </c>
      <c r="X1351" t="str">
        <f t="shared" si="42"/>
        <v>Medium</v>
      </c>
      <c r="Y1351" t="str">
        <f>IF(Table2[[#This Row],[total_intl_charge]] &gt; AVERAGE($R$2:$R$4245),"High","Low")</f>
        <v>High</v>
      </c>
      <c r="Z1351" t="str">
        <f>IF(AND(G1351&gt;AVERAGE(train!$G$2:$G$4251),K1351&gt;AVERAGE(train!$K$2:$K$4251)),"High Day &amp; Eve",IF(AND(G1351&gt;AVERAGE(train!$G$2:$G$4251),K1351&lt;=AVERAGE(train!$K$2:$K$4251)),"High Day Only",IF(AND(G1351&lt;=AVERAGE(train!$G$2:$G$4251),K1351&gt;AVERAGE(train!$K$2:$K$4251)),"High Eve Only","Low Usage")))</f>
        <v>High Day Only</v>
      </c>
    </row>
    <row r="1352" spans="1:26">
      <c r="A1352" t="s">
        <v>53</v>
      </c>
      <c r="B1352">
        <v>115</v>
      </c>
      <c r="C1352" t="s">
        <v>21</v>
      </c>
      <c r="D1352" t="s">
        <v>22</v>
      </c>
      <c r="E1352" t="s">
        <v>23</v>
      </c>
      <c r="F1352">
        <v>26</v>
      </c>
      <c r="G1352">
        <v>155.19999999999999</v>
      </c>
      <c r="H1352">
        <v>110</v>
      </c>
      <c r="I1352">
        <v>26.38</v>
      </c>
      <c r="J1352">
        <v>230.9</v>
      </c>
      <c r="K1352">
        <v>133</v>
      </c>
      <c r="L1352">
        <v>19.63</v>
      </c>
      <c r="M1352">
        <v>261.60000000000002</v>
      </c>
      <c r="N1352">
        <v>100</v>
      </c>
      <c r="O1352">
        <v>11.77</v>
      </c>
      <c r="P1352">
        <v>4.5</v>
      </c>
      <c r="Q1352">
        <v>4</v>
      </c>
      <c r="R1352">
        <v>1.22</v>
      </c>
      <c r="S1352">
        <v>0</v>
      </c>
      <c r="T1352" t="s">
        <v>22</v>
      </c>
      <c r="U1352">
        <f t="shared" si="43"/>
        <v>0</v>
      </c>
      <c r="V1352">
        <f>IF(Table2[[#This Row],[international_plan]]="yes",1,0)</f>
        <v>0</v>
      </c>
      <c r="W1352">
        <f>IF(Table2[[#This Row],[voice_mail_plan]]="yes",1,0)</f>
        <v>1</v>
      </c>
      <c r="X1352" t="str">
        <f t="shared" si="42"/>
        <v>High</v>
      </c>
      <c r="Y1352" t="str">
        <f>IF(Table2[[#This Row],[total_intl_charge]] &gt; AVERAGE($R$2:$R$4245),"High","Low")</f>
        <v>Low</v>
      </c>
      <c r="Z1352" t="str">
        <f>IF(AND(G1352&gt;AVERAGE(train!$G$2:$G$4251),K1352&gt;AVERAGE(train!$K$2:$K$4251)),"High Day &amp; Eve",IF(AND(G1352&gt;AVERAGE(train!$G$2:$G$4251),K1352&lt;=AVERAGE(train!$K$2:$K$4251)),"High Day Only",IF(AND(G1352&lt;=AVERAGE(train!$G$2:$G$4251),K1352&gt;AVERAGE(train!$K$2:$K$4251)),"High Eve Only","Low Usage")))</f>
        <v>High Eve Only</v>
      </c>
    </row>
    <row r="1353" spans="1:26">
      <c r="A1353" t="s">
        <v>64</v>
      </c>
      <c r="B1353">
        <v>121</v>
      </c>
      <c r="C1353" t="s">
        <v>21</v>
      </c>
      <c r="D1353" t="s">
        <v>23</v>
      </c>
      <c r="E1353" t="s">
        <v>23</v>
      </c>
      <c r="F1353">
        <v>44</v>
      </c>
      <c r="G1353">
        <v>254.1</v>
      </c>
      <c r="H1353">
        <v>127</v>
      </c>
      <c r="I1353">
        <v>43.2</v>
      </c>
      <c r="J1353">
        <v>180.2</v>
      </c>
      <c r="K1353">
        <v>108</v>
      </c>
      <c r="L1353">
        <v>15.32</v>
      </c>
      <c r="M1353">
        <v>196.2</v>
      </c>
      <c r="N1353">
        <v>129</v>
      </c>
      <c r="O1353">
        <v>8.83</v>
      </c>
      <c r="P1353">
        <v>8.6999999999999993</v>
      </c>
      <c r="Q1353">
        <v>4</v>
      </c>
      <c r="R1353">
        <v>2.35</v>
      </c>
      <c r="S1353">
        <v>3</v>
      </c>
      <c r="T1353" t="s">
        <v>22</v>
      </c>
      <c r="U1353">
        <f t="shared" si="43"/>
        <v>0</v>
      </c>
      <c r="V1353">
        <f>IF(Table2[[#This Row],[international_plan]]="yes",1,0)</f>
        <v>1</v>
      </c>
      <c r="W1353">
        <f>IF(Table2[[#This Row],[voice_mail_plan]]="yes",1,0)</f>
        <v>1</v>
      </c>
      <c r="X1353" t="str">
        <f t="shared" si="42"/>
        <v>High</v>
      </c>
      <c r="Y1353" t="str">
        <f>IF(Table2[[#This Row],[total_intl_charge]] &gt; AVERAGE($R$2:$R$4245),"High","Low")</f>
        <v>Low</v>
      </c>
      <c r="Z1353" t="str">
        <f>IF(AND(G1353&gt;AVERAGE(train!$G$2:$G$4251),K1353&gt;AVERAGE(train!$K$2:$K$4251)),"High Day &amp; Eve",IF(AND(G1353&gt;AVERAGE(train!$G$2:$G$4251),K1353&lt;=AVERAGE(train!$K$2:$K$4251)),"High Day Only",IF(AND(G1353&lt;=AVERAGE(train!$G$2:$G$4251),K1353&gt;AVERAGE(train!$K$2:$K$4251)),"High Eve Only","Low Usage")))</f>
        <v>High Day &amp; Eve</v>
      </c>
    </row>
    <row r="1354" spans="1:26">
      <c r="A1354" t="s">
        <v>31</v>
      </c>
      <c r="B1354">
        <v>54</v>
      </c>
      <c r="C1354" t="s">
        <v>28</v>
      </c>
      <c r="D1354" t="s">
        <v>22</v>
      </c>
      <c r="E1354" t="s">
        <v>23</v>
      </c>
      <c r="F1354">
        <v>33</v>
      </c>
      <c r="G1354">
        <v>112</v>
      </c>
      <c r="H1354">
        <v>90</v>
      </c>
      <c r="I1354">
        <v>19.04</v>
      </c>
      <c r="J1354">
        <v>208</v>
      </c>
      <c r="K1354">
        <v>112</v>
      </c>
      <c r="L1354">
        <v>17.68</v>
      </c>
      <c r="M1354">
        <v>150.30000000000001</v>
      </c>
      <c r="N1354">
        <v>83</v>
      </c>
      <c r="O1354">
        <v>6.76</v>
      </c>
      <c r="P1354">
        <v>11.3</v>
      </c>
      <c r="Q1354">
        <v>4</v>
      </c>
      <c r="R1354">
        <v>3.05</v>
      </c>
      <c r="S1354">
        <v>2</v>
      </c>
      <c r="T1354" t="s">
        <v>22</v>
      </c>
      <c r="U1354">
        <f t="shared" si="43"/>
        <v>0</v>
      </c>
      <c r="V1354">
        <f>IF(Table2[[#This Row],[international_plan]]="yes",1,0)</f>
        <v>0</v>
      </c>
      <c r="W1354">
        <f>IF(Table2[[#This Row],[voice_mail_plan]]="yes",1,0)</f>
        <v>1</v>
      </c>
      <c r="X1354" t="str">
        <f t="shared" si="42"/>
        <v>Low</v>
      </c>
      <c r="Y1354" t="str">
        <f>IF(Table2[[#This Row],[total_intl_charge]] &gt; AVERAGE($R$2:$R$4245),"High","Low")</f>
        <v>High</v>
      </c>
      <c r="Z1354" t="str">
        <f>IF(AND(G1354&gt;AVERAGE(train!$G$2:$G$4251),K1354&gt;AVERAGE(train!$K$2:$K$4251)),"High Day &amp; Eve",IF(AND(G1354&gt;AVERAGE(train!$G$2:$G$4251),K1354&lt;=AVERAGE(train!$K$2:$K$4251)),"High Day Only",IF(AND(G1354&lt;=AVERAGE(train!$G$2:$G$4251),K1354&gt;AVERAGE(train!$K$2:$K$4251)),"High Eve Only","Low Usage")))</f>
        <v>High Eve Only</v>
      </c>
    </row>
    <row r="1355" spans="1:26">
      <c r="A1355" t="s">
        <v>66</v>
      </c>
      <c r="B1355">
        <v>105</v>
      </c>
      <c r="C1355" t="s">
        <v>25</v>
      </c>
      <c r="D1355" t="s">
        <v>22</v>
      </c>
      <c r="E1355" t="s">
        <v>22</v>
      </c>
      <c r="F1355">
        <v>0</v>
      </c>
      <c r="G1355">
        <v>115.5</v>
      </c>
      <c r="H1355">
        <v>73</v>
      </c>
      <c r="I1355">
        <v>19.64</v>
      </c>
      <c r="J1355">
        <v>267.3</v>
      </c>
      <c r="K1355">
        <v>83</v>
      </c>
      <c r="L1355">
        <v>22.72</v>
      </c>
      <c r="M1355">
        <v>114.2</v>
      </c>
      <c r="N1355">
        <v>90</v>
      </c>
      <c r="O1355">
        <v>5.14</v>
      </c>
      <c r="P1355">
        <v>13.3</v>
      </c>
      <c r="Q1355">
        <v>5</v>
      </c>
      <c r="R1355">
        <v>3.59</v>
      </c>
      <c r="S1355">
        <v>3</v>
      </c>
      <c r="T1355" t="s">
        <v>22</v>
      </c>
      <c r="U1355">
        <f t="shared" si="43"/>
        <v>0</v>
      </c>
      <c r="V1355">
        <f>IF(Table2[[#This Row],[international_plan]]="yes",1,0)</f>
        <v>0</v>
      </c>
      <c r="W1355">
        <f>IF(Table2[[#This Row],[voice_mail_plan]]="yes",1,0)</f>
        <v>0</v>
      </c>
      <c r="X1355" t="str">
        <f t="shared" si="42"/>
        <v>High</v>
      </c>
      <c r="Y1355" t="str">
        <f>IF(Table2[[#This Row],[total_intl_charge]] &gt; AVERAGE($R$2:$R$4245),"High","Low")</f>
        <v>High</v>
      </c>
      <c r="Z1355" t="str">
        <f>IF(AND(G1355&gt;AVERAGE(train!$G$2:$G$4251),K1355&gt;AVERAGE(train!$K$2:$K$4251)),"High Day &amp; Eve",IF(AND(G1355&gt;AVERAGE(train!$G$2:$G$4251),K1355&lt;=AVERAGE(train!$K$2:$K$4251)),"High Day Only",IF(AND(G1355&lt;=AVERAGE(train!$G$2:$G$4251),K1355&gt;AVERAGE(train!$K$2:$K$4251)),"High Eve Only","Low Usage")))</f>
        <v>Low Usage</v>
      </c>
    </row>
    <row r="1356" spans="1:26">
      <c r="A1356" t="s">
        <v>34</v>
      </c>
      <c r="B1356">
        <v>73</v>
      </c>
      <c r="C1356" t="s">
        <v>21</v>
      </c>
      <c r="D1356" t="s">
        <v>22</v>
      </c>
      <c r="E1356" t="s">
        <v>22</v>
      </c>
      <c r="F1356">
        <v>0</v>
      </c>
      <c r="G1356">
        <v>137.1</v>
      </c>
      <c r="H1356">
        <v>102</v>
      </c>
      <c r="I1356">
        <v>23.31</v>
      </c>
      <c r="J1356">
        <v>210.8</v>
      </c>
      <c r="K1356">
        <v>114</v>
      </c>
      <c r="L1356">
        <v>17.920000000000002</v>
      </c>
      <c r="M1356">
        <v>191.4</v>
      </c>
      <c r="N1356">
        <v>120</v>
      </c>
      <c r="O1356">
        <v>8.61</v>
      </c>
      <c r="P1356">
        <v>11.1</v>
      </c>
      <c r="Q1356">
        <v>4</v>
      </c>
      <c r="R1356">
        <v>3</v>
      </c>
      <c r="S1356">
        <v>1</v>
      </c>
      <c r="T1356" t="s">
        <v>22</v>
      </c>
      <c r="U1356">
        <f t="shared" si="43"/>
        <v>0</v>
      </c>
      <c r="V1356">
        <f>IF(Table2[[#This Row],[international_plan]]="yes",1,0)</f>
        <v>0</v>
      </c>
      <c r="W1356">
        <f>IF(Table2[[#This Row],[voice_mail_plan]]="yes",1,0)</f>
        <v>0</v>
      </c>
      <c r="X1356" t="str">
        <f t="shared" si="42"/>
        <v>Low</v>
      </c>
      <c r="Y1356" t="str">
        <f>IF(Table2[[#This Row],[total_intl_charge]] &gt; AVERAGE($R$2:$R$4245),"High","Low")</f>
        <v>High</v>
      </c>
      <c r="Z1356" t="str">
        <f>IF(AND(G1356&gt;AVERAGE(train!$G$2:$G$4251),K1356&gt;AVERAGE(train!$K$2:$K$4251)),"High Day &amp; Eve",IF(AND(G1356&gt;AVERAGE(train!$G$2:$G$4251),K1356&lt;=AVERAGE(train!$K$2:$K$4251)),"High Day Only",IF(AND(G1356&lt;=AVERAGE(train!$G$2:$G$4251),K1356&gt;AVERAGE(train!$K$2:$K$4251)),"High Eve Only","Low Usage")))</f>
        <v>High Eve Only</v>
      </c>
    </row>
    <row r="1357" spans="1:26">
      <c r="A1357" t="s">
        <v>74</v>
      </c>
      <c r="B1357">
        <v>95</v>
      </c>
      <c r="C1357" t="s">
        <v>21</v>
      </c>
      <c r="D1357" t="s">
        <v>22</v>
      </c>
      <c r="E1357" t="s">
        <v>22</v>
      </c>
      <c r="F1357">
        <v>0</v>
      </c>
      <c r="G1357">
        <v>198.4</v>
      </c>
      <c r="H1357">
        <v>113</v>
      </c>
      <c r="I1357">
        <v>33.729999999999997</v>
      </c>
      <c r="J1357">
        <v>235.9</v>
      </c>
      <c r="K1357">
        <v>144</v>
      </c>
      <c r="L1357">
        <v>20.05</v>
      </c>
      <c r="M1357">
        <v>325.60000000000002</v>
      </c>
      <c r="N1357">
        <v>99</v>
      </c>
      <c r="O1357">
        <v>14.65</v>
      </c>
      <c r="P1357">
        <v>10.1</v>
      </c>
      <c r="Q1357">
        <v>3</v>
      </c>
      <c r="R1357">
        <v>2.73</v>
      </c>
      <c r="S1357">
        <v>0</v>
      </c>
      <c r="T1357" t="s">
        <v>22</v>
      </c>
      <c r="U1357">
        <f t="shared" si="43"/>
        <v>0</v>
      </c>
      <c r="V1357">
        <f>IF(Table2[[#This Row],[international_plan]]="yes",1,0)</f>
        <v>0</v>
      </c>
      <c r="W1357">
        <f>IF(Table2[[#This Row],[voice_mail_plan]]="yes",1,0)</f>
        <v>0</v>
      </c>
      <c r="X1357" t="str">
        <f t="shared" si="42"/>
        <v>Medium</v>
      </c>
      <c r="Y1357" t="str">
        <f>IF(Table2[[#This Row],[total_intl_charge]] &gt; AVERAGE($R$2:$R$4245),"High","Low")</f>
        <v>Low</v>
      </c>
      <c r="Z1357" t="str">
        <f>IF(AND(G1357&gt;AVERAGE(train!$G$2:$G$4251),K1357&gt;AVERAGE(train!$K$2:$K$4251)),"High Day &amp; Eve",IF(AND(G1357&gt;AVERAGE(train!$G$2:$G$4251),K1357&lt;=AVERAGE(train!$K$2:$K$4251)),"High Day Only",IF(AND(G1357&lt;=AVERAGE(train!$G$2:$G$4251),K1357&gt;AVERAGE(train!$K$2:$K$4251)),"High Eve Only","Low Usage")))</f>
        <v>High Day &amp; Eve</v>
      </c>
    </row>
    <row r="1358" spans="1:26">
      <c r="A1358" t="s">
        <v>61</v>
      </c>
      <c r="B1358">
        <v>21</v>
      </c>
      <c r="C1358" t="s">
        <v>21</v>
      </c>
      <c r="D1358" t="s">
        <v>22</v>
      </c>
      <c r="E1358" t="s">
        <v>23</v>
      </c>
      <c r="F1358">
        <v>19</v>
      </c>
      <c r="G1358">
        <v>132.69999999999999</v>
      </c>
      <c r="H1358">
        <v>94</v>
      </c>
      <c r="I1358">
        <v>22.56</v>
      </c>
      <c r="J1358">
        <v>204.6</v>
      </c>
      <c r="K1358">
        <v>101</v>
      </c>
      <c r="L1358">
        <v>17.39</v>
      </c>
      <c r="M1358">
        <v>154.69999999999999</v>
      </c>
      <c r="N1358">
        <v>78</v>
      </c>
      <c r="O1358">
        <v>6.96</v>
      </c>
      <c r="P1358">
        <v>12.9</v>
      </c>
      <c r="Q1358">
        <v>7</v>
      </c>
      <c r="R1358">
        <v>3.48</v>
      </c>
      <c r="S1358">
        <v>3</v>
      </c>
      <c r="T1358" t="s">
        <v>22</v>
      </c>
      <c r="U1358">
        <f t="shared" si="43"/>
        <v>0</v>
      </c>
      <c r="V1358">
        <f>IF(Table2[[#This Row],[international_plan]]="yes",1,0)</f>
        <v>0</v>
      </c>
      <c r="W1358">
        <f>IF(Table2[[#This Row],[voice_mail_plan]]="yes",1,0)</f>
        <v>1</v>
      </c>
      <c r="X1358" t="str">
        <f t="shared" si="42"/>
        <v>Low</v>
      </c>
      <c r="Y1358" t="str">
        <f>IF(Table2[[#This Row],[total_intl_charge]] &gt; AVERAGE($R$2:$R$4245),"High","Low")</f>
        <v>High</v>
      </c>
      <c r="Z1358" t="str">
        <f>IF(AND(G1358&gt;AVERAGE(train!$G$2:$G$4251),K1358&gt;AVERAGE(train!$K$2:$K$4251)),"High Day &amp; Eve",IF(AND(G1358&gt;AVERAGE(train!$G$2:$G$4251),K1358&lt;=AVERAGE(train!$K$2:$K$4251)),"High Day Only",IF(AND(G1358&lt;=AVERAGE(train!$G$2:$G$4251),K1358&gt;AVERAGE(train!$K$2:$K$4251)),"High Eve Only","Low Usage")))</f>
        <v>High Eve Only</v>
      </c>
    </row>
    <row r="1359" spans="1:26">
      <c r="A1359" t="s">
        <v>52</v>
      </c>
      <c r="B1359">
        <v>163</v>
      </c>
      <c r="C1359" t="s">
        <v>25</v>
      </c>
      <c r="D1359" t="s">
        <v>22</v>
      </c>
      <c r="E1359" t="s">
        <v>23</v>
      </c>
      <c r="F1359">
        <v>25</v>
      </c>
      <c r="G1359">
        <v>219.6</v>
      </c>
      <c r="H1359">
        <v>99</v>
      </c>
      <c r="I1359">
        <v>37.33</v>
      </c>
      <c r="J1359">
        <v>210.4</v>
      </c>
      <c r="K1359">
        <v>99</v>
      </c>
      <c r="L1359">
        <v>17.88</v>
      </c>
      <c r="M1359">
        <v>242.7</v>
      </c>
      <c r="N1359">
        <v>88</v>
      </c>
      <c r="O1359">
        <v>10.92</v>
      </c>
      <c r="P1359">
        <v>13.8</v>
      </c>
      <c r="Q1359">
        <v>8</v>
      </c>
      <c r="R1359">
        <v>3.73</v>
      </c>
      <c r="S1359">
        <v>2</v>
      </c>
      <c r="T1359" t="s">
        <v>22</v>
      </c>
      <c r="U1359">
        <f t="shared" si="43"/>
        <v>0</v>
      </c>
      <c r="V1359">
        <f>IF(Table2[[#This Row],[international_plan]]="yes",1,0)</f>
        <v>0</v>
      </c>
      <c r="W1359">
        <f>IF(Table2[[#This Row],[voice_mail_plan]]="yes",1,0)</f>
        <v>1</v>
      </c>
      <c r="X1359" t="str">
        <f t="shared" si="42"/>
        <v>Very High</v>
      </c>
      <c r="Y1359" t="str">
        <f>IF(Table2[[#This Row],[total_intl_charge]] &gt; AVERAGE($R$2:$R$4245),"High","Low")</f>
        <v>High</v>
      </c>
      <c r="Z1359" t="str">
        <f>IF(AND(G1359&gt;AVERAGE(train!$G$2:$G$4251),K1359&gt;AVERAGE(train!$K$2:$K$4251)),"High Day &amp; Eve",IF(AND(G1359&gt;AVERAGE(train!$G$2:$G$4251),K1359&lt;=AVERAGE(train!$K$2:$K$4251)),"High Day Only",IF(AND(G1359&lt;=AVERAGE(train!$G$2:$G$4251),K1359&gt;AVERAGE(train!$K$2:$K$4251)),"High Eve Only","Low Usage")))</f>
        <v>High Day Only</v>
      </c>
    </row>
    <row r="1360" spans="1:26">
      <c r="A1360" t="s">
        <v>64</v>
      </c>
      <c r="B1360">
        <v>57</v>
      </c>
      <c r="C1360" t="s">
        <v>21</v>
      </c>
      <c r="D1360" t="s">
        <v>22</v>
      </c>
      <c r="E1360" t="s">
        <v>22</v>
      </c>
      <c r="F1360">
        <v>0</v>
      </c>
      <c r="G1360">
        <v>169.6</v>
      </c>
      <c r="H1360">
        <v>96</v>
      </c>
      <c r="I1360">
        <v>28.83</v>
      </c>
      <c r="J1360">
        <v>234.7</v>
      </c>
      <c r="K1360">
        <v>112</v>
      </c>
      <c r="L1360">
        <v>19.95</v>
      </c>
      <c r="M1360">
        <v>285.39999999999998</v>
      </c>
      <c r="N1360">
        <v>83</v>
      </c>
      <c r="O1360">
        <v>12.84</v>
      </c>
      <c r="P1360">
        <v>11.2</v>
      </c>
      <c r="Q1360">
        <v>4</v>
      </c>
      <c r="R1360">
        <v>3.02</v>
      </c>
      <c r="S1360">
        <v>0</v>
      </c>
      <c r="T1360" t="s">
        <v>22</v>
      </c>
      <c r="U1360">
        <f t="shared" si="43"/>
        <v>0</v>
      </c>
      <c r="V1360">
        <f>IF(Table2[[#This Row],[international_plan]]="yes",1,0)</f>
        <v>0</v>
      </c>
      <c r="W1360">
        <f>IF(Table2[[#This Row],[voice_mail_plan]]="yes",1,0)</f>
        <v>0</v>
      </c>
      <c r="X1360" t="str">
        <f t="shared" si="42"/>
        <v>Low</v>
      </c>
      <c r="Y1360" t="str">
        <f>IF(Table2[[#This Row],[total_intl_charge]] &gt; AVERAGE($R$2:$R$4245),"High","Low")</f>
        <v>High</v>
      </c>
      <c r="Z1360" t="str">
        <f>IF(AND(G1360&gt;AVERAGE(train!$G$2:$G$4251),K1360&gt;AVERAGE(train!$K$2:$K$4251)),"High Day &amp; Eve",IF(AND(G1360&gt;AVERAGE(train!$G$2:$G$4251),K1360&lt;=AVERAGE(train!$K$2:$K$4251)),"High Day Only",IF(AND(G1360&lt;=AVERAGE(train!$G$2:$G$4251),K1360&gt;AVERAGE(train!$K$2:$K$4251)),"High Eve Only","Low Usage")))</f>
        <v>High Eve Only</v>
      </c>
    </row>
    <row r="1361" spans="1:26">
      <c r="A1361" t="s">
        <v>33</v>
      </c>
      <c r="B1361">
        <v>104</v>
      </c>
      <c r="C1361" t="s">
        <v>25</v>
      </c>
      <c r="D1361" t="s">
        <v>23</v>
      </c>
      <c r="E1361" t="s">
        <v>22</v>
      </c>
      <c r="F1361">
        <v>0</v>
      </c>
      <c r="G1361">
        <v>160.4</v>
      </c>
      <c r="H1361">
        <v>73</v>
      </c>
      <c r="I1361">
        <v>27.27</v>
      </c>
      <c r="J1361">
        <v>293.89999999999998</v>
      </c>
      <c r="K1361">
        <v>103</v>
      </c>
      <c r="L1361">
        <v>24.98</v>
      </c>
      <c r="M1361">
        <v>306.60000000000002</v>
      </c>
      <c r="N1361">
        <v>90</v>
      </c>
      <c r="O1361">
        <v>13.8</v>
      </c>
      <c r="P1361">
        <v>12.6</v>
      </c>
      <c r="Q1361">
        <v>5</v>
      </c>
      <c r="R1361">
        <v>3.4</v>
      </c>
      <c r="S1361">
        <v>4</v>
      </c>
      <c r="T1361" t="s">
        <v>22</v>
      </c>
      <c r="U1361">
        <f t="shared" si="43"/>
        <v>0</v>
      </c>
      <c r="V1361">
        <f>IF(Table2[[#This Row],[international_plan]]="yes",1,0)</f>
        <v>1</v>
      </c>
      <c r="W1361">
        <f>IF(Table2[[#This Row],[voice_mail_plan]]="yes",1,0)</f>
        <v>0</v>
      </c>
      <c r="X1361" t="str">
        <f t="shared" si="42"/>
        <v>High</v>
      </c>
      <c r="Y1361" t="str">
        <f>IF(Table2[[#This Row],[total_intl_charge]] &gt; AVERAGE($R$2:$R$4245),"High","Low")</f>
        <v>High</v>
      </c>
      <c r="Z1361" t="str">
        <f>IF(AND(G1361&gt;AVERAGE(train!$G$2:$G$4251),K1361&gt;AVERAGE(train!$K$2:$K$4251)),"High Day &amp; Eve",IF(AND(G1361&gt;AVERAGE(train!$G$2:$G$4251),K1361&lt;=AVERAGE(train!$K$2:$K$4251)),"High Day Only",IF(AND(G1361&lt;=AVERAGE(train!$G$2:$G$4251),K1361&gt;AVERAGE(train!$K$2:$K$4251)),"High Eve Only","Low Usage")))</f>
        <v>High Eve Only</v>
      </c>
    </row>
    <row r="1362" spans="1:26">
      <c r="A1362" t="s">
        <v>68</v>
      </c>
      <c r="B1362">
        <v>95</v>
      </c>
      <c r="C1362" t="s">
        <v>21</v>
      </c>
      <c r="D1362" t="s">
        <v>22</v>
      </c>
      <c r="E1362" t="s">
        <v>22</v>
      </c>
      <c r="F1362">
        <v>0</v>
      </c>
      <c r="G1362">
        <v>194.6</v>
      </c>
      <c r="H1362">
        <v>114</v>
      </c>
      <c r="I1362">
        <v>33.08</v>
      </c>
      <c r="J1362">
        <v>232.8</v>
      </c>
      <c r="K1362">
        <v>106</v>
      </c>
      <c r="L1362">
        <v>19.79</v>
      </c>
      <c r="M1362">
        <v>173.4</v>
      </c>
      <c r="N1362">
        <v>92</v>
      </c>
      <c r="O1362">
        <v>7.8</v>
      </c>
      <c r="P1362">
        <v>3.8</v>
      </c>
      <c r="Q1362">
        <v>2</v>
      </c>
      <c r="R1362">
        <v>1.03</v>
      </c>
      <c r="S1362">
        <v>3</v>
      </c>
      <c r="T1362" t="s">
        <v>22</v>
      </c>
      <c r="U1362">
        <f t="shared" si="43"/>
        <v>0</v>
      </c>
      <c r="V1362">
        <f>IF(Table2[[#This Row],[international_plan]]="yes",1,0)</f>
        <v>0</v>
      </c>
      <c r="W1362">
        <f>IF(Table2[[#This Row],[voice_mail_plan]]="yes",1,0)</f>
        <v>0</v>
      </c>
      <c r="X1362" t="str">
        <f t="shared" si="42"/>
        <v>Medium</v>
      </c>
      <c r="Y1362" t="str">
        <f>IF(Table2[[#This Row],[total_intl_charge]] &gt; AVERAGE($R$2:$R$4245),"High","Low")</f>
        <v>Low</v>
      </c>
      <c r="Z1362" t="str">
        <f>IF(AND(G1362&gt;AVERAGE(train!$G$2:$G$4251),K1362&gt;AVERAGE(train!$K$2:$K$4251)),"High Day &amp; Eve",IF(AND(G1362&gt;AVERAGE(train!$G$2:$G$4251),K1362&lt;=AVERAGE(train!$K$2:$K$4251)),"High Day Only",IF(AND(G1362&lt;=AVERAGE(train!$G$2:$G$4251),K1362&gt;AVERAGE(train!$K$2:$K$4251)),"High Eve Only","Low Usage")))</f>
        <v>High Day &amp; Eve</v>
      </c>
    </row>
    <row r="1363" spans="1:26">
      <c r="A1363" t="s">
        <v>74</v>
      </c>
      <c r="B1363">
        <v>74</v>
      </c>
      <c r="C1363" t="s">
        <v>25</v>
      </c>
      <c r="D1363" t="s">
        <v>22</v>
      </c>
      <c r="E1363" t="s">
        <v>22</v>
      </c>
      <c r="F1363">
        <v>0</v>
      </c>
      <c r="G1363">
        <v>157.1</v>
      </c>
      <c r="H1363">
        <v>95</v>
      </c>
      <c r="I1363">
        <v>26.71</v>
      </c>
      <c r="J1363">
        <v>213.1</v>
      </c>
      <c r="K1363">
        <v>36</v>
      </c>
      <c r="L1363">
        <v>18.11</v>
      </c>
      <c r="M1363">
        <v>280.39999999999998</v>
      </c>
      <c r="N1363">
        <v>77</v>
      </c>
      <c r="O1363">
        <v>12.62</v>
      </c>
      <c r="P1363">
        <v>7.6</v>
      </c>
      <c r="Q1363">
        <v>3</v>
      </c>
      <c r="R1363">
        <v>2.0499999999999998</v>
      </c>
      <c r="S1363">
        <v>2</v>
      </c>
      <c r="T1363" t="s">
        <v>22</v>
      </c>
      <c r="U1363">
        <f t="shared" si="43"/>
        <v>0</v>
      </c>
      <c r="V1363">
        <f>IF(Table2[[#This Row],[international_plan]]="yes",1,0)</f>
        <v>0</v>
      </c>
      <c r="W1363">
        <f>IF(Table2[[#This Row],[voice_mail_plan]]="yes",1,0)</f>
        <v>0</v>
      </c>
      <c r="X1363" t="str">
        <f t="shared" si="42"/>
        <v>Medium</v>
      </c>
      <c r="Y1363" t="str">
        <f>IF(Table2[[#This Row],[total_intl_charge]] &gt; AVERAGE($R$2:$R$4245),"High","Low")</f>
        <v>Low</v>
      </c>
      <c r="Z1363" t="str">
        <f>IF(AND(G1363&gt;AVERAGE(train!$G$2:$G$4251),K1363&gt;AVERAGE(train!$K$2:$K$4251)),"High Day &amp; Eve",IF(AND(G1363&gt;AVERAGE(train!$G$2:$G$4251),K1363&lt;=AVERAGE(train!$K$2:$K$4251)),"High Day Only",IF(AND(G1363&lt;=AVERAGE(train!$G$2:$G$4251),K1363&gt;AVERAGE(train!$K$2:$K$4251)),"High Eve Only","Low Usage")))</f>
        <v>Low Usage</v>
      </c>
    </row>
    <row r="1364" spans="1:26">
      <c r="A1364" t="s">
        <v>71</v>
      </c>
      <c r="B1364">
        <v>67</v>
      </c>
      <c r="C1364" t="s">
        <v>21</v>
      </c>
      <c r="D1364" t="s">
        <v>22</v>
      </c>
      <c r="E1364" t="s">
        <v>22</v>
      </c>
      <c r="F1364">
        <v>0</v>
      </c>
      <c r="G1364">
        <v>179.8</v>
      </c>
      <c r="H1364">
        <v>125</v>
      </c>
      <c r="I1364">
        <v>30.57</v>
      </c>
      <c r="J1364">
        <v>173.2</v>
      </c>
      <c r="K1364">
        <v>86</v>
      </c>
      <c r="L1364">
        <v>14.72</v>
      </c>
      <c r="M1364">
        <v>272.8</v>
      </c>
      <c r="N1364">
        <v>97</v>
      </c>
      <c r="O1364">
        <v>12.28</v>
      </c>
      <c r="P1364">
        <v>10.9</v>
      </c>
      <c r="Q1364">
        <v>4</v>
      </c>
      <c r="R1364">
        <v>2.94</v>
      </c>
      <c r="S1364">
        <v>0</v>
      </c>
      <c r="T1364" t="s">
        <v>22</v>
      </c>
      <c r="U1364">
        <f t="shared" si="43"/>
        <v>0</v>
      </c>
      <c r="V1364">
        <f>IF(Table2[[#This Row],[international_plan]]="yes",1,0)</f>
        <v>0</v>
      </c>
      <c r="W1364">
        <f>IF(Table2[[#This Row],[voice_mail_plan]]="yes",1,0)</f>
        <v>0</v>
      </c>
      <c r="X1364" t="str">
        <f t="shared" si="42"/>
        <v>Low</v>
      </c>
      <c r="Y1364" t="str">
        <f>IF(Table2[[#This Row],[total_intl_charge]] &gt; AVERAGE($R$2:$R$4245),"High","Low")</f>
        <v>High</v>
      </c>
      <c r="Z1364" t="str">
        <f>IF(AND(G1364&gt;AVERAGE(train!$G$2:$G$4251),K1364&gt;AVERAGE(train!$K$2:$K$4251)),"High Day &amp; Eve",IF(AND(G1364&gt;AVERAGE(train!$G$2:$G$4251),K1364&lt;=AVERAGE(train!$K$2:$K$4251)),"High Day Only",IF(AND(G1364&lt;=AVERAGE(train!$G$2:$G$4251),K1364&gt;AVERAGE(train!$K$2:$K$4251)),"High Eve Only","Low Usage")))</f>
        <v>Low Usage</v>
      </c>
    </row>
    <row r="1365" spans="1:26">
      <c r="A1365" t="s">
        <v>37</v>
      </c>
      <c r="B1365">
        <v>104</v>
      </c>
      <c r="C1365" t="s">
        <v>21</v>
      </c>
      <c r="D1365" t="s">
        <v>23</v>
      </c>
      <c r="E1365" t="s">
        <v>22</v>
      </c>
      <c r="F1365">
        <v>0</v>
      </c>
      <c r="G1365">
        <v>148.19999999999999</v>
      </c>
      <c r="H1365">
        <v>108</v>
      </c>
      <c r="I1365">
        <v>25.19</v>
      </c>
      <c r="J1365">
        <v>161.80000000000001</v>
      </c>
      <c r="K1365">
        <v>113</v>
      </c>
      <c r="L1365">
        <v>13.75</v>
      </c>
      <c r="M1365">
        <v>259.3</v>
      </c>
      <c r="N1365">
        <v>103</v>
      </c>
      <c r="O1365">
        <v>11.67</v>
      </c>
      <c r="P1365">
        <v>11</v>
      </c>
      <c r="Q1365">
        <v>4</v>
      </c>
      <c r="R1365">
        <v>2.97</v>
      </c>
      <c r="S1365">
        <v>0</v>
      </c>
      <c r="T1365" t="s">
        <v>22</v>
      </c>
      <c r="U1365">
        <f t="shared" si="43"/>
        <v>0</v>
      </c>
      <c r="V1365">
        <f>IF(Table2[[#This Row],[international_plan]]="yes",1,0)</f>
        <v>1</v>
      </c>
      <c r="W1365">
        <f>IF(Table2[[#This Row],[voice_mail_plan]]="yes",1,0)</f>
        <v>0</v>
      </c>
      <c r="X1365" t="str">
        <f t="shared" si="42"/>
        <v>High</v>
      </c>
      <c r="Y1365" t="str">
        <f>IF(Table2[[#This Row],[total_intl_charge]] &gt; AVERAGE($R$2:$R$4245),"High","Low")</f>
        <v>High</v>
      </c>
      <c r="Z1365" t="str">
        <f>IF(AND(G1365&gt;AVERAGE(train!$G$2:$G$4251),K1365&gt;AVERAGE(train!$K$2:$K$4251)),"High Day &amp; Eve",IF(AND(G1365&gt;AVERAGE(train!$G$2:$G$4251),K1365&lt;=AVERAGE(train!$K$2:$K$4251)),"High Day Only",IF(AND(G1365&lt;=AVERAGE(train!$G$2:$G$4251),K1365&gt;AVERAGE(train!$K$2:$K$4251)),"High Eve Only","Low Usage")))</f>
        <v>High Eve Only</v>
      </c>
    </row>
    <row r="1366" spans="1:26">
      <c r="A1366" t="s">
        <v>39</v>
      </c>
      <c r="B1366">
        <v>71</v>
      </c>
      <c r="C1366" t="s">
        <v>21</v>
      </c>
      <c r="D1366" t="s">
        <v>22</v>
      </c>
      <c r="E1366" t="s">
        <v>23</v>
      </c>
      <c r="F1366">
        <v>39</v>
      </c>
      <c r="G1366">
        <v>183.2</v>
      </c>
      <c r="H1366">
        <v>103</v>
      </c>
      <c r="I1366">
        <v>31.14</v>
      </c>
      <c r="J1366">
        <v>209.4</v>
      </c>
      <c r="K1366">
        <v>111</v>
      </c>
      <c r="L1366">
        <v>17.8</v>
      </c>
      <c r="M1366">
        <v>172.4</v>
      </c>
      <c r="N1366">
        <v>109</v>
      </c>
      <c r="O1366">
        <v>7.76</v>
      </c>
      <c r="P1366">
        <v>11.9</v>
      </c>
      <c r="Q1366">
        <v>6</v>
      </c>
      <c r="R1366">
        <v>3.21</v>
      </c>
      <c r="S1366">
        <v>1</v>
      </c>
      <c r="T1366" t="s">
        <v>22</v>
      </c>
      <c r="U1366">
        <f t="shared" si="43"/>
        <v>0</v>
      </c>
      <c r="V1366">
        <f>IF(Table2[[#This Row],[international_plan]]="yes",1,0)</f>
        <v>0</v>
      </c>
      <c r="W1366">
        <f>IF(Table2[[#This Row],[voice_mail_plan]]="yes",1,0)</f>
        <v>1</v>
      </c>
      <c r="X1366" t="str">
        <f t="shared" si="42"/>
        <v>Low</v>
      </c>
      <c r="Y1366" t="str">
        <f>IF(Table2[[#This Row],[total_intl_charge]] &gt; AVERAGE($R$2:$R$4245),"High","Low")</f>
        <v>High</v>
      </c>
      <c r="Z1366" t="str">
        <f>IF(AND(G1366&gt;AVERAGE(train!$G$2:$G$4251),K1366&gt;AVERAGE(train!$K$2:$K$4251)),"High Day &amp; Eve",IF(AND(G1366&gt;AVERAGE(train!$G$2:$G$4251),K1366&lt;=AVERAGE(train!$K$2:$K$4251)),"High Day Only",IF(AND(G1366&lt;=AVERAGE(train!$G$2:$G$4251),K1366&gt;AVERAGE(train!$K$2:$K$4251)),"High Eve Only","Low Usage")))</f>
        <v>High Day &amp; Eve</v>
      </c>
    </row>
    <row r="1367" spans="1:26">
      <c r="A1367" t="s">
        <v>46</v>
      </c>
      <c r="B1367">
        <v>149</v>
      </c>
      <c r="C1367" t="s">
        <v>21</v>
      </c>
      <c r="D1367" t="s">
        <v>22</v>
      </c>
      <c r="E1367" t="s">
        <v>22</v>
      </c>
      <c r="F1367">
        <v>0</v>
      </c>
      <c r="G1367">
        <v>119.2</v>
      </c>
      <c r="H1367">
        <v>88</v>
      </c>
      <c r="I1367">
        <v>20.260000000000002</v>
      </c>
      <c r="J1367">
        <v>168.3</v>
      </c>
      <c r="K1367">
        <v>110</v>
      </c>
      <c r="L1367">
        <v>14.31</v>
      </c>
      <c r="M1367">
        <v>204.7</v>
      </c>
      <c r="N1367">
        <v>119</v>
      </c>
      <c r="O1367">
        <v>9.2100000000000009</v>
      </c>
      <c r="P1367">
        <v>12.2</v>
      </c>
      <c r="Q1367">
        <v>6</v>
      </c>
      <c r="R1367">
        <v>3.29</v>
      </c>
      <c r="S1367">
        <v>4</v>
      </c>
      <c r="T1367" t="s">
        <v>23</v>
      </c>
      <c r="U1367">
        <f t="shared" si="43"/>
        <v>1</v>
      </c>
      <c r="V1367">
        <f>IF(Table2[[#This Row],[international_plan]]="yes",1,0)</f>
        <v>0</v>
      </c>
      <c r="W1367">
        <f>IF(Table2[[#This Row],[voice_mail_plan]]="yes",1,0)</f>
        <v>0</v>
      </c>
      <c r="X1367" t="str">
        <f t="shared" si="42"/>
        <v>Very High</v>
      </c>
      <c r="Y1367" t="str">
        <f>IF(Table2[[#This Row],[total_intl_charge]] &gt; AVERAGE($R$2:$R$4245),"High","Low")</f>
        <v>High</v>
      </c>
      <c r="Z1367" t="str">
        <f>IF(AND(G1367&gt;AVERAGE(train!$G$2:$G$4251),K1367&gt;AVERAGE(train!$K$2:$K$4251)),"High Day &amp; Eve",IF(AND(G1367&gt;AVERAGE(train!$G$2:$G$4251),K1367&lt;=AVERAGE(train!$K$2:$K$4251)),"High Day Only",IF(AND(G1367&lt;=AVERAGE(train!$G$2:$G$4251),K1367&gt;AVERAGE(train!$K$2:$K$4251)),"High Eve Only","Low Usage")))</f>
        <v>High Eve Only</v>
      </c>
    </row>
    <row r="1368" spans="1:26">
      <c r="A1368" t="s">
        <v>75</v>
      </c>
      <c r="B1368">
        <v>154</v>
      </c>
      <c r="C1368" t="s">
        <v>25</v>
      </c>
      <c r="D1368" t="s">
        <v>22</v>
      </c>
      <c r="E1368" t="s">
        <v>23</v>
      </c>
      <c r="F1368">
        <v>35</v>
      </c>
      <c r="G1368">
        <v>224</v>
      </c>
      <c r="H1368">
        <v>102</v>
      </c>
      <c r="I1368">
        <v>38.08</v>
      </c>
      <c r="J1368">
        <v>192</v>
      </c>
      <c r="K1368">
        <v>99</v>
      </c>
      <c r="L1368">
        <v>16.32</v>
      </c>
      <c r="M1368">
        <v>163.1</v>
      </c>
      <c r="N1368">
        <v>100</v>
      </c>
      <c r="O1368">
        <v>7.34</v>
      </c>
      <c r="P1368">
        <v>9.6</v>
      </c>
      <c r="Q1368">
        <v>2</v>
      </c>
      <c r="R1368">
        <v>2.59</v>
      </c>
      <c r="S1368">
        <v>0</v>
      </c>
      <c r="T1368" t="s">
        <v>22</v>
      </c>
      <c r="U1368">
        <f t="shared" si="43"/>
        <v>0</v>
      </c>
      <c r="V1368">
        <f>IF(Table2[[#This Row],[international_plan]]="yes",1,0)</f>
        <v>0</v>
      </c>
      <c r="W1368">
        <f>IF(Table2[[#This Row],[voice_mail_plan]]="yes",1,0)</f>
        <v>1</v>
      </c>
      <c r="X1368" t="str">
        <f t="shared" si="42"/>
        <v>Very High</v>
      </c>
      <c r="Y1368" t="str">
        <f>IF(Table2[[#This Row],[total_intl_charge]] &gt; AVERAGE($R$2:$R$4245),"High","Low")</f>
        <v>Low</v>
      </c>
      <c r="Z1368" t="str">
        <f>IF(AND(G1368&gt;AVERAGE(train!$G$2:$G$4251),K1368&gt;AVERAGE(train!$K$2:$K$4251)),"High Day &amp; Eve",IF(AND(G1368&gt;AVERAGE(train!$G$2:$G$4251),K1368&lt;=AVERAGE(train!$K$2:$K$4251)),"High Day Only",IF(AND(G1368&lt;=AVERAGE(train!$G$2:$G$4251),K1368&gt;AVERAGE(train!$K$2:$K$4251)),"High Eve Only","Low Usage")))</f>
        <v>High Day Only</v>
      </c>
    </row>
    <row r="1369" spans="1:26">
      <c r="A1369" t="s">
        <v>70</v>
      </c>
      <c r="B1369">
        <v>117</v>
      </c>
      <c r="C1369" t="s">
        <v>21</v>
      </c>
      <c r="D1369" t="s">
        <v>22</v>
      </c>
      <c r="E1369" t="s">
        <v>22</v>
      </c>
      <c r="F1369">
        <v>0</v>
      </c>
      <c r="G1369">
        <v>184.8</v>
      </c>
      <c r="H1369">
        <v>83</v>
      </c>
      <c r="I1369">
        <v>31.42</v>
      </c>
      <c r="J1369">
        <v>248.6</v>
      </c>
      <c r="K1369">
        <v>101</v>
      </c>
      <c r="L1369">
        <v>21.13</v>
      </c>
      <c r="M1369">
        <v>133.1</v>
      </c>
      <c r="N1369">
        <v>113</v>
      </c>
      <c r="O1369">
        <v>5.99</v>
      </c>
      <c r="P1369">
        <v>9.6</v>
      </c>
      <c r="Q1369">
        <v>8</v>
      </c>
      <c r="R1369">
        <v>2.59</v>
      </c>
      <c r="S1369">
        <v>1</v>
      </c>
      <c r="T1369" t="s">
        <v>22</v>
      </c>
      <c r="U1369">
        <f t="shared" si="43"/>
        <v>0</v>
      </c>
      <c r="V1369">
        <f>IF(Table2[[#This Row],[international_plan]]="yes",1,0)</f>
        <v>0</v>
      </c>
      <c r="W1369">
        <f>IF(Table2[[#This Row],[voice_mail_plan]]="yes",1,0)</f>
        <v>0</v>
      </c>
      <c r="X1369" t="str">
        <f t="shared" si="42"/>
        <v>High</v>
      </c>
      <c r="Y1369" t="str">
        <f>IF(Table2[[#This Row],[total_intl_charge]] &gt; AVERAGE($R$2:$R$4245),"High","Low")</f>
        <v>Low</v>
      </c>
      <c r="Z1369" t="str">
        <f>IF(AND(G1369&gt;AVERAGE(train!$G$2:$G$4251),K1369&gt;AVERAGE(train!$K$2:$K$4251)),"High Day &amp; Eve",IF(AND(G1369&gt;AVERAGE(train!$G$2:$G$4251),K1369&lt;=AVERAGE(train!$K$2:$K$4251)),"High Day Only",IF(AND(G1369&lt;=AVERAGE(train!$G$2:$G$4251),K1369&gt;AVERAGE(train!$K$2:$K$4251)),"High Eve Only","Low Usage")))</f>
        <v>High Day &amp; Eve</v>
      </c>
    </row>
    <row r="1370" spans="1:26">
      <c r="A1370" t="s">
        <v>66</v>
      </c>
      <c r="B1370">
        <v>130</v>
      </c>
      <c r="C1370" t="s">
        <v>25</v>
      </c>
      <c r="D1370" t="s">
        <v>22</v>
      </c>
      <c r="E1370" t="s">
        <v>22</v>
      </c>
      <c r="F1370">
        <v>0</v>
      </c>
      <c r="G1370">
        <v>176.3</v>
      </c>
      <c r="H1370">
        <v>140</v>
      </c>
      <c r="I1370">
        <v>29.97</v>
      </c>
      <c r="J1370">
        <v>201</v>
      </c>
      <c r="K1370">
        <v>104</v>
      </c>
      <c r="L1370">
        <v>17.09</v>
      </c>
      <c r="M1370">
        <v>161.9</v>
      </c>
      <c r="N1370">
        <v>123</v>
      </c>
      <c r="O1370">
        <v>7.29</v>
      </c>
      <c r="P1370">
        <v>11.3</v>
      </c>
      <c r="Q1370">
        <v>5</v>
      </c>
      <c r="R1370">
        <v>3.05</v>
      </c>
      <c r="S1370">
        <v>1</v>
      </c>
      <c r="T1370" t="s">
        <v>22</v>
      </c>
      <c r="U1370">
        <f t="shared" si="43"/>
        <v>0</v>
      </c>
      <c r="V1370">
        <f>IF(Table2[[#This Row],[international_plan]]="yes",1,0)</f>
        <v>0</v>
      </c>
      <c r="W1370">
        <f>IF(Table2[[#This Row],[voice_mail_plan]]="yes",1,0)</f>
        <v>0</v>
      </c>
      <c r="X1370" t="str">
        <f t="shared" si="42"/>
        <v>Very High</v>
      </c>
      <c r="Y1370" t="str">
        <f>IF(Table2[[#This Row],[total_intl_charge]] &gt; AVERAGE($R$2:$R$4245),"High","Low")</f>
        <v>High</v>
      </c>
      <c r="Z1370" t="str">
        <f>IF(AND(G1370&gt;AVERAGE(train!$G$2:$G$4251),K1370&gt;AVERAGE(train!$K$2:$K$4251)),"High Day &amp; Eve",IF(AND(G1370&gt;AVERAGE(train!$G$2:$G$4251),K1370&lt;=AVERAGE(train!$K$2:$K$4251)),"High Day Only",IF(AND(G1370&lt;=AVERAGE(train!$G$2:$G$4251),K1370&gt;AVERAGE(train!$K$2:$K$4251)),"High Eve Only","Low Usage")))</f>
        <v>High Eve Only</v>
      </c>
    </row>
    <row r="1371" spans="1:26">
      <c r="A1371" t="s">
        <v>33</v>
      </c>
      <c r="B1371">
        <v>73</v>
      </c>
      <c r="C1371" t="s">
        <v>21</v>
      </c>
      <c r="D1371" t="s">
        <v>22</v>
      </c>
      <c r="E1371" t="s">
        <v>22</v>
      </c>
      <c r="F1371">
        <v>0</v>
      </c>
      <c r="G1371">
        <v>241.7</v>
      </c>
      <c r="H1371">
        <v>115</v>
      </c>
      <c r="I1371">
        <v>41.09</v>
      </c>
      <c r="J1371">
        <v>168.5</v>
      </c>
      <c r="K1371">
        <v>133</v>
      </c>
      <c r="L1371">
        <v>14.32</v>
      </c>
      <c r="M1371">
        <v>169.8</v>
      </c>
      <c r="N1371">
        <v>122</v>
      </c>
      <c r="O1371">
        <v>7.64</v>
      </c>
      <c r="P1371">
        <v>11.1</v>
      </c>
      <c r="Q1371">
        <v>2</v>
      </c>
      <c r="R1371">
        <v>3</v>
      </c>
      <c r="S1371">
        <v>2</v>
      </c>
      <c r="T1371" t="s">
        <v>22</v>
      </c>
      <c r="U1371">
        <f t="shared" si="43"/>
        <v>0</v>
      </c>
      <c r="V1371">
        <f>IF(Table2[[#This Row],[international_plan]]="yes",1,0)</f>
        <v>0</v>
      </c>
      <c r="W1371">
        <f>IF(Table2[[#This Row],[voice_mail_plan]]="yes",1,0)</f>
        <v>0</v>
      </c>
      <c r="X1371" t="str">
        <f t="shared" si="42"/>
        <v>Low</v>
      </c>
      <c r="Y1371" t="str">
        <f>IF(Table2[[#This Row],[total_intl_charge]] &gt; AVERAGE($R$2:$R$4245),"High","Low")</f>
        <v>High</v>
      </c>
      <c r="Z1371" t="str">
        <f>IF(AND(G1371&gt;AVERAGE(train!$G$2:$G$4251),K1371&gt;AVERAGE(train!$K$2:$K$4251)),"High Day &amp; Eve",IF(AND(G1371&gt;AVERAGE(train!$G$2:$G$4251),K1371&lt;=AVERAGE(train!$K$2:$K$4251)),"High Day Only",IF(AND(G1371&lt;=AVERAGE(train!$G$2:$G$4251),K1371&gt;AVERAGE(train!$K$2:$K$4251)),"High Eve Only","Low Usage")))</f>
        <v>High Day &amp; Eve</v>
      </c>
    </row>
    <row r="1372" spans="1:26">
      <c r="A1372" t="s">
        <v>51</v>
      </c>
      <c r="B1372">
        <v>100</v>
      </c>
      <c r="C1372" t="s">
        <v>28</v>
      </c>
      <c r="D1372" t="s">
        <v>22</v>
      </c>
      <c r="E1372" t="s">
        <v>23</v>
      </c>
      <c r="F1372">
        <v>38</v>
      </c>
      <c r="G1372">
        <v>224.7</v>
      </c>
      <c r="H1372">
        <v>121</v>
      </c>
      <c r="I1372">
        <v>38.200000000000003</v>
      </c>
      <c r="J1372">
        <v>294</v>
      </c>
      <c r="K1372">
        <v>131</v>
      </c>
      <c r="L1372">
        <v>24.99</v>
      </c>
      <c r="M1372">
        <v>290</v>
      </c>
      <c r="N1372">
        <v>61</v>
      </c>
      <c r="O1372">
        <v>13.05</v>
      </c>
      <c r="P1372">
        <v>9.8000000000000007</v>
      </c>
      <c r="Q1372">
        <v>6</v>
      </c>
      <c r="R1372">
        <v>2.65</v>
      </c>
      <c r="S1372">
        <v>0</v>
      </c>
      <c r="T1372" t="s">
        <v>22</v>
      </c>
      <c r="U1372">
        <f t="shared" si="43"/>
        <v>0</v>
      </c>
      <c r="V1372">
        <f>IF(Table2[[#This Row],[international_plan]]="yes",1,0)</f>
        <v>0</v>
      </c>
      <c r="W1372">
        <f>IF(Table2[[#This Row],[voice_mail_plan]]="yes",1,0)</f>
        <v>1</v>
      </c>
      <c r="X1372" t="str">
        <f t="shared" si="42"/>
        <v>Medium</v>
      </c>
      <c r="Y1372" t="str">
        <f>IF(Table2[[#This Row],[total_intl_charge]] &gt; AVERAGE($R$2:$R$4245),"High","Low")</f>
        <v>Low</v>
      </c>
      <c r="Z1372" t="str">
        <f>IF(AND(G1372&gt;AVERAGE(train!$G$2:$G$4251),K1372&gt;AVERAGE(train!$K$2:$K$4251)),"High Day &amp; Eve",IF(AND(G1372&gt;AVERAGE(train!$G$2:$G$4251),K1372&lt;=AVERAGE(train!$K$2:$K$4251)),"High Day Only",IF(AND(G1372&lt;=AVERAGE(train!$G$2:$G$4251),K1372&gt;AVERAGE(train!$K$2:$K$4251)),"High Eve Only","Low Usage")))</f>
        <v>High Day &amp; Eve</v>
      </c>
    </row>
    <row r="1373" spans="1:26">
      <c r="A1373" t="s">
        <v>58</v>
      </c>
      <c r="B1373">
        <v>149</v>
      </c>
      <c r="C1373" t="s">
        <v>28</v>
      </c>
      <c r="D1373" t="s">
        <v>22</v>
      </c>
      <c r="E1373" t="s">
        <v>22</v>
      </c>
      <c r="F1373">
        <v>0</v>
      </c>
      <c r="G1373">
        <v>207.3</v>
      </c>
      <c r="H1373">
        <v>115</v>
      </c>
      <c r="I1373">
        <v>35.24</v>
      </c>
      <c r="J1373">
        <v>198.4</v>
      </c>
      <c r="K1373">
        <v>82</v>
      </c>
      <c r="L1373">
        <v>16.86</v>
      </c>
      <c r="M1373">
        <v>114.1</v>
      </c>
      <c r="N1373">
        <v>83</v>
      </c>
      <c r="O1373">
        <v>5.13</v>
      </c>
      <c r="P1373">
        <v>8.6</v>
      </c>
      <c r="Q1373">
        <v>4</v>
      </c>
      <c r="R1373">
        <v>2.3199999999999998</v>
      </c>
      <c r="S1373">
        <v>1</v>
      </c>
      <c r="T1373" t="s">
        <v>22</v>
      </c>
      <c r="U1373">
        <f t="shared" si="43"/>
        <v>0</v>
      </c>
      <c r="V1373">
        <f>IF(Table2[[#This Row],[international_plan]]="yes",1,0)</f>
        <v>0</v>
      </c>
      <c r="W1373">
        <f>IF(Table2[[#This Row],[voice_mail_plan]]="yes",1,0)</f>
        <v>0</v>
      </c>
      <c r="X1373" t="str">
        <f t="shared" si="42"/>
        <v>Very High</v>
      </c>
      <c r="Y1373" t="str">
        <f>IF(Table2[[#This Row],[total_intl_charge]] &gt; AVERAGE($R$2:$R$4245),"High","Low")</f>
        <v>Low</v>
      </c>
      <c r="Z1373" t="str">
        <f>IF(AND(G1373&gt;AVERAGE(train!$G$2:$G$4251),K1373&gt;AVERAGE(train!$K$2:$K$4251)),"High Day &amp; Eve",IF(AND(G1373&gt;AVERAGE(train!$G$2:$G$4251),K1373&lt;=AVERAGE(train!$K$2:$K$4251)),"High Day Only",IF(AND(G1373&lt;=AVERAGE(train!$G$2:$G$4251),K1373&gt;AVERAGE(train!$K$2:$K$4251)),"High Eve Only","Low Usage")))</f>
        <v>High Day Only</v>
      </c>
    </row>
    <row r="1374" spans="1:26">
      <c r="A1374" t="s">
        <v>20</v>
      </c>
      <c r="B1374">
        <v>29</v>
      </c>
      <c r="C1374" t="s">
        <v>25</v>
      </c>
      <c r="D1374" t="s">
        <v>22</v>
      </c>
      <c r="E1374" t="s">
        <v>22</v>
      </c>
      <c r="F1374">
        <v>0</v>
      </c>
      <c r="G1374">
        <v>196.8</v>
      </c>
      <c r="H1374">
        <v>81</v>
      </c>
      <c r="I1374">
        <v>33.46</v>
      </c>
      <c r="J1374">
        <v>168</v>
      </c>
      <c r="K1374">
        <v>110</v>
      </c>
      <c r="L1374">
        <v>14.28</v>
      </c>
      <c r="M1374">
        <v>132.6</v>
      </c>
      <c r="N1374">
        <v>98</v>
      </c>
      <c r="O1374">
        <v>5.97</v>
      </c>
      <c r="P1374">
        <v>12.7</v>
      </c>
      <c r="Q1374">
        <v>7</v>
      </c>
      <c r="R1374">
        <v>3.43</v>
      </c>
      <c r="S1374">
        <v>2</v>
      </c>
      <c r="T1374" t="s">
        <v>22</v>
      </c>
      <c r="U1374">
        <f t="shared" si="43"/>
        <v>0</v>
      </c>
      <c r="V1374">
        <f>IF(Table2[[#This Row],[international_plan]]="yes",1,0)</f>
        <v>0</v>
      </c>
      <c r="W1374">
        <f>IF(Table2[[#This Row],[voice_mail_plan]]="yes",1,0)</f>
        <v>0</v>
      </c>
      <c r="X1374" t="str">
        <f t="shared" si="42"/>
        <v>Low</v>
      </c>
      <c r="Y1374" t="str">
        <f>IF(Table2[[#This Row],[total_intl_charge]] &gt; AVERAGE($R$2:$R$4245),"High","Low")</f>
        <v>High</v>
      </c>
      <c r="Z1374" t="str">
        <f>IF(AND(G1374&gt;AVERAGE(train!$G$2:$G$4251),K1374&gt;AVERAGE(train!$K$2:$K$4251)),"High Day &amp; Eve",IF(AND(G1374&gt;AVERAGE(train!$G$2:$G$4251),K1374&lt;=AVERAGE(train!$K$2:$K$4251)),"High Day Only",IF(AND(G1374&lt;=AVERAGE(train!$G$2:$G$4251),K1374&gt;AVERAGE(train!$K$2:$K$4251)),"High Eve Only","Low Usage")))</f>
        <v>High Day &amp; Eve</v>
      </c>
    </row>
    <row r="1375" spans="1:26">
      <c r="A1375" t="s">
        <v>44</v>
      </c>
      <c r="B1375">
        <v>131</v>
      </c>
      <c r="C1375" t="s">
        <v>28</v>
      </c>
      <c r="D1375" t="s">
        <v>22</v>
      </c>
      <c r="E1375" t="s">
        <v>22</v>
      </c>
      <c r="F1375">
        <v>0</v>
      </c>
      <c r="G1375">
        <v>110.9</v>
      </c>
      <c r="H1375">
        <v>74</v>
      </c>
      <c r="I1375">
        <v>18.850000000000001</v>
      </c>
      <c r="J1375">
        <v>115.6</v>
      </c>
      <c r="K1375">
        <v>90</v>
      </c>
      <c r="L1375">
        <v>9.83</v>
      </c>
      <c r="M1375">
        <v>190.5</v>
      </c>
      <c r="N1375">
        <v>114</v>
      </c>
      <c r="O1375">
        <v>8.57</v>
      </c>
      <c r="P1375">
        <v>15.8</v>
      </c>
      <c r="Q1375">
        <v>9</v>
      </c>
      <c r="R1375">
        <v>4.2699999999999996</v>
      </c>
      <c r="S1375">
        <v>1</v>
      </c>
      <c r="T1375" t="s">
        <v>22</v>
      </c>
      <c r="U1375">
        <f t="shared" si="43"/>
        <v>0</v>
      </c>
      <c r="V1375">
        <f>IF(Table2[[#This Row],[international_plan]]="yes",1,0)</f>
        <v>0</v>
      </c>
      <c r="W1375">
        <f>IF(Table2[[#This Row],[voice_mail_plan]]="yes",1,0)</f>
        <v>0</v>
      </c>
      <c r="X1375" t="str">
        <f t="shared" si="42"/>
        <v>Very High</v>
      </c>
      <c r="Y1375" t="str">
        <f>IF(Table2[[#This Row],[total_intl_charge]] &gt; AVERAGE($R$2:$R$4245),"High","Low")</f>
        <v>High</v>
      </c>
      <c r="Z1375" t="str">
        <f>IF(AND(G1375&gt;AVERAGE(train!$G$2:$G$4251),K1375&gt;AVERAGE(train!$K$2:$K$4251)),"High Day &amp; Eve",IF(AND(G1375&gt;AVERAGE(train!$G$2:$G$4251),K1375&lt;=AVERAGE(train!$K$2:$K$4251)),"High Day Only",IF(AND(G1375&lt;=AVERAGE(train!$G$2:$G$4251),K1375&gt;AVERAGE(train!$K$2:$K$4251)),"High Eve Only","Low Usage")))</f>
        <v>Low Usage</v>
      </c>
    </row>
    <row r="1376" spans="1:26">
      <c r="A1376" t="s">
        <v>24</v>
      </c>
      <c r="B1376">
        <v>153</v>
      </c>
      <c r="C1376" t="s">
        <v>28</v>
      </c>
      <c r="D1376" t="s">
        <v>22</v>
      </c>
      <c r="E1376" t="s">
        <v>22</v>
      </c>
      <c r="F1376">
        <v>0</v>
      </c>
      <c r="G1376">
        <v>122.5</v>
      </c>
      <c r="H1376">
        <v>145</v>
      </c>
      <c r="I1376">
        <v>20.83</v>
      </c>
      <c r="J1376">
        <v>273.3</v>
      </c>
      <c r="K1376">
        <v>103</v>
      </c>
      <c r="L1376">
        <v>23.23</v>
      </c>
      <c r="M1376">
        <v>197.8</v>
      </c>
      <c r="N1376">
        <v>71</v>
      </c>
      <c r="O1376">
        <v>8.9</v>
      </c>
      <c r="P1376">
        <v>8</v>
      </c>
      <c r="Q1376">
        <v>3</v>
      </c>
      <c r="R1376">
        <v>2.16</v>
      </c>
      <c r="S1376">
        <v>2</v>
      </c>
      <c r="T1376" t="s">
        <v>22</v>
      </c>
      <c r="U1376">
        <f t="shared" si="43"/>
        <v>0</v>
      </c>
      <c r="V1376">
        <f>IF(Table2[[#This Row],[international_plan]]="yes",1,0)</f>
        <v>0</v>
      </c>
      <c r="W1376">
        <f>IF(Table2[[#This Row],[voice_mail_plan]]="yes",1,0)</f>
        <v>0</v>
      </c>
      <c r="X1376" t="str">
        <f t="shared" si="42"/>
        <v>Very High</v>
      </c>
      <c r="Y1376" t="str">
        <f>IF(Table2[[#This Row],[total_intl_charge]] &gt; AVERAGE($R$2:$R$4245),"High","Low")</f>
        <v>Low</v>
      </c>
      <c r="Z1376" t="str">
        <f>IF(AND(G1376&gt;AVERAGE(train!$G$2:$G$4251),K1376&gt;AVERAGE(train!$K$2:$K$4251)),"High Day &amp; Eve",IF(AND(G1376&gt;AVERAGE(train!$G$2:$G$4251),K1376&lt;=AVERAGE(train!$K$2:$K$4251)),"High Day Only",IF(AND(G1376&lt;=AVERAGE(train!$G$2:$G$4251),K1376&gt;AVERAGE(train!$K$2:$K$4251)),"High Eve Only","Low Usage")))</f>
        <v>High Eve Only</v>
      </c>
    </row>
    <row r="1377" spans="1:26">
      <c r="A1377" t="s">
        <v>51</v>
      </c>
      <c r="B1377">
        <v>133</v>
      </c>
      <c r="C1377" t="s">
        <v>28</v>
      </c>
      <c r="D1377" t="s">
        <v>22</v>
      </c>
      <c r="E1377" t="s">
        <v>22</v>
      </c>
      <c r="F1377">
        <v>0</v>
      </c>
      <c r="G1377">
        <v>187</v>
      </c>
      <c r="H1377">
        <v>65</v>
      </c>
      <c r="I1377">
        <v>31.79</v>
      </c>
      <c r="J1377">
        <v>141.4</v>
      </c>
      <c r="K1377">
        <v>128</v>
      </c>
      <c r="L1377">
        <v>12.02</v>
      </c>
      <c r="M1377">
        <v>238.2</v>
      </c>
      <c r="N1377">
        <v>108</v>
      </c>
      <c r="O1377">
        <v>10.72</v>
      </c>
      <c r="P1377">
        <v>10</v>
      </c>
      <c r="Q1377">
        <v>8</v>
      </c>
      <c r="R1377">
        <v>2.7</v>
      </c>
      <c r="S1377">
        <v>2</v>
      </c>
      <c r="T1377" t="s">
        <v>22</v>
      </c>
      <c r="U1377">
        <f t="shared" si="43"/>
        <v>0</v>
      </c>
      <c r="V1377">
        <f>IF(Table2[[#This Row],[international_plan]]="yes",1,0)</f>
        <v>0</v>
      </c>
      <c r="W1377">
        <f>IF(Table2[[#This Row],[voice_mail_plan]]="yes",1,0)</f>
        <v>0</v>
      </c>
      <c r="X1377" t="str">
        <f t="shared" si="42"/>
        <v>Very High</v>
      </c>
      <c r="Y1377" t="str">
        <f>IF(Table2[[#This Row],[total_intl_charge]] &gt; AVERAGE($R$2:$R$4245),"High","Low")</f>
        <v>Low</v>
      </c>
      <c r="Z1377" t="str">
        <f>IF(AND(G1377&gt;AVERAGE(train!$G$2:$G$4251),K1377&gt;AVERAGE(train!$K$2:$K$4251)),"High Day &amp; Eve",IF(AND(G1377&gt;AVERAGE(train!$G$2:$G$4251),K1377&lt;=AVERAGE(train!$K$2:$K$4251)),"High Day Only",IF(AND(G1377&lt;=AVERAGE(train!$G$2:$G$4251),K1377&gt;AVERAGE(train!$K$2:$K$4251)),"High Eve Only","Low Usage")))</f>
        <v>High Day &amp; Eve</v>
      </c>
    </row>
    <row r="1378" spans="1:26">
      <c r="A1378" t="s">
        <v>65</v>
      </c>
      <c r="B1378">
        <v>112</v>
      </c>
      <c r="C1378" t="s">
        <v>21</v>
      </c>
      <c r="D1378" t="s">
        <v>22</v>
      </c>
      <c r="E1378" t="s">
        <v>22</v>
      </c>
      <c r="F1378">
        <v>0</v>
      </c>
      <c r="G1378">
        <v>170.5</v>
      </c>
      <c r="H1378">
        <v>113</v>
      </c>
      <c r="I1378">
        <v>28.99</v>
      </c>
      <c r="J1378">
        <v>193.2</v>
      </c>
      <c r="K1378">
        <v>129</v>
      </c>
      <c r="L1378">
        <v>16.420000000000002</v>
      </c>
      <c r="M1378">
        <v>188</v>
      </c>
      <c r="N1378">
        <v>91</v>
      </c>
      <c r="O1378">
        <v>8.4600000000000009</v>
      </c>
      <c r="P1378">
        <v>11.2</v>
      </c>
      <c r="Q1378">
        <v>6</v>
      </c>
      <c r="R1378">
        <v>3.02</v>
      </c>
      <c r="S1378">
        <v>0</v>
      </c>
      <c r="T1378" t="s">
        <v>22</v>
      </c>
      <c r="U1378">
        <f t="shared" si="43"/>
        <v>0</v>
      </c>
      <c r="V1378">
        <f>IF(Table2[[#This Row],[international_plan]]="yes",1,0)</f>
        <v>0</v>
      </c>
      <c r="W1378">
        <f>IF(Table2[[#This Row],[voice_mail_plan]]="yes",1,0)</f>
        <v>0</v>
      </c>
      <c r="X1378" t="str">
        <f t="shared" si="42"/>
        <v>High</v>
      </c>
      <c r="Y1378" t="str">
        <f>IF(Table2[[#This Row],[total_intl_charge]] &gt; AVERAGE($R$2:$R$4245),"High","Low")</f>
        <v>High</v>
      </c>
      <c r="Z1378" t="str">
        <f>IF(AND(G1378&gt;AVERAGE(train!$G$2:$G$4251),K1378&gt;AVERAGE(train!$K$2:$K$4251)),"High Day &amp; Eve",IF(AND(G1378&gt;AVERAGE(train!$G$2:$G$4251),K1378&lt;=AVERAGE(train!$K$2:$K$4251)),"High Day Only",IF(AND(G1378&lt;=AVERAGE(train!$G$2:$G$4251),K1378&gt;AVERAGE(train!$K$2:$K$4251)),"High Eve Only","Low Usage")))</f>
        <v>High Eve Only</v>
      </c>
    </row>
    <row r="1379" spans="1:26">
      <c r="A1379" t="s">
        <v>36</v>
      </c>
      <c r="B1379">
        <v>87</v>
      </c>
      <c r="C1379" t="s">
        <v>21</v>
      </c>
      <c r="D1379" t="s">
        <v>22</v>
      </c>
      <c r="E1379" t="s">
        <v>22</v>
      </c>
      <c r="F1379">
        <v>0</v>
      </c>
      <c r="G1379">
        <v>204.8</v>
      </c>
      <c r="H1379">
        <v>101</v>
      </c>
      <c r="I1379">
        <v>34.82</v>
      </c>
      <c r="J1379">
        <v>161</v>
      </c>
      <c r="K1379">
        <v>80</v>
      </c>
      <c r="L1379">
        <v>13.69</v>
      </c>
      <c r="M1379">
        <v>285.7</v>
      </c>
      <c r="N1379">
        <v>89</v>
      </c>
      <c r="O1379">
        <v>12.86</v>
      </c>
      <c r="P1379">
        <v>9.5</v>
      </c>
      <c r="Q1379">
        <v>3</v>
      </c>
      <c r="R1379">
        <v>2.57</v>
      </c>
      <c r="S1379">
        <v>0</v>
      </c>
      <c r="T1379" t="s">
        <v>22</v>
      </c>
      <c r="U1379">
        <f t="shared" si="43"/>
        <v>0</v>
      </c>
      <c r="V1379">
        <f>IF(Table2[[#This Row],[international_plan]]="yes",1,0)</f>
        <v>0</v>
      </c>
      <c r="W1379">
        <f>IF(Table2[[#This Row],[voice_mail_plan]]="yes",1,0)</f>
        <v>0</v>
      </c>
      <c r="X1379" t="str">
        <f t="shared" si="42"/>
        <v>Medium</v>
      </c>
      <c r="Y1379" t="str">
        <f>IF(Table2[[#This Row],[total_intl_charge]] &gt; AVERAGE($R$2:$R$4245),"High","Low")</f>
        <v>Low</v>
      </c>
      <c r="Z1379" t="str">
        <f>IF(AND(G1379&gt;AVERAGE(train!$G$2:$G$4251),K1379&gt;AVERAGE(train!$K$2:$K$4251)),"High Day &amp; Eve",IF(AND(G1379&gt;AVERAGE(train!$G$2:$G$4251),K1379&lt;=AVERAGE(train!$K$2:$K$4251)),"High Day Only",IF(AND(G1379&lt;=AVERAGE(train!$G$2:$G$4251),K1379&gt;AVERAGE(train!$K$2:$K$4251)),"High Eve Only","Low Usage")))</f>
        <v>High Day Only</v>
      </c>
    </row>
    <row r="1380" spans="1:26">
      <c r="A1380" t="s">
        <v>42</v>
      </c>
      <c r="B1380">
        <v>66</v>
      </c>
      <c r="C1380" t="s">
        <v>28</v>
      </c>
      <c r="D1380" t="s">
        <v>22</v>
      </c>
      <c r="E1380" t="s">
        <v>22</v>
      </c>
      <c r="F1380">
        <v>0</v>
      </c>
      <c r="G1380">
        <v>154</v>
      </c>
      <c r="H1380">
        <v>133</v>
      </c>
      <c r="I1380">
        <v>26.18</v>
      </c>
      <c r="J1380">
        <v>198.9</v>
      </c>
      <c r="K1380">
        <v>121</v>
      </c>
      <c r="L1380">
        <v>16.91</v>
      </c>
      <c r="M1380">
        <v>151.9</v>
      </c>
      <c r="N1380">
        <v>100</v>
      </c>
      <c r="O1380">
        <v>6.84</v>
      </c>
      <c r="P1380">
        <v>9.5</v>
      </c>
      <c r="Q1380">
        <v>3</v>
      </c>
      <c r="R1380">
        <v>2.57</v>
      </c>
      <c r="S1380">
        <v>4</v>
      </c>
      <c r="T1380" t="s">
        <v>23</v>
      </c>
      <c r="U1380">
        <f t="shared" si="43"/>
        <v>1</v>
      </c>
      <c r="V1380">
        <f>IF(Table2[[#This Row],[international_plan]]="yes",1,0)</f>
        <v>0</v>
      </c>
      <c r="W1380">
        <f>IF(Table2[[#This Row],[voice_mail_plan]]="yes",1,0)</f>
        <v>0</v>
      </c>
      <c r="X1380" t="str">
        <f t="shared" si="42"/>
        <v>Low</v>
      </c>
      <c r="Y1380" t="str">
        <f>IF(Table2[[#This Row],[total_intl_charge]] &gt; AVERAGE($R$2:$R$4245),"High","Low")</f>
        <v>Low</v>
      </c>
      <c r="Z1380" t="str">
        <f>IF(AND(G1380&gt;AVERAGE(train!$G$2:$G$4251),K1380&gt;AVERAGE(train!$K$2:$K$4251)),"High Day &amp; Eve",IF(AND(G1380&gt;AVERAGE(train!$G$2:$G$4251),K1380&lt;=AVERAGE(train!$K$2:$K$4251)),"High Day Only",IF(AND(G1380&lt;=AVERAGE(train!$G$2:$G$4251),K1380&gt;AVERAGE(train!$K$2:$K$4251)),"High Eve Only","Low Usage")))</f>
        <v>High Eve Only</v>
      </c>
    </row>
    <row r="1381" spans="1:26">
      <c r="A1381" t="s">
        <v>41</v>
      </c>
      <c r="B1381">
        <v>74</v>
      </c>
      <c r="C1381" t="s">
        <v>21</v>
      </c>
      <c r="D1381" t="s">
        <v>22</v>
      </c>
      <c r="E1381" t="s">
        <v>22</v>
      </c>
      <c r="F1381">
        <v>0</v>
      </c>
      <c r="G1381">
        <v>225.2</v>
      </c>
      <c r="H1381">
        <v>93</v>
      </c>
      <c r="I1381">
        <v>38.28</v>
      </c>
      <c r="J1381">
        <v>215.1</v>
      </c>
      <c r="K1381">
        <v>120</v>
      </c>
      <c r="L1381">
        <v>18.28</v>
      </c>
      <c r="M1381">
        <v>241.8</v>
      </c>
      <c r="N1381">
        <v>95</v>
      </c>
      <c r="O1381">
        <v>10.88</v>
      </c>
      <c r="P1381">
        <v>9.1</v>
      </c>
      <c r="Q1381">
        <v>2</v>
      </c>
      <c r="R1381">
        <v>2.46</v>
      </c>
      <c r="S1381">
        <v>2</v>
      </c>
      <c r="T1381" t="s">
        <v>22</v>
      </c>
      <c r="U1381">
        <f t="shared" si="43"/>
        <v>0</v>
      </c>
      <c r="V1381">
        <f>IF(Table2[[#This Row],[international_plan]]="yes",1,0)</f>
        <v>0</v>
      </c>
      <c r="W1381">
        <f>IF(Table2[[#This Row],[voice_mail_plan]]="yes",1,0)</f>
        <v>0</v>
      </c>
      <c r="X1381" t="str">
        <f t="shared" si="42"/>
        <v>Medium</v>
      </c>
      <c r="Y1381" t="str">
        <f>IF(Table2[[#This Row],[total_intl_charge]] &gt; AVERAGE($R$2:$R$4245),"High","Low")</f>
        <v>Low</v>
      </c>
      <c r="Z1381" t="str">
        <f>IF(AND(G1381&gt;AVERAGE(train!$G$2:$G$4251),K1381&gt;AVERAGE(train!$K$2:$K$4251)),"High Day &amp; Eve",IF(AND(G1381&gt;AVERAGE(train!$G$2:$G$4251),K1381&lt;=AVERAGE(train!$K$2:$K$4251)),"High Day Only",IF(AND(G1381&lt;=AVERAGE(train!$G$2:$G$4251),K1381&gt;AVERAGE(train!$K$2:$K$4251)),"High Eve Only","Low Usage")))</f>
        <v>High Day &amp; Eve</v>
      </c>
    </row>
    <row r="1382" spans="1:26">
      <c r="A1382" t="s">
        <v>49</v>
      </c>
      <c r="B1382">
        <v>116</v>
      </c>
      <c r="C1382" t="s">
        <v>25</v>
      </c>
      <c r="D1382" t="s">
        <v>22</v>
      </c>
      <c r="E1382" t="s">
        <v>22</v>
      </c>
      <c r="F1382">
        <v>0</v>
      </c>
      <c r="G1382">
        <v>159.4</v>
      </c>
      <c r="H1382">
        <v>79</v>
      </c>
      <c r="I1382">
        <v>27.1</v>
      </c>
      <c r="J1382">
        <v>179.5</v>
      </c>
      <c r="K1382">
        <v>88</v>
      </c>
      <c r="L1382">
        <v>15.26</v>
      </c>
      <c r="M1382">
        <v>167.8</v>
      </c>
      <c r="N1382">
        <v>71</v>
      </c>
      <c r="O1382">
        <v>7.55</v>
      </c>
      <c r="P1382">
        <v>9.6999999999999993</v>
      </c>
      <c r="Q1382">
        <v>2</v>
      </c>
      <c r="R1382">
        <v>2.62</v>
      </c>
      <c r="S1382">
        <v>6</v>
      </c>
      <c r="T1382" t="s">
        <v>23</v>
      </c>
      <c r="U1382">
        <f t="shared" si="43"/>
        <v>1</v>
      </c>
      <c r="V1382">
        <f>IF(Table2[[#This Row],[international_plan]]="yes",1,0)</f>
        <v>0</v>
      </c>
      <c r="W1382">
        <f>IF(Table2[[#This Row],[voice_mail_plan]]="yes",1,0)</f>
        <v>0</v>
      </c>
      <c r="X1382" t="str">
        <f t="shared" si="42"/>
        <v>High</v>
      </c>
      <c r="Y1382" t="str">
        <f>IF(Table2[[#This Row],[total_intl_charge]] &gt; AVERAGE($R$2:$R$4245),"High","Low")</f>
        <v>Low</v>
      </c>
      <c r="Z1382" t="str">
        <f>IF(AND(G1382&gt;AVERAGE(train!$G$2:$G$4251),K1382&gt;AVERAGE(train!$K$2:$K$4251)),"High Day &amp; Eve",IF(AND(G1382&gt;AVERAGE(train!$G$2:$G$4251),K1382&lt;=AVERAGE(train!$K$2:$K$4251)),"High Day Only",IF(AND(G1382&lt;=AVERAGE(train!$G$2:$G$4251),K1382&gt;AVERAGE(train!$K$2:$K$4251)),"High Eve Only","Low Usage")))</f>
        <v>Low Usage</v>
      </c>
    </row>
    <row r="1383" spans="1:26">
      <c r="A1383" t="s">
        <v>50</v>
      </c>
      <c r="B1383">
        <v>68</v>
      </c>
      <c r="C1383" t="s">
        <v>28</v>
      </c>
      <c r="D1383" t="s">
        <v>22</v>
      </c>
      <c r="E1383" t="s">
        <v>22</v>
      </c>
      <c r="F1383">
        <v>0</v>
      </c>
      <c r="G1383">
        <v>172.7</v>
      </c>
      <c r="H1383">
        <v>95</v>
      </c>
      <c r="I1383">
        <v>29.36</v>
      </c>
      <c r="J1383">
        <v>139.1</v>
      </c>
      <c r="K1383">
        <v>90</v>
      </c>
      <c r="L1383">
        <v>11.82</v>
      </c>
      <c r="M1383">
        <v>174.3</v>
      </c>
      <c r="N1383">
        <v>99</v>
      </c>
      <c r="O1383">
        <v>7.84</v>
      </c>
      <c r="P1383">
        <v>11.7</v>
      </c>
      <c r="Q1383">
        <v>1</v>
      </c>
      <c r="R1383">
        <v>3.16</v>
      </c>
      <c r="S1383">
        <v>2</v>
      </c>
      <c r="T1383" t="s">
        <v>22</v>
      </c>
      <c r="U1383">
        <f t="shared" si="43"/>
        <v>0</v>
      </c>
      <c r="V1383">
        <f>IF(Table2[[#This Row],[international_plan]]="yes",1,0)</f>
        <v>0</v>
      </c>
      <c r="W1383">
        <f>IF(Table2[[#This Row],[voice_mail_plan]]="yes",1,0)</f>
        <v>0</v>
      </c>
      <c r="X1383" t="str">
        <f t="shared" si="42"/>
        <v>Low</v>
      </c>
      <c r="Y1383" t="str">
        <f>IF(Table2[[#This Row],[total_intl_charge]] &gt; AVERAGE($R$2:$R$4245),"High","Low")</f>
        <v>High</v>
      </c>
      <c r="Z1383" t="str">
        <f>IF(AND(G1383&gt;AVERAGE(train!$G$2:$G$4251),K1383&gt;AVERAGE(train!$K$2:$K$4251)),"High Day &amp; Eve",IF(AND(G1383&gt;AVERAGE(train!$G$2:$G$4251),K1383&lt;=AVERAGE(train!$K$2:$K$4251)),"High Day Only",IF(AND(G1383&lt;=AVERAGE(train!$G$2:$G$4251),K1383&gt;AVERAGE(train!$K$2:$K$4251)),"High Eve Only","Low Usage")))</f>
        <v>Low Usage</v>
      </c>
    </row>
    <row r="1384" spans="1:26">
      <c r="A1384" t="s">
        <v>71</v>
      </c>
      <c r="B1384">
        <v>68</v>
      </c>
      <c r="C1384" t="s">
        <v>21</v>
      </c>
      <c r="D1384" t="s">
        <v>22</v>
      </c>
      <c r="E1384" t="s">
        <v>22</v>
      </c>
      <c r="F1384">
        <v>0</v>
      </c>
      <c r="G1384">
        <v>222.8</v>
      </c>
      <c r="H1384">
        <v>99</v>
      </c>
      <c r="I1384">
        <v>37.880000000000003</v>
      </c>
      <c r="J1384">
        <v>175.8</v>
      </c>
      <c r="K1384">
        <v>85</v>
      </c>
      <c r="L1384">
        <v>14.94</v>
      </c>
      <c r="M1384">
        <v>202</v>
      </c>
      <c r="N1384">
        <v>111</v>
      </c>
      <c r="O1384">
        <v>9.09</v>
      </c>
      <c r="P1384">
        <v>11</v>
      </c>
      <c r="Q1384">
        <v>3</v>
      </c>
      <c r="R1384">
        <v>2.97</v>
      </c>
      <c r="S1384">
        <v>3</v>
      </c>
      <c r="T1384" t="s">
        <v>22</v>
      </c>
      <c r="U1384">
        <f t="shared" si="43"/>
        <v>0</v>
      </c>
      <c r="V1384">
        <f>IF(Table2[[#This Row],[international_plan]]="yes",1,0)</f>
        <v>0</v>
      </c>
      <c r="W1384">
        <f>IF(Table2[[#This Row],[voice_mail_plan]]="yes",1,0)</f>
        <v>0</v>
      </c>
      <c r="X1384" t="str">
        <f t="shared" si="42"/>
        <v>Low</v>
      </c>
      <c r="Y1384" t="str">
        <f>IF(Table2[[#This Row],[total_intl_charge]] &gt; AVERAGE($R$2:$R$4245),"High","Low")</f>
        <v>High</v>
      </c>
      <c r="Z1384" t="str">
        <f>IF(AND(G1384&gt;AVERAGE(train!$G$2:$G$4251),K1384&gt;AVERAGE(train!$K$2:$K$4251)),"High Day &amp; Eve",IF(AND(G1384&gt;AVERAGE(train!$G$2:$G$4251),K1384&lt;=AVERAGE(train!$K$2:$K$4251)),"High Day Only",IF(AND(G1384&lt;=AVERAGE(train!$G$2:$G$4251),K1384&gt;AVERAGE(train!$K$2:$K$4251)),"High Eve Only","Low Usage")))</f>
        <v>High Day Only</v>
      </c>
    </row>
    <row r="1385" spans="1:26">
      <c r="A1385" t="s">
        <v>54</v>
      </c>
      <c r="B1385">
        <v>54</v>
      </c>
      <c r="C1385" t="s">
        <v>21</v>
      </c>
      <c r="D1385" t="s">
        <v>23</v>
      </c>
      <c r="E1385" t="s">
        <v>22</v>
      </c>
      <c r="F1385">
        <v>0</v>
      </c>
      <c r="G1385">
        <v>214.1</v>
      </c>
      <c r="H1385">
        <v>77</v>
      </c>
      <c r="I1385">
        <v>36.4</v>
      </c>
      <c r="J1385">
        <v>240.5</v>
      </c>
      <c r="K1385">
        <v>94</v>
      </c>
      <c r="L1385">
        <v>20.440000000000001</v>
      </c>
      <c r="M1385">
        <v>188.9</v>
      </c>
      <c r="N1385">
        <v>75</v>
      </c>
      <c r="O1385">
        <v>8.5</v>
      </c>
      <c r="P1385">
        <v>10.1</v>
      </c>
      <c r="Q1385">
        <v>3</v>
      </c>
      <c r="R1385">
        <v>2.73</v>
      </c>
      <c r="S1385">
        <v>1</v>
      </c>
      <c r="T1385" t="s">
        <v>22</v>
      </c>
      <c r="U1385">
        <f t="shared" si="43"/>
        <v>0</v>
      </c>
      <c r="V1385">
        <f>IF(Table2[[#This Row],[international_plan]]="yes",1,0)</f>
        <v>1</v>
      </c>
      <c r="W1385">
        <f>IF(Table2[[#This Row],[voice_mail_plan]]="yes",1,0)</f>
        <v>0</v>
      </c>
      <c r="X1385" t="str">
        <f t="shared" si="42"/>
        <v>Low</v>
      </c>
      <c r="Y1385" t="str">
        <f>IF(Table2[[#This Row],[total_intl_charge]] &gt; AVERAGE($R$2:$R$4245),"High","Low")</f>
        <v>Low</v>
      </c>
      <c r="Z1385" t="str">
        <f>IF(AND(G1385&gt;AVERAGE(train!$G$2:$G$4251),K1385&gt;AVERAGE(train!$K$2:$K$4251)),"High Day &amp; Eve",IF(AND(G1385&gt;AVERAGE(train!$G$2:$G$4251),K1385&lt;=AVERAGE(train!$K$2:$K$4251)),"High Day Only",IF(AND(G1385&lt;=AVERAGE(train!$G$2:$G$4251),K1385&gt;AVERAGE(train!$K$2:$K$4251)),"High Eve Only","Low Usage")))</f>
        <v>High Day Only</v>
      </c>
    </row>
    <row r="1386" spans="1:26">
      <c r="A1386" t="s">
        <v>51</v>
      </c>
      <c r="B1386">
        <v>107</v>
      </c>
      <c r="C1386" t="s">
        <v>25</v>
      </c>
      <c r="D1386" t="s">
        <v>22</v>
      </c>
      <c r="E1386" t="s">
        <v>22</v>
      </c>
      <c r="F1386">
        <v>0</v>
      </c>
      <c r="G1386">
        <v>134</v>
      </c>
      <c r="H1386">
        <v>104</v>
      </c>
      <c r="I1386">
        <v>22.78</v>
      </c>
      <c r="J1386">
        <v>174.5</v>
      </c>
      <c r="K1386">
        <v>94</v>
      </c>
      <c r="L1386">
        <v>14.83</v>
      </c>
      <c r="M1386">
        <v>311.10000000000002</v>
      </c>
      <c r="N1386">
        <v>79</v>
      </c>
      <c r="O1386">
        <v>14</v>
      </c>
      <c r="P1386">
        <v>7.3</v>
      </c>
      <c r="Q1386">
        <v>3</v>
      </c>
      <c r="R1386">
        <v>1.97</v>
      </c>
      <c r="S1386">
        <v>3</v>
      </c>
      <c r="T1386" t="s">
        <v>22</v>
      </c>
      <c r="U1386">
        <f t="shared" si="43"/>
        <v>0</v>
      </c>
      <c r="V1386">
        <f>IF(Table2[[#This Row],[international_plan]]="yes",1,0)</f>
        <v>0</v>
      </c>
      <c r="W1386">
        <f>IF(Table2[[#This Row],[voice_mail_plan]]="yes",1,0)</f>
        <v>0</v>
      </c>
      <c r="X1386" t="str">
        <f t="shared" si="42"/>
        <v>High</v>
      </c>
      <c r="Y1386" t="str">
        <f>IF(Table2[[#This Row],[total_intl_charge]] &gt; AVERAGE($R$2:$R$4245),"High","Low")</f>
        <v>Low</v>
      </c>
      <c r="Z1386" t="str">
        <f>IF(AND(G1386&gt;AVERAGE(train!$G$2:$G$4251),K1386&gt;AVERAGE(train!$K$2:$K$4251)),"High Day &amp; Eve",IF(AND(G1386&gt;AVERAGE(train!$G$2:$G$4251),K1386&lt;=AVERAGE(train!$K$2:$K$4251)),"High Day Only",IF(AND(G1386&lt;=AVERAGE(train!$G$2:$G$4251),K1386&gt;AVERAGE(train!$K$2:$K$4251)),"High Eve Only","Low Usage")))</f>
        <v>Low Usage</v>
      </c>
    </row>
    <row r="1387" spans="1:26">
      <c r="A1387" t="s">
        <v>31</v>
      </c>
      <c r="B1387">
        <v>124</v>
      </c>
      <c r="C1387" t="s">
        <v>28</v>
      </c>
      <c r="D1387" t="s">
        <v>22</v>
      </c>
      <c r="E1387" t="s">
        <v>22</v>
      </c>
      <c r="F1387">
        <v>0</v>
      </c>
      <c r="G1387">
        <v>184.8</v>
      </c>
      <c r="H1387">
        <v>74</v>
      </c>
      <c r="I1387">
        <v>31.42</v>
      </c>
      <c r="J1387">
        <v>175.1</v>
      </c>
      <c r="K1387">
        <v>84</v>
      </c>
      <c r="L1387">
        <v>14.88</v>
      </c>
      <c r="M1387">
        <v>158.19999999999999</v>
      </c>
      <c r="N1387">
        <v>95</v>
      </c>
      <c r="O1387">
        <v>7.12</v>
      </c>
      <c r="P1387">
        <v>10.5</v>
      </c>
      <c r="Q1387">
        <v>6</v>
      </c>
      <c r="R1387">
        <v>2.84</v>
      </c>
      <c r="S1387">
        <v>1</v>
      </c>
      <c r="T1387" t="s">
        <v>22</v>
      </c>
      <c r="U1387">
        <f t="shared" si="43"/>
        <v>0</v>
      </c>
      <c r="V1387">
        <f>IF(Table2[[#This Row],[international_plan]]="yes",1,0)</f>
        <v>0</v>
      </c>
      <c r="W1387">
        <f>IF(Table2[[#This Row],[voice_mail_plan]]="yes",1,0)</f>
        <v>0</v>
      </c>
      <c r="X1387" t="str">
        <f t="shared" si="42"/>
        <v>High</v>
      </c>
      <c r="Y1387" t="str">
        <f>IF(Table2[[#This Row],[total_intl_charge]] &gt; AVERAGE($R$2:$R$4245),"High","Low")</f>
        <v>High</v>
      </c>
      <c r="Z1387" t="str">
        <f>IF(AND(G1387&gt;AVERAGE(train!$G$2:$G$4251),K1387&gt;AVERAGE(train!$K$2:$K$4251)),"High Day &amp; Eve",IF(AND(G1387&gt;AVERAGE(train!$G$2:$G$4251),K1387&lt;=AVERAGE(train!$K$2:$K$4251)),"High Day Only",IF(AND(G1387&lt;=AVERAGE(train!$G$2:$G$4251),K1387&gt;AVERAGE(train!$K$2:$K$4251)),"High Eve Only","Low Usage")))</f>
        <v>High Day Only</v>
      </c>
    </row>
    <row r="1388" spans="1:26">
      <c r="A1388" t="s">
        <v>74</v>
      </c>
      <c r="B1388">
        <v>95</v>
      </c>
      <c r="C1388" t="s">
        <v>21</v>
      </c>
      <c r="D1388" t="s">
        <v>22</v>
      </c>
      <c r="E1388" t="s">
        <v>23</v>
      </c>
      <c r="F1388">
        <v>36</v>
      </c>
      <c r="G1388">
        <v>283.10000000000002</v>
      </c>
      <c r="H1388">
        <v>112</v>
      </c>
      <c r="I1388">
        <v>48.13</v>
      </c>
      <c r="J1388">
        <v>286.2</v>
      </c>
      <c r="K1388">
        <v>86</v>
      </c>
      <c r="L1388">
        <v>24.33</v>
      </c>
      <c r="M1388">
        <v>261.7</v>
      </c>
      <c r="N1388">
        <v>129</v>
      </c>
      <c r="O1388">
        <v>11.78</v>
      </c>
      <c r="P1388">
        <v>11.3</v>
      </c>
      <c r="Q1388">
        <v>3</v>
      </c>
      <c r="R1388">
        <v>3.05</v>
      </c>
      <c r="S1388">
        <v>3</v>
      </c>
      <c r="T1388" t="s">
        <v>22</v>
      </c>
      <c r="U1388">
        <f t="shared" si="43"/>
        <v>0</v>
      </c>
      <c r="V1388">
        <f>IF(Table2[[#This Row],[international_plan]]="yes",1,0)</f>
        <v>0</v>
      </c>
      <c r="W1388">
        <f>IF(Table2[[#This Row],[voice_mail_plan]]="yes",1,0)</f>
        <v>1</v>
      </c>
      <c r="X1388" t="str">
        <f t="shared" si="42"/>
        <v>Medium</v>
      </c>
      <c r="Y1388" t="str">
        <f>IF(Table2[[#This Row],[total_intl_charge]] &gt; AVERAGE($R$2:$R$4245),"High","Low")</f>
        <v>High</v>
      </c>
      <c r="Z1388" t="str">
        <f>IF(AND(G1388&gt;AVERAGE(train!$G$2:$G$4251),K1388&gt;AVERAGE(train!$K$2:$K$4251)),"High Day &amp; Eve",IF(AND(G1388&gt;AVERAGE(train!$G$2:$G$4251),K1388&lt;=AVERAGE(train!$K$2:$K$4251)),"High Day Only",IF(AND(G1388&lt;=AVERAGE(train!$G$2:$G$4251),K1388&gt;AVERAGE(train!$K$2:$K$4251)),"High Eve Only","Low Usage")))</f>
        <v>High Day Only</v>
      </c>
    </row>
    <row r="1389" spans="1:26">
      <c r="A1389" t="s">
        <v>60</v>
      </c>
      <c r="B1389">
        <v>173</v>
      </c>
      <c r="C1389" t="s">
        <v>28</v>
      </c>
      <c r="D1389" t="s">
        <v>22</v>
      </c>
      <c r="E1389" t="s">
        <v>22</v>
      </c>
      <c r="F1389">
        <v>0</v>
      </c>
      <c r="G1389">
        <v>291.8</v>
      </c>
      <c r="H1389">
        <v>143</v>
      </c>
      <c r="I1389">
        <v>49.61</v>
      </c>
      <c r="J1389">
        <v>214.3</v>
      </c>
      <c r="K1389">
        <v>134</v>
      </c>
      <c r="L1389">
        <v>18.22</v>
      </c>
      <c r="M1389">
        <v>151.19999999999999</v>
      </c>
      <c r="N1389">
        <v>119</v>
      </c>
      <c r="O1389">
        <v>6.8</v>
      </c>
      <c r="P1389">
        <v>9.9</v>
      </c>
      <c r="Q1389">
        <v>2</v>
      </c>
      <c r="R1389">
        <v>2.67</v>
      </c>
      <c r="S1389">
        <v>0</v>
      </c>
      <c r="T1389" t="s">
        <v>23</v>
      </c>
      <c r="U1389">
        <f t="shared" si="43"/>
        <v>1</v>
      </c>
      <c r="V1389">
        <f>IF(Table2[[#This Row],[international_plan]]="yes",1,0)</f>
        <v>0</v>
      </c>
      <c r="W1389">
        <f>IF(Table2[[#This Row],[voice_mail_plan]]="yes",1,0)</f>
        <v>0</v>
      </c>
      <c r="X1389" t="str">
        <f t="shared" si="42"/>
        <v>Very High</v>
      </c>
      <c r="Y1389" t="str">
        <f>IF(Table2[[#This Row],[total_intl_charge]] &gt; AVERAGE($R$2:$R$4245),"High","Low")</f>
        <v>Low</v>
      </c>
      <c r="Z1389" t="str">
        <f>IF(AND(G1389&gt;AVERAGE(train!$G$2:$G$4251),K1389&gt;AVERAGE(train!$K$2:$K$4251)),"High Day &amp; Eve",IF(AND(G1389&gt;AVERAGE(train!$G$2:$G$4251),K1389&lt;=AVERAGE(train!$K$2:$K$4251)),"High Day Only",IF(AND(G1389&lt;=AVERAGE(train!$G$2:$G$4251),K1389&gt;AVERAGE(train!$K$2:$K$4251)),"High Eve Only","Low Usage")))</f>
        <v>High Day &amp; Eve</v>
      </c>
    </row>
    <row r="1390" spans="1:26">
      <c r="A1390" t="s">
        <v>29</v>
      </c>
      <c r="B1390">
        <v>110</v>
      </c>
      <c r="C1390" t="s">
        <v>25</v>
      </c>
      <c r="D1390" t="s">
        <v>22</v>
      </c>
      <c r="E1390" t="s">
        <v>22</v>
      </c>
      <c r="F1390">
        <v>0</v>
      </c>
      <c r="G1390">
        <v>222.7</v>
      </c>
      <c r="H1390">
        <v>94</v>
      </c>
      <c r="I1390">
        <v>37.86</v>
      </c>
      <c r="J1390">
        <v>105.8</v>
      </c>
      <c r="K1390">
        <v>98</v>
      </c>
      <c r="L1390">
        <v>8.99</v>
      </c>
      <c r="M1390">
        <v>214.8</v>
      </c>
      <c r="N1390">
        <v>78</v>
      </c>
      <c r="O1390">
        <v>9.67</v>
      </c>
      <c r="P1390">
        <v>13.5</v>
      </c>
      <c r="Q1390">
        <v>4</v>
      </c>
      <c r="R1390">
        <v>3.65</v>
      </c>
      <c r="S1390">
        <v>1</v>
      </c>
      <c r="T1390" t="s">
        <v>22</v>
      </c>
      <c r="U1390">
        <f t="shared" si="43"/>
        <v>0</v>
      </c>
      <c r="V1390">
        <f>IF(Table2[[#This Row],[international_plan]]="yes",1,0)</f>
        <v>0</v>
      </c>
      <c r="W1390">
        <f>IF(Table2[[#This Row],[voice_mail_plan]]="yes",1,0)</f>
        <v>0</v>
      </c>
      <c r="X1390" t="str">
        <f t="shared" si="42"/>
        <v>High</v>
      </c>
      <c r="Y1390" t="str">
        <f>IF(Table2[[#This Row],[total_intl_charge]] &gt; AVERAGE($R$2:$R$4245),"High","Low")</f>
        <v>High</v>
      </c>
      <c r="Z1390" t="str">
        <f>IF(AND(G1390&gt;AVERAGE(train!$G$2:$G$4251),K1390&gt;AVERAGE(train!$K$2:$K$4251)),"High Day &amp; Eve",IF(AND(G1390&gt;AVERAGE(train!$G$2:$G$4251),K1390&lt;=AVERAGE(train!$K$2:$K$4251)),"High Day Only",IF(AND(G1390&lt;=AVERAGE(train!$G$2:$G$4251),K1390&gt;AVERAGE(train!$K$2:$K$4251)),"High Eve Only","Low Usage")))</f>
        <v>High Day Only</v>
      </c>
    </row>
    <row r="1391" spans="1:26">
      <c r="A1391" t="s">
        <v>38</v>
      </c>
      <c r="B1391">
        <v>102</v>
      </c>
      <c r="C1391" t="s">
        <v>28</v>
      </c>
      <c r="D1391" t="s">
        <v>22</v>
      </c>
      <c r="E1391" t="s">
        <v>22</v>
      </c>
      <c r="F1391">
        <v>0</v>
      </c>
      <c r="G1391">
        <v>174.5</v>
      </c>
      <c r="H1391">
        <v>79</v>
      </c>
      <c r="I1391">
        <v>29.67</v>
      </c>
      <c r="J1391">
        <v>236.8</v>
      </c>
      <c r="K1391">
        <v>136</v>
      </c>
      <c r="L1391">
        <v>20.13</v>
      </c>
      <c r="M1391">
        <v>270.39999999999998</v>
      </c>
      <c r="N1391">
        <v>110</v>
      </c>
      <c r="O1391">
        <v>12.17</v>
      </c>
      <c r="P1391">
        <v>8.5</v>
      </c>
      <c r="Q1391">
        <v>5</v>
      </c>
      <c r="R1391">
        <v>2.2999999999999998</v>
      </c>
      <c r="S1391">
        <v>0</v>
      </c>
      <c r="T1391" t="s">
        <v>22</v>
      </c>
      <c r="U1391">
        <f t="shared" si="43"/>
        <v>0</v>
      </c>
      <c r="V1391">
        <f>IF(Table2[[#This Row],[international_plan]]="yes",1,0)</f>
        <v>0</v>
      </c>
      <c r="W1391">
        <f>IF(Table2[[#This Row],[voice_mail_plan]]="yes",1,0)</f>
        <v>0</v>
      </c>
      <c r="X1391" t="str">
        <f t="shared" si="42"/>
        <v>High</v>
      </c>
      <c r="Y1391" t="str">
        <f>IF(Table2[[#This Row],[total_intl_charge]] &gt; AVERAGE($R$2:$R$4245),"High","Low")</f>
        <v>Low</v>
      </c>
      <c r="Z1391" t="str">
        <f>IF(AND(G1391&gt;AVERAGE(train!$G$2:$G$4251),K1391&gt;AVERAGE(train!$K$2:$K$4251)),"High Day &amp; Eve",IF(AND(G1391&gt;AVERAGE(train!$G$2:$G$4251),K1391&lt;=AVERAGE(train!$K$2:$K$4251)),"High Day Only",IF(AND(G1391&lt;=AVERAGE(train!$G$2:$G$4251),K1391&gt;AVERAGE(train!$K$2:$K$4251)),"High Eve Only","Low Usage")))</f>
        <v>High Eve Only</v>
      </c>
    </row>
    <row r="1392" spans="1:26">
      <c r="A1392" t="s">
        <v>46</v>
      </c>
      <c r="B1392">
        <v>130</v>
      </c>
      <c r="C1392" t="s">
        <v>25</v>
      </c>
      <c r="D1392" t="s">
        <v>22</v>
      </c>
      <c r="E1392" t="s">
        <v>22</v>
      </c>
      <c r="F1392">
        <v>0</v>
      </c>
      <c r="G1392">
        <v>68.400000000000006</v>
      </c>
      <c r="H1392">
        <v>86</v>
      </c>
      <c r="I1392">
        <v>11.63</v>
      </c>
      <c r="J1392">
        <v>193.3</v>
      </c>
      <c r="K1392">
        <v>110</v>
      </c>
      <c r="L1392">
        <v>16.43</v>
      </c>
      <c r="M1392">
        <v>171.5</v>
      </c>
      <c r="N1392">
        <v>139</v>
      </c>
      <c r="O1392">
        <v>7.72</v>
      </c>
      <c r="P1392">
        <v>10.4</v>
      </c>
      <c r="Q1392">
        <v>4</v>
      </c>
      <c r="R1392">
        <v>2.81</v>
      </c>
      <c r="S1392">
        <v>0</v>
      </c>
      <c r="T1392" t="s">
        <v>22</v>
      </c>
      <c r="U1392">
        <f t="shared" si="43"/>
        <v>0</v>
      </c>
      <c r="V1392">
        <f>IF(Table2[[#This Row],[international_plan]]="yes",1,0)</f>
        <v>0</v>
      </c>
      <c r="W1392">
        <f>IF(Table2[[#This Row],[voice_mail_plan]]="yes",1,0)</f>
        <v>0</v>
      </c>
      <c r="X1392" t="str">
        <f t="shared" si="42"/>
        <v>Very High</v>
      </c>
      <c r="Y1392" t="str">
        <f>IF(Table2[[#This Row],[total_intl_charge]] &gt; AVERAGE($R$2:$R$4245),"High","Low")</f>
        <v>High</v>
      </c>
      <c r="Z1392" t="str">
        <f>IF(AND(G1392&gt;AVERAGE(train!$G$2:$G$4251),K1392&gt;AVERAGE(train!$K$2:$K$4251)),"High Day &amp; Eve",IF(AND(G1392&gt;AVERAGE(train!$G$2:$G$4251),K1392&lt;=AVERAGE(train!$K$2:$K$4251)),"High Day Only",IF(AND(G1392&lt;=AVERAGE(train!$G$2:$G$4251),K1392&gt;AVERAGE(train!$K$2:$K$4251)),"High Eve Only","Low Usage")))</f>
        <v>High Eve Only</v>
      </c>
    </row>
    <row r="1393" spans="1:26">
      <c r="A1393" t="s">
        <v>26</v>
      </c>
      <c r="B1393">
        <v>91</v>
      </c>
      <c r="C1393" t="s">
        <v>25</v>
      </c>
      <c r="D1393" t="s">
        <v>22</v>
      </c>
      <c r="E1393" t="s">
        <v>23</v>
      </c>
      <c r="F1393">
        <v>31</v>
      </c>
      <c r="G1393">
        <v>273</v>
      </c>
      <c r="H1393">
        <v>78</v>
      </c>
      <c r="I1393">
        <v>46.41</v>
      </c>
      <c r="J1393">
        <v>215.5</v>
      </c>
      <c r="K1393">
        <v>98</v>
      </c>
      <c r="L1393">
        <v>18.32</v>
      </c>
      <c r="M1393">
        <v>104.7</v>
      </c>
      <c r="N1393">
        <v>114</v>
      </c>
      <c r="O1393">
        <v>4.71</v>
      </c>
      <c r="P1393">
        <v>9.6</v>
      </c>
      <c r="Q1393">
        <v>2</v>
      </c>
      <c r="R1393">
        <v>2.59</v>
      </c>
      <c r="S1393">
        <v>1</v>
      </c>
      <c r="T1393" t="s">
        <v>22</v>
      </c>
      <c r="U1393">
        <f t="shared" si="43"/>
        <v>0</v>
      </c>
      <c r="V1393">
        <f>IF(Table2[[#This Row],[international_plan]]="yes",1,0)</f>
        <v>0</v>
      </c>
      <c r="W1393">
        <f>IF(Table2[[#This Row],[voice_mail_plan]]="yes",1,0)</f>
        <v>1</v>
      </c>
      <c r="X1393" t="str">
        <f t="shared" si="42"/>
        <v>Medium</v>
      </c>
      <c r="Y1393" t="str">
        <f>IF(Table2[[#This Row],[total_intl_charge]] &gt; AVERAGE($R$2:$R$4245),"High","Low")</f>
        <v>Low</v>
      </c>
      <c r="Z1393" t="str">
        <f>IF(AND(G1393&gt;AVERAGE(train!$G$2:$G$4251),K1393&gt;AVERAGE(train!$K$2:$K$4251)),"High Day &amp; Eve",IF(AND(G1393&gt;AVERAGE(train!$G$2:$G$4251),K1393&lt;=AVERAGE(train!$K$2:$K$4251)),"High Day Only",IF(AND(G1393&lt;=AVERAGE(train!$G$2:$G$4251),K1393&gt;AVERAGE(train!$K$2:$K$4251)),"High Eve Only","Low Usage")))</f>
        <v>High Day Only</v>
      </c>
    </row>
    <row r="1394" spans="1:26">
      <c r="A1394" t="s">
        <v>74</v>
      </c>
      <c r="B1394">
        <v>64</v>
      </c>
      <c r="C1394" t="s">
        <v>21</v>
      </c>
      <c r="D1394" t="s">
        <v>23</v>
      </c>
      <c r="E1394" t="s">
        <v>22</v>
      </c>
      <c r="F1394">
        <v>0</v>
      </c>
      <c r="G1394">
        <v>225.3</v>
      </c>
      <c r="H1394">
        <v>134</v>
      </c>
      <c r="I1394">
        <v>38.299999999999997</v>
      </c>
      <c r="J1394">
        <v>108.2</v>
      </c>
      <c r="K1394">
        <v>87</v>
      </c>
      <c r="L1394">
        <v>9.1999999999999993</v>
      </c>
      <c r="M1394">
        <v>139.6</v>
      </c>
      <c r="N1394">
        <v>132</v>
      </c>
      <c r="O1394">
        <v>6.28</v>
      </c>
      <c r="P1394">
        <v>17.3</v>
      </c>
      <c r="Q1394">
        <v>9</v>
      </c>
      <c r="R1394">
        <v>4.67</v>
      </c>
      <c r="S1394">
        <v>1</v>
      </c>
      <c r="T1394" t="s">
        <v>23</v>
      </c>
      <c r="U1394">
        <f t="shared" si="43"/>
        <v>1</v>
      </c>
      <c r="V1394">
        <f>IF(Table2[[#This Row],[international_plan]]="yes",1,0)</f>
        <v>1</v>
      </c>
      <c r="W1394">
        <f>IF(Table2[[#This Row],[voice_mail_plan]]="yes",1,0)</f>
        <v>0</v>
      </c>
      <c r="X1394" t="str">
        <f t="shared" si="42"/>
        <v>Low</v>
      </c>
      <c r="Y1394" t="str">
        <f>IF(Table2[[#This Row],[total_intl_charge]] &gt; AVERAGE($R$2:$R$4245),"High","Low")</f>
        <v>High</v>
      </c>
      <c r="Z1394" t="str">
        <f>IF(AND(G1394&gt;AVERAGE(train!$G$2:$G$4251),K1394&gt;AVERAGE(train!$K$2:$K$4251)),"High Day &amp; Eve",IF(AND(G1394&gt;AVERAGE(train!$G$2:$G$4251),K1394&lt;=AVERAGE(train!$K$2:$K$4251)),"High Day Only",IF(AND(G1394&lt;=AVERAGE(train!$G$2:$G$4251),K1394&gt;AVERAGE(train!$K$2:$K$4251)),"High Eve Only","Low Usage")))</f>
        <v>High Day Only</v>
      </c>
    </row>
    <row r="1395" spans="1:26">
      <c r="A1395" t="s">
        <v>71</v>
      </c>
      <c r="B1395">
        <v>176</v>
      </c>
      <c r="C1395" t="s">
        <v>21</v>
      </c>
      <c r="D1395" t="s">
        <v>22</v>
      </c>
      <c r="E1395" t="s">
        <v>23</v>
      </c>
      <c r="F1395">
        <v>23</v>
      </c>
      <c r="G1395">
        <v>283.2</v>
      </c>
      <c r="H1395">
        <v>130</v>
      </c>
      <c r="I1395">
        <v>48.14</v>
      </c>
      <c r="J1395">
        <v>162.6</v>
      </c>
      <c r="K1395">
        <v>74</v>
      </c>
      <c r="L1395">
        <v>13.82</v>
      </c>
      <c r="M1395">
        <v>177.7</v>
      </c>
      <c r="N1395">
        <v>104</v>
      </c>
      <c r="O1395">
        <v>8</v>
      </c>
      <c r="P1395">
        <v>7.2</v>
      </c>
      <c r="Q1395">
        <v>6</v>
      </c>
      <c r="R1395">
        <v>1.94</v>
      </c>
      <c r="S1395">
        <v>1</v>
      </c>
      <c r="T1395" t="s">
        <v>22</v>
      </c>
      <c r="U1395">
        <f t="shared" si="43"/>
        <v>0</v>
      </c>
      <c r="V1395">
        <f>IF(Table2[[#This Row],[international_plan]]="yes",1,0)</f>
        <v>0</v>
      </c>
      <c r="W1395">
        <f>IF(Table2[[#This Row],[voice_mail_plan]]="yes",1,0)</f>
        <v>1</v>
      </c>
      <c r="X1395" t="str">
        <f t="shared" si="42"/>
        <v>Very High</v>
      </c>
      <c r="Y1395" t="str">
        <f>IF(Table2[[#This Row],[total_intl_charge]] &gt; AVERAGE($R$2:$R$4245),"High","Low")</f>
        <v>Low</v>
      </c>
      <c r="Z1395" t="str">
        <f>IF(AND(G1395&gt;AVERAGE(train!$G$2:$G$4251),K1395&gt;AVERAGE(train!$K$2:$K$4251)),"High Day &amp; Eve",IF(AND(G1395&gt;AVERAGE(train!$G$2:$G$4251),K1395&lt;=AVERAGE(train!$K$2:$K$4251)),"High Day Only",IF(AND(G1395&lt;=AVERAGE(train!$G$2:$G$4251),K1395&gt;AVERAGE(train!$K$2:$K$4251)),"High Eve Only","Low Usage")))</f>
        <v>High Day Only</v>
      </c>
    </row>
    <row r="1396" spans="1:26">
      <c r="A1396" t="s">
        <v>49</v>
      </c>
      <c r="B1396">
        <v>93</v>
      </c>
      <c r="C1396" t="s">
        <v>28</v>
      </c>
      <c r="D1396" t="s">
        <v>23</v>
      </c>
      <c r="E1396" t="s">
        <v>22</v>
      </c>
      <c r="F1396">
        <v>0</v>
      </c>
      <c r="G1396">
        <v>131.4</v>
      </c>
      <c r="H1396">
        <v>78</v>
      </c>
      <c r="I1396">
        <v>22.34</v>
      </c>
      <c r="J1396">
        <v>219.7</v>
      </c>
      <c r="K1396">
        <v>106</v>
      </c>
      <c r="L1396">
        <v>18.670000000000002</v>
      </c>
      <c r="M1396">
        <v>155.69999999999999</v>
      </c>
      <c r="N1396">
        <v>103</v>
      </c>
      <c r="O1396">
        <v>7.01</v>
      </c>
      <c r="P1396">
        <v>11.1</v>
      </c>
      <c r="Q1396">
        <v>2</v>
      </c>
      <c r="R1396">
        <v>3</v>
      </c>
      <c r="S1396">
        <v>1</v>
      </c>
      <c r="T1396" t="s">
        <v>23</v>
      </c>
      <c r="U1396">
        <f t="shared" si="43"/>
        <v>1</v>
      </c>
      <c r="V1396">
        <f>IF(Table2[[#This Row],[international_plan]]="yes",1,0)</f>
        <v>1</v>
      </c>
      <c r="W1396">
        <f>IF(Table2[[#This Row],[voice_mail_plan]]="yes",1,0)</f>
        <v>0</v>
      </c>
      <c r="X1396" t="str">
        <f t="shared" si="42"/>
        <v>Medium</v>
      </c>
      <c r="Y1396" t="str">
        <f>IF(Table2[[#This Row],[total_intl_charge]] &gt; AVERAGE($R$2:$R$4245),"High","Low")</f>
        <v>High</v>
      </c>
      <c r="Z1396" t="str">
        <f>IF(AND(G1396&gt;AVERAGE(train!$G$2:$G$4251),K1396&gt;AVERAGE(train!$K$2:$K$4251)),"High Day &amp; Eve",IF(AND(G1396&gt;AVERAGE(train!$G$2:$G$4251),K1396&lt;=AVERAGE(train!$K$2:$K$4251)),"High Day Only",IF(AND(G1396&lt;=AVERAGE(train!$G$2:$G$4251),K1396&gt;AVERAGE(train!$K$2:$K$4251)),"High Eve Only","Low Usage")))</f>
        <v>High Eve Only</v>
      </c>
    </row>
    <row r="1397" spans="1:26">
      <c r="A1397" t="s">
        <v>51</v>
      </c>
      <c r="B1397">
        <v>84</v>
      </c>
      <c r="C1397" t="s">
        <v>28</v>
      </c>
      <c r="D1397" t="s">
        <v>22</v>
      </c>
      <c r="E1397" t="s">
        <v>23</v>
      </c>
      <c r="F1397">
        <v>12</v>
      </c>
      <c r="G1397">
        <v>89.7</v>
      </c>
      <c r="H1397">
        <v>87</v>
      </c>
      <c r="I1397">
        <v>15.25</v>
      </c>
      <c r="J1397">
        <v>138.6</v>
      </c>
      <c r="K1397">
        <v>73</v>
      </c>
      <c r="L1397">
        <v>11.78</v>
      </c>
      <c r="M1397">
        <v>165.8</v>
      </c>
      <c r="N1397">
        <v>114</v>
      </c>
      <c r="O1397">
        <v>7.46</v>
      </c>
      <c r="P1397">
        <v>10.7</v>
      </c>
      <c r="Q1397">
        <v>2</v>
      </c>
      <c r="R1397">
        <v>2.89</v>
      </c>
      <c r="S1397">
        <v>1</v>
      </c>
      <c r="T1397" t="s">
        <v>22</v>
      </c>
      <c r="U1397">
        <f t="shared" si="43"/>
        <v>0</v>
      </c>
      <c r="V1397">
        <f>IF(Table2[[#This Row],[international_plan]]="yes",1,0)</f>
        <v>0</v>
      </c>
      <c r="W1397">
        <f>IF(Table2[[#This Row],[voice_mail_plan]]="yes",1,0)</f>
        <v>1</v>
      </c>
      <c r="X1397" t="str">
        <f t="shared" si="42"/>
        <v>Medium</v>
      </c>
      <c r="Y1397" t="str">
        <f>IF(Table2[[#This Row],[total_intl_charge]] &gt; AVERAGE($R$2:$R$4245),"High","Low")</f>
        <v>High</v>
      </c>
      <c r="Z1397" t="str">
        <f>IF(AND(G1397&gt;AVERAGE(train!$G$2:$G$4251),K1397&gt;AVERAGE(train!$K$2:$K$4251)),"High Day &amp; Eve",IF(AND(G1397&gt;AVERAGE(train!$G$2:$G$4251),K1397&lt;=AVERAGE(train!$K$2:$K$4251)),"High Day Only",IF(AND(G1397&lt;=AVERAGE(train!$G$2:$G$4251),K1397&gt;AVERAGE(train!$K$2:$K$4251)),"High Eve Only","Low Usage")))</f>
        <v>Low Usage</v>
      </c>
    </row>
    <row r="1398" spans="1:26">
      <c r="A1398" t="s">
        <v>57</v>
      </c>
      <c r="B1398">
        <v>138</v>
      </c>
      <c r="C1398" t="s">
        <v>28</v>
      </c>
      <c r="D1398" t="s">
        <v>22</v>
      </c>
      <c r="E1398" t="s">
        <v>22</v>
      </c>
      <c r="F1398">
        <v>0</v>
      </c>
      <c r="G1398">
        <v>127.1</v>
      </c>
      <c r="H1398">
        <v>102</v>
      </c>
      <c r="I1398">
        <v>21.61</v>
      </c>
      <c r="J1398">
        <v>247.7</v>
      </c>
      <c r="K1398">
        <v>106</v>
      </c>
      <c r="L1398">
        <v>21.05</v>
      </c>
      <c r="M1398">
        <v>207.7</v>
      </c>
      <c r="N1398">
        <v>75</v>
      </c>
      <c r="O1398">
        <v>9.35</v>
      </c>
      <c r="P1398">
        <v>5</v>
      </c>
      <c r="Q1398">
        <v>3</v>
      </c>
      <c r="R1398">
        <v>1.35</v>
      </c>
      <c r="S1398">
        <v>3</v>
      </c>
      <c r="T1398" t="s">
        <v>22</v>
      </c>
      <c r="U1398">
        <f t="shared" si="43"/>
        <v>0</v>
      </c>
      <c r="V1398">
        <f>IF(Table2[[#This Row],[international_plan]]="yes",1,0)</f>
        <v>0</v>
      </c>
      <c r="W1398">
        <f>IF(Table2[[#This Row],[voice_mail_plan]]="yes",1,0)</f>
        <v>0</v>
      </c>
      <c r="X1398" t="str">
        <f t="shared" si="42"/>
        <v>Very High</v>
      </c>
      <c r="Y1398" t="str">
        <f>IF(Table2[[#This Row],[total_intl_charge]] &gt; AVERAGE($R$2:$R$4245),"High","Low")</f>
        <v>Low</v>
      </c>
      <c r="Z1398" t="str">
        <f>IF(AND(G1398&gt;AVERAGE(train!$G$2:$G$4251),K1398&gt;AVERAGE(train!$K$2:$K$4251)),"High Day &amp; Eve",IF(AND(G1398&gt;AVERAGE(train!$G$2:$G$4251),K1398&lt;=AVERAGE(train!$K$2:$K$4251)),"High Day Only",IF(AND(G1398&lt;=AVERAGE(train!$G$2:$G$4251),K1398&gt;AVERAGE(train!$K$2:$K$4251)),"High Eve Only","Low Usage")))</f>
        <v>High Eve Only</v>
      </c>
    </row>
    <row r="1399" spans="1:26">
      <c r="A1399" t="s">
        <v>75</v>
      </c>
      <c r="B1399">
        <v>101</v>
      </c>
      <c r="C1399" t="s">
        <v>21</v>
      </c>
      <c r="D1399" t="s">
        <v>22</v>
      </c>
      <c r="E1399" t="s">
        <v>23</v>
      </c>
      <c r="F1399">
        <v>28</v>
      </c>
      <c r="G1399">
        <v>105.9</v>
      </c>
      <c r="H1399">
        <v>132</v>
      </c>
      <c r="I1399">
        <v>18</v>
      </c>
      <c r="J1399">
        <v>231.7</v>
      </c>
      <c r="K1399">
        <v>107</v>
      </c>
      <c r="L1399">
        <v>19.690000000000001</v>
      </c>
      <c r="M1399">
        <v>281.3</v>
      </c>
      <c r="N1399">
        <v>120</v>
      </c>
      <c r="O1399">
        <v>12.66</v>
      </c>
      <c r="P1399">
        <v>10.7</v>
      </c>
      <c r="Q1399">
        <v>5</v>
      </c>
      <c r="R1399">
        <v>2.89</v>
      </c>
      <c r="S1399">
        <v>1</v>
      </c>
      <c r="T1399" t="s">
        <v>22</v>
      </c>
      <c r="U1399">
        <f t="shared" si="43"/>
        <v>0</v>
      </c>
      <c r="V1399">
        <f>IF(Table2[[#This Row],[international_plan]]="yes",1,0)</f>
        <v>0</v>
      </c>
      <c r="W1399">
        <f>IF(Table2[[#This Row],[voice_mail_plan]]="yes",1,0)</f>
        <v>1</v>
      </c>
      <c r="X1399" t="str">
        <f t="shared" si="42"/>
        <v>High</v>
      </c>
      <c r="Y1399" t="str">
        <f>IF(Table2[[#This Row],[total_intl_charge]] &gt; AVERAGE($R$2:$R$4245),"High","Low")</f>
        <v>High</v>
      </c>
      <c r="Z1399" t="str">
        <f>IF(AND(G1399&gt;AVERAGE(train!$G$2:$G$4251),K1399&gt;AVERAGE(train!$K$2:$K$4251)),"High Day &amp; Eve",IF(AND(G1399&gt;AVERAGE(train!$G$2:$G$4251),K1399&lt;=AVERAGE(train!$K$2:$K$4251)),"High Day Only",IF(AND(G1399&lt;=AVERAGE(train!$G$2:$G$4251),K1399&gt;AVERAGE(train!$K$2:$K$4251)),"High Eve Only","Low Usage")))</f>
        <v>High Eve Only</v>
      </c>
    </row>
    <row r="1400" spans="1:26">
      <c r="A1400" t="s">
        <v>38</v>
      </c>
      <c r="B1400">
        <v>136</v>
      </c>
      <c r="C1400" t="s">
        <v>25</v>
      </c>
      <c r="D1400" t="s">
        <v>22</v>
      </c>
      <c r="E1400" t="s">
        <v>22</v>
      </c>
      <c r="F1400">
        <v>0</v>
      </c>
      <c r="G1400">
        <v>142.30000000000001</v>
      </c>
      <c r="H1400">
        <v>79</v>
      </c>
      <c r="I1400">
        <v>24.19</v>
      </c>
      <c r="J1400">
        <v>158</v>
      </c>
      <c r="K1400">
        <v>113</v>
      </c>
      <c r="L1400">
        <v>13.43</v>
      </c>
      <c r="M1400">
        <v>177.5</v>
      </c>
      <c r="N1400">
        <v>75</v>
      </c>
      <c r="O1400">
        <v>7.99</v>
      </c>
      <c r="P1400">
        <v>6</v>
      </c>
      <c r="Q1400">
        <v>11</v>
      </c>
      <c r="R1400">
        <v>1.62</v>
      </c>
      <c r="S1400">
        <v>2</v>
      </c>
      <c r="T1400" t="s">
        <v>22</v>
      </c>
      <c r="U1400">
        <f t="shared" si="43"/>
        <v>0</v>
      </c>
      <c r="V1400">
        <f>IF(Table2[[#This Row],[international_plan]]="yes",1,0)</f>
        <v>0</v>
      </c>
      <c r="W1400">
        <f>IF(Table2[[#This Row],[voice_mail_plan]]="yes",1,0)</f>
        <v>0</v>
      </c>
      <c r="X1400" t="str">
        <f t="shared" si="42"/>
        <v>Very High</v>
      </c>
      <c r="Y1400" t="str">
        <f>IF(Table2[[#This Row],[total_intl_charge]] &gt; AVERAGE($R$2:$R$4245),"High","Low")</f>
        <v>Low</v>
      </c>
      <c r="Z1400" t="str">
        <f>IF(AND(G1400&gt;AVERAGE(train!$G$2:$G$4251),K1400&gt;AVERAGE(train!$K$2:$K$4251)),"High Day &amp; Eve",IF(AND(G1400&gt;AVERAGE(train!$G$2:$G$4251),K1400&lt;=AVERAGE(train!$K$2:$K$4251)),"High Day Only",IF(AND(G1400&lt;=AVERAGE(train!$G$2:$G$4251),K1400&gt;AVERAGE(train!$K$2:$K$4251)),"High Eve Only","Low Usage")))</f>
        <v>High Eve Only</v>
      </c>
    </row>
    <row r="1401" spans="1:26">
      <c r="A1401" t="s">
        <v>27</v>
      </c>
      <c r="B1401">
        <v>132</v>
      </c>
      <c r="C1401" t="s">
        <v>25</v>
      </c>
      <c r="D1401" t="s">
        <v>22</v>
      </c>
      <c r="E1401" t="s">
        <v>23</v>
      </c>
      <c r="F1401">
        <v>36</v>
      </c>
      <c r="G1401">
        <v>201.9</v>
      </c>
      <c r="H1401">
        <v>93</v>
      </c>
      <c r="I1401">
        <v>34.32</v>
      </c>
      <c r="J1401">
        <v>156.30000000000001</v>
      </c>
      <c r="K1401">
        <v>75</v>
      </c>
      <c r="L1401">
        <v>13.29</v>
      </c>
      <c r="M1401">
        <v>131.30000000000001</v>
      </c>
      <c r="N1401">
        <v>92</v>
      </c>
      <c r="O1401">
        <v>5.91</v>
      </c>
      <c r="P1401">
        <v>13.7</v>
      </c>
      <c r="Q1401">
        <v>5</v>
      </c>
      <c r="R1401">
        <v>3.7</v>
      </c>
      <c r="S1401">
        <v>0</v>
      </c>
      <c r="T1401" t="s">
        <v>22</v>
      </c>
      <c r="U1401">
        <f t="shared" si="43"/>
        <v>0</v>
      </c>
      <c r="V1401">
        <f>IF(Table2[[#This Row],[international_plan]]="yes",1,0)</f>
        <v>0</v>
      </c>
      <c r="W1401">
        <f>IF(Table2[[#This Row],[voice_mail_plan]]="yes",1,0)</f>
        <v>1</v>
      </c>
      <c r="X1401" t="str">
        <f t="shared" si="42"/>
        <v>Very High</v>
      </c>
      <c r="Y1401" t="str">
        <f>IF(Table2[[#This Row],[total_intl_charge]] &gt; AVERAGE($R$2:$R$4245),"High","Low")</f>
        <v>High</v>
      </c>
      <c r="Z1401" t="str">
        <f>IF(AND(G1401&gt;AVERAGE(train!$G$2:$G$4251),K1401&gt;AVERAGE(train!$K$2:$K$4251)),"High Day &amp; Eve",IF(AND(G1401&gt;AVERAGE(train!$G$2:$G$4251),K1401&lt;=AVERAGE(train!$K$2:$K$4251)),"High Day Only",IF(AND(G1401&lt;=AVERAGE(train!$G$2:$G$4251),K1401&gt;AVERAGE(train!$K$2:$K$4251)),"High Eve Only","Low Usage")))</f>
        <v>High Day Only</v>
      </c>
    </row>
    <row r="1402" spans="1:26">
      <c r="A1402" t="s">
        <v>57</v>
      </c>
      <c r="B1402">
        <v>128</v>
      </c>
      <c r="C1402" t="s">
        <v>21</v>
      </c>
      <c r="D1402" t="s">
        <v>22</v>
      </c>
      <c r="E1402" t="s">
        <v>22</v>
      </c>
      <c r="F1402">
        <v>0</v>
      </c>
      <c r="G1402">
        <v>247.3</v>
      </c>
      <c r="H1402">
        <v>91</v>
      </c>
      <c r="I1402">
        <v>42.04</v>
      </c>
      <c r="J1402">
        <v>182.7</v>
      </c>
      <c r="K1402">
        <v>60</v>
      </c>
      <c r="L1402">
        <v>15.53</v>
      </c>
      <c r="M1402">
        <v>143.19999999999999</v>
      </c>
      <c r="N1402">
        <v>112</v>
      </c>
      <c r="O1402">
        <v>6.44</v>
      </c>
      <c r="P1402">
        <v>14.7</v>
      </c>
      <c r="Q1402">
        <v>2</v>
      </c>
      <c r="R1402">
        <v>3.97</v>
      </c>
      <c r="S1402">
        <v>3</v>
      </c>
      <c r="T1402" t="s">
        <v>22</v>
      </c>
      <c r="U1402">
        <f t="shared" si="43"/>
        <v>0</v>
      </c>
      <c r="V1402">
        <f>IF(Table2[[#This Row],[international_plan]]="yes",1,0)</f>
        <v>0</v>
      </c>
      <c r="W1402">
        <f>IF(Table2[[#This Row],[voice_mail_plan]]="yes",1,0)</f>
        <v>0</v>
      </c>
      <c r="X1402" t="str">
        <f t="shared" si="42"/>
        <v>Very High</v>
      </c>
      <c r="Y1402" t="str">
        <f>IF(Table2[[#This Row],[total_intl_charge]] &gt; AVERAGE($R$2:$R$4245),"High","Low")</f>
        <v>High</v>
      </c>
      <c r="Z1402" t="str">
        <f>IF(AND(G1402&gt;AVERAGE(train!$G$2:$G$4251),K1402&gt;AVERAGE(train!$K$2:$K$4251)),"High Day &amp; Eve",IF(AND(G1402&gt;AVERAGE(train!$G$2:$G$4251),K1402&lt;=AVERAGE(train!$K$2:$K$4251)),"High Day Only",IF(AND(G1402&lt;=AVERAGE(train!$G$2:$G$4251),K1402&gt;AVERAGE(train!$K$2:$K$4251)),"High Eve Only","Low Usage")))</f>
        <v>High Day Only</v>
      </c>
    </row>
    <row r="1403" spans="1:26">
      <c r="A1403" t="s">
        <v>68</v>
      </c>
      <c r="B1403">
        <v>92</v>
      </c>
      <c r="C1403" t="s">
        <v>25</v>
      </c>
      <c r="D1403" t="s">
        <v>22</v>
      </c>
      <c r="E1403" t="s">
        <v>23</v>
      </c>
      <c r="F1403">
        <v>38</v>
      </c>
      <c r="G1403">
        <v>242.2</v>
      </c>
      <c r="H1403">
        <v>96</v>
      </c>
      <c r="I1403">
        <v>41.17</v>
      </c>
      <c r="J1403">
        <v>159.69999999999999</v>
      </c>
      <c r="K1403">
        <v>144</v>
      </c>
      <c r="L1403">
        <v>13.57</v>
      </c>
      <c r="M1403">
        <v>210</v>
      </c>
      <c r="N1403">
        <v>108</v>
      </c>
      <c r="O1403">
        <v>9.4499999999999993</v>
      </c>
      <c r="P1403">
        <v>8.9</v>
      </c>
      <c r="Q1403">
        <v>1</v>
      </c>
      <c r="R1403">
        <v>2.4</v>
      </c>
      <c r="S1403">
        <v>1</v>
      </c>
      <c r="T1403" t="s">
        <v>22</v>
      </c>
      <c r="U1403">
        <f t="shared" si="43"/>
        <v>0</v>
      </c>
      <c r="V1403">
        <f>IF(Table2[[#This Row],[international_plan]]="yes",1,0)</f>
        <v>0</v>
      </c>
      <c r="W1403">
        <f>IF(Table2[[#This Row],[voice_mail_plan]]="yes",1,0)</f>
        <v>1</v>
      </c>
      <c r="X1403" t="str">
        <f t="shared" si="42"/>
        <v>Medium</v>
      </c>
      <c r="Y1403" t="str">
        <f>IF(Table2[[#This Row],[total_intl_charge]] &gt; AVERAGE($R$2:$R$4245),"High","Low")</f>
        <v>Low</v>
      </c>
      <c r="Z1403" t="str">
        <f>IF(AND(G1403&gt;AVERAGE(train!$G$2:$G$4251),K1403&gt;AVERAGE(train!$K$2:$K$4251)),"High Day &amp; Eve",IF(AND(G1403&gt;AVERAGE(train!$G$2:$G$4251),K1403&lt;=AVERAGE(train!$K$2:$K$4251)),"High Day Only",IF(AND(G1403&lt;=AVERAGE(train!$G$2:$G$4251),K1403&gt;AVERAGE(train!$K$2:$K$4251)),"High Eve Only","Low Usage")))</f>
        <v>High Day &amp; Eve</v>
      </c>
    </row>
    <row r="1404" spans="1:26">
      <c r="A1404" t="s">
        <v>68</v>
      </c>
      <c r="B1404">
        <v>197</v>
      </c>
      <c r="C1404" t="s">
        <v>21</v>
      </c>
      <c r="D1404" t="s">
        <v>23</v>
      </c>
      <c r="E1404" t="s">
        <v>22</v>
      </c>
      <c r="F1404">
        <v>0</v>
      </c>
      <c r="G1404">
        <v>127.3</v>
      </c>
      <c r="H1404">
        <v>80</v>
      </c>
      <c r="I1404">
        <v>21.64</v>
      </c>
      <c r="J1404">
        <v>222.3</v>
      </c>
      <c r="K1404">
        <v>115</v>
      </c>
      <c r="L1404">
        <v>18.899999999999999</v>
      </c>
      <c r="M1404">
        <v>173.9</v>
      </c>
      <c r="N1404">
        <v>95</v>
      </c>
      <c r="O1404">
        <v>7.83</v>
      </c>
      <c r="P1404">
        <v>13.7</v>
      </c>
      <c r="Q1404">
        <v>5</v>
      </c>
      <c r="R1404">
        <v>3.7</v>
      </c>
      <c r="S1404">
        <v>5</v>
      </c>
      <c r="T1404" t="s">
        <v>23</v>
      </c>
      <c r="U1404">
        <f t="shared" si="43"/>
        <v>1</v>
      </c>
      <c r="V1404">
        <f>IF(Table2[[#This Row],[international_plan]]="yes",1,0)</f>
        <v>1</v>
      </c>
      <c r="W1404">
        <f>IF(Table2[[#This Row],[voice_mail_plan]]="yes",1,0)</f>
        <v>0</v>
      </c>
      <c r="X1404" t="str">
        <f t="shared" si="42"/>
        <v>Very High</v>
      </c>
      <c r="Y1404" t="str">
        <f>IF(Table2[[#This Row],[total_intl_charge]] &gt; AVERAGE($R$2:$R$4245),"High","Low")</f>
        <v>High</v>
      </c>
      <c r="Z1404" t="str">
        <f>IF(AND(G1404&gt;AVERAGE(train!$G$2:$G$4251),K1404&gt;AVERAGE(train!$K$2:$K$4251)),"High Day &amp; Eve",IF(AND(G1404&gt;AVERAGE(train!$G$2:$G$4251),K1404&lt;=AVERAGE(train!$K$2:$K$4251)),"High Day Only",IF(AND(G1404&lt;=AVERAGE(train!$G$2:$G$4251),K1404&gt;AVERAGE(train!$K$2:$K$4251)),"High Eve Only","Low Usage")))</f>
        <v>High Eve Only</v>
      </c>
    </row>
    <row r="1405" spans="1:26">
      <c r="A1405" t="s">
        <v>31</v>
      </c>
      <c r="B1405">
        <v>191</v>
      </c>
      <c r="C1405" t="s">
        <v>25</v>
      </c>
      <c r="D1405" t="s">
        <v>22</v>
      </c>
      <c r="E1405" t="s">
        <v>22</v>
      </c>
      <c r="F1405">
        <v>0</v>
      </c>
      <c r="G1405">
        <v>162</v>
      </c>
      <c r="H1405">
        <v>104</v>
      </c>
      <c r="I1405">
        <v>27.54</v>
      </c>
      <c r="J1405">
        <v>241.2</v>
      </c>
      <c r="K1405">
        <v>120</v>
      </c>
      <c r="L1405">
        <v>20.5</v>
      </c>
      <c r="M1405">
        <v>210.4</v>
      </c>
      <c r="N1405">
        <v>83</v>
      </c>
      <c r="O1405">
        <v>9.4700000000000006</v>
      </c>
      <c r="P1405">
        <v>10.9</v>
      </c>
      <c r="Q1405">
        <v>7</v>
      </c>
      <c r="R1405">
        <v>2.94</v>
      </c>
      <c r="S1405">
        <v>1</v>
      </c>
      <c r="T1405" t="s">
        <v>22</v>
      </c>
      <c r="U1405">
        <f t="shared" si="43"/>
        <v>0</v>
      </c>
      <c r="V1405">
        <f>IF(Table2[[#This Row],[international_plan]]="yes",1,0)</f>
        <v>0</v>
      </c>
      <c r="W1405">
        <f>IF(Table2[[#This Row],[voice_mail_plan]]="yes",1,0)</f>
        <v>0</v>
      </c>
      <c r="X1405" t="str">
        <f t="shared" si="42"/>
        <v>Very High</v>
      </c>
      <c r="Y1405" t="str">
        <f>IF(Table2[[#This Row],[total_intl_charge]] &gt; AVERAGE($R$2:$R$4245),"High","Low")</f>
        <v>High</v>
      </c>
      <c r="Z1405" t="str">
        <f>IF(AND(G1405&gt;AVERAGE(train!$G$2:$G$4251),K1405&gt;AVERAGE(train!$K$2:$K$4251)),"High Day &amp; Eve",IF(AND(G1405&gt;AVERAGE(train!$G$2:$G$4251),K1405&lt;=AVERAGE(train!$K$2:$K$4251)),"High Day Only",IF(AND(G1405&lt;=AVERAGE(train!$G$2:$G$4251),K1405&gt;AVERAGE(train!$K$2:$K$4251)),"High Eve Only","Low Usage")))</f>
        <v>High Eve Only</v>
      </c>
    </row>
    <row r="1406" spans="1:26">
      <c r="A1406" t="s">
        <v>43</v>
      </c>
      <c r="B1406">
        <v>99</v>
      </c>
      <c r="C1406" t="s">
        <v>21</v>
      </c>
      <c r="D1406" t="s">
        <v>22</v>
      </c>
      <c r="E1406" t="s">
        <v>23</v>
      </c>
      <c r="F1406">
        <v>33</v>
      </c>
      <c r="G1406">
        <v>179.1</v>
      </c>
      <c r="H1406">
        <v>93</v>
      </c>
      <c r="I1406">
        <v>30.45</v>
      </c>
      <c r="J1406">
        <v>238.3</v>
      </c>
      <c r="K1406">
        <v>102</v>
      </c>
      <c r="L1406">
        <v>20.260000000000002</v>
      </c>
      <c r="M1406">
        <v>165.7</v>
      </c>
      <c r="N1406">
        <v>96</v>
      </c>
      <c r="O1406">
        <v>7.46</v>
      </c>
      <c r="P1406">
        <v>10.6</v>
      </c>
      <c r="Q1406">
        <v>1</v>
      </c>
      <c r="R1406">
        <v>2.86</v>
      </c>
      <c r="S1406">
        <v>2</v>
      </c>
      <c r="T1406" t="s">
        <v>22</v>
      </c>
      <c r="U1406">
        <f t="shared" si="43"/>
        <v>0</v>
      </c>
      <c r="V1406">
        <f>IF(Table2[[#This Row],[international_plan]]="yes",1,0)</f>
        <v>0</v>
      </c>
      <c r="W1406">
        <f>IF(Table2[[#This Row],[voice_mail_plan]]="yes",1,0)</f>
        <v>1</v>
      </c>
      <c r="X1406" t="str">
        <f t="shared" si="42"/>
        <v>Medium</v>
      </c>
      <c r="Y1406" t="str">
        <f>IF(Table2[[#This Row],[total_intl_charge]] &gt; AVERAGE($R$2:$R$4245),"High","Low")</f>
        <v>High</v>
      </c>
      <c r="Z1406" t="str">
        <f>IF(AND(G1406&gt;AVERAGE(train!$G$2:$G$4251),K1406&gt;AVERAGE(train!$K$2:$K$4251)),"High Day &amp; Eve",IF(AND(G1406&gt;AVERAGE(train!$G$2:$G$4251),K1406&lt;=AVERAGE(train!$K$2:$K$4251)),"High Day Only",IF(AND(G1406&lt;=AVERAGE(train!$G$2:$G$4251),K1406&gt;AVERAGE(train!$K$2:$K$4251)),"High Eve Only","Low Usage")))</f>
        <v>High Eve Only</v>
      </c>
    </row>
    <row r="1407" spans="1:26">
      <c r="A1407" t="s">
        <v>55</v>
      </c>
      <c r="B1407">
        <v>78</v>
      </c>
      <c r="C1407" t="s">
        <v>21</v>
      </c>
      <c r="D1407" t="s">
        <v>22</v>
      </c>
      <c r="E1407" t="s">
        <v>22</v>
      </c>
      <c r="F1407">
        <v>0</v>
      </c>
      <c r="G1407">
        <v>193.1</v>
      </c>
      <c r="H1407">
        <v>85</v>
      </c>
      <c r="I1407">
        <v>32.83</v>
      </c>
      <c r="J1407">
        <v>172.1</v>
      </c>
      <c r="K1407">
        <v>105</v>
      </c>
      <c r="L1407">
        <v>14.63</v>
      </c>
      <c r="M1407">
        <v>129.6</v>
      </c>
      <c r="N1407">
        <v>119</v>
      </c>
      <c r="O1407">
        <v>5.83</v>
      </c>
      <c r="P1407">
        <v>10.199999999999999</v>
      </c>
      <c r="Q1407">
        <v>1</v>
      </c>
      <c r="R1407">
        <v>2.75</v>
      </c>
      <c r="S1407">
        <v>0</v>
      </c>
      <c r="T1407" t="s">
        <v>22</v>
      </c>
      <c r="U1407">
        <f t="shared" si="43"/>
        <v>0</v>
      </c>
      <c r="V1407">
        <f>IF(Table2[[#This Row],[international_plan]]="yes",1,0)</f>
        <v>0</v>
      </c>
      <c r="W1407">
        <f>IF(Table2[[#This Row],[voice_mail_plan]]="yes",1,0)</f>
        <v>0</v>
      </c>
      <c r="X1407" t="str">
        <f t="shared" si="42"/>
        <v>Medium</v>
      </c>
      <c r="Y1407" t="str">
        <f>IF(Table2[[#This Row],[total_intl_charge]] &gt; AVERAGE($R$2:$R$4245),"High","Low")</f>
        <v>Low</v>
      </c>
      <c r="Z1407" t="str">
        <f>IF(AND(G1407&gt;AVERAGE(train!$G$2:$G$4251),K1407&gt;AVERAGE(train!$K$2:$K$4251)),"High Day &amp; Eve",IF(AND(G1407&gt;AVERAGE(train!$G$2:$G$4251),K1407&lt;=AVERAGE(train!$K$2:$K$4251)),"High Day Only",IF(AND(G1407&lt;=AVERAGE(train!$G$2:$G$4251),K1407&gt;AVERAGE(train!$K$2:$K$4251)),"High Eve Only","Low Usage")))</f>
        <v>High Day &amp; Eve</v>
      </c>
    </row>
    <row r="1408" spans="1:26">
      <c r="A1408" t="s">
        <v>36</v>
      </c>
      <c r="B1408">
        <v>98</v>
      </c>
      <c r="C1408" t="s">
        <v>25</v>
      </c>
      <c r="D1408" t="s">
        <v>22</v>
      </c>
      <c r="E1408" t="s">
        <v>22</v>
      </c>
      <c r="F1408">
        <v>0</v>
      </c>
      <c r="G1408">
        <v>171.7</v>
      </c>
      <c r="H1408">
        <v>99</v>
      </c>
      <c r="I1408">
        <v>29.19</v>
      </c>
      <c r="J1408">
        <v>174.8</v>
      </c>
      <c r="K1408">
        <v>87</v>
      </c>
      <c r="L1408">
        <v>14.86</v>
      </c>
      <c r="M1408">
        <v>189.6</v>
      </c>
      <c r="N1408">
        <v>130</v>
      </c>
      <c r="O1408">
        <v>8.5299999999999994</v>
      </c>
      <c r="P1408">
        <v>7.8</v>
      </c>
      <c r="Q1408">
        <v>6</v>
      </c>
      <c r="R1408">
        <v>2.11</v>
      </c>
      <c r="S1408">
        <v>1</v>
      </c>
      <c r="T1408" t="s">
        <v>22</v>
      </c>
      <c r="U1408">
        <f t="shared" si="43"/>
        <v>0</v>
      </c>
      <c r="V1408">
        <f>IF(Table2[[#This Row],[international_plan]]="yes",1,0)</f>
        <v>0</v>
      </c>
      <c r="W1408">
        <f>IF(Table2[[#This Row],[voice_mail_plan]]="yes",1,0)</f>
        <v>0</v>
      </c>
      <c r="X1408" t="str">
        <f t="shared" si="42"/>
        <v>Medium</v>
      </c>
      <c r="Y1408" t="str">
        <f>IF(Table2[[#This Row],[total_intl_charge]] &gt; AVERAGE($R$2:$R$4245),"High","Low")</f>
        <v>Low</v>
      </c>
      <c r="Z1408" t="str">
        <f>IF(AND(G1408&gt;AVERAGE(train!$G$2:$G$4251),K1408&gt;AVERAGE(train!$K$2:$K$4251)),"High Day &amp; Eve",IF(AND(G1408&gt;AVERAGE(train!$G$2:$G$4251),K1408&lt;=AVERAGE(train!$K$2:$K$4251)),"High Day Only",IF(AND(G1408&lt;=AVERAGE(train!$G$2:$G$4251),K1408&gt;AVERAGE(train!$K$2:$K$4251)),"High Eve Only","Low Usage")))</f>
        <v>Low Usage</v>
      </c>
    </row>
    <row r="1409" spans="1:26">
      <c r="A1409" t="s">
        <v>46</v>
      </c>
      <c r="B1409">
        <v>56</v>
      </c>
      <c r="C1409" t="s">
        <v>21</v>
      </c>
      <c r="D1409" t="s">
        <v>22</v>
      </c>
      <c r="E1409" t="s">
        <v>23</v>
      </c>
      <c r="F1409">
        <v>24</v>
      </c>
      <c r="G1409">
        <v>121.7</v>
      </c>
      <c r="H1409">
        <v>87</v>
      </c>
      <c r="I1409">
        <v>20.69</v>
      </c>
      <c r="J1409">
        <v>184</v>
      </c>
      <c r="K1409">
        <v>76</v>
      </c>
      <c r="L1409">
        <v>15.64</v>
      </c>
      <c r="M1409">
        <v>266.60000000000002</v>
      </c>
      <c r="N1409">
        <v>98</v>
      </c>
      <c r="O1409">
        <v>12</v>
      </c>
      <c r="P1409">
        <v>12.7</v>
      </c>
      <c r="Q1409">
        <v>3</v>
      </c>
      <c r="R1409">
        <v>3.43</v>
      </c>
      <c r="S1409">
        <v>1</v>
      </c>
      <c r="T1409" t="s">
        <v>22</v>
      </c>
      <c r="U1409">
        <f t="shared" si="43"/>
        <v>0</v>
      </c>
      <c r="V1409">
        <f>IF(Table2[[#This Row],[international_plan]]="yes",1,0)</f>
        <v>0</v>
      </c>
      <c r="W1409">
        <f>IF(Table2[[#This Row],[voice_mail_plan]]="yes",1,0)</f>
        <v>1</v>
      </c>
      <c r="X1409" t="str">
        <f t="shared" si="42"/>
        <v>Low</v>
      </c>
      <c r="Y1409" t="str">
        <f>IF(Table2[[#This Row],[total_intl_charge]] &gt; AVERAGE($R$2:$R$4245),"High","Low")</f>
        <v>High</v>
      </c>
      <c r="Z1409" t="str">
        <f>IF(AND(G1409&gt;AVERAGE(train!$G$2:$G$4251),K1409&gt;AVERAGE(train!$K$2:$K$4251)),"High Day &amp; Eve",IF(AND(G1409&gt;AVERAGE(train!$G$2:$G$4251),K1409&lt;=AVERAGE(train!$K$2:$K$4251)),"High Day Only",IF(AND(G1409&lt;=AVERAGE(train!$G$2:$G$4251),K1409&gt;AVERAGE(train!$K$2:$K$4251)),"High Eve Only","Low Usage")))</f>
        <v>Low Usage</v>
      </c>
    </row>
    <row r="1410" spans="1:26">
      <c r="A1410" t="s">
        <v>38</v>
      </c>
      <c r="B1410">
        <v>84</v>
      </c>
      <c r="C1410" t="s">
        <v>21</v>
      </c>
      <c r="D1410" t="s">
        <v>22</v>
      </c>
      <c r="E1410" t="s">
        <v>22</v>
      </c>
      <c r="F1410">
        <v>0</v>
      </c>
      <c r="G1410">
        <v>130.19999999999999</v>
      </c>
      <c r="H1410">
        <v>105</v>
      </c>
      <c r="I1410">
        <v>22.13</v>
      </c>
      <c r="J1410">
        <v>278</v>
      </c>
      <c r="K1410">
        <v>60</v>
      </c>
      <c r="L1410">
        <v>23.63</v>
      </c>
      <c r="M1410">
        <v>305.39999999999998</v>
      </c>
      <c r="N1410">
        <v>74</v>
      </c>
      <c r="O1410">
        <v>13.74</v>
      </c>
      <c r="P1410">
        <v>14</v>
      </c>
      <c r="Q1410">
        <v>6</v>
      </c>
      <c r="R1410">
        <v>3.78</v>
      </c>
      <c r="S1410">
        <v>2</v>
      </c>
      <c r="T1410" t="s">
        <v>22</v>
      </c>
      <c r="U1410">
        <f t="shared" si="43"/>
        <v>0</v>
      </c>
      <c r="V1410">
        <f>IF(Table2[[#This Row],[international_plan]]="yes",1,0)</f>
        <v>0</v>
      </c>
      <c r="W1410">
        <f>IF(Table2[[#This Row],[voice_mail_plan]]="yes",1,0)</f>
        <v>0</v>
      </c>
      <c r="X1410" t="str">
        <f t="shared" ref="X1410:X1473" si="44">IF(B1410&lt;=$AC$3,"Low",IF(B1410&lt;=$AC$4,"Medium",IF(B1410&lt;=$AC$5,"High",IF(B1410&gt;=$AC$5,"Very High"))))</f>
        <v>Medium</v>
      </c>
      <c r="Y1410" t="str">
        <f>IF(Table2[[#This Row],[total_intl_charge]] &gt; AVERAGE($R$2:$R$4245),"High","Low")</f>
        <v>High</v>
      </c>
      <c r="Z1410" t="str">
        <f>IF(AND(G1410&gt;AVERAGE(train!$G$2:$G$4251),K1410&gt;AVERAGE(train!$K$2:$K$4251)),"High Day &amp; Eve",IF(AND(G1410&gt;AVERAGE(train!$G$2:$G$4251),K1410&lt;=AVERAGE(train!$K$2:$K$4251)),"High Day Only",IF(AND(G1410&lt;=AVERAGE(train!$G$2:$G$4251),K1410&gt;AVERAGE(train!$K$2:$K$4251)),"High Eve Only","Low Usage")))</f>
        <v>Low Usage</v>
      </c>
    </row>
    <row r="1411" spans="1:26">
      <c r="A1411" t="s">
        <v>64</v>
      </c>
      <c r="B1411">
        <v>95</v>
      </c>
      <c r="C1411" t="s">
        <v>28</v>
      </c>
      <c r="D1411" t="s">
        <v>22</v>
      </c>
      <c r="E1411" t="s">
        <v>22</v>
      </c>
      <c r="F1411">
        <v>0</v>
      </c>
      <c r="G1411">
        <v>203.4</v>
      </c>
      <c r="H1411">
        <v>96</v>
      </c>
      <c r="I1411">
        <v>34.58</v>
      </c>
      <c r="J1411">
        <v>168.6</v>
      </c>
      <c r="K1411">
        <v>61</v>
      </c>
      <c r="L1411">
        <v>14.33</v>
      </c>
      <c r="M1411">
        <v>173</v>
      </c>
      <c r="N1411">
        <v>105</v>
      </c>
      <c r="O1411">
        <v>7.79</v>
      </c>
      <c r="P1411">
        <v>13.7</v>
      </c>
      <c r="Q1411">
        <v>3</v>
      </c>
      <c r="R1411">
        <v>3.7</v>
      </c>
      <c r="S1411">
        <v>2</v>
      </c>
      <c r="T1411" t="s">
        <v>22</v>
      </c>
      <c r="U1411">
        <f t="shared" ref="U1411:U1474" si="45">IF(T1411="yes",1,0)</f>
        <v>0</v>
      </c>
      <c r="V1411">
        <f>IF(Table2[[#This Row],[international_plan]]="yes",1,0)</f>
        <v>0</v>
      </c>
      <c r="W1411">
        <f>IF(Table2[[#This Row],[voice_mail_plan]]="yes",1,0)</f>
        <v>0</v>
      </c>
      <c r="X1411" t="str">
        <f t="shared" si="44"/>
        <v>Medium</v>
      </c>
      <c r="Y1411" t="str">
        <f>IF(Table2[[#This Row],[total_intl_charge]] &gt; AVERAGE($R$2:$R$4245),"High","Low")</f>
        <v>High</v>
      </c>
      <c r="Z1411" t="str">
        <f>IF(AND(G1411&gt;AVERAGE(train!$G$2:$G$4251),K1411&gt;AVERAGE(train!$K$2:$K$4251)),"High Day &amp; Eve",IF(AND(G1411&gt;AVERAGE(train!$G$2:$G$4251),K1411&lt;=AVERAGE(train!$K$2:$K$4251)),"High Day Only",IF(AND(G1411&lt;=AVERAGE(train!$G$2:$G$4251),K1411&gt;AVERAGE(train!$K$2:$K$4251)),"High Eve Only","Low Usage")))</f>
        <v>High Day Only</v>
      </c>
    </row>
    <row r="1412" spans="1:26">
      <c r="A1412" t="s">
        <v>44</v>
      </c>
      <c r="B1412">
        <v>16</v>
      </c>
      <c r="C1412" t="s">
        <v>21</v>
      </c>
      <c r="D1412" t="s">
        <v>22</v>
      </c>
      <c r="E1412" t="s">
        <v>22</v>
      </c>
      <c r="F1412">
        <v>0</v>
      </c>
      <c r="G1412">
        <v>174.7</v>
      </c>
      <c r="H1412">
        <v>83</v>
      </c>
      <c r="I1412">
        <v>29.7</v>
      </c>
      <c r="J1412">
        <v>280.8</v>
      </c>
      <c r="K1412">
        <v>122</v>
      </c>
      <c r="L1412">
        <v>23.87</v>
      </c>
      <c r="M1412">
        <v>171.7</v>
      </c>
      <c r="N1412">
        <v>80</v>
      </c>
      <c r="O1412">
        <v>7.73</v>
      </c>
      <c r="P1412">
        <v>10.5</v>
      </c>
      <c r="Q1412">
        <v>8</v>
      </c>
      <c r="R1412">
        <v>2.84</v>
      </c>
      <c r="S1412">
        <v>5</v>
      </c>
      <c r="T1412" t="s">
        <v>22</v>
      </c>
      <c r="U1412">
        <f t="shared" si="45"/>
        <v>0</v>
      </c>
      <c r="V1412">
        <f>IF(Table2[[#This Row],[international_plan]]="yes",1,0)</f>
        <v>0</v>
      </c>
      <c r="W1412">
        <f>IF(Table2[[#This Row],[voice_mail_plan]]="yes",1,0)</f>
        <v>0</v>
      </c>
      <c r="X1412" t="str">
        <f t="shared" si="44"/>
        <v>Low</v>
      </c>
      <c r="Y1412" t="str">
        <f>IF(Table2[[#This Row],[total_intl_charge]] &gt; AVERAGE($R$2:$R$4245),"High","Low")</f>
        <v>High</v>
      </c>
      <c r="Z1412" t="str">
        <f>IF(AND(G1412&gt;AVERAGE(train!$G$2:$G$4251),K1412&gt;AVERAGE(train!$K$2:$K$4251)),"High Day &amp; Eve",IF(AND(G1412&gt;AVERAGE(train!$G$2:$G$4251),K1412&lt;=AVERAGE(train!$K$2:$K$4251)),"High Day Only",IF(AND(G1412&lt;=AVERAGE(train!$G$2:$G$4251),K1412&gt;AVERAGE(train!$K$2:$K$4251)),"High Eve Only","Low Usage")))</f>
        <v>High Eve Only</v>
      </c>
    </row>
    <row r="1413" spans="1:26">
      <c r="A1413" t="s">
        <v>62</v>
      </c>
      <c r="B1413">
        <v>76</v>
      </c>
      <c r="C1413" t="s">
        <v>28</v>
      </c>
      <c r="D1413" t="s">
        <v>23</v>
      </c>
      <c r="E1413" t="s">
        <v>22</v>
      </c>
      <c r="F1413">
        <v>0</v>
      </c>
      <c r="G1413">
        <v>241</v>
      </c>
      <c r="H1413">
        <v>120</v>
      </c>
      <c r="I1413">
        <v>40.97</v>
      </c>
      <c r="J1413">
        <v>231.8</v>
      </c>
      <c r="K1413">
        <v>96</v>
      </c>
      <c r="L1413">
        <v>19.7</v>
      </c>
      <c r="M1413">
        <v>220.2</v>
      </c>
      <c r="N1413">
        <v>67</v>
      </c>
      <c r="O1413">
        <v>9.91</v>
      </c>
      <c r="P1413">
        <v>9.9</v>
      </c>
      <c r="Q1413">
        <v>1</v>
      </c>
      <c r="R1413">
        <v>2.67</v>
      </c>
      <c r="S1413">
        <v>1</v>
      </c>
      <c r="T1413" t="s">
        <v>23</v>
      </c>
      <c r="U1413">
        <f t="shared" si="45"/>
        <v>1</v>
      </c>
      <c r="V1413">
        <f>IF(Table2[[#This Row],[international_plan]]="yes",1,0)</f>
        <v>1</v>
      </c>
      <c r="W1413">
        <f>IF(Table2[[#This Row],[voice_mail_plan]]="yes",1,0)</f>
        <v>0</v>
      </c>
      <c r="X1413" t="str">
        <f t="shared" si="44"/>
        <v>Medium</v>
      </c>
      <c r="Y1413" t="str">
        <f>IF(Table2[[#This Row],[total_intl_charge]] &gt; AVERAGE($R$2:$R$4245),"High","Low")</f>
        <v>Low</v>
      </c>
      <c r="Z1413" t="str">
        <f>IF(AND(G1413&gt;AVERAGE(train!$G$2:$G$4251),K1413&gt;AVERAGE(train!$K$2:$K$4251)),"High Day &amp; Eve",IF(AND(G1413&gt;AVERAGE(train!$G$2:$G$4251),K1413&lt;=AVERAGE(train!$K$2:$K$4251)),"High Day Only",IF(AND(G1413&lt;=AVERAGE(train!$G$2:$G$4251),K1413&gt;AVERAGE(train!$K$2:$K$4251)),"High Eve Only","Low Usage")))</f>
        <v>High Day Only</v>
      </c>
    </row>
    <row r="1414" spans="1:26">
      <c r="A1414" t="s">
        <v>31</v>
      </c>
      <c r="B1414">
        <v>93</v>
      </c>
      <c r="C1414" t="s">
        <v>21</v>
      </c>
      <c r="D1414" t="s">
        <v>22</v>
      </c>
      <c r="E1414" t="s">
        <v>22</v>
      </c>
      <c r="F1414">
        <v>0</v>
      </c>
      <c r="G1414">
        <v>141.69999999999999</v>
      </c>
      <c r="H1414">
        <v>95</v>
      </c>
      <c r="I1414">
        <v>24.09</v>
      </c>
      <c r="J1414">
        <v>221</v>
      </c>
      <c r="K1414">
        <v>100</v>
      </c>
      <c r="L1414">
        <v>18.79</v>
      </c>
      <c r="M1414">
        <v>227.1</v>
      </c>
      <c r="N1414">
        <v>71</v>
      </c>
      <c r="O1414">
        <v>10.220000000000001</v>
      </c>
      <c r="P1414">
        <v>10.199999999999999</v>
      </c>
      <c r="Q1414">
        <v>3</v>
      </c>
      <c r="R1414">
        <v>2.75</v>
      </c>
      <c r="S1414">
        <v>0</v>
      </c>
      <c r="T1414" t="s">
        <v>22</v>
      </c>
      <c r="U1414">
        <f t="shared" si="45"/>
        <v>0</v>
      </c>
      <c r="V1414">
        <f>IF(Table2[[#This Row],[international_plan]]="yes",1,0)</f>
        <v>0</v>
      </c>
      <c r="W1414">
        <f>IF(Table2[[#This Row],[voice_mail_plan]]="yes",1,0)</f>
        <v>0</v>
      </c>
      <c r="X1414" t="str">
        <f t="shared" si="44"/>
        <v>Medium</v>
      </c>
      <c r="Y1414" t="str">
        <f>IF(Table2[[#This Row],[total_intl_charge]] &gt; AVERAGE($R$2:$R$4245),"High","Low")</f>
        <v>Low</v>
      </c>
      <c r="Z1414" t="str">
        <f>IF(AND(G1414&gt;AVERAGE(train!$G$2:$G$4251),K1414&gt;AVERAGE(train!$K$2:$K$4251)),"High Day &amp; Eve",IF(AND(G1414&gt;AVERAGE(train!$G$2:$G$4251),K1414&lt;=AVERAGE(train!$K$2:$K$4251)),"High Day Only",IF(AND(G1414&lt;=AVERAGE(train!$G$2:$G$4251),K1414&gt;AVERAGE(train!$K$2:$K$4251)),"High Eve Only","Low Usage")))</f>
        <v>Low Usage</v>
      </c>
    </row>
    <row r="1415" spans="1:26">
      <c r="A1415" t="s">
        <v>59</v>
      </c>
      <c r="B1415">
        <v>83</v>
      </c>
      <c r="C1415" t="s">
        <v>25</v>
      </c>
      <c r="D1415" t="s">
        <v>22</v>
      </c>
      <c r="E1415" t="s">
        <v>22</v>
      </c>
      <c r="F1415">
        <v>0</v>
      </c>
      <c r="G1415">
        <v>134.80000000000001</v>
      </c>
      <c r="H1415">
        <v>96</v>
      </c>
      <c r="I1415">
        <v>22.92</v>
      </c>
      <c r="J1415">
        <v>167.2</v>
      </c>
      <c r="K1415">
        <v>78</v>
      </c>
      <c r="L1415">
        <v>14.21</v>
      </c>
      <c r="M1415">
        <v>161.5</v>
      </c>
      <c r="N1415">
        <v>123</v>
      </c>
      <c r="O1415">
        <v>7.27</v>
      </c>
      <c r="P1415">
        <v>7.7</v>
      </c>
      <c r="Q1415">
        <v>5</v>
      </c>
      <c r="R1415">
        <v>2.08</v>
      </c>
      <c r="S1415">
        <v>2</v>
      </c>
      <c r="T1415" t="s">
        <v>22</v>
      </c>
      <c r="U1415">
        <f t="shared" si="45"/>
        <v>0</v>
      </c>
      <c r="V1415">
        <f>IF(Table2[[#This Row],[international_plan]]="yes",1,0)</f>
        <v>0</v>
      </c>
      <c r="W1415">
        <f>IF(Table2[[#This Row],[voice_mail_plan]]="yes",1,0)</f>
        <v>0</v>
      </c>
      <c r="X1415" t="str">
        <f t="shared" si="44"/>
        <v>Medium</v>
      </c>
      <c r="Y1415" t="str">
        <f>IF(Table2[[#This Row],[total_intl_charge]] &gt; AVERAGE($R$2:$R$4245),"High","Low")</f>
        <v>Low</v>
      </c>
      <c r="Z1415" t="str">
        <f>IF(AND(G1415&gt;AVERAGE(train!$G$2:$G$4251),K1415&gt;AVERAGE(train!$K$2:$K$4251)),"High Day &amp; Eve",IF(AND(G1415&gt;AVERAGE(train!$G$2:$G$4251),K1415&lt;=AVERAGE(train!$K$2:$K$4251)),"High Day Only",IF(AND(G1415&lt;=AVERAGE(train!$G$2:$G$4251),K1415&gt;AVERAGE(train!$K$2:$K$4251)),"High Eve Only","Low Usage")))</f>
        <v>Low Usage</v>
      </c>
    </row>
    <row r="1416" spans="1:26">
      <c r="A1416" t="s">
        <v>70</v>
      </c>
      <c r="B1416">
        <v>123</v>
      </c>
      <c r="C1416" t="s">
        <v>21</v>
      </c>
      <c r="D1416" t="s">
        <v>22</v>
      </c>
      <c r="E1416" t="s">
        <v>22</v>
      </c>
      <c r="F1416">
        <v>0</v>
      </c>
      <c r="G1416">
        <v>163.1</v>
      </c>
      <c r="H1416">
        <v>119</v>
      </c>
      <c r="I1416">
        <v>27.73</v>
      </c>
      <c r="J1416">
        <v>249.4</v>
      </c>
      <c r="K1416">
        <v>51</v>
      </c>
      <c r="L1416">
        <v>21.2</v>
      </c>
      <c r="M1416">
        <v>168.2</v>
      </c>
      <c r="N1416">
        <v>77</v>
      </c>
      <c r="O1416">
        <v>7.57</v>
      </c>
      <c r="P1416">
        <v>9</v>
      </c>
      <c r="Q1416">
        <v>10</v>
      </c>
      <c r="R1416">
        <v>2.4300000000000002</v>
      </c>
      <c r="S1416">
        <v>1</v>
      </c>
      <c r="T1416" t="s">
        <v>22</v>
      </c>
      <c r="U1416">
        <f t="shared" si="45"/>
        <v>0</v>
      </c>
      <c r="V1416">
        <f>IF(Table2[[#This Row],[international_plan]]="yes",1,0)</f>
        <v>0</v>
      </c>
      <c r="W1416">
        <f>IF(Table2[[#This Row],[voice_mail_plan]]="yes",1,0)</f>
        <v>0</v>
      </c>
      <c r="X1416" t="str">
        <f t="shared" si="44"/>
        <v>High</v>
      </c>
      <c r="Y1416" t="str">
        <f>IF(Table2[[#This Row],[total_intl_charge]] &gt; AVERAGE($R$2:$R$4245),"High","Low")</f>
        <v>Low</v>
      </c>
      <c r="Z1416" t="str">
        <f>IF(AND(G1416&gt;AVERAGE(train!$G$2:$G$4251),K1416&gt;AVERAGE(train!$K$2:$K$4251)),"High Day &amp; Eve",IF(AND(G1416&gt;AVERAGE(train!$G$2:$G$4251),K1416&lt;=AVERAGE(train!$K$2:$K$4251)),"High Day Only",IF(AND(G1416&lt;=AVERAGE(train!$G$2:$G$4251),K1416&gt;AVERAGE(train!$K$2:$K$4251)),"High Eve Only","Low Usage")))</f>
        <v>Low Usage</v>
      </c>
    </row>
    <row r="1417" spans="1:26">
      <c r="A1417" t="s">
        <v>26</v>
      </c>
      <c r="B1417">
        <v>82</v>
      </c>
      <c r="C1417" t="s">
        <v>28</v>
      </c>
      <c r="D1417" t="s">
        <v>22</v>
      </c>
      <c r="E1417" t="s">
        <v>22</v>
      </c>
      <c r="F1417">
        <v>0</v>
      </c>
      <c r="G1417">
        <v>329.8</v>
      </c>
      <c r="H1417">
        <v>73</v>
      </c>
      <c r="I1417">
        <v>56.07</v>
      </c>
      <c r="J1417">
        <v>208.3</v>
      </c>
      <c r="K1417">
        <v>120</v>
      </c>
      <c r="L1417">
        <v>17.71</v>
      </c>
      <c r="M1417">
        <v>267.10000000000002</v>
      </c>
      <c r="N1417">
        <v>102</v>
      </c>
      <c r="O1417">
        <v>12.02</v>
      </c>
      <c r="P1417">
        <v>10.6</v>
      </c>
      <c r="Q1417">
        <v>6</v>
      </c>
      <c r="R1417">
        <v>2.86</v>
      </c>
      <c r="S1417">
        <v>0</v>
      </c>
      <c r="T1417" t="s">
        <v>23</v>
      </c>
      <c r="U1417">
        <f t="shared" si="45"/>
        <v>1</v>
      </c>
      <c r="V1417">
        <f>IF(Table2[[#This Row],[international_plan]]="yes",1,0)</f>
        <v>0</v>
      </c>
      <c r="W1417">
        <f>IF(Table2[[#This Row],[voice_mail_plan]]="yes",1,0)</f>
        <v>0</v>
      </c>
      <c r="X1417" t="str">
        <f t="shared" si="44"/>
        <v>Medium</v>
      </c>
      <c r="Y1417" t="str">
        <f>IF(Table2[[#This Row],[total_intl_charge]] &gt; AVERAGE($R$2:$R$4245),"High","Low")</f>
        <v>High</v>
      </c>
      <c r="Z1417" t="str">
        <f>IF(AND(G1417&gt;AVERAGE(train!$G$2:$G$4251),K1417&gt;AVERAGE(train!$K$2:$K$4251)),"High Day &amp; Eve",IF(AND(G1417&gt;AVERAGE(train!$G$2:$G$4251),K1417&lt;=AVERAGE(train!$K$2:$K$4251)),"High Day Only",IF(AND(G1417&lt;=AVERAGE(train!$G$2:$G$4251),K1417&gt;AVERAGE(train!$K$2:$K$4251)),"High Eve Only","Low Usage")))</f>
        <v>High Day &amp; Eve</v>
      </c>
    </row>
    <row r="1418" spans="1:26">
      <c r="A1418" t="s">
        <v>41</v>
      </c>
      <c r="B1418">
        <v>110</v>
      </c>
      <c r="C1418" t="s">
        <v>28</v>
      </c>
      <c r="D1418" t="s">
        <v>22</v>
      </c>
      <c r="E1418" t="s">
        <v>22</v>
      </c>
      <c r="F1418">
        <v>0</v>
      </c>
      <c r="G1418">
        <v>131.9</v>
      </c>
      <c r="H1418">
        <v>93</v>
      </c>
      <c r="I1418">
        <v>22.42</v>
      </c>
      <c r="J1418">
        <v>272.7</v>
      </c>
      <c r="K1418">
        <v>106</v>
      </c>
      <c r="L1418">
        <v>23.18</v>
      </c>
      <c r="M1418">
        <v>192.8</v>
      </c>
      <c r="N1418">
        <v>105</v>
      </c>
      <c r="O1418">
        <v>8.68</v>
      </c>
      <c r="P1418">
        <v>7.1</v>
      </c>
      <c r="Q1418">
        <v>4</v>
      </c>
      <c r="R1418">
        <v>1.92</v>
      </c>
      <c r="S1418">
        <v>1</v>
      </c>
      <c r="T1418" t="s">
        <v>22</v>
      </c>
      <c r="U1418">
        <f t="shared" si="45"/>
        <v>0</v>
      </c>
      <c r="V1418">
        <f>IF(Table2[[#This Row],[international_plan]]="yes",1,0)</f>
        <v>0</v>
      </c>
      <c r="W1418">
        <f>IF(Table2[[#This Row],[voice_mail_plan]]="yes",1,0)</f>
        <v>0</v>
      </c>
      <c r="X1418" t="str">
        <f t="shared" si="44"/>
        <v>High</v>
      </c>
      <c r="Y1418" t="str">
        <f>IF(Table2[[#This Row],[total_intl_charge]] &gt; AVERAGE($R$2:$R$4245),"High","Low")</f>
        <v>Low</v>
      </c>
      <c r="Z1418" t="str">
        <f>IF(AND(G1418&gt;AVERAGE(train!$G$2:$G$4251),K1418&gt;AVERAGE(train!$K$2:$K$4251)),"High Day &amp; Eve",IF(AND(G1418&gt;AVERAGE(train!$G$2:$G$4251),K1418&lt;=AVERAGE(train!$K$2:$K$4251)),"High Day Only",IF(AND(G1418&lt;=AVERAGE(train!$G$2:$G$4251),K1418&gt;AVERAGE(train!$K$2:$K$4251)),"High Eve Only","Low Usage")))</f>
        <v>High Eve Only</v>
      </c>
    </row>
    <row r="1419" spans="1:26">
      <c r="A1419" t="s">
        <v>47</v>
      </c>
      <c r="B1419">
        <v>96</v>
      </c>
      <c r="C1419" t="s">
        <v>25</v>
      </c>
      <c r="D1419" t="s">
        <v>22</v>
      </c>
      <c r="E1419" t="s">
        <v>23</v>
      </c>
      <c r="F1419">
        <v>29</v>
      </c>
      <c r="G1419">
        <v>150</v>
      </c>
      <c r="H1419">
        <v>91</v>
      </c>
      <c r="I1419">
        <v>25.5</v>
      </c>
      <c r="J1419">
        <v>159.4</v>
      </c>
      <c r="K1419">
        <v>75</v>
      </c>
      <c r="L1419">
        <v>13.55</v>
      </c>
      <c r="M1419">
        <v>228.1</v>
      </c>
      <c r="N1419">
        <v>55</v>
      </c>
      <c r="O1419">
        <v>10.26</v>
      </c>
      <c r="P1419">
        <v>8.5</v>
      </c>
      <c r="Q1419">
        <v>3</v>
      </c>
      <c r="R1419">
        <v>2.2999999999999998</v>
      </c>
      <c r="S1419">
        <v>1</v>
      </c>
      <c r="T1419" t="s">
        <v>22</v>
      </c>
      <c r="U1419">
        <f t="shared" si="45"/>
        <v>0</v>
      </c>
      <c r="V1419">
        <f>IF(Table2[[#This Row],[international_plan]]="yes",1,0)</f>
        <v>0</v>
      </c>
      <c r="W1419">
        <f>IF(Table2[[#This Row],[voice_mail_plan]]="yes",1,0)</f>
        <v>1</v>
      </c>
      <c r="X1419" t="str">
        <f t="shared" si="44"/>
        <v>Medium</v>
      </c>
      <c r="Y1419" t="str">
        <f>IF(Table2[[#This Row],[total_intl_charge]] &gt; AVERAGE($R$2:$R$4245),"High","Low")</f>
        <v>Low</v>
      </c>
      <c r="Z1419" t="str">
        <f>IF(AND(G1419&gt;AVERAGE(train!$G$2:$G$4251),K1419&gt;AVERAGE(train!$K$2:$K$4251)),"High Day &amp; Eve",IF(AND(G1419&gt;AVERAGE(train!$G$2:$G$4251),K1419&lt;=AVERAGE(train!$K$2:$K$4251)),"High Day Only",IF(AND(G1419&lt;=AVERAGE(train!$G$2:$G$4251),K1419&gt;AVERAGE(train!$K$2:$K$4251)),"High Eve Only","Low Usage")))</f>
        <v>Low Usage</v>
      </c>
    </row>
    <row r="1420" spans="1:26">
      <c r="A1420" t="s">
        <v>71</v>
      </c>
      <c r="B1420">
        <v>47</v>
      </c>
      <c r="C1420" t="s">
        <v>21</v>
      </c>
      <c r="D1420" t="s">
        <v>22</v>
      </c>
      <c r="E1420" t="s">
        <v>23</v>
      </c>
      <c r="F1420">
        <v>30</v>
      </c>
      <c r="G1420">
        <v>196.6</v>
      </c>
      <c r="H1420">
        <v>93</v>
      </c>
      <c r="I1420">
        <v>33.42</v>
      </c>
      <c r="J1420">
        <v>241.4</v>
      </c>
      <c r="K1420">
        <v>140</v>
      </c>
      <c r="L1420">
        <v>20.52</v>
      </c>
      <c r="M1420">
        <v>226</v>
      </c>
      <c r="N1420">
        <v>118</v>
      </c>
      <c r="O1420">
        <v>10.17</v>
      </c>
      <c r="P1420">
        <v>12.9</v>
      </c>
      <c r="Q1420">
        <v>4</v>
      </c>
      <c r="R1420">
        <v>3.48</v>
      </c>
      <c r="S1420">
        <v>2</v>
      </c>
      <c r="T1420" t="s">
        <v>22</v>
      </c>
      <c r="U1420">
        <f t="shared" si="45"/>
        <v>0</v>
      </c>
      <c r="V1420">
        <f>IF(Table2[[#This Row],[international_plan]]="yes",1,0)</f>
        <v>0</v>
      </c>
      <c r="W1420">
        <f>IF(Table2[[#This Row],[voice_mail_plan]]="yes",1,0)</f>
        <v>1</v>
      </c>
      <c r="X1420" t="str">
        <f t="shared" si="44"/>
        <v>Low</v>
      </c>
      <c r="Y1420" t="str">
        <f>IF(Table2[[#This Row],[total_intl_charge]] &gt; AVERAGE($R$2:$R$4245),"High","Low")</f>
        <v>High</v>
      </c>
      <c r="Z1420" t="str">
        <f>IF(AND(G1420&gt;AVERAGE(train!$G$2:$G$4251),K1420&gt;AVERAGE(train!$K$2:$K$4251)),"High Day &amp; Eve",IF(AND(G1420&gt;AVERAGE(train!$G$2:$G$4251),K1420&lt;=AVERAGE(train!$K$2:$K$4251)),"High Day Only",IF(AND(G1420&lt;=AVERAGE(train!$G$2:$G$4251),K1420&gt;AVERAGE(train!$K$2:$K$4251)),"High Eve Only","Low Usage")))</f>
        <v>High Day &amp; Eve</v>
      </c>
    </row>
    <row r="1421" spans="1:26">
      <c r="A1421" t="s">
        <v>65</v>
      </c>
      <c r="B1421">
        <v>115</v>
      </c>
      <c r="C1421" t="s">
        <v>28</v>
      </c>
      <c r="D1421" t="s">
        <v>22</v>
      </c>
      <c r="E1421" t="s">
        <v>22</v>
      </c>
      <c r="F1421">
        <v>0</v>
      </c>
      <c r="G1421">
        <v>99.7</v>
      </c>
      <c r="H1421">
        <v>107</v>
      </c>
      <c r="I1421">
        <v>16.95</v>
      </c>
      <c r="J1421">
        <v>145.1</v>
      </c>
      <c r="K1421">
        <v>96</v>
      </c>
      <c r="L1421">
        <v>12.33</v>
      </c>
      <c r="M1421">
        <v>149.4</v>
      </c>
      <c r="N1421">
        <v>99</v>
      </c>
      <c r="O1421">
        <v>6.72</v>
      </c>
      <c r="P1421">
        <v>14.1</v>
      </c>
      <c r="Q1421">
        <v>4</v>
      </c>
      <c r="R1421">
        <v>3.81</v>
      </c>
      <c r="S1421">
        <v>2</v>
      </c>
      <c r="T1421" t="s">
        <v>22</v>
      </c>
      <c r="U1421">
        <f t="shared" si="45"/>
        <v>0</v>
      </c>
      <c r="V1421">
        <f>IF(Table2[[#This Row],[international_plan]]="yes",1,0)</f>
        <v>0</v>
      </c>
      <c r="W1421">
        <f>IF(Table2[[#This Row],[voice_mail_plan]]="yes",1,0)</f>
        <v>0</v>
      </c>
      <c r="X1421" t="str">
        <f t="shared" si="44"/>
        <v>High</v>
      </c>
      <c r="Y1421" t="str">
        <f>IF(Table2[[#This Row],[total_intl_charge]] &gt; AVERAGE($R$2:$R$4245),"High","Low")</f>
        <v>High</v>
      </c>
      <c r="Z1421" t="str">
        <f>IF(AND(G1421&gt;AVERAGE(train!$G$2:$G$4251),K1421&gt;AVERAGE(train!$K$2:$K$4251)),"High Day &amp; Eve",IF(AND(G1421&gt;AVERAGE(train!$G$2:$G$4251),K1421&lt;=AVERAGE(train!$K$2:$K$4251)),"High Day Only",IF(AND(G1421&lt;=AVERAGE(train!$G$2:$G$4251),K1421&gt;AVERAGE(train!$K$2:$K$4251)),"High Eve Only","Low Usage")))</f>
        <v>Low Usage</v>
      </c>
    </row>
    <row r="1422" spans="1:26">
      <c r="A1422" t="s">
        <v>73</v>
      </c>
      <c r="B1422">
        <v>69</v>
      </c>
      <c r="C1422" t="s">
        <v>21</v>
      </c>
      <c r="D1422" t="s">
        <v>22</v>
      </c>
      <c r="E1422" t="s">
        <v>22</v>
      </c>
      <c r="F1422">
        <v>0</v>
      </c>
      <c r="G1422">
        <v>143.6</v>
      </c>
      <c r="H1422">
        <v>88</v>
      </c>
      <c r="I1422">
        <v>24.41</v>
      </c>
      <c r="J1422">
        <v>141.80000000000001</v>
      </c>
      <c r="K1422">
        <v>86</v>
      </c>
      <c r="L1422">
        <v>12.05</v>
      </c>
      <c r="M1422">
        <v>194</v>
      </c>
      <c r="N1422">
        <v>83</v>
      </c>
      <c r="O1422">
        <v>8.73</v>
      </c>
      <c r="P1422">
        <v>10.8</v>
      </c>
      <c r="Q1422">
        <v>5</v>
      </c>
      <c r="R1422">
        <v>2.92</v>
      </c>
      <c r="S1422">
        <v>3</v>
      </c>
      <c r="T1422" t="s">
        <v>22</v>
      </c>
      <c r="U1422">
        <f t="shared" si="45"/>
        <v>0</v>
      </c>
      <c r="V1422">
        <f>IF(Table2[[#This Row],[international_plan]]="yes",1,0)</f>
        <v>0</v>
      </c>
      <c r="W1422">
        <f>IF(Table2[[#This Row],[voice_mail_plan]]="yes",1,0)</f>
        <v>0</v>
      </c>
      <c r="X1422" t="str">
        <f t="shared" si="44"/>
        <v>Low</v>
      </c>
      <c r="Y1422" t="str">
        <f>IF(Table2[[#This Row],[total_intl_charge]] &gt; AVERAGE($R$2:$R$4245),"High","Low")</f>
        <v>High</v>
      </c>
      <c r="Z1422" t="str">
        <f>IF(AND(G1422&gt;AVERAGE(train!$G$2:$G$4251),K1422&gt;AVERAGE(train!$K$2:$K$4251)),"High Day &amp; Eve",IF(AND(G1422&gt;AVERAGE(train!$G$2:$G$4251),K1422&lt;=AVERAGE(train!$K$2:$K$4251)),"High Day Only",IF(AND(G1422&lt;=AVERAGE(train!$G$2:$G$4251),K1422&gt;AVERAGE(train!$K$2:$K$4251)),"High Eve Only","Low Usage")))</f>
        <v>Low Usage</v>
      </c>
    </row>
    <row r="1423" spans="1:26">
      <c r="A1423" t="s">
        <v>74</v>
      </c>
      <c r="B1423">
        <v>163</v>
      </c>
      <c r="C1423" t="s">
        <v>25</v>
      </c>
      <c r="D1423" t="s">
        <v>22</v>
      </c>
      <c r="E1423" t="s">
        <v>23</v>
      </c>
      <c r="F1423">
        <v>40</v>
      </c>
      <c r="G1423">
        <v>231.9</v>
      </c>
      <c r="H1423">
        <v>56</v>
      </c>
      <c r="I1423">
        <v>39.42</v>
      </c>
      <c r="J1423">
        <v>211.8</v>
      </c>
      <c r="K1423">
        <v>91</v>
      </c>
      <c r="L1423">
        <v>18</v>
      </c>
      <c r="M1423">
        <v>268.5</v>
      </c>
      <c r="N1423">
        <v>74</v>
      </c>
      <c r="O1423">
        <v>12.08</v>
      </c>
      <c r="P1423">
        <v>12.3</v>
      </c>
      <c r="Q1423">
        <v>3</v>
      </c>
      <c r="R1423">
        <v>3.32</v>
      </c>
      <c r="S1423">
        <v>2</v>
      </c>
      <c r="T1423" t="s">
        <v>22</v>
      </c>
      <c r="U1423">
        <f t="shared" si="45"/>
        <v>0</v>
      </c>
      <c r="V1423">
        <f>IF(Table2[[#This Row],[international_plan]]="yes",1,0)</f>
        <v>0</v>
      </c>
      <c r="W1423">
        <f>IF(Table2[[#This Row],[voice_mail_plan]]="yes",1,0)</f>
        <v>1</v>
      </c>
      <c r="X1423" t="str">
        <f t="shared" si="44"/>
        <v>Very High</v>
      </c>
      <c r="Y1423" t="str">
        <f>IF(Table2[[#This Row],[total_intl_charge]] &gt; AVERAGE($R$2:$R$4245),"High","Low")</f>
        <v>High</v>
      </c>
      <c r="Z1423" t="str">
        <f>IF(AND(G1423&gt;AVERAGE(train!$G$2:$G$4251),K1423&gt;AVERAGE(train!$K$2:$K$4251)),"High Day &amp; Eve",IF(AND(G1423&gt;AVERAGE(train!$G$2:$G$4251),K1423&lt;=AVERAGE(train!$K$2:$K$4251)),"High Day Only",IF(AND(G1423&lt;=AVERAGE(train!$G$2:$G$4251),K1423&gt;AVERAGE(train!$K$2:$K$4251)),"High Eve Only","Low Usage")))</f>
        <v>High Day Only</v>
      </c>
    </row>
    <row r="1424" spans="1:26">
      <c r="A1424" t="s">
        <v>60</v>
      </c>
      <c r="B1424">
        <v>98</v>
      </c>
      <c r="C1424" t="s">
        <v>21</v>
      </c>
      <c r="D1424" t="s">
        <v>22</v>
      </c>
      <c r="E1424" t="s">
        <v>22</v>
      </c>
      <c r="F1424">
        <v>0</v>
      </c>
      <c r="G1424">
        <v>72.8</v>
      </c>
      <c r="H1424">
        <v>107</v>
      </c>
      <c r="I1424">
        <v>12.38</v>
      </c>
      <c r="J1424">
        <v>186.4</v>
      </c>
      <c r="K1424">
        <v>103</v>
      </c>
      <c r="L1424">
        <v>15.84</v>
      </c>
      <c r="M1424">
        <v>175.3</v>
      </c>
      <c r="N1424">
        <v>110</v>
      </c>
      <c r="O1424">
        <v>7.89</v>
      </c>
      <c r="P1424">
        <v>10.5</v>
      </c>
      <c r="Q1424">
        <v>4</v>
      </c>
      <c r="R1424">
        <v>2.84</v>
      </c>
      <c r="S1424">
        <v>3</v>
      </c>
      <c r="T1424" t="s">
        <v>22</v>
      </c>
      <c r="U1424">
        <f t="shared" si="45"/>
        <v>0</v>
      </c>
      <c r="V1424">
        <f>IF(Table2[[#This Row],[international_plan]]="yes",1,0)</f>
        <v>0</v>
      </c>
      <c r="W1424">
        <f>IF(Table2[[#This Row],[voice_mail_plan]]="yes",1,0)</f>
        <v>0</v>
      </c>
      <c r="X1424" t="str">
        <f t="shared" si="44"/>
        <v>Medium</v>
      </c>
      <c r="Y1424" t="str">
        <f>IF(Table2[[#This Row],[total_intl_charge]] &gt; AVERAGE($R$2:$R$4245),"High","Low")</f>
        <v>High</v>
      </c>
      <c r="Z1424" t="str">
        <f>IF(AND(G1424&gt;AVERAGE(train!$G$2:$G$4251),K1424&gt;AVERAGE(train!$K$2:$K$4251)),"High Day &amp; Eve",IF(AND(G1424&gt;AVERAGE(train!$G$2:$G$4251),K1424&lt;=AVERAGE(train!$K$2:$K$4251)),"High Day Only",IF(AND(G1424&lt;=AVERAGE(train!$G$2:$G$4251),K1424&gt;AVERAGE(train!$K$2:$K$4251)),"High Eve Only","Low Usage")))</f>
        <v>High Eve Only</v>
      </c>
    </row>
    <row r="1425" spans="1:26">
      <c r="A1425" t="s">
        <v>73</v>
      </c>
      <c r="B1425">
        <v>174</v>
      </c>
      <c r="C1425" t="s">
        <v>21</v>
      </c>
      <c r="D1425" t="s">
        <v>22</v>
      </c>
      <c r="E1425" t="s">
        <v>23</v>
      </c>
      <c r="F1425">
        <v>15</v>
      </c>
      <c r="G1425">
        <v>221.8</v>
      </c>
      <c r="H1425">
        <v>143</v>
      </c>
      <c r="I1425">
        <v>37.71</v>
      </c>
      <c r="J1425">
        <v>210.6</v>
      </c>
      <c r="K1425">
        <v>115</v>
      </c>
      <c r="L1425">
        <v>17.899999999999999</v>
      </c>
      <c r="M1425">
        <v>221.8</v>
      </c>
      <c r="N1425">
        <v>109</v>
      </c>
      <c r="O1425">
        <v>9.98</v>
      </c>
      <c r="P1425">
        <v>12.4</v>
      </c>
      <c r="Q1425">
        <v>9</v>
      </c>
      <c r="R1425">
        <v>3.35</v>
      </c>
      <c r="S1425">
        <v>1</v>
      </c>
      <c r="T1425" t="s">
        <v>22</v>
      </c>
      <c r="U1425">
        <f t="shared" si="45"/>
        <v>0</v>
      </c>
      <c r="V1425">
        <f>IF(Table2[[#This Row],[international_plan]]="yes",1,0)</f>
        <v>0</v>
      </c>
      <c r="W1425">
        <f>IF(Table2[[#This Row],[voice_mail_plan]]="yes",1,0)</f>
        <v>1</v>
      </c>
      <c r="X1425" t="str">
        <f t="shared" si="44"/>
        <v>Very High</v>
      </c>
      <c r="Y1425" t="str">
        <f>IF(Table2[[#This Row],[total_intl_charge]] &gt; AVERAGE($R$2:$R$4245),"High","Low")</f>
        <v>High</v>
      </c>
      <c r="Z1425" t="str">
        <f>IF(AND(G1425&gt;AVERAGE(train!$G$2:$G$4251),K1425&gt;AVERAGE(train!$K$2:$K$4251)),"High Day &amp; Eve",IF(AND(G1425&gt;AVERAGE(train!$G$2:$G$4251),K1425&lt;=AVERAGE(train!$K$2:$K$4251)),"High Day Only",IF(AND(G1425&lt;=AVERAGE(train!$G$2:$G$4251),K1425&gt;AVERAGE(train!$K$2:$K$4251)),"High Eve Only","Low Usage")))</f>
        <v>High Day &amp; Eve</v>
      </c>
    </row>
    <row r="1426" spans="1:26">
      <c r="A1426" t="s">
        <v>52</v>
      </c>
      <c r="B1426">
        <v>95</v>
      </c>
      <c r="C1426" t="s">
        <v>21</v>
      </c>
      <c r="D1426" t="s">
        <v>22</v>
      </c>
      <c r="E1426" t="s">
        <v>22</v>
      </c>
      <c r="F1426">
        <v>0</v>
      </c>
      <c r="G1426">
        <v>269</v>
      </c>
      <c r="H1426">
        <v>120</v>
      </c>
      <c r="I1426">
        <v>45.73</v>
      </c>
      <c r="J1426">
        <v>233.7</v>
      </c>
      <c r="K1426">
        <v>120</v>
      </c>
      <c r="L1426">
        <v>19.86</v>
      </c>
      <c r="M1426">
        <v>179.3</v>
      </c>
      <c r="N1426">
        <v>61</v>
      </c>
      <c r="O1426">
        <v>8.07</v>
      </c>
      <c r="P1426">
        <v>7.3</v>
      </c>
      <c r="Q1426">
        <v>4</v>
      </c>
      <c r="R1426">
        <v>1.97</v>
      </c>
      <c r="S1426">
        <v>2</v>
      </c>
      <c r="T1426" t="s">
        <v>23</v>
      </c>
      <c r="U1426">
        <f t="shared" si="45"/>
        <v>1</v>
      </c>
      <c r="V1426">
        <f>IF(Table2[[#This Row],[international_plan]]="yes",1,0)</f>
        <v>0</v>
      </c>
      <c r="W1426">
        <f>IF(Table2[[#This Row],[voice_mail_plan]]="yes",1,0)</f>
        <v>0</v>
      </c>
      <c r="X1426" t="str">
        <f t="shared" si="44"/>
        <v>Medium</v>
      </c>
      <c r="Y1426" t="str">
        <f>IF(Table2[[#This Row],[total_intl_charge]] &gt; AVERAGE($R$2:$R$4245),"High","Low")</f>
        <v>Low</v>
      </c>
      <c r="Z1426" t="str">
        <f>IF(AND(G1426&gt;AVERAGE(train!$G$2:$G$4251),K1426&gt;AVERAGE(train!$K$2:$K$4251)),"High Day &amp; Eve",IF(AND(G1426&gt;AVERAGE(train!$G$2:$G$4251),K1426&lt;=AVERAGE(train!$K$2:$K$4251)),"High Day Only",IF(AND(G1426&lt;=AVERAGE(train!$G$2:$G$4251),K1426&gt;AVERAGE(train!$K$2:$K$4251)),"High Eve Only","Low Usage")))</f>
        <v>High Day &amp; Eve</v>
      </c>
    </row>
    <row r="1427" spans="1:26">
      <c r="A1427" t="s">
        <v>73</v>
      </c>
      <c r="B1427">
        <v>79</v>
      </c>
      <c r="C1427" t="s">
        <v>21</v>
      </c>
      <c r="D1427" t="s">
        <v>22</v>
      </c>
      <c r="E1427" t="s">
        <v>22</v>
      </c>
      <c r="F1427">
        <v>0</v>
      </c>
      <c r="G1427">
        <v>268.3</v>
      </c>
      <c r="H1427">
        <v>114</v>
      </c>
      <c r="I1427">
        <v>45.61</v>
      </c>
      <c r="J1427">
        <v>185.5</v>
      </c>
      <c r="K1427">
        <v>111</v>
      </c>
      <c r="L1427">
        <v>15.77</v>
      </c>
      <c r="M1427">
        <v>264.60000000000002</v>
      </c>
      <c r="N1427">
        <v>88</v>
      </c>
      <c r="O1427">
        <v>11.91</v>
      </c>
      <c r="P1427">
        <v>6.3</v>
      </c>
      <c r="Q1427">
        <v>7</v>
      </c>
      <c r="R1427">
        <v>1.7</v>
      </c>
      <c r="S1427">
        <v>1</v>
      </c>
      <c r="T1427" t="s">
        <v>23</v>
      </c>
      <c r="U1427">
        <f t="shared" si="45"/>
        <v>1</v>
      </c>
      <c r="V1427">
        <f>IF(Table2[[#This Row],[international_plan]]="yes",1,0)</f>
        <v>0</v>
      </c>
      <c r="W1427">
        <f>IF(Table2[[#This Row],[voice_mail_plan]]="yes",1,0)</f>
        <v>0</v>
      </c>
      <c r="X1427" t="str">
        <f t="shared" si="44"/>
        <v>Medium</v>
      </c>
      <c r="Y1427" t="str">
        <f>IF(Table2[[#This Row],[total_intl_charge]] &gt; AVERAGE($R$2:$R$4245),"High","Low")</f>
        <v>Low</v>
      </c>
      <c r="Z1427" t="str">
        <f>IF(AND(G1427&gt;AVERAGE(train!$G$2:$G$4251),K1427&gt;AVERAGE(train!$K$2:$K$4251)),"High Day &amp; Eve",IF(AND(G1427&gt;AVERAGE(train!$G$2:$G$4251),K1427&lt;=AVERAGE(train!$K$2:$K$4251)),"High Day Only",IF(AND(G1427&lt;=AVERAGE(train!$G$2:$G$4251),K1427&gt;AVERAGE(train!$K$2:$K$4251)),"High Eve Only","Low Usage")))</f>
        <v>High Day &amp; Eve</v>
      </c>
    </row>
    <row r="1428" spans="1:26">
      <c r="A1428" t="s">
        <v>26</v>
      </c>
      <c r="B1428">
        <v>123</v>
      </c>
      <c r="C1428" t="s">
        <v>21</v>
      </c>
      <c r="D1428" t="s">
        <v>22</v>
      </c>
      <c r="E1428" t="s">
        <v>23</v>
      </c>
      <c r="F1428">
        <v>27</v>
      </c>
      <c r="G1428">
        <v>198.7</v>
      </c>
      <c r="H1428">
        <v>127</v>
      </c>
      <c r="I1428">
        <v>33.78</v>
      </c>
      <c r="J1428">
        <v>249</v>
      </c>
      <c r="K1428">
        <v>105</v>
      </c>
      <c r="L1428">
        <v>21.17</v>
      </c>
      <c r="M1428">
        <v>173.2</v>
      </c>
      <c r="N1428">
        <v>124</v>
      </c>
      <c r="O1428">
        <v>7.79</v>
      </c>
      <c r="P1428">
        <v>12.5</v>
      </c>
      <c r="Q1428">
        <v>5</v>
      </c>
      <c r="R1428">
        <v>3.38</v>
      </c>
      <c r="S1428">
        <v>1</v>
      </c>
      <c r="T1428" t="s">
        <v>22</v>
      </c>
      <c r="U1428">
        <f t="shared" si="45"/>
        <v>0</v>
      </c>
      <c r="V1428">
        <f>IF(Table2[[#This Row],[international_plan]]="yes",1,0)</f>
        <v>0</v>
      </c>
      <c r="W1428">
        <f>IF(Table2[[#This Row],[voice_mail_plan]]="yes",1,0)</f>
        <v>1</v>
      </c>
      <c r="X1428" t="str">
        <f t="shared" si="44"/>
        <v>High</v>
      </c>
      <c r="Y1428" t="str">
        <f>IF(Table2[[#This Row],[total_intl_charge]] &gt; AVERAGE($R$2:$R$4245),"High","Low")</f>
        <v>High</v>
      </c>
      <c r="Z1428" t="str">
        <f>IF(AND(G1428&gt;AVERAGE(train!$G$2:$G$4251),K1428&gt;AVERAGE(train!$K$2:$K$4251)),"High Day &amp; Eve",IF(AND(G1428&gt;AVERAGE(train!$G$2:$G$4251),K1428&lt;=AVERAGE(train!$K$2:$K$4251)),"High Day Only",IF(AND(G1428&lt;=AVERAGE(train!$G$2:$G$4251),K1428&gt;AVERAGE(train!$K$2:$K$4251)),"High Eve Only","Low Usage")))</f>
        <v>High Day &amp; Eve</v>
      </c>
    </row>
    <row r="1429" spans="1:26">
      <c r="A1429" t="s">
        <v>64</v>
      </c>
      <c r="B1429">
        <v>99</v>
      </c>
      <c r="C1429" t="s">
        <v>21</v>
      </c>
      <c r="D1429" t="s">
        <v>22</v>
      </c>
      <c r="E1429" t="s">
        <v>22</v>
      </c>
      <c r="F1429">
        <v>0</v>
      </c>
      <c r="G1429">
        <v>115.5</v>
      </c>
      <c r="H1429">
        <v>75</v>
      </c>
      <c r="I1429">
        <v>19.64</v>
      </c>
      <c r="J1429">
        <v>218.1</v>
      </c>
      <c r="K1429">
        <v>111</v>
      </c>
      <c r="L1429">
        <v>18.54</v>
      </c>
      <c r="M1429">
        <v>254.9</v>
      </c>
      <c r="N1429">
        <v>98</v>
      </c>
      <c r="O1429">
        <v>11.47</v>
      </c>
      <c r="P1429">
        <v>11.5</v>
      </c>
      <c r="Q1429">
        <v>7</v>
      </c>
      <c r="R1429">
        <v>3.11</v>
      </c>
      <c r="S1429">
        <v>7</v>
      </c>
      <c r="T1429" t="s">
        <v>23</v>
      </c>
      <c r="U1429">
        <f t="shared" si="45"/>
        <v>1</v>
      </c>
      <c r="V1429">
        <f>IF(Table2[[#This Row],[international_plan]]="yes",1,0)</f>
        <v>0</v>
      </c>
      <c r="W1429">
        <f>IF(Table2[[#This Row],[voice_mail_plan]]="yes",1,0)</f>
        <v>0</v>
      </c>
      <c r="X1429" t="str">
        <f t="shared" si="44"/>
        <v>Medium</v>
      </c>
      <c r="Y1429" t="str">
        <f>IF(Table2[[#This Row],[total_intl_charge]] &gt; AVERAGE($R$2:$R$4245),"High","Low")</f>
        <v>High</v>
      </c>
      <c r="Z1429" t="str">
        <f>IF(AND(G1429&gt;AVERAGE(train!$G$2:$G$4251),K1429&gt;AVERAGE(train!$K$2:$K$4251)),"High Day &amp; Eve",IF(AND(G1429&gt;AVERAGE(train!$G$2:$G$4251),K1429&lt;=AVERAGE(train!$K$2:$K$4251)),"High Day Only",IF(AND(G1429&lt;=AVERAGE(train!$G$2:$G$4251),K1429&gt;AVERAGE(train!$K$2:$K$4251)),"High Eve Only","Low Usage")))</f>
        <v>High Eve Only</v>
      </c>
    </row>
    <row r="1430" spans="1:26">
      <c r="A1430" t="s">
        <v>73</v>
      </c>
      <c r="B1430">
        <v>141</v>
      </c>
      <c r="C1430" t="s">
        <v>28</v>
      </c>
      <c r="D1430" t="s">
        <v>22</v>
      </c>
      <c r="E1430" t="s">
        <v>22</v>
      </c>
      <c r="F1430">
        <v>0</v>
      </c>
      <c r="G1430">
        <v>215.6</v>
      </c>
      <c r="H1430">
        <v>113</v>
      </c>
      <c r="I1430">
        <v>36.65</v>
      </c>
      <c r="J1430">
        <v>200.6</v>
      </c>
      <c r="K1430">
        <v>81</v>
      </c>
      <c r="L1430">
        <v>17.05</v>
      </c>
      <c r="M1430">
        <v>153.80000000000001</v>
      </c>
      <c r="N1430">
        <v>107</v>
      </c>
      <c r="O1430">
        <v>6.92</v>
      </c>
      <c r="P1430">
        <v>12.4</v>
      </c>
      <c r="Q1430">
        <v>6</v>
      </c>
      <c r="R1430">
        <v>3.35</v>
      </c>
      <c r="S1430">
        <v>1</v>
      </c>
      <c r="T1430" t="s">
        <v>22</v>
      </c>
      <c r="U1430">
        <f t="shared" si="45"/>
        <v>0</v>
      </c>
      <c r="V1430">
        <f>IF(Table2[[#This Row],[international_plan]]="yes",1,0)</f>
        <v>0</v>
      </c>
      <c r="W1430">
        <f>IF(Table2[[#This Row],[voice_mail_plan]]="yes",1,0)</f>
        <v>0</v>
      </c>
      <c r="X1430" t="str">
        <f t="shared" si="44"/>
        <v>Very High</v>
      </c>
      <c r="Y1430" t="str">
        <f>IF(Table2[[#This Row],[total_intl_charge]] &gt; AVERAGE($R$2:$R$4245),"High","Low")</f>
        <v>High</v>
      </c>
      <c r="Z1430" t="str">
        <f>IF(AND(G1430&gt;AVERAGE(train!$G$2:$G$4251),K1430&gt;AVERAGE(train!$K$2:$K$4251)),"High Day &amp; Eve",IF(AND(G1430&gt;AVERAGE(train!$G$2:$G$4251),K1430&lt;=AVERAGE(train!$K$2:$K$4251)),"High Day Only",IF(AND(G1430&lt;=AVERAGE(train!$G$2:$G$4251),K1430&gt;AVERAGE(train!$K$2:$K$4251)),"High Eve Only","Low Usage")))</f>
        <v>High Day Only</v>
      </c>
    </row>
    <row r="1431" spans="1:26">
      <c r="A1431" t="s">
        <v>61</v>
      </c>
      <c r="B1431">
        <v>132</v>
      </c>
      <c r="C1431" t="s">
        <v>25</v>
      </c>
      <c r="D1431" t="s">
        <v>22</v>
      </c>
      <c r="E1431" t="s">
        <v>22</v>
      </c>
      <c r="F1431">
        <v>0</v>
      </c>
      <c r="G1431">
        <v>169.9</v>
      </c>
      <c r="H1431">
        <v>107</v>
      </c>
      <c r="I1431">
        <v>28.88</v>
      </c>
      <c r="J1431">
        <v>209.4</v>
      </c>
      <c r="K1431">
        <v>121</v>
      </c>
      <c r="L1431">
        <v>17.8</v>
      </c>
      <c r="M1431">
        <v>206.1</v>
      </c>
      <c r="N1431">
        <v>79</v>
      </c>
      <c r="O1431">
        <v>9.27</v>
      </c>
      <c r="P1431">
        <v>11.5</v>
      </c>
      <c r="Q1431">
        <v>2</v>
      </c>
      <c r="R1431">
        <v>3.11</v>
      </c>
      <c r="S1431">
        <v>1</v>
      </c>
      <c r="T1431" t="s">
        <v>22</v>
      </c>
      <c r="U1431">
        <f t="shared" si="45"/>
        <v>0</v>
      </c>
      <c r="V1431">
        <f>IF(Table2[[#This Row],[international_plan]]="yes",1,0)</f>
        <v>0</v>
      </c>
      <c r="W1431">
        <f>IF(Table2[[#This Row],[voice_mail_plan]]="yes",1,0)</f>
        <v>0</v>
      </c>
      <c r="X1431" t="str">
        <f t="shared" si="44"/>
        <v>Very High</v>
      </c>
      <c r="Y1431" t="str">
        <f>IF(Table2[[#This Row],[total_intl_charge]] &gt; AVERAGE($R$2:$R$4245),"High","Low")</f>
        <v>High</v>
      </c>
      <c r="Z1431" t="str">
        <f>IF(AND(G1431&gt;AVERAGE(train!$G$2:$G$4251),K1431&gt;AVERAGE(train!$K$2:$K$4251)),"High Day &amp; Eve",IF(AND(G1431&gt;AVERAGE(train!$G$2:$G$4251),K1431&lt;=AVERAGE(train!$K$2:$K$4251)),"High Day Only",IF(AND(G1431&lt;=AVERAGE(train!$G$2:$G$4251),K1431&gt;AVERAGE(train!$K$2:$K$4251)),"High Eve Only","Low Usage")))</f>
        <v>High Eve Only</v>
      </c>
    </row>
    <row r="1432" spans="1:26">
      <c r="A1432" t="s">
        <v>40</v>
      </c>
      <c r="B1432">
        <v>133</v>
      </c>
      <c r="C1432" t="s">
        <v>28</v>
      </c>
      <c r="D1432" t="s">
        <v>22</v>
      </c>
      <c r="E1432" t="s">
        <v>22</v>
      </c>
      <c r="F1432">
        <v>0</v>
      </c>
      <c r="G1432">
        <v>201.7</v>
      </c>
      <c r="H1432">
        <v>85</v>
      </c>
      <c r="I1432">
        <v>34.29</v>
      </c>
      <c r="J1432">
        <v>169.4</v>
      </c>
      <c r="K1432">
        <v>116</v>
      </c>
      <c r="L1432">
        <v>14.4</v>
      </c>
      <c r="M1432">
        <v>286.3</v>
      </c>
      <c r="N1432">
        <v>80</v>
      </c>
      <c r="O1432">
        <v>12.88</v>
      </c>
      <c r="P1432">
        <v>6</v>
      </c>
      <c r="Q1432">
        <v>4</v>
      </c>
      <c r="R1432">
        <v>1.62</v>
      </c>
      <c r="S1432">
        <v>0</v>
      </c>
      <c r="T1432" t="s">
        <v>22</v>
      </c>
      <c r="U1432">
        <f t="shared" si="45"/>
        <v>0</v>
      </c>
      <c r="V1432">
        <f>IF(Table2[[#This Row],[international_plan]]="yes",1,0)</f>
        <v>0</v>
      </c>
      <c r="W1432">
        <f>IF(Table2[[#This Row],[voice_mail_plan]]="yes",1,0)</f>
        <v>0</v>
      </c>
      <c r="X1432" t="str">
        <f t="shared" si="44"/>
        <v>Very High</v>
      </c>
      <c r="Y1432" t="str">
        <f>IF(Table2[[#This Row],[total_intl_charge]] &gt; AVERAGE($R$2:$R$4245),"High","Low")</f>
        <v>Low</v>
      </c>
      <c r="Z1432" t="str">
        <f>IF(AND(G1432&gt;AVERAGE(train!$G$2:$G$4251),K1432&gt;AVERAGE(train!$K$2:$K$4251)),"High Day &amp; Eve",IF(AND(G1432&gt;AVERAGE(train!$G$2:$G$4251),K1432&lt;=AVERAGE(train!$K$2:$K$4251)),"High Day Only",IF(AND(G1432&lt;=AVERAGE(train!$G$2:$G$4251),K1432&gt;AVERAGE(train!$K$2:$K$4251)),"High Eve Only","Low Usage")))</f>
        <v>High Day &amp; Eve</v>
      </c>
    </row>
    <row r="1433" spans="1:26">
      <c r="A1433" t="s">
        <v>39</v>
      </c>
      <c r="B1433">
        <v>133</v>
      </c>
      <c r="C1433" t="s">
        <v>25</v>
      </c>
      <c r="D1433" t="s">
        <v>22</v>
      </c>
      <c r="E1433" t="s">
        <v>22</v>
      </c>
      <c r="F1433">
        <v>0</v>
      </c>
      <c r="G1433">
        <v>221.1</v>
      </c>
      <c r="H1433">
        <v>133</v>
      </c>
      <c r="I1433">
        <v>37.590000000000003</v>
      </c>
      <c r="J1433">
        <v>160.19999999999999</v>
      </c>
      <c r="K1433">
        <v>140</v>
      </c>
      <c r="L1433">
        <v>13.62</v>
      </c>
      <c r="M1433">
        <v>161.80000000000001</v>
      </c>
      <c r="N1433">
        <v>84</v>
      </c>
      <c r="O1433">
        <v>7.28</v>
      </c>
      <c r="P1433">
        <v>8.4</v>
      </c>
      <c r="Q1433">
        <v>3</v>
      </c>
      <c r="R1433">
        <v>2.27</v>
      </c>
      <c r="S1433">
        <v>4</v>
      </c>
      <c r="T1433" t="s">
        <v>22</v>
      </c>
      <c r="U1433">
        <f t="shared" si="45"/>
        <v>0</v>
      </c>
      <c r="V1433">
        <f>IF(Table2[[#This Row],[international_plan]]="yes",1,0)</f>
        <v>0</v>
      </c>
      <c r="W1433">
        <f>IF(Table2[[#This Row],[voice_mail_plan]]="yes",1,0)</f>
        <v>0</v>
      </c>
      <c r="X1433" t="str">
        <f t="shared" si="44"/>
        <v>Very High</v>
      </c>
      <c r="Y1433" t="str">
        <f>IF(Table2[[#This Row],[total_intl_charge]] &gt; AVERAGE($R$2:$R$4245),"High","Low")</f>
        <v>Low</v>
      </c>
      <c r="Z1433" t="str">
        <f>IF(AND(G1433&gt;AVERAGE(train!$G$2:$G$4251),K1433&gt;AVERAGE(train!$K$2:$K$4251)),"High Day &amp; Eve",IF(AND(G1433&gt;AVERAGE(train!$G$2:$G$4251),K1433&lt;=AVERAGE(train!$K$2:$K$4251)),"High Day Only",IF(AND(G1433&lt;=AVERAGE(train!$G$2:$G$4251),K1433&gt;AVERAGE(train!$K$2:$K$4251)),"High Eve Only","Low Usage")))</f>
        <v>High Day &amp; Eve</v>
      </c>
    </row>
    <row r="1434" spans="1:26">
      <c r="A1434" t="s">
        <v>64</v>
      </c>
      <c r="B1434">
        <v>93</v>
      </c>
      <c r="C1434" t="s">
        <v>28</v>
      </c>
      <c r="D1434" t="s">
        <v>22</v>
      </c>
      <c r="E1434" t="s">
        <v>23</v>
      </c>
      <c r="F1434">
        <v>32</v>
      </c>
      <c r="G1434">
        <v>218.7</v>
      </c>
      <c r="H1434">
        <v>117</v>
      </c>
      <c r="I1434">
        <v>37.18</v>
      </c>
      <c r="J1434">
        <v>115</v>
      </c>
      <c r="K1434">
        <v>61</v>
      </c>
      <c r="L1434">
        <v>9.7799999999999994</v>
      </c>
      <c r="M1434">
        <v>192.7</v>
      </c>
      <c r="N1434">
        <v>85</v>
      </c>
      <c r="O1434">
        <v>8.67</v>
      </c>
      <c r="P1434">
        <v>9.4</v>
      </c>
      <c r="Q1434">
        <v>5</v>
      </c>
      <c r="R1434">
        <v>2.54</v>
      </c>
      <c r="S1434">
        <v>2</v>
      </c>
      <c r="T1434" t="s">
        <v>22</v>
      </c>
      <c r="U1434">
        <f t="shared" si="45"/>
        <v>0</v>
      </c>
      <c r="V1434">
        <f>IF(Table2[[#This Row],[international_plan]]="yes",1,0)</f>
        <v>0</v>
      </c>
      <c r="W1434">
        <f>IF(Table2[[#This Row],[voice_mail_plan]]="yes",1,0)</f>
        <v>1</v>
      </c>
      <c r="X1434" t="str">
        <f t="shared" si="44"/>
        <v>Medium</v>
      </c>
      <c r="Y1434" t="str">
        <f>IF(Table2[[#This Row],[total_intl_charge]] &gt; AVERAGE($R$2:$R$4245),"High","Low")</f>
        <v>Low</v>
      </c>
      <c r="Z1434" t="str">
        <f>IF(AND(G1434&gt;AVERAGE(train!$G$2:$G$4251),K1434&gt;AVERAGE(train!$K$2:$K$4251)),"High Day &amp; Eve",IF(AND(G1434&gt;AVERAGE(train!$G$2:$G$4251),K1434&lt;=AVERAGE(train!$K$2:$K$4251)),"High Day Only",IF(AND(G1434&lt;=AVERAGE(train!$G$2:$G$4251),K1434&gt;AVERAGE(train!$K$2:$K$4251)),"High Eve Only","Low Usage")))</f>
        <v>High Day Only</v>
      </c>
    </row>
    <row r="1435" spans="1:26">
      <c r="A1435" t="s">
        <v>27</v>
      </c>
      <c r="B1435">
        <v>34</v>
      </c>
      <c r="C1435" t="s">
        <v>21</v>
      </c>
      <c r="D1435" t="s">
        <v>22</v>
      </c>
      <c r="E1435" t="s">
        <v>22</v>
      </c>
      <c r="F1435">
        <v>0</v>
      </c>
      <c r="G1435">
        <v>293.7</v>
      </c>
      <c r="H1435">
        <v>89</v>
      </c>
      <c r="I1435">
        <v>49.93</v>
      </c>
      <c r="J1435">
        <v>272.5</v>
      </c>
      <c r="K1435">
        <v>71</v>
      </c>
      <c r="L1435">
        <v>23.16</v>
      </c>
      <c r="M1435">
        <v>178.2</v>
      </c>
      <c r="N1435">
        <v>76</v>
      </c>
      <c r="O1435">
        <v>8.02</v>
      </c>
      <c r="P1435">
        <v>11</v>
      </c>
      <c r="Q1435">
        <v>10</v>
      </c>
      <c r="R1435">
        <v>2.97</v>
      </c>
      <c r="S1435">
        <v>2</v>
      </c>
      <c r="T1435" t="s">
        <v>23</v>
      </c>
      <c r="U1435">
        <f t="shared" si="45"/>
        <v>1</v>
      </c>
      <c r="V1435">
        <f>IF(Table2[[#This Row],[international_plan]]="yes",1,0)</f>
        <v>0</v>
      </c>
      <c r="W1435">
        <f>IF(Table2[[#This Row],[voice_mail_plan]]="yes",1,0)</f>
        <v>0</v>
      </c>
      <c r="X1435" t="str">
        <f t="shared" si="44"/>
        <v>Low</v>
      </c>
      <c r="Y1435" t="str">
        <f>IF(Table2[[#This Row],[total_intl_charge]] &gt; AVERAGE($R$2:$R$4245),"High","Low")</f>
        <v>High</v>
      </c>
      <c r="Z1435" t="str">
        <f>IF(AND(G1435&gt;AVERAGE(train!$G$2:$G$4251),K1435&gt;AVERAGE(train!$K$2:$K$4251)),"High Day &amp; Eve",IF(AND(G1435&gt;AVERAGE(train!$G$2:$G$4251),K1435&lt;=AVERAGE(train!$K$2:$K$4251)),"High Day Only",IF(AND(G1435&lt;=AVERAGE(train!$G$2:$G$4251),K1435&gt;AVERAGE(train!$K$2:$K$4251)),"High Eve Only","Low Usage")))</f>
        <v>High Day Only</v>
      </c>
    </row>
    <row r="1436" spans="1:26">
      <c r="A1436" t="s">
        <v>54</v>
      </c>
      <c r="B1436">
        <v>96</v>
      </c>
      <c r="C1436" t="s">
        <v>21</v>
      </c>
      <c r="D1436" t="s">
        <v>22</v>
      </c>
      <c r="E1436" t="s">
        <v>23</v>
      </c>
      <c r="F1436">
        <v>26</v>
      </c>
      <c r="G1436">
        <v>175.8</v>
      </c>
      <c r="H1436">
        <v>96</v>
      </c>
      <c r="I1436">
        <v>29.89</v>
      </c>
      <c r="J1436">
        <v>206.6</v>
      </c>
      <c r="K1436">
        <v>84</v>
      </c>
      <c r="L1436">
        <v>17.559999999999999</v>
      </c>
      <c r="M1436">
        <v>178</v>
      </c>
      <c r="N1436">
        <v>105</v>
      </c>
      <c r="O1436">
        <v>8.01</v>
      </c>
      <c r="P1436">
        <v>11.1</v>
      </c>
      <c r="Q1436">
        <v>2</v>
      </c>
      <c r="R1436">
        <v>3</v>
      </c>
      <c r="S1436">
        <v>2</v>
      </c>
      <c r="T1436" t="s">
        <v>22</v>
      </c>
      <c r="U1436">
        <f t="shared" si="45"/>
        <v>0</v>
      </c>
      <c r="V1436">
        <f>IF(Table2[[#This Row],[international_plan]]="yes",1,0)</f>
        <v>0</v>
      </c>
      <c r="W1436">
        <f>IF(Table2[[#This Row],[voice_mail_plan]]="yes",1,0)</f>
        <v>1</v>
      </c>
      <c r="X1436" t="str">
        <f t="shared" si="44"/>
        <v>Medium</v>
      </c>
      <c r="Y1436" t="str">
        <f>IF(Table2[[#This Row],[total_intl_charge]] &gt; AVERAGE($R$2:$R$4245),"High","Low")</f>
        <v>High</v>
      </c>
      <c r="Z1436" t="str">
        <f>IF(AND(G1436&gt;AVERAGE(train!$G$2:$G$4251),K1436&gt;AVERAGE(train!$K$2:$K$4251)),"High Day &amp; Eve",IF(AND(G1436&gt;AVERAGE(train!$G$2:$G$4251),K1436&lt;=AVERAGE(train!$K$2:$K$4251)),"High Day Only",IF(AND(G1436&lt;=AVERAGE(train!$G$2:$G$4251),K1436&gt;AVERAGE(train!$K$2:$K$4251)),"High Eve Only","Low Usage")))</f>
        <v>Low Usage</v>
      </c>
    </row>
    <row r="1437" spans="1:26">
      <c r="A1437" t="s">
        <v>40</v>
      </c>
      <c r="B1437">
        <v>144</v>
      </c>
      <c r="C1437" t="s">
        <v>28</v>
      </c>
      <c r="D1437" t="s">
        <v>22</v>
      </c>
      <c r="E1437" t="s">
        <v>22</v>
      </c>
      <c r="F1437">
        <v>0</v>
      </c>
      <c r="G1437">
        <v>278.5</v>
      </c>
      <c r="H1437">
        <v>95</v>
      </c>
      <c r="I1437">
        <v>47.35</v>
      </c>
      <c r="J1437">
        <v>240.7</v>
      </c>
      <c r="K1437">
        <v>90</v>
      </c>
      <c r="L1437">
        <v>20.46</v>
      </c>
      <c r="M1437">
        <v>120</v>
      </c>
      <c r="N1437">
        <v>90</v>
      </c>
      <c r="O1437">
        <v>5.4</v>
      </c>
      <c r="P1437">
        <v>11.6</v>
      </c>
      <c r="Q1437">
        <v>5</v>
      </c>
      <c r="R1437">
        <v>3.13</v>
      </c>
      <c r="S1437">
        <v>1</v>
      </c>
      <c r="T1437" t="s">
        <v>23</v>
      </c>
      <c r="U1437">
        <f t="shared" si="45"/>
        <v>1</v>
      </c>
      <c r="V1437">
        <f>IF(Table2[[#This Row],[international_plan]]="yes",1,0)</f>
        <v>0</v>
      </c>
      <c r="W1437">
        <f>IF(Table2[[#This Row],[voice_mail_plan]]="yes",1,0)</f>
        <v>0</v>
      </c>
      <c r="X1437" t="str">
        <f t="shared" si="44"/>
        <v>Very High</v>
      </c>
      <c r="Y1437" t="str">
        <f>IF(Table2[[#This Row],[total_intl_charge]] &gt; AVERAGE($R$2:$R$4245),"High","Low")</f>
        <v>High</v>
      </c>
      <c r="Z1437" t="str">
        <f>IF(AND(G1437&gt;AVERAGE(train!$G$2:$G$4251),K1437&gt;AVERAGE(train!$K$2:$K$4251)),"High Day &amp; Eve",IF(AND(G1437&gt;AVERAGE(train!$G$2:$G$4251),K1437&lt;=AVERAGE(train!$K$2:$K$4251)),"High Day Only",IF(AND(G1437&lt;=AVERAGE(train!$G$2:$G$4251),K1437&gt;AVERAGE(train!$K$2:$K$4251)),"High Eve Only","Low Usage")))</f>
        <v>High Day Only</v>
      </c>
    </row>
    <row r="1438" spans="1:26">
      <c r="A1438" t="s">
        <v>37</v>
      </c>
      <c r="B1438">
        <v>24</v>
      </c>
      <c r="C1438" t="s">
        <v>25</v>
      </c>
      <c r="D1438" t="s">
        <v>22</v>
      </c>
      <c r="E1438" t="s">
        <v>23</v>
      </c>
      <c r="F1438">
        <v>29</v>
      </c>
      <c r="G1438">
        <v>236.3</v>
      </c>
      <c r="H1438">
        <v>105</v>
      </c>
      <c r="I1438">
        <v>40.17</v>
      </c>
      <c r="J1438">
        <v>190.8</v>
      </c>
      <c r="K1438">
        <v>114</v>
      </c>
      <c r="L1438">
        <v>16.22</v>
      </c>
      <c r="M1438">
        <v>129</v>
      </c>
      <c r="N1438">
        <v>105</v>
      </c>
      <c r="O1438">
        <v>5.81</v>
      </c>
      <c r="P1438">
        <v>7.2</v>
      </c>
      <c r="Q1438">
        <v>2</v>
      </c>
      <c r="R1438">
        <v>1.94</v>
      </c>
      <c r="S1438">
        <v>3</v>
      </c>
      <c r="T1438" t="s">
        <v>22</v>
      </c>
      <c r="U1438">
        <f t="shared" si="45"/>
        <v>0</v>
      </c>
      <c r="V1438">
        <f>IF(Table2[[#This Row],[international_plan]]="yes",1,0)</f>
        <v>0</v>
      </c>
      <c r="W1438">
        <f>IF(Table2[[#This Row],[voice_mail_plan]]="yes",1,0)</f>
        <v>1</v>
      </c>
      <c r="X1438" t="str">
        <f t="shared" si="44"/>
        <v>Low</v>
      </c>
      <c r="Y1438" t="str">
        <f>IF(Table2[[#This Row],[total_intl_charge]] &gt; AVERAGE($R$2:$R$4245),"High","Low")</f>
        <v>Low</v>
      </c>
      <c r="Z1438" t="str">
        <f>IF(AND(G1438&gt;AVERAGE(train!$G$2:$G$4251),K1438&gt;AVERAGE(train!$K$2:$K$4251)),"High Day &amp; Eve",IF(AND(G1438&gt;AVERAGE(train!$G$2:$G$4251),K1438&lt;=AVERAGE(train!$K$2:$K$4251)),"High Day Only",IF(AND(G1438&lt;=AVERAGE(train!$G$2:$G$4251),K1438&gt;AVERAGE(train!$K$2:$K$4251)),"High Eve Only","Low Usage")))</f>
        <v>High Day &amp; Eve</v>
      </c>
    </row>
    <row r="1439" spans="1:26">
      <c r="A1439" t="s">
        <v>49</v>
      </c>
      <c r="B1439">
        <v>54</v>
      </c>
      <c r="C1439" t="s">
        <v>21</v>
      </c>
      <c r="D1439" t="s">
        <v>22</v>
      </c>
      <c r="E1439" t="s">
        <v>22</v>
      </c>
      <c r="F1439">
        <v>0</v>
      </c>
      <c r="G1439">
        <v>273.8</v>
      </c>
      <c r="H1439">
        <v>113</v>
      </c>
      <c r="I1439">
        <v>46.55</v>
      </c>
      <c r="J1439">
        <v>119.6</v>
      </c>
      <c r="K1439">
        <v>156</v>
      </c>
      <c r="L1439">
        <v>10.17</v>
      </c>
      <c r="M1439">
        <v>267.60000000000002</v>
      </c>
      <c r="N1439">
        <v>117</v>
      </c>
      <c r="O1439">
        <v>12.04</v>
      </c>
      <c r="P1439">
        <v>11.7</v>
      </c>
      <c r="Q1439">
        <v>3</v>
      </c>
      <c r="R1439">
        <v>3.16</v>
      </c>
      <c r="S1439">
        <v>1</v>
      </c>
      <c r="T1439" t="s">
        <v>22</v>
      </c>
      <c r="U1439">
        <f t="shared" si="45"/>
        <v>0</v>
      </c>
      <c r="V1439">
        <f>IF(Table2[[#This Row],[international_plan]]="yes",1,0)</f>
        <v>0</v>
      </c>
      <c r="W1439">
        <f>IF(Table2[[#This Row],[voice_mail_plan]]="yes",1,0)</f>
        <v>0</v>
      </c>
      <c r="X1439" t="str">
        <f t="shared" si="44"/>
        <v>Low</v>
      </c>
      <c r="Y1439" t="str">
        <f>IF(Table2[[#This Row],[total_intl_charge]] &gt; AVERAGE($R$2:$R$4245),"High","Low")</f>
        <v>High</v>
      </c>
      <c r="Z1439" t="str">
        <f>IF(AND(G1439&gt;AVERAGE(train!$G$2:$G$4251),K1439&gt;AVERAGE(train!$K$2:$K$4251)),"High Day &amp; Eve",IF(AND(G1439&gt;AVERAGE(train!$G$2:$G$4251),K1439&lt;=AVERAGE(train!$K$2:$K$4251)),"High Day Only",IF(AND(G1439&lt;=AVERAGE(train!$G$2:$G$4251),K1439&gt;AVERAGE(train!$K$2:$K$4251)),"High Eve Only","Low Usage")))</f>
        <v>High Day &amp; Eve</v>
      </c>
    </row>
    <row r="1440" spans="1:26">
      <c r="A1440" t="s">
        <v>31</v>
      </c>
      <c r="B1440">
        <v>50</v>
      </c>
      <c r="C1440" t="s">
        <v>25</v>
      </c>
      <c r="D1440" t="s">
        <v>22</v>
      </c>
      <c r="E1440" t="s">
        <v>22</v>
      </c>
      <c r="F1440">
        <v>0</v>
      </c>
      <c r="G1440">
        <v>131.1</v>
      </c>
      <c r="H1440">
        <v>129</v>
      </c>
      <c r="I1440">
        <v>22.29</v>
      </c>
      <c r="J1440">
        <v>160.5</v>
      </c>
      <c r="K1440">
        <v>94</v>
      </c>
      <c r="L1440">
        <v>13.64</v>
      </c>
      <c r="M1440">
        <v>206.9</v>
      </c>
      <c r="N1440">
        <v>88</v>
      </c>
      <c r="O1440">
        <v>9.31</v>
      </c>
      <c r="P1440">
        <v>5.6</v>
      </c>
      <c r="Q1440">
        <v>9</v>
      </c>
      <c r="R1440">
        <v>1.51</v>
      </c>
      <c r="S1440">
        <v>5</v>
      </c>
      <c r="T1440" t="s">
        <v>23</v>
      </c>
      <c r="U1440">
        <f t="shared" si="45"/>
        <v>1</v>
      </c>
      <c r="V1440">
        <f>IF(Table2[[#This Row],[international_plan]]="yes",1,0)</f>
        <v>0</v>
      </c>
      <c r="W1440">
        <f>IF(Table2[[#This Row],[voice_mail_plan]]="yes",1,0)</f>
        <v>0</v>
      </c>
      <c r="X1440" t="str">
        <f t="shared" si="44"/>
        <v>Low</v>
      </c>
      <c r="Y1440" t="str">
        <f>IF(Table2[[#This Row],[total_intl_charge]] &gt; AVERAGE($R$2:$R$4245),"High","Low")</f>
        <v>Low</v>
      </c>
      <c r="Z1440" t="str">
        <f>IF(AND(G1440&gt;AVERAGE(train!$G$2:$G$4251),K1440&gt;AVERAGE(train!$K$2:$K$4251)),"High Day &amp; Eve",IF(AND(G1440&gt;AVERAGE(train!$G$2:$G$4251),K1440&lt;=AVERAGE(train!$K$2:$K$4251)),"High Day Only",IF(AND(G1440&lt;=AVERAGE(train!$G$2:$G$4251),K1440&gt;AVERAGE(train!$K$2:$K$4251)),"High Eve Only","Low Usage")))</f>
        <v>Low Usage</v>
      </c>
    </row>
    <row r="1441" spans="1:26">
      <c r="A1441" t="s">
        <v>37</v>
      </c>
      <c r="B1441">
        <v>92</v>
      </c>
      <c r="C1441" t="s">
        <v>21</v>
      </c>
      <c r="D1441" t="s">
        <v>22</v>
      </c>
      <c r="E1441" t="s">
        <v>23</v>
      </c>
      <c r="F1441">
        <v>23</v>
      </c>
      <c r="G1441">
        <v>167.4</v>
      </c>
      <c r="H1441">
        <v>83</v>
      </c>
      <c r="I1441">
        <v>28.46</v>
      </c>
      <c r="J1441">
        <v>258.60000000000002</v>
      </c>
      <c r="K1441">
        <v>129</v>
      </c>
      <c r="L1441">
        <v>21.98</v>
      </c>
      <c r="M1441">
        <v>116.4</v>
      </c>
      <c r="N1441">
        <v>110</v>
      </c>
      <c r="O1441">
        <v>5.24</v>
      </c>
      <c r="P1441">
        <v>11.2</v>
      </c>
      <c r="Q1441">
        <v>3</v>
      </c>
      <c r="R1441">
        <v>3.02</v>
      </c>
      <c r="S1441">
        <v>4</v>
      </c>
      <c r="T1441" t="s">
        <v>22</v>
      </c>
      <c r="U1441">
        <f t="shared" si="45"/>
        <v>0</v>
      </c>
      <c r="V1441">
        <f>IF(Table2[[#This Row],[international_plan]]="yes",1,0)</f>
        <v>0</v>
      </c>
      <c r="W1441">
        <f>IF(Table2[[#This Row],[voice_mail_plan]]="yes",1,0)</f>
        <v>1</v>
      </c>
      <c r="X1441" t="str">
        <f t="shared" si="44"/>
        <v>Medium</v>
      </c>
      <c r="Y1441" t="str">
        <f>IF(Table2[[#This Row],[total_intl_charge]] &gt; AVERAGE($R$2:$R$4245),"High","Low")</f>
        <v>High</v>
      </c>
      <c r="Z1441" t="str">
        <f>IF(AND(G1441&gt;AVERAGE(train!$G$2:$G$4251),K1441&gt;AVERAGE(train!$K$2:$K$4251)),"High Day &amp; Eve",IF(AND(G1441&gt;AVERAGE(train!$G$2:$G$4251),K1441&lt;=AVERAGE(train!$K$2:$K$4251)),"High Day Only",IF(AND(G1441&lt;=AVERAGE(train!$G$2:$G$4251),K1441&gt;AVERAGE(train!$K$2:$K$4251)),"High Eve Only","Low Usage")))</f>
        <v>High Eve Only</v>
      </c>
    </row>
    <row r="1442" spans="1:26">
      <c r="A1442" t="s">
        <v>62</v>
      </c>
      <c r="B1442">
        <v>96</v>
      </c>
      <c r="C1442" t="s">
        <v>25</v>
      </c>
      <c r="D1442" t="s">
        <v>22</v>
      </c>
      <c r="E1442" t="s">
        <v>22</v>
      </c>
      <c r="F1442">
        <v>0</v>
      </c>
      <c r="G1442">
        <v>197.7</v>
      </c>
      <c r="H1442">
        <v>68</v>
      </c>
      <c r="I1442">
        <v>33.61</v>
      </c>
      <c r="J1442">
        <v>250.5</v>
      </c>
      <c r="K1442">
        <v>53</v>
      </c>
      <c r="L1442">
        <v>21.29</v>
      </c>
      <c r="M1442">
        <v>181.2</v>
      </c>
      <c r="N1442">
        <v>67</v>
      </c>
      <c r="O1442">
        <v>8.15</v>
      </c>
      <c r="P1442">
        <v>10.5</v>
      </c>
      <c r="Q1442">
        <v>3</v>
      </c>
      <c r="R1442">
        <v>2.84</v>
      </c>
      <c r="S1442">
        <v>3</v>
      </c>
      <c r="T1442" t="s">
        <v>22</v>
      </c>
      <c r="U1442">
        <f t="shared" si="45"/>
        <v>0</v>
      </c>
      <c r="V1442">
        <f>IF(Table2[[#This Row],[international_plan]]="yes",1,0)</f>
        <v>0</v>
      </c>
      <c r="W1442">
        <f>IF(Table2[[#This Row],[voice_mail_plan]]="yes",1,0)</f>
        <v>0</v>
      </c>
      <c r="X1442" t="str">
        <f t="shared" si="44"/>
        <v>Medium</v>
      </c>
      <c r="Y1442" t="str">
        <f>IF(Table2[[#This Row],[total_intl_charge]] &gt; AVERAGE($R$2:$R$4245),"High","Low")</f>
        <v>High</v>
      </c>
      <c r="Z1442" t="str">
        <f>IF(AND(G1442&gt;AVERAGE(train!$G$2:$G$4251),K1442&gt;AVERAGE(train!$K$2:$K$4251)),"High Day &amp; Eve",IF(AND(G1442&gt;AVERAGE(train!$G$2:$G$4251),K1442&lt;=AVERAGE(train!$K$2:$K$4251)),"High Day Only",IF(AND(G1442&lt;=AVERAGE(train!$G$2:$G$4251),K1442&gt;AVERAGE(train!$K$2:$K$4251)),"High Eve Only","Low Usage")))</f>
        <v>High Day Only</v>
      </c>
    </row>
    <row r="1443" spans="1:26">
      <c r="A1443" t="s">
        <v>20</v>
      </c>
      <c r="B1443">
        <v>146</v>
      </c>
      <c r="C1443" t="s">
        <v>21</v>
      </c>
      <c r="D1443" t="s">
        <v>22</v>
      </c>
      <c r="E1443" t="s">
        <v>22</v>
      </c>
      <c r="F1443">
        <v>0</v>
      </c>
      <c r="G1443">
        <v>169.5</v>
      </c>
      <c r="H1443">
        <v>93</v>
      </c>
      <c r="I1443">
        <v>28.82</v>
      </c>
      <c r="J1443">
        <v>230.9</v>
      </c>
      <c r="K1443">
        <v>71</v>
      </c>
      <c r="L1443">
        <v>19.63</v>
      </c>
      <c r="M1443">
        <v>269.8</v>
      </c>
      <c r="N1443">
        <v>115</v>
      </c>
      <c r="O1443">
        <v>12.14</v>
      </c>
      <c r="P1443">
        <v>9</v>
      </c>
      <c r="Q1443">
        <v>7</v>
      </c>
      <c r="R1443">
        <v>2.4300000000000002</v>
      </c>
      <c r="S1443">
        <v>2</v>
      </c>
      <c r="T1443" t="s">
        <v>22</v>
      </c>
      <c r="U1443">
        <f t="shared" si="45"/>
        <v>0</v>
      </c>
      <c r="V1443">
        <f>IF(Table2[[#This Row],[international_plan]]="yes",1,0)</f>
        <v>0</v>
      </c>
      <c r="W1443">
        <f>IF(Table2[[#This Row],[voice_mail_plan]]="yes",1,0)</f>
        <v>0</v>
      </c>
      <c r="X1443" t="str">
        <f t="shared" si="44"/>
        <v>Very High</v>
      </c>
      <c r="Y1443" t="str">
        <f>IF(Table2[[#This Row],[total_intl_charge]] &gt; AVERAGE($R$2:$R$4245),"High","Low")</f>
        <v>Low</v>
      </c>
      <c r="Z1443" t="str">
        <f>IF(AND(G1443&gt;AVERAGE(train!$G$2:$G$4251),K1443&gt;AVERAGE(train!$K$2:$K$4251)),"High Day &amp; Eve",IF(AND(G1443&gt;AVERAGE(train!$G$2:$G$4251),K1443&lt;=AVERAGE(train!$K$2:$K$4251)),"High Day Only",IF(AND(G1443&lt;=AVERAGE(train!$G$2:$G$4251),K1443&gt;AVERAGE(train!$K$2:$K$4251)),"High Eve Only","Low Usage")))</f>
        <v>Low Usage</v>
      </c>
    </row>
    <row r="1444" spans="1:26">
      <c r="A1444" t="s">
        <v>37</v>
      </c>
      <c r="B1444">
        <v>138</v>
      </c>
      <c r="C1444" t="s">
        <v>21</v>
      </c>
      <c r="D1444" t="s">
        <v>23</v>
      </c>
      <c r="E1444" t="s">
        <v>23</v>
      </c>
      <c r="F1444">
        <v>17</v>
      </c>
      <c r="G1444">
        <v>225.2</v>
      </c>
      <c r="H1444">
        <v>116</v>
      </c>
      <c r="I1444">
        <v>38.28</v>
      </c>
      <c r="J1444">
        <v>173.4</v>
      </c>
      <c r="K1444">
        <v>88</v>
      </c>
      <c r="L1444">
        <v>14.74</v>
      </c>
      <c r="M1444">
        <v>145.80000000000001</v>
      </c>
      <c r="N1444">
        <v>99</v>
      </c>
      <c r="O1444">
        <v>6.56</v>
      </c>
      <c r="P1444">
        <v>11.7</v>
      </c>
      <c r="Q1444">
        <v>4</v>
      </c>
      <c r="R1444">
        <v>3.16</v>
      </c>
      <c r="S1444">
        <v>0</v>
      </c>
      <c r="T1444" t="s">
        <v>22</v>
      </c>
      <c r="U1444">
        <f t="shared" si="45"/>
        <v>0</v>
      </c>
      <c r="V1444">
        <f>IF(Table2[[#This Row],[international_plan]]="yes",1,0)</f>
        <v>1</v>
      </c>
      <c r="W1444">
        <f>IF(Table2[[#This Row],[voice_mail_plan]]="yes",1,0)</f>
        <v>1</v>
      </c>
      <c r="X1444" t="str">
        <f t="shared" si="44"/>
        <v>Very High</v>
      </c>
      <c r="Y1444" t="str">
        <f>IF(Table2[[#This Row],[total_intl_charge]] &gt; AVERAGE($R$2:$R$4245),"High","Low")</f>
        <v>High</v>
      </c>
      <c r="Z1444" t="str">
        <f>IF(AND(G1444&gt;AVERAGE(train!$G$2:$G$4251),K1444&gt;AVERAGE(train!$K$2:$K$4251)),"High Day &amp; Eve",IF(AND(G1444&gt;AVERAGE(train!$G$2:$G$4251),K1444&lt;=AVERAGE(train!$K$2:$K$4251)),"High Day Only",IF(AND(G1444&lt;=AVERAGE(train!$G$2:$G$4251),K1444&gt;AVERAGE(train!$K$2:$K$4251)),"High Eve Only","Low Usage")))</f>
        <v>High Day Only</v>
      </c>
    </row>
    <row r="1445" spans="1:26">
      <c r="A1445" t="s">
        <v>29</v>
      </c>
      <c r="B1445">
        <v>76</v>
      </c>
      <c r="C1445" t="s">
        <v>28</v>
      </c>
      <c r="D1445" t="s">
        <v>22</v>
      </c>
      <c r="E1445" t="s">
        <v>22</v>
      </c>
      <c r="F1445">
        <v>0</v>
      </c>
      <c r="G1445">
        <v>129.69999999999999</v>
      </c>
      <c r="H1445">
        <v>84</v>
      </c>
      <c r="I1445">
        <v>22.05</v>
      </c>
      <c r="J1445">
        <v>177.5</v>
      </c>
      <c r="K1445">
        <v>80</v>
      </c>
      <c r="L1445">
        <v>15.09</v>
      </c>
      <c r="M1445">
        <v>228.9</v>
      </c>
      <c r="N1445">
        <v>87</v>
      </c>
      <c r="O1445">
        <v>10.3</v>
      </c>
      <c r="P1445">
        <v>7.5</v>
      </c>
      <c r="Q1445">
        <v>3</v>
      </c>
      <c r="R1445">
        <v>2.0299999999999998</v>
      </c>
      <c r="S1445">
        <v>5</v>
      </c>
      <c r="T1445" t="s">
        <v>23</v>
      </c>
      <c r="U1445">
        <f t="shared" si="45"/>
        <v>1</v>
      </c>
      <c r="V1445">
        <f>IF(Table2[[#This Row],[international_plan]]="yes",1,0)</f>
        <v>0</v>
      </c>
      <c r="W1445">
        <f>IF(Table2[[#This Row],[voice_mail_plan]]="yes",1,0)</f>
        <v>0</v>
      </c>
      <c r="X1445" t="str">
        <f t="shared" si="44"/>
        <v>Medium</v>
      </c>
      <c r="Y1445" t="str">
        <f>IF(Table2[[#This Row],[total_intl_charge]] &gt; AVERAGE($R$2:$R$4245),"High","Low")</f>
        <v>Low</v>
      </c>
      <c r="Z1445" t="str">
        <f>IF(AND(G1445&gt;AVERAGE(train!$G$2:$G$4251),K1445&gt;AVERAGE(train!$K$2:$K$4251)),"High Day &amp; Eve",IF(AND(G1445&gt;AVERAGE(train!$G$2:$G$4251),K1445&lt;=AVERAGE(train!$K$2:$K$4251)),"High Day Only",IF(AND(G1445&lt;=AVERAGE(train!$G$2:$G$4251),K1445&gt;AVERAGE(train!$K$2:$K$4251)),"High Eve Only","Low Usage")))</f>
        <v>Low Usage</v>
      </c>
    </row>
    <row r="1446" spans="1:26">
      <c r="A1446" t="s">
        <v>69</v>
      </c>
      <c r="B1446">
        <v>99</v>
      </c>
      <c r="C1446" t="s">
        <v>21</v>
      </c>
      <c r="D1446" t="s">
        <v>22</v>
      </c>
      <c r="E1446" t="s">
        <v>22</v>
      </c>
      <c r="F1446">
        <v>0</v>
      </c>
      <c r="G1446">
        <v>200</v>
      </c>
      <c r="H1446">
        <v>66</v>
      </c>
      <c r="I1446">
        <v>34</v>
      </c>
      <c r="J1446">
        <v>107.9</v>
      </c>
      <c r="K1446">
        <v>104</v>
      </c>
      <c r="L1446">
        <v>9.17</v>
      </c>
      <c r="M1446">
        <v>233.7</v>
      </c>
      <c r="N1446">
        <v>82</v>
      </c>
      <c r="O1446">
        <v>10.52</v>
      </c>
      <c r="P1446">
        <v>11.4</v>
      </c>
      <c r="Q1446">
        <v>2</v>
      </c>
      <c r="R1446">
        <v>3.08</v>
      </c>
      <c r="S1446">
        <v>3</v>
      </c>
      <c r="T1446" t="s">
        <v>22</v>
      </c>
      <c r="U1446">
        <f t="shared" si="45"/>
        <v>0</v>
      </c>
      <c r="V1446">
        <f>IF(Table2[[#This Row],[international_plan]]="yes",1,0)</f>
        <v>0</v>
      </c>
      <c r="W1446">
        <f>IF(Table2[[#This Row],[voice_mail_plan]]="yes",1,0)</f>
        <v>0</v>
      </c>
      <c r="X1446" t="str">
        <f t="shared" si="44"/>
        <v>Medium</v>
      </c>
      <c r="Y1446" t="str">
        <f>IF(Table2[[#This Row],[total_intl_charge]] &gt; AVERAGE($R$2:$R$4245),"High","Low")</f>
        <v>High</v>
      </c>
      <c r="Z1446" t="str">
        <f>IF(AND(G1446&gt;AVERAGE(train!$G$2:$G$4251),K1446&gt;AVERAGE(train!$K$2:$K$4251)),"High Day &amp; Eve",IF(AND(G1446&gt;AVERAGE(train!$G$2:$G$4251),K1446&lt;=AVERAGE(train!$K$2:$K$4251)),"High Day Only",IF(AND(G1446&lt;=AVERAGE(train!$G$2:$G$4251),K1446&gt;AVERAGE(train!$K$2:$K$4251)),"High Eve Only","Low Usage")))</f>
        <v>High Day &amp; Eve</v>
      </c>
    </row>
    <row r="1447" spans="1:26">
      <c r="A1447" t="s">
        <v>58</v>
      </c>
      <c r="B1447">
        <v>83</v>
      </c>
      <c r="C1447" t="s">
        <v>28</v>
      </c>
      <c r="D1447" t="s">
        <v>22</v>
      </c>
      <c r="E1447" t="s">
        <v>23</v>
      </c>
      <c r="F1447">
        <v>36</v>
      </c>
      <c r="G1447">
        <v>95.9</v>
      </c>
      <c r="H1447">
        <v>87</v>
      </c>
      <c r="I1447">
        <v>16.3</v>
      </c>
      <c r="J1447">
        <v>261.60000000000002</v>
      </c>
      <c r="K1447">
        <v>105</v>
      </c>
      <c r="L1447">
        <v>22.24</v>
      </c>
      <c r="M1447">
        <v>228.6</v>
      </c>
      <c r="N1447">
        <v>109</v>
      </c>
      <c r="O1447">
        <v>10.29</v>
      </c>
      <c r="P1447">
        <v>13.3</v>
      </c>
      <c r="Q1447">
        <v>4</v>
      </c>
      <c r="R1447">
        <v>3.59</v>
      </c>
      <c r="S1447">
        <v>0</v>
      </c>
      <c r="T1447" t="s">
        <v>22</v>
      </c>
      <c r="U1447">
        <f t="shared" si="45"/>
        <v>0</v>
      </c>
      <c r="V1447">
        <f>IF(Table2[[#This Row],[international_plan]]="yes",1,0)</f>
        <v>0</v>
      </c>
      <c r="W1447">
        <f>IF(Table2[[#This Row],[voice_mail_plan]]="yes",1,0)</f>
        <v>1</v>
      </c>
      <c r="X1447" t="str">
        <f t="shared" si="44"/>
        <v>Medium</v>
      </c>
      <c r="Y1447" t="str">
        <f>IF(Table2[[#This Row],[total_intl_charge]] &gt; AVERAGE($R$2:$R$4245),"High","Low")</f>
        <v>High</v>
      </c>
      <c r="Z1447" t="str">
        <f>IF(AND(G1447&gt;AVERAGE(train!$G$2:$G$4251),K1447&gt;AVERAGE(train!$K$2:$K$4251)),"High Day &amp; Eve",IF(AND(G1447&gt;AVERAGE(train!$G$2:$G$4251),K1447&lt;=AVERAGE(train!$K$2:$K$4251)),"High Day Only",IF(AND(G1447&lt;=AVERAGE(train!$G$2:$G$4251),K1447&gt;AVERAGE(train!$K$2:$K$4251)),"High Eve Only","Low Usage")))</f>
        <v>High Eve Only</v>
      </c>
    </row>
    <row r="1448" spans="1:26">
      <c r="A1448" t="s">
        <v>66</v>
      </c>
      <c r="B1448">
        <v>36</v>
      </c>
      <c r="C1448" t="s">
        <v>28</v>
      </c>
      <c r="D1448" t="s">
        <v>22</v>
      </c>
      <c r="E1448" t="s">
        <v>23</v>
      </c>
      <c r="F1448">
        <v>25</v>
      </c>
      <c r="G1448">
        <v>152.80000000000001</v>
      </c>
      <c r="H1448">
        <v>110</v>
      </c>
      <c r="I1448">
        <v>25.98</v>
      </c>
      <c r="J1448">
        <v>242.8</v>
      </c>
      <c r="K1448">
        <v>67</v>
      </c>
      <c r="L1448">
        <v>20.64</v>
      </c>
      <c r="M1448">
        <v>147.4</v>
      </c>
      <c r="N1448">
        <v>74</v>
      </c>
      <c r="O1448">
        <v>6.63</v>
      </c>
      <c r="P1448">
        <v>9.1</v>
      </c>
      <c r="Q1448">
        <v>2</v>
      </c>
      <c r="R1448">
        <v>2.46</v>
      </c>
      <c r="S1448">
        <v>1</v>
      </c>
      <c r="T1448" t="s">
        <v>22</v>
      </c>
      <c r="U1448">
        <f t="shared" si="45"/>
        <v>0</v>
      </c>
      <c r="V1448">
        <f>IF(Table2[[#This Row],[international_plan]]="yes",1,0)</f>
        <v>0</v>
      </c>
      <c r="W1448">
        <f>IF(Table2[[#This Row],[voice_mail_plan]]="yes",1,0)</f>
        <v>1</v>
      </c>
      <c r="X1448" t="str">
        <f t="shared" si="44"/>
        <v>Low</v>
      </c>
      <c r="Y1448" t="str">
        <f>IF(Table2[[#This Row],[total_intl_charge]] &gt; AVERAGE($R$2:$R$4245),"High","Low")</f>
        <v>Low</v>
      </c>
      <c r="Z1448" t="str">
        <f>IF(AND(G1448&gt;AVERAGE(train!$G$2:$G$4251),K1448&gt;AVERAGE(train!$K$2:$K$4251)),"High Day &amp; Eve",IF(AND(G1448&gt;AVERAGE(train!$G$2:$G$4251),K1448&lt;=AVERAGE(train!$K$2:$K$4251)),"High Day Only",IF(AND(G1448&lt;=AVERAGE(train!$G$2:$G$4251),K1448&gt;AVERAGE(train!$K$2:$K$4251)),"High Eve Only","Low Usage")))</f>
        <v>Low Usage</v>
      </c>
    </row>
    <row r="1449" spans="1:26">
      <c r="A1449" t="s">
        <v>42</v>
      </c>
      <c r="B1449">
        <v>109</v>
      </c>
      <c r="C1449" t="s">
        <v>21</v>
      </c>
      <c r="D1449" t="s">
        <v>23</v>
      </c>
      <c r="E1449" t="s">
        <v>22</v>
      </c>
      <c r="F1449">
        <v>0</v>
      </c>
      <c r="G1449">
        <v>268.39999999999998</v>
      </c>
      <c r="H1449">
        <v>85</v>
      </c>
      <c r="I1449">
        <v>45.63</v>
      </c>
      <c r="J1449">
        <v>150.6</v>
      </c>
      <c r="K1449">
        <v>131</v>
      </c>
      <c r="L1449">
        <v>12.8</v>
      </c>
      <c r="M1449">
        <v>297.89999999999998</v>
      </c>
      <c r="N1449">
        <v>84</v>
      </c>
      <c r="O1449">
        <v>13.41</v>
      </c>
      <c r="P1449">
        <v>9.6999999999999993</v>
      </c>
      <c r="Q1449">
        <v>8</v>
      </c>
      <c r="R1449">
        <v>2.62</v>
      </c>
      <c r="S1449">
        <v>2</v>
      </c>
      <c r="T1449" t="s">
        <v>23</v>
      </c>
      <c r="U1449">
        <f t="shared" si="45"/>
        <v>1</v>
      </c>
      <c r="V1449">
        <f>IF(Table2[[#This Row],[international_plan]]="yes",1,0)</f>
        <v>1</v>
      </c>
      <c r="W1449">
        <f>IF(Table2[[#This Row],[voice_mail_plan]]="yes",1,0)</f>
        <v>0</v>
      </c>
      <c r="X1449" t="str">
        <f t="shared" si="44"/>
        <v>High</v>
      </c>
      <c r="Y1449" t="str">
        <f>IF(Table2[[#This Row],[total_intl_charge]] &gt; AVERAGE($R$2:$R$4245),"High","Low")</f>
        <v>Low</v>
      </c>
      <c r="Z1449" t="str">
        <f>IF(AND(G1449&gt;AVERAGE(train!$G$2:$G$4251),K1449&gt;AVERAGE(train!$K$2:$K$4251)),"High Day &amp; Eve",IF(AND(G1449&gt;AVERAGE(train!$G$2:$G$4251),K1449&lt;=AVERAGE(train!$K$2:$K$4251)),"High Day Only",IF(AND(G1449&lt;=AVERAGE(train!$G$2:$G$4251),K1449&gt;AVERAGE(train!$K$2:$K$4251)),"High Eve Only","Low Usage")))</f>
        <v>High Day &amp; Eve</v>
      </c>
    </row>
    <row r="1450" spans="1:26">
      <c r="A1450" t="s">
        <v>42</v>
      </c>
      <c r="B1450">
        <v>100</v>
      </c>
      <c r="C1450" t="s">
        <v>21</v>
      </c>
      <c r="D1450" t="s">
        <v>22</v>
      </c>
      <c r="E1450" t="s">
        <v>22</v>
      </c>
      <c r="F1450">
        <v>0</v>
      </c>
      <c r="G1450">
        <v>188.5</v>
      </c>
      <c r="H1450">
        <v>152</v>
      </c>
      <c r="I1450">
        <v>32.049999999999997</v>
      </c>
      <c r="J1450">
        <v>148.30000000000001</v>
      </c>
      <c r="K1450">
        <v>115</v>
      </c>
      <c r="L1450">
        <v>12.61</v>
      </c>
      <c r="M1450">
        <v>179.8</v>
      </c>
      <c r="N1450">
        <v>88</v>
      </c>
      <c r="O1450">
        <v>8.09</v>
      </c>
      <c r="P1450">
        <v>15.2</v>
      </c>
      <c r="Q1450">
        <v>5</v>
      </c>
      <c r="R1450">
        <v>4.0999999999999996</v>
      </c>
      <c r="S1450">
        <v>2</v>
      </c>
      <c r="T1450" t="s">
        <v>22</v>
      </c>
      <c r="U1450">
        <f t="shared" si="45"/>
        <v>0</v>
      </c>
      <c r="V1450">
        <f>IF(Table2[[#This Row],[international_plan]]="yes",1,0)</f>
        <v>0</v>
      </c>
      <c r="W1450">
        <f>IF(Table2[[#This Row],[voice_mail_plan]]="yes",1,0)</f>
        <v>0</v>
      </c>
      <c r="X1450" t="str">
        <f t="shared" si="44"/>
        <v>Medium</v>
      </c>
      <c r="Y1450" t="str">
        <f>IF(Table2[[#This Row],[total_intl_charge]] &gt; AVERAGE($R$2:$R$4245),"High","Low")</f>
        <v>High</v>
      </c>
      <c r="Z1450" t="str">
        <f>IF(AND(G1450&gt;AVERAGE(train!$G$2:$G$4251),K1450&gt;AVERAGE(train!$K$2:$K$4251)),"High Day &amp; Eve",IF(AND(G1450&gt;AVERAGE(train!$G$2:$G$4251),K1450&lt;=AVERAGE(train!$K$2:$K$4251)),"High Day Only",IF(AND(G1450&lt;=AVERAGE(train!$G$2:$G$4251),K1450&gt;AVERAGE(train!$K$2:$K$4251)),"High Eve Only","Low Usage")))</f>
        <v>High Day &amp; Eve</v>
      </c>
    </row>
    <row r="1451" spans="1:26">
      <c r="A1451" t="s">
        <v>45</v>
      </c>
      <c r="B1451">
        <v>104</v>
      </c>
      <c r="C1451" t="s">
        <v>25</v>
      </c>
      <c r="D1451" t="s">
        <v>22</v>
      </c>
      <c r="E1451" t="s">
        <v>22</v>
      </c>
      <c r="F1451">
        <v>0</v>
      </c>
      <c r="G1451">
        <v>170.6</v>
      </c>
      <c r="H1451">
        <v>97</v>
      </c>
      <c r="I1451">
        <v>29</v>
      </c>
      <c r="J1451">
        <v>162.1</v>
      </c>
      <c r="K1451">
        <v>111</v>
      </c>
      <c r="L1451">
        <v>13.78</v>
      </c>
      <c r="M1451">
        <v>210.7</v>
      </c>
      <c r="N1451">
        <v>131</v>
      </c>
      <c r="O1451">
        <v>9.48</v>
      </c>
      <c r="P1451">
        <v>6.1</v>
      </c>
      <c r="Q1451">
        <v>1</v>
      </c>
      <c r="R1451">
        <v>1.65</v>
      </c>
      <c r="S1451">
        <v>1</v>
      </c>
      <c r="T1451" t="s">
        <v>22</v>
      </c>
      <c r="U1451">
        <f t="shared" si="45"/>
        <v>0</v>
      </c>
      <c r="V1451">
        <f>IF(Table2[[#This Row],[international_plan]]="yes",1,0)</f>
        <v>0</v>
      </c>
      <c r="W1451">
        <f>IF(Table2[[#This Row],[voice_mail_plan]]="yes",1,0)</f>
        <v>0</v>
      </c>
      <c r="X1451" t="str">
        <f t="shared" si="44"/>
        <v>High</v>
      </c>
      <c r="Y1451" t="str">
        <f>IF(Table2[[#This Row],[total_intl_charge]] &gt; AVERAGE($R$2:$R$4245),"High","Low")</f>
        <v>Low</v>
      </c>
      <c r="Z1451" t="str">
        <f>IF(AND(G1451&gt;AVERAGE(train!$G$2:$G$4251),K1451&gt;AVERAGE(train!$K$2:$K$4251)),"High Day &amp; Eve",IF(AND(G1451&gt;AVERAGE(train!$G$2:$G$4251),K1451&lt;=AVERAGE(train!$K$2:$K$4251)),"High Day Only",IF(AND(G1451&lt;=AVERAGE(train!$G$2:$G$4251),K1451&gt;AVERAGE(train!$K$2:$K$4251)),"High Eve Only","Low Usage")))</f>
        <v>High Eve Only</v>
      </c>
    </row>
    <row r="1452" spans="1:26">
      <c r="A1452" t="s">
        <v>24</v>
      </c>
      <c r="B1452">
        <v>106</v>
      </c>
      <c r="C1452" t="s">
        <v>21</v>
      </c>
      <c r="D1452" t="s">
        <v>22</v>
      </c>
      <c r="E1452" t="s">
        <v>22</v>
      </c>
      <c r="F1452">
        <v>0</v>
      </c>
      <c r="G1452">
        <v>191.4</v>
      </c>
      <c r="H1452">
        <v>124</v>
      </c>
      <c r="I1452">
        <v>32.54</v>
      </c>
      <c r="J1452">
        <v>200.7</v>
      </c>
      <c r="K1452">
        <v>116</v>
      </c>
      <c r="L1452">
        <v>17.059999999999999</v>
      </c>
      <c r="M1452">
        <v>230.1</v>
      </c>
      <c r="N1452">
        <v>76</v>
      </c>
      <c r="O1452">
        <v>10.35</v>
      </c>
      <c r="P1452">
        <v>8.1999999999999993</v>
      </c>
      <c r="Q1452">
        <v>3</v>
      </c>
      <c r="R1452">
        <v>2.21</v>
      </c>
      <c r="S1452">
        <v>1</v>
      </c>
      <c r="T1452" t="s">
        <v>22</v>
      </c>
      <c r="U1452">
        <f t="shared" si="45"/>
        <v>0</v>
      </c>
      <c r="V1452">
        <f>IF(Table2[[#This Row],[international_plan]]="yes",1,0)</f>
        <v>0</v>
      </c>
      <c r="W1452">
        <f>IF(Table2[[#This Row],[voice_mail_plan]]="yes",1,0)</f>
        <v>0</v>
      </c>
      <c r="X1452" t="str">
        <f t="shared" si="44"/>
        <v>High</v>
      </c>
      <c r="Y1452" t="str">
        <f>IF(Table2[[#This Row],[total_intl_charge]] &gt; AVERAGE($R$2:$R$4245),"High","Low")</f>
        <v>Low</v>
      </c>
      <c r="Z1452" t="str">
        <f>IF(AND(G1452&gt;AVERAGE(train!$G$2:$G$4251),K1452&gt;AVERAGE(train!$K$2:$K$4251)),"High Day &amp; Eve",IF(AND(G1452&gt;AVERAGE(train!$G$2:$G$4251),K1452&lt;=AVERAGE(train!$K$2:$K$4251)),"High Day Only",IF(AND(G1452&lt;=AVERAGE(train!$G$2:$G$4251),K1452&gt;AVERAGE(train!$K$2:$K$4251)),"High Eve Only","Low Usage")))</f>
        <v>High Day &amp; Eve</v>
      </c>
    </row>
    <row r="1453" spans="1:26">
      <c r="A1453" t="s">
        <v>43</v>
      </c>
      <c r="B1453">
        <v>100</v>
      </c>
      <c r="C1453" t="s">
        <v>28</v>
      </c>
      <c r="D1453" t="s">
        <v>22</v>
      </c>
      <c r="E1453" t="s">
        <v>22</v>
      </c>
      <c r="F1453">
        <v>0</v>
      </c>
      <c r="G1453">
        <v>115.9</v>
      </c>
      <c r="H1453">
        <v>87</v>
      </c>
      <c r="I1453">
        <v>19.7</v>
      </c>
      <c r="J1453">
        <v>111.3</v>
      </c>
      <c r="K1453">
        <v>56</v>
      </c>
      <c r="L1453">
        <v>9.4600000000000009</v>
      </c>
      <c r="M1453">
        <v>170.2</v>
      </c>
      <c r="N1453">
        <v>77</v>
      </c>
      <c r="O1453">
        <v>7.66</v>
      </c>
      <c r="P1453">
        <v>7.1</v>
      </c>
      <c r="Q1453">
        <v>4</v>
      </c>
      <c r="R1453">
        <v>1.92</v>
      </c>
      <c r="S1453">
        <v>1</v>
      </c>
      <c r="T1453" t="s">
        <v>22</v>
      </c>
      <c r="U1453">
        <f t="shared" si="45"/>
        <v>0</v>
      </c>
      <c r="V1453">
        <f>IF(Table2[[#This Row],[international_plan]]="yes",1,0)</f>
        <v>0</v>
      </c>
      <c r="W1453">
        <f>IF(Table2[[#This Row],[voice_mail_plan]]="yes",1,0)</f>
        <v>0</v>
      </c>
      <c r="X1453" t="str">
        <f t="shared" si="44"/>
        <v>Medium</v>
      </c>
      <c r="Y1453" t="str">
        <f>IF(Table2[[#This Row],[total_intl_charge]] &gt; AVERAGE($R$2:$R$4245),"High","Low")</f>
        <v>Low</v>
      </c>
      <c r="Z1453" t="str">
        <f>IF(AND(G1453&gt;AVERAGE(train!$G$2:$G$4251),K1453&gt;AVERAGE(train!$K$2:$K$4251)),"High Day &amp; Eve",IF(AND(G1453&gt;AVERAGE(train!$G$2:$G$4251),K1453&lt;=AVERAGE(train!$K$2:$K$4251)),"High Day Only",IF(AND(G1453&lt;=AVERAGE(train!$G$2:$G$4251),K1453&gt;AVERAGE(train!$K$2:$K$4251)),"High Eve Only","Low Usage")))</f>
        <v>Low Usage</v>
      </c>
    </row>
    <row r="1454" spans="1:26">
      <c r="A1454" t="s">
        <v>60</v>
      </c>
      <c r="B1454">
        <v>99</v>
      </c>
      <c r="C1454" t="s">
        <v>25</v>
      </c>
      <c r="D1454" t="s">
        <v>22</v>
      </c>
      <c r="E1454" t="s">
        <v>22</v>
      </c>
      <c r="F1454">
        <v>0</v>
      </c>
      <c r="G1454">
        <v>128.80000000000001</v>
      </c>
      <c r="H1454">
        <v>86</v>
      </c>
      <c r="I1454">
        <v>21.9</v>
      </c>
      <c r="J1454">
        <v>203.9</v>
      </c>
      <c r="K1454">
        <v>105</v>
      </c>
      <c r="L1454">
        <v>17.329999999999998</v>
      </c>
      <c r="M1454">
        <v>282.60000000000002</v>
      </c>
      <c r="N1454">
        <v>131</v>
      </c>
      <c r="O1454">
        <v>12.72</v>
      </c>
      <c r="P1454">
        <v>14.1</v>
      </c>
      <c r="Q1454">
        <v>4</v>
      </c>
      <c r="R1454">
        <v>3.81</v>
      </c>
      <c r="S1454">
        <v>2</v>
      </c>
      <c r="T1454" t="s">
        <v>22</v>
      </c>
      <c r="U1454">
        <f t="shared" si="45"/>
        <v>0</v>
      </c>
      <c r="V1454">
        <f>IF(Table2[[#This Row],[international_plan]]="yes",1,0)</f>
        <v>0</v>
      </c>
      <c r="W1454">
        <f>IF(Table2[[#This Row],[voice_mail_plan]]="yes",1,0)</f>
        <v>0</v>
      </c>
      <c r="X1454" t="str">
        <f t="shared" si="44"/>
        <v>Medium</v>
      </c>
      <c r="Y1454" t="str">
        <f>IF(Table2[[#This Row],[total_intl_charge]] &gt; AVERAGE($R$2:$R$4245),"High","Low")</f>
        <v>High</v>
      </c>
      <c r="Z1454" t="str">
        <f>IF(AND(G1454&gt;AVERAGE(train!$G$2:$G$4251),K1454&gt;AVERAGE(train!$K$2:$K$4251)),"High Day &amp; Eve",IF(AND(G1454&gt;AVERAGE(train!$G$2:$G$4251),K1454&lt;=AVERAGE(train!$K$2:$K$4251)),"High Day Only",IF(AND(G1454&lt;=AVERAGE(train!$G$2:$G$4251),K1454&gt;AVERAGE(train!$K$2:$K$4251)),"High Eve Only","Low Usage")))</f>
        <v>High Eve Only</v>
      </c>
    </row>
    <row r="1455" spans="1:26">
      <c r="A1455" t="s">
        <v>31</v>
      </c>
      <c r="B1455">
        <v>50</v>
      </c>
      <c r="C1455" t="s">
        <v>28</v>
      </c>
      <c r="D1455" t="s">
        <v>22</v>
      </c>
      <c r="E1455" t="s">
        <v>22</v>
      </c>
      <c r="F1455">
        <v>0</v>
      </c>
      <c r="G1455">
        <v>131.69999999999999</v>
      </c>
      <c r="H1455">
        <v>108</v>
      </c>
      <c r="I1455">
        <v>22.39</v>
      </c>
      <c r="J1455">
        <v>216.5</v>
      </c>
      <c r="K1455">
        <v>103</v>
      </c>
      <c r="L1455">
        <v>18.399999999999999</v>
      </c>
      <c r="M1455">
        <v>196.1</v>
      </c>
      <c r="N1455">
        <v>126</v>
      </c>
      <c r="O1455">
        <v>8.82</v>
      </c>
      <c r="P1455">
        <v>11</v>
      </c>
      <c r="Q1455">
        <v>5</v>
      </c>
      <c r="R1455">
        <v>2.97</v>
      </c>
      <c r="S1455">
        <v>1</v>
      </c>
      <c r="T1455" t="s">
        <v>22</v>
      </c>
      <c r="U1455">
        <f t="shared" si="45"/>
        <v>0</v>
      </c>
      <c r="V1455">
        <f>IF(Table2[[#This Row],[international_plan]]="yes",1,0)</f>
        <v>0</v>
      </c>
      <c r="W1455">
        <f>IF(Table2[[#This Row],[voice_mail_plan]]="yes",1,0)</f>
        <v>0</v>
      </c>
      <c r="X1455" t="str">
        <f t="shared" si="44"/>
        <v>Low</v>
      </c>
      <c r="Y1455" t="str">
        <f>IF(Table2[[#This Row],[total_intl_charge]] &gt; AVERAGE($R$2:$R$4245),"High","Low")</f>
        <v>High</v>
      </c>
      <c r="Z1455" t="str">
        <f>IF(AND(G1455&gt;AVERAGE(train!$G$2:$G$4251),K1455&gt;AVERAGE(train!$K$2:$K$4251)),"High Day &amp; Eve",IF(AND(G1455&gt;AVERAGE(train!$G$2:$G$4251),K1455&lt;=AVERAGE(train!$K$2:$K$4251)),"High Day Only",IF(AND(G1455&lt;=AVERAGE(train!$G$2:$G$4251),K1455&gt;AVERAGE(train!$K$2:$K$4251)),"High Eve Only","Low Usage")))</f>
        <v>High Eve Only</v>
      </c>
    </row>
    <row r="1456" spans="1:26">
      <c r="A1456" t="s">
        <v>67</v>
      </c>
      <c r="B1456">
        <v>105</v>
      </c>
      <c r="C1456" t="s">
        <v>21</v>
      </c>
      <c r="D1456" t="s">
        <v>22</v>
      </c>
      <c r="E1456" t="s">
        <v>22</v>
      </c>
      <c r="F1456">
        <v>0</v>
      </c>
      <c r="G1456">
        <v>101.4</v>
      </c>
      <c r="H1456">
        <v>48</v>
      </c>
      <c r="I1456">
        <v>17.239999999999998</v>
      </c>
      <c r="J1456">
        <v>159.1</v>
      </c>
      <c r="K1456">
        <v>119</v>
      </c>
      <c r="L1456">
        <v>13.52</v>
      </c>
      <c r="M1456">
        <v>259.2</v>
      </c>
      <c r="N1456">
        <v>53</v>
      </c>
      <c r="O1456">
        <v>11.66</v>
      </c>
      <c r="P1456">
        <v>12.2</v>
      </c>
      <c r="Q1456">
        <v>2</v>
      </c>
      <c r="R1456">
        <v>3.29</v>
      </c>
      <c r="S1456">
        <v>1</v>
      </c>
      <c r="T1456" t="s">
        <v>22</v>
      </c>
      <c r="U1456">
        <f t="shared" si="45"/>
        <v>0</v>
      </c>
      <c r="V1456">
        <f>IF(Table2[[#This Row],[international_plan]]="yes",1,0)</f>
        <v>0</v>
      </c>
      <c r="W1456">
        <f>IF(Table2[[#This Row],[voice_mail_plan]]="yes",1,0)</f>
        <v>0</v>
      </c>
      <c r="X1456" t="str">
        <f t="shared" si="44"/>
        <v>High</v>
      </c>
      <c r="Y1456" t="str">
        <f>IF(Table2[[#This Row],[total_intl_charge]] &gt; AVERAGE($R$2:$R$4245),"High","Low")</f>
        <v>High</v>
      </c>
      <c r="Z1456" t="str">
        <f>IF(AND(G1456&gt;AVERAGE(train!$G$2:$G$4251),K1456&gt;AVERAGE(train!$K$2:$K$4251)),"High Day &amp; Eve",IF(AND(G1456&gt;AVERAGE(train!$G$2:$G$4251),K1456&lt;=AVERAGE(train!$K$2:$K$4251)),"High Day Only",IF(AND(G1456&lt;=AVERAGE(train!$G$2:$G$4251),K1456&gt;AVERAGE(train!$K$2:$K$4251)),"High Eve Only","Low Usage")))</f>
        <v>High Eve Only</v>
      </c>
    </row>
    <row r="1457" spans="1:26">
      <c r="A1457" t="s">
        <v>61</v>
      </c>
      <c r="B1457">
        <v>161</v>
      </c>
      <c r="C1457" t="s">
        <v>25</v>
      </c>
      <c r="D1457" t="s">
        <v>22</v>
      </c>
      <c r="E1457" t="s">
        <v>22</v>
      </c>
      <c r="F1457">
        <v>0</v>
      </c>
      <c r="G1457">
        <v>107.5</v>
      </c>
      <c r="H1457">
        <v>121</v>
      </c>
      <c r="I1457">
        <v>18.28</v>
      </c>
      <c r="J1457">
        <v>256.39999999999998</v>
      </c>
      <c r="K1457">
        <v>46</v>
      </c>
      <c r="L1457">
        <v>21.79</v>
      </c>
      <c r="M1457">
        <v>247.2</v>
      </c>
      <c r="N1457">
        <v>131</v>
      </c>
      <c r="O1457">
        <v>11.12</v>
      </c>
      <c r="P1457">
        <v>12.6</v>
      </c>
      <c r="Q1457">
        <v>3</v>
      </c>
      <c r="R1457">
        <v>3.4</v>
      </c>
      <c r="S1457">
        <v>2</v>
      </c>
      <c r="T1457" t="s">
        <v>22</v>
      </c>
      <c r="U1457">
        <f t="shared" si="45"/>
        <v>0</v>
      </c>
      <c r="V1457">
        <f>IF(Table2[[#This Row],[international_plan]]="yes",1,0)</f>
        <v>0</v>
      </c>
      <c r="W1457">
        <f>IF(Table2[[#This Row],[voice_mail_plan]]="yes",1,0)</f>
        <v>0</v>
      </c>
      <c r="X1457" t="str">
        <f t="shared" si="44"/>
        <v>Very High</v>
      </c>
      <c r="Y1457" t="str">
        <f>IF(Table2[[#This Row],[total_intl_charge]] &gt; AVERAGE($R$2:$R$4245),"High","Low")</f>
        <v>High</v>
      </c>
      <c r="Z1457" t="str">
        <f>IF(AND(G1457&gt;AVERAGE(train!$G$2:$G$4251),K1457&gt;AVERAGE(train!$K$2:$K$4251)),"High Day &amp; Eve",IF(AND(G1457&gt;AVERAGE(train!$G$2:$G$4251),K1457&lt;=AVERAGE(train!$K$2:$K$4251)),"High Day Only",IF(AND(G1457&lt;=AVERAGE(train!$G$2:$G$4251),K1457&gt;AVERAGE(train!$K$2:$K$4251)),"High Eve Only","Low Usage")))</f>
        <v>Low Usage</v>
      </c>
    </row>
    <row r="1458" spans="1:26">
      <c r="A1458" t="s">
        <v>45</v>
      </c>
      <c r="B1458">
        <v>97</v>
      </c>
      <c r="C1458" t="s">
        <v>21</v>
      </c>
      <c r="D1458" t="s">
        <v>22</v>
      </c>
      <c r="E1458" t="s">
        <v>23</v>
      </c>
      <c r="F1458">
        <v>43</v>
      </c>
      <c r="G1458">
        <v>121.1</v>
      </c>
      <c r="H1458">
        <v>105</v>
      </c>
      <c r="I1458">
        <v>20.59</v>
      </c>
      <c r="J1458">
        <v>260.2</v>
      </c>
      <c r="K1458">
        <v>115</v>
      </c>
      <c r="L1458">
        <v>22.12</v>
      </c>
      <c r="M1458">
        <v>222.4</v>
      </c>
      <c r="N1458">
        <v>100</v>
      </c>
      <c r="O1458">
        <v>10.01</v>
      </c>
      <c r="P1458">
        <v>8.3000000000000007</v>
      </c>
      <c r="Q1458">
        <v>5</v>
      </c>
      <c r="R1458">
        <v>2.2400000000000002</v>
      </c>
      <c r="S1458">
        <v>3</v>
      </c>
      <c r="T1458" t="s">
        <v>22</v>
      </c>
      <c r="U1458">
        <f t="shared" si="45"/>
        <v>0</v>
      </c>
      <c r="V1458">
        <f>IF(Table2[[#This Row],[international_plan]]="yes",1,0)</f>
        <v>0</v>
      </c>
      <c r="W1458">
        <f>IF(Table2[[#This Row],[voice_mail_plan]]="yes",1,0)</f>
        <v>1</v>
      </c>
      <c r="X1458" t="str">
        <f t="shared" si="44"/>
        <v>Medium</v>
      </c>
      <c r="Y1458" t="str">
        <f>IF(Table2[[#This Row],[total_intl_charge]] &gt; AVERAGE($R$2:$R$4245),"High","Low")</f>
        <v>Low</v>
      </c>
      <c r="Z1458" t="str">
        <f>IF(AND(G1458&gt;AVERAGE(train!$G$2:$G$4251),K1458&gt;AVERAGE(train!$K$2:$K$4251)),"High Day &amp; Eve",IF(AND(G1458&gt;AVERAGE(train!$G$2:$G$4251),K1458&lt;=AVERAGE(train!$K$2:$K$4251)),"High Day Only",IF(AND(G1458&lt;=AVERAGE(train!$G$2:$G$4251),K1458&gt;AVERAGE(train!$K$2:$K$4251)),"High Eve Only","Low Usage")))</f>
        <v>High Eve Only</v>
      </c>
    </row>
    <row r="1459" spans="1:26">
      <c r="A1459" t="s">
        <v>59</v>
      </c>
      <c r="B1459">
        <v>130</v>
      </c>
      <c r="C1459" t="s">
        <v>28</v>
      </c>
      <c r="D1459" t="s">
        <v>22</v>
      </c>
      <c r="E1459" t="s">
        <v>22</v>
      </c>
      <c r="F1459">
        <v>0</v>
      </c>
      <c r="G1459">
        <v>124.3</v>
      </c>
      <c r="H1459">
        <v>70</v>
      </c>
      <c r="I1459">
        <v>21.13</v>
      </c>
      <c r="J1459">
        <v>270.7</v>
      </c>
      <c r="K1459">
        <v>99</v>
      </c>
      <c r="L1459">
        <v>23.01</v>
      </c>
      <c r="M1459">
        <v>239.5</v>
      </c>
      <c r="N1459">
        <v>83</v>
      </c>
      <c r="O1459">
        <v>10.78</v>
      </c>
      <c r="P1459">
        <v>3.5</v>
      </c>
      <c r="Q1459">
        <v>6</v>
      </c>
      <c r="R1459">
        <v>0.95</v>
      </c>
      <c r="S1459">
        <v>0</v>
      </c>
      <c r="T1459" t="s">
        <v>22</v>
      </c>
      <c r="U1459">
        <f t="shared" si="45"/>
        <v>0</v>
      </c>
      <c r="V1459">
        <f>IF(Table2[[#This Row],[international_plan]]="yes",1,0)</f>
        <v>0</v>
      </c>
      <c r="W1459">
        <f>IF(Table2[[#This Row],[voice_mail_plan]]="yes",1,0)</f>
        <v>0</v>
      </c>
      <c r="X1459" t="str">
        <f t="shared" si="44"/>
        <v>Very High</v>
      </c>
      <c r="Y1459" t="str">
        <f>IF(Table2[[#This Row],[total_intl_charge]] &gt; AVERAGE($R$2:$R$4245),"High","Low")</f>
        <v>Low</v>
      </c>
      <c r="Z1459" t="str">
        <f>IF(AND(G1459&gt;AVERAGE(train!$G$2:$G$4251),K1459&gt;AVERAGE(train!$K$2:$K$4251)),"High Day &amp; Eve",IF(AND(G1459&gt;AVERAGE(train!$G$2:$G$4251),K1459&lt;=AVERAGE(train!$K$2:$K$4251)),"High Day Only",IF(AND(G1459&lt;=AVERAGE(train!$G$2:$G$4251),K1459&gt;AVERAGE(train!$K$2:$K$4251)),"High Eve Only","Low Usage")))</f>
        <v>Low Usage</v>
      </c>
    </row>
    <row r="1460" spans="1:26">
      <c r="A1460" t="s">
        <v>51</v>
      </c>
      <c r="B1460">
        <v>92</v>
      </c>
      <c r="C1460" t="s">
        <v>21</v>
      </c>
      <c r="D1460" t="s">
        <v>22</v>
      </c>
      <c r="E1460" t="s">
        <v>22</v>
      </c>
      <c r="F1460">
        <v>0</v>
      </c>
      <c r="G1460">
        <v>157.69999999999999</v>
      </c>
      <c r="H1460">
        <v>101</v>
      </c>
      <c r="I1460">
        <v>26.81</v>
      </c>
      <c r="J1460">
        <v>298.60000000000002</v>
      </c>
      <c r="K1460">
        <v>100</v>
      </c>
      <c r="L1460">
        <v>25.38</v>
      </c>
      <c r="M1460">
        <v>216.9</v>
      </c>
      <c r="N1460">
        <v>99</v>
      </c>
      <c r="O1460">
        <v>9.76</v>
      </c>
      <c r="P1460">
        <v>13.8</v>
      </c>
      <c r="Q1460">
        <v>3</v>
      </c>
      <c r="R1460">
        <v>3.73</v>
      </c>
      <c r="S1460">
        <v>1</v>
      </c>
      <c r="T1460" t="s">
        <v>22</v>
      </c>
      <c r="U1460">
        <f t="shared" si="45"/>
        <v>0</v>
      </c>
      <c r="V1460">
        <f>IF(Table2[[#This Row],[international_plan]]="yes",1,0)</f>
        <v>0</v>
      </c>
      <c r="W1460">
        <f>IF(Table2[[#This Row],[voice_mail_plan]]="yes",1,0)</f>
        <v>0</v>
      </c>
      <c r="X1460" t="str">
        <f t="shared" si="44"/>
        <v>Medium</v>
      </c>
      <c r="Y1460" t="str">
        <f>IF(Table2[[#This Row],[total_intl_charge]] &gt; AVERAGE($R$2:$R$4245),"High","Low")</f>
        <v>High</v>
      </c>
      <c r="Z1460" t="str">
        <f>IF(AND(G1460&gt;AVERAGE(train!$G$2:$G$4251),K1460&gt;AVERAGE(train!$K$2:$K$4251)),"High Day &amp; Eve",IF(AND(G1460&gt;AVERAGE(train!$G$2:$G$4251),K1460&lt;=AVERAGE(train!$K$2:$K$4251)),"High Day Only",IF(AND(G1460&lt;=AVERAGE(train!$G$2:$G$4251),K1460&gt;AVERAGE(train!$K$2:$K$4251)),"High Eve Only","Low Usage")))</f>
        <v>Low Usage</v>
      </c>
    </row>
    <row r="1461" spans="1:26">
      <c r="A1461" t="s">
        <v>41</v>
      </c>
      <c r="B1461">
        <v>119</v>
      </c>
      <c r="C1461" t="s">
        <v>25</v>
      </c>
      <c r="D1461" t="s">
        <v>22</v>
      </c>
      <c r="E1461" t="s">
        <v>22</v>
      </c>
      <c r="F1461">
        <v>0</v>
      </c>
      <c r="G1461">
        <v>124.3</v>
      </c>
      <c r="H1461">
        <v>68</v>
      </c>
      <c r="I1461">
        <v>21.13</v>
      </c>
      <c r="J1461">
        <v>207.1</v>
      </c>
      <c r="K1461">
        <v>88</v>
      </c>
      <c r="L1461">
        <v>17.600000000000001</v>
      </c>
      <c r="M1461">
        <v>157.4</v>
      </c>
      <c r="N1461">
        <v>93</v>
      </c>
      <c r="O1461">
        <v>7.08</v>
      </c>
      <c r="P1461">
        <v>14.8</v>
      </c>
      <c r="Q1461">
        <v>1</v>
      </c>
      <c r="R1461">
        <v>4</v>
      </c>
      <c r="S1461">
        <v>0</v>
      </c>
      <c r="T1461" t="s">
        <v>22</v>
      </c>
      <c r="U1461">
        <f t="shared" si="45"/>
        <v>0</v>
      </c>
      <c r="V1461">
        <f>IF(Table2[[#This Row],[international_plan]]="yes",1,0)</f>
        <v>0</v>
      </c>
      <c r="W1461">
        <f>IF(Table2[[#This Row],[voice_mail_plan]]="yes",1,0)</f>
        <v>0</v>
      </c>
      <c r="X1461" t="str">
        <f t="shared" si="44"/>
        <v>High</v>
      </c>
      <c r="Y1461" t="str">
        <f>IF(Table2[[#This Row],[total_intl_charge]] &gt; AVERAGE($R$2:$R$4245),"High","Low")</f>
        <v>High</v>
      </c>
      <c r="Z1461" t="str">
        <f>IF(AND(G1461&gt;AVERAGE(train!$G$2:$G$4251),K1461&gt;AVERAGE(train!$K$2:$K$4251)),"High Day &amp; Eve",IF(AND(G1461&gt;AVERAGE(train!$G$2:$G$4251),K1461&lt;=AVERAGE(train!$K$2:$K$4251)),"High Day Only",IF(AND(G1461&lt;=AVERAGE(train!$G$2:$G$4251),K1461&gt;AVERAGE(train!$K$2:$K$4251)),"High Eve Only","Low Usage")))</f>
        <v>Low Usage</v>
      </c>
    </row>
    <row r="1462" spans="1:26">
      <c r="A1462" t="s">
        <v>62</v>
      </c>
      <c r="B1462">
        <v>115</v>
      </c>
      <c r="C1462" t="s">
        <v>21</v>
      </c>
      <c r="D1462" t="s">
        <v>22</v>
      </c>
      <c r="E1462" t="s">
        <v>22</v>
      </c>
      <c r="F1462">
        <v>0</v>
      </c>
      <c r="G1462">
        <v>286.39999999999998</v>
      </c>
      <c r="H1462">
        <v>125</v>
      </c>
      <c r="I1462">
        <v>48.69</v>
      </c>
      <c r="J1462">
        <v>205.7</v>
      </c>
      <c r="K1462">
        <v>74</v>
      </c>
      <c r="L1462">
        <v>17.48</v>
      </c>
      <c r="M1462">
        <v>191.4</v>
      </c>
      <c r="N1462">
        <v>141</v>
      </c>
      <c r="O1462">
        <v>8.61</v>
      </c>
      <c r="P1462">
        <v>6.9</v>
      </c>
      <c r="Q1462">
        <v>6</v>
      </c>
      <c r="R1462">
        <v>1.86</v>
      </c>
      <c r="S1462">
        <v>1</v>
      </c>
      <c r="T1462" t="s">
        <v>23</v>
      </c>
      <c r="U1462">
        <f t="shared" si="45"/>
        <v>1</v>
      </c>
      <c r="V1462">
        <f>IF(Table2[[#This Row],[international_plan]]="yes",1,0)</f>
        <v>0</v>
      </c>
      <c r="W1462">
        <f>IF(Table2[[#This Row],[voice_mail_plan]]="yes",1,0)</f>
        <v>0</v>
      </c>
      <c r="X1462" t="str">
        <f t="shared" si="44"/>
        <v>High</v>
      </c>
      <c r="Y1462" t="str">
        <f>IF(Table2[[#This Row],[total_intl_charge]] &gt; AVERAGE($R$2:$R$4245),"High","Low")</f>
        <v>Low</v>
      </c>
      <c r="Z1462" t="str">
        <f>IF(AND(G1462&gt;AVERAGE(train!$G$2:$G$4251),K1462&gt;AVERAGE(train!$K$2:$K$4251)),"High Day &amp; Eve",IF(AND(G1462&gt;AVERAGE(train!$G$2:$G$4251),K1462&lt;=AVERAGE(train!$K$2:$K$4251)),"High Day Only",IF(AND(G1462&lt;=AVERAGE(train!$G$2:$G$4251),K1462&gt;AVERAGE(train!$K$2:$K$4251)),"High Eve Only","Low Usage")))</f>
        <v>High Day Only</v>
      </c>
    </row>
    <row r="1463" spans="1:26">
      <c r="A1463" t="s">
        <v>33</v>
      </c>
      <c r="B1463">
        <v>134</v>
      </c>
      <c r="C1463" t="s">
        <v>21</v>
      </c>
      <c r="D1463" t="s">
        <v>22</v>
      </c>
      <c r="E1463" t="s">
        <v>22</v>
      </c>
      <c r="F1463">
        <v>0</v>
      </c>
      <c r="G1463">
        <v>141.69999999999999</v>
      </c>
      <c r="H1463">
        <v>95</v>
      </c>
      <c r="I1463">
        <v>24.09</v>
      </c>
      <c r="J1463">
        <v>205.6</v>
      </c>
      <c r="K1463">
        <v>101</v>
      </c>
      <c r="L1463">
        <v>17.48</v>
      </c>
      <c r="M1463">
        <v>218.5</v>
      </c>
      <c r="N1463">
        <v>60</v>
      </c>
      <c r="O1463">
        <v>9.83</v>
      </c>
      <c r="P1463">
        <v>8.8000000000000007</v>
      </c>
      <c r="Q1463">
        <v>6</v>
      </c>
      <c r="R1463">
        <v>2.38</v>
      </c>
      <c r="S1463">
        <v>0</v>
      </c>
      <c r="T1463" t="s">
        <v>22</v>
      </c>
      <c r="U1463">
        <f t="shared" si="45"/>
        <v>0</v>
      </c>
      <c r="V1463">
        <f>IF(Table2[[#This Row],[international_plan]]="yes",1,0)</f>
        <v>0</v>
      </c>
      <c r="W1463">
        <f>IF(Table2[[#This Row],[voice_mail_plan]]="yes",1,0)</f>
        <v>0</v>
      </c>
      <c r="X1463" t="str">
        <f t="shared" si="44"/>
        <v>Very High</v>
      </c>
      <c r="Y1463" t="str">
        <f>IF(Table2[[#This Row],[total_intl_charge]] &gt; AVERAGE($R$2:$R$4245),"High","Low")</f>
        <v>Low</v>
      </c>
      <c r="Z1463" t="str">
        <f>IF(AND(G1463&gt;AVERAGE(train!$G$2:$G$4251),K1463&gt;AVERAGE(train!$K$2:$K$4251)),"High Day &amp; Eve",IF(AND(G1463&gt;AVERAGE(train!$G$2:$G$4251),K1463&lt;=AVERAGE(train!$K$2:$K$4251)),"High Day Only",IF(AND(G1463&lt;=AVERAGE(train!$G$2:$G$4251),K1463&gt;AVERAGE(train!$K$2:$K$4251)),"High Eve Only","Low Usage")))</f>
        <v>High Eve Only</v>
      </c>
    </row>
    <row r="1464" spans="1:26">
      <c r="A1464" t="s">
        <v>38</v>
      </c>
      <c r="B1464">
        <v>127</v>
      </c>
      <c r="C1464" t="s">
        <v>25</v>
      </c>
      <c r="D1464" t="s">
        <v>22</v>
      </c>
      <c r="E1464" t="s">
        <v>23</v>
      </c>
      <c r="F1464">
        <v>25</v>
      </c>
      <c r="G1464">
        <v>173</v>
      </c>
      <c r="H1464">
        <v>91</v>
      </c>
      <c r="I1464">
        <v>29.41</v>
      </c>
      <c r="J1464">
        <v>245.8</v>
      </c>
      <c r="K1464">
        <v>64</v>
      </c>
      <c r="L1464">
        <v>20.89</v>
      </c>
      <c r="M1464">
        <v>300</v>
      </c>
      <c r="N1464">
        <v>99</v>
      </c>
      <c r="O1464">
        <v>13.5</v>
      </c>
      <c r="P1464">
        <v>4.8</v>
      </c>
      <c r="Q1464">
        <v>3</v>
      </c>
      <c r="R1464">
        <v>1.3</v>
      </c>
      <c r="S1464">
        <v>0</v>
      </c>
      <c r="T1464" t="s">
        <v>22</v>
      </c>
      <c r="U1464">
        <f t="shared" si="45"/>
        <v>0</v>
      </c>
      <c r="V1464">
        <f>IF(Table2[[#This Row],[international_plan]]="yes",1,0)</f>
        <v>0</v>
      </c>
      <c r="W1464">
        <f>IF(Table2[[#This Row],[voice_mail_plan]]="yes",1,0)</f>
        <v>1</v>
      </c>
      <c r="X1464" t="str">
        <f t="shared" si="44"/>
        <v>High</v>
      </c>
      <c r="Y1464" t="str">
        <f>IF(Table2[[#This Row],[total_intl_charge]] &gt; AVERAGE($R$2:$R$4245),"High","Low")</f>
        <v>Low</v>
      </c>
      <c r="Z1464" t="str">
        <f>IF(AND(G1464&gt;AVERAGE(train!$G$2:$G$4251),K1464&gt;AVERAGE(train!$K$2:$K$4251)),"High Day &amp; Eve",IF(AND(G1464&gt;AVERAGE(train!$G$2:$G$4251),K1464&lt;=AVERAGE(train!$K$2:$K$4251)),"High Day Only",IF(AND(G1464&lt;=AVERAGE(train!$G$2:$G$4251),K1464&gt;AVERAGE(train!$K$2:$K$4251)),"High Eve Only","Low Usage")))</f>
        <v>Low Usage</v>
      </c>
    </row>
    <row r="1465" spans="1:26">
      <c r="A1465" t="s">
        <v>24</v>
      </c>
      <c r="B1465">
        <v>80</v>
      </c>
      <c r="C1465" t="s">
        <v>21</v>
      </c>
      <c r="D1465" t="s">
        <v>22</v>
      </c>
      <c r="E1465" t="s">
        <v>22</v>
      </c>
      <c r="F1465">
        <v>0</v>
      </c>
      <c r="G1465">
        <v>268.7</v>
      </c>
      <c r="H1465">
        <v>120</v>
      </c>
      <c r="I1465">
        <v>45.68</v>
      </c>
      <c r="J1465">
        <v>301</v>
      </c>
      <c r="K1465">
        <v>147</v>
      </c>
      <c r="L1465">
        <v>25.59</v>
      </c>
      <c r="M1465">
        <v>167</v>
      </c>
      <c r="N1465">
        <v>140</v>
      </c>
      <c r="O1465">
        <v>7.52</v>
      </c>
      <c r="P1465">
        <v>5.8</v>
      </c>
      <c r="Q1465">
        <v>1</v>
      </c>
      <c r="R1465">
        <v>1.57</v>
      </c>
      <c r="S1465">
        <v>2</v>
      </c>
      <c r="T1465" t="s">
        <v>23</v>
      </c>
      <c r="U1465">
        <f t="shared" si="45"/>
        <v>1</v>
      </c>
      <c r="V1465">
        <f>IF(Table2[[#This Row],[international_plan]]="yes",1,0)</f>
        <v>0</v>
      </c>
      <c r="W1465">
        <f>IF(Table2[[#This Row],[voice_mail_plan]]="yes",1,0)</f>
        <v>0</v>
      </c>
      <c r="X1465" t="str">
        <f t="shared" si="44"/>
        <v>Medium</v>
      </c>
      <c r="Y1465" t="str">
        <f>IF(Table2[[#This Row],[total_intl_charge]] &gt; AVERAGE($R$2:$R$4245),"High","Low")</f>
        <v>Low</v>
      </c>
      <c r="Z1465" t="str">
        <f>IF(AND(G1465&gt;AVERAGE(train!$G$2:$G$4251),K1465&gt;AVERAGE(train!$K$2:$K$4251)),"High Day &amp; Eve",IF(AND(G1465&gt;AVERAGE(train!$G$2:$G$4251),K1465&lt;=AVERAGE(train!$K$2:$K$4251)),"High Day Only",IF(AND(G1465&lt;=AVERAGE(train!$G$2:$G$4251),K1465&gt;AVERAGE(train!$K$2:$K$4251)),"High Eve Only","Low Usage")))</f>
        <v>High Day &amp; Eve</v>
      </c>
    </row>
    <row r="1466" spans="1:26">
      <c r="A1466" t="s">
        <v>75</v>
      </c>
      <c r="B1466">
        <v>153</v>
      </c>
      <c r="C1466" t="s">
        <v>21</v>
      </c>
      <c r="D1466" t="s">
        <v>22</v>
      </c>
      <c r="E1466" t="s">
        <v>23</v>
      </c>
      <c r="F1466">
        <v>31</v>
      </c>
      <c r="G1466">
        <v>218.5</v>
      </c>
      <c r="H1466">
        <v>130</v>
      </c>
      <c r="I1466">
        <v>37.15</v>
      </c>
      <c r="J1466">
        <v>134.19999999999999</v>
      </c>
      <c r="K1466">
        <v>103</v>
      </c>
      <c r="L1466">
        <v>11.41</v>
      </c>
      <c r="M1466">
        <v>118.9</v>
      </c>
      <c r="N1466">
        <v>105</v>
      </c>
      <c r="O1466">
        <v>5.35</v>
      </c>
      <c r="P1466">
        <v>9.4</v>
      </c>
      <c r="Q1466">
        <v>6</v>
      </c>
      <c r="R1466">
        <v>2.54</v>
      </c>
      <c r="S1466">
        <v>0</v>
      </c>
      <c r="T1466" t="s">
        <v>22</v>
      </c>
      <c r="U1466">
        <f t="shared" si="45"/>
        <v>0</v>
      </c>
      <c r="V1466">
        <f>IF(Table2[[#This Row],[international_plan]]="yes",1,0)</f>
        <v>0</v>
      </c>
      <c r="W1466">
        <f>IF(Table2[[#This Row],[voice_mail_plan]]="yes",1,0)</f>
        <v>1</v>
      </c>
      <c r="X1466" t="str">
        <f t="shared" si="44"/>
        <v>Very High</v>
      </c>
      <c r="Y1466" t="str">
        <f>IF(Table2[[#This Row],[total_intl_charge]] &gt; AVERAGE($R$2:$R$4245),"High","Low")</f>
        <v>Low</v>
      </c>
      <c r="Z1466" t="str">
        <f>IF(AND(G1466&gt;AVERAGE(train!$G$2:$G$4251),K1466&gt;AVERAGE(train!$K$2:$K$4251)),"High Day &amp; Eve",IF(AND(G1466&gt;AVERAGE(train!$G$2:$G$4251),K1466&lt;=AVERAGE(train!$K$2:$K$4251)),"High Day Only",IF(AND(G1466&lt;=AVERAGE(train!$G$2:$G$4251),K1466&gt;AVERAGE(train!$K$2:$K$4251)),"High Eve Only","Low Usage")))</f>
        <v>High Day &amp; Eve</v>
      </c>
    </row>
    <row r="1467" spans="1:26">
      <c r="A1467" t="s">
        <v>60</v>
      </c>
      <c r="B1467">
        <v>85</v>
      </c>
      <c r="C1467" t="s">
        <v>21</v>
      </c>
      <c r="D1467" t="s">
        <v>22</v>
      </c>
      <c r="E1467" t="s">
        <v>22</v>
      </c>
      <c r="F1467">
        <v>0</v>
      </c>
      <c r="G1467">
        <v>255.3</v>
      </c>
      <c r="H1467">
        <v>114</v>
      </c>
      <c r="I1467">
        <v>43.4</v>
      </c>
      <c r="J1467">
        <v>194.6</v>
      </c>
      <c r="K1467">
        <v>83</v>
      </c>
      <c r="L1467">
        <v>16.54</v>
      </c>
      <c r="M1467">
        <v>276.60000000000002</v>
      </c>
      <c r="N1467">
        <v>78</v>
      </c>
      <c r="O1467">
        <v>12.45</v>
      </c>
      <c r="P1467">
        <v>3.7</v>
      </c>
      <c r="Q1467">
        <v>5</v>
      </c>
      <c r="R1467">
        <v>1</v>
      </c>
      <c r="S1467">
        <v>3</v>
      </c>
      <c r="T1467" t="s">
        <v>22</v>
      </c>
      <c r="U1467">
        <f t="shared" si="45"/>
        <v>0</v>
      </c>
      <c r="V1467">
        <f>IF(Table2[[#This Row],[international_plan]]="yes",1,0)</f>
        <v>0</v>
      </c>
      <c r="W1467">
        <f>IF(Table2[[#This Row],[voice_mail_plan]]="yes",1,0)</f>
        <v>0</v>
      </c>
      <c r="X1467" t="str">
        <f t="shared" si="44"/>
        <v>Medium</v>
      </c>
      <c r="Y1467" t="str">
        <f>IF(Table2[[#This Row],[total_intl_charge]] &gt; AVERAGE($R$2:$R$4245),"High","Low")</f>
        <v>Low</v>
      </c>
      <c r="Z1467" t="str">
        <f>IF(AND(G1467&gt;AVERAGE(train!$G$2:$G$4251),K1467&gt;AVERAGE(train!$K$2:$K$4251)),"High Day &amp; Eve",IF(AND(G1467&gt;AVERAGE(train!$G$2:$G$4251),K1467&lt;=AVERAGE(train!$K$2:$K$4251)),"High Day Only",IF(AND(G1467&lt;=AVERAGE(train!$G$2:$G$4251),K1467&gt;AVERAGE(train!$K$2:$K$4251)),"High Eve Only","Low Usage")))</f>
        <v>High Day Only</v>
      </c>
    </row>
    <row r="1468" spans="1:26">
      <c r="A1468" t="s">
        <v>45</v>
      </c>
      <c r="B1468">
        <v>79</v>
      </c>
      <c r="C1468" t="s">
        <v>21</v>
      </c>
      <c r="D1468" t="s">
        <v>22</v>
      </c>
      <c r="E1468" t="s">
        <v>22</v>
      </c>
      <c r="F1468">
        <v>0</v>
      </c>
      <c r="G1468">
        <v>41.9</v>
      </c>
      <c r="H1468">
        <v>124</v>
      </c>
      <c r="I1468">
        <v>7.12</v>
      </c>
      <c r="J1468">
        <v>211</v>
      </c>
      <c r="K1468">
        <v>95</v>
      </c>
      <c r="L1468">
        <v>17.940000000000001</v>
      </c>
      <c r="M1468">
        <v>237.9</v>
      </c>
      <c r="N1468">
        <v>55</v>
      </c>
      <c r="O1468">
        <v>10.71</v>
      </c>
      <c r="P1468">
        <v>11.4</v>
      </c>
      <c r="Q1468">
        <v>5</v>
      </c>
      <c r="R1468">
        <v>3.08</v>
      </c>
      <c r="S1468">
        <v>1</v>
      </c>
      <c r="T1468" t="s">
        <v>22</v>
      </c>
      <c r="U1468">
        <f t="shared" si="45"/>
        <v>0</v>
      </c>
      <c r="V1468">
        <f>IF(Table2[[#This Row],[international_plan]]="yes",1,0)</f>
        <v>0</v>
      </c>
      <c r="W1468">
        <f>IF(Table2[[#This Row],[voice_mail_plan]]="yes",1,0)</f>
        <v>0</v>
      </c>
      <c r="X1468" t="str">
        <f t="shared" si="44"/>
        <v>Medium</v>
      </c>
      <c r="Y1468" t="str">
        <f>IF(Table2[[#This Row],[total_intl_charge]] &gt; AVERAGE($R$2:$R$4245),"High","Low")</f>
        <v>High</v>
      </c>
      <c r="Z1468" t="str">
        <f>IF(AND(G1468&gt;AVERAGE(train!$G$2:$G$4251),K1468&gt;AVERAGE(train!$K$2:$K$4251)),"High Day &amp; Eve",IF(AND(G1468&gt;AVERAGE(train!$G$2:$G$4251),K1468&lt;=AVERAGE(train!$K$2:$K$4251)),"High Day Only",IF(AND(G1468&lt;=AVERAGE(train!$G$2:$G$4251),K1468&gt;AVERAGE(train!$K$2:$K$4251)),"High Eve Only","Low Usage")))</f>
        <v>Low Usage</v>
      </c>
    </row>
    <row r="1469" spans="1:26">
      <c r="A1469" t="s">
        <v>75</v>
      </c>
      <c r="B1469">
        <v>35</v>
      </c>
      <c r="C1469" t="s">
        <v>21</v>
      </c>
      <c r="D1469" t="s">
        <v>22</v>
      </c>
      <c r="E1469" t="s">
        <v>22</v>
      </c>
      <c r="F1469">
        <v>0</v>
      </c>
      <c r="G1469">
        <v>260.8</v>
      </c>
      <c r="H1469">
        <v>87</v>
      </c>
      <c r="I1469">
        <v>44.34</v>
      </c>
      <c r="J1469">
        <v>258.10000000000002</v>
      </c>
      <c r="K1469">
        <v>78</v>
      </c>
      <c r="L1469">
        <v>21.94</v>
      </c>
      <c r="M1469">
        <v>131.30000000000001</v>
      </c>
      <c r="N1469">
        <v>123</v>
      </c>
      <c r="O1469">
        <v>5.91</v>
      </c>
      <c r="P1469">
        <v>5.8</v>
      </c>
      <c r="Q1469">
        <v>2</v>
      </c>
      <c r="R1469">
        <v>1.57</v>
      </c>
      <c r="S1469">
        <v>1</v>
      </c>
      <c r="T1469" t="s">
        <v>22</v>
      </c>
      <c r="U1469">
        <f t="shared" si="45"/>
        <v>0</v>
      </c>
      <c r="V1469">
        <f>IF(Table2[[#This Row],[international_plan]]="yes",1,0)</f>
        <v>0</v>
      </c>
      <c r="W1469">
        <f>IF(Table2[[#This Row],[voice_mail_plan]]="yes",1,0)</f>
        <v>0</v>
      </c>
      <c r="X1469" t="str">
        <f t="shared" si="44"/>
        <v>Low</v>
      </c>
      <c r="Y1469" t="str">
        <f>IF(Table2[[#This Row],[total_intl_charge]] &gt; AVERAGE($R$2:$R$4245),"High","Low")</f>
        <v>Low</v>
      </c>
      <c r="Z1469" t="str">
        <f>IF(AND(G1469&gt;AVERAGE(train!$G$2:$G$4251),K1469&gt;AVERAGE(train!$K$2:$K$4251)),"High Day &amp; Eve",IF(AND(G1469&gt;AVERAGE(train!$G$2:$G$4251),K1469&lt;=AVERAGE(train!$K$2:$K$4251)),"High Day Only",IF(AND(G1469&lt;=AVERAGE(train!$G$2:$G$4251),K1469&gt;AVERAGE(train!$K$2:$K$4251)),"High Eve Only","Low Usage")))</f>
        <v>High Day Only</v>
      </c>
    </row>
    <row r="1470" spans="1:26">
      <c r="A1470" t="s">
        <v>51</v>
      </c>
      <c r="B1470">
        <v>120</v>
      </c>
      <c r="C1470" t="s">
        <v>25</v>
      </c>
      <c r="D1470" t="s">
        <v>22</v>
      </c>
      <c r="E1470" t="s">
        <v>23</v>
      </c>
      <c r="F1470">
        <v>26</v>
      </c>
      <c r="G1470">
        <v>239.4</v>
      </c>
      <c r="H1470">
        <v>94</v>
      </c>
      <c r="I1470">
        <v>40.700000000000003</v>
      </c>
      <c r="J1470">
        <v>259.39999999999998</v>
      </c>
      <c r="K1470">
        <v>88</v>
      </c>
      <c r="L1470">
        <v>22.05</v>
      </c>
      <c r="M1470">
        <v>238</v>
      </c>
      <c r="N1470">
        <v>132</v>
      </c>
      <c r="O1470">
        <v>10.71</v>
      </c>
      <c r="P1470">
        <v>7.7</v>
      </c>
      <c r="Q1470">
        <v>3</v>
      </c>
      <c r="R1470">
        <v>2.08</v>
      </c>
      <c r="S1470">
        <v>0</v>
      </c>
      <c r="T1470" t="s">
        <v>22</v>
      </c>
      <c r="U1470">
        <f t="shared" si="45"/>
        <v>0</v>
      </c>
      <c r="V1470">
        <f>IF(Table2[[#This Row],[international_plan]]="yes",1,0)</f>
        <v>0</v>
      </c>
      <c r="W1470">
        <f>IF(Table2[[#This Row],[voice_mail_plan]]="yes",1,0)</f>
        <v>1</v>
      </c>
      <c r="X1470" t="str">
        <f t="shared" si="44"/>
        <v>High</v>
      </c>
      <c r="Y1470" t="str">
        <f>IF(Table2[[#This Row],[total_intl_charge]] &gt; AVERAGE($R$2:$R$4245),"High","Low")</f>
        <v>Low</v>
      </c>
      <c r="Z1470" t="str">
        <f>IF(AND(G1470&gt;AVERAGE(train!$G$2:$G$4251),K1470&gt;AVERAGE(train!$K$2:$K$4251)),"High Day &amp; Eve",IF(AND(G1470&gt;AVERAGE(train!$G$2:$G$4251),K1470&lt;=AVERAGE(train!$K$2:$K$4251)),"High Day Only",IF(AND(G1470&lt;=AVERAGE(train!$G$2:$G$4251),K1470&gt;AVERAGE(train!$K$2:$K$4251)),"High Eve Only","Low Usage")))</f>
        <v>High Day Only</v>
      </c>
    </row>
    <row r="1471" spans="1:26">
      <c r="A1471" t="s">
        <v>60</v>
      </c>
      <c r="B1471">
        <v>68</v>
      </c>
      <c r="C1471" t="s">
        <v>28</v>
      </c>
      <c r="D1471" t="s">
        <v>22</v>
      </c>
      <c r="E1471" t="s">
        <v>22</v>
      </c>
      <c r="F1471">
        <v>0</v>
      </c>
      <c r="G1471">
        <v>226.7</v>
      </c>
      <c r="H1471">
        <v>94</v>
      </c>
      <c r="I1471">
        <v>38.54</v>
      </c>
      <c r="J1471">
        <v>168.4</v>
      </c>
      <c r="K1471">
        <v>129</v>
      </c>
      <c r="L1471">
        <v>14.31</v>
      </c>
      <c r="M1471">
        <v>188.7</v>
      </c>
      <c r="N1471">
        <v>117</v>
      </c>
      <c r="O1471">
        <v>8.49</v>
      </c>
      <c r="P1471">
        <v>10.199999999999999</v>
      </c>
      <c r="Q1471">
        <v>1</v>
      </c>
      <c r="R1471">
        <v>2.75</v>
      </c>
      <c r="S1471">
        <v>0</v>
      </c>
      <c r="T1471" t="s">
        <v>22</v>
      </c>
      <c r="U1471">
        <f t="shared" si="45"/>
        <v>0</v>
      </c>
      <c r="V1471">
        <f>IF(Table2[[#This Row],[international_plan]]="yes",1,0)</f>
        <v>0</v>
      </c>
      <c r="W1471">
        <f>IF(Table2[[#This Row],[voice_mail_plan]]="yes",1,0)</f>
        <v>0</v>
      </c>
      <c r="X1471" t="str">
        <f t="shared" si="44"/>
        <v>Low</v>
      </c>
      <c r="Y1471" t="str">
        <f>IF(Table2[[#This Row],[total_intl_charge]] &gt; AVERAGE($R$2:$R$4245),"High","Low")</f>
        <v>Low</v>
      </c>
      <c r="Z1471" t="str">
        <f>IF(AND(G1471&gt;AVERAGE(train!$G$2:$G$4251),K1471&gt;AVERAGE(train!$K$2:$K$4251)),"High Day &amp; Eve",IF(AND(G1471&gt;AVERAGE(train!$G$2:$G$4251),K1471&lt;=AVERAGE(train!$K$2:$K$4251)),"High Day Only",IF(AND(G1471&lt;=AVERAGE(train!$G$2:$G$4251),K1471&gt;AVERAGE(train!$K$2:$K$4251)),"High Eve Only","Low Usage")))</f>
        <v>High Day &amp; Eve</v>
      </c>
    </row>
    <row r="1472" spans="1:26">
      <c r="A1472" t="s">
        <v>70</v>
      </c>
      <c r="B1472">
        <v>120</v>
      </c>
      <c r="C1472" t="s">
        <v>28</v>
      </c>
      <c r="D1472" t="s">
        <v>22</v>
      </c>
      <c r="E1472" t="s">
        <v>22</v>
      </c>
      <c r="F1472">
        <v>0</v>
      </c>
      <c r="G1472">
        <v>158</v>
      </c>
      <c r="H1472">
        <v>110</v>
      </c>
      <c r="I1472">
        <v>26.86</v>
      </c>
      <c r="J1472">
        <v>197</v>
      </c>
      <c r="K1472">
        <v>103</v>
      </c>
      <c r="L1472">
        <v>16.75</v>
      </c>
      <c r="M1472">
        <v>154.9</v>
      </c>
      <c r="N1472">
        <v>132</v>
      </c>
      <c r="O1472">
        <v>6.97</v>
      </c>
      <c r="P1472">
        <v>10</v>
      </c>
      <c r="Q1472">
        <v>5</v>
      </c>
      <c r="R1472">
        <v>2.7</v>
      </c>
      <c r="S1472">
        <v>1</v>
      </c>
      <c r="T1472" t="s">
        <v>22</v>
      </c>
      <c r="U1472">
        <f t="shared" si="45"/>
        <v>0</v>
      </c>
      <c r="V1472">
        <f>IF(Table2[[#This Row],[international_plan]]="yes",1,0)</f>
        <v>0</v>
      </c>
      <c r="W1472">
        <f>IF(Table2[[#This Row],[voice_mail_plan]]="yes",1,0)</f>
        <v>0</v>
      </c>
      <c r="X1472" t="str">
        <f t="shared" si="44"/>
        <v>High</v>
      </c>
      <c r="Y1472" t="str">
        <f>IF(Table2[[#This Row],[total_intl_charge]] &gt; AVERAGE($R$2:$R$4245),"High","Low")</f>
        <v>Low</v>
      </c>
      <c r="Z1472" t="str">
        <f>IF(AND(G1472&gt;AVERAGE(train!$G$2:$G$4251),K1472&gt;AVERAGE(train!$K$2:$K$4251)),"High Day &amp; Eve",IF(AND(G1472&gt;AVERAGE(train!$G$2:$G$4251),K1472&lt;=AVERAGE(train!$K$2:$K$4251)),"High Day Only",IF(AND(G1472&lt;=AVERAGE(train!$G$2:$G$4251),K1472&gt;AVERAGE(train!$K$2:$K$4251)),"High Eve Only","Low Usage")))</f>
        <v>High Eve Only</v>
      </c>
    </row>
    <row r="1473" spans="1:26">
      <c r="A1473" t="s">
        <v>66</v>
      </c>
      <c r="B1473">
        <v>23</v>
      </c>
      <c r="C1473" t="s">
        <v>28</v>
      </c>
      <c r="D1473" t="s">
        <v>22</v>
      </c>
      <c r="E1473" t="s">
        <v>22</v>
      </c>
      <c r="F1473">
        <v>0</v>
      </c>
      <c r="G1473">
        <v>113.1</v>
      </c>
      <c r="H1473">
        <v>74</v>
      </c>
      <c r="I1473">
        <v>19.23</v>
      </c>
      <c r="J1473">
        <v>168.8</v>
      </c>
      <c r="K1473">
        <v>95</v>
      </c>
      <c r="L1473">
        <v>14.35</v>
      </c>
      <c r="M1473">
        <v>262.89999999999998</v>
      </c>
      <c r="N1473">
        <v>126</v>
      </c>
      <c r="O1473">
        <v>11.83</v>
      </c>
      <c r="P1473">
        <v>6.9</v>
      </c>
      <c r="Q1473">
        <v>2</v>
      </c>
      <c r="R1473">
        <v>1.86</v>
      </c>
      <c r="S1473">
        <v>1</v>
      </c>
      <c r="T1473" t="s">
        <v>23</v>
      </c>
      <c r="U1473">
        <f t="shared" si="45"/>
        <v>1</v>
      </c>
      <c r="V1473">
        <f>IF(Table2[[#This Row],[international_plan]]="yes",1,0)</f>
        <v>0</v>
      </c>
      <c r="W1473">
        <f>IF(Table2[[#This Row],[voice_mail_plan]]="yes",1,0)</f>
        <v>0</v>
      </c>
      <c r="X1473" t="str">
        <f t="shared" si="44"/>
        <v>Low</v>
      </c>
      <c r="Y1473" t="str">
        <f>IF(Table2[[#This Row],[total_intl_charge]] &gt; AVERAGE($R$2:$R$4245),"High","Low")</f>
        <v>Low</v>
      </c>
      <c r="Z1473" t="str">
        <f>IF(AND(G1473&gt;AVERAGE(train!$G$2:$G$4251),K1473&gt;AVERAGE(train!$K$2:$K$4251)),"High Day &amp; Eve",IF(AND(G1473&gt;AVERAGE(train!$G$2:$G$4251),K1473&lt;=AVERAGE(train!$K$2:$K$4251)),"High Day Only",IF(AND(G1473&lt;=AVERAGE(train!$G$2:$G$4251),K1473&gt;AVERAGE(train!$K$2:$K$4251)),"High Eve Only","Low Usage")))</f>
        <v>Low Usage</v>
      </c>
    </row>
    <row r="1474" spans="1:26">
      <c r="A1474" t="s">
        <v>44</v>
      </c>
      <c r="B1474">
        <v>225</v>
      </c>
      <c r="C1474" t="s">
        <v>21</v>
      </c>
      <c r="D1474" t="s">
        <v>22</v>
      </c>
      <c r="E1474" t="s">
        <v>22</v>
      </c>
      <c r="F1474">
        <v>0</v>
      </c>
      <c r="G1474">
        <v>182.7</v>
      </c>
      <c r="H1474">
        <v>142</v>
      </c>
      <c r="I1474">
        <v>31.06</v>
      </c>
      <c r="J1474">
        <v>246.5</v>
      </c>
      <c r="K1474">
        <v>63</v>
      </c>
      <c r="L1474">
        <v>20.95</v>
      </c>
      <c r="M1474">
        <v>218</v>
      </c>
      <c r="N1474">
        <v>103</v>
      </c>
      <c r="O1474">
        <v>9.81</v>
      </c>
      <c r="P1474">
        <v>8.8000000000000007</v>
      </c>
      <c r="Q1474">
        <v>2</v>
      </c>
      <c r="R1474">
        <v>2.38</v>
      </c>
      <c r="S1474">
        <v>1</v>
      </c>
      <c r="T1474" t="s">
        <v>22</v>
      </c>
      <c r="U1474">
        <f t="shared" si="45"/>
        <v>0</v>
      </c>
      <c r="V1474">
        <f>IF(Table2[[#This Row],[international_plan]]="yes",1,0)</f>
        <v>0</v>
      </c>
      <c r="W1474">
        <f>IF(Table2[[#This Row],[voice_mail_plan]]="yes",1,0)</f>
        <v>0</v>
      </c>
      <c r="X1474" t="str">
        <f t="shared" ref="X1474:X1537" si="46">IF(B1474&lt;=$AC$3,"Low",IF(B1474&lt;=$AC$4,"Medium",IF(B1474&lt;=$AC$5,"High",IF(B1474&gt;=$AC$5,"Very High"))))</f>
        <v>Very High</v>
      </c>
      <c r="Y1474" t="str">
        <f>IF(Table2[[#This Row],[total_intl_charge]] &gt; AVERAGE($R$2:$R$4245),"High","Low")</f>
        <v>Low</v>
      </c>
      <c r="Z1474" t="str">
        <f>IF(AND(G1474&gt;AVERAGE(train!$G$2:$G$4251),K1474&gt;AVERAGE(train!$K$2:$K$4251)),"High Day &amp; Eve",IF(AND(G1474&gt;AVERAGE(train!$G$2:$G$4251),K1474&lt;=AVERAGE(train!$K$2:$K$4251)),"High Day Only",IF(AND(G1474&lt;=AVERAGE(train!$G$2:$G$4251),K1474&gt;AVERAGE(train!$K$2:$K$4251)),"High Eve Only","Low Usage")))</f>
        <v>High Day Only</v>
      </c>
    </row>
    <row r="1475" spans="1:26">
      <c r="A1475" t="s">
        <v>36</v>
      </c>
      <c r="B1475">
        <v>181</v>
      </c>
      <c r="C1475" t="s">
        <v>21</v>
      </c>
      <c r="D1475" t="s">
        <v>23</v>
      </c>
      <c r="E1475" t="s">
        <v>22</v>
      </c>
      <c r="F1475">
        <v>0</v>
      </c>
      <c r="G1475">
        <v>161.30000000000001</v>
      </c>
      <c r="H1475">
        <v>83</v>
      </c>
      <c r="I1475">
        <v>27.42</v>
      </c>
      <c r="J1475">
        <v>124.4</v>
      </c>
      <c r="K1475">
        <v>83</v>
      </c>
      <c r="L1475">
        <v>10.57</v>
      </c>
      <c r="M1475">
        <v>262</v>
      </c>
      <c r="N1475">
        <v>98</v>
      </c>
      <c r="O1475">
        <v>11.79</v>
      </c>
      <c r="P1475">
        <v>14.1</v>
      </c>
      <c r="Q1475">
        <v>3</v>
      </c>
      <c r="R1475">
        <v>3.81</v>
      </c>
      <c r="S1475">
        <v>0</v>
      </c>
      <c r="T1475" t="s">
        <v>23</v>
      </c>
      <c r="U1475">
        <f t="shared" ref="U1475:U1538" si="47">IF(T1475="yes",1,0)</f>
        <v>1</v>
      </c>
      <c r="V1475">
        <f>IF(Table2[[#This Row],[international_plan]]="yes",1,0)</f>
        <v>1</v>
      </c>
      <c r="W1475">
        <f>IF(Table2[[#This Row],[voice_mail_plan]]="yes",1,0)</f>
        <v>0</v>
      </c>
      <c r="X1475" t="str">
        <f t="shared" si="46"/>
        <v>Very High</v>
      </c>
      <c r="Y1475" t="str">
        <f>IF(Table2[[#This Row],[total_intl_charge]] &gt; AVERAGE($R$2:$R$4245),"High","Low")</f>
        <v>High</v>
      </c>
      <c r="Z1475" t="str">
        <f>IF(AND(G1475&gt;AVERAGE(train!$G$2:$G$4251),K1475&gt;AVERAGE(train!$K$2:$K$4251)),"High Day &amp; Eve",IF(AND(G1475&gt;AVERAGE(train!$G$2:$G$4251),K1475&lt;=AVERAGE(train!$K$2:$K$4251)),"High Day Only",IF(AND(G1475&lt;=AVERAGE(train!$G$2:$G$4251),K1475&gt;AVERAGE(train!$K$2:$K$4251)),"High Eve Only","Low Usage")))</f>
        <v>Low Usage</v>
      </c>
    </row>
    <row r="1476" spans="1:26">
      <c r="A1476" t="s">
        <v>64</v>
      </c>
      <c r="B1476">
        <v>63</v>
      </c>
      <c r="C1476" t="s">
        <v>21</v>
      </c>
      <c r="D1476" t="s">
        <v>22</v>
      </c>
      <c r="E1476" t="s">
        <v>22</v>
      </c>
      <c r="F1476">
        <v>0</v>
      </c>
      <c r="G1476">
        <v>142.5</v>
      </c>
      <c r="H1476">
        <v>92</v>
      </c>
      <c r="I1476">
        <v>24.23</v>
      </c>
      <c r="J1476">
        <v>208.3</v>
      </c>
      <c r="K1476">
        <v>102</v>
      </c>
      <c r="L1476">
        <v>17.71</v>
      </c>
      <c r="M1476">
        <v>228.9</v>
      </c>
      <c r="N1476">
        <v>120</v>
      </c>
      <c r="O1476">
        <v>10.3</v>
      </c>
      <c r="P1476">
        <v>7.5</v>
      </c>
      <c r="Q1476">
        <v>2</v>
      </c>
      <c r="R1476">
        <v>2.0299999999999998</v>
      </c>
      <c r="S1476">
        <v>2</v>
      </c>
      <c r="T1476" t="s">
        <v>22</v>
      </c>
      <c r="U1476">
        <f t="shared" si="47"/>
        <v>0</v>
      </c>
      <c r="V1476">
        <f>IF(Table2[[#This Row],[international_plan]]="yes",1,0)</f>
        <v>0</v>
      </c>
      <c r="W1476">
        <f>IF(Table2[[#This Row],[voice_mail_plan]]="yes",1,0)</f>
        <v>0</v>
      </c>
      <c r="X1476" t="str">
        <f t="shared" si="46"/>
        <v>Low</v>
      </c>
      <c r="Y1476" t="str">
        <f>IF(Table2[[#This Row],[total_intl_charge]] &gt; AVERAGE($R$2:$R$4245),"High","Low")</f>
        <v>Low</v>
      </c>
      <c r="Z1476" t="str">
        <f>IF(AND(G1476&gt;AVERAGE(train!$G$2:$G$4251),K1476&gt;AVERAGE(train!$K$2:$K$4251)),"High Day &amp; Eve",IF(AND(G1476&gt;AVERAGE(train!$G$2:$G$4251),K1476&lt;=AVERAGE(train!$K$2:$K$4251)),"High Day Only",IF(AND(G1476&lt;=AVERAGE(train!$G$2:$G$4251),K1476&gt;AVERAGE(train!$K$2:$K$4251)),"High Eve Only","Low Usage")))</f>
        <v>High Eve Only</v>
      </c>
    </row>
    <row r="1477" spans="1:26">
      <c r="A1477" t="s">
        <v>58</v>
      </c>
      <c r="B1477">
        <v>54</v>
      </c>
      <c r="C1477" t="s">
        <v>21</v>
      </c>
      <c r="D1477" t="s">
        <v>23</v>
      </c>
      <c r="E1477" t="s">
        <v>22</v>
      </c>
      <c r="F1477">
        <v>0</v>
      </c>
      <c r="G1477">
        <v>190.5</v>
      </c>
      <c r="H1477">
        <v>108</v>
      </c>
      <c r="I1477">
        <v>32.39</v>
      </c>
      <c r="J1477">
        <v>259.7</v>
      </c>
      <c r="K1477">
        <v>108</v>
      </c>
      <c r="L1477">
        <v>22.07</v>
      </c>
      <c r="M1477">
        <v>141.5</v>
      </c>
      <c r="N1477">
        <v>111</v>
      </c>
      <c r="O1477">
        <v>6.37</v>
      </c>
      <c r="P1477">
        <v>9.6999999999999993</v>
      </c>
      <c r="Q1477">
        <v>2</v>
      </c>
      <c r="R1477">
        <v>2.62</v>
      </c>
      <c r="S1477">
        <v>2</v>
      </c>
      <c r="T1477" t="s">
        <v>23</v>
      </c>
      <c r="U1477">
        <f t="shared" si="47"/>
        <v>1</v>
      </c>
      <c r="V1477">
        <f>IF(Table2[[#This Row],[international_plan]]="yes",1,0)</f>
        <v>1</v>
      </c>
      <c r="W1477">
        <f>IF(Table2[[#This Row],[voice_mail_plan]]="yes",1,0)</f>
        <v>0</v>
      </c>
      <c r="X1477" t="str">
        <f t="shared" si="46"/>
        <v>Low</v>
      </c>
      <c r="Y1477" t="str">
        <f>IF(Table2[[#This Row],[total_intl_charge]] &gt; AVERAGE($R$2:$R$4245),"High","Low")</f>
        <v>Low</v>
      </c>
      <c r="Z1477" t="str">
        <f>IF(AND(G1477&gt;AVERAGE(train!$G$2:$G$4251),K1477&gt;AVERAGE(train!$K$2:$K$4251)),"High Day &amp; Eve",IF(AND(G1477&gt;AVERAGE(train!$G$2:$G$4251),K1477&lt;=AVERAGE(train!$K$2:$K$4251)),"High Day Only",IF(AND(G1477&lt;=AVERAGE(train!$G$2:$G$4251),K1477&gt;AVERAGE(train!$K$2:$K$4251)),"High Eve Only","Low Usage")))</f>
        <v>High Day &amp; Eve</v>
      </c>
    </row>
    <row r="1478" spans="1:26">
      <c r="A1478" t="s">
        <v>29</v>
      </c>
      <c r="B1478">
        <v>80</v>
      </c>
      <c r="C1478" t="s">
        <v>25</v>
      </c>
      <c r="D1478" t="s">
        <v>23</v>
      </c>
      <c r="E1478" t="s">
        <v>23</v>
      </c>
      <c r="F1478">
        <v>15</v>
      </c>
      <c r="G1478">
        <v>159.30000000000001</v>
      </c>
      <c r="H1478">
        <v>110</v>
      </c>
      <c r="I1478">
        <v>27.08</v>
      </c>
      <c r="J1478">
        <v>170.6</v>
      </c>
      <c r="K1478">
        <v>120</v>
      </c>
      <c r="L1478">
        <v>14.5</v>
      </c>
      <c r="M1478">
        <v>141.19999999999999</v>
      </c>
      <c r="N1478">
        <v>82</v>
      </c>
      <c r="O1478">
        <v>6.35</v>
      </c>
      <c r="P1478">
        <v>11.9</v>
      </c>
      <c r="Q1478">
        <v>5</v>
      </c>
      <c r="R1478">
        <v>3.21</v>
      </c>
      <c r="S1478">
        <v>1</v>
      </c>
      <c r="T1478" t="s">
        <v>22</v>
      </c>
      <c r="U1478">
        <f t="shared" si="47"/>
        <v>0</v>
      </c>
      <c r="V1478">
        <f>IF(Table2[[#This Row],[international_plan]]="yes",1,0)</f>
        <v>1</v>
      </c>
      <c r="W1478">
        <f>IF(Table2[[#This Row],[voice_mail_plan]]="yes",1,0)</f>
        <v>1</v>
      </c>
      <c r="X1478" t="str">
        <f t="shared" si="46"/>
        <v>Medium</v>
      </c>
      <c r="Y1478" t="str">
        <f>IF(Table2[[#This Row],[total_intl_charge]] &gt; AVERAGE($R$2:$R$4245),"High","Low")</f>
        <v>High</v>
      </c>
      <c r="Z1478" t="str">
        <f>IF(AND(G1478&gt;AVERAGE(train!$G$2:$G$4251),K1478&gt;AVERAGE(train!$K$2:$K$4251)),"High Day &amp; Eve",IF(AND(G1478&gt;AVERAGE(train!$G$2:$G$4251),K1478&lt;=AVERAGE(train!$K$2:$K$4251)),"High Day Only",IF(AND(G1478&lt;=AVERAGE(train!$G$2:$G$4251),K1478&gt;AVERAGE(train!$K$2:$K$4251)),"High Eve Only","Low Usage")))</f>
        <v>High Eve Only</v>
      </c>
    </row>
    <row r="1479" spans="1:26">
      <c r="A1479" t="s">
        <v>58</v>
      </c>
      <c r="B1479">
        <v>118</v>
      </c>
      <c r="C1479" t="s">
        <v>25</v>
      </c>
      <c r="D1479" t="s">
        <v>23</v>
      </c>
      <c r="E1479" t="s">
        <v>23</v>
      </c>
      <c r="F1479">
        <v>39</v>
      </c>
      <c r="G1479">
        <v>153.80000000000001</v>
      </c>
      <c r="H1479">
        <v>106</v>
      </c>
      <c r="I1479">
        <v>26.15</v>
      </c>
      <c r="J1479">
        <v>123.3</v>
      </c>
      <c r="K1479">
        <v>111</v>
      </c>
      <c r="L1479">
        <v>10.48</v>
      </c>
      <c r="M1479">
        <v>117.8</v>
      </c>
      <c r="N1479">
        <v>103</v>
      </c>
      <c r="O1479">
        <v>5.3</v>
      </c>
      <c r="P1479">
        <v>9.1999999999999993</v>
      </c>
      <c r="Q1479">
        <v>6</v>
      </c>
      <c r="R1479">
        <v>2.48</v>
      </c>
      <c r="S1479">
        <v>1</v>
      </c>
      <c r="T1479" t="s">
        <v>22</v>
      </c>
      <c r="U1479">
        <f t="shared" si="47"/>
        <v>0</v>
      </c>
      <c r="V1479">
        <f>IF(Table2[[#This Row],[international_plan]]="yes",1,0)</f>
        <v>1</v>
      </c>
      <c r="W1479">
        <f>IF(Table2[[#This Row],[voice_mail_plan]]="yes",1,0)</f>
        <v>1</v>
      </c>
      <c r="X1479" t="str">
        <f t="shared" si="46"/>
        <v>High</v>
      </c>
      <c r="Y1479" t="str">
        <f>IF(Table2[[#This Row],[total_intl_charge]] &gt; AVERAGE($R$2:$R$4245),"High","Low")</f>
        <v>Low</v>
      </c>
      <c r="Z1479" t="str">
        <f>IF(AND(G1479&gt;AVERAGE(train!$G$2:$G$4251),K1479&gt;AVERAGE(train!$K$2:$K$4251)),"High Day &amp; Eve",IF(AND(G1479&gt;AVERAGE(train!$G$2:$G$4251),K1479&lt;=AVERAGE(train!$K$2:$K$4251)),"High Day Only",IF(AND(G1479&lt;=AVERAGE(train!$G$2:$G$4251),K1479&gt;AVERAGE(train!$K$2:$K$4251)),"High Eve Only","Low Usage")))</f>
        <v>High Eve Only</v>
      </c>
    </row>
    <row r="1480" spans="1:26">
      <c r="A1480" t="s">
        <v>24</v>
      </c>
      <c r="B1480">
        <v>42</v>
      </c>
      <c r="C1480" t="s">
        <v>25</v>
      </c>
      <c r="D1480" t="s">
        <v>23</v>
      </c>
      <c r="E1480" t="s">
        <v>22</v>
      </c>
      <c r="F1480">
        <v>0</v>
      </c>
      <c r="G1480">
        <v>180.7</v>
      </c>
      <c r="H1480">
        <v>127</v>
      </c>
      <c r="I1480">
        <v>30.72</v>
      </c>
      <c r="J1480">
        <v>174.6</v>
      </c>
      <c r="K1480">
        <v>94</v>
      </c>
      <c r="L1480">
        <v>14.84</v>
      </c>
      <c r="M1480">
        <v>165.3</v>
      </c>
      <c r="N1480">
        <v>114</v>
      </c>
      <c r="O1480">
        <v>7.44</v>
      </c>
      <c r="P1480">
        <v>12</v>
      </c>
      <c r="Q1480">
        <v>6</v>
      </c>
      <c r="R1480">
        <v>3.24</v>
      </c>
      <c r="S1480">
        <v>2</v>
      </c>
      <c r="T1480" t="s">
        <v>22</v>
      </c>
      <c r="U1480">
        <f t="shared" si="47"/>
        <v>0</v>
      </c>
      <c r="V1480">
        <f>IF(Table2[[#This Row],[international_plan]]="yes",1,0)</f>
        <v>1</v>
      </c>
      <c r="W1480">
        <f>IF(Table2[[#This Row],[voice_mail_plan]]="yes",1,0)</f>
        <v>0</v>
      </c>
      <c r="X1480" t="str">
        <f t="shared" si="46"/>
        <v>Low</v>
      </c>
      <c r="Y1480" t="str">
        <f>IF(Table2[[#This Row],[total_intl_charge]] &gt; AVERAGE($R$2:$R$4245),"High","Low")</f>
        <v>High</v>
      </c>
      <c r="Z1480" t="str">
        <f>IF(AND(G1480&gt;AVERAGE(train!$G$2:$G$4251),K1480&gt;AVERAGE(train!$K$2:$K$4251)),"High Day &amp; Eve",IF(AND(G1480&gt;AVERAGE(train!$G$2:$G$4251),K1480&lt;=AVERAGE(train!$K$2:$K$4251)),"High Day Only",IF(AND(G1480&lt;=AVERAGE(train!$G$2:$G$4251),K1480&gt;AVERAGE(train!$K$2:$K$4251)),"High Eve Only","Low Usage")))</f>
        <v>High Day Only</v>
      </c>
    </row>
    <row r="1481" spans="1:26">
      <c r="A1481" t="s">
        <v>20</v>
      </c>
      <c r="B1481">
        <v>134</v>
      </c>
      <c r="C1481" t="s">
        <v>25</v>
      </c>
      <c r="D1481" t="s">
        <v>22</v>
      </c>
      <c r="E1481" t="s">
        <v>22</v>
      </c>
      <c r="F1481">
        <v>0</v>
      </c>
      <c r="G1481">
        <v>202.7</v>
      </c>
      <c r="H1481">
        <v>105</v>
      </c>
      <c r="I1481">
        <v>34.46</v>
      </c>
      <c r="J1481">
        <v>224.9</v>
      </c>
      <c r="K1481">
        <v>90</v>
      </c>
      <c r="L1481">
        <v>19.12</v>
      </c>
      <c r="M1481">
        <v>253.9</v>
      </c>
      <c r="N1481">
        <v>108</v>
      </c>
      <c r="O1481">
        <v>11.43</v>
      </c>
      <c r="P1481">
        <v>12.1</v>
      </c>
      <c r="Q1481">
        <v>7</v>
      </c>
      <c r="R1481">
        <v>3.27</v>
      </c>
      <c r="S1481">
        <v>0</v>
      </c>
      <c r="T1481" t="s">
        <v>22</v>
      </c>
      <c r="U1481">
        <f t="shared" si="47"/>
        <v>0</v>
      </c>
      <c r="V1481">
        <f>IF(Table2[[#This Row],[international_plan]]="yes",1,0)</f>
        <v>0</v>
      </c>
      <c r="W1481">
        <f>IF(Table2[[#This Row],[voice_mail_plan]]="yes",1,0)</f>
        <v>0</v>
      </c>
      <c r="X1481" t="str">
        <f t="shared" si="46"/>
        <v>Very High</v>
      </c>
      <c r="Y1481" t="str">
        <f>IF(Table2[[#This Row],[total_intl_charge]] &gt; AVERAGE($R$2:$R$4245),"High","Low")</f>
        <v>High</v>
      </c>
      <c r="Z1481" t="str">
        <f>IF(AND(G1481&gt;AVERAGE(train!$G$2:$G$4251),K1481&gt;AVERAGE(train!$K$2:$K$4251)),"High Day &amp; Eve",IF(AND(G1481&gt;AVERAGE(train!$G$2:$G$4251),K1481&lt;=AVERAGE(train!$K$2:$K$4251)),"High Day Only",IF(AND(G1481&lt;=AVERAGE(train!$G$2:$G$4251),K1481&gt;AVERAGE(train!$K$2:$K$4251)),"High Eve Only","Low Usage")))</f>
        <v>High Day Only</v>
      </c>
    </row>
    <row r="1482" spans="1:26">
      <c r="A1482" t="s">
        <v>39</v>
      </c>
      <c r="B1482">
        <v>66</v>
      </c>
      <c r="C1482" t="s">
        <v>21</v>
      </c>
      <c r="D1482" t="s">
        <v>22</v>
      </c>
      <c r="E1482" t="s">
        <v>23</v>
      </c>
      <c r="F1482">
        <v>35</v>
      </c>
      <c r="G1482">
        <v>190.8</v>
      </c>
      <c r="H1482">
        <v>100</v>
      </c>
      <c r="I1482">
        <v>32.44</v>
      </c>
      <c r="J1482">
        <v>261.3</v>
      </c>
      <c r="K1482">
        <v>93</v>
      </c>
      <c r="L1482">
        <v>22.21</v>
      </c>
      <c r="M1482">
        <v>209.5</v>
      </c>
      <c r="N1482">
        <v>108</v>
      </c>
      <c r="O1482">
        <v>9.43</v>
      </c>
      <c r="P1482">
        <v>8.9</v>
      </c>
      <c r="Q1482">
        <v>6</v>
      </c>
      <c r="R1482">
        <v>2.4</v>
      </c>
      <c r="S1482">
        <v>0</v>
      </c>
      <c r="T1482" t="s">
        <v>22</v>
      </c>
      <c r="U1482">
        <f t="shared" si="47"/>
        <v>0</v>
      </c>
      <c r="V1482">
        <f>IF(Table2[[#This Row],[international_plan]]="yes",1,0)</f>
        <v>0</v>
      </c>
      <c r="W1482">
        <f>IF(Table2[[#This Row],[voice_mail_plan]]="yes",1,0)</f>
        <v>1</v>
      </c>
      <c r="X1482" t="str">
        <f t="shared" si="46"/>
        <v>Low</v>
      </c>
      <c r="Y1482" t="str">
        <f>IF(Table2[[#This Row],[total_intl_charge]] &gt; AVERAGE($R$2:$R$4245),"High","Low")</f>
        <v>Low</v>
      </c>
      <c r="Z1482" t="str">
        <f>IF(AND(G1482&gt;AVERAGE(train!$G$2:$G$4251),K1482&gt;AVERAGE(train!$K$2:$K$4251)),"High Day &amp; Eve",IF(AND(G1482&gt;AVERAGE(train!$G$2:$G$4251),K1482&lt;=AVERAGE(train!$K$2:$K$4251)),"High Day Only",IF(AND(G1482&lt;=AVERAGE(train!$G$2:$G$4251),K1482&gt;AVERAGE(train!$K$2:$K$4251)),"High Eve Only","Low Usage")))</f>
        <v>High Day Only</v>
      </c>
    </row>
    <row r="1483" spans="1:26">
      <c r="A1483" t="s">
        <v>71</v>
      </c>
      <c r="B1483">
        <v>127</v>
      </c>
      <c r="C1483" t="s">
        <v>21</v>
      </c>
      <c r="D1483" t="s">
        <v>22</v>
      </c>
      <c r="E1483" t="s">
        <v>23</v>
      </c>
      <c r="F1483">
        <v>28</v>
      </c>
      <c r="G1483">
        <v>235.6</v>
      </c>
      <c r="H1483">
        <v>124</v>
      </c>
      <c r="I1483">
        <v>40.049999999999997</v>
      </c>
      <c r="J1483">
        <v>236.8</v>
      </c>
      <c r="K1483">
        <v>113</v>
      </c>
      <c r="L1483">
        <v>20.13</v>
      </c>
      <c r="M1483">
        <v>241.2</v>
      </c>
      <c r="N1483">
        <v>127</v>
      </c>
      <c r="O1483">
        <v>10.85</v>
      </c>
      <c r="P1483">
        <v>7.7</v>
      </c>
      <c r="Q1483">
        <v>2</v>
      </c>
      <c r="R1483">
        <v>2.08</v>
      </c>
      <c r="S1483">
        <v>1</v>
      </c>
      <c r="T1483" t="s">
        <v>22</v>
      </c>
      <c r="U1483">
        <f t="shared" si="47"/>
        <v>0</v>
      </c>
      <c r="V1483">
        <f>IF(Table2[[#This Row],[international_plan]]="yes",1,0)</f>
        <v>0</v>
      </c>
      <c r="W1483">
        <f>IF(Table2[[#This Row],[voice_mail_plan]]="yes",1,0)</f>
        <v>1</v>
      </c>
      <c r="X1483" t="str">
        <f t="shared" si="46"/>
        <v>High</v>
      </c>
      <c r="Y1483" t="str">
        <f>IF(Table2[[#This Row],[total_intl_charge]] &gt; AVERAGE($R$2:$R$4245),"High","Low")</f>
        <v>Low</v>
      </c>
      <c r="Z1483" t="str">
        <f>IF(AND(G1483&gt;AVERAGE(train!$G$2:$G$4251),K1483&gt;AVERAGE(train!$K$2:$K$4251)),"High Day &amp; Eve",IF(AND(G1483&gt;AVERAGE(train!$G$2:$G$4251),K1483&lt;=AVERAGE(train!$K$2:$K$4251)),"High Day Only",IF(AND(G1483&lt;=AVERAGE(train!$G$2:$G$4251),K1483&gt;AVERAGE(train!$K$2:$K$4251)),"High Eve Only","Low Usage")))</f>
        <v>High Day &amp; Eve</v>
      </c>
    </row>
    <row r="1484" spans="1:26">
      <c r="A1484" t="s">
        <v>45</v>
      </c>
      <c r="B1484">
        <v>146</v>
      </c>
      <c r="C1484" t="s">
        <v>28</v>
      </c>
      <c r="D1484" t="s">
        <v>22</v>
      </c>
      <c r="E1484" t="s">
        <v>22</v>
      </c>
      <c r="F1484">
        <v>0</v>
      </c>
      <c r="G1484">
        <v>189.3</v>
      </c>
      <c r="H1484">
        <v>77</v>
      </c>
      <c r="I1484">
        <v>32.18</v>
      </c>
      <c r="J1484">
        <v>155.9</v>
      </c>
      <c r="K1484">
        <v>128</v>
      </c>
      <c r="L1484">
        <v>13.25</v>
      </c>
      <c r="M1484">
        <v>186</v>
      </c>
      <c r="N1484">
        <v>83</v>
      </c>
      <c r="O1484">
        <v>8.3699999999999992</v>
      </c>
      <c r="P1484">
        <v>7.4</v>
      </c>
      <c r="Q1484">
        <v>3</v>
      </c>
      <c r="R1484">
        <v>2</v>
      </c>
      <c r="S1484">
        <v>0</v>
      </c>
      <c r="T1484" t="s">
        <v>22</v>
      </c>
      <c r="U1484">
        <f t="shared" si="47"/>
        <v>0</v>
      </c>
      <c r="V1484">
        <f>IF(Table2[[#This Row],[international_plan]]="yes",1,0)</f>
        <v>0</v>
      </c>
      <c r="W1484">
        <f>IF(Table2[[#This Row],[voice_mail_plan]]="yes",1,0)</f>
        <v>0</v>
      </c>
      <c r="X1484" t="str">
        <f t="shared" si="46"/>
        <v>Very High</v>
      </c>
      <c r="Y1484" t="str">
        <f>IF(Table2[[#This Row],[total_intl_charge]] &gt; AVERAGE($R$2:$R$4245),"High","Low")</f>
        <v>Low</v>
      </c>
      <c r="Z1484" t="str">
        <f>IF(AND(G1484&gt;AVERAGE(train!$G$2:$G$4251),K1484&gt;AVERAGE(train!$K$2:$K$4251)),"High Day &amp; Eve",IF(AND(G1484&gt;AVERAGE(train!$G$2:$G$4251),K1484&lt;=AVERAGE(train!$K$2:$K$4251)),"High Day Only",IF(AND(G1484&lt;=AVERAGE(train!$G$2:$G$4251),K1484&gt;AVERAGE(train!$K$2:$K$4251)),"High Eve Only","Low Usage")))</f>
        <v>High Day &amp; Eve</v>
      </c>
    </row>
    <row r="1485" spans="1:26">
      <c r="A1485" t="s">
        <v>44</v>
      </c>
      <c r="B1485">
        <v>93</v>
      </c>
      <c r="C1485" t="s">
        <v>25</v>
      </c>
      <c r="D1485" t="s">
        <v>22</v>
      </c>
      <c r="E1485" t="s">
        <v>23</v>
      </c>
      <c r="F1485">
        <v>42</v>
      </c>
      <c r="G1485">
        <v>166.9</v>
      </c>
      <c r="H1485">
        <v>101</v>
      </c>
      <c r="I1485">
        <v>28.37</v>
      </c>
      <c r="J1485">
        <v>273.2</v>
      </c>
      <c r="K1485">
        <v>84</v>
      </c>
      <c r="L1485">
        <v>23.22</v>
      </c>
      <c r="M1485">
        <v>171</v>
      </c>
      <c r="N1485">
        <v>106</v>
      </c>
      <c r="O1485">
        <v>7.69</v>
      </c>
      <c r="P1485">
        <v>11.5</v>
      </c>
      <c r="Q1485">
        <v>1</v>
      </c>
      <c r="R1485">
        <v>3.11</v>
      </c>
      <c r="S1485">
        <v>1</v>
      </c>
      <c r="T1485" t="s">
        <v>22</v>
      </c>
      <c r="U1485">
        <f t="shared" si="47"/>
        <v>0</v>
      </c>
      <c r="V1485">
        <f>IF(Table2[[#This Row],[international_plan]]="yes",1,0)</f>
        <v>0</v>
      </c>
      <c r="W1485">
        <f>IF(Table2[[#This Row],[voice_mail_plan]]="yes",1,0)</f>
        <v>1</v>
      </c>
      <c r="X1485" t="str">
        <f t="shared" si="46"/>
        <v>Medium</v>
      </c>
      <c r="Y1485" t="str">
        <f>IF(Table2[[#This Row],[total_intl_charge]] &gt; AVERAGE($R$2:$R$4245),"High","Low")</f>
        <v>High</v>
      </c>
      <c r="Z1485" t="str">
        <f>IF(AND(G1485&gt;AVERAGE(train!$G$2:$G$4251),K1485&gt;AVERAGE(train!$K$2:$K$4251)),"High Day &amp; Eve",IF(AND(G1485&gt;AVERAGE(train!$G$2:$G$4251),K1485&lt;=AVERAGE(train!$K$2:$K$4251)),"High Day Only",IF(AND(G1485&lt;=AVERAGE(train!$G$2:$G$4251),K1485&gt;AVERAGE(train!$K$2:$K$4251)),"High Eve Only","Low Usage")))</f>
        <v>Low Usage</v>
      </c>
    </row>
    <row r="1486" spans="1:26">
      <c r="A1486" t="s">
        <v>74</v>
      </c>
      <c r="B1486">
        <v>77</v>
      </c>
      <c r="C1486" t="s">
        <v>21</v>
      </c>
      <c r="D1486" t="s">
        <v>22</v>
      </c>
      <c r="E1486" t="s">
        <v>22</v>
      </c>
      <c r="F1486">
        <v>0</v>
      </c>
      <c r="G1486">
        <v>245.2</v>
      </c>
      <c r="H1486">
        <v>87</v>
      </c>
      <c r="I1486">
        <v>41.68</v>
      </c>
      <c r="J1486">
        <v>254.1</v>
      </c>
      <c r="K1486">
        <v>83</v>
      </c>
      <c r="L1486">
        <v>21.6</v>
      </c>
      <c r="M1486">
        <v>239.4</v>
      </c>
      <c r="N1486">
        <v>91</v>
      </c>
      <c r="O1486">
        <v>10.77</v>
      </c>
      <c r="P1486">
        <v>7.5</v>
      </c>
      <c r="Q1486">
        <v>4</v>
      </c>
      <c r="R1486">
        <v>2.0299999999999998</v>
      </c>
      <c r="S1486">
        <v>0</v>
      </c>
      <c r="T1486" t="s">
        <v>23</v>
      </c>
      <c r="U1486">
        <f t="shared" si="47"/>
        <v>1</v>
      </c>
      <c r="V1486">
        <f>IF(Table2[[#This Row],[international_plan]]="yes",1,0)</f>
        <v>0</v>
      </c>
      <c r="W1486">
        <f>IF(Table2[[#This Row],[voice_mail_plan]]="yes",1,0)</f>
        <v>0</v>
      </c>
      <c r="X1486" t="str">
        <f t="shared" si="46"/>
        <v>Medium</v>
      </c>
      <c r="Y1486" t="str">
        <f>IF(Table2[[#This Row],[total_intl_charge]] &gt; AVERAGE($R$2:$R$4245),"High","Low")</f>
        <v>Low</v>
      </c>
      <c r="Z1486" t="str">
        <f>IF(AND(G1486&gt;AVERAGE(train!$G$2:$G$4251),K1486&gt;AVERAGE(train!$K$2:$K$4251)),"High Day &amp; Eve",IF(AND(G1486&gt;AVERAGE(train!$G$2:$G$4251),K1486&lt;=AVERAGE(train!$K$2:$K$4251)),"High Day Only",IF(AND(G1486&lt;=AVERAGE(train!$G$2:$G$4251),K1486&gt;AVERAGE(train!$K$2:$K$4251)),"High Eve Only","Low Usage")))</f>
        <v>High Day Only</v>
      </c>
    </row>
    <row r="1487" spans="1:26">
      <c r="A1487" t="s">
        <v>61</v>
      </c>
      <c r="B1487">
        <v>111</v>
      </c>
      <c r="C1487" t="s">
        <v>21</v>
      </c>
      <c r="D1487" t="s">
        <v>22</v>
      </c>
      <c r="E1487" t="s">
        <v>22</v>
      </c>
      <c r="F1487">
        <v>0</v>
      </c>
      <c r="G1487">
        <v>132.6</v>
      </c>
      <c r="H1487">
        <v>125</v>
      </c>
      <c r="I1487">
        <v>22.54</v>
      </c>
      <c r="J1487">
        <v>221.1</v>
      </c>
      <c r="K1487">
        <v>67</v>
      </c>
      <c r="L1487">
        <v>18.79</v>
      </c>
      <c r="M1487">
        <v>127.9</v>
      </c>
      <c r="N1487">
        <v>101</v>
      </c>
      <c r="O1487">
        <v>5.76</v>
      </c>
      <c r="P1487">
        <v>12.7</v>
      </c>
      <c r="Q1487">
        <v>2</v>
      </c>
      <c r="R1487">
        <v>3.43</v>
      </c>
      <c r="S1487">
        <v>4</v>
      </c>
      <c r="T1487" t="s">
        <v>23</v>
      </c>
      <c r="U1487">
        <f t="shared" si="47"/>
        <v>1</v>
      </c>
      <c r="V1487">
        <f>IF(Table2[[#This Row],[international_plan]]="yes",1,0)</f>
        <v>0</v>
      </c>
      <c r="W1487">
        <f>IF(Table2[[#This Row],[voice_mail_plan]]="yes",1,0)</f>
        <v>0</v>
      </c>
      <c r="X1487" t="str">
        <f t="shared" si="46"/>
        <v>High</v>
      </c>
      <c r="Y1487" t="str">
        <f>IF(Table2[[#This Row],[total_intl_charge]] &gt; AVERAGE($R$2:$R$4245),"High","Low")</f>
        <v>High</v>
      </c>
      <c r="Z1487" t="str">
        <f>IF(AND(G1487&gt;AVERAGE(train!$G$2:$G$4251),K1487&gt;AVERAGE(train!$K$2:$K$4251)),"High Day &amp; Eve",IF(AND(G1487&gt;AVERAGE(train!$G$2:$G$4251),K1487&lt;=AVERAGE(train!$K$2:$K$4251)),"High Day Only",IF(AND(G1487&lt;=AVERAGE(train!$G$2:$G$4251),K1487&gt;AVERAGE(train!$K$2:$K$4251)),"High Eve Only","Low Usage")))</f>
        <v>Low Usage</v>
      </c>
    </row>
    <row r="1488" spans="1:26">
      <c r="A1488" t="s">
        <v>24</v>
      </c>
      <c r="B1488">
        <v>125</v>
      </c>
      <c r="C1488" t="s">
        <v>21</v>
      </c>
      <c r="D1488" t="s">
        <v>22</v>
      </c>
      <c r="E1488" t="s">
        <v>22</v>
      </c>
      <c r="F1488">
        <v>0</v>
      </c>
      <c r="G1488">
        <v>182.3</v>
      </c>
      <c r="H1488">
        <v>64</v>
      </c>
      <c r="I1488">
        <v>30.99</v>
      </c>
      <c r="J1488">
        <v>139.80000000000001</v>
      </c>
      <c r="K1488">
        <v>121</v>
      </c>
      <c r="L1488">
        <v>11.88</v>
      </c>
      <c r="M1488">
        <v>171.6</v>
      </c>
      <c r="N1488">
        <v>96</v>
      </c>
      <c r="O1488">
        <v>7.72</v>
      </c>
      <c r="P1488">
        <v>11.6</v>
      </c>
      <c r="Q1488">
        <v>7</v>
      </c>
      <c r="R1488">
        <v>3.13</v>
      </c>
      <c r="S1488">
        <v>2</v>
      </c>
      <c r="T1488" t="s">
        <v>22</v>
      </c>
      <c r="U1488">
        <f t="shared" si="47"/>
        <v>0</v>
      </c>
      <c r="V1488">
        <f>IF(Table2[[#This Row],[international_plan]]="yes",1,0)</f>
        <v>0</v>
      </c>
      <c r="W1488">
        <f>IF(Table2[[#This Row],[voice_mail_plan]]="yes",1,0)</f>
        <v>0</v>
      </c>
      <c r="X1488" t="str">
        <f t="shared" si="46"/>
        <v>High</v>
      </c>
      <c r="Y1488" t="str">
        <f>IF(Table2[[#This Row],[total_intl_charge]] &gt; AVERAGE($R$2:$R$4245),"High","Low")</f>
        <v>High</v>
      </c>
      <c r="Z1488" t="str">
        <f>IF(AND(G1488&gt;AVERAGE(train!$G$2:$G$4251),K1488&gt;AVERAGE(train!$K$2:$K$4251)),"High Day &amp; Eve",IF(AND(G1488&gt;AVERAGE(train!$G$2:$G$4251),K1488&lt;=AVERAGE(train!$K$2:$K$4251)),"High Day Only",IF(AND(G1488&lt;=AVERAGE(train!$G$2:$G$4251),K1488&gt;AVERAGE(train!$K$2:$K$4251)),"High Eve Only","Low Usage")))</f>
        <v>High Day &amp; Eve</v>
      </c>
    </row>
    <row r="1489" spans="1:26">
      <c r="A1489" t="s">
        <v>68</v>
      </c>
      <c r="B1489">
        <v>115</v>
      </c>
      <c r="C1489" t="s">
        <v>28</v>
      </c>
      <c r="D1489" t="s">
        <v>22</v>
      </c>
      <c r="E1489" t="s">
        <v>23</v>
      </c>
      <c r="F1489">
        <v>14</v>
      </c>
      <c r="G1489">
        <v>192.3</v>
      </c>
      <c r="H1489">
        <v>86</v>
      </c>
      <c r="I1489">
        <v>32.69</v>
      </c>
      <c r="J1489">
        <v>88.7</v>
      </c>
      <c r="K1489">
        <v>90</v>
      </c>
      <c r="L1489">
        <v>7.54</v>
      </c>
      <c r="M1489">
        <v>229.4</v>
      </c>
      <c r="N1489">
        <v>120</v>
      </c>
      <c r="O1489">
        <v>10.32</v>
      </c>
      <c r="P1489">
        <v>10.5</v>
      </c>
      <c r="Q1489">
        <v>3</v>
      </c>
      <c r="R1489">
        <v>2.84</v>
      </c>
      <c r="S1489">
        <v>2</v>
      </c>
      <c r="T1489" t="s">
        <v>22</v>
      </c>
      <c r="U1489">
        <f t="shared" si="47"/>
        <v>0</v>
      </c>
      <c r="V1489">
        <f>IF(Table2[[#This Row],[international_plan]]="yes",1,0)</f>
        <v>0</v>
      </c>
      <c r="W1489">
        <f>IF(Table2[[#This Row],[voice_mail_plan]]="yes",1,0)</f>
        <v>1</v>
      </c>
      <c r="X1489" t="str">
        <f t="shared" si="46"/>
        <v>High</v>
      </c>
      <c r="Y1489" t="str">
        <f>IF(Table2[[#This Row],[total_intl_charge]] &gt; AVERAGE($R$2:$R$4245),"High","Low")</f>
        <v>High</v>
      </c>
      <c r="Z1489" t="str">
        <f>IF(AND(G1489&gt;AVERAGE(train!$G$2:$G$4251),K1489&gt;AVERAGE(train!$K$2:$K$4251)),"High Day &amp; Eve",IF(AND(G1489&gt;AVERAGE(train!$G$2:$G$4251),K1489&lt;=AVERAGE(train!$K$2:$K$4251)),"High Day Only",IF(AND(G1489&lt;=AVERAGE(train!$G$2:$G$4251),K1489&gt;AVERAGE(train!$K$2:$K$4251)),"High Eve Only","Low Usage")))</f>
        <v>High Day Only</v>
      </c>
    </row>
    <row r="1490" spans="1:26">
      <c r="A1490" t="s">
        <v>60</v>
      </c>
      <c r="B1490">
        <v>115</v>
      </c>
      <c r="C1490" t="s">
        <v>28</v>
      </c>
      <c r="D1490" t="s">
        <v>23</v>
      </c>
      <c r="E1490" t="s">
        <v>22</v>
      </c>
      <c r="F1490">
        <v>0</v>
      </c>
      <c r="G1490">
        <v>122</v>
      </c>
      <c r="H1490">
        <v>110</v>
      </c>
      <c r="I1490">
        <v>20.74</v>
      </c>
      <c r="J1490">
        <v>220.2</v>
      </c>
      <c r="K1490">
        <v>100</v>
      </c>
      <c r="L1490">
        <v>18.72</v>
      </c>
      <c r="M1490">
        <v>179.7</v>
      </c>
      <c r="N1490">
        <v>124</v>
      </c>
      <c r="O1490">
        <v>8.09</v>
      </c>
      <c r="P1490">
        <v>10.8</v>
      </c>
      <c r="Q1490">
        <v>2</v>
      </c>
      <c r="R1490">
        <v>2.92</v>
      </c>
      <c r="S1490">
        <v>2</v>
      </c>
      <c r="T1490" t="s">
        <v>23</v>
      </c>
      <c r="U1490">
        <f t="shared" si="47"/>
        <v>1</v>
      </c>
      <c r="V1490">
        <f>IF(Table2[[#This Row],[international_plan]]="yes",1,0)</f>
        <v>1</v>
      </c>
      <c r="W1490">
        <f>IF(Table2[[#This Row],[voice_mail_plan]]="yes",1,0)</f>
        <v>0</v>
      </c>
      <c r="X1490" t="str">
        <f t="shared" si="46"/>
        <v>High</v>
      </c>
      <c r="Y1490" t="str">
        <f>IF(Table2[[#This Row],[total_intl_charge]] &gt; AVERAGE($R$2:$R$4245),"High","Low")</f>
        <v>High</v>
      </c>
      <c r="Z1490" t="str">
        <f>IF(AND(G1490&gt;AVERAGE(train!$G$2:$G$4251),K1490&gt;AVERAGE(train!$K$2:$K$4251)),"High Day &amp; Eve",IF(AND(G1490&gt;AVERAGE(train!$G$2:$G$4251),K1490&lt;=AVERAGE(train!$K$2:$K$4251)),"High Day Only",IF(AND(G1490&lt;=AVERAGE(train!$G$2:$G$4251),K1490&gt;AVERAGE(train!$K$2:$K$4251)),"High Eve Only","Low Usage")))</f>
        <v>Low Usage</v>
      </c>
    </row>
    <row r="1491" spans="1:26">
      <c r="A1491" t="s">
        <v>58</v>
      </c>
      <c r="B1491">
        <v>114</v>
      </c>
      <c r="C1491" t="s">
        <v>25</v>
      </c>
      <c r="D1491" t="s">
        <v>22</v>
      </c>
      <c r="E1491" t="s">
        <v>22</v>
      </c>
      <c r="F1491">
        <v>0</v>
      </c>
      <c r="G1491">
        <v>193</v>
      </c>
      <c r="H1491">
        <v>101</v>
      </c>
      <c r="I1491">
        <v>32.81</v>
      </c>
      <c r="J1491">
        <v>250</v>
      </c>
      <c r="K1491">
        <v>81</v>
      </c>
      <c r="L1491">
        <v>21.25</v>
      </c>
      <c r="M1491">
        <v>133.30000000000001</v>
      </c>
      <c r="N1491">
        <v>79</v>
      </c>
      <c r="O1491">
        <v>6</v>
      </c>
      <c r="P1491">
        <v>9.6</v>
      </c>
      <c r="Q1491">
        <v>2</v>
      </c>
      <c r="R1491">
        <v>2.59</v>
      </c>
      <c r="S1491">
        <v>2</v>
      </c>
      <c r="T1491" t="s">
        <v>22</v>
      </c>
      <c r="U1491">
        <f t="shared" si="47"/>
        <v>0</v>
      </c>
      <c r="V1491">
        <f>IF(Table2[[#This Row],[international_plan]]="yes",1,0)</f>
        <v>0</v>
      </c>
      <c r="W1491">
        <f>IF(Table2[[#This Row],[voice_mail_plan]]="yes",1,0)</f>
        <v>0</v>
      </c>
      <c r="X1491" t="str">
        <f t="shared" si="46"/>
        <v>High</v>
      </c>
      <c r="Y1491" t="str">
        <f>IF(Table2[[#This Row],[total_intl_charge]] &gt; AVERAGE($R$2:$R$4245),"High","Low")</f>
        <v>Low</v>
      </c>
      <c r="Z1491" t="str">
        <f>IF(AND(G1491&gt;AVERAGE(train!$G$2:$G$4251),K1491&gt;AVERAGE(train!$K$2:$K$4251)),"High Day &amp; Eve",IF(AND(G1491&gt;AVERAGE(train!$G$2:$G$4251),K1491&lt;=AVERAGE(train!$K$2:$K$4251)),"High Day Only",IF(AND(G1491&lt;=AVERAGE(train!$G$2:$G$4251),K1491&gt;AVERAGE(train!$K$2:$K$4251)),"High Eve Only","Low Usage")))</f>
        <v>High Day Only</v>
      </c>
    </row>
    <row r="1492" spans="1:26">
      <c r="A1492" t="s">
        <v>75</v>
      </c>
      <c r="B1492">
        <v>118</v>
      </c>
      <c r="C1492" t="s">
        <v>21</v>
      </c>
      <c r="D1492" t="s">
        <v>22</v>
      </c>
      <c r="E1492" t="s">
        <v>23</v>
      </c>
      <c r="F1492">
        <v>39</v>
      </c>
      <c r="G1492">
        <v>91.5</v>
      </c>
      <c r="H1492">
        <v>125</v>
      </c>
      <c r="I1492">
        <v>15.56</v>
      </c>
      <c r="J1492">
        <v>219.9</v>
      </c>
      <c r="K1492">
        <v>113</v>
      </c>
      <c r="L1492">
        <v>18.690000000000001</v>
      </c>
      <c r="M1492">
        <v>229</v>
      </c>
      <c r="N1492">
        <v>99</v>
      </c>
      <c r="O1492">
        <v>10.31</v>
      </c>
      <c r="P1492">
        <v>12.7</v>
      </c>
      <c r="Q1492">
        <v>8</v>
      </c>
      <c r="R1492">
        <v>3.43</v>
      </c>
      <c r="S1492">
        <v>2</v>
      </c>
      <c r="T1492" t="s">
        <v>22</v>
      </c>
      <c r="U1492">
        <f t="shared" si="47"/>
        <v>0</v>
      </c>
      <c r="V1492">
        <f>IF(Table2[[#This Row],[international_plan]]="yes",1,0)</f>
        <v>0</v>
      </c>
      <c r="W1492">
        <f>IF(Table2[[#This Row],[voice_mail_plan]]="yes",1,0)</f>
        <v>1</v>
      </c>
      <c r="X1492" t="str">
        <f t="shared" si="46"/>
        <v>High</v>
      </c>
      <c r="Y1492" t="str">
        <f>IF(Table2[[#This Row],[total_intl_charge]] &gt; AVERAGE($R$2:$R$4245),"High","Low")</f>
        <v>High</v>
      </c>
      <c r="Z1492" t="str">
        <f>IF(AND(G1492&gt;AVERAGE(train!$G$2:$G$4251),K1492&gt;AVERAGE(train!$K$2:$K$4251)),"High Day &amp; Eve",IF(AND(G1492&gt;AVERAGE(train!$G$2:$G$4251),K1492&lt;=AVERAGE(train!$K$2:$K$4251)),"High Day Only",IF(AND(G1492&lt;=AVERAGE(train!$G$2:$G$4251),K1492&gt;AVERAGE(train!$K$2:$K$4251)),"High Eve Only","Low Usage")))</f>
        <v>High Eve Only</v>
      </c>
    </row>
    <row r="1493" spans="1:26">
      <c r="A1493" t="s">
        <v>36</v>
      </c>
      <c r="B1493">
        <v>21</v>
      </c>
      <c r="C1493" t="s">
        <v>21</v>
      </c>
      <c r="D1493" t="s">
        <v>22</v>
      </c>
      <c r="E1493" t="s">
        <v>22</v>
      </c>
      <c r="F1493">
        <v>0</v>
      </c>
      <c r="G1493">
        <v>244.7</v>
      </c>
      <c r="H1493">
        <v>81</v>
      </c>
      <c r="I1493">
        <v>41.6</v>
      </c>
      <c r="J1493">
        <v>168</v>
      </c>
      <c r="K1493">
        <v>117</v>
      </c>
      <c r="L1493">
        <v>14.28</v>
      </c>
      <c r="M1493">
        <v>281.5</v>
      </c>
      <c r="N1493">
        <v>87</v>
      </c>
      <c r="O1493">
        <v>12.67</v>
      </c>
      <c r="P1493">
        <v>6.6</v>
      </c>
      <c r="Q1493">
        <v>1</v>
      </c>
      <c r="R1493">
        <v>1.78</v>
      </c>
      <c r="S1493">
        <v>1</v>
      </c>
      <c r="T1493" t="s">
        <v>22</v>
      </c>
      <c r="U1493">
        <f t="shared" si="47"/>
        <v>0</v>
      </c>
      <c r="V1493">
        <f>IF(Table2[[#This Row],[international_plan]]="yes",1,0)</f>
        <v>0</v>
      </c>
      <c r="W1493">
        <f>IF(Table2[[#This Row],[voice_mail_plan]]="yes",1,0)</f>
        <v>0</v>
      </c>
      <c r="X1493" t="str">
        <f t="shared" si="46"/>
        <v>Low</v>
      </c>
      <c r="Y1493" t="str">
        <f>IF(Table2[[#This Row],[total_intl_charge]] &gt; AVERAGE($R$2:$R$4245),"High","Low")</f>
        <v>Low</v>
      </c>
      <c r="Z1493" t="str">
        <f>IF(AND(G1493&gt;AVERAGE(train!$G$2:$G$4251),K1493&gt;AVERAGE(train!$K$2:$K$4251)),"High Day &amp; Eve",IF(AND(G1493&gt;AVERAGE(train!$G$2:$G$4251),K1493&lt;=AVERAGE(train!$K$2:$K$4251)),"High Day Only",IF(AND(G1493&lt;=AVERAGE(train!$G$2:$G$4251),K1493&gt;AVERAGE(train!$K$2:$K$4251)),"High Eve Only","Low Usage")))</f>
        <v>High Day &amp; Eve</v>
      </c>
    </row>
    <row r="1494" spans="1:26">
      <c r="A1494" t="s">
        <v>51</v>
      </c>
      <c r="B1494">
        <v>142</v>
      </c>
      <c r="C1494" t="s">
        <v>25</v>
      </c>
      <c r="D1494" t="s">
        <v>22</v>
      </c>
      <c r="E1494" t="s">
        <v>23</v>
      </c>
      <c r="F1494">
        <v>24</v>
      </c>
      <c r="G1494">
        <v>239.8</v>
      </c>
      <c r="H1494">
        <v>103</v>
      </c>
      <c r="I1494">
        <v>40.770000000000003</v>
      </c>
      <c r="J1494">
        <v>285.89999999999998</v>
      </c>
      <c r="K1494">
        <v>65</v>
      </c>
      <c r="L1494">
        <v>24.3</v>
      </c>
      <c r="M1494">
        <v>256.7</v>
      </c>
      <c r="N1494">
        <v>106</v>
      </c>
      <c r="O1494">
        <v>11.55</v>
      </c>
      <c r="P1494">
        <v>9.5</v>
      </c>
      <c r="Q1494">
        <v>4</v>
      </c>
      <c r="R1494">
        <v>2.57</v>
      </c>
      <c r="S1494">
        <v>0</v>
      </c>
      <c r="T1494" t="s">
        <v>22</v>
      </c>
      <c r="U1494">
        <f t="shared" si="47"/>
        <v>0</v>
      </c>
      <c r="V1494">
        <f>IF(Table2[[#This Row],[international_plan]]="yes",1,0)</f>
        <v>0</v>
      </c>
      <c r="W1494">
        <f>IF(Table2[[#This Row],[voice_mail_plan]]="yes",1,0)</f>
        <v>1</v>
      </c>
      <c r="X1494" t="str">
        <f t="shared" si="46"/>
        <v>Very High</v>
      </c>
      <c r="Y1494" t="str">
        <f>IF(Table2[[#This Row],[total_intl_charge]] &gt; AVERAGE($R$2:$R$4245),"High","Low")</f>
        <v>Low</v>
      </c>
      <c r="Z1494" t="str">
        <f>IF(AND(G1494&gt;AVERAGE(train!$G$2:$G$4251),K1494&gt;AVERAGE(train!$K$2:$K$4251)),"High Day &amp; Eve",IF(AND(G1494&gt;AVERAGE(train!$G$2:$G$4251),K1494&lt;=AVERAGE(train!$K$2:$K$4251)),"High Day Only",IF(AND(G1494&lt;=AVERAGE(train!$G$2:$G$4251),K1494&gt;AVERAGE(train!$K$2:$K$4251)),"High Eve Only","Low Usage")))</f>
        <v>High Day Only</v>
      </c>
    </row>
    <row r="1495" spans="1:26">
      <c r="A1495" t="s">
        <v>44</v>
      </c>
      <c r="B1495">
        <v>62</v>
      </c>
      <c r="C1495" t="s">
        <v>21</v>
      </c>
      <c r="D1495" t="s">
        <v>22</v>
      </c>
      <c r="E1495" t="s">
        <v>22</v>
      </c>
      <c r="F1495">
        <v>0</v>
      </c>
      <c r="G1495">
        <v>172.4</v>
      </c>
      <c r="H1495">
        <v>132</v>
      </c>
      <c r="I1495">
        <v>29.31</v>
      </c>
      <c r="J1495">
        <v>230.5</v>
      </c>
      <c r="K1495">
        <v>100</v>
      </c>
      <c r="L1495">
        <v>19.59</v>
      </c>
      <c r="M1495">
        <v>228.2</v>
      </c>
      <c r="N1495">
        <v>109</v>
      </c>
      <c r="O1495">
        <v>10.27</v>
      </c>
      <c r="P1495">
        <v>11</v>
      </c>
      <c r="Q1495">
        <v>5</v>
      </c>
      <c r="R1495">
        <v>2.97</v>
      </c>
      <c r="S1495">
        <v>0</v>
      </c>
      <c r="T1495" t="s">
        <v>22</v>
      </c>
      <c r="U1495">
        <f t="shared" si="47"/>
        <v>0</v>
      </c>
      <c r="V1495">
        <f>IF(Table2[[#This Row],[international_plan]]="yes",1,0)</f>
        <v>0</v>
      </c>
      <c r="W1495">
        <f>IF(Table2[[#This Row],[voice_mail_plan]]="yes",1,0)</f>
        <v>0</v>
      </c>
      <c r="X1495" t="str">
        <f t="shared" si="46"/>
        <v>Low</v>
      </c>
      <c r="Y1495" t="str">
        <f>IF(Table2[[#This Row],[total_intl_charge]] &gt; AVERAGE($R$2:$R$4245),"High","Low")</f>
        <v>High</v>
      </c>
      <c r="Z1495" t="str">
        <f>IF(AND(G1495&gt;AVERAGE(train!$G$2:$G$4251),K1495&gt;AVERAGE(train!$K$2:$K$4251)),"High Day &amp; Eve",IF(AND(G1495&gt;AVERAGE(train!$G$2:$G$4251),K1495&lt;=AVERAGE(train!$K$2:$K$4251)),"High Day Only",IF(AND(G1495&lt;=AVERAGE(train!$G$2:$G$4251),K1495&gt;AVERAGE(train!$K$2:$K$4251)),"High Eve Only","Low Usage")))</f>
        <v>Low Usage</v>
      </c>
    </row>
    <row r="1496" spans="1:26">
      <c r="A1496" t="s">
        <v>52</v>
      </c>
      <c r="B1496">
        <v>149</v>
      </c>
      <c r="C1496" t="s">
        <v>21</v>
      </c>
      <c r="D1496" t="s">
        <v>22</v>
      </c>
      <c r="E1496" t="s">
        <v>22</v>
      </c>
      <c r="F1496">
        <v>0</v>
      </c>
      <c r="G1496">
        <v>242.5</v>
      </c>
      <c r="H1496">
        <v>83</v>
      </c>
      <c r="I1496">
        <v>41.23</v>
      </c>
      <c r="J1496">
        <v>245.4</v>
      </c>
      <c r="K1496">
        <v>97</v>
      </c>
      <c r="L1496">
        <v>20.86</v>
      </c>
      <c r="M1496">
        <v>219.6</v>
      </c>
      <c r="N1496">
        <v>80</v>
      </c>
      <c r="O1496">
        <v>9.8800000000000008</v>
      </c>
      <c r="P1496">
        <v>10</v>
      </c>
      <c r="Q1496">
        <v>3</v>
      </c>
      <c r="R1496">
        <v>2.7</v>
      </c>
      <c r="S1496">
        <v>3</v>
      </c>
      <c r="T1496" t="s">
        <v>23</v>
      </c>
      <c r="U1496">
        <f t="shared" si="47"/>
        <v>1</v>
      </c>
      <c r="V1496">
        <f>IF(Table2[[#This Row],[international_plan]]="yes",1,0)</f>
        <v>0</v>
      </c>
      <c r="W1496">
        <f>IF(Table2[[#This Row],[voice_mail_plan]]="yes",1,0)</f>
        <v>0</v>
      </c>
      <c r="X1496" t="str">
        <f t="shared" si="46"/>
        <v>Very High</v>
      </c>
      <c r="Y1496" t="str">
        <f>IF(Table2[[#This Row],[total_intl_charge]] &gt; AVERAGE($R$2:$R$4245),"High","Low")</f>
        <v>Low</v>
      </c>
      <c r="Z1496" t="str">
        <f>IF(AND(G1496&gt;AVERAGE(train!$G$2:$G$4251),K1496&gt;AVERAGE(train!$K$2:$K$4251)),"High Day &amp; Eve",IF(AND(G1496&gt;AVERAGE(train!$G$2:$G$4251),K1496&lt;=AVERAGE(train!$K$2:$K$4251)),"High Day Only",IF(AND(G1496&lt;=AVERAGE(train!$G$2:$G$4251),K1496&gt;AVERAGE(train!$K$2:$K$4251)),"High Eve Only","Low Usage")))</f>
        <v>High Day Only</v>
      </c>
    </row>
    <row r="1497" spans="1:26">
      <c r="A1497" t="s">
        <v>41</v>
      </c>
      <c r="B1497">
        <v>54</v>
      </c>
      <c r="C1497" t="s">
        <v>28</v>
      </c>
      <c r="D1497" t="s">
        <v>22</v>
      </c>
      <c r="E1497" t="s">
        <v>23</v>
      </c>
      <c r="F1497">
        <v>39</v>
      </c>
      <c r="G1497">
        <v>117.6</v>
      </c>
      <c r="H1497">
        <v>82</v>
      </c>
      <c r="I1497">
        <v>19.989999999999998</v>
      </c>
      <c r="J1497">
        <v>159.19999999999999</v>
      </c>
      <c r="K1497">
        <v>60</v>
      </c>
      <c r="L1497">
        <v>13.53</v>
      </c>
      <c r="M1497">
        <v>236.4</v>
      </c>
      <c r="N1497">
        <v>113</v>
      </c>
      <c r="O1497">
        <v>10.64</v>
      </c>
      <c r="P1497">
        <v>11.3</v>
      </c>
      <c r="Q1497">
        <v>10</v>
      </c>
      <c r="R1497">
        <v>3.05</v>
      </c>
      <c r="S1497">
        <v>2</v>
      </c>
      <c r="T1497" t="s">
        <v>22</v>
      </c>
      <c r="U1497">
        <f t="shared" si="47"/>
        <v>0</v>
      </c>
      <c r="V1497">
        <f>IF(Table2[[#This Row],[international_plan]]="yes",1,0)</f>
        <v>0</v>
      </c>
      <c r="W1497">
        <f>IF(Table2[[#This Row],[voice_mail_plan]]="yes",1,0)</f>
        <v>1</v>
      </c>
      <c r="X1497" t="str">
        <f t="shared" si="46"/>
        <v>Low</v>
      </c>
      <c r="Y1497" t="str">
        <f>IF(Table2[[#This Row],[total_intl_charge]] &gt; AVERAGE($R$2:$R$4245),"High","Low")</f>
        <v>High</v>
      </c>
      <c r="Z1497" t="str">
        <f>IF(AND(G1497&gt;AVERAGE(train!$G$2:$G$4251),K1497&gt;AVERAGE(train!$K$2:$K$4251)),"High Day &amp; Eve",IF(AND(G1497&gt;AVERAGE(train!$G$2:$G$4251),K1497&lt;=AVERAGE(train!$K$2:$K$4251)),"High Day Only",IF(AND(G1497&lt;=AVERAGE(train!$G$2:$G$4251),K1497&gt;AVERAGE(train!$K$2:$K$4251)),"High Eve Only","Low Usage")))</f>
        <v>Low Usage</v>
      </c>
    </row>
    <row r="1498" spans="1:26">
      <c r="A1498" t="s">
        <v>30</v>
      </c>
      <c r="B1498">
        <v>112</v>
      </c>
      <c r="C1498" t="s">
        <v>28</v>
      </c>
      <c r="D1498" t="s">
        <v>22</v>
      </c>
      <c r="E1498" t="s">
        <v>22</v>
      </c>
      <c r="F1498">
        <v>0</v>
      </c>
      <c r="G1498">
        <v>174.5</v>
      </c>
      <c r="H1498">
        <v>127</v>
      </c>
      <c r="I1498">
        <v>29.67</v>
      </c>
      <c r="J1498">
        <v>259.3</v>
      </c>
      <c r="K1498">
        <v>71</v>
      </c>
      <c r="L1498">
        <v>22.04</v>
      </c>
      <c r="M1498">
        <v>170.5</v>
      </c>
      <c r="N1498">
        <v>120</v>
      </c>
      <c r="O1498">
        <v>7.67</v>
      </c>
      <c r="P1498">
        <v>11.3</v>
      </c>
      <c r="Q1498">
        <v>7</v>
      </c>
      <c r="R1498">
        <v>3.05</v>
      </c>
      <c r="S1498">
        <v>1</v>
      </c>
      <c r="T1498" t="s">
        <v>22</v>
      </c>
      <c r="U1498">
        <f t="shared" si="47"/>
        <v>0</v>
      </c>
      <c r="V1498">
        <f>IF(Table2[[#This Row],[international_plan]]="yes",1,0)</f>
        <v>0</v>
      </c>
      <c r="W1498">
        <f>IF(Table2[[#This Row],[voice_mail_plan]]="yes",1,0)</f>
        <v>0</v>
      </c>
      <c r="X1498" t="str">
        <f t="shared" si="46"/>
        <v>High</v>
      </c>
      <c r="Y1498" t="str">
        <f>IF(Table2[[#This Row],[total_intl_charge]] &gt; AVERAGE($R$2:$R$4245),"High","Low")</f>
        <v>High</v>
      </c>
      <c r="Z1498" t="str">
        <f>IF(AND(G1498&gt;AVERAGE(train!$G$2:$G$4251),K1498&gt;AVERAGE(train!$K$2:$K$4251)),"High Day &amp; Eve",IF(AND(G1498&gt;AVERAGE(train!$G$2:$G$4251),K1498&lt;=AVERAGE(train!$K$2:$K$4251)),"High Day Only",IF(AND(G1498&lt;=AVERAGE(train!$G$2:$G$4251),K1498&gt;AVERAGE(train!$K$2:$K$4251)),"High Eve Only","Low Usage")))</f>
        <v>Low Usage</v>
      </c>
    </row>
    <row r="1499" spans="1:26">
      <c r="A1499" t="s">
        <v>68</v>
      </c>
      <c r="B1499">
        <v>68</v>
      </c>
      <c r="C1499" t="s">
        <v>28</v>
      </c>
      <c r="D1499" t="s">
        <v>22</v>
      </c>
      <c r="E1499" t="s">
        <v>22</v>
      </c>
      <c r="F1499">
        <v>0</v>
      </c>
      <c r="G1499">
        <v>157.30000000000001</v>
      </c>
      <c r="H1499">
        <v>83</v>
      </c>
      <c r="I1499">
        <v>26.74</v>
      </c>
      <c r="J1499">
        <v>220.9</v>
      </c>
      <c r="K1499">
        <v>85</v>
      </c>
      <c r="L1499">
        <v>18.78</v>
      </c>
      <c r="M1499">
        <v>218.9</v>
      </c>
      <c r="N1499">
        <v>129</v>
      </c>
      <c r="O1499">
        <v>9.85</v>
      </c>
      <c r="P1499">
        <v>12</v>
      </c>
      <c r="Q1499">
        <v>7</v>
      </c>
      <c r="R1499">
        <v>3.24</v>
      </c>
      <c r="S1499">
        <v>1</v>
      </c>
      <c r="T1499" t="s">
        <v>22</v>
      </c>
      <c r="U1499">
        <f t="shared" si="47"/>
        <v>0</v>
      </c>
      <c r="V1499">
        <f>IF(Table2[[#This Row],[international_plan]]="yes",1,0)</f>
        <v>0</v>
      </c>
      <c r="W1499">
        <f>IF(Table2[[#This Row],[voice_mail_plan]]="yes",1,0)</f>
        <v>0</v>
      </c>
      <c r="X1499" t="str">
        <f t="shared" si="46"/>
        <v>Low</v>
      </c>
      <c r="Y1499" t="str">
        <f>IF(Table2[[#This Row],[total_intl_charge]] &gt; AVERAGE($R$2:$R$4245),"High","Low")</f>
        <v>High</v>
      </c>
      <c r="Z1499" t="str">
        <f>IF(AND(G1499&gt;AVERAGE(train!$G$2:$G$4251),K1499&gt;AVERAGE(train!$K$2:$K$4251)),"High Day &amp; Eve",IF(AND(G1499&gt;AVERAGE(train!$G$2:$G$4251),K1499&lt;=AVERAGE(train!$K$2:$K$4251)),"High Day Only",IF(AND(G1499&lt;=AVERAGE(train!$G$2:$G$4251),K1499&gt;AVERAGE(train!$K$2:$K$4251)),"High Eve Only","Low Usage")))</f>
        <v>Low Usage</v>
      </c>
    </row>
    <row r="1500" spans="1:26">
      <c r="A1500" t="s">
        <v>39</v>
      </c>
      <c r="B1500">
        <v>201</v>
      </c>
      <c r="C1500" t="s">
        <v>21</v>
      </c>
      <c r="D1500" t="s">
        <v>22</v>
      </c>
      <c r="E1500" t="s">
        <v>23</v>
      </c>
      <c r="F1500">
        <v>21</v>
      </c>
      <c r="G1500">
        <v>192</v>
      </c>
      <c r="H1500">
        <v>97</v>
      </c>
      <c r="I1500">
        <v>32.64</v>
      </c>
      <c r="J1500">
        <v>239.1</v>
      </c>
      <c r="K1500">
        <v>81</v>
      </c>
      <c r="L1500">
        <v>20.32</v>
      </c>
      <c r="M1500">
        <v>116.1</v>
      </c>
      <c r="N1500">
        <v>125</v>
      </c>
      <c r="O1500">
        <v>5.22</v>
      </c>
      <c r="P1500">
        <v>15.1</v>
      </c>
      <c r="Q1500">
        <v>3</v>
      </c>
      <c r="R1500">
        <v>4.08</v>
      </c>
      <c r="S1500">
        <v>1</v>
      </c>
      <c r="T1500" t="s">
        <v>22</v>
      </c>
      <c r="U1500">
        <f t="shared" si="47"/>
        <v>0</v>
      </c>
      <c r="V1500">
        <f>IF(Table2[[#This Row],[international_plan]]="yes",1,0)</f>
        <v>0</v>
      </c>
      <c r="W1500">
        <f>IF(Table2[[#This Row],[voice_mail_plan]]="yes",1,0)</f>
        <v>1</v>
      </c>
      <c r="X1500" t="str">
        <f t="shared" si="46"/>
        <v>Very High</v>
      </c>
      <c r="Y1500" t="str">
        <f>IF(Table2[[#This Row],[total_intl_charge]] &gt; AVERAGE($R$2:$R$4245),"High","Low")</f>
        <v>High</v>
      </c>
      <c r="Z1500" t="str">
        <f>IF(AND(G1500&gt;AVERAGE(train!$G$2:$G$4251),K1500&gt;AVERAGE(train!$K$2:$K$4251)),"High Day &amp; Eve",IF(AND(G1500&gt;AVERAGE(train!$G$2:$G$4251),K1500&lt;=AVERAGE(train!$K$2:$K$4251)),"High Day Only",IF(AND(G1500&lt;=AVERAGE(train!$G$2:$G$4251),K1500&gt;AVERAGE(train!$K$2:$K$4251)),"High Eve Only","Low Usage")))</f>
        <v>High Day Only</v>
      </c>
    </row>
    <row r="1501" spans="1:26">
      <c r="A1501" t="s">
        <v>73</v>
      </c>
      <c r="B1501">
        <v>88</v>
      </c>
      <c r="C1501" t="s">
        <v>28</v>
      </c>
      <c r="D1501" t="s">
        <v>22</v>
      </c>
      <c r="E1501" t="s">
        <v>22</v>
      </c>
      <c r="F1501">
        <v>0</v>
      </c>
      <c r="G1501">
        <v>218.2</v>
      </c>
      <c r="H1501">
        <v>76</v>
      </c>
      <c r="I1501">
        <v>37.090000000000003</v>
      </c>
      <c r="J1501">
        <v>169.3</v>
      </c>
      <c r="K1501">
        <v>60</v>
      </c>
      <c r="L1501">
        <v>14.39</v>
      </c>
      <c r="M1501">
        <v>141.1</v>
      </c>
      <c r="N1501">
        <v>99</v>
      </c>
      <c r="O1501">
        <v>6.35</v>
      </c>
      <c r="P1501">
        <v>8</v>
      </c>
      <c r="Q1501">
        <v>1</v>
      </c>
      <c r="R1501">
        <v>2.16</v>
      </c>
      <c r="S1501">
        <v>1</v>
      </c>
      <c r="T1501" t="s">
        <v>22</v>
      </c>
      <c r="U1501">
        <f t="shared" si="47"/>
        <v>0</v>
      </c>
      <c r="V1501">
        <f>IF(Table2[[#This Row],[international_plan]]="yes",1,0)</f>
        <v>0</v>
      </c>
      <c r="W1501">
        <f>IF(Table2[[#This Row],[voice_mail_plan]]="yes",1,0)</f>
        <v>0</v>
      </c>
      <c r="X1501" t="str">
        <f t="shared" si="46"/>
        <v>Medium</v>
      </c>
      <c r="Y1501" t="str">
        <f>IF(Table2[[#This Row],[total_intl_charge]] &gt; AVERAGE($R$2:$R$4245),"High","Low")</f>
        <v>Low</v>
      </c>
      <c r="Z1501" t="str">
        <f>IF(AND(G1501&gt;AVERAGE(train!$G$2:$G$4251),K1501&gt;AVERAGE(train!$K$2:$K$4251)),"High Day &amp; Eve",IF(AND(G1501&gt;AVERAGE(train!$G$2:$G$4251),K1501&lt;=AVERAGE(train!$K$2:$K$4251)),"High Day Only",IF(AND(G1501&lt;=AVERAGE(train!$G$2:$G$4251),K1501&gt;AVERAGE(train!$K$2:$K$4251)),"High Eve Only","Low Usage")))</f>
        <v>High Day Only</v>
      </c>
    </row>
    <row r="1502" spans="1:26">
      <c r="A1502" t="s">
        <v>72</v>
      </c>
      <c r="B1502">
        <v>85</v>
      </c>
      <c r="C1502" t="s">
        <v>21</v>
      </c>
      <c r="D1502" t="s">
        <v>22</v>
      </c>
      <c r="E1502" t="s">
        <v>23</v>
      </c>
      <c r="F1502">
        <v>29</v>
      </c>
      <c r="G1502">
        <v>144.6</v>
      </c>
      <c r="H1502">
        <v>97</v>
      </c>
      <c r="I1502">
        <v>24.58</v>
      </c>
      <c r="J1502">
        <v>140</v>
      </c>
      <c r="K1502">
        <v>102</v>
      </c>
      <c r="L1502">
        <v>11.9</v>
      </c>
      <c r="M1502">
        <v>165.4</v>
      </c>
      <c r="N1502">
        <v>148</v>
      </c>
      <c r="O1502">
        <v>7.44</v>
      </c>
      <c r="P1502">
        <v>10.9</v>
      </c>
      <c r="Q1502">
        <v>3</v>
      </c>
      <c r="R1502">
        <v>2.94</v>
      </c>
      <c r="S1502">
        <v>1</v>
      </c>
      <c r="T1502" t="s">
        <v>22</v>
      </c>
      <c r="U1502">
        <f t="shared" si="47"/>
        <v>0</v>
      </c>
      <c r="V1502">
        <f>IF(Table2[[#This Row],[international_plan]]="yes",1,0)</f>
        <v>0</v>
      </c>
      <c r="W1502">
        <f>IF(Table2[[#This Row],[voice_mail_plan]]="yes",1,0)</f>
        <v>1</v>
      </c>
      <c r="X1502" t="str">
        <f t="shared" si="46"/>
        <v>Medium</v>
      </c>
      <c r="Y1502" t="str">
        <f>IF(Table2[[#This Row],[total_intl_charge]] &gt; AVERAGE($R$2:$R$4245),"High","Low")</f>
        <v>High</v>
      </c>
      <c r="Z1502" t="str">
        <f>IF(AND(G1502&gt;AVERAGE(train!$G$2:$G$4251),K1502&gt;AVERAGE(train!$K$2:$K$4251)),"High Day &amp; Eve",IF(AND(G1502&gt;AVERAGE(train!$G$2:$G$4251),K1502&lt;=AVERAGE(train!$K$2:$K$4251)),"High Day Only",IF(AND(G1502&lt;=AVERAGE(train!$G$2:$G$4251),K1502&gt;AVERAGE(train!$K$2:$K$4251)),"High Eve Only","Low Usage")))</f>
        <v>High Eve Only</v>
      </c>
    </row>
    <row r="1503" spans="1:26">
      <c r="A1503" t="s">
        <v>54</v>
      </c>
      <c r="B1503">
        <v>51</v>
      </c>
      <c r="C1503" t="s">
        <v>21</v>
      </c>
      <c r="D1503" t="s">
        <v>23</v>
      </c>
      <c r="E1503" t="s">
        <v>22</v>
      </c>
      <c r="F1503">
        <v>0</v>
      </c>
      <c r="G1503">
        <v>153.6</v>
      </c>
      <c r="H1503">
        <v>108</v>
      </c>
      <c r="I1503">
        <v>26.11</v>
      </c>
      <c r="J1503">
        <v>232.9</v>
      </c>
      <c r="K1503">
        <v>85</v>
      </c>
      <c r="L1503">
        <v>19.8</v>
      </c>
      <c r="M1503">
        <v>214.2</v>
      </c>
      <c r="N1503">
        <v>92</v>
      </c>
      <c r="O1503">
        <v>9.64</v>
      </c>
      <c r="P1503">
        <v>14.1</v>
      </c>
      <c r="Q1503">
        <v>4</v>
      </c>
      <c r="R1503">
        <v>3.81</v>
      </c>
      <c r="S1503">
        <v>0</v>
      </c>
      <c r="T1503" t="s">
        <v>23</v>
      </c>
      <c r="U1503">
        <f t="shared" si="47"/>
        <v>1</v>
      </c>
      <c r="V1503">
        <f>IF(Table2[[#This Row],[international_plan]]="yes",1,0)</f>
        <v>1</v>
      </c>
      <c r="W1503">
        <f>IF(Table2[[#This Row],[voice_mail_plan]]="yes",1,0)</f>
        <v>0</v>
      </c>
      <c r="X1503" t="str">
        <f t="shared" si="46"/>
        <v>Low</v>
      </c>
      <c r="Y1503" t="str">
        <f>IF(Table2[[#This Row],[total_intl_charge]] &gt; AVERAGE($R$2:$R$4245),"High","Low")</f>
        <v>High</v>
      </c>
      <c r="Z1503" t="str">
        <f>IF(AND(G1503&gt;AVERAGE(train!$G$2:$G$4251),K1503&gt;AVERAGE(train!$K$2:$K$4251)),"High Day &amp; Eve",IF(AND(G1503&gt;AVERAGE(train!$G$2:$G$4251),K1503&lt;=AVERAGE(train!$K$2:$K$4251)),"High Day Only",IF(AND(G1503&lt;=AVERAGE(train!$G$2:$G$4251),K1503&gt;AVERAGE(train!$K$2:$K$4251)),"High Eve Only","Low Usage")))</f>
        <v>Low Usage</v>
      </c>
    </row>
    <row r="1504" spans="1:26">
      <c r="A1504" t="s">
        <v>29</v>
      </c>
      <c r="B1504">
        <v>45</v>
      </c>
      <c r="C1504" t="s">
        <v>28</v>
      </c>
      <c r="D1504" t="s">
        <v>22</v>
      </c>
      <c r="E1504" t="s">
        <v>23</v>
      </c>
      <c r="F1504">
        <v>29</v>
      </c>
      <c r="G1504">
        <v>135.80000000000001</v>
      </c>
      <c r="H1504">
        <v>104</v>
      </c>
      <c r="I1504">
        <v>23.09</v>
      </c>
      <c r="J1504">
        <v>222.5</v>
      </c>
      <c r="K1504">
        <v>101</v>
      </c>
      <c r="L1504">
        <v>18.91</v>
      </c>
      <c r="M1504">
        <v>235.6</v>
      </c>
      <c r="N1504">
        <v>92</v>
      </c>
      <c r="O1504">
        <v>10.6</v>
      </c>
      <c r="P1504">
        <v>7.9</v>
      </c>
      <c r="Q1504">
        <v>6</v>
      </c>
      <c r="R1504">
        <v>2.13</v>
      </c>
      <c r="S1504">
        <v>2</v>
      </c>
      <c r="T1504" t="s">
        <v>22</v>
      </c>
      <c r="U1504">
        <f t="shared" si="47"/>
        <v>0</v>
      </c>
      <c r="V1504">
        <f>IF(Table2[[#This Row],[international_plan]]="yes",1,0)</f>
        <v>0</v>
      </c>
      <c r="W1504">
        <f>IF(Table2[[#This Row],[voice_mail_plan]]="yes",1,0)</f>
        <v>1</v>
      </c>
      <c r="X1504" t="str">
        <f t="shared" si="46"/>
        <v>Low</v>
      </c>
      <c r="Y1504" t="str">
        <f>IF(Table2[[#This Row],[total_intl_charge]] &gt; AVERAGE($R$2:$R$4245),"High","Low")</f>
        <v>Low</v>
      </c>
      <c r="Z1504" t="str">
        <f>IF(AND(G1504&gt;AVERAGE(train!$G$2:$G$4251),K1504&gt;AVERAGE(train!$K$2:$K$4251)),"High Day &amp; Eve",IF(AND(G1504&gt;AVERAGE(train!$G$2:$G$4251),K1504&lt;=AVERAGE(train!$K$2:$K$4251)),"High Day Only",IF(AND(G1504&lt;=AVERAGE(train!$G$2:$G$4251),K1504&gt;AVERAGE(train!$K$2:$K$4251)),"High Eve Only","Low Usage")))</f>
        <v>High Eve Only</v>
      </c>
    </row>
    <row r="1505" spans="1:26">
      <c r="A1505" t="s">
        <v>50</v>
      </c>
      <c r="B1505">
        <v>116</v>
      </c>
      <c r="C1505" t="s">
        <v>28</v>
      </c>
      <c r="D1505" t="s">
        <v>22</v>
      </c>
      <c r="E1505" t="s">
        <v>22</v>
      </c>
      <c r="F1505">
        <v>0</v>
      </c>
      <c r="G1505">
        <v>160.69999999999999</v>
      </c>
      <c r="H1505">
        <v>69</v>
      </c>
      <c r="I1505">
        <v>27.32</v>
      </c>
      <c r="J1505">
        <v>146.80000000000001</v>
      </c>
      <c r="K1505">
        <v>106</v>
      </c>
      <c r="L1505">
        <v>12.48</v>
      </c>
      <c r="M1505">
        <v>287.8</v>
      </c>
      <c r="N1505">
        <v>144</v>
      </c>
      <c r="O1505">
        <v>12.95</v>
      </c>
      <c r="P1505">
        <v>8.1999999999999993</v>
      </c>
      <c r="Q1505">
        <v>5</v>
      </c>
      <c r="R1505">
        <v>2.21</v>
      </c>
      <c r="S1505">
        <v>0</v>
      </c>
      <c r="T1505" t="s">
        <v>22</v>
      </c>
      <c r="U1505">
        <f t="shared" si="47"/>
        <v>0</v>
      </c>
      <c r="V1505">
        <f>IF(Table2[[#This Row],[international_plan]]="yes",1,0)</f>
        <v>0</v>
      </c>
      <c r="W1505">
        <f>IF(Table2[[#This Row],[voice_mail_plan]]="yes",1,0)</f>
        <v>0</v>
      </c>
      <c r="X1505" t="str">
        <f t="shared" si="46"/>
        <v>High</v>
      </c>
      <c r="Y1505" t="str">
        <f>IF(Table2[[#This Row],[total_intl_charge]] &gt; AVERAGE($R$2:$R$4245),"High","Low")</f>
        <v>Low</v>
      </c>
      <c r="Z1505" t="str">
        <f>IF(AND(G1505&gt;AVERAGE(train!$G$2:$G$4251),K1505&gt;AVERAGE(train!$K$2:$K$4251)),"High Day &amp; Eve",IF(AND(G1505&gt;AVERAGE(train!$G$2:$G$4251),K1505&lt;=AVERAGE(train!$K$2:$K$4251)),"High Day Only",IF(AND(G1505&lt;=AVERAGE(train!$G$2:$G$4251),K1505&gt;AVERAGE(train!$K$2:$K$4251)),"High Eve Only","Low Usage")))</f>
        <v>High Eve Only</v>
      </c>
    </row>
    <row r="1506" spans="1:26">
      <c r="A1506" t="s">
        <v>20</v>
      </c>
      <c r="B1506">
        <v>146</v>
      </c>
      <c r="C1506" t="s">
        <v>25</v>
      </c>
      <c r="D1506" t="s">
        <v>22</v>
      </c>
      <c r="E1506" t="s">
        <v>23</v>
      </c>
      <c r="F1506">
        <v>31</v>
      </c>
      <c r="G1506">
        <v>202.5</v>
      </c>
      <c r="H1506">
        <v>91</v>
      </c>
      <c r="I1506">
        <v>34.43</v>
      </c>
      <c r="J1506">
        <v>241.4</v>
      </c>
      <c r="K1506">
        <v>108</v>
      </c>
      <c r="L1506">
        <v>20.52</v>
      </c>
      <c r="M1506">
        <v>169.6</v>
      </c>
      <c r="N1506">
        <v>77</v>
      </c>
      <c r="O1506">
        <v>7.63</v>
      </c>
      <c r="P1506">
        <v>7.8</v>
      </c>
      <c r="Q1506">
        <v>2</v>
      </c>
      <c r="R1506">
        <v>2.11</v>
      </c>
      <c r="S1506">
        <v>1</v>
      </c>
      <c r="T1506" t="s">
        <v>22</v>
      </c>
      <c r="U1506">
        <f t="shared" si="47"/>
        <v>0</v>
      </c>
      <c r="V1506">
        <f>IF(Table2[[#This Row],[international_plan]]="yes",1,0)</f>
        <v>0</v>
      </c>
      <c r="W1506">
        <f>IF(Table2[[#This Row],[voice_mail_plan]]="yes",1,0)</f>
        <v>1</v>
      </c>
      <c r="X1506" t="str">
        <f t="shared" si="46"/>
        <v>Very High</v>
      </c>
      <c r="Y1506" t="str">
        <f>IF(Table2[[#This Row],[total_intl_charge]] &gt; AVERAGE($R$2:$R$4245),"High","Low")</f>
        <v>Low</v>
      </c>
      <c r="Z1506" t="str">
        <f>IF(AND(G1506&gt;AVERAGE(train!$G$2:$G$4251),K1506&gt;AVERAGE(train!$K$2:$K$4251)),"High Day &amp; Eve",IF(AND(G1506&gt;AVERAGE(train!$G$2:$G$4251),K1506&lt;=AVERAGE(train!$K$2:$K$4251)),"High Day Only",IF(AND(G1506&lt;=AVERAGE(train!$G$2:$G$4251),K1506&gt;AVERAGE(train!$K$2:$K$4251)),"High Eve Only","Low Usage")))</f>
        <v>High Day &amp; Eve</v>
      </c>
    </row>
    <row r="1507" spans="1:26">
      <c r="A1507" t="s">
        <v>51</v>
      </c>
      <c r="B1507">
        <v>63</v>
      </c>
      <c r="C1507" t="s">
        <v>28</v>
      </c>
      <c r="D1507" t="s">
        <v>22</v>
      </c>
      <c r="E1507" t="s">
        <v>23</v>
      </c>
      <c r="F1507">
        <v>34</v>
      </c>
      <c r="G1507">
        <v>152.19999999999999</v>
      </c>
      <c r="H1507">
        <v>119</v>
      </c>
      <c r="I1507">
        <v>25.87</v>
      </c>
      <c r="J1507">
        <v>227.1</v>
      </c>
      <c r="K1507">
        <v>91</v>
      </c>
      <c r="L1507">
        <v>19.3</v>
      </c>
      <c r="M1507">
        <v>195.7</v>
      </c>
      <c r="N1507">
        <v>103</v>
      </c>
      <c r="O1507">
        <v>8.81</v>
      </c>
      <c r="P1507">
        <v>12.3</v>
      </c>
      <c r="Q1507">
        <v>5</v>
      </c>
      <c r="R1507">
        <v>3.32</v>
      </c>
      <c r="S1507">
        <v>1</v>
      </c>
      <c r="T1507" t="s">
        <v>22</v>
      </c>
      <c r="U1507">
        <f t="shared" si="47"/>
        <v>0</v>
      </c>
      <c r="V1507">
        <f>IF(Table2[[#This Row],[international_plan]]="yes",1,0)</f>
        <v>0</v>
      </c>
      <c r="W1507">
        <f>IF(Table2[[#This Row],[voice_mail_plan]]="yes",1,0)</f>
        <v>1</v>
      </c>
      <c r="X1507" t="str">
        <f t="shared" si="46"/>
        <v>Low</v>
      </c>
      <c r="Y1507" t="str">
        <f>IF(Table2[[#This Row],[total_intl_charge]] &gt; AVERAGE($R$2:$R$4245),"High","Low")</f>
        <v>High</v>
      </c>
      <c r="Z1507" t="str">
        <f>IF(AND(G1507&gt;AVERAGE(train!$G$2:$G$4251),K1507&gt;AVERAGE(train!$K$2:$K$4251)),"High Day &amp; Eve",IF(AND(G1507&gt;AVERAGE(train!$G$2:$G$4251),K1507&lt;=AVERAGE(train!$K$2:$K$4251)),"High Day Only",IF(AND(G1507&lt;=AVERAGE(train!$G$2:$G$4251),K1507&gt;AVERAGE(train!$K$2:$K$4251)),"High Eve Only","Low Usage")))</f>
        <v>Low Usage</v>
      </c>
    </row>
    <row r="1508" spans="1:26">
      <c r="A1508" t="s">
        <v>48</v>
      </c>
      <c r="B1508">
        <v>133</v>
      </c>
      <c r="C1508" t="s">
        <v>28</v>
      </c>
      <c r="D1508" t="s">
        <v>22</v>
      </c>
      <c r="E1508" t="s">
        <v>22</v>
      </c>
      <c r="F1508">
        <v>0</v>
      </c>
      <c r="G1508">
        <v>227.4</v>
      </c>
      <c r="H1508">
        <v>90</v>
      </c>
      <c r="I1508">
        <v>38.659999999999997</v>
      </c>
      <c r="J1508">
        <v>73.2</v>
      </c>
      <c r="K1508">
        <v>135</v>
      </c>
      <c r="L1508">
        <v>6.22</v>
      </c>
      <c r="M1508">
        <v>114.3</v>
      </c>
      <c r="N1508">
        <v>99</v>
      </c>
      <c r="O1508">
        <v>5.14</v>
      </c>
      <c r="P1508">
        <v>4.7</v>
      </c>
      <c r="Q1508">
        <v>7</v>
      </c>
      <c r="R1508">
        <v>1.27</v>
      </c>
      <c r="S1508">
        <v>0</v>
      </c>
      <c r="T1508" t="s">
        <v>22</v>
      </c>
      <c r="U1508">
        <f t="shared" si="47"/>
        <v>0</v>
      </c>
      <c r="V1508">
        <f>IF(Table2[[#This Row],[international_plan]]="yes",1,0)</f>
        <v>0</v>
      </c>
      <c r="W1508">
        <f>IF(Table2[[#This Row],[voice_mail_plan]]="yes",1,0)</f>
        <v>0</v>
      </c>
      <c r="X1508" t="str">
        <f t="shared" si="46"/>
        <v>Very High</v>
      </c>
      <c r="Y1508" t="str">
        <f>IF(Table2[[#This Row],[total_intl_charge]] &gt; AVERAGE($R$2:$R$4245),"High","Low")</f>
        <v>Low</v>
      </c>
      <c r="Z1508" t="str">
        <f>IF(AND(G1508&gt;AVERAGE(train!$G$2:$G$4251),K1508&gt;AVERAGE(train!$K$2:$K$4251)),"High Day &amp; Eve",IF(AND(G1508&gt;AVERAGE(train!$G$2:$G$4251),K1508&lt;=AVERAGE(train!$K$2:$K$4251)),"High Day Only",IF(AND(G1508&lt;=AVERAGE(train!$G$2:$G$4251),K1508&gt;AVERAGE(train!$K$2:$K$4251)),"High Eve Only","Low Usage")))</f>
        <v>High Day &amp; Eve</v>
      </c>
    </row>
    <row r="1509" spans="1:26">
      <c r="A1509" t="s">
        <v>65</v>
      </c>
      <c r="B1509">
        <v>125</v>
      </c>
      <c r="C1509" t="s">
        <v>25</v>
      </c>
      <c r="D1509" t="s">
        <v>22</v>
      </c>
      <c r="E1509" t="s">
        <v>22</v>
      </c>
      <c r="F1509">
        <v>0</v>
      </c>
      <c r="G1509">
        <v>191.6</v>
      </c>
      <c r="H1509">
        <v>115</v>
      </c>
      <c r="I1509">
        <v>32.57</v>
      </c>
      <c r="J1509">
        <v>205.6</v>
      </c>
      <c r="K1509">
        <v>108</v>
      </c>
      <c r="L1509">
        <v>17.48</v>
      </c>
      <c r="M1509">
        <v>210.2</v>
      </c>
      <c r="N1509">
        <v>123</v>
      </c>
      <c r="O1509">
        <v>9.4600000000000009</v>
      </c>
      <c r="P1509">
        <v>9.1999999999999993</v>
      </c>
      <c r="Q1509">
        <v>3</v>
      </c>
      <c r="R1509">
        <v>2.48</v>
      </c>
      <c r="S1509">
        <v>2</v>
      </c>
      <c r="T1509" t="s">
        <v>22</v>
      </c>
      <c r="U1509">
        <f t="shared" si="47"/>
        <v>0</v>
      </c>
      <c r="V1509">
        <f>IF(Table2[[#This Row],[international_plan]]="yes",1,0)</f>
        <v>0</v>
      </c>
      <c r="W1509">
        <f>IF(Table2[[#This Row],[voice_mail_plan]]="yes",1,0)</f>
        <v>0</v>
      </c>
      <c r="X1509" t="str">
        <f t="shared" si="46"/>
        <v>High</v>
      </c>
      <c r="Y1509" t="str">
        <f>IF(Table2[[#This Row],[total_intl_charge]] &gt; AVERAGE($R$2:$R$4245),"High","Low")</f>
        <v>Low</v>
      </c>
      <c r="Z1509" t="str">
        <f>IF(AND(G1509&gt;AVERAGE(train!$G$2:$G$4251),K1509&gt;AVERAGE(train!$K$2:$K$4251)),"High Day &amp; Eve",IF(AND(G1509&gt;AVERAGE(train!$G$2:$G$4251),K1509&lt;=AVERAGE(train!$K$2:$K$4251)),"High Day Only",IF(AND(G1509&lt;=AVERAGE(train!$G$2:$G$4251),K1509&gt;AVERAGE(train!$K$2:$K$4251)),"High Eve Only","Low Usage")))</f>
        <v>High Day &amp; Eve</v>
      </c>
    </row>
    <row r="1510" spans="1:26">
      <c r="A1510" t="s">
        <v>20</v>
      </c>
      <c r="B1510">
        <v>72</v>
      </c>
      <c r="C1510" t="s">
        <v>28</v>
      </c>
      <c r="D1510" t="s">
        <v>22</v>
      </c>
      <c r="E1510" t="s">
        <v>22</v>
      </c>
      <c r="F1510">
        <v>0</v>
      </c>
      <c r="G1510">
        <v>138.9</v>
      </c>
      <c r="H1510">
        <v>111</v>
      </c>
      <c r="I1510">
        <v>23.61</v>
      </c>
      <c r="J1510">
        <v>211.6</v>
      </c>
      <c r="K1510">
        <v>102</v>
      </c>
      <c r="L1510">
        <v>17.989999999999998</v>
      </c>
      <c r="M1510">
        <v>179.5</v>
      </c>
      <c r="N1510">
        <v>91</v>
      </c>
      <c r="O1510">
        <v>8.08</v>
      </c>
      <c r="P1510">
        <v>10.8</v>
      </c>
      <c r="Q1510">
        <v>3</v>
      </c>
      <c r="R1510">
        <v>2.92</v>
      </c>
      <c r="S1510">
        <v>1</v>
      </c>
      <c r="T1510" t="s">
        <v>22</v>
      </c>
      <c r="U1510">
        <f t="shared" si="47"/>
        <v>0</v>
      </c>
      <c r="V1510">
        <f>IF(Table2[[#This Row],[international_plan]]="yes",1,0)</f>
        <v>0</v>
      </c>
      <c r="W1510">
        <f>IF(Table2[[#This Row],[voice_mail_plan]]="yes",1,0)</f>
        <v>0</v>
      </c>
      <c r="X1510" t="str">
        <f t="shared" si="46"/>
        <v>Low</v>
      </c>
      <c r="Y1510" t="str">
        <f>IF(Table2[[#This Row],[total_intl_charge]] &gt; AVERAGE($R$2:$R$4245),"High","Low")</f>
        <v>High</v>
      </c>
      <c r="Z1510" t="str">
        <f>IF(AND(G1510&gt;AVERAGE(train!$G$2:$G$4251),K1510&gt;AVERAGE(train!$K$2:$K$4251)),"High Day &amp; Eve",IF(AND(G1510&gt;AVERAGE(train!$G$2:$G$4251),K1510&lt;=AVERAGE(train!$K$2:$K$4251)),"High Day Only",IF(AND(G1510&lt;=AVERAGE(train!$G$2:$G$4251),K1510&gt;AVERAGE(train!$K$2:$K$4251)),"High Eve Only","Low Usage")))</f>
        <v>High Eve Only</v>
      </c>
    </row>
    <row r="1511" spans="1:26">
      <c r="A1511" t="s">
        <v>71</v>
      </c>
      <c r="B1511">
        <v>130</v>
      </c>
      <c r="C1511" t="s">
        <v>25</v>
      </c>
      <c r="D1511" t="s">
        <v>22</v>
      </c>
      <c r="E1511" t="s">
        <v>22</v>
      </c>
      <c r="F1511">
        <v>0</v>
      </c>
      <c r="G1511">
        <v>127</v>
      </c>
      <c r="H1511">
        <v>102</v>
      </c>
      <c r="I1511">
        <v>21.59</v>
      </c>
      <c r="J1511">
        <v>206.9</v>
      </c>
      <c r="K1511">
        <v>107</v>
      </c>
      <c r="L1511">
        <v>17.59</v>
      </c>
      <c r="M1511">
        <v>231.7</v>
      </c>
      <c r="N1511">
        <v>99</v>
      </c>
      <c r="O1511">
        <v>10.43</v>
      </c>
      <c r="P1511">
        <v>6.1</v>
      </c>
      <c r="Q1511">
        <v>6</v>
      </c>
      <c r="R1511">
        <v>1.65</v>
      </c>
      <c r="S1511">
        <v>0</v>
      </c>
      <c r="T1511" t="s">
        <v>22</v>
      </c>
      <c r="U1511">
        <f t="shared" si="47"/>
        <v>0</v>
      </c>
      <c r="V1511">
        <f>IF(Table2[[#This Row],[international_plan]]="yes",1,0)</f>
        <v>0</v>
      </c>
      <c r="W1511">
        <f>IF(Table2[[#This Row],[voice_mail_plan]]="yes",1,0)</f>
        <v>0</v>
      </c>
      <c r="X1511" t="str">
        <f t="shared" si="46"/>
        <v>Very High</v>
      </c>
      <c r="Y1511" t="str">
        <f>IF(Table2[[#This Row],[total_intl_charge]] &gt; AVERAGE($R$2:$R$4245),"High","Low")</f>
        <v>Low</v>
      </c>
      <c r="Z1511" t="str">
        <f>IF(AND(G1511&gt;AVERAGE(train!$G$2:$G$4251),K1511&gt;AVERAGE(train!$K$2:$K$4251)),"High Day &amp; Eve",IF(AND(G1511&gt;AVERAGE(train!$G$2:$G$4251),K1511&lt;=AVERAGE(train!$K$2:$K$4251)),"High Day Only",IF(AND(G1511&lt;=AVERAGE(train!$G$2:$G$4251),K1511&gt;AVERAGE(train!$K$2:$K$4251)),"High Eve Only","Low Usage")))</f>
        <v>High Eve Only</v>
      </c>
    </row>
    <row r="1512" spans="1:26">
      <c r="A1512" t="s">
        <v>57</v>
      </c>
      <c r="B1512">
        <v>97</v>
      </c>
      <c r="C1512" t="s">
        <v>21</v>
      </c>
      <c r="D1512" t="s">
        <v>22</v>
      </c>
      <c r="E1512" t="s">
        <v>22</v>
      </c>
      <c r="F1512">
        <v>0</v>
      </c>
      <c r="G1512">
        <v>168.6</v>
      </c>
      <c r="H1512">
        <v>87</v>
      </c>
      <c r="I1512">
        <v>28.66</v>
      </c>
      <c r="J1512">
        <v>259.2</v>
      </c>
      <c r="K1512">
        <v>105</v>
      </c>
      <c r="L1512">
        <v>22.03</v>
      </c>
      <c r="M1512">
        <v>279.8</v>
      </c>
      <c r="N1512">
        <v>123</v>
      </c>
      <c r="O1512">
        <v>12.59</v>
      </c>
      <c r="P1512">
        <v>7.3</v>
      </c>
      <c r="Q1512">
        <v>4</v>
      </c>
      <c r="R1512">
        <v>1.97</v>
      </c>
      <c r="S1512">
        <v>1</v>
      </c>
      <c r="T1512" t="s">
        <v>22</v>
      </c>
      <c r="U1512">
        <f t="shared" si="47"/>
        <v>0</v>
      </c>
      <c r="V1512">
        <f>IF(Table2[[#This Row],[international_plan]]="yes",1,0)</f>
        <v>0</v>
      </c>
      <c r="W1512">
        <f>IF(Table2[[#This Row],[voice_mail_plan]]="yes",1,0)</f>
        <v>0</v>
      </c>
      <c r="X1512" t="str">
        <f t="shared" si="46"/>
        <v>Medium</v>
      </c>
      <c r="Y1512" t="str">
        <f>IF(Table2[[#This Row],[total_intl_charge]] &gt; AVERAGE($R$2:$R$4245),"High","Low")</f>
        <v>Low</v>
      </c>
      <c r="Z1512" t="str">
        <f>IF(AND(G1512&gt;AVERAGE(train!$G$2:$G$4251),K1512&gt;AVERAGE(train!$K$2:$K$4251)),"High Day &amp; Eve",IF(AND(G1512&gt;AVERAGE(train!$G$2:$G$4251),K1512&lt;=AVERAGE(train!$K$2:$K$4251)),"High Day Only",IF(AND(G1512&lt;=AVERAGE(train!$G$2:$G$4251),K1512&gt;AVERAGE(train!$K$2:$K$4251)),"High Eve Only","Low Usage")))</f>
        <v>High Eve Only</v>
      </c>
    </row>
    <row r="1513" spans="1:26">
      <c r="A1513" t="s">
        <v>36</v>
      </c>
      <c r="B1513">
        <v>54</v>
      </c>
      <c r="C1513" t="s">
        <v>21</v>
      </c>
      <c r="D1513" t="s">
        <v>22</v>
      </c>
      <c r="E1513" t="s">
        <v>22</v>
      </c>
      <c r="F1513">
        <v>0</v>
      </c>
      <c r="G1513">
        <v>286.60000000000002</v>
      </c>
      <c r="H1513">
        <v>73</v>
      </c>
      <c r="I1513">
        <v>48.72</v>
      </c>
      <c r="J1513">
        <v>223.2</v>
      </c>
      <c r="K1513">
        <v>108</v>
      </c>
      <c r="L1513">
        <v>18.97</v>
      </c>
      <c r="M1513">
        <v>203.7</v>
      </c>
      <c r="N1513">
        <v>107</v>
      </c>
      <c r="O1513">
        <v>9.17</v>
      </c>
      <c r="P1513">
        <v>11.5</v>
      </c>
      <c r="Q1513">
        <v>5</v>
      </c>
      <c r="R1513">
        <v>3.11</v>
      </c>
      <c r="S1513">
        <v>1</v>
      </c>
      <c r="T1513" t="s">
        <v>23</v>
      </c>
      <c r="U1513">
        <f t="shared" si="47"/>
        <v>1</v>
      </c>
      <c r="V1513">
        <f>IF(Table2[[#This Row],[international_plan]]="yes",1,0)</f>
        <v>0</v>
      </c>
      <c r="W1513">
        <f>IF(Table2[[#This Row],[voice_mail_plan]]="yes",1,0)</f>
        <v>0</v>
      </c>
      <c r="X1513" t="str">
        <f t="shared" si="46"/>
        <v>Low</v>
      </c>
      <c r="Y1513" t="str">
        <f>IF(Table2[[#This Row],[total_intl_charge]] &gt; AVERAGE($R$2:$R$4245),"High","Low")</f>
        <v>High</v>
      </c>
      <c r="Z1513" t="str">
        <f>IF(AND(G1513&gt;AVERAGE(train!$G$2:$G$4251),K1513&gt;AVERAGE(train!$K$2:$K$4251)),"High Day &amp; Eve",IF(AND(G1513&gt;AVERAGE(train!$G$2:$G$4251),K1513&lt;=AVERAGE(train!$K$2:$K$4251)),"High Day Only",IF(AND(G1513&lt;=AVERAGE(train!$G$2:$G$4251),K1513&gt;AVERAGE(train!$K$2:$K$4251)),"High Eve Only","Low Usage")))</f>
        <v>High Day &amp; Eve</v>
      </c>
    </row>
    <row r="1514" spans="1:26">
      <c r="A1514" t="s">
        <v>48</v>
      </c>
      <c r="B1514">
        <v>160</v>
      </c>
      <c r="C1514" t="s">
        <v>21</v>
      </c>
      <c r="D1514" t="s">
        <v>22</v>
      </c>
      <c r="E1514" t="s">
        <v>23</v>
      </c>
      <c r="F1514">
        <v>29</v>
      </c>
      <c r="G1514">
        <v>164.6</v>
      </c>
      <c r="H1514">
        <v>121</v>
      </c>
      <c r="I1514">
        <v>27.98</v>
      </c>
      <c r="J1514">
        <v>262.8</v>
      </c>
      <c r="K1514">
        <v>108</v>
      </c>
      <c r="L1514">
        <v>22.34</v>
      </c>
      <c r="M1514">
        <v>123.8</v>
      </c>
      <c r="N1514">
        <v>131</v>
      </c>
      <c r="O1514">
        <v>5.57</v>
      </c>
      <c r="P1514">
        <v>15.2</v>
      </c>
      <c r="Q1514">
        <v>4</v>
      </c>
      <c r="R1514">
        <v>4.0999999999999996</v>
      </c>
      <c r="S1514">
        <v>1</v>
      </c>
      <c r="T1514" t="s">
        <v>22</v>
      </c>
      <c r="U1514">
        <f t="shared" si="47"/>
        <v>0</v>
      </c>
      <c r="V1514">
        <f>IF(Table2[[#This Row],[international_plan]]="yes",1,0)</f>
        <v>0</v>
      </c>
      <c r="W1514">
        <f>IF(Table2[[#This Row],[voice_mail_plan]]="yes",1,0)</f>
        <v>1</v>
      </c>
      <c r="X1514" t="str">
        <f t="shared" si="46"/>
        <v>Very High</v>
      </c>
      <c r="Y1514" t="str">
        <f>IF(Table2[[#This Row],[total_intl_charge]] &gt; AVERAGE($R$2:$R$4245),"High","Low")</f>
        <v>High</v>
      </c>
      <c r="Z1514" t="str">
        <f>IF(AND(G1514&gt;AVERAGE(train!$G$2:$G$4251),K1514&gt;AVERAGE(train!$K$2:$K$4251)),"High Day &amp; Eve",IF(AND(G1514&gt;AVERAGE(train!$G$2:$G$4251),K1514&lt;=AVERAGE(train!$K$2:$K$4251)),"High Day Only",IF(AND(G1514&lt;=AVERAGE(train!$G$2:$G$4251),K1514&gt;AVERAGE(train!$K$2:$K$4251)),"High Eve Only","Low Usage")))</f>
        <v>High Eve Only</v>
      </c>
    </row>
    <row r="1515" spans="1:26">
      <c r="A1515" t="s">
        <v>39</v>
      </c>
      <c r="B1515">
        <v>79</v>
      </c>
      <c r="C1515" t="s">
        <v>21</v>
      </c>
      <c r="D1515" t="s">
        <v>22</v>
      </c>
      <c r="E1515" t="s">
        <v>22</v>
      </c>
      <c r="F1515">
        <v>0</v>
      </c>
      <c r="G1515">
        <v>144</v>
      </c>
      <c r="H1515">
        <v>90</v>
      </c>
      <c r="I1515">
        <v>24.48</v>
      </c>
      <c r="J1515">
        <v>135.80000000000001</v>
      </c>
      <c r="K1515">
        <v>91</v>
      </c>
      <c r="L1515">
        <v>11.54</v>
      </c>
      <c r="M1515">
        <v>212.4</v>
      </c>
      <c r="N1515">
        <v>129</v>
      </c>
      <c r="O1515">
        <v>9.56</v>
      </c>
      <c r="P1515">
        <v>13</v>
      </c>
      <c r="Q1515">
        <v>4</v>
      </c>
      <c r="R1515">
        <v>3.51</v>
      </c>
      <c r="S1515">
        <v>1</v>
      </c>
      <c r="T1515" t="s">
        <v>22</v>
      </c>
      <c r="U1515">
        <f t="shared" si="47"/>
        <v>0</v>
      </c>
      <c r="V1515">
        <f>IF(Table2[[#This Row],[international_plan]]="yes",1,0)</f>
        <v>0</v>
      </c>
      <c r="W1515">
        <f>IF(Table2[[#This Row],[voice_mail_plan]]="yes",1,0)</f>
        <v>0</v>
      </c>
      <c r="X1515" t="str">
        <f t="shared" si="46"/>
        <v>Medium</v>
      </c>
      <c r="Y1515" t="str">
        <f>IF(Table2[[#This Row],[total_intl_charge]] &gt; AVERAGE($R$2:$R$4245),"High","Low")</f>
        <v>High</v>
      </c>
      <c r="Z1515" t="str">
        <f>IF(AND(G1515&gt;AVERAGE(train!$G$2:$G$4251),K1515&gt;AVERAGE(train!$K$2:$K$4251)),"High Day &amp; Eve",IF(AND(G1515&gt;AVERAGE(train!$G$2:$G$4251),K1515&lt;=AVERAGE(train!$K$2:$K$4251)),"High Day Only",IF(AND(G1515&lt;=AVERAGE(train!$G$2:$G$4251),K1515&gt;AVERAGE(train!$K$2:$K$4251)),"High Eve Only","Low Usage")))</f>
        <v>Low Usage</v>
      </c>
    </row>
    <row r="1516" spans="1:26">
      <c r="A1516" t="s">
        <v>31</v>
      </c>
      <c r="B1516">
        <v>92</v>
      </c>
      <c r="C1516" t="s">
        <v>21</v>
      </c>
      <c r="D1516" t="s">
        <v>22</v>
      </c>
      <c r="E1516" t="s">
        <v>23</v>
      </c>
      <c r="F1516">
        <v>47</v>
      </c>
      <c r="G1516">
        <v>141.6</v>
      </c>
      <c r="H1516">
        <v>95</v>
      </c>
      <c r="I1516">
        <v>24.07</v>
      </c>
      <c r="J1516">
        <v>207.9</v>
      </c>
      <c r="K1516">
        <v>130</v>
      </c>
      <c r="L1516">
        <v>17.670000000000002</v>
      </c>
      <c r="M1516">
        <v>203.6</v>
      </c>
      <c r="N1516">
        <v>95</v>
      </c>
      <c r="O1516">
        <v>9.16</v>
      </c>
      <c r="P1516">
        <v>10.199999999999999</v>
      </c>
      <c r="Q1516">
        <v>11</v>
      </c>
      <c r="R1516">
        <v>2.75</v>
      </c>
      <c r="S1516">
        <v>0</v>
      </c>
      <c r="T1516" t="s">
        <v>22</v>
      </c>
      <c r="U1516">
        <f t="shared" si="47"/>
        <v>0</v>
      </c>
      <c r="V1516">
        <f>IF(Table2[[#This Row],[international_plan]]="yes",1,0)</f>
        <v>0</v>
      </c>
      <c r="W1516">
        <f>IF(Table2[[#This Row],[voice_mail_plan]]="yes",1,0)</f>
        <v>1</v>
      </c>
      <c r="X1516" t="str">
        <f t="shared" si="46"/>
        <v>Medium</v>
      </c>
      <c r="Y1516" t="str">
        <f>IF(Table2[[#This Row],[total_intl_charge]] &gt; AVERAGE($R$2:$R$4245),"High","Low")</f>
        <v>Low</v>
      </c>
      <c r="Z1516" t="str">
        <f>IF(AND(G1516&gt;AVERAGE(train!$G$2:$G$4251),K1516&gt;AVERAGE(train!$K$2:$K$4251)),"High Day &amp; Eve",IF(AND(G1516&gt;AVERAGE(train!$G$2:$G$4251),K1516&lt;=AVERAGE(train!$K$2:$K$4251)),"High Day Only",IF(AND(G1516&lt;=AVERAGE(train!$G$2:$G$4251),K1516&gt;AVERAGE(train!$K$2:$K$4251)),"High Eve Only","Low Usage")))</f>
        <v>High Eve Only</v>
      </c>
    </row>
    <row r="1517" spans="1:26">
      <c r="A1517" t="s">
        <v>75</v>
      </c>
      <c r="B1517">
        <v>132</v>
      </c>
      <c r="C1517" t="s">
        <v>28</v>
      </c>
      <c r="D1517" t="s">
        <v>22</v>
      </c>
      <c r="E1517" t="s">
        <v>22</v>
      </c>
      <c r="F1517">
        <v>0</v>
      </c>
      <c r="G1517">
        <v>163.19999999999999</v>
      </c>
      <c r="H1517">
        <v>80</v>
      </c>
      <c r="I1517">
        <v>27.74</v>
      </c>
      <c r="J1517">
        <v>167.6</v>
      </c>
      <c r="K1517">
        <v>90</v>
      </c>
      <c r="L1517">
        <v>14.25</v>
      </c>
      <c r="M1517">
        <v>87.5</v>
      </c>
      <c r="N1517">
        <v>90</v>
      </c>
      <c r="O1517">
        <v>3.94</v>
      </c>
      <c r="P1517">
        <v>6.2</v>
      </c>
      <c r="Q1517">
        <v>10</v>
      </c>
      <c r="R1517">
        <v>1.67</v>
      </c>
      <c r="S1517">
        <v>1</v>
      </c>
      <c r="T1517" t="s">
        <v>22</v>
      </c>
      <c r="U1517">
        <f t="shared" si="47"/>
        <v>0</v>
      </c>
      <c r="V1517">
        <f>IF(Table2[[#This Row],[international_plan]]="yes",1,0)</f>
        <v>0</v>
      </c>
      <c r="W1517">
        <f>IF(Table2[[#This Row],[voice_mail_plan]]="yes",1,0)</f>
        <v>0</v>
      </c>
      <c r="X1517" t="str">
        <f t="shared" si="46"/>
        <v>Very High</v>
      </c>
      <c r="Y1517" t="str">
        <f>IF(Table2[[#This Row],[total_intl_charge]] &gt; AVERAGE($R$2:$R$4245),"High","Low")</f>
        <v>Low</v>
      </c>
      <c r="Z1517" t="str">
        <f>IF(AND(G1517&gt;AVERAGE(train!$G$2:$G$4251),K1517&gt;AVERAGE(train!$K$2:$K$4251)),"High Day &amp; Eve",IF(AND(G1517&gt;AVERAGE(train!$G$2:$G$4251),K1517&lt;=AVERAGE(train!$K$2:$K$4251)),"High Day Only",IF(AND(G1517&lt;=AVERAGE(train!$G$2:$G$4251),K1517&gt;AVERAGE(train!$K$2:$K$4251)),"High Eve Only","Low Usage")))</f>
        <v>Low Usage</v>
      </c>
    </row>
    <row r="1518" spans="1:26">
      <c r="A1518" t="s">
        <v>57</v>
      </c>
      <c r="B1518">
        <v>93</v>
      </c>
      <c r="C1518" t="s">
        <v>21</v>
      </c>
      <c r="D1518" t="s">
        <v>22</v>
      </c>
      <c r="E1518" t="s">
        <v>22</v>
      </c>
      <c r="F1518">
        <v>0</v>
      </c>
      <c r="G1518">
        <v>176.1</v>
      </c>
      <c r="H1518">
        <v>103</v>
      </c>
      <c r="I1518">
        <v>29.94</v>
      </c>
      <c r="J1518">
        <v>199.7</v>
      </c>
      <c r="K1518">
        <v>130</v>
      </c>
      <c r="L1518">
        <v>16.97</v>
      </c>
      <c r="M1518">
        <v>263.89999999999998</v>
      </c>
      <c r="N1518">
        <v>96</v>
      </c>
      <c r="O1518">
        <v>11.88</v>
      </c>
      <c r="P1518">
        <v>8.5</v>
      </c>
      <c r="Q1518">
        <v>6</v>
      </c>
      <c r="R1518">
        <v>2.2999999999999998</v>
      </c>
      <c r="S1518">
        <v>2</v>
      </c>
      <c r="T1518" t="s">
        <v>22</v>
      </c>
      <c r="U1518">
        <f t="shared" si="47"/>
        <v>0</v>
      </c>
      <c r="V1518">
        <f>IF(Table2[[#This Row],[international_plan]]="yes",1,0)</f>
        <v>0</v>
      </c>
      <c r="W1518">
        <f>IF(Table2[[#This Row],[voice_mail_plan]]="yes",1,0)</f>
        <v>0</v>
      </c>
      <c r="X1518" t="str">
        <f t="shared" si="46"/>
        <v>Medium</v>
      </c>
      <c r="Y1518" t="str">
        <f>IF(Table2[[#This Row],[total_intl_charge]] &gt; AVERAGE($R$2:$R$4245),"High","Low")</f>
        <v>Low</v>
      </c>
      <c r="Z1518" t="str">
        <f>IF(AND(G1518&gt;AVERAGE(train!$G$2:$G$4251),K1518&gt;AVERAGE(train!$K$2:$K$4251)),"High Day &amp; Eve",IF(AND(G1518&gt;AVERAGE(train!$G$2:$G$4251),K1518&lt;=AVERAGE(train!$K$2:$K$4251)),"High Day Only",IF(AND(G1518&lt;=AVERAGE(train!$G$2:$G$4251),K1518&gt;AVERAGE(train!$K$2:$K$4251)),"High Eve Only","Low Usage")))</f>
        <v>High Eve Only</v>
      </c>
    </row>
    <row r="1519" spans="1:26">
      <c r="A1519" t="s">
        <v>47</v>
      </c>
      <c r="B1519">
        <v>101</v>
      </c>
      <c r="C1519" t="s">
        <v>28</v>
      </c>
      <c r="D1519" t="s">
        <v>22</v>
      </c>
      <c r="E1519" t="s">
        <v>22</v>
      </c>
      <c r="F1519">
        <v>0</v>
      </c>
      <c r="G1519">
        <v>174.9</v>
      </c>
      <c r="H1519">
        <v>105</v>
      </c>
      <c r="I1519">
        <v>29.73</v>
      </c>
      <c r="J1519">
        <v>262</v>
      </c>
      <c r="K1519">
        <v>75</v>
      </c>
      <c r="L1519">
        <v>22.27</v>
      </c>
      <c r="M1519">
        <v>210</v>
      </c>
      <c r="N1519">
        <v>93</v>
      </c>
      <c r="O1519">
        <v>9.4499999999999993</v>
      </c>
      <c r="P1519">
        <v>8.5</v>
      </c>
      <c r="Q1519">
        <v>5</v>
      </c>
      <c r="R1519">
        <v>2.2999999999999998</v>
      </c>
      <c r="S1519">
        <v>1</v>
      </c>
      <c r="T1519" t="s">
        <v>22</v>
      </c>
      <c r="U1519">
        <f t="shared" si="47"/>
        <v>0</v>
      </c>
      <c r="V1519">
        <f>IF(Table2[[#This Row],[international_plan]]="yes",1,0)</f>
        <v>0</v>
      </c>
      <c r="W1519">
        <f>IF(Table2[[#This Row],[voice_mail_plan]]="yes",1,0)</f>
        <v>0</v>
      </c>
      <c r="X1519" t="str">
        <f t="shared" si="46"/>
        <v>High</v>
      </c>
      <c r="Y1519" t="str">
        <f>IF(Table2[[#This Row],[total_intl_charge]] &gt; AVERAGE($R$2:$R$4245),"High","Low")</f>
        <v>Low</v>
      </c>
      <c r="Z1519" t="str">
        <f>IF(AND(G1519&gt;AVERAGE(train!$G$2:$G$4251),K1519&gt;AVERAGE(train!$K$2:$K$4251)),"High Day &amp; Eve",IF(AND(G1519&gt;AVERAGE(train!$G$2:$G$4251),K1519&lt;=AVERAGE(train!$K$2:$K$4251)),"High Day Only",IF(AND(G1519&lt;=AVERAGE(train!$G$2:$G$4251),K1519&gt;AVERAGE(train!$K$2:$K$4251)),"High Eve Only","Low Usage")))</f>
        <v>Low Usage</v>
      </c>
    </row>
    <row r="1520" spans="1:26">
      <c r="A1520" t="s">
        <v>74</v>
      </c>
      <c r="B1520">
        <v>125</v>
      </c>
      <c r="C1520" t="s">
        <v>21</v>
      </c>
      <c r="D1520" t="s">
        <v>23</v>
      </c>
      <c r="E1520" t="s">
        <v>22</v>
      </c>
      <c r="F1520">
        <v>0</v>
      </c>
      <c r="G1520">
        <v>187.3</v>
      </c>
      <c r="H1520">
        <v>118</v>
      </c>
      <c r="I1520">
        <v>31.84</v>
      </c>
      <c r="J1520">
        <v>160.69999999999999</v>
      </c>
      <c r="K1520">
        <v>111</v>
      </c>
      <c r="L1520">
        <v>13.66</v>
      </c>
      <c r="M1520">
        <v>263.8</v>
      </c>
      <c r="N1520">
        <v>112</v>
      </c>
      <c r="O1520">
        <v>11.87</v>
      </c>
      <c r="P1520">
        <v>9.6</v>
      </c>
      <c r="Q1520">
        <v>2</v>
      </c>
      <c r="R1520">
        <v>2.59</v>
      </c>
      <c r="S1520">
        <v>0</v>
      </c>
      <c r="T1520" t="s">
        <v>23</v>
      </c>
      <c r="U1520">
        <f t="shared" si="47"/>
        <v>1</v>
      </c>
      <c r="V1520">
        <f>IF(Table2[[#This Row],[international_plan]]="yes",1,0)</f>
        <v>1</v>
      </c>
      <c r="W1520">
        <f>IF(Table2[[#This Row],[voice_mail_plan]]="yes",1,0)</f>
        <v>0</v>
      </c>
      <c r="X1520" t="str">
        <f t="shared" si="46"/>
        <v>High</v>
      </c>
      <c r="Y1520" t="str">
        <f>IF(Table2[[#This Row],[total_intl_charge]] &gt; AVERAGE($R$2:$R$4245),"High","Low")</f>
        <v>Low</v>
      </c>
      <c r="Z1520" t="str">
        <f>IF(AND(G1520&gt;AVERAGE(train!$G$2:$G$4251),K1520&gt;AVERAGE(train!$K$2:$K$4251)),"High Day &amp; Eve",IF(AND(G1520&gt;AVERAGE(train!$G$2:$G$4251),K1520&lt;=AVERAGE(train!$K$2:$K$4251)),"High Day Only",IF(AND(G1520&lt;=AVERAGE(train!$G$2:$G$4251),K1520&gt;AVERAGE(train!$K$2:$K$4251)),"High Eve Only","Low Usage")))</f>
        <v>High Day &amp; Eve</v>
      </c>
    </row>
    <row r="1521" spans="1:26">
      <c r="A1521" t="s">
        <v>41</v>
      </c>
      <c r="B1521">
        <v>63</v>
      </c>
      <c r="C1521" t="s">
        <v>21</v>
      </c>
      <c r="D1521" t="s">
        <v>22</v>
      </c>
      <c r="E1521" t="s">
        <v>22</v>
      </c>
      <c r="F1521">
        <v>0</v>
      </c>
      <c r="G1521">
        <v>211.8</v>
      </c>
      <c r="H1521">
        <v>84</v>
      </c>
      <c r="I1521">
        <v>36.01</v>
      </c>
      <c r="J1521">
        <v>230.9</v>
      </c>
      <c r="K1521">
        <v>137</v>
      </c>
      <c r="L1521">
        <v>19.63</v>
      </c>
      <c r="M1521">
        <v>217.1</v>
      </c>
      <c r="N1521">
        <v>99</v>
      </c>
      <c r="O1521">
        <v>9.77</v>
      </c>
      <c r="P1521">
        <v>10.7</v>
      </c>
      <c r="Q1521">
        <v>9</v>
      </c>
      <c r="R1521">
        <v>2.89</v>
      </c>
      <c r="S1521">
        <v>3</v>
      </c>
      <c r="T1521" t="s">
        <v>22</v>
      </c>
      <c r="U1521">
        <f t="shared" si="47"/>
        <v>0</v>
      </c>
      <c r="V1521">
        <f>IF(Table2[[#This Row],[international_plan]]="yes",1,0)</f>
        <v>0</v>
      </c>
      <c r="W1521">
        <f>IF(Table2[[#This Row],[voice_mail_plan]]="yes",1,0)</f>
        <v>0</v>
      </c>
      <c r="X1521" t="str">
        <f t="shared" si="46"/>
        <v>Low</v>
      </c>
      <c r="Y1521" t="str">
        <f>IF(Table2[[#This Row],[total_intl_charge]] &gt; AVERAGE($R$2:$R$4245),"High","Low")</f>
        <v>High</v>
      </c>
      <c r="Z1521" t="str">
        <f>IF(AND(G1521&gt;AVERAGE(train!$G$2:$G$4251),K1521&gt;AVERAGE(train!$K$2:$K$4251)),"High Day &amp; Eve",IF(AND(G1521&gt;AVERAGE(train!$G$2:$G$4251),K1521&lt;=AVERAGE(train!$K$2:$K$4251)),"High Day Only",IF(AND(G1521&lt;=AVERAGE(train!$G$2:$G$4251),K1521&gt;AVERAGE(train!$K$2:$K$4251)),"High Eve Only","Low Usage")))</f>
        <v>High Day &amp; Eve</v>
      </c>
    </row>
    <row r="1522" spans="1:26">
      <c r="A1522" t="s">
        <v>49</v>
      </c>
      <c r="B1522">
        <v>107</v>
      </c>
      <c r="C1522" t="s">
        <v>21</v>
      </c>
      <c r="D1522" t="s">
        <v>22</v>
      </c>
      <c r="E1522" t="s">
        <v>22</v>
      </c>
      <c r="F1522">
        <v>0</v>
      </c>
      <c r="G1522">
        <v>241.9</v>
      </c>
      <c r="H1522">
        <v>102</v>
      </c>
      <c r="I1522">
        <v>41.12</v>
      </c>
      <c r="J1522">
        <v>126.9</v>
      </c>
      <c r="K1522">
        <v>117</v>
      </c>
      <c r="L1522">
        <v>10.79</v>
      </c>
      <c r="M1522">
        <v>185.6</v>
      </c>
      <c r="N1522">
        <v>92</v>
      </c>
      <c r="O1522">
        <v>8.35</v>
      </c>
      <c r="P1522">
        <v>11.7</v>
      </c>
      <c r="Q1522">
        <v>6</v>
      </c>
      <c r="R1522">
        <v>3.16</v>
      </c>
      <c r="S1522">
        <v>0</v>
      </c>
      <c r="T1522" t="s">
        <v>22</v>
      </c>
      <c r="U1522">
        <f t="shared" si="47"/>
        <v>0</v>
      </c>
      <c r="V1522">
        <f>IF(Table2[[#This Row],[international_plan]]="yes",1,0)</f>
        <v>0</v>
      </c>
      <c r="W1522">
        <f>IF(Table2[[#This Row],[voice_mail_plan]]="yes",1,0)</f>
        <v>0</v>
      </c>
      <c r="X1522" t="str">
        <f t="shared" si="46"/>
        <v>High</v>
      </c>
      <c r="Y1522" t="str">
        <f>IF(Table2[[#This Row],[total_intl_charge]] &gt; AVERAGE($R$2:$R$4245),"High","Low")</f>
        <v>High</v>
      </c>
      <c r="Z1522" t="str">
        <f>IF(AND(G1522&gt;AVERAGE(train!$G$2:$G$4251),K1522&gt;AVERAGE(train!$K$2:$K$4251)),"High Day &amp; Eve",IF(AND(G1522&gt;AVERAGE(train!$G$2:$G$4251),K1522&lt;=AVERAGE(train!$K$2:$K$4251)),"High Day Only",IF(AND(G1522&lt;=AVERAGE(train!$G$2:$G$4251),K1522&gt;AVERAGE(train!$K$2:$K$4251)),"High Eve Only","Low Usage")))</f>
        <v>High Day &amp; Eve</v>
      </c>
    </row>
    <row r="1523" spans="1:26">
      <c r="A1523" t="s">
        <v>75</v>
      </c>
      <c r="B1523">
        <v>110</v>
      </c>
      <c r="C1523" t="s">
        <v>25</v>
      </c>
      <c r="D1523" t="s">
        <v>22</v>
      </c>
      <c r="E1523" t="s">
        <v>22</v>
      </c>
      <c r="F1523">
        <v>0</v>
      </c>
      <c r="G1523">
        <v>196.1</v>
      </c>
      <c r="H1523">
        <v>103</v>
      </c>
      <c r="I1523">
        <v>33.340000000000003</v>
      </c>
      <c r="J1523">
        <v>199.7</v>
      </c>
      <c r="K1523">
        <v>123</v>
      </c>
      <c r="L1523">
        <v>16.97</v>
      </c>
      <c r="M1523">
        <v>135.9</v>
      </c>
      <c r="N1523">
        <v>71</v>
      </c>
      <c r="O1523">
        <v>6.12</v>
      </c>
      <c r="P1523">
        <v>12.9</v>
      </c>
      <c r="Q1523">
        <v>1</v>
      </c>
      <c r="R1523">
        <v>3.48</v>
      </c>
      <c r="S1523">
        <v>3</v>
      </c>
      <c r="T1523" t="s">
        <v>22</v>
      </c>
      <c r="U1523">
        <f t="shared" si="47"/>
        <v>0</v>
      </c>
      <c r="V1523">
        <f>IF(Table2[[#This Row],[international_plan]]="yes",1,0)</f>
        <v>0</v>
      </c>
      <c r="W1523">
        <f>IF(Table2[[#This Row],[voice_mail_plan]]="yes",1,0)</f>
        <v>0</v>
      </c>
      <c r="X1523" t="str">
        <f t="shared" si="46"/>
        <v>High</v>
      </c>
      <c r="Y1523" t="str">
        <f>IF(Table2[[#This Row],[total_intl_charge]] &gt; AVERAGE($R$2:$R$4245),"High","Low")</f>
        <v>High</v>
      </c>
      <c r="Z1523" t="str">
        <f>IF(AND(G1523&gt;AVERAGE(train!$G$2:$G$4251),K1523&gt;AVERAGE(train!$K$2:$K$4251)),"High Day &amp; Eve",IF(AND(G1523&gt;AVERAGE(train!$G$2:$G$4251),K1523&lt;=AVERAGE(train!$K$2:$K$4251)),"High Day Only",IF(AND(G1523&lt;=AVERAGE(train!$G$2:$G$4251),K1523&gt;AVERAGE(train!$K$2:$K$4251)),"High Eve Only","Low Usage")))</f>
        <v>High Day &amp; Eve</v>
      </c>
    </row>
    <row r="1524" spans="1:26">
      <c r="A1524" t="s">
        <v>46</v>
      </c>
      <c r="B1524">
        <v>83</v>
      </c>
      <c r="C1524" t="s">
        <v>21</v>
      </c>
      <c r="D1524" t="s">
        <v>22</v>
      </c>
      <c r="E1524" t="s">
        <v>22</v>
      </c>
      <c r="F1524">
        <v>0</v>
      </c>
      <c r="G1524">
        <v>231.3</v>
      </c>
      <c r="H1524">
        <v>100</v>
      </c>
      <c r="I1524">
        <v>39.32</v>
      </c>
      <c r="J1524">
        <v>210.4</v>
      </c>
      <c r="K1524">
        <v>84</v>
      </c>
      <c r="L1524">
        <v>17.88</v>
      </c>
      <c r="M1524">
        <v>217.4</v>
      </c>
      <c r="N1524">
        <v>106</v>
      </c>
      <c r="O1524">
        <v>9.7799999999999994</v>
      </c>
      <c r="P1524">
        <v>12.4</v>
      </c>
      <c r="Q1524">
        <v>2</v>
      </c>
      <c r="R1524">
        <v>3.35</v>
      </c>
      <c r="S1524">
        <v>3</v>
      </c>
      <c r="T1524" t="s">
        <v>22</v>
      </c>
      <c r="U1524">
        <f t="shared" si="47"/>
        <v>0</v>
      </c>
      <c r="V1524">
        <f>IF(Table2[[#This Row],[international_plan]]="yes",1,0)</f>
        <v>0</v>
      </c>
      <c r="W1524">
        <f>IF(Table2[[#This Row],[voice_mail_plan]]="yes",1,0)</f>
        <v>0</v>
      </c>
      <c r="X1524" t="str">
        <f t="shared" si="46"/>
        <v>Medium</v>
      </c>
      <c r="Y1524" t="str">
        <f>IF(Table2[[#This Row],[total_intl_charge]] &gt; AVERAGE($R$2:$R$4245),"High","Low")</f>
        <v>High</v>
      </c>
      <c r="Z1524" t="str">
        <f>IF(AND(G1524&gt;AVERAGE(train!$G$2:$G$4251),K1524&gt;AVERAGE(train!$K$2:$K$4251)),"High Day &amp; Eve",IF(AND(G1524&gt;AVERAGE(train!$G$2:$G$4251),K1524&lt;=AVERAGE(train!$K$2:$K$4251)),"High Day Only",IF(AND(G1524&lt;=AVERAGE(train!$G$2:$G$4251),K1524&gt;AVERAGE(train!$K$2:$K$4251)),"High Eve Only","Low Usage")))</f>
        <v>High Day Only</v>
      </c>
    </row>
    <row r="1525" spans="1:26">
      <c r="A1525" t="s">
        <v>60</v>
      </c>
      <c r="B1525">
        <v>117</v>
      </c>
      <c r="C1525" t="s">
        <v>25</v>
      </c>
      <c r="D1525" t="s">
        <v>22</v>
      </c>
      <c r="E1525" t="s">
        <v>22</v>
      </c>
      <c r="F1525">
        <v>0</v>
      </c>
      <c r="G1525">
        <v>161.6</v>
      </c>
      <c r="H1525">
        <v>104</v>
      </c>
      <c r="I1525">
        <v>27.47</v>
      </c>
      <c r="J1525">
        <v>196.3</v>
      </c>
      <c r="K1525">
        <v>119</v>
      </c>
      <c r="L1525">
        <v>16.690000000000001</v>
      </c>
      <c r="M1525">
        <v>294.8</v>
      </c>
      <c r="N1525">
        <v>111</v>
      </c>
      <c r="O1525">
        <v>13.27</v>
      </c>
      <c r="P1525">
        <v>13.8</v>
      </c>
      <c r="Q1525">
        <v>2</v>
      </c>
      <c r="R1525">
        <v>3.73</v>
      </c>
      <c r="S1525">
        <v>1</v>
      </c>
      <c r="T1525" t="s">
        <v>22</v>
      </c>
      <c r="U1525">
        <f t="shared" si="47"/>
        <v>0</v>
      </c>
      <c r="V1525">
        <f>IF(Table2[[#This Row],[international_plan]]="yes",1,0)</f>
        <v>0</v>
      </c>
      <c r="W1525">
        <f>IF(Table2[[#This Row],[voice_mail_plan]]="yes",1,0)</f>
        <v>0</v>
      </c>
      <c r="X1525" t="str">
        <f t="shared" si="46"/>
        <v>High</v>
      </c>
      <c r="Y1525" t="str">
        <f>IF(Table2[[#This Row],[total_intl_charge]] &gt; AVERAGE($R$2:$R$4245),"High","Low")</f>
        <v>High</v>
      </c>
      <c r="Z1525" t="str">
        <f>IF(AND(G1525&gt;AVERAGE(train!$G$2:$G$4251),K1525&gt;AVERAGE(train!$K$2:$K$4251)),"High Day &amp; Eve",IF(AND(G1525&gt;AVERAGE(train!$G$2:$G$4251),K1525&lt;=AVERAGE(train!$K$2:$K$4251)),"High Day Only",IF(AND(G1525&lt;=AVERAGE(train!$G$2:$G$4251),K1525&gt;AVERAGE(train!$K$2:$K$4251)),"High Eve Only","Low Usage")))</f>
        <v>High Eve Only</v>
      </c>
    </row>
    <row r="1526" spans="1:26">
      <c r="A1526" t="s">
        <v>65</v>
      </c>
      <c r="B1526">
        <v>124</v>
      </c>
      <c r="C1526" t="s">
        <v>21</v>
      </c>
      <c r="D1526" t="s">
        <v>22</v>
      </c>
      <c r="E1526" t="s">
        <v>22</v>
      </c>
      <c r="F1526">
        <v>0</v>
      </c>
      <c r="G1526">
        <v>194</v>
      </c>
      <c r="H1526">
        <v>103</v>
      </c>
      <c r="I1526">
        <v>32.979999999999997</v>
      </c>
      <c r="J1526">
        <v>241</v>
      </c>
      <c r="K1526">
        <v>116</v>
      </c>
      <c r="L1526">
        <v>20.49</v>
      </c>
      <c r="M1526">
        <v>227.5</v>
      </c>
      <c r="N1526">
        <v>153</v>
      </c>
      <c r="O1526">
        <v>10.24</v>
      </c>
      <c r="P1526">
        <v>11.9</v>
      </c>
      <c r="Q1526">
        <v>5</v>
      </c>
      <c r="R1526">
        <v>3.21</v>
      </c>
      <c r="S1526">
        <v>0</v>
      </c>
      <c r="T1526" t="s">
        <v>22</v>
      </c>
      <c r="U1526">
        <f t="shared" si="47"/>
        <v>0</v>
      </c>
      <c r="V1526">
        <f>IF(Table2[[#This Row],[international_plan]]="yes",1,0)</f>
        <v>0</v>
      </c>
      <c r="W1526">
        <f>IF(Table2[[#This Row],[voice_mail_plan]]="yes",1,0)</f>
        <v>0</v>
      </c>
      <c r="X1526" t="str">
        <f t="shared" si="46"/>
        <v>High</v>
      </c>
      <c r="Y1526" t="str">
        <f>IF(Table2[[#This Row],[total_intl_charge]] &gt; AVERAGE($R$2:$R$4245),"High","Low")</f>
        <v>High</v>
      </c>
      <c r="Z1526" t="str">
        <f>IF(AND(G1526&gt;AVERAGE(train!$G$2:$G$4251),K1526&gt;AVERAGE(train!$K$2:$K$4251)),"High Day &amp; Eve",IF(AND(G1526&gt;AVERAGE(train!$G$2:$G$4251),K1526&lt;=AVERAGE(train!$K$2:$K$4251)),"High Day Only",IF(AND(G1526&lt;=AVERAGE(train!$G$2:$G$4251),K1526&gt;AVERAGE(train!$K$2:$K$4251)),"High Eve Only","Low Usage")))</f>
        <v>High Day &amp; Eve</v>
      </c>
    </row>
    <row r="1527" spans="1:26">
      <c r="A1527" t="s">
        <v>46</v>
      </c>
      <c r="B1527">
        <v>115</v>
      </c>
      <c r="C1527" t="s">
        <v>28</v>
      </c>
      <c r="D1527" t="s">
        <v>22</v>
      </c>
      <c r="E1527" t="s">
        <v>22</v>
      </c>
      <c r="F1527">
        <v>0</v>
      </c>
      <c r="G1527">
        <v>109.7</v>
      </c>
      <c r="H1527">
        <v>148</v>
      </c>
      <c r="I1527">
        <v>18.649999999999999</v>
      </c>
      <c r="J1527">
        <v>223.8</v>
      </c>
      <c r="K1527">
        <v>87</v>
      </c>
      <c r="L1527">
        <v>19.02</v>
      </c>
      <c r="M1527">
        <v>240.3</v>
      </c>
      <c r="N1527">
        <v>96</v>
      </c>
      <c r="O1527">
        <v>10.81</v>
      </c>
      <c r="P1527">
        <v>15.4</v>
      </c>
      <c r="Q1527">
        <v>8</v>
      </c>
      <c r="R1527">
        <v>4.16</v>
      </c>
      <c r="S1527">
        <v>3</v>
      </c>
      <c r="T1527" t="s">
        <v>22</v>
      </c>
      <c r="U1527">
        <f t="shared" si="47"/>
        <v>0</v>
      </c>
      <c r="V1527">
        <f>IF(Table2[[#This Row],[international_plan]]="yes",1,0)</f>
        <v>0</v>
      </c>
      <c r="W1527">
        <f>IF(Table2[[#This Row],[voice_mail_plan]]="yes",1,0)</f>
        <v>0</v>
      </c>
      <c r="X1527" t="str">
        <f t="shared" si="46"/>
        <v>High</v>
      </c>
      <c r="Y1527" t="str">
        <f>IF(Table2[[#This Row],[total_intl_charge]] &gt; AVERAGE($R$2:$R$4245),"High","Low")</f>
        <v>High</v>
      </c>
      <c r="Z1527" t="str">
        <f>IF(AND(G1527&gt;AVERAGE(train!$G$2:$G$4251),K1527&gt;AVERAGE(train!$K$2:$K$4251)),"High Day &amp; Eve",IF(AND(G1527&gt;AVERAGE(train!$G$2:$G$4251),K1527&lt;=AVERAGE(train!$K$2:$K$4251)),"High Day Only",IF(AND(G1527&lt;=AVERAGE(train!$G$2:$G$4251),K1527&gt;AVERAGE(train!$K$2:$K$4251)),"High Eve Only","Low Usage")))</f>
        <v>Low Usage</v>
      </c>
    </row>
    <row r="1528" spans="1:26">
      <c r="A1528" t="s">
        <v>41</v>
      </c>
      <c r="B1528">
        <v>156</v>
      </c>
      <c r="C1528" t="s">
        <v>25</v>
      </c>
      <c r="D1528" t="s">
        <v>23</v>
      </c>
      <c r="E1528" t="s">
        <v>22</v>
      </c>
      <c r="F1528">
        <v>0</v>
      </c>
      <c r="G1528">
        <v>277</v>
      </c>
      <c r="H1528">
        <v>119</v>
      </c>
      <c r="I1528">
        <v>47.09</v>
      </c>
      <c r="J1528">
        <v>238.3</v>
      </c>
      <c r="K1528">
        <v>106</v>
      </c>
      <c r="L1528">
        <v>20.260000000000002</v>
      </c>
      <c r="M1528">
        <v>94.4</v>
      </c>
      <c r="N1528">
        <v>96</v>
      </c>
      <c r="O1528">
        <v>4.25</v>
      </c>
      <c r="P1528">
        <v>8.3000000000000007</v>
      </c>
      <c r="Q1528">
        <v>3</v>
      </c>
      <c r="R1528">
        <v>2.2400000000000002</v>
      </c>
      <c r="S1528">
        <v>1</v>
      </c>
      <c r="T1528" t="s">
        <v>22</v>
      </c>
      <c r="U1528">
        <f t="shared" si="47"/>
        <v>0</v>
      </c>
      <c r="V1528">
        <f>IF(Table2[[#This Row],[international_plan]]="yes",1,0)</f>
        <v>1</v>
      </c>
      <c r="W1528">
        <f>IF(Table2[[#This Row],[voice_mail_plan]]="yes",1,0)</f>
        <v>0</v>
      </c>
      <c r="X1528" t="str">
        <f t="shared" si="46"/>
        <v>Very High</v>
      </c>
      <c r="Y1528" t="str">
        <f>IF(Table2[[#This Row],[total_intl_charge]] &gt; AVERAGE($R$2:$R$4245),"High","Low")</f>
        <v>Low</v>
      </c>
      <c r="Z1528" t="str">
        <f>IF(AND(G1528&gt;AVERAGE(train!$G$2:$G$4251),K1528&gt;AVERAGE(train!$K$2:$K$4251)),"High Day &amp; Eve",IF(AND(G1528&gt;AVERAGE(train!$G$2:$G$4251),K1528&lt;=AVERAGE(train!$K$2:$K$4251)),"High Day Only",IF(AND(G1528&lt;=AVERAGE(train!$G$2:$G$4251),K1528&gt;AVERAGE(train!$K$2:$K$4251)),"High Eve Only","Low Usage")))</f>
        <v>High Day &amp; Eve</v>
      </c>
    </row>
    <row r="1529" spans="1:26">
      <c r="A1529" t="s">
        <v>65</v>
      </c>
      <c r="B1529">
        <v>89</v>
      </c>
      <c r="C1529" t="s">
        <v>25</v>
      </c>
      <c r="D1529" t="s">
        <v>22</v>
      </c>
      <c r="E1529" t="s">
        <v>22</v>
      </c>
      <c r="F1529">
        <v>0</v>
      </c>
      <c r="G1529">
        <v>192.1</v>
      </c>
      <c r="H1529">
        <v>83</v>
      </c>
      <c r="I1529">
        <v>32.659999999999997</v>
      </c>
      <c r="J1529">
        <v>163.6</v>
      </c>
      <c r="K1529">
        <v>88</v>
      </c>
      <c r="L1529">
        <v>13.91</v>
      </c>
      <c r="M1529">
        <v>169.7</v>
      </c>
      <c r="N1529">
        <v>138</v>
      </c>
      <c r="O1529">
        <v>7.64</v>
      </c>
      <c r="P1529">
        <v>6.1</v>
      </c>
      <c r="Q1529">
        <v>3</v>
      </c>
      <c r="R1529">
        <v>1.65</v>
      </c>
      <c r="S1529">
        <v>0</v>
      </c>
      <c r="T1529" t="s">
        <v>22</v>
      </c>
      <c r="U1529">
        <f t="shared" si="47"/>
        <v>0</v>
      </c>
      <c r="V1529">
        <f>IF(Table2[[#This Row],[international_plan]]="yes",1,0)</f>
        <v>0</v>
      </c>
      <c r="W1529">
        <f>IF(Table2[[#This Row],[voice_mail_plan]]="yes",1,0)</f>
        <v>0</v>
      </c>
      <c r="X1529" t="str">
        <f t="shared" si="46"/>
        <v>Medium</v>
      </c>
      <c r="Y1529" t="str">
        <f>IF(Table2[[#This Row],[total_intl_charge]] &gt; AVERAGE($R$2:$R$4245),"High","Low")</f>
        <v>Low</v>
      </c>
      <c r="Z1529" t="str">
        <f>IF(AND(G1529&gt;AVERAGE(train!$G$2:$G$4251),K1529&gt;AVERAGE(train!$K$2:$K$4251)),"High Day &amp; Eve",IF(AND(G1529&gt;AVERAGE(train!$G$2:$G$4251),K1529&lt;=AVERAGE(train!$K$2:$K$4251)),"High Day Only",IF(AND(G1529&lt;=AVERAGE(train!$G$2:$G$4251),K1529&gt;AVERAGE(train!$K$2:$K$4251)),"High Eve Only","Low Usage")))</f>
        <v>High Day Only</v>
      </c>
    </row>
    <row r="1530" spans="1:26">
      <c r="A1530" t="s">
        <v>65</v>
      </c>
      <c r="B1530">
        <v>72</v>
      </c>
      <c r="C1530" t="s">
        <v>21</v>
      </c>
      <c r="D1530" t="s">
        <v>22</v>
      </c>
      <c r="E1530" t="s">
        <v>22</v>
      </c>
      <c r="F1530">
        <v>0</v>
      </c>
      <c r="G1530">
        <v>198.4</v>
      </c>
      <c r="H1530">
        <v>147</v>
      </c>
      <c r="I1530">
        <v>33.729999999999997</v>
      </c>
      <c r="J1530">
        <v>216.9</v>
      </c>
      <c r="K1530">
        <v>121</v>
      </c>
      <c r="L1530">
        <v>18.440000000000001</v>
      </c>
      <c r="M1530">
        <v>112.8</v>
      </c>
      <c r="N1530">
        <v>125</v>
      </c>
      <c r="O1530">
        <v>5.08</v>
      </c>
      <c r="P1530">
        <v>13.1</v>
      </c>
      <c r="Q1530">
        <v>4</v>
      </c>
      <c r="R1530">
        <v>3.54</v>
      </c>
      <c r="S1530">
        <v>0</v>
      </c>
      <c r="T1530" t="s">
        <v>22</v>
      </c>
      <c r="U1530">
        <f t="shared" si="47"/>
        <v>0</v>
      </c>
      <c r="V1530">
        <f>IF(Table2[[#This Row],[international_plan]]="yes",1,0)</f>
        <v>0</v>
      </c>
      <c r="W1530">
        <f>IF(Table2[[#This Row],[voice_mail_plan]]="yes",1,0)</f>
        <v>0</v>
      </c>
      <c r="X1530" t="str">
        <f t="shared" si="46"/>
        <v>Low</v>
      </c>
      <c r="Y1530" t="str">
        <f>IF(Table2[[#This Row],[total_intl_charge]] &gt; AVERAGE($R$2:$R$4245),"High","Low")</f>
        <v>High</v>
      </c>
      <c r="Z1530" t="str">
        <f>IF(AND(G1530&gt;AVERAGE(train!$G$2:$G$4251),K1530&gt;AVERAGE(train!$K$2:$K$4251)),"High Day &amp; Eve",IF(AND(G1530&gt;AVERAGE(train!$G$2:$G$4251),K1530&lt;=AVERAGE(train!$K$2:$K$4251)),"High Day Only",IF(AND(G1530&lt;=AVERAGE(train!$G$2:$G$4251),K1530&gt;AVERAGE(train!$K$2:$K$4251)),"High Eve Only","Low Usage")))</f>
        <v>High Day &amp; Eve</v>
      </c>
    </row>
    <row r="1531" spans="1:26">
      <c r="A1531" t="s">
        <v>32</v>
      </c>
      <c r="B1531">
        <v>101</v>
      </c>
      <c r="C1531" t="s">
        <v>21</v>
      </c>
      <c r="D1531" t="s">
        <v>22</v>
      </c>
      <c r="E1531" t="s">
        <v>23</v>
      </c>
      <c r="F1531">
        <v>42</v>
      </c>
      <c r="G1531">
        <v>209.2</v>
      </c>
      <c r="H1531">
        <v>82</v>
      </c>
      <c r="I1531">
        <v>35.56</v>
      </c>
      <c r="J1531">
        <v>159.69999999999999</v>
      </c>
      <c r="K1531">
        <v>74</v>
      </c>
      <c r="L1531">
        <v>13.57</v>
      </c>
      <c r="M1531">
        <v>181.6</v>
      </c>
      <c r="N1531">
        <v>100</v>
      </c>
      <c r="O1531">
        <v>8.17</v>
      </c>
      <c r="P1531">
        <v>9.5</v>
      </c>
      <c r="Q1531">
        <v>3</v>
      </c>
      <c r="R1531">
        <v>2.57</v>
      </c>
      <c r="S1531">
        <v>0</v>
      </c>
      <c r="T1531" t="s">
        <v>22</v>
      </c>
      <c r="U1531">
        <f t="shared" si="47"/>
        <v>0</v>
      </c>
      <c r="V1531">
        <f>IF(Table2[[#This Row],[international_plan]]="yes",1,0)</f>
        <v>0</v>
      </c>
      <c r="W1531">
        <f>IF(Table2[[#This Row],[voice_mail_plan]]="yes",1,0)</f>
        <v>1</v>
      </c>
      <c r="X1531" t="str">
        <f t="shared" si="46"/>
        <v>High</v>
      </c>
      <c r="Y1531" t="str">
        <f>IF(Table2[[#This Row],[total_intl_charge]] &gt; AVERAGE($R$2:$R$4245),"High","Low")</f>
        <v>Low</v>
      </c>
      <c r="Z1531" t="str">
        <f>IF(AND(G1531&gt;AVERAGE(train!$G$2:$G$4251),K1531&gt;AVERAGE(train!$K$2:$K$4251)),"High Day &amp; Eve",IF(AND(G1531&gt;AVERAGE(train!$G$2:$G$4251),K1531&lt;=AVERAGE(train!$K$2:$K$4251)),"High Day Only",IF(AND(G1531&lt;=AVERAGE(train!$G$2:$G$4251),K1531&gt;AVERAGE(train!$K$2:$K$4251)),"High Eve Only","Low Usage")))</f>
        <v>High Day Only</v>
      </c>
    </row>
    <row r="1532" spans="1:26">
      <c r="A1532" t="s">
        <v>52</v>
      </c>
      <c r="B1532">
        <v>53</v>
      </c>
      <c r="C1532" t="s">
        <v>21</v>
      </c>
      <c r="D1532" t="s">
        <v>22</v>
      </c>
      <c r="E1532" t="s">
        <v>22</v>
      </c>
      <c r="F1532">
        <v>0</v>
      </c>
      <c r="G1532">
        <v>184.8</v>
      </c>
      <c r="H1532">
        <v>98</v>
      </c>
      <c r="I1532">
        <v>31.42</v>
      </c>
      <c r="J1532">
        <v>216.4</v>
      </c>
      <c r="K1532">
        <v>125</v>
      </c>
      <c r="L1532">
        <v>18.39</v>
      </c>
      <c r="M1532">
        <v>141.1</v>
      </c>
      <c r="N1532">
        <v>116</v>
      </c>
      <c r="O1532">
        <v>6.35</v>
      </c>
      <c r="P1532">
        <v>18.399999999999999</v>
      </c>
      <c r="Q1532">
        <v>3</v>
      </c>
      <c r="R1532">
        <v>4.97</v>
      </c>
      <c r="S1532">
        <v>2</v>
      </c>
      <c r="T1532" t="s">
        <v>22</v>
      </c>
      <c r="U1532">
        <f t="shared" si="47"/>
        <v>0</v>
      </c>
      <c r="V1532">
        <f>IF(Table2[[#This Row],[international_plan]]="yes",1,0)</f>
        <v>0</v>
      </c>
      <c r="W1532">
        <f>IF(Table2[[#This Row],[voice_mail_plan]]="yes",1,0)</f>
        <v>0</v>
      </c>
      <c r="X1532" t="str">
        <f t="shared" si="46"/>
        <v>Low</v>
      </c>
      <c r="Y1532" t="str">
        <f>IF(Table2[[#This Row],[total_intl_charge]] &gt; AVERAGE($R$2:$R$4245),"High","Low")</f>
        <v>High</v>
      </c>
      <c r="Z1532" t="str">
        <f>IF(AND(G1532&gt;AVERAGE(train!$G$2:$G$4251),K1532&gt;AVERAGE(train!$K$2:$K$4251)),"High Day &amp; Eve",IF(AND(G1532&gt;AVERAGE(train!$G$2:$G$4251),K1532&lt;=AVERAGE(train!$K$2:$K$4251)),"High Day Only",IF(AND(G1532&lt;=AVERAGE(train!$G$2:$G$4251),K1532&gt;AVERAGE(train!$K$2:$K$4251)),"High Eve Only","Low Usage")))</f>
        <v>High Day &amp; Eve</v>
      </c>
    </row>
    <row r="1533" spans="1:26">
      <c r="A1533" t="s">
        <v>57</v>
      </c>
      <c r="B1533">
        <v>116</v>
      </c>
      <c r="C1533" t="s">
        <v>25</v>
      </c>
      <c r="D1533" t="s">
        <v>22</v>
      </c>
      <c r="E1533" t="s">
        <v>22</v>
      </c>
      <c r="F1533">
        <v>0</v>
      </c>
      <c r="G1533">
        <v>167.8</v>
      </c>
      <c r="H1533">
        <v>119</v>
      </c>
      <c r="I1533">
        <v>28.53</v>
      </c>
      <c r="J1533">
        <v>142</v>
      </c>
      <c r="K1533">
        <v>123</v>
      </c>
      <c r="L1533">
        <v>12.07</v>
      </c>
      <c r="M1533">
        <v>190.7</v>
      </c>
      <c r="N1533">
        <v>128</v>
      </c>
      <c r="O1533">
        <v>8.58</v>
      </c>
      <c r="P1533">
        <v>7.3</v>
      </c>
      <c r="Q1533">
        <v>4</v>
      </c>
      <c r="R1533">
        <v>1.97</v>
      </c>
      <c r="S1533">
        <v>2</v>
      </c>
      <c r="T1533" t="s">
        <v>22</v>
      </c>
      <c r="U1533">
        <f t="shared" si="47"/>
        <v>0</v>
      </c>
      <c r="V1533">
        <f>IF(Table2[[#This Row],[international_plan]]="yes",1,0)</f>
        <v>0</v>
      </c>
      <c r="W1533">
        <f>IF(Table2[[#This Row],[voice_mail_plan]]="yes",1,0)</f>
        <v>0</v>
      </c>
      <c r="X1533" t="str">
        <f t="shared" si="46"/>
        <v>High</v>
      </c>
      <c r="Y1533" t="str">
        <f>IF(Table2[[#This Row],[total_intl_charge]] &gt; AVERAGE($R$2:$R$4245),"High","Low")</f>
        <v>Low</v>
      </c>
      <c r="Z1533" t="str">
        <f>IF(AND(G1533&gt;AVERAGE(train!$G$2:$G$4251),K1533&gt;AVERAGE(train!$K$2:$K$4251)),"High Day &amp; Eve",IF(AND(G1533&gt;AVERAGE(train!$G$2:$G$4251),K1533&lt;=AVERAGE(train!$K$2:$K$4251)),"High Day Only",IF(AND(G1533&lt;=AVERAGE(train!$G$2:$G$4251),K1533&gt;AVERAGE(train!$K$2:$K$4251)),"High Eve Only","Low Usage")))</f>
        <v>High Eve Only</v>
      </c>
    </row>
    <row r="1534" spans="1:26">
      <c r="A1534" t="s">
        <v>54</v>
      </c>
      <c r="B1534">
        <v>78</v>
      </c>
      <c r="C1534" t="s">
        <v>25</v>
      </c>
      <c r="D1534" t="s">
        <v>22</v>
      </c>
      <c r="E1534" t="s">
        <v>22</v>
      </c>
      <c r="F1534">
        <v>0</v>
      </c>
      <c r="G1534">
        <v>139.19999999999999</v>
      </c>
      <c r="H1534">
        <v>140</v>
      </c>
      <c r="I1534">
        <v>23.66</v>
      </c>
      <c r="J1534">
        <v>191.4</v>
      </c>
      <c r="K1534">
        <v>113</v>
      </c>
      <c r="L1534">
        <v>16.27</v>
      </c>
      <c r="M1534">
        <v>286.5</v>
      </c>
      <c r="N1534">
        <v>125</v>
      </c>
      <c r="O1534">
        <v>12.89</v>
      </c>
      <c r="P1534">
        <v>11.8</v>
      </c>
      <c r="Q1534">
        <v>3</v>
      </c>
      <c r="R1534">
        <v>3.19</v>
      </c>
      <c r="S1534">
        <v>3</v>
      </c>
      <c r="T1534" t="s">
        <v>22</v>
      </c>
      <c r="U1534">
        <f t="shared" si="47"/>
        <v>0</v>
      </c>
      <c r="V1534">
        <f>IF(Table2[[#This Row],[international_plan]]="yes",1,0)</f>
        <v>0</v>
      </c>
      <c r="W1534">
        <f>IF(Table2[[#This Row],[voice_mail_plan]]="yes",1,0)</f>
        <v>0</v>
      </c>
      <c r="X1534" t="str">
        <f t="shared" si="46"/>
        <v>Medium</v>
      </c>
      <c r="Y1534" t="str">
        <f>IF(Table2[[#This Row],[total_intl_charge]] &gt; AVERAGE($R$2:$R$4245),"High","Low")</f>
        <v>High</v>
      </c>
      <c r="Z1534" t="str">
        <f>IF(AND(G1534&gt;AVERAGE(train!$G$2:$G$4251),K1534&gt;AVERAGE(train!$K$2:$K$4251)),"High Day &amp; Eve",IF(AND(G1534&gt;AVERAGE(train!$G$2:$G$4251),K1534&lt;=AVERAGE(train!$K$2:$K$4251)),"High Day Only",IF(AND(G1534&lt;=AVERAGE(train!$G$2:$G$4251),K1534&gt;AVERAGE(train!$K$2:$K$4251)),"High Eve Only","Low Usage")))</f>
        <v>High Eve Only</v>
      </c>
    </row>
    <row r="1535" spans="1:26">
      <c r="A1535" t="s">
        <v>69</v>
      </c>
      <c r="B1535">
        <v>56</v>
      </c>
      <c r="C1535" t="s">
        <v>28</v>
      </c>
      <c r="D1535" t="s">
        <v>22</v>
      </c>
      <c r="E1535" t="s">
        <v>22</v>
      </c>
      <c r="F1535">
        <v>0</v>
      </c>
      <c r="G1535">
        <v>121.6</v>
      </c>
      <c r="H1535">
        <v>84</v>
      </c>
      <c r="I1535">
        <v>20.67</v>
      </c>
      <c r="J1535">
        <v>165.3</v>
      </c>
      <c r="K1535">
        <v>115</v>
      </c>
      <c r="L1535">
        <v>14.05</v>
      </c>
      <c r="M1535">
        <v>243.9</v>
      </c>
      <c r="N1535">
        <v>95</v>
      </c>
      <c r="O1535">
        <v>10.98</v>
      </c>
      <c r="P1535">
        <v>8.9</v>
      </c>
      <c r="Q1535">
        <v>2</v>
      </c>
      <c r="R1535">
        <v>2.4</v>
      </c>
      <c r="S1535">
        <v>1</v>
      </c>
      <c r="T1535" t="s">
        <v>22</v>
      </c>
      <c r="U1535">
        <f t="shared" si="47"/>
        <v>0</v>
      </c>
      <c r="V1535">
        <f>IF(Table2[[#This Row],[international_plan]]="yes",1,0)</f>
        <v>0</v>
      </c>
      <c r="W1535">
        <f>IF(Table2[[#This Row],[voice_mail_plan]]="yes",1,0)</f>
        <v>0</v>
      </c>
      <c r="X1535" t="str">
        <f t="shared" si="46"/>
        <v>Low</v>
      </c>
      <c r="Y1535" t="str">
        <f>IF(Table2[[#This Row],[total_intl_charge]] &gt; AVERAGE($R$2:$R$4245),"High","Low")</f>
        <v>Low</v>
      </c>
      <c r="Z1535" t="str">
        <f>IF(AND(G1535&gt;AVERAGE(train!$G$2:$G$4251),K1535&gt;AVERAGE(train!$K$2:$K$4251)),"High Day &amp; Eve",IF(AND(G1535&gt;AVERAGE(train!$G$2:$G$4251),K1535&lt;=AVERAGE(train!$K$2:$K$4251)),"High Day Only",IF(AND(G1535&lt;=AVERAGE(train!$G$2:$G$4251),K1535&gt;AVERAGE(train!$K$2:$K$4251)),"High Eve Only","Low Usage")))</f>
        <v>High Eve Only</v>
      </c>
    </row>
    <row r="1536" spans="1:26">
      <c r="A1536" t="s">
        <v>20</v>
      </c>
      <c r="B1536">
        <v>123</v>
      </c>
      <c r="C1536" t="s">
        <v>25</v>
      </c>
      <c r="D1536" t="s">
        <v>22</v>
      </c>
      <c r="E1536" t="s">
        <v>23</v>
      </c>
      <c r="F1536">
        <v>39</v>
      </c>
      <c r="G1536">
        <v>270.39999999999998</v>
      </c>
      <c r="H1536">
        <v>99</v>
      </c>
      <c r="I1536">
        <v>45.97</v>
      </c>
      <c r="J1536">
        <v>245.1</v>
      </c>
      <c r="K1536">
        <v>110</v>
      </c>
      <c r="L1536">
        <v>20.83</v>
      </c>
      <c r="M1536">
        <v>108.9</v>
      </c>
      <c r="N1536">
        <v>113</v>
      </c>
      <c r="O1536">
        <v>4.9000000000000004</v>
      </c>
      <c r="P1536">
        <v>15.4</v>
      </c>
      <c r="Q1536">
        <v>7</v>
      </c>
      <c r="R1536">
        <v>4.16</v>
      </c>
      <c r="S1536">
        <v>1</v>
      </c>
      <c r="T1536" t="s">
        <v>22</v>
      </c>
      <c r="U1536">
        <f t="shared" si="47"/>
        <v>0</v>
      </c>
      <c r="V1536">
        <f>IF(Table2[[#This Row],[international_plan]]="yes",1,0)</f>
        <v>0</v>
      </c>
      <c r="W1536">
        <f>IF(Table2[[#This Row],[voice_mail_plan]]="yes",1,0)</f>
        <v>1</v>
      </c>
      <c r="X1536" t="str">
        <f t="shared" si="46"/>
        <v>High</v>
      </c>
      <c r="Y1536" t="str">
        <f>IF(Table2[[#This Row],[total_intl_charge]] &gt; AVERAGE($R$2:$R$4245),"High","Low")</f>
        <v>High</v>
      </c>
      <c r="Z1536" t="str">
        <f>IF(AND(G1536&gt;AVERAGE(train!$G$2:$G$4251),K1536&gt;AVERAGE(train!$K$2:$K$4251)),"High Day &amp; Eve",IF(AND(G1536&gt;AVERAGE(train!$G$2:$G$4251),K1536&lt;=AVERAGE(train!$K$2:$K$4251)),"High Day Only",IF(AND(G1536&lt;=AVERAGE(train!$G$2:$G$4251),K1536&gt;AVERAGE(train!$K$2:$K$4251)),"High Eve Only","Low Usage")))</f>
        <v>High Day &amp; Eve</v>
      </c>
    </row>
    <row r="1537" spans="1:26">
      <c r="A1537" t="s">
        <v>20</v>
      </c>
      <c r="B1537">
        <v>127</v>
      </c>
      <c r="C1537" t="s">
        <v>25</v>
      </c>
      <c r="D1537" t="s">
        <v>22</v>
      </c>
      <c r="E1537" t="s">
        <v>22</v>
      </c>
      <c r="F1537">
        <v>0</v>
      </c>
      <c r="G1537">
        <v>139.6</v>
      </c>
      <c r="H1537">
        <v>94</v>
      </c>
      <c r="I1537">
        <v>23.73</v>
      </c>
      <c r="J1537">
        <v>240.9</v>
      </c>
      <c r="K1537">
        <v>112</v>
      </c>
      <c r="L1537">
        <v>20.48</v>
      </c>
      <c r="M1537">
        <v>127.1</v>
      </c>
      <c r="N1537">
        <v>88</v>
      </c>
      <c r="O1537">
        <v>5.72</v>
      </c>
      <c r="P1537">
        <v>8.8000000000000007</v>
      </c>
      <c r="Q1537">
        <v>4</v>
      </c>
      <c r="R1537">
        <v>2.38</v>
      </c>
      <c r="S1537">
        <v>2</v>
      </c>
      <c r="T1537" t="s">
        <v>22</v>
      </c>
      <c r="U1537">
        <f t="shared" si="47"/>
        <v>0</v>
      </c>
      <c r="V1537">
        <f>IF(Table2[[#This Row],[international_plan]]="yes",1,0)</f>
        <v>0</v>
      </c>
      <c r="W1537">
        <f>IF(Table2[[#This Row],[voice_mail_plan]]="yes",1,0)</f>
        <v>0</v>
      </c>
      <c r="X1537" t="str">
        <f t="shared" si="46"/>
        <v>High</v>
      </c>
      <c r="Y1537" t="str">
        <f>IF(Table2[[#This Row],[total_intl_charge]] &gt; AVERAGE($R$2:$R$4245),"High","Low")</f>
        <v>Low</v>
      </c>
      <c r="Z1537" t="str">
        <f>IF(AND(G1537&gt;AVERAGE(train!$G$2:$G$4251),K1537&gt;AVERAGE(train!$K$2:$K$4251)),"High Day &amp; Eve",IF(AND(G1537&gt;AVERAGE(train!$G$2:$G$4251),K1537&lt;=AVERAGE(train!$K$2:$K$4251)),"High Day Only",IF(AND(G1537&lt;=AVERAGE(train!$G$2:$G$4251),K1537&gt;AVERAGE(train!$K$2:$K$4251)),"High Eve Only","Low Usage")))</f>
        <v>High Eve Only</v>
      </c>
    </row>
    <row r="1538" spans="1:26">
      <c r="A1538" t="s">
        <v>50</v>
      </c>
      <c r="B1538">
        <v>116</v>
      </c>
      <c r="C1538" t="s">
        <v>21</v>
      </c>
      <c r="D1538" t="s">
        <v>22</v>
      </c>
      <c r="E1538" t="s">
        <v>23</v>
      </c>
      <c r="F1538">
        <v>23</v>
      </c>
      <c r="G1538">
        <v>253</v>
      </c>
      <c r="H1538">
        <v>78</v>
      </c>
      <c r="I1538">
        <v>43.01</v>
      </c>
      <c r="J1538">
        <v>138.9</v>
      </c>
      <c r="K1538">
        <v>121</v>
      </c>
      <c r="L1538">
        <v>11.81</v>
      </c>
      <c r="M1538">
        <v>277.8</v>
      </c>
      <c r="N1538">
        <v>104</v>
      </c>
      <c r="O1538">
        <v>12.5</v>
      </c>
      <c r="P1538">
        <v>11.8</v>
      </c>
      <c r="Q1538">
        <v>3</v>
      </c>
      <c r="R1538">
        <v>3.19</v>
      </c>
      <c r="S1538">
        <v>2</v>
      </c>
      <c r="T1538" t="s">
        <v>22</v>
      </c>
      <c r="U1538">
        <f t="shared" si="47"/>
        <v>0</v>
      </c>
      <c r="V1538">
        <f>IF(Table2[[#This Row],[international_plan]]="yes",1,0)</f>
        <v>0</v>
      </c>
      <c r="W1538">
        <f>IF(Table2[[#This Row],[voice_mail_plan]]="yes",1,0)</f>
        <v>1</v>
      </c>
      <c r="X1538" t="str">
        <f t="shared" ref="X1538:X1601" si="48">IF(B1538&lt;=$AC$3,"Low",IF(B1538&lt;=$AC$4,"Medium",IF(B1538&lt;=$AC$5,"High",IF(B1538&gt;=$AC$5,"Very High"))))</f>
        <v>High</v>
      </c>
      <c r="Y1538" t="str">
        <f>IF(Table2[[#This Row],[total_intl_charge]] &gt; AVERAGE($R$2:$R$4245),"High","Low")</f>
        <v>High</v>
      </c>
      <c r="Z1538" t="str">
        <f>IF(AND(G1538&gt;AVERAGE(train!$G$2:$G$4251),K1538&gt;AVERAGE(train!$K$2:$K$4251)),"High Day &amp; Eve",IF(AND(G1538&gt;AVERAGE(train!$G$2:$G$4251),K1538&lt;=AVERAGE(train!$K$2:$K$4251)),"High Day Only",IF(AND(G1538&lt;=AVERAGE(train!$G$2:$G$4251),K1538&gt;AVERAGE(train!$K$2:$K$4251)),"High Eve Only","Low Usage")))</f>
        <v>High Day &amp; Eve</v>
      </c>
    </row>
    <row r="1539" spans="1:26">
      <c r="A1539" t="s">
        <v>70</v>
      </c>
      <c r="B1539">
        <v>138</v>
      </c>
      <c r="C1539" t="s">
        <v>28</v>
      </c>
      <c r="D1539" t="s">
        <v>22</v>
      </c>
      <c r="E1539" t="s">
        <v>23</v>
      </c>
      <c r="F1539">
        <v>26</v>
      </c>
      <c r="G1539">
        <v>183.9</v>
      </c>
      <c r="H1539">
        <v>83</v>
      </c>
      <c r="I1539">
        <v>31.26</v>
      </c>
      <c r="J1539">
        <v>240.7</v>
      </c>
      <c r="K1539">
        <v>93</v>
      </c>
      <c r="L1539">
        <v>20.46</v>
      </c>
      <c r="M1539">
        <v>185.7</v>
      </c>
      <c r="N1539">
        <v>125</v>
      </c>
      <c r="O1539">
        <v>8.36</v>
      </c>
      <c r="P1539">
        <v>15</v>
      </c>
      <c r="Q1539">
        <v>3</v>
      </c>
      <c r="R1539">
        <v>4.05</v>
      </c>
      <c r="S1539">
        <v>1</v>
      </c>
      <c r="T1539" t="s">
        <v>22</v>
      </c>
      <c r="U1539">
        <f t="shared" ref="U1539:U1602" si="49">IF(T1539="yes",1,0)</f>
        <v>0</v>
      </c>
      <c r="V1539">
        <f>IF(Table2[[#This Row],[international_plan]]="yes",1,0)</f>
        <v>0</v>
      </c>
      <c r="W1539">
        <f>IF(Table2[[#This Row],[voice_mail_plan]]="yes",1,0)</f>
        <v>1</v>
      </c>
      <c r="X1539" t="str">
        <f t="shared" si="48"/>
        <v>Very High</v>
      </c>
      <c r="Y1539" t="str">
        <f>IF(Table2[[#This Row],[total_intl_charge]] &gt; AVERAGE($R$2:$R$4245),"High","Low")</f>
        <v>High</v>
      </c>
      <c r="Z1539" t="str">
        <f>IF(AND(G1539&gt;AVERAGE(train!$G$2:$G$4251),K1539&gt;AVERAGE(train!$K$2:$K$4251)),"High Day &amp; Eve",IF(AND(G1539&gt;AVERAGE(train!$G$2:$G$4251),K1539&lt;=AVERAGE(train!$K$2:$K$4251)),"High Day Only",IF(AND(G1539&lt;=AVERAGE(train!$G$2:$G$4251),K1539&gt;AVERAGE(train!$K$2:$K$4251)),"High Eve Only","Low Usage")))</f>
        <v>High Day Only</v>
      </c>
    </row>
    <row r="1540" spans="1:26">
      <c r="A1540" t="s">
        <v>39</v>
      </c>
      <c r="B1540">
        <v>120</v>
      </c>
      <c r="C1540" t="s">
        <v>21</v>
      </c>
      <c r="D1540" t="s">
        <v>22</v>
      </c>
      <c r="E1540" t="s">
        <v>22</v>
      </c>
      <c r="F1540">
        <v>0</v>
      </c>
      <c r="G1540">
        <v>203.3</v>
      </c>
      <c r="H1540">
        <v>108</v>
      </c>
      <c r="I1540">
        <v>34.56</v>
      </c>
      <c r="J1540">
        <v>259.89999999999998</v>
      </c>
      <c r="K1540">
        <v>66</v>
      </c>
      <c r="L1540">
        <v>22.09</v>
      </c>
      <c r="M1540">
        <v>115.9</v>
      </c>
      <c r="N1540">
        <v>103</v>
      </c>
      <c r="O1540">
        <v>5.22</v>
      </c>
      <c r="P1540">
        <v>7.8</v>
      </c>
      <c r="Q1540">
        <v>2</v>
      </c>
      <c r="R1540">
        <v>2.11</v>
      </c>
      <c r="S1540">
        <v>3</v>
      </c>
      <c r="T1540" t="s">
        <v>22</v>
      </c>
      <c r="U1540">
        <f t="shared" si="49"/>
        <v>0</v>
      </c>
      <c r="V1540">
        <f>IF(Table2[[#This Row],[international_plan]]="yes",1,0)</f>
        <v>0</v>
      </c>
      <c r="W1540">
        <f>IF(Table2[[#This Row],[voice_mail_plan]]="yes",1,0)</f>
        <v>0</v>
      </c>
      <c r="X1540" t="str">
        <f t="shared" si="48"/>
        <v>High</v>
      </c>
      <c r="Y1540" t="str">
        <f>IF(Table2[[#This Row],[total_intl_charge]] &gt; AVERAGE($R$2:$R$4245),"High","Low")</f>
        <v>Low</v>
      </c>
      <c r="Z1540" t="str">
        <f>IF(AND(G1540&gt;AVERAGE(train!$G$2:$G$4251),K1540&gt;AVERAGE(train!$K$2:$K$4251)),"High Day &amp; Eve",IF(AND(G1540&gt;AVERAGE(train!$G$2:$G$4251),K1540&lt;=AVERAGE(train!$K$2:$K$4251)),"High Day Only",IF(AND(G1540&lt;=AVERAGE(train!$G$2:$G$4251),K1540&gt;AVERAGE(train!$K$2:$K$4251)),"High Eve Only","Low Usage")))</f>
        <v>High Day Only</v>
      </c>
    </row>
    <row r="1541" spans="1:26">
      <c r="A1541" t="s">
        <v>51</v>
      </c>
      <c r="B1541">
        <v>102</v>
      </c>
      <c r="C1541" t="s">
        <v>25</v>
      </c>
      <c r="D1541" t="s">
        <v>22</v>
      </c>
      <c r="E1541" t="s">
        <v>22</v>
      </c>
      <c r="F1541">
        <v>0</v>
      </c>
      <c r="G1541">
        <v>200.6</v>
      </c>
      <c r="H1541">
        <v>106</v>
      </c>
      <c r="I1541">
        <v>34.1</v>
      </c>
      <c r="J1541">
        <v>152.5</v>
      </c>
      <c r="K1541">
        <v>127</v>
      </c>
      <c r="L1541">
        <v>12.96</v>
      </c>
      <c r="M1541">
        <v>199.4</v>
      </c>
      <c r="N1541">
        <v>128</v>
      </c>
      <c r="O1541">
        <v>8.9700000000000006</v>
      </c>
      <c r="P1541">
        <v>7.7</v>
      </c>
      <c r="Q1541">
        <v>2</v>
      </c>
      <c r="R1541">
        <v>2.08</v>
      </c>
      <c r="S1541">
        <v>3</v>
      </c>
      <c r="T1541" t="s">
        <v>22</v>
      </c>
      <c r="U1541">
        <f t="shared" si="49"/>
        <v>0</v>
      </c>
      <c r="V1541">
        <f>IF(Table2[[#This Row],[international_plan]]="yes",1,0)</f>
        <v>0</v>
      </c>
      <c r="W1541">
        <f>IF(Table2[[#This Row],[voice_mail_plan]]="yes",1,0)</f>
        <v>0</v>
      </c>
      <c r="X1541" t="str">
        <f t="shared" si="48"/>
        <v>High</v>
      </c>
      <c r="Y1541" t="str">
        <f>IF(Table2[[#This Row],[total_intl_charge]] &gt; AVERAGE($R$2:$R$4245),"High","Low")</f>
        <v>Low</v>
      </c>
      <c r="Z1541" t="str">
        <f>IF(AND(G1541&gt;AVERAGE(train!$G$2:$G$4251),K1541&gt;AVERAGE(train!$K$2:$K$4251)),"High Day &amp; Eve",IF(AND(G1541&gt;AVERAGE(train!$G$2:$G$4251),K1541&lt;=AVERAGE(train!$K$2:$K$4251)),"High Day Only",IF(AND(G1541&lt;=AVERAGE(train!$G$2:$G$4251),K1541&gt;AVERAGE(train!$K$2:$K$4251)),"High Eve Only","Low Usage")))</f>
        <v>High Day &amp; Eve</v>
      </c>
    </row>
    <row r="1542" spans="1:26">
      <c r="A1542" t="s">
        <v>52</v>
      </c>
      <c r="B1542">
        <v>95</v>
      </c>
      <c r="C1542" t="s">
        <v>21</v>
      </c>
      <c r="D1542" t="s">
        <v>22</v>
      </c>
      <c r="E1542" t="s">
        <v>22</v>
      </c>
      <c r="F1542">
        <v>0</v>
      </c>
      <c r="G1542">
        <v>167.6</v>
      </c>
      <c r="H1542">
        <v>96</v>
      </c>
      <c r="I1542">
        <v>28.49</v>
      </c>
      <c r="J1542">
        <v>176</v>
      </c>
      <c r="K1542">
        <v>89</v>
      </c>
      <c r="L1542">
        <v>14.96</v>
      </c>
      <c r="M1542">
        <v>250.9</v>
      </c>
      <c r="N1542">
        <v>113</v>
      </c>
      <c r="O1542">
        <v>11.29</v>
      </c>
      <c r="P1542">
        <v>13.4</v>
      </c>
      <c r="Q1542">
        <v>6</v>
      </c>
      <c r="R1542">
        <v>3.62</v>
      </c>
      <c r="S1542">
        <v>2</v>
      </c>
      <c r="T1542" t="s">
        <v>22</v>
      </c>
      <c r="U1542">
        <f t="shared" si="49"/>
        <v>0</v>
      </c>
      <c r="V1542">
        <f>IF(Table2[[#This Row],[international_plan]]="yes",1,0)</f>
        <v>0</v>
      </c>
      <c r="W1542">
        <f>IF(Table2[[#This Row],[voice_mail_plan]]="yes",1,0)</f>
        <v>0</v>
      </c>
      <c r="X1542" t="str">
        <f t="shared" si="48"/>
        <v>Medium</v>
      </c>
      <c r="Y1542" t="str">
        <f>IF(Table2[[#This Row],[total_intl_charge]] &gt; AVERAGE($R$2:$R$4245),"High","Low")</f>
        <v>High</v>
      </c>
      <c r="Z1542" t="str">
        <f>IF(AND(G1542&gt;AVERAGE(train!$G$2:$G$4251),K1542&gt;AVERAGE(train!$K$2:$K$4251)),"High Day &amp; Eve",IF(AND(G1542&gt;AVERAGE(train!$G$2:$G$4251),K1542&lt;=AVERAGE(train!$K$2:$K$4251)),"High Day Only",IF(AND(G1542&lt;=AVERAGE(train!$G$2:$G$4251),K1542&gt;AVERAGE(train!$K$2:$K$4251)),"High Eve Only","Low Usage")))</f>
        <v>Low Usage</v>
      </c>
    </row>
    <row r="1543" spans="1:26">
      <c r="A1543" t="s">
        <v>38</v>
      </c>
      <c r="B1543">
        <v>102</v>
      </c>
      <c r="C1543" t="s">
        <v>25</v>
      </c>
      <c r="D1543" t="s">
        <v>22</v>
      </c>
      <c r="E1543" t="s">
        <v>22</v>
      </c>
      <c r="F1543">
        <v>0</v>
      </c>
      <c r="G1543">
        <v>156.5</v>
      </c>
      <c r="H1543">
        <v>67</v>
      </c>
      <c r="I1543">
        <v>26.61</v>
      </c>
      <c r="J1543">
        <v>204.3</v>
      </c>
      <c r="K1543">
        <v>103</v>
      </c>
      <c r="L1543">
        <v>17.37</v>
      </c>
      <c r="M1543">
        <v>141.9</v>
      </c>
      <c r="N1543">
        <v>72</v>
      </c>
      <c r="O1543">
        <v>6.39</v>
      </c>
      <c r="P1543">
        <v>9.9</v>
      </c>
      <c r="Q1543">
        <v>2</v>
      </c>
      <c r="R1543">
        <v>2.67</v>
      </c>
      <c r="S1543">
        <v>2</v>
      </c>
      <c r="T1543" t="s">
        <v>22</v>
      </c>
      <c r="U1543">
        <f t="shared" si="49"/>
        <v>0</v>
      </c>
      <c r="V1543">
        <f>IF(Table2[[#This Row],[international_plan]]="yes",1,0)</f>
        <v>0</v>
      </c>
      <c r="W1543">
        <f>IF(Table2[[#This Row],[voice_mail_plan]]="yes",1,0)</f>
        <v>0</v>
      </c>
      <c r="X1543" t="str">
        <f t="shared" si="48"/>
        <v>High</v>
      </c>
      <c r="Y1543" t="str">
        <f>IF(Table2[[#This Row],[total_intl_charge]] &gt; AVERAGE($R$2:$R$4245),"High","Low")</f>
        <v>Low</v>
      </c>
      <c r="Z1543" t="str">
        <f>IF(AND(G1543&gt;AVERAGE(train!$G$2:$G$4251),K1543&gt;AVERAGE(train!$K$2:$K$4251)),"High Day &amp; Eve",IF(AND(G1543&gt;AVERAGE(train!$G$2:$G$4251),K1543&lt;=AVERAGE(train!$K$2:$K$4251)),"High Day Only",IF(AND(G1543&lt;=AVERAGE(train!$G$2:$G$4251),K1543&gt;AVERAGE(train!$K$2:$K$4251)),"High Eve Only","Low Usage")))</f>
        <v>High Eve Only</v>
      </c>
    </row>
    <row r="1544" spans="1:26">
      <c r="A1544" t="s">
        <v>50</v>
      </c>
      <c r="B1544">
        <v>89</v>
      </c>
      <c r="C1544" t="s">
        <v>21</v>
      </c>
      <c r="D1544" t="s">
        <v>22</v>
      </c>
      <c r="E1544" t="s">
        <v>23</v>
      </c>
      <c r="F1544">
        <v>25</v>
      </c>
      <c r="G1544">
        <v>215.1</v>
      </c>
      <c r="H1544">
        <v>140</v>
      </c>
      <c r="I1544">
        <v>36.57</v>
      </c>
      <c r="J1544">
        <v>197.4</v>
      </c>
      <c r="K1544">
        <v>69</v>
      </c>
      <c r="L1544">
        <v>16.78</v>
      </c>
      <c r="M1544">
        <v>162.1</v>
      </c>
      <c r="N1544">
        <v>117</v>
      </c>
      <c r="O1544">
        <v>7.29</v>
      </c>
      <c r="P1544">
        <v>10.6</v>
      </c>
      <c r="Q1544">
        <v>10</v>
      </c>
      <c r="R1544">
        <v>2.86</v>
      </c>
      <c r="S1544">
        <v>1</v>
      </c>
      <c r="T1544" t="s">
        <v>22</v>
      </c>
      <c r="U1544">
        <f t="shared" si="49"/>
        <v>0</v>
      </c>
      <c r="V1544">
        <f>IF(Table2[[#This Row],[international_plan]]="yes",1,0)</f>
        <v>0</v>
      </c>
      <c r="W1544">
        <f>IF(Table2[[#This Row],[voice_mail_plan]]="yes",1,0)</f>
        <v>1</v>
      </c>
      <c r="X1544" t="str">
        <f t="shared" si="48"/>
        <v>Medium</v>
      </c>
      <c r="Y1544" t="str">
        <f>IF(Table2[[#This Row],[total_intl_charge]] &gt; AVERAGE($R$2:$R$4245),"High","Low")</f>
        <v>High</v>
      </c>
      <c r="Z1544" t="str">
        <f>IF(AND(G1544&gt;AVERAGE(train!$G$2:$G$4251),K1544&gt;AVERAGE(train!$K$2:$K$4251)),"High Day &amp; Eve",IF(AND(G1544&gt;AVERAGE(train!$G$2:$G$4251),K1544&lt;=AVERAGE(train!$K$2:$K$4251)),"High Day Only",IF(AND(G1544&lt;=AVERAGE(train!$G$2:$G$4251),K1544&gt;AVERAGE(train!$K$2:$K$4251)),"High Eve Only","Low Usage")))</f>
        <v>High Day Only</v>
      </c>
    </row>
    <row r="1545" spans="1:26">
      <c r="A1545" t="s">
        <v>74</v>
      </c>
      <c r="B1545">
        <v>50</v>
      </c>
      <c r="C1545" t="s">
        <v>25</v>
      </c>
      <c r="D1545" t="s">
        <v>22</v>
      </c>
      <c r="E1545" t="s">
        <v>22</v>
      </c>
      <c r="F1545">
        <v>0</v>
      </c>
      <c r="G1545">
        <v>301.7</v>
      </c>
      <c r="H1545">
        <v>82</v>
      </c>
      <c r="I1545">
        <v>51.29</v>
      </c>
      <c r="J1545">
        <v>167.1</v>
      </c>
      <c r="K1545">
        <v>118</v>
      </c>
      <c r="L1545">
        <v>14.2</v>
      </c>
      <c r="M1545">
        <v>72.2</v>
      </c>
      <c r="N1545">
        <v>89</v>
      </c>
      <c r="O1545">
        <v>3.25</v>
      </c>
      <c r="P1545">
        <v>10.5</v>
      </c>
      <c r="Q1545">
        <v>6</v>
      </c>
      <c r="R1545">
        <v>2.84</v>
      </c>
      <c r="S1545">
        <v>1</v>
      </c>
      <c r="T1545" t="s">
        <v>22</v>
      </c>
      <c r="U1545">
        <f t="shared" si="49"/>
        <v>0</v>
      </c>
      <c r="V1545">
        <f>IF(Table2[[#This Row],[international_plan]]="yes",1,0)</f>
        <v>0</v>
      </c>
      <c r="W1545">
        <f>IF(Table2[[#This Row],[voice_mail_plan]]="yes",1,0)</f>
        <v>0</v>
      </c>
      <c r="X1545" t="str">
        <f t="shared" si="48"/>
        <v>Low</v>
      </c>
      <c r="Y1545" t="str">
        <f>IF(Table2[[#This Row],[total_intl_charge]] &gt; AVERAGE($R$2:$R$4245),"High","Low")</f>
        <v>High</v>
      </c>
      <c r="Z1545" t="str">
        <f>IF(AND(G1545&gt;AVERAGE(train!$G$2:$G$4251),K1545&gt;AVERAGE(train!$K$2:$K$4251)),"High Day &amp; Eve",IF(AND(G1545&gt;AVERAGE(train!$G$2:$G$4251),K1545&lt;=AVERAGE(train!$K$2:$K$4251)),"High Day Only",IF(AND(G1545&lt;=AVERAGE(train!$G$2:$G$4251),K1545&gt;AVERAGE(train!$K$2:$K$4251)),"High Eve Only","Low Usage")))</f>
        <v>High Day &amp; Eve</v>
      </c>
    </row>
    <row r="1546" spans="1:26">
      <c r="A1546" t="s">
        <v>20</v>
      </c>
      <c r="B1546">
        <v>93</v>
      </c>
      <c r="C1546" t="s">
        <v>21</v>
      </c>
      <c r="D1546" t="s">
        <v>22</v>
      </c>
      <c r="E1546" t="s">
        <v>23</v>
      </c>
      <c r="F1546">
        <v>42</v>
      </c>
      <c r="G1546">
        <v>152.30000000000001</v>
      </c>
      <c r="H1546">
        <v>90</v>
      </c>
      <c r="I1546">
        <v>25.89</v>
      </c>
      <c r="J1546">
        <v>267.5</v>
      </c>
      <c r="K1546">
        <v>102</v>
      </c>
      <c r="L1546">
        <v>22.74</v>
      </c>
      <c r="M1546">
        <v>266.89999999999998</v>
      </c>
      <c r="N1546">
        <v>130</v>
      </c>
      <c r="O1546">
        <v>12.01</v>
      </c>
      <c r="P1546">
        <v>11.3</v>
      </c>
      <c r="Q1546">
        <v>5</v>
      </c>
      <c r="R1546">
        <v>3.05</v>
      </c>
      <c r="S1546">
        <v>7</v>
      </c>
      <c r="T1546" t="s">
        <v>22</v>
      </c>
      <c r="U1546">
        <f t="shared" si="49"/>
        <v>0</v>
      </c>
      <c r="V1546">
        <f>IF(Table2[[#This Row],[international_plan]]="yes",1,0)</f>
        <v>0</v>
      </c>
      <c r="W1546">
        <f>IF(Table2[[#This Row],[voice_mail_plan]]="yes",1,0)</f>
        <v>1</v>
      </c>
      <c r="X1546" t="str">
        <f t="shared" si="48"/>
        <v>Medium</v>
      </c>
      <c r="Y1546" t="str">
        <f>IF(Table2[[#This Row],[total_intl_charge]] &gt; AVERAGE($R$2:$R$4245),"High","Low")</f>
        <v>High</v>
      </c>
      <c r="Z1546" t="str">
        <f>IF(AND(G1546&gt;AVERAGE(train!$G$2:$G$4251),K1546&gt;AVERAGE(train!$K$2:$K$4251)),"High Day &amp; Eve",IF(AND(G1546&gt;AVERAGE(train!$G$2:$G$4251),K1546&lt;=AVERAGE(train!$K$2:$K$4251)),"High Day Only",IF(AND(G1546&lt;=AVERAGE(train!$G$2:$G$4251),K1546&gt;AVERAGE(train!$K$2:$K$4251)),"High Eve Only","Low Usage")))</f>
        <v>High Eve Only</v>
      </c>
    </row>
    <row r="1547" spans="1:26">
      <c r="A1547" t="s">
        <v>44</v>
      </c>
      <c r="B1547">
        <v>68</v>
      </c>
      <c r="C1547" t="s">
        <v>28</v>
      </c>
      <c r="D1547" t="s">
        <v>22</v>
      </c>
      <c r="E1547" t="s">
        <v>22</v>
      </c>
      <c r="F1547">
        <v>0</v>
      </c>
      <c r="G1547">
        <v>195.4</v>
      </c>
      <c r="H1547">
        <v>116</v>
      </c>
      <c r="I1547">
        <v>33.22</v>
      </c>
      <c r="J1547">
        <v>212.1</v>
      </c>
      <c r="K1547">
        <v>101</v>
      </c>
      <c r="L1547">
        <v>18.03</v>
      </c>
      <c r="M1547">
        <v>138.4</v>
      </c>
      <c r="N1547">
        <v>134</v>
      </c>
      <c r="O1547">
        <v>6.23</v>
      </c>
      <c r="P1547">
        <v>15.1</v>
      </c>
      <c r="Q1547">
        <v>11</v>
      </c>
      <c r="R1547">
        <v>4.08</v>
      </c>
      <c r="S1547">
        <v>1</v>
      </c>
      <c r="T1547" t="s">
        <v>22</v>
      </c>
      <c r="U1547">
        <f t="shared" si="49"/>
        <v>0</v>
      </c>
      <c r="V1547">
        <f>IF(Table2[[#This Row],[international_plan]]="yes",1,0)</f>
        <v>0</v>
      </c>
      <c r="W1547">
        <f>IF(Table2[[#This Row],[voice_mail_plan]]="yes",1,0)</f>
        <v>0</v>
      </c>
      <c r="X1547" t="str">
        <f t="shared" si="48"/>
        <v>Low</v>
      </c>
      <c r="Y1547" t="str">
        <f>IF(Table2[[#This Row],[total_intl_charge]] &gt; AVERAGE($R$2:$R$4245),"High","Low")</f>
        <v>High</v>
      </c>
      <c r="Z1547" t="str">
        <f>IF(AND(G1547&gt;AVERAGE(train!$G$2:$G$4251),K1547&gt;AVERAGE(train!$K$2:$K$4251)),"High Day &amp; Eve",IF(AND(G1547&gt;AVERAGE(train!$G$2:$G$4251),K1547&lt;=AVERAGE(train!$K$2:$K$4251)),"High Day Only",IF(AND(G1547&lt;=AVERAGE(train!$G$2:$G$4251),K1547&gt;AVERAGE(train!$K$2:$K$4251)),"High Eve Only","Low Usage")))</f>
        <v>High Day &amp; Eve</v>
      </c>
    </row>
    <row r="1548" spans="1:26">
      <c r="A1548" t="s">
        <v>72</v>
      </c>
      <c r="B1548">
        <v>70</v>
      </c>
      <c r="C1548" t="s">
        <v>25</v>
      </c>
      <c r="D1548" t="s">
        <v>22</v>
      </c>
      <c r="E1548" t="s">
        <v>22</v>
      </c>
      <c r="F1548">
        <v>0</v>
      </c>
      <c r="G1548">
        <v>208.7</v>
      </c>
      <c r="H1548">
        <v>97</v>
      </c>
      <c r="I1548">
        <v>35.479999999999997</v>
      </c>
      <c r="J1548">
        <v>275.5</v>
      </c>
      <c r="K1548">
        <v>83</v>
      </c>
      <c r="L1548">
        <v>23.42</v>
      </c>
      <c r="M1548">
        <v>182.5</v>
      </c>
      <c r="N1548">
        <v>122</v>
      </c>
      <c r="O1548">
        <v>8.2100000000000009</v>
      </c>
      <c r="P1548">
        <v>8</v>
      </c>
      <c r="Q1548">
        <v>3</v>
      </c>
      <c r="R1548">
        <v>2.16</v>
      </c>
      <c r="S1548">
        <v>2</v>
      </c>
      <c r="T1548" t="s">
        <v>22</v>
      </c>
      <c r="U1548">
        <f t="shared" si="49"/>
        <v>0</v>
      </c>
      <c r="V1548">
        <f>IF(Table2[[#This Row],[international_plan]]="yes",1,0)</f>
        <v>0</v>
      </c>
      <c r="W1548">
        <f>IF(Table2[[#This Row],[voice_mail_plan]]="yes",1,0)</f>
        <v>0</v>
      </c>
      <c r="X1548" t="str">
        <f t="shared" si="48"/>
        <v>Low</v>
      </c>
      <c r="Y1548" t="str">
        <f>IF(Table2[[#This Row],[total_intl_charge]] &gt; AVERAGE($R$2:$R$4245),"High","Low")</f>
        <v>Low</v>
      </c>
      <c r="Z1548" t="str">
        <f>IF(AND(G1548&gt;AVERAGE(train!$G$2:$G$4251),K1548&gt;AVERAGE(train!$K$2:$K$4251)),"High Day &amp; Eve",IF(AND(G1548&gt;AVERAGE(train!$G$2:$G$4251),K1548&lt;=AVERAGE(train!$K$2:$K$4251)),"High Day Only",IF(AND(G1548&lt;=AVERAGE(train!$G$2:$G$4251),K1548&gt;AVERAGE(train!$K$2:$K$4251)),"High Eve Only","Low Usage")))</f>
        <v>High Day Only</v>
      </c>
    </row>
    <row r="1549" spans="1:26">
      <c r="A1549" t="s">
        <v>63</v>
      </c>
      <c r="B1549">
        <v>141</v>
      </c>
      <c r="C1549" t="s">
        <v>21</v>
      </c>
      <c r="D1549" t="s">
        <v>22</v>
      </c>
      <c r="E1549" t="s">
        <v>23</v>
      </c>
      <c r="F1549">
        <v>37</v>
      </c>
      <c r="G1549">
        <v>185.4</v>
      </c>
      <c r="H1549">
        <v>87</v>
      </c>
      <c r="I1549">
        <v>31.52</v>
      </c>
      <c r="J1549">
        <v>178.5</v>
      </c>
      <c r="K1549">
        <v>128</v>
      </c>
      <c r="L1549">
        <v>15.17</v>
      </c>
      <c r="M1549">
        <v>218.3</v>
      </c>
      <c r="N1549">
        <v>107</v>
      </c>
      <c r="O1549">
        <v>9.82</v>
      </c>
      <c r="P1549">
        <v>8</v>
      </c>
      <c r="Q1549">
        <v>3</v>
      </c>
      <c r="R1549">
        <v>2.16</v>
      </c>
      <c r="S1549">
        <v>4</v>
      </c>
      <c r="T1549" t="s">
        <v>22</v>
      </c>
      <c r="U1549">
        <f t="shared" si="49"/>
        <v>0</v>
      </c>
      <c r="V1549">
        <f>IF(Table2[[#This Row],[international_plan]]="yes",1,0)</f>
        <v>0</v>
      </c>
      <c r="W1549">
        <f>IF(Table2[[#This Row],[voice_mail_plan]]="yes",1,0)</f>
        <v>1</v>
      </c>
      <c r="X1549" t="str">
        <f t="shared" si="48"/>
        <v>Very High</v>
      </c>
      <c r="Y1549" t="str">
        <f>IF(Table2[[#This Row],[total_intl_charge]] &gt; AVERAGE($R$2:$R$4245),"High","Low")</f>
        <v>Low</v>
      </c>
      <c r="Z1549" t="str">
        <f>IF(AND(G1549&gt;AVERAGE(train!$G$2:$G$4251),K1549&gt;AVERAGE(train!$K$2:$K$4251)),"High Day &amp; Eve",IF(AND(G1549&gt;AVERAGE(train!$G$2:$G$4251),K1549&lt;=AVERAGE(train!$K$2:$K$4251)),"High Day Only",IF(AND(G1549&lt;=AVERAGE(train!$G$2:$G$4251),K1549&gt;AVERAGE(train!$K$2:$K$4251)),"High Eve Only","Low Usage")))</f>
        <v>High Day &amp; Eve</v>
      </c>
    </row>
    <row r="1550" spans="1:26">
      <c r="A1550" t="s">
        <v>27</v>
      </c>
      <c r="B1550">
        <v>112</v>
      </c>
      <c r="C1550" t="s">
        <v>21</v>
      </c>
      <c r="D1550" t="s">
        <v>22</v>
      </c>
      <c r="E1550" t="s">
        <v>23</v>
      </c>
      <c r="F1550">
        <v>17</v>
      </c>
      <c r="G1550">
        <v>183.2</v>
      </c>
      <c r="H1550">
        <v>95</v>
      </c>
      <c r="I1550">
        <v>31.14</v>
      </c>
      <c r="J1550">
        <v>252.8</v>
      </c>
      <c r="K1550">
        <v>125</v>
      </c>
      <c r="L1550">
        <v>21.49</v>
      </c>
      <c r="M1550">
        <v>156.69999999999999</v>
      </c>
      <c r="N1550">
        <v>95</v>
      </c>
      <c r="O1550">
        <v>7.05</v>
      </c>
      <c r="P1550">
        <v>9.6999999999999993</v>
      </c>
      <c r="Q1550">
        <v>3</v>
      </c>
      <c r="R1550">
        <v>2.62</v>
      </c>
      <c r="S1550">
        <v>0</v>
      </c>
      <c r="T1550" t="s">
        <v>22</v>
      </c>
      <c r="U1550">
        <f t="shared" si="49"/>
        <v>0</v>
      </c>
      <c r="V1550">
        <f>IF(Table2[[#This Row],[international_plan]]="yes",1,0)</f>
        <v>0</v>
      </c>
      <c r="W1550">
        <f>IF(Table2[[#This Row],[voice_mail_plan]]="yes",1,0)</f>
        <v>1</v>
      </c>
      <c r="X1550" t="str">
        <f t="shared" si="48"/>
        <v>High</v>
      </c>
      <c r="Y1550" t="str">
        <f>IF(Table2[[#This Row],[total_intl_charge]] &gt; AVERAGE($R$2:$R$4245),"High","Low")</f>
        <v>Low</v>
      </c>
      <c r="Z1550" t="str">
        <f>IF(AND(G1550&gt;AVERAGE(train!$G$2:$G$4251),K1550&gt;AVERAGE(train!$K$2:$K$4251)),"High Day &amp; Eve",IF(AND(G1550&gt;AVERAGE(train!$G$2:$G$4251),K1550&lt;=AVERAGE(train!$K$2:$K$4251)),"High Day Only",IF(AND(G1550&lt;=AVERAGE(train!$G$2:$G$4251),K1550&gt;AVERAGE(train!$K$2:$K$4251)),"High Eve Only","Low Usage")))</f>
        <v>High Day &amp; Eve</v>
      </c>
    </row>
    <row r="1551" spans="1:26">
      <c r="A1551" t="s">
        <v>46</v>
      </c>
      <c r="B1551">
        <v>117</v>
      </c>
      <c r="C1551" t="s">
        <v>28</v>
      </c>
      <c r="D1551" t="s">
        <v>23</v>
      </c>
      <c r="E1551" t="s">
        <v>22</v>
      </c>
      <c r="F1551">
        <v>0</v>
      </c>
      <c r="G1551">
        <v>54.2</v>
      </c>
      <c r="H1551">
        <v>100</v>
      </c>
      <c r="I1551">
        <v>9.2100000000000009</v>
      </c>
      <c r="J1551">
        <v>303.2</v>
      </c>
      <c r="K1551">
        <v>84</v>
      </c>
      <c r="L1551">
        <v>25.77</v>
      </c>
      <c r="M1551">
        <v>171.8</v>
      </c>
      <c r="N1551">
        <v>84</v>
      </c>
      <c r="O1551">
        <v>7.73</v>
      </c>
      <c r="P1551">
        <v>8.6</v>
      </c>
      <c r="Q1551">
        <v>2</v>
      </c>
      <c r="R1551">
        <v>2.3199999999999998</v>
      </c>
      <c r="S1551">
        <v>1</v>
      </c>
      <c r="T1551" t="s">
        <v>23</v>
      </c>
      <c r="U1551">
        <f t="shared" si="49"/>
        <v>1</v>
      </c>
      <c r="V1551">
        <f>IF(Table2[[#This Row],[international_plan]]="yes",1,0)</f>
        <v>1</v>
      </c>
      <c r="W1551">
        <f>IF(Table2[[#This Row],[voice_mail_plan]]="yes",1,0)</f>
        <v>0</v>
      </c>
      <c r="X1551" t="str">
        <f t="shared" si="48"/>
        <v>High</v>
      </c>
      <c r="Y1551" t="str">
        <f>IF(Table2[[#This Row],[total_intl_charge]] &gt; AVERAGE($R$2:$R$4245),"High","Low")</f>
        <v>Low</v>
      </c>
      <c r="Z1551" t="str">
        <f>IF(AND(G1551&gt;AVERAGE(train!$G$2:$G$4251),K1551&gt;AVERAGE(train!$K$2:$K$4251)),"High Day &amp; Eve",IF(AND(G1551&gt;AVERAGE(train!$G$2:$G$4251),K1551&lt;=AVERAGE(train!$K$2:$K$4251)),"High Day Only",IF(AND(G1551&lt;=AVERAGE(train!$G$2:$G$4251),K1551&gt;AVERAGE(train!$K$2:$K$4251)),"High Eve Only","Low Usage")))</f>
        <v>Low Usage</v>
      </c>
    </row>
    <row r="1552" spans="1:26">
      <c r="A1552" t="s">
        <v>34</v>
      </c>
      <c r="B1552">
        <v>1</v>
      </c>
      <c r="C1552" t="s">
        <v>25</v>
      </c>
      <c r="D1552" t="s">
        <v>22</v>
      </c>
      <c r="E1552" t="s">
        <v>23</v>
      </c>
      <c r="F1552">
        <v>26</v>
      </c>
      <c r="G1552">
        <v>208</v>
      </c>
      <c r="H1552">
        <v>115</v>
      </c>
      <c r="I1552">
        <v>35.36</v>
      </c>
      <c r="J1552">
        <v>185</v>
      </c>
      <c r="K1552">
        <v>113</v>
      </c>
      <c r="L1552">
        <v>15.73</v>
      </c>
      <c r="M1552">
        <v>177.7</v>
      </c>
      <c r="N1552">
        <v>144</v>
      </c>
      <c r="O1552">
        <v>8</v>
      </c>
      <c r="P1552">
        <v>8.1</v>
      </c>
      <c r="Q1552">
        <v>9</v>
      </c>
      <c r="R1552">
        <v>2.19</v>
      </c>
      <c r="S1552">
        <v>1</v>
      </c>
      <c r="T1552" t="s">
        <v>22</v>
      </c>
      <c r="U1552">
        <f t="shared" si="49"/>
        <v>0</v>
      </c>
      <c r="V1552">
        <f>IF(Table2[[#This Row],[international_plan]]="yes",1,0)</f>
        <v>0</v>
      </c>
      <c r="W1552">
        <f>IF(Table2[[#This Row],[voice_mail_plan]]="yes",1,0)</f>
        <v>1</v>
      </c>
      <c r="X1552" t="str">
        <f t="shared" si="48"/>
        <v>Low</v>
      </c>
      <c r="Y1552" t="str">
        <f>IF(Table2[[#This Row],[total_intl_charge]] &gt; AVERAGE($R$2:$R$4245),"High","Low")</f>
        <v>Low</v>
      </c>
      <c r="Z1552" t="str">
        <f>IF(AND(G1552&gt;AVERAGE(train!$G$2:$G$4251),K1552&gt;AVERAGE(train!$K$2:$K$4251)),"High Day &amp; Eve",IF(AND(G1552&gt;AVERAGE(train!$G$2:$G$4251),K1552&lt;=AVERAGE(train!$K$2:$K$4251)),"High Day Only",IF(AND(G1552&lt;=AVERAGE(train!$G$2:$G$4251),K1552&gt;AVERAGE(train!$K$2:$K$4251)),"High Eve Only","Low Usage")))</f>
        <v>High Day &amp; Eve</v>
      </c>
    </row>
    <row r="1553" spans="1:26">
      <c r="A1553" t="s">
        <v>68</v>
      </c>
      <c r="B1553">
        <v>70</v>
      </c>
      <c r="C1553" t="s">
        <v>21</v>
      </c>
      <c r="D1553" t="s">
        <v>22</v>
      </c>
      <c r="E1553" t="s">
        <v>22</v>
      </c>
      <c r="F1553">
        <v>0</v>
      </c>
      <c r="G1553">
        <v>230.3</v>
      </c>
      <c r="H1553">
        <v>110</v>
      </c>
      <c r="I1553">
        <v>39.15</v>
      </c>
      <c r="J1553">
        <v>77.900000000000006</v>
      </c>
      <c r="K1553">
        <v>87</v>
      </c>
      <c r="L1553">
        <v>6.62</v>
      </c>
      <c r="M1553">
        <v>247.1</v>
      </c>
      <c r="N1553">
        <v>105</v>
      </c>
      <c r="O1553">
        <v>11.12</v>
      </c>
      <c r="P1553">
        <v>13.2</v>
      </c>
      <c r="Q1553">
        <v>4</v>
      </c>
      <c r="R1553">
        <v>3.56</v>
      </c>
      <c r="S1553">
        <v>1</v>
      </c>
      <c r="T1553" t="s">
        <v>22</v>
      </c>
      <c r="U1553">
        <f t="shared" si="49"/>
        <v>0</v>
      </c>
      <c r="V1553">
        <f>IF(Table2[[#This Row],[international_plan]]="yes",1,0)</f>
        <v>0</v>
      </c>
      <c r="W1553">
        <f>IF(Table2[[#This Row],[voice_mail_plan]]="yes",1,0)</f>
        <v>0</v>
      </c>
      <c r="X1553" t="str">
        <f t="shared" si="48"/>
        <v>Low</v>
      </c>
      <c r="Y1553" t="str">
        <f>IF(Table2[[#This Row],[total_intl_charge]] &gt; AVERAGE($R$2:$R$4245),"High","Low")</f>
        <v>High</v>
      </c>
      <c r="Z1553" t="str">
        <f>IF(AND(G1553&gt;AVERAGE(train!$G$2:$G$4251),K1553&gt;AVERAGE(train!$K$2:$K$4251)),"High Day &amp; Eve",IF(AND(G1553&gt;AVERAGE(train!$G$2:$G$4251),K1553&lt;=AVERAGE(train!$K$2:$K$4251)),"High Day Only",IF(AND(G1553&lt;=AVERAGE(train!$G$2:$G$4251),K1553&gt;AVERAGE(train!$K$2:$K$4251)),"High Eve Only","Low Usage")))</f>
        <v>High Day Only</v>
      </c>
    </row>
    <row r="1554" spans="1:26">
      <c r="A1554" t="s">
        <v>52</v>
      </c>
      <c r="B1554">
        <v>87</v>
      </c>
      <c r="C1554" t="s">
        <v>28</v>
      </c>
      <c r="D1554" t="s">
        <v>22</v>
      </c>
      <c r="E1554" t="s">
        <v>23</v>
      </c>
      <c r="F1554">
        <v>22</v>
      </c>
      <c r="G1554">
        <v>240.8</v>
      </c>
      <c r="H1554">
        <v>102</v>
      </c>
      <c r="I1554">
        <v>40.94</v>
      </c>
      <c r="J1554">
        <v>75.900000000000006</v>
      </c>
      <c r="K1554">
        <v>106</v>
      </c>
      <c r="L1554">
        <v>6.45</v>
      </c>
      <c r="M1554">
        <v>224.6</v>
      </c>
      <c r="N1554">
        <v>115</v>
      </c>
      <c r="O1554">
        <v>10.11</v>
      </c>
      <c r="P1554">
        <v>7.1</v>
      </c>
      <c r="Q1554">
        <v>3</v>
      </c>
      <c r="R1554">
        <v>1.92</v>
      </c>
      <c r="S1554">
        <v>2</v>
      </c>
      <c r="T1554" t="s">
        <v>22</v>
      </c>
      <c r="U1554">
        <f t="shared" si="49"/>
        <v>0</v>
      </c>
      <c r="V1554">
        <f>IF(Table2[[#This Row],[international_plan]]="yes",1,0)</f>
        <v>0</v>
      </c>
      <c r="W1554">
        <f>IF(Table2[[#This Row],[voice_mail_plan]]="yes",1,0)</f>
        <v>1</v>
      </c>
      <c r="X1554" t="str">
        <f t="shared" si="48"/>
        <v>Medium</v>
      </c>
      <c r="Y1554" t="str">
        <f>IF(Table2[[#This Row],[total_intl_charge]] &gt; AVERAGE($R$2:$R$4245),"High","Low")</f>
        <v>Low</v>
      </c>
      <c r="Z1554" t="str">
        <f>IF(AND(G1554&gt;AVERAGE(train!$G$2:$G$4251),K1554&gt;AVERAGE(train!$K$2:$K$4251)),"High Day &amp; Eve",IF(AND(G1554&gt;AVERAGE(train!$G$2:$G$4251),K1554&lt;=AVERAGE(train!$K$2:$K$4251)),"High Day Only",IF(AND(G1554&lt;=AVERAGE(train!$G$2:$G$4251),K1554&gt;AVERAGE(train!$K$2:$K$4251)),"High Eve Only","Low Usage")))</f>
        <v>High Day &amp; Eve</v>
      </c>
    </row>
    <row r="1555" spans="1:26">
      <c r="A1555" t="s">
        <v>31</v>
      </c>
      <c r="B1555">
        <v>52</v>
      </c>
      <c r="C1555" t="s">
        <v>28</v>
      </c>
      <c r="D1555" t="s">
        <v>22</v>
      </c>
      <c r="E1555" t="s">
        <v>23</v>
      </c>
      <c r="F1555">
        <v>21</v>
      </c>
      <c r="G1555">
        <v>195.7</v>
      </c>
      <c r="H1555">
        <v>119</v>
      </c>
      <c r="I1555">
        <v>33.270000000000003</v>
      </c>
      <c r="J1555">
        <v>106.2</v>
      </c>
      <c r="K1555">
        <v>95</v>
      </c>
      <c r="L1555">
        <v>9.0299999999999994</v>
      </c>
      <c r="M1555">
        <v>157.4</v>
      </c>
      <c r="N1555">
        <v>94</v>
      </c>
      <c r="O1555">
        <v>7.08</v>
      </c>
      <c r="P1555">
        <v>5.3</v>
      </c>
      <c r="Q1555">
        <v>3</v>
      </c>
      <c r="R1555">
        <v>1.43</v>
      </c>
      <c r="S1555">
        <v>2</v>
      </c>
      <c r="T1555" t="s">
        <v>22</v>
      </c>
      <c r="U1555">
        <f t="shared" si="49"/>
        <v>0</v>
      </c>
      <c r="V1555">
        <f>IF(Table2[[#This Row],[international_plan]]="yes",1,0)</f>
        <v>0</v>
      </c>
      <c r="W1555">
        <f>IF(Table2[[#This Row],[voice_mail_plan]]="yes",1,0)</f>
        <v>1</v>
      </c>
      <c r="X1555" t="str">
        <f t="shared" si="48"/>
        <v>Low</v>
      </c>
      <c r="Y1555" t="str">
        <f>IF(Table2[[#This Row],[total_intl_charge]] &gt; AVERAGE($R$2:$R$4245),"High","Low")</f>
        <v>Low</v>
      </c>
      <c r="Z1555" t="str">
        <f>IF(AND(G1555&gt;AVERAGE(train!$G$2:$G$4251),K1555&gt;AVERAGE(train!$K$2:$K$4251)),"High Day &amp; Eve",IF(AND(G1555&gt;AVERAGE(train!$G$2:$G$4251),K1555&lt;=AVERAGE(train!$K$2:$K$4251)),"High Day Only",IF(AND(G1555&lt;=AVERAGE(train!$G$2:$G$4251),K1555&gt;AVERAGE(train!$K$2:$K$4251)),"High Eve Only","Low Usage")))</f>
        <v>High Day Only</v>
      </c>
    </row>
    <row r="1556" spans="1:26">
      <c r="A1556" t="s">
        <v>59</v>
      </c>
      <c r="B1556">
        <v>97</v>
      </c>
      <c r="C1556" t="s">
        <v>25</v>
      </c>
      <c r="D1556" t="s">
        <v>22</v>
      </c>
      <c r="E1556" t="s">
        <v>22</v>
      </c>
      <c r="F1556">
        <v>0</v>
      </c>
      <c r="G1556">
        <v>276.10000000000002</v>
      </c>
      <c r="H1556">
        <v>82</v>
      </c>
      <c r="I1556">
        <v>46.94</v>
      </c>
      <c r="J1556">
        <v>201.1</v>
      </c>
      <c r="K1556">
        <v>106</v>
      </c>
      <c r="L1556">
        <v>17.09</v>
      </c>
      <c r="M1556">
        <v>231.3</v>
      </c>
      <c r="N1556">
        <v>73</v>
      </c>
      <c r="O1556">
        <v>10.41</v>
      </c>
      <c r="P1556">
        <v>8.9</v>
      </c>
      <c r="Q1556">
        <v>4</v>
      </c>
      <c r="R1556">
        <v>2.4</v>
      </c>
      <c r="S1556">
        <v>0</v>
      </c>
      <c r="T1556" t="s">
        <v>23</v>
      </c>
      <c r="U1556">
        <f t="shared" si="49"/>
        <v>1</v>
      </c>
      <c r="V1556">
        <f>IF(Table2[[#This Row],[international_plan]]="yes",1,0)</f>
        <v>0</v>
      </c>
      <c r="W1556">
        <f>IF(Table2[[#This Row],[voice_mail_plan]]="yes",1,0)</f>
        <v>0</v>
      </c>
      <c r="X1556" t="str">
        <f t="shared" si="48"/>
        <v>Medium</v>
      </c>
      <c r="Y1556" t="str">
        <f>IF(Table2[[#This Row],[total_intl_charge]] &gt; AVERAGE($R$2:$R$4245),"High","Low")</f>
        <v>Low</v>
      </c>
      <c r="Z1556" t="str">
        <f>IF(AND(G1556&gt;AVERAGE(train!$G$2:$G$4251),K1556&gt;AVERAGE(train!$K$2:$K$4251)),"High Day &amp; Eve",IF(AND(G1556&gt;AVERAGE(train!$G$2:$G$4251),K1556&lt;=AVERAGE(train!$K$2:$K$4251)),"High Day Only",IF(AND(G1556&lt;=AVERAGE(train!$G$2:$G$4251),K1556&gt;AVERAGE(train!$K$2:$K$4251)),"High Eve Only","Low Usage")))</f>
        <v>High Day &amp; Eve</v>
      </c>
    </row>
    <row r="1557" spans="1:26">
      <c r="A1557" t="s">
        <v>62</v>
      </c>
      <c r="B1557">
        <v>105</v>
      </c>
      <c r="C1557" t="s">
        <v>25</v>
      </c>
      <c r="D1557" t="s">
        <v>22</v>
      </c>
      <c r="E1557" t="s">
        <v>22</v>
      </c>
      <c r="F1557">
        <v>0</v>
      </c>
      <c r="G1557">
        <v>166.1</v>
      </c>
      <c r="H1557">
        <v>93</v>
      </c>
      <c r="I1557">
        <v>28.24</v>
      </c>
      <c r="J1557">
        <v>175.9</v>
      </c>
      <c r="K1557">
        <v>106</v>
      </c>
      <c r="L1557">
        <v>14.95</v>
      </c>
      <c r="M1557">
        <v>243.5</v>
      </c>
      <c r="N1557">
        <v>55</v>
      </c>
      <c r="O1557">
        <v>10.96</v>
      </c>
      <c r="P1557">
        <v>16.2</v>
      </c>
      <c r="Q1557">
        <v>3</v>
      </c>
      <c r="R1557">
        <v>4.37</v>
      </c>
      <c r="S1557">
        <v>2</v>
      </c>
      <c r="T1557" t="s">
        <v>22</v>
      </c>
      <c r="U1557">
        <f t="shared" si="49"/>
        <v>0</v>
      </c>
      <c r="V1557">
        <f>IF(Table2[[#This Row],[international_plan]]="yes",1,0)</f>
        <v>0</v>
      </c>
      <c r="W1557">
        <f>IF(Table2[[#This Row],[voice_mail_plan]]="yes",1,0)</f>
        <v>0</v>
      </c>
      <c r="X1557" t="str">
        <f t="shared" si="48"/>
        <v>High</v>
      </c>
      <c r="Y1557" t="str">
        <f>IF(Table2[[#This Row],[total_intl_charge]] &gt; AVERAGE($R$2:$R$4245),"High","Low")</f>
        <v>High</v>
      </c>
      <c r="Z1557" t="str">
        <f>IF(AND(G1557&gt;AVERAGE(train!$G$2:$G$4251),K1557&gt;AVERAGE(train!$K$2:$K$4251)),"High Day &amp; Eve",IF(AND(G1557&gt;AVERAGE(train!$G$2:$G$4251),K1557&lt;=AVERAGE(train!$K$2:$K$4251)),"High Day Only",IF(AND(G1557&lt;=AVERAGE(train!$G$2:$G$4251),K1557&gt;AVERAGE(train!$K$2:$K$4251)),"High Eve Only","Low Usage")))</f>
        <v>High Eve Only</v>
      </c>
    </row>
    <row r="1558" spans="1:26">
      <c r="A1558" t="s">
        <v>43</v>
      </c>
      <c r="B1558">
        <v>77</v>
      </c>
      <c r="C1558" t="s">
        <v>28</v>
      </c>
      <c r="D1558" t="s">
        <v>22</v>
      </c>
      <c r="E1558" t="s">
        <v>23</v>
      </c>
      <c r="F1558">
        <v>28</v>
      </c>
      <c r="G1558">
        <v>135.9</v>
      </c>
      <c r="H1558">
        <v>117</v>
      </c>
      <c r="I1558">
        <v>23.1</v>
      </c>
      <c r="J1558">
        <v>244.5</v>
      </c>
      <c r="K1558">
        <v>102</v>
      </c>
      <c r="L1558">
        <v>20.78</v>
      </c>
      <c r="M1558">
        <v>207.5</v>
      </c>
      <c r="N1558">
        <v>74</v>
      </c>
      <c r="O1558">
        <v>9.34</v>
      </c>
      <c r="P1558">
        <v>11.5</v>
      </c>
      <c r="Q1558">
        <v>3</v>
      </c>
      <c r="R1558">
        <v>3.11</v>
      </c>
      <c r="S1558">
        <v>4</v>
      </c>
      <c r="T1558" t="s">
        <v>23</v>
      </c>
      <c r="U1558">
        <f t="shared" si="49"/>
        <v>1</v>
      </c>
      <c r="V1558">
        <f>IF(Table2[[#This Row],[international_plan]]="yes",1,0)</f>
        <v>0</v>
      </c>
      <c r="W1558">
        <f>IF(Table2[[#This Row],[voice_mail_plan]]="yes",1,0)</f>
        <v>1</v>
      </c>
      <c r="X1558" t="str">
        <f t="shared" si="48"/>
        <v>Medium</v>
      </c>
      <c r="Y1558" t="str">
        <f>IF(Table2[[#This Row],[total_intl_charge]] &gt; AVERAGE($R$2:$R$4245),"High","Low")</f>
        <v>High</v>
      </c>
      <c r="Z1558" t="str">
        <f>IF(AND(G1558&gt;AVERAGE(train!$G$2:$G$4251),K1558&gt;AVERAGE(train!$K$2:$K$4251)),"High Day &amp; Eve",IF(AND(G1558&gt;AVERAGE(train!$G$2:$G$4251),K1558&lt;=AVERAGE(train!$K$2:$K$4251)),"High Day Only",IF(AND(G1558&lt;=AVERAGE(train!$G$2:$G$4251),K1558&gt;AVERAGE(train!$K$2:$K$4251)),"High Eve Only","Low Usage")))</f>
        <v>High Eve Only</v>
      </c>
    </row>
    <row r="1559" spans="1:26">
      <c r="A1559" t="s">
        <v>58</v>
      </c>
      <c r="B1559">
        <v>80</v>
      </c>
      <c r="C1559" t="s">
        <v>21</v>
      </c>
      <c r="D1559" t="s">
        <v>23</v>
      </c>
      <c r="E1559" t="s">
        <v>22</v>
      </c>
      <c r="F1559">
        <v>0</v>
      </c>
      <c r="G1559">
        <v>189.1</v>
      </c>
      <c r="H1559">
        <v>122</v>
      </c>
      <c r="I1559">
        <v>32.15</v>
      </c>
      <c r="J1559">
        <v>223.2</v>
      </c>
      <c r="K1559">
        <v>92</v>
      </c>
      <c r="L1559">
        <v>18.97</v>
      </c>
      <c r="M1559">
        <v>269</v>
      </c>
      <c r="N1559">
        <v>116</v>
      </c>
      <c r="O1559">
        <v>12.11</v>
      </c>
      <c r="P1559">
        <v>13.9</v>
      </c>
      <c r="Q1559">
        <v>3</v>
      </c>
      <c r="R1559">
        <v>3.75</v>
      </c>
      <c r="S1559">
        <v>2</v>
      </c>
      <c r="T1559" t="s">
        <v>23</v>
      </c>
      <c r="U1559">
        <f t="shared" si="49"/>
        <v>1</v>
      </c>
      <c r="V1559">
        <f>IF(Table2[[#This Row],[international_plan]]="yes",1,0)</f>
        <v>1</v>
      </c>
      <c r="W1559">
        <f>IF(Table2[[#This Row],[voice_mail_plan]]="yes",1,0)</f>
        <v>0</v>
      </c>
      <c r="X1559" t="str">
        <f t="shared" si="48"/>
        <v>Medium</v>
      </c>
      <c r="Y1559" t="str">
        <f>IF(Table2[[#This Row],[total_intl_charge]] &gt; AVERAGE($R$2:$R$4245),"High","Low")</f>
        <v>High</v>
      </c>
      <c r="Z1559" t="str">
        <f>IF(AND(G1559&gt;AVERAGE(train!$G$2:$G$4251),K1559&gt;AVERAGE(train!$K$2:$K$4251)),"High Day &amp; Eve",IF(AND(G1559&gt;AVERAGE(train!$G$2:$G$4251),K1559&lt;=AVERAGE(train!$K$2:$K$4251)),"High Day Only",IF(AND(G1559&lt;=AVERAGE(train!$G$2:$G$4251),K1559&gt;AVERAGE(train!$K$2:$K$4251)),"High Eve Only","Low Usage")))</f>
        <v>High Day Only</v>
      </c>
    </row>
    <row r="1560" spans="1:26">
      <c r="A1560" t="s">
        <v>46</v>
      </c>
      <c r="B1560">
        <v>120</v>
      </c>
      <c r="C1560" t="s">
        <v>28</v>
      </c>
      <c r="D1560" t="s">
        <v>22</v>
      </c>
      <c r="E1560" t="s">
        <v>23</v>
      </c>
      <c r="F1560">
        <v>43</v>
      </c>
      <c r="G1560">
        <v>177.9</v>
      </c>
      <c r="H1560">
        <v>117</v>
      </c>
      <c r="I1560">
        <v>30.24</v>
      </c>
      <c r="J1560">
        <v>175.1</v>
      </c>
      <c r="K1560">
        <v>70</v>
      </c>
      <c r="L1560">
        <v>14.88</v>
      </c>
      <c r="M1560">
        <v>161.30000000000001</v>
      </c>
      <c r="N1560">
        <v>117</v>
      </c>
      <c r="O1560">
        <v>7.26</v>
      </c>
      <c r="P1560">
        <v>11.5</v>
      </c>
      <c r="Q1560">
        <v>4</v>
      </c>
      <c r="R1560">
        <v>3.11</v>
      </c>
      <c r="S1560">
        <v>1</v>
      </c>
      <c r="T1560" t="s">
        <v>22</v>
      </c>
      <c r="U1560">
        <f t="shared" si="49"/>
        <v>0</v>
      </c>
      <c r="V1560">
        <f>IF(Table2[[#This Row],[international_plan]]="yes",1,0)</f>
        <v>0</v>
      </c>
      <c r="W1560">
        <f>IF(Table2[[#This Row],[voice_mail_plan]]="yes",1,0)</f>
        <v>1</v>
      </c>
      <c r="X1560" t="str">
        <f t="shared" si="48"/>
        <v>High</v>
      </c>
      <c r="Y1560" t="str">
        <f>IF(Table2[[#This Row],[total_intl_charge]] &gt; AVERAGE($R$2:$R$4245),"High","Low")</f>
        <v>High</v>
      </c>
      <c r="Z1560" t="str">
        <f>IF(AND(G1560&gt;AVERAGE(train!$G$2:$G$4251),K1560&gt;AVERAGE(train!$K$2:$K$4251)),"High Day &amp; Eve",IF(AND(G1560&gt;AVERAGE(train!$G$2:$G$4251),K1560&lt;=AVERAGE(train!$K$2:$K$4251)),"High Day Only",IF(AND(G1560&lt;=AVERAGE(train!$G$2:$G$4251),K1560&gt;AVERAGE(train!$K$2:$K$4251)),"High Eve Only","Low Usage")))</f>
        <v>Low Usage</v>
      </c>
    </row>
    <row r="1561" spans="1:26">
      <c r="A1561" t="s">
        <v>44</v>
      </c>
      <c r="B1561">
        <v>54</v>
      </c>
      <c r="C1561" t="s">
        <v>25</v>
      </c>
      <c r="D1561" t="s">
        <v>22</v>
      </c>
      <c r="E1561" t="s">
        <v>23</v>
      </c>
      <c r="F1561">
        <v>39</v>
      </c>
      <c r="G1561">
        <v>143.9</v>
      </c>
      <c r="H1561">
        <v>73</v>
      </c>
      <c r="I1561">
        <v>24.46</v>
      </c>
      <c r="J1561">
        <v>210.3</v>
      </c>
      <c r="K1561">
        <v>117</v>
      </c>
      <c r="L1561">
        <v>17.88</v>
      </c>
      <c r="M1561">
        <v>129.19999999999999</v>
      </c>
      <c r="N1561">
        <v>117</v>
      </c>
      <c r="O1561">
        <v>5.81</v>
      </c>
      <c r="P1561">
        <v>12.5</v>
      </c>
      <c r="Q1561">
        <v>8</v>
      </c>
      <c r="R1561">
        <v>3.38</v>
      </c>
      <c r="S1561">
        <v>2</v>
      </c>
      <c r="T1561" t="s">
        <v>22</v>
      </c>
      <c r="U1561">
        <f t="shared" si="49"/>
        <v>0</v>
      </c>
      <c r="V1561">
        <f>IF(Table2[[#This Row],[international_plan]]="yes",1,0)</f>
        <v>0</v>
      </c>
      <c r="W1561">
        <f>IF(Table2[[#This Row],[voice_mail_plan]]="yes",1,0)</f>
        <v>1</v>
      </c>
      <c r="X1561" t="str">
        <f t="shared" si="48"/>
        <v>Low</v>
      </c>
      <c r="Y1561" t="str">
        <f>IF(Table2[[#This Row],[total_intl_charge]] &gt; AVERAGE($R$2:$R$4245),"High","Low")</f>
        <v>High</v>
      </c>
      <c r="Z1561" t="str">
        <f>IF(AND(G1561&gt;AVERAGE(train!$G$2:$G$4251),K1561&gt;AVERAGE(train!$K$2:$K$4251)),"High Day &amp; Eve",IF(AND(G1561&gt;AVERAGE(train!$G$2:$G$4251),K1561&lt;=AVERAGE(train!$K$2:$K$4251)),"High Day Only",IF(AND(G1561&lt;=AVERAGE(train!$G$2:$G$4251),K1561&gt;AVERAGE(train!$K$2:$K$4251)),"High Eve Only","Low Usage")))</f>
        <v>High Eve Only</v>
      </c>
    </row>
    <row r="1562" spans="1:26">
      <c r="A1562" t="s">
        <v>40</v>
      </c>
      <c r="B1562">
        <v>148</v>
      </c>
      <c r="C1562" t="s">
        <v>28</v>
      </c>
      <c r="D1562" t="s">
        <v>23</v>
      </c>
      <c r="E1562" t="s">
        <v>22</v>
      </c>
      <c r="F1562">
        <v>0</v>
      </c>
      <c r="G1562">
        <v>148.19999999999999</v>
      </c>
      <c r="H1562">
        <v>138</v>
      </c>
      <c r="I1562">
        <v>25.19</v>
      </c>
      <c r="J1562">
        <v>159.6</v>
      </c>
      <c r="K1562">
        <v>123</v>
      </c>
      <c r="L1562">
        <v>13.57</v>
      </c>
      <c r="M1562">
        <v>197.4</v>
      </c>
      <c r="N1562">
        <v>62</v>
      </c>
      <c r="O1562">
        <v>8.8800000000000008</v>
      </c>
      <c r="P1562">
        <v>8.6</v>
      </c>
      <c r="Q1562">
        <v>3</v>
      </c>
      <c r="R1562">
        <v>2.3199999999999998</v>
      </c>
      <c r="S1562">
        <v>2</v>
      </c>
      <c r="T1562" t="s">
        <v>22</v>
      </c>
      <c r="U1562">
        <f t="shared" si="49"/>
        <v>0</v>
      </c>
      <c r="V1562">
        <f>IF(Table2[[#This Row],[international_plan]]="yes",1,0)</f>
        <v>1</v>
      </c>
      <c r="W1562">
        <f>IF(Table2[[#This Row],[voice_mail_plan]]="yes",1,0)</f>
        <v>0</v>
      </c>
      <c r="X1562" t="str">
        <f t="shared" si="48"/>
        <v>Very High</v>
      </c>
      <c r="Y1562" t="str">
        <f>IF(Table2[[#This Row],[total_intl_charge]] &gt; AVERAGE($R$2:$R$4245),"High","Low")</f>
        <v>Low</v>
      </c>
      <c r="Z1562" t="str">
        <f>IF(AND(G1562&gt;AVERAGE(train!$G$2:$G$4251),K1562&gt;AVERAGE(train!$K$2:$K$4251)),"High Day &amp; Eve",IF(AND(G1562&gt;AVERAGE(train!$G$2:$G$4251),K1562&lt;=AVERAGE(train!$K$2:$K$4251)),"High Day Only",IF(AND(G1562&lt;=AVERAGE(train!$G$2:$G$4251),K1562&gt;AVERAGE(train!$K$2:$K$4251)),"High Eve Only","Low Usage")))</f>
        <v>High Eve Only</v>
      </c>
    </row>
    <row r="1563" spans="1:26">
      <c r="A1563" t="s">
        <v>73</v>
      </c>
      <c r="B1563">
        <v>119</v>
      </c>
      <c r="C1563" t="s">
        <v>25</v>
      </c>
      <c r="D1563" t="s">
        <v>22</v>
      </c>
      <c r="E1563" t="s">
        <v>22</v>
      </c>
      <c r="F1563">
        <v>0</v>
      </c>
      <c r="G1563">
        <v>287.10000000000002</v>
      </c>
      <c r="H1563">
        <v>115</v>
      </c>
      <c r="I1563">
        <v>48.81</v>
      </c>
      <c r="J1563">
        <v>159.30000000000001</v>
      </c>
      <c r="K1563">
        <v>99</v>
      </c>
      <c r="L1563">
        <v>13.54</v>
      </c>
      <c r="M1563">
        <v>216.8</v>
      </c>
      <c r="N1563">
        <v>86</v>
      </c>
      <c r="O1563">
        <v>9.76</v>
      </c>
      <c r="P1563">
        <v>13.9</v>
      </c>
      <c r="Q1563">
        <v>1</v>
      </c>
      <c r="R1563">
        <v>3.75</v>
      </c>
      <c r="S1563">
        <v>2</v>
      </c>
      <c r="T1563" t="s">
        <v>23</v>
      </c>
      <c r="U1563">
        <f t="shared" si="49"/>
        <v>1</v>
      </c>
      <c r="V1563">
        <f>IF(Table2[[#This Row],[international_plan]]="yes",1,0)</f>
        <v>0</v>
      </c>
      <c r="W1563">
        <f>IF(Table2[[#This Row],[voice_mail_plan]]="yes",1,0)</f>
        <v>0</v>
      </c>
      <c r="X1563" t="str">
        <f t="shared" si="48"/>
        <v>High</v>
      </c>
      <c r="Y1563" t="str">
        <f>IF(Table2[[#This Row],[total_intl_charge]] &gt; AVERAGE($R$2:$R$4245),"High","Low")</f>
        <v>High</v>
      </c>
      <c r="Z1563" t="str">
        <f>IF(AND(G1563&gt;AVERAGE(train!$G$2:$G$4251),K1563&gt;AVERAGE(train!$K$2:$K$4251)),"High Day &amp; Eve",IF(AND(G1563&gt;AVERAGE(train!$G$2:$G$4251),K1563&lt;=AVERAGE(train!$K$2:$K$4251)),"High Day Only",IF(AND(G1563&lt;=AVERAGE(train!$G$2:$G$4251),K1563&gt;AVERAGE(train!$K$2:$K$4251)),"High Eve Only","Low Usage")))</f>
        <v>High Day Only</v>
      </c>
    </row>
    <row r="1564" spans="1:26">
      <c r="A1564" t="s">
        <v>58</v>
      </c>
      <c r="B1564">
        <v>162</v>
      </c>
      <c r="C1564" t="s">
        <v>25</v>
      </c>
      <c r="D1564" t="s">
        <v>22</v>
      </c>
      <c r="E1564" t="s">
        <v>23</v>
      </c>
      <c r="F1564">
        <v>26</v>
      </c>
      <c r="G1564">
        <v>179.7</v>
      </c>
      <c r="H1564">
        <v>144</v>
      </c>
      <c r="I1564">
        <v>30.55</v>
      </c>
      <c r="J1564">
        <v>218.1</v>
      </c>
      <c r="K1564">
        <v>129</v>
      </c>
      <c r="L1564">
        <v>18.54</v>
      </c>
      <c r="M1564">
        <v>212.3</v>
      </c>
      <c r="N1564">
        <v>105</v>
      </c>
      <c r="O1564">
        <v>9.5500000000000007</v>
      </c>
      <c r="P1564">
        <v>9.3000000000000007</v>
      </c>
      <c r="Q1564">
        <v>8</v>
      </c>
      <c r="R1564">
        <v>2.5099999999999998</v>
      </c>
      <c r="S1564">
        <v>1</v>
      </c>
      <c r="T1564" t="s">
        <v>23</v>
      </c>
      <c r="U1564">
        <f t="shared" si="49"/>
        <v>1</v>
      </c>
      <c r="V1564">
        <f>IF(Table2[[#This Row],[international_plan]]="yes",1,0)</f>
        <v>0</v>
      </c>
      <c r="W1564">
        <f>IF(Table2[[#This Row],[voice_mail_plan]]="yes",1,0)</f>
        <v>1</v>
      </c>
      <c r="X1564" t="str">
        <f t="shared" si="48"/>
        <v>Very High</v>
      </c>
      <c r="Y1564" t="str">
        <f>IF(Table2[[#This Row],[total_intl_charge]] &gt; AVERAGE($R$2:$R$4245),"High","Low")</f>
        <v>Low</v>
      </c>
      <c r="Z1564" t="str">
        <f>IF(AND(G1564&gt;AVERAGE(train!$G$2:$G$4251),K1564&gt;AVERAGE(train!$K$2:$K$4251)),"High Day &amp; Eve",IF(AND(G1564&gt;AVERAGE(train!$G$2:$G$4251),K1564&lt;=AVERAGE(train!$K$2:$K$4251)),"High Day Only",IF(AND(G1564&lt;=AVERAGE(train!$G$2:$G$4251),K1564&gt;AVERAGE(train!$K$2:$K$4251)),"High Eve Only","Low Usage")))</f>
        <v>High Eve Only</v>
      </c>
    </row>
    <row r="1565" spans="1:26">
      <c r="A1565" t="s">
        <v>29</v>
      </c>
      <c r="B1565">
        <v>85</v>
      </c>
      <c r="C1565" t="s">
        <v>28</v>
      </c>
      <c r="D1565" t="s">
        <v>22</v>
      </c>
      <c r="E1565" t="s">
        <v>22</v>
      </c>
      <c r="F1565">
        <v>0</v>
      </c>
      <c r="G1565">
        <v>165.8</v>
      </c>
      <c r="H1565">
        <v>96</v>
      </c>
      <c r="I1565">
        <v>28.19</v>
      </c>
      <c r="J1565">
        <v>190</v>
      </c>
      <c r="K1565">
        <v>141</v>
      </c>
      <c r="L1565">
        <v>16.149999999999999</v>
      </c>
      <c r="M1565">
        <v>144</v>
      </c>
      <c r="N1565">
        <v>116</v>
      </c>
      <c r="O1565">
        <v>6.48</v>
      </c>
      <c r="P1565">
        <v>10.9</v>
      </c>
      <c r="Q1565">
        <v>3</v>
      </c>
      <c r="R1565">
        <v>2.94</v>
      </c>
      <c r="S1565">
        <v>5</v>
      </c>
      <c r="T1565" t="s">
        <v>23</v>
      </c>
      <c r="U1565">
        <f t="shared" si="49"/>
        <v>1</v>
      </c>
      <c r="V1565">
        <f>IF(Table2[[#This Row],[international_plan]]="yes",1,0)</f>
        <v>0</v>
      </c>
      <c r="W1565">
        <f>IF(Table2[[#This Row],[voice_mail_plan]]="yes",1,0)</f>
        <v>0</v>
      </c>
      <c r="X1565" t="str">
        <f t="shared" si="48"/>
        <v>Medium</v>
      </c>
      <c r="Y1565" t="str">
        <f>IF(Table2[[#This Row],[total_intl_charge]] &gt; AVERAGE($R$2:$R$4245),"High","Low")</f>
        <v>High</v>
      </c>
      <c r="Z1565" t="str">
        <f>IF(AND(G1565&gt;AVERAGE(train!$G$2:$G$4251),K1565&gt;AVERAGE(train!$K$2:$K$4251)),"High Day &amp; Eve",IF(AND(G1565&gt;AVERAGE(train!$G$2:$G$4251),K1565&lt;=AVERAGE(train!$K$2:$K$4251)),"High Day Only",IF(AND(G1565&lt;=AVERAGE(train!$G$2:$G$4251),K1565&gt;AVERAGE(train!$K$2:$K$4251)),"High Eve Only","Low Usage")))</f>
        <v>High Eve Only</v>
      </c>
    </row>
    <row r="1566" spans="1:26">
      <c r="A1566" t="s">
        <v>70</v>
      </c>
      <c r="B1566">
        <v>101</v>
      </c>
      <c r="C1566" t="s">
        <v>28</v>
      </c>
      <c r="D1566" t="s">
        <v>22</v>
      </c>
      <c r="E1566" t="s">
        <v>23</v>
      </c>
      <c r="F1566">
        <v>25</v>
      </c>
      <c r="G1566">
        <v>144.1</v>
      </c>
      <c r="H1566">
        <v>144</v>
      </c>
      <c r="I1566">
        <v>24.5</v>
      </c>
      <c r="J1566">
        <v>167.6</v>
      </c>
      <c r="K1566">
        <v>105</v>
      </c>
      <c r="L1566">
        <v>14.25</v>
      </c>
      <c r="M1566">
        <v>240</v>
      </c>
      <c r="N1566">
        <v>107</v>
      </c>
      <c r="O1566">
        <v>10.8</v>
      </c>
      <c r="P1566">
        <v>14.5</v>
      </c>
      <c r="Q1566">
        <v>3</v>
      </c>
      <c r="R1566">
        <v>3.92</v>
      </c>
      <c r="S1566">
        <v>1</v>
      </c>
      <c r="T1566" t="s">
        <v>22</v>
      </c>
      <c r="U1566">
        <f t="shared" si="49"/>
        <v>0</v>
      </c>
      <c r="V1566">
        <f>IF(Table2[[#This Row],[international_plan]]="yes",1,0)</f>
        <v>0</v>
      </c>
      <c r="W1566">
        <f>IF(Table2[[#This Row],[voice_mail_plan]]="yes",1,0)</f>
        <v>1</v>
      </c>
      <c r="X1566" t="str">
        <f t="shared" si="48"/>
        <v>High</v>
      </c>
      <c r="Y1566" t="str">
        <f>IF(Table2[[#This Row],[total_intl_charge]] &gt; AVERAGE($R$2:$R$4245),"High","Low")</f>
        <v>High</v>
      </c>
      <c r="Z1566" t="str">
        <f>IF(AND(G1566&gt;AVERAGE(train!$G$2:$G$4251),K1566&gt;AVERAGE(train!$K$2:$K$4251)),"High Day &amp; Eve",IF(AND(G1566&gt;AVERAGE(train!$G$2:$G$4251),K1566&lt;=AVERAGE(train!$K$2:$K$4251)),"High Day Only",IF(AND(G1566&lt;=AVERAGE(train!$G$2:$G$4251),K1566&gt;AVERAGE(train!$K$2:$K$4251)),"High Eve Only","Low Usage")))</f>
        <v>High Eve Only</v>
      </c>
    </row>
    <row r="1567" spans="1:26">
      <c r="A1567" t="s">
        <v>65</v>
      </c>
      <c r="B1567">
        <v>172</v>
      </c>
      <c r="C1567" t="s">
        <v>21</v>
      </c>
      <c r="D1567" t="s">
        <v>22</v>
      </c>
      <c r="E1567" t="s">
        <v>22</v>
      </c>
      <c r="F1567">
        <v>0</v>
      </c>
      <c r="G1567">
        <v>172.5</v>
      </c>
      <c r="H1567">
        <v>85</v>
      </c>
      <c r="I1567">
        <v>29.33</v>
      </c>
      <c r="J1567">
        <v>253.1</v>
      </c>
      <c r="K1567">
        <v>71</v>
      </c>
      <c r="L1567">
        <v>21.51</v>
      </c>
      <c r="M1567">
        <v>221.6</v>
      </c>
      <c r="N1567">
        <v>113</v>
      </c>
      <c r="O1567">
        <v>9.9700000000000006</v>
      </c>
      <c r="P1567">
        <v>5.9</v>
      </c>
      <c r="Q1567">
        <v>6</v>
      </c>
      <c r="R1567">
        <v>1.59</v>
      </c>
      <c r="S1567">
        <v>0</v>
      </c>
      <c r="T1567" t="s">
        <v>22</v>
      </c>
      <c r="U1567">
        <f t="shared" si="49"/>
        <v>0</v>
      </c>
      <c r="V1567">
        <f>IF(Table2[[#This Row],[international_plan]]="yes",1,0)</f>
        <v>0</v>
      </c>
      <c r="W1567">
        <f>IF(Table2[[#This Row],[voice_mail_plan]]="yes",1,0)</f>
        <v>0</v>
      </c>
      <c r="X1567" t="str">
        <f t="shared" si="48"/>
        <v>Very High</v>
      </c>
      <c r="Y1567" t="str">
        <f>IF(Table2[[#This Row],[total_intl_charge]] &gt; AVERAGE($R$2:$R$4245),"High","Low")</f>
        <v>Low</v>
      </c>
      <c r="Z1567" t="str">
        <f>IF(AND(G1567&gt;AVERAGE(train!$G$2:$G$4251),K1567&gt;AVERAGE(train!$K$2:$K$4251)),"High Day &amp; Eve",IF(AND(G1567&gt;AVERAGE(train!$G$2:$G$4251),K1567&lt;=AVERAGE(train!$K$2:$K$4251)),"High Day Only",IF(AND(G1567&lt;=AVERAGE(train!$G$2:$G$4251),K1567&gt;AVERAGE(train!$K$2:$K$4251)),"High Eve Only","Low Usage")))</f>
        <v>Low Usage</v>
      </c>
    </row>
    <row r="1568" spans="1:26">
      <c r="A1568" t="s">
        <v>51</v>
      </c>
      <c r="B1568">
        <v>67</v>
      </c>
      <c r="C1568" t="s">
        <v>28</v>
      </c>
      <c r="D1568" t="s">
        <v>22</v>
      </c>
      <c r="E1568" t="s">
        <v>22</v>
      </c>
      <c r="F1568">
        <v>0</v>
      </c>
      <c r="G1568">
        <v>109.1</v>
      </c>
      <c r="H1568">
        <v>134</v>
      </c>
      <c r="I1568">
        <v>18.55</v>
      </c>
      <c r="J1568">
        <v>142.30000000000001</v>
      </c>
      <c r="K1568">
        <v>76</v>
      </c>
      <c r="L1568">
        <v>12.1</v>
      </c>
      <c r="M1568">
        <v>91.2</v>
      </c>
      <c r="N1568">
        <v>86</v>
      </c>
      <c r="O1568">
        <v>4.0999999999999996</v>
      </c>
      <c r="P1568">
        <v>10.9</v>
      </c>
      <c r="Q1568">
        <v>5</v>
      </c>
      <c r="R1568">
        <v>2.94</v>
      </c>
      <c r="S1568">
        <v>2</v>
      </c>
      <c r="T1568" t="s">
        <v>22</v>
      </c>
      <c r="U1568">
        <f t="shared" si="49"/>
        <v>0</v>
      </c>
      <c r="V1568">
        <f>IF(Table2[[#This Row],[international_plan]]="yes",1,0)</f>
        <v>0</v>
      </c>
      <c r="W1568">
        <f>IF(Table2[[#This Row],[voice_mail_plan]]="yes",1,0)</f>
        <v>0</v>
      </c>
      <c r="X1568" t="str">
        <f t="shared" si="48"/>
        <v>Low</v>
      </c>
      <c r="Y1568" t="str">
        <f>IF(Table2[[#This Row],[total_intl_charge]] &gt; AVERAGE($R$2:$R$4245),"High","Low")</f>
        <v>High</v>
      </c>
      <c r="Z1568" t="str">
        <f>IF(AND(G1568&gt;AVERAGE(train!$G$2:$G$4251),K1568&gt;AVERAGE(train!$K$2:$K$4251)),"High Day &amp; Eve",IF(AND(G1568&gt;AVERAGE(train!$G$2:$G$4251),K1568&lt;=AVERAGE(train!$K$2:$K$4251)),"High Day Only",IF(AND(G1568&lt;=AVERAGE(train!$G$2:$G$4251),K1568&gt;AVERAGE(train!$K$2:$K$4251)),"High Eve Only","Low Usage")))</f>
        <v>Low Usage</v>
      </c>
    </row>
    <row r="1569" spans="1:26">
      <c r="A1569" t="s">
        <v>41</v>
      </c>
      <c r="B1569">
        <v>86</v>
      </c>
      <c r="C1569" t="s">
        <v>25</v>
      </c>
      <c r="D1569" t="s">
        <v>22</v>
      </c>
      <c r="E1569" t="s">
        <v>22</v>
      </c>
      <c r="F1569">
        <v>0</v>
      </c>
      <c r="G1569">
        <v>171.8</v>
      </c>
      <c r="H1569">
        <v>106</v>
      </c>
      <c r="I1569">
        <v>29.21</v>
      </c>
      <c r="J1569">
        <v>301.7</v>
      </c>
      <c r="K1569">
        <v>44</v>
      </c>
      <c r="L1569">
        <v>25.64</v>
      </c>
      <c r="M1569">
        <v>139.4</v>
      </c>
      <c r="N1569">
        <v>108</v>
      </c>
      <c r="O1569">
        <v>6.27</v>
      </c>
      <c r="P1569">
        <v>9.6999999999999993</v>
      </c>
      <c r="Q1569">
        <v>5</v>
      </c>
      <c r="R1569">
        <v>2.62</v>
      </c>
      <c r="S1569">
        <v>1</v>
      </c>
      <c r="T1569" t="s">
        <v>22</v>
      </c>
      <c r="U1569">
        <f t="shared" si="49"/>
        <v>0</v>
      </c>
      <c r="V1569">
        <f>IF(Table2[[#This Row],[international_plan]]="yes",1,0)</f>
        <v>0</v>
      </c>
      <c r="W1569">
        <f>IF(Table2[[#This Row],[voice_mail_plan]]="yes",1,0)</f>
        <v>0</v>
      </c>
      <c r="X1569" t="str">
        <f t="shared" si="48"/>
        <v>Medium</v>
      </c>
      <c r="Y1569" t="str">
        <f>IF(Table2[[#This Row],[total_intl_charge]] &gt; AVERAGE($R$2:$R$4245),"High","Low")</f>
        <v>Low</v>
      </c>
      <c r="Z1569" t="str">
        <f>IF(AND(G1569&gt;AVERAGE(train!$G$2:$G$4251),K1569&gt;AVERAGE(train!$K$2:$K$4251)),"High Day &amp; Eve",IF(AND(G1569&gt;AVERAGE(train!$G$2:$G$4251),K1569&lt;=AVERAGE(train!$K$2:$K$4251)),"High Day Only",IF(AND(G1569&lt;=AVERAGE(train!$G$2:$G$4251),K1569&gt;AVERAGE(train!$K$2:$K$4251)),"High Eve Only","Low Usage")))</f>
        <v>Low Usage</v>
      </c>
    </row>
    <row r="1570" spans="1:26">
      <c r="A1570" t="s">
        <v>61</v>
      </c>
      <c r="B1570">
        <v>107</v>
      </c>
      <c r="C1570" t="s">
        <v>21</v>
      </c>
      <c r="D1570" t="s">
        <v>22</v>
      </c>
      <c r="E1570" t="s">
        <v>22</v>
      </c>
      <c r="F1570">
        <v>0</v>
      </c>
      <c r="G1570">
        <v>222.3</v>
      </c>
      <c r="H1570">
        <v>101</v>
      </c>
      <c r="I1570">
        <v>37.79</v>
      </c>
      <c r="J1570">
        <v>286</v>
      </c>
      <c r="K1570">
        <v>111</v>
      </c>
      <c r="L1570">
        <v>24.31</v>
      </c>
      <c r="M1570">
        <v>249.4</v>
      </c>
      <c r="N1570">
        <v>117</v>
      </c>
      <c r="O1570">
        <v>11.22</v>
      </c>
      <c r="P1570">
        <v>12.1</v>
      </c>
      <c r="Q1570">
        <v>4</v>
      </c>
      <c r="R1570">
        <v>3.27</v>
      </c>
      <c r="S1570">
        <v>1</v>
      </c>
      <c r="T1570" t="s">
        <v>23</v>
      </c>
      <c r="U1570">
        <f t="shared" si="49"/>
        <v>1</v>
      </c>
      <c r="V1570">
        <f>IF(Table2[[#This Row],[international_plan]]="yes",1,0)</f>
        <v>0</v>
      </c>
      <c r="W1570">
        <f>IF(Table2[[#This Row],[voice_mail_plan]]="yes",1,0)</f>
        <v>0</v>
      </c>
      <c r="X1570" t="str">
        <f t="shared" si="48"/>
        <v>High</v>
      </c>
      <c r="Y1570" t="str">
        <f>IF(Table2[[#This Row],[total_intl_charge]] &gt; AVERAGE($R$2:$R$4245),"High","Low")</f>
        <v>High</v>
      </c>
      <c r="Z1570" t="str">
        <f>IF(AND(G1570&gt;AVERAGE(train!$G$2:$G$4251),K1570&gt;AVERAGE(train!$K$2:$K$4251)),"High Day &amp; Eve",IF(AND(G1570&gt;AVERAGE(train!$G$2:$G$4251),K1570&lt;=AVERAGE(train!$K$2:$K$4251)),"High Day Only",IF(AND(G1570&lt;=AVERAGE(train!$G$2:$G$4251),K1570&gt;AVERAGE(train!$K$2:$K$4251)),"High Eve Only","Low Usage")))</f>
        <v>High Day &amp; Eve</v>
      </c>
    </row>
    <row r="1571" spans="1:26">
      <c r="A1571" t="s">
        <v>72</v>
      </c>
      <c r="B1571">
        <v>116</v>
      </c>
      <c r="C1571" t="s">
        <v>28</v>
      </c>
      <c r="D1571" t="s">
        <v>22</v>
      </c>
      <c r="E1571" t="s">
        <v>22</v>
      </c>
      <c r="F1571">
        <v>0</v>
      </c>
      <c r="G1571">
        <v>164.6</v>
      </c>
      <c r="H1571">
        <v>110</v>
      </c>
      <c r="I1571">
        <v>27.98</v>
      </c>
      <c r="J1571">
        <v>270.60000000000002</v>
      </c>
      <c r="K1571">
        <v>103</v>
      </c>
      <c r="L1571">
        <v>23</v>
      </c>
      <c r="M1571">
        <v>230.4</v>
      </c>
      <c r="N1571">
        <v>109</v>
      </c>
      <c r="O1571">
        <v>10.37</v>
      </c>
      <c r="P1571">
        <v>8</v>
      </c>
      <c r="Q1571">
        <v>3</v>
      </c>
      <c r="R1571">
        <v>2.16</v>
      </c>
      <c r="S1571">
        <v>0</v>
      </c>
      <c r="T1571" t="s">
        <v>22</v>
      </c>
      <c r="U1571">
        <f t="shared" si="49"/>
        <v>0</v>
      </c>
      <c r="V1571">
        <f>IF(Table2[[#This Row],[international_plan]]="yes",1,0)</f>
        <v>0</v>
      </c>
      <c r="W1571">
        <f>IF(Table2[[#This Row],[voice_mail_plan]]="yes",1,0)</f>
        <v>0</v>
      </c>
      <c r="X1571" t="str">
        <f t="shared" si="48"/>
        <v>High</v>
      </c>
      <c r="Y1571" t="str">
        <f>IF(Table2[[#This Row],[total_intl_charge]] &gt; AVERAGE($R$2:$R$4245),"High","Low")</f>
        <v>Low</v>
      </c>
      <c r="Z1571" t="str">
        <f>IF(AND(G1571&gt;AVERAGE(train!$G$2:$G$4251),K1571&gt;AVERAGE(train!$K$2:$K$4251)),"High Day &amp; Eve",IF(AND(G1571&gt;AVERAGE(train!$G$2:$G$4251),K1571&lt;=AVERAGE(train!$K$2:$K$4251)),"High Day Only",IF(AND(G1571&lt;=AVERAGE(train!$G$2:$G$4251),K1571&gt;AVERAGE(train!$K$2:$K$4251)),"High Eve Only","Low Usage")))</f>
        <v>High Eve Only</v>
      </c>
    </row>
    <row r="1572" spans="1:26">
      <c r="A1572" t="s">
        <v>59</v>
      </c>
      <c r="B1572">
        <v>63</v>
      </c>
      <c r="C1572" t="s">
        <v>25</v>
      </c>
      <c r="D1572" t="s">
        <v>22</v>
      </c>
      <c r="E1572" t="s">
        <v>22</v>
      </c>
      <c r="F1572">
        <v>0</v>
      </c>
      <c r="G1572">
        <v>211.7</v>
      </c>
      <c r="H1572">
        <v>107</v>
      </c>
      <c r="I1572">
        <v>35.99</v>
      </c>
      <c r="J1572">
        <v>271.7</v>
      </c>
      <c r="K1572">
        <v>77</v>
      </c>
      <c r="L1572">
        <v>23.09</v>
      </c>
      <c r="M1572">
        <v>203.3</v>
      </c>
      <c r="N1572">
        <v>108</v>
      </c>
      <c r="O1572">
        <v>9.15</v>
      </c>
      <c r="P1572">
        <v>7.4</v>
      </c>
      <c r="Q1572">
        <v>7</v>
      </c>
      <c r="R1572">
        <v>2</v>
      </c>
      <c r="S1572">
        <v>0</v>
      </c>
      <c r="T1572" t="s">
        <v>22</v>
      </c>
      <c r="U1572">
        <f t="shared" si="49"/>
        <v>0</v>
      </c>
      <c r="V1572">
        <f>IF(Table2[[#This Row],[international_plan]]="yes",1,0)</f>
        <v>0</v>
      </c>
      <c r="W1572">
        <f>IF(Table2[[#This Row],[voice_mail_plan]]="yes",1,0)</f>
        <v>0</v>
      </c>
      <c r="X1572" t="str">
        <f t="shared" si="48"/>
        <v>Low</v>
      </c>
      <c r="Y1572" t="str">
        <f>IF(Table2[[#This Row],[total_intl_charge]] &gt; AVERAGE($R$2:$R$4245),"High","Low")</f>
        <v>Low</v>
      </c>
      <c r="Z1572" t="str">
        <f>IF(AND(G1572&gt;AVERAGE(train!$G$2:$G$4251),K1572&gt;AVERAGE(train!$K$2:$K$4251)),"High Day &amp; Eve",IF(AND(G1572&gt;AVERAGE(train!$G$2:$G$4251),K1572&lt;=AVERAGE(train!$K$2:$K$4251)),"High Day Only",IF(AND(G1572&lt;=AVERAGE(train!$G$2:$G$4251),K1572&gt;AVERAGE(train!$K$2:$K$4251)),"High Eve Only","Low Usage")))</f>
        <v>High Day Only</v>
      </c>
    </row>
    <row r="1573" spans="1:26">
      <c r="A1573" t="s">
        <v>27</v>
      </c>
      <c r="B1573">
        <v>119</v>
      </c>
      <c r="C1573" t="s">
        <v>25</v>
      </c>
      <c r="D1573" t="s">
        <v>23</v>
      </c>
      <c r="E1573" t="s">
        <v>23</v>
      </c>
      <c r="F1573">
        <v>16</v>
      </c>
      <c r="G1573">
        <v>147.19999999999999</v>
      </c>
      <c r="H1573">
        <v>103</v>
      </c>
      <c r="I1573">
        <v>25.02</v>
      </c>
      <c r="J1573">
        <v>160.1</v>
      </c>
      <c r="K1573">
        <v>96</v>
      </c>
      <c r="L1573">
        <v>13.61</v>
      </c>
      <c r="M1573">
        <v>184</v>
      </c>
      <c r="N1573">
        <v>120</v>
      </c>
      <c r="O1573">
        <v>8.2799999999999994</v>
      </c>
      <c r="P1573">
        <v>7.7</v>
      </c>
      <c r="Q1573">
        <v>2</v>
      </c>
      <c r="R1573">
        <v>2.08</v>
      </c>
      <c r="S1573">
        <v>0</v>
      </c>
      <c r="T1573" t="s">
        <v>23</v>
      </c>
      <c r="U1573">
        <f t="shared" si="49"/>
        <v>1</v>
      </c>
      <c r="V1573">
        <f>IF(Table2[[#This Row],[international_plan]]="yes",1,0)</f>
        <v>1</v>
      </c>
      <c r="W1573">
        <f>IF(Table2[[#This Row],[voice_mail_plan]]="yes",1,0)</f>
        <v>1</v>
      </c>
      <c r="X1573" t="str">
        <f t="shared" si="48"/>
        <v>High</v>
      </c>
      <c r="Y1573" t="str">
        <f>IF(Table2[[#This Row],[total_intl_charge]] &gt; AVERAGE($R$2:$R$4245),"High","Low")</f>
        <v>Low</v>
      </c>
      <c r="Z1573" t="str">
        <f>IF(AND(G1573&gt;AVERAGE(train!$G$2:$G$4251),K1573&gt;AVERAGE(train!$K$2:$K$4251)),"High Day &amp; Eve",IF(AND(G1573&gt;AVERAGE(train!$G$2:$G$4251),K1573&lt;=AVERAGE(train!$K$2:$K$4251)),"High Day Only",IF(AND(G1573&lt;=AVERAGE(train!$G$2:$G$4251),K1573&gt;AVERAGE(train!$K$2:$K$4251)),"High Eve Only","Low Usage")))</f>
        <v>Low Usage</v>
      </c>
    </row>
    <row r="1574" spans="1:26">
      <c r="A1574" t="s">
        <v>20</v>
      </c>
      <c r="B1574">
        <v>133</v>
      </c>
      <c r="C1574" t="s">
        <v>25</v>
      </c>
      <c r="D1574" t="s">
        <v>23</v>
      </c>
      <c r="E1574" t="s">
        <v>22</v>
      </c>
      <c r="F1574">
        <v>0</v>
      </c>
      <c r="G1574">
        <v>254.7</v>
      </c>
      <c r="H1574">
        <v>103</v>
      </c>
      <c r="I1574">
        <v>43.3</v>
      </c>
      <c r="J1574">
        <v>252.2</v>
      </c>
      <c r="K1574">
        <v>80</v>
      </c>
      <c r="L1574">
        <v>21.44</v>
      </c>
      <c r="M1574">
        <v>178.1</v>
      </c>
      <c r="N1574">
        <v>103</v>
      </c>
      <c r="O1574">
        <v>8.01</v>
      </c>
      <c r="P1574">
        <v>8</v>
      </c>
      <c r="Q1574">
        <v>3</v>
      </c>
      <c r="R1574">
        <v>2.16</v>
      </c>
      <c r="S1574">
        <v>0</v>
      </c>
      <c r="T1574" t="s">
        <v>23</v>
      </c>
      <c r="U1574">
        <f t="shared" si="49"/>
        <v>1</v>
      </c>
      <c r="V1574">
        <f>IF(Table2[[#This Row],[international_plan]]="yes",1,0)</f>
        <v>1</v>
      </c>
      <c r="W1574">
        <f>IF(Table2[[#This Row],[voice_mail_plan]]="yes",1,0)</f>
        <v>0</v>
      </c>
      <c r="X1574" t="str">
        <f t="shared" si="48"/>
        <v>Very High</v>
      </c>
      <c r="Y1574" t="str">
        <f>IF(Table2[[#This Row],[total_intl_charge]] &gt; AVERAGE($R$2:$R$4245),"High","Low")</f>
        <v>Low</v>
      </c>
      <c r="Z1574" t="str">
        <f>IF(AND(G1574&gt;AVERAGE(train!$G$2:$G$4251),K1574&gt;AVERAGE(train!$K$2:$K$4251)),"High Day &amp; Eve",IF(AND(G1574&gt;AVERAGE(train!$G$2:$G$4251),K1574&lt;=AVERAGE(train!$K$2:$K$4251)),"High Day Only",IF(AND(G1574&lt;=AVERAGE(train!$G$2:$G$4251),K1574&gt;AVERAGE(train!$K$2:$K$4251)),"High Eve Only","Low Usage")))</f>
        <v>High Day Only</v>
      </c>
    </row>
    <row r="1575" spans="1:26">
      <c r="A1575" t="s">
        <v>71</v>
      </c>
      <c r="B1575">
        <v>94</v>
      </c>
      <c r="C1575" t="s">
        <v>25</v>
      </c>
      <c r="D1575" t="s">
        <v>23</v>
      </c>
      <c r="E1575" t="s">
        <v>22</v>
      </c>
      <c r="F1575">
        <v>0</v>
      </c>
      <c r="G1575">
        <v>170.1</v>
      </c>
      <c r="H1575">
        <v>113</v>
      </c>
      <c r="I1575">
        <v>28.92</v>
      </c>
      <c r="J1575">
        <v>271.8</v>
      </c>
      <c r="K1575">
        <v>94</v>
      </c>
      <c r="L1575">
        <v>23.1</v>
      </c>
      <c r="M1575">
        <v>110.7</v>
      </c>
      <c r="N1575">
        <v>78</v>
      </c>
      <c r="O1575">
        <v>4.9800000000000004</v>
      </c>
      <c r="P1575">
        <v>8.6999999999999993</v>
      </c>
      <c r="Q1575">
        <v>4</v>
      </c>
      <c r="R1575">
        <v>2.35</v>
      </c>
      <c r="S1575">
        <v>1</v>
      </c>
      <c r="T1575" t="s">
        <v>22</v>
      </c>
      <c r="U1575">
        <f t="shared" si="49"/>
        <v>0</v>
      </c>
      <c r="V1575">
        <f>IF(Table2[[#This Row],[international_plan]]="yes",1,0)</f>
        <v>1</v>
      </c>
      <c r="W1575">
        <f>IF(Table2[[#This Row],[voice_mail_plan]]="yes",1,0)</f>
        <v>0</v>
      </c>
      <c r="X1575" t="str">
        <f t="shared" si="48"/>
        <v>Medium</v>
      </c>
      <c r="Y1575" t="str">
        <f>IF(Table2[[#This Row],[total_intl_charge]] &gt; AVERAGE($R$2:$R$4245),"High","Low")</f>
        <v>Low</v>
      </c>
      <c r="Z1575" t="str">
        <f>IF(AND(G1575&gt;AVERAGE(train!$G$2:$G$4251),K1575&gt;AVERAGE(train!$K$2:$K$4251)),"High Day &amp; Eve",IF(AND(G1575&gt;AVERAGE(train!$G$2:$G$4251),K1575&lt;=AVERAGE(train!$K$2:$K$4251)),"High Day Only",IF(AND(G1575&lt;=AVERAGE(train!$G$2:$G$4251),K1575&gt;AVERAGE(train!$K$2:$K$4251)),"High Eve Only","Low Usage")))</f>
        <v>Low Usage</v>
      </c>
    </row>
    <row r="1576" spans="1:26">
      <c r="A1576" t="s">
        <v>27</v>
      </c>
      <c r="B1576">
        <v>69</v>
      </c>
      <c r="C1576" t="s">
        <v>28</v>
      </c>
      <c r="D1576" t="s">
        <v>22</v>
      </c>
      <c r="E1576" t="s">
        <v>22</v>
      </c>
      <c r="F1576">
        <v>0</v>
      </c>
      <c r="G1576">
        <v>195.1</v>
      </c>
      <c r="H1576">
        <v>91</v>
      </c>
      <c r="I1576">
        <v>33.17</v>
      </c>
      <c r="J1576">
        <v>261.5</v>
      </c>
      <c r="K1576">
        <v>57</v>
      </c>
      <c r="L1576">
        <v>22.23</v>
      </c>
      <c r="M1576">
        <v>203.8</v>
      </c>
      <c r="N1576">
        <v>90</v>
      </c>
      <c r="O1576">
        <v>9.17</v>
      </c>
      <c r="P1576">
        <v>11.4</v>
      </c>
      <c r="Q1576">
        <v>5</v>
      </c>
      <c r="R1576">
        <v>3.08</v>
      </c>
      <c r="S1576">
        <v>0</v>
      </c>
      <c r="T1576" t="s">
        <v>22</v>
      </c>
      <c r="U1576">
        <f t="shared" si="49"/>
        <v>0</v>
      </c>
      <c r="V1576">
        <f>IF(Table2[[#This Row],[international_plan]]="yes",1,0)</f>
        <v>0</v>
      </c>
      <c r="W1576">
        <f>IF(Table2[[#This Row],[voice_mail_plan]]="yes",1,0)</f>
        <v>0</v>
      </c>
      <c r="X1576" t="str">
        <f t="shared" si="48"/>
        <v>Low</v>
      </c>
      <c r="Y1576" t="str">
        <f>IF(Table2[[#This Row],[total_intl_charge]] &gt; AVERAGE($R$2:$R$4245),"High","Low")</f>
        <v>High</v>
      </c>
      <c r="Z1576" t="str">
        <f>IF(AND(G1576&gt;AVERAGE(train!$G$2:$G$4251),K1576&gt;AVERAGE(train!$K$2:$K$4251)),"High Day &amp; Eve",IF(AND(G1576&gt;AVERAGE(train!$G$2:$G$4251),K1576&lt;=AVERAGE(train!$K$2:$K$4251)),"High Day Only",IF(AND(G1576&lt;=AVERAGE(train!$G$2:$G$4251),K1576&gt;AVERAGE(train!$K$2:$K$4251)),"High Eve Only","Low Usage")))</f>
        <v>High Day Only</v>
      </c>
    </row>
    <row r="1577" spans="1:26">
      <c r="A1577" t="s">
        <v>53</v>
      </c>
      <c r="B1577">
        <v>146</v>
      </c>
      <c r="C1577" t="s">
        <v>25</v>
      </c>
      <c r="D1577" t="s">
        <v>22</v>
      </c>
      <c r="E1577" t="s">
        <v>22</v>
      </c>
      <c r="F1577">
        <v>0</v>
      </c>
      <c r="G1577">
        <v>149.30000000000001</v>
      </c>
      <c r="H1577">
        <v>83</v>
      </c>
      <c r="I1577">
        <v>25.38</v>
      </c>
      <c r="J1577">
        <v>187.1</v>
      </c>
      <c r="K1577">
        <v>130</v>
      </c>
      <c r="L1577">
        <v>15.9</v>
      </c>
      <c r="M1577">
        <v>149.80000000000001</v>
      </c>
      <c r="N1577">
        <v>100</v>
      </c>
      <c r="O1577">
        <v>6.74</v>
      </c>
      <c r="P1577">
        <v>7.9</v>
      </c>
      <c r="Q1577">
        <v>4</v>
      </c>
      <c r="R1577">
        <v>2.13</v>
      </c>
      <c r="S1577">
        <v>7</v>
      </c>
      <c r="T1577" t="s">
        <v>23</v>
      </c>
      <c r="U1577">
        <f t="shared" si="49"/>
        <v>1</v>
      </c>
      <c r="V1577">
        <f>IF(Table2[[#This Row],[international_plan]]="yes",1,0)</f>
        <v>0</v>
      </c>
      <c r="W1577">
        <f>IF(Table2[[#This Row],[voice_mail_plan]]="yes",1,0)</f>
        <v>0</v>
      </c>
      <c r="X1577" t="str">
        <f t="shared" si="48"/>
        <v>Very High</v>
      </c>
      <c r="Y1577" t="str">
        <f>IF(Table2[[#This Row],[total_intl_charge]] &gt; AVERAGE($R$2:$R$4245),"High","Low")</f>
        <v>Low</v>
      </c>
      <c r="Z1577" t="str">
        <f>IF(AND(G1577&gt;AVERAGE(train!$G$2:$G$4251),K1577&gt;AVERAGE(train!$K$2:$K$4251)),"High Day &amp; Eve",IF(AND(G1577&gt;AVERAGE(train!$G$2:$G$4251),K1577&lt;=AVERAGE(train!$K$2:$K$4251)),"High Day Only",IF(AND(G1577&lt;=AVERAGE(train!$G$2:$G$4251),K1577&gt;AVERAGE(train!$K$2:$K$4251)),"High Eve Only","Low Usage")))</f>
        <v>High Eve Only</v>
      </c>
    </row>
    <row r="1578" spans="1:26">
      <c r="A1578" t="s">
        <v>39</v>
      </c>
      <c r="B1578">
        <v>119</v>
      </c>
      <c r="C1578" t="s">
        <v>28</v>
      </c>
      <c r="D1578" t="s">
        <v>22</v>
      </c>
      <c r="E1578" t="s">
        <v>22</v>
      </c>
      <c r="F1578">
        <v>0</v>
      </c>
      <c r="G1578">
        <v>81.900000000000006</v>
      </c>
      <c r="H1578">
        <v>75</v>
      </c>
      <c r="I1578">
        <v>13.92</v>
      </c>
      <c r="J1578">
        <v>253.8</v>
      </c>
      <c r="K1578">
        <v>114</v>
      </c>
      <c r="L1578">
        <v>21.57</v>
      </c>
      <c r="M1578">
        <v>213.1</v>
      </c>
      <c r="N1578">
        <v>125</v>
      </c>
      <c r="O1578">
        <v>9.59</v>
      </c>
      <c r="P1578">
        <v>8.9</v>
      </c>
      <c r="Q1578">
        <v>1</v>
      </c>
      <c r="R1578">
        <v>2.4</v>
      </c>
      <c r="S1578">
        <v>2</v>
      </c>
      <c r="T1578" t="s">
        <v>23</v>
      </c>
      <c r="U1578">
        <f t="shared" si="49"/>
        <v>1</v>
      </c>
      <c r="V1578">
        <f>IF(Table2[[#This Row],[international_plan]]="yes",1,0)</f>
        <v>0</v>
      </c>
      <c r="W1578">
        <f>IF(Table2[[#This Row],[voice_mail_plan]]="yes",1,0)</f>
        <v>0</v>
      </c>
      <c r="X1578" t="str">
        <f t="shared" si="48"/>
        <v>High</v>
      </c>
      <c r="Y1578" t="str">
        <f>IF(Table2[[#This Row],[total_intl_charge]] &gt; AVERAGE($R$2:$R$4245),"High","Low")</f>
        <v>Low</v>
      </c>
      <c r="Z1578" t="str">
        <f>IF(AND(G1578&gt;AVERAGE(train!$G$2:$G$4251),K1578&gt;AVERAGE(train!$K$2:$K$4251)),"High Day &amp; Eve",IF(AND(G1578&gt;AVERAGE(train!$G$2:$G$4251),K1578&lt;=AVERAGE(train!$K$2:$K$4251)),"High Day Only",IF(AND(G1578&lt;=AVERAGE(train!$G$2:$G$4251),K1578&gt;AVERAGE(train!$K$2:$K$4251)),"High Eve Only","Low Usage")))</f>
        <v>High Eve Only</v>
      </c>
    </row>
    <row r="1579" spans="1:26">
      <c r="A1579" t="s">
        <v>46</v>
      </c>
      <c r="B1579">
        <v>142</v>
      </c>
      <c r="C1579" t="s">
        <v>25</v>
      </c>
      <c r="D1579" t="s">
        <v>23</v>
      </c>
      <c r="E1579" t="s">
        <v>23</v>
      </c>
      <c r="F1579">
        <v>25</v>
      </c>
      <c r="G1579">
        <v>191.1</v>
      </c>
      <c r="H1579">
        <v>109</v>
      </c>
      <c r="I1579">
        <v>32.49</v>
      </c>
      <c r="J1579">
        <v>149.6</v>
      </c>
      <c r="K1579">
        <v>120</v>
      </c>
      <c r="L1579">
        <v>12.72</v>
      </c>
      <c r="M1579">
        <v>227.8</v>
      </c>
      <c r="N1579">
        <v>60</v>
      </c>
      <c r="O1579">
        <v>10.25</v>
      </c>
      <c r="P1579">
        <v>9.8000000000000007</v>
      </c>
      <c r="Q1579">
        <v>3</v>
      </c>
      <c r="R1579">
        <v>2.65</v>
      </c>
      <c r="S1579">
        <v>0</v>
      </c>
      <c r="T1579" t="s">
        <v>22</v>
      </c>
      <c r="U1579">
        <f t="shared" si="49"/>
        <v>0</v>
      </c>
      <c r="V1579">
        <f>IF(Table2[[#This Row],[international_plan]]="yes",1,0)</f>
        <v>1</v>
      </c>
      <c r="W1579">
        <f>IF(Table2[[#This Row],[voice_mail_plan]]="yes",1,0)</f>
        <v>1</v>
      </c>
      <c r="X1579" t="str">
        <f t="shared" si="48"/>
        <v>Very High</v>
      </c>
      <c r="Y1579" t="str">
        <f>IF(Table2[[#This Row],[total_intl_charge]] &gt; AVERAGE($R$2:$R$4245),"High","Low")</f>
        <v>Low</v>
      </c>
      <c r="Z1579" t="str">
        <f>IF(AND(G1579&gt;AVERAGE(train!$G$2:$G$4251),K1579&gt;AVERAGE(train!$K$2:$K$4251)),"High Day &amp; Eve",IF(AND(G1579&gt;AVERAGE(train!$G$2:$G$4251),K1579&lt;=AVERAGE(train!$K$2:$K$4251)),"High Day Only",IF(AND(G1579&lt;=AVERAGE(train!$G$2:$G$4251),K1579&gt;AVERAGE(train!$K$2:$K$4251)),"High Eve Only","Low Usage")))</f>
        <v>High Day &amp; Eve</v>
      </c>
    </row>
    <row r="1580" spans="1:26">
      <c r="A1580" t="s">
        <v>67</v>
      </c>
      <c r="B1580">
        <v>101</v>
      </c>
      <c r="C1580" t="s">
        <v>25</v>
      </c>
      <c r="D1580" t="s">
        <v>22</v>
      </c>
      <c r="E1580" t="s">
        <v>22</v>
      </c>
      <c r="F1580">
        <v>0</v>
      </c>
      <c r="G1580">
        <v>239</v>
      </c>
      <c r="H1580">
        <v>156</v>
      </c>
      <c r="I1580">
        <v>40.630000000000003</v>
      </c>
      <c r="J1580">
        <v>273</v>
      </c>
      <c r="K1580">
        <v>106</v>
      </c>
      <c r="L1580">
        <v>23.21</v>
      </c>
      <c r="M1580">
        <v>278.2</v>
      </c>
      <c r="N1580">
        <v>93</v>
      </c>
      <c r="O1580">
        <v>12.52</v>
      </c>
      <c r="P1580">
        <v>13.5</v>
      </c>
      <c r="Q1580">
        <v>8</v>
      </c>
      <c r="R1580">
        <v>3.65</v>
      </c>
      <c r="S1580">
        <v>1</v>
      </c>
      <c r="T1580" t="s">
        <v>23</v>
      </c>
      <c r="U1580">
        <f t="shared" si="49"/>
        <v>1</v>
      </c>
      <c r="V1580">
        <f>IF(Table2[[#This Row],[international_plan]]="yes",1,0)</f>
        <v>0</v>
      </c>
      <c r="W1580">
        <f>IF(Table2[[#This Row],[voice_mail_plan]]="yes",1,0)</f>
        <v>0</v>
      </c>
      <c r="X1580" t="str">
        <f t="shared" si="48"/>
        <v>High</v>
      </c>
      <c r="Y1580" t="str">
        <f>IF(Table2[[#This Row],[total_intl_charge]] &gt; AVERAGE($R$2:$R$4245),"High","Low")</f>
        <v>High</v>
      </c>
      <c r="Z1580" t="str">
        <f>IF(AND(G1580&gt;AVERAGE(train!$G$2:$G$4251),K1580&gt;AVERAGE(train!$K$2:$K$4251)),"High Day &amp; Eve",IF(AND(G1580&gt;AVERAGE(train!$G$2:$G$4251),K1580&lt;=AVERAGE(train!$K$2:$K$4251)),"High Day Only",IF(AND(G1580&lt;=AVERAGE(train!$G$2:$G$4251),K1580&gt;AVERAGE(train!$K$2:$K$4251)),"High Eve Only","Low Usage")))</f>
        <v>High Day &amp; Eve</v>
      </c>
    </row>
    <row r="1581" spans="1:26">
      <c r="A1581" t="s">
        <v>42</v>
      </c>
      <c r="B1581">
        <v>43</v>
      </c>
      <c r="C1581" t="s">
        <v>21</v>
      </c>
      <c r="D1581" t="s">
        <v>22</v>
      </c>
      <c r="E1581" t="s">
        <v>22</v>
      </c>
      <c r="F1581">
        <v>0</v>
      </c>
      <c r="G1581">
        <v>179.3</v>
      </c>
      <c r="H1581">
        <v>97</v>
      </c>
      <c r="I1581">
        <v>30.48</v>
      </c>
      <c r="J1581">
        <v>252.7</v>
      </c>
      <c r="K1581">
        <v>126</v>
      </c>
      <c r="L1581">
        <v>21.48</v>
      </c>
      <c r="M1581">
        <v>227.5</v>
      </c>
      <c r="N1581">
        <v>114</v>
      </c>
      <c r="O1581">
        <v>10.24</v>
      </c>
      <c r="P1581">
        <v>8</v>
      </c>
      <c r="Q1581">
        <v>5</v>
      </c>
      <c r="R1581">
        <v>2.16</v>
      </c>
      <c r="S1581">
        <v>0</v>
      </c>
      <c r="T1581" t="s">
        <v>22</v>
      </c>
      <c r="U1581">
        <f t="shared" si="49"/>
        <v>0</v>
      </c>
      <c r="V1581">
        <f>IF(Table2[[#This Row],[international_plan]]="yes",1,0)</f>
        <v>0</v>
      </c>
      <c r="W1581">
        <f>IF(Table2[[#This Row],[voice_mail_plan]]="yes",1,0)</f>
        <v>0</v>
      </c>
      <c r="X1581" t="str">
        <f t="shared" si="48"/>
        <v>Low</v>
      </c>
      <c r="Y1581" t="str">
        <f>IF(Table2[[#This Row],[total_intl_charge]] &gt; AVERAGE($R$2:$R$4245),"High","Low")</f>
        <v>Low</v>
      </c>
      <c r="Z1581" t="str">
        <f>IF(AND(G1581&gt;AVERAGE(train!$G$2:$G$4251),K1581&gt;AVERAGE(train!$K$2:$K$4251)),"High Day &amp; Eve",IF(AND(G1581&gt;AVERAGE(train!$G$2:$G$4251),K1581&lt;=AVERAGE(train!$K$2:$K$4251)),"High Day Only",IF(AND(G1581&lt;=AVERAGE(train!$G$2:$G$4251),K1581&gt;AVERAGE(train!$K$2:$K$4251)),"High Eve Only","Low Usage")))</f>
        <v>High Eve Only</v>
      </c>
    </row>
    <row r="1582" spans="1:26">
      <c r="A1582" t="s">
        <v>32</v>
      </c>
      <c r="B1582">
        <v>69</v>
      </c>
      <c r="C1582" t="s">
        <v>25</v>
      </c>
      <c r="D1582" t="s">
        <v>22</v>
      </c>
      <c r="E1582" t="s">
        <v>22</v>
      </c>
      <c r="F1582">
        <v>0</v>
      </c>
      <c r="G1582">
        <v>185.3</v>
      </c>
      <c r="H1582">
        <v>91</v>
      </c>
      <c r="I1582">
        <v>31.5</v>
      </c>
      <c r="J1582">
        <v>219.1</v>
      </c>
      <c r="K1582">
        <v>88</v>
      </c>
      <c r="L1582">
        <v>18.62</v>
      </c>
      <c r="M1582">
        <v>243.6</v>
      </c>
      <c r="N1582">
        <v>107</v>
      </c>
      <c r="O1582">
        <v>10.96</v>
      </c>
      <c r="P1582">
        <v>5.5</v>
      </c>
      <c r="Q1582">
        <v>5</v>
      </c>
      <c r="R1582">
        <v>1.49</v>
      </c>
      <c r="S1582">
        <v>0</v>
      </c>
      <c r="T1582" t="s">
        <v>22</v>
      </c>
      <c r="U1582">
        <f t="shared" si="49"/>
        <v>0</v>
      </c>
      <c r="V1582">
        <f>IF(Table2[[#This Row],[international_plan]]="yes",1,0)</f>
        <v>0</v>
      </c>
      <c r="W1582">
        <f>IF(Table2[[#This Row],[voice_mail_plan]]="yes",1,0)</f>
        <v>0</v>
      </c>
      <c r="X1582" t="str">
        <f t="shared" si="48"/>
        <v>Low</v>
      </c>
      <c r="Y1582" t="str">
        <f>IF(Table2[[#This Row],[total_intl_charge]] &gt; AVERAGE($R$2:$R$4245),"High","Low")</f>
        <v>Low</v>
      </c>
      <c r="Z1582" t="str">
        <f>IF(AND(G1582&gt;AVERAGE(train!$G$2:$G$4251),K1582&gt;AVERAGE(train!$K$2:$K$4251)),"High Day &amp; Eve",IF(AND(G1582&gt;AVERAGE(train!$G$2:$G$4251),K1582&lt;=AVERAGE(train!$K$2:$K$4251)),"High Day Only",IF(AND(G1582&lt;=AVERAGE(train!$G$2:$G$4251),K1582&gt;AVERAGE(train!$K$2:$K$4251)),"High Eve Only","Low Usage")))</f>
        <v>High Day Only</v>
      </c>
    </row>
    <row r="1583" spans="1:26">
      <c r="A1583" t="s">
        <v>36</v>
      </c>
      <c r="B1583">
        <v>15</v>
      </c>
      <c r="C1583" t="s">
        <v>28</v>
      </c>
      <c r="D1583" t="s">
        <v>23</v>
      </c>
      <c r="E1583" t="s">
        <v>22</v>
      </c>
      <c r="F1583">
        <v>0</v>
      </c>
      <c r="G1583">
        <v>141.4</v>
      </c>
      <c r="H1583">
        <v>80</v>
      </c>
      <c r="I1583">
        <v>24.04</v>
      </c>
      <c r="J1583">
        <v>123.9</v>
      </c>
      <c r="K1583">
        <v>76</v>
      </c>
      <c r="L1583">
        <v>10.53</v>
      </c>
      <c r="M1583">
        <v>323.5</v>
      </c>
      <c r="N1583">
        <v>88</v>
      </c>
      <c r="O1583">
        <v>14.56</v>
      </c>
      <c r="P1583">
        <v>8.1</v>
      </c>
      <c r="Q1583">
        <v>3</v>
      </c>
      <c r="R1583">
        <v>2.19</v>
      </c>
      <c r="S1583">
        <v>2</v>
      </c>
      <c r="T1583" t="s">
        <v>22</v>
      </c>
      <c r="U1583">
        <f t="shared" si="49"/>
        <v>0</v>
      </c>
      <c r="V1583">
        <f>IF(Table2[[#This Row],[international_plan]]="yes",1,0)</f>
        <v>1</v>
      </c>
      <c r="W1583">
        <f>IF(Table2[[#This Row],[voice_mail_plan]]="yes",1,0)</f>
        <v>0</v>
      </c>
      <c r="X1583" t="str">
        <f t="shared" si="48"/>
        <v>Low</v>
      </c>
      <c r="Y1583" t="str">
        <f>IF(Table2[[#This Row],[total_intl_charge]] &gt; AVERAGE($R$2:$R$4245),"High","Low")</f>
        <v>Low</v>
      </c>
      <c r="Z1583" t="str">
        <f>IF(AND(G1583&gt;AVERAGE(train!$G$2:$G$4251),K1583&gt;AVERAGE(train!$K$2:$K$4251)),"High Day &amp; Eve",IF(AND(G1583&gt;AVERAGE(train!$G$2:$G$4251),K1583&lt;=AVERAGE(train!$K$2:$K$4251)),"High Day Only",IF(AND(G1583&lt;=AVERAGE(train!$G$2:$G$4251),K1583&gt;AVERAGE(train!$K$2:$K$4251)),"High Eve Only","Low Usage")))</f>
        <v>Low Usage</v>
      </c>
    </row>
    <row r="1584" spans="1:26">
      <c r="A1584" t="s">
        <v>51</v>
      </c>
      <c r="B1584">
        <v>107</v>
      </c>
      <c r="C1584" t="s">
        <v>28</v>
      </c>
      <c r="D1584" t="s">
        <v>22</v>
      </c>
      <c r="E1584" t="s">
        <v>23</v>
      </c>
      <c r="F1584">
        <v>25</v>
      </c>
      <c r="G1584">
        <v>248.6</v>
      </c>
      <c r="H1584">
        <v>91</v>
      </c>
      <c r="I1584">
        <v>42.26</v>
      </c>
      <c r="J1584">
        <v>119.3</v>
      </c>
      <c r="K1584">
        <v>115</v>
      </c>
      <c r="L1584">
        <v>10.14</v>
      </c>
      <c r="M1584">
        <v>194.3</v>
      </c>
      <c r="N1584">
        <v>83</v>
      </c>
      <c r="O1584">
        <v>8.74</v>
      </c>
      <c r="P1584">
        <v>12</v>
      </c>
      <c r="Q1584">
        <v>1</v>
      </c>
      <c r="R1584">
        <v>3.24</v>
      </c>
      <c r="S1584">
        <v>1</v>
      </c>
      <c r="T1584" t="s">
        <v>22</v>
      </c>
      <c r="U1584">
        <f t="shared" si="49"/>
        <v>0</v>
      </c>
      <c r="V1584">
        <f>IF(Table2[[#This Row],[international_plan]]="yes",1,0)</f>
        <v>0</v>
      </c>
      <c r="W1584">
        <f>IF(Table2[[#This Row],[voice_mail_plan]]="yes",1,0)</f>
        <v>1</v>
      </c>
      <c r="X1584" t="str">
        <f t="shared" si="48"/>
        <v>High</v>
      </c>
      <c r="Y1584" t="str">
        <f>IF(Table2[[#This Row],[total_intl_charge]] &gt; AVERAGE($R$2:$R$4245),"High","Low")</f>
        <v>High</v>
      </c>
      <c r="Z1584" t="str">
        <f>IF(AND(G1584&gt;AVERAGE(train!$G$2:$G$4251),K1584&gt;AVERAGE(train!$K$2:$K$4251)),"High Day &amp; Eve",IF(AND(G1584&gt;AVERAGE(train!$G$2:$G$4251),K1584&lt;=AVERAGE(train!$K$2:$K$4251)),"High Day Only",IF(AND(G1584&lt;=AVERAGE(train!$G$2:$G$4251),K1584&gt;AVERAGE(train!$K$2:$K$4251)),"High Eve Only","Low Usage")))</f>
        <v>High Day &amp; Eve</v>
      </c>
    </row>
    <row r="1585" spans="1:26">
      <c r="A1585" t="s">
        <v>31</v>
      </c>
      <c r="B1585">
        <v>67</v>
      </c>
      <c r="C1585" t="s">
        <v>28</v>
      </c>
      <c r="D1585" t="s">
        <v>22</v>
      </c>
      <c r="E1585" t="s">
        <v>22</v>
      </c>
      <c r="F1585">
        <v>0</v>
      </c>
      <c r="G1585">
        <v>152.5</v>
      </c>
      <c r="H1585">
        <v>131</v>
      </c>
      <c r="I1585">
        <v>25.93</v>
      </c>
      <c r="J1585">
        <v>252.4</v>
      </c>
      <c r="K1585">
        <v>107</v>
      </c>
      <c r="L1585">
        <v>21.45</v>
      </c>
      <c r="M1585">
        <v>185.4</v>
      </c>
      <c r="N1585">
        <v>104</v>
      </c>
      <c r="O1585">
        <v>8.34</v>
      </c>
      <c r="P1585">
        <v>4.9000000000000004</v>
      </c>
      <c r="Q1585">
        <v>3</v>
      </c>
      <c r="R1585">
        <v>1.32</v>
      </c>
      <c r="S1585">
        <v>2</v>
      </c>
      <c r="T1585" t="s">
        <v>22</v>
      </c>
      <c r="U1585">
        <f t="shared" si="49"/>
        <v>0</v>
      </c>
      <c r="V1585">
        <f>IF(Table2[[#This Row],[international_plan]]="yes",1,0)</f>
        <v>0</v>
      </c>
      <c r="W1585">
        <f>IF(Table2[[#This Row],[voice_mail_plan]]="yes",1,0)</f>
        <v>0</v>
      </c>
      <c r="X1585" t="str">
        <f t="shared" si="48"/>
        <v>Low</v>
      </c>
      <c r="Y1585" t="str">
        <f>IF(Table2[[#This Row],[total_intl_charge]] &gt; AVERAGE($R$2:$R$4245),"High","Low")</f>
        <v>Low</v>
      </c>
      <c r="Z1585" t="str">
        <f>IF(AND(G1585&gt;AVERAGE(train!$G$2:$G$4251),K1585&gt;AVERAGE(train!$K$2:$K$4251)),"High Day &amp; Eve",IF(AND(G1585&gt;AVERAGE(train!$G$2:$G$4251),K1585&lt;=AVERAGE(train!$K$2:$K$4251)),"High Day Only",IF(AND(G1585&lt;=AVERAGE(train!$G$2:$G$4251),K1585&gt;AVERAGE(train!$K$2:$K$4251)),"High Eve Only","Low Usage")))</f>
        <v>High Eve Only</v>
      </c>
    </row>
    <row r="1586" spans="1:26">
      <c r="A1586" t="s">
        <v>36</v>
      </c>
      <c r="B1586">
        <v>99</v>
      </c>
      <c r="C1586" t="s">
        <v>21</v>
      </c>
      <c r="D1586" t="s">
        <v>22</v>
      </c>
      <c r="E1586" t="s">
        <v>22</v>
      </c>
      <c r="F1586">
        <v>0</v>
      </c>
      <c r="G1586">
        <v>145.6</v>
      </c>
      <c r="H1586">
        <v>102</v>
      </c>
      <c r="I1586">
        <v>24.75</v>
      </c>
      <c r="J1586">
        <v>230.9</v>
      </c>
      <c r="K1586">
        <v>87</v>
      </c>
      <c r="L1586">
        <v>19.63</v>
      </c>
      <c r="M1586">
        <v>181.5</v>
      </c>
      <c r="N1586">
        <v>86</v>
      </c>
      <c r="O1586">
        <v>8.17</v>
      </c>
      <c r="P1586">
        <v>11.4</v>
      </c>
      <c r="Q1586">
        <v>7</v>
      </c>
      <c r="R1586">
        <v>3.08</v>
      </c>
      <c r="S1586">
        <v>1</v>
      </c>
      <c r="T1586" t="s">
        <v>22</v>
      </c>
      <c r="U1586">
        <f t="shared" si="49"/>
        <v>0</v>
      </c>
      <c r="V1586">
        <f>IF(Table2[[#This Row],[international_plan]]="yes",1,0)</f>
        <v>0</v>
      </c>
      <c r="W1586">
        <f>IF(Table2[[#This Row],[voice_mail_plan]]="yes",1,0)</f>
        <v>0</v>
      </c>
      <c r="X1586" t="str">
        <f t="shared" si="48"/>
        <v>Medium</v>
      </c>
      <c r="Y1586" t="str">
        <f>IF(Table2[[#This Row],[total_intl_charge]] &gt; AVERAGE($R$2:$R$4245),"High","Low")</f>
        <v>High</v>
      </c>
      <c r="Z1586" t="str">
        <f>IF(AND(G1586&gt;AVERAGE(train!$G$2:$G$4251),K1586&gt;AVERAGE(train!$K$2:$K$4251)),"High Day &amp; Eve",IF(AND(G1586&gt;AVERAGE(train!$G$2:$G$4251),K1586&lt;=AVERAGE(train!$K$2:$K$4251)),"High Day Only",IF(AND(G1586&lt;=AVERAGE(train!$G$2:$G$4251),K1586&gt;AVERAGE(train!$K$2:$K$4251)),"High Eve Only","Low Usage")))</f>
        <v>Low Usage</v>
      </c>
    </row>
    <row r="1587" spans="1:26">
      <c r="A1587" t="s">
        <v>26</v>
      </c>
      <c r="B1587">
        <v>46</v>
      </c>
      <c r="C1587" t="s">
        <v>21</v>
      </c>
      <c r="D1587" t="s">
        <v>22</v>
      </c>
      <c r="E1587" t="s">
        <v>22</v>
      </c>
      <c r="F1587">
        <v>0</v>
      </c>
      <c r="G1587">
        <v>164.2</v>
      </c>
      <c r="H1587">
        <v>116</v>
      </c>
      <c r="I1587">
        <v>27.91</v>
      </c>
      <c r="J1587">
        <v>196.2</v>
      </c>
      <c r="K1587">
        <v>153</v>
      </c>
      <c r="L1587">
        <v>16.68</v>
      </c>
      <c r="M1587">
        <v>236.1</v>
      </c>
      <c r="N1587">
        <v>119</v>
      </c>
      <c r="O1587">
        <v>10.62</v>
      </c>
      <c r="P1587">
        <v>8.1</v>
      </c>
      <c r="Q1587">
        <v>1</v>
      </c>
      <c r="R1587">
        <v>2.19</v>
      </c>
      <c r="S1587">
        <v>1</v>
      </c>
      <c r="T1587" t="s">
        <v>22</v>
      </c>
      <c r="U1587">
        <f t="shared" si="49"/>
        <v>0</v>
      </c>
      <c r="V1587">
        <f>IF(Table2[[#This Row],[international_plan]]="yes",1,0)</f>
        <v>0</v>
      </c>
      <c r="W1587">
        <f>IF(Table2[[#This Row],[voice_mail_plan]]="yes",1,0)</f>
        <v>0</v>
      </c>
      <c r="X1587" t="str">
        <f t="shared" si="48"/>
        <v>Low</v>
      </c>
      <c r="Y1587" t="str">
        <f>IF(Table2[[#This Row],[total_intl_charge]] &gt; AVERAGE($R$2:$R$4245),"High","Low")</f>
        <v>Low</v>
      </c>
      <c r="Z1587" t="str">
        <f>IF(AND(G1587&gt;AVERAGE(train!$G$2:$G$4251),K1587&gt;AVERAGE(train!$K$2:$K$4251)),"High Day &amp; Eve",IF(AND(G1587&gt;AVERAGE(train!$G$2:$G$4251),K1587&lt;=AVERAGE(train!$K$2:$K$4251)),"High Day Only",IF(AND(G1587&lt;=AVERAGE(train!$G$2:$G$4251),K1587&gt;AVERAGE(train!$K$2:$K$4251)),"High Eve Only","Low Usage")))</f>
        <v>High Eve Only</v>
      </c>
    </row>
    <row r="1588" spans="1:26">
      <c r="A1588" t="s">
        <v>58</v>
      </c>
      <c r="B1588">
        <v>55</v>
      </c>
      <c r="C1588" t="s">
        <v>25</v>
      </c>
      <c r="D1588" t="s">
        <v>23</v>
      </c>
      <c r="E1588" t="s">
        <v>22</v>
      </c>
      <c r="F1588">
        <v>0</v>
      </c>
      <c r="G1588">
        <v>221</v>
      </c>
      <c r="H1588">
        <v>115</v>
      </c>
      <c r="I1588">
        <v>37.57</v>
      </c>
      <c r="J1588">
        <v>165.4</v>
      </c>
      <c r="K1588">
        <v>97</v>
      </c>
      <c r="L1588">
        <v>14.06</v>
      </c>
      <c r="M1588">
        <v>235.4</v>
      </c>
      <c r="N1588">
        <v>117</v>
      </c>
      <c r="O1588">
        <v>10.59</v>
      </c>
      <c r="P1588">
        <v>9.6999999999999993</v>
      </c>
      <c r="Q1588">
        <v>4</v>
      </c>
      <c r="R1588">
        <v>2.62</v>
      </c>
      <c r="S1588">
        <v>1</v>
      </c>
      <c r="T1588" t="s">
        <v>22</v>
      </c>
      <c r="U1588">
        <f t="shared" si="49"/>
        <v>0</v>
      </c>
      <c r="V1588">
        <f>IF(Table2[[#This Row],[international_plan]]="yes",1,0)</f>
        <v>1</v>
      </c>
      <c r="W1588">
        <f>IF(Table2[[#This Row],[voice_mail_plan]]="yes",1,0)</f>
        <v>0</v>
      </c>
      <c r="X1588" t="str">
        <f t="shared" si="48"/>
        <v>Low</v>
      </c>
      <c r="Y1588" t="str">
        <f>IF(Table2[[#This Row],[total_intl_charge]] &gt; AVERAGE($R$2:$R$4245),"High","Low")</f>
        <v>Low</v>
      </c>
      <c r="Z1588" t="str">
        <f>IF(AND(G1588&gt;AVERAGE(train!$G$2:$G$4251),K1588&gt;AVERAGE(train!$K$2:$K$4251)),"High Day &amp; Eve",IF(AND(G1588&gt;AVERAGE(train!$G$2:$G$4251),K1588&lt;=AVERAGE(train!$K$2:$K$4251)),"High Day Only",IF(AND(G1588&lt;=AVERAGE(train!$G$2:$G$4251),K1588&gt;AVERAGE(train!$K$2:$K$4251)),"High Eve Only","Low Usage")))</f>
        <v>High Day Only</v>
      </c>
    </row>
    <row r="1589" spans="1:26">
      <c r="A1589" t="s">
        <v>74</v>
      </c>
      <c r="B1589">
        <v>56</v>
      </c>
      <c r="C1589" t="s">
        <v>21</v>
      </c>
      <c r="D1589" t="s">
        <v>22</v>
      </c>
      <c r="E1589" t="s">
        <v>22</v>
      </c>
      <c r="F1589">
        <v>0</v>
      </c>
      <c r="G1589">
        <v>162.30000000000001</v>
      </c>
      <c r="H1589">
        <v>99</v>
      </c>
      <c r="I1589">
        <v>27.59</v>
      </c>
      <c r="J1589">
        <v>149.1</v>
      </c>
      <c r="K1589">
        <v>78</v>
      </c>
      <c r="L1589">
        <v>12.67</v>
      </c>
      <c r="M1589">
        <v>255.5</v>
      </c>
      <c r="N1589">
        <v>115</v>
      </c>
      <c r="O1589">
        <v>11.5</v>
      </c>
      <c r="P1589">
        <v>14.8</v>
      </c>
      <c r="Q1589">
        <v>1</v>
      </c>
      <c r="R1589">
        <v>4</v>
      </c>
      <c r="S1589">
        <v>4</v>
      </c>
      <c r="T1589" t="s">
        <v>23</v>
      </c>
      <c r="U1589">
        <f t="shared" si="49"/>
        <v>1</v>
      </c>
      <c r="V1589">
        <f>IF(Table2[[#This Row],[international_plan]]="yes",1,0)</f>
        <v>0</v>
      </c>
      <c r="W1589">
        <f>IF(Table2[[#This Row],[voice_mail_plan]]="yes",1,0)</f>
        <v>0</v>
      </c>
      <c r="X1589" t="str">
        <f t="shared" si="48"/>
        <v>Low</v>
      </c>
      <c r="Y1589" t="str">
        <f>IF(Table2[[#This Row],[total_intl_charge]] &gt; AVERAGE($R$2:$R$4245),"High","Low")</f>
        <v>High</v>
      </c>
      <c r="Z1589" t="str">
        <f>IF(AND(G1589&gt;AVERAGE(train!$G$2:$G$4251),K1589&gt;AVERAGE(train!$K$2:$K$4251)),"High Day &amp; Eve",IF(AND(G1589&gt;AVERAGE(train!$G$2:$G$4251),K1589&lt;=AVERAGE(train!$K$2:$K$4251)),"High Day Only",IF(AND(G1589&lt;=AVERAGE(train!$G$2:$G$4251),K1589&gt;AVERAGE(train!$K$2:$K$4251)),"High Eve Only","Low Usage")))</f>
        <v>Low Usage</v>
      </c>
    </row>
    <row r="1590" spans="1:26">
      <c r="A1590" t="s">
        <v>69</v>
      </c>
      <c r="B1590">
        <v>76</v>
      </c>
      <c r="C1590" t="s">
        <v>21</v>
      </c>
      <c r="D1590" t="s">
        <v>22</v>
      </c>
      <c r="E1590" t="s">
        <v>22</v>
      </c>
      <c r="F1590">
        <v>0</v>
      </c>
      <c r="G1590">
        <v>272.7</v>
      </c>
      <c r="H1590">
        <v>97</v>
      </c>
      <c r="I1590">
        <v>46.36</v>
      </c>
      <c r="J1590">
        <v>236.4</v>
      </c>
      <c r="K1590">
        <v>95</v>
      </c>
      <c r="L1590">
        <v>20.09</v>
      </c>
      <c r="M1590">
        <v>235.5</v>
      </c>
      <c r="N1590">
        <v>105</v>
      </c>
      <c r="O1590">
        <v>10.6</v>
      </c>
      <c r="P1590">
        <v>7.7</v>
      </c>
      <c r="Q1590">
        <v>2</v>
      </c>
      <c r="R1590">
        <v>2.08</v>
      </c>
      <c r="S1590">
        <v>0</v>
      </c>
      <c r="T1590" t="s">
        <v>23</v>
      </c>
      <c r="U1590">
        <f t="shared" si="49"/>
        <v>1</v>
      </c>
      <c r="V1590">
        <f>IF(Table2[[#This Row],[international_plan]]="yes",1,0)</f>
        <v>0</v>
      </c>
      <c r="W1590">
        <f>IF(Table2[[#This Row],[voice_mail_plan]]="yes",1,0)</f>
        <v>0</v>
      </c>
      <c r="X1590" t="str">
        <f t="shared" si="48"/>
        <v>Medium</v>
      </c>
      <c r="Y1590" t="str">
        <f>IF(Table2[[#This Row],[total_intl_charge]] &gt; AVERAGE($R$2:$R$4245),"High","Low")</f>
        <v>Low</v>
      </c>
      <c r="Z1590" t="str">
        <f>IF(AND(G1590&gt;AVERAGE(train!$G$2:$G$4251),K1590&gt;AVERAGE(train!$K$2:$K$4251)),"High Day &amp; Eve",IF(AND(G1590&gt;AVERAGE(train!$G$2:$G$4251),K1590&lt;=AVERAGE(train!$K$2:$K$4251)),"High Day Only",IF(AND(G1590&lt;=AVERAGE(train!$G$2:$G$4251),K1590&gt;AVERAGE(train!$K$2:$K$4251)),"High Eve Only","Low Usage")))</f>
        <v>High Day Only</v>
      </c>
    </row>
    <row r="1591" spans="1:26">
      <c r="A1591" t="s">
        <v>45</v>
      </c>
      <c r="B1591">
        <v>132</v>
      </c>
      <c r="C1591" t="s">
        <v>25</v>
      </c>
      <c r="D1591" t="s">
        <v>23</v>
      </c>
      <c r="E1591" t="s">
        <v>23</v>
      </c>
      <c r="F1591">
        <v>33</v>
      </c>
      <c r="G1591">
        <v>200.3</v>
      </c>
      <c r="H1591">
        <v>75</v>
      </c>
      <c r="I1591">
        <v>34.049999999999997</v>
      </c>
      <c r="J1591">
        <v>226.6</v>
      </c>
      <c r="K1591">
        <v>67</v>
      </c>
      <c r="L1591">
        <v>19.260000000000002</v>
      </c>
      <c r="M1591">
        <v>198.8</v>
      </c>
      <c r="N1591">
        <v>91</v>
      </c>
      <c r="O1591">
        <v>8.9499999999999993</v>
      </c>
      <c r="P1591">
        <v>12.9</v>
      </c>
      <c r="Q1591">
        <v>3</v>
      </c>
      <c r="R1591">
        <v>3.48</v>
      </c>
      <c r="S1591">
        <v>2</v>
      </c>
      <c r="T1591" t="s">
        <v>22</v>
      </c>
      <c r="U1591">
        <f t="shared" si="49"/>
        <v>0</v>
      </c>
      <c r="V1591">
        <f>IF(Table2[[#This Row],[international_plan]]="yes",1,0)</f>
        <v>1</v>
      </c>
      <c r="W1591">
        <f>IF(Table2[[#This Row],[voice_mail_plan]]="yes",1,0)</f>
        <v>1</v>
      </c>
      <c r="X1591" t="str">
        <f t="shared" si="48"/>
        <v>Very High</v>
      </c>
      <c r="Y1591" t="str">
        <f>IF(Table2[[#This Row],[total_intl_charge]] &gt; AVERAGE($R$2:$R$4245),"High","Low")</f>
        <v>High</v>
      </c>
      <c r="Z1591" t="str">
        <f>IF(AND(G1591&gt;AVERAGE(train!$G$2:$G$4251),K1591&gt;AVERAGE(train!$K$2:$K$4251)),"High Day &amp; Eve",IF(AND(G1591&gt;AVERAGE(train!$G$2:$G$4251),K1591&lt;=AVERAGE(train!$K$2:$K$4251)),"High Day Only",IF(AND(G1591&lt;=AVERAGE(train!$G$2:$G$4251),K1591&gt;AVERAGE(train!$K$2:$K$4251)),"High Eve Only","Low Usage")))</f>
        <v>High Day Only</v>
      </c>
    </row>
    <row r="1592" spans="1:26">
      <c r="A1592" t="s">
        <v>43</v>
      </c>
      <c r="B1592">
        <v>140</v>
      </c>
      <c r="C1592" t="s">
        <v>28</v>
      </c>
      <c r="D1592" t="s">
        <v>22</v>
      </c>
      <c r="E1592" t="s">
        <v>23</v>
      </c>
      <c r="F1592">
        <v>28</v>
      </c>
      <c r="G1592">
        <v>157.1</v>
      </c>
      <c r="H1592">
        <v>77</v>
      </c>
      <c r="I1592">
        <v>26.71</v>
      </c>
      <c r="J1592">
        <v>172.4</v>
      </c>
      <c r="K1592">
        <v>97</v>
      </c>
      <c r="L1592">
        <v>14.65</v>
      </c>
      <c r="M1592">
        <v>184.5</v>
      </c>
      <c r="N1592">
        <v>94</v>
      </c>
      <c r="O1592">
        <v>8.3000000000000007</v>
      </c>
      <c r="P1592">
        <v>11.1</v>
      </c>
      <c r="Q1592">
        <v>9</v>
      </c>
      <c r="R1592">
        <v>3</v>
      </c>
      <c r="S1592">
        <v>1</v>
      </c>
      <c r="T1592" t="s">
        <v>22</v>
      </c>
      <c r="U1592">
        <f t="shared" si="49"/>
        <v>0</v>
      </c>
      <c r="V1592">
        <f>IF(Table2[[#This Row],[international_plan]]="yes",1,0)</f>
        <v>0</v>
      </c>
      <c r="W1592">
        <f>IF(Table2[[#This Row],[voice_mail_plan]]="yes",1,0)</f>
        <v>1</v>
      </c>
      <c r="X1592" t="str">
        <f t="shared" si="48"/>
        <v>Very High</v>
      </c>
      <c r="Y1592" t="str">
        <f>IF(Table2[[#This Row],[total_intl_charge]] &gt; AVERAGE($R$2:$R$4245),"High","Low")</f>
        <v>High</v>
      </c>
      <c r="Z1592" t="str">
        <f>IF(AND(G1592&gt;AVERAGE(train!$G$2:$G$4251),K1592&gt;AVERAGE(train!$K$2:$K$4251)),"High Day &amp; Eve",IF(AND(G1592&gt;AVERAGE(train!$G$2:$G$4251),K1592&lt;=AVERAGE(train!$K$2:$K$4251)),"High Day Only",IF(AND(G1592&lt;=AVERAGE(train!$G$2:$G$4251),K1592&gt;AVERAGE(train!$K$2:$K$4251)),"High Eve Only","Low Usage")))</f>
        <v>Low Usage</v>
      </c>
    </row>
    <row r="1593" spans="1:26">
      <c r="A1593" t="s">
        <v>47</v>
      </c>
      <c r="B1593">
        <v>51</v>
      </c>
      <c r="C1593" t="s">
        <v>28</v>
      </c>
      <c r="D1593" t="s">
        <v>23</v>
      </c>
      <c r="E1593" t="s">
        <v>23</v>
      </c>
      <c r="F1593">
        <v>12</v>
      </c>
      <c r="G1593">
        <v>135.80000000000001</v>
      </c>
      <c r="H1593">
        <v>60</v>
      </c>
      <c r="I1593">
        <v>23.09</v>
      </c>
      <c r="J1593">
        <v>200.6</v>
      </c>
      <c r="K1593">
        <v>134</v>
      </c>
      <c r="L1593">
        <v>17.05</v>
      </c>
      <c r="M1593">
        <v>192.4</v>
      </c>
      <c r="N1593">
        <v>98</v>
      </c>
      <c r="O1593">
        <v>8.66</v>
      </c>
      <c r="P1593">
        <v>12.3</v>
      </c>
      <c r="Q1593">
        <v>7</v>
      </c>
      <c r="R1593">
        <v>3.32</v>
      </c>
      <c r="S1593">
        <v>2</v>
      </c>
      <c r="T1593" t="s">
        <v>22</v>
      </c>
      <c r="U1593">
        <f t="shared" si="49"/>
        <v>0</v>
      </c>
      <c r="V1593">
        <f>IF(Table2[[#This Row],[international_plan]]="yes",1,0)</f>
        <v>1</v>
      </c>
      <c r="W1593">
        <f>IF(Table2[[#This Row],[voice_mail_plan]]="yes",1,0)</f>
        <v>1</v>
      </c>
      <c r="X1593" t="str">
        <f t="shared" si="48"/>
        <v>Low</v>
      </c>
      <c r="Y1593" t="str">
        <f>IF(Table2[[#This Row],[total_intl_charge]] &gt; AVERAGE($R$2:$R$4245),"High","Low")</f>
        <v>High</v>
      </c>
      <c r="Z1593" t="str">
        <f>IF(AND(G1593&gt;AVERAGE(train!$G$2:$G$4251),K1593&gt;AVERAGE(train!$K$2:$K$4251)),"High Day &amp; Eve",IF(AND(G1593&gt;AVERAGE(train!$G$2:$G$4251),K1593&lt;=AVERAGE(train!$K$2:$K$4251)),"High Day Only",IF(AND(G1593&lt;=AVERAGE(train!$G$2:$G$4251),K1593&gt;AVERAGE(train!$K$2:$K$4251)),"High Eve Only","Low Usage")))</f>
        <v>High Eve Only</v>
      </c>
    </row>
    <row r="1594" spans="1:26">
      <c r="A1594" t="s">
        <v>57</v>
      </c>
      <c r="B1594">
        <v>27</v>
      </c>
      <c r="C1594" t="s">
        <v>25</v>
      </c>
      <c r="D1594" t="s">
        <v>22</v>
      </c>
      <c r="E1594" t="s">
        <v>22</v>
      </c>
      <c r="F1594">
        <v>0</v>
      </c>
      <c r="G1594">
        <v>236.7</v>
      </c>
      <c r="H1594">
        <v>110</v>
      </c>
      <c r="I1594">
        <v>40.24</v>
      </c>
      <c r="J1594">
        <v>231.9</v>
      </c>
      <c r="K1594">
        <v>92</v>
      </c>
      <c r="L1594">
        <v>19.71</v>
      </c>
      <c r="M1594">
        <v>164.7</v>
      </c>
      <c r="N1594">
        <v>85</v>
      </c>
      <c r="O1594">
        <v>7.41</v>
      </c>
      <c r="P1594">
        <v>12.7</v>
      </c>
      <c r="Q1594">
        <v>6</v>
      </c>
      <c r="R1594">
        <v>3.43</v>
      </c>
      <c r="S1594">
        <v>1</v>
      </c>
      <c r="T1594" t="s">
        <v>22</v>
      </c>
      <c r="U1594">
        <f t="shared" si="49"/>
        <v>0</v>
      </c>
      <c r="V1594">
        <f>IF(Table2[[#This Row],[international_plan]]="yes",1,0)</f>
        <v>0</v>
      </c>
      <c r="W1594">
        <f>IF(Table2[[#This Row],[voice_mail_plan]]="yes",1,0)</f>
        <v>0</v>
      </c>
      <c r="X1594" t="str">
        <f t="shared" si="48"/>
        <v>Low</v>
      </c>
      <c r="Y1594" t="str">
        <f>IF(Table2[[#This Row],[total_intl_charge]] &gt; AVERAGE($R$2:$R$4245),"High","Low")</f>
        <v>High</v>
      </c>
      <c r="Z1594" t="str">
        <f>IF(AND(G1594&gt;AVERAGE(train!$G$2:$G$4251),K1594&gt;AVERAGE(train!$K$2:$K$4251)),"High Day &amp; Eve",IF(AND(G1594&gt;AVERAGE(train!$G$2:$G$4251),K1594&lt;=AVERAGE(train!$K$2:$K$4251)),"High Day Only",IF(AND(G1594&lt;=AVERAGE(train!$G$2:$G$4251),K1594&gt;AVERAGE(train!$K$2:$K$4251)),"High Eve Only","Low Usage")))</f>
        <v>High Day Only</v>
      </c>
    </row>
    <row r="1595" spans="1:26">
      <c r="A1595" t="s">
        <v>37</v>
      </c>
      <c r="B1595">
        <v>224</v>
      </c>
      <c r="C1595" t="s">
        <v>28</v>
      </c>
      <c r="D1595" t="s">
        <v>22</v>
      </c>
      <c r="E1595" t="s">
        <v>22</v>
      </c>
      <c r="F1595">
        <v>0</v>
      </c>
      <c r="G1595">
        <v>111.4</v>
      </c>
      <c r="H1595">
        <v>133</v>
      </c>
      <c r="I1595">
        <v>18.940000000000001</v>
      </c>
      <c r="J1595">
        <v>175</v>
      </c>
      <c r="K1595">
        <v>66</v>
      </c>
      <c r="L1595">
        <v>14.88</v>
      </c>
      <c r="M1595">
        <v>217.2</v>
      </c>
      <c r="N1595">
        <v>106</v>
      </c>
      <c r="O1595">
        <v>9.77</v>
      </c>
      <c r="P1595">
        <v>5.5</v>
      </c>
      <c r="Q1595">
        <v>6</v>
      </c>
      <c r="R1595">
        <v>1.49</v>
      </c>
      <c r="S1595">
        <v>3</v>
      </c>
      <c r="T1595" t="s">
        <v>22</v>
      </c>
      <c r="U1595">
        <f t="shared" si="49"/>
        <v>0</v>
      </c>
      <c r="V1595">
        <f>IF(Table2[[#This Row],[international_plan]]="yes",1,0)</f>
        <v>0</v>
      </c>
      <c r="W1595">
        <f>IF(Table2[[#This Row],[voice_mail_plan]]="yes",1,0)</f>
        <v>0</v>
      </c>
      <c r="X1595" t="str">
        <f t="shared" si="48"/>
        <v>Very High</v>
      </c>
      <c r="Y1595" t="str">
        <f>IF(Table2[[#This Row],[total_intl_charge]] &gt; AVERAGE($R$2:$R$4245),"High","Low")</f>
        <v>Low</v>
      </c>
      <c r="Z1595" t="str">
        <f>IF(AND(G1595&gt;AVERAGE(train!$G$2:$G$4251),K1595&gt;AVERAGE(train!$K$2:$K$4251)),"High Day &amp; Eve",IF(AND(G1595&gt;AVERAGE(train!$G$2:$G$4251),K1595&lt;=AVERAGE(train!$K$2:$K$4251)),"High Day Only",IF(AND(G1595&lt;=AVERAGE(train!$G$2:$G$4251),K1595&gt;AVERAGE(train!$K$2:$K$4251)),"High Eve Only","Low Usage")))</f>
        <v>Low Usage</v>
      </c>
    </row>
    <row r="1596" spans="1:26">
      <c r="A1596" t="s">
        <v>26</v>
      </c>
      <c r="B1596">
        <v>105</v>
      </c>
      <c r="C1596" t="s">
        <v>28</v>
      </c>
      <c r="D1596" t="s">
        <v>23</v>
      </c>
      <c r="E1596" t="s">
        <v>23</v>
      </c>
      <c r="F1596">
        <v>28</v>
      </c>
      <c r="G1596">
        <v>156.1</v>
      </c>
      <c r="H1596">
        <v>89</v>
      </c>
      <c r="I1596">
        <v>26.54</v>
      </c>
      <c r="J1596">
        <v>107.1</v>
      </c>
      <c r="K1596">
        <v>114</v>
      </c>
      <c r="L1596">
        <v>9.1</v>
      </c>
      <c r="M1596">
        <v>167.7</v>
      </c>
      <c r="N1596">
        <v>95</v>
      </c>
      <c r="O1596">
        <v>7.55</v>
      </c>
      <c r="P1596">
        <v>14.7</v>
      </c>
      <c r="Q1596">
        <v>3</v>
      </c>
      <c r="R1596">
        <v>3.97</v>
      </c>
      <c r="S1596">
        <v>0</v>
      </c>
      <c r="T1596" t="s">
        <v>23</v>
      </c>
      <c r="U1596">
        <f t="shared" si="49"/>
        <v>1</v>
      </c>
      <c r="V1596">
        <f>IF(Table2[[#This Row],[international_plan]]="yes",1,0)</f>
        <v>1</v>
      </c>
      <c r="W1596">
        <f>IF(Table2[[#This Row],[voice_mail_plan]]="yes",1,0)</f>
        <v>1</v>
      </c>
      <c r="X1596" t="str">
        <f t="shared" si="48"/>
        <v>High</v>
      </c>
      <c r="Y1596" t="str">
        <f>IF(Table2[[#This Row],[total_intl_charge]] &gt; AVERAGE($R$2:$R$4245),"High","Low")</f>
        <v>High</v>
      </c>
      <c r="Z1596" t="str">
        <f>IF(AND(G1596&gt;AVERAGE(train!$G$2:$G$4251),K1596&gt;AVERAGE(train!$K$2:$K$4251)),"High Day &amp; Eve",IF(AND(G1596&gt;AVERAGE(train!$G$2:$G$4251),K1596&lt;=AVERAGE(train!$K$2:$K$4251)),"High Day Only",IF(AND(G1596&lt;=AVERAGE(train!$G$2:$G$4251),K1596&gt;AVERAGE(train!$K$2:$K$4251)),"High Eve Only","Low Usage")))</f>
        <v>High Eve Only</v>
      </c>
    </row>
    <row r="1597" spans="1:26">
      <c r="A1597" t="s">
        <v>59</v>
      </c>
      <c r="B1597">
        <v>117</v>
      </c>
      <c r="C1597" t="s">
        <v>25</v>
      </c>
      <c r="D1597" t="s">
        <v>22</v>
      </c>
      <c r="E1597" t="s">
        <v>22</v>
      </c>
      <c r="F1597">
        <v>0</v>
      </c>
      <c r="G1597">
        <v>191.1</v>
      </c>
      <c r="H1597">
        <v>93</v>
      </c>
      <c r="I1597">
        <v>32.49</v>
      </c>
      <c r="J1597">
        <v>282.8</v>
      </c>
      <c r="K1597">
        <v>56</v>
      </c>
      <c r="L1597">
        <v>24.04</v>
      </c>
      <c r="M1597">
        <v>84.8</v>
      </c>
      <c r="N1597">
        <v>118</v>
      </c>
      <c r="O1597">
        <v>3.82</v>
      </c>
      <c r="P1597">
        <v>12</v>
      </c>
      <c r="Q1597">
        <v>4</v>
      </c>
      <c r="R1597">
        <v>3.24</v>
      </c>
      <c r="S1597">
        <v>2</v>
      </c>
      <c r="T1597" t="s">
        <v>22</v>
      </c>
      <c r="U1597">
        <f t="shared" si="49"/>
        <v>0</v>
      </c>
      <c r="V1597">
        <f>IF(Table2[[#This Row],[international_plan]]="yes",1,0)</f>
        <v>0</v>
      </c>
      <c r="W1597">
        <f>IF(Table2[[#This Row],[voice_mail_plan]]="yes",1,0)</f>
        <v>0</v>
      </c>
      <c r="X1597" t="str">
        <f t="shared" si="48"/>
        <v>High</v>
      </c>
      <c r="Y1597" t="str">
        <f>IF(Table2[[#This Row],[total_intl_charge]] &gt; AVERAGE($R$2:$R$4245),"High","Low")</f>
        <v>High</v>
      </c>
      <c r="Z1597" t="str">
        <f>IF(AND(G1597&gt;AVERAGE(train!$G$2:$G$4251),K1597&gt;AVERAGE(train!$K$2:$K$4251)),"High Day &amp; Eve",IF(AND(G1597&gt;AVERAGE(train!$G$2:$G$4251),K1597&lt;=AVERAGE(train!$K$2:$K$4251)),"High Day Only",IF(AND(G1597&lt;=AVERAGE(train!$G$2:$G$4251),K1597&gt;AVERAGE(train!$K$2:$K$4251)),"High Eve Only","Low Usage")))</f>
        <v>High Day Only</v>
      </c>
    </row>
    <row r="1598" spans="1:26">
      <c r="A1598" t="s">
        <v>57</v>
      </c>
      <c r="B1598">
        <v>91</v>
      </c>
      <c r="C1598" t="s">
        <v>21</v>
      </c>
      <c r="D1598" t="s">
        <v>22</v>
      </c>
      <c r="E1598" t="s">
        <v>22</v>
      </c>
      <c r="F1598">
        <v>0</v>
      </c>
      <c r="G1598">
        <v>153</v>
      </c>
      <c r="H1598">
        <v>123</v>
      </c>
      <c r="I1598">
        <v>26.01</v>
      </c>
      <c r="J1598">
        <v>141.1</v>
      </c>
      <c r="K1598">
        <v>127</v>
      </c>
      <c r="L1598">
        <v>11.99</v>
      </c>
      <c r="M1598">
        <v>171.5</v>
      </c>
      <c r="N1598">
        <v>76</v>
      </c>
      <c r="O1598">
        <v>7.72</v>
      </c>
      <c r="P1598">
        <v>10.3</v>
      </c>
      <c r="Q1598">
        <v>15</v>
      </c>
      <c r="R1598">
        <v>2.78</v>
      </c>
      <c r="S1598">
        <v>1</v>
      </c>
      <c r="T1598" t="s">
        <v>23</v>
      </c>
      <c r="U1598">
        <f t="shared" si="49"/>
        <v>1</v>
      </c>
      <c r="V1598">
        <f>IF(Table2[[#This Row],[international_plan]]="yes",1,0)</f>
        <v>0</v>
      </c>
      <c r="W1598">
        <f>IF(Table2[[#This Row],[voice_mail_plan]]="yes",1,0)</f>
        <v>0</v>
      </c>
      <c r="X1598" t="str">
        <f t="shared" si="48"/>
        <v>Medium</v>
      </c>
      <c r="Y1598" t="str">
        <f>IF(Table2[[#This Row],[total_intl_charge]] &gt; AVERAGE($R$2:$R$4245),"High","Low")</f>
        <v>High</v>
      </c>
      <c r="Z1598" t="str">
        <f>IF(AND(G1598&gt;AVERAGE(train!$G$2:$G$4251),K1598&gt;AVERAGE(train!$K$2:$K$4251)),"High Day &amp; Eve",IF(AND(G1598&gt;AVERAGE(train!$G$2:$G$4251),K1598&lt;=AVERAGE(train!$K$2:$K$4251)),"High Day Only",IF(AND(G1598&lt;=AVERAGE(train!$G$2:$G$4251),K1598&gt;AVERAGE(train!$K$2:$K$4251)),"High Eve Only","Low Usage")))</f>
        <v>High Eve Only</v>
      </c>
    </row>
    <row r="1599" spans="1:26">
      <c r="A1599" t="s">
        <v>20</v>
      </c>
      <c r="B1599">
        <v>135</v>
      </c>
      <c r="C1599" t="s">
        <v>21</v>
      </c>
      <c r="D1599" t="s">
        <v>22</v>
      </c>
      <c r="E1599" t="s">
        <v>22</v>
      </c>
      <c r="F1599">
        <v>0</v>
      </c>
      <c r="G1599">
        <v>218.8</v>
      </c>
      <c r="H1599">
        <v>123</v>
      </c>
      <c r="I1599">
        <v>37.200000000000003</v>
      </c>
      <c r="J1599">
        <v>242.8</v>
      </c>
      <c r="K1599">
        <v>64</v>
      </c>
      <c r="L1599">
        <v>20.64</v>
      </c>
      <c r="M1599">
        <v>85.8</v>
      </c>
      <c r="N1599">
        <v>80</v>
      </c>
      <c r="O1599">
        <v>3.86</v>
      </c>
      <c r="P1599">
        <v>10.3</v>
      </c>
      <c r="Q1599">
        <v>3</v>
      </c>
      <c r="R1599">
        <v>2.78</v>
      </c>
      <c r="S1599">
        <v>4</v>
      </c>
      <c r="T1599" t="s">
        <v>22</v>
      </c>
      <c r="U1599">
        <f t="shared" si="49"/>
        <v>0</v>
      </c>
      <c r="V1599">
        <f>IF(Table2[[#This Row],[international_plan]]="yes",1,0)</f>
        <v>0</v>
      </c>
      <c r="W1599">
        <f>IF(Table2[[#This Row],[voice_mail_plan]]="yes",1,0)</f>
        <v>0</v>
      </c>
      <c r="X1599" t="str">
        <f t="shared" si="48"/>
        <v>Very High</v>
      </c>
      <c r="Y1599" t="str">
        <f>IF(Table2[[#This Row],[total_intl_charge]] &gt; AVERAGE($R$2:$R$4245),"High","Low")</f>
        <v>High</v>
      </c>
      <c r="Z1599" t="str">
        <f>IF(AND(G1599&gt;AVERAGE(train!$G$2:$G$4251),K1599&gt;AVERAGE(train!$K$2:$K$4251)),"High Day &amp; Eve",IF(AND(G1599&gt;AVERAGE(train!$G$2:$G$4251),K1599&lt;=AVERAGE(train!$K$2:$K$4251)),"High Day Only",IF(AND(G1599&lt;=AVERAGE(train!$G$2:$G$4251),K1599&gt;AVERAGE(train!$K$2:$K$4251)),"High Eve Only","Low Usage")))</f>
        <v>High Day Only</v>
      </c>
    </row>
    <row r="1600" spans="1:26">
      <c r="A1600" t="s">
        <v>38</v>
      </c>
      <c r="B1600">
        <v>146</v>
      </c>
      <c r="C1600" t="s">
        <v>21</v>
      </c>
      <c r="D1600" t="s">
        <v>22</v>
      </c>
      <c r="E1600" t="s">
        <v>22</v>
      </c>
      <c r="F1600">
        <v>0</v>
      </c>
      <c r="G1600">
        <v>205.4</v>
      </c>
      <c r="H1600">
        <v>101</v>
      </c>
      <c r="I1600">
        <v>34.92</v>
      </c>
      <c r="J1600">
        <v>134.9</v>
      </c>
      <c r="K1600">
        <v>77</v>
      </c>
      <c r="L1600">
        <v>11.47</v>
      </c>
      <c r="M1600">
        <v>310.5</v>
      </c>
      <c r="N1600">
        <v>83</v>
      </c>
      <c r="O1600">
        <v>13.97</v>
      </c>
      <c r="P1600">
        <v>10.3</v>
      </c>
      <c r="Q1600">
        <v>2</v>
      </c>
      <c r="R1600">
        <v>2.78</v>
      </c>
      <c r="S1600">
        <v>3</v>
      </c>
      <c r="T1600" t="s">
        <v>22</v>
      </c>
      <c r="U1600">
        <f t="shared" si="49"/>
        <v>0</v>
      </c>
      <c r="V1600">
        <f>IF(Table2[[#This Row],[international_plan]]="yes",1,0)</f>
        <v>0</v>
      </c>
      <c r="W1600">
        <f>IF(Table2[[#This Row],[voice_mail_plan]]="yes",1,0)</f>
        <v>0</v>
      </c>
      <c r="X1600" t="str">
        <f t="shared" si="48"/>
        <v>Very High</v>
      </c>
      <c r="Y1600" t="str">
        <f>IF(Table2[[#This Row],[total_intl_charge]] &gt; AVERAGE($R$2:$R$4245),"High","Low")</f>
        <v>High</v>
      </c>
      <c r="Z1600" t="str">
        <f>IF(AND(G1600&gt;AVERAGE(train!$G$2:$G$4251),K1600&gt;AVERAGE(train!$K$2:$K$4251)),"High Day &amp; Eve",IF(AND(G1600&gt;AVERAGE(train!$G$2:$G$4251),K1600&lt;=AVERAGE(train!$K$2:$K$4251)),"High Day Only",IF(AND(G1600&lt;=AVERAGE(train!$G$2:$G$4251),K1600&gt;AVERAGE(train!$K$2:$K$4251)),"High Eve Only","Low Usage")))</f>
        <v>High Day Only</v>
      </c>
    </row>
    <row r="1601" spans="1:26">
      <c r="A1601" t="s">
        <v>51</v>
      </c>
      <c r="B1601">
        <v>147</v>
      </c>
      <c r="C1601" t="s">
        <v>21</v>
      </c>
      <c r="D1601" t="s">
        <v>23</v>
      </c>
      <c r="E1601" t="s">
        <v>22</v>
      </c>
      <c r="F1601">
        <v>0</v>
      </c>
      <c r="G1601">
        <v>225.2</v>
      </c>
      <c r="H1601">
        <v>111</v>
      </c>
      <c r="I1601">
        <v>38.28</v>
      </c>
      <c r="J1601">
        <v>184.9</v>
      </c>
      <c r="K1601">
        <v>98</v>
      </c>
      <c r="L1601">
        <v>15.72</v>
      </c>
      <c r="M1601">
        <v>143.19999999999999</v>
      </c>
      <c r="N1601">
        <v>146</v>
      </c>
      <c r="O1601">
        <v>6.44</v>
      </c>
      <c r="P1601">
        <v>9.9</v>
      </c>
      <c r="Q1601">
        <v>1</v>
      </c>
      <c r="R1601">
        <v>2.67</v>
      </c>
      <c r="S1601">
        <v>0</v>
      </c>
      <c r="T1601" t="s">
        <v>23</v>
      </c>
      <c r="U1601">
        <f t="shared" si="49"/>
        <v>1</v>
      </c>
      <c r="V1601">
        <f>IF(Table2[[#This Row],[international_plan]]="yes",1,0)</f>
        <v>1</v>
      </c>
      <c r="W1601">
        <f>IF(Table2[[#This Row],[voice_mail_plan]]="yes",1,0)</f>
        <v>0</v>
      </c>
      <c r="X1601" t="str">
        <f t="shared" si="48"/>
        <v>Very High</v>
      </c>
      <c r="Y1601" t="str">
        <f>IF(Table2[[#This Row],[total_intl_charge]] &gt; AVERAGE($R$2:$R$4245),"High","Low")</f>
        <v>Low</v>
      </c>
      <c r="Z1601" t="str">
        <f>IF(AND(G1601&gt;AVERAGE(train!$G$2:$G$4251),K1601&gt;AVERAGE(train!$K$2:$K$4251)),"High Day &amp; Eve",IF(AND(G1601&gt;AVERAGE(train!$G$2:$G$4251),K1601&lt;=AVERAGE(train!$K$2:$K$4251)),"High Day Only",IF(AND(G1601&lt;=AVERAGE(train!$G$2:$G$4251),K1601&gt;AVERAGE(train!$K$2:$K$4251)),"High Eve Only","Low Usage")))</f>
        <v>High Day Only</v>
      </c>
    </row>
    <row r="1602" spans="1:26">
      <c r="A1602" t="s">
        <v>32</v>
      </c>
      <c r="B1602">
        <v>68</v>
      </c>
      <c r="C1602" t="s">
        <v>28</v>
      </c>
      <c r="D1602" t="s">
        <v>22</v>
      </c>
      <c r="E1602" t="s">
        <v>22</v>
      </c>
      <c r="F1602">
        <v>0</v>
      </c>
      <c r="G1602">
        <v>249.9</v>
      </c>
      <c r="H1602">
        <v>127</v>
      </c>
      <c r="I1602">
        <v>42.48</v>
      </c>
      <c r="J1602">
        <v>254.5</v>
      </c>
      <c r="K1602">
        <v>118</v>
      </c>
      <c r="L1602">
        <v>21.63</v>
      </c>
      <c r="M1602">
        <v>273.2</v>
      </c>
      <c r="N1602">
        <v>98</v>
      </c>
      <c r="O1602">
        <v>12.29</v>
      </c>
      <c r="P1602">
        <v>8.9</v>
      </c>
      <c r="Q1602">
        <v>6</v>
      </c>
      <c r="R1602">
        <v>2.4</v>
      </c>
      <c r="S1602">
        <v>2</v>
      </c>
      <c r="T1602" t="s">
        <v>23</v>
      </c>
      <c r="U1602">
        <f t="shared" si="49"/>
        <v>1</v>
      </c>
      <c r="V1602">
        <f>IF(Table2[[#This Row],[international_plan]]="yes",1,0)</f>
        <v>0</v>
      </c>
      <c r="W1602">
        <f>IF(Table2[[#This Row],[voice_mail_plan]]="yes",1,0)</f>
        <v>0</v>
      </c>
      <c r="X1602" t="str">
        <f t="shared" ref="X1602:X1665" si="50">IF(B1602&lt;=$AC$3,"Low",IF(B1602&lt;=$AC$4,"Medium",IF(B1602&lt;=$AC$5,"High",IF(B1602&gt;=$AC$5,"Very High"))))</f>
        <v>Low</v>
      </c>
      <c r="Y1602" t="str">
        <f>IF(Table2[[#This Row],[total_intl_charge]] &gt; AVERAGE($R$2:$R$4245),"High","Low")</f>
        <v>Low</v>
      </c>
      <c r="Z1602" t="str">
        <f>IF(AND(G1602&gt;AVERAGE(train!$G$2:$G$4251),K1602&gt;AVERAGE(train!$K$2:$K$4251)),"High Day &amp; Eve",IF(AND(G1602&gt;AVERAGE(train!$G$2:$G$4251),K1602&lt;=AVERAGE(train!$K$2:$K$4251)),"High Day Only",IF(AND(G1602&lt;=AVERAGE(train!$G$2:$G$4251),K1602&gt;AVERAGE(train!$K$2:$K$4251)),"High Eve Only","Low Usage")))</f>
        <v>High Day &amp; Eve</v>
      </c>
    </row>
    <row r="1603" spans="1:26">
      <c r="A1603" t="s">
        <v>61</v>
      </c>
      <c r="B1603">
        <v>68</v>
      </c>
      <c r="C1603" t="s">
        <v>25</v>
      </c>
      <c r="D1603" t="s">
        <v>22</v>
      </c>
      <c r="E1603" t="s">
        <v>22</v>
      </c>
      <c r="F1603">
        <v>0</v>
      </c>
      <c r="G1603">
        <v>131.6</v>
      </c>
      <c r="H1603">
        <v>89</v>
      </c>
      <c r="I1603">
        <v>22.37</v>
      </c>
      <c r="J1603">
        <v>137</v>
      </c>
      <c r="K1603">
        <v>109</v>
      </c>
      <c r="L1603">
        <v>11.65</v>
      </c>
      <c r="M1603">
        <v>256.3</v>
      </c>
      <c r="N1603">
        <v>107</v>
      </c>
      <c r="O1603">
        <v>11.53</v>
      </c>
      <c r="P1603">
        <v>10.199999999999999</v>
      </c>
      <c r="Q1603">
        <v>5</v>
      </c>
      <c r="R1603">
        <v>2.75</v>
      </c>
      <c r="S1603">
        <v>3</v>
      </c>
      <c r="T1603" t="s">
        <v>22</v>
      </c>
      <c r="U1603">
        <f t="shared" ref="U1603:U1666" si="51">IF(T1603="yes",1,0)</f>
        <v>0</v>
      </c>
      <c r="V1603">
        <f>IF(Table2[[#This Row],[international_plan]]="yes",1,0)</f>
        <v>0</v>
      </c>
      <c r="W1603">
        <f>IF(Table2[[#This Row],[voice_mail_plan]]="yes",1,0)</f>
        <v>0</v>
      </c>
      <c r="X1603" t="str">
        <f t="shared" si="50"/>
        <v>Low</v>
      </c>
      <c r="Y1603" t="str">
        <f>IF(Table2[[#This Row],[total_intl_charge]] &gt; AVERAGE($R$2:$R$4245),"High","Low")</f>
        <v>Low</v>
      </c>
      <c r="Z1603" t="str">
        <f>IF(AND(G1603&gt;AVERAGE(train!$G$2:$G$4251),K1603&gt;AVERAGE(train!$K$2:$K$4251)),"High Day &amp; Eve",IF(AND(G1603&gt;AVERAGE(train!$G$2:$G$4251),K1603&lt;=AVERAGE(train!$K$2:$K$4251)),"High Day Only",IF(AND(G1603&lt;=AVERAGE(train!$G$2:$G$4251),K1603&gt;AVERAGE(train!$K$2:$K$4251)),"High Eve Only","Low Usage")))</f>
        <v>High Eve Only</v>
      </c>
    </row>
    <row r="1604" spans="1:26">
      <c r="A1604" t="s">
        <v>45</v>
      </c>
      <c r="B1604">
        <v>86</v>
      </c>
      <c r="C1604" t="s">
        <v>25</v>
      </c>
      <c r="D1604" t="s">
        <v>22</v>
      </c>
      <c r="E1604" t="s">
        <v>23</v>
      </c>
      <c r="F1604">
        <v>21</v>
      </c>
      <c r="G1604">
        <v>197.9</v>
      </c>
      <c r="H1604">
        <v>99</v>
      </c>
      <c r="I1604">
        <v>33.64</v>
      </c>
      <c r="J1604">
        <v>165.6</v>
      </c>
      <c r="K1604">
        <v>100</v>
      </c>
      <c r="L1604">
        <v>14.08</v>
      </c>
      <c r="M1604">
        <v>208</v>
      </c>
      <c r="N1604">
        <v>120</v>
      </c>
      <c r="O1604">
        <v>9.36</v>
      </c>
      <c r="P1604">
        <v>10.1</v>
      </c>
      <c r="Q1604">
        <v>9</v>
      </c>
      <c r="R1604">
        <v>2.73</v>
      </c>
      <c r="S1604">
        <v>0</v>
      </c>
      <c r="T1604" t="s">
        <v>22</v>
      </c>
      <c r="U1604">
        <f t="shared" si="51"/>
        <v>0</v>
      </c>
      <c r="V1604">
        <f>IF(Table2[[#This Row],[international_plan]]="yes",1,0)</f>
        <v>0</v>
      </c>
      <c r="W1604">
        <f>IF(Table2[[#This Row],[voice_mail_plan]]="yes",1,0)</f>
        <v>1</v>
      </c>
      <c r="X1604" t="str">
        <f t="shared" si="50"/>
        <v>Medium</v>
      </c>
      <c r="Y1604" t="str">
        <f>IF(Table2[[#This Row],[total_intl_charge]] &gt; AVERAGE($R$2:$R$4245),"High","Low")</f>
        <v>Low</v>
      </c>
      <c r="Z1604" t="str">
        <f>IF(AND(G1604&gt;AVERAGE(train!$G$2:$G$4251),K1604&gt;AVERAGE(train!$K$2:$K$4251)),"High Day &amp; Eve",IF(AND(G1604&gt;AVERAGE(train!$G$2:$G$4251),K1604&lt;=AVERAGE(train!$K$2:$K$4251)),"High Day Only",IF(AND(G1604&lt;=AVERAGE(train!$G$2:$G$4251),K1604&gt;AVERAGE(train!$K$2:$K$4251)),"High Eve Only","Low Usage")))</f>
        <v>High Day Only</v>
      </c>
    </row>
    <row r="1605" spans="1:26">
      <c r="A1605" t="s">
        <v>65</v>
      </c>
      <c r="B1605">
        <v>131</v>
      </c>
      <c r="C1605" t="s">
        <v>21</v>
      </c>
      <c r="D1605" t="s">
        <v>22</v>
      </c>
      <c r="E1605" t="s">
        <v>22</v>
      </c>
      <c r="F1605">
        <v>0</v>
      </c>
      <c r="G1605">
        <v>166.5</v>
      </c>
      <c r="H1605">
        <v>129</v>
      </c>
      <c r="I1605">
        <v>28.31</v>
      </c>
      <c r="J1605">
        <v>210.2</v>
      </c>
      <c r="K1605">
        <v>107</v>
      </c>
      <c r="L1605">
        <v>17.87</v>
      </c>
      <c r="M1605">
        <v>257.2</v>
      </c>
      <c r="N1605">
        <v>93</v>
      </c>
      <c r="O1605">
        <v>11.57</v>
      </c>
      <c r="P1605">
        <v>9.9</v>
      </c>
      <c r="Q1605">
        <v>5</v>
      </c>
      <c r="R1605">
        <v>2.67</v>
      </c>
      <c r="S1605">
        <v>1</v>
      </c>
      <c r="T1605" t="s">
        <v>22</v>
      </c>
      <c r="U1605">
        <f t="shared" si="51"/>
        <v>0</v>
      </c>
      <c r="V1605">
        <f>IF(Table2[[#This Row],[international_plan]]="yes",1,0)</f>
        <v>0</v>
      </c>
      <c r="W1605">
        <f>IF(Table2[[#This Row],[voice_mail_plan]]="yes",1,0)</f>
        <v>0</v>
      </c>
      <c r="X1605" t="str">
        <f t="shared" si="50"/>
        <v>Very High</v>
      </c>
      <c r="Y1605" t="str">
        <f>IF(Table2[[#This Row],[total_intl_charge]] &gt; AVERAGE($R$2:$R$4245),"High","Low")</f>
        <v>Low</v>
      </c>
      <c r="Z1605" t="str">
        <f>IF(AND(G1605&gt;AVERAGE(train!$G$2:$G$4251),K1605&gt;AVERAGE(train!$K$2:$K$4251)),"High Day &amp; Eve",IF(AND(G1605&gt;AVERAGE(train!$G$2:$G$4251),K1605&lt;=AVERAGE(train!$K$2:$K$4251)),"High Day Only",IF(AND(G1605&lt;=AVERAGE(train!$G$2:$G$4251),K1605&gt;AVERAGE(train!$K$2:$K$4251)),"High Eve Only","Low Usage")))</f>
        <v>High Eve Only</v>
      </c>
    </row>
    <row r="1606" spans="1:26">
      <c r="A1606" t="s">
        <v>20</v>
      </c>
      <c r="B1606">
        <v>86</v>
      </c>
      <c r="C1606" t="s">
        <v>21</v>
      </c>
      <c r="D1606" t="s">
        <v>22</v>
      </c>
      <c r="E1606" t="s">
        <v>23</v>
      </c>
      <c r="F1606">
        <v>29</v>
      </c>
      <c r="G1606">
        <v>225.4</v>
      </c>
      <c r="H1606">
        <v>79</v>
      </c>
      <c r="I1606">
        <v>38.32</v>
      </c>
      <c r="J1606">
        <v>187.1</v>
      </c>
      <c r="K1606">
        <v>112</v>
      </c>
      <c r="L1606">
        <v>15.9</v>
      </c>
      <c r="M1606">
        <v>281.10000000000002</v>
      </c>
      <c r="N1606">
        <v>112</v>
      </c>
      <c r="O1606">
        <v>12.65</v>
      </c>
      <c r="P1606">
        <v>12.9</v>
      </c>
      <c r="Q1606">
        <v>3</v>
      </c>
      <c r="R1606">
        <v>3.48</v>
      </c>
      <c r="S1606">
        <v>1</v>
      </c>
      <c r="T1606" t="s">
        <v>22</v>
      </c>
      <c r="U1606">
        <f t="shared" si="51"/>
        <v>0</v>
      </c>
      <c r="V1606">
        <f>IF(Table2[[#This Row],[international_plan]]="yes",1,0)</f>
        <v>0</v>
      </c>
      <c r="W1606">
        <f>IF(Table2[[#This Row],[voice_mail_plan]]="yes",1,0)</f>
        <v>1</v>
      </c>
      <c r="X1606" t="str">
        <f t="shared" si="50"/>
        <v>Medium</v>
      </c>
      <c r="Y1606" t="str">
        <f>IF(Table2[[#This Row],[total_intl_charge]] &gt; AVERAGE($R$2:$R$4245),"High","Low")</f>
        <v>High</v>
      </c>
      <c r="Z1606" t="str">
        <f>IF(AND(G1606&gt;AVERAGE(train!$G$2:$G$4251),K1606&gt;AVERAGE(train!$K$2:$K$4251)),"High Day &amp; Eve",IF(AND(G1606&gt;AVERAGE(train!$G$2:$G$4251),K1606&lt;=AVERAGE(train!$K$2:$K$4251)),"High Day Only",IF(AND(G1606&lt;=AVERAGE(train!$G$2:$G$4251),K1606&gt;AVERAGE(train!$K$2:$K$4251)),"High Eve Only","Low Usage")))</f>
        <v>High Day &amp; Eve</v>
      </c>
    </row>
    <row r="1607" spans="1:26">
      <c r="A1607" t="s">
        <v>64</v>
      </c>
      <c r="B1607">
        <v>159</v>
      </c>
      <c r="C1607" t="s">
        <v>21</v>
      </c>
      <c r="D1607" t="s">
        <v>22</v>
      </c>
      <c r="E1607" t="s">
        <v>22</v>
      </c>
      <c r="F1607">
        <v>0</v>
      </c>
      <c r="G1607">
        <v>275.8</v>
      </c>
      <c r="H1607">
        <v>103</v>
      </c>
      <c r="I1607">
        <v>46.89</v>
      </c>
      <c r="J1607">
        <v>189.5</v>
      </c>
      <c r="K1607">
        <v>108</v>
      </c>
      <c r="L1607">
        <v>16.11</v>
      </c>
      <c r="M1607">
        <v>223.9</v>
      </c>
      <c r="N1607">
        <v>93</v>
      </c>
      <c r="O1607">
        <v>10.08</v>
      </c>
      <c r="P1607">
        <v>7.4</v>
      </c>
      <c r="Q1607">
        <v>5</v>
      </c>
      <c r="R1607">
        <v>2</v>
      </c>
      <c r="S1607">
        <v>2</v>
      </c>
      <c r="T1607" t="s">
        <v>23</v>
      </c>
      <c r="U1607">
        <f t="shared" si="51"/>
        <v>1</v>
      </c>
      <c r="V1607">
        <f>IF(Table2[[#This Row],[international_plan]]="yes",1,0)</f>
        <v>0</v>
      </c>
      <c r="W1607">
        <f>IF(Table2[[#This Row],[voice_mail_plan]]="yes",1,0)</f>
        <v>0</v>
      </c>
      <c r="X1607" t="str">
        <f t="shared" si="50"/>
        <v>Very High</v>
      </c>
      <c r="Y1607" t="str">
        <f>IF(Table2[[#This Row],[total_intl_charge]] &gt; AVERAGE($R$2:$R$4245),"High","Low")</f>
        <v>Low</v>
      </c>
      <c r="Z1607" t="str">
        <f>IF(AND(G1607&gt;AVERAGE(train!$G$2:$G$4251),K1607&gt;AVERAGE(train!$K$2:$K$4251)),"High Day &amp; Eve",IF(AND(G1607&gt;AVERAGE(train!$G$2:$G$4251),K1607&lt;=AVERAGE(train!$K$2:$K$4251)),"High Day Only",IF(AND(G1607&lt;=AVERAGE(train!$G$2:$G$4251),K1607&gt;AVERAGE(train!$K$2:$K$4251)),"High Eve Only","Low Usage")))</f>
        <v>High Day &amp; Eve</v>
      </c>
    </row>
    <row r="1608" spans="1:26">
      <c r="A1608" t="s">
        <v>42</v>
      </c>
      <c r="B1608">
        <v>134</v>
      </c>
      <c r="C1608" t="s">
        <v>21</v>
      </c>
      <c r="D1608" t="s">
        <v>22</v>
      </c>
      <c r="E1608" t="s">
        <v>23</v>
      </c>
      <c r="F1608">
        <v>40</v>
      </c>
      <c r="G1608">
        <v>142.9</v>
      </c>
      <c r="H1608">
        <v>105</v>
      </c>
      <c r="I1608">
        <v>24.29</v>
      </c>
      <c r="J1608">
        <v>88.6</v>
      </c>
      <c r="K1608">
        <v>61</v>
      </c>
      <c r="L1608">
        <v>7.53</v>
      </c>
      <c r="M1608">
        <v>290</v>
      </c>
      <c r="N1608">
        <v>96</v>
      </c>
      <c r="O1608">
        <v>13.05</v>
      </c>
      <c r="P1608">
        <v>10.8</v>
      </c>
      <c r="Q1608">
        <v>6</v>
      </c>
      <c r="R1608">
        <v>2.92</v>
      </c>
      <c r="S1608">
        <v>1</v>
      </c>
      <c r="T1608" t="s">
        <v>22</v>
      </c>
      <c r="U1608">
        <f t="shared" si="51"/>
        <v>0</v>
      </c>
      <c r="V1608">
        <f>IF(Table2[[#This Row],[international_plan]]="yes",1,0)</f>
        <v>0</v>
      </c>
      <c r="W1608">
        <f>IF(Table2[[#This Row],[voice_mail_plan]]="yes",1,0)</f>
        <v>1</v>
      </c>
      <c r="X1608" t="str">
        <f t="shared" si="50"/>
        <v>Very High</v>
      </c>
      <c r="Y1608" t="str">
        <f>IF(Table2[[#This Row],[total_intl_charge]] &gt; AVERAGE($R$2:$R$4245),"High","Low")</f>
        <v>High</v>
      </c>
      <c r="Z1608" t="str">
        <f>IF(AND(G1608&gt;AVERAGE(train!$G$2:$G$4251),K1608&gt;AVERAGE(train!$K$2:$K$4251)),"High Day &amp; Eve",IF(AND(G1608&gt;AVERAGE(train!$G$2:$G$4251),K1608&lt;=AVERAGE(train!$K$2:$K$4251)),"High Day Only",IF(AND(G1608&lt;=AVERAGE(train!$G$2:$G$4251),K1608&gt;AVERAGE(train!$K$2:$K$4251)),"High Eve Only","Low Usage")))</f>
        <v>Low Usage</v>
      </c>
    </row>
    <row r="1609" spans="1:26">
      <c r="A1609" t="s">
        <v>64</v>
      </c>
      <c r="B1609">
        <v>113</v>
      </c>
      <c r="C1609" t="s">
        <v>28</v>
      </c>
      <c r="D1609" t="s">
        <v>22</v>
      </c>
      <c r="E1609" t="s">
        <v>22</v>
      </c>
      <c r="F1609">
        <v>0</v>
      </c>
      <c r="G1609">
        <v>207.2</v>
      </c>
      <c r="H1609">
        <v>113</v>
      </c>
      <c r="I1609">
        <v>35.22</v>
      </c>
      <c r="J1609">
        <v>256</v>
      </c>
      <c r="K1609">
        <v>80</v>
      </c>
      <c r="L1609">
        <v>21.76</v>
      </c>
      <c r="M1609">
        <v>211</v>
      </c>
      <c r="N1609">
        <v>87</v>
      </c>
      <c r="O1609">
        <v>9.49</v>
      </c>
      <c r="P1609">
        <v>9.9</v>
      </c>
      <c r="Q1609">
        <v>1</v>
      </c>
      <c r="R1609">
        <v>2.67</v>
      </c>
      <c r="S1609">
        <v>1</v>
      </c>
      <c r="T1609" t="s">
        <v>22</v>
      </c>
      <c r="U1609">
        <f t="shared" si="51"/>
        <v>0</v>
      </c>
      <c r="V1609">
        <f>IF(Table2[[#This Row],[international_plan]]="yes",1,0)</f>
        <v>0</v>
      </c>
      <c r="W1609">
        <f>IF(Table2[[#This Row],[voice_mail_plan]]="yes",1,0)</f>
        <v>0</v>
      </c>
      <c r="X1609" t="str">
        <f t="shared" si="50"/>
        <v>High</v>
      </c>
      <c r="Y1609" t="str">
        <f>IF(Table2[[#This Row],[total_intl_charge]] &gt; AVERAGE($R$2:$R$4245),"High","Low")</f>
        <v>Low</v>
      </c>
      <c r="Z1609" t="str">
        <f>IF(AND(G1609&gt;AVERAGE(train!$G$2:$G$4251),K1609&gt;AVERAGE(train!$K$2:$K$4251)),"High Day &amp; Eve",IF(AND(G1609&gt;AVERAGE(train!$G$2:$G$4251),K1609&lt;=AVERAGE(train!$K$2:$K$4251)),"High Day Only",IF(AND(G1609&lt;=AVERAGE(train!$G$2:$G$4251),K1609&gt;AVERAGE(train!$K$2:$K$4251)),"High Eve Only","Low Usage")))</f>
        <v>High Day Only</v>
      </c>
    </row>
    <row r="1610" spans="1:26">
      <c r="A1610" t="s">
        <v>29</v>
      </c>
      <c r="B1610">
        <v>132</v>
      </c>
      <c r="C1610" t="s">
        <v>25</v>
      </c>
      <c r="D1610" t="s">
        <v>22</v>
      </c>
      <c r="E1610" t="s">
        <v>22</v>
      </c>
      <c r="F1610">
        <v>0</v>
      </c>
      <c r="G1610">
        <v>206.2</v>
      </c>
      <c r="H1610">
        <v>100</v>
      </c>
      <c r="I1610">
        <v>35.049999999999997</v>
      </c>
      <c r="J1610">
        <v>211.2</v>
      </c>
      <c r="K1610">
        <v>118</v>
      </c>
      <c r="L1610">
        <v>17.95</v>
      </c>
      <c r="M1610">
        <v>196.2</v>
      </c>
      <c r="N1610">
        <v>122</v>
      </c>
      <c r="O1610">
        <v>8.83</v>
      </c>
      <c r="P1610">
        <v>10.199999999999999</v>
      </c>
      <c r="Q1610">
        <v>6</v>
      </c>
      <c r="R1610">
        <v>2.75</v>
      </c>
      <c r="S1610">
        <v>1</v>
      </c>
      <c r="T1610" t="s">
        <v>22</v>
      </c>
      <c r="U1610">
        <f t="shared" si="51"/>
        <v>0</v>
      </c>
      <c r="V1610">
        <f>IF(Table2[[#This Row],[international_plan]]="yes",1,0)</f>
        <v>0</v>
      </c>
      <c r="W1610">
        <f>IF(Table2[[#This Row],[voice_mail_plan]]="yes",1,0)</f>
        <v>0</v>
      </c>
      <c r="X1610" t="str">
        <f t="shared" si="50"/>
        <v>Very High</v>
      </c>
      <c r="Y1610" t="str">
        <f>IF(Table2[[#This Row],[total_intl_charge]] &gt; AVERAGE($R$2:$R$4245),"High","Low")</f>
        <v>Low</v>
      </c>
      <c r="Z1610" t="str">
        <f>IF(AND(G1610&gt;AVERAGE(train!$G$2:$G$4251),K1610&gt;AVERAGE(train!$K$2:$K$4251)),"High Day &amp; Eve",IF(AND(G1610&gt;AVERAGE(train!$G$2:$G$4251),K1610&lt;=AVERAGE(train!$K$2:$K$4251)),"High Day Only",IF(AND(G1610&lt;=AVERAGE(train!$G$2:$G$4251),K1610&gt;AVERAGE(train!$K$2:$K$4251)),"High Eve Only","Low Usage")))</f>
        <v>High Day &amp; Eve</v>
      </c>
    </row>
    <row r="1611" spans="1:26">
      <c r="A1611" t="s">
        <v>68</v>
      </c>
      <c r="B1611">
        <v>85</v>
      </c>
      <c r="C1611" t="s">
        <v>21</v>
      </c>
      <c r="D1611" t="s">
        <v>22</v>
      </c>
      <c r="E1611" t="s">
        <v>22</v>
      </c>
      <c r="F1611">
        <v>0</v>
      </c>
      <c r="G1611">
        <v>210.3</v>
      </c>
      <c r="H1611">
        <v>66</v>
      </c>
      <c r="I1611">
        <v>35.75</v>
      </c>
      <c r="J1611">
        <v>195.8</v>
      </c>
      <c r="K1611">
        <v>76</v>
      </c>
      <c r="L1611">
        <v>16.64</v>
      </c>
      <c r="M1611">
        <v>221.6</v>
      </c>
      <c r="N1611">
        <v>82</v>
      </c>
      <c r="O1611">
        <v>9.9700000000000006</v>
      </c>
      <c r="P1611">
        <v>11.2</v>
      </c>
      <c r="Q1611">
        <v>7</v>
      </c>
      <c r="R1611">
        <v>3.02</v>
      </c>
      <c r="S1611">
        <v>1</v>
      </c>
      <c r="T1611" t="s">
        <v>22</v>
      </c>
      <c r="U1611">
        <f t="shared" si="51"/>
        <v>0</v>
      </c>
      <c r="V1611">
        <f>IF(Table2[[#This Row],[international_plan]]="yes",1,0)</f>
        <v>0</v>
      </c>
      <c r="W1611">
        <f>IF(Table2[[#This Row],[voice_mail_plan]]="yes",1,0)</f>
        <v>0</v>
      </c>
      <c r="X1611" t="str">
        <f t="shared" si="50"/>
        <v>Medium</v>
      </c>
      <c r="Y1611" t="str">
        <f>IF(Table2[[#This Row],[total_intl_charge]] &gt; AVERAGE($R$2:$R$4245),"High","Low")</f>
        <v>High</v>
      </c>
      <c r="Z1611" t="str">
        <f>IF(AND(G1611&gt;AVERAGE(train!$G$2:$G$4251),K1611&gt;AVERAGE(train!$K$2:$K$4251)),"High Day &amp; Eve",IF(AND(G1611&gt;AVERAGE(train!$G$2:$G$4251),K1611&lt;=AVERAGE(train!$K$2:$K$4251)),"High Day Only",IF(AND(G1611&lt;=AVERAGE(train!$G$2:$G$4251),K1611&gt;AVERAGE(train!$K$2:$K$4251)),"High Eve Only","Low Usage")))</f>
        <v>High Day Only</v>
      </c>
    </row>
    <row r="1612" spans="1:26">
      <c r="A1612" t="s">
        <v>24</v>
      </c>
      <c r="B1612">
        <v>93</v>
      </c>
      <c r="C1612" t="s">
        <v>28</v>
      </c>
      <c r="D1612" t="s">
        <v>23</v>
      </c>
      <c r="E1612" t="s">
        <v>23</v>
      </c>
      <c r="F1612">
        <v>38</v>
      </c>
      <c r="G1612">
        <v>225.7</v>
      </c>
      <c r="H1612">
        <v>117</v>
      </c>
      <c r="I1612">
        <v>38.369999999999997</v>
      </c>
      <c r="J1612">
        <v>119.6</v>
      </c>
      <c r="K1612">
        <v>122</v>
      </c>
      <c r="L1612">
        <v>10.17</v>
      </c>
      <c r="M1612">
        <v>193.2</v>
      </c>
      <c r="N1612">
        <v>125</v>
      </c>
      <c r="O1612">
        <v>8.69</v>
      </c>
      <c r="P1612">
        <v>14</v>
      </c>
      <c r="Q1612">
        <v>7</v>
      </c>
      <c r="R1612">
        <v>3.78</v>
      </c>
      <c r="S1612">
        <v>1</v>
      </c>
      <c r="T1612" t="s">
        <v>23</v>
      </c>
      <c r="U1612">
        <f t="shared" si="51"/>
        <v>1</v>
      </c>
      <c r="V1612">
        <f>IF(Table2[[#This Row],[international_plan]]="yes",1,0)</f>
        <v>1</v>
      </c>
      <c r="W1612">
        <f>IF(Table2[[#This Row],[voice_mail_plan]]="yes",1,0)</f>
        <v>1</v>
      </c>
      <c r="X1612" t="str">
        <f t="shared" si="50"/>
        <v>Medium</v>
      </c>
      <c r="Y1612" t="str">
        <f>IF(Table2[[#This Row],[total_intl_charge]] &gt; AVERAGE($R$2:$R$4245),"High","Low")</f>
        <v>High</v>
      </c>
      <c r="Z1612" t="str">
        <f>IF(AND(G1612&gt;AVERAGE(train!$G$2:$G$4251),K1612&gt;AVERAGE(train!$K$2:$K$4251)),"High Day &amp; Eve",IF(AND(G1612&gt;AVERAGE(train!$G$2:$G$4251),K1612&lt;=AVERAGE(train!$K$2:$K$4251)),"High Day Only",IF(AND(G1612&lt;=AVERAGE(train!$G$2:$G$4251),K1612&gt;AVERAGE(train!$K$2:$K$4251)),"High Eve Only","Low Usage")))</f>
        <v>High Day &amp; Eve</v>
      </c>
    </row>
    <row r="1613" spans="1:26">
      <c r="A1613" t="s">
        <v>59</v>
      </c>
      <c r="B1613">
        <v>174</v>
      </c>
      <c r="C1613" t="s">
        <v>25</v>
      </c>
      <c r="D1613" t="s">
        <v>22</v>
      </c>
      <c r="E1613" t="s">
        <v>23</v>
      </c>
      <c r="F1613">
        <v>33</v>
      </c>
      <c r="G1613">
        <v>167.8</v>
      </c>
      <c r="H1613">
        <v>91</v>
      </c>
      <c r="I1613">
        <v>28.53</v>
      </c>
      <c r="J1613">
        <v>205.3</v>
      </c>
      <c r="K1613">
        <v>91</v>
      </c>
      <c r="L1613">
        <v>17.45</v>
      </c>
      <c r="M1613">
        <v>130</v>
      </c>
      <c r="N1613">
        <v>132</v>
      </c>
      <c r="O1613">
        <v>5.85</v>
      </c>
      <c r="P1613">
        <v>14.5</v>
      </c>
      <c r="Q1613">
        <v>4</v>
      </c>
      <c r="R1613">
        <v>3.92</v>
      </c>
      <c r="S1613">
        <v>4</v>
      </c>
      <c r="T1613" t="s">
        <v>23</v>
      </c>
      <c r="U1613">
        <f t="shared" si="51"/>
        <v>1</v>
      </c>
      <c r="V1613">
        <f>IF(Table2[[#This Row],[international_plan]]="yes",1,0)</f>
        <v>0</v>
      </c>
      <c r="W1613">
        <f>IF(Table2[[#This Row],[voice_mail_plan]]="yes",1,0)</f>
        <v>1</v>
      </c>
      <c r="X1613" t="str">
        <f t="shared" si="50"/>
        <v>Very High</v>
      </c>
      <c r="Y1613" t="str">
        <f>IF(Table2[[#This Row],[total_intl_charge]] &gt; AVERAGE($R$2:$R$4245),"High","Low")</f>
        <v>High</v>
      </c>
      <c r="Z1613" t="str">
        <f>IF(AND(G1613&gt;AVERAGE(train!$G$2:$G$4251),K1613&gt;AVERAGE(train!$K$2:$K$4251)),"High Day &amp; Eve",IF(AND(G1613&gt;AVERAGE(train!$G$2:$G$4251),K1613&lt;=AVERAGE(train!$K$2:$K$4251)),"High Day Only",IF(AND(G1613&lt;=AVERAGE(train!$G$2:$G$4251),K1613&gt;AVERAGE(train!$K$2:$K$4251)),"High Eve Only","Low Usage")))</f>
        <v>Low Usage</v>
      </c>
    </row>
    <row r="1614" spans="1:26">
      <c r="A1614" t="s">
        <v>36</v>
      </c>
      <c r="B1614">
        <v>61</v>
      </c>
      <c r="C1614" t="s">
        <v>21</v>
      </c>
      <c r="D1614" t="s">
        <v>22</v>
      </c>
      <c r="E1614" t="s">
        <v>22</v>
      </c>
      <c r="F1614">
        <v>0</v>
      </c>
      <c r="G1614">
        <v>197.7</v>
      </c>
      <c r="H1614">
        <v>118</v>
      </c>
      <c r="I1614">
        <v>33.61</v>
      </c>
      <c r="J1614">
        <v>152.19999999999999</v>
      </c>
      <c r="K1614">
        <v>96</v>
      </c>
      <c r="L1614">
        <v>12.94</v>
      </c>
      <c r="M1614">
        <v>221</v>
      </c>
      <c r="N1614">
        <v>93</v>
      </c>
      <c r="O1614">
        <v>9.9499999999999993</v>
      </c>
      <c r="P1614">
        <v>7</v>
      </c>
      <c r="Q1614">
        <v>3</v>
      </c>
      <c r="R1614">
        <v>1.89</v>
      </c>
      <c r="S1614">
        <v>2</v>
      </c>
      <c r="T1614" t="s">
        <v>22</v>
      </c>
      <c r="U1614">
        <f t="shared" si="51"/>
        <v>0</v>
      </c>
      <c r="V1614">
        <f>IF(Table2[[#This Row],[international_plan]]="yes",1,0)</f>
        <v>0</v>
      </c>
      <c r="W1614">
        <f>IF(Table2[[#This Row],[voice_mail_plan]]="yes",1,0)</f>
        <v>0</v>
      </c>
      <c r="X1614" t="str">
        <f t="shared" si="50"/>
        <v>Low</v>
      </c>
      <c r="Y1614" t="str">
        <f>IF(Table2[[#This Row],[total_intl_charge]] &gt; AVERAGE($R$2:$R$4245),"High","Low")</f>
        <v>Low</v>
      </c>
      <c r="Z1614" t="str">
        <f>IF(AND(G1614&gt;AVERAGE(train!$G$2:$G$4251),K1614&gt;AVERAGE(train!$K$2:$K$4251)),"High Day &amp; Eve",IF(AND(G1614&gt;AVERAGE(train!$G$2:$G$4251),K1614&lt;=AVERAGE(train!$K$2:$K$4251)),"High Day Only",IF(AND(G1614&lt;=AVERAGE(train!$G$2:$G$4251),K1614&gt;AVERAGE(train!$K$2:$K$4251)),"High Eve Only","Low Usage")))</f>
        <v>High Day Only</v>
      </c>
    </row>
    <row r="1615" spans="1:26">
      <c r="A1615" t="s">
        <v>63</v>
      </c>
      <c r="B1615">
        <v>91</v>
      </c>
      <c r="C1615" t="s">
        <v>21</v>
      </c>
      <c r="D1615" t="s">
        <v>22</v>
      </c>
      <c r="E1615" t="s">
        <v>23</v>
      </c>
      <c r="F1615">
        <v>39</v>
      </c>
      <c r="G1615">
        <v>169.8</v>
      </c>
      <c r="H1615">
        <v>105</v>
      </c>
      <c r="I1615">
        <v>28.87</v>
      </c>
      <c r="J1615">
        <v>65.2</v>
      </c>
      <c r="K1615">
        <v>116</v>
      </c>
      <c r="L1615">
        <v>5.54</v>
      </c>
      <c r="M1615">
        <v>144.4</v>
      </c>
      <c r="N1615">
        <v>92</v>
      </c>
      <c r="O1615">
        <v>6.5</v>
      </c>
      <c r="P1615">
        <v>10.9</v>
      </c>
      <c r="Q1615">
        <v>4</v>
      </c>
      <c r="R1615">
        <v>2.94</v>
      </c>
      <c r="S1615">
        <v>1</v>
      </c>
      <c r="T1615" t="s">
        <v>22</v>
      </c>
      <c r="U1615">
        <f t="shared" si="51"/>
        <v>0</v>
      </c>
      <c r="V1615">
        <f>IF(Table2[[#This Row],[international_plan]]="yes",1,0)</f>
        <v>0</v>
      </c>
      <c r="W1615">
        <f>IF(Table2[[#This Row],[voice_mail_plan]]="yes",1,0)</f>
        <v>1</v>
      </c>
      <c r="X1615" t="str">
        <f t="shared" si="50"/>
        <v>Medium</v>
      </c>
      <c r="Y1615" t="str">
        <f>IF(Table2[[#This Row],[total_intl_charge]] &gt; AVERAGE($R$2:$R$4245),"High","Low")</f>
        <v>High</v>
      </c>
      <c r="Z1615" t="str">
        <f>IF(AND(G1615&gt;AVERAGE(train!$G$2:$G$4251),K1615&gt;AVERAGE(train!$K$2:$K$4251)),"High Day &amp; Eve",IF(AND(G1615&gt;AVERAGE(train!$G$2:$G$4251),K1615&lt;=AVERAGE(train!$K$2:$K$4251)),"High Day Only",IF(AND(G1615&lt;=AVERAGE(train!$G$2:$G$4251),K1615&gt;AVERAGE(train!$K$2:$K$4251)),"High Eve Only","Low Usage")))</f>
        <v>High Eve Only</v>
      </c>
    </row>
    <row r="1616" spans="1:26">
      <c r="A1616" t="s">
        <v>69</v>
      </c>
      <c r="B1616">
        <v>88</v>
      </c>
      <c r="C1616" t="s">
        <v>25</v>
      </c>
      <c r="D1616" t="s">
        <v>22</v>
      </c>
      <c r="E1616" t="s">
        <v>23</v>
      </c>
      <c r="F1616">
        <v>28</v>
      </c>
      <c r="G1616">
        <v>190.6</v>
      </c>
      <c r="H1616">
        <v>104</v>
      </c>
      <c r="I1616">
        <v>32.4</v>
      </c>
      <c r="J1616">
        <v>237.3</v>
      </c>
      <c r="K1616">
        <v>105</v>
      </c>
      <c r="L1616">
        <v>20.170000000000002</v>
      </c>
      <c r="M1616">
        <v>211.6</v>
      </c>
      <c r="N1616">
        <v>116</v>
      </c>
      <c r="O1616">
        <v>9.52</v>
      </c>
      <c r="P1616">
        <v>9.8000000000000007</v>
      </c>
      <c r="Q1616">
        <v>1</v>
      </c>
      <c r="R1616">
        <v>2.65</v>
      </c>
      <c r="S1616">
        <v>2</v>
      </c>
      <c r="T1616" t="s">
        <v>22</v>
      </c>
      <c r="U1616">
        <f t="shared" si="51"/>
        <v>0</v>
      </c>
      <c r="V1616">
        <f>IF(Table2[[#This Row],[international_plan]]="yes",1,0)</f>
        <v>0</v>
      </c>
      <c r="W1616">
        <f>IF(Table2[[#This Row],[voice_mail_plan]]="yes",1,0)</f>
        <v>1</v>
      </c>
      <c r="X1616" t="str">
        <f t="shared" si="50"/>
        <v>Medium</v>
      </c>
      <c r="Y1616" t="str">
        <f>IF(Table2[[#This Row],[total_intl_charge]] &gt; AVERAGE($R$2:$R$4245),"High","Low")</f>
        <v>Low</v>
      </c>
      <c r="Z1616" t="str">
        <f>IF(AND(G1616&gt;AVERAGE(train!$G$2:$G$4251),K1616&gt;AVERAGE(train!$K$2:$K$4251)),"High Day &amp; Eve",IF(AND(G1616&gt;AVERAGE(train!$G$2:$G$4251),K1616&lt;=AVERAGE(train!$K$2:$K$4251)),"High Day Only",IF(AND(G1616&lt;=AVERAGE(train!$G$2:$G$4251),K1616&gt;AVERAGE(train!$K$2:$K$4251)),"High Eve Only","Low Usage")))</f>
        <v>High Day &amp; Eve</v>
      </c>
    </row>
    <row r="1617" spans="1:26">
      <c r="A1617" t="s">
        <v>27</v>
      </c>
      <c r="B1617">
        <v>88</v>
      </c>
      <c r="C1617" t="s">
        <v>25</v>
      </c>
      <c r="D1617" t="s">
        <v>22</v>
      </c>
      <c r="E1617" t="s">
        <v>23</v>
      </c>
      <c r="F1617">
        <v>45</v>
      </c>
      <c r="G1617">
        <v>80.3</v>
      </c>
      <c r="H1617">
        <v>140</v>
      </c>
      <c r="I1617">
        <v>13.65</v>
      </c>
      <c r="J1617">
        <v>153.30000000000001</v>
      </c>
      <c r="K1617">
        <v>101</v>
      </c>
      <c r="L1617">
        <v>13.03</v>
      </c>
      <c r="M1617">
        <v>309.2</v>
      </c>
      <c r="N1617">
        <v>123</v>
      </c>
      <c r="O1617">
        <v>13.91</v>
      </c>
      <c r="P1617">
        <v>12.8</v>
      </c>
      <c r="Q1617">
        <v>3</v>
      </c>
      <c r="R1617">
        <v>3.46</v>
      </c>
      <c r="S1617">
        <v>2</v>
      </c>
      <c r="T1617" t="s">
        <v>22</v>
      </c>
      <c r="U1617">
        <f t="shared" si="51"/>
        <v>0</v>
      </c>
      <c r="V1617">
        <f>IF(Table2[[#This Row],[international_plan]]="yes",1,0)</f>
        <v>0</v>
      </c>
      <c r="W1617">
        <f>IF(Table2[[#This Row],[voice_mail_plan]]="yes",1,0)</f>
        <v>1</v>
      </c>
      <c r="X1617" t="str">
        <f t="shared" si="50"/>
        <v>Medium</v>
      </c>
      <c r="Y1617" t="str">
        <f>IF(Table2[[#This Row],[total_intl_charge]] &gt; AVERAGE($R$2:$R$4245),"High","Low")</f>
        <v>High</v>
      </c>
      <c r="Z1617" t="str">
        <f>IF(AND(G1617&gt;AVERAGE(train!$G$2:$G$4251),K1617&gt;AVERAGE(train!$K$2:$K$4251)),"High Day &amp; Eve",IF(AND(G1617&gt;AVERAGE(train!$G$2:$G$4251),K1617&lt;=AVERAGE(train!$K$2:$K$4251)),"High Day Only",IF(AND(G1617&lt;=AVERAGE(train!$G$2:$G$4251),K1617&gt;AVERAGE(train!$K$2:$K$4251)),"High Eve Only","Low Usage")))</f>
        <v>High Eve Only</v>
      </c>
    </row>
    <row r="1618" spans="1:26">
      <c r="A1618" t="s">
        <v>64</v>
      </c>
      <c r="B1618">
        <v>195</v>
      </c>
      <c r="C1618" t="s">
        <v>21</v>
      </c>
      <c r="D1618" t="s">
        <v>22</v>
      </c>
      <c r="E1618" t="s">
        <v>23</v>
      </c>
      <c r="F1618">
        <v>36</v>
      </c>
      <c r="G1618">
        <v>231.7</v>
      </c>
      <c r="H1618">
        <v>110</v>
      </c>
      <c r="I1618">
        <v>39.39</v>
      </c>
      <c r="J1618">
        <v>225.1</v>
      </c>
      <c r="K1618">
        <v>88</v>
      </c>
      <c r="L1618">
        <v>19.13</v>
      </c>
      <c r="M1618">
        <v>201.7</v>
      </c>
      <c r="N1618">
        <v>89</v>
      </c>
      <c r="O1618">
        <v>9.08</v>
      </c>
      <c r="P1618">
        <v>12.1</v>
      </c>
      <c r="Q1618">
        <v>2</v>
      </c>
      <c r="R1618">
        <v>3.27</v>
      </c>
      <c r="S1618">
        <v>0</v>
      </c>
      <c r="T1618" t="s">
        <v>22</v>
      </c>
      <c r="U1618">
        <f t="shared" si="51"/>
        <v>0</v>
      </c>
      <c r="V1618">
        <f>IF(Table2[[#This Row],[international_plan]]="yes",1,0)</f>
        <v>0</v>
      </c>
      <c r="W1618">
        <f>IF(Table2[[#This Row],[voice_mail_plan]]="yes",1,0)</f>
        <v>1</v>
      </c>
      <c r="X1618" t="str">
        <f t="shared" si="50"/>
        <v>Very High</v>
      </c>
      <c r="Y1618" t="str">
        <f>IF(Table2[[#This Row],[total_intl_charge]] &gt; AVERAGE($R$2:$R$4245),"High","Low")</f>
        <v>High</v>
      </c>
      <c r="Z1618" t="str">
        <f>IF(AND(G1618&gt;AVERAGE(train!$G$2:$G$4251),K1618&gt;AVERAGE(train!$K$2:$K$4251)),"High Day &amp; Eve",IF(AND(G1618&gt;AVERAGE(train!$G$2:$G$4251),K1618&lt;=AVERAGE(train!$K$2:$K$4251)),"High Day Only",IF(AND(G1618&lt;=AVERAGE(train!$G$2:$G$4251),K1618&gt;AVERAGE(train!$K$2:$K$4251)),"High Eve Only","Low Usage")))</f>
        <v>High Day Only</v>
      </c>
    </row>
    <row r="1619" spans="1:26">
      <c r="A1619" t="s">
        <v>61</v>
      </c>
      <c r="B1619">
        <v>182</v>
      </c>
      <c r="C1619" t="s">
        <v>21</v>
      </c>
      <c r="D1619" t="s">
        <v>22</v>
      </c>
      <c r="E1619" t="s">
        <v>22</v>
      </c>
      <c r="F1619">
        <v>0</v>
      </c>
      <c r="G1619">
        <v>69.099999999999994</v>
      </c>
      <c r="H1619">
        <v>114</v>
      </c>
      <c r="I1619">
        <v>11.75</v>
      </c>
      <c r="J1619">
        <v>230.3</v>
      </c>
      <c r="K1619">
        <v>109</v>
      </c>
      <c r="L1619">
        <v>19.579999999999998</v>
      </c>
      <c r="M1619">
        <v>256.7</v>
      </c>
      <c r="N1619">
        <v>96</v>
      </c>
      <c r="O1619">
        <v>11.55</v>
      </c>
      <c r="P1619">
        <v>6.5</v>
      </c>
      <c r="Q1619">
        <v>4</v>
      </c>
      <c r="R1619">
        <v>1.76</v>
      </c>
      <c r="S1619">
        <v>0</v>
      </c>
      <c r="T1619" t="s">
        <v>22</v>
      </c>
      <c r="U1619">
        <f t="shared" si="51"/>
        <v>0</v>
      </c>
      <c r="V1619">
        <f>IF(Table2[[#This Row],[international_plan]]="yes",1,0)</f>
        <v>0</v>
      </c>
      <c r="W1619">
        <f>IF(Table2[[#This Row],[voice_mail_plan]]="yes",1,0)</f>
        <v>0</v>
      </c>
      <c r="X1619" t="str">
        <f t="shared" si="50"/>
        <v>Very High</v>
      </c>
      <c r="Y1619" t="str">
        <f>IF(Table2[[#This Row],[total_intl_charge]] &gt; AVERAGE($R$2:$R$4245),"High","Low")</f>
        <v>Low</v>
      </c>
      <c r="Z1619" t="str">
        <f>IF(AND(G1619&gt;AVERAGE(train!$G$2:$G$4251),K1619&gt;AVERAGE(train!$K$2:$K$4251)),"High Day &amp; Eve",IF(AND(G1619&gt;AVERAGE(train!$G$2:$G$4251),K1619&lt;=AVERAGE(train!$K$2:$K$4251)),"High Day Only",IF(AND(G1619&lt;=AVERAGE(train!$G$2:$G$4251),K1619&gt;AVERAGE(train!$K$2:$K$4251)),"High Eve Only","Low Usage")))</f>
        <v>High Eve Only</v>
      </c>
    </row>
    <row r="1620" spans="1:26">
      <c r="A1620" t="s">
        <v>41</v>
      </c>
      <c r="B1620">
        <v>118</v>
      </c>
      <c r="C1620" t="s">
        <v>25</v>
      </c>
      <c r="D1620" t="s">
        <v>22</v>
      </c>
      <c r="E1620" t="s">
        <v>22</v>
      </c>
      <c r="F1620">
        <v>0</v>
      </c>
      <c r="G1620">
        <v>188.8</v>
      </c>
      <c r="H1620">
        <v>60</v>
      </c>
      <c r="I1620">
        <v>32.1</v>
      </c>
      <c r="J1620">
        <v>217.4</v>
      </c>
      <c r="K1620">
        <v>64</v>
      </c>
      <c r="L1620">
        <v>18.48</v>
      </c>
      <c r="M1620">
        <v>220.1</v>
      </c>
      <c r="N1620">
        <v>100</v>
      </c>
      <c r="O1620">
        <v>9.9</v>
      </c>
      <c r="P1620">
        <v>8.1999999999999993</v>
      </c>
      <c r="Q1620">
        <v>7</v>
      </c>
      <c r="R1620">
        <v>2.21</v>
      </c>
      <c r="S1620">
        <v>4</v>
      </c>
      <c r="T1620" t="s">
        <v>22</v>
      </c>
      <c r="U1620">
        <f t="shared" si="51"/>
        <v>0</v>
      </c>
      <c r="V1620">
        <f>IF(Table2[[#This Row],[international_plan]]="yes",1,0)</f>
        <v>0</v>
      </c>
      <c r="W1620">
        <f>IF(Table2[[#This Row],[voice_mail_plan]]="yes",1,0)</f>
        <v>0</v>
      </c>
      <c r="X1620" t="str">
        <f t="shared" si="50"/>
        <v>High</v>
      </c>
      <c r="Y1620" t="str">
        <f>IF(Table2[[#This Row],[total_intl_charge]] &gt; AVERAGE($R$2:$R$4245),"High","Low")</f>
        <v>Low</v>
      </c>
      <c r="Z1620" t="str">
        <f>IF(AND(G1620&gt;AVERAGE(train!$G$2:$G$4251),K1620&gt;AVERAGE(train!$K$2:$K$4251)),"High Day &amp; Eve",IF(AND(G1620&gt;AVERAGE(train!$G$2:$G$4251),K1620&lt;=AVERAGE(train!$K$2:$K$4251)),"High Day Only",IF(AND(G1620&lt;=AVERAGE(train!$G$2:$G$4251),K1620&gt;AVERAGE(train!$K$2:$K$4251)),"High Eve Only","Low Usage")))</f>
        <v>High Day Only</v>
      </c>
    </row>
    <row r="1621" spans="1:26">
      <c r="A1621" t="s">
        <v>46</v>
      </c>
      <c r="B1621">
        <v>103</v>
      </c>
      <c r="C1621" t="s">
        <v>25</v>
      </c>
      <c r="D1621" t="s">
        <v>22</v>
      </c>
      <c r="E1621" t="s">
        <v>22</v>
      </c>
      <c r="F1621">
        <v>0</v>
      </c>
      <c r="G1621">
        <v>150.6</v>
      </c>
      <c r="H1621">
        <v>125</v>
      </c>
      <c r="I1621">
        <v>25.6</v>
      </c>
      <c r="J1621">
        <v>169.1</v>
      </c>
      <c r="K1621">
        <v>126</v>
      </c>
      <c r="L1621">
        <v>14.37</v>
      </c>
      <c r="M1621">
        <v>221.2</v>
      </c>
      <c r="N1621">
        <v>104</v>
      </c>
      <c r="O1621">
        <v>9.9499999999999993</v>
      </c>
      <c r="P1621">
        <v>10.4</v>
      </c>
      <c r="Q1621">
        <v>8</v>
      </c>
      <c r="R1621">
        <v>2.81</v>
      </c>
      <c r="S1621">
        <v>8</v>
      </c>
      <c r="T1621" t="s">
        <v>23</v>
      </c>
      <c r="U1621">
        <f t="shared" si="51"/>
        <v>1</v>
      </c>
      <c r="V1621">
        <f>IF(Table2[[#This Row],[international_plan]]="yes",1,0)</f>
        <v>0</v>
      </c>
      <c r="W1621">
        <f>IF(Table2[[#This Row],[voice_mail_plan]]="yes",1,0)</f>
        <v>0</v>
      </c>
      <c r="X1621" t="str">
        <f t="shared" si="50"/>
        <v>High</v>
      </c>
      <c r="Y1621" t="str">
        <f>IF(Table2[[#This Row],[total_intl_charge]] &gt; AVERAGE($R$2:$R$4245),"High","Low")</f>
        <v>High</v>
      </c>
      <c r="Z1621" t="str">
        <f>IF(AND(G1621&gt;AVERAGE(train!$G$2:$G$4251),K1621&gt;AVERAGE(train!$K$2:$K$4251)),"High Day &amp; Eve",IF(AND(G1621&gt;AVERAGE(train!$G$2:$G$4251),K1621&lt;=AVERAGE(train!$K$2:$K$4251)),"High Day Only",IF(AND(G1621&lt;=AVERAGE(train!$G$2:$G$4251),K1621&gt;AVERAGE(train!$K$2:$K$4251)),"High Eve Only","Low Usage")))</f>
        <v>High Eve Only</v>
      </c>
    </row>
    <row r="1622" spans="1:26">
      <c r="A1622" t="s">
        <v>55</v>
      </c>
      <c r="B1622">
        <v>61</v>
      </c>
      <c r="C1622" t="s">
        <v>25</v>
      </c>
      <c r="D1622" t="s">
        <v>22</v>
      </c>
      <c r="E1622" t="s">
        <v>23</v>
      </c>
      <c r="F1622">
        <v>25</v>
      </c>
      <c r="G1622">
        <v>163.69999999999999</v>
      </c>
      <c r="H1622">
        <v>78</v>
      </c>
      <c r="I1622">
        <v>27.83</v>
      </c>
      <c r="J1622">
        <v>113.2</v>
      </c>
      <c r="K1622">
        <v>112</v>
      </c>
      <c r="L1622">
        <v>9.6199999999999992</v>
      </c>
      <c r="M1622">
        <v>134.1</v>
      </c>
      <c r="N1622">
        <v>118</v>
      </c>
      <c r="O1622">
        <v>6.03</v>
      </c>
      <c r="P1622">
        <v>9.9</v>
      </c>
      <c r="Q1622">
        <v>3</v>
      </c>
      <c r="R1622">
        <v>2.67</v>
      </c>
      <c r="S1622">
        <v>3</v>
      </c>
      <c r="T1622" t="s">
        <v>22</v>
      </c>
      <c r="U1622">
        <f t="shared" si="51"/>
        <v>0</v>
      </c>
      <c r="V1622">
        <f>IF(Table2[[#This Row],[international_plan]]="yes",1,0)</f>
        <v>0</v>
      </c>
      <c r="W1622">
        <f>IF(Table2[[#This Row],[voice_mail_plan]]="yes",1,0)</f>
        <v>1</v>
      </c>
      <c r="X1622" t="str">
        <f t="shared" si="50"/>
        <v>Low</v>
      </c>
      <c r="Y1622" t="str">
        <f>IF(Table2[[#This Row],[total_intl_charge]] &gt; AVERAGE($R$2:$R$4245),"High","Low")</f>
        <v>Low</v>
      </c>
      <c r="Z1622" t="str">
        <f>IF(AND(G1622&gt;AVERAGE(train!$G$2:$G$4251),K1622&gt;AVERAGE(train!$K$2:$K$4251)),"High Day &amp; Eve",IF(AND(G1622&gt;AVERAGE(train!$G$2:$G$4251),K1622&lt;=AVERAGE(train!$K$2:$K$4251)),"High Day Only",IF(AND(G1622&lt;=AVERAGE(train!$G$2:$G$4251),K1622&gt;AVERAGE(train!$K$2:$K$4251)),"High Eve Only","Low Usage")))</f>
        <v>High Eve Only</v>
      </c>
    </row>
    <row r="1623" spans="1:26">
      <c r="A1623" t="s">
        <v>31</v>
      </c>
      <c r="B1623">
        <v>172</v>
      </c>
      <c r="C1623" t="s">
        <v>21</v>
      </c>
      <c r="D1623" t="s">
        <v>22</v>
      </c>
      <c r="E1623" t="s">
        <v>22</v>
      </c>
      <c r="F1623">
        <v>0</v>
      </c>
      <c r="G1623">
        <v>211.7</v>
      </c>
      <c r="H1623">
        <v>100</v>
      </c>
      <c r="I1623">
        <v>35.99</v>
      </c>
      <c r="J1623">
        <v>198.7</v>
      </c>
      <c r="K1623">
        <v>101</v>
      </c>
      <c r="L1623">
        <v>16.89</v>
      </c>
      <c r="M1623">
        <v>301.7</v>
      </c>
      <c r="N1623">
        <v>136</v>
      </c>
      <c r="O1623">
        <v>13.58</v>
      </c>
      <c r="P1623">
        <v>6.5</v>
      </c>
      <c r="Q1623">
        <v>9</v>
      </c>
      <c r="R1623">
        <v>1.76</v>
      </c>
      <c r="S1623">
        <v>1</v>
      </c>
      <c r="T1623" t="s">
        <v>22</v>
      </c>
      <c r="U1623">
        <f t="shared" si="51"/>
        <v>0</v>
      </c>
      <c r="V1623">
        <f>IF(Table2[[#This Row],[international_plan]]="yes",1,0)</f>
        <v>0</v>
      </c>
      <c r="W1623">
        <f>IF(Table2[[#This Row],[voice_mail_plan]]="yes",1,0)</f>
        <v>0</v>
      </c>
      <c r="X1623" t="str">
        <f t="shared" si="50"/>
        <v>Very High</v>
      </c>
      <c r="Y1623" t="str">
        <f>IF(Table2[[#This Row],[total_intl_charge]] &gt; AVERAGE($R$2:$R$4245),"High","Low")</f>
        <v>Low</v>
      </c>
      <c r="Z1623" t="str">
        <f>IF(AND(G1623&gt;AVERAGE(train!$G$2:$G$4251),K1623&gt;AVERAGE(train!$K$2:$K$4251)),"High Day &amp; Eve",IF(AND(G1623&gt;AVERAGE(train!$G$2:$G$4251),K1623&lt;=AVERAGE(train!$K$2:$K$4251)),"High Day Only",IF(AND(G1623&lt;=AVERAGE(train!$G$2:$G$4251),K1623&gt;AVERAGE(train!$K$2:$K$4251)),"High Eve Only","Low Usage")))</f>
        <v>High Day &amp; Eve</v>
      </c>
    </row>
    <row r="1624" spans="1:26">
      <c r="A1624" t="s">
        <v>24</v>
      </c>
      <c r="B1624">
        <v>72</v>
      </c>
      <c r="C1624" t="s">
        <v>21</v>
      </c>
      <c r="D1624" t="s">
        <v>22</v>
      </c>
      <c r="E1624" t="s">
        <v>22</v>
      </c>
      <c r="F1624">
        <v>0</v>
      </c>
      <c r="G1624">
        <v>175.5</v>
      </c>
      <c r="H1624">
        <v>103</v>
      </c>
      <c r="I1624">
        <v>29.84</v>
      </c>
      <c r="J1624">
        <v>132.30000000000001</v>
      </c>
      <c r="K1624">
        <v>120</v>
      </c>
      <c r="L1624">
        <v>11.25</v>
      </c>
      <c r="M1624">
        <v>242.9</v>
      </c>
      <c r="N1624">
        <v>96</v>
      </c>
      <c r="O1624">
        <v>10.93</v>
      </c>
      <c r="P1624">
        <v>11.8</v>
      </c>
      <c r="Q1624">
        <v>3</v>
      </c>
      <c r="R1624">
        <v>3.19</v>
      </c>
      <c r="S1624">
        <v>1</v>
      </c>
      <c r="T1624" t="s">
        <v>22</v>
      </c>
      <c r="U1624">
        <f t="shared" si="51"/>
        <v>0</v>
      </c>
      <c r="V1624">
        <f>IF(Table2[[#This Row],[international_plan]]="yes",1,0)</f>
        <v>0</v>
      </c>
      <c r="W1624">
        <f>IF(Table2[[#This Row],[voice_mail_plan]]="yes",1,0)</f>
        <v>0</v>
      </c>
      <c r="X1624" t="str">
        <f t="shared" si="50"/>
        <v>Low</v>
      </c>
      <c r="Y1624" t="str">
        <f>IF(Table2[[#This Row],[total_intl_charge]] &gt; AVERAGE($R$2:$R$4245),"High","Low")</f>
        <v>High</v>
      </c>
      <c r="Z1624" t="str">
        <f>IF(AND(G1624&gt;AVERAGE(train!$G$2:$G$4251),K1624&gt;AVERAGE(train!$K$2:$K$4251)),"High Day &amp; Eve",IF(AND(G1624&gt;AVERAGE(train!$G$2:$G$4251),K1624&lt;=AVERAGE(train!$K$2:$K$4251)),"High Day Only",IF(AND(G1624&lt;=AVERAGE(train!$G$2:$G$4251),K1624&gt;AVERAGE(train!$K$2:$K$4251)),"High Eve Only","Low Usage")))</f>
        <v>High Eve Only</v>
      </c>
    </row>
    <row r="1625" spans="1:26">
      <c r="A1625" t="s">
        <v>61</v>
      </c>
      <c r="B1625">
        <v>113</v>
      </c>
      <c r="C1625" t="s">
        <v>28</v>
      </c>
      <c r="D1625" t="s">
        <v>22</v>
      </c>
      <c r="E1625" t="s">
        <v>22</v>
      </c>
      <c r="F1625">
        <v>0</v>
      </c>
      <c r="G1625">
        <v>150.1</v>
      </c>
      <c r="H1625">
        <v>120</v>
      </c>
      <c r="I1625">
        <v>25.52</v>
      </c>
      <c r="J1625">
        <v>200.1</v>
      </c>
      <c r="K1625">
        <v>85</v>
      </c>
      <c r="L1625">
        <v>17.010000000000002</v>
      </c>
      <c r="M1625">
        <v>266.7</v>
      </c>
      <c r="N1625">
        <v>105</v>
      </c>
      <c r="O1625">
        <v>12</v>
      </c>
      <c r="P1625">
        <v>11</v>
      </c>
      <c r="Q1625">
        <v>3</v>
      </c>
      <c r="R1625">
        <v>2.97</v>
      </c>
      <c r="S1625">
        <v>2</v>
      </c>
      <c r="T1625" t="s">
        <v>22</v>
      </c>
      <c r="U1625">
        <f t="shared" si="51"/>
        <v>0</v>
      </c>
      <c r="V1625">
        <f>IF(Table2[[#This Row],[international_plan]]="yes",1,0)</f>
        <v>0</v>
      </c>
      <c r="W1625">
        <f>IF(Table2[[#This Row],[voice_mail_plan]]="yes",1,0)</f>
        <v>0</v>
      </c>
      <c r="X1625" t="str">
        <f t="shared" si="50"/>
        <v>High</v>
      </c>
      <c r="Y1625" t="str">
        <f>IF(Table2[[#This Row],[total_intl_charge]] &gt; AVERAGE($R$2:$R$4245),"High","Low")</f>
        <v>High</v>
      </c>
      <c r="Z1625" t="str">
        <f>IF(AND(G1625&gt;AVERAGE(train!$G$2:$G$4251),K1625&gt;AVERAGE(train!$K$2:$K$4251)),"High Day &amp; Eve",IF(AND(G1625&gt;AVERAGE(train!$G$2:$G$4251),K1625&lt;=AVERAGE(train!$K$2:$K$4251)),"High Day Only",IF(AND(G1625&lt;=AVERAGE(train!$G$2:$G$4251),K1625&gt;AVERAGE(train!$K$2:$K$4251)),"High Eve Only","Low Usage")))</f>
        <v>Low Usage</v>
      </c>
    </row>
    <row r="1626" spans="1:26">
      <c r="A1626" t="s">
        <v>75</v>
      </c>
      <c r="B1626">
        <v>177</v>
      </c>
      <c r="C1626" t="s">
        <v>25</v>
      </c>
      <c r="D1626" t="s">
        <v>22</v>
      </c>
      <c r="E1626" t="s">
        <v>22</v>
      </c>
      <c r="F1626">
        <v>0</v>
      </c>
      <c r="G1626">
        <v>189.5</v>
      </c>
      <c r="H1626">
        <v>99</v>
      </c>
      <c r="I1626">
        <v>32.22</v>
      </c>
      <c r="J1626">
        <v>176.3</v>
      </c>
      <c r="K1626">
        <v>117</v>
      </c>
      <c r="L1626">
        <v>14.99</v>
      </c>
      <c r="M1626">
        <v>225.9</v>
      </c>
      <c r="N1626">
        <v>112</v>
      </c>
      <c r="O1626">
        <v>10.17</v>
      </c>
      <c r="P1626">
        <v>14.2</v>
      </c>
      <c r="Q1626">
        <v>2</v>
      </c>
      <c r="R1626">
        <v>3.83</v>
      </c>
      <c r="S1626">
        <v>1</v>
      </c>
      <c r="T1626" t="s">
        <v>22</v>
      </c>
      <c r="U1626">
        <f t="shared" si="51"/>
        <v>0</v>
      </c>
      <c r="V1626">
        <f>IF(Table2[[#This Row],[international_plan]]="yes",1,0)</f>
        <v>0</v>
      </c>
      <c r="W1626">
        <f>IF(Table2[[#This Row],[voice_mail_plan]]="yes",1,0)</f>
        <v>0</v>
      </c>
      <c r="X1626" t="str">
        <f t="shared" si="50"/>
        <v>Very High</v>
      </c>
      <c r="Y1626" t="str">
        <f>IF(Table2[[#This Row],[total_intl_charge]] &gt; AVERAGE($R$2:$R$4245),"High","Low")</f>
        <v>High</v>
      </c>
      <c r="Z1626" t="str">
        <f>IF(AND(G1626&gt;AVERAGE(train!$G$2:$G$4251),K1626&gt;AVERAGE(train!$K$2:$K$4251)),"High Day &amp; Eve",IF(AND(G1626&gt;AVERAGE(train!$G$2:$G$4251),K1626&lt;=AVERAGE(train!$K$2:$K$4251)),"High Day Only",IF(AND(G1626&lt;=AVERAGE(train!$G$2:$G$4251),K1626&gt;AVERAGE(train!$K$2:$K$4251)),"High Eve Only","Low Usage")))</f>
        <v>High Day &amp; Eve</v>
      </c>
    </row>
    <row r="1627" spans="1:26">
      <c r="A1627" t="s">
        <v>59</v>
      </c>
      <c r="B1627">
        <v>100</v>
      </c>
      <c r="C1627" t="s">
        <v>25</v>
      </c>
      <c r="D1627" t="s">
        <v>22</v>
      </c>
      <c r="E1627" t="s">
        <v>22</v>
      </c>
      <c r="F1627">
        <v>0</v>
      </c>
      <c r="G1627">
        <v>70.8</v>
      </c>
      <c r="H1627">
        <v>94</v>
      </c>
      <c r="I1627">
        <v>12.04</v>
      </c>
      <c r="J1627">
        <v>215.6</v>
      </c>
      <c r="K1627">
        <v>102</v>
      </c>
      <c r="L1627">
        <v>18.329999999999998</v>
      </c>
      <c r="M1627">
        <v>230.8</v>
      </c>
      <c r="N1627">
        <v>125</v>
      </c>
      <c r="O1627">
        <v>10.39</v>
      </c>
      <c r="P1627">
        <v>9.5</v>
      </c>
      <c r="Q1627">
        <v>1</v>
      </c>
      <c r="R1627">
        <v>2.57</v>
      </c>
      <c r="S1627">
        <v>6</v>
      </c>
      <c r="T1627" t="s">
        <v>23</v>
      </c>
      <c r="U1627">
        <f t="shared" si="51"/>
        <v>1</v>
      </c>
      <c r="V1627">
        <f>IF(Table2[[#This Row],[international_plan]]="yes",1,0)</f>
        <v>0</v>
      </c>
      <c r="W1627">
        <f>IF(Table2[[#This Row],[voice_mail_plan]]="yes",1,0)</f>
        <v>0</v>
      </c>
      <c r="X1627" t="str">
        <f t="shared" si="50"/>
        <v>Medium</v>
      </c>
      <c r="Y1627" t="str">
        <f>IF(Table2[[#This Row],[total_intl_charge]] &gt; AVERAGE($R$2:$R$4245),"High","Low")</f>
        <v>Low</v>
      </c>
      <c r="Z1627" t="str">
        <f>IF(AND(G1627&gt;AVERAGE(train!$G$2:$G$4251),K1627&gt;AVERAGE(train!$K$2:$K$4251)),"High Day &amp; Eve",IF(AND(G1627&gt;AVERAGE(train!$G$2:$G$4251),K1627&lt;=AVERAGE(train!$K$2:$K$4251)),"High Day Only",IF(AND(G1627&lt;=AVERAGE(train!$G$2:$G$4251),K1627&gt;AVERAGE(train!$K$2:$K$4251)),"High Eve Only","Low Usage")))</f>
        <v>High Eve Only</v>
      </c>
    </row>
    <row r="1628" spans="1:26">
      <c r="A1628" t="s">
        <v>54</v>
      </c>
      <c r="B1628">
        <v>136</v>
      </c>
      <c r="C1628" t="s">
        <v>21</v>
      </c>
      <c r="D1628" t="s">
        <v>22</v>
      </c>
      <c r="E1628" t="s">
        <v>22</v>
      </c>
      <c r="F1628">
        <v>0</v>
      </c>
      <c r="G1628">
        <v>101.7</v>
      </c>
      <c r="H1628">
        <v>105</v>
      </c>
      <c r="I1628">
        <v>17.29</v>
      </c>
      <c r="J1628">
        <v>202.8</v>
      </c>
      <c r="K1628">
        <v>99</v>
      </c>
      <c r="L1628">
        <v>17.239999999999998</v>
      </c>
      <c r="M1628">
        <v>136.19999999999999</v>
      </c>
      <c r="N1628">
        <v>119</v>
      </c>
      <c r="O1628">
        <v>6.13</v>
      </c>
      <c r="P1628">
        <v>9.4</v>
      </c>
      <c r="Q1628">
        <v>6</v>
      </c>
      <c r="R1628">
        <v>2.54</v>
      </c>
      <c r="S1628">
        <v>3</v>
      </c>
      <c r="T1628" t="s">
        <v>22</v>
      </c>
      <c r="U1628">
        <f t="shared" si="51"/>
        <v>0</v>
      </c>
      <c r="V1628">
        <f>IF(Table2[[#This Row],[international_plan]]="yes",1,0)</f>
        <v>0</v>
      </c>
      <c r="W1628">
        <f>IF(Table2[[#This Row],[voice_mail_plan]]="yes",1,0)</f>
        <v>0</v>
      </c>
      <c r="X1628" t="str">
        <f t="shared" si="50"/>
        <v>Very High</v>
      </c>
      <c r="Y1628" t="str">
        <f>IF(Table2[[#This Row],[total_intl_charge]] &gt; AVERAGE($R$2:$R$4245),"High","Low")</f>
        <v>Low</v>
      </c>
      <c r="Z1628" t="str">
        <f>IF(AND(G1628&gt;AVERAGE(train!$G$2:$G$4251),K1628&gt;AVERAGE(train!$K$2:$K$4251)),"High Day &amp; Eve",IF(AND(G1628&gt;AVERAGE(train!$G$2:$G$4251),K1628&lt;=AVERAGE(train!$K$2:$K$4251)),"High Day Only",IF(AND(G1628&lt;=AVERAGE(train!$G$2:$G$4251),K1628&gt;AVERAGE(train!$K$2:$K$4251)),"High Eve Only","Low Usage")))</f>
        <v>Low Usage</v>
      </c>
    </row>
    <row r="1629" spans="1:26">
      <c r="A1629" t="s">
        <v>48</v>
      </c>
      <c r="B1629">
        <v>71</v>
      </c>
      <c r="C1629" t="s">
        <v>21</v>
      </c>
      <c r="D1629" t="s">
        <v>22</v>
      </c>
      <c r="E1629" t="s">
        <v>22</v>
      </c>
      <c r="F1629">
        <v>0</v>
      </c>
      <c r="G1629">
        <v>258.39999999999998</v>
      </c>
      <c r="H1629">
        <v>132</v>
      </c>
      <c r="I1629">
        <v>43.93</v>
      </c>
      <c r="J1629">
        <v>126.8</v>
      </c>
      <c r="K1629">
        <v>119</v>
      </c>
      <c r="L1629">
        <v>10.78</v>
      </c>
      <c r="M1629">
        <v>182.4</v>
      </c>
      <c r="N1629">
        <v>87</v>
      </c>
      <c r="O1629">
        <v>8.2100000000000009</v>
      </c>
      <c r="P1629">
        <v>9.6999999999999993</v>
      </c>
      <c r="Q1629">
        <v>8</v>
      </c>
      <c r="R1629">
        <v>2.62</v>
      </c>
      <c r="S1629">
        <v>4</v>
      </c>
      <c r="T1629" t="s">
        <v>22</v>
      </c>
      <c r="U1629">
        <f t="shared" si="51"/>
        <v>0</v>
      </c>
      <c r="V1629">
        <f>IF(Table2[[#This Row],[international_plan]]="yes",1,0)</f>
        <v>0</v>
      </c>
      <c r="W1629">
        <f>IF(Table2[[#This Row],[voice_mail_plan]]="yes",1,0)</f>
        <v>0</v>
      </c>
      <c r="X1629" t="str">
        <f t="shared" si="50"/>
        <v>Low</v>
      </c>
      <c r="Y1629" t="str">
        <f>IF(Table2[[#This Row],[total_intl_charge]] &gt; AVERAGE($R$2:$R$4245),"High","Low")</f>
        <v>Low</v>
      </c>
      <c r="Z1629" t="str">
        <f>IF(AND(G1629&gt;AVERAGE(train!$G$2:$G$4251),K1629&gt;AVERAGE(train!$K$2:$K$4251)),"High Day &amp; Eve",IF(AND(G1629&gt;AVERAGE(train!$G$2:$G$4251),K1629&lt;=AVERAGE(train!$K$2:$K$4251)),"High Day Only",IF(AND(G1629&lt;=AVERAGE(train!$G$2:$G$4251),K1629&gt;AVERAGE(train!$K$2:$K$4251)),"High Eve Only","Low Usage")))</f>
        <v>High Day &amp; Eve</v>
      </c>
    </row>
    <row r="1630" spans="1:26">
      <c r="A1630" t="s">
        <v>45</v>
      </c>
      <c r="B1630">
        <v>134</v>
      </c>
      <c r="C1630" t="s">
        <v>25</v>
      </c>
      <c r="D1630" t="s">
        <v>22</v>
      </c>
      <c r="E1630" t="s">
        <v>22</v>
      </c>
      <c r="F1630">
        <v>0</v>
      </c>
      <c r="G1630">
        <v>242.4</v>
      </c>
      <c r="H1630">
        <v>126</v>
      </c>
      <c r="I1630">
        <v>41.21</v>
      </c>
      <c r="J1630">
        <v>152.9</v>
      </c>
      <c r="K1630">
        <v>115</v>
      </c>
      <c r="L1630">
        <v>13</v>
      </c>
      <c r="M1630">
        <v>318.3</v>
      </c>
      <c r="N1630">
        <v>115</v>
      </c>
      <c r="O1630">
        <v>14.32</v>
      </c>
      <c r="P1630">
        <v>11.8</v>
      </c>
      <c r="Q1630">
        <v>6</v>
      </c>
      <c r="R1630">
        <v>3.19</v>
      </c>
      <c r="S1630">
        <v>1</v>
      </c>
      <c r="T1630" t="s">
        <v>22</v>
      </c>
      <c r="U1630">
        <f t="shared" si="51"/>
        <v>0</v>
      </c>
      <c r="V1630">
        <f>IF(Table2[[#This Row],[international_plan]]="yes",1,0)</f>
        <v>0</v>
      </c>
      <c r="W1630">
        <f>IF(Table2[[#This Row],[voice_mail_plan]]="yes",1,0)</f>
        <v>0</v>
      </c>
      <c r="X1630" t="str">
        <f t="shared" si="50"/>
        <v>Very High</v>
      </c>
      <c r="Y1630" t="str">
        <f>IF(Table2[[#This Row],[total_intl_charge]] &gt; AVERAGE($R$2:$R$4245),"High","Low")</f>
        <v>High</v>
      </c>
      <c r="Z1630" t="str">
        <f>IF(AND(G1630&gt;AVERAGE(train!$G$2:$G$4251),K1630&gt;AVERAGE(train!$K$2:$K$4251)),"High Day &amp; Eve",IF(AND(G1630&gt;AVERAGE(train!$G$2:$G$4251),K1630&lt;=AVERAGE(train!$K$2:$K$4251)),"High Day Only",IF(AND(G1630&lt;=AVERAGE(train!$G$2:$G$4251),K1630&gt;AVERAGE(train!$K$2:$K$4251)),"High Eve Only","Low Usage")))</f>
        <v>High Day &amp; Eve</v>
      </c>
    </row>
    <row r="1631" spans="1:26">
      <c r="A1631" t="s">
        <v>66</v>
      </c>
      <c r="B1631">
        <v>39</v>
      </c>
      <c r="C1631" t="s">
        <v>25</v>
      </c>
      <c r="D1631" t="s">
        <v>22</v>
      </c>
      <c r="E1631" t="s">
        <v>22</v>
      </c>
      <c r="F1631">
        <v>0</v>
      </c>
      <c r="G1631">
        <v>154.1</v>
      </c>
      <c r="H1631">
        <v>104</v>
      </c>
      <c r="I1631">
        <v>26.2</v>
      </c>
      <c r="J1631">
        <v>204.2</v>
      </c>
      <c r="K1631">
        <v>112</v>
      </c>
      <c r="L1631">
        <v>17.36</v>
      </c>
      <c r="M1631">
        <v>196.2</v>
      </c>
      <c r="N1631">
        <v>92</v>
      </c>
      <c r="O1631">
        <v>8.83</v>
      </c>
      <c r="P1631">
        <v>9.8000000000000007</v>
      </c>
      <c r="Q1631">
        <v>4</v>
      </c>
      <c r="R1631">
        <v>2.65</v>
      </c>
      <c r="S1631">
        <v>2</v>
      </c>
      <c r="T1631" t="s">
        <v>22</v>
      </c>
      <c r="U1631">
        <f t="shared" si="51"/>
        <v>0</v>
      </c>
      <c r="V1631">
        <f>IF(Table2[[#This Row],[international_plan]]="yes",1,0)</f>
        <v>0</v>
      </c>
      <c r="W1631">
        <f>IF(Table2[[#This Row],[voice_mail_plan]]="yes",1,0)</f>
        <v>0</v>
      </c>
      <c r="X1631" t="str">
        <f t="shared" si="50"/>
        <v>Low</v>
      </c>
      <c r="Y1631" t="str">
        <f>IF(Table2[[#This Row],[total_intl_charge]] &gt; AVERAGE($R$2:$R$4245),"High","Low")</f>
        <v>Low</v>
      </c>
      <c r="Z1631" t="str">
        <f>IF(AND(G1631&gt;AVERAGE(train!$G$2:$G$4251),K1631&gt;AVERAGE(train!$K$2:$K$4251)),"High Day &amp; Eve",IF(AND(G1631&gt;AVERAGE(train!$G$2:$G$4251),K1631&lt;=AVERAGE(train!$K$2:$K$4251)),"High Day Only",IF(AND(G1631&lt;=AVERAGE(train!$G$2:$G$4251),K1631&gt;AVERAGE(train!$K$2:$K$4251)),"High Eve Only","Low Usage")))</f>
        <v>High Eve Only</v>
      </c>
    </row>
    <row r="1632" spans="1:26">
      <c r="A1632" t="s">
        <v>26</v>
      </c>
      <c r="B1632">
        <v>110</v>
      </c>
      <c r="C1632" t="s">
        <v>28</v>
      </c>
      <c r="D1632" t="s">
        <v>22</v>
      </c>
      <c r="E1632" t="s">
        <v>22</v>
      </c>
      <c r="F1632">
        <v>0</v>
      </c>
      <c r="G1632">
        <v>188</v>
      </c>
      <c r="H1632">
        <v>127</v>
      </c>
      <c r="I1632">
        <v>31.96</v>
      </c>
      <c r="J1632">
        <v>90.5</v>
      </c>
      <c r="K1632">
        <v>118</v>
      </c>
      <c r="L1632">
        <v>7.69</v>
      </c>
      <c r="M1632">
        <v>150.30000000000001</v>
      </c>
      <c r="N1632">
        <v>64</v>
      </c>
      <c r="O1632">
        <v>6.76</v>
      </c>
      <c r="P1632">
        <v>15.3</v>
      </c>
      <c r="Q1632">
        <v>3</v>
      </c>
      <c r="R1632">
        <v>4.13</v>
      </c>
      <c r="S1632">
        <v>3</v>
      </c>
      <c r="T1632" t="s">
        <v>22</v>
      </c>
      <c r="U1632">
        <f t="shared" si="51"/>
        <v>0</v>
      </c>
      <c r="V1632">
        <f>IF(Table2[[#This Row],[international_plan]]="yes",1,0)</f>
        <v>0</v>
      </c>
      <c r="W1632">
        <f>IF(Table2[[#This Row],[voice_mail_plan]]="yes",1,0)</f>
        <v>0</v>
      </c>
      <c r="X1632" t="str">
        <f t="shared" si="50"/>
        <v>High</v>
      </c>
      <c r="Y1632" t="str">
        <f>IF(Table2[[#This Row],[total_intl_charge]] &gt; AVERAGE($R$2:$R$4245),"High","Low")</f>
        <v>High</v>
      </c>
      <c r="Z1632" t="str">
        <f>IF(AND(G1632&gt;AVERAGE(train!$G$2:$G$4251),K1632&gt;AVERAGE(train!$K$2:$K$4251)),"High Day &amp; Eve",IF(AND(G1632&gt;AVERAGE(train!$G$2:$G$4251),K1632&lt;=AVERAGE(train!$K$2:$K$4251)),"High Day Only",IF(AND(G1632&lt;=AVERAGE(train!$G$2:$G$4251),K1632&gt;AVERAGE(train!$K$2:$K$4251)),"High Eve Only","Low Usage")))</f>
        <v>High Day &amp; Eve</v>
      </c>
    </row>
    <row r="1633" spans="1:26">
      <c r="A1633" t="s">
        <v>71</v>
      </c>
      <c r="B1633">
        <v>102</v>
      </c>
      <c r="C1633" t="s">
        <v>28</v>
      </c>
      <c r="D1633" t="s">
        <v>22</v>
      </c>
      <c r="E1633" t="s">
        <v>22</v>
      </c>
      <c r="F1633">
        <v>0</v>
      </c>
      <c r="G1633">
        <v>103.1</v>
      </c>
      <c r="H1633">
        <v>70</v>
      </c>
      <c r="I1633">
        <v>17.53</v>
      </c>
      <c r="J1633">
        <v>275</v>
      </c>
      <c r="K1633">
        <v>129</v>
      </c>
      <c r="L1633">
        <v>23.38</v>
      </c>
      <c r="M1633">
        <v>141.1</v>
      </c>
      <c r="N1633">
        <v>92</v>
      </c>
      <c r="O1633">
        <v>6.35</v>
      </c>
      <c r="P1633">
        <v>11.2</v>
      </c>
      <c r="Q1633">
        <v>5</v>
      </c>
      <c r="R1633">
        <v>3.02</v>
      </c>
      <c r="S1633">
        <v>1</v>
      </c>
      <c r="T1633" t="s">
        <v>22</v>
      </c>
      <c r="U1633">
        <f t="shared" si="51"/>
        <v>0</v>
      </c>
      <c r="V1633">
        <f>IF(Table2[[#This Row],[international_plan]]="yes",1,0)</f>
        <v>0</v>
      </c>
      <c r="W1633">
        <f>IF(Table2[[#This Row],[voice_mail_plan]]="yes",1,0)</f>
        <v>0</v>
      </c>
      <c r="X1633" t="str">
        <f t="shared" si="50"/>
        <v>High</v>
      </c>
      <c r="Y1633" t="str">
        <f>IF(Table2[[#This Row],[total_intl_charge]] &gt; AVERAGE($R$2:$R$4245),"High","Low")</f>
        <v>High</v>
      </c>
      <c r="Z1633" t="str">
        <f>IF(AND(G1633&gt;AVERAGE(train!$G$2:$G$4251),K1633&gt;AVERAGE(train!$K$2:$K$4251)),"High Day &amp; Eve",IF(AND(G1633&gt;AVERAGE(train!$G$2:$G$4251),K1633&lt;=AVERAGE(train!$K$2:$K$4251)),"High Day Only",IF(AND(G1633&lt;=AVERAGE(train!$G$2:$G$4251),K1633&gt;AVERAGE(train!$K$2:$K$4251)),"High Eve Only","Low Usage")))</f>
        <v>High Eve Only</v>
      </c>
    </row>
    <row r="1634" spans="1:26">
      <c r="A1634" t="s">
        <v>44</v>
      </c>
      <c r="B1634">
        <v>70</v>
      </c>
      <c r="C1634" t="s">
        <v>21</v>
      </c>
      <c r="D1634" t="s">
        <v>22</v>
      </c>
      <c r="E1634" t="s">
        <v>22</v>
      </c>
      <c r="F1634">
        <v>0</v>
      </c>
      <c r="G1634">
        <v>175.4</v>
      </c>
      <c r="H1634">
        <v>130</v>
      </c>
      <c r="I1634">
        <v>29.82</v>
      </c>
      <c r="J1634">
        <v>159.5</v>
      </c>
      <c r="K1634">
        <v>130</v>
      </c>
      <c r="L1634">
        <v>13.56</v>
      </c>
      <c r="M1634">
        <v>260.60000000000002</v>
      </c>
      <c r="N1634">
        <v>96</v>
      </c>
      <c r="O1634">
        <v>11.73</v>
      </c>
      <c r="P1634">
        <v>11.6</v>
      </c>
      <c r="Q1634">
        <v>4</v>
      </c>
      <c r="R1634">
        <v>3.13</v>
      </c>
      <c r="S1634">
        <v>0</v>
      </c>
      <c r="T1634" t="s">
        <v>22</v>
      </c>
      <c r="U1634">
        <f t="shared" si="51"/>
        <v>0</v>
      </c>
      <c r="V1634">
        <f>IF(Table2[[#This Row],[international_plan]]="yes",1,0)</f>
        <v>0</v>
      </c>
      <c r="W1634">
        <f>IF(Table2[[#This Row],[voice_mail_plan]]="yes",1,0)</f>
        <v>0</v>
      </c>
      <c r="X1634" t="str">
        <f t="shared" si="50"/>
        <v>Low</v>
      </c>
      <c r="Y1634" t="str">
        <f>IF(Table2[[#This Row],[total_intl_charge]] &gt; AVERAGE($R$2:$R$4245),"High","Low")</f>
        <v>High</v>
      </c>
      <c r="Z1634" t="str">
        <f>IF(AND(G1634&gt;AVERAGE(train!$G$2:$G$4251),K1634&gt;AVERAGE(train!$K$2:$K$4251)),"High Day &amp; Eve",IF(AND(G1634&gt;AVERAGE(train!$G$2:$G$4251),K1634&lt;=AVERAGE(train!$K$2:$K$4251)),"High Day Only",IF(AND(G1634&lt;=AVERAGE(train!$G$2:$G$4251),K1634&gt;AVERAGE(train!$K$2:$K$4251)),"High Eve Only","Low Usage")))</f>
        <v>High Eve Only</v>
      </c>
    </row>
    <row r="1635" spans="1:26">
      <c r="A1635" t="s">
        <v>36</v>
      </c>
      <c r="B1635">
        <v>142</v>
      </c>
      <c r="C1635" t="s">
        <v>21</v>
      </c>
      <c r="D1635" t="s">
        <v>22</v>
      </c>
      <c r="E1635" t="s">
        <v>22</v>
      </c>
      <c r="F1635">
        <v>0</v>
      </c>
      <c r="G1635">
        <v>145.4</v>
      </c>
      <c r="H1635">
        <v>93</v>
      </c>
      <c r="I1635">
        <v>24.72</v>
      </c>
      <c r="J1635">
        <v>209.1</v>
      </c>
      <c r="K1635">
        <v>98</v>
      </c>
      <c r="L1635">
        <v>17.77</v>
      </c>
      <c r="M1635">
        <v>214</v>
      </c>
      <c r="N1635">
        <v>96</v>
      </c>
      <c r="O1635">
        <v>9.6300000000000008</v>
      </c>
      <c r="P1635">
        <v>10.9</v>
      </c>
      <c r="Q1635">
        <v>1</v>
      </c>
      <c r="R1635">
        <v>2.94</v>
      </c>
      <c r="S1635">
        <v>1</v>
      </c>
      <c r="T1635" t="s">
        <v>22</v>
      </c>
      <c r="U1635">
        <f t="shared" si="51"/>
        <v>0</v>
      </c>
      <c r="V1635">
        <f>IF(Table2[[#This Row],[international_plan]]="yes",1,0)</f>
        <v>0</v>
      </c>
      <c r="W1635">
        <f>IF(Table2[[#This Row],[voice_mail_plan]]="yes",1,0)</f>
        <v>0</v>
      </c>
      <c r="X1635" t="str">
        <f t="shared" si="50"/>
        <v>Very High</v>
      </c>
      <c r="Y1635" t="str">
        <f>IF(Table2[[#This Row],[total_intl_charge]] &gt; AVERAGE($R$2:$R$4245),"High","Low")</f>
        <v>High</v>
      </c>
      <c r="Z1635" t="str">
        <f>IF(AND(G1635&gt;AVERAGE(train!$G$2:$G$4251),K1635&gt;AVERAGE(train!$K$2:$K$4251)),"High Day &amp; Eve",IF(AND(G1635&gt;AVERAGE(train!$G$2:$G$4251),K1635&lt;=AVERAGE(train!$K$2:$K$4251)),"High Day Only",IF(AND(G1635&lt;=AVERAGE(train!$G$2:$G$4251),K1635&gt;AVERAGE(train!$K$2:$K$4251)),"High Eve Only","Low Usage")))</f>
        <v>Low Usage</v>
      </c>
    </row>
    <row r="1636" spans="1:26">
      <c r="A1636" t="s">
        <v>54</v>
      </c>
      <c r="B1636">
        <v>81</v>
      </c>
      <c r="C1636" t="s">
        <v>28</v>
      </c>
      <c r="D1636" t="s">
        <v>23</v>
      </c>
      <c r="E1636" t="s">
        <v>22</v>
      </c>
      <c r="F1636">
        <v>0</v>
      </c>
      <c r="G1636">
        <v>250.6</v>
      </c>
      <c r="H1636">
        <v>85</v>
      </c>
      <c r="I1636">
        <v>42.6</v>
      </c>
      <c r="J1636">
        <v>187.9</v>
      </c>
      <c r="K1636">
        <v>50</v>
      </c>
      <c r="L1636">
        <v>15.97</v>
      </c>
      <c r="M1636">
        <v>120.3</v>
      </c>
      <c r="N1636">
        <v>131</v>
      </c>
      <c r="O1636">
        <v>5.41</v>
      </c>
      <c r="P1636">
        <v>7.8</v>
      </c>
      <c r="Q1636">
        <v>5</v>
      </c>
      <c r="R1636">
        <v>2.11</v>
      </c>
      <c r="S1636">
        <v>1</v>
      </c>
      <c r="T1636" t="s">
        <v>22</v>
      </c>
      <c r="U1636">
        <f t="shared" si="51"/>
        <v>0</v>
      </c>
      <c r="V1636">
        <f>IF(Table2[[#This Row],[international_plan]]="yes",1,0)</f>
        <v>1</v>
      </c>
      <c r="W1636">
        <f>IF(Table2[[#This Row],[voice_mail_plan]]="yes",1,0)</f>
        <v>0</v>
      </c>
      <c r="X1636" t="str">
        <f t="shared" si="50"/>
        <v>Medium</v>
      </c>
      <c r="Y1636" t="str">
        <f>IF(Table2[[#This Row],[total_intl_charge]] &gt; AVERAGE($R$2:$R$4245),"High","Low")</f>
        <v>Low</v>
      </c>
      <c r="Z1636" t="str">
        <f>IF(AND(G1636&gt;AVERAGE(train!$G$2:$G$4251),K1636&gt;AVERAGE(train!$K$2:$K$4251)),"High Day &amp; Eve",IF(AND(G1636&gt;AVERAGE(train!$G$2:$G$4251),K1636&lt;=AVERAGE(train!$K$2:$K$4251)),"High Day Only",IF(AND(G1636&lt;=AVERAGE(train!$G$2:$G$4251),K1636&gt;AVERAGE(train!$K$2:$K$4251)),"High Eve Only","Low Usage")))</f>
        <v>High Day Only</v>
      </c>
    </row>
    <row r="1637" spans="1:26">
      <c r="A1637" t="s">
        <v>33</v>
      </c>
      <c r="B1637">
        <v>17</v>
      </c>
      <c r="C1637" t="s">
        <v>21</v>
      </c>
      <c r="D1637" t="s">
        <v>22</v>
      </c>
      <c r="E1637" t="s">
        <v>22</v>
      </c>
      <c r="F1637">
        <v>0</v>
      </c>
      <c r="G1637">
        <v>161.5</v>
      </c>
      <c r="H1637">
        <v>123</v>
      </c>
      <c r="I1637">
        <v>27.46</v>
      </c>
      <c r="J1637">
        <v>214.2</v>
      </c>
      <c r="K1637">
        <v>81</v>
      </c>
      <c r="L1637">
        <v>18.21</v>
      </c>
      <c r="M1637">
        <v>315</v>
      </c>
      <c r="N1637">
        <v>106</v>
      </c>
      <c r="O1637">
        <v>14.18</v>
      </c>
      <c r="P1637">
        <v>8.6</v>
      </c>
      <c r="Q1637">
        <v>5</v>
      </c>
      <c r="R1637">
        <v>2.3199999999999998</v>
      </c>
      <c r="S1637">
        <v>1</v>
      </c>
      <c r="T1637" t="s">
        <v>22</v>
      </c>
      <c r="U1637">
        <f t="shared" si="51"/>
        <v>0</v>
      </c>
      <c r="V1637">
        <f>IF(Table2[[#This Row],[international_plan]]="yes",1,0)</f>
        <v>0</v>
      </c>
      <c r="W1637">
        <f>IF(Table2[[#This Row],[voice_mail_plan]]="yes",1,0)</f>
        <v>0</v>
      </c>
      <c r="X1637" t="str">
        <f t="shared" si="50"/>
        <v>Low</v>
      </c>
      <c r="Y1637" t="str">
        <f>IF(Table2[[#This Row],[total_intl_charge]] &gt; AVERAGE($R$2:$R$4245),"High","Low")</f>
        <v>Low</v>
      </c>
      <c r="Z1637" t="str">
        <f>IF(AND(G1637&gt;AVERAGE(train!$G$2:$G$4251),K1637&gt;AVERAGE(train!$K$2:$K$4251)),"High Day &amp; Eve",IF(AND(G1637&gt;AVERAGE(train!$G$2:$G$4251),K1637&lt;=AVERAGE(train!$K$2:$K$4251)),"High Day Only",IF(AND(G1637&lt;=AVERAGE(train!$G$2:$G$4251),K1637&gt;AVERAGE(train!$K$2:$K$4251)),"High Eve Only","Low Usage")))</f>
        <v>Low Usage</v>
      </c>
    </row>
    <row r="1638" spans="1:26">
      <c r="A1638" t="s">
        <v>73</v>
      </c>
      <c r="B1638">
        <v>119</v>
      </c>
      <c r="C1638" t="s">
        <v>25</v>
      </c>
      <c r="D1638" t="s">
        <v>22</v>
      </c>
      <c r="E1638" t="s">
        <v>22</v>
      </c>
      <c r="F1638">
        <v>0</v>
      </c>
      <c r="G1638">
        <v>260.10000000000002</v>
      </c>
      <c r="H1638">
        <v>101</v>
      </c>
      <c r="I1638">
        <v>44.22</v>
      </c>
      <c r="J1638">
        <v>256.5</v>
      </c>
      <c r="K1638">
        <v>68</v>
      </c>
      <c r="L1638">
        <v>21.8</v>
      </c>
      <c r="M1638">
        <v>229.1</v>
      </c>
      <c r="N1638">
        <v>89</v>
      </c>
      <c r="O1638">
        <v>10.31</v>
      </c>
      <c r="P1638">
        <v>10</v>
      </c>
      <c r="Q1638">
        <v>2</v>
      </c>
      <c r="R1638">
        <v>2.7</v>
      </c>
      <c r="S1638">
        <v>1</v>
      </c>
      <c r="T1638" t="s">
        <v>23</v>
      </c>
      <c r="U1638">
        <f t="shared" si="51"/>
        <v>1</v>
      </c>
      <c r="V1638">
        <f>IF(Table2[[#This Row],[international_plan]]="yes",1,0)</f>
        <v>0</v>
      </c>
      <c r="W1638">
        <f>IF(Table2[[#This Row],[voice_mail_plan]]="yes",1,0)</f>
        <v>0</v>
      </c>
      <c r="X1638" t="str">
        <f t="shared" si="50"/>
        <v>High</v>
      </c>
      <c r="Y1638" t="str">
        <f>IF(Table2[[#This Row],[total_intl_charge]] &gt; AVERAGE($R$2:$R$4245),"High","Low")</f>
        <v>Low</v>
      </c>
      <c r="Z1638" t="str">
        <f>IF(AND(G1638&gt;AVERAGE(train!$G$2:$G$4251),K1638&gt;AVERAGE(train!$K$2:$K$4251)),"High Day &amp; Eve",IF(AND(G1638&gt;AVERAGE(train!$G$2:$G$4251),K1638&lt;=AVERAGE(train!$K$2:$K$4251)),"High Day Only",IF(AND(G1638&lt;=AVERAGE(train!$G$2:$G$4251),K1638&gt;AVERAGE(train!$K$2:$K$4251)),"High Eve Only","Low Usage")))</f>
        <v>High Day Only</v>
      </c>
    </row>
    <row r="1639" spans="1:26">
      <c r="A1639" t="s">
        <v>45</v>
      </c>
      <c r="B1639">
        <v>105</v>
      </c>
      <c r="C1639" t="s">
        <v>21</v>
      </c>
      <c r="D1639" t="s">
        <v>22</v>
      </c>
      <c r="E1639" t="s">
        <v>22</v>
      </c>
      <c r="F1639">
        <v>0</v>
      </c>
      <c r="G1639">
        <v>281.3</v>
      </c>
      <c r="H1639">
        <v>124</v>
      </c>
      <c r="I1639">
        <v>47.82</v>
      </c>
      <c r="J1639">
        <v>301.5</v>
      </c>
      <c r="K1639">
        <v>96</v>
      </c>
      <c r="L1639">
        <v>25.63</v>
      </c>
      <c r="M1639">
        <v>202.8</v>
      </c>
      <c r="N1639">
        <v>109</v>
      </c>
      <c r="O1639">
        <v>9.1300000000000008</v>
      </c>
      <c r="P1639">
        <v>8.6999999999999993</v>
      </c>
      <c r="Q1639">
        <v>3</v>
      </c>
      <c r="R1639">
        <v>2.35</v>
      </c>
      <c r="S1639">
        <v>0</v>
      </c>
      <c r="T1639" t="s">
        <v>23</v>
      </c>
      <c r="U1639">
        <f t="shared" si="51"/>
        <v>1</v>
      </c>
      <c r="V1639">
        <f>IF(Table2[[#This Row],[international_plan]]="yes",1,0)</f>
        <v>0</v>
      </c>
      <c r="W1639">
        <f>IF(Table2[[#This Row],[voice_mail_plan]]="yes",1,0)</f>
        <v>0</v>
      </c>
      <c r="X1639" t="str">
        <f t="shared" si="50"/>
        <v>High</v>
      </c>
      <c r="Y1639" t="str">
        <f>IF(Table2[[#This Row],[total_intl_charge]] &gt; AVERAGE($R$2:$R$4245),"High","Low")</f>
        <v>Low</v>
      </c>
      <c r="Z1639" t="str">
        <f>IF(AND(G1639&gt;AVERAGE(train!$G$2:$G$4251),K1639&gt;AVERAGE(train!$K$2:$K$4251)),"High Day &amp; Eve",IF(AND(G1639&gt;AVERAGE(train!$G$2:$G$4251),K1639&lt;=AVERAGE(train!$K$2:$K$4251)),"High Day Only",IF(AND(G1639&lt;=AVERAGE(train!$G$2:$G$4251),K1639&gt;AVERAGE(train!$K$2:$K$4251)),"High Eve Only","Low Usage")))</f>
        <v>High Day Only</v>
      </c>
    </row>
    <row r="1640" spans="1:26">
      <c r="A1640" t="s">
        <v>49</v>
      </c>
      <c r="B1640">
        <v>108</v>
      </c>
      <c r="C1640" t="s">
        <v>21</v>
      </c>
      <c r="D1640" t="s">
        <v>23</v>
      </c>
      <c r="E1640" t="s">
        <v>23</v>
      </c>
      <c r="F1640">
        <v>42</v>
      </c>
      <c r="G1640">
        <v>130.1</v>
      </c>
      <c r="H1640">
        <v>90</v>
      </c>
      <c r="I1640">
        <v>22.12</v>
      </c>
      <c r="J1640">
        <v>167</v>
      </c>
      <c r="K1640">
        <v>128</v>
      </c>
      <c r="L1640">
        <v>14.2</v>
      </c>
      <c r="M1640">
        <v>244.7</v>
      </c>
      <c r="N1640">
        <v>80</v>
      </c>
      <c r="O1640">
        <v>11.01</v>
      </c>
      <c r="P1640">
        <v>13.6</v>
      </c>
      <c r="Q1640">
        <v>5</v>
      </c>
      <c r="R1640">
        <v>3.67</v>
      </c>
      <c r="S1640">
        <v>3</v>
      </c>
      <c r="T1640" t="s">
        <v>23</v>
      </c>
      <c r="U1640">
        <f t="shared" si="51"/>
        <v>1</v>
      </c>
      <c r="V1640">
        <f>IF(Table2[[#This Row],[international_plan]]="yes",1,0)</f>
        <v>1</v>
      </c>
      <c r="W1640">
        <f>IF(Table2[[#This Row],[voice_mail_plan]]="yes",1,0)</f>
        <v>1</v>
      </c>
      <c r="X1640" t="str">
        <f t="shared" si="50"/>
        <v>High</v>
      </c>
      <c r="Y1640" t="str">
        <f>IF(Table2[[#This Row],[total_intl_charge]] &gt; AVERAGE($R$2:$R$4245),"High","Low")</f>
        <v>High</v>
      </c>
      <c r="Z1640" t="str">
        <f>IF(AND(G1640&gt;AVERAGE(train!$G$2:$G$4251),K1640&gt;AVERAGE(train!$K$2:$K$4251)),"High Day &amp; Eve",IF(AND(G1640&gt;AVERAGE(train!$G$2:$G$4251),K1640&lt;=AVERAGE(train!$K$2:$K$4251)),"High Day Only",IF(AND(G1640&lt;=AVERAGE(train!$G$2:$G$4251),K1640&gt;AVERAGE(train!$K$2:$K$4251)),"High Eve Only","Low Usage")))</f>
        <v>High Eve Only</v>
      </c>
    </row>
    <row r="1641" spans="1:26">
      <c r="A1641" t="s">
        <v>38</v>
      </c>
      <c r="B1641">
        <v>90</v>
      </c>
      <c r="C1641" t="s">
        <v>21</v>
      </c>
      <c r="D1641" t="s">
        <v>22</v>
      </c>
      <c r="E1641" t="s">
        <v>22</v>
      </c>
      <c r="F1641">
        <v>0</v>
      </c>
      <c r="G1641">
        <v>102</v>
      </c>
      <c r="H1641">
        <v>118</v>
      </c>
      <c r="I1641">
        <v>17.34</v>
      </c>
      <c r="J1641">
        <v>113.3</v>
      </c>
      <c r="K1641">
        <v>134</v>
      </c>
      <c r="L1641">
        <v>9.6300000000000008</v>
      </c>
      <c r="M1641">
        <v>188.6</v>
      </c>
      <c r="N1641">
        <v>105</v>
      </c>
      <c r="O1641">
        <v>8.49</v>
      </c>
      <c r="P1641">
        <v>11.4</v>
      </c>
      <c r="Q1641">
        <v>3</v>
      </c>
      <c r="R1641">
        <v>3.08</v>
      </c>
      <c r="S1641">
        <v>2</v>
      </c>
      <c r="T1641" t="s">
        <v>22</v>
      </c>
      <c r="U1641">
        <f t="shared" si="51"/>
        <v>0</v>
      </c>
      <c r="V1641">
        <f>IF(Table2[[#This Row],[international_plan]]="yes",1,0)</f>
        <v>0</v>
      </c>
      <c r="W1641">
        <f>IF(Table2[[#This Row],[voice_mail_plan]]="yes",1,0)</f>
        <v>0</v>
      </c>
      <c r="X1641" t="str">
        <f t="shared" si="50"/>
        <v>Medium</v>
      </c>
      <c r="Y1641" t="str">
        <f>IF(Table2[[#This Row],[total_intl_charge]] &gt; AVERAGE($R$2:$R$4245),"High","Low")</f>
        <v>High</v>
      </c>
      <c r="Z1641" t="str">
        <f>IF(AND(G1641&gt;AVERAGE(train!$G$2:$G$4251),K1641&gt;AVERAGE(train!$K$2:$K$4251)),"High Day &amp; Eve",IF(AND(G1641&gt;AVERAGE(train!$G$2:$G$4251),K1641&lt;=AVERAGE(train!$K$2:$K$4251)),"High Day Only",IF(AND(G1641&lt;=AVERAGE(train!$G$2:$G$4251),K1641&gt;AVERAGE(train!$K$2:$K$4251)),"High Eve Only","Low Usage")))</f>
        <v>High Eve Only</v>
      </c>
    </row>
    <row r="1642" spans="1:26">
      <c r="A1642" t="s">
        <v>32</v>
      </c>
      <c r="B1642">
        <v>100</v>
      </c>
      <c r="C1642" t="s">
        <v>21</v>
      </c>
      <c r="D1642" t="s">
        <v>22</v>
      </c>
      <c r="E1642" t="s">
        <v>23</v>
      </c>
      <c r="F1642">
        <v>33</v>
      </c>
      <c r="G1642">
        <v>218.7</v>
      </c>
      <c r="H1642">
        <v>104</v>
      </c>
      <c r="I1642">
        <v>37.18</v>
      </c>
      <c r="J1642">
        <v>155</v>
      </c>
      <c r="K1642">
        <v>144</v>
      </c>
      <c r="L1642">
        <v>13.18</v>
      </c>
      <c r="M1642">
        <v>99</v>
      </c>
      <c r="N1642">
        <v>117</v>
      </c>
      <c r="O1642">
        <v>4.46</v>
      </c>
      <c r="P1642">
        <v>12.1</v>
      </c>
      <c r="Q1642">
        <v>4</v>
      </c>
      <c r="R1642">
        <v>3.27</v>
      </c>
      <c r="S1642">
        <v>1</v>
      </c>
      <c r="T1642" t="s">
        <v>22</v>
      </c>
      <c r="U1642">
        <f t="shared" si="51"/>
        <v>0</v>
      </c>
      <c r="V1642">
        <f>IF(Table2[[#This Row],[international_plan]]="yes",1,0)</f>
        <v>0</v>
      </c>
      <c r="W1642">
        <f>IF(Table2[[#This Row],[voice_mail_plan]]="yes",1,0)</f>
        <v>1</v>
      </c>
      <c r="X1642" t="str">
        <f t="shared" si="50"/>
        <v>Medium</v>
      </c>
      <c r="Y1642" t="str">
        <f>IF(Table2[[#This Row],[total_intl_charge]] &gt; AVERAGE($R$2:$R$4245),"High","Low")</f>
        <v>High</v>
      </c>
      <c r="Z1642" t="str">
        <f>IF(AND(G1642&gt;AVERAGE(train!$G$2:$G$4251),K1642&gt;AVERAGE(train!$K$2:$K$4251)),"High Day &amp; Eve",IF(AND(G1642&gt;AVERAGE(train!$G$2:$G$4251),K1642&lt;=AVERAGE(train!$K$2:$K$4251)),"High Day Only",IF(AND(G1642&lt;=AVERAGE(train!$G$2:$G$4251),K1642&gt;AVERAGE(train!$K$2:$K$4251)),"High Eve Only","Low Usage")))</f>
        <v>High Day &amp; Eve</v>
      </c>
    </row>
    <row r="1643" spans="1:26">
      <c r="A1643" t="s">
        <v>52</v>
      </c>
      <c r="B1643">
        <v>155</v>
      </c>
      <c r="C1643" t="s">
        <v>25</v>
      </c>
      <c r="D1643" t="s">
        <v>22</v>
      </c>
      <c r="E1643" t="s">
        <v>23</v>
      </c>
      <c r="F1643">
        <v>30</v>
      </c>
      <c r="G1643">
        <v>128.5</v>
      </c>
      <c r="H1643">
        <v>86</v>
      </c>
      <c r="I1643">
        <v>21.85</v>
      </c>
      <c r="J1643">
        <v>188.4</v>
      </c>
      <c r="K1643">
        <v>91</v>
      </c>
      <c r="L1643">
        <v>16.010000000000002</v>
      </c>
      <c r="M1643">
        <v>254.4</v>
      </c>
      <c r="N1643">
        <v>85</v>
      </c>
      <c r="O1643">
        <v>11.45</v>
      </c>
      <c r="P1643">
        <v>6.8</v>
      </c>
      <c r="Q1643">
        <v>6</v>
      </c>
      <c r="R1643">
        <v>1.84</v>
      </c>
      <c r="S1643">
        <v>1</v>
      </c>
      <c r="T1643" t="s">
        <v>22</v>
      </c>
      <c r="U1643">
        <f t="shared" si="51"/>
        <v>0</v>
      </c>
      <c r="V1643">
        <f>IF(Table2[[#This Row],[international_plan]]="yes",1,0)</f>
        <v>0</v>
      </c>
      <c r="W1643">
        <f>IF(Table2[[#This Row],[voice_mail_plan]]="yes",1,0)</f>
        <v>1</v>
      </c>
      <c r="X1643" t="str">
        <f t="shared" si="50"/>
        <v>Very High</v>
      </c>
      <c r="Y1643" t="str">
        <f>IF(Table2[[#This Row],[total_intl_charge]] &gt; AVERAGE($R$2:$R$4245),"High","Low")</f>
        <v>Low</v>
      </c>
      <c r="Z1643" t="str">
        <f>IF(AND(G1643&gt;AVERAGE(train!$G$2:$G$4251),K1643&gt;AVERAGE(train!$K$2:$K$4251)),"High Day &amp; Eve",IF(AND(G1643&gt;AVERAGE(train!$G$2:$G$4251),K1643&lt;=AVERAGE(train!$K$2:$K$4251)),"High Day Only",IF(AND(G1643&lt;=AVERAGE(train!$G$2:$G$4251),K1643&gt;AVERAGE(train!$K$2:$K$4251)),"High Eve Only","Low Usage")))</f>
        <v>Low Usage</v>
      </c>
    </row>
    <row r="1644" spans="1:26">
      <c r="A1644" t="s">
        <v>42</v>
      </c>
      <c r="B1644">
        <v>113</v>
      </c>
      <c r="C1644" t="s">
        <v>28</v>
      </c>
      <c r="D1644" t="s">
        <v>22</v>
      </c>
      <c r="E1644" t="s">
        <v>22</v>
      </c>
      <c r="F1644">
        <v>0</v>
      </c>
      <c r="G1644">
        <v>128.69999999999999</v>
      </c>
      <c r="H1644">
        <v>100</v>
      </c>
      <c r="I1644">
        <v>21.88</v>
      </c>
      <c r="J1644">
        <v>227.1</v>
      </c>
      <c r="K1644">
        <v>67</v>
      </c>
      <c r="L1644">
        <v>19.3</v>
      </c>
      <c r="M1644">
        <v>178.1</v>
      </c>
      <c r="N1644">
        <v>135</v>
      </c>
      <c r="O1644">
        <v>8.01</v>
      </c>
      <c r="P1644">
        <v>9.1999999999999993</v>
      </c>
      <c r="Q1644">
        <v>4</v>
      </c>
      <c r="R1644">
        <v>2.48</v>
      </c>
      <c r="S1644">
        <v>2</v>
      </c>
      <c r="T1644" t="s">
        <v>23</v>
      </c>
      <c r="U1644">
        <f t="shared" si="51"/>
        <v>1</v>
      </c>
      <c r="V1644">
        <f>IF(Table2[[#This Row],[international_plan]]="yes",1,0)</f>
        <v>0</v>
      </c>
      <c r="W1644">
        <f>IF(Table2[[#This Row],[voice_mail_plan]]="yes",1,0)</f>
        <v>0</v>
      </c>
      <c r="X1644" t="str">
        <f t="shared" si="50"/>
        <v>High</v>
      </c>
      <c r="Y1644" t="str">
        <f>IF(Table2[[#This Row],[total_intl_charge]] &gt; AVERAGE($R$2:$R$4245),"High","Low")</f>
        <v>Low</v>
      </c>
      <c r="Z1644" t="str">
        <f>IF(AND(G1644&gt;AVERAGE(train!$G$2:$G$4251),K1644&gt;AVERAGE(train!$K$2:$K$4251)),"High Day &amp; Eve",IF(AND(G1644&gt;AVERAGE(train!$G$2:$G$4251),K1644&lt;=AVERAGE(train!$K$2:$K$4251)),"High Day Only",IF(AND(G1644&lt;=AVERAGE(train!$G$2:$G$4251),K1644&gt;AVERAGE(train!$K$2:$K$4251)),"High Eve Only","Low Usage")))</f>
        <v>Low Usage</v>
      </c>
    </row>
    <row r="1645" spans="1:26">
      <c r="A1645" t="s">
        <v>51</v>
      </c>
      <c r="B1645">
        <v>123</v>
      </c>
      <c r="C1645" t="s">
        <v>21</v>
      </c>
      <c r="D1645" t="s">
        <v>22</v>
      </c>
      <c r="E1645" t="s">
        <v>22</v>
      </c>
      <c r="F1645">
        <v>0</v>
      </c>
      <c r="G1645">
        <v>172.2</v>
      </c>
      <c r="H1645">
        <v>92</v>
      </c>
      <c r="I1645">
        <v>29.27</v>
      </c>
      <c r="J1645">
        <v>162.6</v>
      </c>
      <c r="K1645">
        <v>76</v>
      </c>
      <c r="L1645">
        <v>13.82</v>
      </c>
      <c r="M1645">
        <v>250.3</v>
      </c>
      <c r="N1645">
        <v>101</v>
      </c>
      <c r="O1645">
        <v>11.26</v>
      </c>
      <c r="P1645">
        <v>8.6999999999999993</v>
      </c>
      <c r="Q1645">
        <v>4</v>
      </c>
      <c r="R1645">
        <v>2.35</v>
      </c>
      <c r="S1645">
        <v>1</v>
      </c>
      <c r="T1645" t="s">
        <v>22</v>
      </c>
      <c r="U1645">
        <f t="shared" si="51"/>
        <v>0</v>
      </c>
      <c r="V1645">
        <f>IF(Table2[[#This Row],[international_plan]]="yes",1,0)</f>
        <v>0</v>
      </c>
      <c r="W1645">
        <f>IF(Table2[[#This Row],[voice_mail_plan]]="yes",1,0)</f>
        <v>0</v>
      </c>
      <c r="X1645" t="str">
        <f t="shared" si="50"/>
        <v>High</v>
      </c>
      <c r="Y1645" t="str">
        <f>IF(Table2[[#This Row],[total_intl_charge]] &gt; AVERAGE($R$2:$R$4245),"High","Low")</f>
        <v>Low</v>
      </c>
      <c r="Z1645" t="str">
        <f>IF(AND(G1645&gt;AVERAGE(train!$G$2:$G$4251),K1645&gt;AVERAGE(train!$K$2:$K$4251)),"High Day &amp; Eve",IF(AND(G1645&gt;AVERAGE(train!$G$2:$G$4251),K1645&lt;=AVERAGE(train!$K$2:$K$4251)),"High Day Only",IF(AND(G1645&lt;=AVERAGE(train!$G$2:$G$4251),K1645&gt;AVERAGE(train!$K$2:$K$4251)),"High Eve Only","Low Usage")))</f>
        <v>Low Usage</v>
      </c>
    </row>
    <row r="1646" spans="1:26">
      <c r="A1646" t="s">
        <v>29</v>
      </c>
      <c r="B1646">
        <v>42</v>
      </c>
      <c r="C1646" t="s">
        <v>21</v>
      </c>
      <c r="D1646" t="s">
        <v>22</v>
      </c>
      <c r="E1646" t="s">
        <v>22</v>
      </c>
      <c r="F1646">
        <v>0</v>
      </c>
      <c r="G1646">
        <v>184.5</v>
      </c>
      <c r="H1646">
        <v>98</v>
      </c>
      <c r="I1646">
        <v>31.37</v>
      </c>
      <c r="J1646">
        <v>200.5</v>
      </c>
      <c r="K1646">
        <v>93</v>
      </c>
      <c r="L1646">
        <v>17.04</v>
      </c>
      <c r="M1646">
        <v>279.2</v>
      </c>
      <c r="N1646">
        <v>91</v>
      </c>
      <c r="O1646">
        <v>12.56</v>
      </c>
      <c r="P1646">
        <v>8.8000000000000007</v>
      </c>
      <c r="Q1646">
        <v>3</v>
      </c>
      <c r="R1646">
        <v>2.38</v>
      </c>
      <c r="S1646">
        <v>2</v>
      </c>
      <c r="T1646" t="s">
        <v>22</v>
      </c>
      <c r="U1646">
        <f t="shared" si="51"/>
        <v>0</v>
      </c>
      <c r="V1646">
        <f>IF(Table2[[#This Row],[international_plan]]="yes",1,0)</f>
        <v>0</v>
      </c>
      <c r="W1646">
        <f>IF(Table2[[#This Row],[voice_mail_plan]]="yes",1,0)</f>
        <v>0</v>
      </c>
      <c r="X1646" t="str">
        <f t="shared" si="50"/>
        <v>Low</v>
      </c>
      <c r="Y1646" t="str">
        <f>IF(Table2[[#This Row],[total_intl_charge]] &gt; AVERAGE($R$2:$R$4245),"High","Low")</f>
        <v>Low</v>
      </c>
      <c r="Z1646" t="str">
        <f>IF(AND(G1646&gt;AVERAGE(train!$G$2:$G$4251),K1646&gt;AVERAGE(train!$K$2:$K$4251)),"High Day &amp; Eve",IF(AND(G1646&gt;AVERAGE(train!$G$2:$G$4251),K1646&lt;=AVERAGE(train!$K$2:$K$4251)),"High Day Only",IF(AND(G1646&lt;=AVERAGE(train!$G$2:$G$4251),K1646&gt;AVERAGE(train!$K$2:$K$4251)),"High Eve Only","Low Usage")))</f>
        <v>High Day Only</v>
      </c>
    </row>
    <row r="1647" spans="1:26">
      <c r="A1647" t="s">
        <v>62</v>
      </c>
      <c r="B1647">
        <v>125</v>
      </c>
      <c r="C1647" t="s">
        <v>28</v>
      </c>
      <c r="D1647" t="s">
        <v>22</v>
      </c>
      <c r="E1647" t="s">
        <v>22</v>
      </c>
      <c r="F1647">
        <v>0</v>
      </c>
      <c r="G1647">
        <v>168.6</v>
      </c>
      <c r="H1647">
        <v>99</v>
      </c>
      <c r="I1647">
        <v>28.66</v>
      </c>
      <c r="J1647">
        <v>175.6</v>
      </c>
      <c r="K1647">
        <v>107</v>
      </c>
      <c r="L1647">
        <v>14.93</v>
      </c>
      <c r="M1647">
        <v>243.3</v>
      </c>
      <c r="N1647">
        <v>92</v>
      </c>
      <c r="O1647">
        <v>10.95</v>
      </c>
      <c r="P1647">
        <v>10.9</v>
      </c>
      <c r="Q1647">
        <v>7</v>
      </c>
      <c r="R1647">
        <v>2.94</v>
      </c>
      <c r="S1647">
        <v>0</v>
      </c>
      <c r="T1647" t="s">
        <v>22</v>
      </c>
      <c r="U1647">
        <f t="shared" si="51"/>
        <v>0</v>
      </c>
      <c r="V1647">
        <f>IF(Table2[[#This Row],[international_plan]]="yes",1,0)</f>
        <v>0</v>
      </c>
      <c r="W1647">
        <f>IF(Table2[[#This Row],[voice_mail_plan]]="yes",1,0)</f>
        <v>0</v>
      </c>
      <c r="X1647" t="str">
        <f t="shared" si="50"/>
        <v>High</v>
      </c>
      <c r="Y1647" t="str">
        <f>IF(Table2[[#This Row],[total_intl_charge]] &gt; AVERAGE($R$2:$R$4245),"High","Low")</f>
        <v>High</v>
      </c>
      <c r="Z1647" t="str">
        <f>IF(AND(G1647&gt;AVERAGE(train!$G$2:$G$4251),K1647&gt;AVERAGE(train!$K$2:$K$4251)),"High Day &amp; Eve",IF(AND(G1647&gt;AVERAGE(train!$G$2:$G$4251),K1647&lt;=AVERAGE(train!$K$2:$K$4251)),"High Day Only",IF(AND(G1647&lt;=AVERAGE(train!$G$2:$G$4251),K1647&gt;AVERAGE(train!$K$2:$K$4251)),"High Eve Only","Low Usage")))</f>
        <v>High Eve Only</v>
      </c>
    </row>
    <row r="1648" spans="1:26">
      <c r="A1648" t="s">
        <v>45</v>
      </c>
      <c r="B1648">
        <v>131</v>
      </c>
      <c r="C1648" t="s">
        <v>21</v>
      </c>
      <c r="D1648" t="s">
        <v>22</v>
      </c>
      <c r="E1648" t="s">
        <v>23</v>
      </c>
      <c r="F1648">
        <v>30</v>
      </c>
      <c r="G1648">
        <v>174</v>
      </c>
      <c r="H1648">
        <v>118</v>
      </c>
      <c r="I1648">
        <v>29.58</v>
      </c>
      <c r="J1648">
        <v>205.3</v>
      </c>
      <c r="K1648">
        <v>81</v>
      </c>
      <c r="L1648">
        <v>17.45</v>
      </c>
      <c r="M1648">
        <v>218.2</v>
      </c>
      <c r="N1648">
        <v>90</v>
      </c>
      <c r="O1648">
        <v>9.82</v>
      </c>
      <c r="P1648">
        <v>6.7</v>
      </c>
      <c r="Q1648">
        <v>3</v>
      </c>
      <c r="R1648">
        <v>1.81</v>
      </c>
      <c r="S1648">
        <v>1</v>
      </c>
      <c r="T1648" t="s">
        <v>22</v>
      </c>
      <c r="U1648">
        <f t="shared" si="51"/>
        <v>0</v>
      </c>
      <c r="V1648">
        <f>IF(Table2[[#This Row],[international_plan]]="yes",1,0)</f>
        <v>0</v>
      </c>
      <c r="W1648">
        <f>IF(Table2[[#This Row],[voice_mail_plan]]="yes",1,0)</f>
        <v>1</v>
      </c>
      <c r="X1648" t="str">
        <f t="shared" si="50"/>
        <v>Very High</v>
      </c>
      <c r="Y1648" t="str">
        <f>IF(Table2[[#This Row],[total_intl_charge]] &gt; AVERAGE($R$2:$R$4245),"High","Low")</f>
        <v>Low</v>
      </c>
      <c r="Z1648" t="str">
        <f>IF(AND(G1648&gt;AVERAGE(train!$G$2:$G$4251),K1648&gt;AVERAGE(train!$K$2:$K$4251)),"High Day &amp; Eve",IF(AND(G1648&gt;AVERAGE(train!$G$2:$G$4251),K1648&lt;=AVERAGE(train!$K$2:$K$4251)),"High Day Only",IF(AND(G1648&lt;=AVERAGE(train!$G$2:$G$4251),K1648&gt;AVERAGE(train!$K$2:$K$4251)),"High Eve Only","Low Usage")))</f>
        <v>Low Usage</v>
      </c>
    </row>
    <row r="1649" spans="1:26">
      <c r="A1649" t="s">
        <v>59</v>
      </c>
      <c r="B1649">
        <v>107</v>
      </c>
      <c r="C1649" t="s">
        <v>21</v>
      </c>
      <c r="D1649" t="s">
        <v>22</v>
      </c>
      <c r="E1649" t="s">
        <v>22</v>
      </c>
      <c r="F1649">
        <v>0</v>
      </c>
      <c r="G1649">
        <v>230.4</v>
      </c>
      <c r="H1649">
        <v>65</v>
      </c>
      <c r="I1649">
        <v>39.17</v>
      </c>
      <c r="J1649">
        <v>257.39999999999998</v>
      </c>
      <c r="K1649">
        <v>80</v>
      </c>
      <c r="L1649">
        <v>21.88</v>
      </c>
      <c r="M1649">
        <v>107.3</v>
      </c>
      <c r="N1649">
        <v>88</v>
      </c>
      <c r="O1649">
        <v>4.83</v>
      </c>
      <c r="P1649">
        <v>8.5</v>
      </c>
      <c r="Q1649">
        <v>3</v>
      </c>
      <c r="R1649">
        <v>2.2999999999999998</v>
      </c>
      <c r="S1649">
        <v>1</v>
      </c>
      <c r="T1649" t="s">
        <v>22</v>
      </c>
      <c r="U1649">
        <f t="shared" si="51"/>
        <v>0</v>
      </c>
      <c r="V1649">
        <f>IF(Table2[[#This Row],[international_plan]]="yes",1,0)</f>
        <v>0</v>
      </c>
      <c r="W1649">
        <f>IF(Table2[[#This Row],[voice_mail_plan]]="yes",1,0)</f>
        <v>0</v>
      </c>
      <c r="X1649" t="str">
        <f t="shared" si="50"/>
        <v>High</v>
      </c>
      <c r="Y1649" t="str">
        <f>IF(Table2[[#This Row],[total_intl_charge]] &gt; AVERAGE($R$2:$R$4245),"High","Low")</f>
        <v>Low</v>
      </c>
      <c r="Z1649" t="str">
        <f>IF(AND(G1649&gt;AVERAGE(train!$G$2:$G$4251),K1649&gt;AVERAGE(train!$K$2:$K$4251)),"High Day &amp; Eve",IF(AND(G1649&gt;AVERAGE(train!$G$2:$G$4251),K1649&lt;=AVERAGE(train!$K$2:$K$4251)),"High Day Only",IF(AND(G1649&lt;=AVERAGE(train!$G$2:$G$4251),K1649&gt;AVERAGE(train!$K$2:$K$4251)),"High Eve Only","Low Usage")))</f>
        <v>High Day Only</v>
      </c>
    </row>
    <row r="1650" spans="1:26">
      <c r="A1650" t="s">
        <v>72</v>
      </c>
      <c r="B1650">
        <v>48</v>
      </c>
      <c r="C1650" t="s">
        <v>25</v>
      </c>
      <c r="D1650" t="s">
        <v>22</v>
      </c>
      <c r="E1650" t="s">
        <v>22</v>
      </c>
      <c r="F1650">
        <v>0</v>
      </c>
      <c r="G1650">
        <v>198.2</v>
      </c>
      <c r="H1650">
        <v>73</v>
      </c>
      <c r="I1650">
        <v>33.69</v>
      </c>
      <c r="J1650">
        <v>202.8</v>
      </c>
      <c r="K1650">
        <v>115</v>
      </c>
      <c r="L1650">
        <v>17.239999999999998</v>
      </c>
      <c r="M1650">
        <v>146.4</v>
      </c>
      <c r="N1650">
        <v>73</v>
      </c>
      <c r="O1650">
        <v>6.59</v>
      </c>
      <c r="P1650">
        <v>5.0999999999999996</v>
      </c>
      <c r="Q1650">
        <v>5</v>
      </c>
      <c r="R1650">
        <v>1.38</v>
      </c>
      <c r="S1650">
        <v>1</v>
      </c>
      <c r="T1650" t="s">
        <v>22</v>
      </c>
      <c r="U1650">
        <f t="shared" si="51"/>
        <v>0</v>
      </c>
      <c r="V1650">
        <f>IF(Table2[[#This Row],[international_plan]]="yes",1,0)</f>
        <v>0</v>
      </c>
      <c r="W1650">
        <f>IF(Table2[[#This Row],[voice_mail_plan]]="yes",1,0)</f>
        <v>0</v>
      </c>
      <c r="X1650" t="str">
        <f t="shared" si="50"/>
        <v>Low</v>
      </c>
      <c r="Y1650" t="str">
        <f>IF(Table2[[#This Row],[total_intl_charge]] &gt; AVERAGE($R$2:$R$4245),"High","Low")</f>
        <v>Low</v>
      </c>
      <c r="Z1650" t="str">
        <f>IF(AND(G1650&gt;AVERAGE(train!$G$2:$G$4251),K1650&gt;AVERAGE(train!$K$2:$K$4251)),"High Day &amp; Eve",IF(AND(G1650&gt;AVERAGE(train!$G$2:$G$4251),K1650&lt;=AVERAGE(train!$K$2:$K$4251)),"High Day Only",IF(AND(G1650&lt;=AVERAGE(train!$G$2:$G$4251),K1650&gt;AVERAGE(train!$K$2:$K$4251)),"High Eve Only","Low Usage")))</f>
        <v>High Day &amp; Eve</v>
      </c>
    </row>
    <row r="1651" spans="1:26">
      <c r="A1651" t="s">
        <v>72</v>
      </c>
      <c r="B1651">
        <v>76</v>
      </c>
      <c r="C1651" t="s">
        <v>28</v>
      </c>
      <c r="D1651" t="s">
        <v>22</v>
      </c>
      <c r="E1651" t="s">
        <v>22</v>
      </c>
      <c r="F1651">
        <v>0</v>
      </c>
      <c r="G1651">
        <v>186.1</v>
      </c>
      <c r="H1651">
        <v>96</v>
      </c>
      <c r="I1651">
        <v>31.64</v>
      </c>
      <c r="J1651">
        <v>211.6</v>
      </c>
      <c r="K1651">
        <v>100</v>
      </c>
      <c r="L1651">
        <v>17.989999999999998</v>
      </c>
      <c r="M1651">
        <v>230.6</v>
      </c>
      <c r="N1651">
        <v>100</v>
      </c>
      <c r="O1651">
        <v>10.38</v>
      </c>
      <c r="P1651">
        <v>8</v>
      </c>
      <c r="Q1651">
        <v>4</v>
      </c>
      <c r="R1651">
        <v>2.16</v>
      </c>
      <c r="S1651">
        <v>0</v>
      </c>
      <c r="T1651" t="s">
        <v>22</v>
      </c>
      <c r="U1651">
        <f t="shared" si="51"/>
        <v>0</v>
      </c>
      <c r="V1651">
        <f>IF(Table2[[#This Row],[international_plan]]="yes",1,0)</f>
        <v>0</v>
      </c>
      <c r="W1651">
        <f>IF(Table2[[#This Row],[voice_mail_plan]]="yes",1,0)</f>
        <v>0</v>
      </c>
      <c r="X1651" t="str">
        <f t="shared" si="50"/>
        <v>Medium</v>
      </c>
      <c r="Y1651" t="str">
        <f>IF(Table2[[#This Row],[total_intl_charge]] &gt; AVERAGE($R$2:$R$4245),"High","Low")</f>
        <v>Low</v>
      </c>
      <c r="Z1651" t="str">
        <f>IF(AND(G1651&gt;AVERAGE(train!$G$2:$G$4251),K1651&gt;AVERAGE(train!$K$2:$K$4251)),"High Day &amp; Eve",IF(AND(G1651&gt;AVERAGE(train!$G$2:$G$4251),K1651&lt;=AVERAGE(train!$K$2:$K$4251)),"High Day Only",IF(AND(G1651&lt;=AVERAGE(train!$G$2:$G$4251),K1651&gt;AVERAGE(train!$K$2:$K$4251)),"High Eve Only","Low Usage")))</f>
        <v>High Day Only</v>
      </c>
    </row>
    <row r="1652" spans="1:26">
      <c r="A1652" t="s">
        <v>30</v>
      </c>
      <c r="B1652">
        <v>128</v>
      </c>
      <c r="C1652" t="s">
        <v>21</v>
      </c>
      <c r="D1652" t="s">
        <v>22</v>
      </c>
      <c r="E1652" t="s">
        <v>22</v>
      </c>
      <c r="F1652">
        <v>0</v>
      </c>
      <c r="G1652">
        <v>148.5</v>
      </c>
      <c r="H1652">
        <v>105</v>
      </c>
      <c r="I1652">
        <v>25.25</v>
      </c>
      <c r="J1652">
        <v>243</v>
      </c>
      <c r="K1652">
        <v>106</v>
      </c>
      <c r="L1652">
        <v>20.66</v>
      </c>
      <c r="M1652">
        <v>255.2</v>
      </c>
      <c r="N1652">
        <v>114</v>
      </c>
      <c r="O1652">
        <v>11.48</v>
      </c>
      <c r="P1652">
        <v>6.8</v>
      </c>
      <c r="Q1652">
        <v>2</v>
      </c>
      <c r="R1652">
        <v>1.84</v>
      </c>
      <c r="S1652">
        <v>1</v>
      </c>
      <c r="T1652" t="s">
        <v>22</v>
      </c>
      <c r="U1652">
        <f t="shared" si="51"/>
        <v>0</v>
      </c>
      <c r="V1652">
        <f>IF(Table2[[#This Row],[international_plan]]="yes",1,0)</f>
        <v>0</v>
      </c>
      <c r="W1652">
        <f>IF(Table2[[#This Row],[voice_mail_plan]]="yes",1,0)</f>
        <v>0</v>
      </c>
      <c r="X1652" t="str">
        <f t="shared" si="50"/>
        <v>Very High</v>
      </c>
      <c r="Y1652" t="str">
        <f>IF(Table2[[#This Row],[total_intl_charge]] &gt; AVERAGE($R$2:$R$4245),"High","Low")</f>
        <v>Low</v>
      </c>
      <c r="Z1652" t="str">
        <f>IF(AND(G1652&gt;AVERAGE(train!$G$2:$G$4251),K1652&gt;AVERAGE(train!$K$2:$K$4251)),"High Day &amp; Eve",IF(AND(G1652&gt;AVERAGE(train!$G$2:$G$4251),K1652&lt;=AVERAGE(train!$K$2:$K$4251)),"High Day Only",IF(AND(G1652&lt;=AVERAGE(train!$G$2:$G$4251),K1652&gt;AVERAGE(train!$K$2:$K$4251)),"High Eve Only","Low Usage")))</f>
        <v>High Eve Only</v>
      </c>
    </row>
    <row r="1653" spans="1:26">
      <c r="A1653" t="s">
        <v>51</v>
      </c>
      <c r="B1653">
        <v>73</v>
      </c>
      <c r="C1653" t="s">
        <v>21</v>
      </c>
      <c r="D1653" t="s">
        <v>22</v>
      </c>
      <c r="E1653" t="s">
        <v>22</v>
      </c>
      <c r="F1653">
        <v>0</v>
      </c>
      <c r="G1653">
        <v>157.1</v>
      </c>
      <c r="H1653">
        <v>109</v>
      </c>
      <c r="I1653">
        <v>26.71</v>
      </c>
      <c r="J1653">
        <v>268.8</v>
      </c>
      <c r="K1653">
        <v>83</v>
      </c>
      <c r="L1653">
        <v>22.85</v>
      </c>
      <c r="M1653">
        <v>181.5</v>
      </c>
      <c r="N1653">
        <v>91</v>
      </c>
      <c r="O1653">
        <v>8.17</v>
      </c>
      <c r="P1653">
        <v>10</v>
      </c>
      <c r="Q1653">
        <v>8</v>
      </c>
      <c r="R1653">
        <v>2.7</v>
      </c>
      <c r="S1653">
        <v>0</v>
      </c>
      <c r="T1653" t="s">
        <v>22</v>
      </c>
      <c r="U1653">
        <f t="shared" si="51"/>
        <v>0</v>
      </c>
      <c r="V1653">
        <f>IF(Table2[[#This Row],[international_plan]]="yes",1,0)</f>
        <v>0</v>
      </c>
      <c r="W1653">
        <f>IF(Table2[[#This Row],[voice_mail_plan]]="yes",1,0)</f>
        <v>0</v>
      </c>
      <c r="X1653" t="str">
        <f t="shared" si="50"/>
        <v>Low</v>
      </c>
      <c r="Y1653" t="str">
        <f>IF(Table2[[#This Row],[total_intl_charge]] &gt; AVERAGE($R$2:$R$4245),"High","Low")</f>
        <v>Low</v>
      </c>
      <c r="Z1653" t="str">
        <f>IF(AND(G1653&gt;AVERAGE(train!$G$2:$G$4251),K1653&gt;AVERAGE(train!$K$2:$K$4251)),"High Day &amp; Eve",IF(AND(G1653&gt;AVERAGE(train!$G$2:$G$4251),K1653&lt;=AVERAGE(train!$K$2:$K$4251)),"High Day Only",IF(AND(G1653&lt;=AVERAGE(train!$G$2:$G$4251),K1653&gt;AVERAGE(train!$K$2:$K$4251)),"High Eve Only","Low Usage")))</f>
        <v>Low Usage</v>
      </c>
    </row>
    <row r="1654" spans="1:26">
      <c r="A1654" t="s">
        <v>39</v>
      </c>
      <c r="B1654">
        <v>52</v>
      </c>
      <c r="C1654" t="s">
        <v>21</v>
      </c>
      <c r="D1654" t="s">
        <v>22</v>
      </c>
      <c r="E1654" t="s">
        <v>22</v>
      </c>
      <c r="F1654">
        <v>0</v>
      </c>
      <c r="G1654">
        <v>155</v>
      </c>
      <c r="H1654">
        <v>110</v>
      </c>
      <c r="I1654">
        <v>26.35</v>
      </c>
      <c r="J1654">
        <v>133.4</v>
      </c>
      <c r="K1654">
        <v>104</v>
      </c>
      <c r="L1654">
        <v>11.34</v>
      </c>
      <c r="M1654">
        <v>176.1</v>
      </c>
      <c r="N1654">
        <v>84</v>
      </c>
      <c r="O1654">
        <v>7.92</v>
      </c>
      <c r="P1654">
        <v>7</v>
      </c>
      <c r="Q1654">
        <v>4</v>
      </c>
      <c r="R1654">
        <v>1.89</v>
      </c>
      <c r="S1654">
        <v>4</v>
      </c>
      <c r="T1654" t="s">
        <v>23</v>
      </c>
      <c r="U1654">
        <f t="shared" si="51"/>
        <v>1</v>
      </c>
      <c r="V1654">
        <f>IF(Table2[[#This Row],[international_plan]]="yes",1,0)</f>
        <v>0</v>
      </c>
      <c r="W1654">
        <f>IF(Table2[[#This Row],[voice_mail_plan]]="yes",1,0)</f>
        <v>0</v>
      </c>
      <c r="X1654" t="str">
        <f t="shared" si="50"/>
        <v>Low</v>
      </c>
      <c r="Y1654" t="str">
        <f>IF(Table2[[#This Row],[total_intl_charge]] &gt; AVERAGE($R$2:$R$4245),"High","Low")</f>
        <v>Low</v>
      </c>
      <c r="Z1654" t="str">
        <f>IF(AND(G1654&gt;AVERAGE(train!$G$2:$G$4251),K1654&gt;AVERAGE(train!$K$2:$K$4251)),"High Day &amp; Eve",IF(AND(G1654&gt;AVERAGE(train!$G$2:$G$4251),K1654&lt;=AVERAGE(train!$K$2:$K$4251)),"High Day Only",IF(AND(G1654&lt;=AVERAGE(train!$G$2:$G$4251),K1654&gt;AVERAGE(train!$K$2:$K$4251)),"High Eve Only","Low Usage")))</f>
        <v>High Eve Only</v>
      </c>
    </row>
    <row r="1655" spans="1:26">
      <c r="A1655" t="s">
        <v>53</v>
      </c>
      <c r="B1655">
        <v>126</v>
      </c>
      <c r="C1655" t="s">
        <v>21</v>
      </c>
      <c r="D1655" t="s">
        <v>23</v>
      </c>
      <c r="E1655" t="s">
        <v>23</v>
      </c>
      <c r="F1655">
        <v>26</v>
      </c>
      <c r="G1655">
        <v>129.30000000000001</v>
      </c>
      <c r="H1655">
        <v>123</v>
      </c>
      <c r="I1655">
        <v>21.98</v>
      </c>
      <c r="J1655">
        <v>176.5</v>
      </c>
      <c r="K1655">
        <v>114</v>
      </c>
      <c r="L1655">
        <v>15</v>
      </c>
      <c r="M1655">
        <v>154.5</v>
      </c>
      <c r="N1655">
        <v>102</v>
      </c>
      <c r="O1655">
        <v>6.95</v>
      </c>
      <c r="P1655">
        <v>9.6</v>
      </c>
      <c r="Q1655">
        <v>7</v>
      </c>
      <c r="R1655">
        <v>2.59</v>
      </c>
      <c r="S1655">
        <v>1</v>
      </c>
      <c r="T1655" t="s">
        <v>22</v>
      </c>
      <c r="U1655">
        <f t="shared" si="51"/>
        <v>0</v>
      </c>
      <c r="V1655">
        <f>IF(Table2[[#This Row],[international_plan]]="yes",1,0)</f>
        <v>1</v>
      </c>
      <c r="W1655">
        <f>IF(Table2[[#This Row],[voice_mail_plan]]="yes",1,0)</f>
        <v>1</v>
      </c>
      <c r="X1655" t="str">
        <f t="shared" si="50"/>
        <v>High</v>
      </c>
      <c r="Y1655" t="str">
        <f>IF(Table2[[#This Row],[total_intl_charge]] &gt; AVERAGE($R$2:$R$4245),"High","Low")</f>
        <v>Low</v>
      </c>
      <c r="Z1655" t="str">
        <f>IF(AND(G1655&gt;AVERAGE(train!$G$2:$G$4251),K1655&gt;AVERAGE(train!$K$2:$K$4251)),"High Day &amp; Eve",IF(AND(G1655&gt;AVERAGE(train!$G$2:$G$4251),K1655&lt;=AVERAGE(train!$K$2:$K$4251)),"High Day Only",IF(AND(G1655&lt;=AVERAGE(train!$G$2:$G$4251),K1655&gt;AVERAGE(train!$K$2:$K$4251)),"High Eve Only","Low Usage")))</f>
        <v>High Eve Only</v>
      </c>
    </row>
    <row r="1656" spans="1:26">
      <c r="A1656" t="s">
        <v>59</v>
      </c>
      <c r="B1656">
        <v>137</v>
      </c>
      <c r="C1656" t="s">
        <v>25</v>
      </c>
      <c r="D1656" t="s">
        <v>22</v>
      </c>
      <c r="E1656" t="s">
        <v>22</v>
      </c>
      <c r="F1656">
        <v>0</v>
      </c>
      <c r="G1656">
        <v>208.8</v>
      </c>
      <c r="H1656">
        <v>120</v>
      </c>
      <c r="I1656">
        <v>35.5</v>
      </c>
      <c r="J1656">
        <v>225.3</v>
      </c>
      <c r="K1656">
        <v>100</v>
      </c>
      <c r="L1656">
        <v>19.149999999999999</v>
      </c>
      <c r="M1656">
        <v>221.6</v>
      </c>
      <c r="N1656">
        <v>130</v>
      </c>
      <c r="O1656">
        <v>9.9700000000000006</v>
      </c>
      <c r="P1656">
        <v>11.1</v>
      </c>
      <c r="Q1656">
        <v>5</v>
      </c>
      <c r="R1656">
        <v>3</v>
      </c>
      <c r="S1656">
        <v>0</v>
      </c>
      <c r="T1656" t="s">
        <v>22</v>
      </c>
      <c r="U1656">
        <f t="shared" si="51"/>
        <v>0</v>
      </c>
      <c r="V1656">
        <f>IF(Table2[[#This Row],[international_plan]]="yes",1,0)</f>
        <v>0</v>
      </c>
      <c r="W1656">
        <f>IF(Table2[[#This Row],[voice_mail_plan]]="yes",1,0)</f>
        <v>0</v>
      </c>
      <c r="X1656" t="str">
        <f t="shared" si="50"/>
        <v>Very High</v>
      </c>
      <c r="Y1656" t="str">
        <f>IF(Table2[[#This Row],[total_intl_charge]] &gt; AVERAGE($R$2:$R$4245),"High","Low")</f>
        <v>High</v>
      </c>
      <c r="Z1656" t="str">
        <f>IF(AND(G1656&gt;AVERAGE(train!$G$2:$G$4251),K1656&gt;AVERAGE(train!$K$2:$K$4251)),"High Day &amp; Eve",IF(AND(G1656&gt;AVERAGE(train!$G$2:$G$4251),K1656&lt;=AVERAGE(train!$K$2:$K$4251)),"High Day Only",IF(AND(G1656&lt;=AVERAGE(train!$G$2:$G$4251),K1656&gt;AVERAGE(train!$K$2:$K$4251)),"High Eve Only","Low Usage")))</f>
        <v>High Day Only</v>
      </c>
    </row>
    <row r="1657" spans="1:26">
      <c r="A1657" t="s">
        <v>75</v>
      </c>
      <c r="B1657">
        <v>71</v>
      </c>
      <c r="C1657" t="s">
        <v>28</v>
      </c>
      <c r="D1657" t="s">
        <v>22</v>
      </c>
      <c r="E1657" t="s">
        <v>22</v>
      </c>
      <c r="F1657">
        <v>0</v>
      </c>
      <c r="G1657">
        <v>238</v>
      </c>
      <c r="H1657">
        <v>82</v>
      </c>
      <c r="I1657">
        <v>40.46</v>
      </c>
      <c r="J1657">
        <v>278.5</v>
      </c>
      <c r="K1657">
        <v>94</v>
      </c>
      <c r="L1657">
        <v>23.67</v>
      </c>
      <c r="M1657">
        <v>193.1</v>
      </c>
      <c r="N1657">
        <v>134</v>
      </c>
      <c r="O1657">
        <v>8.69</v>
      </c>
      <c r="P1657">
        <v>11.8</v>
      </c>
      <c r="Q1657">
        <v>10</v>
      </c>
      <c r="R1657">
        <v>3.19</v>
      </c>
      <c r="S1657">
        <v>0</v>
      </c>
      <c r="T1657" t="s">
        <v>23</v>
      </c>
      <c r="U1657">
        <f t="shared" si="51"/>
        <v>1</v>
      </c>
      <c r="V1657">
        <f>IF(Table2[[#This Row],[international_plan]]="yes",1,0)</f>
        <v>0</v>
      </c>
      <c r="W1657">
        <f>IF(Table2[[#This Row],[voice_mail_plan]]="yes",1,0)</f>
        <v>0</v>
      </c>
      <c r="X1657" t="str">
        <f t="shared" si="50"/>
        <v>Low</v>
      </c>
      <c r="Y1657" t="str">
        <f>IF(Table2[[#This Row],[total_intl_charge]] &gt; AVERAGE($R$2:$R$4245),"High","Low")</f>
        <v>High</v>
      </c>
      <c r="Z1657" t="str">
        <f>IF(AND(G1657&gt;AVERAGE(train!$G$2:$G$4251),K1657&gt;AVERAGE(train!$K$2:$K$4251)),"High Day &amp; Eve",IF(AND(G1657&gt;AVERAGE(train!$G$2:$G$4251),K1657&lt;=AVERAGE(train!$K$2:$K$4251)),"High Day Only",IF(AND(G1657&lt;=AVERAGE(train!$G$2:$G$4251),K1657&gt;AVERAGE(train!$K$2:$K$4251)),"High Eve Only","Low Usage")))</f>
        <v>High Day Only</v>
      </c>
    </row>
    <row r="1658" spans="1:26">
      <c r="A1658" t="s">
        <v>69</v>
      </c>
      <c r="B1658">
        <v>139</v>
      </c>
      <c r="C1658" t="s">
        <v>21</v>
      </c>
      <c r="D1658" t="s">
        <v>22</v>
      </c>
      <c r="E1658" t="s">
        <v>22</v>
      </c>
      <c r="F1658">
        <v>0</v>
      </c>
      <c r="G1658">
        <v>211.1</v>
      </c>
      <c r="H1658">
        <v>103</v>
      </c>
      <c r="I1658">
        <v>35.89</v>
      </c>
      <c r="J1658">
        <v>206.9</v>
      </c>
      <c r="K1658">
        <v>108</v>
      </c>
      <c r="L1658">
        <v>17.59</v>
      </c>
      <c r="M1658">
        <v>193.9</v>
      </c>
      <c r="N1658">
        <v>70</v>
      </c>
      <c r="O1658">
        <v>8.73</v>
      </c>
      <c r="P1658">
        <v>5.6</v>
      </c>
      <c r="Q1658">
        <v>4</v>
      </c>
      <c r="R1658">
        <v>1.51</v>
      </c>
      <c r="S1658">
        <v>0</v>
      </c>
      <c r="T1658" t="s">
        <v>22</v>
      </c>
      <c r="U1658">
        <f t="shared" si="51"/>
        <v>0</v>
      </c>
      <c r="V1658">
        <f>IF(Table2[[#This Row],[international_plan]]="yes",1,0)</f>
        <v>0</v>
      </c>
      <c r="W1658">
        <f>IF(Table2[[#This Row],[voice_mail_plan]]="yes",1,0)</f>
        <v>0</v>
      </c>
      <c r="X1658" t="str">
        <f t="shared" si="50"/>
        <v>Very High</v>
      </c>
      <c r="Y1658" t="str">
        <f>IF(Table2[[#This Row],[total_intl_charge]] &gt; AVERAGE($R$2:$R$4245),"High","Low")</f>
        <v>Low</v>
      </c>
      <c r="Z1658" t="str">
        <f>IF(AND(G1658&gt;AVERAGE(train!$G$2:$G$4251),K1658&gt;AVERAGE(train!$K$2:$K$4251)),"High Day &amp; Eve",IF(AND(G1658&gt;AVERAGE(train!$G$2:$G$4251),K1658&lt;=AVERAGE(train!$K$2:$K$4251)),"High Day Only",IF(AND(G1658&lt;=AVERAGE(train!$G$2:$G$4251),K1658&gt;AVERAGE(train!$K$2:$K$4251)),"High Eve Only","Low Usage")))</f>
        <v>High Day &amp; Eve</v>
      </c>
    </row>
    <row r="1659" spans="1:26">
      <c r="A1659" t="s">
        <v>67</v>
      </c>
      <c r="B1659">
        <v>107</v>
      </c>
      <c r="C1659" t="s">
        <v>28</v>
      </c>
      <c r="D1659" t="s">
        <v>22</v>
      </c>
      <c r="E1659" t="s">
        <v>23</v>
      </c>
      <c r="F1659">
        <v>30</v>
      </c>
      <c r="G1659">
        <v>198.9</v>
      </c>
      <c r="H1659">
        <v>87</v>
      </c>
      <c r="I1659">
        <v>33.81</v>
      </c>
      <c r="J1659">
        <v>207</v>
      </c>
      <c r="K1659">
        <v>90</v>
      </c>
      <c r="L1659">
        <v>17.600000000000001</v>
      </c>
      <c r="M1659">
        <v>159.80000000000001</v>
      </c>
      <c r="N1659">
        <v>76</v>
      </c>
      <c r="O1659">
        <v>7.19</v>
      </c>
      <c r="P1659">
        <v>12.6</v>
      </c>
      <c r="Q1659">
        <v>4</v>
      </c>
      <c r="R1659">
        <v>3.4</v>
      </c>
      <c r="S1659">
        <v>3</v>
      </c>
      <c r="T1659" t="s">
        <v>22</v>
      </c>
      <c r="U1659">
        <f t="shared" si="51"/>
        <v>0</v>
      </c>
      <c r="V1659">
        <f>IF(Table2[[#This Row],[international_plan]]="yes",1,0)</f>
        <v>0</v>
      </c>
      <c r="W1659">
        <f>IF(Table2[[#This Row],[voice_mail_plan]]="yes",1,0)</f>
        <v>1</v>
      </c>
      <c r="X1659" t="str">
        <f t="shared" si="50"/>
        <v>High</v>
      </c>
      <c r="Y1659" t="str">
        <f>IF(Table2[[#This Row],[total_intl_charge]] &gt; AVERAGE($R$2:$R$4245),"High","Low")</f>
        <v>High</v>
      </c>
      <c r="Z1659" t="str">
        <f>IF(AND(G1659&gt;AVERAGE(train!$G$2:$G$4251),K1659&gt;AVERAGE(train!$K$2:$K$4251)),"High Day &amp; Eve",IF(AND(G1659&gt;AVERAGE(train!$G$2:$G$4251),K1659&lt;=AVERAGE(train!$K$2:$K$4251)),"High Day Only",IF(AND(G1659&lt;=AVERAGE(train!$G$2:$G$4251),K1659&gt;AVERAGE(train!$K$2:$K$4251)),"High Eve Only","Low Usage")))</f>
        <v>High Day Only</v>
      </c>
    </row>
    <row r="1660" spans="1:26">
      <c r="A1660" t="s">
        <v>65</v>
      </c>
      <c r="B1660">
        <v>147</v>
      </c>
      <c r="C1660" t="s">
        <v>25</v>
      </c>
      <c r="D1660" t="s">
        <v>22</v>
      </c>
      <c r="E1660" t="s">
        <v>22</v>
      </c>
      <c r="F1660">
        <v>0</v>
      </c>
      <c r="G1660">
        <v>212.8</v>
      </c>
      <c r="H1660">
        <v>79</v>
      </c>
      <c r="I1660">
        <v>36.18</v>
      </c>
      <c r="J1660">
        <v>204.1</v>
      </c>
      <c r="K1660">
        <v>91</v>
      </c>
      <c r="L1660">
        <v>17.350000000000001</v>
      </c>
      <c r="M1660">
        <v>156.19999999999999</v>
      </c>
      <c r="N1660">
        <v>113</v>
      </c>
      <c r="O1660">
        <v>7.03</v>
      </c>
      <c r="P1660">
        <v>10.199999999999999</v>
      </c>
      <c r="Q1660">
        <v>2</v>
      </c>
      <c r="R1660">
        <v>2.75</v>
      </c>
      <c r="S1660">
        <v>1</v>
      </c>
      <c r="T1660" t="s">
        <v>22</v>
      </c>
      <c r="U1660">
        <f t="shared" si="51"/>
        <v>0</v>
      </c>
      <c r="V1660">
        <f>IF(Table2[[#This Row],[international_plan]]="yes",1,0)</f>
        <v>0</v>
      </c>
      <c r="W1660">
        <f>IF(Table2[[#This Row],[voice_mail_plan]]="yes",1,0)</f>
        <v>0</v>
      </c>
      <c r="X1660" t="str">
        <f t="shared" si="50"/>
        <v>Very High</v>
      </c>
      <c r="Y1660" t="str">
        <f>IF(Table2[[#This Row],[total_intl_charge]] &gt; AVERAGE($R$2:$R$4245),"High","Low")</f>
        <v>Low</v>
      </c>
      <c r="Z1660" t="str">
        <f>IF(AND(G1660&gt;AVERAGE(train!$G$2:$G$4251),K1660&gt;AVERAGE(train!$K$2:$K$4251)),"High Day &amp; Eve",IF(AND(G1660&gt;AVERAGE(train!$G$2:$G$4251),K1660&lt;=AVERAGE(train!$K$2:$K$4251)),"High Day Only",IF(AND(G1660&lt;=AVERAGE(train!$G$2:$G$4251),K1660&gt;AVERAGE(train!$K$2:$K$4251)),"High Eve Only","Low Usage")))</f>
        <v>High Day Only</v>
      </c>
    </row>
    <row r="1661" spans="1:26">
      <c r="A1661" t="s">
        <v>33</v>
      </c>
      <c r="B1661">
        <v>116</v>
      </c>
      <c r="C1661" t="s">
        <v>28</v>
      </c>
      <c r="D1661" t="s">
        <v>22</v>
      </c>
      <c r="E1661" t="s">
        <v>22</v>
      </c>
      <c r="F1661">
        <v>0</v>
      </c>
      <c r="G1661">
        <v>137.4</v>
      </c>
      <c r="H1661">
        <v>126</v>
      </c>
      <c r="I1661">
        <v>23.36</v>
      </c>
      <c r="J1661">
        <v>120</v>
      </c>
      <c r="K1661">
        <v>94</v>
      </c>
      <c r="L1661">
        <v>10.199999999999999</v>
      </c>
      <c r="M1661">
        <v>130.30000000000001</v>
      </c>
      <c r="N1661">
        <v>64</v>
      </c>
      <c r="O1661">
        <v>5.86</v>
      </c>
      <c r="P1661">
        <v>12.4</v>
      </c>
      <c r="Q1661">
        <v>2</v>
      </c>
      <c r="R1661">
        <v>3.35</v>
      </c>
      <c r="S1661">
        <v>3</v>
      </c>
      <c r="T1661" t="s">
        <v>22</v>
      </c>
      <c r="U1661">
        <f t="shared" si="51"/>
        <v>0</v>
      </c>
      <c r="V1661">
        <f>IF(Table2[[#This Row],[international_plan]]="yes",1,0)</f>
        <v>0</v>
      </c>
      <c r="W1661">
        <f>IF(Table2[[#This Row],[voice_mail_plan]]="yes",1,0)</f>
        <v>0</v>
      </c>
      <c r="X1661" t="str">
        <f t="shared" si="50"/>
        <v>High</v>
      </c>
      <c r="Y1661" t="str">
        <f>IF(Table2[[#This Row],[total_intl_charge]] &gt; AVERAGE($R$2:$R$4245),"High","Low")</f>
        <v>High</v>
      </c>
      <c r="Z1661" t="str">
        <f>IF(AND(G1661&gt;AVERAGE(train!$G$2:$G$4251),K1661&gt;AVERAGE(train!$K$2:$K$4251)),"High Day &amp; Eve",IF(AND(G1661&gt;AVERAGE(train!$G$2:$G$4251),K1661&lt;=AVERAGE(train!$K$2:$K$4251)),"High Day Only",IF(AND(G1661&lt;=AVERAGE(train!$G$2:$G$4251),K1661&gt;AVERAGE(train!$K$2:$K$4251)),"High Eve Only","Low Usage")))</f>
        <v>Low Usage</v>
      </c>
    </row>
    <row r="1662" spans="1:26">
      <c r="A1662" t="s">
        <v>36</v>
      </c>
      <c r="B1662">
        <v>60</v>
      </c>
      <c r="C1662" t="s">
        <v>28</v>
      </c>
      <c r="D1662" t="s">
        <v>22</v>
      </c>
      <c r="E1662" t="s">
        <v>23</v>
      </c>
      <c r="F1662">
        <v>31</v>
      </c>
      <c r="G1662">
        <v>191.8</v>
      </c>
      <c r="H1662">
        <v>75</v>
      </c>
      <c r="I1662">
        <v>32.61</v>
      </c>
      <c r="J1662">
        <v>267.8</v>
      </c>
      <c r="K1662">
        <v>135</v>
      </c>
      <c r="L1662">
        <v>22.76</v>
      </c>
      <c r="M1662">
        <v>200.5</v>
      </c>
      <c r="N1662">
        <v>62</v>
      </c>
      <c r="O1662">
        <v>9.02</v>
      </c>
      <c r="P1662">
        <v>12.8</v>
      </c>
      <c r="Q1662">
        <v>3</v>
      </c>
      <c r="R1662">
        <v>3.46</v>
      </c>
      <c r="S1662">
        <v>2</v>
      </c>
      <c r="T1662" t="s">
        <v>22</v>
      </c>
      <c r="U1662">
        <f t="shared" si="51"/>
        <v>0</v>
      </c>
      <c r="V1662">
        <f>IF(Table2[[#This Row],[international_plan]]="yes",1,0)</f>
        <v>0</v>
      </c>
      <c r="W1662">
        <f>IF(Table2[[#This Row],[voice_mail_plan]]="yes",1,0)</f>
        <v>1</v>
      </c>
      <c r="X1662" t="str">
        <f t="shared" si="50"/>
        <v>Low</v>
      </c>
      <c r="Y1662" t="str">
        <f>IF(Table2[[#This Row],[total_intl_charge]] &gt; AVERAGE($R$2:$R$4245),"High","Low")</f>
        <v>High</v>
      </c>
      <c r="Z1662" t="str">
        <f>IF(AND(G1662&gt;AVERAGE(train!$G$2:$G$4251),K1662&gt;AVERAGE(train!$K$2:$K$4251)),"High Day &amp; Eve",IF(AND(G1662&gt;AVERAGE(train!$G$2:$G$4251),K1662&lt;=AVERAGE(train!$K$2:$K$4251)),"High Day Only",IF(AND(G1662&lt;=AVERAGE(train!$G$2:$G$4251),K1662&gt;AVERAGE(train!$K$2:$K$4251)),"High Eve Only","Low Usage")))</f>
        <v>High Day &amp; Eve</v>
      </c>
    </row>
    <row r="1663" spans="1:26">
      <c r="A1663" t="s">
        <v>39</v>
      </c>
      <c r="B1663">
        <v>38</v>
      </c>
      <c r="C1663" t="s">
        <v>28</v>
      </c>
      <c r="D1663" t="s">
        <v>22</v>
      </c>
      <c r="E1663" t="s">
        <v>22</v>
      </c>
      <c r="F1663">
        <v>0</v>
      </c>
      <c r="G1663">
        <v>149</v>
      </c>
      <c r="H1663">
        <v>92</v>
      </c>
      <c r="I1663">
        <v>25.33</v>
      </c>
      <c r="J1663">
        <v>49.2</v>
      </c>
      <c r="K1663">
        <v>78</v>
      </c>
      <c r="L1663">
        <v>4.18</v>
      </c>
      <c r="M1663">
        <v>163.30000000000001</v>
      </c>
      <c r="N1663">
        <v>93</v>
      </c>
      <c r="O1663">
        <v>7.35</v>
      </c>
      <c r="P1663">
        <v>13.9</v>
      </c>
      <c r="Q1663">
        <v>11</v>
      </c>
      <c r="R1663">
        <v>3.75</v>
      </c>
      <c r="S1663">
        <v>0</v>
      </c>
      <c r="T1663" t="s">
        <v>22</v>
      </c>
      <c r="U1663">
        <f t="shared" si="51"/>
        <v>0</v>
      </c>
      <c r="V1663">
        <f>IF(Table2[[#This Row],[international_plan]]="yes",1,0)</f>
        <v>0</v>
      </c>
      <c r="W1663">
        <f>IF(Table2[[#This Row],[voice_mail_plan]]="yes",1,0)</f>
        <v>0</v>
      </c>
      <c r="X1663" t="str">
        <f t="shared" si="50"/>
        <v>Low</v>
      </c>
      <c r="Y1663" t="str">
        <f>IF(Table2[[#This Row],[total_intl_charge]] &gt; AVERAGE($R$2:$R$4245),"High","Low")</f>
        <v>High</v>
      </c>
      <c r="Z1663" t="str">
        <f>IF(AND(G1663&gt;AVERAGE(train!$G$2:$G$4251),K1663&gt;AVERAGE(train!$K$2:$K$4251)),"High Day &amp; Eve",IF(AND(G1663&gt;AVERAGE(train!$G$2:$G$4251),K1663&lt;=AVERAGE(train!$K$2:$K$4251)),"High Day Only",IF(AND(G1663&lt;=AVERAGE(train!$G$2:$G$4251),K1663&gt;AVERAGE(train!$K$2:$K$4251)),"High Eve Only","Low Usage")))</f>
        <v>Low Usage</v>
      </c>
    </row>
    <row r="1664" spans="1:26">
      <c r="A1664" t="s">
        <v>54</v>
      </c>
      <c r="B1664">
        <v>63</v>
      </c>
      <c r="C1664" t="s">
        <v>25</v>
      </c>
      <c r="D1664" t="s">
        <v>22</v>
      </c>
      <c r="E1664" t="s">
        <v>22</v>
      </c>
      <c r="F1664">
        <v>0</v>
      </c>
      <c r="G1664">
        <v>117.1</v>
      </c>
      <c r="H1664">
        <v>118</v>
      </c>
      <c r="I1664">
        <v>19.91</v>
      </c>
      <c r="J1664">
        <v>249.6</v>
      </c>
      <c r="K1664">
        <v>90</v>
      </c>
      <c r="L1664">
        <v>21.22</v>
      </c>
      <c r="M1664">
        <v>162.19999999999999</v>
      </c>
      <c r="N1664">
        <v>84</v>
      </c>
      <c r="O1664">
        <v>7.3</v>
      </c>
      <c r="P1664">
        <v>11.1</v>
      </c>
      <c r="Q1664">
        <v>4</v>
      </c>
      <c r="R1664">
        <v>3</v>
      </c>
      <c r="S1664">
        <v>3</v>
      </c>
      <c r="T1664" t="s">
        <v>22</v>
      </c>
      <c r="U1664">
        <f t="shared" si="51"/>
        <v>0</v>
      </c>
      <c r="V1664">
        <f>IF(Table2[[#This Row],[international_plan]]="yes",1,0)</f>
        <v>0</v>
      </c>
      <c r="W1664">
        <f>IF(Table2[[#This Row],[voice_mail_plan]]="yes",1,0)</f>
        <v>0</v>
      </c>
      <c r="X1664" t="str">
        <f t="shared" si="50"/>
        <v>Low</v>
      </c>
      <c r="Y1664" t="str">
        <f>IF(Table2[[#This Row],[total_intl_charge]] &gt; AVERAGE($R$2:$R$4245),"High","Low")</f>
        <v>High</v>
      </c>
      <c r="Z1664" t="str">
        <f>IF(AND(G1664&gt;AVERAGE(train!$G$2:$G$4251),K1664&gt;AVERAGE(train!$K$2:$K$4251)),"High Day &amp; Eve",IF(AND(G1664&gt;AVERAGE(train!$G$2:$G$4251),K1664&lt;=AVERAGE(train!$K$2:$K$4251)),"High Day Only",IF(AND(G1664&lt;=AVERAGE(train!$G$2:$G$4251),K1664&gt;AVERAGE(train!$K$2:$K$4251)),"High Eve Only","Low Usage")))</f>
        <v>Low Usage</v>
      </c>
    </row>
    <row r="1665" spans="1:26">
      <c r="A1665" t="s">
        <v>33</v>
      </c>
      <c r="B1665">
        <v>131</v>
      </c>
      <c r="C1665" t="s">
        <v>21</v>
      </c>
      <c r="D1665" t="s">
        <v>22</v>
      </c>
      <c r="E1665" t="s">
        <v>22</v>
      </c>
      <c r="F1665">
        <v>0</v>
      </c>
      <c r="G1665">
        <v>112.8</v>
      </c>
      <c r="H1665">
        <v>133</v>
      </c>
      <c r="I1665">
        <v>19.18</v>
      </c>
      <c r="J1665">
        <v>199.4</v>
      </c>
      <c r="K1665">
        <v>116</v>
      </c>
      <c r="L1665">
        <v>16.95</v>
      </c>
      <c r="M1665">
        <v>142.69999999999999</v>
      </c>
      <c r="N1665">
        <v>105</v>
      </c>
      <c r="O1665">
        <v>6.42</v>
      </c>
      <c r="P1665">
        <v>10.1</v>
      </c>
      <c r="Q1665">
        <v>5</v>
      </c>
      <c r="R1665">
        <v>2.73</v>
      </c>
      <c r="S1665">
        <v>0</v>
      </c>
      <c r="T1665" t="s">
        <v>22</v>
      </c>
      <c r="U1665">
        <f t="shared" si="51"/>
        <v>0</v>
      </c>
      <c r="V1665">
        <f>IF(Table2[[#This Row],[international_plan]]="yes",1,0)</f>
        <v>0</v>
      </c>
      <c r="W1665">
        <f>IF(Table2[[#This Row],[voice_mail_plan]]="yes",1,0)</f>
        <v>0</v>
      </c>
      <c r="X1665" t="str">
        <f t="shared" si="50"/>
        <v>Very High</v>
      </c>
      <c r="Y1665" t="str">
        <f>IF(Table2[[#This Row],[total_intl_charge]] &gt; AVERAGE($R$2:$R$4245),"High","Low")</f>
        <v>Low</v>
      </c>
      <c r="Z1665" t="str">
        <f>IF(AND(G1665&gt;AVERAGE(train!$G$2:$G$4251),K1665&gt;AVERAGE(train!$K$2:$K$4251)),"High Day &amp; Eve",IF(AND(G1665&gt;AVERAGE(train!$G$2:$G$4251),K1665&lt;=AVERAGE(train!$K$2:$K$4251)),"High Day Only",IF(AND(G1665&lt;=AVERAGE(train!$G$2:$G$4251),K1665&gt;AVERAGE(train!$K$2:$K$4251)),"High Eve Only","Low Usage")))</f>
        <v>High Eve Only</v>
      </c>
    </row>
    <row r="1666" spans="1:26">
      <c r="A1666" t="s">
        <v>67</v>
      </c>
      <c r="B1666">
        <v>158</v>
      </c>
      <c r="C1666" t="s">
        <v>28</v>
      </c>
      <c r="D1666" t="s">
        <v>22</v>
      </c>
      <c r="E1666" t="s">
        <v>22</v>
      </c>
      <c r="F1666">
        <v>0</v>
      </c>
      <c r="G1666">
        <v>175.9</v>
      </c>
      <c r="H1666">
        <v>105</v>
      </c>
      <c r="I1666">
        <v>29.9</v>
      </c>
      <c r="J1666">
        <v>188.3</v>
      </c>
      <c r="K1666">
        <v>88</v>
      </c>
      <c r="L1666">
        <v>16.010000000000002</v>
      </c>
      <c r="M1666">
        <v>188.3</v>
      </c>
      <c r="N1666">
        <v>98</v>
      </c>
      <c r="O1666">
        <v>8.4700000000000006</v>
      </c>
      <c r="P1666">
        <v>11</v>
      </c>
      <c r="Q1666">
        <v>6</v>
      </c>
      <c r="R1666">
        <v>2.97</v>
      </c>
      <c r="S1666">
        <v>1</v>
      </c>
      <c r="T1666" t="s">
        <v>22</v>
      </c>
      <c r="U1666">
        <f t="shared" si="51"/>
        <v>0</v>
      </c>
      <c r="V1666">
        <f>IF(Table2[[#This Row],[international_plan]]="yes",1,0)</f>
        <v>0</v>
      </c>
      <c r="W1666">
        <f>IF(Table2[[#This Row],[voice_mail_plan]]="yes",1,0)</f>
        <v>0</v>
      </c>
      <c r="X1666" t="str">
        <f t="shared" ref="X1666:X1729" si="52">IF(B1666&lt;=$AC$3,"Low",IF(B1666&lt;=$AC$4,"Medium",IF(B1666&lt;=$AC$5,"High",IF(B1666&gt;=$AC$5,"Very High"))))</f>
        <v>Very High</v>
      </c>
      <c r="Y1666" t="str">
        <f>IF(Table2[[#This Row],[total_intl_charge]] &gt; AVERAGE($R$2:$R$4245),"High","Low")</f>
        <v>High</v>
      </c>
      <c r="Z1666" t="str">
        <f>IF(AND(G1666&gt;AVERAGE(train!$G$2:$G$4251),K1666&gt;AVERAGE(train!$K$2:$K$4251)),"High Day &amp; Eve",IF(AND(G1666&gt;AVERAGE(train!$G$2:$G$4251),K1666&lt;=AVERAGE(train!$K$2:$K$4251)),"High Day Only",IF(AND(G1666&lt;=AVERAGE(train!$G$2:$G$4251),K1666&gt;AVERAGE(train!$K$2:$K$4251)),"High Eve Only","Low Usage")))</f>
        <v>Low Usage</v>
      </c>
    </row>
    <row r="1667" spans="1:26">
      <c r="A1667" t="s">
        <v>36</v>
      </c>
      <c r="B1667">
        <v>139</v>
      </c>
      <c r="C1667" t="s">
        <v>28</v>
      </c>
      <c r="D1667" t="s">
        <v>22</v>
      </c>
      <c r="E1667" t="s">
        <v>22</v>
      </c>
      <c r="F1667">
        <v>0</v>
      </c>
      <c r="G1667">
        <v>236.6</v>
      </c>
      <c r="H1667">
        <v>109</v>
      </c>
      <c r="I1667">
        <v>40.22</v>
      </c>
      <c r="J1667">
        <v>169.9</v>
      </c>
      <c r="K1667">
        <v>107</v>
      </c>
      <c r="L1667">
        <v>14.44</v>
      </c>
      <c r="M1667">
        <v>212.3</v>
      </c>
      <c r="N1667">
        <v>118</v>
      </c>
      <c r="O1667">
        <v>9.5500000000000007</v>
      </c>
      <c r="P1667">
        <v>11.1</v>
      </c>
      <c r="Q1667">
        <v>2</v>
      </c>
      <c r="R1667">
        <v>3</v>
      </c>
      <c r="S1667">
        <v>1</v>
      </c>
      <c r="T1667" t="s">
        <v>23</v>
      </c>
      <c r="U1667">
        <f t="shared" ref="U1667:U1730" si="53">IF(T1667="yes",1,0)</f>
        <v>1</v>
      </c>
      <c r="V1667">
        <f>IF(Table2[[#This Row],[international_plan]]="yes",1,0)</f>
        <v>0</v>
      </c>
      <c r="W1667">
        <f>IF(Table2[[#This Row],[voice_mail_plan]]="yes",1,0)</f>
        <v>0</v>
      </c>
      <c r="X1667" t="str">
        <f t="shared" si="52"/>
        <v>Very High</v>
      </c>
      <c r="Y1667" t="str">
        <f>IF(Table2[[#This Row],[total_intl_charge]] &gt; AVERAGE($R$2:$R$4245),"High","Low")</f>
        <v>High</v>
      </c>
      <c r="Z1667" t="str">
        <f>IF(AND(G1667&gt;AVERAGE(train!$G$2:$G$4251),K1667&gt;AVERAGE(train!$K$2:$K$4251)),"High Day &amp; Eve",IF(AND(G1667&gt;AVERAGE(train!$G$2:$G$4251),K1667&lt;=AVERAGE(train!$K$2:$K$4251)),"High Day Only",IF(AND(G1667&lt;=AVERAGE(train!$G$2:$G$4251),K1667&gt;AVERAGE(train!$K$2:$K$4251)),"High Eve Only","Low Usage")))</f>
        <v>High Day &amp; Eve</v>
      </c>
    </row>
    <row r="1668" spans="1:26">
      <c r="A1668" t="s">
        <v>69</v>
      </c>
      <c r="B1668">
        <v>77</v>
      </c>
      <c r="C1668" t="s">
        <v>21</v>
      </c>
      <c r="D1668" t="s">
        <v>22</v>
      </c>
      <c r="E1668" t="s">
        <v>22</v>
      </c>
      <c r="F1668">
        <v>0</v>
      </c>
      <c r="G1668">
        <v>169.4</v>
      </c>
      <c r="H1668">
        <v>102</v>
      </c>
      <c r="I1668">
        <v>28.8</v>
      </c>
      <c r="J1668">
        <v>184.9</v>
      </c>
      <c r="K1668">
        <v>144</v>
      </c>
      <c r="L1668">
        <v>15.72</v>
      </c>
      <c r="M1668">
        <v>234.3</v>
      </c>
      <c r="N1668">
        <v>89</v>
      </c>
      <c r="O1668">
        <v>10.54</v>
      </c>
      <c r="P1668">
        <v>2</v>
      </c>
      <c r="Q1668">
        <v>7</v>
      </c>
      <c r="R1668">
        <v>0.54</v>
      </c>
      <c r="S1668">
        <v>1</v>
      </c>
      <c r="T1668" t="s">
        <v>22</v>
      </c>
      <c r="U1668">
        <f t="shared" si="53"/>
        <v>0</v>
      </c>
      <c r="V1668">
        <f>IF(Table2[[#This Row],[international_plan]]="yes",1,0)</f>
        <v>0</v>
      </c>
      <c r="W1668">
        <f>IF(Table2[[#This Row],[voice_mail_plan]]="yes",1,0)</f>
        <v>0</v>
      </c>
      <c r="X1668" t="str">
        <f t="shared" si="52"/>
        <v>Medium</v>
      </c>
      <c r="Y1668" t="str">
        <f>IF(Table2[[#This Row],[total_intl_charge]] &gt; AVERAGE($R$2:$R$4245),"High","Low")</f>
        <v>Low</v>
      </c>
      <c r="Z1668" t="str">
        <f>IF(AND(G1668&gt;AVERAGE(train!$G$2:$G$4251),K1668&gt;AVERAGE(train!$K$2:$K$4251)),"High Day &amp; Eve",IF(AND(G1668&gt;AVERAGE(train!$G$2:$G$4251),K1668&lt;=AVERAGE(train!$K$2:$K$4251)),"High Day Only",IF(AND(G1668&lt;=AVERAGE(train!$G$2:$G$4251),K1668&gt;AVERAGE(train!$K$2:$K$4251)),"High Eve Only","Low Usage")))</f>
        <v>High Eve Only</v>
      </c>
    </row>
    <row r="1669" spans="1:26">
      <c r="A1669" t="s">
        <v>51</v>
      </c>
      <c r="B1669">
        <v>140</v>
      </c>
      <c r="C1669" t="s">
        <v>21</v>
      </c>
      <c r="D1669" t="s">
        <v>22</v>
      </c>
      <c r="E1669" t="s">
        <v>22</v>
      </c>
      <c r="F1669">
        <v>0</v>
      </c>
      <c r="G1669">
        <v>129.6</v>
      </c>
      <c r="H1669">
        <v>79</v>
      </c>
      <c r="I1669">
        <v>22.03</v>
      </c>
      <c r="J1669">
        <v>246.2</v>
      </c>
      <c r="K1669">
        <v>99</v>
      </c>
      <c r="L1669">
        <v>20.93</v>
      </c>
      <c r="M1669">
        <v>172.1</v>
      </c>
      <c r="N1669">
        <v>124</v>
      </c>
      <c r="O1669">
        <v>7.74</v>
      </c>
      <c r="P1669">
        <v>9.4</v>
      </c>
      <c r="Q1669">
        <v>10</v>
      </c>
      <c r="R1669">
        <v>2.54</v>
      </c>
      <c r="S1669">
        <v>3</v>
      </c>
      <c r="T1669" t="s">
        <v>22</v>
      </c>
      <c r="U1669">
        <f t="shared" si="53"/>
        <v>0</v>
      </c>
      <c r="V1669">
        <f>IF(Table2[[#This Row],[international_plan]]="yes",1,0)</f>
        <v>0</v>
      </c>
      <c r="W1669">
        <f>IF(Table2[[#This Row],[voice_mail_plan]]="yes",1,0)</f>
        <v>0</v>
      </c>
      <c r="X1669" t="str">
        <f t="shared" si="52"/>
        <v>Very High</v>
      </c>
      <c r="Y1669" t="str">
        <f>IF(Table2[[#This Row],[total_intl_charge]] &gt; AVERAGE($R$2:$R$4245),"High","Low")</f>
        <v>Low</v>
      </c>
      <c r="Z1669" t="str">
        <f>IF(AND(G1669&gt;AVERAGE(train!$G$2:$G$4251),K1669&gt;AVERAGE(train!$K$2:$K$4251)),"High Day &amp; Eve",IF(AND(G1669&gt;AVERAGE(train!$G$2:$G$4251),K1669&lt;=AVERAGE(train!$K$2:$K$4251)),"High Day Only",IF(AND(G1669&lt;=AVERAGE(train!$G$2:$G$4251),K1669&gt;AVERAGE(train!$K$2:$K$4251)),"High Eve Only","Low Usage")))</f>
        <v>Low Usage</v>
      </c>
    </row>
    <row r="1670" spans="1:26">
      <c r="A1670" t="s">
        <v>57</v>
      </c>
      <c r="B1670">
        <v>52</v>
      </c>
      <c r="C1670" t="s">
        <v>28</v>
      </c>
      <c r="D1670" t="s">
        <v>22</v>
      </c>
      <c r="E1670" t="s">
        <v>23</v>
      </c>
      <c r="F1670">
        <v>20</v>
      </c>
      <c r="G1670">
        <v>133.30000000000001</v>
      </c>
      <c r="H1670">
        <v>63</v>
      </c>
      <c r="I1670">
        <v>22.66</v>
      </c>
      <c r="J1670">
        <v>184.1</v>
      </c>
      <c r="K1670">
        <v>123</v>
      </c>
      <c r="L1670">
        <v>15.65</v>
      </c>
      <c r="M1670">
        <v>272.89999999999998</v>
      </c>
      <c r="N1670">
        <v>107</v>
      </c>
      <c r="O1670">
        <v>12.28</v>
      </c>
      <c r="P1670">
        <v>13.5</v>
      </c>
      <c r="Q1670">
        <v>2</v>
      </c>
      <c r="R1670">
        <v>3.65</v>
      </c>
      <c r="S1670">
        <v>1</v>
      </c>
      <c r="T1670" t="s">
        <v>22</v>
      </c>
      <c r="U1670">
        <f t="shared" si="53"/>
        <v>0</v>
      </c>
      <c r="V1670">
        <f>IF(Table2[[#This Row],[international_plan]]="yes",1,0)</f>
        <v>0</v>
      </c>
      <c r="W1670">
        <f>IF(Table2[[#This Row],[voice_mail_plan]]="yes",1,0)</f>
        <v>1</v>
      </c>
      <c r="X1670" t="str">
        <f t="shared" si="52"/>
        <v>Low</v>
      </c>
      <c r="Y1670" t="str">
        <f>IF(Table2[[#This Row],[total_intl_charge]] &gt; AVERAGE($R$2:$R$4245),"High","Low")</f>
        <v>High</v>
      </c>
      <c r="Z1670" t="str">
        <f>IF(AND(G1670&gt;AVERAGE(train!$G$2:$G$4251),K1670&gt;AVERAGE(train!$K$2:$K$4251)),"High Day &amp; Eve",IF(AND(G1670&gt;AVERAGE(train!$G$2:$G$4251),K1670&lt;=AVERAGE(train!$K$2:$K$4251)),"High Day Only",IF(AND(G1670&lt;=AVERAGE(train!$G$2:$G$4251),K1670&gt;AVERAGE(train!$K$2:$K$4251)),"High Eve Only","Low Usage")))</f>
        <v>High Eve Only</v>
      </c>
    </row>
    <row r="1671" spans="1:26">
      <c r="A1671" t="s">
        <v>38</v>
      </c>
      <c r="B1671">
        <v>103</v>
      </c>
      <c r="C1671" t="s">
        <v>28</v>
      </c>
      <c r="D1671" t="s">
        <v>22</v>
      </c>
      <c r="E1671" t="s">
        <v>22</v>
      </c>
      <c r="F1671">
        <v>0</v>
      </c>
      <c r="G1671">
        <v>167.8</v>
      </c>
      <c r="H1671">
        <v>121</v>
      </c>
      <c r="I1671">
        <v>28.53</v>
      </c>
      <c r="J1671">
        <v>212.9</v>
      </c>
      <c r="K1671">
        <v>123</v>
      </c>
      <c r="L1671">
        <v>18.100000000000001</v>
      </c>
      <c r="M1671">
        <v>208.2</v>
      </c>
      <c r="N1671">
        <v>73</v>
      </c>
      <c r="O1671">
        <v>9.3699999999999992</v>
      </c>
      <c r="P1671">
        <v>13</v>
      </c>
      <c r="Q1671">
        <v>3</v>
      </c>
      <c r="R1671">
        <v>3.51</v>
      </c>
      <c r="S1671">
        <v>5</v>
      </c>
      <c r="T1671" t="s">
        <v>22</v>
      </c>
      <c r="U1671">
        <f t="shared" si="53"/>
        <v>0</v>
      </c>
      <c r="V1671">
        <f>IF(Table2[[#This Row],[international_plan]]="yes",1,0)</f>
        <v>0</v>
      </c>
      <c r="W1671">
        <f>IF(Table2[[#This Row],[voice_mail_plan]]="yes",1,0)</f>
        <v>0</v>
      </c>
      <c r="X1671" t="str">
        <f t="shared" si="52"/>
        <v>High</v>
      </c>
      <c r="Y1671" t="str">
        <f>IF(Table2[[#This Row],[total_intl_charge]] &gt; AVERAGE($R$2:$R$4245),"High","Low")</f>
        <v>High</v>
      </c>
      <c r="Z1671" t="str">
        <f>IF(AND(G1671&gt;AVERAGE(train!$G$2:$G$4251),K1671&gt;AVERAGE(train!$K$2:$K$4251)),"High Day &amp; Eve",IF(AND(G1671&gt;AVERAGE(train!$G$2:$G$4251),K1671&lt;=AVERAGE(train!$K$2:$K$4251)),"High Day Only",IF(AND(G1671&lt;=AVERAGE(train!$G$2:$G$4251),K1671&gt;AVERAGE(train!$K$2:$K$4251)),"High Eve Only","Low Usage")))</f>
        <v>High Eve Only</v>
      </c>
    </row>
    <row r="1672" spans="1:26">
      <c r="A1672" t="s">
        <v>70</v>
      </c>
      <c r="B1672">
        <v>74</v>
      </c>
      <c r="C1672" t="s">
        <v>21</v>
      </c>
      <c r="D1672" t="s">
        <v>22</v>
      </c>
      <c r="E1672" t="s">
        <v>23</v>
      </c>
      <c r="F1672">
        <v>32</v>
      </c>
      <c r="G1672">
        <v>174.6</v>
      </c>
      <c r="H1672">
        <v>107</v>
      </c>
      <c r="I1672">
        <v>29.68</v>
      </c>
      <c r="J1672">
        <v>310.60000000000002</v>
      </c>
      <c r="K1672">
        <v>115</v>
      </c>
      <c r="L1672">
        <v>26.4</v>
      </c>
      <c r="M1672">
        <v>234.7</v>
      </c>
      <c r="N1672">
        <v>92</v>
      </c>
      <c r="O1672">
        <v>10.56</v>
      </c>
      <c r="P1672">
        <v>9</v>
      </c>
      <c r="Q1672">
        <v>4</v>
      </c>
      <c r="R1672">
        <v>2.4300000000000002</v>
      </c>
      <c r="S1672">
        <v>1</v>
      </c>
      <c r="T1672" t="s">
        <v>22</v>
      </c>
      <c r="U1672">
        <f t="shared" si="53"/>
        <v>0</v>
      </c>
      <c r="V1672">
        <f>IF(Table2[[#This Row],[international_plan]]="yes",1,0)</f>
        <v>0</v>
      </c>
      <c r="W1672">
        <f>IF(Table2[[#This Row],[voice_mail_plan]]="yes",1,0)</f>
        <v>1</v>
      </c>
      <c r="X1672" t="str">
        <f t="shared" si="52"/>
        <v>Medium</v>
      </c>
      <c r="Y1672" t="str">
        <f>IF(Table2[[#This Row],[total_intl_charge]] &gt; AVERAGE($R$2:$R$4245),"High","Low")</f>
        <v>Low</v>
      </c>
      <c r="Z1672" t="str">
        <f>IF(AND(G1672&gt;AVERAGE(train!$G$2:$G$4251),K1672&gt;AVERAGE(train!$K$2:$K$4251)),"High Day &amp; Eve",IF(AND(G1672&gt;AVERAGE(train!$G$2:$G$4251),K1672&lt;=AVERAGE(train!$K$2:$K$4251)),"High Day Only",IF(AND(G1672&lt;=AVERAGE(train!$G$2:$G$4251),K1672&gt;AVERAGE(train!$K$2:$K$4251)),"High Eve Only","Low Usage")))</f>
        <v>High Eve Only</v>
      </c>
    </row>
    <row r="1673" spans="1:26">
      <c r="A1673" t="s">
        <v>75</v>
      </c>
      <c r="B1673">
        <v>124</v>
      </c>
      <c r="C1673" t="s">
        <v>21</v>
      </c>
      <c r="D1673" t="s">
        <v>22</v>
      </c>
      <c r="E1673" t="s">
        <v>22</v>
      </c>
      <c r="F1673">
        <v>0</v>
      </c>
      <c r="G1673">
        <v>150.30000000000001</v>
      </c>
      <c r="H1673">
        <v>101</v>
      </c>
      <c r="I1673">
        <v>25.55</v>
      </c>
      <c r="J1673">
        <v>255.9</v>
      </c>
      <c r="K1673">
        <v>112</v>
      </c>
      <c r="L1673">
        <v>21.75</v>
      </c>
      <c r="M1673">
        <v>136.69999999999999</v>
      </c>
      <c r="N1673">
        <v>62</v>
      </c>
      <c r="O1673">
        <v>6.15</v>
      </c>
      <c r="P1673">
        <v>12.5</v>
      </c>
      <c r="Q1673">
        <v>4</v>
      </c>
      <c r="R1673">
        <v>3.38</v>
      </c>
      <c r="S1673">
        <v>2</v>
      </c>
      <c r="T1673" t="s">
        <v>22</v>
      </c>
      <c r="U1673">
        <f t="shared" si="53"/>
        <v>0</v>
      </c>
      <c r="V1673">
        <f>IF(Table2[[#This Row],[international_plan]]="yes",1,0)</f>
        <v>0</v>
      </c>
      <c r="W1673">
        <f>IF(Table2[[#This Row],[voice_mail_plan]]="yes",1,0)</f>
        <v>0</v>
      </c>
      <c r="X1673" t="str">
        <f t="shared" si="52"/>
        <v>High</v>
      </c>
      <c r="Y1673" t="str">
        <f>IF(Table2[[#This Row],[total_intl_charge]] &gt; AVERAGE($R$2:$R$4245),"High","Low")</f>
        <v>High</v>
      </c>
      <c r="Z1673" t="str">
        <f>IF(AND(G1673&gt;AVERAGE(train!$G$2:$G$4251),K1673&gt;AVERAGE(train!$K$2:$K$4251)),"High Day &amp; Eve",IF(AND(G1673&gt;AVERAGE(train!$G$2:$G$4251),K1673&lt;=AVERAGE(train!$K$2:$K$4251)),"High Day Only",IF(AND(G1673&lt;=AVERAGE(train!$G$2:$G$4251),K1673&gt;AVERAGE(train!$K$2:$K$4251)),"High Eve Only","Low Usage")))</f>
        <v>High Eve Only</v>
      </c>
    </row>
    <row r="1674" spans="1:26">
      <c r="A1674" t="s">
        <v>41</v>
      </c>
      <c r="B1674">
        <v>85</v>
      </c>
      <c r="C1674" t="s">
        <v>28</v>
      </c>
      <c r="D1674" t="s">
        <v>22</v>
      </c>
      <c r="E1674" t="s">
        <v>23</v>
      </c>
      <c r="F1674">
        <v>21</v>
      </c>
      <c r="G1674">
        <v>283.2</v>
      </c>
      <c r="H1674">
        <v>110</v>
      </c>
      <c r="I1674">
        <v>48.14</v>
      </c>
      <c r="J1674">
        <v>239.7</v>
      </c>
      <c r="K1674">
        <v>108</v>
      </c>
      <c r="L1674">
        <v>20.37</v>
      </c>
      <c r="M1674">
        <v>149.5</v>
      </c>
      <c r="N1674">
        <v>80</v>
      </c>
      <c r="O1674">
        <v>6.73</v>
      </c>
      <c r="P1674">
        <v>6.3</v>
      </c>
      <c r="Q1674">
        <v>1</v>
      </c>
      <c r="R1674">
        <v>1.7</v>
      </c>
      <c r="S1674">
        <v>5</v>
      </c>
      <c r="T1674" t="s">
        <v>22</v>
      </c>
      <c r="U1674">
        <f t="shared" si="53"/>
        <v>0</v>
      </c>
      <c r="V1674">
        <f>IF(Table2[[#This Row],[international_plan]]="yes",1,0)</f>
        <v>0</v>
      </c>
      <c r="W1674">
        <f>IF(Table2[[#This Row],[voice_mail_plan]]="yes",1,0)</f>
        <v>1</v>
      </c>
      <c r="X1674" t="str">
        <f t="shared" si="52"/>
        <v>Medium</v>
      </c>
      <c r="Y1674" t="str">
        <f>IF(Table2[[#This Row],[total_intl_charge]] &gt; AVERAGE($R$2:$R$4245),"High","Low")</f>
        <v>Low</v>
      </c>
      <c r="Z1674" t="str">
        <f>IF(AND(G1674&gt;AVERAGE(train!$G$2:$G$4251),K1674&gt;AVERAGE(train!$K$2:$K$4251)),"High Day &amp; Eve",IF(AND(G1674&gt;AVERAGE(train!$G$2:$G$4251),K1674&lt;=AVERAGE(train!$K$2:$K$4251)),"High Day Only",IF(AND(G1674&lt;=AVERAGE(train!$G$2:$G$4251),K1674&gt;AVERAGE(train!$K$2:$K$4251)),"High Eve Only","Low Usage")))</f>
        <v>High Day &amp; Eve</v>
      </c>
    </row>
    <row r="1675" spans="1:26">
      <c r="A1675" t="s">
        <v>65</v>
      </c>
      <c r="B1675">
        <v>113</v>
      </c>
      <c r="C1675" t="s">
        <v>25</v>
      </c>
      <c r="D1675" t="s">
        <v>22</v>
      </c>
      <c r="E1675" t="s">
        <v>23</v>
      </c>
      <c r="F1675">
        <v>20</v>
      </c>
      <c r="G1675">
        <v>157.80000000000001</v>
      </c>
      <c r="H1675">
        <v>83</v>
      </c>
      <c r="I1675">
        <v>26.83</v>
      </c>
      <c r="J1675">
        <v>161.5</v>
      </c>
      <c r="K1675">
        <v>56</v>
      </c>
      <c r="L1675">
        <v>13.73</v>
      </c>
      <c r="M1675">
        <v>271.5</v>
      </c>
      <c r="N1675">
        <v>100</v>
      </c>
      <c r="O1675">
        <v>12.22</v>
      </c>
      <c r="P1675">
        <v>8.6999999999999993</v>
      </c>
      <c r="Q1675">
        <v>2</v>
      </c>
      <c r="R1675">
        <v>2.35</v>
      </c>
      <c r="S1675">
        <v>5</v>
      </c>
      <c r="T1675" t="s">
        <v>23</v>
      </c>
      <c r="U1675">
        <f t="shared" si="53"/>
        <v>1</v>
      </c>
      <c r="V1675">
        <f>IF(Table2[[#This Row],[international_plan]]="yes",1,0)</f>
        <v>0</v>
      </c>
      <c r="W1675">
        <f>IF(Table2[[#This Row],[voice_mail_plan]]="yes",1,0)</f>
        <v>1</v>
      </c>
      <c r="X1675" t="str">
        <f t="shared" si="52"/>
        <v>High</v>
      </c>
      <c r="Y1675" t="str">
        <f>IF(Table2[[#This Row],[total_intl_charge]] &gt; AVERAGE($R$2:$R$4245),"High","Low")</f>
        <v>Low</v>
      </c>
      <c r="Z1675" t="str">
        <f>IF(AND(G1675&gt;AVERAGE(train!$G$2:$G$4251),K1675&gt;AVERAGE(train!$K$2:$K$4251)),"High Day &amp; Eve",IF(AND(G1675&gt;AVERAGE(train!$G$2:$G$4251),K1675&lt;=AVERAGE(train!$K$2:$K$4251)),"High Day Only",IF(AND(G1675&lt;=AVERAGE(train!$G$2:$G$4251),K1675&gt;AVERAGE(train!$K$2:$K$4251)),"High Eve Only","Low Usage")))</f>
        <v>Low Usage</v>
      </c>
    </row>
    <row r="1676" spans="1:26">
      <c r="A1676" t="s">
        <v>59</v>
      </c>
      <c r="B1676">
        <v>71</v>
      </c>
      <c r="C1676" t="s">
        <v>25</v>
      </c>
      <c r="D1676" t="s">
        <v>22</v>
      </c>
      <c r="E1676" t="s">
        <v>22</v>
      </c>
      <c r="F1676">
        <v>0</v>
      </c>
      <c r="G1676">
        <v>141.19999999999999</v>
      </c>
      <c r="H1676">
        <v>132</v>
      </c>
      <c r="I1676">
        <v>24</v>
      </c>
      <c r="J1676">
        <v>149.1</v>
      </c>
      <c r="K1676">
        <v>90</v>
      </c>
      <c r="L1676">
        <v>12.67</v>
      </c>
      <c r="M1676">
        <v>171.4</v>
      </c>
      <c r="N1676">
        <v>72</v>
      </c>
      <c r="O1676">
        <v>7.71</v>
      </c>
      <c r="P1676">
        <v>7</v>
      </c>
      <c r="Q1676">
        <v>2</v>
      </c>
      <c r="R1676">
        <v>1.89</v>
      </c>
      <c r="S1676">
        <v>2</v>
      </c>
      <c r="T1676" t="s">
        <v>22</v>
      </c>
      <c r="U1676">
        <f t="shared" si="53"/>
        <v>0</v>
      </c>
      <c r="V1676">
        <f>IF(Table2[[#This Row],[international_plan]]="yes",1,0)</f>
        <v>0</v>
      </c>
      <c r="W1676">
        <f>IF(Table2[[#This Row],[voice_mail_plan]]="yes",1,0)</f>
        <v>0</v>
      </c>
      <c r="X1676" t="str">
        <f t="shared" si="52"/>
        <v>Low</v>
      </c>
      <c r="Y1676" t="str">
        <f>IF(Table2[[#This Row],[total_intl_charge]] &gt; AVERAGE($R$2:$R$4245),"High","Low")</f>
        <v>Low</v>
      </c>
      <c r="Z1676" t="str">
        <f>IF(AND(G1676&gt;AVERAGE(train!$G$2:$G$4251),K1676&gt;AVERAGE(train!$K$2:$K$4251)),"High Day &amp; Eve",IF(AND(G1676&gt;AVERAGE(train!$G$2:$G$4251),K1676&lt;=AVERAGE(train!$K$2:$K$4251)),"High Day Only",IF(AND(G1676&lt;=AVERAGE(train!$G$2:$G$4251),K1676&gt;AVERAGE(train!$K$2:$K$4251)),"High Eve Only","Low Usage")))</f>
        <v>Low Usage</v>
      </c>
    </row>
    <row r="1677" spans="1:26">
      <c r="A1677" t="s">
        <v>43</v>
      </c>
      <c r="B1677">
        <v>49</v>
      </c>
      <c r="C1677" t="s">
        <v>21</v>
      </c>
      <c r="D1677" t="s">
        <v>23</v>
      </c>
      <c r="E1677" t="s">
        <v>22</v>
      </c>
      <c r="F1677">
        <v>0</v>
      </c>
      <c r="G1677">
        <v>237.8</v>
      </c>
      <c r="H1677">
        <v>92</v>
      </c>
      <c r="I1677">
        <v>40.43</v>
      </c>
      <c r="J1677">
        <v>208.9</v>
      </c>
      <c r="K1677">
        <v>119</v>
      </c>
      <c r="L1677">
        <v>17.760000000000002</v>
      </c>
      <c r="M1677">
        <v>167.8</v>
      </c>
      <c r="N1677">
        <v>86</v>
      </c>
      <c r="O1677">
        <v>7.55</v>
      </c>
      <c r="P1677">
        <v>15.6</v>
      </c>
      <c r="Q1677">
        <v>6</v>
      </c>
      <c r="R1677">
        <v>4.21</v>
      </c>
      <c r="S1677">
        <v>2</v>
      </c>
      <c r="T1677" t="s">
        <v>23</v>
      </c>
      <c r="U1677">
        <f t="shared" si="53"/>
        <v>1</v>
      </c>
      <c r="V1677">
        <f>IF(Table2[[#This Row],[international_plan]]="yes",1,0)</f>
        <v>1</v>
      </c>
      <c r="W1677">
        <f>IF(Table2[[#This Row],[voice_mail_plan]]="yes",1,0)</f>
        <v>0</v>
      </c>
      <c r="X1677" t="str">
        <f t="shared" si="52"/>
        <v>Low</v>
      </c>
      <c r="Y1677" t="str">
        <f>IF(Table2[[#This Row],[total_intl_charge]] &gt; AVERAGE($R$2:$R$4245),"High","Low")</f>
        <v>High</v>
      </c>
      <c r="Z1677" t="str">
        <f>IF(AND(G1677&gt;AVERAGE(train!$G$2:$G$4251),K1677&gt;AVERAGE(train!$K$2:$K$4251)),"High Day &amp; Eve",IF(AND(G1677&gt;AVERAGE(train!$G$2:$G$4251),K1677&lt;=AVERAGE(train!$K$2:$K$4251)),"High Day Only",IF(AND(G1677&lt;=AVERAGE(train!$G$2:$G$4251),K1677&gt;AVERAGE(train!$K$2:$K$4251)),"High Eve Only","Low Usage")))</f>
        <v>High Day &amp; Eve</v>
      </c>
    </row>
    <row r="1678" spans="1:26">
      <c r="A1678" t="s">
        <v>33</v>
      </c>
      <c r="B1678">
        <v>106</v>
      </c>
      <c r="C1678" t="s">
        <v>28</v>
      </c>
      <c r="D1678" t="s">
        <v>23</v>
      </c>
      <c r="E1678" t="s">
        <v>22</v>
      </c>
      <c r="F1678">
        <v>0</v>
      </c>
      <c r="G1678">
        <v>204</v>
      </c>
      <c r="H1678">
        <v>84</v>
      </c>
      <c r="I1678">
        <v>34.68</v>
      </c>
      <c r="J1678">
        <v>168.5</v>
      </c>
      <c r="K1678">
        <v>61</v>
      </c>
      <c r="L1678">
        <v>14.32</v>
      </c>
      <c r="M1678">
        <v>164</v>
      </c>
      <c r="N1678">
        <v>102</v>
      </c>
      <c r="O1678">
        <v>7.38</v>
      </c>
      <c r="P1678">
        <v>13.3</v>
      </c>
      <c r="Q1678">
        <v>3</v>
      </c>
      <c r="R1678">
        <v>3.59</v>
      </c>
      <c r="S1678">
        <v>3</v>
      </c>
      <c r="T1678" t="s">
        <v>23</v>
      </c>
      <c r="U1678">
        <f t="shared" si="53"/>
        <v>1</v>
      </c>
      <c r="V1678">
        <f>IF(Table2[[#This Row],[international_plan]]="yes",1,0)</f>
        <v>1</v>
      </c>
      <c r="W1678">
        <f>IF(Table2[[#This Row],[voice_mail_plan]]="yes",1,0)</f>
        <v>0</v>
      </c>
      <c r="X1678" t="str">
        <f t="shared" si="52"/>
        <v>High</v>
      </c>
      <c r="Y1678" t="str">
        <f>IF(Table2[[#This Row],[total_intl_charge]] &gt; AVERAGE($R$2:$R$4245),"High","Low")</f>
        <v>High</v>
      </c>
      <c r="Z1678" t="str">
        <f>IF(AND(G1678&gt;AVERAGE(train!$G$2:$G$4251),K1678&gt;AVERAGE(train!$K$2:$K$4251)),"High Day &amp; Eve",IF(AND(G1678&gt;AVERAGE(train!$G$2:$G$4251),K1678&lt;=AVERAGE(train!$K$2:$K$4251)),"High Day Only",IF(AND(G1678&lt;=AVERAGE(train!$G$2:$G$4251),K1678&gt;AVERAGE(train!$K$2:$K$4251)),"High Eve Only","Low Usage")))</f>
        <v>High Day Only</v>
      </c>
    </row>
    <row r="1679" spans="1:26">
      <c r="A1679" t="s">
        <v>37</v>
      </c>
      <c r="B1679">
        <v>60</v>
      </c>
      <c r="C1679" t="s">
        <v>28</v>
      </c>
      <c r="D1679" t="s">
        <v>22</v>
      </c>
      <c r="E1679" t="s">
        <v>22</v>
      </c>
      <c r="F1679">
        <v>0</v>
      </c>
      <c r="G1679">
        <v>221.1</v>
      </c>
      <c r="H1679">
        <v>106</v>
      </c>
      <c r="I1679">
        <v>37.590000000000003</v>
      </c>
      <c r="J1679">
        <v>178.6</v>
      </c>
      <c r="K1679">
        <v>48</v>
      </c>
      <c r="L1679">
        <v>15.18</v>
      </c>
      <c r="M1679">
        <v>202.7</v>
      </c>
      <c r="N1679">
        <v>90</v>
      </c>
      <c r="O1679">
        <v>9.1199999999999992</v>
      </c>
      <c r="P1679">
        <v>7.4</v>
      </c>
      <c r="Q1679">
        <v>3</v>
      </c>
      <c r="R1679">
        <v>2</v>
      </c>
      <c r="S1679">
        <v>1</v>
      </c>
      <c r="T1679" t="s">
        <v>22</v>
      </c>
      <c r="U1679">
        <f t="shared" si="53"/>
        <v>0</v>
      </c>
      <c r="V1679">
        <f>IF(Table2[[#This Row],[international_plan]]="yes",1,0)</f>
        <v>0</v>
      </c>
      <c r="W1679">
        <f>IF(Table2[[#This Row],[voice_mail_plan]]="yes",1,0)</f>
        <v>0</v>
      </c>
      <c r="X1679" t="str">
        <f t="shared" si="52"/>
        <v>Low</v>
      </c>
      <c r="Y1679" t="str">
        <f>IF(Table2[[#This Row],[total_intl_charge]] &gt; AVERAGE($R$2:$R$4245),"High","Low")</f>
        <v>Low</v>
      </c>
      <c r="Z1679" t="str">
        <f>IF(AND(G1679&gt;AVERAGE(train!$G$2:$G$4251),K1679&gt;AVERAGE(train!$K$2:$K$4251)),"High Day &amp; Eve",IF(AND(G1679&gt;AVERAGE(train!$G$2:$G$4251),K1679&lt;=AVERAGE(train!$K$2:$K$4251)),"High Day Only",IF(AND(G1679&lt;=AVERAGE(train!$G$2:$G$4251),K1679&gt;AVERAGE(train!$K$2:$K$4251)),"High Eve Only","Low Usage")))</f>
        <v>High Day Only</v>
      </c>
    </row>
    <row r="1680" spans="1:26">
      <c r="A1680" t="s">
        <v>66</v>
      </c>
      <c r="B1680">
        <v>66</v>
      </c>
      <c r="C1680" t="s">
        <v>28</v>
      </c>
      <c r="D1680" t="s">
        <v>22</v>
      </c>
      <c r="E1680" t="s">
        <v>22</v>
      </c>
      <c r="F1680">
        <v>0</v>
      </c>
      <c r="G1680">
        <v>118</v>
      </c>
      <c r="H1680">
        <v>133</v>
      </c>
      <c r="I1680">
        <v>20.059999999999999</v>
      </c>
      <c r="J1680">
        <v>248.1</v>
      </c>
      <c r="K1680">
        <v>99</v>
      </c>
      <c r="L1680">
        <v>21.09</v>
      </c>
      <c r="M1680">
        <v>214.4</v>
      </c>
      <c r="N1680">
        <v>122</v>
      </c>
      <c r="O1680">
        <v>9.65</v>
      </c>
      <c r="P1680">
        <v>5.3</v>
      </c>
      <c r="Q1680">
        <v>5</v>
      </c>
      <c r="R1680">
        <v>1.43</v>
      </c>
      <c r="S1680">
        <v>1</v>
      </c>
      <c r="T1680" t="s">
        <v>22</v>
      </c>
      <c r="U1680">
        <f t="shared" si="53"/>
        <v>0</v>
      </c>
      <c r="V1680">
        <f>IF(Table2[[#This Row],[international_plan]]="yes",1,0)</f>
        <v>0</v>
      </c>
      <c r="W1680">
        <f>IF(Table2[[#This Row],[voice_mail_plan]]="yes",1,0)</f>
        <v>0</v>
      </c>
      <c r="X1680" t="str">
        <f t="shared" si="52"/>
        <v>Low</v>
      </c>
      <c r="Y1680" t="str">
        <f>IF(Table2[[#This Row],[total_intl_charge]] &gt; AVERAGE($R$2:$R$4245),"High","Low")</f>
        <v>Low</v>
      </c>
      <c r="Z1680" t="str">
        <f>IF(AND(G1680&gt;AVERAGE(train!$G$2:$G$4251),K1680&gt;AVERAGE(train!$K$2:$K$4251)),"High Day &amp; Eve",IF(AND(G1680&gt;AVERAGE(train!$G$2:$G$4251),K1680&lt;=AVERAGE(train!$K$2:$K$4251)),"High Day Only",IF(AND(G1680&lt;=AVERAGE(train!$G$2:$G$4251),K1680&gt;AVERAGE(train!$K$2:$K$4251)),"High Eve Only","Low Usage")))</f>
        <v>Low Usage</v>
      </c>
    </row>
    <row r="1681" spans="1:26">
      <c r="A1681" t="s">
        <v>57</v>
      </c>
      <c r="B1681">
        <v>125</v>
      </c>
      <c r="C1681" t="s">
        <v>21</v>
      </c>
      <c r="D1681" t="s">
        <v>22</v>
      </c>
      <c r="E1681" t="s">
        <v>22</v>
      </c>
      <c r="F1681">
        <v>0</v>
      </c>
      <c r="G1681">
        <v>163.80000000000001</v>
      </c>
      <c r="H1681">
        <v>73</v>
      </c>
      <c r="I1681">
        <v>27.85</v>
      </c>
      <c r="J1681">
        <v>255.6</v>
      </c>
      <c r="K1681">
        <v>85</v>
      </c>
      <c r="L1681">
        <v>21.73</v>
      </c>
      <c r="M1681">
        <v>192.9</v>
      </c>
      <c r="N1681">
        <v>95</v>
      </c>
      <c r="O1681">
        <v>8.68</v>
      </c>
      <c r="P1681">
        <v>15.7</v>
      </c>
      <c r="Q1681">
        <v>4</v>
      </c>
      <c r="R1681">
        <v>4.24</v>
      </c>
      <c r="S1681">
        <v>0</v>
      </c>
      <c r="T1681" t="s">
        <v>22</v>
      </c>
      <c r="U1681">
        <f t="shared" si="53"/>
        <v>0</v>
      </c>
      <c r="V1681">
        <f>IF(Table2[[#This Row],[international_plan]]="yes",1,0)</f>
        <v>0</v>
      </c>
      <c r="W1681">
        <f>IF(Table2[[#This Row],[voice_mail_plan]]="yes",1,0)</f>
        <v>0</v>
      </c>
      <c r="X1681" t="str">
        <f t="shared" si="52"/>
        <v>High</v>
      </c>
      <c r="Y1681" t="str">
        <f>IF(Table2[[#This Row],[total_intl_charge]] &gt; AVERAGE($R$2:$R$4245),"High","Low")</f>
        <v>High</v>
      </c>
      <c r="Z1681" t="str">
        <f>IF(AND(G1681&gt;AVERAGE(train!$G$2:$G$4251),K1681&gt;AVERAGE(train!$K$2:$K$4251)),"High Day &amp; Eve",IF(AND(G1681&gt;AVERAGE(train!$G$2:$G$4251),K1681&lt;=AVERAGE(train!$K$2:$K$4251)),"High Day Only",IF(AND(G1681&lt;=AVERAGE(train!$G$2:$G$4251),K1681&gt;AVERAGE(train!$K$2:$K$4251)),"High Eve Only","Low Usage")))</f>
        <v>Low Usage</v>
      </c>
    </row>
    <row r="1682" spans="1:26">
      <c r="A1682" t="s">
        <v>43</v>
      </c>
      <c r="B1682">
        <v>114</v>
      </c>
      <c r="C1682" t="s">
        <v>28</v>
      </c>
      <c r="D1682" t="s">
        <v>22</v>
      </c>
      <c r="E1682" t="s">
        <v>23</v>
      </c>
      <c r="F1682">
        <v>4</v>
      </c>
      <c r="G1682">
        <v>141.30000000000001</v>
      </c>
      <c r="H1682">
        <v>96</v>
      </c>
      <c r="I1682">
        <v>24.02</v>
      </c>
      <c r="J1682">
        <v>230.4</v>
      </c>
      <c r="K1682">
        <v>88</v>
      </c>
      <c r="L1682">
        <v>19.579999999999998</v>
      </c>
      <c r="M1682">
        <v>223.7</v>
      </c>
      <c r="N1682">
        <v>85</v>
      </c>
      <c r="O1682">
        <v>10.07</v>
      </c>
      <c r="P1682">
        <v>9.4</v>
      </c>
      <c r="Q1682">
        <v>3</v>
      </c>
      <c r="R1682">
        <v>2.54</v>
      </c>
      <c r="S1682">
        <v>3</v>
      </c>
      <c r="T1682" t="s">
        <v>22</v>
      </c>
      <c r="U1682">
        <f t="shared" si="53"/>
        <v>0</v>
      </c>
      <c r="V1682">
        <f>IF(Table2[[#This Row],[international_plan]]="yes",1,0)</f>
        <v>0</v>
      </c>
      <c r="W1682">
        <f>IF(Table2[[#This Row],[voice_mail_plan]]="yes",1,0)</f>
        <v>1</v>
      </c>
      <c r="X1682" t="str">
        <f t="shared" si="52"/>
        <v>High</v>
      </c>
      <c r="Y1682" t="str">
        <f>IF(Table2[[#This Row],[total_intl_charge]] &gt; AVERAGE($R$2:$R$4245),"High","Low")</f>
        <v>Low</v>
      </c>
      <c r="Z1682" t="str">
        <f>IF(AND(G1682&gt;AVERAGE(train!$G$2:$G$4251),K1682&gt;AVERAGE(train!$K$2:$K$4251)),"High Day &amp; Eve",IF(AND(G1682&gt;AVERAGE(train!$G$2:$G$4251),K1682&lt;=AVERAGE(train!$K$2:$K$4251)),"High Day Only",IF(AND(G1682&lt;=AVERAGE(train!$G$2:$G$4251),K1682&gt;AVERAGE(train!$K$2:$K$4251)),"High Eve Only","Low Usage")))</f>
        <v>Low Usage</v>
      </c>
    </row>
    <row r="1683" spans="1:26">
      <c r="A1683" t="s">
        <v>71</v>
      </c>
      <c r="B1683">
        <v>112</v>
      </c>
      <c r="C1683" t="s">
        <v>21</v>
      </c>
      <c r="D1683" t="s">
        <v>22</v>
      </c>
      <c r="E1683" t="s">
        <v>22</v>
      </c>
      <c r="F1683">
        <v>0</v>
      </c>
      <c r="G1683">
        <v>272.5</v>
      </c>
      <c r="H1683">
        <v>119</v>
      </c>
      <c r="I1683">
        <v>46.33</v>
      </c>
      <c r="J1683">
        <v>226.1</v>
      </c>
      <c r="K1683">
        <v>94</v>
      </c>
      <c r="L1683">
        <v>19.22</v>
      </c>
      <c r="M1683">
        <v>159.1</v>
      </c>
      <c r="N1683">
        <v>94</v>
      </c>
      <c r="O1683">
        <v>7.16</v>
      </c>
      <c r="P1683">
        <v>16.399999999999999</v>
      </c>
      <c r="Q1683">
        <v>5</v>
      </c>
      <c r="R1683">
        <v>4.43</v>
      </c>
      <c r="S1683">
        <v>3</v>
      </c>
      <c r="T1683" t="s">
        <v>23</v>
      </c>
      <c r="U1683">
        <f t="shared" si="53"/>
        <v>1</v>
      </c>
      <c r="V1683">
        <f>IF(Table2[[#This Row],[international_plan]]="yes",1,0)</f>
        <v>0</v>
      </c>
      <c r="W1683">
        <f>IF(Table2[[#This Row],[voice_mail_plan]]="yes",1,0)</f>
        <v>0</v>
      </c>
      <c r="X1683" t="str">
        <f t="shared" si="52"/>
        <v>High</v>
      </c>
      <c r="Y1683" t="str">
        <f>IF(Table2[[#This Row],[total_intl_charge]] &gt; AVERAGE($R$2:$R$4245),"High","Low")</f>
        <v>High</v>
      </c>
      <c r="Z1683" t="str">
        <f>IF(AND(G1683&gt;AVERAGE(train!$G$2:$G$4251),K1683&gt;AVERAGE(train!$K$2:$K$4251)),"High Day &amp; Eve",IF(AND(G1683&gt;AVERAGE(train!$G$2:$G$4251),K1683&lt;=AVERAGE(train!$K$2:$K$4251)),"High Day Only",IF(AND(G1683&lt;=AVERAGE(train!$G$2:$G$4251),K1683&gt;AVERAGE(train!$K$2:$K$4251)),"High Eve Only","Low Usage")))</f>
        <v>High Day Only</v>
      </c>
    </row>
    <row r="1684" spans="1:26">
      <c r="A1684" t="s">
        <v>35</v>
      </c>
      <c r="B1684">
        <v>101</v>
      </c>
      <c r="C1684" t="s">
        <v>25</v>
      </c>
      <c r="D1684" t="s">
        <v>22</v>
      </c>
      <c r="E1684" t="s">
        <v>23</v>
      </c>
      <c r="F1684">
        <v>16</v>
      </c>
      <c r="G1684">
        <v>118.9</v>
      </c>
      <c r="H1684">
        <v>112</v>
      </c>
      <c r="I1684">
        <v>20.21</v>
      </c>
      <c r="J1684">
        <v>228.3</v>
      </c>
      <c r="K1684">
        <v>97</v>
      </c>
      <c r="L1684">
        <v>19.41</v>
      </c>
      <c r="M1684">
        <v>180.1</v>
      </c>
      <c r="N1684">
        <v>111</v>
      </c>
      <c r="O1684">
        <v>8.1</v>
      </c>
      <c r="P1684">
        <v>8.1999999999999993</v>
      </c>
      <c r="Q1684">
        <v>5</v>
      </c>
      <c r="R1684">
        <v>2.21</v>
      </c>
      <c r="S1684">
        <v>2</v>
      </c>
      <c r="T1684" t="s">
        <v>22</v>
      </c>
      <c r="U1684">
        <f t="shared" si="53"/>
        <v>0</v>
      </c>
      <c r="V1684">
        <f>IF(Table2[[#This Row],[international_plan]]="yes",1,0)</f>
        <v>0</v>
      </c>
      <c r="W1684">
        <f>IF(Table2[[#This Row],[voice_mail_plan]]="yes",1,0)</f>
        <v>1</v>
      </c>
      <c r="X1684" t="str">
        <f t="shared" si="52"/>
        <v>High</v>
      </c>
      <c r="Y1684" t="str">
        <f>IF(Table2[[#This Row],[total_intl_charge]] &gt; AVERAGE($R$2:$R$4245),"High","Low")</f>
        <v>Low</v>
      </c>
      <c r="Z1684" t="str">
        <f>IF(AND(G1684&gt;AVERAGE(train!$G$2:$G$4251),K1684&gt;AVERAGE(train!$K$2:$K$4251)),"High Day &amp; Eve",IF(AND(G1684&gt;AVERAGE(train!$G$2:$G$4251),K1684&lt;=AVERAGE(train!$K$2:$K$4251)),"High Day Only",IF(AND(G1684&lt;=AVERAGE(train!$G$2:$G$4251),K1684&gt;AVERAGE(train!$K$2:$K$4251)),"High Eve Only","Low Usage")))</f>
        <v>Low Usage</v>
      </c>
    </row>
    <row r="1685" spans="1:26">
      <c r="A1685" t="s">
        <v>51</v>
      </c>
      <c r="B1685">
        <v>70</v>
      </c>
      <c r="C1685" t="s">
        <v>21</v>
      </c>
      <c r="D1685" t="s">
        <v>22</v>
      </c>
      <c r="E1685" t="s">
        <v>22</v>
      </c>
      <c r="F1685">
        <v>0</v>
      </c>
      <c r="G1685">
        <v>7.9</v>
      </c>
      <c r="H1685">
        <v>100</v>
      </c>
      <c r="I1685">
        <v>1.34</v>
      </c>
      <c r="J1685">
        <v>136.4</v>
      </c>
      <c r="K1685">
        <v>83</v>
      </c>
      <c r="L1685">
        <v>11.59</v>
      </c>
      <c r="M1685">
        <v>156.6</v>
      </c>
      <c r="N1685">
        <v>89</v>
      </c>
      <c r="O1685">
        <v>7.05</v>
      </c>
      <c r="P1685">
        <v>12.1</v>
      </c>
      <c r="Q1685">
        <v>1</v>
      </c>
      <c r="R1685">
        <v>3.27</v>
      </c>
      <c r="S1685">
        <v>0</v>
      </c>
      <c r="T1685" t="s">
        <v>22</v>
      </c>
      <c r="U1685">
        <f t="shared" si="53"/>
        <v>0</v>
      </c>
      <c r="V1685">
        <f>IF(Table2[[#This Row],[international_plan]]="yes",1,0)</f>
        <v>0</v>
      </c>
      <c r="W1685">
        <f>IF(Table2[[#This Row],[voice_mail_plan]]="yes",1,0)</f>
        <v>0</v>
      </c>
      <c r="X1685" t="str">
        <f t="shared" si="52"/>
        <v>Low</v>
      </c>
      <c r="Y1685" t="str">
        <f>IF(Table2[[#This Row],[total_intl_charge]] &gt; AVERAGE($R$2:$R$4245),"High","Low")</f>
        <v>High</v>
      </c>
      <c r="Z1685" t="str">
        <f>IF(AND(G1685&gt;AVERAGE(train!$G$2:$G$4251),K1685&gt;AVERAGE(train!$K$2:$K$4251)),"High Day &amp; Eve",IF(AND(G1685&gt;AVERAGE(train!$G$2:$G$4251),K1685&lt;=AVERAGE(train!$K$2:$K$4251)),"High Day Only",IF(AND(G1685&lt;=AVERAGE(train!$G$2:$G$4251),K1685&gt;AVERAGE(train!$K$2:$K$4251)),"High Eve Only","Low Usage")))</f>
        <v>Low Usage</v>
      </c>
    </row>
    <row r="1686" spans="1:26">
      <c r="A1686" t="s">
        <v>47</v>
      </c>
      <c r="B1686">
        <v>59</v>
      </c>
      <c r="C1686" t="s">
        <v>25</v>
      </c>
      <c r="D1686" t="s">
        <v>22</v>
      </c>
      <c r="E1686" t="s">
        <v>22</v>
      </c>
      <c r="F1686">
        <v>0</v>
      </c>
      <c r="G1686">
        <v>159.5</v>
      </c>
      <c r="H1686">
        <v>96</v>
      </c>
      <c r="I1686">
        <v>27.12</v>
      </c>
      <c r="J1686">
        <v>167.2</v>
      </c>
      <c r="K1686">
        <v>123</v>
      </c>
      <c r="L1686">
        <v>14.21</v>
      </c>
      <c r="M1686">
        <v>138.6</v>
      </c>
      <c r="N1686">
        <v>106</v>
      </c>
      <c r="O1686">
        <v>6.24</v>
      </c>
      <c r="P1686">
        <v>10.199999999999999</v>
      </c>
      <c r="Q1686">
        <v>4</v>
      </c>
      <c r="R1686">
        <v>2.75</v>
      </c>
      <c r="S1686">
        <v>0</v>
      </c>
      <c r="T1686" t="s">
        <v>22</v>
      </c>
      <c r="U1686">
        <f t="shared" si="53"/>
        <v>0</v>
      </c>
      <c r="V1686">
        <f>IF(Table2[[#This Row],[international_plan]]="yes",1,0)</f>
        <v>0</v>
      </c>
      <c r="W1686">
        <f>IF(Table2[[#This Row],[voice_mail_plan]]="yes",1,0)</f>
        <v>0</v>
      </c>
      <c r="X1686" t="str">
        <f t="shared" si="52"/>
        <v>Low</v>
      </c>
      <c r="Y1686" t="str">
        <f>IF(Table2[[#This Row],[total_intl_charge]] &gt; AVERAGE($R$2:$R$4245),"High","Low")</f>
        <v>Low</v>
      </c>
      <c r="Z1686" t="str">
        <f>IF(AND(G1686&gt;AVERAGE(train!$G$2:$G$4251),K1686&gt;AVERAGE(train!$K$2:$K$4251)),"High Day &amp; Eve",IF(AND(G1686&gt;AVERAGE(train!$G$2:$G$4251),K1686&lt;=AVERAGE(train!$K$2:$K$4251)),"High Day Only",IF(AND(G1686&lt;=AVERAGE(train!$G$2:$G$4251),K1686&gt;AVERAGE(train!$K$2:$K$4251)),"High Eve Only","Low Usage")))</f>
        <v>High Eve Only</v>
      </c>
    </row>
    <row r="1687" spans="1:26">
      <c r="A1687" t="s">
        <v>42</v>
      </c>
      <c r="B1687">
        <v>59</v>
      </c>
      <c r="C1687" t="s">
        <v>25</v>
      </c>
      <c r="D1687" t="s">
        <v>22</v>
      </c>
      <c r="E1687" t="s">
        <v>22</v>
      </c>
      <c r="F1687">
        <v>0</v>
      </c>
      <c r="G1687">
        <v>150.19999999999999</v>
      </c>
      <c r="H1687">
        <v>70</v>
      </c>
      <c r="I1687">
        <v>25.53</v>
      </c>
      <c r="J1687">
        <v>185.7</v>
      </c>
      <c r="K1687">
        <v>98</v>
      </c>
      <c r="L1687">
        <v>15.78</v>
      </c>
      <c r="M1687">
        <v>212.5</v>
      </c>
      <c r="N1687">
        <v>128</v>
      </c>
      <c r="O1687">
        <v>9.56</v>
      </c>
      <c r="P1687">
        <v>12.1</v>
      </c>
      <c r="Q1687">
        <v>2</v>
      </c>
      <c r="R1687">
        <v>3.27</v>
      </c>
      <c r="S1687">
        <v>1</v>
      </c>
      <c r="T1687" t="s">
        <v>22</v>
      </c>
      <c r="U1687">
        <f t="shared" si="53"/>
        <v>0</v>
      </c>
      <c r="V1687">
        <f>IF(Table2[[#This Row],[international_plan]]="yes",1,0)</f>
        <v>0</v>
      </c>
      <c r="W1687">
        <f>IF(Table2[[#This Row],[voice_mail_plan]]="yes",1,0)</f>
        <v>0</v>
      </c>
      <c r="X1687" t="str">
        <f t="shared" si="52"/>
        <v>Low</v>
      </c>
      <c r="Y1687" t="str">
        <f>IF(Table2[[#This Row],[total_intl_charge]] &gt; AVERAGE($R$2:$R$4245),"High","Low")</f>
        <v>High</v>
      </c>
      <c r="Z1687" t="str">
        <f>IF(AND(G1687&gt;AVERAGE(train!$G$2:$G$4251),K1687&gt;AVERAGE(train!$K$2:$K$4251)),"High Day &amp; Eve",IF(AND(G1687&gt;AVERAGE(train!$G$2:$G$4251),K1687&lt;=AVERAGE(train!$K$2:$K$4251)),"High Day Only",IF(AND(G1687&lt;=AVERAGE(train!$G$2:$G$4251),K1687&gt;AVERAGE(train!$K$2:$K$4251)),"High Eve Only","Low Usage")))</f>
        <v>Low Usage</v>
      </c>
    </row>
    <row r="1688" spans="1:26">
      <c r="A1688" t="s">
        <v>35</v>
      </c>
      <c r="B1688">
        <v>124</v>
      </c>
      <c r="C1688" t="s">
        <v>21</v>
      </c>
      <c r="D1688" t="s">
        <v>22</v>
      </c>
      <c r="E1688" t="s">
        <v>23</v>
      </c>
      <c r="F1688">
        <v>30</v>
      </c>
      <c r="G1688">
        <v>144.5</v>
      </c>
      <c r="H1688">
        <v>35</v>
      </c>
      <c r="I1688">
        <v>24.57</v>
      </c>
      <c r="J1688">
        <v>262.3</v>
      </c>
      <c r="K1688">
        <v>101</v>
      </c>
      <c r="L1688">
        <v>22.3</v>
      </c>
      <c r="M1688">
        <v>226.5</v>
      </c>
      <c r="N1688">
        <v>82</v>
      </c>
      <c r="O1688">
        <v>10.19</v>
      </c>
      <c r="P1688">
        <v>12</v>
      </c>
      <c r="Q1688">
        <v>7</v>
      </c>
      <c r="R1688">
        <v>3.24</v>
      </c>
      <c r="S1688">
        <v>2</v>
      </c>
      <c r="T1688" t="s">
        <v>22</v>
      </c>
      <c r="U1688">
        <f t="shared" si="53"/>
        <v>0</v>
      </c>
      <c r="V1688">
        <f>IF(Table2[[#This Row],[international_plan]]="yes",1,0)</f>
        <v>0</v>
      </c>
      <c r="W1688">
        <f>IF(Table2[[#This Row],[voice_mail_plan]]="yes",1,0)</f>
        <v>1</v>
      </c>
      <c r="X1688" t="str">
        <f t="shared" si="52"/>
        <v>High</v>
      </c>
      <c r="Y1688" t="str">
        <f>IF(Table2[[#This Row],[total_intl_charge]] &gt; AVERAGE($R$2:$R$4245),"High","Low")</f>
        <v>High</v>
      </c>
      <c r="Z1688" t="str">
        <f>IF(AND(G1688&gt;AVERAGE(train!$G$2:$G$4251),K1688&gt;AVERAGE(train!$K$2:$K$4251)),"High Day &amp; Eve",IF(AND(G1688&gt;AVERAGE(train!$G$2:$G$4251),K1688&lt;=AVERAGE(train!$K$2:$K$4251)),"High Day Only",IF(AND(G1688&lt;=AVERAGE(train!$G$2:$G$4251),K1688&gt;AVERAGE(train!$K$2:$K$4251)),"High Eve Only","Low Usage")))</f>
        <v>High Eve Only</v>
      </c>
    </row>
    <row r="1689" spans="1:26">
      <c r="A1689" t="s">
        <v>27</v>
      </c>
      <c r="B1689">
        <v>81</v>
      </c>
      <c r="C1689" t="s">
        <v>28</v>
      </c>
      <c r="D1689" t="s">
        <v>22</v>
      </c>
      <c r="E1689" t="s">
        <v>22</v>
      </c>
      <c r="F1689">
        <v>0</v>
      </c>
      <c r="G1689">
        <v>220.8</v>
      </c>
      <c r="H1689">
        <v>77</v>
      </c>
      <c r="I1689">
        <v>37.54</v>
      </c>
      <c r="J1689">
        <v>148.5</v>
      </c>
      <c r="K1689">
        <v>87</v>
      </c>
      <c r="L1689">
        <v>12.62</v>
      </c>
      <c r="M1689">
        <v>183.9</v>
      </c>
      <c r="N1689">
        <v>100</v>
      </c>
      <c r="O1689">
        <v>8.2799999999999994</v>
      </c>
      <c r="P1689">
        <v>7.6</v>
      </c>
      <c r="Q1689">
        <v>3</v>
      </c>
      <c r="R1689">
        <v>2.0499999999999998</v>
      </c>
      <c r="S1689">
        <v>2</v>
      </c>
      <c r="T1689" t="s">
        <v>22</v>
      </c>
      <c r="U1689">
        <f t="shared" si="53"/>
        <v>0</v>
      </c>
      <c r="V1689">
        <f>IF(Table2[[#This Row],[international_plan]]="yes",1,0)</f>
        <v>0</v>
      </c>
      <c r="W1689">
        <f>IF(Table2[[#This Row],[voice_mail_plan]]="yes",1,0)</f>
        <v>0</v>
      </c>
      <c r="X1689" t="str">
        <f t="shared" si="52"/>
        <v>Medium</v>
      </c>
      <c r="Y1689" t="str">
        <f>IF(Table2[[#This Row],[total_intl_charge]] &gt; AVERAGE($R$2:$R$4245),"High","Low")</f>
        <v>Low</v>
      </c>
      <c r="Z1689" t="str">
        <f>IF(AND(G1689&gt;AVERAGE(train!$G$2:$G$4251),K1689&gt;AVERAGE(train!$K$2:$K$4251)),"High Day &amp; Eve",IF(AND(G1689&gt;AVERAGE(train!$G$2:$G$4251),K1689&lt;=AVERAGE(train!$K$2:$K$4251)),"High Day Only",IF(AND(G1689&lt;=AVERAGE(train!$G$2:$G$4251),K1689&gt;AVERAGE(train!$K$2:$K$4251)),"High Eve Only","Low Usage")))</f>
        <v>High Day Only</v>
      </c>
    </row>
    <row r="1690" spans="1:26">
      <c r="A1690" t="s">
        <v>32</v>
      </c>
      <c r="B1690">
        <v>86</v>
      </c>
      <c r="C1690" t="s">
        <v>28</v>
      </c>
      <c r="D1690" t="s">
        <v>22</v>
      </c>
      <c r="E1690" t="s">
        <v>22</v>
      </c>
      <c r="F1690">
        <v>0</v>
      </c>
      <c r="G1690">
        <v>216.3</v>
      </c>
      <c r="H1690">
        <v>96</v>
      </c>
      <c r="I1690">
        <v>36.770000000000003</v>
      </c>
      <c r="J1690">
        <v>266.3</v>
      </c>
      <c r="K1690">
        <v>77</v>
      </c>
      <c r="L1690">
        <v>22.64</v>
      </c>
      <c r="M1690">
        <v>214</v>
      </c>
      <c r="N1690">
        <v>110</v>
      </c>
      <c r="O1690">
        <v>9.6300000000000008</v>
      </c>
      <c r="P1690">
        <v>4.5</v>
      </c>
      <c r="Q1690">
        <v>3</v>
      </c>
      <c r="R1690">
        <v>1.22</v>
      </c>
      <c r="S1690">
        <v>0</v>
      </c>
      <c r="T1690" t="s">
        <v>22</v>
      </c>
      <c r="U1690">
        <f t="shared" si="53"/>
        <v>0</v>
      </c>
      <c r="V1690">
        <f>IF(Table2[[#This Row],[international_plan]]="yes",1,0)</f>
        <v>0</v>
      </c>
      <c r="W1690">
        <f>IF(Table2[[#This Row],[voice_mail_plan]]="yes",1,0)</f>
        <v>0</v>
      </c>
      <c r="X1690" t="str">
        <f t="shared" si="52"/>
        <v>Medium</v>
      </c>
      <c r="Y1690" t="str">
        <f>IF(Table2[[#This Row],[total_intl_charge]] &gt; AVERAGE($R$2:$R$4245),"High","Low")</f>
        <v>Low</v>
      </c>
      <c r="Z1690" t="str">
        <f>IF(AND(G1690&gt;AVERAGE(train!$G$2:$G$4251),K1690&gt;AVERAGE(train!$K$2:$K$4251)),"High Day &amp; Eve",IF(AND(G1690&gt;AVERAGE(train!$G$2:$G$4251),K1690&lt;=AVERAGE(train!$K$2:$K$4251)),"High Day Only",IF(AND(G1690&lt;=AVERAGE(train!$G$2:$G$4251),K1690&gt;AVERAGE(train!$K$2:$K$4251)),"High Eve Only","Low Usage")))</f>
        <v>High Day Only</v>
      </c>
    </row>
    <row r="1691" spans="1:26">
      <c r="A1691" t="s">
        <v>49</v>
      </c>
      <c r="B1691">
        <v>84</v>
      </c>
      <c r="C1691" t="s">
        <v>28</v>
      </c>
      <c r="D1691" t="s">
        <v>22</v>
      </c>
      <c r="E1691" t="s">
        <v>22</v>
      </c>
      <c r="F1691">
        <v>0</v>
      </c>
      <c r="G1691">
        <v>169.5</v>
      </c>
      <c r="H1691">
        <v>96</v>
      </c>
      <c r="I1691">
        <v>28.82</v>
      </c>
      <c r="J1691">
        <v>157.6</v>
      </c>
      <c r="K1691">
        <v>94</v>
      </c>
      <c r="L1691">
        <v>13.4</v>
      </c>
      <c r="M1691">
        <v>98.2</v>
      </c>
      <c r="N1691">
        <v>70</v>
      </c>
      <c r="O1691">
        <v>4.42</v>
      </c>
      <c r="P1691">
        <v>10.6</v>
      </c>
      <c r="Q1691">
        <v>7</v>
      </c>
      <c r="R1691">
        <v>2.86</v>
      </c>
      <c r="S1691">
        <v>0</v>
      </c>
      <c r="T1691" t="s">
        <v>22</v>
      </c>
      <c r="U1691">
        <f t="shared" si="53"/>
        <v>0</v>
      </c>
      <c r="V1691">
        <f>IF(Table2[[#This Row],[international_plan]]="yes",1,0)</f>
        <v>0</v>
      </c>
      <c r="W1691">
        <f>IF(Table2[[#This Row],[voice_mail_plan]]="yes",1,0)</f>
        <v>0</v>
      </c>
      <c r="X1691" t="str">
        <f t="shared" si="52"/>
        <v>Medium</v>
      </c>
      <c r="Y1691" t="str">
        <f>IF(Table2[[#This Row],[total_intl_charge]] &gt; AVERAGE($R$2:$R$4245),"High","Low")</f>
        <v>High</v>
      </c>
      <c r="Z1691" t="str">
        <f>IF(AND(G1691&gt;AVERAGE(train!$G$2:$G$4251),K1691&gt;AVERAGE(train!$K$2:$K$4251)),"High Day &amp; Eve",IF(AND(G1691&gt;AVERAGE(train!$G$2:$G$4251),K1691&lt;=AVERAGE(train!$K$2:$K$4251)),"High Day Only",IF(AND(G1691&lt;=AVERAGE(train!$G$2:$G$4251),K1691&gt;AVERAGE(train!$K$2:$K$4251)),"High Eve Only","Low Usage")))</f>
        <v>Low Usage</v>
      </c>
    </row>
    <row r="1692" spans="1:26">
      <c r="A1692" t="s">
        <v>62</v>
      </c>
      <c r="B1692">
        <v>118</v>
      </c>
      <c r="C1692" t="s">
        <v>28</v>
      </c>
      <c r="D1692" t="s">
        <v>22</v>
      </c>
      <c r="E1692" t="s">
        <v>23</v>
      </c>
      <c r="F1692">
        <v>35</v>
      </c>
      <c r="G1692">
        <v>256.3</v>
      </c>
      <c r="H1692">
        <v>119</v>
      </c>
      <c r="I1692">
        <v>43.57</v>
      </c>
      <c r="J1692">
        <v>258.10000000000002</v>
      </c>
      <c r="K1692">
        <v>91</v>
      </c>
      <c r="L1692">
        <v>21.94</v>
      </c>
      <c r="M1692">
        <v>215.5</v>
      </c>
      <c r="N1692">
        <v>130</v>
      </c>
      <c r="O1692">
        <v>9.6999999999999993</v>
      </c>
      <c r="P1692">
        <v>11.7</v>
      </c>
      <c r="Q1692">
        <v>1</v>
      </c>
      <c r="R1692">
        <v>3.16</v>
      </c>
      <c r="S1692">
        <v>1</v>
      </c>
      <c r="T1692" t="s">
        <v>22</v>
      </c>
      <c r="U1692">
        <f t="shared" si="53"/>
        <v>0</v>
      </c>
      <c r="V1692">
        <f>IF(Table2[[#This Row],[international_plan]]="yes",1,0)</f>
        <v>0</v>
      </c>
      <c r="W1692">
        <f>IF(Table2[[#This Row],[voice_mail_plan]]="yes",1,0)</f>
        <v>1</v>
      </c>
      <c r="X1692" t="str">
        <f t="shared" si="52"/>
        <v>High</v>
      </c>
      <c r="Y1692" t="str">
        <f>IF(Table2[[#This Row],[total_intl_charge]] &gt; AVERAGE($R$2:$R$4245),"High","Low")</f>
        <v>High</v>
      </c>
      <c r="Z1692" t="str">
        <f>IF(AND(G1692&gt;AVERAGE(train!$G$2:$G$4251),K1692&gt;AVERAGE(train!$K$2:$K$4251)),"High Day &amp; Eve",IF(AND(G1692&gt;AVERAGE(train!$G$2:$G$4251),K1692&lt;=AVERAGE(train!$K$2:$K$4251)),"High Day Only",IF(AND(G1692&lt;=AVERAGE(train!$G$2:$G$4251),K1692&gt;AVERAGE(train!$K$2:$K$4251)),"High Eve Only","Low Usage")))</f>
        <v>High Day Only</v>
      </c>
    </row>
    <row r="1693" spans="1:26">
      <c r="A1693" t="s">
        <v>41</v>
      </c>
      <c r="B1693">
        <v>89</v>
      </c>
      <c r="C1693" t="s">
        <v>21</v>
      </c>
      <c r="D1693" t="s">
        <v>22</v>
      </c>
      <c r="E1693" t="s">
        <v>22</v>
      </c>
      <c r="F1693">
        <v>0</v>
      </c>
      <c r="G1693">
        <v>179.7</v>
      </c>
      <c r="H1693">
        <v>128</v>
      </c>
      <c r="I1693">
        <v>30.55</v>
      </c>
      <c r="J1693">
        <v>299.8</v>
      </c>
      <c r="K1693">
        <v>92</v>
      </c>
      <c r="L1693">
        <v>25.48</v>
      </c>
      <c r="M1693">
        <v>185.3</v>
      </c>
      <c r="N1693">
        <v>120</v>
      </c>
      <c r="O1693">
        <v>8.34</v>
      </c>
      <c r="P1693">
        <v>7.6</v>
      </c>
      <c r="Q1693">
        <v>3</v>
      </c>
      <c r="R1693">
        <v>2.0499999999999998</v>
      </c>
      <c r="S1693">
        <v>1</v>
      </c>
      <c r="T1693" t="s">
        <v>22</v>
      </c>
      <c r="U1693">
        <f t="shared" si="53"/>
        <v>0</v>
      </c>
      <c r="V1693">
        <f>IF(Table2[[#This Row],[international_plan]]="yes",1,0)</f>
        <v>0</v>
      </c>
      <c r="W1693">
        <f>IF(Table2[[#This Row],[voice_mail_plan]]="yes",1,0)</f>
        <v>0</v>
      </c>
      <c r="X1693" t="str">
        <f t="shared" si="52"/>
        <v>Medium</v>
      </c>
      <c r="Y1693" t="str">
        <f>IF(Table2[[#This Row],[total_intl_charge]] &gt; AVERAGE($R$2:$R$4245),"High","Low")</f>
        <v>Low</v>
      </c>
      <c r="Z1693" t="str">
        <f>IF(AND(G1693&gt;AVERAGE(train!$G$2:$G$4251),K1693&gt;AVERAGE(train!$K$2:$K$4251)),"High Day &amp; Eve",IF(AND(G1693&gt;AVERAGE(train!$G$2:$G$4251),K1693&lt;=AVERAGE(train!$K$2:$K$4251)),"High Day Only",IF(AND(G1693&lt;=AVERAGE(train!$G$2:$G$4251),K1693&gt;AVERAGE(train!$K$2:$K$4251)),"High Eve Only","Low Usage")))</f>
        <v>Low Usage</v>
      </c>
    </row>
    <row r="1694" spans="1:26">
      <c r="A1694" t="s">
        <v>70</v>
      </c>
      <c r="B1694">
        <v>93</v>
      </c>
      <c r="C1694" t="s">
        <v>21</v>
      </c>
      <c r="D1694" t="s">
        <v>22</v>
      </c>
      <c r="E1694" t="s">
        <v>22</v>
      </c>
      <c r="F1694">
        <v>0</v>
      </c>
      <c r="G1694">
        <v>266</v>
      </c>
      <c r="H1694">
        <v>120</v>
      </c>
      <c r="I1694">
        <v>45.22</v>
      </c>
      <c r="J1694">
        <v>130.1</v>
      </c>
      <c r="K1694">
        <v>84</v>
      </c>
      <c r="L1694">
        <v>11.06</v>
      </c>
      <c r="M1694">
        <v>165.8</v>
      </c>
      <c r="N1694">
        <v>63</v>
      </c>
      <c r="O1694">
        <v>7.46</v>
      </c>
      <c r="P1694">
        <v>13.1</v>
      </c>
      <c r="Q1694">
        <v>6</v>
      </c>
      <c r="R1694">
        <v>3.54</v>
      </c>
      <c r="S1694">
        <v>3</v>
      </c>
      <c r="T1694" t="s">
        <v>22</v>
      </c>
      <c r="U1694">
        <f t="shared" si="53"/>
        <v>0</v>
      </c>
      <c r="V1694">
        <f>IF(Table2[[#This Row],[international_plan]]="yes",1,0)</f>
        <v>0</v>
      </c>
      <c r="W1694">
        <f>IF(Table2[[#This Row],[voice_mail_plan]]="yes",1,0)</f>
        <v>0</v>
      </c>
      <c r="X1694" t="str">
        <f t="shared" si="52"/>
        <v>Medium</v>
      </c>
      <c r="Y1694" t="str">
        <f>IF(Table2[[#This Row],[total_intl_charge]] &gt; AVERAGE($R$2:$R$4245),"High","Low")</f>
        <v>High</v>
      </c>
      <c r="Z1694" t="str">
        <f>IF(AND(G1694&gt;AVERAGE(train!$G$2:$G$4251),K1694&gt;AVERAGE(train!$K$2:$K$4251)),"High Day &amp; Eve",IF(AND(G1694&gt;AVERAGE(train!$G$2:$G$4251),K1694&lt;=AVERAGE(train!$K$2:$K$4251)),"High Day Only",IF(AND(G1694&lt;=AVERAGE(train!$G$2:$G$4251),K1694&gt;AVERAGE(train!$K$2:$K$4251)),"High Eve Only","Low Usage")))</f>
        <v>High Day Only</v>
      </c>
    </row>
    <row r="1695" spans="1:26">
      <c r="A1695" t="s">
        <v>50</v>
      </c>
      <c r="B1695">
        <v>85</v>
      </c>
      <c r="C1695" t="s">
        <v>21</v>
      </c>
      <c r="D1695" t="s">
        <v>22</v>
      </c>
      <c r="E1695" t="s">
        <v>22</v>
      </c>
      <c r="F1695">
        <v>0</v>
      </c>
      <c r="G1695">
        <v>96.7</v>
      </c>
      <c r="H1695">
        <v>97</v>
      </c>
      <c r="I1695">
        <v>16.440000000000001</v>
      </c>
      <c r="J1695">
        <v>193.8</v>
      </c>
      <c r="K1695">
        <v>95</v>
      </c>
      <c r="L1695">
        <v>16.47</v>
      </c>
      <c r="M1695">
        <v>171.7</v>
      </c>
      <c r="N1695">
        <v>88</v>
      </c>
      <c r="O1695">
        <v>7.73</v>
      </c>
      <c r="P1695">
        <v>9.6999999999999993</v>
      </c>
      <c r="Q1695">
        <v>3</v>
      </c>
      <c r="R1695">
        <v>2.62</v>
      </c>
      <c r="S1695">
        <v>2</v>
      </c>
      <c r="T1695" t="s">
        <v>22</v>
      </c>
      <c r="U1695">
        <f t="shared" si="53"/>
        <v>0</v>
      </c>
      <c r="V1695">
        <f>IF(Table2[[#This Row],[international_plan]]="yes",1,0)</f>
        <v>0</v>
      </c>
      <c r="W1695">
        <f>IF(Table2[[#This Row],[voice_mail_plan]]="yes",1,0)</f>
        <v>0</v>
      </c>
      <c r="X1695" t="str">
        <f t="shared" si="52"/>
        <v>Medium</v>
      </c>
      <c r="Y1695" t="str">
        <f>IF(Table2[[#This Row],[total_intl_charge]] &gt; AVERAGE($R$2:$R$4245),"High","Low")</f>
        <v>Low</v>
      </c>
      <c r="Z1695" t="str">
        <f>IF(AND(G1695&gt;AVERAGE(train!$G$2:$G$4251),K1695&gt;AVERAGE(train!$K$2:$K$4251)),"High Day &amp; Eve",IF(AND(G1695&gt;AVERAGE(train!$G$2:$G$4251),K1695&lt;=AVERAGE(train!$K$2:$K$4251)),"High Day Only",IF(AND(G1695&lt;=AVERAGE(train!$G$2:$G$4251),K1695&gt;AVERAGE(train!$K$2:$K$4251)),"High Eve Only","Low Usage")))</f>
        <v>Low Usage</v>
      </c>
    </row>
    <row r="1696" spans="1:26">
      <c r="A1696" t="s">
        <v>44</v>
      </c>
      <c r="B1696">
        <v>160</v>
      </c>
      <c r="C1696" t="s">
        <v>25</v>
      </c>
      <c r="D1696" t="s">
        <v>22</v>
      </c>
      <c r="E1696" t="s">
        <v>22</v>
      </c>
      <c r="F1696">
        <v>0</v>
      </c>
      <c r="G1696">
        <v>82.7</v>
      </c>
      <c r="H1696">
        <v>116</v>
      </c>
      <c r="I1696">
        <v>14.06</v>
      </c>
      <c r="J1696">
        <v>194.6</v>
      </c>
      <c r="K1696">
        <v>95</v>
      </c>
      <c r="L1696">
        <v>16.54</v>
      </c>
      <c r="M1696">
        <v>159</v>
      </c>
      <c r="N1696">
        <v>54</v>
      </c>
      <c r="O1696">
        <v>7.15</v>
      </c>
      <c r="P1696">
        <v>10.9</v>
      </c>
      <c r="Q1696">
        <v>9</v>
      </c>
      <c r="R1696">
        <v>2.94</v>
      </c>
      <c r="S1696">
        <v>0</v>
      </c>
      <c r="T1696" t="s">
        <v>22</v>
      </c>
      <c r="U1696">
        <f t="shared" si="53"/>
        <v>0</v>
      </c>
      <c r="V1696">
        <f>IF(Table2[[#This Row],[international_plan]]="yes",1,0)</f>
        <v>0</v>
      </c>
      <c r="W1696">
        <f>IF(Table2[[#This Row],[voice_mail_plan]]="yes",1,0)</f>
        <v>0</v>
      </c>
      <c r="X1696" t="str">
        <f t="shared" si="52"/>
        <v>Very High</v>
      </c>
      <c r="Y1696" t="str">
        <f>IF(Table2[[#This Row],[total_intl_charge]] &gt; AVERAGE($R$2:$R$4245),"High","Low")</f>
        <v>High</v>
      </c>
      <c r="Z1696" t="str">
        <f>IF(AND(G1696&gt;AVERAGE(train!$G$2:$G$4251),K1696&gt;AVERAGE(train!$K$2:$K$4251)),"High Day &amp; Eve",IF(AND(G1696&gt;AVERAGE(train!$G$2:$G$4251),K1696&lt;=AVERAGE(train!$K$2:$K$4251)),"High Day Only",IF(AND(G1696&lt;=AVERAGE(train!$G$2:$G$4251),K1696&gt;AVERAGE(train!$K$2:$K$4251)),"High Eve Only","Low Usage")))</f>
        <v>Low Usage</v>
      </c>
    </row>
    <row r="1697" spans="1:26">
      <c r="A1697" t="s">
        <v>73</v>
      </c>
      <c r="B1697">
        <v>28</v>
      </c>
      <c r="C1697" t="s">
        <v>21</v>
      </c>
      <c r="D1697" t="s">
        <v>22</v>
      </c>
      <c r="E1697" t="s">
        <v>22</v>
      </c>
      <c r="F1697">
        <v>0</v>
      </c>
      <c r="G1697">
        <v>168.2</v>
      </c>
      <c r="H1697">
        <v>87</v>
      </c>
      <c r="I1697">
        <v>28.59</v>
      </c>
      <c r="J1697">
        <v>161.69999999999999</v>
      </c>
      <c r="K1697">
        <v>92</v>
      </c>
      <c r="L1697">
        <v>13.74</v>
      </c>
      <c r="M1697">
        <v>192.4</v>
      </c>
      <c r="N1697">
        <v>112</v>
      </c>
      <c r="O1697">
        <v>8.66</v>
      </c>
      <c r="P1697">
        <v>10.1</v>
      </c>
      <c r="Q1697">
        <v>3</v>
      </c>
      <c r="R1697">
        <v>2.73</v>
      </c>
      <c r="S1697">
        <v>3</v>
      </c>
      <c r="T1697" t="s">
        <v>22</v>
      </c>
      <c r="U1697">
        <f t="shared" si="53"/>
        <v>0</v>
      </c>
      <c r="V1697">
        <f>IF(Table2[[#This Row],[international_plan]]="yes",1,0)</f>
        <v>0</v>
      </c>
      <c r="W1697">
        <f>IF(Table2[[#This Row],[voice_mail_plan]]="yes",1,0)</f>
        <v>0</v>
      </c>
      <c r="X1697" t="str">
        <f t="shared" si="52"/>
        <v>Low</v>
      </c>
      <c r="Y1697" t="str">
        <f>IF(Table2[[#This Row],[total_intl_charge]] &gt; AVERAGE($R$2:$R$4245),"High","Low")</f>
        <v>Low</v>
      </c>
      <c r="Z1697" t="str">
        <f>IF(AND(G1697&gt;AVERAGE(train!$G$2:$G$4251),K1697&gt;AVERAGE(train!$K$2:$K$4251)),"High Day &amp; Eve",IF(AND(G1697&gt;AVERAGE(train!$G$2:$G$4251),K1697&lt;=AVERAGE(train!$K$2:$K$4251)),"High Day Only",IF(AND(G1697&lt;=AVERAGE(train!$G$2:$G$4251),K1697&gt;AVERAGE(train!$K$2:$K$4251)),"High Eve Only","Low Usage")))</f>
        <v>Low Usage</v>
      </c>
    </row>
    <row r="1698" spans="1:26">
      <c r="A1698" t="s">
        <v>39</v>
      </c>
      <c r="B1698">
        <v>73</v>
      </c>
      <c r="C1698" t="s">
        <v>25</v>
      </c>
      <c r="D1698" t="s">
        <v>22</v>
      </c>
      <c r="E1698" t="s">
        <v>22</v>
      </c>
      <c r="F1698">
        <v>0</v>
      </c>
      <c r="G1698">
        <v>286.39999999999998</v>
      </c>
      <c r="H1698">
        <v>109</v>
      </c>
      <c r="I1698">
        <v>48.69</v>
      </c>
      <c r="J1698">
        <v>178.2</v>
      </c>
      <c r="K1698">
        <v>67</v>
      </c>
      <c r="L1698">
        <v>15.15</v>
      </c>
      <c r="M1698">
        <v>214.2</v>
      </c>
      <c r="N1698">
        <v>152</v>
      </c>
      <c r="O1698">
        <v>9.64</v>
      </c>
      <c r="P1698">
        <v>10.7</v>
      </c>
      <c r="Q1698">
        <v>14</v>
      </c>
      <c r="R1698">
        <v>2.89</v>
      </c>
      <c r="S1698">
        <v>1</v>
      </c>
      <c r="T1698" t="s">
        <v>23</v>
      </c>
      <c r="U1698">
        <f t="shared" si="53"/>
        <v>1</v>
      </c>
      <c r="V1698">
        <f>IF(Table2[[#This Row],[international_plan]]="yes",1,0)</f>
        <v>0</v>
      </c>
      <c r="W1698">
        <f>IF(Table2[[#This Row],[voice_mail_plan]]="yes",1,0)</f>
        <v>0</v>
      </c>
      <c r="X1698" t="str">
        <f t="shared" si="52"/>
        <v>Low</v>
      </c>
      <c r="Y1698" t="str">
        <f>IF(Table2[[#This Row],[total_intl_charge]] &gt; AVERAGE($R$2:$R$4245),"High","Low")</f>
        <v>High</v>
      </c>
      <c r="Z1698" t="str">
        <f>IF(AND(G1698&gt;AVERAGE(train!$G$2:$G$4251),K1698&gt;AVERAGE(train!$K$2:$K$4251)),"High Day &amp; Eve",IF(AND(G1698&gt;AVERAGE(train!$G$2:$G$4251),K1698&lt;=AVERAGE(train!$K$2:$K$4251)),"High Day Only",IF(AND(G1698&lt;=AVERAGE(train!$G$2:$G$4251),K1698&gt;AVERAGE(train!$K$2:$K$4251)),"High Eve Only","Low Usage")))</f>
        <v>High Day Only</v>
      </c>
    </row>
    <row r="1699" spans="1:26">
      <c r="A1699" t="s">
        <v>36</v>
      </c>
      <c r="B1699">
        <v>156</v>
      </c>
      <c r="C1699" t="s">
        <v>25</v>
      </c>
      <c r="D1699" t="s">
        <v>22</v>
      </c>
      <c r="E1699" t="s">
        <v>22</v>
      </c>
      <c r="F1699">
        <v>0</v>
      </c>
      <c r="G1699">
        <v>174.3</v>
      </c>
      <c r="H1699">
        <v>95</v>
      </c>
      <c r="I1699">
        <v>29.63</v>
      </c>
      <c r="J1699">
        <v>186.6</v>
      </c>
      <c r="K1699">
        <v>128</v>
      </c>
      <c r="L1699">
        <v>15.86</v>
      </c>
      <c r="M1699">
        <v>258.2</v>
      </c>
      <c r="N1699">
        <v>105</v>
      </c>
      <c r="O1699">
        <v>11.62</v>
      </c>
      <c r="P1699">
        <v>12.9</v>
      </c>
      <c r="Q1699">
        <v>5</v>
      </c>
      <c r="R1699">
        <v>3.48</v>
      </c>
      <c r="S1699">
        <v>3</v>
      </c>
      <c r="T1699" t="s">
        <v>22</v>
      </c>
      <c r="U1699">
        <f t="shared" si="53"/>
        <v>0</v>
      </c>
      <c r="V1699">
        <f>IF(Table2[[#This Row],[international_plan]]="yes",1,0)</f>
        <v>0</v>
      </c>
      <c r="W1699">
        <f>IF(Table2[[#This Row],[voice_mail_plan]]="yes",1,0)</f>
        <v>0</v>
      </c>
      <c r="X1699" t="str">
        <f t="shared" si="52"/>
        <v>Very High</v>
      </c>
      <c r="Y1699" t="str">
        <f>IF(Table2[[#This Row],[total_intl_charge]] &gt; AVERAGE($R$2:$R$4245),"High","Low")</f>
        <v>High</v>
      </c>
      <c r="Z1699" t="str">
        <f>IF(AND(G1699&gt;AVERAGE(train!$G$2:$G$4251),K1699&gt;AVERAGE(train!$K$2:$K$4251)),"High Day &amp; Eve",IF(AND(G1699&gt;AVERAGE(train!$G$2:$G$4251),K1699&lt;=AVERAGE(train!$K$2:$K$4251)),"High Day Only",IF(AND(G1699&lt;=AVERAGE(train!$G$2:$G$4251),K1699&gt;AVERAGE(train!$K$2:$K$4251)),"High Eve Only","Low Usage")))</f>
        <v>High Eve Only</v>
      </c>
    </row>
    <row r="1700" spans="1:26">
      <c r="A1700" t="s">
        <v>52</v>
      </c>
      <c r="B1700">
        <v>33</v>
      </c>
      <c r="C1700" t="s">
        <v>21</v>
      </c>
      <c r="D1700" t="s">
        <v>23</v>
      </c>
      <c r="E1700" t="s">
        <v>22</v>
      </c>
      <c r="F1700">
        <v>0</v>
      </c>
      <c r="G1700">
        <v>190.6</v>
      </c>
      <c r="H1700">
        <v>100</v>
      </c>
      <c r="I1700">
        <v>32.4</v>
      </c>
      <c r="J1700">
        <v>161.69999999999999</v>
      </c>
      <c r="K1700">
        <v>104</v>
      </c>
      <c r="L1700">
        <v>13.74</v>
      </c>
      <c r="M1700">
        <v>189.9</v>
      </c>
      <c r="N1700">
        <v>136</v>
      </c>
      <c r="O1700">
        <v>8.5500000000000007</v>
      </c>
      <c r="P1700">
        <v>13</v>
      </c>
      <c r="Q1700">
        <v>6</v>
      </c>
      <c r="R1700">
        <v>3.51</v>
      </c>
      <c r="S1700">
        <v>1</v>
      </c>
      <c r="T1700" t="s">
        <v>22</v>
      </c>
      <c r="U1700">
        <f t="shared" si="53"/>
        <v>0</v>
      </c>
      <c r="V1700">
        <f>IF(Table2[[#This Row],[international_plan]]="yes",1,0)</f>
        <v>1</v>
      </c>
      <c r="W1700">
        <f>IF(Table2[[#This Row],[voice_mail_plan]]="yes",1,0)</f>
        <v>0</v>
      </c>
      <c r="X1700" t="str">
        <f t="shared" si="52"/>
        <v>Low</v>
      </c>
      <c r="Y1700" t="str">
        <f>IF(Table2[[#This Row],[total_intl_charge]] &gt; AVERAGE($R$2:$R$4245),"High","Low")</f>
        <v>High</v>
      </c>
      <c r="Z1700" t="str">
        <f>IF(AND(G1700&gt;AVERAGE(train!$G$2:$G$4251),K1700&gt;AVERAGE(train!$K$2:$K$4251)),"High Day &amp; Eve",IF(AND(G1700&gt;AVERAGE(train!$G$2:$G$4251),K1700&lt;=AVERAGE(train!$K$2:$K$4251)),"High Day Only",IF(AND(G1700&lt;=AVERAGE(train!$G$2:$G$4251),K1700&gt;AVERAGE(train!$K$2:$K$4251)),"High Eve Only","Low Usage")))</f>
        <v>High Day &amp; Eve</v>
      </c>
    </row>
    <row r="1701" spans="1:26">
      <c r="A1701" t="s">
        <v>36</v>
      </c>
      <c r="B1701">
        <v>119</v>
      </c>
      <c r="C1701" t="s">
        <v>21</v>
      </c>
      <c r="D1701" t="s">
        <v>22</v>
      </c>
      <c r="E1701" t="s">
        <v>22</v>
      </c>
      <c r="F1701">
        <v>0</v>
      </c>
      <c r="G1701">
        <v>133.4</v>
      </c>
      <c r="H1701">
        <v>102</v>
      </c>
      <c r="I1701">
        <v>22.68</v>
      </c>
      <c r="J1701">
        <v>204.6</v>
      </c>
      <c r="K1701">
        <v>71</v>
      </c>
      <c r="L1701">
        <v>17.39</v>
      </c>
      <c r="M1701">
        <v>196.9</v>
      </c>
      <c r="N1701">
        <v>103</v>
      </c>
      <c r="O1701">
        <v>8.86</v>
      </c>
      <c r="P1701">
        <v>11.1</v>
      </c>
      <c r="Q1701">
        <v>7</v>
      </c>
      <c r="R1701">
        <v>3</v>
      </c>
      <c r="S1701">
        <v>1</v>
      </c>
      <c r="T1701" t="s">
        <v>22</v>
      </c>
      <c r="U1701">
        <f t="shared" si="53"/>
        <v>0</v>
      </c>
      <c r="V1701">
        <f>IF(Table2[[#This Row],[international_plan]]="yes",1,0)</f>
        <v>0</v>
      </c>
      <c r="W1701">
        <f>IF(Table2[[#This Row],[voice_mail_plan]]="yes",1,0)</f>
        <v>0</v>
      </c>
      <c r="X1701" t="str">
        <f t="shared" si="52"/>
        <v>High</v>
      </c>
      <c r="Y1701" t="str">
        <f>IF(Table2[[#This Row],[total_intl_charge]] &gt; AVERAGE($R$2:$R$4245),"High","Low")</f>
        <v>High</v>
      </c>
      <c r="Z1701" t="str">
        <f>IF(AND(G1701&gt;AVERAGE(train!$G$2:$G$4251),K1701&gt;AVERAGE(train!$K$2:$K$4251)),"High Day &amp; Eve",IF(AND(G1701&gt;AVERAGE(train!$G$2:$G$4251),K1701&lt;=AVERAGE(train!$K$2:$K$4251)),"High Day Only",IF(AND(G1701&lt;=AVERAGE(train!$G$2:$G$4251),K1701&gt;AVERAGE(train!$K$2:$K$4251)),"High Eve Only","Low Usage")))</f>
        <v>Low Usage</v>
      </c>
    </row>
    <row r="1702" spans="1:26">
      <c r="A1702" t="s">
        <v>50</v>
      </c>
      <c r="B1702">
        <v>91</v>
      </c>
      <c r="C1702" t="s">
        <v>28</v>
      </c>
      <c r="D1702" t="s">
        <v>22</v>
      </c>
      <c r="E1702" t="s">
        <v>23</v>
      </c>
      <c r="F1702">
        <v>27</v>
      </c>
      <c r="G1702">
        <v>204.6</v>
      </c>
      <c r="H1702">
        <v>96</v>
      </c>
      <c r="I1702">
        <v>34.78</v>
      </c>
      <c r="J1702">
        <v>136</v>
      </c>
      <c r="K1702">
        <v>93</v>
      </c>
      <c r="L1702">
        <v>11.56</v>
      </c>
      <c r="M1702">
        <v>210.5</v>
      </c>
      <c r="N1702">
        <v>82</v>
      </c>
      <c r="O1702">
        <v>9.4700000000000006</v>
      </c>
      <c r="P1702">
        <v>6.6</v>
      </c>
      <c r="Q1702">
        <v>2</v>
      </c>
      <c r="R1702">
        <v>1.78</v>
      </c>
      <c r="S1702">
        <v>3</v>
      </c>
      <c r="T1702" t="s">
        <v>22</v>
      </c>
      <c r="U1702">
        <f t="shared" si="53"/>
        <v>0</v>
      </c>
      <c r="V1702">
        <f>IF(Table2[[#This Row],[international_plan]]="yes",1,0)</f>
        <v>0</v>
      </c>
      <c r="W1702">
        <f>IF(Table2[[#This Row],[voice_mail_plan]]="yes",1,0)</f>
        <v>1</v>
      </c>
      <c r="X1702" t="str">
        <f t="shared" si="52"/>
        <v>Medium</v>
      </c>
      <c r="Y1702" t="str">
        <f>IF(Table2[[#This Row],[total_intl_charge]] &gt; AVERAGE($R$2:$R$4245),"High","Low")</f>
        <v>Low</v>
      </c>
      <c r="Z1702" t="str">
        <f>IF(AND(G1702&gt;AVERAGE(train!$G$2:$G$4251),K1702&gt;AVERAGE(train!$K$2:$K$4251)),"High Day &amp; Eve",IF(AND(G1702&gt;AVERAGE(train!$G$2:$G$4251),K1702&lt;=AVERAGE(train!$K$2:$K$4251)),"High Day Only",IF(AND(G1702&lt;=AVERAGE(train!$G$2:$G$4251),K1702&gt;AVERAGE(train!$K$2:$K$4251)),"High Eve Only","Low Usage")))</f>
        <v>High Day Only</v>
      </c>
    </row>
    <row r="1703" spans="1:26">
      <c r="A1703" t="s">
        <v>53</v>
      </c>
      <c r="B1703">
        <v>102</v>
      </c>
      <c r="C1703" t="s">
        <v>28</v>
      </c>
      <c r="D1703" t="s">
        <v>22</v>
      </c>
      <c r="E1703" t="s">
        <v>22</v>
      </c>
      <c r="F1703">
        <v>0</v>
      </c>
      <c r="G1703">
        <v>242.2</v>
      </c>
      <c r="H1703">
        <v>88</v>
      </c>
      <c r="I1703">
        <v>41.17</v>
      </c>
      <c r="J1703">
        <v>233.2</v>
      </c>
      <c r="K1703">
        <v>89</v>
      </c>
      <c r="L1703">
        <v>19.82</v>
      </c>
      <c r="M1703">
        <v>188.5</v>
      </c>
      <c r="N1703">
        <v>121</v>
      </c>
      <c r="O1703">
        <v>8.48</v>
      </c>
      <c r="P1703">
        <v>6.2</v>
      </c>
      <c r="Q1703">
        <v>6</v>
      </c>
      <c r="R1703">
        <v>1.67</v>
      </c>
      <c r="S1703">
        <v>3</v>
      </c>
      <c r="T1703" t="s">
        <v>22</v>
      </c>
      <c r="U1703">
        <f t="shared" si="53"/>
        <v>0</v>
      </c>
      <c r="V1703">
        <f>IF(Table2[[#This Row],[international_plan]]="yes",1,0)</f>
        <v>0</v>
      </c>
      <c r="W1703">
        <f>IF(Table2[[#This Row],[voice_mail_plan]]="yes",1,0)</f>
        <v>0</v>
      </c>
      <c r="X1703" t="str">
        <f t="shared" si="52"/>
        <v>High</v>
      </c>
      <c r="Y1703" t="str">
        <f>IF(Table2[[#This Row],[total_intl_charge]] &gt; AVERAGE($R$2:$R$4245),"High","Low")</f>
        <v>Low</v>
      </c>
      <c r="Z1703" t="str">
        <f>IF(AND(G1703&gt;AVERAGE(train!$G$2:$G$4251),K1703&gt;AVERAGE(train!$K$2:$K$4251)),"High Day &amp; Eve",IF(AND(G1703&gt;AVERAGE(train!$G$2:$G$4251),K1703&lt;=AVERAGE(train!$K$2:$K$4251)),"High Day Only",IF(AND(G1703&lt;=AVERAGE(train!$G$2:$G$4251),K1703&gt;AVERAGE(train!$K$2:$K$4251)),"High Eve Only","Low Usage")))</f>
        <v>High Day Only</v>
      </c>
    </row>
    <row r="1704" spans="1:26">
      <c r="A1704" t="s">
        <v>26</v>
      </c>
      <c r="B1704">
        <v>86</v>
      </c>
      <c r="C1704" t="s">
        <v>21</v>
      </c>
      <c r="D1704" t="s">
        <v>22</v>
      </c>
      <c r="E1704" t="s">
        <v>23</v>
      </c>
      <c r="F1704">
        <v>33</v>
      </c>
      <c r="G1704">
        <v>253.1</v>
      </c>
      <c r="H1704">
        <v>112</v>
      </c>
      <c r="I1704">
        <v>43.03</v>
      </c>
      <c r="J1704">
        <v>210.1</v>
      </c>
      <c r="K1704">
        <v>94</v>
      </c>
      <c r="L1704">
        <v>17.86</v>
      </c>
      <c r="M1704">
        <v>95</v>
      </c>
      <c r="N1704">
        <v>98</v>
      </c>
      <c r="O1704">
        <v>4.2699999999999996</v>
      </c>
      <c r="P1704">
        <v>11.9</v>
      </c>
      <c r="Q1704">
        <v>4</v>
      </c>
      <c r="R1704">
        <v>3.21</v>
      </c>
      <c r="S1704">
        <v>3</v>
      </c>
      <c r="T1704" t="s">
        <v>22</v>
      </c>
      <c r="U1704">
        <f t="shared" si="53"/>
        <v>0</v>
      </c>
      <c r="V1704">
        <f>IF(Table2[[#This Row],[international_plan]]="yes",1,0)</f>
        <v>0</v>
      </c>
      <c r="W1704">
        <f>IF(Table2[[#This Row],[voice_mail_plan]]="yes",1,0)</f>
        <v>1</v>
      </c>
      <c r="X1704" t="str">
        <f t="shared" si="52"/>
        <v>Medium</v>
      </c>
      <c r="Y1704" t="str">
        <f>IF(Table2[[#This Row],[total_intl_charge]] &gt; AVERAGE($R$2:$R$4245),"High","Low")</f>
        <v>High</v>
      </c>
      <c r="Z1704" t="str">
        <f>IF(AND(G1704&gt;AVERAGE(train!$G$2:$G$4251),K1704&gt;AVERAGE(train!$K$2:$K$4251)),"High Day &amp; Eve",IF(AND(G1704&gt;AVERAGE(train!$G$2:$G$4251),K1704&lt;=AVERAGE(train!$K$2:$K$4251)),"High Day Only",IF(AND(G1704&lt;=AVERAGE(train!$G$2:$G$4251),K1704&gt;AVERAGE(train!$K$2:$K$4251)),"High Eve Only","Low Usage")))</f>
        <v>High Day Only</v>
      </c>
    </row>
    <row r="1705" spans="1:26">
      <c r="A1705" t="s">
        <v>39</v>
      </c>
      <c r="B1705">
        <v>82</v>
      </c>
      <c r="C1705" t="s">
        <v>21</v>
      </c>
      <c r="D1705" t="s">
        <v>22</v>
      </c>
      <c r="E1705" t="s">
        <v>22</v>
      </c>
      <c r="F1705">
        <v>0</v>
      </c>
      <c r="G1705">
        <v>130</v>
      </c>
      <c r="H1705">
        <v>110</v>
      </c>
      <c r="I1705">
        <v>22.1</v>
      </c>
      <c r="J1705">
        <v>185.3</v>
      </c>
      <c r="K1705">
        <v>88</v>
      </c>
      <c r="L1705">
        <v>15.75</v>
      </c>
      <c r="M1705">
        <v>178.7</v>
      </c>
      <c r="N1705">
        <v>105</v>
      </c>
      <c r="O1705">
        <v>8.0399999999999991</v>
      </c>
      <c r="P1705">
        <v>8.3000000000000007</v>
      </c>
      <c r="Q1705">
        <v>4</v>
      </c>
      <c r="R1705">
        <v>2.2400000000000002</v>
      </c>
      <c r="S1705">
        <v>0</v>
      </c>
      <c r="T1705" t="s">
        <v>22</v>
      </c>
      <c r="U1705">
        <f t="shared" si="53"/>
        <v>0</v>
      </c>
      <c r="V1705">
        <f>IF(Table2[[#This Row],[international_plan]]="yes",1,0)</f>
        <v>0</v>
      </c>
      <c r="W1705">
        <f>IF(Table2[[#This Row],[voice_mail_plan]]="yes",1,0)</f>
        <v>0</v>
      </c>
      <c r="X1705" t="str">
        <f t="shared" si="52"/>
        <v>Medium</v>
      </c>
      <c r="Y1705" t="str">
        <f>IF(Table2[[#This Row],[total_intl_charge]] &gt; AVERAGE($R$2:$R$4245),"High","Low")</f>
        <v>Low</v>
      </c>
      <c r="Z1705" t="str">
        <f>IF(AND(G1705&gt;AVERAGE(train!$G$2:$G$4251),K1705&gt;AVERAGE(train!$K$2:$K$4251)),"High Day &amp; Eve",IF(AND(G1705&gt;AVERAGE(train!$G$2:$G$4251),K1705&lt;=AVERAGE(train!$K$2:$K$4251)),"High Day Only",IF(AND(G1705&lt;=AVERAGE(train!$G$2:$G$4251),K1705&gt;AVERAGE(train!$K$2:$K$4251)),"High Eve Only","Low Usage")))</f>
        <v>Low Usage</v>
      </c>
    </row>
    <row r="1706" spans="1:26">
      <c r="A1706" t="s">
        <v>58</v>
      </c>
      <c r="B1706">
        <v>89</v>
      </c>
      <c r="C1706" t="s">
        <v>25</v>
      </c>
      <c r="D1706" t="s">
        <v>22</v>
      </c>
      <c r="E1706" t="s">
        <v>22</v>
      </c>
      <c r="F1706">
        <v>0</v>
      </c>
      <c r="G1706">
        <v>105.9</v>
      </c>
      <c r="H1706">
        <v>151</v>
      </c>
      <c r="I1706">
        <v>18</v>
      </c>
      <c r="J1706">
        <v>189.6</v>
      </c>
      <c r="K1706">
        <v>142</v>
      </c>
      <c r="L1706">
        <v>16.12</v>
      </c>
      <c r="M1706">
        <v>170.9</v>
      </c>
      <c r="N1706">
        <v>67</v>
      </c>
      <c r="O1706">
        <v>7.69</v>
      </c>
      <c r="P1706">
        <v>12.7</v>
      </c>
      <c r="Q1706">
        <v>7</v>
      </c>
      <c r="R1706">
        <v>3.43</v>
      </c>
      <c r="S1706">
        <v>0</v>
      </c>
      <c r="T1706" t="s">
        <v>22</v>
      </c>
      <c r="U1706">
        <f t="shared" si="53"/>
        <v>0</v>
      </c>
      <c r="V1706">
        <f>IF(Table2[[#This Row],[international_plan]]="yes",1,0)</f>
        <v>0</v>
      </c>
      <c r="W1706">
        <f>IF(Table2[[#This Row],[voice_mail_plan]]="yes",1,0)</f>
        <v>0</v>
      </c>
      <c r="X1706" t="str">
        <f t="shared" si="52"/>
        <v>Medium</v>
      </c>
      <c r="Y1706" t="str">
        <f>IF(Table2[[#This Row],[total_intl_charge]] &gt; AVERAGE($R$2:$R$4245),"High","Low")</f>
        <v>High</v>
      </c>
      <c r="Z1706" t="str">
        <f>IF(AND(G1706&gt;AVERAGE(train!$G$2:$G$4251),K1706&gt;AVERAGE(train!$K$2:$K$4251)),"High Day &amp; Eve",IF(AND(G1706&gt;AVERAGE(train!$G$2:$G$4251),K1706&lt;=AVERAGE(train!$K$2:$K$4251)),"High Day Only",IF(AND(G1706&lt;=AVERAGE(train!$G$2:$G$4251),K1706&gt;AVERAGE(train!$K$2:$K$4251)),"High Eve Only","Low Usage")))</f>
        <v>High Eve Only</v>
      </c>
    </row>
    <row r="1707" spans="1:26">
      <c r="A1707" t="s">
        <v>72</v>
      </c>
      <c r="B1707">
        <v>134</v>
      </c>
      <c r="C1707" t="s">
        <v>25</v>
      </c>
      <c r="D1707" t="s">
        <v>22</v>
      </c>
      <c r="E1707" t="s">
        <v>22</v>
      </c>
      <c r="F1707">
        <v>0</v>
      </c>
      <c r="G1707">
        <v>183.8</v>
      </c>
      <c r="H1707">
        <v>111</v>
      </c>
      <c r="I1707">
        <v>31.25</v>
      </c>
      <c r="J1707">
        <v>123.5</v>
      </c>
      <c r="K1707">
        <v>92</v>
      </c>
      <c r="L1707">
        <v>10.5</v>
      </c>
      <c r="M1707">
        <v>160.69999999999999</v>
      </c>
      <c r="N1707">
        <v>105</v>
      </c>
      <c r="O1707">
        <v>7.23</v>
      </c>
      <c r="P1707">
        <v>6.1</v>
      </c>
      <c r="Q1707">
        <v>2</v>
      </c>
      <c r="R1707">
        <v>1.65</v>
      </c>
      <c r="S1707">
        <v>1</v>
      </c>
      <c r="T1707" t="s">
        <v>22</v>
      </c>
      <c r="U1707">
        <f t="shared" si="53"/>
        <v>0</v>
      </c>
      <c r="V1707">
        <f>IF(Table2[[#This Row],[international_plan]]="yes",1,0)</f>
        <v>0</v>
      </c>
      <c r="W1707">
        <f>IF(Table2[[#This Row],[voice_mail_plan]]="yes",1,0)</f>
        <v>0</v>
      </c>
      <c r="X1707" t="str">
        <f t="shared" si="52"/>
        <v>Very High</v>
      </c>
      <c r="Y1707" t="str">
        <f>IF(Table2[[#This Row],[total_intl_charge]] &gt; AVERAGE($R$2:$R$4245),"High","Low")</f>
        <v>Low</v>
      </c>
      <c r="Z1707" t="str">
        <f>IF(AND(G1707&gt;AVERAGE(train!$G$2:$G$4251),K1707&gt;AVERAGE(train!$K$2:$K$4251)),"High Day &amp; Eve",IF(AND(G1707&gt;AVERAGE(train!$G$2:$G$4251),K1707&lt;=AVERAGE(train!$K$2:$K$4251)),"High Day Only",IF(AND(G1707&lt;=AVERAGE(train!$G$2:$G$4251),K1707&gt;AVERAGE(train!$K$2:$K$4251)),"High Eve Only","Low Usage")))</f>
        <v>High Day Only</v>
      </c>
    </row>
    <row r="1708" spans="1:26">
      <c r="A1708" t="s">
        <v>52</v>
      </c>
      <c r="B1708">
        <v>92</v>
      </c>
      <c r="C1708" t="s">
        <v>21</v>
      </c>
      <c r="D1708" t="s">
        <v>22</v>
      </c>
      <c r="E1708" t="s">
        <v>22</v>
      </c>
      <c r="F1708">
        <v>0</v>
      </c>
      <c r="G1708">
        <v>196.5</v>
      </c>
      <c r="H1708">
        <v>82</v>
      </c>
      <c r="I1708">
        <v>33.409999999999997</v>
      </c>
      <c r="J1708">
        <v>190</v>
      </c>
      <c r="K1708">
        <v>89</v>
      </c>
      <c r="L1708">
        <v>16.149999999999999</v>
      </c>
      <c r="M1708">
        <v>163.19999999999999</v>
      </c>
      <c r="N1708">
        <v>99</v>
      </c>
      <c r="O1708">
        <v>7.34</v>
      </c>
      <c r="P1708">
        <v>10.8</v>
      </c>
      <c r="Q1708">
        <v>2</v>
      </c>
      <c r="R1708">
        <v>2.92</v>
      </c>
      <c r="S1708">
        <v>2</v>
      </c>
      <c r="T1708" t="s">
        <v>22</v>
      </c>
      <c r="U1708">
        <f t="shared" si="53"/>
        <v>0</v>
      </c>
      <c r="V1708">
        <f>IF(Table2[[#This Row],[international_plan]]="yes",1,0)</f>
        <v>0</v>
      </c>
      <c r="W1708">
        <f>IF(Table2[[#This Row],[voice_mail_plan]]="yes",1,0)</f>
        <v>0</v>
      </c>
      <c r="X1708" t="str">
        <f t="shared" si="52"/>
        <v>Medium</v>
      </c>
      <c r="Y1708" t="str">
        <f>IF(Table2[[#This Row],[total_intl_charge]] &gt; AVERAGE($R$2:$R$4245),"High","Low")</f>
        <v>High</v>
      </c>
      <c r="Z1708" t="str">
        <f>IF(AND(G1708&gt;AVERAGE(train!$G$2:$G$4251),K1708&gt;AVERAGE(train!$K$2:$K$4251)),"High Day &amp; Eve",IF(AND(G1708&gt;AVERAGE(train!$G$2:$G$4251),K1708&lt;=AVERAGE(train!$K$2:$K$4251)),"High Day Only",IF(AND(G1708&lt;=AVERAGE(train!$G$2:$G$4251),K1708&gt;AVERAGE(train!$K$2:$K$4251)),"High Eve Only","Low Usage")))</f>
        <v>High Day Only</v>
      </c>
    </row>
    <row r="1709" spans="1:26">
      <c r="A1709" t="s">
        <v>57</v>
      </c>
      <c r="B1709">
        <v>87</v>
      </c>
      <c r="C1709" t="s">
        <v>28</v>
      </c>
      <c r="D1709" t="s">
        <v>22</v>
      </c>
      <c r="E1709" t="s">
        <v>22</v>
      </c>
      <c r="F1709">
        <v>0</v>
      </c>
      <c r="G1709">
        <v>184.5</v>
      </c>
      <c r="H1709">
        <v>81</v>
      </c>
      <c r="I1709">
        <v>31.37</v>
      </c>
      <c r="J1709">
        <v>172</v>
      </c>
      <c r="K1709">
        <v>103</v>
      </c>
      <c r="L1709">
        <v>14.62</v>
      </c>
      <c r="M1709">
        <v>183.4</v>
      </c>
      <c r="N1709">
        <v>96</v>
      </c>
      <c r="O1709">
        <v>8.25</v>
      </c>
      <c r="P1709">
        <v>13.7</v>
      </c>
      <c r="Q1709">
        <v>3</v>
      </c>
      <c r="R1709">
        <v>3.7</v>
      </c>
      <c r="S1709">
        <v>3</v>
      </c>
      <c r="T1709" t="s">
        <v>22</v>
      </c>
      <c r="U1709">
        <f t="shared" si="53"/>
        <v>0</v>
      </c>
      <c r="V1709">
        <f>IF(Table2[[#This Row],[international_plan]]="yes",1,0)</f>
        <v>0</v>
      </c>
      <c r="W1709">
        <f>IF(Table2[[#This Row],[voice_mail_plan]]="yes",1,0)</f>
        <v>0</v>
      </c>
      <c r="X1709" t="str">
        <f t="shared" si="52"/>
        <v>Medium</v>
      </c>
      <c r="Y1709" t="str">
        <f>IF(Table2[[#This Row],[total_intl_charge]] &gt; AVERAGE($R$2:$R$4245),"High","Low")</f>
        <v>High</v>
      </c>
      <c r="Z1709" t="str">
        <f>IF(AND(G1709&gt;AVERAGE(train!$G$2:$G$4251),K1709&gt;AVERAGE(train!$K$2:$K$4251)),"High Day &amp; Eve",IF(AND(G1709&gt;AVERAGE(train!$G$2:$G$4251),K1709&lt;=AVERAGE(train!$K$2:$K$4251)),"High Day Only",IF(AND(G1709&lt;=AVERAGE(train!$G$2:$G$4251),K1709&gt;AVERAGE(train!$K$2:$K$4251)),"High Eve Only","Low Usage")))</f>
        <v>High Day &amp; Eve</v>
      </c>
    </row>
    <row r="1710" spans="1:26">
      <c r="A1710" t="s">
        <v>69</v>
      </c>
      <c r="B1710">
        <v>64</v>
      </c>
      <c r="C1710" t="s">
        <v>25</v>
      </c>
      <c r="D1710" t="s">
        <v>22</v>
      </c>
      <c r="E1710" t="s">
        <v>22</v>
      </c>
      <c r="F1710">
        <v>0</v>
      </c>
      <c r="G1710">
        <v>261.89999999999998</v>
      </c>
      <c r="H1710">
        <v>113</v>
      </c>
      <c r="I1710">
        <v>44.52</v>
      </c>
      <c r="J1710">
        <v>148.1</v>
      </c>
      <c r="K1710">
        <v>99</v>
      </c>
      <c r="L1710">
        <v>12.59</v>
      </c>
      <c r="M1710">
        <v>145.19999999999999</v>
      </c>
      <c r="N1710">
        <v>74</v>
      </c>
      <c r="O1710">
        <v>6.53</v>
      </c>
      <c r="P1710">
        <v>13.8</v>
      </c>
      <c r="Q1710">
        <v>4</v>
      </c>
      <c r="R1710">
        <v>3.73</v>
      </c>
      <c r="S1710">
        <v>0</v>
      </c>
      <c r="T1710" t="s">
        <v>22</v>
      </c>
      <c r="U1710">
        <f t="shared" si="53"/>
        <v>0</v>
      </c>
      <c r="V1710">
        <f>IF(Table2[[#This Row],[international_plan]]="yes",1,0)</f>
        <v>0</v>
      </c>
      <c r="W1710">
        <f>IF(Table2[[#This Row],[voice_mail_plan]]="yes",1,0)</f>
        <v>0</v>
      </c>
      <c r="X1710" t="str">
        <f t="shared" si="52"/>
        <v>Low</v>
      </c>
      <c r="Y1710" t="str">
        <f>IF(Table2[[#This Row],[total_intl_charge]] &gt; AVERAGE($R$2:$R$4245),"High","Low")</f>
        <v>High</v>
      </c>
      <c r="Z1710" t="str">
        <f>IF(AND(G1710&gt;AVERAGE(train!$G$2:$G$4251),K1710&gt;AVERAGE(train!$K$2:$K$4251)),"High Day &amp; Eve",IF(AND(G1710&gt;AVERAGE(train!$G$2:$G$4251),K1710&lt;=AVERAGE(train!$K$2:$K$4251)),"High Day Only",IF(AND(G1710&lt;=AVERAGE(train!$G$2:$G$4251),K1710&gt;AVERAGE(train!$K$2:$K$4251)),"High Eve Only","Low Usage")))</f>
        <v>High Day Only</v>
      </c>
    </row>
    <row r="1711" spans="1:26">
      <c r="A1711" t="s">
        <v>33</v>
      </c>
      <c r="B1711">
        <v>80</v>
      </c>
      <c r="C1711" t="s">
        <v>28</v>
      </c>
      <c r="D1711" t="s">
        <v>22</v>
      </c>
      <c r="E1711" t="s">
        <v>22</v>
      </c>
      <c r="F1711">
        <v>0</v>
      </c>
      <c r="G1711">
        <v>202.4</v>
      </c>
      <c r="H1711">
        <v>118</v>
      </c>
      <c r="I1711">
        <v>34.409999999999997</v>
      </c>
      <c r="J1711">
        <v>260.2</v>
      </c>
      <c r="K1711">
        <v>67</v>
      </c>
      <c r="L1711">
        <v>22.12</v>
      </c>
      <c r="M1711">
        <v>177.4</v>
      </c>
      <c r="N1711">
        <v>112</v>
      </c>
      <c r="O1711">
        <v>7.98</v>
      </c>
      <c r="P1711">
        <v>9.1999999999999993</v>
      </c>
      <c r="Q1711">
        <v>5</v>
      </c>
      <c r="R1711">
        <v>2.48</v>
      </c>
      <c r="S1711">
        <v>3</v>
      </c>
      <c r="T1711" t="s">
        <v>22</v>
      </c>
      <c r="U1711">
        <f t="shared" si="53"/>
        <v>0</v>
      </c>
      <c r="V1711">
        <f>IF(Table2[[#This Row],[international_plan]]="yes",1,0)</f>
        <v>0</v>
      </c>
      <c r="W1711">
        <f>IF(Table2[[#This Row],[voice_mail_plan]]="yes",1,0)</f>
        <v>0</v>
      </c>
      <c r="X1711" t="str">
        <f t="shared" si="52"/>
        <v>Medium</v>
      </c>
      <c r="Y1711" t="str">
        <f>IF(Table2[[#This Row],[total_intl_charge]] &gt; AVERAGE($R$2:$R$4245),"High","Low")</f>
        <v>Low</v>
      </c>
      <c r="Z1711" t="str">
        <f>IF(AND(G1711&gt;AVERAGE(train!$G$2:$G$4251),K1711&gt;AVERAGE(train!$K$2:$K$4251)),"High Day &amp; Eve",IF(AND(G1711&gt;AVERAGE(train!$G$2:$G$4251),K1711&lt;=AVERAGE(train!$K$2:$K$4251)),"High Day Only",IF(AND(G1711&lt;=AVERAGE(train!$G$2:$G$4251),K1711&gt;AVERAGE(train!$K$2:$K$4251)),"High Eve Only","Low Usage")))</f>
        <v>High Day Only</v>
      </c>
    </row>
    <row r="1712" spans="1:26">
      <c r="A1712" t="s">
        <v>37</v>
      </c>
      <c r="B1712">
        <v>153</v>
      </c>
      <c r="C1712" t="s">
        <v>21</v>
      </c>
      <c r="D1712" t="s">
        <v>22</v>
      </c>
      <c r="E1712" t="s">
        <v>23</v>
      </c>
      <c r="F1712">
        <v>22</v>
      </c>
      <c r="G1712">
        <v>167.7</v>
      </c>
      <c r="H1712">
        <v>104</v>
      </c>
      <c r="I1712">
        <v>28.51</v>
      </c>
      <c r="J1712">
        <v>246.8</v>
      </c>
      <c r="K1712">
        <v>91</v>
      </c>
      <c r="L1712">
        <v>20.98</v>
      </c>
      <c r="M1712">
        <v>203.9</v>
      </c>
      <c r="N1712">
        <v>117</v>
      </c>
      <c r="O1712">
        <v>9.18</v>
      </c>
      <c r="P1712">
        <v>7.5</v>
      </c>
      <c r="Q1712">
        <v>11</v>
      </c>
      <c r="R1712">
        <v>2.0299999999999998</v>
      </c>
      <c r="S1712">
        <v>1</v>
      </c>
      <c r="T1712" t="s">
        <v>22</v>
      </c>
      <c r="U1712">
        <f t="shared" si="53"/>
        <v>0</v>
      </c>
      <c r="V1712">
        <f>IF(Table2[[#This Row],[international_plan]]="yes",1,0)</f>
        <v>0</v>
      </c>
      <c r="W1712">
        <f>IF(Table2[[#This Row],[voice_mail_plan]]="yes",1,0)</f>
        <v>1</v>
      </c>
      <c r="X1712" t="str">
        <f t="shared" si="52"/>
        <v>Very High</v>
      </c>
      <c r="Y1712" t="str">
        <f>IF(Table2[[#This Row],[total_intl_charge]] &gt; AVERAGE($R$2:$R$4245),"High","Low")</f>
        <v>Low</v>
      </c>
      <c r="Z1712" t="str">
        <f>IF(AND(G1712&gt;AVERAGE(train!$G$2:$G$4251),K1712&gt;AVERAGE(train!$K$2:$K$4251)),"High Day &amp; Eve",IF(AND(G1712&gt;AVERAGE(train!$G$2:$G$4251),K1712&lt;=AVERAGE(train!$K$2:$K$4251)),"High Day Only",IF(AND(G1712&lt;=AVERAGE(train!$G$2:$G$4251),K1712&gt;AVERAGE(train!$K$2:$K$4251)),"High Eve Only","Low Usage")))</f>
        <v>Low Usage</v>
      </c>
    </row>
    <row r="1713" spans="1:26">
      <c r="A1713" t="s">
        <v>36</v>
      </c>
      <c r="B1713">
        <v>104</v>
      </c>
      <c r="C1713" t="s">
        <v>21</v>
      </c>
      <c r="D1713" t="s">
        <v>22</v>
      </c>
      <c r="E1713" t="s">
        <v>23</v>
      </c>
      <c r="F1713">
        <v>26</v>
      </c>
      <c r="G1713">
        <v>189.1</v>
      </c>
      <c r="H1713">
        <v>112</v>
      </c>
      <c r="I1713">
        <v>32.15</v>
      </c>
      <c r="J1713">
        <v>178.2</v>
      </c>
      <c r="K1713">
        <v>97</v>
      </c>
      <c r="L1713">
        <v>15.15</v>
      </c>
      <c r="M1713">
        <v>199.3</v>
      </c>
      <c r="N1713">
        <v>104</v>
      </c>
      <c r="O1713">
        <v>8.9700000000000006</v>
      </c>
      <c r="P1713">
        <v>11.1</v>
      </c>
      <c r="Q1713">
        <v>4</v>
      </c>
      <c r="R1713">
        <v>3</v>
      </c>
      <c r="S1713">
        <v>1</v>
      </c>
      <c r="T1713" t="s">
        <v>22</v>
      </c>
      <c r="U1713">
        <f t="shared" si="53"/>
        <v>0</v>
      </c>
      <c r="V1713">
        <f>IF(Table2[[#This Row],[international_plan]]="yes",1,0)</f>
        <v>0</v>
      </c>
      <c r="W1713">
        <f>IF(Table2[[#This Row],[voice_mail_plan]]="yes",1,0)</f>
        <v>1</v>
      </c>
      <c r="X1713" t="str">
        <f t="shared" si="52"/>
        <v>High</v>
      </c>
      <c r="Y1713" t="str">
        <f>IF(Table2[[#This Row],[total_intl_charge]] &gt; AVERAGE($R$2:$R$4245),"High","Low")</f>
        <v>High</v>
      </c>
      <c r="Z1713" t="str">
        <f>IF(AND(G1713&gt;AVERAGE(train!$G$2:$G$4251),K1713&gt;AVERAGE(train!$K$2:$K$4251)),"High Day &amp; Eve",IF(AND(G1713&gt;AVERAGE(train!$G$2:$G$4251),K1713&lt;=AVERAGE(train!$K$2:$K$4251)),"High Day Only",IF(AND(G1713&lt;=AVERAGE(train!$G$2:$G$4251),K1713&gt;AVERAGE(train!$K$2:$K$4251)),"High Eve Only","Low Usage")))</f>
        <v>High Day Only</v>
      </c>
    </row>
    <row r="1714" spans="1:26">
      <c r="A1714" t="s">
        <v>26</v>
      </c>
      <c r="B1714">
        <v>87</v>
      </c>
      <c r="C1714" t="s">
        <v>21</v>
      </c>
      <c r="D1714" t="s">
        <v>22</v>
      </c>
      <c r="E1714" t="s">
        <v>22</v>
      </c>
      <c r="F1714">
        <v>0</v>
      </c>
      <c r="G1714">
        <v>205.2</v>
      </c>
      <c r="H1714">
        <v>106</v>
      </c>
      <c r="I1714">
        <v>34.880000000000003</v>
      </c>
      <c r="J1714">
        <v>99.5</v>
      </c>
      <c r="K1714">
        <v>122</v>
      </c>
      <c r="L1714">
        <v>8.4600000000000009</v>
      </c>
      <c r="M1714">
        <v>189.5</v>
      </c>
      <c r="N1714">
        <v>75</v>
      </c>
      <c r="O1714">
        <v>8.5299999999999994</v>
      </c>
      <c r="P1714">
        <v>13.4</v>
      </c>
      <c r="Q1714">
        <v>3</v>
      </c>
      <c r="R1714">
        <v>3.62</v>
      </c>
      <c r="S1714">
        <v>1</v>
      </c>
      <c r="T1714" t="s">
        <v>22</v>
      </c>
      <c r="U1714">
        <f t="shared" si="53"/>
        <v>0</v>
      </c>
      <c r="V1714">
        <f>IF(Table2[[#This Row],[international_plan]]="yes",1,0)</f>
        <v>0</v>
      </c>
      <c r="W1714">
        <f>IF(Table2[[#This Row],[voice_mail_plan]]="yes",1,0)</f>
        <v>0</v>
      </c>
      <c r="X1714" t="str">
        <f t="shared" si="52"/>
        <v>Medium</v>
      </c>
      <c r="Y1714" t="str">
        <f>IF(Table2[[#This Row],[total_intl_charge]] &gt; AVERAGE($R$2:$R$4245),"High","Low")</f>
        <v>High</v>
      </c>
      <c r="Z1714" t="str">
        <f>IF(AND(G1714&gt;AVERAGE(train!$G$2:$G$4251),K1714&gt;AVERAGE(train!$K$2:$K$4251)),"High Day &amp; Eve",IF(AND(G1714&gt;AVERAGE(train!$G$2:$G$4251),K1714&lt;=AVERAGE(train!$K$2:$K$4251)),"High Day Only",IF(AND(G1714&lt;=AVERAGE(train!$G$2:$G$4251),K1714&gt;AVERAGE(train!$K$2:$K$4251)),"High Eve Only","Low Usage")))</f>
        <v>High Day &amp; Eve</v>
      </c>
    </row>
    <row r="1715" spans="1:26">
      <c r="A1715" t="s">
        <v>43</v>
      </c>
      <c r="B1715">
        <v>159</v>
      </c>
      <c r="C1715" t="s">
        <v>21</v>
      </c>
      <c r="D1715" t="s">
        <v>22</v>
      </c>
      <c r="E1715" t="s">
        <v>23</v>
      </c>
      <c r="F1715">
        <v>23</v>
      </c>
      <c r="G1715">
        <v>153.6</v>
      </c>
      <c r="H1715">
        <v>93</v>
      </c>
      <c r="I1715">
        <v>26.11</v>
      </c>
      <c r="J1715">
        <v>216.9</v>
      </c>
      <c r="K1715">
        <v>88</v>
      </c>
      <c r="L1715">
        <v>18.440000000000001</v>
      </c>
      <c r="M1715">
        <v>161.30000000000001</v>
      </c>
      <c r="N1715">
        <v>91</v>
      </c>
      <c r="O1715">
        <v>7.26</v>
      </c>
      <c r="P1715">
        <v>12.6</v>
      </c>
      <c r="Q1715">
        <v>3</v>
      </c>
      <c r="R1715">
        <v>3.4</v>
      </c>
      <c r="S1715">
        <v>2</v>
      </c>
      <c r="T1715" t="s">
        <v>22</v>
      </c>
      <c r="U1715">
        <f t="shared" si="53"/>
        <v>0</v>
      </c>
      <c r="V1715">
        <f>IF(Table2[[#This Row],[international_plan]]="yes",1,0)</f>
        <v>0</v>
      </c>
      <c r="W1715">
        <f>IF(Table2[[#This Row],[voice_mail_plan]]="yes",1,0)</f>
        <v>1</v>
      </c>
      <c r="X1715" t="str">
        <f t="shared" si="52"/>
        <v>Very High</v>
      </c>
      <c r="Y1715" t="str">
        <f>IF(Table2[[#This Row],[total_intl_charge]] &gt; AVERAGE($R$2:$R$4245),"High","Low")</f>
        <v>High</v>
      </c>
      <c r="Z1715" t="str">
        <f>IF(AND(G1715&gt;AVERAGE(train!$G$2:$G$4251),K1715&gt;AVERAGE(train!$K$2:$K$4251)),"High Day &amp; Eve",IF(AND(G1715&gt;AVERAGE(train!$G$2:$G$4251),K1715&lt;=AVERAGE(train!$K$2:$K$4251)),"High Day Only",IF(AND(G1715&lt;=AVERAGE(train!$G$2:$G$4251),K1715&gt;AVERAGE(train!$K$2:$K$4251)),"High Eve Only","Low Usage")))</f>
        <v>Low Usage</v>
      </c>
    </row>
    <row r="1716" spans="1:26">
      <c r="A1716" t="s">
        <v>32</v>
      </c>
      <c r="B1716">
        <v>119</v>
      </c>
      <c r="C1716" t="s">
        <v>28</v>
      </c>
      <c r="D1716" t="s">
        <v>22</v>
      </c>
      <c r="E1716" t="s">
        <v>22</v>
      </c>
      <c r="F1716">
        <v>0</v>
      </c>
      <c r="G1716">
        <v>154.5</v>
      </c>
      <c r="H1716">
        <v>129</v>
      </c>
      <c r="I1716">
        <v>26.27</v>
      </c>
      <c r="J1716">
        <v>193.6</v>
      </c>
      <c r="K1716">
        <v>87</v>
      </c>
      <c r="L1716">
        <v>16.46</v>
      </c>
      <c r="M1716">
        <v>180.9</v>
      </c>
      <c r="N1716">
        <v>145</v>
      </c>
      <c r="O1716">
        <v>8.14</v>
      </c>
      <c r="P1716">
        <v>13.4</v>
      </c>
      <c r="Q1716">
        <v>3</v>
      </c>
      <c r="R1716">
        <v>3.62</v>
      </c>
      <c r="S1716">
        <v>2</v>
      </c>
      <c r="T1716" t="s">
        <v>22</v>
      </c>
      <c r="U1716">
        <f t="shared" si="53"/>
        <v>0</v>
      </c>
      <c r="V1716">
        <f>IF(Table2[[#This Row],[international_plan]]="yes",1,0)</f>
        <v>0</v>
      </c>
      <c r="W1716">
        <f>IF(Table2[[#This Row],[voice_mail_plan]]="yes",1,0)</f>
        <v>0</v>
      </c>
      <c r="X1716" t="str">
        <f t="shared" si="52"/>
        <v>High</v>
      </c>
      <c r="Y1716" t="str">
        <f>IF(Table2[[#This Row],[total_intl_charge]] &gt; AVERAGE($R$2:$R$4245),"High","Low")</f>
        <v>High</v>
      </c>
      <c r="Z1716" t="str">
        <f>IF(AND(G1716&gt;AVERAGE(train!$G$2:$G$4251),K1716&gt;AVERAGE(train!$K$2:$K$4251)),"High Day &amp; Eve",IF(AND(G1716&gt;AVERAGE(train!$G$2:$G$4251),K1716&lt;=AVERAGE(train!$K$2:$K$4251)),"High Day Only",IF(AND(G1716&lt;=AVERAGE(train!$G$2:$G$4251),K1716&gt;AVERAGE(train!$K$2:$K$4251)),"High Eve Only","Low Usage")))</f>
        <v>Low Usage</v>
      </c>
    </row>
    <row r="1717" spans="1:26">
      <c r="A1717" t="s">
        <v>62</v>
      </c>
      <c r="B1717">
        <v>69</v>
      </c>
      <c r="C1717" t="s">
        <v>21</v>
      </c>
      <c r="D1717" t="s">
        <v>22</v>
      </c>
      <c r="E1717" t="s">
        <v>22</v>
      </c>
      <c r="F1717">
        <v>0</v>
      </c>
      <c r="G1717">
        <v>153.69999999999999</v>
      </c>
      <c r="H1717">
        <v>109</v>
      </c>
      <c r="I1717">
        <v>26.13</v>
      </c>
      <c r="J1717">
        <v>194</v>
      </c>
      <c r="K1717">
        <v>105</v>
      </c>
      <c r="L1717">
        <v>16.489999999999998</v>
      </c>
      <c r="M1717">
        <v>256.10000000000002</v>
      </c>
      <c r="N1717">
        <v>114</v>
      </c>
      <c r="O1717">
        <v>11.52</v>
      </c>
      <c r="P1717">
        <v>14.1</v>
      </c>
      <c r="Q1717">
        <v>6</v>
      </c>
      <c r="R1717">
        <v>3.81</v>
      </c>
      <c r="S1717">
        <v>1</v>
      </c>
      <c r="T1717" t="s">
        <v>22</v>
      </c>
      <c r="U1717">
        <f t="shared" si="53"/>
        <v>0</v>
      </c>
      <c r="V1717">
        <f>IF(Table2[[#This Row],[international_plan]]="yes",1,0)</f>
        <v>0</v>
      </c>
      <c r="W1717">
        <f>IF(Table2[[#This Row],[voice_mail_plan]]="yes",1,0)</f>
        <v>0</v>
      </c>
      <c r="X1717" t="str">
        <f t="shared" si="52"/>
        <v>Low</v>
      </c>
      <c r="Y1717" t="str">
        <f>IF(Table2[[#This Row],[total_intl_charge]] &gt; AVERAGE($R$2:$R$4245),"High","Low")</f>
        <v>High</v>
      </c>
      <c r="Z1717" t="str">
        <f>IF(AND(G1717&gt;AVERAGE(train!$G$2:$G$4251),K1717&gt;AVERAGE(train!$K$2:$K$4251)),"High Day &amp; Eve",IF(AND(G1717&gt;AVERAGE(train!$G$2:$G$4251),K1717&lt;=AVERAGE(train!$K$2:$K$4251)),"High Day Only",IF(AND(G1717&lt;=AVERAGE(train!$G$2:$G$4251),K1717&gt;AVERAGE(train!$K$2:$K$4251)),"High Eve Only","Low Usage")))</f>
        <v>High Eve Only</v>
      </c>
    </row>
    <row r="1718" spans="1:26">
      <c r="A1718" t="s">
        <v>72</v>
      </c>
      <c r="B1718">
        <v>87</v>
      </c>
      <c r="C1718" t="s">
        <v>25</v>
      </c>
      <c r="D1718" t="s">
        <v>23</v>
      </c>
      <c r="E1718" t="s">
        <v>23</v>
      </c>
      <c r="F1718">
        <v>36</v>
      </c>
      <c r="G1718">
        <v>171.2</v>
      </c>
      <c r="H1718">
        <v>138</v>
      </c>
      <c r="I1718">
        <v>29.1</v>
      </c>
      <c r="J1718">
        <v>185.8</v>
      </c>
      <c r="K1718">
        <v>102</v>
      </c>
      <c r="L1718">
        <v>15.79</v>
      </c>
      <c r="M1718">
        <v>227.6</v>
      </c>
      <c r="N1718">
        <v>97</v>
      </c>
      <c r="O1718">
        <v>10.24</v>
      </c>
      <c r="P1718">
        <v>10.8</v>
      </c>
      <c r="Q1718">
        <v>3</v>
      </c>
      <c r="R1718">
        <v>2.92</v>
      </c>
      <c r="S1718">
        <v>1</v>
      </c>
      <c r="T1718" t="s">
        <v>22</v>
      </c>
      <c r="U1718">
        <f t="shared" si="53"/>
        <v>0</v>
      </c>
      <c r="V1718">
        <f>IF(Table2[[#This Row],[international_plan]]="yes",1,0)</f>
        <v>1</v>
      </c>
      <c r="W1718">
        <f>IF(Table2[[#This Row],[voice_mail_plan]]="yes",1,0)</f>
        <v>1</v>
      </c>
      <c r="X1718" t="str">
        <f t="shared" si="52"/>
        <v>Medium</v>
      </c>
      <c r="Y1718" t="str">
        <f>IF(Table2[[#This Row],[total_intl_charge]] &gt; AVERAGE($R$2:$R$4245),"High","Low")</f>
        <v>High</v>
      </c>
      <c r="Z1718" t="str">
        <f>IF(AND(G1718&gt;AVERAGE(train!$G$2:$G$4251),K1718&gt;AVERAGE(train!$K$2:$K$4251)),"High Day &amp; Eve",IF(AND(G1718&gt;AVERAGE(train!$G$2:$G$4251),K1718&lt;=AVERAGE(train!$K$2:$K$4251)),"High Day Only",IF(AND(G1718&lt;=AVERAGE(train!$G$2:$G$4251),K1718&gt;AVERAGE(train!$K$2:$K$4251)),"High Eve Only","Low Usage")))</f>
        <v>High Eve Only</v>
      </c>
    </row>
    <row r="1719" spans="1:26">
      <c r="A1719" t="s">
        <v>57</v>
      </c>
      <c r="B1719">
        <v>93</v>
      </c>
      <c r="C1719" t="s">
        <v>28</v>
      </c>
      <c r="D1719" t="s">
        <v>22</v>
      </c>
      <c r="E1719" t="s">
        <v>22</v>
      </c>
      <c r="F1719">
        <v>0</v>
      </c>
      <c r="G1719">
        <v>328.1</v>
      </c>
      <c r="H1719">
        <v>106</v>
      </c>
      <c r="I1719">
        <v>55.78</v>
      </c>
      <c r="J1719">
        <v>151.69999999999999</v>
      </c>
      <c r="K1719">
        <v>89</v>
      </c>
      <c r="L1719">
        <v>12.89</v>
      </c>
      <c r="M1719">
        <v>303.5</v>
      </c>
      <c r="N1719">
        <v>114</v>
      </c>
      <c r="O1719">
        <v>13.66</v>
      </c>
      <c r="P1719">
        <v>8.6999999999999993</v>
      </c>
      <c r="Q1719">
        <v>3</v>
      </c>
      <c r="R1719">
        <v>2.35</v>
      </c>
      <c r="S1719">
        <v>1</v>
      </c>
      <c r="T1719" t="s">
        <v>23</v>
      </c>
      <c r="U1719">
        <f t="shared" si="53"/>
        <v>1</v>
      </c>
      <c r="V1719">
        <f>IF(Table2[[#This Row],[international_plan]]="yes",1,0)</f>
        <v>0</v>
      </c>
      <c r="W1719">
        <f>IF(Table2[[#This Row],[voice_mail_plan]]="yes",1,0)</f>
        <v>0</v>
      </c>
      <c r="X1719" t="str">
        <f t="shared" si="52"/>
        <v>Medium</v>
      </c>
      <c r="Y1719" t="str">
        <f>IF(Table2[[#This Row],[total_intl_charge]] &gt; AVERAGE($R$2:$R$4245),"High","Low")</f>
        <v>Low</v>
      </c>
      <c r="Z1719" t="str">
        <f>IF(AND(G1719&gt;AVERAGE(train!$G$2:$G$4251),K1719&gt;AVERAGE(train!$K$2:$K$4251)),"High Day &amp; Eve",IF(AND(G1719&gt;AVERAGE(train!$G$2:$G$4251),K1719&lt;=AVERAGE(train!$K$2:$K$4251)),"High Day Only",IF(AND(G1719&lt;=AVERAGE(train!$G$2:$G$4251),K1719&gt;AVERAGE(train!$K$2:$K$4251)),"High Eve Only","Low Usage")))</f>
        <v>High Day Only</v>
      </c>
    </row>
    <row r="1720" spans="1:26">
      <c r="A1720" t="s">
        <v>26</v>
      </c>
      <c r="B1720">
        <v>154</v>
      </c>
      <c r="C1720" t="s">
        <v>21</v>
      </c>
      <c r="D1720" t="s">
        <v>23</v>
      </c>
      <c r="E1720" t="s">
        <v>22</v>
      </c>
      <c r="F1720">
        <v>0</v>
      </c>
      <c r="G1720">
        <v>145.9</v>
      </c>
      <c r="H1720">
        <v>69</v>
      </c>
      <c r="I1720">
        <v>24.8</v>
      </c>
      <c r="J1720">
        <v>208.2</v>
      </c>
      <c r="K1720">
        <v>141</v>
      </c>
      <c r="L1720">
        <v>17.7</v>
      </c>
      <c r="M1720">
        <v>180.9</v>
      </c>
      <c r="N1720">
        <v>106</v>
      </c>
      <c r="O1720">
        <v>8.14</v>
      </c>
      <c r="P1720">
        <v>14.4</v>
      </c>
      <c r="Q1720">
        <v>10</v>
      </c>
      <c r="R1720">
        <v>3.89</v>
      </c>
      <c r="S1720">
        <v>0</v>
      </c>
      <c r="T1720" t="s">
        <v>23</v>
      </c>
      <c r="U1720">
        <f t="shared" si="53"/>
        <v>1</v>
      </c>
      <c r="V1720">
        <f>IF(Table2[[#This Row],[international_plan]]="yes",1,0)</f>
        <v>1</v>
      </c>
      <c r="W1720">
        <f>IF(Table2[[#This Row],[voice_mail_plan]]="yes",1,0)</f>
        <v>0</v>
      </c>
      <c r="X1720" t="str">
        <f t="shared" si="52"/>
        <v>Very High</v>
      </c>
      <c r="Y1720" t="str">
        <f>IF(Table2[[#This Row],[total_intl_charge]] &gt; AVERAGE($R$2:$R$4245),"High","Low")</f>
        <v>High</v>
      </c>
      <c r="Z1720" t="str">
        <f>IF(AND(G1720&gt;AVERAGE(train!$G$2:$G$4251),K1720&gt;AVERAGE(train!$K$2:$K$4251)),"High Day &amp; Eve",IF(AND(G1720&gt;AVERAGE(train!$G$2:$G$4251),K1720&lt;=AVERAGE(train!$K$2:$K$4251)),"High Day Only",IF(AND(G1720&lt;=AVERAGE(train!$G$2:$G$4251),K1720&gt;AVERAGE(train!$K$2:$K$4251)),"High Eve Only","Low Usage")))</f>
        <v>High Eve Only</v>
      </c>
    </row>
    <row r="1721" spans="1:26">
      <c r="A1721" t="s">
        <v>70</v>
      </c>
      <c r="B1721">
        <v>57</v>
      </c>
      <c r="C1721" t="s">
        <v>21</v>
      </c>
      <c r="D1721" t="s">
        <v>22</v>
      </c>
      <c r="E1721" t="s">
        <v>23</v>
      </c>
      <c r="F1721">
        <v>37</v>
      </c>
      <c r="G1721">
        <v>201.2</v>
      </c>
      <c r="H1721">
        <v>76</v>
      </c>
      <c r="I1721">
        <v>34.200000000000003</v>
      </c>
      <c r="J1721">
        <v>280.10000000000002</v>
      </c>
      <c r="K1721">
        <v>122</v>
      </c>
      <c r="L1721">
        <v>23.81</v>
      </c>
      <c r="M1721">
        <v>154.19999999999999</v>
      </c>
      <c r="N1721">
        <v>110</v>
      </c>
      <c r="O1721">
        <v>6.94</v>
      </c>
      <c r="P1721">
        <v>11.8</v>
      </c>
      <c r="Q1721">
        <v>1</v>
      </c>
      <c r="R1721">
        <v>3.19</v>
      </c>
      <c r="S1721">
        <v>1</v>
      </c>
      <c r="T1721" t="s">
        <v>22</v>
      </c>
      <c r="U1721">
        <f t="shared" si="53"/>
        <v>0</v>
      </c>
      <c r="V1721">
        <f>IF(Table2[[#This Row],[international_plan]]="yes",1,0)</f>
        <v>0</v>
      </c>
      <c r="W1721">
        <f>IF(Table2[[#This Row],[voice_mail_plan]]="yes",1,0)</f>
        <v>1</v>
      </c>
      <c r="X1721" t="str">
        <f t="shared" si="52"/>
        <v>Low</v>
      </c>
      <c r="Y1721" t="str">
        <f>IF(Table2[[#This Row],[total_intl_charge]] &gt; AVERAGE($R$2:$R$4245),"High","Low")</f>
        <v>High</v>
      </c>
      <c r="Z1721" t="str">
        <f>IF(AND(G1721&gt;AVERAGE(train!$G$2:$G$4251),K1721&gt;AVERAGE(train!$K$2:$K$4251)),"High Day &amp; Eve",IF(AND(G1721&gt;AVERAGE(train!$G$2:$G$4251),K1721&lt;=AVERAGE(train!$K$2:$K$4251)),"High Day Only",IF(AND(G1721&lt;=AVERAGE(train!$G$2:$G$4251),K1721&gt;AVERAGE(train!$K$2:$K$4251)),"High Eve Only","Low Usage")))</f>
        <v>High Day &amp; Eve</v>
      </c>
    </row>
    <row r="1722" spans="1:26">
      <c r="A1722" t="s">
        <v>34</v>
      </c>
      <c r="B1722">
        <v>130</v>
      </c>
      <c r="C1722" t="s">
        <v>28</v>
      </c>
      <c r="D1722" t="s">
        <v>22</v>
      </c>
      <c r="E1722" t="s">
        <v>22</v>
      </c>
      <c r="F1722">
        <v>0</v>
      </c>
      <c r="G1722">
        <v>139.1</v>
      </c>
      <c r="H1722">
        <v>72</v>
      </c>
      <c r="I1722">
        <v>23.65</v>
      </c>
      <c r="J1722">
        <v>246</v>
      </c>
      <c r="K1722">
        <v>112</v>
      </c>
      <c r="L1722">
        <v>20.91</v>
      </c>
      <c r="M1722">
        <v>207.2</v>
      </c>
      <c r="N1722">
        <v>121</v>
      </c>
      <c r="O1722">
        <v>9.32</v>
      </c>
      <c r="P1722">
        <v>11.4</v>
      </c>
      <c r="Q1722">
        <v>9</v>
      </c>
      <c r="R1722">
        <v>3.08</v>
      </c>
      <c r="S1722">
        <v>5</v>
      </c>
      <c r="T1722" t="s">
        <v>22</v>
      </c>
      <c r="U1722">
        <f t="shared" si="53"/>
        <v>0</v>
      </c>
      <c r="V1722">
        <f>IF(Table2[[#This Row],[international_plan]]="yes",1,0)</f>
        <v>0</v>
      </c>
      <c r="W1722">
        <f>IF(Table2[[#This Row],[voice_mail_plan]]="yes",1,0)</f>
        <v>0</v>
      </c>
      <c r="X1722" t="str">
        <f t="shared" si="52"/>
        <v>Very High</v>
      </c>
      <c r="Y1722" t="str">
        <f>IF(Table2[[#This Row],[total_intl_charge]] &gt; AVERAGE($R$2:$R$4245),"High","Low")</f>
        <v>High</v>
      </c>
      <c r="Z1722" t="str">
        <f>IF(AND(G1722&gt;AVERAGE(train!$G$2:$G$4251),K1722&gt;AVERAGE(train!$K$2:$K$4251)),"High Day &amp; Eve",IF(AND(G1722&gt;AVERAGE(train!$G$2:$G$4251),K1722&lt;=AVERAGE(train!$K$2:$K$4251)),"High Day Only",IF(AND(G1722&lt;=AVERAGE(train!$G$2:$G$4251),K1722&gt;AVERAGE(train!$K$2:$K$4251)),"High Eve Only","Low Usage")))</f>
        <v>High Eve Only</v>
      </c>
    </row>
    <row r="1723" spans="1:26">
      <c r="A1723" t="s">
        <v>24</v>
      </c>
      <c r="B1723">
        <v>151</v>
      </c>
      <c r="C1723" t="s">
        <v>21</v>
      </c>
      <c r="D1723" t="s">
        <v>22</v>
      </c>
      <c r="E1723" t="s">
        <v>22</v>
      </c>
      <c r="F1723">
        <v>0</v>
      </c>
      <c r="G1723">
        <v>118.9</v>
      </c>
      <c r="H1723">
        <v>128</v>
      </c>
      <c r="I1723">
        <v>20.21</v>
      </c>
      <c r="J1723">
        <v>278.3</v>
      </c>
      <c r="K1723">
        <v>65</v>
      </c>
      <c r="L1723">
        <v>23.66</v>
      </c>
      <c r="M1723">
        <v>194.8</v>
      </c>
      <c r="N1723">
        <v>61</v>
      </c>
      <c r="O1723">
        <v>8.77</v>
      </c>
      <c r="P1723">
        <v>13.2</v>
      </c>
      <c r="Q1723">
        <v>10</v>
      </c>
      <c r="R1723">
        <v>3.56</v>
      </c>
      <c r="S1723">
        <v>2</v>
      </c>
      <c r="T1723" t="s">
        <v>22</v>
      </c>
      <c r="U1723">
        <f t="shared" si="53"/>
        <v>0</v>
      </c>
      <c r="V1723">
        <f>IF(Table2[[#This Row],[international_plan]]="yes",1,0)</f>
        <v>0</v>
      </c>
      <c r="W1723">
        <f>IF(Table2[[#This Row],[voice_mail_plan]]="yes",1,0)</f>
        <v>0</v>
      </c>
      <c r="X1723" t="str">
        <f t="shared" si="52"/>
        <v>Very High</v>
      </c>
      <c r="Y1723" t="str">
        <f>IF(Table2[[#This Row],[total_intl_charge]] &gt; AVERAGE($R$2:$R$4245),"High","Low")</f>
        <v>High</v>
      </c>
      <c r="Z1723" t="str">
        <f>IF(AND(G1723&gt;AVERAGE(train!$G$2:$G$4251),K1723&gt;AVERAGE(train!$K$2:$K$4251)),"High Day &amp; Eve",IF(AND(G1723&gt;AVERAGE(train!$G$2:$G$4251),K1723&lt;=AVERAGE(train!$K$2:$K$4251)),"High Day Only",IF(AND(G1723&lt;=AVERAGE(train!$G$2:$G$4251),K1723&gt;AVERAGE(train!$K$2:$K$4251)),"High Eve Only","Low Usage")))</f>
        <v>Low Usage</v>
      </c>
    </row>
    <row r="1724" spans="1:26">
      <c r="A1724" t="s">
        <v>24</v>
      </c>
      <c r="B1724">
        <v>162</v>
      </c>
      <c r="C1724" t="s">
        <v>25</v>
      </c>
      <c r="D1724" t="s">
        <v>22</v>
      </c>
      <c r="E1724" t="s">
        <v>22</v>
      </c>
      <c r="F1724">
        <v>0</v>
      </c>
      <c r="G1724">
        <v>217.6</v>
      </c>
      <c r="H1724">
        <v>87</v>
      </c>
      <c r="I1724">
        <v>36.99</v>
      </c>
      <c r="J1724">
        <v>279</v>
      </c>
      <c r="K1724">
        <v>71</v>
      </c>
      <c r="L1724">
        <v>23.72</v>
      </c>
      <c r="M1724">
        <v>250.7</v>
      </c>
      <c r="N1724">
        <v>65</v>
      </c>
      <c r="O1724">
        <v>11.28</v>
      </c>
      <c r="P1724">
        <v>10.4</v>
      </c>
      <c r="Q1724">
        <v>4</v>
      </c>
      <c r="R1724">
        <v>2.81</v>
      </c>
      <c r="S1724">
        <v>2</v>
      </c>
      <c r="T1724" t="s">
        <v>23</v>
      </c>
      <c r="U1724">
        <f t="shared" si="53"/>
        <v>1</v>
      </c>
      <c r="V1724">
        <f>IF(Table2[[#This Row],[international_plan]]="yes",1,0)</f>
        <v>0</v>
      </c>
      <c r="W1724">
        <f>IF(Table2[[#This Row],[voice_mail_plan]]="yes",1,0)</f>
        <v>0</v>
      </c>
      <c r="X1724" t="str">
        <f t="shared" si="52"/>
        <v>Very High</v>
      </c>
      <c r="Y1724" t="str">
        <f>IF(Table2[[#This Row],[total_intl_charge]] &gt; AVERAGE($R$2:$R$4245),"High","Low")</f>
        <v>High</v>
      </c>
      <c r="Z1724" t="str">
        <f>IF(AND(G1724&gt;AVERAGE(train!$G$2:$G$4251),K1724&gt;AVERAGE(train!$K$2:$K$4251)),"High Day &amp; Eve",IF(AND(G1724&gt;AVERAGE(train!$G$2:$G$4251),K1724&lt;=AVERAGE(train!$K$2:$K$4251)),"High Day Only",IF(AND(G1724&lt;=AVERAGE(train!$G$2:$G$4251),K1724&gt;AVERAGE(train!$K$2:$K$4251)),"High Eve Only","Low Usage")))</f>
        <v>High Day Only</v>
      </c>
    </row>
    <row r="1725" spans="1:26">
      <c r="A1725" t="s">
        <v>35</v>
      </c>
      <c r="B1725">
        <v>60</v>
      </c>
      <c r="C1725" t="s">
        <v>21</v>
      </c>
      <c r="D1725" t="s">
        <v>22</v>
      </c>
      <c r="E1725" t="s">
        <v>22</v>
      </c>
      <c r="F1725">
        <v>0</v>
      </c>
      <c r="G1725">
        <v>145</v>
      </c>
      <c r="H1725">
        <v>133</v>
      </c>
      <c r="I1725">
        <v>24.65</v>
      </c>
      <c r="J1725">
        <v>209.1</v>
      </c>
      <c r="K1725">
        <v>92</v>
      </c>
      <c r="L1725">
        <v>17.77</v>
      </c>
      <c r="M1725">
        <v>328.5</v>
      </c>
      <c r="N1725">
        <v>112</v>
      </c>
      <c r="O1725">
        <v>14.78</v>
      </c>
      <c r="P1725">
        <v>14.6</v>
      </c>
      <c r="Q1725">
        <v>2</v>
      </c>
      <c r="R1725">
        <v>3.94</v>
      </c>
      <c r="S1725">
        <v>1</v>
      </c>
      <c r="T1725" t="s">
        <v>22</v>
      </c>
      <c r="U1725">
        <f t="shared" si="53"/>
        <v>0</v>
      </c>
      <c r="V1725">
        <f>IF(Table2[[#This Row],[international_plan]]="yes",1,0)</f>
        <v>0</v>
      </c>
      <c r="W1725">
        <f>IF(Table2[[#This Row],[voice_mail_plan]]="yes",1,0)</f>
        <v>0</v>
      </c>
      <c r="X1725" t="str">
        <f t="shared" si="52"/>
        <v>Low</v>
      </c>
      <c r="Y1725" t="str">
        <f>IF(Table2[[#This Row],[total_intl_charge]] &gt; AVERAGE($R$2:$R$4245),"High","Low")</f>
        <v>High</v>
      </c>
      <c r="Z1725" t="str">
        <f>IF(AND(G1725&gt;AVERAGE(train!$G$2:$G$4251),K1725&gt;AVERAGE(train!$K$2:$K$4251)),"High Day &amp; Eve",IF(AND(G1725&gt;AVERAGE(train!$G$2:$G$4251),K1725&lt;=AVERAGE(train!$K$2:$K$4251)),"High Day Only",IF(AND(G1725&lt;=AVERAGE(train!$G$2:$G$4251),K1725&gt;AVERAGE(train!$K$2:$K$4251)),"High Eve Only","Low Usage")))</f>
        <v>Low Usage</v>
      </c>
    </row>
    <row r="1726" spans="1:26">
      <c r="A1726" t="s">
        <v>34</v>
      </c>
      <c r="B1726">
        <v>81</v>
      </c>
      <c r="C1726" t="s">
        <v>28</v>
      </c>
      <c r="D1726" t="s">
        <v>22</v>
      </c>
      <c r="E1726" t="s">
        <v>22</v>
      </c>
      <c r="F1726">
        <v>0</v>
      </c>
      <c r="G1726">
        <v>203.5</v>
      </c>
      <c r="H1726">
        <v>89</v>
      </c>
      <c r="I1726">
        <v>34.6</v>
      </c>
      <c r="J1726">
        <v>289.60000000000002</v>
      </c>
      <c r="K1726">
        <v>69</v>
      </c>
      <c r="L1726">
        <v>24.62</v>
      </c>
      <c r="M1726">
        <v>212.9</v>
      </c>
      <c r="N1726">
        <v>71</v>
      </c>
      <c r="O1726">
        <v>9.58</v>
      </c>
      <c r="P1726">
        <v>8.6999999999999993</v>
      </c>
      <c r="Q1726">
        <v>3</v>
      </c>
      <c r="R1726">
        <v>2.35</v>
      </c>
      <c r="S1726">
        <v>3</v>
      </c>
      <c r="T1726" t="s">
        <v>22</v>
      </c>
      <c r="U1726">
        <f t="shared" si="53"/>
        <v>0</v>
      </c>
      <c r="V1726">
        <f>IF(Table2[[#This Row],[international_plan]]="yes",1,0)</f>
        <v>0</v>
      </c>
      <c r="W1726">
        <f>IF(Table2[[#This Row],[voice_mail_plan]]="yes",1,0)</f>
        <v>0</v>
      </c>
      <c r="X1726" t="str">
        <f t="shared" si="52"/>
        <v>Medium</v>
      </c>
      <c r="Y1726" t="str">
        <f>IF(Table2[[#This Row],[total_intl_charge]] &gt; AVERAGE($R$2:$R$4245),"High","Low")</f>
        <v>Low</v>
      </c>
      <c r="Z1726" t="str">
        <f>IF(AND(G1726&gt;AVERAGE(train!$G$2:$G$4251),K1726&gt;AVERAGE(train!$K$2:$K$4251)),"High Day &amp; Eve",IF(AND(G1726&gt;AVERAGE(train!$G$2:$G$4251),K1726&lt;=AVERAGE(train!$K$2:$K$4251)),"High Day Only",IF(AND(G1726&lt;=AVERAGE(train!$G$2:$G$4251),K1726&gt;AVERAGE(train!$K$2:$K$4251)),"High Eve Only","Low Usage")))</f>
        <v>High Day Only</v>
      </c>
    </row>
    <row r="1727" spans="1:26">
      <c r="A1727" t="s">
        <v>59</v>
      </c>
      <c r="B1727">
        <v>132</v>
      </c>
      <c r="C1727" t="s">
        <v>21</v>
      </c>
      <c r="D1727" t="s">
        <v>22</v>
      </c>
      <c r="E1727" t="s">
        <v>22</v>
      </c>
      <c r="F1727">
        <v>0</v>
      </c>
      <c r="G1727">
        <v>240.1</v>
      </c>
      <c r="H1727">
        <v>115</v>
      </c>
      <c r="I1727">
        <v>40.82</v>
      </c>
      <c r="J1727">
        <v>180.4</v>
      </c>
      <c r="K1727">
        <v>91</v>
      </c>
      <c r="L1727">
        <v>15.33</v>
      </c>
      <c r="M1727">
        <v>133.4</v>
      </c>
      <c r="N1727">
        <v>122</v>
      </c>
      <c r="O1727">
        <v>6</v>
      </c>
      <c r="P1727">
        <v>8</v>
      </c>
      <c r="Q1727">
        <v>6</v>
      </c>
      <c r="R1727">
        <v>2.16</v>
      </c>
      <c r="S1727">
        <v>3</v>
      </c>
      <c r="T1727" t="s">
        <v>22</v>
      </c>
      <c r="U1727">
        <f t="shared" si="53"/>
        <v>0</v>
      </c>
      <c r="V1727">
        <f>IF(Table2[[#This Row],[international_plan]]="yes",1,0)</f>
        <v>0</v>
      </c>
      <c r="W1727">
        <f>IF(Table2[[#This Row],[voice_mail_plan]]="yes",1,0)</f>
        <v>0</v>
      </c>
      <c r="X1727" t="str">
        <f t="shared" si="52"/>
        <v>Very High</v>
      </c>
      <c r="Y1727" t="str">
        <f>IF(Table2[[#This Row],[total_intl_charge]] &gt; AVERAGE($R$2:$R$4245),"High","Low")</f>
        <v>Low</v>
      </c>
      <c r="Z1727" t="str">
        <f>IF(AND(G1727&gt;AVERAGE(train!$G$2:$G$4251),K1727&gt;AVERAGE(train!$K$2:$K$4251)),"High Day &amp; Eve",IF(AND(G1727&gt;AVERAGE(train!$G$2:$G$4251),K1727&lt;=AVERAGE(train!$K$2:$K$4251)),"High Day Only",IF(AND(G1727&lt;=AVERAGE(train!$G$2:$G$4251),K1727&gt;AVERAGE(train!$K$2:$K$4251)),"High Eve Only","Low Usage")))</f>
        <v>High Day Only</v>
      </c>
    </row>
    <row r="1728" spans="1:26">
      <c r="A1728" t="s">
        <v>69</v>
      </c>
      <c r="B1728">
        <v>86</v>
      </c>
      <c r="C1728" t="s">
        <v>25</v>
      </c>
      <c r="D1728" t="s">
        <v>22</v>
      </c>
      <c r="E1728" t="s">
        <v>22</v>
      </c>
      <c r="F1728">
        <v>0</v>
      </c>
      <c r="G1728">
        <v>83.8</v>
      </c>
      <c r="H1728">
        <v>121</v>
      </c>
      <c r="I1728">
        <v>14.25</v>
      </c>
      <c r="J1728">
        <v>240.2</v>
      </c>
      <c r="K1728">
        <v>96</v>
      </c>
      <c r="L1728">
        <v>20.420000000000002</v>
      </c>
      <c r="M1728">
        <v>158.6</v>
      </c>
      <c r="N1728">
        <v>108</v>
      </c>
      <c r="O1728">
        <v>7.14</v>
      </c>
      <c r="P1728">
        <v>6.7</v>
      </c>
      <c r="Q1728">
        <v>8</v>
      </c>
      <c r="R1728">
        <v>1.81</v>
      </c>
      <c r="S1728">
        <v>1</v>
      </c>
      <c r="T1728" t="s">
        <v>22</v>
      </c>
      <c r="U1728">
        <f t="shared" si="53"/>
        <v>0</v>
      </c>
      <c r="V1728">
        <f>IF(Table2[[#This Row],[international_plan]]="yes",1,0)</f>
        <v>0</v>
      </c>
      <c r="W1728">
        <f>IF(Table2[[#This Row],[voice_mail_plan]]="yes",1,0)</f>
        <v>0</v>
      </c>
      <c r="X1728" t="str">
        <f t="shared" si="52"/>
        <v>Medium</v>
      </c>
      <c r="Y1728" t="str">
        <f>IF(Table2[[#This Row],[total_intl_charge]] &gt; AVERAGE($R$2:$R$4245),"High","Low")</f>
        <v>Low</v>
      </c>
      <c r="Z1728" t="str">
        <f>IF(AND(G1728&gt;AVERAGE(train!$G$2:$G$4251),K1728&gt;AVERAGE(train!$K$2:$K$4251)),"High Day &amp; Eve",IF(AND(G1728&gt;AVERAGE(train!$G$2:$G$4251),K1728&lt;=AVERAGE(train!$K$2:$K$4251)),"High Day Only",IF(AND(G1728&lt;=AVERAGE(train!$G$2:$G$4251),K1728&gt;AVERAGE(train!$K$2:$K$4251)),"High Eve Only","Low Usage")))</f>
        <v>Low Usage</v>
      </c>
    </row>
    <row r="1729" spans="1:26">
      <c r="A1729" t="s">
        <v>39</v>
      </c>
      <c r="B1729">
        <v>136</v>
      </c>
      <c r="C1729" t="s">
        <v>25</v>
      </c>
      <c r="D1729" t="s">
        <v>22</v>
      </c>
      <c r="E1729" t="s">
        <v>22</v>
      </c>
      <c r="F1729">
        <v>0</v>
      </c>
      <c r="G1729">
        <v>269.8</v>
      </c>
      <c r="H1729">
        <v>106</v>
      </c>
      <c r="I1729">
        <v>45.87</v>
      </c>
      <c r="J1729">
        <v>228.8</v>
      </c>
      <c r="K1729">
        <v>101</v>
      </c>
      <c r="L1729">
        <v>19.45</v>
      </c>
      <c r="M1729">
        <v>257.5</v>
      </c>
      <c r="N1729">
        <v>106</v>
      </c>
      <c r="O1729">
        <v>11.59</v>
      </c>
      <c r="P1729">
        <v>10.1</v>
      </c>
      <c r="Q1729">
        <v>8</v>
      </c>
      <c r="R1729">
        <v>2.73</v>
      </c>
      <c r="S1729">
        <v>1</v>
      </c>
      <c r="T1729" t="s">
        <v>23</v>
      </c>
      <c r="U1729">
        <f t="shared" si="53"/>
        <v>1</v>
      </c>
      <c r="V1729">
        <f>IF(Table2[[#This Row],[international_plan]]="yes",1,0)</f>
        <v>0</v>
      </c>
      <c r="W1729">
        <f>IF(Table2[[#This Row],[voice_mail_plan]]="yes",1,0)</f>
        <v>0</v>
      </c>
      <c r="X1729" t="str">
        <f t="shared" si="52"/>
        <v>Very High</v>
      </c>
      <c r="Y1729" t="str">
        <f>IF(Table2[[#This Row],[total_intl_charge]] &gt; AVERAGE($R$2:$R$4245),"High","Low")</f>
        <v>Low</v>
      </c>
      <c r="Z1729" t="str">
        <f>IF(AND(G1729&gt;AVERAGE(train!$G$2:$G$4251),K1729&gt;AVERAGE(train!$K$2:$K$4251)),"High Day &amp; Eve",IF(AND(G1729&gt;AVERAGE(train!$G$2:$G$4251),K1729&lt;=AVERAGE(train!$K$2:$K$4251)),"High Day Only",IF(AND(G1729&lt;=AVERAGE(train!$G$2:$G$4251),K1729&gt;AVERAGE(train!$K$2:$K$4251)),"High Eve Only","Low Usage")))</f>
        <v>High Day &amp; Eve</v>
      </c>
    </row>
    <row r="1730" spans="1:26">
      <c r="A1730" t="s">
        <v>67</v>
      </c>
      <c r="B1730">
        <v>121</v>
      </c>
      <c r="C1730" t="s">
        <v>21</v>
      </c>
      <c r="D1730" t="s">
        <v>22</v>
      </c>
      <c r="E1730" t="s">
        <v>23</v>
      </c>
      <c r="F1730">
        <v>21</v>
      </c>
      <c r="G1730">
        <v>126.3</v>
      </c>
      <c r="H1730">
        <v>84</v>
      </c>
      <c r="I1730">
        <v>21.47</v>
      </c>
      <c r="J1730">
        <v>209.6</v>
      </c>
      <c r="K1730">
        <v>102</v>
      </c>
      <c r="L1730">
        <v>17.82</v>
      </c>
      <c r="M1730">
        <v>192.5</v>
      </c>
      <c r="N1730">
        <v>129</v>
      </c>
      <c r="O1730">
        <v>8.66</v>
      </c>
      <c r="P1730">
        <v>10.6</v>
      </c>
      <c r="Q1730">
        <v>2</v>
      </c>
      <c r="R1730">
        <v>2.86</v>
      </c>
      <c r="S1730">
        <v>1</v>
      </c>
      <c r="T1730" t="s">
        <v>22</v>
      </c>
      <c r="U1730">
        <f t="shared" si="53"/>
        <v>0</v>
      </c>
      <c r="V1730">
        <f>IF(Table2[[#This Row],[international_plan]]="yes",1,0)</f>
        <v>0</v>
      </c>
      <c r="W1730">
        <f>IF(Table2[[#This Row],[voice_mail_plan]]="yes",1,0)</f>
        <v>1</v>
      </c>
      <c r="X1730" t="str">
        <f t="shared" ref="X1730:X1793" si="54">IF(B1730&lt;=$AC$3,"Low",IF(B1730&lt;=$AC$4,"Medium",IF(B1730&lt;=$AC$5,"High",IF(B1730&gt;=$AC$5,"Very High"))))</f>
        <v>High</v>
      </c>
      <c r="Y1730" t="str">
        <f>IF(Table2[[#This Row],[total_intl_charge]] &gt; AVERAGE($R$2:$R$4245),"High","Low")</f>
        <v>High</v>
      </c>
      <c r="Z1730" t="str">
        <f>IF(AND(G1730&gt;AVERAGE(train!$G$2:$G$4251),K1730&gt;AVERAGE(train!$K$2:$K$4251)),"High Day &amp; Eve",IF(AND(G1730&gt;AVERAGE(train!$G$2:$G$4251),K1730&lt;=AVERAGE(train!$K$2:$K$4251)),"High Day Only",IF(AND(G1730&lt;=AVERAGE(train!$G$2:$G$4251),K1730&gt;AVERAGE(train!$K$2:$K$4251)),"High Eve Only","Low Usage")))</f>
        <v>High Eve Only</v>
      </c>
    </row>
    <row r="1731" spans="1:26">
      <c r="A1731" t="s">
        <v>34</v>
      </c>
      <c r="B1731">
        <v>105</v>
      </c>
      <c r="C1731" t="s">
        <v>28</v>
      </c>
      <c r="D1731" t="s">
        <v>22</v>
      </c>
      <c r="E1731" t="s">
        <v>23</v>
      </c>
      <c r="F1731">
        <v>15</v>
      </c>
      <c r="G1731">
        <v>88.1</v>
      </c>
      <c r="H1731">
        <v>125</v>
      </c>
      <c r="I1731">
        <v>14.98</v>
      </c>
      <c r="J1731">
        <v>175.9</v>
      </c>
      <c r="K1731">
        <v>142</v>
      </c>
      <c r="L1731">
        <v>14.95</v>
      </c>
      <c r="M1731">
        <v>269.89999999999998</v>
      </c>
      <c r="N1731">
        <v>85</v>
      </c>
      <c r="O1731">
        <v>12.15</v>
      </c>
      <c r="P1731">
        <v>9.6999999999999993</v>
      </c>
      <c r="Q1731">
        <v>1</v>
      </c>
      <c r="R1731">
        <v>2.62</v>
      </c>
      <c r="S1731">
        <v>2</v>
      </c>
      <c r="T1731" t="s">
        <v>22</v>
      </c>
      <c r="U1731">
        <f t="shared" ref="U1731:U1794" si="55">IF(T1731="yes",1,0)</f>
        <v>0</v>
      </c>
      <c r="V1731">
        <f>IF(Table2[[#This Row],[international_plan]]="yes",1,0)</f>
        <v>0</v>
      </c>
      <c r="W1731">
        <f>IF(Table2[[#This Row],[voice_mail_plan]]="yes",1,0)</f>
        <v>1</v>
      </c>
      <c r="X1731" t="str">
        <f t="shared" si="54"/>
        <v>High</v>
      </c>
      <c r="Y1731" t="str">
        <f>IF(Table2[[#This Row],[total_intl_charge]] &gt; AVERAGE($R$2:$R$4245),"High","Low")</f>
        <v>Low</v>
      </c>
      <c r="Z1731" t="str">
        <f>IF(AND(G1731&gt;AVERAGE(train!$G$2:$G$4251),K1731&gt;AVERAGE(train!$K$2:$K$4251)),"High Day &amp; Eve",IF(AND(G1731&gt;AVERAGE(train!$G$2:$G$4251),K1731&lt;=AVERAGE(train!$K$2:$K$4251)),"High Day Only",IF(AND(G1731&lt;=AVERAGE(train!$G$2:$G$4251),K1731&gt;AVERAGE(train!$K$2:$K$4251)),"High Eve Only","Low Usage")))</f>
        <v>High Eve Only</v>
      </c>
    </row>
    <row r="1732" spans="1:26">
      <c r="A1732" t="s">
        <v>35</v>
      </c>
      <c r="B1732">
        <v>51</v>
      </c>
      <c r="C1732" t="s">
        <v>21</v>
      </c>
      <c r="D1732" t="s">
        <v>22</v>
      </c>
      <c r="E1732" t="s">
        <v>23</v>
      </c>
      <c r="F1732">
        <v>26</v>
      </c>
      <c r="G1732">
        <v>236.8</v>
      </c>
      <c r="H1732">
        <v>61</v>
      </c>
      <c r="I1732">
        <v>40.26</v>
      </c>
      <c r="J1732">
        <v>263.39999999999998</v>
      </c>
      <c r="K1732">
        <v>97</v>
      </c>
      <c r="L1732">
        <v>22.39</v>
      </c>
      <c r="M1732">
        <v>181.1</v>
      </c>
      <c r="N1732">
        <v>91</v>
      </c>
      <c r="O1732">
        <v>8.15</v>
      </c>
      <c r="P1732">
        <v>11.2</v>
      </c>
      <c r="Q1732">
        <v>8</v>
      </c>
      <c r="R1732">
        <v>3.02</v>
      </c>
      <c r="S1732">
        <v>1</v>
      </c>
      <c r="T1732" t="s">
        <v>22</v>
      </c>
      <c r="U1732">
        <f t="shared" si="55"/>
        <v>0</v>
      </c>
      <c r="V1732">
        <f>IF(Table2[[#This Row],[international_plan]]="yes",1,0)</f>
        <v>0</v>
      </c>
      <c r="W1732">
        <f>IF(Table2[[#This Row],[voice_mail_plan]]="yes",1,0)</f>
        <v>1</v>
      </c>
      <c r="X1732" t="str">
        <f t="shared" si="54"/>
        <v>Low</v>
      </c>
      <c r="Y1732" t="str">
        <f>IF(Table2[[#This Row],[total_intl_charge]] &gt; AVERAGE($R$2:$R$4245),"High","Low")</f>
        <v>High</v>
      </c>
      <c r="Z1732" t="str">
        <f>IF(AND(G1732&gt;AVERAGE(train!$G$2:$G$4251),K1732&gt;AVERAGE(train!$K$2:$K$4251)),"High Day &amp; Eve",IF(AND(G1732&gt;AVERAGE(train!$G$2:$G$4251),K1732&lt;=AVERAGE(train!$K$2:$K$4251)),"High Day Only",IF(AND(G1732&lt;=AVERAGE(train!$G$2:$G$4251),K1732&gt;AVERAGE(train!$K$2:$K$4251)),"High Eve Only","Low Usage")))</f>
        <v>High Day Only</v>
      </c>
    </row>
    <row r="1733" spans="1:26">
      <c r="A1733" t="s">
        <v>48</v>
      </c>
      <c r="B1733">
        <v>64</v>
      </c>
      <c r="C1733" t="s">
        <v>25</v>
      </c>
      <c r="D1733" t="s">
        <v>22</v>
      </c>
      <c r="E1733" t="s">
        <v>22</v>
      </c>
      <c r="F1733">
        <v>0</v>
      </c>
      <c r="G1733">
        <v>124.1</v>
      </c>
      <c r="H1733">
        <v>117</v>
      </c>
      <c r="I1733">
        <v>21.1</v>
      </c>
      <c r="J1733">
        <v>192.8</v>
      </c>
      <c r="K1733">
        <v>108</v>
      </c>
      <c r="L1733">
        <v>16.39</v>
      </c>
      <c r="M1733">
        <v>162.9</v>
      </c>
      <c r="N1733">
        <v>84</v>
      </c>
      <c r="O1733">
        <v>7.33</v>
      </c>
      <c r="P1733">
        <v>6.4</v>
      </c>
      <c r="Q1733">
        <v>5</v>
      </c>
      <c r="R1733">
        <v>1.73</v>
      </c>
      <c r="S1733">
        <v>3</v>
      </c>
      <c r="T1733" t="s">
        <v>22</v>
      </c>
      <c r="U1733">
        <f t="shared" si="55"/>
        <v>0</v>
      </c>
      <c r="V1733">
        <f>IF(Table2[[#This Row],[international_plan]]="yes",1,0)</f>
        <v>0</v>
      </c>
      <c r="W1733">
        <f>IF(Table2[[#This Row],[voice_mail_plan]]="yes",1,0)</f>
        <v>0</v>
      </c>
      <c r="X1733" t="str">
        <f t="shared" si="54"/>
        <v>Low</v>
      </c>
      <c r="Y1733" t="str">
        <f>IF(Table2[[#This Row],[total_intl_charge]] &gt; AVERAGE($R$2:$R$4245),"High","Low")</f>
        <v>Low</v>
      </c>
      <c r="Z1733" t="str">
        <f>IF(AND(G1733&gt;AVERAGE(train!$G$2:$G$4251),K1733&gt;AVERAGE(train!$K$2:$K$4251)),"High Day &amp; Eve",IF(AND(G1733&gt;AVERAGE(train!$G$2:$G$4251),K1733&lt;=AVERAGE(train!$K$2:$K$4251)),"High Day Only",IF(AND(G1733&lt;=AVERAGE(train!$G$2:$G$4251),K1733&gt;AVERAGE(train!$K$2:$K$4251)),"High Eve Only","Low Usage")))</f>
        <v>High Eve Only</v>
      </c>
    </row>
    <row r="1734" spans="1:26">
      <c r="A1734" t="s">
        <v>35</v>
      </c>
      <c r="B1734">
        <v>80</v>
      </c>
      <c r="C1734" t="s">
        <v>28</v>
      </c>
      <c r="D1734" t="s">
        <v>23</v>
      </c>
      <c r="E1734" t="s">
        <v>23</v>
      </c>
      <c r="F1734">
        <v>30</v>
      </c>
      <c r="G1734">
        <v>184.2</v>
      </c>
      <c r="H1734">
        <v>132</v>
      </c>
      <c r="I1734">
        <v>31.31</v>
      </c>
      <c r="J1734">
        <v>167.5</v>
      </c>
      <c r="K1734">
        <v>109</v>
      </c>
      <c r="L1734">
        <v>14.24</v>
      </c>
      <c r="M1734">
        <v>212.8</v>
      </c>
      <c r="N1734">
        <v>114</v>
      </c>
      <c r="O1734">
        <v>9.58</v>
      </c>
      <c r="P1734">
        <v>10</v>
      </c>
      <c r="Q1734">
        <v>10</v>
      </c>
      <c r="R1734">
        <v>2.7</v>
      </c>
      <c r="S1734">
        <v>0</v>
      </c>
      <c r="T1734" t="s">
        <v>22</v>
      </c>
      <c r="U1734">
        <f t="shared" si="55"/>
        <v>0</v>
      </c>
      <c r="V1734">
        <f>IF(Table2[[#This Row],[international_plan]]="yes",1,0)</f>
        <v>1</v>
      </c>
      <c r="W1734">
        <f>IF(Table2[[#This Row],[voice_mail_plan]]="yes",1,0)</f>
        <v>1</v>
      </c>
      <c r="X1734" t="str">
        <f t="shared" si="54"/>
        <v>Medium</v>
      </c>
      <c r="Y1734" t="str">
        <f>IF(Table2[[#This Row],[total_intl_charge]] &gt; AVERAGE($R$2:$R$4245),"High","Low")</f>
        <v>Low</v>
      </c>
      <c r="Z1734" t="str">
        <f>IF(AND(G1734&gt;AVERAGE(train!$G$2:$G$4251),K1734&gt;AVERAGE(train!$K$2:$K$4251)),"High Day &amp; Eve",IF(AND(G1734&gt;AVERAGE(train!$G$2:$G$4251),K1734&lt;=AVERAGE(train!$K$2:$K$4251)),"High Day Only",IF(AND(G1734&lt;=AVERAGE(train!$G$2:$G$4251),K1734&gt;AVERAGE(train!$K$2:$K$4251)),"High Eve Only","Low Usage")))</f>
        <v>High Day &amp; Eve</v>
      </c>
    </row>
    <row r="1735" spans="1:26">
      <c r="A1735" t="s">
        <v>75</v>
      </c>
      <c r="B1735">
        <v>56</v>
      </c>
      <c r="C1735" t="s">
        <v>21</v>
      </c>
      <c r="D1735" t="s">
        <v>22</v>
      </c>
      <c r="E1735" t="s">
        <v>22</v>
      </c>
      <c r="F1735">
        <v>0</v>
      </c>
      <c r="G1735">
        <v>222.7</v>
      </c>
      <c r="H1735">
        <v>133</v>
      </c>
      <c r="I1735">
        <v>37.86</v>
      </c>
      <c r="J1735">
        <v>277</v>
      </c>
      <c r="K1735">
        <v>89</v>
      </c>
      <c r="L1735">
        <v>23.55</v>
      </c>
      <c r="M1735">
        <v>101.8</v>
      </c>
      <c r="N1735">
        <v>94</v>
      </c>
      <c r="O1735">
        <v>4.58</v>
      </c>
      <c r="P1735">
        <v>13.6</v>
      </c>
      <c r="Q1735">
        <v>4</v>
      </c>
      <c r="R1735">
        <v>3.67</v>
      </c>
      <c r="S1735">
        <v>4</v>
      </c>
      <c r="T1735" t="s">
        <v>22</v>
      </c>
      <c r="U1735">
        <f t="shared" si="55"/>
        <v>0</v>
      </c>
      <c r="V1735">
        <f>IF(Table2[[#This Row],[international_plan]]="yes",1,0)</f>
        <v>0</v>
      </c>
      <c r="W1735">
        <f>IF(Table2[[#This Row],[voice_mail_plan]]="yes",1,0)</f>
        <v>0</v>
      </c>
      <c r="X1735" t="str">
        <f t="shared" si="54"/>
        <v>Low</v>
      </c>
      <c r="Y1735" t="str">
        <f>IF(Table2[[#This Row],[total_intl_charge]] &gt; AVERAGE($R$2:$R$4245),"High","Low")</f>
        <v>High</v>
      </c>
      <c r="Z1735" t="str">
        <f>IF(AND(G1735&gt;AVERAGE(train!$G$2:$G$4251),K1735&gt;AVERAGE(train!$K$2:$K$4251)),"High Day &amp; Eve",IF(AND(G1735&gt;AVERAGE(train!$G$2:$G$4251),K1735&lt;=AVERAGE(train!$K$2:$K$4251)),"High Day Only",IF(AND(G1735&lt;=AVERAGE(train!$G$2:$G$4251),K1735&gt;AVERAGE(train!$K$2:$K$4251)),"High Eve Only","Low Usage")))</f>
        <v>High Day Only</v>
      </c>
    </row>
    <row r="1736" spans="1:26">
      <c r="A1736" t="s">
        <v>64</v>
      </c>
      <c r="B1736">
        <v>120</v>
      </c>
      <c r="C1736" t="s">
        <v>21</v>
      </c>
      <c r="D1736" t="s">
        <v>22</v>
      </c>
      <c r="E1736" t="s">
        <v>22</v>
      </c>
      <c r="F1736">
        <v>0</v>
      </c>
      <c r="G1736">
        <v>149.19999999999999</v>
      </c>
      <c r="H1736">
        <v>98</v>
      </c>
      <c r="I1736">
        <v>25.36</v>
      </c>
      <c r="J1736">
        <v>193.6</v>
      </c>
      <c r="K1736">
        <v>88</v>
      </c>
      <c r="L1736">
        <v>16.46</v>
      </c>
      <c r="M1736">
        <v>248.9</v>
      </c>
      <c r="N1736">
        <v>119</v>
      </c>
      <c r="O1736">
        <v>11.2</v>
      </c>
      <c r="P1736">
        <v>11.1</v>
      </c>
      <c r="Q1736">
        <v>5</v>
      </c>
      <c r="R1736">
        <v>3</v>
      </c>
      <c r="S1736">
        <v>1</v>
      </c>
      <c r="T1736" t="s">
        <v>22</v>
      </c>
      <c r="U1736">
        <f t="shared" si="55"/>
        <v>0</v>
      </c>
      <c r="V1736">
        <f>IF(Table2[[#This Row],[international_plan]]="yes",1,0)</f>
        <v>0</v>
      </c>
      <c r="W1736">
        <f>IF(Table2[[#This Row],[voice_mail_plan]]="yes",1,0)</f>
        <v>0</v>
      </c>
      <c r="X1736" t="str">
        <f t="shared" si="54"/>
        <v>High</v>
      </c>
      <c r="Y1736" t="str">
        <f>IF(Table2[[#This Row],[total_intl_charge]] &gt; AVERAGE($R$2:$R$4245),"High","Low")</f>
        <v>High</v>
      </c>
      <c r="Z1736" t="str">
        <f>IF(AND(G1736&gt;AVERAGE(train!$G$2:$G$4251),K1736&gt;AVERAGE(train!$K$2:$K$4251)),"High Day &amp; Eve",IF(AND(G1736&gt;AVERAGE(train!$G$2:$G$4251),K1736&lt;=AVERAGE(train!$K$2:$K$4251)),"High Day Only",IF(AND(G1736&lt;=AVERAGE(train!$G$2:$G$4251),K1736&gt;AVERAGE(train!$K$2:$K$4251)),"High Eve Only","Low Usage")))</f>
        <v>Low Usage</v>
      </c>
    </row>
    <row r="1737" spans="1:26">
      <c r="A1737" t="s">
        <v>57</v>
      </c>
      <c r="B1737">
        <v>103</v>
      </c>
      <c r="C1737" t="s">
        <v>28</v>
      </c>
      <c r="D1737" t="s">
        <v>22</v>
      </c>
      <c r="E1737" t="s">
        <v>22</v>
      </c>
      <c r="F1737">
        <v>0</v>
      </c>
      <c r="G1737">
        <v>206.5</v>
      </c>
      <c r="H1737">
        <v>125</v>
      </c>
      <c r="I1737">
        <v>35.11</v>
      </c>
      <c r="J1737">
        <v>180.2</v>
      </c>
      <c r="K1737">
        <v>113</v>
      </c>
      <c r="L1737">
        <v>15.32</v>
      </c>
      <c r="M1737">
        <v>220.6</v>
      </c>
      <c r="N1737">
        <v>95</v>
      </c>
      <c r="O1737">
        <v>9.93</v>
      </c>
      <c r="P1737">
        <v>12.2</v>
      </c>
      <c r="Q1737">
        <v>4</v>
      </c>
      <c r="R1737">
        <v>3.29</v>
      </c>
      <c r="S1737">
        <v>3</v>
      </c>
      <c r="T1737" t="s">
        <v>22</v>
      </c>
      <c r="U1737">
        <f t="shared" si="55"/>
        <v>0</v>
      </c>
      <c r="V1737">
        <f>IF(Table2[[#This Row],[international_plan]]="yes",1,0)</f>
        <v>0</v>
      </c>
      <c r="W1737">
        <f>IF(Table2[[#This Row],[voice_mail_plan]]="yes",1,0)</f>
        <v>0</v>
      </c>
      <c r="X1737" t="str">
        <f t="shared" si="54"/>
        <v>High</v>
      </c>
      <c r="Y1737" t="str">
        <f>IF(Table2[[#This Row],[total_intl_charge]] &gt; AVERAGE($R$2:$R$4245),"High","Low")</f>
        <v>High</v>
      </c>
      <c r="Z1737" t="str">
        <f>IF(AND(G1737&gt;AVERAGE(train!$G$2:$G$4251),K1737&gt;AVERAGE(train!$K$2:$K$4251)),"High Day &amp; Eve",IF(AND(G1737&gt;AVERAGE(train!$G$2:$G$4251),K1737&lt;=AVERAGE(train!$K$2:$K$4251)),"High Day Only",IF(AND(G1737&lt;=AVERAGE(train!$G$2:$G$4251),K1737&gt;AVERAGE(train!$K$2:$K$4251)),"High Eve Only","Low Usage")))</f>
        <v>High Day &amp; Eve</v>
      </c>
    </row>
    <row r="1738" spans="1:26">
      <c r="A1738" t="s">
        <v>20</v>
      </c>
      <c r="B1738">
        <v>164</v>
      </c>
      <c r="C1738" t="s">
        <v>28</v>
      </c>
      <c r="D1738" t="s">
        <v>22</v>
      </c>
      <c r="E1738" t="s">
        <v>23</v>
      </c>
      <c r="F1738">
        <v>27</v>
      </c>
      <c r="G1738">
        <v>159.69999999999999</v>
      </c>
      <c r="H1738">
        <v>102</v>
      </c>
      <c r="I1738">
        <v>27.15</v>
      </c>
      <c r="J1738">
        <v>168.8</v>
      </c>
      <c r="K1738">
        <v>113</v>
      </c>
      <c r="L1738">
        <v>14.35</v>
      </c>
      <c r="M1738">
        <v>244.1</v>
      </c>
      <c r="N1738">
        <v>127</v>
      </c>
      <c r="O1738">
        <v>10.98</v>
      </c>
      <c r="P1738">
        <v>9.6</v>
      </c>
      <c r="Q1738">
        <v>9</v>
      </c>
      <c r="R1738">
        <v>2.59</v>
      </c>
      <c r="S1738">
        <v>3</v>
      </c>
      <c r="T1738" t="s">
        <v>22</v>
      </c>
      <c r="U1738">
        <f t="shared" si="55"/>
        <v>0</v>
      </c>
      <c r="V1738">
        <f>IF(Table2[[#This Row],[international_plan]]="yes",1,0)</f>
        <v>0</v>
      </c>
      <c r="W1738">
        <f>IF(Table2[[#This Row],[voice_mail_plan]]="yes",1,0)</f>
        <v>1</v>
      </c>
      <c r="X1738" t="str">
        <f t="shared" si="54"/>
        <v>Very High</v>
      </c>
      <c r="Y1738" t="str">
        <f>IF(Table2[[#This Row],[total_intl_charge]] &gt; AVERAGE($R$2:$R$4245),"High","Low")</f>
        <v>Low</v>
      </c>
      <c r="Z1738" t="str">
        <f>IF(AND(G1738&gt;AVERAGE(train!$G$2:$G$4251),K1738&gt;AVERAGE(train!$K$2:$K$4251)),"High Day &amp; Eve",IF(AND(G1738&gt;AVERAGE(train!$G$2:$G$4251),K1738&lt;=AVERAGE(train!$K$2:$K$4251)),"High Day Only",IF(AND(G1738&lt;=AVERAGE(train!$G$2:$G$4251),K1738&gt;AVERAGE(train!$K$2:$K$4251)),"High Eve Only","Low Usage")))</f>
        <v>High Eve Only</v>
      </c>
    </row>
    <row r="1739" spans="1:26">
      <c r="A1739" t="s">
        <v>20</v>
      </c>
      <c r="B1739">
        <v>116</v>
      </c>
      <c r="C1739" t="s">
        <v>21</v>
      </c>
      <c r="D1739" t="s">
        <v>22</v>
      </c>
      <c r="E1739" t="s">
        <v>23</v>
      </c>
      <c r="F1739">
        <v>27</v>
      </c>
      <c r="G1739">
        <v>204.7</v>
      </c>
      <c r="H1739">
        <v>118</v>
      </c>
      <c r="I1739">
        <v>34.799999999999997</v>
      </c>
      <c r="J1739">
        <v>209.4</v>
      </c>
      <c r="K1739">
        <v>91</v>
      </c>
      <c r="L1739">
        <v>17.8</v>
      </c>
      <c r="M1739">
        <v>212.9</v>
      </c>
      <c r="N1739">
        <v>67</v>
      </c>
      <c r="O1739">
        <v>9.58</v>
      </c>
      <c r="P1739">
        <v>7</v>
      </c>
      <c r="Q1739">
        <v>2</v>
      </c>
      <c r="R1739">
        <v>1.89</v>
      </c>
      <c r="S1739">
        <v>2</v>
      </c>
      <c r="T1739" t="s">
        <v>22</v>
      </c>
      <c r="U1739">
        <f t="shared" si="55"/>
        <v>0</v>
      </c>
      <c r="V1739">
        <f>IF(Table2[[#This Row],[international_plan]]="yes",1,0)</f>
        <v>0</v>
      </c>
      <c r="W1739">
        <f>IF(Table2[[#This Row],[voice_mail_plan]]="yes",1,0)</f>
        <v>1</v>
      </c>
      <c r="X1739" t="str">
        <f t="shared" si="54"/>
        <v>High</v>
      </c>
      <c r="Y1739" t="str">
        <f>IF(Table2[[#This Row],[total_intl_charge]] &gt; AVERAGE($R$2:$R$4245),"High","Low")</f>
        <v>Low</v>
      </c>
      <c r="Z1739" t="str">
        <f>IF(AND(G1739&gt;AVERAGE(train!$G$2:$G$4251),K1739&gt;AVERAGE(train!$K$2:$K$4251)),"High Day &amp; Eve",IF(AND(G1739&gt;AVERAGE(train!$G$2:$G$4251),K1739&lt;=AVERAGE(train!$K$2:$K$4251)),"High Day Only",IF(AND(G1739&lt;=AVERAGE(train!$G$2:$G$4251),K1739&gt;AVERAGE(train!$K$2:$K$4251)),"High Eve Only","Low Usage")))</f>
        <v>High Day Only</v>
      </c>
    </row>
    <row r="1740" spans="1:26">
      <c r="A1740" t="s">
        <v>35</v>
      </c>
      <c r="B1740">
        <v>121</v>
      </c>
      <c r="C1740" t="s">
        <v>25</v>
      </c>
      <c r="D1740" t="s">
        <v>22</v>
      </c>
      <c r="E1740" t="s">
        <v>22</v>
      </c>
      <c r="F1740">
        <v>0</v>
      </c>
      <c r="G1740">
        <v>213.2</v>
      </c>
      <c r="H1740">
        <v>79</v>
      </c>
      <c r="I1740">
        <v>36.24</v>
      </c>
      <c r="J1740">
        <v>120.7</v>
      </c>
      <c r="K1740">
        <v>116</v>
      </c>
      <c r="L1740">
        <v>10.26</v>
      </c>
      <c r="M1740">
        <v>244.4</v>
      </c>
      <c r="N1740">
        <v>102</v>
      </c>
      <c r="O1740">
        <v>11</v>
      </c>
      <c r="P1740">
        <v>7.5</v>
      </c>
      <c r="Q1740">
        <v>4</v>
      </c>
      <c r="R1740">
        <v>2.0299999999999998</v>
      </c>
      <c r="S1740">
        <v>1</v>
      </c>
      <c r="T1740" t="s">
        <v>22</v>
      </c>
      <c r="U1740">
        <f t="shared" si="55"/>
        <v>0</v>
      </c>
      <c r="V1740">
        <f>IF(Table2[[#This Row],[international_plan]]="yes",1,0)</f>
        <v>0</v>
      </c>
      <c r="W1740">
        <f>IF(Table2[[#This Row],[voice_mail_plan]]="yes",1,0)</f>
        <v>0</v>
      </c>
      <c r="X1740" t="str">
        <f t="shared" si="54"/>
        <v>High</v>
      </c>
      <c r="Y1740" t="str">
        <f>IF(Table2[[#This Row],[total_intl_charge]] &gt; AVERAGE($R$2:$R$4245),"High","Low")</f>
        <v>Low</v>
      </c>
      <c r="Z1740" t="str">
        <f>IF(AND(G1740&gt;AVERAGE(train!$G$2:$G$4251),K1740&gt;AVERAGE(train!$K$2:$K$4251)),"High Day &amp; Eve",IF(AND(G1740&gt;AVERAGE(train!$G$2:$G$4251),K1740&lt;=AVERAGE(train!$K$2:$K$4251)),"High Day Only",IF(AND(G1740&lt;=AVERAGE(train!$G$2:$G$4251),K1740&gt;AVERAGE(train!$K$2:$K$4251)),"High Eve Only","Low Usage")))</f>
        <v>High Day &amp; Eve</v>
      </c>
    </row>
    <row r="1741" spans="1:26">
      <c r="A1741" t="s">
        <v>72</v>
      </c>
      <c r="B1741">
        <v>55</v>
      </c>
      <c r="C1741" t="s">
        <v>21</v>
      </c>
      <c r="D1741" t="s">
        <v>23</v>
      </c>
      <c r="E1741" t="s">
        <v>22</v>
      </c>
      <c r="F1741">
        <v>0</v>
      </c>
      <c r="G1741">
        <v>269.60000000000002</v>
      </c>
      <c r="H1741">
        <v>121</v>
      </c>
      <c r="I1741">
        <v>45.83</v>
      </c>
      <c r="J1741">
        <v>171.7</v>
      </c>
      <c r="K1741">
        <v>91</v>
      </c>
      <c r="L1741">
        <v>14.59</v>
      </c>
      <c r="M1741">
        <v>219</v>
      </c>
      <c r="N1741">
        <v>98</v>
      </c>
      <c r="O1741">
        <v>9.86</v>
      </c>
      <c r="P1741">
        <v>8.1999999999999993</v>
      </c>
      <c r="Q1741">
        <v>6</v>
      </c>
      <c r="R1741">
        <v>2.21</v>
      </c>
      <c r="S1741">
        <v>1</v>
      </c>
      <c r="T1741" t="s">
        <v>22</v>
      </c>
      <c r="U1741">
        <f t="shared" si="55"/>
        <v>0</v>
      </c>
      <c r="V1741">
        <f>IF(Table2[[#This Row],[international_plan]]="yes",1,0)</f>
        <v>1</v>
      </c>
      <c r="W1741">
        <f>IF(Table2[[#This Row],[voice_mail_plan]]="yes",1,0)</f>
        <v>0</v>
      </c>
      <c r="X1741" t="str">
        <f t="shared" si="54"/>
        <v>Low</v>
      </c>
      <c r="Y1741" t="str">
        <f>IF(Table2[[#This Row],[total_intl_charge]] &gt; AVERAGE($R$2:$R$4245),"High","Low")</f>
        <v>Low</v>
      </c>
      <c r="Z1741" t="str">
        <f>IF(AND(G1741&gt;AVERAGE(train!$G$2:$G$4251),K1741&gt;AVERAGE(train!$K$2:$K$4251)),"High Day &amp; Eve",IF(AND(G1741&gt;AVERAGE(train!$G$2:$G$4251),K1741&lt;=AVERAGE(train!$K$2:$K$4251)),"High Day Only",IF(AND(G1741&lt;=AVERAGE(train!$G$2:$G$4251),K1741&gt;AVERAGE(train!$K$2:$K$4251)),"High Eve Only","Low Usage")))</f>
        <v>High Day Only</v>
      </c>
    </row>
    <row r="1742" spans="1:26">
      <c r="A1742" t="s">
        <v>62</v>
      </c>
      <c r="B1742">
        <v>183</v>
      </c>
      <c r="C1742" t="s">
        <v>21</v>
      </c>
      <c r="D1742" t="s">
        <v>22</v>
      </c>
      <c r="E1742" t="s">
        <v>22</v>
      </c>
      <c r="F1742">
        <v>0</v>
      </c>
      <c r="G1742">
        <v>116.7</v>
      </c>
      <c r="H1742">
        <v>92</v>
      </c>
      <c r="I1742">
        <v>19.84</v>
      </c>
      <c r="J1742">
        <v>213.8</v>
      </c>
      <c r="K1742">
        <v>112</v>
      </c>
      <c r="L1742">
        <v>18.170000000000002</v>
      </c>
      <c r="M1742">
        <v>214.3</v>
      </c>
      <c r="N1742">
        <v>112</v>
      </c>
      <c r="O1742">
        <v>9.64</v>
      </c>
      <c r="P1742">
        <v>9.6999999999999993</v>
      </c>
      <c r="Q1742">
        <v>6</v>
      </c>
      <c r="R1742">
        <v>2.62</v>
      </c>
      <c r="S1742">
        <v>2</v>
      </c>
      <c r="T1742" t="s">
        <v>22</v>
      </c>
      <c r="U1742">
        <f t="shared" si="55"/>
        <v>0</v>
      </c>
      <c r="V1742">
        <f>IF(Table2[[#This Row],[international_plan]]="yes",1,0)</f>
        <v>0</v>
      </c>
      <c r="W1742">
        <f>IF(Table2[[#This Row],[voice_mail_plan]]="yes",1,0)</f>
        <v>0</v>
      </c>
      <c r="X1742" t="str">
        <f t="shared" si="54"/>
        <v>Very High</v>
      </c>
      <c r="Y1742" t="str">
        <f>IF(Table2[[#This Row],[total_intl_charge]] &gt; AVERAGE($R$2:$R$4245),"High","Low")</f>
        <v>Low</v>
      </c>
      <c r="Z1742" t="str">
        <f>IF(AND(G1742&gt;AVERAGE(train!$G$2:$G$4251),K1742&gt;AVERAGE(train!$K$2:$K$4251)),"High Day &amp; Eve",IF(AND(G1742&gt;AVERAGE(train!$G$2:$G$4251),K1742&lt;=AVERAGE(train!$K$2:$K$4251)),"High Day Only",IF(AND(G1742&lt;=AVERAGE(train!$G$2:$G$4251),K1742&gt;AVERAGE(train!$K$2:$K$4251)),"High Eve Only","Low Usage")))</f>
        <v>High Eve Only</v>
      </c>
    </row>
    <row r="1743" spans="1:26">
      <c r="A1743" t="s">
        <v>46</v>
      </c>
      <c r="B1743">
        <v>90</v>
      </c>
      <c r="C1743" t="s">
        <v>25</v>
      </c>
      <c r="D1743" t="s">
        <v>22</v>
      </c>
      <c r="E1743" t="s">
        <v>22</v>
      </c>
      <c r="F1743">
        <v>0</v>
      </c>
      <c r="G1743">
        <v>140.19999999999999</v>
      </c>
      <c r="H1743">
        <v>97</v>
      </c>
      <c r="I1743">
        <v>23.83</v>
      </c>
      <c r="J1743">
        <v>213.9</v>
      </c>
      <c r="K1743">
        <v>102</v>
      </c>
      <c r="L1743">
        <v>18.18</v>
      </c>
      <c r="M1743">
        <v>120</v>
      </c>
      <c r="N1743">
        <v>126</v>
      </c>
      <c r="O1743">
        <v>5.4</v>
      </c>
      <c r="P1743">
        <v>7.1</v>
      </c>
      <c r="Q1743">
        <v>2</v>
      </c>
      <c r="R1743">
        <v>1.92</v>
      </c>
      <c r="S1743">
        <v>1</v>
      </c>
      <c r="T1743" t="s">
        <v>22</v>
      </c>
      <c r="U1743">
        <f t="shared" si="55"/>
        <v>0</v>
      </c>
      <c r="V1743">
        <f>IF(Table2[[#This Row],[international_plan]]="yes",1,0)</f>
        <v>0</v>
      </c>
      <c r="W1743">
        <f>IF(Table2[[#This Row],[voice_mail_plan]]="yes",1,0)</f>
        <v>0</v>
      </c>
      <c r="X1743" t="str">
        <f t="shared" si="54"/>
        <v>Medium</v>
      </c>
      <c r="Y1743" t="str">
        <f>IF(Table2[[#This Row],[total_intl_charge]] &gt; AVERAGE($R$2:$R$4245),"High","Low")</f>
        <v>Low</v>
      </c>
      <c r="Z1743" t="str">
        <f>IF(AND(G1743&gt;AVERAGE(train!$G$2:$G$4251),K1743&gt;AVERAGE(train!$K$2:$K$4251)),"High Day &amp; Eve",IF(AND(G1743&gt;AVERAGE(train!$G$2:$G$4251),K1743&lt;=AVERAGE(train!$K$2:$K$4251)),"High Day Only",IF(AND(G1743&lt;=AVERAGE(train!$G$2:$G$4251),K1743&gt;AVERAGE(train!$K$2:$K$4251)),"High Eve Only","Low Usage")))</f>
        <v>High Eve Only</v>
      </c>
    </row>
    <row r="1744" spans="1:26">
      <c r="A1744" t="s">
        <v>64</v>
      </c>
      <c r="B1744">
        <v>101</v>
      </c>
      <c r="C1744" t="s">
        <v>21</v>
      </c>
      <c r="D1744" t="s">
        <v>22</v>
      </c>
      <c r="E1744" t="s">
        <v>22</v>
      </c>
      <c r="F1744">
        <v>0</v>
      </c>
      <c r="G1744">
        <v>136.19999999999999</v>
      </c>
      <c r="H1744">
        <v>92</v>
      </c>
      <c r="I1744">
        <v>23.15</v>
      </c>
      <c r="J1744">
        <v>220.9</v>
      </c>
      <c r="K1744">
        <v>110</v>
      </c>
      <c r="L1744">
        <v>18.78</v>
      </c>
      <c r="M1744">
        <v>196.9</v>
      </c>
      <c r="N1744">
        <v>116</v>
      </c>
      <c r="O1744">
        <v>8.86</v>
      </c>
      <c r="P1744">
        <v>13.3</v>
      </c>
      <c r="Q1744">
        <v>7</v>
      </c>
      <c r="R1744">
        <v>3.59</v>
      </c>
      <c r="S1744">
        <v>3</v>
      </c>
      <c r="T1744" t="s">
        <v>22</v>
      </c>
      <c r="U1744">
        <f t="shared" si="55"/>
        <v>0</v>
      </c>
      <c r="V1744">
        <f>IF(Table2[[#This Row],[international_plan]]="yes",1,0)</f>
        <v>0</v>
      </c>
      <c r="W1744">
        <f>IF(Table2[[#This Row],[voice_mail_plan]]="yes",1,0)</f>
        <v>0</v>
      </c>
      <c r="X1744" t="str">
        <f t="shared" si="54"/>
        <v>High</v>
      </c>
      <c r="Y1744" t="str">
        <f>IF(Table2[[#This Row],[total_intl_charge]] &gt; AVERAGE($R$2:$R$4245),"High","Low")</f>
        <v>High</v>
      </c>
      <c r="Z1744" t="str">
        <f>IF(AND(G1744&gt;AVERAGE(train!$G$2:$G$4251),K1744&gt;AVERAGE(train!$K$2:$K$4251)),"High Day &amp; Eve",IF(AND(G1744&gt;AVERAGE(train!$G$2:$G$4251),K1744&lt;=AVERAGE(train!$K$2:$K$4251)),"High Day Only",IF(AND(G1744&lt;=AVERAGE(train!$G$2:$G$4251),K1744&gt;AVERAGE(train!$K$2:$K$4251)),"High Eve Only","Low Usage")))</f>
        <v>High Eve Only</v>
      </c>
    </row>
    <row r="1745" spans="1:26">
      <c r="A1745" t="s">
        <v>36</v>
      </c>
      <c r="B1745">
        <v>9</v>
      </c>
      <c r="C1745" t="s">
        <v>21</v>
      </c>
      <c r="D1745" t="s">
        <v>22</v>
      </c>
      <c r="E1745" t="s">
        <v>23</v>
      </c>
      <c r="F1745">
        <v>16</v>
      </c>
      <c r="G1745">
        <v>88.5</v>
      </c>
      <c r="H1745">
        <v>87</v>
      </c>
      <c r="I1745">
        <v>15.05</v>
      </c>
      <c r="J1745">
        <v>178.8</v>
      </c>
      <c r="K1745">
        <v>108</v>
      </c>
      <c r="L1745">
        <v>15.2</v>
      </c>
      <c r="M1745">
        <v>228.7</v>
      </c>
      <c r="N1745">
        <v>96</v>
      </c>
      <c r="O1745">
        <v>10.29</v>
      </c>
      <c r="P1745">
        <v>11.5</v>
      </c>
      <c r="Q1745">
        <v>3</v>
      </c>
      <c r="R1745">
        <v>3.11</v>
      </c>
      <c r="S1745">
        <v>2</v>
      </c>
      <c r="T1745" t="s">
        <v>22</v>
      </c>
      <c r="U1745">
        <f t="shared" si="55"/>
        <v>0</v>
      </c>
      <c r="V1745">
        <f>IF(Table2[[#This Row],[international_plan]]="yes",1,0)</f>
        <v>0</v>
      </c>
      <c r="W1745">
        <f>IF(Table2[[#This Row],[voice_mail_plan]]="yes",1,0)</f>
        <v>1</v>
      </c>
      <c r="X1745" t="str">
        <f t="shared" si="54"/>
        <v>Low</v>
      </c>
      <c r="Y1745" t="str">
        <f>IF(Table2[[#This Row],[total_intl_charge]] &gt; AVERAGE($R$2:$R$4245),"High","Low")</f>
        <v>High</v>
      </c>
      <c r="Z1745" t="str">
        <f>IF(AND(G1745&gt;AVERAGE(train!$G$2:$G$4251),K1745&gt;AVERAGE(train!$K$2:$K$4251)),"High Day &amp; Eve",IF(AND(G1745&gt;AVERAGE(train!$G$2:$G$4251),K1745&lt;=AVERAGE(train!$K$2:$K$4251)),"High Day Only",IF(AND(G1745&lt;=AVERAGE(train!$G$2:$G$4251),K1745&gt;AVERAGE(train!$K$2:$K$4251)),"High Eve Only","Low Usage")))</f>
        <v>High Eve Only</v>
      </c>
    </row>
    <row r="1746" spans="1:26">
      <c r="A1746" t="s">
        <v>74</v>
      </c>
      <c r="B1746">
        <v>97</v>
      </c>
      <c r="C1746" t="s">
        <v>21</v>
      </c>
      <c r="D1746" t="s">
        <v>22</v>
      </c>
      <c r="E1746" t="s">
        <v>22</v>
      </c>
      <c r="F1746">
        <v>0</v>
      </c>
      <c r="G1746">
        <v>215.3</v>
      </c>
      <c r="H1746">
        <v>58</v>
      </c>
      <c r="I1746">
        <v>36.6</v>
      </c>
      <c r="J1746">
        <v>242.4</v>
      </c>
      <c r="K1746">
        <v>91</v>
      </c>
      <c r="L1746">
        <v>20.6</v>
      </c>
      <c r="M1746">
        <v>279.8</v>
      </c>
      <c r="N1746">
        <v>105</v>
      </c>
      <c r="O1746">
        <v>12.59</v>
      </c>
      <c r="P1746">
        <v>12.1</v>
      </c>
      <c r="Q1746">
        <v>9</v>
      </c>
      <c r="R1746">
        <v>3.27</v>
      </c>
      <c r="S1746">
        <v>0</v>
      </c>
      <c r="T1746" t="s">
        <v>22</v>
      </c>
      <c r="U1746">
        <f t="shared" si="55"/>
        <v>0</v>
      </c>
      <c r="V1746">
        <f>IF(Table2[[#This Row],[international_plan]]="yes",1,0)</f>
        <v>0</v>
      </c>
      <c r="W1746">
        <f>IF(Table2[[#This Row],[voice_mail_plan]]="yes",1,0)</f>
        <v>0</v>
      </c>
      <c r="X1746" t="str">
        <f t="shared" si="54"/>
        <v>Medium</v>
      </c>
      <c r="Y1746" t="str">
        <f>IF(Table2[[#This Row],[total_intl_charge]] &gt; AVERAGE($R$2:$R$4245),"High","Low")</f>
        <v>High</v>
      </c>
      <c r="Z1746" t="str">
        <f>IF(AND(G1746&gt;AVERAGE(train!$G$2:$G$4251),K1746&gt;AVERAGE(train!$K$2:$K$4251)),"High Day &amp; Eve",IF(AND(G1746&gt;AVERAGE(train!$G$2:$G$4251),K1746&lt;=AVERAGE(train!$K$2:$K$4251)),"High Day Only",IF(AND(G1746&lt;=AVERAGE(train!$G$2:$G$4251),K1746&gt;AVERAGE(train!$K$2:$K$4251)),"High Eve Only","Low Usage")))</f>
        <v>High Day Only</v>
      </c>
    </row>
    <row r="1747" spans="1:26">
      <c r="A1747" t="s">
        <v>70</v>
      </c>
      <c r="B1747">
        <v>94</v>
      </c>
      <c r="C1747" t="s">
        <v>25</v>
      </c>
      <c r="D1747" t="s">
        <v>22</v>
      </c>
      <c r="E1747" t="s">
        <v>22</v>
      </c>
      <c r="F1747">
        <v>0</v>
      </c>
      <c r="G1747">
        <v>269.2</v>
      </c>
      <c r="H1747">
        <v>104</v>
      </c>
      <c r="I1747">
        <v>45.76</v>
      </c>
      <c r="J1747">
        <v>193.8</v>
      </c>
      <c r="K1747">
        <v>144</v>
      </c>
      <c r="L1747">
        <v>16.47</v>
      </c>
      <c r="M1747">
        <v>257.60000000000002</v>
      </c>
      <c r="N1747">
        <v>61</v>
      </c>
      <c r="O1747">
        <v>11.59</v>
      </c>
      <c r="P1747">
        <v>8.9</v>
      </c>
      <c r="Q1747">
        <v>2</v>
      </c>
      <c r="R1747">
        <v>2.4</v>
      </c>
      <c r="S1747">
        <v>3</v>
      </c>
      <c r="T1747" t="s">
        <v>23</v>
      </c>
      <c r="U1747">
        <f t="shared" si="55"/>
        <v>1</v>
      </c>
      <c r="V1747">
        <f>IF(Table2[[#This Row],[international_plan]]="yes",1,0)</f>
        <v>0</v>
      </c>
      <c r="W1747">
        <f>IF(Table2[[#This Row],[voice_mail_plan]]="yes",1,0)</f>
        <v>0</v>
      </c>
      <c r="X1747" t="str">
        <f t="shared" si="54"/>
        <v>Medium</v>
      </c>
      <c r="Y1747" t="str">
        <f>IF(Table2[[#This Row],[total_intl_charge]] &gt; AVERAGE($R$2:$R$4245),"High","Low")</f>
        <v>Low</v>
      </c>
      <c r="Z1747" t="str">
        <f>IF(AND(G1747&gt;AVERAGE(train!$G$2:$G$4251),K1747&gt;AVERAGE(train!$K$2:$K$4251)),"High Day &amp; Eve",IF(AND(G1747&gt;AVERAGE(train!$G$2:$G$4251),K1747&lt;=AVERAGE(train!$K$2:$K$4251)),"High Day Only",IF(AND(G1747&lt;=AVERAGE(train!$G$2:$G$4251),K1747&gt;AVERAGE(train!$K$2:$K$4251)),"High Eve Only","Low Usage")))</f>
        <v>High Day &amp; Eve</v>
      </c>
    </row>
    <row r="1748" spans="1:26">
      <c r="A1748" t="s">
        <v>53</v>
      </c>
      <c r="B1748">
        <v>127</v>
      </c>
      <c r="C1748" t="s">
        <v>28</v>
      </c>
      <c r="D1748" t="s">
        <v>22</v>
      </c>
      <c r="E1748" t="s">
        <v>23</v>
      </c>
      <c r="F1748">
        <v>25</v>
      </c>
      <c r="G1748">
        <v>203.8</v>
      </c>
      <c r="H1748">
        <v>118</v>
      </c>
      <c r="I1748">
        <v>34.65</v>
      </c>
      <c r="J1748">
        <v>267.10000000000002</v>
      </c>
      <c r="K1748">
        <v>48</v>
      </c>
      <c r="L1748">
        <v>22.7</v>
      </c>
      <c r="M1748">
        <v>225.1</v>
      </c>
      <c r="N1748">
        <v>105</v>
      </c>
      <c r="O1748">
        <v>10.130000000000001</v>
      </c>
      <c r="P1748">
        <v>7.3</v>
      </c>
      <c r="Q1748">
        <v>5</v>
      </c>
      <c r="R1748">
        <v>1.97</v>
      </c>
      <c r="S1748">
        <v>0</v>
      </c>
      <c r="T1748" t="s">
        <v>22</v>
      </c>
      <c r="U1748">
        <f t="shared" si="55"/>
        <v>0</v>
      </c>
      <c r="V1748">
        <f>IF(Table2[[#This Row],[international_plan]]="yes",1,0)</f>
        <v>0</v>
      </c>
      <c r="W1748">
        <f>IF(Table2[[#This Row],[voice_mail_plan]]="yes",1,0)</f>
        <v>1</v>
      </c>
      <c r="X1748" t="str">
        <f t="shared" si="54"/>
        <v>High</v>
      </c>
      <c r="Y1748" t="str">
        <f>IF(Table2[[#This Row],[total_intl_charge]] &gt; AVERAGE($R$2:$R$4245),"High","Low")</f>
        <v>Low</v>
      </c>
      <c r="Z1748" t="str">
        <f>IF(AND(G1748&gt;AVERAGE(train!$G$2:$G$4251),K1748&gt;AVERAGE(train!$K$2:$K$4251)),"High Day &amp; Eve",IF(AND(G1748&gt;AVERAGE(train!$G$2:$G$4251),K1748&lt;=AVERAGE(train!$K$2:$K$4251)),"High Day Only",IF(AND(G1748&lt;=AVERAGE(train!$G$2:$G$4251),K1748&gt;AVERAGE(train!$K$2:$K$4251)),"High Eve Only","Low Usage")))</f>
        <v>High Day Only</v>
      </c>
    </row>
    <row r="1749" spans="1:26">
      <c r="A1749" t="s">
        <v>57</v>
      </c>
      <c r="B1749">
        <v>125</v>
      </c>
      <c r="C1749" t="s">
        <v>28</v>
      </c>
      <c r="D1749" t="s">
        <v>22</v>
      </c>
      <c r="E1749" t="s">
        <v>23</v>
      </c>
      <c r="F1749">
        <v>34</v>
      </c>
      <c r="G1749">
        <v>268.39999999999998</v>
      </c>
      <c r="H1749">
        <v>112</v>
      </c>
      <c r="I1749">
        <v>45.63</v>
      </c>
      <c r="J1749">
        <v>222.2</v>
      </c>
      <c r="K1749">
        <v>108</v>
      </c>
      <c r="L1749">
        <v>18.89</v>
      </c>
      <c r="M1749">
        <v>117.6</v>
      </c>
      <c r="N1749">
        <v>102</v>
      </c>
      <c r="O1749">
        <v>5.29</v>
      </c>
      <c r="P1749">
        <v>10.3</v>
      </c>
      <c r="Q1749">
        <v>3</v>
      </c>
      <c r="R1749">
        <v>2.78</v>
      </c>
      <c r="S1749">
        <v>0</v>
      </c>
      <c r="T1749" t="s">
        <v>22</v>
      </c>
      <c r="U1749">
        <f t="shared" si="55"/>
        <v>0</v>
      </c>
      <c r="V1749">
        <f>IF(Table2[[#This Row],[international_plan]]="yes",1,0)</f>
        <v>0</v>
      </c>
      <c r="W1749">
        <f>IF(Table2[[#This Row],[voice_mail_plan]]="yes",1,0)</f>
        <v>1</v>
      </c>
      <c r="X1749" t="str">
        <f t="shared" si="54"/>
        <v>High</v>
      </c>
      <c r="Y1749" t="str">
        <f>IF(Table2[[#This Row],[total_intl_charge]] &gt; AVERAGE($R$2:$R$4245),"High","Low")</f>
        <v>High</v>
      </c>
      <c r="Z1749" t="str">
        <f>IF(AND(G1749&gt;AVERAGE(train!$G$2:$G$4251),K1749&gt;AVERAGE(train!$K$2:$K$4251)),"High Day &amp; Eve",IF(AND(G1749&gt;AVERAGE(train!$G$2:$G$4251),K1749&lt;=AVERAGE(train!$K$2:$K$4251)),"High Day Only",IF(AND(G1749&lt;=AVERAGE(train!$G$2:$G$4251),K1749&gt;AVERAGE(train!$K$2:$K$4251)),"High Eve Only","Low Usage")))</f>
        <v>High Day &amp; Eve</v>
      </c>
    </row>
    <row r="1750" spans="1:26">
      <c r="A1750" t="s">
        <v>49</v>
      </c>
      <c r="B1750">
        <v>90</v>
      </c>
      <c r="C1750" t="s">
        <v>21</v>
      </c>
      <c r="D1750" t="s">
        <v>22</v>
      </c>
      <c r="E1750" t="s">
        <v>22</v>
      </c>
      <c r="F1750">
        <v>0</v>
      </c>
      <c r="G1750">
        <v>114.4</v>
      </c>
      <c r="H1750">
        <v>122</v>
      </c>
      <c r="I1750">
        <v>19.45</v>
      </c>
      <c r="J1750">
        <v>127.7</v>
      </c>
      <c r="K1750">
        <v>154</v>
      </c>
      <c r="L1750">
        <v>10.85</v>
      </c>
      <c r="M1750">
        <v>253.1</v>
      </c>
      <c r="N1750">
        <v>109</v>
      </c>
      <c r="O1750">
        <v>11.39</v>
      </c>
      <c r="P1750">
        <v>10.1</v>
      </c>
      <c r="Q1750">
        <v>5</v>
      </c>
      <c r="R1750">
        <v>2.73</v>
      </c>
      <c r="S1750">
        <v>2</v>
      </c>
      <c r="T1750" t="s">
        <v>22</v>
      </c>
      <c r="U1750">
        <f t="shared" si="55"/>
        <v>0</v>
      </c>
      <c r="V1750">
        <f>IF(Table2[[#This Row],[international_plan]]="yes",1,0)</f>
        <v>0</v>
      </c>
      <c r="W1750">
        <f>IF(Table2[[#This Row],[voice_mail_plan]]="yes",1,0)</f>
        <v>0</v>
      </c>
      <c r="X1750" t="str">
        <f t="shared" si="54"/>
        <v>Medium</v>
      </c>
      <c r="Y1750" t="str">
        <f>IF(Table2[[#This Row],[total_intl_charge]] &gt; AVERAGE($R$2:$R$4245),"High","Low")</f>
        <v>Low</v>
      </c>
      <c r="Z1750" t="str">
        <f>IF(AND(G1750&gt;AVERAGE(train!$G$2:$G$4251),K1750&gt;AVERAGE(train!$K$2:$K$4251)),"High Day &amp; Eve",IF(AND(G1750&gt;AVERAGE(train!$G$2:$G$4251),K1750&lt;=AVERAGE(train!$K$2:$K$4251)),"High Day Only",IF(AND(G1750&lt;=AVERAGE(train!$G$2:$G$4251),K1750&gt;AVERAGE(train!$K$2:$K$4251)),"High Eve Only","Low Usage")))</f>
        <v>High Eve Only</v>
      </c>
    </row>
    <row r="1751" spans="1:26">
      <c r="A1751" t="s">
        <v>38</v>
      </c>
      <c r="B1751">
        <v>67</v>
      </c>
      <c r="C1751" t="s">
        <v>21</v>
      </c>
      <c r="D1751" t="s">
        <v>22</v>
      </c>
      <c r="E1751" t="s">
        <v>22</v>
      </c>
      <c r="F1751">
        <v>0</v>
      </c>
      <c r="G1751">
        <v>138.9</v>
      </c>
      <c r="H1751">
        <v>65</v>
      </c>
      <c r="I1751">
        <v>23.61</v>
      </c>
      <c r="J1751">
        <v>208.9</v>
      </c>
      <c r="K1751">
        <v>109</v>
      </c>
      <c r="L1751">
        <v>17.760000000000002</v>
      </c>
      <c r="M1751">
        <v>232.4</v>
      </c>
      <c r="N1751">
        <v>82</v>
      </c>
      <c r="O1751">
        <v>10.46</v>
      </c>
      <c r="P1751">
        <v>9.1999999999999993</v>
      </c>
      <c r="Q1751">
        <v>3</v>
      </c>
      <c r="R1751">
        <v>2.48</v>
      </c>
      <c r="S1751">
        <v>2</v>
      </c>
      <c r="T1751" t="s">
        <v>22</v>
      </c>
      <c r="U1751">
        <f t="shared" si="55"/>
        <v>0</v>
      </c>
      <c r="V1751">
        <f>IF(Table2[[#This Row],[international_plan]]="yes",1,0)</f>
        <v>0</v>
      </c>
      <c r="W1751">
        <f>IF(Table2[[#This Row],[voice_mail_plan]]="yes",1,0)</f>
        <v>0</v>
      </c>
      <c r="X1751" t="str">
        <f t="shared" si="54"/>
        <v>Low</v>
      </c>
      <c r="Y1751" t="str">
        <f>IF(Table2[[#This Row],[total_intl_charge]] &gt; AVERAGE($R$2:$R$4245),"High","Low")</f>
        <v>Low</v>
      </c>
      <c r="Z1751" t="str">
        <f>IF(AND(G1751&gt;AVERAGE(train!$G$2:$G$4251),K1751&gt;AVERAGE(train!$K$2:$K$4251)),"High Day &amp; Eve",IF(AND(G1751&gt;AVERAGE(train!$G$2:$G$4251),K1751&lt;=AVERAGE(train!$K$2:$K$4251)),"High Day Only",IF(AND(G1751&lt;=AVERAGE(train!$G$2:$G$4251),K1751&gt;AVERAGE(train!$K$2:$K$4251)),"High Eve Only","Low Usage")))</f>
        <v>High Eve Only</v>
      </c>
    </row>
    <row r="1752" spans="1:26">
      <c r="A1752" t="s">
        <v>24</v>
      </c>
      <c r="B1752">
        <v>113</v>
      </c>
      <c r="C1752" t="s">
        <v>21</v>
      </c>
      <c r="D1752" t="s">
        <v>22</v>
      </c>
      <c r="E1752" t="s">
        <v>22</v>
      </c>
      <c r="F1752">
        <v>0</v>
      </c>
      <c r="G1752">
        <v>186</v>
      </c>
      <c r="H1752">
        <v>55</v>
      </c>
      <c r="I1752">
        <v>31.62</v>
      </c>
      <c r="J1752">
        <v>237.4</v>
      </c>
      <c r="K1752">
        <v>105</v>
      </c>
      <c r="L1752">
        <v>20.18</v>
      </c>
      <c r="M1752">
        <v>148.1</v>
      </c>
      <c r="N1752">
        <v>83</v>
      </c>
      <c r="O1752">
        <v>6.66</v>
      </c>
      <c r="P1752">
        <v>12.2</v>
      </c>
      <c r="Q1752">
        <v>6</v>
      </c>
      <c r="R1752">
        <v>3.29</v>
      </c>
      <c r="S1752">
        <v>1</v>
      </c>
      <c r="T1752" t="s">
        <v>22</v>
      </c>
      <c r="U1752">
        <f t="shared" si="55"/>
        <v>0</v>
      </c>
      <c r="V1752">
        <f>IF(Table2[[#This Row],[international_plan]]="yes",1,0)</f>
        <v>0</v>
      </c>
      <c r="W1752">
        <f>IF(Table2[[#This Row],[voice_mail_plan]]="yes",1,0)</f>
        <v>0</v>
      </c>
      <c r="X1752" t="str">
        <f t="shared" si="54"/>
        <v>High</v>
      </c>
      <c r="Y1752" t="str">
        <f>IF(Table2[[#This Row],[total_intl_charge]] &gt; AVERAGE($R$2:$R$4245),"High","Low")</f>
        <v>High</v>
      </c>
      <c r="Z1752" t="str">
        <f>IF(AND(G1752&gt;AVERAGE(train!$G$2:$G$4251),K1752&gt;AVERAGE(train!$K$2:$K$4251)),"High Day &amp; Eve",IF(AND(G1752&gt;AVERAGE(train!$G$2:$G$4251),K1752&lt;=AVERAGE(train!$K$2:$K$4251)),"High Day Only",IF(AND(G1752&lt;=AVERAGE(train!$G$2:$G$4251),K1752&gt;AVERAGE(train!$K$2:$K$4251)),"High Eve Only","Low Usage")))</f>
        <v>High Day &amp; Eve</v>
      </c>
    </row>
    <row r="1753" spans="1:26">
      <c r="A1753" t="s">
        <v>71</v>
      </c>
      <c r="B1753">
        <v>121</v>
      </c>
      <c r="C1753" t="s">
        <v>28</v>
      </c>
      <c r="D1753" t="s">
        <v>22</v>
      </c>
      <c r="E1753" t="s">
        <v>23</v>
      </c>
      <c r="F1753">
        <v>26</v>
      </c>
      <c r="G1753">
        <v>170.4</v>
      </c>
      <c r="H1753">
        <v>91</v>
      </c>
      <c r="I1753">
        <v>28.97</v>
      </c>
      <c r="J1753">
        <v>254.5</v>
      </c>
      <c r="K1753">
        <v>90</v>
      </c>
      <c r="L1753">
        <v>21.63</v>
      </c>
      <c r="M1753">
        <v>219.6</v>
      </c>
      <c r="N1753">
        <v>122</v>
      </c>
      <c r="O1753">
        <v>9.8800000000000008</v>
      </c>
      <c r="P1753">
        <v>15.1</v>
      </c>
      <c r="Q1753">
        <v>5</v>
      </c>
      <c r="R1753">
        <v>4.08</v>
      </c>
      <c r="S1753">
        <v>0</v>
      </c>
      <c r="T1753" t="s">
        <v>22</v>
      </c>
      <c r="U1753">
        <f t="shared" si="55"/>
        <v>0</v>
      </c>
      <c r="V1753">
        <f>IF(Table2[[#This Row],[international_plan]]="yes",1,0)</f>
        <v>0</v>
      </c>
      <c r="W1753">
        <f>IF(Table2[[#This Row],[voice_mail_plan]]="yes",1,0)</f>
        <v>1</v>
      </c>
      <c r="X1753" t="str">
        <f t="shared" si="54"/>
        <v>High</v>
      </c>
      <c r="Y1753" t="str">
        <f>IF(Table2[[#This Row],[total_intl_charge]] &gt; AVERAGE($R$2:$R$4245),"High","Low")</f>
        <v>High</v>
      </c>
      <c r="Z1753" t="str">
        <f>IF(AND(G1753&gt;AVERAGE(train!$G$2:$G$4251),K1753&gt;AVERAGE(train!$K$2:$K$4251)),"High Day &amp; Eve",IF(AND(G1753&gt;AVERAGE(train!$G$2:$G$4251),K1753&lt;=AVERAGE(train!$K$2:$K$4251)),"High Day Only",IF(AND(G1753&lt;=AVERAGE(train!$G$2:$G$4251),K1753&gt;AVERAGE(train!$K$2:$K$4251)),"High Eve Only","Low Usage")))</f>
        <v>Low Usage</v>
      </c>
    </row>
    <row r="1754" spans="1:26">
      <c r="A1754" t="s">
        <v>63</v>
      </c>
      <c r="B1754">
        <v>93</v>
      </c>
      <c r="C1754" t="s">
        <v>25</v>
      </c>
      <c r="D1754" t="s">
        <v>22</v>
      </c>
      <c r="E1754" t="s">
        <v>22</v>
      </c>
      <c r="F1754">
        <v>0</v>
      </c>
      <c r="G1754">
        <v>164.5</v>
      </c>
      <c r="H1754">
        <v>95</v>
      </c>
      <c r="I1754">
        <v>27.97</v>
      </c>
      <c r="J1754">
        <v>230.9</v>
      </c>
      <c r="K1754">
        <v>87</v>
      </c>
      <c r="L1754">
        <v>19.63</v>
      </c>
      <c r="M1754">
        <v>149.9</v>
      </c>
      <c r="N1754">
        <v>91</v>
      </c>
      <c r="O1754">
        <v>6.75</v>
      </c>
      <c r="P1754">
        <v>9.9</v>
      </c>
      <c r="Q1754">
        <v>3</v>
      </c>
      <c r="R1754">
        <v>2.67</v>
      </c>
      <c r="S1754">
        <v>4</v>
      </c>
      <c r="T1754" t="s">
        <v>22</v>
      </c>
      <c r="U1754">
        <f t="shared" si="55"/>
        <v>0</v>
      </c>
      <c r="V1754">
        <f>IF(Table2[[#This Row],[international_plan]]="yes",1,0)</f>
        <v>0</v>
      </c>
      <c r="W1754">
        <f>IF(Table2[[#This Row],[voice_mail_plan]]="yes",1,0)</f>
        <v>0</v>
      </c>
      <c r="X1754" t="str">
        <f t="shared" si="54"/>
        <v>Medium</v>
      </c>
      <c r="Y1754" t="str">
        <f>IF(Table2[[#This Row],[total_intl_charge]] &gt; AVERAGE($R$2:$R$4245),"High","Low")</f>
        <v>Low</v>
      </c>
      <c r="Z1754" t="str">
        <f>IF(AND(G1754&gt;AVERAGE(train!$G$2:$G$4251),K1754&gt;AVERAGE(train!$K$2:$K$4251)),"High Day &amp; Eve",IF(AND(G1754&gt;AVERAGE(train!$G$2:$G$4251),K1754&lt;=AVERAGE(train!$K$2:$K$4251)),"High Day Only",IF(AND(G1754&lt;=AVERAGE(train!$G$2:$G$4251),K1754&gt;AVERAGE(train!$K$2:$K$4251)),"High Eve Only","Low Usage")))</f>
        <v>Low Usage</v>
      </c>
    </row>
    <row r="1755" spans="1:26">
      <c r="A1755" t="s">
        <v>63</v>
      </c>
      <c r="B1755">
        <v>121</v>
      </c>
      <c r="C1755" t="s">
        <v>25</v>
      </c>
      <c r="D1755" t="s">
        <v>22</v>
      </c>
      <c r="E1755" t="s">
        <v>22</v>
      </c>
      <c r="F1755">
        <v>0</v>
      </c>
      <c r="G1755">
        <v>168.6</v>
      </c>
      <c r="H1755">
        <v>121</v>
      </c>
      <c r="I1755">
        <v>28.66</v>
      </c>
      <c r="J1755">
        <v>168.6</v>
      </c>
      <c r="K1755">
        <v>94</v>
      </c>
      <c r="L1755">
        <v>14.33</v>
      </c>
      <c r="M1755">
        <v>95.3</v>
      </c>
      <c r="N1755">
        <v>59</v>
      </c>
      <c r="O1755">
        <v>4.29</v>
      </c>
      <c r="P1755">
        <v>12.3</v>
      </c>
      <c r="Q1755">
        <v>4</v>
      </c>
      <c r="R1755">
        <v>3.32</v>
      </c>
      <c r="S1755">
        <v>1</v>
      </c>
      <c r="T1755" t="s">
        <v>22</v>
      </c>
      <c r="U1755">
        <f t="shared" si="55"/>
        <v>0</v>
      </c>
      <c r="V1755">
        <f>IF(Table2[[#This Row],[international_plan]]="yes",1,0)</f>
        <v>0</v>
      </c>
      <c r="W1755">
        <f>IF(Table2[[#This Row],[voice_mail_plan]]="yes",1,0)</f>
        <v>0</v>
      </c>
      <c r="X1755" t="str">
        <f t="shared" si="54"/>
        <v>High</v>
      </c>
      <c r="Y1755" t="str">
        <f>IF(Table2[[#This Row],[total_intl_charge]] &gt; AVERAGE($R$2:$R$4245),"High","Low")</f>
        <v>High</v>
      </c>
      <c r="Z1755" t="str">
        <f>IF(AND(G1755&gt;AVERAGE(train!$G$2:$G$4251),K1755&gt;AVERAGE(train!$K$2:$K$4251)),"High Day &amp; Eve",IF(AND(G1755&gt;AVERAGE(train!$G$2:$G$4251),K1755&lt;=AVERAGE(train!$K$2:$K$4251)),"High Day Only",IF(AND(G1755&lt;=AVERAGE(train!$G$2:$G$4251),K1755&gt;AVERAGE(train!$K$2:$K$4251)),"High Eve Only","Low Usage")))</f>
        <v>Low Usage</v>
      </c>
    </row>
    <row r="1756" spans="1:26">
      <c r="A1756" t="s">
        <v>52</v>
      </c>
      <c r="B1756">
        <v>53</v>
      </c>
      <c r="C1756" t="s">
        <v>25</v>
      </c>
      <c r="D1756" t="s">
        <v>22</v>
      </c>
      <c r="E1756" t="s">
        <v>22</v>
      </c>
      <c r="F1756">
        <v>0</v>
      </c>
      <c r="G1756">
        <v>261.2</v>
      </c>
      <c r="H1756">
        <v>119</v>
      </c>
      <c r="I1756">
        <v>44.4</v>
      </c>
      <c r="J1756">
        <v>250.8</v>
      </c>
      <c r="K1756">
        <v>105</v>
      </c>
      <c r="L1756">
        <v>21.32</v>
      </c>
      <c r="M1756">
        <v>176</v>
      </c>
      <c r="N1756">
        <v>112</v>
      </c>
      <c r="O1756">
        <v>7.92</v>
      </c>
      <c r="P1756">
        <v>9.8000000000000007</v>
      </c>
      <c r="Q1756">
        <v>2</v>
      </c>
      <c r="R1756">
        <v>2.65</v>
      </c>
      <c r="S1756">
        <v>0</v>
      </c>
      <c r="T1756" t="s">
        <v>23</v>
      </c>
      <c r="U1756">
        <f t="shared" si="55"/>
        <v>1</v>
      </c>
      <c r="V1756">
        <f>IF(Table2[[#This Row],[international_plan]]="yes",1,0)</f>
        <v>0</v>
      </c>
      <c r="W1756">
        <f>IF(Table2[[#This Row],[voice_mail_plan]]="yes",1,0)</f>
        <v>0</v>
      </c>
      <c r="X1756" t="str">
        <f t="shared" si="54"/>
        <v>Low</v>
      </c>
      <c r="Y1756" t="str">
        <f>IF(Table2[[#This Row],[total_intl_charge]] &gt; AVERAGE($R$2:$R$4245),"High","Low")</f>
        <v>Low</v>
      </c>
      <c r="Z1756" t="str">
        <f>IF(AND(G1756&gt;AVERAGE(train!$G$2:$G$4251),K1756&gt;AVERAGE(train!$K$2:$K$4251)),"High Day &amp; Eve",IF(AND(G1756&gt;AVERAGE(train!$G$2:$G$4251),K1756&lt;=AVERAGE(train!$K$2:$K$4251)),"High Day Only",IF(AND(G1756&lt;=AVERAGE(train!$G$2:$G$4251),K1756&gt;AVERAGE(train!$K$2:$K$4251)),"High Eve Only","Low Usage")))</f>
        <v>High Day &amp; Eve</v>
      </c>
    </row>
    <row r="1757" spans="1:26">
      <c r="A1757" t="s">
        <v>33</v>
      </c>
      <c r="B1757">
        <v>75</v>
      </c>
      <c r="C1757" t="s">
        <v>21</v>
      </c>
      <c r="D1757" t="s">
        <v>22</v>
      </c>
      <c r="E1757" t="s">
        <v>22</v>
      </c>
      <c r="F1757">
        <v>0</v>
      </c>
      <c r="G1757">
        <v>190.5</v>
      </c>
      <c r="H1757">
        <v>91</v>
      </c>
      <c r="I1757">
        <v>32.39</v>
      </c>
      <c r="J1757">
        <v>178.4</v>
      </c>
      <c r="K1757">
        <v>75</v>
      </c>
      <c r="L1757">
        <v>15.16</v>
      </c>
      <c r="M1757">
        <v>162.4</v>
      </c>
      <c r="N1757">
        <v>113</v>
      </c>
      <c r="O1757">
        <v>7.31</v>
      </c>
      <c r="P1757">
        <v>13.1</v>
      </c>
      <c r="Q1757">
        <v>5</v>
      </c>
      <c r="R1757">
        <v>3.54</v>
      </c>
      <c r="S1757">
        <v>1</v>
      </c>
      <c r="T1757" t="s">
        <v>22</v>
      </c>
      <c r="U1757">
        <f t="shared" si="55"/>
        <v>0</v>
      </c>
      <c r="V1757">
        <f>IF(Table2[[#This Row],[international_plan]]="yes",1,0)</f>
        <v>0</v>
      </c>
      <c r="W1757">
        <f>IF(Table2[[#This Row],[voice_mail_plan]]="yes",1,0)</f>
        <v>0</v>
      </c>
      <c r="X1757" t="str">
        <f t="shared" si="54"/>
        <v>Medium</v>
      </c>
      <c r="Y1757" t="str">
        <f>IF(Table2[[#This Row],[total_intl_charge]] &gt; AVERAGE($R$2:$R$4245),"High","Low")</f>
        <v>High</v>
      </c>
      <c r="Z1757" t="str">
        <f>IF(AND(G1757&gt;AVERAGE(train!$G$2:$G$4251),K1757&gt;AVERAGE(train!$K$2:$K$4251)),"High Day &amp; Eve",IF(AND(G1757&gt;AVERAGE(train!$G$2:$G$4251),K1757&lt;=AVERAGE(train!$K$2:$K$4251)),"High Day Only",IF(AND(G1757&lt;=AVERAGE(train!$G$2:$G$4251),K1757&gt;AVERAGE(train!$K$2:$K$4251)),"High Eve Only","Low Usage")))</f>
        <v>High Day Only</v>
      </c>
    </row>
    <row r="1758" spans="1:26">
      <c r="A1758" t="s">
        <v>47</v>
      </c>
      <c r="B1758">
        <v>132</v>
      </c>
      <c r="C1758" t="s">
        <v>28</v>
      </c>
      <c r="D1758" t="s">
        <v>22</v>
      </c>
      <c r="E1758" t="s">
        <v>22</v>
      </c>
      <c r="F1758">
        <v>0</v>
      </c>
      <c r="G1758">
        <v>181.1</v>
      </c>
      <c r="H1758">
        <v>121</v>
      </c>
      <c r="I1758">
        <v>30.79</v>
      </c>
      <c r="J1758">
        <v>314.39999999999998</v>
      </c>
      <c r="K1758">
        <v>109</v>
      </c>
      <c r="L1758">
        <v>26.72</v>
      </c>
      <c r="M1758">
        <v>246.7</v>
      </c>
      <c r="N1758">
        <v>81</v>
      </c>
      <c r="O1758">
        <v>11.1</v>
      </c>
      <c r="P1758">
        <v>4.2</v>
      </c>
      <c r="Q1758">
        <v>9</v>
      </c>
      <c r="R1758">
        <v>1.1299999999999999</v>
      </c>
      <c r="S1758">
        <v>2</v>
      </c>
      <c r="T1758" t="s">
        <v>22</v>
      </c>
      <c r="U1758">
        <f t="shared" si="55"/>
        <v>0</v>
      </c>
      <c r="V1758">
        <f>IF(Table2[[#This Row],[international_plan]]="yes",1,0)</f>
        <v>0</v>
      </c>
      <c r="W1758">
        <f>IF(Table2[[#This Row],[voice_mail_plan]]="yes",1,0)</f>
        <v>0</v>
      </c>
      <c r="X1758" t="str">
        <f t="shared" si="54"/>
        <v>Very High</v>
      </c>
      <c r="Y1758" t="str">
        <f>IF(Table2[[#This Row],[total_intl_charge]] &gt; AVERAGE($R$2:$R$4245),"High","Low")</f>
        <v>Low</v>
      </c>
      <c r="Z1758" t="str">
        <f>IF(AND(G1758&gt;AVERAGE(train!$G$2:$G$4251),K1758&gt;AVERAGE(train!$K$2:$K$4251)),"High Day &amp; Eve",IF(AND(G1758&gt;AVERAGE(train!$G$2:$G$4251),K1758&lt;=AVERAGE(train!$K$2:$K$4251)),"High Day Only",IF(AND(G1758&lt;=AVERAGE(train!$G$2:$G$4251),K1758&gt;AVERAGE(train!$K$2:$K$4251)),"High Eve Only","Low Usage")))</f>
        <v>High Day &amp; Eve</v>
      </c>
    </row>
    <row r="1759" spans="1:26">
      <c r="A1759" t="s">
        <v>51</v>
      </c>
      <c r="B1759">
        <v>162</v>
      </c>
      <c r="C1759" t="s">
        <v>25</v>
      </c>
      <c r="D1759" t="s">
        <v>22</v>
      </c>
      <c r="E1759" t="s">
        <v>22</v>
      </c>
      <c r="F1759">
        <v>0</v>
      </c>
      <c r="G1759">
        <v>177.1</v>
      </c>
      <c r="H1759">
        <v>131</v>
      </c>
      <c r="I1759">
        <v>30.11</v>
      </c>
      <c r="J1759">
        <v>114.7</v>
      </c>
      <c r="K1759">
        <v>122</v>
      </c>
      <c r="L1759">
        <v>9.75</v>
      </c>
      <c r="M1759">
        <v>153.6</v>
      </c>
      <c r="N1759">
        <v>88</v>
      </c>
      <c r="O1759">
        <v>6.91</v>
      </c>
      <c r="P1759">
        <v>6.5</v>
      </c>
      <c r="Q1759">
        <v>6</v>
      </c>
      <c r="R1759">
        <v>1.76</v>
      </c>
      <c r="S1759">
        <v>3</v>
      </c>
      <c r="T1759" t="s">
        <v>22</v>
      </c>
      <c r="U1759">
        <f t="shared" si="55"/>
        <v>0</v>
      </c>
      <c r="V1759">
        <f>IF(Table2[[#This Row],[international_plan]]="yes",1,0)</f>
        <v>0</v>
      </c>
      <c r="W1759">
        <f>IF(Table2[[#This Row],[voice_mail_plan]]="yes",1,0)</f>
        <v>0</v>
      </c>
      <c r="X1759" t="str">
        <f t="shared" si="54"/>
        <v>Very High</v>
      </c>
      <c r="Y1759" t="str">
        <f>IF(Table2[[#This Row],[total_intl_charge]] &gt; AVERAGE($R$2:$R$4245),"High","Low")</f>
        <v>Low</v>
      </c>
      <c r="Z1759" t="str">
        <f>IF(AND(G1759&gt;AVERAGE(train!$G$2:$G$4251),K1759&gt;AVERAGE(train!$K$2:$K$4251)),"High Day &amp; Eve",IF(AND(G1759&gt;AVERAGE(train!$G$2:$G$4251),K1759&lt;=AVERAGE(train!$K$2:$K$4251)),"High Day Only",IF(AND(G1759&lt;=AVERAGE(train!$G$2:$G$4251),K1759&gt;AVERAGE(train!$K$2:$K$4251)),"High Eve Only","Low Usage")))</f>
        <v>High Eve Only</v>
      </c>
    </row>
    <row r="1760" spans="1:26">
      <c r="A1760" t="s">
        <v>32</v>
      </c>
      <c r="B1760">
        <v>140</v>
      </c>
      <c r="C1760" t="s">
        <v>21</v>
      </c>
      <c r="D1760" t="s">
        <v>22</v>
      </c>
      <c r="E1760" t="s">
        <v>22</v>
      </c>
      <c r="F1760">
        <v>0</v>
      </c>
      <c r="G1760">
        <v>160.5</v>
      </c>
      <c r="H1760">
        <v>114</v>
      </c>
      <c r="I1760">
        <v>27.29</v>
      </c>
      <c r="J1760">
        <v>240.5</v>
      </c>
      <c r="K1760">
        <v>103</v>
      </c>
      <c r="L1760">
        <v>20.440000000000001</v>
      </c>
      <c r="M1760">
        <v>233.5</v>
      </c>
      <c r="N1760">
        <v>121</v>
      </c>
      <c r="O1760">
        <v>10.51</v>
      </c>
      <c r="P1760">
        <v>11.3</v>
      </c>
      <c r="Q1760">
        <v>4</v>
      </c>
      <c r="R1760">
        <v>3.05</v>
      </c>
      <c r="S1760">
        <v>1</v>
      </c>
      <c r="T1760" t="s">
        <v>22</v>
      </c>
      <c r="U1760">
        <f t="shared" si="55"/>
        <v>0</v>
      </c>
      <c r="V1760">
        <f>IF(Table2[[#This Row],[international_plan]]="yes",1,0)</f>
        <v>0</v>
      </c>
      <c r="W1760">
        <f>IF(Table2[[#This Row],[voice_mail_plan]]="yes",1,0)</f>
        <v>0</v>
      </c>
      <c r="X1760" t="str">
        <f t="shared" si="54"/>
        <v>Very High</v>
      </c>
      <c r="Y1760" t="str">
        <f>IF(Table2[[#This Row],[total_intl_charge]] &gt; AVERAGE($R$2:$R$4245),"High","Low")</f>
        <v>High</v>
      </c>
      <c r="Z1760" t="str">
        <f>IF(AND(G1760&gt;AVERAGE(train!$G$2:$G$4251),K1760&gt;AVERAGE(train!$K$2:$K$4251)),"High Day &amp; Eve",IF(AND(G1760&gt;AVERAGE(train!$G$2:$G$4251),K1760&lt;=AVERAGE(train!$K$2:$K$4251)),"High Day Only",IF(AND(G1760&lt;=AVERAGE(train!$G$2:$G$4251),K1760&gt;AVERAGE(train!$K$2:$K$4251)),"High Eve Only","Low Usage")))</f>
        <v>High Eve Only</v>
      </c>
    </row>
    <row r="1761" spans="1:26">
      <c r="A1761" t="s">
        <v>53</v>
      </c>
      <c r="B1761">
        <v>91</v>
      </c>
      <c r="C1761" t="s">
        <v>25</v>
      </c>
      <c r="D1761" t="s">
        <v>22</v>
      </c>
      <c r="E1761" t="s">
        <v>22</v>
      </c>
      <c r="F1761">
        <v>0</v>
      </c>
      <c r="G1761">
        <v>134.69999999999999</v>
      </c>
      <c r="H1761">
        <v>116</v>
      </c>
      <c r="I1761">
        <v>22.9</v>
      </c>
      <c r="J1761">
        <v>295.3</v>
      </c>
      <c r="K1761">
        <v>98</v>
      </c>
      <c r="L1761">
        <v>25.1</v>
      </c>
      <c r="M1761">
        <v>195.5</v>
      </c>
      <c r="N1761">
        <v>121</v>
      </c>
      <c r="O1761">
        <v>8.8000000000000007</v>
      </c>
      <c r="P1761">
        <v>6.6</v>
      </c>
      <c r="Q1761">
        <v>5</v>
      </c>
      <c r="R1761">
        <v>1.78</v>
      </c>
      <c r="S1761">
        <v>2</v>
      </c>
      <c r="T1761" t="s">
        <v>22</v>
      </c>
      <c r="U1761">
        <f t="shared" si="55"/>
        <v>0</v>
      </c>
      <c r="V1761">
        <f>IF(Table2[[#This Row],[international_plan]]="yes",1,0)</f>
        <v>0</v>
      </c>
      <c r="W1761">
        <f>IF(Table2[[#This Row],[voice_mail_plan]]="yes",1,0)</f>
        <v>0</v>
      </c>
      <c r="X1761" t="str">
        <f t="shared" si="54"/>
        <v>Medium</v>
      </c>
      <c r="Y1761" t="str">
        <f>IF(Table2[[#This Row],[total_intl_charge]] &gt; AVERAGE($R$2:$R$4245),"High","Low")</f>
        <v>Low</v>
      </c>
      <c r="Z1761" t="str">
        <f>IF(AND(G1761&gt;AVERAGE(train!$G$2:$G$4251),K1761&gt;AVERAGE(train!$K$2:$K$4251)),"High Day &amp; Eve",IF(AND(G1761&gt;AVERAGE(train!$G$2:$G$4251),K1761&lt;=AVERAGE(train!$K$2:$K$4251)),"High Day Only",IF(AND(G1761&lt;=AVERAGE(train!$G$2:$G$4251),K1761&gt;AVERAGE(train!$K$2:$K$4251)),"High Eve Only","Low Usage")))</f>
        <v>Low Usage</v>
      </c>
    </row>
    <row r="1762" spans="1:26">
      <c r="A1762" t="s">
        <v>37</v>
      </c>
      <c r="B1762">
        <v>73</v>
      </c>
      <c r="C1762" t="s">
        <v>28</v>
      </c>
      <c r="D1762" t="s">
        <v>22</v>
      </c>
      <c r="E1762" t="s">
        <v>23</v>
      </c>
      <c r="F1762">
        <v>28</v>
      </c>
      <c r="G1762">
        <v>198.2</v>
      </c>
      <c r="H1762">
        <v>107</v>
      </c>
      <c r="I1762">
        <v>33.69</v>
      </c>
      <c r="J1762">
        <v>139.1</v>
      </c>
      <c r="K1762">
        <v>123</v>
      </c>
      <c r="L1762">
        <v>11.82</v>
      </c>
      <c r="M1762">
        <v>199.1</v>
      </c>
      <c r="N1762">
        <v>139</v>
      </c>
      <c r="O1762">
        <v>8.9600000000000009</v>
      </c>
      <c r="P1762">
        <v>8.8000000000000007</v>
      </c>
      <c r="Q1762">
        <v>1</v>
      </c>
      <c r="R1762">
        <v>2.38</v>
      </c>
      <c r="S1762">
        <v>2</v>
      </c>
      <c r="T1762" t="s">
        <v>22</v>
      </c>
      <c r="U1762">
        <f t="shared" si="55"/>
        <v>0</v>
      </c>
      <c r="V1762">
        <f>IF(Table2[[#This Row],[international_plan]]="yes",1,0)</f>
        <v>0</v>
      </c>
      <c r="W1762">
        <f>IF(Table2[[#This Row],[voice_mail_plan]]="yes",1,0)</f>
        <v>1</v>
      </c>
      <c r="X1762" t="str">
        <f t="shared" si="54"/>
        <v>Low</v>
      </c>
      <c r="Y1762" t="str">
        <f>IF(Table2[[#This Row],[total_intl_charge]] &gt; AVERAGE($R$2:$R$4245),"High","Low")</f>
        <v>Low</v>
      </c>
      <c r="Z1762" t="str">
        <f>IF(AND(G1762&gt;AVERAGE(train!$G$2:$G$4251),K1762&gt;AVERAGE(train!$K$2:$K$4251)),"High Day &amp; Eve",IF(AND(G1762&gt;AVERAGE(train!$G$2:$G$4251),K1762&lt;=AVERAGE(train!$K$2:$K$4251)),"High Day Only",IF(AND(G1762&lt;=AVERAGE(train!$G$2:$G$4251),K1762&gt;AVERAGE(train!$K$2:$K$4251)),"High Eve Only","Low Usage")))</f>
        <v>High Day &amp; Eve</v>
      </c>
    </row>
    <row r="1763" spans="1:26">
      <c r="A1763" t="s">
        <v>46</v>
      </c>
      <c r="B1763">
        <v>95</v>
      </c>
      <c r="C1763" t="s">
        <v>25</v>
      </c>
      <c r="D1763" t="s">
        <v>23</v>
      </c>
      <c r="E1763" t="s">
        <v>22</v>
      </c>
      <c r="F1763">
        <v>0</v>
      </c>
      <c r="G1763">
        <v>228.9</v>
      </c>
      <c r="H1763">
        <v>134</v>
      </c>
      <c r="I1763">
        <v>38.909999999999997</v>
      </c>
      <c r="J1763">
        <v>255.7</v>
      </c>
      <c r="K1763">
        <v>71</v>
      </c>
      <c r="L1763">
        <v>21.73</v>
      </c>
      <c r="M1763">
        <v>208</v>
      </c>
      <c r="N1763">
        <v>120</v>
      </c>
      <c r="O1763">
        <v>9.36</v>
      </c>
      <c r="P1763">
        <v>10.1</v>
      </c>
      <c r="Q1763">
        <v>2</v>
      </c>
      <c r="R1763">
        <v>2.73</v>
      </c>
      <c r="S1763">
        <v>4</v>
      </c>
      <c r="T1763" t="s">
        <v>23</v>
      </c>
      <c r="U1763">
        <f t="shared" si="55"/>
        <v>1</v>
      </c>
      <c r="V1763">
        <f>IF(Table2[[#This Row],[international_plan]]="yes",1,0)</f>
        <v>1</v>
      </c>
      <c r="W1763">
        <f>IF(Table2[[#This Row],[voice_mail_plan]]="yes",1,0)</f>
        <v>0</v>
      </c>
      <c r="X1763" t="str">
        <f t="shared" si="54"/>
        <v>Medium</v>
      </c>
      <c r="Y1763" t="str">
        <f>IF(Table2[[#This Row],[total_intl_charge]] &gt; AVERAGE($R$2:$R$4245),"High","Low")</f>
        <v>Low</v>
      </c>
      <c r="Z1763" t="str">
        <f>IF(AND(G1763&gt;AVERAGE(train!$G$2:$G$4251),K1763&gt;AVERAGE(train!$K$2:$K$4251)),"High Day &amp; Eve",IF(AND(G1763&gt;AVERAGE(train!$G$2:$G$4251),K1763&lt;=AVERAGE(train!$K$2:$K$4251)),"High Day Only",IF(AND(G1763&lt;=AVERAGE(train!$G$2:$G$4251),K1763&gt;AVERAGE(train!$K$2:$K$4251)),"High Eve Only","Low Usage")))</f>
        <v>High Day Only</v>
      </c>
    </row>
    <row r="1764" spans="1:26">
      <c r="A1764" t="s">
        <v>60</v>
      </c>
      <c r="B1764">
        <v>145</v>
      </c>
      <c r="C1764" t="s">
        <v>25</v>
      </c>
      <c r="D1764" t="s">
        <v>22</v>
      </c>
      <c r="E1764" t="s">
        <v>22</v>
      </c>
      <c r="F1764">
        <v>0</v>
      </c>
      <c r="G1764">
        <v>241.7</v>
      </c>
      <c r="H1764">
        <v>137</v>
      </c>
      <c r="I1764">
        <v>41.09</v>
      </c>
      <c r="J1764">
        <v>135.80000000000001</v>
      </c>
      <c r="K1764">
        <v>100</v>
      </c>
      <c r="L1764">
        <v>11.54</v>
      </c>
      <c r="M1764">
        <v>277.60000000000002</v>
      </c>
      <c r="N1764">
        <v>123</v>
      </c>
      <c r="O1764">
        <v>12.49</v>
      </c>
      <c r="P1764">
        <v>13.1</v>
      </c>
      <c r="Q1764">
        <v>3</v>
      </c>
      <c r="R1764">
        <v>3.54</v>
      </c>
      <c r="S1764">
        <v>0</v>
      </c>
      <c r="T1764" t="s">
        <v>22</v>
      </c>
      <c r="U1764">
        <f t="shared" si="55"/>
        <v>0</v>
      </c>
      <c r="V1764">
        <f>IF(Table2[[#This Row],[international_plan]]="yes",1,0)</f>
        <v>0</v>
      </c>
      <c r="W1764">
        <f>IF(Table2[[#This Row],[voice_mail_plan]]="yes",1,0)</f>
        <v>0</v>
      </c>
      <c r="X1764" t="str">
        <f t="shared" si="54"/>
        <v>Very High</v>
      </c>
      <c r="Y1764" t="str">
        <f>IF(Table2[[#This Row],[total_intl_charge]] &gt; AVERAGE($R$2:$R$4245),"High","Low")</f>
        <v>High</v>
      </c>
      <c r="Z1764" t="str">
        <f>IF(AND(G1764&gt;AVERAGE(train!$G$2:$G$4251),K1764&gt;AVERAGE(train!$K$2:$K$4251)),"High Day &amp; Eve",IF(AND(G1764&gt;AVERAGE(train!$G$2:$G$4251),K1764&lt;=AVERAGE(train!$K$2:$K$4251)),"High Day Only",IF(AND(G1764&lt;=AVERAGE(train!$G$2:$G$4251),K1764&gt;AVERAGE(train!$K$2:$K$4251)),"High Eve Only","Low Usage")))</f>
        <v>High Day Only</v>
      </c>
    </row>
    <row r="1765" spans="1:26">
      <c r="A1765" t="s">
        <v>42</v>
      </c>
      <c r="B1765">
        <v>100</v>
      </c>
      <c r="C1765" t="s">
        <v>21</v>
      </c>
      <c r="D1765" t="s">
        <v>22</v>
      </c>
      <c r="E1765" t="s">
        <v>22</v>
      </c>
      <c r="F1765">
        <v>0</v>
      </c>
      <c r="G1765">
        <v>131.1</v>
      </c>
      <c r="H1765">
        <v>108</v>
      </c>
      <c r="I1765">
        <v>22.29</v>
      </c>
      <c r="J1765">
        <v>176.2</v>
      </c>
      <c r="K1765">
        <v>81</v>
      </c>
      <c r="L1765">
        <v>14.98</v>
      </c>
      <c r="M1765">
        <v>89.7</v>
      </c>
      <c r="N1765">
        <v>81</v>
      </c>
      <c r="O1765">
        <v>4.04</v>
      </c>
      <c r="P1765">
        <v>4.3</v>
      </c>
      <c r="Q1765">
        <v>4</v>
      </c>
      <c r="R1765">
        <v>1.1599999999999999</v>
      </c>
      <c r="S1765">
        <v>1</v>
      </c>
      <c r="T1765" t="s">
        <v>22</v>
      </c>
      <c r="U1765">
        <f t="shared" si="55"/>
        <v>0</v>
      </c>
      <c r="V1765">
        <f>IF(Table2[[#This Row],[international_plan]]="yes",1,0)</f>
        <v>0</v>
      </c>
      <c r="W1765">
        <f>IF(Table2[[#This Row],[voice_mail_plan]]="yes",1,0)</f>
        <v>0</v>
      </c>
      <c r="X1765" t="str">
        <f t="shared" si="54"/>
        <v>Medium</v>
      </c>
      <c r="Y1765" t="str">
        <f>IF(Table2[[#This Row],[total_intl_charge]] &gt; AVERAGE($R$2:$R$4245),"High","Low")</f>
        <v>Low</v>
      </c>
      <c r="Z1765" t="str">
        <f>IF(AND(G1765&gt;AVERAGE(train!$G$2:$G$4251),K1765&gt;AVERAGE(train!$K$2:$K$4251)),"High Day &amp; Eve",IF(AND(G1765&gt;AVERAGE(train!$G$2:$G$4251),K1765&lt;=AVERAGE(train!$K$2:$K$4251)),"High Day Only",IF(AND(G1765&lt;=AVERAGE(train!$G$2:$G$4251),K1765&gt;AVERAGE(train!$K$2:$K$4251)),"High Eve Only","Low Usage")))</f>
        <v>Low Usage</v>
      </c>
    </row>
    <row r="1766" spans="1:26">
      <c r="A1766" t="s">
        <v>60</v>
      </c>
      <c r="B1766">
        <v>122</v>
      </c>
      <c r="C1766" t="s">
        <v>21</v>
      </c>
      <c r="D1766" t="s">
        <v>22</v>
      </c>
      <c r="E1766" t="s">
        <v>22</v>
      </c>
      <c r="F1766">
        <v>0</v>
      </c>
      <c r="G1766">
        <v>234.1</v>
      </c>
      <c r="H1766">
        <v>101</v>
      </c>
      <c r="I1766">
        <v>39.799999999999997</v>
      </c>
      <c r="J1766">
        <v>200.2</v>
      </c>
      <c r="K1766">
        <v>121</v>
      </c>
      <c r="L1766">
        <v>17.02</v>
      </c>
      <c r="M1766">
        <v>237.4</v>
      </c>
      <c r="N1766">
        <v>89</v>
      </c>
      <c r="O1766">
        <v>10.68</v>
      </c>
      <c r="P1766">
        <v>13.1</v>
      </c>
      <c r="Q1766">
        <v>9</v>
      </c>
      <c r="R1766">
        <v>3.54</v>
      </c>
      <c r="S1766">
        <v>2</v>
      </c>
      <c r="T1766" t="s">
        <v>22</v>
      </c>
      <c r="U1766">
        <f t="shared" si="55"/>
        <v>0</v>
      </c>
      <c r="V1766">
        <f>IF(Table2[[#This Row],[international_plan]]="yes",1,0)</f>
        <v>0</v>
      </c>
      <c r="W1766">
        <f>IF(Table2[[#This Row],[voice_mail_plan]]="yes",1,0)</f>
        <v>0</v>
      </c>
      <c r="X1766" t="str">
        <f t="shared" si="54"/>
        <v>High</v>
      </c>
      <c r="Y1766" t="str">
        <f>IF(Table2[[#This Row],[total_intl_charge]] &gt; AVERAGE($R$2:$R$4245),"High","Low")</f>
        <v>High</v>
      </c>
      <c r="Z1766" t="str">
        <f>IF(AND(G1766&gt;AVERAGE(train!$G$2:$G$4251),K1766&gt;AVERAGE(train!$K$2:$K$4251)),"High Day &amp; Eve",IF(AND(G1766&gt;AVERAGE(train!$G$2:$G$4251),K1766&lt;=AVERAGE(train!$K$2:$K$4251)),"High Day Only",IF(AND(G1766&lt;=AVERAGE(train!$G$2:$G$4251),K1766&gt;AVERAGE(train!$K$2:$K$4251)),"High Eve Only","Low Usage")))</f>
        <v>High Day &amp; Eve</v>
      </c>
    </row>
    <row r="1767" spans="1:26">
      <c r="A1767" t="s">
        <v>29</v>
      </c>
      <c r="B1767">
        <v>109</v>
      </c>
      <c r="C1767" t="s">
        <v>21</v>
      </c>
      <c r="D1767" t="s">
        <v>22</v>
      </c>
      <c r="E1767" t="s">
        <v>22</v>
      </c>
      <c r="F1767">
        <v>0</v>
      </c>
      <c r="G1767">
        <v>200.1</v>
      </c>
      <c r="H1767">
        <v>72</v>
      </c>
      <c r="I1767">
        <v>34.020000000000003</v>
      </c>
      <c r="J1767">
        <v>300.89999999999998</v>
      </c>
      <c r="K1767">
        <v>120</v>
      </c>
      <c r="L1767">
        <v>25.58</v>
      </c>
      <c r="M1767">
        <v>236</v>
      </c>
      <c r="N1767">
        <v>68</v>
      </c>
      <c r="O1767">
        <v>10.62</v>
      </c>
      <c r="P1767">
        <v>11.9</v>
      </c>
      <c r="Q1767">
        <v>5</v>
      </c>
      <c r="R1767">
        <v>3.21</v>
      </c>
      <c r="S1767">
        <v>0</v>
      </c>
      <c r="T1767" t="s">
        <v>22</v>
      </c>
      <c r="U1767">
        <f t="shared" si="55"/>
        <v>0</v>
      </c>
      <c r="V1767">
        <f>IF(Table2[[#This Row],[international_plan]]="yes",1,0)</f>
        <v>0</v>
      </c>
      <c r="W1767">
        <f>IF(Table2[[#This Row],[voice_mail_plan]]="yes",1,0)</f>
        <v>0</v>
      </c>
      <c r="X1767" t="str">
        <f t="shared" si="54"/>
        <v>High</v>
      </c>
      <c r="Y1767" t="str">
        <f>IF(Table2[[#This Row],[total_intl_charge]] &gt; AVERAGE($R$2:$R$4245),"High","Low")</f>
        <v>High</v>
      </c>
      <c r="Z1767" t="str">
        <f>IF(AND(G1767&gt;AVERAGE(train!$G$2:$G$4251),K1767&gt;AVERAGE(train!$K$2:$K$4251)),"High Day &amp; Eve",IF(AND(G1767&gt;AVERAGE(train!$G$2:$G$4251),K1767&lt;=AVERAGE(train!$K$2:$K$4251)),"High Day Only",IF(AND(G1767&lt;=AVERAGE(train!$G$2:$G$4251),K1767&gt;AVERAGE(train!$K$2:$K$4251)),"High Eve Only","Low Usage")))</f>
        <v>High Day &amp; Eve</v>
      </c>
    </row>
    <row r="1768" spans="1:26">
      <c r="A1768" t="s">
        <v>68</v>
      </c>
      <c r="B1768">
        <v>82</v>
      </c>
      <c r="C1768" t="s">
        <v>25</v>
      </c>
      <c r="D1768" t="s">
        <v>22</v>
      </c>
      <c r="E1768" t="s">
        <v>22</v>
      </c>
      <c r="F1768">
        <v>0</v>
      </c>
      <c r="G1768">
        <v>154</v>
      </c>
      <c r="H1768">
        <v>107</v>
      </c>
      <c r="I1768">
        <v>26.18</v>
      </c>
      <c r="J1768">
        <v>94.4</v>
      </c>
      <c r="K1768">
        <v>114</v>
      </c>
      <c r="L1768">
        <v>8.02</v>
      </c>
      <c r="M1768">
        <v>287.60000000000002</v>
      </c>
      <c r="N1768">
        <v>95</v>
      </c>
      <c r="O1768">
        <v>12.94</v>
      </c>
      <c r="P1768">
        <v>10.1</v>
      </c>
      <c r="Q1768">
        <v>7</v>
      </c>
      <c r="R1768">
        <v>2.73</v>
      </c>
      <c r="S1768">
        <v>1</v>
      </c>
      <c r="T1768" t="s">
        <v>22</v>
      </c>
      <c r="U1768">
        <f t="shared" si="55"/>
        <v>0</v>
      </c>
      <c r="V1768">
        <f>IF(Table2[[#This Row],[international_plan]]="yes",1,0)</f>
        <v>0</v>
      </c>
      <c r="W1768">
        <f>IF(Table2[[#This Row],[voice_mail_plan]]="yes",1,0)</f>
        <v>0</v>
      </c>
      <c r="X1768" t="str">
        <f t="shared" si="54"/>
        <v>Medium</v>
      </c>
      <c r="Y1768" t="str">
        <f>IF(Table2[[#This Row],[total_intl_charge]] &gt; AVERAGE($R$2:$R$4245),"High","Low")</f>
        <v>Low</v>
      </c>
      <c r="Z1768" t="str">
        <f>IF(AND(G1768&gt;AVERAGE(train!$G$2:$G$4251),K1768&gt;AVERAGE(train!$K$2:$K$4251)),"High Day &amp; Eve",IF(AND(G1768&gt;AVERAGE(train!$G$2:$G$4251),K1768&lt;=AVERAGE(train!$K$2:$K$4251)),"High Day Only",IF(AND(G1768&lt;=AVERAGE(train!$G$2:$G$4251),K1768&gt;AVERAGE(train!$K$2:$K$4251)),"High Eve Only","Low Usage")))</f>
        <v>High Eve Only</v>
      </c>
    </row>
    <row r="1769" spans="1:26">
      <c r="A1769" t="s">
        <v>73</v>
      </c>
      <c r="B1769">
        <v>65</v>
      </c>
      <c r="C1769" t="s">
        <v>21</v>
      </c>
      <c r="D1769" t="s">
        <v>22</v>
      </c>
      <c r="E1769" t="s">
        <v>23</v>
      </c>
      <c r="F1769">
        <v>23</v>
      </c>
      <c r="G1769">
        <v>224.2</v>
      </c>
      <c r="H1769">
        <v>106</v>
      </c>
      <c r="I1769">
        <v>38.11</v>
      </c>
      <c r="J1769">
        <v>189.6</v>
      </c>
      <c r="K1769">
        <v>100</v>
      </c>
      <c r="L1769">
        <v>16.12</v>
      </c>
      <c r="M1769">
        <v>222.8</v>
      </c>
      <c r="N1769">
        <v>75</v>
      </c>
      <c r="O1769">
        <v>10.029999999999999</v>
      </c>
      <c r="P1769">
        <v>9.8000000000000007</v>
      </c>
      <c r="Q1769">
        <v>4</v>
      </c>
      <c r="R1769">
        <v>2.65</v>
      </c>
      <c r="S1769">
        <v>0</v>
      </c>
      <c r="T1769" t="s">
        <v>22</v>
      </c>
      <c r="U1769">
        <f t="shared" si="55"/>
        <v>0</v>
      </c>
      <c r="V1769">
        <f>IF(Table2[[#This Row],[international_plan]]="yes",1,0)</f>
        <v>0</v>
      </c>
      <c r="W1769">
        <f>IF(Table2[[#This Row],[voice_mail_plan]]="yes",1,0)</f>
        <v>1</v>
      </c>
      <c r="X1769" t="str">
        <f t="shared" si="54"/>
        <v>Low</v>
      </c>
      <c r="Y1769" t="str">
        <f>IF(Table2[[#This Row],[total_intl_charge]] &gt; AVERAGE($R$2:$R$4245),"High","Low")</f>
        <v>Low</v>
      </c>
      <c r="Z1769" t="str">
        <f>IF(AND(G1769&gt;AVERAGE(train!$G$2:$G$4251),K1769&gt;AVERAGE(train!$K$2:$K$4251)),"High Day &amp; Eve",IF(AND(G1769&gt;AVERAGE(train!$G$2:$G$4251),K1769&lt;=AVERAGE(train!$K$2:$K$4251)),"High Day Only",IF(AND(G1769&lt;=AVERAGE(train!$G$2:$G$4251),K1769&gt;AVERAGE(train!$K$2:$K$4251)),"High Eve Only","Low Usage")))</f>
        <v>High Day Only</v>
      </c>
    </row>
    <row r="1770" spans="1:26">
      <c r="A1770" t="s">
        <v>47</v>
      </c>
      <c r="B1770">
        <v>52</v>
      </c>
      <c r="C1770" t="s">
        <v>28</v>
      </c>
      <c r="D1770" t="s">
        <v>22</v>
      </c>
      <c r="E1770" t="s">
        <v>22</v>
      </c>
      <c r="F1770">
        <v>0</v>
      </c>
      <c r="G1770">
        <v>148.30000000000001</v>
      </c>
      <c r="H1770">
        <v>83</v>
      </c>
      <c r="I1770">
        <v>25.21</v>
      </c>
      <c r="J1770">
        <v>181.6</v>
      </c>
      <c r="K1770">
        <v>79</v>
      </c>
      <c r="L1770">
        <v>15.44</v>
      </c>
      <c r="M1770">
        <v>155.6</v>
      </c>
      <c r="N1770">
        <v>104</v>
      </c>
      <c r="O1770">
        <v>7</v>
      </c>
      <c r="P1770">
        <v>8.3000000000000007</v>
      </c>
      <c r="Q1770">
        <v>6</v>
      </c>
      <c r="R1770">
        <v>2.2400000000000002</v>
      </c>
      <c r="S1770">
        <v>3</v>
      </c>
      <c r="T1770" t="s">
        <v>22</v>
      </c>
      <c r="U1770">
        <f t="shared" si="55"/>
        <v>0</v>
      </c>
      <c r="V1770">
        <f>IF(Table2[[#This Row],[international_plan]]="yes",1,0)</f>
        <v>0</v>
      </c>
      <c r="W1770">
        <f>IF(Table2[[#This Row],[voice_mail_plan]]="yes",1,0)</f>
        <v>0</v>
      </c>
      <c r="X1770" t="str">
        <f t="shared" si="54"/>
        <v>Low</v>
      </c>
      <c r="Y1770" t="str">
        <f>IF(Table2[[#This Row],[total_intl_charge]] &gt; AVERAGE($R$2:$R$4245),"High","Low")</f>
        <v>Low</v>
      </c>
      <c r="Z1770" t="str">
        <f>IF(AND(G1770&gt;AVERAGE(train!$G$2:$G$4251),K1770&gt;AVERAGE(train!$K$2:$K$4251)),"High Day &amp; Eve",IF(AND(G1770&gt;AVERAGE(train!$G$2:$G$4251),K1770&lt;=AVERAGE(train!$K$2:$K$4251)),"High Day Only",IF(AND(G1770&lt;=AVERAGE(train!$G$2:$G$4251),K1770&gt;AVERAGE(train!$K$2:$K$4251)),"High Eve Only","Low Usage")))</f>
        <v>Low Usage</v>
      </c>
    </row>
    <row r="1771" spans="1:26">
      <c r="A1771" t="s">
        <v>67</v>
      </c>
      <c r="B1771">
        <v>136</v>
      </c>
      <c r="C1771" t="s">
        <v>21</v>
      </c>
      <c r="D1771" t="s">
        <v>22</v>
      </c>
      <c r="E1771" t="s">
        <v>23</v>
      </c>
      <c r="F1771">
        <v>24</v>
      </c>
      <c r="G1771">
        <v>174.6</v>
      </c>
      <c r="H1771">
        <v>76</v>
      </c>
      <c r="I1771">
        <v>29.68</v>
      </c>
      <c r="J1771">
        <v>176.6</v>
      </c>
      <c r="K1771">
        <v>114</v>
      </c>
      <c r="L1771">
        <v>15.01</v>
      </c>
      <c r="M1771">
        <v>214.4</v>
      </c>
      <c r="N1771">
        <v>91</v>
      </c>
      <c r="O1771">
        <v>9.65</v>
      </c>
      <c r="P1771">
        <v>8.8000000000000007</v>
      </c>
      <c r="Q1771">
        <v>5</v>
      </c>
      <c r="R1771">
        <v>2.38</v>
      </c>
      <c r="S1771">
        <v>2</v>
      </c>
      <c r="T1771" t="s">
        <v>22</v>
      </c>
      <c r="U1771">
        <f t="shared" si="55"/>
        <v>0</v>
      </c>
      <c r="V1771">
        <f>IF(Table2[[#This Row],[international_plan]]="yes",1,0)</f>
        <v>0</v>
      </c>
      <c r="W1771">
        <f>IF(Table2[[#This Row],[voice_mail_plan]]="yes",1,0)</f>
        <v>1</v>
      </c>
      <c r="X1771" t="str">
        <f t="shared" si="54"/>
        <v>Very High</v>
      </c>
      <c r="Y1771" t="str">
        <f>IF(Table2[[#This Row],[total_intl_charge]] &gt; AVERAGE($R$2:$R$4245),"High","Low")</f>
        <v>Low</v>
      </c>
      <c r="Z1771" t="str">
        <f>IF(AND(G1771&gt;AVERAGE(train!$G$2:$G$4251),K1771&gt;AVERAGE(train!$K$2:$K$4251)),"High Day &amp; Eve",IF(AND(G1771&gt;AVERAGE(train!$G$2:$G$4251),K1771&lt;=AVERAGE(train!$K$2:$K$4251)),"High Day Only",IF(AND(G1771&lt;=AVERAGE(train!$G$2:$G$4251),K1771&gt;AVERAGE(train!$K$2:$K$4251)),"High Eve Only","Low Usage")))</f>
        <v>High Eve Only</v>
      </c>
    </row>
    <row r="1772" spans="1:26">
      <c r="A1772" t="s">
        <v>34</v>
      </c>
      <c r="B1772">
        <v>75</v>
      </c>
      <c r="C1772" t="s">
        <v>21</v>
      </c>
      <c r="D1772" t="s">
        <v>22</v>
      </c>
      <c r="E1772" t="s">
        <v>22</v>
      </c>
      <c r="F1772">
        <v>0</v>
      </c>
      <c r="G1772">
        <v>138.5</v>
      </c>
      <c r="H1772">
        <v>110</v>
      </c>
      <c r="I1772">
        <v>23.55</v>
      </c>
      <c r="J1772">
        <v>153.19999999999999</v>
      </c>
      <c r="K1772">
        <v>86</v>
      </c>
      <c r="L1772">
        <v>13.02</v>
      </c>
      <c r="M1772">
        <v>215.6</v>
      </c>
      <c r="N1772">
        <v>103</v>
      </c>
      <c r="O1772">
        <v>9.6999999999999993</v>
      </c>
      <c r="P1772">
        <v>11.1</v>
      </c>
      <c r="Q1772">
        <v>7</v>
      </c>
      <c r="R1772">
        <v>3</v>
      </c>
      <c r="S1772">
        <v>1</v>
      </c>
      <c r="T1772" t="s">
        <v>22</v>
      </c>
      <c r="U1772">
        <f t="shared" si="55"/>
        <v>0</v>
      </c>
      <c r="V1772">
        <f>IF(Table2[[#This Row],[international_plan]]="yes",1,0)</f>
        <v>0</v>
      </c>
      <c r="W1772">
        <f>IF(Table2[[#This Row],[voice_mail_plan]]="yes",1,0)</f>
        <v>0</v>
      </c>
      <c r="X1772" t="str">
        <f t="shared" si="54"/>
        <v>Medium</v>
      </c>
      <c r="Y1772" t="str">
        <f>IF(Table2[[#This Row],[total_intl_charge]] &gt; AVERAGE($R$2:$R$4245),"High","Low")</f>
        <v>High</v>
      </c>
      <c r="Z1772" t="str">
        <f>IF(AND(G1772&gt;AVERAGE(train!$G$2:$G$4251),K1772&gt;AVERAGE(train!$K$2:$K$4251)),"High Day &amp; Eve",IF(AND(G1772&gt;AVERAGE(train!$G$2:$G$4251),K1772&lt;=AVERAGE(train!$K$2:$K$4251)),"High Day Only",IF(AND(G1772&lt;=AVERAGE(train!$G$2:$G$4251),K1772&gt;AVERAGE(train!$K$2:$K$4251)),"High Eve Only","Low Usage")))</f>
        <v>Low Usage</v>
      </c>
    </row>
    <row r="1773" spans="1:26">
      <c r="A1773" t="s">
        <v>44</v>
      </c>
      <c r="B1773">
        <v>146</v>
      </c>
      <c r="C1773" t="s">
        <v>25</v>
      </c>
      <c r="D1773" t="s">
        <v>22</v>
      </c>
      <c r="E1773" t="s">
        <v>22</v>
      </c>
      <c r="F1773">
        <v>0</v>
      </c>
      <c r="G1773">
        <v>109</v>
      </c>
      <c r="H1773">
        <v>69</v>
      </c>
      <c r="I1773">
        <v>18.53</v>
      </c>
      <c r="J1773">
        <v>265.8</v>
      </c>
      <c r="K1773">
        <v>98</v>
      </c>
      <c r="L1773">
        <v>22.59</v>
      </c>
      <c r="M1773">
        <v>228.3</v>
      </c>
      <c r="N1773">
        <v>80</v>
      </c>
      <c r="O1773">
        <v>10.27</v>
      </c>
      <c r="P1773">
        <v>12.6</v>
      </c>
      <c r="Q1773">
        <v>2</v>
      </c>
      <c r="R1773">
        <v>3.4</v>
      </c>
      <c r="S1773">
        <v>1</v>
      </c>
      <c r="T1773" t="s">
        <v>22</v>
      </c>
      <c r="U1773">
        <f t="shared" si="55"/>
        <v>0</v>
      </c>
      <c r="V1773">
        <f>IF(Table2[[#This Row],[international_plan]]="yes",1,0)</f>
        <v>0</v>
      </c>
      <c r="W1773">
        <f>IF(Table2[[#This Row],[voice_mail_plan]]="yes",1,0)</f>
        <v>0</v>
      </c>
      <c r="X1773" t="str">
        <f t="shared" si="54"/>
        <v>Very High</v>
      </c>
      <c r="Y1773" t="str">
        <f>IF(Table2[[#This Row],[total_intl_charge]] &gt; AVERAGE($R$2:$R$4245),"High","Low")</f>
        <v>High</v>
      </c>
      <c r="Z1773" t="str">
        <f>IF(AND(G1773&gt;AVERAGE(train!$G$2:$G$4251),K1773&gt;AVERAGE(train!$K$2:$K$4251)),"High Day &amp; Eve",IF(AND(G1773&gt;AVERAGE(train!$G$2:$G$4251),K1773&lt;=AVERAGE(train!$K$2:$K$4251)),"High Day Only",IF(AND(G1773&lt;=AVERAGE(train!$G$2:$G$4251),K1773&gt;AVERAGE(train!$K$2:$K$4251)),"High Eve Only","Low Usage")))</f>
        <v>Low Usage</v>
      </c>
    </row>
    <row r="1774" spans="1:26">
      <c r="A1774" t="s">
        <v>69</v>
      </c>
      <c r="B1774">
        <v>105</v>
      </c>
      <c r="C1774" t="s">
        <v>25</v>
      </c>
      <c r="D1774" t="s">
        <v>22</v>
      </c>
      <c r="E1774" t="s">
        <v>22</v>
      </c>
      <c r="F1774">
        <v>0</v>
      </c>
      <c r="G1774">
        <v>162.30000000000001</v>
      </c>
      <c r="H1774">
        <v>99</v>
      </c>
      <c r="I1774">
        <v>27.59</v>
      </c>
      <c r="J1774">
        <v>212.5</v>
      </c>
      <c r="K1774">
        <v>95</v>
      </c>
      <c r="L1774">
        <v>18.059999999999999</v>
      </c>
      <c r="M1774">
        <v>214.7</v>
      </c>
      <c r="N1774">
        <v>114</v>
      </c>
      <c r="O1774">
        <v>9.66</v>
      </c>
      <c r="P1774">
        <v>11.1</v>
      </c>
      <c r="Q1774">
        <v>8</v>
      </c>
      <c r="R1774">
        <v>3</v>
      </c>
      <c r="S1774">
        <v>4</v>
      </c>
      <c r="T1774" t="s">
        <v>22</v>
      </c>
      <c r="U1774">
        <f t="shared" si="55"/>
        <v>0</v>
      </c>
      <c r="V1774">
        <f>IF(Table2[[#This Row],[international_plan]]="yes",1,0)</f>
        <v>0</v>
      </c>
      <c r="W1774">
        <f>IF(Table2[[#This Row],[voice_mail_plan]]="yes",1,0)</f>
        <v>0</v>
      </c>
      <c r="X1774" t="str">
        <f t="shared" si="54"/>
        <v>High</v>
      </c>
      <c r="Y1774" t="str">
        <f>IF(Table2[[#This Row],[total_intl_charge]] &gt; AVERAGE($R$2:$R$4245),"High","Low")</f>
        <v>High</v>
      </c>
      <c r="Z1774" t="str">
        <f>IF(AND(G1774&gt;AVERAGE(train!$G$2:$G$4251),K1774&gt;AVERAGE(train!$K$2:$K$4251)),"High Day &amp; Eve",IF(AND(G1774&gt;AVERAGE(train!$G$2:$G$4251),K1774&lt;=AVERAGE(train!$K$2:$K$4251)),"High Day Only",IF(AND(G1774&lt;=AVERAGE(train!$G$2:$G$4251),K1774&gt;AVERAGE(train!$K$2:$K$4251)),"High Eve Only","Low Usage")))</f>
        <v>Low Usage</v>
      </c>
    </row>
    <row r="1775" spans="1:26">
      <c r="A1775" t="s">
        <v>75</v>
      </c>
      <c r="B1775">
        <v>48</v>
      </c>
      <c r="C1775" t="s">
        <v>21</v>
      </c>
      <c r="D1775" t="s">
        <v>22</v>
      </c>
      <c r="E1775" t="s">
        <v>22</v>
      </c>
      <c r="F1775">
        <v>0</v>
      </c>
      <c r="G1775">
        <v>210.8</v>
      </c>
      <c r="H1775">
        <v>84</v>
      </c>
      <c r="I1775">
        <v>35.840000000000003</v>
      </c>
      <c r="J1775">
        <v>189.6</v>
      </c>
      <c r="K1775">
        <v>98</v>
      </c>
      <c r="L1775">
        <v>16.12</v>
      </c>
      <c r="M1775">
        <v>157.6</v>
      </c>
      <c r="N1775">
        <v>99</v>
      </c>
      <c r="O1775">
        <v>7.09</v>
      </c>
      <c r="P1775">
        <v>16.399999999999999</v>
      </c>
      <c r="Q1775">
        <v>3</v>
      </c>
      <c r="R1775">
        <v>4.43</v>
      </c>
      <c r="S1775">
        <v>2</v>
      </c>
      <c r="T1775" t="s">
        <v>22</v>
      </c>
      <c r="U1775">
        <f t="shared" si="55"/>
        <v>0</v>
      </c>
      <c r="V1775">
        <f>IF(Table2[[#This Row],[international_plan]]="yes",1,0)</f>
        <v>0</v>
      </c>
      <c r="W1775">
        <f>IF(Table2[[#This Row],[voice_mail_plan]]="yes",1,0)</f>
        <v>0</v>
      </c>
      <c r="X1775" t="str">
        <f t="shared" si="54"/>
        <v>Low</v>
      </c>
      <c r="Y1775" t="str">
        <f>IF(Table2[[#This Row],[total_intl_charge]] &gt; AVERAGE($R$2:$R$4245),"High","Low")</f>
        <v>High</v>
      </c>
      <c r="Z1775" t="str">
        <f>IF(AND(G1775&gt;AVERAGE(train!$G$2:$G$4251),K1775&gt;AVERAGE(train!$K$2:$K$4251)),"High Day &amp; Eve",IF(AND(G1775&gt;AVERAGE(train!$G$2:$G$4251),K1775&lt;=AVERAGE(train!$K$2:$K$4251)),"High Day Only",IF(AND(G1775&lt;=AVERAGE(train!$G$2:$G$4251),K1775&gt;AVERAGE(train!$K$2:$K$4251)),"High Eve Only","Low Usage")))</f>
        <v>High Day Only</v>
      </c>
    </row>
    <row r="1776" spans="1:26">
      <c r="A1776" t="s">
        <v>74</v>
      </c>
      <c r="B1776">
        <v>45</v>
      </c>
      <c r="C1776" t="s">
        <v>21</v>
      </c>
      <c r="D1776" t="s">
        <v>22</v>
      </c>
      <c r="E1776" t="s">
        <v>22</v>
      </c>
      <c r="F1776">
        <v>0</v>
      </c>
      <c r="G1776">
        <v>142.4</v>
      </c>
      <c r="H1776">
        <v>107</v>
      </c>
      <c r="I1776">
        <v>24.21</v>
      </c>
      <c r="J1776">
        <v>318.7</v>
      </c>
      <c r="K1776">
        <v>78</v>
      </c>
      <c r="L1776">
        <v>27.09</v>
      </c>
      <c r="M1776">
        <v>224.1</v>
      </c>
      <c r="N1776">
        <v>108</v>
      </c>
      <c r="O1776">
        <v>10.08</v>
      </c>
      <c r="P1776">
        <v>11.1</v>
      </c>
      <c r="Q1776">
        <v>7</v>
      </c>
      <c r="R1776">
        <v>3</v>
      </c>
      <c r="S1776">
        <v>1</v>
      </c>
      <c r="T1776" t="s">
        <v>22</v>
      </c>
      <c r="U1776">
        <f t="shared" si="55"/>
        <v>0</v>
      </c>
      <c r="V1776">
        <f>IF(Table2[[#This Row],[international_plan]]="yes",1,0)</f>
        <v>0</v>
      </c>
      <c r="W1776">
        <f>IF(Table2[[#This Row],[voice_mail_plan]]="yes",1,0)</f>
        <v>0</v>
      </c>
      <c r="X1776" t="str">
        <f t="shared" si="54"/>
        <v>Low</v>
      </c>
      <c r="Y1776" t="str">
        <f>IF(Table2[[#This Row],[total_intl_charge]] &gt; AVERAGE($R$2:$R$4245),"High","Low")</f>
        <v>High</v>
      </c>
      <c r="Z1776" t="str">
        <f>IF(AND(G1776&gt;AVERAGE(train!$G$2:$G$4251),K1776&gt;AVERAGE(train!$K$2:$K$4251)),"High Day &amp; Eve",IF(AND(G1776&gt;AVERAGE(train!$G$2:$G$4251),K1776&lt;=AVERAGE(train!$K$2:$K$4251)),"High Day Only",IF(AND(G1776&lt;=AVERAGE(train!$G$2:$G$4251),K1776&gt;AVERAGE(train!$K$2:$K$4251)),"High Eve Only","Low Usage")))</f>
        <v>Low Usage</v>
      </c>
    </row>
    <row r="1777" spans="1:26">
      <c r="A1777" t="s">
        <v>74</v>
      </c>
      <c r="B1777">
        <v>33</v>
      </c>
      <c r="C1777" t="s">
        <v>28</v>
      </c>
      <c r="D1777" t="s">
        <v>22</v>
      </c>
      <c r="E1777" t="s">
        <v>22</v>
      </c>
      <c r="F1777">
        <v>0</v>
      </c>
      <c r="G1777">
        <v>182.5</v>
      </c>
      <c r="H1777">
        <v>65</v>
      </c>
      <c r="I1777">
        <v>31.03</v>
      </c>
      <c r="J1777">
        <v>232.1</v>
      </c>
      <c r="K1777">
        <v>96</v>
      </c>
      <c r="L1777">
        <v>19.73</v>
      </c>
      <c r="M1777">
        <v>149.19999999999999</v>
      </c>
      <c r="N1777">
        <v>82</v>
      </c>
      <c r="O1777">
        <v>6.71</v>
      </c>
      <c r="P1777">
        <v>7.5</v>
      </c>
      <c r="Q1777">
        <v>2</v>
      </c>
      <c r="R1777">
        <v>2.0299999999999998</v>
      </c>
      <c r="S1777">
        <v>2</v>
      </c>
      <c r="T1777" t="s">
        <v>22</v>
      </c>
      <c r="U1777">
        <f t="shared" si="55"/>
        <v>0</v>
      </c>
      <c r="V1777">
        <f>IF(Table2[[#This Row],[international_plan]]="yes",1,0)</f>
        <v>0</v>
      </c>
      <c r="W1777">
        <f>IF(Table2[[#This Row],[voice_mail_plan]]="yes",1,0)</f>
        <v>0</v>
      </c>
      <c r="X1777" t="str">
        <f t="shared" si="54"/>
        <v>Low</v>
      </c>
      <c r="Y1777" t="str">
        <f>IF(Table2[[#This Row],[total_intl_charge]] &gt; AVERAGE($R$2:$R$4245),"High","Low")</f>
        <v>Low</v>
      </c>
      <c r="Z1777" t="str">
        <f>IF(AND(G1777&gt;AVERAGE(train!$G$2:$G$4251),K1777&gt;AVERAGE(train!$K$2:$K$4251)),"High Day &amp; Eve",IF(AND(G1777&gt;AVERAGE(train!$G$2:$G$4251),K1777&lt;=AVERAGE(train!$K$2:$K$4251)),"High Day Only",IF(AND(G1777&lt;=AVERAGE(train!$G$2:$G$4251),K1777&gt;AVERAGE(train!$K$2:$K$4251)),"High Eve Only","Low Usage")))</f>
        <v>High Day Only</v>
      </c>
    </row>
    <row r="1778" spans="1:26">
      <c r="A1778" t="s">
        <v>75</v>
      </c>
      <c r="B1778">
        <v>68</v>
      </c>
      <c r="C1778" t="s">
        <v>25</v>
      </c>
      <c r="D1778" t="s">
        <v>22</v>
      </c>
      <c r="E1778" t="s">
        <v>22</v>
      </c>
      <c r="F1778">
        <v>0</v>
      </c>
      <c r="G1778">
        <v>219.6</v>
      </c>
      <c r="H1778">
        <v>97</v>
      </c>
      <c r="I1778">
        <v>37.33</v>
      </c>
      <c r="J1778">
        <v>141.1</v>
      </c>
      <c r="K1778">
        <v>144</v>
      </c>
      <c r="L1778">
        <v>11.99</v>
      </c>
      <c r="M1778">
        <v>205.7</v>
      </c>
      <c r="N1778">
        <v>101</v>
      </c>
      <c r="O1778">
        <v>9.26</v>
      </c>
      <c r="P1778">
        <v>10.8</v>
      </c>
      <c r="Q1778">
        <v>4</v>
      </c>
      <c r="R1778">
        <v>2.92</v>
      </c>
      <c r="S1778">
        <v>2</v>
      </c>
      <c r="T1778" t="s">
        <v>22</v>
      </c>
      <c r="U1778">
        <f t="shared" si="55"/>
        <v>0</v>
      </c>
      <c r="V1778">
        <f>IF(Table2[[#This Row],[international_plan]]="yes",1,0)</f>
        <v>0</v>
      </c>
      <c r="W1778">
        <f>IF(Table2[[#This Row],[voice_mail_plan]]="yes",1,0)</f>
        <v>0</v>
      </c>
      <c r="X1778" t="str">
        <f t="shared" si="54"/>
        <v>Low</v>
      </c>
      <c r="Y1778" t="str">
        <f>IF(Table2[[#This Row],[total_intl_charge]] &gt; AVERAGE($R$2:$R$4245),"High","Low")</f>
        <v>High</v>
      </c>
      <c r="Z1778" t="str">
        <f>IF(AND(G1778&gt;AVERAGE(train!$G$2:$G$4251),K1778&gt;AVERAGE(train!$K$2:$K$4251)),"High Day &amp; Eve",IF(AND(G1778&gt;AVERAGE(train!$G$2:$G$4251),K1778&lt;=AVERAGE(train!$K$2:$K$4251)),"High Day Only",IF(AND(G1778&lt;=AVERAGE(train!$G$2:$G$4251),K1778&gt;AVERAGE(train!$K$2:$K$4251)),"High Eve Only","Low Usage")))</f>
        <v>High Day &amp; Eve</v>
      </c>
    </row>
    <row r="1779" spans="1:26">
      <c r="A1779" t="s">
        <v>59</v>
      </c>
      <c r="B1779">
        <v>106</v>
      </c>
      <c r="C1779" t="s">
        <v>25</v>
      </c>
      <c r="D1779" t="s">
        <v>22</v>
      </c>
      <c r="E1779" t="s">
        <v>22</v>
      </c>
      <c r="F1779">
        <v>0</v>
      </c>
      <c r="G1779">
        <v>193.6</v>
      </c>
      <c r="H1779">
        <v>66</v>
      </c>
      <c r="I1779">
        <v>32.909999999999997</v>
      </c>
      <c r="J1779">
        <v>238.2</v>
      </c>
      <c r="K1779">
        <v>82</v>
      </c>
      <c r="L1779">
        <v>20.25</v>
      </c>
      <c r="M1779">
        <v>176.4</v>
      </c>
      <c r="N1779">
        <v>107</v>
      </c>
      <c r="O1779">
        <v>7.94</v>
      </c>
      <c r="P1779">
        <v>12.9</v>
      </c>
      <c r="Q1779">
        <v>3</v>
      </c>
      <c r="R1779">
        <v>3.48</v>
      </c>
      <c r="S1779">
        <v>0</v>
      </c>
      <c r="T1779" t="s">
        <v>22</v>
      </c>
      <c r="U1779">
        <f t="shared" si="55"/>
        <v>0</v>
      </c>
      <c r="V1779">
        <f>IF(Table2[[#This Row],[international_plan]]="yes",1,0)</f>
        <v>0</v>
      </c>
      <c r="W1779">
        <f>IF(Table2[[#This Row],[voice_mail_plan]]="yes",1,0)</f>
        <v>0</v>
      </c>
      <c r="X1779" t="str">
        <f t="shared" si="54"/>
        <v>High</v>
      </c>
      <c r="Y1779" t="str">
        <f>IF(Table2[[#This Row],[total_intl_charge]] &gt; AVERAGE($R$2:$R$4245),"High","Low")</f>
        <v>High</v>
      </c>
      <c r="Z1779" t="str">
        <f>IF(AND(G1779&gt;AVERAGE(train!$G$2:$G$4251),K1779&gt;AVERAGE(train!$K$2:$K$4251)),"High Day &amp; Eve",IF(AND(G1779&gt;AVERAGE(train!$G$2:$G$4251),K1779&lt;=AVERAGE(train!$K$2:$K$4251)),"High Day Only",IF(AND(G1779&lt;=AVERAGE(train!$G$2:$G$4251),K1779&gt;AVERAGE(train!$K$2:$K$4251)),"High Eve Only","Low Usage")))</f>
        <v>High Day Only</v>
      </c>
    </row>
    <row r="1780" spans="1:26">
      <c r="A1780" t="s">
        <v>70</v>
      </c>
      <c r="B1780">
        <v>94</v>
      </c>
      <c r="C1780" t="s">
        <v>28</v>
      </c>
      <c r="D1780" t="s">
        <v>22</v>
      </c>
      <c r="E1780" t="s">
        <v>23</v>
      </c>
      <c r="F1780">
        <v>28</v>
      </c>
      <c r="G1780">
        <v>233.2</v>
      </c>
      <c r="H1780">
        <v>88</v>
      </c>
      <c r="I1780">
        <v>39.64</v>
      </c>
      <c r="J1780">
        <v>113.3</v>
      </c>
      <c r="K1780">
        <v>102</v>
      </c>
      <c r="L1780">
        <v>9.6300000000000008</v>
      </c>
      <c r="M1780">
        <v>118</v>
      </c>
      <c r="N1780">
        <v>71</v>
      </c>
      <c r="O1780">
        <v>5.31</v>
      </c>
      <c r="P1780">
        <v>16.100000000000001</v>
      </c>
      <c r="Q1780">
        <v>4</v>
      </c>
      <c r="R1780">
        <v>4.3499999999999996</v>
      </c>
      <c r="S1780">
        <v>0</v>
      </c>
      <c r="T1780" t="s">
        <v>22</v>
      </c>
      <c r="U1780">
        <f t="shared" si="55"/>
        <v>0</v>
      </c>
      <c r="V1780">
        <f>IF(Table2[[#This Row],[international_plan]]="yes",1,0)</f>
        <v>0</v>
      </c>
      <c r="W1780">
        <f>IF(Table2[[#This Row],[voice_mail_plan]]="yes",1,0)</f>
        <v>1</v>
      </c>
      <c r="X1780" t="str">
        <f t="shared" si="54"/>
        <v>Medium</v>
      </c>
      <c r="Y1780" t="str">
        <f>IF(Table2[[#This Row],[total_intl_charge]] &gt; AVERAGE($R$2:$R$4245),"High","Low")</f>
        <v>High</v>
      </c>
      <c r="Z1780" t="str">
        <f>IF(AND(G1780&gt;AVERAGE(train!$G$2:$G$4251),K1780&gt;AVERAGE(train!$K$2:$K$4251)),"High Day &amp; Eve",IF(AND(G1780&gt;AVERAGE(train!$G$2:$G$4251),K1780&lt;=AVERAGE(train!$K$2:$K$4251)),"High Day Only",IF(AND(G1780&lt;=AVERAGE(train!$G$2:$G$4251),K1780&gt;AVERAGE(train!$K$2:$K$4251)),"High Eve Only","Low Usage")))</f>
        <v>High Day &amp; Eve</v>
      </c>
    </row>
    <row r="1781" spans="1:26">
      <c r="A1781" t="s">
        <v>41</v>
      </c>
      <c r="B1781">
        <v>65</v>
      </c>
      <c r="C1781" t="s">
        <v>28</v>
      </c>
      <c r="D1781" t="s">
        <v>22</v>
      </c>
      <c r="E1781" t="s">
        <v>22</v>
      </c>
      <c r="F1781">
        <v>0</v>
      </c>
      <c r="G1781">
        <v>158.80000000000001</v>
      </c>
      <c r="H1781">
        <v>53</v>
      </c>
      <c r="I1781">
        <v>27</v>
      </c>
      <c r="J1781">
        <v>188.5</v>
      </c>
      <c r="K1781">
        <v>132</v>
      </c>
      <c r="L1781">
        <v>16.02</v>
      </c>
      <c r="M1781">
        <v>189.3</v>
      </c>
      <c r="N1781">
        <v>87</v>
      </c>
      <c r="O1781">
        <v>8.52</v>
      </c>
      <c r="P1781">
        <v>9.8000000000000007</v>
      </c>
      <c r="Q1781">
        <v>4</v>
      </c>
      <c r="R1781">
        <v>2.65</v>
      </c>
      <c r="S1781">
        <v>2</v>
      </c>
      <c r="T1781" t="s">
        <v>22</v>
      </c>
      <c r="U1781">
        <f t="shared" si="55"/>
        <v>0</v>
      </c>
      <c r="V1781">
        <f>IF(Table2[[#This Row],[international_plan]]="yes",1,0)</f>
        <v>0</v>
      </c>
      <c r="W1781">
        <f>IF(Table2[[#This Row],[voice_mail_plan]]="yes",1,0)</f>
        <v>0</v>
      </c>
      <c r="X1781" t="str">
        <f t="shared" si="54"/>
        <v>Low</v>
      </c>
      <c r="Y1781" t="str">
        <f>IF(Table2[[#This Row],[total_intl_charge]] &gt; AVERAGE($R$2:$R$4245),"High","Low")</f>
        <v>Low</v>
      </c>
      <c r="Z1781" t="str">
        <f>IF(AND(G1781&gt;AVERAGE(train!$G$2:$G$4251),K1781&gt;AVERAGE(train!$K$2:$K$4251)),"High Day &amp; Eve",IF(AND(G1781&gt;AVERAGE(train!$G$2:$G$4251),K1781&lt;=AVERAGE(train!$K$2:$K$4251)),"High Day Only",IF(AND(G1781&lt;=AVERAGE(train!$G$2:$G$4251),K1781&gt;AVERAGE(train!$K$2:$K$4251)),"High Eve Only","Low Usage")))</f>
        <v>High Eve Only</v>
      </c>
    </row>
    <row r="1782" spans="1:26">
      <c r="A1782" t="s">
        <v>29</v>
      </c>
      <c r="B1782">
        <v>85</v>
      </c>
      <c r="C1782" t="s">
        <v>21</v>
      </c>
      <c r="D1782" t="s">
        <v>22</v>
      </c>
      <c r="E1782" t="s">
        <v>22</v>
      </c>
      <c r="F1782">
        <v>0</v>
      </c>
      <c r="G1782">
        <v>126.1</v>
      </c>
      <c r="H1782">
        <v>112</v>
      </c>
      <c r="I1782">
        <v>21.44</v>
      </c>
      <c r="J1782">
        <v>274.7</v>
      </c>
      <c r="K1782">
        <v>126</v>
      </c>
      <c r="L1782">
        <v>23.35</v>
      </c>
      <c r="M1782">
        <v>184.4</v>
      </c>
      <c r="N1782">
        <v>95</v>
      </c>
      <c r="O1782">
        <v>8.3000000000000007</v>
      </c>
      <c r="P1782">
        <v>9.8000000000000007</v>
      </c>
      <c r="Q1782">
        <v>4</v>
      </c>
      <c r="R1782">
        <v>2.65</v>
      </c>
      <c r="S1782">
        <v>1</v>
      </c>
      <c r="T1782" t="s">
        <v>22</v>
      </c>
      <c r="U1782">
        <f t="shared" si="55"/>
        <v>0</v>
      </c>
      <c r="V1782">
        <f>IF(Table2[[#This Row],[international_plan]]="yes",1,0)</f>
        <v>0</v>
      </c>
      <c r="W1782">
        <f>IF(Table2[[#This Row],[voice_mail_plan]]="yes",1,0)</f>
        <v>0</v>
      </c>
      <c r="X1782" t="str">
        <f t="shared" si="54"/>
        <v>Medium</v>
      </c>
      <c r="Y1782" t="str">
        <f>IF(Table2[[#This Row],[total_intl_charge]] &gt; AVERAGE($R$2:$R$4245),"High","Low")</f>
        <v>Low</v>
      </c>
      <c r="Z1782" t="str">
        <f>IF(AND(G1782&gt;AVERAGE(train!$G$2:$G$4251),K1782&gt;AVERAGE(train!$K$2:$K$4251)),"High Day &amp; Eve",IF(AND(G1782&gt;AVERAGE(train!$G$2:$G$4251),K1782&lt;=AVERAGE(train!$K$2:$K$4251)),"High Day Only",IF(AND(G1782&lt;=AVERAGE(train!$G$2:$G$4251),K1782&gt;AVERAGE(train!$K$2:$K$4251)),"High Eve Only","Low Usage")))</f>
        <v>High Eve Only</v>
      </c>
    </row>
    <row r="1783" spans="1:26">
      <c r="A1783" t="s">
        <v>27</v>
      </c>
      <c r="B1783">
        <v>71</v>
      </c>
      <c r="C1783" t="s">
        <v>28</v>
      </c>
      <c r="D1783" t="s">
        <v>22</v>
      </c>
      <c r="E1783" t="s">
        <v>22</v>
      </c>
      <c r="F1783">
        <v>0</v>
      </c>
      <c r="G1783">
        <v>290.39999999999998</v>
      </c>
      <c r="H1783">
        <v>108</v>
      </c>
      <c r="I1783">
        <v>49.37</v>
      </c>
      <c r="J1783">
        <v>253.9</v>
      </c>
      <c r="K1783">
        <v>92</v>
      </c>
      <c r="L1783">
        <v>21.58</v>
      </c>
      <c r="M1783">
        <v>263.3</v>
      </c>
      <c r="N1783">
        <v>126</v>
      </c>
      <c r="O1783">
        <v>11.85</v>
      </c>
      <c r="P1783">
        <v>10.1</v>
      </c>
      <c r="Q1783">
        <v>5</v>
      </c>
      <c r="R1783">
        <v>2.73</v>
      </c>
      <c r="S1783">
        <v>3</v>
      </c>
      <c r="T1783" t="s">
        <v>23</v>
      </c>
      <c r="U1783">
        <f t="shared" si="55"/>
        <v>1</v>
      </c>
      <c r="V1783">
        <f>IF(Table2[[#This Row],[international_plan]]="yes",1,0)</f>
        <v>0</v>
      </c>
      <c r="W1783">
        <f>IF(Table2[[#This Row],[voice_mail_plan]]="yes",1,0)</f>
        <v>0</v>
      </c>
      <c r="X1783" t="str">
        <f t="shared" si="54"/>
        <v>Low</v>
      </c>
      <c r="Y1783" t="str">
        <f>IF(Table2[[#This Row],[total_intl_charge]] &gt; AVERAGE($R$2:$R$4245),"High","Low")</f>
        <v>Low</v>
      </c>
      <c r="Z1783" t="str">
        <f>IF(AND(G1783&gt;AVERAGE(train!$G$2:$G$4251),K1783&gt;AVERAGE(train!$K$2:$K$4251)),"High Day &amp; Eve",IF(AND(G1783&gt;AVERAGE(train!$G$2:$G$4251),K1783&lt;=AVERAGE(train!$K$2:$K$4251)),"High Day Only",IF(AND(G1783&lt;=AVERAGE(train!$G$2:$G$4251),K1783&gt;AVERAGE(train!$K$2:$K$4251)),"High Eve Only","Low Usage")))</f>
        <v>High Day Only</v>
      </c>
    </row>
    <row r="1784" spans="1:26">
      <c r="A1784" t="s">
        <v>36</v>
      </c>
      <c r="B1784">
        <v>112</v>
      </c>
      <c r="C1784" t="s">
        <v>25</v>
      </c>
      <c r="D1784" t="s">
        <v>22</v>
      </c>
      <c r="E1784" t="s">
        <v>23</v>
      </c>
      <c r="F1784">
        <v>30</v>
      </c>
      <c r="G1784">
        <v>60.6</v>
      </c>
      <c r="H1784">
        <v>113</v>
      </c>
      <c r="I1784">
        <v>10.3</v>
      </c>
      <c r="J1784">
        <v>165.9</v>
      </c>
      <c r="K1784">
        <v>96</v>
      </c>
      <c r="L1784">
        <v>14.1</v>
      </c>
      <c r="M1784">
        <v>132.80000000000001</v>
      </c>
      <c r="N1784">
        <v>99</v>
      </c>
      <c r="O1784">
        <v>5.98</v>
      </c>
      <c r="P1784">
        <v>13.3</v>
      </c>
      <c r="Q1784">
        <v>7</v>
      </c>
      <c r="R1784">
        <v>3.59</v>
      </c>
      <c r="S1784">
        <v>0</v>
      </c>
      <c r="T1784" t="s">
        <v>22</v>
      </c>
      <c r="U1784">
        <f t="shared" si="55"/>
        <v>0</v>
      </c>
      <c r="V1784">
        <f>IF(Table2[[#This Row],[international_plan]]="yes",1,0)</f>
        <v>0</v>
      </c>
      <c r="W1784">
        <f>IF(Table2[[#This Row],[voice_mail_plan]]="yes",1,0)</f>
        <v>1</v>
      </c>
      <c r="X1784" t="str">
        <f t="shared" si="54"/>
        <v>High</v>
      </c>
      <c r="Y1784" t="str">
        <f>IF(Table2[[#This Row],[total_intl_charge]] &gt; AVERAGE($R$2:$R$4245),"High","Low")</f>
        <v>High</v>
      </c>
      <c r="Z1784" t="str">
        <f>IF(AND(G1784&gt;AVERAGE(train!$G$2:$G$4251),K1784&gt;AVERAGE(train!$K$2:$K$4251)),"High Day &amp; Eve",IF(AND(G1784&gt;AVERAGE(train!$G$2:$G$4251),K1784&lt;=AVERAGE(train!$K$2:$K$4251)),"High Day Only",IF(AND(G1784&lt;=AVERAGE(train!$G$2:$G$4251),K1784&gt;AVERAGE(train!$K$2:$K$4251)),"High Eve Only","Low Usage")))</f>
        <v>Low Usage</v>
      </c>
    </row>
    <row r="1785" spans="1:26">
      <c r="A1785" t="s">
        <v>47</v>
      </c>
      <c r="B1785">
        <v>110</v>
      </c>
      <c r="C1785" t="s">
        <v>21</v>
      </c>
      <c r="D1785" t="s">
        <v>22</v>
      </c>
      <c r="E1785" t="s">
        <v>22</v>
      </c>
      <c r="F1785">
        <v>0</v>
      </c>
      <c r="G1785">
        <v>148.4</v>
      </c>
      <c r="H1785">
        <v>95</v>
      </c>
      <c r="I1785">
        <v>25.23</v>
      </c>
      <c r="J1785">
        <v>193.8</v>
      </c>
      <c r="K1785">
        <v>98</v>
      </c>
      <c r="L1785">
        <v>16.47</v>
      </c>
      <c r="M1785">
        <v>206</v>
      </c>
      <c r="N1785">
        <v>106</v>
      </c>
      <c r="O1785">
        <v>9.27</v>
      </c>
      <c r="P1785">
        <v>6.9</v>
      </c>
      <c r="Q1785">
        <v>6</v>
      </c>
      <c r="R1785">
        <v>1.86</v>
      </c>
      <c r="S1785">
        <v>0</v>
      </c>
      <c r="T1785" t="s">
        <v>22</v>
      </c>
      <c r="U1785">
        <f t="shared" si="55"/>
        <v>0</v>
      </c>
      <c r="V1785">
        <f>IF(Table2[[#This Row],[international_plan]]="yes",1,0)</f>
        <v>0</v>
      </c>
      <c r="W1785">
        <f>IF(Table2[[#This Row],[voice_mail_plan]]="yes",1,0)</f>
        <v>0</v>
      </c>
      <c r="X1785" t="str">
        <f t="shared" si="54"/>
        <v>High</v>
      </c>
      <c r="Y1785" t="str">
        <f>IF(Table2[[#This Row],[total_intl_charge]] &gt; AVERAGE($R$2:$R$4245),"High","Low")</f>
        <v>Low</v>
      </c>
      <c r="Z1785" t="str">
        <f>IF(AND(G1785&gt;AVERAGE(train!$G$2:$G$4251),K1785&gt;AVERAGE(train!$K$2:$K$4251)),"High Day &amp; Eve",IF(AND(G1785&gt;AVERAGE(train!$G$2:$G$4251),K1785&lt;=AVERAGE(train!$K$2:$K$4251)),"High Day Only",IF(AND(G1785&lt;=AVERAGE(train!$G$2:$G$4251),K1785&gt;AVERAGE(train!$K$2:$K$4251)),"High Eve Only","Low Usage")))</f>
        <v>Low Usage</v>
      </c>
    </row>
    <row r="1786" spans="1:26">
      <c r="A1786" t="s">
        <v>51</v>
      </c>
      <c r="B1786">
        <v>111</v>
      </c>
      <c r="C1786" t="s">
        <v>21</v>
      </c>
      <c r="D1786" t="s">
        <v>22</v>
      </c>
      <c r="E1786" t="s">
        <v>22</v>
      </c>
      <c r="F1786">
        <v>0</v>
      </c>
      <c r="G1786">
        <v>246.5</v>
      </c>
      <c r="H1786">
        <v>108</v>
      </c>
      <c r="I1786">
        <v>41.91</v>
      </c>
      <c r="J1786">
        <v>216.3</v>
      </c>
      <c r="K1786">
        <v>89</v>
      </c>
      <c r="L1786">
        <v>18.39</v>
      </c>
      <c r="M1786">
        <v>179.6</v>
      </c>
      <c r="N1786">
        <v>99</v>
      </c>
      <c r="O1786">
        <v>8.08</v>
      </c>
      <c r="P1786">
        <v>12.7</v>
      </c>
      <c r="Q1786">
        <v>3</v>
      </c>
      <c r="R1786">
        <v>3.43</v>
      </c>
      <c r="S1786">
        <v>2</v>
      </c>
      <c r="T1786" t="s">
        <v>22</v>
      </c>
      <c r="U1786">
        <f t="shared" si="55"/>
        <v>0</v>
      </c>
      <c r="V1786">
        <f>IF(Table2[[#This Row],[international_plan]]="yes",1,0)</f>
        <v>0</v>
      </c>
      <c r="W1786">
        <f>IF(Table2[[#This Row],[voice_mail_plan]]="yes",1,0)</f>
        <v>0</v>
      </c>
      <c r="X1786" t="str">
        <f t="shared" si="54"/>
        <v>High</v>
      </c>
      <c r="Y1786" t="str">
        <f>IF(Table2[[#This Row],[total_intl_charge]] &gt; AVERAGE($R$2:$R$4245),"High","Low")</f>
        <v>High</v>
      </c>
      <c r="Z1786" t="str">
        <f>IF(AND(G1786&gt;AVERAGE(train!$G$2:$G$4251),K1786&gt;AVERAGE(train!$K$2:$K$4251)),"High Day &amp; Eve",IF(AND(G1786&gt;AVERAGE(train!$G$2:$G$4251),K1786&lt;=AVERAGE(train!$K$2:$K$4251)),"High Day Only",IF(AND(G1786&lt;=AVERAGE(train!$G$2:$G$4251),K1786&gt;AVERAGE(train!$K$2:$K$4251)),"High Eve Only","Low Usage")))</f>
        <v>High Day Only</v>
      </c>
    </row>
    <row r="1787" spans="1:26">
      <c r="A1787" t="s">
        <v>46</v>
      </c>
      <c r="B1787">
        <v>74</v>
      </c>
      <c r="C1787" t="s">
        <v>25</v>
      </c>
      <c r="D1787" t="s">
        <v>22</v>
      </c>
      <c r="E1787" t="s">
        <v>22</v>
      </c>
      <c r="F1787">
        <v>0</v>
      </c>
      <c r="G1787">
        <v>298.10000000000002</v>
      </c>
      <c r="H1787">
        <v>112</v>
      </c>
      <c r="I1787">
        <v>50.68</v>
      </c>
      <c r="J1787">
        <v>201.3</v>
      </c>
      <c r="K1787">
        <v>100</v>
      </c>
      <c r="L1787">
        <v>17.11</v>
      </c>
      <c r="M1787">
        <v>214.7</v>
      </c>
      <c r="N1787">
        <v>88</v>
      </c>
      <c r="O1787">
        <v>9.66</v>
      </c>
      <c r="P1787">
        <v>9.6999999999999993</v>
      </c>
      <c r="Q1787">
        <v>4</v>
      </c>
      <c r="R1787">
        <v>2.62</v>
      </c>
      <c r="S1787">
        <v>2</v>
      </c>
      <c r="T1787" t="s">
        <v>23</v>
      </c>
      <c r="U1787">
        <f t="shared" si="55"/>
        <v>1</v>
      </c>
      <c r="V1787">
        <f>IF(Table2[[#This Row],[international_plan]]="yes",1,0)</f>
        <v>0</v>
      </c>
      <c r="W1787">
        <f>IF(Table2[[#This Row],[voice_mail_plan]]="yes",1,0)</f>
        <v>0</v>
      </c>
      <c r="X1787" t="str">
        <f t="shared" si="54"/>
        <v>Medium</v>
      </c>
      <c r="Y1787" t="str">
        <f>IF(Table2[[#This Row],[total_intl_charge]] &gt; AVERAGE($R$2:$R$4245),"High","Low")</f>
        <v>Low</v>
      </c>
      <c r="Z1787" t="str">
        <f>IF(AND(G1787&gt;AVERAGE(train!$G$2:$G$4251),K1787&gt;AVERAGE(train!$K$2:$K$4251)),"High Day &amp; Eve",IF(AND(G1787&gt;AVERAGE(train!$G$2:$G$4251),K1787&lt;=AVERAGE(train!$K$2:$K$4251)),"High Day Only",IF(AND(G1787&lt;=AVERAGE(train!$G$2:$G$4251),K1787&gt;AVERAGE(train!$K$2:$K$4251)),"High Eve Only","Low Usage")))</f>
        <v>High Day Only</v>
      </c>
    </row>
    <row r="1788" spans="1:26">
      <c r="A1788" t="s">
        <v>71</v>
      </c>
      <c r="B1788">
        <v>105</v>
      </c>
      <c r="C1788" t="s">
        <v>28</v>
      </c>
      <c r="D1788" t="s">
        <v>22</v>
      </c>
      <c r="E1788" t="s">
        <v>22</v>
      </c>
      <c r="F1788">
        <v>0</v>
      </c>
      <c r="G1788">
        <v>119.3</v>
      </c>
      <c r="H1788">
        <v>82</v>
      </c>
      <c r="I1788">
        <v>20.28</v>
      </c>
      <c r="J1788">
        <v>185.1</v>
      </c>
      <c r="K1788">
        <v>111</v>
      </c>
      <c r="L1788">
        <v>15.73</v>
      </c>
      <c r="M1788">
        <v>157</v>
      </c>
      <c r="N1788">
        <v>74</v>
      </c>
      <c r="O1788">
        <v>7.07</v>
      </c>
      <c r="P1788">
        <v>10.9</v>
      </c>
      <c r="Q1788">
        <v>4</v>
      </c>
      <c r="R1788">
        <v>2.94</v>
      </c>
      <c r="S1788">
        <v>2</v>
      </c>
      <c r="T1788" t="s">
        <v>22</v>
      </c>
      <c r="U1788">
        <f t="shared" si="55"/>
        <v>0</v>
      </c>
      <c r="V1788">
        <f>IF(Table2[[#This Row],[international_plan]]="yes",1,0)</f>
        <v>0</v>
      </c>
      <c r="W1788">
        <f>IF(Table2[[#This Row],[voice_mail_plan]]="yes",1,0)</f>
        <v>0</v>
      </c>
      <c r="X1788" t="str">
        <f t="shared" si="54"/>
        <v>High</v>
      </c>
      <c r="Y1788" t="str">
        <f>IF(Table2[[#This Row],[total_intl_charge]] &gt; AVERAGE($R$2:$R$4245),"High","Low")</f>
        <v>High</v>
      </c>
      <c r="Z1788" t="str">
        <f>IF(AND(G1788&gt;AVERAGE(train!$G$2:$G$4251),K1788&gt;AVERAGE(train!$K$2:$K$4251)),"High Day &amp; Eve",IF(AND(G1788&gt;AVERAGE(train!$G$2:$G$4251),K1788&lt;=AVERAGE(train!$K$2:$K$4251)),"High Day Only",IF(AND(G1788&lt;=AVERAGE(train!$G$2:$G$4251),K1788&gt;AVERAGE(train!$K$2:$K$4251)),"High Eve Only","Low Usage")))</f>
        <v>High Eve Only</v>
      </c>
    </row>
    <row r="1789" spans="1:26">
      <c r="A1789" t="s">
        <v>36</v>
      </c>
      <c r="B1789">
        <v>40</v>
      </c>
      <c r="C1789" t="s">
        <v>25</v>
      </c>
      <c r="D1789" t="s">
        <v>22</v>
      </c>
      <c r="E1789" t="s">
        <v>22</v>
      </c>
      <c r="F1789">
        <v>0</v>
      </c>
      <c r="G1789">
        <v>242.5</v>
      </c>
      <c r="H1789">
        <v>82</v>
      </c>
      <c r="I1789">
        <v>41.23</v>
      </c>
      <c r="J1789">
        <v>232.9</v>
      </c>
      <c r="K1789">
        <v>97</v>
      </c>
      <c r="L1789">
        <v>19.8</v>
      </c>
      <c r="M1789">
        <v>154</v>
      </c>
      <c r="N1789">
        <v>86</v>
      </c>
      <c r="O1789">
        <v>6.93</v>
      </c>
      <c r="P1789">
        <v>9.6</v>
      </c>
      <c r="Q1789">
        <v>7</v>
      </c>
      <c r="R1789">
        <v>2.59</v>
      </c>
      <c r="S1789">
        <v>0</v>
      </c>
      <c r="T1789" t="s">
        <v>22</v>
      </c>
      <c r="U1789">
        <f t="shared" si="55"/>
        <v>0</v>
      </c>
      <c r="V1789">
        <f>IF(Table2[[#This Row],[international_plan]]="yes",1,0)</f>
        <v>0</v>
      </c>
      <c r="W1789">
        <f>IF(Table2[[#This Row],[voice_mail_plan]]="yes",1,0)</f>
        <v>0</v>
      </c>
      <c r="X1789" t="str">
        <f t="shared" si="54"/>
        <v>Low</v>
      </c>
      <c r="Y1789" t="str">
        <f>IF(Table2[[#This Row],[total_intl_charge]] &gt; AVERAGE($R$2:$R$4245),"High","Low")</f>
        <v>Low</v>
      </c>
      <c r="Z1789" t="str">
        <f>IF(AND(G1789&gt;AVERAGE(train!$G$2:$G$4251),K1789&gt;AVERAGE(train!$K$2:$K$4251)),"High Day &amp; Eve",IF(AND(G1789&gt;AVERAGE(train!$G$2:$G$4251),K1789&lt;=AVERAGE(train!$K$2:$K$4251)),"High Day Only",IF(AND(G1789&lt;=AVERAGE(train!$G$2:$G$4251),K1789&gt;AVERAGE(train!$K$2:$K$4251)),"High Eve Only","Low Usage")))</f>
        <v>High Day Only</v>
      </c>
    </row>
    <row r="1790" spans="1:26">
      <c r="A1790" t="s">
        <v>48</v>
      </c>
      <c r="B1790">
        <v>128</v>
      </c>
      <c r="C1790" t="s">
        <v>25</v>
      </c>
      <c r="D1790" t="s">
        <v>23</v>
      </c>
      <c r="E1790" t="s">
        <v>23</v>
      </c>
      <c r="F1790">
        <v>18</v>
      </c>
      <c r="G1790">
        <v>222.1</v>
      </c>
      <c r="H1790">
        <v>89</v>
      </c>
      <c r="I1790">
        <v>37.76</v>
      </c>
      <c r="J1790">
        <v>160.6</v>
      </c>
      <c r="K1790">
        <v>109</v>
      </c>
      <c r="L1790">
        <v>13.65</v>
      </c>
      <c r="M1790">
        <v>218.8</v>
      </c>
      <c r="N1790">
        <v>102</v>
      </c>
      <c r="O1790">
        <v>9.85</v>
      </c>
      <c r="P1790">
        <v>13.6</v>
      </c>
      <c r="Q1790">
        <v>2</v>
      </c>
      <c r="R1790">
        <v>3.67</v>
      </c>
      <c r="S1790">
        <v>0</v>
      </c>
      <c r="T1790" t="s">
        <v>23</v>
      </c>
      <c r="U1790">
        <f t="shared" si="55"/>
        <v>1</v>
      </c>
      <c r="V1790">
        <f>IF(Table2[[#This Row],[international_plan]]="yes",1,0)</f>
        <v>1</v>
      </c>
      <c r="W1790">
        <f>IF(Table2[[#This Row],[voice_mail_plan]]="yes",1,0)</f>
        <v>1</v>
      </c>
      <c r="X1790" t="str">
        <f t="shared" si="54"/>
        <v>Very High</v>
      </c>
      <c r="Y1790" t="str">
        <f>IF(Table2[[#This Row],[total_intl_charge]] &gt; AVERAGE($R$2:$R$4245),"High","Low")</f>
        <v>High</v>
      </c>
      <c r="Z1790" t="str">
        <f>IF(AND(G1790&gt;AVERAGE(train!$G$2:$G$4251),K1790&gt;AVERAGE(train!$K$2:$K$4251)),"High Day &amp; Eve",IF(AND(G1790&gt;AVERAGE(train!$G$2:$G$4251),K1790&lt;=AVERAGE(train!$K$2:$K$4251)),"High Day Only",IF(AND(G1790&lt;=AVERAGE(train!$G$2:$G$4251),K1790&gt;AVERAGE(train!$K$2:$K$4251)),"High Eve Only","Low Usage")))</f>
        <v>High Day &amp; Eve</v>
      </c>
    </row>
    <row r="1791" spans="1:26">
      <c r="A1791" t="s">
        <v>60</v>
      </c>
      <c r="B1791">
        <v>123</v>
      </c>
      <c r="C1791" t="s">
        <v>25</v>
      </c>
      <c r="D1791" t="s">
        <v>22</v>
      </c>
      <c r="E1791" t="s">
        <v>22</v>
      </c>
      <c r="F1791">
        <v>0</v>
      </c>
      <c r="G1791">
        <v>236.2</v>
      </c>
      <c r="H1791">
        <v>135</v>
      </c>
      <c r="I1791">
        <v>40.15</v>
      </c>
      <c r="J1791">
        <v>273.89999999999998</v>
      </c>
      <c r="K1791">
        <v>88</v>
      </c>
      <c r="L1791">
        <v>23.28</v>
      </c>
      <c r="M1791">
        <v>227</v>
      </c>
      <c r="N1791">
        <v>77</v>
      </c>
      <c r="O1791">
        <v>10.220000000000001</v>
      </c>
      <c r="P1791">
        <v>10.1</v>
      </c>
      <c r="Q1791">
        <v>6</v>
      </c>
      <c r="R1791">
        <v>2.73</v>
      </c>
      <c r="S1791">
        <v>2</v>
      </c>
      <c r="T1791" t="s">
        <v>23</v>
      </c>
      <c r="U1791">
        <f t="shared" si="55"/>
        <v>1</v>
      </c>
      <c r="V1791">
        <f>IF(Table2[[#This Row],[international_plan]]="yes",1,0)</f>
        <v>0</v>
      </c>
      <c r="W1791">
        <f>IF(Table2[[#This Row],[voice_mail_plan]]="yes",1,0)</f>
        <v>0</v>
      </c>
      <c r="X1791" t="str">
        <f t="shared" si="54"/>
        <v>High</v>
      </c>
      <c r="Y1791" t="str">
        <f>IF(Table2[[#This Row],[total_intl_charge]] &gt; AVERAGE($R$2:$R$4245),"High","Low")</f>
        <v>Low</v>
      </c>
      <c r="Z1791" t="str">
        <f>IF(AND(G1791&gt;AVERAGE(train!$G$2:$G$4251),K1791&gt;AVERAGE(train!$K$2:$K$4251)),"High Day &amp; Eve",IF(AND(G1791&gt;AVERAGE(train!$G$2:$G$4251),K1791&lt;=AVERAGE(train!$K$2:$K$4251)),"High Day Only",IF(AND(G1791&lt;=AVERAGE(train!$G$2:$G$4251),K1791&gt;AVERAGE(train!$K$2:$K$4251)),"High Eve Only","Low Usage")))</f>
        <v>High Day Only</v>
      </c>
    </row>
    <row r="1792" spans="1:26">
      <c r="A1792" t="s">
        <v>53</v>
      </c>
      <c r="B1792">
        <v>122</v>
      </c>
      <c r="C1792" t="s">
        <v>28</v>
      </c>
      <c r="D1792" t="s">
        <v>22</v>
      </c>
      <c r="E1792" t="s">
        <v>22</v>
      </c>
      <c r="F1792">
        <v>0</v>
      </c>
      <c r="G1792">
        <v>144.19999999999999</v>
      </c>
      <c r="H1792">
        <v>87</v>
      </c>
      <c r="I1792">
        <v>24.51</v>
      </c>
      <c r="J1792">
        <v>212.2</v>
      </c>
      <c r="K1792">
        <v>74</v>
      </c>
      <c r="L1792">
        <v>18.04</v>
      </c>
      <c r="M1792">
        <v>169.3</v>
      </c>
      <c r="N1792">
        <v>87</v>
      </c>
      <c r="O1792">
        <v>7.62</v>
      </c>
      <c r="P1792">
        <v>9.5</v>
      </c>
      <c r="Q1792">
        <v>4</v>
      </c>
      <c r="R1792">
        <v>2.57</v>
      </c>
      <c r="S1792">
        <v>0</v>
      </c>
      <c r="T1792" t="s">
        <v>22</v>
      </c>
      <c r="U1792">
        <f t="shared" si="55"/>
        <v>0</v>
      </c>
      <c r="V1792">
        <f>IF(Table2[[#This Row],[international_plan]]="yes",1,0)</f>
        <v>0</v>
      </c>
      <c r="W1792">
        <f>IF(Table2[[#This Row],[voice_mail_plan]]="yes",1,0)</f>
        <v>0</v>
      </c>
      <c r="X1792" t="str">
        <f t="shared" si="54"/>
        <v>High</v>
      </c>
      <c r="Y1792" t="str">
        <f>IF(Table2[[#This Row],[total_intl_charge]] &gt; AVERAGE($R$2:$R$4245),"High","Low")</f>
        <v>Low</v>
      </c>
      <c r="Z1792" t="str">
        <f>IF(AND(G1792&gt;AVERAGE(train!$G$2:$G$4251),K1792&gt;AVERAGE(train!$K$2:$K$4251)),"High Day &amp; Eve",IF(AND(G1792&gt;AVERAGE(train!$G$2:$G$4251),K1792&lt;=AVERAGE(train!$K$2:$K$4251)),"High Day Only",IF(AND(G1792&lt;=AVERAGE(train!$G$2:$G$4251),K1792&gt;AVERAGE(train!$K$2:$K$4251)),"High Eve Only","Low Usage")))</f>
        <v>Low Usage</v>
      </c>
    </row>
    <row r="1793" spans="1:26">
      <c r="A1793" t="s">
        <v>37</v>
      </c>
      <c r="B1793">
        <v>114</v>
      </c>
      <c r="C1793" t="s">
        <v>25</v>
      </c>
      <c r="D1793" t="s">
        <v>22</v>
      </c>
      <c r="E1793" t="s">
        <v>23</v>
      </c>
      <c r="F1793">
        <v>19</v>
      </c>
      <c r="G1793">
        <v>154.6</v>
      </c>
      <c r="H1793">
        <v>100</v>
      </c>
      <c r="I1793">
        <v>26.28</v>
      </c>
      <c r="J1793">
        <v>241.6</v>
      </c>
      <c r="K1793">
        <v>109</v>
      </c>
      <c r="L1793">
        <v>20.54</v>
      </c>
      <c r="M1793">
        <v>160</v>
      </c>
      <c r="N1793">
        <v>112</v>
      </c>
      <c r="O1793">
        <v>7.2</v>
      </c>
      <c r="P1793">
        <v>12.6</v>
      </c>
      <c r="Q1793">
        <v>1</v>
      </c>
      <c r="R1793">
        <v>3.4</v>
      </c>
      <c r="S1793">
        <v>3</v>
      </c>
      <c r="T1793" t="s">
        <v>22</v>
      </c>
      <c r="U1793">
        <f t="shared" si="55"/>
        <v>0</v>
      </c>
      <c r="V1793">
        <f>IF(Table2[[#This Row],[international_plan]]="yes",1,0)</f>
        <v>0</v>
      </c>
      <c r="W1793">
        <f>IF(Table2[[#This Row],[voice_mail_plan]]="yes",1,0)</f>
        <v>1</v>
      </c>
      <c r="X1793" t="str">
        <f t="shared" si="54"/>
        <v>High</v>
      </c>
      <c r="Y1793" t="str">
        <f>IF(Table2[[#This Row],[total_intl_charge]] &gt; AVERAGE($R$2:$R$4245),"High","Low")</f>
        <v>High</v>
      </c>
      <c r="Z1793" t="str">
        <f>IF(AND(G1793&gt;AVERAGE(train!$G$2:$G$4251),K1793&gt;AVERAGE(train!$K$2:$K$4251)),"High Day &amp; Eve",IF(AND(G1793&gt;AVERAGE(train!$G$2:$G$4251),K1793&lt;=AVERAGE(train!$K$2:$K$4251)),"High Day Only",IF(AND(G1793&lt;=AVERAGE(train!$G$2:$G$4251),K1793&gt;AVERAGE(train!$K$2:$K$4251)),"High Eve Only","Low Usage")))</f>
        <v>High Eve Only</v>
      </c>
    </row>
    <row r="1794" spans="1:26">
      <c r="A1794" t="s">
        <v>74</v>
      </c>
      <c r="B1794">
        <v>102</v>
      </c>
      <c r="C1794" t="s">
        <v>21</v>
      </c>
      <c r="D1794" t="s">
        <v>22</v>
      </c>
      <c r="E1794" t="s">
        <v>23</v>
      </c>
      <c r="F1794">
        <v>25</v>
      </c>
      <c r="G1794">
        <v>137.4</v>
      </c>
      <c r="H1794">
        <v>100</v>
      </c>
      <c r="I1794">
        <v>23.36</v>
      </c>
      <c r="J1794">
        <v>176.7</v>
      </c>
      <c r="K1794">
        <v>83</v>
      </c>
      <c r="L1794">
        <v>15.02</v>
      </c>
      <c r="M1794">
        <v>188.2</v>
      </c>
      <c r="N1794">
        <v>93</v>
      </c>
      <c r="O1794">
        <v>8.4700000000000006</v>
      </c>
      <c r="P1794">
        <v>10.199999999999999</v>
      </c>
      <c r="Q1794">
        <v>6</v>
      </c>
      <c r="R1794">
        <v>2.75</v>
      </c>
      <c r="S1794">
        <v>2</v>
      </c>
      <c r="T1794" t="s">
        <v>22</v>
      </c>
      <c r="U1794">
        <f t="shared" si="55"/>
        <v>0</v>
      </c>
      <c r="V1794">
        <f>IF(Table2[[#This Row],[international_plan]]="yes",1,0)</f>
        <v>0</v>
      </c>
      <c r="W1794">
        <f>IF(Table2[[#This Row],[voice_mail_plan]]="yes",1,0)</f>
        <v>1</v>
      </c>
      <c r="X1794" t="str">
        <f t="shared" ref="X1794:X1857" si="56">IF(B1794&lt;=$AC$3,"Low",IF(B1794&lt;=$AC$4,"Medium",IF(B1794&lt;=$AC$5,"High",IF(B1794&gt;=$AC$5,"Very High"))))</f>
        <v>High</v>
      </c>
      <c r="Y1794" t="str">
        <f>IF(Table2[[#This Row],[total_intl_charge]] &gt; AVERAGE($R$2:$R$4245),"High","Low")</f>
        <v>Low</v>
      </c>
      <c r="Z1794" t="str">
        <f>IF(AND(G1794&gt;AVERAGE(train!$G$2:$G$4251),K1794&gt;AVERAGE(train!$K$2:$K$4251)),"High Day &amp; Eve",IF(AND(G1794&gt;AVERAGE(train!$G$2:$G$4251),K1794&lt;=AVERAGE(train!$K$2:$K$4251)),"High Day Only",IF(AND(G1794&lt;=AVERAGE(train!$G$2:$G$4251),K1794&gt;AVERAGE(train!$K$2:$K$4251)),"High Eve Only","Low Usage")))</f>
        <v>Low Usage</v>
      </c>
    </row>
    <row r="1795" spans="1:26">
      <c r="A1795" t="s">
        <v>58</v>
      </c>
      <c r="B1795">
        <v>126</v>
      </c>
      <c r="C1795" t="s">
        <v>21</v>
      </c>
      <c r="D1795" t="s">
        <v>22</v>
      </c>
      <c r="E1795" t="s">
        <v>22</v>
      </c>
      <c r="F1795">
        <v>0</v>
      </c>
      <c r="G1795">
        <v>103.7</v>
      </c>
      <c r="H1795">
        <v>93</v>
      </c>
      <c r="I1795">
        <v>17.63</v>
      </c>
      <c r="J1795">
        <v>127</v>
      </c>
      <c r="K1795">
        <v>107</v>
      </c>
      <c r="L1795">
        <v>10.8</v>
      </c>
      <c r="M1795">
        <v>329.3</v>
      </c>
      <c r="N1795">
        <v>66</v>
      </c>
      <c r="O1795">
        <v>14.82</v>
      </c>
      <c r="P1795">
        <v>14.4</v>
      </c>
      <c r="Q1795">
        <v>1</v>
      </c>
      <c r="R1795">
        <v>3.89</v>
      </c>
      <c r="S1795">
        <v>0</v>
      </c>
      <c r="T1795" t="s">
        <v>22</v>
      </c>
      <c r="U1795">
        <f t="shared" ref="U1795:U1858" si="57">IF(T1795="yes",1,0)</f>
        <v>0</v>
      </c>
      <c r="V1795">
        <f>IF(Table2[[#This Row],[international_plan]]="yes",1,0)</f>
        <v>0</v>
      </c>
      <c r="W1795">
        <f>IF(Table2[[#This Row],[voice_mail_plan]]="yes",1,0)</f>
        <v>0</v>
      </c>
      <c r="X1795" t="str">
        <f t="shared" si="56"/>
        <v>High</v>
      </c>
      <c r="Y1795" t="str">
        <f>IF(Table2[[#This Row],[total_intl_charge]] &gt; AVERAGE($R$2:$R$4245),"High","Low")</f>
        <v>High</v>
      </c>
      <c r="Z1795" t="str">
        <f>IF(AND(G1795&gt;AVERAGE(train!$G$2:$G$4251),K1795&gt;AVERAGE(train!$K$2:$K$4251)),"High Day &amp; Eve",IF(AND(G1795&gt;AVERAGE(train!$G$2:$G$4251),K1795&lt;=AVERAGE(train!$K$2:$K$4251)),"High Day Only",IF(AND(G1795&lt;=AVERAGE(train!$G$2:$G$4251),K1795&gt;AVERAGE(train!$K$2:$K$4251)),"High Eve Only","Low Usage")))</f>
        <v>High Eve Only</v>
      </c>
    </row>
    <row r="1796" spans="1:26">
      <c r="A1796" t="s">
        <v>30</v>
      </c>
      <c r="B1796">
        <v>150</v>
      </c>
      <c r="C1796" t="s">
        <v>21</v>
      </c>
      <c r="D1796" t="s">
        <v>22</v>
      </c>
      <c r="E1796" t="s">
        <v>22</v>
      </c>
      <c r="F1796">
        <v>0</v>
      </c>
      <c r="G1796">
        <v>136.6</v>
      </c>
      <c r="H1796">
        <v>112</v>
      </c>
      <c r="I1796">
        <v>23.22</v>
      </c>
      <c r="J1796">
        <v>209.4</v>
      </c>
      <c r="K1796">
        <v>81</v>
      </c>
      <c r="L1796">
        <v>17.8</v>
      </c>
      <c r="M1796">
        <v>161.1</v>
      </c>
      <c r="N1796">
        <v>78</v>
      </c>
      <c r="O1796">
        <v>7.25</v>
      </c>
      <c r="P1796">
        <v>12.2</v>
      </c>
      <c r="Q1796">
        <v>2</v>
      </c>
      <c r="R1796">
        <v>3.29</v>
      </c>
      <c r="S1796">
        <v>4</v>
      </c>
      <c r="T1796" t="s">
        <v>23</v>
      </c>
      <c r="U1796">
        <f t="shared" si="57"/>
        <v>1</v>
      </c>
      <c r="V1796">
        <f>IF(Table2[[#This Row],[international_plan]]="yes",1,0)</f>
        <v>0</v>
      </c>
      <c r="W1796">
        <f>IF(Table2[[#This Row],[voice_mail_plan]]="yes",1,0)</f>
        <v>0</v>
      </c>
      <c r="X1796" t="str">
        <f t="shared" si="56"/>
        <v>Very High</v>
      </c>
      <c r="Y1796" t="str">
        <f>IF(Table2[[#This Row],[total_intl_charge]] &gt; AVERAGE($R$2:$R$4245),"High","Low")</f>
        <v>High</v>
      </c>
      <c r="Z1796" t="str">
        <f>IF(AND(G1796&gt;AVERAGE(train!$G$2:$G$4251),K1796&gt;AVERAGE(train!$K$2:$K$4251)),"High Day &amp; Eve",IF(AND(G1796&gt;AVERAGE(train!$G$2:$G$4251),K1796&lt;=AVERAGE(train!$K$2:$K$4251)),"High Day Only",IF(AND(G1796&lt;=AVERAGE(train!$G$2:$G$4251),K1796&gt;AVERAGE(train!$K$2:$K$4251)),"High Eve Only","Low Usage")))</f>
        <v>Low Usage</v>
      </c>
    </row>
    <row r="1797" spans="1:26">
      <c r="A1797" t="s">
        <v>24</v>
      </c>
      <c r="B1797">
        <v>60</v>
      </c>
      <c r="C1797" t="s">
        <v>25</v>
      </c>
      <c r="D1797" t="s">
        <v>22</v>
      </c>
      <c r="E1797" t="s">
        <v>22</v>
      </c>
      <c r="F1797">
        <v>0</v>
      </c>
      <c r="G1797">
        <v>289.8</v>
      </c>
      <c r="H1797">
        <v>101</v>
      </c>
      <c r="I1797">
        <v>49.27</v>
      </c>
      <c r="J1797">
        <v>255.6</v>
      </c>
      <c r="K1797">
        <v>115</v>
      </c>
      <c r="L1797">
        <v>21.73</v>
      </c>
      <c r="M1797">
        <v>242.8</v>
      </c>
      <c r="N1797">
        <v>76</v>
      </c>
      <c r="O1797">
        <v>10.93</v>
      </c>
      <c r="P1797">
        <v>11.7</v>
      </c>
      <c r="Q1797">
        <v>4</v>
      </c>
      <c r="R1797">
        <v>3.16</v>
      </c>
      <c r="S1797">
        <v>2</v>
      </c>
      <c r="T1797" t="s">
        <v>23</v>
      </c>
      <c r="U1797">
        <f t="shared" si="57"/>
        <v>1</v>
      </c>
      <c r="V1797">
        <f>IF(Table2[[#This Row],[international_plan]]="yes",1,0)</f>
        <v>0</v>
      </c>
      <c r="W1797">
        <f>IF(Table2[[#This Row],[voice_mail_plan]]="yes",1,0)</f>
        <v>0</v>
      </c>
      <c r="X1797" t="str">
        <f t="shared" si="56"/>
        <v>Low</v>
      </c>
      <c r="Y1797" t="str">
        <f>IF(Table2[[#This Row],[total_intl_charge]] &gt; AVERAGE($R$2:$R$4245),"High","Low")</f>
        <v>High</v>
      </c>
      <c r="Z1797" t="str">
        <f>IF(AND(G1797&gt;AVERAGE(train!$G$2:$G$4251),K1797&gt;AVERAGE(train!$K$2:$K$4251)),"High Day &amp; Eve",IF(AND(G1797&gt;AVERAGE(train!$G$2:$G$4251),K1797&lt;=AVERAGE(train!$K$2:$K$4251)),"High Day Only",IF(AND(G1797&lt;=AVERAGE(train!$G$2:$G$4251),K1797&gt;AVERAGE(train!$K$2:$K$4251)),"High Eve Only","Low Usage")))</f>
        <v>High Day &amp; Eve</v>
      </c>
    </row>
    <row r="1798" spans="1:26">
      <c r="A1798" t="s">
        <v>39</v>
      </c>
      <c r="B1798">
        <v>123</v>
      </c>
      <c r="C1798" t="s">
        <v>25</v>
      </c>
      <c r="D1798" t="s">
        <v>22</v>
      </c>
      <c r="E1798" t="s">
        <v>22</v>
      </c>
      <c r="F1798">
        <v>0</v>
      </c>
      <c r="G1798">
        <v>260.89999999999998</v>
      </c>
      <c r="H1798">
        <v>85</v>
      </c>
      <c r="I1798">
        <v>44.35</v>
      </c>
      <c r="J1798">
        <v>168.5</v>
      </c>
      <c r="K1798">
        <v>103</v>
      </c>
      <c r="L1798">
        <v>14.32</v>
      </c>
      <c r="M1798">
        <v>178.3</v>
      </c>
      <c r="N1798">
        <v>91</v>
      </c>
      <c r="O1798">
        <v>8.02</v>
      </c>
      <c r="P1798">
        <v>13.3</v>
      </c>
      <c r="Q1798">
        <v>5</v>
      </c>
      <c r="R1798">
        <v>3.59</v>
      </c>
      <c r="S1798">
        <v>3</v>
      </c>
      <c r="T1798" t="s">
        <v>22</v>
      </c>
      <c r="U1798">
        <f t="shared" si="57"/>
        <v>0</v>
      </c>
      <c r="V1798">
        <f>IF(Table2[[#This Row],[international_plan]]="yes",1,0)</f>
        <v>0</v>
      </c>
      <c r="W1798">
        <f>IF(Table2[[#This Row],[voice_mail_plan]]="yes",1,0)</f>
        <v>0</v>
      </c>
      <c r="X1798" t="str">
        <f t="shared" si="56"/>
        <v>High</v>
      </c>
      <c r="Y1798" t="str">
        <f>IF(Table2[[#This Row],[total_intl_charge]] &gt; AVERAGE($R$2:$R$4245),"High","Low")</f>
        <v>High</v>
      </c>
      <c r="Z1798" t="str">
        <f>IF(AND(G1798&gt;AVERAGE(train!$G$2:$G$4251),K1798&gt;AVERAGE(train!$K$2:$K$4251)),"High Day &amp; Eve",IF(AND(G1798&gt;AVERAGE(train!$G$2:$G$4251),K1798&lt;=AVERAGE(train!$K$2:$K$4251)),"High Day Only",IF(AND(G1798&lt;=AVERAGE(train!$G$2:$G$4251),K1798&gt;AVERAGE(train!$K$2:$K$4251)),"High Eve Only","Low Usage")))</f>
        <v>High Day &amp; Eve</v>
      </c>
    </row>
    <row r="1799" spans="1:26">
      <c r="A1799" t="s">
        <v>49</v>
      </c>
      <c r="B1799">
        <v>29</v>
      </c>
      <c r="C1799" t="s">
        <v>28</v>
      </c>
      <c r="D1799" t="s">
        <v>22</v>
      </c>
      <c r="E1799" t="s">
        <v>22</v>
      </c>
      <c r="F1799">
        <v>0</v>
      </c>
      <c r="G1799">
        <v>195.6</v>
      </c>
      <c r="H1799">
        <v>71</v>
      </c>
      <c r="I1799">
        <v>33.25</v>
      </c>
      <c r="J1799">
        <v>126.4</v>
      </c>
      <c r="K1799">
        <v>74</v>
      </c>
      <c r="L1799">
        <v>10.74</v>
      </c>
      <c r="M1799">
        <v>148.6</v>
      </c>
      <c r="N1799">
        <v>87</v>
      </c>
      <c r="O1799">
        <v>6.69</v>
      </c>
      <c r="P1799">
        <v>14.2</v>
      </c>
      <c r="Q1799">
        <v>4</v>
      </c>
      <c r="R1799">
        <v>3.83</v>
      </c>
      <c r="S1799">
        <v>1</v>
      </c>
      <c r="T1799" t="s">
        <v>22</v>
      </c>
      <c r="U1799">
        <f t="shared" si="57"/>
        <v>0</v>
      </c>
      <c r="V1799">
        <f>IF(Table2[[#This Row],[international_plan]]="yes",1,0)</f>
        <v>0</v>
      </c>
      <c r="W1799">
        <f>IF(Table2[[#This Row],[voice_mail_plan]]="yes",1,0)</f>
        <v>0</v>
      </c>
      <c r="X1799" t="str">
        <f t="shared" si="56"/>
        <v>Low</v>
      </c>
      <c r="Y1799" t="str">
        <f>IF(Table2[[#This Row],[total_intl_charge]] &gt; AVERAGE($R$2:$R$4245),"High","Low")</f>
        <v>High</v>
      </c>
      <c r="Z1799" t="str">
        <f>IF(AND(G1799&gt;AVERAGE(train!$G$2:$G$4251),K1799&gt;AVERAGE(train!$K$2:$K$4251)),"High Day &amp; Eve",IF(AND(G1799&gt;AVERAGE(train!$G$2:$G$4251),K1799&lt;=AVERAGE(train!$K$2:$K$4251)),"High Day Only",IF(AND(G1799&lt;=AVERAGE(train!$G$2:$G$4251),K1799&gt;AVERAGE(train!$K$2:$K$4251)),"High Eve Only","Low Usage")))</f>
        <v>High Day Only</v>
      </c>
    </row>
    <row r="1800" spans="1:26">
      <c r="A1800" t="s">
        <v>44</v>
      </c>
      <c r="B1800">
        <v>111</v>
      </c>
      <c r="C1800" t="s">
        <v>21</v>
      </c>
      <c r="D1800" t="s">
        <v>22</v>
      </c>
      <c r="E1800" t="s">
        <v>22</v>
      </c>
      <c r="F1800">
        <v>0</v>
      </c>
      <c r="G1800">
        <v>222.2</v>
      </c>
      <c r="H1800">
        <v>96</v>
      </c>
      <c r="I1800">
        <v>37.770000000000003</v>
      </c>
      <c r="J1800">
        <v>162.5</v>
      </c>
      <c r="K1800">
        <v>111</v>
      </c>
      <c r="L1800">
        <v>13.81</v>
      </c>
      <c r="M1800">
        <v>184.9</v>
      </c>
      <c r="N1800">
        <v>120</v>
      </c>
      <c r="O1800">
        <v>8.32</v>
      </c>
      <c r="P1800">
        <v>11.9</v>
      </c>
      <c r="Q1800">
        <v>7</v>
      </c>
      <c r="R1800">
        <v>3.21</v>
      </c>
      <c r="S1800">
        <v>4</v>
      </c>
      <c r="T1800" t="s">
        <v>22</v>
      </c>
      <c r="U1800">
        <f t="shared" si="57"/>
        <v>0</v>
      </c>
      <c r="V1800">
        <f>IF(Table2[[#This Row],[international_plan]]="yes",1,0)</f>
        <v>0</v>
      </c>
      <c r="W1800">
        <f>IF(Table2[[#This Row],[voice_mail_plan]]="yes",1,0)</f>
        <v>0</v>
      </c>
      <c r="X1800" t="str">
        <f t="shared" si="56"/>
        <v>High</v>
      </c>
      <c r="Y1800" t="str">
        <f>IF(Table2[[#This Row],[total_intl_charge]] &gt; AVERAGE($R$2:$R$4245),"High","Low")</f>
        <v>High</v>
      </c>
      <c r="Z1800" t="str">
        <f>IF(AND(G1800&gt;AVERAGE(train!$G$2:$G$4251),K1800&gt;AVERAGE(train!$K$2:$K$4251)),"High Day &amp; Eve",IF(AND(G1800&gt;AVERAGE(train!$G$2:$G$4251),K1800&lt;=AVERAGE(train!$K$2:$K$4251)),"High Day Only",IF(AND(G1800&lt;=AVERAGE(train!$G$2:$G$4251),K1800&gt;AVERAGE(train!$K$2:$K$4251)),"High Eve Only","Low Usage")))</f>
        <v>High Day &amp; Eve</v>
      </c>
    </row>
    <row r="1801" spans="1:26">
      <c r="A1801" t="s">
        <v>39</v>
      </c>
      <c r="B1801">
        <v>37</v>
      </c>
      <c r="C1801" t="s">
        <v>28</v>
      </c>
      <c r="D1801" t="s">
        <v>23</v>
      </c>
      <c r="E1801" t="s">
        <v>22</v>
      </c>
      <c r="F1801">
        <v>0</v>
      </c>
      <c r="G1801">
        <v>172.9</v>
      </c>
      <c r="H1801">
        <v>119</v>
      </c>
      <c r="I1801">
        <v>29.39</v>
      </c>
      <c r="J1801">
        <v>183</v>
      </c>
      <c r="K1801">
        <v>86</v>
      </c>
      <c r="L1801">
        <v>15.56</v>
      </c>
      <c r="M1801">
        <v>226.4</v>
      </c>
      <c r="N1801">
        <v>100</v>
      </c>
      <c r="O1801">
        <v>10.19</v>
      </c>
      <c r="P1801">
        <v>9.8000000000000007</v>
      </c>
      <c r="Q1801">
        <v>1</v>
      </c>
      <c r="R1801">
        <v>2.65</v>
      </c>
      <c r="S1801">
        <v>0</v>
      </c>
      <c r="T1801" t="s">
        <v>23</v>
      </c>
      <c r="U1801">
        <f t="shared" si="57"/>
        <v>1</v>
      </c>
      <c r="V1801">
        <f>IF(Table2[[#This Row],[international_plan]]="yes",1,0)</f>
        <v>1</v>
      </c>
      <c r="W1801">
        <f>IF(Table2[[#This Row],[voice_mail_plan]]="yes",1,0)</f>
        <v>0</v>
      </c>
      <c r="X1801" t="str">
        <f t="shared" si="56"/>
        <v>Low</v>
      </c>
      <c r="Y1801" t="str">
        <f>IF(Table2[[#This Row],[total_intl_charge]] &gt; AVERAGE($R$2:$R$4245),"High","Low")</f>
        <v>Low</v>
      </c>
      <c r="Z1801" t="str">
        <f>IF(AND(G1801&gt;AVERAGE(train!$G$2:$G$4251),K1801&gt;AVERAGE(train!$K$2:$K$4251)),"High Day &amp; Eve",IF(AND(G1801&gt;AVERAGE(train!$G$2:$G$4251),K1801&lt;=AVERAGE(train!$K$2:$K$4251)),"High Day Only",IF(AND(G1801&lt;=AVERAGE(train!$G$2:$G$4251),K1801&gt;AVERAGE(train!$K$2:$K$4251)),"High Eve Only","Low Usage")))</f>
        <v>Low Usage</v>
      </c>
    </row>
    <row r="1802" spans="1:26">
      <c r="A1802" t="s">
        <v>56</v>
      </c>
      <c r="B1802">
        <v>111</v>
      </c>
      <c r="C1802" t="s">
        <v>25</v>
      </c>
      <c r="D1802" t="s">
        <v>22</v>
      </c>
      <c r="E1802" t="s">
        <v>22</v>
      </c>
      <c r="F1802">
        <v>0</v>
      </c>
      <c r="G1802">
        <v>249.8</v>
      </c>
      <c r="H1802">
        <v>109</v>
      </c>
      <c r="I1802">
        <v>42.47</v>
      </c>
      <c r="J1802">
        <v>242.4</v>
      </c>
      <c r="K1802">
        <v>106</v>
      </c>
      <c r="L1802">
        <v>20.6</v>
      </c>
      <c r="M1802">
        <v>231.8</v>
      </c>
      <c r="N1802">
        <v>78</v>
      </c>
      <c r="O1802">
        <v>10.43</v>
      </c>
      <c r="P1802">
        <v>11.6</v>
      </c>
      <c r="Q1802">
        <v>4</v>
      </c>
      <c r="R1802">
        <v>3.13</v>
      </c>
      <c r="S1802">
        <v>0</v>
      </c>
      <c r="T1802" t="s">
        <v>23</v>
      </c>
      <c r="U1802">
        <f t="shared" si="57"/>
        <v>1</v>
      </c>
      <c r="V1802">
        <f>IF(Table2[[#This Row],[international_plan]]="yes",1,0)</f>
        <v>0</v>
      </c>
      <c r="W1802">
        <f>IF(Table2[[#This Row],[voice_mail_plan]]="yes",1,0)</f>
        <v>0</v>
      </c>
      <c r="X1802" t="str">
        <f t="shared" si="56"/>
        <v>High</v>
      </c>
      <c r="Y1802" t="str">
        <f>IF(Table2[[#This Row],[total_intl_charge]] &gt; AVERAGE($R$2:$R$4245),"High","Low")</f>
        <v>High</v>
      </c>
      <c r="Z1802" t="str">
        <f>IF(AND(G1802&gt;AVERAGE(train!$G$2:$G$4251),K1802&gt;AVERAGE(train!$K$2:$K$4251)),"High Day &amp; Eve",IF(AND(G1802&gt;AVERAGE(train!$G$2:$G$4251),K1802&lt;=AVERAGE(train!$K$2:$K$4251)),"High Day Only",IF(AND(G1802&lt;=AVERAGE(train!$G$2:$G$4251),K1802&gt;AVERAGE(train!$K$2:$K$4251)),"High Eve Only","Low Usage")))</f>
        <v>High Day &amp; Eve</v>
      </c>
    </row>
    <row r="1803" spans="1:26">
      <c r="A1803" t="s">
        <v>55</v>
      </c>
      <c r="B1803">
        <v>81</v>
      </c>
      <c r="C1803" t="s">
        <v>28</v>
      </c>
      <c r="D1803" t="s">
        <v>22</v>
      </c>
      <c r="E1803" t="s">
        <v>22</v>
      </c>
      <c r="F1803">
        <v>0</v>
      </c>
      <c r="G1803">
        <v>154.5</v>
      </c>
      <c r="H1803">
        <v>84</v>
      </c>
      <c r="I1803">
        <v>26.27</v>
      </c>
      <c r="J1803">
        <v>216.2</v>
      </c>
      <c r="K1803">
        <v>91</v>
      </c>
      <c r="L1803">
        <v>18.38</v>
      </c>
      <c r="M1803">
        <v>229.8</v>
      </c>
      <c r="N1803">
        <v>82</v>
      </c>
      <c r="O1803">
        <v>10.34</v>
      </c>
      <c r="P1803">
        <v>13.7</v>
      </c>
      <c r="Q1803">
        <v>3</v>
      </c>
      <c r="R1803">
        <v>3.7</v>
      </c>
      <c r="S1803">
        <v>1</v>
      </c>
      <c r="T1803" t="s">
        <v>22</v>
      </c>
      <c r="U1803">
        <f t="shared" si="57"/>
        <v>0</v>
      </c>
      <c r="V1803">
        <f>IF(Table2[[#This Row],[international_plan]]="yes",1,0)</f>
        <v>0</v>
      </c>
      <c r="W1803">
        <f>IF(Table2[[#This Row],[voice_mail_plan]]="yes",1,0)</f>
        <v>0</v>
      </c>
      <c r="X1803" t="str">
        <f t="shared" si="56"/>
        <v>Medium</v>
      </c>
      <c r="Y1803" t="str">
        <f>IF(Table2[[#This Row],[total_intl_charge]] &gt; AVERAGE($R$2:$R$4245),"High","Low")</f>
        <v>High</v>
      </c>
      <c r="Z1803" t="str">
        <f>IF(AND(G1803&gt;AVERAGE(train!$G$2:$G$4251),K1803&gt;AVERAGE(train!$K$2:$K$4251)),"High Day &amp; Eve",IF(AND(G1803&gt;AVERAGE(train!$G$2:$G$4251),K1803&lt;=AVERAGE(train!$K$2:$K$4251)),"High Day Only",IF(AND(G1803&lt;=AVERAGE(train!$G$2:$G$4251),K1803&gt;AVERAGE(train!$K$2:$K$4251)),"High Eve Only","Low Usage")))</f>
        <v>Low Usage</v>
      </c>
    </row>
    <row r="1804" spans="1:26">
      <c r="A1804" t="s">
        <v>59</v>
      </c>
      <c r="B1804">
        <v>46</v>
      </c>
      <c r="C1804" t="s">
        <v>28</v>
      </c>
      <c r="D1804" t="s">
        <v>22</v>
      </c>
      <c r="E1804" t="s">
        <v>22</v>
      </c>
      <c r="F1804">
        <v>0</v>
      </c>
      <c r="G1804">
        <v>90.4</v>
      </c>
      <c r="H1804">
        <v>108</v>
      </c>
      <c r="I1804">
        <v>15.37</v>
      </c>
      <c r="J1804">
        <v>276.2</v>
      </c>
      <c r="K1804">
        <v>77</v>
      </c>
      <c r="L1804">
        <v>23.48</v>
      </c>
      <c r="M1804">
        <v>146.5</v>
      </c>
      <c r="N1804">
        <v>111</v>
      </c>
      <c r="O1804">
        <v>6.59</v>
      </c>
      <c r="P1804">
        <v>12.7</v>
      </c>
      <c r="Q1804">
        <v>2</v>
      </c>
      <c r="R1804">
        <v>3.43</v>
      </c>
      <c r="S1804">
        <v>1</v>
      </c>
      <c r="T1804" t="s">
        <v>22</v>
      </c>
      <c r="U1804">
        <f t="shared" si="57"/>
        <v>0</v>
      </c>
      <c r="V1804">
        <f>IF(Table2[[#This Row],[international_plan]]="yes",1,0)</f>
        <v>0</v>
      </c>
      <c r="W1804">
        <f>IF(Table2[[#This Row],[voice_mail_plan]]="yes",1,0)</f>
        <v>0</v>
      </c>
      <c r="X1804" t="str">
        <f t="shared" si="56"/>
        <v>Low</v>
      </c>
      <c r="Y1804" t="str">
        <f>IF(Table2[[#This Row],[total_intl_charge]] &gt; AVERAGE($R$2:$R$4245),"High","Low")</f>
        <v>High</v>
      </c>
      <c r="Z1804" t="str">
        <f>IF(AND(G1804&gt;AVERAGE(train!$G$2:$G$4251),K1804&gt;AVERAGE(train!$K$2:$K$4251)),"High Day &amp; Eve",IF(AND(G1804&gt;AVERAGE(train!$G$2:$G$4251),K1804&lt;=AVERAGE(train!$K$2:$K$4251)),"High Day Only",IF(AND(G1804&lt;=AVERAGE(train!$G$2:$G$4251),K1804&gt;AVERAGE(train!$K$2:$K$4251)),"High Eve Only","Low Usage")))</f>
        <v>Low Usage</v>
      </c>
    </row>
    <row r="1805" spans="1:26">
      <c r="A1805" t="s">
        <v>67</v>
      </c>
      <c r="B1805">
        <v>69</v>
      </c>
      <c r="C1805" t="s">
        <v>28</v>
      </c>
      <c r="D1805" t="s">
        <v>22</v>
      </c>
      <c r="E1805" t="s">
        <v>23</v>
      </c>
      <c r="F1805">
        <v>27</v>
      </c>
      <c r="G1805">
        <v>268.8</v>
      </c>
      <c r="H1805">
        <v>78</v>
      </c>
      <c r="I1805">
        <v>45.7</v>
      </c>
      <c r="J1805">
        <v>246.6</v>
      </c>
      <c r="K1805">
        <v>89</v>
      </c>
      <c r="L1805">
        <v>20.96</v>
      </c>
      <c r="M1805">
        <v>271.89999999999998</v>
      </c>
      <c r="N1805">
        <v>102</v>
      </c>
      <c r="O1805">
        <v>12.24</v>
      </c>
      <c r="P1805">
        <v>16.399999999999999</v>
      </c>
      <c r="Q1805">
        <v>3</v>
      </c>
      <c r="R1805">
        <v>4.43</v>
      </c>
      <c r="S1805">
        <v>0</v>
      </c>
      <c r="T1805" t="s">
        <v>22</v>
      </c>
      <c r="U1805">
        <f t="shared" si="57"/>
        <v>0</v>
      </c>
      <c r="V1805">
        <f>IF(Table2[[#This Row],[international_plan]]="yes",1,0)</f>
        <v>0</v>
      </c>
      <c r="W1805">
        <f>IF(Table2[[#This Row],[voice_mail_plan]]="yes",1,0)</f>
        <v>1</v>
      </c>
      <c r="X1805" t="str">
        <f t="shared" si="56"/>
        <v>Low</v>
      </c>
      <c r="Y1805" t="str">
        <f>IF(Table2[[#This Row],[total_intl_charge]] &gt; AVERAGE($R$2:$R$4245),"High","Low")</f>
        <v>High</v>
      </c>
      <c r="Z1805" t="str">
        <f>IF(AND(G1805&gt;AVERAGE(train!$G$2:$G$4251),K1805&gt;AVERAGE(train!$K$2:$K$4251)),"High Day &amp; Eve",IF(AND(G1805&gt;AVERAGE(train!$G$2:$G$4251),K1805&lt;=AVERAGE(train!$K$2:$K$4251)),"High Day Only",IF(AND(G1805&lt;=AVERAGE(train!$G$2:$G$4251),K1805&gt;AVERAGE(train!$K$2:$K$4251)),"High Eve Only","Low Usage")))</f>
        <v>High Day Only</v>
      </c>
    </row>
    <row r="1806" spans="1:26">
      <c r="A1806" t="s">
        <v>20</v>
      </c>
      <c r="B1806">
        <v>125</v>
      </c>
      <c r="C1806" t="s">
        <v>25</v>
      </c>
      <c r="D1806" t="s">
        <v>22</v>
      </c>
      <c r="E1806" t="s">
        <v>22</v>
      </c>
      <c r="F1806">
        <v>0</v>
      </c>
      <c r="G1806">
        <v>106.1</v>
      </c>
      <c r="H1806">
        <v>95</v>
      </c>
      <c r="I1806">
        <v>18.04</v>
      </c>
      <c r="J1806">
        <v>157.6</v>
      </c>
      <c r="K1806">
        <v>113</v>
      </c>
      <c r="L1806">
        <v>13.4</v>
      </c>
      <c r="M1806">
        <v>192.5</v>
      </c>
      <c r="N1806">
        <v>69</v>
      </c>
      <c r="O1806">
        <v>8.66</v>
      </c>
      <c r="P1806">
        <v>8.1</v>
      </c>
      <c r="Q1806">
        <v>3</v>
      </c>
      <c r="R1806">
        <v>2.19</v>
      </c>
      <c r="S1806">
        <v>1</v>
      </c>
      <c r="T1806" t="s">
        <v>22</v>
      </c>
      <c r="U1806">
        <f t="shared" si="57"/>
        <v>0</v>
      </c>
      <c r="V1806">
        <f>IF(Table2[[#This Row],[international_plan]]="yes",1,0)</f>
        <v>0</v>
      </c>
      <c r="W1806">
        <f>IF(Table2[[#This Row],[voice_mail_plan]]="yes",1,0)</f>
        <v>0</v>
      </c>
      <c r="X1806" t="str">
        <f t="shared" si="56"/>
        <v>High</v>
      </c>
      <c r="Y1806" t="str">
        <f>IF(Table2[[#This Row],[total_intl_charge]] &gt; AVERAGE($R$2:$R$4245),"High","Low")</f>
        <v>Low</v>
      </c>
      <c r="Z1806" t="str">
        <f>IF(AND(G1806&gt;AVERAGE(train!$G$2:$G$4251),K1806&gt;AVERAGE(train!$K$2:$K$4251)),"High Day &amp; Eve",IF(AND(G1806&gt;AVERAGE(train!$G$2:$G$4251),K1806&lt;=AVERAGE(train!$K$2:$K$4251)),"High Day Only",IF(AND(G1806&lt;=AVERAGE(train!$G$2:$G$4251),K1806&gt;AVERAGE(train!$K$2:$K$4251)),"High Eve Only","Low Usage")))</f>
        <v>High Eve Only</v>
      </c>
    </row>
    <row r="1807" spans="1:26">
      <c r="A1807" t="s">
        <v>70</v>
      </c>
      <c r="B1807">
        <v>43</v>
      </c>
      <c r="C1807" t="s">
        <v>21</v>
      </c>
      <c r="D1807" t="s">
        <v>22</v>
      </c>
      <c r="E1807" t="s">
        <v>22</v>
      </c>
      <c r="F1807">
        <v>0</v>
      </c>
      <c r="G1807">
        <v>27</v>
      </c>
      <c r="H1807">
        <v>117</v>
      </c>
      <c r="I1807">
        <v>4.59</v>
      </c>
      <c r="J1807">
        <v>160.9</v>
      </c>
      <c r="K1807">
        <v>97</v>
      </c>
      <c r="L1807">
        <v>13.68</v>
      </c>
      <c r="M1807">
        <v>279.5</v>
      </c>
      <c r="N1807">
        <v>96</v>
      </c>
      <c r="O1807">
        <v>12.58</v>
      </c>
      <c r="P1807">
        <v>10.7</v>
      </c>
      <c r="Q1807">
        <v>3</v>
      </c>
      <c r="R1807">
        <v>2.89</v>
      </c>
      <c r="S1807">
        <v>3</v>
      </c>
      <c r="T1807" t="s">
        <v>22</v>
      </c>
      <c r="U1807">
        <f t="shared" si="57"/>
        <v>0</v>
      </c>
      <c r="V1807">
        <f>IF(Table2[[#This Row],[international_plan]]="yes",1,0)</f>
        <v>0</v>
      </c>
      <c r="W1807">
        <f>IF(Table2[[#This Row],[voice_mail_plan]]="yes",1,0)</f>
        <v>0</v>
      </c>
      <c r="X1807" t="str">
        <f t="shared" si="56"/>
        <v>Low</v>
      </c>
      <c r="Y1807" t="str">
        <f>IF(Table2[[#This Row],[total_intl_charge]] &gt; AVERAGE($R$2:$R$4245),"High","Low")</f>
        <v>High</v>
      </c>
      <c r="Z1807" t="str">
        <f>IF(AND(G1807&gt;AVERAGE(train!$G$2:$G$4251),K1807&gt;AVERAGE(train!$K$2:$K$4251)),"High Day &amp; Eve",IF(AND(G1807&gt;AVERAGE(train!$G$2:$G$4251),K1807&lt;=AVERAGE(train!$K$2:$K$4251)),"High Day Only",IF(AND(G1807&lt;=AVERAGE(train!$G$2:$G$4251),K1807&gt;AVERAGE(train!$K$2:$K$4251)),"High Eve Only","Low Usage")))</f>
        <v>Low Usage</v>
      </c>
    </row>
    <row r="1808" spans="1:26">
      <c r="A1808" t="s">
        <v>32</v>
      </c>
      <c r="B1808">
        <v>94</v>
      </c>
      <c r="C1808" t="s">
        <v>28</v>
      </c>
      <c r="D1808" t="s">
        <v>22</v>
      </c>
      <c r="E1808" t="s">
        <v>22</v>
      </c>
      <c r="F1808">
        <v>0</v>
      </c>
      <c r="G1808">
        <v>245</v>
      </c>
      <c r="H1808">
        <v>112</v>
      </c>
      <c r="I1808">
        <v>41.65</v>
      </c>
      <c r="J1808">
        <v>180.4</v>
      </c>
      <c r="K1808">
        <v>91</v>
      </c>
      <c r="L1808">
        <v>15.33</v>
      </c>
      <c r="M1808">
        <v>262.89999999999998</v>
      </c>
      <c r="N1808">
        <v>105</v>
      </c>
      <c r="O1808">
        <v>11.83</v>
      </c>
      <c r="P1808">
        <v>9.6999999999999993</v>
      </c>
      <c r="Q1808">
        <v>6</v>
      </c>
      <c r="R1808">
        <v>2.62</v>
      </c>
      <c r="S1808">
        <v>1</v>
      </c>
      <c r="T1808" t="s">
        <v>22</v>
      </c>
      <c r="U1808">
        <f t="shared" si="57"/>
        <v>0</v>
      </c>
      <c r="V1808">
        <f>IF(Table2[[#This Row],[international_plan]]="yes",1,0)</f>
        <v>0</v>
      </c>
      <c r="W1808">
        <f>IF(Table2[[#This Row],[voice_mail_plan]]="yes",1,0)</f>
        <v>0</v>
      </c>
      <c r="X1808" t="str">
        <f t="shared" si="56"/>
        <v>Medium</v>
      </c>
      <c r="Y1808" t="str">
        <f>IF(Table2[[#This Row],[total_intl_charge]] &gt; AVERAGE($R$2:$R$4245),"High","Low")</f>
        <v>Low</v>
      </c>
      <c r="Z1808" t="str">
        <f>IF(AND(G1808&gt;AVERAGE(train!$G$2:$G$4251),K1808&gt;AVERAGE(train!$K$2:$K$4251)),"High Day &amp; Eve",IF(AND(G1808&gt;AVERAGE(train!$G$2:$G$4251),K1808&lt;=AVERAGE(train!$K$2:$K$4251)),"High Day Only",IF(AND(G1808&lt;=AVERAGE(train!$G$2:$G$4251),K1808&gt;AVERAGE(train!$K$2:$K$4251)),"High Eve Only","Low Usage")))</f>
        <v>High Day Only</v>
      </c>
    </row>
    <row r="1809" spans="1:26">
      <c r="A1809" t="s">
        <v>64</v>
      </c>
      <c r="B1809">
        <v>46</v>
      </c>
      <c r="C1809" t="s">
        <v>25</v>
      </c>
      <c r="D1809" t="s">
        <v>22</v>
      </c>
      <c r="E1809" t="s">
        <v>22</v>
      </c>
      <c r="F1809">
        <v>0</v>
      </c>
      <c r="G1809">
        <v>196.7</v>
      </c>
      <c r="H1809">
        <v>85</v>
      </c>
      <c r="I1809">
        <v>33.44</v>
      </c>
      <c r="J1809">
        <v>205.9</v>
      </c>
      <c r="K1809">
        <v>74</v>
      </c>
      <c r="L1809">
        <v>17.5</v>
      </c>
      <c r="M1809">
        <v>216.6</v>
      </c>
      <c r="N1809">
        <v>112</v>
      </c>
      <c r="O1809">
        <v>9.75</v>
      </c>
      <c r="P1809">
        <v>11.2</v>
      </c>
      <c r="Q1809">
        <v>5</v>
      </c>
      <c r="R1809">
        <v>3.02</v>
      </c>
      <c r="S1809">
        <v>3</v>
      </c>
      <c r="T1809" t="s">
        <v>22</v>
      </c>
      <c r="U1809">
        <f t="shared" si="57"/>
        <v>0</v>
      </c>
      <c r="V1809">
        <f>IF(Table2[[#This Row],[international_plan]]="yes",1,0)</f>
        <v>0</v>
      </c>
      <c r="W1809">
        <f>IF(Table2[[#This Row],[voice_mail_plan]]="yes",1,0)</f>
        <v>0</v>
      </c>
      <c r="X1809" t="str">
        <f t="shared" si="56"/>
        <v>Low</v>
      </c>
      <c r="Y1809" t="str">
        <f>IF(Table2[[#This Row],[total_intl_charge]] &gt; AVERAGE($R$2:$R$4245),"High","Low")</f>
        <v>High</v>
      </c>
      <c r="Z1809" t="str">
        <f>IF(AND(G1809&gt;AVERAGE(train!$G$2:$G$4251),K1809&gt;AVERAGE(train!$K$2:$K$4251)),"High Day &amp; Eve",IF(AND(G1809&gt;AVERAGE(train!$G$2:$G$4251),K1809&lt;=AVERAGE(train!$K$2:$K$4251)),"High Day Only",IF(AND(G1809&lt;=AVERAGE(train!$G$2:$G$4251),K1809&gt;AVERAGE(train!$K$2:$K$4251)),"High Eve Only","Low Usage")))</f>
        <v>High Day Only</v>
      </c>
    </row>
    <row r="1810" spans="1:26">
      <c r="A1810" t="s">
        <v>35</v>
      </c>
      <c r="B1810">
        <v>73</v>
      </c>
      <c r="C1810" t="s">
        <v>25</v>
      </c>
      <c r="D1810" t="s">
        <v>22</v>
      </c>
      <c r="E1810" t="s">
        <v>23</v>
      </c>
      <c r="F1810">
        <v>26</v>
      </c>
      <c r="G1810">
        <v>131.19999999999999</v>
      </c>
      <c r="H1810">
        <v>98</v>
      </c>
      <c r="I1810">
        <v>22.3</v>
      </c>
      <c r="J1810">
        <v>106.5</v>
      </c>
      <c r="K1810">
        <v>97</v>
      </c>
      <c r="L1810">
        <v>9.0500000000000007</v>
      </c>
      <c r="M1810">
        <v>221.7</v>
      </c>
      <c r="N1810">
        <v>96</v>
      </c>
      <c r="O1810">
        <v>9.98</v>
      </c>
      <c r="P1810">
        <v>10.199999999999999</v>
      </c>
      <c r="Q1810">
        <v>6</v>
      </c>
      <c r="R1810">
        <v>2.75</v>
      </c>
      <c r="S1810">
        <v>2</v>
      </c>
      <c r="T1810" t="s">
        <v>22</v>
      </c>
      <c r="U1810">
        <f t="shared" si="57"/>
        <v>0</v>
      </c>
      <c r="V1810">
        <f>IF(Table2[[#This Row],[international_plan]]="yes",1,0)</f>
        <v>0</v>
      </c>
      <c r="W1810">
        <f>IF(Table2[[#This Row],[voice_mail_plan]]="yes",1,0)</f>
        <v>1</v>
      </c>
      <c r="X1810" t="str">
        <f t="shared" si="56"/>
        <v>Low</v>
      </c>
      <c r="Y1810" t="str">
        <f>IF(Table2[[#This Row],[total_intl_charge]] &gt; AVERAGE($R$2:$R$4245),"High","Low")</f>
        <v>Low</v>
      </c>
      <c r="Z1810" t="str">
        <f>IF(AND(G1810&gt;AVERAGE(train!$G$2:$G$4251),K1810&gt;AVERAGE(train!$K$2:$K$4251)),"High Day &amp; Eve",IF(AND(G1810&gt;AVERAGE(train!$G$2:$G$4251),K1810&lt;=AVERAGE(train!$K$2:$K$4251)),"High Day Only",IF(AND(G1810&lt;=AVERAGE(train!$G$2:$G$4251),K1810&gt;AVERAGE(train!$K$2:$K$4251)),"High Eve Only","Low Usage")))</f>
        <v>Low Usage</v>
      </c>
    </row>
    <row r="1811" spans="1:26">
      <c r="A1811" t="s">
        <v>74</v>
      </c>
      <c r="B1811">
        <v>146</v>
      </c>
      <c r="C1811" t="s">
        <v>25</v>
      </c>
      <c r="D1811" t="s">
        <v>22</v>
      </c>
      <c r="E1811" t="s">
        <v>23</v>
      </c>
      <c r="F1811">
        <v>23</v>
      </c>
      <c r="G1811">
        <v>149.6</v>
      </c>
      <c r="H1811">
        <v>96</v>
      </c>
      <c r="I1811">
        <v>25.43</v>
      </c>
      <c r="J1811">
        <v>239.8</v>
      </c>
      <c r="K1811">
        <v>124</v>
      </c>
      <c r="L1811">
        <v>20.38</v>
      </c>
      <c r="M1811">
        <v>293.5</v>
      </c>
      <c r="N1811">
        <v>135</v>
      </c>
      <c r="O1811">
        <v>13.21</v>
      </c>
      <c r="P1811">
        <v>7.4</v>
      </c>
      <c r="Q1811">
        <v>4</v>
      </c>
      <c r="R1811">
        <v>2</v>
      </c>
      <c r="S1811">
        <v>2</v>
      </c>
      <c r="T1811" t="s">
        <v>22</v>
      </c>
      <c r="U1811">
        <f t="shared" si="57"/>
        <v>0</v>
      </c>
      <c r="V1811">
        <f>IF(Table2[[#This Row],[international_plan]]="yes",1,0)</f>
        <v>0</v>
      </c>
      <c r="W1811">
        <f>IF(Table2[[#This Row],[voice_mail_plan]]="yes",1,0)</f>
        <v>1</v>
      </c>
      <c r="X1811" t="str">
        <f t="shared" si="56"/>
        <v>Very High</v>
      </c>
      <c r="Y1811" t="str">
        <f>IF(Table2[[#This Row],[total_intl_charge]] &gt; AVERAGE($R$2:$R$4245),"High","Low")</f>
        <v>Low</v>
      </c>
      <c r="Z1811" t="str">
        <f>IF(AND(G1811&gt;AVERAGE(train!$G$2:$G$4251),K1811&gt;AVERAGE(train!$K$2:$K$4251)),"High Day &amp; Eve",IF(AND(G1811&gt;AVERAGE(train!$G$2:$G$4251),K1811&lt;=AVERAGE(train!$K$2:$K$4251)),"High Day Only",IF(AND(G1811&lt;=AVERAGE(train!$G$2:$G$4251),K1811&gt;AVERAGE(train!$K$2:$K$4251)),"High Eve Only","Low Usage")))</f>
        <v>High Eve Only</v>
      </c>
    </row>
    <row r="1812" spans="1:26">
      <c r="A1812" t="s">
        <v>61</v>
      </c>
      <c r="B1812">
        <v>93</v>
      </c>
      <c r="C1812" t="s">
        <v>21</v>
      </c>
      <c r="D1812" t="s">
        <v>22</v>
      </c>
      <c r="E1812" t="s">
        <v>22</v>
      </c>
      <c r="F1812">
        <v>0</v>
      </c>
      <c r="G1812">
        <v>239.8</v>
      </c>
      <c r="H1812">
        <v>70</v>
      </c>
      <c r="I1812">
        <v>40.770000000000003</v>
      </c>
      <c r="J1812">
        <v>251.8</v>
      </c>
      <c r="K1812">
        <v>99</v>
      </c>
      <c r="L1812">
        <v>21.4</v>
      </c>
      <c r="M1812">
        <v>168.6</v>
      </c>
      <c r="N1812">
        <v>112</v>
      </c>
      <c r="O1812">
        <v>7.59</v>
      </c>
      <c r="P1812">
        <v>10.9</v>
      </c>
      <c r="Q1812">
        <v>10</v>
      </c>
      <c r="R1812">
        <v>2.94</v>
      </c>
      <c r="S1812">
        <v>1</v>
      </c>
      <c r="T1812" t="s">
        <v>22</v>
      </c>
      <c r="U1812">
        <f t="shared" si="57"/>
        <v>0</v>
      </c>
      <c r="V1812">
        <f>IF(Table2[[#This Row],[international_plan]]="yes",1,0)</f>
        <v>0</v>
      </c>
      <c r="W1812">
        <f>IF(Table2[[#This Row],[voice_mail_plan]]="yes",1,0)</f>
        <v>0</v>
      </c>
      <c r="X1812" t="str">
        <f t="shared" si="56"/>
        <v>Medium</v>
      </c>
      <c r="Y1812" t="str">
        <f>IF(Table2[[#This Row],[total_intl_charge]] &gt; AVERAGE($R$2:$R$4245),"High","Low")</f>
        <v>High</v>
      </c>
      <c r="Z1812" t="str">
        <f>IF(AND(G1812&gt;AVERAGE(train!$G$2:$G$4251),K1812&gt;AVERAGE(train!$K$2:$K$4251)),"High Day &amp; Eve",IF(AND(G1812&gt;AVERAGE(train!$G$2:$G$4251),K1812&lt;=AVERAGE(train!$K$2:$K$4251)),"High Day Only",IF(AND(G1812&lt;=AVERAGE(train!$G$2:$G$4251),K1812&gt;AVERAGE(train!$K$2:$K$4251)),"High Eve Only","Low Usage")))</f>
        <v>High Day Only</v>
      </c>
    </row>
    <row r="1813" spans="1:26">
      <c r="A1813" t="s">
        <v>20</v>
      </c>
      <c r="B1813">
        <v>52</v>
      </c>
      <c r="C1813" t="s">
        <v>25</v>
      </c>
      <c r="D1813" t="s">
        <v>22</v>
      </c>
      <c r="E1813" t="s">
        <v>23</v>
      </c>
      <c r="F1813">
        <v>31</v>
      </c>
      <c r="G1813">
        <v>142.1</v>
      </c>
      <c r="H1813">
        <v>77</v>
      </c>
      <c r="I1813">
        <v>24.16</v>
      </c>
      <c r="J1813">
        <v>193</v>
      </c>
      <c r="K1813">
        <v>97</v>
      </c>
      <c r="L1813">
        <v>16.41</v>
      </c>
      <c r="M1813">
        <v>253.4</v>
      </c>
      <c r="N1813">
        <v>88</v>
      </c>
      <c r="O1813">
        <v>11.4</v>
      </c>
      <c r="P1813">
        <v>11</v>
      </c>
      <c r="Q1813">
        <v>4</v>
      </c>
      <c r="R1813">
        <v>2.97</v>
      </c>
      <c r="S1813">
        <v>1</v>
      </c>
      <c r="T1813" t="s">
        <v>22</v>
      </c>
      <c r="U1813">
        <f t="shared" si="57"/>
        <v>0</v>
      </c>
      <c r="V1813">
        <f>IF(Table2[[#This Row],[international_plan]]="yes",1,0)</f>
        <v>0</v>
      </c>
      <c r="W1813">
        <f>IF(Table2[[#This Row],[voice_mail_plan]]="yes",1,0)</f>
        <v>1</v>
      </c>
      <c r="X1813" t="str">
        <f t="shared" si="56"/>
        <v>Low</v>
      </c>
      <c r="Y1813" t="str">
        <f>IF(Table2[[#This Row],[total_intl_charge]] &gt; AVERAGE($R$2:$R$4245),"High","Low")</f>
        <v>High</v>
      </c>
      <c r="Z1813" t="str">
        <f>IF(AND(G1813&gt;AVERAGE(train!$G$2:$G$4251),K1813&gt;AVERAGE(train!$K$2:$K$4251)),"High Day &amp; Eve",IF(AND(G1813&gt;AVERAGE(train!$G$2:$G$4251),K1813&lt;=AVERAGE(train!$K$2:$K$4251)),"High Day Only",IF(AND(G1813&lt;=AVERAGE(train!$G$2:$G$4251),K1813&gt;AVERAGE(train!$K$2:$K$4251)),"High Eve Only","Low Usage")))</f>
        <v>Low Usage</v>
      </c>
    </row>
    <row r="1814" spans="1:26">
      <c r="A1814" t="s">
        <v>60</v>
      </c>
      <c r="B1814">
        <v>129</v>
      </c>
      <c r="C1814" t="s">
        <v>28</v>
      </c>
      <c r="D1814" t="s">
        <v>22</v>
      </c>
      <c r="E1814" t="s">
        <v>23</v>
      </c>
      <c r="F1814">
        <v>31</v>
      </c>
      <c r="G1814">
        <v>193</v>
      </c>
      <c r="H1814">
        <v>99</v>
      </c>
      <c r="I1814">
        <v>32.81</v>
      </c>
      <c r="J1814">
        <v>224.8</v>
      </c>
      <c r="K1814">
        <v>87</v>
      </c>
      <c r="L1814">
        <v>19.11</v>
      </c>
      <c r="M1814">
        <v>197.6</v>
      </c>
      <c r="N1814">
        <v>91</v>
      </c>
      <c r="O1814">
        <v>8.89</v>
      </c>
      <c r="P1814">
        <v>10.3</v>
      </c>
      <c r="Q1814">
        <v>8</v>
      </c>
      <c r="R1814">
        <v>2.78</v>
      </c>
      <c r="S1814">
        <v>2</v>
      </c>
      <c r="T1814" t="s">
        <v>22</v>
      </c>
      <c r="U1814">
        <f t="shared" si="57"/>
        <v>0</v>
      </c>
      <c r="V1814">
        <f>IF(Table2[[#This Row],[international_plan]]="yes",1,0)</f>
        <v>0</v>
      </c>
      <c r="W1814">
        <f>IF(Table2[[#This Row],[voice_mail_plan]]="yes",1,0)</f>
        <v>1</v>
      </c>
      <c r="X1814" t="str">
        <f t="shared" si="56"/>
        <v>Very High</v>
      </c>
      <c r="Y1814" t="str">
        <f>IF(Table2[[#This Row],[total_intl_charge]] &gt; AVERAGE($R$2:$R$4245),"High","Low")</f>
        <v>High</v>
      </c>
      <c r="Z1814" t="str">
        <f>IF(AND(G1814&gt;AVERAGE(train!$G$2:$G$4251),K1814&gt;AVERAGE(train!$K$2:$K$4251)),"High Day &amp; Eve",IF(AND(G1814&gt;AVERAGE(train!$G$2:$G$4251),K1814&lt;=AVERAGE(train!$K$2:$K$4251)),"High Day Only",IF(AND(G1814&lt;=AVERAGE(train!$G$2:$G$4251),K1814&gt;AVERAGE(train!$K$2:$K$4251)),"High Eve Only","Low Usage")))</f>
        <v>High Day Only</v>
      </c>
    </row>
    <row r="1815" spans="1:26">
      <c r="A1815" t="s">
        <v>74</v>
      </c>
      <c r="B1815">
        <v>94</v>
      </c>
      <c r="C1815" t="s">
        <v>21</v>
      </c>
      <c r="D1815" t="s">
        <v>22</v>
      </c>
      <c r="E1815" t="s">
        <v>22</v>
      </c>
      <c r="F1815">
        <v>0</v>
      </c>
      <c r="G1815">
        <v>206.1</v>
      </c>
      <c r="H1815">
        <v>49</v>
      </c>
      <c r="I1815">
        <v>35.04</v>
      </c>
      <c r="J1815">
        <v>224.6</v>
      </c>
      <c r="K1815">
        <v>115</v>
      </c>
      <c r="L1815">
        <v>19.09</v>
      </c>
      <c r="M1815">
        <v>256.7</v>
      </c>
      <c r="N1815">
        <v>74</v>
      </c>
      <c r="O1815">
        <v>11.55</v>
      </c>
      <c r="P1815">
        <v>13</v>
      </c>
      <c r="Q1815">
        <v>1</v>
      </c>
      <c r="R1815">
        <v>3.51</v>
      </c>
      <c r="S1815">
        <v>1</v>
      </c>
      <c r="T1815" t="s">
        <v>22</v>
      </c>
      <c r="U1815">
        <f t="shared" si="57"/>
        <v>0</v>
      </c>
      <c r="V1815">
        <f>IF(Table2[[#This Row],[international_plan]]="yes",1,0)</f>
        <v>0</v>
      </c>
      <c r="W1815">
        <f>IF(Table2[[#This Row],[voice_mail_plan]]="yes",1,0)</f>
        <v>0</v>
      </c>
      <c r="X1815" t="str">
        <f t="shared" si="56"/>
        <v>Medium</v>
      </c>
      <c r="Y1815" t="str">
        <f>IF(Table2[[#This Row],[total_intl_charge]] &gt; AVERAGE($R$2:$R$4245),"High","Low")</f>
        <v>High</v>
      </c>
      <c r="Z1815" t="str">
        <f>IF(AND(G1815&gt;AVERAGE(train!$G$2:$G$4251),K1815&gt;AVERAGE(train!$K$2:$K$4251)),"High Day &amp; Eve",IF(AND(G1815&gt;AVERAGE(train!$G$2:$G$4251),K1815&lt;=AVERAGE(train!$K$2:$K$4251)),"High Day Only",IF(AND(G1815&lt;=AVERAGE(train!$G$2:$G$4251),K1815&gt;AVERAGE(train!$K$2:$K$4251)),"High Eve Only","Low Usage")))</f>
        <v>High Day &amp; Eve</v>
      </c>
    </row>
    <row r="1816" spans="1:26">
      <c r="A1816" t="s">
        <v>68</v>
      </c>
      <c r="B1816">
        <v>100</v>
      </c>
      <c r="C1816" t="s">
        <v>21</v>
      </c>
      <c r="D1816" t="s">
        <v>22</v>
      </c>
      <c r="E1816" t="s">
        <v>22</v>
      </c>
      <c r="F1816">
        <v>0</v>
      </c>
      <c r="G1816">
        <v>160.30000000000001</v>
      </c>
      <c r="H1816">
        <v>138</v>
      </c>
      <c r="I1816">
        <v>27.25</v>
      </c>
      <c r="J1816">
        <v>221.3</v>
      </c>
      <c r="K1816">
        <v>92</v>
      </c>
      <c r="L1816">
        <v>18.809999999999999</v>
      </c>
      <c r="M1816">
        <v>150.4</v>
      </c>
      <c r="N1816">
        <v>120</v>
      </c>
      <c r="O1816">
        <v>6.77</v>
      </c>
      <c r="P1816">
        <v>11.2</v>
      </c>
      <c r="Q1816">
        <v>2</v>
      </c>
      <c r="R1816">
        <v>3.02</v>
      </c>
      <c r="S1816">
        <v>0</v>
      </c>
      <c r="T1816" t="s">
        <v>22</v>
      </c>
      <c r="U1816">
        <f t="shared" si="57"/>
        <v>0</v>
      </c>
      <c r="V1816">
        <f>IF(Table2[[#This Row],[international_plan]]="yes",1,0)</f>
        <v>0</v>
      </c>
      <c r="W1816">
        <f>IF(Table2[[#This Row],[voice_mail_plan]]="yes",1,0)</f>
        <v>0</v>
      </c>
      <c r="X1816" t="str">
        <f t="shared" si="56"/>
        <v>Medium</v>
      </c>
      <c r="Y1816" t="str">
        <f>IF(Table2[[#This Row],[total_intl_charge]] &gt; AVERAGE($R$2:$R$4245),"High","Low")</f>
        <v>High</v>
      </c>
      <c r="Z1816" t="str">
        <f>IF(AND(G1816&gt;AVERAGE(train!$G$2:$G$4251),K1816&gt;AVERAGE(train!$K$2:$K$4251)),"High Day &amp; Eve",IF(AND(G1816&gt;AVERAGE(train!$G$2:$G$4251),K1816&lt;=AVERAGE(train!$K$2:$K$4251)),"High Day Only",IF(AND(G1816&lt;=AVERAGE(train!$G$2:$G$4251),K1816&gt;AVERAGE(train!$K$2:$K$4251)),"High Eve Only","Low Usage")))</f>
        <v>Low Usage</v>
      </c>
    </row>
    <row r="1817" spans="1:26">
      <c r="A1817" t="s">
        <v>31</v>
      </c>
      <c r="B1817">
        <v>43</v>
      </c>
      <c r="C1817" t="s">
        <v>21</v>
      </c>
      <c r="D1817" t="s">
        <v>22</v>
      </c>
      <c r="E1817" t="s">
        <v>22</v>
      </c>
      <c r="F1817">
        <v>0</v>
      </c>
      <c r="G1817">
        <v>199.9</v>
      </c>
      <c r="H1817">
        <v>108</v>
      </c>
      <c r="I1817">
        <v>33.979999999999997</v>
      </c>
      <c r="J1817">
        <v>288.39999999999998</v>
      </c>
      <c r="K1817">
        <v>80</v>
      </c>
      <c r="L1817">
        <v>24.51</v>
      </c>
      <c r="M1817">
        <v>180.6</v>
      </c>
      <c r="N1817">
        <v>103</v>
      </c>
      <c r="O1817">
        <v>8.1300000000000008</v>
      </c>
      <c r="P1817">
        <v>11.3</v>
      </c>
      <c r="Q1817">
        <v>7</v>
      </c>
      <c r="R1817">
        <v>3.05</v>
      </c>
      <c r="S1817">
        <v>1</v>
      </c>
      <c r="T1817" t="s">
        <v>22</v>
      </c>
      <c r="U1817">
        <f t="shared" si="57"/>
        <v>0</v>
      </c>
      <c r="V1817">
        <f>IF(Table2[[#This Row],[international_plan]]="yes",1,0)</f>
        <v>0</v>
      </c>
      <c r="W1817">
        <f>IF(Table2[[#This Row],[voice_mail_plan]]="yes",1,0)</f>
        <v>0</v>
      </c>
      <c r="X1817" t="str">
        <f t="shared" si="56"/>
        <v>Low</v>
      </c>
      <c r="Y1817" t="str">
        <f>IF(Table2[[#This Row],[total_intl_charge]] &gt; AVERAGE($R$2:$R$4245),"High","Low")</f>
        <v>High</v>
      </c>
      <c r="Z1817" t="str">
        <f>IF(AND(G1817&gt;AVERAGE(train!$G$2:$G$4251),K1817&gt;AVERAGE(train!$K$2:$K$4251)),"High Day &amp; Eve",IF(AND(G1817&gt;AVERAGE(train!$G$2:$G$4251),K1817&lt;=AVERAGE(train!$K$2:$K$4251)),"High Day Only",IF(AND(G1817&lt;=AVERAGE(train!$G$2:$G$4251),K1817&gt;AVERAGE(train!$K$2:$K$4251)),"High Eve Only","Low Usage")))</f>
        <v>High Day Only</v>
      </c>
    </row>
    <row r="1818" spans="1:26">
      <c r="A1818" t="s">
        <v>46</v>
      </c>
      <c r="B1818">
        <v>130</v>
      </c>
      <c r="C1818" t="s">
        <v>21</v>
      </c>
      <c r="D1818" t="s">
        <v>22</v>
      </c>
      <c r="E1818" t="s">
        <v>22</v>
      </c>
      <c r="F1818">
        <v>0</v>
      </c>
      <c r="G1818">
        <v>213.1</v>
      </c>
      <c r="H1818">
        <v>105</v>
      </c>
      <c r="I1818">
        <v>36.229999999999997</v>
      </c>
      <c r="J1818">
        <v>206.2</v>
      </c>
      <c r="K1818">
        <v>108</v>
      </c>
      <c r="L1818">
        <v>17.53</v>
      </c>
      <c r="M1818">
        <v>163.4</v>
      </c>
      <c r="N1818">
        <v>93</v>
      </c>
      <c r="O1818">
        <v>7.35</v>
      </c>
      <c r="P1818">
        <v>8.9</v>
      </c>
      <c r="Q1818">
        <v>3</v>
      </c>
      <c r="R1818">
        <v>2.4</v>
      </c>
      <c r="S1818">
        <v>0</v>
      </c>
      <c r="T1818" t="s">
        <v>22</v>
      </c>
      <c r="U1818">
        <f t="shared" si="57"/>
        <v>0</v>
      </c>
      <c r="V1818">
        <f>IF(Table2[[#This Row],[international_plan]]="yes",1,0)</f>
        <v>0</v>
      </c>
      <c r="W1818">
        <f>IF(Table2[[#This Row],[voice_mail_plan]]="yes",1,0)</f>
        <v>0</v>
      </c>
      <c r="X1818" t="str">
        <f t="shared" si="56"/>
        <v>Very High</v>
      </c>
      <c r="Y1818" t="str">
        <f>IF(Table2[[#This Row],[total_intl_charge]] &gt; AVERAGE($R$2:$R$4245),"High","Low")</f>
        <v>Low</v>
      </c>
      <c r="Z1818" t="str">
        <f>IF(AND(G1818&gt;AVERAGE(train!$G$2:$G$4251),K1818&gt;AVERAGE(train!$K$2:$K$4251)),"High Day &amp; Eve",IF(AND(G1818&gt;AVERAGE(train!$G$2:$G$4251),K1818&lt;=AVERAGE(train!$K$2:$K$4251)),"High Day Only",IF(AND(G1818&lt;=AVERAGE(train!$G$2:$G$4251),K1818&gt;AVERAGE(train!$K$2:$K$4251)),"High Eve Only","Low Usage")))</f>
        <v>High Day &amp; Eve</v>
      </c>
    </row>
    <row r="1819" spans="1:26">
      <c r="A1819" t="s">
        <v>44</v>
      </c>
      <c r="B1819">
        <v>124</v>
      </c>
      <c r="C1819" t="s">
        <v>21</v>
      </c>
      <c r="D1819" t="s">
        <v>22</v>
      </c>
      <c r="E1819" t="s">
        <v>22</v>
      </c>
      <c r="F1819">
        <v>0</v>
      </c>
      <c r="G1819">
        <v>178.3</v>
      </c>
      <c r="H1819">
        <v>102</v>
      </c>
      <c r="I1819">
        <v>30.31</v>
      </c>
      <c r="J1819">
        <v>235</v>
      </c>
      <c r="K1819">
        <v>120</v>
      </c>
      <c r="L1819">
        <v>19.98</v>
      </c>
      <c r="M1819">
        <v>239.7</v>
      </c>
      <c r="N1819">
        <v>119</v>
      </c>
      <c r="O1819">
        <v>10.79</v>
      </c>
      <c r="P1819">
        <v>10.9</v>
      </c>
      <c r="Q1819">
        <v>1</v>
      </c>
      <c r="R1819">
        <v>2.94</v>
      </c>
      <c r="S1819">
        <v>3</v>
      </c>
      <c r="T1819" t="s">
        <v>22</v>
      </c>
      <c r="U1819">
        <f t="shared" si="57"/>
        <v>0</v>
      </c>
      <c r="V1819">
        <f>IF(Table2[[#This Row],[international_plan]]="yes",1,0)</f>
        <v>0</v>
      </c>
      <c r="W1819">
        <f>IF(Table2[[#This Row],[voice_mail_plan]]="yes",1,0)</f>
        <v>0</v>
      </c>
      <c r="X1819" t="str">
        <f t="shared" si="56"/>
        <v>High</v>
      </c>
      <c r="Y1819" t="str">
        <f>IF(Table2[[#This Row],[total_intl_charge]] &gt; AVERAGE($R$2:$R$4245),"High","Low")</f>
        <v>High</v>
      </c>
      <c r="Z1819" t="str">
        <f>IF(AND(G1819&gt;AVERAGE(train!$G$2:$G$4251),K1819&gt;AVERAGE(train!$K$2:$K$4251)),"High Day &amp; Eve",IF(AND(G1819&gt;AVERAGE(train!$G$2:$G$4251),K1819&lt;=AVERAGE(train!$K$2:$K$4251)),"High Day Only",IF(AND(G1819&lt;=AVERAGE(train!$G$2:$G$4251),K1819&gt;AVERAGE(train!$K$2:$K$4251)),"High Eve Only","Low Usage")))</f>
        <v>High Eve Only</v>
      </c>
    </row>
    <row r="1820" spans="1:26">
      <c r="A1820" t="s">
        <v>38</v>
      </c>
      <c r="B1820">
        <v>92</v>
      </c>
      <c r="C1820" t="s">
        <v>28</v>
      </c>
      <c r="D1820" t="s">
        <v>23</v>
      </c>
      <c r="E1820" t="s">
        <v>22</v>
      </c>
      <c r="F1820">
        <v>0</v>
      </c>
      <c r="G1820">
        <v>252.3</v>
      </c>
      <c r="H1820">
        <v>120</v>
      </c>
      <c r="I1820">
        <v>42.89</v>
      </c>
      <c r="J1820">
        <v>207</v>
      </c>
      <c r="K1820">
        <v>112</v>
      </c>
      <c r="L1820">
        <v>17.600000000000001</v>
      </c>
      <c r="M1820">
        <v>284.60000000000002</v>
      </c>
      <c r="N1820">
        <v>95</v>
      </c>
      <c r="O1820">
        <v>12.81</v>
      </c>
      <c r="P1820">
        <v>12</v>
      </c>
      <c r="Q1820">
        <v>5</v>
      </c>
      <c r="R1820">
        <v>3.24</v>
      </c>
      <c r="S1820">
        <v>3</v>
      </c>
      <c r="T1820" t="s">
        <v>23</v>
      </c>
      <c r="U1820">
        <f t="shared" si="57"/>
        <v>1</v>
      </c>
      <c r="V1820">
        <f>IF(Table2[[#This Row],[international_plan]]="yes",1,0)</f>
        <v>1</v>
      </c>
      <c r="W1820">
        <f>IF(Table2[[#This Row],[voice_mail_plan]]="yes",1,0)</f>
        <v>0</v>
      </c>
      <c r="X1820" t="str">
        <f t="shared" si="56"/>
        <v>Medium</v>
      </c>
      <c r="Y1820" t="str">
        <f>IF(Table2[[#This Row],[total_intl_charge]] &gt; AVERAGE($R$2:$R$4245),"High","Low")</f>
        <v>High</v>
      </c>
      <c r="Z1820" t="str">
        <f>IF(AND(G1820&gt;AVERAGE(train!$G$2:$G$4251),K1820&gt;AVERAGE(train!$K$2:$K$4251)),"High Day &amp; Eve",IF(AND(G1820&gt;AVERAGE(train!$G$2:$G$4251),K1820&lt;=AVERAGE(train!$K$2:$K$4251)),"High Day Only",IF(AND(G1820&lt;=AVERAGE(train!$G$2:$G$4251),K1820&gt;AVERAGE(train!$K$2:$K$4251)),"High Eve Only","Low Usage")))</f>
        <v>High Day &amp; Eve</v>
      </c>
    </row>
    <row r="1821" spans="1:26">
      <c r="A1821" t="s">
        <v>64</v>
      </c>
      <c r="B1821">
        <v>48</v>
      </c>
      <c r="C1821" t="s">
        <v>21</v>
      </c>
      <c r="D1821" t="s">
        <v>22</v>
      </c>
      <c r="E1821" t="s">
        <v>22</v>
      </c>
      <c r="F1821">
        <v>0</v>
      </c>
      <c r="G1821">
        <v>197.7</v>
      </c>
      <c r="H1821">
        <v>64</v>
      </c>
      <c r="I1821">
        <v>33.61</v>
      </c>
      <c r="J1821">
        <v>136.69999999999999</v>
      </c>
      <c r="K1821">
        <v>126</v>
      </c>
      <c r="L1821">
        <v>11.62</v>
      </c>
      <c r="M1821">
        <v>244.4</v>
      </c>
      <c r="N1821">
        <v>81</v>
      </c>
      <c r="O1821">
        <v>11</v>
      </c>
      <c r="P1821">
        <v>13.2</v>
      </c>
      <c r="Q1821">
        <v>5</v>
      </c>
      <c r="R1821">
        <v>3.56</v>
      </c>
      <c r="S1821">
        <v>4</v>
      </c>
      <c r="T1821" t="s">
        <v>22</v>
      </c>
      <c r="U1821">
        <f t="shared" si="57"/>
        <v>0</v>
      </c>
      <c r="V1821">
        <f>IF(Table2[[#This Row],[international_plan]]="yes",1,0)</f>
        <v>0</v>
      </c>
      <c r="W1821">
        <f>IF(Table2[[#This Row],[voice_mail_plan]]="yes",1,0)</f>
        <v>0</v>
      </c>
      <c r="X1821" t="str">
        <f t="shared" si="56"/>
        <v>Low</v>
      </c>
      <c r="Y1821" t="str">
        <f>IF(Table2[[#This Row],[total_intl_charge]] &gt; AVERAGE($R$2:$R$4245),"High","Low")</f>
        <v>High</v>
      </c>
      <c r="Z1821" t="str">
        <f>IF(AND(G1821&gt;AVERAGE(train!$G$2:$G$4251),K1821&gt;AVERAGE(train!$K$2:$K$4251)),"High Day &amp; Eve",IF(AND(G1821&gt;AVERAGE(train!$G$2:$G$4251),K1821&lt;=AVERAGE(train!$K$2:$K$4251)),"High Day Only",IF(AND(G1821&lt;=AVERAGE(train!$G$2:$G$4251),K1821&gt;AVERAGE(train!$K$2:$K$4251)),"High Eve Only","Low Usage")))</f>
        <v>High Day &amp; Eve</v>
      </c>
    </row>
    <row r="1822" spans="1:26">
      <c r="A1822" t="s">
        <v>20</v>
      </c>
      <c r="B1822">
        <v>98</v>
      </c>
      <c r="C1822" t="s">
        <v>28</v>
      </c>
      <c r="D1822" t="s">
        <v>22</v>
      </c>
      <c r="E1822" t="s">
        <v>23</v>
      </c>
      <c r="F1822">
        <v>29</v>
      </c>
      <c r="G1822">
        <v>111.1</v>
      </c>
      <c r="H1822">
        <v>105</v>
      </c>
      <c r="I1822">
        <v>18.89</v>
      </c>
      <c r="J1822">
        <v>217.9</v>
      </c>
      <c r="K1822">
        <v>101</v>
      </c>
      <c r="L1822">
        <v>18.52</v>
      </c>
      <c r="M1822">
        <v>248.1</v>
      </c>
      <c r="N1822">
        <v>108</v>
      </c>
      <c r="O1822">
        <v>11.16</v>
      </c>
      <c r="P1822">
        <v>6.6</v>
      </c>
      <c r="Q1822">
        <v>3</v>
      </c>
      <c r="R1822">
        <v>1.78</v>
      </c>
      <c r="S1822">
        <v>2</v>
      </c>
      <c r="T1822" t="s">
        <v>22</v>
      </c>
      <c r="U1822">
        <f t="shared" si="57"/>
        <v>0</v>
      </c>
      <c r="V1822">
        <f>IF(Table2[[#This Row],[international_plan]]="yes",1,0)</f>
        <v>0</v>
      </c>
      <c r="W1822">
        <f>IF(Table2[[#This Row],[voice_mail_plan]]="yes",1,0)</f>
        <v>1</v>
      </c>
      <c r="X1822" t="str">
        <f t="shared" si="56"/>
        <v>Medium</v>
      </c>
      <c r="Y1822" t="str">
        <f>IF(Table2[[#This Row],[total_intl_charge]] &gt; AVERAGE($R$2:$R$4245),"High","Low")</f>
        <v>Low</v>
      </c>
      <c r="Z1822" t="str">
        <f>IF(AND(G1822&gt;AVERAGE(train!$G$2:$G$4251),K1822&gt;AVERAGE(train!$K$2:$K$4251)),"High Day &amp; Eve",IF(AND(G1822&gt;AVERAGE(train!$G$2:$G$4251),K1822&lt;=AVERAGE(train!$K$2:$K$4251)),"High Day Only",IF(AND(G1822&lt;=AVERAGE(train!$G$2:$G$4251),K1822&gt;AVERAGE(train!$K$2:$K$4251)),"High Eve Only","Low Usage")))</f>
        <v>High Eve Only</v>
      </c>
    </row>
    <row r="1823" spans="1:26">
      <c r="A1823" t="s">
        <v>35</v>
      </c>
      <c r="B1823">
        <v>100</v>
      </c>
      <c r="C1823" t="s">
        <v>21</v>
      </c>
      <c r="D1823" t="s">
        <v>22</v>
      </c>
      <c r="E1823" t="s">
        <v>22</v>
      </c>
      <c r="F1823">
        <v>0</v>
      </c>
      <c r="G1823">
        <v>96.5</v>
      </c>
      <c r="H1823">
        <v>86</v>
      </c>
      <c r="I1823">
        <v>16.41</v>
      </c>
      <c r="J1823">
        <v>210.2</v>
      </c>
      <c r="K1823">
        <v>133</v>
      </c>
      <c r="L1823">
        <v>17.87</v>
      </c>
      <c r="M1823">
        <v>146.4</v>
      </c>
      <c r="N1823">
        <v>106</v>
      </c>
      <c r="O1823">
        <v>6.59</v>
      </c>
      <c r="P1823">
        <v>12.5</v>
      </c>
      <c r="Q1823">
        <v>3</v>
      </c>
      <c r="R1823">
        <v>3.38</v>
      </c>
      <c r="S1823">
        <v>1</v>
      </c>
      <c r="T1823" t="s">
        <v>23</v>
      </c>
      <c r="U1823">
        <f t="shared" si="57"/>
        <v>1</v>
      </c>
      <c r="V1823">
        <f>IF(Table2[[#This Row],[international_plan]]="yes",1,0)</f>
        <v>0</v>
      </c>
      <c r="W1823">
        <f>IF(Table2[[#This Row],[voice_mail_plan]]="yes",1,0)</f>
        <v>0</v>
      </c>
      <c r="X1823" t="str">
        <f t="shared" si="56"/>
        <v>Medium</v>
      </c>
      <c r="Y1823" t="str">
        <f>IF(Table2[[#This Row],[total_intl_charge]] &gt; AVERAGE($R$2:$R$4245),"High","Low")</f>
        <v>High</v>
      </c>
      <c r="Z1823" t="str">
        <f>IF(AND(G1823&gt;AVERAGE(train!$G$2:$G$4251),K1823&gt;AVERAGE(train!$K$2:$K$4251)),"High Day &amp; Eve",IF(AND(G1823&gt;AVERAGE(train!$G$2:$G$4251),K1823&lt;=AVERAGE(train!$K$2:$K$4251)),"High Day Only",IF(AND(G1823&lt;=AVERAGE(train!$G$2:$G$4251),K1823&gt;AVERAGE(train!$K$2:$K$4251)),"High Eve Only","Low Usage")))</f>
        <v>High Eve Only</v>
      </c>
    </row>
    <row r="1824" spans="1:26">
      <c r="A1824" t="s">
        <v>38</v>
      </c>
      <c r="B1824">
        <v>164</v>
      </c>
      <c r="C1824" t="s">
        <v>21</v>
      </c>
      <c r="D1824" t="s">
        <v>22</v>
      </c>
      <c r="E1824" t="s">
        <v>22</v>
      </c>
      <c r="F1824">
        <v>0</v>
      </c>
      <c r="G1824">
        <v>123.3</v>
      </c>
      <c r="H1824">
        <v>78</v>
      </c>
      <c r="I1824">
        <v>20.96</v>
      </c>
      <c r="J1824">
        <v>170</v>
      </c>
      <c r="K1824">
        <v>85</v>
      </c>
      <c r="L1824">
        <v>14.45</v>
      </c>
      <c r="M1824">
        <v>165.9</v>
      </c>
      <c r="N1824">
        <v>78</v>
      </c>
      <c r="O1824">
        <v>7.47</v>
      </c>
      <c r="P1824">
        <v>12.7</v>
      </c>
      <c r="Q1824">
        <v>2</v>
      </c>
      <c r="R1824">
        <v>3.43</v>
      </c>
      <c r="S1824">
        <v>1</v>
      </c>
      <c r="T1824" t="s">
        <v>22</v>
      </c>
      <c r="U1824">
        <f t="shared" si="57"/>
        <v>0</v>
      </c>
      <c r="V1824">
        <f>IF(Table2[[#This Row],[international_plan]]="yes",1,0)</f>
        <v>0</v>
      </c>
      <c r="W1824">
        <f>IF(Table2[[#This Row],[voice_mail_plan]]="yes",1,0)</f>
        <v>0</v>
      </c>
      <c r="X1824" t="str">
        <f t="shared" si="56"/>
        <v>Very High</v>
      </c>
      <c r="Y1824" t="str">
        <f>IF(Table2[[#This Row],[total_intl_charge]] &gt; AVERAGE($R$2:$R$4245),"High","Low")</f>
        <v>High</v>
      </c>
      <c r="Z1824" t="str">
        <f>IF(AND(G1824&gt;AVERAGE(train!$G$2:$G$4251),K1824&gt;AVERAGE(train!$K$2:$K$4251)),"High Day &amp; Eve",IF(AND(G1824&gt;AVERAGE(train!$G$2:$G$4251),K1824&lt;=AVERAGE(train!$K$2:$K$4251)),"High Day Only",IF(AND(G1824&lt;=AVERAGE(train!$G$2:$G$4251),K1824&gt;AVERAGE(train!$K$2:$K$4251)),"High Eve Only","Low Usage")))</f>
        <v>Low Usage</v>
      </c>
    </row>
    <row r="1825" spans="1:26">
      <c r="A1825" t="s">
        <v>61</v>
      </c>
      <c r="B1825">
        <v>105</v>
      </c>
      <c r="C1825" t="s">
        <v>21</v>
      </c>
      <c r="D1825" t="s">
        <v>22</v>
      </c>
      <c r="E1825" t="s">
        <v>22</v>
      </c>
      <c r="F1825">
        <v>0</v>
      </c>
      <c r="G1825">
        <v>193.7</v>
      </c>
      <c r="H1825">
        <v>108</v>
      </c>
      <c r="I1825">
        <v>32.93</v>
      </c>
      <c r="J1825">
        <v>183.2</v>
      </c>
      <c r="K1825">
        <v>124</v>
      </c>
      <c r="L1825">
        <v>15.57</v>
      </c>
      <c r="M1825">
        <v>293.7</v>
      </c>
      <c r="N1825">
        <v>72</v>
      </c>
      <c r="O1825">
        <v>13.22</v>
      </c>
      <c r="P1825">
        <v>10.8</v>
      </c>
      <c r="Q1825">
        <v>5</v>
      </c>
      <c r="R1825">
        <v>2.92</v>
      </c>
      <c r="S1825">
        <v>1</v>
      </c>
      <c r="T1825" t="s">
        <v>22</v>
      </c>
      <c r="U1825">
        <f t="shared" si="57"/>
        <v>0</v>
      </c>
      <c r="V1825">
        <f>IF(Table2[[#This Row],[international_plan]]="yes",1,0)</f>
        <v>0</v>
      </c>
      <c r="W1825">
        <f>IF(Table2[[#This Row],[voice_mail_plan]]="yes",1,0)</f>
        <v>0</v>
      </c>
      <c r="X1825" t="str">
        <f t="shared" si="56"/>
        <v>High</v>
      </c>
      <c r="Y1825" t="str">
        <f>IF(Table2[[#This Row],[total_intl_charge]] &gt; AVERAGE($R$2:$R$4245),"High","Low")</f>
        <v>High</v>
      </c>
      <c r="Z1825" t="str">
        <f>IF(AND(G1825&gt;AVERAGE(train!$G$2:$G$4251),K1825&gt;AVERAGE(train!$K$2:$K$4251)),"High Day &amp; Eve",IF(AND(G1825&gt;AVERAGE(train!$G$2:$G$4251),K1825&lt;=AVERAGE(train!$K$2:$K$4251)),"High Day Only",IF(AND(G1825&lt;=AVERAGE(train!$G$2:$G$4251),K1825&gt;AVERAGE(train!$K$2:$K$4251)),"High Eve Only","Low Usage")))</f>
        <v>High Day &amp; Eve</v>
      </c>
    </row>
    <row r="1826" spans="1:26">
      <c r="A1826" t="s">
        <v>50</v>
      </c>
      <c r="B1826">
        <v>89</v>
      </c>
      <c r="C1826" t="s">
        <v>25</v>
      </c>
      <c r="D1826" t="s">
        <v>23</v>
      </c>
      <c r="E1826" t="s">
        <v>22</v>
      </c>
      <c r="F1826">
        <v>0</v>
      </c>
      <c r="G1826">
        <v>206.9</v>
      </c>
      <c r="H1826">
        <v>134</v>
      </c>
      <c r="I1826">
        <v>35.17</v>
      </c>
      <c r="J1826">
        <v>167.7</v>
      </c>
      <c r="K1826">
        <v>105</v>
      </c>
      <c r="L1826">
        <v>14.25</v>
      </c>
      <c r="M1826">
        <v>155.69999999999999</v>
      </c>
      <c r="N1826">
        <v>86</v>
      </c>
      <c r="O1826">
        <v>7.01</v>
      </c>
      <c r="P1826">
        <v>10.9</v>
      </c>
      <c r="Q1826">
        <v>4</v>
      </c>
      <c r="R1826">
        <v>2.94</v>
      </c>
      <c r="S1826">
        <v>0</v>
      </c>
      <c r="T1826" t="s">
        <v>22</v>
      </c>
      <c r="U1826">
        <f t="shared" si="57"/>
        <v>0</v>
      </c>
      <c r="V1826">
        <f>IF(Table2[[#This Row],[international_plan]]="yes",1,0)</f>
        <v>1</v>
      </c>
      <c r="W1826">
        <f>IF(Table2[[#This Row],[voice_mail_plan]]="yes",1,0)</f>
        <v>0</v>
      </c>
      <c r="X1826" t="str">
        <f t="shared" si="56"/>
        <v>Medium</v>
      </c>
      <c r="Y1826" t="str">
        <f>IF(Table2[[#This Row],[total_intl_charge]] &gt; AVERAGE($R$2:$R$4245),"High","Low")</f>
        <v>High</v>
      </c>
      <c r="Z1826" t="str">
        <f>IF(AND(G1826&gt;AVERAGE(train!$G$2:$G$4251),K1826&gt;AVERAGE(train!$K$2:$K$4251)),"High Day &amp; Eve",IF(AND(G1826&gt;AVERAGE(train!$G$2:$G$4251),K1826&lt;=AVERAGE(train!$K$2:$K$4251)),"High Day Only",IF(AND(G1826&lt;=AVERAGE(train!$G$2:$G$4251),K1826&gt;AVERAGE(train!$K$2:$K$4251)),"High Eve Only","Low Usage")))</f>
        <v>High Day &amp; Eve</v>
      </c>
    </row>
    <row r="1827" spans="1:26">
      <c r="A1827" t="s">
        <v>69</v>
      </c>
      <c r="B1827">
        <v>126</v>
      </c>
      <c r="C1827" t="s">
        <v>21</v>
      </c>
      <c r="D1827" t="s">
        <v>22</v>
      </c>
      <c r="E1827" t="s">
        <v>22</v>
      </c>
      <c r="F1827">
        <v>0</v>
      </c>
      <c r="G1827">
        <v>249.8</v>
      </c>
      <c r="H1827">
        <v>96</v>
      </c>
      <c r="I1827">
        <v>42.47</v>
      </c>
      <c r="J1827">
        <v>261.89999999999998</v>
      </c>
      <c r="K1827">
        <v>92</v>
      </c>
      <c r="L1827">
        <v>22.26</v>
      </c>
      <c r="M1827">
        <v>166.8</v>
      </c>
      <c r="N1827">
        <v>108</v>
      </c>
      <c r="O1827">
        <v>7.51</v>
      </c>
      <c r="P1827">
        <v>12.7</v>
      </c>
      <c r="Q1827">
        <v>4</v>
      </c>
      <c r="R1827">
        <v>3.43</v>
      </c>
      <c r="S1827">
        <v>3</v>
      </c>
      <c r="T1827" t="s">
        <v>23</v>
      </c>
      <c r="U1827">
        <f t="shared" si="57"/>
        <v>1</v>
      </c>
      <c r="V1827">
        <f>IF(Table2[[#This Row],[international_plan]]="yes",1,0)</f>
        <v>0</v>
      </c>
      <c r="W1827">
        <f>IF(Table2[[#This Row],[voice_mail_plan]]="yes",1,0)</f>
        <v>0</v>
      </c>
      <c r="X1827" t="str">
        <f t="shared" si="56"/>
        <v>High</v>
      </c>
      <c r="Y1827" t="str">
        <f>IF(Table2[[#This Row],[total_intl_charge]] &gt; AVERAGE($R$2:$R$4245),"High","Low")</f>
        <v>High</v>
      </c>
      <c r="Z1827" t="str">
        <f>IF(AND(G1827&gt;AVERAGE(train!$G$2:$G$4251),K1827&gt;AVERAGE(train!$K$2:$K$4251)),"High Day &amp; Eve",IF(AND(G1827&gt;AVERAGE(train!$G$2:$G$4251),K1827&lt;=AVERAGE(train!$K$2:$K$4251)),"High Day Only",IF(AND(G1827&lt;=AVERAGE(train!$G$2:$G$4251),K1827&gt;AVERAGE(train!$K$2:$K$4251)),"High Eve Only","Low Usage")))</f>
        <v>High Day Only</v>
      </c>
    </row>
    <row r="1828" spans="1:26">
      <c r="A1828" t="s">
        <v>44</v>
      </c>
      <c r="B1828">
        <v>96</v>
      </c>
      <c r="C1828" t="s">
        <v>25</v>
      </c>
      <c r="D1828" t="s">
        <v>22</v>
      </c>
      <c r="E1828" t="s">
        <v>22</v>
      </c>
      <c r="F1828">
        <v>0</v>
      </c>
      <c r="G1828">
        <v>144</v>
      </c>
      <c r="H1828">
        <v>102</v>
      </c>
      <c r="I1828">
        <v>24.48</v>
      </c>
      <c r="J1828">
        <v>224.7</v>
      </c>
      <c r="K1828">
        <v>73</v>
      </c>
      <c r="L1828">
        <v>19.100000000000001</v>
      </c>
      <c r="M1828">
        <v>227.7</v>
      </c>
      <c r="N1828">
        <v>91</v>
      </c>
      <c r="O1828">
        <v>10.25</v>
      </c>
      <c r="P1828">
        <v>10</v>
      </c>
      <c r="Q1828">
        <v>7</v>
      </c>
      <c r="R1828">
        <v>2.7</v>
      </c>
      <c r="S1828">
        <v>1</v>
      </c>
      <c r="T1828" t="s">
        <v>22</v>
      </c>
      <c r="U1828">
        <f t="shared" si="57"/>
        <v>0</v>
      </c>
      <c r="V1828">
        <f>IF(Table2[[#This Row],[international_plan]]="yes",1,0)</f>
        <v>0</v>
      </c>
      <c r="W1828">
        <f>IF(Table2[[#This Row],[voice_mail_plan]]="yes",1,0)</f>
        <v>0</v>
      </c>
      <c r="X1828" t="str">
        <f t="shared" si="56"/>
        <v>Medium</v>
      </c>
      <c r="Y1828" t="str">
        <f>IF(Table2[[#This Row],[total_intl_charge]] &gt; AVERAGE($R$2:$R$4245),"High","Low")</f>
        <v>Low</v>
      </c>
      <c r="Z1828" t="str">
        <f>IF(AND(G1828&gt;AVERAGE(train!$G$2:$G$4251),K1828&gt;AVERAGE(train!$K$2:$K$4251)),"High Day &amp; Eve",IF(AND(G1828&gt;AVERAGE(train!$G$2:$G$4251),K1828&lt;=AVERAGE(train!$K$2:$K$4251)),"High Day Only",IF(AND(G1828&lt;=AVERAGE(train!$G$2:$G$4251),K1828&gt;AVERAGE(train!$K$2:$K$4251)),"High Eve Only","Low Usage")))</f>
        <v>Low Usage</v>
      </c>
    </row>
    <row r="1829" spans="1:26">
      <c r="A1829" t="s">
        <v>34</v>
      </c>
      <c r="B1829">
        <v>120</v>
      </c>
      <c r="C1829" t="s">
        <v>21</v>
      </c>
      <c r="D1829" t="s">
        <v>22</v>
      </c>
      <c r="E1829" t="s">
        <v>23</v>
      </c>
      <c r="F1829">
        <v>33</v>
      </c>
      <c r="G1829">
        <v>299.5</v>
      </c>
      <c r="H1829">
        <v>83</v>
      </c>
      <c r="I1829">
        <v>50.92</v>
      </c>
      <c r="J1829">
        <v>163.4</v>
      </c>
      <c r="K1829">
        <v>84</v>
      </c>
      <c r="L1829">
        <v>13.89</v>
      </c>
      <c r="M1829">
        <v>146.69999999999999</v>
      </c>
      <c r="N1829">
        <v>88</v>
      </c>
      <c r="O1829">
        <v>6.6</v>
      </c>
      <c r="P1829">
        <v>11.6</v>
      </c>
      <c r="Q1829">
        <v>5</v>
      </c>
      <c r="R1829">
        <v>3.13</v>
      </c>
      <c r="S1829">
        <v>0</v>
      </c>
      <c r="T1829" t="s">
        <v>22</v>
      </c>
      <c r="U1829">
        <f t="shared" si="57"/>
        <v>0</v>
      </c>
      <c r="V1829">
        <f>IF(Table2[[#This Row],[international_plan]]="yes",1,0)</f>
        <v>0</v>
      </c>
      <c r="W1829">
        <f>IF(Table2[[#This Row],[voice_mail_plan]]="yes",1,0)</f>
        <v>1</v>
      </c>
      <c r="X1829" t="str">
        <f t="shared" si="56"/>
        <v>High</v>
      </c>
      <c r="Y1829" t="str">
        <f>IF(Table2[[#This Row],[total_intl_charge]] &gt; AVERAGE($R$2:$R$4245),"High","Low")</f>
        <v>High</v>
      </c>
      <c r="Z1829" t="str">
        <f>IF(AND(G1829&gt;AVERAGE(train!$G$2:$G$4251),K1829&gt;AVERAGE(train!$K$2:$K$4251)),"High Day &amp; Eve",IF(AND(G1829&gt;AVERAGE(train!$G$2:$G$4251),K1829&lt;=AVERAGE(train!$K$2:$K$4251)),"High Day Only",IF(AND(G1829&lt;=AVERAGE(train!$G$2:$G$4251),K1829&gt;AVERAGE(train!$K$2:$K$4251)),"High Eve Only","Low Usage")))</f>
        <v>High Day Only</v>
      </c>
    </row>
    <row r="1830" spans="1:26">
      <c r="A1830" t="s">
        <v>43</v>
      </c>
      <c r="B1830">
        <v>212</v>
      </c>
      <c r="C1830" t="s">
        <v>21</v>
      </c>
      <c r="D1830" t="s">
        <v>22</v>
      </c>
      <c r="E1830" t="s">
        <v>22</v>
      </c>
      <c r="F1830">
        <v>0</v>
      </c>
      <c r="G1830">
        <v>226</v>
      </c>
      <c r="H1830">
        <v>127</v>
      </c>
      <c r="I1830">
        <v>38.42</v>
      </c>
      <c r="J1830">
        <v>304.60000000000002</v>
      </c>
      <c r="K1830">
        <v>83</v>
      </c>
      <c r="L1830">
        <v>25.89</v>
      </c>
      <c r="M1830">
        <v>181.2</v>
      </c>
      <c r="N1830">
        <v>132</v>
      </c>
      <c r="O1830">
        <v>8.15</v>
      </c>
      <c r="P1830">
        <v>12.6</v>
      </c>
      <c r="Q1830">
        <v>4</v>
      </c>
      <c r="R1830">
        <v>3.4</v>
      </c>
      <c r="S1830">
        <v>2</v>
      </c>
      <c r="T1830" t="s">
        <v>23</v>
      </c>
      <c r="U1830">
        <f t="shared" si="57"/>
        <v>1</v>
      </c>
      <c r="V1830">
        <f>IF(Table2[[#This Row],[international_plan]]="yes",1,0)</f>
        <v>0</v>
      </c>
      <c r="W1830">
        <f>IF(Table2[[#This Row],[voice_mail_plan]]="yes",1,0)</f>
        <v>0</v>
      </c>
      <c r="X1830" t="str">
        <f t="shared" si="56"/>
        <v>Very High</v>
      </c>
      <c r="Y1830" t="str">
        <f>IF(Table2[[#This Row],[total_intl_charge]] &gt; AVERAGE($R$2:$R$4245),"High","Low")</f>
        <v>High</v>
      </c>
      <c r="Z1830" t="str">
        <f>IF(AND(G1830&gt;AVERAGE(train!$G$2:$G$4251),K1830&gt;AVERAGE(train!$K$2:$K$4251)),"High Day &amp; Eve",IF(AND(G1830&gt;AVERAGE(train!$G$2:$G$4251),K1830&lt;=AVERAGE(train!$K$2:$K$4251)),"High Day Only",IF(AND(G1830&lt;=AVERAGE(train!$G$2:$G$4251),K1830&gt;AVERAGE(train!$K$2:$K$4251)),"High Eve Only","Low Usage")))</f>
        <v>High Day Only</v>
      </c>
    </row>
    <row r="1831" spans="1:26">
      <c r="A1831" t="s">
        <v>58</v>
      </c>
      <c r="B1831">
        <v>72</v>
      </c>
      <c r="C1831" t="s">
        <v>21</v>
      </c>
      <c r="D1831" t="s">
        <v>22</v>
      </c>
      <c r="E1831" t="s">
        <v>22</v>
      </c>
      <c r="F1831">
        <v>0</v>
      </c>
      <c r="G1831">
        <v>137.6</v>
      </c>
      <c r="H1831">
        <v>106</v>
      </c>
      <c r="I1831">
        <v>23.39</v>
      </c>
      <c r="J1831">
        <v>143.5</v>
      </c>
      <c r="K1831">
        <v>94</v>
      </c>
      <c r="L1831">
        <v>12.2</v>
      </c>
      <c r="M1831">
        <v>273.7</v>
      </c>
      <c r="N1831">
        <v>110</v>
      </c>
      <c r="O1831">
        <v>12.32</v>
      </c>
      <c r="P1831">
        <v>9.6</v>
      </c>
      <c r="Q1831">
        <v>6</v>
      </c>
      <c r="R1831">
        <v>2.59</v>
      </c>
      <c r="S1831">
        <v>2</v>
      </c>
      <c r="T1831" t="s">
        <v>22</v>
      </c>
      <c r="U1831">
        <f t="shared" si="57"/>
        <v>0</v>
      </c>
      <c r="V1831">
        <f>IF(Table2[[#This Row],[international_plan]]="yes",1,0)</f>
        <v>0</v>
      </c>
      <c r="W1831">
        <f>IF(Table2[[#This Row],[voice_mail_plan]]="yes",1,0)</f>
        <v>0</v>
      </c>
      <c r="X1831" t="str">
        <f t="shared" si="56"/>
        <v>Low</v>
      </c>
      <c r="Y1831" t="str">
        <f>IF(Table2[[#This Row],[total_intl_charge]] &gt; AVERAGE($R$2:$R$4245),"High","Low")</f>
        <v>Low</v>
      </c>
      <c r="Z1831" t="str">
        <f>IF(AND(G1831&gt;AVERAGE(train!$G$2:$G$4251),K1831&gt;AVERAGE(train!$K$2:$K$4251)),"High Day &amp; Eve",IF(AND(G1831&gt;AVERAGE(train!$G$2:$G$4251),K1831&lt;=AVERAGE(train!$K$2:$K$4251)),"High Day Only",IF(AND(G1831&lt;=AVERAGE(train!$G$2:$G$4251),K1831&gt;AVERAGE(train!$K$2:$K$4251)),"High Eve Only","Low Usage")))</f>
        <v>Low Usage</v>
      </c>
    </row>
    <row r="1832" spans="1:26">
      <c r="A1832" t="s">
        <v>45</v>
      </c>
      <c r="B1832">
        <v>155</v>
      </c>
      <c r="C1832" t="s">
        <v>21</v>
      </c>
      <c r="D1832" t="s">
        <v>23</v>
      </c>
      <c r="E1832" t="s">
        <v>23</v>
      </c>
      <c r="F1832">
        <v>26</v>
      </c>
      <c r="G1832">
        <v>211.7</v>
      </c>
      <c r="H1832">
        <v>121</v>
      </c>
      <c r="I1832">
        <v>35.99</v>
      </c>
      <c r="J1832">
        <v>139.19999999999999</v>
      </c>
      <c r="K1832">
        <v>123</v>
      </c>
      <c r="L1832">
        <v>11.83</v>
      </c>
      <c r="M1832">
        <v>146.69999999999999</v>
      </c>
      <c r="N1832">
        <v>89</v>
      </c>
      <c r="O1832">
        <v>6.6</v>
      </c>
      <c r="P1832">
        <v>11.1</v>
      </c>
      <c r="Q1832">
        <v>3</v>
      </c>
      <c r="R1832">
        <v>3</v>
      </c>
      <c r="S1832">
        <v>1</v>
      </c>
      <c r="T1832" t="s">
        <v>22</v>
      </c>
      <c r="U1832">
        <f t="shared" si="57"/>
        <v>0</v>
      </c>
      <c r="V1832">
        <f>IF(Table2[[#This Row],[international_plan]]="yes",1,0)</f>
        <v>1</v>
      </c>
      <c r="W1832">
        <f>IF(Table2[[#This Row],[voice_mail_plan]]="yes",1,0)</f>
        <v>1</v>
      </c>
      <c r="X1832" t="str">
        <f t="shared" si="56"/>
        <v>Very High</v>
      </c>
      <c r="Y1832" t="str">
        <f>IF(Table2[[#This Row],[total_intl_charge]] &gt; AVERAGE($R$2:$R$4245),"High","Low")</f>
        <v>High</v>
      </c>
      <c r="Z1832" t="str">
        <f>IF(AND(G1832&gt;AVERAGE(train!$G$2:$G$4251),K1832&gt;AVERAGE(train!$K$2:$K$4251)),"High Day &amp; Eve",IF(AND(G1832&gt;AVERAGE(train!$G$2:$G$4251),K1832&lt;=AVERAGE(train!$K$2:$K$4251)),"High Day Only",IF(AND(G1832&lt;=AVERAGE(train!$G$2:$G$4251),K1832&gt;AVERAGE(train!$K$2:$K$4251)),"High Eve Only","Low Usage")))</f>
        <v>High Day &amp; Eve</v>
      </c>
    </row>
    <row r="1833" spans="1:26">
      <c r="A1833" t="s">
        <v>55</v>
      </c>
      <c r="B1833">
        <v>89</v>
      </c>
      <c r="C1833" t="s">
        <v>21</v>
      </c>
      <c r="D1833" t="s">
        <v>22</v>
      </c>
      <c r="E1833" t="s">
        <v>22</v>
      </c>
      <c r="F1833">
        <v>0</v>
      </c>
      <c r="G1833">
        <v>89.7</v>
      </c>
      <c r="H1833">
        <v>80</v>
      </c>
      <c r="I1833">
        <v>15.25</v>
      </c>
      <c r="J1833">
        <v>179.8</v>
      </c>
      <c r="K1833">
        <v>81</v>
      </c>
      <c r="L1833">
        <v>15.28</v>
      </c>
      <c r="M1833">
        <v>145.69999999999999</v>
      </c>
      <c r="N1833">
        <v>120</v>
      </c>
      <c r="O1833">
        <v>6.56</v>
      </c>
      <c r="P1833">
        <v>9.5</v>
      </c>
      <c r="Q1833">
        <v>4</v>
      </c>
      <c r="R1833">
        <v>2.57</v>
      </c>
      <c r="S1833">
        <v>2</v>
      </c>
      <c r="T1833" t="s">
        <v>22</v>
      </c>
      <c r="U1833">
        <f t="shared" si="57"/>
        <v>0</v>
      </c>
      <c r="V1833">
        <f>IF(Table2[[#This Row],[international_plan]]="yes",1,0)</f>
        <v>0</v>
      </c>
      <c r="W1833">
        <f>IF(Table2[[#This Row],[voice_mail_plan]]="yes",1,0)</f>
        <v>0</v>
      </c>
      <c r="X1833" t="str">
        <f t="shared" si="56"/>
        <v>Medium</v>
      </c>
      <c r="Y1833" t="str">
        <f>IF(Table2[[#This Row],[total_intl_charge]] &gt; AVERAGE($R$2:$R$4245),"High","Low")</f>
        <v>Low</v>
      </c>
      <c r="Z1833" t="str">
        <f>IF(AND(G1833&gt;AVERAGE(train!$G$2:$G$4251),K1833&gt;AVERAGE(train!$K$2:$K$4251)),"High Day &amp; Eve",IF(AND(G1833&gt;AVERAGE(train!$G$2:$G$4251),K1833&lt;=AVERAGE(train!$K$2:$K$4251)),"High Day Only",IF(AND(G1833&lt;=AVERAGE(train!$G$2:$G$4251),K1833&gt;AVERAGE(train!$K$2:$K$4251)),"High Eve Only","Low Usage")))</f>
        <v>Low Usage</v>
      </c>
    </row>
    <row r="1834" spans="1:26">
      <c r="A1834" t="s">
        <v>44</v>
      </c>
      <c r="B1834">
        <v>126</v>
      </c>
      <c r="C1834" t="s">
        <v>25</v>
      </c>
      <c r="D1834" t="s">
        <v>23</v>
      </c>
      <c r="E1834" t="s">
        <v>22</v>
      </c>
      <c r="F1834">
        <v>0</v>
      </c>
      <c r="G1834">
        <v>197.6</v>
      </c>
      <c r="H1834">
        <v>126</v>
      </c>
      <c r="I1834">
        <v>33.590000000000003</v>
      </c>
      <c r="J1834">
        <v>246.5</v>
      </c>
      <c r="K1834">
        <v>112</v>
      </c>
      <c r="L1834">
        <v>20.95</v>
      </c>
      <c r="M1834">
        <v>285.3</v>
      </c>
      <c r="N1834">
        <v>104</v>
      </c>
      <c r="O1834">
        <v>12.84</v>
      </c>
      <c r="P1834">
        <v>12.5</v>
      </c>
      <c r="Q1834">
        <v>8</v>
      </c>
      <c r="R1834">
        <v>3.38</v>
      </c>
      <c r="S1834">
        <v>2</v>
      </c>
      <c r="T1834" t="s">
        <v>22</v>
      </c>
      <c r="U1834">
        <f t="shared" si="57"/>
        <v>0</v>
      </c>
      <c r="V1834">
        <f>IF(Table2[[#This Row],[international_plan]]="yes",1,0)</f>
        <v>1</v>
      </c>
      <c r="W1834">
        <f>IF(Table2[[#This Row],[voice_mail_plan]]="yes",1,0)</f>
        <v>0</v>
      </c>
      <c r="X1834" t="str">
        <f t="shared" si="56"/>
        <v>High</v>
      </c>
      <c r="Y1834" t="str">
        <f>IF(Table2[[#This Row],[total_intl_charge]] &gt; AVERAGE($R$2:$R$4245),"High","Low")</f>
        <v>High</v>
      </c>
      <c r="Z1834" t="str">
        <f>IF(AND(G1834&gt;AVERAGE(train!$G$2:$G$4251),K1834&gt;AVERAGE(train!$K$2:$K$4251)),"High Day &amp; Eve",IF(AND(G1834&gt;AVERAGE(train!$G$2:$G$4251),K1834&lt;=AVERAGE(train!$K$2:$K$4251)),"High Day Only",IF(AND(G1834&lt;=AVERAGE(train!$G$2:$G$4251),K1834&gt;AVERAGE(train!$K$2:$K$4251)),"High Eve Only","Low Usage")))</f>
        <v>High Day &amp; Eve</v>
      </c>
    </row>
    <row r="1835" spans="1:26">
      <c r="A1835" t="s">
        <v>68</v>
      </c>
      <c r="B1835">
        <v>172</v>
      </c>
      <c r="C1835" t="s">
        <v>25</v>
      </c>
      <c r="D1835" t="s">
        <v>22</v>
      </c>
      <c r="E1835" t="s">
        <v>22</v>
      </c>
      <c r="F1835">
        <v>0</v>
      </c>
      <c r="G1835">
        <v>270</v>
      </c>
      <c r="H1835">
        <v>102</v>
      </c>
      <c r="I1835">
        <v>45.9</v>
      </c>
      <c r="J1835">
        <v>256.60000000000002</v>
      </c>
      <c r="K1835">
        <v>111</v>
      </c>
      <c r="L1835">
        <v>21.81</v>
      </c>
      <c r="M1835">
        <v>168.5</v>
      </c>
      <c r="N1835">
        <v>104</v>
      </c>
      <c r="O1835">
        <v>7.58</v>
      </c>
      <c r="P1835">
        <v>12</v>
      </c>
      <c r="Q1835">
        <v>5</v>
      </c>
      <c r="R1835">
        <v>3.24</v>
      </c>
      <c r="S1835">
        <v>2</v>
      </c>
      <c r="T1835" t="s">
        <v>23</v>
      </c>
      <c r="U1835">
        <f t="shared" si="57"/>
        <v>1</v>
      </c>
      <c r="V1835">
        <f>IF(Table2[[#This Row],[international_plan]]="yes",1,0)</f>
        <v>0</v>
      </c>
      <c r="W1835">
        <f>IF(Table2[[#This Row],[voice_mail_plan]]="yes",1,0)</f>
        <v>0</v>
      </c>
      <c r="X1835" t="str">
        <f t="shared" si="56"/>
        <v>Very High</v>
      </c>
      <c r="Y1835" t="str">
        <f>IF(Table2[[#This Row],[total_intl_charge]] &gt; AVERAGE($R$2:$R$4245),"High","Low")</f>
        <v>High</v>
      </c>
      <c r="Z1835" t="str">
        <f>IF(AND(G1835&gt;AVERAGE(train!$G$2:$G$4251),K1835&gt;AVERAGE(train!$K$2:$K$4251)),"High Day &amp; Eve",IF(AND(G1835&gt;AVERAGE(train!$G$2:$G$4251),K1835&lt;=AVERAGE(train!$K$2:$K$4251)),"High Day Only",IF(AND(G1835&lt;=AVERAGE(train!$G$2:$G$4251),K1835&gt;AVERAGE(train!$K$2:$K$4251)),"High Eve Only","Low Usage")))</f>
        <v>High Day &amp; Eve</v>
      </c>
    </row>
    <row r="1836" spans="1:26">
      <c r="A1836" t="s">
        <v>38</v>
      </c>
      <c r="B1836">
        <v>75</v>
      </c>
      <c r="C1836" t="s">
        <v>21</v>
      </c>
      <c r="D1836" t="s">
        <v>22</v>
      </c>
      <c r="E1836" t="s">
        <v>22</v>
      </c>
      <c r="F1836">
        <v>0</v>
      </c>
      <c r="G1836">
        <v>224.7</v>
      </c>
      <c r="H1836">
        <v>116</v>
      </c>
      <c r="I1836">
        <v>38.200000000000003</v>
      </c>
      <c r="J1836">
        <v>192</v>
      </c>
      <c r="K1836">
        <v>79</v>
      </c>
      <c r="L1836">
        <v>16.32</v>
      </c>
      <c r="M1836">
        <v>212.2</v>
      </c>
      <c r="N1836">
        <v>98</v>
      </c>
      <c r="O1836">
        <v>9.5500000000000007</v>
      </c>
      <c r="P1836">
        <v>11.3</v>
      </c>
      <c r="Q1836">
        <v>11</v>
      </c>
      <c r="R1836">
        <v>3.05</v>
      </c>
      <c r="S1836">
        <v>3</v>
      </c>
      <c r="T1836" t="s">
        <v>22</v>
      </c>
      <c r="U1836">
        <f t="shared" si="57"/>
        <v>0</v>
      </c>
      <c r="V1836">
        <f>IF(Table2[[#This Row],[international_plan]]="yes",1,0)</f>
        <v>0</v>
      </c>
      <c r="W1836">
        <f>IF(Table2[[#This Row],[voice_mail_plan]]="yes",1,0)</f>
        <v>0</v>
      </c>
      <c r="X1836" t="str">
        <f t="shared" si="56"/>
        <v>Medium</v>
      </c>
      <c r="Y1836" t="str">
        <f>IF(Table2[[#This Row],[total_intl_charge]] &gt; AVERAGE($R$2:$R$4245),"High","Low")</f>
        <v>High</v>
      </c>
      <c r="Z1836" t="str">
        <f>IF(AND(G1836&gt;AVERAGE(train!$G$2:$G$4251),K1836&gt;AVERAGE(train!$K$2:$K$4251)),"High Day &amp; Eve",IF(AND(G1836&gt;AVERAGE(train!$G$2:$G$4251),K1836&lt;=AVERAGE(train!$K$2:$K$4251)),"High Day Only",IF(AND(G1836&lt;=AVERAGE(train!$G$2:$G$4251),K1836&gt;AVERAGE(train!$K$2:$K$4251)),"High Eve Only","Low Usage")))</f>
        <v>High Day Only</v>
      </c>
    </row>
    <row r="1837" spans="1:26">
      <c r="A1837" t="s">
        <v>51</v>
      </c>
      <c r="B1837">
        <v>143</v>
      </c>
      <c r="C1837" t="s">
        <v>28</v>
      </c>
      <c r="D1837" t="s">
        <v>22</v>
      </c>
      <c r="E1837" t="s">
        <v>22</v>
      </c>
      <c r="F1837">
        <v>0</v>
      </c>
      <c r="G1837">
        <v>194.3</v>
      </c>
      <c r="H1837">
        <v>99</v>
      </c>
      <c r="I1837">
        <v>33.03</v>
      </c>
      <c r="J1837">
        <v>123.6</v>
      </c>
      <c r="K1837">
        <v>133</v>
      </c>
      <c r="L1837">
        <v>10.51</v>
      </c>
      <c r="M1837">
        <v>229.5</v>
      </c>
      <c r="N1837">
        <v>99</v>
      </c>
      <c r="O1837">
        <v>10.33</v>
      </c>
      <c r="P1837">
        <v>10.199999999999999</v>
      </c>
      <c r="Q1837">
        <v>2</v>
      </c>
      <c r="R1837">
        <v>2.75</v>
      </c>
      <c r="S1837">
        <v>2</v>
      </c>
      <c r="T1837" t="s">
        <v>22</v>
      </c>
      <c r="U1837">
        <f t="shared" si="57"/>
        <v>0</v>
      </c>
      <c r="V1837">
        <f>IF(Table2[[#This Row],[international_plan]]="yes",1,0)</f>
        <v>0</v>
      </c>
      <c r="W1837">
        <f>IF(Table2[[#This Row],[voice_mail_plan]]="yes",1,0)</f>
        <v>0</v>
      </c>
      <c r="X1837" t="str">
        <f t="shared" si="56"/>
        <v>Very High</v>
      </c>
      <c r="Y1837" t="str">
        <f>IF(Table2[[#This Row],[total_intl_charge]] &gt; AVERAGE($R$2:$R$4245),"High","Low")</f>
        <v>Low</v>
      </c>
      <c r="Z1837" t="str">
        <f>IF(AND(G1837&gt;AVERAGE(train!$G$2:$G$4251),K1837&gt;AVERAGE(train!$K$2:$K$4251)),"High Day &amp; Eve",IF(AND(G1837&gt;AVERAGE(train!$G$2:$G$4251),K1837&lt;=AVERAGE(train!$K$2:$K$4251)),"High Day Only",IF(AND(G1837&lt;=AVERAGE(train!$G$2:$G$4251),K1837&gt;AVERAGE(train!$K$2:$K$4251)),"High Eve Only","Low Usage")))</f>
        <v>High Day &amp; Eve</v>
      </c>
    </row>
    <row r="1838" spans="1:26">
      <c r="A1838" t="s">
        <v>40</v>
      </c>
      <c r="B1838">
        <v>166</v>
      </c>
      <c r="C1838" t="s">
        <v>28</v>
      </c>
      <c r="D1838" t="s">
        <v>23</v>
      </c>
      <c r="E1838" t="s">
        <v>22</v>
      </c>
      <c r="F1838">
        <v>0</v>
      </c>
      <c r="G1838">
        <v>47.7</v>
      </c>
      <c r="H1838">
        <v>89</v>
      </c>
      <c r="I1838">
        <v>8.11</v>
      </c>
      <c r="J1838">
        <v>264.39999999999998</v>
      </c>
      <c r="K1838">
        <v>95</v>
      </c>
      <c r="L1838">
        <v>22.47</v>
      </c>
      <c r="M1838">
        <v>235.2</v>
      </c>
      <c r="N1838">
        <v>97</v>
      </c>
      <c r="O1838">
        <v>10.58</v>
      </c>
      <c r="P1838">
        <v>13.2</v>
      </c>
      <c r="Q1838">
        <v>3</v>
      </c>
      <c r="R1838">
        <v>3.56</v>
      </c>
      <c r="S1838">
        <v>0</v>
      </c>
      <c r="T1838" t="s">
        <v>23</v>
      </c>
      <c r="U1838">
        <f t="shared" si="57"/>
        <v>1</v>
      </c>
      <c r="V1838">
        <f>IF(Table2[[#This Row],[international_plan]]="yes",1,0)</f>
        <v>1</v>
      </c>
      <c r="W1838">
        <f>IF(Table2[[#This Row],[voice_mail_plan]]="yes",1,0)</f>
        <v>0</v>
      </c>
      <c r="X1838" t="str">
        <f t="shared" si="56"/>
        <v>Very High</v>
      </c>
      <c r="Y1838" t="str">
        <f>IF(Table2[[#This Row],[total_intl_charge]] &gt; AVERAGE($R$2:$R$4245),"High","Low")</f>
        <v>High</v>
      </c>
      <c r="Z1838" t="str">
        <f>IF(AND(G1838&gt;AVERAGE(train!$G$2:$G$4251),K1838&gt;AVERAGE(train!$K$2:$K$4251)),"High Day &amp; Eve",IF(AND(G1838&gt;AVERAGE(train!$G$2:$G$4251),K1838&lt;=AVERAGE(train!$K$2:$K$4251)),"High Day Only",IF(AND(G1838&lt;=AVERAGE(train!$G$2:$G$4251),K1838&gt;AVERAGE(train!$K$2:$K$4251)),"High Eve Only","Low Usage")))</f>
        <v>Low Usage</v>
      </c>
    </row>
    <row r="1839" spans="1:26">
      <c r="A1839" t="s">
        <v>70</v>
      </c>
      <c r="B1839">
        <v>132</v>
      </c>
      <c r="C1839" t="s">
        <v>21</v>
      </c>
      <c r="D1839" t="s">
        <v>22</v>
      </c>
      <c r="E1839" t="s">
        <v>22</v>
      </c>
      <c r="F1839">
        <v>0</v>
      </c>
      <c r="G1839">
        <v>190.1</v>
      </c>
      <c r="H1839">
        <v>105</v>
      </c>
      <c r="I1839">
        <v>32.32</v>
      </c>
      <c r="J1839">
        <v>182.2</v>
      </c>
      <c r="K1839">
        <v>116</v>
      </c>
      <c r="L1839">
        <v>15.49</v>
      </c>
      <c r="M1839">
        <v>279.8</v>
      </c>
      <c r="N1839">
        <v>105</v>
      </c>
      <c r="O1839">
        <v>12.59</v>
      </c>
      <c r="P1839">
        <v>13</v>
      </c>
      <c r="Q1839">
        <v>2</v>
      </c>
      <c r="R1839">
        <v>3.51</v>
      </c>
      <c r="S1839">
        <v>1</v>
      </c>
      <c r="T1839" t="s">
        <v>22</v>
      </c>
      <c r="U1839">
        <f t="shared" si="57"/>
        <v>0</v>
      </c>
      <c r="V1839">
        <f>IF(Table2[[#This Row],[international_plan]]="yes",1,0)</f>
        <v>0</v>
      </c>
      <c r="W1839">
        <f>IF(Table2[[#This Row],[voice_mail_plan]]="yes",1,0)</f>
        <v>0</v>
      </c>
      <c r="X1839" t="str">
        <f t="shared" si="56"/>
        <v>Very High</v>
      </c>
      <c r="Y1839" t="str">
        <f>IF(Table2[[#This Row],[total_intl_charge]] &gt; AVERAGE($R$2:$R$4245),"High","Low")</f>
        <v>High</v>
      </c>
      <c r="Z1839" t="str">
        <f>IF(AND(G1839&gt;AVERAGE(train!$G$2:$G$4251),K1839&gt;AVERAGE(train!$K$2:$K$4251)),"High Day &amp; Eve",IF(AND(G1839&gt;AVERAGE(train!$G$2:$G$4251),K1839&lt;=AVERAGE(train!$K$2:$K$4251)),"High Day Only",IF(AND(G1839&lt;=AVERAGE(train!$G$2:$G$4251),K1839&gt;AVERAGE(train!$K$2:$K$4251)),"High Eve Only","Low Usage")))</f>
        <v>High Day &amp; Eve</v>
      </c>
    </row>
    <row r="1840" spans="1:26">
      <c r="A1840" t="s">
        <v>62</v>
      </c>
      <c r="B1840">
        <v>94</v>
      </c>
      <c r="C1840" t="s">
        <v>25</v>
      </c>
      <c r="D1840" t="s">
        <v>23</v>
      </c>
      <c r="E1840" t="s">
        <v>22</v>
      </c>
      <c r="F1840">
        <v>0</v>
      </c>
      <c r="G1840">
        <v>89.5</v>
      </c>
      <c r="H1840">
        <v>94</v>
      </c>
      <c r="I1840">
        <v>15.22</v>
      </c>
      <c r="J1840">
        <v>339.9</v>
      </c>
      <c r="K1840">
        <v>106</v>
      </c>
      <c r="L1840">
        <v>28.89</v>
      </c>
      <c r="M1840">
        <v>172.9</v>
      </c>
      <c r="N1840">
        <v>76</v>
      </c>
      <c r="O1840">
        <v>7.78</v>
      </c>
      <c r="P1840">
        <v>7.9</v>
      </c>
      <c r="Q1840">
        <v>1</v>
      </c>
      <c r="R1840">
        <v>2.13</v>
      </c>
      <c r="S1840">
        <v>1</v>
      </c>
      <c r="T1840" t="s">
        <v>23</v>
      </c>
      <c r="U1840">
        <f t="shared" si="57"/>
        <v>1</v>
      </c>
      <c r="V1840">
        <f>IF(Table2[[#This Row],[international_plan]]="yes",1,0)</f>
        <v>1</v>
      </c>
      <c r="W1840">
        <f>IF(Table2[[#This Row],[voice_mail_plan]]="yes",1,0)</f>
        <v>0</v>
      </c>
      <c r="X1840" t="str">
        <f t="shared" si="56"/>
        <v>Medium</v>
      </c>
      <c r="Y1840" t="str">
        <f>IF(Table2[[#This Row],[total_intl_charge]] &gt; AVERAGE($R$2:$R$4245),"High","Low")</f>
        <v>Low</v>
      </c>
      <c r="Z1840" t="str">
        <f>IF(AND(G1840&gt;AVERAGE(train!$G$2:$G$4251),K1840&gt;AVERAGE(train!$K$2:$K$4251)),"High Day &amp; Eve",IF(AND(G1840&gt;AVERAGE(train!$G$2:$G$4251),K1840&lt;=AVERAGE(train!$K$2:$K$4251)),"High Day Only",IF(AND(G1840&lt;=AVERAGE(train!$G$2:$G$4251),K1840&gt;AVERAGE(train!$K$2:$K$4251)),"High Eve Only","Low Usage")))</f>
        <v>High Eve Only</v>
      </c>
    </row>
    <row r="1841" spans="1:26">
      <c r="A1841" t="s">
        <v>36</v>
      </c>
      <c r="B1841">
        <v>99</v>
      </c>
      <c r="C1841" t="s">
        <v>21</v>
      </c>
      <c r="D1841" t="s">
        <v>22</v>
      </c>
      <c r="E1841" t="s">
        <v>22</v>
      </c>
      <c r="F1841">
        <v>0</v>
      </c>
      <c r="G1841">
        <v>182.6</v>
      </c>
      <c r="H1841">
        <v>83</v>
      </c>
      <c r="I1841">
        <v>31.04</v>
      </c>
      <c r="J1841">
        <v>154.5</v>
      </c>
      <c r="K1841">
        <v>111</v>
      </c>
      <c r="L1841">
        <v>13.13</v>
      </c>
      <c r="M1841">
        <v>196</v>
      </c>
      <c r="N1841">
        <v>57</v>
      </c>
      <c r="O1841">
        <v>8.82</v>
      </c>
      <c r="P1841">
        <v>12.1</v>
      </c>
      <c r="Q1841">
        <v>5</v>
      </c>
      <c r="R1841">
        <v>3.27</v>
      </c>
      <c r="S1841">
        <v>0</v>
      </c>
      <c r="T1841" t="s">
        <v>22</v>
      </c>
      <c r="U1841">
        <f t="shared" si="57"/>
        <v>0</v>
      </c>
      <c r="V1841">
        <f>IF(Table2[[#This Row],[international_plan]]="yes",1,0)</f>
        <v>0</v>
      </c>
      <c r="W1841">
        <f>IF(Table2[[#This Row],[voice_mail_plan]]="yes",1,0)</f>
        <v>0</v>
      </c>
      <c r="X1841" t="str">
        <f t="shared" si="56"/>
        <v>Medium</v>
      </c>
      <c r="Y1841" t="str">
        <f>IF(Table2[[#This Row],[total_intl_charge]] &gt; AVERAGE($R$2:$R$4245),"High","Low")</f>
        <v>High</v>
      </c>
      <c r="Z1841" t="str">
        <f>IF(AND(G1841&gt;AVERAGE(train!$G$2:$G$4251),K1841&gt;AVERAGE(train!$K$2:$K$4251)),"High Day &amp; Eve",IF(AND(G1841&gt;AVERAGE(train!$G$2:$G$4251),K1841&lt;=AVERAGE(train!$K$2:$K$4251)),"High Day Only",IF(AND(G1841&lt;=AVERAGE(train!$G$2:$G$4251),K1841&gt;AVERAGE(train!$K$2:$K$4251)),"High Eve Only","Low Usage")))</f>
        <v>High Day &amp; Eve</v>
      </c>
    </row>
    <row r="1842" spans="1:26">
      <c r="A1842" t="s">
        <v>38</v>
      </c>
      <c r="B1842">
        <v>136</v>
      </c>
      <c r="C1842" t="s">
        <v>21</v>
      </c>
      <c r="D1842" t="s">
        <v>22</v>
      </c>
      <c r="E1842" t="s">
        <v>23</v>
      </c>
      <c r="F1842">
        <v>35</v>
      </c>
      <c r="G1842">
        <v>205.5</v>
      </c>
      <c r="H1842">
        <v>86</v>
      </c>
      <c r="I1842">
        <v>34.94</v>
      </c>
      <c r="J1842">
        <v>298.5</v>
      </c>
      <c r="K1842">
        <v>119</v>
      </c>
      <c r="L1842">
        <v>25.37</v>
      </c>
      <c r="M1842">
        <v>214.2</v>
      </c>
      <c r="N1842">
        <v>104</v>
      </c>
      <c r="O1842">
        <v>9.64</v>
      </c>
      <c r="P1842">
        <v>6.9</v>
      </c>
      <c r="Q1842">
        <v>4</v>
      </c>
      <c r="R1842">
        <v>1.86</v>
      </c>
      <c r="S1842">
        <v>1</v>
      </c>
      <c r="T1842" t="s">
        <v>22</v>
      </c>
      <c r="U1842">
        <f t="shared" si="57"/>
        <v>0</v>
      </c>
      <c r="V1842">
        <f>IF(Table2[[#This Row],[international_plan]]="yes",1,0)</f>
        <v>0</v>
      </c>
      <c r="W1842">
        <f>IF(Table2[[#This Row],[voice_mail_plan]]="yes",1,0)</f>
        <v>1</v>
      </c>
      <c r="X1842" t="str">
        <f t="shared" si="56"/>
        <v>Very High</v>
      </c>
      <c r="Y1842" t="str">
        <f>IF(Table2[[#This Row],[total_intl_charge]] &gt; AVERAGE($R$2:$R$4245),"High","Low")</f>
        <v>Low</v>
      </c>
      <c r="Z1842" t="str">
        <f>IF(AND(G1842&gt;AVERAGE(train!$G$2:$G$4251),K1842&gt;AVERAGE(train!$K$2:$K$4251)),"High Day &amp; Eve",IF(AND(G1842&gt;AVERAGE(train!$G$2:$G$4251),K1842&lt;=AVERAGE(train!$K$2:$K$4251)),"High Day Only",IF(AND(G1842&lt;=AVERAGE(train!$G$2:$G$4251),K1842&gt;AVERAGE(train!$K$2:$K$4251)),"High Eve Only","Low Usage")))</f>
        <v>High Day &amp; Eve</v>
      </c>
    </row>
    <row r="1843" spans="1:26">
      <c r="A1843" t="s">
        <v>70</v>
      </c>
      <c r="B1843">
        <v>119</v>
      </c>
      <c r="C1843" t="s">
        <v>21</v>
      </c>
      <c r="D1843" t="s">
        <v>22</v>
      </c>
      <c r="E1843" t="s">
        <v>22</v>
      </c>
      <c r="F1843">
        <v>0</v>
      </c>
      <c r="G1843">
        <v>231.5</v>
      </c>
      <c r="H1843">
        <v>82</v>
      </c>
      <c r="I1843">
        <v>39.36</v>
      </c>
      <c r="J1843">
        <v>266.89999999999998</v>
      </c>
      <c r="K1843">
        <v>97</v>
      </c>
      <c r="L1843">
        <v>22.69</v>
      </c>
      <c r="M1843">
        <v>211</v>
      </c>
      <c r="N1843">
        <v>118</v>
      </c>
      <c r="O1843">
        <v>9.49</v>
      </c>
      <c r="P1843">
        <v>7.4</v>
      </c>
      <c r="Q1843">
        <v>10</v>
      </c>
      <c r="R1843">
        <v>2</v>
      </c>
      <c r="S1843">
        <v>1</v>
      </c>
      <c r="T1843" t="s">
        <v>22</v>
      </c>
      <c r="U1843">
        <f t="shared" si="57"/>
        <v>0</v>
      </c>
      <c r="V1843">
        <f>IF(Table2[[#This Row],[international_plan]]="yes",1,0)</f>
        <v>0</v>
      </c>
      <c r="W1843">
        <f>IF(Table2[[#This Row],[voice_mail_plan]]="yes",1,0)</f>
        <v>0</v>
      </c>
      <c r="X1843" t="str">
        <f t="shared" si="56"/>
        <v>High</v>
      </c>
      <c r="Y1843" t="str">
        <f>IF(Table2[[#This Row],[total_intl_charge]] &gt; AVERAGE($R$2:$R$4245),"High","Low")</f>
        <v>Low</v>
      </c>
      <c r="Z1843" t="str">
        <f>IF(AND(G1843&gt;AVERAGE(train!$G$2:$G$4251),K1843&gt;AVERAGE(train!$K$2:$K$4251)),"High Day &amp; Eve",IF(AND(G1843&gt;AVERAGE(train!$G$2:$G$4251),K1843&lt;=AVERAGE(train!$K$2:$K$4251)),"High Day Only",IF(AND(G1843&lt;=AVERAGE(train!$G$2:$G$4251),K1843&gt;AVERAGE(train!$K$2:$K$4251)),"High Eve Only","Low Usage")))</f>
        <v>High Day Only</v>
      </c>
    </row>
    <row r="1844" spans="1:26">
      <c r="A1844" t="s">
        <v>58</v>
      </c>
      <c r="B1844">
        <v>115</v>
      </c>
      <c r="C1844" t="s">
        <v>28</v>
      </c>
      <c r="D1844" t="s">
        <v>23</v>
      </c>
      <c r="E1844" t="s">
        <v>22</v>
      </c>
      <c r="F1844">
        <v>0</v>
      </c>
      <c r="G1844">
        <v>251.3</v>
      </c>
      <c r="H1844">
        <v>69</v>
      </c>
      <c r="I1844">
        <v>42.72</v>
      </c>
      <c r="J1844">
        <v>252.5</v>
      </c>
      <c r="K1844">
        <v>96</v>
      </c>
      <c r="L1844">
        <v>21.46</v>
      </c>
      <c r="M1844">
        <v>118.3</v>
      </c>
      <c r="N1844">
        <v>112</v>
      </c>
      <c r="O1844">
        <v>5.32</v>
      </c>
      <c r="P1844">
        <v>9.9</v>
      </c>
      <c r="Q1844">
        <v>1</v>
      </c>
      <c r="R1844">
        <v>2.67</v>
      </c>
      <c r="S1844">
        <v>3</v>
      </c>
      <c r="T1844" t="s">
        <v>23</v>
      </c>
      <c r="U1844">
        <f t="shared" si="57"/>
        <v>1</v>
      </c>
      <c r="V1844">
        <f>IF(Table2[[#This Row],[international_plan]]="yes",1,0)</f>
        <v>1</v>
      </c>
      <c r="W1844">
        <f>IF(Table2[[#This Row],[voice_mail_plan]]="yes",1,0)</f>
        <v>0</v>
      </c>
      <c r="X1844" t="str">
        <f t="shared" si="56"/>
        <v>High</v>
      </c>
      <c r="Y1844" t="str">
        <f>IF(Table2[[#This Row],[total_intl_charge]] &gt; AVERAGE($R$2:$R$4245),"High","Low")</f>
        <v>Low</v>
      </c>
      <c r="Z1844" t="str">
        <f>IF(AND(G1844&gt;AVERAGE(train!$G$2:$G$4251),K1844&gt;AVERAGE(train!$K$2:$K$4251)),"High Day &amp; Eve",IF(AND(G1844&gt;AVERAGE(train!$G$2:$G$4251),K1844&lt;=AVERAGE(train!$K$2:$K$4251)),"High Day Only",IF(AND(G1844&lt;=AVERAGE(train!$G$2:$G$4251),K1844&gt;AVERAGE(train!$K$2:$K$4251)),"High Eve Only","Low Usage")))</f>
        <v>High Day Only</v>
      </c>
    </row>
    <row r="1845" spans="1:26">
      <c r="A1845" t="s">
        <v>29</v>
      </c>
      <c r="B1845">
        <v>160</v>
      </c>
      <c r="C1845" t="s">
        <v>21</v>
      </c>
      <c r="D1845" t="s">
        <v>22</v>
      </c>
      <c r="E1845" t="s">
        <v>22</v>
      </c>
      <c r="F1845">
        <v>0</v>
      </c>
      <c r="G1845">
        <v>171.2</v>
      </c>
      <c r="H1845">
        <v>103</v>
      </c>
      <c r="I1845">
        <v>29.1</v>
      </c>
      <c r="J1845">
        <v>243.5</v>
      </c>
      <c r="K1845">
        <v>121</v>
      </c>
      <c r="L1845">
        <v>20.7</v>
      </c>
      <c r="M1845">
        <v>178.2</v>
      </c>
      <c r="N1845">
        <v>92</v>
      </c>
      <c r="O1845">
        <v>8.02</v>
      </c>
      <c r="P1845">
        <v>13</v>
      </c>
      <c r="Q1845">
        <v>3</v>
      </c>
      <c r="R1845">
        <v>3.51</v>
      </c>
      <c r="S1845">
        <v>2</v>
      </c>
      <c r="T1845" t="s">
        <v>22</v>
      </c>
      <c r="U1845">
        <f t="shared" si="57"/>
        <v>0</v>
      </c>
      <c r="V1845">
        <f>IF(Table2[[#This Row],[international_plan]]="yes",1,0)</f>
        <v>0</v>
      </c>
      <c r="W1845">
        <f>IF(Table2[[#This Row],[voice_mail_plan]]="yes",1,0)</f>
        <v>0</v>
      </c>
      <c r="X1845" t="str">
        <f t="shared" si="56"/>
        <v>Very High</v>
      </c>
      <c r="Y1845" t="str">
        <f>IF(Table2[[#This Row],[total_intl_charge]] &gt; AVERAGE($R$2:$R$4245),"High","Low")</f>
        <v>High</v>
      </c>
      <c r="Z1845" t="str">
        <f>IF(AND(G1845&gt;AVERAGE(train!$G$2:$G$4251),K1845&gt;AVERAGE(train!$K$2:$K$4251)),"High Day &amp; Eve",IF(AND(G1845&gt;AVERAGE(train!$G$2:$G$4251),K1845&lt;=AVERAGE(train!$K$2:$K$4251)),"High Day Only",IF(AND(G1845&lt;=AVERAGE(train!$G$2:$G$4251),K1845&gt;AVERAGE(train!$K$2:$K$4251)),"High Eve Only","Low Usage")))</f>
        <v>High Eve Only</v>
      </c>
    </row>
    <row r="1846" spans="1:26">
      <c r="A1846" t="s">
        <v>56</v>
      </c>
      <c r="B1846">
        <v>120</v>
      </c>
      <c r="C1846" t="s">
        <v>28</v>
      </c>
      <c r="D1846" t="s">
        <v>22</v>
      </c>
      <c r="E1846" t="s">
        <v>22</v>
      </c>
      <c r="F1846">
        <v>0</v>
      </c>
      <c r="G1846">
        <v>134.80000000000001</v>
      </c>
      <c r="H1846">
        <v>94</v>
      </c>
      <c r="I1846">
        <v>22.92</v>
      </c>
      <c r="J1846">
        <v>204.1</v>
      </c>
      <c r="K1846">
        <v>106</v>
      </c>
      <c r="L1846">
        <v>17.350000000000001</v>
      </c>
      <c r="M1846">
        <v>238.4</v>
      </c>
      <c r="N1846">
        <v>109</v>
      </c>
      <c r="O1846">
        <v>10.73</v>
      </c>
      <c r="P1846">
        <v>6.7</v>
      </c>
      <c r="Q1846">
        <v>8</v>
      </c>
      <c r="R1846">
        <v>1.81</v>
      </c>
      <c r="S1846">
        <v>1</v>
      </c>
      <c r="T1846" t="s">
        <v>22</v>
      </c>
      <c r="U1846">
        <f t="shared" si="57"/>
        <v>0</v>
      </c>
      <c r="V1846">
        <f>IF(Table2[[#This Row],[international_plan]]="yes",1,0)</f>
        <v>0</v>
      </c>
      <c r="W1846">
        <f>IF(Table2[[#This Row],[voice_mail_plan]]="yes",1,0)</f>
        <v>0</v>
      </c>
      <c r="X1846" t="str">
        <f t="shared" si="56"/>
        <v>High</v>
      </c>
      <c r="Y1846" t="str">
        <f>IF(Table2[[#This Row],[total_intl_charge]] &gt; AVERAGE($R$2:$R$4245),"High","Low")</f>
        <v>Low</v>
      </c>
      <c r="Z1846" t="str">
        <f>IF(AND(G1846&gt;AVERAGE(train!$G$2:$G$4251),K1846&gt;AVERAGE(train!$K$2:$K$4251)),"High Day &amp; Eve",IF(AND(G1846&gt;AVERAGE(train!$G$2:$G$4251),K1846&lt;=AVERAGE(train!$K$2:$K$4251)),"High Day Only",IF(AND(G1846&lt;=AVERAGE(train!$G$2:$G$4251),K1846&gt;AVERAGE(train!$K$2:$K$4251)),"High Eve Only","Low Usage")))</f>
        <v>High Eve Only</v>
      </c>
    </row>
    <row r="1847" spans="1:26">
      <c r="A1847" t="s">
        <v>31</v>
      </c>
      <c r="B1847">
        <v>173</v>
      </c>
      <c r="C1847" t="s">
        <v>21</v>
      </c>
      <c r="D1847" t="s">
        <v>22</v>
      </c>
      <c r="E1847" t="s">
        <v>22</v>
      </c>
      <c r="F1847">
        <v>0</v>
      </c>
      <c r="G1847">
        <v>191.4</v>
      </c>
      <c r="H1847">
        <v>114</v>
      </c>
      <c r="I1847">
        <v>32.54</v>
      </c>
      <c r="J1847">
        <v>168.5</v>
      </c>
      <c r="K1847">
        <v>138</v>
      </c>
      <c r="L1847">
        <v>14.32</v>
      </c>
      <c r="M1847">
        <v>109.3</v>
      </c>
      <c r="N1847">
        <v>99</v>
      </c>
      <c r="O1847">
        <v>4.92</v>
      </c>
      <c r="P1847">
        <v>10.3</v>
      </c>
      <c r="Q1847">
        <v>3</v>
      </c>
      <c r="R1847">
        <v>2.78</v>
      </c>
      <c r="S1847">
        <v>1</v>
      </c>
      <c r="T1847" t="s">
        <v>22</v>
      </c>
      <c r="U1847">
        <f t="shared" si="57"/>
        <v>0</v>
      </c>
      <c r="V1847">
        <f>IF(Table2[[#This Row],[international_plan]]="yes",1,0)</f>
        <v>0</v>
      </c>
      <c r="W1847">
        <f>IF(Table2[[#This Row],[voice_mail_plan]]="yes",1,0)</f>
        <v>0</v>
      </c>
      <c r="X1847" t="str">
        <f t="shared" si="56"/>
        <v>Very High</v>
      </c>
      <c r="Y1847" t="str">
        <f>IF(Table2[[#This Row],[total_intl_charge]] &gt; AVERAGE($R$2:$R$4245),"High","Low")</f>
        <v>High</v>
      </c>
      <c r="Z1847" t="str">
        <f>IF(AND(G1847&gt;AVERAGE(train!$G$2:$G$4251),K1847&gt;AVERAGE(train!$K$2:$K$4251)),"High Day &amp; Eve",IF(AND(G1847&gt;AVERAGE(train!$G$2:$G$4251),K1847&lt;=AVERAGE(train!$K$2:$K$4251)),"High Day Only",IF(AND(G1847&lt;=AVERAGE(train!$G$2:$G$4251),K1847&gt;AVERAGE(train!$K$2:$K$4251)),"High Eve Only","Low Usage")))</f>
        <v>High Day &amp; Eve</v>
      </c>
    </row>
    <row r="1848" spans="1:26">
      <c r="A1848" t="s">
        <v>72</v>
      </c>
      <c r="B1848">
        <v>156</v>
      </c>
      <c r="C1848" t="s">
        <v>21</v>
      </c>
      <c r="D1848" t="s">
        <v>22</v>
      </c>
      <c r="E1848" t="s">
        <v>22</v>
      </c>
      <c r="F1848">
        <v>0</v>
      </c>
      <c r="G1848">
        <v>174.5</v>
      </c>
      <c r="H1848">
        <v>65</v>
      </c>
      <c r="I1848">
        <v>29.67</v>
      </c>
      <c r="J1848">
        <v>197.4</v>
      </c>
      <c r="K1848">
        <v>116</v>
      </c>
      <c r="L1848">
        <v>16.78</v>
      </c>
      <c r="M1848">
        <v>238.5</v>
      </c>
      <c r="N1848">
        <v>86</v>
      </c>
      <c r="O1848">
        <v>10.73</v>
      </c>
      <c r="P1848">
        <v>10.6</v>
      </c>
      <c r="Q1848">
        <v>2</v>
      </c>
      <c r="R1848">
        <v>2.86</v>
      </c>
      <c r="S1848">
        <v>0</v>
      </c>
      <c r="T1848" t="s">
        <v>22</v>
      </c>
      <c r="U1848">
        <f t="shared" si="57"/>
        <v>0</v>
      </c>
      <c r="V1848">
        <f>IF(Table2[[#This Row],[international_plan]]="yes",1,0)</f>
        <v>0</v>
      </c>
      <c r="W1848">
        <f>IF(Table2[[#This Row],[voice_mail_plan]]="yes",1,0)</f>
        <v>0</v>
      </c>
      <c r="X1848" t="str">
        <f t="shared" si="56"/>
        <v>Very High</v>
      </c>
      <c r="Y1848" t="str">
        <f>IF(Table2[[#This Row],[total_intl_charge]] &gt; AVERAGE($R$2:$R$4245),"High","Low")</f>
        <v>High</v>
      </c>
      <c r="Z1848" t="str">
        <f>IF(AND(G1848&gt;AVERAGE(train!$G$2:$G$4251),K1848&gt;AVERAGE(train!$K$2:$K$4251)),"High Day &amp; Eve",IF(AND(G1848&gt;AVERAGE(train!$G$2:$G$4251),K1848&lt;=AVERAGE(train!$K$2:$K$4251)),"High Day Only",IF(AND(G1848&lt;=AVERAGE(train!$G$2:$G$4251),K1848&gt;AVERAGE(train!$K$2:$K$4251)),"High Eve Only","Low Usage")))</f>
        <v>High Eve Only</v>
      </c>
    </row>
    <row r="1849" spans="1:26">
      <c r="A1849" t="s">
        <v>36</v>
      </c>
      <c r="B1849">
        <v>70</v>
      </c>
      <c r="C1849" t="s">
        <v>21</v>
      </c>
      <c r="D1849" t="s">
        <v>22</v>
      </c>
      <c r="E1849" t="s">
        <v>22</v>
      </c>
      <c r="F1849">
        <v>0</v>
      </c>
      <c r="G1849">
        <v>177.4</v>
      </c>
      <c r="H1849">
        <v>125</v>
      </c>
      <c r="I1849">
        <v>30.16</v>
      </c>
      <c r="J1849">
        <v>226.2</v>
      </c>
      <c r="K1849">
        <v>104</v>
      </c>
      <c r="L1849">
        <v>19.23</v>
      </c>
      <c r="M1849">
        <v>254.1</v>
      </c>
      <c r="N1849">
        <v>72</v>
      </c>
      <c r="O1849">
        <v>11.43</v>
      </c>
      <c r="P1849">
        <v>10.9</v>
      </c>
      <c r="Q1849">
        <v>4</v>
      </c>
      <c r="R1849">
        <v>2.94</v>
      </c>
      <c r="S1849">
        <v>0</v>
      </c>
      <c r="T1849" t="s">
        <v>22</v>
      </c>
      <c r="U1849">
        <f t="shared" si="57"/>
        <v>0</v>
      </c>
      <c r="V1849">
        <f>IF(Table2[[#This Row],[international_plan]]="yes",1,0)</f>
        <v>0</v>
      </c>
      <c r="W1849">
        <f>IF(Table2[[#This Row],[voice_mail_plan]]="yes",1,0)</f>
        <v>0</v>
      </c>
      <c r="X1849" t="str">
        <f t="shared" si="56"/>
        <v>Low</v>
      </c>
      <c r="Y1849" t="str">
        <f>IF(Table2[[#This Row],[total_intl_charge]] &gt; AVERAGE($R$2:$R$4245),"High","Low")</f>
        <v>High</v>
      </c>
      <c r="Z1849" t="str">
        <f>IF(AND(G1849&gt;AVERAGE(train!$G$2:$G$4251),K1849&gt;AVERAGE(train!$K$2:$K$4251)),"High Day &amp; Eve",IF(AND(G1849&gt;AVERAGE(train!$G$2:$G$4251),K1849&lt;=AVERAGE(train!$K$2:$K$4251)),"High Day Only",IF(AND(G1849&lt;=AVERAGE(train!$G$2:$G$4251),K1849&gt;AVERAGE(train!$K$2:$K$4251)),"High Eve Only","Low Usage")))</f>
        <v>High Eve Only</v>
      </c>
    </row>
    <row r="1850" spans="1:26">
      <c r="A1850" t="s">
        <v>62</v>
      </c>
      <c r="B1850">
        <v>41</v>
      </c>
      <c r="C1850" t="s">
        <v>28</v>
      </c>
      <c r="D1850" t="s">
        <v>22</v>
      </c>
      <c r="E1850" t="s">
        <v>22</v>
      </c>
      <c r="F1850">
        <v>0</v>
      </c>
      <c r="G1850">
        <v>182.1</v>
      </c>
      <c r="H1850">
        <v>89</v>
      </c>
      <c r="I1850">
        <v>30.96</v>
      </c>
      <c r="J1850">
        <v>211.5</v>
      </c>
      <c r="K1850">
        <v>104</v>
      </c>
      <c r="L1850">
        <v>17.98</v>
      </c>
      <c r="M1850">
        <v>207.4</v>
      </c>
      <c r="N1850">
        <v>124</v>
      </c>
      <c r="O1850">
        <v>9.33</v>
      </c>
      <c r="P1850">
        <v>6.8</v>
      </c>
      <c r="Q1850">
        <v>1</v>
      </c>
      <c r="R1850">
        <v>1.84</v>
      </c>
      <c r="S1850">
        <v>1</v>
      </c>
      <c r="T1850" t="s">
        <v>22</v>
      </c>
      <c r="U1850">
        <f t="shared" si="57"/>
        <v>0</v>
      </c>
      <c r="V1850">
        <f>IF(Table2[[#This Row],[international_plan]]="yes",1,0)</f>
        <v>0</v>
      </c>
      <c r="W1850">
        <f>IF(Table2[[#This Row],[voice_mail_plan]]="yes",1,0)</f>
        <v>0</v>
      </c>
      <c r="X1850" t="str">
        <f t="shared" si="56"/>
        <v>Low</v>
      </c>
      <c r="Y1850" t="str">
        <f>IF(Table2[[#This Row],[total_intl_charge]] &gt; AVERAGE($R$2:$R$4245),"High","Low")</f>
        <v>Low</v>
      </c>
      <c r="Z1850" t="str">
        <f>IF(AND(G1850&gt;AVERAGE(train!$G$2:$G$4251),K1850&gt;AVERAGE(train!$K$2:$K$4251)),"High Day &amp; Eve",IF(AND(G1850&gt;AVERAGE(train!$G$2:$G$4251),K1850&lt;=AVERAGE(train!$K$2:$K$4251)),"High Day Only",IF(AND(G1850&lt;=AVERAGE(train!$G$2:$G$4251),K1850&gt;AVERAGE(train!$K$2:$K$4251)),"High Eve Only","Low Usage")))</f>
        <v>High Day &amp; Eve</v>
      </c>
    </row>
    <row r="1851" spans="1:26">
      <c r="A1851" t="s">
        <v>68</v>
      </c>
      <c r="B1851">
        <v>132</v>
      </c>
      <c r="C1851" t="s">
        <v>25</v>
      </c>
      <c r="D1851" t="s">
        <v>22</v>
      </c>
      <c r="E1851" t="s">
        <v>22</v>
      </c>
      <c r="F1851">
        <v>0</v>
      </c>
      <c r="G1851">
        <v>222.4</v>
      </c>
      <c r="H1851">
        <v>85</v>
      </c>
      <c r="I1851">
        <v>37.81</v>
      </c>
      <c r="J1851">
        <v>165.4</v>
      </c>
      <c r="K1851">
        <v>76</v>
      </c>
      <c r="L1851">
        <v>14.06</v>
      </c>
      <c r="M1851">
        <v>208.4</v>
      </c>
      <c r="N1851">
        <v>97</v>
      </c>
      <c r="O1851">
        <v>9.3800000000000008</v>
      </c>
      <c r="P1851">
        <v>11.2</v>
      </c>
      <c r="Q1851">
        <v>4</v>
      </c>
      <c r="R1851">
        <v>3.02</v>
      </c>
      <c r="S1851">
        <v>0</v>
      </c>
      <c r="T1851" t="s">
        <v>22</v>
      </c>
      <c r="U1851">
        <f t="shared" si="57"/>
        <v>0</v>
      </c>
      <c r="V1851">
        <f>IF(Table2[[#This Row],[international_plan]]="yes",1,0)</f>
        <v>0</v>
      </c>
      <c r="W1851">
        <f>IF(Table2[[#This Row],[voice_mail_plan]]="yes",1,0)</f>
        <v>0</v>
      </c>
      <c r="X1851" t="str">
        <f t="shared" si="56"/>
        <v>Very High</v>
      </c>
      <c r="Y1851" t="str">
        <f>IF(Table2[[#This Row],[total_intl_charge]] &gt; AVERAGE($R$2:$R$4245),"High","Low")</f>
        <v>High</v>
      </c>
      <c r="Z1851" t="str">
        <f>IF(AND(G1851&gt;AVERAGE(train!$G$2:$G$4251),K1851&gt;AVERAGE(train!$K$2:$K$4251)),"High Day &amp; Eve",IF(AND(G1851&gt;AVERAGE(train!$G$2:$G$4251),K1851&lt;=AVERAGE(train!$K$2:$K$4251)),"High Day Only",IF(AND(G1851&lt;=AVERAGE(train!$G$2:$G$4251),K1851&gt;AVERAGE(train!$K$2:$K$4251)),"High Eve Only","Low Usage")))</f>
        <v>High Day Only</v>
      </c>
    </row>
    <row r="1852" spans="1:26">
      <c r="A1852" t="s">
        <v>55</v>
      </c>
      <c r="B1852">
        <v>93</v>
      </c>
      <c r="C1852" t="s">
        <v>21</v>
      </c>
      <c r="D1852" t="s">
        <v>22</v>
      </c>
      <c r="E1852" t="s">
        <v>22</v>
      </c>
      <c r="F1852">
        <v>0</v>
      </c>
      <c r="G1852">
        <v>164.9</v>
      </c>
      <c r="H1852">
        <v>68</v>
      </c>
      <c r="I1852">
        <v>28.03</v>
      </c>
      <c r="J1852">
        <v>210.4</v>
      </c>
      <c r="K1852">
        <v>86</v>
      </c>
      <c r="L1852">
        <v>17.88</v>
      </c>
      <c r="M1852">
        <v>229.4</v>
      </c>
      <c r="N1852">
        <v>104</v>
      </c>
      <c r="O1852">
        <v>10.32</v>
      </c>
      <c r="P1852">
        <v>7.8</v>
      </c>
      <c r="Q1852">
        <v>4</v>
      </c>
      <c r="R1852">
        <v>2.11</v>
      </c>
      <c r="S1852">
        <v>2</v>
      </c>
      <c r="T1852" t="s">
        <v>22</v>
      </c>
      <c r="U1852">
        <f t="shared" si="57"/>
        <v>0</v>
      </c>
      <c r="V1852">
        <f>IF(Table2[[#This Row],[international_plan]]="yes",1,0)</f>
        <v>0</v>
      </c>
      <c r="W1852">
        <f>IF(Table2[[#This Row],[voice_mail_plan]]="yes",1,0)</f>
        <v>0</v>
      </c>
      <c r="X1852" t="str">
        <f t="shared" si="56"/>
        <v>Medium</v>
      </c>
      <c r="Y1852" t="str">
        <f>IF(Table2[[#This Row],[total_intl_charge]] &gt; AVERAGE($R$2:$R$4245),"High","Low")</f>
        <v>Low</v>
      </c>
      <c r="Z1852" t="str">
        <f>IF(AND(G1852&gt;AVERAGE(train!$G$2:$G$4251),K1852&gt;AVERAGE(train!$K$2:$K$4251)),"High Day &amp; Eve",IF(AND(G1852&gt;AVERAGE(train!$G$2:$G$4251),K1852&lt;=AVERAGE(train!$K$2:$K$4251)),"High Day Only",IF(AND(G1852&lt;=AVERAGE(train!$G$2:$G$4251),K1852&gt;AVERAGE(train!$K$2:$K$4251)),"High Eve Only","Low Usage")))</f>
        <v>Low Usage</v>
      </c>
    </row>
    <row r="1853" spans="1:26">
      <c r="A1853" t="s">
        <v>20</v>
      </c>
      <c r="B1853">
        <v>109</v>
      </c>
      <c r="C1853" t="s">
        <v>21</v>
      </c>
      <c r="D1853" t="s">
        <v>22</v>
      </c>
      <c r="E1853" t="s">
        <v>22</v>
      </c>
      <c r="F1853">
        <v>0</v>
      </c>
      <c r="G1853">
        <v>193.6</v>
      </c>
      <c r="H1853">
        <v>58</v>
      </c>
      <c r="I1853">
        <v>32.909999999999997</v>
      </c>
      <c r="J1853">
        <v>148.69999999999999</v>
      </c>
      <c r="K1853">
        <v>115</v>
      </c>
      <c r="L1853">
        <v>12.64</v>
      </c>
      <c r="M1853">
        <v>282.5</v>
      </c>
      <c r="N1853">
        <v>105</v>
      </c>
      <c r="O1853">
        <v>12.71</v>
      </c>
      <c r="P1853">
        <v>13.1</v>
      </c>
      <c r="Q1853">
        <v>1</v>
      </c>
      <c r="R1853">
        <v>3.54</v>
      </c>
      <c r="S1853">
        <v>2</v>
      </c>
      <c r="T1853" t="s">
        <v>22</v>
      </c>
      <c r="U1853">
        <f t="shared" si="57"/>
        <v>0</v>
      </c>
      <c r="V1853">
        <f>IF(Table2[[#This Row],[international_plan]]="yes",1,0)</f>
        <v>0</v>
      </c>
      <c r="W1853">
        <f>IF(Table2[[#This Row],[voice_mail_plan]]="yes",1,0)</f>
        <v>0</v>
      </c>
      <c r="X1853" t="str">
        <f t="shared" si="56"/>
        <v>High</v>
      </c>
      <c r="Y1853" t="str">
        <f>IF(Table2[[#This Row],[total_intl_charge]] &gt; AVERAGE($R$2:$R$4245),"High","Low")</f>
        <v>High</v>
      </c>
      <c r="Z1853" t="str">
        <f>IF(AND(G1853&gt;AVERAGE(train!$G$2:$G$4251),K1853&gt;AVERAGE(train!$K$2:$K$4251)),"High Day &amp; Eve",IF(AND(G1853&gt;AVERAGE(train!$G$2:$G$4251),K1853&lt;=AVERAGE(train!$K$2:$K$4251)),"High Day Only",IF(AND(G1853&lt;=AVERAGE(train!$G$2:$G$4251),K1853&gt;AVERAGE(train!$K$2:$K$4251)),"High Eve Only","Low Usage")))</f>
        <v>High Day &amp; Eve</v>
      </c>
    </row>
    <row r="1854" spans="1:26">
      <c r="A1854" t="s">
        <v>44</v>
      </c>
      <c r="B1854">
        <v>80</v>
      </c>
      <c r="C1854" t="s">
        <v>28</v>
      </c>
      <c r="D1854" t="s">
        <v>22</v>
      </c>
      <c r="E1854" t="s">
        <v>22</v>
      </c>
      <c r="F1854">
        <v>0</v>
      </c>
      <c r="G1854">
        <v>101.1</v>
      </c>
      <c r="H1854">
        <v>121</v>
      </c>
      <c r="I1854">
        <v>17.190000000000001</v>
      </c>
      <c r="J1854">
        <v>263.2</v>
      </c>
      <c r="K1854">
        <v>110</v>
      </c>
      <c r="L1854">
        <v>22.37</v>
      </c>
      <c r="M1854">
        <v>137.69999999999999</v>
      </c>
      <c r="N1854">
        <v>74</v>
      </c>
      <c r="O1854">
        <v>6.2</v>
      </c>
      <c r="P1854">
        <v>7.3</v>
      </c>
      <c r="Q1854">
        <v>5</v>
      </c>
      <c r="R1854">
        <v>1.97</v>
      </c>
      <c r="S1854">
        <v>0</v>
      </c>
      <c r="T1854" t="s">
        <v>22</v>
      </c>
      <c r="U1854">
        <f t="shared" si="57"/>
        <v>0</v>
      </c>
      <c r="V1854">
        <f>IF(Table2[[#This Row],[international_plan]]="yes",1,0)</f>
        <v>0</v>
      </c>
      <c r="W1854">
        <f>IF(Table2[[#This Row],[voice_mail_plan]]="yes",1,0)</f>
        <v>0</v>
      </c>
      <c r="X1854" t="str">
        <f t="shared" si="56"/>
        <v>Medium</v>
      </c>
      <c r="Y1854" t="str">
        <f>IF(Table2[[#This Row],[total_intl_charge]] &gt; AVERAGE($R$2:$R$4245),"High","Low")</f>
        <v>Low</v>
      </c>
      <c r="Z1854" t="str">
        <f>IF(AND(G1854&gt;AVERAGE(train!$G$2:$G$4251),K1854&gt;AVERAGE(train!$K$2:$K$4251)),"High Day &amp; Eve",IF(AND(G1854&gt;AVERAGE(train!$G$2:$G$4251),K1854&lt;=AVERAGE(train!$K$2:$K$4251)),"High Day Only",IF(AND(G1854&lt;=AVERAGE(train!$G$2:$G$4251),K1854&gt;AVERAGE(train!$K$2:$K$4251)),"High Eve Only","Low Usage")))</f>
        <v>High Eve Only</v>
      </c>
    </row>
    <row r="1855" spans="1:26">
      <c r="A1855" t="s">
        <v>61</v>
      </c>
      <c r="B1855">
        <v>54</v>
      </c>
      <c r="C1855" t="s">
        <v>21</v>
      </c>
      <c r="D1855" t="s">
        <v>22</v>
      </c>
      <c r="E1855" t="s">
        <v>23</v>
      </c>
      <c r="F1855">
        <v>24</v>
      </c>
      <c r="G1855">
        <v>92.3</v>
      </c>
      <c r="H1855">
        <v>88</v>
      </c>
      <c r="I1855">
        <v>15.69</v>
      </c>
      <c r="J1855">
        <v>193.1</v>
      </c>
      <c r="K1855">
        <v>98</v>
      </c>
      <c r="L1855">
        <v>16.41</v>
      </c>
      <c r="M1855">
        <v>99.3</v>
      </c>
      <c r="N1855">
        <v>119</v>
      </c>
      <c r="O1855">
        <v>4.47</v>
      </c>
      <c r="P1855">
        <v>11.6</v>
      </c>
      <c r="Q1855">
        <v>3</v>
      </c>
      <c r="R1855">
        <v>3.13</v>
      </c>
      <c r="S1855">
        <v>2</v>
      </c>
      <c r="T1855" t="s">
        <v>22</v>
      </c>
      <c r="U1855">
        <f t="shared" si="57"/>
        <v>0</v>
      </c>
      <c r="V1855">
        <f>IF(Table2[[#This Row],[international_plan]]="yes",1,0)</f>
        <v>0</v>
      </c>
      <c r="W1855">
        <f>IF(Table2[[#This Row],[voice_mail_plan]]="yes",1,0)</f>
        <v>1</v>
      </c>
      <c r="X1855" t="str">
        <f t="shared" si="56"/>
        <v>Low</v>
      </c>
      <c r="Y1855" t="str">
        <f>IF(Table2[[#This Row],[total_intl_charge]] &gt; AVERAGE($R$2:$R$4245),"High","Low")</f>
        <v>High</v>
      </c>
      <c r="Z1855" t="str">
        <f>IF(AND(G1855&gt;AVERAGE(train!$G$2:$G$4251),K1855&gt;AVERAGE(train!$K$2:$K$4251)),"High Day &amp; Eve",IF(AND(G1855&gt;AVERAGE(train!$G$2:$G$4251),K1855&lt;=AVERAGE(train!$K$2:$K$4251)),"High Day Only",IF(AND(G1855&lt;=AVERAGE(train!$G$2:$G$4251),K1855&gt;AVERAGE(train!$K$2:$K$4251)),"High Eve Only","Low Usage")))</f>
        <v>Low Usage</v>
      </c>
    </row>
    <row r="1856" spans="1:26">
      <c r="A1856" t="s">
        <v>68</v>
      </c>
      <c r="B1856">
        <v>121</v>
      </c>
      <c r="C1856" t="s">
        <v>21</v>
      </c>
      <c r="D1856" t="s">
        <v>22</v>
      </c>
      <c r="E1856" t="s">
        <v>22</v>
      </c>
      <c r="F1856">
        <v>0</v>
      </c>
      <c r="G1856">
        <v>168.9</v>
      </c>
      <c r="H1856">
        <v>128</v>
      </c>
      <c r="I1856">
        <v>28.71</v>
      </c>
      <c r="J1856">
        <v>123.9</v>
      </c>
      <c r="K1856">
        <v>99</v>
      </c>
      <c r="L1856">
        <v>10.53</v>
      </c>
      <c r="M1856">
        <v>266.3</v>
      </c>
      <c r="N1856">
        <v>105</v>
      </c>
      <c r="O1856">
        <v>11.98</v>
      </c>
      <c r="P1856">
        <v>2.9</v>
      </c>
      <c r="Q1856">
        <v>7</v>
      </c>
      <c r="R1856">
        <v>0.78</v>
      </c>
      <c r="S1856">
        <v>2</v>
      </c>
      <c r="T1856" t="s">
        <v>22</v>
      </c>
      <c r="U1856">
        <f t="shared" si="57"/>
        <v>0</v>
      </c>
      <c r="V1856">
        <f>IF(Table2[[#This Row],[international_plan]]="yes",1,0)</f>
        <v>0</v>
      </c>
      <c r="W1856">
        <f>IF(Table2[[#This Row],[voice_mail_plan]]="yes",1,0)</f>
        <v>0</v>
      </c>
      <c r="X1856" t="str">
        <f t="shared" si="56"/>
        <v>High</v>
      </c>
      <c r="Y1856" t="str">
        <f>IF(Table2[[#This Row],[total_intl_charge]] &gt; AVERAGE($R$2:$R$4245),"High","Low")</f>
        <v>Low</v>
      </c>
      <c r="Z1856" t="str">
        <f>IF(AND(G1856&gt;AVERAGE(train!$G$2:$G$4251),K1856&gt;AVERAGE(train!$K$2:$K$4251)),"High Day &amp; Eve",IF(AND(G1856&gt;AVERAGE(train!$G$2:$G$4251),K1856&lt;=AVERAGE(train!$K$2:$K$4251)),"High Day Only",IF(AND(G1856&lt;=AVERAGE(train!$G$2:$G$4251),K1856&gt;AVERAGE(train!$K$2:$K$4251)),"High Eve Only","Low Usage")))</f>
        <v>Low Usage</v>
      </c>
    </row>
    <row r="1857" spans="1:26">
      <c r="A1857" t="s">
        <v>63</v>
      </c>
      <c r="B1857">
        <v>157</v>
      </c>
      <c r="C1857" t="s">
        <v>28</v>
      </c>
      <c r="D1857" t="s">
        <v>22</v>
      </c>
      <c r="E1857" t="s">
        <v>23</v>
      </c>
      <c r="F1857">
        <v>29</v>
      </c>
      <c r="G1857">
        <v>219.2</v>
      </c>
      <c r="H1857">
        <v>102</v>
      </c>
      <c r="I1857">
        <v>37.26</v>
      </c>
      <c r="J1857">
        <v>206</v>
      </c>
      <c r="K1857">
        <v>109</v>
      </c>
      <c r="L1857">
        <v>17.510000000000002</v>
      </c>
      <c r="M1857">
        <v>192.4</v>
      </c>
      <c r="N1857">
        <v>117</v>
      </c>
      <c r="O1857">
        <v>8.66</v>
      </c>
      <c r="P1857">
        <v>15</v>
      </c>
      <c r="Q1857">
        <v>5</v>
      </c>
      <c r="R1857">
        <v>4.05</v>
      </c>
      <c r="S1857">
        <v>1</v>
      </c>
      <c r="T1857" t="s">
        <v>22</v>
      </c>
      <c r="U1857">
        <f t="shared" si="57"/>
        <v>0</v>
      </c>
      <c r="V1857">
        <f>IF(Table2[[#This Row],[international_plan]]="yes",1,0)</f>
        <v>0</v>
      </c>
      <c r="W1857">
        <f>IF(Table2[[#This Row],[voice_mail_plan]]="yes",1,0)</f>
        <v>1</v>
      </c>
      <c r="X1857" t="str">
        <f t="shared" si="56"/>
        <v>Very High</v>
      </c>
      <c r="Y1857" t="str">
        <f>IF(Table2[[#This Row],[total_intl_charge]] &gt; AVERAGE($R$2:$R$4245),"High","Low")</f>
        <v>High</v>
      </c>
      <c r="Z1857" t="str">
        <f>IF(AND(G1857&gt;AVERAGE(train!$G$2:$G$4251),K1857&gt;AVERAGE(train!$K$2:$K$4251)),"High Day &amp; Eve",IF(AND(G1857&gt;AVERAGE(train!$G$2:$G$4251),K1857&lt;=AVERAGE(train!$K$2:$K$4251)),"High Day Only",IF(AND(G1857&lt;=AVERAGE(train!$G$2:$G$4251),K1857&gt;AVERAGE(train!$K$2:$K$4251)),"High Eve Only","Low Usage")))</f>
        <v>High Day &amp; Eve</v>
      </c>
    </row>
    <row r="1858" spans="1:26">
      <c r="A1858" t="s">
        <v>50</v>
      </c>
      <c r="B1858">
        <v>138</v>
      </c>
      <c r="C1858" t="s">
        <v>28</v>
      </c>
      <c r="D1858" t="s">
        <v>22</v>
      </c>
      <c r="E1858" t="s">
        <v>22</v>
      </c>
      <c r="F1858">
        <v>0</v>
      </c>
      <c r="G1858">
        <v>146.5</v>
      </c>
      <c r="H1858">
        <v>101</v>
      </c>
      <c r="I1858">
        <v>24.91</v>
      </c>
      <c r="J1858">
        <v>284.5</v>
      </c>
      <c r="K1858">
        <v>142</v>
      </c>
      <c r="L1858">
        <v>24.18</v>
      </c>
      <c r="M1858">
        <v>176</v>
      </c>
      <c r="N1858">
        <v>98</v>
      </c>
      <c r="O1858">
        <v>7.92</v>
      </c>
      <c r="P1858">
        <v>14</v>
      </c>
      <c r="Q1858">
        <v>6</v>
      </c>
      <c r="R1858">
        <v>3.78</v>
      </c>
      <c r="S1858">
        <v>3</v>
      </c>
      <c r="T1858" t="s">
        <v>22</v>
      </c>
      <c r="U1858">
        <f t="shared" si="57"/>
        <v>0</v>
      </c>
      <c r="V1858">
        <f>IF(Table2[[#This Row],[international_plan]]="yes",1,0)</f>
        <v>0</v>
      </c>
      <c r="W1858">
        <f>IF(Table2[[#This Row],[voice_mail_plan]]="yes",1,0)</f>
        <v>0</v>
      </c>
      <c r="X1858" t="str">
        <f t="shared" ref="X1858:X1921" si="58">IF(B1858&lt;=$AC$3,"Low",IF(B1858&lt;=$AC$4,"Medium",IF(B1858&lt;=$AC$5,"High",IF(B1858&gt;=$AC$5,"Very High"))))</f>
        <v>Very High</v>
      </c>
      <c r="Y1858" t="str">
        <f>IF(Table2[[#This Row],[total_intl_charge]] &gt; AVERAGE($R$2:$R$4245),"High","Low")</f>
        <v>High</v>
      </c>
      <c r="Z1858" t="str">
        <f>IF(AND(G1858&gt;AVERAGE(train!$G$2:$G$4251),K1858&gt;AVERAGE(train!$K$2:$K$4251)),"High Day &amp; Eve",IF(AND(G1858&gt;AVERAGE(train!$G$2:$G$4251),K1858&lt;=AVERAGE(train!$K$2:$K$4251)),"High Day Only",IF(AND(G1858&lt;=AVERAGE(train!$G$2:$G$4251),K1858&gt;AVERAGE(train!$K$2:$K$4251)),"High Eve Only","Low Usage")))</f>
        <v>High Eve Only</v>
      </c>
    </row>
    <row r="1859" spans="1:26">
      <c r="A1859" t="s">
        <v>37</v>
      </c>
      <c r="B1859">
        <v>92</v>
      </c>
      <c r="C1859" t="s">
        <v>21</v>
      </c>
      <c r="D1859" t="s">
        <v>22</v>
      </c>
      <c r="E1859" t="s">
        <v>23</v>
      </c>
      <c r="F1859">
        <v>31</v>
      </c>
      <c r="G1859">
        <v>172.3</v>
      </c>
      <c r="H1859">
        <v>116</v>
      </c>
      <c r="I1859">
        <v>29.29</v>
      </c>
      <c r="J1859">
        <v>266.2</v>
      </c>
      <c r="K1859">
        <v>91</v>
      </c>
      <c r="L1859">
        <v>22.63</v>
      </c>
      <c r="M1859">
        <v>228.2</v>
      </c>
      <c r="N1859">
        <v>90</v>
      </c>
      <c r="O1859">
        <v>10.27</v>
      </c>
      <c r="P1859">
        <v>11.8</v>
      </c>
      <c r="Q1859">
        <v>5</v>
      </c>
      <c r="R1859">
        <v>3.19</v>
      </c>
      <c r="S1859">
        <v>1</v>
      </c>
      <c r="T1859" t="s">
        <v>22</v>
      </c>
      <c r="U1859">
        <f t="shared" ref="U1859:U1922" si="59">IF(T1859="yes",1,0)</f>
        <v>0</v>
      </c>
      <c r="V1859">
        <f>IF(Table2[[#This Row],[international_plan]]="yes",1,0)</f>
        <v>0</v>
      </c>
      <c r="W1859">
        <f>IF(Table2[[#This Row],[voice_mail_plan]]="yes",1,0)</f>
        <v>1</v>
      </c>
      <c r="X1859" t="str">
        <f t="shared" si="58"/>
        <v>Medium</v>
      </c>
      <c r="Y1859" t="str">
        <f>IF(Table2[[#This Row],[total_intl_charge]] &gt; AVERAGE($R$2:$R$4245),"High","Low")</f>
        <v>High</v>
      </c>
      <c r="Z1859" t="str">
        <f>IF(AND(G1859&gt;AVERAGE(train!$G$2:$G$4251),K1859&gt;AVERAGE(train!$K$2:$K$4251)),"High Day &amp; Eve",IF(AND(G1859&gt;AVERAGE(train!$G$2:$G$4251),K1859&lt;=AVERAGE(train!$K$2:$K$4251)),"High Day Only",IF(AND(G1859&lt;=AVERAGE(train!$G$2:$G$4251),K1859&gt;AVERAGE(train!$K$2:$K$4251)),"High Eve Only","Low Usage")))</f>
        <v>Low Usage</v>
      </c>
    </row>
    <row r="1860" spans="1:26">
      <c r="A1860" t="s">
        <v>39</v>
      </c>
      <c r="B1860">
        <v>126</v>
      </c>
      <c r="C1860" t="s">
        <v>21</v>
      </c>
      <c r="D1860" t="s">
        <v>22</v>
      </c>
      <c r="E1860" t="s">
        <v>22</v>
      </c>
      <c r="F1860">
        <v>0</v>
      </c>
      <c r="G1860">
        <v>190.9</v>
      </c>
      <c r="H1860">
        <v>143</v>
      </c>
      <c r="I1860">
        <v>32.450000000000003</v>
      </c>
      <c r="J1860">
        <v>149.69999999999999</v>
      </c>
      <c r="K1860">
        <v>72</v>
      </c>
      <c r="L1860">
        <v>12.72</v>
      </c>
      <c r="M1860">
        <v>191.4</v>
      </c>
      <c r="N1860">
        <v>87</v>
      </c>
      <c r="O1860">
        <v>8.61</v>
      </c>
      <c r="P1860">
        <v>13</v>
      </c>
      <c r="Q1860">
        <v>3</v>
      </c>
      <c r="R1860">
        <v>3.51</v>
      </c>
      <c r="S1860">
        <v>1</v>
      </c>
      <c r="T1860" t="s">
        <v>22</v>
      </c>
      <c r="U1860">
        <f t="shared" si="59"/>
        <v>0</v>
      </c>
      <c r="V1860">
        <f>IF(Table2[[#This Row],[international_plan]]="yes",1,0)</f>
        <v>0</v>
      </c>
      <c r="W1860">
        <f>IF(Table2[[#This Row],[voice_mail_plan]]="yes",1,0)</f>
        <v>0</v>
      </c>
      <c r="X1860" t="str">
        <f t="shared" si="58"/>
        <v>High</v>
      </c>
      <c r="Y1860" t="str">
        <f>IF(Table2[[#This Row],[total_intl_charge]] &gt; AVERAGE($R$2:$R$4245),"High","Low")</f>
        <v>High</v>
      </c>
      <c r="Z1860" t="str">
        <f>IF(AND(G1860&gt;AVERAGE(train!$G$2:$G$4251),K1860&gt;AVERAGE(train!$K$2:$K$4251)),"High Day &amp; Eve",IF(AND(G1860&gt;AVERAGE(train!$G$2:$G$4251),K1860&lt;=AVERAGE(train!$K$2:$K$4251)),"High Day Only",IF(AND(G1860&lt;=AVERAGE(train!$G$2:$G$4251),K1860&gt;AVERAGE(train!$K$2:$K$4251)),"High Eve Only","Low Usage")))</f>
        <v>High Day Only</v>
      </c>
    </row>
    <row r="1861" spans="1:26">
      <c r="A1861" t="s">
        <v>61</v>
      </c>
      <c r="B1861">
        <v>41</v>
      </c>
      <c r="C1861" t="s">
        <v>21</v>
      </c>
      <c r="D1861" t="s">
        <v>22</v>
      </c>
      <c r="E1861" t="s">
        <v>22</v>
      </c>
      <c r="F1861">
        <v>0</v>
      </c>
      <c r="G1861">
        <v>232.1</v>
      </c>
      <c r="H1861">
        <v>74</v>
      </c>
      <c r="I1861">
        <v>39.46</v>
      </c>
      <c r="J1861">
        <v>327.10000000000002</v>
      </c>
      <c r="K1861">
        <v>88</v>
      </c>
      <c r="L1861">
        <v>27.8</v>
      </c>
      <c r="M1861">
        <v>226.5</v>
      </c>
      <c r="N1861">
        <v>119</v>
      </c>
      <c r="O1861">
        <v>10.19</v>
      </c>
      <c r="P1861">
        <v>10.9</v>
      </c>
      <c r="Q1861">
        <v>2</v>
      </c>
      <c r="R1861">
        <v>2.94</v>
      </c>
      <c r="S1861">
        <v>3</v>
      </c>
      <c r="T1861" t="s">
        <v>23</v>
      </c>
      <c r="U1861">
        <f t="shared" si="59"/>
        <v>1</v>
      </c>
      <c r="V1861">
        <f>IF(Table2[[#This Row],[international_plan]]="yes",1,0)</f>
        <v>0</v>
      </c>
      <c r="W1861">
        <f>IF(Table2[[#This Row],[voice_mail_plan]]="yes",1,0)</f>
        <v>0</v>
      </c>
      <c r="X1861" t="str">
        <f t="shared" si="58"/>
        <v>Low</v>
      </c>
      <c r="Y1861" t="str">
        <f>IF(Table2[[#This Row],[total_intl_charge]] &gt; AVERAGE($R$2:$R$4245),"High","Low")</f>
        <v>High</v>
      </c>
      <c r="Z1861" t="str">
        <f>IF(AND(G1861&gt;AVERAGE(train!$G$2:$G$4251),K1861&gt;AVERAGE(train!$K$2:$K$4251)),"High Day &amp; Eve",IF(AND(G1861&gt;AVERAGE(train!$G$2:$G$4251),K1861&lt;=AVERAGE(train!$K$2:$K$4251)),"High Day Only",IF(AND(G1861&lt;=AVERAGE(train!$G$2:$G$4251),K1861&gt;AVERAGE(train!$K$2:$K$4251)),"High Eve Only","Low Usage")))</f>
        <v>High Day Only</v>
      </c>
    </row>
    <row r="1862" spans="1:26">
      <c r="A1862" t="s">
        <v>59</v>
      </c>
      <c r="B1862">
        <v>167</v>
      </c>
      <c r="C1862" t="s">
        <v>21</v>
      </c>
      <c r="D1862" t="s">
        <v>22</v>
      </c>
      <c r="E1862" t="s">
        <v>22</v>
      </c>
      <c r="F1862">
        <v>0</v>
      </c>
      <c r="G1862">
        <v>169.2</v>
      </c>
      <c r="H1862">
        <v>124</v>
      </c>
      <c r="I1862">
        <v>28.76</v>
      </c>
      <c r="J1862">
        <v>173.3</v>
      </c>
      <c r="K1862">
        <v>108</v>
      </c>
      <c r="L1862">
        <v>14.73</v>
      </c>
      <c r="M1862">
        <v>216.5</v>
      </c>
      <c r="N1862">
        <v>64</v>
      </c>
      <c r="O1862">
        <v>9.74</v>
      </c>
      <c r="P1862">
        <v>12.4</v>
      </c>
      <c r="Q1862">
        <v>4</v>
      </c>
      <c r="R1862">
        <v>3.35</v>
      </c>
      <c r="S1862">
        <v>4</v>
      </c>
      <c r="T1862" t="s">
        <v>23</v>
      </c>
      <c r="U1862">
        <f t="shared" si="59"/>
        <v>1</v>
      </c>
      <c r="V1862">
        <f>IF(Table2[[#This Row],[international_plan]]="yes",1,0)</f>
        <v>0</v>
      </c>
      <c r="W1862">
        <f>IF(Table2[[#This Row],[voice_mail_plan]]="yes",1,0)</f>
        <v>0</v>
      </c>
      <c r="X1862" t="str">
        <f t="shared" si="58"/>
        <v>Very High</v>
      </c>
      <c r="Y1862" t="str">
        <f>IF(Table2[[#This Row],[total_intl_charge]] &gt; AVERAGE($R$2:$R$4245),"High","Low")</f>
        <v>High</v>
      </c>
      <c r="Z1862" t="str">
        <f>IF(AND(G1862&gt;AVERAGE(train!$G$2:$G$4251),K1862&gt;AVERAGE(train!$K$2:$K$4251)),"High Day &amp; Eve",IF(AND(G1862&gt;AVERAGE(train!$G$2:$G$4251),K1862&lt;=AVERAGE(train!$K$2:$K$4251)),"High Day Only",IF(AND(G1862&lt;=AVERAGE(train!$G$2:$G$4251),K1862&gt;AVERAGE(train!$K$2:$K$4251)),"High Eve Only","Low Usage")))</f>
        <v>High Eve Only</v>
      </c>
    </row>
    <row r="1863" spans="1:26">
      <c r="A1863" t="s">
        <v>55</v>
      </c>
      <c r="B1863">
        <v>91</v>
      </c>
      <c r="C1863" t="s">
        <v>28</v>
      </c>
      <c r="D1863" t="s">
        <v>22</v>
      </c>
      <c r="E1863" t="s">
        <v>22</v>
      </c>
      <c r="F1863">
        <v>0</v>
      </c>
      <c r="G1863">
        <v>123.8</v>
      </c>
      <c r="H1863">
        <v>107</v>
      </c>
      <c r="I1863">
        <v>21.05</v>
      </c>
      <c r="J1863">
        <v>319</v>
      </c>
      <c r="K1863">
        <v>125</v>
      </c>
      <c r="L1863">
        <v>27.12</v>
      </c>
      <c r="M1863">
        <v>237.6</v>
      </c>
      <c r="N1863">
        <v>78</v>
      </c>
      <c r="O1863">
        <v>10.69</v>
      </c>
      <c r="P1863">
        <v>7.3</v>
      </c>
      <c r="Q1863">
        <v>4</v>
      </c>
      <c r="R1863">
        <v>1.97</v>
      </c>
      <c r="S1863">
        <v>2</v>
      </c>
      <c r="T1863" t="s">
        <v>22</v>
      </c>
      <c r="U1863">
        <f t="shared" si="59"/>
        <v>0</v>
      </c>
      <c r="V1863">
        <f>IF(Table2[[#This Row],[international_plan]]="yes",1,0)</f>
        <v>0</v>
      </c>
      <c r="W1863">
        <f>IF(Table2[[#This Row],[voice_mail_plan]]="yes",1,0)</f>
        <v>0</v>
      </c>
      <c r="X1863" t="str">
        <f t="shared" si="58"/>
        <v>Medium</v>
      </c>
      <c r="Y1863" t="str">
        <f>IF(Table2[[#This Row],[total_intl_charge]] &gt; AVERAGE($R$2:$R$4245),"High","Low")</f>
        <v>Low</v>
      </c>
      <c r="Z1863" t="str">
        <f>IF(AND(G1863&gt;AVERAGE(train!$G$2:$G$4251),K1863&gt;AVERAGE(train!$K$2:$K$4251)),"High Day &amp; Eve",IF(AND(G1863&gt;AVERAGE(train!$G$2:$G$4251),K1863&lt;=AVERAGE(train!$K$2:$K$4251)),"High Day Only",IF(AND(G1863&lt;=AVERAGE(train!$G$2:$G$4251),K1863&gt;AVERAGE(train!$K$2:$K$4251)),"High Eve Only","Low Usage")))</f>
        <v>High Eve Only</v>
      </c>
    </row>
    <row r="1864" spans="1:26">
      <c r="A1864" t="s">
        <v>33</v>
      </c>
      <c r="B1864">
        <v>127</v>
      </c>
      <c r="C1864" t="s">
        <v>28</v>
      </c>
      <c r="D1864" t="s">
        <v>22</v>
      </c>
      <c r="E1864" t="s">
        <v>22</v>
      </c>
      <c r="F1864">
        <v>0</v>
      </c>
      <c r="G1864">
        <v>96</v>
      </c>
      <c r="H1864">
        <v>117</v>
      </c>
      <c r="I1864">
        <v>16.32</v>
      </c>
      <c r="J1864">
        <v>177</v>
      </c>
      <c r="K1864">
        <v>68</v>
      </c>
      <c r="L1864">
        <v>15.05</v>
      </c>
      <c r="M1864">
        <v>162.19999999999999</v>
      </c>
      <c r="N1864">
        <v>127</v>
      </c>
      <c r="O1864">
        <v>7.3</v>
      </c>
      <c r="P1864">
        <v>9.6999999999999993</v>
      </c>
      <c r="Q1864">
        <v>4</v>
      </c>
      <c r="R1864">
        <v>2.62</v>
      </c>
      <c r="S1864">
        <v>3</v>
      </c>
      <c r="T1864" t="s">
        <v>22</v>
      </c>
      <c r="U1864">
        <f t="shared" si="59"/>
        <v>0</v>
      </c>
      <c r="V1864">
        <f>IF(Table2[[#This Row],[international_plan]]="yes",1,0)</f>
        <v>0</v>
      </c>
      <c r="W1864">
        <f>IF(Table2[[#This Row],[voice_mail_plan]]="yes",1,0)</f>
        <v>0</v>
      </c>
      <c r="X1864" t="str">
        <f t="shared" si="58"/>
        <v>High</v>
      </c>
      <c r="Y1864" t="str">
        <f>IF(Table2[[#This Row],[total_intl_charge]] &gt; AVERAGE($R$2:$R$4245),"High","Low")</f>
        <v>Low</v>
      </c>
      <c r="Z1864" t="str">
        <f>IF(AND(G1864&gt;AVERAGE(train!$G$2:$G$4251),K1864&gt;AVERAGE(train!$K$2:$K$4251)),"High Day &amp; Eve",IF(AND(G1864&gt;AVERAGE(train!$G$2:$G$4251),K1864&lt;=AVERAGE(train!$K$2:$K$4251)),"High Day Only",IF(AND(G1864&lt;=AVERAGE(train!$G$2:$G$4251),K1864&gt;AVERAGE(train!$K$2:$K$4251)),"High Eve Only","Low Usage")))</f>
        <v>Low Usage</v>
      </c>
    </row>
    <row r="1865" spans="1:26">
      <c r="A1865" t="s">
        <v>58</v>
      </c>
      <c r="B1865">
        <v>88</v>
      </c>
      <c r="C1865" t="s">
        <v>25</v>
      </c>
      <c r="D1865" t="s">
        <v>22</v>
      </c>
      <c r="E1865" t="s">
        <v>23</v>
      </c>
      <c r="F1865">
        <v>27</v>
      </c>
      <c r="G1865">
        <v>93.4</v>
      </c>
      <c r="H1865">
        <v>106</v>
      </c>
      <c r="I1865">
        <v>15.88</v>
      </c>
      <c r="J1865">
        <v>252</v>
      </c>
      <c r="K1865">
        <v>92</v>
      </c>
      <c r="L1865">
        <v>21.42</v>
      </c>
      <c r="M1865">
        <v>189</v>
      </c>
      <c r="N1865">
        <v>104</v>
      </c>
      <c r="O1865">
        <v>8.5</v>
      </c>
      <c r="P1865">
        <v>10.9</v>
      </c>
      <c r="Q1865">
        <v>1</v>
      </c>
      <c r="R1865">
        <v>2.94</v>
      </c>
      <c r="S1865">
        <v>1</v>
      </c>
      <c r="T1865" t="s">
        <v>22</v>
      </c>
      <c r="U1865">
        <f t="shared" si="59"/>
        <v>0</v>
      </c>
      <c r="V1865">
        <f>IF(Table2[[#This Row],[international_plan]]="yes",1,0)</f>
        <v>0</v>
      </c>
      <c r="W1865">
        <f>IF(Table2[[#This Row],[voice_mail_plan]]="yes",1,0)</f>
        <v>1</v>
      </c>
      <c r="X1865" t="str">
        <f t="shared" si="58"/>
        <v>Medium</v>
      </c>
      <c r="Y1865" t="str">
        <f>IF(Table2[[#This Row],[total_intl_charge]] &gt; AVERAGE($R$2:$R$4245),"High","Low")</f>
        <v>High</v>
      </c>
      <c r="Z1865" t="str">
        <f>IF(AND(G1865&gt;AVERAGE(train!$G$2:$G$4251),K1865&gt;AVERAGE(train!$K$2:$K$4251)),"High Day &amp; Eve",IF(AND(G1865&gt;AVERAGE(train!$G$2:$G$4251),K1865&lt;=AVERAGE(train!$K$2:$K$4251)),"High Day Only",IF(AND(G1865&lt;=AVERAGE(train!$G$2:$G$4251),K1865&gt;AVERAGE(train!$K$2:$K$4251)),"High Eve Only","Low Usage")))</f>
        <v>Low Usage</v>
      </c>
    </row>
    <row r="1866" spans="1:26">
      <c r="A1866" t="s">
        <v>33</v>
      </c>
      <c r="B1866">
        <v>113</v>
      </c>
      <c r="C1866" t="s">
        <v>21</v>
      </c>
      <c r="D1866" t="s">
        <v>22</v>
      </c>
      <c r="E1866" t="s">
        <v>22</v>
      </c>
      <c r="F1866">
        <v>0</v>
      </c>
      <c r="G1866">
        <v>90.6</v>
      </c>
      <c r="H1866">
        <v>130</v>
      </c>
      <c r="I1866">
        <v>15.4</v>
      </c>
      <c r="J1866">
        <v>170.6</v>
      </c>
      <c r="K1866">
        <v>100</v>
      </c>
      <c r="L1866">
        <v>14.5</v>
      </c>
      <c r="M1866">
        <v>137.4</v>
      </c>
      <c r="N1866">
        <v>74</v>
      </c>
      <c r="O1866">
        <v>6.18</v>
      </c>
      <c r="P1866">
        <v>5.4</v>
      </c>
      <c r="Q1866">
        <v>9</v>
      </c>
      <c r="R1866">
        <v>1.46</v>
      </c>
      <c r="S1866">
        <v>1</v>
      </c>
      <c r="T1866" t="s">
        <v>22</v>
      </c>
      <c r="U1866">
        <f t="shared" si="59"/>
        <v>0</v>
      </c>
      <c r="V1866">
        <f>IF(Table2[[#This Row],[international_plan]]="yes",1,0)</f>
        <v>0</v>
      </c>
      <c r="W1866">
        <f>IF(Table2[[#This Row],[voice_mail_plan]]="yes",1,0)</f>
        <v>0</v>
      </c>
      <c r="X1866" t="str">
        <f t="shared" si="58"/>
        <v>High</v>
      </c>
      <c r="Y1866" t="str">
        <f>IF(Table2[[#This Row],[total_intl_charge]] &gt; AVERAGE($R$2:$R$4245),"High","Low")</f>
        <v>Low</v>
      </c>
      <c r="Z1866" t="str">
        <f>IF(AND(G1866&gt;AVERAGE(train!$G$2:$G$4251),K1866&gt;AVERAGE(train!$K$2:$K$4251)),"High Day &amp; Eve",IF(AND(G1866&gt;AVERAGE(train!$G$2:$G$4251),K1866&lt;=AVERAGE(train!$K$2:$K$4251)),"High Day Only",IF(AND(G1866&lt;=AVERAGE(train!$G$2:$G$4251),K1866&gt;AVERAGE(train!$K$2:$K$4251)),"High Eve Only","Low Usage")))</f>
        <v>Low Usage</v>
      </c>
    </row>
    <row r="1867" spans="1:26">
      <c r="A1867" t="s">
        <v>36</v>
      </c>
      <c r="B1867">
        <v>78</v>
      </c>
      <c r="C1867" t="s">
        <v>28</v>
      </c>
      <c r="D1867" t="s">
        <v>22</v>
      </c>
      <c r="E1867" t="s">
        <v>22</v>
      </c>
      <c r="F1867">
        <v>0</v>
      </c>
      <c r="G1867">
        <v>152.9</v>
      </c>
      <c r="H1867">
        <v>81</v>
      </c>
      <c r="I1867">
        <v>25.99</v>
      </c>
      <c r="J1867">
        <v>256.60000000000002</v>
      </c>
      <c r="K1867">
        <v>82</v>
      </c>
      <c r="L1867">
        <v>21.81</v>
      </c>
      <c r="M1867">
        <v>173.6</v>
      </c>
      <c r="N1867">
        <v>112</v>
      </c>
      <c r="O1867">
        <v>7.81</v>
      </c>
      <c r="P1867">
        <v>5.3</v>
      </c>
      <c r="Q1867">
        <v>6</v>
      </c>
      <c r="R1867">
        <v>1.43</v>
      </c>
      <c r="S1867">
        <v>2</v>
      </c>
      <c r="T1867" t="s">
        <v>22</v>
      </c>
      <c r="U1867">
        <f t="shared" si="59"/>
        <v>0</v>
      </c>
      <c r="V1867">
        <f>IF(Table2[[#This Row],[international_plan]]="yes",1,0)</f>
        <v>0</v>
      </c>
      <c r="W1867">
        <f>IF(Table2[[#This Row],[voice_mail_plan]]="yes",1,0)</f>
        <v>0</v>
      </c>
      <c r="X1867" t="str">
        <f t="shared" si="58"/>
        <v>Medium</v>
      </c>
      <c r="Y1867" t="str">
        <f>IF(Table2[[#This Row],[total_intl_charge]] &gt; AVERAGE($R$2:$R$4245),"High","Low")</f>
        <v>Low</v>
      </c>
      <c r="Z1867" t="str">
        <f>IF(AND(G1867&gt;AVERAGE(train!$G$2:$G$4251),K1867&gt;AVERAGE(train!$K$2:$K$4251)),"High Day &amp; Eve",IF(AND(G1867&gt;AVERAGE(train!$G$2:$G$4251),K1867&lt;=AVERAGE(train!$K$2:$K$4251)),"High Day Only",IF(AND(G1867&lt;=AVERAGE(train!$G$2:$G$4251),K1867&gt;AVERAGE(train!$K$2:$K$4251)),"High Eve Only","Low Usage")))</f>
        <v>Low Usage</v>
      </c>
    </row>
    <row r="1868" spans="1:26">
      <c r="A1868" t="s">
        <v>54</v>
      </c>
      <c r="B1868">
        <v>136</v>
      </c>
      <c r="C1868" t="s">
        <v>25</v>
      </c>
      <c r="D1868" t="s">
        <v>23</v>
      </c>
      <c r="E1868" t="s">
        <v>23</v>
      </c>
      <c r="F1868">
        <v>29</v>
      </c>
      <c r="G1868">
        <v>85.2</v>
      </c>
      <c r="H1868">
        <v>98</v>
      </c>
      <c r="I1868">
        <v>14.48</v>
      </c>
      <c r="J1868">
        <v>230.4</v>
      </c>
      <c r="K1868">
        <v>85</v>
      </c>
      <c r="L1868">
        <v>19.579999999999998</v>
      </c>
      <c r="M1868">
        <v>243.6</v>
      </c>
      <c r="N1868">
        <v>104</v>
      </c>
      <c r="O1868">
        <v>10.96</v>
      </c>
      <c r="P1868">
        <v>9</v>
      </c>
      <c r="Q1868">
        <v>3</v>
      </c>
      <c r="R1868">
        <v>2.4300000000000002</v>
      </c>
      <c r="S1868">
        <v>2</v>
      </c>
      <c r="T1868" t="s">
        <v>22</v>
      </c>
      <c r="U1868">
        <f t="shared" si="59"/>
        <v>0</v>
      </c>
      <c r="V1868">
        <f>IF(Table2[[#This Row],[international_plan]]="yes",1,0)</f>
        <v>1</v>
      </c>
      <c r="W1868">
        <f>IF(Table2[[#This Row],[voice_mail_plan]]="yes",1,0)</f>
        <v>1</v>
      </c>
      <c r="X1868" t="str">
        <f t="shared" si="58"/>
        <v>Very High</v>
      </c>
      <c r="Y1868" t="str">
        <f>IF(Table2[[#This Row],[total_intl_charge]] &gt; AVERAGE($R$2:$R$4245),"High","Low")</f>
        <v>Low</v>
      </c>
      <c r="Z1868" t="str">
        <f>IF(AND(G1868&gt;AVERAGE(train!$G$2:$G$4251),K1868&gt;AVERAGE(train!$K$2:$K$4251)),"High Day &amp; Eve",IF(AND(G1868&gt;AVERAGE(train!$G$2:$G$4251),K1868&lt;=AVERAGE(train!$K$2:$K$4251)),"High Day Only",IF(AND(G1868&lt;=AVERAGE(train!$G$2:$G$4251),K1868&gt;AVERAGE(train!$K$2:$K$4251)),"High Eve Only","Low Usage")))</f>
        <v>Low Usage</v>
      </c>
    </row>
    <row r="1869" spans="1:26">
      <c r="A1869" t="s">
        <v>67</v>
      </c>
      <c r="B1869">
        <v>68</v>
      </c>
      <c r="C1869" t="s">
        <v>21</v>
      </c>
      <c r="D1869" t="s">
        <v>22</v>
      </c>
      <c r="E1869" t="s">
        <v>23</v>
      </c>
      <c r="F1869">
        <v>34</v>
      </c>
      <c r="G1869">
        <v>160</v>
      </c>
      <c r="H1869">
        <v>72</v>
      </c>
      <c r="I1869">
        <v>27.2</v>
      </c>
      <c r="J1869">
        <v>184.5</v>
      </c>
      <c r="K1869">
        <v>119</v>
      </c>
      <c r="L1869">
        <v>15.68</v>
      </c>
      <c r="M1869">
        <v>208.3</v>
      </c>
      <c r="N1869">
        <v>101</v>
      </c>
      <c r="O1869">
        <v>9.3699999999999992</v>
      </c>
      <c r="P1869">
        <v>6.1</v>
      </c>
      <c r="Q1869">
        <v>10</v>
      </c>
      <c r="R1869">
        <v>1.65</v>
      </c>
      <c r="S1869">
        <v>1</v>
      </c>
      <c r="T1869" t="s">
        <v>22</v>
      </c>
      <c r="U1869">
        <f t="shared" si="59"/>
        <v>0</v>
      </c>
      <c r="V1869">
        <f>IF(Table2[[#This Row],[international_plan]]="yes",1,0)</f>
        <v>0</v>
      </c>
      <c r="W1869">
        <f>IF(Table2[[#This Row],[voice_mail_plan]]="yes",1,0)</f>
        <v>1</v>
      </c>
      <c r="X1869" t="str">
        <f t="shared" si="58"/>
        <v>Low</v>
      </c>
      <c r="Y1869" t="str">
        <f>IF(Table2[[#This Row],[total_intl_charge]] &gt; AVERAGE($R$2:$R$4245),"High","Low")</f>
        <v>Low</v>
      </c>
      <c r="Z1869" t="str">
        <f>IF(AND(G1869&gt;AVERAGE(train!$G$2:$G$4251),K1869&gt;AVERAGE(train!$K$2:$K$4251)),"High Day &amp; Eve",IF(AND(G1869&gt;AVERAGE(train!$G$2:$G$4251),K1869&lt;=AVERAGE(train!$K$2:$K$4251)),"High Day Only",IF(AND(G1869&lt;=AVERAGE(train!$G$2:$G$4251),K1869&gt;AVERAGE(train!$K$2:$K$4251)),"High Eve Only","Low Usage")))</f>
        <v>High Eve Only</v>
      </c>
    </row>
    <row r="1870" spans="1:26">
      <c r="A1870" t="s">
        <v>20</v>
      </c>
      <c r="B1870">
        <v>132</v>
      </c>
      <c r="C1870" t="s">
        <v>21</v>
      </c>
      <c r="D1870" t="s">
        <v>22</v>
      </c>
      <c r="E1870" t="s">
        <v>23</v>
      </c>
      <c r="F1870">
        <v>10</v>
      </c>
      <c r="G1870">
        <v>182.9</v>
      </c>
      <c r="H1870">
        <v>54</v>
      </c>
      <c r="I1870">
        <v>31.09</v>
      </c>
      <c r="J1870">
        <v>292.39999999999998</v>
      </c>
      <c r="K1870">
        <v>68</v>
      </c>
      <c r="L1870">
        <v>24.85</v>
      </c>
      <c r="M1870">
        <v>142.30000000000001</v>
      </c>
      <c r="N1870">
        <v>116</v>
      </c>
      <c r="O1870">
        <v>6.4</v>
      </c>
      <c r="P1870">
        <v>11.5</v>
      </c>
      <c r="Q1870">
        <v>4</v>
      </c>
      <c r="R1870">
        <v>3.11</v>
      </c>
      <c r="S1870">
        <v>0</v>
      </c>
      <c r="T1870" t="s">
        <v>22</v>
      </c>
      <c r="U1870">
        <f t="shared" si="59"/>
        <v>0</v>
      </c>
      <c r="V1870">
        <f>IF(Table2[[#This Row],[international_plan]]="yes",1,0)</f>
        <v>0</v>
      </c>
      <c r="W1870">
        <f>IF(Table2[[#This Row],[voice_mail_plan]]="yes",1,0)</f>
        <v>1</v>
      </c>
      <c r="X1870" t="str">
        <f t="shared" si="58"/>
        <v>Very High</v>
      </c>
      <c r="Y1870" t="str">
        <f>IF(Table2[[#This Row],[total_intl_charge]] &gt; AVERAGE($R$2:$R$4245),"High","Low")</f>
        <v>High</v>
      </c>
      <c r="Z1870" t="str">
        <f>IF(AND(G1870&gt;AVERAGE(train!$G$2:$G$4251),K1870&gt;AVERAGE(train!$K$2:$K$4251)),"High Day &amp; Eve",IF(AND(G1870&gt;AVERAGE(train!$G$2:$G$4251),K1870&lt;=AVERAGE(train!$K$2:$K$4251)),"High Day Only",IF(AND(G1870&lt;=AVERAGE(train!$G$2:$G$4251),K1870&gt;AVERAGE(train!$K$2:$K$4251)),"High Eve Only","Low Usage")))</f>
        <v>High Day Only</v>
      </c>
    </row>
    <row r="1871" spans="1:26">
      <c r="A1871" t="s">
        <v>59</v>
      </c>
      <c r="B1871">
        <v>110</v>
      </c>
      <c r="C1871" t="s">
        <v>21</v>
      </c>
      <c r="D1871" t="s">
        <v>22</v>
      </c>
      <c r="E1871" t="s">
        <v>22</v>
      </c>
      <c r="F1871">
        <v>0</v>
      </c>
      <c r="G1871">
        <v>241.2</v>
      </c>
      <c r="H1871">
        <v>105</v>
      </c>
      <c r="I1871">
        <v>41</v>
      </c>
      <c r="J1871">
        <v>174.3</v>
      </c>
      <c r="K1871">
        <v>85</v>
      </c>
      <c r="L1871">
        <v>14.82</v>
      </c>
      <c r="M1871">
        <v>245.3</v>
      </c>
      <c r="N1871">
        <v>59</v>
      </c>
      <c r="O1871">
        <v>11.04</v>
      </c>
      <c r="P1871">
        <v>8.5</v>
      </c>
      <c r="Q1871">
        <v>4</v>
      </c>
      <c r="R1871">
        <v>2.2999999999999998</v>
      </c>
      <c r="S1871">
        <v>2</v>
      </c>
      <c r="T1871" t="s">
        <v>22</v>
      </c>
      <c r="U1871">
        <f t="shared" si="59"/>
        <v>0</v>
      </c>
      <c r="V1871">
        <f>IF(Table2[[#This Row],[international_plan]]="yes",1,0)</f>
        <v>0</v>
      </c>
      <c r="W1871">
        <f>IF(Table2[[#This Row],[voice_mail_plan]]="yes",1,0)</f>
        <v>0</v>
      </c>
      <c r="X1871" t="str">
        <f t="shared" si="58"/>
        <v>High</v>
      </c>
      <c r="Y1871" t="str">
        <f>IF(Table2[[#This Row],[total_intl_charge]] &gt; AVERAGE($R$2:$R$4245),"High","Low")</f>
        <v>Low</v>
      </c>
      <c r="Z1871" t="str">
        <f>IF(AND(G1871&gt;AVERAGE(train!$G$2:$G$4251),K1871&gt;AVERAGE(train!$K$2:$K$4251)),"High Day &amp; Eve",IF(AND(G1871&gt;AVERAGE(train!$G$2:$G$4251),K1871&lt;=AVERAGE(train!$K$2:$K$4251)),"High Day Only",IF(AND(G1871&lt;=AVERAGE(train!$G$2:$G$4251),K1871&gt;AVERAGE(train!$K$2:$K$4251)),"High Eve Only","Low Usage")))</f>
        <v>High Day Only</v>
      </c>
    </row>
    <row r="1872" spans="1:26">
      <c r="A1872" t="s">
        <v>31</v>
      </c>
      <c r="B1872">
        <v>121</v>
      </c>
      <c r="C1872" t="s">
        <v>28</v>
      </c>
      <c r="D1872" t="s">
        <v>22</v>
      </c>
      <c r="E1872" t="s">
        <v>22</v>
      </c>
      <c r="F1872">
        <v>0</v>
      </c>
      <c r="G1872">
        <v>177.2</v>
      </c>
      <c r="H1872">
        <v>142</v>
      </c>
      <c r="I1872">
        <v>30.12</v>
      </c>
      <c r="J1872">
        <v>123.5</v>
      </c>
      <c r="K1872">
        <v>88</v>
      </c>
      <c r="L1872">
        <v>10.5</v>
      </c>
      <c r="M1872">
        <v>213.2</v>
      </c>
      <c r="N1872">
        <v>51</v>
      </c>
      <c r="O1872">
        <v>9.59</v>
      </c>
      <c r="P1872">
        <v>8.4</v>
      </c>
      <c r="Q1872">
        <v>6</v>
      </c>
      <c r="R1872">
        <v>2.27</v>
      </c>
      <c r="S1872">
        <v>1</v>
      </c>
      <c r="T1872" t="s">
        <v>22</v>
      </c>
      <c r="U1872">
        <f t="shared" si="59"/>
        <v>0</v>
      </c>
      <c r="V1872">
        <f>IF(Table2[[#This Row],[international_plan]]="yes",1,0)</f>
        <v>0</v>
      </c>
      <c r="W1872">
        <f>IF(Table2[[#This Row],[voice_mail_plan]]="yes",1,0)</f>
        <v>0</v>
      </c>
      <c r="X1872" t="str">
        <f t="shared" si="58"/>
        <v>High</v>
      </c>
      <c r="Y1872" t="str">
        <f>IF(Table2[[#This Row],[total_intl_charge]] &gt; AVERAGE($R$2:$R$4245),"High","Low")</f>
        <v>Low</v>
      </c>
      <c r="Z1872" t="str">
        <f>IF(AND(G1872&gt;AVERAGE(train!$G$2:$G$4251),K1872&gt;AVERAGE(train!$K$2:$K$4251)),"High Day &amp; Eve",IF(AND(G1872&gt;AVERAGE(train!$G$2:$G$4251),K1872&lt;=AVERAGE(train!$K$2:$K$4251)),"High Day Only",IF(AND(G1872&lt;=AVERAGE(train!$G$2:$G$4251),K1872&gt;AVERAGE(train!$K$2:$K$4251)),"High Eve Only","Low Usage")))</f>
        <v>Low Usage</v>
      </c>
    </row>
    <row r="1873" spans="1:26">
      <c r="A1873" t="s">
        <v>36</v>
      </c>
      <c r="B1873">
        <v>116</v>
      </c>
      <c r="C1873" t="s">
        <v>28</v>
      </c>
      <c r="D1873" t="s">
        <v>22</v>
      </c>
      <c r="E1873" t="s">
        <v>22</v>
      </c>
      <c r="F1873">
        <v>0</v>
      </c>
      <c r="G1873">
        <v>89.5</v>
      </c>
      <c r="H1873">
        <v>128</v>
      </c>
      <c r="I1873">
        <v>15.22</v>
      </c>
      <c r="J1873">
        <v>180.8</v>
      </c>
      <c r="K1873">
        <v>137</v>
      </c>
      <c r="L1873">
        <v>15.37</v>
      </c>
      <c r="M1873">
        <v>193.1</v>
      </c>
      <c r="N1873">
        <v>94</v>
      </c>
      <c r="O1873">
        <v>8.69</v>
      </c>
      <c r="P1873">
        <v>14</v>
      </c>
      <c r="Q1873">
        <v>3</v>
      </c>
      <c r="R1873">
        <v>3.78</v>
      </c>
      <c r="S1873">
        <v>2</v>
      </c>
      <c r="T1873" t="s">
        <v>22</v>
      </c>
      <c r="U1873">
        <f t="shared" si="59"/>
        <v>0</v>
      </c>
      <c r="V1873">
        <f>IF(Table2[[#This Row],[international_plan]]="yes",1,0)</f>
        <v>0</v>
      </c>
      <c r="W1873">
        <f>IF(Table2[[#This Row],[voice_mail_plan]]="yes",1,0)</f>
        <v>0</v>
      </c>
      <c r="X1873" t="str">
        <f t="shared" si="58"/>
        <v>High</v>
      </c>
      <c r="Y1873" t="str">
        <f>IF(Table2[[#This Row],[total_intl_charge]] &gt; AVERAGE($R$2:$R$4245),"High","Low")</f>
        <v>High</v>
      </c>
      <c r="Z1873" t="str">
        <f>IF(AND(G1873&gt;AVERAGE(train!$G$2:$G$4251),K1873&gt;AVERAGE(train!$K$2:$K$4251)),"High Day &amp; Eve",IF(AND(G1873&gt;AVERAGE(train!$G$2:$G$4251),K1873&lt;=AVERAGE(train!$K$2:$K$4251)),"High Day Only",IF(AND(G1873&lt;=AVERAGE(train!$G$2:$G$4251),K1873&gt;AVERAGE(train!$K$2:$K$4251)),"High Eve Only","Low Usage")))</f>
        <v>High Eve Only</v>
      </c>
    </row>
    <row r="1874" spans="1:26">
      <c r="A1874" t="s">
        <v>69</v>
      </c>
      <c r="B1874">
        <v>112</v>
      </c>
      <c r="C1874" t="s">
        <v>21</v>
      </c>
      <c r="D1874" t="s">
        <v>23</v>
      </c>
      <c r="E1874" t="s">
        <v>23</v>
      </c>
      <c r="F1874">
        <v>16</v>
      </c>
      <c r="G1874">
        <v>200.3</v>
      </c>
      <c r="H1874">
        <v>72</v>
      </c>
      <c r="I1874">
        <v>34.049999999999997</v>
      </c>
      <c r="J1874">
        <v>197.8</v>
      </c>
      <c r="K1874">
        <v>91</v>
      </c>
      <c r="L1874">
        <v>16.809999999999999</v>
      </c>
      <c r="M1874">
        <v>151.1</v>
      </c>
      <c r="N1874">
        <v>92</v>
      </c>
      <c r="O1874">
        <v>6.8</v>
      </c>
      <c r="P1874">
        <v>10.4</v>
      </c>
      <c r="Q1874">
        <v>3</v>
      </c>
      <c r="R1874">
        <v>2.81</v>
      </c>
      <c r="S1874">
        <v>1</v>
      </c>
      <c r="T1874" t="s">
        <v>22</v>
      </c>
      <c r="U1874">
        <f t="shared" si="59"/>
        <v>0</v>
      </c>
      <c r="V1874">
        <f>IF(Table2[[#This Row],[international_plan]]="yes",1,0)</f>
        <v>1</v>
      </c>
      <c r="W1874">
        <f>IF(Table2[[#This Row],[voice_mail_plan]]="yes",1,0)</f>
        <v>1</v>
      </c>
      <c r="X1874" t="str">
        <f t="shared" si="58"/>
        <v>High</v>
      </c>
      <c r="Y1874" t="str">
        <f>IF(Table2[[#This Row],[total_intl_charge]] &gt; AVERAGE($R$2:$R$4245),"High","Low")</f>
        <v>High</v>
      </c>
      <c r="Z1874" t="str">
        <f>IF(AND(G1874&gt;AVERAGE(train!$G$2:$G$4251),K1874&gt;AVERAGE(train!$K$2:$K$4251)),"High Day &amp; Eve",IF(AND(G1874&gt;AVERAGE(train!$G$2:$G$4251),K1874&lt;=AVERAGE(train!$K$2:$K$4251)),"High Day Only",IF(AND(G1874&lt;=AVERAGE(train!$G$2:$G$4251),K1874&gt;AVERAGE(train!$K$2:$K$4251)),"High Eve Only","Low Usage")))</f>
        <v>High Day Only</v>
      </c>
    </row>
    <row r="1875" spans="1:26">
      <c r="A1875" t="s">
        <v>73</v>
      </c>
      <c r="B1875">
        <v>97</v>
      </c>
      <c r="C1875" t="s">
        <v>28</v>
      </c>
      <c r="D1875" t="s">
        <v>23</v>
      </c>
      <c r="E1875" t="s">
        <v>22</v>
      </c>
      <c r="F1875">
        <v>0</v>
      </c>
      <c r="G1875">
        <v>145</v>
      </c>
      <c r="H1875">
        <v>103</v>
      </c>
      <c r="I1875">
        <v>24.65</v>
      </c>
      <c r="J1875">
        <v>294.3</v>
      </c>
      <c r="K1875">
        <v>93</v>
      </c>
      <c r="L1875">
        <v>25.02</v>
      </c>
      <c r="M1875">
        <v>239.8</v>
      </c>
      <c r="N1875">
        <v>120</v>
      </c>
      <c r="O1875">
        <v>10.79</v>
      </c>
      <c r="P1875">
        <v>11</v>
      </c>
      <c r="Q1875">
        <v>2</v>
      </c>
      <c r="R1875">
        <v>2.97</v>
      </c>
      <c r="S1875">
        <v>4</v>
      </c>
      <c r="T1875" t="s">
        <v>23</v>
      </c>
      <c r="U1875">
        <f t="shared" si="59"/>
        <v>1</v>
      </c>
      <c r="V1875">
        <f>IF(Table2[[#This Row],[international_plan]]="yes",1,0)</f>
        <v>1</v>
      </c>
      <c r="W1875">
        <f>IF(Table2[[#This Row],[voice_mail_plan]]="yes",1,0)</f>
        <v>0</v>
      </c>
      <c r="X1875" t="str">
        <f t="shared" si="58"/>
        <v>Medium</v>
      </c>
      <c r="Y1875" t="str">
        <f>IF(Table2[[#This Row],[total_intl_charge]] &gt; AVERAGE($R$2:$R$4245),"High","Low")</f>
        <v>High</v>
      </c>
      <c r="Z1875" t="str">
        <f>IF(AND(G1875&gt;AVERAGE(train!$G$2:$G$4251),K1875&gt;AVERAGE(train!$K$2:$K$4251)),"High Day &amp; Eve",IF(AND(G1875&gt;AVERAGE(train!$G$2:$G$4251),K1875&lt;=AVERAGE(train!$K$2:$K$4251)),"High Day Only",IF(AND(G1875&lt;=AVERAGE(train!$G$2:$G$4251),K1875&gt;AVERAGE(train!$K$2:$K$4251)),"High Eve Only","Low Usage")))</f>
        <v>Low Usage</v>
      </c>
    </row>
    <row r="1876" spans="1:26">
      <c r="A1876" t="s">
        <v>67</v>
      </c>
      <c r="B1876">
        <v>43</v>
      </c>
      <c r="C1876" t="s">
        <v>28</v>
      </c>
      <c r="D1876" t="s">
        <v>22</v>
      </c>
      <c r="E1876" t="s">
        <v>22</v>
      </c>
      <c r="F1876">
        <v>0</v>
      </c>
      <c r="G1876">
        <v>159.5</v>
      </c>
      <c r="H1876">
        <v>99</v>
      </c>
      <c r="I1876">
        <v>27.12</v>
      </c>
      <c r="J1876">
        <v>119.7</v>
      </c>
      <c r="K1876">
        <v>149</v>
      </c>
      <c r="L1876">
        <v>10.17</v>
      </c>
      <c r="M1876">
        <v>173.9</v>
      </c>
      <c r="N1876">
        <v>126</v>
      </c>
      <c r="O1876">
        <v>7.83</v>
      </c>
      <c r="P1876">
        <v>6.8</v>
      </c>
      <c r="Q1876">
        <v>3</v>
      </c>
      <c r="R1876">
        <v>1.84</v>
      </c>
      <c r="S1876">
        <v>2</v>
      </c>
      <c r="T1876" t="s">
        <v>22</v>
      </c>
      <c r="U1876">
        <f t="shared" si="59"/>
        <v>0</v>
      </c>
      <c r="V1876">
        <f>IF(Table2[[#This Row],[international_plan]]="yes",1,0)</f>
        <v>0</v>
      </c>
      <c r="W1876">
        <f>IF(Table2[[#This Row],[voice_mail_plan]]="yes",1,0)</f>
        <v>0</v>
      </c>
      <c r="X1876" t="str">
        <f t="shared" si="58"/>
        <v>Low</v>
      </c>
      <c r="Y1876" t="str">
        <f>IF(Table2[[#This Row],[total_intl_charge]] &gt; AVERAGE($R$2:$R$4245),"High","Low")</f>
        <v>Low</v>
      </c>
      <c r="Z1876" t="str">
        <f>IF(AND(G1876&gt;AVERAGE(train!$G$2:$G$4251),K1876&gt;AVERAGE(train!$K$2:$K$4251)),"High Day &amp; Eve",IF(AND(G1876&gt;AVERAGE(train!$G$2:$G$4251),K1876&lt;=AVERAGE(train!$K$2:$K$4251)),"High Day Only",IF(AND(G1876&lt;=AVERAGE(train!$G$2:$G$4251),K1876&gt;AVERAGE(train!$K$2:$K$4251)),"High Eve Only","Low Usage")))</f>
        <v>High Eve Only</v>
      </c>
    </row>
    <row r="1877" spans="1:26">
      <c r="A1877" t="s">
        <v>32</v>
      </c>
      <c r="B1877">
        <v>110</v>
      </c>
      <c r="C1877" t="s">
        <v>21</v>
      </c>
      <c r="D1877" t="s">
        <v>22</v>
      </c>
      <c r="E1877" t="s">
        <v>22</v>
      </c>
      <c r="F1877">
        <v>0</v>
      </c>
      <c r="G1877">
        <v>151.80000000000001</v>
      </c>
      <c r="H1877">
        <v>106</v>
      </c>
      <c r="I1877">
        <v>25.81</v>
      </c>
      <c r="J1877">
        <v>138</v>
      </c>
      <c r="K1877">
        <v>126</v>
      </c>
      <c r="L1877">
        <v>11.73</v>
      </c>
      <c r="M1877">
        <v>233.5</v>
      </c>
      <c r="N1877">
        <v>112</v>
      </c>
      <c r="O1877">
        <v>10.51</v>
      </c>
      <c r="P1877">
        <v>11.2</v>
      </c>
      <c r="Q1877">
        <v>8</v>
      </c>
      <c r="R1877">
        <v>3.02</v>
      </c>
      <c r="S1877">
        <v>3</v>
      </c>
      <c r="T1877" t="s">
        <v>22</v>
      </c>
      <c r="U1877">
        <f t="shared" si="59"/>
        <v>0</v>
      </c>
      <c r="V1877">
        <f>IF(Table2[[#This Row],[international_plan]]="yes",1,0)</f>
        <v>0</v>
      </c>
      <c r="W1877">
        <f>IF(Table2[[#This Row],[voice_mail_plan]]="yes",1,0)</f>
        <v>0</v>
      </c>
      <c r="X1877" t="str">
        <f t="shared" si="58"/>
        <v>High</v>
      </c>
      <c r="Y1877" t="str">
        <f>IF(Table2[[#This Row],[total_intl_charge]] &gt; AVERAGE($R$2:$R$4245),"High","Low")</f>
        <v>High</v>
      </c>
      <c r="Z1877" t="str">
        <f>IF(AND(G1877&gt;AVERAGE(train!$G$2:$G$4251),K1877&gt;AVERAGE(train!$K$2:$K$4251)),"High Day &amp; Eve",IF(AND(G1877&gt;AVERAGE(train!$G$2:$G$4251),K1877&lt;=AVERAGE(train!$K$2:$K$4251)),"High Day Only",IF(AND(G1877&lt;=AVERAGE(train!$G$2:$G$4251),K1877&gt;AVERAGE(train!$K$2:$K$4251)),"High Eve Only","Low Usage")))</f>
        <v>High Eve Only</v>
      </c>
    </row>
    <row r="1878" spans="1:26">
      <c r="A1878" t="s">
        <v>38</v>
      </c>
      <c r="B1878">
        <v>67</v>
      </c>
      <c r="C1878" t="s">
        <v>25</v>
      </c>
      <c r="D1878" t="s">
        <v>22</v>
      </c>
      <c r="E1878" t="s">
        <v>22</v>
      </c>
      <c r="F1878">
        <v>0</v>
      </c>
      <c r="G1878">
        <v>176.2</v>
      </c>
      <c r="H1878">
        <v>120</v>
      </c>
      <c r="I1878">
        <v>29.95</v>
      </c>
      <c r="J1878">
        <v>236</v>
      </c>
      <c r="K1878">
        <v>138</v>
      </c>
      <c r="L1878">
        <v>20.059999999999999</v>
      </c>
      <c r="M1878">
        <v>152.5</v>
      </c>
      <c r="N1878">
        <v>104</v>
      </c>
      <c r="O1878">
        <v>6.86</v>
      </c>
      <c r="P1878">
        <v>10.6</v>
      </c>
      <c r="Q1878">
        <v>4</v>
      </c>
      <c r="R1878">
        <v>2.86</v>
      </c>
      <c r="S1878">
        <v>1</v>
      </c>
      <c r="T1878" t="s">
        <v>22</v>
      </c>
      <c r="U1878">
        <f t="shared" si="59"/>
        <v>0</v>
      </c>
      <c r="V1878">
        <f>IF(Table2[[#This Row],[international_plan]]="yes",1,0)</f>
        <v>0</v>
      </c>
      <c r="W1878">
        <f>IF(Table2[[#This Row],[voice_mail_plan]]="yes",1,0)</f>
        <v>0</v>
      </c>
      <c r="X1878" t="str">
        <f t="shared" si="58"/>
        <v>Low</v>
      </c>
      <c r="Y1878" t="str">
        <f>IF(Table2[[#This Row],[total_intl_charge]] &gt; AVERAGE($R$2:$R$4245),"High","Low")</f>
        <v>High</v>
      </c>
      <c r="Z1878" t="str">
        <f>IF(AND(G1878&gt;AVERAGE(train!$G$2:$G$4251),K1878&gt;AVERAGE(train!$K$2:$K$4251)),"High Day &amp; Eve",IF(AND(G1878&gt;AVERAGE(train!$G$2:$G$4251),K1878&lt;=AVERAGE(train!$K$2:$K$4251)),"High Day Only",IF(AND(G1878&lt;=AVERAGE(train!$G$2:$G$4251),K1878&gt;AVERAGE(train!$K$2:$K$4251)),"High Eve Only","Low Usage")))</f>
        <v>High Eve Only</v>
      </c>
    </row>
    <row r="1879" spans="1:26">
      <c r="A1879" t="s">
        <v>60</v>
      </c>
      <c r="B1879">
        <v>166</v>
      </c>
      <c r="C1879" t="s">
        <v>25</v>
      </c>
      <c r="D1879" t="s">
        <v>22</v>
      </c>
      <c r="E1879" t="s">
        <v>22</v>
      </c>
      <c r="F1879">
        <v>0</v>
      </c>
      <c r="G1879">
        <v>152.1</v>
      </c>
      <c r="H1879">
        <v>95</v>
      </c>
      <c r="I1879">
        <v>25.86</v>
      </c>
      <c r="J1879">
        <v>121</v>
      </c>
      <c r="K1879">
        <v>105</v>
      </c>
      <c r="L1879">
        <v>10.29</v>
      </c>
      <c r="M1879">
        <v>198</v>
      </c>
      <c r="N1879">
        <v>126</v>
      </c>
      <c r="O1879">
        <v>8.91</v>
      </c>
      <c r="P1879">
        <v>9.8000000000000007</v>
      </c>
      <c r="Q1879">
        <v>5</v>
      </c>
      <c r="R1879">
        <v>2.65</v>
      </c>
      <c r="S1879">
        <v>0</v>
      </c>
      <c r="T1879" t="s">
        <v>22</v>
      </c>
      <c r="U1879">
        <f t="shared" si="59"/>
        <v>0</v>
      </c>
      <c r="V1879">
        <f>IF(Table2[[#This Row],[international_plan]]="yes",1,0)</f>
        <v>0</v>
      </c>
      <c r="W1879">
        <f>IF(Table2[[#This Row],[voice_mail_plan]]="yes",1,0)</f>
        <v>0</v>
      </c>
      <c r="X1879" t="str">
        <f t="shared" si="58"/>
        <v>Very High</v>
      </c>
      <c r="Y1879" t="str">
        <f>IF(Table2[[#This Row],[total_intl_charge]] &gt; AVERAGE($R$2:$R$4245),"High","Low")</f>
        <v>Low</v>
      </c>
      <c r="Z1879" t="str">
        <f>IF(AND(G1879&gt;AVERAGE(train!$G$2:$G$4251),K1879&gt;AVERAGE(train!$K$2:$K$4251)),"High Day &amp; Eve",IF(AND(G1879&gt;AVERAGE(train!$G$2:$G$4251),K1879&lt;=AVERAGE(train!$K$2:$K$4251)),"High Day Only",IF(AND(G1879&lt;=AVERAGE(train!$G$2:$G$4251),K1879&gt;AVERAGE(train!$K$2:$K$4251)),"High Eve Only","Low Usage")))</f>
        <v>High Eve Only</v>
      </c>
    </row>
    <row r="1880" spans="1:26">
      <c r="A1880" t="s">
        <v>54</v>
      </c>
      <c r="B1880">
        <v>129</v>
      </c>
      <c r="C1880" t="s">
        <v>25</v>
      </c>
      <c r="D1880" t="s">
        <v>22</v>
      </c>
      <c r="E1880" t="s">
        <v>22</v>
      </c>
      <c r="F1880">
        <v>0</v>
      </c>
      <c r="G1880">
        <v>161.30000000000001</v>
      </c>
      <c r="H1880">
        <v>122</v>
      </c>
      <c r="I1880">
        <v>27.42</v>
      </c>
      <c r="J1880">
        <v>220.6</v>
      </c>
      <c r="K1880">
        <v>95</v>
      </c>
      <c r="L1880">
        <v>18.75</v>
      </c>
      <c r="M1880">
        <v>224.7</v>
      </c>
      <c r="N1880">
        <v>104</v>
      </c>
      <c r="O1880">
        <v>10.11</v>
      </c>
      <c r="P1880">
        <v>9.6</v>
      </c>
      <c r="Q1880">
        <v>3</v>
      </c>
      <c r="R1880">
        <v>2.59</v>
      </c>
      <c r="S1880">
        <v>1</v>
      </c>
      <c r="T1880" t="s">
        <v>22</v>
      </c>
      <c r="U1880">
        <f t="shared" si="59"/>
        <v>0</v>
      </c>
      <c r="V1880">
        <f>IF(Table2[[#This Row],[international_plan]]="yes",1,0)</f>
        <v>0</v>
      </c>
      <c r="W1880">
        <f>IF(Table2[[#This Row],[voice_mail_plan]]="yes",1,0)</f>
        <v>0</v>
      </c>
      <c r="X1880" t="str">
        <f t="shared" si="58"/>
        <v>Very High</v>
      </c>
      <c r="Y1880" t="str">
        <f>IF(Table2[[#This Row],[total_intl_charge]] &gt; AVERAGE($R$2:$R$4245),"High","Low")</f>
        <v>Low</v>
      </c>
      <c r="Z1880" t="str">
        <f>IF(AND(G1880&gt;AVERAGE(train!$G$2:$G$4251),K1880&gt;AVERAGE(train!$K$2:$K$4251)),"High Day &amp; Eve",IF(AND(G1880&gt;AVERAGE(train!$G$2:$G$4251),K1880&lt;=AVERAGE(train!$K$2:$K$4251)),"High Day Only",IF(AND(G1880&lt;=AVERAGE(train!$G$2:$G$4251),K1880&gt;AVERAGE(train!$K$2:$K$4251)),"High Eve Only","Low Usage")))</f>
        <v>Low Usage</v>
      </c>
    </row>
    <row r="1881" spans="1:26">
      <c r="A1881" t="s">
        <v>52</v>
      </c>
      <c r="B1881">
        <v>103</v>
      </c>
      <c r="C1881" t="s">
        <v>28</v>
      </c>
      <c r="D1881" t="s">
        <v>23</v>
      </c>
      <c r="E1881" t="s">
        <v>22</v>
      </c>
      <c r="F1881">
        <v>0</v>
      </c>
      <c r="G1881">
        <v>171.7</v>
      </c>
      <c r="H1881">
        <v>78</v>
      </c>
      <c r="I1881">
        <v>29.19</v>
      </c>
      <c r="J1881">
        <v>144.5</v>
      </c>
      <c r="K1881">
        <v>86</v>
      </c>
      <c r="L1881">
        <v>12.28</v>
      </c>
      <c r="M1881">
        <v>157.9</v>
      </c>
      <c r="N1881">
        <v>106</v>
      </c>
      <c r="O1881">
        <v>7.11</v>
      </c>
      <c r="P1881">
        <v>6.8</v>
      </c>
      <c r="Q1881">
        <v>3</v>
      </c>
      <c r="R1881">
        <v>1.84</v>
      </c>
      <c r="S1881">
        <v>3</v>
      </c>
      <c r="T1881" t="s">
        <v>22</v>
      </c>
      <c r="U1881">
        <f t="shared" si="59"/>
        <v>0</v>
      </c>
      <c r="V1881">
        <f>IF(Table2[[#This Row],[international_plan]]="yes",1,0)</f>
        <v>1</v>
      </c>
      <c r="W1881">
        <f>IF(Table2[[#This Row],[voice_mail_plan]]="yes",1,0)</f>
        <v>0</v>
      </c>
      <c r="X1881" t="str">
        <f t="shared" si="58"/>
        <v>High</v>
      </c>
      <c r="Y1881" t="str">
        <f>IF(Table2[[#This Row],[total_intl_charge]] &gt; AVERAGE($R$2:$R$4245),"High","Low")</f>
        <v>Low</v>
      </c>
      <c r="Z1881" t="str">
        <f>IF(AND(G1881&gt;AVERAGE(train!$G$2:$G$4251),K1881&gt;AVERAGE(train!$K$2:$K$4251)),"High Day &amp; Eve",IF(AND(G1881&gt;AVERAGE(train!$G$2:$G$4251),K1881&lt;=AVERAGE(train!$K$2:$K$4251)),"High Day Only",IF(AND(G1881&lt;=AVERAGE(train!$G$2:$G$4251),K1881&gt;AVERAGE(train!$K$2:$K$4251)),"High Eve Only","Low Usage")))</f>
        <v>Low Usage</v>
      </c>
    </row>
    <row r="1882" spans="1:26">
      <c r="A1882" t="s">
        <v>55</v>
      </c>
      <c r="B1882">
        <v>71</v>
      </c>
      <c r="C1882" t="s">
        <v>21</v>
      </c>
      <c r="D1882" t="s">
        <v>22</v>
      </c>
      <c r="E1882" t="s">
        <v>22</v>
      </c>
      <c r="F1882">
        <v>0</v>
      </c>
      <c r="G1882">
        <v>278.89999999999998</v>
      </c>
      <c r="H1882">
        <v>110</v>
      </c>
      <c r="I1882">
        <v>47.41</v>
      </c>
      <c r="J1882">
        <v>190.2</v>
      </c>
      <c r="K1882">
        <v>67</v>
      </c>
      <c r="L1882">
        <v>16.170000000000002</v>
      </c>
      <c r="M1882">
        <v>255.2</v>
      </c>
      <c r="N1882">
        <v>84</v>
      </c>
      <c r="O1882">
        <v>11.48</v>
      </c>
      <c r="P1882">
        <v>11.7</v>
      </c>
      <c r="Q1882">
        <v>7</v>
      </c>
      <c r="R1882">
        <v>3.16</v>
      </c>
      <c r="S1882">
        <v>0</v>
      </c>
      <c r="T1882" t="s">
        <v>23</v>
      </c>
      <c r="U1882">
        <f t="shared" si="59"/>
        <v>1</v>
      </c>
      <c r="V1882">
        <f>IF(Table2[[#This Row],[international_plan]]="yes",1,0)</f>
        <v>0</v>
      </c>
      <c r="W1882">
        <f>IF(Table2[[#This Row],[voice_mail_plan]]="yes",1,0)</f>
        <v>0</v>
      </c>
      <c r="X1882" t="str">
        <f t="shared" si="58"/>
        <v>Low</v>
      </c>
      <c r="Y1882" t="str">
        <f>IF(Table2[[#This Row],[total_intl_charge]] &gt; AVERAGE($R$2:$R$4245),"High","Low")</f>
        <v>High</v>
      </c>
      <c r="Z1882" t="str">
        <f>IF(AND(G1882&gt;AVERAGE(train!$G$2:$G$4251),K1882&gt;AVERAGE(train!$K$2:$K$4251)),"High Day &amp; Eve",IF(AND(G1882&gt;AVERAGE(train!$G$2:$G$4251),K1882&lt;=AVERAGE(train!$K$2:$K$4251)),"High Day Only",IF(AND(G1882&lt;=AVERAGE(train!$G$2:$G$4251),K1882&gt;AVERAGE(train!$K$2:$K$4251)),"High Eve Only","Low Usage")))</f>
        <v>High Day Only</v>
      </c>
    </row>
    <row r="1883" spans="1:26">
      <c r="A1883" t="s">
        <v>74</v>
      </c>
      <c r="B1883">
        <v>112</v>
      </c>
      <c r="C1883" t="s">
        <v>21</v>
      </c>
      <c r="D1883" t="s">
        <v>22</v>
      </c>
      <c r="E1883" t="s">
        <v>23</v>
      </c>
      <c r="F1883">
        <v>27</v>
      </c>
      <c r="G1883">
        <v>213</v>
      </c>
      <c r="H1883">
        <v>121</v>
      </c>
      <c r="I1883">
        <v>36.21</v>
      </c>
      <c r="J1883">
        <v>226.2</v>
      </c>
      <c r="K1883">
        <v>101</v>
      </c>
      <c r="L1883">
        <v>19.23</v>
      </c>
      <c r="M1883">
        <v>189.8</v>
      </c>
      <c r="N1883">
        <v>99</v>
      </c>
      <c r="O1883">
        <v>8.5399999999999991</v>
      </c>
      <c r="P1883">
        <v>11.1</v>
      </c>
      <c r="Q1883">
        <v>3</v>
      </c>
      <c r="R1883">
        <v>3</v>
      </c>
      <c r="S1883">
        <v>4</v>
      </c>
      <c r="T1883" t="s">
        <v>22</v>
      </c>
      <c r="U1883">
        <f t="shared" si="59"/>
        <v>0</v>
      </c>
      <c r="V1883">
        <f>IF(Table2[[#This Row],[international_plan]]="yes",1,0)</f>
        <v>0</v>
      </c>
      <c r="W1883">
        <f>IF(Table2[[#This Row],[voice_mail_plan]]="yes",1,0)</f>
        <v>1</v>
      </c>
      <c r="X1883" t="str">
        <f t="shared" si="58"/>
        <v>High</v>
      </c>
      <c r="Y1883" t="str">
        <f>IF(Table2[[#This Row],[total_intl_charge]] &gt; AVERAGE($R$2:$R$4245),"High","Low")</f>
        <v>High</v>
      </c>
      <c r="Z1883" t="str">
        <f>IF(AND(G1883&gt;AVERAGE(train!$G$2:$G$4251),K1883&gt;AVERAGE(train!$K$2:$K$4251)),"High Day &amp; Eve",IF(AND(G1883&gt;AVERAGE(train!$G$2:$G$4251),K1883&lt;=AVERAGE(train!$K$2:$K$4251)),"High Day Only",IF(AND(G1883&lt;=AVERAGE(train!$G$2:$G$4251),K1883&gt;AVERAGE(train!$K$2:$K$4251)),"High Eve Only","Low Usage")))</f>
        <v>High Day &amp; Eve</v>
      </c>
    </row>
    <row r="1884" spans="1:26">
      <c r="A1884" t="s">
        <v>39</v>
      </c>
      <c r="B1884">
        <v>98</v>
      </c>
      <c r="C1884" t="s">
        <v>21</v>
      </c>
      <c r="D1884" t="s">
        <v>22</v>
      </c>
      <c r="E1884" t="s">
        <v>22</v>
      </c>
      <c r="F1884">
        <v>0</v>
      </c>
      <c r="G1884">
        <v>217.2</v>
      </c>
      <c r="H1884">
        <v>121</v>
      </c>
      <c r="I1884">
        <v>36.92</v>
      </c>
      <c r="J1884">
        <v>303.39999999999998</v>
      </c>
      <c r="K1884">
        <v>73</v>
      </c>
      <c r="L1884">
        <v>25.79</v>
      </c>
      <c r="M1884">
        <v>197.1</v>
      </c>
      <c r="N1884">
        <v>71</v>
      </c>
      <c r="O1884">
        <v>8.8699999999999992</v>
      </c>
      <c r="P1884">
        <v>12.4</v>
      </c>
      <c r="Q1884">
        <v>2</v>
      </c>
      <c r="R1884">
        <v>3.35</v>
      </c>
      <c r="S1884">
        <v>0</v>
      </c>
      <c r="T1884" t="s">
        <v>23</v>
      </c>
      <c r="U1884">
        <f t="shared" si="59"/>
        <v>1</v>
      </c>
      <c r="V1884">
        <f>IF(Table2[[#This Row],[international_plan]]="yes",1,0)</f>
        <v>0</v>
      </c>
      <c r="W1884">
        <f>IF(Table2[[#This Row],[voice_mail_plan]]="yes",1,0)</f>
        <v>0</v>
      </c>
      <c r="X1884" t="str">
        <f t="shared" si="58"/>
        <v>Medium</v>
      </c>
      <c r="Y1884" t="str">
        <f>IF(Table2[[#This Row],[total_intl_charge]] &gt; AVERAGE($R$2:$R$4245),"High","Low")</f>
        <v>High</v>
      </c>
      <c r="Z1884" t="str">
        <f>IF(AND(G1884&gt;AVERAGE(train!$G$2:$G$4251),K1884&gt;AVERAGE(train!$K$2:$K$4251)),"High Day &amp; Eve",IF(AND(G1884&gt;AVERAGE(train!$G$2:$G$4251),K1884&lt;=AVERAGE(train!$K$2:$K$4251)),"High Day Only",IF(AND(G1884&lt;=AVERAGE(train!$G$2:$G$4251),K1884&gt;AVERAGE(train!$K$2:$K$4251)),"High Eve Only","Low Usage")))</f>
        <v>High Day Only</v>
      </c>
    </row>
    <row r="1885" spans="1:26">
      <c r="A1885" t="s">
        <v>74</v>
      </c>
      <c r="B1885">
        <v>90</v>
      </c>
      <c r="C1885" t="s">
        <v>21</v>
      </c>
      <c r="D1885" t="s">
        <v>22</v>
      </c>
      <c r="E1885" t="s">
        <v>22</v>
      </c>
      <c r="F1885">
        <v>0</v>
      </c>
      <c r="G1885">
        <v>175.9</v>
      </c>
      <c r="H1885">
        <v>111</v>
      </c>
      <c r="I1885">
        <v>29.9</v>
      </c>
      <c r="J1885">
        <v>285.2</v>
      </c>
      <c r="K1885">
        <v>115</v>
      </c>
      <c r="L1885">
        <v>24.24</v>
      </c>
      <c r="M1885">
        <v>150.80000000000001</v>
      </c>
      <c r="N1885">
        <v>122</v>
      </c>
      <c r="O1885">
        <v>6.79</v>
      </c>
      <c r="P1885">
        <v>13</v>
      </c>
      <c r="Q1885">
        <v>7</v>
      </c>
      <c r="R1885">
        <v>3.51</v>
      </c>
      <c r="S1885">
        <v>1</v>
      </c>
      <c r="T1885" t="s">
        <v>22</v>
      </c>
      <c r="U1885">
        <f t="shared" si="59"/>
        <v>0</v>
      </c>
      <c r="V1885">
        <f>IF(Table2[[#This Row],[international_plan]]="yes",1,0)</f>
        <v>0</v>
      </c>
      <c r="W1885">
        <f>IF(Table2[[#This Row],[voice_mail_plan]]="yes",1,0)</f>
        <v>0</v>
      </c>
      <c r="X1885" t="str">
        <f t="shared" si="58"/>
        <v>Medium</v>
      </c>
      <c r="Y1885" t="str">
        <f>IF(Table2[[#This Row],[total_intl_charge]] &gt; AVERAGE($R$2:$R$4245),"High","Low")</f>
        <v>High</v>
      </c>
      <c r="Z1885" t="str">
        <f>IF(AND(G1885&gt;AVERAGE(train!$G$2:$G$4251),K1885&gt;AVERAGE(train!$K$2:$K$4251)),"High Day &amp; Eve",IF(AND(G1885&gt;AVERAGE(train!$G$2:$G$4251),K1885&lt;=AVERAGE(train!$K$2:$K$4251)),"High Day Only",IF(AND(G1885&lt;=AVERAGE(train!$G$2:$G$4251),K1885&gt;AVERAGE(train!$K$2:$K$4251)),"High Eve Only","Low Usage")))</f>
        <v>High Eve Only</v>
      </c>
    </row>
    <row r="1886" spans="1:26">
      <c r="A1886" t="s">
        <v>50</v>
      </c>
      <c r="B1886">
        <v>58</v>
      </c>
      <c r="C1886" t="s">
        <v>21</v>
      </c>
      <c r="D1886" t="s">
        <v>22</v>
      </c>
      <c r="E1886" t="s">
        <v>22</v>
      </c>
      <c r="F1886">
        <v>0</v>
      </c>
      <c r="G1886">
        <v>238.9</v>
      </c>
      <c r="H1886">
        <v>107</v>
      </c>
      <c r="I1886">
        <v>40.61</v>
      </c>
      <c r="J1886">
        <v>187.2</v>
      </c>
      <c r="K1886">
        <v>88</v>
      </c>
      <c r="L1886">
        <v>15.91</v>
      </c>
      <c r="M1886">
        <v>181.1</v>
      </c>
      <c r="N1886">
        <v>84</v>
      </c>
      <c r="O1886">
        <v>8.15</v>
      </c>
      <c r="P1886">
        <v>11.8</v>
      </c>
      <c r="Q1886">
        <v>3</v>
      </c>
      <c r="R1886">
        <v>3.19</v>
      </c>
      <c r="S1886">
        <v>2</v>
      </c>
      <c r="T1886" t="s">
        <v>22</v>
      </c>
      <c r="U1886">
        <f t="shared" si="59"/>
        <v>0</v>
      </c>
      <c r="V1886">
        <f>IF(Table2[[#This Row],[international_plan]]="yes",1,0)</f>
        <v>0</v>
      </c>
      <c r="W1886">
        <f>IF(Table2[[#This Row],[voice_mail_plan]]="yes",1,0)</f>
        <v>0</v>
      </c>
      <c r="X1886" t="str">
        <f t="shared" si="58"/>
        <v>Low</v>
      </c>
      <c r="Y1886" t="str">
        <f>IF(Table2[[#This Row],[total_intl_charge]] &gt; AVERAGE($R$2:$R$4245),"High","Low")</f>
        <v>High</v>
      </c>
      <c r="Z1886" t="str">
        <f>IF(AND(G1886&gt;AVERAGE(train!$G$2:$G$4251),K1886&gt;AVERAGE(train!$K$2:$K$4251)),"High Day &amp; Eve",IF(AND(G1886&gt;AVERAGE(train!$G$2:$G$4251),K1886&lt;=AVERAGE(train!$K$2:$K$4251)),"High Day Only",IF(AND(G1886&lt;=AVERAGE(train!$G$2:$G$4251),K1886&gt;AVERAGE(train!$K$2:$K$4251)),"High Eve Only","Low Usage")))</f>
        <v>High Day Only</v>
      </c>
    </row>
    <row r="1887" spans="1:26">
      <c r="A1887" t="s">
        <v>53</v>
      </c>
      <c r="B1887">
        <v>116</v>
      </c>
      <c r="C1887" t="s">
        <v>25</v>
      </c>
      <c r="D1887" t="s">
        <v>22</v>
      </c>
      <c r="E1887" t="s">
        <v>22</v>
      </c>
      <c r="F1887">
        <v>0</v>
      </c>
      <c r="G1887">
        <v>133.30000000000001</v>
      </c>
      <c r="H1887">
        <v>94</v>
      </c>
      <c r="I1887">
        <v>22.66</v>
      </c>
      <c r="J1887">
        <v>247.8</v>
      </c>
      <c r="K1887">
        <v>126</v>
      </c>
      <c r="L1887">
        <v>21.06</v>
      </c>
      <c r="M1887">
        <v>219</v>
      </c>
      <c r="N1887">
        <v>78</v>
      </c>
      <c r="O1887">
        <v>9.86</v>
      </c>
      <c r="P1887">
        <v>11.3</v>
      </c>
      <c r="Q1887">
        <v>5</v>
      </c>
      <c r="R1887">
        <v>3.05</v>
      </c>
      <c r="S1887">
        <v>5</v>
      </c>
      <c r="T1887" t="s">
        <v>23</v>
      </c>
      <c r="U1887">
        <f t="shared" si="59"/>
        <v>1</v>
      </c>
      <c r="V1887">
        <f>IF(Table2[[#This Row],[international_plan]]="yes",1,0)</f>
        <v>0</v>
      </c>
      <c r="W1887">
        <f>IF(Table2[[#This Row],[voice_mail_plan]]="yes",1,0)</f>
        <v>0</v>
      </c>
      <c r="X1887" t="str">
        <f t="shared" si="58"/>
        <v>High</v>
      </c>
      <c r="Y1887" t="str">
        <f>IF(Table2[[#This Row],[total_intl_charge]] &gt; AVERAGE($R$2:$R$4245),"High","Low")</f>
        <v>High</v>
      </c>
      <c r="Z1887" t="str">
        <f>IF(AND(G1887&gt;AVERAGE(train!$G$2:$G$4251),K1887&gt;AVERAGE(train!$K$2:$K$4251)),"High Day &amp; Eve",IF(AND(G1887&gt;AVERAGE(train!$G$2:$G$4251),K1887&lt;=AVERAGE(train!$K$2:$K$4251)),"High Day Only",IF(AND(G1887&lt;=AVERAGE(train!$G$2:$G$4251),K1887&gt;AVERAGE(train!$K$2:$K$4251)),"High Eve Only","Low Usage")))</f>
        <v>High Eve Only</v>
      </c>
    </row>
    <row r="1888" spans="1:26">
      <c r="A1888" t="s">
        <v>54</v>
      </c>
      <c r="B1888">
        <v>87</v>
      </c>
      <c r="C1888" t="s">
        <v>21</v>
      </c>
      <c r="D1888" t="s">
        <v>22</v>
      </c>
      <c r="E1888" t="s">
        <v>22</v>
      </c>
      <c r="F1888">
        <v>0</v>
      </c>
      <c r="G1888">
        <v>177.2</v>
      </c>
      <c r="H1888">
        <v>72</v>
      </c>
      <c r="I1888">
        <v>30.12</v>
      </c>
      <c r="J1888">
        <v>248.9</v>
      </c>
      <c r="K1888">
        <v>105</v>
      </c>
      <c r="L1888">
        <v>21.16</v>
      </c>
      <c r="M1888">
        <v>200.8</v>
      </c>
      <c r="N1888">
        <v>87</v>
      </c>
      <c r="O1888">
        <v>9.0399999999999991</v>
      </c>
      <c r="P1888">
        <v>8.6</v>
      </c>
      <c r="Q1888">
        <v>7</v>
      </c>
      <c r="R1888">
        <v>2.3199999999999998</v>
      </c>
      <c r="S1888">
        <v>3</v>
      </c>
      <c r="T1888" t="s">
        <v>22</v>
      </c>
      <c r="U1888">
        <f t="shared" si="59"/>
        <v>0</v>
      </c>
      <c r="V1888">
        <f>IF(Table2[[#This Row],[international_plan]]="yes",1,0)</f>
        <v>0</v>
      </c>
      <c r="W1888">
        <f>IF(Table2[[#This Row],[voice_mail_plan]]="yes",1,0)</f>
        <v>0</v>
      </c>
      <c r="X1888" t="str">
        <f t="shared" si="58"/>
        <v>Medium</v>
      </c>
      <c r="Y1888" t="str">
        <f>IF(Table2[[#This Row],[total_intl_charge]] &gt; AVERAGE($R$2:$R$4245),"High","Low")</f>
        <v>Low</v>
      </c>
      <c r="Z1888" t="str">
        <f>IF(AND(G1888&gt;AVERAGE(train!$G$2:$G$4251),K1888&gt;AVERAGE(train!$K$2:$K$4251)),"High Day &amp; Eve",IF(AND(G1888&gt;AVERAGE(train!$G$2:$G$4251),K1888&lt;=AVERAGE(train!$K$2:$K$4251)),"High Day Only",IF(AND(G1888&lt;=AVERAGE(train!$G$2:$G$4251),K1888&gt;AVERAGE(train!$K$2:$K$4251)),"High Eve Only","Low Usage")))</f>
        <v>High Eve Only</v>
      </c>
    </row>
    <row r="1889" spans="1:26">
      <c r="A1889" t="s">
        <v>40</v>
      </c>
      <c r="B1889">
        <v>120</v>
      </c>
      <c r="C1889" t="s">
        <v>21</v>
      </c>
      <c r="D1889" t="s">
        <v>22</v>
      </c>
      <c r="E1889" t="s">
        <v>22</v>
      </c>
      <c r="F1889">
        <v>0</v>
      </c>
      <c r="G1889">
        <v>184.5</v>
      </c>
      <c r="H1889">
        <v>103</v>
      </c>
      <c r="I1889">
        <v>31.37</v>
      </c>
      <c r="J1889">
        <v>209</v>
      </c>
      <c r="K1889">
        <v>86</v>
      </c>
      <c r="L1889">
        <v>17.77</v>
      </c>
      <c r="M1889">
        <v>169.7</v>
      </c>
      <c r="N1889">
        <v>70</v>
      </c>
      <c r="O1889">
        <v>7.64</v>
      </c>
      <c r="P1889">
        <v>10.199999999999999</v>
      </c>
      <c r="Q1889">
        <v>6</v>
      </c>
      <c r="R1889">
        <v>2.75</v>
      </c>
      <c r="S1889">
        <v>2</v>
      </c>
      <c r="T1889" t="s">
        <v>22</v>
      </c>
      <c r="U1889">
        <f t="shared" si="59"/>
        <v>0</v>
      </c>
      <c r="V1889">
        <f>IF(Table2[[#This Row],[international_plan]]="yes",1,0)</f>
        <v>0</v>
      </c>
      <c r="W1889">
        <f>IF(Table2[[#This Row],[voice_mail_plan]]="yes",1,0)</f>
        <v>0</v>
      </c>
      <c r="X1889" t="str">
        <f t="shared" si="58"/>
        <v>High</v>
      </c>
      <c r="Y1889" t="str">
        <f>IF(Table2[[#This Row],[total_intl_charge]] &gt; AVERAGE($R$2:$R$4245),"High","Low")</f>
        <v>Low</v>
      </c>
      <c r="Z1889" t="str">
        <f>IF(AND(G1889&gt;AVERAGE(train!$G$2:$G$4251),K1889&gt;AVERAGE(train!$K$2:$K$4251)),"High Day &amp; Eve",IF(AND(G1889&gt;AVERAGE(train!$G$2:$G$4251),K1889&lt;=AVERAGE(train!$K$2:$K$4251)),"High Day Only",IF(AND(G1889&lt;=AVERAGE(train!$G$2:$G$4251),K1889&gt;AVERAGE(train!$K$2:$K$4251)),"High Eve Only","Low Usage")))</f>
        <v>High Day Only</v>
      </c>
    </row>
    <row r="1890" spans="1:26">
      <c r="A1890" t="s">
        <v>47</v>
      </c>
      <c r="B1890">
        <v>97</v>
      </c>
      <c r="C1890" t="s">
        <v>21</v>
      </c>
      <c r="D1890" t="s">
        <v>22</v>
      </c>
      <c r="E1890" t="s">
        <v>23</v>
      </c>
      <c r="F1890">
        <v>24</v>
      </c>
      <c r="G1890">
        <v>176.1</v>
      </c>
      <c r="H1890">
        <v>109</v>
      </c>
      <c r="I1890">
        <v>29.94</v>
      </c>
      <c r="J1890">
        <v>159.4</v>
      </c>
      <c r="K1890">
        <v>81</v>
      </c>
      <c r="L1890">
        <v>13.55</v>
      </c>
      <c r="M1890">
        <v>269.10000000000002</v>
      </c>
      <c r="N1890">
        <v>94</v>
      </c>
      <c r="O1890">
        <v>12.11</v>
      </c>
      <c r="P1890">
        <v>12.1</v>
      </c>
      <c r="Q1890">
        <v>9</v>
      </c>
      <c r="R1890">
        <v>3.27</v>
      </c>
      <c r="S1890">
        <v>0</v>
      </c>
      <c r="T1890" t="s">
        <v>22</v>
      </c>
      <c r="U1890">
        <f t="shared" si="59"/>
        <v>0</v>
      </c>
      <c r="V1890">
        <f>IF(Table2[[#This Row],[international_plan]]="yes",1,0)</f>
        <v>0</v>
      </c>
      <c r="W1890">
        <f>IF(Table2[[#This Row],[voice_mail_plan]]="yes",1,0)</f>
        <v>1</v>
      </c>
      <c r="X1890" t="str">
        <f t="shared" si="58"/>
        <v>Medium</v>
      </c>
      <c r="Y1890" t="str">
        <f>IF(Table2[[#This Row],[total_intl_charge]] &gt; AVERAGE($R$2:$R$4245),"High","Low")</f>
        <v>High</v>
      </c>
      <c r="Z1890" t="str">
        <f>IF(AND(G1890&gt;AVERAGE(train!$G$2:$G$4251),K1890&gt;AVERAGE(train!$K$2:$K$4251)),"High Day &amp; Eve",IF(AND(G1890&gt;AVERAGE(train!$G$2:$G$4251),K1890&lt;=AVERAGE(train!$K$2:$K$4251)),"High Day Only",IF(AND(G1890&lt;=AVERAGE(train!$G$2:$G$4251),K1890&gt;AVERAGE(train!$K$2:$K$4251)),"High Eve Only","Low Usage")))</f>
        <v>Low Usage</v>
      </c>
    </row>
    <row r="1891" spans="1:26">
      <c r="A1891" t="s">
        <v>37</v>
      </c>
      <c r="B1891">
        <v>134</v>
      </c>
      <c r="C1891" t="s">
        <v>21</v>
      </c>
      <c r="D1891" t="s">
        <v>22</v>
      </c>
      <c r="E1891" t="s">
        <v>22</v>
      </c>
      <c r="F1891">
        <v>0</v>
      </c>
      <c r="G1891">
        <v>204.7</v>
      </c>
      <c r="H1891">
        <v>108</v>
      </c>
      <c r="I1891">
        <v>34.799999999999997</v>
      </c>
      <c r="J1891">
        <v>143.1</v>
      </c>
      <c r="K1891">
        <v>105</v>
      </c>
      <c r="L1891">
        <v>12.16</v>
      </c>
      <c r="M1891">
        <v>165.8</v>
      </c>
      <c r="N1891">
        <v>84</v>
      </c>
      <c r="O1891">
        <v>7.46</v>
      </c>
      <c r="P1891">
        <v>11</v>
      </c>
      <c r="Q1891">
        <v>4</v>
      </c>
      <c r="R1891">
        <v>2.97</v>
      </c>
      <c r="S1891">
        <v>6</v>
      </c>
      <c r="T1891" t="s">
        <v>22</v>
      </c>
      <c r="U1891">
        <f t="shared" si="59"/>
        <v>0</v>
      </c>
      <c r="V1891">
        <f>IF(Table2[[#This Row],[international_plan]]="yes",1,0)</f>
        <v>0</v>
      </c>
      <c r="W1891">
        <f>IF(Table2[[#This Row],[voice_mail_plan]]="yes",1,0)</f>
        <v>0</v>
      </c>
      <c r="X1891" t="str">
        <f t="shared" si="58"/>
        <v>Very High</v>
      </c>
      <c r="Y1891" t="str">
        <f>IF(Table2[[#This Row],[total_intl_charge]] &gt; AVERAGE($R$2:$R$4245),"High","Low")</f>
        <v>High</v>
      </c>
      <c r="Z1891" t="str">
        <f>IF(AND(G1891&gt;AVERAGE(train!$G$2:$G$4251),K1891&gt;AVERAGE(train!$K$2:$K$4251)),"High Day &amp; Eve",IF(AND(G1891&gt;AVERAGE(train!$G$2:$G$4251),K1891&lt;=AVERAGE(train!$K$2:$K$4251)),"High Day Only",IF(AND(G1891&lt;=AVERAGE(train!$G$2:$G$4251),K1891&gt;AVERAGE(train!$K$2:$K$4251)),"High Eve Only","Low Usage")))</f>
        <v>High Day &amp; Eve</v>
      </c>
    </row>
    <row r="1892" spans="1:26">
      <c r="A1892" t="s">
        <v>20</v>
      </c>
      <c r="B1892">
        <v>68</v>
      </c>
      <c r="C1892" t="s">
        <v>28</v>
      </c>
      <c r="D1892" t="s">
        <v>22</v>
      </c>
      <c r="E1892" t="s">
        <v>22</v>
      </c>
      <c r="F1892">
        <v>0</v>
      </c>
      <c r="G1892">
        <v>143.6</v>
      </c>
      <c r="H1892">
        <v>80</v>
      </c>
      <c r="I1892">
        <v>24.41</v>
      </c>
      <c r="J1892">
        <v>134.30000000000001</v>
      </c>
      <c r="K1892">
        <v>65</v>
      </c>
      <c r="L1892">
        <v>11.42</v>
      </c>
      <c r="M1892">
        <v>215.6</v>
      </c>
      <c r="N1892">
        <v>84</v>
      </c>
      <c r="O1892">
        <v>9.6999999999999993</v>
      </c>
      <c r="P1892">
        <v>15.5</v>
      </c>
      <c r="Q1892">
        <v>5</v>
      </c>
      <c r="R1892">
        <v>4.1900000000000004</v>
      </c>
      <c r="S1892">
        <v>2</v>
      </c>
      <c r="T1892" t="s">
        <v>22</v>
      </c>
      <c r="U1892">
        <f t="shared" si="59"/>
        <v>0</v>
      </c>
      <c r="V1892">
        <f>IF(Table2[[#This Row],[international_plan]]="yes",1,0)</f>
        <v>0</v>
      </c>
      <c r="W1892">
        <f>IF(Table2[[#This Row],[voice_mail_plan]]="yes",1,0)</f>
        <v>0</v>
      </c>
      <c r="X1892" t="str">
        <f t="shared" si="58"/>
        <v>Low</v>
      </c>
      <c r="Y1892" t="str">
        <f>IF(Table2[[#This Row],[total_intl_charge]] &gt; AVERAGE($R$2:$R$4245),"High","Low")</f>
        <v>High</v>
      </c>
      <c r="Z1892" t="str">
        <f>IF(AND(G1892&gt;AVERAGE(train!$G$2:$G$4251),K1892&gt;AVERAGE(train!$K$2:$K$4251)),"High Day &amp; Eve",IF(AND(G1892&gt;AVERAGE(train!$G$2:$G$4251),K1892&lt;=AVERAGE(train!$K$2:$K$4251)),"High Day Only",IF(AND(G1892&lt;=AVERAGE(train!$G$2:$G$4251),K1892&gt;AVERAGE(train!$K$2:$K$4251)),"High Eve Only","Low Usage")))</f>
        <v>Low Usage</v>
      </c>
    </row>
    <row r="1893" spans="1:26">
      <c r="A1893" t="s">
        <v>46</v>
      </c>
      <c r="B1893">
        <v>93</v>
      </c>
      <c r="C1893" t="s">
        <v>25</v>
      </c>
      <c r="D1893" t="s">
        <v>22</v>
      </c>
      <c r="E1893" t="s">
        <v>22</v>
      </c>
      <c r="F1893">
        <v>0</v>
      </c>
      <c r="G1893">
        <v>179.3</v>
      </c>
      <c r="H1893">
        <v>93</v>
      </c>
      <c r="I1893">
        <v>30.48</v>
      </c>
      <c r="J1893">
        <v>188.8</v>
      </c>
      <c r="K1893">
        <v>65</v>
      </c>
      <c r="L1893">
        <v>16.05</v>
      </c>
      <c r="M1893">
        <v>253.2</v>
      </c>
      <c r="N1893">
        <v>88</v>
      </c>
      <c r="O1893">
        <v>11.39</v>
      </c>
      <c r="P1893">
        <v>12.1</v>
      </c>
      <c r="Q1893">
        <v>5</v>
      </c>
      <c r="R1893">
        <v>3.27</v>
      </c>
      <c r="S1893">
        <v>1</v>
      </c>
      <c r="T1893" t="s">
        <v>22</v>
      </c>
      <c r="U1893">
        <f t="shared" si="59"/>
        <v>0</v>
      </c>
      <c r="V1893">
        <f>IF(Table2[[#This Row],[international_plan]]="yes",1,0)</f>
        <v>0</v>
      </c>
      <c r="W1893">
        <f>IF(Table2[[#This Row],[voice_mail_plan]]="yes",1,0)</f>
        <v>0</v>
      </c>
      <c r="X1893" t="str">
        <f t="shared" si="58"/>
        <v>Medium</v>
      </c>
      <c r="Y1893" t="str">
        <f>IF(Table2[[#This Row],[total_intl_charge]] &gt; AVERAGE($R$2:$R$4245),"High","Low")</f>
        <v>High</v>
      </c>
      <c r="Z1893" t="str">
        <f>IF(AND(G1893&gt;AVERAGE(train!$G$2:$G$4251),K1893&gt;AVERAGE(train!$K$2:$K$4251)),"High Day &amp; Eve",IF(AND(G1893&gt;AVERAGE(train!$G$2:$G$4251),K1893&lt;=AVERAGE(train!$K$2:$K$4251)),"High Day Only",IF(AND(G1893&lt;=AVERAGE(train!$G$2:$G$4251),K1893&gt;AVERAGE(train!$K$2:$K$4251)),"High Eve Only","Low Usage")))</f>
        <v>Low Usage</v>
      </c>
    </row>
    <row r="1894" spans="1:26">
      <c r="A1894" t="s">
        <v>27</v>
      </c>
      <c r="B1894">
        <v>120</v>
      </c>
      <c r="C1894" t="s">
        <v>21</v>
      </c>
      <c r="D1894" t="s">
        <v>22</v>
      </c>
      <c r="E1894" t="s">
        <v>22</v>
      </c>
      <c r="F1894">
        <v>0</v>
      </c>
      <c r="G1894">
        <v>137.30000000000001</v>
      </c>
      <c r="H1894">
        <v>100</v>
      </c>
      <c r="I1894">
        <v>23.34</v>
      </c>
      <c r="J1894">
        <v>212.2</v>
      </c>
      <c r="K1894">
        <v>129</v>
      </c>
      <c r="L1894">
        <v>18.04</v>
      </c>
      <c r="M1894">
        <v>152.69999999999999</v>
      </c>
      <c r="N1894">
        <v>92</v>
      </c>
      <c r="O1894">
        <v>6.87</v>
      </c>
      <c r="P1894">
        <v>10.5</v>
      </c>
      <c r="Q1894">
        <v>2</v>
      </c>
      <c r="R1894">
        <v>2.84</v>
      </c>
      <c r="S1894">
        <v>1</v>
      </c>
      <c r="T1894" t="s">
        <v>22</v>
      </c>
      <c r="U1894">
        <f t="shared" si="59"/>
        <v>0</v>
      </c>
      <c r="V1894">
        <f>IF(Table2[[#This Row],[international_plan]]="yes",1,0)</f>
        <v>0</v>
      </c>
      <c r="W1894">
        <f>IF(Table2[[#This Row],[voice_mail_plan]]="yes",1,0)</f>
        <v>0</v>
      </c>
      <c r="X1894" t="str">
        <f t="shared" si="58"/>
        <v>High</v>
      </c>
      <c r="Y1894" t="str">
        <f>IF(Table2[[#This Row],[total_intl_charge]] &gt; AVERAGE($R$2:$R$4245),"High","Low")</f>
        <v>High</v>
      </c>
      <c r="Z1894" t="str">
        <f>IF(AND(G1894&gt;AVERAGE(train!$G$2:$G$4251),K1894&gt;AVERAGE(train!$K$2:$K$4251)),"High Day &amp; Eve",IF(AND(G1894&gt;AVERAGE(train!$G$2:$G$4251),K1894&lt;=AVERAGE(train!$K$2:$K$4251)),"High Day Only",IF(AND(G1894&lt;=AVERAGE(train!$G$2:$G$4251),K1894&gt;AVERAGE(train!$K$2:$K$4251)),"High Eve Only","Low Usage")))</f>
        <v>High Eve Only</v>
      </c>
    </row>
    <row r="1895" spans="1:26">
      <c r="A1895" t="s">
        <v>43</v>
      </c>
      <c r="B1895">
        <v>41</v>
      </c>
      <c r="C1895" t="s">
        <v>25</v>
      </c>
      <c r="D1895" t="s">
        <v>22</v>
      </c>
      <c r="E1895" t="s">
        <v>22</v>
      </c>
      <c r="F1895">
        <v>0</v>
      </c>
      <c r="G1895">
        <v>237.8</v>
      </c>
      <c r="H1895">
        <v>92</v>
      </c>
      <c r="I1895">
        <v>40.43</v>
      </c>
      <c r="J1895">
        <v>223.5</v>
      </c>
      <c r="K1895">
        <v>155</v>
      </c>
      <c r="L1895">
        <v>19</v>
      </c>
      <c r="M1895">
        <v>217.4</v>
      </c>
      <c r="N1895">
        <v>90</v>
      </c>
      <c r="O1895">
        <v>9.7799999999999994</v>
      </c>
      <c r="P1895">
        <v>10.199999999999999</v>
      </c>
      <c r="Q1895">
        <v>6</v>
      </c>
      <c r="R1895">
        <v>2.75</v>
      </c>
      <c r="S1895">
        <v>2</v>
      </c>
      <c r="T1895" t="s">
        <v>22</v>
      </c>
      <c r="U1895">
        <f t="shared" si="59"/>
        <v>0</v>
      </c>
      <c r="V1895">
        <f>IF(Table2[[#This Row],[international_plan]]="yes",1,0)</f>
        <v>0</v>
      </c>
      <c r="W1895">
        <f>IF(Table2[[#This Row],[voice_mail_plan]]="yes",1,0)</f>
        <v>0</v>
      </c>
      <c r="X1895" t="str">
        <f t="shared" si="58"/>
        <v>Low</v>
      </c>
      <c r="Y1895" t="str">
        <f>IF(Table2[[#This Row],[total_intl_charge]] &gt; AVERAGE($R$2:$R$4245),"High","Low")</f>
        <v>Low</v>
      </c>
      <c r="Z1895" t="str">
        <f>IF(AND(G1895&gt;AVERAGE(train!$G$2:$G$4251),K1895&gt;AVERAGE(train!$K$2:$K$4251)),"High Day &amp; Eve",IF(AND(G1895&gt;AVERAGE(train!$G$2:$G$4251),K1895&lt;=AVERAGE(train!$K$2:$K$4251)),"High Day Only",IF(AND(G1895&lt;=AVERAGE(train!$G$2:$G$4251),K1895&gt;AVERAGE(train!$K$2:$K$4251)),"High Eve Only","Low Usage")))</f>
        <v>High Day &amp; Eve</v>
      </c>
    </row>
    <row r="1896" spans="1:26">
      <c r="A1896" t="s">
        <v>52</v>
      </c>
      <c r="B1896">
        <v>80</v>
      </c>
      <c r="C1896" t="s">
        <v>28</v>
      </c>
      <c r="D1896" t="s">
        <v>22</v>
      </c>
      <c r="E1896" t="s">
        <v>22</v>
      </c>
      <c r="F1896">
        <v>0</v>
      </c>
      <c r="G1896">
        <v>203.7</v>
      </c>
      <c r="H1896">
        <v>92</v>
      </c>
      <c r="I1896">
        <v>34.630000000000003</v>
      </c>
      <c r="J1896">
        <v>216.4</v>
      </c>
      <c r="K1896">
        <v>97</v>
      </c>
      <c r="L1896">
        <v>18.39</v>
      </c>
      <c r="M1896">
        <v>154.19999999999999</v>
      </c>
      <c r="N1896">
        <v>66</v>
      </c>
      <c r="O1896">
        <v>6.94</v>
      </c>
      <c r="P1896">
        <v>7.6</v>
      </c>
      <c r="Q1896">
        <v>5</v>
      </c>
      <c r="R1896">
        <v>2.0499999999999998</v>
      </c>
      <c r="S1896">
        <v>2</v>
      </c>
      <c r="T1896" t="s">
        <v>22</v>
      </c>
      <c r="U1896">
        <f t="shared" si="59"/>
        <v>0</v>
      </c>
      <c r="V1896">
        <f>IF(Table2[[#This Row],[international_plan]]="yes",1,0)</f>
        <v>0</v>
      </c>
      <c r="W1896">
        <f>IF(Table2[[#This Row],[voice_mail_plan]]="yes",1,0)</f>
        <v>0</v>
      </c>
      <c r="X1896" t="str">
        <f t="shared" si="58"/>
        <v>Medium</v>
      </c>
      <c r="Y1896" t="str">
        <f>IF(Table2[[#This Row],[total_intl_charge]] &gt; AVERAGE($R$2:$R$4245),"High","Low")</f>
        <v>Low</v>
      </c>
      <c r="Z1896" t="str">
        <f>IF(AND(G1896&gt;AVERAGE(train!$G$2:$G$4251),K1896&gt;AVERAGE(train!$K$2:$K$4251)),"High Day &amp; Eve",IF(AND(G1896&gt;AVERAGE(train!$G$2:$G$4251),K1896&lt;=AVERAGE(train!$K$2:$K$4251)),"High Day Only",IF(AND(G1896&lt;=AVERAGE(train!$G$2:$G$4251),K1896&gt;AVERAGE(train!$K$2:$K$4251)),"High Eve Only","Low Usage")))</f>
        <v>High Day Only</v>
      </c>
    </row>
    <row r="1897" spans="1:26">
      <c r="A1897" t="s">
        <v>20</v>
      </c>
      <c r="B1897">
        <v>83</v>
      </c>
      <c r="C1897" t="s">
        <v>21</v>
      </c>
      <c r="D1897" t="s">
        <v>22</v>
      </c>
      <c r="E1897" t="s">
        <v>23</v>
      </c>
      <c r="F1897">
        <v>25</v>
      </c>
      <c r="G1897">
        <v>191.3</v>
      </c>
      <c r="H1897">
        <v>95</v>
      </c>
      <c r="I1897">
        <v>32.520000000000003</v>
      </c>
      <c r="J1897">
        <v>250.7</v>
      </c>
      <c r="K1897">
        <v>136</v>
      </c>
      <c r="L1897">
        <v>21.31</v>
      </c>
      <c r="M1897">
        <v>249.4</v>
      </c>
      <c r="N1897">
        <v>86</v>
      </c>
      <c r="O1897">
        <v>11.22</v>
      </c>
      <c r="P1897">
        <v>17.600000000000001</v>
      </c>
      <c r="Q1897">
        <v>5</v>
      </c>
      <c r="R1897">
        <v>4.75</v>
      </c>
      <c r="S1897">
        <v>2</v>
      </c>
      <c r="T1897" t="s">
        <v>22</v>
      </c>
      <c r="U1897">
        <f t="shared" si="59"/>
        <v>0</v>
      </c>
      <c r="V1897">
        <f>IF(Table2[[#This Row],[international_plan]]="yes",1,0)</f>
        <v>0</v>
      </c>
      <c r="W1897">
        <f>IF(Table2[[#This Row],[voice_mail_plan]]="yes",1,0)</f>
        <v>1</v>
      </c>
      <c r="X1897" t="str">
        <f t="shared" si="58"/>
        <v>Medium</v>
      </c>
      <c r="Y1897" t="str">
        <f>IF(Table2[[#This Row],[total_intl_charge]] &gt; AVERAGE($R$2:$R$4245),"High","Low")</f>
        <v>High</v>
      </c>
      <c r="Z1897" t="str">
        <f>IF(AND(G1897&gt;AVERAGE(train!$G$2:$G$4251),K1897&gt;AVERAGE(train!$K$2:$K$4251)),"High Day &amp; Eve",IF(AND(G1897&gt;AVERAGE(train!$G$2:$G$4251),K1897&lt;=AVERAGE(train!$K$2:$K$4251)),"High Day Only",IF(AND(G1897&lt;=AVERAGE(train!$G$2:$G$4251),K1897&gt;AVERAGE(train!$K$2:$K$4251)),"High Eve Only","Low Usage")))</f>
        <v>High Day &amp; Eve</v>
      </c>
    </row>
    <row r="1898" spans="1:26">
      <c r="A1898" t="s">
        <v>58</v>
      </c>
      <c r="B1898">
        <v>109</v>
      </c>
      <c r="C1898" t="s">
        <v>28</v>
      </c>
      <c r="D1898" t="s">
        <v>23</v>
      </c>
      <c r="E1898" t="s">
        <v>22</v>
      </c>
      <c r="F1898">
        <v>0</v>
      </c>
      <c r="G1898">
        <v>209.1</v>
      </c>
      <c r="H1898">
        <v>141</v>
      </c>
      <c r="I1898">
        <v>35.549999999999997</v>
      </c>
      <c r="J1898">
        <v>205</v>
      </c>
      <c r="K1898">
        <v>93</v>
      </c>
      <c r="L1898">
        <v>17.43</v>
      </c>
      <c r="M1898">
        <v>119.4</v>
      </c>
      <c r="N1898">
        <v>111</v>
      </c>
      <c r="O1898">
        <v>5.37</v>
      </c>
      <c r="P1898">
        <v>7.8</v>
      </c>
      <c r="Q1898">
        <v>3</v>
      </c>
      <c r="R1898">
        <v>2.11</v>
      </c>
      <c r="S1898">
        <v>2</v>
      </c>
      <c r="T1898" t="s">
        <v>22</v>
      </c>
      <c r="U1898">
        <f t="shared" si="59"/>
        <v>0</v>
      </c>
      <c r="V1898">
        <f>IF(Table2[[#This Row],[international_plan]]="yes",1,0)</f>
        <v>1</v>
      </c>
      <c r="W1898">
        <f>IF(Table2[[#This Row],[voice_mail_plan]]="yes",1,0)</f>
        <v>0</v>
      </c>
      <c r="X1898" t="str">
        <f t="shared" si="58"/>
        <v>High</v>
      </c>
      <c r="Y1898" t="str">
        <f>IF(Table2[[#This Row],[total_intl_charge]] &gt; AVERAGE($R$2:$R$4245),"High","Low")</f>
        <v>Low</v>
      </c>
      <c r="Z1898" t="str">
        <f>IF(AND(G1898&gt;AVERAGE(train!$G$2:$G$4251),K1898&gt;AVERAGE(train!$K$2:$K$4251)),"High Day &amp; Eve",IF(AND(G1898&gt;AVERAGE(train!$G$2:$G$4251),K1898&lt;=AVERAGE(train!$K$2:$K$4251)),"High Day Only",IF(AND(G1898&lt;=AVERAGE(train!$G$2:$G$4251),K1898&gt;AVERAGE(train!$K$2:$K$4251)),"High Eve Only","Low Usage")))</f>
        <v>High Day Only</v>
      </c>
    </row>
    <row r="1899" spans="1:26">
      <c r="A1899" t="s">
        <v>65</v>
      </c>
      <c r="B1899">
        <v>66</v>
      </c>
      <c r="C1899" t="s">
        <v>28</v>
      </c>
      <c r="D1899" t="s">
        <v>22</v>
      </c>
      <c r="E1899" t="s">
        <v>23</v>
      </c>
      <c r="F1899">
        <v>33</v>
      </c>
      <c r="G1899">
        <v>88.8</v>
      </c>
      <c r="H1899">
        <v>104</v>
      </c>
      <c r="I1899">
        <v>15.1</v>
      </c>
      <c r="J1899">
        <v>109.6</v>
      </c>
      <c r="K1899">
        <v>94</v>
      </c>
      <c r="L1899">
        <v>9.32</v>
      </c>
      <c r="M1899">
        <v>172.7</v>
      </c>
      <c r="N1899">
        <v>107</v>
      </c>
      <c r="O1899">
        <v>7.77</v>
      </c>
      <c r="P1899">
        <v>7.1</v>
      </c>
      <c r="Q1899">
        <v>9</v>
      </c>
      <c r="R1899">
        <v>1.92</v>
      </c>
      <c r="S1899">
        <v>3</v>
      </c>
      <c r="T1899" t="s">
        <v>22</v>
      </c>
      <c r="U1899">
        <f t="shared" si="59"/>
        <v>0</v>
      </c>
      <c r="V1899">
        <f>IF(Table2[[#This Row],[international_plan]]="yes",1,0)</f>
        <v>0</v>
      </c>
      <c r="W1899">
        <f>IF(Table2[[#This Row],[voice_mail_plan]]="yes",1,0)</f>
        <v>1</v>
      </c>
      <c r="X1899" t="str">
        <f t="shared" si="58"/>
        <v>Low</v>
      </c>
      <c r="Y1899" t="str">
        <f>IF(Table2[[#This Row],[total_intl_charge]] &gt; AVERAGE($R$2:$R$4245),"High","Low")</f>
        <v>Low</v>
      </c>
      <c r="Z1899" t="str">
        <f>IF(AND(G1899&gt;AVERAGE(train!$G$2:$G$4251),K1899&gt;AVERAGE(train!$K$2:$K$4251)),"High Day &amp; Eve",IF(AND(G1899&gt;AVERAGE(train!$G$2:$G$4251),K1899&lt;=AVERAGE(train!$K$2:$K$4251)),"High Day Only",IF(AND(G1899&lt;=AVERAGE(train!$G$2:$G$4251),K1899&gt;AVERAGE(train!$K$2:$K$4251)),"High Eve Only","Low Usage")))</f>
        <v>Low Usage</v>
      </c>
    </row>
    <row r="1900" spans="1:26">
      <c r="A1900" t="s">
        <v>37</v>
      </c>
      <c r="B1900">
        <v>104</v>
      </c>
      <c r="C1900" t="s">
        <v>28</v>
      </c>
      <c r="D1900" t="s">
        <v>22</v>
      </c>
      <c r="E1900" t="s">
        <v>22</v>
      </c>
      <c r="F1900">
        <v>0</v>
      </c>
      <c r="G1900">
        <v>97.2</v>
      </c>
      <c r="H1900">
        <v>88</v>
      </c>
      <c r="I1900">
        <v>16.52</v>
      </c>
      <c r="J1900">
        <v>155.6</v>
      </c>
      <c r="K1900">
        <v>85</v>
      </c>
      <c r="L1900">
        <v>13.23</v>
      </c>
      <c r="M1900">
        <v>261.60000000000002</v>
      </c>
      <c r="N1900">
        <v>105</v>
      </c>
      <c r="O1900">
        <v>11.77</v>
      </c>
      <c r="P1900">
        <v>12.4</v>
      </c>
      <c r="Q1900">
        <v>5</v>
      </c>
      <c r="R1900">
        <v>3.35</v>
      </c>
      <c r="S1900">
        <v>0</v>
      </c>
      <c r="T1900" t="s">
        <v>22</v>
      </c>
      <c r="U1900">
        <f t="shared" si="59"/>
        <v>0</v>
      </c>
      <c r="V1900">
        <f>IF(Table2[[#This Row],[international_plan]]="yes",1,0)</f>
        <v>0</v>
      </c>
      <c r="W1900">
        <f>IF(Table2[[#This Row],[voice_mail_plan]]="yes",1,0)</f>
        <v>0</v>
      </c>
      <c r="X1900" t="str">
        <f t="shared" si="58"/>
        <v>High</v>
      </c>
      <c r="Y1900" t="str">
        <f>IF(Table2[[#This Row],[total_intl_charge]] &gt; AVERAGE($R$2:$R$4245),"High","Low")</f>
        <v>High</v>
      </c>
      <c r="Z1900" t="str">
        <f>IF(AND(G1900&gt;AVERAGE(train!$G$2:$G$4251),K1900&gt;AVERAGE(train!$K$2:$K$4251)),"High Day &amp; Eve",IF(AND(G1900&gt;AVERAGE(train!$G$2:$G$4251),K1900&lt;=AVERAGE(train!$K$2:$K$4251)),"High Day Only",IF(AND(G1900&lt;=AVERAGE(train!$G$2:$G$4251),K1900&gt;AVERAGE(train!$K$2:$K$4251)),"High Eve Only","Low Usage")))</f>
        <v>Low Usage</v>
      </c>
    </row>
    <row r="1901" spans="1:26">
      <c r="A1901" t="s">
        <v>59</v>
      </c>
      <c r="B1901">
        <v>89</v>
      </c>
      <c r="C1901" t="s">
        <v>28</v>
      </c>
      <c r="D1901" t="s">
        <v>22</v>
      </c>
      <c r="E1901" t="s">
        <v>22</v>
      </c>
      <c r="F1901">
        <v>0</v>
      </c>
      <c r="G1901">
        <v>137.9</v>
      </c>
      <c r="H1901">
        <v>96</v>
      </c>
      <c r="I1901">
        <v>23.44</v>
      </c>
      <c r="J1901">
        <v>192.6</v>
      </c>
      <c r="K1901">
        <v>63</v>
      </c>
      <c r="L1901">
        <v>16.37</v>
      </c>
      <c r="M1901">
        <v>255.7</v>
      </c>
      <c r="N1901">
        <v>125</v>
      </c>
      <c r="O1901">
        <v>11.51</v>
      </c>
      <c r="P1901">
        <v>11</v>
      </c>
      <c r="Q1901">
        <v>5</v>
      </c>
      <c r="R1901">
        <v>2.97</v>
      </c>
      <c r="S1901">
        <v>1</v>
      </c>
      <c r="T1901" t="s">
        <v>22</v>
      </c>
      <c r="U1901">
        <f t="shared" si="59"/>
        <v>0</v>
      </c>
      <c r="V1901">
        <f>IF(Table2[[#This Row],[international_plan]]="yes",1,0)</f>
        <v>0</v>
      </c>
      <c r="W1901">
        <f>IF(Table2[[#This Row],[voice_mail_plan]]="yes",1,0)</f>
        <v>0</v>
      </c>
      <c r="X1901" t="str">
        <f t="shared" si="58"/>
        <v>Medium</v>
      </c>
      <c r="Y1901" t="str">
        <f>IF(Table2[[#This Row],[total_intl_charge]] &gt; AVERAGE($R$2:$R$4245),"High","Low")</f>
        <v>High</v>
      </c>
      <c r="Z1901" t="str">
        <f>IF(AND(G1901&gt;AVERAGE(train!$G$2:$G$4251),K1901&gt;AVERAGE(train!$K$2:$K$4251)),"High Day &amp; Eve",IF(AND(G1901&gt;AVERAGE(train!$G$2:$G$4251),K1901&lt;=AVERAGE(train!$K$2:$K$4251)),"High Day Only",IF(AND(G1901&lt;=AVERAGE(train!$G$2:$G$4251),K1901&gt;AVERAGE(train!$K$2:$K$4251)),"High Eve Only","Low Usage")))</f>
        <v>Low Usage</v>
      </c>
    </row>
    <row r="1902" spans="1:26">
      <c r="A1902" t="s">
        <v>31</v>
      </c>
      <c r="B1902">
        <v>127</v>
      </c>
      <c r="C1902" t="s">
        <v>28</v>
      </c>
      <c r="D1902" t="s">
        <v>22</v>
      </c>
      <c r="E1902" t="s">
        <v>22</v>
      </c>
      <c r="F1902">
        <v>0</v>
      </c>
      <c r="G1902">
        <v>224.3</v>
      </c>
      <c r="H1902">
        <v>112</v>
      </c>
      <c r="I1902">
        <v>38.130000000000003</v>
      </c>
      <c r="J1902">
        <v>185.7</v>
      </c>
      <c r="K1902">
        <v>103</v>
      </c>
      <c r="L1902">
        <v>15.78</v>
      </c>
      <c r="M1902">
        <v>159.4</v>
      </c>
      <c r="N1902">
        <v>83</v>
      </c>
      <c r="O1902">
        <v>7.17</v>
      </c>
      <c r="P1902">
        <v>10</v>
      </c>
      <c r="Q1902">
        <v>1</v>
      </c>
      <c r="R1902">
        <v>2.7</v>
      </c>
      <c r="S1902">
        <v>2</v>
      </c>
      <c r="T1902" t="s">
        <v>22</v>
      </c>
      <c r="U1902">
        <f t="shared" si="59"/>
        <v>0</v>
      </c>
      <c r="V1902">
        <f>IF(Table2[[#This Row],[international_plan]]="yes",1,0)</f>
        <v>0</v>
      </c>
      <c r="W1902">
        <f>IF(Table2[[#This Row],[voice_mail_plan]]="yes",1,0)</f>
        <v>0</v>
      </c>
      <c r="X1902" t="str">
        <f t="shared" si="58"/>
        <v>High</v>
      </c>
      <c r="Y1902" t="str">
        <f>IF(Table2[[#This Row],[total_intl_charge]] &gt; AVERAGE($R$2:$R$4245),"High","Low")</f>
        <v>Low</v>
      </c>
      <c r="Z1902" t="str">
        <f>IF(AND(G1902&gt;AVERAGE(train!$G$2:$G$4251),K1902&gt;AVERAGE(train!$K$2:$K$4251)),"High Day &amp; Eve",IF(AND(G1902&gt;AVERAGE(train!$G$2:$G$4251),K1902&lt;=AVERAGE(train!$K$2:$K$4251)),"High Day Only",IF(AND(G1902&lt;=AVERAGE(train!$G$2:$G$4251),K1902&gt;AVERAGE(train!$K$2:$K$4251)),"High Eve Only","Low Usage")))</f>
        <v>High Day &amp; Eve</v>
      </c>
    </row>
    <row r="1903" spans="1:26">
      <c r="A1903" t="s">
        <v>33</v>
      </c>
      <c r="B1903">
        <v>117</v>
      </c>
      <c r="C1903" t="s">
        <v>25</v>
      </c>
      <c r="D1903" t="s">
        <v>22</v>
      </c>
      <c r="E1903" t="s">
        <v>23</v>
      </c>
      <c r="F1903">
        <v>13</v>
      </c>
      <c r="G1903">
        <v>207.6</v>
      </c>
      <c r="H1903">
        <v>65</v>
      </c>
      <c r="I1903">
        <v>35.29</v>
      </c>
      <c r="J1903">
        <v>152.69999999999999</v>
      </c>
      <c r="K1903">
        <v>77</v>
      </c>
      <c r="L1903">
        <v>12.98</v>
      </c>
      <c r="M1903">
        <v>232.8</v>
      </c>
      <c r="N1903">
        <v>95</v>
      </c>
      <c r="O1903">
        <v>10.48</v>
      </c>
      <c r="P1903">
        <v>9.6999999999999993</v>
      </c>
      <c r="Q1903">
        <v>3</v>
      </c>
      <c r="R1903">
        <v>2.62</v>
      </c>
      <c r="S1903">
        <v>1</v>
      </c>
      <c r="T1903" t="s">
        <v>22</v>
      </c>
      <c r="U1903">
        <f t="shared" si="59"/>
        <v>0</v>
      </c>
      <c r="V1903">
        <f>IF(Table2[[#This Row],[international_plan]]="yes",1,0)</f>
        <v>0</v>
      </c>
      <c r="W1903">
        <f>IF(Table2[[#This Row],[voice_mail_plan]]="yes",1,0)</f>
        <v>1</v>
      </c>
      <c r="X1903" t="str">
        <f t="shared" si="58"/>
        <v>High</v>
      </c>
      <c r="Y1903" t="str">
        <f>IF(Table2[[#This Row],[total_intl_charge]] &gt; AVERAGE($R$2:$R$4245),"High","Low")</f>
        <v>Low</v>
      </c>
      <c r="Z1903" t="str">
        <f>IF(AND(G1903&gt;AVERAGE(train!$G$2:$G$4251),K1903&gt;AVERAGE(train!$K$2:$K$4251)),"High Day &amp; Eve",IF(AND(G1903&gt;AVERAGE(train!$G$2:$G$4251),K1903&lt;=AVERAGE(train!$K$2:$K$4251)),"High Day Only",IF(AND(G1903&lt;=AVERAGE(train!$G$2:$G$4251),K1903&gt;AVERAGE(train!$K$2:$K$4251)),"High Eve Only","Low Usage")))</f>
        <v>High Day Only</v>
      </c>
    </row>
    <row r="1904" spans="1:26">
      <c r="A1904" t="s">
        <v>70</v>
      </c>
      <c r="B1904">
        <v>128</v>
      </c>
      <c r="C1904" t="s">
        <v>28</v>
      </c>
      <c r="D1904" t="s">
        <v>22</v>
      </c>
      <c r="E1904" t="s">
        <v>22</v>
      </c>
      <c r="F1904">
        <v>0</v>
      </c>
      <c r="G1904">
        <v>268.10000000000002</v>
      </c>
      <c r="H1904">
        <v>95</v>
      </c>
      <c r="I1904">
        <v>45.58</v>
      </c>
      <c r="J1904">
        <v>120.5</v>
      </c>
      <c r="K1904">
        <v>126</v>
      </c>
      <c r="L1904">
        <v>10.24</v>
      </c>
      <c r="M1904">
        <v>220.8</v>
      </c>
      <c r="N1904">
        <v>121</v>
      </c>
      <c r="O1904">
        <v>9.94</v>
      </c>
      <c r="P1904">
        <v>14.4</v>
      </c>
      <c r="Q1904">
        <v>6</v>
      </c>
      <c r="R1904">
        <v>3.89</v>
      </c>
      <c r="S1904">
        <v>2</v>
      </c>
      <c r="T1904" t="s">
        <v>22</v>
      </c>
      <c r="U1904">
        <f t="shared" si="59"/>
        <v>0</v>
      </c>
      <c r="V1904">
        <f>IF(Table2[[#This Row],[international_plan]]="yes",1,0)</f>
        <v>0</v>
      </c>
      <c r="W1904">
        <f>IF(Table2[[#This Row],[voice_mail_plan]]="yes",1,0)</f>
        <v>0</v>
      </c>
      <c r="X1904" t="str">
        <f t="shared" si="58"/>
        <v>Very High</v>
      </c>
      <c r="Y1904" t="str">
        <f>IF(Table2[[#This Row],[total_intl_charge]] &gt; AVERAGE($R$2:$R$4245),"High","Low")</f>
        <v>High</v>
      </c>
      <c r="Z1904" t="str">
        <f>IF(AND(G1904&gt;AVERAGE(train!$G$2:$G$4251),K1904&gt;AVERAGE(train!$K$2:$K$4251)),"High Day &amp; Eve",IF(AND(G1904&gt;AVERAGE(train!$G$2:$G$4251),K1904&lt;=AVERAGE(train!$K$2:$K$4251)),"High Day Only",IF(AND(G1904&lt;=AVERAGE(train!$G$2:$G$4251),K1904&gt;AVERAGE(train!$K$2:$K$4251)),"High Eve Only","Low Usage")))</f>
        <v>High Day &amp; Eve</v>
      </c>
    </row>
    <row r="1905" spans="1:26">
      <c r="A1905" t="s">
        <v>62</v>
      </c>
      <c r="B1905">
        <v>88</v>
      </c>
      <c r="C1905" t="s">
        <v>21</v>
      </c>
      <c r="D1905" t="s">
        <v>22</v>
      </c>
      <c r="E1905" t="s">
        <v>22</v>
      </c>
      <c r="F1905">
        <v>0</v>
      </c>
      <c r="G1905">
        <v>166.7</v>
      </c>
      <c r="H1905">
        <v>61</v>
      </c>
      <c r="I1905">
        <v>28.34</v>
      </c>
      <c r="J1905">
        <v>179.3</v>
      </c>
      <c r="K1905">
        <v>88</v>
      </c>
      <c r="L1905">
        <v>15.24</v>
      </c>
      <c r="M1905">
        <v>242.7</v>
      </c>
      <c r="N1905">
        <v>131</v>
      </c>
      <c r="O1905">
        <v>10.92</v>
      </c>
      <c r="P1905">
        <v>6.8</v>
      </c>
      <c r="Q1905">
        <v>7</v>
      </c>
      <c r="R1905">
        <v>1.84</v>
      </c>
      <c r="S1905">
        <v>4</v>
      </c>
      <c r="T1905" t="s">
        <v>23</v>
      </c>
      <c r="U1905">
        <f t="shared" si="59"/>
        <v>1</v>
      </c>
      <c r="V1905">
        <f>IF(Table2[[#This Row],[international_plan]]="yes",1,0)</f>
        <v>0</v>
      </c>
      <c r="W1905">
        <f>IF(Table2[[#This Row],[voice_mail_plan]]="yes",1,0)</f>
        <v>0</v>
      </c>
      <c r="X1905" t="str">
        <f t="shared" si="58"/>
        <v>Medium</v>
      </c>
      <c r="Y1905" t="str">
        <f>IF(Table2[[#This Row],[total_intl_charge]] &gt; AVERAGE($R$2:$R$4245),"High","Low")</f>
        <v>Low</v>
      </c>
      <c r="Z1905" t="str">
        <f>IF(AND(G1905&gt;AVERAGE(train!$G$2:$G$4251),K1905&gt;AVERAGE(train!$K$2:$K$4251)),"High Day &amp; Eve",IF(AND(G1905&gt;AVERAGE(train!$G$2:$G$4251),K1905&lt;=AVERAGE(train!$K$2:$K$4251)),"High Day Only",IF(AND(G1905&lt;=AVERAGE(train!$G$2:$G$4251),K1905&gt;AVERAGE(train!$K$2:$K$4251)),"High Eve Only","Low Usage")))</f>
        <v>Low Usage</v>
      </c>
    </row>
    <row r="1906" spans="1:26">
      <c r="A1906" t="s">
        <v>69</v>
      </c>
      <c r="B1906">
        <v>61</v>
      </c>
      <c r="C1906" t="s">
        <v>25</v>
      </c>
      <c r="D1906" t="s">
        <v>22</v>
      </c>
      <c r="E1906" t="s">
        <v>22</v>
      </c>
      <c r="F1906">
        <v>0</v>
      </c>
      <c r="G1906">
        <v>267.10000000000002</v>
      </c>
      <c r="H1906">
        <v>104</v>
      </c>
      <c r="I1906">
        <v>45.41</v>
      </c>
      <c r="J1906">
        <v>180.4</v>
      </c>
      <c r="K1906">
        <v>131</v>
      </c>
      <c r="L1906">
        <v>15.33</v>
      </c>
      <c r="M1906">
        <v>230.6</v>
      </c>
      <c r="N1906">
        <v>106</v>
      </c>
      <c r="O1906">
        <v>10.38</v>
      </c>
      <c r="P1906">
        <v>17.3</v>
      </c>
      <c r="Q1906">
        <v>4</v>
      </c>
      <c r="R1906">
        <v>4.67</v>
      </c>
      <c r="S1906">
        <v>1</v>
      </c>
      <c r="T1906" t="s">
        <v>23</v>
      </c>
      <c r="U1906">
        <f t="shared" si="59"/>
        <v>1</v>
      </c>
      <c r="V1906">
        <f>IF(Table2[[#This Row],[international_plan]]="yes",1,0)</f>
        <v>0</v>
      </c>
      <c r="W1906">
        <f>IF(Table2[[#This Row],[voice_mail_plan]]="yes",1,0)</f>
        <v>0</v>
      </c>
      <c r="X1906" t="str">
        <f t="shared" si="58"/>
        <v>Low</v>
      </c>
      <c r="Y1906" t="str">
        <f>IF(Table2[[#This Row],[total_intl_charge]] &gt; AVERAGE($R$2:$R$4245),"High","Low")</f>
        <v>High</v>
      </c>
      <c r="Z1906" t="str">
        <f>IF(AND(G1906&gt;AVERAGE(train!$G$2:$G$4251),K1906&gt;AVERAGE(train!$K$2:$K$4251)),"High Day &amp; Eve",IF(AND(G1906&gt;AVERAGE(train!$G$2:$G$4251),K1906&lt;=AVERAGE(train!$K$2:$K$4251)),"High Day Only",IF(AND(G1906&lt;=AVERAGE(train!$G$2:$G$4251),K1906&gt;AVERAGE(train!$K$2:$K$4251)),"High Eve Only","Low Usage")))</f>
        <v>High Day &amp; Eve</v>
      </c>
    </row>
    <row r="1907" spans="1:26">
      <c r="A1907" t="s">
        <v>40</v>
      </c>
      <c r="B1907">
        <v>22</v>
      </c>
      <c r="C1907" t="s">
        <v>21</v>
      </c>
      <c r="D1907" t="s">
        <v>22</v>
      </c>
      <c r="E1907" t="s">
        <v>22</v>
      </c>
      <c r="F1907">
        <v>0</v>
      </c>
      <c r="G1907">
        <v>181.8</v>
      </c>
      <c r="H1907">
        <v>108</v>
      </c>
      <c r="I1907">
        <v>30.91</v>
      </c>
      <c r="J1907">
        <v>198.6</v>
      </c>
      <c r="K1907">
        <v>148</v>
      </c>
      <c r="L1907">
        <v>16.88</v>
      </c>
      <c r="M1907">
        <v>206.6</v>
      </c>
      <c r="N1907">
        <v>96</v>
      </c>
      <c r="O1907">
        <v>9.3000000000000007</v>
      </c>
      <c r="P1907">
        <v>9.3000000000000007</v>
      </c>
      <c r="Q1907">
        <v>3</v>
      </c>
      <c r="R1907">
        <v>2.5099999999999998</v>
      </c>
      <c r="S1907">
        <v>2</v>
      </c>
      <c r="T1907" t="s">
        <v>22</v>
      </c>
      <c r="U1907">
        <f t="shared" si="59"/>
        <v>0</v>
      </c>
      <c r="V1907">
        <f>IF(Table2[[#This Row],[international_plan]]="yes",1,0)</f>
        <v>0</v>
      </c>
      <c r="W1907">
        <f>IF(Table2[[#This Row],[voice_mail_plan]]="yes",1,0)</f>
        <v>0</v>
      </c>
      <c r="X1907" t="str">
        <f t="shared" si="58"/>
        <v>Low</v>
      </c>
      <c r="Y1907" t="str">
        <f>IF(Table2[[#This Row],[total_intl_charge]] &gt; AVERAGE($R$2:$R$4245),"High","Low")</f>
        <v>Low</v>
      </c>
      <c r="Z1907" t="str">
        <f>IF(AND(G1907&gt;AVERAGE(train!$G$2:$G$4251),K1907&gt;AVERAGE(train!$K$2:$K$4251)),"High Day &amp; Eve",IF(AND(G1907&gt;AVERAGE(train!$G$2:$G$4251),K1907&lt;=AVERAGE(train!$K$2:$K$4251)),"High Day Only",IF(AND(G1907&lt;=AVERAGE(train!$G$2:$G$4251),K1907&gt;AVERAGE(train!$K$2:$K$4251)),"High Eve Only","Low Usage")))</f>
        <v>High Day &amp; Eve</v>
      </c>
    </row>
    <row r="1908" spans="1:26">
      <c r="A1908" t="s">
        <v>44</v>
      </c>
      <c r="B1908">
        <v>78</v>
      </c>
      <c r="C1908" t="s">
        <v>21</v>
      </c>
      <c r="D1908" t="s">
        <v>22</v>
      </c>
      <c r="E1908" t="s">
        <v>22</v>
      </c>
      <c r="F1908">
        <v>0</v>
      </c>
      <c r="G1908">
        <v>147.1</v>
      </c>
      <c r="H1908">
        <v>80</v>
      </c>
      <c r="I1908">
        <v>25.01</v>
      </c>
      <c r="J1908">
        <v>199.7</v>
      </c>
      <c r="K1908">
        <v>100</v>
      </c>
      <c r="L1908">
        <v>16.97</v>
      </c>
      <c r="M1908">
        <v>160.69999999999999</v>
      </c>
      <c r="N1908">
        <v>106</v>
      </c>
      <c r="O1908">
        <v>7.23</v>
      </c>
      <c r="P1908">
        <v>13.7</v>
      </c>
      <c r="Q1908">
        <v>7</v>
      </c>
      <c r="R1908">
        <v>3.7</v>
      </c>
      <c r="S1908">
        <v>0</v>
      </c>
      <c r="T1908" t="s">
        <v>22</v>
      </c>
      <c r="U1908">
        <f t="shared" si="59"/>
        <v>0</v>
      </c>
      <c r="V1908">
        <f>IF(Table2[[#This Row],[international_plan]]="yes",1,0)</f>
        <v>0</v>
      </c>
      <c r="W1908">
        <f>IF(Table2[[#This Row],[voice_mail_plan]]="yes",1,0)</f>
        <v>0</v>
      </c>
      <c r="X1908" t="str">
        <f t="shared" si="58"/>
        <v>Medium</v>
      </c>
      <c r="Y1908" t="str">
        <f>IF(Table2[[#This Row],[total_intl_charge]] &gt; AVERAGE($R$2:$R$4245),"High","Low")</f>
        <v>High</v>
      </c>
      <c r="Z1908" t="str">
        <f>IF(AND(G1908&gt;AVERAGE(train!$G$2:$G$4251),K1908&gt;AVERAGE(train!$K$2:$K$4251)),"High Day &amp; Eve",IF(AND(G1908&gt;AVERAGE(train!$G$2:$G$4251),K1908&lt;=AVERAGE(train!$K$2:$K$4251)),"High Day Only",IF(AND(G1908&lt;=AVERAGE(train!$G$2:$G$4251),K1908&gt;AVERAGE(train!$K$2:$K$4251)),"High Eve Only","Low Usage")))</f>
        <v>Low Usage</v>
      </c>
    </row>
    <row r="1909" spans="1:26">
      <c r="A1909" t="s">
        <v>59</v>
      </c>
      <c r="B1909">
        <v>56</v>
      </c>
      <c r="C1909" t="s">
        <v>21</v>
      </c>
      <c r="D1909" t="s">
        <v>22</v>
      </c>
      <c r="E1909" t="s">
        <v>23</v>
      </c>
      <c r="F1909">
        <v>29</v>
      </c>
      <c r="G1909">
        <v>37.700000000000003</v>
      </c>
      <c r="H1909">
        <v>115</v>
      </c>
      <c r="I1909">
        <v>6.41</v>
      </c>
      <c r="J1909">
        <v>144.1</v>
      </c>
      <c r="K1909">
        <v>111</v>
      </c>
      <c r="L1909">
        <v>12.25</v>
      </c>
      <c r="M1909">
        <v>226.6</v>
      </c>
      <c r="N1909">
        <v>101</v>
      </c>
      <c r="O1909">
        <v>10.199999999999999</v>
      </c>
      <c r="P1909">
        <v>4.9000000000000004</v>
      </c>
      <c r="Q1909">
        <v>3</v>
      </c>
      <c r="R1909">
        <v>1.32</v>
      </c>
      <c r="S1909">
        <v>1</v>
      </c>
      <c r="T1909" t="s">
        <v>22</v>
      </c>
      <c r="U1909">
        <f t="shared" si="59"/>
        <v>0</v>
      </c>
      <c r="V1909">
        <f>IF(Table2[[#This Row],[international_plan]]="yes",1,0)</f>
        <v>0</v>
      </c>
      <c r="W1909">
        <f>IF(Table2[[#This Row],[voice_mail_plan]]="yes",1,0)</f>
        <v>1</v>
      </c>
      <c r="X1909" t="str">
        <f t="shared" si="58"/>
        <v>Low</v>
      </c>
      <c r="Y1909" t="str">
        <f>IF(Table2[[#This Row],[total_intl_charge]] &gt; AVERAGE($R$2:$R$4245),"High","Low")</f>
        <v>Low</v>
      </c>
      <c r="Z1909" t="str">
        <f>IF(AND(G1909&gt;AVERAGE(train!$G$2:$G$4251),K1909&gt;AVERAGE(train!$K$2:$K$4251)),"High Day &amp; Eve",IF(AND(G1909&gt;AVERAGE(train!$G$2:$G$4251),K1909&lt;=AVERAGE(train!$K$2:$K$4251)),"High Day Only",IF(AND(G1909&lt;=AVERAGE(train!$G$2:$G$4251),K1909&gt;AVERAGE(train!$K$2:$K$4251)),"High Eve Only","Low Usage")))</f>
        <v>High Eve Only</v>
      </c>
    </row>
    <row r="1910" spans="1:26">
      <c r="A1910" t="s">
        <v>41</v>
      </c>
      <c r="B1910">
        <v>192</v>
      </c>
      <c r="C1910" t="s">
        <v>21</v>
      </c>
      <c r="D1910" t="s">
        <v>22</v>
      </c>
      <c r="E1910" t="s">
        <v>22</v>
      </c>
      <c r="F1910">
        <v>0</v>
      </c>
      <c r="G1910">
        <v>185</v>
      </c>
      <c r="H1910">
        <v>88</v>
      </c>
      <c r="I1910">
        <v>31.45</v>
      </c>
      <c r="J1910">
        <v>224.9</v>
      </c>
      <c r="K1910">
        <v>98</v>
      </c>
      <c r="L1910">
        <v>19.12</v>
      </c>
      <c r="M1910">
        <v>212.4</v>
      </c>
      <c r="N1910">
        <v>105</v>
      </c>
      <c r="O1910">
        <v>9.56</v>
      </c>
      <c r="P1910">
        <v>11.4</v>
      </c>
      <c r="Q1910">
        <v>3</v>
      </c>
      <c r="R1910">
        <v>3.08</v>
      </c>
      <c r="S1910">
        <v>2</v>
      </c>
      <c r="T1910" t="s">
        <v>22</v>
      </c>
      <c r="U1910">
        <f t="shared" si="59"/>
        <v>0</v>
      </c>
      <c r="V1910">
        <f>IF(Table2[[#This Row],[international_plan]]="yes",1,0)</f>
        <v>0</v>
      </c>
      <c r="W1910">
        <f>IF(Table2[[#This Row],[voice_mail_plan]]="yes",1,0)</f>
        <v>0</v>
      </c>
      <c r="X1910" t="str">
        <f t="shared" si="58"/>
        <v>Very High</v>
      </c>
      <c r="Y1910" t="str">
        <f>IF(Table2[[#This Row],[total_intl_charge]] &gt; AVERAGE($R$2:$R$4245),"High","Low")</f>
        <v>High</v>
      </c>
      <c r="Z1910" t="str">
        <f>IF(AND(G1910&gt;AVERAGE(train!$G$2:$G$4251),K1910&gt;AVERAGE(train!$K$2:$K$4251)),"High Day &amp; Eve",IF(AND(G1910&gt;AVERAGE(train!$G$2:$G$4251),K1910&lt;=AVERAGE(train!$K$2:$K$4251)),"High Day Only",IF(AND(G1910&lt;=AVERAGE(train!$G$2:$G$4251),K1910&gt;AVERAGE(train!$K$2:$K$4251)),"High Eve Only","Low Usage")))</f>
        <v>High Day Only</v>
      </c>
    </row>
    <row r="1911" spans="1:26">
      <c r="A1911" t="s">
        <v>51</v>
      </c>
      <c r="B1911">
        <v>70</v>
      </c>
      <c r="C1911" t="s">
        <v>21</v>
      </c>
      <c r="D1911" t="s">
        <v>22</v>
      </c>
      <c r="E1911" t="s">
        <v>22</v>
      </c>
      <c r="F1911">
        <v>0</v>
      </c>
      <c r="G1911">
        <v>156.4</v>
      </c>
      <c r="H1911">
        <v>108</v>
      </c>
      <c r="I1911">
        <v>26.59</v>
      </c>
      <c r="J1911">
        <v>171</v>
      </c>
      <c r="K1911">
        <v>116</v>
      </c>
      <c r="L1911">
        <v>14.54</v>
      </c>
      <c r="M1911">
        <v>196.1</v>
      </c>
      <c r="N1911">
        <v>96</v>
      </c>
      <c r="O1911">
        <v>8.82</v>
      </c>
      <c r="P1911">
        <v>8.6</v>
      </c>
      <c r="Q1911">
        <v>4</v>
      </c>
      <c r="R1911">
        <v>2.3199999999999998</v>
      </c>
      <c r="S1911">
        <v>2</v>
      </c>
      <c r="T1911" t="s">
        <v>22</v>
      </c>
      <c r="U1911">
        <f t="shared" si="59"/>
        <v>0</v>
      </c>
      <c r="V1911">
        <f>IF(Table2[[#This Row],[international_plan]]="yes",1,0)</f>
        <v>0</v>
      </c>
      <c r="W1911">
        <f>IF(Table2[[#This Row],[voice_mail_plan]]="yes",1,0)</f>
        <v>0</v>
      </c>
      <c r="X1911" t="str">
        <f t="shared" si="58"/>
        <v>Low</v>
      </c>
      <c r="Y1911" t="str">
        <f>IF(Table2[[#This Row],[total_intl_charge]] &gt; AVERAGE($R$2:$R$4245),"High","Low")</f>
        <v>Low</v>
      </c>
      <c r="Z1911" t="str">
        <f>IF(AND(G1911&gt;AVERAGE(train!$G$2:$G$4251),K1911&gt;AVERAGE(train!$K$2:$K$4251)),"High Day &amp; Eve",IF(AND(G1911&gt;AVERAGE(train!$G$2:$G$4251),K1911&lt;=AVERAGE(train!$K$2:$K$4251)),"High Day Only",IF(AND(G1911&lt;=AVERAGE(train!$G$2:$G$4251),K1911&gt;AVERAGE(train!$K$2:$K$4251)),"High Eve Only","Low Usage")))</f>
        <v>High Eve Only</v>
      </c>
    </row>
    <row r="1912" spans="1:26">
      <c r="A1912" t="s">
        <v>33</v>
      </c>
      <c r="B1912">
        <v>65</v>
      </c>
      <c r="C1912" t="s">
        <v>21</v>
      </c>
      <c r="D1912" t="s">
        <v>22</v>
      </c>
      <c r="E1912" t="s">
        <v>23</v>
      </c>
      <c r="F1912">
        <v>29</v>
      </c>
      <c r="G1912">
        <v>215.5</v>
      </c>
      <c r="H1912">
        <v>129</v>
      </c>
      <c r="I1912">
        <v>36.64</v>
      </c>
      <c r="J1912">
        <v>161.9</v>
      </c>
      <c r="K1912">
        <v>77</v>
      </c>
      <c r="L1912">
        <v>13.76</v>
      </c>
      <c r="M1912">
        <v>128.30000000000001</v>
      </c>
      <c r="N1912">
        <v>91</v>
      </c>
      <c r="O1912">
        <v>5.77</v>
      </c>
      <c r="P1912">
        <v>8.8000000000000007</v>
      </c>
      <c r="Q1912">
        <v>5</v>
      </c>
      <c r="R1912">
        <v>2.38</v>
      </c>
      <c r="S1912">
        <v>2</v>
      </c>
      <c r="T1912" t="s">
        <v>22</v>
      </c>
      <c r="U1912">
        <f t="shared" si="59"/>
        <v>0</v>
      </c>
      <c r="V1912">
        <f>IF(Table2[[#This Row],[international_plan]]="yes",1,0)</f>
        <v>0</v>
      </c>
      <c r="W1912">
        <f>IF(Table2[[#This Row],[voice_mail_plan]]="yes",1,0)</f>
        <v>1</v>
      </c>
      <c r="X1912" t="str">
        <f t="shared" si="58"/>
        <v>Low</v>
      </c>
      <c r="Y1912" t="str">
        <f>IF(Table2[[#This Row],[total_intl_charge]] &gt; AVERAGE($R$2:$R$4245),"High","Low")</f>
        <v>Low</v>
      </c>
      <c r="Z1912" t="str">
        <f>IF(AND(G1912&gt;AVERAGE(train!$G$2:$G$4251),K1912&gt;AVERAGE(train!$K$2:$K$4251)),"High Day &amp; Eve",IF(AND(G1912&gt;AVERAGE(train!$G$2:$G$4251),K1912&lt;=AVERAGE(train!$K$2:$K$4251)),"High Day Only",IF(AND(G1912&lt;=AVERAGE(train!$G$2:$G$4251),K1912&gt;AVERAGE(train!$K$2:$K$4251)),"High Eve Only","Low Usage")))</f>
        <v>High Day Only</v>
      </c>
    </row>
    <row r="1913" spans="1:26">
      <c r="A1913" t="s">
        <v>35</v>
      </c>
      <c r="B1913">
        <v>119</v>
      </c>
      <c r="C1913" t="s">
        <v>28</v>
      </c>
      <c r="D1913" t="s">
        <v>22</v>
      </c>
      <c r="E1913" t="s">
        <v>22</v>
      </c>
      <c r="F1913">
        <v>0</v>
      </c>
      <c r="G1913">
        <v>134.9</v>
      </c>
      <c r="H1913">
        <v>70</v>
      </c>
      <c r="I1913">
        <v>22.93</v>
      </c>
      <c r="J1913">
        <v>211.5</v>
      </c>
      <c r="K1913">
        <v>74</v>
      </c>
      <c r="L1913">
        <v>17.98</v>
      </c>
      <c r="M1913">
        <v>188.5</v>
      </c>
      <c r="N1913">
        <v>105</v>
      </c>
      <c r="O1913">
        <v>8.48</v>
      </c>
      <c r="P1913">
        <v>11.3</v>
      </c>
      <c r="Q1913">
        <v>6</v>
      </c>
      <c r="R1913">
        <v>3.05</v>
      </c>
      <c r="S1913">
        <v>1</v>
      </c>
      <c r="T1913" t="s">
        <v>22</v>
      </c>
      <c r="U1913">
        <f t="shared" si="59"/>
        <v>0</v>
      </c>
      <c r="V1913">
        <f>IF(Table2[[#This Row],[international_plan]]="yes",1,0)</f>
        <v>0</v>
      </c>
      <c r="W1913">
        <f>IF(Table2[[#This Row],[voice_mail_plan]]="yes",1,0)</f>
        <v>0</v>
      </c>
      <c r="X1913" t="str">
        <f t="shared" si="58"/>
        <v>High</v>
      </c>
      <c r="Y1913" t="str">
        <f>IF(Table2[[#This Row],[total_intl_charge]] &gt; AVERAGE($R$2:$R$4245),"High","Low")</f>
        <v>High</v>
      </c>
      <c r="Z1913" t="str">
        <f>IF(AND(G1913&gt;AVERAGE(train!$G$2:$G$4251),K1913&gt;AVERAGE(train!$K$2:$K$4251)),"High Day &amp; Eve",IF(AND(G1913&gt;AVERAGE(train!$G$2:$G$4251),K1913&lt;=AVERAGE(train!$K$2:$K$4251)),"High Day Only",IF(AND(G1913&lt;=AVERAGE(train!$G$2:$G$4251),K1913&gt;AVERAGE(train!$K$2:$K$4251)),"High Eve Only","Low Usage")))</f>
        <v>Low Usage</v>
      </c>
    </row>
    <row r="1914" spans="1:26">
      <c r="A1914" t="s">
        <v>41</v>
      </c>
      <c r="B1914">
        <v>80</v>
      </c>
      <c r="C1914" t="s">
        <v>21</v>
      </c>
      <c r="D1914" t="s">
        <v>22</v>
      </c>
      <c r="E1914" t="s">
        <v>22</v>
      </c>
      <c r="F1914">
        <v>0</v>
      </c>
      <c r="G1914">
        <v>194.8</v>
      </c>
      <c r="H1914">
        <v>116</v>
      </c>
      <c r="I1914">
        <v>33.119999999999997</v>
      </c>
      <c r="J1914">
        <v>209.9</v>
      </c>
      <c r="K1914">
        <v>93</v>
      </c>
      <c r="L1914">
        <v>17.84</v>
      </c>
      <c r="M1914">
        <v>194.1</v>
      </c>
      <c r="N1914">
        <v>100</v>
      </c>
      <c r="O1914">
        <v>8.73</v>
      </c>
      <c r="P1914">
        <v>12.8</v>
      </c>
      <c r="Q1914">
        <v>3</v>
      </c>
      <c r="R1914">
        <v>3.46</v>
      </c>
      <c r="S1914">
        <v>0</v>
      </c>
      <c r="T1914" t="s">
        <v>22</v>
      </c>
      <c r="U1914">
        <f t="shared" si="59"/>
        <v>0</v>
      </c>
      <c r="V1914">
        <f>IF(Table2[[#This Row],[international_plan]]="yes",1,0)</f>
        <v>0</v>
      </c>
      <c r="W1914">
        <f>IF(Table2[[#This Row],[voice_mail_plan]]="yes",1,0)</f>
        <v>0</v>
      </c>
      <c r="X1914" t="str">
        <f t="shared" si="58"/>
        <v>Medium</v>
      </c>
      <c r="Y1914" t="str">
        <f>IF(Table2[[#This Row],[total_intl_charge]] &gt; AVERAGE($R$2:$R$4245),"High","Low")</f>
        <v>High</v>
      </c>
      <c r="Z1914" t="str">
        <f>IF(AND(G1914&gt;AVERAGE(train!$G$2:$G$4251),K1914&gt;AVERAGE(train!$K$2:$K$4251)),"High Day &amp; Eve",IF(AND(G1914&gt;AVERAGE(train!$G$2:$G$4251),K1914&lt;=AVERAGE(train!$K$2:$K$4251)),"High Day Only",IF(AND(G1914&lt;=AVERAGE(train!$G$2:$G$4251),K1914&gt;AVERAGE(train!$K$2:$K$4251)),"High Eve Only","Low Usage")))</f>
        <v>High Day Only</v>
      </c>
    </row>
    <row r="1915" spans="1:26">
      <c r="A1915" t="s">
        <v>74</v>
      </c>
      <c r="B1915">
        <v>152</v>
      </c>
      <c r="C1915" t="s">
        <v>25</v>
      </c>
      <c r="D1915" t="s">
        <v>22</v>
      </c>
      <c r="E1915" t="s">
        <v>23</v>
      </c>
      <c r="F1915">
        <v>20</v>
      </c>
      <c r="G1915">
        <v>239.1</v>
      </c>
      <c r="H1915">
        <v>105</v>
      </c>
      <c r="I1915">
        <v>40.65</v>
      </c>
      <c r="J1915">
        <v>209.1</v>
      </c>
      <c r="K1915">
        <v>111</v>
      </c>
      <c r="L1915">
        <v>17.77</v>
      </c>
      <c r="M1915">
        <v>268.2</v>
      </c>
      <c r="N1915">
        <v>130</v>
      </c>
      <c r="O1915">
        <v>12.07</v>
      </c>
      <c r="P1915">
        <v>13.3</v>
      </c>
      <c r="Q1915">
        <v>3</v>
      </c>
      <c r="R1915">
        <v>3.59</v>
      </c>
      <c r="S1915">
        <v>5</v>
      </c>
      <c r="T1915" t="s">
        <v>22</v>
      </c>
      <c r="U1915">
        <f t="shared" si="59"/>
        <v>0</v>
      </c>
      <c r="V1915">
        <f>IF(Table2[[#This Row],[international_plan]]="yes",1,0)</f>
        <v>0</v>
      </c>
      <c r="W1915">
        <f>IF(Table2[[#This Row],[voice_mail_plan]]="yes",1,0)</f>
        <v>1</v>
      </c>
      <c r="X1915" t="str">
        <f t="shared" si="58"/>
        <v>Very High</v>
      </c>
      <c r="Y1915" t="str">
        <f>IF(Table2[[#This Row],[total_intl_charge]] &gt; AVERAGE($R$2:$R$4245),"High","Low")</f>
        <v>High</v>
      </c>
      <c r="Z1915" t="str">
        <f>IF(AND(G1915&gt;AVERAGE(train!$G$2:$G$4251),K1915&gt;AVERAGE(train!$K$2:$K$4251)),"High Day &amp; Eve",IF(AND(G1915&gt;AVERAGE(train!$G$2:$G$4251),K1915&lt;=AVERAGE(train!$K$2:$K$4251)),"High Day Only",IF(AND(G1915&lt;=AVERAGE(train!$G$2:$G$4251),K1915&gt;AVERAGE(train!$K$2:$K$4251)),"High Eve Only","Low Usage")))</f>
        <v>High Day &amp; Eve</v>
      </c>
    </row>
    <row r="1916" spans="1:26">
      <c r="A1916" t="s">
        <v>40</v>
      </c>
      <c r="B1916">
        <v>113</v>
      </c>
      <c r="C1916" t="s">
        <v>28</v>
      </c>
      <c r="D1916" t="s">
        <v>22</v>
      </c>
      <c r="E1916" t="s">
        <v>22</v>
      </c>
      <c r="F1916">
        <v>0</v>
      </c>
      <c r="G1916">
        <v>92.6</v>
      </c>
      <c r="H1916">
        <v>85</v>
      </c>
      <c r="I1916">
        <v>15.74</v>
      </c>
      <c r="J1916">
        <v>177.6</v>
      </c>
      <c r="K1916">
        <v>92</v>
      </c>
      <c r="L1916">
        <v>15.1</v>
      </c>
      <c r="M1916">
        <v>159.80000000000001</v>
      </c>
      <c r="N1916">
        <v>72</v>
      </c>
      <c r="O1916">
        <v>7.19</v>
      </c>
      <c r="P1916">
        <v>14.4</v>
      </c>
      <c r="Q1916">
        <v>4</v>
      </c>
      <c r="R1916">
        <v>3.89</v>
      </c>
      <c r="S1916">
        <v>3</v>
      </c>
      <c r="T1916" t="s">
        <v>22</v>
      </c>
      <c r="U1916">
        <f t="shared" si="59"/>
        <v>0</v>
      </c>
      <c r="V1916">
        <f>IF(Table2[[#This Row],[international_plan]]="yes",1,0)</f>
        <v>0</v>
      </c>
      <c r="W1916">
        <f>IF(Table2[[#This Row],[voice_mail_plan]]="yes",1,0)</f>
        <v>0</v>
      </c>
      <c r="X1916" t="str">
        <f t="shared" si="58"/>
        <v>High</v>
      </c>
      <c r="Y1916" t="str">
        <f>IF(Table2[[#This Row],[total_intl_charge]] &gt; AVERAGE($R$2:$R$4245),"High","Low")</f>
        <v>High</v>
      </c>
      <c r="Z1916" t="str">
        <f>IF(AND(G1916&gt;AVERAGE(train!$G$2:$G$4251),K1916&gt;AVERAGE(train!$K$2:$K$4251)),"High Day &amp; Eve",IF(AND(G1916&gt;AVERAGE(train!$G$2:$G$4251),K1916&lt;=AVERAGE(train!$K$2:$K$4251)),"High Day Only",IF(AND(G1916&lt;=AVERAGE(train!$G$2:$G$4251),K1916&gt;AVERAGE(train!$K$2:$K$4251)),"High Eve Only","Low Usage")))</f>
        <v>Low Usage</v>
      </c>
    </row>
    <row r="1917" spans="1:26">
      <c r="A1917" t="s">
        <v>64</v>
      </c>
      <c r="B1917">
        <v>75</v>
      </c>
      <c r="C1917" t="s">
        <v>28</v>
      </c>
      <c r="D1917" t="s">
        <v>22</v>
      </c>
      <c r="E1917" t="s">
        <v>22</v>
      </c>
      <c r="F1917">
        <v>0</v>
      </c>
      <c r="G1917">
        <v>209.4</v>
      </c>
      <c r="H1917">
        <v>133</v>
      </c>
      <c r="I1917">
        <v>35.6</v>
      </c>
      <c r="J1917">
        <v>211.5</v>
      </c>
      <c r="K1917">
        <v>121</v>
      </c>
      <c r="L1917">
        <v>17.98</v>
      </c>
      <c r="M1917">
        <v>291.2</v>
      </c>
      <c r="N1917">
        <v>123</v>
      </c>
      <c r="O1917">
        <v>13.1</v>
      </c>
      <c r="P1917">
        <v>7.2</v>
      </c>
      <c r="Q1917">
        <v>4</v>
      </c>
      <c r="R1917">
        <v>1.94</v>
      </c>
      <c r="S1917">
        <v>1</v>
      </c>
      <c r="T1917" t="s">
        <v>22</v>
      </c>
      <c r="U1917">
        <f t="shared" si="59"/>
        <v>0</v>
      </c>
      <c r="V1917">
        <f>IF(Table2[[#This Row],[international_plan]]="yes",1,0)</f>
        <v>0</v>
      </c>
      <c r="W1917">
        <f>IF(Table2[[#This Row],[voice_mail_plan]]="yes",1,0)</f>
        <v>0</v>
      </c>
      <c r="X1917" t="str">
        <f t="shared" si="58"/>
        <v>Medium</v>
      </c>
      <c r="Y1917" t="str">
        <f>IF(Table2[[#This Row],[total_intl_charge]] &gt; AVERAGE($R$2:$R$4245),"High","Low")</f>
        <v>Low</v>
      </c>
      <c r="Z1917" t="str">
        <f>IF(AND(G1917&gt;AVERAGE(train!$G$2:$G$4251),K1917&gt;AVERAGE(train!$K$2:$K$4251)),"High Day &amp; Eve",IF(AND(G1917&gt;AVERAGE(train!$G$2:$G$4251),K1917&lt;=AVERAGE(train!$K$2:$K$4251)),"High Day Only",IF(AND(G1917&lt;=AVERAGE(train!$G$2:$G$4251),K1917&gt;AVERAGE(train!$K$2:$K$4251)),"High Eve Only","Low Usage")))</f>
        <v>High Day &amp; Eve</v>
      </c>
    </row>
    <row r="1918" spans="1:26">
      <c r="A1918" t="s">
        <v>20</v>
      </c>
      <c r="B1918">
        <v>80</v>
      </c>
      <c r="C1918" t="s">
        <v>21</v>
      </c>
      <c r="D1918" t="s">
        <v>22</v>
      </c>
      <c r="E1918" t="s">
        <v>22</v>
      </c>
      <c r="F1918">
        <v>0</v>
      </c>
      <c r="G1918">
        <v>197.6</v>
      </c>
      <c r="H1918">
        <v>83</v>
      </c>
      <c r="I1918">
        <v>33.590000000000003</v>
      </c>
      <c r="J1918">
        <v>164.5</v>
      </c>
      <c r="K1918">
        <v>86</v>
      </c>
      <c r="L1918">
        <v>13.98</v>
      </c>
      <c r="M1918">
        <v>94</v>
      </c>
      <c r="N1918">
        <v>98</v>
      </c>
      <c r="O1918">
        <v>4.2300000000000004</v>
      </c>
      <c r="P1918">
        <v>6.4</v>
      </c>
      <c r="Q1918">
        <v>6</v>
      </c>
      <c r="R1918">
        <v>1.73</v>
      </c>
      <c r="S1918">
        <v>1</v>
      </c>
      <c r="T1918" t="s">
        <v>22</v>
      </c>
      <c r="U1918">
        <f t="shared" si="59"/>
        <v>0</v>
      </c>
      <c r="V1918">
        <f>IF(Table2[[#This Row],[international_plan]]="yes",1,0)</f>
        <v>0</v>
      </c>
      <c r="W1918">
        <f>IF(Table2[[#This Row],[voice_mail_plan]]="yes",1,0)</f>
        <v>0</v>
      </c>
      <c r="X1918" t="str">
        <f t="shared" si="58"/>
        <v>Medium</v>
      </c>
      <c r="Y1918" t="str">
        <f>IF(Table2[[#This Row],[total_intl_charge]] &gt; AVERAGE($R$2:$R$4245),"High","Low")</f>
        <v>Low</v>
      </c>
      <c r="Z1918" t="str">
        <f>IF(AND(G1918&gt;AVERAGE(train!$G$2:$G$4251),K1918&gt;AVERAGE(train!$K$2:$K$4251)),"High Day &amp; Eve",IF(AND(G1918&gt;AVERAGE(train!$G$2:$G$4251),K1918&lt;=AVERAGE(train!$K$2:$K$4251)),"High Day Only",IF(AND(G1918&lt;=AVERAGE(train!$G$2:$G$4251),K1918&gt;AVERAGE(train!$K$2:$K$4251)),"High Eve Only","Low Usage")))</f>
        <v>High Day Only</v>
      </c>
    </row>
    <row r="1919" spans="1:26">
      <c r="A1919" t="s">
        <v>33</v>
      </c>
      <c r="B1919">
        <v>63</v>
      </c>
      <c r="C1919" t="s">
        <v>21</v>
      </c>
      <c r="D1919" t="s">
        <v>23</v>
      </c>
      <c r="E1919" t="s">
        <v>22</v>
      </c>
      <c r="F1919">
        <v>0</v>
      </c>
      <c r="G1919">
        <v>62.9</v>
      </c>
      <c r="H1919">
        <v>112</v>
      </c>
      <c r="I1919">
        <v>10.69</v>
      </c>
      <c r="J1919">
        <v>202.9</v>
      </c>
      <c r="K1919">
        <v>111</v>
      </c>
      <c r="L1919">
        <v>17.25</v>
      </c>
      <c r="M1919">
        <v>259</v>
      </c>
      <c r="N1919">
        <v>58</v>
      </c>
      <c r="O1919">
        <v>11.66</v>
      </c>
      <c r="P1919">
        <v>8.9</v>
      </c>
      <c r="Q1919">
        <v>8</v>
      </c>
      <c r="R1919">
        <v>2.4</v>
      </c>
      <c r="S1919">
        <v>1</v>
      </c>
      <c r="T1919" t="s">
        <v>22</v>
      </c>
      <c r="U1919">
        <f t="shared" si="59"/>
        <v>0</v>
      </c>
      <c r="V1919">
        <f>IF(Table2[[#This Row],[international_plan]]="yes",1,0)</f>
        <v>1</v>
      </c>
      <c r="W1919">
        <f>IF(Table2[[#This Row],[voice_mail_plan]]="yes",1,0)</f>
        <v>0</v>
      </c>
      <c r="X1919" t="str">
        <f t="shared" si="58"/>
        <v>Low</v>
      </c>
      <c r="Y1919" t="str">
        <f>IF(Table2[[#This Row],[total_intl_charge]] &gt; AVERAGE($R$2:$R$4245),"High","Low")</f>
        <v>Low</v>
      </c>
      <c r="Z1919" t="str">
        <f>IF(AND(G1919&gt;AVERAGE(train!$G$2:$G$4251),K1919&gt;AVERAGE(train!$K$2:$K$4251)),"High Day &amp; Eve",IF(AND(G1919&gt;AVERAGE(train!$G$2:$G$4251),K1919&lt;=AVERAGE(train!$K$2:$K$4251)),"High Day Only",IF(AND(G1919&lt;=AVERAGE(train!$G$2:$G$4251),K1919&gt;AVERAGE(train!$K$2:$K$4251)),"High Eve Only","Low Usage")))</f>
        <v>High Eve Only</v>
      </c>
    </row>
    <row r="1920" spans="1:26">
      <c r="A1920" t="s">
        <v>40</v>
      </c>
      <c r="B1920">
        <v>97</v>
      </c>
      <c r="C1920" t="s">
        <v>21</v>
      </c>
      <c r="D1920" t="s">
        <v>22</v>
      </c>
      <c r="E1920" t="s">
        <v>23</v>
      </c>
      <c r="F1920">
        <v>28</v>
      </c>
      <c r="G1920">
        <v>202.3</v>
      </c>
      <c r="H1920">
        <v>97</v>
      </c>
      <c r="I1920">
        <v>34.39</v>
      </c>
      <c r="J1920">
        <v>69.2</v>
      </c>
      <c r="K1920">
        <v>84</v>
      </c>
      <c r="L1920">
        <v>5.88</v>
      </c>
      <c r="M1920">
        <v>257.60000000000002</v>
      </c>
      <c r="N1920">
        <v>64</v>
      </c>
      <c r="O1920">
        <v>11.59</v>
      </c>
      <c r="P1920">
        <v>6.7</v>
      </c>
      <c r="Q1920">
        <v>3</v>
      </c>
      <c r="R1920">
        <v>1.81</v>
      </c>
      <c r="S1920">
        <v>1</v>
      </c>
      <c r="T1920" t="s">
        <v>22</v>
      </c>
      <c r="U1920">
        <f t="shared" si="59"/>
        <v>0</v>
      </c>
      <c r="V1920">
        <f>IF(Table2[[#This Row],[international_plan]]="yes",1,0)</f>
        <v>0</v>
      </c>
      <c r="W1920">
        <f>IF(Table2[[#This Row],[voice_mail_plan]]="yes",1,0)</f>
        <v>1</v>
      </c>
      <c r="X1920" t="str">
        <f t="shared" si="58"/>
        <v>Medium</v>
      </c>
      <c r="Y1920" t="str">
        <f>IF(Table2[[#This Row],[total_intl_charge]] &gt; AVERAGE($R$2:$R$4245),"High","Low")</f>
        <v>Low</v>
      </c>
      <c r="Z1920" t="str">
        <f>IF(AND(G1920&gt;AVERAGE(train!$G$2:$G$4251),K1920&gt;AVERAGE(train!$K$2:$K$4251)),"High Day &amp; Eve",IF(AND(G1920&gt;AVERAGE(train!$G$2:$G$4251),K1920&lt;=AVERAGE(train!$K$2:$K$4251)),"High Day Only",IF(AND(G1920&lt;=AVERAGE(train!$G$2:$G$4251),K1920&gt;AVERAGE(train!$K$2:$K$4251)),"High Eve Only","Low Usage")))</f>
        <v>High Day Only</v>
      </c>
    </row>
    <row r="1921" spans="1:26">
      <c r="A1921" t="s">
        <v>49</v>
      </c>
      <c r="B1921">
        <v>166</v>
      </c>
      <c r="C1921" t="s">
        <v>21</v>
      </c>
      <c r="D1921" t="s">
        <v>22</v>
      </c>
      <c r="E1921" t="s">
        <v>22</v>
      </c>
      <c r="F1921">
        <v>0</v>
      </c>
      <c r="G1921">
        <v>136.1</v>
      </c>
      <c r="H1921">
        <v>116</v>
      </c>
      <c r="I1921">
        <v>23.14</v>
      </c>
      <c r="J1921">
        <v>181.4</v>
      </c>
      <c r="K1921">
        <v>93</v>
      </c>
      <c r="L1921">
        <v>15.42</v>
      </c>
      <c r="M1921">
        <v>131.4</v>
      </c>
      <c r="N1921">
        <v>108</v>
      </c>
      <c r="O1921">
        <v>5.91</v>
      </c>
      <c r="P1921">
        <v>11.3</v>
      </c>
      <c r="Q1921">
        <v>4</v>
      </c>
      <c r="R1921">
        <v>3.05</v>
      </c>
      <c r="S1921">
        <v>0</v>
      </c>
      <c r="T1921" t="s">
        <v>22</v>
      </c>
      <c r="U1921">
        <f t="shared" si="59"/>
        <v>0</v>
      </c>
      <c r="V1921">
        <f>IF(Table2[[#This Row],[international_plan]]="yes",1,0)</f>
        <v>0</v>
      </c>
      <c r="W1921">
        <f>IF(Table2[[#This Row],[voice_mail_plan]]="yes",1,0)</f>
        <v>0</v>
      </c>
      <c r="X1921" t="str">
        <f t="shared" si="58"/>
        <v>Very High</v>
      </c>
      <c r="Y1921" t="str">
        <f>IF(Table2[[#This Row],[total_intl_charge]] &gt; AVERAGE($R$2:$R$4245),"High","Low")</f>
        <v>High</v>
      </c>
      <c r="Z1921" t="str">
        <f>IF(AND(G1921&gt;AVERAGE(train!$G$2:$G$4251),K1921&gt;AVERAGE(train!$K$2:$K$4251)),"High Day &amp; Eve",IF(AND(G1921&gt;AVERAGE(train!$G$2:$G$4251),K1921&lt;=AVERAGE(train!$K$2:$K$4251)),"High Day Only",IF(AND(G1921&lt;=AVERAGE(train!$G$2:$G$4251),K1921&gt;AVERAGE(train!$K$2:$K$4251)),"High Eve Only","Low Usage")))</f>
        <v>Low Usage</v>
      </c>
    </row>
    <row r="1922" spans="1:26">
      <c r="A1922" t="s">
        <v>44</v>
      </c>
      <c r="B1922">
        <v>94</v>
      </c>
      <c r="C1922" t="s">
        <v>25</v>
      </c>
      <c r="D1922" t="s">
        <v>22</v>
      </c>
      <c r="E1922" t="s">
        <v>22</v>
      </c>
      <c r="F1922">
        <v>0</v>
      </c>
      <c r="G1922">
        <v>207</v>
      </c>
      <c r="H1922">
        <v>109</v>
      </c>
      <c r="I1922">
        <v>35.19</v>
      </c>
      <c r="J1922">
        <v>167.4</v>
      </c>
      <c r="K1922">
        <v>80</v>
      </c>
      <c r="L1922">
        <v>14.23</v>
      </c>
      <c r="M1922">
        <v>238.2</v>
      </c>
      <c r="N1922">
        <v>117</v>
      </c>
      <c r="O1922">
        <v>10.72</v>
      </c>
      <c r="P1922">
        <v>2.6</v>
      </c>
      <c r="Q1922">
        <v>6</v>
      </c>
      <c r="R1922">
        <v>0.7</v>
      </c>
      <c r="S1922">
        <v>1</v>
      </c>
      <c r="T1922" t="s">
        <v>22</v>
      </c>
      <c r="U1922">
        <f t="shared" si="59"/>
        <v>0</v>
      </c>
      <c r="V1922">
        <f>IF(Table2[[#This Row],[international_plan]]="yes",1,0)</f>
        <v>0</v>
      </c>
      <c r="W1922">
        <f>IF(Table2[[#This Row],[voice_mail_plan]]="yes",1,0)</f>
        <v>0</v>
      </c>
      <c r="X1922" t="str">
        <f t="shared" ref="X1922:X1985" si="60">IF(B1922&lt;=$AC$3,"Low",IF(B1922&lt;=$AC$4,"Medium",IF(B1922&lt;=$AC$5,"High",IF(B1922&gt;=$AC$5,"Very High"))))</f>
        <v>Medium</v>
      </c>
      <c r="Y1922" t="str">
        <f>IF(Table2[[#This Row],[total_intl_charge]] &gt; AVERAGE($R$2:$R$4245),"High","Low")</f>
        <v>Low</v>
      </c>
      <c r="Z1922" t="str">
        <f>IF(AND(G1922&gt;AVERAGE(train!$G$2:$G$4251),K1922&gt;AVERAGE(train!$K$2:$K$4251)),"High Day &amp; Eve",IF(AND(G1922&gt;AVERAGE(train!$G$2:$G$4251),K1922&lt;=AVERAGE(train!$K$2:$K$4251)),"High Day Only",IF(AND(G1922&lt;=AVERAGE(train!$G$2:$G$4251),K1922&gt;AVERAGE(train!$K$2:$K$4251)),"High Eve Only","Low Usage")))</f>
        <v>High Day Only</v>
      </c>
    </row>
    <row r="1923" spans="1:26">
      <c r="A1923" t="s">
        <v>40</v>
      </c>
      <c r="B1923">
        <v>85</v>
      </c>
      <c r="C1923" t="s">
        <v>25</v>
      </c>
      <c r="D1923" t="s">
        <v>22</v>
      </c>
      <c r="E1923" t="s">
        <v>23</v>
      </c>
      <c r="F1923">
        <v>33</v>
      </c>
      <c r="G1923">
        <v>207.9</v>
      </c>
      <c r="H1923">
        <v>95</v>
      </c>
      <c r="I1923">
        <v>35.340000000000003</v>
      </c>
      <c r="J1923">
        <v>233.5</v>
      </c>
      <c r="K1923">
        <v>88</v>
      </c>
      <c r="L1923">
        <v>19.850000000000001</v>
      </c>
      <c r="M1923">
        <v>221.3</v>
      </c>
      <c r="N1923">
        <v>92</v>
      </c>
      <c r="O1923">
        <v>9.9600000000000009</v>
      </c>
      <c r="P1923">
        <v>13.5</v>
      </c>
      <c r="Q1923">
        <v>3</v>
      </c>
      <c r="R1923">
        <v>3.65</v>
      </c>
      <c r="S1923">
        <v>1</v>
      </c>
      <c r="T1923" t="s">
        <v>22</v>
      </c>
      <c r="U1923">
        <f t="shared" ref="U1923:U1986" si="61">IF(T1923="yes",1,0)</f>
        <v>0</v>
      </c>
      <c r="V1923">
        <f>IF(Table2[[#This Row],[international_plan]]="yes",1,0)</f>
        <v>0</v>
      </c>
      <c r="W1923">
        <f>IF(Table2[[#This Row],[voice_mail_plan]]="yes",1,0)</f>
        <v>1</v>
      </c>
      <c r="X1923" t="str">
        <f t="shared" si="60"/>
        <v>Medium</v>
      </c>
      <c r="Y1923" t="str">
        <f>IF(Table2[[#This Row],[total_intl_charge]] &gt; AVERAGE($R$2:$R$4245),"High","Low")</f>
        <v>High</v>
      </c>
      <c r="Z1923" t="str">
        <f>IF(AND(G1923&gt;AVERAGE(train!$G$2:$G$4251),K1923&gt;AVERAGE(train!$K$2:$K$4251)),"High Day &amp; Eve",IF(AND(G1923&gt;AVERAGE(train!$G$2:$G$4251),K1923&lt;=AVERAGE(train!$K$2:$K$4251)),"High Day Only",IF(AND(G1923&lt;=AVERAGE(train!$G$2:$G$4251),K1923&gt;AVERAGE(train!$K$2:$K$4251)),"High Eve Only","Low Usage")))</f>
        <v>High Day Only</v>
      </c>
    </row>
    <row r="1924" spans="1:26">
      <c r="A1924" t="s">
        <v>71</v>
      </c>
      <c r="B1924">
        <v>80</v>
      </c>
      <c r="C1924" t="s">
        <v>21</v>
      </c>
      <c r="D1924" t="s">
        <v>23</v>
      </c>
      <c r="E1924" t="s">
        <v>22</v>
      </c>
      <c r="F1924">
        <v>0</v>
      </c>
      <c r="G1924">
        <v>276.5</v>
      </c>
      <c r="H1924">
        <v>122</v>
      </c>
      <c r="I1924">
        <v>47.01</v>
      </c>
      <c r="J1924">
        <v>195.6</v>
      </c>
      <c r="K1924">
        <v>79</v>
      </c>
      <c r="L1924">
        <v>16.63</v>
      </c>
      <c r="M1924">
        <v>210.3</v>
      </c>
      <c r="N1924">
        <v>78</v>
      </c>
      <c r="O1924">
        <v>9.4600000000000009</v>
      </c>
      <c r="P1924">
        <v>7.2</v>
      </c>
      <c r="Q1924">
        <v>3</v>
      </c>
      <c r="R1924">
        <v>1.94</v>
      </c>
      <c r="S1924">
        <v>1</v>
      </c>
      <c r="T1924" t="s">
        <v>23</v>
      </c>
      <c r="U1924">
        <f t="shared" si="61"/>
        <v>1</v>
      </c>
      <c r="V1924">
        <f>IF(Table2[[#This Row],[international_plan]]="yes",1,0)</f>
        <v>1</v>
      </c>
      <c r="W1924">
        <f>IF(Table2[[#This Row],[voice_mail_plan]]="yes",1,0)</f>
        <v>0</v>
      </c>
      <c r="X1924" t="str">
        <f t="shared" si="60"/>
        <v>Medium</v>
      </c>
      <c r="Y1924" t="str">
        <f>IF(Table2[[#This Row],[total_intl_charge]] &gt; AVERAGE($R$2:$R$4245),"High","Low")</f>
        <v>Low</v>
      </c>
      <c r="Z1924" t="str">
        <f>IF(AND(G1924&gt;AVERAGE(train!$G$2:$G$4251),K1924&gt;AVERAGE(train!$K$2:$K$4251)),"High Day &amp; Eve",IF(AND(G1924&gt;AVERAGE(train!$G$2:$G$4251),K1924&lt;=AVERAGE(train!$K$2:$K$4251)),"High Day Only",IF(AND(G1924&lt;=AVERAGE(train!$G$2:$G$4251),K1924&gt;AVERAGE(train!$K$2:$K$4251)),"High Eve Only","Low Usage")))</f>
        <v>High Day Only</v>
      </c>
    </row>
    <row r="1925" spans="1:26">
      <c r="A1925" t="s">
        <v>58</v>
      </c>
      <c r="B1925">
        <v>210</v>
      </c>
      <c r="C1925" t="s">
        <v>21</v>
      </c>
      <c r="D1925" t="s">
        <v>22</v>
      </c>
      <c r="E1925" t="s">
        <v>23</v>
      </c>
      <c r="F1925">
        <v>31</v>
      </c>
      <c r="G1925">
        <v>313.8</v>
      </c>
      <c r="H1925">
        <v>87</v>
      </c>
      <c r="I1925">
        <v>53.35</v>
      </c>
      <c r="J1925">
        <v>147.69999999999999</v>
      </c>
      <c r="K1925">
        <v>103</v>
      </c>
      <c r="L1925">
        <v>12.55</v>
      </c>
      <c r="M1925">
        <v>192.7</v>
      </c>
      <c r="N1925">
        <v>97</v>
      </c>
      <c r="O1925">
        <v>8.67</v>
      </c>
      <c r="P1925">
        <v>10.1</v>
      </c>
      <c r="Q1925">
        <v>7</v>
      </c>
      <c r="R1925">
        <v>2.73</v>
      </c>
      <c r="S1925">
        <v>3</v>
      </c>
      <c r="T1925" t="s">
        <v>22</v>
      </c>
      <c r="U1925">
        <f t="shared" si="61"/>
        <v>0</v>
      </c>
      <c r="V1925">
        <f>IF(Table2[[#This Row],[international_plan]]="yes",1,0)</f>
        <v>0</v>
      </c>
      <c r="W1925">
        <f>IF(Table2[[#This Row],[voice_mail_plan]]="yes",1,0)</f>
        <v>1</v>
      </c>
      <c r="X1925" t="str">
        <f t="shared" si="60"/>
        <v>Very High</v>
      </c>
      <c r="Y1925" t="str">
        <f>IF(Table2[[#This Row],[total_intl_charge]] &gt; AVERAGE($R$2:$R$4245),"High","Low")</f>
        <v>Low</v>
      </c>
      <c r="Z1925" t="str">
        <f>IF(AND(G1925&gt;AVERAGE(train!$G$2:$G$4251),K1925&gt;AVERAGE(train!$K$2:$K$4251)),"High Day &amp; Eve",IF(AND(G1925&gt;AVERAGE(train!$G$2:$G$4251),K1925&lt;=AVERAGE(train!$K$2:$K$4251)),"High Day Only",IF(AND(G1925&lt;=AVERAGE(train!$G$2:$G$4251),K1925&gt;AVERAGE(train!$K$2:$K$4251)),"High Eve Only","Low Usage")))</f>
        <v>High Day &amp; Eve</v>
      </c>
    </row>
    <row r="1926" spans="1:26">
      <c r="A1926" t="s">
        <v>32</v>
      </c>
      <c r="B1926">
        <v>88</v>
      </c>
      <c r="C1926" t="s">
        <v>21</v>
      </c>
      <c r="D1926" t="s">
        <v>23</v>
      </c>
      <c r="E1926" t="s">
        <v>23</v>
      </c>
      <c r="F1926">
        <v>25</v>
      </c>
      <c r="G1926">
        <v>288.5</v>
      </c>
      <c r="H1926">
        <v>114</v>
      </c>
      <c r="I1926">
        <v>49.05</v>
      </c>
      <c r="J1926">
        <v>203.4</v>
      </c>
      <c r="K1926">
        <v>74</v>
      </c>
      <c r="L1926">
        <v>17.29</v>
      </c>
      <c r="M1926">
        <v>228.4</v>
      </c>
      <c r="N1926">
        <v>117</v>
      </c>
      <c r="O1926">
        <v>10.28</v>
      </c>
      <c r="P1926">
        <v>13</v>
      </c>
      <c r="Q1926">
        <v>5</v>
      </c>
      <c r="R1926">
        <v>3.51</v>
      </c>
      <c r="S1926">
        <v>1</v>
      </c>
      <c r="T1926" t="s">
        <v>22</v>
      </c>
      <c r="U1926">
        <f t="shared" si="61"/>
        <v>0</v>
      </c>
      <c r="V1926">
        <f>IF(Table2[[#This Row],[international_plan]]="yes",1,0)</f>
        <v>1</v>
      </c>
      <c r="W1926">
        <f>IF(Table2[[#This Row],[voice_mail_plan]]="yes",1,0)</f>
        <v>1</v>
      </c>
      <c r="X1926" t="str">
        <f t="shared" si="60"/>
        <v>Medium</v>
      </c>
      <c r="Y1926" t="str">
        <f>IF(Table2[[#This Row],[total_intl_charge]] &gt; AVERAGE($R$2:$R$4245),"High","Low")</f>
        <v>High</v>
      </c>
      <c r="Z1926" t="str">
        <f>IF(AND(G1926&gt;AVERAGE(train!$G$2:$G$4251),K1926&gt;AVERAGE(train!$K$2:$K$4251)),"High Day &amp; Eve",IF(AND(G1926&gt;AVERAGE(train!$G$2:$G$4251),K1926&lt;=AVERAGE(train!$K$2:$K$4251)),"High Day Only",IF(AND(G1926&lt;=AVERAGE(train!$G$2:$G$4251),K1926&gt;AVERAGE(train!$K$2:$K$4251)),"High Eve Only","Low Usage")))</f>
        <v>High Day Only</v>
      </c>
    </row>
    <row r="1927" spans="1:26">
      <c r="A1927" t="s">
        <v>34</v>
      </c>
      <c r="B1927">
        <v>100</v>
      </c>
      <c r="C1927" t="s">
        <v>25</v>
      </c>
      <c r="D1927" t="s">
        <v>22</v>
      </c>
      <c r="E1927" t="s">
        <v>22</v>
      </c>
      <c r="F1927">
        <v>0</v>
      </c>
      <c r="G1927">
        <v>210.9</v>
      </c>
      <c r="H1927">
        <v>85</v>
      </c>
      <c r="I1927">
        <v>35.85</v>
      </c>
      <c r="J1927">
        <v>329.3</v>
      </c>
      <c r="K1927">
        <v>69</v>
      </c>
      <c r="L1927">
        <v>27.99</v>
      </c>
      <c r="M1927">
        <v>127.1</v>
      </c>
      <c r="N1927">
        <v>78</v>
      </c>
      <c r="O1927">
        <v>5.72</v>
      </c>
      <c r="P1927">
        <v>9.4</v>
      </c>
      <c r="Q1927">
        <v>5</v>
      </c>
      <c r="R1927">
        <v>2.54</v>
      </c>
      <c r="S1927">
        <v>4</v>
      </c>
      <c r="T1927" t="s">
        <v>22</v>
      </c>
      <c r="U1927">
        <f t="shared" si="61"/>
        <v>0</v>
      </c>
      <c r="V1927">
        <f>IF(Table2[[#This Row],[international_plan]]="yes",1,0)</f>
        <v>0</v>
      </c>
      <c r="W1927">
        <f>IF(Table2[[#This Row],[voice_mail_plan]]="yes",1,0)</f>
        <v>0</v>
      </c>
      <c r="X1927" t="str">
        <f t="shared" si="60"/>
        <v>Medium</v>
      </c>
      <c r="Y1927" t="str">
        <f>IF(Table2[[#This Row],[total_intl_charge]] &gt; AVERAGE($R$2:$R$4245),"High","Low")</f>
        <v>Low</v>
      </c>
      <c r="Z1927" t="str">
        <f>IF(AND(G1927&gt;AVERAGE(train!$G$2:$G$4251),K1927&gt;AVERAGE(train!$K$2:$K$4251)),"High Day &amp; Eve",IF(AND(G1927&gt;AVERAGE(train!$G$2:$G$4251),K1927&lt;=AVERAGE(train!$K$2:$K$4251)),"High Day Only",IF(AND(G1927&lt;=AVERAGE(train!$G$2:$G$4251),K1927&gt;AVERAGE(train!$K$2:$K$4251)),"High Eve Only","Low Usage")))</f>
        <v>High Day Only</v>
      </c>
    </row>
    <row r="1928" spans="1:26">
      <c r="A1928" t="s">
        <v>31</v>
      </c>
      <c r="B1928">
        <v>154</v>
      </c>
      <c r="C1928" t="s">
        <v>25</v>
      </c>
      <c r="D1928" t="s">
        <v>22</v>
      </c>
      <c r="E1928" t="s">
        <v>23</v>
      </c>
      <c r="F1928">
        <v>35</v>
      </c>
      <c r="G1928">
        <v>64.900000000000006</v>
      </c>
      <c r="H1928">
        <v>76</v>
      </c>
      <c r="I1928">
        <v>11.03</v>
      </c>
      <c r="J1928">
        <v>184.1</v>
      </c>
      <c r="K1928">
        <v>91</v>
      </c>
      <c r="L1928">
        <v>15.65</v>
      </c>
      <c r="M1928">
        <v>151.6</v>
      </c>
      <c r="N1928">
        <v>75</v>
      </c>
      <c r="O1928">
        <v>6.82</v>
      </c>
      <c r="P1928">
        <v>14.6</v>
      </c>
      <c r="Q1928">
        <v>1</v>
      </c>
      <c r="R1928">
        <v>3.94</v>
      </c>
      <c r="S1928">
        <v>1</v>
      </c>
      <c r="T1928" t="s">
        <v>22</v>
      </c>
      <c r="U1928">
        <f t="shared" si="61"/>
        <v>0</v>
      </c>
      <c r="V1928">
        <f>IF(Table2[[#This Row],[international_plan]]="yes",1,0)</f>
        <v>0</v>
      </c>
      <c r="W1928">
        <f>IF(Table2[[#This Row],[voice_mail_plan]]="yes",1,0)</f>
        <v>1</v>
      </c>
      <c r="X1928" t="str">
        <f t="shared" si="60"/>
        <v>Very High</v>
      </c>
      <c r="Y1928" t="str">
        <f>IF(Table2[[#This Row],[total_intl_charge]] &gt; AVERAGE($R$2:$R$4245),"High","Low")</f>
        <v>High</v>
      </c>
      <c r="Z1928" t="str">
        <f>IF(AND(G1928&gt;AVERAGE(train!$G$2:$G$4251),K1928&gt;AVERAGE(train!$K$2:$K$4251)),"High Day &amp; Eve",IF(AND(G1928&gt;AVERAGE(train!$G$2:$G$4251),K1928&lt;=AVERAGE(train!$K$2:$K$4251)),"High Day Only",IF(AND(G1928&lt;=AVERAGE(train!$G$2:$G$4251),K1928&gt;AVERAGE(train!$K$2:$K$4251)),"High Eve Only","Low Usage")))</f>
        <v>Low Usage</v>
      </c>
    </row>
    <row r="1929" spans="1:26">
      <c r="A1929" t="s">
        <v>55</v>
      </c>
      <c r="B1929">
        <v>32</v>
      </c>
      <c r="C1929" t="s">
        <v>28</v>
      </c>
      <c r="D1929" t="s">
        <v>22</v>
      </c>
      <c r="E1929" t="s">
        <v>23</v>
      </c>
      <c r="F1929">
        <v>26</v>
      </c>
      <c r="G1929">
        <v>243.5</v>
      </c>
      <c r="H1929">
        <v>137</v>
      </c>
      <c r="I1929">
        <v>41.4</v>
      </c>
      <c r="J1929">
        <v>236.8</v>
      </c>
      <c r="K1929">
        <v>108</v>
      </c>
      <c r="L1929">
        <v>20.13</v>
      </c>
      <c r="M1929">
        <v>173.3</v>
      </c>
      <c r="N1929">
        <v>149</v>
      </c>
      <c r="O1929">
        <v>7.8</v>
      </c>
      <c r="P1929">
        <v>9</v>
      </c>
      <c r="Q1929">
        <v>9</v>
      </c>
      <c r="R1929">
        <v>2.4300000000000002</v>
      </c>
      <c r="S1929">
        <v>1</v>
      </c>
      <c r="T1929" t="s">
        <v>22</v>
      </c>
      <c r="U1929">
        <f t="shared" si="61"/>
        <v>0</v>
      </c>
      <c r="V1929">
        <f>IF(Table2[[#This Row],[international_plan]]="yes",1,0)</f>
        <v>0</v>
      </c>
      <c r="W1929">
        <f>IF(Table2[[#This Row],[voice_mail_plan]]="yes",1,0)</f>
        <v>1</v>
      </c>
      <c r="X1929" t="str">
        <f t="shared" si="60"/>
        <v>Low</v>
      </c>
      <c r="Y1929" t="str">
        <f>IF(Table2[[#This Row],[total_intl_charge]] &gt; AVERAGE($R$2:$R$4245),"High","Low")</f>
        <v>Low</v>
      </c>
      <c r="Z1929" t="str">
        <f>IF(AND(G1929&gt;AVERAGE(train!$G$2:$G$4251),K1929&gt;AVERAGE(train!$K$2:$K$4251)),"High Day &amp; Eve",IF(AND(G1929&gt;AVERAGE(train!$G$2:$G$4251),K1929&lt;=AVERAGE(train!$K$2:$K$4251)),"High Day Only",IF(AND(G1929&lt;=AVERAGE(train!$G$2:$G$4251),K1929&gt;AVERAGE(train!$K$2:$K$4251)),"High Eve Only","Low Usage")))</f>
        <v>High Day &amp; Eve</v>
      </c>
    </row>
    <row r="1930" spans="1:26">
      <c r="A1930" t="s">
        <v>48</v>
      </c>
      <c r="B1930">
        <v>18</v>
      </c>
      <c r="C1930" t="s">
        <v>25</v>
      </c>
      <c r="D1930" t="s">
        <v>22</v>
      </c>
      <c r="E1930" t="s">
        <v>22</v>
      </c>
      <c r="F1930">
        <v>0</v>
      </c>
      <c r="G1930">
        <v>197</v>
      </c>
      <c r="H1930">
        <v>97</v>
      </c>
      <c r="I1930">
        <v>33.49</v>
      </c>
      <c r="J1930">
        <v>203.7</v>
      </c>
      <c r="K1930">
        <v>107</v>
      </c>
      <c r="L1930">
        <v>17.309999999999999</v>
      </c>
      <c r="M1930">
        <v>202</v>
      </c>
      <c r="N1930">
        <v>105</v>
      </c>
      <c r="O1930">
        <v>9.09</v>
      </c>
      <c r="P1930">
        <v>8.6999999999999993</v>
      </c>
      <c r="Q1930">
        <v>3</v>
      </c>
      <c r="R1930">
        <v>2.35</v>
      </c>
      <c r="S1930">
        <v>3</v>
      </c>
      <c r="T1930" t="s">
        <v>22</v>
      </c>
      <c r="U1930">
        <f t="shared" si="61"/>
        <v>0</v>
      </c>
      <c r="V1930">
        <f>IF(Table2[[#This Row],[international_plan]]="yes",1,0)</f>
        <v>0</v>
      </c>
      <c r="W1930">
        <f>IF(Table2[[#This Row],[voice_mail_plan]]="yes",1,0)</f>
        <v>0</v>
      </c>
      <c r="X1930" t="str">
        <f t="shared" si="60"/>
        <v>Low</v>
      </c>
      <c r="Y1930" t="str">
        <f>IF(Table2[[#This Row],[total_intl_charge]] &gt; AVERAGE($R$2:$R$4245),"High","Low")</f>
        <v>Low</v>
      </c>
      <c r="Z1930" t="str">
        <f>IF(AND(G1930&gt;AVERAGE(train!$G$2:$G$4251),K1930&gt;AVERAGE(train!$K$2:$K$4251)),"High Day &amp; Eve",IF(AND(G1930&gt;AVERAGE(train!$G$2:$G$4251),K1930&lt;=AVERAGE(train!$K$2:$K$4251)),"High Day Only",IF(AND(G1930&lt;=AVERAGE(train!$G$2:$G$4251),K1930&gt;AVERAGE(train!$K$2:$K$4251)),"High Eve Only","Low Usage")))</f>
        <v>High Day &amp; Eve</v>
      </c>
    </row>
    <row r="1931" spans="1:26">
      <c r="A1931" t="s">
        <v>47</v>
      </c>
      <c r="B1931">
        <v>126</v>
      </c>
      <c r="C1931" t="s">
        <v>21</v>
      </c>
      <c r="D1931" t="s">
        <v>22</v>
      </c>
      <c r="E1931" t="s">
        <v>23</v>
      </c>
      <c r="F1931">
        <v>31</v>
      </c>
      <c r="G1931">
        <v>278</v>
      </c>
      <c r="H1931">
        <v>88</v>
      </c>
      <c r="I1931">
        <v>47.26</v>
      </c>
      <c r="J1931">
        <v>253.2</v>
      </c>
      <c r="K1931">
        <v>65</v>
      </c>
      <c r="L1931">
        <v>21.52</v>
      </c>
      <c r="M1931">
        <v>223.2</v>
      </c>
      <c r="N1931">
        <v>114</v>
      </c>
      <c r="O1931">
        <v>10.039999999999999</v>
      </c>
      <c r="P1931">
        <v>8.6999999999999993</v>
      </c>
      <c r="Q1931">
        <v>4</v>
      </c>
      <c r="R1931">
        <v>2.35</v>
      </c>
      <c r="S1931">
        <v>0</v>
      </c>
      <c r="T1931" t="s">
        <v>22</v>
      </c>
      <c r="U1931">
        <f t="shared" si="61"/>
        <v>0</v>
      </c>
      <c r="V1931">
        <f>IF(Table2[[#This Row],[international_plan]]="yes",1,0)</f>
        <v>0</v>
      </c>
      <c r="W1931">
        <f>IF(Table2[[#This Row],[voice_mail_plan]]="yes",1,0)</f>
        <v>1</v>
      </c>
      <c r="X1931" t="str">
        <f t="shared" si="60"/>
        <v>High</v>
      </c>
      <c r="Y1931" t="str">
        <f>IF(Table2[[#This Row],[total_intl_charge]] &gt; AVERAGE($R$2:$R$4245),"High","Low")</f>
        <v>Low</v>
      </c>
      <c r="Z1931" t="str">
        <f>IF(AND(G1931&gt;AVERAGE(train!$G$2:$G$4251),K1931&gt;AVERAGE(train!$K$2:$K$4251)),"High Day &amp; Eve",IF(AND(G1931&gt;AVERAGE(train!$G$2:$G$4251),K1931&lt;=AVERAGE(train!$K$2:$K$4251)),"High Day Only",IF(AND(G1931&lt;=AVERAGE(train!$G$2:$G$4251),K1931&gt;AVERAGE(train!$K$2:$K$4251)),"High Eve Only","Low Usage")))</f>
        <v>High Day Only</v>
      </c>
    </row>
    <row r="1932" spans="1:26">
      <c r="A1932" t="s">
        <v>67</v>
      </c>
      <c r="B1932">
        <v>29</v>
      </c>
      <c r="C1932" t="s">
        <v>28</v>
      </c>
      <c r="D1932" t="s">
        <v>22</v>
      </c>
      <c r="E1932" t="s">
        <v>22</v>
      </c>
      <c r="F1932">
        <v>0</v>
      </c>
      <c r="G1932">
        <v>313.2</v>
      </c>
      <c r="H1932">
        <v>103</v>
      </c>
      <c r="I1932">
        <v>53.24</v>
      </c>
      <c r="J1932">
        <v>216.3</v>
      </c>
      <c r="K1932">
        <v>151</v>
      </c>
      <c r="L1932">
        <v>18.39</v>
      </c>
      <c r="M1932">
        <v>218.4</v>
      </c>
      <c r="N1932">
        <v>106</v>
      </c>
      <c r="O1932">
        <v>9.83</v>
      </c>
      <c r="P1932">
        <v>12.8</v>
      </c>
      <c r="Q1932">
        <v>4</v>
      </c>
      <c r="R1932">
        <v>3.46</v>
      </c>
      <c r="S1932">
        <v>2</v>
      </c>
      <c r="T1932" t="s">
        <v>23</v>
      </c>
      <c r="U1932">
        <f t="shared" si="61"/>
        <v>1</v>
      </c>
      <c r="V1932">
        <f>IF(Table2[[#This Row],[international_plan]]="yes",1,0)</f>
        <v>0</v>
      </c>
      <c r="W1932">
        <f>IF(Table2[[#This Row],[voice_mail_plan]]="yes",1,0)</f>
        <v>0</v>
      </c>
      <c r="X1932" t="str">
        <f t="shared" si="60"/>
        <v>Low</v>
      </c>
      <c r="Y1932" t="str">
        <f>IF(Table2[[#This Row],[total_intl_charge]] &gt; AVERAGE($R$2:$R$4245),"High","Low")</f>
        <v>High</v>
      </c>
      <c r="Z1932" t="str">
        <f>IF(AND(G1932&gt;AVERAGE(train!$G$2:$G$4251),K1932&gt;AVERAGE(train!$K$2:$K$4251)),"High Day &amp; Eve",IF(AND(G1932&gt;AVERAGE(train!$G$2:$G$4251),K1932&lt;=AVERAGE(train!$K$2:$K$4251)),"High Day Only",IF(AND(G1932&lt;=AVERAGE(train!$G$2:$G$4251),K1932&gt;AVERAGE(train!$K$2:$K$4251)),"High Eve Only","Low Usage")))</f>
        <v>High Day &amp; Eve</v>
      </c>
    </row>
    <row r="1933" spans="1:26">
      <c r="A1933" t="s">
        <v>50</v>
      </c>
      <c r="B1933">
        <v>86</v>
      </c>
      <c r="C1933" t="s">
        <v>25</v>
      </c>
      <c r="D1933" t="s">
        <v>22</v>
      </c>
      <c r="E1933" t="s">
        <v>23</v>
      </c>
      <c r="F1933">
        <v>16</v>
      </c>
      <c r="G1933">
        <v>145.69999999999999</v>
      </c>
      <c r="H1933">
        <v>88</v>
      </c>
      <c r="I1933">
        <v>24.77</v>
      </c>
      <c r="J1933">
        <v>191</v>
      </c>
      <c r="K1933">
        <v>129</v>
      </c>
      <c r="L1933">
        <v>16.239999999999998</v>
      </c>
      <c r="M1933">
        <v>215.5</v>
      </c>
      <c r="N1933">
        <v>82</v>
      </c>
      <c r="O1933">
        <v>9.6999999999999993</v>
      </c>
      <c r="P1933">
        <v>11.3</v>
      </c>
      <c r="Q1933">
        <v>7</v>
      </c>
      <c r="R1933">
        <v>3.05</v>
      </c>
      <c r="S1933">
        <v>0</v>
      </c>
      <c r="T1933" t="s">
        <v>22</v>
      </c>
      <c r="U1933">
        <f t="shared" si="61"/>
        <v>0</v>
      </c>
      <c r="V1933">
        <f>IF(Table2[[#This Row],[international_plan]]="yes",1,0)</f>
        <v>0</v>
      </c>
      <c r="W1933">
        <f>IF(Table2[[#This Row],[voice_mail_plan]]="yes",1,0)</f>
        <v>1</v>
      </c>
      <c r="X1933" t="str">
        <f t="shared" si="60"/>
        <v>Medium</v>
      </c>
      <c r="Y1933" t="str">
        <f>IF(Table2[[#This Row],[total_intl_charge]] &gt; AVERAGE($R$2:$R$4245),"High","Low")</f>
        <v>High</v>
      </c>
      <c r="Z1933" t="str">
        <f>IF(AND(G1933&gt;AVERAGE(train!$G$2:$G$4251),K1933&gt;AVERAGE(train!$K$2:$K$4251)),"High Day &amp; Eve",IF(AND(G1933&gt;AVERAGE(train!$G$2:$G$4251),K1933&lt;=AVERAGE(train!$K$2:$K$4251)),"High Day Only",IF(AND(G1933&lt;=AVERAGE(train!$G$2:$G$4251),K1933&gt;AVERAGE(train!$K$2:$K$4251)),"High Eve Only","Low Usage")))</f>
        <v>High Eve Only</v>
      </c>
    </row>
    <row r="1934" spans="1:26">
      <c r="A1934" t="s">
        <v>47</v>
      </c>
      <c r="B1934">
        <v>138</v>
      </c>
      <c r="C1934" t="s">
        <v>21</v>
      </c>
      <c r="D1934" t="s">
        <v>22</v>
      </c>
      <c r="E1934" t="s">
        <v>23</v>
      </c>
      <c r="F1934">
        <v>37</v>
      </c>
      <c r="G1934">
        <v>75.8</v>
      </c>
      <c r="H1934">
        <v>102</v>
      </c>
      <c r="I1934">
        <v>12.89</v>
      </c>
      <c r="J1934">
        <v>173.6</v>
      </c>
      <c r="K1934">
        <v>147</v>
      </c>
      <c r="L1934">
        <v>14.76</v>
      </c>
      <c r="M1934">
        <v>162.6</v>
      </c>
      <c r="N1934">
        <v>96</v>
      </c>
      <c r="O1934">
        <v>7.32</v>
      </c>
      <c r="P1934">
        <v>8.1999999999999993</v>
      </c>
      <c r="Q1934">
        <v>13</v>
      </c>
      <c r="R1934">
        <v>2.21</v>
      </c>
      <c r="S1934">
        <v>0</v>
      </c>
      <c r="T1934" t="s">
        <v>22</v>
      </c>
      <c r="U1934">
        <f t="shared" si="61"/>
        <v>0</v>
      </c>
      <c r="V1934">
        <f>IF(Table2[[#This Row],[international_plan]]="yes",1,0)</f>
        <v>0</v>
      </c>
      <c r="W1934">
        <f>IF(Table2[[#This Row],[voice_mail_plan]]="yes",1,0)</f>
        <v>1</v>
      </c>
      <c r="X1934" t="str">
        <f t="shared" si="60"/>
        <v>Very High</v>
      </c>
      <c r="Y1934" t="str">
        <f>IF(Table2[[#This Row],[total_intl_charge]] &gt; AVERAGE($R$2:$R$4245),"High","Low")</f>
        <v>Low</v>
      </c>
      <c r="Z1934" t="str">
        <f>IF(AND(G1934&gt;AVERAGE(train!$G$2:$G$4251),K1934&gt;AVERAGE(train!$K$2:$K$4251)),"High Day &amp; Eve",IF(AND(G1934&gt;AVERAGE(train!$G$2:$G$4251),K1934&lt;=AVERAGE(train!$K$2:$K$4251)),"High Day Only",IF(AND(G1934&lt;=AVERAGE(train!$G$2:$G$4251),K1934&gt;AVERAGE(train!$K$2:$K$4251)),"High Eve Only","Low Usage")))</f>
        <v>High Eve Only</v>
      </c>
    </row>
    <row r="1935" spans="1:26">
      <c r="A1935" t="s">
        <v>66</v>
      </c>
      <c r="B1935">
        <v>175</v>
      </c>
      <c r="C1935" t="s">
        <v>21</v>
      </c>
      <c r="D1935" t="s">
        <v>22</v>
      </c>
      <c r="E1935" t="s">
        <v>22</v>
      </c>
      <c r="F1935">
        <v>0</v>
      </c>
      <c r="G1935">
        <v>132</v>
      </c>
      <c r="H1935">
        <v>95</v>
      </c>
      <c r="I1935">
        <v>22.44</v>
      </c>
      <c r="J1935">
        <v>231.2</v>
      </c>
      <c r="K1935">
        <v>74</v>
      </c>
      <c r="L1935">
        <v>19.649999999999999</v>
      </c>
      <c r="M1935">
        <v>313.39999999999998</v>
      </c>
      <c r="N1935">
        <v>108</v>
      </c>
      <c r="O1935">
        <v>14.1</v>
      </c>
      <c r="P1935">
        <v>8.6999999999999993</v>
      </c>
      <c r="Q1935">
        <v>10</v>
      </c>
      <c r="R1935">
        <v>2.35</v>
      </c>
      <c r="S1935">
        <v>1</v>
      </c>
      <c r="T1935" t="s">
        <v>22</v>
      </c>
      <c r="U1935">
        <f t="shared" si="61"/>
        <v>0</v>
      </c>
      <c r="V1935">
        <f>IF(Table2[[#This Row],[international_plan]]="yes",1,0)</f>
        <v>0</v>
      </c>
      <c r="W1935">
        <f>IF(Table2[[#This Row],[voice_mail_plan]]="yes",1,0)</f>
        <v>0</v>
      </c>
      <c r="X1935" t="str">
        <f t="shared" si="60"/>
        <v>Very High</v>
      </c>
      <c r="Y1935" t="str">
        <f>IF(Table2[[#This Row],[total_intl_charge]] &gt; AVERAGE($R$2:$R$4245),"High","Low")</f>
        <v>Low</v>
      </c>
      <c r="Z1935" t="str">
        <f>IF(AND(G1935&gt;AVERAGE(train!$G$2:$G$4251),K1935&gt;AVERAGE(train!$K$2:$K$4251)),"High Day &amp; Eve",IF(AND(G1935&gt;AVERAGE(train!$G$2:$G$4251),K1935&lt;=AVERAGE(train!$K$2:$K$4251)),"High Day Only",IF(AND(G1935&lt;=AVERAGE(train!$G$2:$G$4251),K1935&gt;AVERAGE(train!$K$2:$K$4251)),"High Eve Only","Low Usage")))</f>
        <v>Low Usage</v>
      </c>
    </row>
    <row r="1936" spans="1:26">
      <c r="A1936" t="s">
        <v>31</v>
      </c>
      <c r="B1936">
        <v>74</v>
      </c>
      <c r="C1936" t="s">
        <v>28</v>
      </c>
      <c r="D1936" t="s">
        <v>22</v>
      </c>
      <c r="E1936" t="s">
        <v>22</v>
      </c>
      <c r="F1936">
        <v>0</v>
      </c>
      <c r="G1936">
        <v>124</v>
      </c>
      <c r="H1936">
        <v>102</v>
      </c>
      <c r="I1936">
        <v>21.08</v>
      </c>
      <c r="J1936">
        <v>262.10000000000002</v>
      </c>
      <c r="K1936">
        <v>101</v>
      </c>
      <c r="L1936">
        <v>22.28</v>
      </c>
      <c r="M1936">
        <v>268.2</v>
      </c>
      <c r="N1936">
        <v>98</v>
      </c>
      <c r="O1936">
        <v>12.07</v>
      </c>
      <c r="P1936">
        <v>11.7</v>
      </c>
      <c r="Q1936">
        <v>2</v>
      </c>
      <c r="R1936">
        <v>3.16</v>
      </c>
      <c r="S1936">
        <v>2</v>
      </c>
      <c r="T1936" t="s">
        <v>22</v>
      </c>
      <c r="U1936">
        <f t="shared" si="61"/>
        <v>0</v>
      </c>
      <c r="V1936">
        <f>IF(Table2[[#This Row],[international_plan]]="yes",1,0)</f>
        <v>0</v>
      </c>
      <c r="W1936">
        <f>IF(Table2[[#This Row],[voice_mail_plan]]="yes",1,0)</f>
        <v>0</v>
      </c>
      <c r="X1936" t="str">
        <f t="shared" si="60"/>
        <v>Medium</v>
      </c>
      <c r="Y1936" t="str">
        <f>IF(Table2[[#This Row],[total_intl_charge]] &gt; AVERAGE($R$2:$R$4245),"High","Low")</f>
        <v>High</v>
      </c>
      <c r="Z1936" t="str">
        <f>IF(AND(G1936&gt;AVERAGE(train!$G$2:$G$4251),K1936&gt;AVERAGE(train!$K$2:$K$4251)),"High Day &amp; Eve",IF(AND(G1936&gt;AVERAGE(train!$G$2:$G$4251),K1936&lt;=AVERAGE(train!$K$2:$K$4251)),"High Day Only",IF(AND(G1936&lt;=AVERAGE(train!$G$2:$G$4251),K1936&gt;AVERAGE(train!$K$2:$K$4251)),"High Eve Only","Low Usage")))</f>
        <v>High Eve Only</v>
      </c>
    </row>
    <row r="1937" spans="1:26">
      <c r="A1937" t="s">
        <v>74</v>
      </c>
      <c r="B1937">
        <v>48</v>
      </c>
      <c r="C1937" t="s">
        <v>21</v>
      </c>
      <c r="D1937" t="s">
        <v>22</v>
      </c>
      <c r="E1937" t="s">
        <v>22</v>
      </c>
      <c r="F1937">
        <v>0</v>
      </c>
      <c r="G1937">
        <v>171.9</v>
      </c>
      <c r="H1937">
        <v>98</v>
      </c>
      <c r="I1937">
        <v>29.22</v>
      </c>
      <c r="J1937">
        <v>159</v>
      </c>
      <c r="K1937">
        <v>127</v>
      </c>
      <c r="L1937">
        <v>13.52</v>
      </c>
      <c r="M1937">
        <v>139.5</v>
      </c>
      <c r="N1937">
        <v>101</v>
      </c>
      <c r="O1937">
        <v>6.28</v>
      </c>
      <c r="P1937">
        <v>7.6</v>
      </c>
      <c r="Q1937">
        <v>3</v>
      </c>
      <c r="R1937">
        <v>2.0499999999999998</v>
      </c>
      <c r="S1937">
        <v>2</v>
      </c>
      <c r="T1937" t="s">
        <v>22</v>
      </c>
      <c r="U1937">
        <f t="shared" si="61"/>
        <v>0</v>
      </c>
      <c r="V1937">
        <f>IF(Table2[[#This Row],[international_plan]]="yes",1,0)</f>
        <v>0</v>
      </c>
      <c r="W1937">
        <f>IF(Table2[[#This Row],[voice_mail_plan]]="yes",1,0)</f>
        <v>0</v>
      </c>
      <c r="X1937" t="str">
        <f t="shared" si="60"/>
        <v>Low</v>
      </c>
      <c r="Y1937" t="str">
        <f>IF(Table2[[#This Row],[total_intl_charge]] &gt; AVERAGE($R$2:$R$4245),"High","Low")</f>
        <v>Low</v>
      </c>
      <c r="Z1937" t="str">
        <f>IF(AND(G1937&gt;AVERAGE(train!$G$2:$G$4251),K1937&gt;AVERAGE(train!$K$2:$K$4251)),"High Day &amp; Eve",IF(AND(G1937&gt;AVERAGE(train!$G$2:$G$4251),K1937&lt;=AVERAGE(train!$K$2:$K$4251)),"High Day Only",IF(AND(G1937&lt;=AVERAGE(train!$G$2:$G$4251),K1937&gt;AVERAGE(train!$K$2:$K$4251)),"High Eve Only","Low Usage")))</f>
        <v>High Eve Only</v>
      </c>
    </row>
    <row r="1938" spans="1:26">
      <c r="A1938" t="s">
        <v>48</v>
      </c>
      <c r="B1938">
        <v>74</v>
      </c>
      <c r="C1938" t="s">
        <v>28</v>
      </c>
      <c r="D1938" t="s">
        <v>22</v>
      </c>
      <c r="E1938" t="s">
        <v>23</v>
      </c>
      <c r="F1938">
        <v>31</v>
      </c>
      <c r="G1938">
        <v>249.4</v>
      </c>
      <c r="H1938">
        <v>70</v>
      </c>
      <c r="I1938">
        <v>42.4</v>
      </c>
      <c r="J1938">
        <v>209.5</v>
      </c>
      <c r="K1938">
        <v>59</v>
      </c>
      <c r="L1938">
        <v>17.809999999999999</v>
      </c>
      <c r="M1938">
        <v>180.6</v>
      </c>
      <c r="N1938">
        <v>75</v>
      </c>
      <c r="O1938">
        <v>8.1300000000000008</v>
      </c>
      <c r="P1938">
        <v>9.9</v>
      </c>
      <c r="Q1938">
        <v>2</v>
      </c>
      <c r="R1938">
        <v>2.67</v>
      </c>
      <c r="S1938">
        <v>4</v>
      </c>
      <c r="T1938" t="s">
        <v>22</v>
      </c>
      <c r="U1938">
        <f t="shared" si="61"/>
        <v>0</v>
      </c>
      <c r="V1938">
        <f>IF(Table2[[#This Row],[international_plan]]="yes",1,0)</f>
        <v>0</v>
      </c>
      <c r="W1938">
        <f>IF(Table2[[#This Row],[voice_mail_plan]]="yes",1,0)</f>
        <v>1</v>
      </c>
      <c r="X1938" t="str">
        <f t="shared" si="60"/>
        <v>Medium</v>
      </c>
      <c r="Y1938" t="str">
        <f>IF(Table2[[#This Row],[total_intl_charge]] &gt; AVERAGE($R$2:$R$4245),"High","Low")</f>
        <v>Low</v>
      </c>
      <c r="Z1938" t="str">
        <f>IF(AND(G1938&gt;AVERAGE(train!$G$2:$G$4251),K1938&gt;AVERAGE(train!$K$2:$K$4251)),"High Day &amp; Eve",IF(AND(G1938&gt;AVERAGE(train!$G$2:$G$4251),K1938&lt;=AVERAGE(train!$K$2:$K$4251)),"High Day Only",IF(AND(G1938&lt;=AVERAGE(train!$G$2:$G$4251),K1938&gt;AVERAGE(train!$K$2:$K$4251)),"High Eve Only","Low Usage")))</f>
        <v>High Day Only</v>
      </c>
    </row>
    <row r="1939" spans="1:26">
      <c r="A1939" t="s">
        <v>62</v>
      </c>
      <c r="B1939">
        <v>105</v>
      </c>
      <c r="C1939" t="s">
        <v>21</v>
      </c>
      <c r="D1939" t="s">
        <v>23</v>
      </c>
      <c r="E1939" t="s">
        <v>22</v>
      </c>
      <c r="F1939">
        <v>0</v>
      </c>
      <c r="G1939">
        <v>228.4</v>
      </c>
      <c r="H1939">
        <v>100</v>
      </c>
      <c r="I1939">
        <v>38.83</v>
      </c>
      <c r="J1939">
        <v>145.1</v>
      </c>
      <c r="K1939">
        <v>108</v>
      </c>
      <c r="L1939">
        <v>12.33</v>
      </c>
      <c r="M1939">
        <v>245.3</v>
      </c>
      <c r="N1939">
        <v>140</v>
      </c>
      <c r="O1939">
        <v>11.04</v>
      </c>
      <c r="P1939">
        <v>7.7</v>
      </c>
      <c r="Q1939">
        <v>7</v>
      </c>
      <c r="R1939">
        <v>2.08</v>
      </c>
      <c r="S1939">
        <v>0</v>
      </c>
      <c r="T1939" t="s">
        <v>22</v>
      </c>
      <c r="U1939">
        <f t="shared" si="61"/>
        <v>0</v>
      </c>
      <c r="V1939">
        <f>IF(Table2[[#This Row],[international_plan]]="yes",1,0)</f>
        <v>1</v>
      </c>
      <c r="W1939">
        <f>IF(Table2[[#This Row],[voice_mail_plan]]="yes",1,0)</f>
        <v>0</v>
      </c>
      <c r="X1939" t="str">
        <f t="shared" si="60"/>
        <v>High</v>
      </c>
      <c r="Y1939" t="str">
        <f>IF(Table2[[#This Row],[total_intl_charge]] &gt; AVERAGE($R$2:$R$4245),"High","Low")</f>
        <v>Low</v>
      </c>
      <c r="Z1939" t="str">
        <f>IF(AND(G1939&gt;AVERAGE(train!$G$2:$G$4251),K1939&gt;AVERAGE(train!$K$2:$K$4251)),"High Day &amp; Eve",IF(AND(G1939&gt;AVERAGE(train!$G$2:$G$4251),K1939&lt;=AVERAGE(train!$K$2:$K$4251)),"High Day Only",IF(AND(G1939&lt;=AVERAGE(train!$G$2:$G$4251),K1939&gt;AVERAGE(train!$K$2:$K$4251)),"High Eve Only","Low Usage")))</f>
        <v>High Day &amp; Eve</v>
      </c>
    </row>
    <row r="1940" spans="1:26">
      <c r="A1940" t="s">
        <v>64</v>
      </c>
      <c r="B1940">
        <v>157</v>
      </c>
      <c r="C1940" t="s">
        <v>28</v>
      </c>
      <c r="D1940" t="s">
        <v>22</v>
      </c>
      <c r="E1940" t="s">
        <v>22</v>
      </c>
      <c r="F1940">
        <v>0</v>
      </c>
      <c r="G1940">
        <v>168.6</v>
      </c>
      <c r="H1940">
        <v>71</v>
      </c>
      <c r="I1940">
        <v>28.66</v>
      </c>
      <c r="J1940">
        <v>205.1</v>
      </c>
      <c r="K1940">
        <v>48</v>
      </c>
      <c r="L1940">
        <v>17.43</v>
      </c>
      <c r="M1940">
        <v>175.8</v>
      </c>
      <c r="N1940">
        <v>88</v>
      </c>
      <c r="O1940">
        <v>7.91</v>
      </c>
      <c r="P1940">
        <v>5.9</v>
      </c>
      <c r="Q1940">
        <v>2</v>
      </c>
      <c r="R1940">
        <v>1.59</v>
      </c>
      <c r="S1940">
        <v>3</v>
      </c>
      <c r="T1940" t="s">
        <v>22</v>
      </c>
      <c r="U1940">
        <f t="shared" si="61"/>
        <v>0</v>
      </c>
      <c r="V1940">
        <f>IF(Table2[[#This Row],[international_plan]]="yes",1,0)</f>
        <v>0</v>
      </c>
      <c r="W1940">
        <f>IF(Table2[[#This Row],[voice_mail_plan]]="yes",1,0)</f>
        <v>0</v>
      </c>
      <c r="X1940" t="str">
        <f t="shared" si="60"/>
        <v>Very High</v>
      </c>
      <c r="Y1940" t="str">
        <f>IF(Table2[[#This Row],[total_intl_charge]] &gt; AVERAGE($R$2:$R$4245),"High","Low")</f>
        <v>Low</v>
      </c>
      <c r="Z1940" t="str">
        <f>IF(AND(G1940&gt;AVERAGE(train!$G$2:$G$4251),K1940&gt;AVERAGE(train!$K$2:$K$4251)),"High Day &amp; Eve",IF(AND(G1940&gt;AVERAGE(train!$G$2:$G$4251),K1940&lt;=AVERAGE(train!$K$2:$K$4251)),"High Day Only",IF(AND(G1940&lt;=AVERAGE(train!$G$2:$G$4251),K1940&gt;AVERAGE(train!$K$2:$K$4251)),"High Eve Only","Low Usage")))</f>
        <v>Low Usage</v>
      </c>
    </row>
    <row r="1941" spans="1:26">
      <c r="A1941" t="s">
        <v>63</v>
      </c>
      <c r="B1941">
        <v>217</v>
      </c>
      <c r="C1941" t="s">
        <v>21</v>
      </c>
      <c r="D1941" t="s">
        <v>22</v>
      </c>
      <c r="E1941" t="s">
        <v>22</v>
      </c>
      <c r="F1941">
        <v>0</v>
      </c>
      <c r="G1941">
        <v>123.7</v>
      </c>
      <c r="H1941">
        <v>138</v>
      </c>
      <c r="I1941">
        <v>21.03</v>
      </c>
      <c r="J1941">
        <v>248.5</v>
      </c>
      <c r="K1941">
        <v>105</v>
      </c>
      <c r="L1941">
        <v>21.12</v>
      </c>
      <c r="M1941">
        <v>269.60000000000002</v>
      </c>
      <c r="N1941">
        <v>78</v>
      </c>
      <c r="O1941">
        <v>12.13</v>
      </c>
      <c r="P1941">
        <v>13.3</v>
      </c>
      <c r="Q1941">
        <v>4</v>
      </c>
      <c r="R1941">
        <v>3.59</v>
      </c>
      <c r="S1941">
        <v>0</v>
      </c>
      <c r="T1941" t="s">
        <v>22</v>
      </c>
      <c r="U1941">
        <f t="shared" si="61"/>
        <v>0</v>
      </c>
      <c r="V1941">
        <f>IF(Table2[[#This Row],[international_plan]]="yes",1,0)</f>
        <v>0</v>
      </c>
      <c r="W1941">
        <f>IF(Table2[[#This Row],[voice_mail_plan]]="yes",1,0)</f>
        <v>0</v>
      </c>
      <c r="X1941" t="str">
        <f t="shared" si="60"/>
        <v>Very High</v>
      </c>
      <c r="Y1941" t="str">
        <f>IF(Table2[[#This Row],[total_intl_charge]] &gt; AVERAGE($R$2:$R$4245),"High","Low")</f>
        <v>High</v>
      </c>
      <c r="Z1941" t="str">
        <f>IF(AND(G1941&gt;AVERAGE(train!$G$2:$G$4251),K1941&gt;AVERAGE(train!$K$2:$K$4251)),"High Day &amp; Eve",IF(AND(G1941&gt;AVERAGE(train!$G$2:$G$4251),K1941&lt;=AVERAGE(train!$K$2:$K$4251)),"High Day Only",IF(AND(G1941&lt;=AVERAGE(train!$G$2:$G$4251),K1941&gt;AVERAGE(train!$K$2:$K$4251)),"High Eve Only","Low Usage")))</f>
        <v>High Eve Only</v>
      </c>
    </row>
    <row r="1942" spans="1:26">
      <c r="A1942" t="s">
        <v>71</v>
      </c>
      <c r="B1942">
        <v>68</v>
      </c>
      <c r="C1942" t="s">
        <v>21</v>
      </c>
      <c r="D1942" t="s">
        <v>22</v>
      </c>
      <c r="E1942" t="s">
        <v>22</v>
      </c>
      <c r="F1942">
        <v>0</v>
      </c>
      <c r="G1942">
        <v>178.7</v>
      </c>
      <c r="H1942">
        <v>61</v>
      </c>
      <c r="I1942">
        <v>30.38</v>
      </c>
      <c r="J1942">
        <v>252.3</v>
      </c>
      <c r="K1942">
        <v>84</v>
      </c>
      <c r="L1942">
        <v>21.45</v>
      </c>
      <c r="M1942">
        <v>255.7</v>
      </c>
      <c r="N1942">
        <v>76</v>
      </c>
      <c r="O1942">
        <v>11.51</v>
      </c>
      <c r="P1942">
        <v>8.4</v>
      </c>
      <c r="Q1942">
        <v>4</v>
      </c>
      <c r="R1942">
        <v>2.27</v>
      </c>
      <c r="S1942">
        <v>1</v>
      </c>
      <c r="T1942" t="s">
        <v>22</v>
      </c>
      <c r="U1942">
        <f t="shared" si="61"/>
        <v>0</v>
      </c>
      <c r="V1942">
        <f>IF(Table2[[#This Row],[international_plan]]="yes",1,0)</f>
        <v>0</v>
      </c>
      <c r="W1942">
        <f>IF(Table2[[#This Row],[voice_mail_plan]]="yes",1,0)</f>
        <v>0</v>
      </c>
      <c r="X1942" t="str">
        <f t="shared" si="60"/>
        <v>Low</v>
      </c>
      <c r="Y1942" t="str">
        <f>IF(Table2[[#This Row],[total_intl_charge]] &gt; AVERAGE($R$2:$R$4245),"High","Low")</f>
        <v>Low</v>
      </c>
      <c r="Z1942" t="str">
        <f>IF(AND(G1942&gt;AVERAGE(train!$G$2:$G$4251),K1942&gt;AVERAGE(train!$K$2:$K$4251)),"High Day &amp; Eve",IF(AND(G1942&gt;AVERAGE(train!$G$2:$G$4251),K1942&lt;=AVERAGE(train!$K$2:$K$4251)),"High Day Only",IF(AND(G1942&lt;=AVERAGE(train!$G$2:$G$4251),K1942&gt;AVERAGE(train!$K$2:$K$4251)),"High Eve Only","Low Usage")))</f>
        <v>Low Usage</v>
      </c>
    </row>
    <row r="1943" spans="1:26">
      <c r="A1943" t="s">
        <v>52</v>
      </c>
      <c r="B1943">
        <v>80</v>
      </c>
      <c r="C1943" t="s">
        <v>21</v>
      </c>
      <c r="D1943" t="s">
        <v>22</v>
      </c>
      <c r="E1943" t="s">
        <v>22</v>
      </c>
      <c r="F1943">
        <v>0</v>
      </c>
      <c r="G1943">
        <v>113.2</v>
      </c>
      <c r="H1943">
        <v>86</v>
      </c>
      <c r="I1943">
        <v>19.239999999999998</v>
      </c>
      <c r="J1943">
        <v>185.5</v>
      </c>
      <c r="K1943">
        <v>97</v>
      </c>
      <c r="L1943">
        <v>15.77</v>
      </c>
      <c r="M1943">
        <v>237.3</v>
      </c>
      <c r="N1943">
        <v>145</v>
      </c>
      <c r="O1943">
        <v>10.68</v>
      </c>
      <c r="P1943">
        <v>9.5</v>
      </c>
      <c r="Q1943">
        <v>5</v>
      </c>
      <c r="R1943">
        <v>2.57</v>
      </c>
      <c r="S1943">
        <v>1</v>
      </c>
      <c r="T1943" t="s">
        <v>22</v>
      </c>
      <c r="U1943">
        <f t="shared" si="61"/>
        <v>0</v>
      </c>
      <c r="V1943">
        <f>IF(Table2[[#This Row],[international_plan]]="yes",1,0)</f>
        <v>0</v>
      </c>
      <c r="W1943">
        <f>IF(Table2[[#This Row],[voice_mail_plan]]="yes",1,0)</f>
        <v>0</v>
      </c>
      <c r="X1943" t="str">
        <f t="shared" si="60"/>
        <v>Medium</v>
      </c>
      <c r="Y1943" t="str">
        <f>IF(Table2[[#This Row],[total_intl_charge]] &gt; AVERAGE($R$2:$R$4245),"High","Low")</f>
        <v>Low</v>
      </c>
      <c r="Z1943" t="str">
        <f>IF(AND(G1943&gt;AVERAGE(train!$G$2:$G$4251),K1943&gt;AVERAGE(train!$K$2:$K$4251)),"High Day &amp; Eve",IF(AND(G1943&gt;AVERAGE(train!$G$2:$G$4251),K1943&lt;=AVERAGE(train!$K$2:$K$4251)),"High Day Only",IF(AND(G1943&lt;=AVERAGE(train!$G$2:$G$4251),K1943&gt;AVERAGE(train!$K$2:$K$4251)),"High Eve Only","Low Usage")))</f>
        <v>Low Usage</v>
      </c>
    </row>
    <row r="1944" spans="1:26">
      <c r="A1944" t="s">
        <v>67</v>
      </c>
      <c r="B1944">
        <v>38</v>
      </c>
      <c r="C1944" t="s">
        <v>21</v>
      </c>
      <c r="D1944" t="s">
        <v>22</v>
      </c>
      <c r="E1944" t="s">
        <v>23</v>
      </c>
      <c r="F1944">
        <v>25</v>
      </c>
      <c r="G1944">
        <v>142.4</v>
      </c>
      <c r="H1944">
        <v>106</v>
      </c>
      <c r="I1944">
        <v>24.21</v>
      </c>
      <c r="J1944">
        <v>313.7</v>
      </c>
      <c r="K1944">
        <v>109</v>
      </c>
      <c r="L1944">
        <v>26.66</v>
      </c>
      <c r="M1944">
        <v>126.6</v>
      </c>
      <c r="N1944">
        <v>117</v>
      </c>
      <c r="O1944">
        <v>5.7</v>
      </c>
      <c r="P1944">
        <v>13.4</v>
      </c>
      <c r="Q1944">
        <v>6</v>
      </c>
      <c r="R1944">
        <v>3.62</v>
      </c>
      <c r="S1944">
        <v>2</v>
      </c>
      <c r="T1944" t="s">
        <v>22</v>
      </c>
      <c r="U1944">
        <f t="shared" si="61"/>
        <v>0</v>
      </c>
      <c r="V1944">
        <f>IF(Table2[[#This Row],[international_plan]]="yes",1,0)</f>
        <v>0</v>
      </c>
      <c r="W1944">
        <f>IF(Table2[[#This Row],[voice_mail_plan]]="yes",1,0)</f>
        <v>1</v>
      </c>
      <c r="X1944" t="str">
        <f t="shared" si="60"/>
        <v>Low</v>
      </c>
      <c r="Y1944" t="str">
        <f>IF(Table2[[#This Row],[total_intl_charge]] &gt; AVERAGE($R$2:$R$4245),"High","Low")</f>
        <v>High</v>
      </c>
      <c r="Z1944" t="str">
        <f>IF(AND(G1944&gt;AVERAGE(train!$G$2:$G$4251),K1944&gt;AVERAGE(train!$K$2:$K$4251)),"High Day &amp; Eve",IF(AND(G1944&gt;AVERAGE(train!$G$2:$G$4251),K1944&lt;=AVERAGE(train!$K$2:$K$4251)),"High Day Only",IF(AND(G1944&lt;=AVERAGE(train!$G$2:$G$4251),K1944&gt;AVERAGE(train!$K$2:$K$4251)),"High Eve Only","Low Usage")))</f>
        <v>High Eve Only</v>
      </c>
    </row>
    <row r="1945" spans="1:26">
      <c r="A1945" t="s">
        <v>41</v>
      </c>
      <c r="B1945">
        <v>140</v>
      </c>
      <c r="C1945" t="s">
        <v>21</v>
      </c>
      <c r="D1945" t="s">
        <v>22</v>
      </c>
      <c r="E1945" t="s">
        <v>22</v>
      </c>
      <c r="F1945">
        <v>0</v>
      </c>
      <c r="G1945">
        <v>149.69999999999999</v>
      </c>
      <c r="H1945">
        <v>71</v>
      </c>
      <c r="I1945">
        <v>25.45</v>
      </c>
      <c r="J1945">
        <v>212.5</v>
      </c>
      <c r="K1945">
        <v>97</v>
      </c>
      <c r="L1945">
        <v>18.059999999999999</v>
      </c>
      <c r="M1945">
        <v>245.9</v>
      </c>
      <c r="N1945">
        <v>67</v>
      </c>
      <c r="O1945">
        <v>11.07</v>
      </c>
      <c r="P1945">
        <v>12.6</v>
      </c>
      <c r="Q1945">
        <v>4</v>
      </c>
      <c r="R1945">
        <v>3.4</v>
      </c>
      <c r="S1945">
        <v>3</v>
      </c>
      <c r="T1945" t="s">
        <v>22</v>
      </c>
      <c r="U1945">
        <f t="shared" si="61"/>
        <v>0</v>
      </c>
      <c r="V1945">
        <f>IF(Table2[[#This Row],[international_plan]]="yes",1,0)</f>
        <v>0</v>
      </c>
      <c r="W1945">
        <f>IF(Table2[[#This Row],[voice_mail_plan]]="yes",1,0)</f>
        <v>0</v>
      </c>
      <c r="X1945" t="str">
        <f t="shared" si="60"/>
        <v>Very High</v>
      </c>
      <c r="Y1945" t="str">
        <f>IF(Table2[[#This Row],[total_intl_charge]] &gt; AVERAGE($R$2:$R$4245),"High","Low")</f>
        <v>High</v>
      </c>
      <c r="Z1945" t="str">
        <f>IF(AND(G1945&gt;AVERAGE(train!$G$2:$G$4251),K1945&gt;AVERAGE(train!$K$2:$K$4251)),"High Day &amp; Eve",IF(AND(G1945&gt;AVERAGE(train!$G$2:$G$4251),K1945&lt;=AVERAGE(train!$K$2:$K$4251)),"High Day Only",IF(AND(G1945&lt;=AVERAGE(train!$G$2:$G$4251),K1945&gt;AVERAGE(train!$K$2:$K$4251)),"High Eve Only","Low Usage")))</f>
        <v>Low Usage</v>
      </c>
    </row>
    <row r="1946" spans="1:26">
      <c r="A1946" t="s">
        <v>50</v>
      </c>
      <c r="B1946">
        <v>98</v>
      </c>
      <c r="C1946" t="s">
        <v>21</v>
      </c>
      <c r="D1946" t="s">
        <v>22</v>
      </c>
      <c r="E1946" t="s">
        <v>22</v>
      </c>
      <c r="F1946">
        <v>0</v>
      </c>
      <c r="G1946">
        <v>227.1</v>
      </c>
      <c r="H1946">
        <v>116</v>
      </c>
      <c r="I1946">
        <v>38.61</v>
      </c>
      <c r="J1946">
        <v>120.5</v>
      </c>
      <c r="K1946">
        <v>103</v>
      </c>
      <c r="L1946">
        <v>10.24</v>
      </c>
      <c r="M1946">
        <v>117</v>
      </c>
      <c r="N1946">
        <v>102</v>
      </c>
      <c r="O1946">
        <v>5.27</v>
      </c>
      <c r="P1946">
        <v>4.7</v>
      </c>
      <c r="Q1946">
        <v>4</v>
      </c>
      <c r="R1946">
        <v>1.27</v>
      </c>
      <c r="S1946">
        <v>5</v>
      </c>
      <c r="T1946" t="s">
        <v>23</v>
      </c>
      <c r="U1946">
        <f t="shared" si="61"/>
        <v>1</v>
      </c>
      <c r="V1946">
        <f>IF(Table2[[#This Row],[international_plan]]="yes",1,0)</f>
        <v>0</v>
      </c>
      <c r="W1946">
        <f>IF(Table2[[#This Row],[voice_mail_plan]]="yes",1,0)</f>
        <v>0</v>
      </c>
      <c r="X1946" t="str">
        <f t="shared" si="60"/>
        <v>Medium</v>
      </c>
      <c r="Y1946" t="str">
        <f>IF(Table2[[#This Row],[total_intl_charge]] &gt; AVERAGE($R$2:$R$4245),"High","Low")</f>
        <v>Low</v>
      </c>
      <c r="Z1946" t="str">
        <f>IF(AND(G1946&gt;AVERAGE(train!$G$2:$G$4251),K1946&gt;AVERAGE(train!$K$2:$K$4251)),"High Day &amp; Eve",IF(AND(G1946&gt;AVERAGE(train!$G$2:$G$4251),K1946&lt;=AVERAGE(train!$K$2:$K$4251)),"High Day Only",IF(AND(G1946&lt;=AVERAGE(train!$G$2:$G$4251),K1946&gt;AVERAGE(train!$K$2:$K$4251)),"High Eve Only","Low Usage")))</f>
        <v>High Day &amp; Eve</v>
      </c>
    </row>
    <row r="1947" spans="1:26">
      <c r="A1947" t="s">
        <v>73</v>
      </c>
      <c r="B1947">
        <v>114</v>
      </c>
      <c r="C1947" t="s">
        <v>21</v>
      </c>
      <c r="D1947" t="s">
        <v>22</v>
      </c>
      <c r="E1947" t="s">
        <v>22</v>
      </c>
      <c r="F1947">
        <v>0</v>
      </c>
      <c r="G1947">
        <v>155.30000000000001</v>
      </c>
      <c r="H1947">
        <v>75</v>
      </c>
      <c r="I1947">
        <v>26.4</v>
      </c>
      <c r="J1947">
        <v>169.9</v>
      </c>
      <c r="K1947">
        <v>87</v>
      </c>
      <c r="L1947">
        <v>14.44</v>
      </c>
      <c r="M1947">
        <v>207</v>
      </c>
      <c r="N1947">
        <v>133</v>
      </c>
      <c r="O1947">
        <v>9.32</v>
      </c>
      <c r="P1947">
        <v>12.6</v>
      </c>
      <c r="Q1947">
        <v>5</v>
      </c>
      <c r="R1947">
        <v>3.4</v>
      </c>
      <c r="S1947">
        <v>2</v>
      </c>
      <c r="T1947" t="s">
        <v>22</v>
      </c>
      <c r="U1947">
        <f t="shared" si="61"/>
        <v>0</v>
      </c>
      <c r="V1947">
        <f>IF(Table2[[#This Row],[international_plan]]="yes",1,0)</f>
        <v>0</v>
      </c>
      <c r="W1947">
        <f>IF(Table2[[#This Row],[voice_mail_plan]]="yes",1,0)</f>
        <v>0</v>
      </c>
      <c r="X1947" t="str">
        <f t="shared" si="60"/>
        <v>High</v>
      </c>
      <c r="Y1947" t="str">
        <f>IF(Table2[[#This Row],[total_intl_charge]] &gt; AVERAGE($R$2:$R$4245),"High","Low")</f>
        <v>High</v>
      </c>
      <c r="Z1947" t="str">
        <f>IF(AND(G1947&gt;AVERAGE(train!$G$2:$G$4251),K1947&gt;AVERAGE(train!$K$2:$K$4251)),"High Day &amp; Eve",IF(AND(G1947&gt;AVERAGE(train!$G$2:$G$4251),K1947&lt;=AVERAGE(train!$K$2:$K$4251)),"High Day Only",IF(AND(G1947&lt;=AVERAGE(train!$G$2:$G$4251),K1947&gt;AVERAGE(train!$K$2:$K$4251)),"High Eve Only","Low Usage")))</f>
        <v>Low Usage</v>
      </c>
    </row>
    <row r="1948" spans="1:26">
      <c r="A1948" t="s">
        <v>60</v>
      </c>
      <c r="B1948">
        <v>46</v>
      </c>
      <c r="C1948" t="s">
        <v>25</v>
      </c>
      <c r="D1948" t="s">
        <v>22</v>
      </c>
      <c r="E1948" t="s">
        <v>22</v>
      </c>
      <c r="F1948">
        <v>0</v>
      </c>
      <c r="G1948">
        <v>156.4</v>
      </c>
      <c r="H1948">
        <v>105</v>
      </c>
      <c r="I1948">
        <v>26.59</v>
      </c>
      <c r="J1948">
        <v>185.5</v>
      </c>
      <c r="K1948">
        <v>98</v>
      </c>
      <c r="L1948">
        <v>15.77</v>
      </c>
      <c r="M1948">
        <v>226.7</v>
      </c>
      <c r="N1948">
        <v>96</v>
      </c>
      <c r="O1948">
        <v>10.199999999999999</v>
      </c>
      <c r="P1948">
        <v>11.8</v>
      </c>
      <c r="Q1948">
        <v>3</v>
      </c>
      <c r="R1948">
        <v>3.19</v>
      </c>
      <c r="S1948">
        <v>1</v>
      </c>
      <c r="T1948" t="s">
        <v>22</v>
      </c>
      <c r="U1948">
        <f t="shared" si="61"/>
        <v>0</v>
      </c>
      <c r="V1948">
        <f>IF(Table2[[#This Row],[international_plan]]="yes",1,0)</f>
        <v>0</v>
      </c>
      <c r="W1948">
        <f>IF(Table2[[#This Row],[voice_mail_plan]]="yes",1,0)</f>
        <v>0</v>
      </c>
      <c r="X1948" t="str">
        <f t="shared" si="60"/>
        <v>Low</v>
      </c>
      <c r="Y1948" t="str">
        <f>IF(Table2[[#This Row],[total_intl_charge]] &gt; AVERAGE($R$2:$R$4245),"High","Low")</f>
        <v>High</v>
      </c>
      <c r="Z1948" t="str">
        <f>IF(AND(G1948&gt;AVERAGE(train!$G$2:$G$4251),K1948&gt;AVERAGE(train!$K$2:$K$4251)),"High Day &amp; Eve",IF(AND(G1948&gt;AVERAGE(train!$G$2:$G$4251),K1948&lt;=AVERAGE(train!$K$2:$K$4251)),"High Day Only",IF(AND(G1948&lt;=AVERAGE(train!$G$2:$G$4251),K1948&gt;AVERAGE(train!$K$2:$K$4251)),"High Eve Only","Low Usage")))</f>
        <v>Low Usage</v>
      </c>
    </row>
    <row r="1949" spans="1:26">
      <c r="A1949" t="s">
        <v>61</v>
      </c>
      <c r="B1949">
        <v>118</v>
      </c>
      <c r="C1949" t="s">
        <v>21</v>
      </c>
      <c r="D1949" t="s">
        <v>22</v>
      </c>
      <c r="E1949" t="s">
        <v>23</v>
      </c>
      <c r="F1949">
        <v>42</v>
      </c>
      <c r="G1949">
        <v>148.69999999999999</v>
      </c>
      <c r="H1949">
        <v>105</v>
      </c>
      <c r="I1949">
        <v>25.28</v>
      </c>
      <c r="J1949">
        <v>167.3</v>
      </c>
      <c r="K1949">
        <v>105</v>
      </c>
      <c r="L1949">
        <v>14.22</v>
      </c>
      <c r="M1949">
        <v>270.60000000000002</v>
      </c>
      <c r="N1949">
        <v>105</v>
      </c>
      <c r="O1949">
        <v>12.18</v>
      </c>
      <c r="P1949">
        <v>10.4</v>
      </c>
      <c r="Q1949">
        <v>7</v>
      </c>
      <c r="R1949">
        <v>2.81</v>
      </c>
      <c r="S1949">
        <v>0</v>
      </c>
      <c r="T1949" t="s">
        <v>22</v>
      </c>
      <c r="U1949">
        <f t="shared" si="61"/>
        <v>0</v>
      </c>
      <c r="V1949">
        <f>IF(Table2[[#This Row],[international_plan]]="yes",1,0)</f>
        <v>0</v>
      </c>
      <c r="W1949">
        <f>IF(Table2[[#This Row],[voice_mail_plan]]="yes",1,0)</f>
        <v>1</v>
      </c>
      <c r="X1949" t="str">
        <f t="shared" si="60"/>
        <v>High</v>
      </c>
      <c r="Y1949" t="str">
        <f>IF(Table2[[#This Row],[total_intl_charge]] &gt; AVERAGE($R$2:$R$4245),"High","Low")</f>
        <v>High</v>
      </c>
      <c r="Z1949" t="str">
        <f>IF(AND(G1949&gt;AVERAGE(train!$G$2:$G$4251),K1949&gt;AVERAGE(train!$K$2:$K$4251)),"High Day &amp; Eve",IF(AND(G1949&gt;AVERAGE(train!$G$2:$G$4251),K1949&lt;=AVERAGE(train!$K$2:$K$4251)),"High Day Only",IF(AND(G1949&lt;=AVERAGE(train!$G$2:$G$4251),K1949&gt;AVERAGE(train!$K$2:$K$4251)),"High Eve Only","Low Usage")))</f>
        <v>High Eve Only</v>
      </c>
    </row>
    <row r="1950" spans="1:26">
      <c r="A1950" t="s">
        <v>55</v>
      </c>
      <c r="B1950">
        <v>37</v>
      </c>
      <c r="C1950" t="s">
        <v>28</v>
      </c>
      <c r="D1950" t="s">
        <v>22</v>
      </c>
      <c r="E1950" t="s">
        <v>22</v>
      </c>
      <c r="F1950">
        <v>0</v>
      </c>
      <c r="G1950">
        <v>271.7</v>
      </c>
      <c r="H1950">
        <v>112</v>
      </c>
      <c r="I1950">
        <v>46.19</v>
      </c>
      <c r="J1950">
        <v>155.1</v>
      </c>
      <c r="K1950">
        <v>96</v>
      </c>
      <c r="L1950">
        <v>13.18</v>
      </c>
      <c r="M1950">
        <v>199.5</v>
      </c>
      <c r="N1950">
        <v>97</v>
      </c>
      <c r="O1950">
        <v>8.98</v>
      </c>
      <c r="P1950">
        <v>6.6</v>
      </c>
      <c r="Q1950">
        <v>4</v>
      </c>
      <c r="R1950">
        <v>1.78</v>
      </c>
      <c r="S1950">
        <v>3</v>
      </c>
      <c r="T1950" t="s">
        <v>22</v>
      </c>
      <c r="U1950">
        <f t="shared" si="61"/>
        <v>0</v>
      </c>
      <c r="V1950">
        <f>IF(Table2[[#This Row],[international_plan]]="yes",1,0)</f>
        <v>0</v>
      </c>
      <c r="W1950">
        <f>IF(Table2[[#This Row],[voice_mail_plan]]="yes",1,0)</f>
        <v>0</v>
      </c>
      <c r="X1950" t="str">
        <f t="shared" si="60"/>
        <v>Low</v>
      </c>
      <c r="Y1950" t="str">
        <f>IF(Table2[[#This Row],[total_intl_charge]] &gt; AVERAGE($R$2:$R$4245),"High","Low")</f>
        <v>Low</v>
      </c>
      <c r="Z1950" t="str">
        <f>IF(AND(G1950&gt;AVERAGE(train!$G$2:$G$4251),K1950&gt;AVERAGE(train!$K$2:$K$4251)),"High Day &amp; Eve",IF(AND(G1950&gt;AVERAGE(train!$G$2:$G$4251),K1950&lt;=AVERAGE(train!$K$2:$K$4251)),"High Day Only",IF(AND(G1950&lt;=AVERAGE(train!$G$2:$G$4251),K1950&gt;AVERAGE(train!$K$2:$K$4251)),"High Eve Only","Low Usage")))</f>
        <v>High Day Only</v>
      </c>
    </row>
    <row r="1951" spans="1:26">
      <c r="A1951" t="s">
        <v>67</v>
      </c>
      <c r="B1951">
        <v>98</v>
      </c>
      <c r="C1951" t="s">
        <v>21</v>
      </c>
      <c r="D1951" t="s">
        <v>23</v>
      </c>
      <c r="E1951" t="s">
        <v>23</v>
      </c>
      <c r="F1951">
        <v>23</v>
      </c>
      <c r="G1951">
        <v>245.5</v>
      </c>
      <c r="H1951">
        <v>54</v>
      </c>
      <c r="I1951">
        <v>41.74</v>
      </c>
      <c r="J1951">
        <v>292.7</v>
      </c>
      <c r="K1951">
        <v>83</v>
      </c>
      <c r="L1951">
        <v>24.88</v>
      </c>
      <c r="M1951">
        <v>184</v>
      </c>
      <c r="N1951">
        <v>90</v>
      </c>
      <c r="O1951">
        <v>8.2799999999999994</v>
      </c>
      <c r="P1951">
        <v>10.8</v>
      </c>
      <c r="Q1951">
        <v>7</v>
      </c>
      <c r="R1951">
        <v>2.92</v>
      </c>
      <c r="S1951">
        <v>1</v>
      </c>
      <c r="T1951" t="s">
        <v>22</v>
      </c>
      <c r="U1951">
        <f t="shared" si="61"/>
        <v>0</v>
      </c>
      <c r="V1951">
        <f>IF(Table2[[#This Row],[international_plan]]="yes",1,0)</f>
        <v>1</v>
      </c>
      <c r="W1951">
        <f>IF(Table2[[#This Row],[voice_mail_plan]]="yes",1,0)</f>
        <v>1</v>
      </c>
      <c r="X1951" t="str">
        <f t="shared" si="60"/>
        <v>Medium</v>
      </c>
      <c r="Y1951" t="str">
        <f>IF(Table2[[#This Row],[total_intl_charge]] &gt; AVERAGE($R$2:$R$4245),"High","Low")</f>
        <v>High</v>
      </c>
      <c r="Z1951" t="str">
        <f>IF(AND(G1951&gt;AVERAGE(train!$G$2:$G$4251),K1951&gt;AVERAGE(train!$K$2:$K$4251)),"High Day &amp; Eve",IF(AND(G1951&gt;AVERAGE(train!$G$2:$G$4251),K1951&lt;=AVERAGE(train!$K$2:$K$4251)),"High Day Only",IF(AND(G1951&lt;=AVERAGE(train!$G$2:$G$4251),K1951&gt;AVERAGE(train!$K$2:$K$4251)),"High Eve Only","Low Usage")))</f>
        <v>High Day Only</v>
      </c>
    </row>
    <row r="1952" spans="1:26">
      <c r="A1952" t="s">
        <v>62</v>
      </c>
      <c r="B1952">
        <v>113</v>
      </c>
      <c r="C1952" t="s">
        <v>28</v>
      </c>
      <c r="D1952" t="s">
        <v>22</v>
      </c>
      <c r="E1952" t="s">
        <v>22</v>
      </c>
      <c r="F1952">
        <v>0</v>
      </c>
      <c r="G1952">
        <v>245.3</v>
      </c>
      <c r="H1952">
        <v>108</v>
      </c>
      <c r="I1952">
        <v>41.7</v>
      </c>
      <c r="J1952">
        <v>259.89999999999998</v>
      </c>
      <c r="K1952">
        <v>140</v>
      </c>
      <c r="L1952">
        <v>22.09</v>
      </c>
      <c r="M1952">
        <v>204.3</v>
      </c>
      <c r="N1952">
        <v>115</v>
      </c>
      <c r="O1952">
        <v>9.19</v>
      </c>
      <c r="P1952">
        <v>10.7</v>
      </c>
      <c r="Q1952">
        <v>2</v>
      </c>
      <c r="R1952">
        <v>2.89</v>
      </c>
      <c r="S1952">
        <v>3</v>
      </c>
      <c r="T1952" t="s">
        <v>23</v>
      </c>
      <c r="U1952">
        <f t="shared" si="61"/>
        <v>1</v>
      </c>
      <c r="V1952">
        <f>IF(Table2[[#This Row],[international_plan]]="yes",1,0)</f>
        <v>0</v>
      </c>
      <c r="W1952">
        <f>IF(Table2[[#This Row],[voice_mail_plan]]="yes",1,0)</f>
        <v>0</v>
      </c>
      <c r="X1952" t="str">
        <f t="shared" si="60"/>
        <v>High</v>
      </c>
      <c r="Y1952" t="str">
        <f>IF(Table2[[#This Row],[total_intl_charge]] &gt; AVERAGE($R$2:$R$4245),"High","Low")</f>
        <v>High</v>
      </c>
      <c r="Z1952" t="str">
        <f>IF(AND(G1952&gt;AVERAGE(train!$G$2:$G$4251),K1952&gt;AVERAGE(train!$K$2:$K$4251)),"High Day &amp; Eve",IF(AND(G1952&gt;AVERAGE(train!$G$2:$G$4251),K1952&lt;=AVERAGE(train!$K$2:$K$4251)),"High Day Only",IF(AND(G1952&lt;=AVERAGE(train!$G$2:$G$4251),K1952&gt;AVERAGE(train!$K$2:$K$4251)),"High Eve Only","Low Usage")))</f>
        <v>High Day &amp; Eve</v>
      </c>
    </row>
    <row r="1953" spans="1:26">
      <c r="A1953" t="s">
        <v>52</v>
      </c>
      <c r="B1953">
        <v>69</v>
      </c>
      <c r="C1953" t="s">
        <v>25</v>
      </c>
      <c r="D1953" t="s">
        <v>22</v>
      </c>
      <c r="E1953" t="s">
        <v>22</v>
      </c>
      <c r="F1953">
        <v>0</v>
      </c>
      <c r="G1953">
        <v>196.1</v>
      </c>
      <c r="H1953">
        <v>87</v>
      </c>
      <c r="I1953">
        <v>33.340000000000003</v>
      </c>
      <c r="J1953">
        <v>236.8</v>
      </c>
      <c r="K1953">
        <v>66</v>
      </c>
      <c r="L1953">
        <v>20.13</v>
      </c>
      <c r="M1953">
        <v>182.3</v>
      </c>
      <c r="N1953">
        <v>75</v>
      </c>
      <c r="O1953">
        <v>8.1999999999999993</v>
      </c>
      <c r="P1953">
        <v>11.9</v>
      </c>
      <c r="Q1953">
        <v>1</v>
      </c>
      <c r="R1953">
        <v>3.21</v>
      </c>
      <c r="S1953">
        <v>0</v>
      </c>
      <c r="T1953" t="s">
        <v>22</v>
      </c>
      <c r="U1953">
        <f t="shared" si="61"/>
        <v>0</v>
      </c>
      <c r="V1953">
        <f>IF(Table2[[#This Row],[international_plan]]="yes",1,0)</f>
        <v>0</v>
      </c>
      <c r="W1953">
        <f>IF(Table2[[#This Row],[voice_mail_plan]]="yes",1,0)</f>
        <v>0</v>
      </c>
      <c r="X1953" t="str">
        <f t="shared" si="60"/>
        <v>Low</v>
      </c>
      <c r="Y1953" t="str">
        <f>IF(Table2[[#This Row],[total_intl_charge]] &gt; AVERAGE($R$2:$R$4245),"High","Low")</f>
        <v>High</v>
      </c>
      <c r="Z1953" t="str">
        <f>IF(AND(G1953&gt;AVERAGE(train!$G$2:$G$4251),K1953&gt;AVERAGE(train!$K$2:$K$4251)),"High Day &amp; Eve",IF(AND(G1953&gt;AVERAGE(train!$G$2:$G$4251),K1953&lt;=AVERAGE(train!$K$2:$K$4251)),"High Day Only",IF(AND(G1953&lt;=AVERAGE(train!$G$2:$G$4251),K1953&gt;AVERAGE(train!$K$2:$K$4251)),"High Eve Only","Low Usage")))</f>
        <v>High Day Only</v>
      </c>
    </row>
    <row r="1954" spans="1:26">
      <c r="A1954" t="s">
        <v>38</v>
      </c>
      <c r="B1954">
        <v>121</v>
      </c>
      <c r="C1954" t="s">
        <v>21</v>
      </c>
      <c r="D1954" t="s">
        <v>22</v>
      </c>
      <c r="E1954" t="s">
        <v>22</v>
      </c>
      <c r="F1954">
        <v>0</v>
      </c>
      <c r="G1954">
        <v>134.1</v>
      </c>
      <c r="H1954">
        <v>112</v>
      </c>
      <c r="I1954">
        <v>22.8</v>
      </c>
      <c r="J1954">
        <v>195.1</v>
      </c>
      <c r="K1954">
        <v>104</v>
      </c>
      <c r="L1954">
        <v>16.579999999999998</v>
      </c>
      <c r="M1954">
        <v>159.6</v>
      </c>
      <c r="N1954">
        <v>139</v>
      </c>
      <c r="O1954">
        <v>7.18</v>
      </c>
      <c r="P1954">
        <v>10.5</v>
      </c>
      <c r="Q1954">
        <v>2</v>
      </c>
      <c r="R1954">
        <v>2.84</v>
      </c>
      <c r="S1954">
        <v>2</v>
      </c>
      <c r="T1954" t="s">
        <v>22</v>
      </c>
      <c r="U1954">
        <f t="shared" si="61"/>
        <v>0</v>
      </c>
      <c r="V1954">
        <f>IF(Table2[[#This Row],[international_plan]]="yes",1,0)</f>
        <v>0</v>
      </c>
      <c r="W1954">
        <f>IF(Table2[[#This Row],[voice_mail_plan]]="yes",1,0)</f>
        <v>0</v>
      </c>
      <c r="X1954" t="str">
        <f t="shared" si="60"/>
        <v>High</v>
      </c>
      <c r="Y1954" t="str">
        <f>IF(Table2[[#This Row],[total_intl_charge]] &gt; AVERAGE($R$2:$R$4245),"High","Low")</f>
        <v>High</v>
      </c>
      <c r="Z1954" t="str">
        <f>IF(AND(G1954&gt;AVERAGE(train!$G$2:$G$4251),K1954&gt;AVERAGE(train!$K$2:$K$4251)),"High Day &amp; Eve",IF(AND(G1954&gt;AVERAGE(train!$G$2:$G$4251),K1954&lt;=AVERAGE(train!$K$2:$K$4251)),"High Day Only",IF(AND(G1954&lt;=AVERAGE(train!$G$2:$G$4251),K1954&gt;AVERAGE(train!$K$2:$K$4251)),"High Eve Only","Low Usage")))</f>
        <v>High Eve Only</v>
      </c>
    </row>
    <row r="1955" spans="1:26">
      <c r="A1955" t="s">
        <v>24</v>
      </c>
      <c r="B1955">
        <v>59</v>
      </c>
      <c r="C1955" t="s">
        <v>28</v>
      </c>
      <c r="D1955" t="s">
        <v>23</v>
      </c>
      <c r="E1955" t="s">
        <v>23</v>
      </c>
      <c r="F1955">
        <v>31</v>
      </c>
      <c r="G1955">
        <v>225</v>
      </c>
      <c r="H1955">
        <v>78</v>
      </c>
      <c r="I1955">
        <v>38.25</v>
      </c>
      <c r="J1955">
        <v>191.3</v>
      </c>
      <c r="K1955">
        <v>79</v>
      </c>
      <c r="L1955">
        <v>16.260000000000002</v>
      </c>
      <c r="M1955">
        <v>226.7</v>
      </c>
      <c r="N1955">
        <v>79</v>
      </c>
      <c r="O1955">
        <v>10.199999999999999</v>
      </c>
      <c r="P1955">
        <v>9.1</v>
      </c>
      <c r="Q1955">
        <v>3</v>
      </c>
      <c r="R1955">
        <v>2.46</v>
      </c>
      <c r="S1955">
        <v>1</v>
      </c>
      <c r="T1955" t="s">
        <v>22</v>
      </c>
      <c r="U1955">
        <f t="shared" si="61"/>
        <v>0</v>
      </c>
      <c r="V1955">
        <f>IF(Table2[[#This Row],[international_plan]]="yes",1,0)</f>
        <v>1</v>
      </c>
      <c r="W1955">
        <f>IF(Table2[[#This Row],[voice_mail_plan]]="yes",1,0)</f>
        <v>1</v>
      </c>
      <c r="X1955" t="str">
        <f t="shared" si="60"/>
        <v>Low</v>
      </c>
      <c r="Y1955" t="str">
        <f>IF(Table2[[#This Row],[total_intl_charge]] &gt; AVERAGE($R$2:$R$4245),"High","Low")</f>
        <v>Low</v>
      </c>
      <c r="Z1955" t="str">
        <f>IF(AND(G1955&gt;AVERAGE(train!$G$2:$G$4251),K1955&gt;AVERAGE(train!$K$2:$K$4251)),"High Day &amp; Eve",IF(AND(G1955&gt;AVERAGE(train!$G$2:$G$4251),K1955&lt;=AVERAGE(train!$K$2:$K$4251)),"High Day Only",IF(AND(G1955&lt;=AVERAGE(train!$G$2:$G$4251),K1955&gt;AVERAGE(train!$K$2:$K$4251)),"High Eve Only","Low Usage")))</f>
        <v>High Day Only</v>
      </c>
    </row>
    <row r="1956" spans="1:26">
      <c r="A1956" t="s">
        <v>31</v>
      </c>
      <c r="B1956">
        <v>59</v>
      </c>
      <c r="C1956" t="s">
        <v>28</v>
      </c>
      <c r="D1956" t="s">
        <v>22</v>
      </c>
      <c r="E1956" t="s">
        <v>22</v>
      </c>
      <c r="F1956">
        <v>0</v>
      </c>
      <c r="G1956">
        <v>189.7</v>
      </c>
      <c r="H1956">
        <v>100</v>
      </c>
      <c r="I1956">
        <v>32.25</v>
      </c>
      <c r="J1956">
        <v>115.9</v>
      </c>
      <c r="K1956">
        <v>133</v>
      </c>
      <c r="L1956">
        <v>9.85</v>
      </c>
      <c r="M1956">
        <v>220.6</v>
      </c>
      <c r="N1956">
        <v>115</v>
      </c>
      <c r="O1956">
        <v>9.93</v>
      </c>
      <c r="P1956">
        <v>7.4</v>
      </c>
      <c r="Q1956">
        <v>4</v>
      </c>
      <c r="R1956">
        <v>2</v>
      </c>
      <c r="S1956">
        <v>0</v>
      </c>
      <c r="T1956" t="s">
        <v>22</v>
      </c>
      <c r="U1956">
        <f t="shared" si="61"/>
        <v>0</v>
      </c>
      <c r="V1956">
        <f>IF(Table2[[#This Row],[international_plan]]="yes",1,0)</f>
        <v>0</v>
      </c>
      <c r="W1956">
        <f>IF(Table2[[#This Row],[voice_mail_plan]]="yes",1,0)</f>
        <v>0</v>
      </c>
      <c r="X1956" t="str">
        <f t="shared" si="60"/>
        <v>Low</v>
      </c>
      <c r="Y1956" t="str">
        <f>IF(Table2[[#This Row],[total_intl_charge]] &gt; AVERAGE($R$2:$R$4245),"High","Low")</f>
        <v>Low</v>
      </c>
      <c r="Z1956" t="str">
        <f>IF(AND(G1956&gt;AVERAGE(train!$G$2:$G$4251),K1956&gt;AVERAGE(train!$K$2:$K$4251)),"High Day &amp; Eve",IF(AND(G1956&gt;AVERAGE(train!$G$2:$G$4251),K1956&lt;=AVERAGE(train!$K$2:$K$4251)),"High Day Only",IF(AND(G1956&lt;=AVERAGE(train!$G$2:$G$4251),K1956&gt;AVERAGE(train!$K$2:$K$4251)),"High Eve Only","Low Usage")))</f>
        <v>High Day &amp; Eve</v>
      </c>
    </row>
    <row r="1957" spans="1:26">
      <c r="A1957" t="s">
        <v>52</v>
      </c>
      <c r="B1957">
        <v>190</v>
      </c>
      <c r="C1957" t="s">
        <v>21</v>
      </c>
      <c r="D1957" t="s">
        <v>22</v>
      </c>
      <c r="E1957" t="s">
        <v>22</v>
      </c>
      <c r="F1957">
        <v>0</v>
      </c>
      <c r="G1957">
        <v>142.9</v>
      </c>
      <c r="H1957">
        <v>96</v>
      </c>
      <c r="I1957">
        <v>24.29</v>
      </c>
      <c r="J1957">
        <v>177.9</v>
      </c>
      <c r="K1957">
        <v>96</v>
      </c>
      <c r="L1957">
        <v>15.12</v>
      </c>
      <c r="M1957">
        <v>113.3</v>
      </c>
      <c r="N1957">
        <v>117</v>
      </c>
      <c r="O1957">
        <v>5.0999999999999996</v>
      </c>
      <c r="P1957">
        <v>6.6</v>
      </c>
      <c r="Q1957">
        <v>4</v>
      </c>
      <c r="R1957">
        <v>1.78</v>
      </c>
      <c r="S1957">
        <v>0</v>
      </c>
      <c r="T1957" t="s">
        <v>22</v>
      </c>
      <c r="U1957">
        <f t="shared" si="61"/>
        <v>0</v>
      </c>
      <c r="V1957">
        <f>IF(Table2[[#This Row],[international_plan]]="yes",1,0)</f>
        <v>0</v>
      </c>
      <c r="W1957">
        <f>IF(Table2[[#This Row],[voice_mail_plan]]="yes",1,0)</f>
        <v>0</v>
      </c>
      <c r="X1957" t="str">
        <f t="shared" si="60"/>
        <v>Very High</v>
      </c>
      <c r="Y1957" t="str">
        <f>IF(Table2[[#This Row],[total_intl_charge]] &gt; AVERAGE($R$2:$R$4245),"High","Low")</f>
        <v>Low</v>
      </c>
      <c r="Z1957" t="str">
        <f>IF(AND(G1957&gt;AVERAGE(train!$G$2:$G$4251),K1957&gt;AVERAGE(train!$K$2:$K$4251)),"High Day &amp; Eve",IF(AND(G1957&gt;AVERAGE(train!$G$2:$G$4251),K1957&lt;=AVERAGE(train!$K$2:$K$4251)),"High Day Only",IF(AND(G1957&lt;=AVERAGE(train!$G$2:$G$4251),K1957&gt;AVERAGE(train!$K$2:$K$4251)),"High Eve Only","Low Usage")))</f>
        <v>Low Usage</v>
      </c>
    </row>
    <row r="1958" spans="1:26">
      <c r="A1958" t="s">
        <v>65</v>
      </c>
      <c r="B1958">
        <v>109</v>
      </c>
      <c r="C1958" t="s">
        <v>21</v>
      </c>
      <c r="D1958" t="s">
        <v>22</v>
      </c>
      <c r="E1958" t="s">
        <v>22</v>
      </c>
      <c r="F1958">
        <v>0</v>
      </c>
      <c r="G1958">
        <v>175.6</v>
      </c>
      <c r="H1958">
        <v>80</v>
      </c>
      <c r="I1958">
        <v>29.85</v>
      </c>
      <c r="J1958">
        <v>238</v>
      </c>
      <c r="K1958">
        <v>94</v>
      </c>
      <c r="L1958">
        <v>20.23</v>
      </c>
      <c r="M1958">
        <v>198.4</v>
      </c>
      <c r="N1958">
        <v>103</v>
      </c>
      <c r="O1958">
        <v>8.93</v>
      </c>
      <c r="P1958">
        <v>10.199999999999999</v>
      </c>
      <c r="Q1958">
        <v>6</v>
      </c>
      <c r="R1958">
        <v>2.75</v>
      </c>
      <c r="S1958">
        <v>1</v>
      </c>
      <c r="T1958" t="s">
        <v>22</v>
      </c>
      <c r="U1958">
        <f t="shared" si="61"/>
        <v>0</v>
      </c>
      <c r="V1958">
        <f>IF(Table2[[#This Row],[international_plan]]="yes",1,0)</f>
        <v>0</v>
      </c>
      <c r="W1958">
        <f>IF(Table2[[#This Row],[voice_mail_plan]]="yes",1,0)</f>
        <v>0</v>
      </c>
      <c r="X1958" t="str">
        <f t="shared" si="60"/>
        <v>High</v>
      </c>
      <c r="Y1958" t="str">
        <f>IF(Table2[[#This Row],[total_intl_charge]] &gt; AVERAGE($R$2:$R$4245),"High","Low")</f>
        <v>Low</v>
      </c>
      <c r="Z1958" t="str">
        <f>IF(AND(G1958&gt;AVERAGE(train!$G$2:$G$4251),K1958&gt;AVERAGE(train!$K$2:$K$4251)),"High Day &amp; Eve",IF(AND(G1958&gt;AVERAGE(train!$G$2:$G$4251),K1958&lt;=AVERAGE(train!$K$2:$K$4251)),"High Day Only",IF(AND(G1958&lt;=AVERAGE(train!$G$2:$G$4251),K1958&gt;AVERAGE(train!$K$2:$K$4251)),"High Eve Only","Low Usage")))</f>
        <v>Low Usage</v>
      </c>
    </row>
    <row r="1959" spans="1:26">
      <c r="A1959" t="s">
        <v>29</v>
      </c>
      <c r="B1959">
        <v>136</v>
      </c>
      <c r="C1959" t="s">
        <v>21</v>
      </c>
      <c r="D1959" t="s">
        <v>22</v>
      </c>
      <c r="E1959" t="s">
        <v>22</v>
      </c>
      <c r="F1959">
        <v>0</v>
      </c>
      <c r="G1959">
        <v>92.4</v>
      </c>
      <c r="H1959">
        <v>109</v>
      </c>
      <c r="I1959">
        <v>15.71</v>
      </c>
      <c r="J1959">
        <v>219</v>
      </c>
      <c r="K1959">
        <v>115</v>
      </c>
      <c r="L1959">
        <v>18.62</v>
      </c>
      <c r="M1959">
        <v>212.6</v>
      </c>
      <c r="N1959">
        <v>80</v>
      </c>
      <c r="O1959">
        <v>9.57</v>
      </c>
      <c r="P1959">
        <v>12.9</v>
      </c>
      <c r="Q1959">
        <v>4</v>
      </c>
      <c r="R1959">
        <v>3.48</v>
      </c>
      <c r="S1959">
        <v>2</v>
      </c>
      <c r="T1959" t="s">
        <v>22</v>
      </c>
      <c r="U1959">
        <f t="shared" si="61"/>
        <v>0</v>
      </c>
      <c r="V1959">
        <f>IF(Table2[[#This Row],[international_plan]]="yes",1,0)</f>
        <v>0</v>
      </c>
      <c r="W1959">
        <f>IF(Table2[[#This Row],[voice_mail_plan]]="yes",1,0)</f>
        <v>0</v>
      </c>
      <c r="X1959" t="str">
        <f t="shared" si="60"/>
        <v>Very High</v>
      </c>
      <c r="Y1959" t="str">
        <f>IF(Table2[[#This Row],[total_intl_charge]] &gt; AVERAGE($R$2:$R$4245),"High","Low")</f>
        <v>High</v>
      </c>
      <c r="Z1959" t="str">
        <f>IF(AND(G1959&gt;AVERAGE(train!$G$2:$G$4251),K1959&gt;AVERAGE(train!$K$2:$K$4251)),"High Day &amp; Eve",IF(AND(G1959&gt;AVERAGE(train!$G$2:$G$4251),K1959&lt;=AVERAGE(train!$K$2:$K$4251)),"High Day Only",IF(AND(G1959&lt;=AVERAGE(train!$G$2:$G$4251),K1959&gt;AVERAGE(train!$K$2:$K$4251)),"High Eve Only","Low Usage")))</f>
        <v>High Eve Only</v>
      </c>
    </row>
    <row r="1960" spans="1:26">
      <c r="A1960" t="s">
        <v>40</v>
      </c>
      <c r="B1960">
        <v>106</v>
      </c>
      <c r="C1960" t="s">
        <v>28</v>
      </c>
      <c r="D1960" t="s">
        <v>22</v>
      </c>
      <c r="E1960" t="s">
        <v>22</v>
      </c>
      <c r="F1960">
        <v>0</v>
      </c>
      <c r="G1960">
        <v>159.6</v>
      </c>
      <c r="H1960">
        <v>94</v>
      </c>
      <c r="I1960">
        <v>27.13</v>
      </c>
      <c r="J1960">
        <v>276.8</v>
      </c>
      <c r="K1960">
        <v>118</v>
      </c>
      <c r="L1960">
        <v>23.53</v>
      </c>
      <c r="M1960">
        <v>223.5</v>
      </c>
      <c r="N1960">
        <v>65</v>
      </c>
      <c r="O1960">
        <v>10.06</v>
      </c>
      <c r="P1960">
        <v>8.8000000000000007</v>
      </c>
      <c r="Q1960">
        <v>3</v>
      </c>
      <c r="R1960">
        <v>2.38</v>
      </c>
      <c r="S1960">
        <v>0</v>
      </c>
      <c r="T1960" t="s">
        <v>22</v>
      </c>
      <c r="U1960">
        <f t="shared" si="61"/>
        <v>0</v>
      </c>
      <c r="V1960">
        <f>IF(Table2[[#This Row],[international_plan]]="yes",1,0)</f>
        <v>0</v>
      </c>
      <c r="W1960">
        <f>IF(Table2[[#This Row],[voice_mail_plan]]="yes",1,0)</f>
        <v>0</v>
      </c>
      <c r="X1960" t="str">
        <f t="shared" si="60"/>
        <v>High</v>
      </c>
      <c r="Y1960" t="str">
        <f>IF(Table2[[#This Row],[total_intl_charge]] &gt; AVERAGE($R$2:$R$4245),"High","Low")</f>
        <v>Low</v>
      </c>
      <c r="Z1960" t="str">
        <f>IF(AND(G1960&gt;AVERAGE(train!$G$2:$G$4251),K1960&gt;AVERAGE(train!$K$2:$K$4251)),"High Day &amp; Eve",IF(AND(G1960&gt;AVERAGE(train!$G$2:$G$4251),K1960&lt;=AVERAGE(train!$K$2:$K$4251)),"High Day Only",IF(AND(G1960&lt;=AVERAGE(train!$G$2:$G$4251),K1960&gt;AVERAGE(train!$K$2:$K$4251)),"High Eve Only","Low Usage")))</f>
        <v>High Eve Only</v>
      </c>
    </row>
    <row r="1961" spans="1:26">
      <c r="A1961" t="s">
        <v>31</v>
      </c>
      <c r="B1961">
        <v>129</v>
      </c>
      <c r="C1961" t="s">
        <v>21</v>
      </c>
      <c r="D1961" t="s">
        <v>22</v>
      </c>
      <c r="E1961" t="s">
        <v>22</v>
      </c>
      <c r="F1961">
        <v>0</v>
      </c>
      <c r="G1961">
        <v>159.1</v>
      </c>
      <c r="H1961">
        <v>100</v>
      </c>
      <c r="I1961">
        <v>27.05</v>
      </c>
      <c r="J1961">
        <v>202.5</v>
      </c>
      <c r="K1961">
        <v>90</v>
      </c>
      <c r="L1961">
        <v>17.21</v>
      </c>
      <c r="M1961">
        <v>233.1</v>
      </c>
      <c r="N1961">
        <v>96</v>
      </c>
      <c r="O1961">
        <v>10.49</v>
      </c>
      <c r="P1961">
        <v>11.5</v>
      </c>
      <c r="Q1961">
        <v>6</v>
      </c>
      <c r="R1961">
        <v>3.11</v>
      </c>
      <c r="S1961">
        <v>2</v>
      </c>
      <c r="T1961" t="s">
        <v>22</v>
      </c>
      <c r="U1961">
        <f t="shared" si="61"/>
        <v>0</v>
      </c>
      <c r="V1961">
        <f>IF(Table2[[#This Row],[international_plan]]="yes",1,0)</f>
        <v>0</v>
      </c>
      <c r="W1961">
        <f>IF(Table2[[#This Row],[voice_mail_plan]]="yes",1,0)</f>
        <v>0</v>
      </c>
      <c r="X1961" t="str">
        <f t="shared" si="60"/>
        <v>Very High</v>
      </c>
      <c r="Y1961" t="str">
        <f>IF(Table2[[#This Row],[total_intl_charge]] &gt; AVERAGE($R$2:$R$4245),"High","Low")</f>
        <v>High</v>
      </c>
      <c r="Z1961" t="str">
        <f>IF(AND(G1961&gt;AVERAGE(train!$G$2:$G$4251),K1961&gt;AVERAGE(train!$K$2:$K$4251)),"High Day &amp; Eve",IF(AND(G1961&gt;AVERAGE(train!$G$2:$G$4251),K1961&lt;=AVERAGE(train!$K$2:$K$4251)),"High Day Only",IF(AND(G1961&lt;=AVERAGE(train!$G$2:$G$4251),K1961&gt;AVERAGE(train!$K$2:$K$4251)),"High Eve Only","Low Usage")))</f>
        <v>Low Usage</v>
      </c>
    </row>
    <row r="1962" spans="1:26">
      <c r="A1962" t="s">
        <v>54</v>
      </c>
      <c r="B1962">
        <v>99</v>
      </c>
      <c r="C1962" t="s">
        <v>21</v>
      </c>
      <c r="D1962" t="s">
        <v>22</v>
      </c>
      <c r="E1962" t="s">
        <v>22</v>
      </c>
      <c r="F1962">
        <v>0</v>
      </c>
      <c r="G1962">
        <v>254.4</v>
      </c>
      <c r="H1962">
        <v>120</v>
      </c>
      <c r="I1962">
        <v>43.25</v>
      </c>
      <c r="J1962">
        <v>159.30000000000001</v>
      </c>
      <c r="K1962">
        <v>92</v>
      </c>
      <c r="L1962">
        <v>13.54</v>
      </c>
      <c r="M1962">
        <v>264.39999999999998</v>
      </c>
      <c r="N1962">
        <v>94</v>
      </c>
      <c r="O1962">
        <v>11.9</v>
      </c>
      <c r="P1962">
        <v>6</v>
      </c>
      <c r="Q1962">
        <v>5</v>
      </c>
      <c r="R1962">
        <v>1.62</v>
      </c>
      <c r="S1962">
        <v>1</v>
      </c>
      <c r="T1962" t="s">
        <v>22</v>
      </c>
      <c r="U1962">
        <f t="shared" si="61"/>
        <v>0</v>
      </c>
      <c r="V1962">
        <f>IF(Table2[[#This Row],[international_plan]]="yes",1,0)</f>
        <v>0</v>
      </c>
      <c r="W1962">
        <f>IF(Table2[[#This Row],[voice_mail_plan]]="yes",1,0)</f>
        <v>0</v>
      </c>
      <c r="X1962" t="str">
        <f t="shared" si="60"/>
        <v>Medium</v>
      </c>
      <c r="Y1962" t="str">
        <f>IF(Table2[[#This Row],[total_intl_charge]] &gt; AVERAGE($R$2:$R$4245),"High","Low")</f>
        <v>Low</v>
      </c>
      <c r="Z1962" t="str">
        <f>IF(AND(G1962&gt;AVERAGE(train!$G$2:$G$4251),K1962&gt;AVERAGE(train!$K$2:$K$4251)),"High Day &amp; Eve",IF(AND(G1962&gt;AVERAGE(train!$G$2:$G$4251),K1962&lt;=AVERAGE(train!$K$2:$K$4251)),"High Day Only",IF(AND(G1962&lt;=AVERAGE(train!$G$2:$G$4251),K1962&gt;AVERAGE(train!$K$2:$K$4251)),"High Eve Only","Low Usage")))</f>
        <v>High Day Only</v>
      </c>
    </row>
    <row r="1963" spans="1:26">
      <c r="A1963" t="s">
        <v>53</v>
      </c>
      <c r="B1963">
        <v>61</v>
      </c>
      <c r="C1963" t="s">
        <v>21</v>
      </c>
      <c r="D1963" t="s">
        <v>22</v>
      </c>
      <c r="E1963" t="s">
        <v>23</v>
      </c>
      <c r="F1963">
        <v>33</v>
      </c>
      <c r="G1963">
        <v>270.7</v>
      </c>
      <c r="H1963">
        <v>53</v>
      </c>
      <c r="I1963">
        <v>46.02</v>
      </c>
      <c r="J1963">
        <v>200.7</v>
      </c>
      <c r="K1963">
        <v>116</v>
      </c>
      <c r="L1963">
        <v>17.059999999999999</v>
      </c>
      <c r="M1963">
        <v>201.7</v>
      </c>
      <c r="N1963">
        <v>102</v>
      </c>
      <c r="O1963">
        <v>9.08</v>
      </c>
      <c r="P1963">
        <v>10.9</v>
      </c>
      <c r="Q1963">
        <v>3</v>
      </c>
      <c r="R1963">
        <v>2.94</v>
      </c>
      <c r="S1963">
        <v>3</v>
      </c>
      <c r="T1963" t="s">
        <v>22</v>
      </c>
      <c r="U1963">
        <f t="shared" si="61"/>
        <v>0</v>
      </c>
      <c r="V1963">
        <f>IF(Table2[[#This Row],[international_plan]]="yes",1,0)</f>
        <v>0</v>
      </c>
      <c r="W1963">
        <f>IF(Table2[[#This Row],[voice_mail_plan]]="yes",1,0)</f>
        <v>1</v>
      </c>
      <c r="X1963" t="str">
        <f t="shared" si="60"/>
        <v>Low</v>
      </c>
      <c r="Y1963" t="str">
        <f>IF(Table2[[#This Row],[total_intl_charge]] &gt; AVERAGE($R$2:$R$4245),"High","Low")</f>
        <v>High</v>
      </c>
      <c r="Z1963" t="str">
        <f>IF(AND(G1963&gt;AVERAGE(train!$G$2:$G$4251),K1963&gt;AVERAGE(train!$K$2:$K$4251)),"High Day &amp; Eve",IF(AND(G1963&gt;AVERAGE(train!$G$2:$G$4251),K1963&lt;=AVERAGE(train!$K$2:$K$4251)),"High Day Only",IF(AND(G1963&lt;=AVERAGE(train!$G$2:$G$4251),K1963&gt;AVERAGE(train!$K$2:$K$4251)),"High Eve Only","Low Usage")))</f>
        <v>High Day &amp; Eve</v>
      </c>
    </row>
    <row r="1964" spans="1:26">
      <c r="A1964" t="s">
        <v>72</v>
      </c>
      <c r="B1964">
        <v>71</v>
      </c>
      <c r="C1964" t="s">
        <v>21</v>
      </c>
      <c r="D1964" t="s">
        <v>22</v>
      </c>
      <c r="E1964" t="s">
        <v>22</v>
      </c>
      <c r="F1964">
        <v>0</v>
      </c>
      <c r="G1964">
        <v>207</v>
      </c>
      <c r="H1964">
        <v>112</v>
      </c>
      <c r="I1964">
        <v>35.19</v>
      </c>
      <c r="J1964">
        <v>173.8</v>
      </c>
      <c r="K1964">
        <v>96</v>
      </c>
      <c r="L1964">
        <v>14.77</v>
      </c>
      <c r="M1964">
        <v>178.4</v>
      </c>
      <c r="N1964">
        <v>61</v>
      </c>
      <c r="O1964">
        <v>8.0299999999999994</v>
      </c>
      <c r="P1964">
        <v>12.1</v>
      </c>
      <c r="Q1964">
        <v>3</v>
      </c>
      <c r="R1964">
        <v>3.27</v>
      </c>
      <c r="S1964">
        <v>1</v>
      </c>
      <c r="T1964" t="s">
        <v>22</v>
      </c>
      <c r="U1964">
        <f t="shared" si="61"/>
        <v>0</v>
      </c>
      <c r="V1964">
        <f>IF(Table2[[#This Row],[international_plan]]="yes",1,0)</f>
        <v>0</v>
      </c>
      <c r="W1964">
        <f>IF(Table2[[#This Row],[voice_mail_plan]]="yes",1,0)</f>
        <v>0</v>
      </c>
      <c r="X1964" t="str">
        <f t="shared" si="60"/>
        <v>Low</v>
      </c>
      <c r="Y1964" t="str">
        <f>IF(Table2[[#This Row],[total_intl_charge]] &gt; AVERAGE($R$2:$R$4245),"High","Low")</f>
        <v>High</v>
      </c>
      <c r="Z1964" t="str">
        <f>IF(AND(G1964&gt;AVERAGE(train!$G$2:$G$4251),K1964&gt;AVERAGE(train!$K$2:$K$4251)),"High Day &amp; Eve",IF(AND(G1964&gt;AVERAGE(train!$G$2:$G$4251),K1964&lt;=AVERAGE(train!$K$2:$K$4251)),"High Day Only",IF(AND(G1964&lt;=AVERAGE(train!$G$2:$G$4251),K1964&gt;AVERAGE(train!$K$2:$K$4251)),"High Eve Only","Low Usage")))</f>
        <v>High Day Only</v>
      </c>
    </row>
    <row r="1965" spans="1:26">
      <c r="A1965" t="s">
        <v>55</v>
      </c>
      <c r="B1965">
        <v>4</v>
      </c>
      <c r="C1965" t="s">
        <v>28</v>
      </c>
      <c r="D1965" t="s">
        <v>23</v>
      </c>
      <c r="E1965" t="s">
        <v>22</v>
      </c>
      <c r="F1965">
        <v>0</v>
      </c>
      <c r="G1965">
        <v>145.30000000000001</v>
      </c>
      <c r="H1965">
        <v>89</v>
      </c>
      <c r="I1965">
        <v>24.7</v>
      </c>
      <c r="J1965">
        <v>303.8</v>
      </c>
      <c r="K1965">
        <v>93</v>
      </c>
      <c r="L1965">
        <v>25.82</v>
      </c>
      <c r="M1965">
        <v>206.1</v>
      </c>
      <c r="N1965">
        <v>82</v>
      </c>
      <c r="O1965">
        <v>9.27</v>
      </c>
      <c r="P1965">
        <v>8.9</v>
      </c>
      <c r="Q1965">
        <v>4</v>
      </c>
      <c r="R1965">
        <v>2.4</v>
      </c>
      <c r="S1965">
        <v>0</v>
      </c>
      <c r="T1965" t="s">
        <v>22</v>
      </c>
      <c r="U1965">
        <f t="shared" si="61"/>
        <v>0</v>
      </c>
      <c r="V1965">
        <f>IF(Table2[[#This Row],[international_plan]]="yes",1,0)</f>
        <v>1</v>
      </c>
      <c r="W1965">
        <f>IF(Table2[[#This Row],[voice_mail_plan]]="yes",1,0)</f>
        <v>0</v>
      </c>
      <c r="X1965" t="str">
        <f t="shared" si="60"/>
        <v>Low</v>
      </c>
      <c r="Y1965" t="str">
        <f>IF(Table2[[#This Row],[total_intl_charge]] &gt; AVERAGE($R$2:$R$4245),"High","Low")</f>
        <v>Low</v>
      </c>
      <c r="Z1965" t="str">
        <f>IF(AND(G1965&gt;AVERAGE(train!$G$2:$G$4251),K1965&gt;AVERAGE(train!$K$2:$K$4251)),"High Day &amp; Eve",IF(AND(G1965&gt;AVERAGE(train!$G$2:$G$4251),K1965&lt;=AVERAGE(train!$K$2:$K$4251)),"High Day Only",IF(AND(G1965&lt;=AVERAGE(train!$G$2:$G$4251),K1965&gt;AVERAGE(train!$K$2:$K$4251)),"High Eve Only","Low Usage")))</f>
        <v>Low Usage</v>
      </c>
    </row>
    <row r="1966" spans="1:26">
      <c r="A1966" t="s">
        <v>72</v>
      </c>
      <c r="B1966">
        <v>148</v>
      </c>
      <c r="C1966" t="s">
        <v>25</v>
      </c>
      <c r="D1966" t="s">
        <v>22</v>
      </c>
      <c r="E1966" t="s">
        <v>23</v>
      </c>
      <c r="F1966">
        <v>25</v>
      </c>
      <c r="G1966">
        <v>230.7</v>
      </c>
      <c r="H1966">
        <v>102</v>
      </c>
      <c r="I1966">
        <v>39.22</v>
      </c>
      <c r="J1966">
        <v>233.8</v>
      </c>
      <c r="K1966">
        <v>109</v>
      </c>
      <c r="L1966">
        <v>19.87</v>
      </c>
      <c r="M1966">
        <v>215.8</v>
      </c>
      <c r="N1966">
        <v>90</v>
      </c>
      <c r="O1966">
        <v>9.7100000000000009</v>
      </c>
      <c r="P1966">
        <v>13.5</v>
      </c>
      <c r="Q1966">
        <v>2</v>
      </c>
      <c r="R1966">
        <v>3.65</v>
      </c>
      <c r="S1966">
        <v>3</v>
      </c>
      <c r="T1966" t="s">
        <v>22</v>
      </c>
      <c r="U1966">
        <f t="shared" si="61"/>
        <v>0</v>
      </c>
      <c r="V1966">
        <f>IF(Table2[[#This Row],[international_plan]]="yes",1,0)</f>
        <v>0</v>
      </c>
      <c r="W1966">
        <f>IF(Table2[[#This Row],[voice_mail_plan]]="yes",1,0)</f>
        <v>1</v>
      </c>
      <c r="X1966" t="str">
        <f t="shared" si="60"/>
        <v>Very High</v>
      </c>
      <c r="Y1966" t="str">
        <f>IF(Table2[[#This Row],[total_intl_charge]] &gt; AVERAGE($R$2:$R$4245),"High","Low")</f>
        <v>High</v>
      </c>
      <c r="Z1966" t="str">
        <f>IF(AND(G1966&gt;AVERAGE(train!$G$2:$G$4251),K1966&gt;AVERAGE(train!$K$2:$K$4251)),"High Day &amp; Eve",IF(AND(G1966&gt;AVERAGE(train!$G$2:$G$4251),K1966&lt;=AVERAGE(train!$K$2:$K$4251)),"High Day Only",IF(AND(G1966&lt;=AVERAGE(train!$G$2:$G$4251),K1966&gt;AVERAGE(train!$K$2:$K$4251)),"High Eve Only","Low Usage")))</f>
        <v>High Day &amp; Eve</v>
      </c>
    </row>
    <row r="1967" spans="1:26">
      <c r="A1967" t="s">
        <v>59</v>
      </c>
      <c r="B1967">
        <v>141</v>
      </c>
      <c r="C1967" t="s">
        <v>21</v>
      </c>
      <c r="D1967" t="s">
        <v>22</v>
      </c>
      <c r="E1967" t="s">
        <v>22</v>
      </c>
      <c r="F1967">
        <v>0</v>
      </c>
      <c r="G1967">
        <v>151.5</v>
      </c>
      <c r="H1967">
        <v>104</v>
      </c>
      <c r="I1967">
        <v>25.76</v>
      </c>
      <c r="J1967">
        <v>242.2</v>
      </c>
      <c r="K1967">
        <v>114</v>
      </c>
      <c r="L1967">
        <v>20.59</v>
      </c>
      <c r="M1967">
        <v>304.2</v>
      </c>
      <c r="N1967">
        <v>109</v>
      </c>
      <c r="O1967">
        <v>13.69</v>
      </c>
      <c r="P1967">
        <v>10.8</v>
      </c>
      <c r="Q1967">
        <v>2</v>
      </c>
      <c r="R1967">
        <v>2.92</v>
      </c>
      <c r="S1967">
        <v>1</v>
      </c>
      <c r="T1967" t="s">
        <v>22</v>
      </c>
      <c r="U1967">
        <f t="shared" si="61"/>
        <v>0</v>
      </c>
      <c r="V1967">
        <f>IF(Table2[[#This Row],[international_plan]]="yes",1,0)</f>
        <v>0</v>
      </c>
      <c r="W1967">
        <f>IF(Table2[[#This Row],[voice_mail_plan]]="yes",1,0)</f>
        <v>0</v>
      </c>
      <c r="X1967" t="str">
        <f t="shared" si="60"/>
        <v>Very High</v>
      </c>
      <c r="Y1967" t="str">
        <f>IF(Table2[[#This Row],[total_intl_charge]] &gt; AVERAGE($R$2:$R$4245),"High","Low")</f>
        <v>High</v>
      </c>
      <c r="Z1967" t="str">
        <f>IF(AND(G1967&gt;AVERAGE(train!$G$2:$G$4251),K1967&gt;AVERAGE(train!$K$2:$K$4251)),"High Day &amp; Eve",IF(AND(G1967&gt;AVERAGE(train!$G$2:$G$4251),K1967&lt;=AVERAGE(train!$K$2:$K$4251)),"High Day Only",IF(AND(G1967&lt;=AVERAGE(train!$G$2:$G$4251),K1967&gt;AVERAGE(train!$K$2:$K$4251)),"High Eve Only","Low Usage")))</f>
        <v>High Eve Only</v>
      </c>
    </row>
    <row r="1968" spans="1:26">
      <c r="A1968" t="s">
        <v>61</v>
      </c>
      <c r="B1968">
        <v>56</v>
      </c>
      <c r="C1968" t="s">
        <v>25</v>
      </c>
      <c r="D1968" t="s">
        <v>22</v>
      </c>
      <c r="E1968" t="s">
        <v>22</v>
      </c>
      <c r="F1968">
        <v>0</v>
      </c>
      <c r="G1968">
        <v>146.1</v>
      </c>
      <c r="H1968">
        <v>57</v>
      </c>
      <c r="I1968">
        <v>24.84</v>
      </c>
      <c r="J1968">
        <v>196.2</v>
      </c>
      <c r="K1968">
        <v>97</v>
      </c>
      <c r="L1968">
        <v>16.68</v>
      </c>
      <c r="M1968">
        <v>310.10000000000002</v>
      </c>
      <c r="N1968">
        <v>110</v>
      </c>
      <c r="O1968">
        <v>13.95</v>
      </c>
      <c r="P1968">
        <v>9.1999999999999993</v>
      </c>
      <c r="Q1968">
        <v>3</v>
      </c>
      <c r="R1968">
        <v>2.48</v>
      </c>
      <c r="S1968">
        <v>0</v>
      </c>
      <c r="T1968" t="s">
        <v>22</v>
      </c>
      <c r="U1968">
        <f t="shared" si="61"/>
        <v>0</v>
      </c>
      <c r="V1968">
        <f>IF(Table2[[#This Row],[international_plan]]="yes",1,0)</f>
        <v>0</v>
      </c>
      <c r="W1968">
        <f>IF(Table2[[#This Row],[voice_mail_plan]]="yes",1,0)</f>
        <v>0</v>
      </c>
      <c r="X1968" t="str">
        <f t="shared" si="60"/>
        <v>Low</v>
      </c>
      <c r="Y1968" t="str">
        <f>IF(Table2[[#This Row],[total_intl_charge]] &gt; AVERAGE($R$2:$R$4245),"High","Low")</f>
        <v>Low</v>
      </c>
      <c r="Z1968" t="str">
        <f>IF(AND(G1968&gt;AVERAGE(train!$G$2:$G$4251),K1968&gt;AVERAGE(train!$K$2:$K$4251)),"High Day &amp; Eve",IF(AND(G1968&gt;AVERAGE(train!$G$2:$G$4251),K1968&lt;=AVERAGE(train!$K$2:$K$4251)),"High Day Only",IF(AND(G1968&lt;=AVERAGE(train!$G$2:$G$4251),K1968&gt;AVERAGE(train!$K$2:$K$4251)),"High Eve Only","Low Usage")))</f>
        <v>Low Usage</v>
      </c>
    </row>
    <row r="1969" spans="1:26">
      <c r="A1969" t="s">
        <v>49</v>
      </c>
      <c r="B1969">
        <v>160</v>
      </c>
      <c r="C1969" t="s">
        <v>21</v>
      </c>
      <c r="D1969" t="s">
        <v>22</v>
      </c>
      <c r="E1969" t="s">
        <v>22</v>
      </c>
      <c r="F1969">
        <v>0</v>
      </c>
      <c r="G1969">
        <v>256</v>
      </c>
      <c r="H1969">
        <v>111</v>
      </c>
      <c r="I1969">
        <v>43.52</v>
      </c>
      <c r="J1969">
        <v>187.4</v>
      </c>
      <c r="K1969">
        <v>61</v>
      </c>
      <c r="L1969">
        <v>15.93</v>
      </c>
      <c r="M1969">
        <v>119.1</v>
      </c>
      <c r="N1969">
        <v>81</v>
      </c>
      <c r="O1969">
        <v>5.36</v>
      </c>
      <c r="P1969">
        <v>11.5</v>
      </c>
      <c r="Q1969">
        <v>4</v>
      </c>
      <c r="R1969">
        <v>3.11</v>
      </c>
      <c r="S1969">
        <v>3</v>
      </c>
      <c r="T1969" t="s">
        <v>22</v>
      </c>
      <c r="U1969">
        <f t="shared" si="61"/>
        <v>0</v>
      </c>
      <c r="V1969">
        <f>IF(Table2[[#This Row],[international_plan]]="yes",1,0)</f>
        <v>0</v>
      </c>
      <c r="W1969">
        <f>IF(Table2[[#This Row],[voice_mail_plan]]="yes",1,0)</f>
        <v>0</v>
      </c>
      <c r="X1969" t="str">
        <f t="shared" si="60"/>
        <v>Very High</v>
      </c>
      <c r="Y1969" t="str">
        <f>IF(Table2[[#This Row],[total_intl_charge]] &gt; AVERAGE($R$2:$R$4245),"High","Low")</f>
        <v>High</v>
      </c>
      <c r="Z1969" t="str">
        <f>IF(AND(G1969&gt;AVERAGE(train!$G$2:$G$4251),K1969&gt;AVERAGE(train!$K$2:$K$4251)),"High Day &amp; Eve",IF(AND(G1969&gt;AVERAGE(train!$G$2:$G$4251),K1969&lt;=AVERAGE(train!$K$2:$K$4251)),"High Day Only",IF(AND(G1969&lt;=AVERAGE(train!$G$2:$G$4251),K1969&gt;AVERAGE(train!$K$2:$K$4251)),"High Eve Only","Low Usage")))</f>
        <v>High Day Only</v>
      </c>
    </row>
    <row r="1970" spans="1:26">
      <c r="A1970" t="s">
        <v>35</v>
      </c>
      <c r="B1970">
        <v>42</v>
      </c>
      <c r="C1970" t="s">
        <v>21</v>
      </c>
      <c r="D1970" t="s">
        <v>22</v>
      </c>
      <c r="E1970" t="s">
        <v>22</v>
      </c>
      <c r="F1970">
        <v>0</v>
      </c>
      <c r="G1970">
        <v>150.69999999999999</v>
      </c>
      <c r="H1970">
        <v>52</v>
      </c>
      <c r="I1970">
        <v>25.62</v>
      </c>
      <c r="J1970">
        <v>246.7</v>
      </c>
      <c r="K1970">
        <v>96</v>
      </c>
      <c r="L1970">
        <v>20.97</v>
      </c>
      <c r="M1970">
        <v>103.8</v>
      </c>
      <c r="N1970">
        <v>118</v>
      </c>
      <c r="O1970">
        <v>4.67</v>
      </c>
      <c r="P1970">
        <v>7</v>
      </c>
      <c r="Q1970">
        <v>4</v>
      </c>
      <c r="R1970">
        <v>1.89</v>
      </c>
      <c r="S1970">
        <v>2</v>
      </c>
      <c r="T1970" t="s">
        <v>22</v>
      </c>
      <c r="U1970">
        <f t="shared" si="61"/>
        <v>0</v>
      </c>
      <c r="V1970">
        <f>IF(Table2[[#This Row],[international_plan]]="yes",1,0)</f>
        <v>0</v>
      </c>
      <c r="W1970">
        <f>IF(Table2[[#This Row],[voice_mail_plan]]="yes",1,0)</f>
        <v>0</v>
      </c>
      <c r="X1970" t="str">
        <f t="shared" si="60"/>
        <v>Low</v>
      </c>
      <c r="Y1970" t="str">
        <f>IF(Table2[[#This Row],[total_intl_charge]] &gt; AVERAGE($R$2:$R$4245),"High","Low")</f>
        <v>Low</v>
      </c>
      <c r="Z1970" t="str">
        <f>IF(AND(G1970&gt;AVERAGE(train!$G$2:$G$4251),K1970&gt;AVERAGE(train!$K$2:$K$4251)),"High Day &amp; Eve",IF(AND(G1970&gt;AVERAGE(train!$G$2:$G$4251),K1970&lt;=AVERAGE(train!$K$2:$K$4251)),"High Day Only",IF(AND(G1970&lt;=AVERAGE(train!$G$2:$G$4251),K1970&gt;AVERAGE(train!$K$2:$K$4251)),"High Eve Only","Low Usage")))</f>
        <v>Low Usage</v>
      </c>
    </row>
    <row r="1971" spans="1:26">
      <c r="A1971" t="s">
        <v>74</v>
      </c>
      <c r="B1971">
        <v>135</v>
      </c>
      <c r="C1971" t="s">
        <v>21</v>
      </c>
      <c r="D1971" t="s">
        <v>23</v>
      </c>
      <c r="E1971" t="s">
        <v>22</v>
      </c>
      <c r="F1971">
        <v>0</v>
      </c>
      <c r="G1971">
        <v>186</v>
      </c>
      <c r="H1971">
        <v>107</v>
      </c>
      <c r="I1971">
        <v>31.62</v>
      </c>
      <c r="J1971">
        <v>66</v>
      </c>
      <c r="K1971">
        <v>94</v>
      </c>
      <c r="L1971">
        <v>5.61</v>
      </c>
      <c r="M1971">
        <v>213.1</v>
      </c>
      <c r="N1971">
        <v>105</v>
      </c>
      <c r="O1971">
        <v>9.59</v>
      </c>
      <c r="P1971">
        <v>12.9</v>
      </c>
      <c r="Q1971">
        <v>4</v>
      </c>
      <c r="R1971">
        <v>3.48</v>
      </c>
      <c r="S1971">
        <v>1</v>
      </c>
      <c r="T1971" t="s">
        <v>22</v>
      </c>
      <c r="U1971">
        <f t="shared" si="61"/>
        <v>0</v>
      </c>
      <c r="V1971">
        <f>IF(Table2[[#This Row],[international_plan]]="yes",1,0)</f>
        <v>1</v>
      </c>
      <c r="W1971">
        <f>IF(Table2[[#This Row],[voice_mail_plan]]="yes",1,0)</f>
        <v>0</v>
      </c>
      <c r="X1971" t="str">
        <f t="shared" si="60"/>
        <v>Very High</v>
      </c>
      <c r="Y1971" t="str">
        <f>IF(Table2[[#This Row],[total_intl_charge]] &gt; AVERAGE($R$2:$R$4245),"High","Low")</f>
        <v>High</v>
      </c>
      <c r="Z1971" t="str">
        <f>IF(AND(G1971&gt;AVERAGE(train!$G$2:$G$4251),K1971&gt;AVERAGE(train!$K$2:$K$4251)),"High Day &amp; Eve",IF(AND(G1971&gt;AVERAGE(train!$G$2:$G$4251),K1971&lt;=AVERAGE(train!$K$2:$K$4251)),"High Day Only",IF(AND(G1971&lt;=AVERAGE(train!$G$2:$G$4251),K1971&gt;AVERAGE(train!$K$2:$K$4251)),"High Eve Only","Low Usage")))</f>
        <v>High Day Only</v>
      </c>
    </row>
    <row r="1972" spans="1:26">
      <c r="A1972" t="s">
        <v>68</v>
      </c>
      <c r="B1972">
        <v>106</v>
      </c>
      <c r="C1972" t="s">
        <v>21</v>
      </c>
      <c r="D1972" t="s">
        <v>22</v>
      </c>
      <c r="E1972" t="s">
        <v>22</v>
      </c>
      <c r="F1972">
        <v>0</v>
      </c>
      <c r="G1972">
        <v>212.9</v>
      </c>
      <c r="H1972">
        <v>110</v>
      </c>
      <c r="I1972">
        <v>36.19</v>
      </c>
      <c r="J1972">
        <v>187</v>
      </c>
      <c r="K1972">
        <v>69</v>
      </c>
      <c r="L1972">
        <v>15.9</v>
      </c>
      <c r="M1972">
        <v>128.1</v>
      </c>
      <c r="N1972">
        <v>71</v>
      </c>
      <c r="O1972">
        <v>5.76</v>
      </c>
      <c r="P1972">
        <v>6.3</v>
      </c>
      <c r="Q1972">
        <v>3</v>
      </c>
      <c r="R1972">
        <v>1.7</v>
      </c>
      <c r="S1972">
        <v>3</v>
      </c>
      <c r="T1972" t="s">
        <v>22</v>
      </c>
      <c r="U1972">
        <f t="shared" si="61"/>
        <v>0</v>
      </c>
      <c r="V1972">
        <f>IF(Table2[[#This Row],[international_plan]]="yes",1,0)</f>
        <v>0</v>
      </c>
      <c r="W1972">
        <f>IF(Table2[[#This Row],[voice_mail_plan]]="yes",1,0)</f>
        <v>0</v>
      </c>
      <c r="X1972" t="str">
        <f t="shared" si="60"/>
        <v>High</v>
      </c>
      <c r="Y1972" t="str">
        <f>IF(Table2[[#This Row],[total_intl_charge]] &gt; AVERAGE($R$2:$R$4245),"High","Low")</f>
        <v>Low</v>
      </c>
      <c r="Z1972" t="str">
        <f>IF(AND(G1972&gt;AVERAGE(train!$G$2:$G$4251),K1972&gt;AVERAGE(train!$K$2:$K$4251)),"High Day &amp; Eve",IF(AND(G1972&gt;AVERAGE(train!$G$2:$G$4251),K1972&lt;=AVERAGE(train!$K$2:$K$4251)),"High Day Only",IF(AND(G1972&lt;=AVERAGE(train!$G$2:$G$4251),K1972&gt;AVERAGE(train!$K$2:$K$4251)),"High Eve Only","Low Usage")))</f>
        <v>High Day Only</v>
      </c>
    </row>
    <row r="1973" spans="1:26">
      <c r="A1973" t="s">
        <v>29</v>
      </c>
      <c r="B1973">
        <v>83</v>
      </c>
      <c r="C1973" t="s">
        <v>21</v>
      </c>
      <c r="D1973" t="s">
        <v>22</v>
      </c>
      <c r="E1973" t="s">
        <v>23</v>
      </c>
      <c r="F1973">
        <v>30</v>
      </c>
      <c r="G1973">
        <v>272.5</v>
      </c>
      <c r="H1973">
        <v>105</v>
      </c>
      <c r="I1973">
        <v>46.33</v>
      </c>
      <c r="J1973">
        <v>253</v>
      </c>
      <c r="K1973">
        <v>83</v>
      </c>
      <c r="L1973">
        <v>21.51</v>
      </c>
      <c r="M1973">
        <v>180.8</v>
      </c>
      <c r="N1973">
        <v>123</v>
      </c>
      <c r="O1973">
        <v>8.14</v>
      </c>
      <c r="P1973">
        <v>8.6999999999999993</v>
      </c>
      <c r="Q1973">
        <v>6</v>
      </c>
      <c r="R1973">
        <v>2.35</v>
      </c>
      <c r="S1973">
        <v>3</v>
      </c>
      <c r="T1973" t="s">
        <v>22</v>
      </c>
      <c r="U1973">
        <f t="shared" si="61"/>
        <v>0</v>
      </c>
      <c r="V1973">
        <f>IF(Table2[[#This Row],[international_plan]]="yes",1,0)</f>
        <v>0</v>
      </c>
      <c r="W1973">
        <f>IF(Table2[[#This Row],[voice_mail_plan]]="yes",1,0)</f>
        <v>1</v>
      </c>
      <c r="X1973" t="str">
        <f t="shared" si="60"/>
        <v>Medium</v>
      </c>
      <c r="Y1973" t="str">
        <f>IF(Table2[[#This Row],[total_intl_charge]] &gt; AVERAGE($R$2:$R$4245),"High","Low")</f>
        <v>Low</v>
      </c>
      <c r="Z1973" t="str">
        <f>IF(AND(G1973&gt;AVERAGE(train!$G$2:$G$4251),K1973&gt;AVERAGE(train!$K$2:$K$4251)),"High Day &amp; Eve",IF(AND(G1973&gt;AVERAGE(train!$G$2:$G$4251),K1973&lt;=AVERAGE(train!$K$2:$K$4251)),"High Day Only",IF(AND(G1973&lt;=AVERAGE(train!$G$2:$G$4251),K1973&gt;AVERAGE(train!$K$2:$K$4251)),"High Eve Only","Low Usage")))</f>
        <v>High Day Only</v>
      </c>
    </row>
    <row r="1974" spans="1:26">
      <c r="A1974" t="s">
        <v>75</v>
      </c>
      <c r="B1974">
        <v>110</v>
      </c>
      <c r="C1974" t="s">
        <v>21</v>
      </c>
      <c r="D1974" t="s">
        <v>22</v>
      </c>
      <c r="E1974" t="s">
        <v>22</v>
      </c>
      <c r="F1974">
        <v>0</v>
      </c>
      <c r="G1974">
        <v>135.1</v>
      </c>
      <c r="H1974">
        <v>109</v>
      </c>
      <c r="I1974">
        <v>22.97</v>
      </c>
      <c r="J1974">
        <v>205.2</v>
      </c>
      <c r="K1974">
        <v>99</v>
      </c>
      <c r="L1974">
        <v>17.440000000000001</v>
      </c>
      <c r="M1974">
        <v>166.3</v>
      </c>
      <c r="N1974">
        <v>119</v>
      </c>
      <c r="O1974">
        <v>7.48</v>
      </c>
      <c r="P1974">
        <v>11.7</v>
      </c>
      <c r="Q1974">
        <v>4</v>
      </c>
      <c r="R1974">
        <v>3.16</v>
      </c>
      <c r="S1974">
        <v>1</v>
      </c>
      <c r="T1974" t="s">
        <v>22</v>
      </c>
      <c r="U1974">
        <f t="shared" si="61"/>
        <v>0</v>
      </c>
      <c r="V1974">
        <f>IF(Table2[[#This Row],[international_plan]]="yes",1,0)</f>
        <v>0</v>
      </c>
      <c r="W1974">
        <f>IF(Table2[[#This Row],[voice_mail_plan]]="yes",1,0)</f>
        <v>0</v>
      </c>
      <c r="X1974" t="str">
        <f t="shared" si="60"/>
        <v>High</v>
      </c>
      <c r="Y1974" t="str">
        <f>IF(Table2[[#This Row],[total_intl_charge]] &gt; AVERAGE($R$2:$R$4245),"High","Low")</f>
        <v>High</v>
      </c>
      <c r="Z1974" t="str">
        <f>IF(AND(G1974&gt;AVERAGE(train!$G$2:$G$4251),K1974&gt;AVERAGE(train!$K$2:$K$4251)),"High Day &amp; Eve",IF(AND(G1974&gt;AVERAGE(train!$G$2:$G$4251),K1974&lt;=AVERAGE(train!$K$2:$K$4251)),"High Day Only",IF(AND(G1974&lt;=AVERAGE(train!$G$2:$G$4251),K1974&gt;AVERAGE(train!$K$2:$K$4251)),"High Eve Only","Low Usage")))</f>
        <v>Low Usage</v>
      </c>
    </row>
    <row r="1975" spans="1:26">
      <c r="A1975" t="s">
        <v>50</v>
      </c>
      <c r="B1975">
        <v>153</v>
      </c>
      <c r="C1975" t="s">
        <v>25</v>
      </c>
      <c r="D1975" t="s">
        <v>22</v>
      </c>
      <c r="E1975" t="s">
        <v>22</v>
      </c>
      <c r="F1975">
        <v>0</v>
      </c>
      <c r="G1975">
        <v>154.6</v>
      </c>
      <c r="H1975">
        <v>56</v>
      </c>
      <c r="I1975">
        <v>26.28</v>
      </c>
      <c r="J1975">
        <v>263</v>
      </c>
      <c r="K1975">
        <v>84</v>
      </c>
      <c r="L1975">
        <v>22.36</v>
      </c>
      <c r="M1975">
        <v>367.7</v>
      </c>
      <c r="N1975">
        <v>89</v>
      </c>
      <c r="O1975">
        <v>16.55</v>
      </c>
      <c r="P1975">
        <v>15.5</v>
      </c>
      <c r="Q1975">
        <v>2</v>
      </c>
      <c r="R1975">
        <v>4.1900000000000004</v>
      </c>
      <c r="S1975">
        <v>1</v>
      </c>
      <c r="T1975" t="s">
        <v>22</v>
      </c>
      <c r="U1975">
        <f t="shared" si="61"/>
        <v>0</v>
      </c>
      <c r="V1975">
        <f>IF(Table2[[#This Row],[international_plan]]="yes",1,0)</f>
        <v>0</v>
      </c>
      <c r="W1975">
        <f>IF(Table2[[#This Row],[voice_mail_plan]]="yes",1,0)</f>
        <v>0</v>
      </c>
      <c r="X1975" t="str">
        <f t="shared" si="60"/>
        <v>Very High</v>
      </c>
      <c r="Y1975" t="str">
        <f>IF(Table2[[#This Row],[total_intl_charge]] &gt; AVERAGE($R$2:$R$4245),"High","Low")</f>
        <v>High</v>
      </c>
      <c r="Z1975" t="str">
        <f>IF(AND(G1975&gt;AVERAGE(train!$G$2:$G$4251),K1975&gt;AVERAGE(train!$K$2:$K$4251)),"High Day &amp; Eve",IF(AND(G1975&gt;AVERAGE(train!$G$2:$G$4251),K1975&lt;=AVERAGE(train!$K$2:$K$4251)),"High Day Only",IF(AND(G1975&lt;=AVERAGE(train!$G$2:$G$4251),K1975&gt;AVERAGE(train!$K$2:$K$4251)),"High Eve Only","Low Usage")))</f>
        <v>Low Usage</v>
      </c>
    </row>
    <row r="1976" spans="1:26">
      <c r="A1976" t="s">
        <v>48</v>
      </c>
      <c r="B1976">
        <v>109</v>
      </c>
      <c r="C1976" t="s">
        <v>28</v>
      </c>
      <c r="D1976" t="s">
        <v>22</v>
      </c>
      <c r="E1976" t="s">
        <v>23</v>
      </c>
      <c r="F1976">
        <v>35</v>
      </c>
      <c r="G1976">
        <v>230.5</v>
      </c>
      <c r="H1976">
        <v>116</v>
      </c>
      <c r="I1976">
        <v>39.19</v>
      </c>
      <c r="J1976">
        <v>265.8</v>
      </c>
      <c r="K1976">
        <v>130</v>
      </c>
      <c r="L1976">
        <v>22.59</v>
      </c>
      <c r="M1976">
        <v>269.7</v>
      </c>
      <c r="N1976">
        <v>69</v>
      </c>
      <c r="O1976">
        <v>12.14</v>
      </c>
      <c r="P1976">
        <v>10.6</v>
      </c>
      <c r="Q1976">
        <v>6</v>
      </c>
      <c r="R1976">
        <v>2.86</v>
      </c>
      <c r="S1976">
        <v>5</v>
      </c>
      <c r="T1976" t="s">
        <v>22</v>
      </c>
      <c r="U1976">
        <f t="shared" si="61"/>
        <v>0</v>
      </c>
      <c r="V1976">
        <f>IF(Table2[[#This Row],[international_plan]]="yes",1,0)</f>
        <v>0</v>
      </c>
      <c r="W1976">
        <f>IF(Table2[[#This Row],[voice_mail_plan]]="yes",1,0)</f>
        <v>1</v>
      </c>
      <c r="X1976" t="str">
        <f t="shared" si="60"/>
        <v>High</v>
      </c>
      <c r="Y1976" t="str">
        <f>IF(Table2[[#This Row],[total_intl_charge]] &gt; AVERAGE($R$2:$R$4245),"High","Low")</f>
        <v>High</v>
      </c>
      <c r="Z1976" t="str">
        <f>IF(AND(G1976&gt;AVERAGE(train!$G$2:$G$4251),K1976&gt;AVERAGE(train!$K$2:$K$4251)),"High Day &amp; Eve",IF(AND(G1976&gt;AVERAGE(train!$G$2:$G$4251),K1976&lt;=AVERAGE(train!$K$2:$K$4251)),"High Day Only",IF(AND(G1976&lt;=AVERAGE(train!$G$2:$G$4251),K1976&gt;AVERAGE(train!$K$2:$K$4251)),"High Eve Only","Low Usage")))</f>
        <v>High Day &amp; Eve</v>
      </c>
    </row>
    <row r="1977" spans="1:26">
      <c r="A1977" t="s">
        <v>40</v>
      </c>
      <c r="B1977">
        <v>31</v>
      </c>
      <c r="C1977" t="s">
        <v>28</v>
      </c>
      <c r="D1977" t="s">
        <v>22</v>
      </c>
      <c r="E1977" t="s">
        <v>22</v>
      </c>
      <c r="F1977">
        <v>0</v>
      </c>
      <c r="G1977">
        <v>165.4</v>
      </c>
      <c r="H1977">
        <v>84</v>
      </c>
      <c r="I1977">
        <v>28.12</v>
      </c>
      <c r="J1977">
        <v>203.7</v>
      </c>
      <c r="K1977">
        <v>107</v>
      </c>
      <c r="L1977">
        <v>17.309999999999999</v>
      </c>
      <c r="M1977">
        <v>201.7</v>
      </c>
      <c r="N1977">
        <v>65</v>
      </c>
      <c r="O1977">
        <v>9.08</v>
      </c>
      <c r="P1977">
        <v>8.1999999999999993</v>
      </c>
      <c r="Q1977">
        <v>1</v>
      </c>
      <c r="R1977">
        <v>2.21</v>
      </c>
      <c r="S1977">
        <v>1</v>
      </c>
      <c r="T1977" t="s">
        <v>22</v>
      </c>
      <c r="U1977">
        <f t="shared" si="61"/>
        <v>0</v>
      </c>
      <c r="V1977">
        <f>IF(Table2[[#This Row],[international_plan]]="yes",1,0)</f>
        <v>0</v>
      </c>
      <c r="W1977">
        <f>IF(Table2[[#This Row],[voice_mail_plan]]="yes",1,0)</f>
        <v>0</v>
      </c>
      <c r="X1977" t="str">
        <f t="shared" si="60"/>
        <v>Low</v>
      </c>
      <c r="Y1977" t="str">
        <f>IF(Table2[[#This Row],[total_intl_charge]] &gt; AVERAGE($R$2:$R$4245),"High","Low")</f>
        <v>Low</v>
      </c>
      <c r="Z1977" t="str">
        <f>IF(AND(G1977&gt;AVERAGE(train!$G$2:$G$4251),K1977&gt;AVERAGE(train!$K$2:$K$4251)),"High Day &amp; Eve",IF(AND(G1977&gt;AVERAGE(train!$G$2:$G$4251),K1977&lt;=AVERAGE(train!$K$2:$K$4251)),"High Day Only",IF(AND(G1977&lt;=AVERAGE(train!$G$2:$G$4251),K1977&gt;AVERAGE(train!$K$2:$K$4251)),"High Eve Only","Low Usage")))</f>
        <v>High Eve Only</v>
      </c>
    </row>
    <row r="1978" spans="1:26">
      <c r="A1978" t="s">
        <v>30</v>
      </c>
      <c r="B1978">
        <v>124</v>
      </c>
      <c r="C1978" t="s">
        <v>28</v>
      </c>
      <c r="D1978" t="s">
        <v>22</v>
      </c>
      <c r="E1978" t="s">
        <v>22</v>
      </c>
      <c r="F1978">
        <v>0</v>
      </c>
      <c r="G1978">
        <v>143.30000000000001</v>
      </c>
      <c r="H1978">
        <v>120</v>
      </c>
      <c r="I1978">
        <v>24.36</v>
      </c>
      <c r="J1978">
        <v>230.7</v>
      </c>
      <c r="K1978">
        <v>111</v>
      </c>
      <c r="L1978">
        <v>19.61</v>
      </c>
      <c r="M1978">
        <v>214.3</v>
      </c>
      <c r="N1978">
        <v>91</v>
      </c>
      <c r="O1978">
        <v>9.64</v>
      </c>
      <c r="P1978">
        <v>7.8</v>
      </c>
      <c r="Q1978">
        <v>2</v>
      </c>
      <c r="R1978">
        <v>2.11</v>
      </c>
      <c r="S1978">
        <v>4</v>
      </c>
      <c r="T1978" t="s">
        <v>23</v>
      </c>
      <c r="U1978">
        <f t="shared" si="61"/>
        <v>1</v>
      </c>
      <c r="V1978">
        <f>IF(Table2[[#This Row],[international_plan]]="yes",1,0)</f>
        <v>0</v>
      </c>
      <c r="W1978">
        <f>IF(Table2[[#This Row],[voice_mail_plan]]="yes",1,0)</f>
        <v>0</v>
      </c>
      <c r="X1978" t="str">
        <f t="shared" si="60"/>
        <v>High</v>
      </c>
      <c r="Y1978" t="str">
        <f>IF(Table2[[#This Row],[total_intl_charge]] &gt; AVERAGE($R$2:$R$4245),"High","Low")</f>
        <v>Low</v>
      </c>
      <c r="Z1978" t="str">
        <f>IF(AND(G1978&gt;AVERAGE(train!$G$2:$G$4251),K1978&gt;AVERAGE(train!$K$2:$K$4251)),"High Day &amp; Eve",IF(AND(G1978&gt;AVERAGE(train!$G$2:$G$4251),K1978&lt;=AVERAGE(train!$K$2:$K$4251)),"High Day Only",IF(AND(G1978&lt;=AVERAGE(train!$G$2:$G$4251),K1978&gt;AVERAGE(train!$K$2:$K$4251)),"High Eve Only","Low Usage")))</f>
        <v>High Eve Only</v>
      </c>
    </row>
    <row r="1979" spans="1:26">
      <c r="A1979" t="s">
        <v>55</v>
      </c>
      <c r="B1979">
        <v>110</v>
      </c>
      <c r="C1979" t="s">
        <v>21</v>
      </c>
      <c r="D1979" t="s">
        <v>22</v>
      </c>
      <c r="E1979" t="s">
        <v>22</v>
      </c>
      <c r="F1979">
        <v>0</v>
      </c>
      <c r="G1979">
        <v>271.10000000000002</v>
      </c>
      <c r="H1979">
        <v>108</v>
      </c>
      <c r="I1979">
        <v>46.09</v>
      </c>
      <c r="J1979">
        <v>237</v>
      </c>
      <c r="K1979">
        <v>122</v>
      </c>
      <c r="L1979">
        <v>20.149999999999999</v>
      </c>
      <c r="M1979">
        <v>239.9</v>
      </c>
      <c r="N1979">
        <v>122</v>
      </c>
      <c r="O1979">
        <v>10.8</v>
      </c>
      <c r="P1979">
        <v>9.8000000000000007</v>
      </c>
      <c r="Q1979">
        <v>5</v>
      </c>
      <c r="R1979">
        <v>2.65</v>
      </c>
      <c r="S1979">
        <v>2</v>
      </c>
      <c r="T1979" t="s">
        <v>23</v>
      </c>
      <c r="U1979">
        <f t="shared" si="61"/>
        <v>1</v>
      </c>
      <c r="V1979">
        <f>IF(Table2[[#This Row],[international_plan]]="yes",1,0)</f>
        <v>0</v>
      </c>
      <c r="W1979">
        <f>IF(Table2[[#This Row],[voice_mail_plan]]="yes",1,0)</f>
        <v>0</v>
      </c>
      <c r="X1979" t="str">
        <f t="shared" si="60"/>
        <v>High</v>
      </c>
      <c r="Y1979" t="str">
        <f>IF(Table2[[#This Row],[total_intl_charge]] &gt; AVERAGE($R$2:$R$4245),"High","Low")</f>
        <v>Low</v>
      </c>
      <c r="Z1979" t="str">
        <f>IF(AND(G1979&gt;AVERAGE(train!$G$2:$G$4251),K1979&gt;AVERAGE(train!$K$2:$K$4251)),"High Day &amp; Eve",IF(AND(G1979&gt;AVERAGE(train!$G$2:$G$4251),K1979&lt;=AVERAGE(train!$K$2:$K$4251)),"High Day Only",IF(AND(G1979&lt;=AVERAGE(train!$G$2:$G$4251),K1979&gt;AVERAGE(train!$K$2:$K$4251)),"High Eve Only","Low Usage")))</f>
        <v>High Day &amp; Eve</v>
      </c>
    </row>
    <row r="1980" spans="1:26">
      <c r="A1980" t="s">
        <v>42</v>
      </c>
      <c r="B1980">
        <v>124</v>
      </c>
      <c r="C1980" t="s">
        <v>21</v>
      </c>
      <c r="D1980" t="s">
        <v>22</v>
      </c>
      <c r="E1980" t="s">
        <v>22</v>
      </c>
      <c r="F1980">
        <v>0</v>
      </c>
      <c r="G1980">
        <v>253.5</v>
      </c>
      <c r="H1980">
        <v>104</v>
      </c>
      <c r="I1980">
        <v>43.1</v>
      </c>
      <c r="J1980">
        <v>117.9</v>
      </c>
      <c r="K1980">
        <v>123</v>
      </c>
      <c r="L1980">
        <v>10.02</v>
      </c>
      <c r="M1980">
        <v>248.5</v>
      </c>
      <c r="N1980">
        <v>104</v>
      </c>
      <c r="O1980">
        <v>11.18</v>
      </c>
      <c r="P1980">
        <v>14</v>
      </c>
      <c r="Q1980">
        <v>2</v>
      </c>
      <c r="R1980">
        <v>3.78</v>
      </c>
      <c r="S1980">
        <v>0</v>
      </c>
      <c r="T1980" t="s">
        <v>22</v>
      </c>
      <c r="U1980">
        <f t="shared" si="61"/>
        <v>0</v>
      </c>
      <c r="V1980">
        <f>IF(Table2[[#This Row],[international_plan]]="yes",1,0)</f>
        <v>0</v>
      </c>
      <c r="W1980">
        <f>IF(Table2[[#This Row],[voice_mail_plan]]="yes",1,0)</f>
        <v>0</v>
      </c>
      <c r="X1980" t="str">
        <f t="shared" si="60"/>
        <v>High</v>
      </c>
      <c r="Y1980" t="str">
        <f>IF(Table2[[#This Row],[total_intl_charge]] &gt; AVERAGE($R$2:$R$4245),"High","Low")</f>
        <v>High</v>
      </c>
      <c r="Z1980" t="str">
        <f>IF(AND(G1980&gt;AVERAGE(train!$G$2:$G$4251),K1980&gt;AVERAGE(train!$K$2:$K$4251)),"High Day &amp; Eve",IF(AND(G1980&gt;AVERAGE(train!$G$2:$G$4251),K1980&lt;=AVERAGE(train!$K$2:$K$4251)),"High Day Only",IF(AND(G1980&lt;=AVERAGE(train!$G$2:$G$4251),K1980&gt;AVERAGE(train!$K$2:$K$4251)),"High Eve Only","Low Usage")))</f>
        <v>High Day &amp; Eve</v>
      </c>
    </row>
    <row r="1981" spans="1:26">
      <c r="A1981" t="s">
        <v>36</v>
      </c>
      <c r="B1981">
        <v>82</v>
      </c>
      <c r="C1981" t="s">
        <v>21</v>
      </c>
      <c r="D1981" t="s">
        <v>22</v>
      </c>
      <c r="E1981" t="s">
        <v>22</v>
      </c>
      <c r="F1981">
        <v>0</v>
      </c>
      <c r="G1981">
        <v>167.1</v>
      </c>
      <c r="H1981">
        <v>77</v>
      </c>
      <c r="I1981">
        <v>28.41</v>
      </c>
      <c r="J1981">
        <v>131.80000000000001</v>
      </c>
      <c r="K1981">
        <v>79</v>
      </c>
      <c r="L1981">
        <v>11.2</v>
      </c>
      <c r="M1981">
        <v>187.4</v>
      </c>
      <c r="N1981">
        <v>98</v>
      </c>
      <c r="O1981">
        <v>8.43</v>
      </c>
      <c r="P1981">
        <v>9.4</v>
      </c>
      <c r="Q1981">
        <v>1</v>
      </c>
      <c r="R1981">
        <v>2.54</v>
      </c>
      <c r="S1981">
        <v>6</v>
      </c>
      <c r="T1981" t="s">
        <v>23</v>
      </c>
      <c r="U1981">
        <f t="shared" si="61"/>
        <v>1</v>
      </c>
      <c r="V1981">
        <f>IF(Table2[[#This Row],[international_plan]]="yes",1,0)</f>
        <v>0</v>
      </c>
      <c r="W1981">
        <f>IF(Table2[[#This Row],[voice_mail_plan]]="yes",1,0)</f>
        <v>0</v>
      </c>
      <c r="X1981" t="str">
        <f t="shared" si="60"/>
        <v>Medium</v>
      </c>
      <c r="Y1981" t="str">
        <f>IF(Table2[[#This Row],[total_intl_charge]] &gt; AVERAGE($R$2:$R$4245),"High","Low")</f>
        <v>Low</v>
      </c>
      <c r="Z1981" t="str">
        <f>IF(AND(G1981&gt;AVERAGE(train!$G$2:$G$4251),K1981&gt;AVERAGE(train!$K$2:$K$4251)),"High Day &amp; Eve",IF(AND(G1981&gt;AVERAGE(train!$G$2:$G$4251),K1981&lt;=AVERAGE(train!$K$2:$K$4251)),"High Day Only",IF(AND(G1981&lt;=AVERAGE(train!$G$2:$G$4251),K1981&gt;AVERAGE(train!$K$2:$K$4251)),"High Eve Only","Low Usage")))</f>
        <v>Low Usage</v>
      </c>
    </row>
    <row r="1982" spans="1:26">
      <c r="A1982" t="s">
        <v>32</v>
      </c>
      <c r="B1982">
        <v>69</v>
      </c>
      <c r="C1982" t="s">
        <v>28</v>
      </c>
      <c r="D1982" t="s">
        <v>22</v>
      </c>
      <c r="E1982" t="s">
        <v>22</v>
      </c>
      <c r="F1982">
        <v>0</v>
      </c>
      <c r="G1982">
        <v>135.4</v>
      </c>
      <c r="H1982">
        <v>101</v>
      </c>
      <c r="I1982">
        <v>23.02</v>
      </c>
      <c r="J1982">
        <v>238.1</v>
      </c>
      <c r="K1982">
        <v>124</v>
      </c>
      <c r="L1982">
        <v>20.239999999999998</v>
      </c>
      <c r="M1982">
        <v>195.6</v>
      </c>
      <c r="N1982">
        <v>102</v>
      </c>
      <c r="O1982">
        <v>8.8000000000000007</v>
      </c>
      <c r="P1982">
        <v>10.6</v>
      </c>
      <c r="Q1982">
        <v>2</v>
      </c>
      <c r="R1982">
        <v>2.86</v>
      </c>
      <c r="S1982">
        <v>1</v>
      </c>
      <c r="T1982" t="s">
        <v>22</v>
      </c>
      <c r="U1982">
        <f t="shared" si="61"/>
        <v>0</v>
      </c>
      <c r="V1982">
        <f>IF(Table2[[#This Row],[international_plan]]="yes",1,0)</f>
        <v>0</v>
      </c>
      <c r="W1982">
        <f>IF(Table2[[#This Row],[voice_mail_plan]]="yes",1,0)</f>
        <v>0</v>
      </c>
      <c r="X1982" t="str">
        <f t="shared" si="60"/>
        <v>Low</v>
      </c>
      <c r="Y1982" t="str">
        <f>IF(Table2[[#This Row],[total_intl_charge]] &gt; AVERAGE($R$2:$R$4245),"High","Low")</f>
        <v>High</v>
      </c>
      <c r="Z1982" t="str">
        <f>IF(AND(G1982&gt;AVERAGE(train!$G$2:$G$4251),K1982&gt;AVERAGE(train!$K$2:$K$4251)),"High Day &amp; Eve",IF(AND(G1982&gt;AVERAGE(train!$G$2:$G$4251),K1982&lt;=AVERAGE(train!$K$2:$K$4251)),"High Day Only",IF(AND(G1982&lt;=AVERAGE(train!$G$2:$G$4251),K1982&gt;AVERAGE(train!$K$2:$K$4251)),"High Eve Only","Low Usage")))</f>
        <v>High Eve Only</v>
      </c>
    </row>
    <row r="1983" spans="1:26">
      <c r="A1983" t="s">
        <v>40</v>
      </c>
      <c r="B1983">
        <v>103</v>
      </c>
      <c r="C1983" t="s">
        <v>21</v>
      </c>
      <c r="D1983" t="s">
        <v>22</v>
      </c>
      <c r="E1983" t="s">
        <v>22</v>
      </c>
      <c r="F1983">
        <v>0</v>
      </c>
      <c r="G1983">
        <v>158.69999999999999</v>
      </c>
      <c r="H1983">
        <v>90</v>
      </c>
      <c r="I1983">
        <v>26.98</v>
      </c>
      <c r="J1983">
        <v>198.4</v>
      </c>
      <c r="K1983">
        <v>117</v>
      </c>
      <c r="L1983">
        <v>16.86</v>
      </c>
      <c r="M1983">
        <v>181.1</v>
      </c>
      <c r="N1983">
        <v>76</v>
      </c>
      <c r="O1983">
        <v>8.15</v>
      </c>
      <c r="P1983">
        <v>10.5</v>
      </c>
      <c r="Q1983">
        <v>4</v>
      </c>
      <c r="R1983">
        <v>2.84</v>
      </c>
      <c r="S1983">
        <v>1</v>
      </c>
      <c r="T1983" t="s">
        <v>22</v>
      </c>
      <c r="U1983">
        <f t="shared" si="61"/>
        <v>0</v>
      </c>
      <c r="V1983">
        <f>IF(Table2[[#This Row],[international_plan]]="yes",1,0)</f>
        <v>0</v>
      </c>
      <c r="W1983">
        <f>IF(Table2[[#This Row],[voice_mail_plan]]="yes",1,0)</f>
        <v>0</v>
      </c>
      <c r="X1983" t="str">
        <f t="shared" si="60"/>
        <v>High</v>
      </c>
      <c r="Y1983" t="str">
        <f>IF(Table2[[#This Row],[total_intl_charge]] &gt; AVERAGE($R$2:$R$4245),"High","Low")</f>
        <v>High</v>
      </c>
      <c r="Z1983" t="str">
        <f>IF(AND(G1983&gt;AVERAGE(train!$G$2:$G$4251),K1983&gt;AVERAGE(train!$K$2:$K$4251)),"High Day &amp; Eve",IF(AND(G1983&gt;AVERAGE(train!$G$2:$G$4251),K1983&lt;=AVERAGE(train!$K$2:$K$4251)),"High Day Only",IF(AND(G1983&lt;=AVERAGE(train!$G$2:$G$4251),K1983&gt;AVERAGE(train!$K$2:$K$4251)),"High Eve Only","Low Usage")))</f>
        <v>High Eve Only</v>
      </c>
    </row>
    <row r="1984" spans="1:26">
      <c r="A1984" t="s">
        <v>61</v>
      </c>
      <c r="B1984">
        <v>16</v>
      </c>
      <c r="C1984" t="s">
        <v>28</v>
      </c>
      <c r="D1984" t="s">
        <v>22</v>
      </c>
      <c r="E1984" t="s">
        <v>22</v>
      </c>
      <c r="F1984">
        <v>0</v>
      </c>
      <c r="G1984">
        <v>144.80000000000001</v>
      </c>
      <c r="H1984">
        <v>84</v>
      </c>
      <c r="I1984">
        <v>24.62</v>
      </c>
      <c r="J1984">
        <v>164.9</v>
      </c>
      <c r="K1984">
        <v>141</v>
      </c>
      <c r="L1984">
        <v>14.02</v>
      </c>
      <c r="M1984">
        <v>231.5</v>
      </c>
      <c r="N1984">
        <v>75</v>
      </c>
      <c r="O1984">
        <v>10.42</v>
      </c>
      <c r="P1984">
        <v>8.1999999999999993</v>
      </c>
      <c r="Q1984">
        <v>4</v>
      </c>
      <c r="R1984">
        <v>2.21</v>
      </c>
      <c r="S1984">
        <v>2</v>
      </c>
      <c r="T1984" t="s">
        <v>22</v>
      </c>
      <c r="U1984">
        <f t="shared" si="61"/>
        <v>0</v>
      </c>
      <c r="V1984">
        <f>IF(Table2[[#This Row],[international_plan]]="yes",1,0)</f>
        <v>0</v>
      </c>
      <c r="W1984">
        <f>IF(Table2[[#This Row],[voice_mail_plan]]="yes",1,0)</f>
        <v>0</v>
      </c>
      <c r="X1984" t="str">
        <f t="shared" si="60"/>
        <v>Low</v>
      </c>
      <c r="Y1984" t="str">
        <f>IF(Table2[[#This Row],[total_intl_charge]] &gt; AVERAGE($R$2:$R$4245),"High","Low")</f>
        <v>Low</v>
      </c>
      <c r="Z1984" t="str">
        <f>IF(AND(G1984&gt;AVERAGE(train!$G$2:$G$4251),K1984&gt;AVERAGE(train!$K$2:$K$4251)),"High Day &amp; Eve",IF(AND(G1984&gt;AVERAGE(train!$G$2:$G$4251),K1984&lt;=AVERAGE(train!$K$2:$K$4251)),"High Day Only",IF(AND(G1984&lt;=AVERAGE(train!$G$2:$G$4251),K1984&gt;AVERAGE(train!$K$2:$K$4251)),"High Eve Only","Low Usage")))</f>
        <v>High Eve Only</v>
      </c>
    </row>
    <row r="1985" spans="1:26">
      <c r="A1985" t="s">
        <v>68</v>
      </c>
      <c r="B1985">
        <v>119</v>
      </c>
      <c r="C1985" t="s">
        <v>21</v>
      </c>
      <c r="D1985" t="s">
        <v>22</v>
      </c>
      <c r="E1985" t="s">
        <v>22</v>
      </c>
      <c r="F1985">
        <v>0</v>
      </c>
      <c r="G1985">
        <v>98.8</v>
      </c>
      <c r="H1985">
        <v>97</v>
      </c>
      <c r="I1985">
        <v>16.8</v>
      </c>
      <c r="J1985">
        <v>146.9</v>
      </c>
      <c r="K1985">
        <v>68</v>
      </c>
      <c r="L1985">
        <v>12.49</v>
      </c>
      <c r="M1985">
        <v>190.7</v>
      </c>
      <c r="N1985">
        <v>105</v>
      </c>
      <c r="O1985">
        <v>8.58</v>
      </c>
      <c r="P1985">
        <v>10</v>
      </c>
      <c r="Q1985">
        <v>4</v>
      </c>
      <c r="R1985">
        <v>2.7</v>
      </c>
      <c r="S1985">
        <v>3</v>
      </c>
      <c r="T1985" t="s">
        <v>22</v>
      </c>
      <c r="U1985">
        <f t="shared" si="61"/>
        <v>0</v>
      </c>
      <c r="V1985">
        <f>IF(Table2[[#This Row],[international_plan]]="yes",1,0)</f>
        <v>0</v>
      </c>
      <c r="W1985">
        <f>IF(Table2[[#This Row],[voice_mail_plan]]="yes",1,0)</f>
        <v>0</v>
      </c>
      <c r="X1985" t="str">
        <f t="shared" si="60"/>
        <v>High</v>
      </c>
      <c r="Y1985" t="str">
        <f>IF(Table2[[#This Row],[total_intl_charge]] &gt; AVERAGE($R$2:$R$4245),"High","Low")</f>
        <v>Low</v>
      </c>
      <c r="Z1985" t="str">
        <f>IF(AND(G1985&gt;AVERAGE(train!$G$2:$G$4251),K1985&gt;AVERAGE(train!$K$2:$K$4251)),"High Day &amp; Eve",IF(AND(G1985&gt;AVERAGE(train!$G$2:$G$4251),K1985&lt;=AVERAGE(train!$K$2:$K$4251)),"High Day Only",IF(AND(G1985&lt;=AVERAGE(train!$G$2:$G$4251),K1985&gt;AVERAGE(train!$K$2:$K$4251)),"High Eve Only","Low Usage")))</f>
        <v>Low Usage</v>
      </c>
    </row>
    <row r="1986" spans="1:26">
      <c r="A1986" t="s">
        <v>60</v>
      </c>
      <c r="B1986">
        <v>124</v>
      </c>
      <c r="C1986" t="s">
        <v>28</v>
      </c>
      <c r="D1986" t="s">
        <v>23</v>
      </c>
      <c r="E1986" t="s">
        <v>22</v>
      </c>
      <c r="F1986">
        <v>0</v>
      </c>
      <c r="G1986">
        <v>157.80000000000001</v>
      </c>
      <c r="H1986">
        <v>71</v>
      </c>
      <c r="I1986">
        <v>26.83</v>
      </c>
      <c r="J1986">
        <v>203.2</v>
      </c>
      <c r="K1986">
        <v>114</v>
      </c>
      <c r="L1986">
        <v>17.27</v>
      </c>
      <c r="M1986">
        <v>168.7</v>
      </c>
      <c r="N1986">
        <v>82</v>
      </c>
      <c r="O1986">
        <v>7.59</v>
      </c>
      <c r="P1986">
        <v>10</v>
      </c>
      <c r="Q1986">
        <v>2</v>
      </c>
      <c r="R1986">
        <v>2.7</v>
      </c>
      <c r="S1986">
        <v>3</v>
      </c>
      <c r="T1986" t="s">
        <v>23</v>
      </c>
      <c r="U1986">
        <f t="shared" si="61"/>
        <v>1</v>
      </c>
      <c r="V1986">
        <f>IF(Table2[[#This Row],[international_plan]]="yes",1,0)</f>
        <v>1</v>
      </c>
      <c r="W1986">
        <f>IF(Table2[[#This Row],[voice_mail_plan]]="yes",1,0)</f>
        <v>0</v>
      </c>
      <c r="X1986" t="str">
        <f t="shared" ref="X1986:X2049" si="62">IF(B1986&lt;=$AC$3,"Low",IF(B1986&lt;=$AC$4,"Medium",IF(B1986&lt;=$AC$5,"High",IF(B1986&gt;=$AC$5,"Very High"))))</f>
        <v>High</v>
      </c>
      <c r="Y1986" t="str">
        <f>IF(Table2[[#This Row],[total_intl_charge]] &gt; AVERAGE($R$2:$R$4245),"High","Low")</f>
        <v>Low</v>
      </c>
      <c r="Z1986" t="str">
        <f>IF(AND(G1986&gt;AVERAGE(train!$G$2:$G$4251),K1986&gt;AVERAGE(train!$K$2:$K$4251)),"High Day &amp; Eve",IF(AND(G1986&gt;AVERAGE(train!$G$2:$G$4251),K1986&lt;=AVERAGE(train!$K$2:$K$4251)),"High Day Only",IF(AND(G1986&lt;=AVERAGE(train!$G$2:$G$4251),K1986&gt;AVERAGE(train!$K$2:$K$4251)),"High Eve Only","Low Usage")))</f>
        <v>High Eve Only</v>
      </c>
    </row>
    <row r="1987" spans="1:26">
      <c r="A1987" t="s">
        <v>36</v>
      </c>
      <c r="B1987">
        <v>122</v>
      </c>
      <c r="C1987" t="s">
        <v>21</v>
      </c>
      <c r="D1987" t="s">
        <v>22</v>
      </c>
      <c r="E1987" t="s">
        <v>23</v>
      </c>
      <c r="F1987">
        <v>37</v>
      </c>
      <c r="G1987">
        <v>163</v>
      </c>
      <c r="H1987">
        <v>107</v>
      </c>
      <c r="I1987">
        <v>27.71</v>
      </c>
      <c r="J1987">
        <v>312.8</v>
      </c>
      <c r="K1987">
        <v>118</v>
      </c>
      <c r="L1987">
        <v>26.59</v>
      </c>
      <c r="M1987">
        <v>200</v>
      </c>
      <c r="N1987">
        <v>85</v>
      </c>
      <c r="O1987">
        <v>9</v>
      </c>
      <c r="P1987">
        <v>11.6</v>
      </c>
      <c r="Q1987">
        <v>5</v>
      </c>
      <c r="R1987">
        <v>3.13</v>
      </c>
      <c r="S1987">
        <v>1</v>
      </c>
      <c r="T1987" t="s">
        <v>22</v>
      </c>
      <c r="U1987">
        <f t="shared" ref="U1987:U2050" si="63">IF(T1987="yes",1,0)</f>
        <v>0</v>
      </c>
      <c r="V1987">
        <f>IF(Table2[[#This Row],[international_plan]]="yes",1,0)</f>
        <v>0</v>
      </c>
      <c r="W1987">
        <f>IF(Table2[[#This Row],[voice_mail_plan]]="yes",1,0)</f>
        <v>1</v>
      </c>
      <c r="X1987" t="str">
        <f t="shared" si="62"/>
        <v>High</v>
      </c>
      <c r="Y1987" t="str">
        <f>IF(Table2[[#This Row],[total_intl_charge]] &gt; AVERAGE($R$2:$R$4245),"High","Low")</f>
        <v>High</v>
      </c>
      <c r="Z1987" t="str">
        <f>IF(AND(G1987&gt;AVERAGE(train!$G$2:$G$4251),K1987&gt;AVERAGE(train!$K$2:$K$4251)),"High Day &amp; Eve",IF(AND(G1987&gt;AVERAGE(train!$G$2:$G$4251),K1987&lt;=AVERAGE(train!$K$2:$K$4251)),"High Day Only",IF(AND(G1987&lt;=AVERAGE(train!$G$2:$G$4251),K1987&gt;AVERAGE(train!$K$2:$K$4251)),"High Eve Only","Low Usage")))</f>
        <v>High Eve Only</v>
      </c>
    </row>
    <row r="1988" spans="1:26">
      <c r="A1988" t="s">
        <v>49</v>
      </c>
      <c r="B1988">
        <v>139</v>
      </c>
      <c r="C1988" t="s">
        <v>21</v>
      </c>
      <c r="D1988" t="s">
        <v>22</v>
      </c>
      <c r="E1988" t="s">
        <v>22</v>
      </c>
      <c r="F1988">
        <v>0</v>
      </c>
      <c r="G1988">
        <v>181.6</v>
      </c>
      <c r="H1988">
        <v>119</v>
      </c>
      <c r="I1988">
        <v>30.87</v>
      </c>
      <c r="J1988">
        <v>335.7</v>
      </c>
      <c r="K1988">
        <v>118</v>
      </c>
      <c r="L1988">
        <v>28.53</v>
      </c>
      <c r="M1988">
        <v>149.80000000000001</v>
      </c>
      <c r="N1988">
        <v>64</v>
      </c>
      <c r="O1988">
        <v>6.74</v>
      </c>
      <c r="P1988">
        <v>8.3000000000000007</v>
      </c>
      <c r="Q1988">
        <v>6</v>
      </c>
      <c r="R1988">
        <v>2.2400000000000002</v>
      </c>
      <c r="S1988">
        <v>4</v>
      </c>
      <c r="T1988" t="s">
        <v>22</v>
      </c>
      <c r="U1988">
        <f t="shared" si="63"/>
        <v>0</v>
      </c>
      <c r="V1988">
        <f>IF(Table2[[#This Row],[international_plan]]="yes",1,0)</f>
        <v>0</v>
      </c>
      <c r="W1988">
        <f>IF(Table2[[#This Row],[voice_mail_plan]]="yes",1,0)</f>
        <v>0</v>
      </c>
      <c r="X1988" t="str">
        <f t="shared" si="62"/>
        <v>Very High</v>
      </c>
      <c r="Y1988" t="str">
        <f>IF(Table2[[#This Row],[total_intl_charge]] &gt; AVERAGE($R$2:$R$4245),"High","Low")</f>
        <v>Low</v>
      </c>
      <c r="Z1988" t="str">
        <f>IF(AND(G1988&gt;AVERAGE(train!$G$2:$G$4251),K1988&gt;AVERAGE(train!$K$2:$K$4251)),"High Day &amp; Eve",IF(AND(G1988&gt;AVERAGE(train!$G$2:$G$4251),K1988&lt;=AVERAGE(train!$K$2:$K$4251)),"High Day Only",IF(AND(G1988&lt;=AVERAGE(train!$G$2:$G$4251),K1988&gt;AVERAGE(train!$K$2:$K$4251)),"High Eve Only","Low Usage")))</f>
        <v>High Day &amp; Eve</v>
      </c>
    </row>
    <row r="1989" spans="1:26">
      <c r="A1989" t="s">
        <v>70</v>
      </c>
      <c r="B1989">
        <v>67</v>
      </c>
      <c r="C1989" t="s">
        <v>28</v>
      </c>
      <c r="D1989" t="s">
        <v>22</v>
      </c>
      <c r="E1989" t="s">
        <v>22</v>
      </c>
      <c r="F1989">
        <v>0</v>
      </c>
      <c r="G1989">
        <v>129</v>
      </c>
      <c r="H1989">
        <v>78</v>
      </c>
      <c r="I1989">
        <v>21.93</v>
      </c>
      <c r="J1989">
        <v>188</v>
      </c>
      <c r="K1989">
        <v>116</v>
      </c>
      <c r="L1989">
        <v>15.98</v>
      </c>
      <c r="M1989">
        <v>235</v>
      </c>
      <c r="N1989">
        <v>102</v>
      </c>
      <c r="O1989">
        <v>10.58</v>
      </c>
      <c r="P1989">
        <v>11.2</v>
      </c>
      <c r="Q1989">
        <v>3</v>
      </c>
      <c r="R1989">
        <v>3.02</v>
      </c>
      <c r="S1989">
        <v>2</v>
      </c>
      <c r="T1989" t="s">
        <v>22</v>
      </c>
      <c r="U1989">
        <f t="shared" si="63"/>
        <v>0</v>
      </c>
      <c r="V1989">
        <f>IF(Table2[[#This Row],[international_plan]]="yes",1,0)</f>
        <v>0</v>
      </c>
      <c r="W1989">
        <f>IF(Table2[[#This Row],[voice_mail_plan]]="yes",1,0)</f>
        <v>0</v>
      </c>
      <c r="X1989" t="str">
        <f t="shared" si="62"/>
        <v>Low</v>
      </c>
      <c r="Y1989" t="str">
        <f>IF(Table2[[#This Row],[total_intl_charge]] &gt; AVERAGE($R$2:$R$4245),"High","Low")</f>
        <v>High</v>
      </c>
      <c r="Z1989" t="str">
        <f>IF(AND(G1989&gt;AVERAGE(train!$G$2:$G$4251),K1989&gt;AVERAGE(train!$K$2:$K$4251)),"High Day &amp; Eve",IF(AND(G1989&gt;AVERAGE(train!$G$2:$G$4251),K1989&lt;=AVERAGE(train!$K$2:$K$4251)),"High Day Only",IF(AND(G1989&lt;=AVERAGE(train!$G$2:$G$4251),K1989&gt;AVERAGE(train!$K$2:$K$4251)),"High Eve Only","Low Usage")))</f>
        <v>High Eve Only</v>
      </c>
    </row>
    <row r="1990" spans="1:26">
      <c r="A1990" t="s">
        <v>31</v>
      </c>
      <c r="B1990">
        <v>84</v>
      </c>
      <c r="C1990" t="s">
        <v>25</v>
      </c>
      <c r="D1990" t="s">
        <v>22</v>
      </c>
      <c r="E1990" t="s">
        <v>22</v>
      </c>
      <c r="F1990">
        <v>0</v>
      </c>
      <c r="G1990">
        <v>86</v>
      </c>
      <c r="H1990">
        <v>83</v>
      </c>
      <c r="I1990">
        <v>14.62</v>
      </c>
      <c r="J1990">
        <v>260.7</v>
      </c>
      <c r="K1990">
        <v>86</v>
      </c>
      <c r="L1990">
        <v>22.16</v>
      </c>
      <c r="M1990">
        <v>98.6</v>
      </c>
      <c r="N1990">
        <v>109</v>
      </c>
      <c r="O1990">
        <v>4.4400000000000004</v>
      </c>
      <c r="P1990">
        <v>8.9</v>
      </c>
      <c r="Q1990">
        <v>4</v>
      </c>
      <c r="R1990">
        <v>2.4</v>
      </c>
      <c r="S1990">
        <v>1</v>
      </c>
      <c r="T1990" t="s">
        <v>22</v>
      </c>
      <c r="U1990">
        <f t="shared" si="63"/>
        <v>0</v>
      </c>
      <c r="V1990">
        <f>IF(Table2[[#This Row],[international_plan]]="yes",1,0)</f>
        <v>0</v>
      </c>
      <c r="W1990">
        <f>IF(Table2[[#This Row],[voice_mail_plan]]="yes",1,0)</f>
        <v>0</v>
      </c>
      <c r="X1990" t="str">
        <f t="shared" si="62"/>
        <v>Medium</v>
      </c>
      <c r="Y1990" t="str">
        <f>IF(Table2[[#This Row],[total_intl_charge]] &gt; AVERAGE($R$2:$R$4245),"High","Low")</f>
        <v>Low</v>
      </c>
      <c r="Z1990" t="str">
        <f>IF(AND(G1990&gt;AVERAGE(train!$G$2:$G$4251),K1990&gt;AVERAGE(train!$K$2:$K$4251)),"High Day &amp; Eve",IF(AND(G1990&gt;AVERAGE(train!$G$2:$G$4251),K1990&lt;=AVERAGE(train!$K$2:$K$4251)),"High Day Only",IF(AND(G1990&lt;=AVERAGE(train!$G$2:$G$4251),K1990&gt;AVERAGE(train!$K$2:$K$4251)),"High Eve Only","Low Usage")))</f>
        <v>Low Usage</v>
      </c>
    </row>
    <row r="1991" spans="1:26">
      <c r="A1991" t="s">
        <v>37</v>
      </c>
      <c r="B1991">
        <v>101</v>
      </c>
      <c r="C1991" t="s">
        <v>28</v>
      </c>
      <c r="D1991" t="s">
        <v>22</v>
      </c>
      <c r="E1991" t="s">
        <v>23</v>
      </c>
      <c r="F1991">
        <v>17</v>
      </c>
      <c r="G1991">
        <v>193.9</v>
      </c>
      <c r="H1991">
        <v>71</v>
      </c>
      <c r="I1991">
        <v>32.96</v>
      </c>
      <c r="J1991">
        <v>189.8</v>
      </c>
      <c r="K1991">
        <v>81</v>
      </c>
      <c r="L1991">
        <v>16.13</v>
      </c>
      <c r="M1991">
        <v>196.3</v>
      </c>
      <c r="N1991">
        <v>97</v>
      </c>
      <c r="O1991">
        <v>8.83</v>
      </c>
      <c r="P1991">
        <v>12.6</v>
      </c>
      <c r="Q1991">
        <v>7</v>
      </c>
      <c r="R1991">
        <v>3.4</v>
      </c>
      <c r="S1991">
        <v>0</v>
      </c>
      <c r="T1991" t="s">
        <v>22</v>
      </c>
      <c r="U1991">
        <f t="shared" si="63"/>
        <v>0</v>
      </c>
      <c r="V1991">
        <f>IF(Table2[[#This Row],[international_plan]]="yes",1,0)</f>
        <v>0</v>
      </c>
      <c r="W1991">
        <f>IF(Table2[[#This Row],[voice_mail_plan]]="yes",1,0)</f>
        <v>1</v>
      </c>
      <c r="X1991" t="str">
        <f t="shared" si="62"/>
        <v>High</v>
      </c>
      <c r="Y1991" t="str">
        <f>IF(Table2[[#This Row],[total_intl_charge]] &gt; AVERAGE($R$2:$R$4245),"High","Low")</f>
        <v>High</v>
      </c>
      <c r="Z1991" t="str">
        <f>IF(AND(G1991&gt;AVERAGE(train!$G$2:$G$4251),K1991&gt;AVERAGE(train!$K$2:$K$4251)),"High Day &amp; Eve",IF(AND(G1991&gt;AVERAGE(train!$G$2:$G$4251),K1991&lt;=AVERAGE(train!$K$2:$K$4251)),"High Day Only",IF(AND(G1991&lt;=AVERAGE(train!$G$2:$G$4251),K1991&gt;AVERAGE(train!$K$2:$K$4251)),"High Eve Only","Low Usage")))</f>
        <v>High Day Only</v>
      </c>
    </row>
    <row r="1992" spans="1:26">
      <c r="A1992" t="s">
        <v>53</v>
      </c>
      <c r="B1992">
        <v>61</v>
      </c>
      <c r="C1992" t="s">
        <v>21</v>
      </c>
      <c r="D1992" t="s">
        <v>22</v>
      </c>
      <c r="E1992" t="s">
        <v>22</v>
      </c>
      <c r="F1992">
        <v>0</v>
      </c>
      <c r="G1992">
        <v>188.9</v>
      </c>
      <c r="H1992">
        <v>105</v>
      </c>
      <c r="I1992">
        <v>32.11</v>
      </c>
      <c r="J1992">
        <v>153.6</v>
      </c>
      <c r="K1992">
        <v>116</v>
      </c>
      <c r="L1992">
        <v>13.06</v>
      </c>
      <c r="M1992">
        <v>213.3</v>
      </c>
      <c r="N1992">
        <v>106</v>
      </c>
      <c r="O1992">
        <v>9.6</v>
      </c>
      <c r="P1992">
        <v>10.199999999999999</v>
      </c>
      <c r="Q1992">
        <v>2</v>
      </c>
      <c r="R1992">
        <v>2.75</v>
      </c>
      <c r="S1992">
        <v>2</v>
      </c>
      <c r="T1992" t="s">
        <v>22</v>
      </c>
      <c r="U1992">
        <f t="shared" si="63"/>
        <v>0</v>
      </c>
      <c r="V1992">
        <f>IF(Table2[[#This Row],[international_plan]]="yes",1,0)</f>
        <v>0</v>
      </c>
      <c r="W1992">
        <f>IF(Table2[[#This Row],[voice_mail_plan]]="yes",1,0)</f>
        <v>0</v>
      </c>
      <c r="X1992" t="str">
        <f t="shared" si="62"/>
        <v>Low</v>
      </c>
      <c r="Y1992" t="str">
        <f>IF(Table2[[#This Row],[total_intl_charge]] &gt; AVERAGE($R$2:$R$4245),"High","Low")</f>
        <v>Low</v>
      </c>
      <c r="Z1992" t="str">
        <f>IF(AND(G1992&gt;AVERAGE(train!$G$2:$G$4251),K1992&gt;AVERAGE(train!$K$2:$K$4251)),"High Day &amp; Eve",IF(AND(G1992&gt;AVERAGE(train!$G$2:$G$4251),K1992&lt;=AVERAGE(train!$K$2:$K$4251)),"High Day Only",IF(AND(G1992&lt;=AVERAGE(train!$G$2:$G$4251),K1992&gt;AVERAGE(train!$K$2:$K$4251)),"High Eve Only","Low Usage")))</f>
        <v>High Day &amp; Eve</v>
      </c>
    </row>
    <row r="1993" spans="1:26">
      <c r="A1993" t="s">
        <v>71</v>
      </c>
      <c r="B1993">
        <v>120</v>
      </c>
      <c r="C1993" t="s">
        <v>25</v>
      </c>
      <c r="D1993" t="s">
        <v>23</v>
      </c>
      <c r="E1993" t="s">
        <v>22</v>
      </c>
      <c r="F1993">
        <v>0</v>
      </c>
      <c r="G1993">
        <v>179.9</v>
      </c>
      <c r="H1993">
        <v>72</v>
      </c>
      <c r="I1993">
        <v>30.58</v>
      </c>
      <c r="J1993">
        <v>170</v>
      </c>
      <c r="K1993">
        <v>98</v>
      </c>
      <c r="L1993">
        <v>14.45</v>
      </c>
      <c r="M1993">
        <v>190.6</v>
      </c>
      <c r="N1993">
        <v>89</v>
      </c>
      <c r="O1993">
        <v>8.58</v>
      </c>
      <c r="P1993">
        <v>13.8</v>
      </c>
      <c r="Q1993">
        <v>2</v>
      </c>
      <c r="R1993">
        <v>3.73</v>
      </c>
      <c r="S1993">
        <v>1</v>
      </c>
      <c r="T1993" t="s">
        <v>23</v>
      </c>
      <c r="U1993">
        <f t="shared" si="63"/>
        <v>1</v>
      </c>
      <c r="V1993">
        <f>IF(Table2[[#This Row],[international_plan]]="yes",1,0)</f>
        <v>1</v>
      </c>
      <c r="W1993">
        <f>IF(Table2[[#This Row],[voice_mail_plan]]="yes",1,0)</f>
        <v>0</v>
      </c>
      <c r="X1993" t="str">
        <f t="shared" si="62"/>
        <v>High</v>
      </c>
      <c r="Y1993" t="str">
        <f>IF(Table2[[#This Row],[total_intl_charge]] &gt; AVERAGE($R$2:$R$4245),"High","Low")</f>
        <v>High</v>
      </c>
      <c r="Z1993" t="str">
        <f>IF(AND(G1993&gt;AVERAGE(train!$G$2:$G$4251),K1993&gt;AVERAGE(train!$K$2:$K$4251)),"High Day &amp; Eve",IF(AND(G1993&gt;AVERAGE(train!$G$2:$G$4251),K1993&lt;=AVERAGE(train!$K$2:$K$4251)),"High Day Only",IF(AND(G1993&lt;=AVERAGE(train!$G$2:$G$4251),K1993&gt;AVERAGE(train!$K$2:$K$4251)),"High Eve Only","Low Usage")))</f>
        <v>Low Usage</v>
      </c>
    </row>
    <row r="1994" spans="1:26">
      <c r="A1994" t="s">
        <v>56</v>
      </c>
      <c r="B1994">
        <v>95</v>
      </c>
      <c r="C1994" t="s">
        <v>21</v>
      </c>
      <c r="D1994" t="s">
        <v>22</v>
      </c>
      <c r="E1994" t="s">
        <v>22</v>
      </c>
      <c r="F1994">
        <v>0</v>
      </c>
      <c r="G1994">
        <v>183.4</v>
      </c>
      <c r="H1994">
        <v>98</v>
      </c>
      <c r="I1994">
        <v>31.18</v>
      </c>
      <c r="J1994">
        <v>281.3</v>
      </c>
      <c r="K1994">
        <v>95</v>
      </c>
      <c r="L1994">
        <v>23.91</v>
      </c>
      <c r="M1994">
        <v>105.2</v>
      </c>
      <c r="N1994">
        <v>113</v>
      </c>
      <c r="O1994">
        <v>4.7300000000000004</v>
      </c>
      <c r="P1994">
        <v>8.1999999999999993</v>
      </c>
      <c r="Q1994">
        <v>8</v>
      </c>
      <c r="R1994">
        <v>2.21</v>
      </c>
      <c r="S1994">
        <v>1</v>
      </c>
      <c r="T1994" t="s">
        <v>22</v>
      </c>
      <c r="U1994">
        <f t="shared" si="63"/>
        <v>0</v>
      </c>
      <c r="V1994">
        <f>IF(Table2[[#This Row],[international_plan]]="yes",1,0)</f>
        <v>0</v>
      </c>
      <c r="W1994">
        <f>IF(Table2[[#This Row],[voice_mail_plan]]="yes",1,0)</f>
        <v>0</v>
      </c>
      <c r="X1994" t="str">
        <f t="shared" si="62"/>
        <v>Medium</v>
      </c>
      <c r="Y1994" t="str">
        <f>IF(Table2[[#This Row],[total_intl_charge]] &gt; AVERAGE($R$2:$R$4245),"High","Low")</f>
        <v>Low</v>
      </c>
      <c r="Z1994" t="str">
        <f>IF(AND(G1994&gt;AVERAGE(train!$G$2:$G$4251),K1994&gt;AVERAGE(train!$K$2:$K$4251)),"High Day &amp; Eve",IF(AND(G1994&gt;AVERAGE(train!$G$2:$G$4251),K1994&lt;=AVERAGE(train!$K$2:$K$4251)),"High Day Only",IF(AND(G1994&lt;=AVERAGE(train!$G$2:$G$4251),K1994&gt;AVERAGE(train!$K$2:$K$4251)),"High Eve Only","Low Usage")))</f>
        <v>High Day Only</v>
      </c>
    </row>
    <row r="1995" spans="1:26">
      <c r="A1995" t="s">
        <v>40</v>
      </c>
      <c r="B1995">
        <v>98</v>
      </c>
      <c r="C1995" t="s">
        <v>25</v>
      </c>
      <c r="D1995" t="s">
        <v>22</v>
      </c>
      <c r="E1995" t="s">
        <v>22</v>
      </c>
      <c r="F1995">
        <v>0</v>
      </c>
      <c r="G1995">
        <v>288.10000000000002</v>
      </c>
      <c r="H1995">
        <v>101</v>
      </c>
      <c r="I1995">
        <v>48.98</v>
      </c>
      <c r="J1995">
        <v>137.9</v>
      </c>
      <c r="K1995">
        <v>93</v>
      </c>
      <c r="L1995">
        <v>11.72</v>
      </c>
      <c r="M1995">
        <v>206.5</v>
      </c>
      <c r="N1995">
        <v>88</v>
      </c>
      <c r="O1995">
        <v>9.2899999999999991</v>
      </c>
      <c r="P1995">
        <v>0</v>
      </c>
      <c r="Q1995">
        <v>0</v>
      </c>
      <c r="R1995">
        <v>0</v>
      </c>
      <c r="S1995">
        <v>0</v>
      </c>
      <c r="T1995" t="s">
        <v>22</v>
      </c>
      <c r="U1995">
        <f t="shared" si="63"/>
        <v>0</v>
      </c>
      <c r="V1995">
        <f>IF(Table2[[#This Row],[international_plan]]="yes",1,0)</f>
        <v>0</v>
      </c>
      <c r="W1995">
        <f>IF(Table2[[#This Row],[voice_mail_plan]]="yes",1,0)</f>
        <v>0</v>
      </c>
      <c r="X1995" t="str">
        <f t="shared" si="62"/>
        <v>Medium</v>
      </c>
      <c r="Y1995" t="str">
        <f>IF(Table2[[#This Row],[total_intl_charge]] &gt; AVERAGE($R$2:$R$4245),"High","Low")</f>
        <v>Low</v>
      </c>
      <c r="Z1995" t="str">
        <f>IF(AND(G1995&gt;AVERAGE(train!$G$2:$G$4251),K1995&gt;AVERAGE(train!$K$2:$K$4251)),"High Day &amp; Eve",IF(AND(G1995&gt;AVERAGE(train!$G$2:$G$4251),K1995&lt;=AVERAGE(train!$K$2:$K$4251)),"High Day Only",IF(AND(G1995&lt;=AVERAGE(train!$G$2:$G$4251),K1995&gt;AVERAGE(train!$K$2:$K$4251)),"High Eve Only","Low Usage")))</f>
        <v>High Day Only</v>
      </c>
    </row>
    <row r="1996" spans="1:26">
      <c r="A1996" t="s">
        <v>30</v>
      </c>
      <c r="B1996">
        <v>114</v>
      </c>
      <c r="C1996" t="s">
        <v>21</v>
      </c>
      <c r="D1996" t="s">
        <v>22</v>
      </c>
      <c r="E1996" t="s">
        <v>22</v>
      </c>
      <c r="F1996">
        <v>0</v>
      </c>
      <c r="G1996">
        <v>169.2</v>
      </c>
      <c r="H1996">
        <v>96</v>
      </c>
      <c r="I1996">
        <v>28.76</v>
      </c>
      <c r="J1996">
        <v>149.9</v>
      </c>
      <c r="K1996">
        <v>83</v>
      </c>
      <c r="L1996">
        <v>12.74</v>
      </c>
      <c r="M1996">
        <v>196.9</v>
      </c>
      <c r="N1996">
        <v>119</v>
      </c>
      <c r="O1996">
        <v>8.86</v>
      </c>
      <c r="P1996">
        <v>4.5999999999999996</v>
      </c>
      <c r="Q1996">
        <v>4</v>
      </c>
      <c r="R1996">
        <v>1.24</v>
      </c>
      <c r="S1996">
        <v>2</v>
      </c>
      <c r="T1996" t="s">
        <v>22</v>
      </c>
      <c r="U1996">
        <f t="shared" si="63"/>
        <v>0</v>
      </c>
      <c r="V1996">
        <f>IF(Table2[[#This Row],[international_plan]]="yes",1,0)</f>
        <v>0</v>
      </c>
      <c r="W1996">
        <f>IF(Table2[[#This Row],[voice_mail_plan]]="yes",1,0)</f>
        <v>0</v>
      </c>
      <c r="X1996" t="str">
        <f t="shared" si="62"/>
        <v>High</v>
      </c>
      <c r="Y1996" t="str">
        <f>IF(Table2[[#This Row],[total_intl_charge]] &gt; AVERAGE($R$2:$R$4245),"High","Low")</f>
        <v>Low</v>
      </c>
      <c r="Z1996" t="str">
        <f>IF(AND(G1996&gt;AVERAGE(train!$G$2:$G$4251),K1996&gt;AVERAGE(train!$K$2:$K$4251)),"High Day &amp; Eve",IF(AND(G1996&gt;AVERAGE(train!$G$2:$G$4251),K1996&lt;=AVERAGE(train!$K$2:$K$4251)),"High Day Only",IF(AND(G1996&lt;=AVERAGE(train!$G$2:$G$4251),K1996&gt;AVERAGE(train!$K$2:$K$4251)),"High Eve Only","Low Usage")))</f>
        <v>Low Usage</v>
      </c>
    </row>
    <row r="1997" spans="1:26">
      <c r="A1997" t="s">
        <v>72</v>
      </c>
      <c r="B1997">
        <v>68</v>
      </c>
      <c r="C1997" t="s">
        <v>21</v>
      </c>
      <c r="D1997" t="s">
        <v>23</v>
      </c>
      <c r="E1997" t="s">
        <v>23</v>
      </c>
      <c r="F1997">
        <v>29</v>
      </c>
      <c r="G1997">
        <v>195.5</v>
      </c>
      <c r="H1997">
        <v>113</v>
      </c>
      <c r="I1997">
        <v>33.24</v>
      </c>
      <c r="J1997">
        <v>171.6</v>
      </c>
      <c r="K1997">
        <v>96</v>
      </c>
      <c r="L1997">
        <v>14.59</v>
      </c>
      <c r="M1997">
        <v>204</v>
      </c>
      <c r="N1997">
        <v>85</v>
      </c>
      <c r="O1997">
        <v>9.18</v>
      </c>
      <c r="P1997">
        <v>13.5</v>
      </c>
      <c r="Q1997">
        <v>9</v>
      </c>
      <c r="R1997">
        <v>3.65</v>
      </c>
      <c r="S1997">
        <v>1</v>
      </c>
      <c r="T1997" t="s">
        <v>23</v>
      </c>
      <c r="U1997">
        <f t="shared" si="63"/>
        <v>1</v>
      </c>
      <c r="V1997">
        <f>IF(Table2[[#This Row],[international_plan]]="yes",1,0)</f>
        <v>1</v>
      </c>
      <c r="W1997">
        <f>IF(Table2[[#This Row],[voice_mail_plan]]="yes",1,0)</f>
        <v>1</v>
      </c>
      <c r="X1997" t="str">
        <f t="shared" si="62"/>
        <v>Low</v>
      </c>
      <c r="Y1997" t="str">
        <f>IF(Table2[[#This Row],[total_intl_charge]] &gt; AVERAGE($R$2:$R$4245),"High","Low")</f>
        <v>High</v>
      </c>
      <c r="Z1997" t="str">
        <f>IF(AND(G1997&gt;AVERAGE(train!$G$2:$G$4251),K1997&gt;AVERAGE(train!$K$2:$K$4251)),"High Day &amp; Eve",IF(AND(G1997&gt;AVERAGE(train!$G$2:$G$4251),K1997&lt;=AVERAGE(train!$K$2:$K$4251)),"High Day Only",IF(AND(G1997&lt;=AVERAGE(train!$G$2:$G$4251),K1997&gt;AVERAGE(train!$K$2:$K$4251)),"High Eve Only","Low Usage")))</f>
        <v>High Day Only</v>
      </c>
    </row>
    <row r="1998" spans="1:26">
      <c r="A1998" t="s">
        <v>68</v>
      </c>
      <c r="B1998">
        <v>149</v>
      </c>
      <c r="C1998" t="s">
        <v>21</v>
      </c>
      <c r="D1998" t="s">
        <v>22</v>
      </c>
      <c r="E1998" t="s">
        <v>23</v>
      </c>
      <c r="F1998">
        <v>20</v>
      </c>
      <c r="G1998">
        <v>264.39999999999998</v>
      </c>
      <c r="H1998">
        <v>102</v>
      </c>
      <c r="I1998">
        <v>44.95</v>
      </c>
      <c r="J1998">
        <v>219.6</v>
      </c>
      <c r="K1998">
        <v>123</v>
      </c>
      <c r="L1998">
        <v>18.670000000000002</v>
      </c>
      <c r="M1998">
        <v>200.4</v>
      </c>
      <c r="N1998">
        <v>89</v>
      </c>
      <c r="O1998">
        <v>9.02</v>
      </c>
      <c r="P1998">
        <v>11.3</v>
      </c>
      <c r="Q1998">
        <v>3</v>
      </c>
      <c r="R1998">
        <v>3.05</v>
      </c>
      <c r="S1998">
        <v>2</v>
      </c>
      <c r="T1998" t="s">
        <v>22</v>
      </c>
      <c r="U1998">
        <f t="shared" si="63"/>
        <v>0</v>
      </c>
      <c r="V1998">
        <f>IF(Table2[[#This Row],[international_plan]]="yes",1,0)</f>
        <v>0</v>
      </c>
      <c r="W1998">
        <f>IF(Table2[[#This Row],[voice_mail_plan]]="yes",1,0)</f>
        <v>1</v>
      </c>
      <c r="X1998" t="str">
        <f t="shared" si="62"/>
        <v>Very High</v>
      </c>
      <c r="Y1998" t="str">
        <f>IF(Table2[[#This Row],[total_intl_charge]] &gt; AVERAGE($R$2:$R$4245),"High","Low")</f>
        <v>High</v>
      </c>
      <c r="Z1998" t="str">
        <f>IF(AND(G1998&gt;AVERAGE(train!$G$2:$G$4251),K1998&gt;AVERAGE(train!$K$2:$K$4251)),"High Day &amp; Eve",IF(AND(G1998&gt;AVERAGE(train!$G$2:$G$4251),K1998&lt;=AVERAGE(train!$K$2:$K$4251)),"High Day Only",IF(AND(G1998&lt;=AVERAGE(train!$G$2:$G$4251),K1998&gt;AVERAGE(train!$K$2:$K$4251)),"High Eve Only","Low Usage")))</f>
        <v>High Day &amp; Eve</v>
      </c>
    </row>
    <row r="1999" spans="1:26">
      <c r="A1999" t="s">
        <v>73</v>
      </c>
      <c r="B1999">
        <v>176</v>
      </c>
      <c r="C1999" t="s">
        <v>21</v>
      </c>
      <c r="D1999" t="s">
        <v>22</v>
      </c>
      <c r="E1999" t="s">
        <v>22</v>
      </c>
      <c r="F1999">
        <v>0</v>
      </c>
      <c r="G1999">
        <v>169.5</v>
      </c>
      <c r="H1999">
        <v>151</v>
      </c>
      <c r="I1999">
        <v>28.82</v>
      </c>
      <c r="J1999">
        <v>112.9</v>
      </c>
      <c r="K1999">
        <v>84</v>
      </c>
      <c r="L1999">
        <v>9.6</v>
      </c>
      <c r="M1999">
        <v>56.6</v>
      </c>
      <c r="N1999">
        <v>99</v>
      </c>
      <c r="O1999">
        <v>2.5499999999999998</v>
      </c>
      <c r="P1999">
        <v>8.6999999999999993</v>
      </c>
      <c r="Q1999">
        <v>4</v>
      </c>
      <c r="R1999">
        <v>2.35</v>
      </c>
      <c r="S1999">
        <v>0</v>
      </c>
      <c r="T1999" t="s">
        <v>22</v>
      </c>
      <c r="U1999">
        <f t="shared" si="63"/>
        <v>0</v>
      </c>
      <c r="V1999">
        <f>IF(Table2[[#This Row],[international_plan]]="yes",1,0)</f>
        <v>0</v>
      </c>
      <c r="W1999">
        <f>IF(Table2[[#This Row],[voice_mail_plan]]="yes",1,0)</f>
        <v>0</v>
      </c>
      <c r="X1999" t="str">
        <f t="shared" si="62"/>
        <v>Very High</v>
      </c>
      <c r="Y1999" t="str">
        <f>IF(Table2[[#This Row],[total_intl_charge]] &gt; AVERAGE($R$2:$R$4245),"High","Low")</f>
        <v>Low</v>
      </c>
      <c r="Z1999" t="str">
        <f>IF(AND(G1999&gt;AVERAGE(train!$G$2:$G$4251),K1999&gt;AVERAGE(train!$K$2:$K$4251)),"High Day &amp; Eve",IF(AND(G1999&gt;AVERAGE(train!$G$2:$G$4251),K1999&lt;=AVERAGE(train!$K$2:$K$4251)),"High Day Only",IF(AND(G1999&lt;=AVERAGE(train!$G$2:$G$4251),K1999&gt;AVERAGE(train!$K$2:$K$4251)),"High Eve Only","Low Usage")))</f>
        <v>Low Usage</v>
      </c>
    </row>
    <row r="2000" spans="1:26">
      <c r="A2000" t="s">
        <v>39</v>
      </c>
      <c r="B2000">
        <v>152</v>
      </c>
      <c r="C2000" t="s">
        <v>21</v>
      </c>
      <c r="D2000" t="s">
        <v>22</v>
      </c>
      <c r="E2000" t="s">
        <v>22</v>
      </c>
      <c r="F2000">
        <v>0</v>
      </c>
      <c r="G2000">
        <v>141.5</v>
      </c>
      <c r="H2000">
        <v>102</v>
      </c>
      <c r="I2000">
        <v>24.06</v>
      </c>
      <c r="J2000">
        <v>263</v>
      </c>
      <c r="K2000">
        <v>94</v>
      </c>
      <c r="L2000">
        <v>22.36</v>
      </c>
      <c r="M2000">
        <v>207.1</v>
      </c>
      <c r="N2000">
        <v>113</v>
      </c>
      <c r="O2000">
        <v>9.32</v>
      </c>
      <c r="P2000">
        <v>3.4</v>
      </c>
      <c r="Q2000">
        <v>4</v>
      </c>
      <c r="R2000">
        <v>0.92</v>
      </c>
      <c r="S2000">
        <v>2</v>
      </c>
      <c r="T2000" t="s">
        <v>22</v>
      </c>
      <c r="U2000">
        <f t="shared" si="63"/>
        <v>0</v>
      </c>
      <c r="V2000">
        <f>IF(Table2[[#This Row],[international_plan]]="yes",1,0)</f>
        <v>0</v>
      </c>
      <c r="W2000">
        <f>IF(Table2[[#This Row],[voice_mail_plan]]="yes",1,0)</f>
        <v>0</v>
      </c>
      <c r="X2000" t="str">
        <f t="shared" si="62"/>
        <v>Very High</v>
      </c>
      <c r="Y2000" t="str">
        <f>IF(Table2[[#This Row],[total_intl_charge]] &gt; AVERAGE($R$2:$R$4245),"High","Low")</f>
        <v>Low</v>
      </c>
      <c r="Z2000" t="str">
        <f>IF(AND(G2000&gt;AVERAGE(train!$G$2:$G$4251),K2000&gt;AVERAGE(train!$K$2:$K$4251)),"High Day &amp; Eve",IF(AND(G2000&gt;AVERAGE(train!$G$2:$G$4251),K2000&lt;=AVERAGE(train!$K$2:$K$4251)),"High Day Only",IF(AND(G2000&lt;=AVERAGE(train!$G$2:$G$4251),K2000&gt;AVERAGE(train!$K$2:$K$4251)),"High Eve Only","Low Usage")))</f>
        <v>Low Usage</v>
      </c>
    </row>
    <row r="2001" spans="1:26">
      <c r="A2001" t="s">
        <v>38</v>
      </c>
      <c r="B2001">
        <v>118</v>
      </c>
      <c r="C2001" t="s">
        <v>25</v>
      </c>
      <c r="D2001" t="s">
        <v>22</v>
      </c>
      <c r="E2001" t="s">
        <v>22</v>
      </c>
      <c r="F2001">
        <v>0</v>
      </c>
      <c r="G2001">
        <v>154.80000000000001</v>
      </c>
      <c r="H2001">
        <v>71</v>
      </c>
      <c r="I2001">
        <v>26.32</v>
      </c>
      <c r="J2001">
        <v>244</v>
      </c>
      <c r="K2001">
        <v>73</v>
      </c>
      <c r="L2001">
        <v>20.74</v>
      </c>
      <c r="M2001">
        <v>159.6</v>
      </c>
      <c r="N2001">
        <v>81</v>
      </c>
      <c r="O2001">
        <v>7.18</v>
      </c>
      <c r="P2001">
        <v>12.8</v>
      </c>
      <c r="Q2001">
        <v>4</v>
      </c>
      <c r="R2001">
        <v>3.46</v>
      </c>
      <c r="S2001">
        <v>0</v>
      </c>
      <c r="T2001" t="s">
        <v>22</v>
      </c>
      <c r="U2001">
        <f t="shared" si="63"/>
        <v>0</v>
      </c>
      <c r="V2001">
        <f>IF(Table2[[#This Row],[international_plan]]="yes",1,0)</f>
        <v>0</v>
      </c>
      <c r="W2001">
        <f>IF(Table2[[#This Row],[voice_mail_plan]]="yes",1,0)</f>
        <v>0</v>
      </c>
      <c r="X2001" t="str">
        <f t="shared" si="62"/>
        <v>High</v>
      </c>
      <c r="Y2001" t="str">
        <f>IF(Table2[[#This Row],[total_intl_charge]] &gt; AVERAGE($R$2:$R$4245),"High","Low")</f>
        <v>High</v>
      </c>
      <c r="Z2001" t="str">
        <f>IF(AND(G2001&gt;AVERAGE(train!$G$2:$G$4251),K2001&gt;AVERAGE(train!$K$2:$K$4251)),"High Day &amp; Eve",IF(AND(G2001&gt;AVERAGE(train!$G$2:$G$4251),K2001&lt;=AVERAGE(train!$K$2:$K$4251)),"High Day Only",IF(AND(G2001&lt;=AVERAGE(train!$G$2:$G$4251),K2001&gt;AVERAGE(train!$K$2:$K$4251)),"High Eve Only","Low Usage")))</f>
        <v>Low Usage</v>
      </c>
    </row>
    <row r="2002" spans="1:26">
      <c r="A2002" t="s">
        <v>35</v>
      </c>
      <c r="B2002">
        <v>102</v>
      </c>
      <c r="C2002" t="s">
        <v>25</v>
      </c>
      <c r="D2002" t="s">
        <v>22</v>
      </c>
      <c r="E2002" t="s">
        <v>22</v>
      </c>
      <c r="F2002">
        <v>0</v>
      </c>
      <c r="G2002">
        <v>273.2</v>
      </c>
      <c r="H2002">
        <v>85</v>
      </c>
      <c r="I2002">
        <v>46.44</v>
      </c>
      <c r="J2002">
        <v>211.1</v>
      </c>
      <c r="K2002">
        <v>82</v>
      </c>
      <c r="L2002">
        <v>17.940000000000001</v>
      </c>
      <c r="M2002">
        <v>203.7</v>
      </c>
      <c r="N2002">
        <v>129</v>
      </c>
      <c r="O2002">
        <v>9.17</v>
      </c>
      <c r="P2002">
        <v>13.1</v>
      </c>
      <c r="Q2002">
        <v>7</v>
      </c>
      <c r="R2002">
        <v>3.54</v>
      </c>
      <c r="S2002">
        <v>2</v>
      </c>
      <c r="T2002" t="s">
        <v>23</v>
      </c>
      <c r="U2002">
        <f t="shared" si="63"/>
        <v>1</v>
      </c>
      <c r="V2002">
        <f>IF(Table2[[#This Row],[international_plan]]="yes",1,0)</f>
        <v>0</v>
      </c>
      <c r="W2002">
        <f>IF(Table2[[#This Row],[voice_mail_plan]]="yes",1,0)</f>
        <v>0</v>
      </c>
      <c r="X2002" t="str">
        <f t="shared" si="62"/>
        <v>High</v>
      </c>
      <c r="Y2002" t="str">
        <f>IF(Table2[[#This Row],[total_intl_charge]] &gt; AVERAGE($R$2:$R$4245),"High","Low")</f>
        <v>High</v>
      </c>
      <c r="Z2002" t="str">
        <f>IF(AND(G2002&gt;AVERAGE(train!$G$2:$G$4251),K2002&gt;AVERAGE(train!$K$2:$K$4251)),"High Day &amp; Eve",IF(AND(G2002&gt;AVERAGE(train!$G$2:$G$4251),K2002&lt;=AVERAGE(train!$K$2:$K$4251)),"High Day Only",IF(AND(G2002&lt;=AVERAGE(train!$G$2:$G$4251),K2002&gt;AVERAGE(train!$K$2:$K$4251)),"High Eve Only","Low Usage")))</f>
        <v>High Day Only</v>
      </c>
    </row>
    <row r="2003" spans="1:26">
      <c r="A2003" t="s">
        <v>75</v>
      </c>
      <c r="B2003">
        <v>118</v>
      </c>
      <c r="C2003" t="s">
        <v>25</v>
      </c>
      <c r="D2003" t="s">
        <v>22</v>
      </c>
      <c r="E2003" t="s">
        <v>22</v>
      </c>
      <c r="F2003">
        <v>0</v>
      </c>
      <c r="G2003">
        <v>224.6</v>
      </c>
      <c r="H2003">
        <v>94</v>
      </c>
      <c r="I2003">
        <v>38.18</v>
      </c>
      <c r="J2003">
        <v>225.9</v>
      </c>
      <c r="K2003">
        <v>120</v>
      </c>
      <c r="L2003">
        <v>19.2</v>
      </c>
      <c r="M2003">
        <v>269</v>
      </c>
      <c r="N2003">
        <v>105</v>
      </c>
      <c r="O2003">
        <v>12.11</v>
      </c>
      <c r="P2003">
        <v>12.5</v>
      </c>
      <c r="Q2003">
        <v>8</v>
      </c>
      <c r="R2003">
        <v>3.38</v>
      </c>
      <c r="S2003">
        <v>2</v>
      </c>
      <c r="T2003" t="s">
        <v>22</v>
      </c>
      <c r="U2003">
        <f t="shared" si="63"/>
        <v>0</v>
      </c>
      <c r="V2003">
        <f>IF(Table2[[#This Row],[international_plan]]="yes",1,0)</f>
        <v>0</v>
      </c>
      <c r="W2003">
        <f>IF(Table2[[#This Row],[voice_mail_plan]]="yes",1,0)</f>
        <v>0</v>
      </c>
      <c r="X2003" t="str">
        <f t="shared" si="62"/>
        <v>High</v>
      </c>
      <c r="Y2003" t="str">
        <f>IF(Table2[[#This Row],[total_intl_charge]] &gt; AVERAGE($R$2:$R$4245),"High","Low")</f>
        <v>High</v>
      </c>
      <c r="Z2003" t="str">
        <f>IF(AND(G2003&gt;AVERAGE(train!$G$2:$G$4251),K2003&gt;AVERAGE(train!$K$2:$K$4251)),"High Day &amp; Eve",IF(AND(G2003&gt;AVERAGE(train!$G$2:$G$4251),K2003&lt;=AVERAGE(train!$K$2:$K$4251)),"High Day Only",IF(AND(G2003&lt;=AVERAGE(train!$G$2:$G$4251),K2003&gt;AVERAGE(train!$K$2:$K$4251)),"High Eve Only","Low Usage")))</f>
        <v>High Day &amp; Eve</v>
      </c>
    </row>
    <row r="2004" spans="1:26">
      <c r="A2004" t="s">
        <v>40</v>
      </c>
      <c r="B2004">
        <v>105</v>
      </c>
      <c r="C2004" t="s">
        <v>21</v>
      </c>
      <c r="D2004" t="s">
        <v>22</v>
      </c>
      <c r="E2004" t="s">
        <v>22</v>
      </c>
      <c r="F2004">
        <v>0</v>
      </c>
      <c r="G2004">
        <v>273.8</v>
      </c>
      <c r="H2004">
        <v>97</v>
      </c>
      <c r="I2004">
        <v>46.55</v>
      </c>
      <c r="J2004">
        <v>289.7</v>
      </c>
      <c r="K2004">
        <v>106</v>
      </c>
      <c r="L2004">
        <v>24.62</v>
      </c>
      <c r="M2004">
        <v>269.10000000000002</v>
      </c>
      <c r="N2004">
        <v>126</v>
      </c>
      <c r="O2004">
        <v>12.11</v>
      </c>
      <c r="P2004">
        <v>5.8</v>
      </c>
      <c r="Q2004">
        <v>3</v>
      </c>
      <c r="R2004">
        <v>1.57</v>
      </c>
      <c r="S2004">
        <v>2</v>
      </c>
      <c r="T2004" t="s">
        <v>23</v>
      </c>
      <c r="U2004">
        <f t="shared" si="63"/>
        <v>1</v>
      </c>
      <c r="V2004">
        <f>IF(Table2[[#This Row],[international_plan]]="yes",1,0)</f>
        <v>0</v>
      </c>
      <c r="W2004">
        <f>IF(Table2[[#This Row],[voice_mail_plan]]="yes",1,0)</f>
        <v>0</v>
      </c>
      <c r="X2004" t="str">
        <f t="shared" si="62"/>
        <v>High</v>
      </c>
      <c r="Y2004" t="str">
        <f>IF(Table2[[#This Row],[total_intl_charge]] &gt; AVERAGE($R$2:$R$4245),"High","Low")</f>
        <v>Low</v>
      </c>
      <c r="Z2004" t="str">
        <f>IF(AND(G2004&gt;AVERAGE(train!$G$2:$G$4251),K2004&gt;AVERAGE(train!$K$2:$K$4251)),"High Day &amp; Eve",IF(AND(G2004&gt;AVERAGE(train!$G$2:$G$4251),K2004&lt;=AVERAGE(train!$K$2:$K$4251)),"High Day Only",IF(AND(G2004&lt;=AVERAGE(train!$G$2:$G$4251),K2004&gt;AVERAGE(train!$K$2:$K$4251)),"High Eve Only","Low Usage")))</f>
        <v>High Day &amp; Eve</v>
      </c>
    </row>
    <row r="2005" spans="1:26">
      <c r="A2005" t="s">
        <v>65</v>
      </c>
      <c r="B2005">
        <v>71</v>
      </c>
      <c r="C2005" t="s">
        <v>21</v>
      </c>
      <c r="D2005" t="s">
        <v>22</v>
      </c>
      <c r="E2005" t="s">
        <v>22</v>
      </c>
      <c r="F2005">
        <v>0</v>
      </c>
      <c r="G2005">
        <v>104</v>
      </c>
      <c r="H2005">
        <v>92</v>
      </c>
      <c r="I2005">
        <v>17.68</v>
      </c>
      <c r="J2005">
        <v>197</v>
      </c>
      <c r="K2005">
        <v>125</v>
      </c>
      <c r="L2005">
        <v>16.75</v>
      </c>
      <c r="M2005">
        <v>110.1</v>
      </c>
      <c r="N2005">
        <v>123</v>
      </c>
      <c r="O2005">
        <v>4.95</v>
      </c>
      <c r="P2005">
        <v>14.6</v>
      </c>
      <c r="Q2005">
        <v>8</v>
      </c>
      <c r="R2005">
        <v>3.94</v>
      </c>
      <c r="S2005">
        <v>0</v>
      </c>
      <c r="T2005" t="s">
        <v>22</v>
      </c>
      <c r="U2005">
        <f t="shared" si="63"/>
        <v>0</v>
      </c>
      <c r="V2005">
        <f>IF(Table2[[#This Row],[international_plan]]="yes",1,0)</f>
        <v>0</v>
      </c>
      <c r="W2005">
        <f>IF(Table2[[#This Row],[voice_mail_plan]]="yes",1,0)</f>
        <v>0</v>
      </c>
      <c r="X2005" t="str">
        <f t="shared" si="62"/>
        <v>Low</v>
      </c>
      <c r="Y2005" t="str">
        <f>IF(Table2[[#This Row],[total_intl_charge]] &gt; AVERAGE($R$2:$R$4245),"High","Low")</f>
        <v>High</v>
      </c>
      <c r="Z2005" t="str">
        <f>IF(AND(G2005&gt;AVERAGE(train!$G$2:$G$4251),K2005&gt;AVERAGE(train!$K$2:$K$4251)),"High Day &amp; Eve",IF(AND(G2005&gt;AVERAGE(train!$G$2:$G$4251),K2005&lt;=AVERAGE(train!$K$2:$K$4251)),"High Day Only",IF(AND(G2005&lt;=AVERAGE(train!$G$2:$G$4251),K2005&gt;AVERAGE(train!$K$2:$K$4251)),"High Eve Only","Low Usage")))</f>
        <v>High Eve Only</v>
      </c>
    </row>
    <row r="2006" spans="1:26">
      <c r="A2006" t="s">
        <v>49</v>
      </c>
      <c r="B2006">
        <v>71</v>
      </c>
      <c r="C2006" t="s">
        <v>21</v>
      </c>
      <c r="D2006" t="s">
        <v>22</v>
      </c>
      <c r="E2006" t="s">
        <v>23</v>
      </c>
      <c r="F2006">
        <v>31</v>
      </c>
      <c r="G2006">
        <v>115.4</v>
      </c>
      <c r="H2006">
        <v>90</v>
      </c>
      <c r="I2006">
        <v>19.62</v>
      </c>
      <c r="J2006">
        <v>217.4</v>
      </c>
      <c r="K2006">
        <v>78</v>
      </c>
      <c r="L2006">
        <v>18.48</v>
      </c>
      <c r="M2006">
        <v>239.9</v>
      </c>
      <c r="N2006">
        <v>102</v>
      </c>
      <c r="O2006">
        <v>10.8</v>
      </c>
      <c r="P2006">
        <v>13.1</v>
      </c>
      <c r="Q2006">
        <v>4</v>
      </c>
      <c r="R2006">
        <v>3.54</v>
      </c>
      <c r="S2006">
        <v>1</v>
      </c>
      <c r="T2006" t="s">
        <v>22</v>
      </c>
      <c r="U2006">
        <f t="shared" si="63"/>
        <v>0</v>
      </c>
      <c r="V2006">
        <f>IF(Table2[[#This Row],[international_plan]]="yes",1,0)</f>
        <v>0</v>
      </c>
      <c r="W2006">
        <f>IF(Table2[[#This Row],[voice_mail_plan]]="yes",1,0)</f>
        <v>1</v>
      </c>
      <c r="X2006" t="str">
        <f t="shared" si="62"/>
        <v>Low</v>
      </c>
      <c r="Y2006" t="str">
        <f>IF(Table2[[#This Row],[total_intl_charge]] &gt; AVERAGE($R$2:$R$4245),"High","Low")</f>
        <v>High</v>
      </c>
      <c r="Z2006" t="str">
        <f>IF(AND(G2006&gt;AVERAGE(train!$G$2:$G$4251),K2006&gt;AVERAGE(train!$K$2:$K$4251)),"High Day &amp; Eve",IF(AND(G2006&gt;AVERAGE(train!$G$2:$G$4251),K2006&lt;=AVERAGE(train!$K$2:$K$4251)),"High Day Only",IF(AND(G2006&lt;=AVERAGE(train!$G$2:$G$4251),K2006&gt;AVERAGE(train!$K$2:$K$4251)),"High Eve Only","Low Usage")))</f>
        <v>Low Usage</v>
      </c>
    </row>
    <row r="2007" spans="1:26">
      <c r="A2007" t="s">
        <v>32</v>
      </c>
      <c r="B2007">
        <v>68</v>
      </c>
      <c r="C2007" t="s">
        <v>21</v>
      </c>
      <c r="D2007" t="s">
        <v>22</v>
      </c>
      <c r="E2007" t="s">
        <v>22</v>
      </c>
      <c r="F2007">
        <v>0</v>
      </c>
      <c r="G2007">
        <v>222.1</v>
      </c>
      <c r="H2007">
        <v>107</v>
      </c>
      <c r="I2007">
        <v>37.76</v>
      </c>
      <c r="J2007">
        <v>199.4</v>
      </c>
      <c r="K2007">
        <v>102</v>
      </c>
      <c r="L2007">
        <v>16.95</v>
      </c>
      <c r="M2007">
        <v>162.4</v>
      </c>
      <c r="N2007">
        <v>107</v>
      </c>
      <c r="O2007">
        <v>7.31</v>
      </c>
      <c r="P2007">
        <v>9.4</v>
      </c>
      <c r="Q2007">
        <v>3</v>
      </c>
      <c r="R2007">
        <v>2.54</v>
      </c>
      <c r="S2007">
        <v>2</v>
      </c>
      <c r="T2007" t="s">
        <v>22</v>
      </c>
      <c r="U2007">
        <f t="shared" si="63"/>
        <v>0</v>
      </c>
      <c r="V2007">
        <f>IF(Table2[[#This Row],[international_plan]]="yes",1,0)</f>
        <v>0</v>
      </c>
      <c r="W2007">
        <f>IF(Table2[[#This Row],[voice_mail_plan]]="yes",1,0)</f>
        <v>0</v>
      </c>
      <c r="X2007" t="str">
        <f t="shared" si="62"/>
        <v>Low</v>
      </c>
      <c r="Y2007" t="str">
        <f>IF(Table2[[#This Row],[total_intl_charge]] &gt; AVERAGE($R$2:$R$4245),"High","Low")</f>
        <v>Low</v>
      </c>
      <c r="Z2007" t="str">
        <f>IF(AND(G2007&gt;AVERAGE(train!$G$2:$G$4251),K2007&gt;AVERAGE(train!$K$2:$K$4251)),"High Day &amp; Eve",IF(AND(G2007&gt;AVERAGE(train!$G$2:$G$4251),K2007&lt;=AVERAGE(train!$K$2:$K$4251)),"High Day Only",IF(AND(G2007&lt;=AVERAGE(train!$G$2:$G$4251),K2007&gt;AVERAGE(train!$K$2:$K$4251)),"High Eve Only","Low Usage")))</f>
        <v>High Day &amp; Eve</v>
      </c>
    </row>
    <row r="2008" spans="1:26">
      <c r="A2008" t="s">
        <v>27</v>
      </c>
      <c r="B2008">
        <v>66</v>
      </c>
      <c r="C2008" t="s">
        <v>21</v>
      </c>
      <c r="D2008" t="s">
        <v>22</v>
      </c>
      <c r="E2008" t="s">
        <v>22</v>
      </c>
      <c r="F2008">
        <v>0</v>
      </c>
      <c r="G2008">
        <v>116.4</v>
      </c>
      <c r="H2008">
        <v>98</v>
      </c>
      <c r="I2008">
        <v>19.79</v>
      </c>
      <c r="J2008">
        <v>95.6</v>
      </c>
      <c r="K2008">
        <v>74</v>
      </c>
      <c r="L2008">
        <v>8.1300000000000008</v>
      </c>
      <c r="M2008">
        <v>181.5</v>
      </c>
      <c r="N2008">
        <v>94</v>
      </c>
      <c r="O2008">
        <v>8.17</v>
      </c>
      <c r="P2008">
        <v>10.5</v>
      </c>
      <c r="Q2008">
        <v>3</v>
      </c>
      <c r="R2008">
        <v>2.84</v>
      </c>
      <c r="S2008">
        <v>3</v>
      </c>
      <c r="T2008" t="s">
        <v>22</v>
      </c>
      <c r="U2008">
        <f t="shared" si="63"/>
        <v>0</v>
      </c>
      <c r="V2008">
        <f>IF(Table2[[#This Row],[international_plan]]="yes",1,0)</f>
        <v>0</v>
      </c>
      <c r="W2008">
        <f>IF(Table2[[#This Row],[voice_mail_plan]]="yes",1,0)</f>
        <v>0</v>
      </c>
      <c r="X2008" t="str">
        <f t="shared" si="62"/>
        <v>Low</v>
      </c>
      <c r="Y2008" t="str">
        <f>IF(Table2[[#This Row],[total_intl_charge]] &gt; AVERAGE($R$2:$R$4245),"High","Low")</f>
        <v>High</v>
      </c>
      <c r="Z2008" t="str">
        <f>IF(AND(G2008&gt;AVERAGE(train!$G$2:$G$4251),K2008&gt;AVERAGE(train!$K$2:$K$4251)),"High Day &amp; Eve",IF(AND(G2008&gt;AVERAGE(train!$G$2:$G$4251),K2008&lt;=AVERAGE(train!$K$2:$K$4251)),"High Day Only",IF(AND(G2008&lt;=AVERAGE(train!$G$2:$G$4251),K2008&gt;AVERAGE(train!$K$2:$K$4251)),"High Eve Only","Low Usage")))</f>
        <v>Low Usage</v>
      </c>
    </row>
    <row r="2009" spans="1:26">
      <c r="A2009" t="s">
        <v>75</v>
      </c>
      <c r="B2009">
        <v>101</v>
      </c>
      <c r="C2009" t="s">
        <v>21</v>
      </c>
      <c r="D2009" t="s">
        <v>22</v>
      </c>
      <c r="E2009" t="s">
        <v>22</v>
      </c>
      <c r="F2009">
        <v>0</v>
      </c>
      <c r="G2009">
        <v>217.7</v>
      </c>
      <c r="H2009">
        <v>118</v>
      </c>
      <c r="I2009">
        <v>37.01</v>
      </c>
      <c r="J2009">
        <v>231.7</v>
      </c>
      <c r="K2009">
        <v>128</v>
      </c>
      <c r="L2009">
        <v>19.690000000000001</v>
      </c>
      <c r="M2009">
        <v>185.3</v>
      </c>
      <c r="N2009">
        <v>128</v>
      </c>
      <c r="O2009">
        <v>8.34</v>
      </c>
      <c r="P2009">
        <v>0</v>
      </c>
      <c r="Q2009">
        <v>0</v>
      </c>
      <c r="R2009">
        <v>0</v>
      </c>
      <c r="S2009">
        <v>3</v>
      </c>
      <c r="T2009" t="s">
        <v>22</v>
      </c>
      <c r="U2009">
        <f t="shared" si="63"/>
        <v>0</v>
      </c>
      <c r="V2009">
        <f>IF(Table2[[#This Row],[international_plan]]="yes",1,0)</f>
        <v>0</v>
      </c>
      <c r="W2009">
        <f>IF(Table2[[#This Row],[voice_mail_plan]]="yes",1,0)</f>
        <v>0</v>
      </c>
      <c r="X2009" t="str">
        <f t="shared" si="62"/>
        <v>High</v>
      </c>
      <c r="Y2009" t="str">
        <f>IF(Table2[[#This Row],[total_intl_charge]] &gt; AVERAGE($R$2:$R$4245),"High","Low")</f>
        <v>Low</v>
      </c>
      <c r="Z2009" t="str">
        <f>IF(AND(G2009&gt;AVERAGE(train!$G$2:$G$4251),K2009&gt;AVERAGE(train!$K$2:$K$4251)),"High Day &amp; Eve",IF(AND(G2009&gt;AVERAGE(train!$G$2:$G$4251),K2009&lt;=AVERAGE(train!$K$2:$K$4251)),"High Day Only",IF(AND(G2009&lt;=AVERAGE(train!$G$2:$G$4251),K2009&gt;AVERAGE(train!$K$2:$K$4251)),"High Eve Only","Low Usage")))</f>
        <v>High Day &amp; Eve</v>
      </c>
    </row>
    <row r="2010" spans="1:26">
      <c r="A2010" t="s">
        <v>64</v>
      </c>
      <c r="B2010">
        <v>116</v>
      </c>
      <c r="C2010" t="s">
        <v>21</v>
      </c>
      <c r="D2010" t="s">
        <v>22</v>
      </c>
      <c r="E2010" t="s">
        <v>22</v>
      </c>
      <c r="F2010">
        <v>0</v>
      </c>
      <c r="G2010">
        <v>129.4</v>
      </c>
      <c r="H2010">
        <v>84</v>
      </c>
      <c r="I2010">
        <v>22</v>
      </c>
      <c r="J2010">
        <v>157.30000000000001</v>
      </c>
      <c r="K2010">
        <v>89</v>
      </c>
      <c r="L2010">
        <v>13.37</v>
      </c>
      <c r="M2010">
        <v>215.5</v>
      </c>
      <c r="N2010">
        <v>77</v>
      </c>
      <c r="O2010">
        <v>9.6999999999999993</v>
      </c>
      <c r="P2010">
        <v>13.3</v>
      </c>
      <c r="Q2010">
        <v>3</v>
      </c>
      <c r="R2010">
        <v>3.59</v>
      </c>
      <c r="S2010">
        <v>0</v>
      </c>
      <c r="T2010" t="s">
        <v>22</v>
      </c>
      <c r="U2010">
        <f t="shared" si="63"/>
        <v>0</v>
      </c>
      <c r="V2010">
        <f>IF(Table2[[#This Row],[international_plan]]="yes",1,0)</f>
        <v>0</v>
      </c>
      <c r="W2010">
        <f>IF(Table2[[#This Row],[voice_mail_plan]]="yes",1,0)</f>
        <v>0</v>
      </c>
      <c r="X2010" t="str">
        <f t="shared" si="62"/>
        <v>High</v>
      </c>
      <c r="Y2010" t="str">
        <f>IF(Table2[[#This Row],[total_intl_charge]] &gt; AVERAGE($R$2:$R$4245),"High","Low")</f>
        <v>High</v>
      </c>
      <c r="Z2010" t="str">
        <f>IF(AND(G2010&gt;AVERAGE(train!$G$2:$G$4251),K2010&gt;AVERAGE(train!$K$2:$K$4251)),"High Day &amp; Eve",IF(AND(G2010&gt;AVERAGE(train!$G$2:$G$4251),K2010&lt;=AVERAGE(train!$K$2:$K$4251)),"High Day Only",IF(AND(G2010&lt;=AVERAGE(train!$G$2:$G$4251),K2010&gt;AVERAGE(train!$K$2:$K$4251)),"High Eve Only","Low Usage")))</f>
        <v>Low Usage</v>
      </c>
    </row>
    <row r="2011" spans="1:26">
      <c r="A2011" t="s">
        <v>74</v>
      </c>
      <c r="B2011">
        <v>54</v>
      </c>
      <c r="C2011" t="s">
        <v>21</v>
      </c>
      <c r="D2011" t="s">
        <v>22</v>
      </c>
      <c r="E2011" t="s">
        <v>23</v>
      </c>
      <c r="F2011">
        <v>33</v>
      </c>
      <c r="G2011">
        <v>161.80000000000001</v>
      </c>
      <c r="H2011">
        <v>73</v>
      </c>
      <c r="I2011">
        <v>27.51</v>
      </c>
      <c r="J2011">
        <v>273</v>
      </c>
      <c r="K2011">
        <v>58</v>
      </c>
      <c r="L2011">
        <v>23.21</v>
      </c>
      <c r="M2011">
        <v>153.9</v>
      </c>
      <c r="N2011">
        <v>76</v>
      </c>
      <c r="O2011">
        <v>6.93</v>
      </c>
      <c r="P2011">
        <v>13.7</v>
      </c>
      <c r="Q2011">
        <v>4</v>
      </c>
      <c r="R2011">
        <v>3.7</v>
      </c>
      <c r="S2011">
        <v>0</v>
      </c>
      <c r="T2011" t="s">
        <v>22</v>
      </c>
      <c r="U2011">
        <f t="shared" si="63"/>
        <v>0</v>
      </c>
      <c r="V2011">
        <f>IF(Table2[[#This Row],[international_plan]]="yes",1,0)</f>
        <v>0</v>
      </c>
      <c r="W2011">
        <f>IF(Table2[[#This Row],[voice_mail_plan]]="yes",1,0)</f>
        <v>1</v>
      </c>
      <c r="X2011" t="str">
        <f t="shared" si="62"/>
        <v>Low</v>
      </c>
      <c r="Y2011" t="str">
        <f>IF(Table2[[#This Row],[total_intl_charge]] &gt; AVERAGE($R$2:$R$4245),"High","Low")</f>
        <v>High</v>
      </c>
      <c r="Z2011" t="str">
        <f>IF(AND(G2011&gt;AVERAGE(train!$G$2:$G$4251),K2011&gt;AVERAGE(train!$K$2:$K$4251)),"High Day &amp; Eve",IF(AND(G2011&gt;AVERAGE(train!$G$2:$G$4251),K2011&lt;=AVERAGE(train!$K$2:$K$4251)),"High Day Only",IF(AND(G2011&lt;=AVERAGE(train!$G$2:$G$4251),K2011&gt;AVERAGE(train!$K$2:$K$4251)),"High Eve Only","Low Usage")))</f>
        <v>Low Usage</v>
      </c>
    </row>
    <row r="2012" spans="1:26">
      <c r="A2012" t="s">
        <v>38</v>
      </c>
      <c r="B2012">
        <v>112</v>
      </c>
      <c r="C2012" t="s">
        <v>25</v>
      </c>
      <c r="D2012" t="s">
        <v>22</v>
      </c>
      <c r="E2012" t="s">
        <v>23</v>
      </c>
      <c r="F2012">
        <v>29</v>
      </c>
      <c r="G2012">
        <v>198.8</v>
      </c>
      <c r="H2012">
        <v>122</v>
      </c>
      <c r="I2012">
        <v>33.799999999999997</v>
      </c>
      <c r="J2012">
        <v>238.6</v>
      </c>
      <c r="K2012">
        <v>114</v>
      </c>
      <c r="L2012">
        <v>20.28</v>
      </c>
      <c r="M2012">
        <v>289.5</v>
      </c>
      <c r="N2012">
        <v>69</v>
      </c>
      <c r="O2012">
        <v>13.03</v>
      </c>
      <c r="P2012">
        <v>11.5</v>
      </c>
      <c r="Q2012">
        <v>5</v>
      </c>
      <c r="R2012">
        <v>3.11</v>
      </c>
      <c r="S2012">
        <v>1</v>
      </c>
      <c r="T2012" t="s">
        <v>22</v>
      </c>
      <c r="U2012">
        <f t="shared" si="63"/>
        <v>0</v>
      </c>
      <c r="V2012">
        <f>IF(Table2[[#This Row],[international_plan]]="yes",1,0)</f>
        <v>0</v>
      </c>
      <c r="W2012">
        <f>IF(Table2[[#This Row],[voice_mail_plan]]="yes",1,0)</f>
        <v>1</v>
      </c>
      <c r="X2012" t="str">
        <f t="shared" si="62"/>
        <v>High</v>
      </c>
      <c r="Y2012" t="str">
        <f>IF(Table2[[#This Row],[total_intl_charge]] &gt; AVERAGE($R$2:$R$4245),"High","Low")</f>
        <v>High</v>
      </c>
      <c r="Z2012" t="str">
        <f>IF(AND(G2012&gt;AVERAGE(train!$G$2:$G$4251),K2012&gt;AVERAGE(train!$K$2:$K$4251)),"High Day &amp; Eve",IF(AND(G2012&gt;AVERAGE(train!$G$2:$G$4251),K2012&lt;=AVERAGE(train!$K$2:$K$4251)),"High Day Only",IF(AND(G2012&lt;=AVERAGE(train!$G$2:$G$4251),K2012&gt;AVERAGE(train!$K$2:$K$4251)),"High Eve Only","Low Usage")))</f>
        <v>High Day &amp; Eve</v>
      </c>
    </row>
    <row r="2013" spans="1:26">
      <c r="A2013" t="s">
        <v>67</v>
      </c>
      <c r="B2013">
        <v>122</v>
      </c>
      <c r="C2013" t="s">
        <v>25</v>
      </c>
      <c r="D2013" t="s">
        <v>22</v>
      </c>
      <c r="E2013" t="s">
        <v>23</v>
      </c>
      <c r="F2013">
        <v>45</v>
      </c>
      <c r="G2013">
        <v>147.80000000000001</v>
      </c>
      <c r="H2013">
        <v>85</v>
      </c>
      <c r="I2013">
        <v>25.13</v>
      </c>
      <c r="J2013">
        <v>147.4</v>
      </c>
      <c r="K2013">
        <v>93</v>
      </c>
      <c r="L2013">
        <v>12.53</v>
      </c>
      <c r="M2013">
        <v>203.5</v>
      </c>
      <c r="N2013">
        <v>110</v>
      </c>
      <c r="O2013">
        <v>9.16</v>
      </c>
      <c r="P2013">
        <v>14</v>
      </c>
      <c r="Q2013">
        <v>5</v>
      </c>
      <c r="R2013">
        <v>3.78</v>
      </c>
      <c r="S2013">
        <v>1</v>
      </c>
      <c r="T2013" t="s">
        <v>22</v>
      </c>
      <c r="U2013">
        <f t="shared" si="63"/>
        <v>0</v>
      </c>
      <c r="V2013">
        <f>IF(Table2[[#This Row],[international_plan]]="yes",1,0)</f>
        <v>0</v>
      </c>
      <c r="W2013">
        <f>IF(Table2[[#This Row],[voice_mail_plan]]="yes",1,0)</f>
        <v>1</v>
      </c>
      <c r="X2013" t="str">
        <f t="shared" si="62"/>
        <v>High</v>
      </c>
      <c r="Y2013" t="str">
        <f>IF(Table2[[#This Row],[total_intl_charge]] &gt; AVERAGE($R$2:$R$4245),"High","Low")</f>
        <v>High</v>
      </c>
      <c r="Z2013" t="str">
        <f>IF(AND(G2013&gt;AVERAGE(train!$G$2:$G$4251),K2013&gt;AVERAGE(train!$K$2:$K$4251)),"High Day &amp; Eve",IF(AND(G2013&gt;AVERAGE(train!$G$2:$G$4251),K2013&lt;=AVERAGE(train!$K$2:$K$4251)),"High Day Only",IF(AND(G2013&lt;=AVERAGE(train!$G$2:$G$4251),K2013&gt;AVERAGE(train!$K$2:$K$4251)),"High Eve Only","Low Usage")))</f>
        <v>Low Usage</v>
      </c>
    </row>
    <row r="2014" spans="1:26">
      <c r="A2014" t="s">
        <v>47</v>
      </c>
      <c r="B2014">
        <v>74</v>
      </c>
      <c r="C2014" t="s">
        <v>21</v>
      </c>
      <c r="D2014" t="s">
        <v>22</v>
      </c>
      <c r="E2014" t="s">
        <v>22</v>
      </c>
      <c r="F2014">
        <v>0</v>
      </c>
      <c r="G2014">
        <v>262.3</v>
      </c>
      <c r="H2014">
        <v>114</v>
      </c>
      <c r="I2014">
        <v>44.59</v>
      </c>
      <c r="J2014">
        <v>198.9</v>
      </c>
      <c r="K2014">
        <v>96</v>
      </c>
      <c r="L2014">
        <v>16.91</v>
      </c>
      <c r="M2014">
        <v>165.9</v>
      </c>
      <c r="N2014">
        <v>90</v>
      </c>
      <c r="O2014">
        <v>7.47</v>
      </c>
      <c r="P2014">
        <v>6.6</v>
      </c>
      <c r="Q2014">
        <v>5</v>
      </c>
      <c r="R2014">
        <v>1.78</v>
      </c>
      <c r="S2014">
        <v>3</v>
      </c>
      <c r="T2014" t="s">
        <v>22</v>
      </c>
      <c r="U2014">
        <f t="shared" si="63"/>
        <v>0</v>
      </c>
      <c r="V2014">
        <f>IF(Table2[[#This Row],[international_plan]]="yes",1,0)</f>
        <v>0</v>
      </c>
      <c r="W2014">
        <f>IF(Table2[[#This Row],[voice_mail_plan]]="yes",1,0)</f>
        <v>0</v>
      </c>
      <c r="X2014" t="str">
        <f t="shared" si="62"/>
        <v>Medium</v>
      </c>
      <c r="Y2014" t="str">
        <f>IF(Table2[[#This Row],[total_intl_charge]] &gt; AVERAGE($R$2:$R$4245),"High","Low")</f>
        <v>Low</v>
      </c>
      <c r="Z2014" t="str">
        <f>IF(AND(G2014&gt;AVERAGE(train!$G$2:$G$4251),K2014&gt;AVERAGE(train!$K$2:$K$4251)),"High Day &amp; Eve",IF(AND(G2014&gt;AVERAGE(train!$G$2:$G$4251),K2014&lt;=AVERAGE(train!$K$2:$K$4251)),"High Day Only",IF(AND(G2014&lt;=AVERAGE(train!$G$2:$G$4251),K2014&gt;AVERAGE(train!$K$2:$K$4251)),"High Eve Only","Low Usage")))</f>
        <v>High Day Only</v>
      </c>
    </row>
    <row r="2015" spans="1:26">
      <c r="A2015" t="s">
        <v>44</v>
      </c>
      <c r="B2015">
        <v>90</v>
      </c>
      <c r="C2015" t="s">
        <v>21</v>
      </c>
      <c r="D2015" t="s">
        <v>22</v>
      </c>
      <c r="E2015" t="s">
        <v>22</v>
      </c>
      <c r="F2015">
        <v>0</v>
      </c>
      <c r="G2015">
        <v>246.4</v>
      </c>
      <c r="H2015">
        <v>83</v>
      </c>
      <c r="I2015">
        <v>41.89</v>
      </c>
      <c r="J2015">
        <v>160.30000000000001</v>
      </c>
      <c r="K2015">
        <v>88</v>
      </c>
      <c r="L2015">
        <v>13.63</v>
      </c>
      <c r="M2015">
        <v>170.9</v>
      </c>
      <c r="N2015">
        <v>99</v>
      </c>
      <c r="O2015">
        <v>7.69</v>
      </c>
      <c r="P2015">
        <v>7.6</v>
      </c>
      <c r="Q2015">
        <v>7</v>
      </c>
      <c r="R2015">
        <v>2.0499999999999998</v>
      </c>
      <c r="S2015">
        <v>1</v>
      </c>
      <c r="T2015" t="s">
        <v>22</v>
      </c>
      <c r="U2015">
        <f t="shared" si="63"/>
        <v>0</v>
      </c>
      <c r="V2015">
        <f>IF(Table2[[#This Row],[international_plan]]="yes",1,0)</f>
        <v>0</v>
      </c>
      <c r="W2015">
        <f>IF(Table2[[#This Row],[voice_mail_plan]]="yes",1,0)</f>
        <v>0</v>
      </c>
      <c r="X2015" t="str">
        <f t="shared" si="62"/>
        <v>Medium</v>
      </c>
      <c r="Y2015" t="str">
        <f>IF(Table2[[#This Row],[total_intl_charge]] &gt; AVERAGE($R$2:$R$4245),"High","Low")</f>
        <v>Low</v>
      </c>
      <c r="Z2015" t="str">
        <f>IF(AND(G2015&gt;AVERAGE(train!$G$2:$G$4251),K2015&gt;AVERAGE(train!$K$2:$K$4251)),"High Day &amp; Eve",IF(AND(G2015&gt;AVERAGE(train!$G$2:$G$4251),K2015&lt;=AVERAGE(train!$K$2:$K$4251)),"High Day Only",IF(AND(G2015&lt;=AVERAGE(train!$G$2:$G$4251),K2015&gt;AVERAGE(train!$K$2:$K$4251)),"High Eve Only","Low Usage")))</f>
        <v>High Day Only</v>
      </c>
    </row>
    <row r="2016" spans="1:26">
      <c r="A2016" t="s">
        <v>58</v>
      </c>
      <c r="B2016">
        <v>85</v>
      </c>
      <c r="C2016" t="s">
        <v>28</v>
      </c>
      <c r="D2016" t="s">
        <v>22</v>
      </c>
      <c r="E2016" t="s">
        <v>22</v>
      </c>
      <c r="F2016">
        <v>0</v>
      </c>
      <c r="G2016">
        <v>183.4</v>
      </c>
      <c r="H2016">
        <v>111</v>
      </c>
      <c r="I2016">
        <v>31.18</v>
      </c>
      <c r="J2016">
        <v>168.8</v>
      </c>
      <c r="K2016">
        <v>98</v>
      </c>
      <c r="L2016">
        <v>14.35</v>
      </c>
      <c r="M2016">
        <v>199.7</v>
      </c>
      <c r="N2016">
        <v>97</v>
      </c>
      <c r="O2016">
        <v>8.99</v>
      </c>
      <c r="P2016">
        <v>9.9</v>
      </c>
      <c r="Q2016">
        <v>4</v>
      </c>
      <c r="R2016">
        <v>2.67</v>
      </c>
      <c r="S2016">
        <v>4</v>
      </c>
      <c r="T2016" t="s">
        <v>22</v>
      </c>
      <c r="U2016">
        <f t="shared" si="63"/>
        <v>0</v>
      </c>
      <c r="V2016">
        <f>IF(Table2[[#This Row],[international_plan]]="yes",1,0)</f>
        <v>0</v>
      </c>
      <c r="W2016">
        <f>IF(Table2[[#This Row],[voice_mail_plan]]="yes",1,0)</f>
        <v>0</v>
      </c>
      <c r="X2016" t="str">
        <f t="shared" si="62"/>
        <v>Medium</v>
      </c>
      <c r="Y2016" t="str">
        <f>IF(Table2[[#This Row],[total_intl_charge]] &gt; AVERAGE($R$2:$R$4245),"High","Low")</f>
        <v>Low</v>
      </c>
      <c r="Z2016" t="str">
        <f>IF(AND(G2016&gt;AVERAGE(train!$G$2:$G$4251),K2016&gt;AVERAGE(train!$K$2:$K$4251)),"High Day &amp; Eve",IF(AND(G2016&gt;AVERAGE(train!$G$2:$G$4251),K2016&lt;=AVERAGE(train!$K$2:$K$4251)),"High Day Only",IF(AND(G2016&lt;=AVERAGE(train!$G$2:$G$4251),K2016&gt;AVERAGE(train!$K$2:$K$4251)),"High Eve Only","Low Usage")))</f>
        <v>High Day Only</v>
      </c>
    </row>
    <row r="2017" spans="1:26">
      <c r="A2017" t="s">
        <v>72</v>
      </c>
      <c r="B2017">
        <v>100</v>
      </c>
      <c r="C2017" t="s">
        <v>21</v>
      </c>
      <c r="D2017" t="s">
        <v>22</v>
      </c>
      <c r="E2017" t="s">
        <v>22</v>
      </c>
      <c r="F2017">
        <v>0</v>
      </c>
      <c r="G2017">
        <v>191.9</v>
      </c>
      <c r="H2017">
        <v>95</v>
      </c>
      <c r="I2017">
        <v>32.619999999999997</v>
      </c>
      <c r="J2017">
        <v>200.9</v>
      </c>
      <c r="K2017">
        <v>101</v>
      </c>
      <c r="L2017">
        <v>17.079999999999998</v>
      </c>
      <c r="M2017">
        <v>271.89999999999998</v>
      </c>
      <c r="N2017">
        <v>74</v>
      </c>
      <c r="O2017">
        <v>12.24</v>
      </c>
      <c r="P2017">
        <v>18.2</v>
      </c>
      <c r="Q2017">
        <v>3</v>
      </c>
      <c r="R2017">
        <v>4.91</v>
      </c>
      <c r="S2017">
        <v>1</v>
      </c>
      <c r="T2017" t="s">
        <v>22</v>
      </c>
      <c r="U2017">
        <f t="shared" si="63"/>
        <v>0</v>
      </c>
      <c r="V2017">
        <f>IF(Table2[[#This Row],[international_plan]]="yes",1,0)</f>
        <v>0</v>
      </c>
      <c r="W2017">
        <f>IF(Table2[[#This Row],[voice_mail_plan]]="yes",1,0)</f>
        <v>0</v>
      </c>
      <c r="X2017" t="str">
        <f t="shared" si="62"/>
        <v>Medium</v>
      </c>
      <c r="Y2017" t="str">
        <f>IF(Table2[[#This Row],[total_intl_charge]] &gt; AVERAGE($R$2:$R$4245),"High","Low")</f>
        <v>High</v>
      </c>
      <c r="Z2017" t="str">
        <f>IF(AND(G2017&gt;AVERAGE(train!$G$2:$G$4251),K2017&gt;AVERAGE(train!$K$2:$K$4251)),"High Day &amp; Eve",IF(AND(G2017&gt;AVERAGE(train!$G$2:$G$4251),K2017&lt;=AVERAGE(train!$K$2:$K$4251)),"High Day Only",IF(AND(G2017&lt;=AVERAGE(train!$G$2:$G$4251),K2017&gt;AVERAGE(train!$K$2:$K$4251)),"High Eve Only","Low Usage")))</f>
        <v>High Day &amp; Eve</v>
      </c>
    </row>
    <row r="2018" spans="1:26">
      <c r="A2018" t="s">
        <v>20</v>
      </c>
      <c r="B2018">
        <v>114</v>
      </c>
      <c r="C2018" t="s">
        <v>21</v>
      </c>
      <c r="D2018" t="s">
        <v>22</v>
      </c>
      <c r="E2018" t="s">
        <v>22</v>
      </c>
      <c r="F2018">
        <v>0</v>
      </c>
      <c r="G2018">
        <v>187.8</v>
      </c>
      <c r="H2018">
        <v>109</v>
      </c>
      <c r="I2018">
        <v>31.93</v>
      </c>
      <c r="J2018">
        <v>154.6</v>
      </c>
      <c r="K2018">
        <v>97</v>
      </c>
      <c r="L2018">
        <v>13.14</v>
      </c>
      <c r="M2018">
        <v>213.9</v>
      </c>
      <c r="N2018">
        <v>102</v>
      </c>
      <c r="O2018">
        <v>9.6300000000000008</v>
      </c>
      <c r="P2018">
        <v>10.1</v>
      </c>
      <c r="Q2018">
        <v>3</v>
      </c>
      <c r="R2018">
        <v>2.73</v>
      </c>
      <c r="S2018">
        <v>2</v>
      </c>
      <c r="T2018" t="s">
        <v>22</v>
      </c>
      <c r="U2018">
        <f t="shared" si="63"/>
        <v>0</v>
      </c>
      <c r="V2018">
        <f>IF(Table2[[#This Row],[international_plan]]="yes",1,0)</f>
        <v>0</v>
      </c>
      <c r="W2018">
        <f>IF(Table2[[#This Row],[voice_mail_plan]]="yes",1,0)</f>
        <v>0</v>
      </c>
      <c r="X2018" t="str">
        <f t="shared" si="62"/>
        <v>High</v>
      </c>
      <c r="Y2018" t="str">
        <f>IF(Table2[[#This Row],[total_intl_charge]] &gt; AVERAGE($R$2:$R$4245),"High","Low")</f>
        <v>Low</v>
      </c>
      <c r="Z2018" t="str">
        <f>IF(AND(G2018&gt;AVERAGE(train!$G$2:$G$4251),K2018&gt;AVERAGE(train!$K$2:$K$4251)),"High Day &amp; Eve",IF(AND(G2018&gt;AVERAGE(train!$G$2:$G$4251),K2018&lt;=AVERAGE(train!$K$2:$K$4251)),"High Day Only",IF(AND(G2018&lt;=AVERAGE(train!$G$2:$G$4251),K2018&gt;AVERAGE(train!$K$2:$K$4251)),"High Eve Only","Low Usage")))</f>
        <v>High Day Only</v>
      </c>
    </row>
    <row r="2019" spans="1:26">
      <c r="A2019" t="s">
        <v>33</v>
      </c>
      <c r="B2019">
        <v>83</v>
      </c>
      <c r="C2019" t="s">
        <v>28</v>
      </c>
      <c r="D2019" t="s">
        <v>22</v>
      </c>
      <c r="E2019" t="s">
        <v>22</v>
      </c>
      <c r="F2019">
        <v>0</v>
      </c>
      <c r="G2019">
        <v>259.7</v>
      </c>
      <c r="H2019">
        <v>106</v>
      </c>
      <c r="I2019">
        <v>44.15</v>
      </c>
      <c r="J2019">
        <v>152.69999999999999</v>
      </c>
      <c r="K2019">
        <v>116</v>
      </c>
      <c r="L2019">
        <v>12.98</v>
      </c>
      <c r="M2019">
        <v>224.7</v>
      </c>
      <c r="N2019">
        <v>92</v>
      </c>
      <c r="O2019">
        <v>10.11</v>
      </c>
      <c r="P2019">
        <v>10.199999999999999</v>
      </c>
      <c r="Q2019">
        <v>2</v>
      </c>
      <c r="R2019">
        <v>2.75</v>
      </c>
      <c r="S2019">
        <v>0</v>
      </c>
      <c r="T2019" t="s">
        <v>22</v>
      </c>
      <c r="U2019">
        <f t="shared" si="63"/>
        <v>0</v>
      </c>
      <c r="V2019">
        <f>IF(Table2[[#This Row],[international_plan]]="yes",1,0)</f>
        <v>0</v>
      </c>
      <c r="W2019">
        <f>IF(Table2[[#This Row],[voice_mail_plan]]="yes",1,0)</f>
        <v>0</v>
      </c>
      <c r="X2019" t="str">
        <f t="shared" si="62"/>
        <v>Medium</v>
      </c>
      <c r="Y2019" t="str">
        <f>IF(Table2[[#This Row],[total_intl_charge]] &gt; AVERAGE($R$2:$R$4245),"High","Low")</f>
        <v>Low</v>
      </c>
      <c r="Z2019" t="str">
        <f>IF(AND(G2019&gt;AVERAGE(train!$G$2:$G$4251),K2019&gt;AVERAGE(train!$K$2:$K$4251)),"High Day &amp; Eve",IF(AND(G2019&gt;AVERAGE(train!$G$2:$G$4251),K2019&lt;=AVERAGE(train!$K$2:$K$4251)),"High Day Only",IF(AND(G2019&lt;=AVERAGE(train!$G$2:$G$4251),K2019&gt;AVERAGE(train!$K$2:$K$4251)),"High Eve Only","Low Usage")))</f>
        <v>High Day &amp; Eve</v>
      </c>
    </row>
    <row r="2020" spans="1:26">
      <c r="A2020" t="s">
        <v>44</v>
      </c>
      <c r="B2020">
        <v>157</v>
      </c>
      <c r="C2020" t="s">
        <v>21</v>
      </c>
      <c r="D2020" t="s">
        <v>23</v>
      </c>
      <c r="E2020" t="s">
        <v>22</v>
      </c>
      <c r="F2020">
        <v>0</v>
      </c>
      <c r="G2020">
        <v>180.4</v>
      </c>
      <c r="H2020">
        <v>123</v>
      </c>
      <c r="I2020">
        <v>30.67</v>
      </c>
      <c r="J2020">
        <v>194</v>
      </c>
      <c r="K2020">
        <v>98</v>
      </c>
      <c r="L2020">
        <v>16.489999999999998</v>
      </c>
      <c r="M2020">
        <v>227.3</v>
      </c>
      <c r="N2020">
        <v>88</v>
      </c>
      <c r="O2020">
        <v>10.23</v>
      </c>
      <c r="P2020">
        <v>8.4</v>
      </c>
      <c r="Q2020">
        <v>5</v>
      </c>
      <c r="R2020">
        <v>2.27</v>
      </c>
      <c r="S2020">
        <v>0</v>
      </c>
      <c r="T2020" t="s">
        <v>22</v>
      </c>
      <c r="U2020">
        <f t="shared" si="63"/>
        <v>0</v>
      </c>
      <c r="V2020">
        <f>IF(Table2[[#This Row],[international_plan]]="yes",1,0)</f>
        <v>1</v>
      </c>
      <c r="W2020">
        <f>IF(Table2[[#This Row],[voice_mail_plan]]="yes",1,0)</f>
        <v>0</v>
      </c>
      <c r="X2020" t="str">
        <f t="shared" si="62"/>
        <v>Very High</v>
      </c>
      <c r="Y2020" t="str">
        <f>IF(Table2[[#This Row],[total_intl_charge]] &gt; AVERAGE($R$2:$R$4245),"High","Low")</f>
        <v>Low</v>
      </c>
      <c r="Z2020" t="str">
        <f>IF(AND(G2020&gt;AVERAGE(train!$G$2:$G$4251),K2020&gt;AVERAGE(train!$K$2:$K$4251)),"High Day &amp; Eve",IF(AND(G2020&gt;AVERAGE(train!$G$2:$G$4251),K2020&lt;=AVERAGE(train!$K$2:$K$4251)),"High Day Only",IF(AND(G2020&lt;=AVERAGE(train!$G$2:$G$4251),K2020&gt;AVERAGE(train!$K$2:$K$4251)),"High Eve Only","Low Usage")))</f>
        <v>High Day Only</v>
      </c>
    </row>
    <row r="2021" spans="1:26">
      <c r="A2021" t="s">
        <v>52</v>
      </c>
      <c r="B2021">
        <v>51</v>
      </c>
      <c r="C2021" t="s">
        <v>28</v>
      </c>
      <c r="D2021" t="s">
        <v>22</v>
      </c>
      <c r="E2021" t="s">
        <v>22</v>
      </c>
      <c r="F2021">
        <v>0</v>
      </c>
      <c r="G2021">
        <v>51.8</v>
      </c>
      <c r="H2021">
        <v>107</v>
      </c>
      <c r="I2021">
        <v>8.81</v>
      </c>
      <c r="J2021">
        <v>230.2</v>
      </c>
      <c r="K2021">
        <v>104</v>
      </c>
      <c r="L2021">
        <v>19.57</v>
      </c>
      <c r="M2021">
        <v>227.5</v>
      </c>
      <c r="N2021">
        <v>118</v>
      </c>
      <c r="O2021">
        <v>10.24</v>
      </c>
      <c r="P2021">
        <v>10.4</v>
      </c>
      <c r="Q2021">
        <v>4</v>
      </c>
      <c r="R2021">
        <v>2.81</v>
      </c>
      <c r="S2021">
        <v>2</v>
      </c>
      <c r="T2021" t="s">
        <v>22</v>
      </c>
      <c r="U2021">
        <f t="shared" si="63"/>
        <v>0</v>
      </c>
      <c r="V2021">
        <f>IF(Table2[[#This Row],[international_plan]]="yes",1,0)</f>
        <v>0</v>
      </c>
      <c r="W2021">
        <f>IF(Table2[[#This Row],[voice_mail_plan]]="yes",1,0)</f>
        <v>0</v>
      </c>
      <c r="X2021" t="str">
        <f t="shared" si="62"/>
        <v>Low</v>
      </c>
      <c r="Y2021" t="str">
        <f>IF(Table2[[#This Row],[total_intl_charge]] &gt; AVERAGE($R$2:$R$4245),"High","Low")</f>
        <v>High</v>
      </c>
      <c r="Z2021" t="str">
        <f>IF(AND(G2021&gt;AVERAGE(train!$G$2:$G$4251),K2021&gt;AVERAGE(train!$K$2:$K$4251)),"High Day &amp; Eve",IF(AND(G2021&gt;AVERAGE(train!$G$2:$G$4251),K2021&lt;=AVERAGE(train!$K$2:$K$4251)),"High Day Only",IF(AND(G2021&lt;=AVERAGE(train!$G$2:$G$4251),K2021&gt;AVERAGE(train!$K$2:$K$4251)),"High Eve Only","Low Usage")))</f>
        <v>High Eve Only</v>
      </c>
    </row>
    <row r="2022" spans="1:26">
      <c r="A2022" t="s">
        <v>62</v>
      </c>
      <c r="B2022">
        <v>42</v>
      </c>
      <c r="C2022" t="s">
        <v>21</v>
      </c>
      <c r="D2022" t="s">
        <v>22</v>
      </c>
      <c r="E2022" t="s">
        <v>22</v>
      </c>
      <c r="F2022">
        <v>0</v>
      </c>
      <c r="G2022">
        <v>303.89999999999998</v>
      </c>
      <c r="H2022">
        <v>106</v>
      </c>
      <c r="I2022">
        <v>51.66</v>
      </c>
      <c r="J2022">
        <v>232.2</v>
      </c>
      <c r="K2022">
        <v>54</v>
      </c>
      <c r="L2022">
        <v>19.739999999999998</v>
      </c>
      <c r="M2022">
        <v>147.1</v>
      </c>
      <c r="N2022">
        <v>76</v>
      </c>
      <c r="O2022">
        <v>6.62</v>
      </c>
      <c r="P2022">
        <v>5.8</v>
      </c>
      <c r="Q2022">
        <v>3</v>
      </c>
      <c r="R2022">
        <v>1.57</v>
      </c>
      <c r="S2022">
        <v>1</v>
      </c>
      <c r="T2022" t="s">
        <v>23</v>
      </c>
      <c r="U2022">
        <f t="shared" si="63"/>
        <v>1</v>
      </c>
      <c r="V2022">
        <f>IF(Table2[[#This Row],[international_plan]]="yes",1,0)</f>
        <v>0</v>
      </c>
      <c r="W2022">
        <f>IF(Table2[[#This Row],[voice_mail_plan]]="yes",1,0)</f>
        <v>0</v>
      </c>
      <c r="X2022" t="str">
        <f t="shared" si="62"/>
        <v>Low</v>
      </c>
      <c r="Y2022" t="str">
        <f>IF(Table2[[#This Row],[total_intl_charge]] &gt; AVERAGE($R$2:$R$4245),"High","Low")</f>
        <v>Low</v>
      </c>
      <c r="Z2022" t="str">
        <f>IF(AND(G2022&gt;AVERAGE(train!$G$2:$G$4251),K2022&gt;AVERAGE(train!$K$2:$K$4251)),"High Day &amp; Eve",IF(AND(G2022&gt;AVERAGE(train!$G$2:$G$4251),K2022&lt;=AVERAGE(train!$K$2:$K$4251)),"High Day Only",IF(AND(G2022&lt;=AVERAGE(train!$G$2:$G$4251),K2022&gt;AVERAGE(train!$K$2:$K$4251)),"High Eve Only","Low Usage")))</f>
        <v>High Day Only</v>
      </c>
    </row>
    <row r="2023" spans="1:26">
      <c r="A2023" t="s">
        <v>52</v>
      </c>
      <c r="B2023">
        <v>112</v>
      </c>
      <c r="C2023" t="s">
        <v>28</v>
      </c>
      <c r="D2023" t="s">
        <v>22</v>
      </c>
      <c r="E2023" t="s">
        <v>22</v>
      </c>
      <c r="F2023">
        <v>0</v>
      </c>
      <c r="G2023">
        <v>206.2</v>
      </c>
      <c r="H2023">
        <v>122</v>
      </c>
      <c r="I2023">
        <v>35.049999999999997</v>
      </c>
      <c r="J2023">
        <v>164.5</v>
      </c>
      <c r="K2023">
        <v>94</v>
      </c>
      <c r="L2023">
        <v>13.98</v>
      </c>
      <c r="M2023">
        <v>140.30000000000001</v>
      </c>
      <c r="N2023">
        <v>101</v>
      </c>
      <c r="O2023">
        <v>6.31</v>
      </c>
      <c r="P2023">
        <v>12.6</v>
      </c>
      <c r="Q2023">
        <v>7</v>
      </c>
      <c r="R2023">
        <v>3.4</v>
      </c>
      <c r="S2023">
        <v>3</v>
      </c>
      <c r="T2023" t="s">
        <v>22</v>
      </c>
      <c r="U2023">
        <f t="shared" si="63"/>
        <v>0</v>
      </c>
      <c r="V2023">
        <f>IF(Table2[[#This Row],[international_plan]]="yes",1,0)</f>
        <v>0</v>
      </c>
      <c r="W2023">
        <f>IF(Table2[[#This Row],[voice_mail_plan]]="yes",1,0)</f>
        <v>0</v>
      </c>
      <c r="X2023" t="str">
        <f t="shared" si="62"/>
        <v>High</v>
      </c>
      <c r="Y2023" t="str">
        <f>IF(Table2[[#This Row],[total_intl_charge]] &gt; AVERAGE($R$2:$R$4245),"High","Low")</f>
        <v>High</v>
      </c>
      <c r="Z2023" t="str">
        <f>IF(AND(G2023&gt;AVERAGE(train!$G$2:$G$4251),K2023&gt;AVERAGE(train!$K$2:$K$4251)),"High Day &amp; Eve",IF(AND(G2023&gt;AVERAGE(train!$G$2:$G$4251),K2023&lt;=AVERAGE(train!$K$2:$K$4251)),"High Day Only",IF(AND(G2023&lt;=AVERAGE(train!$G$2:$G$4251),K2023&gt;AVERAGE(train!$K$2:$K$4251)),"High Eve Only","Low Usage")))</f>
        <v>High Day Only</v>
      </c>
    </row>
    <row r="2024" spans="1:26">
      <c r="A2024" t="s">
        <v>75</v>
      </c>
      <c r="B2024">
        <v>56</v>
      </c>
      <c r="C2024" t="s">
        <v>28</v>
      </c>
      <c r="D2024" t="s">
        <v>22</v>
      </c>
      <c r="E2024" t="s">
        <v>22</v>
      </c>
      <c r="F2024">
        <v>0</v>
      </c>
      <c r="G2024">
        <v>164.3</v>
      </c>
      <c r="H2024">
        <v>92</v>
      </c>
      <c r="I2024">
        <v>27.93</v>
      </c>
      <c r="J2024">
        <v>233.7</v>
      </c>
      <c r="K2024">
        <v>107</v>
      </c>
      <c r="L2024">
        <v>19.86</v>
      </c>
      <c r="M2024">
        <v>187.3</v>
      </c>
      <c r="N2024">
        <v>104</v>
      </c>
      <c r="O2024">
        <v>8.43</v>
      </c>
      <c r="P2024">
        <v>11.8</v>
      </c>
      <c r="Q2024">
        <v>1</v>
      </c>
      <c r="R2024">
        <v>3.19</v>
      </c>
      <c r="S2024">
        <v>2</v>
      </c>
      <c r="T2024" t="s">
        <v>22</v>
      </c>
      <c r="U2024">
        <f t="shared" si="63"/>
        <v>0</v>
      </c>
      <c r="V2024">
        <f>IF(Table2[[#This Row],[international_plan]]="yes",1,0)</f>
        <v>0</v>
      </c>
      <c r="W2024">
        <f>IF(Table2[[#This Row],[voice_mail_plan]]="yes",1,0)</f>
        <v>0</v>
      </c>
      <c r="X2024" t="str">
        <f t="shared" si="62"/>
        <v>Low</v>
      </c>
      <c r="Y2024" t="str">
        <f>IF(Table2[[#This Row],[total_intl_charge]] &gt; AVERAGE($R$2:$R$4245),"High","Low")</f>
        <v>High</v>
      </c>
      <c r="Z2024" t="str">
        <f>IF(AND(G2024&gt;AVERAGE(train!$G$2:$G$4251),K2024&gt;AVERAGE(train!$K$2:$K$4251)),"High Day &amp; Eve",IF(AND(G2024&gt;AVERAGE(train!$G$2:$G$4251),K2024&lt;=AVERAGE(train!$K$2:$K$4251)),"High Day Only",IF(AND(G2024&lt;=AVERAGE(train!$G$2:$G$4251),K2024&gt;AVERAGE(train!$K$2:$K$4251)),"High Eve Only","Low Usage")))</f>
        <v>High Eve Only</v>
      </c>
    </row>
    <row r="2025" spans="1:26">
      <c r="A2025" t="s">
        <v>24</v>
      </c>
      <c r="B2025">
        <v>53</v>
      </c>
      <c r="C2025" t="s">
        <v>25</v>
      </c>
      <c r="D2025" t="s">
        <v>22</v>
      </c>
      <c r="E2025" t="s">
        <v>22</v>
      </c>
      <c r="F2025">
        <v>0</v>
      </c>
      <c r="G2025">
        <v>228.6</v>
      </c>
      <c r="H2025">
        <v>117</v>
      </c>
      <c r="I2025">
        <v>38.86</v>
      </c>
      <c r="J2025">
        <v>132.80000000000001</v>
      </c>
      <c r="K2025">
        <v>123</v>
      </c>
      <c r="L2025">
        <v>11.29</v>
      </c>
      <c r="M2025">
        <v>227.2</v>
      </c>
      <c r="N2025">
        <v>124</v>
      </c>
      <c r="O2025">
        <v>10.220000000000001</v>
      </c>
      <c r="P2025">
        <v>10.1</v>
      </c>
      <c r="Q2025">
        <v>2</v>
      </c>
      <c r="R2025">
        <v>2.73</v>
      </c>
      <c r="S2025">
        <v>9</v>
      </c>
      <c r="T2025" t="s">
        <v>23</v>
      </c>
      <c r="U2025">
        <f t="shared" si="63"/>
        <v>1</v>
      </c>
      <c r="V2025">
        <f>IF(Table2[[#This Row],[international_plan]]="yes",1,0)</f>
        <v>0</v>
      </c>
      <c r="W2025">
        <f>IF(Table2[[#This Row],[voice_mail_plan]]="yes",1,0)</f>
        <v>0</v>
      </c>
      <c r="X2025" t="str">
        <f t="shared" si="62"/>
        <v>Low</v>
      </c>
      <c r="Y2025" t="str">
        <f>IF(Table2[[#This Row],[total_intl_charge]] &gt; AVERAGE($R$2:$R$4245),"High","Low")</f>
        <v>Low</v>
      </c>
      <c r="Z2025" t="str">
        <f>IF(AND(G2025&gt;AVERAGE(train!$G$2:$G$4251),K2025&gt;AVERAGE(train!$K$2:$K$4251)),"High Day &amp; Eve",IF(AND(G2025&gt;AVERAGE(train!$G$2:$G$4251),K2025&lt;=AVERAGE(train!$K$2:$K$4251)),"High Day Only",IF(AND(G2025&lt;=AVERAGE(train!$G$2:$G$4251),K2025&gt;AVERAGE(train!$K$2:$K$4251)),"High Eve Only","Low Usage")))</f>
        <v>High Day &amp; Eve</v>
      </c>
    </row>
    <row r="2026" spans="1:26">
      <c r="A2026" t="s">
        <v>31</v>
      </c>
      <c r="B2026">
        <v>64</v>
      </c>
      <c r="C2026" t="s">
        <v>21</v>
      </c>
      <c r="D2026" t="s">
        <v>22</v>
      </c>
      <c r="E2026" t="s">
        <v>23</v>
      </c>
      <c r="F2026">
        <v>22</v>
      </c>
      <c r="G2026">
        <v>200.4</v>
      </c>
      <c r="H2026">
        <v>80</v>
      </c>
      <c r="I2026">
        <v>34.07</v>
      </c>
      <c r="J2026">
        <v>131.1</v>
      </c>
      <c r="K2026">
        <v>84</v>
      </c>
      <c r="L2026">
        <v>11.14</v>
      </c>
      <c r="M2026">
        <v>230.7</v>
      </c>
      <c r="N2026">
        <v>67</v>
      </c>
      <c r="O2026">
        <v>10.38</v>
      </c>
      <c r="P2026">
        <v>7.6</v>
      </c>
      <c r="Q2026">
        <v>5</v>
      </c>
      <c r="R2026">
        <v>2.0499999999999998</v>
      </c>
      <c r="S2026">
        <v>1</v>
      </c>
      <c r="T2026" t="s">
        <v>22</v>
      </c>
      <c r="U2026">
        <f t="shared" si="63"/>
        <v>0</v>
      </c>
      <c r="V2026">
        <f>IF(Table2[[#This Row],[international_plan]]="yes",1,0)</f>
        <v>0</v>
      </c>
      <c r="W2026">
        <f>IF(Table2[[#This Row],[voice_mail_plan]]="yes",1,0)</f>
        <v>1</v>
      </c>
      <c r="X2026" t="str">
        <f t="shared" si="62"/>
        <v>Low</v>
      </c>
      <c r="Y2026" t="str">
        <f>IF(Table2[[#This Row],[total_intl_charge]] &gt; AVERAGE($R$2:$R$4245),"High","Low")</f>
        <v>Low</v>
      </c>
      <c r="Z2026" t="str">
        <f>IF(AND(G2026&gt;AVERAGE(train!$G$2:$G$4251),K2026&gt;AVERAGE(train!$K$2:$K$4251)),"High Day &amp; Eve",IF(AND(G2026&gt;AVERAGE(train!$G$2:$G$4251),K2026&lt;=AVERAGE(train!$K$2:$K$4251)),"High Day Only",IF(AND(G2026&lt;=AVERAGE(train!$G$2:$G$4251),K2026&gt;AVERAGE(train!$K$2:$K$4251)),"High Eve Only","Low Usage")))</f>
        <v>High Day Only</v>
      </c>
    </row>
    <row r="2027" spans="1:26">
      <c r="A2027" t="s">
        <v>38</v>
      </c>
      <c r="B2027">
        <v>123</v>
      </c>
      <c r="C2027" t="s">
        <v>25</v>
      </c>
      <c r="D2027" t="s">
        <v>22</v>
      </c>
      <c r="E2027" t="s">
        <v>22</v>
      </c>
      <c r="F2027">
        <v>0</v>
      </c>
      <c r="G2027">
        <v>154.30000000000001</v>
      </c>
      <c r="H2027">
        <v>107</v>
      </c>
      <c r="I2027">
        <v>26.23</v>
      </c>
      <c r="J2027">
        <v>183</v>
      </c>
      <c r="K2027">
        <v>111</v>
      </c>
      <c r="L2027">
        <v>15.56</v>
      </c>
      <c r="M2027">
        <v>54</v>
      </c>
      <c r="N2027">
        <v>134</v>
      </c>
      <c r="O2027">
        <v>2.4300000000000002</v>
      </c>
      <c r="P2027">
        <v>10.9</v>
      </c>
      <c r="Q2027">
        <v>8</v>
      </c>
      <c r="R2027">
        <v>2.94</v>
      </c>
      <c r="S2027">
        <v>0</v>
      </c>
      <c r="T2027" t="s">
        <v>22</v>
      </c>
      <c r="U2027">
        <f t="shared" si="63"/>
        <v>0</v>
      </c>
      <c r="V2027">
        <f>IF(Table2[[#This Row],[international_plan]]="yes",1,0)</f>
        <v>0</v>
      </c>
      <c r="W2027">
        <f>IF(Table2[[#This Row],[voice_mail_plan]]="yes",1,0)</f>
        <v>0</v>
      </c>
      <c r="X2027" t="str">
        <f t="shared" si="62"/>
        <v>High</v>
      </c>
      <c r="Y2027" t="str">
        <f>IF(Table2[[#This Row],[total_intl_charge]] &gt; AVERAGE($R$2:$R$4245),"High","Low")</f>
        <v>High</v>
      </c>
      <c r="Z2027" t="str">
        <f>IF(AND(G2027&gt;AVERAGE(train!$G$2:$G$4251),K2027&gt;AVERAGE(train!$K$2:$K$4251)),"High Day &amp; Eve",IF(AND(G2027&gt;AVERAGE(train!$G$2:$G$4251),K2027&lt;=AVERAGE(train!$K$2:$K$4251)),"High Day Only",IF(AND(G2027&lt;=AVERAGE(train!$G$2:$G$4251),K2027&gt;AVERAGE(train!$K$2:$K$4251)),"High Eve Only","Low Usage")))</f>
        <v>High Eve Only</v>
      </c>
    </row>
    <row r="2028" spans="1:26">
      <c r="A2028" t="s">
        <v>37</v>
      </c>
      <c r="B2028">
        <v>68</v>
      </c>
      <c r="C2028" t="s">
        <v>28</v>
      </c>
      <c r="D2028" t="s">
        <v>22</v>
      </c>
      <c r="E2028" t="s">
        <v>23</v>
      </c>
      <c r="F2028">
        <v>30</v>
      </c>
      <c r="G2028">
        <v>122.9</v>
      </c>
      <c r="H2028">
        <v>93</v>
      </c>
      <c r="I2028">
        <v>20.89</v>
      </c>
      <c r="J2028">
        <v>233.5</v>
      </c>
      <c r="K2028">
        <v>91</v>
      </c>
      <c r="L2028">
        <v>19.850000000000001</v>
      </c>
      <c r="M2028">
        <v>199.5</v>
      </c>
      <c r="N2028">
        <v>144</v>
      </c>
      <c r="O2028">
        <v>8.98</v>
      </c>
      <c r="P2028">
        <v>9.6</v>
      </c>
      <c r="Q2028">
        <v>2</v>
      </c>
      <c r="R2028">
        <v>2.59</v>
      </c>
      <c r="S2028">
        <v>2</v>
      </c>
      <c r="T2028" t="s">
        <v>22</v>
      </c>
      <c r="U2028">
        <f t="shared" si="63"/>
        <v>0</v>
      </c>
      <c r="V2028">
        <f>IF(Table2[[#This Row],[international_plan]]="yes",1,0)</f>
        <v>0</v>
      </c>
      <c r="W2028">
        <f>IF(Table2[[#This Row],[voice_mail_plan]]="yes",1,0)</f>
        <v>1</v>
      </c>
      <c r="X2028" t="str">
        <f t="shared" si="62"/>
        <v>Low</v>
      </c>
      <c r="Y2028" t="str">
        <f>IF(Table2[[#This Row],[total_intl_charge]] &gt; AVERAGE($R$2:$R$4245),"High","Low")</f>
        <v>Low</v>
      </c>
      <c r="Z2028" t="str">
        <f>IF(AND(G2028&gt;AVERAGE(train!$G$2:$G$4251),K2028&gt;AVERAGE(train!$K$2:$K$4251)),"High Day &amp; Eve",IF(AND(G2028&gt;AVERAGE(train!$G$2:$G$4251),K2028&lt;=AVERAGE(train!$K$2:$K$4251)),"High Day Only",IF(AND(G2028&lt;=AVERAGE(train!$G$2:$G$4251),K2028&gt;AVERAGE(train!$K$2:$K$4251)),"High Eve Only","Low Usage")))</f>
        <v>Low Usage</v>
      </c>
    </row>
    <row r="2029" spans="1:26">
      <c r="A2029" t="s">
        <v>74</v>
      </c>
      <c r="B2029">
        <v>40</v>
      </c>
      <c r="C2029" t="s">
        <v>28</v>
      </c>
      <c r="D2029" t="s">
        <v>23</v>
      </c>
      <c r="E2029" t="s">
        <v>22</v>
      </c>
      <c r="F2029">
        <v>0</v>
      </c>
      <c r="G2029">
        <v>220.8</v>
      </c>
      <c r="H2029">
        <v>100</v>
      </c>
      <c r="I2029">
        <v>37.54</v>
      </c>
      <c r="J2029">
        <v>265.7</v>
      </c>
      <c r="K2029">
        <v>106</v>
      </c>
      <c r="L2029">
        <v>22.58</v>
      </c>
      <c r="M2029">
        <v>212.8</v>
      </c>
      <c r="N2029">
        <v>94</v>
      </c>
      <c r="O2029">
        <v>9.58</v>
      </c>
      <c r="P2029">
        <v>6.4</v>
      </c>
      <c r="Q2029">
        <v>3</v>
      </c>
      <c r="R2029">
        <v>1.73</v>
      </c>
      <c r="S2029">
        <v>0</v>
      </c>
      <c r="T2029" t="s">
        <v>22</v>
      </c>
      <c r="U2029">
        <f t="shared" si="63"/>
        <v>0</v>
      </c>
      <c r="V2029">
        <f>IF(Table2[[#This Row],[international_plan]]="yes",1,0)</f>
        <v>1</v>
      </c>
      <c r="W2029">
        <f>IF(Table2[[#This Row],[voice_mail_plan]]="yes",1,0)</f>
        <v>0</v>
      </c>
      <c r="X2029" t="str">
        <f t="shared" si="62"/>
        <v>Low</v>
      </c>
      <c r="Y2029" t="str">
        <f>IF(Table2[[#This Row],[total_intl_charge]] &gt; AVERAGE($R$2:$R$4245),"High","Low")</f>
        <v>Low</v>
      </c>
      <c r="Z2029" t="str">
        <f>IF(AND(G2029&gt;AVERAGE(train!$G$2:$G$4251),K2029&gt;AVERAGE(train!$K$2:$K$4251)),"High Day &amp; Eve",IF(AND(G2029&gt;AVERAGE(train!$G$2:$G$4251),K2029&lt;=AVERAGE(train!$K$2:$K$4251)),"High Day Only",IF(AND(G2029&lt;=AVERAGE(train!$G$2:$G$4251),K2029&gt;AVERAGE(train!$K$2:$K$4251)),"High Eve Only","Low Usage")))</f>
        <v>High Day &amp; Eve</v>
      </c>
    </row>
    <row r="2030" spans="1:26">
      <c r="A2030" t="s">
        <v>61</v>
      </c>
      <c r="B2030">
        <v>132</v>
      </c>
      <c r="C2030" t="s">
        <v>25</v>
      </c>
      <c r="D2030" t="s">
        <v>22</v>
      </c>
      <c r="E2030" t="s">
        <v>22</v>
      </c>
      <c r="F2030">
        <v>0</v>
      </c>
      <c r="G2030">
        <v>214.6</v>
      </c>
      <c r="H2030">
        <v>78</v>
      </c>
      <c r="I2030">
        <v>36.479999999999997</v>
      </c>
      <c r="J2030">
        <v>251.7</v>
      </c>
      <c r="K2030">
        <v>98</v>
      </c>
      <c r="L2030">
        <v>21.39</v>
      </c>
      <c r="M2030">
        <v>240.8</v>
      </c>
      <c r="N2030">
        <v>88</v>
      </c>
      <c r="O2030">
        <v>10.84</v>
      </c>
      <c r="P2030">
        <v>13.9</v>
      </c>
      <c r="Q2030">
        <v>2</v>
      </c>
      <c r="R2030">
        <v>3.75</v>
      </c>
      <c r="S2030">
        <v>0</v>
      </c>
      <c r="T2030" t="s">
        <v>22</v>
      </c>
      <c r="U2030">
        <f t="shared" si="63"/>
        <v>0</v>
      </c>
      <c r="V2030">
        <f>IF(Table2[[#This Row],[international_plan]]="yes",1,0)</f>
        <v>0</v>
      </c>
      <c r="W2030">
        <f>IF(Table2[[#This Row],[voice_mail_plan]]="yes",1,0)</f>
        <v>0</v>
      </c>
      <c r="X2030" t="str">
        <f t="shared" si="62"/>
        <v>Very High</v>
      </c>
      <c r="Y2030" t="str">
        <f>IF(Table2[[#This Row],[total_intl_charge]] &gt; AVERAGE($R$2:$R$4245),"High","Low")</f>
        <v>High</v>
      </c>
      <c r="Z2030" t="str">
        <f>IF(AND(G2030&gt;AVERAGE(train!$G$2:$G$4251),K2030&gt;AVERAGE(train!$K$2:$K$4251)),"High Day &amp; Eve",IF(AND(G2030&gt;AVERAGE(train!$G$2:$G$4251),K2030&lt;=AVERAGE(train!$K$2:$K$4251)),"High Day Only",IF(AND(G2030&lt;=AVERAGE(train!$G$2:$G$4251),K2030&gt;AVERAGE(train!$K$2:$K$4251)),"High Eve Only","Low Usage")))</f>
        <v>High Day Only</v>
      </c>
    </row>
    <row r="2031" spans="1:26">
      <c r="A2031" t="s">
        <v>74</v>
      </c>
      <c r="B2031">
        <v>120</v>
      </c>
      <c r="C2031" t="s">
        <v>25</v>
      </c>
      <c r="D2031" t="s">
        <v>23</v>
      </c>
      <c r="E2031" t="s">
        <v>22</v>
      </c>
      <c r="F2031">
        <v>0</v>
      </c>
      <c r="G2031">
        <v>202</v>
      </c>
      <c r="H2031">
        <v>123</v>
      </c>
      <c r="I2031">
        <v>34.340000000000003</v>
      </c>
      <c r="J2031">
        <v>184.3</v>
      </c>
      <c r="K2031">
        <v>78</v>
      </c>
      <c r="L2031">
        <v>15.67</v>
      </c>
      <c r="M2031">
        <v>176</v>
      </c>
      <c r="N2031">
        <v>89</v>
      </c>
      <c r="O2031">
        <v>7.92</v>
      </c>
      <c r="P2031">
        <v>7.4</v>
      </c>
      <c r="Q2031">
        <v>2</v>
      </c>
      <c r="R2031">
        <v>2</v>
      </c>
      <c r="S2031">
        <v>2</v>
      </c>
      <c r="T2031" t="s">
        <v>23</v>
      </c>
      <c r="U2031">
        <f t="shared" si="63"/>
        <v>1</v>
      </c>
      <c r="V2031">
        <f>IF(Table2[[#This Row],[international_plan]]="yes",1,0)</f>
        <v>1</v>
      </c>
      <c r="W2031">
        <f>IF(Table2[[#This Row],[voice_mail_plan]]="yes",1,0)</f>
        <v>0</v>
      </c>
      <c r="X2031" t="str">
        <f t="shared" si="62"/>
        <v>High</v>
      </c>
      <c r="Y2031" t="str">
        <f>IF(Table2[[#This Row],[total_intl_charge]] &gt; AVERAGE($R$2:$R$4245),"High","Low")</f>
        <v>Low</v>
      </c>
      <c r="Z2031" t="str">
        <f>IF(AND(G2031&gt;AVERAGE(train!$G$2:$G$4251),K2031&gt;AVERAGE(train!$K$2:$K$4251)),"High Day &amp; Eve",IF(AND(G2031&gt;AVERAGE(train!$G$2:$G$4251),K2031&lt;=AVERAGE(train!$K$2:$K$4251)),"High Day Only",IF(AND(G2031&lt;=AVERAGE(train!$G$2:$G$4251),K2031&gt;AVERAGE(train!$K$2:$K$4251)),"High Eve Only","Low Usage")))</f>
        <v>High Day Only</v>
      </c>
    </row>
    <row r="2032" spans="1:26">
      <c r="A2032" t="s">
        <v>53</v>
      </c>
      <c r="B2032">
        <v>108</v>
      </c>
      <c r="C2032" t="s">
        <v>25</v>
      </c>
      <c r="D2032" t="s">
        <v>22</v>
      </c>
      <c r="E2032" t="s">
        <v>23</v>
      </c>
      <c r="F2032">
        <v>32</v>
      </c>
      <c r="G2032">
        <v>209.5</v>
      </c>
      <c r="H2032">
        <v>108</v>
      </c>
      <c r="I2032">
        <v>35.619999999999997</v>
      </c>
      <c r="J2032">
        <v>109.6</v>
      </c>
      <c r="K2032">
        <v>64</v>
      </c>
      <c r="L2032">
        <v>9.32</v>
      </c>
      <c r="M2032">
        <v>189.7</v>
      </c>
      <c r="N2032">
        <v>145</v>
      </c>
      <c r="O2032">
        <v>8.5399999999999991</v>
      </c>
      <c r="P2032">
        <v>9.1</v>
      </c>
      <c r="Q2032">
        <v>6</v>
      </c>
      <c r="R2032">
        <v>2.46</v>
      </c>
      <c r="S2032">
        <v>6</v>
      </c>
      <c r="T2032" t="s">
        <v>23</v>
      </c>
      <c r="U2032">
        <f t="shared" si="63"/>
        <v>1</v>
      </c>
      <c r="V2032">
        <f>IF(Table2[[#This Row],[international_plan]]="yes",1,0)</f>
        <v>0</v>
      </c>
      <c r="W2032">
        <f>IF(Table2[[#This Row],[voice_mail_plan]]="yes",1,0)</f>
        <v>1</v>
      </c>
      <c r="X2032" t="str">
        <f t="shared" si="62"/>
        <v>High</v>
      </c>
      <c r="Y2032" t="str">
        <f>IF(Table2[[#This Row],[total_intl_charge]] &gt; AVERAGE($R$2:$R$4245),"High","Low")</f>
        <v>Low</v>
      </c>
      <c r="Z2032" t="str">
        <f>IF(AND(G2032&gt;AVERAGE(train!$G$2:$G$4251),K2032&gt;AVERAGE(train!$K$2:$K$4251)),"High Day &amp; Eve",IF(AND(G2032&gt;AVERAGE(train!$G$2:$G$4251),K2032&lt;=AVERAGE(train!$K$2:$K$4251)),"High Day Only",IF(AND(G2032&lt;=AVERAGE(train!$G$2:$G$4251),K2032&gt;AVERAGE(train!$K$2:$K$4251)),"High Eve Only","Low Usage")))</f>
        <v>High Day Only</v>
      </c>
    </row>
    <row r="2033" spans="1:26">
      <c r="A2033" t="s">
        <v>36</v>
      </c>
      <c r="B2033">
        <v>122</v>
      </c>
      <c r="C2033" t="s">
        <v>28</v>
      </c>
      <c r="D2033" t="s">
        <v>22</v>
      </c>
      <c r="E2033" t="s">
        <v>22</v>
      </c>
      <c r="F2033">
        <v>0</v>
      </c>
      <c r="G2033">
        <v>145.6</v>
      </c>
      <c r="H2033">
        <v>102</v>
      </c>
      <c r="I2033">
        <v>24.75</v>
      </c>
      <c r="J2033">
        <v>284.7</v>
      </c>
      <c r="K2033">
        <v>111</v>
      </c>
      <c r="L2033">
        <v>24.2</v>
      </c>
      <c r="M2033">
        <v>228.2</v>
      </c>
      <c r="N2033">
        <v>91</v>
      </c>
      <c r="O2033">
        <v>10.27</v>
      </c>
      <c r="P2033">
        <v>12.2</v>
      </c>
      <c r="Q2033">
        <v>5</v>
      </c>
      <c r="R2033">
        <v>3.29</v>
      </c>
      <c r="S2033">
        <v>0</v>
      </c>
      <c r="T2033" t="s">
        <v>22</v>
      </c>
      <c r="U2033">
        <f t="shared" si="63"/>
        <v>0</v>
      </c>
      <c r="V2033">
        <f>IF(Table2[[#This Row],[international_plan]]="yes",1,0)</f>
        <v>0</v>
      </c>
      <c r="W2033">
        <f>IF(Table2[[#This Row],[voice_mail_plan]]="yes",1,0)</f>
        <v>0</v>
      </c>
      <c r="X2033" t="str">
        <f t="shared" si="62"/>
        <v>High</v>
      </c>
      <c r="Y2033" t="str">
        <f>IF(Table2[[#This Row],[total_intl_charge]] &gt; AVERAGE($R$2:$R$4245),"High","Low")</f>
        <v>High</v>
      </c>
      <c r="Z2033" t="str">
        <f>IF(AND(G2033&gt;AVERAGE(train!$G$2:$G$4251),K2033&gt;AVERAGE(train!$K$2:$K$4251)),"High Day &amp; Eve",IF(AND(G2033&gt;AVERAGE(train!$G$2:$G$4251),K2033&lt;=AVERAGE(train!$K$2:$K$4251)),"High Day Only",IF(AND(G2033&lt;=AVERAGE(train!$G$2:$G$4251),K2033&gt;AVERAGE(train!$K$2:$K$4251)),"High Eve Only","Low Usage")))</f>
        <v>High Eve Only</v>
      </c>
    </row>
    <row r="2034" spans="1:26">
      <c r="A2034" t="s">
        <v>35</v>
      </c>
      <c r="B2034">
        <v>130</v>
      </c>
      <c r="C2034" t="s">
        <v>25</v>
      </c>
      <c r="D2034" t="s">
        <v>22</v>
      </c>
      <c r="E2034" t="s">
        <v>23</v>
      </c>
      <c r="F2034">
        <v>19</v>
      </c>
      <c r="G2034">
        <v>152.9</v>
      </c>
      <c r="H2034">
        <v>87</v>
      </c>
      <c r="I2034">
        <v>25.99</v>
      </c>
      <c r="J2034">
        <v>213.2</v>
      </c>
      <c r="K2034">
        <v>99</v>
      </c>
      <c r="L2034">
        <v>18.12</v>
      </c>
      <c r="M2034">
        <v>205.3</v>
      </c>
      <c r="N2034">
        <v>114</v>
      </c>
      <c r="O2034">
        <v>9.24</v>
      </c>
      <c r="P2034">
        <v>10.8</v>
      </c>
      <c r="Q2034">
        <v>6</v>
      </c>
      <c r="R2034">
        <v>2.92</v>
      </c>
      <c r="S2034">
        <v>2</v>
      </c>
      <c r="T2034" t="s">
        <v>22</v>
      </c>
      <c r="U2034">
        <f t="shared" si="63"/>
        <v>0</v>
      </c>
      <c r="V2034">
        <f>IF(Table2[[#This Row],[international_plan]]="yes",1,0)</f>
        <v>0</v>
      </c>
      <c r="W2034">
        <f>IF(Table2[[#This Row],[voice_mail_plan]]="yes",1,0)</f>
        <v>1</v>
      </c>
      <c r="X2034" t="str">
        <f t="shared" si="62"/>
        <v>Very High</v>
      </c>
      <c r="Y2034" t="str">
        <f>IF(Table2[[#This Row],[total_intl_charge]] &gt; AVERAGE($R$2:$R$4245),"High","Low")</f>
        <v>High</v>
      </c>
      <c r="Z2034" t="str">
        <f>IF(AND(G2034&gt;AVERAGE(train!$G$2:$G$4251),K2034&gt;AVERAGE(train!$K$2:$K$4251)),"High Day &amp; Eve",IF(AND(G2034&gt;AVERAGE(train!$G$2:$G$4251),K2034&lt;=AVERAGE(train!$K$2:$K$4251)),"High Day Only",IF(AND(G2034&lt;=AVERAGE(train!$G$2:$G$4251),K2034&gt;AVERAGE(train!$K$2:$K$4251)),"High Eve Only","Low Usage")))</f>
        <v>Low Usage</v>
      </c>
    </row>
    <row r="2035" spans="1:26">
      <c r="A2035" t="s">
        <v>69</v>
      </c>
      <c r="B2035">
        <v>139</v>
      </c>
      <c r="C2035" t="s">
        <v>21</v>
      </c>
      <c r="D2035" t="s">
        <v>22</v>
      </c>
      <c r="E2035" t="s">
        <v>23</v>
      </c>
      <c r="F2035">
        <v>25</v>
      </c>
      <c r="G2035">
        <v>138.30000000000001</v>
      </c>
      <c r="H2035">
        <v>96</v>
      </c>
      <c r="I2035">
        <v>23.51</v>
      </c>
      <c r="J2035">
        <v>80.599999999999994</v>
      </c>
      <c r="K2035">
        <v>79</v>
      </c>
      <c r="L2035">
        <v>6.85</v>
      </c>
      <c r="M2035">
        <v>163.69999999999999</v>
      </c>
      <c r="N2035">
        <v>83</v>
      </c>
      <c r="O2035">
        <v>7.37</v>
      </c>
      <c r="P2035">
        <v>8.3000000000000007</v>
      </c>
      <c r="Q2035">
        <v>8</v>
      </c>
      <c r="R2035">
        <v>2.2400000000000002</v>
      </c>
      <c r="S2035">
        <v>0</v>
      </c>
      <c r="T2035" t="s">
        <v>22</v>
      </c>
      <c r="U2035">
        <f t="shared" si="63"/>
        <v>0</v>
      </c>
      <c r="V2035">
        <f>IF(Table2[[#This Row],[international_plan]]="yes",1,0)</f>
        <v>0</v>
      </c>
      <c r="W2035">
        <f>IF(Table2[[#This Row],[voice_mail_plan]]="yes",1,0)</f>
        <v>1</v>
      </c>
      <c r="X2035" t="str">
        <f t="shared" si="62"/>
        <v>Very High</v>
      </c>
      <c r="Y2035" t="str">
        <f>IF(Table2[[#This Row],[total_intl_charge]] &gt; AVERAGE($R$2:$R$4245),"High","Low")</f>
        <v>Low</v>
      </c>
      <c r="Z2035" t="str">
        <f>IF(AND(G2035&gt;AVERAGE(train!$G$2:$G$4251),K2035&gt;AVERAGE(train!$K$2:$K$4251)),"High Day &amp; Eve",IF(AND(G2035&gt;AVERAGE(train!$G$2:$G$4251),K2035&lt;=AVERAGE(train!$K$2:$K$4251)),"High Day Only",IF(AND(G2035&lt;=AVERAGE(train!$G$2:$G$4251),K2035&gt;AVERAGE(train!$K$2:$K$4251)),"High Eve Only","Low Usage")))</f>
        <v>Low Usage</v>
      </c>
    </row>
    <row r="2036" spans="1:26">
      <c r="A2036" t="s">
        <v>32</v>
      </c>
      <c r="B2036">
        <v>57</v>
      </c>
      <c r="C2036" t="s">
        <v>21</v>
      </c>
      <c r="D2036" t="s">
        <v>22</v>
      </c>
      <c r="E2036" t="s">
        <v>22</v>
      </c>
      <c r="F2036">
        <v>0</v>
      </c>
      <c r="G2036">
        <v>189.3</v>
      </c>
      <c r="H2036">
        <v>157</v>
      </c>
      <c r="I2036">
        <v>32.18</v>
      </c>
      <c r="J2036">
        <v>174.9</v>
      </c>
      <c r="K2036">
        <v>70</v>
      </c>
      <c r="L2036">
        <v>14.87</v>
      </c>
      <c r="M2036">
        <v>221.9</v>
      </c>
      <c r="N2036">
        <v>117</v>
      </c>
      <c r="O2036">
        <v>9.99</v>
      </c>
      <c r="P2036">
        <v>11.2</v>
      </c>
      <c r="Q2036">
        <v>5</v>
      </c>
      <c r="R2036">
        <v>3.02</v>
      </c>
      <c r="S2036">
        <v>3</v>
      </c>
      <c r="T2036" t="s">
        <v>22</v>
      </c>
      <c r="U2036">
        <f t="shared" si="63"/>
        <v>0</v>
      </c>
      <c r="V2036">
        <f>IF(Table2[[#This Row],[international_plan]]="yes",1,0)</f>
        <v>0</v>
      </c>
      <c r="W2036">
        <f>IF(Table2[[#This Row],[voice_mail_plan]]="yes",1,0)</f>
        <v>0</v>
      </c>
      <c r="X2036" t="str">
        <f t="shared" si="62"/>
        <v>Low</v>
      </c>
      <c r="Y2036" t="str">
        <f>IF(Table2[[#This Row],[total_intl_charge]] &gt; AVERAGE($R$2:$R$4245),"High","Low")</f>
        <v>High</v>
      </c>
      <c r="Z2036" t="str">
        <f>IF(AND(G2036&gt;AVERAGE(train!$G$2:$G$4251),K2036&gt;AVERAGE(train!$K$2:$K$4251)),"High Day &amp; Eve",IF(AND(G2036&gt;AVERAGE(train!$G$2:$G$4251),K2036&lt;=AVERAGE(train!$K$2:$K$4251)),"High Day Only",IF(AND(G2036&lt;=AVERAGE(train!$G$2:$G$4251),K2036&gt;AVERAGE(train!$K$2:$K$4251)),"High Eve Only","Low Usage")))</f>
        <v>High Day Only</v>
      </c>
    </row>
    <row r="2037" spans="1:26">
      <c r="A2037" t="s">
        <v>41</v>
      </c>
      <c r="B2037">
        <v>128</v>
      </c>
      <c r="C2037" t="s">
        <v>28</v>
      </c>
      <c r="D2037" t="s">
        <v>22</v>
      </c>
      <c r="E2037" t="s">
        <v>22</v>
      </c>
      <c r="F2037">
        <v>0</v>
      </c>
      <c r="G2037">
        <v>199.3</v>
      </c>
      <c r="H2037">
        <v>86</v>
      </c>
      <c r="I2037">
        <v>33.880000000000003</v>
      </c>
      <c r="J2037">
        <v>194.8</v>
      </c>
      <c r="K2037">
        <v>102</v>
      </c>
      <c r="L2037">
        <v>16.559999999999999</v>
      </c>
      <c r="M2037">
        <v>298.2</v>
      </c>
      <c r="N2037">
        <v>82</v>
      </c>
      <c r="O2037">
        <v>13.42</v>
      </c>
      <c r="P2037">
        <v>14.3</v>
      </c>
      <c r="Q2037">
        <v>2</v>
      </c>
      <c r="R2037">
        <v>3.86</v>
      </c>
      <c r="S2037">
        <v>4</v>
      </c>
      <c r="T2037" t="s">
        <v>22</v>
      </c>
      <c r="U2037">
        <f t="shared" si="63"/>
        <v>0</v>
      </c>
      <c r="V2037">
        <f>IF(Table2[[#This Row],[international_plan]]="yes",1,0)</f>
        <v>0</v>
      </c>
      <c r="W2037">
        <f>IF(Table2[[#This Row],[voice_mail_plan]]="yes",1,0)</f>
        <v>0</v>
      </c>
      <c r="X2037" t="str">
        <f t="shared" si="62"/>
        <v>Very High</v>
      </c>
      <c r="Y2037" t="str">
        <f>IF(Table2[[#This Row],[total_intl_charge]] &gt; AVERAGE($R$2:$R$4245),"High","Low")</f>
        <v>High</v>
      </c>
      <c r="Z2037" t="str">
        <f>IF(AND(G2037&gt;AVERAGE(train!$G$2:$G$4251),K2037&gt;AVERAGE(train!$K$2:$K$4251)),"High Day &amp; Eve",IF(AND(G2037&gt;AVERAGE(train!$G$2:$G$4251),K2037&lt;=AVERAGE(train!$K$2:$K$4251)),"High Day Only",IF(AND(G2037&lt;=AVERAGE(train!$G$2:$G$4251),K2037&gt;AVERAGE(train!$K$2:$K$4251)),"High Eve Only","Low Usage")))</f>
        <v>High Day &amp; Eve</v>
      </c>
    </row>
    <row r="2038" spans="1:26">
      <c r="A2038" t="s">
        <v>44</v>
      </c>
      <c r="B2038">
        <v>127</v>
      </c>
      <c r="C2038" t="s">
        <v>28</v>
      </c>
      <c r="D2038" t="s">
        <v>23</v>
      </c>
      <c r="E2038" t="s">
        <v>22</v>
      </c>
      <c r="F2038">
        <v>0</v>
      </c>
      <c r="G2038">
        <v>247.5</v>
      </c>
      <c r="H2038">
        <v>99</v>
      </c>
      <c r="I2038">
        <v>42.08</v>
      </c>
      <c r="J2038">
        <v>108.5</v>
      </c>
      <c r="K2038">
        <v>118</v>
      </c>
      <c r="L2038">
        <v>9.2200000000000006</v>
      </c>
      <c r="M2038">
        <v>232</v>
      </c>
      <c r="N2038">
        <v>72</v>
      </c>
      <c r="O2038">
        <v>10.44</v>
      </c>
      <c r="P2038">
        <v>10.6</v>
      </c>
      <c r="Q2038">
        <v>3</v>
      </c>
      <c r="R2038">
        <v>2.86</v>
      </c>
      <c r="S2038">
        <v>2</v>
      </c>
      <c r="T2038" t="s">
        <v>22</v>
      </c>
      <c r="U2038">
        <f t="shared" si="63"/>
        <v>0</v>
      </c>
      <c r="V2038">
        <f>IF(Table2[[#This Row],[international_plan]]="yes",1,0)</f>
        <v>1</v>
      </c>
      <c r="W2038">
        <f>IF(Table2[[#This Row],[voice_mail_plan]]="yes",1,0)</f>
        <v>0</v>
      </c>
      <c r="X2038" t="str">
        <f t="shared" si="62"/>
        <v>High</v>
      </c>
      <c r="Y2038" t="str">
        <f>IF(Table2[[#This Row],[total_intl_charge]] &gt; AVERAGE($R$2:$R$4245),"High","Low")</f>
        <v>High</v>
      </c>
      <c r="Z2038" t="str">
        <f>IF(AND(G2038&gt;AVERAGE(train!$G$2:$G$4251),K2038&gt;AVERAGE(train!$K$2:$K$4251)),"High Day &amp; Eve",IF(AND(G2038&gt;AVERAGE(train!$G$2:$G$4251),K2038&lt;=AVERAGE(train!$K$2:$K$4251)),"High Day Only",IF(AND(G2038&lt;=AVERAGE(train!$G$2:$G$4251),K2038&gt;AVERAGE(train!$K$2:$K$4251)),"High Eve Only","Low Usage")))</f>
        <v>High Day &amp; Eve</v>
      </c>
    </row>
    <row r="2039" spans="1:26">
      <c r="A2039" t="s">
        <v>26</v>
      </c>
      <c r="B2039">
        <v>177</v>
      </c>
      <c r="C2039" t="s">
        <v>25</v>
      </c>
      <c r="D2039" t="s">
        <v>22</v>
      </c>
      <c r="E2039" t="s">
        <v>22</v>
      </c>
      <c r="F2039">
        <v>0</v>
      </c>
      <c r="G2039">
        <v>175.4</v>
      </c>
      <c r="H2039">
        <v>99</v>
      </c>
      <c r="I2039">
        <v>29.82</v>
      </c>
      <c r="J2039">
        <v>155.30000000000001</v>
      </c>
      <c r="K2039">
        <v>83</v>
      </c>
      <c r="L2039">
        <v>13.2</v>
      </c>
      <c r="M2039">
        <v>179.4</v>
      </c>
      <c r="N2039">
        <v>86</v>
      </c>
      <c r="O2039">
        <v>8.07</v>
      </c>
      <c r="P2039">
        <v>11.5</v>
      </c>
      <c r="Q2039">
        <v>3</v>
      </c>
      <c r="R2039">
        <v>3.11</v>
      </c>
      <c r="S2039">
        <v>1</v>
      </c>
      <c r="T2039" t="s">
        <v>22</v>
      </c>
      <c r="U2039">
        <f t="shared" si="63"/>
        <v>0</v>
      </c>
      <c r="V2039">
        <f>IF(Table2[[#This Row],[international_plan]]="yes",1,0)</f>
        <v>0</v>
      </c>
      <c r="W2039">
        <f>IF(Table2[[#This Row],[voice_mail_plan]]="yes",1,0)</f>
        <v>0</v>
      </c>
      <c r="X2039" t="str">
        <f t="shared" si="62"/>
        <v>Very High</v>
      </c>
      <c r="Y2039" t="str">
        <f>IF(Table2[[#This Row],[total_intl_charge]] &gt; AVERAGE($R$2:$R$4245),"High","Low")</f>
        <v>High</v>
      </c>
      <c r="Z2039" t="str">
        <f>IF(AND(G2039&gt;AVERAGE(train!$G$2:$G$4251),K2039&gt;AVERAGE(train!$K$2:$K$4251)),"High Day &amp; Eve",IF(AND(G2039&gt;AVERAGE(train!$G$2:$G$4251),K2039&lt;=AVERAGE(train!$K$2:$K$4251)),"High Day Only",IF(AND(G2039&lt;=AVERAGE(train!$G$2:$G$4251),K2039&gt;AVERAGE(train!$K$2:$K$4251)),"High Eve Only","Low Usage")))</f>
        <v>Low Usage</v>
      </c>
    </row>
    <row r="2040" spans="1:26">
      <c r="A2040" t="s">
        <v>57</v>
      </c>
      <c r="B2040">
        <v>121</v>
      </c>
      <c r="C2040" t="s">
        <v>21</v>
      </c>
      <c r="D2040" t="s">
        <v>22</v>
      </c>
      <c r="E2040" t="s">
        <v>22</v>
      </c>
      <c r="F2040">
        <v>0</v>
      </c>
      <c r="G2040">
        <v>179.4</v>
      </c>
      <c r="H2040">
        <v>70</v>
      </c>
      <c r="I2040">
        <v>30.5</v>
      </c>
      <c r="J2040">
        <v>143</v>
      </c>
      <c r="K2040">
        <v>93</v>
      </c>
      <c r="L2040">
        <v>12.16</v>
      </c>
      <c r="M2040">
        <v>116.3</v>
      </c>
      <c r="N2040">
        <v>113</v>
      </c>
      <c r="O2040">
        <v>5.23</v>
      </c>
      <c r="P2040">
        <v>11.2</v>
      </c>
      <c r="Q2040">
        <v>5</v>
      </c>
      <c r="R2040">
        <v>3.02</v>
      </c>
      <c r="S2040">
        <v>1</v>
      </c>
      <c r="T2040" t="s">
        <v>22</v>
      </c>
      <c r="U2040">
        <f t="shared" si="63"/>
        <v>0</v>
      </c>
      <c r="V2040">
        <f>IF(Table2[[#This Row],[international_plan]]="yes",1,0)</f>
        <v>0</v>
      </c>
      <c r="W2040">
        <f>IF(Table2[[#This Row],[voice_mail_plan]]="yes",1,0)</f>
        <v>0</v>
      </c>
      <c r="X2040" t="str">
        <f t="shared" si="62"/>
        <v>High</v>
      </c>
      <c r="Y2040" t="str">
        <f>IF(Table2[[#This Row],[total_intl_charge]] &gt; AVERAGE($R$2:$R$4245),"High","Low")</f>
        <v>High</v>
      </c>
      <c r="Z2040" t="str">
        <f>IF(AND(G2040&gt;AVERAGE(train!$G$2:$G$4251),K2040&gt;AVERAGE(train!$K$2:$K$4251)),"High Day &amp; Eve",IF(AND(G2040&gt;AVERAGE(train!$G$2:$G$4251),K2040&lt;=AVERAGE(train!$K$2:$K$4251)),"High Day Only",IF(AND(G2040&lt;=AVERAGE(train!$G$2:$G$4251),K2040&gt;AVERAGE(train!$K$2:$K$4251)),"High Eve Only","Low Usage")))</f>
        <v>Low Usage</v>
      </c>
    </row>
    <row r="2041" spans="1:26">
      <c r="A2041" t="s">
        <v>43</v>
      </c>
      <c r="B2041">
        <v>99</v>
      </c>
      <c r="C2041" t="s">
        <v>28</v>
      </c>
      <c r="D2041" t="s">
        <v>23</v>
      </c>
      <c r="E2041" t="s">
        <v>23</v>
      </c>
      <c r="F2041">
        <v>39</v>
      </c>
      <c r="G2041">
        <v>126.8</v>
      </c>
      <c r="H2041">
        <v>94</v>
      </c>
      <c r="I2041">
        <v>21.56</v>
      </c>
      <c r="J2041">
        <v>293.60000000000002</v>
      </c>
      <c r="K2041">
        <v>115</v>
      </c>
      <c r="L2041">
        <v>24.96</v>
      </c>
      <c r="M2041">
        <v>174.1</v>
      </c>
      <c r="N2041">
        <v>91</v>
      </c>
      <c r="O2041">
        <v>7.83</v>
      </c>
      <c r="P2041">
        <v>8.4</v>
      </c>
      <c r="Q2041">
        <v>4</v>
      </c>
      <c r="R2041">
        <v>2.27</v>
      </c>
      <c r="S2041">
        <v>0</v>
      </c>
      <c r="T2041" t="s">
        <v>22</v>
      </c>
      <c r="U2041">
        <f t="shared" si="63"/>
        <v>0</v>
      </c>
      <c r="V2041">
        <f>IF(Table2[[#This Row],[international_plan]]="yes",1,0)</f>
        <v>1</v>
      </c>
      <c r="W2041">
        <f>IF(Table2[[#This Row],[voice_mail_plan]]="yes",1,0)</f>
        <v>1</v>
      </c>
      <c r="X2041" t="str">
        <f t="shared" si="62"/>
        <v>Medium</v>
      </c>
      <c r="Y2041" t="str">
        <f>IF(Table2[[#This Row],[total_intl_charge]] &gt; AVERAGE($R$2:$R$4245),"High","Low")</f>
        <v>Low</v>
      </c>
      <c r="Z2041" t="str">
        <f>IF(AND(G2041&gt;AVERAGE(train!$G$2:$G$4251),K2041&gt;AVERAGE(train!$K$2:$K$4251)),"High Day &amp; Eve",IF(AND(G2041&gt;AVERAGE(train!$G$2:$G$4251),K2041&lt;=AVERAGE(train!$K$2:$K$4251)),"High Day Only",IF(AND(G2041&lt;=AVERAGE(train!$G$2:$G$4251),K2041&gt;AVERAGE(train!$K$2:$K$4251)),"High Eve Only","Low Usage")))</f>
        <v>High Eve Only</v>
      </c>
    </row>
    <row r="2042" spans="1:26">
      <c r="A2042" t="s">
        <v>36</v>
      </c>
      <c r="B2042">
        <v>126</v>
      </c>
      <c r="C2042" t="s">
        <v>21</v>
      </c>
      <c r="D2042" t="s">
        <v>23</v>
      </c>
      <c r="E2042" t="s">
        <v>22</v>
      </c>
      <c r="F2042">
        <v>0</v>
      </c>
      <c r="G2042">
        <v>239.7</v>
      </c>
      <c r="H2042">
        <v>87</v>
      </c>
      <c r="I2042">
        <v>40.75</v>
      </c>
      <c r="J2042">
        <v>281.7</v>
      </c>
      <c r="K2042">
        <v>92</v>
      </c>
      <c r="L2042">
        <v>23.94</v>
      </c>
      <c r="M2042">
        <v>183.5</v>
      </c>
      <c r="N2042">
        <v>113</v>
      </c>
      <c r="O2042">
        <v>8.26</v>
      </c>
      <c r="P2042">
        <v>11.4</v>
      </c>
      <c r="Q2042">
        <v>1</v>
      </c>
      <c r="R2042">
        <v>3.08</v>
      </c>
      <c r="S2042">
        <v>1</v>
      </c>
      <c r="T2042" t="s">
        <v>23</v>
      </c>
      <c r="U2042">
        <f t="shared" si="63"/>
        <v>1</v>
      </c>
      <c r="V2042">
        <f>IF(Table2[[#This Row],[international_plan]]="yes",1,0)</f>
        <v>1</v>
      </c>
      <c r="W2042">
        <f>IF(Table2[[#This Row],[voice_mail_plan]]="yes",1,0)</f>
        <v>0</v>
      </c>
      <c r="X2042" t="str">
        <f t="shared" si="62"/>
        <v>High</v>
      </c>
      <c r="Y2042" t="str">
        <f>IF(Table2[[#This Row],[total_intl_charge]] &gt; AVERAGE($R$2:$R$4245),"High","Low")</f>
        <v>High</v>
      </c>
      <c r="Z2042" t="str">
        <f>IF(AND(G2042&gt;AVERAGE(train!$G$2:$G$4251),K2042&gt;AVERAGE(train!$K$2:$K$4251)),"High Day &amp; Eve",IF(AND(G2042&gt;AVERAGE(train!$G$2:$G$4251),K2042&lt;=AVERAGE(train!$K$2:$K$4251)),"High Day Only",IF(AND(G2042&lt;=AVERAGE(train!$G$2:$G$4251),K2042&gt;AVERAGE(train!$K$2:$K$4251)),"High Eve Only","Low Usage")))</f>
        <v>High Day Only</v>
      </c>
    </row>
    <row r="2043" spans="1:26">
      <c r="A2043" t="s">
        <v>36</v>
      </c>
      <c r="B2043">
        <v>77</v>
      </c>
      <c r="C2043" t="s">
        <v>21</v>
      </c>
      <c r="D2043" t="s">
        <v>22</v>
      </c>
      <c r="E2043" t="s">
        <v>23</v>
      </c>
      <c r="F2043">
        <v>33</v>
      </c>
      <c r="G2043">
        <v>143</v>
      </c>
      <c r="H2043">
        <v>101</v>
      </c>
      <c r="I2043">
        <v>24.31</v>
      </c>
      <c r="J2043">
        <v>212.2</v>
      </c>
      <c r="K2043">
        <v>102</v>
      </c>
      <c r="L2043">
        <v>18.04</v>
      </c>
      <c r="M2043">
        <v>104.9</v>
      </c>
      <c r="N2043">
        <v>120</v>
      </c>
      <c r="O2043">
        <v>4.72</v>
      </c>
      <c r="P2043">
        <v>15.3</v>
      </c>
      <c r="Q2043">
        <v>4</v>
      </c>
      <c r="R2043">
        <v>4.13</v>
      </c>
      <c r="S2043">
        <v>5</v>
      </c>
      <c r="T2043" t="s">
        <v>23</v>
      </c>
      <c r="U2043">
        <f t="shared" si="63"/>
        <v>1</v>
      </c>
      <c r="V2043">
        <f>IF(Table2[[#This Row],[international_plan]]="yes",1,0)</f>
        <v>0</v>
      </c>
      <c r="W2043">
        <f>IF(Table2[[#This Row],[voice_mail_plan]]="yes",1,0)</f>
        <v>1</v>
      </c>
      <c r="X2043" t="str">
        <f t="shared" si="62"/>
        <v>Medium</v>
      </c>
      <c r="Y2043" t="str">
        <f>IF(Table2[[#This Row],[total_intl_charge]] &gt; AVERAGE($R$2:$R$4245),"High","Low")</f>
        <v>High</v>
      </c>
      <c r="Z2043" t="str">
        <f>IF(AND(G2043&gt;AVERAGE(train!$G$2:$G$4251),K2043&gt;AVERAGE(train!$K$2:$K$4251)),"High Day &amp; Eve",IF(AND(G2043&gt;AVERAGE(train!$G$2:$G$4251),K2043&lt;=AVERAGE(train!$K$2:$K$4251)),"High Day Only",IF(AND(G2043&lt;=AVERAGE(train!$G$2:$G$4251),K2043&gt;AVERAGE(train!$K$2:$K$4251)),"High Eve Only","Low Usage")))</f>
        <v>High Eve Only</v>
      </c>
    </row>
    <row r="2044" spans="1:26">
      <c r="A2044" t="s">
        <v>31</v>
      </c>
      <c r="B2044">
        <v>21</v>
      </c>
      <c r="C2044" t="s">
        <v>21</v>
      </c>
      <c r="D2044" t="s">
        <v>22</v>
      </c>
      <c r="E2044" t="s">
        <v>22</v>
      </c>
      <c r="F2044">
        <v>0</v>
      </c>
      <c r="G2044">
        <v>91.9</v>
      </c>
      <c r="H2044">
        <v>109</v>
      </c>
      <c r="I2044">
        <v>15.62</v>
      </c>
      <c r="J2044">
        <v>198.4</v>
      </c>
      <c r="K2044">
        <v>111</v>
      </c>
      <c r="L2044">
        <v>16.86</v>
      </c>
      <c r="M2044">
        <v>171.7</v>
      </c>
      <c r="N2044">
        <v>125</v>
      </c>
      <c r="O2044">
        <v>7.73</v>
      </c>
      <c r="P2044">
        <v>13</v>
      </c>
      <c r="Q2044">
        <v>7</v>
      </c>
      <c r="R2044">
        <v>3.51</v>
      </c>
      <c r="S2044">
        <v>2</v>
      </c>
      <c r="T2044" t="s">
        <v>22</v>
      </c>
      <c r="U2044">
        <f t="shared" si="63"/>
        <v>0</v>
      </c>
      <c r="V2044">
        <f>IF(Table2[[#This Row],[international_plan]]="yes",1,0)</f>
        <v>0</v>
      </c>
      <c r="W2044">
        <f>IF(Table2[[#This Row],[voice_mail_plan]]="yes",1,0)</f>
        <v>0</v>
      </c>
      <c r="X2044" t="str">
        <f t="shared" si="62"/>
        <v>Low</v>
      </c>
      <c r="Y2044" t="str">
        <f>IF(Table2[[#This Row],[total_intl_charge]] &gt; AVERAGE($R$2:$R$4245),"High","Low")</f>
        <v>High</v>
      </c>
      <c r="Z2044" t="str">
        <f>IF(AND(G2044&gt;AVERAGE(train!$G$2:$G$4251),K2044&gt;AVERAGE(train!$K$2:$K$4251)),"High Day &amp; Eve",IF(AND(G2044&gt;AVERAGE(train!$G$2:$G$4251),K2044&lt;=AVERAGE(train!$K$2:$K$4251)),"High Day Only",IF(AND(G2044&lt;=AVERAGE(train!$G$2:$G$4251),K2044&gt;AVERAGE(train!$K$2:$K$4251)),"High Eve Only","Low Usage")))</f>
        <v>High Eve Only</v>
      </c>
    </row>
    <row r="2045" spans="1:26">
      <c r="A2045" t="s">
        <v>59</v>
      </c>
      <c r="B2045">
        <v>56</v>
      </c>
      <c r="C2045" t="s">
        <v>25</v>
      </c>
      <c r="D2045" t="s">
        <v>22</v>
      </c>
      <c r="E2045" t="s">
        <v>22</v>
      </c>
      <c r="F2045">
        <v>0</v>
      </c>
      <c r="G2045">
        <v>210.4</v>
      </c>
      <c r="H2045">
        <v>80</v>
      </c>
      <c r="I2045">
        <v>35.770000000000003</v>
      </c>
      <c r="J2045">
        <v>176.6</v>
      </c>
      <c r="K2045">
        <v>96</v>
      </c>
      <c r="L2045">
        <v>15.01</v>
      </c>
      <c r="M2045">
        <v>149.69999999999999</v>
      </c>
      <c r="N2045">
        <v>56</v>
      </c>
      <c r="O2045">
        <v>6.74</v>
      </c>
      <c r="P2045">
        <v>15.5</v>
      </c>
      <c r="Q2045">
        <v>4</v>
      </c>
      <c r="R2045">
        <v>4.1900000000000004</v>
      </c>
      <c r="S2045">
        <v>1</v>
      </c>
      <c r="T2045" t="s">
        <v>22</v>
      </c>
      <c r="U2045">
        <f t="shared" si="63"/>
        <v>0</v>
      </c>
      <c r="V2045">
        <f>IF(Table2[[#This Row],[international_plan]]="yes",1,0)</f>
        <v>0</v>
      </c>
      <c r="W2045">
        <f>IF(Table2[[#This Row],[voice_mail_plan]]="yes",1,0)</f>
        <v>0</v>
      </c>
      <c r="X2045" t="str">
        <f t="shared" si="62"/>
        <v>Low</v>
      </c>
      <c r="Y2045" t="str">
        <f>IF(Table2[[#This Row],[total_intl_charge]] &gt; AVERAGE($R$2:$R$4245),"High","Low")</f>
        <v>High</v>
      </c>
      <c r="Z2045" t="str">
        <f>IF(AND(G2045&gt;AVERAGE(train!$G$2:$G$4251),K2045&gt;AVERAGE(train!$K$2:$K$4251)),"High Day &amp; Eve",IF(AND(G2045&gt;AVERAGE(train!$G$2:$G$4251),K2045&lt;=AVERAGE(train!$K$2:$K$4251)),"High Day Only",IF(AND(G2045&lt;=AVERAGE(train!$G$2:$G$4251),K2045&gt;AVERAGE(train!$K$2:$K$4251)),"High Eve Only","Low Usage")))</f>
        <v>High Day Only</v>
      </c>
    </row>
    <row r="2046" spans="1:26">
      <c r="A2046" t="s">
        <v>37</v>
      </c>
      <c r="B2046">
        <v>92</v>
      </c>
      <c r="C2046" t="s">
        <v>21</v>
      </c>
      <c r="D2046" t="s">
        <v>22</v>
      </c>
      <c r="E2046" t="s">
        <v>23</v>
      </c>
      <c r="F2046">
        <v>29</v>
      </c>
      <c r="G2046">
        <v>201.3</v>
      </c>
      <c r="H2046">
        <v>130</v>
      </c>
      <c r="I2046">
        <v>34.22</v>
      </c>
      <c r="J2046">
        <v>203.7</v>
      </c>
      <c r="K2046">
        <v>115</v>
      </c>
      <c r="L2046">
        <v>17.309999999999999</v>
      </c>
      <c r="M2046">
        <v>129.9</v>
      </c>
      <c r="N2046">
        <v>113</v>
      </c>
      <c r="O2046">
        <v>5.85</v>
      </c>
      <c r="P2046">
        <v>6.4</v>
      </c>
      <c r="Q2046">
        <v>6</v>
      </c>
      <c r="R2046">
        <v>1.73</v>
      </c>
      <c r="S2046">
        <v>1</v>
      </c>
      <c r="T2046" t="s">
        <v>23</v>
      </c>
      <c r="U2046">
        <f t="shared" si="63"/>
        <v>1</v>
      </c>
      <c r="V2046">
        <f>IF(Table2[[#This Row],[international_plan]]="yes",1,0)</f>
        <v>0</v>
      </c>
      <c r="W2046">
        <f>IF(Table2[[#This Row],[voice_mail_plan]]="yes",1,0)</f>
        <v>1</v>
      </c>
      <c r="X2046" t="str">
        <f t="shared" si="62"/>
        <v>Medium</v>
      </c>
      <c r="Y2046" t="str">
        <f>IF(Table2[[#This Row],[total_intl_charge]] &gt; AVERAGE($R$2:$R$4245),"High","Low")</f>
        <v>Low</v>
      </c>
      <c r="Z2046" t="str">
        <f>IF(AND(G2046&gt;AVERAGE(train!$G$2:$G$4251),K2046&gt;AVERAGE(train!$K$2:$K$4251)),"High Day &amp; Eve",IF(AND(G2046&gt;AVERAGE(train!$G$2:$G$4251),K2046&lt;=AVERAGE(train!$K$2:$K$4251)),"High Day Only",IF(AND(G2046&lt;=AVERAGE(train!$G$2:$G$4251),K2046&gt;AVERAGE(train!$K$2:$K$4251)),"High Eve Only","Low Usage")))</f>
        <v>High Day &amp; Eve</v>
      </c>
    </row>
    <row r="2047" spans="1:26">
      <c r="A2047" t="s">
        <v>60</v>
      </c>
      <c r="B2047">
        <v>81</v>
      </c>
      <c r="C2047" t="s">
        <v>28</v>
      </c>
      <c r="D2047" t="s">
        <v>22</v>
      </c>
      <c r="E2047" t="s">
        <v>22</v>
      </c>
      <c r="F2047">
        <v>0</v>
      </c>
      <c r="G2047">
        <v>145.6</v>
      </c>
      <c r="H2047">
        <v>59</v>
      </c>
      <c r="I2047">
        <v>24.75</v>
      </c>
      <c r="J2047">
        <v>287.89999999999998</v>
      </c>
      <c r="K2047">
        <v>131</v>
      </c>
      <c r="L2047">
        <v>24.47</v>
      </c>
      <c r="M2047">
        <v>181.7</v>
      </c>
      <c r="N2047">
        <v>121</v>
      </c>
      <c r="O2047">
        <v>8.18</v>
      </c>
      <c r="P2047">
        <v>9.1999999999999993</v>
      </c>
      <c r="Q2047">
        <v>4</v>
      </c>
      <c r="R2047">
        <v>2.48</v>
      </c>
      <c r="S2047">
        <v>2</v>
      </c>
      <c r="T2047" t="s">
        <v>22</v>
      </c>
      <c r="U2047">
        <f t="shared" si="63"/>
        <v>0</v>
      </c>
      <c r="V2047">
        <f>IF(Table2[[#This Row],[international_plan]]="yes",1,0)</f>
        <v>0</v>
      </c>
      <c r="W2047">
        <f>IF(Table2[[#This Row],[voice_mail_plan]]="yes",1,0)</f>
        <v>0</v>
      </c>
      <c r="X2047" t="str">
        <f t="shared" si="62"/>
        <v>Medium</v>
      </c>
      <c r="Y2047" t="str">
        <f>IF(Table2[[#This Row],[total_intl_charge]] &gt; AVERAGE($R$2:$R$4245),"High","Low")</f>
        <v>Low</v>
      </c>
      <c r="Z2047" t="str">
        <f>IF(AND(G2047&gt;AVERAGE(train!$G$2:$G$4251),K2047&gt;AVERAGE(train!$K$2:$K$4251)),"High Day &amp; Eve",IF(AND(G2047&gt;AVERAGE(train!$G$2:$G$4251),K2047&lt;=AVERAGE(train!$K$2:$K$4251)),"High Day Only",IF(AND(G2047&lt;=AVERAGE(train!$G$2:$G$4251),K2047&gt;AVERAGE(train!$K$2:$K$4251)),"High Eve Only","Low Usage")))</f>
        <v>High Eve Only</v>
      </c>
    </row>
    <row r="2048" spans="1:26">
      <c r="A2048" t="s">
        <v>39</v>
      </c>
      <c r="B2048">
        <v>139</v>
      </c>
      <c r="C2048" t="s">
        <v>28</v>
      </c>
      <c r="D2048" t="s">
        <v>23</v>
      </c>
      <c r="E2048" t="s">
        <v>23</v>
      </c>
      <c r="F2048">
        <v>31</v>
      </c>
      <c r="G2048">
        <v>203.5</v>
      </c>
      <c r="H2048">
        <v>82</v>
      </c>
      <c r="I2048">
        <v>34.6</v>
      </c>
      <c r="J2048">
        <v>200.3</v>
      </c>
      <c r="K2048">
        <v>72</v>
      </c>
      <c r="L2048">
        <v>17.03</v>
      </c>
      <c r="M2048">
        <v>214</v>
      </c>
      <c r="N2048">
        <v>112</v>
      </c>
      <c r="O2048">
        <v>9.6300000000000008</v>
      </c>
      <c r="P2048">
        <v>13.4</v>
      </c>
      <c r="Q2048">
        <v>6</v>
      </c>
      <c r="R2048">
        <v>3.62</v>
      </c>
      <c r="S2048">
        <v>1</v>
      </c>
      <c r="T2048" t="s">
        <v>23</v>
      </c>
      <c r="U2048">
        <f t="shared" si="63"/>
        <v>1</v>
      </c>
      <c r="V2048">
        <f>IF(Table2[[#This Row],[international_plan]]="yes",1,0)</f>
        <v>1</v>
      </c>
      <c r="W2048">
        <f>IF(Table2[[#This Row],[voice_mail_plan]]="yes",1,0)</f>
        <v>1</v>
      </c>
      <c r="X2048" t="str">
        <f t="shared" si="62"/>
        <v>Very High</v>
      </c>
      <c r="Y2048" t="str">
        <f>IF(Table2[[#This Row],[total_intl_charge]] &gt; AVERAGE($R$2:$R$4245),"High","Low")</f>
        <v>High</v>
      </c>
      <c r="Z2048" t="str">
        <f>IF(AND(G2048&gt;AVERAGE(train!$G$2:$G$4251),K2048&gt;AVERAGE(train!$K$2:$K$4251)),"High Day &amp; Eve",IF(AND(G2048&gt;AVERAGE(train!$G$2:$G$4251),K2048&lt;=AVERAGE(train!$K$2:$K$4251)),"High Day Only",IF(AND(G2048&lt;=AVERAGE(train!$G$2:$G$4251),K2048&gt;AVERAGE(train!$K$2:$K$4251)),"High Eve Only","Low Usage")))</f>
        <v>High Day Only</v>
      </c>
    </row>
    <row r="2049" spans="1:26">
      <c r="A2049" t="s">
        <v>42</v>
      </c>
      <c r="B2049">
        <v>68</v>
      </c>
      <c r="C2049" t="s">
        <v>21</v>
      </c>
      <c r="D2049" t="s">
        <v>22</v>
      </c>
      <c r="E2049" t="s">
        <v>22</v>
      </c>
      <c r="F2049">
        <v>0</v>
      </c>
      <c r="G2049">
        <v>232.4</v>
      </c>
      <c r="H2049">
        <v>76</v>
      </c>
      <c r="I2049">
        <v>39.51</v>
      </c>
      <c r="J2049">
        <v>153.30000000000001</v>
      </c>
      <c r="K2049">
        <v>103</v>
      </c>
      <c r="L2049">
        <v>13.03</v>
      </c>
      <c r="M2049">
        <v>214.6</v>
      </c>
      <c r="N2049">
        <v>107</v>
      </c>
      <c r="O2049">
        <v>9.66</v>
      </c>
      <c r="P2049">
        <v>10.5</v>
      </c>
      <c r="Q2049">
        <v>2</v>
      </c>
      <c r="R2049">
        <v>2.84</v>
      </c>
      <c r="S2049">
        <v>1</v>
      </c>
      <c r="T2049" t="s">
        <v>22</v>
      </c>
      <c r="U2049">
        <f t="shared" si="63"/>
        <v>0</v>
      </c>
      <c r="V2049">
        <f>IF(Table2[[#This Row],[international_plan]]="yes",1,0)</f>
        <v>0</v>
      </c>
      <c r="W2049">
        <f>IF(Table2[[#This Row],[voice_mail_plan]]="yes",1,0)</f>
        <v>0</v>
      </c>
      <c r="X2049" t="str">
        <f t="shared" si="62"/>
        <v>Low</v>
      </c>
      <c r="Y2049" t="str">
        <f>IF(Table2[[#This Row],[total_intl_charge]] &gt; AVERAGE($R$2:$R$4245),"High","Low")</f>
        <v>High</v>
      </c>
      <c r="Z2049" t="str">
        <f>IF(AND(G2049&gt;AVERAGE(train!$G$2:$G$4251),K2049&gt;AVERAGE(train!$K$2:$K$4251)),"High Day &amp; Eve",IF(AND(G2049&gt;AVERAGE(train!$G$2:$G$4251),K2049&lt;=AVERAGE(train!$K$2:$K$4251)),"High Day Only",IF(AND(G2049&lt;=AVERAGE(train!$G$2:$G$4251),K2049&gt;AVERAGE(train!$K$2:$K$4251)),"High Eve Only","Low Usage")))</f>
        <v>High Day &amp; Eve</v>
      </c>
    </row>
    <row r="2050" spans="1:26">
      <c r="A2050" t="s">
        <v>54</v>
      </c>
      <c r="B2050">
        <v>183</v>
      </c>
      <c r="C2050" t="s">
        <v>21</v>
      </c>
      <c r="D2050" t="s">
        <v>22</v>
      </c>
      <c r="E2050" t="s">
        <v>23</v>
      </c>
      <c r="F2050">
        <v>8</v>
      </c>
      <c r="G2050">
        <v>86.5</v>
      </c>
      <c r="H2050">
        <v>119</v>
      </c>
      <c r="I2050">
        <v>14.71</v>
      </c>
      <c r="J2050">
        <v>285.2</v>
      </c>
      <c r="K2050">
        <v>97</v>
      </c>
      <c r="L2050">
        <v>24.24</v>
      </c>
      <c r="M2050">
        <v>180.4</v>
      </c>
      <c r="N2050">
        <v>133</v>
      </c>
      <c r="O2050">
        <v>8.1199999999999992</v>
      </c>
      <c r="P2050">
        <v>8.6999999999999993</v>
      </c>
      <c r="Q2050">
        <v>2</v>
      </c>
      <c r="R2050">
        <v>2.35</v>
      </c>
      <c r="S2050">
        <v>2</v>
      </c>
      <c r="T2050" t="s">
        <v>22</v>
      </c>
      <c r="U2050">
        <f t="shared" si="63"/>
        <v>0</v>
      </c>
      <c r="V2050">
        <f>IF(Table2[[#This Row],[international_plan]]="yes",1,0)</f>
        <v>0</v>
      </c>
      <c r="W2050">
        <f>IF(Table2[[#This Row],[voice_mail_plan]]="yes",1,0)</f>
        <v>1</v>
      </c>
      <c r="X2050" t="str">
        <f t="shared" ref="X2050:X2113" si="64">IF(B2050&lt;=$AC$3,"Low",IF(B2050&lt;=$AC$4,"Medium",IF(B2050&lt;=$AC$5,"High",IF(B2050&gt;=$AC$5,"Very High"))))</f>
        <v>Very High</v>
      </c>
      <c r="Y2050" t="str">
        <f>IF(Table2[[#This Row],[total_intl_charge]] &gt; AVERAGE($R$2:$R$4245),"High","Low")</f>
        <v>Low</v>
      </c>
      <c r="Z2050" t="str">
        <f>IF(AND(G2050&gt;AVERAGE(train!$G$2:$G$4251),K2050&gt;AVERAGE(train!$K$2:$K$4251)),"High Day &amp; Eve",IF(AND(G2050&gt;AVERAGE(train!$G$2:$G$4251),K2050&lt;=AVERAGE(train!$K$2:$K$4251)),"High Day Only",IF(AND(G2050&lt;=AVERAGE(train!$G$2:$G$4251),K2050&gt;AVERAGE(train!$K$2:$K$4251)),"High Eve Only","Low Usage")))</f>
        <v>Low Usage</v>
      </c>
    </row>
    <row r="2051" spans="1:26">
      <c r="A2051" t="s">
        <v>41</v>
      </c>
      <c r="B2051">
        <v>90</v>
      </c>
      <c r="C2051" t="s">
        <v>25</v>
      </c>
      <c r="D2051" t="s">
        <v>22</v>
      </c>
      <c r="E2051" t="s">
        <v>22</v>
      </c>
      <c r="F2051">
        <v>0</v>
      </c>
      <c r="G2051">
        <v>109.9</v>
      </c>
      <c r="H2051">
        <v>102</v>
      </c>
      <c r="I2051">
        <v>18.68</v>
      </c>
      <c r="J2051">
        <v>220.8</v>
      </c>
      <c r="K2051">
        <v>114</v>
      </c>
      <c r="L2051">
        <v>18.77</v>
      </c>
      <c r="M2051">
        <v>104</v>
      </c>
      <c r="N2051">
        <v>133</v>
      </c>
      <c r="O2051">
        <v>4.68</v>
      </c>
      <c r="P2051">
        <v>10.9</v>
      </c>
      <c r="Q2051">
        <v>6</v>
      </c>
      <c r="R2051">
        <v>2.94</v>
      </c>
      <c r="S2051">
        <v>0</v>
      </c>
      <c r="T2051" t="s">
        <v>22</v>
      </c>
      <c r="U2051">
        <f t="shared" ref="U2051:U2114" si="65">IF(T2051="yes",1,0)</f>
        <v>0</v>
      </c>
      <c r="V2051">
        <f>IF(Table2[[#This Row],[international_plan]]="yes",1,0)</f>
        <v>0</v>
      </c>
      <c r="W2051">
        <f>IF(Table2[[#This Row],[voice_mail_plan]]="yes",1,0)</f>
        <v>0</v>
      </c>
      <c r="X2051" t="str">
        <f t="shared" si="64"/>
        <v>Medium</v>
      </c>
      <c r="Y2051" t="str">
        <f>IF(Table2[[#This Row],[total_intl_charge]] &gt; AVERAGE($R$2:$R$4245),"High","Low")</f>
        <v>High</v>
      </c>
      <c r="Z2051" t="str">
        <f>IF(AND(G2051&gt;AVERAGE(train!$G$2:$G$4251),K2051&gt;AVERAGE(train!$K$2:$K$4251)),"High Day &amp; Eve",IF(AND(G2051&gt;AVERAGE(train!$G$2:$G$4251),K2051&lt;=AVERAGE(train!$K$2:$K$4251)),"High Day Only",IF(AND(G2051&lt;=AVERAGE(train!$G$2:$G$4251),K2051&gt;AVERAGE(train!$K$2:$K$4251)),"High Eve Only","Low Usage")))</f>
        <v>High Eve Only</v>
      </c>
    </row>
    <row r="2052" spans="1:26">
      <c r="A2052" t="s">
        <v>51</v>
      </c>
      <c r="B2052">
        <v>165</v>
      </c>
      <c r="C2052" t="s">
        <v>25</v>
      </c>
      <c r="D2052" t="s">
        <v>22</v>
      </c>
      <c r="E2052" t="s">
        <v>22</v>
      </c>
      <c r="F2052">
        <v>0</v>
      </c>
      <c r="G2052">
        <v>156</v>
      </c>
      <c r="H2052">
        <v>88</v>
      </c>
      <c r="I2052">
        <v>26.52</v>
      </c>
      <c r="J2052">
        <v>276.10000000000002</v>
      </c>
      <c r="K2052">
        <v>81</v>
      </c>
      <c r="L2052">
        <v>23.47</v>
      </c>
      <c r="M2052">
        <v>175.9</v>
      </c>
      <c r="N2052">
        <v>94</v>
      </c>
      <c r="O2052">
        <v>7.92</v>
      </c>
      <c r="P2052">
        <v>9.3000000000000007</v>
      </c>
      <c r="Q2052">
        <v>5</v>
      </c>
      <c r="R2052">
        <v>2.5099999999999998</v>
      </c>
      <c r="S2052">
        <v>1</v>
      </c>
      <c r="T2052" t="s">
        <v>22</v>
      </c>
      <c r="U2052">
        <f t="shared" si="65"/>
        <v>0</v>
      </c>
      <c r="V2052">
        <f>IF(Table2[[#This Row],[international_plan]]="yes",1,0)</f>
        <v>0</v>
      </c>
      <c r="W2052">
        <f>IF(Table2[[#This Row],[voice_mail_plan]]="yes",1,0)</f>
        <v>0</v>
      </c>
      <c r="X2052" t="str">
        <f t="shared" si="64"/>
        <v>Very High</v>
      </c>
      <c r="Y2052" t="str">
        <f>IF(Table2[[#This Row],[total_intl_charge]] &gt; AVERAGE($R$2:$R$4245),"High","Low")</f>
        <v>Low</v>
      </c>
      <c r="Z2052" t="str">
        <f>IF(AND(G2052&gt;AVERAGE(train!$G$2:$G$4251),K2052&gt;AVERAGE(train!$K$2:$K$4251)),"High Day &amp; Eve",IF(AND(G2052&gt;AVERAGE(train!$G$2:$G$4251),K2052&lt;=AVERAGE(train!$K$2:$K$4251)),"High Day Only",IF(AND(G2052&lt;=AVERAGE(train!$G$2:$G$4251),K2052&gt;AVERAGE(train!$K$2:$K$4251)),"High Eve Only","Low Usage")))</f>
        <v>Low Usage</v>
      </c>
    </row>
    <row r="2053" spans="1:26">
      <c r="A2053" t="s">
        <v>51</v>
      </c>
      <c r="B2053">
        <v>89</v>
      </c>
      <c r="C2053" t="s">
        <v>21</v>
      </c>
      <c r="D2053" t="s">
        <v>22</v>
      </c>
      <c r="E2053" t="s">
        <v>22</v>
      </c>
      <c r="F2053">
        <v>0</v>
      </c>
      <c r="G2053">
        <v>326.3</v>
      </c>
      <c r="H2053">
        <v>112</v>
      </c>
      <c r="I2053">
        <v>55.47</v>
      </c>
      <c r="J2053">
        <v>165.1</v>
      </c>
      <c r="K2053">
        <v>110</v>
      </c>
      <c r="L2053">
        <v>14.03</v>
      </c>
      <c r="M2053">
        <v>162.9</v>
      </c>
      <c r="N2053">
        <v>97</v>
      </c>
      <c r="O2053">
        <v>7.33</v>
      </c>
      <c r="P2053">
        <v>7.5</v>
      </c>
      <c r="Q2053">
        <v>1</v>
      </c>
      <c r="R2053">
        <v>2.0299999999999998</v>
      </c>
      <c r="S2053">
        <v>1</v>
      </c>
      <c r="T2053" t="s">
        <v>23</v>
      </c>
      <c r="U2053">
        <f t="shared" si="65"/>
        <v>1</v>
      </c>
      <c r="V2053">
        <f>IF(Table2[[#This Row],[international_plan]]="yes",1,0)</f>
        <v>0</v>
      </c>
      <c r="W2053">
        <f>IF(Table2[[#This Row],[voice_mail_plan]]="yes",1,0)</f>
        <v>0</v>
      </c>
      <c r="X2053" t="str">
        <f t="shared" si="64"/>
        <v>Medium</v>
      </c>
      <c r="Y2053" t="str">
        <f>IF(Table2[[#This Row],[total_intl_charge]] &gt; AVERAGE($R$2:$R$4245),"High","Low")</f>
        <v>Low</v>
      </c>
      <c r="Z2053" t="str">
        <f>IF(AND(G2053&gt;AVERAGE(train!$G$2:$G$4251),K2053&gt;AVERAGE(train!$K$2:$K$4251)),"High Day &amp; Eve",IF(AND(G2053&gt;AVERAGE(train!$G$2:$G$4251),K2053&lt;=AVERAGE(train!$K$2:$K$4251)),"High Day Only",IF(AND(G2053&lt;=AVERAGE(train!$G$2:$G$4251),K2053&gt;AVERAGE(train!$K$2:$K$4251)),"High Eve Only","Low Usage")))</f>
        <v>High Day &amp; Eve</v>
      </c>
    </row>
    <row r="2054" spans="1:26">
      <c r="A2054" t="s">
        <v>24</v>
      </c>
      <c r="B2054">
        <v>59</v>
      </c>
      <c r="C2054" t="s">
        <v>28</v>
      </c>
      <c r="D2054" t="s">
        <v>22</v>
      </c>
      <c r="E2054" t="s">
        <v>22</v>
      </c>
      <c r="F2054">
        <v>0</v>
      </c>
      <c r="G2054">
        <v>195</v>
      </c>
      <c r="H2054">
        <v>58</v>
      </c>
      <c r="I2054">
        <v>33.15</v>
      </c>
      <c r="J2054">
        <v>198.5</v>
      </c>
      <c r="K2054">
        <v>88</v>
      </c>
      <c r="L2054">
        <v>16.87</v>
      </c>
      <c r="M2054">
        <v>304.3</v>
      </c>
      <c r="N2054">
        <v>110</v>
      </c>
      <c r="O2054">
        <v>13.69</v>
      </c>
      <c r="P2054">
        <v>14.8</v>
      </c>
      <c r="Q2054">
        <v>9</v>
      </c>
      <c r="R2054">
        <v>4</v>
      </c>
      <c r="S2054">
        <v>0</v>
      </c>
      <c r="T2054" t="s">
        <v>22</v>
      </c>
      <c r="U2054">
        <f t="shared" si="65"/>
        <v>0</v>
      </c>
      <c r="V2054">
        <f>IF(Table2[[#This Row],[international_plan]]="yes",1,0)</f>
        <v>0</v>
      </c>
      <c r="W2054">
        <f>IF(Table2[[#This Row],[voice_mail_plan]]="yes",1,0)</f>
        <v>0</v>
      </c>
      <c r="X2054" t="str">
        <f t="shared" si="64"/>
        <v>Low</v>
      </c>
      <c r="Y2054" t="str">
        <f>IF(Table2[[#This Row],[total_intl_charge]] &gt; AVERAGE($R$2:$R$4245),"High","Low")</f>
        <v>High</v>
      </c>
      <c r="Z2054" t="str">
        <f>IF(AND(G2054&gt;AVERAGE(train!$G$2:$G$4251),K2054&gt;AVERAGE(train!$K$2:$K$4251)),"High Day &amp; Eve",IF(AND(G2054&gt;AVERAGE(train!$G$2:$G$4251),K2054&lt;=AVERAGE(train!$K$2:$K$4251)),"High Day Only",IF(AND(G2054&lt;=AVERAGE(train!$G$2:$G$4251),K2054&gt;AVERAGE(train!$K$2:$K$4251)),"High Eve Only","Low Usage")))</f>
        <v>High Day Only</v>
      </c>
    </row>
    <row r="2055" spans="1:26">
      <c r="A2055" t="s">
        <v>72</v>
      </c>
      <c r="B2055">
        <v>16</v>
      </c>
      <c r="C2055" t="s">
        <v>21</v>
      </c>
      <c r="D2055" t="s">
        <v>23</v>
      </c>
      <c r="E2055" t="s">
        <v>22</v>
      </c>
      <c r="F2055">
        <v>0</v>
      </c>
      <c r="G2055">
        <v>110</v>
      </c>
      <c r="H2055">
        <v>91</v>
      </c>
      <c r="I2055">
        <v>18.7</v>
      </c>
      <c r="J2055">
        <v>147.30000000000001</v>
      </c>
      <c r="K2055">
        <v>75</v>
      </c>
      <c r="L2055">
        <v>12.52</v>
      </c>
      <c r="M2055">
        <v>190.5</v>
      </c>
      <c r="N2055">
        <v>73</v>
      </c>
      <c r="O2055">
        <v>8.57</v>
      </c>
      <c r="P2055">
        <v>6.4</v>
      </c>
      <c r="Q2055">
        <v>7</v>
      </c>
      <c r="R2055">
        <v>1.73</v>
      </c>
      <c r="S2055">
        <v>0</v>
      </c>
      <c r="T2055" t="s">
        <v>22</v>
      </c>
      <c r="U2055">
        <f t="shared" si="65"/>
        <v>0</v>
      </c>
      <c r="V2055">
        <f>IF(Table2[[#This Row],[international_plan]]="yes",1,0)</f>
        <v>1</v>
      </c>
      <c r="W2055">
        <f>IF(Table2[[#This Row],[voice_mail_plan]]="yes",1,0)</f>
        <v>0</v>
      </c>
      <c r="X2055" t="str">
        <f t="shared" si="64"/>
        <v>Low</v>
      </c>
      <c r="Y2055" t="str">
        <f>IF(Table2[[#This Row],[total_intl_charge]] &gt; AVERAGE($R$2:$R$4245),"High","Low")</f>
        <v>Low</v>
      </c>
      <c r="Z2055" t="str">
        <f>IF(AND(G2055&gt;AVERAGE(train!$G$2:$G$4251),K2055&gt;AVERAGE(train!$K$2:$K$4251)),"High Day &amp; Eve",IF(AND(G2055&gt;AVERAGE(train!$G$2:$G$4251),K2055&lt;=AVERAGE(train!$K$2:$K$4251)),"High Day Only",IF(AND(G2055&lt;=AVERAGE(train!$G$2:$G$4251),K2055&gt;AVERAGE(train!$K$2:$K$4251)),"High Eve Only","Low Usage")))</f>
        <v>Low Usage</v>
      </c>
    </row>
    <row r="2056" spans="1:26">
      <c r="A2056" t="s">
        <v>63</v>
      </c>
      <c r="B2056">
        <v>114</v>
      </c>
      <c r="C2056" t="s">
        <v>21</v>
      </c>
      <c r="D2056" t="s">
        <v>22</v>
      </c>
      <c r="E2056" t="s">
        <v>22</v>
      </c>
      <c r="F2056">
        <v>0</v>
      </c>
      <c r="G2056">
        <v>147.1</v>
      </c>
      <c r="H2056">
        <v>119</v>
      </c>
      <c r="I2056">
        <v>25.01</v>
      </c>
      <c r="J2056">
        <v>161</v>
      </c>
      <c r="K2056">
        <v>111</v>
      </c>
      <c r="L2056">
        <v>13.69</v>
      </c>
      <c r="M2056">
        <v>275.89999999999998</v>
      </c>
      <c r="N2056">
        <v>106</v>
      </c>
      <c r="O2056">
        <v>12.42</v>
      </c>
      <c r="P2056">
        <v>9</v>
      </c>
      <c r="Q2056">
        <v>3</v>
      </c>
      <c r="R2056">
        <v>2.4300000000000002</v>
      </c>
      <c r="S2056">
        <v>5</v>
      </c>
      <c r="T2056" t="s">
        <v>23</v>
      </c>
      <c r="U2056">
        <f t="shared" si="65"/>
        <v>1</v>
      </c>
      <c r="V2056">
        <f>IF(Table2[[#This Row],[international_plan]]="yes",1,0)</f>
        <v>0</v>
      </c>
      <c r="W2056">
        <f>IF(Table2[[#This Row],[voice_mail_plan]]="yes",1,0)</f>
        <v>0</v>
      </c>
      <c r="X2056" t="str">
        <f t="shared" si="64"/>
        <v>High</v>
      </c>
      <c r="Y2056" t="str">
        <f>IF(Table2[[#This Row],[total_intl_charge]] &gt; AVERAGE($R$2:$R$4245),"High","Low")</f>
        <v>Low</v>
      </c>
      <c r="Z2056" t="str">
        <f>IF(AND(G2056&gt;AVERAGE(train!$G$2:$G$4251),K2056&gt;AVERAGE(train!$K$2:$K$4251)),"High Day &amp; Eve",IF(AND(G2056&gt;AVERAGE(train!$G$2:$G$4251),K2056&lt;=AVERAGE(train!$K$2:$K$4251)),"High Day Only",IF(AND(G2056&lt;=AVERAGE(train!$G$2:$G$4251),K2056&gt;AVERAGE(train!$K$2:$K$4251)),"High Eve Only","Low Usage")))</f>
        <v>High Eve Only</v>
      </c>
    </row>
    <row r="2057" spans="1:26">
      <c r="A2057" t="s">
        <v>34</v>
      </c>
      <c r="B2057">
        <v>113</v>
      </c>
      <c r="C2057" t="s">
        <v>28</v>
      </c>
      <c r="D2057" t="s">
        <v>22</v>
      </c>
      <c r="E2057" t="s">
        <v>22</v>
      </c>
      <c r="F2057">
        <v>0</v>
      </c>
      <c r="G2057">
        <v>156</v>
      </c>
      <c r="H2057">
        <v>141</v>
      </c>
      <c r="I2057">
        <v>26.52</v>
      </c>
      <c r="J2057">
        <v>256.8</v>
      </c>
      <c r="K2057">
        <v>72</v>
      </c>
      <c r="L2057">
        <v>21.83</v>
      </c>
      <c r="M2057">
        <v>175.3</v>
      </c>
      <c r="N2057">
        <v>123</v>
      </c>
      <c r="O2057">
        <v>7.89</v>
      </c>
      <c r="P2057">
        <v>11.9</v>
      </c>
      <c r="Q2057">
        <v>5</v>
      </c>
      <c r="R2057">
        <v>3.21</v>
      </c>
      <c r="S2057">
        <v>2</v>
      </c>
      <c r="T2057" t="s">
        <v>22</v>
      </c>
      <c r="U2057">
        <f t="shared" si="65"/>
        <v>0</v>
      </c>
      <c r="V2057">
        <f>IF(Table2[[#This Row],[international_plan]]="yes",1,0)</f>
        <v>0</v>
      </c>
      <c r="W2057">
        <f>IF(Table2[[#This Row],[voice_mail_plan]]="yes",1,0)</f>
        <v>0</v>
      </c>
      <c r="X2057" t="str">
        <f t="shared" si="64"/>
        <v>High</v>
      </c>
      <c r="Y2057" t="str">
        <f>IF(Table2[[#This Row],[total_intl_charge]] &gt; AVERAGE($R$2:$R$4245),"High","Low")</f>
        <v>High</v>
      </c>
      <c r="Z2057" t="str">
        <f>IF(AND(G2057&gt;AVERAGE(train!$G$2:$G$4251),K2057&gt;AVERAGE(train!$K$2:$K$4251)),"High Day &amp; Eve",IF(AND(G2057&gt;AVERAGE(train!$G$2:$G$4251),K2057&lt;=AVERAGE(train!$K$2:$K$4251)),"High Day Only",IF(AND(G2057&lt;=AVERAGE(train!$G$2:$G$4251),K2057&gt;AVERAGE(train!$K$2:$K$4251)),"High Eve Only","Low Usage")))</f>
        <v>Low Usage</v>
      </c>
    </row>
    <row r="2058" spans="1:26">
      <c r="A2058" t="s">
        <v>48</v>
      </c>
      <c r="B2058">
        <v>120</v>
      </c>
      <c r="C2058" t="s">
        <v>25</v>
      </c>
      <c r="D2058" t="s">
        <v>22</v>
      </c>
      <c r="E2058" t="s">
        <v>22</v>
      </c>
      <c r="F2058">
        <v>0</v>
      </c>
      <c r="G2058">
        <v>98.2</v>
      </c>
      <c r="H2058">
        <v>99</v>
      </c>
      <c r="I2058">
        <v>16.690000000000001</v>
      </c>
      <c r="J2058">
        <v>186.7</v>
      </c>
      <c r="K2058">
        <v>85</v>
      </c>
      <c r="L2058">
        <v>15.87</v>
      </c>
      <c r="M2058">
        <v>146.69999999999999</v>
      </c>
      <c r="N2058">
        <v>96</v>
      </c>
      <c r="O2058">
        <v>6.6</v>
      </c>
      <c r="P2058">
        <v>9.3000000000000007</v>
      </c>
      <c r="Q2058">
        <v>4</v>
      </c>
      <c r="R2058">
        <v>2.5099999999999998</v>
      </c>
      <c r="S2058">
        <v>2</v>
      </c>
      <c r="T2058" t="s">
        <v>22</v>
      </c>
      <c r="U2058">
        <f t="shared" si="65"/>
        <v>0</v>
      </c>
      <c r="V2058">
        <f>IF(Table2[[#This Row],[international_plan]]="yes",1,0)</f>
        <v>0</v>
      </c>
      <c r="W2058">
        <f>IF(Table2[[#This Row],[voice_mail_plan]]="yes",1,0)</f>
        <v>0</v>
      </c>
      <c r="X2058" t="str">
        <f t="shared" si="64"/>
        <v>High</v>
      </c>
      <c r="Y2058" t="str">
        <f>IF(Table2[[#This Row],[total_intl_charge]] &gt; AVERAGE($R$2:$R$4245),"High","Low")</f>
        <v>Low</v>
      </c>
      <c r="Z2058" t="str">
        <f>IF(AND(G2058&gt;AVERAGE(train!$G$2:$G$4251),K2058&gt;AVERAGE(train!$K$2:$K$4251)),"High Day &amp; Eve",IF(AND(G2058&gt;AVERAGE(train!$G$2:$G$4251),K2058&lt;=AVERAGE(train!$K$2:$K$4251)),"High Day Only",IF(AND(G2058&lt;=AVERAGE(train!$G$2:$G$4251),K2058&gt;AVERAGE(train!$K$2:$K$4251)),"High Eve Only","Low Usage")))</f>
        <v>Low Usage</v>
      </c>
    </row>
    <row r="2059" spans="1:26">
      <c r="A2059" t="s">
        <v>47</v>
      </c>
      <c r="B2059">
        <v>115</v>
      </c>
      <c r="C2059" t="s">
        <v>21</v>
      </c>
      <c r="D2059" t="s">
        <v>22</v>
      </c>
      <c r="E2059" t="s">
        <v>22</v>
      </c>
      <c r="F2059">
        <v>0</v>
      </c>
      <c r="G2059">
        <v>210.6</v>
      </c>
      <c r="H2059">
        <v>120</v>
      </c>
      <c r="I2059">
        <v>35.799999999999997</v>
      </c>
      <c r="J2059">
        <v>153.1</v>
      </c>
      <c r="K2059">
        <v>84</v>
      </c>
      <c r="L2059">
        <v>13.01</v>
      </c>
      <c r="M2059">
        <v>262.2</v>
      </c>
      <c r="N2059">
        <v>79</v>
      </c>
      <c r="O2059">
        <v>11.8</v>
      </c>
      <c r="P2059">
        <v>11</v>
      </c>
      <c r="Q2059">
        <v>5</v>
      </c>
      <c r="R2059">
        <v>2.97</v>
      </c>
      <c r="S2059">
        <v>0</v>
      </c>
      <c r="T2059" t="s">
        <v>22</v>
      </c>
      <c r="U2059">
        <f t="shared" si="65"/>
        <v>0</v>
      </c>
      <c r="V2059">
        <f>IF(Table2[[#This Row],[international_plan]]="yes",1,0)</f>
        <v>0</v>
      </c>
      <c r="W2059">
        <f>IF(Table2[[#This Row],[voice_mail_plan]]="yes",1,0)</f>
        <v>0</v>
      </c>
      <c r="X2059" t="str">
        <f t="shared" si="64"/>
        <v>High</v>
      </c>
      <c r="Y2059" t="str">
        <f>IF(Table2[[#This Row],[total_intl_charge]] &gt; AVERAGE($R$2:$R$4245),"High","Low")</f>
        <v>High</v>
      </c>
      <c r="Z2059" t="str">
        <f>IF(AND(G2059&gt;AVERAGE(train!$G$2:$G$4251),K2059&gt;AVERAGE(train!$K$2:$K$4251)),"High Day &amp; Eve",IF(AND(G2059&gt;AVERAGE(train!$G$2:$G$4251),K2059&lt;=AVERAGE(train!$K$2:$K$4251)),"High Day Only",IF(AND(G2059&lt;=AVERAGE(train!$G$2:$G$4251),K2059&gt;AVERAGE(train!$K$2:$K$4251)),"High Eve Only","Low Usage")))</f>
        <v>High Day Only</v>
      </c>
    </row>
    <row r="2060" spans="1:26">
      <c r="A2060" t="s">
        <v>41</v>
      </c>
      <c r="B2060">
        <v>132</v>
      </c>
      <c r="C2060" t="s">
        <v>21</v>
      </c>
      <c r="D2060" t="s">
        <v>22</v>
      </c>
      <c r="E2060" t="s">
        <v>22</v>
      </c>
      <c r="F2060">
        <v>0</v>
      </c>
      <c r="G2060">
        <v>197.8</v>
      </c>
      <c r="H2060">
        <v>66</v>
      </c>
      <c r="I2060">
        <v>33.630000000000003</v>
      </c>
      <c r="J2060">
        <v>133.9</v>
      </c>
      <c r="K2060">
        <v>119</v>
      </c>
      <c r="L2060">
        <v>11.38</v>
      </c>
      <c r="M2060">
        <v>177.3</v>
      </c>
      <c r="N2060">
        <v>94</v>
      </c>
      <c r="O2060">
        <v>7.98</v>
      </c>
      <c r="P2060">
        <v>10.9</v>
      </c>
      <c r="Q2060">
        <v>3</v>
      </c>
      <c r="R2060">
        <v>2.94</v>
      </c>
      <c r="S2060">
        <v>4</v>
      </c>
      <c r="T2060" t="s">
        <v>23</v>
      </c>
      <c r="U2060">
        <f t="shared" si="65"/>
        <v>1</v>
      </c>
      <c r="V2060">
        <f>IF(Table2[[#This Row],[international_plan]]="yes",1,0)</f>
        <v>0</v>
      </c>
      <c r="W2060">
        <f>IF(Table2[[#This Row],[voice_mail_plan]]="yes",1,0)</f>
        <v>0</v>
      </c>
      <c r="X2060" t="str">
        <f t="shared" si="64"/>
        <v>Very High</v>
      </c>
      <c r="Y2060" t="str">
        <f>IF(Table2[[#This Row],[total_intl_charge]] &gt; AVERAGE($R$2:$R$4245),"High","Low")</f>
        <v>High</v>
      </c>
      <c r="Z2060" t="str">
        <f>IF(AND(G2060&gt;AVERAGE(train!$G$2:$G$4251),K2060&gt;AVERAGE(train!$K$2:$K$4251)),"High Day &amp; Eve",IF(AND(G2060&gt;AVERAGE(train!$G$2:$G$4251),K2060&lt;=AVERAGE(train!$K$2:$K$4251)),"High Day Only",IF(AND(G2060&lt;=AVERAGE(train!$G$2:$G$4251),K2060&gt;AVERAGE(train!$K$2:$K$4251)),"High Eve Only","Low Usage")))</f>
        <v>High Day &amp; Eve</v>
      </c>
    </row>
    <row r="2061" spans="1:26">
      <c r="A2061" t="s">
        <v>43</v>
      </c>
      <c r="B2061">
        <v>1</v>
      </c>
      <c r="C2061" t="s">
        <v>25</v>
      </c>
      <c r="D2061" t="s">
        <v>22</v>
      </c>
      <c r="E2061" t="s">
        <v>22</v>
      </c>
      <c r="F2061">
        <v>0</v>
      </c>
      <c r="G2061">
        <v>123.8</v>
      </c>
      <c r="H2061">
        <v>113</v>
      </c>
      <c r="I2061">
        <v>21.05</v>
      </c>
      <c r="J2061">
        <v>236.2</v>
      </c>
      <c r="K2061">
        <v>77</v>
      </c>
      <c r="L2061">
        <v>20.079999999999998</v>
      </c>
      <c r="M2061">
        <v>73.2</v>
      </c>
      <c r="N2061">
        <v>81</v>
      </c>
      <c r="O2061">
        <v>3.29</v>
      </c>
      <c r="P2061">
        <v>3.7</v>
      </c>
      <c r="Q2061">
        <v>2</v>
      </c>
      <c r="R2061">
        <v>1</v>
      </c>
      <c r="S2061">
        <v>0</v>
      </c>
      <c r="T2061" t="s">
        <v>22</v>
      </c>
      <c r="U2061">
        <f t="shared" si="65"/>
        <v>0</v>
      </c>
      <c r="V2061">
        <f>IF(Table2[[#This Row],[international_plan]]="yes",1,0)</f>
        <v>0</v>
      </c>
      <c r="W2061">
        <f>IF(Table2[[#This Row],[voice_mail_plan]]="yes",1,0)</f>
        <v>0</v>
      </c>
      <c r="X2061" t="str">
        <f t="shared" si="64"/>
        <v>Low</v>
      </c>
      <c r="Y2061" t="str">
        <f>IF(Table2[[#This Row],[total_intl_charge]] &gt; AVERAGE($R$2:$R$4245),"High","Low")</f>
        <v>Low</v>
      </c>
      <c r="Z2061" t="str">
        <f>IF(AND(G2061&gt;AVERAGE(train!$G$2:$G$4251),K2061&gt;AVERAGE(train!$K$2:$K$4251)),"High Day &amp; Eve",IF(AND(G2061&gt;AVERAGE(train!$G$2:$G$4251),K2061&lt;=AVERAGE(train!$K$2:$K$4251)),"High Day Only",IF(AND(G2061&lt;=AVERAGE(train!$G$2:$G$4251),K2061&gt;AVERAGE(train!$K$2:$K$4251)),"High Eve Only","Low Usage")))</f>
        <v>Low Usage</v>
      </c>
    </row>
    <row r="2062" spans="1:26">
      <c r="A2062" t="s">
        <v>35</v>
      </c>
      <c r="B2062">
        <v>97</v>
      </c>
      <c r="C2062" t="s">
        <v>21</v>
      </c>
      <c r="D2062" t="s">
        <v>22</v>
      </c>
      <c r="E2062" t="s">
        <v>23</v>
      </c>
      <c r="F2062">
        <v>15</v>
      </c>
      <c r="G2062">
        <v>117.6</v>
      </c>
      <c r="H2062">
        <v>97</v>
      </c>
      <c r="I2062">
        <v>19.989999999999998</v>
      </c>
      <c r="J2062">
        <v>196.3</v>
      </c>
      <c r="K2062">
        <v>126</v>
      </c>
      <c r="L2062">
        <v>16.690000000000001</v>
      </c>
      <c r="M2062">
        <v>157.4</v>
      </c>
      <c r="N2062">
        <v>113</v>
      </c>
      <c r="O2062">
        <v>7.08</v>
      </c>
      <c r="P2062">
        <v>6.4</v>
      </c>
      <c r="Q2062">
        <v>3</v>
      </c>
      <c r="R2062">
        <v>1.73</v>
      </c>
      <c r="S2062">
        <v>1</v>
      </c>
      <c r="T2062" t="s">
        <v>22</v>
      </c>
      <c r="U2062">
        <f t="shared" si="65"/>
        <v>0</v>
      </c>
      <c r="V2062">
        <f>IF(Table2[[#This Row],[international_plan]]="yes",1,0)</f>
        <v>0</v>
      </c>
      <c r="W2062">
        <f>IF(Table2[[#This Row],[voice_mail_plan]]="yes",1,0)</f>
        <v>1</v>
      </c>
      <c r="X2062" t="str">
        <f t="shared" si="64"/>
        <v>Medium</v>
      </c>
      <c r="Y2062" t="str">
        <f>IF(Table2[[#This Row],[total_intl_charge]] &gt; AVERAGE($R$2:$R$4245),"High","Low")</f>
        <v>Low</v>
      </c>
      <c r="Z2062" t="str">
        <f>IF(AND(G2062&gt;AVERAGE(train!$G$2:$G$4251),K2062&gt;AVERAGE(train!$K$2:$K$4251)),"High Day &amp; Eve",IF(AND(G2062&gt;AVERAGE(train!$G$2:$G$4251),K2062&lt;=AVERAGE(train!$K$2:$K$4251)),"High Day Only",IF(AND(G2062&lt;=AVERAGE(train!$G$2:$G$4251),K2062&gt;AVERAGE(train!$K$2:$K$4251)),"High Eve Only","Low Usage")))</f>
        <v>High Eve Only</v>
      </c>
    </row>
    <row r="2063" spans="1:26">
      <c r="A2063" t="s">
        <v>65</v>
      </c>
      <c r="B2063">
        <v>55</v>
      </c>
      <c r="C2063" t="s">
        <v>21</v>
      </c>
      <c r="D2063" t="s">
        <v>22</v>
      </c>
      <c r="E2063" t="s">
        <v>23</v>
      </c>
      <c r="F2063">
        <v>28</v>
      </c>
      <c r="G2063">
        <v>105.3</v>
      </c>
      <c r="H2063">
        <v>82</v>
      </c>
      <c r="I2063">
        <v>17.899999999999999</v>
      </c>
      <c r="J2063">
        <v>197.4</v>
      </c>
      <c r="K2063">
        <v>109</v>
      </c>
      <c r="L2063">
        <v>16.78</v>
      </c>
      <c r="M2063">
        <v>187.5</v>
      </c>
      <c r="N2063">
        <v>91</v>
      </c>
      <c r="O2063">
        <v>8.44</v>
      </c>
      <c r="P2063">
        <v>8.6</v>
      </c>
      <c r="Q2063">
        <v>6</v>
      </c>
      <c r="R2063">
        <v>2.3199999999999998</v>
      </c>
      <c r="S2063">
        <v>2</v>
      </c>
      <c r="T2063" t="s">
        <v>22</v>
      </c>
      <c r="U2063">
        <f t="shared" si="65"/>
        <v>0</v>
      </c>
      <c r="V2063">
        <f>IF(Table2[[#This Row],[international_plan]]="yes",1,0)</f>
        <v>0</v>
      </c>
      <c r="W2063">
        <f>IF(Table2[[#This Row],[voice_mail_plan]]="yes",1,0)</f>
        <v>1</v>
      </c>
      <c r="X2063" t="str">
        <f t="shared" si="64"/>
        <v>Low</v>
      </c>
      <c r="Y2063" t="str">
        <f>IF(Table2[[#This Row],[total_intl_charge]] &gt; AVERAGE($R$2:$R$4245),"High","Low")</f>
        <v>Low</v>
      </c>
      <c r="Z2063" t="str">
        <f>IF(AND(G2063&gt;AVERAGE(train!$G$2:$G$4251),K2063&gt;AVERAGE(train!$K$2:$K$4251)),"High Day &amp; Eve",IF(AND(G2063&gt;AVERAGE(train!$G$2:$G$4251),K2063&lt;=AVERAGE(train!$K$2:$K$4251)),"High Day Only",IF(AND(G2063&lt;=AVERAGE(train!$G$2:$G$4251),K2063&gt;AVERAGE(train!$K$2:$K$4251)),"High Eve Only","Low Usage")))</f>
        <v>High Eve Only</v>
      </c>
    </row>
    <row r="2064" spans="1:26">
      <c r="A2064" t="s">
        <v>31</v>
      </c>
      <c r="B2064">
        <v>75</v>
      </c>
      <c r="C2064" t="s">
        <v>21</v>
      </c>
      <c r="D2064" t="s">
        <v>22</v>
      </c>
      <c r="E2064" t="s">
        <v>22</v>
      </c>
      <c r="F2064">
        <v>0</v>
      </c>
      <c r="G2064">
        <v>111.7</v>
      </c>
      <c r="H2064">
        <v>121</v>
      </c>
      <c r="I2064">
        <v>18.989999999999998</v>
      </c>
      <c r="J2064">
        <v>237.3</v>
      </c>
      <c r="K2064">
        <v>119</v>
      </c>
      <c r="L2064">
        <v>20.170000000000002</v>
      </c>
      <c r="M2064">
        <v>253.5</v>
      </c>
      <c r="N2064">
        <v>110</v>
      </c>
      <c r="O2064">
        <v>11.41</v>
      </c>
      <c r="P2064">
        <v>13.1</v>
      </c>
      <c r="Q2064">
        <v>6</v>
      </c>
      <c r="R2064">
        <v>3.54</v>
      </c>
      <c r="S2064">
        <v>1</v>
      </c>
      <c r="T2064" t="s">
        <v>22</v>
      </c>
      <c r="U2064">
        <f t="shared" si="65"/>
        <v>0</v>
      </c>
      <c r="V2064">
        <f>IF(Table2[[#This Row],[international_plan]]="yes",1,0)</f>
        <v>0</v>
      </c>
      <c r="W2064">
        <f>IF(Table2[[#This Row],[voice_mail_plan]]="yes",1,0)</f>
        <v>0</v>
      </c>
      <c r="X2064" t="str">
        <f t="shared" si="64"/>
        <v>Medium</v>
      </c>
      <c r="Y2064" t="str">
        <f>IF(Table2[[#This Row],[total_intl_charge]] &gt; AVERAGE($R$2:$R$4245),"High","Low")</f>
        <v>High</v>
      </c>
      <c r="Z2064" t="str">
        <f>IF(AND(G2064&gt;AVERAGE(train!$G$2:$G$4251),K2064&gt;AVERAGE(train!$K$2:$K$4251)),"High Day &amp; Eve",IF(AND(G2064&gt;AVERAGE(train!$G$2:$G$4251),K2064&lt;=AVERAGE(train!$K$2:$K$4251)),"High Day Only",IF(AND(G2064&lt;=AVERAGE(train!$G$2:$G$4251),K2064&gt;AVERAGE(train!$K$2:$K$4251)),"High Eve Only","Low Usage")))</f>
        <v>High Eve Only</v>
      </c>
    </row>
    <row r="2065" spans="1:26">
      <c r="A2065" t="s">
        <v>37</v>
      </c>
      <c r="B2065">
        <v>83</v>
      </c>
      <c r="C2065" t="s">
        <v>21</v>
      </c>
      <c r="D2065" t="s">
        <v>22</v>
      </c>
      <c r="E2065" t="s">
        <v>22</v>
      </c>
      <c r="F2065">
        <v>0</v>
      </c>
      <c r="G2065">
        <v>159.30000000000001</v>
      </c>
      <c r="H2065">
        <v>104</v>
      </c>
      <c r="I2065">
        <v>27.08</v>
      </c>
      <c r="J2065">
        <v>202.3</v>
      </c>
      <c r="K2065">
        <v>98</v>
      </c>
      <c r="L2065">
        <v>17.2</v>
      </c>
      <c r="M2065">
        <v>229</v>
      </c>
      <c r="N2065">
        <v>73</v>
      </c>
      <c r="O2065">
        <v>10.31</v>
      </c>
      <c r="P2065">
        <v>9.5</v>
      </c>
      <c r="Q2065">
        <v>3</v>
      </c>
      <c r="R2065">
        <v>2.57</v>
      </c>
      <c r="S2065">
        <v>2</v>
      </c>
      <c r="T2065" t="s">
        <v>22</v>
      </c>
      <c r="U2065">
        <f t="shared" si="65"/>
        <v>0</v>
      </c>
      <c r="V2065">
        <f>IF(Table2[[#This Row],[international_plan]]="yes",1,0)</f>
        <v>0</v>
      </c>
      <c r="W2065">
        <f>IF(Table2[[#This Row],[voice_mail_plan]]="yes",1,0)</f>
        <v>0</v>
      </c>
      <c r="X2065" t="str">
        <f t="shared" si="64"/>
        <v>Medium</v>
      </c>
      <c r="Y2065" t="str">
        <f>IF(Table2[[#This Row],[total_intl_charge]] &gt; AVERAGE($R$2:$R$4245),"High","Low")</f>
        <v>Low</v>
      </c>
      <c r="Z2065" t="str">
        <f>IF(AND(G2065&gt;AVERAGE(train!$G$2:$G$4251),K2065&gt;AVERAGE(train!$K$2:$K$4251)),"High Day &amp; Eve",IF(AND(G2065&gt;AVERAGE(train!$G$2:$G$4251),K2065&lt;=AVERAGE(train!$K$2:$K$4251)),"High Day Only",IF(AND(G2065&lt;=AVERAGE(train!$G$2:$G$4251),K2065&gt;AVERAGE(train!$K$2:$K$4251)),"High Eve Only","Low Usage")))</f>
        <v>Low Usage</v>
      </c>
    </row>
    <row r="2066" spans="1:26">
      <c r="A2066" t="s">
        <v>60</v>
      </c>
      <c r="B2066">
        <v>40</v>
      </c>
      <c r="C2066" t="s">
        <v>28</v>
      </c>
      <c r="D2066" t="s">
        <v>22</v>
      </c>
      <c r="E2066" t="s">
        <v>22</v>
      </c>
      <c r="F2066">
        <v>0</v>
      </c>
      <c r="G2066">
        <v>81.7</v>
      </c>
      <c r="H2066">
        <v>123</v>
      </c>
      <c r="I2066">
        <v>13.89</v>
      </c>
      <c r="J2066">
        <v>210.2</v>
      </c>
      <c r="K2066">
        <v>108</v>
      </c>
      <c r="L2066">
        <v>17.87</v>
      </c>
      <c r="M2066">
        <v>212</v>
      </c>
      <c r="N2066">
        <v>64</v>
      </c>
      <c r="O2066">
        <v>9.5399999999999991</v>
      </c>
      <c r="P2066">
        <v>11.3</v>
      </c>
      <c r="Q2066">
        <v>3</v>
      </c>
      <c r="R2066">
        <v>3.05</v>
      </c>
      <c r="S2066">
        <v>6</v>
      </c>
      <c r="T2066" t="s">
        <v>23</v>
      </c>
      <c r="U2066">
        <f t="shared" si="65"/>
        <v>1</v>
      </c>
      <c r="V2066">
        <f>IF(Table2[[#This Row],[international_plan]]="yes",1,0)</f>
        <v>0</v>
      </c>
      <c r="W2066">
        <f>IF(Table2[[#This Row],[voice_mail_plan]]="yes",1,0)</f>
        <v>0</v>
      </c>
      <c r="X2066" t="str">
        <f t="shared" si="64"/>
        <v>Low</v>
      </c>
      <c r="Y2066" t="str">
        <f>IF(Table2[[#This Row],[total_intl_charge]] &gt; AVERAGE($R$2:$R$4245),"High","Low")</f>
        <v>High</v>
      </c>
      <c r="Z2066" t="str">
        <f>IF(AND(G2066&gt;AVERAGE(train!$G$2:$G$4251),K2066&gt;AVERAGE(train!$K$2:$K$4251)),"High Day &amp; Eve",IF(AND(G2066&gt;AVERAGE(train!$G$2:$G$4251),K2066&lt;=AVERAGE(train!$K$2:$K$4251)),"High Day Only",IF(AND(G2066&lt;=AVERAGE(train!$G$2:$G$4251),K2066&gt;AVERAGE(train!$K$2:$K$4251)),"High Eve Only","Low Usage")))</f>
        <v>High Eve Only</v>
      </c>
    </row>
    <row r="2067" spans="1:26">
      <c r="A2067" t="s">
        <v>27</v>
      </c>
      <c r="B2067">
        <v>101</v>
      </c>
      <c r="C2067" t="s">
        <v>21</v>
      </c>
      <c r="D2067" t="s">
        <v>22</v>
      </c>
      <c r="E2067" t="s">
        <v>23</v>
      </c>
      <c r="F2067">
        <v>21</v>
      </c>
      <c r="G2067">
        <v>238</v>
      </c>
      <c r="H2067">
        <v>88</v>
      </c>
      <c r="I2067">
        <v>40.46</v>
      </c>
      <c r="J2067">
        <v>209.6</v>
      </c>
      <c r="K2067">
        <v>84</v>
      </c>
      <c r="L2067">
        <v>17.82</v>
      </c>
      <c r="M2067">
        <v>233</v>
      </c>
      <c r="N2067">
        <v>95</v>
      </c>
      <c r="O2067">
        <v>10.49</v>
      </c>
      <c r="P2067">
        <v>10</v>
      </c>
      <c r="Q2067">
        <v>5</v>
      </c>
      <c r="R2067">
        <v>2.7</v>
      </c>
      <c r="S2067">
        <v>2</v>
      </c>
      <c r="T2067" t="s">
        <v>22</v>
      </c>
      <c r="U2067">
        <f t="shared" si="65"/>
        <v>0</v>
      </c>
      <c r="V2067">
        <f>IF(Table2[[#This Row],[international_plan]]="yes",1,0)</f>
        <v>0</v>
      </c>
      <c r="W2067">
        <f>IF(Table2[[#This Row],[voice_mail_plan]]="yes",1,0)</f>
        <v>1</v>
      </c>
      <c r="X2067" t="str">
        <f t="shared" si="64"/>
        <v>High</v>
      </c>
      <c r="Y2067" t="str">
        <f>IF(Table2[[#This Row],[total_intl_charge]] &gt; AVERAGE($R$2:$R$4245),"High","Low")</f>
        <v>Low</v>
      </c>
      <c r="Z2067" t="str">
        <f>IF(AND(G2067&gt;AVERAGE(train!$G$2:$G$4251),K2067&gt;AVERAGE(train!$K$2:$K$4251)),"High Day &amp; Eve",IF(AND(G2067&gt;AVERAGE(train!$G$2:$G$4251),K2067&lt;=AVERAGE(train!$K$2:$K$4251)),"High Day Only",IF(AND(G2067&lt;=AVERAGE(train!$G$2:$G$4251),K2067&gt;AVERAGE(train!$K$2:$K$4251)),"High Eve Only","Low Usage")))</f>
        <v>High Day Only</v>
      </c>
    </row>
    <row r="2068" spans="1:26">
      <c r="A2068" t="s">
        <v>49</v>
      </c>
      <c r="B2068">
        <v>120</v>
      </c>
      <c r="C2068" t="s">
        <v>21</v>
      </c>
      <c r="D2068" t="s">
        <v>22</v>
      </c>
      <c r="E2068" t="s">
        <v>23</v>
      </c>
      <c r="F2068">
        <v>40</v>
      </c>
      <c r="G2068">
        <v>128.1</v>
      </c>
      <c r="H2068">
        <v>99</v>
      </c>
      <c r="I2068">
        <v>21.78</v>
      </c>
      <c r="J2068">
        <v>247.7</v>
      </c>
      <c r="K2068">
        <v>78</v>
      </c>
      <c r="L2068">
        <v>21.05</v>
      </c>
      <c r="M2068">
        <v>199.7</v>
      </c>
      <c r="N2068">
        <v>121</v>
      </c>
      <c r="O2068">
        <v>8.99</v>
      </c>
      <c r="P2068">
        <v>15.6</v>
      </c>
      <c r="Q2068">
        <v>3</v>
      </c>
      <c r="R2068">
        <v>4.21</v>
      </c>
      <c r="S2068">
        <v>0</v>
      </c>
      <c r="T2068" t="s">
        <v>22</v>
      </c>
      <c r="U2068">
        <f t="shared" si="65"/>
        <v>0</v>
      </c>
      <c r="V2068">
        <f>IF(Table2[[#This Row],[international_plan]]="yes",1,0)</f>
        <v>0</v>
      </c>
      <c r="W2068">
        <f>IF(Table2[[#This Row],[voice_mail_plan]]="yes",1,0)</f>
        <v>1</v>
      </c>
      <c r="X2068" t="str">
        <f t="shared" si="64"/>
        <v>High</v>
      </c>
      <c r="Y2068" t="str">
        <f>IF(Table2[[#This Row],[total_intl_charge]] &gt; AVERAGE($R$2:$R$4245),"High","Low")</f>
        <v>High</v>
      </c>
      <c r="Z2068" t="str">
        <f>IF(AND(G2068&gt;AVERAGE(train!$G$2:$G$4251),K2068&gt;AVERAGE(train!$K$2:$K$4251)),"High Day &amp; Eve",IF(AND(G2068&gt;AVERAGE(train!$G$2:$G$4251),K2068&lt;=AVERAGE(train!$K$2:$K$4251)),"High Day Only",IF(AND(G2068&lt;=AVERAGE(train!$G$2:$G$4251),K2068&gt;AVERAGE(train!$K$2:$K$4251)),"High Eve Only","Low Usage")))</f>
        <v>Low Usage</v>
      </c>
    </row>
    <row r="2069" spans="1:26">
      <c r="A2069" t="s">
        <v>57</v>
      </c>
      <c r="B2069">
        <v>183</v>
      </c>
      <c r="C2069" t="s">
        <v>21</v>
      </c>
      <c r="D2069" t="s">
        <v>22</v>
      </c>
      <c r="E2069" t="s">
        <v>23</v>
      </c>
      <c r="F2069">
        <v>31</v>
      </c>
      <c r="G2069">
        <v>171.2</v>
      </c>
      <c r="H2069">
        <v>104</v>
      </c>
      <c r="I2069">
        <v>29.1</v>
      </c>
      <c r="J2069">
        <v>193.6</v>
      </c>
      <c r="K2069">
        <v>74</v>
      </c>
      <c r="L2069">
        <v>16.46</v>
      </c>
      <c r="M2069">
        <v>196.5</v>
      </c>
      <c r="N2069">
        <v>85</v>
      </c>
      <c r="O2069">
        <v>8.84</v>
      </c>
      <c r="P2069">
        <v>10.199999999999999</v>
      </c>
      <c r="Q2069">
        <v>4</v>
      </c>
      <c r="R2069">
        <v>2.75</v>
      </c>
      <c r="S2069">
        <v>1</v>
      </c>
      <c r="T2069" t="s">
        <v>22</v>
      </c>
      <c r="U2069">
        <f t="shared" si="65"/>
        <v>0</v>
      </c>
      <c r="V2069">
        <f>IF(Table2[[#This Row],[international_plan]]="yes",1,0)</f>
        <v>0</v>
      </c>
      <c r="W2069">
        <f>IF(Table2[[#This Row],[voice_mail_plan]]="yes",1,0)</f>
        <v>1</v>
      </c>
      <c r="X2069" t="str">
        <f t="shared" si="64"/>
        <v>Very High</v>
      </c>
      <c r="Y2069" t="str">
        <f>IF(Table2[[#This Row],[total_intl_charge]] &gt; AVERAGE($R$2:$R$4245),"High","Low")</f>
        <v>Low</v>
      </c>
      <c r="Z2069" t="str">
        <f>IF(AND(G2069&gt;AVERAGE(train!$G$2:$G$4251),K2069&gt;AVERAGE(train!$K$2:$K$4251)),"High Day &amp; Eve",IF(AND(G2069&gt;AVERAGE(train!$G$2:$G$4251),K2069&lt;=AVERAGE(train!$K$2:$K$4251)),"High Day Only",IF(AND(G2069&lt;=AVERAGE(train!$G$2:$G$4251),K2069&gt;AVERAGE(train!$K$2:$K$4251)),"High Eve Only","Low Usage")))</f>
        <v>Low Usage</v>
      </c>
    </row>
    <row r="2070" spans="1:26">
      <c r="A2070" t="s">
        <v>73</v>
      </c>
      <c r="B2070">
        <v>75</v>
      </c>
      <c r="C2070" t="s">
        <v>28</v>
      </c>
      <c r="D2070" t="s">
        <v>22</v>
      </c>
      <c r="E2070" t="s">
        <v>22</v>
      </c>
      <c r="F2070">
        <v>0</v>
      </c>
      <c r="G2070">
        <v>109</v>
      </c>
      <c r="H2070">
        <v>88</v>
      </c>
      <c r="I2070">
        <v>18.53</v>
      </c>
      <c r="J2070">
        <v>259.3</v>
      </c>
      <c r="K2070">
        <v>120</v>
      </c>
      <c r="L2070">
        <v>22.04</v>
      </c>
      <c r="M2070">
        <v>182.1</v>
      </c>
      <c r="N2070">
        <v>119</v>
      </c>
      <c r="O2070">
        <v>8.19</v>
      </c>
      <c r="P2070">
        <v>13.3</v>
      </c>
      <c r="Q2070">
        <v>3</v>
      </c>
      <c r="R2070">
        <v>3.59</v>
      </c>
      <c r="S2070">
        <v>4</v>
      </c>
      <c r="T2070" t="s">
        <v>23</v>
      </c>
      <c r="U2070">
        <f t="shared" si="65"/>
        <v>1</v>
      </c>
      <c r="V2070">
        <f>IF(Table2[[#This Row],[international_plan]]="yes",1,0)</f>
        <v>0</v>
      </c>
      <c r="W2070">
        <f>IF(Table2[[#This Row],[voice_mail_plan]]="yes",1,0)</f>
        <v>0</v>
      </c>
      <c r="X2070" t="str">
        <f t="shared" si="64"/>
        <v>Medium</v>
      </c>
      <c r="Y2070" t="str">
        <f>IF(Table2[[#This Row],[total_intl_charge]] &gt; AVERAGE($R$2:$R$4245),"High","Low")</f>
        <v>High</v>
      </c>
      <c r="Z2070" t="str">
        <f>IF(AND(G2070&gt;AVERAGE(train!$G$2:$G$4251),K2070&gt;AVERAGE(train!$K$2:$K$4251)),"High Day &amp; Eve",IF(AND(G2070&gt;AVERAGE(train!$G$2:$G$4251),K2070&lt;=AVERAGE(train!$K$2:$K$4251)),"High Day Only",IF(AND(G2070&lt;=AVERAGE(train!$G$2:$G$4251),K2070&gt;AVERAGE(train!$K$2:$K$4251)),"High Eve Only","Low Usage")))</f>
        <v>High Eve Only</v>
      </c>
    </row>
    <row r="2071" spans="1:26">
      <c r="A2071" t="s">
        <v>65</v>
      </c>
      <c r="B2071">
        <v>80</v>
      </c>
      <c r="C2071" t="s">
        <v>21</v>
      </c>
      <c r="D2071" t="s">
        <v>22</v>
      </c>
      <c r="E2071" t="s">
        <v>22</v>
      </c>
      <c r="F2071">
        <v>0</v>
      </c>
      <c r="G2071">
        <v>220</v>
      </c>
      <c r="H2071">
        <v>114</v>
      </c>
      <c r="I2071">
        <v>37.4</v>
      </c>
      <c r="J2071">
        <v>207.7</v>
      </c>
      <c r="K2071">
        <v>76</v>
      </c>
      <c r="L2071">
        <v>17.649999999999999</v>
      </c>
      <c r="M2071">
        <v>168.4</v>
      </c>
      <c r="N2071">
        <v>137</v>
      </c>
      <c r="O2071">
        <v>7.58</v>
      </c>
      <c r="P2071">
        <v>12.1</v>
      </c>
      <c r="Q2071">
        <v>3</v>
      </c>
      <c r="R2071">
        <v>3.27</v>
      </c>
      <c r="S2071">
        <v>2</v>
      </c>
      <c r="T2071" t="s">
        <v>22</v>
      </c>
      <c r="U2071">
        <f t="shared" si="65"/>
        <v>0</v>
      </c>
      <c r="V2071">
        <f>IF(Table2[[#This Row],[international_plan]]="yes",1,0)</f>
        <v>0</v>
      </c>
      <c r="W2071">
        <f>IF(Table2[[#This Row],[voice_mail_plan]]="yes",1,0)</f>
        <v>0</v>
      </c>
      <c r="X2071" t="str">
        <f t="shared" si="64"/>
        <v>Medium</v>
      </c>
      <c r="Y2071" t="str">
        <f>IF(Table2[[#This Row],[total_intl_charge]] &gt; AVERAGE($R$2:$R$4245),"High","Low")</f>
        <v>High</v>
      </c>
      <c r="Z2071" t="str">
        <f>IF(AND(G2071&gt;AVERAGE(train!$G$2:$G$4251),K2071&gt;AVERAGE(train!$K$2:$K$4251)),"High Day &amp; Eve",IF(AND(G2071&gt;AVERAGE(train!$G$2:$G$4251),K2071&lt;=AVERAGE(train!$K$2:$K$4251)),"High Day Only",IF(AND(G2071&lt;=AVERAGE(train!$G$2:$G$4251),K2071&gt;AVERAGE(train!$K$2:$K$4251)),"High Eve Only","Low Usage")))</f>
        <v>High Day Only</v>
      </c>
    </row>
    <row r="2072" spans="1:26">
      <c r="A2072" t="s">
        <v>37</v>
      </c>
      <c r="B2072">
        <v>88</v>
      </c>
      <c r="C2072" t="s">
        <v>21</v>
      </c>
      <c r="D2072" t="s">
        <v>22</v>
      </c>
      <c r="E2072" t="s">
        <v>22</v>
      </c>
      <c r="F2072">
        <v>0</v>
      </c>
      <c r="G2072">
        <v>55.6</v>
      </c>
      <c r="H2072">
        <v>65</v>
      </c>
      <c r="I2072">
        <v>9.4499999999999993</v>
      </c>
      <c r="J2072">
        <v>242.7</v>
      </c>
      <c r="K2072">
        <v>121</v>
      </c>
      <c r="L2072">
        <v>20.63</v>
      </c>
      <c r="M2072">
        <v>176.3</v>
      </c>
      <c r="N2072">
        <v>134</v>
      </c>
      <c r="O2072">
        <v>7.93</v>
      </c>
      <c r="P2072">
        <v>11.3</v>
      </c>
      <c r="Q2072">
        <v>4</v>
      </c>
      <c r="R2072">
        <v>3.05</v>
      </c>
      <c r="S2072">
        <v>0</v>
      </c>
      <c r="T2072" t="s">
        <v>22</v>
      </c>
      <c r="U2072">
        <f t="shared" si="65"/>
        <v>0</v>
      </c>
      <c r="V2072">
        <f>IF(Table2[[#This Row],[international_plan]]="yes",1,0)</f>
        <v>0</v>
      </c>
      <c r="W2072">
        <f>IF(Table2[[#This Row],[voice_mail_plan]]="yes",1,0)</f>
        <v>0</v>
      </c>
      <c r="X2072" t="str">
        <f t="shared" si="64"/>
        <v>Medium</v>
      </c>
      <c r="Y2072" t="str">
        <f>IF(Table2[[#This Row],[total_intl_charge]] &gt; AVERAGE($R$2:$R$4245),"High","Low")</f>
        <v>High</v>
      </c>
      <c r="Z2072" t="str">
        <f>IF(AND(G2072&gt;AVERAGE(train!$G$2:$G$4251),K2072&gt;AVERAGE(train!$K$2:$K$4251)),"High Day &amp; Eve",IF(AND(G2072&gt;AVERAGE(train!$G$2:$G$4251),K2072&lt;=AVERAGE(train!$K$2:$K$4251)),"High Day Only",IF(AND(G2072&lt;=AVERAGE(train!$G$2:$G$4251),K2072&gt;AVERAGE(train!$K$2:$K$4251)),"High Eve Only","Low Usage")))</f>
        <v>High Eve Only</v>
      </c>
    </row>
    <row r="2073" spans="1:26">
      <c r="A2073" t="s">
        <v>61</v>
      </c>
      <c r="B2073">
        <v>63</v>
      </c>
      <c r="C2073" t="s">
        <v>28</v>
      </c>
      <c r="D2073" t="s">
        <v>22</v>
      </c>
      <c r="E2073" t="s">
        <v>22</v>
      </c>
      <c r="F2073">
        <v>0</v>
      </c>
      <c r="G2073">
        <v>207.6</v>
      </c>
      <c r="H2073">
        <v>96</v>
      </c>
      <c r="I2073">
        <v>35.29</v>
      </c>
      <c r="J2073">
        <v>229</v>
      </c>
      <c r="K2073">
        <v>112</v>
      </c>
      <c r="L2073">
        <v>19.47</v>
      </c>
      <c r="M2073">
        <v>162.6</v>
      </c>
      <c r="N2073">
        <v>131</v>
      </c>
      <c r="O2073">
        <v>7.32</v>
      </c>
      <c r="P2073">
        <v>13.3</v>
      </c>
      <c r="Q2073">
        <v>2</v>
      </c>
      <c r="R2073">
        <v>3.59</v>
      </c>
      <c r="S2073">
        <v>1</v>
      </c>
      <c r="T2073" t="s">
        <v>22</v>
      </c>
      <c r="U2073">
        <f t="shared" si="65"/>
        <v>0</v>
      </c>
      <c r="V2073">
        <f>IF(Table2[[#This Row],[international_plan]]="yes",1,0)</f>
        <v>0</v>
      </c>
      <c r="W2073">
        <f>IF(Table2[[#This Row],[voice_mail_plan]]="yes",1,0)</f>
        <v>0</v>
      </c>
      <c r="X2073" t="str">
        <f t="shared" si="64"/>
        <v>Low</v>
      </c>
      <c r="Y2073" t="str">
        <f>IF(Table2[[#This Row],[total_intl_charge]] &gt; AVERAGE($R$2:$R$4245),"High","Low")</f>
        <v>High</v>
      </c>
      <c r="Z2073" t="str">
        <f>IF(AND(G2073&gt;AVERAGE(train!$G$2:$G$4251),K2073&gt;AVERAGE(train!$K$2:$K$4251)),"High Day &amp; Eve",IF(AND(G2073&gt;AVERAGE(train!$G$2:$G$4251),K2073&lt;=AVERAGE(train!$K$2:$K$4251)),"High Day Only",IF(AND(G2073&lt;=AVERAGE(train!$G$2:$G$4251),K2073&gt;AVERAGE(train!$K$2:$K$4251)),"High Eve Only","Low Usage")))</f>
        <v>High Day &amp; Eve</v>
      </c>
    </row>
    <row r="2074" spans="1:26">
      <c r="A2074" t="s">
        <v>56</v>
      </c>
      <c r="B2074">
        <v>105</v>
      </c>
      <c r="C2074" t="s">
        <v>21</v>
      </c>
      <c r="D2074" t="s">
        <v>22</v>
      </c>
      <c r="E2074" t="s">
        <v>23</v>
      </c>
      <c r="F2074">
        <v>31</v>
      </c>
      <c r="G2074">
        <v>109.6</v>
      </c>
      <c r="H2074">
        <v>108</v>
      </c>
      <c r="I2074">
        <v>18.63</v>
      </c>
      <c r="J2074">
        <v>249.3</v>
      </c>
      <c r="K2074">
        <v>119</v>
      </c>
      <c r="L2074">
        <v>21.19</v>
      </c>
      <c r="M2074">
        <v>321.2</v>
      </c>
      <c r="N2074">
        <v>101</v>
      </c>
      <c r="O2074">
        <v>14.45</v>
      </c>
      <c r="P2074">
        <v>8.3000000000000007</v>
      </c>
      <c r="Q2074">
        <v>4</v>
      </c>
      <c r="R2074">
        <v>2.2400000000000002</v>
      </c>
      <c r="S2074">
        <v>4</v>
      </c>
      <c r="T2074" t="s">
        <v>23</v>
      </c>
      <c r="U2074">
        <f t="shared" si="65"/>
        <v>1</v>
      </c>
      <c r="V2074">
        <f>IF(Table2[[#This Row],[international_plan]]="yes",1,0)</f>
        <v>0</v>
      </c>
      <c r="W2074">
        <f>IF(Table2[[#This Row],[voice_mail_plan]]="yes",1,0)</f>
        <v>1</v>
      </c>
      <c r="X2074" t="str">
        <f t="shared" si="64"/>
        <v>High</v>
      </c>
      <c r="Y2074" t="str">
        <f>IF(Table2[[#This Row],[total_intl_charge]] &gt; AVERAGE($R$2:$R$4245),"High","Low")</f>
        <v>Low</v>
      </c>
      <c r="Z2074" t="str">
        <f>IF(AND(G2074&gt;AVERAGE(train!$G$2:$G$4251),K2074&gt;AVERAGE(train!$K$2:$K$4251)),"High Day &amp; Eve",IF(AND(G2074&gt;AVERAGE(train!$G$2:$G$4251),K2074&lt;=AVERAGE(train!$K$2:$K$4251)),"High Day Only",IF(AND(G2074&lt;=AVERAGE(train!$G$2:$G$4251),K2074&gt;AVERAGE(train!$K$2:$K$4251)),"High Eve Only","Low Usage")))</f>
        <v>High Eve Only</v>
      </c>
    </row>
    <row r="2075" spans="1:26">
      <c r="A2075" t="s">
        <v>37</v>
      </c>
      <c r="B2075">
        <v>92</v>
      </c>
      <c r="C2075" t="s">
        <v>21</v>
      </c>
      <c r="D2075" t="s">
        <v>22</v>
      </c>
      <c r="E2075" t="s">
        <v>22</v>
      </c>
      <c r="F2075">
        <v>0</v>
      </c>
      <c r="G2075">
        <v>197.2</v>
      </c>
      <c r="H2075">
        <v>113</v>
      </c>
      <c r="I2075">
        <v>33.520000000000003</v>
      </c>
      <c r="J2075">
        <v>242.3</v>
      </c>
      <c r="K2075">
        <v>116</v>
      </c>
      <c r="L2075">
        <v>20.6</v>
      </c>
      <c r="M2075">
        <v>192</v>
      </c>
      <c r="N2075">
        <v>76</v>
      </c>
      <c r="O2075">
        <v>8.64</v>
      </c>
      <c r="P2075">
        <v>11</v>
      </c>
      <c r="Q2075">
        <v>5</v>
      </c>
      <c r="R2075">
        <v>2.97</v>
      </c>
      <c r="S2075">
        <v>2</v>
      </c>
      <c r="T2075" t="s">
        <v>22</v>
      </c>
      <c r="U2075">
        <f t="shared" si="65"/>
        <v>0</v>
      </c>
      <c r="V2075">
        <f>IF(Table2[[#This Row],[international_plan]]="yes",1,0)</f>
        <v>0</v>
      </c>
      <c r="W2075">
        <f>IF(Table2[[#This Row],[voice_mail_plan]]="yes",1,0)</f>
        <v>0</v>
      </c>
      <c r="X2075" t="str">
        <f t="shared" si="64"/>
        <v>Medium</v>
      </c>
      <c r="Y2075" t="str">
        <f>IF(Table2[[#This Row],[total_intl_charge]] &gt; AVERAGE($R$2:$R$4245),"High","Low")</f>
        <v>High</v>
      </c>
      <c r="Z2075" t="str">
        <f>IF(AND(G2075&gt;AVERAGE(train!$G$2:$G$4251),K2075&gt;AVERAGE(train!$K$2:$K$4251)),"High Day &amp; Eve",IF(AND(G2075&gt;AVERAGE(train!$G$2:$G$4251),K2075&lt;=AVERAGE(train!$K$2:$K$4251)),"High Day Only",IF(AND(G2075&lt;=AVERAGE(train!$G$2:$G$4251),K2075&gt;AVERAGE(train!$K$2:$K$4251)),"High Eve Only","Low Usage")))</f>
        <v>High Day &amp; Eve</v>
      </c>
    </row>
    <row r="2076" spans="1:26">
      <c r="A2076" t="s">
        <v>44</v>
      </c>
      <c r="B2076">
        <v>177</v>
      </c>
      <c r="C2076" t="s">
        <v>21</v>
      </c>
      <c r="D2076" t="s">
        <v>22</v>
      </c>
      <c r="E2076" t="s">
        <v>22</v>
      </c>
      <c r="F2076">
        <v>0</v>
      </c>
      <c r="G2076">
        <v>175.7</v>
      </c>
      <c r="H2076">
        <v>120</v>
      </c>
      <c r="I2076">
        <v>29.87</v>
      </c>
      <c r="J2076">
        <v>168.6</v>
      </c>
      <c r="K2076">
        <v>90</v>
      </c>
      <c r="L2076">
        <v>14.33</v>
      </c>
      <c r="M2076">
        <v>198.9</v>
      </c>
      <c r="N2076">
        <v>110</v>
      </c>
      <c r="O2076">
        <v>8.9499999999999993</v>
      </c>
      <c r="P2076">
        <v>14.6</v>
      </c>
      <c r="Q2076">
        <v>4</v>
      </c>
      <c r="R2076">
        <v>3.94</v>
      </c>
      <c r="S2076">
        <v>1</v>
      </c>
      <c r="T2076" t="s">
        <v>22</v>
      </c>
      <c r="U2076">
        <f t="shared" si="65"/>
        <v>0</v>
      </c>
      <c r="V2076">
        <f>IF(Table2[[#This Row],[international_plan]]="yes",1,0)</f>
        <v>0</v>
      </c>
      <c r="W2076">
        <f>IF(Table2[[#This Row],[voice_mail_plan]]="yes",1,0)</f>
        <v>0</v>
      </c>
      <c r="X2076" t="str">
        <f t="shared" si="64"/>
        <v>Very High</v>
      </c>
      <c r="Y2076" t="str">
        <f>IF(Table2[[#This Row],[total_intl_charge]] &gt; AVERAGE($R$2:$R$4245),"High","Low")</f>
        <v>High</v>
      </c>
      <c r="Z2076" t="str">
        <f>IF(AND(G2076&gt;AVERAGE(train!$G$2:$G$4251),K2076&gt;AVERAGE(train!$K$2:$K$4251)),"High Day &amp; Eve",IF(AND(G2076&gt;AVERAGE(train!$G$2:$G$4251),K2076&lt;=AVERAGE(train!$K$2:$K$4251)),"High Day Only",IF(AND(G2076&lt;=AVERAGE(train!$G$2:$G$4251),K2076&gt;AVERAGE(train!$K$2:$K$4251)),"High Eve Only","Low Usage")))</f>
        <v>Low Usage</v>
      </c>
    </row>
    <row r="2077" spans="1:26">
      <c r="A2077" t="s">
        <v>61</v>
      </c>
      <c r="B2077">
        <v>118</v>
      </c>
      <c r="C2077" t="s">
        <v>28</v>
      </c>
      <c r="D2077" t="s">
        <v>22</v>
      </c>
      <c r="E2077" t="s">
        <v>22</v>
      </c>
      <c r="F2077">
        <v>0</v>
      </c>
      <c r="G2077">
        <v>205.2</v>
      </c>
      <c r="H2077">
        <v>115</v>
      </c>
      <c r="I2077">
        <v>34.880000000000003</v>
      </c>
      <c r="J2077">
        <v>184.8</v>
      </c>
      <c r="K2077">
        <v>137</v>
      </c>
      <c r="L2077">
        <v>15.71</v>
      </c>
      <c r="M2077">
        <v>176.1</v>
      </c>
      <c r="N2077">
        <v>115</v>
      </c>
      <c r="O2077">
        <v>7.92</v>
      </c>
      <c r="P2077">
        <v>7</v>
      </c>
      <c r="Q2077">
        <v>6</v>
      </c>
      <c r="R2077">
        <v>1.89</v>
      </c>
      <c r="S2077">
        <v>0</v>
      </c>
      <c r="T2077" t="s">
        <v>22</v>
      </c>
      <c r="U2077">
        <f t="shared" si="65"/>
        <v>0</v>
      </c>
      <c r="V2077">
        <f>IF(Table2[[#This Row],[international_plan]]="yes",1,0)</f>
        <v>0</v>
      </c>
      <c r="W2077">
        <f>IF(Table2[[#This Row],[voice_mail_plan]]="yes",1,0)</f>
        <v>0</v>
      </c>
      <c r="X2077" t="str">
        <f t="shared" si="64"/>
        <v>High</v>
      </c>
      <c r="Y2077" t="str">
        <f>IF(Table2[[#This Row],[total_intl_charge]] &gt; AVERAGE($R$2:$R$4245),"High","Low")</f>
        <v>Low</v>
      </c>
      <c r="Z2077" t="str">
        <f>IF(AND(G2077&gt;AVERAGE(train!$G$2:$G$4251),K2077&gt;AVERAGE(train!$K$2:$K$4251)),"High Day &amp; Eve",IF(AND(G2077&gt;AVERAGE(train!$G$2:$G$4251),K2077&lt;=AVERAGE(train!$K$2:$K$4251)),"High Day Only",IF(AND(G2077&lt;=AVERAGE(train!$G$2:$G$4251),K2077&gt;AVERAGE(train!$K$2:$K$4251)),"High Eve Only","Low Usage")))</f>
        <v>High Day &amp; Eve</v>
      </c>
    </row>
    <row r="2078" spans="1:26">
      <c r="A2078" t="s">
        <v>45</v>
      </c>
      <c r="B2078">
        <v>111</v>
      </c>
      <c r="C2078" t="s">
        <v>25</v>
      </c>
      <c r="D2078" t="s">
        <v>22</v>
      </c>
      <c r="E2078" t="s">
        <v>23</v>
      </c>
      <c r="F2078">
        <v>13</v>
      </c>
      <c r="G2078">
        <v>193.1</v>
      </c>
      <c r="H2078">
        <v>104</v>
      </c>
      <c r="I2078">
        <v>32.83</v>
      </c>
      <c r="J2078">
        <v>111.6</v>
      </c>
      <c r="K2078">
        <v>98</v>
      </c>
      <c r="L2078">
        <v>9.49</v>
      </c>
      <c r="M2078">
        <v>227.4</v>
      </c>
      <c r="N2078">
        <v>94</v>
      </c>
      <c r="O2078">
        <v>10.23</v>
      </c>
      <c r="P2078">
        <v>12.1</v>
      </c>
      <c r="Q2078">
        <v>4</v>
      </c>
      <c r="R2078">
        <v>3.27</v>
      </c>
      <c r="S2078">
        <v>1</v>
      </c>
      <c r="T2078" t="s">
        <v>22</v>
      </c>
      <c r="U2078">
        <f t="shared" si="65"/>
        <v>0</v>
      </c>
      <c r="V2078">
        <f>IF(Table2[[#This Row],[international_plan]]="yes",1,0)</f>
        <v>0</v>
      </c>
      <c r="W2078">
        <f>IF(Table2[[#This Row],[voice_mail_plan]]="yes",1,0)</f>
        <v>1</v>
      </c>
      <c r="X2078" t="str">
        <f t="shared" si="64"/>
        <v>High</v>
      </c>
      <c r="Y2078" t="str">
        <f>IF(Table2[[#This Row],[total_intl_charge]] &gt; AVERAGE($R$2:$R$4245),"High","Low")</f>
        <v>High</v>
      </c>
      <c r="Z2078" t="str">
        <f>IF(AND(G2078&gt;AVERAGE(train!$G$2:$G$4251),K2078&gt;AVERAGE(train!$K$2:$K$4251)),"High Day &amp; Eve",IF(AND(G2078&gt;AVERAGE(train!$G$2:$G$4251),K2078&lt;=AVERAGE(train!$K$2:$K$4251)),"High Day Only",IF(AND(G2078&lt;=AVERAGE(train!$G$2:$G$4251),K2078&gt;AVERAGE(train!$K$2:$K$4251)),"High Eve Only","Low Usage")))</f>
        <v>High Day Only</v>
      </c>
    </row>
    <row r="2079" spans="1:26">
      <c r="A2079" t="s">
        <v>37</v>
      </c>
      <c r="B2079">
        <v>82</v>
      </c>
      <c r="C2079" t="s">
        <v>28</v>
      </c>
      <c r="D2079" t="s">
        <v>22</v>
      </c>
      <c r="E2079" t="s">
        <v>23</v>
      </c>
      <c r="F2079">
        <v>34</v>
      </c>
      <c r="G2079">
        <v>232.6</v>
      </c>
      <c r="H2079">
        <v>121</v>
      </c>
      <c r="I2079">
        <v>39.54</v>
      </c>
      <c r="J2079">
        <v>153.19999999999999</v>
      </c>
      <c r="K2079">
        <v>115</v>
      </c>
      <c r="L2079">
        <v>13.02</v>
      </c>
      <c r="M2079">
        <v>286.7</v>
      </c>
      <c r="N2079">
        <v>77</v>
      </c>
      <c r="O2079">
        <v>12.9</v>
      </c>
      <c r="P2079">
        <v>4.7</v>
      </c>
      <c r="Q2079">
        <v>3</v>
      </c>
      <c r="R2079">
        <v>1.27</v>
      </c>
      <c r="S2079">
        <v>3</v>
      </c>
      <c r="T2079" t="s">
        <v>22</v>
      </c>
      <c r="U2079">
        <f t="shared" si="65"/>
        <v>0</v>
      </c>
      <c r="V2079">
        <f>IF(Table2[[#This Row],[international_plan]]="yes",1,0)</f>
        <v>0</v>
      </c>
      <c r="W2079">
        <f>IF(Table2[[#This Row],[voice_mail_plan]]="yes",1,0)</f>
        <v>1</v>
      </c>
      <c r="X2079" t="str">
        <f t="shared" si="64"/>
        <v>Medium</v>
      </c>
      <c r="Y2079" t="str">
        <f>IF(Table2[[#This Row],[total_intl_charge]] &gt; AVERAGE($R$2:$R$4245),"High","Low")</f>
        <v>Low</v>
      </c>
      <c r="Z2079" t="str">
        <f>IF(AND(G2079&gt;AVERAGE(train!$G$2:$G$4251),K2079&gt;AVERAGE(train!$K$2:$K$4251)),"High Day &amp; Eve",IF(AND(G2079&gt;AVERAGE(train!$G$2:$G$4251),K2079&lt;=AVERAGE(train!$K$2:$K$4251)),"High Day Only",IF(AND(G2079&lt;=AVERAGE(train!$G$2:$G$4251),K2079&gt;AVERAGE(train!$K$2:$K$4251)),"High Eve Only","Low Usage")))</f>
        <v>High Day &amp; Eve</v>
      </c>
    </row>
    <row r="2080" spans="1:26">
      <c r="A2080" t="s">
        <v>58</v>
      </c>
      <c r="B2080">
        <v>74</v>
      </c>
      <c r="C2080" t="s">
        <v>21</v>
      </c>
      <c r="D2080" t="s">
        <v>22</v>
      </c>
      <c r="E2080" t="s">
        <v>22</v>
      </c>
      <c r="F2080">
        <v>0</v>
      </c>
      <c r="G2080">
        <v>102.7</v>
      </c>
      <c r="H2080">
        <v>89</v>
      </c>
      <c r="I2080">
        <v>17.46</v>
      </c>
      <c r="J2080">
        <v>149.30000000000001</v>
      </c>
      <c r="K2080">
        <v>100</v>
      </c>
      <c r="L2080">
        <v>12.69</v>
      </c>
      <c r="M2080">
        <v>188.1</v>
      </c>
      <c r="N2080">
        <v>114</v>
      </c>
      <c r="O2080">
        <v>8.4600000000000009</v>
      </c>
      <c r="P2080">
        <v>11</v>
      </c>
      <c r="Q2080">
        <v>5</v>
      </c>
      <c r="R2080">
        <v>2.97</v>
      </c>
      <c r="S2080">
        <v>0</v>
      </c>
      <c r="T2080" t="s">
        <v>22</v>
      </c>
      <c r="U2080">
        <f t="shared" si="65"/>
        <v>0</v>
      </c>
      <c r="V2080">
        <f>IF(Table2[[#This Row],[international_plan]]="yes",1,0)</f>
        <v>0</v>
      </c>
      <c r="W2080">
        <f>IF(Table2[[#This Row],[voice_mail_plan]]="yes",1,0)</f>
        <v>0</v>
      </c>
      <c r="X2080" t="str">
        <f t="shared" si="64"/>
        <v>Medium</v>
      </c>
      <c r="Y2080" t="str">
        <f>IF(Table2[[#This Row],[total_intl_charge]] &gt; AVERAGE($R$2:$R$4245),"High","Low")</f>
        <v>High</v>
      </c>
      <c r="Z2080" t="str">
        <f>IF(AND(G2080&gt;AVERAGE(train!$G$2:$G$4251),K2080&gt;AVERAGE(train!$K$2:$K$4251)),"High Day &amp; Eve",IF(AND(G2080&gt;AVERAGE(train!$G$2:$G$4251),K2080&lt;=AVERAGE(train!$K$2:$K$4251)),"High Day Only",IF(AND(G2080&lt;=AVERAGE(train!$G$2:$G$4251),K2080&gt;AVERAGE(train!$K$2:$K$4251)),"High Eve Only","Low Usage")))</f>
        <v>Low Usage</v>
      </c>
    </row>
    <row r="2081" spans="1:26">
      <c r="A2081" t="s">
        <v>39</v>
      </c>
      <c r="B2081">
        <v>121</v>
      </c>
      <c r="C2081" t="s">
        <v>21</v>
      </c>
      <c r="D2081" t="s">
        <v>22</v>
      </c>
      <c r="E2081" t="s">
        <v>23</v>
      </c>
      <c r="F2081">
        <v>31</v>
      </c>
      <c r="G2081">
        <v>263.10000000000002</v>
      </c>
      <c r="H2081">
        <v>70</v>
      </c>
      <c r="I2081">
        <v>44.73</v>
      </c>
      <c r="J2081">
        <v>279.3</v>
      </c>
      <c r="K2081">
        <v>118</v>
      </c>
      <c r="L2081">
        <v>23.74</v>
      </c>
      <c r="M2081">
        <v>127.1</v>
      </c>
      <c r="N2081">
        <v>143</v>
      </c>
      <c r="O2081">
        <v>5.72</v>
      </c>
      <c r="P2081">
        <v>9.6999999999999993</v>
      </c>
      <c r="Q2081">
        <v>4</v>
      </c>
      <c r="R2081">
        <v>2.62</v>
      </c>
      <c r="S2081">
        <v>5</v>
      </c>
      <c r="T2081" t="s">
        <v>22</v>
      </c>
      <c r="U2081">
        <f t="shared" si="65"/>
        <v>0</v>
      </c>
      <c r="V2081">
        <f>IF(Table2[[#This Row],[international_plan]]="yes",1,0)</f>
        <v>0</v>
      </c>
      <c r="W2081">
        <f>IF(Table2[[#This Row],[voice_mail_plan]]="yes",1,0)</f>
        <v>1</v>
      </c>
      <c r="X2081" t="str">
        <f t="shared" si="64"/>
        <v>High</v>
      </c>
      <c r="Y2081" t="str">
        <f>IF(Table2[[#This Row],[total_intl_charge]] &gt; AVERAGE($R$2:$R$4245),"High","Low")</f>
        <v>Low</v>
      </c>
      <c r="Z2081" t="str">
        <f>IF(AND(G2081&gt;AVERAGE(train!$G$2:$G$4251),K2081&gt;AVERAGE(train!$K$2:$K$4251)),"High Day &amp; Eve",IF(AND(G2081&gt;AVERAGE(train!$G$2:$G$4251),K2081&lt;=AVERAGE(train!$K$2:$K$4251)),"High Day Only",IF(AND(G2081&lt;=AVERAGE(train!$G$2:$G$4251),K2081&gt;AVERAGE(train!$K$2:$K$4251)),"High Eve Only","Low Usage")))</f>
        <v>High Day &amp; Eve</v>
      </c>
    </row>
    <row r="2082" spans="1:26">
      <c r="A2082" t="s">
        <v>48</v>
      </c>
      <c r="B2082">
        <v>131</v>
      </c>
      <c r="C2082" t="s">
        <v>25</v>
      </c>
      <c r="D2082" t="s">
        <v>22</v>
      </c>
      <c r="E2082" t="s">
        <v>22</v>
      </c>
      <c r="F2082">
        <v>0</v>
      </c>
      <c r="G2082">
        <v>197</v>
      </c>
      <c r="H2082">
        <v>79</v>
      </c>
      <c r="I2082">
        <v>33.49</v>
      </c>
      <c r="J2082">
        <v>201</v>
      </c>
      <c r="K2082">
        <v>114</v>
      </c>
      <c r="L2082">
        <v>17.09</v>
      </c>
      <c r="M2082">
        <v>151.19999999999999</v>
      </c>
      <c r="N2082">
        <v>111</v>
      </c>
      <c r="O2082">
        <v>6.8</v>
      </c>
      <c r="P2082">
        <v>11.6</v>
      </c>
      <c r="Q2082">
        <v>5</v>
      </c>
      <c r="R2082">
        <v>3.13</v>
      </c>
      <c r="S2082">
        <v>1</v>
      </c>
      <c r="T2082" t="s">
        <v>22</v>
      </c>
      <c r="U2082">
        <f t="shared" si="65"/>
        <v>0</v>
      </c>
      <c r="V2082">
        <f>IF(Table2[[#This Row],[international_plan]]="yes",1,0)</f>
        <v>0</v>
      </c>
      <c r="W2082">
        <f>IF(Table2[[#This Row],[voice_mail_plan]]="yes",1,0)</f>
        <v>0</v>
      </c>
      <c r="X2082" t="str">
        <f t="shared" si="64"/>
        <v>Very High</v>
      </c>
      <c r="Y2082" t="str">
        <f>IF(Table2[[#This Row],[total_intl_charge]] &gt; AVERAGE($R$2:$R$4245),"High","Low")</f>
        <v>High</v>
      </c>
      <c r="Z2082" t="str">
        <f>IF(AND(G2082&gt;AVERAGE(train!$G$2:$G$4251),K2082&gt;AVERAGE(train!$K$2:$K$4251)),"High Day &amp; Eve",IF(AND(G2082&gt;AVERAGE(train!$G$2:$G$4251),K2082&lt;=AVERAGE(train!$K$2:$K$4251)),"High Day Only",IF(AND(G2082&lt;=AVERAGE(train!$G$2:$G$4251),K2082&gt;AVERAGE(train!$K$2:$K$4251)),"High Eve Only","Low Usage")))</f>
        <v>High Day &amp; Eve</v>
      </c>
    </row>
    <row r="2083" spans="1:26">
      <c r="A2083" t="s">
        <v>68</v>
      </c>
      <c r="B2083">
        <v>125</v>
      </c>
      <c r="C2083" t="s">
        <v>25</v>
      </c>
      <c r="D2083" t="s">
        <v>22</v>
      </c>
      <c r="E2083" t="s">
        <v>22</v>
      </c>
      <c r="F2083">
        <v>0</v>
      </c>
      <c r="G2083">
        <v>169.3</v>
      </c>
      <c r="H2083">
        <v>90</v>
      </c>
      <c r="I2083">
        <v>28.78</v>
      </c>
      <c r="J2083">
        <v>156</v>
      </c>
      <c r="K2083">
        <v>138</v>
      </c>
      <c r="L2083">
        <v>13.26</v>
      </c>
      <c r="M2083">
        <v>210.8</v>
      </c>
      <c r="N2083">
        <v>106</v>
      </c>
      <c r="O2083">
        <v>9.49</v>
      </c>
      <c r="P2083">
        <v>11.6</v>
      </c>
      <c r="Q2083">
        <v>6</v>
      </c>
      <c r="R2083">
        <v>3.13</v>
      </c>
      <c r="S2083">
        <v>2</v>
      </c>
      <c r="T2083" t="s">
        <v>22</v>
      </c>
      <c r="U2083">
        <f t="shared" si="65"/>
        <v>0</v>
      </c>
      <c r="V2083">
        <f>IF(Table2[[#This Row],[international_plan]]="yes",1,0)</f>
        <v>0</v>
      </c>
      <c r="W2083">
        <f>IF(Table2[[#This Row],[voice_mail_plan]]="yes",1,0)</f>
        <v>0</v>
      </c>
      <c r="X2083" t="str">
        <f t="shared" si="64"/>
        <v>High</v>
      </c>
      <c r="Y2083" t="str">
        <f>IF(Table2[[#This Row],[total_intl_charge]] &gt; AVERAGE($R$2:$R$4245),"High","Low")</f>
        <v>High</v>
      </c>
      <c r="Z2083" t="str">
        <f>IF(AND(G2083&gt;AVERAGE(train!$G$2:$G$4251),K2083&gt;AVERAGE(train!$K$2:$K$4251)),"High Day &amp; Eve",IF(AND(G2083&gt;AVERAGE(train!$G$2:$G$4251),K2083&lt;=AVERAGE(train!$K$2:$K$4251)),"High Day Only",IF(AND(G2083&lt;=AVERAGE(train!$G$2:$G$4251),K2083&gt;AVERAGE(train!$K$2:$K$4251)),"High Eve Only","Low Usage")))</f>
        <v>High Eve Only</v>
      </c>
    </row>
    <row r="2084" spans="1:26">
      <c r="A2084" t="s">
        <v>66</v>
      </c>
      <c r="B2084">
        <v>19</v>
      </c>
      <c r="C2084" t="s">
        <v>21</v>
      </c>
      <c r="D2084" t="s">
        <v>22</v>
      </c>
      <c r="E2084" t="s">
        <v>22</v>
      </c>
      <c r="F2084">
        <v>0</v>
      </c>
      <c r="G2084">
        <v>201.5</v>
      </c>
      <c r="H2084">
        <v>123</v>
      </c>
      <c r="I2084">
        <v>34.26</v>
      </c>
      <c r="J2084">
        <v>129.19999999999999</v>
      </c>
      <c r="K2084">
        <v>110</v>
      </c>
      <c r="L2084">
        <v>10.98</v>
      </c>
      <c r="M2084">
        <v>220.6</v>
      </c>
      <c r="N2084">
        <v>98</v>
      </c>
      <c r="O2084">
        <v>9.93</v>
      </c>
      <c r="P2084">
        <v>12.9</v>
      </c>
      <c r="Q2084">
        <v>4</v>
      </c>
      <c r="R2084">
        <v>3.48</v>
      </c>
      <c r="S2084">
        <v>1</v>
      </c>
      <c r="T2084" t="s">
        <v>22</v>
      </c>
      <c r="U2084">
        <f t="shared" si="65"/>
        <v>0</v>
      </c>
      <c r="V2084">
        <f>IF(Table2[[#This Row],[international_plan]]="yes",1,0)</f>
        <v>0</v>
      </c>
      <c r="W2084">
        <f>IF(Table2[[#This Row],[voice_mail_plan]]="yes",1,0)</f>
        <v>0</v>
      </c>
      <c r="X2084" t="str">
        <f t="shared" si="64"/>
        <v>Low</v>
      </c>
      <c r="Y2084" t="str">
        <f>IF(Table2[[#This Row],[total_intl_charge]] &gt; AVERAGE($R$2:$R$4245),"High","Low")</f>
        <v>High</v>
      </c>
      <c r="Z2084" t="str">
        <f>IF(AND(G2084&gt;AVERAGE(train!$G$2:$G$4251),K2084&gt;AVERAGE(train!$K$2:$K$4251)),"High Day &amp; Eve",IF(AND(G2084&gt;AVERAGE(train!$G$2:$G$4251),K2084&lt;=AVERAGE(train!$K$2:$K$4251)),"High Day Only",IF(AND(G2084&lt;=AVERAGE(train!$G$2:$G$4251),K2084&gt;AVERAGE(train!$K$2:$K$4251)),"High Eve Only","Low Usage")))</f>
        <v>High Day &amp; Eve</v>
      </c>
    </row>
    <row r="2085" spans="1:26">
      <c r="A2085" t="s">
        <v>38</v>
      </c>
      <c r="B2085">
        <v>138</v>
      </c>
      <c r="C2085" t="s">
        <v>21</v>
      </c>
      <c r="D2085" t="s">
        <v>22</v>
      </c>
      <c r="E2085" t="s">
        <v>22</v>
      </c>
      <c r="F2085">
        <v>0</v>
      </c>
      <c r="G2085">
        <v>251</v>
      </c>
      <c r="H2085">
        <v>119</v>
      </c>
      <c r="I2085">
        <v>42.67</v>
      </c>
      <c r="J2085">
        <v>91.2</v>
      </c>
      <c r="K2085">
        <v>96</v>
      </c>
      <c r="L2085">
        <v>7.75</v>
      </c>
      <c r="M2085">
        <v>142.19999999999999</v>
      </c>
      <c r="N2085">
        <v>87</v>
      </c>
      <c r="O2085">
        <v>6.4</v>
      </c>
      <c r="P2085">
        <v>13.8</v>
      </c>
      <c r="Q2085">
        <v>3</v>
      </c>
      <c r="R2085">
        <v>3.73</v>
      </c>
      <c r="S2085">
        <v>3</v>
      </c>
      <c r="T2085" t="s">
        <v>22</v>
      </c>
      <c r="U2085">
        <f t="shared" si="65"/>
        <v>0</v>
      </c>
      <c r="V2085">
        <f>IF(Table2[[#This Row],[international_plan]]="yes",1,0)</f>
        <v>0</v>
      </c>
      <c r="W2085">
        <f>IF(Table2[[#This Row],[voice_mail_plan]]="yes",1,0)</f>
        <v>0</v>
      </c>
      <c r="X2085" t="str">
        <f t="shared" si="64"/>
        <v>Very High</v>
      </c>
      <c r="Y2085" t="str">
        <f>IF(Table2[[#This Row],[total_intl_charge]] &gt; AVERAGE($R$2:$R$4245),"High","Low")</f>
        <v>High</v>
      </c>
      <c r="Z2085" t="str">
        <f>IF(AND(G2085&gt;AVERAGE(train!$G$2:$G$4251),K2085&gt;AVERAGE(train!$K$2:$K$4251)),"High Day &amp; Eve",IF(AND(G2085&gt;AVERAGE(train!$G$2:$G$4251),K2085&lt;=AVERAGE(train!$K$2:$K$4251)),"High Day Only",IF(AND(G2085&lt;=AVERAGE(train!$G$2:$G$4251),K2085&gt;AVERAGE(train!$K$2:$K$4251)),"High Eve Only","Low Usage")))</f>
        <v>High Day Only</v>
      </c>
    </row>
    <row r="2086" spans="1:26">
      <c r="A2086" t="s">
        <v>37</v>
      </c>
      <c r="B2086">
        <v>119</v>
      </c>
      <c r="C2086" t="s">
        <v>21</v>
      </c>
      <c r="D2086" t="s">
        <v>22</v>
      </c>
      <c r="E2086" t="s">
        <v>22</v>
      </c>
      <c r="F2086">
        <v>0</v>
      </c>
      <c r="G2086">
        <v>230.4</v>
      </c>
      <c r="H2086">
        <v>117</v>
      </c>
      <c r="I2086">
        <v>39.17</v>
      </c>
      <c r="J2086">
        <v>225</v>
      </c>
      <c r="K2086">
        <v>101</v>
      </c>
      <c r="L2086">
        <v>19.13</v>
      </c>
      <c r="M2086">
        <v>198.5</v>
      </c>
      <c r="N2086">
        <v>111</v>
      </c>
      <c r="O2086">
        <v>8.93</v>
      </c>
      <c r="P2086">
        <v>7.6</v>
      </c>
      <c r="Q2086">
        <v>6</v>
      </c>
      <c r="R2086">
        <v>2.0499999999999998</v>
      </c>
      <c r="S2086">
        <v>3</v>
      </c>
      <c r="T2086" t="s">
        <v>22</v>
      </c>
      <c r="U2086">
        <f t="shared" si="65"/>
        <v>0</v>
      </c>
      <c r="V2086">
        <f>IF(Table2[[#This Row],[international_plan]]="yes",1,0)</f>
        <v>0</v>
      </c>
      <c r="W2086">
        <f>IF(Table2[[#This Row],[voice_mail_plan]]="yes",1,0)</f>
        <v>0</v>
      </c>
      <c r="X2086" t="str">
        <f t="shared" si="64"/>
        <v>High</v>
      </c>
      <c r="Y2086" t="str">
        <f>IF(Table2[[#This Row],[total_intl_charge]] &gt; AVERAGE($R$2:$R$4245),"High","Low")</f>
        <v>Low</v>
      </c>
      <c r="Z2086" t="str">
        <f>IF(AND(G2086&gt;AVERAGE(train!$G$2:$G$4251),K2086&gt;AVERAGE(train!$K$2:$K$4251)),"High Day &amp; Eve",IF(AND(G2086&gt;AVERAGE(train!$G$2:$G$4251),K2086&lt;=AVERAGE(train!$K$2:$K$4251)),"High Day Only",IF(AND(G2086&lt;=AVERAGE(train!$G$2:$G$4251),K2086&gt;AVERAGE(train!$K$2:$K$4251)),"High Eve Only","Low Usage")))</f>
        <v>High Day &amp; Eve</v>
      </c>
    </row>
    <row r="2087" spans="1:26">
      <c r="A2087" t="s">
        <v>36</v>
      </c>
      <c r="B2087">
        <v>137</v>
      </c>
      <c r="C2087" t="s">
        <v>28</v>
      </c>
      <c r="D2087" t="s">
        <v>22</v>
      </c>
      <c r="E2087" t="s">
        <v>22</v>
      </c>
      <c r="F2087">
        <v>0</v>
      </c>
      <c r="G2087">
        <v>109.8</v>
      </c>
      <c r="H2087">
        <v>120</v>
      </c>
      <c r="I2087">
        <v>18.670000000000002</v>
      </c>
      <c r="J2087">
        <v>230.5</v>
      </c>
      <c r="K2087">
        <v>86</v>
      </c>
      <c r="L2087">
        <v>19.59</v>
      </c>
      <c r="M2087">
        <v>255.8</v>
      </c>
      <c r="N2087">
        <v>103</v>
      </c>
      <c r="O2087">
        <v>11.51</v>
      </c>
      <c r="P2087">
        <v>11.9</v>
      </c>
      <c r="Q2087">
        <v>6</v>
      </c>
      <c r="R2087">
        <v>3.21</v>
      </c>
      <c r="S2087">
        <v>1</v>
      </c>
      <c r="T2087" t="s">
        <v>22</v>
      </c>
      <c r="U2087">
        <f t="shared" si="65"/>
        <v>0</v>
      </c>
      <c r="V2087">
        <f>IF(Table2[[#This Row],[international_plan]]="yes",1,0)</f>
        <v>0</v>
      </c>
      <c r="W2087">
        <f>IF(Table2[[#This Row],[voice_mail_plan]]="yes",1,0)</f>
        <v>0</v>
      </c>
      <c r="X2087" t="str">
        <f t="shared" si="64"/>
        <v>Very High</v>
      </c>
      <c r="Y2087" t="str">
        <f>IF(Table2[[#This Row],[total_intl_charge]] &gt; AVERAGE($R$2:$R$4245),"High","Low")</f>
        <v>High</v>
      </c>
      <c r="Z2087" t="str">
        <f>IF(AND(G2087&gt;AVERAGE(train!$G$2:$G$4251),K2087&gt;AVERAGE(train!$K$2:$K$4251)),"High Day &amp; Eve",IF(AND(G2087&gt;AVERAGE(train!$G$2:$G$4251),K2087&lt;=AVERAGE(train!$K$2:$K$4251)),"High Day Only",IF(AND(G2087&lt;=AVERAGE(train!$G$2:$G$4251),K2087&gt;AVERAGE(train!$K$2:$K$4251)),"High Eve Only","Low Usage")))</f>
        <v>Low Usage</v>
      </c>
    </row>
    <row r="2088" spans="1:26">
      <c r="A2088" t="s">
        <v>20</v>
      </c>
      <c r="B2088">
        <v>135</v>
      </c>
      <c r="C2088" t="s">
        <v>21</v>
      </c>
      <c r="D2088" t="s">
        <v>22</v>
      </c>
      <c r="E2088" t="s">
        <v>22</v>
      </c>
      <c r="F2088">
        <v>0</v>
      </c>
      <c r="G2088">
        <v>173.4</v>
      </c>
      <c r="H2088">
        <v>107</v>
      </c>
      <c r="I2088">
        <v>29.48</v>
      </c>
      <c r="J2088">
        <v>222</v>
      </c>
      <c r="K2088">
        <v>84</v>
      </c>
      <c r="L2088">
        <v>18.87</v>
      </c>
      <c r="M2088">
        <v>64.2</v>
      </c>
      <c r="N2088">
        <v>94</v>
      </c>
      <c r="O2088">
        <v>2.89</v>
      </c>
      <c r="P2088">
        <v>13.7</v>
      </c>
      <c r="Q2088">
        <v>6</v>
      </c>
      <c r="R2088">
        <v>3.7</v>
      </c>
      <c r="S2088">
        <v>1</v>
      </c>
      <c r="T2088" t="s">
        <v>22</v>
      </c>
      <c r="U2088">
        <f t="shared" si="65"/>
        <v>0</v>
      </c>
      <c r="V2088">
        <f>IF(Table2[[#This Row],[international_plan]]="yes",1,0)</f>
        <v>0</v>
      </c>
      <c r="W2088">
        <f>IF(Table2[[#This Row],[voice_mail_plan]]="yes",1,0)</f>
        <v>0</v>
      </c>
      <c r="X2088" t="str">
        <f t="shared" si="64"/>
        <v>Very High</v>
      </c>
      <c r="Y2088" t="str">
        <f>IF(Table2[[#This Row],[total_intl_charge]] &gt; AVERAGE($R$2:$R$4245),"High","Low")</f>
        <v>High</v>
      </c>
      <c r="Z2088" t="str">
        <f>IF(AND(G2088&gt;AVERAGE(train!$G$2:$G$4251),K2088&gt;AVERAGE(train!$K$2:$K$4251)),"High Day &amp; Eve",IF(AND(G2088&gt;AVERAGE(train!$G$2:$G$4251),K2088&lt;=AVERAGE(train!$K$2:$K$4251)),"High Day Only",IF(AND(G2088&lt;=AVERAGE(train!$G$2:$G$4251),K2088&gt;AVERAGE(train!$K$2:$K$4251)),"High Eve Only","Low Usage")))</f>
        <v>Low Usage</v>
      </c>
    </row>
    <row r="2089" spans="1:26">
      <c r="A2089" t="s">
        <v>45</v>
      </c>
      <c r="B2089">
        <v>134</v>
      </c>
      <c r="C2089" t="s">
        <v>21</v>
      </c>
      <c r="D2089" t="s">
        <v>22</v>
      </c>
      <c r="E2089" t="s">
        <v>23</v>
      </c>
      <c r="F2089">
        <v>38</v>
      </c>
      <c r="G2089">
        <v>214.4</v>
      </c>
      <c r="H2089">
        <v>93</v>
      </c>
      <c r="I2089">
        <v>36.450000000000003</v>
      </c>
      <c r="J2089">
        <v>211.7</v>
      </c>
      <c r="K2089">
        <v>57</v>
      </c>
      <c r="L2089">
        <v>17.989999999999998</v>
      </c>
      <c r="M2089">
        <v>165</v>
      </c>
      <c r="N2089">
        <v>79</v>
      </c>
      <c r="O2089">
        <v>7.43</v>
      </c>
      <c r="P2089">
        <v>10</v>
      </c>
      <c r="Q2089">
        <v>8</v>
      </c>
      <c r="R2089">
        <v>2.7</v>
      </c>
      <c r="S2089">
        <v>1</v>
      </c>
      <c r="T2089" t="s">
        <v>22</v>
      </c>
      <c r="U2089">
        <f t="shared" si="65"/>
        <v>0</v>
      </c>
      <c r="V2089">
        <f>IF(Table2[[#This Row],[international_plan]]="yes",1,0)</f>
        <v>0</v>
      </c>
      <c r="W2089">
        <f>IF(Table2[[#This Row],[voice_mail_plan]]="yes",1,0)</f>
        <v>1</v>
      </c>
      <c r="X2089" t="str">
        <f t="shared" si="64"/>
        <v>Very High</v>
      </c>
      <c r="Y2089" t="str">
        <f>IF(Table2[[#This Row],[total_intl_charge]] &gt; AVERAGE($R$2:$R$4245),"High","Low")</f>
        <v>Low</v>
      </c>
      <c r="Z2089" t="str">
        <f>IF(AND(G2089&gt;AVERAGE(train!$G$2:$G$4251),K2089&gt;AVERAGE(train!$K$2:$K$4251)),"High Day &amp; Eve",IF(AND(G2089&gt;AVERAGE(train!$G$2:$G$4251),K2089&lt;=AVERAGE(train!$K$2:$K$4251)),"High Day Only",IF(AND(G2089&lt;=AVERAGE(train!$G$2:$G$4251),K2089&gt;AVERAGE(train!$K$2:$K$4251)),"High Eve Only","Low Usage")))</f>
        <v>High Day Only</v>
      </c>
    </row>
    <row r="2090" spans="1:26">
      <c r="A2090" t="s">
        <v>63</v>
      </c>
      <c r="B2090">
        <v>45</v>
      </c>
      <c r="C2090" t="s">
        <v>21</v>
      </c>
      <c r="D2090" t="s">
        <v>22</v>
      </c>
      <c r="E2090" t="s">
        <v>22</v>
      </c>
      <c r="F2090">
        <v>0</v>
      </c>
      <c r="G2090">
        <v>96.1</v>
      </c>
      <c r="H2090">
        <v>103</v>
      </c>
      <c r="I2090">
        <v>16.34</v>
      </c>
      <c r="J2090">
        <v>246.8</v>
      </c>
      <c r="K2090">
        <v>134</v>
      </c>
      <c r="L2090">
        <v>20.98</v>
      </c>
      <c r="M2090">
        <v>229.7</v>
      </c>
      <c r="N2090">
        <v>92</v>
      </c>
      <c r="O2090">
        <v>10.34</v>
      </c>
      <c r="P2090">
        <v>9.6999999999999993</v>
      </c>
      <c r="Q2090">
        <v>4</v>
      </c>
      <c r="R2090">
        <v>2.62</v>
      </c>
      <c r="S2090">
        <v>1</v>
      </c>
      <c r="T2090" t="s">
        <v>22</v>
      </c>
      <c r="U2090">
        <f t="shared" si="65"/>
        <v>0</v>
      </c>
      <c r="V2090">
        <f>IF(Table2[[#This Row],[international_plan]]="yes",1,0)</f>
        <v>0</v>
      </c>
      <c r="W2090">
        <f>IF(Table2[[#This Row],[voice_mail_plan]]="yes",1,0)</f>
        <v>0</v>
      </c>
      <c r="X2090" t="str">
        <f t="shared" si="64"/>
        <v>Low</v>
      </c>
      <c r="Y2090" t="str">
        <f>IF(Table2[[#This Row],[total_intl_charge]] &gt; AVERAGE($R$2:$R$4245),"High","Low")</f>
        <v>Low</v>
      </c>
      <c r="Z2090" t="str">
        <f>IF(AND(G2090&gt;AVERAGE(train!$G$2:$G$4251),K2090&gt;AVERAGE(train!$K$2:$K$4251)),"High Day &amp; Eve",IF(AND(G2090&gt;AVERAGE(train!$G$2:$G$4251),K2090&lt;=AVERAGE(train!$K$2:$K$4251)),"High Day Only",IF(AND(G2090&lt;=AVERAGE(train!$G$2:$G$4251),K2090&gt;AVERAGE(train!$K$2:$K$4251)),"High Eve Only","Low Usage")))</f>
        <v>High Eve Only</v>
      </c>
    </row>
    <row r="2091" spans="1:26">
      <c r="A2091" t="s">
        <v>71</v>
      </c>
      <c r="B2091">
        <v>129</v>
      </c>
      <c r="C2091" t="s">
        <v>25</v>
      </c>
      <c r="D2091" t="s">
        <v>22</v>
      </c>
      <c r="E2091" t="s">
        <v>22</v>
      </c>
      <c r="F2091">
        <v>0</v>
      </c>
      <c r="G2091">
        <v>101.4</v>
      </c>
      <c r="H2091">
        <v>145</v>
      </c>
      <c r="I2091">
        <v>17.239999999999998</v>
      </c>
      <c r="J2091">
        <v>249.1</v>
      </c>
      <c r="K2091">
        <v>116</v>
      </c>
      <c r="L2091">
        <v>21.17</v>
      </c>
      <c r="M2091">
        <v>157.6</v>
      </c>
      <c r="N2091">
        <v>107</v>
      </c>
      <c r="O2091">
        <v>7.09</v>
      </c>
      <c r="P2091">
        <v>7.1</v>
      </c>
      <c r="Q2091">
        <v>6</v>
      </c>
      <c r="R2091">
        <v>1.92</v>
      </c>
      <c r="S2091">
        <v>1</v>
      </c>
      <c r="T2091" t="s">
        <v>22</v>
      </c>
      <c r="U2091">
        <f t="shared" si="65"/>
        <v>0</v>
      </c>
      <c r="V2091">
        <f>IF(Table2[[#This Row],[international_plan]]="yes",1,0)</f>
        <v>0</v>
      </c>
      <c r="W2091">
        <f>IF(Table2[[#This Row],[voice_mail_plan]]="yes",1,0)</f>
        <v>0</v>
      </c>
      <c r="X2091" t="str">
        <f t="shared" si="64"/>
        <v>Very High</v>
      </c>
      <c r="Y2091" t="str">
        <f>IF(Table2[[#This Row],[total_intl_charge]] &gt; AVERAGE($R$2:$R$4245),"High","Low")</f>
        <v>Low</v>
      </c>
      <c r="Z2091" t="str">
        <f>IF(AND(G2091&gt;AVERAGE(train!$G$2:$G$4251),K2091&gt;AVERAGE(train!$K$2:$K$4251)),"High Day &amp; Eve",IF(AND(G2091&gt;AVERAGE(train!$G$2:$G$4251),K2091&lt;=AVERAGE(train!$K$2:$K$4251)),"High Day Only",IF(AND(G2091&lt;=AVERAGE(train!$G$2:$G$4251),K2091&gt;AVERAGE(train!$K$2:$K$4251)),"High Eve Only","Low Usage")))</f>
        <v>High Eve Only</v>
      </c>
    </row>
    <row r="2092" spans="1:26">
      <c r="A2092" t="s">
        <v>64</v>
      </c>
      <c r="B2092">
        <v>142</v>
      </c>
      <c r="C2092" t="s">
        <v>21</v>
      </c>
      <c r="D2092" t="s">
        <v>22</v>
      </c>
      <c r="E2092" t="s">
        <v>22</v>
      </c>
      <c r="F2092">
        <v>0</v>
      </c>
      <c r="G2092">
        <v>232.5</v>
      </c>
      <c r="H2092">
        <v>74</v>
      </c>
      <c r="I2092">
        <v>39.53</v>
      </c>
      <c r="J2092">
        <v>181.8</v>
      </c>
      <c r="K2092">
        <v>142</v>
      </c>
      <c r="L2092">
        <v>15.45</v>
      </c>
      <c r="M2092">
        <v>203.1</v>
      </c>
      <c r="N2092">
        <v>86</v>
      </c>
      <c r="O2092">
        <v>9.14</v>
      </c>
      <c r="P2092">
        <v>10.4</v>
      </c>
      <c r="Q2092">
        <v>6</v>
      </c>
      <c r="R2092">
        <v>2.81</v>
      </c>
      <c r="S2092">
        <v>4</v>
      </c>
      <c r="T2092" t="s">
        <v>22</v>
      </c>
      <c r="U2092">
        <f t="shared" si="65"/>
        <v>0</v>
      </c>
      <c r="V2092">
        <f>IF(Table2[[#This Row],[international_plan]]="yes",1,0)</f>
        <v>0</v>
      </c>
      <c r="W2092">
        <f>IF(Table2[[#This Row],[voice_mail_plan]]="yes",1,0)</f>
        <v>0</v>
      </c>
      <c r="X2092" t="str">
        <f t="shared" si="64"/>
        <v>Very High</v>
      </c>
      <c r="Y2092" t="str">
        <f>IF(Table2[[#This Row],[total_intl_charge]] &gt; AVERAGE($R$2:$R$4245),"High","Low")</f>
        <v>High</v>
      </c>
      <c r="Z2092" t="str">
        <f>IF(AND(G2092&gt;AVERAGE(train!$G$2:$G$4251),K2092&gt;AVERAGE(train!$K$2:$K$4251)),"High Day &amp; Eve",IF(AND(G2092&gt;AVERAGE(train!$G$2:$G$4251),K2092&lt;=AVERAGE(train!$K$2:$K$4251)),"High Day Only",IF(AND(G2092&lt;=AVERAGE(train!$G$2:$G$4251),K2092&gt;AVERAGE(train!$K$2:$K$4251)),"High Eve Only","Low Usage")))</f>
        <v>High Day &amp; Eve</v>
      </c>
    </row>
    <row r="2093" spans="1:26">
      <c r="A2093" t="s">
        <v>49</v>
      </c>
      <c r="B2093">
        <v>130</v>
      </c>
      <c r="C2093" t="s">
        <v>21</v>
      </c>
      <c r="D2093" t="s">
        <v>22</v>
      </c>
      <c r="E2093" t="s">
        <v>23</v>
      </c>
      <c r="F2093">
        <v>45</v>
      </c>
      <c r="G2093">
        <v>174.5</v>
      </c>
      <c r="H2093">
        <v>120</v>
      </c>
      <c r="I2093">
        <v>29.67</v>
      </c>
      <c r="J2093">
        <v>217.5</v>
      </c>
      <c r="K2093">
        <v>95</v>
      </c>
      <c r="L2093">
        <v>18.489999999999998</v>
      </c>
      <c r="M2093">
        <v>220.3</v>
      </c>
      <c r="N2093">
        <v>67</v>
      </c>
      <c r="O2093">
        <v>9.91</v>
      </c>
      <c r="P2093">
        <v>12.2</v>
      </c>
      <c r="Q2093">
        <v>2</v>
      </c>
      <c r="R2093">
        <v>3.29</v>
      </c>
      <c r="S2093">
        <v>1</v>
      </c>
      <c r="T2093" t="s">
        <v>22</v>
      </c>
      <c r="U2093">
        <f t="shared" si="65"/>
        <v>0</v>
      </c>
      <c r="V2093">
        <f>IF(Table2[[#This Row],[international_plan]]="yes",1,0)</f>
        <v>0</v>
      </c>
      <c r="W2093">
        <f>IF(Table2[[#This Row],[voice_mail_plan]]="yes",1,0)</f>
        <v>1</v>
      </c>
      <c r="X2093" t="str">
        <f t="shared" si="64"/>
        <v>Very High</v>
      </c>
      <c r="Y2093" t="str">
        <f>IF(Table2[[#This Row],[total_intl_charge]] &gt; AVERAGE($R$2:$R$4245),"High","Low")</f>
        <v>High</v>
      </c>
      <c r="Z2093" t="str">
        <f>IF(AND(G2093&gt;AVERAGE(train!$G$2:$G$4251),K2093&gt;AVERAGE(train!$K$2:$K$4251)),"High Day &amp; Eve",IF(AND(G2093&gt;AVERAGE(train!$G$2:$G$4251),K2093&lt;=AVERAGE(train!$K$2:$K$4251)),"High Day Only",IF(AND(G2093&lt;=AVERAGE(train!$G$2:$G$4251),K2093&gt;AVERAGE(train!$K$2:$K$4251)),"High Eve Only","Low Usage")))</f>
        <v>Low Usage</v>
      </c>
    </row>
    <row r="2094" spans="1:26">
      <c r="A2094" t="s">
        <v>45</v>
      </c>
      <c r="B2094">
        <v>105</v>
      </c>
      <c r="C2094" t="s">
        <v>21</v>
      </c>
      <c r="D2094" t="s">
        <v>22</v>
      </c>
      <c r="E2094" t="s">
        <v>22</v>
      </c>
      <c r="F2094">
        <v>0</v>
      </c>
      <c r="G2094">
        <v>211.1</v>
      </c>
      <c r="H2094">
        <v>99</v>
      </c>
      <c r="I2094">
        <v>35.89</v>
      </c>
      <c r="J2094">
        <v>176.7</v>
      </c>
      <c r="K2094">
        <v>66</v>
      </c>
      <c r="L2094">
        <v>15.02</v>
      </c>
      <c r="M2094">
        <v>221.5</v>
      </c>
      <c r="N2094">
        <v>96</v>
      </c>
      <c r="O2094">
        <v>9.9700000000000006</v>
      </c>
      <c r="P2094">
        <v>14.7</v>
      </c>
      <c r="Q2094">
        <v>7</v>
      </c>
      <c r="R2094">
        <v>3.97</v>
      </c>
      <c r="S2094">
        <v>4</v>
      </c>
      <c r="T2094" t="s">
        <v>22</v>
      </c>
      <c r="U2094">
        <f t="shared" si="65"/>
        <v>0</v>
      </c>
      <c r="V2094">
        <f>IF(Table2[[#This Row],[international_plan]]="yes",1,0)</f>
        <v>0</v>
      </c>
      <c r="W2094">
        <f>IF(Table2[[#This Row],[voice_mail_plan]]="yes",1,0)</f>
        <v>0</v>
      </c>
      <c r="X2094" t="str">
        <f t="shared" si="64"/>
        <v>High</v>
      </c>
      <c r="Y2094" t="str">
        <f>IF(Table2[[#This Row],[total_intl_charge]] &gt; AVERAGE($R$2:$R$4245),"High","Low")</f>
        <v>High</v>
      </c>
      <c r="Z2094" t="str">
        <f>IF(AND(G2094&gt;AVERAGE(train!$G$2:$G$4251),K2094&gt;AVERAGE(train!$K$2:$K$4251)),"High Day &amp; Eve",IF(AND(G2094&gt;AVERAGE(train!$G$2:$G$4251),K2094&lt;=AVERAGE(train!$K$2:$K$4251)),"High Day Only",IF(AND(G2094&lt;=AVERAGE(train!$G$2:$G$4251),K2094&gt;AVERAGE(train!$K$2:$K$4251)),"High Eve Only","Low Usage")))</f>
        <v>High Day Only</v>
      </c>
    </row>
    <row r="2095" spans="1:26">
      <c r="A2095" t="s">
        <v>40</v>
      </c>
      <c r="B2095">
        <v>119</v>
      </c>
      <c r="C2095" t="s">
        <v>21</v>
      </c>
      <c r="D2095" t="s">
        <v>22</v>
      </c>
      <c r="E2095" t="s">
        <v>22</v>
      </c>
      <c r="F2095">
        <v>0</v>
      </c>
      <c r="G2095">
        <v>109.2</v>
      </c>
      <c r="H2095">
        <v>96</v>
      </c>
      <c r="I2095">
        <v>18.559999999999999</v>
      </c>
      <c r="J2095">
        <v>153.1</v>
      </c>
      <c r="K2095">
        <v>80</v>
      </c>
      <c r="L2095">
        <v>13.01</v>
      </c>
      <c r="M2095">
        <v>240</v>
      </c>
      <c r="N2095">
        <v>102</v>
      </c>
      <c r="O2095">
        <v>10.8</v>
      </c>
      <c r="P2095">
        <v>9.8000000000000007</v>
      </c>
      <c r="Q2095">
        <v>5</v>
      </c>
      <c r="R2095">
        <v>2.65</v>
      </c>
      <c r="S2095">
        <v>2</v>
      </c>
      <c r="T2095" t="s">
        <v>22</v>
      </c>
      <c r="U2095">
        <f t="shared" si="65"/>
        <v>0</v>
      </c>
      <c r="V2095">
        <f>IF(Table2[[#This Row],[international_plan]]="yes",1,0)</f>
        <v>0</v>
      </c>
      <c r="W2095">
        <f>IF(Table2[[#This Row],[voice_mail_plan]]="yes",1,0)</f>
        <v>0</v>
      </c>
      <c r="X2095" t="str">
        <f t="shared" si="64"/>
        <v>High</v>
      </c>
      <c r="Y2095" t="str">
        <f>IF(Table2[[#This Row],[total_intl_charge]] &gt; AVERAGE($R$2:$R$4245),"High","Low")</f>
        <v>Low</v>
      </c>
      <c r="Z2095" t="str">
        <f>IF(AND(G2095&gt;AVERAGE(train!$G$2:$G$4251),K2095&gt;AVERAGE(train!$K$2:$K$4251)),"High Day &amp; Eve",IF(AND(G2095&gt;AVERAGE(train!$G$2:$G$4251),K2095&lt;=AVERAGE(train!$K$2:$K$4251)),"High Day Only",IF(AND(G2095&lt;=AVERAGE(train!$G$2:$G$4251),K2095&gt;AVERAGE(train!$K$2:$K$4251)),"High Eve Only","Low Usage")))</f>
        <v>Low Usage</v>
      </c>
    </row>
    <row r="2096" spans="1:26">
      <c r="A2096" t="s">
        <v>44</v>
      </c>
      <c r="B2096">
        <v>78</v>
      </c>
      <c r="C2096" t="s">
        <v>25</v>
      </c>
      <c r="D2096" t="s">
        <v>22</v>
      </c>
      <c r="E2096" t="s">
        <v>22</v>
      </c>
      <c r="F2096">
        <v>0</v>
      </c>
      <c r="G2096">
        <v>220</v>
      </c>
      <c r="H2096">
        <v>95</v>
      </c>
      <c r="I2096">
        <v>37.4</v>
      </c>
      <c r="J2096">
        <v>179.9</v>
      </c>
      <c r="K2096">
        <v>121</v>
      </c>
      <c r="L2096">
        <v>15.29</v>
      </c>
      <c r="M2096">
        <v>188.2</v>
      </c>
      <c r="N2096">
        <v>109</v>
      </c>
      <c r="O2096">
        <v>8.4700000000000006</v>
      </c>
      <c r="P2096">
        <v>11.5</v>
      </c>
      <c r="Q2096">
        <v>5</v>
      </c>
      <c r="R2096">
        <v>3.11</v>
      </c>
      <c r="S2096">
        <v>0</v>
      </c>
      <c r="T2096" t="s">
        <v>22</v>
      </c>
      <c r="U2096">
        <f t="shared" si="65"/>
        <v>0</v>
      </c>
      <c r="V2096">
        <f>IF(Table2[[#This Row],[international_plan]]="yes",1,0)</f>
        <v>0</v>
      </c>
      <c r="W2096">
        <f>IF(Table2[[#This Row],[voice_mail_plan]]="yes",1,0)</f>
        <v>0</v>
      </c>
      <c r="X2096" t="str">
        <f t="shared" si="64"/>
        <v>Medium</v>
      </c>
      <c r="Y2096" t="str">
        <f>IF(Table2[[#This Row],[total_intl_charge]] &gt; AVERAGE($R$2:$R$4245),"High","Low")</f>
        <v>High</v>
      </c>
      <c r="Z2096" t="str">
        <f>IF(AND(G2096&gt;AVERAGE(train!$G$2:$G$4251),K2096&gt;AVERAGE(train!$K$2:$K$4251)),"High Day &amp; Eve",IF(AND(G2096&gt;AVERAGE(train!$G$2:$G$4251),K2096&lt;=AVERAGE(train!$K$2:$K$4251)),"High Day Only",IF(AND(G2096&lt;=AVERAGE(train!$G$2:$G$4251),K2096&gt;AVERAGE(train!$K$2:$K$4251)),"High Eve Only","Low Usage")))</f>
        <v>High Day &amp; Eve</v>
      </c>
    </row>
    <row r="2097" spans="1:26">
      <c r="A2097" t="s">
        <v>69</v>
      </c>
      <c r="B2097">
        <v>92</v>
      </c>
      <c r="C2097" t="s">
        <v>21</v>
      </c>
      <c r="D2097" t="s">
        <v>22</v>
      </c>
      <c r="E2097" t="s">
        <v>22</v>
      </c>
      <c r="F2097">
        <v>0</v>
      </c>
      <c r="G2097">
        <v>181.4</v>
      </c>
      <c r="H2097">
        <v>98</v>
      </c>
      <c r="I2097">
        <v>30.84</v>
      </c>
      <c r="J2097">
        <v>164.5</v>
      </c>
      <c r="K2097">
        <v>98</v>
      </c>
      <c r="L2097">
        <v>13.98</v>
      </c>
      <c r="M2097">
        <v>171</v>
      </c>
      <c r="N2097">
        <v>110</v>
      </c>
      <c r="O2097">
        <v>7.69</v>
      </c>
      <c r="P2097">
        <v>10.9</v>
      </c>
      <c r="Q2097">
        <v>4</v>
      </c>
      <c r="R2097">
        <v>2.94</v>
      </c>
      <c r="S2097">
        <v>2</v>
      </c>
      <c r="T2097" t="s">
        <v>22</v>
      </c>
      <c r="U2097">
        <f t="shared" si="65"/>
        <v>0</v>
      </c>
      <c r="V2097">
        <f>IF(Table2[[#This Row],[international_plan]]="yes",1,0)</f>
        <v>0</v>
      </c>
      <c r="W2097">
        <f>IF(Table2[[#This Row],[voice_mail_plan]]="yes",1,0)</f>
        <v>0</v>
      </c>
      <c r="X2097" t="str">
        <f t="shared" si="64"/>
        <v>Medium</v>
      </c>
      <c r="Y2097" t="str">
        <f>IF(Table2[[#This Row],[total_intl_charge]] &gt; AVERAGE($R$2:$R$4245),"High","Low")</f>
        <v>High</v>
      </c>
      <c r="Z2097" t="str">
        <f>IF(AND(G2097&gt;AVERAGE(train!$G$2:$G$4251),K2097&gt;AVERAGE(train!$K$2:$K$4251)),"High Day &amp; Eve",IF(AND(G2097&gt;AVERAGE(train!$G$2:$G$4251),K2097&lt;=AVERAGE(train!$K$2:$K$4251)),"High Day Only",IF(AND(G2097&lt;=AVERAGE(train!$G$2:$G$4251),K2097&gt;AVERAGE(train!$K$2:$K$4251)),"High Eve Only","Low Usage")))</f>
        <v>High Day Only</v>
      </c>
    </row>
    <row r="2098" spans="1:26">
      <c r="A2098" t="s">
        <v>44</v>
      </c>
      <c r="B2098">
        <v>146</v>
      </c>
      <c r="C2098" t="s">
        <v>21</v>
      </c>
      <c r="D2098" t="s">
        <v>22</v>
      </c>
      <c r="E2098" t="s">
        <v>23</v>
      </c>
      <c r="F2098">
        <v>11</v>
      </c>
      <c r="G2098">
        <v>180.7</v>
      </c>
      <c r="H2098">
        <v>82</v>
      </c>
      <c r="I2098">
        <v>30.72</v>
      </c>
      <c r="J2098">
        <v>173.7</v>
      </c>
      <c r="K2098">
        <v>90</v>
      </c>
      <c r="L2098">
        <v>14.76</v>
      </c>
      <c r="M2098">
        <v>231.5</v>
      </c>
      <c r="N2098">
        <v>89</v>
      </c>
      <c r="O2098">
        <v>10.42</v>
      </c>
      <c r="P2098">
        <v>10.1</v>
      </c>
      <c r="Q2098">
        <v>4</v>
      </c>
      <c r="R2098">
        <v>2.73</v>
      </c>
      <c r="S2098">
        <v>2</v>
      </c>
      <c r="T2098" t="s">
        <v>22</v>
      </c>
      <c r="U2098">
        <f t="shared" si="65"/>
        <v>0</v>
      </c>
      <c r="V2098">
        <f>IF(Table2[[#This Row],[international_plan]]="yes",1,0)</f>
        <v>0</v>
      </c>
      <c r="W2098">
        <f>IF(Table2[[#This Row],[voice_mail_plan]]="yes",1,0)</f>
        <v>1</v>
      </c>
      <c r="X2098" t="str">
        <f t="shared" si="64"/>
        <v>Very High</v>
      </c>
      <c r="Y2098" t="str">
        <f>IF(Table2[[#This Row],[total_intl_charge]] &gt; AVERAGE($R$2:$R$4245),"High","Low")</f>
        <v>Low</v>
      </c>
      <c r="Z2098" t="str">
        <f>IF(AND(G2098&gt;AVERAGE(train!$G$2:$G$4251),K2098&gt;AVERAGE(train!$K$2:$K$4251)),"High Day &amp; Eve",IF(AND(G2098&gt;AVERAGE(train!$G$2:$G$4251),K2098&lt;=AVERAGE(train!$K$2:$K$4251)),"High Day Only",IF(AND(G2098&lt;=AVERAGE(train!$G$2:$G$4251),K2098&gt;AVERAGE(train!$K$2:$K$4251)),"High Eve Only","Low Usage")))</f>
        <v>High Day Only</v>
      </c>
    </row>
    <row r="2099" spans="1:26">
      <c r="A2099" t="s">
        <v>52</v>
      </c>
      <c r="B2099">
        <v>125</v>
      </c>
      <c r="C2099" t="s">
        <v>25</v>
      </c>
      <c r="D2099" t="s">
        <v>22</v>
      </c>
      <c r="E2099" t="s">
        <v>23</v>
      </c>
      <c r="F2099">
        <v>32</v>
      </c>
      <c r="G2099">
        <v>96.5</v>
      </c>
      <c r="H2099">
        <v>109</v>
      </c>
      <c r="I2099">
        <v>16.41</v>
      </c>
      <c r="J2099">
        <v>145.80000000000001</v>
      </c>
      <c r="K2099">
        <v>109</v>
      </c>
      <c r="L2099">
        <v>12.39</v>
      </c>
      <c r="M2099">
        <v>174.4</v>
      </c>
      <c r="N2099">
        <v>82</v>
      </c>
      <c r="O2099">
        <v>7.85</v>
      </c>
      <c r="P2099">
        <v>9.4</v>
      </c>
      <c r="Q2099">
        <v>2</v>
      </c>
      <c r="R2099">
        <v>2.54</v>
      </c>
      <c r="S2099">
        <v>1</v>
      </c>
      <c r="T2099" t="s">
        <v>22</v>
      </c>
      <c r="U2099">
        <f t="shared" si="65"/>
        <v>0</v>
      </c>
      <c r="V2099">
        <f>IF(Table2[[#This Row],[international_plan]]="yes",1,0)</f>
        <v>0</v>
      </c>
      <c r="W2099">
        <f>IF(Table2[[#This Row],[voice_mail_plan]]="yes",1,0)</f>
        <v>1</v>
      </c>
      <c r="X2099" t="str">
        <f t="shared" si="64"/>
        <v>High</v>
      </c>
      <c r="Y2099" t="str">
        <f>IF(Table2[[#This Row],[total_intl_charge]] &gt; AVERAGE($R$2:$R$4245),"High","Low")</f>
        <v>Low</v>
      </c>
      <c r="Z2099" t="str">
        <f>IF(AND(G2099&gt;AVERAGE(train!$G$2:$G$4251),K2099&gt;AVERAGE(train!$K$2:$K$4251)),"High Day &amp; Eve",IF(AND(G2099&gt;AVERAGE(train!$G$2:$G$4251),K2099&lt;=AVERAGE(train!$K$2:$K$4251)),"High Day Only",IF(AND(G2099&lt;=AVERAGE(train!$G$2:$G$4251),K2099&gt;AVERAGE(train!$K$2:$K$4251)),"High Eve Only","Low Usage")))</f>
        <v>High Eve Only</v>
      </c>
    </row>
    <row r="2100" spans="1:26">
      <c r="A2100" t="s">
        <v>32</v>
      </c>
      <c r="B2100">
        <v>88</v>
      </c>
      <c r="C2100" t="s">
        <v>21</v>
      </c>
      <c r="D2100" t="s">
        <v>22</v>
      </c>
      <c r="E2100" t="s">
        <v>22</v>
      </c>
      <c r="F2100">
        <v>0</v>
      </c>
      <c r="G2100">
        <v>183.5</v>
      </c>
      <c r="H2100">
        <v>93</v>
      </c>
      <c r="I2100">
        <v>31.2</v>
      </c>
      <c r="J2100">
        <v>170.5</v>
      </c>
      <c r="K2100">
        <v>80</v>
      </c>
      <c r="L2100">
        <v>14.49</v>
      </c>
      <c r="M2100">
        <v>193.8</v>
      </c>
      <c r="N2100">
        <v>88</v>
      </c>
      <c r="O2100">
        <v>8.7200000000000006</v>
      </c>
      <c r="P2100">
        <v>8.3000000000000007</v>
      </c>
      <c r="Q2100">
        <v>5</v>
      </c>
      <c r="R2100">
        <v>2.2400000000000002</v>
      </c>
      <c r="S2100">
        <v>3</v>
      </c>
      <c r="T2100" t="s">
        <v>22</v>
      </c>
      <c r="U2100">
        <f t="shared" si="65"/>
        <v>0</v>
      </c>
      <c r="V2100">
        <f>IF(Table2[[#This Row],[international_plan]]="yes",1,0)</f>
        <v>0</v>
      </c>
      <c r="W2100">
        <f>IF(Table2[[#This Row],[voice_mail_plan]]="yes",1,0)</f>
        <v>0</v>
      </c>
      <c r="X2100" t="str">
        <f t="shared" si="64"/>
        <v>Medium</v>
      </c>
      <c r="Y2100" t="str">
        <f>IF(Table2[[#This Row],[total_intl_charge]] &gt; AVERAGE($R$2:$R$4245),"High","Low")</f>
        <v>Low</v>
      </c>
      <c r="Z2100" t="str">
        <f>IF(AND(G2100&gt;AVERAGE(train!$G$2:$G$4251),K2100&gt;AVERAGE(train!$K$2:$K$4251)),"High Day &amp; Eve",IF(AND(G2100&gt;AVERAGE(train!$G$2:$G$4251),K2100&lt;=AVERAGE(train!$K$2:$K$4251)),"High Day Only",IF(AND(G2100&lt;=AVERAGE(train!$G$2:$G$4251),K2100&gt;AVERAGE(train!$K$2:$K$4251)),"High Eve Only","Low Usage")))</f>
        <v>High Day Only</v>
      </c>
    </row>
    <row r="2101" spans="1:26">
      <c r="A2101" t="s">
        <v>49</v>
      </c>
      <c r="B2101">
        <v>83</v>
      </c>
      <c r="C2101" t="s">
        <v>25</v>
      </c>
      <c r="D2101" t="s">
        <v>22</v>
      </c>
      <c r="E2101" t="s">
        <v>23</v>
      </c>
      <c r="F2101">
        <v>38</v>
      </c>
      <c r="G2101">
        <v>107.9</v>
      </c>
      <c r="H2101">
        <v>90</v>
      </c>
      <c r="I2101">
        <v>18.34</v>
      </c>
      <c r="J2101">
        <v>140.4</v>
      </c>
      <c r="K2101">
        <v>94</v>
      </c>
      <c r="L2101">
        <v>11.93</v>
      </c>
      <c r="M2101">
        <v>253.6</v>
      </c>
      <c r="N2101">
        <v>79</v>
      </c>
      <c r="O2101">
        <v>11.41</v>
      </c>
      <c r="P2101">
        <v>10.5</v>
      </c>
      <c r="Q2101">
        <v>2</v>
      </c>
      <c r="R2101">
        <v>2.84</v>
      </c>
      <c r="S2101">
        <v>0</v>
      </c>
      <c r="T2101" t="s">
        <v>22</v>
      </c>
      <c r="U2101">
        <f t="shared" si="65"/>
        <v>0</v>
      </c>
      <c r="V2101">
        <f>IF(Table2[[#This Row],[international_plan]]="yes",1,0)</f>
        <v>0</v>
      </c>
      <c r="W2101">
        <f>IF(Table2[[#This Row],[voice_mail_plan]]="yes",1,0)</f>
        <v>1</v>
      </c>
      <c r="X2101" t="str">
        <f t="shared" si="64"/>
        <v>Medium</v>
      </c>
      <c r="Y2101" t="str">
        <f>IF(Table2[[#This Row],[total_intl_charge]] &gt; AVERAGE($R$2:$R$4245),"High","Low")</f>
        <v>High</v>
      </c>
      <c r="Z2101" t="str">
        <f>IF(AND(G2101&gt;AVERAGE(train!$G$2:$G$4251),K2101&gt;AVERAGE(train!$K$2:$K$4251)),"High Day &amp; Eve",IF(AND(G2101&gt;AVERAGE(train!$G$2:$G$4251),K2101&lt;=AVERAGE(train!$K$2:$K$4251)),"High Day Only",IF(AND(G2101&lt;=AVERAGE(train!$G$2:$G$4251),K2101&gt;AVERAGE(train!$K$2:$K$4251)),"High Eve Only","Low Usage")))</f>
        <v>Low Usage</v>
      </c>
    </row>
    <row r="2102" spans="1:26">
      <c r="A2102" t="s">
        <v>71</v>
      </c>
      <c r="B2102">
        <v>3</v>
      </c>
      <c r="C2102" t="s">
        <v>28</v>
      </c>
      <c r="D2102" t="s">
        <v>23</v>
      </c>
      <c r="E2102" t="s">
        <v>22</v>
      </c>
      <c r="F2102">
        <v>0</v>
      </c>
      <c r="G2102">
        <v>161</v>
      </c>
      <c r="H2102">
        <v>96</v>
      </c>
      <c r="I2102">
        <v>27.37</v>
      </c>
      <c r="J2102">
        <v>244.9</v>
      </c>
      <c r="K2102">
        <v>82</v>
      </c>
      <c r="L2102">
        <v>20.82</v>
      </c>
      <c r="M2102">
        <v>180.8</v>
      </c>
      <c r="N2102">
        <v>103</v>
      </c>
      <c r="O2102">
        <v>8.14</v>
      </c>
      <c r="P2102">
        <v>7.7</v>
      </c>
      <c r="Q2102">
        <v>6</v>
      </c>
      <c r="R2102">
        <v>2.08</v>
      </c>
      <c r="S2102">
        <v>1</v>
      </c>
      <c r="T2102" t="s">
        <v>22</v>
      </c>
      <c r="U2102">
        <f t="shared" si="65"/>
        <v>0</v>
      </c>
      <c r="V2102">
        <f>IF(Table2[[#This Row],[international_plan]]="yes",1,0)</f>
        <v>1</v>
      </c>
      <c r="W2102">
        <f>IF(Table2[[#This Row],[voice_mail_plan]]="yes",1,0)</f>
        <v>0</v>
      </c>
      <c r="X2102" t="str">
        <f t="shared" si="64"/>
        <v>Low</v>
      </c>
      <c r="Y2102" t="str">
        <f>IF(Table2[[#This Row],[total_intl_charge]] &gt; AVERAGE($R$2:$R$4245),"High","Low")</f>
        <v>Low</v>
      </c>
      <c r="Z2102" t="str">
        <f>IF(AND(G2102&gt;AVERAGE(train!$G$2:$G$4251),K2102&gt;AVERAGE(train!$K$2:$K$4251)),"High Day &amp; Eve",IF(AND(G2102&gt;AVERAGE(train!$G$2:$G$4251),K2102&lt;=AVERAGE(train!$K$2:$K$4251)),"High Day Only",IF(AND(G2102&lt;=AVERAGE(train!$G$2:$G$4251),K2102&gt;AVERAGE(train!$K$2:$K$4251)),"High Eve Only","Low Usage")))</f>
        <v>Low Usage</v>
      </c>
    </row>
    <row r="2103" spans="1:26">
      <c r="A2103" t="s">
        <v>59</v>
      </c>
      <c r="B2103">
        <v>48</v>
      </c>
      <c r="C2103" t="s">
        <v>28</v>
      </c>
      <c r="D2103" t="s">
        <v>22</v>
      </c>
      <c r="E2103" t="s">
        <v>22</v>
      </c>
      <c r="F2103">
        <v>0</v>
      </c>
      <c r="G2103">
        <v>149.19999999999999</v>
      </c>
      <c r="H2103">
        <v>146</v>
      </c>
      <c r="I2103">
        <v>25.36</v>
      </c>
      <c r="J2103">
        <v>161.9</v>
      </c>
      <c r="K2103">
        <v>109</v>
      </c>
      <c r="L2103">
        <v>13.76</v>
      </c>
      <c r="M2103">
        <v>197.9</v>
      </c>
      <c r="N2103">
        <v>109</v>
      </c>
      <c r="O2103">
        <v>8.91</v>
      </c>
      <c r="P2103">
        <v>8.3000000000000007</v>
      </c>
      <c r="Q2103">
        <v>2</v>
      </c>
      <c r="R2103">
        <v>2.2400000000000002</v>
      </c>
      <c r="S2103">
        <v>3</v>
      </c>
      <c r="T2103" t="s">
        <v>22</v>
      </c>
      <c r="U2103">
        <f t="shared" si="65"/>
        <v>0</v>
      </c>
      <c r="V2103">
        <f>IF(Table2[[#This Row],[international_plan]]="yes",1,0)</f>
        <v>0</v>
      </c>
      <c r="W2103">
        <f>IF(Table2[[#This Row],[voice_mail_plan]]="yes",1,0)</f>
        <v>0</v>
      </c>
      <c r="X2103" t="str">
        <f t="shared" si="64"/>
        <v>Low</v>
      </c>
      <c r="Y2103" t="str">
        <f>IF(Table2[[#This Row],[total_intl_charge]] &gt; AVERAGE($R$2:$R$4245),"High","Low")</f>
        <v>Low</v>
      </c>
      <c r="Z2103" t="str">
        <f>IF(AND(G2103&gt;AVERAGE(train!$G$2:$G$4251),K2103&gt;AVERAGE(train!$K$2:$K$4251)),"High Day &amp; Eve",IF(AND(G2103&gt;AVERAGE(train!$G$2:$G$4251),K2103&lt;=AVERAGE(train!$K$2:$K$4251)),"High Day Only",IF(AND(G2103&lt;=AVERAGE(train!$G$2:$G$4251),K2103&gt;AVERAGE(train!$K$2:$K$4251)),"High Eve Only","Low Usage")))</f>
        <v>High Eve Only</v>
      </c>
    </row>
    <row r="2104" spans="1:26">
      <c r="A2104" t="s">
        <v>67</v>
      </c>
      <c r="B2104">
        <v>189</v>
      </c>
      <c r="C2104" t="s">
        <v>21</v>
      </c>
      <c r="D2104" t="s">
        <v>22</v>
      </c>
      <c r="E2104" t="s">
        <v>22</v>
      </c>
      <c r="F2104">
        <v>0</v>
      </c>
      <c r="G2104">
        <v>227.8</v>
      </c>
      <c r="H2104">
        <v>124</v>
      </c>
      <c r="I2104">
        <v>38.729999999999997</v>
      </c>
      <c r="J2104">
        <v>169.5</v>
      </c>
      <c r="K2104">
        <v>112</v>
      </c>
      <c r="L2104">
        <v>14.41</v>
      </c>
      <c r="M2104">
        <v>201.1</v>
      </c>
      <c r="N2104">
        <v>91</v>
      </c>
      <c r="O2104">
        <v>9.0500000000000007</v>
      </c>
      <c r="P2104">
        <v>5.6</v>
      </c>
      <c r="Q2104">
        <v>4</v>
      </c>
      <c r="R2104">
        <v>1.51</v>
      </c>
      <c r="S2104">
        <v>3</v>
      </c>
      <c r="T2104" t="s">
        <v>22</v>
      </c>
      <c r="U2104">
        <f t="shared" si="65"/>
        <v>0</v>
      </c>
      <c r="V2104">
        <f>IF(Table2[[#This Row],[international_plan]]="yes",1,0)</f>
        <v>0</v>
      </c>
      <c r="W2104">
        <f>IF(Table2[[#This Row],[voice_mail_plan]]="yes",1,0)</f>
        <v>0</v>
      </c>
      <c r="X2104" t="str">
        <f t="shared" si="64"/>
        <v>Very High</v>
      </c>
      <c r="Y2104" t="str">
        <f>IF(Table2[[#This Row],[total_intl_charge]] &gt; AVERAGE($R$2:$R$4245),"High","Low")</f>
        <v>Low</v>
      </c>
      <c r="Z2104" t="str">
        <f>IF(AND(G2104&gt;AVERAGE(train!$G$2:$G$4251),K2104&gt;AVERAGE(train!$K$2:$K$4251)),"High Day &amp; Eve",IF(AND(G2104&gt;AVERAGE(train!$G$2:$G$4251),K2104&lt;=AVERAGE(train!$K$2:$K$4251)),"High Day Only",IF(AND(G2104&lt;=AVERAGE(train!$G$2:$G$4251),K2104&gt;AVERAGE(train!$K$2:$K$4251)),"High Eve Only","Low Usage")))</f>
        <v>High Day &amp; Eve</v>
      </c>
    </row>
    <row r="2105" spans="1:26">
      <c r="A2105" t="s">
        <v>32</v>
      </c>
      <c r="B2105">
        <v>129</v>
      </c>
      <c r="C2105" t="s">
        <v>21</v>
      </c>
      <c r="D2105" t="s">
        <v>22</v>
      </c>
      <c r="E2105" t="s">
        <v>22</v>
      </c>
      <c r="F2105">
        <v>0</v>
      </c>
      <c r="G2105">
        <v>137.80000000000001</v>
      </c>
      <c r="H2105">
        <v>120</v>
      </c>
      <c r="I2105">
        <v>23.43</v>
      </c>
      <c r="J2105">
        <v>225.8</v>
      </c>
      <c r="K2105">
        <v>110</v>
      </c>
      <c r="L2105">
        <v>19.190000000000001</v>
      </c>
      <c r="M2105">
        <v>145.19999999999999</v>
      </c>
      <c r="N2105">
        <v>95</v>
      </c>
      <c r="O2105">
        <v>6.53</v>
      </c>
      <c r="P2105">
        <v>10.199999999999999</v>
      </c>
      <c r="Q2105">
        <v>6</v>
      </c>
      <c r="R2105">
        <v>2.75</v>
      </c>
      <c r="S2105">
        <v>1</v>
      </c>
      <c r="T2105" t="s">
        <v>23</v>
      </c>
      <c r="U2105">
        <f t="shared" si="65"/>
        <v>1</v>
      </c>
      <c r="V2105">
        <f>IF(Table2[[#This Row],[international_plan]]="yes",1,0)</f>
        <v>0</v>
      </c>
      <c r="W2105">
        <f>IF(Table2[[#This Row],[voice_mail_plan]]="yes",1,0)</f>
        <v>0</v>
      </c>
      <c r="X2105" t="str">
        <f t="shared" si="64"/>
        <v>Very High</v>
      </c>
      <c r="Y2105" t="str">
        <f>IF(Table2[[#This Row],[total_intl_charge]] &gt; AVERAGE($R$2:$R$4245),"High","Low")</f>
        <v>Low</v>
      </c>
      <c r="Z2105" t="str">
        <f>IF(AND(G2105&gt;AVERAGE(train!$G$2:$G$4251),K2105&gt;AVERAGE(train!$K$2:$K$4251)),"High Day &amp; Eve",IF(AND(G2105&gt;AVERAGE(train!$G$2:$G$4251),K2105&lt;=AVERAGE(train!$K$2:$K$4251)),"High Day Only",IF(AND(G2105&lt;=AVERAGE(train!$G$2:$G$4251),K2105&gt;AVERAGE(train!$K$2:$K$4251)),"High Eve Only","Low Usage")))</f>
        <v>High Eve Only</v>
      </c>
    </row>
    <row r="2106" spans="1:26">
      <c r="A2106" t="s">
        <v>41</v>
      </c>
      <c r="B2106">
        <v>66</v>
      </c>
      <c r="C2106" t="s">
        <v>25</v>
      </c>
      <c r="D2106" t="s">
        <v>22</v>
      </c>
      <c r="E2106" t="s">
        <v>23</v>
      </c>
      <c r="F2106">
        <v>40</v>
      </c>
      <c r="G2106">
        <v>141.69999999999999</v>
      </c>
      <c r="H2106">
        <v>87</v>
      </c>
      <c r="I2106">
        <v>24.09</v>
      </c>
      <c r="J2106">
        <v>268.3</v>
      </c>
      <c r="K2106">
        <v>89</v>
      </c>
      <c r="L2106">
        <v>22.81</v>
      </c>
      <c r="M2106">
        <v>241.3</v>
      </c>
      <c r="N2106">
        <v>68</v>
      </c>
      <c r="O2106">
        <v>10.86</v>
      </c>
      <c r="P2106">
        <v>8.5</v>
      </c>
      <c r="Q2106">
        <v>7</v>
      </c>
      <c r="R2106">
        <v>2.2999999999999998</v>
      </c>
      <c r="S2106">
        <v>0</v>
      </c>
      <c r="T2106" t="s">
        <v>22</v>
      </c>
      <c r="U2106">
        <f t="shared" si="65"/>
        <v>0</v>
      </c>
      <c r="V2106">
        <f>IF(Table2[[#This Row],[international_plan]]="yes",1,0)</f>
        <v>0</v>
      </c>
      <c r="W2106">
        <f>IF(Table2[[#This Row],[voice_mail_plan]]="yes",1,0)</f>
        <v>1</v>
      </c>
      <c r="X2106" t="str">
        <f t="shared" si="64"/>
        <v>Low</v>
      </c>
      <c r="Y2106" t="str">
        <f>IF(Table2[[#This Row],[total_intl_charge]] &gt; AVERAGE($R$2:$R$4245),"High","Low")</f>
        <v>Low</v>
      </c>
      <c r="Z2106" t="str">
        <f>IF(AND(G2106&gt;AVERAGE(train!$G$2:$G$4251),K2106&gt;AVERAGE(train!$K$2:$K$4251)),"High Day &amp; Eve",IF(AND(G2106&gt;AVERAGE(train!$G$2:$G$4251),K2106&lt;=AVERAGE(train!$K$2:$K$4251)),"High Day Only",IF(AND(G2106&lt;=AVERAGE(train!$G$2:$G$4251),K2106&gt;AVERAGE(train!$K$2:$K$4251)),"High Eve Only","Low Usage")))</f>
        <v>Low Usage</v>
      </c>
    </row>
    <row r="2107" spans="1:26">
      <c r="A2107" t="s">
        <v>39</v>
      </c>
      <c r="B2107">
        <v>80</v>
      </c>
      <c r="C2107" t="s">
        <v>28</v>
      </c>
      <c r="D2107" t="s">
        <v>22</v>
      </c>
      <c r="E2107" t="s">
        <v>23</v>
      </c>
      <c r="F2107">
        <v>22</v>
      </c>
      <c r="G2107">
        <v>196.4</v>
      </c>
      <c r="H2107">
        <v>115</v>
      </c>
      <c r="I2107">
        <v>33.39</v>
      </c>
      <c r="J2107">
        <v>150.30000000000001</v>
      </c>
      <c r="K2107">
        <v>109</v>
      </c>
      <c r="L2107">
        <v>12.78</v>
      </c>
      <c r="M2107">
        <v>176.2</v>
      </c>
      <c r="N2107">
        <v>75</v>
      </c>
      <c r="O2107">
        <v>7.93</v>
      </c>
      <c r="P2107">
        <v>9.3000000000000007</v>
      </c>
      <c r="Q2107">
        <v>1</v>
      </c>
      <c r="R2107">
        <v>2.5099999999999998</v>
      </c>
      <c r="S2107">
        <v>0</v>
      </c>
      <c r="T2107" t="s">
        <v>22</v>
      </c>
      <c r="U2107">
        <f t="shared" si="65"/>
        <v>0</v>
      </c>
      <c r="V2107">
        <f>IF(Table2[[#This Row],[international_plan]]="yes",1,0)</f>
        <v>0</v>
      </c>
      <c r="W2107">
        <f>IF(Table2[[#This Row],[voice_mail_plan]]="yes",1,0)</f>
        <v>1</v>
      </c>
      <c r="X2107" t="str">
        <f t="shared" si="64"/>
        <v>Medium</v>
      </c>
      <c r="Y2107" t="str">
        <f>IF(Table2[[#This Row],[total_intl_charge]] &gt; AVERAGE($R$2:$R$4245),"High","Low")</f>
        <v>Low</v>
      </c>
      <c r="Z2107" t="str">
        <f>IF(AND(G2107&gt;AVERAGE(train!$G$2:$G$4251),K2107&gt;AVERAGE(train!$K$2:$K$4251)),"High Day &amp; Eve",IF(AND(G2107&gt;AVERAGE(train!$G$2:$G$4251),K2107&lt;=AVERAGE(train!$K$2:$K$4251)),"High Day Only",IF(AND(G2107&lt;=AVERAGE(train!$G$2:$G$4251),K2107&gt;AVERAGE(train!$K$2:$K$4251)),"High Eve Only","Low Usage")))</f>
        <v>High Day &amp; Eve</v>
      </c>
    </row>
    <row r="2108" spans="1:26">
      <c r="A2108" t="s">
        <v>31</v>
      </c>
      <c r="B2108">
        <v>84</v>
      </c>
      <c r="C2108" t="s">
        <v>25</v>
      </c>
      <c r="D2108" t="s">
        <v>22</v>
      </c>
      <c r="E2108" t="s">
        <v>22</v>
      </c>
      <c r="F2108">
        <v>0</v>
      </c>
      <c r="G2108">
        <v>146.80000000000001</v>
      </c>
      <c r="H2108">
        <v>133</v>
      </c>
      <c r="I2108">
        <v>24.96</v>
      </c>
      <c r="J2108">
        <v>171.7</v>
      </c>
      <c r="K2108">
        <v>73</v>
      </c>
      <c r="L2108">
        <v>14.59</v>
      </c>
      <c r="M2108">
        <v>234.5</v>
      </c>
      <c r="N2108">
        <v>69</v>
      </c>
      <c r="O2108">
        <v>10.55</v>
      </c>
      <c r="P2108">
        <v>9.9</v>
      </c>
      <c r="Q2108">
        <v>3</v>
      </c>
      <c r="R2108">
        <v>2.67</v>
      </c>
      <c r="S2108">
        <v>1</v>
      </c>
      <c r="T2108" t="s">
        <v>22</v>
      </c>
      <c r="U2108">
        <f t="shared" si="65"/>
        <v>0</v>
      </c>
      <c r="V2108">
        <f>IF(Table2[[#This Row],[international_plan]]="yes",1,0)</f>
        <v>0</v>
      </c>
      <c r="W2108">
        <f>IF(Table2[[#This Row],[voice_mail_plan]]="yes",1,0)</f>
        <v>0</v>
      </c>
      <c r="X2108" t="str">
        <f t="shared" si="64"/>
        <v>Medium</v>
      </c>
      <c r="Y2108" t="str">
        <f>IF(Table2[[#This Row],[total_intl_charge]] &gt; AVERAGE($R$2:$R$4245),"High","Low")</f>
        <v>Low</v>
      </c>
      <c r="Z2108" t="str">
        <f>IF(AND(G2108&gt;AVERAGE(train!$G$2:$G$4251),K2108&gt;AVERAGE(train!$K$2:$K$4251)),"High Day &amp; Eve",IF(AND(G2108&gt;AVERAGE(train!$G$2:$G$4251),K2108&lt;=AVERAGE(train!$K$2:$K$4251)),"High Day Only",IF(AND(G2108&lt;=AVERAGE(train!$G$2:$G$4251),K2108&gt;AVERAGE(train!$K$2:$K$4251)),"High Eve Only","Low Usage")))</f>
        <v>Low Usage</v>
      </c>
    </row>
    <row r="2109" spans="1:26">
      <c r="A2109" t="s">
        <v>27</v>
      </c>
      <c r="B2109">
        <v>96</v>
      </c>
      <c r="C2109" t="s">
        <v>21</v>
      </c>
      <c r="D2109" t="s">
        <v>22</v>
      </c>
      <c r="E2109" t="s">
        <v>22</v>
      </c>
      <c r="F2109">
        <v>0</v>
      </c>
      <c r="G2109">
        <v>173.9</v>
      </c>
      <c r="H2109">
        <v>111</v>
      </c>
      <c r="I2109">
        <v>29.56</v>
      </c>
      <c r="J2109">
        <v>287.39999999999998</v>
      </c>
      <c r="K2109">
        <v>105</v>
      </c>
      <c r="L2109">
        <v>24.43</v>
      </c>
      <c r="M2109">
        <v>204.8</v>
      </c>
      <c r="N2109">
        <v>91</v>
      </c>
      <c r="O2109">
        <v>9.2200000000000006</v>
      </c>
      <c r="P2109">
        <v>9.1</v>
      </c>
      <c r="Q2109">
        <v>7</v>
      </c>
      <c r="R2109">
        <v>2.46</v>
      </c>
      <c r="S2109">
        <v>1</v>
      </c>
      <c r="T2109" t="s">
        <v>22</v>
      </c>
      <c r="U2109">
        <f t="shared" si="65"/>
        <v>0</v>
      </c>
      <c r="V2109">
        <f>IF(Table2[[#This Row],[international_plan]]="yes",1,0)</f>
        <v>0</v>
      </c>
      <c r="W2109">
        <f>IF(Table2[[#This Row],[voice_mail_plan]]="yes",1,0)</f>
        <v>0</v>
      </c>
      <c r="X2109" t="str">
        <f t="shared" si="64"/>
        <v>Medium</v>
      </c>
      <c r="Y2109" t="str">
        <f>IF(Table2[[#This Row],[total_intl_charge]] &gt; AVERAGE($R$2:$R$4245),"High","Low")</f>
        <v>Low</v>
      </c>
      <c r="Z2109" t="str">
        <f>IF(AND(G2109&gt;AVERAGE(train!$G$2:$G$4251),K2109&gt;AVERAGE(train!$K$2:$K$4251)),"High Day &amp; Eve",IF(AND(G2109&gt;AVERAGE(train!$G$2:$G$4251),K2109&lt;=AVERAGE(train!$K$2:$K$4251)),"High Day Only",IF(AND(G2109&lt;=AVERAGE(train!$G$2:$G$4251),K2109&gt;AVERAGE(train!$K$2:$K$4251)),"High Eve Only","Low Usage")))</f>
        <v>High Eve Only</v>
      </c>
    </row>
    <row r="2110" spans="1:26">
      <c r="A2110" t="s">
        <v>71</v>
      </c>
      <c r="B2110">
        <v>123</v>
      </c>
      <c r="C2110" t="s">
        <v>21</v>
      </c>
      <c r="D2110" t="s">
        <v>22</v>
      </c>
      <c r="E2110" t="s">
        <v>23</v>
      </c>
      <c r="F2110">
        <v>34</v>
      </c>
      <c r="G2110">
        <v>305.2</v>
      </c>
      <c r="H2110">
        <v>80</v>
      </c>
      <c r="I2110">
        <v>51.88</v>
      </c>
      <c r="J2110">
        <v>156.5</v>
      </c>
      <c r="K2110">
        <v>109</v>
      </c>
      <c r="L2110">
        <v>13.3</v>
      </c>
      <c r="M2110">
        <v>280</v>
      </c>
      <c r="N2110">
        <v>81</v>
      </c>
      <c r="O2110">
        <v>12.6</v>
      </c>
      <c r="P2110">
        <v>13.2</v>
      </c>
      <c r="Q2110">
        <v>7</v>
      </c>
      <c r="R2110">
        <v>3.56</v>
      </c>
      <c r="S2110">
        <v>1</v>
      </c>
      <c r="T2110" t="s">
        <v>22</v>
      </c>
      <c r="U2110">
        <f t="shared" si="65"/>
        <v>0</v>
      </c>
      <c r="V2110">
        <f>IF(Table2[[#This Row],[international_plan]]="yes",1,0)</f>
        <v>0</v>
      </c>
      <c r="W2110">
        <f>IF(Table2[[#This Row],[voice_mail_plan]]="yes",1,0)</f>
        <v>1</v>
      </c>
      <c r="X2110" t="str">
        <f t="shared" si="64"/>
        <v>High</v>
      </c>
      <c r="Y2110" t="str">
        <f>IF(Table2[[#This Row],[total_intl_charge]] &gt; AVERAGE($R$2:$R$4245),"High","Low")</f>
        <v>High</v>
      </c>
      <c r="Z2110" t="str">
        <f>IF(AND(G2110&gt;AVERAGE(train!$G$2:$G$4251),K2110&gt;AVERAGE(train!$K$2:$K$4251)),"High Day &amp; Eve",IF(AND(G2110&gt;AVERAGE(train!$G$2:$G$4251),K2110&lt;=AVERAGE(train!$K$2:$K$4251)),"High Day Only",IF(AND(G2110&lt;=AVERAGE(train!$G$2:$G$4251),K2110&gt;AVERAGE(train!$K$2:$K$4251)),"High Eve Only","Low Usage")))</f>
        <v>High Day &amp; Eve</v>
      </c>
    </row>
    <row r="2111" spans="1:26">
      <c r="A2111" t="s">
        <v>54</v>
      </c>
      <c r="B2111">
        <v>105</v>
      </c>
      <c r="C2111" t="s">
        <v>21</v>
      </c>
      <c r="D2111" t="s">
        <v>23</v>
      </c>
      <c r="E2111" t="s">
        <v>22</v>
      </c>
      <c r="F2111">
        <v>0</v>
      </c>
      <c r="G2111">
        <v>150</v>
      </c>
      <c r="H2111">
        <v>106</v>
      </c>
      <c r="I2111">
        <v>25.5</v>
      </c>
      <c r="J2111">
        <v>293.8</v>
      </c>
      <c r="K2111">
        <v>123</v>
      </c>
      <c r="L2111">
        <v>24.97</v>
      </c>
      <c r="M2111">
        <v>250.7</v>
      </c>
      <c r="N2111">
        <v>65</v>
      </c>
      <c r="O2111">
        <v>11.28</v>
      </c>
      <c r="P2111">
        <v>10.3</v>
      </c>
      <c r="Q2111">
        <v>7</v>
      </c>
      <c r="R2111">
        <v>2.78</v>
      </c>
      <c r="S2111">
        <v>3</v>
      </c>
      <c r="T2111" t="s">
        <v>22</v>
      </c>
      <c r="U2111">
        <f t="shared" si="65"/>
        <v>0</v>
      </c>
      <c r="V2111">
        <f>IF(Table2[[#This Row],[international_plan]]="yes",1,0)</f>
        <v>1</v>
      </c>
      <c r="W2111">
        <f>IF(Table2[[#This Row],[voice_mail_plan]]="yes",1,0)</f>
        <v>0</v>
      </c>
      <c r="X2111" t="str">
        <f t="shared" si="64"/>
        <v>High</v>
      </c>
      <c r="Y2111" t="str">
        <f>IF(Table2[[#This Row],[total_intl_charge]] &gt; AVERAGE($R$2:$R$4245),"High","Low")</f>
        <v>High</v>
      </c>
      <c r="Z2111" t="str">
        <f>IF(AND(G2111&gt;AVERAGE(train!$G$2:$G$4251),K2111&gt;AVERAGE(train!$K$2:$K$4251)),"High Day &amp; Eve",IF(AND(G2111&gt;AVERAGE(train!$G$2:$G$4251),K2111&lt;=AVERAGE(train!$K$2:$K$4251)),"High Day Only",IF(AND(G2111&lt;=AVERAGE(train!$G$2:$G$4251),K2111&gt;AVERAGE(train!$K$2:$K$4251)),"High Eve Only","Low Usage")))</f>
        <v>High Eve Only</v>
      </c>
    </row>
    <row r="2112" spans="1:26">
      <c r="A2112" t="s">
        <v>38</v>
      </c>
      <c r="B2112">
        <v>80</v>
      </c>
      <c r="C2112" t="s">
        <v>21</v>
      </c>
      <c r="D2112" t="s">
        <v>22</v>
      </c>
      <c r="E2112" t="s">
        <v>22</v>
      </c>
      <c r="F2112">
        <v>0</v>
      </c>
      <c r="G2112">
        <v>197.5</v>
      </c>
      <c r="H2112">
        <v>114</v>
      </c>
      <c r="I2112">
        <v>33.58</v>
      </c>
      <c r="J2112">
        <v>206.9</v>
      </c>
      <c r="K2112">
        <v>119</v>
      </c>
      <c r="L2112">
        <v>17.59</v>
      </c>
      <c r="M2112">
        <v>163.6</v>
      </c>
      <c r="N2112">
        <v>109</v>
      </c>
      <c r="O2112">
        <v>7.36</v>
      </c>
      <c r="P2112">
        <v>11.3</v>
      </c>
      <c r="Q2112">
        <v>4</v>
      </c>
      <c r="R2112">
        <v>3.05</v>
      </c>
      <c r="S2112">
        <v>1</v>
      </c>
      <c r="T2112" t="s">
        <v>22</v>
      </c>
      <c r="U2112">
        <f t="shared" si="65"/>
        <v>0</v>
      </c>
      <c r="V2112">
        <f>IF(Table2[[#This Row],[international_plan]]="yes",1,0)</f>
        <v>0</v>
      </c>
      <c r="W2112">
        <f>IF(Table2[[#This Row],[voice_mail_plan]]="yes",1,0)</f>
        <v>0</v>
      </c>
      <c r="X2112" t="str">
        <f t="shared" si="64"/>
        <v>Medium</v>
      </c>
      <c r="Y2112" t="str">
        <f>IF(Table2[[#This Row],[total_intl_charge]] &gt; AVERAGE($R$2:$R$4245),"High","Low")</f>
        <v>High</v>
      </c>
      <c r="Z2112" t="str">
        <f>IF(AND(G2112&gt;AVERAGE(train!$G$2:$G$4251),K2112&gt;AVERAGE(train!$K$2:$K$4251)),"High Day &amp; Eve",IF(AND(G2112&gt;AVERAGE(train!$G$2:$G$4251),K2112&lt;=AVERAGE(train!$K$2:$K$4251)),"High Day Only",IF(AND(G2112&lt;=AVERAGE(train!$G$2:$G$4251),K2112&gt;AVERAGE(train!$K$2:$K$4251)),"High Eve Only","Low Usage")))</f>
        <v>High Day &amp; Eve</v>
      </c>
    </row>
    <row r="2113" spans="1:26">
      <c r="A2113" t="s">
        <v>35</v>
      </c>
      <c r="B2113">
        <v>157</v>
      </c>
      <c r="C2113" t="s">
        <v>25</v>
      </c>
      <c r="D2113" t="s">
        <v>22</v>
      </c>
      <c r="E2113" t="s">
        <v>22</v>
      </c>
      <c r="F2113">
        <v>0</v>
      </c>
      <c r="G2113">
        <v>240.2</v>
      </c>
      <c r="H2113">
        <v>67</v>
      </c>
      <c r="I2113">
        <v>40.83</v>
      </c>
      <c r="J2113">
        <v>153</v>
      </c>
      <c r="K2113">
        <v>98</v>
      </c>
      <c r="L2113">
        <v>13.01</v>
      </c>
      <c r="M2113">
        <v>249</v>
      </c>
      <c r="N2113">
        <v>72</v>
      </c>
      <c r="O2113">
        <v>11.21</v>
      </c>
      <c r="P2113">
        <v>10.199999999999999</v>
      </c>
      <c r="Q2113">
        <v>6</v>
      </c>
      <c r="R2113">
        <v>2.75</v>
      </c>
      <c r="S2113">
        <v>2</v>
      </c>
      <c r="T2113" t="s">
        <v>22</v>
      </c>
      <c r="U2113">
        <f t="shared" si="65"/>
        <v>0</v>
      </c>
      <c r="V2113">
        <f>IF(Table2[[#This Row],[international_plan]]="yes",1,0)</f>
        <v>0</v>
      </c>
      <c r="W2113">
        <f>IF(Table2[[#This Row],[voice_mail_plan]]="yes",1,0)</f>
        <v>0</v>
      </c>
      <c r="X2113" t="str">
        <f t="shared" si="64"/>
        <v>Very High</v>
      </c>
      <c r="Y2113" t="str">
        <f>IF(Table2[[#This Row],[total_intl_charge]] &gt; AVERAGE($R$2:$R$4245),"High","Low")</f>
        <v>Low</v>
      </c>
      <c r="Z2113" t="str">
        <f>IF(AND(G2113&gt;AVERAGE(train!$G$2:$G$4251),K2113&gt;AVERAGE(train!$K$2:$K$4251)),"High Day &amp; Eve",IF(AND(G2113&gt;AVERAGE(train!$G$2:$G$4251),K2113&lt;=AVERAGE(train!$K$2:$K$4251)),"High Day Only",IF(AND(G2113&lt;=AVERAGE(train!$G$2:$G$4251),K2113&gt;AVERAGE(train!$K$2:$K$4251)),"High Eve Only","Low Usage")))</f>
        <v>High Day Only</v>
      </c>
    </row>
    <row r="2114" spans="1:26">
      <c r="A2114" t="s">
        <v>37</v>
      </c>
      <c r="B2114">
        <v>67</v>
      </c>
      <c r="C2114" t="s">
        <v>28</v>
      </c>
      <c r="D2114" t="s">
        <v>22</v>
      </c>
      <c r="E2114" t="s">
        <v>23</v>
      </c>
      <c r="F2114">
        <v>30</v>
      </c>
      <c r="G2114">
        <v>186.2</v>
      </c>
      <c r="H2114">
        <v>117</v>
      </c>
      <c r="I2114">
        <v>31.65</v>
      </c>
      <c r="J2114">
        <v>286.7</v>
      </c>
      <c r="K2114">
        <v>76</v>
      </c>
      <c r="L2114">
        <v>24.37</v>
      </c>
      <c r="M2114">
        <v>164.3</v>
      </c>
      <c r="N2114">
        <v>113</v>
      </c>
      <c r="O2114">
        <v>7.39</v>
      </c>
      <c r="P2114">
        <v>12.9</v>
      </c>
      <c r="Q2114">
        <v>3</v>
      </c>
      <c r="R2114">
        <v>3.48</v>
      </c>
      <c r="S2114">
        <v>2</v>
      </c>
      <c r="T2114" t="s">
        <v>22</v>
      </c>
      <c r="U2114">
        <f t="shared" si="65"/>
        <v>0</v>
      </c>
      <c r="V2114">
        <f>IF(Table2[[#This Row],[international_plan]]="yes",1,0)</f>
        <v>0</v>
      </c>
      <c r="W2114">
        <f>IF(Table2[[#This Row],[voice_mail_plan]]="yes",1,0)</f>
        <v>1</v>
      </c>
      <c r="X2114" t="str">
        <f t="shared" ref="X2114:X2177" si="66">IF(B2114&lt;=$AC$3,"Low",IF(B2114&lt;=$AC$4,"Medium",IF(B2114&lt;=$AC$5,"High",IF(B2114&gt;=$AC$5,"Very High"))))</f>
        <v>Low</v>
      </c>
      <c r="Y2114" t="str">
        <f>IF(Table2[[#This Row],[total_intl_charge]] &gt; AVERAGE($R$2:$R$4245),"High","Low")</f>
        <v>High</v>
      </c>
      <c r="Z2114" t="str">
        <f>IF(AND(G2114&gt;AVERAGE(train!$G$2:$G$4251),K2114&gt;AVERAGE(train!$K$2:$K$4251)),"High Day &amp; Eve",IF(AND(G2114&gt;AVERAGE(train!$G$2:$G$4251),K2114&lt;=AVERAGE(train!$K$2:$K$4251)),"High Day Only",IF(AND(G2114&lt;=AVERAGE(train!$G$2:$G$4251),K2114&gt;AVERAGE(train!$K$2:$K$4251)),"High Eve Only","Low Usage")))</f>
        <v>High Day Only</v>
      </c>
    </row>
    <row r="2115" spans="1:26">
      <c r="A2115" t="s">
        <v>32</v>
      </c>
      <c r="B2115">
        <v>141</v>
      </c>
      <c r="C2115" t="s">
        <v>21</v>
      </c>
      <c r="D2115" t="s">
        <v>22</v>
      </c>
      <c r="E2115" t="s">
        <v>23</v>
      </c>
      <c r="F2115">
        <v>39</v>
      </c>
      <c r="G2115">
        <v>116.9</v>
      </c>
      <c r="H2115">
        <v>127</v>
      </c>
      <c r="I2115">
        <v>19.87</v>
      </c>
      <c r="J2115">
        <v>276.5</v>
      </c>
      <c r="K2115">
        <v>88</v>
      </c>
      <c r="L2115">
        <v>23.5</v>
      </c>
      <c r="M2115">
        <v>289.89999999999998</v>
      </c>
      <c r="N2115">
        <v>125</v>
      </c>
      <c r="O2115">
        <v>13.05</v>
      </c>
      <c r="P2115">
        <v>12.3</v>
      </c>
      <c r="Q2115">
        <v>2</v>
      </c>
      <c r="R2115">
        <v>3.32</v>
      </c>
      <c r="S2115">
        <v>0</v>
      </c>
      <c r="T2115" t="s">
        <v>22</v>
      </c>
      <c r="U2115">
        <f t="shared" ref="U2115:U2178" si="67">IF(T2115="yes",1,0)</f>
        <v>0</v>
      </c>
      <c r="V2115">
        <f>IF(Table2[[#This Row],[international_plan]]="yes",1,0)</f>
        <v>0</v>
      </c>
      <c r="W2115">
        <f>IF(Table2[[#This Row],[voice_mail_plan]]="yes",1,0)</f>
        <v>1</v>
      </c>
      <c r="X2115" t="str">
        <f t="shared" si="66"/>
        <v>Very High</v>
      </c>
      <c r="Y2115" t="str">
        <f>IF(Table2[[#This Row],[total_intl_charge]] &gt; AVERAGE($R$2:$R$4245),"High","Low")</f>
        <v>High</v>
      </c>
      <c r="Z2115" t="str">
        <f>IF(AND(G2115&gt;AVERAGE(train!$G$2:$G$4251),K2115&gt;AVERAGE(train!$K$2:$K$4251)),"High Day &amp; Eve",IF(AND(G2115&gt;AVERAGE(train!$G$2:$G$4251),K2115&lt;=AVERAGE(train!$K$2:$K$4251)),"High Day Only",IF(AND(G2115&lt;=AVERAGE(train!$G$2:$G$4251),K2115&gt;AVERAGE(train!$K$2:$K$4251)),"High Eve Only","Low Usage")))</f>
        <v>Low Usage</v>
      </c>
    </row>
    <row r="2116" spans="1:26">
      <c r="A2116" t="s">
        <v>49</v>
      </c>
      <c r="B2116">
        <v>79</v>
      </c>
      <c r="C2116" t="s">
        <v>21</v>
      </c>
      <c r="D2116" t="s">
        <v>22</v>
      </c>
      <c r="E2116" t="s">
        <v>23</v>
      </c>
      <c r="F2116">
        <v>17</v>
      </c>
      <c r="G2116">
        <v>236.7</v>
      </c>
      <c r="H2116">
        <v>95</v>
      </c>
      <c r="I2116">
        <v>40.24</v>
      </c>
      <c r="J2116">
        <v>263.5</v>
      </c>
      <c r="K2116">
        <v>56</v>
      </c>
      <c r="L2116">
        <v>22.4</v>
      </c>
      <c r="M2116">
        <v>259.60000000000002</v>
      </c>
      <c r="N2116">
        <v>107</v>
      </c>
      <c r="O2116">
        <v>11.68</v>
      </c>
      <c r="P2116">
        <v>12</v>
      </c>
      <c r="Q2116">
        <v>4</v>
      </c>
      <c r="R2116">
        <v>3.24</v>
      </c>
      <c r="S2116">
        <v>1</v>
      </c>
      <c r="T2116" t="s">
        <v>22</v>
      </c>
      <c r="U2116">
        <f t="shared" si="67"/>
        <v>0</v>
      </c>
      <c r="V2116">
        <f>IF(Table2[[#This Row],[international_plan]]="yes",1,0)</f>
        <v>0</v>
      </c>
      <c r="W2116">
        <f>IF(Table2[[#This Row],[voice_mail_plan]]="yes",1,0)</f>
        <v>1</v>
      </c>
      <c r="X2116" t="str">
        <f t="shared" si="66"/>
        <v>Medium</v>
      </c>
      <c r="Y2116" t="str">
        <f>IF(Table2[[#This Row],[total_intl_charge]] &gt; AVERAGE($R$2:$R$4245),"High","Low")</f>
        <v>High</v>
      </c>
      <c r="Z2116" t="str">
        <f>IF(AND(G2116&gt;AVERAGE(train!$G$2:$G$4251),K2116&gt;AVERAGE(train!$K$2:$K$4251)),"High Day &amp; Eve",IF(AND(G2116&gt;AVERAGE(train!$G$2:$G$4251),K2116&lt;=AVERAGE(train!$K$2:$K$4251)),"High Day Only",IF(AND(G2116&lt;=AVERAGE(train!$G$2:$G$4251),K2116&gt;AVERAGE(train!$K$2:$K$4251)),"High Eve Only","Low Usage")))</f>
        <v>High Day Only</v>
      </c>
    </row>
    <row r="2117" spans="1:26">
      <c r="A2117" t="s">
        <v>67</v>
      </c>
      <c r="B2117">
        <v>76</v>
      </c>
      <c r="C2117" t="s">
        <v>25</v>
      </c>
      <c r="D2117" t="s">
        <v>22</v>
      </c>
      <c r="E2117" t="s">
        <v>22</v>
      </c>
      <c r="F2117">
        <v>0</v>
      </c>
      <c r="G2117">
        <v>173.2</v>
      </c>
      <c r="H2117">
        <v>93</v>
      </c>
      <c r="I2117">
        <v>29.44</v>
      </c>
      <c r="J2117">
        <v>131.19999999999999</v>
      </c>
      <c r="K2117">
        <v>80</v>
      </c>
      <c r="L2117">
        <v>11.15</v>
      </c>
      <c r="M2117">
        <v>170.9</v>
      </c>
      <c r="N2117">
        <v>104</v>
      </c>
      <c r="O2117">
        <v>7.69</v>
      </c>
      <c r="P2117">
        <v>5.4</v>
      </c>
      <c r="Q2117">
        <v>3</v>
      </c>
      <c r="R2117">
        <v>1.46</v>
      </c>
      <c r="S2117">
        <v>0</v>
      </c>
      <c r="T2117" t="s">
        <v>22</v>
      </c>
      <c r="U2117">
        <f t="shared" si="67"/>
        <v>0</v>
      </c>
      <c r="V2117">
        <f>IF(Table2[[#This Row],[international_plan]]="yes",1,0)</f>
        <v>0</v>
      </c>
      <c r="W2117">
        <f>IF(Table2[[#This Row],[voice_mail_plan]]="yes",1,0)</f>
        <v>0</v>
      </c>
      <c r="X2117" t="str">
        <f t="shared" si="66"/>
        <v>Medium</v>
      </c>
      <c r="Y2117" t="str">
        <f>IF(Table2[[#This Row],[total_intl_charge]] &gt; AVERAGE($R$2:$R$4245),"High","Low")</f>
        <v>Low</v>
      </c>
      <c r="Z2117" t="str">
        <f>IF(AND(G2117&gt;AVERAGE(train!$G$2:$G$4251),K2117&gt;AVERAGE(train!$K$2:$K$4251)),"High Day &amp; Eve",IF(AND(G2117&gt;AVERAGE(train!$G$2:$G$4251),K2117&lt;=AVERAGE(train!$K$2:$K$4251)),"High Day Only",IF(AND(G2117&lt;=AVERAGE(train!$G$2:$G$4251),K2117&gt;AVERAGE(train!$K$2:$K$4251)),"High Eve Only","Low Usage")))</f>
        <v>Low Usage</v>
      </c>
    </row>
    <row r="2118" spans="1:26">
      <c r="A2118" t="s">
        <v>20</v>
      </c>
      <c r="B2118">
        <v>94</v>
      </c>
      <c r="C2118" t="s">
        <v>21</v>
      </c>
      <c r="D2118" t="s">
        <v>22</v>
      </c>
      <c r="E2118" t="s">
        <v>22</v>
      </c>
      <c r="F2118">
        <v>0</v>
      </c>
      <c r="G2118">
        <v>181.3</v>
      </c>
      <c r="H2118">
        <v>135</v>
      </c>
      <c r="I2118">
        <v>30.82</v>
      </c>
      <c r="J2118">
        <v>182.4</v>
      </c>
      <c r="K2118">
        <v>108</v>
      </c>
      <c r="L2118">
        <v>15.5</v>
      </c>
      <c r="M2118">
        <v>180.6</v>
      </c>
      <c r="N2118">
        <v>103</v>
      </c>
      <c r="O2118">
        <v>8.1300000000000008</v>
      </c>
      <c r="P2118">
        <v>6.7</v>
      </c>
      <c r="Q2118">
        <v>2</v>
      </c>
      <c r="R2118">
        <v>1.81</v>
      </c>
      <c r="S2118">
        <v>0</v>
      </c>
      <c r="T2118" t="s">
        <v>22</v>
      </c>
      <c r="U2118">
        <f t="shared" si="67"/>
        <v>0</v>
      </c>
      <c r="V2118">
        <f>IF(Table2[[#This Row],[international_plan]]="yes",1,0)</f>
        <v>0</v>
      </c>
      <c r="W2118">
        <f>IF(Table2[[#This Row],[voice_mail_plan]]="yes",1,0)</f>
        <v>0</v>
      </c>
      <c r="X2118" t="str">
        <f t="shared" si="66"/>
        <v>Medium</v>
      </c>
      <c r="Y2118" t="str">
        <f>IF(Table2[[#This Row],[total_intl_charge]] &gt; AVERAGE($R$2:$R$4245),"High","Low")</f>
        <v>Low</v>
      </c>
      <c r="Z2118" t="str">
        <f>IF(AND(G2118&gt;AVERAGE(train!$G$2:$G$4251),K2118&gt;AVERAGE(train!$K$2:$K$4251)),"High Day &amp; Eve",IF(AND(G2118&gt;AVERAGE(train!$G$2:$G$4251),K2118&lt;=AVERAGE(train!$K$2:$K$4251)),"High Day Only",IF(AND(G2118&lt;=AVERAGE(train!$G$2:$G$4251),K2118&gt;AVERAGE(train!$K$2:$K$4251)),"High Eve Only","Low Usage")))</f>
        <v>High Day &amp; Eve</v>
      </c>
    </row>
    <row r="2119" spans="1:26">
      <c r="A2119" t="s">
        <v>33</v>
      </c>
      <c r="B2119">
        <v>143</v>
      </c>
      <c r="C2119" t="s">
        <v>25</v>
      </c>
      <c r="D2119" t="s">
        <v>22</v>
      </c>
      <c r="E2119" t="s">
        <v>22</v>
      </c>
      <c r="F2119">
        <v>0</v>
      </c>
      <c r="G2119">
        <v>167.8</v>
      </c>
      <c r="H2119">
        <v>72</v>
      </c>
      <c r="I2119">
        <v>28.53</v>
      </c>
      <c r="J2119">
        <v>211</v>
      </c>
      <c r="K2119">
        <v>99</v>
      </c>
      <c r="L2119">
        <v>17.940000000000001</v>
      </c>
      <c r="M2119">
        <v>153.5</v>
      </c>
      <c r="N2119">
        <v>109</v>
      </c>
      <c r="O2119">
        <v>6.91</v>
      </c>
      <c r="P2119">
        <v>10.5</v>
      </c>
      <c r="Q2119">
        <v>6</v>
      </c>
      <c r="R2119">
        <v>2.84</v>
      </c>
      <c r="S2119">
        <v>4</v>
      </c>
      <c r="T2119" t="s">
        <v>23</v>
      </c>
      <c r="U2119">
        <f t="shared" si="67"/>
        <v>1</v>
      </c>
      <c r="V2119">
        <f>IF(Table2[[#This Row],[international_plan]]="yes",1,0)</f>
        <v>0</v>
      </c>
      <c r="W2119">
        <f>IF(Table2[[#This Row],[voice_mail_plan]]="yes",1,0)</f>
        <v>0</v>
      </c>
      <c r="X2119" t="str">
        <f t="shared" si="66"/>
        <v>Very High</v>
      </c>
      <c r="Y2119" t="str">
        <f>IF(Table2[[#This Row],[total_intl_charge]] &gt; AVERAGE($R$2:$R$4245),"High","Low")</f>
        <v>High</v>
      </c>
      <c r="Z2119" t="str">
        <f>IF(AND(G2119&gt;AVERAGE(train!$G$2:$G$4251),K2119&gt;AVERAGE(train!$K$2:$K$4251)),"High Day &amp; Eve",IF(AND(G2119&gt;AVERAGE(train!$G$2:$G$4251),K2119&lt;=AVERAGE(train!$K$2:$K$4251)),"High Day Only",IF(AND(G2119&lt;=AVERAGE(train!$G$2:$G$4251),K2119&gt;AVERAGE(train!$K$2:$K$4251)),"High Eve Only","Low Usage")))</f>
        <v>Low Usage</v>
      </c>
    </row>
    <row r="2120" spans="1:26">
      <c r="A2120" t="s">
        <v>42</v>
      </c>
      <c r="B2120">
        <v>138</v>
      </c>
      <c r="C2120" t="s">
        <v>21</v>
      </c>
      <c r="D2120" t="s">
        <v>22</v>
      </c>
      <c r="E2120" t="s">
        <v>22</v>
      </c>
      <c r="F2120">
        <v>0</v>
      </c>
      <c r="G2120">
        <v>87.6</v>
      </c>
      <c r="H2120">
        <v>112</v>
      </c>
      <c r="I2120">
        <v>14.89</v>
      </c>
      <c r="J2120">
        <v>266.89999999999998</v>
      </c>
      <c r="K2120">
        <v>107</v>
      </c>
      <c r="L2120">
        <v>22.69</v>
      </c>
      <c r="M2120">
        <v>214.6</v>
      </c>
      <c r="N2120">
        <v>104</v>
      </c>
      <c r="O2120">
        <v>9.66</v>
      </c>
      <c r="P2120">
        <v>9.8000000000000007</v>
      </c>
      <c r="Q2120">
        <v>10</v>
      </c>
      <c r="R2120">
        <v>2.65</v>
      </c>
      <c r="S2120">
        <v>2</v>
      </c>
      <c r="T2120" t="s">
        <v>22</v>
      </c>
      <c r="U2120">
        <f t="shared" si="67"/>
        <v>0</v>
      </c>
      <c r="V2120">
        <f>IF(Table2[[#This Row],[international_plan]]="yes",1,0)</f>
        <v>0</v>
      </c>
      <c r="W2120">
        <f>IF(Table2[[#This Row],[voice_mail_plan]]="yes",1,0)</f>
        <v>0</v>
      </c>
      <c r="X2120" t="str">
        <f t="shared" si="66"/>
        <v>Very High</v>
      </c>
      <c r="Y2120" t="str">
        <f>IF(Table2[[#This Row],[total_intl_charge]] &gt; AVERAGE($R$2:$R$4245),"High","Low")</f>
        <v>Low</v>
      </c>
      <c r="Z2120" t="str">
        <f>IF(AND(G2120&gt;AVERAGE(train!$G$2:$G$4251),K2120&gt;AVERAGE(train!$K$2:$K$4251)),"High Day &amp; Eve",IF(AND(G2120&gt;AVERAGE(train!$G$2:$G$4251),K2120&lt;=AVERAGE(train!$K$2:$K$4251)),"High Day Only",IF(AND(G2120&lt;=AVERAGE(train!$G$2:$G$4251),K2120&gt;AVERAGE(train!$K$2:$K$4251)),"High Eve Only","Low Usage")))</f>
        <v>High Eve Only</v>
      </c>
    </row>
    <row r="2121" spans="1:26">
      <c r="A2121" t="s">
        <v>43</v>
      </c>
      <c r="B2121">
        <v>73</v>
      </c>
      <c r="C2121" t="s">
        <v>21</v>
      </c>
      <c r="D2121" t="s">
        <v>22</v>
      </c>
      <c r="E2121" t="s">
        <v>22</v>
      </c>
      <c r="F2121">
        <v>0</v>
      </c>
      <c r="G2121">
        <v>203.3</v>
      </c>
      <c r="H2121">
        <v>45</v>
      </c>
      <c r="I2121">
        <v>34.56</v>
      </c>
      <c r="J2121">
        <v>141.9</v>
      </c>
      <c r="K2121">
        <v>87</v>
      </c>
      <c r="L2121">
        <v>12.06</v>
      </c>
      <c r="M2121">
        <v>200.7</v>
      </c>
      <c r="N2121">
        <v>71</v>
      </c>
      <c r="O2121">
        <v>9.0299999999999994</v>
      </c>
      <c r="P2121">
        <v>8.5</v>
      </c>
      <c r="Q2121">
        <v>6</v>
      </c>
      <c r="R2121">
        <v>2.2999999999999998</v>
      </c>
      <c r="S2121">
        <v>0</v>
      </c>
      <c r="T2121" t="s">
        <v>22</v>
      </c>
      <c r="U2121">
        <f t="shared" si="67"/>
        <v>0</v>
      </c>
      <c r="V2121">
        <f>IF(Table2[[#This Row],[international_plan]]="yes",1,0)</f>
        <v>0</v>
      </c>
      <c r="W2121">
        <f>IF(Table2[[#This Row],[voice_mail_plan]]="yes",1,0)</f>
        <v>0</v>
      </c>
      <c r="X2121" t="str">
        <f t="shared" si="66"/>
        <v>Low</v>
      </c>
      <c r="Y2121" t="str">
        <f>IF(Table2[[#This Row],[total_intl_charge]] &gt; AVERAGE($R$2:$R$4245),"High","Low")</f>
        <v>Low</v>
      </c>
      <c r="Z2121" t="str">
        <f>IF(AND(G2121&gt;AVERAGE(train!$G$2:$G$4251),K2121&gt;AVERAGE(train!$K$2:$K$4251)),"High Day &amp; Eve",IF(AND(G2121&gt;AVERAGE(train!$G$2:$G$4251),K2121&lt;=AVERAGE(train!$K$2:$K$4251)),"High Day Only",IF(AND(G2121&lt;=AVERAGE(train!$G$2:$G$4251),K2121&gt;AVERAGE(train!$K$2:$K$4251)),"High Eve Only","Low Usage")))</f>
        <v>High Day Only</v>
      </c>
    </row>
    <row r="2122" spans="1:26">
      <c r="A2122" t="s">
        <v>65</v>
      </c>
      <c r="B2122">
        <v>21</v>
      </c>
      <c r="C2122" t="s">
        <v>21</v>
      </c>
      <c r="D2122" t="s">
        <v>22</v>
      </c>
      <c r="E2122" t="s">
        <v>22</v>
      </c>
      <c r="F2122">
        <v>0</v>
      </c>
      <c r="G2122">
        <v>92.6</v>
      </c>
      <c r="H2122">
        <v>95</v>
      </c>
      <c r="I2122">
        <v>15.74</v>
      </c>
      <c r="J2122">
        <v>161.9</v>
      </c>
      <c r="K2122">
        <v>70</v>
      </c>
      <c r="L2122">
        <v>13.76</v>
      </c>
      <c r="M2122">
        <v>285</v>
      </c>
      <c r="N2122">
        <v>78</v>
      </c>
      <c r="O2122">
        <v>12.83</v>
      </c>
      <c r="P2122">
        <v>11.3</v>
      </c>
      <c r="Q2122">
        <v>3</v>
      </c>
      <c r="R2122">
        <v>3.05</v>
      </c>
      <c r="S2122">
        <v>5</v>
      </c>
      <c r="T2122" t="s">
        <v>23</v>
      </c>
      <c r="U2122">
        <f t="shared" si="67"/>
        <v>1</v>
      </c>
      <c r="V2122">
        <f>IF(Table2[[#This Row],[international_plan]]="yes",1,0)</f>
        <v>0</v>
      </c>
      <c r="W2122">
        <f>IF(Table2[[#This Row],[voice_mail_plan]]="yes",1,0)</f>
        <v>0</v>
      </c>
      <c r="X2122" t="str">
        <f t="shared" si="66"/>
        <v>Low</v>
      </c>
      <c r="Y2122" t="str">
        <f>IF(Table2[[#This Row],[total_intl_charge]] &gt; AVERAGE($R$2:$R$4245),"High","Low")</f>
        <v>High</v>
      </c>
      <c r="Z2122" t="str">
        <f>IF(AND(G2122&gt;AVERAGE(train!$G$2:$G$4251),K2122&gt;AVERAGE(train!$K$2:$K$4251)),"High Day &amp; Eve",IF(AND(G2122&gt;AVERAGE(train!$G$2:$G$4251),K2122&lt;=AVERAGE(train!$K$2:$K$4251)),"High Day Only",IF(AND(G2122&lt;=AVERAGE(train!$G$2:$G$4251),K2122&gt;AVERAGE(train!$K$2:$K$4251)),"High Eve Only","Low Usage")))</f>
        <v>Low Usage</v>
      </c>
    </row>
    <row r="2123" spans="1:26">
      <c r="A2123" t="s">
        <v>68</v>
      </c>
      <c r="B2123">
        <v>148</v>
      </c>
      <c r="C2123" t="s">
        <v>21</v>
      </c>
      <c r="D2123" t="s">
        <v>22</v>
      </c>
      <c r="E2123" t="s">
        <v>23</v>
      </c>
      <c r="F2123">
        <v>21</v>
      </c>
      <c r="G2123">
        <v>262.89999999999998</v>
      </c>
      <c r="H2123">
        <v>135</v>
      </c>
      <c r="I2123">
        <v>44.69</v>
      </c>
      <c r="J2123">
        <v>149.5</v>
      </c>
      <c r="K2123">
        <v>96</v>
      </c>
      <c r="L2123">
        <v>12.71</v>
      </c>
      <c r="M2123">
        <v>140.5</v>
      </c>
      <c r="N2123">
        <v>109</v>
      </c>
      <c r="O2123">
        <v>6.32</v>
      </c>
      <c r="P2123">
        <v>8.1</v>
      </c>
      <c r="Q2123">
        <v>4</v>
      </c>
      <c r="R2123">
        <v>2.19</v>
      </c>
      <c r="S2123">
        <v>1</v>
      </c>
      <c r="T2123" t="s">
        <v>22</v>
      </c>
      <c r="U2123">
        <f t="shared" si="67"/>
        <v>0</v>
      </c>
      <c r="V2123">
        <f>IF(Table2[[#This Row],[international_plan]]="yes",1,0)</f>
        <v>0</v>
      </c>
      <c r="W2123">
        <f>IF(Table2[[#This Row],[voice_mail_plan]]="yes",1,0)</f>
        <v>1</v>
      </c>
      <c r="X2123" t="str">
        <f t="shared" si="66"/>
        <v>Very High</v>
      </c>
      <c r="Y2123" t="str">
        <f>IF(Table2[[#This Row],[total_intl_charge]] &gt; AVERAGE($R$2:$R$4245),"High","Low")</f>
        <v>Low</v>
      </c>
      <c r="Z2123" t="str">
        <f>IF(AND(G2123&gt;AVERAGE(train!$G$2:$G$4251),K2123&gt;AVERAGE(train!$K$2:$K$4251)),"High Day &amp; Eve",IF(AND(G2123&gt;AVERAGE(train!$G$2:$G$4251),K2123&lt;=AVERAGE(train!$K$2:$K$4251)),"High Day Only",IF(AND(G2123&lt;=AVERAGE(train!$G$2:$G$4251),K2123&gt;AVERAGE(train!$K$2:$K$4251)),"High Eve Only","Low Usage")))</f>
        <v>High Day Only</v>
      </c>
    </row>
    <row r="2124" spans="1:26">
      <c r="A2124" t="s">
        <v>35</v>
      </c>
      <c r="B2124">
        <v>143</v>
      </c>
      <c r="C2124" t="s">
        <v>25</v>
      </c>
      <c r="D2124" t="s">
        <v>22</v>
      </c>
      <c r="E2124" t="s">
        <v>23</v>
      </c>
      <c r="F2124">
        <v>22</v>
      </c>
      <c r="G2124">
        <v>141.80000000000001</v>
      </c>
      <c r="H2124">
        <v>116</v>
      </c>
      <c r="I2124">
        <v>24.11</v>
      </c>
      <c r="J2124">
        <v>167.3</v>
      </c>
      <c r="K2124">
        <v>99</v>
      </c>
      <c r="L2124">
        <v>14.22</v>
      </c>
      <c r="M2124">
        <v>178.1</v>
      </c>
      <c r="N2124">
        <v>130</v>
      </c>
      <c r="O2124">
        <v>8.01</v>
      </c>
      <c r="P2124">
        <v>7.8</v>
      </c>
      <c r="Q2124">
        <v>3</v>
      </c>
      <c r="R2124">
        <v>2.11</v>
      </c>
      <c r="S2124">
        <v>1</v>
      </c>
      <c r="T2124" t="s">
        <v>22</v>
      </c>
      <c r="U2124">
        <f t="shared" si="67"/>
        <v>0</v>
      </c>
      <c r="V2124">
        <f>IF(Table2[[#This Row],[international_plan]]="yes",1,0)</f>
        <v>0</v>
      </c>
      <c r="W2124">
        <f>IF(Table2[[#This Row],[voice_mail_plan]]="yes",1,0)</f>
        <v>1</v>
      </c>
      <c r="X2124" t="str">
        <f t="shared" si="66"/>
        <v>Very High</v>
      </c>
      <c r="Y2124" t="str">
        <f>IF(Table2[[#This Row],[total_intl_charge]] &gt; AVERAGE($R$2:$R$4245),"High","Low")</f>
        <v>Low</v>
      </c>
      <c r="Z2124" t="str">
        <f>IF(AND(G2124&gt;AVERAGE(train!$G$2:$G$4251),K2124&gt;AVERAGE(train!$K$2:$K$4251)),"High Day &amp; Eve",IF(AND(G2124&gt;AVERAGE(train!$G$2:$G$4251),K2124&lt;=AVERAGE(train!$K$2:$K$4251)),"High Day Only",IF(AND(G2124&lt;=AVERAGE(train!$G$2:$G$4251),K2124&gt;AVERAGE(train!$K$2:$K$4251)),"High Eve Only","Low Usage")))</f>
        <v>Low Usage</v>
      </c>
    </row>
    <row r="2125" spans="1:26">
      <c r="A2125" t="s">
        <v>60</v>
      </c>
      <c r="B2125">
        <v>79</v>
      </c>
      <c r="C2125" t="s">
        <v>25</v>
      </c>
      <c r="D2125" t="s">
        <v>22</v>
      </c>
      <c r="E2125" t="s">
        <v>23</v>
      </c>
      <c r="F2125">
        <v>32</v>
      </c>
      <c r="G2125">
        <v>50.6</v>
      </c>
      <c r="H2125">
        <v>62</v>
      </c>
      <c r="I2125">
        <v>8.6</v>
      </c>
      <c r="J2125">
        <v>201.4</v>
      </c>
      <c r="K2125">
        <v>87</v>
      </c>
      <c r="L2125">
        <v>17.12</v>
      </c>
      <c r="M2125">
        <v>146.80000000000001</v>
      </c>
      <c r="N2125">
        <v>121</v>
      </c>
      <c r="O2125">
        <v>6.61</v>
      </c>
      <c r="P2125">
        <v>4.2</v>
      </c>
      <c r="Q2125">
        <v>4</v>
      </c>
      <c r="R2125">
        <v>1.1299999999999999</v>
      </c>
      <c r="S2125">
        <v>2</v>
      </c>
      <c r="T2125" t="s">
        <v>22</v>
      </c>
      <c r="U2125">
        <f t="shared" si="67"/>
        <v>0</v>
      </c>
      <c r="V2125">
        <f>IF(Table2[[#This Row],[international_plan]]="yes",1,0)</f>
        <v>0</v>
      </c>
      <c r="W2125">
        <f>IF(Table2[[#This Row],[voice_mail_plan]]="yes",1,0)</f>
        <v>1</v>
      </c>
      <c r="X2125" t="str">
        <f t="shared" si="66"/>
        <v>Medium</v>
      </c>
      <c r="Y2125" t="str">
        <f>IF(Table2[[#This Row],[total_intl_charge]] &gt; AVERAGE($R$2:$R$4245),"High","Low")</f>
        <v>Low</v>
      </c>
      <c r="Z2125" t="str">
        <f>IF(AND(G2125&gt;AVERAGE(train!$G$2:$G$4251),K2125&gt;AVERAGE(train!$K$2:$K$4251)),"High Day &amp; Eve",IF(AND(G2125&gt;AVERAGE(train!$G$2:$G$4251),K2125&lt;=AVERAGE(train!$K$2:$K$4251)),"High Day Only",IF(AND(G2125&lt;=AVERAGE(train!$G$2:$G$4251),K2125&gt;AVERAGE(train!$K$2:$K$4251)),"High Eve Only","Low Usage")))</f>
        <v>Low Usage</v>
      </c>
    </row>
    <row r="2126" spans="1:26">
      <c r="A2126" t="s">
        <v>62</v>
      </c>
      <c r="B2126">
        <v>89</v>
      </c>
      <c r="C2126" t="s">
        <v>21</v>
      </c>
      <c r="D2126" t="s">
        <v>22</v>
      </c>
      <c r="E2126" t="s">
        <v>22</v>
      </c>
      <c r="F2126">
        <v>0</v>
      </c>
      <c r="G2126">
        <v>134.9</v>
      </c>
      <c r="H2126">
        <v>59</v>
      </c>
      <c r="I2126">
        <v>22.93</v>
      </c>
      <c r="J2126">
        <v>156</v>
      </c>
      <c r="K2126">
        <v>152</v>
      </c>
      <c r="L2126">
        <v>13.26</v>
      </c>
      <c r="M2126">
        <v>197.5</v>
      </c>
      <c r="N2126">
        <v>112</v>
      </c>
      <c r="O2126">
        <v>8.89</v>
      </c>
      <c r="P2126">
        <v>10.199999999999999</v>
      </c>
      <c r="Q2126">
        <v>5</v>
      </c>
      <c r="R2126">
        <v>2.75</v>
      </c>
      <c r="S2126">
        <v>1</v>
      </c>
      <c r="T2126" t="s">
        <v>22</v>
      </c>
      <c r="U2126">
        <f t="shared" si="67"/>
        <v>0</v>
      </c>
      <c r="V2126">
        <f>IF(Table2[[#This Row],[international_plan]]="yes",1,0)</f>
        <v>0</v>
      </c>
      <c r="W2126">
        <f>IF(Table2[[#This Row],[voice_mail_plan]]="yes",1,0)</f>
        <v>0</v>
      </c>
      <c r="X2126" t="str">
        <f t="shared" si="66"/>
        <v>Medium</v>
      </c>
      <c r="Y2126" t="str">
        <f>IF(Table2[[#This Row],[total_intl_charge]] &gt; AVERAGE($R$2:$R$4245),"High","Low")</f>
        <v>Low</v>
      </c>
      <c r="Z2126" t="str">
        <f>IF(AND(G2126&gt;AVERAGE(train!$G$2:$G$4251),K2126&gt;AVERAGE(train!$K$2:$K$4251)),"High Day &amp; Eve",IF(AND(G2126&gt;AVERAGE(train!$G$2:$G$4251),K2126&lt;=AVERAGE(train!$K$2:$K$4251)),"High Day Only",IF(AND(G2126&lt;=AVERAGE(train!$G$2:$G$4251),K2126&gt;AVERAGE(train!$K$2:$K$4251)),"High Eve Only","Low Usage")))</f>
        <v>High Eve Only</v>
      </c>
    </row>
    <row r="2127" spans="1:26">
      <c r="A2127" t="s">
        <v>56</v>
      </c>
      <c r="B2127">
        <v>120</v>
      </c>
      <c r="C2127" t="s">
        <v>21</v>
      </c>
      <c r="D2127" t="s">
        <v>22</v>
      </c>
      <c r="E2127" t="s">
        <v>22</v>
      </c>
      <c r="F2127">
        <v>0</v>
      </c>
      <c r="G2127">
        <v>252.1</v>
      </c>
      <c r="H2127">
        <v>110</v>
      </c>
      <c r="I2127">
        <v>42.86</v>
      </c>
      <c r="J2127">
        <v>226.1</v>
      </c>
      <c r="K2127">
        <v>103</v>
      </c>
      <c r="L2127">
        <v>19.22</v>
      </c>
      <c r="M2127">
        <v>155.6</v>
      </c>
      <c r="N2127">
        <v>83</v>
      </c>
      <c r="O2127">
        <v>7</v>
      </c>
      <c r="P2127">
        <v>13.8</v>
      </c>
      <c r="Q2127">
        <v>3</v>
      </c>
      <c r="R2127">
        <v>3.73</v>
      </c>
      <c r="S2127">
        <v>1</v>
      </c>
      <c r="T2127" t="s">
        <v>22</v>
      </c>
      <c r="U2127">
        <f t="shared" si="67"/>
        <v>0</v>
      </c>
      <c r="V2127">
        <f>IF(Table2[[#This Row],[international_plan]]="yes",1,0)</f>
        <v>0</v>
      </c>
      <c r="W2127">
        <f>IF(Table2[[#This Row],[voice_mail_plan]]="yes",1,0)</f>
        <v>0</v>
      </c>
      <c r="X2127" t="str">
        <f t="shared" si="66"/>
        <v>High</v>
      </c>
      <c r="Y2127" t="str">
        <f>IF(Table2[[#This Row],[total_intl_charge]] &gt; AVERAGE($R$2:$R$4245),"High","Low")</f>
        <v>High</v>
      </c>
      <c r="Z2127" t="str">
        <f>IF(AND(G2127&gt;AVERAGE(train!$G$2:$G$4251),K2127&gt;AVERAGE(train!$K$2:$K$4251)),"High Day &amp; Eve",IF(AND(G2127&gt;AVERAGE(train!$G$2:$G$4251),K2127&lt;=AVERAGE(train!$K$2:$K$4251)),"High Day Only",IF(AND(G2127&lt;=AVERAGE(train!$G$2:$G$4251),K2127&gt;AVERAGE(train!$K$2:$K$4251)),"High Eve Only","Low Usage")))</f>
        <v>High Day &amp; Eve</v>
      </c>
    </row>
    <row r="2128" spans="1:26">
      <c r="A2128" t="s">
        <v>55</v>
      </c>
      <c r="B2128">
        <v>121</v>
      </c>
      <c r="C2128" t="s">
        <v>21</v>
      </c>
      <c r="D2128" t="s">
        <v>22</v>
      </c>
      <c r="E2128" t="s">
        <v>23</v>
      </c>
      <c r="F2128">
        <v>41</v>
      </c>
      <c r="G2128">
        <v>215.5</v>
      </c>
      <c r="H2128">
        <v>95</v>
      </c>
      <c r="I2128">
        <v>36.64</v>
      </c>
      <c r="J2128">
        <v>241.8</v>
      </c>
      <c r="K2128">
        <v>92</v>
      </c>
      <c r="L2128">
        <v>20.55</v>
      </c>
      <c r="M2128">
        <v>147</v>
      </c>
      <c r="N2128">
        <v>108</v>
      </c>
      <c r="O2128">
        <v>6.61</v>
      </c>
      <c r="P2128">
        <v>9.6</v>
      </c>
      <c r="Q2128">
        <v>3</v>
      </c>
      <c r="R2128">
        <v>2.59</v>
      </c>
      <c r="S2128">
        <v>1</v>
      </c>
      <c r="T2128" t="s">
        <v>22</v>
      </c>
      <c r="U2128">
        <f t="shared" si="67"/>
        <v>0</v>
      </c>
      <c r="V2128">
        <f>IF(Table2[[#This Row],[international_plan]]="yes",1,0)</f>
        <v>0</v>
      </c>
      <c r="W2128">
        <f>IF(Table2[[#This Row],[voice_mail_plan]]="yes",1,0)</f>
        <v>1</v>
      </c>
      <c r="X2128" t="str">
        <f t="shared" si="66"/>
        <v>High</v>
      </c>
      <c r="Y2128" t="str">
        <f>IF(Table2[[#This Row],[total_intl_charge]] &gt; AVERAGE($R$2:$R$4245),"High","Low")</f>
        <v>Low</v>
      </c>
      <c r="Z2128" t="str">
        <f>IF(AND(G2128&gt;AVERAGE(train!$G$2:$G$4251),K2128&gt;AVERAGE(train!$K$2:$K$4251)),"High Day &amp; Eve",IF(AND(G2128&gt;AVERAGE(train!$G$2:$G$4251),K2128&lt;=AVERAGE(train!$K$2:$K$4251)),"High Day Only",IF(AND(G2128&lt;=AVERAGE(train!$G$2:$G$4251),K2128&gt;AVERAGE(train!$K$2:$K$4251)),"High Eve Only","Low Usage")))</f>
        <v>High Day Only</v>
      </c>
    </row>
    <row r="2129" spans="1:26">
      <c r="A2129" t="s">
        <v>72</v>
      </c>
      <c r="B2129">
        <v>101</v>
      </c>
      <c r="C2129" t="s">
        <v>21</v>
      </c>
      <c r="D2129" t="s">
        <v>22</v>
      </c>
      <c r="E2129" t="s">
        <v>22</v>
      </c>
      <c r="F2129">
        <v>0</v>
      </c>
      <c r="G2129">
        <v>124.8</v>
      </c>
      <c r="H2129">
        <v>66</v>
      </c>
      <c r="I2129">
        <v>21.22</v>
      </c>
      <c r="J2129">
        <v>257.2</v>
      </c>
      <c r="K2129">
        <v>85</v>
      </c>
      <c r="L2129">
        <v>21.86</v>
      </c>
      <c r="M2129">
        <v>193.2</v>
      </c>
      <c r="N2129">
        <v>115</v>
      </c>
      <c r="O2129">
        <v>8.69</v>
      </c>
      <c r="P2129">
        <v>13.4</v>
      </c>
      <c r="Q2129">
        <v>4</v>
      </c>
      <c r="R2129">
        <v>3.62</v>
      </c>
      <c r="S2129">
        <v>0</v>
      </c>
      <c r="T2129" t="s">
        <v>22</v>
      </c>
      <c r="U2129">
        <f t="shared" si="67"/>
        <v>0</v>
      </c>
      <c r="V2129">
        <f>IF(Table2[[#This Row],[international_plan]]="yes",1,0)</f>
        <v>0</v>
      </c>
      <c r="W2129">
        <f>IF(Table2[[#This Row],[voice_mail_plan]]="yes",1,0)</f>
        <v>0</v>
      </c>
      <c r="X2129" t="str">
        <f t="shared" si="66"/>
        <v>High</v>
      </c>
      <c r="Y2129" t="str">
        <f>IF(Table2[[#This Row],[total_intl_charge]] &gt; AVERAGE($R$2:$R$4245),"High","Low")</f>
        <v>High</v>
      </c>
      <c r="Z2129" t="str">
        <f>IF(AND(G2129&gt;AVERAGE(train!$G$2:$G$4251),K2129&gt;AVERAGE(train!$K$2:$K$4251)),"High Day &amp; Eve",IF(AND(G2129&gt;AVERAGE(train!$G$2:$G$4251),K2129&lt;=AVERAGE(train!$K$2:$K$4251)),"High Day Only",IF(AND(G2129&lt;=AVERAGE(train!$G$2:$G$4251),K2129&gt;AVERAGE(train!$K$2:$K$4251)),"High Eve Only","Low Usage")))</f>
        <v>Low Usage</v>
      </c>
    </row>
    <row r="2130" spans="1:26">
      <c r="A2130" t="s">
        <v>32</v>
      </c>
      <c r="B2130">
        <v>168</v>
      </c>
      <c r="C2130" t="s">
        <v>21</v>
      </c>
      <c r="D2130" t="s">
        <v>22</v>
      </c>
      <c r="E2130" t="s">
        <v>22</v>
      </c>
      <c r="F2130">
        <v>0</v>
      </c>
      <c r="G2130">
        <v>183.2</v>
      </c>
      <c r="H2130">
        <v>131</v>
      </c>
      <c r="I2130">
        <v>31.14</v>
      </c>
      <c r="J2130">
        <v>179.2</v>
      </c>
      <c r="K2130">
        <v>73</v>
      </c>
      <c r="L2130">
        <v>15.23</v>
      </c>
      <c r="M2130">
        <v>292.8</v>
      </c>
      <c r="N2130">
        <v>100</v>
      </c>
      <c r="O2130">
        <v>13.18</v>
      </c>
      <c r="P2130">
        <v>9.9</v>
      </c>
      <c r="Q2130">
        <v>5</v>
      </c>
      <c r="R2130">
        <v>2.67</v>
      </c>
      <c r="S2130">
        <v>2</v>
      </c>
      <c r="T2130" t="s">
        <v>22</v>
      </c>
      <c r="U2130">
        <f t="shared" si="67"/>
        <v>0</v>
      </c>
      <c r="V2130">
        <f>IF(Table2[[#This Row],[international_plan]]="yes",1,0)</f>
        <v>0</v>
      </c>
      <c r="W2130">
        <f>IF(Table2[[#This Row],[voice_mail_plan]]="yes",1,0)</f>
        <v>0</v>
      </c>
      <c r="X2130" t="str">
        <f t="shared" si="66"/>
        <v>Very High</v>
      </c>
      <c r="Y2130" t="str">
        <f>IF(Table2[[#This Row],[total_intl_charge]] &gt; AVERAGE($R$2:$R$4245),"High","Low")</f>
        <v>Low</v>
      </c>
      <c r="Z2130" t="str">
        <f>IF(AND(G2130&gt;AVERAGE(train!$G$2:$G$4251),K2130&gt;AVERAGE(train!$K$2:$K$4251)),"High Day &amp; Eve",IF(AND(G2130&gt;AVERAGE(train!$G$2:$G$4251),K2130&lt;=AVERAGE(train!$K$2:$K$4251)),"High Day Only",IF(AND(G2130&lt;=AVERAGE(train!$G$2:$G$4251),K2130&gt;AVERAGE(train!$K$2:$K$4251)),"High Eve Only","Low Usage")))</f>
        <v>High Day Only</v>
      </c>
    </row>
    <row r="2131" spans="1:26">
      <c r="A2131" t="s">
        <v>64</v>
      </c>
      <c r="B2131">
        <v>138</v>
      </c>
      <c r="C2131" t="s">
        <v>21</v>
      </c>
      <c r="D2131" t="s">
        <v>22</v>
      </c>
      <c r="E2131" t="s">
        <v>22</v>
      </c>
      <c r="F2131">
        <v>0</v>
      </c>
      <c r="G2131">
        <v>230.1</v>
      </c>
      <c r="H2131">
        <v>107</v>
      </c>
      <c r="I2131">
        <v>39.119999999999997</v>
      </c>
      <c r="J2131">
        <v>212</v>
      </c>
      <c r="K2131">
        <v>120</v>
      </c>
      <c r="L2131">
        <v>18.02</v>
      </c>
      <c r="M2131">
        <v>174.9</v>
      </c>
      <c r="N2131">
        <v>119</v>
      </c>
      <c r="O2131">
        <v>7.87</v>
      </c>
      <c r="P2131">
        <v>13.2</v>
      </c>
      <c r="Q2131">
        <v>4</v>
      </c>
      <c r="R2131">
        <v>3.56</v>
      </c>
      <c r="S2131">
        <v>1</v>
      </c>
      <c r="T2131" t="s">
        <v>22</v>
      </c>
      <c r="U2131">
        <f t="shared" si="67"/>
        <v>0</v>
      </c>
      <c r="V2131">
        <f>IF(Table2[[#This Row],[international_plan]]="yes",1,0)</f>
        <v>0</v>
      </c>
      <c r="W2131">
        <f>IF(Table2[[#This Row],[voice_mail_plan]]="yes",1,0)</f>
        <v>0</v>
      </c>
      <c r="X2131" t="str">
        <f t="shared" si="66"/>
        <v>Very High</v>
      </c>
      <c r="Y2131" t="str">
        <f>IF(Table2[[#This Row],[total_intl_charge]] &gt; AVERAGE($R$2:$R$4245),"High","Low")</f>
        <v>High</v>
      </c>
      <c r="Z2131" t="str">
        <f>IF(AND(G2131&gt;AVERAGE(train!$G$2:$G$4251),K2131&gt;AVERAGE(train!$K$2:$K$4251)),"High Day &amp; Eve",IF(AND(G2131&gt;AVERAGE(train!$G$2:$G$4251),K2131&lt;=AVERAGE(train!$K$2:$K$4251)),"High Day Only",IF(AND(G2131&lt;=AVERAGE(train!$G$2:$G$4251),K2131&gt;AVERAGE(train!$K$2:$K$4251)),"High Eve Only","Low Usage")))</f>
        <v>High Day &amp; Eve</v>
      </c>
    </row>
    <row r="2132" spans="1:26">
      <c r="A2132" t="s">
        <v>64</v>
      </c>
      <c r="B2132">
        <v>43</v>
      </c>
      <c r="C2132" t="s">
        <v>25</v>
      </c>
      <c r="D2132" t="s">
        <v>22</v>
      </c>
      <c r="E2132" t="s">
        <v>22</v>
      </c>
      <c r="F2132">
        <v>0</v>
      </c>
      <c r="G2132">
        <v>135.80000000000001</v>
      </c>
      <c r="H2132">
        <v>125</v>
      </c>
      <c r="I2132">
        <v>23.09</v>
      </c>
      <c r="J2132">
        <v>163.19999999999999</v>
      </c>
      <c r="K2132">
        <v>88</v>
      </c>
      <c r="L2132">
        <v>13.87</v>
      </c>
      <c r="M2132">
        <v>229.8</v>
      </c>
      <c r="N2132">
        <v>106</v>
      </c>
      <c r="O2132">
        <v>10.34</v>
      </c>
      <c r="P2132">
        <v>12.6</v>
      </c>
      <c r="Q2132">
        <v>3</v>
      </c>
      <c r="R2132">
        <v>3.4</v>
      </c>
      <c r="S2132">
        <v>0</v>
      </c>
      <c r="T2132" t="s">
        <v>22</v>
      </c>
      <c r="U2132">
        <f t="shared" si="67"/>
        <v>0</v>
      </c>
      <c r="V2132">
        <f>IF(Table2[[#This Row],[international_plan]]="yes",1,0)</f>
        <v>0</v>
      </c>
      <c r="W2132">
        <f>IF(Table2[[#This Row],[voice_mail_plan]]="yes",1,0)</f>
        <v>0</v>
      </c>
      <c r="X2132" t="str">
        <f t="shared" si="66"/>
        <v>Low</v>
      </c>
      <c r="Y2132" t="str">
        <f>IF(Table2[[#This Row],[total_intl_charge]] &gt; AVERAGE($R$2:$R$4245),"High","Low")</f>
        <v>High</v>
      </c>
      <c r="Z2132" t="str">
        <f>IF(AND(G2132&gt;AVERAGE(train!$G$2:$G$4251),K2132&gt;AVERAGE(train!$K$2:$K$4251)),"High Day &amp; Eve",IF(AND(G2132&gt;AVERAGE(train!$G$2:$G$4251),K2132&lt;=AVERAGE(train!$K$2:$K$4251)),"High Day Only",IF(AND(G2132&lt;=AVERAGE(train!$G$2:$G$4251),K2132&gt;AVERAGE(train!$K$2:$K$4251)),"High Eve Only","Low Usage")))</f>
        <v>Low Usage</v>
      </c>
    </row>
    <row r="2133" spans="1:26">
      <c r="A2133" t="s">
        <v>55</v>
      </c>
      <c r="B2133">
        <v>117</v>
      </c>
      <c r="C2133" t="s">
        <v>28</v>
      </c>
      <c r="D2133" t="s">
        <v>22</v>
      </c>
      <c r="E2133" t="s">
        <v>23</v>
      </c>
      <c r="F2133">
        <v>20</v>
      </c>
      <c r="G2133">
        <v>205.7</v>
      </c>
      <c r="H2133">
        <v>98</v>
      </c>
      <c r="I2133">
        <v>34.97</v>
      </c>
      <c r="J2133">
        <v>136.1</v>
      </c>
      <c r="K2133">
        <v>107</v>
      </c>
      <c r="L2133">
        <v>11.57</v>
      </c>
      <c r="M2133">
        <v>159.4</v>
      </c>
      <c r="N2133">
        <v>147</v>
      </c>
      <c r="O2133">
        <v>7.17</v>
      </c>
      <c r="P2133">
        <v>8.6999999999999993</v>
      </c>
      <c r="Q2133">
        <v>3</v>
      </c>
      <c r="R2133">
        <v>2.35</v>
      </c>
      <c r="S2133">
        <v>2</v>
      </c>
      <c r="T2133" t="s">
        <v>22</v>
      </c>
      <c r="U2133">
        <f t="shared" si="67"/>
        <v>0</v>
      </c>
      <c r="V2133">
        <f>IF(Table2[[#This Row],[international_plan]]="yes",1,0)</f>
        <v>0</v>
      </c>
      <c r="W2133">
        <f>IF(Table2[[#This Row],[voice_mail_plan]]="yes",1,0)</f>
        <v>1</v>
      </c>
      <c r="X2133" t="str">
        <f t="shared" si="66"/>
        <v>High</v>
      </c>
      <c r="Y2133" t="str">
        <f>IF(Table2[[#This Row],[total_intl_charge]] &gt; AVERAGE($R$2:$R$4245),"High","Low")</f>
        <v>Low</v>
      </c>
      <c r="Z2133" t="str">
        <f>IF(AND(G2133&gt;AVERAGE(train!$G$2:$G$4251),K2133&gt;AVERAGE(train!$K$2:$K$4251)),"High Day &amp; Eve",IF(AND(G2133&gt;AVERAGE(train!$G$2:$G$4251),K2133&lt;=AVERAGE(train!$K$2:$K$4251)),"High Day Only",IF(AND(G2133&lt;=AVERAGE(train!$G$2:$G$4251),K2133&gt;AVERAGE(train!$K$2:$K$4251)),"High Eve Only","Low Usage")))</f>
        <v>High Day &amp; Eve</v>
      </c>
    </row>
    <row r="2134" spans="1:26">
      <c r="A2134" t="s">
        <v>65</v>
      </c>
      <c r="B2134">
        <v>108</v>
      </c>
      <c r="C2134" t="s">
        <v>25</v>
      </c>
      <c r="D2134" t="s">
        <v>22</v>
      </c>
      <c r="E2134" t="s">
        <v>22</v>
      </c>
      <c r="F2134">
        <v>0</v>
      </c>
      <c r="G2134">
        <v>73.8</v>
      </c>
      <c r="H2134">
        <v>105</v>
      </c>
      <c r="I2134">
        <v>12.55</v>
      </c>
      <c r="J2134">
        <v>143.4</v>
      </c>
      <c r="K2134">
        <v>114</v>
      </c>
      <c r="L2134">
        <v>12.19</v>
      </c>
      <c r="M2134">
        <v>170.2</v>
      </c>
      <c r="N2134">
        <v>98</v>
      </c>
      <c r="O2134">
        <v>7.66</v>
      </c>
      <c r="P2134">
        <v>10.9</v>
      </c>
      <c r="Q2134">
        <v>3</v>
      </c>
      <c r="R2134">
        <v>2.94</v>
      </c>
      <c r="S2134">
        <v>2</v>
      </c>
      <c r="T2134" t="s">
        <v>22</v>
      </c>
      <c r="U2134">
        <f t="shared" si="67"/>
        <v>0</v>
      </c>
      <c r="V2134">
        <f>IF(Table2[[#This Row],[international_plan]]="yes",1,0)</f>
        <v>0</v>
      </c>
      <c r="W2134">
        <f>IF(Table2[[#This Row],[voice_mail_plan]]="yes",1,0)</f>
        <v>0</v>
      </c>
      <c r="X2134" t="str">
        <f t="shared" si="66"/>
        <v>High</v>
      </c>
      <c r="Y2134" t="str">
        <f>IF(Table2[[#This Row],[total_intl_charge]] &gt; AVERAGE($R$2:$R$4245),"High","Low")</f>
        <v>High</v>
      </c>
      <c r="Z2134" t="str">
        <f>IF(AND(G2134&gt;AVERAGE(train!$G$2:$G$4251),K2134&gt;AVERAGE(train!$K$2:$K$4251)),"High Day &amp; Eve",IF(AND(G2134&gt;AVERAGE(train!$G$2:$G$4251),K2134&lt;=AVERAGE(train!$K$2:$K$4251)),"High Day Only",IF(AND(G2134&lt;=AVERAGE(train!$G$2:$G$4251),K2134&gt;AVERAGE(train!$K$2:$K$4251)),"High Eve Only","Low Usage")))</f>
        <v>High Eve Only</v>
      </c>
    </row>
    <row r="2135" spans="1:26">
      <c r="A2135" t="s">
        <v>38</v>
      </c>
      <c r="B2135">
        <v>118</v>
      </c>
      <c r="C2135" t="s">
        <v>25</v>
      </c>
      <c r="D2135" t="s">
        <v>22</v>
      </c>
      <c r="E2135" t="s">
        <v>22</v>
      </c>
      <c r="F2135">
        <v>0</v>
      </c>
      <c r="G2135">
        <v>189.3</v>
      </c>
      <c r="H2135">
        <v>119</v>
      </c>
      <c r="I2135">
        <v>32.18</v>
      </c>
      <c r="J2135">
        <v>233.5</v>
      </c>
      <c r="K2135">
        <v>112</v>
      </c>
      <c r="L2135">
        <v>19.850000000000001</v>
      </c>
      <c r="M2135">
        <v>270.89999999999998</v>
      </c>
      <c r="N2135">
        <v>104</v>
      </c>
      <c r="O2135">
        <v>12.19</v>
      </c>
      <c r="P2135">
        <v>10</v>
      </c>
      <c r="Q2135">
        <v>1</v>
      </c>
      <c r="R2135">
        <v>2.7</v>
      </c>
      <c r="S2135">
        <v>2</v>
      </c>
      <c r="T2135" t="s">
        <v>22</v>
      </c>
      <c r="U2135">
        <f t="shared" si="67"/>
        <v>0</v>
      </c>
      <c r="V2135">
        <f>IF(Table2[[#This Row],[international_plan]]="yes",1,0)</f>
        <v>0</v>
      </c>
      <c r="W2135">
        <f>IF(Table2[[#This Row],[voice_mail_plan]]="yes",1,0)</f>
        <v>0</v>
      </c>
      <c r="X2135" t="str">
        <f t="shared" si="66"/>
        <v>High</v>
      </c>
      <c r="Y2135" t="str">
        <f>IF(Table2[[#This Row],[total_intl_charge]] &gt; AVERAGE($R$2:$R$4245),"High","Low")</f>
        <v>Low</v>
      </c>
      <c r="Z2135" t="str">
        <f>IF(AND(G2135&gt;AVERAGE(train!$G$2:$G$4251),K2135&gt;AVERAGE(train!$K$2:$K$4251)),"High Day &amp; Eve",IF(AND(G2135&gt;AVERAGE(train!$G$2:$G$4251),K2135&lt;=AVERAGE(train!$K$2:$K$4251)),"High Day Only",IF(AND(G2135&lt;=AVERAGE(train!$G$2:$G$4251),K2135&gt;AVERAGE(train!$K$2:$K$4251)),"High Eve Only","Low Usage")))</f>
        <v>High Day &amp; Eve</v>
      </c>
    </row>
    <row r="2136" spans="1:26">
      <c r="A2136" t="s">
        <v>20</v>
      </c>
      <c r="B2136">
        <v>169</v>
      </c>
      <c r="C2136" t="s">
        <v>25</v>
      </c>
      <c r="D2136" t="s">
        <v>22</v>
      </c>
      <c r="E2136" t="s">
        <v>22</v>
      </c>
      <c r="F2136">
        <v>0</v>
      </c>
      <c r="G2136">
        <v>147.19999999999999</v>
      </c>
      <c r="H2136">
        <v>115</v>
      </c>
      <c r="I2136">
        <v>25.02</v>
      </c>
      <c r="J2136">
        <v>161.9</v>
      </c>
      <c r="K2136">
        <v>123</v>
      </c>
      <c r="L2136">
        <v>13.76</v>
      </c>
      <c r="M2136">
        <v>142.1</v>
      </c>
      <c r="N2136">
        <v>103</v>
      </c>
      <c r="O2136">
        <v>6.39</v>
      </c>
      <c r="P2136">
        <v>7.2</v>
      </c>
      <c r="Q2136">
        <v>6</v>
      </c>
      <c r="R2136">
        <v>1.94</v>
      </c>
      <c r="S2136">
        <v>3</v>
      </c>
      <c r="T2136" t="s">
        <v>22</v>
      </c>
      <c r="U2136">
        <f t="shared" si="67"/>
        <v>0</v>
      </c>
      <c r="V2136">
        <f>IF(Table2[[#This Row],[international_plan]]="yes",1,0)</f>
        <v>0</v>
      </c>
      <c r="W2136">
        <f>IF(Table2[[#This Row],[voice_mail_plan]]="yes",1,0)</f>
        <v>0</v>
      </c>
      <c r="X2136" t="str">
        <f t="shared" si="66"/>
        <v>Very High</v>
      </c>
      <c r="Y2136" t="str">
        <f>IF(Table2[[#This Row],[total_intl_charge]] &gt; AVERAGE($R$2:$R$4245),"High","Low")</f>
        <v>Low</v>
      </c>
      <c r="Z2136" t="str">
        <f>IF(AND(G2136&gt;AVERAGE(train!$G$2:$G$4251),K2136&gt;AVERAGE(train!$K$2:$K$4251)),"High Day &amp; Eve",IF(AND(G2136&gt;AVERAGE(train!$G$2:$G$4251),K2136&lt;=AVERAGE(train!$K$2:$K$4251)),"High Day Only",IF(AND(G2136&lt;=AVERAGE(train!$G$2:$G$4251),K2136&gt;AVERAGE(train!$K$2:$K$4251)),"High Eve Only","Low Usage")))</f>
        <v>High Eve Only</v>
      </c>
    </row>
    <row r="2137" spans="1:26">
      <c r="A2137" t="s">
        <v>42</v>
      </c>
      <c r="B2137">
        <v>62</v>
      </c>
      <c r="C2137" t="s">
        <v>25</v>
      </c>
      <c r="D2137" t="s">
        <v>22</v>
      </c>
      <c r="E2137" t="s">
        <v>23</v>
      </c>
      <c r="F2137">
        <v>42</v>
      </c>
      <c r="G2137">
        <v>137.30000000000001</v>
      </c>
      <c r="H2137">
        <v>95</v>
      </c>
      <c r="I2137">
        <v>23.34</v>
      </c>
      <c r="J2137">
        <v>184.2</v>
      </c>
      <c r="K2137">
        <v>94</v>
      </c>
      <c r="L2137">
        <v>15.66</v>
      </c>
      <c r="M2137">
        <v>231.4</v>
      </c>
      <c r="N2137">
        <v>70</v>
      </c>
      <c r="O2137">
        <v>10.41</v>
      </c>
      <c r="P2137">
        <v>10.199999999999999</v>
      </c>
      <c r="Q2137">
        <v>3</v>
      </c>
      <c r="R2137">
        <v>2.75</v>
      </c>
      <c r="S2137">
        <v>0</v>
      </c>
      <c r="T2137" t="s">
        <v>22</v>
      </c>
      <c r="U2137">
        <f t="shared" si="67"/>
        <v>0</v>
      </c>
      <c r="V2137">
        <f>IF(Table2[[#This Row],[international_plan]]="yes",1,0)</f>
        <v>0</v>
      </c>
      <c r="W2137">
        <f>IF(Table2[[#This Row],[voice_mail_plan]]="yes",1,0)</f>
        <v>1</v>
      </c>
      <c r="X2137" t="str">
        <f t="shared" si="66"/>
        <v>Low</v>
      </c>
      <c r="Y2137" t="str">
        <f>IF(Table2[[#This Row],[total_intl_charge]] &gt; AVERAGE($R$2:$R$4245),"High","Low")</f>
        <v>Low</v>
      </c>
      <c r="Z2137" t="str">
        <f>IF(AND(G2137&gt;AVERAGE(train!$G$2:$G$4251),K2137&gt;AVERAGE(train!$K$2:$K$4251)),"High Day &amp; Eve",IF(AND(G2137&gt;AVERAGE(train!$G$2:$G$4251),K2137&lt;=AVERAGE(train!$K$2:$K$4251)),"High Day Only",IF(AND(G2137&lt;=AVERAGE(train!$G$2:$G$4251),K2137&gt;AVERAGE(train!$K$2:$K$4251)),"High Eve Only","Low Usage")))</f>
        <v>Low Usage</v>
      </c>
    </row>
    <row r="2138" spans="1:26">
      <c r="A2138" t="s">
        <v>36</v>
      </c>
      <c r="B2138">
        <v>86</v>
      </c>
      <c r="C2138" t="s">
        <v>28</v>
      </c>
      <c r="D2138" t="s">
        <v>22</v>
      </c>
      <c r="E2138" t="s">
        <v>22</v>
      </c>
      <c r="F2138">
        <v>0</v>
      </c>
      <c r="G2138">
        <v>70.7</v>
      </c>
      <c r="H2138">
        <v>125</v>
      </c>
      <c r="I2138">
        <v>12.02</v>
      </c>
      <c r="J2138">
        <v>211</v>
      </c>
      <c r="K2138">
        <v>113</v>
      </c>
      <c r="L2138">
        <v>17.940000000000001</v>
      </c>
      <c r="M2138">
        <v>174.6</v>
      </c>
      <c r="N2138">
        <v>107</v>
      </c>
      <c r="O2138">
        <v>7.86</v>
      </c>
      <c r="P2138">
        <v>0</v>
      </c>
      <c r="Q2138">
        <v>0</v>
      </c>
      <c r="R2138">
        <v>0</v>
      </c>
      <c r="S2138">
        <v>2</v>
      </c>
      <c r="T2138" t="s">
        <v>22</v>
      </c>
      <c r="U2138">
        <f t="shared" si="67"/>
        <v>0</v>
      </c>
      <c r="V2138">
        <f>IF(Table2[[#This Row],[international_plan]]="yes",1,0)</f>
        <v>0</v>
      </c>
      <c r="W2138">
        <f>IF(Table2[[#This Row],[voice_mail_plan]]="yes",1,0)</f>
        <v>0</v>
      </c>
      <c r="X2138" t="str">
        <f t="shared" si="66"/>
        <v>Medium</v>
      </c>
      <c r="Y2138" t="str">
        <f>IF(Table2[[#This Row],[total_intl_charge]] &gt; AVERAGE($R$2:$R$4245),"High","Low")</f>
        <v>Low</v>
      </c>
      <c r="Z2138" t="str">
        <f>IF(AND(G2138&gt;AVERAGE(train!$G$2:$G$4251),K2138&gt;AVERAGE(train!$K$2:$K$4251)),"High Day &amp; Eve",IF(AND(G2138&gt;AVERAGE(train!$G$2:$G$4251),K2138&lt;=AVERAGE(train!$K$2:$K$4251)),"High Day Only",IF(AND(G2138&lt;=AVERAGE(train!$G$2:$G$4251),K2138&gt;AVERAGE(train!$K$2:$K$4251)),"High Eve Only","Low Usage")))</f>
        <v>High Eve Only</v>
      </c>
    </row>
    <row r="2139" spans="1:26">
      <c r="A2139" t="s">
        <v>38</v>
      </c>
      <c r="B2139">
        <v>44</v>
      </c>
      <c r="C2139" t="s">
        <v>25</v>
      </c>
      <c r="D2139" t="s">
        <v>22</v>
      </c>
      <c r="E2139" t="s">
        <v>22</v>
      </c>
      <c r="F2139">
        <v>0</v>
      </c>
      <c r="G2139">
        <v>204.6</v>
      </c>
      <c r="H2139">
        <v>117</v>
      </c>
      <c r="I2139">
        <v>34.78</v>
      </c>
      <c r="J2139">
        <v>205.2</v>
      </c>
      <c r="K2139">
        <v>94</v>
      </c>
      <c r="L2139">
        <v>17.440000000000001</v>
      </c>
      <c r="M2139">
        <v>164.6</v>
      </c>
      <c r="N2139">
        <v>84</v>
      </c>
      <c r="O2139">
        <v>7.41</v>
      </c>
      <c r="P2139">
        <v>10.7</v>
      </c>
      <c r="Q2139">
        <v>5</v>
      </c>
      <c r="R2139">
        <v>2.89</v>
      </c>
      <c r="S2139">
        <v>0</v>
      </c>
      <c r="T2139" t="s">
        <v>22</v>
      </c>
      <c r="U2139">
        <f t="shared" si="67"/>
        <v>0</v>
      </c>
      <c r="V2139">
        <f>IF(Table2[[#This Row],[international_plan]]="yes",1,0)</f>
        <v>0</v>
      </c>
      <c r="W2139">
        <f>IF(Table2[[#This Row],[voice_mail_plan]]="yes",1,0)</f>
        <v>0</v>
      </c>
      <c r="X2139" t="str">
        <f t="shared" si="66"/>
        <v>Low</v>
      </c>
      <c r="Y2139" t="str">
        <f>IF(Table2[[#This Row],[total_intl_charge]] &gt; AVERAGE($R$2:$R$4245),"High","Low")</f>
        <v>High</v>
      </c>
      <c r="Z2139" t="str">
        <f>IF(AND(G2139&gt;AVERAGE(train!$G$2:$G$4251),K2139&gt;AVERAGE(train!$K$2:$K$4251)),"High Day &amp; Eve",IF(AND(G2139&gt;AVERAGE(train!$G$2:$G$4251),K2139&lt;=AVERAGE(train!$K$2:$K$4251)),"High Day Only",IF(AND(G2139&lt;=AVERAGE(train!$G$2:$G$4251),K2139&gt;AVERAGE(train!$K$2:$K$4251)),"High Eve Only","Low Usage")))</f>
        <v>High Day Only</v>
      </c>
    </row>
    <row r="2140" spans="1:26">
      <c r="A2140" t="s">
        <v>49</v>
      </c>
      <c r="B2140">
        <v>111</v>
      </c>
      <c r="C2140" t="s">
        <v>28</v>
      </c>
      <c r="D2140" t="s">
        <v>22</v>
      </c>
      <c r="E2140" t="s">
        <v>22</v>
      </c>
      <c r="F2140">
        <v>0</v>
      </c>
      <c r="G2140">
        <v>123.1</v>
      </c>
      <c r="H2140">
        <v>88</v>
      </c>
      <c r="I2140">
        <v>20.93</v>
      </c>
      <c r="J2140">
        <v>213.9</v>
      </c>
      <c r="K2140">
        <v>84</v>
      </c>
      <c r="L2140">
        <v>18.18</v>
      </c>
      <c r="M2140">
        <v>184.9</v>
      </c>
      <c r="N2140">
        <v>88</v>
      </c>
      <c r="O2140">
        <v>8.32</v>
      </c>
      <c r="P2140">
        <v>12</v>
      </c>
      <c r="Q2140">
        <v>2</v>
      </c>
      <c r="R2140">
        <v>3.24</v>
      </c>
      <c r="S2140">
        <v>5</v>
      </c>
      <c r="T2140" t="s">
        <v>23</v>
      </c>
      <c r="U2140">
        <f t="shared" si="67"/>
        <v>1</v>
      </c>
      <c r="V2140">
        <f>IF(Table2[[#This Row],[international_plan]]="yes",1,0)</f>
        <v>0</v>
      </c>
      <c r="W2140">
        <f>IF(Table2[[#This Row],[voice_mail_plan]]="yes",1,0)</f>
        <v>0</v>
      </c>
      <c r="X2140" t="str">
        <f t="shared" si="66"/>
        <v>High</v>
      </c>
      <c r="Y2140" t="str">
        <f>IF(Table2[[#This Row],[total_intl_charge]] &gt; AVERAGE($R$2:$R$4245),"High","Low")</f>
        <v>High</v>
      </c>
      <c r="Z2140" t="str">
        <f>IF(AND(G2140&gt;AVERAGE(train!$G$2:$G$4251),K2140&gt;AVERAGE(train!$K$2:$K$4251)),"High Day &amp; Eve",IF(AND(G2140&gt;AVERAGE(train!$G$2:$G$4251),K2140&lt;=AVERAGE(train!$K$2:$K$4251)),"High Day Only",IF(AND(G2140&lt;=AVERAGE(train!$G$2:$G$4251),K2140&gt;AVERAGE(train!$K$2:$K$4251)),"High Eve Only","Low Usage")))</f>
        <v>Low Usage</v>
      </c>
    </row>
    <row r="2141" spans="1:26">
      <c r="A2141" t="s">
        <v>27</v>
      </c>
      <c r="B2141">
        <v>127</v>
      </c>
      <c r="C2141" t="s">
        <v>28</v>
      </c>
      <c r="D2141" t="s">
        <v>22</v>
      </c>
      <c r="E2141" t="s">
        <v>23</v>
      </c>
      <c r="F2141">
        <v>19</v>
      </c>
      <c r="G2141">
        <v>129.69999999999999</v>
      </c>
      <c r="H2141">
        <v>115</v>
      </c>
      <c r="I2141">
        <v>22.05</v>
      </c>
      <c r="J2141">
        <v>160.80000000000001</v>
      </c>
      <c r="K2141">
        <v>101</v>
      </c>
      <c r="L2141">
        <v>13.67</v>
      </c>
      <c r="M2141">
        <v>265</v>
      </c>
      <c r="N2141">
        <v>63</v>
      </c>
      <c r="O2141">
        <v>11.93</v>
      </c>
      <c r="P2141">
        <v>12.2</v>
      </c>
      <c r="Q2141">
        <v>3</v>
      </c>
      <c r="R2141">
        <v>3.29</v>
      </c>
      <c r="S2141">
        <v>2</v>
      </c>
      <c r="T2141" t="s">
        <v>22</v>
      </c>
      <c r="U2141">
        <f t="shared" si="67"/>
        <v>0</v>
      </c>
      <c r="V2141">
        <f>IF(Table2[[#This Row],[international_plan]]="yes",1,0)</f>
        <v>0</v>
      </c>
      <c r="W2141">
        <f>IF(Table2[[#This Row],[voice_mail_plan]]="yes",1,0)</f>
        <v>1</v>
      </c>
      <c r="X2141" t="str">
        <f t="shared" si="66"/>
        <v>High</v>
      </c>
      <c r="Y2141" t="str">
        <f>IF(Table2[[#This Row],[total_intl_charge]] &gt; AVERAGE($R$2:$R$4245),"High","Low")</f>
        <v>High</v>
      </c>
      <c r="Z2141" t="str">
        <f>IF(AND(G2141&gt;AVERAGE(train!$G$2:$G$4251),K2141&gt;AVERAGE(train!$K$2:$K$4251)),"High Day &amp; Eve",IF(AND(G2141&gt;AVERAGE(train!$G$2:$G$4251),K2141&lt;=AVERAGE(train!$K$2:$K$4251)),"High Day Only",IF(AND(G2141&lt;=AVERAGE(train!$G$2:$G$4251),K2141&gt;AVERAGE(train!$K$2:$K$4251)),"High Eve Only","Low Usage")))</f>
        <v>High Eve Only</v>
      </c>
    </row>
    <row r="2142" spans="1:26">
      <c r="A2142" t="s">
        <v>72</v>
      </c>
      <c r="B2142">
        <v>151</v>
      </c>
      <c r="C2142" t="s">
        <v>21</v>
      </c>
      <c r="D2142" t="s">
        <v>23</v>
      </c>
      <c r="E2142" t="s">
        <v>22</v>
      </c>
      <c r="F2142">
        <v>0</v>
      </c>
      <c r="G2142">
        <v>198.7</v>
      </c>
      <c r="H2142">
        <v>70</v>
      </c>
      <c r="I2142">
        <v>33.78</v>
      </c>
      <c r="J2142">
        <v>209.5</v>
      </c>
      <c r="K2142">
        <v>106</v>
      </c>
      <c r="L2142">
        <v>17.809999999999999</v>
      </c>
      <c r="M2142">
        <v>281.89999999999998</v>
      </c>
      <c r="N2142">
        <v>126</v>
      </c>
      <c r="O2142">
        <v>12.69</v>
      </c>
      <c r="P2142">
        <v>12.4</v>
      </c>
      <c r="Q2142">
        <v>4</v>
      </c>
      <c r="R2142">
        <v>3.35</v>
      </c>
      <c r="S2142">
        <v>0</v>
      </c>
      <c r="T2142" t="s">
        <v>22</v>
      </c>
      <c r="U2142">
        <f t="shared" si="67"/>
        <v>0</v>
      </c>
      <c r="V2142">
        <f>IF(Table2[[#This Row],[international_plan]]="yes",1,0)</f>
        <v>1</v>
      </c>
      <c r="W2142">
        <f>IF(Table2[[#This Row],[voice_mail_plan]]="yes",1,0)</f>
        <v>0</v>
      </c>
      <c r="X2142" t="str">
        <f t="shared" si="66"/>
        <v>Very High</v>
      </c>
      <c r="Y2142" t="str">
        <f>IF(Table2[[#This Row],[total_intl_charge]] &gt; AVERAGE($R$2:$R$4245),"High","Low")</f>
        <v>High</v>
      </c>
      <c r="Z2142" t="str">
        <f>IF(AND(G2142&gt;AVERAGE(train!$G$2:$G$4251),K2142&gt;AVERAGE(train!$K$2:$K$4251)),"High Day &amp; Eve",IF(AND(G2142&gt;AVERAGE(train!$G$2:$G$4251),K2142&lt;=AVERAGE(train!$K$2:$K$4251)),"High Day Only",IF(AND(G2142&lt;=AVERAGE(train!$G$2:$G$4251),K2142&gt;AVERAGE(train!$K$2:$K$4251)),"High Eve Only","Low Usage")))</f>
        <v>High Day &amp; Eve</v>
      </c>
    </row>
    <row r="2143" spans="1:26">
      <c r="A2143" t="s">
        <v>30</v>
      </c>
      <c r="B2143">
        <v>53</v>
      </c>
      <c r="C2143" t="s">
        <v>21</v>
      </c>
      <c r="D2143" t="s">
        <v>22</v>
      </c>
      <c r="E2143" t="s">
        <v>22</v>
      </c>
      <c r="F2143">
        <v>0</v>
      </c>
      <c r="G2143">
        <v>145.1</v>
      </c>
      <c r="H2143">
        <v>116</v>
      </c>
      <c r="I2143">
        <v>24.67</v>
      </c>
      <c r="J2143">
        <v>233.7</v>
      </c>
      <c r="K2143">
        <v>82</v>
      </c>
      <c r="L2143">
        <v>19.86</v>
      </c>
      <c r="M2143">
        <v>208.7</v>
      </c>
      <c r="N2143">
        <v>95</v>
      </c>
      <c r="O2143">
        <v>9.39</v>
      </c>
      <c r="P2143">
        <v>7.9</v>
      </c>
      <c r="Q2143">
        <v>5</v>
      </c>
      <c r="R2143">
        <v>2.13</v>
      </c>
      <c r="S2143">
        <v>2</v>
      </c>
      <c r="T2143" t="s">
        <v>22</v>
      </c>
      <c r="U2143">
        <f t="shared" si="67"/>
        <v>0</v>
      </c>
      <c r="V2143">
        <f>IF(Table2[[#This Row],[international_plan]]="yes",1,0)</f>
        <v>0</v>
      </c>
      <c r="W2143">
        <f>IF(Table2[[#This Row],[voice_mail_plan]]="yes",1,0)</f>
        <v>0</v>
      </c>
      <c r="X2143" t="str">
        <f t="shared" si="66"/>
        <v>Low</v>
      </c>
      <c r="Y2143" t="str">
        <f>IF(Table2[[#This Row],[total_intl_charge]] &gt; AVERAGE($R$2:$R$4245),"High","Low")</f>
        <v>Low</v>
      </c>
      <c r="Z2143" t="str">
        <f>IF(AND(G2143&gt;AVERAGE(train!$G$2:$G$4251),K2143&gt;AVERAGE(train!$K$2:$K$4251)),"High Day &amp; Eve",IF(AND(G2143&gt;AVERAGE(train!$G$2:$G$4251),K2143&lt;=AVERAGE(train!$K$2:$K$4251)),"High Day Only",IF(AND(G2143&lt;=AVERAGE(train!$G$2:$G$4251),K2143&gt;AVERAGE(train!$K$2:$K$4251)),"High Eve Only","Low Usage")))</f>
        <v>Low Usage</v>
      </c>
    </row>
    <row r="2144" spans="1:26">
      <c r="A2144" t="s">
        <v>29</v>
      </c>
      <c r="B2144">
        <v>15</v>
      </c>
      <c r="C2144" t="s">
        <v>21</v>
      </c>
      <c r="D2144" t="s">
        <v>22</v>
      </c>
      <c r="E2144" t="s">
        <v>22</v>
      </c>
      <c r="F2144">
        <v>0</v>
      </c>
      <c r="G2144">
        <v>135.19999999999999</v>
      </c>
      <c r="H2144">
        <v>101</v>
      </c>
      <c r="I2144">
        <v>22.98</v>
      </c>
      <c r="J2144">
        <v>152.5</v>
      </c>
      <c r="K2144">
        <v>79</v>
      </c>
      <c r="L2144">
        <v>12.96</v>
      </c>
      <c r="M2144">
        <v>224.8</v>
      </c>
      <c r="N2144">
        <v>83</v>
      </c>
      <c r="O2144">
        <v>10.119999999999999</v>
      </c>
      <c r="P2144">
        <v>8.4</v>
      </c>
      <c r="Q2144">
        <v>5</v>
      </c>
      <c r="R2144">
        <v>2.27</v>
      </c>
      <c r="S2144">
        <v>2</v>
      </c>
      <c r="T2144" t="s">
        <v>22</v>
      </c>
      <c r="U2144">
        <f t="shared" si="67"/>
        <v>0</v>
      </c>
      <c r="V2144">
        <f>IF(Table2[[#This Row],[international_plan]]="yes",1,0)</f>
        <v>0</v>
      </c>
      <c r="W2144">
        <f>IF(Table2[[#This Row],[voice_mail_plan]]="yes",1,0)</f>
        <v>0</v>
      </c>
      <c r="X2144" t="str">
        <f t="shared" si="66"/>
        <v>Low</v>
      </c>
      <c r="Y2144" t="str">
        <f>IF(Table2[[#This Row],[total_intl_charge]] &gt; AVERAGE($R$2:$R$4245),"High","Low")</f>
        <v>Low</v>
      </c>
      <c r="Z2144" t="str">
        <f>IF(AND(G2144&gt;AVERAGE(train!$G$2:$G$4251),K2144&gt;AVERAGE(train!$K$2:$K$4251)),"High Day &amp; Eve",IF(AND(G2144&gt;AVERAGE(train!$G$2:$G$4251),K2144&lt;=AVERAGE(train!$K$2:$K$4251)),"High Day Only",IF(AND(G2144&lt;=AVERAGE(train!$G$2:$G$4251),K2144&gt;AVERAGE(train!$K$2:$K$4251)),"High Eve Only","Low Usage")))</f>
        <v>Low Usage</v>
      </c>
    </row>
    <row r="2145" spans="1:26">
      <c r="A2145" t="s">
        <v>63</v>
      </c>
      <c r="B2145">
        <v>123</v>
      </c>
      <c r="C2145" t="s">
        <v>25</v>
      </c>
      <c r="D2145" t="s">
        <v>22</v>
      </c>
      <c r="E2145" t="s">
        <v>23</v>
      </c>
      <c r="F2145">
        <v>28</v>
      </c>
      <c r="G2145">
        <v>124.7</v>
      </c>
      <c r="H2145">
        <v>105</v>
      </c>
      <c r="I2145">
        <v>21.2</v>
      </c>
      <c r="J2145">
        <v>250.4</v>
      </c>
      <c r="K2145">
        <v>78</v>
      </c>
      <c r="L2145">
        <v>21.28</v>
      </c>
      <c r="M2145">
        <v>216.4</v>
      </c>
      <c r="N2145">
        <v>128</v>
      </c>
      <c r="O2145">
        <v>9.74</v>
      </c>
      <c r="P2145">
        <v>7.8</v>
      </c>
      <c r="Q2145">
        <v>8</v>
      </c>
      <c r="R2145">
        <v>2.11</v>
      </c>
      <c r="S2145">
        <v>1</v>
      </c>
      <c r="T2145" t="s">
        <v>22</v>
      </c>
      <c r="U2145">
        <f t="shared" si="67"/>
        <v>0</v>
      </c>
      <c r="V2145">
        <f>IF(Table2[[#This Row],[international_plan]]="yes",1,0)</f>
        <v>0</v>
      </c>
      <c r="W2145">
        <f>IF(Table2[[#This Row],[voice_mail_plan]]="yes",1,0)</f>
        <v>1</v>
      </c>
      <c r="X2145" t="str">
        <f t="shared" si="66"/>
        <v>High</v>
      </c>
      <c r="Y2145" t="str">
        <f>IF(Table2[[#This Row],[total_intl_charge]] &gt; AVERAGE($R$2:$R$4245),"High","Low")</f>
        <v>Low</v>
      </c>
      <c r="Z2145" t="str">
        <f>IF(AND(G2145&gt;AVERAGE(train!$G$2:$G$4251),K2145&gt;AVERAGE(train!$K$2:$K$4251)),"High Day &amp; Eve",IF(AND(G2145&gt;AVERAGE(train!$G$2:$G$4251),K2145&lt;=AVERAGE(train!$K$2:$K$4251)),"High Day Only",IF(AND(G2145&lt;=AVERAGE(train!$G$2:$G$4251),K2145&gt;AVERAGE(train!$K$2:$K$4251)),"High Eve Only","Low Usage")))</f>
        <v>Low Usage</v>
      </c>
    </row>
    <row r="2146" spans="1:26">
      <c r="A2146" t="s">
        <v>73</v>
      </c>
      <c r="B2146">
        <v>137</v>
      </c>
      <c r="C2146" t="s">
        <v>21</v>
      </c>
      <c r="D2146" t="s">
        <v>22</v>
      </c>
      <c r="E2146" t="s">
        <v>22</v>
      </c>
      <c r="F2146">
        <v>0</v>
      </c>
      <c r="G2146">
        <v>215.9</v>
      </c>
      <c r="H2146">
        <v>76</v>
      </c>
      <c r="I2146">
        <v>36.700000000000003</v>
      </c>
      <c r="J2146">
        <v>145.4</v>
      </c>
      <c r="K2146">
        <v>118</v>
      </c>
      <c r="L2146">
        <v>12.36</v>
      </c>
      <c r="M2146">
        <v>186.9</v>
      </c>
      <c r="N2146">
        <v>129</v>
      </c>
      <c r="O2146">
        <v>8.41</v>
      </c>
      <c r="P2146">
        <v>12.1</v>
      </c>
      <c r="Q2146">
        <v>4</v>
      </c>
      <c r="R2146">
        <v>3.27</v>
      </c>
      <c r="S2146">
        <v>1</v>
      </c>
      <c r="T2146" t="s">
        <v>22</v>
      </c>
      <c r="U2146">
        <f t="shared" si="67"/>
        <v>0</v>
      </c>
      <c r="V2146">
        <f>IF(Table2[[#This Row],[international_plan]]="yes",1,0)</f>
        <v>0</v>
      </c>
      <c r="W2146">
        <f>IF(Table2[[#This Row],[voice_mail_plan]]="yes",1,0)</f>
        <v>0</v>
      </c>
      <c r="X2146" t="str">
        <f t="shared" si="66"/>
        <v>Very High</v>
      </c>
      <c r="Y2146" t="str">
        <f>IF(Table2[[#This Row],[total_intl_charge]] &gt; AVERAGE($R$2:$R$4245),"High","Low")</f>
        <v>High</v>
      </c>
      <c r="Z2146" t="str">
        <f>IF(AND(G2146&gt;AVERAGE(train!$G$2:$G$4251),K2146&gt;AVERAGE(train!$K$2:$K$4251)),"High Day &amp; Eve",IF(AND(G2146&gt;AVERAGE(train!$G$2:$G$4251),K2146&lt;=AVERAGE(train!$K$2:$K$4251)),"High Day Only",IF(AND(G2146&lt;=AVERAGE(train!$G$2:$G$4251),K2146&gt;AVERAGE(train!$K$2:$K$4251)),"High Eve Only","Low Usage")))</f>
        <v>High Day &amp; Eve</v>
      </c>
    </row>
    <row r="2147" spans="1:26">
      <c r="A2147" t="s">
        <v>71</v>
      </c>
      <c r="B2147">
        <v>106</v>
      </c>
      <c r="C2147" t="s">
        <v>21</v>
      </c>
      <c r="D2147" t="s">
        <v>22</v>
      </c>
      <c r="E2147" t="s">
        <v>22</v>
      </c>
      <c r="F2147">
        <v>0</v>
      </c>
      <c r="G2147">
        <v>119.2</v>
      </c>
      <c r="H2147">
        <v>142</v>
      </c>
      <c r="I2147">
        <v>20.260000000000002</v>
      </c>
      <c r="J2147">
        <v>228.4</v>
      </c>
      <c r="K2147">
        <v>139</v>
      </c>
      <c r="L2147">
        <v>19.41</v>
      </c>
      <c r="M2147">
        <v>197.9</v>
      </c>
      <c r="N2147">
        <v>61</v>
      </c>
      <c r="O2147">
        <v>8.91</v>
      </c>
      <c r="P2147">
        <v>8.4</v>
      </c>
      <c r="Q2147">
        <v>9</v>
      </c>
      <c r="R2147">
        <v>2.27</v>
      </c>
      <c r="S2147">
        <v>2</v>
      </c>
      <c r="T2147" t="s">
        <v>22</v>
      </c>
      <c r="U2147">
        <f t="shared" si="67"/>
        <v>0</v>
      </c>
      <c r="V2147">
        <f>IF(Table2[[#This Row],[international_plan]]="yes",1,0)</f>
        <v>0</v>
      </c>
      <c r="W2147">
        <f>IF(Table2[[#This Row],[voice_mail_plan]]="yes",1,0)</f>
        <v>0</v>
      </c>
      <c r="X2147" t="str">
        <f t="shared" si="66"/>
        <v>High</v>
      </c>
      <c r="Y2147" t="str">
        <f>IF(Table2[[#This Row],[total_intl_charge]] &gt; AVERAGE($R$2:$R$4245),"High","Low")</f>
        <v>Low</v>
      </c>
      <c r="Z2147" t="str">
        <f>IF(AND(G2147&gt;AVERAGE(train!$G$2:$G$4251),K2147&gt;AVERAGE(train!$K$2:$K$4251)),"High Day &amp; Eve",IF(AND(G2147&gt;AVERAGE(train!$G$2:$G$4251),K2147&lt;=AVERAGE(train!$K$2:$K$4251)),"High Day Only",IF(AND(G2147&lt;=AVERAGE(train!$G$2:$G$4251),K2147&gt;AVERAGE(train!$K$2:$K$4251)),"High Eve Only","Low Usage")))</f>
        <v>High Eve Only</v>
      </c>
    </row>
    <row r="2148" spans="1:26">
      <c r="A2148" t="s">
        <v>24</v>
      </c>
      <c r="B2148">
        <v>88</v>
      </c>
      <c r="C2148" t="s">
        <v>28</v>
      </c>
      <c r="D2148" t="s">
        <v>22</v>
      </c>
      <c r="E2148" t="s">
        <v>22</v>
      </c>
      <c r="F2148">
        <v>0</v>
      </c>
      <c r="G2148">
        <v>144.30000000000001</v>
      </c>
      <c r="H2148">
        <v>116</v>
      </c>
      <c r="I2148">
        <v>24.53</v>
      </c>
      <c r="J2148">
        <v>156.4</v>
      </c>
      <c r="K2148">
        <v>74</v>
      </c>
      <c r="L2148">
        <v>13.29</v>
      </c>
      <c r="M2148">
        <v>214.7</v>
      </c>
      <c r="N2148">
        <v>90</v>
      </c>
      <c r="O2148">
        <v>9.66</v>
      </c>
      <c r="P2148">
        <v>7.8</v>
      </c>
      <c r="Q2148">
        <v>10</v>
      </c>
      <c r="R2148">
        <v>2.11</v>
      </c>
      <c r="S2148">
        <v>3</v>
      </c>
      <c r="T2148" t="s">
        <v>22</v>
      </c>
      <c r="U2148">
        <f t="shared" si="67"/>
        <v>0</v>
      </c>
      <c r="V2148">
        <f>IF(Table2[[#This Row],[international_plan]]="yes",1,0)</f>
        <v>0</v>
      </c>
      <c r="W2148">
        <f>IF(Table2[[#This Row],[voice_mail_plan]]="yes",1,0)</f>
        <v>0</v>
      </c>
      <c r="X2148" t="str">
        <f t="shared" si="66"/>
        <v>Medium</v>
      </c>
      <c r="Y2148" t="str">
        <f>IF(Table2[[#This Row],[total_intl_charge]] &gt; AVERAGE($R$2:$R$4245),"High","Low")</f>
        <v>Low</v>
      </c>
      <c r="Z2148" t="str">
        <f>IF(AND(G2148&gt;AVERAGE(train!$G$2:$G$4251),K2148&gt;AVERAGE(train!$K$2:$K$4251)),"High Day &amp; Eve",IF(AND(G2148&gt;AVERAGE(train!$G$2:$G$4251),K2148&lt;=AVERAGE(train!$K$2:$K$4251)),"High Day Only",IF(AND(G2148&lt;=AVERAGE(train!$G$2:$G$4251),K2148&gt;AVERAGE(train!$K$2:$K$4251)),"High Eve Only","Low Usage")))</f>
        <v>Low Usage</v>
      </c>
    </row>
    <row r="2149" spans="1:26">
      <c r="A2149" t="s">
        <v>38</v>
      </c>
      <c r="B2149">
        <v>106</v>
      </c>
      <c r="C2149" t="s">
        <v>21</v>
      </c>
      <c r="D2149" t="s">
        <v>22</v>
      </c>
      <c r="E2149" t="s">
        <v>22</v>
      </c>
      <c r="F2149">
        <v>0</v>
      </c>
      <c r="G2149">
        <v>235.2</v>
      </c>
      <c r="H2149">
        <v>121</v>
      </c>
      <c r="I2149">
        <v>39.979999999999997</v>
      </c>
      <c r="J2149">
        <v>220.6</v>
      </c>
      <c r="K2149">
        <v>87</v>
      </c>
      <c r="L2149">
        <v>18.75</v>
      </c>
      <c r="M2149">
        <v>236.3</v>
      </c>
      <c r="N2149">
        <v>91</v>
      </c>
      <c r="O2149">
        <v>10.63</v>
      </c>
      <c r="P2149">
        <v>11.8</v>
      </c>
      <c r="Q2149">
        <v>4</v>
      </c>
      <c r="R2149">
        <v>3.19</v>
      </c>
      <c r="S2149">
        <v>1</v>
      </c>
      <c r="T2149" t="s">
        <v>22</v>
      </c>
      <c r="U2149">
        <f t="shared" si="67"/>
        <v>0</v>
      </c>
      <c r="V2149">
        <f>IF(Table2[[#This Row],[international_plan]]="yes",1,0)</f>
        <v>0</v>
      </c>
      <c r="W2149">
        <f>IF(Table2[[#This Row],[voice_mail_plan]]="yes",1,0)</f>
        <v>0</v>
      </c>
      <c r="X2149" t="str">
        <f t="shared" si="66"/>
        <v>High</v>
      </c>
      <c r="Y2149" t="str">
        <f>IF(Table2[[#This Row],[total_intl_charge]] &gt; AVERAGE($R$2:$R$4245),"High","Low")</f>
        <v>High</v>
      </c>
      <c r="Z2149" t="str">
        <f>IF(AND(G2149&gt;AVERAGE(train!$G$2:$G$4251),K2149&gt;AVERAGE(train!$K$2:$K$4251)),"High Day &amp; Eve",IF(AND(G2149&gt;AVERAGE(train!$G$2:$G$4251),K2149&lt;=AVERAGE(train!$K$2:$K$4251)),"High Day Only",IF(AND(G2149&lt;=AVERAGE(train!$G$2:$G$4251),K2149&gt;AVERAGE(train!$K$2:$K$4251)),"High Eve Only","Low Usage")))</f>
        <v>High Day Only</v>
      </c>
    </row>
    <row r="2150" spans="1:26">
      <c r="A2150" t="s">
        <v>71</v>
      </c>
      <c r="B2150">
        <v>95</v>
      </c>
      <c r="C2150" t="s">
        <v>28</v>
      </c>
      <c r="D2150" t="s">
        <v>22</v>
      </c>
      <c r="E2150" t="s">
        <v>22</v>
      </c>
      <c r="F2150">
        <v>0</v>
      </c>
      <c r="G2150">
        <v>174</v>
      </c>
      <c r="H2150">
        <v>57</v>
      </c>
      <c r="I2150">
        <v>29.58</v>
      </c>
      <c r="J2150">
        <v>281.10000000000002</v>
      </c>
      <c r="K2150">
        <v>118</v>
      </c>
      <c r="L2150">
        <v>23.89</v>
      </c>
      <c r="M2150">
        <v>197.2</v>
      </c>
      <c r="N2150">
        <v>94</v>
      </c>
      <c r="O2150">
        <v>8.8699999999999992</v>
      </c>
      <c r="P2150">
        <v>9.6999999999999993</v>
      </c>
      <c r="Q2150">
        <v>2</v>
      </c>
      <c r="R2150">
        <v>2.62</v>
      </c>
      <c r="S2150">
        <v>0</v>
      </c>
      <c r="T2150" t="s">
        <v>22</v>
      </c>
      <c r="U2150">
        <f t="shared" si="67"/>
        <v>0</v>
      </c>
      <c r="V2150">
        <f>IF(Table2[[#This Row],[international_plan]]="yes",1,0)</f>
        <v>0</v>
      </c>
      <c r="W2150">
        <f>IF(Table2[[#This Row],[voice_mail_plan]]="yes",1,0)</f>
        <v>0</v>
      </c>
      <c r="X2150" t="str">
        <f t="shared" si="66"/>
        <v>Medium</v>
      </c>
      <c r="Y2150" t="str">
        <f>IF(Table2[[#This Row],[total_intl_charge]] &gt; AVERAGE($R$2:$R$4245),"High","Low")</f>
        <v>Low</v>
      </c>
      <c r="Z2150" t="str">
        <f>IF(AND(G2150&gt;AVERAGE(train!$G$2:$G$4251),K2150&gt;AVERAGE(train!$K$2:$K$4251)),"High Day &amp; Eve",IF(AND(G2150&gt;AVERAGE(train!$G$2:$G$4251),K2150&lt;=AVERAGE(train!$K$2:$K$4251)),"High Day Only",IF(AND(G2150&lt;=AVERAGE(train!$G$2:$G$4251),K2150&gt;AVERAGE(train!$K$2:$K$4251)),"High Eve Only","Low Usage")))</f>
        <v>High Eve Only</v>
      </c>
    </row>
    <row r="2151" spans="1:26">
      <c r="A2151" t="s">
        <v>24</v>
      </c>
      <c r="B2151">
        <v>57</v>
      </c>
      <c r="C2151" t="s">
        <v>28</v>
      </c>
      <c r="D2151" t="s">
        <v>23</v>
      </c>
      <c r="E2151" t="s">
        <v>22</v>
      </c>
      <c r="F2151">
        <v>0</v>
      </c>
      <c r="G2151">
        <v>115</v>
      </c>
      <c r="H2151">
        <v>65</v>
      </c>
      <c r="I2151">
        <v>19.55</v>
      </c>
      <c r="J2151">
        <v>122.3</v>
      </c>
      <c r="K2151">
        <v>96</v>
      </c>
      <c r="L2151">
        <v>10.4</v>
      </c>
      <c r="M2151">
        <v>245</v>
      </c>
      <c r="N2151">
        <v>75</v>
      </c>
      <c r="O2151">
        <v>11.03</v>
      </c>
      <c r="P2151">
        <v>6.4</v>
      </c>
      <c r="Q2151">
        <v>1</v>
      </c>
      <c r="R2151">
        <v>1.73</v>
      </c>
      <c r="S2151">
        <v>0</v>
      </c>
      <c r="T2151" t="s">
        <v>23</v>
      </c>
      <c r="U2151">
        <f t="shared" si="67"/>
        <v>1</v>
      </c>
      <c r="V2151">
        <f>IF(Table2[[#This Row],[international_plan]]="yes",1,0)</f>
        <v>1</v>
      </c>
      <c r="W2151">
        <f>IF(Table2[[#This Row],[voice_mail_plan]]="yes",1,0)</f>
        <v>0</v>
      </c>
      <c r="X2151" t="str">
        <f t="shared" si="66"/>
        <v>Low</v>
      </c>
      <c r="Y2151" t="str">
        <f>IF(Table2[[#This Row],[total_intl_charge]] &gt; AVERAGE($R$2:$R$4245),"High","Low")</f>
        <v>Low</v>
      </c>
      <c r="Z2151" t="str">
        <f>IF(AND(G2151&gt;AVERAGE(train!$G$2:$G$4251),K2151&gt;AVERAGE(train!$K$2:$K$4251)),"High Day &amp; Eve",IF(AND(G2151&gt;AVERAGE(train!$G$2:$G$4251),K2151&lt;=AVERAGE(train!$K$2:$K$4251)),"High Day Only",IF(AND(G2151&lt;=AVERAGE(train!$G$2:$G$4251),K2151&gt;AVERAGE(train!$K$2:$K$4251)),"High Eve Only","Low Usage")))</f>
        <v>Low Usage</v>
      </c>
    </row>
    <row r="2152" spans="1:26">
      <c r="A2152" t="s">
        <v>59</v>
      </c>
      <c r="B2152">
        <v>184</v>
      </c>
      <c r="C2152" t="s">
        <v>25</v>
      </c>
      <c r="D2152" t="s">
        <v>22</v>
      </c>
      <c r="E2152" t="s">
        <v>22</v>
      </c>
      <c r="F2152">
        <v>0</v>
      </c>
      <c r="G2152">
        <v>151.69999999999999</v>
      </c>
      <c r="H2152">
        <v>93</v>
      </c>
      <c r="I2152">
        <v>25.79</v>
      </c>
      <c r="J2152">
        <v>178.5</v>
      </c>
      <c r="K2152">
        <v>77</v>
      </c>
      <c r="L2152">
        <v>15.17</v>
      </c>
      <c r="M2152">
        <v>229.1</v>
      </c>
      <c r="N2152">
        <v>111</v>
      </c>
      <c r="O2152">
        <v>10.31</v>
      </c>
      <c r="P2152">
        <v>13.1</v>
      </c>
      <c r="Q2152">
        <v>8</v>
      </c>
      <c r="R2152">
        <v>3.54</v>
      </c>
      <c r="S2152">
        <v>2</v>
      </c>
      <c r="T2152" t="s">
        <v>22</v>
      </c>
      <c r="U2152">
        <f t="shared" si="67"/>
        <v>0</v>
      </c>
      <c r="V2152">
        <f>IF(Table2[[#This Row],[international_plan]]="yes",1,0)</f>
        <v>0</v>
      </c>
      <c r="W2152">
        <f>IF(Table2[[#This Row],[voice_mail_plan]]="yes",1,0)</f>
        <v>0</v>
      </c>
      <c r="X2152" t="str">
        <f t="shared" si="66"/>
        <v>Very High</v>
      </c>
      <c r="Y2152" t="str">
        <f>IF(Table2[[#This Row],[total_intl_charge]] &gt; AVERAGE($R$2:$R$4245),"High","Low")</f>
        <v>High</v>
      </c>
      <c r="Z2152" t="str">
        <f>IF(AND(G2152&gt;AVERAGE(train!$G$2:$G$4251),K2152&gt;AVERAGE(train!$K$2:$K$4251)),"High Day &amp; Eve",IF(AND(G2152&gt;AVERAGE(train!$G$2:$G$4251),K2152&lt;=AVERAGE(train!$K$2:$K$4251)),"High Day Only",IF(AND(G2152&lt;=AVERAGE(train!$G$2:$G$4251),K2152&gt;AVERAGE(train!$K$2:$K$4251)),"High Eve Only","Low Usage")))</f>
        <v>Low Usage</v>
      </c>
    </row>
    <row r="2153" spans="1:26">
      <c r="A2153" t="s">
        <v>51</v>
      </c>
      <c r="B2153">
        <v>127</v>
      </c>
      <c r="C2153" t="s">
        <v>21</v>
      </c>
      <c r="D2153" t="s">
        <v>22</v>
      </c>
      <c r="E2153" t="s">
        <v>22</v>
      </c>
      <c r="F2153">
        <v>0</v>
      </c>
      <c r="G2153">
        <v>218.6</v>
      </c>
      <c r="H2153">
        <v>93</v>
      </c>
      <c r="I2153">
        <v>37.159999999999997</v>
      </c>
      <c r="J2153">
        <v>149.9</v>
      </c>
      <c r="K2153">
        <v>130</v>
      </c>
      <c r="L2153">
        <v>12.74</v>
      </c>
      <c r="M2153">
        <v>204.6</v>
      </c>
      <c r="N2153">
        <v>131</v>
      </c>
      <c r="O2153">
        <v>9.2100000000000009</v>
      </c>
      <c r="P2153">
        <v>9.1999999999999993</v>
      </c>
      <c r="Q2153">
        <v>5</v>
      </c>
      <c r="R2153">
        <v>2.48</v>
      </c>
      <c r="S2153">
        <v>2</v>
      </c>
      <c r="T2153" t="s">
        <v>22</v>
      </c>
      <c r="U2153">
        <f t="shared" si="67"/>
        <v>0</v>
      </c>
      <c r="V2153">
        <f>IF(Table2[[#This Row],[international_plan]]="yes",1,0)</f>
        <v>0</v>
      </c>
      <c r="W2153">
        <f>IF(Table2[[#This Row],[voice_mail_plan]]="yes",1,0)</f>
        <v>0</v>
      </c>
      <c r="X2153" t="str">
        <f t="shared" si="66"/>
        <v>High</v>
      </c>
      <c r="Y2153" t="str">
        <f>IF(Table2[[#This Row],[total_intl_charge]] &gt; AVERAGE($R$2:$R$4245),"High","Low")</f>
        <v>Low</v>
      </c>
      <c r="Z2153" t="str">
        <f>IF(AND(G2153&gt;AVERAGE(train!$G$2:$G$4251),K2153&gt;AVERAGE(train!$K$2:$K$4251)),"High Day &amp; Eve",IF(AND(G2153&gt;AVERAGE(train!$G$2:$G$4251),K2153&lt;=AVERAGE(train!$K$2:$K$4251)),"High Day Only",IF(AND(G2153&lt;=AVERAGE(train!$G$2:$G$4251),K2153&gt;AVERAGE(train!$K$2:$K$4251)),"High Eve Only","Low Usage")))</f>
        <v>High Day &amp; Eve</v>
      </c>
    </row>
    <row r="2154" spans="1:26">
      <c r="A2154" t="s">
        <v>66</v>
      </c>
      <c r="B2154">
        <v>174</v>
      </c>
      <c r="C2154" t="s">
        <v>21</v>
      </c>
      <c r="D2154" t="s">
        <v>22</v>
      </c>
      <c r="E2154" t="s">
        <v>22</v>
      </c>
      <c r="F2154">
        <v>0</v>
      </c>
      <c r="G2154">
        <v>190.3</v>
      </c>
      <c r="H2154">
        <v>98</v>
      </c>
      <c r="I2154">
        <v>32.35</v>
      </c>
      <c r="J2154">
        <v>252.7</v>
      </c>
      <c r="K2154">
        <v>70</v>
      </c>
      <c r="L2154">
        <v>21.48</v>
      </c>
      <c r="M2154">
        <v>220.6</v>
      </c>
      <c r="N2154">
        <v>97</v>
      </c>
      <c r="O2154">
        <v>9.93</v>
      </c>
      <c r="P2154">
        <v>7.2</v>
      </c>
      <c r="Q2154">
        <v>9</v>
      </c>
      <c r="R2154">
        <v>1.94</v>
      </c>
      <c r="S2154">
        <v>2</v>
      </c>
      <c r="T2154" t="s">
        <v>22</v>
      </c>
      <c r="U2154">
        <f t="shared" si="67"/>
        <v>0</v>
      </c>
      <c r="V2154">
        <f>IF(Table2[[#This Row],[international_plan]]="yes",1,0)</f>
        <v>0</v>
      </c>
      <c r="W2154">
        <f>IF(Table2[[#This Row],[voice_mail_plan]]="yes",1,0)</f>
        <v>0</v>
      </c>
      <c r="X2154" t="str">
        <f t="shared" si="66"/>
        <v>Very High</v>
      </c>
      <c r="Y2154" t="str">
        <f>IF(Table2[[#This Row],[total_intl_charge]] &gt; AVERAGE($R$2:$R$4245),"High","Low")</f>
        <v>Low</v>
      </c>
      <c r="Z2154" t="str">
        <f>IF(AND(G2154&gt;AVERAGE(train!$G$2:$G$4251),K2154&gt;AVERAGE(train!$K$2:$K$4251)),"High Day &amp; Eve",IF(AND(G2154&gt;AVERAGE(train!$G$2:$G$4251),K2154&lt;=AVERAGE(train!$K$2:$K$4251)),"High Day Only",IF(AND(G2154&lt;=AVERAGE(train!$G$2:$G$4251),K2154&gt;AVERAGE(train!$K$2:$K$4251)),"High Eve Only","Low Usage")))</f>
        <v>High Day Only</v>
      </c>
    </row>
    <row r="2155" spans="1:26">
      <c r="A2155" t="s">
        <v>41</v>
      </c>
      <c r="B2155">
        <v>92</v>
      </c>
      <c r="C2155" t="s">
        <v>21</v>
      </c>
      <c r="D2155" t="s">
        <v>22</v>
      </c>
      <c r="E2155" t="s">
        <v>22</v>
      </c>
      <c r="F2155">
        <v>0</v>
      </c>
      <c r="G2155">
        <v>184.7</v>
      </c>
      <c r="H2155">
        <v>60</v>
      </c>
      <c r="I2155">
        <v>31.4</v>
      </c>
      <c r="J2155">
        <v>262</v>
      </c>
      <c r="K2155">
        <v>73</v>
      </c>
      <c r="L2155">
        <v>22.27</v>
      </c>
      <c r="M2155">
        <v>239.5</v>
      </c>
      <c r="N2155">
        <v>120</v>
      </c>
      <c r="O2155">
        <v>10.78</v>
      </c>
      <c r="P2155">
        <v>12.3</v>
      </c>
      <c r="Q2155">
        <v>6</v>
      </c>
      <c r="R2155">
        <v>3.32</v>
      </c>
      <c r="S2155">
        <v>2</v>
      </c>
      <c r="T2155" t="s">
        <v>23</v>
      </c>
      <c r="U2155">
        <f t="shared" si="67"/>
        <v>1</v>
      </c>
      <c r="V2155">
        <f>IF(Table2[[#This Row],[international_plan]]="yes",1,0)</f>
        <v>0</v>
      </c>
      <c r="W2155">
        <f>IF(Table2[[#This Row],[voice_mail_plan]]="yes",1,0)</f>
        <v>0</v>
      </c>
      <c r="X2155" t="str">
        <f t="shared" si="66"/>
        <v>Medium</v>
      </c>
      <c r="Y2155" t="str">
        <f>IF(Table2[[#This Row],[total_intl_charge]] &gt; AVERAGE($R$2:$R$4245),"High","Low")</f>
        <v>High</v>
      </c>
      <c r="Z2155" t="str">
        <f>IF(AND(G2155&gt;AVERAGE(train!$G$2:$G$4251),K2155&gt;AVERAGE(train!$K$2:$K$4251)),"High Day &amp; Eve",IF(AND(G2155&gt;AVERAGE(train!$G$2:$G$4251),K2155&lt;=AVERAGE(train!$K$2:$K$4251)),"High Day Only",IF(AND(G2155&lt;=AVERAGE(train!$G$2:$G$4251),K2155&gt;AVERAGE(train!$K$2:$K$4251)),"High Eve Only","Low Usage")))</f>
        <v>High Day Only</v>
      </c>
    </row>
    <row r="2156" spans="1:26">
      <c r="A2156" t="s">
        <v>41</v>
      </c>
      <c r="B2156">
        <v>81</v>
      </c>
      <c r="C2156" t="s">
        <v>25</v>
      </c>
      <c r="D2156" t="s">
        <v>22</v>
      </c>
      <c r="E2156" t="s">
        <v>22</v>
      </c>
      <c r="F2156">
        <v>0</v>
      </c>
      <c r="G2156">
        <v>115.3</v>
      </c>
      <c r="H2156">
        <v>99</v>
      </c>
      <c r="I2156">
        <v>19.600000000000001</v>
      </c>
      <c r="J2156">
        <v>224.7</v>
      </c>
      <c r="K2156">
        <v>117</v>
      </c>
      <c r="L2156">
        <v>19.100000000000001</v>
      </c>
      <c r="M2156">
        <v>152.5</v>
      </c>
      <c r="N2156">
        <v>98</v>
      </c>
      <c r="O2156">
        <v>6.86</v>
      </c>
      <c r="P2156">
        <v>18</v>
      </c>
      <c r="Q2156">
        <v>2</v>
      </c>
      <c r="R2156">
        <v>4.8600000000000003</v>
      </c>
      <c r="S2156">
        <v>1</v>
      </c>
      <c r="T2156" t="s">
        <v>22</v>
      </c>
      <c r="U2156">
        <f t="shared" si="67"/>
        <v>0</v>
      </c>
      <c r="V2156">
        <f>IF(Table2[[#This Row],[international_plan]]="yes",1,0)</f>
        <v>0</v>
      </c>
      <c r="W2156">
        <f>IF(Table2[[#This Row],[voice_mail_plan]]="yes",1,0)</f>
        <v>0</v>
      </c>
      <c r="X2156" t="str">
        <f t="shared" si="66"/>
        <v>Medium</v>
      </c>
      <c r="Y2156" t="str">
        <f>IF(Table2[[#This Row],[total_intl_charge]] &gt; AVERAGE($R$2:$R$4245),"High","Low")</f>
        <v>High</v>
      </c>
      <c r="Z2156" t="str">
        <f>IF(AND(G2156&gt;AVERAGE(train!$G$2:$G$4251),K2156&gt;AVERAGE(train!$K$2:$K$4251)),"High Day &amp; Eve",IF(AND(G2156&gt;AVERAGE(train!$G$2:$G$4251),K2156&lt;=AVERAGE(train!$K$2:$K$4251)),"High Day Only",IF(AND(G2156&lt;=AVERAGE(train!$G$2:$G$4251),K2156&gt;AVERAGE(train!$K$2:$K$4251)),"High Eve Only","Low Usage")))</f>
        <v>High Eve Only</v>
      </c>
    </row>
    <row r="2157" spans="1:26">
      <c r="A2157" t="s">
        <v>33</v>
      </c>
      <c r="B2157">
        <v>125</v>
      </c>
      <c r="C2157" t="s">
        <v>25</v>
      </c>
      <c r="D2157" t="s">
        <v>22</v>
      </c>
      <c r="E2157" t="s">
        <v>22</v>
      </c>
      <c r="F2157">
        <v>0</v>
      </c>
      <c r="G2157">
        <v>113</v>
      </c>
      <c r="H2157">
        <v>108</v>
      </c>
      <c r="I2157">
        <v>19.21</v>
      </c>
      <c r="J2157">
        <v>169.2</v>
      </c>
      <c r="K2157">
        <v>107</v>
      </c>
      <c r="L2157">
        <v>14.38</v>
      </c>
      <c r="M2157">
        <v>156.6</v>
      </c>
      <c r="N2157">
        <v>61</v>
      </c>
      <c r="O2157">
        <v>7.05</v>
      </c>
      <c r="P2157">
        <v>9.1999999999999993</v>
      </c>
      <c r="Q2157">
        <v>5</v>
      </c>
      <c r="R2157">
        <v>2.48</v>
      </c>
      <c r="S2157">
        <v>2</v>
      </c>
      <c r="T2157" t="s">
        <v>23</v>
      </c>
      <c r="U2157">
        <f t="shared" si="67"/>
        <v>1</v>
      </c>
      <c r="V2157">
        <f>IF(Table2[[#This Row],[international_plan]]="yes",1,0)</f>
        <v>0</v>
      </c>
      <c r="W2157">
        <f>IF(Table2[[#This Row],[voice_mail_plan]]="yes",1,0)</f>
        <v>0</v>
      </c>
      <c r="X2157" t="str">
        <f t="shared" si="66"/>
        <v>High</v>
      </c>
      <c r="Y2157" t="str">
        <f>IF(Table2[[#This Row],[total_intl_charge]] &gt; AVERAGE($R$2:$R$4245),"High","Low")</f>
        <v>Low</v>
      </c>
      <c r="Z2157" t="str">
        <f>IF(AND(G2157&gt;AVERAGE(train!$G$2:$G$4251),K2157&gt;AVERAGE(train!$K$2:$K$4251)),"High Day &amp; Eve",IF(AND(G2157&gt;AVERAGE(train!$G$2:$G$4251),K2157&lt;=AVERAGE(train!$K$2:$K$4251)),"High Day Only",IF(AND(G2157&lt;=AVERAGE(train!$G$2:$G$4251),K2157&gt;AVERAGE(train!$K$2:$K$4251)),"High Eve Only","Low Usage")))</f>
        <v>High Eve Only</v>
      </c>
    </row>
    <row r="2158" spans="1:26">
      <c r="A2158" t="s">
        <v>74</v>
      </c>
      <c r="B2158">
        <v>119</v>
      </c>
      <c r="C2158" t="s">
        <v>25</v>
      </c>
      <c r="D2158" t="s">
        <v>22</v>
      </c>
      <c r="E2158" t="s">
        <v>22</v>
      </c>
      <c r="F2158">
        <v>0</v>
      </c>
      <c r="G2158">
        <v>294.2</v>
      </c>
      <c r="H2158">
        <v>100</v>
      </c>
      <c r="I2158">
        <v>50.01</v>
      </c>
      <c r="J2158">
        <v>232.5</v>
      </c>
      <c r="K2158">
        <v>53</v>
      </c>
      <c r="L2158">
        <v>19.760000000000002</v>
      </c>
      <c r="M2158">
        <v>195</v>
      </c>
      <c r="N2158">
        <v>64</v>
      </c>
      <c r="O2158">
        <v>8.7799999999999994</v>
      </c>
      <c r="P2158">
        <v>9</v>
      </c>
      <c r="Q2158">
        <v>1</v>
      </c>
      <c r="R2158">
        <v>2.4300000000000002</v>
      </c>
      <c r="S2158">
        <v>0</v>
      </c>
      <c r="T2158" t="s">
        <v>23</v>
      </c>
      <c r="U2158">
        <f t="shared" si="67"/>
        <v>1</v>
      </c>
      <c r="V2158">
        <f>IF(Table2[[#This Row],[international_plan]]="yes",1,0)</f>
        <v>0</v>
      </c>
      <c r="W2158">
        <f>IF(Table2[[#This Row],[voice_mail_plan]]="yes",1,0)</f>
        <v>0</v>
      </c>
      <c r="X2158" t="str">
        <f t="shared" si="66"/>
        <v>High</v>
      </c>
      <c r="Y2158" t="str">
        <f>IF(Table2[[#This Row],[total_intl_charge]] &gt; AVERAGE($R$2:$R$4245),"High","Low")</f>
        <v>Low</v>
      </c>
      <c r="Z2158" t="str">
        <f>IF(AND(G2158&gt;AVERAGE(train!$G$2:$G$4251),K2158&gt;AVERAGE(train!$K$2:$K$4251)),"High Day &amp; Eve",IF(AND(G2158&gt;AVERAGE(train!$G$2:$G$4251),K2158&lt;=AVERAGE(train!$K$2:$K$4251)),"High Day Only",IF(AND(G2158&lt;=AVERAGE(train!$G$2:$G$4251),K2158&gt;AVERAGE(train!$K$2:$K$4251)),"High Eve Only","Low Usage")))</f>
        <v>High Day Only</v>
      </c>
    </row>
    <row r="2159" spans="1:26">
      <c r="A2159" t="s">
        <v>58</v>
      </c>
      <c r="B2159">
        <v>122</v>
      </c>
      <c r="C2159" t="s">
        <v>21</v>
      </c>
      <c r="D2159" t="s">
        <v>22</v>
      </c>
      <c r="E2159" t="s">
        <v>22</v>
      </c>
      <c r="F2159">
        <v>0</v>
      </c>
      <c r="G2159">
        <v>215.6</v>
      </c>
      <c r="H2159">
        <v>86</v>
      </c>
      <c r="I2159">
        <v>36.65</v>
      </c>
      <c r="J2159">
        <v>167.8</v>
      </c>
      <c r="K2159">
        <v>59</v>
      </c>
      <c r="L2159">
        <v>14.26</v>
      </c>
      <c r="M2159">
        <v>207</v>
      </c>
      <c r="N2159">
        <v>67</v>
      </c>
      <c r="O2159">
        <v>9.32</v>
      </c>
      <c r="P2159">
        <v>6.4</v>
      </c>
      <c r="Q2159">
        <v>8</v>
      </c>
      <c r="R2159">
        <v>1.73</v>
      </c>
      <c r="S2159">
        <v>3</v>
      </c>
      <c r="T2159" t="s">
        <v>22</v>
      </c>
      <c r="U2159">
        <f t="shared" si="67"/>
        <v>0</v>
      </c>
      <c r="V2159">
        <f>IF(Table2[[#This Row],[international_plan]]="yes",1,0)</f>
        <v>0</v>
      </c>
      <c r="W2159">
        <f>IF(Table2[[#This Row],[voice_mail_plan]]="yes",1,0)</f>
        <v>0</v>
      </c>
      <c r="X2159" t="str">
        <f t="shared" si="66"/>
        <v>High</v>
      </c>
      <c r="Y2159" t="str">
        <f>IF(Table2[[#This Row],[total_intl_charge]] &gt; AVERAGE($R$2:$R$4245),"High","Low")</f>
        <v>Low</v>
      </c>
      <c r="Z2159" t="str">
        <f>IF(AND(G2159&gt;AVERAGE(train!$G$2:$G$4251),K2159&gt;AVERAGE(train!$K$2:$K$4251)),"High Day &amp; Eve",IF(AND(G2159&gt;AVERAGE(train!$G$2:$G$4251),K2159&lt;=AVERAGE(train!$K$2:$K$4251)),"High Day Only",IF(AND(G2159&lt;=AVERAGE(train!$G$2:$G$4251),K2159&gt;AVERAGE(train!$K$2:$K$4251)),"High Eve Only","Low Usage")))</f>
        <v>High Day Only</v>
      </c>
    </row>
    <row r="2160" spans="1:26">
      <c r="A2160" t="s">
        <v>44</v>
      </c>
      <c r="B2160">
        <v>34</v>
      </c>
      <c r="C2160" t="s">
        <v>25</v>
      </c>
      <c r="D2160" t="s">
        <v>22</v>
      </c>
      <c r="E2160" t="s">
        <v>22</v>
      </c>
      <c r="F2160">
        <v>0</v>
      </c>
      <c r="G2160">
        <v>128.80000000000001</v>
      </c>
      <c r="H2160">
        <v>80</v>
      </c>
      <c r="I2160">
        <v>21.9</v>
      </c>
      <c r="J2160">
        <v>208.7</v>
      </c>
      <c r="K2160">
        <v>93</v>
      </c>
      <c r="L2160">
        <v>17.739999999999998</v>
      </c>
      <c r="M2160">
        <v>202.1</v>
      </c>
      <c r="N2160">
        <v>103</v>
      </c>
      <c r="O2160">
        <v>9.09</v>
      </c>
      <c r="P2160">
        <v>14</v>
      </c>
      <c r="Q2160">
        <v>7</v>
      </c>
      <c r="R2160">
        <v>3.78</v>
      </c>
      <c r="S2160">
        <v>1</v>
      </c>
      <c r="T2160" t="s">
        <v>22</v>
      </c>
      <c r="U2160">
        <f t="shared" si="67"/>
        <v>0</v>
      </c>
      <c r="V2160">
        <f>IF(Table2[[#This Row],[international_plan]]="yes",1,0)</f>
        <v>0</v>
      </c>
      <c r="W2160">
        <f>IF(Table2[[#This Row],[voice_mail_plan]]="yes",1,0)</f>
        <v>0</v>
      </c>
      <c r="X2160" t="str">
        <f t="shared" si="66"/>
        <v>Low</v>
      </c>
      <c r="Y2160" t="str">
        <f>IF(Table2[[#This Row],[total_intl_charge]] &gt; AVERAGE($R$2:$R$4245),"High","Low")</f>
        <v>High</v>
      </c>
      <c r="Z2160" t="str">
        <f>IF(AND(G2160&gt;AVERAGE(train!$G$2:$G$4251),K2160&gt;AVERAGE(train!$K$2:$K$4251)),"High Day &amp; Eve",IF(AND(G2160&gt;AVERAGE(train!$G$2:$G$4251),K2160&lt;=AVERAGE(train!$K$2:$K$4251)),"High Day Only",IF(AND(G2160&lt;=AVERAGE(train!$G$2:$G$4251),K2160&gt;AVERAGE(train!$K$2:$K$4251)),"High Eve Only","Low Usage")))</f>
        <v>Low Usage</v>
      </c>
    </row>
    <row r="2161" spans="1:26">
      <c r="A2161" t="s">
        <v>52</v>
      </c>
      <c r="B2161">
        <v>138</v>
      </c>
      <c r="C2161" t="s">
        <v>21</v>
      </c>
      <c r="D2161" t="s">
        <v>23</v>
      </c>
      <c r="E2161" t="s">
        <v>23</v>
      </c>
      <c r="F2161">
        <v>28</v>
      </c>
      <c r="G2161">
        <v>211.2</v>
      </c>
      <c r="H2161">
        <v>117</v>
      </c>
      <c r="I2161">
        <v>35.9</v>
      </c>
      <c r="J2161">
        <v>312.5</v>
      </c>
      <c r="K2161">
        <v>98</v>
      </c>
      <c r="L2161">
        <v>26.56</v>
      </c>
      <c r="M2161">
        <v>178</v>
      </c>
      <c r="N2161">
        <v>118</v>
      </c>
      <c r="O2161">
        <v>8.01</v>
      </c>
      <c r="P2161">
        <v>10.7</v>
      </c>
      <c r="Q2161">
        <v>2</v>
      </c>
      <c r="R2161">
        <v>2.89</v>
      </c>
      <c r="S2161">
        <v>3</v>
      </c>
      <c r="T2161" t="s">
        <v>23</v>
      </c>
      <c r="U2161">
        <f t="shared" si="67"/>
        <v>1</v>
      </c>
      <c r="V2161">
        <f>IF(Table2[[#This Row],[international_plan]]="yes",1,0)</f>
        <v>1</v>
      </c>
      <c r="W2161">
        <f>IF(Table2[[#This Row],[voice_mail_plan]]="yes",1,0)</f>
        <v>1</v>
      </c>
      <c r="X2161" t="str">
        <f t="shared" si="66"/>
        <v>Very High</v>
      </c>
      <c r="Y2161" t="str">
        <f>IF(Table2[[#This Row],[total_intl_charge]] &gt; AVERAGE($R$2:$R$4245),"High","Low")</f>
        <v>High</v>
      </c>
      <c r="Z2161" t="str">
        <f>IF(AND(G2161&gt;AVERAGE(train!$G$2:$G$4251),K2161&gt;AVERAGE(train!$K$2:$K$4251)),"High Day &amp; Eve",IF(AND(G2161&gt;AVERAGE(train!$G$2:$G$4251),K2161&lt;=AVERAGE(train!$K$2:$K$4251)),"High Day Only",IF(AND(G2161&lt;=AVERAGE(train!$G$2:$G$4251),K2161&gt;AVERAGE(train!$K$2:$K$4251)),"High Eve Only","Low Usage")))</f>
        <v>High Day Only</v>
      </c>
    </row>
    <row r="2162" spans="1:26">
      <c r="A2162" t="s">
        <v>40</v>
      </c>
      <c r="B2162">
        <v>90</v>
      </c>
      <c r="C2162" t="s">
        <v>21</v>
      </c>
      <c r="D2162" t="s">
        <v>22</v>
      </c>
      <c r="E2162" t="s">
        <v>23</v>
      </c>
      <c r="F2162">
        <v>24</v>
      </c>
      <c r="G2162">
        <v>71.2</v>
      </c>
      <c r="H2162">
        <v>82</v>
      </c>
      <c r="I2162">
        <v>12.1</v>
      </c>
      <c r="J2162">
        <v>181.6</v>
      </c>
      <c r="K2162">
        <v>103</v>
      </c>
      <c r="L2162">
        <v>15.44</v>
      </c>
      <c r="M2162">
        <v>186.9</v>
      </c>
      <c r="N2162">
        <v>111</v>
      </c>
      <c r="O2162">
        <v>8.41</v>
      </c>
      <c r="P2162">
        <v>12.9</v>
      </c>
      <c r="Q2162">
        <v>1</v>
      </c>
      <c r="R2162">
        <v>3.48</v>
      </c>
      <c r="S2162">
        <v>1</v>
      </c>
      <c r="T2162" t="s">
        <v>22</v>
      </c>
      <c r="U2162">
        <f t="shared" si="67"/>
        <v>0</v>
      </c>
      <c r="V2162">
        <f>IF(Table2[[#This Row],[international_plan]]="yes",1,0)</f>
        <v>0</v>
      </c>
      <c r="W2162">
        <f>IF(Table2[[#This Row],[voice_mail_plan]]="yes",1,0)</f>
        <v>1</v>
      </c>
      <c r="X2162" t="str">
        <f t="shared" si="66"/>
        <v>Medium</v>
      </c>
      <c r="Y2162" t="str">
        <f>IF(Table2[[#This Row],[total_intl_charge]] &gt; AVERAGE($R$2:$R$4245),"High","Low")</f>
        <v>High</v>
      </c>
      <c r="Z2162" t="str">
        <f>IF(AND(G2162&gt;AVERAGE(train!$G$2:$G$4251),K2162&gt;AVERAGE(train!$K$2:$K$4251)),"High Day &amp; Eve",IF(AND(G2162&gt;AVERAGE(train!$G$2:$G$4251),K2162&lt;=AVERAGE(train!$K$2:$K$4251)),"High Day Only",IF(AND(G2162&lt;=AVERAGE(train!$G$2:$G$4251),K2162&gt;AVERAGE(train!$K$2:$K$4251)),"High Eve Only","Low Usage")))</f>
        <v>High Eve Only</v>
      </c>
    </row>
    <row r="2163" spans="1:26">
      <c r="A2163" t="s">
        <v>65</v>
      </c>
      <c r="B2163">
        <v>73</v>
      </c>
      <c r="C2163" t="s">
        <v>25</v>
      </c>
      <c r="D2163" t="s">
        <v>22</v>
      </c>
      <c r="E2163" t="s">
        <v>22</v>
      </c>
      <c r="F2163">
        <v>0</v>
      </c>
      <c r="G2163">
        <v>94.9</v>
      </c>
      <c r="H2163">
        <v>121</v>
      </c>
      <c r="I2163">
        <v>16.13</v>
      </c>
      <c r="J2163">
        <v>253.2</v>
      </c>
      <c r="K2163">
        <v>83</v>
      </c>
      <c r="L2163">
        <v>21.52</v>
      </c>
      <c r="M2163">
        <v>175.1</v>
      </c>
      <c r="N2163">
        <v>86</v>
      </c>
      <c r="O2163">
        <v>7.88</v>
      </c>
      <c r="P2163">
        <v>14.2</v>
      </c>
      <c r="Q2163">
        <v>2</v>
      </c>
      <c r="R2163">
        <v>3.83</v>
      </c>
      <c r="S2163">
        <v>2</v>
      </c>
      <c r="T2163" t="s">
        <v>22</v>
      </c>
      <c r="U2163">
        <f t="shared" si="67"/>
        <v>0</v>
      </c>
      <c r="V2163">
        <f>IF(Table2[[#This Row],[international_plan]]="yes",1,0)</f>
        <v>0</v>
      </c>
      <c r="W2163">
        <f>IF(Table2[[#This Row],[voice_mail_plan]]="yes",1,0)</f>
        <v>0</v>
      </c>
      <c r="X2163" t="str">
        <f t="shared" si="66"/>
        <v>Low</v>
      </c>
      <c r="Y2163" t="str">
        <f>IF(Table2[[#This Row],[total_intl_charge]] &gt; AVERAGE($R$2:$R$4245),"High","Low")</f>
        <v>High</v>
      </c>
      <c r="Z2163" t="str">
        <f>IF(AND(G2163&gt;AVERAGE(train!$G$2:$G$4251),K2163&gt;AVERAGE(train!$K$2:$K$4251)),"High Day &amp; Eve",IF(AND(G2163&gt;AVERAGE(train!$G$2:$G$4251),K2163&lt;=AVERAGE(train!$K$2:$K$4251)),"High Day Only",IF(AND(G2163&lt;=AVERAGE(train!$G$2:$G$4251),K2163&gt;AVERAGE(train!$K$2:$K$4251)),"High Eve Only","Low Usage")))</f>
        <v>Low Usage</v>
      </c>
    </row>
    <row r="2164" spans="1:26">
      <c r="A2164" t="s">
        <v>43</v>
      </c>
      <c r="B2164">
        <v>19</v>
      </c>
      <c r="C2164" t="s">
        <v>28</v>
      </c>
      <c r="D2164" t="s">
        <v>22</v>
      </c>
      <c r="E2164" t="s">
        <v>22</v>
      </c>
      <c r="F2164">
        <v>0</v>
      </c>
      <c r="G2164">
        <v>259.39999999999998</v>
      </c>
      <c r="H2164">
        <v>116</v>
      </c>
      <c r="I2164">
        <v>44.1</v>
      </c>
      <c r="J2164">
        <v>269.7</v>
      </c>
      <c r="K2164">
        <v>109</v>
      </c>
      <c r="L2164">
        <v>22.92</v>
      </c>
      <c r="M2164">
        <v>175.3</v>
      </c>
      <c r="N2164">
        <v>130</v>
      </c>
      <c r="O2164">
        <v>7.89</v>
      </c>
      <c r="P2164">
        <v>9.5</v>
      </c>
      <c r="Q2164">
        <v>3</v>
      </c>
      <c r="R2164">
        <v>2.57</v>
      </c>
      <c r="S2164">
        <v>1</v>
      </c>
      <c r="T2164" t="s">
        <v>23</v>
      </c>
      <c r="U2164">
        <f t="shared" si="67"/>
        <v>1</v>
      </c>
      <c r="V2164">
        <f>IF(Table2[[#This Row],[international_plan]]="yes",1,0)</f>
        <v>0</v>
      </c>
      <c r="W2164">
        <f>IF(Table2[[#This Row],[voice_mail_plan]]="yes",1,0)</f>
        <v>0</v>
      </c>
      <c r="X2164" t="str">
        <f t="shared" si="66"/>
        <v>Low</v>
      </c>
      <c r="Y2164" t="str">
        <f>IF(Table2[[#This Row],[total_intl_charge]] &gt; AVERAGE($R$2:$R$4245),"High","Low")</f>
        <v>Low</v>
      </c>
      <c r="Z2164" t="str">
        <f>IF(AND(G2164&gt;AVERAGE(train!$G$2:$G$4251),K2164&gt;AVERAGE(train!$K$2:$K$4251)),"High Day &amp; Eve",IF(AND(G2164&gt;AVERAGE(train!$G$2:$G$4251),K2164&lt;=AVERAGE(train!$K$2:$K$4251)),"High Day Only",IF(AND(G2164&lt;=AVERAGE(train!$G$2:$G$4251),K2164&gt;AVERAGE(train!$K$2:$K$4251)),"High Eve Only","Low Usage")))</f>
        <v>High Day &amp; Eve</v>
      </c>
    </row>
    <row r="2165" spans="1:26">
      <c r="A2165" t="s">
        <v>59</v>
      </c>
      <c r="B2165">
        <v>120</v>
      </c>
      <c r="C2165" t="s">
        <v>25</v>
      </c>
      <c r="D2165" t="s">
        <v>22</v>
      </c>
      <c r="E2165" t="s">
        <v>23</v>
      </c>
      <c r="F2165">
        <v>28</v>
      </c>
      <c r="G2165">
        <v>215.8</v>
      </c>
      <c r="H2165">
        <v>123</v>
      </c>
      <c r="I2165">
        <v>36.69</v>
      </c>
      <c r="J2165">
        <v>285.2</v>
      </c>
      <c r="K2165">
        <v>76</v>
      </c>
      <c r="L2165">
        <v>24.24</v>
      </c>
      <c r="M2165">
        <v>192.1</v>
      </c>
      <c r="N2165">
        <v>78</v>
      </c>
      <c r="O2165">
        <v>8.64</v>
      </c>
      <c r="P2165">
        <v>6.9</v>
      </c>
      <c r="Q2165">
        <v>3</v>
      </c>
      <c r="R2165">
        <v>1.86</v>
      </c>
      <c r="S2165">
        <v>1</v>
      </c>
      <c r="T2165" t="s">
        <v>22</v>
      </c>
      <c r="U2165">
        <f t="shared" si="67"/>
        <v>0</v>
      </c>
      <c r="V2165">
        <f>IF(Table2[[#This Row],[international_plan]]="yes",1,0)</f>
        <v>0</v>
      </c>
      <c r="W2165">
        <f>IF(Table2[[#This Row],[voice_mail_plan]]="yes",1,0)</f>
        <v>1</v>
      </c>
      <c r="X2165" t="str">
        <f t="shared" si="66"/>
        <v>High</v>
      </c>
      <c r="Y2165" t="str">
        <f>IF(Table2[[#This Row],[total_intl_charge]] &gt; AVERAGE($R$2:$R$4245),"High","Low")</f>
        <v>Low</v>
      </c>
      <c r="Z2165" t="str">
        <f>IF(AND(G2165&gt;AVERAGE(train!$G$2:$G$4251),K2165&gt;AVERAGE(train!$K$2:$K$4251)),"High Day &amp; Eve",IF(AND(G2165&gt;AVERAGE(train!$G$2:$G$4251),K2165&lt;=AVERAGE(train!$K$2:$K$4251)),"High Day Only",IF(AND(G2165&lt;=AVERAGE(train!$G$2:$G$4251),K2165&gt;AVERAGE(train!$K$2:$K$4251)),"High Eve Only","Low Usage")))</f>
        <v>High Day Only</v>
      </c>
    </row>
    <row r="2166" spans="1:26">
      <c r="A2166" t="s">
        <v>35</v>
      </c>
      <c r="B2166">
        <v>160</v>
      </c>
      <c r="C2166" t="s">
        <v>21</v>
      </c>
      <c r="D2166" t="s">
        <v>22</v>
      </c>
      <c r="E2166" t="s">
        <v>22</v>
      </c>
      <c r="F2166">
        <v>0</v>
      </c>
      <c r="G2166">
        <v>97.5</v>
      </c>
      <c r="H2166">
        <v>113</v>
      </c>
      <c r="I2166">
        <v>16.579999999999998</v>
      </c>
      <c r="J2166">
        <v>268.10000000000002</v>
      </c>
      <c r="K2166">
        <v>69</v>
      </c>
      <c r="L2166">
        <v>22.79</v>
      </c>
      <c r="M2166">
        <v>255.3</v>
      </c>
      <c r="N2166">
        <v>62</v>
      </c>
      <c r="O2166">
        <v>11.49</v>
      </c>
      <c r="P2166">
        <v>13.2</v>
      </c>
      <c r="Q2166">
        <v>4</v>
      </c>
      <c r="R2166">
        <v>3.56</v>
      </c>
      <c r="S2166">
        <v>3</v>
      </c>
      <c r="T2166" t="s">
        <v>22</v>
      </c>
      <c r="U2166">
        <f t="shared" si="67"/>
        <v>0</v>
      </c>
      <c r="V2166">
        <f>IF(Table2[[#This Row],[international_plan]]="yes",1,0)</f>
        <v>0</v>
      </c>
      <c r="W2166">
        <f>IF(Table2[[#This Row],[voice_mail_plan]]="yes",1,0)</f>
        <v>0</v>
      </c>
      <c r="X2166" t="str">
        <f t="shared" si="66"/>
        <v>Very High</v>
      </c>
      <c r="Y2166" t="str">
        <f>IF(Table2[[#This Row],[total_intl_charge]] &gt; AVERAGE($R$2:$R$4245),"High","Low")</f>
        <v>High</v>
      </c>
      <c r="Z2166" t="str">
        <f>IF(AND(G2166&gt;AVERAGE(train!$G$2:$G$4251),K2166&gt;AVERAGE(train!$K$2:$K$4251)),"High Day &amp; Eve",IF(AND(G2166&gt;AVERAGE(train!$G$2:$G$4251),K2166&lt;=AVERAGE(train!$K$2:$K$4251)),"High Day Only",IF(AND(G2166&lt;=AVERAGE(train!$G$2:$G$4251),K2166&gt;AVERAGE(train!$K$2:$K$4251)),"High Eve Only","Low Usage")))</f>
        <v>Low Usage</v>
      </c>
    </row>
    <row r="2167" spans="1:26">
      <c r="A2167" t="s">
        <v>73</v>
      </c>
      <c r="B2167">
        <v>141</v>
      </c>
      <c r="C2167" t="s">
        <v>28</v>
      </c>
      <c r="D2167" t="s">
        <v>22</v>
      </c>
      <c r="E2167" t="s">
        <v>22</v>
      </c>
      <c r="F2167">
        <v>0</v>
      </c>
      <c r="G2167">
        <v>146.5</v>
      </c>
      <c r="H2167">
        <v>121</v>
      </c>
      <c r="I2167">
        <v>24.91</v>
      </c>
      <c r="J2167">
        <v>169.9</v>
      </c>
      <c r="K2167">
        <v>125</v>
      </c>
      <c r="L2167">
        <v>14.44</v>
      </c>
      <c r="M2167">
        <v>238.8</v>
      </c>
      <c r="N2167">
        <v>112</v>
      </c>
      <c r="O2167">
        <v>10.75</v>
      </c>
      <c r="P2167">
        <v>8.1999999999999993</v>
      </c>
      <c r="Q2167">
        <v>5</v>
      </c>
      <c r="R2167">
        <v>2.21</v>
      </c>
      <c r="S2167">
        <v>0</v>
      </c>
      <c r="T2167" t="s">
        <v>22</v>
      </c>
      <c r="U2167">
        <f t="shared" si="67"/>
        <v>0</v>
      </c>
      <c r="V2167">
        <f>IF(Table2[[#This Row],[international_plan]]="yes",1,0)</f>
        <v>0</v>
      </c>
      <c r="W2167">
        <f>IF(Table2[[#This Row],[voice_mail_plan]]="yes",1,0)</f>
        <v>0</v>
      </c>
      <c r="X2167" t="str">
        <f t="shared" si="66"/>
        <v>Very High</v>
      </c>
      <c r="Y2167" t="str">
        <f>IF(Table2[[#This Row],[total_intl_charge]] &gt; AVERAGE($R$2:$R$4245),"High","Low")</f>
        <v>Low</v>
      </c>
      <c r="Z2167" t="str">
        <f>IF(AND(G2167&gt;AVERAGE(train!$G$2:$G$4251),K2167&gt;AVERAGE(train!$K$2:$K$4251)),"High Day &amp; Eve",IF(AND(G2167&gt;AVERAGE(train!$G$2:$G$4251),K2167&lt;=AVERAGE(train!$K$2:$K$4251)),"High Day Only",IF(AND(G2167&lt;=AVERAGE(train!$G$2:$G$4251),K2167&gt;AVERAGE(train!$K$2:$K$4251)),"High Eve Only","Low Usage")))</f>
        <v>High Eve Only</v>
      </c>
    </row>
    <row r="2168" spans="1:26">
      <c r="A2168" t="s">
        <v>27</v>
      </c>
      <c r="B2168">
        <v>90</v>
      </c>
      <c r="C2168" t="s">
        <v>25</v>
      </c>
      <c r="D2168" t="s">
        <v>22</v>
      </c>
      <c r="E2168" t="s">
        <v>22</v>
      </c>
      <c r="F2168">
        <v>0</v>
      </c>
      <c r="G2168">
        <v>157.9</v>
      </c>
      <c r="H2168">
        <v>72</v>
      </c>
      <c r="I2168">
        <v>26.84</v>
      </c>
      <c r="J2168">
        <v>234</v>
      </c>
      <c r="K2168">
        <v>93</v>
      </c>
      <c r="L2168">
        <v>19.89</v>
      </c>
      <c r="M2168">
        <v>210</v>
      </c>
      <c r="N2168">
        <v>86</v>
      </c>
      <c r="O2168">
        <v>9.4499999999999993</v>
      </c>
      <c r="P2168">
        <v>12.2</v>
      </c>
      <c r="Q2168">
        <v>5</v>
      </c>
      <c r="R2168">
        <v>3.29</v>
      </c>
      <c r="S2168">
        <v>2</v>
      </c>
      <c r="T2168" t="s">
        <v>22</v>
      </c>
      <c r="U2168">
        <f t="shared" si="67"/>
        <v>0</v>
      </c>
      <c r="V2168">
        <f>IF(Table2[[#This Row],[international_plan]]="yes",1,0)</f>
        <v>0</v>
      </c>
      <c r="W2168">
        <f>IF(Table2[[#This Row],[voice_mail_plan]]="yes",1,0)</f>
        <v>0</v>
      </c>
      <c r="X2168" t="str">
        <f t="shared" si="66"/>
        <v>Medium</v>
      </c>
      <c r="Y2168" t="str">
        <f>IF(Table2[[#This Row],[total_intl_charge]] &gt; AVERAGE($R$2:$R$4245),"High","Low")</f>
        <v>High</v>
      </c>
      <c r="Z2168" t="str">
        <f>IF(AND(G2168&gt;AVERAGE(train!$G$2:$G$4251),K2168&gt;AVERAGE(train!$K$2:$K$4251)),"High Day &amp; Eve",IF(AND(G2168&gt;AVERAGE(train!$G$2:$G$4251),K2168&lt;=AVERAGE(train!$K$2:$K$4251)),"High Day Only",IF(AND(G2168&lt;=AVERAGE(train!$G$2:$G$4251),K2168&gt;AVERAGE(train!$K$2:$K$4251)),"High Eve Only","Low Usage")))</f>
        <v>Low Usage</v>
      </c>
    </row>
    <row r="2169" spans="1:26">
      <c r="A2169" t="s">
        <v>64</v>
      </c>
      <c r="B2169">
        <v>72</v>
      </c>
      <c r="C2169" t="s">
        <v>21</v>
      </c>
      <c r="D2169" t="s">
        <v>22</v>
      </c>
      <c r="E2169" t="s">
        <v>22</v>
      </c>
      <c r="F2169">
        <v>0</v>
      </c>
      <c r="G2169">
        <v>139.9</v>
      </c>
      <c r="H2169">
        <v>117</v>
      </c>
      <c r="I2169">
        <v>23.78</v>
      </c>
      <c r="J2169">
        <v>223.6</v>
      </c>
      <c r="K2169">
        <v>96</v>
      </c>
      <c r="L2169">
        <v>19.010000000000002</v>
      </c>
      <c r="M2169">
        <v>240.8</v>
      </c>
      <c r="N2169">
        <v>93</v>
      </c>
      <c r="O2169">
        <v>10.84</v>
      </c>
      <c r="P2169">
        <v>12.7</v>
      </c>
      <c r="Q2169">
        <v>4</v>
      </c>
      <c r="R2169">
        <v>3.43</v>
      </c>
      <c r="S2169">
        <v>2</v>
      </c>
      <c r="T2169" t="s">
        <v>22</v>
      </c>
      <c r="U2169">
        <f t="shared" si="67"/>
        <v>0</v>
      </c>
      <c r="V2169">
        <f>IF(Table2[[#This Row],[international_plan]]="yes",1,0)</f>
        <v>0</v>
      </c>
      <c r="W2169">
        <f>IF(Table2[[#This Row],[voice_mail_plan]]="yes",1,0)</f>
        <v>0</v>
      </c>
      <c r="X2169" t="str">
        <f t="shared" si="66"/>
        <v>Low</v>
      </c>
      <c r="Y2169" t="str">
        <f>IF(Table2[[#This Row],[total_intl_charge]] &gt; AVERAGE($R$2:$R$4245),"High","Low")</f>
        <v>High</v>
      </c>
      <c r="Z2169" t="str">
        <f>IF(AND(G2169&gt;AVERAGE(train!$G$2:$G$4251),K2169&gt;AVERAGE(train!$K$2:$K$4251)),"High Day &amp; Eve",IF(AND(G2169&gt;AVERAGE(train!$G$2:$G$4251),K2169&lt;=AVERAGE(train!$K$2:$K$4251)),"High Day Only",IF(AND(G2169&lt;=AVERAGE(train!$G$2:$G$4251),K2169&gt;AVERAGE(train!$K$2:$K$4251)),"High Eve Only","Low Usage")))</f>
        <v>Low Usage</v>
      </c>
    </row>
    <row r="2170" spans="1:26">
      <c r="A2170" t="s">
        <v>60</v>
      </c>
      <c r="B2170">
        <v>117</v>
      </c>
      <c r="C2170" t="s">
        <v>25</v>
      </c>
      <c r="D2170" t="s">
        <v>22</v>
      </c>
      <c r="E2170" t="s">
        <v>23</v>
      </c>
      <c r="F2170">
        <v>21</v>
      </c>
      <c r="G2170">
        <v>153.19999999999999</v>
      </c>
      <c r="H2170">
        <v>112</v>
      </c>
      <c r="I2170">
        <v>26.04</v>
      </c>
      <c r="J2170">
        <v>263.3</v>
      </c>
      <c r="K2170">
        <v>110</v>
      </c>
      <c r="L2170">
        <v>22.38</v>
      </c>
      <c r="M2170">
        <v>135</v>
      </c>
      <c r="N2170">
        <v>85</v>
      </c>
      <c r="O2170">
        <v>6.08</v>
      </c>
      <c r="P2170">
        <v>11.9</v>
      </c>
      <c r="Q2170">
        <v>7</v>
      </c>
      <c r="R2170">
        <v>3.21</v>
      </c>
      <c r="S2170">
        <v>1</v>
      </c>
      <c r="T2170" t="s">
        <v>22</v>
      </c>
      <c r="U2170">
        <f t="shared" si="67"/>
        <v>0</v>
      </c>
      <c r="V2170">
        <f>IF(Table2[[#This Row],[international_plan]]="yes",1,0)</f>
        <v>0</v>
      </c>
      <c r="W2170">
        <f>IF(Table2[[#This Row],[voice_mail_plan]]="yes",1,0)</f>
        <v>1</v>
      </c>
      <c r="X2170" t="str">
        <f t="shared" si="66"/>
        <v>High</v>
      </c>
      <c r="Y2170" t="str">
        <f>IF(Table2[[#This Row],[total_intl_charge]] &gt; AVERAGE($R$2:$R$4245),"High","Low")</f>
        <v>High</v>
      </c>
      <c r="Z2170" t="str">
        <f>IF(AND(G2170&gt;AVERAGE(train!$G$2:$G$4251),K2170&gt;AVERAGE(train!$K$2:$K$4251)),"High Day &amp; Eve",IF(AND(G2170&gt;AVERAGE(train!$G$2:$G$4251),K2170&lt;=AVERAGE(train!$K$2:$K$4251)),"High Day Only",IF(AND(G2170&lt;=AVERAGE(train!$G$2:$G$4251),K2170&gt;AVERAGE(train!$K$2:$K$4251)),"High Eve Only","Low Usage")))</f>
        <v>High Eve Only</v>
      </c>
    </row>
    <row r="2171" spans="1:26">
      <c r="A2171" t="s">
        <v>50</v>
      </c>
      <c r="B2171">
        <v>87</v>
      </c>
      <c r="C2171" t="s">
        <v>25</v>
      </c>
      <c r="D2171" t="s">
        <v>22</v>
      </c>
      <c r="E2171" t="s">
        <v>22</v>
      </c>
      <c r="F2171">
        <v>0</v>
      </c>
      <c r="G2171">
        <v>185.8</v>
      </c>
      <c r="H2171">
        <v>119</v>
      </c>
      <c r="I2171">
        <v>31.59</v>
      </c>
      <c r="J2171">
        <v>192.3</v>
      </c>
      <c r="K2171">
        <v>83</v>
      </c>
      <c r="L2171">
        <v>16.350000000000001</v>
      </c>
      <c r="M2171">
        <v>200</v>
      </c>
      <c r="N2171">
        <v>96</v>
      </c>
      <c r="O2171">
        <v>9</v>
      </c>
      <c r="P2171">
        <v>6.6</v>
      </c>
      <c r="Q2171">
        <v>4</v>
      </c>
      <c r="R2171">
        <v>1.78</v>
      </c>
      <c r="S2171">
        <v>1</v>
      </c>
      <c r="T2171" t="s">
        <v>22</v>
      </c>
      <c r="U2171">
        <f t="shared" si="67"/>
        <v>0</v>
      </c>
      <c r="V2171">
        <f>IF(Table2[[#This Row],[international_plan]]="yes",1,0)</f>
        <v>0</v>
      </c>
      <c r="W2171">
        <f>IF(Table2[[#This Row],[voice_mail_plan]]="yes",1,0)</f>
        <v>0</v>
      </c>
      <c r="X2171" t="str">
        <f t="shared" si="66"/>
        <v>Medium</v>
      </c>
      <c r="Y2171" t="str">
        <f>IF(Table2[[#This Row],[total_intl_charge]] &gt; AVERAGE($R$2:$R$4245),"High","Low")</f>
        <v>Low</v>
      </c>
      <c r="Z2171" t="str">
        <f>IF(AND(G2171&gt;AVERAGE(train!$G$2:$G$4251),K2171&gt;AVERAGE(train!$K$2:$K$4251)),"High Day &amp; Eve",IF(AND(G2171&gt;AVERAGE(train!$G$2:$G$4251),K2171&lt;=AVERAGE(train!$K$2:$K$4251)),"High Day Only",IF(AND(G2171&lt;=AVERAGE(train!$G$2:$G$4251),K2171&gt;AVERAGE(train!$K$2:$K$4251)),"High Eve Only","Low Usage")))</f>
        <v>High Day Only</v>
      </c>
    </row>
    <row r="2172" spans="1:26">
      <c r="A2172" t="s">
        <v>58</v>
      </c>
      <c r="B2172">
        <v>190</v>
      </c>
      <c r="C2172" t="s">
        <v>25</v>
      </c>
      <c r="D2172" t="s">
        <v>22</v>
      </c>
      <c r="E2172" t="s">
        <v>22</v>
      </c>
      <c r="F2172">
        <v>0</v>
      </c>
      <c r="G2172">
        <v>182.2</v>
      </c>
      <c r="H2172">
        <v>101</v>
      </c>
      <c r="I2172">
        <v>30.97</v>
      </c>
      <c r="J2172">
        <v>212.3</v>
      </c>
      <c r="K2172">
        <v>95</v>
      </c>
      <c r="L2172">
        <v>18.05</v>
      </c>
      <c r="M2172">
        <v>233</v>
      </c>
      <c r="N2172">
        <v>123</v>
      </c>
      <c r="O2172">
        <v>10.49</v>
      </c>
      <c r="P2172">
        <v>9.3000000000000007</v>
      </c>
      <c r="Q2172">
        <v>4</v>
      </c>
      <c r="R2172">
        <v>2.5099999999999998</v>
      </c>
      <c r="S2172">
        <v>2</v>
      </c>
      <c r="T2172" t="s">
        <v>22</v>
      </c>
      <c r="U2172">
        <f t="shared" si="67"/>
        <v>0</v>
      </c>
      <c r="V2172">
        <f>IF(Table2[[#This Row],[international_plan]]="yes",1,0)</f>
        <v>0</v>
      </c>
      <c r="W2172">
        <f>IF(Table2[[#This Row],[voice_mail_plan]]="yes",1,0)</f>
        <v>0</v>
      </c>
      <c r="X2172" t="str">
        <f t="shared" si="66"/>
        <v>Very High</v>
      </c>
      <c r="Y2172" t="str">
        <f>IF(Table2[[#This Row],[total_intl_charge]] &gt; AVERAGE($R$2:$R$4245),"High","Low")</f>
        <v>Low</v>
      </c>
      <c r="Z2172" t="str">
        <f>IF(AND(G2172&gt;AVERAGE(train!$G$2:$G$4251),K2172&gt;AVERAGE(train!$K$2:$K$4251)),"High Day &amp; Eve",IF(AND(G2172&gt;AVERAGE(train!$G$2:$G$4251),K2172&lt;=AVERAGE(train!$K$2:$K$4251)),"High Day Only",IF(AND(G2172&lt;=AVERAGE(train!$G$2:$G$4251),K2172&gt;AVERAGE(train!$K$2:$K$4251)),"High Eve Only","Low Usage")))</f>
        <v>High Day Only</v>
      </c>
    </row>
    <row r="2173" spans="1:26">
      <c r="A2173" t="s">
        <v>71</v>
      </c>
      <c r="B2173">
        <v>120</v>
      </c>
      <c r="C2173" t="s">
        <v>21</v>
      </c>
      <c r="D2173" t="s">
        <v>22</v>
      </c>
      <c r="E2173" t="s">
        <v>22</v>
      </c>
      <c r="F2173">
        <v>0</v>
      </c>
      <c r="G2173">
        <v>185.7</v>
      </c>
      <c r="H2173">
        <v>133</v>
      </c>
      <c r="I2173">
        <v>31.57</v>
      </c>
      <c r="J2173">
        <v>235.1</v>
      </c>
      <c r="K2173">
        <v>149</v>
      </c>
      <c r="L2173">
        <v>19.98</v>
      </c>
      <c r="M2173">
        <v>256.39999999999998</v>
      </c>
      <c r="N2173">
        <v>78</v>
      </c>
      <c r="O2173">
        <v>11.54</v>
      </c>
      <c r="P2173">
        <v>16.899999999999999</v>
      </c>
      <c r="Q2173">
        <v>6</v>
      </c>
      <c r="R2173">
        <v>4.5599999999999996</v>
      </c>
      <c r="S2173">
        <v>0</v>
      </c>
      <c r="T2173" t="s">
        <v>22</v>
      </c>
      <c r="U2173">
        <f t="shared" si="67"/>
        <v>0</v>
      </c>
      <c r="V2173">
        <f>IF(Table2[[#This Row],[international_plan]]="yes",1,0)</f>
        <v>0</v>
      </c>
      <c r="W2173">
        <f>IF(Table2[[#This Row],[voice_mail_plan]]="yes",1,0)</f>
        <v>0</v>
      </c>
      <c r="X2173" t="str">
        <f t="shared" si="66"/>
        <v>High</v>
      </c>
      <c r="Y2173" t="str">
        <f>IF(Table2[[#This Row],[total_intl_charge]] &gt; AVERAGE($R$2:$R$4245),"High","Low")</f>
        <v>High</v>
      </c>
      <c r="Z2173" t="str">
        <f>IF(AND(G2173&gt;AVERAGE(train!$G$2:$G$4251),K2173&gt;AVERAGE(train!$K$2:$K$4251)),"High Day &amp; Eve",IF(AND(G2173&gt;AVERAGE(train!$G$2:$G$4251),K2173&lt;=AVERAGE(train!$K$2:$K$4251)),"High Day Only",IF(AND(G2173&lt;=AVERAGE(train!$G$2:$G$4251),K2173&gt;AVERAGE(train!$K$2:$K$4251)),"High Eve Only","Low Usage")))</f>
        <v>High Day &amp; Eve</v>
      </c>
    </row>
    <row r="2174" spans="1:26">
      <c r="A2174" t="s">
        <v>63</v>
      </c>
      <c r="B2174">
        <v>115</v>
      </c>
      <c r="C2174" t="s">
        <v>28</v>
      </c>
      <c r="D2174" t="s">
        <v>22</v>
      </c>
      <c r="E2174" t="s">
        <v>23</v>
      </c>
      <c r="F2174">
        <v>29</v>
      </c>
      <c r="G2174">
        <v>222.6</v>
      </c>
      <c r="H2174">
        <v>81</v>
      </c>
      <c r="I2174">
        <v>37.840000000000003</v>
      </c>
      <c r="J2174">
        <v>190.3</v>
      </c>
      <c r="K2174">
        <v>109</v>
      </c>
      <c r="L2174">
        <v>16.18</v>
      </c>
      <c r="M2174">
        <v>201.2</v>
      </c>
      <c r="N2174">
        <v>87</v>
      </c>
      <c r="O2174">
        <v>9.0500000000000007</v>
      </c>
      <c r="P2174">
        <v>11.5</v>
      </c>
      <c r="Q2174">
        <v>2</v>
      </c>
      <c r="R2174">
        <v>3.11</v>
      </c>
      <c r="S2174">
        <v>1</v>
      </c>
      <c r="T2174" t="s">
        <v>22</v>
      </c>
      <c r="U2174">
        <f t="shared" si="67"/>
        <v>0</v>
      </c>
      <c r="V2174">
        <f>IF(Table2[[#This Row],[international_plan]]="yes",1,0)</f>
        <v>0</v>
      </c>
      <c r="W2174">
        <f>IF(Table2[[#This Row],[voice_mail_plan]]="yes",1,0)</f>
        <v>1</v>
      </c>
      <c r="X2174" t="str">
        <f t="shared" si="66"/>
        <v>High</v>
      </c>
      <c r="Y2174" t="str">
        <f>IF(Table2[[#This Row],[total_intl_charge]] &gt; AVERAGE($R$2:$R$4245),"High","Low")</f>
        <v>High</v>
      </c>
      <c r="Z2174" t="str">
        <f>IF(AND(G2174&gt;AVERAGE(train!$G$2:$G$4251),K2174&gt;AVERAGE(train!$K$2:$K$4251)),"High Day &amp; Eve",IF(AND(G2174&gt;AVERAGE(train!$G$2:$G$4251),K2174&lt;=AVERAGE(train!$K$2:$K$4251)),"High Day Only",IF(AND(G2174&lt;=AVERAGE(train!$G$2:$G$4251),K2174&gt;AVERAGE(train!$K$2:$K$4251)),"High Eve Only","Low Usage")))</f>
        <v>High Day &amp; Eve</v>
      </c>
    </row>
    <row r="2175" spans="1:26">
      <c r="A2175" t="s">
        <v>60</v>
      </c>
      <c r="B2175">
        <v>61</v>
      </c>
      <c r="C2175" t="s">
        <v>21</v>
      </c>
      <c r="D2175" t="s">
        <v>22</v>
      </c>
      <c r="E2175" t="s">
        <v>22</v>
      </c>
      <c r="F2175">
        <v>0</v>
      </c>
      <c r="G2175">
        <v>197.3</v>
      </c>
      <c r="H2175">
        <v>67</v>
      </c>
      <c r="I2175">
        <v>33.54</v>
      </c>
      <c r="J2175">
        <v>264.5</v>
      </c>
      <c r="K2175">
        <v>106</v>
      </c>
      <c r="L2175">
        <v>22.48</v>
      </c>
      <c r="M2175">
        <v>210.5</v>
      </c>
      <c r="N2175">
        <v>116</v>
      </c>
      <c r="O2175">
        <v>9.4700000000000006</v>
      </c>
      <c r="P2175">
        <v>9</v>
      </c>
      <c r="Q2175">
        <v>6</v>
      </c>
      <c r="R2175">
        <v>2.4300000000000002</v>
      </c>
      <c r="S2175">
        <v>1</v>
      </c>
      <c r="T2175" t="s">
        <v>22</v>
      </c>
      <c r="U2175">
        <f t="shared" si="67"/>
        <v>0</v>
      </c>
      <c r="V2175">
        <f>IF(Table2[[#This Row],[international_plan]]="yes",1,0)</f>
        <v>0</v>
      </c>
      <c r="W2175">
        <f>IF(Table2[[#This Row],[voice_mail_plan]]="yes",1,0)</f>
        <v>0</v>
      </c>
      <c r="X2175" t="str">
        <f t="shared" si="66"/>
        <v>Low</v>
      </c>
      <c r="Y2175" t="str">
        <f>IF(Table2[[#This Row],[total_intl_charge]] &gt; AVERAGE($R$2:$R$4245),"High","Low")</f>
        <v>Low</v>
      </c>
      <c r="Z2175" t="str">
        <f>IF(AND(G2175&gt;AVERAGE(train!$G$2:$G$4251),K2175&gt;AVERAGE(train!$K$2:$K$4251)),"High Day &amp; Eve",IF(AND(G2175&gt;AVERAGE(train!$G$2:$G$4251),K2175&lt;=AVERAGE(train!$K$2:$K$4251)),"High Day Only",IF(AND(G2175&lt;=AVERAGE(train!$G$2:$G$4251),K2175&gt;AVERAGE(train!$K$2:$K$4251)),"High Eve Only","Low Usage")))</f>
        <v>High Day &amp; Eve</v>
      </c>
    </row>
    <row r="2176" spans="1:26">
      <c r="A2176" t="s">
        <v>34</v>
      </c>
      <c r="B2176">
        <v>143</v>
      </c>
      <c r="C2176" t="s">
        <v>28</v>
      </c>
      <c r="D2176" t="s">
        <v>22</v>
      </c>
      <c r="E2176" t="s">
        <v>23</v>
      </c>
      <c r="F2176">
        <v>33</v>
      </c>
      <c r="G2176">
        <v>141.4</v>
      </c>
      <c r="H2176">
        <v>130</v>
      </c>
      <c r="I2176">
        <v>24.04</v>
      </c>
      <c r="J2176">
        <v>186.4</v>
      </c>
      <c r="K2176">
        <v>114</v>
      </c>
      <c r="L2176">
        <v>15.84</v>
      </c>
      <c r="M2176">
        <v>210</v>
      </c>
      <c r="N2176">
        <v>111</v>
      </c>
      <c r="O2176">
        <v>9.4499999999999993</v>
      </c>
      <c r="P2176">
        <v>7.7</v>
      </c>
      <c r="Q2176">
        <v>6</v>
      </c>
      <c r="R2176">
        <v>2.08</v>
      </c>
      <c r="S2176">
        <v>1</v>
      </c>
      <c r="T2176" t="s">
        <v>22</v>
      </c>
      <c r="U2176">
        <f t="shared" si="67"/>
        <v>0</v>
      </c>
      <c r="V2176">
        <f>IF(Table2[[#This Row],[international_plan]]="yes",1,0)</f>
        <v>0</v>
      </c>
      <c r="W2176">
        <f>IF(Table2[[#This Row],[voice_mail_plan]]="yes",1,0)</f>
        <v>1</v>
      </c>
      <c r="X2176" t="str">
        <f t="shared" si="66"/>
        <v>Very High</v>
      </c>
      <c r="Y2176" t="str">
        <f>IF(Table2[[#This Row],[total_intl_charge]] &gt; AVERAGE($R$2:$R$4245),"High","Low")</f>
        <v>Low</v>
      </c>
      <c r="Z2176" t="str">
        <f>IF(AND(G2176&gt;AVERAGE(train!$G$2:$G$4251),K2176&gt;AVERAGE(train!$K$2:$K$4251)),"High Day &amp; Eve",IF(AND(G2176&gt;AVERAGE(train!$G$2:$G$4251),K2176&lt;=AVERAGE(train!$K$2:$K$4251)),"High Day Only",IF(AND(G2176&lt;=AVERAGE(train!$G$2:$G$4251),K2176&gt;AVERAGE(train!$K$2:$K$4251)),"High Eve Only","Low Usage")))</f>
        <v>High Eve Only</v>
      </c>
    </row>
    <row r="2177" spans="1:26">
      <c r="A2177" t="s">
        <v>70</v>
      </c>
      <c r="B2177">
        <v>110</v>
      </c>
      <c r="C2177" t="s">
        <v>28</v>
      </c>
      <c r="D2177" t="s">
        <v>22</v>
      </c>
      <c r="E2177" t="s">
        <v>22</v>
      </c>
      <c r="F2177">
        <v>0</v>
      </c>
      <c r="G2177">
        <v>208</v>
      </c>
      <c r="H2177">
        <v>69</v>
      </c>
      <c r="I2177">
        <v>35.36</v>
      </c>
      <c r="J2177">
        <v>95.1</v>
      </c>
      <c r="K2177">
        <v>94</v>
      </c>
      <c r="L2177">
        <v>8.08</v>
      </c>
      <c r="M2177">
        <v>178.5</v>
      </c>
      <c r="N2177">
        <v>129</v>
      </c>
      <c r="O2177">
        <v>8.0299999999999994</v>
      </c>
      <c r="P2177">
        <v>8</v>
      </c>
      <c r="Q2177">
        <v>11</v>
      </c>
      <c r="R2177">
        <v>2.16</v>
      </c>
      <c r="S2177">
        <v>1</v>
      </c>
      <c r="T2177" t="s">
        <v>22</v>
      </c>
      <c r="U2177">
        <f t="shared" si="67"/>
        <v>0</v>
      </c>
      <c r="V2177">
        <f>IF(Table2[[#This Row],[international_plan]]="yes",1,0)</f>
        <v>0</v>
      </c>
      <c r="W2177">
        <f>IF(Table2[[#This Row],[voice_mail_plan]]="yes",1,0)</f>
        <v>0</v>
      </c>
      <c r="X2177" t="str">
        <f t="shared" si="66"/>
        <v>High</v>
      </c>
      <c r="Y2177" t="str">
        <f>IF(Table2[[#This Row],[total_intl_charge]] &gt; AVERAGE($R$2:$R$4245),"High","Low")</f>
        <v>Low</v>
      </c>
      <c r="Z2177" t="str">
        <f>IF(AND(G2177&gt;AVERAGE(train!$G$2:$G$4251),K2177&gt;AVERAGE(train!$K$2:$K$4251)),"High Day &amp; Eve",IF(AND(G2177&gt;AVERAGE(train!$G$2:$G$4251),K2177&lt;=AVERAGE(train!$K$2:$K$4251)),"High Day Only",IF(AND(G2177&lt;=AVERAGE(train!$G$2:$G$4251),K2177&gt;AVERAGE(train!$K$2:$K$4251)),"High Eve Only","Low Usage")))</f>
        <v>High Day Only</v>
      </c>
    </row>
    <row r="2178" spans="1:26">
      <c r="A2178" t="s">
        <v>75</v>
      </c>
      <c r="B2178">
        <v>104</v>
      </c>
      <c r="C2178" t="s">
        <v>21</v>
      </c>
      <c r="D2178" t="s">
        <v>22</v>
      </c>
      <c r="E2178" t="s">
        <v>22</v>
      </c>
      <c r="F2178">
        <v>0</v>
      </c>
      <c r="G2178">
        <v>118.5</v>
      </c>
      <c r="H2178">
        <v>92</v>
      </c>
      <c r="I2178">
        <v>20.149999999999999</v>
      </c>
      <c r="J2178">
        <v>177.8</v>
      </c>
      <c r="K2178">
        <v>109</v>
      </c>
      <c r="L2178">
        <v>15.11</v>
      </c>
      <c r="M2178">
        <v>255.7</v>
      </c>
      <c r="N2178">
        <v>98</v>
      </c>
      <c r="O2178">
        <v>11.51</v>
      </c>
      <c r="P2178">
        <v>12.1</v>
      </c>
      <c r="Q2178">
        <v>4</v>
      </c>
      <c r="R2178">
        <v>3.27</v>
      </c>
      <c r="S2178">
        <v>1</v>
      </c>
      <c r="T2178" t="s">
        <v>22</v>
      </c>
      <c r="U2178">
        <f t="shared" si="67"/>
        <v>0</v>
      </c>
      <c r="V2178">
        <f>IF(Table2[[#This Row],[international_plan]]="yes",1,0)</f>
        <v>0</v>
      </c>
      <c r="W2178">
        <f>IF(Table2[[#This Row],[voice_mail_plan]]="yes",1,0)</f>
        <v>0</v>
      </c>
      <c r="X2178" t="str">
        <f t="shared" ref="X2178:X2241" si="68">IF(B2178&lt;=$AC$3,"Low",IF(B2178&lt;=$AC$4,"Medium",IF(B2178&lt;=$AC$5,"High",IF(B2178&gt;=$AC$5,"Very High"))))</f>
        <v>High</v>
      </c>
      <c r="Y2178" t="str">
        <f>IF(Table2[[#This Row],[total_intl_charge]] &gt; AVERAGE($R$2:$R$4245),"High","Low")</f>
        <v>High</v>
      </c>
      <c r="Z2178" t="str">
        <f>IF(AND(G2178&gt;AVERAGE(train!$G$2:$G$4251),K2178&gt;AVERAGE(train!$K$2:$K$4251)),"High Day &amp; Eve",IF(AND(G2178&gt;AVERAGE(train!$G$2:$G$4251),K2178&lt;=AVERAGE(train!$K$2:$K$4251)),"High Day Only",IF(AND(G2178&lt;=AVERAGE(train!$G$2:$G$4251),K2178&gt;AVERAGE(train!$K$2:$K$4251)),"High Eve Only","Low Usage")))</f>
        <v>High Eve Only</v>
      </c>
    </row>
    <row r="2179" spans="1:26">
      <c r="A2179" t="s">
        <v>35</v>
      </c>
      <c r="B2179">
        <v>16</v>
      </c>
      <c r="C2179" t="s">
        <v>28</v>
      </c>
      <c r="D2179" t="s">
        <v>22</v>
      </c>
      <c r="E2179" t="s">
        <v>22</v>
      </c>
      <c r="F2179">
        <v>0</v>
      </c>
      <c r="G2179">
        <v>153.19999999999999</v>
      </c>
      <c r="H2179">
        <v>65</v>
      </c>
      <c r="I2179">
        <v>26.04</v>
      </c>
      <c r="J2179">
        <v>229.7</v>
      </c>
      <c r="K2179">
        <v>90</v>
      </c>
      <c r="L2179">
        <v>19.52</v>
      </c>
      <c r="M2179">
        <v>148.19999999999999</v>
      </c>
      <c r="N2179">
        <v>94</v>
      </c>
      <c r="O2179">
        <v>6.67</v>
      </c>
      <c r="P2179">
        <v>10.7</v>
      </c>
      <c r="Q2179">
        <v>8</v>
      </c>
      <c r="R2179">
        <v>2.89</v>
      </c>
      <c r="S2179">
        <v>1</v>
      </c>
      <c r="T2179" t="s">
        <v>22</v>
      </c>
      <c r="U2179">
        <f t="shared" ref="U2179:U2242" si="69">IF(T2179="yes",1,0)</f>
        <v>0</v>
      </c>
      <c r="V2179">
        <f>IF(Table2[[#This Row],[international_plan]]="yes",1,0)</f>
        <v>0</v>
      </c>
      <c r="W2179">
        <f>IF(Table2[[#This Row],[voice_mail_plan]]="yes",1,0)</f>
        <v>0</v>
      </c>
      <c r="X2179" t="str">
        <f t="shared" si="68"/>
        <v>Low</v>
      </c>
      <c r="Y2179" t="str">
        <f>IF(Table2[[#This Row],[total_intl_charge]] &gt; AVERAGE($R$2:$R$4245),"High","Low")</f>
        <v>High</v>
      </c>
      <c r="Z2179" t="str">
        <f>IF(AND(G2179&gt;AVERAGE(train!$G$2:$G$4251),K2179&gt;AVERAGE(train!$K$2:$K$4251)),"High Day &amp; Eve",IF(AND(G2179&gt;AVERAGE(train!$G$2:$G$4251),K2179&lt;=AVERAGE(train!$K$2:$K$4251)),"High Day Only",IF(AND(G2179&lt;=AVERAGE(train!$G$2:$G$4251),K2179&gt;AVERAGE(train!$K$2:$K$4251)),"High Eve Only","Low Usage")))</f>
        <v>Low Usage</v>
      </c>
    </row>
    <row r="2180" spans="1:26">
      <c r="A2180" t="s">
        <v>72</v>
      </c>
      <c r="B2180">
        <v>183</v>
      </c>
      <c r="C2180" t="s">
        <v>28</v>
      </c>
      <c r="D2180" t="s">
        <v>22</v>
      </c>
      <c r="E2180" t="s">
        <v>22</v>
      </c>
      <c r="F2180">
        <v>0</v>
      </c>
      <c r="G2180">
        <v>108.3</v>
      </c>
      <c r="H2180">
        <v>87</v>
      </c>
      <c r="I2180">
        <v>18.41</v>
      </c>
      <c r="J2180">
        <v>183.6</v>
      </c>
      <c r="K2180">
        <v>116</v>
      </c>
      <c r="L2180">
        <v>15.61</v>
      </c>
      <c r="M2180">
        <v>176.6</v>
      </c>
      <c r="N2180">
        <v>109</v>
      </c>
      <c r="O2180">
        <v>7.95</v>
      </c>
      <c r="P2180">
        <v>13.5</v>
      </c>
      <c r="Q2180">
        <v>2</v>
      </c>
      <c r="R2180">
        <v>3.65</v>
      </c>
      <c r="S2180">
        <v>0</v>
      </c>
      <c r="T2180" t="s">
        <v>22</v>
      </c>
      <c r="U2180">
        <f t="shared" si="69"/>
        <v>0</v>
      </c>
      <c r="V2180">
        <f>IF(Table2[[#This Row],[international_plan]]="yes",1,0)</f>
        <v>0</v>
      </c>
      <c r="W2180">
        <f>IF(Table2[[#This Row],[voice_mail_plan]]="yes",1,0)</f>
        <v>0</v>
      </c>
      <c r="X2180" t="str">
        <f t="shared" si="68"/>
        <v>Very High</v>
      </c>
      <c r="Y2180" t="str">
        <f>IF(Table2[[#This Row],[total_intl_charge]] &gt; AVERAGE($R$2:$R$4245),"High","Low")</f>
        <v>High</v>
      </c>
      <c r="Z2180" t="str">
        <f>IF(AND(G2180&gt;AVERAGE(train!$G$2:$G$4251),K2180&gt;AVERAGE(train!$K$2:$K$4251)),"High Day &amp; Eve",IF(AND(G2180&gt;AVERAGE(train!$G$2:$G$4251),K2180&lt;=AVERAGE(train!$K$2:$K$4251)),"High Day Only",IF(AND(G2180&lt;=AVERAGE(train!$G$2:$G$4251),K2180&gt;AVERAGE(train!$K$2:$K$4251)),"High Eve Only","Low Usage")))</f>
        <v>High Eve Only</v>
      </c>
    </row>
    <row r="2181" spans="1:26">
      <c r="A2181" t="s">
        <v>65</v>
      </c>
      <c r="B2181">
        <v>58</v>
      </c>
      <c r="C2181" t="s">
        <v>21</v>
      </c>
      <c r="D2181" t="s">
        <v>22</v>
      </c>
      <c r="E2181" t="s">
        <v>22</v>
      </c>
      <c r="F2181">
        <v>0</v>
      </c>
      <c r="G2181">
        <v>247.2</v>
      </c>
      <c r="H2181">
        <v>116</v>
      </c>
      <c r="I2181">
        <v>42.02</v>
      </c>
      <c r="J2181">
        <v>303.7</v>
      </c>
      <c r="K2181">
        <v>103</v>
      </c>
      <c r="L2181">
        <v>25.81</v>
      </c>
      <c r="M2181">
        <v>105.4</v>
      </c>
      <c r="N2181">
        <v>94</v>
      </c>
      <c r="O2181">
        <v>4.74</v>
      </c>
      <c r="P2181">
        <v>9.3000000000000007</v>
      </c>
      <c r="Q2181">
        <v>2</v>
      </c>
      <c r="R2181">
        <v>2.5099999999999998</v>
      </c>
      <c r="S2181">
        <v>2</v>
      </c>
      <c r="T2181" t="s">
        <v>23</v>
      </c>
      <c r="U2181">
        <f t="shared" si="69"/>
        <v>1</v>
      </c>
      <c r="V2181">
        <f>IF(Table2[[#This Row],[international_plan]]="yes",1,0)</f>
        <v>0</v>
      </c>
      <c r="W2181">
        <f>IF(Table2[[#This Row],[voice_mail_plan]]="yes",1,0)</f>
        <v>0</v>
      </c>
      <c r="X2181" t="str">
        <f t="shared" si="68"/>
        <v>Low</v>
      </c>
      <c r="Y2181" t="str">
        <f>IF(Table2[[#This Row],[total_intl_charge]] &gt; AVERAGE($R$2:$R$4245),"High","Low")</f>
        <v>Low</v>
      </c>
      <c r="Z2181" t="str">
        <f>IF(AND(G2181&gt;AVERAGE(train!$G$2:$G$4251),K2181&gt;AVERAGE(train!$K$2:$K$4251)),"High Day &amp; Eve",IF(AND(G2181&gt;AVERAGE(train!$G$2:$G$4251),K2181&lt;=AVERAGE(train!$K$2:$K$4251)),"High Day Only",IF(AND(G2181&lt;=AVERAGE(train!$G$2:$G$4251),K2181&gt;AVERAGE(train!$K$2:$K$4251)),"High Eve Only","Low Usage")))</f>
        <v>High Day &amp; Eve</v>
      </c>
    </row>
    <row r="2182" spans="1:26">
      <c r="A2182" t="s">
        <v>67</v>
      </c>
      <c r="B2182">
        <v>102</v>
      </c>
      <c r="C2182" t="s">
        <v>28</v>
      </c>
      <c r="D2182" t="s">
        <v>23</v>
      </c>
      <c r="E2182" t="s">
        <v>22</v>
      </c>
      <c r="F2182">
        <v>0</v>
      </c>
      <c r="G2182">
        <v>224.2</v>
      </c>
      <c r="H2182">
        <v>81</v>
      </c>
      <c r="I2182">
        <v>38.11</v>
      </c>
      <c r="J2182">
        <v>243.3</v>
      </c>
      <c r="K2182">
        <v>90</v>
      </c>
      <c r="L2182">
        <v>20.68</v>
      </c>
      <c r="M2182">
        <v>147.80000000000001</v>
      </c>
      <c r="N2182">
        <v>66</v>
      </c>
      <c r="O2182">
        <v>6.65</v>
      </c>
      <c r="P2182">
        <v>12</v>
      </c>
      <c r="Q2182">
        <v>8</v>
      </c>
      <c r="R2182">
        <v>3.24</v>
      </c>
      <c r="S2182">
        <v>3</v>
      </c>
      <c r="T2182" t="s">
        <v>22</v>
      </c>
      <c r="U2182">
        <f t="shared" si="69"/>
        <v>0</v>
      </c>
      <c r="V2182">
        <f>IF(Table2[[#This Row],[international_plan]]="yes",1,0)</f>
        <v>1</v>
      </c>
      <c r="W2182">
        <f>IF(Table2[[#This Row],[voice_mail_plan]]="yes",1,0)</f>
        <v>0</v>
      </c>
      <c r="X2182" t="str">
        <f t="shared" si="68"/>
        <v>High</v>
      </c>
      <c r="Y2182" t="str">
        <f>IF(Table2[[#This Row],[total_intl_charge]] &gt; AVERAGE($R$2:$R$4245),"High","Low")</f>
        <v>High</v>
      </c>
      <c r="Z2182" t="str">
        <f>IF(AND(G2182&gt;AVERAGE(train!$G$2:$G$4251),K2182&gt;AVERAGE(train!$K$2:$K$4251)),"High Day &amp; Eve",IF(AND(G2182&gt;AVERAGE(train!$G$2:$G$4251),K2182&lt;=AVERAGE(train!$K$2:$K$4251)),"High Day Only",IF(AND(G2182&lt;=AVERAGE(train!$G$2:$G$4251),K2182&gt;AVERAGE(train!$K$2:$K$4251)),"High Eve Only","Low Usage")))</f>
        <v>High Day Only</v>
      </c>
    </row>
    <row r="2183" spans="1:26">
      <c r="A2183" t="s">
        <v>34</v>
      </c>
      <c r="B2183">
        <v>64</v>
      </c>
      <c r="C2183" t="s">
        <v>21</v>
      </c>
      <c r="D2183" t="s">
        <v>22</v>
      </c>
      <c r="E2183" t="s">
        <v>23</v>
      </c>
      <c r="F2183">
        <v>43</v>
      </c>
      <c r="G2183">
        <v>118.4</v>
      </c>
      <c r="H2183">
        <v>100</v>
      </c>
      <c r="I2183">
        <v>20.13</v>
      </c>
      <c r="J2183">
        <v>144.1</v>
      </c>
      <c r="K2183">
        <v>108</v>
      </c>
      <c r="L2183">
        <v>12.25</v>
      </c>
      <c r="M2183">
        <v>158.1</v>
      </c>
      <c r="N2183">
        <v>91</v>
      </c>
      <c r="O2183">
        <v>7.11</v>
      </c>
      <c r="P2183">
        <v>8.5</v>
      </c>
      <c r="Q2183">
        <v>6</v>
      </c>
      <c r="R2183">
        <v>2.2999999999999998</v>
      </c>
      <c r="S2183">
        <v>1</v>
      </c>
      <c r="T2183" t="s">
        <v>22</v>
      </c>
      <c r="U2183">
        <f t="shared" si="69"/>
        <v>0</v>
      </c>
      <c r="V2183">
        <f>IF(Table2[[#This Row],[international_plan]]="yes",1,0)</f>
        <v>0</v>
      </c>
      <c r="W2183">
        <f>IF(Table2[[#This Row],[voice_mail_plan]]="yes",1,0)</f>
        <v>1</v>
      </c>
      <c r="X2183" t="str">
        <f t="shared" si="68"/>
        <v>Low</v>
      </c>
      <c r="Y2183" t="str">
        <f>IF(Table2[[#This Row],[total_intl_charge]] &gt; AVERAGE($R$2:$R$4245),"High","Low")</f>
        <v>Low</v>
      </c>
      <c r="Z2183" t="str">
        <f>IF(AND(G2183&gt;AVERAGE(train!$G$2:$G$4251),K2183&gt;AVERAGE(train!$K$2:$K$4251)),"High Day &amp; Eve",IF(AND(G2183&gt;AVERAGE(train!$G$2:$G$4251),K2183&lt;=AVERAGE(train!$K$2:$K$4251)),"High Day Only",IF(AND(G2183&lt;=AVERAGE(train!$G$2:$G$4251),K2183&gt;AVERAGE(train!$K$2:$K$4251)),"High Eve Only","Low Usage")))</f>
        <v>High Eve Only</v>
      </c>
    </row>
    <row r="2184" spans="1:26">
      <c r="A2184" t="s">
        <v>47</v>
      </c>
      <c r="B2184">
        <v>103</v>
      </c>
      <c r="C2184" t="s">
        <v>28</v>
      </c>
      <c r="D2184" t="s">
        <v>22</v>
      </c>
      <c r="E2184" t="s">
        <v>22</v>
      </c>
      <c r="F2184">
        <v>0</v>
      </c>
      <c r="G2184">
        <v>190.9</v>
      </c>
      <c r="H2184">
        <v>62</v>
      </c>
      <c r="I2184">
        <v>32.450000000000003</v>
      </c>
      <c r="J2184">
        <v>226.6</v>
      </c>
      <c r="K2184">
        <v>53</v>
      </c>
      <c r="L2184">
        <v>19.260000000000002</v>
      </c>
      <c r="M2184">
        <v>230.1</v>
      </c>
      <c r="N2184">
        <v>96</v>
      </c>
      <c r="O2184">
        <v>10.35</v>
      </c>
      <c r="P2184">
        <v>7.8</v>
      </c>
      <c r="Q2184">
        <v>3</v>
      </c>
      <c r="R2184">
        <v>2.11</v>
      </c>
      <c r="S2184">
        <v>2</v>
      </c>
      <c r="T2184" t="s">
        <v>22</v>
      </c>
      <c r="U2184">
        <f t="shared" si="69"/>
        <v>0</v>
      </c>
      <c r="V2184">
        <f>IF(Table2[[#This Row],[international_plan]]="yes",1,0)</f>
        <v>0</v>
      </c>
      <c r="W2184">
        <f>IF(Table2[[#This Row],[voice_mail_plan]]="yes",1,0)</f>
        <v>0</v>
      </c>
      <c r="X2184" t="str">
        <f t="shared" si="68"/>
        <v>High</v>
      </c>
      <c r="Y2184" t="str">
        <f>IF(Table2[[#This Row],[total_intl_charge]] &gt; AVERAGE($R$2:$R$4245),"High","Low")</f>
        <v>Low</v>
      </c>
      <c r="Z2184" t="str">
        <f>IF(AND(G2184&gt;AVERAGE(train!$G$2:$G$4251),K2184&gt;AVERAGE(train!$K$2:$K$4251)),"High Day &amp; Eve",IF(AND(G2184&gt;AVERAGE(train!$G$2:$G$4251),K2184&lt;=AVERAGE(train!$K$2:$K$4251)),"High Day Only",IF(AND(G2184&lt;=AVERAGE(train!$G$2:$G$4251),K2184&gt;AVERAGE(train!$K$2:$K$4251)),"High Eve Only","Low Usage")))</f>
        <v>High Day Only</v>
      </c>
    </row>
    <row r="2185" spans="1:26">
      <c r="A2185" t="s">
        <v>60</v>
      </c>
      <c r="B2185">
        <v>152</v>
      </c>
      <c r="C2185" t="s">
        <v>21</v>
      </c>
      <c r="D2185" t="s">
        <v>22</v>
      </c>
      <c r="E2185" t="s">
        <v>22</v>
      </c>
      <c r="F2185">
        <v>0</v>
      </c>
      <c r="G2185">
        <v>317.8</v>
      </c>
      <c r="H2185">
        <v>60</v>
      </c>
      <c r="I2185">
        <v>54.03</v>
      </c>
      <c r="J2185">
        <v>152.9</v>
      </c>
      <c r="K2185">
        <v>100</v>
      </c>
      <c r="L2185">
        <v>13</v>
      </c>
      <c r="M2185">
        <v>123.4</v>
      </c>
      <c r="N2185">
        <v>63</v>
      </c>
      <c r="O2185">
        <v>5.55</v>
      </c>
      <c r="P2185">
        <v>10.4</v>
      </c>
      <c r="Q2185">
        <v>7</v>
      </c>
      <c r="R2185">
        <v>2.81</v>
      </c>
      <c r="S2185">
        <v>1</v>
      </c>
      <c r="T2185" t="s">
        <v>23</v>
      </c>
      <c r="U2185">
        <f t="shared" si="69"/>
        <v>1</v>
      </c>
      <c r="V2185">
        <f>IF(Table2[[#This Row],[international_plan]]="yes",1,0)</f>
        <v>0</v>
      </c>
      <c r="W2185">
        <f>IF(Table2[[#This Row],[voice_mail_plan]]="yes",1,0)</f>
        <v>0</v>
      </c>
      <c r="X2185" t="str">
        <f t="shared" si="68"/>
        <v>Very High</v>
      </c>
      <c r="Y2185" t="str">
        <f>IF(Table2[[#This Row],[total_intl_charge]] &gt; AVERAGE($R$2:$R$4245),"High","Low")</f>
        <v>High</v>
      </c>
      <c r="Z2185" t="str">
        <f>IF(AND(G2185&gt;AVERAGE(train!$G$2:$G$4251),K2185&gt;AVERAGE(train!$K$2:$K$4251)),"High Day &amp; Eve",IF(AND(G2185&gt;AVERAGE(train!$G$2:$G$4251),K2185&lt;=AVERAGE(train!$K$2:$K$4251)),"High Day Only",IF(AND(G2185&lt;=AVERAGE(train!$G$2:$G$4251),K2185&gt;AVERAGE(train!$K$2:$K$4251)),"High Eve Only","Low Usage")))</f>
        <v>High Day Only</v>
      </c>
    </row>
    <row r="2186" spans="1:26">
      <c r="A2186" t="s">
        <v>31</v>
      </c>
      <c r="B2186">
        <v>124</v>
      </c>
      <c r="C2186" t="s">
        <v>21</v>
      </c>
      <c r="D2186" t="s">
        <v>22</v>
      </c>
      <c r="E2186" t="s">
        <v>22</v>
      </c>
      <c r="F2186">
        <v>0</v>
      </c>
      <c r="G2186">
        <v>312</v>
      </c>
      <c r="H2186">
        <v>112</v>
      </c>
      <c r="I2186">
        <v>53.04</v>
      </c>
      <c r="J2186">
        <v>180</v>
      </c>
      <c r="K2186">
        <v>109</v>
      </c>
      <c r="L2186">
        <v>15.3</v>
      </c>
      <c r="M2186">
        <v>168.6</v>
      </c>
      <c r="N2186">
        <v>94</v>
      </c>
      <c r="O2186">
        <v>7.59</v>
      </c>
      <c r="P2186">
        <v>12.8</v>
      </c>
      <c r="Q2186">
        <v>4</v>
      </c>
      <c r="R2186">
        <v>3.46</v>
      </c>
      <c r="S2186">
        <v>1</v>
      </c>
      <c r="T2186" t="s">
        <v>23</v>
      </c>
      <c r="U2186">
        <f t="shared" si="69"/>
        <v>1</v>
      </c>
      <c r="V2186">
        <f>IF(Table2[[#This Row],[international_plan]]="yes",1,0)</f>
        <v>0</v>
      </c>
      <c r="W2186">
        <f>IF(Table2[[#This Row],[voice_mail_plan]]="yes",1,0)</f>
        <v>0</v>
      </c>
      <c r="X2186" t="str">
        <f t="shared" si="68"/>
        <v>High</v>
      </c>
      <c r="Y2186" t="str">
        <f>IF(Table2[[#This Row],[total_intl_charge]] &gt; AVERAGE($R$2:$R$4245),"High","Low")</f>
        <v>High</v>
      </c>
      <c r="Z2186" t="str">
        <f>IF(AND(G2186&gt;AVERAGE(train!$G$2:$G$4251),K2186&gt;AVERAGE(train!$K$2:$K$4251)),"High Day &amp; Eve",IF(AND(G2186&gt;AVERAGE(train!$G$2:$G$4251),K2186&lt;=AVERAGE(train!$K$2:$K$4251)),"High Day Only",IF(AND(G2186&lt;=AVERAGE(train!$G$2:$G$4251),K2186&gt;AVERAGE(train!$K$2:$K$4251)),"High Eve Only","Low Usage")))</f>
        <v>High Day &amp; Eve</v>
      </c>
    </row>
    <row r="2187" spans="1:26">
      <c r="A2187" t="s">
        <v>67</v>
      </c>
      <c r="B2187">
        <v>131</v>
      </c>
      <c r="C2187" t="s">
        <v>21</v>
      </c>
      <c r="D2187" t="s">
        <v>22</v>
      </c>
      <c r="E2187" t="s">
        <v>22</v>
      </c>
      <c r="F2187">
        <v>0</v>
      </c>
      <c r="G2187">
        <v>131.6</v>
      </c>
      <c r="H2187">
        <v>95</v>
      </c>
      <c r="I2187">
        <v>22.37</v>
      </c>
      <c r="J2187">
        <v>179.3</v>
      </c>
      <c r="K2187">
        <v>109</v>
      </c>
      <c r="L2187">
        <v>15.24</v>
      </c>
      <c r="M2187">
        <v>251.2</v>
      </c>
      <c r="N2187">
        <v>129</v>
      </c>
      <c r="O2187">
        <v>11.3</v>
      </c>
      <c r="P2187">
        <v>15.5</v>
      </c>
      <c r="Q2187">
        <v>3</v>
      </c>
      <c r="R2187">
        <v>4.1900000000000004</v>
      </c>
      <c r="S2187">
        <v>1</v>
      </c>
      <c r="T2187" t="s">
        <v>23</v>
      </c>
      <c r="U2187">
        <f t="shared" si="69"/>
        <v>1</v>
      </c>
      <c r="V2187">
        <f>IF(Table2[[#This Row],[international_plan]]="yes",1,0)</f>
        <v>0</v>
      </c>
      <c r="W2187">
        <f>IF(Table2[[#This Row],[voice_mail_plan]]="yes",1,0)</f>
        <v>0</v>
      </c>
      <c r="X2187" t="str">
        <f t="shared" si="68"/>
        <v>Very High</v>
      </c>
      <c r="Y2187" t="str">
        <f>IF(Table2[[#This Row],[total_intl_charge]] &gt; AVERAGE($R$2:$R$4245),"High","Low")</f>
        <v>High</v>
      </c>
      <c r="Z2187" t="str">
        <f>IF(AND(G2187&gt;AVERAGE(train!$G$2:$G$4251),K2187&gt;AVERAGE(train!$K$2:$K$4251)),"High Day &amp; Eve",IF(AND(G2187&gt;AVERAGE(train!$G$2:$G$4251),K2187&lt;=AVERAGE(train!$K$2:$K$4251)),"High Day Only",IF(AND(G2187&lt;=AVERAGE(train!$G$2:$G$4251),K2187&gt;AVERAGE(train!$K$2:$K$4251)),"High Eve Only","Low Usage")))</f>
        <v>High Eve Only</v>
      </c>
    </row>
    <row r="2188" spans="1:26">
      <c r="A2188" t="s">
        <v>66</v>
      </c>
      <c r="B2188">
        <v>57</v>
      </c>
      <c r="C2188" t="s">
        <v>21</v>
      </c>
      <c r="D2188" t="s">
        <v>22</v>
      </c>
      <c r="E2188" t="s">
        <v>23</v>
      </c>
      <c r="F2188">
        <v>33</v>
      </c>
      <c r="G2188">
        <v>193.4</v>
      </c>
      <c r="H2188">
        <v>105</v>
      </c>
      <c r="I2188">
        <v>32.880000000000003</v>
      </c>
      <c r="J2188">
        <v>231.6</v>
      </c>
      <c r="K2188">
        <v>79</v>
      </c>
      <c r="L2188">
        <v>19.690000000000001</v>
      </c>
      <c r="M2188">
        <v>226.2</v>
      </c>
      <c r="N2188">
        <v>90</v>
      </c>
      <c r="O2188">
        <v>10.18</v>
      </c>
      <c r="P2188">
        <v>11.1</v>
      </c>
      <c r="Q2188">
        <v>11</v>
      </c>
      <c r="R2188">
        <v>3</v>
      </c>
      <c r="S2188">
        <v>2</v>
      </c>
      <c r="T2188" t="s">
        <v>22</v>
      </c>
      <c r="U2188">
        <f t="shared" si="69"/>
        <v>0</v>
      </c>
      <c r="V2188">
        <f>IF(Table2[[#This Row],[international_plan]]="yes",1,0)</f>
        <v>0</v>
      </c>
      <c r="W2188">
        <f>IF(Table2[[#This Row],[voice_mail_plan]]="yes",1,0)</f>
        <v>1</v>
      </c>
      <c r="X2188" t="str">
        <f t="shared" si="68"/>
        <v>Low</v>
      </c>
      <c r="Y2188" t="str">
        <f>IF(Table2[[#This Row],[total_intl_charge]] &gt; AVERAGE($R$2:$R$4245),"High","Low")</f>
        <v>High</v>
      </c>
      <c r="Z2188" t="str">
        <f>IF(AND(G2188&gt;AVERAGE(train!$G$2:$G$4251),K2188&gt;AVERAGE(train!$K$2:$K$4251)),"High Day &amp; Eve",IF(AND(G2188&gt;AVERAGE(train!$G$2:$G$4251),K2188&lt;=AVERAGE(train!$K$2:$K$4251)),"High Day Only",IF(AND(G2188&lt;=AVERAGE(train!$G$2:$G$4251),K2188&gt;AVERAGE(train!$K$2:$K$4251)),"High Eve Only","Low Usage")))</f>
        <v>High Day Only</v>
      </c>
    </row>
    <row r="2189" spans="1:26">
      <c r="A2189" t="s">
        <v>60</v>
      </c>
      <c r="B2189">
        <v>157</v>
      </c>
      <c r="C2189" t="s">
        <v>28</v>
      </c>
      <c r="D2189" t="s">
        <v>22</v>
      </c>
      <c r="E2189" t="s">
        <v>22</v>
      </c>
      <c r="F2189">
        <v>0</v>
      </c>
      <c r="G2189">
        <v>185.1</v>
      </c>
      <c r="H2189">
        <v>92</v>
      </c>
      <c r="I2189">
        <v>31.47</v>
      </c>
      <c r="J2189">
        <v>213</v>
      </c>
      <c r="K2189">
        <v>85</v>
      </c>
      <c r="L2189">
        <v>18.11</v>
      </c>
      <c r="M2189">
        <v>196.1</v>
      </c>
      <c r="N2189">
        <v>85</v>
      </c>
      <c r="O2189">
        <v>8.82</v>
      </c>
      <c r="P2189">
        <v>8.5</v>
      </c>
      <c r="Q2189">
        <v>5</v>
      </c>
      <c r="R2189">
        <v>2.2999999999999998</v>
      </c>
      <c r="S2189">
        <v>2</v>
      </c>
      <c r="T2189" t="s">
        <v>22</v>
      </c>
      <c r="U2189">
        <f t="shared" si="69"/>
        <v>0</v>
      </c>
      <c r="V2189">
        <f>IF(Table2[[#This Row],[international_plan]]="yes",1,0)</f>
        <v>0</v>
      </c>
      <c r="W2189">
        <f>IF(Table2[[#This Row],[voice_mail_plan]]="yes",1,0)</f>
        <v>0</v>
      </c>
      <c r="X2189" t="str">
        <f t="shared" si="68"/>
        <v>Very High</v>
      </c>
      <c r="Y2189" t="str">
        <f>IF(Table2[[#This Row],[total_intl_charge]] &gt; AVERAGE($R$2:$R$4245),"High","Low")</f>
        <v>Low</v>
      </c>
      <c r="Z2189" t="str">
        <f>IF(AND(G2189&gt;AVERAGE(train!$G$2:$G$4251),K2189&gt;AVERAGE(train!$K$2:$K$4251)),"High Day &amp; Eve",IF(AND(G2189&gt;AVERAGE(train!$G$2:$G$4251),K2189&lt;=AVERAGE(train!$K$2:$K$4251)),"High Day Only",IF(AND(G2189&lt;=AVERAGE(train!$G$2:$G$4251),K2189&gt;AVERAGE(train!$K$2:$K$4251)),"High Eve Only","Low Usage")))</f>
        <v>High Day Only</v>
      </c>
    </row>
    <row r="2190" spans="1:26">
      <c r="A2190" t="s">
        <v>48</v>
      </c>
      <c r="B2190">
        <v>194</v>
      </c>
      <c r="C2190" t="s">
        <v>28</v>
      </c>
      <c r="D2190" t="s">
        <v>22</v>
      </c>
      <c r="E2190" t="s">
        <v>22</v>
      </c>
      <c r="F2190">
        <v>0</v>
      </c>
      <c r="G2190">
        <v>193.3</v>
      </c>
      <c r="H2190">
        <v>106</v>
      </c>
      <c r="I2190">
        <v>32.86</v>
      </c>
      <c r="J2190">
        <v>169</v>
      </c>
      <c r="K2190">
        <v>150</v>
      </c>
      <c r="L2190">
        <v>14.37</v>
      </c>
      <c r="M2190">
        <v>225.2</v>
      </c>
      <c r="N2190">
        <v>122</v>
      </c>
      <c r="O2190">
        <v>10.130000000000001</v>
      </c>
      <c r="P2190">
        <v>11.8</v>
      </c>
      <c r="Q2190">
        <v>4</v>
      </c>
      <c r="R2190">
        <v>3.19</v>
      </c>
      <c r="S2190">
        <v>0</v>
      </c>
      <c r="T2190" t="s">
        <v>22</v>
      </c>
      <c r="U2190">
        <f t="shared" si="69"/>
        <v>0</v>
      </c>
      <c r="V2190">
        <f>IF(Table2[[#This Row],[international_plan]]="yes",1,0)</f>
        <v>0</v>
      </c>
      <c r="W2190">
        <f>IF(Table2[[#This Row],[voice_mail_plan]]="yes",1,0)</f>
        <v>0</v>
      </c>
      <c r="X2190" t="str">
        <f t="shared" si="68"/>
        <v>Very High</v>
      </c>
      <c r="Y2190" t="str">
        <f>IF(Table2[[#This Row],[total_intl_charge]] &gt; AVERAGE($R$2:$R$4245),"High","Low")</f>
        <v>High</v>
      </c>
      <c r="Z2190" t="str">
        <f>IF(AND(G2190&gt;AVERAGE(train!$G$2:$G$4251),K2190&gt;AVERAGE(train!$K$2:$K$4251)),"High Day &amp; Eve",IF(AND(G2190&gt;AVERAGE(train!$G$2:$G$4251),K2190&lt;=AVERAGE(train!$K$2:$K$4251)),"High Day Only",IF(AND(G2190&lt;=AVERAGE(train!$G$2:$G$4251),K2190&gt;AVERAGE(train!$K$2:$K$4251)),"High Eve Only","Low Usage")))</f>
        <v>High Day &amp; Eve</v>
      </c>
    </row>
    <row r="2191" spans="1:26">
      <c r="A2191" t="s">
        <v>63</v>
      </c>
      <c r="B2191">
        <v>66</v>
      </c>
      <c r="C2191" t="s">
        <v>21</v>
      </c>
      <c r="D2191" t="s">
        <v>22</v>
      </c>
      <c r="E2191" t="s">
        <v>22</v>
      </c>
      <c r="F2191">
        <v>0</v>
      </c>
      <c r="G2191">
        <v>146.4</v>
      </c>
      <c r="H2191">
        <v>107</v>
      </c>
      <c r="I2191">
        <v>24.89</v>
      </c>
      <c r="J2191">
        <v>196.5</v>
      </c>
      <c r="K2191">
        <v>99</v>
      </c>
      <c r="L2191">
        <v>16.7</v>
      </c>
      <c r="M2191">
        <v>230.1</v>
      </c>
      <c r="N2191">
        <v>106</v>
      </c>
      <c r="O2191">
        <v>10.35</v>
      </c>
      <c r="P2191">
        <v>7.8</v>
      </c>
      <c r="Q2191">
        <v>2</v>
      </c>
      <c r="R2191">
        <v>2.11</v>
      </c>
      <c r="S2191">
        <v>1</v>
      </c>
      <c r="T2191" t="s">
        <v>22</v>
      </c>
      <c r="U2191">
        <f t="shared" si="69"/>
        <v>0</v>
      </c>
      <c r="V2191">
        <f>IF(Table2[[#This Row],[international_plan]]="yes",1,0)</f>
        <v>0</v>
      </c>
      <c r="W2191">
        <f>IF(Table2[[#This Row],[voice_mail_plan]]="yes",1,0)</f>
        <v>0</v>
      </c>
      <c r="X2191" t="str">
        <f t="shared" si="68"/>
        <v>Low</v>
      </c>
      <c r="Y2191" t="str">
        <f>IF(Table2[[#This Row],[total_intl_charge]] &gt; AVERAGE($R$2:$R$4245),"High","Low")</f>
        <v>Low</v>
      </c>
      <c r="Z2191" t="str">
        <f>IF(AND(G2191&gt;AVERAGE(train!$G$2:$G$4251),K2191&gt;AVERAGE(train!$K$2:$K$4251)),"High Day &amp; Eve",IF(AND(G2191&gt;AVERAGE(train!$G$2:$G$4251),K2191&lt;=AVERAGE(train!$K$2:$K$4251)),"High Day Only",IF(AND(G2191&lt;=AVERAGE(train!$G$2:$G$4251),K2191&gt;AVERAGE(train!$K$2:$K$4251)),"High Eve Only","Low Usage")))</f>
        <v>Low Usage</v>
      </c>
    </row>
    <row r="2192" spans="1:26">
      <c r="A2192" t="s">
        <v>48</v>
      </c>
      <c r="B2192">
        <v>155</v>
      </c>
      <c r="C2192" t="s">
        <v>28</v>
      </c>
      <c r="D2192" t="s">
        <v>22</v>
      </c>
      <c r="E2192" t="s">
        <v>22</v>
      </c>
      <c r="F2192">
        <v>0</v>
      </c>
      <c r="G2192">
        <v>71.2</v>
      </c>
      <c r="H2192">
        <v>90</v>
      </c>
      <c r="I2192">
        <v>12.1</v>
      </c>
      <c r="J2192">
        <v>304.39999999999998</v>
      </c>
      <c r="K2192">
        <v>119</v>
      </c>
      <c r="L2192">
        <v>25.87</v>
      </c>
      <c r="M2192">
        <v>183.3</v>
      </c>
      <c r="N2192">
        <v>103</v>
      </c>
      <c r="O2192">
        <v>8.25</v>
      </c>
      <c r="P2192">
        <v>8.6</v>
      </c>
      <c r="Q2192">
        <v>4</v>
      </c>
      <c r="R2192">
        <v>2.3199999999999998</v>
      </c>
      <c r="S2192">
        <v>0</v>
      </c>
      <c r="T2192" t="s">
        <v>22</v>
      </c>
      <c r="U2192">
        <f t="shared" si="69"/>
        <v>0</v>
      </c>
      <c r="V2192">
        <f>IF(Table2[[#This Row],[international_plan]]="yes",1,0)</f>
        <v>0</v>
      </c>
      <c r="W2192">
        <f>IF(Table2[[#This Row],[voice_mail_plan]]="yes",1,0)</f>
        <v>0</v>
      </c>
      <c r="X2192" t="str">
        <f t="shared" si="68"/>
        <v>Very High</v>
      </c>
      <c r="Y2192" t="str">
        <f>IF(Table2[[#This Row],[total_intl_charge]] &gt; AVERAGE($R$2:$R$4245),"High","Low")</f>
        <v>Low</v>
      </c>
      <c r="Z2192" t="str">
        <f>IF(AND(G2192&gt;AVERAGE(train!$G$2:$G$4251),K2192&gt;AVERAGE(train!$K$2:$K$4251)),"High Day &amp; Eve",IF(AND(G2192&gt;AVERAGE(train!$G$2:$G$4251),K2192&lt;=AVERAGE(train!$K$2:$K$4251)),"High Day Only",IF(AND(G2192&lt;=AVERAGE(train!$G$2:$G$4251),K2192&gt;AVERAGE(train!$K$2:$K$4251)),"High Eve Only","Low Usage")))</f>
        <v>High Eve Only</v>
      </c>
    </row>
    <row r="2193" spans="1:26">
      <c r="A2193" t="s">
        <v>26</v>
      </c>
      <c r="B2193">
        <v>116</v>
      </c>
      <c r="C2193" t="s">
        <v>28</v>
      </c>
      <c r="D2193" t="s">
        <v>22</v>
      </c>
      <c r="E2193" t="s">
        <v>22</v>
      </c>
      <c r="F2193">
        <v>0</v>
      </c>
      <c r="G2193">
        <v>205</v>
      </c>
      <c r="H2193">
        <v>90</v>
      </c>
      <c r="I2193">
        <v>34.85</v>
      </c>
      <c r="J2193">
        <v>140.9</v>
      </c>
      <c r="K2193">
        <v>114</v>
      </c>
      <c r="L2193">
        <v>11.98</v>
      </c>
      <c r="M2193">
        <v>272.60000000000002</v>
      </c>
      <c r="N2193">
        <v>96</v>
      </c>
      <c r="O2193">
        <v>12.27</v>
      </c>
      <c r="P2193">
        <v>7.5</v>
      </c>
      <c r="Q2193">
        <v>4</v>
      </c>
      <c r="R2193">
        <v>2.0299999999999998</v>
      </c>
      <c r="S2193">
        <v>2</v>
      </c>
      <c r="T2193" t="s">
        <v>22</v>
      </c>
      <c r="U2193">
        <f t="shared" si="69"/>
        <v>0</v>
      </c>
      <c r="V2193">
        <f>IF(Table2[[#This Row],[international_plan]]="yes",1,0)</f>
        <v>0</v>
      </c>
      <c r="W2193">
        <f>IF(Table2[[#This Row],[voice_mail_plan]]="yes",1,0)</f>
        <v>0</v>
      </c>
      <c r="X2193" t="str">
        <f t="shared" si="68"/>
        <v>High</v>
      </c>
      <c r="Y2193" t="str">
        <f>IF(Table2[[#This Row],[total_intl_charge]] &gt; AVERAGE($R$2:$R$4245),"High","Low")</f>
        <v>Low</v>
      </c>
      <c r="Z2193" t="str">
        <f>IF(AND(G2193&gt;AVERAGE(train!$G$2:$G$4251),K2193&gt;AVERAGE(train!$K$2:$K$4251)),"High Day &amp; Eve",IF(AND(G2193&gt;AVERAGE(train!$G$2:$G$4251),K2193&lt;=AVERAGE(train!$K$2:$K$4251)),"High Day Only",IF(AND(G2193&lt;=AVERAGE(train!$G$2:$G$4251),K2193&gt;AVERAGE(train!$K$2:$K$4251)),"High Eve Only","Low Usage")))</f>
        <v>High Day &amp; Eve</v>
      </c>
    </row>
    <row r="2194" spans="1:26">
      <c r="A2194" t="s">
        <v>48</v>
      </c>
      <c r="B2194">
        <v>64</v>
      </c>
      <c r="C2194" t="s">
        <v>28</v>
      </c>
      <c r="D2194" t="s">
        <v>22</v>
      </c>
      <c r="E2194" t="s">
        <v>22</v>
      </c>
      <c r="F2194">
        <v>0</v>
      </c>
      <c r="G2194">
        <v>216.9</v>
      </c>
      <c r="H2194">
        <v>78</v>
      </c>
      <c r="I2194">
        <v>36.869999999999997</v>
      </c>
      <c r="J2194">
        <v>211</v>
      </c>
      <c r="K2194">
        <v>115</v>
      </c>
      <c r="L2194">
        <v>17.940000000000001</v>
      </c>
      <c r="M2194">
        <v>179.8</v>
      </c>
      <c r="N2194">
        <v>116</v>
      </c>
      <c r="O2194">
        <v>8.09</v>
      </c>
      <c r="P2194">
        <v>11.4</v>
      </c>
      <c r="Q2194">
        <v>5</v>
      </c>
      <c r="R2194">
        <v>3.08</v>
      </c>
      <c r="S2194">
        <v>3</v>
      </c>
      <c r="T2194" t="s">
        <v>22</v>
      </c>
      <c r="U2194">
        <f t="shared" si="69"/>
        <v>0</v>
      </c>
      <c r="V2194">
        <f>IF(Table2[[#This Row],[international_plan]]="yes",1,0)</f>
        <v>0</v>
      </c>
      <c r="W2194">
        <f>IF(Table2[[#This Row],[voice_mail_plan]]="yes",1,0)</f>
        <v>0</v>
      </c>
      <c r="X2194" t="str">
        <f t="shared" si="68"/>
        <v>Low</v>
      </c>
      <c r="Y2194" t="str">
        <f>IF(Table2[[#This Row],[total_intl_charge]] &gt; AVERAGE($R$2:$R$4245),"High","Low")</f>
        <v>High</v>
      </c>
      <c r="Z2194" t="str">
        <f>IF(AND(G2194&gt;AVERAGE(train!$G$2:$G$4251),K2194&gt;AVERAGE(train!$K$2:$K$4251)),"High Day &amp; Eve",IF(AND(G2194&gt;AVERAGE(train!$G$2:$G$4251),K2194&lt;=AVERAGE(train!$K$2:$K$4251)),"High Day Only",IF(AND(G2194&lt;=AVERAGE(train!$G$2:$G$4251),K2194&gt;AVERAGE(train!$K$2:$K$4251)),"High Eve Only","Low Usage")))</f>
        <v>High Day &amp; Eve</v>
      </c>
    </row>
    <row r="2195" spans="1:26">
      <c r="A2195" t="s">
        <v>24</v>
      </c>
      <c r="B2195">
        <v>96</v>
      </c>
      <c r="C2195" t="s">
        <v>28</v>
      </c>
      <c r="D2195" t="s">
        <v>22</v>
      </c>
      <c r="E2195" t="s">
        <v>22</v>
      </c>
      <c r="F2195">
        <v>0</v>
      </c>
      <c r="G2195">
        <v>150</v>
      </c>
      <c r="H2195">
        <v>122</v>
      </c>
      <c r="I2195">
        <v>25.5</v>
      </c>
      <c r="J2195">
        <v>218.5</v>
      </c>
      <c r="K2195">
        <v>116</v>
      </c>
      <c r="L2195">
        <v>18.57</v>
      </c>
      <c r="M2195">
        <v>212.4</v>
      </c>
      <c r="N2195">
        <v>89</v>
      </c>
      <c r="O2195">
        <v>9.56</v>
      </c>
      <c r="P2195">
        <v>9.8000000000000007</v>
      </c>
      <c r="Q2195">
        <v>1</v>
      </c>
      <c r="R2195">
        <v>2.65</v>
      </c>
      <c r="S2195">
        <v>3</v>
      </c>
      <c r="T2195" t="s">
        <v>22</v>
      </c>
      <c r="U2195">
        <f t="shared" si="69"/>
        <v>0</v>
      </c>
      <c r="V2195">
        <f>IF(Table2[[#This Row],[international_plan]]="yes",1,0)</f>
        <v>0</v>
      </c>
      <c r="W2195">
        <f>IF(Table2[[#This Row],[voice_mail_plan]]="yes",1,0)</f>
        <v>0</v>
      </c>
      <c r="X2195" t="str">
        <f t="shared" si="68"/>
        <v>Medium</v>
      </c>
      <c r="Y2195" t="str">
        <f>IF(Table2[[#This Row],[total_intl_charge]] &gt; AVERAGE($R$2:$R$4245),"High","Low")</f>
        <v>Low</v>
      </c>
      <c r="Z2195" t="str">
        <f>IF(AND(G2195&gt;AVERAGE(train!$G$2:$G$4251),K2195&gt;AVERAGE(train!$K$2:$K$4251)),"High Day &amp; Eve",IF(AND(G2195&gt;AVERAGE(train!$G$2:$G$4251),K2195&lt;=AVERAGE(train!$K$2:$K$4251)),"High Day Only",IF(AND(G2195&lt;=AVERAGE(train!$G$2:$G$4251),K2195&gt;AVERAGE(train!$K$2:$K$4251)),"High Eve Only","Low Usage")))</f>
        <v>High Eve Only</v>
      </c>
    </row>
    <row r="2196" spans="1:26">
      <c r="A2196" t="s">
        <v>60</v>
      </c>
      <c r="B2196">
        <v>53</v>
      </c>
      <c r="C2196" t="s">
        <v>21</v>
      </c>
      <c r="D2196" t="s">
        <v>22</v>
      </c>
      <c r="E2196" t="s">
        <v>22</v>
      </c>
      <c r="F2196">
        <v>0</v>
      </c>
      <c r="G2196">
        <v>164.1</v>
      </c>
      <c r="H2196">
        <v>106</v>
      </c>
      <c r="I2196">
        <v>27.9</v>
      </c>
      <c r="J2196">
        <v>206</v>
      </c>
      <c r="K2196">
        <v>56</v>
      </c>
      <c r="L2196">
        <v>17.510000000000002</v>
      </c>
      <c r="M2196">
        <v>194.7</v>
      </c>
      <c r="N2196">
        <v>124</v>
      </c>
      <c r="O2196">
        <v>8.76</v>
      </c>
      <c r="P2196">
        <v>11.4</v>
      </c>
      <c r="Q2196">
        <v>2</v>
      </c>
      <c r="R2196">
        <v>3.08</v>
      </c>
      <c r="S2196">
        <v>1</v>
      </c>
      <c r="T2196" t="s">
        <v>22</v>
      </c>
      <c r="U2196">
        <f t="shared" si="69"/>
        <v>0</v>
      </c>
      <c r="V2196">
        <f>IF(Table2[[#This Row],[international_plan]]="yes",1,0)</f>
        <v>0</v>
      </c>
      <c r="W2196">
        <f>IF(Table2[[#This Row],[voice_mail_plan]]="yes",1,0)</f>
        <v>0</v>
      </c>
      <c r="X2196" t="str">
        <f t="shared" si="68"/>
        <v>Low</v>
      </c>
      <c r="Y2196" t="str">
        <f>IF(Table2[[#This Row],[total_intl_charge]] &gt; AVERAGE($R$2:$R$4245),"High","Low")</f>
        <v>High</v>
      </c>
      <c r="Z2196" t="str">
        <f>IF(AND(G2196&gt;AVERAGE(train!$G$2:$G$4251),K2196&gt;AVERAGE(train!$K$2:$K$4251)),"High Day &amp; Eve",IF(AND(G2196&gt;AVERAGE(train!$G$2:$G$4251),K2196&lt;=AVERAGE(train!$K$2:$K$4251)),"High Day Only",IF(AND(G2196&lt;=AVERAGE(train!$G$2:$G$4251),K2196&gt;AVERAGE(train!$K$2:$K$4251)),"High Eve Only","Low Usage")))</f>
        <v>Low Usage</v>
      </c>
    </row>
    <row r="2197" spans="1:26">
      <c r="A2197" t="s">
        <v>66</v>
      </c>
      <c r="B2197">
        <v>105</v>
      </c>
      <c r="C2197" t="s">
        <v>28</v>
      </c>
      <c r="D2197" t="s">
        <v>22</v>
      </c>
      <c r="E2197" t="s">
        <v>22</v>
      </c>
      <c r="F2197">
        <v>0</v>
      </c>
      <c r="G2197">
        <v>212</v>
      </c>
      <c r="H2197">
        <v>113</v>
      </c>
      <c r="I2197">
        <v>36.04</v>
      </c>
      <c r="J2197">
        <v>226.6</v>
      </c>
      <c r="K2197">
        <v>128</v>
      </c>
      <c r="L2197">
        <v>19.260000000000002</v>
      </c>
      <c r="M2197">
        <v>193.6</v>
      </c>
      <c r="N2197">
        <v>114</v>
      </c>
      <c r="O2197">
        <v>8.7100000000000009</v>
      </c>
      <c r="P2197">
        <v>8.9</v>
      </c>
      <c r="Q2197">
        <v>7</v>
      </c>
      <c r="R2197">
        <v>2.4</v>
      </c>
      <c r="S2197">
        <v>3</v>
      </c>
      <c r="T2197" t="s">
        <v>22</v>
      </c>
      <c r="U2197">
        <f t="shared" si="69"/>
        <v>0</v>
      </c>
      <c r="V2197">
        <f>IF(Table2[[#This Row],[international_plan]]="yes",1,0)</f>
        <v>0</v>
      </c>
      <c r="W2197">
        <f>IF(Table2[[#This Row],[voice_mail_plan]]="yes",1,0)</f>
        <v>0</v>
      </c>
      <c r="X2197" t="str">
        <f t="shared" si="68"/>
        <v>High</v>
      </c>
      <c r="Y2197" t="str">
        <f>IF(Table2[[#This Row],[total_intl_charge]] &gt; AVERAGE($R$2:$R$4245),"High","Low")</f>
        <v>Low</v>
      </c>
      <c r="Z2197" t="str">
        <f>IF(AND(G2197&gt;AVERAGE(train!$G$2:$G$4251),K2197&gt;AVERAGE(train!$K$2:$K$4251)),"High Day &amp; Eve",IF(AND(G2197&gt;AVERAGE(train!$G$2:$G$4251),K2197&lt;=AVERAGE(train!$K$2:$K$4251)),"High Day Only",IF(AND(G2197&lt;=AVERAGE(train!$G$2:$G$4251),K2197&gt;AVERAGE(train!$K$2:$K$4251)),"High Eve Only","Low Usage")))</f>
        <v>High Day &amp; Eve</v>
      </c>
    </row>
    <row r="2198" spans="1:26">
      <c r="A2198" t="s">
        <v>53</v>
      </c>
      <c r="B2198">
        <v>53</v>
      </c>
      <c r="C2198" t="s">
        <v>28</v>
      </c>
      <c r="D2198" t="s">
        <v>22</v>
      </c>
      <c r="E2198" t="s">
        <v>23</v>
      </c>
      <c r="F2198">
        <v>37</v>
      </c>
      <c r="G2198">
        <v>167.3</v>
      </c>
      <c r="H2198">
        <v>99</v>
      </c>
      <c r="I2198">
        <v>28.44</v>
      </c>
      <c r="J2198">
        <v>194.7</v>
      </c>
      <c r="K2198">
        <v>99</v>
      </c>
      <c r="L2198">
        <v>16.55</v>
      </c>
      <c r="M2198">
        <v>236.7</v>
      </c>
      <c r="N2198">
        <v>112</v>
      </c>
      <c r="O2198">
        <v>10.65</v>
      </c>
      <c r="P2198">
        <v>12</v>
      </c>
      <c r="Q2198">
        <v>9</v>
      </c>
      <c r="R2198">
        <v>3.24</v>
      </c>
      <c r="S2198">
        <v>2</v>
      </c>
      <c r="T2198" t="s">
        <v>22</v>
      </c>
      <c r="U2198">
        <f t="shared" si="69"/>
        <v>0</v>
      </c>
      <c r="V2198">
        <f>IF(Table2[[#This Row],[international_plan]]="yes",1,0)</f>
        <v>0</v>
      </c>
      <c r="W2198">
        <f>IF(Table2[[#This Row],[voice_mail_plan]]="yes",1,0)</f>
        <v>1</v>
      </c>
      <c r="X2198" t="str">
        <f t="shared" si="68"/>
        <v>Low</v>
      </c>
      <c r="Y2198" t="str">
        <f>IF(Table2[[#This Row],[total_intl_charge]] &gt; AVERAGE($R$2:$R$4245),"High","Low")</f>
        <v>High</v>
      </c>
      <c r="Z2198" t="str">
        <f>IF(AND(G2198&gt;AVERAGE(train!$G$2:$G$4251),K2198&gt;AVERAGE(train!$K$2:$K$4251)),"High Day &amp; Eve",IF(AND(G2198&gt;AVERAGE(train!$G$2:$G$4251),K2198&lt;=AVERAGE(train!$K$2:$K$4251)),"High Day Only",IF(AND(G2198&lt;=AVERAGE(train!$G$2:$G$4251),K2198&gt;AVERAGE(train!$K$2:$K$4251)),"High Eve Only","Low Usage")))</f>
        <v>Low Usage</v>
      </c>
    </row>
    <row r="2199" spans="1:26">
      <c r="A2199" t="s">
        <v>35</v>
      </c>
      <c r="B2199">
        <v>101</v>
      </c>
      <c r="C2199" t="s">
        <v>21</v>
      </c>
      <c r="D2199" t="s">
        <v>22</v>
      </c>
      <c r="E2199" t="s">
        <v>22</v>
      </c>
      <c r="F2199">
        <v>0</v>
      </c>
      <c r="G2199">
        <v>154.4</v>
      </c>
      <c r="H2199">
        <v>130</v>
      </c>
      <c r="I2199">
        <v>26.25</v>
      </c>
      <c r="J2199">
        <v>217.2</v>
      </c>
      <c r="K2199">
        <v>101</v>
      </c>
      <c r="L2199">
        <v>18.46</v>
      </c>
      <c r="M2199">
        <v>185.4</v>
      </c>
      <c r="N2199">
        <v>52</v>
      </c>
      <c r="O2199">
        <v>8.34</v>
      </c>
      <c r="P2199">
        <v>13.9</v>
      </c>
      <c r="Q2199">
        <v>4</v>
      </c>
      <c r="R2199">
        <v>3.75</v>
      </c>
      <c r="S2199">
        <v>1</v>
      </c>
      <c r="T2199" t="s">
        <v>22</v>
      </c>
      <c r="U2199">
        <f t="shared" si="69"/>
        <v>0</v>
      </c>
      <c r="V2199">
        <f>IF(Table2[[#This Row],[international_plan]]="yes",1,0)</f>
        <v>0</v>
      </c>
      <c r="W2199">
        <f>IF(Table2[[#This Row],[voice_mail_plan]]="yes",1,0)</f>
        <v>0</v>
      </c>
      <c r="X2199" t="str">
        <f t="shared" si="68"/>
        <v>High</v>
      </c>
      <c r="Y2199" t="str">
        <f>IF(Table2[[#This Row],[total_intl_charge]] &gt; AVERAGE($R$2:$R$4245),"High","Low")</f>
        <v>High</v>
      </c>
      <c r="Z2199" t="str">
        <f>IF(AND(G2199&gt;AVERAGE(train!$G$2:$G$4251),K2199&gt;AVERAGE(train!$K$2:$K$4251)),"High Day &amp; Eve",IF(AND(G2199&gt;AVERAGE(train!$G$2:$G$4251),K2199&lt;=AVERAGE(train!$K$2:$K$4251)),"High Day Only",IF(AND(G2199&lt;=AVERAGE(train!$G$2:$G$4251),K2199&gt;AVERAGE(train!$K$2:$K$4251)),"High Eve Only","Low Usage")))</f>
        <v>High Eve Only</v>
      </c>
    </row>
    <row r="2200" spans="1:26">
      <c r="A2200" t="s">
        <v>69</v>
      </c>
      <c r="B2200">
        <v>129</v>
      </c>
      <c r="C2200" t="s">
        <v>28</v>
      </c>
      <c r="D2200" t="s">
        <v>22</v>
      </c>
      <c r="E2200" t="s">
        <v>23</v>
      </c>
      <c r="F2200">
        <v>30</v>
      </c>
      <c r="G2200">
        <v>177.3</v>
      </c>
      <c r="H2200">
        <v>95</v>
      </c>
      <c r="I2200">
        <v>30.14</v>
      </c>
      <c r="J2200">
        <v>211.8</v>
      </c>
      <c r="K2200">
        <v>102</v>
      </c>
      <c r="L2200">
        <v>18</v>
      </c>
      <c r="M2200">
        <v>240.2</v>
      </c>
      <c r="N2200">
        <v>108</v>
      </c>
      <c r="O2200">
        <v>10.81</v>
      </c>
      <c r="P2200">
        <v>9.3000000000000007</v>
      </c>
      <c r="Q2200">
        <v>7</v>
      </c>
      <c r="R2200">
        <v>2.5099999999999998</v>
      </c>
      <c r="S2200">
        <v>3</v>
      </c>
      <c r="T2200" t="s">
        <v>22</v>
      </c>
      <c r="U2200">
        <f t="shared" si="69"/>
        <v>0</v>
      </c>
      <c r="V2200">
        <f>IF(Table2[[#This Row],[international_plan]]="yes",1,0)</f>
        <v>0</v>
      </c>
      <c r="W2200">
        <f>IF(Table2[[#This Row],[voice_mail_plan]]="yes",1,0)</f>
        <v>1</v>
      </c>
      <c r="X2200" t="str">
        <f t="shared" si="68"/>
        <v>Very High</v>
      </c>
      <c r="Y2200" t="str">
        <f>IF(Table2[[#This Row],[total_intl_charge]] &gt; AVERAGE($R$2:$R$4245),"High","Low")</f>
        <v>Low</v>
      </c>
      <c r="Z2200" t="str">
        <f>IF(AND(G2200&gt;AVERAGE(train!$G$2:$G$4251),K2200&gt;AVERAGE(train!$K$2:$K$4251)),"High Day &amp; Eve",IF(AND(G2200&gt;AVERAGE(train!$G$2:$G$4251),K2200&lt;=AVERAGE(train!$K$2:$K$4251)),"High Day Only",IF(AND(G2200&lt;=AVERAGE(train!$G$2:$G$4251),K2200&gt;AVERAGE(train!$K$2:$K$4251)),"High Eve Only","Low Usage")))</f>
        <v>High Eve Only</v>
      </c>
    </row>
    <row r="2201" spans="1:26">
      <c r="A2201" t="s">
        <v>75</v>
      </c>
      <c r="B2201">
        <v>122</v>
      </c>
      <c r="C2201" t="s">
        <v>25</v>
      </c>
      <c r="D2201" t="s">
        <v>22</v>
      </c>
      <c r="E2201" t="s">
        <v>22</v>
      </c>
      <c r="F2201">
        <v>0</v>
      </c>
      <c r="G2201">
        <v>231.2</v>
      </c>
      <c r="H2201">
        <v>141</v>
      </c>
      <c r="I2201">
        <v>39.299999999999997</v>
      </c>
      <c r="J2201">
        <v>267.8</v>
      </c>
      <c r="K2201">
        <v>136</v>
      </c>
      <c r="L2201">
        <v>22.76</v>
      </c>
      <c r="M2201">
        <v>240.3</v>
      </c>
      <c r="N2201">
        <v>100</v>
      </c>
      <c r="O2201">
        <v>10.81</v>
      </c>
      <c r="P2201">
        <v>8.8000000000000007</v>
      </c>
      <c r="Q2201">
        <v>5</v>
      </c>
      <c r="R2201">
        <v>2.38</v>
      </c>
      <c r="S2201">
        <v>1</v>
      </c>
      <c r="T2201" t="s">
        <v>23</v>
      </c>
      <c r="U2201">
        <f t="shared" si="69"/>
        <v>1</v>
      </c>
      <c r="V2201">
        <f>IF(Table2[[#This Row],[international_plan]]="yes",1,0)</f>
        <v>0</v>
      </c>
      <c r="W2201">
        <f>IF(Table2[[#This Row],[voice_mail_plan]]="yes",1,0)</f>
        <v>0</v>
      </c>
      <c r="X2201" t="str">
        <f t="shared" si="68"/>
        <v>High</v>
      </c>
      <c r="Y2201" t="str">
        <f>IF(Table2[[#This Row],[total_intl_charge]] &gt; AVERAGE($R$2:$R$4245),"High","Low")</f>
        <v>Low</v>
      </c>
      <c r="Z2201" t="str">
        <f>IF(AND(G2201&gt;AVERAGE(train!$G$2:$G$4251),K2201&gt;AVERAGE(train!$K$2:$K$4251)),"High Day &amp; Eve",IF(AND(G2201&gt;AVERAGE(train!$G$2:$G$4251),K2201&lt;=AVERAGE(train!$K$2:$K$4251)),"High Day Only",IF(AND(G2201&lt;=AVERAGE(train!$G$2:$G$4251),K2201&gt;AVERAGE(train!$K$2:$K$4251)),"High Eve Only","Low Usage")))</f>
        <v>High Day &amp; Eve</v>
      </c>
    </row>
    <row r="2202" spans="1:26">
      <c r="A2202" t="s">
        <v>38</v>
      </c>
      <c r="B2202">
        <v>163</v>
      </c>
      <c r="C2202" t="s">
        <v>21</v>
      </c>
      <c r="D2202" t="s">
        <v>22</v>
      </c>
      <c r="E2202" t="s">
        <v>22</v>
      </c>
      <c r="F2202">
        <v>0</v>
      </c>
      <c r="G2202">
        <v>202.9</v>
      </c>
      <c r="H2202">
        <v>100</v>
      </c>
      <c r="I2202">
        <v>34.49</v>
      </c>
      <c r="J2202">
        <v>178.6</v>
      </c>
      <c r="K2202">
        <v>46</v>
      </c>
      <c r="L2202">
        <v>15.18</v>
      </c>
      <c r="M2202">
        <v>203.8</v>
      </c>
      <c r="N2202">
        <v>116</v>
      </c>
      <c r="O2202">
        <v>9.17</v>
      </c>
      <c r="P2202">
        <v>12.8</v>
      </c>
      <c r="Q2202">
        <v>3</v>
      </c>
      <c r="R2202">
        <v>3.46</v>
      </c>
      <c r="S2202">
        <v>5</v>
      </c>
      <c r="T2202" t="s">
        <v>22</v>
      </c>
      <c r="U2202">
        <f t="shared" si="69"/>
        <v>0</v>
      </c>
      <c r="V2202">
        <f>IF(Table2[[#This Row],[international_plan]]="yes",1,0)</f>
        <v>0</v>
      </c>
      <c r="W2202">
        <f>IF(Table2[[#This Row],[voice_mail_plan]]="yes",1,0)</f>
        <v>0</v>
      </c>
      <c r="X2202" t="str">
        <f t="shared" si="68"/>
        <v>Very High</v>
      </c>
      <c r="Y2202" t="str">
        <f>IF(Table2[[#This Row],[total_intl_charge]] &gt; AVERAGE($R$2:$R$4245),"High","Low")</f>
        <v>High</v>
      </c>
      <c r="Z2202" t="str">
        <f>IF(AND(G2202&gt;AVERAGE(train!$G$2:$G$4251),K2202&gt;AVERAGE(train!$K$2:$K$4251)),"High Day &amp; Eve",IF(AND(G2202&gt;AVERAGE(train!$G$2:$G$4251),K2202&lt;=AVERAGE(train!$K$2:$K$4251)),"High Day Only",IF(AND(G2202&lt;=AVERAGE(train!$G$2:$G$4251),K2202&gt;AVERAGE(train!$K$2:$K$4251)),"High Eve Only","Low Usage")))</f>
        <v>High Day Only</v>
      </c>
    </row>
    <row r="2203" spans="1:26">
      <c r="A2203" t="s">
        <v>64</v>
      </c>
      <c r="B2203">
        <v>93</v>
      </c>
      <c r="C2203" t="s">
        <v>25</v>
      </c>
      <c r="D2203" t="s">
        <v>22</v>
      </c>
      <c r="E2203" t="s">
        <v>22</v>
      </c>
      <c r="F2203">
        <v>0</v>
      </c>
      <c r="G2203">
        <v>149.6</v>
      </c>
      <c r="H2203">
        <v>120</v>
      </c>
      <c r="I2203">
        <v>25.43</v>
      </c>
      <c r="J2203">
        <v>200.7</v>
      </c>
      <c r="K2203">
        <v>85</v>
      </c>
      <c r="L2203">
        <v>17.059999999999999</v>
      </c>
      <c r="M2203">
        <v>181.2</v>
      </c>
      <c r="N2203">
        <v>107</v>
      </c>
      <c r="O2203">
        <v>8.15</v>
      </c>
      <c r="P2203">
        <v>14.3</v>
      </c>
      <c r="Q2203">
        <v>9</v>
      </c>
      <c r="R2203">
        <v>3.86</v>
      </c>
      <c r="S2203">
        <v>0</v>
      </c>
      <c r="T2203" t="s">
        <v>22</v>
      </c>
      <c r="U2203">
        <f t="shared" si="69"/>
        <v>0</v>
      </c>
      <c r="V2203">
        <f>IF(Table2[[#This Row],[international_plan]]="yes",1,0)</f>
        <v>0</v>
      </c>
      <c r="W2203">
        <f>IF(Table2[[#This Row],[voice_mail_plan]]="yes",1,0)</f>
        <v>0</v>
      </c>
      <c r="X2203" t="str">
        <f t="shared" si="68"/>
        <v>Medium</v>
      </c>
      <c r="Y2203" t="str">
        <f>IF(Table2[[#This Row],[total_intl_charge]] &gt; AVERAGE($R$2:$R$4245),"High","Low")</f>
        <v>High</v>
      </c>
      <c r="Z2203" t="str">
        <f>IF(AND(G2203&gt;AVERAGE(train!$G$2:$G$4251),K2203&gt;AVERAGE(train!$K$2:$K$4251)),"High Day &amp; Eve",IF(AND(G2203&gt;AVERAGE(train!$G$2:$G$4251),K2203&lt;=AVERAGE(train!$K$2:$K$4251)),"High Day Only",IF(AND(G2203&lt;=AVERAGE(train!$G$2:$G$4251),K2203&gt;AVERAGE(train!$K$2:$K$4251)),"High Eve Only","Low Usage")))</f>
        <v>Low Usage</v>
      </c>
    </row>
    <row r="2204" spans="1:26">
      <c r="A2204" t="s">
        <v>20</v>
      </c>
      <c r="B2204">
        <v>115</v>
      </c>
      <c r="C2204" t="s">
        <v>28</v>
      </c>
      <c r="D2204" t="s">
        <v>23</v>
      </c>
      <c r="E2204" t="s">
        <v>22</v>
      </c>
      <c r="F2204">
        <v>0</v>
      </c>
      <c r="G2204">
        <v>345.3</v>
      </c>
      <c r="H2204">
        <v>81</v>
      </c>
      <c r="I2204">
        <v>58.7</v>
      </c>
      <c r="J2204">
        <v>203.4</v>
      </c>
      <c r="K2204">
        <v>106</v>
      </c>
      <c r="L2204">
        <v>17.29</v>
      </c>
      <c r="M2204">
        <v>217.5</v>
      </c>
      <c r="N2204">
        <v>107</v>
      </c>
      <c r="O2204">
        <v>9.7899999999999991</v>
      </c>
      <c r="P2204">
        <v>11.8</v>
      </c>
      <c r="Q2204">
        <v>8</v>
      </c>
      <c r="R2204">
        <v>3.19</v>
      </c>
      <c r="S2204">
        <v>1</v>
      </c>
      <c r="T2204" t="s">
        <v>23</v>
      </c>
      <c r="U2204">
        <f t="shared" si="69"/>
        <v>1</v>
      </c>
      <c r="V2204">
        <f>IF(Table2[[#This Row],[international_plan]]="yes",1,0)</f>
        <v>1</v>
      </c>
      <c r="W2204">
        <f>IF(Table2[[#This Row],[voice_mail_plan]]="yes",1,0)</f>
        <v>0</v>
      </c>
      <c r="X2204" t="str">
        <f t="shared" si="68"/>
        <v>High</v>
      </c>
      <c r="Y2204" t="str">
        <f>IF(Table2[[#This Row],[total_intl_charge]] &gt; AVERAGE($R$2:$R$4245),"High","Low")</f>
        <v>High</v>
      </c>
      <c r="Z2204" t="str">
        <f>IF(AND(G2204&gt;AVERAGE(train!$G$2:$G$4251),K2204&gt;AVERAGE(train!$K$2:$K$4251)),"High Day &amp; Eve",IF(AND(G2204&gt;AVERAGE(train!$G$2:$G$4251),K2204&lt;=AVERAGE(train!$K$2:$K$4251)),"High Day Only",IF(AND(G2204&lt;=AVERAGE(train!$G$2:$G$4251),K2204&gt;AVERAGE(train!$K$2:$K$4251)),"High Eve Only","Low Usage")))</f>
        <v>High Day &amp; Eve</v>
      </c>
    </row>
    <row r="2205" spans="1:26">
      <c r="A2205" t="s">
        <v>68</v>
      </c>
      <c r="B2205">
        <v>25</v>
      </c>
      <c r="C2205" t="s">
        <v>25</v>
      </c>
      <c r="D2205" t="s">
        <v>22</v>
      </c>
      <c r="E2205" t="s">
        <v>22</v>
      </c>
      <c r="F2205">
        <v>0</v>
      </c>
      <c r="G2205">
        <v>264.89999999999998</v>
      </c>
      <c r="H2205">
        <v>80</v>
      </c>
      <c r="I2205">
        <v>45.03</v>
      </c>
      <c r="J2205">
        <v>281.2</v>
      </c>
      <c r="K2205">
        <v>66</v>
      </c>
      <c r="L2205">
        <v>23.9</v>
      </c>
      <c r="M2205">
        <v>166.1</v>
      </c>
      <c r="N2205">
        <v>80</v>
      </c>
      <c r="O2205">
        <v>7.47</v>
      </c>
      <c r="P2205">
        <v>8.4</v>
      </c>
      <c r="Q2205">
        <v>4</v>
      </c>
      <c r="R2205">
        <v>2.27</v>
      </c>
      <c r="S2205">
        <v>1</v>
      </c>
      <c r="T2205" t="s">
        <v>23</v>
      </c>
      <c r="U2205">
        <f t="shared" si="69"/>
        <v>1</v>
      </c>
      <c r="V2205">
        <f>IF(Table2[[#This Row],[international_plan]]="yes",1,0)</f>
        <v>0</v>
      </c>
      <c r="W2205">
        <f>IF(Table2[[#This Row],[voice_mail_plan]]="yes",1,0)</f>
        <v>0</v>
      </c>
      <c r="X2205" t="str">
        <f t="shared" si="68"/>
        <v>Low</v>
      </c>
      <c r="Y2205" t="str">
        <f>IF(Table2[[#This Row],[total_intl_charge]] &gt; AVERAGE($R$2:$R$4245),"High","Low")</f>
        <v>Low</v>
      </c>
      <c r="Z2205" t="str">
        <f>IF(AND(G2205&gt;AVERAGE(train!$G$2:$G$4251),K2205&gt;AVERAGE(train!$K$2:$K$4251)),"High Day &amp; Eve",IF(AND(G2205&gt;AVERAGE(train!$G$2:$G$4251),K2205&lt;=AVERAGE(train!$K$2:$K$4251)),"High Day Only",IF(AND(G2205&lt;=AVERAGE(train!$G$2:$G$4251),K2205&gt;AVERAGE(train!$K$2:$K$4251)),"High Eve Only","Low Usage")))</f>
        <v>High Day Only</v>
      </c>
    </row>
    <row r="2206" spans="1:26">
      <c r="A2206" t="s">
        <v>63</v>
      </c>
      <c r="B2206">
        <v>73</v>
      </c>
      <c r="C2206" t="s">
        <v>25</v>
      </c>
      <c r="D2206" t="s">
        <v>22</v>
      </c>
      <c r="E2206" t="s">
        <v>22</v>
      </c>
      <c r="F2206">
        <v>0</v>
      </c>
      <c r="G2206">
        <v>122</v>
      </c>
      <c r="H2206">
        <v>92</v>
      </c>
      <c r="I2206">
        <v>20.74</v>
      </c>
      <c r="J2206">
        <v>138.30000000000001</v>
      </c>
      <c r="K2206">
        <v>114</v>
      </c>
      <c r="L2206">
        <v>11.76</v>
      </c>
      <c r="M2206">
        <v>224.2</v>
      </c>
      <c r="N2206">
        <v>128</v>
      </c>
      <c r="O2206">
        <v>10.09</v>
      </c>
      <c r="P2206">
        <v>5.8</v>
      </c>
      <c r="Q2206">
        <v>5</v>
      </c>
      <c r="R2206">
        <v>1.57</v>
      </c>
      <c r="S2206">
        <v>1</v>
      </c>
      <c r="T2206" t="s">
        <v>22</v>
      </c>
      <c r="U2206">
        <f t="shared" si="69"/>
        <v>0</v>
      </c>
      <c r="V2206">
        <f>IF(Table2[[#This Row],[international_plan]]="yes",1,0)</f>
        <v>0</v>
      </c>
      <c r="W2206">
        <f>IF(Table2[[#This Row],[voice_mail_plan]]="yes",1,0)</f>
        <v>0</v>
      </c>
      <c r="X2206" t="str">
        <f t="shared" si="68"/>
        <v>Low</v>
      </c>
      <c r="Y2206" t="str">
        <f>IF(Table2[[#This Row],[total_intl_charge]] &gt; AVERAGE($R$2:$R$4245),"High","Low")</f>
        <v>Low</v>
      </c>
      <c r="Z2206" t="str">
        <f>IF(AND(G2206&gt;AVERAGE(train!$G$2:$G$4251),K2206&gt;AVERAGE(train!$K$2:$K$4251)),"High Day &amp; Eve",IF(AND(G2206&gt;AVERAGE(train!$G$2:$G$4251),K2206&lt;=AVERAGE(train!$K$2:$K$4251)),"High Day Only",IF(AND(G2206&lt;=AVERAGE(train!$G$2:$G$4251),K2206&gt;AVERAGE(train!$K$2:$K$4251)),"High Eve Only","Low Usage")))</f>
        <v>High Eve Only</v>
      </c>
    </row>
    <row r="2207" spans="1:26">
      <c r="A2207" t="s">
        <v>75</v>
      </c>
      <c r="B2207">
        <v>120</v>
      </c>
      <c r="C2207" t="s">
        <v>21</v>
      </c>
      <c r="D2207" t="s">
        <v>22</v>
      </c>
      <c r="E2207" t="s">
        <v>22</v>
      </c>
      <c r="F2207">
        <v>0</v>
      </c>
      <c r="G2207">
        <v>177.2</v>
      </c>
      <c r="H2207">
        <v>88</v>
      </c>
      <c r="I2207">
        <v>30.12</v>
      </c>
      <c r="J2207">
        <v>270.39999999999998</v>
      </c>
      <c r="K2207">
        <v>99</v>
      </c>
      <c r="L2207">
        <v>22.98</v>
      </c>
      <c r="M2207">
        <v>231.5</v>
      </c>
      <c r="N2207">
        <v>90</v>
      </c>
      <c r="O2207">
        <v>10.42</v>
      </c>
      <c r="P2207">
        <v>14</v>
      </c>
      <c r="Q2207">
        <v>2</v>
      </c>
      <c r="R2207">
        <v>3.78</v>
      </c>
      <c r="S2207">
        <v>2</v>
      </c>
      <c r="T2207" t="s">
        <v>22</v>
      </c>
      <c r="U2207">
        <f t="shared" si="69"/>
        <v>0</v>
      </c>
      <c r="V2207">
        <f>IF(Table2[[#This Row],[international_plan]]="yes",1,0)</f>
        <v>0</v>
      </c>
      <c r="W2207">
        <f>IF(Table2[[#This Row],[voice_mail_plan]]="yes",1,0)</f>
        <v>0</v>
      </c>
      <c r="X2207" t="str">
        <f t="shared" si="68"/>
        <v>High</v>
      </c>
      <c r="Y2207" t="str">
        <f>IF(Table2[[#This Row],[total_intl_charge]] &gt; AVERAGE($R$2:$R$4245),"High","Low")</f>
        <v>High</v>
      </c>
      <c r="Z2207" t="str">
        <f>IF(AND(G2207&gt;AVERAGE(train!$G$2:$G$4251),K2207&gt;AVERAGE(train!$K$2:$K$4251)),"High Day &amp; Eve",IF(AND(G2207&gt;AVERAGE(train!$G$2:$G$4251),K2207&lt;=AVERAGE(train!$K$2:$K$4251)),"High Day Only",IF(AND(G2207&lt;=AVERAGE(train!$G$2:$G$4251),K2207&gt;AVERAGE(train!$K$2:$K$4251)),"High Eve Only","Low Usage")))</f>
        <v>Low Usage</v>
      </c>
    </row>
    <row r="2208" spans="1:26">
      <c r="A2208" t="s">
        <v>71</v>
      </c>
      <c r="B2208">
        <v>196</v>
      </c>
      <c r="C2208" t="s">
        <v>21</v>
      </c>
      <c r="D2208" t="s">
        <v>22</v>
      </c>
      <c r="E2208" t="s">
        <v>22</v>
      </c>
      <c r="F2208">
        <v>0</v>
      </c>
      <c r="G2208">
        <v>133.1</v>
      </c>
      <c r="H2208">
        <v>80</v>
      </c>
      <c r="I2208">
        <v>22.63</v>
      </c>
      <c r="J2208">
        <v>206.5</v>
      </c>
      <c r="K2208">
        <v>120</v>
      </c>
      <c r="L2208">
        <v>17.55</v>
      </c>
      <c r="M2208">
        <v>221.6</v>
      </c>
      <c r="N2208">
        <v>96</v>
      </c>
      <c r="O2208">
        <v>9.9700000000000006</v>
      </c>
      <c r="P2208">
        <v>10.3</v>
      </c>
      <c r="Q2208">
        <v>8</v>
      </c>
      <c r="R2208">
        <v>2.78</v>
      </c>
      <c r="S2208">
        <v>1</v>
      </c>
      <c r="T2208" t="s">
        <v>22</v>
      </c>
      <c r="U2208">
        <f t="shared" si="69"/>
        <v>0</v>
      </c>
      <c r="V2208">
        <f>IF(Table2[[#This Row],[international_plan]]="yes",1,0)</f>
        <v>0</v>
      </c>
      <c r="W2208">
        <f>IF(Table2[[#This Row],[voice_mail_plan]]="yes",1,0)</f>
        <v>0</v>
      </c>
      <c r="X2208" t="str">
        <f t="shared" si="68"/>
        <v>Very High</v>
      </c>
      <c r="Y2208" t="str">
        <f>IF(Table2[[#This Row],[total_intl_charge]] &gt; AVERAGE($R$2:$R$4245),"High","Low")</f>
        <v>High</v>
      </c>
      <c r="Z2208" t="str">
        <f>IF(AND(G2208&gt;AVERAGE(train!$G$2:$G$4251),K2208&gt;AVERAGE(train!$K$2:$K$4251)),"High Day &amp; Eve",IF(AND(G2208&gt;AVERAGE(train!$G$2:$G$4251),K2208&lt;=AVERAGE(train!$K$2:$K$4251)),"High Day Only",IF(AND(G2208&lt;=AVERAGE(train!$G$2:$G$4251),K2208&gt;AVERAGE(train!$K$2:$K$4251)),"High Eve Only","Low Usage")))</f>
        <v>High Eve Only</v>
      </c>
    </row>
    <row r="2209" spans="1:26">
      <c r="A2209" t="s">
        <v>54</v>
      </c>
      <c r="B2209">
        <v>97</v>
      </c>
      <c r="C2209" t="s">
        <v>28</v>
      </c>
      <c r="D2209" t="s">
        <v>22</v>
      </c>
      <c r="E2209" t="s">
        <v>22</v>
      </c>
      <c r="F2209">
        <v>0</v>
      </c>
      <c r="G2209">
        <v>225.1</v>
      </c>
      <c r="H2209">
        <v>90</v>
      </c>
      <c r="I2209">
        <v>38.270000000000003</v>
      </c>
      <c r="J2209">
        <v>279.5</v>
      </c>
      <c r="K2209">
        <v>127</v>
      </c>
      <c r="L2209">
        <v>23.76</v>
      </c>
      <c r="M2209">
        <v>233.8</v>
      </c>
      <c r="N2209">
        <v>103</v>
      </c>
      <c r="O2209">
        <v>10.52</v>
      </c>
      <c r="P2209">
        <v>8.8000000000000007</v>
      </c>
      <c r="Q2209">
        <v>4</v>
      </c>
      <c r="R2209">
        <v>2.38</v>
      </c>
      <c r="S2209">
        <v>0</v>
      </c>
      <c r="T2209" t="s">
        <v>23</v>
      </c>
      <c r="U2209">
        <f t="shared" si="69"/>
        <v>1</v>
      </c>
      <c r="V2209">
        <f>IF(Table2[[#This Row],[international_plan]]="yes",1,0)</f>
        <v>0</v>
      </c>
      <c r="W2209">
        <f>IF(Table2[[#This Row],[voice_mail_plan]]="yes",1,0)</f>
        <v>0</v>
      </c>
      <c r="X2209" t="str">
        <f t="shared" si="68"/>
        <v>Medium</v>
      </c>
      <c r="Y2209" t="str">
        <f>IF(Table2[[#This Row],[total_intl_charge]] &gt; AVERAGE($R$2:$R$4245),"High","Low")</f>
        <v>Low</v>
      </c>
      <c r="Z2209" t="str">
        <f>IF(AND(G2209&gt;AVERAGE(train!$G$2:$G$4251),K2209&gt;AVERAGE(train!$K$2:$K$4251)),"High Day &amp; Eve",IF(AND(G2209&gt;AVERAGE(train!$G$2:$G$4251),K2209&lt;=AVERAGE(train!$K$2:$K$4251)),"High Day Only",IF(AND(G2209&lt;=AVERAGE(train!$G$2:$G$4251),K2209&gt;AVERAGE(train!$K$2:$K$4251)),"High Eve Only","Low Usage")))</f>
        <v>High Day &amp; Eve</v>
      </c>
    </row>
    <row r="2210" spans="1:26">
      <c r="A2210" t="s">
        <v>36</v>
      </c>
      <c r="B2210">
        <v>148</v>
      </c>
      <c r="C2210" t="s">
        <v>25</v>
      </c>
      <c r="D2210" t="s">
        <v>22</v>
      </c>
      <c r="E2210" t="s">
        <v>22</v>
      </c>
      <c r="F2210">
        <v>0</v>
      </c>
      <c r="G2210">
        <v>208.4</v>
      </c>
      <c r="H2210">
        <v>120</v>
      </c>
      <c r="I2210">
        <v>35.43</v>
      </c>
      <c r="J2210">
        <v>174.4</v>
      </c>
      <c r="K2210">
        <v>99</v>
      </c>
      <c r="L2210">
        <v>14.82</v>
      </c>
      <c r="M2210">
        <v>310.7</v>
      </c>
      <c r="N2210">
        <v>105</v>
      </c>
      <c r="O2210">
        <v>13.98</v>
      </c>
      <c r="P2210">
        <v>11.2</v>
      </c>
      <c r="Q2210">
        <v>4</v>
      </c>
      <c r="R2210">
        <v>3.02</v>
      </c>
      <c r="S2210">
        <v>1</v>
      </c>
      <c r="T2210" t="s">
        <v>22</v>
      </c>
      <c r="U2210">
        <f t="shared" si="69"/>
        <v>0</v>
      </c>
      <c r="V2210">
        <f>IF(Table2[[#This Row],[international_plan]]="yes",1,0)</f>
        <v>0</v>
      </c>
      <c r="W2210">
        <f>IF(Table2[[#This Row],[voice_mail_plan]]="yes",1,0)</f>
        <v>0</v>
      </c>
      <c r="X2210" t="str">
        <f t="shared" si="68"/>
        <v>Very High</v>
      </c>
      <c r="Y2210" t="str">
        <f>IF(Table2[[#This Row],[total_intl_charge]] &gt; AVERAGE($R$2:$R$4245),"High","Low")</f>
        <v>High</v>
      </c>
      <c r="Z2210" t="str">
        <f>IF(AND(G2210&gt;AVERAGE(train!$G$2:$G$4251),K2210&gt;AVERAGE(train!$K$2:$K$4251)),"High Day &amp; Eve",IF(AND(G2210&gt;AVERAGE(train!$G$2:$G$4251),K2210&lt;=AVERAGE(train!$K$2:$K$4251)),"High Day Only",IF(AND(G2210&lt;=AVERAGE(train!$G$2:$G$4251),K2210&gt;AVERAGE(train!$K$2:$K$4251)),"High Eve Only","Low Usage")))</f>
        <v>High Day Only</v>
      </c>
    </row>
    <row r="2211" spans="1:26">
      <c r="A2211" t="s">
        <v>68</v>
      </c>
      <c r="B2211">
        <v>85</v>
      </c>
      <c r="C2211" t="s">
        <v>25</v>
      </c>
      <c r="D2211" t="s">
        <v>22</v>
      </c>
      <c r="E2211" t="s">
        <v>23</v>
      </c>
      <c r="F2211">
        <v>30</v>
      </c>
      <c r="G2211">
        <v>173.1</v>
      </c>
      <c r="H2211">
        <v>107</v>
      </c>
      <c r="I2211">
        <v>29.43</v>
      </c>
      <c r="J2211">
        <v>247.2</v>
      </c>
      <c r="K2211">
        <v>101</v>
      </c>
      <c r="L2211">
        <v>21.01</v>
      </c>
      <c r="M2211">
        <v>158.69999999999999</v>
      </c>
      <c r="N2211">
        <v>104</v>
      </c>
      <c r="O2211">
        <v>7.14</v>
      </c>
      <c r="P2211">
        <v>11.5</v>
      </c>
      <c r="Q2211">
        <v>5</v>
      </c>
      <c r="R2211">
        <v>3.11</v>
      </c>
      <c r="S2211">
        <v>1</v>
      </c>
      <c r="T2211" t="s">
        <v>22</v>
      </c>
      <c r="U2211">
        <f t="shared" si="69"/>
        <v>0</v>
      </c>
      <c r="V2211">
        <f>IF(Table2[[#This Row],[international_plan]]="yes",1,0)</f>
        <v>0</v>
      </c>
      <c r="W2211">
        <f>IF(Table2[[#This Row],[voice_mail_plan]]="yes",1,0)</f>
        <v>1</v>
      </c>
      <c r="X2211" t="str">
        <f t="shared" si="68"/>
        <v>Medium</v>
      </c>
      <c r="Y2211" t="str">
        <f>IF(Table2[[#This Row],[total_intl_charge]] &gt; AVERAGE($R$2:$R$4245),"High","Low")</f>
        <v>High</v>
      </c>
      <c r="Z2211" t="str">
        <f>IF(AND(G2211&gt;AVERAGE(train!$G$2:$G$4251),K2211&gt;AVERAGE(train!$K$2:$K$4251)),"High Day &amp; Eve",IF(AND(G2211&gt;AVERAGE(train!$G$2:$G$4251),K2211&lt;=AVERAGE(train!$K$2:$K$4251)),"High Day Only",IF(AND(G2211&lt;=AVERAGE(train!$G$2:$G$4251),K2211&gt;AVERAGE(train!$K$2:$K$4251)),"High Eve Only","Low Usage")))</f>
        <v>High Eve Only</v>
      </c>
    </row>
    <row r="2212" spans="1:26">
      <c r="A2212" t="s">
        <v>26</v>
      </c>
      <c r="B2212">
        <v>86</v>
      </c>
      <c r="C2212" t="s">
        <v>28</v>
      </c>
      <c r="D2212" t="s">
        <v>23</v>
      </c>
      <c r="E2212" t="s">
        <v>22</v>
      </c>
      <c r="F2212">
        <v>0</v>
      </c>
      <c r="G2212">
        <v>162.4</v>
      </c>
      <c r="H2212">
        <v>131</v>
      </c>
      <c r="I2212">
        <v>27.61</v>
      </c>
      <c r="J2212">
        <v>167</v>
      </c>
      <c r="K2212">
        <v>102</v>
      </c>
      <c r="L2212">
        <v>14.2</v>
      </c>
      <c r="M2212">
        <v>128.9</v>
      </c>
      <c r="N2212">
        <v>118</v>
      </c>
      <c r="O2212">
        <v>5.8</v>
      </c>
      <c r="P2212">
        <v>11.4</v>
      </c>
      <c r="Q2212">
        <v>2</v>
      </c>
      <c r="R2212">
        <v>3.08</v>
      </c>
      <c r="S2212">
        <v>2</v>
      </c>
      <c r="T2212" t="s">
        <v>23</v>
      </c>
      <c r="U2212">
        <f t="shared" si="69"/>
        <v>1</v>
      </c>
      <c r="V2212">
        <f>IF(Table2[[#This Row],[international_plan]]="yes",1,0)</f>
        <v>1</v>
      </c>
      <c r="W2212">
        <f>IF(Table2[[#This Row],[voice_mail_plan]]="yes",1,0)</f>
        <v>0</v>
      </c>
      <c r="X2212" t="str">
        <f t="shared" si="68"/>
        <v>Medium</v>
      </c>
      <c r="Y2212" t="str">
        <f>IF(Table2[[#This Row],[total_intl_charge]] &gt; AVERAGE($R$2:$R$4245),"High","Low")</f>
        <v>High</v>
      </c>
      <c r="Z2212" t="str">
        <f>IF(AND(G2212&gt;AVERAGE(train!$G$2:$G$4251),K2212&gt;AVERAGE(train!$K$2:$K$4251)),"High Day &amp; Eve",IF(AND(G2212&gt;AVERAGE(train!$G$2:$G$4251),K2212&lt;=AVERAGE(train!$K$2:$K$4251)),"High Day Only",IF(AND(G2212&lt;=AVERAGE(train!$G$2:$G$4251),K2212&gt;AVERAGE(train!$K$2:$K$4251)),"High Eve Only","Low Usage")))</f>
        <v>High Eve Only</v>
      </c>
    </row>
    <row r="2213" spans="1:26">
      <c r="A2213" t="s">
        <v>69</v>
      </c>
      <c r="B2213">
        <v>147</v>
      </c>
      <c r="C2213" t="s">
        <v>21</v>
      </c>
      <c r="D2213" t="s">
        <v>22</v>
      </c>
      <c r="E2213" t="s">
        <v>23</v>
      </c>
      <c r="F2213">
        <v>38</v>
      </c>
      <c r="G2213">
        <v>243.4</v>
      </c>
      <c r="H2213">
        <v>126</v>
      </c>
      <c r="I2213">
        <v>41.38</v>
      </c>
      <c r="J2213">
        <v>273.8</v>
      </c>
      <c r="K2213">
        <v>109</v>
      </c>
      <c r="L2213">
        <v>23.27</v>
      </c>
      <c r="M2213">
        <v>282.89999999999998</v>
      </c>
      <c r="N2213">
        <v>91</v>
      </c>
      <c r="O2213">
        <v>12.73</v>
      </c>
      <c r="P2213">
        <v>14.1</v>
      </c>
      <c r="Q2213">
        <v>8</v>
      </c>
      <c r="R2213">
        <v>3.81</v>
      </c>
      <c r="S2213">
        <v>2</v>
      </c>
      <c r="T2213" t="s">
        <v>22</v>
      </c>
      <c r="U2213">
        <f t="shared" si="69"/>
        <v>0</v>
      </c>
      <c r="V2213">
        <f>IF(Table2[[#This Row],[international_plan]]="yes",1,0)</f>
        <v>0</v>
      </c>
      <c r="W2213">
        <f>IF(Table2[[#This Row],[voice_mail_plan]]="yes",1,0)</f>
        <v>1</v>
      </c>
      <c r="X2213" t="str">
        <f t="shared" si="68"/>
        <v>Very High</v>
      </c>
      <c r="Y2213" t="str">
        <f>IF(Table2[[#This Row],[total_intl_charge]] &gt; AVERAGE($R$2:$R$4245),"High","Low")</f>
        <v>High</v>
      </c>
      <c r="Z2213" t="str">
        <f>IF(AND(G2213&gt;AVERAGE(train!$G$2:$G$4251),K2213&gt;AVERAGE(train!$K$2:$K$4251)),"High Day &amp; Eve",IF(AND(G2213&gt;AVERAGE(train!$G$2:$G$4251),K2213&lt;=AVERAGE(train!$K$2:$K$4251)),"High Day Only",IF(AND(G2213&lt;=AVERAGE(train!$G$2:$G$4251),K2213&gt;AVERAGE(train!$K$2:$K$4251)),"High Eve Only","Low Usage")))</f>
        <v>High Day &amp; Eve</v>
      </c>
    </row>
    <row r="2214" spans="1:26">
      <c r="A2214" t="s">
        <v>72</v>
      </c>
      <c r="B2214">
        <v>91</v>
      </c>
      <c r="C2214" t="s">
        <v>21</v>
      </c>
      <c r="D2214" t="s">
        <v>22</v>
      </c>
      <c r="E2214" t="s">
        <v>22</v>
      </c>
      <c r="F2214">
        <v>0</v>
      </c>
      <c r="G2214">
        <v>189.3</v>
      </c>
      <c r="H2214">
        <v>100</v>
      </c>
      <c r="I2214">
        <v>32.18</v>
      </c>
      <c r="J2214">
        <v>239.3</v>
      </c>
      <c r="K2214">
        <v>107</v>
      </c>
      <c r="L2214">
        <v>20.34</v>
      </c>
      <c r="M2214">
        <v>89.7</v>
      </c>
      <c r="N2214">
        <v>89</v>
      </c>
      <c r="O2214">
        <v>4.04</v>
      </c>
      <c r="P2214">
        <v>9.9</v>
      </c>
      <c r="Q2214">
        <v>3</v>
      </c>
      <c r="R2214">
        <v>2.67</v>
      </c>
      <c r="S2214">
        <v>3</v>
      </c>
      <c r="T2214" t="s">
        <v>22</v>
      </c>
      <c r="U2214">
        <f t="shared" si="69"/>
        <v>0</v>
      </c>
      <c r="V2214">
        <f>IF(Table2[[#This Row],[international_plan]]="yes",1,0)</f>
        <v>0</v>
      </c>
      <c r="W2214">
        <f>IF(Table2[[#This Row],[voice_mail_plan]]="yes",1,0)</f>
        <v>0</v>
      </c>
      <c r="X2214" t="str">
        <f t="shared" si="68"/>
        <v>Medium</v>
      </c>
      <c r="Y2214" t="str">
        <f>IF(Table2[[#This Row],[total_intl_charge]] &gt; AVERAGE($R$2:$R$4245),"High","Low")</f>
        <v>Low</v>
      </c>
      <c r="Z2214" t="str">
        <f>IF(AND(G2214&gt;AVERAGE(train!$G$2:$G$4251),K2214&gt;AVERAGE(train!$K$2:$K$4251)),"High Day &amp; Eve",IF(AND(G2214&gt;AVERAGE(train!$G$2:$G$4251),K2214&lt;=AVERAGE(train!$K$2:$K$4251)),"High Day Only",IF(AND(G2214&lt;=AVERAGE(train!$G$2:$G$4251),K2214&gt;AVERAGE(train!$K$2:$K$4251)),"High Eve Only","Low Usage")))</f>
        <v>High Day &amp; Eve</v>
      </c>
    </row>
    <row r="2215" spans="1:26">
      <c r="A2215" t="s">
        <v>32</v>
      </c>
      <c r="B2215">
        <v>81</v>
      </c>
      <c r="C2215" t="s">
        <v>25</v>
      </c>
      <c r="D2215" t="s">
        <v>22</v>
      </c>
      <c r="E2215" t="s">
        <v>23</v>
      </c>
      <c r="F2215">
        <v>46</v>
      </c>
      <c r="G2215">
        <v>168.3</v>
      </c>
      <c r="H2215">
        <v>124</v>
      </c>
      <c r="I2215">
        <v>28.61</v>
      </c>
      <c r="J2215">
        <v>270.89999999999998</v>
      </c>
      <c r="K2215">
        <v>103</v>
      </c>
      <c r="L2215">
        <v>23.03</v>
      </c>
      <c r="M2215">
        <v>222.5</v>
      </c>
      <c r="N2215">
        <v>98</v>
      </c>
      <c r="O2215">
        <v>10.01</v>
      </c>
      <c r="P2215">
        <v>6.7</v>
      </c>
      <c r="Q2215">
        <v>2</v>
      </c>
      <c r="R2215">
        <v>1.81</v>
      </c>
      <c r="S2215">
        <v>4</v>
      </c>
      <c r="T2215" t="s">
        <v>22</v>
      </c>
      <c r="U2215">
        <f t="shared" si="69"/>
        <v>0</v>
      </c>
      <c r="V2215">
        <f>IF(Table2[[#This Row],[international_plan]]="yes",1,0)</f>
        <v>0</v>
      </c>
      <c r="W2215">
        <f>IF(Table2[[#This Row],[voice_mail_plan]]="yes",1,0)</f>
        <v>1</v>
      </c>
      <c r="X2215" t="str">
        <f t="shared" si="68"/>
        <v>Medium</v>
      </c>
      <c r="Y2215" t="str">
        <f>IF(Table2[[#This Row],[total_intl_charge]] &gt; AVERAGE($R$2:$R$4245),"High","Low")</f>
        <v>Low</v>
      </c>
      <c r="Z2215" t="str">
        <f>IF(AND(G2215&gt;AVERAGE(train!$G$2:$G$4251),K2215&gt;AVERAGE(train!$K$2:$K$4251)),"High Day &amp; Eve",IF(AND(G2215&gt;AVERAGE(train!$G$2:$G$4251),K2215&lt;=AVERAGE(train!$K$2:$K$4251)),"High Day Only",IF(AND(G2215&lt;=AVERAGE(train!$G$2:$G$4251),K2215&gt;AVERAGE(train!$K$2:$K$4251)),"High Eve Only","Low Usage")))</f>
        <v>High Eve Only</v>
      </c>
    </row>
    <row r="2216" spans="1:26">
      <c r="A2216" t="s">
        <v>55</v>
      </c>
      <c r="B2216">
        <v>116</v>
      </c>
      <c r="C2216" t="s">
        <v>21</v>
      </c>
      <c r="D2216" t="s">
        <v>22</v>
      </c>
      <c r="E2216" t="s">
        <v>23</v>
      </c>
      <c r="F2216">
        <v>24</v>
      </c>
      <c r="G2216">
        <v>232.9</v>
      </c>
      <c r="H2216">
        <v>90</v>
      </c>
      <c r="I2216">
        <v>39.590000000000003</v>
      </c>
      <c r="J2216">
        <v>152.1</v>
      </c>
      <c r="K2216">
        <v>94</v>
      </c>
      <c r="L2216">
        <v>12.93</v>
      </c>
      <c r="M2216">
        <v>344.3</v>
      </c>
      <c r="N2216">
        <v>82</v>
      </c>
      <c r="O2216">
        <v>15.49</v>
      </c>
      <c r="P2216">
        <v>10.7</v>
      </c>
      <c r="Q2216">
        <v>6</v>
      </c>
      <c r="R2216">
        <v>2.89</v>
      </c>
      <c r="S2216">
        <v>1</v>
      </c>
      <c r="T2216" t="s">
        <v>22</v>
      </c>
      <c r="U2216">
        <f t="shared" si="69"/>
        <v>0</v>
      </c>
      <c r="V2216">
        <f>IF(Table2[[#This Row],[international_plan]]="yes",1,0)</f>
        <v>0</v>
      </c>
      <c r="W2216">
        <f>IF(Table2[[#This Row],[voice_mail_plan]]="yes",1,0)</f>
        <v>1</v>
      </c>
      <c r="X2216" t="str">
        <f t="shared" si="68"/>
        <v>High</v>
      </c>
      <c r="Y2216" t="str">
        <f>IF(Table2[[#This Row],[total_intl_charge]] &gt; AVERAGE($R$2:$R$4245),"High","Low")</f>
        <v>High</v>
      </c>
      <c r="Z2216" t="str">
        <f>IF(AND(G2216&gt;AVERAGE(train!$G$2:$G$4251),K2216&gt;AVERAGE(train!$K$2:$K$4251)),"High Day &amp; Eve",IF(AND(G2216&gt;AVERAGE(train!$G$2:$G$4251),K2216&lt;=AVERAGE(train!$K$2:$K$4251)),"High Day Only",IF(AND(G2216&lt;=AVERAGE(train!$G$2:$G$4251),K2216&gt;AVERAGE(train!$K$2:$K$4251)),"High Eve Only","Low Usage")))</f>
        <v>High Day Only</v>
      </c>
    </row>
    <row r="2217" spans="1:26">
      <c r="A2217" t="s">
        <v>30</v>
      </c>
      <c r="B2217">
        <v>69</v>
      </c>
      <c r="C2217" t="s">
        <v>21</v>
      </c>
      <c r="D2217" t="s">
        <v>22</v>
      </c>
      <c r="E2217" t="s">
        <v>23</v>
      </c>
      <c r="F2217">
        <v>37</v>
      </c>
      <c r="G2217">
        <v>155</v>
      </c>
      <c r="H2217">
        <v>98</v>
      </c>
      <c r="I2217">
        <v>26.35</v>
      </c>
      <c r="J2217">
        <v>142.4</v>
      </c>
      <c r="K2217">
        <v>105</v>
      </c>
      <c r="L2217">
        <v>12.1</v>
      </c>
      <c r="M2217">
        <v>143.69999999999999</v>
      </c>
      <c r="N2217">
        <v>117</v>
      </c>
      <c r="O2217">
        <v>6.47</v>
      </c>
      <c r="P2217">
        <v>5.9</v>
      </c>
      <c r="Q2217">
        <v>4</v>
      </c>
      <c r="R2217">
        <v>1.59</v>
      </c>
      <c r="S2217">
        <v>1</v>
      </c>
      <c r="T2217" t="s">
        <v>22</v>
      </c>
      <c r="U2217">
        <f t="shared" si="69"/>
        <v>0</v>
      </c>
      <c r="V2217">
        <f>IF(Table2[[#This Row],[international_plan]]="yes",1,0)</f>
        <v>0</v>
      </c>
      <c r="W2217">
        <f>IF(Table2[[#This Row],[voice_mail_plan]]="yes",1,0)</f>
        <v>1</v>
      </c>
      <c r="X2217" t="str">
        <f t="shared" si="68"/>
        <v>Low</v>
      </c>
      <c r="Y2217" t="str">
        <f>IF(Table2[[#This Row],[total_intl_charge]] &gt; AVERAGE($R$2:$R$4245),"High","Low")</f>
        <v>Low</v>
      </c>
      <c r="Z2217" t="str">
        <f>IF(AND(G2217&gt;AVERAGE(train!$G$2:$G$4251),K2217&gt;AVERAGE(train!$K$2:$K$4251)),"High Day &amp; Eve",IF(AND(G2217&gt;AVERAGE(train!$G$2:$G$4251),K2217&lt;=AVERAGE(train!$K$2:$K$4251)),"High Day Only",IF(AND(G2217&lt;=AVERAGE(train!$G$2:$G$4251),K2217&gt;AVERAGE(train!$K$2:$K$4251)),"High Eve Only","Low Usage")))</f>
        <v>High Eve Only</v>
      </c>
    </row>
    <row r="2218" spans="1:26">
      <c r="A2218" t="s">
        <v>37</v>
      </c>
      <c r="B2218">
        <v>135</v>
      </c>
      <c r="C2218" t="s">
        <v>28</v>
      </c>
      <c r="D2218" t="s">
        <v>22</v>
      </c>
      <c r="E2218" t="s">
        <v>22</v>
      </c>
      <c r="F2218">
        <v>0</v>
      </c>
      <c r="G2218">
        <v>154.4</v>
      </c>
      <c r="H2218">
        <v>130</v>
      </c>
      <c r="I2218">
        <v>26.25</v>
      </c>
      <c r="J2218">
        <v>203.8</v>
      </c>
      <c r="K2218">
        <v>90</v>
      </c>
      <c r="L2218">
        <v>17.32</v>
      </c>
      <c r="M2218">
        <v>158.69999999999999</v>
      </c>
      <c r="N2218">
        <v>59</v>
      </c>
      <c r="O2218">
        <v>7.14</v>
      </c>
      <c r="P2218">
        <v>11.8</v>
      </c>
      <c r="Q2218">
        <v>3</v>
      </c>
      <c r="R2218">
        <v>3.19</v>
      </c>
      <c r="S2218">
        <v>0</v>
      </c>
      <c r="T2218" t="s">
        <v>22</v>
      </c>
      <c r="U2218">
        <f t="shared" si="69"/>
        <v>0</v>
      </c>
      <c r="V2218">
        <f>IF(Table2[[#This Row],[international_plan]]="yes",1,0)</f>
        <v>0</v>
      </c>
      <c r="W2218">
        <f>IF(Table2[[#This Row],[voice_mail_plan]]="yes",1,0)</f>
        <v>0</v>
      </c>
      <c r="X2218" t="str">
        <f t="shared" si="68"/>
        <v>Very High</v>
      </c>
      <c r="Y2218" t="str">
        <f>IF(Table2[[#This Row],[total_intl_charge]] &gt; AVERAGE($R$2:$R$4245),"High","Low")</f>
        <v>High</v>
      </c>
      <c r="Z2218" t="str">
        <f>IF(AND(G2218&gt;AVERAGE(train!$G$2:$G$4251),K2218&gt;AVERAGE(train!$K$2:$K$4251)),"High Day &amp; Eve",IF(AND(G2218&gt;AVERAGE(train!$G$2:$G$4251),K2218&lt;=AVERAGE(train!$K$2:$K$4251)),"High Day Only",IF(AND(G2218&lt;=AVERAGE(train!$G$2:$G$4251),K2218&gt;AVERAGE(train!$K$2:$K$4251)),"High Eve Only","Low Usage")))</f>
        <v>Low Usage</v>
      </c>
    </row>
    <row r="2219" spans="1:26">
      <c r="A2219" t="s">
        <v>65</v>
      </c>
      <c r="B2219">
        <v>73</v>
      </c>
      <c r="C2219" t="s">
        <v>28</v>
      </c>
      <c r="D2219" t="s">
        <v>22</v>
      </c>
      <c r="E2219" t="s">
        <v>22</v>
      </c>
      <c r="F2219">
        <v>0</v>
      </c>
      <c r="G2219">
        <v>234.7</v>
      </c>
      <c r="H2219">
        <v>102</v>
      </c>
      <c r="I2219">
        <v>39.9</v>
      </c>
      <c r="J2219">
        <v>195.7</v>
      </c>
      <c r="K2219">
        <v>110</v>
      </c>
      <c r="L2219">
        <v>16.63</v>
      </c>
      <c r="M2219">
        <v>253.4</v>
      </c>
      <c r="N2219">
        <v>71</v>
      </c>
      <c r="O2219">
        <v>11.4</v>
      </c>
      <c r="P2219">
        <v>8.4</v>
      </c>
      <c r="Q2219">
        <v>8</v>
      </c>
      <c r="R2219">
        <v>2.27</v>
      </c>
      <c r="S2219">
        <v>2</v>
      </c>
      <c r="T2219" t="s">
        <v>22</v>
      </c>
      <c r="U2219">
        <f t="shared" si="69"/>
        <v>0</v>
      </c>
      <c r="V2219">
        <f>IF(Table2[[#This Row],[international_plan]]="yes",1,0)</f>
        <v>0</v>
      </c>
      <c r="W2219">
        <f>IF(Table2[[#This Row],[voice_mail_plan]]="yes",1,0)</f>
        <v>0</v>
      </c>
      <c r="X2219" t="str">
        <f t="shared" si="68"/>
        <v>Low</v>
      </c>
      <c r="Y2219" t="str">
        <f>IF(Table2[[#This Row],[total_intl_charge]] &gt; AVERAGE($R$2:$R$4245),"High","Low")</f>
        <v>Low</v>
      </c>
      <c r="Z2219" t="str">
        <f>IF(AND(G2219&gt;AVERAGE(train!$G$2:$G$4251),K2219&gt;AVERAGE(train!$K$2:$K$4251)),"High Day &amp; Eve",IF(AND(G2219&gt;AVERAGE(train!$G$2:$G$4251),K2219&lt;=AVERAGE(train!$K$2:$K$4251)),"High Day Only",IF(AND(G2219&lt;=AVERAGE(train!$G$2:$G$4251),K2219&gt;AVERAGE(train!$K$2:$K$4251)),"High Eve Only","Low Usage")))</f>
        <v>High Day &amp; Eve</v>
      </c>
    </row>
    <row r="2220" spans="1:26">
      <c r="A2220" t="s">
        <v>46</v>
      </c>
      <c r="B2220">
        <v>125</v>
      </c>
      <c r="C2220" t="s">
        <v>21</v>
      </c>
      <c r="D2220" t="s">
        <v>23</v>
      </c>
      <c r="E2220" t="s">
        <v>22</v>
      </c>
      <c r="F2220">
        <v>0</v>
      </c>
      <c r="G2220">
        <v>298.39999999999998</v>
      </c>
      <c r="H2220">
        <v>78</v>
      </c>
      <c r="I2220">
        <v>50.73</v>
      </c>
      <c r="J2220">
        <v>270.5</v>
      </c>
      <c r="K2220">
        <v>142</v>
      </c>
      <c r="L2220">
        <v>22.99</v>
      </c>
      <c r="M2220">
        <v>107.3</v>
      </c>
      <c r="N2220">
        <v>84</v>
      </c>
      <c r="O2220">
        <v>4.83</v>
      </c>
      <c r="P2220">
        <v>12.2</v>
      </c>
      <c r="Q2220">
        <v>2</v>
      </c>
      <c r="R2220">
        <v>3.29</v>
      </c>
      <c r="S2220">
        <v>0</v>
      </c>
      <c r="T2220" t="s">
        <v>23</v>
      </c>
      <c r="U2220">
        <f t="shared" si="69"/>
        <v>1</v>
      </c>
      <c r="V2220">
        <f>IF(Table2[[#This Row],[international_plan]]="yes",1,0)</f>
        <v>1</v>
      </c>
      <c r="W2220">
        <f>IF(Table2[[#This Row],[voice_mail_plan]]="yes",1,0)</f>
        <v>0</v>
      </c>
      <c r="X2220" t="str">
        <f t="shared" si="68"/>
        <v>High</v>
      </c>
      <c r="Y2220" t="str">
        <f>IF(Table2[[#This Row],[total_intl_charge]] &gt; AVERAGE($R$2:$R$4245),"High","Low")</f>
        <v>High</v>
      </c>
      <c r="Z2220" t="str">
        <f>IF(AND(G2220&gt;AVERAGE(train!$G$2:$G$4251),K2220&gt;AVERAGE(train!$K$2:$K$4251)),"High Day &amp; Eve",IF(AND(G2220&gt;AVERAGE(train!$G$2:$G$4251),K2220&lt;=AVERAGE(train!$K$2:$K$4251)),"High Day Only",IF(AND(G2220&lt;=AVERAGE(train!$G$2:$G$4251),K2220&gt;AVERAGE(train!$K$2:$K$4251)),"High Eve Only","Low Usage")))</f>
        <v>High Day &amp; Eve</v>
      </c>
    </row>
    <row r="2221" spans="1:26">
      <c r="A2221" t="s">
        <v>52</v>
      </c>
      <c r="B2221">
        <v>165</v>
      </c>
      <c r="C2221" t="s">
        <v>21</v>
      </c>
      <c r="D2221" t="s">
        <v>22</v>
      </c>
      <c r="E2221" t="s">
        <v>23</v>
      </c>
      <c r="F2221">
        <v>33</v>
      </c>
      <c r="G2221">
        <v>111.6</v>
      </c>
      <c r="H2221">
        <v>140</v>
      </c>
      <c r="I2221">
        <v>18.97</v>
      </c>
      <c r="J2221">
        <v>213.3</v>
      </c>
      <c r="K2221">
        <v>111</v>
      </c>
      <c r="L2221">
        <v>18.13</v>
      </c>
      <c r="M2221">
        <v>267.60000000000002</v>
      </c>
      <c r="N2221">
        <v>115</v>
      </c>
      <c r="O2221">
        <v>12.04</v>
      </c>
      <c r="P2221">
        <v>16</v>
      </c>
      <c r="Q2221">
        <v>3</v>
      </c>
      <c r="R2221">
        <v>4.32</v>
      </c>
      <c r="S2221">
        <v>0</v>
      </c>
      <c r="T2221" t="s">
        <v>22</v>
      </c>
      <c r="U2221">
        <f t="shared" si="69"/>
        <v>0</v>
      </c>
      <c r="V2221">
        <f>IF(Table2[[#This Row],[international_plan]]="yes",1,0)</f>
        <v>0</v>
      </c>
      <c r="W2221">
        <f>IF(Table2[[#This Row],[voice_mail_plan]]="yes",1,0)</f>
        <v>1</v>
      </c>
      <c r="X2221" t="str">
        <f t="shared" si="68"/>
        <v>Very High</v>
      </c>
      <c r="Y2221" t="str">
        <f>IF(Table2[[#This Row],[total_intl_charge]] &gt; AVERAGE($R$2:$R$4245),"High","Low")</f>
        <v>High</v>
      </c>
      <c r="Z2221" t="str">
        <f>IF(AND(G2221&gt;AVERAGE(train!$G$2:$G$4251),K2221&gt;AVERAGE(train!$K$2:$K$4251)),"High Day &amp; Eve",IF(AND(G2221&gt;AVERAGE(train!$G$2:$G$4251),K2221&lt;=AVERAGE(train!$K$2:$K$4251)),"High Day Only",IF(AND(G2221&lt;=AVERAGE(train!$G$2:$G$4251),K2221&gt;AVERAGE(train!$K$2:$K$4251)),"High Eve Only","Low Usage")))</f>
        <v>High Eve Only</v>
      </c>
    </row>
    <row r="2222" spans="1:26">
      <c r="A2222" t="s">
        <v>57</v>
      </c>
      <c r="B2222">
        <v>64</v>
      </c>
      <c r="C2222" t="s">
        <v>21</v>
      </c>
      <c r="D2222" t="s">
        <v>22</v>
      </c>
      <c r="E2222" t="s">
        <v>22</v>
      </c>
      <c r="F2222">
        <v>0</v>
      </c>
      <c r="G2222">
        <v>174.5</v>
      </c>
      <c r="H2222">
        <v>98</v>
      </c>
      <c r="I2222">
        <v>29.67</v>
      </c>
      <c r="J2222">
        <v>180.2</v>
      </c>
      <c r="K2222">
        <v>103</v>
      </c>
      <c r="L2222">
        <v>15.32</v>
      </c>
      <c r="M2222">
        <v>179</v>
      </c>
      <c r="N2222">
        <v>89</v>
      </c>
      <c r="O2222">
        <v>8.06</v>
      </c>
      <c r="P2222">
        <v>10.7</v>
      </c>
      <c r="Q2222">
        <v>2</v>
      </c>
      <c r="R2222">
        <v>2.89</v>
      </c>
      <c r="S2222">
        <v>2</v>
      </c>
      <c r="T2222" t="s">
        <v>22</v>
      </c>
      <c r="U2222">
        <f t="shared" si="69"/>
        <v>0</v>
      </c>
      <c r="V2222">
        <f>IF(Table2[[#This Row],[international_plan]]="yes",1,0)</f>
        <v>0</v>
      </c>
      <c r="W2222">
        <f>IF(Table2[[#This Row],[voice_mail_plan]]="yes",1,0)</f>
        <v>0</v>
      </c>
      <c r="X2222" t="str">
        <f t="shared" si="68"/>
        <v>Low</v>
      </c>
      <c r="Y2222" t="str">
        <f>IF(Table2[[#This Row],[total_intl_charge]] &gt; AVERAGE($R$2:$R$4245),"High","Low")</f>
        <v>High</v>
      </c>
      <c r="Z2222" t="str">
        <f>IF(AND(G2222&gt;AVERAGE(train!$G$2:$G$4251),K2222&gt;AVERAGE(train!$K$2:$K$4251)),"High Day &amp; Eve",IF(AND(G2222&gt;AVERAGE(train!$G$2:$G$4251),K2222&lt;=AVERAGE(train!$K$2:$K$4251)),"High Day Only",IF(AND(G2222&lt;=AVERAGE(train!$G$2:$G$4251),K2222&gt;AVERAGE(train!$K$2:$K$4251)),"High Eve Only","Low Usage")))</f>
        <v>High Eve Only</v>
      </c>
    </row>
    <row r="2223" spans="1:26">
      <c r="A2223" t="s">
        <v>49</v>
      </c>
      <c r="B2223">
        <v>116</v>
      </c>
      <c r="C2223" t="s">
        <v>28</v>
      </c>
      <c r="D2223" t="s">
        <v>23</v>
      </c>
      <c r="E2223" t="s">
        <v>23</v>
      </c>
      <c r="F2223">
        <v>27</v>
      </c>
      <c r="G2223">
        <v>175.5</v>
      </c>
      <c r="H2223">
        <v>137</v>
      </c>
      <c r="I2223">
        <v>29.84</v>
      </c>
      <c r="J2223">
        <v>210.6</v>
      </c>
      <c r="K2223">
        <v>60</v>
      </c>
      <c r="L2223">
        <v>17.899999999999999</v>
      </c>
      <c r="M2223">
        <v>294.8</v>
      </c>
      <c r="N2223">
        <v>121</v>
      </c>
      <c r="O2223">
        <v>13.27</v>
      </c>
      <c r="P2223">
        <v>6.9</v>
      </c>
      <c r="Q2223">
        <v>5</v>
      </c>
      <c r="R2223">
        <v>1.86</v>
      </c>
      <c r="S2223">
        <v>1</v>
      </c>
      <c r="T2223" t="s">
        <v>22</v>
      </c>
      <c r="U2223">
        <f t="shared" si="69"/>
        <v>0</v>
      </c>
      <c r="V2223">
        <f>IF(Table2[[#This Row],[international_plan]]="yes",1,0)</f>
        <v>1</v>
      </c>
      <c r="W2223">
        <f>IF(Table2[[#This Row],[voice_mail_plan]]="yes",1,0)</f>
        <v>1</v>
      </c>
      <c r="X2223" t="str">
        <f t="shared" si="68"/>
        <v>High</v>
      </c>
      <c r="Y2223" t="str">
        <f>IF(Table2[[#This Row],[total_intl_charge]] &gt; AVERAGE($R$2:$R$4245),"High","Low")</f>
        <v>Low</v>
      </c>
      <c r="Z2223" t="str">
        <f>IF(AND(G2223&gt;AVERAGE(train!$G$2:$G$4251),K2223&gt;AVERAGE(train!$K$2:$K$4251)),"High Day &amp; Eve",IF(AND(G2223&gt;AVERAGE(train!$G$2:$G$4251),K2223&lt;=AVERAGE(train!$K$2:$K$4251)),"High Day Only",IF(AND(G2223&lt;=AVERAGE(train!$G$2:$G$4251),K2223&gt;AVERAGE(train!$K$2:$K$4251)),"High Eve Only","Low Usage")))</f>
        <v>Low Usage</v>
      </c>
    </row>
    <row r="2224" spans="1:26">
      <c r="A2224" t="s">
        <v>29</v>
      </c>
      <c r="B2224">
        <v>84</v>
      </c>
      <c r="C2224" t="s">
        <v>21</v>
      </c>
      <c r="D2224" t="s">
        <v>22</v>
      </c>
      <c r="E2224" t="s">
        <v>23</v>
      </c>
      <c r="F2224">
        <v>35</v>
      </c>
      <c r="G2224">
        <v>207.5</v>
      </c>
      <c r="H2224">
        <v>138</v>
      </c>
      <c r="I2224">
        <v>35.28</v>
      </c>
      <c r="J2224">
        <v>201</v>
      </c>
      <c r="K2224">
        <v>116</v>
      </c>
      <c r="L2224">
        <v>17.09</v>
      </c>
      <c r="M2224">
        <v>164.5</v>
      </c>
      <c r="N2224">
        <v>107</v>
      </c>
      <c r="O2224">
        <v>7.4</v>
      </c>
      <c r="P2224">
        <v>7.5</v>
      </c>
      <c r="Q2224">
        <v>16</v>
      </c>
      <c r="R2224">
        <v>2.0299999999999998</v>
      </c>
      <c r="S2224">
        <v>4</v>
      </c>
      <c r="T2224" t="s">
        <v>22</v>
      </c>
      <c r="U2224">
        <f t="shared" si="69"/>
        <v>0</v>
      </c>
      <c r="V2224">
        <f>IF(Table2[[#This Row],[international_plan]]="yes",1,0)</f>
        <v>0</v>
      </c>
      <c r="W2224">
        <f>IF(Table2[[#This Row],[voice_mail_plan]]="yes",1,0)</f>
        <v>1</v>
      </c>
      <c r="X2224" t="str">
        <f t="shared" si="68"/>
        <v>Medium</v>
      </c>
      <c r="Y2224" t="str">
        <f>IF(Table2[[#This Row],[total_intl_charge]] &gt; AVERAGE($R$2:$R$4245),"High","Low")</f>
        <v>Low</v>
      </c>
      <c r="Z2224" t="str">
        <f>IF(AND(G2224&gt;AVERAGE(train!$G$2:$G$4251),K2224&gt;AVERAGE(train!$K$2:$K$4251)),"High Day &amp; Eve",IF(AND(G2224&gt;AVERAGE(train!$G$2:$G$4251),K2224&lt;=AVERAGE(train!$K$2:$K$4251)),"High Day Only",IF(AND(G2224&lt;=AVERAGE(train!$G$2:$G$4251),K2224&gt;AVERAGE(train!$K$2:$K$4251)),"High Eve Only","Low Usage")))</f>
        <v>High Day &amp; Eve</v>
      </c>
    </row>
    <row r="2225" spans="1:26">
      <c r="A2225" t="s">
        <v>55</v>
      </c>
      <c r="B2225">
        <v>134</v>
      </c>
      <c r="C2225" t="s">
        <v>21</v>
      </c>
      <c r="D2225" t="s">
        <v>22</v>
      </c>
      <c r="E2225" t="s">
        <v>22</v>
      </c>
      <c r="F2225">
        <v>0</v>
      </c>
      <c r="G2225">
        <v>258.8</v>
      </c>
      <c r="H2225">
        <v>85</v>
      </c>
      <c r="I2225">
        <v>44</v>
      </c>
      <c r="J2225">
        <v>129.5</v>
      </c>
      <c r="K2225">
        <v>114</v>
      </c>
      <c r="L2225">
        <v>11.01</v>
      </c>
      <c r="M2225">
        <v>193.6</v>
      </c>
      <c r="N2225">
        <v>106</v>
      </c>
      <c r="O2225">
        <v>8.7100000000000009</v>
      </c>
      <c r="P2225">
        <v>10.9</v>
      </c>
      <c r="Q2225">
        <v>7</v>
      </c>
      <c r="R2225">
        <v>2.94</v>
      </c>
      <c r="S2225">
        <v>2</v>
      </c>
      <c r="T2225" t="s">
        <v>22</v>
      </c>
      <c r="U2225">
        <f t="shared" si="69"/>
        <v>0</v>
      </c>
      <c r="V2225">
        <f>IF(Table2[[#This Row],[international_plan]]="yes",1,0)</f>
        <v>0</v>
      </c>
      <c r="W2225">
        <f>IF(Table2[[#This Row],[voice_mail_plan]]="yes",1,0)</f>
        <v>0</v>
      </c>
      <c r="X2225" t="str">
        <f t="shared" si="68"/>
        <v>Very High</v>
      </c>
      <c r="Y2225" t="str">
        <f>IF(Table2[[#This Row],[total_intl_charge]] &gt; AVERAGE($R$2:$R$4245),"High","Low")</f>
        <v>High</v>
      </c>
      <c r="Z2225" t="str">
        <f>IF(AND(G2225&gt;AVERAGE(train!$G$2:$G$4251),K2225&gt;AVERAGE(train!$K$2:$K$4251)),"High Day &amp; Eve",IF(AND(G2225&gt;AVERAGE(train!$G$2:$G$4251),K2225&lt;=AVERAGE(train!$K$2:$K$4251)),"High Day Only",IF(AND(G2225&lt;=AVERAGE(train!$G$2:$G$4251),K2225&gt;AVERAGE(train!$K$2:$K$4251)),"High Eve Only","Low Usage")))</f>
        <v>High Day &amp; Eve</v>
      </c>
    </row>
    <row r="2226" spans="1:26">
      <c r="A2226" t="s">
        <v>53</v>
      </c>
      <c r="B2226">
        <v>105</v>
      </c>
      <c r="C2226" t="s">
        <v>21</v>
      </c>
      <c r="D2226" t="s">
        <v>22</v>
      </c>
      <c r="E2226" t="s">
        <v>22</v>
      </c>
      <c r="F2226">
        <v>0</v>
      </c>
      <c r="G2226">
        <v>226.9</v>
      </c>
      <c r="H2226">
        <v>106</v>
      </c>
      <c r="I2226">
        <v>38.57</v>
      </c>
      <c r="J2226">
        <v>182.2</v>
      </c>
      <c r="K2226">
        <v>77</v>
      </c>
      <c r="L2226">
        <v>15.49</v>
      </c>
      <c r="M2226">
        <v>203.9</v>
      </c>
      <c r="N2226">
        <v>107</v>
      </c>
      <c r="O2226">
        <v>9.18</v>
      </c>
      <c r="P2226">
        <v>11.6</v>
      </c>
      <c r="Q2226">
        <v>2</v>
      </c>
      <c r="R2226">
        <v>3.13</v>
      </c>
      <c r="S2226">
        <v>0</v>
      </c>
      <c r="T2226" t="s">
        <v>23</v>
      </c>
      <c r="U2226">
        <f t="shared" si="69"/>
        <v>1</v>
      </c>
      <c r="V2226">
        <f>IF(Table2[[#This Row],[international_plan]]="yes",1,0)</f>
        <v>0</v>
      </c>
      <c r="W2226">
        <f>IF(Table2[[#This Row],[voice_mail_plan]]="yes",1,0)</f>
        <v>0</v>
      </c>
      <c r="X2226" t="str">
        <f t="shared" si="68"/>
        <v>High</v>
      </c>
      <c r="Y2226" t="str">
        <f>IF(Table2[[#This Row],[total_intl_charge]] &gt; AVERAGE($R$2:$R$4245),"High","Low")</f>
        <v>High</v>
      </c>
      <c r="Z2226" t="str">
        <f>IF(AND(G2226&gt;AVERAGE(train!$G$2:$G$4251),K2226&gt;AVERAGE(train!$K$2:$K$4251)),"High Day &amp; Eve",IF(AND(G2226&gt;AVERAGE(train!$G$2:$G$4251),K2226&lt;=AVERAGE(train!$K$2:$K$4251)),"High Day Only",IF(AND(G2226&lt;=AVERAGE(train!$G$2:$G$4251),K2226&gt;AVERAGE(train!$K$2:$K$4251)),"High Eve Only","Low Usage")))</f>
        <v>High Day Only</v>
      </c>
    </row>
    <row r="2227" spans="1:26">
      <c r="A2227" t="s">
        <v>50</v>
      </c>
      <c r="B2227">
        <v>88</v>
      </c>
      <c r="C2227" t="s">
        <v>25</v>
      </c>
      <c r="D2227" t="s">
        <v>22</v>
      </c>
      <c r="E2227" t="s">
        <v>22</v>
      </c>
      <c r="F2227">
        <v>0</v>
      </c>
      <c r="G2227">
        <v>152.9</v>
      </c>
      <c r="H2227">
        <v>119</v>
      </c>
      <c r="I2227">
        <v>25.99</v>
      </c>
      <c r="J2227">
        <v>171.2</v>
      </c>
      <c r="K2227">
        <v>107</v>
      </c>
      <c r="L2227">
        <v>14.55</v>
      </c>
      <c r="M2227">
        <v>257</v>
      </c>
      <c r="N2227">
        <v>106</v>
      </c>
      <c r="O2227">
        <v>11.57</v>
      </c>
      <c r="P2227">
        <v>12</v>
      </c>
      <c r="Q2227">
        <v>5</v>
      </c>
      <c r="R2227">
        <v>3.24</v>
      </c>
      <c r="S2227">
        <v>2</v>
      </c>
      <c r="T2227" t="s">
        <v>22</v>
      </c>
      <c r="U2227">
        <f t="shared" si="69"/>
        <v>0</v>
      </c>
      <c r="V2227">
        <f>IF(Table2[[#This Row],[international_plan]]="yes",1,0)</f>
        <v>0</v>
      </c>
      <c r="W2227">
        <f>IF(Table2[[#This Row],[voice_mail_plan]]="yes",1,0)</f>
        <v>0</v>
      </c>
      <c r="X2227" t="str">
        <f t="shared" si="68"/>
        <v>Medium</v>
      </c>
      <c r="Y2227" t="str">
        <f>IF(Table2[[#This Row],[total_intl_charge]] &gt; AVERAGE($R$2:$R$4245),"High","Low")</f>
        <v>High</v>
      </c>
      <c r="Z2227" t="str">
        <f>IF(AND(G2227&gt;AVERAGE(train!$G$2:$G$4251),K2227&gt;AVERAGE(train!$K$2:$K$4251)),"High Day &amp; Eve",IF(AND(G2227&gt;AVERAGE(train!$G$2:$G$4251),K2227&lt;=AVERAGE(train!$K$2:$K$4251)),"High Day Only",IF(AND(G2227&lt;=AVERAGE(train!$G$2:$G$4251),K2227&gt;AVERAGE(train!$K$2:$K$4251)),"High Eve Only","Low Usage")))</f>
        <v>High Eve Only</v>
      </c>
    </row>
    <row r="2228" spans="1:26">
      <c r="A2228" t="s">
        <v>39</v>
      </c>
      <c r="B2228">
        <v>90</v>
      </c>
      <c r="C2228" t="s">
        <v>25</v>
      </c>
      <c r="D2228" t="s">
        <v>22</v>
      </c>
      <c r="E2228" t="s">
        <v>23</v>
      </c>
      <c r="F2228">
        <v>27</v>
      </c>
      <c r="G2228">
        <v>156.69999999999999</v>
      </c>
      <c r="H2228">
        <v>51</v>
      </c>
      <c r="I2228">
        <v>26.64</v>
      </c>
      <c r="J2228">
        <v>236.5</v>
      </c>
      <c r="K2228">
        <v>118</v>
      </c>
      <c r="L2228">
        <v>20.100000000000001</v>
      </c>
      <c r="M2228">
        <v>123.2</v>
      </c>
      <c r="N2228">
        <v>111</v>
      </c>
      <c r="O2228">
        <v>5.54</v>
      </c>
      <c r="P2228">
        <v>12.6</v>
      </c>
      <c r="Q2228">
        <v>6</v>
      </c>
      <c r="R2228">
        <v>3.4</v>
      </c>
      <c r="S2228">
        <v>2</v>
      </c>
      <c r="T2228" t="s">
        <v>22</v>
      </c>
      <c r="U2228">
        <f t="shared" si="69"/>
        <v>0</v>
      </c>
      <c r="V2228">
        <f>IF(Table2[[#This Row],[international_plan]]="yes",1,0)</f>
        <v>0</v>
      </c>
      <c r="W2228">
        <f>IF(Table2[[#This Row],[voice_mail_plan]]="yes",1,0)</f>
        <v>1</v>
      </c>
      <c r="X2228" t="str">
        <f t="shared" si="68"/>
        <v>Medium</v>
      </c>
      <c r="Y2228" t="str">
        <f>IF(Table2[[#This Row],[total_intl_charge]] &gt; AVERAGE($R$2:$R$4245),"High","Low")</f>
        <v>High</v>
      </c>
      <c r="Z2228" t="str">
        <f>IF(AND(G2228&gt;AVERAGE(train!$G$2:$G$4251),K2228&gt;AVERAGE(train!$K$2:$K$4251)),"High Day &amp; Eve",IF(AND(G2228&gt;AVERAGE(train!$G$2:$G$4251),K2228&lt;=AVERAGE(train!$K$2:$K$4251)),"High Day Only",IF(AND(G2228&lt;=AVERAGE(train!$G$2:$G$4251),K2228&gt;AVERAGE(train!$K$2:$K$4251)),"High Eve Only","Low Usage")))</f>
        <v>High Eve Only</v>
      </c>
    </row>
    <row r="2229" spans="1:26">
      <c r="A2229" t="s">
        <v>47</v>
      </c>
      <c r="B2229">
        <v>86</v>
      </c>
      <c r="C2229" t="s">
        <v>25</v>
      </c>
      <c r="D2229" t="s">
        <v>22</v>
      </c>
      <c r="E2229" t="s">
        <v>22</v>
      </c>
      <c r="F2229">
        <v>0</v>
      </c>
      <c r="G2229">
        <v>150.80000000000001</v>
      </c>
      <c r="H2229">
        <v>85</v>
      </c>
      <c r="I2229">
        <v>25.64</v>
      </c>
      <c r="J2229">
        <v>295.89999999999998</v>
      </c>
      <c r="K2229">
        <v>88</v>
      </c>
      <c r="L2229">
        <v>25.15</v>
      </c>
      <c r="M2229">
        <v>247.2</v>
      </c>
      <c r="N2229">
        <v>104</v>
      </c>
      <c r="O2229">
        <v>11.12</v>
      </c>
      <c r="P2229">
        <v>12.5</v>
      </c>
      <c r="Q2229">
        <v>1</v>
      </c>
      <c r="R2229">
        <v>3.38</v>
      </c>
      <c r="S2229">
        <v>1</v>
      </c>
      <c r="T2229" t="s">
        <v>22</v>
      </c>
      <c r="U2229">
        <f t="shared" si="69"/>
        <v>0</v>
      </c>
      <c r="V2229">
        <f>IF(Table2[[#This Row],[international_plan]]="yes",1,0)</f>
        <v>0</v>
      </c>
      <c r="W2229">
        <f>IF(Table2[[#This Row],[voice_mail_plan]]="yes",1,0)</f>
        <v>0</v>
      </c>
      <c r="X2229" t="str">
        <f t="shared" si="68"/>
        <v>Medium</v>
      </c>
      <c r="Y2229" t="str">
        <f>IF(Table2[[#This Row],[total_intl_charge]] &gt; AVERAGE($R$2:$R$4245),"High","Low")</f>
        <v>High</v>
      </c>
      <c r="Z2229" t="str">
        <f>IF(AND(G2229&gt;AVERAGE(train!$G$2:$G$4251),K2229&gt;AVERAGE(train!$K$2:$K$4251)),"High Day &amp; Eve",IF(AND(G2229&gt;AVERAGE(train!$G$2:$G$4251),K2229&lt;=AVERAGE(train!$K$2:$K$4251)),"High Day Only",IF(AND(G2229&lt;=AVERAGE(train!$G$2:$G$4251),K2229&gt;AVERAGE(train!$K$2:$K$4251)),"High Eve Only","Low Usage")))</f>
        <v>Low Usage</v>
      </c>
    </row>
    <row r="2230" spans="1:26">
      <c r="A2230" t="s">
        <v>71</v>
      </c>
      <c r="B2230">
        <v>37</v>
      </c>
      <c r="C2230" t="s">
        <v>21</v>
      </c>
      <c r="D2230" t="s">
        <v>22</v>
      </c>
      <c r="E2230" t="s">
        <v>22</v>
      </c>
      <c r="F2230">
        <v>0</v>
      </c>
      <c r="G2230">
        <v>221</v>
      </c>
      <c r="H2230">
        <v>126</v>
      </c>
      <c r="I2230">
        <v>37.57</v>
      </c>
      <c r="J2230">
        <v>204.5</v>
      </c>
      <c r="K2230">
        <v>110</v>
      </c>
      <c r="L2230">
        <v>17.38</v>
      </c>
      <c r="M2230">
        <v>118</v>
      </c>
      <c r="N2230">
        <v>98</v>
      </c>
      <c r="O2230">
        <v>5.31</v>
      </c>
      <c r="P2230">
        <v>6.8</v>
      </c>
      <c r="Q2230">
        <v>3</v>
      </c>
      <c r="R2230">
        <v>1.84</v>
      </c>
      <c r="S2230">
        <v>4</v>
      </c>
      <c r="T2230" t="s">
        <v>22</v>
      </c>
      <c r="U2230">
        <f t="shared" si="69"/>
        <v>0</v>
      </c>
      <c r="V2230">
        <f>IF(Table2[[#This Row],[international_plan]]="yes",1,0)</f>
        <v>0</v>
      </c>
      <c r="W2230">
        <f>IF(Table2[[#This Row],[voice_mail_plan]]="yes",1,0)</f>
        <v>0</v>
      </c>
      <c r="X2230" t="str">
        <f t="shared" si="68"/>
        <v>Low</v>
      </c>
      <c r="Y2230" t="str">
        <f>IF(Table2[[#This Row],[total_intl_charge]] &gt; AVERAGE($R$2:$R$4245),"High","Low")</f>
        <v>Low</v>
      </c>
      <c r="Z2230" t="str">
        <f>IF(AND(G2230&gt;AVERAGE(train!$G$2:$G$4251),K2230&gt;AVERAGE(train!$K$2:$K$4251)),"High Day &amp; Eve",IF(AND(G2230&gt;AVERAGE(train!$G$2:$G$4251),K2230&lt;=AVERAGE(train!$K$2:$K$4251)),"High Day Only",IF(AND(G2230&lt;=AVERAGE(train!$G$2:$G$4251),K2230&gt;AVERAGE(train!$K$2:$K$4251)),"High Eve Only","Low Usage")))</f>
        <v>High Day &amp; Eve</v>
      </c>
    </row>
    <row r="2231" spans="1:26">
      <c r="A2231" t="s">
        <v>61</v>
      </c>
      <c r="B2231">
        <v>148</v>
      </c>
      <c r="C2231" t="s">
        <v>25</v>
      </c>
      <c r="D2231" t="s">
        <v>22</v>
      </c>
      <c r="E2231" t="s">
        <v>22</v>
      </c>
      <c r="F2231">
        <v>0</v>
      </c>
      <c r="G2231">
        <v>153.6</v>
      </c>
      <c r="H2231">
        <v>148</v>
      </c>
      <c r="I2231">
        <v>26.11</v>
      </c>
      <c r="J2231">
        <v>262.10000000000002</v>
      </c>
      <c r="K2231">
        <v>87</v>
      </c>
      <c r="L2231">
        <v>22.28</v>
      </c>
      <c r="M2231">
        <v>225.5</v>
      </c>
      <c r="N2231">
        <v>99</v>
      </c>
      <c r="O2231">
        <v>10.15</v>
      </c>
      <c r="P2231">
        <v>9.8000000000000007</v>
      </c>
      <c r="Q2231">
        <v>3</v>
      </c>
      <c r="R2231">
        <v>2.65</v>
      </c>
      <c r="S2231">
        <v>2</v>
      </c>
      <c r="T2231" t="s">
        <v>22</v>
      </c>
      <c r="U2231">
        <f t="shared" si="69"/>
        <v>0</v>
      </c>
      <c r="V2231">
        <f>IF(Table2[[#This Row],[international_plan]]="yes",1,0)</f>
        <v>0</v>
      </c>
      <c r="W2231">
        <f>IF(Table2[[#This Row],[voice_mail_plan]]="yes",1,0)</f>
        <v>0</v>
      </c>
      <c r="X2231" t="str">
        <f t="shared" si="68"/>
        <v>Very High</v>
      </c>
      <c r="Y2231" t="str">
        <f>IF(Table2[[#This Row],[total_intl_charge]] &gt; AVERAGE($R$2:$R$4245),"High","Low")</f>
        <v>Low</v>
      </c>
      <c r="Z2231" t="str">
        <f>IF(AND(G2231&gt;AVERAGE(train!$G$2:$G$4251),K2231&gt;AVERAGE(train!$K$2:$K$4251)),"High Day &amp; Eve",IF(AND(G2231&gt;AVERAGE(train!$G$2:$G$4251),K2231&lt;=AVERAGE(train!$K$2:$K$4251)),"High Day Only",IF(AND(G2231&lt;=AVERAGE(train!$G$2:$G$4251),K2231&gt;AVERAGE(train!$K$2:$K$4251)),"High Eve Only","Low Usage")))</f>
        <v>Low Usage</v>
      </c>
    </row>
    <row r="2232" spans="1:26">
      <c r="A2232" t="s">
        <v>33</v>
      </c>
      <c r="B2232">
        <v>63</v>
      </c>
      <c r="C2232" t="s">
        <v>21</v>
      </c>
      <c r="D2232" t="s">
        <v>22</v>
      </c>
      <c r="E2232" t="s">
        <v>22</v>
      </c>
      <c r="F2232">
        <v>0</v>
      </c>
      <c r="G2232">
        <v>180.5</v>
      </c>
      <c r="H2232">
        <v>126</v>
      </c>
      <c r="I2232">
        <v>30.69</v>
      </c>
      <c r="J2232">
        <v>230</v>
      </c>
      <c r="K2232">
        <v>98</v>
      </c>
      <c r="L2232">
        <v>19.55</v>
      </c>
      <c r="M2232">
        <v>232.5</v>
      </c>
      <c r="N2232">
        <v>73</v>
      </c>
      <c r="O2232">
        <v>10.46</v>
      </c>
      <c r="P2232">
        <v>10.6</v>
      </c>
      <c r="Q2232">
        <v>3</v>
      </c>
      <c r="R2232">
        <v>2.86</v>
      </c>
      <c r="S2232">
        <v>0</v>
      </c>
      <c r="T2232" t="s">
        <v>22</v>
      </c>
      <c r="U2232">
        <f t="shared" si="69"/>
        <v>0</v>
      </c>
      <c r="V2232">
        <f>IF(Table2[[#This Row],[international_plan]]="yes",1,0)</f>
        <v>0</v>
      </c>
      <c r="W2232">
        <f>IF(Table2[[#This Row],[voice_mail_plan]]="yes",1,0)</f>
        <v>0</v>
      </c>
      <c r="X2232" t="str">
        <f t="shared" si="68"/>
        <v>Low</v>
      </c>
      <c r="Y2232" t="str">
        <f>IF(Table2[[#This Row],[total_intl_charge]] &gt; AVERAGE($R$2:$R$4245),"High","Low")</f>
        <v>High</v>
      </c>
      <c r="Z2232" t="str">
        <f>IF(AND(G2232&gt;AVERAGE(train!$G$2:$G$4251),K2232&gt;AVERAGE(train!$K$2:$K$4251)),"High Day &amp; Eve",IF(AND(G2232&gt;AVERAGE(train!$G$2:$G$4251),K2232&lt;=AVERAGE(train!$K$2:$K$4251)),"High Day Only",IF(AND(G2232&lt;=AVERAGE(train!$G$2:$G$4251),K2232&gt;AVERAGE(train!$K$2:$K$4251)),"High Eve Only","Low Usage")))</f>
        <v>High Day Only</v>
      </c>
    </row>
    <row r="2233" spans="1:26">
      <c r="A2233" t="s">
        <v>68</v>
      </c>
      <c r="B2233">
        <v>102</v>
      </c>
      <c r="C2233" t="s">
        <v>21</v>
      </c>
      <c r="D2233" t="s">
        <v>22</v>
      </c>
      <c r="E2233" t="s">
        <v>22</v>
      </c>
      <c r="F2233">
        <v>0</v>
      </c>
      <c r="G2233">
        <v>123.1</v>
      </c>
      <c r="H2233">
        <v>106</v>
      </c>
      <c r="I2233">
        <v>20.93</v>
      </c>
      <c r="J2233">
        <v>182</v>
      </c>
      <c r="K2233">
        <v>102</v>
      </c>
      <c r="L2233">
        <v>15.47</v>
      </c>
      <c r="M2233">
        <v>244.6</v>
      </c>
      <c r="N2233">
        <v>75</v>
      </c>
      <c r="O2233">
        <v>11.01</v>
      </c>
      <c r="P2233">
        <v>12.6</v>
      </c>
      <c r="Q2233">
        <v>7</v>
      </c>
      <c r="R2233">
        <v>3.4</v>
      </c>
      <c r="S2233">
        <v>2</v>
      </c>
      <c r="T2233" t="s">
        <v>22</v>
      </c>
      <c r="U2233">
        <f t="shared" si="69"/>
        <v>0</v>
      </c>
      <c r="V2233">
        <f>IF(Table2[[#This Row],[international_plan]]="yes",1,0)</f>
        <v>0</v>
      </c>
      <c r="W2233">
        <f>IF(Table2[[#This Row],[voice_mail_plan]]="yes",1,0)</f>
        <v>0</v>
      </c>
      <c r="X2233" t="str">
        <f t="shared" si="68"/>
        <v>High</v>
      </c>
      <c r="Y2233" t="str">
        <f>IF(Table2[[#This Row],[total_intl_charge]] &gt; AVERAGE($R$2:$R$4245),"High","Low")</f>
        <v>High</v>
      </c>
      <c r="Z2233" t="str">
        <f>IF(AND(G2233&gt;AVERAGE(train!$G$2:$G$4251),K2233&gt;AVERAGE(train!$K$2:$K$4251)),"High Day &amp; Eve",IF(AND(G2233&gt;AVERAGE(train!$G$2:$G$4251),K2233&lt;=AVERAGE(train!$K$2:$K$4251)),"High Day Only",IF(AND(G2233&lt;=AVERAGE(train!$G$2:$G$4251),K2233&gt;AVERAGE(train!$K$2:$K$4251)),"High Eve Only","Low Usage")))</f>
        <v>High Eve Only</v>
      </c>
    </row>
    <row r="2234" spans="1:26">
      <c r="A2234" t="s">
        <v>58</v>
      </c>
      <c r="B2234">
        <v>76</v>
      </c>
      <c r="C2234" t="s">
        <v>28</v>
      </c>
      <c r="D2234" t="s">
        <v>22</v>
      </c>
      <c r="E2234" t="s">
        <v>22</v>
      </c>
      <c r="F2234">
        <v>0</v>
      </c>
      <c r="G2234">
        <v>165.7</v>
      </c>
      <c r="H2234">
        <v>94</v>
      </c>
      <c r="I2234">
        <v>28.17</v>
      </c>
      <c r="J2234">
        <v>257.39999999999998</v>
      </c>
      <c r="K2234">
        <v>80</v>
      </c>
      <c r="L2234">
        <v>21.88</v>
      </c>
      <c r="M2234">
        <v>170.8</v>
      </c>
      <c r="N2234">
        <v>114</v>
      </c>
      <c r="O2234">
        <v>7.69</v>
      </c>
      <c r="P2234">
        <v>10</v>
      </c>
      <c r="Q2234">
        <v>4</v>
      </c>
      <c r="R2234">
        <v>2.7</v>
      </c>
      <c r="S2234">
        <v>1</v>
      </c>
      <c r="T2234" t="s">
        <v>22</v>
      </c>
      <c r="U2234">
        <f t="shared" si="69"/>
        <v>0</v>
      </c>
      <c r="V2234">
        <f>IF(Table2[[#This Row],[international_plan]]="yes",1,0)</f>
        <v>0</v>
      </c>
      <c r="W2234">
        <f>IF(Table2[[#This Row],[voice_mail_plan]]="yes",1,0)</f>
        <v>0</v>
      </c>
      <c r="X2234" t="str">
        <f t="shared" si="68"/>
        <v>Medium</v>
      </c>
      <c r="Y2234" t="str">
        <f>IF(Table2[[#This Row],[total_intl_charge]] &gt; AVERAGE($R$2:$R$4245),"High","Low")</f>
        <v>Low</v>
      </c>
      <c r="Z2234" t="str">
        <f>IF(AND(G2234&gt;AVERAGE(train!$G$2:$G$4251),K2234&gt;AVERAGE(train!$K$2:$K$4251)),"High Day &amp; Eve",IF(AND(G2234&gt;AVERAGE(train!$G$2:$G$4251),K2234&lt;=AVERAGE(train!$K$2:$K$4251)),"High Day Only",IF(AND(G2234&lt;=AVERAGE(train!$G$2:$G$4251),K2234&gt;AVERAGE(train!$K$2:$K$4251)),"High Eve Only","Low Usage")))</f>
        <v>Low Usage</v>
      </c>
    </row>
    <row r="2235" spans="1:26">
      <c r="A2235" t="s">
        <v>57</v>
      </c>
      <c r="B2235">
        <v>104</v>
      </c>
      <c r="C2235" t="s">
        <v>25</v>
      </c>
      <c r="D2235" t="s">
        <v>22</v>
      </c>
      <c r="E2235" t="s">
        <v>22</v>
      </c>
      <c r="F2235">
        <v>0</v>
      </c>
      <c r="G2235">
        <v>200.2</v>
      </c>
      <c r="H2235">
        <v>92</v>
      </c>
      <c r="I2235">
        <v>34.03</v>
      </c>
      <c r="J2235">
        <v>118.7</v>
      </c>
      <c r="K2235">
        <v>87</v>
      </c>
      <c r="L2235">
        <v>10.09</v>
      </c>
      <c r="M2235">
        <v>236.6</v>
      </c>
      <c r="N2235">
        <v>65</v>
      </c>
      <c r="O2235">
        <v>10.65</v>
      </c>
      <c r="P2235">
        <v>6</v>
      </c>
      <c r="Q2235">
        <v>6</v>
      </c>
      <c r="R2235">
        <v>1.62</v>
      </c>
      <c r="S2235">
        <v>2</v>
      </c>
      <c r="T2235" t="s">
        <v>22</v>
      </c>
      <c r="U2235">
        <f t="shared" si="69"/>
        <v>0</v>
      </c>
      <c r="V2235">
        <f>IF(Table2[[#This Row],[international_plan]]="yes",1,0)</f>
        <v>0</v>
      </c>
      <c r="W2235">
        <f>IF(Table2[[#This Row],[voice_mail_plan]]="yes",1,0)</f>
        <v>0</v>
      </c>
      <c r="X2235" t="str">
        <f t="shared" si="68"/>
        <v>High</v>
      </c>
      <c r="Y2235" t="str">
        <f>IF(Table2[[#This Row],[total_intl_charge]] &gt; AVERAGE($R$2:$R$4245),"High","Low")</f>
        <v>Low</v>
      </c>
      <c r="Z2235" t="str">
        <f>IF(AND(G2235&gt;AVERAGE(train!$G$2:$G$4251),K2235&gt;AVERAGE(train!$K$2:$K$4251)),"High Day &amp; Eve",IF(AND(G2235&gt;AVERAGE(train!$G$2:$G$4251),K2235&lt;=AVERAGE(train!$K$2:$K$4251)),"High Day Only",IF(AND(G2235&lt;=AVERAGE(train!$G$2:$G$4251),K2235&gt;AVERAGE(train!$K$2:$K$4251)),"High Eve Only","Low Usage")))</f>
        <v>High Day Only</v>
      </c>
    </row>
    <row r="2236" spans="1:26">
      <c r="A2236" t="s">
        <v>35</v>
      </c>
      <c r="B2236">
        <v>109</v>
      </c>
      <c r="C2236" t="s">
        <v>28</v>
      </c>
      <c r="D2236" t="s">
        <v>22</v>
      </c>
      <c r="E2236" t="s">
        <v>22</v>
      </c>
      <c r="F2236">
        <v>0</v>
      </c>
      <c r="G2236">
        <v>154.80000000000001</v>
      </c>
      <c r="H2236">
        <v>82</v>
      </c>
      <c r="I2236">
        <v>26.32</v>
      </c>
      <c r="J2236">
        <v>287.7</v>
      </c>
      <c r="K2236">
        <v>109</v>
      </c>
      <c r="L2236">
        <v>24.45</v>
      </c>
      <c r="M2236">
        <v>208.4</v>
      </c>
      <c r="N2236">
        <v>80</v>
      </c>
      <c r="O2236">
        <v>9.3800000000000008</v>
      </c>
      <c r="P2236">
        <v>5.9</v>
      </c>
      <c r="Q2236">
        <v>9</v>
      </c>
      <c r="R2236">
        <v>1.59</v>
      </c>
      <c r="S2236">
        <v>3</v>
      </c>
      <c r="T2236" t="s">
        <v>22</v>
      </c>
      <c r="U2236">
        <f t="shared" si="69"/>
        <v>0</v>
      </c>
      <c r="V2236">
        <f>IF(Table2[[#This Row],[international_plan]]="yes",1,0)</f>
        <v>0</v>
      </c>
      <c r="W2236">
        <f>IF(Table2[[#This Row],[voice_mail_plan]]="yes",1,0)</f>
        <v>0</v>
      </c>
      <c r="X2236" t="str">
        <f t="shared" si="68"/>
        <v>High</v>
      </c>
      <c r="Y2236" t="str">
        <f>IF(Table2[[#This Row],[total_intl_charge]] &gt; AVERAGE($R$2:$R$4245),"High","Low")</f>
        <v>Low</v>
      </c>
      <c r="Z2236" t="str">
        <f>IF(AND(G2236&gt;AVERAGE(train!$G$2:$G$4251),K2236&gt;AVERAGE(train!$K$2:$K$4251)),"High Day &amp; Eve",IF(AND(G2236&gt;AVERAGE(train!$G$2:$G$4251),K2236&lt;=AVERAGE(train!$K$2:$K$4251)),"High Day Only",IF(AND(G2236&lt;=AVERAGE(train!$G$2:$G$4251),K2236&gt;AVERAGE(train!$K$2:$K$4251)),"High Eve Only","Low Usage")))</f>
        <v>High Eve Only</v>
      </c>
    </row>
    <row r="2237" spans="1:26">
      <c r="A2237" t="s">
        <v>45</v>
      </c>
      <c r="B2237">
        <v>105</v>
      </c>
      <c r="C2237" t="s">
        <v>28</v>
      </c>
      <c r="D2237" t="s">
        <v>22</v>
      </c>
      <c r="E2237" t="s">
        <v>22</v>
      </c>
      <c r="F2237">
        <v>0</v>
      </c>
      <c r="G2237">
        <v>125.4</v>
      </c>
      <c r="H2237">
        <v>116</v>
      </c>
      <c r="I2237">
        <v>21.32</v>
      </c>
      <c r="J2237">
        <v>261.5</v>
      </c>
      <c r="K2237">
        <v>95</v>
      </c>
      <c r="L2237">
        <v>22.23</v>
      </c>
      <c r="M2237">
        <v>241.6</v>
      </c>
      <c r="N2237">
        <v>104</v>
      </c>
      <c r="O2237">
        <v>10.87</v>
      </c>
      <c r="P2237">
        <v>11.4</v>
      </c>
      <c r="Q2237">
        <v>9</v>
      </c>
      <c r="R2237">
        <v>3.08</v>
      </c>
      <c r="S2237">
        <v>2</v>
      </c>
      <c r="T2237" t="s">
        <v>22</v>
      </c>
      <c r="U2237">
        <f t="shared" si="69"/>
        <v>0</v>
      </c>
      <c r="V2237">
        <f>IF(Table2[[#This Row],[international_plan]]="yes",1,0)</f>
        <v>0</v>
      </c>
      <c r="W2237">
        <f>IF(Table2[[#This Row],[voice_mail_plan]]="yes",1,0)</f>
        <v>0</v>
      </c>
      <c r="X2237" t="str">
        <f t="shared" si="68"/>
        <v>High</v>
      </c>
      <c r="Y2237" t="str">
        <f>IF(Table2[[#This Row],[total_intl_charge]] &gt; AVERAGE($R$2:$R$4245),"High","Low")</f>
        <v>High</v>
      </c>
      <c r="Z2237" t="str">
        <f>IF(AND(G2237&gt;AVERAGE(train!$G$2:$G$4251),K2237&gt;AVERAGE(train!$K$2:$K$4251)),"High Day &amp; Eve",IF(AND(G2237&gt;AVERAGE(train!$G$2:$G$4251),K2237&lt;=AVERAGE(train!$K$2:$K$4251)),"High Day Only",IF(AND(G2237&lt;=AVERAGE(train!$G$2:$G$4251),K2237&gt;AVERAGE(train!$K$2:$K$4251)),"High Eve Only","Low Usage")))</f>
        <v>Low Usage</v>
      </c>
    </row>
    <row r="2238" spans="1:26">
      <c r="A2238" t="s">
        <v>35</v>
      </c>
      <c r="B2238">
        <v>63</v>
      </c>
      <c r="C2238" t="s">
        <v>21</v>
      </c>
      <c r="D2238" t="s">
        <v>22</v>
      </c>
      <c r="E2238" t="s">
        <v>23</v>
      </c>
      <c r="F2238">
        <v>33</v>
      </c>
      <c r="G2238">
        <v>184.2</v>
      </c>
      <c r="H2238">
        <v>111</v>
      </c>
      <c r="I2238">
        <v>31.31</v>
      </c>
      <c r="J2238">
        <v>312.60000000000002</v>
      </c>
      <c r="K2238">
        <v>89</v>
      </c>
      <c r="L2238">
        <v>26.57</v>
      </c>
      <c r="M2238">
        <v>264</v>
      </c>
      <c r="N2238">
        <v>55</v>
      </c>
      <c r="O2238">
        <v>11.88</v>
      </c>
      <c r="P2238">
        <v>12.2</v>
      </c>
      <c r="Q2238">
        <v>4</v>
      </c>
      <c r="R2238">
        <v>3.29</v>
      </c>
      <c r="S2238">
        <v>1</v>
      </c>
      <c r="T2238" t="s">
        <v>22</v>
      </c>
      <c r="U2238">
        <f t="shared" si="69"/>
        <v>0</v>
      </c>
      <c r="V2238">
        <f>IF(Table2[[#This Row],[international_plan]]="yes",1,0)</f>
        <v>0</v>
      </c>
      <c r="W2238">
        <f>IF(Table2[[#This Row],[voice_mail_plan]]="yes",1,0)</f>
        <v>1</v>
      </c>
      <c r="X2238" t="str">
        <f t="shared" si="68"/>
        <v>Low</v>
      </c>
      <c r="Y2238" t="str">
        <f>IF(Table2[[#This Row],[total_intl_charge]] &gt; AVERAGE($R$2:$R$4245),"High","Low")</f>
        <v>High</v>
      </c>
      <c r="Z2238" t="str">
        <f>IF(AND(G2238&gt;AVERAGE(train!$G$2:$G$4251),K2238&gt;AVERAGE(train!$K$2:$K$4251)),"High Day &amp; Eve",IF(AND(G2238&gt;AVERAGE(train!$G$2:$G$4251),K2238&lt;=AVERAGE(train!$K$2:$K$4251)),"High Day Only",IF(AND(G2238&lt;=AVERAGE(train!$G$2:$G$4251),K2238&gt;AVERAGE(train!$K$2:$K$4251)),"High Eve Only","Low Usage")))</f>
        <v>High Day Only</v>
      </c>
    </row>
    <row r="2239" spans="1:26">
      <c r="A2239" t="s">
        <v>65</v>
      </c>
      <c r="B2239">
        <v>105</v>
      </c>
      <c r="C2239" t="s">
        <v>21</v>
      </c>
      <c r="D2239" t="s">
        <v>22</v>
      </c>
      <c r="E2239" t="s">
        <v>23</v>
      </c>
      <c r="F2239">
        <v>24</v>
      </c>
      <c r="G2239">
        <v>274.7</v>
      </c>
      <c r="H2239">
        <v>99</v>
      </c>
      <c r="I2239">
        <v>46.7</v>
      </c>
      <c r="J2239">
        <v>193.5</v>
      </c>
      <c r="K2239">
        <v>118</v>
      </c>
      <c r="L2239">
        <v>16.45</v>
      </c>
      <c r="M2239">
        <v>299.60000000000002</v>
      </c>
      <c r="N2239">
        <v>109</v>
      </c>
      <c r="O2239">
        <v>13.48</v>
      </c>
      <c r="P2239">
        <v>10.8</v>
      </c>
      <c r="Q2239">
        <v>3</v>
      </c>
      <c r="R2239">
        <v>2.92</v>
      </c>
      <c r="S2239">
        <v>3</v>
      </c>
      <c r="T2239" t="s">
        <v>22</v>
      </c>
      <c r="U2239">
        <f t="shared" si="69"/>
        <v>0</v>
      </c>
      <c r="V2239">
        <f>IF(Table2[[#This Row],[international_plan]]="yes",1,0)</f>
        <v>0</v>
      </c>
      <c r="W2239">
        <f>IF(Table2[[#This Row],[voice_mail_plan]]="yes",1,0)</f>
        <v>1</v>
      </c>
      <c r="X2239" t="str">
        <f t="shared" si="68"/>
        <v>High</v>
      </c>
      <c r="Y2239" t="str">
        <f>IF(Table2[[#This Row],[total_intl_charge]] &gt; AVERAGE($R$2:$R$4245),"High","Low")</f>
        <v>High</v>
      </c>
      <c r="Z2239" t="str">
        <f>IF(AND(G2239&gt;AVERAGE(train!$G$2:$G$4251),K2239&gt;AVERAGE(train!$K$2:$K$4251)),"High Day &amp; Eve",IF(AND(G2239&gt;AVERAGE(train!$G$2:$G$4251),K2239&lt;=AVERAGE(train!$K$2:$K$4251)),"High Day Only",IF(AND(G2239&lt;=AVERAGE(train!$G$2:$G$4251),K2239&gt;AVERAGE(train!$K$2:$K$4251)),"High Eve Only","Low Usage")))</f>
        <v>High Day &amp; Eve</v>
      </c>
    </row>
    <row r="2240" spans="1:26">
      <c r="A2240" t="s">
        <v>63</v>
      </c>
      <c r="B2240">
        <v>68</v>
      </c>
      <c r="C2240" t="s">
        <v>21</v>
      </c>
      <c r="D2240" t="s">
        <v>23</v>
      </c>
      <c r="E2240" t="s">
        <v>23</v>
      </c>
      <c r="F2240">
        <v>39</v>
      </c>
      <c r="G2240">
        <v>142</v>
      </c>
      <c r="H2240">
        <v>140</v>
      </c>
      <c r="I2240">
        <v>24.14</v>
      </c>
      <c r="J2240">
        <v>241.6</v>
      </c>
      <c r="K2240">
        <v>89</v>
      </c>
      <c r="L2240">
        <v>20.54</v>
      </c>
      <c r="M2240">
        <v>302</v>
      </c>
      <c r="N2240">
        <v>72</v>
      </c>
      <c r="O2240">
        <v>13.59</v>
      </c>
      <c r="P2240">
        <v>11.3</v>
      </c>
      <c r="Q2240">
        <v>5</v>
      </c>
      <c r="R2240">
        <v>3.05</v>
      </c>
      <c r="S2240">
        <v>1</v>
      </c>
      <c r="T2240" t="s">
        <v>22</v>
      </c>
      <c r="U2240">
        <f t="shared" si="69"/>
        <v>0</v>
      </c>
      <c r="V2240">
        <f>IF(Table2[[#This Row],[international_plan]]="yes",1,0)</f>
        <v>1</v>
      </c>
      <c r="W2240">
        <f>IF(Table2[[#This Row],[voice_mail_plan]]="yes",1,0)</f>
        <v>1</v>
      </c>
      <c r="X2240" t="str">
        <f t="shared" si="68"/>
        <v>Low</v>
      </c>
      <c r="Y2240" t="str">
        <f>IF(Table2[[#This Row],[total_intl_charge]] &gt; AVERAGE($R$2:$R$4245),"High","Low")</f>
        <v>High</v>
      </c>
      <c r="Z2240" t="str">
        <f>IF(AND(G2240&gt;AVERAGE(train!$G$2:$G$4251),K2240&gt;AVERAGE(train!$K$2:$K$4251)),"High Day &amp; Eve",IF(AND(G2240&gt;AVERAGE(train!$G$2:$G$4251),K2240&lt;=AVERAGE(train!$K$2:$K$4251)),"High Day Only",IF(AND(G2240&lt;=AVERAGE(train!$G$2:$G$4251),K2240&gt;AVERAGE(train!$K$2:$K$4251)),"High Eve Only","Low Usage")))</f>
        <v>Low Usage</v>
      </c>
    </row>
    <row r="2241" spans="1:26">
      <c r="A2241" t="s">
        <v>41</v>
      </c>
      <c r="B2241">
        <v>63</v>
      </c>
      <c r="C2241" t="s">
        <v>25</v>
      </c>
      <c r="D2241" t="s">
        <v>23</v>
      </c>
      <c r="E2241" t="s">
        <v>23</v>
      </c>
      <c r="F2241">
        <v>21</v>
      </c>
      <c r="G2241">
        <v>151.5</v>
      </c>
      <c r="H2241">
        <v>99</v>
      </c>
      <c r="I2241">
        <v>25.76</v>
      </c>
      <c r="J2241">
        <v>147.80000000000001</v>
      </c>
      <c r="K2241">
        <v>89</v>
      </c>
      <c r="L2241">
        <v>12.56</v>
      </c>
      <c r="M2241">
        <v>210.4</v>
      </c>
      <c r="N2241">
        <v>114</v>
      </c>
      <c r="O2241">
        <v>9.4700000000000006</v>
      </c>
      <c r="P2241">
        <v>10</v>
      </c>
      <c r="Q2241">
        <v>4</v>
      </c>
      <c r="R2241">
        <v>2.7</v>
      </c>
      <c r="S2241">
        <v>1</v>
      </c>
      <c r="T2241" t="s">
        <v>22</v>
      </c>
      <c r="U2241">
        <f t="shared" si="69"/>
        <v>0</v>
      </c>
      <c r="V2241">
        <f>IF(Table2[[#This Row],[international_plan]]="yes",1,0)</f>
        <v>1</v>
      </c>
      <c r="W2241">
        <f>IF(Table2[[#This Row],[voice_mail_plan]]="yes",1,0)</f>
        <v>1</v>
      </c>
      <c r="X2241" t="str">
        <f t="shared" si="68"/>
        <v>Low</v>
      </c>
      <c r="Y2241" t="str">
        <f>IF(Table2[[#This Row],[total_intl_charge]] &gt; AVERAGE($R$2:$R$4245),"High","Low")</f>
        <v>Low</v>
      </c>
      <c r="Z2241" t="str">
        <f>IF(AND(G2241&gt;AVERAGE(train!$G$2:$G$4251),K2241&gt;AVERAGE(train!$K$2:$K$4251)),"High Day &amp; Eve",IF(AND(G2241&gt;AVERAGE(train!$G$2:$G$4251),K2241&lt;=AVERAGE(train!$K$2:$K$4251)),"High Day Only",IF(AND(G2241&lt;=AVERAGE(train!$G$2:$G$4251),K2241&gt;AVERAGE(train!$K$2:$K$4251)),"High Eve Only","Low Usage")))</f>
        <v>Low Usage</v>
      </c>
    </row>
    <row r="2242" spans="1:26">
      <c r="A2242" t="s">
        <v>53</v>
      </c>
      <c r="B2242">
        <v>74</v>
      </c>
      <c r="C2242" t="s">
        <v>21</v>
      </c>
      <c r="D2242" t="s">
        <v>22</v>
      </c>
      <c r="E2242" t="s">
        <v>22</v>
      </c>
      <c r="F2242">
        <v>0</v>
      </c>
      <c r="G2242">
        <v>124.8</v>
      </c>
      <c r="H2242">
        <v>114</v>
      </c>
      <c r="I2242">
        <v>21.22</v>
      </c>
      <c r="J2242">
        <v>133</v>
      </c>
      <c r="K2242">
        <v>121</v>
      </c>
      <c r="L2242">
        <v>11.31</v>
      </c>
      <c r="M2242">
        <v>160.30000000000001</v>
      </c>
      <c r="N2242">
        <v>85</v>
      </c>
      <c r="O2242">
        <v>7.21</v>
      </c>
      <c r="P2242">
        <v>10.6</v>
      </c>
      <c r="Q2242">
        <v>7</v>
      </c>
      <c r="R2242">
        <v>2.86</v>
      </c>
      <c r="S2242">
        <v>3</v>
      </c>
      <c r="T2242" t="s">
        <v>22</v>
      </c>
      <c r="U2242">
        <f t="shared" si="69"/>
        <v>0</v>
      </c>
      <c r="V2242">
        <f>IF(Table2[[#This Row],[international_plan]]="yes",1,0)</f>
        <v>0</v>
      </c>
      <c r="W2242">
        <f>IF(Table2[[#This Row],[voice_mail_plan]]="yes",1,0)</f>
        <v>0</v>
      </c>
      <c r="X2242" t="str">
        <f t="shared" ref="X2242:X2305" si="70">IF(B2242&lt;=$AC$3,"Low",IF(B2242&lt;=$AC$4,"Medium",IF(B2242&lt;=$AC$5,"High",IF(B2242&gt;=$AC$5,"Very High"))))</f>
        <v>Medium</v>
      </c>
      <c r="Y2242" t="str">
        <f>IF(Table2[[#This Row],[total_intl_charge]] &gt; AVERAGE($R$2:$R$4245),"High","Low")</f>
        <v>High</v>
      </c>
      <c r="Z2242" t="str">
        <f>IF(AND(G2242&gt;AVERAGE(train!$G$2:$G$4251),K2242&gt;AVERAGE(train!$K$2:$K$4251)),"High Day &amp; Eve",IF(AND(G2242&gt;AVERAGE(train!$G$2:$G$4251),K2242&lt;=AVERAGE(train!$K$2:$K$4251)),"High Day Only",IF(AND(G2242&lt;=AVERAGE(train!$G$2:$G$4251),K2242&gt;AVERAGE(train!$K$2:$K$4251)),"High Eve Only","Low Usage")))</f>
        <v>High Eve Only</v>
      </c>
    </row>
    <row r="2243" spans="1:26">
      <c r="A2243" t="s">
        <v>58</v>
      </c>
      <c r="B2243">
        <v>101</v>
      </c>
      <c r="C2243" t="s">
        <v>21</v>
      </c>
      <c r="D2243" t="s">
        <v>22</v>
      </c>
      <c r="E2243" t="s">
        <v>22</v>
      </c>
      <c r="F2243">
        <v>0</v>
      </c>
      <c r="G2243">
        <v>232.7</v>
      </c>
      <c r="H2243">
        <v>114</v>
      </c>
      <c r="I2243">
        <v>39.56</v>
      </c>
      <c r="J2243">
        <v>186.4</v>
      </c>
      <c r="K2243">
        <v>123</v>
      </c>
      <c r="L2243">
        <v>15.84</v>
      </c>
      <c r="M2243">
        <v>153.30000000000001</v>
      </c>
      <c r="N2243">
        <v>122</v>
      </c>
      <c r="O2243">
        <v>6.9</v>
      </c>
      <c r="P2243">
        <v>11.5</v>
      </c>
      <c r="Q2243">
        <v>6</v>
      </c>
      <c r="R2243">
        <v>3.11</v>
      </c>
      <c r="S2243">
        <v>5</v>
      </c>
      <c r="T2243" t="s">
        <v>22</v>
      </c>
      <c r="U2243">
        <f t="shared" ref="U2243:U2306" si="71">IF(T2243="yes",1,0)</f>
        <v>0</v>
      </c>
      <c r="V2243">
        <f>IF(Table2[[#This Row],[international_plan]]="yes",1,0)</f>
        <v>0</v>
      </c>
      <c r="W2243">
        <f>IF(Table2[[#This Row],[voice_mail_plan]]="yes",1,0)</f>
        <v>0</v>
      </c>
      <c r="X2243" t="str">
        <f t="shared" si="70"/>
        <v>High</v>
      </c>
      <c r="Y2243" t="str">
        <f>IF(Table2[[#This Row],[total_intl_charge]] &gt; AVERAGE($R$2:$R$4245),"High","Low")</f>
        <v>High</v>
      </c>
      <c r="Z2243" t="str">
        <f>IF(AND(G2243&gt;AVERAGE(train!$G$2:$G$4251),K2243&gt;AVERAGE(train!$K$2:$K$4251)),"High Day &amp; Eve",IF(AND(G2243&gt;AVERAGE(train!$G$2:$G$4251),K2243&lt;=AVERAGE(train!$K$2:$K$4251)),"High Day Only",IF(AND(G2243&lt;=AVERAGE(train!$G$2:$G$4251),K2243&gt;AVERAGE(train!$K$2:$K$4251)),"High Eve Only","Low Usage")))</f>
        <v>High Day &amp; Eve</v>
      </c>
    </row>
    <row r="2244" spans="1:26">
      <c r="A2244" t="s">
        <v>43</v>
      </c>
      <c r="B2244">
        <v>116</v>
      </c>
      <c r="C2244" t="s">
        <v>25</v>
      </c>
      <c r="D2244" t="s">
        <v>22</v>
      </c>
      <c r="E2244" t="s">
        <v>22</v>
      </c>
      <c r="F2244">
        <v>0</v>
      </c>
      <c r="G2244">
        <v>288</v>
      </c>
      <c r="H2244">
        <v>120</v>
      </c>
      <c r="I2244">
        <v>48.96</v>
      </c>
      <c r="J2244">
        <v>255.8</v>
      </c>
      <c r="K2244">
        <v>90</v>
      </c>
      <c r="L2244">
        <v>21.74</v>
      </c>
      <c r="M2244">
        <v>233.4</v>
      </c>
      <c r="N2244">
        <v>99</v>
      </c>
      <c r="O2244">
        <v>10.5</v>
      </c>
      <c r="P2244">
        <v>13.4</v>
      </c>
      <c r="Q2244">
        <v>4</v>
      </c>
      <c r="R2244">
        <v>3.62</v>
      </c>
      <c r="S2244">
        <v>0</v>
      </c>
      <c r="T2244" t="s">
        <v>23</v>
      </c>
      <c r="U2244">
        <f t="shared" si="71"/>
        <v>1</v>
      </c>
      <c r="V2244">
        <f>IF(Table2[[#This Row],[international_plan]]="yes",1,0)</f>
        <v>0</v>
      </c>
      <c r="W2244">
        <f>IF(Table2[[#This Row],[voice_mail_plan]]="yes",1,0)</f>
        <v>0</v>
      </c>
      <c r="X2244" t="str">
        <f t="shared" si="70"/>
        <v>High</v>
      </c>
      <c r="Y2244" t="str">
        <f>IF(Table2[[#This Row],[total_intl_charge]] &gt; AVERAGE($R$2:$R$4245),"High","Low")</f>
        <v>High</v>
      </c>
      <c r="Z2244" t="str">
        <f>IF(AND(G2244&gt;AVERAGE(train!$G$2:$G$4251),K2244&gt;AVERAGE(train!$K$2:$K$4251)),"High Day &amp; Eve",IF(AND(G2244&gt;AVERAGE(train!$G$2:$G$4251),K2244&lt;=AVERAGE(train!$K$2:$K$4251)),"High Day Only",IF(AND(G2244&lt;=AVERAGE(train!$G$2:$G$4251),K2244&gt;AVERAGE(train!$K$2:$K$4251)),"High Eve Only","Low Usage")))</f>
        <v>High Day Only</v>
      </c>
    </row>
    <row r="2245" spans="1:26">
      <c r="A2245" t="s">
        <v>41</v>
      </c>
      <c r="B2245">
        <v>131</v>
      </c>
      <c r="C2245" t="s">
        <v>21</v>
      </c>
      <c r="D2245" t="s">
        <v>22</v>
      </c>
      <c r="E2245" t="s">
        <v>23</v>
      </c>
      <c r="F2245">
        <v>23</v>
      </c>
      <c r="G2245">
        <v>170.8</v>
      </c>
      <c r="H2245">
        <v>145</v>
      </c>
      <c r="I2245">
        <v>29.04</v>
      </c>
      <c r="J2245">
        <v>236.7</v>
      </c>
      <c r="K2245">
        <v>93</v>
      </c>
      <c r="L2245">
        <v>20.12</v>
      </c>
      <c r="M2245">
        <v>294.5</v>
      </c>
      <c r="N2245">
        <v>100</v>
      </c>
      <c r="O2245">
        <v>13.25</v>
      </c>
      <c r="P2245">
        <v>12.7</v>
      </c>
      <c r="Q2245">
        <v>1</v>
      </c>
      <c r="R2245">
        <v>3.43</v>
      </c>
      <c r="S2245">
        <v>1</v>
      </c>
      <c r="T2245" t="s">
        <v>22</v>
      </c>
      <c r="U2245">
        <f t="shared" si="71"/>
        <v>0</v>
      </c>
      <c r="V2245">
        <f>IF(Table2[[#This Row],[international_plan]]="yes",1,0)</f>
        <v>0</v>
      </c>
      <c r="W2245">
        <f>IF(Table2[[#This Row],[voice_mail_plan]]="yes",1,0)</f>
        <v>1</v>
      </c>
      <c r="X2245" t="str">
        <f t="shared" si="70"/>
        <v>Very High</v>
      </c>
      <c r="Y2245" t="str">
        <f>IF(Table2[[#This Row],[total_intl_charge]] &gt; AVERAGE($R$2:$R$4245),"High","Low")</f>
        <v>High</v>
      </c>
      <c r="Z2245" t="str">
        <f>IF(AND(G2245&gt;AVERAGE(train!$G$2:$G$4251),K2245&gt;AVERAGE(train!$K$2:$K$4251)),"High Day &amp; Eve",IF(AND(G2245&gt;AVERAGE(train!$G$2:$G$4251),K2245&lt;=AVERAGE(train!$K$2:$K$4251)),"High Day Only",IF(AND(G2245&lt;=AVERAGE(train!$G$2:$G$4251),K2245&gt;AVERAGE(train!$K$2:$K$4251)),"High Eve Only","Low Usage")))</f>
        <v>Low Usage</v>
      </c>
    </row>
    <row r="2246" spans="1:26">
      <c r="A2246" t="s">
        <v>60</v>
      </c>
      <c r="B2246">
        <v>84</v>
      </c>
      <c r="C2246" t="s">
        <v>21</v>
      </c>
      <c r="D2246" t="s">
        <v>22</v>
      </c>
      <c r="E2246" t="s">
        <v>22</v>
      </c>
      <c r="F2246">
        <v>0</v>
      </c>
      <c r="G2246">
        <v>216.1</v>
      </c>
      <c r="H2246">
        <v>114</v>
      </c>
      <c r="I2246">
        <v>36.74</v>
      </c>
      <c r="J2246">
        <v>197.5</v>
      </c>
      <c r="K2246">
        <v>107</v>
      </c>
      <c r="L2246">
        <v>16.79</v>
      </c>
      <c r="M2246">
        <v>217.8</v>
      </c>
      <c r="N2246">
        <v>104</v>
      </c>
      <c r="O2246">
        <v>9.8000000000000007</v>
      </c>
      <c r="P2246">
        <v>9.8000000000000007</v>
      </c>
      <c r="Q2246">
        <v>3</v>
      </c>
      <c r="R2246">
        <v>2.65</v>
      </c>
      <c r="S2246">
        <v>1</v>
      </c>
      <c r="T2246" t="s">
        <v>22</v>
      </c>
      <c r="U2246">
        <f t="shared" si="71"/>
        <v>0</v>
      </c>
      <c r="V2246">
        <f>IF(Table2[[#This Row],[international_plan]]="yes",1,0)</f>
        <v>0</v>
      </c>
      <c r="W2246">
        <f>IF(Table2[[#This Row],[voice_mail_plan]]="yes",1,0)</f>
        <v>0</v>
      </c>
      <c r="X2246" t="str">
        <f t="shared" si="70"/>
        <v>Medium</v>
      </c>
      <c r="Y2246" t="str">
        <f>IF(Table2[[#This Row],[total_intl_charge]] &gt; AVERAGE($R$2:$R$4245),"High","Low")</f>
        <v>Low</v>
      </c>
      <c r="Z2246" t="str">
        <f>IF(AND(G2246&gt;AVERAGE(train!$G$2:$G$4251),K2246&gt;AVERAGE(train!$K$2:$K$4251)),"High Day &amp; Eve",IF(AND(G2246&gt;AVERAGE(train!$G$2:$G$4251),K2246&lt;=AVERAGE(train!$K$2:$K$4251)),"High Day Only",IF(AND(G2246&lt;=AVERAGE(train!$G$2:$G$4251),K2246&gt;AVERAGE(train!$K$2:$K$4251)),"High Eve Only","Low Usage")))</f>
        <v>High Day &amp; Eve</v>
      </c>
    </row>
    <row r="2247" spans="1:26">
      <c r="A2247" t="s">
        <v>44</v>
      </c>
      <c r="B2247">
        <v>104</v>
      </c>
      <c r="C2247" t="s">
        <v>21</v>
      </c>
      <c r="D2247" t="s">
        <v>22</v>
      </c>
      <c r="E2247" t="s">
        <v>22</v>
      </c>
      <c r="F2247">
        <v>0</v>
      </c>
      <c r="G2247">
        <v>138.69999999999999</v>
      </c>
      <c r="H2247">
        <v>100</v>
      </c>
      <c r="I2247">
        <v>23.58</v>
      </c>
      <c r="J2247">
        <v>215.4</v>
      </c>
      <c r="K2247">
        <v>58</v>
      </c>
      <c r="L2247">
        <v>18.309999999999999</v>
      </c>
      <c r="M2247">
        <v>164.3</v>
      </c>
      <c r="N2247">
        <v>98</v>
      </c>
      <c r="O2247">
        <v>7.39</v>
      </c>
      <c r="P2247">
        <v>4.9000000000000004</v>
      </c>
      <c r="Q2247">
        <v>4</v>
      </c>
      <c r="R2247">
        <v>1.32</v>
      </c>
      <c r="S2247">
        <v>2</v>
      </c>
      <c r="T2247" t="s">
        <v>22</v>
      </c>
      <c r="U2247">
        <f t="shared" si="71"/>
        <v>0</v>
      </c>
      <c r="V2247">
        <f>IF(Table2[[#This Row],[international_plan]]="yes",1,0)</f>
        <v>0</v>
      </c>
      <c r="W2247">
        <f>IF(Table2[[#This Row],[voice_mail_plan]]="yes",1,0)</f>
        <v>0</v>
      </c>
      <c r="X2247" t="str">
        <f t="shared" si="70"/>
        <v>High</v>
      </c>
      <c r="Y2247" t="str">
        <f>IF(Table2[[#This Row],[total_intl_charge]] &gt; AVERAGE($R$2:$R$4245),"High","Low")</f>
        <v>Low</v>
      </c>
      <c r="Z2247" t="str">
        <f>IF(AND(G2247&gt;AVERAGE(train!$G$2:$G$4251),K2247&gt;AVERAGE(train!$K$2:$K$4251)),"High Day &amp; Eve",IF(AND(G2247&gt;AVERAGE(train!$G$2:$G$4251),K2247&lt;=AVERAGE(train!$K$2:$K$4251)),"High Day Only",IF(AND(G2247&lt;=AVERAGE(train!$G$2:$G$4251),K2247&gt;AVERAGE(train!$K$2:$K$4251)),"High Eve Only","Low Usage")))</f>
        <v>Low Usage</v>
      </c>
    </row>
    <row r="2248" spans="1:26">
      <c r="A2248" t="s">
        <v>40</v>
      </c>
      <c r="B2248">
        <v>108</v>
      </c>
      <c r="C2248" t="s">
        <v>28</v>
      </c>
      <c r="D2248" t="s">
        <v>22</v>
      </c>
      <c r="E2248" t="s">
        <v>22</v>
      </c>
      <c r="F2248">
        <v>0</v>
      </c>
      <c r="G2248">
        <v>210.7</v>
      </c>
      <c r="H2248">
        <v>112</v>
      </c>
      <c r="I2248">
        <v>35.82</v>
      </c>
      <c r="J2248">
        <v>238.7</v>
      </c>
      <c r="K2248">
        <v>73</v>
      </c>
      <c r="L2248">
        <v>20.29</v>
      </c>
      <c r="M2248">
        <v>253.6</v>
      </c>
      <c r="N2248">
        <v>90</v>
      </c>
      <c r="O2248">
        <v>11.41</v>
      </c>
      <c r="P2248">
        <v>9.1999999999999993</v>
      </c>
      <c r="Q2248">
        <v>5</v>
      </c>
      <c r="R2248">
        <v>2.48</v>
      </c>
      <c r="S2248">
        <v>3</v>
      </c>
      <c r="T2248" t="s">
        <v>22</v>
      </c>
      <c r="U2248">
        <f t="shared" si="71"/>
        <v>0</v>
      </c>
      <c r="V2248">
        <f>IF(Table2[[#This Row],[international_plan]]="yes",1,0)</f>
        <v>0</v>
      </c>
      <c r="W2248">
        <f>IF(Table2[[#This Row],[voice_mail_plan]]="yes",1,0)</f>
        <v>0</v>
      </c>
      <c r="X2248" t="str">
        <f t="shared" si="70"/>
        <v>High</v>
      </c>
      <c r="Y2248" t="str">
        <f>IF(Table2[[#This Row],[total_intl_charge]] &gt; AVERAGE($R$2:$R$4245),"High","Low")</f>
        <v>Low</v>
      </c>
      <c r="Z2248" t="str">
        <f>IF(AND(G2248&gt;AVERAGE(train!$G$2:$G$4251),K2248&gt;AVERAGE(train!$K$2:$K$4251)),"High Day &amp; Eve",IF(AND(G2248&gt;AVERAGE(train!$G$2:$G$4251),K2248&lt;=AVERAGE(train!$K$2:$K$4251)),"High Day Only",IF(AND(G2248&lt;=AVERAGE(train!$G$2:$G$4251),K2248&gt;AVERAGE(train!$K$2:$K$4251)),"High Eve Only","Low Usage")))</f>
        <v>High Day Only</v>
      </c>
    </row>
    <row r="2249" spans="1:26">
      <c r="A2249" t="s">
        <v>36</v>
      </c>
      <c r="B2249">
        <v>111</v>
      </c>
      <c r="C2249" t="s">
        <v>21</v>
      </c>
      <c r="D2249" t="s">
        <v>22</v>
      </c>
      <c r="E2249" t="s">
        <v>22</v>
      </c>
      <c r="F2249">
        <v>0</v>
      </c>
      <c r="G2249">
        <v>181.8</v>
      </c>
      <c r="H2249">
        <v>117</v>
      </c>
      <c r="I2249">
        <v>30.91</v>
      </c>
      <c r="J2249">
        <v>158.1</v>
      </c>
      <c r="K2249">
        <v>91</v>
      </c>
      <c r="L2249">
        <v>13.44</v>
      </c>
      <c r="M2249">
        <v>266.2</v>
      </c>
      <c r="N2249">
        <v>123</v>
      </c>
      <c r="O2249">
        <v>11.98</v>
      </c>
      <c r="P2249">
        <v>9.6999999999999993</v>
      </c>
      <c r="Q2249">
        <v>9</v>
      </c>
      <c r="R2249">
        <v>2.62</v>
      </c>
      <c r="S2249">
        <v>0</v>
      </c>
      <c r="T2249" t="s">
        <v>22</v>
      </c>
      <c r="U2249">
        <f t="shared" si="71"/>
        <v>0</v>
      </c>
      <c r="V2249">
        <f>IF(Table2[[#This Row],[international_plan]]="yes",1,0)</f>
        <v>0</v>
      </c>
      <c r="W2249">
        <f>IF(Table2[[#This Row],[voice_mail_plan]]="yes",1,0)</f>
        <v>0</v>
      </c>
      <c r="X2249" t="str">
        <f t="shared" si="70"/>
        <v>High</v>
      </c>
      <c r="Y2249" t="str">
        <f>IF(Table2[[#This Row],[total_intl_charge]] &gt; AVERAGE($R$2:$R$4245),"High","Low")</f>
        <v>Low</v>
      </c>
      <c r="Z2249" t="str">
        <f>IF(AND(G2249&gt;AVERAGE(train!$G$2:$G$4251),K2249&gt;AVERAGE(train!$K$2:$K$4251)),"High Day &amp; Eve",IF(AND(G2249&gt;AVERAGE(train!$G$2:$G$4251),K2249&lt;=AVERAGE(train!$K$2:$K$4251)),"High Day Only",IF(AND(G2249&lt;=AVERAGE(train!$G$2:$G$4251),K2249&gt;AVERAGE(train!$K$2:$K$4251)),"High Eve Only","Low Usage")))</f>
        <v>High Day Only</v>
      </c>
    </row>
    <row r="2250" spans="1:26">
      <c r="A2250" t="s">
        <v>26</v>
      </c>
      <c r="B2250">
        <v>155</v>
      </c>
      <c r="C2250" t="s">
        <v>25</v>
      </c>
      <c r="D2250" t="s">
        <v>22</v>
      </c>
      <c r="E2250" t="s">
        <v>23</v>
      </c>
      <c r="F2250">
        <v>30</v>
      </c>
      <c r="G2250">
        <v>61.6</v>
      </c>
      <c r="H2250">
        <v>103</v>
      </c>
      <c r="I2250">
        <v>10.47</v>
      </c>
      <c r="J2250">
        <v>255.1</v>
      </c>
      <c r="K2250">
        <v>110</v>
      </c>
      <c r="L2250">
        <v>21.68</v>
      </c>
      <c r="M2250">
        <v>225.9</v>
      </c>
      <c r="N2250">
        <v>96</v>
      </c>
      <c r="O2250">
        <v>10.17</v>
      </c>
      <c r="P2250">
        <v>12.4</v>
      </c>
      <c r="Q2250">
        <v>5</v>
      </c>
      <c r="R2250">
        <v>3.35</v>
      </c>
      <c r="S2250">
        <v>1</v>
      </c>
      <c r="T2250" t="s">
        <v>22</v>
      </c>
      <c r="U2250">
        <f t="shared" si="71"/>
        <v>0</v>
      </c>
      <c r="V2250">
        <f>IF(Table2[[#This Row],[international_plan]]="yes",1,0)</f>
        <v>0</v>
      </c>
      <c r="W2250">
        <f>IF(Table2[[#This Row],[voice_mail_plan]]="yes",1,0)</f>
        <v>1</v>
      </c>
      <c r="X2250" t="str">
        <f t="shared" si="70"/>
        <v>Very High</v>
      </c>
      <c r="Y2250" t="str">
        <f>IF(Table2[[#This Row],[total_intl_charge]] &gt; AVERAGE($R$2:$R$4245),"High","Low")</f>
        <v>High</v>
      </c>
      <c r="Z2250" t="str">
        <f>IF(AND(G2250&gt;AVERAGE(train!$G$2:$G$4251),K2250&gt;AVERAGE(train!$K$2:$K$4251)),"High Day &amp; Eve",IF(AND(G2250&gt;AVERAGE(train!$G$2:$G$4251),K2250&lt;=AVERAGE(train!$K$2:$K$4251)),"High Day Only",IF(AND(G2250&lt;=AVERAGE(train!$G$2:$G$4251),K2250&gt;AVERAGE(train!$K$2:$K$4251)),"High Eve Only","Low Usage")))</f>
        <v>High Eve Only</v>
      </c>
    </row>
    <row r="2251" spans="1:26">
      <c r="A2251" t="s">
        <v>66</v>
      </c>
      <c r="B2251">
        <v>66</v>
      </c>
      <c r="C2251" t="s">
        <v>28</v>
      </c>
      <c r="D2251" t="s">
        <v>22</v>
      </c>
      <c r="E2251" t="s">
        <v>22</v>
      </c>
      <c r="F2251">
        <v>0</v>
      </c>
      <c r="G2251">
        <v>207.7</v>
      </c>
      <c r="H2251">
        <v>85</v>
      </c>
      <c r="I2251">
        <v>35.31</v>
      </c>
      <c r="J2251">
        <v>196.7</v>
      </c>
      <c r="K2251">
        <v>112</v>
      </c>
      <c r="L2251">
        <v>16.72</v>
      </c>
      <c r="M2251">
        <v>261.7</v>
      </c>
      <c r="N2251">
        <v>83</v>
      </c>
      <c r="O2251">
        <v>11.78</v>
      </c>
      <c r="P2251">
        <v>6.8</v>
      </c>
      <c r="Q2251">
        <v>3</v>
      </c>
      <c r="R2251">
        <v>1.84</v>
      </c>
      <c r="S2251">
        <v>1</v>
      </c>
      <c r="T2251" t="s">
        <v>22</v>
      </c>
      <c r="U2251">
        <f t="shared" si="71"/>
        <v>0</v>
      </c>
      <c r="V2251">
        <f>IF(Table2[[#This Row],[international_plan]]="yes",1,0)</f>
        <v>0</v>
      </c>
      <c r="W2251">
        <f>IF(Table2[[#This Row],[voice_mail_plan]]="yes",1,0)</f>
        <v>0</v>
      </c>
      <c r="X2251" t="str">
        <f t="shared" si="70"/>
        <v>Low</v>
      </c>
      <c r="Y2251" t="str">
        <f>IF(Table2[[#This Row],[total_intl_charge]] &gt; AVERAGE($R$2:$R$4245),"High","Low")</f>
        <v>Low</v>
      </c>
      <c r="Z2251" t="str">
        <f>IF(AND(G2251&gt;AVERAGE(train!$G$2:$G$4251),K2251&gt;AVERAGE(train!$K$2:$K$4251)),"High Day &amp; Eve",IF(AND(G2251&gt;AVERAGE(train!$G$2:$G$4251),K2251&lt;=AVERAGE(train!$K$2:$K$4251)),"High Day Only",IF(AND(G2251&lt;=AVERAGE(train!$G$2:$G$4251),K2251&gt;AVERAGE(train!$K$2:$K$4251)),"High Eve Only","Low Usage")))</f>
        <v>High Day &amp; Eve</v>
      </c>
    </row>
    <row r="2252" spans="1:26">
      <c r="A2252" t="s">
        <v>69</v>
      </c>
      <c r="B2252">
        <v>64</v>
      </c>
      <c r="C2252" t="s">
        <v>28</v>
      </c>
      <c r="D2252" t="s">
        <v>22</v>
      </c>
      <c r="E2252" t="s">
        <v>22</v>
      </c>
      <c r="F2252">
        <v>0</v>
      </c>
      <c r="G2252">
        <v>219.2</v>
      </c>
      <c r="H2252">
        <v>73</v>
      </c>
      <c r="I2252">
        <v>37.26</v>
      </c>
      <c r="J2252">
        <v>167</v>
      </c>
      <c r="K2252">
        <v>65</v>
      </c>
      <c r="L2252">
        <v>14.2</v>
      </c>
      <c r="M2252">
        <v>161.4</v>
      </c>
      <c r="N2252">
        <v>119</v>
      </c>
      <c r="O2252">
        <v>7.26</v>
      </c>
      <c r="P2252">
        <v>10</v>
      </c>
      <c r="Q2252">
        <v>5</v>
      </c>
      <c r="R2252">
        <v>2.7</v>
      </c>
      <c r="S2252">
        <v>1</v>
      </c>
      <c r="T2252" t="s">
        <v>22</v>
      </c>
      <c r="U2252">
        <f t="shared" si="71"/>
        <v>0</v>
      </c>
      <c r="V2252">
        <f>IF(Table2[[#This Row],[international_plan]]="yes",1,0)</f>
        <v>0</v>
      </c>
      <c r="W2252">
        <f>IF(Table2[[#This Row],[voice_mail_plan]]="yes",1,0)</f>
        <v>0</v>
      </c>
      <c r="X2252" t="str">
        <f t="shared" si="70"/>
        <v>Low</v>
      </c>
      <c r="Y2252" t="str">
        <f>IF(Table2[[#This Row],[total_intl_charge]] &gt; AVERAGE($R$2:$R$4245),"High","Low")</f>
        <v>Low</v>
      </c>
      <c r="Z2252" t="str">
        <f>IF(AND(G2252&gt;AVERAGE(train!$G$2:$G$4251),K2252&gt;AVERAGE(train!$K$2:$K$4251)),"High Day &amp; Eve",IF(AND(G2252&gt;AVERAGE(train!$G$2:$G$4251),K2252&lt;=AVERAGE(train!$K$2:$K$4251)),"High Day Only",IF(AND(G2252&lt;=AVERAGE(train!$G$2:$G$4251),K2252&gt;AVERAGE(train!$K$2:$K$4251)),"High Eve Only","Low Usage")))</f>
        <v>High Day Only</v>
      </c>
    </row>
    <row r="2253" spans="1:26">
      <c r="A2253" t="s">
        <v>74</v>
      </c>
      <c r="B2253">
        <v>116</v>
      </c>
      <c r="C2253" t="s">
        <v>21</v>
      </c>
      <c r="D2253" t="s">
        <v>22</v>
      </c>
      <c r="E2253" t="s">
        <v>22</v>
      </c>
      <c r="F2253">
        <v>0</v>
      </c>
      <c r="G2253">
        <v>245.9</v>
      </c>
      <c r="H2253">
        <v>73</v>
      </c>
      <c r="I2253">
        <v>41.8</v>
      </c>
      <c r="J2253">
        <v>240.1</v>
      </c>
      <c r="K2253">
        <v>87</v>
      </c>
      <c r="L2253">
        <v>20.41</v>
      </c>
      <c r="M2253">
        <v>158.69999999999999</v>
      </c>
      <c r="N2253">
        <v>89</v>
      </c>
      <c r="O2253">
        <v>7.14</v>
      </c>
      <c r="P2253">
        <v>8.9</v>
      </c>
      <c r="Q2253">
        <v>5</v>
      </c>
      <c r="R2253">
        <v>2.4</v>
      </c>
      <c r="S2253">
        <v>3</v>
      </c>
      <c r="T2253" t="s">
        <v>22</v>
      </c>
      <c r="U2253">
        <f t="shared" si="71"/>
        <v>0</v>
      </c>
      <c r="V2253">
        <f>IF(Table2[[#This Row],[international_plan]]="yes",1,0)</f>
        <v>0</v>
      </c>
      <c r="W2253">
        <f>IF(Table2[[#This Row],[voice_mail_plan]]="yes",1,0)</f>
        <v>0</v>
      </c>
      <c r="X2253" t="str">
        <f t="shared" si="70"/>
        <v>High</v>
      </c>
      <c r="Y2253" t="str">
        <f>IF(Table2[[#This Row],[total_intl_charge]] &gt; AVERAGE($R$2:$R$4245),"High","Low")</f>
        <v>Low</v>
      </c>
      <c r="Z2253" t="str">
        <f>IF(AND(G2253&gt;AVERAGE(train!$G$2:$G$4251),K2253&gt;AVERAGE(train!$K$2:$K$4251)),"High Day &amp; Eve",IF(AND(G2253&gt;AVERAGE(train!$G$2:$G$4251),K2253&lt;=AVERAGE(train!$K$2:$K$4251)),"High Day Only",IF(AND(G2253&lt;=AVERAGE(train!$G$2:$G$4251),K2253&gt;AVERAGE(train!$K$2:$K$4251)),"High Eve Only","Low Usage")))</f>
        <v>High Day Only</v>
      </c>
    </row>
    <row r="2254" spans="1:26">
      <c r="A2254" t="s">
        <v>63</v>
      </c>
      <c r="B2254">
        <v>101</v>
      </c>
      <c r="C2254" t="s">
        <v>21</v>
      </c>
      <c r="D2254" t="s">
        <v>22</v>
      </c>
      <c r="E2254" t="s">
        <v>22</v>
      </c>
      <c r="F2254">
        <v>0</v>
      </c>
      <c r="G2254">
        <v>257.3</v>
      </c>
      <c r="H2254">
        <v>84</v>
      </c>
      <c r="I2254">
        <v>43.74</v>
      </c>
      <c r="J2254">
        <v>184.8</v>
      </c>
      <c r="K2254">
        <v>115</v>
      </c>
      <c r="L2254">
        <v>15.71</v>
      </c>
      <c r="M2254">
        <v>108.9</v>
      </c>
      <c r="N2254">
        <v>109</v>
      </c>
      <c r="O2254">
        <v>4.9000000000000004</v>
      </c>
      <c r="P2254">
        <v>13.5</v>
      </c>
      <c r="Q2254">
        <v>7</v>
      </c>
      <c r="R2254">
        <v>3.65</v>
      </c>
      <c r="S2254">
        <v>0</v>
      </c>
      <c r="T2254" t="s">
        <v>22</v>
      </c>
      <c r="U2254">
        <f t="shared" si="71"/>
        <v>0</v>
      </c>
      <c r="V2254">
        <f>IF(Table2[[#This Row],[international_plan]]="yes",1,0)</f>
        <v>0</v>
      </c>
      <c r="W2254">
        <f>IF(Table2[[#This Row],[voice_mail_plan]]="yes",1,0)</f>
        <v>0</v>
      </c>
      <c r="X2254" t="str">
        <f t="shared" si="70"/>
        <v>High</v>
      </c>
      <c r="Y2254" t="str">
        <f>IF(Table2[[#This Row],[total_intl_charge]] &gt; AVERAGE($R$2:$R$4245),"High","Low")</f>
        <v>High</v>
      </c>
      <c r="Z2254" t="str">
        <f>IF(AND(G2254&gt;AVERAGE(train!$G$2:$G$4251),K2254&gt;AVERAGE(train!$K$2:$K$4251)),"High Day &amp; Eve",IF(AND(G2254&gt;AVERAGE(train!$G$2:$G$4251),K2254&lt;=AVERAGE(train!$K$2:$K$4251)),"High Day Only",IF(AND(G2254&lt;=AVERAGE(train!$G$2:$G$4251),K2254&gt;AVERAGE(train!$K$2:$K$4251)),"High Eve Only","Low Usage")))</f>
        <v>High Day &amp; Eve</v>
      </c>
    </row>
    <row r="2255" spans="1:26">
      <c r="A2255" t="s">
        <v>26</v>
      </c>
      <c r="B2255">
        <v>15</v>
      </c>
      <c r="C2255" t="s">
        <v>21</v>
      </c>
      <c r="D2255" t="s">
        <v>22</v>
      </c>
      <c r="E2255" t="s">
        <v>22</v>
      </c>
      <c r="F2255">
        <v>0</v>
      </c>
      <c r="G2255">
        <v>121.1</v>
      </c>
      <c r="H2255">
        <v>130</v>
      </c>
      <c r="I2255">
        <v>20.59</v>
      </c>
      <c r="J2255">
        <v>216</v>
      </c>
      <c r="K2255">
        <v>86</v>
      </c>
      <c r="L2255">
        <v>18.36</v>
      </c>
      <c r="M2255">
        <v>235.1</v>
      </c>
      <c r="N2255">
        <v>33</v>
      </c>
      <c r="O2255">
        <v>10.58</v>
      </c>
      <c r="P2255">
        <v>16.100000000000001</v>
      </c>
      <c r="Q2255">
        <v>5</v>
      </c>
      <c r="R2255">
        <v>4.3499999999999996</v>
      </c>
      <c r="S2255">
        <v>2</v>
      </c>
      <c r="T2255" t="s">
        <v>22</v>
      </c>
      <c r="U2255">
        <f t="shared" si="71"/>
        <v>0</v>
      </c>
      <c r="V2255">
        <f>IF(Table2[[#This Row],[international_plan]]="yes",1,0)</f>
        <v>0</v>
      </c>
      <c r="W2255">
        <f>IF(Table2[[#This Row],[voice_mail_plan]]="yes",1,0)</f>
        <v>0</v>
      </c>
      <c r="X2255" t="str">
        <f t="shared" si="70"/>
        <v>Low</v>
      </c>
      <c r="Y2255" t="str">
        <f>IF(Table2[[#This Row],[total_intl_charge]] &gt; AVERAGE($R$2:$R$4245),"High","Low")</f>
        <v>High</v>
      </c>
      <c r="Z2255" t="str">
        <f>IF(AND(G2255&gt;AVERAGE(train!$G$2:$G$4251),K2255&gt;AVERAGE(train!$K$2:$K$4251)),"High Day &amp; Eve",IF(AND(G2255&gt;AVERAGE(train!$G$2:$G$4251),K2255&lt;=AVERAGE(train!$K$2:$K$4251)),"High Day Only",IF(AND(G2255&lt;=AVERAGE(train!$G$2:$G$4251),K2255&gt;AVERAGE(train!$K$2:$K$4251)),"High Eve Only","Low Usage")))</f>
        <v>Low Usage</v>
      </c>
    </row>
    <row r="2256" spans="1:26">
      <c r="A2256" t="s">
        <v>24</v>
      </c>
      <c r="B2256">
        <v>88</v>
      </c>
      <c r="C2256" t="s">
        <v>21</v>
      </c>
      <c r="D2256" t="s">
        <v>22</v>
      </c>
      <c r="E2256" t="s">
        <v>22</v>
      </c>
      <c r="F2256">
        <v>0</v>
      </c>
      <c r="G2256">
        <v>301.5</v>
      </c>
      <c r="H2256">
        <v>136</v>
      </c>
      <c r="I2256">
        <v>51.26</v>
      </c>
      <c r="J2256">
        <v>257.7</v>
      </c>
      <c r="K2256">
        <v>72</v>
      </c>
      <c r="L2256">
        <v>21.9</v>
      </c>
      <c r="M2256">
        <v>132.9</v>
      </c>
      <c r="N2256">
        <v>118</v>
      </c>
      <c r="O2256">
        <v>5.98</v>
      </c>
      <c r="P2256">
        <v>13.4</v>
      </c>
      <c r="Q2256">
        <v>2</v>
      </c>
      <c r="R2256">
        <v>3.62</v>
      </c>
      <c r="S2256">
        <v>4</v>
      </c>
      <c r="T2256" t="s">
        <v>23</v>
      </c>
      <c r="U2256">
        <f t="shared" si="71"/>
        <v>1</v>
      </c>
      <c r="V2256">
        <f>IF(Table2[[#This Row],[international_plan]]="yes",1,0)</f>
        <v>0</v>
      </c>
      <c r="W2256">
        <f>IF(Table2[[#This Row],[voice_mail_plan]]="yes",1,0)</f>
        <v>0</v>
      </c>
      <c r="X2256" t="str">
        <f t="shared" si="70"/>
        <v>Medium</v>
      </c>
      <c r="Y2256" t="str">
        <f>IF(Table2[[#This Row],[total_intl_charge]] &gt; AVERAGE($R$2:$R$4245),"High","Low")</f>
        <v>High</v>
      </c>
      <c r="Z2256" t="str">
        <f>IF(AND(G2256&gt;AVERAGE(train!$G$2:$G$4251),K2256&gt;AVERAGE(train!$K$2:$K$4251)),"High Day &amp; Eve",IF(AND(G2256&gt;AVERAGE(train!$G$2:$G$4251),K2256&lt;=AVERAGE(train!$K$2:$K$4251)),"High Day Only",IF(AND(G2256&lt;=AVERAGE(train!$G$2:$G$4251),K2256&gt;AVERAGE(train!$K$2:$K$4251)),"High Eve Only","Low Usage")))</f>
        <v>High Day Only</v>
      </c>
    </row>
    <row r="2257" spans="1:26">
      <c r="A2257" t="s">
        <v>34</v>
      </c>
      <c r="B2257">
        <v>197</v>
      </c>
      <c r="C2257" t="s">
        <v>21</v>
      </c>
      <c r="D2257" t="s">
        <v>22</v>
      </c>
      <c r="E2257" t="s">
        <v>22</v>
      </c>
      <c r="F2257">
        <v>0</v>
      </c>
      <c r="G2257">
        <v>233.9</v>
      </c>
      <c r="H2257">
        <v>96</v>
      </c>
      <c r="I2257">
        <v>39.76</v>
      </c>
      <c r="J2257">
        <v>218.9</v>
      </c>
      <c r="K2257">
        <v>111</v>
      </c>
      <c r="L2257">
        <v>18.61</v>
      </c>
      <c r="M2257">
        <v>182.9</v>
      </c>
      <c r="N2257">
        <v>109</v>
      </c>
      <c r="O2257">
        <v>8.23</v>
      </c>
      <c r="P2257">
        <v>9.5</v>
      </c>
      <c r="Q2257">
        <v>3</v>
      </c>
      <c r="R2257">
        <v>2.57</v>
      </c>
      <c r="S2257">
        <v>0</v>
      </c>
      <c r="T2257" t="s">
        <v>22</v>
      </c>
      <c r="U2257">
        <f t="shared" si="71"/>
        <v>0</v>
      </c>
      <c r="V2257">
        <f>IF(Table2[[#This Row],[international_plan]]="yes",1,0)</f>
        <v>0</v>
      </c>
      <c r="W2257">
        <f>IF(Table2[[#This Row],[voice_mail_plan]]="yes",1,0)</f>
        <v>0</v>
      </c>
      <c r="X2257" t="str">
        <f t="shared" si="70"/>
        <v>Very High</v>
      </c>
      <c r="Y2257" t="str">
        <f>IF(Table2[[#This Row],[total_intl_charge]] &gt; AVERAGE($R$2:$R$4245),"High","Low")</f>
        <v>Low</v>
      </c>
      <c r="Z2257" t="str">
        <f>IF(AND(G2257&gt;AVERAGE(train!$G$2:$G$4251),K2257&gt;AVERAGE(train!$K$2:$K$4251)),"High Day &amp; Eve",IF(AND(G2257&gt;AVERAGE(train!$G$2:$G$4251),K2257&lt;=AVERAGE(train!$K$2:$K$4251)),"High Day Only",IF(AND(G2257&lt;=AVERAGE(train!$G$2:$G$4251),K2257&gt;AVERAGE(train!$K$2:$K$4251)),"High Eve Only","Low Usage")))</f>
        <v>High Day &amp; Eve</v>
      </c>
    </row>
    <row r="2258" spans="1:26">
      <c r="A2258" t="s">
        <v>38</v>
      </c>
      <c r="B2258">
        <v>50</v>
      </c>
      <c r="C2258" t="s">
        <v>21</v>
      </c>
      <c r="D2258" t="s">
        <v>23</v>
      </c>
      <c r="E2258" t="s">
        <v>22</v>
      </c>
      <c r="F2258">
        <v>0</v>
      </c>
      <c r="G2258">
        <v>99.6</v>
      </c>
      <c r="H2258">
        <v>108</v>
      </c>
      <c r="I2258">
        <v>16.93</v>
      </c>
      <c r="J2258">
        <v>308.7</v>
      </c>
      <c r="K2258">
        <v>102</v>
      </c>
      <c r="L2258">
        <v>26.24</v>
      </c>
      <c r="M2258">
        <v>161.19999999999999</v>
      </c>
      <c r="N2258">
        <v>62</v>
      </c>
      <c r="O2258">
        <v>7.25</v>
      </c>
      <c r="P2258">
        <v>13.7</v>
      </c>
      <c r="Q2258">
        <v>6</v>
      </c>
      <c r="R2258">
        <v>3.7</v>
      </c>
      <c r="S2258">
        <v>2</v>
      </c>
      <c r="T2258" t="s">
        <v>23</v>
      </c>
      <c r="U2258">
        <f t="shared" si="71"/>
        <v>1</v>
      </c>
      <c r="V2258">
        <f>IF(Table2[[#This Row],[international_plan]]="yes",1,0)</f>
        <v>1</v>
      </c>
      <c r="W2258">
        <f>IF(Table2[[#This Row],[voice_mail_plan]]="yes",1,0)</f>
        <v>0</v>
      </c>
      <c r="X2258" t="str">
        <f t="shared" si="70"/>
        <v>Low</v>
      </c>
      <c r="Y2258" t="str">
        <f>IF(Table2[[#This Row],[total_intl_charge]] &gt; AVERAGE($R$2:$R$4245),"High","Low")</f>
        <v>High</v>
      </c>
      <c r="Z2258" t="str">
        <f>IF(AND(G2258&gt;AVERAGE(train!$G$2:$G$4251),K2258&gt;AVERAGE(train!$K$2:$K$4251)),"High Day &amp; Eve",IF(AND(G2258&gt;AVERAGE(train!$G$2:$G$4251),K2258&lt;=AVERAGE(train!$K$2:$K$4251)),"High Day Only",IF(AND(G2258&lt;=AVERAGE(train!$G$2:$G$4251),K2258&gt;AVERAGE(train!$K$2:$K$4251)),"High Eve Only","Low Usage")))</f>
        <v>High Eve Only</v>
      </c>
    </row>
    <row r="2259" spans="1:26">
      <c r="A2259" t="s">
        <v>38</v>
      </c>
      <c r="B2259">
        <v>172</v>
      </c>
      <c r="C2259" t="s">
        <v>28</v>
      </c>
      <c r="D2259" t="s">
        <v>22</v>
      </c>
      <c r="E2259" t="s">
        <v>22</v>
      </c>
      <c r="F2259">
        <v>0</v>
      </c>
      <c r="G2259">
        <v>169.8</v>
      </c>
      <c r="H2259">
        <v>123</v>
      </c>
      <c r="I2259">
        <v>28.87</v>
      </c>
      <c r="J2259">
        <v>183.1</v>
      </c>
      <c r="K2259">
        <v>94</v>
      </c>
      <c r="L2259">
        <v>15.56</v>
      </c>
      <c r="M2259">
        <v>395</v>
      </c>
      <c r="N2259">
        <v>72</v>
      </c>
      <c r="O2259">
        <v>17.77</v>
      </c>
      <c r="P2259">
        <v>12.7</v>
      </c>
      <c r="Q2259">
        <v>7</v>
      </c>
      <c r="R2259">
        <v>3.43</v>
      </c>
      <c r="S2259">
        <v>2</v>
      </c>
      <c r="T2259" t="s">
        <v>22</v>
      </c>
      <c r="U2259">
        <f t="shared" si="71"/>
        <v>0</v>
      </c>
      <c r="V2259">
        <f>IF(Table2[[#This Row],[international_plan]]="yes",1,0)</f>
        <v>0</v>
      </c>
      <c r="W2259">
        <f>IF(Table2[[#This Row],[voice_mail_plan]]="yes",1,0)</f>
        <v>0</v>
      </c>
      <c r="X2259" t="str">
        <f t="shared" si="70"/>
        <v>Very High</v>
      </c>
      <c r="Y2259" t="str">
        <f>IF(Table2[[#This Row],[total_intl_charge]] &gt; AVERAGE($R$2:$R$4245),"High","Low")</f>
        <v>High</v>
      </c>
      <c r="Z2259" t="str">
        <f>IF(AND(G2259&gt;AVERAGE(train!$G$2:$G$4251),K2259&gt;AVERAGE(train!$K$2:$K$4251)),"High Day &amp; Eve",IF(AND(G2259&gt;AVERAGE(train!$G$2:$G$4251),K2259&lt;=AVERAGE(train!$K$2:$K$4251)),"High Day Only",IF(AND(G2259&lt;=AVERAGE(train!$G$2:$G$4251),K2259&gt;AVERAGE(train!$K$2:$K$4251)),"High Eve Only","Low Usage")))</f>
        <v>Low Usage</v>
      </c>
    </row>
    <row r="2260" spans="1:26">
      <c r="A2260" t="s">
        <v>61</v>
      </c>
      <c r="B2260">
        <v>188</v>
      </c>
      <c r="C2260" t="s">
        <v>21</v>
      </c>
      <c r="D2260" t="s">
        <v>23</v>
      </c>
      <c r="E2260" t="s">
        <v>23</v>
      </c>
      <c r="F2260">
        <v>26</v>
      </c>
      <c r="G2260">
        <v>198.8</v>
      </c>
      <c r="H2260">
        <v>115</v>
      </c>
      <c r="I2260">
        <v>33.799999999999997</v>
      </c>
      <c r="J2260">
        <v>166.6</v>
      </c>
      <c r="K2260">
        <v>67</v>
      </c>
      <c r="L2260">
        <v>14.16</v>
      </c>
      <c r="M2260">
        <v>198.5</v>
      </c>
      <c r="N2260">
        <v>118</v>
      </c>
      <c r="O2260">
        <v>8.93</v>
      </c>
      <c r="P2260">
        <v>14.4</v>
      </c>
      <c r="Q2260">
        <v>3</v>
      </c>
      <c r="R2260">
        <v>3.89</v>
      </c>
      <c r="S2260">
        <v>1</v>
      </c>
      <c r="T2260" t="s">
        <v>23</v>
      </c>
      <c r="U2260">
        <f t="shared" si="71"/>
        <v>1</v>
      </c>
      <c r="V2260">
        <f>IF(Table2[[#This Row],[international_plan]]="yes",1,0)</f>
        <v>1</v>
      </c>
      <c r="W2260">
        <f>IF(Table2[[#This Row],[voice_mail_plan]]="yes",1,0)</f>
        <v>1</v>
      </c>
      <c r="X2260" t="str">
        <f t="shared" si="70"/>
        <v>Very High</v>
      </c>
      <c r="Y2260" t="str">
        <f>IF(Table2[[#This Row],[total_intl_charge]] &gt; AVERAGE($R$2:$R$4245),"High","Low")</f>
        <v>High</v>
      </c>
      <c r="Z2260" t="str">
        <f>IF(AND(G2260&gt;AVERAGE(train!$G$2:$G$4251),K2260&gt;AVERAGE(train!$K$2:$K$4251)),"High Day &amp; Eve",IF(AND(G2260&gt;AVERAGE(train!$G$2:$G$4251),K2260&lt;=AVERAGE(train!$K$2:$K$4251)),"High Day Only",IF(AND(G2260&lt;=AVERAGE(train!$G$2:$G$4251),K2260&gt;AVERAGE(train!$K$2:$K$4251)),"High Eve Only","Low Usage")))</f>
        <v>High Day Only</v>
      </c>
    </row>
    <row r="2261" spans="1:26">
      <c r="A2261" t="s">
        <v>40</v>
      </c>
      <c r="B2261">
        <v>85</v>
      </c>
      <c r="C2261" t="s">
        <v>25</v>
      </c>
      <c r="D2261" t="s">
        <v>23</v>
      </c>
      <c r="E2261" t="s">
        <v>22</v>
      </c>
      <c r="F2261">
        <v>0</v>
      </c>
      <c r="G2261">
        <v>116.2</v>
      </c>
      <c r="H2261">
        <v>86</v>
      </c>
      <c r="I2261">
        <v>19.75</v>
      </c>
      <c r="J2261">
        <v>229.7</v>
      </c>
      <c r="K2261">
        <v>127</v>
      </c>
      <c r="L2261">
        <v>19.52</v>
      </c>
      <c r="M2261">
        <v>204.2</v>
      </c>
      <c r="N2261">
        <v>109</v>
      </c>
      <c r="O2261">
        <v>9.19</v>
      </c>
      <c r="P2261">
        <v>10.1</v>
      </c>
      <c r="Q2261">
        <v>3</v>
      </c>
      <c r="R2261">
        <v>2.73</v>
      </c>
      <c r="S2261">
        <v>3</v>
      </c>
      <c r="T2261" t="s">
        <v>22</v>
      </c>
      <c r="U2261">
        <f t="shared" si="71"/>
        <v>0</v>
      </c>
      <c r="V2261">
        <f>IF(Table2[[#This Row],[international_plan]]="yes",1,0)</f>
        <v>1</v>
      </c>
      <c r="W2261">
        <f>IF(Table2[[#This Row],[voice_mail_plan]]="yes",1,0)</f>
        <v>0</v>
      </c>
      <c r="X2261" t="str">
        <f t="shared" si="70"/>
        <v>Medium</v>
      </c>
      <c r="Y2261" t="str">
        <f>IF(Table2[[#This Row],[total_intl_charge]] &gt; AVERAGE($R$2:$R$4245),"High","Low")</f>
        <v>Low</v>
      </c>
      <c r="Z2261" t="str">
        <f>IF(AND(G2261&gt;AVERAGE(train!$G$2:$G$4251),K2261&gt;AVERAGE(train!$K$2:$K$4251)),"High Day &amp; Eve",IF(AND(G2261&gt;AVERAGE(train!$G$2:$G$4251),K2261&lt;=AVERAGE(train!$K$2:$K$4251)),"High Day Only",IF(AND(G2261&lt;=AVERAGE(train!$G$2:$G$4251),K2261&gt;AVERAGE(train!$K$2:$K$4251)),"High Eve Only","Low Usage")))</f>
        <v>High Eve Only</v>
      </c>
    </row>
    <row r="2262" spans="1:26">
      <c r="A2262" t="s">
        <v>33</v>
      </c>
      <c r="B2262">
        <v>103</v>
      </c>
      <c r="C2262" t="s">
        <v>28</v>
      </c>
      <c r="D2262" t="s">
        <v>23</v>
      </c>
      <c r="E2262" t="s">
        <v>22</v>
      </c>
      <c r="F2262">
        <v>0</v>
      </c>
      <c r="G2262">
        <v>255.9</v>
      </c>
      <c r="H2262">
        <v>128</v>
      </c>
      <c r="I2262">
        <v>43.5</v>
      </c>
      <c r="J2262">
        <v>140.9</v>
      </c>
      <c r="K2262">
        <v>92</v>
      </c>
      <c r="L2262">
        <v>11.98</v>
      </c>
      <c r="M2262">
        <v>308.89999999999998</v>
      </c>
      <c r="N2262">
        <v>130</v>
      </c>
      <c r="O2262">
        <v>13.9</v>
      </c>
      <c r="P2262">
        <v>12.1</v>
      </c>
      <c r="Q2262">
        <v>2</v>
      </c>
      <c r="R2262">
        <v>3.27</v>
      </c>
      <c r="S2262">
        <v>1</v>
      </c>
      <c r="T2262" t="s">
        <v>23</v>
      </c>
      <c r="U2262">
        <f t="shared" si="71"/>
        <v>1</v>
      </c>
      <c r="V2262">
        <f>IF(Table2[[#This Row],[international_plan]]="yes",1,0)</f>
        <v>1</v>
      </c>
      <c r="W2262">
        <f>IF(Table2[[#This Row],[voice_mail_plan]]="yes",1,0)</f>
        <v>0</v>
      </c>
      <c r="X2262" t="str">
        <f t="shared" si="70"/>
        <v>High</v>
      </c>
      <c r="Y2262" t="str">
        <f>IF(Table2[[#This Row],[total_intl_charge]] &gt; AVERAGE($R$2:$R$4245),"High","Low")</f>
        <v>High</v>
      </c>
      <c r="Z2262" t="str">
        <f>IF(AND(G2262&gt;AVERAGE(train!$G$2:$G$4251),K2262&gt;AVERAGE(train!$K$2:$K$4251)),"High Day &amp; Eve",IF(AND(G2262&gt;AVERAGE(train!$G$2:$G$4251),K2262&lt;=AVERAGE(train!$K$2:$K$4251)),"High Day Only",IF(AND(G2262&lt;=AVERAGE(train!$G$2:$G$4251),K2262&gt;AVERAGE(train!$K$2:$K$4251)),"High Eve Only","Low Usage")))</f>
        <v>High Day Only</v>
      </c>
    </row>
    <row r="2263" spans="1:26">
      <c r="A2263" t="s">
        <v>24</v>
      </c>
      <c r="B2263">
        <v>136</v>
      </c>
      <c r="C2263" t="s">
        <v>25</v>
      </c>
      <c r="D2263" t="s">
        <v>22</v>
      </c>
      <c r="E2263" t="s">
        <v>23</v>
      </c>
      <c r="F2263">
        <v>27</v>
      </c>
      <c r="G2263">
        <v>187.7</v>
      </c>
      <c r="H2263">
        <v>84</v>
      </c>
      <c r="I2263">
        <v>31.91</v>
      </c>
      <c r="J2263">
        <v>221</v>
      </c>
      <c r="K2263">
        <v>147</v>
      </c>
      <c r="L2263">
        <v>18.79</v>
      </c>
      <c r="M2263">
        <v>145.69999999999999</v>
      </c>
      <c r="N2263">
        <v>110</v>
      </c>
      <c r="O2263">
        <v>6.56</v>
      </c>
      <c r="P2263">
        <v>10</v>
      </c>
      <c r="Q2263">
        <v>4</v>
      </c>
      <c r="R2263">
        <v>2.7</v>
      </c>
      <c r="S2263">
        <v>3</v>
      </c>
      <c r="T2263" t="s">
        <v>22</v>
      </c>
      <c r="U2263">
        <f t="shared" si="71"/>
        <v>0</v>
      </c>
      <c r="V2263">
        <f>IF(Table2[[#This Row],[international_plan]]="yes",1,0)</f>
        <v>0</v>
      </c>
      <c r="W2263">
        <f>IF(Table2[[#This Row],[voice_mail_plan]]="yes",1,0)</f>
        <v>1</v>
      </c>
      <c r="X2263" t="str">
        <f t="shared" si="70"/>
        <v>Very High</v>
      </c>
      <c r="Y2263" t="str">
        <f>IF(Table2[[#This Row],[total_intl_charge]] &gt; AVERAGE($R$2:$R$4245),"High","Low")</f>
        <v>Low</v>
      </c>
      <c r="Z2263" t="str">
        <f>IF(AND(G2263&gt;AVERAGE(train!$G$2:$G$4251),K2263&gt;AVERAGE(train!$K$2:$K$4251)),"High Day &amp; Eve",IF(AND(G2263&gt;AVERAGE(train!$G$2:$G$4251),K2263&lt;=AVERAGE(train!$K$2:$K$4251)),"High Day Only",IF(AND(G2263&lt;=AVERAGE(train!$G$2:$G$4251),K2263&gt;AVERAGE(train!$K$2:$K$4251)),"High Eve Only","Low Usage")))</f>
        <v>High Day &amp; Eve</v>
      </c>
    </row>
    <row r="2264" spans="1:26">
      <c r="A2264" t="s">
        <v>69</v>
      </c>
      <c r="B2264">
        <v>155</v>
      </c>
      <c r="C2264" t="s">
        <v>25</v>
      </c>
      <c r="D2264" t="s">
        <v>22</v>
      </c>
      <c r="E2264" t="s">
        <v>23</v>
      </c>
      <c r="F2264">
        <v>21</v>
      </c>
      <c r="G2264">
        <v>195.9</v>
      </c>
      <c r="H2264">
        <v>91</v>
      </c>
      <c r="I2264">
        <v>33.299999999999997</v>
      </c>
      <c r="J2264">
        <v>213.9</v>
      </c>
      <c r="K2264">
        <v>84</v>
      </c>
      <c r="L2264">
        <v>18.18</v>
      </c>
      <c r="M2264">
        <v>88.2</v>
      </c>
      <c r="N2264">
        <v>111</v>
      </c>
      <c r="O2264">
        <v>3.97</v>
      </c>
      <c r="P2264">
        <v>8.6</v>
      </c>
      <c r="Q2264">
        <v>4</v>
      </c>
      <c r="R2264">
        <v>2.3199999999999998</v>
      </c>
      <c r="S2264">
        <v>0</v>
      </c>
      <c r="T2264" t="s">
        <v>22</v>
      </c>
      <c r="U2264">
        <f t="shared" si="71"/>
        <v>0</v>
      </c>
      <c r="V2264">
        <f>IF(Table2[[#This Row],[international_plan]]="yes",1,0)</f>
        <v>0</v>
      </c>
      <c r="W2264">
        <f>IF(Table2[[#This Row],[voice_mail_plan]]="yes",1,0)</f>
        <v>1</v>
      </c>
      <c r="X2264" t="str">
        <f t="shared" si="70"/>
        <v>Very High</v>
      </c>
      <c r="Y2264" t="str">
        <f>IF(Table2[[#This Row],[total_intl_charge]] &gt; AVERAGE($R$2:$R$4245),"High","Low")</f>
        <v>Low</v>
      </c>
      <c r="Z2264" t="str">
        <f>IF(AND(G2264&gt;AVERAGE(train!$G$2:$G$4251),K2264&gt;AVERAGE(train!$K$2:$K$4251)),"High Day &amp; Eve",IF(AND(G2264&gt;AVERAGE(train!$G$2:$G$4251),K2264&lt;=AVERAGE(train!$K$2:$K$4251)),"High Day Only",IF(AND(G2264&lt;=AVERAGE(train!$G$2:$G$4251),K2264&gt;AVERAGE(train!$K$2:$K$4251)),"High Eve Only","Low Usage")))</f>
        <v>High Day Only</v>
      </c>
    </row>
    <row r="2265" spans="1:26">
      <c r="A2265" t="s">
        <v>31</v>
      </c>
      <c r="B2265">
        <v>145</v>
      </c>
      <c r="C2265" t="s">
        <v>21</v>
      </c>
      <c r="D2265" t="s">
        <v>22</v>
      </c>
      <c r="E2265" t="s">
        <v>22</v>
      </c>
      <c r="F2265">
        <v>0</v>
      </c>
      <c r="G2265">
        <v>129.4</v>
      </c>
      <c r="H2265">
        <v>97</v>
      </c>
      <c r="I2265">
        <v>22</v>
      </c>
      <c r="J2265">
        <v>185.4</v>
      </c>
      <c r="K2265">
        <v>101</v>
      </c>
      <c r="L2265">
        <v>15.76</v>
      </c>
      <c r="M2265">
        <v>204.7</v>
      </c>
      <c r="N2265">
        <v>106</v>
      </c>
      <c r="O2265">
        <v>9.2100000000000009</v>
      </c>
      <c r="P2265">
        <v>1.1000000000000001</v>
      </c>
      <c r="Q2265">
        <v>2</v>
      </c>
      <c r="R2265">
        <v>0.3</v>
      </c>
      <c r="S2265">
        <v>2</v>
      </c>
      <c r="T2265" t="s">
        <v>22</v>
      </c>
      <c r="U2265">
        <f t="shared" si="71"/>
        <v>0</v>
      </c>
      <c r="V2265">
        <f>IF(Table2[[#This Row],[international_plan]]="yes",1,0)</f>
        <v>0</v>
      </c>
      <c r="W2265">
        <f>IF(Table2[[#This Row],[voice_mail_plan]]="yes",1,0)</f>
        <v>0</v>
      </c>
      <c r="X2265" t="str">
        <f t="shared" si="70"/>
        <v>Very High</v>
      </c>
      <c r="Y2265" t="str">
        <f>IF(Table2[[#This Row],[total_intl_charge]] &gt; AVERAGE($R$2:$R$4245),"High","Low")</f>
        <v>Low</v>
      </c>
      <c r="Z2265" t="str">
        <f>IF(AND(G2265&gt;AVERAGE(train!$G$2:$G$4251),K2265&gt;AVERAGE(train!$K$2:$K$4251)),"High Day &amp; Eve",IF(AND(G2265&gt;AVERAGE(train!$G$2:$G$4251),K2265&lt;=AVERAGE(train!$K$2:$K$4251)),"High Day Only",IF(AND(G2265&lt;=AVERAGE(train!$G$2:$G$4251),K2265&gt;AVERAGE(train!$K$2:$K$4251)),"High Eve Only","Low Usage")))</f>
        <v>High Eve Only</v>
      </c>
    </row>
    <row r="2266" spans="1:26">
      <c r="A2266" t="s">
        <v>44</v>
      </c>
      <c r="B2266">
        <v>116</v>
      </c>
      <c r="C2266" t="s">
        <v>28</v>
      </c>
      <c r="D2266" t="s">
        <v>22</v>
      </c>
      <c r="E2266" t="s">
        <v>23</v>
      </c>
      <c r="F2266">
        <v>12</v>
      </c>
      <c r="G2266">
        <v>221</v>
      </c>
      <c r="H2266">
        <v>108</v>
      </c>
      <c r="I2266">
        <v>37.57</v>
      </c>
      <c r="J2266">
        <v>151</v>
      </c>
      <c r="K2266">
        <v>118</v>
      </c>
      <c r="L2266">
        <v>12.84</v>
      </c>
      <c r="M2266">
        <v>179</v>
      </c>
      <c r="N2266">
        <v>80</v>
      </c>
      <c r="O2266">
        <v>8.06</v>
      </c>
      <c r="P2266">
        <v>9</v>
      </c>
      <c r="Q2266">
        <v>6</v>
      </c>
      <c r="R2266">
        <v>2.4300000000000002</v>
      </c>
      <c r="S2266">
        <v>2</v>
      </c>
      <c r="T2266" t="s">
        <v>22</v>
      </c>
      <c r="U2266">
        <f t="shared" si="71"/>
        <v>0</v>
      </c>
      <c r="V2266">
        <f>IF(Table2[[#This Row],[international_plan]]="yes",1,0)</f>
        <v>0</v>
      </c>
      <c r="W2266">
        <f>IF(Table2[[#This Row],[voice_mail_plan]]="yes",1,0)</f>
        <v>1</v>
      </c>
      <c r="X2266" t="str">
        <f t="shared" si="70"/>
        <v>High</v>
      </c>
      <c r="Y2266" t="str">
        <f>IF(Table2[[#This Row],[total_intl_charge]] &gt; AVERAGE($R$2:$R$4245),"High","Low")</f>
        <v>Low</v>
      </c>
      <c r="Z2266" t="str">
        <f>IF(AND(G2266&gt;AVERAGE(train!$G$2:$G$4251),K2266&gt;AVERAGE(train!$K$2:$K$4251)),"High Day &amp; Eve",IF(AND(G2266&gt;AVERAGE(train!$G$2:$G$4251),K2266&lt;=AVERAGE(train!$K$2:$K$4251)),"High Day Only",IF(AND(G2266&lt;=AVERAGE(train!$G$2:$G$4251),K2266&gt;AVERAGE(train!$K$2:$K$4251)),"High Eve Only","Low Usage")))</f>
        <v>High Day &amp; Eve</v>
      </c>
    </row>
    <row r="2267" spans="1:26">
      <c r="A2267" t="s">
        <v>43</v>
      </c>
      <c r="B2267">
        <v>152</v>
      </c>
      <c r="C2267" t="s">
        <v>25</v>
      </c>
      <c r="D2267" t="s">
        <v>22</v>
      </c>
      <c r="E2267" t="s">
        <v>22</v>
      </c>
      <c r="F2267">
        <v>0</v>
      </c>
      <c r="G2267">
        <v>140.5</v>
      </c>
      <c r="H2267">
        <v>92</v>
      </c>
      <c r="I2267">
        <v>23.89</v>
      </c>
      <c r="J2267">
        <v>186.8</v>
      </c>
      <c r="K2267">
        <v>96</v>
      </c>
      <c r="L2267">
        <v>15.88</v>
      </c>
      <c r="M2267">
        <v>227</v>
      </c>
      <c r="N2267">
        <v>89</v>
      </c>
      <c r="O2267">
        <v>10.220000000000001</v>
      </c>
      <c r="P2267">
        <v>9.5</v>
      </c>
      <c r="Q2267">
        <v>5</v>
      </c>
      <c r="R2267">
        <v>2.57</v>
      </c>
      <c r="S2267">
        <v>2</v>
      </c>
      <c r="T2267" t="s">
        <v>22</v>
      </c>
      <c r="U2267">
        <f t="shared" si="71"/>
        <v>0</v>
      </c>
      <c r="V2267">
        <f>IF(Table2[[#This Row],[international_plan]]="yes",1,0)</f>
        <v>0</v>
      </c>
      <c r="W2267">
        <f>IF(Table2[[#This Row],[voice_mail_plan]]="yes",1,0)</f>
        <v>0</v>
      </c>
      <c r="X2267" t="str">
        <f t="shared" si="70"/>
        <v>Very High</v>
      </c>
      <c r="Y2267" t="str">
        <f>IF(Table2[[#This Row],[total_intl_charge]] &gt; AVERAGE($R$2:$R$4245),"High","Low")</f>
        <v>Low</v>
      </c>
      <c r="Z2267" t="str">
        <f>IF(AND(G2267&gt;AVERAGE(train!$G$2:$G$4251),K2267&gt;AVERAGE(train!$K$2:$K$4251)),"High Day &amp; Eve",IF(AND(G2267&gt;AVERAGE(train!$G$2:$G$4251),K2267&lt;=AVERAGE(train!$K$2:$K$4251)),"High Day Only",IF(AND(G2267&lt;=AVERAGE(train!$G$2:$G$4251),K2267&gt;AVERAGE(train!$K$2:$K$4251)),"High Eve Only","Low Usage")))</f>
        <v>Low Usage</v>
      </c>
    </row>
    <row r="2268" spans="1:26">
      <c r="A2268" t="s">
        <v>67</v>
      </c>
      <c r="B2268">
        <v>65</v>
      </c>
      <c r="C2268" t="s">
        <v>21</v>
      </c>
      <c r="D2268" t="s">
        <v>23</v>
      </c>
      <c r="E2268" t="s">
        <v>22</v>
      </c>
      <c r="F2268">
        <v>0</v>
      </c>
      <c r="G2268">
        <v>277.89999999999998</v>
      </c>
      <c r="H2268">
        <v>123</v>
      </c>
      <c r="I2268">
        <v>47.24</v>
      </c>
      <c r="J2268">
        <v>155.80000000000001</v>
      </c>
      <c r="K2268">
        <v>112</v>
      </c>
      <c r="L2268">
        <v>13.24</v>
      </c>
      <c r="M2268">
        <v>256.89999999999998</v>
      </c>
      <c r="N2268">
        <v>71</v>
      </c>
      <c r="O2268">
        <v>11.56</v>
      </c>
      <c r="P2268">
        <v>9.1999999999999993</v>
      </c>
      <c r="Q2268">
        <v>10</v>
      </c>
      <c r="R2268">
        <v>2.48</v>
      </c>
      <c r="S2268">
        <v>0</v>
      </c>
      <c r="T2268" t="s">
        <v>23</v>
      </c>
      <c r="U2268">
        <f t="shared" si="71"/>
        <v>1</v>
      </c>
      <c r="V2268">
        <f>IF(Table2[[#This Row],[international_plan]]="yes",1,0)</f>
        <v>1</v>
      </c>
      <c r="W2268">
        <f>IF(Table2[[#This Row],[voice_mail_plan]]="yes",1,0)</f>
        <v>0</v>
      </c>
      <c r="X2268" t="str">
        <f t="shared" si="70"/>
        <v>Low</v>
      </c>
      <c r="Y2268" t="str">
        <f>IF(Table2[[#This Row],[total_intl_charge]] &gt; AVERAGE($R$2:$R$4245),"High","Low")</f>
        <v>Low</v>
      </c>
      <c r="Z2268" t="str">
        <f>IF(AND(G2268&gt;AVERAGE(train!$G$2:$G$4251),K2268&gt;AVERAGE(train!$K$2:$K$4251)),"High Day &amp; Eve",IF(AND(G2268&gt;AVERAGE(train!$G$2:$G$4251),K2268&lt;=AVERAGE(train!$K$2:$K$4251)),"High Day Only",IF(AND(G2268&lt;=AVERAGE(train!$G$2:$G$4251),K2268&gt;AVERAGE(train!$K$2:$K$4251)),"High Eve Only","Low Usage")))</f>
        <v>High Day &amp; Eve</v>
      </c>
    </row>
    <row r="2269" spans="1:26">
      <c r="A2269" t="s">
        <v>72</v>
      </c>
      <c r="B2269">
        <v>67</v>
      </c>
      <c r="C2269" t="s">
        <v>21</v>
      </c>
      <c r="D2269" t="s">
        <v>22</v>
      </c>
      <c r="E2269" t="s">
        <v>22</v>
      </c>
      <c r="F2269">
        <v>0</v>
      </c>
      <c r="G2269">
        <v>109.1</v>
      </c>
      <c r="H2269">
        <v>117</v>
      </c>
      <c r="I2269">
        <v>18.55</v>
      </c>
      <c r="J2269">
        <v>217.4</v>
      </c>
      <c r="K2269">
        <v>124</v>
      </c>
      <c r="L2269">
        <v>18.48</v>
      </c>
      <c r="M2269">
        <v>188.4</v>
      </c>
      <c r="N2269">
        <v>141</v>
      </c>
      <c r="O2269">
        <v>8.48</v>
      </c>
      <c r="P2269">
        <v>12.8</v>
      </c>
      <c r="Q2269">
        <v>6</v>
      </c>
      <c r="R2269">
        <v>3.46</v>
      </c>
      <c r="S2269">
        <v>0</v>
      </c>
      <c r="T2269" t="s">
        <v>22</v>
      </c>
      <c r="U2269">
        <f t="shared" si="71"/>
        <v>0</v>
      </c>
      <c r="V2269">
        <f>IF(Table2[[#This Row],[international_plan]]="yes",1,0)</f>
        <v>0</v>
      </c>
      <c r="W2269">
        <f>IF(Table2[[#This Row],[voice_mail_plan]]="yes",1,0)</f>
        <v>0</v>
      </c>
      <c r="X2269" t="str">
        <f t="shared" si="70"/>
        <v>Low</v>
      </c>
      <c r="Y2269" t="str">
        <f>IF(Table2[[#This Row],[total_intl_charge]] &gt; AVERAGE($R$2:$R$4245),"High","Low")</f>
        <v>High</v>
      </c>
      <c r="Z2269" t="str">
        <f>IF(AND(G2269&gt;AVERAGE(train!$G$2:$G$4251),K2269&gt;AVERAGE(train!$K$2:$K$4251)),"High Day &amp; Eve",IF(AND(G2269&gt;AVERAGE(train!$G$2:$G$4251),K2269&lt;=AVERAGE(train!$K$2:$K$4251)),"High Day Only",IF(AND(G2269&lt;=AVERAGE(train!$G$2:$G$4251),K2269&gt;AVERAGE(train!$K$2:$K$4251)),"High Eve Only","Low Usage")))</f>
        <v>High Eve Only</v>
      </c>
    </row>
    <row r="2270" spans="1:26">
      <c r="A2270" t="s">
        <v>52</v>
      </c>
      <c r="B2270">
        <v>60</v>
      </c>
      <c r="C2270" t="s">
        <v>21</v>
      </c>
      <c r="D2270" t="s">
        <v>22</v>
      </c>
      <c r="E2270" t="s">
        <v>22</v>
      </c>
      <c r="F2270">
        <v>0</v>
      </c>
      <c r="G2270">
        <v>207.8</v>
      </c>
      <c r="H2270">
        <v>109</v>
      </c>
      <c r="I2270">
        <v>35.33</v>
      </c>
      <c r="J2270">
        <v>123.5</v>
      </c>
      <c r="K2270">
        <v>112</v>
      </c>
      <c r="L2270">
        <v>10.5</v>
      </c>
      <c r="M2270">
        <v>291.60000000000002</v>
      </c>
      <c r="N2270">
        <v>115</v>
      </c>
      <c r="O2270">
        <v>13.12</v>
      </c>
      <c r="P2270">
        <v>5.7</v>
      </c>
      <c r="Q2270">
        <v>9</v>
      </c>
      <c r="R2270">
        <v>1.54</v>
      </c>
      <c r="S2270">
        <v>0</v>
      </c>
      <c r="T2270" t="s">
        <v>22</v>
      </c>
      <c r="U2270">
        <f t="shared" si="71"/>
        <v>0</v>
      </c>
      <c r="V2270">
        <f>IF(Table2[[#This Row],[international_plan]]="yes",1,0)</f>
        <v>0</v>
      </c>
      <c r="W2270">
        <f>IF(Table2[[#This Row],[voice_mail_plan]]="yes",1,0)</f>
        <v>0</v>
      </c>
      <c r="X2270" t="str">
        <f t="shared" si="70"/>
        <v>Low</v>
      </c>
      <c r="Y2270" t="str">
        <f>IF(Table2[[#This Row],[total_intl_charge]] &gt; AVERAGE($R$2:$R$4245),"High","Low")</f>
        <v>Low</v>
      </c>
      <c r="Z2270" t="str">
        <f>IF(AND(G2270&gt;AVERAGE(train!$G$2:$G$4251),K2270&gt;AVERAGE(train!$K$2:$K$4251)),"High Day &amp; Eve",IF(AND(G2270&gt;AVERAGE(train!$G$2:$G$4251),K2270&lt;=AVERAGE(train!$K$2:$K$4251)),"High Day Only",IF(AND(G2270&lt;=AVERAGE(train!$G$2:$G$4251),K2270&gt;AVERAGE(train!$K$2:$K$4251)),"High Eve Only","Low Usage")))</f>
        <v>High Day &amp; Eve</v>
      </c>
    </row>
    <row r="2271" spans="1:26">
      <c r="A2271" t="s">
        <v>55</v>
      </c>
      <c r="B2271">
        <v>138</v>
      </c>
      <c r="C2271" t="s">
        <v>28</v>
      </c>
      <c r="D2271" t="s">
        <v>22</v>
      </c>
      <c r="E2271" t="s">
        <v>22</v>
      </c>
      <c r="F2271">
        <v>0</v>
      </c>
      <c r="G2271">
        <v>205.9</v>
      </c>
      <c r="H2271">
        <v>96</v>
      </c>
      <c r="I2271">
        <v>35</v>
      </c>
      <c r="J2271">
        <v>257.10000000000002</v>
      </c>
      <c r="K2271">
        <v>94</v>
      </c>
      <c r="L2271">
        <v>21.85</v>
      </c>
      <c r="M2271">
        <v>209</v>
      </c>
      <c r="N2271">
        <v>63</v>
      </c>
      <c r="O2271">
        <v>9.4</v>
      </c>
      <c r="P2271">
        <v>12.1</v>
      </c>
      <c r="Q2271">
        <v>8</v>
      </c>
      <c r="R2271">
        <v>3.27</v>
      </c>
      <c r="S2271">
        <v>0</v>
      </c>
      <c r="T2271" t="s">
        <v>22</v>
      </c>
      <c r="U2271">
        <f t="shared" si="71"/>
        <v>0</v>
      </c>
      <c r="V2271">
        <f>IF(Table2[[#This Row],[international_plan]]="yes",1,0)</f>
        <v>0</v>
      </c>
      <c r="W2271">
        <f>IF(Table2[[#This Row],[voice_mail_plan]]="yes",1,0)</f>
        <v>0</v>
      </c>
      <c r="X2271" t="str">
        <f t="shared" si="70"/>
        <v>Very High</v>
      </c>
      <c r="Y2271" t="str">
        <f>IF(Table2[[#This Row],[total_intl_charge]] &gt; AVERAGE($R$2:$R$4245),"High","Low")</f>
        <v>High</v>
      </c>
      <c r="Z2271" t="str">
        <f>IF(AND(G2271&gt;AVERAGE(train!$G$2:$G$4251),K2271&gt;AVERAGE(train!$K$2:$K$4251)),"High Day &amp; Eve",IF(AND(G2271&gt;AVERAGE(train!$G$2:$G$4251),K2271&lt;=AVERAGE(train!$K$2:$K$4251)),"High Day Only",IF(AND(G2271&lt;=AVERAGE(train!$G$2:$G$4251),K2271&gt;AVERAGE(train!$K$2:$K$4251)),"High Eve Only","Low Usage")))</f>
        <v>High Day Only</v>
      </c>
    </row>
    <row r="2272" spans="1:26">
      <c r="A2272" t="s">
        <v>34</v>
      </c>
      <c r="B2272">
        <v>44</v>
      </c>
      <c r="C2272" t="s">
        <v>21</v>
      </c>
      <c r="D2272" t="s">
        <v>22</v>
      </c>
      <c r="E2272" t="s">
        <v>22</v>
      </c>
      <c r="F2272">
        <v>0</v>
      </c>
      <c r="G2272">
        <v>308.60000000000002</v>
      </c>
      <c r="H2272">
        <v>139</v>
      </c>
      <c r="I2272">
        <v>52.46</v>
      </c>
      <c r="J2272">
        <v>150.80000000000001</v>
      </c>
      <c r="K2272">
        <v>94</v>
      </c>
      <c r="L2272">
        <v>12.82</v>
      </c>
      <c r="M2272">
        <v>198.7</v>
      </c>
      <c r="N2272">
        <v>66</v>
      </c>
      <c r="O2272">
        <v>8.94</v>
      </c>
      <c r="P2272">
        <v>7.3</v>
      </c>
      <c r="Q2272">
        <v>3</v>
      </c>
      <c r="R2272">
        <v>1.97</v>
      </c>
      <c r="S2272">
        <v>4</v>
      </c>
      <c r="T2272" t="s">
        <v>23</v>
      </c>
      <c r="U2272">
        <f t="shared" si="71"/>
        <v>1</v>
      </c>
      <c r="V2272">
        <f>IF(Table2[[#This Row],[international_plan]]="yes",1,0)</f>
        <v>0</v>
      </c>
      <c r="W2272">
        <f>IF(Table2[[#This Row],[voice_mail_plan]]="yes",1,0)</f>
        <v>0</v>
      </c>
      <c r="X2272" t="str">
        <f t="shared" si="70"/>
        <v>Low</v>
      </c>
      <c r="Y2272" t="str">
        <f>IF(Table2[[#This Row],[total_intl_charge]] &gt; AVERAGE($R$2:$R$4245),"High","Low")</f>
        <v>Low</v>
      </c>
      <c r="Z2272" t="str">
        <f>IF(AND(G2272&gt;AVERAGE(train!$G$2:$G$4251),K2272&gt;AVERAGE(train!$K$2:$K$4251)),"High Day &amp; Eve",IF(AND(G2272&gt;AVERAGE(train!$G$2:$G$4251),K2272&lt;=AVERAGE(train!$K$2:$K$4251)),"High Day Only",IF(AND(G2272&lt;=AVERAGE(train!$G$2:$G$4251),K2272&gt;AVERAGE(train!$K$2:$K$4251)),"High Eve Only","Low Usage")))</f>
        <v>High Day Only</v>
      </c>
    </row>
    <row r="2273" spans="1:26">
      <c r="A2273" t="s">
        <v>66</v>
      </c>
      <c r="B2273">
        <v>25</v>
      </c>
      <c r="C2273" t="s">
        <v>28</v>
      </c>
      <c r="D2273" t="s">
        <v>22</v>
      </c>
      <c r="E2273" t="s">
        <v>22</v>
      </c>
      <c r="F2273">
        <v>0</v>
      </c>
      <c r="G2273">
        <v>242.6</v>
      </c>
      <c r="H2273">
        <v>69</v>
      </c>
      <c r="I2273">
        <v>41.24</v>
      </c>
      <c r="J2273">
        <v>209</v>
      </c>
      <c r="K2273">
        <v>117</v>
      </c>
      <c r="L2273">
        <v>17.77</v>
      </c>
      <c r="M2273">
        <v>219.7</v>
      </c>
      <c r="N2273">
        <v>82</v>
      </c>
      <c r="O2273">
        <v>9.89</v>
      </c>
      <c r="P2273">
        <v>14.4</v>
      </c>
      <c r="Q2273">
        <v>6</v>
      </c>
      <c r="R2273">
        <v>3.89</v>
      </c>
      <c r="S2273">
        <v>2</v>
      </c>
      <c r="T2273" t="s">
        <v>22</v>
      </c>
      <c r="U2273">
        <f t="shared" si="71"/>
        <v>0</v>
      </c>
      <c r="V2273">
        <f>IF(Table2[[#This Row],[international_plan]]="yes",1,0)</f>
        <v>0</v>
      </c>
      <c r="W2273">
        <f>IF(Table2[[#This Row],[voice_mail_plan]]="yes",1,0)</f>
        <v>0</v>
      </c>
      <c r="X2273" t="str">
        <f t="shared" si="70"/>
        <v>Low</v>
      </c>
      <c r="Y2273" t="str">
        <f>IF(Table2[[#This Row],[total_intl_charge]] &gt; AVERAGE($R$2:$R$4245),"High","Low")</f>
        <v>High</v>
      </c>
      <c r="Z2273" t="str">
        <f>IF(AND(G2273&gt;AVERAGE(train!$G$2:$G$4251),K2273&gt;AVERAGE(train!$K$2:$K$4251)),"High Day &amp; Eve",IF(AND(G2273&gt;AVERAGE(train!$G$2:$G$4251),K2273&lt;=AVERAGE(train!$K$2:$K$4251)),"High Day Only",IF(AND(G2273&lt;=AVERAGE(train!$G$2:$G$4251),K2273&gt;AVERAGE(train!$K$2:$K$4251)),"High Eve Only","Low Usage")))</f>
        <v>High Day &amp; Eve</v>
      </c>
    </row>
    <row r="2274" spans="1:26">
      <c r="A2274" t="s">
        <v>44</v>
      </c>
      <c r="B2274">
        <v>145</v>
      </c>
      <c r="C2274" t="s">
        <v>25</v>
      </c>
      <c r="D2274" t="s">
        <v>22</v>
      </c>
      <c r="E2274" t="s">
        <v>22</v>
      </c>
      <c r="F2274">
        <v>0</v>
      </c>
      <c r="G2274">
        <v>229.6</v>
      </c>
      <c r="H2274">
        <v>82</v>
      </c>
      <c r="I2274">
        <v>39.03</v>
      </c>
      <c r="J2274">
        <v>138.1</v>
      </c>
      <c r="K2274">
        <v>103</v>
      </c>
      <c r="L2274">
        <v>11.74</v>
      </c>
      <c r="M2274">
        <v>250.8</v>
      </c>
      <c r="N2274">
        <v>109</v>
      </c>
      <c r="O2274">
        <v>11.29</v>
      </c>
      <c r="P2274">
        <v>3.3</v>
      </c>
      <c r="Q2274">
        <v>3</v>
      </c>
      <c r="R2274">
        <v>0.89</v>
      </c>
      <c r="S2274">
        <v>1</v>
      </c>
      <c r="T2274" t="s">
        <v>22</v>
      </c>
      <c r="U2274">
        <f t="shared" si="71"/>
        <v>0</v>
      </c>
      <c r="V2274">
        <f>IF(Table2[[#This Row],[international_plan]]="yes",1,0)</f>
        <v>0</v>
      </c>
      <c r="W2274">
        <f>IF(Table2[[#This Row],[voice_mail_plan]]="yes",1,0)</f>
        <v>0</v>
      </c>
      <c r="X2274" t="str">
        <f t="shared" si="70"/>
        <v>Very High</v>
      </c>
      <c r="Y2274" t="str">
        <f>IF(Table2[[#This Row],[total_intl_charge]] &gt; AVERAGE($R$2:$R$4245),"High","Low")</f>
        <v>Low</v>
      </c>
      <c r="Z2274" t="str">
        <f>IF(AND(G2274&gt;AVERAGE(train!$G$2:$G$4251),K2274&gt;AVERAGE(train!$K$2:$K$4251)),"High Day &amp; Eve",IF(AND(G2274&gt;AVERAGE(train!$G$2:$G$4251),K2274&lt;=AVERAGE(train!$K$2:$K$4251)),"High Day Only",IF(AND(G2274&lt;=AVERAGE(train!$G$2:$G$4251),K2274&gt;AVERAGE(train!$K$2:$K$4251)),"High Eve Only","Low Usage")))</f>
        <v>High Day &amp; Eve</v>
      </c>
    </row>
    <row r="2275" spans="1:26">
      <c r="A2275" t="s">
        <v>51</v>
      </c>
      <c r="B2275">
        <v>122</v>
      </c>
      <c r="C2275" t="s">
        <v>28</v>
      </c>
      <c r="D2275" t="s">
        <v>22</v>
      </c>
      <c r="E2275" t="s">
        <v>23</v>
      </c>
      <c r="F2275">
        <v>28</v>
      </c>
      <c r="G2275">
        <v>166</v>
      </c>
      <c r="H2275">
        <v>62</v>
      </c>
      <c r="I2275">
        <v>28.22</v>
      </c>
      <c r="J2275">
        <v>233.9</v>
      </c>
      <c r="K2275">
        <v>88</v>
      </c>
      <c r="L2275">
        <v>19.88</v>
      </c>
      <c r="M2275">
        <v>170.1</v>
      </c>
      <c r="N2275">
        <v>84</v>
      </c>
      <c r="O2275">
        <v>7.65</v>
      </c>
      <c r="P2275">
        <v>7.7</v>
      </c>
      <c r="Q2275">
        <v>3</v>
      </c>
      <c r="R2275">
        <v>2.08</v>
      </c>
      <c r="S2275">
        <v>2</v>
      </c>
      <c r="T2275" t="s">
        <v>22</v>
      </c>
      <c r="U2275">
        <f t="shared" si="71"/>
        <v>0</v>
      </c>
      <c r="V2275">
        <f>IF(Table2[[#This Row],[international_plan]]="yes",1,0)</f>
        <v>0</v>
      </c>
      <c r="W2275">
        <f>IF(Table2[[#This Row],[voice_mail_plan]]="yes",1,0)</f>
        <v>1</v>
      </c>
      <c r="X2275" t="str">
        <f t="shared" si="70"/>
        <v>High</v>
      </c>
      <c r="Y2275" t="str">
        <f>IF(Table2[[#This Row],[total_intl_charge]] &gt; AVERAGE($R$2:$R$4245),"High","Low")</f>
        <v>Low</v>
      </c>
      <c r="Z2275" t="str">
        <f>IF(AND(G2275&gt;AVERAGE(train!$G$2:$G$4251),K2275&gt;AVERAGE(train!$K$2:$K$4251)),"High Day &amp; Eve",IF(AND(G2275&gt;AVERAGE(train!$G$2:$G$4251),K2275&lt;=AVERAGE(train!$K$2:$K$4251)),"High Day Only",IF(AND(G2275&lt;=AVERAGE(train!$G$2:$G$4251),K2275&gt;AVERAGE(train!$K$2:$K$4251)),"High Eve Only","Low Usage")))</f>
        <v>Low Usage</v>
      </c>
    </row>
    <row r="2276" spans="1:26">
      <c r="A2276" t="s">
        <v>43</v>
      </c>
      <c r="B2276">
        <v>121</v>
      </c>
      <c r="C2276" t="s">
        <v>21</v>
      </c>
      <c r="D2276" t="s">
        <v>22</v>
      </c>
      <c r="E2276" t="s">
        <v>22</v>
      </c>
      <c r="F2276">
        <v>0</v>
      </c>
      <c r="G2276">
        <v>144.80000000000001</v>
      </c>
      <c r="H2276">
        <v>126</v>
      </c>
      <c r="I2276">
        <v>24.62</v>
      </c>
      <c r="J2276">
        <v>200.6</v>
      </c>
      <c r="K2276">
        <v>82</v>
      </c>
      <c r="L2276">
        <v>17.05</v>
      </c>
      <c r="M2276">
        <v>208.8</v>
      </c>
      <c r="N2276">
        <v>81</v>
      </c>
      <c r="O2276">
        <v>9.4</v>
      </c>
      <c r="P2276">
        <v>13.3</v>
      </c>
      <c r="Q2276">
        <v>9</v>
      </c>
      <c r="R2276">
        <v>3.59</v>
      </c>
      <c r="S2276">
        <v>0</v>
      </c>
      <c r="T2276" t="s">
        <v>23</v>
      </c>
      <c r="U2276">
        <f t="shared" si="71"/>
        <v>1</v>
      </c>
      <c r="V2276">
        <f>IF(Table2[[#This Row],[international_plan]]="yes",1,0)</f>
        <v>0</v>
      </c>
      <c r="W2276">
        <f>IF(Table2[[#This Row],[voice_mail_plan]]="yes",1,0)</f>
        <v>0</v>
      </c>
      <c r="X2276" t="str">
        <f t="shared" si="70"/>
        <v>High</v>
      </c>
      <c r="Y2276" t="str">
        <f>IF(Table2[[#This Row],[total_intl_charge]] &gt; AVERAGE($R$2:$R$4245),"High","Low")</f>
        <v>High</v>
      </c>
      <c r="Z2276" t="str">
        <f>IF(AND(G2276&gt;AVERAGE(train!$G$2:$G$4251),K2276&gt;AVERAGE(train!$K$2:$K$4251)),"High Day &amp; Eve",IF(AND(G2276&gt;AVERAGE(train!$G$2:$G$4251),K2276&lt;=AVERAGE(train!$K$2:$K$4251)),"High Day Only",IF(AND(G2276&lt;=AVERAGE(train!$G$2:$G$4251),K2276&gt;AVERAGE(train!$K$2:$K$4251)),"High Eve Only","Low Usage")))</f>
        <v>Low Usage</v>
      </c>
    </row>
    <row r="2277" spans="1:26">
      <c r="A2277" t="s">
        <v>63</v>
      </c>
      <c r="B2277">
        <v>55</v>
      </c>
      <c r="C2277" t="s">
        <v>28</v>
      </c>
      <c r="D2277" t="s">
        <v>23</v>
      </c>
      <c r="E2277" t="s">
        <v>22</v>
      </c>
      <c r="F2277">
        <v>0</v>
      </c>
      <c r="G2277">
        <v>106.1</v>
      </c>
      <c r="H2277">
        <v>77</v>
      </c>
      <c r="I2277">
        <v>18.04</v>
      </c>
      <c r="J2277">
        <v>123.5</v>
      </c>
      <c r="K2277">
        <v>100</v>
      </c>
      <c r="L2277">
        <v>10.5</v>
      </c>
      <c r="M2277">
        <v>96.4</v>
      </c>
      <c r="N2277">
        <v>92</v>
      </c>
      <c r="O2277">
        <v>4.34</v>
      </c>
      <c r="P2277">
        <v>12.9</v>
      </c>
      <c r="Q2277">
        <v>3</v>
      </c>
      <c r="R2277">
        <v>3.48</v>
      </c>
      <c r="S2277">
        <v>0</v>
      </c>
      <c r="T2277" t="s">
        <v>22</v>
      </c>
      <c r="U2277">
        <f t="shared" si="71"/>
        <v>0</v>
      </c>
      <c r="V2277">
        <f>IF(Table2[[#This Row],[international_plan]]="yes",1,0)</f>
        <v>1</v>
      </c>
      <c r="W2277">
        <f>IF(Table2[[#This Row],[voice_mail_plan]]="yes",1,0)</f>
        <v>0</v>
      </c>
      <c r="X2277" t="str">
        <f t="shared" si="70"/>
        <v>Low</v>
      </c>
      <c r="Y2277" t="str">
        <f>IF(Table2[[#This Row],[total_intl_charge]] &gt; AVERAGE($R$2:$R$4245),"High","Low")</f>
        <v>High</v>
      </c>
      <c r="Z2277" t="str">
        <f>IF(AND(G2277&gt;AVERAGE(train!$G$2:$G$4251),K2277&gt;AVERAGE(train!$K$2:$K$4251)),"High Day &amp; Eve",IF(AND(G2277&gt;AVERAGE(train!$G$2:$G$4251),K2277&lt;=AVERAGE(train!$K$2:$K$4251)),"High Day Only",IF(AND(G2277&lt;=AVERAGE(train!$G$2:$G$4251),K2277&gt;AVERAGE(train!$K$2:$K$4251)),"High Eve Only","Low Usage")))</f>
        <v>Low Usage</v>
      </c>
    </row>
    <row r="2278" spans="1:26">
      <c r="A2278" t="s">
        <v>74</v>
      </c>
      <c r="B2278">
        <v>77</v>
      </c>
      <c r="C2278" t="s">
        <v>21</v>
      </c>
      <c r="D2278" t="s">
        <v>22</v>
      </c>
      <c r="E2278" t="s">
        <v>22</v>
      </c>
      <c r="F2278">
        <v>0</v>
      </c>
      <c r="G2278">
        <v>221.8</v>
      </c>
      <c r="H2278">
        <v>84</v>
      </c>
      <c r="I2278">
        <v>37.71</v>
      </c>
      <c r="J2278">
        <v>166</v>
      </c>
      <c r="K2278">
        <v>125</v>
      </c>
      <c r="L2278">
        <v>14.11</v>
      </c>
      <c r="M2278">
        <v>210.2</v>
      </c>
      <c r="N2278">
        <v>72</v>
      </c>
      <c r="O2278">
        <v>9.4600000000000009</v>
      </c>
      <c r="P2278">
        <v>13.2</v>
      </c>
      <c r="Q2278">
        <v>4</v>
      </c>
      <c r="R2278">
        <v>3.56</v>
      </c>
      <c r="S2278">
        <v>1</v>
      </c>
      <c r="T2278" t="s">
        <v>22</v>
      </c>
      <c r="U2278">
        <f t="shared" si="71"/>
        <v>0</v>
      </c>
      <c r="V2278">
        <f>IF(Table2[[#This Row],[international_plan]]="yes",1,0)</f>
        <v>0</v>
      </c>
      <c r="W2278">
        <f>IF(Table2[[#This Row],[voice_mail_plan]]="yes",1,0)</f>
        <v>0</v>
      </c>
      <c r="X2278" t="str">
        <f t="shared" si="70"/>
        <v>Medium</v>
      </c>
      <c r="Y2278" t="str">
        <f>IF(Table2[[#This Row],[total_intl_charge]] &gt; AVERAGE($R$2:$R$4245),"High","Low")</f>
        <v>High</v>
      </c>
      <c r="Z2278" t="str">
        <f>IF(AND(G2278&gt;AVERAGE(train!$G$2:$G$4251),K2278&gt;AVERAGE(train!$K$2:$K$4251)),"High Day &amp; Eve",IF(AND(G2278&gt;AVERAGE(train!$G$2:$G$4251),K2278&lt;=AVERAGE(train!$K$2:$K$4251)),"High Day Only",IF(AND(G2278&lt;=AVERAGE(train!$G$2:$G$4251),K2278&gt;AVERAGE(train!$K$2:$K$4251)),"High Eve Only","Low Usage")))</f>
        <v>High Day &amp; Eve</v>
      </c>
    </row>
    <row r="2279" spans="1:26">
      <c r="A2279" t="s">
        <v>52</v>
      </c>
      <c r="B2279">
        <v>12</v>
      </c>
      <c r="C2279" t="s">
        <v>21</v>
      </c>
      <c r="D2279" t="s">
        <v>22</v>
      </c>
      <c r="E2279" t="s">
        <v>22</v>
      </c>
      <c r="F2279">
        <v>0</v>
      </c>
      <c r="G2279">
        <v>204.6</v>
      </c>
      <c r="H2279">
        <v>98</v>
      </c>
      <c r="I2279">
        <v>34.78</v>
      </c>
      <c r="J2279">
        <v>212.5</v>
      </c>
      <c r="K2279">
        <v>90</v>
      </c>
      <c r="L2279">
        <v>18.059999999999999</v>
      </c>
      <c r="M2279">
        <v>182.1</v>
      </c>
      <c r="N2279">
        <v>95</v>
      </c>
      <c r="O2279">
        <v>8.19</v>
      </c>
      <c r="P2279">
        <v>9.8000000000000007</v>
      </c>
      <c r="Q2279">
        <v>7</v>
      </c>
      <c r="R2279">
        <v>2.65</v>
      </c>
      <c r="S2279">
        <v>2</v>
      </c>
      <c r="T2279" t="s">
        <v>22</v>
      </c>
      <c r="U2279">
        <f t="shared" si="71"/>
        <v>0</v>
      </c>
      <c r="V2279">
        <f>IF(Table2[[#This Row],[international_plan]]="yes",1,0)</f>
        <v>0</v>
      </c>
      <c r="W2279">
        <f>IF(Table2[[#This Row],[voice_mail_plan]]="yes",1,0)</f>
        <v>0</v>
      </c>
      <c r="X2279" t="str">
        <f t="shared" si="70"/>
        <v>Low</v>
      </c>
      <c r="Y2279" t="str">
        <f>IF(Table2[[#This Row],[total_intl_charge]] &gt; AVERAGE($R$2:$R$4245),"High","Low")</f>
        <v>Low</v>
      </c>
      <c r="Z2279" t="str">
        <f>IF(AND(G2279&gt;AVERAGE(train!$G$2:$G$4251),K2279&gt;AVERAGE(train!$K$2:$K$4251)),"High Day &amp; Eve",IF(AND(G2279&gt;AVERAGE(train!$G$2:$G$4251),K2279&lt;=AVERAGE(train!$K$2:$K$4251)),"High Day Only",IF(AND(G2279&lt;=AVERAGE(train!$G$2:$G$4251),K2279&gt;AVERAGE(train!$K$2:$K$4251)),"High Eve Only","Low Usage")))</f>
        <v>High Day Only</v>
      </c>
    </row>
    <row r="2280" spans="1:26">
      <c r="A2280" t="s">
        <v>62</v>
      </c>
      <c r="B2280">
        <v>92</v>
      </c>
      <c r="C2280" t="s">
        <v>21</v>
      </c>
      <c r="D2280" t="s">
        <v>22</v>
      </c>
      <c r="E2280" t="s">
        <v>23</v>
      </c>
      <c r="F2280">
        <v>44</v>
      </c>
      <c r="G2280">
        <v>152</v>
      </c>
      <c r="H2280">
        <v>95</v>
      </c>
      <c r="I2280">
        <v>25.84</v>
      </c>
      <c r="J2280">
        <v>274.89999999999998</v>
      </c>
      <c r="K2280">
        <v>73</v>
      </c>
      <c r="L2280">
        <v>23.37</v>
      </c>
      <c r="M2280">
        <v>162.4</v>
      </c>
      <c r="N2280">
        <v>121</v>
      </c>
      <c r="O2280">
        <v>7.31</v>
      </c>
      <c r="P2280">
        <v>10</v>
      </c>
      <c r="Q2280">
        <v>1</v>
      </c>
      <c r="R2280">
        <v>2.7</v>
      </c>
      <c r="S2280">
        <v>2</v>
      </c>
      <c r="T2280" t="s">
        <v>22</v>
      </c>
      <c r="U2280">
        <f t="shared" si="71"/>
        <v>0</v>
      </c>
      <c r="V2280">
        <f>IF(Table2[[#This Row],[international_plan]]="yes",1,0)</f>
        <v>0</v>
      </c>
      <c r="W2280">
        <f>IF(Table2[[#This Row],[voice_mail_plan]]="yes",1,0)</f>
        <v>1</v>
      </c>
      <c r="X2280" t="str">
        <f t="shared" si="70"/>
        <v>Medium</v>
      </c>
      <c r="Y2280" t="str">
        <f>IF(Table2[[#This Row],[total_intl_charge]] &gt; AVERAGE($R$2:$R$4245),"High","Low")</f>
        <v>Low</v>
      </c>
      <c r="Z2280" t="str">
        <f>IF(AND(G2280&gt;AVERAGE(train!$G$2:$G$4251),K2280&gt;AVERAGE(train!$K$2:$K$4251)),"High Day &amp; Eve",IF(AND(G2280&gt;AVERAGE(train!$G$2:$G$4251),K2280&lt;=AVERAGE(train!$K$2:$K$4251)),"High Day Only",IF(AND(G2280&lt;=AVERAGE(train!$G$2:$G$4251),K2280&gt;AVERAGE(train!$K$2:$K$4251)),"High Eve Only","Low Usage")))</f>
        <v>Low Usage</v>
      </c>
    </row>
    <row r="2281" spans="1:26">
      <c r="A2281" t="s">
        <v>60</v>
      </c>
      <c r="B2281">
        <v>125</v>
      </c>
      <c r="C2281" t="s">
        <v>21</v>
      </c>
      <c r="D2281" t="s">
        <v>23</v>
      </c>
      <c r="E2281" t="s">
        <v>23</v>
      </c>
      <c r="F2281">
        <v>29</v>
      </c>
      <c r="G2281">
        <v>260.8</v>
      </c>
      <c r="H2281">
        <v>81</v>
      </c>
      <c r="I2281">
        <v>44.34</v>
      </c>
      <c r="J2281">
        <v>163.69999999999999</v>
      </c>
      <c r="K2281">
        <v>112</v>
      </c>
      <c r="L2281">
        <v>13.91</v>
      </c>
      <c r="M2281">
        <v>271.7</v>
      </c>
      <c r="N2281">
        <v>117</v>
      </c>
      <c r="O2281">
        <v>12.23</v>
      </c>
      <c r="P2281">
        <v>17</v>
      </c>
      <c r="Q2281">
        <v>6</v>
      </c>
      <c r="R2281">
        <v>4.59</v>
      </c>
      <c r="S2281">
        <v>1</v>
      </c>
      <c r="T2281" t="s">
        <v>23</v>
      </c>
      <c r="U2281">
        <f t="shared" si="71"/>
        <v>1</v>
      </c>
      <c r="V2281">
        <f>IF(Table2[[#This Row],[international_plan]]="yes",1,0)</f>
        <v>1</v>
      </c>
      <c r="W2281">
        <f>IF(Table2[[#This Row],[voice_mail_plan]]="yes",1,0)</f>
        <v>1</v>
      </c>
      <c r="X2281" t="str">
        <f t="shared" si="70"/>
        <v>High</v>
      </c>
      <c r="Y2281" t="str">
        <f>IF(Table2[[#This Row],[total_intl_charge]] &gt; AVERAGE($R$2:$R$4245),"High","Low")</f>
        <v>High</v>
      </c>
      <c r="Z2281" t="str">
        <f>IF(AND(G2281&gt;AVERAGE(train!$G$2:$G$4251),K2281&gt;AVERAGE(train!$K$2:$K$4251)),"High Day &amp; Eve",IF(AND(G2281&gt;AVERAGE(train!$G$2:$G$4251),K2281&lt;=AVERAGE(train!$K$2:$K$4251)),"High Day Only",IF(AND(G2281&lt;=AVERAGE(train!$G$2:$G$4251),K2281&gt;AVERAGE(train!$K$2:$K$4251)),"High Eve Only","Low Usage")))</f>
        <v>High Day &amp; Eve</v>
      </c>
    </row>
    <row r="2282" spans="1:26">
      <c r="A2282" t="s">
        <v>70</v>
      </c>
      <c r="B2282">
        <v>79</v>
      </c>
      <c r="C2282" t="s">
        <v>21</v>
      </c>
      <c r="D2282" t="s">
        <v>22</v>
      </c>
      <c r="E2282" t="s">
        <v>22</v>
      </c>
      <c r="F2282">
        <v>0</v>
      </c>
      <c r="G2282">
        <v>177.9</v>
      </c>
      <c r="H2282">
        <v>83</v>
      </c>
      <c r="I2282">
        <v>30.24</v>
      </c>
      <c r="J2282">
        <v>167.3</v>
      </c>
      <c r="K2282">
        <v>84</v>
      </c>
      <c r="L2282">
        <v>14.22</v>
      </c>
      <c r="M2282">
        <v>223.7</v>
      </c>
      <c r="N2282">
        <v>142</v>
      </c>
      <c r="O2282">
        <v>10.07</v>
      </c>
      <c r="P2282">
        <v>15.2</v>
      </c>
      <c r="Q2282">
        <v>8</v>
      </c>
      <c r="R2282">
        <v>4.0999999999999996</v>
      </c>
      <c r="S2282">
        <v>0</v>
      </c>
      <c r="T2282" t="s">
        <v>22</v>
      </c>
      <c r="U2282">
        <f t="shared" si="71"/>
        <v>0</v>
      </c>
      <c r="V2282">
        <f>IF(Table2[[#This Row],[international_plan]]="yes",1,0)</f>
        <v>0</v>
      </c>
      <c r="W2282">
        <f>IF(Table2[[#This Row],[voice_mail_plan]]="yes",1,0)</f>
        <v>0</v>
      </c>
      <c r="X2282" t="str">
        <f t="shared" si="70"/>
        <v>Medium</v>
      </c>
      <c r="Y2282" t="str">
        <f>IF(Table2[[#This Row],[total_intl_charge]] &gt; AVERAGE($R$2:$R$4245),"High","Low")</f>
        <v>High</v>
      </c>
      <c r="Z2282" t="str">
        <f>IF(AND(G2282&gt;AVERAGE(train!$G$2:$G$4251),K2282&gt;AVERAGE(train!$K$2:$K$4251)),"High Day &amp; Eve",IF(AND(G2282&gt;AVERAGE(train!$G$2:$G$4251),K2282&lt;=AVERAGE(train!$K$2:$K$4251)),"High Day Only",IF(AND(G2282&lt;=AVERAGE(train!$G$2:$G$4251),K2282&gt;AVERAGE(train!$K$2:$K$4251)),"High Eve Only","Low Usage")))</f>
        <v>Low Usage</v>
      </c>
    </row>
    <row r="2283" spans="1:26">
      <c r="A2283" t="s">
        <v>33</v>
      </c>
      <c r="B2283">
        <v>36</v>
      </c>
      <c r="C2283" t="s">
        <v>21</v>
      </c>
      <c r="D2283" t="s">
        <v>22</v>
      </c>
      <c r="E2283" t="s">
        <v>22</v>
      </c>
      <c r="F2283">
        <v>0</v>
      </c>
      <c r="G2283">
        <v>235.1</v>
      </c>
      <c r="H2283">
        <v>97</v>
      </c>
      <c r="I2283">
        <v>39.97</v>
      </c>
      <c r="J2283">
        <v>196.8</v>
      </c>
      <c r="K2283">
        <v>104</v>
      </c>
      <c r="L2283">
        <v>16.73</v>
      </c>
      <c r="M2283">
        <v>259.7</v>
      </c>
      <c r="N2283">
        <v>110</v>
      </c>
      <c r="O2283">
        <v>11.69</v>
      </c>
      <c r="P2283">
        <v>7</v>
      </c>
      <c r="Q2283">
        <v>7</v>
      </c>
      <c r="R2283">
        <v>1.89</v>
      </c>
      <c r="S2283">
        <v>3</v>
      </c>
      <c r="T2283" t="s">
        <v>22</v>
      </c>
      <c r="U2283">
        <f t="shared" si="71"/>
        <v>0</v>
      </c>
      <c r="V2283">
        <f>IF(Table2[[#This Row],[international_plan]]="yes",1,0)</f>
        <v>0</v>
      </c>
      <c r="W2283">
        <f>IF(Table2[[#This Row],[voice_mail_plan]]="yes",1,0)</f>
        <v>0</v>
      </c>
      <c r="X2283" t="str">
        <f t="shared" si="70"/>
        <v>Low</v>
      </c>
      <c r="Y2283" t="str">
        <f>IF(Table2[[#This Row],[total_intl_charge]] &gt; AVERAGE($R$2:$R$4245),"High","Low")</f>
        <v>Low</v>
      </c>
      <c r="Z2283" t="str">
        <f>IF(AND(G2283&gt;AVERAGE(train!$G$2:$G$4251),K2283&gt;AVERAGE(train!$K$2:$K$4251)),"High Day &amp; Eve",IF(AND(G2283&gt;AVERAGE(train!$G$2:$G$4251),K2283&lt;=AVERAGE(train!$K$2:$K$4251)),"High Day Only",IF(AND(G2283&lt;=AVERAGE(train!$G$2:$G$4251),K2283&gt;AVERAGE(train!$K$2:$K$4251)),"High Eve Only","Low Usage")))</f>
        <v>High Day &amp; Eve</v>
      </c>
    </row>
    <row r="2284" spans="1:26">
      <c r="A2284" t="s">
        <v>63</v>
      </c>
      <c r="B2284">
        <v>102</v>
      </c>
      <c r="C2284" t="s">
        <v>21</v>
      </c>
      <c r="D2284" t="s">
        <v>22</v>
      </c>
      <c r="E2284" t="s">
        <v>22</v>
      </c>
      <c r="F2284">
        <v>0</v>
      </c>
      <c r="G2284">
        <v>186.8</v>
      </c>
      <c r="H2284">
        <v>92</v>
      </c>
      <c r="I2284">
        <v>31.76</v>
      </c>
      <c r="J2284">
        <v>173.7</v>
      </c>
      <c r="K2284">
        <v>123</v>
      </c>
      <c r="L2284">
        <v>14.76</v>
      </c>
      <c r="M2284">
        <v>250.9</v>
      </c>
      <c r="N2284">
        <v>131</v>
      </c>
      <c r="O2284">
        <v>11.29</v>
      </c>
      <c r="P2284">
        <v>9.6999999999999993</v>
      </c>
      <c r="Q2284">
        <v>4</v>
      </c>
      <c r="R2284">
        <v>2.62</v>
      </c>
      <c r="S2284">
        <v>2</v>
      </c>
      <c r="T2284" t="s">
        <v>22</v>
      </c>
      <c r="U2284">
        <f t="shared" si="71"/>
        <v>0</v>
      </c>
      <c r="V2284">
        <f>IF(Table2[[#This Row],[international_plan]]="yes",1,0)</f>
        <v>0</v>
      </c>
      <c r="W2284">
        <f>IF(Table2[[#This Row],[voice_mail_plan]]="yes",1,0)</f>
        <v>0</v>
      </c>
      <c r="X2284" t="str">
        <f t="shared" si="70"/>
        <v>High</v>
      </c>
      <c r="Y2284" t="str">
        <f>IF(Table2[[#This Row],[total_intl_charge]] &gt; AVERAGE($R$2:$R$4245),"High","Low")</f>
        <v>Low</v>
      </c>
      <c r="Z2284" t="str">
        <f>IF(AND(G2284&gt;AVERAGE(train!$G$2:$G$4251),K2284&gt;AVERAGE(train!$K$2:$K$4251)),"High Day &amp; Eve",IF(AND(G2284&gt;AVERAGE(train!$G$2:$G$4251),K2284&lt;=AVERAGE(train!$K$2:$K$4251)),"High Day Only",IF(AND(G2284&lt;=AVERAGE(train!$G$2:$G$4251),K2284&gt;AVERAGE(train!$K$2:$K$4251)),"High Eve Only","Low Usage")))</f>
        <v>High Day &amp; Eve</v>
      </c>
    </row>
    <row r="2285" spans="1:26">
      <c r="A2285" t="s">
        <v>72</v>
      </c>
      <c r="B2285">
        <v>138</v>
      </c>
      <c r="C2285" t="s">
        <v>25</v>
      </c>
      <c r="D2285" t="s">
        <v>23</v>
      </c>
      <c r="E2285" t="s">
        <v>22</v>
      </c>
      <c r="F2285">
        <v>0</v>
      </c>
      <c r="G2285">
        <v>268.39999999999998</v>
      </c>
      <c r="H2285">
        <v>81</v>
      </c>
      <c r="I2285">
        <v>45.63</v>
      </c>
      <c r="J2285">
        <v>174.4</v>
      </c>
      <c r="K2285">
        <v>115</v>
      </c>
      <c r="L2285">
        <v>14.82</v>
      </c>
      <c r="M2285">
        <v>193.5</v>
      </c>
      <c r="N2285">
        <v>96</v>
      </c>
      <c r="O2285">
        <v>8.7100000000000009</v>
      </c>
      <c r="P2285">
        <v>11.6</v>
      </c>
      <c r="Q2285">
        <v>4</v>
      </c>
      <c r="R2285">
        <v>3.13</v>
      </c>
      <c r="S2285">
        <v>1</v>
      </c>
      <c r="T2285" t="s">
        <v>22</v>
      </c>
      <c r="U2285">
        <f t="shared" si="71"/>
        <v>0</v>
      </c>
      <c r="V2285">
        <f>IF(Table2[[#This Row],[international_plan]]="yes",1,0)</f>
        <v>1</v>
      </c>
      <c r="W2285">
        <f>IF(Table2[[#This Row],[voice_mail_plan]]="yes",1,0)</f>
        <v>0</v>
      </c>
      <c r="X2285" t="str">
        <f t="shared" si="70"/>
        <v>Very High</v>
      </c>
      <c r="Y2285" t="str">
        <f>IF(Table2[[#This Row],[total_intl_charge]] &gt; AVERAGE($R$2:$R$4245),"High","Low")</f>
        <v>High</v>
      </c>
      <c r="Z2285" t="str">
        <f>IF(AND(G2285&gt;AVERAGE(train!$G$2:$G$4251),K2285&gt;AVERAGE(train!$K$2:$K$4251)),"High Day &amp; Eve",IF(AND(G2285&gt;AVERAGE(train!$G$2:$G$4251),K2285&lt;=AVERAGE(train!$K$2:$K$4251)),"High Day Only",IF(AND(G2285&lt;=AVERAGE(train!$G$2:$G$4251),K2285&gt;AVERAGE(train!$K$2:$K$4251)),"High Eve Only","Low Usage")))</f>
        <v>High Day &amp; Eve</v>
      </c>
    </row>
    <row r="2286" spans="1:26">
      <c r="A2286" t="s">
        <v>55</v>
      </c>
      <c r="B2286">
        <v>164</v>
      </c>
      <c r="C2286" t="s">
        <v>28</v>
      </c>
      <c r="D2286" t="s">
        <v>22</v>
      </c>
      <c r="E2286" t="s">
        <v>22</v>
      </c>
      <c r="F2286">
        <v>0</v>
      </c>
      <c r="G2286">
        <v>192.1</v>
      </c>
      <c r="H2286">
        <v>95</v>
      </c>
      <c r="I2286">
        <v>32.659999999999997</v>
      </c>
      <c r="J2286">
        <v>249.8</v>
      </c>
      <c r="K2286">
        <v>94</v>
      </c>
      <c r="L2286">
        <v>21.23</v>
      </c>
      <c r="M2286">
        <v>132.6</v>
      </c>
      <c r="N2286">
        <v>100</v>
      </c>
      <c r="O2286">
        <v>5.97</v>
      </c>
      <c r="P2286">
        <v>7.3</v>
      </c>
      <c r="Q2286">
        <v>3</v>
      </c>
      <c r="R2286">
        <v>1.97</v>
      </c>
      <c r="S2286">
        <v>3</v>
      </c>
      <c r="T2286" t="s">
        <v>22</v>
      </c>
      <c r="U2286">
        <f t="shared" si="71"/>
        <v>0</v>
      </c>
      <c r="V2286">
        <f>IF(Table2[[#This Row],[international_plan]]="yes",1,0)</f>
        <v>0</v>
      </c>
      <c r="W2286">
        <f>IF(Table2[[#This Row],[voice_mail_plan]]="yes",1,0)</f>
        <v>0</v>
      </c>
      <c r="X2286" t="str">
        <f t="shared" si="70"/>
        <v>Very High</v>
      </c>
      <c r="Y2286" t="str">
        <f>IF(Table2[[#This Row],[total_intl_charge]] &gt; AVERAGE($R$2:$R$4245),"High","Low")</f>
        <v>Low</v>
      </c>
      <c r="Z2286" t="str">
        <f>IF(AND(G2286&gt;AVERAGE(train!$G$2:$G$4251),K2286&gt;AVERAGE(train!$K$2:$K$4251)),"High Day &amp; Eve",IF(AND(G2286&gt;AVERAGE(train!$G$2:$G$4251),K2286&lt;=AVERAGE(train!$K$2:$K$4251)),"High Day Only",IF(AND(G2286&lt;=AVERAGE(train!$G$2:$G$4251),K2286&gt;AVERAGE(train!$K$2:$K$4251)),"High Eve Only","Low Usage")))</f>
        <v>High Day Only</v>
      </c>
    </row>
    <row r="2287" spans="1:26">
      <c r="A2287" t="s">
        <v>60</v>
      </c>
      <c r="B2287">
        <v>125</v>
      </c>
      <c r="C2287" t="s">
        <v>21</v>
      </c>
      <c r="D2287" t="s">
        <v>22</v>
      </c>
      <c r="E2287" t="s">
        <v>22</v>
      </c>
      <c r="F2287">
        <v>0</v>
      </c>
      <c r="G2287">
        <v>240.7</v>
      </c>
      <c r="H2287">
        <v>82</v>
      </c>
      <c r="I2287">
        <v>40.92</v>
      </c>
      <c r="J2287">
        <v>269.39999999999998</v>
      </c>
      <c r="K2287">
        <v>85</v>
      </c>
      <c r="L2287">
        <v>22.9</v>
      </c>
      <c r="M2287">
        <v>187.1</v>
      </c>
      <c r="N2287">
        <v>74</v>
      </c>
      <c r="O2287">
        <v>8.42</v>
      </c>
      <c r="P2287">
        <v>10.1</v>
      </c>
      <c r="Q2287">
        <v>3</v>
      </c>
      <c r="R2287">
        <v>2.73</v>
      </c>
      <c r="S2287">
        <v>0</v>
      </c>
      <c r="T2287" t="s">
        <v>23</v>
      </c>
      <c r="U2287">
        <f t="shared" si="71"/>
        <v>1</v>
      </c>
      <c r="V2287">
        <f>IF(Table2[[#This Row],[international_plan]]="yes",1,0)</f>
        <v>0</v>
      </c>
      <c r="W2287">
        <f>IF(Table2[[#This Row],[voice_mail_plan]]="yes",1,0)</f>
        <v>0</v>
      </c>
      <c r="X2287" t="str">
        <f t="shared" si="70"/>
        <v>High</v>
      </c>
      <c r="Y2287" t="str">
        <f>IF(Table2[[#This Row],[total_intl_charge]] &gt; AVERAGE($R$2:$R$4245),"High","Low")</f>
        <v>Low</v>
      </c>
      <c r="Z2287" t="str">
        <f>IF(AND(G2287&gt;AVERAGE(train!$G$2:$G$4251),K2287&gt;AVERAGE(train!$K$2:$K$4251)),"High Day &amp; Eve",IF(AND(G2287&gt;AVERAGE(train!$G$2:$G$4251),K2287&lt;=AVERAGE(train!$K$2:$K$4251)),"High Day Only",IF(AND(G2287&lt;=AVERAGE(train!$G$2:$G$4251),K2287&gt;AVERAGE(train!$K$2:$K$4251)),"High Eve Only","Low Usage")))</f>
        <v>High Day Only</v>
      </c>
    </row>
    <row r="2288" spans="1:26">
      <c r="A2288" t="s">
        <v>51</v>
      </c>
      <c r="B2288">
        <v>72</v>
      </c>
      <c r="C2288" t="s">
        <v>25</v>
      </c>
      <c r="D2288" t="s">
        <v>22</v>
      </c>
      <c r="E2288" t="s">
        <v>22</v>
      </c>
      <c r="F2288">
        <v>0</v>
      </c>
      <c r="G2288">
        <v>179.9</v>
      </c>
      <c r="H2288">
        <v>113</v>
      </c>
      <c r="I2288">
        <v>30.58</v>
      </c>
      <c r="J2288">
        <v>149.80000000000001</v>
      </c>
      <c r="K2288">
        <v>112</v>
      </c>
      <c r="L2288">
        <v>12.73</v>
      </c>
      <c r="M2288">
        <v>168.2</v>
      </c>
      <c r="N2288">
        <v>79</v>
      </c>
      <c r="O2288">
        <v>7.57</v>
      </c>
      <c r="P2288">
        <v>9.8000000000000007</v>
      </c>
      <c r="Q2288">
        <v>7</v>
      </c>
      <c r="R2288">
        <v>2.65</v>
      </c>
      <c r="S2288">
        <v>2</v>
      </c>
      <c r="T2288" t="s">
        <v>22</v>
      </c>
      <c r="U2288">
        <f t="shared" si="71"/>
        <v>0</v>
      </c>
      <c r="V2288">
        <f>IF(Table2[[#This Row],[international_plan]]="yes",1,0)</f>
        <v>0</v>
      </c>
      <c r="W2288">
        <f>IF(Table2[[#This Row],[voice_mail_plan]]="yes",1,0)</f>
        <v>0</v>
      </c>
      <c r="X2288" t="str">
        <f t="shared" si="70"/>
        <v>Low</v>
      </c>
      <c r="Y2288" t="str">
        <f>IF(Table2[[#This Row],[total_intl_charge]] &gt; AVERAGE($R$2:$R$4245),"High","Low")</f>
        <v>Low</v>
      </c>
      <c r="Z2288" t="str">
        <f>IF(AND(G2288&gt;AVERAGE(train!$G$2:$G$4251),K2288&gt;AVERAGE(train!$K$2:$K$4251)),"High Day &amp; Eve",IF(AND(G2288&gt;AVERAGE(train!$G$2:$G$4251),K2288&lt;=AVERAGE(train!$K$2:$K$4251)),"High Day Only",IF(AND(G2288&lt;=AVERAGE(train!$G$2:$G$4251),K2288&gt;AVERAGE(train!$K$2:$K$4251)),"High Eve Only","Low Usage")))</f>
        <v>High Eve Only</v>
      </c>
    </row>
    <row r="2289" spans="1:26">
      <c r="A2289" t="s">
        <v>27</v>
      </c>
      <c r="B2289">
        <v>145</v>
      </c>
      <c r="C2289" t="s">
        <v>21</v>
      </c>
      <c r="D2289" t="s">
        <v>22</v>
      </c>
      <c r="E2289" t="s">
        <v>22</v>
      </c>
      <c r="F2289">
        <v>0</v>
      </c>
      <c r="G2289">
        <v>175.8</v>
      </c>
      <c r="H2289">
        <v>89</v>
      </c>
      <c r="I2289">
        <v>29.89</v>
      </c>
      <c r="J2289">
        <v>274.3</v>
      </c>
      <c r="K2289">
        <v>119</v>
      </c>
      <c r="L2289">
        <v>23.32</v>
      </c>
      <c r="M2289">
        <v>226.6</v>
      </c>
      <c r="N2289">
        <v>69</v>
      </c>
      <c r="O2289">
        <v>10.199999999999999</v>
      </c>
      <c r="P2289">
        <v>12.4</v>
      </c>
      <c r="Q2289">
        <v>4</v>
      </c>
      <c r="R2289">
        <v>3.35</v>
      </c>
      <c r="S2289">
        <v>1</v>
      </c>
      <c r="T2289" t="s">
        <v>22</v>
      </c>
      <c r="U2289">
        <f t="shared" si="71"/>
        <v>0</v>
      </c>
      <c r="V2289">
        <f>IF(Table2[[#This Row],[international_plan]]="yes",1,0)</f>
        <v>0</v>
      </c>
      <c r="W2289">
        <f>IF(Table2[[#This Row],[voice_mail_plan]]="yes",1,0)</f>
        <v>0</v>
      </c>
      <c r="X2289" t="str">
        <f t="shared" si="70"/>
        <v>Very High</v>
      </c>
      <c r="Y2289" t="str">
        <f>IF(Table2[[#This Row],[total_intl_charge]] &gt; AVERAGE($R$2:$R$4245),"High","Low")</f>
        <v>High</v>
      </c>
      <c r="Z2289" t="str">
        <f>IF(AND(G2289&gt;AVERAGE(train!$G$2:$G$4251),K2289&gt;AVERAGE(train!$K$2:$K$4251)),"High Day &amp; Eve",IF(AND(G2289&gt;AVERAGE(train!$G$2:$G$4251),K2289&lt;=AVERAGE(train!$K$2:$K$4251)),"High Day Only",IF(AND(G2289&lt;=AVERAGE(train!$G$2:$G$4251),K2289&gt;AVERAGE(train!$K$2:$K$4251)),"High Eve Only","Low Usage")))</f>
        <v>High Eve Only</v>
      </c>
    </row>
    <row r="2290" spans="1:26">
      <c r="A2290" t="s">
        <v>68</v>
      </c>
      <c r="B2290">
        <v>136</v>
      </c>
      <c r="C2290" t="s">
        <v>28</v>
      </c>
      <c r="D2290" t="s">
        <v>22</v>
      </c>
      <c r="E2290" t="s">
        <v>22</v>
      </c>
      <c r="F2290">
        <v>0</v>
      </c>
      <c r="G2290">
        <v>109.4</v>
      </c>
      <c r="H2290">
        <v>91</v>
      </c>
      <c r="I2290">
        <v>18.600000000000001</v>
      </c>
      <c r="J2290">
        <v>207.5</v>
      </c>
      <c r="K2290">
        <v>111</v>
      </c>
      <c r="L2290">
        <v>17.64</v>
      </c>
      <c r="M2290">
        <v>135</v>
      </c>
      <c r="N2290">
        <v>107</v>
      </c>
      <c r="O2290">
        <v>6.08</v>
      </c>
      <c r="P2290">
        <v>11.6</v>
      </c>
      <c r="Q2290">
        <v>5</v>
      </c>
      <c r="R2290">
        <v>3.13</v>
      </c>
      <c r="S2290">
        <v>0</v>
      </c>
      <c r="T2290" t="s">
        <v>22</v>
      </c>
      <c r="U2290">
        <f t="shared" si="71"/>
        <v>0</v>
      </c>
      <c r="V2290">
        <f>IF(Table2[[#This Row],[international_plan]]="yes",1,0)</f>
        <v>0</v>
      </c>
      <c r="W2290">
        <f>IF(Table2[[#This Row],[voice_mail_plan]]="yes",1,0)</f>
        <v>0</v>
      </c>
      <c r="X2290" t="str">
        <f t="shared" si="70"/>
        <v>Very High</v>
      </c>
      <c r="Y2290" t="str">
        <f>IF(Table2[[#This Row],[total_intl_charge]] &gt; AVERAGE($R$2:$R$4245),"High","Low")</f>
        <v>High</v>
      </c>
      <c r="Z2290" t="str">
        <f>IF(AND(G2290&gt;AVERAGE(train!$G$2:$G$4251),K2290&gt;AVERAGE(train!$K$2:$K$4251)),"High Day &amp; Eve",IF(AND(G2290&gt;AVERAGE(train!$G$2:$G$4251),K2290&lt;=AVERAGE(train!$K$2:$K$4251)),"High Day Only",IF(AND(G2290&lt;=AVERAGE(train!$G$2:$G$4251),K2290&gt;AVERAGE(train!$K$2:$K$4251)),"High Eve Only","Low Usage")))</f>
        <v>High Eve Only</v>
      </c>
    </row>
    <row r="2291" spans="1:26">
      <c r="A2291" t="s">
        <v>43</v>
      </c>
      <c r="B2291">
        <v>209</v>
      </c>
      <c r="C2291" t="s">
        <v>28</v>
      </c>
      <c r="D2291" t="s">
        <v>22</v>
      </c>
      <c r="E2291" t="s">
        <v>22</v>
      </c>
      <c r="F2291">
        <v>0</v>
      </c>
      <c r="G2291">
        <v>255.1</v>
      </c>
      <c r="H2291">
        <v>124</v>
      </c>
      <c r="I2291">
        <v>43.37</v>
      </c>
      <c r="J2291">
        <v>230.6</v>
      </c>
      <c r="K2291">
        <v>110</v>
      </c>
      <c r="L2291">
        <v>19.600000000000001</v>
      </c>
      <c r="M2291">
        <v>218</v>
      </c>
      <c r="N2291">
        <v>69</v>
      </c>
      <c r="O2291">
        <v>9.81</v>
      </c>
      <c r="P2291">
        <v>8.5</v>
      </c>
      <c r="Q2291">
        <v>5</v>
      </c>
      <c r="R2291">
        <v>2.2999999999999998</v>
      </c>
      <c r="S2291">
        <v>3</v>
      </c>
      <c r="T2291" t="s">
        <v>23</v>
      </c>
      <c r="U2291">
        <f t="shared" si="71"/>
        <v>1</v>
      </c>
      <c r="V2291">
        <f>IF(Table2[[#This Row],[international_plan]]="yes",1,0)</f>
        <v>0</v>
      </c>
      <c r="W2291">
        <f>IF(Table2[[#This Row],[voice_mail_plan]]="yes",1,0)</f>
        <v>0</v>
      </c>
      <c r="X2291" t="str">
        <f t="shared" si="70"/>
        <v>Very High</v>
      </c>
      <c r="Y2291" t="str">
        <f>IF(Table2[[#This Row],[total_intl_charge]] &gt; AVERAGE($R$2:$R$4245),"High","Low")</f>
        <v>Low</v>
      </c>
      <c r="Z2291" t="str">
        <f>IF(AND(G2291&gt;AVERAGE(train!$G$2:$G$4251),K2291&gt;AVERAGE(train!$K$2:$K$4251)),"High Day &amp; Eve",IF(AND(G2291&gt;AVERAGE(train!$G$2:$G$4251),K2291&lt;=AVERAGE(train!$K$2:$K$4251)),"High Day Only",IF(AND(G2291&lt;=AVERAGE(train!$G$2:$G$4251),K2291&gt;AVERAGE(train!$K$2:$K$4251)),"High Eve Only","Low Usage")))</f>
        <v>High Day &amp; Eve</v>
      </c>
    </row>
    <row r="2292" spans="1:26">
      <c r="A2292" t="s">
        <v>51</v>
      </c>
      <c r="B2292">
        <v>66</v>
      </c>
      <c r="C2292" t="s">
        <v>21</v>
      </c>
      <c r="D2292" t="s">
        <v>23</v>
      </c>
      <c r="E2292" t="s">
        <v>22</v>
      </c>
      <c r="F2292">
        <v>0</v>
      </c>
      <c r="G2292">
        <v>208.7</v>
      </c>
      <c r="H2292">
        <v>84</v>
      </c>
      <c r="I2292">
        <v>35.479999999999997</v>
      </c>
      <c r="J2292">
        <v>173.3</v>
      </c>
      <c r="K2292">
        <v>88</v>
      </c>
      <c r="L2292">
        <v>14.73</v>
      </c>
      <c r="M2292">
        <v>264.7</v>
      </c>
      <c r="N2292">
        <v>107</v>
      </c>
      <c r="O2292">
        <v>11.91</v>
      </c>
      <c r="P2292">
        <v>8.3000000000000007</v>
      </c>
      <c r="Q2292">
        <v>3</v>
      </c>
      <c r="R2292">
        <v>2.2400000000000002</v>
      </c>
      <c r="S2292">
        <v>3</v>
      </c>
      <c r="T2292" t="s">
        <v>22</v>
      </c>
      <c r="U2292">
        <f t="shared" si="71"/>
        <v>0</v>
      </c>
      <c r="V2292">
        <f>IF(Table2[[#This Row],[international_plan]]="yes",1,0)</f>
        <v>1</v>
      </c>
      <c r="W2292">
        <f>IF(Table2[[#This Row],[voice_mail_plan]]="yes",1,0)</f>
        <v>0</v>
      </c>
      <c r="X2292" t="str">
        <f t="shared" si="70"/>
        <v>Low</v>
      </c>
      <c r="Y2292" t="str">
        <f>IF(Table2[[#This Row],[total_intl_charge]] &gt; AVERAGE($R$2:$R$4245),"High","Low")</f>
        <v>Low</v>
      </c>
      <c r="Z2292" t="str">
        <f>IF(AND(G2292&gt;AVERAGE(train!$G$2:$G$4251),K2292&gt;AVERAGE(train!$K$2:$K$4251)),"High Day &amp; Eve",IF(AND(G2292&gt;AVERAGE(train!$G$2:$G$4251),K2292&lt;=AVERAGE(train!$K$2:$K$4251)),"High Day Only",IF(AND(G2292&lt;=AVERAGE(train!$G$2:$G$4251),K2292&gt;AVERAGE(train!$K$2:$K$4251)),"High Eve Only","Low Usage")))</f>
        <v>High Day Only</v>
      </c>
    </row>
    <row r="2293" spans="1:26">
      <c r="A2293" t="s">
        <v>64</v>
      </c>
      <c r="B2293">
        <v>152</v>
      </c>
      <c r="C2293" t="s">
        <v>28</v>
      </c>
      <c r="D2293" t="s">
        <v>22</v>
      </c>
      <c r="E2293" t="s">
        <v>23</v>
      </c>
      <c r="F2293">
        <v>20</v>
      </c>
      <c r="G2293">
        <v>214.6</v>
      </c>
      <c r="H2293">
        <v>108</v>
      </c>
      <c r="I2293">
        <v>36.479999999999997</v>
      </c>
      <c r="J2293">
        <v>96.6</v>
      </c>
      <c r="K2293">
        <v>82</v>
      </c>
      <c r="L2293">
        <v>8.2100000000000009</v>
      </c>
      <c r="M2293">
        <v>170.7</v>
      </c>
      <c r="N2293">
        <v>145</v>
      </c>
      <c r="O2293">
        <v>7.68</v>
      </c>
      <c r="P2293">
        <v>7.9</v>
      </c>
      <c r="Q2293">
        <v>5</v>
      </c>
      <c r="R2293">
        <v>2.13</v>
      </c>
      <c r="S2293">
        <v>1</v>
      </c>
      <c r="T2293" t="s">
        <v>22</v>
      </c>
      <c r="U2293">
        <f t="shared" si="71"/>
        <v>0</v>
      </c>
      <c r="V2293">
        <f>IF(Table2[[#This Row],[international_plan]]="yes",1,0)</f>
        <v>0</v>
      </c>
      <c r="W2293">
        <f>IF(Table2[[#This Row],[voice_mail_plan]]="yes",1,0)</f>
        <v>1</v>
      </c>
      <c r="X2293" t="str">
        <f t="shared" si="70"/>
        <v>Very High</v>
      </c>
      <c r="Y2293" t="str">
        <f>IF(Table2[[#This Row],[total_intl_charge]] &gt; AVERAGE($R$2:$R$4245),"High","Low")</f>
        <v>Low</v>
      </c>
      <c r="Z2293" t="str">
        <f>IF(AND(G2293&gt;AVERAGE(train!$G$2:$G$4251),K2293&gt;AVERAGE(train!$K$2:$K$4251)),"High Day &amp; Eve",IF(AND(G2293&gt;AVERAGE(train!$G$2:$G$4251),K2293&lt;=AVERAGE(train!$K$2:$K$4251)),"High Day Only",IF(AND(G2293&lt;=AVERAGE(train!$G$2:$G$4251),K2293&gt;AVERAGE(train!$K$2:$K$4251)),"High Eve Only","Low Usage")))</f>
        <v>High Day Only</v>
      </c>
    </row>
    <row r="2294" spans="1:26">
      <c r="A2294" t="s">
        <v>74</v>
      </c>
      <c r="B2294">
        <v>162</v>
      </c>
      <c r="C2294" t="s">
        <v>25</v>
      </c>
      <c r="D2294" t="s">
        <v>22</v>
      </c>
      <c r="E2294" t="s">
        <v>22</v>
      </c>
      <c r="F2294">
        <v>0</v>
      </c>
      <c r="G2294">
        <v>49.2</v>
      </c>
      <c r="H2294">
        <v>121</v>
      </c>
      <c r="I2294">
        <v>8.36</v>
      </c>
      <c r="J2294">
        <v>143.9</v>
      </c>
      <c r="K2294">
        <v>136</v>
      </c>
      <c r="L2294">
        <v>12.23</v>
      </c>
      <c r="M2294">
        <v>203</v>
      </c>
      <c r="N2294">
        <v>97</v>
      </c>
      <c r="O2294">
        <v>9.14</v>
      </c>
      <c r="P2294">
        <v>12.1</v>
      </c>
      <c r="Q2294">
        <v>13</v>
      </c>
      <c r="R2294">
        <v>3.27</v>
      </c>
      <c r="S2294">
        <v>1</v>
      </c>
      <c r="T2294" t="s">
        <v>22</v>
      </c>
      <c r="U2294">
        <f t="shared" si="71"/>
        <v>0</v>
      </c>
      <c r="V2294">
        <f>IF(Table2[[#This Row],[international_plan]]="yes",1,0)</f>
        <v>0</v>
      </c>
      <c r="W2294">
        <f>IF(Table2[[#This Row],[voice_mail_plan]]="yes",1,0)</f>
        <v>0</v>
      </c>
      <c r="X2294" t="str">
        <f t="shared" si="70"/>
        <v>Very High</v>
      </c>
      <c r="Y2294" t="str">
        <f>IF(Table2[[#This Row],[total_intl_charge]] &gt; AVERAGE($R$2:$R$4245),"High","Low")</f>
        <v>High</v>
      </c>
      <c r="Z2294" t="str">
        <f>IF(AND(G2294&gt;AVERAGE(train!$G$2:$G$4251),K2294&gt;AVERAGE(train!$K$2:$K$4251)),"High Day &amp; Eve",IF(AND(G2294&gt;AVERAGE(train!$G$2:$G$4251),K2294&lt;=AVERAGE(train!$K$2:$K$4251)),"High Day Only",IF(AND(G2294&lt;=AVERAGE(train!$G$2:$G$4251),K2294&gt;AVERAGE(train!$K$2:$K$4251)),"High Eve Only","Low Usage")))</f>
        <v>High Eve Only</v>
      </c>
    </row>
    <row r="2295" spans="1:26">
      <c r="A2295" t="s">
        <v>52</v>
      </c>
      <c r="B2295">
        <v>72</v>
      </c>
      <c r="C2295" t="s">
        <v>28</v>
      </c>
      <c r="D2295" t="s">
        <v>22</v>
      </c>
      <c r="E2295" t="s">
        <v>22</v>
      </c>
      <c r="F2295">
        <v>0</v>
      </c>
      <c r="G2295">
        <v>141.30000000000001</v>
      </c>
      <c r="H2295">
        <v>133</v>
      </c>
      <c r="I2295">
        <v>24.02</v>
      </c>
      <c r="J2295">
        <v>134.9</v>
      </c>
      <c r="K2295">
        <v>96</v>
      </c>
      <c r="L2295">
        <v>11.47</v>
      </c>
      <c r="M2295">
        <v>227.5</v>
      </c>
      <c r="N2295">
        <v>97</v>
      </c>
      <c r="O2295">
        <v>10.24</v>
      </c>
      <c r="P2295">
        <v>11.2</v>
      </c>
      <c r="Q2295">
        <v>3</v>
      </c>
      <c r="R2295">
        <v>3.02</v>
      </c>
      <c r="S2295">
        <v>2</v>
      </c>
      <c r="T2295" t="s">
        <v>22</v>
      </c>
      <c r="U2295">
        <f t="shared" si="71"/>
        <v>0</v>
      </c>
      <c r="V2295">
        <f>IF(Table2[[#This Row],[international_plan]]="yes",1,0)</f>
        <v>0</v>
      </c>
      <c r="W2295">
        <f>IF(Table2[[#This Row],[voice_mail_plan]]="yes",1,0)</f>
        <v>0</v>
      </c>
      <c r="X2295" t="str">
        <f t="shared" si="70"/>
        <v>Low</v>
      </c>
      <c r="Y2295" t="str">
        <f>IF(Table2[[#This Row],[total_intl_charge]] &gt; AVERAGE($R$2:$R$4245),"High","Low")</f>
        <v>High</v>
      </c>
      <c r="Z2295" t="str">
        <f>IF(AND(G2295&gt;AVERAGE(train!$G$2:$G$4251),K2295&gt;AVERAGE(train!$K$2:$K$4251)),"High Day &amp; Eve",IF(AND(G2295&gt;AVERAGE(train!$G$2:$G$4251),K2295&lt;=AVERAGE(train!$K$2:$K$4251)),"High Day Only",IF(AND(G2295&lt;=AVERAGE(train!$G$2:$G$4251),K2295&gt;AVERAGE(train!$K$2:$K$4251)),"High Eve Only","Low Usage")))</f>
        <v>Low Usage</v>
      </c>
    </row>
    <row r="2296" spans="1:26">
      <c r="A2296" t="s">
        <v>45</v>
      </c>
      <c r="B2296">
        <v>101</v>
      </c>
      <c r="C2296" t="s">
        <v>21</v>
      </c>
      <c r="D2296" t="s">
        <v>22</v>
      </c>
      <c r="E2296" t="s">
        <v>22</v>
      </c>
      <c r="F2296">
        <v>0</v>
      </c>
      <c r="G2296">
        <v>253.2</v>
      </c>
      <c r="H2296">
        <v>89</v>
      </c>
      <c r="I2296">
        <v>43.04</v>
      </c>
      <c r="J2296">
        <v>237.9</v>
      </c>
      <c r="K2296">
        <v>114</v>
      </c>
      <c r="L2296">
        <v>20.22</v>
      </c>
      <c r="M2296">
        <v>154.30000000000001</v>
      </c>
      <c r="N2296">
        <v>85</v>
      </c>
      <c r="O2296">
        <v>6.94</v>
      </c>
      <c r="P2296">
        <v>9.6999999999999993</v>
      </c>
      <c r="Q2296">
        <v>7</v>
      </c>
      <c r="R2296">
        <v>2.62</v>
      </c>
      <c r="S2296">
        <v>4</v>
      </c>
      <c r="T2296" t="s">
        <v>22</v>
      </c>
      <c r="U2296">
        <f t="shared" si="71"/>
        <v>0</v>
      </c>
      <c r="V2296">
        <f>IF(Table2[[#This Row],[international_plan]]="yes",1,0)</f>
        <v>0</v>
      </c>
      <c r="W2296">
        <f>IF(Table2[[#This Row],[voice_mail_plan]]="yes",1,0)</f>
        <v>0</v>
      </c>
      <c r="X2296" t="str">
        <f t="shared" si="70"/>
        <v>High</v>
      </c>
      <c r="Y2296" t="str">
        <f>IF(Table2[[#This Row],[total_intl_charge]] &gt; AVERAGE($R$2:$R$4245),"High","Low")</f>
        <v>Low</v>
      </c>
      <c r="Z2296" t="str">
        <f>IF(AND(G2296&gt;AVERAGE(train!$G$2:$G$4251),K2296&gt;AVERAGE(train!$K$2:$K$4251)),"High Day &amp; Eve",IF(AND(G2296&gt;AVERAGE(train!$G$2:$G$4251),K2296&lt;=AVERAGE(train!$K$2:$K$4251)),"High Day Only",IF(AND(G2296&lt;=AVERAGE(train!$G$2:$G$4251),K2296&gt;AVERAGE(train!$K$2:$K$4251)),"High Eve Only","Low Usage")))</f>
        <v>High Day &amp; Eve</v>
      </c>
    </row>
    <row r="2297" spans="1:26">
      <c r="A2297" t="s">
        <v>31</v>
      </c>
      <c r="B2297">
        <v>125</v>
      </c>
      <c r="C2297" t="s">
        <v>21</v>
      </c>
      <c r="D2297" t="s">
        <v>22</v>
      </c>
      <c r="E2297" t="s">
        <v>22</v>
      </c>
      <c r="F2297">
        <v>0</v>
      </c>
      <c r="G2297">
        <v>206</v>
      </c>
      <c r="H2297">
        <v>128</v>
      </c>
      <c r="I2297">
        <v>35.020000000000003</v>
      </c>
      <c r="J2297">
        <v>198.1</v>
      </c>
      <c r="K2297">
        <v>71</v>
      </c>
      <c r="L2297">
        <v>16.84</v>
      </c>
      <c r="M2297">
        <v>135.9</v>
      </c>
      <c r="N2297">
        <v>116</v>
      </c>
      <c r="O2297">
        <v>6.12</v>
      </c>
      <c r="P2297">
        <v>13.2</v>
      </c>
      <c r="Q2297">
        <v>3</v>
      </c>
      <c r="R2297">
        <v>3.56</v>
      </c>
      <c r="S2297">
        <v>0</v>
      </c>
      <c r="T2297" t="s">
        <v>22</v>
      </c>
      <c r="U2297">
        <f t="shared" si="71"/>
        <v>0</v>
      </c>
      <c r="V2297">
        <f>IF(Table2[[#This Row],[international_plan]]="yes",1,0)</f>
        <v>0</v>
      </c>
      <c r="W2297">
        <f>IF(Table2[[#This Row],[voice_mail_plan]]="yes",1,0)</f>
        <v>0</v>
      </c>
      <c r="X2297" t="str">
        <f t="shared" si="70"/>
        <v>High</v>
      </c>
      <c r="Y2297" t="str">
        <f>IF(Table2[[#This Row],[total_intl_charge]] &gt; AVERAGE($R$2:$R$4245),"High","Low")</f>
        <v>High</v>
      </c>
      <c r="Z2297" t="str">
        <f>IF(AND(G2297&gt;AVERAGE(train!$G$2:$G$4251),K2297&gt;AVERAGE(train!$K$2:$K$4251)),"High Day &amp; Eve",IF(AND(G2297&gt;AVERAGE(train!$G$2:$G$4251),K2297&lt;=AVERAGE(train!$K$2:$K$4251)),"High Day Only",IF(AND(G2297&lt;=AVERAGE(train!$G$2:$G$4251),K2297&gt;AVERAGE(train!$K$2:$K$4251)),"High Eve Only","Low Usage")))</f>
        <v>High Day Only</v>
      </c>
    </row>
    <row r="2298" spans="1:26">
      <c r="A2298" t="s">
        <v>66</v>
      </c>
      <c r="B2298">
        <v>193</v>
      </c>
      <c r="C2298" t="s">
        <v>21</v>
      </c>
      <c r="D2298" t="s">
        <v>22</v>
      </c>
      <c r="E2298" t="s">
        <v>23</v>
      </c>
      <c r="F2298">
        <v>31</v>
      </c>
      <c r="G2298">
        <v>71.2</v>
      </c>
      <c r="H2298">
        <v>58</v>
      </c>
      <c r="I2298">
        <v>12.1</v>
      </c>
      <c r="J2298">
        <v>124.7</v>
      </c>
      <c r="K2298">
        <v>105</v>
      </c>
      <c r="L2298">
        <v>10.6</v>
      </c>
      <c r="M2298">
        <v>155.5</v>
      </c>
      <c r="N2298">
        <v>108</v>
      </c>
      <c r="O2298">
        <v>7</v>
      </c>
      <c r="P2298">
        <v>11.7</v>
      </c>
      <c r="Q2298">
        <v>3</v>
      </c>
      <c r="R2298">
        <v>3.16</v>
      </c>
      <c r="S2298">
        <v>0</v>
      </c>
      <c r="T2298" t="s">
        <v>22</v>
      </c>
      <c r="U2298">
        <f t="shared" si="71"/>
        <v>0</v>
      </c>
      <c r="V2298">
        <f>IF(Table2[[#This Row],[international_plan]]="yes",1,0)</f>
        <v>0</v>
      </c>
      <c r="W2298">
        <f>IF(Table2[[#This Row],[voice_mail_plan]]="yes",1,0)</f>
        <v>1</v>
      </c>
      <c r="X2298" t="str">
        <f t="shared" si="70"/>
        <v>Very High</v>
      </c>
      <c r="Y2298" t="str">
        <f>IF(Table2[[#This Row],[total_intl_charge]] &gt; AVERAGE($R$2:$R$4245),"High","Low")</f>
        <v>High</v>
      </c>
      <c r="Z2298" t="str">
        <f>IF(AND(G2298&gt;AVERAGE(train!$G$2:$G$4251),K2298&gt;AVERAGE(train!$K$2:$K$4251)),"High Day &amp; Eve",IF(AND(G2298&gt;AVERAGE(train!$G$2:$G$4251),K2298&lt;=AVERAGE(train!$K$2:$K$4251)),"High Day Only",IF(AND(G2298&lt;=AVERAGE(train!$G$2:$G$4251),K2298&gt;AVERAGE(train!$K$2:$K$4251)),"High Eve Only","Low Usage")))</f>
        <v>High Eve Only</v>
      </c>
    </row>
    <row r="2299" spans="1:26">
      <c r="A2299" t="s">
        <v>31</v>
      </c>
      <c r="B2299">
        <v>63</v>
      </c>
      <c r="C2299" t="s">
        <v>28</v>
      </c>
      <c r="D2299" t="s">
        <v>22</v>
      </c>
      <c r="E2299" t="s">
        <v>22</v>
      </c>
      <c r="F2299">
        <v>0</v>
      </c>
      <c r="G2299">
        <v>261.8</v>
      </c>
      <c r="H2299">
        <v>69</v>
      </c>
      <c r="I2299">
        <v>44.51</v>
      </c>
      <c r="J2299">
        <v>245</v>
      </c>
      <c r="K2299">
        <v>135</v>
      </c>
      <c r="L2299">
        <v>20.83</v>
      </c>
      <c r="M2299">
        <v>202.1</v>
      </c>
      <c r="N2299">
        <v>94</v>
      </c>
      <c r="O2299">
        <v>9.09</v>
      </c>
      <c r="P2299">
        <v>14.7</v>
      </c>
      <c r="Q2299">
        <v>4</v>
      </c>
      <c r="R2299">
        <v>3.97</v>
      </c>
      <c r="S2299">
        <v>0</v>
      </c>
      <c r="T2299" t="s">
        <v>23</v>
      </c>
      <c r="U2299">
        <f t="shared" si="71"/>
        <v>1</v>
      </c>
      <c r="V2299">
        <f>IF(Table2[[#This Row],[international_plan]]="yes",1,0)</f>
        <v>0</v>
      </c>
      <c r="W2299">
        <f>IF(Table2[[#This Row],[voice_mail_plan]]="yes",1,0)</f>
        <v>0</v>
      </c>
      <c r="X2299" t="str">
        <f t="shared" si="70"/>
        <v>Low</v>
      </c>
      <c r="Y2299" t="str">
        <f>IF(Table2[[#This Row],[total_intl_charge]] &gt; AVERAGE($R$2:$R$4245),"High","Low")</f>
        <v>High</v>
      </c>
      <c r="Z2299" t="str">
        <f>IF(AND(G2299&gt;AVERAGE(train!$G$2:$G$4251),K2299&gt;AVERAGE(train!$K$2:$K$4251)),"High Day &amp; Eve",IF(AND(G2299&gt;AVERAGE(train!$G$2:$G$4251),K2299&lt;=AVERAGE(train!$K$2:$K$4251)),"High Day Only",IF(AND(G2299&lt;=AVERAGE(train!$G$2:$G$4251),K2299&gt;AVERAGE(train!$K$2:$K$4251)),"High Eve Only","Low Usage")))</f>
        <v>High Day &amp; Eve</v>
      </c>
    </row>
    <row r="2300" spans="1:26">
      <c r="A2300" t="s">
        <v>69</v>
      </c>
      <c r="B2300">
        <v>124</v>
      </c>
      <c r="C2300" t="s">
        <v>28</v>
      </c>
      <c r="D2300" t="s">
        <v>22</v>
      </c>
      <c r="E2300" t="s">
        <v>22</v>
      </c>
      <c r="F2300">
        <v>0</v>
      </c>
      <c r="G2300">
        <v>191.3</v>
      </c>
      <c r="H2300">
        <v>134</v>
      </c>
      <c r="I2300">
        <v>32.520000000000003</v>
      </c>
      <c r="J2300">
        <v>261.5</v>
      </c>
      <c r="K2300">
        <v>113</v>
      </c>
      <c r="L2300">
        <v>22.23</v>
      </c>
      <c r="M2300">
        <v>182.3</v>
      </c>
      <c r="N2300">
        <v>111</v>
      </c>
      <c r="O2300">
        <v>8.1999999999999993</v>
      </c>
      <c r="P2300">
        <v>10</v>
      </c>
      <c r="Q2300">
        <v>3</v>
      </c>
      <c r="R2300">
        <v>2.7</v>
      </c>
      <c r="S2300">
        <v>1</v>
      </c>
      <c r="T2300" t="s">
        <v>22</v>
      </c>
      <c r="U2300">
        <f t="shared" si="71"/>
        <v>0</v>
      </c>
      <c r="V2300">
        <f>IF(Table2[[#This Row],[international_plan]]="yes",1,0)</f>
        <v>0</v>
      </c>
      <c r="W2300">
        <f>IF(Table2[[#This Row],[voice_mail_plan]]="yes",1,0)</f>
        <v>0</v>
      </c>
      <c r="X2300" t="str">
        <f t="shared" si="70"/>
        <v>High</v>
      </c>
      <c r="Y2300" t="str">
        <f>IF(Table2[[#This Row],[total_intl_charge]] &gt; AVERAGE($R$2:$R$4245),"High","Low")</f>
        <v>Low</v>
      </c>
      <c r="Z2300" t="str">
        <f>IF(AND(G2300&gt;AVERAGE(train!$G$2:$G$4251),K2300&gt;AVERAGE(train!$K$2:$K$4251)),"High Day &amp; Eve",IF(AND(G2300&gt;AVERAGE(train!$G$2:$G$4251),K2300&lt;=AVERAGE(train!$K$2:$K$4251)),"High Day Only",IF(AND(G2300&lt;=AVERAGE(train!$G$2:$G$4251),K2300&gt;AVERAGE(train!$K$2:$K$4251)),"High Eve Only","Low Usage")))</f>
        <v>High Day &amp; Eve</v>
      </c>
    </row>
    <row r="2301" spans="1:26">
      <c r="A2301" t="s">
        <v>63</v>
      </c>
      <c r="B2301">
        <v>144</v>
      </c>
      <c r="C2301" t="s">
        <v>21</v>
      </c>
      <c r="D2301" t="s">
        <v>22</v>
      </c>
      <c r="E2301" t="s">
        <v>22</v>
      </c>
      <c r="F2301">
        <v>0</v>
      </c>
      <c r="G2301">
        <v>133.30000000000001</v>
      </c>
      <c r="H2301">
        <v>101</v>
      </c>
      <c r="I2301">
        <v>22.66</v>
      </c>
      <c r="J2301">
        <v>255.5</v>
      </c>
      <c r="K2301">
        <v>127</v>
      </c>
      <c r="L2301">
        <v>21.72</v>
      </c>
      <c r="M2301">
        <v>228.6</v>
      </c>
      <c r="N2301">
        <v>68</v>
      </c>
      <c r="O2301">
        <v>10.29</v>
      </c>
      <c r="P2301">
        <v>11.6</v>
      </c>
      <c r="Q2301">
        <v>2</v>
      </c>
      <c r="R2301">
        <v>3.13</v>
      </c>
      <c r="S2301">
        <v>0</v>
      </c>
      <c r="T2301" t="s">
        <v>22</v>
      </c>
      <c r="U2301">
        <f t="shared" si="71"/>
        <v>0</v>
      </c>
      <c r="V2301">
        <f>IF(Table2[[#This Row],[international_plan]]="yes",1,0)</f>
        <v>0</v>
      </c>
      <c r="W2301">
        <f>IF(Table2[[#This Row],[voice_mail_plan]]="yes",1,0)</f>
        <v>0</v>
      </c>
      <c r="X2301" t="str">
        <f t="shared" si="70"/>
        <v>Very High</v>
      </c>
      <c r="Y2301" t="str">
        <f>IF(Table2[[#This Row],[total_intl_charge]] &gt; AVERAGE($R$2:$R$4245),"High","Low")</f>
        <v>High</v>
      </c>
      <c r="Z2301" t="str">
        <f>IF(AND(G2301&gt;AVERAGE(train!$G$2:$G$4251),K2301&gt;AVERAGE(train!$K$2:$K$4251)),"High Day &amp; Eve",IF(AND(G2301&gt;AVERAGE(train!$G$2:$G$4251),K2301&lt;=AVERAGE(train!$K$2:$K$4251)),"High Day Only",IF(AND(G2301&lt;=AVERAGE(train!$G$2:$G$4251),K2301&gt;AVERAGE(train!$K$2:$K$4251)),"High Eve Only","Low Usage")))</f>
        <v>High Eve Only</v>
      </c>
    </row>
    <row r="2302" spans="1:26">
      <c r="A2302" t="s">
        <v>46</v>
      </c>
      <c r="B2302">
        <v>116</v>
      </c>
      <c r="C2302" t="s">
        <v>25</v>
      </c>
      <c r="D2302" t="s">
        <v>22</v>
      </c>
      <c r="E2302" t="s">
        <v>23</v>
      </c>
      <c r="F2302">
        <v>24</v>
      </c>
      <c r="G2302">
        <v>183.6</v>
      </c>
      <c r="H2302">
        <v>138</v>
      </c>
      <c r="I2302">
        <v>31.21</v>
      </c>
      <c r="J2302">
        <v>203.8</v>
      </c>
      <c r="K2302">
        <v>90</v>
      </c>
      <c r="L2302">
        <v>17.32</v>
      </c>
      <c r="M2302">
        <v>166.9</v>
      </c>
      <c r="N2302">
        <v>89</v>
      </c>
      <c r="O2302">
        <v>7.51</v>
      </c>
      <c r="P2302">
        <v>6</v>
      </c>
      <c r="Q2302">
        <v>3</v>
      </c>
      <c r="R2302">
        <v>1.62</v>
      </c>
      <c r="S2302">
        <v>2</v>
      </c>
      <c r="T2302" t="s">
        <v>22</v>
      </c>
      <c r="U2302">
        <f t="shared" si="71"/>
        <v>0</v>
      </c>
      <c r="V2302">
        <f>IF(Table2[[#This Row],[international_plan]]="yes",1,0)</f>
        <v>0</v>
      </c>
      <c r="W2302">
        <f>IF(Table2[[#This Row],[voice_mail_plan]]="yes",1,0)</f>
        <v>1</v>
      </c>
      <c r="X2302" t="str">
        <f t="shared" si="70"/>
        <v>High</v>
      </c>
      <c r="Y2302" t="str">
        <f>IF(Table2[[#This Row],[total_intl_charge]] &gt; AVERAGE($R$2:$R$4245),"High","Low")</f>
        <v>Low</v>
      </c>
      <c r="Z2302" t="str">
        <f>IF(AND(G2302&gt;AVERAGE(train!$G$2:$G$4251),K2302&gt;AVERAGE(train!$K$2:$K$4251)),"High Day &amp; Eve",IF(AND(G2302&gt;AVERAGE(train!$G$2:$G$4251),K2302&lt;=AVERAGE(train!$K$2:$K$4251)),"High Day Only",IF(AND(G2302&lt;=AVERAGE(train!$G$2:$G$4251),K2302&gt;AVERAGE(train!$K$2:$K$4251)),"High Eve Only","Low Usage")))</f>
        <v>High Day Only</v>
      </c>
    </row>
    <row r="2303" spans="1:26">
      <c r="A2303" t="s">
        <v>49</v>
      </c>
      <c r="B2303">
        <v>189</v>
      </c>
      <c r="C2303" t="s">
        <v>21</v>
      </c>
      <c r="D2303" t="s">
        <v>22</v>
      </c>
      <c r="E2303" t="s">
        <v>23</v>
      </c>
      <c r="F2303">
        <v>30</v>
      </c>
      <c r="G2303">
        <v>155.19999999999999</v>
      </c>
      <c r="H2303">
        <v>116</v>
      </c>
      <c r="I2303">
        <v>26.38</v>
      </c>
      <c r="J2303">
        <v>195.5</v>
      </c>
      <c r="K2303">
        <v>50</v>
      </c>
      <c r="L2303">
        <v>16.62</v>
      </c>
      <c r="M2303">
        <v>170.1</v>
      </c>
      <c r="N2303">
        <v>108</v>
      </c>
      <c r="O2303">
        <v>7.65</v>
      </c>
      <c r="P2303">
        <v>15.4</v>
      </c>
      <c r="Q2303">
        <v>6</v>
      </c>
      <c r="R2303">
        <v>4.16</v>
      </c>
      <c r="S2303">
        <v>1</v>
      </c>
      <c r="T2303" t="s">
        <v>22</v>
      </c>
      <c r="U2303">
        <f t="shared" si="71"/>
        <v>0</v>
      </c>
      <c r="V2303">
        <f>IF(Table2[[#This Row],[international_plan]]="yes",1,0)</f>
        <v>0</v>
      </c>
      <c r="W2303">
        <f>IF(Table2[[#This Row],[voice_mail_plan]]="yes",1,0)</f>
        <v>1</v>
      </c>
      <c r="X2303" t="str">
        <f t="shared" si="70"/>
        <v>Very High</v>
      </c>
      <c r="Y2303" t="str">
        <f>IF(Table2[[#This Row],[total_intl_charge]] &gt; AVERAGE($R$2:$R$4245),"High","Low")</f>
        <v>High</v>
      </c>
      <c r="Z2303" t="str">
        <f>IF(AND(G2303&gt;AVERAGE(train!$G$2:$G$4251),K2303&gt;AVERAGE(train!$K$2:$K$4251)),"High Day &amp; Eve",IF(AND(G2303&gt;AVERAGE(train!$G$2:$G$4251),K2303&lt;=AVERAGE(train!$K$2:$K$4251)),"High Day Only",IF(AND(G2303&lt;=AVERAGE(train!$G$2:$G$4251),K2303&gt;AVERAGE(train!$K$2:$K$4251)),"High Eve Only","Low Usage")))</f>
        <v>Low Usage</v>
      </c>
    </row>
    <row r="2304" spans="1:26">
      <c r="A2304" t="s">
        <v>46</v>
      </c>
      <c r="B2304">
        <v>97</v>
      </c>
      <c r="C2304" t="s">
        <v>25</v>
      </c>
      <c r="D2304" t="s">
        <v>22</v>
      </c>
      <c r="E2304" t="s">
        <v>23</v>
      </c>
      <c r="F2304">
        <v>28</v>
      </c>
      <c r="G2304">
        <v>283.10000000000002</v>
      </c>
      <c r="H2304">
        <v>93</v>
      </c>
      <c r="I2304">
        <v>48.13</v>
      </c>
      <c r="J2304">
        <v>185.4</v>
      </c>
      <c r="K2304">
        <v>98</v>
      </c>
      <c r="L2304">
        <v>15.76</v>
      </c>
      <c r="M2304">
        <v>312.8</v>
      </c>
      <c r="N2304">
        <v>78</v>
      </c>
      <c r="O2304">
        <v>14.08</v>
      </c>
      <c r="P2304">
        <v>6.1</v>
      </c>
      <c r="Q2304">
        <v>8</v>
      </c>
      <c r="R2304">
        <v>1.65</v>
      </c>
      <c r="S2304">
        <v>1</v>
      </c>
      <c r="T2304" t="s">
        <v>22</v>
      </c>
      <c r="U2304">
        <f t="shared" si="71"/>
        <v>0</v>
      </c>
      <c r="V2304">
        <f>IF(Table2[[#This Row],[international_plan]]="yes",1,0)</f>
        <v>0</v>
      </c>
      <c r="W2304">
        <f>IF(Table2[[#This Row],[voice_mail_plan]]="yes",1,0)</f>
        <v>1</v>
      </c>
      <c r="X2304" t="str">
        <f t="shared" si="70"/>
        <v>Medium</v>
      </c>
      <c r="Y2304" t="str">
        <f>IF(Table2[[#This Row],[total_intl_charge]] &gt; AVERAGE($R$2:$R$4245),"High","Low")</f>
        <v>Low</v>
      </c>
      <c r="Z2304" t="str">
        <f>IF(AND(G2304&gt;AVERAGE(train!$G$2:$G$4251),K2304&gt;AVERAGE(train!$K$2:$K$4251)),"High Day &amp; Eve",IF(AND(G2304&gt;AVERAGE(train!$G$2:$G$4251),K2304&lt;=AVERAGE(train!$K$2:$K$4251)),"High Day Only",IF(AND(G2304&lt;=AVERAGE(train!$G$2:$G$4251),K2304&gt;AVERAGE(train!$K$2:$K$4251)),"High Eve Only","Low Usage")))</f>
        <v>High Day Only</v>
      </c>
    </row>
    <row r="2305" spans="1:26">
      <c r="A2305" t="s">
        <v>31</v>
      </c>
      <c r="B2305">
        <v>137</v>
      </c>
      <c r="C2305" t="s">
        <v>28</v>
      </c>
      <c r="D2305" t="s">
        <v>22</v>
      </c>
      <c r="E2305" t="s">
        <v>23</v>
      </c>
      <c r="F2305">
        <v>50</v>
      </c>
      <c r="G2305">
        <v>186.5</v>
      </c>
      <c r="H2305">
        <v>94</v>
      </c>
      <c r="I2305">
        <v>31.71</v>
      </c>
      <c r="J2305">
        <v>178</v>
      </c>
      <c r="K2305">
        <v>106</v>
      </c>
      <c r="L2305">
        <v>15.13</v>
      </c>
      <c r="M2305">
        <v>215.6</v>
      </c>
      <c r="N2305">
        <v>100</v>
      </c>
      <c r="O2305">
        <v>9.6999999999999993</v>
      </c>
      <c r="P2305">
        <v>12.1</v>
      </c>
      <c r="Q2305">
        <v>4</v>
      </c>
      <c r="R2305">
        <v>3.27</v>
      </c>
      <c r="S2305">
        <v>2</v>
      </c>
      <c r="T2305" t="s">
        <v>22</v>
      </c>
      <c r="U2305">
        <f t="shared" si="71"/>
        <v>0</v>
      </c>
      <c r="V2305">
        <f>IF(Table2[[#This Row],[international_plan]]="yes",1,0)</f>
        <v>0</v>
      </c>
      <c r="W2305">
        <f>IF(Table2[[#This Row],[voice_mail_plan]]="yes",1,0)</f>
        <v>1</v>
      </c>
      <c r="X2305" t="str">
        <f t="shared" si="70"/>
        <v>Very High</v>
      </c>
      <c r="Y2305" t="str">
        <f>IF(Table2[[#This Row],[total_intl_charge]] &gt; AVERAGE($R$2:$R$4245),"High","Low")</f>
        <v>High</v>
      </c>
      <c r="Z2305" t="str">
        <f>IF(AND(G2305&gt;AVERAGE(train!$G$2:$G$4251),K2305&gt;AVERAGE(train!$K$2:$K$4251)),"High Day &amp; Eve",IF(AND(G2305&gt;AVERAGE(train!$G$2:$G$4251),K2305&lt;=AVERAGE(train!$K$2:$K$4251)),"High Day Only",IF(AND(G2305&lt;=AVERAGE(train!$G$2:$G$4251),K2305&gt;AVERAGE(train!$K$2:$K$4251)),"High Eve Only","Low Usage")))</f>
        <v>High Day &amp; Eve</v>
      </c>
    </row>
    <row r="2306" spans="1:26">
      <c r="A2306" t="s">
        <v>72</v>
      </c>
      <c r="B2306">
        <v>142</v>
      </c>
      <c r="C2306" t="s">
        <v>21</v>
      </c>
      <c r="D2306" t="s">
        <v>22</v>
      </c>
      <c r="E2306" t="s">
        <v>23</v>
      </c>
      <c r="F2306">
        <v>38</v>
      </c>
      <c r="G2306">
        <v>163.30000000000001</v>
      </c>
      <c r="H2306">
        <v>104</v>
      </c>
      <c r="I2306">
        <v>27.76</v>
      </c>
      <c r="J2306">
        <v>136</v>
      </c>
      <c r="K2306">
        <v>114</v>
      </c>
      <c r="L2306">
        <v>11.56</v>
      </c>
      <c r="M2306">
        <v>249.1</v>
      </c>
      <c r="N2306">
        <v>127</v>
      </c>
      <c r="O2306">
        <v>11.21</v>
      </c>
      <c r="P2306">
        <v>4.3</v>
      </c>
      <c r="Q2306">
        <v>6</v>
      </c>
      <c r="R2306">
        <v>1.1599999999999999</v>
      </c>
      <c r="S2306">
        <v>0</v>
      </c>
      <c r="T2306" t="s">
        <v>22</v>
      </c>
      <c r="U2306">
        <f t="shared" si="71"/>
        <v>0</v>
      </c>
      <c r="V2306">
        <f>IF(Table2[[#This Row],[international_plan]]="yes",1,0)</f>
        <v>0</v>
      </c>
      <c r="W2306">
        <f>IF(Table2[[#This Row],[voice_mail_plan]]="yes",1,0)</f>
        <v>1</v>
      </c>
      <c r="X2306" t="str">
        <f t="shared" ref="X2306:X2369" si="72">IF(B2306&lt;=$AC$3,"Low",IF(B2306&lt;=$AC$4,"Medium",IF(B2306&lt;=$AC$5,"High",IF(B2306&gt;=$AC$5,"Very High"))))</f>
        <v>Very High</v>
      </c>
      <c r="Y2306" t="str">
        <f>IF(Table2[[#This Row],[total_intl_charge]] &gt; AVERAGE($R$2:$R$4245),"High","Low")</f>
        <v>Low</v>
      </c>
      <c r="Z2306" t="str">
        <f>IF(AND(G2306&gt;AVERAGE(train!$G$2:$G$4251),K2306&gt;AVERAGE(train!$K$2:$K$4251)),"High Day &amp; Eve",IF(AND(G2306&gt;AVERAGE(train!$G$2:$G$4251),K2306&lt;=AVERAGE(train!$K$2:$K$4251)),"High Day Only",IF(AND(G2306&lt;=AVERAGE(train!$G$2:$G$4251),K2306&gt;AVERAGE(train!$K$2:$K$4251)),"High Eve Only","Low Usage")))</f>
        <v>High Eve Only</v>
      </c>
    </row>
    <row r="2307" spans="1:26">
      <c r="A2307" t="s">
        <v>26</v>
      </c>
      <c r="B2307">
        <v>84</v>
      </c>
      <c r="C2307" t="s">
        <v>28</v>
      </c>
      <c r="D2307" t="s">
        <v>22</v>
      </c>
      <c r="E2307" t="s">
        <v>22</v>
      </c>
      <c r="F2307">
        <v>0</v>
      </c>
      <c r="G2307">
        <v>203.4</v>
      </c>
      <c r="H2307">
        <v>125</v>
      </c>
      <c r="I2307">
        <v>34.58</v>
      </c>
      <c r="J2307">
        <v>182.9</v>
      </c>
      <c r="K2307">
        <v>88</v>
      </c>
      <c r="L2307">
        <v>15.55</v>
      </c>
      <c r="M2307">
        <v>213.7</v>
      </c>
      <c r="N2307">
        <v>121</v>
      </c>
      <c r="O2307">
        <v>9.6199999999999992</v>
      </c>
      <c r="P2307">
        <v>13.8</v>
      </c>
      <c r="Q2307">
        <v>2</v>
      </c>
      <c r="R2307">
        <v>3.73</v>
      </c>
      <c r="S2307">
        <v>1</v>
      </c>
      <c r="T2307" t="s">
        <v>22</v>
      </c>
      <c r="U2307">
        <f t="shared" ref="U2307:U2370" si="73">IF(T2307="yes",1,0)</f>
        <v>0</v>
      </c>
      <c r="V2307">
        <f>IF(Table2[[#This Row],[international_plan]]="yes",1,0)</f>
        <v>0</v>
      </c>
      <c r="W2307">
        <f>IF(Table2[[#This Row],[voice_mail_plan]]="yes",1,0)</f>
        <v>0</v>
      </c>
      <c r="X2307" t="str">
        <f t="shared" si="72"/>
        <v>Medium</v>
      </c>
      <c r="Y2307" t="str">
        <f>IF(Table2[[#This Row],[total_intl_charge]] &gt; AVERAGE($R$2:$R$4245),"High","Low")</f>
        <v>High</v>
      </c>
      <c r="Z2307" t="str">
        <f>IF(AND(G2307&gt;AVERAGE(train!$G$2:$G$4251),K2307&gt;AVERAGE(train!$K$2:$K$4251)),"High Day &amp; Eve",IF(AND(G2307&gt;AVERAGE(train!$G$2:$G$4251),K2307&lt;=AVERAGE(train!$K$2:$K$4251)),"High Day Only",IF(AND(G2307&lt;=AVERAGE(train!$G$2:$G$4251),K2307&gt;AVERAGE(train!$K$2:$K$4251)),"High Eve Only","Low Usage")))</f>
        <v>High Day Only</v>
      </c>
    </row>
    <row r="2308" spans="1:26">
      <c r="A2308" t="s">
        <v>46</v>
      </c>
      <c r="B2308">
        <v>119</v>
      </c>
      <c r="C2308" t="s">
        <v>21</v>
      </c>
      <c r="D2308" t="s">
        <v>22</v>
      </c>
      <c r="E2308" t="s">
        <v>23</v>
      </c>
      <c r="F2308">
        <v>19</v>
      </c>
      <c r="G2308">
        <v>178.1</v>
      </c>
      <c r="H2308">
        <v>110</v>
      </c>
      <c r="I2308">
        <v>30.28</v>
      </c>
      <c r="J2308">
        <v>212.8</v>
      </c>
      <c r="K2308">
        <v>100</v>
      </c>
      <c r="L2308">
        <v>18.09</v>
      </c>
      <c r="M2308">
        <v>226.3</v>
      </c>
      <c r="N2308">
        <v>123</v>
      </c>
      <c r="O2308">
        <v>10.18</v>
      </c>
      <c r="P2308">
        <v>10</v>
      </c>
      <c r="Q2308">
        <v>6</v>
      </c>
      <c r="R2308">
        <v>2.7</v>
      </c>
      <c r="S2308">
        <v>1</v>
      </c>
      <c r="T2308" t="s">
        <v>22</v>
      </c>
      <c r="U2308">
        <f t="shared" si="73"/>
        <v>0</v>
      </c>
      <c r="V2308">
        <f>IF(Table2[[#This Row],[international_plan]]="yes",1,0)</f>
        <v>0</v>
      </c>
      <c r="W2308">
        <f>IF(Table2[[#This Row],[voice_mail_plan]]="yes",1,0)</f>
        <v>1</v>
      </c>
      <c r="X2308" t="str">
        <f t="shared" si="72"/>
        <v>High</v>
      </c>
      <c r="Y2308" t="str">
        <f>IF(Table2[[#This Row],[total_intl_charge]] &gt; AVERAGE($R$2:$R$4245),"High","Low")</f>
        <v>Low</v>
      </c>
      <c r="Z2308" t="str">
        <f>IF(AND(G2308&gt;AVERAGE(train!$G$2:$G$4251),K2308&gt;AVERAGE(train!$K$2:$K$4251)),"High Day &amp; Eve",IF(AND(G2308&gt;AVERAGE(train!$G$2:$G$4251),K2308&lt;=AVERAGE(train!$K$2:$K$4251)),"High Day Only",IF(AND(G2308&lt;=AVERAGE(train!$G$2:$G$4251),K2308&gt;AVERAGE(train!$K$2:$K$4251)),"High Eve Only","Low Usage")))</f>
        <v>Low Usage</v>
      </c>
    </row>
    <row r="2309" spans="1:26">
      <c r="A2309" t="s">
        <v>53</v>
      </c>
      <c r="B2309">
        <v>158</v>
      </c>
      <c r="C2309" t="s">
        <v>21</v>
      </c>
      <c r="D2309" t="s">
        <v>22</v>
      </c>
      <c r="E2309" t="s">
        <v>22</v>
      </c>
      <c r="F2309">
        <v>0</v>
      </c>
      <c r="G2309">
        <v>195.9</v>
      </c>
      <c r="H2309">
        <v>103</v>
      </c>
      <c r="I2309">
        <v>33.299999999999997</v>
      </c>
      <c r="J2309">
        <v>89.1</v>
      </c>
      <c r="K2309">
        <v>95</v>
      </c>
      <c r="L2309">
        <v>7.57</v>
      </c>
      <c r="M2309">
        <v>302.2</v>
      </c>
      <c r="N2309">
        <v>82</v>
      </c>
      <c r="O2309">
        <v>13.6</v>
      </c>
      <c r="P2309">
        <v>10.3</v>
      </c>
      <c r="Q2309">
        <v>3</v>
      </c>
      <c r="R2309">
        <v>2.78</v>
      </c>
      <c r="S2309">
        <v>1</v>
      </c>
      <c r="T2309" t="s">
        <v>22</v>
      </c>
      <c r="U2309">
        <f t="shared" si="73"/>
        <v>0</v>
      </c>
      <c r="V2309">
        <f>IF(Table2[[#This Row],[international_plan]]="yes",1,0)</f>
        <v>0</v>
      </c>
      <c r="W2309">
        <f>IF(Table2[[#This Row],[voice_mail_plan]]="yes",1,0)</f>
        <v>0</v>
      </c>
      <c r="X2309" t="str">
        <f t="shared" si="72"/>
        <v>Very High</v>
      </c>
      <c r="Y2309" t="str">
        <f>IF(Table2[[#This Row],[total_intl_charge]] &gt; AVERAGE($R$2:$R$4245),"High","Low")</f>
        <v>High</v>
      </c>
      <c r="Z2309" t="str">
        <f>IF(AND(G2309&gt;AVERAGE(train!$G$2:$G$4251),K2309&gt;AVERAGE(train!$K$2:$K$4251)),"High Day &amp; Eve",IF(AND(G2309&gt;AVERAGE(train!$G$2:$G$4251),K2309&lt;=AVERAGE(train!$K$2:$K$4251)),"High Day Only",IF(AND(G2309&lt;=AVERAGE(train!$G$2:$G$4251),K2309&gt;AVERAGE(train!$K$2:$K$4251)),"High Eve Only","Low Usage")))</f>
        <v>High Day Only</v>
      </c>
    </row>
    <row r="2310" spans="1:26">
      <c r="A2310" t="s">
        <v>45</v>
      </c>
      <c r="B2310">
        <v>101</v>
      </c>
      <c r="C2310" t="s">
        <v>21</v>
      </c>
      <c r="D2310" t="s">
        <v>22</v>
      </c>
      <c r="E2310" t="s">
        <v>23</v>
      </c>
      <c r="F2310">
        <v>24</v>
      </c>
      <c r="G2310">
        <v>114.1</v>
      </c>
      <c r="H2310">
        <v>95</v>
      </c>
      <c r="I2310">
        <v>19.399999999999999</v>
      </c>
      <c r="J2310">
        <v>161.5</v>
      </c>
      <c r="K2310">
        <v>86</v>
      </c>
      <c r="L2310">
        <v>13.73</v>
      </c>
      <c r="M2310">
        <v>176.3</v>
      </c>
      <c r="N2310">
        <v>90</v>
      </c>
      <c r="O2310">
        <v>7.93</v>
      </c>
      <c r="P2310">
        <v>13</v>
      </c>
      <c r="Q2310">
        <v>9</v>
      </c>
      <c r="R2310">
        <v>3.51</v>
      </c>
      <c r="S2310">
        <v>2</v>
      </c>
      <c r="T2310" t="s">
        <v>22</v>
      </c>
      <c r="U2310">
        <f t="shared" si="73"/>
        <v>0</v>
      </c>
      <c r="V2310">
        <f>IF(Table2[[#This Row],[international_plan]]="yes",1,0)</f>
        <v>0</v>
      </c>
      <c r="W2310">
        <f>IF(Table2[[#This Row],[voice_mail_plan]]="yes",1,0)</f>
        <v>1</v>
      </c>
      <c r="X2310" t="str">
        <f t="shared" si="72"/>
        <v>High</v>
      </c>
      <c r="Y2310" t="str">
        <f>IF(Table2[[#This Row],[total_intl_charge]] &gt; AVERAGE($R$2:$R$4245),"High","Low")</f>
        <v>High</v>
      </c>
      <c r="Z2310" t="str">
        <f>IF(AND(G2310&gt;AVERAGE(train!$G$2:$G$4251),K2310&gt;AVERAGE(train!$K$2:$K$4251)),"High Day &amp; Eve",IF(AND(G2310&gt;AVERAGE(train!$G$2:$G$4251),K2310&lt;=AVERAGE(train!$K$2:$K$4251)),"High Day Only",IF(AND(G2310&lt;=AVERAGE(train!$G$2:$G$4251),K2310&gt;AVERAGE(train!$K$2:$K$4251)),"High Eve Only","Low Usage")))</f>
        <v>Low Usage</v>
      </c>
    </row>
    <row r="2311" spans="1:26">
      <c r="A2311" t="s">
        <v>24</v>
      </c>
      <c r="B2311">
        <v>182</v>
      </c>
      <c r="C2311" t="s">
        <v>21</v>
      </c>
      <c r="D2311" t="s">
        <v>22</v>
      </c>
      <c r="E2311" t="s">
        <v>22</v>
      </c>
      <c r="F2311">
        <v>0</v>
      </c>
      <c r="G2311">
        <v>279.10000000000002</v>
      </c>
      <c r="H2311">
        <v>124</v>
      </c>
      <c r="I2311">
        <v>47.45</v>
      </c>
      <c r="J2311">
        <v>180.5</v>
      </c>
      <c r="K2311">
        <v>108</v>
      </c>
      <c r="L2311">
        <v>15.34</v>
      </c>
      <c r="M2311">
        <v>217.5</v>
      </c>
      <c r="N2311">
        <v>104</v>
      </c>
      <c r="O2311">
        <v>9.7899999999999991</v>
      </c>
      <c r="P2311">
        <v>9.5</v>
      </c>
      <c r="Q2311">
        <v>11</v>
      </c>
      <c r="R2311">
        <v>2.57</v>
      </c>
      <c r="S2311">
        <v>2</v>
      </c>
      <c r="T2311" t="s">
        <v>23</v>
      </c>
      <c r="U2311">
        <f t="shared" si="73"/>
        <v>1</v>
      </c>
      <c r="V2311">
        <f>IF(Table2[[#This Row],[international_plan]]="yes",1,0)</f>
        <v>0</v>
      </c>
      <c r="W2311">
        <f>IF(Table2[[#This Row],[voice_mail_plan]]="yes",1,0)</f>
        <v>0</v>
      </c>
      <c r="X2311" t="str">
        <f t="shared" si="72"/>
        <v>Very High</v>
      </c>
      <c r="Y2311" t="str">
        <f>IF(Table2[[#This Row],[total_intl_charge]] &gt; AVERAGE($R$2:$R$4245),"High","Low")</f>
        <v>Low</v>
      </c>
      <c r="Z2311" t="str">
        <f>IF(AND(G2311&gt;AVERAGE(train!$G$2:$G$4251),K2311&gt;AVERAGE(train!$K$2:$K$4251)),"High Day &amp; Eve",IF(AND(G2311&gt;AVERAGE(train!$G$2:$G$4251),K2311&lt;=AVERAGE(train!$K$2:$K$4251)),"High Day Only",IF(AND(G2311&lt;=AVERAGE(train!$G$2:$G$4251),K2311&gt;AVERAGE(train!$K$2:$K$4251)),"High Eve Only","Low Usage")))</f>
        <v>High Day &amp; Eve</v>
      </c>
    </row>
    <row r="2312" spans="1:26">
      <c r="A2312" t="s">
        <v>31</v>
      </c>
      <c r="B2312">
        <v>51</v>
      </c>
      <c r="C2312" t="s">
        <v>25</v>
      </c>
      <c r="D2312" t="s">
        <v>22</v>
      </c>
      <c r="E2312" t="s">
        <v>22</v>
      </c>
      <c r="F2312">
        <v>0</v>
      </c>
      <c r="G2312">
        <v>169.3</v>
      </c>
      <c r="H2312">
        <v>111</v>
      </c>
      <c r="I2312">
        <v>28.78</v>
      </c>
      <c r="J2312">
        <v>139.5</v>
      </c>
      <c r="K2312">
        <v>69</v>
      </c>
      <c r="L2312">
        <v>11.86</v>
      </c>
      <c r="M2312">
        <v>197</v>
      </c>
      <c r="N2312">
        <v>87</v>
      </c>
      <c r="O2312">
        <v>8.8699999999999992</v>
      </c>
      <c r="P2312">
        <v>12</v>
      </c>
      <c r="Q2312">
        <v>3</v>
      </c>
      <c r="R2312">
        <v>3.24</v>
      </c>
      <c r="S2312">
        <v>0</v>
      </c>
      <c r="T2312" t="s">
        <v>22</v>
      </c>
      <c r="U2312">
        <f t="shared" si="73"/>
        <v>0</v>
      </c>
      <c r="V2312">
        <f>IF(Table2[[#This Row],[international_plan]]="yes",1,0)</f>
        <v>0</v>
      </c>
      <c r="W2312">
        <f>IF(Table2[[#This Row],[voice_mail_plan]]="yes",1,0)</f>
        <v>0</v>
      </c>
      <c r="X2312" t="str">
        <f t="shared" si="72"/>
        <v>Low</v>
      </c>
      <c r="Y2312" t="str">
        <f>IF(Table2[[#This Row],[total_intl_charge]] &gt; AVERAGE($R$2:$R$4245),"High","Low")</f>
        <v>High</v>
      </c>
      <c r="Z2312" t="str">
        <f>IF(AND(G2312&gt;AVERAGE(train!$G$2:$G$4251),K2312&gt;AVERAGE(train!$K$2:$K$4251)),"High Day &amp; Eve",IF(AND(G2312&gt;AVERAGE(train!$G$2:$G$4251),K2312&lt;=AVERAGE(train!$K$2:$K$4251)),"High Day Only",IF(AND(G2312&lt;=AVERAGE(train!$G$2:$G$4251),K2312&gt;AVERAGE(train!$K$2:$K$4251)),"High Eve Only","Low Usage")))</f>
        <v>Low Usage</v>
      </c>
    </row>
    <row r="2313" spans="1:26">
      <c r="A2313" t="s">
        <v>58</v>
      </c>
      <c r="B2313">
        <v>117</v>
      </c>
      <c r="C2313" t="s">
        <v>28</v>
      </c>
      <c r="D2313" t="s">
        <v>22</v>
      </c>
      <c r="E2313" t="s">
        <v>22</v>
      </c>
      <c r="F2313">
        <v>0</v>
      </c>
      <c r="G2313">
        <v>214.4</v>
      </c>
      <c r="H2313">
        <v>94</v>
      </c>
      <c r="I2313">
        <v>36.450000000000003</v>
      </c>
      <c r="J2313">
        <v>138</v>
      </c>
      <c r="K2313">
        <v>149</v>
      </c>
      <c r="L2313">
        <v>11.73</v>
      </c>
      <c r="M2313">
        <v>148.69999999999999</v>
      </c>
      <c r="N2313">
        <v>102</v>
      </c>
      <c r="O2313">
        <v>6.69</v>
      </c>
      <c r="P2313">
        <v>9.9</v>
      </c>
      <c r="Q2313">
        <v>1</v>
      </c>
      <c r="R2313">
        <v>2.67</v>
      </c>
      <c r="S2313">
        <v>2</v>
      </c>
      <c r="T2313" t="s">
        <v>22</v>
      </c>
      <c r="U2313">
        <f t="shared" si="73"/>
        <v>0</v>
      </c>
      <c r="V2313">
        <f>IF(Table2[[#This Row],[international_plan]]="yes",1,0)</f>
        <v>0</v>
      </c>
      <c r="W2313">
        <f>IF(Table2[[#This Row],[voice_mail_plan]]="yes",1,0)</f>
        <v>0</v>
      </c>
      <c r="X2313" t="str">
        <f t="shared" si="72"/>
        <v>High</v>
      </c>
      <c r="Y2313" t="str">
        <f>IF(Table2[[#This Row],[total_intl_charge]] &gt; AVERAGE($R$2:$R$4245),"High","Low")</f>
        <v>Low</v>
      </c>
      <c r="Z2313" t="str">
        <f>IF(AND(G2313&gt;AVERAGE(train!$G$2:$G$4251),K2313&gt;AVERAGE(train!$K$2:$K$4251)),"High Day &amp; Eve",IF(AND(G2313&gt;AVERAGE(train!$G$2:$G$4251),K2313&lt;=AVERAGE(train!$K$2:$K$4251)),"High Day Only",IF(AND(G2313&lt;=AVERAGE(train!$G$2:$G$4251),K2313&gt;AVERAGE(train!$K$2:$K$4251)),"High Eve Only","Low Usage")))</f>
        <v>High Day &amp; Eve</v>
      </c>
    </row>
    <row r="2314" spans="1:26">
      <c r="A2314" t="s">
        <v>73</v>
      </c>
      <c r="B2314">
        <v>92</v>
      </c>
      <c r="C2314" t="s">
        <v>21</v>
      </c>
      <c r="D2314" t="s">
        <v>23</v>
      </c>
      <c r="E2314" t="s">
        <v>22</v>
      </c>
      <c r="F2314">
        <v>0</v>
      </c>
      <c r="G2314">
        <v>255.8</v>
      </c>
      <c r="H2314">
        <v>125</v>
      </c>
      <c r="I2314">
        <v>43.49</v>
      </c>
      <c r="J2314">
        <v>142.69999999999999</v>
      </c>
      <c r="K2314">
        <v>111</v>
      </c>
      <c r="L2314">
        <v>12.13</v>
      </c>
      <c r="M2314">
        <v>181.2</v>
      </c>
      <c r="N2314">
        <v>101</v>
      </c>
      <c r="O2314">
        <v>8.15</v>
      </c>
      <c r="P2314">
        <v>11.7</v>
      </c>
      <c r="Q2314">
        <v>3</v>
      </c>
      <c r="R2314">
        <v>3.16</v>
      </c>
      <c r="S2314">
        <v>0</v>
      </c>
      <c r="T2314" t="s">
        <v>22</v>
      </c>
      <c r="U2314">
        <f t="shared" si="73"/>
        <v>0</v>
      </c>
      <c r="V2314">
        <f>IF(Table2[[#This Row],[international_plan]]="yes",1,0)</f>
        <v>1</v>
      </c>
      <c r="W2314">
        <f>IF(Table2[[#This Row],[voice_mail_plan]]="yes",1,0)</f>
        <v>0</v>
      </c>
      <c r="X2314" t="str">
        <f t="shared" si="72"/>
        <v>Medium</v>
      </c>
      <c r="Y2314" t="str">
        <f>IF(Table2[[#This Row],[total_intl_charge]] &gt; AVERAGE($R$2:$R$4245),"High","Low")</f>
        <v>High</v>
      </c>
      <c r="Z2314" t="str">
        <f>IF(AND(G2314&gt;AVERAGE(train!$G$2:$G$4251),K2314&gt;AVERAGE(train!$K$2:$K$4251)),"High Day &amp; Eve",IF(AND(G2314&gt;AVERAGE(train!$G$2:$G$4251),K2314&lt;=AVERAGE(train!$K$2:$K$4251)),"High Day Only",IF(AND(G2314&lt;=AVERAGE(train!$G$2:$G$4251),K2314&gt;AVERAGE(train!$K$2:$K$4251)),"High Eve Only","Low Usage")))</f>
        <v>High Day &amp; Eve</v>
      </c>
    </row>
    <row r="2315" spans="1:26">
      <c r="A2315" t="s">
        <v>53</v>
      </c>
      <c r="B2315">
        <v>86</v>
      </c>
      <c r="C2315" t="s">
        <v>25</v>
      </c>
      <c r="D2315" t="s">
        <v>22</v>
      </c>
      <c r="E2315" t="s">
        <v>22</v>
      </c>
      <c r="F2315">
        <v>0</v>
      </c>
      <c r="G2315">
        <v>148.19999999999999</v>
      </c>
      <c r="H2315">
        <v>71</v>
      </c>
      <c r="I2315">
        <v>25.19</v>
      </c>
      <c r="J2315">
        <v>285.10000000000002</v>
      </c>
      <c r="K2315">
        <v>91</v>
      </c>
      <c r="L2315">
        <v>24.23</v>
      </c>
      <c r="M2315">
        <v>166.4</v>
      </c>
      <c r="N2315">
        <v>155</v>
      </c>
      <c r="O2315">
        <v>7.49</v>
      </c>
      <c r="P2315">
        <v>6.2</v>
      </c>
      <c r="Q2315">
        <v>3</v>
      </c>
      <c r="R2315">
        <v>1.67</v>
      </c>
      <c r="S2315">
        <v>2</v>
      </c>
      <c r="T2315" t="s">
        <v>22</v>
      </c>
      <c r="U2315">
        <f t="shared" si="73"/>
        <v>0</v>
      </c>
      <c r="V2315">
        <f>IF(Table2[[#This Row],[international_plan]]="yes",1,0)</f>
        <v>0</v>
      </c>
      <c r="W2315">
        <f>IF(Table2[[#This Row],[voice_mail_plan]]="yes",1,0)</f>
        <v>0</v>
      </c>
      <c r="X2315" t="str">
        <f t="shared" si="72"/>
        <v>Medium</v>
      </c>
      <c r="Y2315" t="str">
        <f>IF(Table2[[#This Row],[total_intl_charge]] &gt; AVERAGE($R$2:$R$4245),"High","Low")</f>
        <v>Low</v>
      </c>
      <c r="Z2315" t="str">
        <f>IF(AND(G2315&gt;AVERAGE(train!$G$2:$G$4251),K2315&gt;AVERAGE(train!$K$2:$K$4251)),"High Day &amp; Eve",IF(AND(G2315&gt;AVERAGE(train!$G$2:$G$4251),K2315&lt;=AVERAGE(train!$K$2:$K$4251)),"High Day Only",IF(AND(G2315&lt;=AVERAGE(train!$G$2:$G$4251),K2315&gt;AVERAGE(train!$K$2:$K$4251)),"High Eve Only","Low Usage")))</f>
        <v>Low Usage</v>
      </c>
    </row>
    <row r="2316" spans="1:26">
      <c r="A2316" t="s">
        <v>44</v>
      </c>
      <c r="B2316">
        <v>122</v>
      </c>
      <c r="C2316" t="s">
        <v>21</v>
      </c>
      <c r="D2316" t="s">
        <v>22</v>
      </c>
      <c r="E2316" t="s">
        <v>22</v>
      </c>
      <c r="F2316">
        <v>0</v>
      </c>
      <c r="G2316">
        <v>119.3</v>
      </c>
      <c r="H2316">
        <v>93</v>
      </c>
      <c r="I2316">
        <v>20.28</v>
      </c>
      <c r="J2316">
        <v>223.9</v>
      </c>
      <c r="K2316">
        <v>103</v>
      </c>
      <c r="L2316">
        <v>19.03</v>
      </c>
      <c r="M2316">
        <v>211.9</v>
      </c>
      <c r="N2316">
        <v>122</v>
      </c>
      <c r="O2316">
        <v>9.5399999999999991</v>
      </c>
      <c r="P2316">
        <v>8.6999999999999993</v>
      </c>
      <c r="Q2316">
        <v>4</v>
      </c>
      <c r="R2316">
        <v>2.35</v>
      </c>
      <c r="S2316">
        <v>2</v>
      </c>
      <c r="T2316" t="s">
        <v>22</v>
      </c>
      <c r="U2316">
        <f t="shared" si="73"/>
        <v>0</v>
      </c>
      <c r="V2316">
        <f>IF(Table2[[#This Row],[international_plan]]="yes",1,0)</f>
        <v>0</v>
      </c>
      <c r="W2316">
        <f>IF(Table2[[#This Row],[voice_mail_plan]]="yes",1,0)</f>
        <v>0</v>
      </c>
      <c r="X2316" t="str">
        <f t="shared" si="72"/>
        <v>High</v>
      </c>
      <c r="Y2316" t="str">
        <f>IF(Table2[[#This Row],[total_intl_charge]] &gt; AVERAGE($R$2:$R$4245),"High","Low")</f>
        <v>Low</v>
      </c>
      <c r="Z2316" t="str">
        <f>IF(AND(G2316&gt;AVERAGE(train!$G$2:$G$4251),K2316&gt;AVERAGE(train!$K$2:$K$4251)),"High Day &amp; Eve",IF(AND(G2316&gt;AVERAGE(train!$G$2:$G$4251),K2316&lt;=AVERAGE(train!$K$2:$K$4251)),"High Day Only",IF(AND(G2316&lt;=AVERAGE(train!$G$2:$G$4251),K2316&gt;AVERAGE(train!$K$2:$K$4251)),"High Eve Only","Low Usage")))</f>
        <v>High Eve Only</v>
      </c>
    </row>
    <row r="2317" spans="1:26">
      <c r="A2317" t="s">
        <v>24</v>
      </c>
      <c r="B2317">
        <v>127</v>
      </c>
      <c r="C2317" t="s">
        <v>28</v>
      </c>
      <c r="D2317" t="s">
        <v>22</v>
      </c>
      <c r="E2317" t="s">
        <v>22</v>
      </c>
      <c r="F2317">
        <v>0</v>
      </c>
      <c r="G2317">
        <v>245.2</v>
      </c>
      <c r="H2317">
        <v>91</v>
      </c>
      <c r="I2317">
        <v>41.68</v>
      </c>
      <c r="J2317">
        <v>217.2</v>
      </c>
      <c r="K2317">
        <v>92</v>
      </c>
      <c r="L2317">
        <v>18.46</v>
      </c>
      <c r="M2317">
        <v>243.1</v>
      </c>
      <c r="N2317">
        <v>128</v>
      </c>
      <c r="O2317">
        <v>10.94</v>
      </c>
      <c r="P2317">
        <v>13.9</v>
      </c>
      <c r="Q2317">
        <v>6</v>
      </c>
      <c r="R2317">
        <v>3.75</v>
      </c>
      <c r="S2317">
        <v>0</v>
      </c>
      <c r="T2317" t="s">
        <v>23</v>
      </c>
      <c r="U2317">
        <f t="shared" si="73"/>
        <v>1</v>
      </c>
      <c r="V2317">
        <f>IF(Table2[[#This Row],[international_plan]]="yes",1,0)</f>
        <v>0</v>
      </c>
      <c r="W2317">
        <f>IF(Table2[[#This Row],[voice_mail_plan]]="yes",1,0)</f>
        <v>0</v>
      </c>
      <c r="X2317" t="str">
        <f t="shared" si="72"/>
        <v>High</v>
      </c>
      <c r="Y2317" t="str">
        <f>IF(Table2[[#This Row],[total_intl_charge]] &gt; AVERAGE($R$2:$R$4245),"High","Low")</f>
        <v>High</v>
      </c>
      <c r="Z2317" t="str">
        <f>IF(AND(G2317&gt;AVERAGE(train!$G$2:$G$4251),K2317&gt;AVERAGE(train!$K$2:$K$4251)),"High Day &amp; Eve",IF(AND(G2317&gt;AVERAGE(train!$G$2:$G$4251),K2317&lt;=AVERAGE(train!$K$2:$K$4251)),"High Day Only",IF(AND(G2317&lt;=AVERAGE(train!$G$2:$G$4251),K2317&gt;AVERAGE(train!$K$2:$K$4251)),"High Eve Only","Low Usage")))</f>
        <v>High Day Only</v>
      </c>
    </row>
    <row r="2318" spans="1:26">
      <c r="A2318" t="s">
        <v>61</v>
      </c>
      <c r="B2318">
        <v>158</v>
      </c>
      <c r="C2318" t="s">
        <v>25</v>
      </c>
      <c r="D2318" t="s">
        <v>22</v>
      </c>
      <c r="E2318" t="s">
        <v>22</v>
      </c>
      <c r="F2318">
        <v>0</v>
      </c>
      <c r="G2318">
        <v>172.4</v>
      </c>
      <c r="H2318">
        <v>114</v>
      </c>
      <c r="I2318">
        <v>29.31</v>
      </c>
      <c r="J2318">
        <v>256.60000000000002</v>
      </c>
      <c r="K2318">
        <v>69</v>
      </c>
      <c r="L2318">
        <v>21.81</v>
      </c>
      <c r="M2318">
        <v>235.3</v>
      </c>
      <c r="N2318">
        <v>104</v>
      </c>
      <c r="O2318">
        <v>10.59</v>
      </c>
      <c r="P2318">
        <v>0</v>
      </c>
      <c r="Q2318">
        <v>0</v>
      </c>
      <c r="R2318">
        <v>0</v>
      </c>
      <c r="S2318">
        <v>2</v>
      </c>
      <c r="T2318" t="s">
        <v>22</v>
      </c>
      <c r="U2318">
        <f t="shared" si="73"/>
        <v>0</v>
      </c>
      <c r="V2318">
        <f>IF(Table2[[#This Row],[international_plan]]="yes",1,0)</f>
        <v>0</v>
      </c>
      <c r="W2318">
        <f>IF(Table2[[#This Row],[voice_mail_plan]]="yes",1,0)</f>
        <v>0</v>
      </c>
      <c r="X2318" t="str">
        <f t="shared" si="72"/>
        <v>Very High</v>
      </c>
      <c r="Y2318" t="str">
        <f>IF(Table2[[#This Row],[total_intl_charge]] &gt; AVERAGE($R$2:$R$4245),"High","Low")</f>
        <v>Low</v>
      </c>
      <c r="Z2318" t="str">
        <f>IF(AND(G2318&gt;AVERAGE(train!$G$2:$G$4251),K2318&gt;AVERAGE(train!$K$2:$K$4251)),"High Day &amp; Eve",IF(AND(G2318&gt;AVERAGE(train!$G$2:$G$4251),K2318&lt;=AVERAGE(train!$K$2:$K$4251)),"High Day Only",IF(AND(G2318&lt;=AVERAGE(train!$G$2:$G$4251),K2318&gt;AVERAGE(train!$K$2:$K$4251)),"High Eve Only","Low Usage")))</f>
        <v>Low Usage</v>
      </c>
    </row>
    <row r="2319" spans="1:26">
      <c r="A2319" t="s">
        <v>67</v>
      </c>
      <c r="B2319">
        <v>145</v>
      </c>
      <c r="C2319" t="s">
        <v>28</v>
      </c>
      <c r="D2319" t="s">
        <v>23</v>
      </c>
      <c r="E2319" t="s">
        <v>23</v>
      </c>
      <c r="F2319">
        <v>30</v>
      </c>
      <c r="G2319">
        <v>175.3</v>
      </c>
      <c r="H2319">
        <v>107</v>
      </c>
      <c r="I2319">
        <v>29.8</v>
      </c>
      <c r="J2319">
        <v>153.30000000000001</v>
      </c>
      <c r="K2319">
        <v>116</v>
      </c>
      <c r="L2319">
        <v>13.03</v>
      </c>
      <c r="M2319">
        <v>233.6</v>
      </c>
      <c r="N2319">
        <v>85</v>
      </c>
      <c r="O2319">
        <v>10.51</v>
      </c>
      <c r="P2319">
        <v>11.1</v>
      </c>
      <c r="Q2319">
        <v>3</v>
      </c>
      <c r="R2319">
        <v>3</v>
      </c>
      <c r="S2319">
        <v>1</v>
      </c>
      <c r="T2319" t="s">
        <v>22</v>
      </c>
      <c r="U2319">
        <f t="shared" si="73"/>
        <v>0</v>
      </c>
      <c r="V2319">
        <f>IF(Table2[[#This Row],[international_plan]]="yes",1,0)</f>
        <v>1</v>
      </c>
      <c r="W2319">
        <f>IF(Table2[[#This Row],[voice_mail_plan]]="yes",1,0)</f>
        <v>1</v>
      </c>
      <c r="X2319" t="str">
        <f t="shared" si="72"/>
        <v>Very High</v>
      </c>
      <c r="Y2319" t="str">
        <f>IF(Table2[[#This Row],[total_intl_charge]] &gt; AVERAGE($R$2:$R$4245),"High","Low")</f>
        <v>High</v>
      </c>
      <c r="Z2319" t="str">
        <f>IF(AND(G2319&gt;AVERAGE(train!$G$2:$G$4251),K2319&gt;AVERAGE(train!$K$2:$K$4251)),"High Day &amp; Eve",IF(AND(G2319&gt;AVERAGE(train!$G$2:$G$4251),K2319&lt;=AVERAGE(train!$K$2:$K$4251)),"High Day Only",IF(AND(G2319&lt;=AVERAGE(train!$G$2:$G$4251),K2319&gt;AVERAGE(train!$K$2:$K$4251)),"High Eve Only","Low Usage")))</f>
        <v>High Eve Only</v>
      </c>
    </row>
    <row r="2320" spans="1:26">
      <c r="A2320" t="s">
        <v>26</v>
      </c>
      <c r="B2320">
        <v>127</v>
      </c>
      <c r="C2320" t="s">
        <v>28</v>
      </c>
      <c r="D2320" t="s">
        <v>22</v>
      </c>
      <c r="E2320" t="s">
        <v>23</v>
      </c>
      <c r="F2320">
        <v>27</v>
      </c>
      <c r="G2320">
        <v>2.6</v>
      </c>
      <c r="H2320">
        <v>113</v>
      </c>
      <c r="I2320">
        <v>0.44</v>
      </c>
      <c r="J2320">
        <v>254</v>
      </c>
      <c r="K2320">
        <v>102</v>
      </c>
      <c r="L2320">
        <v>21.59</v>
      </c>
      <c r="M2320">
        <v>242.7</v>
      </c>
      <c r="N2320">
        <v>156</v>
      </c>
      <c r="O2320">
        <v>10.92</v>
      </c>
      <c r="P2320">
        <v>9.1999999999999993</v>
      </c>
      <c r="Q2320">
        <v>5</v>
      </c>
      <c r="R2320">
        <v>2.48</v>
      </c>
      <c r="S2320">
        <v>3</v>
      </c>
      <c r="T2320" t="s">
        <v>22</v>
      </c>
      <c r="U2320">
        <f t="shared" si="73"/>
        <v>0</v>
      </c>
      <c r="V2320">
        <f>IF(Table2[[#This Row],[international_plan]]="yes",1,0)</f>
        <v>0</v>
      </c>
      <c r="W2320">
        <f>IF(Table2[[#This Row],[voice_mail_plan]]="yes",1,0)</f>
        <v>1</v>
      </c>
      <c r="X2320" t="str">
        <f t="shared" si="72"/>
        <v>High</v>
      </c>
      <c r="Y2320" t="str">
        <f>IF(Table2[[#This Row],[total_intl_charge]] &gt; AVERAGE($R$2:$R$4245),"High","Low")</f>
        <v>Low</v>
      </c>
      <c r="Z2320" t="str">
        <f>IF(AND(G2320&gt;AVERAGE(train!$G$2:$G$4251),K2320&gt;AVERAGE(train!$K$2:$K$4251)),"High Day &amp; Eve",IF(AND(G2320&gt;AVERAGE(train!$G$2:$G$4251),K2320&lt;=AVERAGE(train!$K$2:$K$4251)),"High Day Only",IF(AND(G2320&lt;=AVERAGE(train!$G$2:$G$4251),K2320&gt;AVERAGE(train!$K$2:$K$4251)),"High Eve Only","Low Usage")))</f>
        <v>High Eve Only</v>
      </c>
    </row>
    <row r="2321" spans="1:26">
      <c r="A2321" t="s">
        <v>37</v>
      </c>
      <c r="B2321">
        <v>109</v>
      </c>
      <c r="C2321" t="s">
        <v>21</v>
      </c>
      <c r="D2321" t="s">
        <v>22</v>
      </c>
      <c r="E2321" t="s">
        <v>22</v>
      </c>
      <c r="F2321">
        <v>0</v>
      </c>
      <c r="G2321">
        <v>184.1</v>
      </c>
      <c r="H2321">
        <v>143</v>
      </c>
      <c r="I2321">
        <v>31.3</v>
      </c>
      <c r="J2321">
        <v>211.7</v>
      </c>
      <c r="K2321">
        <v>105</v>
      </c>
      <c r="L2321">
        <v>17.989999999999998</v>
      </c>
      <c r="M2321">
        <v>243</v>
      </c>
      <c r="N2321">
        <v>116</v>
      </c>
      <c r="O2321">
        <v>10.93</v>
      </c>
      <c r="P2321">
        <v>9.9</v>
      </c>
      <c r="Q2321">
        <v>2</v>
      </c>
      <c r="R2321">
        <v>2.67</v>
      </c>
      <c r="S2321">
        <v>1</v>
      </c>
      <c r="T2321" t="s">
        <v>22</v>
      </c>
      <c r="U2321">
        <f t="shared" si="73"/>
        <v>0</v>
      </c>
      <c r="V2321">
        <f>IF(Table2[[#This Row],[international_plan]]="yes",1,0)</f>
        <v>0</v>
      </c>
      <c r="W2321">
        <f>IF(Table2[[#This Row],[voice_mail_plan]]="yes",1,0)</f>
        <v>0</v>
      </c>
      <c r="X2321" t="str">
        <f t="shared" si="72"/>
        <v>High</v>
      </c>
      <c r="Y2321" t="str">
        <f>IF(Table2[[#This Row],[total_intl_charge]] &gt; AVERAGE($R$2:$R$4245),"High","Low")</f>
        <v>Low</v>
      </c>
      <c r="Z2321" t="str">
        <f>IF(AND(G2321&gt;AVERAGE(train!$G$2:$G$4251),K2321&gt;AVERAGE(train!$K$2:$K$4251)),"High Day &amp; Eve",IF(AND(G2321&gt;AVERAGE(train!$G$2:$G$4251),K2321&lt;=AVERAGE(train!$K$2:$K$4251)),"High Day Only",IF(AND(G2321&lt;=AVERAGE(train!$G$2:$G$4251),K2321&gt;AVERAGE(train!$K$2:$K$4251)),"High Eve Only","Low Usage")))</f>
        <v>High Day &amp; Eve</v>
      </c>
    </row>
    <row r="2322" spans="1:26">
      <c r="A2322" t="s">
        <v>68</v>
      </c>
      <c r="B2322">
        <v>88</v>
      </c>
      <c r="C2322" t="s">
        <v>21</v>
      </c>
      <c r="D2322" t="s">
        <v>22</v>
      </c>
      <c r="E2322" t="s">
        <v>22</v>
      </c>
      <c r="F2322">
        <v>0</v>
      </c>
      <c r="G2322">
        <v>181.9</v>
      </c>
      <c r="H2322">
        <v>90</v>
      </c>
      <c r="I2322">
        <v>30.92</v>
      </c>
      <c r="J2322">
        <v>151.5</v>
      </c>
      <c r="K2322">
        <v>87</v>
      </c>
      <c r="L2322">
        <v>12.88</v>
      </c>
      <c r="M2322">
        <v>143</v>
      </c>
      <c r="N2322">
        <v>100</v>
      </c>
      <c r="O2322">
        <v>6.44</v>
      </c>
      <c r="P2322">
        <v>7.5</v>
      </c>
      <c r="Q2322">
        <v>3</v>
      </c>
      <c r="R2322">
        <v>2.0299999999999998</v>
      </c>
      <c r="S2322">
        <v>1</v>
      </c>
      <c r="T2322" t="s">
        <v>22</v>
      </c>
      <c r="U2322">
        <f t="shared" si="73"/>
        <v>0</v>
      </c>
      <c r="V2322">
        <f>IF(Table2[[#This Row],[international_plan]]="yes",1,0)</f>
        <v>0</v>
      </c>
      <c r="W2322">
        <f>IF(Table2[[#This Row],[voice_mail_plan]]="yes",1,0)</f>
        <v>0</v>
      </c>
      <c r="X2322" t="str">
        <f t="shared" si="72"/>
        <v>Medium</v>
      </c>
      <c r="Y2322" t="str">
        <f>IF(Table2[[#This Row],[total_intl_charge]] &gt; AVERAGE($R$2:$R$4245),"High","Low")</f>
        <v>Low</v>
      </c>
      <c r="Z2322" t="str">
        <f>IF(AND(G2322&gt;AVERAGE(train!$G$2:$G$4251),K2322&gt;AVERAGE(train!$K$2:$K$4251)),"High Day &amp; Eve",IF(AND(G2322&gt;AVERAGE(train!$G$2:$G$4251),K2322&lt;=AVERAGE(train!$K$2:$K$4251)),"High Day Only",IF(AND(G2322&lt;=AVERAGE(train!$G$2:$G$4251),K2322&gt;AVERAGE(train!$K$2:$K$4251)),"High Eve Only","Low Usage")))</f>
        <v>High Day Only</v>
      </c>
    </row>
    <row r="2323" spans="1:26">
      <c r="A2323" t="s">
        <v>45</v>
      </c>
      <c r="B2323">
        <v>171</v>
      </c>
      <c r="C2323" t="s">
        <v>28</v>
      </c>
      <c r="D2323" t="s">
        <v>22</v>
      </c>
      <c r="E2323" t="s">
        <v>22</v>
      </c>
      <c r="F2323">
        <v>0</v>
      </c>
      <c r="G2323">
        <v>189.8</v>
      </c>
      <c r="H2323">
        <v>122</v>
      </c>
      <c r="I2323">
        <v>32.270000000000003</v>
      </c>
      <c r="J2323">
        <v>173.7</v>
      </c>
      <c r="K2323">
        <v>85</v>
      </c>
      <c r="L2323">
        <v>14.76</v>
      </c>
      <c r="M2323">
        <v>257.10000000000002</v>
      </c>
      <c r="N2323">
        <v>84</v>
      </c>
      <c r="O2323">
        <v>11.57</v>
      </c>
      <c r="P2323">
        <v>10.3</v>
      </c>
      <c r="Q2323">
        <v>1</v>
      </c>
      <c r="R2323">
        <v>2.78</v>
      </c>
      <c r="S2323">
        <v>0</v>
      </c>
      <c r="T2323" t="s">
        <v>22</v>
      </c>
      <c r="U2323">
        <f t="shared" si="73"/>
        <v>0</v>
      </c>
      <c r="V2323">
        <f>IF(Table2[[#This Row],[international_plan]]="yes",1,0)</f>
        <v>0</v>
      </c>
      <c r="W2323">
        <f>IF(Table2[[#This Row],[voice_mail_plan]]="yes",1,0)</f>
        <v>0</v>
      </c>
      <c r="X2323" t="str">
        <f t="shared" si="72"/>
        <v>Very High</v>
      </c>
      <c r="Y2323" t="str">
        <f>IF(Table2[[#This Row],[total_intl_charge]] &gt; AVERAGE($R$2:$R$4245),"High","Low")</f>
        <v>High</v>
      </c>
      <c r="Z2323" t="str">
        <f>IF(AND(G2323&gt;AVERAGE(train!$G$2:$G$4251),K2323&gt;AVERAGE(train!$K$2:$K$4251)),"High Day &amp; Eve",IF(AND(G2323&gt;AVERAGE(train!$G$2:$G$4251),K2323&lt;=AVERAGE(train!$K$2:$K$4251)),"High Day Only",IF(AND(G2323&lt;=AVERAGE(train!$G$2:$G$4251),K2323&gt;AVERAGE(train!$K$2:$K$4251)),"High Eve Only","Low Usage")))</f>
        <v>High Day Only</v>
      </c>
    </row>
    <row r="2324" spans="1:26">
      <c r="A2324" t="s">
        <v>38</v>
      </c>
      <c r="B2324">
        <v>21</v>
      </c>
      <c r="C2324" t="s">
        <v>21</v>
      </c>
      <c r="D2324" t="s">
        <v>22</v>
      </c>
      <c r="E2324" t="s">
        <v>22</v>
      </c>
      <c r="F2324">
        <v>0</v>
      </c>
      <c r="G2324">
        <v>223.2</v>
      </c>
      <c r="H2324">
        <v>142</v>
      </c>
      <c r="I2324">
        <v>37.94</v>
      </c>
      <c r="J2324">
        <v>216.5</v>
      </c>
      <c r="K2324">
        <v>114</v>
      </c>
      <c r="L2324">
        <v>18.399999999999999</v>
      </c>
      <c r="M2324">
        <v>214.7</v>
      </c>
      <c r="N2324">
        <v>111</v>
      </c>
      <c r="O2324">
        <v>9.66</v>
      </c>
      <c r="P2324">
        <v>12.4</v>
      </c>
      <c r="Q2324">
        <v>2</v>
      </c>
      <c r="R2324">
        <v>3.35</v>
      </c>
      <c r="S2324">
        <v>1</v>
      </c>
      <c r="T2324" t="s">
        <v>22</v>
      </c>
      <c r="U2324">
        <f t="shared" si="73"/>
        <v>0</v>
      </c>
      <c r="V2324">
        <f>IF(Table2[[#This Row],[international_plan]]="yes",1,0)</f>
        <v>0</v>
      </c>
      <c r="W2324">
        <f>IF(Table2[[#This Row],[voice_mail_plan]]="yes",1,0)</f>
        <v>0</v>
      </c>
      <c r="X2324" t="str">
        <f t="shared" si="72"/>
        <v>Low</v>
      </c>
      <c r="Y2324" t="str">
        <f>IF(Table2[[#This Row],[total_intl_charge]] &gt; AVERAGE($R$2:$R$4245),"High","Low")</f>
        <v>High</v>
      </c>
      <c r="Z2324" t="str">
        <f>IF(AND(G2324&gt;AVERAGE(train!$G$2:$G$4251),K2324&gt;AVERAGE(train!$K$2:$K$4251)),"High Day &amp; Eve",IF(AND(G2324&gt;AVERAGE(train!$G$2:$G$4251),K2324&lt;=AVERAGE(train!$K$2:$K$4251)),"High Day Only",IF(AND(G2324&lt;=AVERAGE(train!$G$2:$G$4251),K2324&gt;AVERAGE(train!$K$2:$K$4251)),"High Eve Only","Low Usage")))</f>
        <v>High Day &amp; Eve</v>
      </c>
    </row>
    <row r="2325" spans="1:26">
      <c r="A2325" t="s">
        <v>31</v>
      </c>
      <c r="B2325">
        <v>145</v>
      </c>
      <c r="C2325" t="s">
        <v>25</v>
      </c>
      <c r="D2325" t="s">
        <v>22</v>
      </c>
      <c r="E2325" t="s">
        <v>23</v>
      </c>
      <c r="F2325">
        <v>31</v>
      </c>
      <c r="G2325">
        <v>216</v>
      </c>
      <c r="H2325">
        <v>94</v>
      </c>
      <c r="I2325">
        <v>36.72</v>
      </c>
      <c r="J2325">
        <v>225.1</v>
      </c>
      <c r="K2325">
        <v>123</v>
      </c>
      <c r="L2325">
        <v>19.13</v>
      </c>
      <c r="M2325">
        <v>234.7</v>
      </c>
      <c r="N2325">
        <v>109</v>
      </c>
      <c r="O2325">
        <v>10.56</v>
      </c>
      <c r="P2325">
        <v>10.7</v>
      </c>
      <c r="Q2325">
        <v>1</v>
      </c>
      <c r="R2325">
        <v>2.89</v>
      </c>
      <c r="S2325">
        <v>2</v>
      </c>
      <c r="T2325" t="s">
        <v>22</v>
      </c>
      <c r="U2325">
        <f t="shared" si="73"/>
        <v>0</v>
      </c>
      <c r="V2325">
        <f>IF(Table2[[#This Row],[international_plan]]="yes",1,0)</f>
        <v>0</v>
      </c>
      <c r="W2325">
        <f>IF(Table2[[#This Row],[voice_mail_plan]]="yes",1,0)</f>
        <v>1</v>
      </c>
      <c r="X2325" t="str">
        <f t="shared" si="72"/>
        <v>Very High</v>
      </c>
      <c r="Y2325" t="str">
        <f>IF(Table2[[#This Row],[total_intl_charge]] &gt; AVERAGE($R$2:$R$4245),"High","Low")</f>
        <v>High</v>
      </c>
      <c r="Z2325" t="str">
        <f>IF(AND(G2325&gt;AVERAGE(train!$G$2:$G$4251),K2325&gt;AVERAGE(train!$K$2:$K$4251)),"High Day &amp; Eve",IF(AND(G2325&gt;AVERAGE(train!$G$2:$G$4251),K2325&lt;=AVERAGE(train!$K$2:$K$4251)),"High Day Only",IF(AND(G2325&lt;=AVERAGE(train!$G$2:$G$4251),K2325&gt;AVERAGE(train!$K$2:$K$4251)),"High Eve Only","Low Usage")))</f>
        <v>High Day &amp; Eve</v>
      </c>
    </row>
    <row r="2326" spans="1:26">
      <c r="A2326" t="s">
        <v>54</v>
      </c>
      <c r="B2326">
        <v>90</v>
      </c>
      <c r="C2326" t="s">
        <v>21</v>
      </c>
      <c r="D2326" t="s">
        <v>22</v>
      </c>
      <c r="E2326" t="s">
        <v>22</v>
      </c>
      <c r="F2326">
        <v>0</v>
      </c>
      <c r="G2326">
        <v>198.5</v>
      </c>
      <c r="H2326">
        <v>124</v>
      </c>
      <c r="I2326">
        <v>33.75</v>
      </c>
      <c r="J2326">
        <v>266.60000000000002</v>
      </c>
      <c r="K2326">
        <v>100</v>
      </c>
      <c r="L2326">
        <v>22.66</v>
      </c>
      <c r="M2326">
        <v>243.3</v>
      </c>
      <c r="N2326">
        <v>80</v>
      </c>
      <c r="O2326">
        <v>10.95</v>
      </c>
      <c r="P2326">
        <v>8</v>
      </c>
      <c r="Q2326">
        <v>7</v>
      </c>
      <c r="R2326">
        <v>2.16</v>
      </c>
      <c r="S2326">
        <v>2</v>
      </c>
      <c r="T2326" t="s">
        <v>22</v>
      </c>
      <c r="U2326">
        <f t="shared" si="73"/>
        <v>0</v>
      </c>
      <c r="V2326">
        <f>IF(Table2[[#This Row],[international_plan]]="yes",1,0)</f>
        <v>0</v>
      </c>
      <c r="W2326">
        <f>IF(Table2[[#This Row],[voice_mail_plan]]="yes",1,0)</f>
        <v>0</v>
      </c>
      <c r="X2326" t="str">
        <f t="shared" si="72"/>
        <v>Medium</v>
      </c>
      <c r="Y2326" t="str">
        <f>IF(Table2[[#This Row],[total_intl_charge]] &gt; AVERAGE($R$2:$R$4245),"High","Low")</f>
        <v>Low</v>
      </c>
      <c r="Z2326" t="str">
        <f>IF(AND(G2326&gt;AVERAGE(train!$G$2:$G$4251),K2326&gt;AVERAGE(train!$K$2:$K$4251)),"High Day &amp; Eve",IF(AND(G2326&gt;AVERAGE(train!$G$2:$G$4251),K2326&lt;=AVERAGE(train!$K$2:$K$4251)),"High Day Only",IF(AND(G2326&lt;=AVERAGE(train!$G$2:$G$4251),K2326&gt;AVERAGE(train!$K$2:$K$4251)),"High Eve Only","Low Usage")))</f>
        <v>High Day Only</v>
      </c>
    </row>
    <row r="2327" spans="1:26">
      <c r="A2327" t="s">
        <v>56</v>
      </c>
      <c r="B2327">
        <v>33</v>
      </c>
      <c r="C2327" t="s">
        <v>25</v>
      </c>
      <c r="D2327" t="s">
        <v>22</v>
      </c>
      <c r="E2327" t="s">
        <v>22</v>
      </c>
      <c r="F2327">
        <v>0</v>
      </c>
      <c r="G2327">
        <v>159.5</v>
      </c>
      <c r="H2327">
        <v>115</v>
      </c>
      <c r="I2327">
        <v>27.12</v>
      </c>
      <c r="J2327">
        <v>195.4</v>
      </c>
      <c r="K2327">
        <v>118</v>
      </c>
      <c r="L2327">
        <v>16.61</v>
      </c>
      <c r="M2327">
        <v>102.4</v>
      </c>
      <c r="N2327">
        <v>86</v>
      </c>
      <c r="O2327">
        <v>4.6100000000000003</v>
      </c>
      <c r="P2327">
        <v>7.1</v>
      </c>
      <c r="Q2327">
        <v>7</v>
      </c>
      <c r="R2327">
        <v>1.92</v>
      </c>
      <c r="S2327">
        <v>1</v>
      </c>
      <c r="T2327" t="s">
        <v>22</v>
      </c>
      <c r="U2327">
        <f t="shared" si="73"/>
        <v>0</v>
      </c>
      <c r="V2327">
        <f>IF(Table2[[#This Row],[international_plan]]="yes",1,0)</f>
        <v>0</v>
      </c>
      <c r="W2327">
        <f>IF(Table2[[#This Row],[voice_mail_plan]]="yes",1,0)</f>
        <v>0</v>
      </c>
      <c r="X2327" t="str">
        <f t="shared" si="72"/>
        <v>Low</v>
      </c>
      <c r="Y2327" t="str">
        <f>IF(Table2[[#This Row],[total_intl_charge]] &gt; AVERAGE($R$2:$R$4245),"High","Low")</f>
        <v>Low</v>
      </c>
      <c r="Z2327" t="str">
        <f>IF(AND(G2327&gt;AVERAGE(train!$G$2:$G$4251),K2327&gt;AVERAGE(train!$K$2:$K$4251)),"High Day &amp; Eve",IF(AND(G2327&gt;AVERAGE(train!$G$2:$G$4251),K2327&lt;=AVERAGE(train!$K$2:$K$4251)),"High Day Only",IF(AND(G2327&lt;=AVERAGE(train!$G$2:$G$4251),K2327&gt;AVERAGE(train!$K$2:$K$4251)),"High Eve Only","Low Usage")))</f>
        <v>High Eve Only</v>
      </c>
    </row>
    <row r="2328" spans="1:26">
      <c r="A2328" t="s">
        <v>73</v>
      </c>
      <c r="B2328">
        <v>61</v>
      </c>
      <c r="C2328" t="s">
        <v>25</v>
      </c>
      <c r="D2328" t="s">
        <v>22</v>
      </c>
      <c r="E2328" t="s">
        <v>23</v>
      </c>
      <c r="F2328">
        <v>40</v>
      </c>
      <c r="G2328">
        <v>105</v>
      </c>
      <c r="H2328">
        <v>78</v>
      </c>
      <c r="I2328">
        <v>17.850000000000001</v>
      </c>
      <c r="J2328">
        <v>180.6</v>
      </c>
      <c r="K2328">
        <v>100</v>
      </c>
      <c r="L2328">
        <v>15.35</v>
      </c>
      <c r="M2328">
        <v>174.1</v>
      </c>
      <c r="N2328">
        <v>115</v>
      </c>
      <c r="O2328">
        <v>7.83</v>
      </c>
      <c r="P2328">
        <v>10.199999999999999</v>
      </c>
      <c r="Q2328">
        <v>2</v>
      </c>
      <c r="R2328">
        <v>2.75</v>
      </c>
      <c r="S2328">
        <v>2</v>
      </c>
      <c r="T2328" t="s">
        <v>23</v>
      </c>
      <c r="U2328">
        <f t="shared" si="73"/>
        <v>1</v>
      </c>
      <c r="V2328">
        <f>IF(Table2[[#This Row],[international_plan]]="yes",1,0)</f>
        <v>0</v>
      </c>
      <c r="W2328">
        <f>IF(Table2[[#This Row],[voice_mail_plan]]="yes",1,0)</f>
        <v>1</v>
      </c>
      <c r="X2328" t="str">
        <f t="shared" si="72"/>
        <v>Low</v>
      </c>
      <c r="Y2328" t="str">
        <f>IF(Table2[[#This Row],[total_intl_charge]] &gt; AVERAGE($R$2:$R$4245),"High","Low")</f>
        <v>Low</v>
      </c>
      <c r="Z2328" t="str">
        <f>IF(AND(G2328&gt;AVERAGE(train!$G$2:$G$4251),K2328&gt;AVERAGE(train!$K$2:$K$4251)),"High Day &amp; Eve",IF(AND(G2328&gt;AVERAGE(train!$G$2:$G$4251),K2328&lt;=AVERAGE(train!$K$2:$K$4251)),"High Day Only",IF(AND(G2328&lt;=AVERAGE(train!$G$2:$G$4251),K2328&gt;AVERAGE(train!$K$2:$K$4251)),"High Eve Only","Low Usage")))</f>
        <v>Low Usage</v>
      </c>
    </row>
    <row r="2329" spans="1:26">
      <c r="A2329" t="s">
        <v>41</v>
      </c>
      <c r="B2329">
        <v>107</v>
      </c>
      <c r="C2329" t="s">
        <v>21</v>
      </c>
      <c r="D2329" t="s">
        <v>22</v>
      </c>
      <c r="E2329" t="s">
        <v>22</v>
      </c>
      <c r="F2329">
        <v>0</v>
      </c>
      <c r="G2329">
        <v>204.5</v>
      </c>
      <c r="H2329">
        <v>108</v>
      </c>
      <c r="I2329">
        <v>34.770000000000003</v>
      </c>
      <c r="J2329">
        <v>162.4</v>
      </c>
      <c r="K2329">
        <v>110</v>
      </c>
      <c r="L2329">
        <v>13.8</v>
      </c>
      <c r="M2329">
        <v>155</v>
      </c>
      <c r="N2329">
        <v>102</v>
      </c>
      <c r="O2329">
        <v>6.98</v>
      </c>
      <c r="P2329">
        <v>13.4</v>
      </c>
      <c r="Q2329">
        <v>1</v>
      </c>
      <c r="R2329">
        <v>3.62</v>
      </c>
      <c r="S2329">
        <v>3</v>
      </c>
      <c r="T2329" t="s">
        <v>22</v>
      </c>
      <c r="U2329">
        <f t="shared" si="73"/>
        <v>0</v>
      </c>
      <c r="V2329">
        <f>IF(Table2[[#This Row],[international_plan]]="yes",1,0)</f>
        <v>0</v>
      </c>
      <c r="W2329">
        <f>IF(Table2[[#This Row],[voice_mail_plan]]="yes",1,0)</f>
        <v>0</v>
      </c>
      <c r="X2329" t="str">
        <f t="shared" si="72"/>
        <v>High</v>
      </c>
      <c r="Y2329" t="str">
        <f>IF(Table2[[#This Row],[total_intl_charge]] &gt; AVERAGE($R$2:$R$4245),"High","Low")</f>
        <v>High</v>
      </c>
      <c r="Z2329" t="str">
        <f>IF(AND(G2329&gt;AVERAGE(train!$G$2:$G$4251),K2329&gt;AVERAGE(train!$K$2:$K$4251)),"High Day &amp; Eve",IF(AND(G2329&gt;AVERAGE(train!$G$2:$G$4251),K2329&lt;=AVERAGE(train!$K$2:$K$4251)),"High Day Only",IF(AND(G2329&lt;=AVERAGE(train!$G$2:$G$4251),K2329&gt;AVERAGE(train!$K$2:$K$4251)),"High Eve Only","Low Usage")))</f>
        <v>High Day &amp; Eve</v>
      </c>
    </row>
    <row r="2330" spans="1:26">
      <c r="A2330" t="s">
        <v>49</v>
      </c>
      <c r="B2330">
        <v>147</v>
      </c>
      <c r="C2330" t="s">
        <v>25</v>
      </c>
      <c r="D2330" t="s">
        <v>22</v>
      </c>
      <c r="E2330" t="s">
        <v>22</v>
      </c>
      <c r="F2330">
        <v>0</v>
      </c>
      <c r="G2330">
        <v>274</v>
      </c>
      <c r="H2330">
        <v>92</v>
      </c>
      <c r="I2330">
        <v>46.58</v>
      </c>
      <c r="J2330">
        <v>231.8</v>
      </c>
      <c r="K2330">
        <v>82</v>
      </c>
      <c r="L2330">
        <v>19.7</v>
      </c>
      <c r="M2330">
        <v>283.60000000000002</v>
      </c>
      <c r="N2330">
        <v>83</v>
      </c>
      <c r="O2330">
        <v>12.76</v>
      </c>
      <c r="P2330">
        <v>6.2</v>
      </c>
      <c r="Q2330">
        <v>1</v>
      </c>
      <c r="R2330">
        <v>1.67</v>
      </c>
      <c r="S2330">
        <v>0</v>
      </c>
      <c r="T2330" t="s">
        <v>23</v>
      </c>
      <c r="U2330">
        <f t="shared" si="73"/>
        <v>1</v>
      </c>
      <c r="V2330">
        <f>IF(Table2[[#This Row],[international_plan]]="yes",1,0)</f>
        <v>0</v>
      </c>
      <c r="W2330">
        <f>IF(Table2[[#This Row],[voice_mail_plan]]="yes",1,0)</f>
        <v>0</v>
      </c>
      <c r="X2330" t="str">
        <f t="shared" si="72"/>
        <v>Very High</v>
      </c>
      <c r="Y2330" t="str">
        <f>IF(Table2[[#This Row],[total_intl_charge]] &gt; AVERAGE($R$2:$R$4245),"High","Low")</f>
        <v>Low</v>
      </c>
      <c r="Z2330" t="str">
        <f>IF(AND(G2330&gt;AVERAGE(train!$G$2:$G$4251),K2330&gt;AVERAGE(train!$K$2:$K$4251)),"High Day &amp; Eve",IF(AND(G2330&gt;AVERAGE(train!$G$2:$G$4251),K2330&lt;=AVERAGE(train!$K$2:$K$4251)),"High Day Only",IF(AND(G2330&lt;=AVERAGE(train!$G$2:$G$4251),K2330&gt;AVERAGE(train!$K$2:$K$4251)),"High Eve Only","Low Usage")))</f>
        <v>High Day Only</v>
      </c>
    </row>
    <row r="2331" spans="1:26">
      <c r="A2331" t="s">
        <v>70</v>
      </c>
      <c r="B2331">
        <v>186</v>
      </c>
      <c r="C2331" t="s">
        <v>28</v>
      </c>
      <c r="D2331" t="s">
        <v>22</v>
      </c>
      <c r="E2331" t="s">
        <v>22</v>
      </c>
      <c r="F2331">
        <v>0</v>
      </c>
      <c r="G2331">
        <v>137.80000000000001</v>
      </c>
      <c r="H2331">
        <v>97</v>
      </c>
      <c r="I2331">
        <v>23.43</v>
      </c>
      <c r="J2331">
        <v>187.7</v>
      </c>
      <c r="K2331">
        <v>118</v>
      </c>
      <c r="L2331">
        <v>15.95</v>
      </c>
      <c r="M2331">
        <v>146.4</v>
      </c>
      <c r="N2331">
        <v>85</v>
      </c>
      <c r="O2331">
        <v>6.59</v>
      </c>
      <c r="P2331">
        <v>8.6999999999999993</v>
      </c>
      <c r="Q2331">
        <v>6</v>
      </c>
      <c r="R2331">
        <v>2.35</v>
      </c>
      <c r="S2331">
        <v>1</v>
      </c>
      <c r="T2331" t="s">
        <v>22</v>
      </c>
      <c r="U2331">
        <f t="shared" si="73"/>
        <v>0</v>
      </c>
      <c r="V2331">
        <f>IF(Table2[[#This Row],[international_plan]]="yes",1,0)</f>
        <v>0</v>
      </c>
      <c r="W2331">
        <f>IF(Table2[[#This Row],[voice_mail_plan]]="yes",1,0)</f>
        <v>0</v>
      </c>
      <c r="X2331" t="str">
        <f t="shared" si="72"/>
        <v>Very High</v>
      </c>
      <c r="Y2331" t="str">
        <f>IF(Table2[[#This Row],[total_intl_charge]] &gt; AVERAGE($R$2:$R$4245),"High","Low")</f>
        <v>Low</v>
      </c>
      <c r="Z2331" t="str">
        <f>IF(AND(G2331&gt;AVERAGE(train!$G$2:$G$4251),K2331&gt;AVERAGE(train!$K$2:$K$4251)),"High Day &amp; Eve",IF(AND(G2331&gt;AVERAGE(train!$G$2:$G$4251),K2331&lt;=AVERAGE(train!$K$2:$K$4251)),"High Day Only",IF(AND(G2331&lt;=AVERAGE(train!$G$2:$G$4251),K2331&gt;AVERAGE(train!$K$2:$K$4251)),"High Eve Only","Low Usage")))</f>
        <v>High Eve Only</v>
      </c>
    </row>
    <row r="2332" spans="1:26">
      <c r="A2332" t="s">
        <v>53</v>
      </c>
      <c r="B2332">
        <v>128</v>
      </c>
      <c r="C2332" t="s">
        <v>21</v>
      </c>
      <c r="D2332" t="s">
        <v>22</v>
      </c>
      <c r="E2332" t="s">
        <v>22</v>
      </c>
      <c r="F2332">
        <v>0</v>
      </c>
      <c r="G2332">
        <v>179.4</v>
      </c>
      <c r="H2332">
        <v>94</v>
      </c>
      <c r="I2332">
        <v>30.5</v>
      </c>
      <c r="J2332">
        <v>270.39999999999998</v>
      </c>
      <c r="K2332">
        <v>92</v>
      </c>
      <c r="L2332">
        <v>22.98</v>
      </c>
      <c r="M2332">
        <v>191</v>
      </c>
      <c r="N2332">
        <v>88</v>
      </c>
      <c r="O2332">
        <v>8.59</v>
      </c>
      <c r="P2332">
        <v>7.9</v>
      </c>
      <c r="Q2332">
        <v>4</v>
      </c>
      <c r="R2332">
        <v>2.13</v>
      </c>
      <c r="S2332">
        <v>0</v>
      </c>
      <c r="T2332" t="s">
        <v>22</v>
      </c>
      <c r="U2332">
        <f t="shared" si="73"/>
        <v>0</v>
      </c>
      <c r="V2332">
        <f>IF(Table2[[#This Row],[international_plan]]="yes",1,0)</f>
        <v>0</v>
      </c>
      <c r="W2332">
        <f>IF(Table2[[#This Row],[voice_mail_plan]]="yes",1,0)</f>
        <v>0</v>
      </c>
      <c r="X2332" t="str">
        <f t="shared" si="72"/>
        <v>Very High</v>
      </c>
      <c r="Y2332" t="str">
        <f>IF(Table2[[#This Row],[total_intl_charge]] &gt; AVERAGE($R$2:$R$4245),"High","Low")</f>
        <v>Low</v>
      </c>
      <c r="Z2332" t="str">
        <f>IF(AND(G2332&gt;AVERAGE(train!$G$2:$G$4251),K2332&gt;AVERAGE(train!$K$2:$K$4251)),"High Day &amp; Eve",IF(AND(G2332&gt;AVERAGE(train!$G$2:$G$4251),K2332&lt;=AVERAGE(train!$K$2:$K$4251)),"High Day Only",IF(AND(G2332&lt;=AVERAGE(train!$G$2:$G$4251),K2332&gt;AVERAGE(train!$K$2:$K$4251)),"High Eve Only","Low Usage")))</f>
        <v>Low Usage</v>
      </c>
    </row>
    <row r="2333" spans="1:26">
      <c r="A2333" t="s">
        <v>47</v>
      </c>
      <c r="B2333">
        <v>55</v>
      </c>
      <c r="C2333" t="s">
        <v>25</v>
      </c>
      <c r="D2333" t="s">
        <v>22</v>
      </c>
      <c r="E2333" t="s">
        <v>23</v>
      </c>
      <c r="F2333">
        <v>39</v>
      </c>
      <c r="G2333">
        <v>139.30000000000001</v>
      </c>
      <c r="H2333">
        <v>101</v>
      </c>
      <c r="I2333">
        <v>23.68</v>
      </c>
      <c r="J2333">
        <v>178.3</v>
      </c>
      <c r="K2333">
        <v>117</v>
      </c>
      <c r="L2333">
        <v>15.16</v>
      </c>
      <c r="M2333">
        <v>246.5</v>
      </c>
      <c r="N2333">
        <v>104</v>
      </c>
      <c r="O2333">
        <v>11.09</v>
      </c>
      <c r="P2333">
        <v>8.1</v>
      </c>
      <c r="Q2333">
        <v>1</v>
      </c>
      <c r="R2333">
        <v>2.19</v>
      </c>
      <c r="S2333">
        <v>3</v>
      </c>
      <c r="T2333" t="s">
        <v>22</v>
      </c>
      <c r="U2333">
        <f t="shared" si="73"/>
        <v>0</v>
      </c>
      <c r="V2333">
        <f>IF(Table2[[#This Row],[international_plan]]="yes",1,0)</f>
        <v>0</v>
      </c>
      <c r="W2333">
        <f>IF(Table2[[#This Row],[voice_mail_plan]]="yes",1,0)</f>
        <v>1</v>
      </c>
      <c r="X2333" t="str">
        <f t="shared" si="72"/>
        <v>Low</v>
      </c>
      <c r="Y2333" t="str">
        <f>IF(Table2[[#This Row],[total_intl_charge]] &gt; AVERAGE($R$2:$R$4245),"High","Low")</f>
        <v>Low</v>
      </c>
      <c r="Z2333" t="str">
        <f>IF(AND(G2333&gt;AVERAGE(train!$G$2:$G$4251),K2333&gt;AVERAGE(train!$K$2:$K$4251)),"High Day &amp; Eve",IF(AND(G2333&gt;AVERAGE(train!$G$2:$G$4251),K2333&lt;=AVERAGE(train!$K$2:$K$4251)),"High Day Only",IF(AND(G2333&lt;=AVERAGE(train!$G$2:$G$4251),K2333&gt;AVERAGE(train!$K$2:$K$4251)),"High Eve Only","Low Usage")))</f>
        <v>High Eve Only</v>
      </c>
    </row>
    <row r="2334" spans="1:26">
      <c r="A2334" t="s">
        <v>20</v>
      </c>
      <c r="B2334">
        <v>134</v>
      </c>
      <c r="C2334" t="s">
        <v>21</v>
      </c>
      <c r="D2334" t="s">
        <v>22</v>
      </c>
      <c r="E2334" t="s">
        <v>22</v>
      </c>
      <c r="F2334">
        <v>0</v>
      </c>
      <c r="G2334">
        <v>7.8</v>
      </c>
      <c r="H2334">
        <v>86</v>
      </c>
      <c r="I2334">
        <v>1.33</v>
      </c>
      <c r="J2334">
        <v>171.4</v>
      </c>
      <c r="K2334">
        <v>100</v>
      </c>
      <c r="L2334">
        <v>14.57</v>
      </c>
      <c r="M2334">
        <v>186.5</v>
      </c>
      <c r="N2334">
        <v>80</v>
      </c>
      <c r="O2334">
        <v>8.39</v>
      </c>
      <c r="P2334">
        <v>12.9</v>
      </c>
      <c r="Q2334">
        <v>2</v>
      </c>
      <c r="R2334">
        <v>3.48</v>
      </c>
      <c r="S2334">
        <v>2</v>
      </c>
      <c r="T2334" t="s">
        <v>22</v>
      </c>
      <c r="U2334">
        <f t="shared" si="73"/>
        <v>0</v>
      </c>
      <c r="V2334">
        <f>IF(Table2[[#This Row],[international_plan]]="yes",1,0)</f>
        <v>0</v>
      </c>
      <c r="W2334">
        <f>IF(Table2[[#This Row],[voice_mail_plan]]="yes",1,0)</f>
        <v>0</v>
      </c>
      <c r="X2334" t="str">
        <f t="shared" si="72"/>
        <v>Very High</v>
      </c>
      <c r="Y2334" t="str">
        <f>IF(Table2[[#This Row],[total_intl_charge]] &gt; AVERAGE($R$2:$R$4245),"High","Low")</f>
        <v>High</v>
      </c>
      <c r="Z2334" t="str">
        <f>IF(AND(G2334&gt;AVERAGE(train!$G$2:$G$4251),K2334&gt;AVERAGE(train!$K$2:$K$4251)),"High Day &amp; Eve",IF(AND(G2334&gt;AVERAGE(train!$G$2:$G$4251),K2334&lt;=AVERAGE(train!$K$2:$K$4251)),"High Day Only",IF(AND(G2334&lt;=AVERAGE(train!$G$2:$G$4251),K2334&gt;AVERAGE(train!$K$2:$K$4251)),"High Eve Only","Low Usage")))</f>
        <v>Low Usage</v>
      </c>
    </row>
    <row r="2335" spans="1:26">
      <c r="A2335" t="s">
        <v>32</v>
      </c>
      <c r="B2335">
        <v>96</v>
      </c>
      <c r="C2335" t="s">
        <v>21</v>
      </c>
      <c r="D2335" t="s">
        <v>22</v>
      </c>
      <c r="E2335" t="s">
        <v>23</v>
      </c>
      <c r="F2335">
        <v>23</v>
      </c>
      <c r="G2335">
        <v>183.1</v>
      </c>
      <c r="H2335">
        <v>88</v>
      </c>
      <c r="I2335">
        <v>31.13</v>
      </c>
      <c r="J2335">
        <v>147.4</v>
      </c>
      <c r="K2335">
        <v>89</v>
      </c>
      <c r="L2335">
        <v>12.53</v>
      </c>
      <c r="M2335">
        <v>350.2</v>
      </c>
      <c r="N2335">
        <v>108</v>
      </c>
      <c r="O2335">
        <v>15.76</v>
      </c>
      <c r="P2335">
        <v>11.3</v>
      </c>
      <c r="Q2335">
        <v>7</v>
      </c>
      <c r="R2335">
        <v>3.05</v>
      </c>
      <c r="S2335">
        <v>1</v>
      </c>
      <c r="T2335" t="s">
        <v>22</v>
      </c>
      <c r="U2335">
        <f t="shared" si="73"/>
        <v>0</v>
      </c>
      <c r="V2335">
        <f>IF(Table2[[#This Row],[international_plan]]="yes",1,0)</f>
        <v>0</v>
      </c>
      <c r="W2335">
        <f>IF(Table2[[#This Row],[voice_mail_plan]]="yes",1,0)</f>
        <v>1</v>
      </c>
      <c r="X2335" t="str">
        <f t="shared" si="72"/>
        <v>Medium</v>
      </c>
      <c r="Y2335" t="str">
        <f>IF(Table2[[#This Row],[total_intl_charge]] &gt; AVERAGE($R$2:$R$4245),"High","Low")</f>
        <v>High</v>
      </c>
      <c r="Z2335" t="str">
        <f>IF(AND(G2335&gt;AVERAGE(train!$G$2:$G$4251),K2335&gt;AVERAGE(train!$K$2:$K$4251)),"High Day &amp; Eve",IF(AND(G2335&gt;AVERAGE(train!$G$2:$G$4251),K2335&lt;=AVERAGE(train!$K$2:$K$4251)),"High Day Only",IF(AND(G2335&lt;=AVERAGE(train!$G$2:$G$4251),K2335&gt;AVERAGE(train!$K$2:$K$4251)),"High Eve Only","Low Usage")))</f>
        <v>High Day Only</v>
      </c>
    </row>
    <row r="2336" spans="1:26">
      <c r="A2336" t="s">
        <v>70</v>
      </c>
      <c r="B2336">
        <v>123</v>
      </c>
      <c r="C2336" t="s">
        <v>21</v>
      </c>
      <c r="D2336" t="s">
        <v>22</v>
      </c>
      <c r="E2336" t="s">
        <v>22</v>
      </c>
      <c r="F2336">
        <v>0</v>
      </c>
      <c r="G2336">
        <v>140</v>
      </c>
      <c r="H2336">
        <v>106</v>
      </c>
      <c r="I2336">
        <v>23.8</v>
      </c>
      <c r="J2336">
        <v>153.69999999999999</v>
      </c>
      <c r="K2336">
        <v>101</v>
      </c>
      <c r="L2336">
        <v>13.06</v>
      </c>
      <c r="M2336">
        <v>50.1</v>
      </c>
      <c r="N2336">
        <v>87</v>
      </c>
      <c r="O2336">
        <v>2.25</v>
      </c>
      <c r="P2336">
        <v>12.5</v>
      </c>
      <c r="Q2336">
        <v>1</v>
      </c>
      <c r="R2336">
        <v>3.38</v>
      </c>
      <c r="S2336">
        <v>2</v>
      </c>
      <c r="T2336" t="s">
        <v>22</v>
      </c>
      <c r="U2336">
        <f t="shared" si="73"/>
        <v>0</v>
      </c>
      <c r="V2336">
        <f>IF(Table2[[#This Row],[international_plan]]="yes",1,0)</f>
        <v>0</v>
      </c>
      <c r="W2336">
        <f>IF(Table2[[#This Row],[voice_mail_plan]]="yes",1,0)</f>
        <v>0</v>
      </c>
      <c r="X2336" t="str">
        <f t="shared" si="72"/>
        <v>High</v>
      </c>
      <c r="Y2336" t="str">
        <f>IF(Table2[[#This Row],[total_intl_charge]] &gt; AVERAGE($R$2:$R$4245),"High","Low")</f>
        <v>High</v>
      </c>
      <c r="Z2336" t="str">
        <f>IF(AND(G2336&gt;AVERAGE(train!$G$2:$G$4251),K2336&gt;AVERAGE(train!$K$2:$K$4251)),"High Day &amp; Eve",IF(AND(G2336&gt;AVERAGE(train!$G$2:$G$4251),K2336&lt;=AVERAGE(train!$K$2:$K$4251)),"High Day Only",IF(AND(G2336&lt;=AVERAGE(train!$G$2:$G$4251),K2336&gt;AVERAGE(train!$K$2:$K$4251)),"High Eve Only","Low Usage")))</f>
        <v>High Eve Only</v>
      </c>
    </row>
    <row r="2337" spans="1:26">
      <c r="A2337" t="s">
        <v>26</v>
      </c>
      <c r="B2337">
        <v>35</v>
      </c>
      <c r="C2337" t="s">
        <v>21</v>
      </c>
      <c r="D2337" t="s">
        <v>22</v>
      </c>
      <c r="E2337" t="s">
        <v>22</v>
      </c>
      <c r="F2337">
        <v>0</v>
      </c>
      <c r="G2337">
        <v>179.2</v>
      </c>
      <c r="H2337">
        <v>59</v>
      </c>
      <c r="I2337">
        <v>30.46</v>
      </c>
      <c r="J2337">
        <v>283.3</v>
      </c>
      <c r="K2337">
        <v>101</v>
      </c>
      <c r="L2337">
        <v>24.08</v>
      </c>
      <c r="M2337">
        <v>285.39999999999998</v>
      </c>
      <c r="N2337">
        <v>83</v>
      </c>
      <c r="O2337">
        <v>12.84</v>
      </c>
      <c r="P2337">
        <v>5.8</v>
      </c>
      <c r="Q2337">
        <v>7</v>
      </c>
      <c r="R2337">
        <v>1.57</v>
      </c>
      <c r="S2337">
        <v>2</v>
      </c>
      <c r="T2337" t="s">
        <v>22</v>
      </c>
      <c r="U2337">
        <f t="shared" si="73"/>
        <v>0</v>
      </c>
      <c r="V2337">
        <f>IF(Table2[[#This Row],[international_plan]]="yes",1,0)</f>
        <v>0</v>
      </c>
      <c r="W2337">
        <f>IF(Table2[[#This Row],[voice_mail_plan]]="yes",1,0)</f>
        <v>0</v>
      </c>
      <c r="X2337" t="str">
        <f t="shared" si="72"/>
        <v>Low</v>
      </c>
      <c r="Y2337" t="str">
        <f>IF(Table2[[#This Row],[total_intl_charge]] &gt; AVERAGE($R$2:$R$4245),"High","Low")</f>
        <v>Low</v>
      </c>
      <c r="Z2337" t="str">
        <f>IF(AND(G2337&gt;AVERAGE(train!$G$2:$G$4251),K2337&gt;AVERAGE(train!$K$2:$K$4251)),"High Day &amp; Eve",IF(AND(G2337&gt;AVERAGE(train!$G$2:$G$4251),K2337&lt;=AVERAGE(train!$K$2:$K$4251)),"High Day Only",IF(AND(G2337&lt;=AVERAGE(train!$G$2:$G$4251),K2337&gt;AVERAGE(train!$K$2:$K$4251)),"High Eve Only","Low Usage")))</f>
        <v>High Eve Only</v>
      </c>
    </row>
    <row r="2338" spans="1:26">
      <c r="A2338" t="s">
        <v>51</v>
      </c>
      <c r="B2338">
        <v>74</v>
      </c>
      <c r="C2338" t="s">
        <v>25</v>
      </c>
      <c r="D2338" t="s">
        <v>22</v>
      </c>
      <c r="E2338" t="s">
        <v>22</v>
      </c>
      <c r="F2338">
        <v>0</v>
      </c>
      <c r="G2338">
        <v>177.4</v>
      </c>
      <c r="H2338">
        <v>136</v>
      </c>
      <c r="I2338">
        <v>30.16</v>
      </c>
      <c r="J2338">
        <v>240.3</v>
      </c>
      <c r="K2338">
        <v>104</v>
      </c>
      <c r="L2338">
        <v>20.43</v>
      </c>
      <c r="M2338">
        <v>237.3</v>
      </c>
      <c r="N2338">
        <v>133</v>
      </c>
      <c r="O2338">
        <v>10.68</v>
      </c>
      <c r="P2338">
        <v>12</v>
      </c>
      <c r="Q2338">
        <v>3</v>
      </c>
      <c r="R2338">
        <v>3.24</v>
      </c>
      <c r="S2338">
        <v>0</v>
      </c>
      <c r="T2338" t="s">
        <v>22</v>
      </c>
      <c r="U2338">
        <f t="shared" si="73"/>
        <v>0</v>
      </c>
      <c r="V2338">
        <f>IF(Table2[[#This Row],[international_plan]]="yes",1,0)</f>
        <v>0</v>
      </c>
      <c r="W2338">
        <f>IF(Table2[[#This Row],[voice_mail_plan]]="yes",1,0)</f>
        <v>0</v>
      </c>
      <c r="X2338" t="str">
        <f t="shared" si="72"/>
        <v>Medium</v>
      </c>
      <c r="Y2338" t="str">
        <f>IF(Table2[[#This Row],[total_intl_charge]] &gt; AVERAGE($R$2:$R$4245),"High","Low")</f>
        <v>High</v>
      </c>
      <c r="Z2338" t="str">
        <f>IF(AND(G2338&gt;AVERAGE(train!$G$2:$G$4251),K2338&gt;AVERAGE(train!$K$2:$K$4251)),"High Day &amp; Eve",IF(AND(G2338&gt;AVERAGE(train!$G$2:$G$4251),K2338&lt;=AVERAGE(train!$K$2:$K$4251)),"High Day Only",IF(AND(G2338&lt;=AVERAGE(train!$G$2:$G$4251),K2338&gt;AVERAGE(train!$K$2:$K$4251)),"High Eve Only","Low Usage")))</f>
        <v>High Eve Only</v>
      </c>
    </row>
    <row r="2339" spans="1:26">
      <c r="A2339" t="s">
        <v>32</v>
      </c>
      <c r="B2339">
        <v>130</v>
      </c>
      <c r="C2339" t="s">
        <v>25</v>
      </c>
      <c r="D2339" t="s">
        <v>22</v>
      </c>
      <c r="E2339" t="s">
        <v>22</v>
      </c>
      <c r="F2339">
        <v>0</v>
      </c>
      <c r="G2339">
        <v>115.6</v>
      </c>
      <c r="H2339">
        <v>129</v>
      </c>
      <c r="I2339">
        <v>19.649999999999999</v>
      </c>
      <c r="J2339">
        <v>167.8</v>
      </c>
      <c r="K2339">
        <v>104</v>
      </c>
      <c r="L2339">
        <v>14.26</v>
      </c>
      <c r="M2339">
        <v>141.80000000000001</v>
      </c>
      <c r="N2339">
        <v>124</v>
      </c>
      <c r="O2339">
        <v>6.38</v>
      </c>
      <c r="P2339">
        <v>12.6</v>
      </c>
      <c r="Q2339">
        <v>9</v>
      </c>
      <c r="R2339">
        <v>3.4</v>
      </c>
      <c r="S2339">
        <v>1</v>
      </c>
      <c r="T2339" t="s">
        <v>22</v>
      </c>
      <c r="U2339">
        <f t="shared" si="73"/>
        <v>0</v>
      </c>
      <c r="V2339">
        <f>IF(Table2[[#This Row],[international_plan]]="yes",1,0)</f>
        <v>0</v>
      </c>
      <c r="W2339">
        <f>IF(Table2[[#This Row],[voice_mail_plan]]="yes",1,0)</f>
        <v>0</v>
      </c>
      <c r="X2339" t="str">
        <f t="shared" si="72"/>
        <v>Very High</v>
      </c>
      <c r="Y2339" t="str">
        <f>IF(Table2[[#This Row],[total_intl_charge]] &gt; AVERAGE($R$2:$R$4245),"High","Low")</f>
        <v>High</v>
      </c>
      <c r="Z2339" t="str">
        <f>IF(AND(G2339&gt;AVERAGE(train!$G$2:$G$4251),K2339&gt;AVERAGE(train!$K$2:$K$4251)),"High Day &amp; Eve",IF(AND(G2339&gt;AVERAGE(train!$G$2:$G$4251),K2339&lt;=AVERAGE(train!$K$2:$K$4251)),"High Day Only",IF(AND(G2339&lt;=AVERAGE(train!$G$2:$G$4251),K2339&gt;AVERAGE(train!$K$2:$K$4251)),"High Eve Only","Low Usage")))</f>
        <v>High Eve Only</v>
      </c>
    </row>
    <row r="2340" spans="1:26">
      <c r="A2340" t="s">
        <v>72</v>
      </c>
      <c r="B2340">
        <v>137</v>
      </c>
      <c r="C2340" t="s">
        <v>25</v>
      </c>
      <c r="D2340" t="s">
        <v>23</v>
      </c>
      <c r="E2340" t="s">
        <v>22</v>
      </c>
      <c r="F2340">
        <v>0</v>
      </c>
      <c r="G2340">
        <v>237.3</v>
      </c>
      <c r="H2340">
        <v>103</v>
      </c>
      <c r="I2340">
        <v>40.340000000000003</v>
      </c>
      <c r="J2340">
        <v>176.7</v>
      </c>
      <c r="K2340">
        <v>84</v>
      </c>
      <c r="L2340">
        <v>15.02</v>
      </c>
      <c r="M2340">
        <v>263.39999999999998</v>
      </c>
      <c r="N2340">
        <v>81</v>
      </c>
      <c r="O2340">
        <v>11.85</v>
      </c>
      <c r="P2340">
        <v>14.2</v>
      </c>
      <c r="Q2340">
        <v>4</v>
      </c>
      <c r="R2340">
        <v>3.83</v>
      </c>
      <c r="S2340">
        <v>0</v>
      </c>
      <c r="T2340" t="s">
        <v>23</v>
      </c>
      <c r="U2340">
        <f t="shared" si="73"/>
        <v>1</v>
      </c>
      <c r="V2340">
        <f>IF(Table2[[#This Row],[international_plan]]="yes",1,0)</f>
        <v>1</v>
      </c>
      <c r="W2340">
        <f>IF(Table2[[#This Row],[voice_mail_plan]]="yes",1,0)</f>
        <v>0</v>
      </c>
      <c r="X2340" t="str">
        <f t="shared" si="72"/>
        <v>Very High</v>
      </c>
      <c r="Y2340" t="str">
        <f>IF(Table2[[#This Row],[total_intl_charge]] &gt; AVERAGE($R$2:$R$4245),"High","Low")</f>
        <v>High</v>
      </c>
      <c r="Z2340" t="str">
        <f>IF(AND(G2340&gt;AVERAGE(train!$G$2:$G$4251),K2340&gt;AVERAGE(train!$K$2:$K$4251)),"High Day &amp; Eve",IF(AND(G2340&gt;AVERAGE(train!$G$2:$G$4251),K2340&lt;=AVERAGE(train!$K$2:$K$4251)),"High Day Only",IF(AND(G2340&lt;=AVERAGE(train!$G$2:$G$4251),K2340&gt;AVERAGE(train!$K$2:$K$4251)),"High Eve Only","Low Usage")))</f>
        <v>High Day Only</v>
      </c>
    </row>
    <row r="2341" spans="1:26">
      <c r="A2341" t="s">
        <v>63</v>
      </c>
      <c r="B2341">
        <v>80</v>
      </c>
      <c r="C2341" t="s">
        <v>25</v>
      </c>
      <c r="D2341" t="s">
        <v>22</v>
      </c>
      <c r="E2341" t="s">
        <v>22</v>
      </c>
      <c r="F2341">
        <v>0</v>
      </c>
      <c r="G2341">
        <v>51.5</v>
      </c>
      <c r="H2341">
        <v>90</v>
      </c>
      <c r="I2341">
        <v>8.76</v>
      </c>
      <c r="J2341">
        <v>164</v>
      </c>
      <c r="K2341">
        <v>98</v>
      </c>
      <c r="L2341">
        <v>13.94</v>
      </c>
      <c r="M2341">
        <v>169.4</v>
      </c>
      <c r="N2341">
        <v>80</v>
      </c>
      <c r="O2341">
        <v>7.62</v>
      </c>
      <c r="P2341">
        <v>9.5</v>
      </c>
      <c r="Q2341">
        <v>4</v>
      </c>
      <c r="R2341">
        <v>2.57</v>
      </c>
      <c r="S2341">
        <v>3</v>
      </c>
      <c r="T2341" t="s">
        <v>22</v>
      </c>
      <c r="U2341">
        <f t="shared" si="73"/>
        <v>0</v>
      </c>
      <c r="V2341">
        <f>IF(Table2[[#This Row],[international_plan]]="yes",1,0)</f>
        <v>0</v>
      </c>
      <c r="W2341">
        <f>IF(Table2[[#This Row],[voice_mail_plan]]="yes",1,0)</f>
        <v>0</v>
      </c>
      <c r="X2341" t="str">
        <f t="shared" si="72"/>
        <v>Medium</v>
      </c>
      <c r="Y2341" t="str">
        <f>IF(Table2[[#This Row],[total_intl_charge]] &gt; AVERAGE($R$2:$R$4245),"High","Low")</f>
        <v>Low</v>
      </c>
      <c r="Z2341" t="str">
        <f>IF(AND(G2341&gt;AVERAGE(train!$G$2:$G$4251),K2341&gt;AVERAGE(train!$K$2:$K$4251)),"High Day &amp; Eve",IF(AND(G2341&gt;AVERAGE(train!$G$2:$G$4251),K2341&lt;=AVERAGE(train!$K$2:$K$4251)),"High Day Only",IF(AND(G2341&lt;=AVERAGE(train!$G$2:$G$4251),K2341&gt;AVERAGE(train!$K$2:$K$4251)),"High Eve Only","Low Usage")))</f>
        <v>Low Usage</v>
      </c>
    </row>
    <row r="2342" spans="1:26">
      <c r="A2342" t="s">
        <v>58</v>
      </c>
      <c r="B2342">
        <v>116</v>
      </c>
      <c r="C2342" t="s">
        <v>25</v>
      </c>
      <c r="D2342" t="s">
        <v>22</v>
      </c>
      <c r="E2342" t="s">
        <v>23</v>
      </c>
      <c r="F2342">
        <v>19</v>
      </c>
      <c r="G2342">
        <v>155.69999999999999</v>
      </c>
      <c r="H2342">
        <v>104</v>
      </c>
      <c r="I2342">
        <v>26.47</v>
      </c>
      <c r="J2342">
        <v>185.4</v>
      </c>
      <c r="K2342">
        <v>118</v>
      </c>
      <c r="L2342">
        <v>15.76</v>
      </c>
      <c r="M2342">
        <v>192.7</v>
      </c>
      <c r="N2342">
        <v>116</v>
      </c>
      <c r="O2342">
        <v>8.67</v>
      </c>
      <c r="P2342">
        <v>8.1999999999999993</v>
      </c>
      <c r="Q2342">
        <v>2</v>
      </c>
      <c r="R2342">
        <v>2.21</v>
      </c>
      <c r="S2342">
        <v>3</v>
      </c>
      <c r="T2342" t="s">
        <v>22</v>
      </c>
      <c r="U2342">
        <f t="shared" si="73"/>
        <v>0</v>
      </c>
      <c r="V2342">
        <f>IF(Table2[[#This Row],[international_plan]]="yes",1,0)</f>
        <v>0</v>
      </c>
      <c r="W2342">
        <f>IF(Table2[[#This Row],[voice_mail_plan]]="yes",1,0)</f>
        <v>1</v>
      </c>
      <c r="X2342" t="str">
        <f t="shared" si="72"/>
        <v>High</v>
      </c>
      <c r="Y2342" t="str">
        <f>IF(Table2[[#This Row],[total_intl_charge]] &gt; AVERAGE($R$2:$R$4245),"High","Low")</f>
        <v>Low</v>
      </c>
      <c r="Z2342" t="str">
        <f>IF(AND(G2342&gt;AVERAGE(train!$G$2:$G$4251),K2342&gt;AVERAGE(train!$K$2:$K$4251)),"High Day &amp; Eve",IF(AND(G2342&gt;AVERAGE(train!$G$2:$G$4251),K2342&lt;=AVERAGE(train!$K$2:$K$4251)),"High Day Only",IF(AND(G2342&lt;=AVERAGE(train!$G$2:$G$4251),K2342&gt;AVERAGE(train!$K$2:$K$4251)),"High Eve Only","Low Usage")))</f>
        <v>High Eve Only</v>
      </c>
    </row>
    <row r="2343" spans="1:26">
      <c r="A2343" t="s">
        <v>33</v>
      </c>
      <c r="B2343">
        <v>123</v>
      </c>
      <c r="C2343" t="s">
        <v>28</v>
      </c>
      <c r="D2343" t="s">
        <v>22</v>
      </c>
      <c r="E2343" t="s">
        <v>23</v>
      </c>
      <c r="F2343">
        <v>23</v>
      </c>
      <c r="G2343">
        <v>245</v>
      </c>
      <c r="H2343">
        <v>88</v>
      </c>
      <c r="I2343">
        <v>41.65</v>
      </c>
      <c r="J2343">
        <v>265</v>
      </c>
      <c r="K2343">
        <v>105</v>
      </c>
      <c r="L2343">
        <v>22.53</v>
      </c>
      <c r="M2343">
        <v>239.7</v>
      </c>
      <c r="N2343">
        <v>108</v>
      </c>
      <c r="O2343">
        <v>10.79</v>
      </c>
      <c r="P2343">
        <v>14.9</v>
      </c>
      <c r="Q2343">
        <v>3</v>
      </c>
      <c r="R2343">
        <v>4.0199999999999996</v>
      </c>
      <c r="S2343">
        <v>2</v>
      </c>
      <c r="T2343" t="s">
        <v>22</v>
      </c>
      <c r="U2343">
        <f t="shared" si="73"/>
        <v>0</v>
      </c>
      <c r="V2343">
        <f>IF(Table2[[#This Row],[international_plan]]="yes",1,0)</f>
        <v>0</v>
      </c>
      <c r="W2343">
        <f>IF(Table2[[#This Row],[voice_mail_plan]]="yes",1,0)</f>
        <v>1</v>
      </c>
      <c r="X2343" t="str">
        <f t="shared" si="72"/>
        <v>High</v>
      </c>
      <c r="Y2343" t="str">
        <f>IF(Table2[[#This Row],[total_intl_charge]] &gt; AVERAGE($R$2:$R$4245),"High","Low")</f>
        <v>High</v>
      </c>
      <c r="Z2343" t="str">
        <f>IF(AND(G2343&gt;AVERAGE(train!$G$2:$G$4251),K2343&gt;AVERAGE(train!$K$2:$K$4251)),"High Day &amp; Eve",IF(AND(G2343&gt;AVERAGE(train!$G$2:$G$4251),K2343&lt;=AVERAGE(train!$K$2:$K$4251)),"High Day Only",IF(AND(G2343&lt;=AVERAGE(train!$G$2:$G$4251),K2343&gt;AVERAGE(train!$K$2:$K$4251)),"High Eve Only","Low Usage")))</f>
        <v>High Day &amp; Eve</v>
      </c>
    </row>
    <row r="2344" spans="1:26">
      <c r="A2344" t="s">
        <v>38</v>
      </c>
      <c r="B2344">
        <v>146</v>
      </c>
      <c r="C2344" t="s">
        <v>21</v>
      </c>
      <c r="D2344" t="s">
        <v>23</v>
      </c>
      <c r="E2344" t="s">
        <v>22</v>
      </c>
      <c r="F2344">
        <v>0</v>
      </c>
      <c r="G2344">
        <v>111.1</v>
      </c>
      <c r="H2344">
        <v>126</v>
      </c>
      <c r="I2344">
        <v>18.89</v>
      </c>
      <c r="J2344">
        <v>313.39999999999998</v>
      </c>
      <c r="K2344">
        <v>95</v>
      </c>
      <c r="L2344">
        <v>26.64</v>
      </c>
      <c r="M2344">
        <v>215.7</v>
      </c>
      <c r="N2344">
        <v>82</v>
      </c>
      <c r="O2344">
        <v>9.7100000000000009</v>
      </c>
      <c r="P2344">
        <v>10.5</v>
      </c>
      <c r="Q2344">
        <v>6</v>
      </c>
      <c r="R2344">
        <v>2.84</v>
      </c>
      <c r="S2344">
        <v>1</v>
      </c>
      <c r="T2344" t="s">
        <v>22</v>
      </c>
      <c r="U2344">
        <f t="shared" si="73"/>
        <v>0</v>
      </c>
      <c r="V2344">
        <f>IF(Table2[[#This Row],[international_plan]]="yes",1,0)</f>
        <v>1</v>
      </c>
      <c r="W2344">
        <f>IF(Table2[[#This Row],[voice_mail_plan]]="yes",1,0)</f>
        <v>0</v>
      </c>
      <c r="X2344" t="str">
        <f t="shared" si="72"/>
        <v>Very High</v>
      </c>
      <c r="Y2344" t="str">
        <f>IF(Table2[[#This Row],[total_intl_charge]] &gt; AVERAGE($R$2:$R$4245),"High","Low")</f>
        <v>High</v>
      </c>
      <c r="Z2344" t="str">
        <f>IF(AND(G2344&gt;AVERAGE(train!$G$2:$G$4251),K2344&gt;AVERAGE(train!$K$2:$K$4251)),"High Day &amp; Eve",IF(AND(G2344&gt;AVERAGE(train!$G$2:$G$4251),K2344&lt;=AVERAGE(train!$K$2:$K$4251)),"High Day Only",IF(AND(G2344&lt;=AVERAGE(train!$G$2:$G$4251),K2344&gt;AVERAGE(train!$K$2:$K$4251)),"High Eve Only","Low Usage")))</f>
        <v>Low Usage</v>
      </c>
    </row>
    <row r="2345" spans="1:26">
      <c r="A2345" t="s">
        <v>62</v>
      </c>
      <c r="B2345">
        <v>121</v>
      </c>
      <c r="C2345" t="s">
        <v>25</v>
      </c>
      <c r="D2345" t="s">
        <v>22</v>
      </c>
      <c r="E2345" t="s">
        <v>23</v>
      </c>
      <c r="F2345">
        <v>44</v>
      </c>
      <c r="G2345">
        <v>116</v>
      </c>
      <c r="H2345">
        <v>85</v>
      </c>
      <c r="I2345">
        <v>19.72</v>
      </c>
      <c r="J2345">
        <v>150.1</v>
      </c>
      <c r="K2345">
        <v>120</v>
      </c>
      <c r="L2345">
        <v>12.76</v>
      </c>
      <c r="M2345">
        <v>246.8</v>
      </c>
      <c r="N2345">
        <v>98</v>
      </c>
      <c r="O2345">
        <v>11.11</v>
      </c>
      <c r="P2345">
        <v>12</v>
      </c>
      <c r="Q2345">
        <v>2</v>
      </c>
      <c r="R2345">
        <v>3.24</v>
      </c>
      <c r="S2345">
        <v>1</v>
      </c>
      <c r="T2345" t="s">
        <v>22</v>
      </c>
      <c r="U2345">
        <f t="shared" si="73"/>
        <v>0</v>
      </c>
      <c r="V2345">
        <f>IF(Table2[[#This Row],[international_plan]]="yes",1,0)</f>
        <v>0</v>
      </c>
      <c r="W2345">
        <f>IF(Table2[[#This Row],[voice_mail_plan]]="yes",1,0)</f>
        <v>1</v>
      </c>
      <c r="X2345" t="str">
        <f t="shared" si="72"/>
        <v>High</v>
      </c>
      <c r="Y2345" t="str">
        <f>IF(Table2[[#This Row],[total_intl_charge]] &gt; AVERAGE($R$2:$R$4245),"High","Low")</f>
        <v>High</v>
      </c>
      <c r="Z2345" t="str">
        <f>IF(AND(G2345&gt;AVERAGE(train!$G$2:$G$4251),K2345&gt;AVERAGE(train!$K$2:$K$4251)),"High Day &amp; Eve",IF(AND(G2345&gt;AVERAGE(train!$G$2:$G$4251),K2345&lt;=AVERAGE(train!$K$2:$K$4251)),"High Day Only",IF(AND(G2345&lt;=AVERAGE(train!$G$2:$G$4251),K2345&gt;AVERAGE(train!$K$2:$K$4251)),"High Eve Only","Low Usage")))</f>
        <v>High Eve Only</v>
      </c>
    </row>
    <row r="2346" spans="1:26">
      <c r="A2346" t="s">
        <v>51</v>
      </c>
      <c r="B2346">
        <v>137</v>
      </c>
      <c r="C2346" t="s">
        <v>28</v>
      </c>
      <c r="D2346" t="s">
        <v>22</v>
      </c>
      <c r="E2346" t="s">
        <v>22</v>
      </c>
      <c r="F2346">
        <v>0</v>
      </c>
      <c r="G2346">
        <v>155.5</v>
      </c>
      <c r="H2346">
        <v>81</v>
      </c>
      <c r="I2346">
        <v>26.44</v>
      </c>
      <c r="J2346">
        <v>133.1</v>
      </c>
      <c r="K2346">
        <v>94</v>
      </c>
      <c r="L2346">
        <v>11.31</v>
      </c>
      <c r="M2346">
        <v>253.1</v>
      </c>
      <c r="N2346">
        <v>77</v>
      </c>
      <c r="O2346">
        <v>11.39</v>
      </c>
      <c r="P2346">
        <v>9.1</v>
      </c>
      <c r="Q2346">
        <v>2</v>
      </c>
      <c r="R2346">
        <v>2.46</v>
      </c>
      <c r="S2346">
        <v>1</v>
      </c>
      <c r="T2346" t="s">
        <v>22</v>
      </c>
      <c r="U2346">
        <f t="shared" si="73"/>
        <v>0</v>
      </c>
      <c r="V2346">
        <f>IF(Table2[[#This Row],[international_plan]]="yes",1,0)</f>
        <v>0</v>
      </c>
      <c r="W2346">
        <f>IF(Table2[[#This Row],[voice_mail_plan]]="yes",1,0)</f>
        <v>0</v>
      </c>
      <c r="X2346" t="str">
        <f t="shared" si="72"/>
        <v>Very High</v>
      </c>
      <c r="Y2346" t="str">
        <f>IF(Table2[[#This Row],[total_intl_charge]] &gt; AVERAGE($R$2:$R$4245),"High","Low")</f>
        <v>Low</v>
      </c>
      <c r="Z2346" t="str">
        <f>IF(AND(G2346&gt;AVERAGE(train!$G$2:$G$4251),K2346&gt;AVERAGE(train!$K$2:$K$4251)),"High Day &amp; Eve",IF(AND(G2346&gt;AVERAGE(train!$G$2:$G$4251),K2346&lt;=AVERAGE(train!$K$2:$K$4251)),"High Day Only",IF(AND(G2346&lt;=AVERAGE(train!$G$2:$G$4251),K2346&gt;AVERAGE(train!$K$2:$K$4251)),"High Eve Only","Low Usage")))</f>
        <v>Low Usage</v>
      </c>
    </row>
    <row r="2347" spans="1:26">
      <c r="A2347" t="s">
        <v>69</v>
      </c>
      <c r="B2347">
        <v>67</v>
      </c>
      <c r="C2347" t="s">
        <v>28</v>
      </c>
      <c r="D2347" t="s">
        <v>22</v>
      </c>
      <c r="E2347" t="s">
        <v>23</v>
      </c>
      <c r="F2347">
        <v>31</v>
      </c>
      <c r="G2347">
        <v>175.2</v>
      </c>
      <c r="H2347">
        <v>68</v>
      </c>
      <c r="I2347">
        <v>29.78</v>
      </c>
      <c r="J2347">
        <v>199.2</v>
      </c>
      <c r="K2347">
        <v>73</v>
      </c>
      <c r="L2347">
        <v>16.93</v>
      </c>
      <c r="M2347">
        <v>219.8</v>
      </c>
      <c r="N2347">
        <v>99</v>
      </c>
      <c r="O2347">
        <v>9.89</v>
      </c>
      <c r="P2347">
        <v>13.2</v>
      </c>
      <c r="Q2347">
        <v>6</v>
      </c>
      <c r="R2347">
        <v>3.56</v>
      </c>
      <c r="S2347">
        <v>1</v>
      </c>
      <c r="T2347" t="s">
        <v>22</v>
      </c>
      <c r="U2347">
        <f t="shared" si="73"/>
        <v>0</v>
      </c>
      <c r="V2347">
        <f>IF(Table2[[#This Row],[international_plan]]="yes",1,0)</f>
        <v>0</v>
      </c>
      <c r="W2347">
        <f>IF(Table2[[#This Row],[voice_mail_plan]]="yes",1,0)</f>
        <v>1</v>
      </c>
      <c r="X2347" t="str">
        <f t="shared" si="72"/>
        <v>Low</v>
      </c>
      <c r="Y2347" t="str">
        <f>IF(Table2[[#This Row],[total_intl_charge]] &gt; AVERAGE($R$2:$R$4245),"High","Low")</f>
        <v>High</v>
      </c>
      <c r="Z2347" t="str">
        <f>IF(AND(G2347&gt;AVERAGE(train!$G$2:$G$4251),K2347&gt;AVERAGE(train!$K$2:$K$4251)),"High Day &amp; Eve",IF(AND(G2347&gt;AVERAGE(train!$G$2:$G$4251),K2347&lt;=AVERAGE(train!$K$2:$K$4251)),"High Day Only",IF(AND(G2347&lt;=AVERAGE(train!$G$2:$G$4251),K2347&gt;AVERAGE(train!$K$2:$K$4251)),"High Eve Only","Low Usage")))</f>
        <v>Low Usage</v>
      </c>
    </row>
    <row r="2348" spans="1:26">
      <c r="A2348" t="s">
        <v>51</v>
      </c>
      <c r="B2348">
        <v>161</v>
      </c>
      <c r="C2348" t="s">
        <v>25</v>
      </c>
      <c r="D2348" t="s">
        <v>22</v>
      </c>
      <c r="E2348" t="s">
        <v>22</v>
      </c>
      <c r="F2348">
        <v>0</v>
      </c>
      <c r="G2348">
        <v>154.69999999999999</v>
      </c>
      <c r="H2348">
        <v>84</v>
      </c>
      <c r="I2348">
        <v>26.3</v>
      </c>
      <c r="J2348">
        <v>177.8</v>
      </c>
      <c r="K2348">
        <v>125</v>
      </c>
      <c r="L2348">
        <v>15.11</v>
      </c>
      <c r="M2348">
        <v>172.9</v>
      </c>
      <c r="N2348">
        <v>90</v>
      </c>
      <c r="O2348">
        <v>7.78</v>
      </c>
      <c r="P2348">
        <v>5.9</v>
      </c>
      <c r="Q2348">
        <v>2</v>
      </c>
      <c r="R2348">
        <v>1.59</v>
      </c>
      <c r="S2348">
        <v>4</v>
      </c>
      <c r="T2348" t="s">
        <v>23</v>
      </c>
      <c r="U2348">
        <f t="shared" si="73"/>
        <v>1</v>
      </c>
      <c r="V2348">
        <f>IF(Table2[[#This Row],[international_plan]]="yes",1,0)</f>
        <v>0</v>
      </c>
      <c r="W2348">
        <f>IF(Table2[[#This Row],[voice_mail_plan]]="yes",1,0)</f>
        <v>0</v>
      </c>
      <c r="X2348" t="str">
        <f t="shared" si="72"/>
        <v>Very High</v>
      </c>
      <c r="Y2348" t="str">
        <f>IF(Table2[[#This Row],[total_intl_charge]] &gt; AVERAGE($R$2:$R$4245),"High","Low")</f>
        <v>Low</v>
      </c>
      <c r="Z2348" t="str">
        <f>IF(AND(G2348&gt;AVERAGE(train!$G$2:$G$4251),K2348&gt;AVERAGE(train!$K$2:$K$4251)),"High Day &amp; Eve",IF(AND(G2348&gt;AVERAGE(train!$G$2:$G$4251),K2348&lt;=AVERAGE(train!$K$2:$K$4251)),"High Day Only",IF(AND(G2348&lt;=AVERAGE(train!$G$2:$G$4251),K2348&gt;AVERAGE(train!$K$2:$K$4251)),"High Eve Only","Low Usage")))</f>
        <v>High Eve Only</v>
      </c>
    </row>
    <row r="2349" spans="1:26">
      <c r="A2349" t="s">
        <v>24</v>
      </c>
      <c r="B2349">
        <v>134</v>
      </c>
      <c r="C2349" t="s">
        <v>28</v>
      </c>
      <c r="D2349" t="s">
        <v>22</v>
      </c>
      <c r="E2349" t="s">
        <v>23</v>
      </c>
      <c r="F2349">
        <v>34</v>
      </c>
      <c r="G2349">
        <v>247.2</v>
      </c>
      <c r="H2349">
        <v>105</v>
      </c>
      <c r="I2349">
        <v>42.02</v>
      </c>
      <c r="J2349">
        <v>225.5</v>
      </c>
      <c r="K2349">
        <v>133</v>
      </c>
      <c r="L2349">
        <v>19.170000000000002</v>
      </c>
      <c r="M2349">
        <v>186.3</v>
      </c>
      <c r="N2349">
        <v>76</v>
      </c>
      <c r="O2349">
        <v>8.3800000000000008</v>
      </c>
      <c r="P2349">
        <v>6.1</v>
      </c>
      <c r="Q2349">
        <v>5</v>
      </c>
      <c r="R2349">
        <v>1.65</v>
      </c>
      <c r="S2349">
        <v>2</v>
      </c>
      <c r="T2349" t="s">
        <v>23</v>
      </c>
      <c r="U2349">
        <f t="shared" si="73"/>
        <v>1</v>
      </c>
      <c r="V2349">
        <f>IF(Table2[[#This Row],[international_plan]]="yes",1,0)</f>
        <v>0</v>
      </c>
      <c r="W2349">
        <f>IF(Table2[[#This Row],[voice_mail_plan]]="yes",1,0)</f>
        <v>1</v>
      </c>
      <c r="X2349" t="str">
        <f t="shared" si="72"/>
        <v>Very High</v>
      </c>
      <c r="Y2349" t="str">
        <f>IF(Table2[[#This Row],[total_intl_charge]] &gt; AVERAGE($R$2:$R$4245),"High","Low")</f>
        <v>Low</v>
      </c>
      <c r="Z2349" t="str">
        <f>IF(AND(G2349&gt;AVERAGE(train!$G$2:$G$4251),K2349&gt;AVERAGE(train!$K$2:$K$4251)),"High Day &amp; Eve",IF(AND(G2349&gt;AVERAGE(train!$G$2:$G$4251),K2349&lt;=AVERAGE(train!$K$2:$K$4251)),"High Day Only",IF(AND(G2349&lt;=AVERAGE(train!$G$2:$G$4251),K2349&gt;AVERAGE(train!$K$2:$K$4251)),"High Eve Only","Low Usage")))</f>
        <v>High Day &amp; Eve</v>
      </c>
    </row>
    <row r="2350" spans="1:26">
      <c r="A2350" t="s">
        <v>44</v>
      </c>
      <c r="B2350">
        <v>120</v>
      </c>
      <c r="C2350" t="s">
        <v>21</v>
      </c>
      <c r="D2350" t="s">
        <v>22</v>
      </c>
      <c r="E2350" t="s">
        <v>23</v>
      </c>
      <c r="F2350">
        <v>24</v>
      </c>
      <c r="G2350">
        <v>227.5</v>
      </c>
      <c r="H2350">
        <v>81</v>
      </c>
      <c r="I2350">
        <v>38.68</v>
      </c>
      <c r="J2350">
        <v>234.9</v>
      </c>
      <c r="K2350">
        <v>71</v>
      </c>
      <c r="L2350">
        <v>19.97</v>
      </c>
      <c r="M2350">
        <v>166.4</v>
      </c>
      <c r="N2350">
        <v>128</v>
      </c>
      <c r="O2350">
        <v>7.49</v>
      </c>
      <c r="P2350">
        <v>9</v>
      </c>
      <c r="Q2350">
        <v>13</v>
      </c>
      <c r="R2350">
        <v>2.4300000000000002</v>
      </c>
      <c r="S2350">
        <v>1</v>
      </c>
      <c r="T2350" t="s">
        <v>22</v>
      </c>
      <c r="U2350">
        <f t="shared" si="73"/>
        <v>0</v>
      </c>
      <c r="V2350">
        <f>IF(Table2[[#This Row],[international_plan]]="yes",1,0)</f>
        <v>0</v>
      </c>
      <c r="W2350">
        <f>IF(Table2[[#This Row],[voice_mail_plan]]="yes",1,0)</f>
        <v>1</v>
      </c>
      <c r="X2350" t="str">
        <f t="shared" si="72"/>
        <v>High</v>
      </c>
      <c r="Y2350" t="str">
        <f>IF(Table2[[#This Row],[total_intl_charge]] &gt; AVERAGE($R$2:$R$4245),"High","Low")</f>
        <v>Low</v>
      </c>
      <c r="Z2350" t="str">
        <f>IF(AND(G2350&gt;AVERAGE(train!$G$2:$G$4251),K2350&gt;AVERAGE(train!$K$2:$K$4251)),"High Day &amp; Eve",IF(AND(G2350&gt;AVERAGE(train!$G$2:$G$4251),K2350&lt;=AVERAGE(train!$K$2:$K$4251)),"High Day Only",IF(AND(G2350&lt;=AVERAGE(train!$G$2:$G$4251),K2350&gt;AVERAGE(train!$K$2:$K$4251)),"High Eve Only","Low Usage")))</f>
        <v>High Day Only</v>
      </c>
    </row>
    <row r="2351" spans="1:26">
      <c r="A2351" t="s">
        <v>32</v>
      </c>
      <c r="B2351">
        <v>130</v>
      </c>
      <c r="C2351" t="s">
        <v>25</v>
      </c>
      <c r="D2351" t="s">
        <v>22</v>
      </c>
      <c r="E2351" t="s">
        <v>23</v>
      </c>
      <c r="F2351">
        <v>30</v>
      </c>
      <c r="G2351">
        <v>185</v>
      </c>
      <c r="H2351">
        <v>117</v>
      </c>
      <c r="I2351">
        <v>31.45</v>
      </c>
      <c r="J2351">
        <v>249.5</v>
      </c>
      <c r="K2351">
        <v>141</v>
      </c>
      <c r="L2351">
        <v>21.21</v>
      </c>
      <c r="M2351">
        <v>157.80000000000001</v>
      </c>
      <c r="N2351">
        <v>103</v>
      </c>
      <c r="O2351">
        <v>7.1</v>
      </c>
      <c r="P2351">
        <v>7.4</v>
      </c>
      <c r="Q2351">
        <v>7</v>
      </c>
      <c r="R2351">
        <v>2</v>
      </c>
      <c r="S2351">
        <v>0</v>
      </c>
      <c r="T2351" t="s">
        <v>22</v>
      </c>
      <c r="U2351">
        <f t="shared" si="73"/>
        <v>0</v>
      </c>
      <c r="V2351">
        <f>IF(Table2[[#This Row],[international_plan]]="yes",1,0)</f>
        <v>0</v>
      </c>
      <c r="W2351">
        <f>IF(Table2[[#This Row],[voice_mail_plan]]="yes",1,0)</f>
        <v>1</v>
      </c>
      <c r="X2351" t="str">
        <f t="shared" si="72"/>
        <v>Very High</v>
      </c>
      <c r="Y2351" t="str">
        <f>IF(Table2[[#This Row],[total_intl_charge]] &gt; AVERAGE($R$2:$R$4245),"High","Low")</f>
        <v>Low</v>
      </c>
      <c r="Z2351" t="str">
        <f>IF(AND(G2351&gt;AVERAGE(train!$G$2:$G$4251),K2351&gt;AVERAGE(train!$K$2:$K$4251)),"High Day &amp; Eve",IF(AND(G2351&gt;AVERAGE(train!$G$2:$G$4251),K2351&lt;=AVERAGE(train!$K$2:$K$4251)),"High Day Only",IF(AND(G2351&lt;=AVERAGE(train!$G$2:$G$4251),K2351&gt;AVERAGE(train!$K$2:$K$4251)),"High Eve Only","Low Usage")))</f>
        <v>High Day &amp; Eve</v>
      </c>
    </row>
    <row r="2352" spans="1:26">
      <c r="A2352" t="s">
        <v>64</v>
      </c>
      <c r="B2352">
        <v>68</v>
      </c>
      <c r="C2352" t="s">
        <v>21</v>
      </c>
      <c r="D2352" t="s">
        <v>22</v>
      </c>
      <c r="E2352" t="s">
        <v>22</v>
      </c>
      <c r="F2352">
        <v>0</v>
      </c>
      <c r="G2352">
        <v>158.80000000000001</v>
      </c>
      <c r="H2352">
        <v>119</v>
      </c>
      <c r="I2352">
        <v>27</v>
      </c>
      <c r="J2352">
        <v>211.8</v>
      </c>
      <c r="K2352">
        <v>105</v>
      </c>
      <c r="L2352">
        <v>18</v>
      </c>
      <c r="M2352">
        <v>198.1</v>
      </c>
      <c r="N2352">
        <v>101</v>
      </c>
      <c r="O2352">
        <v>8.91</v>
      </c>
      <c r="P2352">
        <v>10.3</v>
      </c>
      <c r="Q2352">
        <v>3</v>
      </c>
      <c r="R2352">
        <v>2.78</v>
      </c>
      <c r="S2352">
        <v>1</v>
      </c>
      <c r="T2352" t="s">
        <v>22</v>
      </c>
      <c r="U2352">
        <f t="shared" si="73"/>
        <v>0</v>
      </c>
      <c r="V2352">
        <f>IF(Table2[[#This Row],[international_plan]]="yes",1,0)</f>
        <v>0</v>
      </c>
      <c r="W2352">
        <f>IF(Table2[[#This Row],[voice_mail_plan]]="yes",1,0)</f>
        <v>0</v>
      </c>
      <c r="X2352" t="str">
        <f t="shared" si="72"/>
        <v>Low</v>
      </c>
      <c r="Y2352" t="str">
        <f>IF(Table2[[#This Row],[total_intl_charge]] &gt; AVERAGE($R$2:$R$4245),"High","Low")</f>
        <v>High</v>
      </c>
      <c r="Z2352" t="str">
        <f>IF(AND(G2352&gt;AVERAGE(train!$G$2:$G$4251),K2352&gt;AVERAGE(train!$K$2:$K$4251)),"High Day &amp; Eve",IF(AND(G2352&gt;AVERAGE(train!$G$2:$G$4251),K2352&lt;=AVERAGE(train!$K$2:$K$4251)),"High Day Only",IF(AND(G2352&lt;=AVERAGE(train!$G$2:$G$4251),K2352&gt;AVERAGE(train!$K$2:$K$4251)),"High Eve Only","Low Usage")))</f>
        <v>High Eve Only</v>
      </c>
    </row>
    <row r="2353" spans="1:26">
      <c r="A2353" t="s">
        <v>32</v>
      </c>
      <c r="B2353">
        <v>77</v>
      </c>
      <c r="C2353" t="s">
        <v>25</v>
      </c>
      <c r="D2353" t="s">
        <v>22</v>
      </c>
      <c r="E2353" t="s">
        <v>22</v>
      </c>
      <c r="F2353">
        <v>0</v>
      </c>
      <c r="G2353">
        <v>185.9</v>
      </c>
      <c r="H2353">
        <v>95</v>
      </c>
      <c r="I2353">
        <v>31.6</v>
      </c>
      <c r="J2353">
        <v>212</v>
      </c>
      <c r="K2353">
        <v>98</v>
      </c>
      <c r="L2353">
        <v>18.02</v>
      </c>
      <c r="M2353">
        <v>282.3</v>
      </c>
      <c r="N2353">
        <v>81</v>
      </c>
      <c r="O2353">
        <v>12.7</v>
      </c>
      <c r="P2353">
        <v>11.3</v>
      </c>
      <c r="Q2353">
        <v>4</v>
      </c>
      <c r="R2353">
        <v>3.05</v>
      </c>
      <c r="S2353">
        <v>3</v>
      </c>
      <c r="T2353" t="s">
        <v>22</v>
      </c>
      <c r="U2353">
        <f t="shared" si="73"/>
        <v>0</v>
      </c>
      <c r="V2353">
        <f>IF(Table2[[#This Row],[international_plan]]="yes",1,0)</f>
        <v>0</v>
      </c>
      <c r="W2353">
        <f>IF(Table2[[#This Row],[voice_mail_plan]]="yes",1,0)</f>
        <v>0</v>
      </c>
      <c r="X2353" t="str">
        <f t="shared" si="72"/>
        <v>Medium</v>
      </c>
      <c r="Y2353" t="str">
        <f>IF(Table2[[#This Row],[total_intl_charge]] &gt; AVERAGE($R$2:$R$4245),"High","Low")</f>
        <v>High</v>
      </c>
      <c r="Z2353" t="str">
        <f>IF(AND(G2353&gt;AVERAGE(train!$G$2:$G$4251),K2353&gt;AVERAGE(train!$K$2:$K$4251)),"High Day &amp; Eve",IF(AND(G2353&gt;AVERAGE(train!$G$2:$G$4251),K2353&lt;=AVERAGE(train!$K$2:$K$4251)),"High Day Only",IF(AND(G2353&lt;=AVERAGE(train!$G$2:$G$4251),K2353&gt;AVERAGE(train!$K$2:$K$4251)),"High Eve Only","Low Usage")))</f>
        <v>High Day Only</v>
      </c>
    </row>
    <row r="2354" spans="1:26">
      <c r="A2354" t="s">
        <v>43</v>
      </c>
      <c r="B2354">
        <v>109</v>
      </c>
      <c r="C2354" t="s">
        <v>21</v>
      </c>
      <c r="D2354" t="s">
        <v>22</v>
      </c>
      <c r="E2354" t="s">
        <v>22</v>
      </c>
      <c r="F2354">
        <v>0</v>
      </c>
      <c r="G2354">
        <v>222.5</v>
      </c>
      <c r="H2354">
        <v>74</v>
      </c>
      <c r="I2354">
        <v>37.83</v>
      </c>
      <c r="J2354">
        <v>169.7</v>
      </c>
      <c r="K2354">
        <v>75</v>
      </c>
      <c r="L2354">
        <v>14.42</v>
      </c>
      <c r="M2354">
        <v>264.3</v>
      </c>
      <c r="N2354">
        <v>94</v>
      </c>
      <c r="O2354">
        <v>11.89</v>
      </c>
      <c r="P2354">
        <v>9</v>
      </c>
      <c r="Q2354">
        <v>3</v>
      </c>
      <c r="R2354">
        <v>2.4300000000000002</v>
      </c>
      <c r="S2354">
        <v>2</v>
      </c>
      <c r="T2354" t="s">
        <v>22</v>
      </c>
      <c r="U2354">
        <f t="shared" si="73"/>
        <v>0</v>
      </c>
      <c r="V2354">
        <f>IF(Table2[[#This Row],[international_plan]]="yes",1,0)</f>
        <v>0</v>
      </c>
      <c r="W2354">
        <f>IF(Table2[[#This Row],[voice_mail_plan]]="yes",1,0)</f>
        <v>0</v>
      </c>
      <c r="X2354" t="str">
        <f t="shared" si="72"/>
        <v>High</v>
      </c>
      <c r="Y2354" t="str">
        <f>IF(Table2[[#This Row],[total_intl_charge]] &gt; AVERAGE($R$2:$R$4245),"High","Low")</f>
        <v>Low</v>
      </c>
      <c r="Z2354" t="str">
        <f>IF(AND(G2354&gt;AVERAGE(train!$G$2:$G$4251),K2354&gt;AVERAGE(train!$K$2:$K$4251)),"High Day &amp; Eve",IF(AND(G2354&gt;AVERAGE(train!$G$2:$G$4251),K2354&lt;=AVERAGE(train!$K$2:$K$4251)),"High Day Only",IF(AND(G2354&lt;=AVERAGE(train!$G$2:$G$4251),K2354&gt;AVERAGE(train!$K$2:$K$4251)),"High Eve Only","Low Usage")))</f>
        <v>High Day Only</v>
      </c>
    </row>
    <row r="2355" spans="1:26">
      <c r="A2355" t="s">
        <v>32</v>
      </c>
      <c r="B2355">
        <v>108</v>
      </c>
      <c r="C2355" t="s">
        <v>21</v>
      </c>
      <c r="D2355" t="s">
        <v>22</v>
      </c>
      <c r="E2355" t="s">
        <v>22</v>
      </c>
      <c r="F2355">
        <v>0</v>
      </c>
      <c r="G2355">
        <v>201.1</v>
      </c>
      <c r="H2355">
        <v>101</v>
      </c>
      <c r="I2355">
        <v>34.19</v>
      </c>
      <c r="J2355">
        <v>170.7</v>
      </c>
      <c r="K2355">
        <v>86</v>
      </c>
      <c r="L2355">
        <v>14.51</v>
      </c>
      <c r="M2355">
        <v>237.4</v>
      </c>
      <c r="N2355">
        <v>113</v>
      </c>
      <c r="O2355">
        <v>10.68</v>
      </c>
      <c r="P2355">
        <v>11.6</v>
      </c>
      <c r="Q2355">
        <v>3</v>
      </c>
      <c r="R2355">
        <v>3.13</v>
      </c>
      <c r="S2355">
        <v>3</v>
      </c>
      <c r="T2355" t="s">
        <v>22</v>
      </c>
      <c r="U2355">
        <f t="shared" si="73"/>
        <v>0</v>
      </c>
      <c r="V2355">
        <f>IF(Table2[[#This Row],[international_plan]]="yes",1,0)</f>
        <v>0</v>
      </c>
      <c r="W2355">
        <f>IF(Table2[[#This Row],[voice_mail_plan]]="yes",1,0)</f>
        <v>0</v>
      </c>
      <c r="X2355" t="str">
        <f t="shared" si="72"/>
        <v>High</v>
      </c>
      <c r="Y2355" t="str">
        <f>IF(Table2[[#This Row],[total_intl_charge]] &gt; AVERAGE($R$2:$R$4245),"High","Low")</f>
        <v>High</v>
      </c>
      <c r="Z2355" t="str">
        <f>IF(AND(G2355&gt;AVERAGE(train!$G$2:$G$4251),K2355&gt;AVERAGE(train!$K$2:$K$4251)),"High Day &amp; Eve",IF(AND(G2355&gt;AVERAGE(train!$G$2:$G$4251),K2355&lt;=AVERAGE(train!$K$2:$K$4251)),"High Day Only",IF(AND(G2355&lt;=AVERAGE(train!$G$2:$G$4251),K2355&gt;AVERAGE(train!$K$2:$K$4251)),"High Eve Only","Low Usage")))</f>
        <v>High Day Only</v>
      </c>
    </row>
    <row r="2356" spans="1:26">
      <c r="A2356" t="s">
        <v>34</v>
      </c>
      <c r="B2356">
        <v>79</v>
      </c>
      <c r="C2356" t="s">
        <v>21</v>
      </c>
      <c r="D2356" t="s">
        <v>22</v>
      </c>
      <c r="E2356" t="s">
        <v>23</v>
      </c>
      <c r="F2356">
        <v>17</v>
      </c>
      <c r="G2356">
        <v>167.9</v>
      </c>
      <c r="H2356">
        <v>114</v>
      </c>
      <c r="I2356">
        <v>28.54</v>
      </c>
      <c r="J2356">
        <v>243.7</v>
      </c>
      <c r="K2356">
        <v>93</v>
      </c>
      <c r="L2356">
        <v>20.71</v>
      </c>
      <c r="M2356">
        <v>211.9</v>
      </c>
      <c r="N2356">
        <v>114</v>
      </c>
      <c r="O2356">
        <v>9.5399999999999991</v>
      </c>
      <c r="P2356">
        <v>9.1</v>
      </c>
      <c r="Q2356">
        <v>2</v>
      </c>
      <c r="R2356">
        <v>2.46</v>
      </c>
      <c r="S2356">
        <v>1</v>
      </c>
      <c r="T2356" t="s">
        <v>22</v>
      </c>
      <c r="U2356">
        <f t="shared" si="73"/>
        <v>0</v>
      </c>
      <c r="V2356">
        <f>IF(Table2[[#This Row],[international_plan]]="yes",1,0)</f>
        <v>0</v>
      </c>
      <c r="W2356">
        <f>IF(Table2[[#This Row],[voice_mail_plan]]="yes",1,0)</f>
        <v>1</v>
      </c>
      <c r="X2356" t="str">
        <f t="shared" si="72"/>
        <v>Medium</v>
      </c>
      <c r="Y2356" t="str">
        <f>IF(Table2[[#This Row],[total_intl_charge]] &gt; AVERAGE($R$2:$R$4245),"High","Low")</f>
        <v>Low</v>
      </c>
      <c r="Z2356" t="str">
        <f>IF(AND(G2356&gt;AVERAGE(train!$G$2:$G$4251),K2356&gt;AVERAGE(train!$K$2:$K$4251)),"High Day &amp; Eve",IF(AND(G2356&gt;AVERAGE(train!$G$2:$G$4251),K2356&lt;=AVERAGE(train!$K$2:$K$4251)),"High Day Only",IF(AND(G2356&lt;=AVERAGE(train!$G$2:$G$4251),K2356&gt;AVERAGE(train!$K$2:$K$4251)),"High Eve Only","Low Usage")))</f>
        <v>Low Usage</v>
      </c>
    </row>
    <row r="2357" spans="1:26">
      <c r="A2357" t="s">
        <v>49</v>
      </c>
      <c r="B2357">
        <v>119</v>
      </c>
      <c r="C2357" t="s">
        <v>25</v>
      </c>
      <c r="D2357" t="s">
        <v>22</v>
      </c>
      <c r="E2357" t="s">
        <v>22</v>
      </c>
      <c r="F2357">
        <v>0</v>
      </c>
      <c r="G2357">
        <v>239.1</v>
      </c>
      <c r="H2357">
        <v>88</v>
      </c>
      <c r="I2357">
        <v>40.65</v>
      </c>
      <c r="J2357">
        <v>243.5</v>
      </c>
      <c r="K2357">
        <v>79</v>
      </c>
      <c r="L2357">
        <v>20.7</v>
      </c>
      <c r="M2357">
        <v>230.9</v>
      </c>
      <c r="N2357">
        <v>92</v>
      </c>
      <c r="O2357">
        <v>10.39</v>
      </c>
      <c r="P2357">
        <v>10.9</v>
      </c>
      <c r="Q2357">
        <v>3</v>
      </c>
      <c r="R2357">
        <v>2.94</v>
      </c>
      <c r="S2357">
        <v>3</v>
      </c>
      <c r="T2357" t="s">
        <v>23</v>
      </c>
      <c r="U2357">
        <f t="shared" si="73"/>
        <v>1</v>
      </c>
      <c r="V2357">
        <f>IF(Table2[[#This Row],[international_plan]]="yes",1,0)</f>
        <v>0</v>
      </c>
      <c r="W2357">
        <f>IF(Table2[[#This Row],[voice_mail_plan]]="yes",1,0)</f>
        <v>0</v>
      </c>
      <c r="X2357" t="str">
        <f t="shared" si="72"/>
        <v>High</v>
      </c>
      <c r="Y2357" t="str">
        <f>IF(Table2[[#This Row],[total_intl_charge]] &gt; AVERAGE($R$2:$R$4245),"High","Low")</f>
        <v>High</v>
      </c>
      <c r="Z2357" t="str">
        <f>IF(AND(G2357&gt;AVERAGE(train!$G$2:$G$4251),K2357&gt;AVERAGE(train!$K$2:$K$4251)),"High Day &amp; Eve",IF(AND(G2357&gt;AVERAGE(train!$G$2:$G$4251),K2357&lt;=AVERAGE(train!$K$2:$K$4251)),"High Day Only",IF(AND(G2357&lt;=AVERAGE(train!$G$2:$G$4251),K2357&gt;AVERAGE(train!$K$2:$K$4251)),"High Eve Only","Low Usage")))</f>
        <v>High Day Only</v>
      </c>
    </row>
    <row r="2358" spans="1:26">
      <c r="A2358" t="s">
        <v>60</v>
      </c>
      <c r="B2358">
        <v>38</v>
      </c>
      <c r="C2358" t="s">
        <v>28</v>
      </c>
      <c r="D2358" t="s">
        <v>22</v>
      </c>
      <c r="E2358" t="s">
        <v>22</v>
      </c>
      <c r="F2358">
        <v>0</v>
      </c>
      <c r="G2358">
        <v>175.7</v>
      </c>
      <c r="H2358">
        <v>109</v>
      </c>
      <c r="I2358">
        <v>29.87</v>
      </c>
      <c r="J2358">
        <v>211.8</v>
      </c>
      <c r="K2358">
        <v>97</v>
      </c>
      <c r="L2358">
        <v>18</v>
      </c>
      <c r="M2358">
        <v>137.9</v>
      </c>
      <c r="N2358">
        <v>109</v>
      </c>
      <c r="O2358">
        <v>6.21</v>
      </c>
      <c r="P2358">
        <v>9.1999999999999993</v>
      </c>
      <c r="Q2358">
        <v>3</v>
      </c>
      <c r="R2358">
        <v>2.48</v>
      </c>
      <c r="S2358">
        <v>5</v>
      </c>
      <c r="T2358" t="s">
        <v>23</v>
      </c>
      <c r="U2358">
        <f t="shared" si="73"/>
        <v>1</v>
      </c>
      <c r="V2358">
        <f>IF(Table2[[#This Row],[international_plan]]="yes",1,0)</f>
        <v>0</v>
      </c>
      <c r="W2358">
        <f>IF(Table2[[#This Row],[voice_mail_plan]]="yes",1,0)</f>
        <v>0</v>
      </c>
      <c r="X2358" t="str">
        <f t="shared" si="72"/>
        <v>Low</v>
      </c>
      <c r="Y2358" t="str">
        <f>IF(Table2[[#This Row],[total_intl_charge]] &gt; AVERAGE($R$2:$R$4245),"High","Low")</f>
        <v>Low</v>
      </c>
      <c r="Z2358" t="str">
        <f>IF(AND(G2358&gt;AVERAGE(train!$G$2:$G$4251),K2358&gt;AVERAGE(train!$K$2:$K$4251)),"High Day &amp; Eve",IF(AND(G2358&gt;AVERAGE(train!$G$2:$G$4251),K2358&lt;=AVERAGE(train!$K$2:$K$4251)),"High Day Only",IF(AND(G2358&lt;=AVERAGE(train!$G$2:$G$4251),K2358&gt;AVERAGE(train!$K$2:$K$4251)),"High Eve Only","Low Usage")))</f>
        <v>Low Usage</v>
      </c>
    </row>
    <row r="2359" spans="1:26">
      <c r="A2359" t="s">
        <v>50</v>
      </c>
      <c r="B2359">
        <v>109</v>
      </c>
      <c r="C2359" t="s">
        <v>21</v>
      </c>
      <c r="D2359" t="s">
        <v>22</v>
      </c>
      <c r="E2359" t="s">
        <v>23</v>
      </c>
      <c r="F2359">
        <v>29</v>
      </c>
      <c r="G2359">
        <v>111.2</v>
      </c>
      <c r="H2359">
        <v>90</v>
      </c>
      <c r="I2359">
        <v>18.899999999999999</v>
      </c>
      <c r="J2359">
        <v>263.5</v>
      </c>
      <c r="K2359">
        <v>98</v>
      </c>
      <c r="L2359">
        <v>22.4</v>
      </c>
      <c r="M2359">
        <v>224.7</v>
      </c>
      <c r="N2359">
        <v>128</v>
      </c>
      <c r="O2359">
        <v>10.11</v>
      </c>
      <c r="P2359">
        <v>9</v>
      </c>
      <c r="Q2359">
        <v>6</v>
      </c>
      <c r="R2359">
        <v>2.4300000000000002</v>
      </c>
      <c r="S2359">
        <v>6</v>
      </c>
      <c r="T2359" t="s">
        <v>23</v>
      </c>
      <c r="U2359">
        <f t="shared" si="73"/>
        <v>1</v>
      </c>
      <c r="V2359">
        <f>IF(Table2[[#This Row],[international_plan]]="yes",1,0)</f>
        <v>0</v>
      </c>
      <c r="W2359">
        <f>IF(Table2[[#This Row],[voice_mail_plan]]="yes",1,0)</f>
        <v>1</v>
      </c>
      <c r="X2359" t="str">
        <f t="shared" si="72"/>
        <v>High</v>
      </c>
      <c r="Y2359" t="str">
        <f>IF(Table2[[#This Row],[total_intl_charge]] &gt; AVERAGE($R$2:$R$4245),"High","Low")</f>
        <v>Low</v>
      </c>
      <c r="Z2359" t="str">
        <f>IF(AND(G2359&gt;AVERAGE(train!$G$2:$G$4251),K2359&gt;AVERAGE(train!$K$2:$K$4251)),"High Day &amp; Eve",IF(AND(G2359&gt;AVERAGE(train!$G$2:$G$4251),K2359&lt;=AVERAGE(train!$K$2:$K$4251)),"High Day Only",IF(AND(G2359&lt;=AVERAGE(train!$G$2:$G$4251),K2359&gt;AVERAGE(train!$K$2:$K$4251)),"High Eve Only","Low Usage")))</f>
        <v>Low Usage</v>
      </c>
    </row>
    <row r="2360" spans="1:26">
      <c r="A2360" t="s">
        <v>67</v>
      </c>
      <c r="B2360">
        <v>78</v>
      </c>
      <c r="C2360" t="s">
        <v>21</v>
      </c>
      <c r="D2360" t="s">
        <v>22</v>
      </c>
      <c r="E2360" t="s">
        <v>22</v>
      </c>
      <c r="F2360">
        <v>0</v>
      </c>
      <c r="G2360">
        <v>87.7</v>
      </c>
      <c r="H2360">
        <v>74</v>
      </c>
      <c r="I2360">
        <v>14.91</v>
      </c>
      <c r="J2360">
        <v>214.8</v>
      </c>
      <c r="K2360">
        <v>58</v>
      </c>
      <c r="L2360">
        <v>18.260000000000002</v>
      </c>
      <c r="M2360">
        <v>201.3</v>
      </c>
      <c r="N2360">
        <v>147</v>
      </c>
      <c r="O2360">
        <v>9.06</v>
      </c>
      <c r="P2360">
        <v>10.8</v>
      </c>
      <c r="Q2360">
        <v>6</v>
      </c>
      <c r="R2360">
        <v>2.92</v>
      </c>
      <c r="S2360">
        <v>1</v>
      </c>
      <c r="T2360" t="s">
        <v>22</v>
      </c>
      <c r="U2360">
        <f t="shared" si="73"/>
        <v>0</v>
      </c>
      <c r="V2360">
        <f>IF(Table2[[#This Row],[international_plan]]="yes",1,0)</f>
        <v>0</v>
      </c>
      <c r="W2360">
        <f>IF(Table2[[#This Row],[voice_mail_plan]]="yes",1,0)</f>
        <v>0</v>
      </c>
      <c r="X2360" t="str">
        <f t="shared" si="72"/>
        <v>Medium</v>
      </c>
      <c r="Y2360" t="str">
        <f>IF(Table2[[#This Row],[total_intl_charge]] &gt; AVERAGE($R$2:$R$4245),"High","Low")</f>
        <v>High</v>
      </c>
      <c r="Z2360" t="str">
        <f>IF(AND(G2360&gt;AVERAGE(train!$G$2:$G$4251),K2360&gt;AVERAGE(train!$K$2:$K$4251)),"High Day &amp; Eve",IF(AND(G2360&gt;AVERAGE(train!$G$2:$G$4251),K2360&lt;=AVERAGE(train!$K$2:$K$4251)),"High Day Only",IF(AND(G2360&lt;=AVERAGE(train!$G$2:$G$4251),K2360&gt;AVERAGE(train!$K$2:$K$4251)),"High Eve Only","Low Usage")))</f>
        <v>Low Usage</v>
      </c>
    </row>
    <row r="2361" spans="1:26">
      <c r="A2361" t="s">
        <v>60</v>
      </c>
      <c r="B2361">
        <v>134</v>
      </c>
      <c r="C2361" t="s">
        <v>21</v>
      </c>
      <c r="D2361" t="s">
        <v>22</v>
      </c>
      <c r="E2361" t="s">
        <v>22</v>
      </c>
      <c r="F2361">
        <v>0</v>
      </c>
      <c r="G2361">
        <v>244.1</v>
      </c>
      <c r="H2361">
        <v>99</v>
      </c>
      <c r="I2361">
        <v>41.5</v>
      </c>
      <c r="J2361">
        <v>246.9</v>
      </c>
      <c r="K2361">
        <v>111</v>
      </c>
      <c r="L2361">
        <v>20.99</v>
      </c>
      <c r="M2361">
        <v>200</v>
      </c>
      <c r="N2361">
        <v>133</v>
      </c>
      <c r="O2361">
        <v>9</v>
      </c>
      <c r="P2361">
        <v>7.2</v>
      </c>
      <c r="Q2361">
        <v>2</v>
      </c>
      <c r="R2361">
        <v>1.94</v>
      </c>
      <c r="S2361">
        <v>0</v>
      </c>
      <c r="T2361" t="s">
        <v>22</v>
      </c>
      <c r="U2361">
        <f t="shared" si="73"/>
        <v>0</v>
      </c>
      <c r="V2361">
        <f>IF(Table2[[#This Row],[international_plan]]="yes",1,0)</f>
        <v>0</v>
      </c>
      <c r="W2361">
        <f>IF(Table2[[#This Row],[voice_mail_plan]]="yes",1,0)</f>
        <v>0</v>
      </c>
      <c r="X2361" t="str">
        <f t="shared" si="72"/>
        <v>Very High</v>
      </c>
      <c r="Y2361" t="str">
        <f>IF(Table2[[#This Row],[total_intl_charge]] &gt; AVERAGE($R$2:$R$4245),"High","Low")</f>
        <v>Low</v>
      </c>
      <c r="Z2361" t="str">
        <f>IF(AND(G2361&gt;AVERAGE(train!$G$2:$G$4251),K2361&gt;AVERAGE(train!$K$2:$K$4251)),"High Day &amp; Eve",IF(AND(G2361&gt;AVERAGE(train!$G$2:$G$4251),K2361&lt;=AVERAGE(train!$K$2:$K$4251)),"High Day Only",IF(AND(G2361&lt;=AVERAGE(train!$G$2:$G$4251),K2361&gt;AVERAGE(train!$K$2:$K$4251)),"High Eve Only","Low Usage")))</f>
        <v>High Day &amp; Eve</v>
      </c>
    </row>
    <row r="2362" spans="1:26">
      <c r="A2362" t="s">
        <v>59</v>
      </c>
      <c r="B2362">
        <v>47</v>
      </c>
      <c r="C2362" t="s">
        <v>21</v>
      </c>
      <c r="D2362" t="s">
        <v>22</v>
      </c>
      <c r="E2362" t="s">
        <v>23</v>
      </c>
      <c r="F2362">
        <v>27</v>
      </c>
      <c r="G2362">
        <v>165</v>
      </c>
      <c r="H2362">
        <v>89</v>
      </c>
      <c r="I2362">
        <v>28.05</v>
      </c>
      <c r="J2362">
        <v>127.3</v>
      </c>
      <c r="K2362">
        <v>118</v>
      </c>
      <c r="L2362">
        <v>10.82</v>
      </c>
      <c r="M2362">
        <v>284.39999999999998</v>
      </c>
      <c r="N2362">
        <v>95</v>
      </c>
      <c r="O2362">
        <v>12.8</v>
      </c>
      <c r="P2362">
        <v>7.7</v>
      </c>
      <c r="Q2362">
        <v>4</v>
      </c>
      <c r="R2362">
        <v>2.08</v>
      </c>
      <c r="S2362">
        <v>2</v>
      </c>
      <c r="T2362" t="s">
        <v>22</v>
      </c>
      <c r="U2362">
        <f t="shared" si="73"/>
        <v>0</v>
      </c>
      <c r="V2362">
        <f>IF(Table2[[#This Row],[international_plan]]="yes",1,0)</f>
        <v>0</v>
      </c>
      <c r="W2362">
        <f>IF(Table2[[#This Row],[voice_mail_plan]]="yes",1,0)</f>
        <v>1</v>
      </c>
      <c r="X2362" t="str">
        <f t="shared" si="72"/>
        <v>Low</v>
      </c>
      <c r="Y2362" t="str">
        <f>IF(Table2[[#This Row],[total_intl_charge]] &gt; AVERAGE($R$2:$R$4245),"High","Low")</f>
        <v>Low</v>
      </c>
      <c r="Z2362" t="str">
        <f>IF(AND(G2362&gt;AVERAGE(train!$G$2:$G$4251),K2362&gt;AVERAGE(train!$K$2:$K$4251)),"High Day &amp; Eve",IF(AND(G2362&gt;AVERAGE(train!$G$2:$G$4251),K2362&lt;=AVERAGE(train!$K$2:$K$4251)),"High Day Only",IF(AND(G2362&lt;=AVERAGE(train!$G$2:$G$4251),K2362&gt;AVERAGE(train!$K$2:$K$4251)),"High Eve Only","Low Usage")))</f>
        <v>High Eve Only</v>
      </c>
    </row>
    <row r="2363" spans="1:26">
      <c r="A2363" t="s">
        <v>67</v>
      </c>
      <c r="B2363">
        <v>59</v>
      </c>
      <c r="C2363" t="s">
        <v>25</v>
      </c>
      <c r="D2363" t="s">
        <v>22</v>
      </c>
      <c r="E2363" t="s">
        <v>23</v>
      </c>
      <c r="F2363">
        <v>27</v>
      </c>
      <c r="G2363">
        <v>127.4</v>
      </c>
      <c r="H2363">
        <v>110</v>
      </c>
      <c r="I2363">
        <v>21.66</v>
      </c>
      <c r="J2363">
        <v>103.3</v>
      </c>
      <c r="K2363">
        <v>99</v>
      </c>
      <c r="L2363">
        <v>8.7799999999999994</v>
      </c>
      <c r="M2363">
        <v>164.2</v>
      </c>
      <c r="N2363">
        <v>73</v>
      </c>
      <c r="O2363">
        <v>7.39</v>
      </c>
      <c r="P2363">
        <v>9.1</v>
      </c>
      <c r="Q2363">
        <v>3</v>
      </c>
      <c r="R2363">
        <v>2.46</v>
      </c>
      <c r="S2363">
        <v>0</v>
      </c>
      <c r="T2363" t="s">
        <v>22</v>
      </c>
      <c r="U2363">
        <f t="shared" si="73"/>
        <v>0</v>
      </c>
      <c r="V2363">
        <f>IF(Table2[[#This Row],[international_plan]]="yes",1,0)</f>
        <v>0</v>
      </c>
      <c r="W2363">
        <f>IF(Table2[[#This Row],[voice_mail_plan]]="yes",1,0)</f>
        <v>1</v>
      </c>
      <c r="X2363" t="str">
        <f t="shared" si="72"/>
        <v>Low</v>
      </c>
      <c r="Y2363" t="str">
        <f>IF(Table2[[#This Row],[total_intl_charge]] &gt; AVERAGE($R$2:$R$4245),"High","Low")</f>
        <v>Low</v>
      </c>
      <c r="Z2363" t="str">
        <f>IF(AND(G2363&gt;AVERAGE(train!$G$2:$G$4251),K2363&gt;AVERAGE(train!$K$2:$K$4251)),"High Day &amp; Eve",IF(AND(G2363&gt;AVERAGE(train!$G$2:$G$4251),K2363&lt;=AVERAGE(train!$K$2:$K$4251)),"High Day Only",IF(AND(G2363&lt;=AVERAGE(train!$G$2:$G$4251),K2363&gt;AVERAGE(train!$K$2:$K$4251)),"High Eve Only","Low Usage")))</f>
        <v>Low Usage</v>
      </c>
    </row>
    <row r="2364" spans="1:26">
      <c r="A2364" t="s">
        <v>37</v>
      </c>
      <c r="B2364">
        <v>151</v>
      </c>
      <c r="C2364" t="s">
        <v>21</v>
      </c>
      <c r="D2364" t="s">
        <v>22</v>
      </c>
      <c r="E2364" t="s">
        <v>22</v>
      </c>
      <c r="F2364">
        <v>0</v>
      </c>
      <c r="G2364">
        <v>194.8</v>
      </c>
      <c r="H2364">
        <v>106</v>
      </c>
      <c r="I2364">
        <v>33.119999999999997</v>
      </c>
      <c r="J2364">
        <v>292.7</v>
      </c>
      <c r="K2364">
        <v>103</v>
      </c>
      <c r="L2364">
        <v>24.88</v>
      </c>
      <c r="M2364">
        <v>224.6</v>
      </c>
      <c r="N2364">
        <v>82</v>
      </c>
      <c r="O2364">
        <v>10.11</v>
      </c>
      <c r="P2364">
        <v>5.5</v>
      </c>
      <c r="Q2364">
        <v>3</v>
      </c>
      <c r="R2364">
        <v>1.49</v>
      </c>
      <c r="S2364">
        <v>0</v>
      </c>
      <c r="T2364" t="s">
        <v>22</v>
      </c>
      <c r="U2364">
        <f t="shared" si="73"/>
        <v>0</v>
      </c>
      <c r="V2364">
        <f>IF(Table2[[#This Row],[international_plan]]="yes",1,0)</f>
        <v>0</v>
      </c>
      <c r="W2364">
        <f>IF(Table2[[#This Row],[voice_mail_plan]]="yes",1,0)</f>
        <v>0</v>
      </c>
      <c r="X2364" t="str">
        <f t="shared" si="72"/>
        <v>Very High</v>
      </c>
      <c r="Y2364" t="str">
        <f>IF(Table2[[#This Row],[total_intl_charge]] &gt; AVERAGE($R$2:$R$4245),"High","Low")</f>
        <v>Low</v>
      </c>
      <c r="Z2364" t="str">
        <f>IF(AND(G2364&gt;AVERAGE(train!$G$2:$G$4251),K2364&gt;AVERAGE(train!$K$2:$K$4251)),"High Day &amp; Eve",IF(AND(G2364&gt;AVERAGE(train!$G$2:$G$4251),K2364&lt;=AVERAGE(train!$K$2:$K$4251)),"High Day Only",IF(AND(G2364&lt;=AVERAGE(train!$G$2:$G$4251),K2364&gt;AVERAGE(train!$K$2:$K$4251)),"High Eve Only","Low Usage")))</f>
        <v>High Day &amp; Eve</v>
      </c>
    </row>
    <row r="2365" spans="1:26">
      <c r="A2365" t="s">
        <v>58</v>
      </c>
      <c r="B2365">
        <v>129</v>
      </c>
      <c r="C2365" t="s">
        <v>21</v>
      </c>
      <c r="D2365" t="s">
        <v>22</v>
      </c>
      <c r="E2365" t="s">
        <v>22</v>
      </c>
      <c r="F2365">
        <v>0</v>
      </c>
      <c r="G2365">
        <v>54.7</v>
      </c>
      <c r="H2365">
        <v>131</v>
      </c>
      <c r="I2365">
        <v>9.3000000000000007</v>
      </c>
      <c r="J2365">
        <v>256.10000000000002</v>
      </c>
      <c r="K2365">
        <v>105</v>
      </c>
      <c r="L2365">
        <v>21.77</v>
      </c>
      <c r="M2365">
        <v>176.6</v>
      </c>
      <c r="N2365">
        <v>135</v>
      </c>
      <c r="O2365">
        <v>7.95</v>
      </c>
      <c r="P2365">
        <v>11.1</v>
      </c>
      <c r="Q2365">
        <v>4</v>
      </c>
      <c r="R2365">
        <v>3</v>
      </c>
      <c r="S2365">
        <v>1</v>
      </c>
      <c r="T2365" t="s">
        <v>22</v>
      </c>
      <c r="U2365">
        <f t="shared" si="73"/>
        <v>0</v>
      </c>
      <c r="V2365">
        <f>IF(Table2[[#This Row],[international_plan]]="yes",1,0)</f>
        <v>0</v>
      </c>
      <c r="W2365">
        <f>IF(Table2[[#This Row],[voice_mail_plan]]="yes",1,0)</f>
        <v>0</v>
      </c>
      <c r="X2365" t="str">
        <f t="shared" si="72"/>
        <v>Very High</v>
      </c>
      <c r="Y2365" t="str">
        <f>IF(Table2[[#This Row],[total_intl_charge]] &gt; AVERAGE($R$2:$R$4245),"High","Low")</f>
        <v>High</v>
      </c>
      <c r="Z2365" t="str">
        <f>IF(AND(G2365&gt;AVERAGE(train!$G$2:$G$4251),K2365&gt;AVERAGE(train!$K$2:$K$4251)),"High Day &amp; Eve",IF(AND(G2365&gt;AVERAGE(train!$G$2:$G$4251),K2365&lt;=AVERAGE(train!$K$2:$K$4251)),"High Day Only",IF(AND(G2365&lt;=AVERAGE(train!$G$2:$G$4251),K2365&gt;AVERAGE(train!$K$2:$K$4251)),"High Eve Only","Low Usage")))</f>
        <v>High Eve Only</v>
      </c>
    </row>
    <row r="2366" spans="1:26">
      <c r="A2366" t="s">
        <v>53</v>
      </c>
      <c r="B2366">
        <v>76</v>
      </c>
      <c r="C2366" t="s">
        <v>28</v>
      </c>
      <c r="D2366" t="s">
        <v>22</v>
      </c>
      <c r="E2366" t="s">
        <v>22</v>
      </c>
      <c r="F2366">
        <v>0</v>
      </c>
      <c r="G2366">
        <v>90.5</v>
      </c>
      <c r="H2366">
        <v>142</v>
      </c>
      <c r="I2366">
        <v>15.39</v>
      </c>
      <c r="J2366">
        <v>211.7</v>
      </c>
      <c r="K2366">
        <v>75</v>
      </c>
      <c r="L2366">
        <v>17.989999999999998</v>
      </c>
      <c r="M2366">
        <v>194.9</v>
      </c>
      <c r="N2366">
        <v>76</v>
      </c>
      <c r="O2366">
        <v>8.77</v>
      </c>
      <c r="P2366">
        <v>9.3000000000000007</v>
      </c>
      <c r="Q2366">
        <v>2</v>
      </c>
      <c r="R2366">
        <v>2.5099999999999998</v>
      </c>
      <c r="S2366">
        <v>1</v>
      </c>
      <c r="T2366" t="s">
        <v>22</v>
      </c>
      <c r="U2366">
        <f t="shared" si="73"/>
        <v>0</v>
      </c>
      <c r="V2366">
        <f>IF(Table2[[#This Row],[international_plan]]="yes",1,0)</f>
        <v>0</v>
      </c>
      <c r="W2366">
        <f>IF(Table2[[#This Row],[voice_mail_plan]]="yes",1,0)</f>
        <v>0</v>
      </c>
      <c r="X2366" t="str">
        <f t="shared" si="72"/>
        <v>Medium</v>
      </c>
      <c r="Y2366" t="str">
        <f>IF(Table2[[#This Row],[total_intl_charge]] &gt; AVERAGE($R$2:$R$4245),"High","Low")</f>
        <v>Low</v>
      </c>
      <c r="Z2366" t="str">
        <f>IF(AND(G2366&gt;AVERAGE(train!$G$2:$G$4251),K2366&gt;AVERAGE(train!$K$2:$K$4251)),"High Day &amp; Eve",IF(AND(G2366&gt;AVERAGE(train!$G$2:$G$4251),K2366&lt;=AVERAGE(train!$K$2:$K$4251)),"High Day Only",IF(AND(G2366&lt;=AVERAGE(train!$G$2:$G$4251),K2366&gt;AVERAGE(train!$K$2:$K$4251)),"High Eve Only","Low Usage")))</f>
        <v>Low Usage</v>
      </c>
    </row>
    <row r="2367" spans="1:26">
      <c r="A2367" t="s">
        <v>45</v>
      </c>
      <c r="B2367">
        <v>24</v>
      </c>
      <c r="C2367" t="s">
        <v>21</v>
      </c>
      <c r="D2367" t="s">
        <v>22</v>
      </c>
      <c r="E2367" t="s">
        <v>22</v>
      </c>
      <c r="F2367">
        <v>0</v>
      </c>
      <c r="G2367">
        <v>235.6</v>
      </c>
      <c r="H2367">
        <v>132</v>
      </c>
      <c r="I2367">
        <v>40.049999999999997</v>
      </c>
      <c r="J2367">
        <v>115.9</v>
      </c>
      <c r="K2367">
        <v>129</v>
      </c>
      <c r="L2367">
        <v>9.85</v>
      </c>
      <c r="M2367">
        <v>185.4</v>
      </c>
      <c r="N2367">
        <v>136</v>
      </c>
      <c r="O2367">
        <v>8.34</v>
      </c>
      <c r="P2367">
        <v>16.2</v>
      </c>
      <c r="Q2367">
        <v>2</v>
      </c>
      <c r="R2367">
        <v>4.37</v>
      </c>
      <c r="S2367">
        <v>0</v>
      </c>
      <c r="T2367" t="s">
        <v>22</v>
      </c>
      <c r="U2367">
        <f t="shared" si="73"/>
        <v>0</v>
      </c>
      <c r="V2367">
        <f>IF(Table2[[#This Row],[international_plan]]="yes",1,0)</f>
        <v>0</v>
      </c>
      <c r="W2367">
        <f>IF(Table2[[#This Row],[voice_mail_plan]]="yes",1,0)</f>
        <v>0</v>
      </c>
      <c r="X2367" t="str">
        <f t="shared" si="72"/>
        <v>Low</v>
      </c>
      <c r="Y2367" t="str">
        <f>IF(Table2[[#This Row],[total_intl_charge]] &gt; AVERAGE($R$2:$R$4245),"High","Low")</f>
        <v>High</v>
      </c>
      <c r="Z2367" t="str">
        <f>IF(AND(G2367&gt;AVERAGE(train!$G$2:$G$4251),K2367&gt;AVERAGE(train!$K$2:$K$4251)),"High Day &amp; Eve",IF(AND(G2367&gt;AVERAGE(train!$G$2:$G$4251),K2367&lt;=AVERAGE(train!$K$2:$K$4251)),"High Day Only",IF(AND(G2367&lt;=AVERAGE(train!$G$2:$G$4251),K2367&gt;AVERAGE(train!$K$2:$K$4251)),"High Eve Only","Low Usage")))</f>
        <v>High Day &amp; Eve</v>
      </c>
    </row>
    <row r="2368" spans="1:26">
      <c r="A2368" t="s">
        <v>58</v>
      </c>
      <c r="B2368">
        <v>169</v>
      </c>
      <c r="C2368" t="s">
        <v>25</v>
      </c>
      <c r="D2368" t="s">
        <v>22</v>
      </c>
      <c r="E2368" t="s">
        <v>22</v>
      </c>
      <c r="F2368">
        <v>0</v>
      </c>
      <c r="G2368">
        <v>142.5</v>
      </c>
      <c r="H2368">
        <v>82</v>
      </c>
      <c r="I2368">
        <v>24.23</v>
      </c>
      <c r="J2368">
        <v>231.4</v>
      </c>
      <c r="K2368">
        <v>110</v>
      </c>
      <c r="L2368">
        <v>19.670000000000002</v>
      </c>
      <c r="M2368">
        <v>131.19999999999999</v>
      </c>
      <c r="N2368">
        <v>67</v>
      </c>
      <c r="O2368">
        <v>5.9</v>
      </c>
      <c r="P2368">
        <v>10</v>
      </c>
      <c r="Q2368">
        <v>4</v>
      </c>
      <c r="R2368">
        <v>2.7</v>
      </c>
      <c r="S2368">
        <v>2</v>
      </c>
      <c r="T2368" t="s">
        <v>22</v>
      </c>
      <c r="U2368">
        <f t="shared" si="73"/>
        <v>0</v>
      </c>
      <c r="V2368">
        <f>IF(Table2[[#This Row],[international_plan]]="yes",1,0)</f>
        <v>0</v>
      </c>
      <c r="W2368">
        <f>IF(Table2[[#This Row],[voice_mail_plan]]="yes",1,0)</f>
        <v>0</v>
      </c>
      <c r="X2368" t="str">
        <f t="shared" si="72"/>
        <v>Very High</v>
      </c>
      <c r="Y2368" t="str">
        <f>IF(Table2[[#This Row],[total_intl_charge]] &gt; AVERAGE($R$2:$R$4245),"High","Low")</f>
        <v>Low</v>
      </c>
      <c r="Z2368" t="str">
        <f>IF(AND(G2368&gt;AVERAGE(train!$G$2:$G$4251),K2368&gt;AVERAGE(train!$K$2:$K$4251)),"High Day &amp; Eve",IF(AND(G2368&gt;AVERAGE(train!$G$2:$G$4251),K2368&lt;=AVERAGE(train!$K$2:$K$4251)),"High Day Only",IF(AND(G2368&lt;=AVERAGE(train!$G$2:$G$4251),K2368&gt;AVERAGE(train!$K$2:$K$4251)),"High Eve Only","Low Usage")))</f>
        <v>High Eve Only</v>
      </c>
    </row>
    <row r="2369" spans="1:26">
      <c r="A2369" t="s">
        <v>60</v>
      </c>
      <c r="B2369">
        <v>30</v>
      </c>
      <c r="C2369" t="s">
        <v>25</v>
      </c>
      <c r="D2369" t="s">
        <v>22</v>
      </c>
      <c r="E2369" t="s">
        <v>22</v>
      </c>
      <c r="F2369">
        <v>0</v>
      </c>
      <c r="G2369">
        <v>54</v>
      </c>
      <c r="H2369">
        <v>68</v>
      </c>
      <c r="I2369">
        <v>9.18</v>
      </c>
      <c r="J2369">
        <v>179.3</v>
      </c>
      <c r="K2369">
        <v>96</v>
      </c>
      <c r="L2369">
        <v>15.24</v>
      </c>
      <c r="M2369">
        <v>247.2</v>
      </c>
      <c r="N2369">
        <v>101</v>
      </c>
      <c r="O2369">
        <v>11.12</v>
      </c>
      <c r="P2369">
        <v>10.199999999999999</v>
      </c>
      <c r="Q2369">
        <v>8</v>
      </c>
      <c r="R2369">
        <v>2.75</v>
      </c>
      <c r="S2369">
        <v>1</v>
      </c>
      <c r="T2369" t="s">
        <v>22</v>
      </c>
      <c r="U2369">
        <f t="shared" si="73"/>
        <v>0</v>
      </c>
      <c r="V2369">
        <f>IF(Table2[[#This Row],[international_plan]]="yes",1,0)</f>
        <v>0</v>
      </c>
      <c r="W2369">
        <f>IF(Table2[[#This Row],[voice_mail_plan]]="yes",1,0)</f>
        <v>0</v>
      </c>
      <c r="X2369" t="str">
        <f t="shared" si="72"/>
        <v>Low</v>
      </c>
      <c r="Y2369" t="str">
        <f>IF(Table2[[#This Row],[total_intl_charge]] &gt; AVERAGE($R$2:$R$4245),"High","Low")</f>
        <v>Low</v>
      </c>
      <c r="Z2369" t="str">
        <f>IF(AND(G2369&gt;AVERAGE(train!$G$2:$G$4251),K2369&gt;AVERAGE(train!$K$2:$K$4251)),"High Day &amp; Eve",IF(AND(G2369&gt;AVERAGE(train!$G$2:$G$4251),K2369&lt;=AVERAGE(train!$K$2:$K$4251)),"High Day Only",IF(AND(G2369&lt;=AVERAGE(train!$G$2:$G$4251),K2369&gt;AVERAGE(train!$K$2:$K$4251)),"High Eve Only","Low Usage")))</f>
        <v>Low Usage</v>
      </c>
    </row>
    <row r="2370" spans="1:26">
      <c r="A2370" t="s">
        <v>31</v>
      </c>
      <c r="B2370">
        <v>70</v>
      </c>
      <c r="C2370" t="s">
        <v>21</v>
      </c>
      <c r="D2370" t="s">
        <v>22</v>
      </c>
      <c r="E2370" t="s">
        <v>22</v>
      </c>
      <c r="F2370">
        <v>0</v>
      </c>
      <c r="G2370">
        <v>214.8</v>
      </c>
      <c r="H2370">
        <v>87</v>
      </c>
      <c r="I2370">
        <v>36.520000000000003</v>
      </c>
      <c r="J2370">
        <v>131</v>
      </c>
      <c r="K2370">
        <v>114</v>
      </c>
      <c r="L2370">
        <v>11.14</v>
      </c>
      <c r="M2370">
        <v>216.9</v>
      </c>
      <c r="N2370">
        <v>104</v>
      </c>
      <c r="O2370">
        <v>9.76</v>
      </c>
      <c r="P2370">
        <v>9.4</v>
      </c>
      <c r="Q2370">
        <v>3</v>
      </c>
      <c r="R2370">
        <v>2.54</v>
      </c>
      <c r="S2370">
        <v>3</v>
      </c>
      <c r="T2370" t="s">
        <v>22</v>
      </c>
      <c r="U2370">
        <f t="shared" si="73"/>
        <v>0</v>
      </c>
      <c r="V2370">
        <f>IF(Table2[[#This Row],[international_plan]]="yes",1,0)</f>
        <v>0</v>
      </c>
      <c r="W2370">
        <f>IF(Table2[[#This Row],[voice_mail_plan]]="yes",1,0)</f>
        <v>0</v>
      </c>
      <c r="X2370" t="str">
        <f t="shared" ref="X2370:X2433" si="74">IF(B2370&lt;=$AC$3,"Low",IF(B2370&lt;=$AC$4,"Medium",IF(B2370&lt;=$AC$5,"High",IF(B2370&gt;=$AC$5,"Very High"))))</f>
        <v>Low</v>
      </c>
      <c r="Y2370" t="str">
        <f>IF(Table2[[#This Row],[total_intl_charge]] &gt; AVERAGE($R$2:$R$4245),"High","Low")</f>
        <v>Low</v>
      </c>
      <c r="Z2370" t="str">
        <f>IF(AND(G2370&gt;AVERAGE(train!$G$2:$G$4251),K2370&gt;AVERAGE(train!$K$2:$K$4251)),"High Day &amp; Eve",IF(AND(G2370&gt;AVERAGE(train!$G$2:$G$4251),K2370&lt;=AVERAGE(train!$K$2:$K$4251)),"High Day Only",IF(AND(G2370&lt;=AVERAGE(train!$G$2:$G$4251),K2370&gt;AVERAGE(train!$K$2:$K$4251)),"High Eve Only","Low Usage")))</f>
        <v>High Day &amp; Eve</v>
      </c>
    </row>
    <row r="2371" spans="1:26">
      <c r="A2371" t="s">
        <v>57</v>
      </c>
      <c r="B2371">
        <v>52</v>
      </c>
      <c r="C2371" t="s">
        <v>28</v>
      </c>
      <c r="D2371" t="s">
        <v>23</v>
      </c>
      <c r="E2371" t="s">
        <v>22</v>
      </c>
      <c r="F2371">
        <v>0</v>
      </c>
      <c r="G2371">
        <v>251.4</v>
      </c>
      <c r="H2371">
        <v>118</v>
      </c>
      <c r="I2371">
        <v>42.74</v>
      </c>
      <c r="J2371">
        <v>196.6</v>
      </c>
      <c r="K2371">
        <v>80</v>
      </c>
      <c r="L2371">
        <v>16.71</v>
      </c>
      <c r="M2371">
        <v>192</v>
      </c>
      <c r="N2371">
        <v>53</v>
      </c>
      <c r="O2371">
        <v>8.64</v>
      </c>
      <c r="P2371">
        <v>11</v>
      </c>
      <c r="Q2371">
        <v>2</v>
      </c>
      <c r="R2371">
        <v>2.97</v>
      </c>
      <c r="S2371">
        <v>0</v>
      </c>
      <c r="T2371" t="s">
        <v>23</v>
      </c>
      <c r="U2371">
        <f t="shared" ref="U2371:U2434" si="75">IF(T2371="yes",1,0)</f>
        <v>1</v>
      </c>
      <c r="V2371">
        <f>IF(Table2[[#This Row],[international_plan]]="yes",1,0)</f>
        <v>1</v>
      </c>
      <c r="W2371">
        <f>IF(Table2[[#This Row],[voice_mail_plan]]="yes",1,0)</f>
        <v>0</v>
      </c>
      <c r="X2371" t="str">
        <f t="shared" si="74"/>
        <v>Low</v>
      </c>
      <c r="Y2371" t="str">
        <f>IF(Table2[[#This Row],[total_intl_charge]] &gt; AVERAGE($R$2:$R$4245),"High","Low")</f>
        <v>High</v>
      </c>
      <c r="Z2371" t="str">
        <f>IF(AND(G2371&gt;AVERAGE(train!$G$2:$G$4251),K2371&gt;AVERAGE(train!$K$2:$K$4251)),"High Day &amp; Eve",IF(AND(G2371&gt;AVERAGE(train!$G$2:$G$4251),K2371&lt;=AVERAGE(train!$K$2:$K$4251)),"High Day Only",IF(AND(G2371&lt;=AVERAGE(train!$G$2:$G$4251),K2371&gt;AVERAGE(train!$K$2:$K$4251)),"High Eve Only","Low Usage")))</f>
        <v>High Day Only</v>
      </c>
    </row>
    <row r="2372" spans="1:26">
      <c r="A2372" t="s">
        <v>45</v>
      </c>
      <c r="B2372">
        <v>3</v>
      </c>
      <c r="C2372" t="s">
        <v>25</v>
      </c>
      <c r="D2372" t="s">
        <v>22</v>
      </c>
      <c r="E2372" t="s">
        <v>22</v>
      </c>
      <c r="F2372">
        <v>0</v>
      </c>
      <c r="G2372">
        <v>139</v>
      </c>
      <c r="H2372">
        <v>99</v>
      </c>
      <c r="I2372">
        <v>23.63</v>
      </c>
      <c r="J2372">
        <v>250.7</v>
      </c>
      <c r="K2372">
        <v>108</v>
      </c>
      <c r="L2372">
        <v>21.31</v>
      </c>
      <c r="M2372">
        <v>286.2</v>
      </c>
      <c r="N2372">
        <v>87</v>
      </c>
      <c r="O2372">
        <v>12.88</v>
      </c>
      <c r="P2372">
        <v>6.1</v>
      </c>
      <c r="Q2372">
        <v>3</v>
      </c>
      <c r="R2372">
        <v>1.65</v>
      </c>
      <c r="S2372">
        <v>4</v>
      </c>
      <c r="T2372" t="s">
        <v>22</v>
      </c>
      <c r="U2372">
        <f t="shared" si="75"/>
        <v>0</v>
      </c>
      <c r="V2372">
        <f>IF(Table2[[#This Row],[international_plan]]="yes",1,0)</f>
        <v>0</v>
      </c>
      <c r="W2372">
        <f>IF(Table2[[#This Row],[voice_mail_plan]]="yes",1,0)</f>
        <v>0</v>
      </c>
      <c r="X2372" t="str">
        <f t="shared" si="74"/>
        <v>Low</v>
      </c>
      <c r="Y2372" t="str">
        <f>IF(Table2[[#This Row],[total_intl_charge]] &gt; AVERAGE($R$2:$R$4245),"High","Low")</f>
        <v>Low</v>
      </c>
      <c r="Z2372" t="str">
        <f>IF(AND(G2372&gt;AVERAGE(train!$G$2:$G$4251),K2372&gt;AVERAGE(train!$K$2:$K$4251)),"High Day &amp; Eve",IF(AND(G2372&gt;AVERAGE(train!$G$2:$G$4251),K2372&lt;=AVERAGE(train!$K$2:$K$4251)),"High Day Only",IF(AND(G2372&lt;=AVERAGE(train!$G$2:$G$4251),K2372&gt;AVERAGE(train!$K$2:$K$4251)),"High Eve Only","Low Usage")))</f>
        <v>High Eve Only</v>
      </c>
    </row>
    <row r="2373" spans="1:26">
      <c r="A2373" t="s">
        <v>67</v>
      </c>
      <c r="B2373">
        <v>38</v>
      </c>
      <c r="C2373" t="s">
        <v>21</v>
      </c>
      <c r="D2373" t="s">
        <v>22</v>
      </c>
      <c r="E2373" t="s">
        <v>22</v>
      </c>
      <c r="F2373">
        <v>0</v>
      </c>
      <c r="G2373">
        <v>117.3</v>
      </c>
      <c r="H2373">
        <v>114</v>
      </c>
      <c r="I2373">
        <v>19.940000000000001</v>
      </c>
      <c r="J2373">
        <v>208.7</v>
      </c>
      <c r="K2373">
        <v>105</v>
      </c>
      <c r="L2373">
        <v>17.739999999999998</v>
      </c>
      <c r="M2373">
        <v>203.4</v>
      </c>
      <c r="N2373">
        <v>98</v>
      </c>
      <c r="O2373">
        <v>9.15</v>
      </c>
      <c r="P2373">
        <v>14.4</v>
      </c>
      <c r="Q2373">
        <v>2</v>
      </c>
      <c r="R2373">
        <v>3.89</v>
      </c>
      <c r="S2373">
        <v>2</v>
      </c>
      <c r="T2373" t="s">
        <v>22</v>
      </c>
      <c r="U2373">
        <f t="shared" si="75"/>
        <v>0</v>
      </c>
      <c r="V2373">
        <f>IF(Table2[[#This Row],[international_plan]]="yes",1,0)</f>
        <v>0</v>
      </c>
      <c r="W2373">
        <f>IF(Table2[[#This Row],[voice_mail_plan]]="yes",1,0)</f>
        <v>0</v>
      </c>
      <c r="X2373" t="str">
        <f t="shared" si="74"/>
        <v>Low</v>
      </c>
      <c r="Y2373" t="str">
        <f>IF(Table2[[#This Row],[total_intl_charge]] &gt; AVERAGE($R$2:$R$4245),"High","Low")</f>
        <v>High</v>
      </c>
      <c r="Z2373" t="str">
        <f>IF(AND(G2373&gt;AVERAGE(train!$G$2:$G$4251),K2373&gt;AVERAGE(train!$K$2:$K$4251)),"High Day &amp; Eve",IF(AND(G2373&gt;AVERAGE(train!$G$2:$G$4251),K2373&lt;=AVERAGE(train!$K$2:$K$4251)),"High Day Only",IF(AND(G2373&lt;=AVERAGE(train!$G$2:$G$4251),K2373&gt;AVERAGE(train!$K$2:$K$4251)),"High Eve Only","Low Usage")))</f>
        <v>High Eve Only</v>
      </c>
    </row>
    <row r="2374" spans="1:26">
      <c r="A2374" t="s">
        <v>36</v>
      </c>
      <c r="B2374">
        <v>104</v>
      </c>
      <c r="C2374" t="s">
        <v>21</v>
      </c>
      <c r="D2374" t="s">
        <v>22</v>
      </c>
      <c r="E2374" t="s">
        <v>22</v>
      </c>
      <c r="F2374">
        <v>0</v>
      </c>
      <c r="G2374">
        <v>264</v>
      </c>
      <c r="H2374">
        <v>108</v>
      </c>
      <c r="I2374">
        <v>44.88</v>
      </c>
      <c r="J2374">
        <v>132.19999999999999</v>
      </c>
      <c r="K2374">
        <v>75</v>
      </c>
      <c r="L2374">
        <v>11.24</v>
      </c>
      <c r="M2374">
        <v>177.7</v>
      </c>
      <c r="N2374">
        <v>91</v>
      </c>
      <c r="O2374">
        <v>8</v>
      </c>
      <c r="P2374">
        <v>10.6</v>
      </c>
      <c r="Q2374">
        <v>8</v>
      </c>
      <c r="R2374">
        <v>2.86</v>
      </c>
      <c r="S2374">
        <v>3</v>
      </c>
      <c r="T2374" t="s">
        <v>22</v>
      </c>
      <c r="U2374">
        <f t="shared" si="75"/>
        <v>0</v>
      </c>
      <c r="V2374">
        <f>IF(Table2[[#This Row],[international_plan]]="yes",1,0)</f>
        <v>0</v>
      </c>
      <c r="W2374">
        <f>IF(Table2[[#This Row],[voice_mail_plan]]="yes",1,0)</f>
        <v>0</v>
      </c>
      <c r="X2374" t="str">
        <f t="shared" si="74"/>
        <v>High</v>
      </c>
      <c r="Y2374" t="str">
        <f>IF(Table2[[#This Row],[total_intl_charge]] &gt; AVERAGE($R$2:$R$4245),"High","Low")</f>
        <v>High</v>
      </c>
      <c r="Z2374" t="str">
        <f>IF(AND(G2374&gt;AVERAGE(train!$G$2:$G$4251),K2374&gt;AVERAGE(train!$K$2:$K$4251)),"High Day &amp; Eve",IF(AND(G2374&gt;AVERAGE(train!$G$2:$G$4251),K2374&lt;=AVERAGE(train!$K$2:$K$4251)),"High Day Only",IF(AND(G2374&lt;=AVERAGE(train!$G$2:$G$4251),K2374&gt;AVERAGE(train!$K$2:$K$4251)),"High Eve Only","Low Usage")))</f>
        <v>High Day Only</v>
      </c>
    </row>
    <row r="2375" spans="1:26">
      <c r="A2375" t="s">
        <v>30</v>
      </c>
      <c r="B2375">
        <v>27</v>
      </c>
      <c r="C2375" t="s">
        <v>25</v>
      </c>
      <c r="D2375" t="s">
        <v>22</v>
      </c>
      <c r="E2375" t="s">
        <v>22</v>
      </c>
      <c r="F2375">
        <v>0</v>
      </c>
      <c r="G2375">
        <v>82.6</v>
      </c>
      <c r="H2375">
        <v>105</v>
      </c>
      <c r="I2375">
        <v>14.04</v>
      </c>
      <c r="J2375">
        <v>204</v>
      </c>
      <c r="K2375">
        <v>99</v>
      </c>
      <c r="L2375">
        <v>17.34</v>
      </c>
      <c r="M2375">
        <v>224.2</v>
      </c>
      <c r="N2375">
        <v>122</v>
      </c>
      <c r="O2375">
        <v>10.09</v>
      </c>
      <c r="P2375">
        <v>9.1</v>
      </c>
      <c r="Q2375">
        <v>4</v>
      </c>
      <c r="R2375">
        <v>2.46</v>
      </c>
      <c r="S2375">
        <v>1</v>
      </c>
      <c r="T2375" t="s">
        <v>22</v>
      </c>
      <c r="U2375">
        <f t="shared" si="75"/>
        <v>0</v>
      </c>
      <c r="V2375">
        <f>IF(Table2[[#This Row],[international_plan]]="yes",1,0)</f>
        <v>0</v>
      </c>
      <c r="W2375">
        <f>IF(Table2[[#This Row],[voice_mail_plan]]="yes",1,0)</f>
        <v>0</v>
      </c>
      <c r="X2375" t="str">
        <f t="shared" si="74"/>
        <v>Low</v>
      </c>
      <c r="Y2375" t="str">
        <f>IF(Table2[[#This Row],[total_intl_charge]] &gt; AVERAGE($R$2:$R$4245),"High","Low")</f>
        <v>Low</v>
      </c>
      <c r="Z2375" t="str">
        <f>IF(AND(G2375&gt;AVERAGE(train!$G$2:$G$4251),K2375&gt;AVERAGE(train!$K$2:$K$4251)),"High Day &amp; Eve",IF(AND(G2375&gt;AVERAGE(train!$G$2:$G$4251),K2375&lt;=AVERAGE(train!$K$2:$K$4251)),"High Day Only",IF(AND(G2375&lt;=AVERAGE(train!$G$2:$G$4251),K2375&gt;AVERAGE(train!$K$2:$K$4251)),"High Eve Only","Low Usage")))</f>
        <v>Low Usage</v>
      </c>
    </row>
    <row r="2376" spans="1:26">
      <c r="A2376" t="s">
        <v>70</v>
      </c>
      <c r="B2376">
        <v>166</v>
      </c>
      <c r="C2376" t="s">
        <v>21</v>
      </c>
      <c r="D2376" t="s">
        <v>23</v>
      </c>
      <c r="E2376" t="s">
        <v>23</v>
      </c>
      <c r="F2376">
        <v>28</v>
      </c>
      <c r="G2376">
        <v>175.8</v>
      </c>
      <c r="H2376">
        <v>126</v>
      </c>
      <c r="I2376">
        <v>29.89</v>
      </c>
      <c r="J2376">
        <v>253.6</v>
      </c>
      <c r="K2376">
        <v>76</v>
      </c>
      <c r="L2376">
        <v>21.56</v>
      </c>
      <c r="M2376">
        <v>128.5</v>
      </c>
      <c r="N2376">
        <v>72</v>
      </c>
      <c r="O2376">
        <v>5.78</v>
      </c>
      <c r="P2376">
        <v>11.4</v>
      </c>
      <c r="Q2376">
        <v>5</v>
      </c>
      <c r="R2376">
        <v>3.08</v>
      </c>
      <c r="S2376">
        <v>1</v>
      </c>
      <c r="T2376" t="s">
        <v>22</v>
      </c>
      <c r="U2376">
        <f t="shared" si="75"/>
        <v>0</v>
      </c>
      <c r="V2376">
        <f>IF(Table2[[#This Row],[international_plan]]="yes",1,0)</f>
        <v>1</v>
      </c>
      <c r="W2376">
        <f>IF(Table2[[#This Row],[voice_mail_plan]]="yes",1,0)</f>
        <v>1</v>
      </c>
      <c r="X2376" t="str">
        <f t="shared" si="74"/>
        <v>Very High</v>
      </c>
      <c r="Y2376" t="str">
        <f>IF(Table2[[#This Row],[total_intl_charge]] &gt; AVERAGE($R$2:$R$4245),"High","Low")</f>
        <v>High</v>
      </c>
      <c r="Z2376" t="str">
        <f>IF(AND(G2376&gt;AVERAGE(train!$G$2:$G$4251),K2376&gt;AVERAGE(train!$K$2:$K$4251)),"High Day &amp; Eve",IF(AND(G2376&gt;AVERAGE(train!$G$2:$G$4251),K2376&lt;=AVERAGE(train!$K$2:$K$4251)),"High Day Only",IF(AND(G2376&lt;=AVERAGE(train!$G$2:$G$4251),K2376&gt;AVERAGE(train!$K$2:$K$4251)),"High Eve Only","Low Usage")))</f>
        <v>Low Usage</v>
      </c>
    </row>
    <row r="2377" spans="1:26">
      <c r="A2377" t="s">
        <v>27</v>
      </c>
      <c r="B2377">
        <v>13</v>
      </c>
      <c r="C2377" t="s">
        <v>25</v>
      </c>
      <c r="D2377" t="s">
        <v>22</v>
      </c>
      <c r="E2377" t="s">
        <v>22</v>
      </c>
      <c r="F2377">
        <v>0</v>
      </c>
      <c r="G2377">
        <v>220.4</v>
      </c>
      <c r="H2377">
        <v>100</v>
      </c>
      <c r="I2377">
        <v>37.47</v>
      </c>
      <c r="J2377">
        <v>211.2</v>
      </c>
      <c r="K2377">
        <v>79</v>
      </c>
      <c r="L2377">
        <v>17.95</v>
      </c>
      <c r="M2377">
        <v>259.3</v>
      </c>
      <c r="N2377">
        <v>112</v>
      </c>
      <c r="O2377">
        <v>11.67</v>
      </c>
      <c r="P2377">
        <v>13.6</v>
      </c>
      <c r="Q2377">
        <v>8</v>
      </c>
      <c r="R2377">
        <v>3.67</v>
      </c>
      <c r="S2377">
        <v>2</v>
      </c>
      <c r="T2377" t="s">
        <v>22</v>
      </c>
      <c r="U2377">
        <f t="shared" si="75"/>
        <v>0</v>
      </c>
      <c r="V2377">
        <f>IF(Table2[[#This Row],[international_plan]]="yes",1,0)</f>
        <v>0</v>
      </c>
      <c r="W2377">
        <f>IF(Table2[[#This Row],[voice_mail_plan]]="yes",1,0)</f>
        <v>0</v>
      </c>
      <c r="X2377" t="str">
        <f t="shared" si="74"/>
        <v>Low</v>
      </c>
      <c r="Y2377" t="str">
        <f>IF(Table2[[#This Row],[total_intl_charge]] &gt; AVERAGE($R$2:$R$4245),"High","Low")</f>
        <v>High</v>
      </c>
      <c r="Z2377" t="str">
        <f>IF(AND(G2377&gt;AVERAGE(train!$G$2:$G$4251),K2377&gt;AVERAGE(train!$K$2:$K$4251)),"High Day &amp; Eve",IF(AND(G2377&gt;AVERAGE(train!$G$2:$G$4251),K2377&lt;=AVERAGE(train!$K$2:$K$4251)),"High Day Only",IF(AND(G2377&lt;=AVERAGE(train!$G$2:$G$4251),K2377&gt;AVERAGE(train!$K$2:$K$4251)),"High Eve Only","Low Usage")))</f>
        <v>High Day Only</v>
      </c>
    </row>
    <row r="2378" spans="1:26">
      <c r="A2378" t="s">
        <v>47</v>
      </c>
      <c r="B2378">
        <v>52</v>
      </c>
      <c r="C2378" t="s">
        <v>25</v>
      </c>
      <c r="D2378" t="s">
        <v>22</v>
      </c>
      <c r="E2378" t="s">
        <v>22</v>
      </c>
      <c r="F2378">
        <v>0</v>
      </c>
      <c r="G2378">
        <v>217</v>
      </c>
      <c r="H2378">
        <v>104</v>
      </c>
      <c r="I2378">
        <v>36.89</v>
      </c>
      <c r="J2378">
        <v>152.30000000000001</v>
      </c>
      <c r="K2378">
        <v>83</v>
      </c>
      <c r="L2378">
        <v>12.95</v>
      </c>
      <c r="M2378">
        <v>134.30000000000001</v>
      </c>
      <c r="N2378">
        <v>109</v>
      </c>
      <c r="O2378">
        <v>6.04</v>
      </c>
      <c r="P2378">
        <v>11.8</v>
      </c>
      <c r="Q2378">
        <v>4</v>
      </c>
      <c r="R2378">
        <v>3.19</v>
      </c>
      <c r="S2378">
        <v>2</v>
      </c>
      <c r="T2378" t="s">
        <v>22</v>
      </c>
      <c r="U2378">
        <f t="shared" si="75"/>
        <v>0</v>
      </c>
      <c r="V2378">
        <f>IF(Table2[[#This Row],[international_plan]]="yes",1,0)</f>
        <v>0</v>
      </c>
      <c r="W2378">
        <f>IF(Table2[[#This Row],[voice_mail_plan]]="yes",1,0)</f>
        <v>0</v>
      </c>
      <c r="X2378" t="str">
        <f t="shared" si="74"/>
        <v>Low</v>
      </c>
      <c r="Y2378" t="str">
        <f>IF(Table2[[#This Row],[total_intl_charge]] &gt; AVERAGE($R$2:$R$4245),"High","Low")</f>
        <v>High</v>
      </c>
      <c r="Z2378" t="str">
        <f>IF(AND(G2378&gt;AVERAGE(train!$G$2:$G$4251),K2378&gt;AVERAGE(train!$K$2:$K$4251)),"High Day &amp; Eve",IF(AND(G2378&gt;AVERAGE(train!$G$2:$G$4251),K2378&lt;=AVERAGE(train!$K$2:$K$4251)),"High Day Only",IF(AND(G2378&lt;=AVERAGE(train!$G$2:$G$4251),K2378&gt;AVERAGE(train!$K$2:$K$4251)),"High Eve Only","Low Usage")))</f>
        <v>High Day Only</v>
      </c>
    </row>
    <row r="2379" spans="1:26">
      <c r="A2379" t="s">
        <v>57</v>
      </c>
      <c r="B2379">
        <v>114</v>
      </c>
      <c r="C2379" t="s">
        <v>21</v>
      </c>
      <c r="D2379" t="s">
        <v>22</v>
      </c>
      <c r="E2379" t="s">
        <v>23</v>
      </c>
      <c r="F2379">
        <v>25</v>
      </c>
      <c r="G2379">
        <v>129</v>
      </c>
      <c r="H2379">
        <v>77</v>
      </c>
      <c r="I2379">
        <v>21.93</v>
      </c>
      <c r="J2379">
        <v>290</v>
      </c>
      <c r="K2379">
        <v>110</v>
      </c>
      <c r="L2379">
        <v>24.65</v>
      </c>
      <c r="M2379">
        <v>177.1</v>
      </c>
      <c r="N2379">
        <v>110</v>
      </c>
      <c r="O2379">
        <v>7.97</v>
      </c>
      <c r="P2379">
        <v>11.6</v>
      </c>
      <c r="Q2379">
        <v>5</v>
      </c>
      <c r="R2379">
        <v>3.13</v>
      </c>
      <c r="S2379">
        <v>1</v>
      </c>
      <c r="T2379" t="s">
        <v>22</v>
      </c>
      <c r="U2379">
        <f t="shared" si="75"/>
        <v>0</v>
      </c>
      <c r="V2379">
        <f>IF(Table2[[#This Row],[international_plan]]="yes",1,0)</f>
        <v>0</v>
      </c>
      <c r="W2379">
        <f>IF(Table2[[#This Row],[voice_mail_plan]]="yes",1,0)</f>
        <v>1</v>
      </c>
      <c r="X2379" t="str">
        <f t="shared" si="74"/>
        <v>High</v>
      </c>
      <c r="Y2379" t="str">
        <f>IF(Table2[[#This Row],[total_intl_charge]] &gt; AVERAGE($R$2:$R$4245),"High","Low")</f>
        <v>High</v>
      </c>
      <c r="Z2379" t="str">
        <f>IF(AND(G2379&gt;AVERAGE(train!$G$2:$G$4251),K2379&gt;AVERAGE(train!$K$2:$K$4251)),"High Day &amp; Eve",IF(AND(G2379&gt;AVERAGE(train!$G$2:$G$4251),K2379&lt;=AVERAGE(train!$K$2:$K$4251)),"High Day Only",IF(AND(G2379&lt;=AVERAGE(train!$G$2:$G$4251),K2379&gt;AVERAGE(train!$K$2:$K$4251)),"High Eve Only","Low Usage")))</f>
        <v>High Eve Only</v>
      </c>
    </row>
    <row r="2380" spans="1:26">
      <c r="A2380" t="s">
        <v>41</v>
      </c>
      <c r="B2380">
        <v>156</v>
      </c>
      <c r="C2380" t="s">
        <v>25</v>
      </c>
      <c r="D2380" t="s">
        <v>22</v>
      </c>
      <c r="E2380" t="s">
        <v>22</v>
      </c>
      <c r="F2380">
        <v>0</v>
      </c>
      <c r="G2380">
        <v>150.5</v>
      </c>
      <c r="H2380">
        <v>106</v>
      </c>
      <c r="I2380">
        <v>25.59</v>
      </c>
      <c r="J2380">
        <v>152.9</v>
      </c>
      <c r="K2380">
        <v>112</v>
      </c>
      <c r="L2380">
        <v>13</v>
      </c>
      <c r="M2380">
        <v>215.9</v>
      </c>
      <c r="N2380">
        <v>86</v>
      </c>
      <c r="O2380">
        <v>9.7200000000000006</v>
      </c>
      <c r="P2380">
        <v>3.5</v>
      </c>
      <c r="Q2380">
        <v>3</v>
      </c>
      <c r="R2380">
        <v>0.95</v>
      </c>
      <c r="S2380">
        <v>1</v>
      </c>
      <c r="T2380" t="s">
        <v>22</v>
      </c>
      <c r="U2380">
        <f t="shared" si="75"/>
        <v>0</v>
      </c>
      <c r="V2380">
        <f>IF(Table2[[#This Row],[international_plan]]="yes",1,0)</f>
        <v>0</v>
      </c>
      <c r="W2380">
        <f>IF(Table2[[#This Row],[voice_mail_plan]]="yes",1,0)</f>
        <v>0</v>
      </c>
      <c r="X2380" t="str">
        <f t="shared" si="74"/>
        <v>Very High</v>
      </c>
      <c r="Y2380" t="str">
        <f>IF(Table2[[#This Row],[total_intl_charge]] &gt; AVERAGE($R$2:$R$4245),"High","Low")</f>
        <v>Low</v>
      </c>
      <c r="Z2380" t="str">
        <f>IF(AND(G2380&gt;AVERAGE(train!$G$2:$G$4251),K2380&gt;AVERAGE(train!$K$2:$K$4251)),"High Day &amp; Eve",IF(AND(G2380&gt;AVERAGE(train!$G$2:$G$4251),K2380&lt;=AVERAGE(train!$K$2:$K$4251)),"High Day Only",IF(AND(G2380&lt;=AVERAGE(train!$G$2:$G$4251),K2380&gt;AVERAGE(train!$K$2:$K$4251)),"High Eve Only","Low Usage")))</f>
        <v>High Eve Only</v>
      </c>
    </row>
    <row r="2381" spans="1:26">
      <c r="A2381" t="s">
        <v>31</v>
      </c>
      <c r="B2381">
        <v>62</v>
      </c>
      <c r="C2381" t="s">
        <v>21</v>
      </c>
      <c r="D2381" t="s">
        <v>22</v>
      </c>
      <c r="E2381" t="s">
        <v>22</v>
      </c>
      <c r="F2381">
        <v>0</v>
      </c>
      <c r="G2381">
        <v>189.5</v>
      </c>
      <c r="H2381">
        <v>122</v>
      </c>
      <c r="I2381">
        <v>32.22</v>
      </c>
      <c r="J2381">
        <v>103.8</v>
      </c>
      <c r="K2381">
        <v>95</v>
      </c>
      <c r="L2381">
        <v>8.82</v>
      </c>
      <c r="M2381">
        <v>180.6</v>
      </c>
      <c r="N2381">
        <v>106</v>
      </c>
      <c r="O2381">
        <v>8.1300000000000008</v>
      </c>
      <c r="P2381">
        <v>10.8</v>
      </c>
      <c r="Q2381">
        <v>5</v>
      </c>
      <c r="R2381">
        <v>2.92</v>
      </c>
      <c r="S2381">
        <v>2</v>
      </c>
      <c r="T2381" t="s">
        <v>22</v>
      </c>
      <c r="U2381">
        <f t="shared" si="75"/>
        <v>0</v>
      </c>
      <c r="V2381">
        <f>IF(Table2[[#This Row],[international_plan]]="yes",1,0)</f>
        <v>0</v>
      </c>
      <c r="W2381">
        <f>IF(Table2[[#This Row],[voice_mail_plan]]="yes",1,0)</f>
        <v>0</v>
      </c>
      <c r="X2381" t="str">
        <f t="shared" si="74"/>
        <v>Low</v>
      </c>
      <c r="Y2381" t="str">
        <f>IF(Table2[[#This Row],[total_intl_charge]] &gt; AVERAGE($R$2:$R$4245),"High","Low")</f>
        <v>High</v>
      </c>
      <c r="Z2381" t="str">
        <f>IF(AND(G2381&gt;AVERAGE(train!$G$2:$G$4251),K2381&gt;AVERAGE(train!$K$2:$K$4251)),"High Day &amp; Eve",IF(AND(G2381&gt;AVERAGE(train!$G$2:$G$4251),K2381&lt;=AVERAGE(train!$K$2:$K$4251)),"High Day Only",IF(AND(G2381&lt;=AVERAGE(train!$G$2:$G$4251),K2381&gt;AVERAGE(train!$K$2:$K$4251)),"High Eve Only","Low Usage")))</f>
        <v>High Day Only</v>
      </c>
    </row>
    <row r="2382" spans="1:26">
      <c r="A2382" t="s">
        <v>42</v>
      </c>
      <c r="B2382">
        <v>82</v>
      </c>
      <c r="C2382" t="s">
        <v>21</v>
      </c>
      <c r="D2382" t="s">
        <v>22</v>
      </c>
      <c r="E2382" t="s">
        <v>23</v>
      </c>
      <c r="F2382">
        <v>33</v>
      </c>
      <c r="G2382">
        <v>137.80000000000001</v>
      </c>
      <c r="H2382">
        <v>95</v>
      </c>
      <c r="I2382">
        <v>23.43</v>
      </c>
      <c r="J2382">
        <v>235.5</v>
      </c>
      <c r="K2382">
        <v>128</v>
      </c>
      <c r="L2382">
        <v>20.02</v>
      </c>
      <c r="M2382">
        <v>268.10000000000002</v>
      </c>
      <c r="N2382">
        <v>70</v>
      </c>
      <c r="O2382">
        <v>12.06</v>
      </c>
      <c r="P2382">
        <v>11</v>
      </c>
      <c r="Q2382">
        <v>6</v>
      </c>
      <c r="R2382">
        <v>2.97</v>
      </c>
      <c r="S2382">
        <v>2</v>
      </c>
      <c r="T2382" t="s">
        <v>22</v>
      </c>
      <c r="U2382">
        <f t="shared" si="75"/>
        <v>0</v>
      </c>
      <c r="V2382">
        <f>IF(Table2[[#This Row],[international_plan]]="yes",1,0)</f>
        <v>0</v>
      </c>
      <c r="W2382">
        <f>IF(Table2[[#This Row],[voice_mail_plan]]="yes",1,0)</f>
        <v>1</v>
      </c>
      <c r="X2382" t="str">
        <f t="shared" si="74"/>
        <v>Medium</v>
      </c>
      <c r="Y2382" t="str">
        <f>IF(Table2[[#This Row],[total_intl_charge]] &gt; AVERAGE($R$2:$R$4245),"High","Low")</f>
        <v>High</v>
      </c>
      <c r="Z2382" t="str">
        <f>IF(AND(G2382&gt;AVERAGE(train!$G$2:$G$4251),K2382&gt;AVERAGE(train!$K$2:$K$4251)),"High Day &amp; Eve",IF(AND(G2382&gt;AVERAGE(train!$G$2:$G$4251),K2382&lt;=AVERAGE(train!$K$2:$K$4251)),"High Day Only",IF(AND(G2382&lt;=AVERAGE(train!$G$2:$G$4251),K2382&gt;AVERAGE(train!$K$2:$K$4251)),"High Eve Only","Low Usage")))</f>
        <v>High Eve Only</v>
      </c>
    </row>
    <row r="2383" spans="1:26">
      <c r="A2383" t="s">
        <v>66</v>
      </c>
      <c r="B2383">
        <v>52</v>
      </c>
      <c r="C2383" t="s">
        <v>28</v>
      </c>
      <c r="D2383" t="s">
        <v>22</v>
      </c>
      <c r="E2383" t="s">
        <v>22</v>
      </c>
      <c r="F2383">
        <v>0</v>
      </c>
      <c r="G2383">
        <v>129.30000000000001</v>
      </c>
      <c r="H2383">
        <v>80</v>
      </c>
      <c r="I2383">
        <v>21.98</v>
      </c>
      <c r="J2383">
        <v>142.69999999999999</v>
      </c>
      <c r="K2383">
        <v>101</v>
      </c>
      <c r="L2383">
        <v>12.13</v>
      </c>
      <c r="M2383">
        <v>258.3</v>
      </c>
      <c r="N2383">
        <v>89</v>
      </c>
      <c r="O2383">
        <v>11.62</v>
      </c>
      <c r="P2383">
        <v>12.3</v>
      </c>
      <c r="Q2383">
        <v>4</v>
      </c>
      <c r="R2383">
        <v>3.32</v>
      </c>
      <c r="S2383">
        <v>3</v>
      </c>
      <c r="T2383" t="s">
        <v>22</v>
      </c>
      <c r="U2383">
        <f t="shared" si="75"/>
        <v>0</v>
      </c>
      <c r="V2383">
        <f>IF(Table2[[#This Row],[international_plan]]="yes",1,0)</f>
        <v>0</v>
      </c>
      <c r="W2383">
        <f>IF(Table2[[#This Row],[voice_mail_plan]]="yes",1,0)</f>
        <v>0</v>
      </c>
      <c r="X2383" t="str">
        <f t="shared" si="74"/>
        <v>Low</v>
      </c>
      <c r="Y2383" t="str">
        <f>IF(Table2[[#This Row],[total_intl_charge]] &gt; AVERAGE($R$2:$R$4245),"High","Low")</f>
        <v>High</v>
      </c>
      <c r="Z2383" t="str">
        <f>IF(AND(G2383&gt;AVERAGE(train!$G$2:$G$4251),K2383&gt;AVERAGE(train!$K$2:$K$4251)),"High Day &amp; Eve",IF(AND(G2383&gt;AVERAGE(train!$G$2:$G$4251),K2383&lt;=AVERAGE(train!$K$2:$K$4251)),"High Day Only",IF(AND(G2383&lt;=AVERAGE(train!$G$2:$G$4251),K2383&gt;AVERAGE(train!$K$2:$K$4251)),"High Eve Only","Low Usage")))</f>
        <v>High Eve Only</v>
      </c>
    </row>
    <row r="2384" spans="1:26">
      <c r="A2384" t="s">
        <v>46</v>
      </c>
      <c r="B2384">
        <v>146</v>
      </c>
      <c r="C2384" t="s">
        <v>28</v>
      </c>
      <c r="D2384" t="s">
        <v>22</v>
      </c>
      <c r="E2384" t="s">
        <v>22</v>
      </c>
      <c r="F2384">
        <v>0</v>
      </c>
      <c r="G2384">
        <v>115.6</v>
      </c>
      <c r="H2384">
        <v>77</v>
      </c>
      <c r="I2384">
        <v>19.649999999999999</v>
      </c>
      <c r="J2384">
        <v>213.6</v>
      </c>
      <c r="K2384">
        <v>100</v>
      </c>
      <c r="L2384">
        <v>18.16</v>
      </c>
      <c r="M2384">
        <v>218.4</v>
      </c>
      <c r="N2384">
        <v>72</v>
      </c>
      <c r="O2384">
        <v>9.83</v>
      </c>
      <c r="P2384">
        <v>10.7</v>
      </c>
      <c r="Q2384">
        <v>6</v>
      </c>
      <c r="R2384">
        <v>2.89</v>
      </c>
      <c r="S2384">
        <v>1</v>
      </c>
      <c r="T2384" t="s">
        <v>22</v>
      </c>
      <c r="U2384">
        <f t="shared" si="75"/>
        <v>0</v>
      </c>
      <c r="V2384">
        <f>IF(Table2[[#This Row],[international_plan]]="yes",1,0)</f>
        <v>0</v>
      </c>
      <c r="W2384">
        <f>IF(Table2[[#This Row],[voice_mail_plan]]="yes",1,0)</f>
        <v>0</v>
      </c>
      <c r="X2384" t="str">
        <f t="shared" si="74"/>
        <v>Very High</v>
      </c>
      <c r="Y2384" t="str">
        <f>IF(Table2[[#This Row],[total_intl_charge]] &gt; AVERAGE($R$2:$R$4245),"High","Low")</f>
        <v>High</v>
      </c>
      <c r="Z2384" t="str">
        <f>IF(AND(G2384&gt;AVERAGE(train!$G$2:$G$4251),K2384&gt;AVERAGE(train!$K$2:$K$4251)),"High Day &amp; Eve",IF(AND(G2384&gt;AVERAGE(train!$G$2:$G$4251),K2384&lt;=AVERAGE(train!$K$2:$K$4251)),"High Day Only",IF(AND(G2384&lt;=AVERAGE(train!$G$2:$G$4251),K2384&gt;AVERAGE(train!$K$2:$K$4251)),"High Eve Only","Low Usage")))</f>
        <v>Low Usage</v>
      </c>
    </row>
    <row r="2385" spans="1:26">
      <c r="A2385" t="s">
        <v>33</v>
      </c>
      <c r="B2385">
        <v>120</v>
      </c>
      <c r="C2385" t="s">
        <v>21</v>
      </c>
      <c r="D2385" t="s">
        <v>22</v>
      </c>
      <c r="E2385" t="s">
        <v>23</v>
      </c>
      <c r="F2385">
        <v>23</v>
      </c>
      <c r="G2385">
        <v>221.9</v>
      </c>
      <c r="H2385">
        <v>114</v>
      </c>
      <c r="I2385">
        <v>37.72</v>
      </c>
      <c r="J2385">
        <v>254.7</v>
      </c>
      <c r="K2385">
        <v>84</v>
      </c>
      <c r="L2385">
        <v>21.65</v>
      </c>
      <c r="M2385">
        <v>250.5</v>
      </c>
      <c r="N2385">
        <v>117</v>
      </c>
      <c r="O2385">
        <v>11.27</v>
      </c>
      <c r="P2385">
        <v>7.2</v>
      </c>
      <c r="Q2385">
        <v>5</v>
      </c>
      <c r="R2385">
        <v>1.94</v>
      </c>
      <c r="S2385">
        <v>2</v>
      </c>
      <c r="T2385" t="s">
        <v>22</v>
      </c>
      <c r="U2385">
        <f t="shared" si="75"/>
        <v>0</v>
      </c>
      <c r="V2385">
        <f>IF(Table2[[#This Row],[international_plan]]="yes",1,0)</f>
        <v>0</v>
      </c>
      <c r="W2385">
        <f>IF(Table2[[#This Row],[voice_mail_plan]]="yes",1,0)</f>
        <v>1</v>
      </c>
      <c r="X2385" t="str">
        <f t="shared" si="74"/>
        <v>High</v>
      </c>
      <c r="Y2385" t="str">
        <f>IF(Table2[[#This Row],[total_intl_charge]] &gt; AVERAGE($R$2:$R$4245),"High","Low")</f>
        <v>Low</v>
      </c>
      <c r="Z2385" t="str">
        <f>IF(AND(G2385&gt;AVERAGE(train!$G$2:$G$4251),K2385&gt;AVERAGE(train!$K$2:$K$4251)),"High Day &amp; Eve",IF(AND(G2385&gt;AVERAGE(train!$G$2:$G$4251),K2385&lt;=AVERAGE(train!$K$2:$K$4251)),"High Day Only",IF(AND(G2385&lt;=AVERAGE(train!$G$2:$G$4251),K2385&gt;AVERAGE(train!$K$2:$K$4251)),"High Eve Only","Low Usage")))</f>
        <v>High Day Only</v>
      </c>
    </row>
    <row r="2386" spans="1:26">
      <c r="A2386" t="s">
        <v>37</v>
      </c>
      <c r="B2386">
        <v>130</v>
      </c>
      <c r="C2386" t="s">
        <v>21</v>
      </c>
      <c r="D2386" t="s">
        <v>22</v>
      </c>
      <c r="E2386" t="s">
        <v>22</v>
      </c>
      <c r="F2386">
        <v>0</v>
      </c>
      <c r="G2386">
        <v>263.7</v>
      </c>
      <c r="H2386">
        <v>113</v>
      </c>
      <c r="I2386">
        <v>44.83</v>
      </c>
      <c r="J2386">
        <v>186.5</v>
      </c>
      <c r="K2386">
        <v>103</v>
      </c>
      <c r="L2386">
        <v>15.85</v>
      </c>
      <c r="M2386">
        <v>195.3</v>
      </c>
      <c r="N2386">
        <v>99</v>
      </c>
      <c r="O2386">
        <v>8.7899999999999991</v>
      </c>
      <c r="P2386">
        <v>18.3</v>
      </c>
      <c r="Q2386">
        <v>6</v>
      </c>
      <c r="R2386">
        <v>4.9400000000000004</v>
      </c>
      <c r="S2386">
        <v>1</v>
      </c>
      <c r="T2386" t="s">
        <v>23</v>
      </c>
      <c r="U2386">
        <f t="shared" si="75"/>
        <v>1</v>
      </c>
      <c r="V2386">
        <f>IF(Table2[[#This Row],[international_plan]]="yes",1,0)</f>
        <v>0</v>
      </c>
      <c r="W2386">
        <f>IF(Table2[[#This Row],[voice_mail_plan]]="yes",1,0)</f>
        <v>0</v>
      </c>
      <c r="X2386" t="str">
        <f t="shared" si="74"/>
        <v>Very High</v>
      </c>
      <c r="Y2386" t="str">
        <f>IF(Table2[[#This Row],[total_intl_charge]] &gt; AVERAGE($R$2:$R$4245),"High","Low")</f>
        <v>High</v>
      </c>
      <c r="Z2386" t="str">
        <f>IF(AND(G2386&gt;AVERAGE(train!$G$2:$G$4251),K2386&gt;AVERAGE(train!$K$2:$K$4251)),"High Day &amp; Eve",IF(AND(G2386&gt;AVERAGE(train!$G$2:$G$4251),K2386&lt;=AVERAGE(train!$K$2:$K$4251)),"High Day Only",IF(AND(G2386&lt;=AVERAGE(train!$G$2:$G$4251),K2386&gt;AVERAGE(train!$K$2:$K$4251)),"High Eve Only","Low Usage")))</f>
        <v>High Day &amp; Eve</v>
      </c>
    </row>
    <row r="2387" spans="1:26">
      <c r="A2387" t="s">
        <v>51</v>
      </c>
      <c r="B2387">
        <v>90</v>
      </c>
      <c r="C2387" t="s">
        <v>25</v>
      </c>
      <c r="D2387" t="s">
        <v>22</v>
      </c>
      <c r="E2387" t="s">
        <v>22</v>
      </c>
      <c r="F2387">
        <v>0</v>
      </c>
      <c r="G2387">
        <v>61.3</v>
      </c>
      <c r="H2387">
        <v>91</v>
      </c>
      <c r="I2387">
        <v>10.42</v>
      </c>
      <c r="J2387">
        <v>194.4</v>
      </c>
      <c r="K2387">
        <v>94</v>
      </c>
      <c r="L2387">
        <v>16.52</v>
      </c>
      <c r="M2387">
        <v>143.1</v>
      </c>
      <c r="N2387">
        <v>80</v>
      </c>
      <c r="O2387">
        <v>6.44</v>
      </c>
      <c r="P2387">
        <v>11.4</v>
      </c>
      <c r="Q2387">
        <v>9</v>
      </c>
      <c r="R2387">
        <v>3.08</v>
      </c>
      <c r="S2387">
        <v>1</v>
      </c>
      <c r="T2387" t="s">
        <v>22</v>
      </c>
      <c r="U2387">
        <f t="shared" si="75"/>
        <v>0</v>
      </c>
      <c r="V2387">
        <f>IF(Table2[[#This Row],[international_plan]]="yes",1,0)</f>
        <v>0</v>
      </c>
      <c r="W2387">
        <f>IF(Table2[[#This Row],[voice_mail_plan]]="yes",1,0)</f>
        <v>0</v>
      </c>
      <c r="X2387" t="str">
        <f t="shared" si="74"/>
        <v>Medium</v>
      </c>
      <c r="Y2387" t="str">
        <f>IF(Table2[[#This Row],[total_intl_charge]] &gt; AVERAGE($R$2:$R$4245),"High","Low")</f>
        <v>High</v>
      </c>
      <c r="Z2387" t="str">
        <f>IF(AND(G2387&gt;AVERAGE(train!$G$2:$G$4251),K2387&gt;AVERAGE(train!$K$2:$K$4251)),"High Day &amp; Eve",IF(AND(G2387&gt;AVERAGE(train!$G$2:$G$4251),K2387&lt;=AVERAGE(train!$K$2:$K$4251)),"High Day Only",IF(AND(G2387&lt;=AVERAGE(train!$G$2:$G$4251),K2387&gt;AVERAGE(train!$K$2:$K$4251)),"High Eve Only","Low Usage")))</f>
        <v>Low Usage</v>
      </c>
    </row>
    <row r="2388" spans="1:26">
      <c r="A2388" t="s">
        <v>61</v>
      </c>
      <c r="B2388">
        <v>147</v>
      </c>
      <c r="C2388" t="s">
        <v>25</v>
      </c>
      <c r="D2388" t="s">
        <v>23</v>
      </c>
      <c r="E2388" t="s">
        <v>22</v>
      </c>
      <c r="F2388">
        <v>0</v>
      </c>
      <c r="G2388">
        <v>183.8</v>
      </c>
      <c r="H2388">
        <v>113</v>
      </c>
      <c r="I2388">
        <v>31.25</v>
      </c>
      <c r="J2388">
        <v>164.7</v>
      </c>
      <c r="K2388">
        <v>110</v>
      </c>
      <c r="L2388">
        <v>14</v>
      </c>
      <c r="M2388">
        <v>111</v>
      </c>
      <c r="N2388">
        <v>87</v>
      </c>
      <c r="O2388">
        <v>5</v>
      </c>
      <c r="P2388">
        <v>10.1</v>
      </c>
      <c r="Q2388">
        <v>4</v>
      </c>
      <c r="R2388">
        <v>2.73</v>
      </c>
      <c r="S2388">
        <v>1</v>
      </c>
      <c r="T2388" t="s">
        <v>22</v>
      </c>
      <c r="U2388">
        <f t="shared" si="75"/>
        <v>0</v>
      </c>
      <c r="V2388">
        <f>IF(Table2[[#This Row],[international_plan]]="yes",1,0)</f>
        <v>1</v>
      </c>
      <c r="W2388">
        <f>IF(Table2[[#This Row],[voice_mail_plan]]="yes",1,0)</f>
        <v>0</v>
      </c>
      <c r="X2388" t="str">
        <f t="shared" si="74"/>
        <v>Very High</v>
      </c>
      <c r="Y2388" t="str">
        <f>IF(Table2[[#This Row],[total_intl_charge]] &gt; AVERAGE($R$2:$R$4245),"High","Low")</f>
        <v>Low</v>
      </c>
      <c r="Z2388" t="str">
        <f>IF(AND(G2388&gt;AVERAGE(train!$G$2:$G$4251),K2388&gt;AVERAGE(train!$K$2:$K$4251)),"High Day &amp; Eve",IF(AND(G2388&gt;AVERAGE(train!$G$2:$G$4251),K2388&lt;=AVERAGE(train!$K$2:$K$4251)),"High Day Only",IF(AND(G2388&lt;=AVERAGE(train!$G$2:$G$4251),K2388&gt;AVERAGE(train!$K$2:$K$4251)),"High Eve Only","Low Usage")))</f>
        <v>High Day &amp; Eve</v>
      </c>
    </row>
    <row r="2389" spans="1:26">
      <c r="A2389" t="s">
        <v>44</v>
      </c>
      <c r="B2389">
        <v>159</v>
      </c>
      <c r="C2389" t="s">
        <v>21</v>
      </c>
      <c r="D2389" t="s">
        <v>22</v>
      </c>
      <c r="E2389" t="s">
        <v>22</v>
      </c>
      <c r="F2389">
        <v>0</v>
      </c>
      <c r="G2389">
        <v>167.4</v>
      </c>
      <c r="H2389">
        <v>68</v>
      </c>
      <c r="I2389">
        <v>28.46</v>
      </c>
      <c r="J2389">
        <v>143.80000000000001</v>
      </c>
      <c r="K2389">
        <v>74</v>
      </c>
      <c r="L2389">
        <v>12.22</v>
      </c>
      <c r="M2389">
        <v>140.1</v>
      </c>
      <c r="N2389">
        <v>111</v>
      </c>
      <c r="O2389">
        <v>6.3</v>
      </c>
      <c r="P2389">
        <v>10.3</v>
      </c>
      <c r="Q2389">
        <v>3</v>
      </c>
      <c r="R2389">
        <v>2.78</v>
      </c>
      <c r="S2389">
        <v>0</v>
      </c>
      <c r="T2389" t="s">
        <v>23</v>
      </c>
      <c r="U2389">
        <f t="shared" si="75"/>
        <v>1</v>
      </c>
      <c r="V2389">
        <f>IF(Table2[[#This Row],[international_plan]]="yes",1,0)</f>
        <v>0</v>
      </c>
      <c r="W2389">
        <f>IF(Table2[[#This Row],[voice_mail_plan]]="yes",1,0)</f>
        <v>0</v>
      </c>
      <c r="X2389" t="str">
        <f t="shared" si="74"/>
        <v>Very High</v>
      </c>
      <c r="Y2389" t="str">
        <f>IF(Table2[[#This Row],[total_intl_charge]] &gt; AVERAGE($R$2:$R$4245),"High","Low")</f>
        <v>High</v>
      </c>
      <c r="Z2389" t="str">
        <f>IF(AND(G2389&gt;AVERAGE(train!$G$2:$G$4251),K2389&gt;AVERAGE(train!$K$2:$K$4251)),"High Day &amp; Eve",IF(AND(G2389&gt;AVERAGE(train!$G$2:$G$4251),K2389&lt;=AVERAGE(train!$K$2:$K$4251)),"High Day Only",IF(AND(G2389&lt;=AVERAGE(train!$G$2:$G$4251),K2389&gt;AVERAGE(train!$K$2:$K$4251)),"High Eve Only","Low Usage")))</f>
        <v>Low Usage</v>
      </c>
    </row>
    <row r="2390" spans="1:26">
      <c r="A2390" t="s">
        <v>72</v>
      </c>
      <c r="B2390">
        <v>74</v>
      </c>
      <c r="C2390" t="s">
        <v>28</v>
      </c>
      <c r="D2390" t="s">
        <v>22</v>
      </c>
      <c r="E2390" t="s">
        <v>23</v>
      </c>
      <c r="F2390">
        <v>27</v>
      </c>
      <c r="G2390">
        <v>154.1</v>
      </c>
      <c r="H2390">
        <v>122</v>
      </c>
      <c r="I2390">
        <v>26.2</v>
      </c>
      <c r="J2390">
        <v>195.3</v>
      </c>
      <c r="K2390">
        <v>150</v>
      </c>
      <c r="L2390">
        <v>16.600000000000001</v>
      </c>
      <c r="M2390">
        <v>276.7</v>
      </c>
      <c r="N2390">
        <v>86</v>
      </c>
      <c r="O2390">
        <v>12.45</v>
      </c>
      <c r="P2390">
        <v>13.2</v>
      </c>
      <c r="Q2390">
        <v>2</v>
      </c>
      <c r="R2390">
        <v>3.56</v>
      </c>
      <c r="S2390">
        <v>4</v>
      </c>
      <c r="T2390" t="s">
        <v>22</v>
      </c>
      <c r="U2390">
        <f t="shared" si="75"/>
        <v>0</v>
      </c>
      <c r="V2390">
        <f>IF(Table2[[#This Row],[international_plan]]="yes",1,0)</f>
        <v>0</v>
      </c>
      <c r="W2390">
        <f>IF(Table2[[#This Row],[voice_mail_plan]]="yes",1,0)</f>
        <v>1</v>
      </c>
      <c r="X2390" t="str">
        <f t="shared" si="74"/>
        <v>Medium</v>
      </c>
      <c r="Y2390" t="str">
        <f>IF(Table2[[#This Row],[total_intl_charge]] &gt; AVERAGE($R$2:$R$4245),"High","Low")</f>
        <v>High</v>
      </c>
      <c r="Z2390" t="str">
        <f>IF(AND(G2390&gt;AVERAGE(train!$G$2:$G$4251),K2390&gt;AVERAGE(train!$K$2:$K$4251)),"High Day &amp; Eve",IF(AND(G2390&gt;AVERAGE(train!$G$2:$G$4251),K2390&lt;=AVERAGE(train!$K$2:$K$4251)),"High Day Only",IF(AND(G2390&lt;=AVERAGE(train!$G$2:$G$4251),K2390&gt;AVERAGE(train!$K$2:$K$4251)),"High Eve Only","Low Usage")))</f>
        <v>High Eve Only</v>
      </c>
    </row>
    <row r="2391" spans="1:26">
      <c r="A2391" t="s">
        <v>39</v>
      </c>
      <c r="B2391">
        <v>130</v>
      </c>
      <c r="C2391" t="s">
        <v>25</v>
      </c>
      <c r="D2391" t="s">
        <v>22</v>
      </c>
      <c r="E2391" t="s">
        <v>22</v>
      </c>
      <c r="F2391">
        <v>0</v>
      </c>
      <c r="G2391">
        <v>252</v>
      </c>
      <c r="H2391">
        <v>101</v>
      </c>
      <c r="I2391">
        <v>42.84</v>
      </c>
      <c r="J2391">
        <v>170.2</v>
      </c>
      <c r="K2391">
        <v>105</v>
      </c>
      <c r="L2391">
        <v>14.47</v>
      </c>
      <c r="M2391">
        <v>209.2</v>
      </c>
      <c r="N2391">
        <v>64</v>
      </c>
      <c r="O2391">
        <v>9.41</v>
      </c>
      <c r="P2391">
        <v>5.7</v>
      </c>
      <c r="Q2391">
        <v>5</v>
      </c>
      <c r="R2391">
        <v>1.54</v>
      </c>
      <c r="S2391">
        <v>0</v>
      </c>
      <c r="T2391" t="s">
        <v>22</v>
      </c>
      <c r="U2391">
        <f t="shared" si="75"/>
        <v>0</v>
      </c>
      <c r="V2391">
        <f>IF(Table2[[#This Row],[international_plan]]="yes",1,0)</f>
        <v>0</v>
      </c>
      <c r="W2391">
        <f>IF(Table2[[#This Row],[voice_mail_plan]]="yes",1,0)</f>
        <v>0</v>
      </c>
      <c r="X2391" t="str">
        <f t="shared" si="74"/>
        <v>Very High</v>
      </c>
      <c r="Y2391" t="str">
        <f>IF(Table2[[#This Row],[total_intl_charge]] &gt; AVERAGE($R$2:$R$4245),"High","Low")</f>
        <v>Low</v>
      </c>
      <c r="Z2391" t="str">
        <f>IF(AND(G2391&gt;AVERAGE(train!$G$2:$G$4251),K2391&gt;AVERAGE(train!$K$2:$K$4251)),"High Day &amp; Eve",IF(AND(G2391&gt;AVERAGE(train!$G$2:$G$4251),K2391&lt;=AVERAGE(train!$K$2:$K$4251)),"High Day Only",IF(AND(G2391&lt;=AVERAGE(train!$G$2:$G$4251),K2391&gt;AVERAGE(train!$K$2:$K$4251)),"High Eve Only","Low Usage")))</f>
        <v>High Day &amp; Eve</v>
      </c>
    </row>
    <row r="2392" spans="1:26">
      <c r="A2392" t="s">
        <v>33</v>
      </c>
      <c r="B2392">
        <v>155</v>
      </c>
      <c r="C2392" t="s">
        <v>25</v>
      </c>
      <c r="D2392" t="s">
        <v>23</v>
      </c>
      <c r="E2392" t="s">
        <v>22</v>
      </c>
      <c r="F2392">
        <v>0</v>
      </c>
      <c r="G2392">
        <v>163.1</v>
      </c>
      <c r="H2392">
        <v>94</v>
      </c>
      <c r="I2392">
        <v>27.73</v>
      </c>
      <c r="J2392">
        <v>291.7</v>
      </c>
      <c r="K2392">
        <v>108</v>
      </c>
      <c r="L2392">
        <v>24.79</v>
      </c>
      <c r="M2392">
        <v>96.4</v>
      </c>
      <c r="N2392">
        <v>111</v>
      </c>
      <c r="O2392">
        <v>4.34</v>
      </c>
      <c r="P2392">
        <v>11.2</v>
      </c>
      <c r="Q2392">
        <v>3</v>
      </c>
      <c r="R2392">
        <v>3.02</v>
      </c>
      <c r="S2392">
        <v>0</v>
      </c>
      <c r="T2392" t="s">
        <v>22</v>
      </c>
      <c r="U2392">
        <f t="shared" si="75"/>
        <v>0</v>
      </c>
      <c r="V2392">
        <f>IF(Table2[[#This Row],[international_plan]]="yes",1,0)</f>
        <v>1</v>
      </c>
      <c r="W2392">
        <f>IF(Table2[[#This Row],[voice_mail_plan]]="yes",1,0)</f>
        <v>0</v>
      </c>
      <c r="X2392" t="str">
        <f t="shared" si="74"/>
        <v>Very High</v>
      </c>
      <c r="Y2392" t="str">
        <f>IF(Table2[[#This Row],[total_intl_charge]] &gt; AVERAGE($R$2:$R$4245),"High","Low")</f>
        <v>High</v>
      </c>
      <c r="Z2392" t="str">
        <f>IF(AND(G2392&gt;AVERAGE(train!$G$2:$G$4251),K2392&gt;AVERAGE(train!$K$2:$K$4251)),"High Day &amp; Eve",IF(AND(G2392&gt;AVERAGE(train!$G$2:$G$4251),K2392&lt;=AVERAGE(train!$K$2:$K$4251)),"High Day Only",IF(AND(G2392&lt;=AVERAGE(train!$G$2:$G$4251),K2392&gt;AVERAGE(train!$K$2:$K$4251)),"High Eve Only","Low Usage")))</f>
        <v>High Eve Only</v>
      </c>
    </row>
    <row r="2393" spans="1:26">
      <c r="A2393" t="s">
        <v>53</v>
      </c>
      <c r="B2393">
        <v>87</v>
      </c>
      <c r="C2393" t="s">
        <v>21</v>
      </c>
      <c r="D2393" t="s">
        <v>22</v>
      </c>
      <c r="E2393" t="s">
        <v>22</v>
      </c>
      <c r="F2393">
        <v>0</v>
      </c>
      <c r="G2393">
        <v>198.3</v>
      </c>
      <c r="H2393">
        <v>80</v>
      </c>
      <c r="I2393">
        <v>33.71</v>
      </c>
      <c r="J2393">
        <v>187</v>
      </c>
      <c r="K2393">
        <v>89</v>
      </c>
      <c r="L2393">
        <v>15.9</v>
      </c>
      <c r="M2393">
        <v>133.5</v>
      </c>
      <c r="N2393">
        <v>96</v>
      </c>
      <c r="O2393">
        <v>6.01</v>
      </c>
      <c r="P2393">
        <v>16.600000000000001</v>
      </c>
      <c r="Q2393">
        <v>4</v>
      </c>
      <c r="R2393">
        <v>4.4800000000000004</v>
      </c>
      <c r="S2393">
        <v>2</v>
      </c>
      <c r="T2393" t="s">
        <v>22</v>
      </c>
      <c r="U2393">
        <f t="shared" si="75"/>
        <v>0</v>
      </c>
      <c r="V2393">
        <f>IF(Table2[[#This Row],[international_plan]]="yes",1,0)</f>
        <v>0</v>
      </c>
      <c r="W2393">
        <f>IF(Table2[[#This Row],[voice_mail_plan]]="yes",1,0)</f>
        <v>0</v>
      </c>
      <c r="X2393" t="str">
        <f t="shared" si="74"/>
        <v>Medium</v>
      </c>
      <c r="Y2393" t="str">
        <f>IF(Table2[[#This Row],[total_intl_charge]] &gt; AVERAGE($R$2:$R$4245),"High","Low")</f>
        <v>High</v>
      </c>
      <c r="Z2393" t="str">
        <f>IF(AND(G2393&gt;AVERAGE(train!$G$2:$G$4251),K2393&gt;AVERAGE(train!$K$2:$K$4251)),"High Day &amp; Eve",IF(AND(G2393&gt;AVERAGE(train!$G$2:$G$4251),K2393&lt;=AVERAGE(train!$K$2:$K$4251)),"High Day Only",IF(AND(G2393&lt;=AVERAGE(train!$G$2:$G$4251),K2393&gt;AVERAGE(train!$K$2:$K$4251)),"High Eve Only","Low Usage")))</f>
        <v>High Day Only</v>
      </c>
    </row>
    <row r="2394" spans="1:26">
      <c r="A2394" t="s">
        <v>52</v>
      </c>
      <c r="B2394">
        <v>81</v>
      </c>
      <c r="C2394" t="s">
        <v>21</v>
      </c>
      <c r="D2394" t="s">
        <v>22</v>
      </c>
      <c r="E2394" t="s">
        <v>22</v>
      </c>
      <c r="F2394">
        <v>0</v>
      </c>
      <c r="G2394">
        <v>324.7</v>
      </c>
      <c r="H2394">
        <v>48</v>
      </c>
      <c r="I2394">
        <v>55.2</v>
      </c>
      <c r="J2394">
        <v>236.4</v>
      </c>
      <c r="K2394">
        <v>82</v>
      </c>
      <c r="L2394">
        <v>20.09</v>
      </c>
      <c r="M2394">
        <v>187.6</v>
      </c>
      <c r="N2394">
        <v>78</v>
      </c>
      <c r="O2394">
        <v>8.44</v>
      </c>
      <c r="P2394">
        <v>13.1</v>
      </c>
      <c r="Q2394">
        <v>5</v>
      </c>
      <c r="R2394">
        <v>3.54</v>
      </c>
      <c r="S2394">
        <v>0</v>
      </c>
      <c r="T2394" t="s">
        <v>23</v>
      </c>
      <c r="U2394">
        <f t="shared" si="75"/>
        <v>1</v>
      </c>
      <c r="V2394">
        <f>IF(Table2[[#This Row],[international_plan]]="yes",1,0)</f>
        <v>0</v>
      </c>
      <c r="W2394">
        <f>IF(Table2[[#This Row],[voice_mail_plan]]="yes",1,0)</f>
        <v>0</v>
      </c>
      <c r="X2394" t="str">
        <f t="shared" si="74"/>
        <v>Medium</v>
      </c>
      <c r="Y2394" t="str">
        <f>IF(Table2[[#This Row],[total_intl_charge]] &gt; AVERAGE($R$2:$R$4245),"High","Low")</f>
        <v>High</v>
      </c>
      <c r="Z2394" t="str">
        <f>IF(AND(G2394&gt;AVERAGE(train!$G$2:$G$4251),K2394&gt;AVERAGE(train!$K$2:$K$4251)),"High Day &amp; Eve",IF(AND(G2394&gt;AVERAGE(train!$G$2:$G$4251),K2394&lt;=AVERAGE(train!$K$2:$K$4251)),"High Day Only",IF(AND(G2394&lt;=AVERAGE(train!$G$2:$G$4251),K2394&gt;AVERAGE(train!$K$2:$K$4251)),"High Eve Only","Low Usage")))</f>
        <v>High Day Only</v>
      </c>
    </row>
    <row r="2395" spans="1:26">
      <c r="A2395" t="s">
        <v>38</v>
      </c>
      <c r="B2395">
        <v>99</v>
      </c>
      <c r="C2395" t="s">
        <v>28</v>
      </c>
      <c r="D2395" t="s">
        <v>22</v>
      </c>
      <c r="E2395" t="s">
        <v>22</v>
      </c>
      <c r="F2395">
        <v>0</v>
      </c>
      <c r="G2395">
        <v>128.30000000000001</v>
      </c>
      <c r="H2395">
        <v>78</v>
      </c>
      <c r="I2395">
        <v>21.81</v>
      </c>
      <c r="J2395">
        <v>215.3</v>
      </c>
      <c r="K2395">
        <v>120</v>
      </c>
      <c r="L2395">
        <v>18.3</v>
      </c>
      <c r="M2395">
        <v>143.69999999999999</v>
      </c>
      <c r="N2395">
        <v>140</v>
      </c>
      <c r="O2395">
        <v>6.47</v>
      </c>
      <c r="P2395">
        <v>14.3</v>
      </c>
      <c r="Q2395">
        <v>9</v>
      </c>
      <c r="R2395">
        <v>3.86</v>
      </c>
      <c r="S2395">
        <v>2</v>
      </c>
      <c r="T2395" t="s">
        <v>22</v>
      </c>
      <c r="U2395">
        <f t="shared" si="75"/>
        <v>0</v>
      </c>
      <c r="V2395">
        <f>IF(Table2[[#This Row],[international_plan]]="yes",1,0)</f>
        <v>0</v>
      </c>
      <c r="W2395">
        <f>IF(Table2[[#This Row],[voice_mail_plan]]="yes",1,0)</f>
        <v>0</v>
      </c>
      <c r="X2395" t="str">
        <f t="shared" si="74"/>
        <v>Medium</v>
      </c>
      <c r="Y2395" t="str">
        <f>IF(Table2[[#This Row],[total_intl_charge]] &gt; AVERAGE($R$2:$R$4245),"High","Low")</f>
        <v>High</v>
      </c>
      <c r="Z2395" t="str">
        <f>IF(AND(G2395&gt;AVERAGE(train!$G$2:$G$4251),K2395&gt;AVERAGE(train!$K$2:$K$4251)),"High Day &amp; Eve",IF(AND(G2395&gt;AVERAGE(train!$G$2:$G$4251),K2395&lt;=AVERAGE(train!$K$2:$K$4251)),"High Day Only",IF(AND(G2395&lt;=AVERAGE(train!$G$2:$G$4251),K2395&gt;AVERAGE(train!$K$2:$K$4251)),"High Eve Only","Low Usage")))</f>
        <v>High Eve Only</v>
      </c>
    </row>
    <row r="2396" spans="1:26">
      <c r="A2396" t="s">
        <v>57</v>
      </c>
      <c r="B2396">
        <v>131</v>
      </c>
      <c r="C2396" t="s">
        <v>28</v>
      </c>
      <c r="D2396" t="s">
        <v>22</v>
      </c>
      <c r="E2396" t="s">
        <v>22</v>
      </c>
      <c r="F2396">
        <v>0</v>
      </c>
      <c r="G2396">
        <v>187.9</v>
      </c>
      <c r="H2396">
        <v>110</v>
      </c>
      <c r="I2396">
        <v>31.94</v>
      </c>
      <c r="J2396">
        <v>200.5</v>
      </c>
      <c r="K2396">
        <v>101</v>
      </c>
      <c r="L2396">
        <v>17.04</v>
      </c>
      <c r="M2396">
        <v>202.6</v>
      </c>
      <c r="N2396">
        <v>125</v>
      </c>
      <c r="O2396">
        <v>9.1199999999999992</v>
      </c>
      <c r="P2396">
        <v>10.199999999999999</v>
      </c>
      <c r="Q2396">
        <v>11</v>
      </c>
      <c r="R2396">
        <v>2.75</v>
      </c>
      <c r="S2396">
        <v>2</v>
      </c>
      <c r="T2396" t="s">
        <v>22</v>
      </c>
      <c r="U2396">
        <f t="shared" si="75"/>
        <v>0</v>
      </c>
      <c r="V2396">
        <f>IF(Table2[[#This Row],[international_plan]]="yes",1,0)</f>
        <v>0</v>
      </c>
      <c r="W2396">
        <f>IF(Table2[[#This Row],[voice_mail_plan]]="yes",1,0)</f>
        <v>0</v>
      </c>
      <c r="X2396" t="str">
        <f t="shared" si="74"/>
        <v>Very High</v>
      </c>
      <c r="Y2396" t="str">
        <f>IF(Table2[[#This Row],[total_intl_charge]] &gt; AVERAGE($R$2:$R$4245),"High","Low")</f>
        <v>Low</v>
      </c>
      <c r="Z2396" t="str">
        <f>IF(AND(G2396&gt;AVERAGE(train!$G$2:$G$4251),K2396&gt;AVERAGE(train!$K$2:$K$4251)),"High Day &amp; Eve",IF(AND(G2396&gt;AVERAGE(train!$G$2:$G$4251),K2396&lt;=AVERAGE(train!$K$2:$K$4251)),"High Day Only",IF(AND(G2396&lt;=AVERAGE(train!$G$2:$G$4251),K2396&gt;AVERAGE(train!$K$2:$K$4251)),"High Eve Only","Low Usage")))</f>
        <v>High Day &amp; Eve</v>
      </c>
    </row>
    <row r="2397" spans="1:26">
      <c r="A2397" t="s">
        <v>68</v>
      </c>
      <c r="B2397">
        <v>89</v>
      </c>
      <c r="C2397" t="s">
        <v>28</v>
      </c>
      <c r="D2397" t="s">
        <v>22</v>
      </c>
      <c r="E2397" t="s">
        <v>22</v>
      </c>
      <c r="F2397">
        <v>0</v>
      </c>
      <c r="G2397">
        <v>129.19999999999999</v>
      </c>
      <c r="H2397">
        <v>71</v>
      </c>
      <c r="I2397">
        <v>21.96</v>
      </c>
      <c r="J2397">
        <v>214.1</v>
      </c>
      <c r="K2397">
        <v>68</v>
      </c>
      <c r="L2397">
        <v>18.2</v>
      </c>
      <c r="M2397">
        <v>214.9</v>
      </c>
      <c r="N2397">
        <v>100</v>
      </c>
      <c r="O2397">
        <v>9.67</v>
      </c>
      <c r="P2397">
        <v>10.3</v>
      </c>
      <c r="Q2397">
        <v>4</v>
      </c>
      <c r="R2397">
        <v>2.78</v>
      </c>
      <c r="S2397">
        <v>5</v>
      </c>
      <c r="T2397" t="s">
        <v>23</v>
      </c>
      <c r="U2397">
        <f t="shared" si="75"/>
        <v>1</v>
      </c>
      <c r="V2397">
        <f>IF(Table2[[#This Row],[international_plan]]="yes",1,0)</f>
        <v>0</v>
      </c>
      <c r="W2397">
        <f>IF(Table2[[#This Row],[voice_mail_plan]]="yes",1,0)</f>
        <v>0</v>
      </c>
      <c r="X2397" t="str">
        <f t="shared" si="74"/>
        <v>Medium</v>
      </c>
      <c r="Y2397" t="str">
        <f>IF(Table2[[#This Row],[total_intl_charge]] &gt; AVERAGE($R$2:$R$4245),"High","Low")</f>
        <v>High</v>
      </c>
      <c r="Z2397" t="str">
        <f>IF(AND(G2397&gt;AVERAGE(train!$G$2:$G$4251),K2397&gt;AVERAGE(train!$K$2:$K$4251)),"High Day &amp; Eve",IF(AND(G2397&gt;AVERAGE(train!$G$2:$G$4251),K2397&lt;=AVERAGE(train!$K$2:$K$4251)),"High Day Only",IF(AND(G2397&lt;=AVERAGE(train!$G$2:$G$4251),K2397&gt;AVERAGE(train!$K$2:$K$4251)),"High Eve Only","Low Usage")))</f>
        <v>Low Usage</v>
      </c>
    </row>
    <row r="2398" spans="1:26">
      <c r="A2398" t="s">
        <v>67</v>
      </c>
      <c r="B2398">
        <v>123</v>
      </c>
      <c r="C2398" t="s">
        <v>21</v>
      </c>
      <c r="D2398" t="s">
        <v>23</v>
      </c>
      <c r="E2398" t="s">
        <v>22</v>
      </c>
      <c r="F2398">
        <v>0</v>
      </c>
      <c r="G2398">
        <v>125.5</v>
      </c>
      <c r="H2398">
        <v>106</v>
      </c>
      <c r="I2398">
        <v>21.34</v>
      </c>
      <c r="J2398">
        <v>128.9</v>
      </c>
      <c r="K2398">
        <v>96</v>
      </c>
      <c r="L2398">
        <v>10.96</v>
      </c>
      <c r="M2398">
        <v>251.9</v>
      </c>
      <c r="N2398">
        <v>129</v>
      </c>
      <c r="O2398">
        <v>11.34</v>
      </c>
      <c r="P2398">
        <v>6.3</v>
      </c>
      <c r="Q2398">
        <v>6</v>
      </c>
      <c r="R2398">
        <v>1.7</v>
      </c>
      <c r="S2398">
        <v>4</v>
      </c>
      <c r="T2398" t="s">
        <v>23</v>
      </c>
      <c r="U2398">
        <f t="shared" si="75"/>
        <v>1</v>
      </c>
      <c r="V2398">
        <f>IF(Table2[[#This Row],[international_plan]]="yes",1,0)</f>
        <v>1</v>
      </c>
      <c r="W2398">
        <f>IF(Table2[[#This Row],[voice_mail_plan]]="yes",1,0)</f>
        <v>0</v>
      </c>
      <c r="X2398" t="str">
        <f t="shared" si="74"/>
        <v>High</v>
      </c>
      <c r="Y2398" t="str">
        <f>IF(Table2[[#This Row],[total_intl_charge]] &gt; AVERAGE($R$2:$R$4245),"High","Low")</f>
        <v>Low</v>
      </c>
      <c r="Z2398" t="str">
        <f>IF(AND(G2398&gt;AVERAGE(train!$G$2:$G$4251),K2398&gt;AVERAGE(train!$K$2:$K$4251)),"High Day &amp; Eve",IF(AND(G2398&gt;AVERAGE(train!$G$2:$G$4251),K2398&lt;=AVERAGE(train!$K$2:$K$4251)),"High Day Only",IF(AND(G2398&lt;=AVERAGE(train!$G$2:$G$4251),K2398&gt;AVERAGE(train!$K$2:$K$4251)),"High Eve Only","Low Usage")))</f>
        <v>Low Usage</v>
      </c>
    </row>
    <row r="2399" spans="1:26">
      <c r="A2399" t="s">
        <v>67</v>
      </c>
      <c r="B2399">
        <v>130</v>
      </c>
      <c r="C2399" t="s">
        <v>28</v>
      </c>
      <c r="D2399" t="s">
        <v>22</v>
      </c>
      <c r="E2399" t="s">
        <v>23</v>
      </c>
      <c r="F2399">
        <v>26</v>
      </c>
      <c r="G2399">
        <v>257.2</v>
      </c>
      <c r="H2399">
        <v>108</v>
      </c>
      <c r="I2399">
        <v>43.72</v>
      </c>
      <c r="J2399">
        <v>224.3</v>
      </c>
      <c r="K2399">
        <v>122</v>
      </c>
      <c r="L2399">
        <v>19.07</v>
      </c>
      <c r="M2399">
        <v>204</v>
      </c>
      <c r="N2399">
        <v>118</v>
      </c>
      <c r="O2399">
        <v>9.18</v>
      </c>
      <c r="P2399">
        <v>12.6</v>
      </c>
      <c r="Q2399">
        <v>4</v>
      </c>
      <c r="R2399">
        <v>3.4</v>
      </c>
      <c r="S2399">
        <v>1</v>
      </c>
      <c r="T2399" t="s">
        <v>22</v>
      </c>
      <c r="U2399">
        <f t="shared" si="75"/>
        <v>0</v>
      </c>
      <c r="V2399">
        <f>IF(Table2[[#This Row],[international_plan]]="yes",1,0)</f>
        <v>0</v>
      </c>
      <c r="W2399">
        <f>IF(Table2[[#This Row],[voice_mail_plan]]="yes",1,0)</f>
        <v>1</v>
      </c>
      <c r="X2399" t="str">
        <f t="shared" si="74"/>
        <v>Very High</v>
      </c>
      <c r="Y2399" t="str">
        <f>IF(Table2[[#This Row],[total_intl_charge]] &gt; AVERAGE($R$2:$R$4245),"High","Low")</f>
        <v>High</v>
      </c>
      <c r="Z2399" t="str">
        <f>IF(AND(G2399&gt;AVERAGE(train!$G$2:$G$4251),K2399&gt;AVERAGE(train!$K$2:$K$4251)),"High Day &amp; Eve",IF(AND(G2399&gt;AVERAGE(train!$G$2:$G$4251),K2399&lt;=AVERAGE(train!$K$2:$K$4251)),"High Day Only",IF(AND(G2399&lt;=AVERAGE(train!$G$2:$G$4251),K2399&gt;AVERAGE(train!$K$2:$K$4251)),"High Eve Only","Low Usage")))</f>
        <v>High Day &amp; Eve</v>
      </c>
    </row>
    <row r="2400" spans="1:26">
      <c r="A2400" t="s">
        <v>45</v>
      </c>
      <c r="B2400">
        <v>99</v>
      </c>
      <c r="C2400" t="s">
        <v>21</v>
      </c>
      <c r="D2400" t="s">
        <v>22</v>
      </c>
      <c r="E2400" t="s">
        <v>22</v>
      </c>
      <c r="F2400">
        <v>0</v>
      </c>
      <c r="G2400">
        <v>124.6</v>
      </c>
      <c r="H2400">
        <v>90</v>
      </c>
      <c r="I2400">
        <v>21.18</v>
      </c>
      <c r="J2400">
        <v>146.4</v>
      </c>
      <c r="K2400">
        <v>70</v>
      </c>
      <c r="L2400">
        <v>12.44</v>
      </c>
      <c r="M2400">
        <v>169.4</v>
      </c>
      <c r="N2400">
        <v>95</v>
      </c>
      <c r="O2400">
        <v>7.62</v>
      </c>
      <c r="P2400">
        <v>10.5</v>
      </c>
      <c r="Q2400">
        <v>6</v>
      </c>
      <c r="R2400">
        <v>2.84</v>
      </c>
      <c r="S2400">
        <v>1</v>
      </c>
      <c r="T2400" t="s">
        <v>22</v>
      </c>
      <c r="U2400">
        <f t="shared" si="75"/>
        <v>0</v>
      </c>
      <c r="V2400">
        <f>IF(Table2[[#This Row],[international_plan]]="yes",1,0)</f>
        <v>0</v>
      </c>
      <c r="W2400">
        <f>IF(Table2[[#This Row],[voice_mail_plan]]="yes",1,0)</f>
        <v>0</v>
      </c>
      <c r="X2400" t="str">
        <f t="shared" si="74"/>
        <v>Medium</v>
      </c>
      <c r="Y2400" t="str">
        <f>IF(Table2[[#This Row],[total_intl_charge]] &gt; AVERAGE($R$2:$R$4245),"High","Low")</f>
        <v>High</v>
      </c>
      <c r="Z2400" t="str">
        <f>IF(AND(G2400&gt;AVERAGE(train!$G$2:$G$4251),K2400&gt;AVERAGE(train!$K$2:$K$4251)),"High Day &amp; Eve",IF(AND(G2400&gt;AVERAGE(train!$G$2:$G$4251),K2400&lt;=AVERAGE(train!$K$2:$K$4251)),"High Day Only",IF(AND(G2400&lt;=AVERAGE(train!$G$2:$G$4251),K2400&gt;AVERAGE(train!$K$2:$K$4251)),"High Eve Only","Low Usage")))</f>
        <v>Low Usage</v>
      </c>
    </row>
    <row r="2401" spans="1:26">
      <c r="A2401" t="s">
        <v>31</v>
      </c>
      <c r="B2401">
        <v>36</v>
      </c>
      <c r="C2401" t="s">
        <v>25</v>
      </c>
      <c r="D2401" t="s">
        <v>22</v>
      </c>
      <c r="E2401" t="s">
        <v>22</v>
      </c>
      <c r="F2401">
        <v>0</v>
      </c>
      <c r="G2401">
        <v>175.1</v>
      </c>
      <c r="H2401">
        <v>144</v>
      </c>
      <c r="I2401">
        <v>29.77</v>
      </c>
      <c r="J2401">
        <v>216.9</v>
      </c>
      <c r="K2401">
        <v>69</v>
      </c>
      <c r="L2401">
        <v>18.440000000000001</v>
      </c>
      <c r="M2401">
        <v>243.7</v>
      </c>
      <c r="N2401">
        <v>146</v>
      </c>
      <c r="O2401">
        <v>10.97</v>
      </c>
      <c r="P2401">
        <v>9.9</v>
      </c>
      <c r="Q2401">
        <v>3</v>
      </c>
      <c r="R2401">
        <v>2.67</v>
      </c>
      <c r="S2401">
        <v>1</v>
      </c>
      <c r="T2401" t="s">
        <v>22</v>
      </c>
      <c r="U2401">
        <f t="shared" si="75"/>
        <v>0</v>
      </c>
      <c r="V2401">
        <f>IF(Table2[[#This Row],[international_plan]]="yes",1,0)</f>
        <v>0</v>
      </c>
      <c r="W2401">
        <f>IF(Table2[[#This Row],[voice_mail_plan]]="yes",1,0)</f>
        <v>0</v>
      </c>
      <c r="X2401" t="str">
        <f t="shared" si="74"/>
        <v>Low</v>
      </c>
      <c r="Y2401" t="str">
        <f>IF(Table2[[#This Row],[total_intl_charge]] &gt; AVERAGE($R$2:$R$4245),"High","Low")</f>
        <v>Low</v>
      </c>
      <c r="Z2401" t="str">
        <f>IF(AND(G2401&gt;AVERAGE(train!$G$2:$G$4251),K2401&gt;AVERAGE(train!$K$2:$K$4251)),"High Day &amp; Eve",IF(AND(G2401&gt;AVERAGE(train!$G$2:$G$4251),K2401&lt;=AVERAGE(train!$K$2:$K$4251)),"High Day Only",IF(AND(G2401&lt;=AVERAGE(train!$G$2:$G$4251),K2401&gt;AVERAGE(train!$K$2:$K$4251)),"High Eve Only","Low Usage")))</f>
        <v>Low Usage</v>
      </c>
    </row>
    <row r="2402" spans="1:26">
      <c r="A2402" t="s">
        <v>31</v>
      </c>
      <c r="B2402">
        <v>87</v>
      </c>
      <c r="C2402" t="s">
        <v>21</v>
      </c>
      <c r="D2402" t="s">
        <v>22</v>
      </c>
      <c r="E2402" t="s">
        <v>22</v>
      </c>
      <c r="F2402">
        <v>0</v>
      </c>
      <c r="G2402">
        <v>124.3</v>
      </c>
      <c r="H2402">
        <v>91</v>
      </c>
      <c r="I2402">
        <v>21.13</v>
      </c>
      <c r="J2402">
        <v>173.4</v>
      </c>
      <c r="K2402">
        <v>105</v>
      </c>
      <c r="L2402">
        <v>14.74</v>
      </c>
      <c r="M2402">
        <v>256.3</v>
      </c>
      <c r="N2402">
        <v>109</v>
      </c>
      <c r="O2402">
        <v>11.53</v>
      </c>
      <c r="P2402">
        <v>7.5</v>
      </c>
      <c r="Q2402">
        <v>5</v>
      </c>
      <c r="R2402">
        <v>2.0299999999999998</v>
      </c>
      <c r="S2402">
        <v>3</v>
      </c>
      <c r="T2402" t="s">
        <v>22</v>
      </c>
      <c r="U2402">
        <f t="shared" si="75"/>
        <v>0</v>
      </c>
      <c r="V2402">
        <f>IF(Table2[[#This Row],[international_plan]]="yes",1,0)</f>
        <v>0</v>
      </c>
      <c r="W2402">
        <f>IF(Table2[[#This Row],[voice_mail_plan]]="yes",1,0)</f>
        <v>0</v>
      </c>
      <c r="X2402" t="str">
        <f t="shared" si="74"/>
        <v>Medium</v>
      </c>
      <c r="Y2402" t="str">
        <f>IF(Table2[[#This Row],[total_intl_charge]] &gt; AVERAGE($R$2:$R$4245),"High","Low")</f>
        <v>Low</v>
      </c>
      <c r="Z2402" t="str">
        <f>IF(AND(G2402&gt;AVERAGE(train!$G$2:$G$4251),K2402&gt;AVERAGE(train!$K$2:$K$4251)),"High Day &amp; Eve",IF(AND(G2402&gt;AVERAGE(train!$G$2:$G$4251),K2402&lt;=AVERAGE(train!$K$2:$K$4251)),"High Day Only",IF(AND(G2402&lt;=AVERAGE(train!$G$2:$G$4251),K2402&gt;AVERAGE(train!$K$2:$K$4251)),"High Eve Only","Low Usage")))</f>
        <v>High Eve Only</v>
      </c>
    </row>
    <row r="2403" spans="1:26">
      <c r="A2403" t="s">
        <v>31</v>
      </c>
      <c r="B2403">
        <v>139</v>
      </c>
      <c r="C2403" t="s">
        <v>21</v>
      </c>
      <c r="D2403" t="s">
        <v>22</v>
      </c>
      <c r="E2403" t="s">
        <v>22</v>
      </c>
      <c r="F2403">
        <v>0</v>
      </c>
      <c r="G2403">
        <v>271.60000000000002</v>
      </c>
      <c r="H2403">
        <v>130</v>
      </c>
      <c r="I2403">
        <v>46.17</v>
      </c>
      <c r="J2403">
        <v>156</v>
      </c>
      <c r="K2403">
        <v>131</v>
      </c>
      <c r="L2403">
        <v>13.26</v>
      </c>
      <c r="M2403">
        <v>136.30000000000001</v>
      </c>
      <c r="N2403">
        <v>108</v>
      </c>
      <c r="O2403">
        <v>6.13</v>
      </c>
      <c r="P2403">
        <v>11.6</v>
      </c>
      <c r="Q2403">
        <v>9</v>
      </c>
      <c r="R2403">
        <v>3.13</v>
      </c>
      <c r="S2403">
        <v>2</v>
      </c>
      <c r="T2403" t="s">
        <v>22</v>
      </c>
      <c r="U2403">
        <f t="shared" si="75"/>
        <v>0</v>
      </c>
      <c r="V2403">
        <f>IF(Table2[[#This Row],[international_plan]]="yes",1,0)</f>
        <v>0</v>
      </c>
      <c r="W2403">
        <f>IF(Table2[[#This Row],[voice_mail_plan]]="yes",1,0)</f>
        <v>0</v>
      </c>
      <c r="X2403" t="str">
        <f t="shared" si="74"/>
        <v>Very High</v>
      </c>
      <c r="Y2403" t="str">
        <f>IF(Table2[[#This Row],[total_intl_charge]] &gt; AVERAGE($R$2:$R$4245),"High","Low")</f>
        <v>High</v>
      </c>
      <c r="Z2403" t="str">
        <f>IF(AND(G2403&gt;AVERAGE(train!$G$2:$G$4251),K2403&gt;AVERAGE(train!$K$2:$K$4251)),"High Day &amp; Eve",IF(AND(G2403&gt;AVERAGE(train!$G$2:$G$4251),K2403&lt;=AVERAGE(train!$K$2:$K$4251)),"High Day Only",IF(AND(G2403&lt;=AVERAGE(train!$G$2:$G$4251),K2403&gt;AVERAGE(train!$K$2:$K$4251)),"High Eve Only","Low Usage")))</f>
        <v>High Day &amp; Eve</v>
      </c>
    </row>
    <row r="2404" spans="1:26">
      <c r="A2404" t="s">
        <v>61</v>
      </c>
      <c r="B2404">
        <v>96</v>
      </c>
      <c r="C2404" t="s">
        <v>21</v>
      </c>
      <c r="D2404" t="s">
        <v>22</v>
      </c>
      <c r="E2404" t="s">
        <v>23</v>
      </c>
      <c r="F2404">
        <v>33</v>
      </c>
      <c r="G2404">
        <v>183.3</v>
      </c>
      <c r="H2404">
        <v>115</v>
      </c>
      <c r="I2404">
        <v>31.16</v>
      </c>
      <c r="J2404">
        <v>201.4</v>
      </c>
      <c r="K2404">
        <v>87</v>
      </c>
      <c r="L2404">
        <v>17.12</v>
      </c>
      <c r="M2404">
        <v>177.4</v>
      </c>
      <c r="N2404">
        <v>84</v>
      </c>
      <c r="O2404">
        <v>7.98</v>
      </c>
      <c r="P2404">
        <v>10.4</v>
      </c>
      <c r="Q2404">
        <v>15</v>
      </c>
      <c r="R2404">
        <v>2.81</v>
      </c>
      <c r="S2404">
        <v>3</v>
      </c>
      <c r="T2404" t="s">
        <v>22</v>
      </c>
      <c r="U2404">
        <f t="shared" si="75"/>
        <v>0</v>
      </c>
      <c r="V2404">
        <f>IF(Table2[[#This Row],[international_plan]]="yes",1,0)</f>
        <v>0</v>
      </c>
      <c r="W2404">
        <f>IF(Table2[[#This Row],[voice_mail_plan]]="yes",1,0)</f>
        <v>1</v>
      </c>
      <c r="X2404" t="str">
        <f t="shared" si="74"/>
        <v>Medium</v>
      </c>
      <c r="Y2404" t="str">
        <f>IF(Table2[[#This Row],[total_intl_charge]] &gt; AVERAGE($R$2:$R$4245),"High","Low")</f>
        <v>High</v>
      </c>
      <c r="Z2404" t="str">
        <f>IF(AND(G2404&gt;AVERAGE(train!$G$2:$G$4251),K2404&gt;AVERAGE(train!$K$2:$K$4251)),"High Day &amp; Eve",IF(AND(G2404&gt;AVERAGE(train!$G$2:$G$4251),K2404&lt;=AVERAGE(train!$K$2:$K$4251)),"High Day Only",IF(AND(G2404&lt;=AVERAGE(train!$G$2:$G$4251),K2404&gt;AVERAGE(train!$K$2:$K$4251)),"High Eve Only","Low Usage")))</f>
        <v>High Day Only</v>
      </c>
    </row>
    <row r="2405" spans="1:26">
      <c r="A2405" t="s">
        <v>54</v>
      </c>
      <c r="B2405">
        <v>112</v>
      </c>
      <c r="C2405" t="s">
        <v>25</v>
      </c>
      <c r="D2405" t="s">
        <v>22</v>
      </c>
      <c r="E2405" t="s">
        <v>22</v>
      </c>
      <c r="F2405">
        <v>0</v>
      </c>
      <c r="G2405">
        <v>101.1</v>
      </c>
      <c r="H2405">
        <v>119</v>
      </c>
      <c r="I2405">
        <v>17.190000000000001</v>
      </c>
      <c r="J2405">
        <v>214.4</v>
      </c>
      <c r="K2405">
        <v>67</v>
      </c>
      <c r="L2405">
        <v>18.22</v>
      </c>
      <c r="M2405">
        <v>179.5</v>
      </c>
      <c r="N2405">
        <v>112</v>
      </c>
      <c r="O2405">
        <v>8.08</v>
      </c>
      <c r="P2405">
        <v>10.3</v>
      </c>
      <c r="Q2405">
        <v>5</v>
      </c>
      <c r="R2405">
        <v>2.78</v>
      </c>
      <c r="S2405">
        <v>2</v>
      </c>
      <c r="T2405" t="s">
        <v>22</v>
      </c>
      <c r="U2405">
        <f t="shared" si="75"/>
        <v>0</v>
      </c>
      <c r="V2405">
        <f>IF(Table2[[#This Row],[international_plan]]="yes",1,0)</f>
        <v>0</v>
      </c>
      <c r="W2405">
        <f>IF(Table2[[#This Row],[voice_mail_plan]]="yes",1,0)</f>
        <v>0</v>
      </c>
      <c r="X2405" t="str">
        <f t="shared" si="74"/>
        <v>High</v>
      </c>
      <c r="Y2405" t="str">
        <f>IF(Table2[[#This Row],[total_intl_charge]] &gt; AVERAGE($R$2:$R$4245),"High","Low")</f>
        <v>High</v>
      </c>
      <c r="Z2405" t="str">
        <f>IF(AND(G2405&gt;AVERAGE(train!$G$2:$G$4251),K2405&gt;AVERAGE(train!$K$2:$K$4251)),"High Day &amp; Eve",IF(AND(G2405&gt;AVERAGE(train!$G$2:$G$4251),K2405&lt;=AVERAGE(train!$K$2:$K$4251)),"High Day Only",IF(AND(G2405&lt;=AVERAGE(train!$G$2:$G$4251),K2405&gt;AVERAGE(train!$K$2:$K$4251)),"High Eve Only","Low Usage")))</f>
        <v>Low Usage</v>
      </c>
    </row>
    <row r="2406" spans="1:26">
      <c r="A2406" t="s">
        <v>58</v>
      </c>
      <c r="B2406">
        <v>75</v>
      </c>
      <c r="C2406" t="s">
        <v>25</v>
      </c>
      <c r="D2406" t="s">
        <v>22</v>
      </c>
      <c r="E2406" t="s">
        <v>22</v>
      </c>
      <c r="F2406">
        <v>0</v>
      </c>
      <c r="G2406">
        <v>203.3</v>
      </c>
      <c r="H2406">
        <v>70</v>
      </c>
      <c r="I2406">
        <v>34.56</v>
      </c>
      <c r="J2406">
        <v>228.9</v>
      </c>
      <c r="K2406">
        <v>97</v>
      </c>
      <c r="L2406">
        <v>19.46</v>
      </c>
      <c r="M2406">
        <v>222.2</v>
      </c>
      <c r="N2406">
        <v>118</v>
      </c>
      <c r="O2406">
        <v>10</v>
      </c>
      <c r="P2406">
        <v>14.3</v>
      </c>
      <c r="Q2406">
        <v>3</v>
      </c>
      <c r="R2406">
        <v>3.86</v>
      </c>
      <c r="S2406">
        <v>1</v>
      </c>
      <c r="T2406" t="s">
        <v>22</v>
      </c>
      <c r="U2406">
        <f t="shared" si="75"/>
        <v>0</v>
      </c>
      <c r="V2406">
        <f>IF(Table2[[#This Row],[international_plan]]="yes",1,0)</f>
        <v>0</v>
      </c>
      <c r="W2406">
        <f>IF(Table2[[#This Row],[voice_mail_plan]]="yes",1,0)</f>
        <v>0</v>
      </c>
      <c r="X2406" t="str">
        <f t="shared" si="74"/>
        <v>Medium</v>
      </c>
      <c r="Y2406" t="str">
        <f>IF(Table2[[#This Row],[total_intl_charge]] &gt; AVERAGE($R$2:$R$4245),"High","Low")</f>
        <v>High</v>
      </c>
      <c r="Z2406" t="str">
        <f>IF(AND(G2406&gt;AVERAGE(train!$G$2:$G$4251),K2406&gt;AVERAGE(train!$K$2:$K$4251)),"High Day &amp; Eve",IF(AND(G2406&gt;AVERAGE(train!$G$2:$G$4251),K2406&lt;=AVERAGE(train!$K$2:$K$4251)),"High Day Only",IF(AND(G2406&lt;=AVERAGE(train!$G$2:$G$4251),K2406&gt;AVERAGE(train!$K$2:$K$4251)),"High Eve Only","Low Usage")))</f>
        <v>High Day Only</v>
      </c>
    </row>
    <row r="2407" spans="1:26">
      <c r="A2407" t="s">
        <v>61</v>
      </c>
      <c r="B2407">
        <v>178</v>
      </c>
      <c r="C2407" t="s">
        <v>21</v>
      </c>
      <c r="D2407" t="s">
        <v>22</v>
      </c>
      <c r="E2407" t="s">
        <v>23</v>
      </c>
      <c r="F2407">
        <v>35</v>
      </c>
      <c r="G2407">
        <v>175.4</v>
      </c>
      <c r="H2407">
        <v>88</v>
      </c>
      <c r="I2407">
        <v>29.82</v>
      </c>
      <c r="J2407">
        <v>190</v>
      </c>
      <c r="K2407">
        <v>65</v>
      </c>
      <c r="L2407">
        <v>16.149999999999999</v>
      </c>
      <c r="M2407">
        <v>138.69999999999999</v>
      </c>
      <c r="N2407">
        <v>94</v>
      </c>
      <c r="O2407">
        <v>6.24</v>
      </c>
      <c r="P2407">
        <v>10.5</v>
      </c>
      <c r="Q2407">
        <v>3</v>
      </c>
      <c r="R2407">
        <v>2.84</v>
      </c>
      <c r="S2407">
        <v>2</v>
      </c>
      <c r="T2407" t="s">
        <v>22</v>
      </c>
      <c r="U2407">
        <f t="shared" si="75"/>
        <v>0</v>
      </c>
      <c r="V2407">
        <f>IF(Table2[[#This Row],[international_plan]]="yes",1,0)</f>
        <v>0</v>
      </c>
      <c r="W2407">
        <f>IF(Table2[[#This Row],[voice_mail_plan]]="yes",1,0)</f>
        <v>1</v>
      </c>
      <c r="X2407" t="str">
        <f t="shared" si="74"/>
        <v>Very High</v>
      </c>
      <c r="Y2407" t="str">
        <f>IF(Table2[[#This Row],[total_intl_charge]] &gt; AVERAGE($R$2:$R$4245),"High","Low")</f>
        <v>High</v>
      </c>
      <c r="Z2407" t="str">
        <f>IF(AND(G2407&gt;AVERAGE(train!$G$2:$G$4251),K2407&gt;AVERAGE(train!$K$2:$K$4251)),"High Day &amp; Eve",IF(AND(G2407&gt;AVERAGE(train!$G$2:$G$4251),K2407&lt;=AVERAGE(train!$K$2:$K$4251)),"High Day Only",IF(AND(G2407&lt;=AVERAGE(train!$G$2:$G$4251),K2407&gt;AVERAGE(train!$K$2:$K$4251)),"High Eve Only","Low Usage")))</f>
        <v>Low Usage</v>
      </c>
    </row>
    <row r="2408" spans="1:26">
      <c r="A2408" t="s">
        <v>43</v>
      </c>
      <c r="B2408">
        <v>112</v>
      </c>
      <c r="C2408" t="s">
        <v>21</v>
      </c>
      <c r="D2408" t="s">
        <v>22</v>
      </c>
      <c r="E2408" t="s">
        <v>22</v>
      </c>
      <c r="F2408">
        <v>0</v>
      </c>
      <c r="G2408">
        <v>266</v>
      </c>
      <c r="H2408">
        <v>97</v>
      </c>
      <c r="I2408">
        <v>45.22</v>
      </c>
      <c r="J2408">
        <v>214.6</v>
      </c>
      <c r="K2408">
        <v>94</v>
      </c>
      <c r="L2408">
        <v>18.239999999999998</v>
      </c>
      <c r="M2408">
        <v>306.2</v>
      </c>
      <c r="N2408">
        <v>100</v>
      </c>
      <c r="O2408">
        <v>13.78</v>
      </c>
      <c r="P2408">
        <v>14.2</v>
      </c>
      <c r="Q2408">
        <v>2</v>
      </c>
      <c r="R2408">
        <v>3.83</v>
      </c>
      <c r="S2408">
        <v>2</v>
      </c>
      <c r="T2408" t="s">
        <v>23</v>
      </c>
      <c r="U2408">
        <f t="shared" si="75"/>
        <v>1</v>
      </c>
      <c r="V2408">
        <f>IF(Table2[[#This Row],[international_plan]]="yes",1,0)</f>
        <v>0</v>
      </c>
      <c r="W2408">
        <f>IF(Table2[[#This Row],[voice_mail_plan]]="yes",1,0)</f>
        <v>0</v>
      </c>
      <c r="X2408" t="str">
        <f t="shared" si="74"/>
        <v>High</v>
      </c>
      <c r="Y2408" t="str">
        <f>IF(Table2[[#This Row],[total_intl_charge]] &gt; AVERAGE($R$2:$R$4245),"High","Low")</f>
        <v>High</v>
      </c>
      <c r="Z2408" t="str">
        <f>IF(AND(G2408&gt;AVERAGE(train!$G$2:$G$4251),K2408&gt;AVERAGE(train!$K$2:$K$4251)),"High Day &amp; Eve",IF(AND(G2408&gt;AVERAGE(train!$G$2:$G$4251),K2408&lt;=AVERAGE(train!$K$2:$K$4251)),"High Day Only",IF(AND(G2408&lt;=AVERAGE(train!$G$2:$G$4251),K2408&gt;AVERAGE(train!$K$2:$K$4251)),"High Eve Only","Low Usage")))</f>
        <v>High Day Only</v>
      </c>
    </row>
    <row r="2409" spans="1:26">
      <c r="A2409" t="s">
        <v>24</v>
      </c>
      <c r="B2409">
        <v>108</v>
      </c>
      <c r="C2409" t="s">
        <v>21</v>
      </c>
      <c r="D2409" t="s">
        <v>22</v>
      </c>
      <c r="E2409" t="s">
        <v>23</v>
      </c>
      <c r="F2409">
        <v>41</v>
      </c>
      <c r="G2409">
        <v>171.6</v>
      </c>
      <c r="H2409">
        <v>110</v>
      </c>
      <c r="I2409">
        <v>29.17</v>
      </c>
      <c r="J2409">
        <v>136.1</v>
      </c>
      <c r="K2409">
        <v>78</v>
      </c>
      <c r="L2409">
        <v>11.57</v>
      </c>
      <c r="M2409">
        <v>183.4</v>
      </c>
      <c r="N2409">
        <v>103</v>
      </c>
      <c r="O2409">
        <v>8.25</v>
      </c>
      <c r="P2409">
        <v>10.8</v>
      </c>
      <c r="Q2409">
        <v>7</v>
      </c>
      <c r="R2409">
        <v>2.92</v>
      </c>
      <c r="S2409">
        <v>0</v>
      </c>
      <c r="T2409" t="s">
        <v>22</v>
      </c>
      <c r="U2409">
        <f t="shared" si="75"/>
        <v>0</v>
      </c>
      <c r="V2409">
        <f>IF(Table2[[#This Row],[international_plan]]="yes",1,0)</f>
        <v>0</v>
      </c>
      <c r="W2409">
        <f>IF(Table2[[#This Row],[voice_mail_plan]]="yes",1,0)</f>
        <v>1</v>
      </c>
      <c r="X2409" t="str">
        <f t="shared" si="74"/>
        <v>High</v>
      </c>
      <c r="Y2409" t="str">
        <f>IF(Table2[[#This Row],[total_intl_charge]] &gt; AVERAGE($R$2:$R$4245),"High","Low")</f>
        <v>High</v>
      </c>
      <c r="Z2409" t="str">
        <f>IF(AND(G2409&gt;AVERAGE(train!$G$2:$G$4251),K2409&gt;AVERAGE(train!$K$2:$K$4251)),"High Day &amp; Eve",IF(AND(G2409&gt;AVERAGE(train!$G$2:$G$4251),K2409&lt;=AVERAGE(train!$K$2:$K$4251)),"High Day Only",IF(AND(G2409&lt;=AVERAGE(train!$G$2:$G$4251),K2409&gt;AVERAGE(train!$K$2:$K$4251)),"High Eve Only","Low Usage")))</f>
        <v>Low Usage</v>
      </c>
    </row>
    <row r="2410" spans="1:26">
      <c r="A2410" t="s">
        <v>42</v>
      </c>
      <c r="B2410">
        <v>100</v>
      </c>
      <c r="C2410" t="s">
        <v>28</v>
      </c>
      <c r="D2410" t="s">
        <v>22</v>
      </c>
      <c r="E2410" t="s">
        <v>22</v>
      </c>
      <c r="F2410">
        <v>0</v>
      </c>
      <c r="G2410">
        <v>78.7</v>
      </c>
      <c r="H2410">
        <v>98</v>
      </c>
      <c r="I2410">
        <v>13.38</v>
      </c>
      <c r="J2410">
        <v>225.6</v>
      </c>
      <c r="K2410">
        <v>102</v>
      </c>
      <c r="L2410">
        <v>19.18</v>
      </c>
      <c r="M2410">
        <v>150.4</v>
      </c>
      <c r="N2410">
        <v>106</v>
      </c>
      <c r="O2410">
        <v>6.77</v>
      </c>
      <c r="P2410">
        <v>14</v>
      </c>
      <c r="Q2410">
        <v>8</v>
      </c>
      <c r="R2410">
        <v>3.78</v>
      </c>
      <c r="S2410">
        <v>0</v>
      </c>
      <c r="T2410" t="s">
        <v>22</v>
      </c>
      <c r="U2410">
        <f t="shared" si="75"/>
        <v>0</v>
      </c>
      <c r="V2410">
        <f>IF(Table2[[#This Row],[international_plan]]="yes",1,0)</f>
        <v>0</v>
      </c>
      <c r="W2410">
        <f>IF(Table2[[#This Row],[voice_mail_plan]]="yes",1,0)</f>
        <v>0</v>
      </c>
      <c r="X2410" t="str">
        <f t="shared" si="74"/>
        <v>Medium</v>
      </c>
      <c r="Y2410" t="str">
        <f>IF(Table2[[#This Row],[total_intl_charge]] &gt; AVERAGE($R$2:$R$4245),"High","Low")</f>
        <v>High</v>
      </c>
      <c r="Z2410" t="str">
        <f>IF(AND(G2410&gt;AVERAGE(train!$G$2:$G$4251),K2410&gt;AVERAGE(train!$K$2:$K$4251)),"High Day &amp; Eve",IF(AND(G2410&gt;AVERAGE(train!$G$2:$G$4251),K2410&lt;=AVERAGE(train!$K$2:$K$4251)),"High Day Only",IF(AND(G2410&lt;=AVERAGE(train!$G$2:$G$4251),K2410&gt;AVERAGE(train!$K$2:$K$4251)),"High Eve Only","Low Usage")))</f>
        <v>High Eve Only</v>
      </c>
    </row>
    <row r="2411" spans="1:26">
      <c r="A2411" t="s">
        <v>33</v>
      </c>
      <c r="B2411">
        <v>121</v>
      </c>
      <c r="C2411" t="s">
        <v>28</v>
      </c>
      <c r="D2411" t="s">
        <v>22</v>
      </c>
      <c r="E2411" t="s">
        <v>23</v>
      </c>
      <c r="F2411">
        <v>20</v>
      </c>
      <c r="G2411">
        <v>211.9</v>
      </c>
      <c r="H2411">
        <v>110</v>
      </c>
      <c r="I2411">
        <v>36.020000000000003</v>
      </c>
      <c r="J2411">
        <v>215.1</v>
      </c>
      <c r="K2411">
        <v>120</v>
      </c>
      <c r="L2411">
        <v>18.28</v>
      </c>
      <c r="M2411">
        <v>238.5</v>
      </c>
      <c r="N2411">
        <v>107</v>
      </c>
      <c r="O2411">
        <v>10.73</v>
      </c>
      <c r="P2411">
        <v>9.4</v>
      </c>
      <c r="Q2411">
        <v>2</v>
      </c>
      <c r="R2411">
        <v>2.54</v>
      </c>
      <c r="S2411">
        <v>0</v>
      </c>
      <c r="T2411" t="s">
        <v>22</v>
      </c>
      <c r="U2411">
        <f t="shared" si="75"/>
        <v>0</v>
      </c>
      <c r="V2411">
        <f>IF(Table2[[#This Row],[international_plan]]="yes",1,0)</f>
        <v>0</v>
      </c>
      <c r="W2411">
        <f>IF(Table2[[#This Row],[voice_mail_plan]]="yes",1,0)</f>
        <v>1</v>
      </c>
      <c r="X2411" t="str">
        <f t="shared" si="74"/>
        <v>High</v>
      </c>
      <c r="Y2411" t="str">
        <f>IF(Table2[[#This Row],[total_intl_charge]] &gt; AVERAGE($R$2:$R$4245),"High","Low")</f>
        <v>Low</v>
      </c>
      <c r="Z2411" t="str">
        <f>IF(AND(G2411&gt;AVERAGE(train!$G$2:$G$4251),K2411&gt;AVERAGE(train!$K$2:$K$4251)),"High Day &amp; Eve",IF(AND(G2411&gt;AVERAGE(train!$G$2:$G$4251),K2411&lt;=AVERAGE(train!$K$2:$K$4251)),"High Day Only",IF(AND(G2411&lt;=AVERAGE(train!$G$2:$G$4251),K2411&gt;AVERAGE(train!$K$2:$K$4251)),"High Eve Only","Low Usage")))</f>
        <v>High Day &amp; Eve</v>
      </c>
    </row>
    <row r="2412" spans="1:26">
      <c r="A2412" t="s">
        <v>57</v>
      </c>
      <c r="B2412">
        <v>116</v>
      </c>
      <c r="C2412" t="s">
        <v>21</v>
      </c>
      <c r="D2412" t="s">
        <v>22</v>
      </c>
      <c r="E2412" t="s">
        <v>22</v>
      </c>
      <c r="F2412">
        <v>0</v>
      </c>
      <c r="G2412">
        <v>63.7</v>
      </c>
      <c r="H2412">
        <v>101</v>
      </c>
      <c r="I2412">
        <v>10.83</v>
      </c>
      <c r="J2412">
        <v>195.8</v>
      </c>
      <c r="K2412">
        <v>95</v>
      </c>
      <c r="L2412">
        <v>16.64</v>
      </c>
      <c r="M2412">
        <v>210.1</v>
      </c>
      <c r="N2412">
        <v>87</v>
      </c>
      <c r="O2412">
        <v>9.4499999999999993</v>
      </c>
      <c r="P2412">
        <v>10</v>
      </c>
      <c r="Q2412">
        <v>6</v>
      </c>
      <c r="R2412">
        <v>2.7</v>
      </c>
      <c r="S2412">
        <v>1</v>
      </c>
      <c r="T2412" t="s">
        <v>22</v>
      </c>
      <c r="U2412">
        <f t="shared" si="75"/>
        <v>0</v>
      </c>
      <c r="V2412">
        <f>IF(Table2[[#This Row],[international_plan]]="yes",1,0)</f>
        <v>0</v>
      </c>
      <c r="W2412">
        <f>IF(Table2[[#This Row],[voice_mail_plan]]="yes",1,0)</f>
        <v>0</v>
      </c>
      <c r="X2412" t="str">
        <f t="shared" si="74"/>
        <v>High</v>
      </c>
      <c r="Y2412" t="str">
        <f>IF(Table2[[#This Row],[total_intl_charge]] &gt; AVERAGE($R$2:$R$4245),"High","Low")</f>
        <v>Low</v>
      </c>
      <c r="Z2412" t="str">
        <f>IF(AND(G2412&gt;AVERAGE(train!$G$2:$G$4251),K2412&gt;AVERAGE(train!$K$2:$K$4251)),"High Day &amp; Eve",IF(AND(G2412&gt;AVERAGE(train!$G$2:$G$4251),K2412&lt;=AVERAGE(train!$K$2:$K$4251)),"High Day Only",IF(AND(G2412&lt;=AVERAGE(train!$G$2:$G$4251),K2412&gt;AVERAGE(train!$K$2:$K$4251)),"High Eve Only","Low Usage")))</f>
        <v>Low Usage</v>
      </c>
    </row>
    <row r="2413" spans="1:26">
      <c r="A2413" t="s">
        <v>46</v>
      </c>
      <c r="B2413">
        <v>161</v>
      </c>
      <c r="C2413" t="s">
        <v>21</v>
      </c>
      <c r="D2413" t="s">
        <v>22</v>
      </c>
      <c r="E2413" t="s">
        <v>22</v>
      </c>
      <c r="F2413">
        <v>0</v>
      </c>
      <c r="G2413">
        <v>173.4</v>
      </c>
      <c r="H2413">
        <v>100</v>
      </c>
      <c r="I2413">
        <v>29.48</v>
      </c>
      <c r="J2413">
        <v>213.7</v>
      </c>
      <c r="K2413">
        <v>74</v>
      </c>
      <c r="L2413">
        <v>18.16</v>
      </c>
      <c r="M2413">
        <v>141.5</v>
      </c>
      <c r="N2413">
        <v>69</v>
      </c>
      <c r="O2413">
        <v>6.37</v>
      </c>
      <c r="P2413">
        <v>11.5</v>
      </c>
      <c r="Q2413">
        <v>4</v>
      </c>
      <c r="R2413">
        <v>3.11</v>
      </c>
      <c r="S2413">
        <v>1</v>
      </c>
      <c r="T2413" t="s">
        <v>22</v>
      </c>
      <c r="U2413">
        <f t="shared" si="75"/>
        <v>0</v>
      </c>
      <c r="V2413">
        <f>IF(Table2[[#This Row],[international_plan]]="yes",1,0)</f>
        <v>0</v>
      </c>
      <c r="W2413">
        <f>IF(Table2[[#This Row],[voice_mail_plan]]="yes",1,0)</f>
        <v>0</v>
      </c>
      <c r="X2413" t="str">
        <f t="shared" si="74"/>
        <v>Very High</v>
      </c>
      <c r="Y2413" t="str">
        <f>IF(Table2[[#This Row],[total_intl_charge]] &gt; AVERAGE($R$2:$R$4245),"High","Low")</f>
        <v>High</v>
      </c>
      <c r="Z2413" t="str">
        <f>IF(AND(G2413&gt;AVERAGE(train!$G$2:$G$4251),K2413&gt;AVERAGE(train!$K$2:$K$4251)),"High Day &amp; Eve",IF(AND(G2413&gt;AVERAGE(train!$G$2:$G$4251),K2413&lt;=AVERAGE(train!$K$2:$K$4251)),"High Day Only",IF(AND(G2413&lt;=AVERAGE(train!$G$2:$G$4251),K2413&gt;AVERAGE(train!$K$2:$K$4251)),"High Eve Only","Low Usage")))</f>
        <v>Low Usage</v>
      </c>
    </row>
    <row r="2414" spans="1:26">
      <c r="A2414" t="s">
        <v>31</v>
      </c>
      <c r="B2414">
        <v>104</v>
      </c>
      <c r="C2414" t="s">
        <v>21</v>
      </c>
      <c r="D2414" t="s">
        <v>22</v>
      </c>
      <c r="E2414" t="s">
        <v>22</v>
      </c>
      <c r="F2414">
        <v>0</v>
      </c>
      <c r="G2414">
        <v>225.9</v>
      </c>
      <c r="H2414">
        <v>123</v>
      </c>
      <c r="I2414">
        <v>38.4</v>
      </c>
      <c r="J2414">
        <v>162.80000000000001</v>
      </c>
      <c r="K2414">
        <v>106</v>
      </c>
      <c r="L2414">
        <v>13.84</v>
      </c>
      <c r="M2414">
        <v>272.10000000000002</v>
      </c>
      <c r="N2414">
        <v>85</v>
      </c>
      <c r="O2414">
        <v>12.24</v>
      </c>
      <c r="P2414">
        <v>10.1</v>
      </c>
      <c r="Q2414">
        <v>4</v>
      </c>
      <c r="R2414">
        <v>2.73</v>
      </c>
      <c r="S2414">
        <v>1</v>
      </c>
      <c r="T2414" t="s">
        <v>22</v>
      </c>
      <c r="U2414">
        <f t="shared" si="75"/>
        <v>0</v>
      </c>
      <c r="V2414">
        <f>IF(Table2[[#This Row],[international_plan]]="yes",1,0)</f>
        <v>0</v>
      </c>
      <c r="W2414">
        <f>IF(Table2[[#This Row],[voice_mail_plan]]="yes",1,0)</f>
        <v>0</v>
      </c>
      <c r="X2414" t="str">
        <f t="shared" si="74"/>
        <v>High</v>
      </c>
      <c r="Y2414" t="str">
        <f>IF(Table2[[#This Row],[total_intl_charge]] &gt; AVERAGE($R$2:$R$4245),"High","Low")</f>
        <v>Low</v>
      </c>
      <c r="Z2414" t="str">
        <f>IF(AND(G2414&gt;AVERAGE(train!$G$2:$G$4251),K2414&gt;AVERAGE(train!$K$2:$K$4251)),"High Day &amp; Eve",IF(AND(G2414&gt;AVERAGE(train!$G$2:$G$4251),K2414&lt;=AVERAGE(train!$K$2:$K$4251)),"High Day Only",IF(AND(G2414&lt;=AVERAGE(train!$G$2:$G$4251),K2414&gt;AVERAGE(train!$K$2:$K$4251)),"High Eve Only","Low Usage")))</f>
        <v>High Day &amp; Eve</v>
      </c>
    </row>
    <row r="2415" spans="1:26">
      <c r="A2415" t="s">
        <v>37</v>
      </c>
      <c r="B2415">
        <v>119</v>
      </c>
      <c r="C2415" t="s">
        <v>21</v>
      </c>
      <c r="D2415" t="s">
        <v>23</v>
      </c>
      <c r="E2415" t="s">
        <v>23</v>
      </c>
      <c r="F2415">
        <v>32</v>
      </c>
      <c r="G2415">
        <v>173</v>
      </c>
      <c r="H2415">
        <v>101</v>
      </c>
      <c r="I2415">
        <v>29.41</v>
      </c>
      <c r="J2415">
        <v>209.4</v>
      </c>
      <c r="K2415">
        <v>93</v>
      </c>
      <c r="L2415">
        <v>17.8</v>
      </c>
      <c r="M2415">
        <v>231.1</v>
      </c>
      <c r="N2415">
        <v>91</v>
      </c>
      <c r="O2415">
        <v>10.4</v>
      </c>
      <c r="P2415">
        <v>12.2</v>
      </c>
      <c r="Q2415">
        <v>4</v>
      </c>
      <c r="R2415">
        <v>3.29</v>
      </c>
      <c r="S2415">
        <v>0</v>
      </c>
      <c r="T2415" t="s">
        <v>22</v>
      </c>
      <c r="U2415">
        <f t="shared" si="75"/>
        <v>0</v>
      </c>
      <c r="V2415">
        <f>IF(Table2[[#This Row],[international_plan]]="yes",1,0)</f>
        <v>1</v>
      </c>
      <c r="W2415">
        <f>IF(Table2[[#This Row],[voice_mail_plan]]="yes",1,0)</f>
        <v>1</v>
      </c>
      <c r="X2415" t="str">
        <f t="shared" si="74"/>
        <v>High</v>
      </c>
      <c r="Y2415" t="str">
        <f>IF(Table2[[#This Row],[total_intl_charge]] &gt; AVERAGE($R$2:$R$4245),"High","Low")</f>
        <v>High</v>
      </c>
      <c r="Z2415" t="str">
        <f>IF(AND(G2415&gt;AVERAGE(train!$G$2:$G$4251),K2415&gt;AVERAGE(train!$K$2:$K$4251)),"High Day &amp; Eve",IF(AND(G2415&gt;AVERAGE(train!$G$2:$G$4251),K2415&lt;=AVERAGE(train!$K$2:$K$4251)),"High Day Only",IF(AND(G2415&lt;=AVERAGE(train!$G$2:$G$4251),K2415&gt;AVERAGE(train!$K$2:$K$4251)),"High Eve Only","Low Usage")))</f>
        <v>Low Usage</v>
      </c>
    </row>
    <row r="2416" spans="1:26">
      <c r="A2416" t="s">
        <v>49</v>
      </c>
      <c r="B2416">
        <v>125</v>
      </c>
      <c r="C2416" t="s">
        <v>21</v>
      </c>
      <c r="D2416" t="s">
        <v>22</v>
      </c>
      <c r="E2416" t="s">
        <v>22</v>
      </c>
      <c r="F2416">
        <v>0</v>
      </c>
      <c r="G2416">
        <v>224.9</v>
      </c>
      <c r="H2416">
        <v>102</v>
      </c>
      <c r="I2416">
        <v>38.229999999999997</v>
      </c>
      <c r="J2416">
        <v>143.80000000000001</v>
      </c>
      <c r="K2416">
        <v>87</v>
      </c>
      <c r="L2416">
        <v>12.22</v>
      </c>
      <c r="M2416">
        <v>198.9</v>
      </c>
      <c r="N2416">
        <v>105</v>
      </c>
      <c r="O2416">
        <v>8.9499999999999993</v>
      </c>
      <c r="P2416">
        <v>8</v>
      </c>
      <c r="Q2416">
        <v>2</v>
      </c>
      <c r="R2416">
        <v>2.16</v>
      </c>
      <c r="S2416">
        <v>0</v>
      </c>
      <c r="T2416" t="s">
        <v>22</v>
      </c>
      <c r="U2416">
        <f t="shared" si="75"/>
        <v>0</v>
      </c>
      <c r="V2416">
        <f>IF(Table2[[#This Row],[international_plan]]="yes",1,0)</f>
        <v>0</v>
      </c>
      <c r="W2416">
        <f>IF(Table2[[#This Row],[voice_mail_plan]]="yes",1,0)</f>
        <v>0</v>
      </c>
      <c r="X2416" t="str">
        <f t="shared" si="74"/>
        <v>High</v>
      </c>
      <c r="Y2416" t="str">
        <f>IF(Table2[[#This Row],[total_intl_charge]] &gt; AVERAGE($R$2:$R$4245),"High","Low")</f>
        <v>Low</v>
      </c>
      <c r="Z2416" t="str">
        <f>IF(AND(G2416&gt;AVERAGE(train!$G$2:$G$4251),K2416&gt;AVERAGE(train!$K$2:$K$4251)),"High Day &amp; Eve",IF(AND(G2416&gt;AVERAGE(train!$G$2:$G$4251),K2416&lt;=AVERAGE(train!$K$2:$K$4251)),"High Day Only",IF(AND(G2416&lt;=AVERAGE(train!$G$2:$G$4251),K2416&gt;AVERAGE(train!$K$2:$K$4251)),"High Eve Only","Low Usage")))</f>
        <v>High Day Only</v>
      </c>
    </row>
    <row r="2417" spans="1:26">
      <c r="A2417" t="s">
        <v>44</v>
      </c>
      <c r="B2417">
        <v>109</v>
      </c>
      <c r="C2417" t="s">
        <v>21</v>
      </c>
      <c r="D2417" t="s">
        <v>22</v>
      </c>
      <c r="E2417" t="s">
        <v>22</v>
      </c>
      <c r="F2417">
        <v>0</v>
      </c>
      <c r="G2417">
        <v>137</v>
      </c>
      <c r="H2417">
        <v>128</v>
      </c>
      <c r="I2417">
        <v>23.29</v>
      </c>
      <c r="J2417">
        <v>217</v>
      </c>
      <c r="K2417">
        <v>116</v>
      </c>
      <c r="L2417">
        <v>18.45</v>
      </c>
      <c r="M2417">
        <v>182.1</v>
      </c>
      <c r="N2417">
        <v>86</v>
      </c>
      <c r="O2417">
        <v>8.19</v>
      </c>
      <c r="P2417">
        <v>10</v>
      </c>
      <c r="Q2417">
        <v>5</v>
      </c>
      <c r="R2417">
        <v>2.7</v>
      </c>
      <c r="S2417">
        <v>2</v>
      </c>
      <c r="T2417" t="s">
        <v>22</v>
      </c>
      <c r="U2417">
        <f t="shared" si="75"/>
        <v>0</v>
      </c>
      <c r="V2417">
        <f>IF(Table2[[#This Row],[international_plan]]="yes",1,0)</f>
        <v>0</v>
      </c>
      <c r="W2417">
        <f>IF(Table2[[#This Row],[voice_mail_plan]]="yes",1,0)</f>
        <v>0</v>
      </c>
      <c r="X2417" t="str">
        <f t="shared" si="74"/>
        <v>High</v>
      </c>
      <c r="Y2417" t="str">
        <f>IF(Table2[[#This Row],[total_intl_charge]] &gt; AVERAGE($R$2:$R$4245),"High","Low")</f>
        <v>Low</v>
      </c>
      <c r="Z2417" t="str">
        <f>IF(AND(G2417&gt;AVERAGE(train!$G$2:$G$4251),K2417&gt;AVERAGE(train!$K$2:$K$4251)),"High Day &amp; Eve",IF(AND(G2417&gt;AVERAGE(train!$G$2:$G$4251),K2417&lt;=AVERAGE(train!$K$2:$K$4251)),"High Day Only",IF(AND(G2417&lt;=AVERAGE(train!$G$2:$G$4251),K2417&gt;AVERAGE(train!$K$2:$K$4251)),"High Eve Only","Low Usage")))</f>
        <v>High Eve Only</v>
      </c>
    </row>
    <row r="2418" spans="1:26">
      <c r="A2418" t="s">
        <v>46</v>
      </c>
      <c r="B2418">
        <v>95</v>
      </c>
      <c r="C2418" t="s">
        <v>28</v>
      </c>
      <c r="D2418" t="s">
        <v>22</v>
      </c>
      <c r="E2418" t="s">
        <v>22</v>
      </c>
      <c r="F2418">
        <v>0</v>
      </c>
      <c r="G2418">
        <v>142.5</v>
      </c>
      <c r="H2418">
        <v>109</v>
      </c>
      <c r="I2418">
        <v>24.23</v>
      </c>
      <c r="J2418">
        <v>176.1</v>
      </c>
      <c r="K2418">
        <v>107</v>
      </c>
      <c r="L2418">
        <v>14.97</v>
      </c>
      <c r="M2418">
        <v>189.6</v>
      </c>
      <c r="N2418">
        <v>88</v>
      </c>
      <c r="O2418">
        <v>8.5299999999999994</v>
      </c>
      <c r="P2418">
        <v>8.1999999999999993</v>
      </c>
      <c r="Q2418">
        <v>3</v>
      </c>
      <c r="R2418">
        <v>2.21</v>
      </c>
      <c r="S2418">
        <v>2</v>
      </c>
      <c r="T2418" t="s">
        <v>22</v>
      </c>
      <c r="U2418">
        <f t="shared" si="75"/>
        <v>0</v>
      </c>
      <c r="V2418">
        <f>IF(Table2[[#This Row],[international_plan]]="yes",1,0)</f>
        <v>0</v>
      </c>
      <c r="W2418">
        <f>IF(Table2[[#This Row],[voice_mail_plan]]="yes",1,0)</f>
        <v>0</v>
      </c>
      <c r="X2418" t="str">
        <f t="shared" si="74"/>
        <v>Medium</v>
      </c>
      <c r="Y2418" t="str">
        <f>IF(Table2[[#This Row],[total_intl_charge]] &gt; AVERAGE($R$2:$R$4245),"High","Low")</f>
        <v>Low</v>
      </c>
      <c r="Z2418" t="str">
        <f>IF(AND(G2418&gt;AVERAGE(train!$G$2:$G$4251),K2418&gt;AVERAGE(train!$K$2:$K$4251)),"High Day &amp; Eve",IF(AND(G2418&gt;AVERAGE(train!$G$2:$G$4251),K2418&lt;=AVERAGE(train!$K$2:$K$4251)),"High Day Only",IF(AND(G2418&lt;=AVERAGE(train!$G$2:$G$4251),K2418&gt;AVERAGE(train!$K$2:$K$4251)),"High Eve Only","Low Usage")))</f>
        <v>High Eve Only</v>
      </c>
    </row>
    <row r="2419" spans="1:26">
      <c r="A2419" t="s">
        <v>60</v>
      </c>
      <c r="B2419">
        <v>90</v>
      </c>
      <c r="C2419" t="s">
        <v>25</v>
      </c>
      <c r="D2419" t="s">
        <v>22</v>
      </c>
      <c r="E2419" t="s">
        <v>22</v>
      </c>
      <c r="F2419">
        <v>0</v>
      </c>
      <c r="G2419">
        <v>142.4</v>
      </c>
      <c r="H2419">
        <v>126</v>
      </c>
      <c r="I2419">
        <v>24.21</v>
      </c>
      <c r="J2419">
        <v>126.2</v>
      </c>
      <c r="K2419">
        <v>118</v>
      </c>
      <c r="L2419">
        <v>10.73</v>
      </c>
      <c r="M2419">
        <v>274.2</v>
      </c>
      <c r="N2419">
        <v>71</v>
      </c>
      <c r="O2419">
        <v>12.34</v>
      </c>
      <c r="P2419">
        <v>4.5999999999999996</v>
      </c>
      <c r="Q2419">
        <v>4</v>
      </c>
      <c r="R2419">
        <v>1.24</v>
      </c>
      <c r="S2419">
        <v>1</v>
      </c>
      <c r="T2419" t="s">
        <v>22</v>
      </c>
      <c r="U2419">
        <f t="shared" si="75"/>
        <v>0</v>
      </c>
      <c r="V2419">
        <f>IF(Table2[[#This Row],[international_plan]]="yes",1,0)</f>
        <v>0</v>
      </c>
      <c r="W2419">
        <f>IF(Table2[[#This Row],[voice_mail_plan]]="yes",1,0)</f>
        <v>0</v>
      </c>
      <c r="X2419" t="str">
        <f t="shared" si="74"/>
        <v>Medium</v>
      </c>
      <c r="Y2419" t="str">
        <f>IF(Table2[[#This Row],[total_intl_charge]] &gt; AVERAGE($R$2:$R$4245),"High","Low")</f>
        <v>Low</v>
      </c>
      <c r="Z2419" t="str">
        <f>IF(AND(G2419&gt;AVERAGE(train!$G$2:$G$4251),K2419&gt;AVERAGE(train!$K$2:$K$4251)),"High Day &amp; Eve",IF(AND(G2419&gt;AVERAGE(train!$G$2:$G$4251),K2419&lt;=AVERAGE(train!$K$2:$K$4251)),"High Day Only",IF(AND(G2419&lt;=AVERAGE(train!$G$2:$G$4251),K2419&gt;AVERAGE(train!$K$2:$K$4251)),"High Eve Only","Low Usage")))</f>
        <v>High Eve Only</v>
      </c>
    </row>
    <row r="2420" spans="1:26">
      <c r="A2420" t="s">
        <v>27</v>
      </c>
      <c r="B2420">
        <v>105</v>
      </c>
      <c r="C2420" t="s">
        <v>21</v>
      </c>
      <c r="D2420" t="s">
        <v>22</v>
      </c>
      <c r="E2420" t="s">
        <v>23</v>
      </c>
      <c r="F2420">
        <v>21</v>
      </c>
      <c r="G2420">
        <v>147</v>
      </c>
      <c r="H2420">
        <v>112</v>
      </c>
      <c r="I2420">
        <v>24.99</v>
      </c>
      <c r="J2420">
        <v>197.3</v>
      </c>
      <c r="K2420">
        <v>43</v>
      </c>
      <c r="L2420">
        <v>16.77</v>
      </c>
      <c r="M2420">
        <v>267.39999999999998</v>
      </c>
      <c r="N2420">
        <v>93</v>
      </c>
      <c r="O2420">
        <v>12.03</v>
      </c>
      <c r="P2420">
        <v>8.6999999999999993</v>
      </c>
      <c r="Q2420">
        <v>3</v>
      </c>
      <c r="R2420">
        <v>2.35</v>
      </c>
      <c r="S2420">
        <v>2</v>
      </c>
      <c r="T2420" t="s">
        <v>22</v>
      </c>
      <c r="U2420">
        <f t="shared" si="75"/>
        <v>0</v>
      </c>
      <c r="V2420">
        <f>IF(Table2[[#This Row],[international_plan]]="yes",1,0)</f>
        <v>0</v>
      </c>
      <c r="W2420">
        <f>IF(Table2[[#This Row],[voice_mail_plan]]="yes",1,0)</f>
        <v>1</v>
      </c>
      <c r="X2420" t="str">
        <f t="shared" si="74"/>
        <v>High</v>
      </c>
      <c r="Y2420" t="str">
        <f>IF(Table2[[#This Row],[total_intl_charge]] &gt; AVERAGE($R$2:$R$4245),"High","Low")</f>
        <v>Low</v>
      </c>
      <c r="Z2420" t="str">
        <f>IF(AND(G2420&gt;AVERAGE(train!$G$2:$G$4251),K2420&gt;AVERAGE(train!$K$2:$K$4251)),"High Day &amp; Eve",IF(AND(G2420&gt;AVERAGE(train!$G$2:$G$4251),K2420&lt;=AVERAGE(train!$K$2:$K$4251)),"High Day Only",IF(AND(G2420&lt;=AVERAGE(train!$G$2:$G$4251),K2420&gt;AVERAGE(train!$K$2:$K$4251)),"High Eve Only","Low Usage")))</f>
        <v>Low Usage</v>
      </c>
    </row>
    <row r="2421" spans="1:26">
      <c r="A2421" t="s">
        <v>60</v>
      </c>
      <c r="B2421">
        <v>95</v>
      </c>
      <c r="C2421" t="s">
        <v>21</v>
      </c>
      <c r="D2421" t="s">
        <v>22</v>
      </c>
      <c r="E2421" t="s">
        <v>22</v>
      </c>
      <c r="F2421">
        <v>0</v>
      </c>
      <c r="G2421">
        <v>149.19999999999999</v>
      </c>
      <c r="H2421">
        <v>96</v>
      </c>
      <c r="I2421">
        <v>25.36</v>
      </c>
      <c r="J2421">
        <v>260.7</v>
      </c>
      <c r="K2421">
        <v>116</v>
      </c>
      <c r="L2421">
        <v>22.16</v>
      </c>
      <c r="M2421">
        <v>201</v>
      </c>
      <c r="N2421">
        <v>120</v>
      </c>
      <c r="O2421">
        <v>9.0500000000000007</v>
      </c>
      <c r="P2421">
        <v>8.1</v>
      </c>
      <c r="Q2421">
        <v>2</v>
      </c>
      <c r="R2421">
        <v>2.19</v>
      </c>
      <c r="S2421">
        <v>1</v>
      </c>
      <c r="T2421" t="s">
        <v>22</v>
      </c>
      <c r="U2421">
        <f t="shared" si="75"/>
        <v>0</v>
      </c>
      <c r="V2421">
        <f>IF(Table2[[#This Row],[international_plan]]="yes",1,0)</f>
        <v>0</v>
      </c>
      <c r="W2421">
        <f>IF(Table2[[#This Row],[voice_mail_plan]]="yes",1,0)</f>
        <v>0</v>
      </c>
      <c r="X2421" t="str">
        <f t="shared" si="74"/>
        <v>Medium</v>
      </c>
      <c r="Y2421" t="str">
        <f>IF(Table2[[#This Row],[total_intl_charge]] &gt; AVERAGE($R$2:$R$4245),"High","Low")</f>
        <v>Low</v>
      </c>
      <c r="Z2421" t="str">
        <f>IF(AND(G2421&gt;AVERAGE(train!$G$2:$G$4251),K2421&gt;AVERAGE(train!$K$2:$K$4251)),"High Day &amp; Eve",IF(AND(G2421&gt;AVERAGE(train!$G$2:$G$4251),K2421&lt;=AVERAGE(train!$K$2:$K$4251)),"High Day Only",IF(AND(G2421&lt;=AVERAGE(train!$G$2:$G$4251),K2421&gt;AVERAGE(train!$K$2:$K$4251)),"High Eve Only","Low Usage")))</f>
        <v>High Eve Only</v>
      </c>
    </row>
    <row r="2422" spans="1:26">
      <c r="A2422" t="s">
        <v>36</v>
      </c>
      <c r="B2422">
        <v>160</v>
      </c>
      <c r="C2422" t="s">
        <v>25</v>
      </c>
      <c r="D2422" t="s">
        <v>22</v>
      </c>
      <c r="E2422" t="s">
        <v>22</v>
      </c>
      <c r="F2422">
        <v>0</v>
      </c>
      <c r="G2422">
        <v>216.8</v>
      </c>
      <c r="H2422">
        <v>77</v>
      </c>
      <c r="I2422">
        <v>36.86</v>
      </c>
      <c r="J2422">
        <v>207.3</v>
      </c>
      <c r="K2422">
        <v>117</v>
      </c>
      <c r="L2422">
        <v>17.62</v>
      </c>
      <c r="M2422">
        <v>228.6</v>
      </c>
      <c r="N2422">
        <v>117</v>
      </c>
      <c r="O2422">
        <v>10.29</v>
      </c>
      <c r="P2422">
        <v>5.6</v>
      </c>
      <c r="Q2422">
        <v>2</v>
      </c>
      <c r="R2422">
        <v>1.51</v>
      </c>
      <c r="S2422">
        <v>1</v>
      </c>
      <c r="T2422" t="s">
        <v>22</v>
      </c>
      <c r="U2422">
        <f t="shared" si="75"/>
        <v>0</v>
      </c>
      <c r="V2422">
        <f>IF(Table2[[#This Row],[international_plan]]="yes",1,0)</f>
        <v>0</v>
      </c>
      <c r="W2422">
        <f>IF(Table2[[#This Row],[voice_mail_plan]]="yes",1,0)</f>
        <v>0</v>
      </c>
      <c r="X2422" t="str">
        <f t="shared" si="74"/>
        <v>Very High</v>
      </c>
      <c r="Y2422" t="str">
        <f>IF(Table2[[#This Row],[total_intl_charge]] &gt; AVERAGE($R$2:$R$4245),"High","Low")</f>
        <v>Low</v>
      </c>
      <c r="Z2422" t="str">
        <f>IF(AND(G2422&gt;AVERAGE(train!$G$2:$G$4251),K2422&gt;AVERAGE(train!$K$2:$K$4251)),"High Day &amp; Eve",IF(AND(G2422&gt;AVERAGE(train!$G$2:$G$4251),K2422&lt;=AVERAGE(train!$K$2:$K$4251)),"High Day Only",IF(AND(G2422&lt;=AVERAGE(train!$G$2:$G$4251),K2422&gt;AVERAGE(train!$K$2:$K$4251)),"High Eve Only","Low Usage")))</f>
        <v>High Day &amp; Eve</v>
      </c>
    </row>
    <row r="2423" spans="1:26">
      <c r="A2423" t="s">
        <v>68</v>
      </c>
      <c r="B2423">
        <v>141</v>
      </c>
      <c r="C2423" t="s">
        <v>28</v>
      </c>
      <c r="D2423" t="s">
        <v>22</v>
      </c>
      <c r="E2423" t="s">
        <v>23</v>
      </c>
      <c r="F2423">
        <v>28</v>
      </c>
      <c r="G2423">
        <v>308</v>
      </c>
      <c r="H2423">
        <v>123</v>
      </c>
      <c r="I2423">
        <v>52.36</v>
      </c>
      <c r="J2423">
        <v>247.8</v>
      </c>
      <c r="K2423">
        <v>128</v>
      </c>
      <c r="L2423">
        <v>21.06</v>
      </c>
      <c r="M2423">
        <v>152.9</v>
      </c>
      <c r="N2423">
        <v>103</v>
      </c>
      <c r="O2423">
        <v>6.88</v>
      </c>
      <c r="P2423">
        <v>7.4</v>
      </c>
      <c r="Q2423">
        <v>3</v>
      </c>
      <c r="R2423">
        <v>2</v>
      </c>
      <c r="S2423">
        <v>1</v>
      </c>
      <c r="T2423" t="s">
        <v>22</v>
      </c>
      <c r="U2423">
        <f t="shared" si="75"/>
        <v>0</v>
      </c>
      <c r="V2423">
        <f>IF(Table2[[#This Row],[international_plan]]="yes",1,0)</f>
        <v>0</v>
      </c>
      <c r="W2423">
        <f>IF(Table2[[#This Row],[voice_mail_plan]]="yes",1,0)</f>
        <v>1</v>
      </c>
      <c r="X2423" t="str">
        <f t="shared" si="74"/>
        <v>Very High</v>
      </c>
      <c r="Y2423" t="str">
        <f>IF(Table2[[#This Row],[total_intl_charge]] &gt; AVERAGE($R$2:$R$4245),"High","Low")</f>
        <v>Low</v>
      </c>
      <c r="Z2423" t="str">
        <f>IF(AND(G2423&gt;AVERAGE(train!$G$2:$G$4251),K2423&gt;AVERAGE(train!$K$2:$K$4251)),"High Day &amp; Eve",IF(AND(G2423&gt;AVERAGE(train!$G$2:$G$4251),K2423&lt;=AVERAGE(train!$K$2:$K$4251)),"High Day Only",IF(AND(G2423&lt;=AVERAGE(train!$G$2:$G$4251),K2423&gt;AVERAGE(train!$K$2:$K$4251)),"High Eve Only","Low Usage")))</f>
        <v>High Day &amp; Eve</v>
      </c>
    </row>
    <row r="2424" spans="1:26">
      <c r="A2424" t="s">
        <v>31</v>
      </c>
      <c r="B2424">
        <v>87</v>
      </c>
      <c r="C2424" t="s">
        <v>21</v>
      </c>
      <c r="D2424" t="s">
        <v>22</v>
      </c>
      <c r="E2424" t="s">
        <v>22</v>
      </c>
      <c r="F2424">
        <v>0</v>
      </c>
      <c r="G2424">
        <v>58</v>
      </c>
      <c r="H2424">
        <v>125</v>
      </c>
      <c r="I2424">
        <v>9.86</v>
      </c>
      <c r="J2424">
        <v>67.5</v>
      </c>
      <c r="K2424">
        <v>116</v>
      </c>
      <c r="L2424">
        <v>5.74</v>
      </c>
      <c r="M2424">
        <v>185.9</v>
      </c>
      <c r="N2424">
        <v>136</v>
      </c>
      <c r="O2424">
        <v>8.3699999999999992</v>
      </c>
      <c r="P2424">
        <v>11.5</v>
      </c>
      <c r="Q2424">
        <v>3</v>
      </c>
      <c r="R2424">
        <v>3.11</v>
      </c>
      <c r="S2424">
        <v>0</v>
      </c>
      <c r="T2424" t="s">
        <v>22</v>
      </c>
      <c r="U2424">
        <f t="shared" si="75"/>
        <v>0</v>
      </c>
      <c r="V2424">
        <f>IF(Table2[[#This Row],[international_plan]]="yes",1,0)</f>
        <v>0</v>
      </c>
      <c r="W2424">
        <f>IF(Table2[[#This Row],[voice_mail_plan]]="yes",1,0)</f>
        <v>0</v>
      </c>
      <c r="X2424" t="str">
        <f t="shared" si="74"/>
        <v>Medium</v>
      </c>
      <c r="Y2424" t="str">
        <f>IF(Table2[[#This Row],[total_intl_charge]] &gt; AVERAGE($R$2:$R$4245),"High","Low")</f>
        <v>High</v>
      </c>
      <c r="Z2424" t="str">
        <f>IF(AND(G2424&gt;AVERAGE(train!$G$2:$G$4251),K2424&gt;AVERAGE(train!$K$2:$K$4251)),"High Day &amp; Eve",IF(AND(G2424&gt;AVERAGE(train!$G$2:$G$4251),K2424&lt;=AVERAGE(train!$K$2:$K$4251)),"High Day Only",IF(AND(G2424&lt;=AVERAGE(train!$G$2:$G$4251),K2424&gt;AVERAGE(train!$K$2:$K$4251)),"High Eve Only","Low Usage")))</f>
        <v>High Eve Only</v>
      </c>
    </row>
    <row r="2425" spans="1:26">
      <c r="A2425" t="s">
        <v>61</v>
      </c>
      <c r="B2425">
        <v>81</v>
      </c>
      <c r="C2425" t="s">
        <v>21</v>
      </c>
      <c r="D2425" t="s">
        <v>22</v>
      </c>
      <c r="E2425" t="s">
        <v>22</v>
      </c>
      <c r="F2425">
        <v>0</v>
      </c>
      <c r="G2425">
        <v>173.2</v>
      </c>
      <c r="H2425">
        <v>80</v>
      </c>
      <c r="I2425">
        <v>29.44</v>
      </c>
      <c r="J2425">
        <v>236.2</v>
      </c>
      <c r="K2425">
        <v>94</v>
      </c>
      <c r="L2425">
        <v>20.079999999999998</v>
      </c>
      <c r="M2425">
        <v>240.2</v>
      </c>
      <c r="N2425">
        <v>84</v>
      </c>
      <c r="O2425">
        <v>10.81</v>
      </c>
      <c r="P2425">
        <v>11.8</v>
      </c>
      <c r="Q2425">
        <v>6</v>
      </c>
      <c r="R2425">
        <v>3.19</v>
      </c>
      <c r="S2425">
        <v>2</v>
      </c>
      <c r="T2425" t="s">
        <v>22</v>
      </c>
      <c r="U2425">
        <f t="shared" si="75"/>
        <v>0</v>
      </c>
      <c r="V2425">
        <f>IF(Table2[[#This Row],[international_plan]]="yes",1,0)</f>
        <v>0</v>
      </c>
      <c r="W2425">
        <f>IF(Table2[[#This Row],[voice_mail_plan]]="yes",1,0)</f>
        <v>0</v>
      </c>
      <c r="X2425" t="str">
        <f t="shared" si="74"/>
        <v>Medium</v>
      </c>
      <c r="Y2425" t="str">
        <f>IF(Table2[[#This Row],[total_intl_charge]] &gt; AVERAGE($R$2:$R$4245),"High","Low")</f>
        <v>High</v>
      </c>
      <c r="Z2425" t="str">
        <f>IF(AND(G2425&gt;AVERAGE(train!$G$2:$G$4251),K2425&gt;AVERAGE(train!$K$2:$K$4251)),"High Day &amp; Eve",IF(AND(G2425&gt;AVERAGE(train!$G$2:$G$4251),K2425&lt;=AVERAGE(train!$K$2:$K$4251)),"High Day Only",IF(AND(G2425&lt;=AVERAGE(train!$G$2:$G$4251),K2425&gt;AVERAGE(train!$K$2:$K$4251)),"High Eve Only","Low Usage")))</f>
        <v>Low Usage</v>
      </c>
    </row>
    <row r="2426" spans="1:26">
      <c r="A2426" t="s">
        <v>56</v>
      </c>
      <c r="B2426">
        <v>75</v>
      </c>
      <c r="C2426" t="s">
        <v>21</v>
      </c>
      <c r="D2426" t="s">
        <v>22</v>
      </c>
      <c r="E2426" t="s">
        <v>23</v>
      </c>
      <c r="F2426">
        <v>19</v>
      </c>
      <c r="G2426">
        <v>210.3</v>
      </c>
      <c r="H2426">
        <v>90</v>
      </c>
      <c r="I2426">
        <v>35.75</v>
      </c>
      <c r="J2426">
        <v>241.8</v>
      </c>
      <c r="K2426">
        <v>87</v>
      </c>
      <c r="L2426">
        <v>20.55</v>
      </c>
      <c r="M2426">
        <v>215.7</v>
      </c>
      <c r="N2426">
        <v>102</v>
      </c>
      <c r="O2426">
        <v>9.7100000000000009</v>
      </c>
      <c r="P2426">
        <v>13.1</v>
      </c>
      <c r="Q2426">
        <v>3</v>
      </c>
      <c r="R2426">
        <v>3.54</v>
      </c>
      <c r="S2426">
        <v>4</v>
      </c>
      <c r="T2426" t="s">
        <v>22</v>
      </c>
      <c r="U2426">
        <f t="shared" si="75"/>
        <v>0</v>
      </c>
      <c r="V2426">
        <f>IF(Table2[[#This Row],[international_plan]]="yes",1,0)</f>
        <v>0</v>
      </c>
      <c r="W2426">
        <f>IF(Table2[[#This Row],[voice_mail_plan]]="yes",1,0)</f>
        <v>1</v>
      </c>
      <c r="X2426" t="str">
        <f t="shared" si="74"/>
        <v>Medium</v>
      </c>
      <c r="Y2426" t="str">
        <f>IF(Table2[[#This Row],[total_intl_charge]] &gt; AVERAGE($R$2:$R$4245),"High","Low")</f>
        <v>High</v>
      </c>
      <c r="Z2426" t="str">
        <f>IF(AND(G2426&gt;AVERAGE(train!$G$2:$G$4251),K2426&gt;AVERAGE(train!$K$2:$K$4251)),"High Day &amp; Eve",IF(AND(G2426&gt;AVERAGE(train!$G$2:$G$4251),K2426&lt;=AVERAGE(train!$K$2:$K$4251)),"High Day Only",IF(AND(G2426&lt;=AVERAGE(train!$G$2:$G$4251),K2426&gt;AVERAGE(train!$K$2:$K$4251)),"High Eve Only","Low Usage")))</f>
        <v>High Day Only</v>
      </c>
    </row>
    <row r="2427" spans="1:26">
      <c r="A2427" t="s">
        <v>27</v>
      </c>
      <c r="B2427">
        <v>126</v>
      </c>
      <c r="C2427" t="s">
        <v>25</v>
      </c>
      <c r="D2427" t="s">
        <v>22</v>
      </c>
      <c r="E2427" t="s">
        <v>23</v>
      </c>
      <c r="F2427">
        <v>24</v>
      </c>
      <c r="G2427">
        <v>58.9</v>
      </c>
      <c r="H2427">
        <v>125</v>
      </c>
      <c r="I2427">
        <v>10.01</v>
      </c>
      <c r="J2427">
        <v>305.5</v>
      </c>
      <c r="K2427">
        <v>90</v>
      </c>
      <c r="L2427">
        <v>25.97</v>
      </c>
      <c r="M2427">
        <v>158.9</v>
      </c>
      <c r="N2427">
        <v>73</v>
      </c>
      <c r="O2427">
        <v>7.15</v>
      </c>
      <c r="P2427">
        <v>12.1</v>
      </c>
      <c r="Q2427">
        <v>6</v>
      </c>
      <c r="R2427">
        <v>3.27</v>
      </c>
      <c r="S2427">
        <v>0</v>
      </c>
      <c r="T2427" t="s">
        <v>22</v>
      </c>
      <c r="U2427">
        <f t="shared" si="75"/>
        <v>0</v>
      </c>
      <c r="V2427">
        <f>IF(Table2[[#This Row],[international_plan]]="yes",1,0)</f>
        <v>0</v>
      </c>
      <c r="W2427">
        <f>IF(Table2[[#This Row],[voice_mail_plan]]="yes",1,0)</f>
        <v>1</v>
      </c>
      <c r="X2427" t="str">
        <f t="shared" si="74"/>
        <v>High</v>
      </c>
      <c r="Y2427" t="str">
        <f>IF(Table2[[#This Row],[total_intl_charge]] &gt; AVERAGE($R$2:$R$4245),"High","Low")</f>
        <v>High</v>
      </c>
      <c r="Z2427" t="str">
        <f>IF(AND(G2427&gt;AVERAGE(train!$G$2:$G$4251),K2427&gt;AVERAGE(train!$K$2:$K$4251)),"High Day &amp; Eve",IF(AND(G2427&gt;AVERAGE(train!$G$2:$G$4251),K2427&lt;=AVERAGE(train!$K$2:$K$4251)),"High Day Only",IF(AND(G2427&lt;=AVERAGE(train!$G$2:$G$4251),K2427&gt;AVERAGE(train!$K$2:$K$4251)),"High Eve Only","Low Usage")))</f>
        <v>Low Usage</v>
      </c>
    </row>
    <row r="2428" spans="1:26">
      <c r="A2428" t="s">
        <v>66</v>
      </c>
      <c r="B2428">
        <v>28</v>
      </c>
      <c r="C2428" t="s">
        <v>21</v>
      </c>
      <c r="D2428" t="s">
        <v>22</v>
      </c>
      <c r="E2428" t="s">
        <v>22</v>
      </c>
      <c r="F2428">
        <v>0</v>
      </c>
      <c r="G2428">
        <v>236.8</v>
      </c>
      <c r="H2428">
        <v>102</v>
      </c>
      <c r="I2428">
        <v>40.26</v>
      </c>
      <c r="J2428">
        <v>167.1</v>
      </c>
      <c r="K2428">
        <v>87</v>
      </c>
      <c r="L2428">
        <v>14.2</v>
      </c>
      <c r="M2428">
        <v>280.2</v>
      </c>
      <c r="N2428">
        <v>115</v>
      </c>
      <c r="O2428">
        <v>12.61</v>
      </c>
      <c r="P2428">
        <v>9.6999999999999993</v>
      </c>
      <c r="Q2428">
        <v>3</v>
      </c>
      <c r="R2428">
        <v>2.62</v>
      </c>
      <c r="S2428">
        <v>3</v>
      </c>
      <c r="T2428" t="s">
        <v>22</v>
      </c>
      <c r="U2428">
        <f t="shared" si="75"/>
        <v>0</v>
      </c>
      <c r="V2428">
        <f>IF(Table2[[#This Row],[international_plan]]="yes",1,0)</f>
        <v>0</v>
      </c>
      <c r="W2428">
        <f>IF(Table2[[#This Row],[voice_mail_plan]]="yes",1,0)</f>
        <v>0</v>
      </c>
      <c r="X2428" t="str">
        <f t="shared" si="74"/>
        <v>Low</v>
      </c>
      <c r="Y2428" t="str">
        <f>IF(Table2[[#This Row],[total_intl_charge]] &gt; AVERAGE($R$2:$R$4245),"High","Low")</f>
        <v>Low</v>
      </c>
      <c r="Z2428" t="str">
        <f>IF(AND(G2428&gt;AVERAGE(train!$G$2:$G$4251),K2428&gt;AVERAGE(train!$K$2:$K$4251)),"High Day &amp; Eve",IF(AND(G2428&gt;AVERAGE(train!$G$2:$G$4251),K2428&lt;=AVERAGE(train!$K$2:$K$4251)),"High Day Only",IF(AND(G2428&lt;=AVERAGE(train!$G$2:$G$4251),K2428&gt;AVERAGE(train!$K$2:$K$4251)),"High Eve Only","Low Usage")))</f>
        <v>High Day Only</v>
      </c>
    </row>
    <row r="2429" spans="1:26">
      <c r="A2429" t="s">
        <v>40</v>
      </c>
      <c r="B2429">
        <v>153</v>
      </c>
      <c r="C2429" t="s">
        <v>21</v>
      </c>
      <c r="D2429" t="s">
        <v>22</v>
      </c>
      <c r="E2429" t="s">
        <v>22</v>
      </c>
      <c r="F2429">
        <v>0</v>
      </c>
      <c r="G2429">
        <v>228.9</v>
      </c>
      <c r="H2429">
        <v>102</v>
      </c>
      <c r="I2429">
        <v>38.909999999999997</v>
      </c>
      <c r="J2429">
        <v>160.69999999999999</v>
      </c>
      <c r="K2429">
        <v>136</v>
      </c>
      <c r="L2429">
        <v>13.66</v>
      </c>
      <c r="M2429">
        <v>203.1</v>
      </c>
      <c r="N2429">
        <v>109</v>
      </c>
      <c r="O2429">
        <v>9.14</v>
      </c>
      <c r="P2429">
        <v>12.5</v>
      </c>
      <c r="Q2429">
        <v>2</v>
      </c>
      <c r="R2429">
        <v>3.38</v>
      </c>
      <c r="S2429">
        <v>0</v>
      </c>
      <c r="T2429" t="s">
        <v>22</v>
      </c>
      <c r="U2429">
        <f t="shared" si="75"/>
        <v>0</v>
      </c>
      <c r="V2429">
        <f>IF(Table2[[#This Row],[international_plan]]="yes",1,0)</f>
        <v>0</v>
      </c>
      <c r="W2429">
        <f>IF(Table2[[#This Row],[voice_mail_plan]]="yes",1,0)</f>
        <v>0</v>
      </c>
      <c r="X2429" t="str">
        <f t="shared" si="74"/>
        <v>Very High</v>
      </c>
      <c r="Y2429" t="str">
        <f>IF(Table2[[#This Row],[total_intl_charge]] &gt; AVERAGE($R$2:$R$4245),"High","Low")</f>
        <v>High</v>
      </c>
      <c r="Z2429" t="str">
        <f>IF(AND(G2429&gt;AVERAGE(train!$G$2:$G$4251),K2429&gt;AVERAGE(train!$K$2:$K$4251)),"High Day &amp; Eve",IF(AND(G2429&gt;AVERAGE(train!$G$2:$G$4251),K2429&lt;=AVERAGE(train!$K$2:$K$4251)),"High Day Only",IF(AND(G2429&lt;=AVERAGE(train!$G$2:$G$4251),K2429&gt;AVERAGE(train!$K$2:$K$4251)),"High Eve Only","Low Usage")))</f>
        <v>High Day &amp; Eve</v>
      </c>
    </row>
    <row r="2430" spans="1:26">
      <c r="A2430" t="s">
        <v>27</v>
      </c>
      <c r="B2430">
        <v>17</v>
      </c>
      <c r="C2430" t="s">
        <v>21</v>
      </c>
      <c r="D2430" t="s">
        <v>23</v>
      </c>
      <c r="E2430" t="s">
        <v>22</v>
      </c>
      <c r="F2430">
        <v>0</v>
      </c>
      <c r="G2430">
        <v>162.80000000000001</v>
      </c>
      <c r="H2430">
        <v>118</v>
      </c>
      <c r="I2430">
        <v>27.68</v>
      </c>
      <c r="J2430">
        <v>229.6</v>
      </c>
      <c r="K2430">
        <v>91</v>
      </c>
      <c r="L2430">
        <v>19.52</v>
      </c>
      <c r="M2430">
        <v>332.7</v>
      </c>
      <c r="N2430">
        <v>94</v>
      </c>
      <c r="O2430">
        <v>14.97</v>
      </c>
      <c r="P2430">
        <v>13.6</v>
      </c>
      <c r="Q2430">
        <v>3</v>
      </c>
      <c r="R2430">
        <v>3.67</v>
      </c>
      <c r="S2430">
        <v>0</v>
      </c>
      <c r="T2430" t="s">
        <v>23</v>
      </c>
      <c r="U2430">
        <f t="shared" si="75"/>
        <v>1</v>
      </c>
      <c r="V2430">
        <f>IF(Table2[[#This Row],[international_plan]]="yes",1,0)</f>
        <v>1</v>
      </c>
      <c r="W2430">
        <f>IF(Table2[[#This Row],[voice_mail_plan]]="yes",1,0)</f>
        <v>0</v>
      </c>
      <c r="X2430" t="str">
        <f t="shared" si="74"/>
        <v>Low</v>
      </c>
      <c r="Y2430" t="str">
        <f>IF(Table2[[#This Row],[total_intl_charge]] &gt; AVERAGE($R$2:$R$4245),"High","Low")</f>
        <v>High</v>
      </c>
      <c r="Z2430" t="str">
        <f>IF(AND(G2430&gt;AVERAGE(train!$G$2:$G$4251),K2430&gt;AVERAGE(train!$K$2:$K$4251)),"High Day &amp; Eve",IF(AND(G2430&gt;AVERAGE(train!$G$2:$G$4251),K2430&lt;=AVERAGE(train!$K$2:$K$4251)),"High Day Only",IF(AND(G2430&lt;=AVERAGE(train!$G$2:$G$4251),K2430&gt;AVERAGE(train!$K$2:$K$4251)),"High Eve Only","Low Usage")))</f>
        <v>Low Usage</v>
      </c>
    </row>
    <row r="2431" spans="1:26">
      <c r="A2431" t="s">
        <v>39</v>
      </c>
      <c r="B2431">
        <v>121</v>
      </c>
      <c r="C2431" t="s">
        <v>21</v>
      </c>
      <c r="D2431" t="s">
        <v>22</v>
      </c>
      <c r="E2431" t="s">
        <v>22</v>
      </c>
      <c r="F2431">
        <v>0</v>
      </c>
      <c r="G2431">
        <v>86.1</v>
      </c>
      <c r="H2431">
        <v>100</v>
      </c>
      <c r="I2431">
        <v>14.64</v>
      </c>
      <c r="J2431">
        <v>259.8</v>
      </c>
      <c r="K2431">
        <v>113</v>
      </c>
      <c r="L2431">
        <v>22.08</v>
      </c>
      <c r="M2431">
        <v>148</v>
      </c>
      <c r="N2431">
        <v>79</v>
      </c>
      <c r="O2431">
        <v>6.66</v>
      </c>
      <c r="P2431">
        <v>9.1</v>
      </c>
      <c r="Q2431">
        <v>9</v>
      </c>
      <c r="R2431">
        <v>2.46</v>
      </c>
      <c r="S2431">
        <v>2</v>
      </c>
      <c r="T2431" t="s">
        <v>22</v>
      </c>
      <c r="U2431">
        <f t="shared" si="75"/>
        <v>0</v>
      </c>
      <c r="V2431">
        <f>IF(Table2[[#This Row],[international_plan]]="yes",1,0)</f>
        <v>0</v>
      </c>
      <c r="W2431">
        <f>IF(Table2[[#This Row],[voice_mail_plan]]="yes",1,0)</f>
        <v>0</v>
      </c>
      <c r="X2431" t="str">
        <f t="shared" si="74"/>
        <v>High</v>
      </c>
      <c r="Y2431" t="str">
        <f>IF(Table2[[#This Row],[total_intl_charge]] &gt; AVERAGE($R$2:$R$4245),"High","Low")</f>
        <v>Low</v>
      </c>
      <c r="Z2431" t="str">
        <f>IF(AND(G2431&gt;AVERAGE(train!$G$2:$G$4251),K2431&gt;AVERAGE(train!$K$2:$K$4251)),"High Day &amp; Eve",IF(AND(G2431&gt;AVERAGE(train!$G$2:$G$4251),K2431&lt;=AVERAGE(train!$K$2:$K$4251)),"High Day Only",IF(AND(G2431&lt;=AVERAGE(train!$G$2:$G$4251),K2431&gt;AVERAGE(train!$K$2:$K$4251)),"High Eve Only","Low Usage")))</f>
        <v>High Eve Only</v>
      </c>
    </row>
    <row r="2432" spans="1:26">
      <c r="A2432" t="s">
        <v>58</v>
      </c>
      <c r="B2432">
        <v>125</v>
      </c>
      <c r="C2432" t="s">
        <v>25</v>
      </c>
      <c r="D2432" t="s">
        <v>22</v>
      </c>
      <c r="E2432" t="s">
        <v>22</v>
      </c>
      <c r="F2432">
        <v>0</v>
      </c>
      <c r="G2432">
        <v>212.3</v>
      </c>
      <c r="H2432">
        <v>89</v>
      </c>
      <c r="I2432">
        <v>36.090000000000003</v>
      </c>
      <c r="J2432">
        <v>215.4</v>
      </c>
      <c r="K2432">
        <v>127</v>
      </c>
      <c r="L2432">
        <v>18.309999999999999</v>
      </c>
      <c r="M2432">
        <v>186.8</v>
      </c>
      <c r="N2432">
        <v>73</v>
      </c>
      <c r="O2432">
        <v>8.41</v>
      </c>
      <c r="P2432">
        <v>11.3</v>
      </c>
      <c r="Q2432">
        <v>2</v>
      </c>
      <c r="R2432">
        <v>3.05</v>
      </c>
      <c r="S2432">
        <v>2</v>
      </c>
      <c r="T2432" t="s">
        <v>22</v>
      </c>
      <c r="U2432">
        <f t="shared" si="75"/>
        <v>0</v>
      </c>
      <c r="V2432">
        <f>IF(Table2[[#This Row],[international_plan]]="yes",1,0)</f>
        <v>0</v>
      </c>
      <c r="W2432">
        <f>IF(Table2[[#This Row],[voice_mail_plan]]="yes",1,0)</f>
        <v>0</v>
      </c>
      <c r="X2432" t="str">
        <f t="shared" si="74"/>
        <v>High</v>
      </c>
      <c r="Y2432" t="str">
        <f>IF(Table2[[#This Row],[total_intl_charge]] &gt; AVERAGE($R$2:$R$4245),"High","Low")</f>
        <v>High</v>
      </c>
      <c r="Z2432" t="str">
        <f>IF(AND(G2432&gt;AVERAGE(train!$G$2:$G$4251),K2432&gt;AVERAGE(train!$K$2:$K$4251)),"High Day &amp; Eve",IF(AND(G2432&gt;AVERAGE(train!$G$2:$G$4251),K2432&lt;=AVERAGE(train!$K$2:$K$4251)),"High Day Only",IF(AND(G2432&lt;=AVERAGE(train!$G$2:$G$4251),K2432&gt;AVERAGE(train!$K$2:$K$4251)),"High Eve Only","Low Usage")))</f>
        <v>High Day &amp; Eve</v>
      </c>
    </row>
    <row r="2433" spans="1:26">
      <c r="A2433" t="s">
        <v>74</v>
      </c>
      <c r="B2433">
        <v>124</v>
      </c>
      <c r="C2433" t="s">
        <v>21</v>
      </c>
      <c r="D2433" t="s">
        <v>22</v>
      </c>
      <c r="E2433" t="s">
        <v>22</v>
      </c>
      <c r="F2433">
        <v>0</v>
      </c>
      <c r="G2433">
        <v>151</v>
      </c>
      <c r="H2433">
        <v>98</v>
      </c>
      <c r="I2433">
        <v>25.67</v>
      </c>
      <c r="J2433">
        <v>120.6</v>
      </c>
      <c r="K2433">
        <v>119</v>
      </c>
      <c r="L2433">
        <v>10.25</v>
      </c>
      <c r="M2433">
        <v>152.80000000000001</v>
      </c>
      <c r="N2433">
        <v>81</v>
      </c>
      <c r="O2433">
        <v>6.88</v>
      </c>
      <c r="P2433">
        <v>9.1999999999999993</v>
      </c>
      <c r="Q2433">
        <v>2</v>
      </c>
      <c r="R2433">
        <v>2.48</v>
      </c>
      <c r="S2433">
        <v>2</v>
      </c>
      <c r="T2433" t="s">
        <v>22</v>
      </c>
      <c r="U2433">
        <f t="shared" si="75"/>
        <v>0</v>
      </c>
      <c r="V2433">
        <f>IF(Table2[[#This Row],[international_plan]]="yes",1,0)</f>
        <v>0</v>
      </c>
      <c r="W2433">
        <f>IF(Table2[[#This Row],[voice_mail_plan]]="yes",1,0)</f>
        <v>0</v>
      </c>
      <c r="X2433" t="str">
        <f t="shared" si="74"/>
        <v>High</v>
      </c>
      <c r="Y2433" t="str">
        <f>IF(Table2[[#This Row],[total_intl_charge]] &gt; AVERAGE($R$2:$R$4245),"High","Low")</f>
        <v>Low</v>
      </c>
      <c r="Z2433" t="str">
        <f>IF(AND(G2433&gt;AVERAGE(train!$G$2:$G$4251),K2433&gt;AVERAGE(train!$K$2:$K$4251)),"High Day &amp; Eve",IF(AND(G2433&gt;AVERAGE(train!$G$2:$G$4251),K2433&lt;=AVERAGE(train!$K$2:$K$4251)),"High Day Only",IF(AND(G2433&lt;=AVERAGE(train!$G$2:$G$4251),K2433&gt;AVERAGE(train!$K$2:$K$4251)),"High Eve Only","Low Usage")))</f>
        <v>High Eve Only</v>
      </c>
    </row>
    <row r="2434" spans="1:26">
      <c r="A2434" t="s">
        <v>24</v>
      </c>
      <c r="B2434">
        <v>35</v>
      </c>
      <c r="C2434" t="s">
        <v>25</v>
      </c>
      <c r="D2434" t="s">
        <v>22</v>
      </c>
      <c r="E2434" t="s">
        <v>22</v>
      </c>
      <c r="F2434">
        <v>0</v>
      </c>
      <c r="G2434">
        <v>158.6</v>
      </c>
      <c r="H2434">
        <v>67</v>
      </c>
      <c r="I2434">
        <v>26.96</v>
      </c>
      <c r="J2434">
        <v>130.4</v>
      </c>
      <c r="K2434">
        <v>96</v>
      </c>
      <c r="L2434">
        <v>11.08</v>
      </c>
      <c r="M2434">
        <v>229.8</v>
      </c>
      <c r="N2434">
        <v>80</v>
      </c>
      <c r="O2434">
        <v>10.34</v>
      </c>
      <c r="P2434">
        <v>6.9</v>
      </c>
      <c r="Q2434">
        <v>5</v>
      </c>
      <c r="R2434">
        <v>1.86</v>
      </c>
      <c r="S2434">
        <v>2</v>
      </c>
      <c r="T2434" t="s">
        <v>22</v>
      </c>
      <c r="U2434">
        <f t="shared" si="75"/>
        <v>0</v>
      </c>
      <c r="V2434">
        <f>IF(Table2[[#This Row],[international_plan]]="yes",1,0)</f>
        <v>0</v>
      </c>
      <c r="W2434">
        <f>IF(Table2[[#This Row],[voice_mail_plan]]="yes",1,0)</f>
        <v>0</v>
      </c>
      <c r="X2434" t="str">
        <f t="shared" ref="X2434:X2497" si="76">IF(B2434&lt;=$AC$3,"Low",IF(B2434&lt;=$AC$4,"Medium",IF(B2434&lt;=$AC$5,"High",IF(B2434&gt;=$AC$5,"Very High"))))</f>
        <v>Low</v>
      </c>
      <c r="Y2434" t="str">
        <f>IF(Table2[[#This Row],[total_intl_charge]] &gt; AVERAGE($R$2:$R$4245),"High","Low")</f>
        <v>Low</v>
      </c>
      <c r="Z2434" t="str">
        <f>IF(AND(G2434&gt;AVERAGE(train!$G$2:$G$4251),K2434&gt;AVERAGE(train!$K$2:$K$4251)),"High Day &amp; Eve",IF(AND(G2434&gt;AVERAGE(train!$G$2:$G$4251),K2434&lt;=AVERAGE(train!$K$2:$K$4251)),"High Day Only",IF(AND(G2434&lt;=AVERAGE(train!$G$2:$G$4251),K2434&gt;AVERAGE(train!$K$2:$K$4251)),"High Eve Only","Low Usage")))</f>
        <v>Low Usage</v>
      </c>
    </row>
    <row r="2435" spans="1:26">
      <c r="A2435" t="s">
        <v>44</v>
      </c>
      <c r="B2435">
        <v>134</v>
      </c>
      <c r="C2435" t="s">
        <v>28</v>
      </c>
      <c r="D2435" t="s">
        <v>22</v>
      </c>
      <c r="E2435" t="s">
        <v>22</v>
      </c>
      <c r="F2435">
        <v>0</v>
      </c>
      <c r="G2435">
        <v>296</v>
      </c>
      <c r="H2435">
        <v>93</v>
      </c>
      <c r="I2435">
        <v>50.32</v>
      </c>
      <c r="J2435">
        <v>226.4</v>
      </c>
      <c r="K2435">
        <v>117</v>
      </c>
      <c r="L2435">
        <v>19.239999999999998</v>
      </c>
      <c r="M2435">
        <v>246.8</v>
      </c>
      <c r="N2435">
        <v>98</v>
      </c>
      <c r="O2435">
        <v>11.11</v>
      </c>
      <c r="P2435">
        <v>12.3</v>
      </c>
      <c r="Q2435">
        <v>10</v>
      </c>
      <c r="R2435">
        <v>3.32</v>
      </c>
      <c r="S2435">
        <v>0</v>
      </c>
      <c r="T2435" t="s">
        <v>23</v>
      </c>
      <c r="U2435">
        <f t="shared" ref="U2435:U2498" si="77">IF(T2435="yes",1,0)</f>
        <v>1</v>
      </c>
      <c r="V2435">
        <f>IF(Table2[[#This Row],[international_plan]]="yes",1,0)</f>
        <v>0</v>
      </c>
      <c r="W2435">
        <f>IF(Table2[[#This Row],[voice_mail_plan]]="yes",1,0)</f>
        <v>0</v>
      </c>
      <c r="X2435" t="str">
        <f t="shared" si="76"/>
        <v>Very High</v>
      </c>
      <c r="Y2435" t="str">
        <f>IF(Table2[[#This Row],[total_intl_charge]] &gt; AVERAGE($R$2:$R$4245),"High","Low")</f>
        <v>High</v>
      </c>
      <c r="Z2435" t="str">
        <f>IF(AND(G2435&gt;AVERAGE(train!$G$2:$G$4251),K2435&gt;AVERAGE(train!$K$2:$K$4251)),"High Day &amp; Eve",IF(AND(G2435&gt;AVERAGE(train!$G$2:$G$4251),K2435&lt;=AVERAGE(train!$K$2:$K$4251)),"High Day Only",IF(AND(G2435&lt;=AVERAGE(train!$G$2:$G$4251),K2435&gt;AVERAGE(train!$K$2:$K$4251)),"High Eve Only","Low Usage")))</f>
        <v>High Day &amp; Eve</v>
      </c>
    </row>
    <row r="2436" spans="1:26">
      <c r="A2436" t="s">
        <v>30</v>
      </c>
      <c r="B2436">
        <v>123</v>
      </c>
      <c r="C2436" t="s">
        <v>28</v>
      </c>
      <c r="D2436" t="s">
        <v>22</v>
      </c>
      <c r="E2436" t="s">
        <v>23</v>
      </c>
      <c r="F2436">
        <v>32</v>
      </c>
      <c r="G2436">
        <v>212.3</v>
      </c>
      <c r="H2436">
        <v>77</v>
      </c>
      <c r="I2436">
        <v>36.090000000000003</v>
      </c>
      <c r="J2436">
        <v>251.5</v>
      </c>
      <c r="K2436">
        <v>78</v>
      </c>
      <c r="L2436">
        <v>21.38</v>
      </c>
      <c r="M2436">
        <v>208.7</v>
      </c>
      <c r="N2436">
        <v>85</v>
      </c>
      <c r="O2436">
        <v>9.39</v>
      </c>
      <c r="P2436">
        <v>6.6</v>
      </c>
      <c r="Q2436">
        <v>2</v>
      </c>
      <c r="R2436">
        <v>1.78</v>
      </c>
      <c r="S2436">
        <v>3</v>
      </c>
      <c r="T2436" t="s">
        <v>22</v>
      </c>
      <c r="U2436">
        <f t="shared" si="77"/>
        <v>0</v>
      </c>
      <c r="V2436">
        <f>IF(Table2[[#This Row],[international_plan]]="yes",1,0)</f>
        <v>0</v>
      </c>
      <c r="W2436">
        <f>IF(Table2[[#This Row],[voice_mail_plan]]="yes",1,0)</f>
        <v>1</v>
      </c>
      <c r="X2436" t="str">
        <f t="shared" si="76"/>
        <v>High</v>
      </c>
      <c r="Y2436" t="str">
        <f>IF(Table2[[#This Row],[total_intl_charge]] &gt; AVERAGE($R$2:$R$4245),"High","Low")</f>
        <v>Low</v>
      </c>
      <c r="Z2436" t="str">
        <f>IF(AND(G2436&gt;AVERAGE(train!$G$2:$G$4251),K2436&gt;AVERAGE(train!$K$2:$K$4251)),"High Day &amp; Eve",IF(AND(G2436&gt;AVERAGE(train!$G$2:$G$4251),K2436&lt;=AVERAGE(train!$K$2:$K$4251)),"High Day Only",IF(AND(G2436&lt;=AVERAGE(train!$G$2:$G$4251),K2436&gt;AVERAGE(train!$K$2:$K$4251)),"High Eve Only","Low Usage")))</f>
        <v>High Day Only</v>
      </c>
    </row>
    <row r="2437" spans="1:26">
      <c r="A2437" t="s">
        <v>62</v>
      </c>
      <c r="B2437">
        <v>124</v>
      </c>
      <c r="C2437" t="s">
        <v>21</v>
      </c>
      <c r="D2437" t="s">
        <v>22</v>
      </c>
      <c r="E2437" t="s">
        <v>22</v>
      </c>
      <c r="F2437">
        <v>0</v>
      </c>
      <c r="G2437">
        <v>234.4</v>
      </c>
      <c r="H2437">
        <v>61</v>
      </c>
      <c r="I2437">
        <v>39.85</v>
      </c>
      <c r="J2437">
        <v>179.3</v>
      </c>
      <c r="K2437">
        <v>111</v>
      </c>
      <c r="L2437">
        <v>15.24</v>
      </c>
      <c r="M2437">
        <v>285.5</v>
      </c>
      <c r="N2437">
        <v>117</v>
      </c>
      <c r="O2437">
        <v>12.85</v>
      </c>
      <c r="P2437">
        <v>10.4</v>
      </c>
      <c r="Q2437">
        <v>6</v>
      </c>
      <c r="R2437">
        <v>2.81</v>
      </c>
      <c r="S2437">
        <v>3</v>
      </c>
      <c r="T2437" t="s">
        <v>22</v>
      </c>
      <c r="U2437">
        <f t="shared" si="77"/>
        <v>0</v>
      </c>
      <c r="V2437">
        <f>IF(Table2[[#This Row],[international_plan]]="yes",1,0)</f>
        <v>0</v>
      </c>
      <c r="W2437">
        <f>IF(Table2[[#This Row],[voice_mail_plan]]="yes",1,0)</f>
        <v>0</v>
      </c>
      <c r="X2437" t="str">
        <f t="shared" si="76"/>
        <v>High</v>
      </c>
      <c r="Y2437" t="str">
        <f>IF(Table2[[#This Row],[total_intl_charge]] &gt; AVERAGE($R$2:$R$4245),"High","Low")</f>
        <v>High</v>
      </c>
      <c r="Z2437" t="str">
        <f>IF(AND(G2437&gt;AVERAGE(train!$G$2:$G$4251),K2437&gt;AVERAGE(train!$K$2:$K$4251)),"High Day &amp; Eve",IF(AND(G2437&gt;AVERAGE(train!$G$2:$G$4251),K2437&lt;=AVERAGE(train!$K$2:$K$4251)),"High Day Only",IF(AND(G2437&lt;=AVERAGE(train!$G$2:$G$4251),K2437&gt;AVERAGE(train!$K$2:$K$4251)),"High Eve Only","Low Usage")))</f>
        <v>High Day &amp; Eve</v>
      </c>
    </row>
    <row r="2438" spans="1:26">
      <c r="A2438" t="s">
        <v>31</v>
      </c>
      <c r="B2438">
        <v>133</v>
      </c>
      <c r="C2438" t="s">
        <v>28</v>
      </c>
      <c r="D2438" t="s">
        <v>22</v>
      </c>
      <c r="E2438" t="s">
        <v>22</v>
      </c>
      <c r="F2438">
        <v>0</v>
      </c>
      <c r="G2438">
        <v>176.8</v>
      </c>
      <c r="H2438">
        <v>92</v>
      </c>
      <c r="I2438">
        <v>30.06</v>
      </c>
      <c r="J2438">
        <v>187.5</v>
      </c>
      <c r="K2438">
        <v>97</v>
      </c>
      <c r="L2438">
        <v>15.94</v>
      </c>
      <c r="M2438">
        <v>196.8</v>
      </c>
      <c r="N2438">
        <v>88</v>
      </c>
      <c r="O2438">
        <v>8.86</v>
      </c>
      <c r="P2438">
        <v>6.5</v>
      </c>
      <c r="Q2438">
        <v>3</v>
      </c>
      <c r="R2438">
        <v>1.76</v>
      </c>
      <c r="S2438">
        <v>2</v>
      </c>
      <c r="T2438" t="s">
        <v>22</v>
      </c>
      <c r="U2438">
        <f t="shared" si="77"/>
        <v>0</v>
      </c>
      <c r="V2438">
        <f>IF(Table2[[#This Row],[international_plan]]="yes",1,0)</f>
        <v>0</v>
      </c>
      <c r="W2438">
        <f>IF(Table2[[#This Row],[voice_mail_plan]]="yes",1,0)</f>
        <v>0</v>
      </c>
      <c r="X2438" t="str">
        <f t="shared" si="76"/>
        <v>Very High</v>
      </c>
      <c r="Y2438" t="str">
        <f>IF(Table2[[#This Row],[total_intl_charge]] &gt; AVERAGE($R$2:$R$4245),"High","Low")</f>
        <v>Low</v>
      </c>
      <c r="Z2438" t="str">
        <f>IF(AND(G2438&gt;AVERAGE(train!$G$2:$G$4251),K2438&gt;AVERAGE(train!$K$2:$K$4251)),"High Day &amp; Eve",IF(AND(G2438&gt;AVERAGE(train!$G$2:$G$4251),K2438&lt;=AVERAGE(train!$K$2:$K$4251)),"High Day Only",IF(AND(G2438&lt;=AVERAGE(train!$G$2:$G$4251),K2438&gt;AVERAGE(train!$K$2:$K$4251)),"High Eve Only","Low Usage")))</f>
        <v>Low Usage</v>
      </c>
    </row>
    <row r="2439" spans="1:26">
      <c r="A2439" t="s">
        <v>50</v>
      </c>
      <c r="B2439">
        <v>185</v>
      </c>
      <c r="C2439" t="s">
        <v>21</v>
      </c>
      <c r="D2439" t="s">
        <v>22</v>
      </c>
      <c r="E2439" t="s">
        <v>23</v>
      </c>
      <c r="F2439">
        <v>19</v>
      </c>
      <c r="G2439">
        <v>157.30000000000001</v>
      </c>
      <c r="H2439">
        <v>123</v>
      </c>
      <c r="I2439">
        <v>26.74</v>
      </c>
      <c r="J2439">
        <v>257.7</v>
      </c>
      <c r="K2439">
        <v>94</v>
      </c>
      <c r="L2439">
        <v>21.9</v>
      </c>
      <c r="M2439">
        <v>190.4</v>
      </c>
      <c r="N2439">
        <v>107</v>
      </c>
      <c r="O2439">
        <v>8.57</v>
      </c>
      <c r="P2439">
        <v>9.6</v>
      </c>
      <c r="Q2439">
        <v>6</v>
      </c>
      <c r="R2439">
        <v>2.59</v>
      </c>
      <c r="S2439">
        <v>0</v>
      </c>
      <c r="T2439" t="s">
        <v>22</v>
      </c>
      <c r="U2439">
        <f t="shared" si="77"/>
        <v>0</v>
      </c>
      <c r="V2439">
        <f>IF(Table2[[#This Row],[international_plan]]="yes",1,0)</f>
        <v>0</v>
      </c>
      <c r="W2439">
        <f>IF(Table2[[#This Row],[voice_mail_plan]]="yes",1,0)</f>
        <v>1</v>
      </c>
      <c r="X2439" t="str">
        <f t="shared" si="76"/>
        <v>Very High</v>
      </c>
      <c r="Y2439" t="str">
        <f>IF(Table2[[#This Row],[total_intl_charge]] &gt; AVERAGE($R$2:$R$4245),"High","Low")</f>
        <v>Low</v>
      </c>
      <c r="Z2439" t="str">
        <f>IF(AND(G2439&gt;AVERAGE(train!$G$2:$G$4251),K2439&gt;AVERAGE(train!$K$2:$K$4251)),"High Day &amp; Eve",IF(AND(G2439&gt;AVERAGE(train!$G$2:$G$4251),K2439&lt;=AVERAGE(train!$K$2:$K$4251)),"High Day Only",IF(AND(G2439&lt;=AVERAGE(train!$G$2:$G$4251),K2439&gt;AVERAGE(train!$K$2:$K$4251)),"High Eve Only","Low Usage")))</f>
        <v>Low Usage</v>
      </c>
    </row>
    <row r="2440" spans="1:26">
      <c r="A2440" t="s">
        <v>70</v>
      </c>
      <c r="B2440">
        <v>107</v>
      </c>
      <c r="C2440" t="s">
        <v>21</v>
      </c>
      <c r="D2440" t="s">
        <v>22</v>
      </c>
      <c r="E2440" t="s">
        <v>22</v>
      </c>
      <c r="F2440">
        <v>0</v>
      </c>
      <c r="G2440">
        <v>260.5</v>
      </c>
      <c r="H2440">
        <v>108</v>
      </c>
      <c r="I2440">
        <v>44.29</v>
      </c>
      <c r="J2440">
        <v>102.4</v>
      </c>
      <c r="K2440">
        <v>110</v>
      </c>
      <c r="L2440">
        <v>8.6999999999999993</v>
      </c>
      <c r="M2440">
        <v>129.69999999999999</v>
      </c>
      <c r="N2440">
        <v>148</v>
      </c>
      <c r="O2440">
        <v>5.84</v>
      </c>
      <c r="P2440">
        <v>9.8000000000000007</v>
      </c>
      <c r="Q2440">
        <v>5</v>
      </c>
      <c r="R2440">
        <v>2.65</v>
      </c>
      <c r="S2440">
        <v>1</v>
      </c>
      <c r="T2440" t="s">
        <v>22</v>
      </c>
      <c r="U2440">
        <f t="shared" si="77"/>
        <v>0</v>
      </c>
      <c r="V2440">
        <f>IF(Table2[[#This Row],[international_plan]]="yes",1,0)</f>
        <v>0</v>
      </c>
      <c r="W2440">
        <f>IF(Table2[[#This Row],[voice_mail_plan]]="yes",1,0)</f>
        <v>0</v>
      </c>
      <c r="X2440" t="str">
        <f t="shared" si="76"/>
        <v>High</v>
      </c>
      <c r="Y2440" t="str">
        <f>IF(Table2[[#This Row],[total_intl_charge]] &gt; AVERAGE($R$2:$R$4245),"High","Low")</f>
        <v>Low</v>
      </c>
      <c r="Z2440" t="str">
        <f>IF(AND(G2440&gt;AVERAGE(train!$G$2:$G$4251),K2440&gt;AVERAGE(train!$K$2:$K$4251)),"High Day &amp; Eve",IF(AND(G2440&gt;AVERAGE(train!$G$2:$G$4251),K2440&lt;=AVERAGE(train!$K$2:$K$4251)),"High Day Only",IF(AND(G2440&lt;=AVERAGE(train!$G$2:$G$4251),K2440&gt;AVERAGE(train!$K$2:$K$4251)),"High Eve Only","Low Usage")))</f>
        <v>High Day &amp; Eve</v>
      </c>
    </row>
    <row r="2441" spans="1:26">
      <c r="A2441" t="s">
        <v>53</v>
      </c>
      <c r="B2441">
        <v>178</v>
      </c>
      <c r="C2441" t="s">
        <v>25</v>
      </c>
      <c r="D2441" t="s">
        <v>23</v>
      </c>
      <c r="E2441" t="s">
        <v>22</v>
      </c>
      <c r="F2441">
        <v>0</v>
      </c>
      <c r="G2441">
        <v>124.5</v>
      </c>
      <c r="H2441">
        <v>134</v>
      </c>
      <c r="I2441">
        <v>21.17</v>
      </c>
      <c r="J2441">
        <v>141.19999999999999</v>
      </c>
      <c r="K2441">
        <v>78</v>
      </c>
      <c r="L2441">
        <v>12</v>
      </c>
      <c r="M2441">
        <v>268.2</v>
      </c>
      <c r="N2441">
        <v>113</v>
      </c>
      <c r="O2441">
        <v>12.07</v>
      </c>
      <c r="P2441">
        <v>11.4</v>
      </c>
      <c r="Q2441">
        <v>2</v>
      </c>
      <c r="R2441">
        <v>3.08</v>
      </c>
      <c r="S2441">
        <v>2</v>
      </c>
      <c r="T2441" t="s">
        <v>23</v>
      </c>
      <c r="U2441">
        <f t="shared" si="77"/>
        <v>1</v>
      </c>
      <c r="V2441">
        <f>IF(Table2[[#This Row],[international_plan]]="yes",1,0)</f>
        <v>1</v>
      </c>
      <c r="W2441">
        <f>IF(Table2[[#This Row],[voice_mail_plan]]="yes",1,0)</f>
        <v>0</v>
      </c>
      <c r="X2441" t="str">
        <f t="shared" si="76"/>
        <v>Very High</v>
      </c>
      <c r="Y2441" t="str">
        <f>IF(Table2[[#This Row],[total_intl_charge]] &gt; AVERAGE($R$2:$R$4245),"High","Low")</f>
        <v>High</v>
      </c>
      <c r="Z2441" t="str">
        <f>IF(AND(G2441&gt;AVERAGE(train!$G$2:$G$4251),K2441&gt;AVERAGE(train!$K$2:$K$4251)),"High Day &amp; Eve",IF(AND(G2441&gt;AVERAGE(train!$G$2:$G$4251),K2441&lt;=AVERAGE(train!$K$2:$K$4251)),"High Day Only",IF(AND(G2441&lt;=AVERAGE(train!$G$2:$G$4251),K2441&gt;AVERAGE(train!$K$2:$K$4251)),"High Eve Only","Low Usage")))</f>
        <v>Low Usage</v>
      </c>
    </row>
    <row r="2442" spans="1:26">
      <c r="A2442" t="s">
        <v>27</v>
      </c>
      <c r="B2442">
        <v>123</v>
      </c>
      <c r="C2442" t="s">
        <v>21</v>
      </c>
      <c r="D2442" t="s">
        <v>22</v>
      </c>
      <c r="E2442" t="s">
        <v>22</v>
      </c>
      <c r="F2442">
        <v>0</v>
      </c>
      <c r="G2442">
        <v>209.4</v>
      </c>
      <c r="H2442">
        <v>49</v>
      </c>
      <c r="I2442">
        <v>35.6</v>
      </c>
      <c r="J2442">
        <v>237.4</v>
      </c>
      <c r="K2442">
        <v>117</v>
      </c>
      <c r="L2442">
        <v>20.18</v>
      </c>
      <c r="M2442">
        <v>239.2</v>
      </c>
      <c r="N2442">
        <v>98</v>
      </c>
      <c r="O2442">
        <v>10.76</v>
      </c>
      <c r="P2442">
        <v>9.8000000000000007</v>
      </c>
      <c r="Q2442">
        <v>11</v>
      </c>
      <c r="R2442">
        <v>2.65</v>
      </c>
      <c r="S2442">
        <v>1</v>
      </c>
      <c r="T2442" t="s">
        <v>22</v>
      </c>
      <c r="U2442">
        <f t="shared" si="77"/>
        <v>0</v>
      </c>
      <c r="V2442">
        <f>IF(Table2[[#This Row],[international_plan]]="yes",1,0)</f>
        <v>0</v>
      </c>
      <c r="W2442">
        <f>IF(Table2[[#This Row],[voice_mail_plan]]="yes",1,0)</f>
        <v>0</v>
      </c>
      <c r="X2442" t="str">
        <f t="shared" si="76"/>
        <v>High</v>
      </c>
      <c r="Y2442" t="str">
        <f>IF(Table2[[#This Row],[total_intl_charge]] &gt; AVERAGE($R$2:$R$4245),"High","Low")</f>
        <v>Low</v>
      </c>
      <c r="Z2442" t="str">
        <f>IF(AND(G2442&gt;AVERAGE(train!$G$2:$G$4251),K2442&gt;AVERAGE(train!$K$2:$K$4251)),"High Day &amp; Eve",IF(AND(G2442&gt;AVERAGE(train!$G$2:$G$4251),K2442&lt;=AVERAGE(train!$K$2:$K$4251)),"High Day Only",IF(AND(G2442&lt;=AVERAGE(train!$G$2:$G$4251),K2442&gt;AVERAGE(train!$K$2:$K$4251)),"High Eve Only","Low Usage")))</f>
        <v>High Day &amp; Eve</v>
      </c>
    </row>
    <row r="2443" spans="1:26">
      <c r="A2443" t="s">
        <v>55</v>
      </c>
      <c r="B2443">
        <v>170</v>
      </c>
      <c r="C2443" t="s">
        <v>21</v>
      </c>
      <c r="D2443" t="s">
        <v>22</v>
      </c>
      <c r="E2443" t="s">
        <v>22</v>
      </c>
      <c r="F2443">
        <v>0</v>
      </c>
      <c r="G2443">
        <v>285.7</v>
      </c>
      <c r="H2443">
        <v>44</v>
      </c>
      <c r="I2443">
        <v>48.57</v>
      </c>
      <c r="J2443">
        <v>167.5</v>
      </c>
      <c r="K2443">
        <v>144</v>
      </c>
      <c r="L2443">
        <v>14.24</v>
      </c>
      <c r="M2443">
        <v>260</v>
      </c>
      <c r="N2443">
        <v>97</v>
      </c>
      <c r="O2443">
        <v>11.7</v>
      </c>
      <c r="P2443">
        <v>8.6999999999999993</v>
      </c>
      <c r="Q2443">
        <v>4</v>
      </c>
      <c r="R2443">
        <v>2.35</v>
      </c>
      <c r="S2443">
        <v>1</v>
      </c>
      <c r="T2443" t="s">
        <v>23</v>
      </c>
      <c r="U2443">
        <f t="shared" si="77"/>
        <v>1</v>
      </c>
      <c r="V2443">
        <f>IF(Table2[[#This Row],[international_plan]]="yes",1,0)</f>
        <v>0</v>
      </c>
      <c r="W2443">
        <f>IF(Table2[[#This Row],[voice_mail_plan]]="yes",1,0)</f>
        <v>0</v>
      </c>
      <c r="X2443" t="str">
        <f t="shared" si="76"/>
        <v>Very High</v>
      </c>
      <c r="Y2443" t="str">
        <f>IF(Table2[[#This Row],[total_intl_charge]] &gt; AVERAGE($R$2:$R$4245),"High","Low")</f>
        <v>Low</v>
      </c>
      <c r="Z2443" t="str">
        <f>IF(AND(G2443&gt;AVERAGE(train!$G$2:$G$4251),K2443&gt;AVERAGE(train!$K$2:$K$4251)),"High Day &amp; Eve",IF(AND(G2443&gt;AVERAGE(train!$G$2:$G$4251),K2443&lt;=AVERAGE(train!$K$2:$K$4251)),"High Day Only",IF(AND(G2443&lt;=AVERAGE(train!$G$2:$G$4251),K2443&gt;AVERAGE(train!$K$2:$K$4251)),"High Eve Only","Low Usage")))</f>
        <v>High Day &amp; Eve</v>
      </c>
    </row>
    <row r="2444" spans="1:26">
      <c r="A2444" t="s">
        <v>45</v>
      </c>
      <c r="B2444">
        <v>135</v>
      </c>
      <c r="C2444" t="s">
        <v>21</v>
      </c>
      <c r="D2444" t="s">
        <v>22</v>
      </c>
      <c r="E2444" t="s">
        <v>22</v>
      </c>
      <c r="F2444">
        <v>0</v>
      </c>
      <c r="G2444">
        <v>190.9</v>
      </c>
      <c r="H2444">
        <v>44</v>
      </c>
      <c r="I2444">
        <v>32.450000000000003</v>
      </c>
      <c r="J2444">
        <v>161.4</v>
      </c>
      <c r="K2444">
        <v>109</v>
      </c>
      <c r="L2444">
        <v>13.72</v>
      </c>
      <c r="M2444">
        <v>231.9</v>
      </c>
      <c r="N2444">
        <v>100</v>
      </c>
      <c r="O2444">
        <v>10.44</v>
      </c>
      <c r="P2444">
        <v>8.4</v>
      </c>
      <c r="Q2444">
        <v>2</v>
      </c>
      <c r="R2444">
        <v>2.27</v>
      </c>
      <c r="S2444">
        <v>1</v>
      </c>
      <c r="T2444" t="s">
        <v>22</v>
      </c>
      <c r="U2444">
        <f t="shared" si="77"/>
        <v>0</v>
      </c>
      <c r="V2444">
        <f>IF(Table2[[#This Row],[international_plan]]="yes",1,0)</f>
        <v>0</v>
      </c>
      <c r="W2444">
        <f>IF(Table2[[#This Row],[voice_mail_plan]]="yes",1,0)</f>
        <v>0</v>
      </c>
      <c r="X2444" t="str">
        <f t="shared" si="76"/>
        <v>Very High</v>
      </c>
      <c r="Y2444" t="str">
        <f>IF(Table2[[#This Row],[total_intl_charge]] &gt; AVERAGE($R$2:$R$4245),"High","Low")</f>
        <v>Low</v>
      </c>
      <c r="Z2444" t="str">
        <f>IF(AND(G2444&gt;AVERAGE(train!$G$2:$G$4251),K2444&gt;AVERAGE(train!$K$2:$K$4251)),"High Day &amp; Eve",IF(AND(G2444&gt;AVERAGE(train!$G$2:$G$4251),K2444&lt;=AVERAGE(train!$K$2:$K$4251)),"High Day Only",IF(AND(G2444&lt;=AVERAGE(train!$G$2:$G$4251),K2444&gt;AVERAGE(train!$K$2:$K$4251)),"High Eve Only","Low Usage")))</f>
        <v>High Day &amp; Eve</v>
      </c>
    </row>
    <row r="2445" spans="1:26">
      <c r="A2445" t="s">
        <v>52</v>
      </c>
      <c r="B2445">
        <v>134</v>
      </c>
      <c r="C2445" t="s">
        <v>21</v>
      </c>
      <c r="D2445" t="s">
        <v>22</v>
      </c>
      <c r="E2445" t="s">
        <v>23</v>
      </c>
      <c r="F2445">
        <v>50</v>
      </c>
      <c r="G2445">
        <v>208.8</v>
      </c>
      <c r="H2445">
        <v>130</v>
      </c>
      <c r="I2445">
        <v>35.5</v>
      </c>
      <c r="J2445">
        <v>132.9</v>
      </c>
      <c r="K2445">
        <v>104</v>
      </c>
      <c r="L2445">
        <v>11.3</v>
      </c>
      <c r="M2445">
        <v>136.69999999999999</v>
      </c>
      <c r="N2445">
        <v>107</v>
      </c>
      <c r="O2445">
        <v>6.15</v>
      </c>
      <c r="P2445">
        <v>11.1</v>
      </c>
      <c r="Q2445">
        <v>4</v>
      </c>
      <c r="R2445">
        <v>3</v>
      </c>
      <c r="S2445">
        <v>2</v>
      </c>
      <c r="T2445" t="s">
        <v>22</v>
      </c>
      <c r="U2445">
        <f t="shared" si="77"/>
        <v>0</v>
      </c>
      <c r="V2445">
        <f>IF(Table2[[#This Row],[international_plan]]="yes",1,0)</f>
        <v>0</v>
      </c>
      <c r="W2445">
        <f>IF(Table2[[#This Row],[voice_mail_plan]]="yes",1,0)</f>
        <v>1</v>
      </c>
      <c r="X2445" t="str">
        <f t="shared" si="76"/>
        <v>Very High</v>
      </c>
      <c r="Y2445" t="str">
        <f>IF(Table2[[#This Row],[total_intl_charge]] &gt; AVERAGE($R$2:$R$4245),"High","Low")</f>
        <v>High</v>
      </c>
      <c r="Z2445" t="str">
        <f>IF(AND(G2445&gt;AVERAGE(train!$G$2:$G$4251),K2445&gt;AVERAGE(train!$K$2:$K$4251)),"High Day &amp; Eve",IF(AND(G2445&gt;AVERAGE(train!$G$2:$G$4251),K2445&lt;=AVERAGE(train!$K$2:$K$4251)),"High Day Only",IF(AND(G2445&lt;=AVERAGE(train!$G$2:$G$4251),K2445&gt;AVERAGE(train!$K$2:$K$4251)),"High Eve Only","Low Usage")))</f>
        <v>High Day &amp; Eve</v>
      </c>
    </row>
    <row r="2446" spans="1:26">
      <c r="A2446" t="s">
        <v>71</v>
      </c>
      <c r="B2446">
        <v>148</v>
      </c>
      <c r="C2446" t="s">
        <v>21</v>
      </c>
      <c r="D2446" t="s">
        <v>22</v>
      </c>
      <c r="E2446" t="s">
        <v>23</v>
      </c>
      <c r="F2446">
        <v>36</v>
      </c>
      <c r="G2446">
        <v>77.599999999999994</v>
      </c>
      <c r="H2446">
        <v>141</v>
      </c>
      <c r="I2446">
        <v>13.19</v>
      </c>
      <c r="J2446">
        <v>207</v>
      </c>
      <c r="K2446">
        <v>60</v>
      </c>
      <c r="L2446">
        <v>17.600000000000001</v>
      </c>
      <c r="M2446">
        <v>255.7</v>
      </c>
      <c r="N2446">
        <v>115</v>
      </c>
      <c r="O2446">
        <v>11.51</v>
      </c>
      <c r="P2446">
        <v>10.9</v>
      </c>
      <c r="Q2446">
        <v>2</v>
      </c>
      <c r="R2446">
        <v>2.94</v>
      </c>
      <c r="S2446">
        <v>1</v>
      </c>
      <c r="T2446" t="s">
        <v>22</v>
      </c>
      <c r="U2446">
        <f t="shared" si="77"/>
        <v>0</v>
      </c>
      <c r="V2446">
        <f>IF(Table2[[#This Row],[international_plan]]="yes",1,0)</f>
        <v>0</v>
      </c>
      <c r="W2446">
        <f>IF(Table2[[#This Row],[voice_mail_plan]]="yes",1,0)</f>
        <v>1</v>
      </c>
      <c r="X2446" t="str">
        <f t="shared" si="76"/>
        <v>Very High</v>
      </c>
      <c r="Y2446" t="str">
        <f>IF(Table2[[#This Row],[total_intl_charge]] &gt; AVERAGE($R$2:$R$4245),"High","Low")</f>
        <v>High</v>
      </c>
      <c r="Z2446" t="str">
        <f>IF(AND(G2446&gt;AVERAGE(train!$G$2:$G$4251),K2446&gt;AVERAGE(train!$K$2:$K$4251)),"High Day &amp; Eve",IF(AND(G2446&gt;AVERAGE(train!$G$2:$G$4251),K2446&lt;=AVERAGE(train!$K$2:$K$4251)),"High Day Only",IF(AND(G2446&lt;=AVERAGE(train!$G$2:$G$4251),K2446&gt;AVERAGE(train!$K$2:$K$4251)),"High Eve Only","Low Usage")))</f>
        <v>Low Usage</v>
      </c>
    </row>
    <row r="2447" spans="1:26">
      <c r="A2447" t="s">
        <v>74</v>
      </c>
      <c r="B2447">
        <v>93</v>
      </c>
      <c r="C2447" t="s">
        <v>21</v>
      </c>
      <c r="D2447" t="s">
        <v>22</v>
      </c>
      <c r="E2447" t="s">
        <v>22</v>
      </c>
      <c r="F2447">
        <v>0</v>
      </c>
      <c r="G2447">
        <v>271.10000000000002</v>
      </c>
      <c r="H2447">
        <v>101</v>
      </c>
      <c r="I2447">
        <v>46.09</v>
      </c>
      <c r="J2447">
        <v>237.4</v>
      </c>
      <c r="K2447">
        <v>133</v>
      </c>
      <c r="L2447">
        <v>20.18</v>
      </c>
      <c r="M2447">
        <v>145.4</v>
      </c>
      <c r="N2447">
        <v>103</v>
      </c>
      <c r="O2447">
        <v>6.54</v>
      </c>
      <c r="P2447">
        <v>8.4</v>
      </c>
      <c r="Q2447">
        <v>6</v>
      </c>
      <c r="R2447">
        <v>2.27</v>
      </c>
      <c r="S2447">
        <v>1</v>
      </c>
      <c r="T2447" t="s">
        <v>23</v>
      </c>
      <c r="U2447">
        <f t="shared" si="77"/>
        <v>1</v>
      </c>
      <c r="V2447">
        <f>IF(Table2[[#This Row],[international_plan]]="yes",1,0)</f>
        <v>0</v>
      </c>
      <c r="W2447">
        <f>IF(Table2[[#This Row],[voice_mail_plan]]="yes",1,0)</f>
        <v>0</v>
      </c>
      <c r="X2447" t="str">
        <f t="shared" si="76"/>
        <v>Medium</v>
      </c>
      <c r="Y2447" t="str">
        <f>IF(Table2[[#This Row],[total_intl_charge]] &gt; AVERAGE($R$2:$R$4245),"High","Low")</f>
        <v>Low</v>
      </c>
      <c r="Z2447" t="str">
        <f>IF(AND(G2447&gt;AVERAGE(train!$G$2:$G$4251),K2447&gt;AVERAGE(train!$K$2:$K$4251)),"High Day &amp; Eve",IF(AND(G2447&gt;AVERAGE(train!$G$2:$G$4251),K2447&lt;=AVERAGE(train!$K$2:$K$4251)),"High Day Only",IF(AND(G2447&lt;=AVERAGE(train!$G$2:$G$4251),K2447&gt;AVERAGE(train!$K$2:$K$4251)),"High Eve Only","Low Usage")))</f>
        <v>High Day &amp; Eve</v>
      </c>
    </row>
    <row r="2448" spans="1:26">
      <c r="A2448" t="s">
        <v>42</v>
      </c>
      <c r="B2448">
        <v>138</v>
      </c>
      <c r="C2448" t="s">
        <v>21</v>
      </c>
      <c r="D2448" t="s">
        <v>22</v>
      </c>
      <c r="E2448" t="s">
        <v>22</v>
      </c>
      <c r="F2448">
        <v>0</v>
      </c>
      <c r="G2448">
        <v>240.8</v>
      </c>
      <c r="H2448">
        <v>104</v>
      </c>
      <c r="I2448">
        <v>40.94</v>
      </c>
      <c r="J2448">
        <v>144.5</v>
      </c>
      <c r="K2448">
        <v>92</v>
      </c>
      <c r="L2448">
        <v>12.28</v>
      </c>
      <c r="M2448">
        <v>125.7</v>
      </c>
      <c r="N2448">
        <v>98</v>
      </c>
      <c r="O2448">
        <v>5.66</v>
      </c>
      <c r="P2448">
        <v>11.6</v>
      </c>
      <c r="Q2448">
        <v>1</v>
      </c>
      <c r="R2448">
        <v>3.13</v>
      </c>
      <c r="S2448">
        <v>0</v>
      </c>
      <c r="T2448" t="s">
        <v>22</v>
      </c>
      <c r="U2448">
        <f t="shared" si="77"/>
        <v>0</v>
      </c>
      <c r="V2448">
        <f>IF(Table2[[#This Row],[international_plan]]="yes",1,0)</f>
        <v>0</v>
      </c>
      <c r="W2448">
        <f>IF(Table2[[#This Row],[voice_mail_plan]]="yes",1,0)</f>
        <v>0</v>
      </c>
      <c r="X2448" t="str">
        <f t="shared" si="76"/>
        <v>Very High</v>
      </c>
      <c r="Y2448" t="str">
        <f>IF(Table2[[#This Row],[total_intl_charge]] &gt; AVERAGE($R$2:$R$4245),"High","Low")</f>
        <v>High</v>
      </c>
      <c r="Z2448" t="str">
        <f>IF(AND(G2448&gt;AVERAGE(train!$G$2:$G$4251),K2448&gt;AVERAGE(train!$K$2:$K$4251)),"High Day &amp; Eve",IF(AND(G2448&gt;AVERAGE(train!$G$2:$G$4251),K2448&lt;=AVERAGE(train!$K$2:$K$4251)),"High Day Only",IF(AND(G2448&lt;=AVERAGE(train!$G$2:$G$4251),K2448&gt;AVERAGE(train!$K$2:$K$4251)),"High Eve Only","Low Usage")))</f>
        <v>High Day Only</v>
      </c>
    </row>
    <row r="2449" spans="1:26">
      <c r="A2449" t="s">
        <v>52</v>
      </c>
      <c r="B2449">
        <v>159</v>
      </c>
      <c r="C2449" t="s">
        <v>28</v>
      </c>
      <c r="D2449" t="s">
        <v>22</v>
      </c>
      <c r="E2449" t="s">
        <v>22</v>
      </c>
      <c r="F2449">
        <v>0</v>
      </c>
      <c r="G2449">
        <v>114.8</v>
      </c>
      <c r="H2449">
        <v>98</v>
      </c>
      <c r="I2449">
        <v>19.52</v>
      </c>
      <c r="J2449">
        <v>192.6</v>
      </c>
      <c r="K2449">
        <v>101</v>
      </c>
      <c r="L2449">
        <v>16.37</v>
      </c>
      <c r="M2449">
        <v>259</v>
      </c>
      <c r="N2449">
        <v>108</v>
      </c>
      <c r="O2449">
        <v>11.66</v>
      </c>
      <c r="P2449">
        <v>12.2</v>
      </c>
      <c r="Q2449">
        <v>5</v>
      </c>
      <c r="R2449">
        <v>3.29</v>
      </c>
      <c r="S2449">
        <v>0</v>
      </c>
      <c r="T2449" t="s">
        <v>22</v>
      </c>
      <c r="U2449">
        <f t="shared" si="77"/>
        <v>0</v>
      </c>
      <c r="V2449">
        <f>IF(Table2[[#This Row],[international_plan]]="yes",1,0)</f>
        <v>0</v>
      </c>
      <c r="W2449">
        <f>IF(Table2[[#This Row],[voice_mail_plan]]="yes",1,0)</f>
        <v>0</v>
      </c>
      <c r="X2449" t="str">
        <f t="shared" si="76"/>
        <v>Very High</v>
      </c>
      <c r="Y2449" t="str">
        <f>IF(Table2[[#This Row],[total_intl_charge]] &gt; AVERAGE($R$2:$R$4245),"High","Low")</f>
        <v>High</v>
      </c>
      <c r="Z2449" t="str">
        <f>IF(AND(G2449&gt;AVERAGE(train!$G$2:$G$4251),K2449&gt;AVERAGE(train!$K$2:$K$4251)),"High Day &amp; Eve",IF(AND(G2449&gt;AVERAGE(train!$G$2:$G$4251),K2449&lt;=AVERAGE(train!$K$2:$K$4251)),"High Day Only",IF(AND(G2449&lt;=AVERAGE(train!$G$2:$G$4251),K2449&gt;AVERAGE(train!$K$2:$K$4251)),"High Eve Only","Low Usage")))</f>
        <v>High Eve Only</v>
      </c>
    </row>
    <row r="2450" spans="1:26">
      <c r="A2450" t="s">
        <v>54</v>
      </c>
      <c r="B2450">
        <v>103</v>
      </c>
      <c r="C2450" t="s">
        <v>21</v>
      </c>
      <c r="D2450" t="s">
        <v>22</v>
      </c>
      <c r="E2450" t="s">
        <v>23</v>
      </c>
      <c r="F2450">
        <v>34</v>
      </c>
      <c r="G2450">
        <v>138.80000000000001</v>
      </c>
      <c r="H2450">
        <v>80</v>
      </c>
      <c r="I2450">
        <v>23.6</v>
      </c>
      <c r="J2450">
        <v>142</v>
      </c>
      <c r="K2450">
        <v>108</v>
      </c>
      <c r="L2450">
        <v>12.07</v>
      </c>
      <c r="M2450">
        <v>183.8</v>
      </c>
      <c r="N2450">
        <v>77</v>
      </c>
      <c r="O2450">
        <v>8.27</v>
      </c>
      <c r="P2450">
        <v>11.8</v>
      </c>
      <c r="Q2450">
        <v>7</v>
      </c>
      <c r="R2450">
        <v>3.19</v>
      </c>
      <c r="S2450">
        <v>1</v>
      </c>
      <c r="T2450" t="s">
        <v>22</v>
      </c>
      <c r="U2450">
        <f t="shared" si="77"/>
        <v>0</v>
      </c>
      <c r="V2450">
        <f>IF(Table2[[#This Row],[international_plan]]="yes",1,0)</f>
        <v>0</v>
      </c>
      <c r="W2450">
        <f>IF(Table2[[#This Row],[voice_mail_plan]]="yes",1,0)</f>
        <v>1</v>
      </c>
      <c r="X2450" t="str">
        <f t="shared" si="76"/>
        <v>High</v>
      </c>
      <c r="Y2450" t="str">
        <f>IF(Table2[[#This Row],[total_intl_charge]] &gt; AVERAGE($R$2:$R$4245),"High","Low")</f>
        <v>High</v>
      </c>
      <c r="Z2450" t="str">
        <f>IF(AND(G2450&gt;AVERAGE(train!$G$2:$G$4251),K2450&gt;AVERAGE(train!$K$2:$K$4251)),"High Day &amp; Eve",IF(AND(G2450&gt;AVERAGE(train!$G$2:$G$4251),K2450&lt;=AVERAGE(train!$K$2:$K$4251)),"High Day Only",IF(AND(G2450&lt;=AVERAGE(train!$G$2:$G$4251),K2450&gt;AVERAGE(train!$K$2:$K$4251)),"High Eve Only","Low Usage")))</f>
        <v>High Eve Only</v>
      </c>
    </row>
    <row r="2451" spans="1:26">
      <c r="A2451" t="s">
        <v>27</v>
      </c>
      <c r="B2451">
        <v>150</v>
      </c>
      <c r="C2451" t="s">
        <v>25</v>
      </c>
      <c r="D2451" t="s">
        <v>22</v>
      </c>
      <c r="E2451" t="s">
        <v>23</v>
      </c>
      <c r="F2451">
        <v>27</v>
      </c>
      <c r="G2451">
        <v>209.8</v>
      </c>
      <c r="H2451">
        <v>112</v>
      </c>
      <c r="I2451">
        <v>35.67</v>
      </c>
      <c r="J2451">
        <v>155</v>
      </c>
      <c r="K2451">
        <v>80</v>
      </c>
      <c r="L2451">
        <v>13.18</v>
      </c>
      <c r="M2451">
        <v>251.5</v>
      </c>
      <c r="N2451">
        <v>111</v>
      </c>
      <c r="O2451">
        <v>11.32</v>
      </c>
      <c r="P2451">
        <v>7.2</v>
      </c>
      <c r="Q2451">
        <v>6</v>
      </c>
      <c r="R2451">
        <v>1.94</v>
      </c>
      <c r="S2451">
        <v>0</v>
      </c>
      <c r="T2451" t="s">
        <v>22</v>
      </c>
      <c r="U2451">
        <f t="shared" si="77"/>
        <v>0</v>
      </c>
      <c r="V2451">
        <f>IF(Table2[[#This Row],[international_plan]]="yes",1,0)</f>
        <v>0</v>
      </c>
      <c r="W2451">
        <f>IF(Table2[[#This Row],[voice_mail_plan]]="yes",1,0)</f>
        <v>1</v>
      </c>
      <c r="X2451" t="str">
        <f t="shared" si="76"/>
        <v>Very High</v>
      </c>
      <c r="Y2451" t="str">
        <f>IF(Table2[[#This Row],[total_intl_charge]] &gt; AVERAGE($R$2:$R$4245),"High","Low")</f>
        <v>Low</v>
      </c>
      <c r="Z2451" t="str">
        <f>IF(AND(G2451&gt;AVERAGE(train!$G$2:$G$4251),K2451&gt;AVERAGE(train!$K$2:$K$4251)),"High Day &amp; Eve",IF(AND(G2451&gt;AVERAGE(train!$G$2:$G$4251),K2451&lt;=AVERAGE(train!$K$2:$K$4251)),"High Day Only",IF(AND(G2451&lt;=AVERAGE(train!$G$2:$G$4251),K2451&gt;AVERAGE(train!$K$2:$K$4251)),"High Eve Only","Low Usage")))</f>
        <v>High Day Only</v>
      </c>
    </row>
    <row r="2452" spans="1:26">
      <c r="A2452" t="s">
        <v>74</v>
      </c>
      <c r="B2452">
        <v>37</v>
      </c>
      <c r="C2452" t="s">
        <v>25</v>
      </c>
      <c r="D2452" t="s">
        <v>22</v>
      </c>
      <c r="E2452" t="s">
        <v>22</v>
      </c>
      <c r="F2452">
        <v>0</v>
      </c>
      <c r="G2452">
        <v>134.9</v>
      </c>
      <c r="H2452">
        <v>98</v>
      </c>
      <c r="I2452">
        <v>22.93</v>
      </c>
      <c r="J2452">
        <v>248.4</v>
      </c>
      <c r="K2452">
        <v>130</v>
      </c>
      <c r="L2452">
        <v>21.11</v>
      </c>
      <c r="M2452">
        <v>236.2</v>
      </c>
      <c r="N2452">
        <v>113</v>
      </c>
      <c r="O2452">
        <v>10.63</v>
      </c>
      <c r="P2452">
        <v>14.7</v>
      </c>
      <c r="Q2452">
        <v>2</v>
      </c>
      <c r="R2452">
        <v>3.97</v>
      </c>
      <c r="S2452">
        <v>3</v>
      </c>
      <c r="T2452" t="s">
        <v>22</v>
      </c>
      <c r="U2452">
        <f t="shared" si="77"/>
        <v>0</v>
      </c>
      <c r="V2452">
        <f>IF(Table2[[#This Row],[international_plan]]="yes",1,0)</f>
        <v>0</v>
      </c>
      <c r="W2452">
        <f>IF(Table2[[#This Row],[voice_mail_plan]]="yes",1,0)</f>
        <v>0</v>
      </c>
      <c r="X2452" t="str">
        <f t="shared" si="76"/>
        <v>Low</v>
      </c>
      <c r="Y2452" t="str">
        <f>IF(Table2[[#This Row],[total_intl_charge]] &gt; AVERAGE($R$2:$R$4245),"High","Low")</f>
        <v>High</v>
      </c>
      <c r="Z2452" t="str">
        <f>IF(AND(G2452&gt;AVERAGE(train!$G$2:$G$4251),K2452&gt;AVERAGE(train!$K$2:$K$4251)),"High Day &amp; Eve",IF(AND(G2452&gt;AVERAGE(train!$G$2:$G$4251),K2452&lt;=AVERAGE(train!$K$2:$K$4251)),"High Day Only",IF(AND(G2452&lt;=AVERAGE(train!$G$2:$G$4251),K2452&gt;AVERAGE(train!$K$2:$K$4251)),"High Eve Only","Low Usage")))</f>
        <v>High Eve Only</v>
      </c>
    </row>
    <row r="2453" spans="1:26">
      <c r="A2453" t="s">
        <v>50</v>
      </c>
      <c r="B2453">
        <v>33</v>
      </c>
      <c r="C2453" t="s">
        <v>21</v>
      </c>
      <c r="D2453" t="s">
        <v>23</v>
      </c>
      <c r="E2453" t="s">
        <v>22</v>
      </c>
      <c r="F2453">
        <v>0</v>
      </c>
      <c r="G2453">
        <v>164</v>
      </c>
      <c r="H2453">
        <v>99</v>
      </c>
      <c r="I2453">
        <v>27.88</v>
      </c>
      <c r="J2453">
        <v>153.1</v>
      </c>
      <c r="K2453">
        <v>102</v>
      </c>
      <c r="L2453">
        <v>13.01</v>
      </c>
      <c r="M2453">
        <v>123.8</v>
      </c>
      <c r="N2453">
        <v>104</v>
      </c>
      <c r="O2453">
        <v>5.57</v>
      </c>
      <c r="P2453">
        <v>6.4</v>
      </c>
      <c r="Q2453">
        <v>4</v>
      </c>
      <c r="R2453">
        <v>1.73</v>
      </c>
      <c r="S2453">
        <v>0</v>
      </c>
      <c r="T2453" t="s">
        <v>22</v>
      </c>
      <c r="U2453">
        <f t="shared" si="77"/>
        <v>0</v>
      </c>
      <c r="V2453">
        <f>IF(Table2[[#This Row],[international_plan]]="yes",1,0)</f>
        <v>1</v>
      </c>
      <c r="W2453">
        <f>IF(Table2[[#This Row],[voice_mail_plan]]="yes",1,0)</f>
        <v>0</v>
      </c>
      <c r="X2453" t="str">
        <f t="shared" si="76"/>
        <v>Low</v>
      </c>
      <c r="Y2453" t="str">
        <f>IF(Table2[[#This Row],[total_intl_charge]] &gt; AVERAGE($R$2:$R$4245),"High","Low")</f>
        <v>Low</v>
      </c>
      <c r="Z2453" t="str">
        <f>IF(AND(G2453&gt;AVERAGE(train!$G$2:$G$4251),K2453&gt;AVERAGE(train!$K$2:$K$4251)),"High Day &amp; Eve",IF(AND(G2453&gt;AVERAGE(train!$G$2:$G$4251),K2453&lt;=AVERAGE(train!$K$2:$K$4251)),"High Day Only",IF(AND(G2453&lt;=AVERAGE(train!$G$2:$G$4251),K2453&gt;AVERAGE(train!$K$2:$K$4251)),"High Eve Only","Low Usage")))</f>
        <v>High Eve Only</v>
      </c>
    </row>
    <row r="2454" spans="1:26">
      <c r="A2454" t="s">
        <v>57</v>
      </c>
      <c r="B2454">
        <v>55</v>
      </c>
      <c r="C2454" t="s">
        <v>21</v>
      </c>
      <c r="D2454" t="s">
        <v>22</v>
      </c>
      <c r="E2454" t="s">
        <v>22</v>
      </c>
      <c r="F2454">
        <v>0</v>
      </c>
      <c r="G2454">
        <v>245.5</v>
      </c>
      <c r="H2454">
        <v>130</v>
      </c>
      <c r="I2454">
        <v>41.74</v>
      </c>
      <c r="J2454">
        <v>192.7</v>
      </c>
      <c r="K2454">
        <v>54</v>
      </c>
      <c r="L2454">
        <v>16.38</v>
      </c>
      <c r="M2454">
        <v>141.69999999999999</v>
      </c>
      <c r="N2454">
        <v>83</v>
      </c>
      <c r="O2454">
        <v>6.38</v>
      </c>
      <c r="P2454">
        <v>9.1</v>
      </c>
      <c r="Q2454">
        <v>4</v>
      </c>
      <c r="R2454">
        <v>2.46</v>
      </c>
      <c r="S2454">
        <v>1</v>
      </c>
      <c r="T2454" t="s">
        <v>22</v>
      </c>
      <c r="U2454">
        <f t="shared" si="77"/>
        <v>0</v>
      </c>
      <c r="V2454">
        <f>IF(Table2[[#This Row],[international_plan]]="yes",1,0)</f>
        <v>0</v>
      </c>
      <c r="W2454">
        <f>IF(Table2[[#This Row],[voice_mail_plan]]="yes",1,0)</f>
        <v>0</v>
      </c>
      <c r="X2454" t="str">
        <f t="shared" si="76"/>
        <v>Low</v>
      </c>
      <c r="Y2454" t="str">
        <f>IF(Table2[[#This Row],[total_intl_charge]] &gt; AVERAGE($R$2:$R$4245),"High","Low")</f>
        <v>Low</v>
      </c>
      <c r="Z2454" t="str">
        <f>IF(AND(G2454&gt;AVERAGE(train!$G$2:$G$4251),K2454&gt;AVERAGE(train!$K$2:$K$4251)),"High Day &amp; Eve",IF(AND(G2454&gt;AVERAGE(train!$G$2:$G$4251),K2454&lt;=AVERAGE(train!$K$2:$K$4251)),"High Day Only",IF(AND(G2454&lt;=AVERAGE(train!$G$2:$G$4251),K2454&gt;AVERAGE(train!$K$2:$K$4251)),"High Eve Only","Low Usage")))</f>
        <v>High Day Only</v>
      </c>
    </row>
    <row r="2455" spans="1:26">
      <c r="A2455" t="s">
        <v>74</v>
      </c>
      <c r="B2455">
        <v>134</v>
      </c>
      <c r="C2455" t="s">
        <v>25</v>
      </c>
      <c r="D2455" t="s">
        <v>22</v>
      </c>
      <c r="E2455" t="s">
        <v>23</v>
      </c>
      <c r="F2455">
        <v>32</v>
      </c>
      <c r="G2455">
        <v>80.3</v>
      </c>
      <c r="H2455">
        <v>94</v>
      </c>
      <c r="I2455">
        <v>13.65</v>
      </c>
      <c r="J2455">
        <v>199.9</v>
      </c>
      <c r="K2455">
        <v>124</v>
      </c>
      <c r="L2455">
        <v>16.989999999999998</v>
      </c>
      <c r="M2455">
        <v>170.8</v>
      </c>
      <c r="N2455">
        <v>117</v>
      </c>
      <c r="O2455">
        <v>7.69</v>
      </c>
      <c r="P2455">
        <v>16.600000000000001</v>
      </c>
      <c r="Q2455">
        <v>3</v>
      </c>
      <c r="R2455">
        <v>4.4800000000000004</v>
      </c>
      <c r="S2455">
        <v>0</v>
      </c>
      <c r="T2455" t="s">
        <v>22</v>
      </c>
      <c r="U2455">
        <f t="shared" si="77"/>
        <v>0</v>
      </c>
      <c r="V2455">
        <f>IF(Table2[[#This Row],[international_plan]]="yes",1,0)</f>
        <v>0</v>
      </c>
      <c r="W2455">
        <f>IF(Table2[[#This Row],[voice_mail_plan]]="yes",1,0)</f>
        <v>1</v>
      </c>
      <c r="X2455" t="str">
        <f t="shared" si="76"/>
        <v>Very High</v>
      </c>
      <c r="Y2455" t="str">
        <f>IF(Table2[[#This Row],[total_intl_charge]] &gt; AVERAGE($R$2:$R$4245),"High","Low")</f>
        <v>High</v>
      </c>
      <c r="Z2455" t="str">
        <f>IF(AND(G2455&gt;AVERAGE(train!$G$2:$G$4251),K2455&gt;AVERAGE(train!$K$2:$K$4251)),"High Day &amp; Eve",IF(AND(G2455&gt;AVERAGE(train!$G$2:$G$4251),K2455&lt;=AVERAGE(train!$K$2:$K$4251)),"High Day Only",IF(AND(G2455&lt;=AVERAGE(train!$G$2:$G$4251),K2455&gt;AVERAGE(train!$K$2:$K$4251)),"High Eve Only","Low Usage")))</f>
        <v>High Eve Only</v>
      </c>
    </row>
    <row r="2456" spans="1:26">
      <c r="A2456" t="s">
        <v>74</v>
      </c>
      <c r="B2456">
        <v>107</v>
      </c>
      <c r="C2456" t="s">
        <v>25</v>
      </c>
      <c r="D2456" t="s">
        <v>22</v>
      </c>
      <c r="E2456" t="s">
        <v>22</v>
      </c>
      <c r="F2456">
        <v>0</v>
      </c>
      <c r="G2456">
        <v>90.7</v>
      </c>
      <c r="H2456">
        <v>90</v>
      </c>
      <c r="I2456">
        <v>15.42</v>
      </c>
      <c r="J2456">
        <v>207.5</v>
      </c>
      <c r="K2456">
        <v>109</v>
      </c>
      <c r="L2456">
        <v>17.64</v>
      </c>
      <c r="M2456">
        <v>169.4</v>
      </c>
      <c r="N2456">
        <v>96</v>
      </c>
      <c r="O2456">
        <v>7.62</v>
      </c>
      <c r="P2456">
        <v>5.6</v>
      </c>
      <c r="Q2456">
        <v>5</v>
      </c>
      <c r="R2456">
        <v>1.51</v>
      </c>
      <c r="S2456">
        <v>2</v>
      </c>
      <c r="T2456" t="s">
        <v>22</v>
      </c>
      <c r="U2456">
        <f t="shared" si="77"/>
        <v>0</v>
      </c>
      <c r="V2456">
        <f>IF(Table2[[#This Row],[international_plan]]="yes",1,0)</f>
        <v>0</v>
      </c>
      <c r="W2456">
        <f>IF(Table2[[#This Row],[voice_mail_plan]]="yes",1,0)</f>
        <v>0</v>
      </c>
      <c r="X2456" t="str">
        <f t="shared" si="76"/>
        <v>High</v>
      </c>
      <c r="Y2456" t="str">
        <f>IF(Table2[[#This Row],[total_intl_charge]] &gt; AVERAGE($R$2:$R$4245),"High","Low")</f>
        <v>Low</v>
      </c>
      <c r="Z2456" t="str">
        <f>IF(AND(G2456&gt;AVERAGE(train!$G$2:$G$4251),K2456&gt;AVERAGE(train!$K$2:$K$4251)),"High Day &amp; Eve",IF(AND(G2456&gt;AVERAGE(train!$G$2:$G$4251),K2456&lt;=AVERAGE(train!$K$2:$K$4251)),"High Day Only",IF(AND(G2456&lt;=AVERAGE(train!$G$2:$G$4251),K2456&gt;AVERAGE(train!$K$2:$K$4251)),"High Eve Only","Low Usage")))</f>
        <v>High Eve Only</v>
      </c>
    </row>
    <row r="2457" spans="1:26">
      <c r="A2457" t="s">
        <v>27</v>
      </c>
      <c r="B2457">
        <v>80</v>
      </c>
      <c r="C2457" t="s">
        <v>25</v>
      </c>
      <c r="D2457" t="s">
        <v>22</v>
      </c>
      <c r="E2457" t="s">
        <v>23</v>
      </c>
      <c r="F2457">
        <v>36</v>
      </c>
      <c r="G2457">
        <v>190.3</v>
      </c>
      <c r="H2457">
        <v>115</v>
      </c>
      <c r="I2457">
        <v>32.35</v>
      </c>
      <c r="J2457">
        <v>256.60000000000002</v>
      </c>
      <c r="K2457">
        <v>78</v>
      </c>
      <c r="L2457">
        <v>21.81</v>
      </c>
      <c r="M2457">
        <v>214.9</v>
      </c>
      <c r="N2457">
        <v>145</v>
      </c>
      <c r="O2457">
        <v>9.67</v>
      </c>
      <c r="P2457">
        <v>3.8</v>
      </c>
      <c r="Q2457">
        <v>4</v>
      </c>
      <c r="R2457">
        <v>1.03</v>
      </c>
      <c r="S2457">
        <v>1</v>
      </c>
      <c r="T2457" t="s">
        <v>22</v>
      </c>
      <c r="U2457">
        <f t="shared" si="77"/>
        <v>0</v>
      </c>
      <c r="V2457">
        <f>IF(Table2[[#This Row],[international_plan]]="yes",1,0)</f>
        <v>0</v>
      </c>
      <c r="W2457">
        <f>IF(Table2[[#This Row],[voice_mail_plan]]="yes",1,0)</f>
        <v>1</v>
      </c>
      <c r="X2457" t="str">
        <f t="shared" si="76"/>
        <v>Medium</v>
      </c>
      <c r="Y2457" t="str">
        <f>IF(Table2[[#This Row],[total_intl_charge]] &gt; AVERAGE($R$2:$R$4245),"High","Low")</f>
        <v>Low</v>
      </c>
      <c r="Z2457" t="str">
        <f>IF(AND(G2457&gt;AVERAGE(train!$G$2:$G$4251),K2457&gt;AVERAGE(train!$K$2:$K$4251)),"High Day &amp; Eve",IF(AND(G2457&gt;AVERAGE(train!$G$2:$G$4251),K2457&lt;=AVERAGE(train!$K$2:$K$4251)),"High Day Only",IF(AND(G2457&lt;=AVERAGE(train!$G$2:$G$4251),K2457&gt;AVERAGE(train!$K$2:$K$4251)),"High Eve Only","Low Usage")))</f>
        <v>High Day Only</v>
      </c>
    </row>
    <row r="2458" spans="1:26">
      <c r="A2458" t="s">
        <v>67</v>
      </c>
      <c r="B2458">
        <v>78</v>
      </c>
      <c r="C2458" t="s">
        <v>25</v>
      </c>
      <c r="D2458" t="s">
        <v>22</v>
      </c>
      <c r="E2458" t="s">
        <v>22</v>
      </c>
      <c r="F2458">
        <v>0</v>
      </c>
      <c r="G2458">
        <v>108.6</v>
      </c>
      <c r="H2458">
        <v>108</v>
      </c>
      <c r="I2458">
        <v>18.46</v>
      </c>
      <c r="J2458">
        <v>209.9</v>
      </c>
      <c r="K2458">
        <v>126</v>
      </c>
      <c r="L2458">
        <v>17.84</v>
      </c>
      <c r="M2458">
        <v>222.6</v>
      </c>
      <c r="N2458">
        <v>117</v>
      </c>
      <c r="O2458">
        <v>10.02</v>
      </c>
      <c r="P2458">
        <v>7.9</v>
      </c>
      <c r="Q2458">
        <v>5</v>
      </c>
      <c r="R2458">
        <v>2.13</v>
      </c>
      <c r="S2458">
        <v>1</v>
      </c>
      <c r="T2458" t="s">
        <v>23</v>
      </c>
      <c r="U2458">
        <f t="shared" si="77"/>
        <v>1</v>
      </c>
      <c r="V2458">
        <f>IF(Table2[[#This Row],[international_plan]]="yes",1,0)</f>
        <v>0</v>
      </c>
      <c r="W2458">
        <f>IF(Table2[[#This Row],[voice_mail_plan]]="yes",1,0)</f>
        <v>0</v>
      </c>
      <c r="X2458" t="str">
        <f t="shared" si="76"/>
        <v>Medium</v>
      </c>
      <c r="Y2458" t="str">
        <f>IF(Table2[[#This Row],[total_intl_charge]] &gt; AVERAGE($R$2:$R$4245),"High","Low")</f>
        <v>Low</v>
      </c>
      <c r="Z2458" t="str">
        <f>IF(AND(G2458&gt;AVERAGE(train!$G$2:$G$4251),K2458&gt;AVERAGE(train!$K$2:$K$4251)),"High Day &amp; Eve",IF(AND(G2458&gt;AVERAGE(train!$G$2:$G$4251),K2458&lt;=AVERAGE(train!$K$2:$K$4251)),"High Day Only",IF(AND(G2458&lt;=AVERAGE(train!$G$2:$G$4251),K2458&gt;AVERAGE(train!$K$2:$K$4251)),"High Eve Only","Low Usage")))</f>
        <v>High Eve Only</v>
      </c>
    </row>
    <row r="2459" spans="1:26">
      <c r="A2459" t="s">
        <v>47</v>
      </c>
      <c r="B2459">
        <v>61</v>
      </c>
      <c r="C2459" t="s">
        <v>21</v>
      </c>
      <c r="D2459" t="s">
        <v>22</v>
      </c>
      <c r="E2459" t="s">
        <v>23</v>
      </c>
      <c r="F2459">
        <v>15</v>
      </c>
      <c r="G2459">
        <v>252.4</v>
      </c>
      <c r="H2459">
        <v>106</v>
      </c>
      <c r="I2459">
        <v>42.91</v>
      </c>
      <c r="J2459">
        <v>187.8</v>
      </c>
      <c r="K2459">
        <v>69</v>
      </c>
      <c r="L2459">
        <v>15.96</v>
      </c>
      <c r="M2459">
        <v>259.60000000000002</v>
      </c>
      <c r="N2459">
        <v>137</v>
      </c>
      <c r="O2459">
        <v>11.68</v>
      </c>
      <c r="P2459">
        <v>10</v>
      </c>
      <c r="Q2459">
        <v>3</v>
      </c>
      <c r="R2459">
        <v>2.7</v>
      </c>
      <c r="S2459">
        <v>2</v>
      </c>
      <c r="T2459" t="s">
        <v>22</v>
      </c>
      <c r="U2459">
        <f t="shared" si="77"/>
        <v>0</v>
      </c>
      <c r="V2459">
        <f>IF(Table2[[#This Row],[international_plan]]="yes",1,0)</f>
        <v>0</v>
      </c>
      <c r="W2459">
        <f>IF(Table2[[#This Row],[voice_mail_plan]]="yes",1,0)</f>
        <v>1</v>
      </c>
      <c r="X2459" t="str">
        <f t="shared" si="76"/>
        <v>Low</v>
      </c>
      <c r="Y2459" t="str">
        <f>IF(Table2[[#This Row],[total_intl_charge]] &gt; AVERAGE($R$2:$R$4245),"High","Low")</f>
        <v>Low</v>
      </c>
      <c r="Z2459" t="str">
        <f>IF(AND(G2459&gt;AVERAGE(train!$G$2:$G$4251),K2459&gt;AVERAGE(train!$K$2:$K$4251)),"High Day &amp; Eve",IF(AND(G2459&gt;AVERAGE(train!$G$2:$G$4251),K2459&lt;=AVERAGE(train!$K$2:$K$4251)),"High Day Only",IF(AND(G2459&lt;=AVERAGE(train!$G$2:$G$4251),K2459&gt;AVERAGE(train!$K$2:$K$4251)),"High Eve Only","Low Usage")))</f>
        <v>High Day Only</v>
      </c>
    </row>
    <row r="2460" spans="1:26">
      <c r="A2460" t="s">
        <v>54</v>
      </c>
      <c r="B2460">
        <v>97</v>
      </c>
      <c r="C2460" t="s">
        <v>21</v>
      </c>
      <c r="D2460" t="s">
        <v>22</v>
      </c>
      <c r="E2460" t="s">
        <v>23</v>
      </c>
      <c r="F2460">
        <v>32</v>
      </c>
      <c r="G2460">
        <v>183.4</v>
      </c>
      <c r="H2460">
        <v>94</v>
      </c>
      <c r="I2460">
        <v>31.18</v>
      </c>
      <c r="J2460">
        <v>269.10000000000002</v>
      </c>
      <c r="K2460">
        <v>120</v>
      </c>
      <c r="L2460">
        <v>22.87</v>
      </c>
      <c r="M2460">
        <v>203.5</v>
      </c>
      <c r="N2460">
        <v>38</v>
      </c>
      <c r="O2460">
        <v>9.16</v>
      </c>
      <c r="P2460">
        <v>6.7</v>
      </c>
      <c r="Q2460">
        <v>4</v>
      </c>
      <c r="R2460">
        <v>1.81</v>
      </c>
      <c r="S2460">
        <v>5</v>
      </c>
      <c r="T2460" t="s">
        <v>22</v>
      </c>
      <c r="U2460">
        <f t="shared" si="77"/>
        <v>0</v>
      </c>
      <c r="V2460">
        <f>IF(Table2[[#This Row],[international_plan]]="yes",1,0)</f>
        <v>0</v>
      </c>
      <c r="W2460">
        <f>IF(Table2[[#This Row],[voice_mail_plan]]="yes",1,0)</f>
        <v>1</v>
      </c>
      <c r="X2460" t="str">
        <f t="shared" si="76"/>
        <v>Medium</v>
      </c>
      <c r="Y2460" t="str">
        <f>IF(Table2[[#This Row],[total_intl_charge]] &gt; AVERAGE($R$2:$R$4245),"High","Low")</f>
        <v>Low</v>
      </c>
      <c r="Z2460" t="str">
        <f>IF(AND(G2460&gt;AVERAGE(train!$G$2:$G$4251),K2460&gt;AVERAGE(train!$K$2:$K$4251)),"High Day &amp; Eve",IF(AND(G2460&gt;AVERAGE(train!$G$2:$G$4251),K2460&lt;=AVERAGE(train!$K$2:$K$4251)),"High Day Only",IF(AND(G2460&lt;=AVERAGE(train!$G$2:$G$4251),K2460&gt;AVERAGE(train!$K$2:$K$4251)),"High Eve Only","Low Usage")))</f>
        <v>High Day &amp; Eve</v>
      </c>
    </row>
    <row r="2461" spans="1:26">
      <c r="A2461" t="s">
        <v>20</v>
      </c>
      <c r="B2461">
        <v>136</v>
      </c>
      <c r="C2461" t="s">
        <v>25</v>
      </c>
      <c r="D2461" t="s">
        <v>23</v>
      </c>
      <c r="E2461" t="s">
        <v>22</v>
      </c>
      <c r="F2461">
        <v>0</v>
      </c>
      <c r="G2461">
        <v>183.4</v>
      </c>
      <c r="H2461">
        <v>103</v>
      </c>
      <c r="I2461">
        <v>31.18</v>
      </c>
      <c r="J2461">
        <v>141.9</v>
      </c>
      <c r="K2461">
        <v>113</v>
      </c>
      <c r="L2461">
        <v>12.06</v>
      </c>
      <c r="M2461">
        <v>200.4</v>
      </c>
      <c r="N2461">
        <v>122</v>
      </c>
      <c r="O2461">
        <v>9.02</v>
      </c>
      <c r="P2461">
        <v>10.4</v>
      </c>
      <c r="Q2461">
        <v>9</v>
      </c>
      <c r="R2461">
        <v>2.81</v>
      </c>
      <c r="S2461">
        <v>2</v>
      </c>
      <c r="T2461" t="s">
        <v>22</v>
      </c>
      <c r="U2461">
        <f t="shared" si="77"/>
        <v>0</v>
      </c>
      <c r="V2461">
        <f>IF(Table2[[#This Row],[international_plan]]="yes",1,0)</f>
        <v>1</v>
      </c>
      <c r="W2461">
        <f>IF(Table2[[#This Row],[voice_mail_plan]]="yes",1,0)</f>
        <v>0</v>
      </c>
      <c r="X2461" t="str">
        <f t="shared" si="76"/>
        <v>Very High</v>
      </c>
      <c r="Y2461" t="str">
        <f>IF(Table2[[#This Row],[total_intl_charge]] &gt; AVERAGE($R$2:$R$4245),"High","Low")</f>
        <v>High</v>
      </c>
      <c r="Z2461" t="str">
        <f>IF(AND(G2461&gt;AVERAGE(train!$G$2:$G$4251),K2461&gt;AVERAGE(train!$K$2:$K$4251)),"High Day &amp; Eve",IF(AND(G2461&gt;AVERAGE(train!$G$2:$G$4251),K2461&lt;=AVERAGE(train!$K$2:$K$4251)),"High Day Only",IF(AND(G2461&lt;=AVERAGE(train!$G$2:$G$4251),K2461&gt;AVERAGE(train!$K$2:$K$4251)),"High Eve Only","Low Usage")))</f>
        <v>High Day &amp; Eve</v>
      </c>
    </row>
    <row r="2462" spans="1:26">
      <c r="A2462" t="s">
        <v>60</v>
      </c>
      <c r="B2462">
        <v>135</v>
      </c>
      <c r="C2462" t="s">
        <v>25</v>
      </c>
      <c r="D2462" t="s">
        <v>22</v>
      </c>
      <c r="E2462" t="s">
        <v>22</v>
      </c>
      <c r="F2462">
        <v>0</v>
      </c>
      <c r="G2462">
        <v>155.19999999999999</v>
      </c>
      <c r="H2462">
        <v>100</v>
      </c>
      <c r="I2462">
        <v>26.38</v>
      </c>
      <c r="J2462">
        <v>135.9</v>
      </c>
      <c r="K2462">
        <v>84</v>
      </c>
      <c r="L2462">
        <v>11.55</v>
      </c>
      <c r="M2462">
        <v>184.6</v>
      </c>
      <c r="N2462">
        <v>82</v>
      </c>
      <c r="O2462">
        <v>8.31</v>
      </c>
      <c r="P2462">
        <v>3.8</v>
      </c>
      <c r="Q2462">
        <v>9</v>
      </c>
      <c r="R2462">
        <v>1.03</v>
      </c>
      <c r="S2462">
        <v>3</v>
      </c>
      <c r="T2462" t="s">
        <v>22</v>
      </c>
      <c r="U2462">
        <f t="shared" si="77"/>
        <v>0</v>
      </c>
      <c r="V2462">
        <f>IF(Table2[[#This Row],[international_plan]]="yes",1,0)</f>
        <v>0</v>
      </c>
      <c r="W2462">
        <f>IF(Table2[[#This Row],[voice_mail_plan]]="yes",1,0)</f>
        <v>0</v>
      </c>
      <c r="X2462" t="str">
        <f t="shared" si="76"/>
        <v>Very High</v>
      </c>
      <c r="Y2462" t="str">
        <f>IF(Table2[[#This Row],[total_intl_charge]] &gt; AVERAGE($R$2:$R$4245),"High","Low")</f>
        <v>Low</v>
      </c>
      <c r="Z2462" t="str">
        <f>IF(AND(G2462&gt;AVERAGE(train!$G$2:$G$4251),K2462&gt;AVERAGE(train!$K$2:$K$4251)),"High Day &amp; Eve",IF(AND(G2462&gt;AVERAGE(train!$G$2:$G$4251),K2462&lt;=AVERAGE(train!$K$2:$K$4251)),"High Day Only",IF(AND(G2462&lt;=AVERAGE(train!$G$2:$G$4251),K2462&gt;AVERAGE(train!$K$2:$K$4251)),"High Eve Only","Low Usage")))</f>
        <v>Low Usage</v>
      </c>
    </row>
    <row r="2463" spans="1:26">
      <c r="A2463" t="s">
        <v>56</v>
      </c>
      <c r="B2463">
        <v>87</v>
      </c>
      <c r="C2463" t="s">
        <v>21</v>
      </c>
      <c r="D2463" t="s">
        <v>22</v>
      </c>
      <c r="E2463" t="s">
        <v>23</v>
      </c>
      <c r="F2463">
        <v>19</v>
      </c>
      <c r="G2463">
        <v>165.8</v>
      </c>
      <c r="H2463">
        <v>122</v>
      </c>
      <c r="I2463">
        <v>28.19</v>
      </c>
      <c r="J2463">
        <v>186.9</v>
      </c>
      <c r="K2463">
        <v>89</v>
      </c>
      <c r="L2463">
        <v>15.89</v>
      </c>
      <c r="M2463">
        <v>249.7</v>
      </c>
      <c r="N2463">
        <v>78</v>
      </c>
      <c r="O2463">
        <v>11.24</v>
      </c>
      <c r="P2463">
        <v>0</v>
      </c>
      <c r="Q2463">
        <v>0</v>
      </c>
      <c r="R2463">
        <v>0</v>
      </c>
      <c r="S2463">
        <v>1</v>
      </c>
      <c r="T2463" t="s">
        <v>22</v>
      </c>
      <c r="U2463">
        <f t="shared" si="77"/>
        <v>0</v>
      </c>
      <c r="V2463">
        <f>IF(Table2[[#This Row],[international_plan]]="yes",1,0)</f>
        <v>0</v>
      </c>
      <c r="W2463">
        <f>IF(Table2[[#This Row],[voice_mail_plan]]="yes",1,0)</f>
        <v>1</v>
      </c>
      <c r="X2463" t="str">
        <f t="shared" si="76"/>
        <v>Medium</v>
      </c>
      <c r="Y2463" t="str">
        <f>IF(Table2[[#This Row],[total_intl_charge]] &gt; AVERAGE($R$2:$R$4245),"High","Low")</f>
        <v>Low</v>
      </c>
      <c r="Z2463" t="str">
        <f>IF(AND(G2463&gt;AVERAGE(train!$G$2:$G$4251),K2463&gt;AVERAGE(train!$K$2:$K$4251)),"High Day &amp; Eve",IF(AND(G2463&gt;AVERAGE(train!$G$2:$G$4251),K2463&lt;=AVERAGE(train!$K$2:$K$4251)),"High Day Only",IF(AND(G2463&lt;=AVERAGE(train!$G$2:$G$4251),K2463&gt;AVERAGE(train!$K$2:$K$4251)),"High Eve Only","Low Usage")))</f>
        <v>Low Usage</v>
      </c>
    </row>
    <row r="2464" spans="1:26">
      <c r="A2464" t="s">
        <v>20</v>
      </c>
      <c r="B2464">
        <v>165</v>
      </c>
      <c r="C2464" t="s">
        <v>28</v>
      </c>
      <c r="D2464" t="s">
        <v>22</v>
      </c>
      <c r="E2464" t="s">
        <v>22</v>
      </c>
      <c r="F2464">
        <v>0</v>
      </c>
      <c r="G2464">
        <v>209.4</v>
      </c>
      <c r="H2464">
        <v>67</v>
      </c>
      <c r="I2464">
        <v>35.6</v>
      </c>
      <c r="J2464">
        <v>273.8</v>
      </c>
      <c r="K2464">
        <v>89</v>
      </c>
      <c r="L2464">
        <v>23.27</v>
      </c>
      <c r="M2464">
        <v>150.19999999999999</v>
      </c>
      <c r="N2464">
        <v>88</v>
      </c>
      <c r="O2464">
        <v>6.76</v>
      </c>
      <c r="P2464">
        <v>12.8</v>
      </c>
      <c r="Q2464">
        <v>1</v>
      </c>
      <c r="R2464">
        <v>3.46</v>
      </c>
      <c r="S2464">
        <v>0</v>
      </c>
      <c r="T2464" t="s">
        <v>22</v>
      </c>
      <c r="U2464">
        <f t="shared" si="77"/>
        <v>0</v>
      </c>
      <c r="V2464">
        <f>IF(Table2[[#This Row],[international_plan]]="yes",1,0)</f>
        <v>0</v>
      </c>
      <c r="W2464">
        <f>IF(Table2[[#This Row],[voice_mail_plan]]="yes",1,0)</f>
        <v>0</v>
      </c>
      <c r="X2464" t="str">
        <f t="shared" si="76"/>
        <v>Very High</v>
      </c>
      <c r="Y2464" t="str">
        <f>IF(Table2[[#This Row],[total_intl_charge]] &gt; AVERAGE($R$2:$R$4245),"High","Low")</f>
        <v>High</v>
      </c>
      <c r="Z2464" t="str">
        <f>IF(AND(G2464&gt;AVERAGE(train!$G$2:$G$4251),K2464&gt;AVERAGE(train!$K$2:$K$4251)),"High Day &amp; Eve",IF(AND(G2464&gt;AVERAGE(train!$G$2:$G$4251),K2464&lt;=AVERAGE(train!$K$2:$K$4251)),"High Day Only",IF(AND(G2464&lt;=AVERAGE(train!$G$2:$G$4251),K2464&gt;AVERAGE(train!$K$2:$K$4251)),"High Eve Only","Low Usage")))</f>
        <v>High Day Only</v>
      </c>
    </row>
    <row r="2465" spans="1:26">
      <c r="A2465" t="s">
        <v>62</v>
      </c>
      <c r="B2465">
        <v>148</v>
      </c>
      <c r="C2465" t="s">
        <v>21</v>
      </c>
      <c r="D2465" t="s">
        <v>22</v>
      </c>
      <c r="E2465" t="s">
        <v>22</v>
      </c>
      <c r="F2465">
        <v>0</v>
      </c>
      <c r="G2465">
        <v>279.3</v>
      </c>
      <c r="H2465">
        <v>104</v>
      </c>
      <c r="I2465">
        <v>47.48</v>
      </c>
      <c r="J2465">
        <v>201.6</v>
      </c>
      <c r="K2465">
        <v>87</v>
      </c>
      <c r="L2465">
        <v>17.14</v>
      </c>
      <c r="M2465">
        <v>280.8</v>
      </c>
      <c r="N2465">
        <v>99</v>
      </c>
      <c r="O2465">
        <v>12.64</v>
      </c>
      <c r="P2465">
        <v>7.9</v>
      </c>
      <c r="Q2465">
        <v>2</v>
      </c>
      <c r="R2465">
        <v>2.13</v>
      </c>
      <c r="S2465">
        <v>2</v>
      </c>
      <c r="T2465" t="s">
        <v>23</v>
      </c>
      <c r="U2465">
        <f t="shared" si="77"/>
        <v>1</v>
      </c>
      <c r="V2465">
        <f>IF(Table2[[#This Row],[international_plan]]="yes",1,0)</f>
        <v>0</v>
      </c>
      <c r="W2465">
        <f>IF(Table2[[#This Row],[voice_mail_plan]]="yes",1,0)</f>
        <v>0</v>
      </c>
      <c r="X2465" t="str">
        <f t="shared" si="76"/>
        <v>Very High</v>
      </c>
      <c r="Y2465" t="str">
        <f>IF(Table2[[#This Row],[total_intl_charge]] &gt; AVERAGE($R$2:$R$4245),"High","Low")</f>
        <v>Low</v>
      </c>
      <c r="Z2465" t="str">
        <f>IF(AND(G2465&gt;AVERAGE(train!$G$2:$G$4251),K2465&gt;AVERAGE(train!$K$2:$K$4251)),"High Day &amp; Eve",IF(AND(G2465&gt;AVERAGE(train!$G$2:$G$4251),K2465&lt;=AVERAGE(train!$K$2:$K$4251)),"High Day Only",IF(AND(G2465&lt;=AVERAGE(train!$G$2:$G$4251),K2465&gt;AVERAGE(train!$K$2:$K$4251)),"High Eve Only","Low Usage")))</f>
        <v>High Day Only</v>
      </c>
    </row>
    <row r="2466" spans="1:26">
      <c r="A2466" t="s">
        <v>61</v>
      </c>
      <c r="B2466">
        <v>127</v>
      </c>
      <c r="C2466" t="s">
        <v>21</v>
      </c>
      <c r="D2466" t="s">
        <v>23</v>
      </c>
      <c r="E2466" t="s">
        <v>22</v>
      </c>
      <c r="F2466">
        <v>0</v>
      </c>
      <c r="G2466">
        <v>256.5</v>
      </c>
      <c r="H2466">
        <v>87</v>
      </c>
      <c r="I2466">
        <v>43.61</v>
      </c>
      <c r="J2466">
        <v>222.1</v>
      </c>
      <c r="K2466">
        <v>101</v>
      </c>
      <c r="L2466">
        <v>18.88</v>
      </c>
      <c r="M2466">
        <v>156.69999999999999</v>
      </c>
      <c r="N2466">
        <v>122</v>
      </c>
      <c r="O2466">
        <v>7.05</v>
      </c>
      <c r="P2466">
        <v>13</v>
      </c>
      <c r="Q2466">
        <v>3</v>
      </c>
      <c r="R2466">
        <v>3.51</v>
      </c>
      <c r="S2466">
        <v>1</v>
      </c>
      <c r="T2466" t="s">
        <v>22</v>
      </c>
      <c r="U2466">
        <f t="shared" si="77"/>
        <v>0</v>
      </c>
      <c r="V2466">
        <f>IF(Table2[[#This Row],[international_plan]]="yes",1,0)</f>
        <v>1</v>
      </c>
      <c r="W2466">
        <f>IF(Table2[[#This Row],[voice_mail_plan]]="yes",1,0)</f>
        <v>0</v>
      </c>
      <c r="X2466" t="str">
        <f t="shared" si="76"/>
        <v>High</v>
      </c>
      <c r="Y2466" t="str">
        <f>IF(Table2[[#This Row],[total_intl_charge]] &gt; AVERAGE($R$2:$R$4245),"High","Low")</f>
        <v>High</v>
      </c>
      <c r="Z2466" t="str">
        <f>IF(AND(G2466&gt;AVERAGE(train!$G$2:$G$4251),K2466&gt;AVERAGE(train!$K$2:$K$4251)),"High Day &amp; Eve",IF(AND(G2466&gt;AVERAGE(train!$G$2:$G$4251),K2466&lt;=AVERAGE(train!$K$2:$K$4251)),"High Day Only",IF(AND(G2466&lt;=AVERAGE(train!$G$2:$G$4251),K2466&gt;AVERAGE(train!$K$2:$K$4251)),"High Eve Only","Low Usage")))</f>
        <v>High Day &amp; Eve</v>
      </c>
    </row>
    <row r="2467" spans="1:26">
      <c r="A2467" t="s">
        <v>44</v>
      </c>
      <c r="B2467">
        <v>151</v>
      </c>
      <c r="C2467" t="s">
        <v>21</v>
      </c>
      <c r="D2467" t="s">
        <v>22</v>
      </c>
      <c r="E2467" t="s">
        <v>22</v>
      </c>
      <c r="F2467">
        <v>0</v>
      </c>
      <c r="G2467">
        <v>170.2</v>
      </c>
      <c r="H2467">
        <v>89</v>
      </c>
      <c r="I2467">
        <v>28.93</v>
      </c>
      <c r="J2467">
        <v>187.5</v>
      </c>
      <c r="K2467">
        <v>83</v>
      </c>
      <c r="L2467">
        <v>15.94</v>
      </c>
      <c r="M2467">
        <v>119.5</v>
      </c>
      <c r="N2467">
        <v>100</v>
      </c>
      <c r="O2467">
        <v>5.38</v>
      </c>
      <c r="P2467">
        <v>4.3</v>
      </c>
      <c r="Q2467">
        <v>3</v>
      </c>
      <c r="R2467">
        <v>1.1599999999999999</v>
      </c>
      <c r="S2467">
        <v>0</v>
      </c>
      <c r="T2467" t="s">
        <v>22</v>
      </c>
      <c r="U2467">
        <f t="shared" si="77"/>
        <v>0</v>
      </c>
      <c r="V2467">
        <f>IF(Table2[[#This Row],[international_plan]]="yes",1,0)</f>
        <v>0</v>
      </c>
      <c r="W2467">
        <f>IF(Table2[[#This Row],[voice_mail_plan]]="yes",1,0)</f>
        <v>0</v>
      </c>
      <c r="X2467" t="str">
        <f t="shared" si="76"/>
        <v>Very High</v>
      </c>
      <c r="Y2467" t="str">
        <f>IF(Table2[[#This Row],[total_intl_charge]] &gt; AVERAGE($R$2:$R$4245),"High","Low")</f>
        <v>Low</v>
      </c>
      <c r="Z2467" t="str">
        <f>IF(AND(G2467&gt;AVERAGE(train!$G$2:$G$4251),K2467&gt;AVERAGE(train!$K$2:$K$4251)),"High Day &amp; Eve",IF(AND(G2467&gt;AVERAGE(train!$G$2:$G$4251),K2467&lt;=AVERAGE(train!$K$2:$K$4251)),"High Day Only",IF(AND(G2467&lt;=AVERAGE(train!$G$2:$G$4251),K2467&gt;AVERAGE(train!$K$2:$K$4251)),"High Eve Only","Low Usage")))</f>
        <v>Low Usage</v>
      </c>
    </row>
    <row r="2468" spans="1:26">
      <c r="A2468" t="s">
        <v>56</v>
      </c>
      <c r="B2468">
        <v>185</v>
      </c>
      <c r="C2468" t="s">
        <v>25</v>
      </c>
      <c r="D2468" t="s">
        <v>22</v>
      </c>
      <c r="E2468" t="s">
        <v>22</v>
      </c>
      <c r="F2468">
        <v>0</v>
      </c>
      <c r="G2468">
        <v>139.6</v>
      </c>
      <c r="H2468">
        <v>92</v>
      </c>
      <c r="I2468">
        <v>23.73</v>
      </c>
      <c r="J2468">
        <v>250.2</v>
      </c>
      <c r="K2468">
        <v>115</v>
      </c>
      <c r="L2468">
        <v>21.27</v>
      </c>
      <c r="M2468">
        <v>158.1</v>
      </c>
      <c r="N2468">
        <v>79</v>
      </c>
      <c r="O2468">
        <v>7.11</v>
      </c>
      <c r="P2468">
        <v>10.8</v>
      </c>
      <c r="Q2468">
        <v>4</v>
      </c>
      <c r="R2468">
        <v>2.92</v>
      </c>
      <c r="S2468">
        <v>1</v>
      </c>
      <c r="T2468" t="s">
        <v>22</v>
      </c>
      <c r="U2468">
        <f t="shared" si="77"/>
        <v>0</v>
      </c>
      <c r="V2468">
        <f>IF(Table2[[#This Row],[international_plan]]="yes",1,0)</f>
        <v>0</v>
      </c>
      <c r="W2468">
        <f>IF(Table2[[#This Row],[voice_mail_plan]]="yes",1,0)</f>
        <v>0</v>
      </c>
      <c r="X2468" t="str">
        <f t="shared" si="76"/>
        <v>Very High</v>
      </c>
      <c r="Y2468" t="str">
        <f>IF(Table2[[#This Row],[total_intl_charge]] &gt; AVERAGE($R$2:$R$4245),"High","Low")</f>
        <v>High</v>
      </c>
      <c r="Z2468" t="str">
        <f>IF(AND(G2468&gt;AVERAGE(train!$G$2:$G$4251),K2468&gt;AVERAGE(train!$K$2:$K$4251)),"High Day &amp; Eve",IF(AND(G2468&gt;AVERAGE(train!$G$2:$G$4251),K2468&lt;=AVERAGE(train!$K$2:$K$4251)),"High Day Only",IF(AND(G2468&lt;=AVERAGE(train!$G$2:$G$4251),K2468&gt;AVERAGE(train!$K$2:$K$4251)),"High Eve Only","Low Usage")))</f>
        <v>High Eve Only</v>
      </c>
    </row>
    <row r="2469" spans="1:26">
      <c r="A2469" t="s">
        <v>70</v>
      </c>
      <c r="B2469">
        <v>65</v>
      </c>
      <c r="C2469" t="s">
        <v>21</v>
      </c>
      <c r="D2469" t="s">
        <v>22</v>
      </c>
      <c r="E2469" t="s">
        <v>23</v>
      </c>
      <c r="F2469">
        <v>34</v>
      </c>
      <c r="G2469">
        <v>208.8</v>
      </c>
      <c r="H2469">
        <v>119</v>
      </c>
      <c r="I2469">
        <v>35.5</v>
      </c>
      <c r="J2469">
        <v>142.1</v>
      </c>
      <c r="K2469">
        <v>106</v>
      </c>
      <c r="L2469">
        <v>12.08</v>
      </c>
      <c r="M2469">
        <v>214.6</v>
      </c>
      <c r="N2469">
        <v>87</v>
      </c>
      <c r="O2469">
        <v>9.66</v>
      </c>
      <c r="P2469">
        <v>12.5</v>
      </c>
      <c r="Q2469">
        <v>4</v>
      </c>
      <c r="R2469">
        <v>3.38</v>
      </c>
      <c r="S2469">
        <v>4</v>
      </c>
      <c r="T2469" t="s">
        <v>22</v>
      </c>
      <c r="U2469">
        <f t="shared" si="77"/>
        <v>0</v>
      </c>
      <c r="V2469">
        <f>IF(Table2[[#This Row],[international_plan]]="yes",1,0)</f>
        <v>0</v>
      </c>
      <c r="W2469">
        <f>IF(Table2[[#This Row],[voice_mail_plan]]="yes",1,0)</f>
        <v>1</v>
      </c>
      <c r="X2469" t="str">
        <f t="shared" si="76"/>
        <v>Low</v>
      </c>
      <c r="Y2469" t="str">
        <f>IF(Table2[[#This Row],[total_intl_charge]] &gt; AVERAGE($R$2:$R$4245),"High","Low")</f>
        <v>High</v>
      </c>
      <c r="Z2469" t="str">
        <f>IF(AND(G2469&gt;AVERAGE(train!$G$2:$G$4251),K2469&gt;AVERAGE(train!$K$2:$K$4251)),"High Day &amp; Eve",IF(AND(G2469&gt;AVERAGE(train!$G$2:$G$4251),K2469&lt;=AVERAGE(train!$K$2:$K$4251)),"High Day Only",IF(AND(G2469&lt;=AVERAGE(train!$G$2:$G$4251),K2469&gt;AVERAGE(train!$K$2:$K$4251)),"High Eve Only","Low Usage")))</f>
        <v>High Day &amp; Eve</v>
      </c>
    </row>
    <row r="2470" spans="1:26">
      <c r="A2470" t="s">
        <v>44</v>
      </c>
      <c r="B2470">
        <v>58</v>
      </c>
      <c r="C2470" t="s">
        <v>28</v>
      </c>
      <c r="D2470" t="s">
        <v>22</v>
      </c>
      <c r="E2470" t="s">
        <v>22</v>
      </c>
      <c r="F2470">
        <v>0</v>
      </c>
      <c r="G2470">
        <v>210.1</v>
      </c>
      <c r="H2470">
        <v>126</v>
      </c>
      <c r="I2470">
        <v>35.72</v>
      </c>
      <c r="J2470">
        <v>248.9</v>
      </c>
      <c r="K2470">
        <v>108</v>
      </c>
      <c r="L2470">
        <v>21.16</v>
      </c>
      <c r="M2470">
        <v>158.6</v>
      </c>
      <c r="N2470">
        <v>88</v>
      </c>
      <c r="O2470">
        <v>7.14</v>
      </c>
      <c r="P2470">
        <v>14.4</v>
      </c>
      <c r="Q2470">
        <v>2</v>
      </c>
      <c r="R2470">
        <v>3.89</v>
      </c>
      <c r="S2470">
        <v>4</v>
      </c>
      <c r="T2470" t="s">
        <v>22</v>
      </c>
      <c r="U2470">
        <f t="shared" si="77"/>
        <v>0</v>
      </c>
      <c r="V2470">
        <f>IF(Table2[[#This Row],[international_plan]]="yes",1,0)</f>
        <v>0</v>
      </c>
      <c r="W2470">
        <f>IF(Table2[[#This Row],[voice_mail_plan]]="yes",1,0)</f>
        <v>0</v>
      </c>
      <c r="X2470" t="str">
        <f t="shared" si="76"/>
        <v>Low</v>
      </c>
      <c r="Y2470" t="str">
        <f>IF(Table2[[#This Row],[total_intl_charge]] &gt; AVERAGE($R$2:$R$4245),"High","Low")</f>
        <v>High</v>
      </c>
      <c r="Z2470" t="str">
        <f>IF(AND(G2470&gt;AVERAGE(train!$G$2:$G$4251),K2470&gt;AVERAGE(train!$K$2:$K$4251)),"High Day &amp; Eve",IF(AND(G2470&gt;AVERAGE(train!$G$2:$G$4251),K2470&lt;=AVERAGE(train!$K$2:$K$4251)),"High Day Only",IF(AND(G2470&lt;=AVERAGE(train!$G$2:$G$4251),K2470&gt;AVERAGE(train!$K$2:$K$4251)),"High Eve Only","Low Usage")))</f>
        <v>High Day &amp; Eve</v>
      </c>
    </row>
    <row r="2471" spans="1:26">
      <c r="A2471" t="s">
        <v>55</v>
      </c>
      <c r="B2471">
        <v>44</v>
      </c>
      <c r="C2471" t="s">
        <v>21</v>
      </c>
      <c r="D2471" t="s">
        <v>22</v>
      </c>
      <c r="E2471" t="s">
        <v>22</v>
      </c>
      <c r="F2471">
        <v>0</v>
      </c>
      <c r="G2471">
        <v>202.6</v>
      </c>
      <c r="H2471">
        <v>89</v>
      </c>
      <c r="I2471">
        <v>34.44</v>
      </c>
      <c r="J2471">
        <v>163</v>
      </c>
      <c r="K2471">
        <v>96</v>
      </c>
      <c r="L2471">
        <v>13.86</v>
      </c>
      <c r="M2471">
        <v>268.10000000000002</v>
      </c>
      <c r="N2471">
        <v>151</v>
      </c>
      <c r="O2471">
        <v>12.06</v>
      </c>
      <c r="P2471">
        <v>8.3000000000000007</v>
      </c>
      <c r="Q2471">
        <v>3</v>
      </c>
      <c r="R2471">
        <v>2.2400000000000002</v>
      </c>
      <c r="S2471">
        <v>0</v>
      </c>
      <c r="T2471" t="s">
        <v>22</v>
      </c>
      <c r="U2471">
        <f t="shared" si="77"/>
        <v>0</v>
      </c>
      <c r="V2471">
        <f>IF(Table2[[#This Row],[international_plan]]="yes",1,0)</f>
        <v>0</v>
      </c>
      <c r="W2471">
        <f>IF(Table2[[#This Row],[voice_mail_plan]]="yes",1,0)</f>
        <v>0</v>
      </c>
      <c r="X2471" t="str">
        <f t="shared" si="76"/>
        <v>Low</v>
      </c>
      <c r="Y2471" t="str">
        <f>IF(Table2[[#This Row],[total_intl_charge]] &gt; AVERAGE($R$2:$R$4245),"High","Low")</f>
        <v>Low</v>
      </c>
      <c r="Z2471" t="str">
        <f>IF(AND(G2471&gt;AVERAGE(train!$G$2:$G$4251),K2471&gt;AVERAGE(train!$K$2:$K$4251)),"High Day &amp; Eve",IF(AND(G2471&gt;AVERAGE(train!$G$2:$G$4251),K2471&lt;=AVERAGE(train!$K$2:$K$4251)),"High Day Only",IF(AND(G2471&lt;=AVERAGE(train!$G$2:$G$4251),K2471&gt;AVERAGE(train!$K$2:$K$4251)),"High Eve Only","Low Usage")))</f>
        <v>High Day Only</v>
      </c>
    </row>
    <row r="2472" spans="1:26">
      <c r="A2472" t="s">
        <v>27</v>
      </c>
      <c r="B2472">
        <v>58</v>
      </c>
      <c r="C2472" t="s">
        <v>25</v>
      </c>
      <c r="D2472" t="s">
        <v>22</v>
      </c>
      <c r="E2472" t="s">
        <v>22</v>
      </c>
      <c r="F2472">
        <v>0</v>
      </c>
      <c r="G2472">
        <v>174.4</v>
      </c>
      <c r="H2472">
        <v>112</v>
      </c>
      <c r="I2472">
        <v>29.65</v>
      </c>
      <c r="J2472">
        <v>265.8</v>
      </c>
      <c r="K2472">
        <v>122</v>
      </c>
      <c r="L2472">
        <v>22.59</v>
      </c>
      <c r="M2472">
        <v>182.4</v>
      </c>
      <c r="N2472">
        <v>87</v>
      </c>
      <c r="O2472">
        <v>8.2100000000000009</v>
      </c>
      <c r="P2472">
        <v>0</v>
      </c>
      <c r="Q2472">
        <v>0</v>
      </c>
      <c r="R2472">
        <v>0</v>
      </c>
      <c r="S2472">
        <v>4</v>
      </c>
      <c r="T2472" t="s">
        <v>22</v>
      </c>
      <c r="U2472">
        <f t="shared" si="77"/>
        <v>0</v>
      </c>
      <c r="V2472">
        <f>IF(Table2[[#This Row],[international_plan]]="yes",1,0)</f>
        <v>0</v>
      </c>
      <c r="W2472">
        <f>IF(Table2[[#This Row],[voice_mail_plan]]="yes",1,0)</f>
        <v>0</v>
      </c>
      <c r="X2472" t="str">
        <f t="shared" si="76"/>
        <v>Low</v>
      </c>
      <c r="Y2472" t="str">
        <f>IF(Table2[[#This Row],[total_intl_charge]] &gt; AVERAGE($R$2:$R$4245),"High","Low")</f>
        <v>Low</v>
      </c>
      <c r="Z2472" t="str">
        <f>IF(AND(G2472&gt;AVERAGE(train!$G$2:$G$4251),K2472&gt;AVERAGE(train!$K$2:$K$4251)),"High Day &amp; Eve",IF(AND(G2472&gt;AVERAGE(train!$G$2:$G$4251),K2472&lt;=AVERAGE(train!$K$2:$K$4251)),"High Day Only",IF(AND(G2472&lt;=AVERAGE(train!$G$2:$G$4251),K2472&gt;AVERAGE(train!$K$2:$K$4251)),"High Eve Only","Low Usage")))</f>
        <v>High Eve Only</v>
      </c>
    </row>
    <row r="2473" spans="1:26">
      <c r="A2473" t="s">
        <v>55</v>
      </c>
      <c r="B2473">
        <v>108</v>
      </c>
      <c r="C2473" t="s">
        <v>21</v>
      </c>
      <c r="D2473" t="s">
        <v>22</v>
      </c>
      <c r="E2473" t="s">
        <v>22</v>
      </c>
      <c r="F2473">
        <v>0</v>
      </c>
      <c r="G2473">
        <v>210.6</v>
      </c>
      <c r="H2473">
        <v>117</v>
      </c>
      <c r="I2473">
        <v>35.799999999999997</v>
      </c>
      <c r="J2473">
        <v>164.2</v>
      </c>
      <c r="K2473">
        <v>103</v>
      </c>
      <c r="L2473">
        <v>13.96</v>
      </c>
      <c r="M2473">
        <v>201.4</v>
      </c>
      <c r="N2473">
        <v>68</v>
      </c>
      <c r="O2473">
        <v>9.06</v>
      </c>
      <c r="P2473">
        <v>9.4</v>
      </c>
      <c r="Q2473">
        <v>5</v>
      </c>
      <c r="R2473">
        <v>2.54</v>
      </c>
      <c r="S2473">
        <v>0</v>
      </c>
      <c r="T2473" t="s">
        <v>22</v>
      </c>
      <c r="U2473">
        <f t="shared" si="77"/>
        <v>0</v>
      </c>
      <c r="V2473">
        <f>IF(Table2[[#This Row],[international_plan]]="yes",1,0)</f>
        <v>0</v>
      </c>
      <c r="W2473">
        <f>IF(Table2[[#This Row],[voice_mail_plan]]="yes",1,0)</f>
        <v>0</v>
      </c>
      <c r="X2473" t="str">
        <f t="shared" si="76"/>
        <v>High</v>
      </c>
      <c r="Y2473" t="str">
        <f>IF(Table2[[#This Row],[total_intl_charge]] &gt; AVERAGE($R$2:$R$4245),"High","Low")</f>
        <v>Low</v>
      </c>
      <c r="Z2473" t="str">
        <f>IF(AND(G2473&gt;AVERAGE(train!$G$2:$G$4251),K2473&gt;AVERAGE(train!$K$2:$K$4251)),"High Day &amp; Eve",IF(AND(G2473&gt;AVERAGE(train!$G$2:$G$4251),K2473&lt;=AVERAGE(train!$K$2:$K$4251)),"High Day Only",IF(AND(G2473&lt;=AVERAGE(train!$G$2:$G$4251),K2473&gt;AVERAGE(train!$K$2:$K$4251)),"High Eve Only","Low Usage")))</f>
        <v>High Day &amp; Eve</v>
      </c>
    </row>
    <row r="2474" spans="1:26">
      <c r="A2474" t="s">
        <v>60</v>
      </c>
      <c r="B2474">
        <v>132</v>
      </c>
      <c r="C2474" t="s">
        <v>28</v>
      </c>
      <c r="D2474" t="s">
        <v>22</v>
      </c>
      <c r="E2474" t="s">
        <v>22</v>
      </c>
      <c r="F2474">
        <v>0</v>
      </c>
      <c r="G2474">
        <v>121.5</v>
      </c>
      <c r="H2474">
        <v>88</v>
      </c>
      <c r="I2474">
        <v>20.66</v>
      </c>
      <c r="J2474">
        <v>253</v>
      </c>
      <c r="K2474">
        <v>124</v>
      </c>
      <c r="L2474">
        <v>21.51</v>
      </c>
      <c r="M2474">
        <v>195.7</v>
      </c>
      <c r="N2474">
        <v>120</v>
      </c>
      <c r="O2474">
        <v>8.81</v>
      </c>
      <c r="P2474">
        <v>10.7</v>
      </c>
      <c r="Q2474">
        <v>4</v>
      </c>
      <c r="R2474">
        <v>2.89</v>
      </c>
      <c r="S2474">
        <v>1</v>
      </c>
      <c r="T2474" t="s">
        <v>22</v>
      </c>
      <c r="U2474">
        <f t="shared" si="77"/>
        <v>0</v>
      </c>
      <c r="V2474">
        <f>IF(Table2[[#This Row],[international_plan]]="yes",1,0)</f>
        <v>0</v>
      </c>
      <c r="W2474">
        <f>IF(Table2[[#This Row],[voice_mail_plan]]="yes",1,0)</f>
        <v>0</v>
      </c>
      <c r="X2474" t="str">
        <f t="shared" si="76"/>
        <v>Very High</v>
      </c>
      <c r="Y2474" t="str">
        <f>IF(Table2[[#This Row],[total_intl_charge]] &gt; AVERAGE($R$2:$R$4245),"High","Low")</f>
        <v>High</v>
      </c>
      <c r="Z2474" t="str">
        <f>IF(AND(G2474&gt;AVERAGE(train!$G$2:$G$4251),K2474&gt;AVERAGE(train!$K$2:$K$4251)),"High Day &amp; Eve",IF(AND(G2474&gt;AVERAGE(train!$G$2:$G$4251),K2474&lt;=AVERAGE(train!$K$2:$K$4251)),"High Day Only",IF(AND(G2474&lt;=AVERAGE(train!$G$2:$G$4251),K2474&gt;AVERAGE(train!$K$2:$K$4251)),"High Eve Only","Low Usage")))</f>
        <v>High Eve Only</v>
      </c>
    </row>
    <row r="2475" spans="1:26">
      <c r="A2475" t="s">
        <v>69</v>
      </c>
      <c r="B2475">
        <v>80</v>
      </c>
      <c r="C2475" t="s">
        <v>21</v>
      </c>
      <c r="D2475" t="s">
        <v>22</v>
      </c>
      <c r="E2475" t="s">
        <v>22</v>
      </c>
      <c r="F2475">
        <v>0</v>
      </c>
      <c r="G2475">
        <v>127.8</v>
      </c>
      <c r="H2475">
        <v>67</v>
      </c>
      <c r="I2475">
        <v>21.73</v>
      </c>
      <c r="J2475">
        <v>181.6</v>
      </c>
      <c r="K2475">
        <v>112</v>
      </c>
      <c r="L2475">
        <v>15.44</v>
      </c>
      <c r="M2475">
        <v>197.3</v>
      </c>
      <c r="N2475">
        <v>63</v>
      </c>
      <c r="O2475">
        <v>8.8800000000000008</v>
      </c>
      <c r="P2475">
        <v>15.9</v>
      </c>
      <c r="Q2475">
        <v>2</v>
      </c>
      <c r="R2475">
        <v>4.29</v>
      </c>
      <c r="S2475">
        <v>2</v>
      </c>
      <c r="T2475" t="s">
        <v>22</v>
      </c>
      <c r="U2475">
        <f t="shared" si="77"/>
        <v>0</v>
      </c>
      <c r="V2475">
        <f>IF(Table2[[#This Row],[international_plan]]="yes",1,0)</f>
        <v>0</v>
      </c>
      <c r="W2475">
        <f>IF(Table2[[#This Row],[voice_mail_plan]]="yes",1,0)</f>
        <v>0</v>
      </c>
      <c r="X2475" t="str">
        <f t="shared" si="76"/>
        <v>Medium</v>
      </c>
      <c r="Y2475" t="str">
        <f>IF(Table2[[#This Row],[total_intl_charge]] &gt; AVERAGE($R$2:$R$4245),"High","Low")</f>
        <v>High</v>
      </c>
      <c r="Z2475" t="str">
        <f>IF(AND(G2475&gt;AVERAGE(train!$G$2:$G$4251),K2475&gt;AVERAGE(train!$K$2:$K$4251)),"High Day &amp; Eve",IF(AND(G2475&gt;AVERAGE(train!$G$2:$G$4251),K2475&lt;=AVERAGE(train!$K$2:$K$4251)),"High Day Only",IF(AND(G2475&lt;=AVERAGE(train!$G$2:$G$4251),K2475&gt;AVERAGE(train!$K$2:$K$4251)),"High Eve Only","Low Usage")))</f>
        <v>High Eve Only</v>
      </c>
    </row>
    <row r="2476" spans="1:26">
      <c r="A2476" t="s">
        <v>20</v>
      </c>
      <c r="B2476">
        <v>162</v>
      </c>
      <c r="C2476" t="s">
        <v>21</v>
      </c>
      <c r="D2476" t="s">
        <v>22</v>
      </c>
      <c r="E2476" t="s">
        <v>22</v>
      </c>
      <c r="F2476">
        <v>0</v>
      </c>
      <c r="G2476">
        <v>135.19999999999999</v>
      </c>
      <c r="H2476">
        <v>98</v>
      </c>
      <c r="I2476">
        <v>22.98</v>
      </c>
      <c r="J2476">
        <v>242</v>
      </c>
      <c r="K2476">
        <v>107</v>
      </c>
      <c r="L2476">
        <v>20.57</v>
      </c>
      <c r="M2476">
        <v>246.9</v>
      </c>
      <c r="N2476">
        <v>96</v>
      </c>
      <c r="O2476">
        <v>11.11</v>
      </c>
      <c r="P2476">
        <v>10.199999999999999</v>
      </c>
      <c r="Q2476">
        <v>2</v>
      </c>
      <c r="R2476">
        <v>2.75</v>
      </c>
      <c r="S2476">
        <v>2</v>
      </c>
      <c r="T2476" t="s">
        <v>22</v>
      </c>
      <c r="U2476">
        <f t="shared" si="77"/>
        <v>0</v>
      </c>
      <c r="V2476">
        <f>IF(Table2[[#This Row],[international_plan]]="yes",1,0)</f>
        <v>0</v>
      </c>
      <c r="W2476">
        <f>IF(Table2[[#This Row],[voice_mail_plan]]="yes",1,0)</f>
        <v>0</v>
      </c>
      <c r="X2476" t="str">
        <f t="shared" si="76"/>
        <v>Very High</v>
      </c>
      <c r="Y2476" t="str">
        <f>IF(Table2[[#This Row],[total_intl_charge]] &gt; AVERAGE($R$2:$R$4245),"High","Low")</f>
        <v>Low</v>
      </c>
      <c r="Z2476" t="str">
        <f>IF(AND(G2476&gt;AVERAGE(train!$G$2:$G$4251),K2476&gt;AVERAGE(train!$K$2:$K$4251)),"High Day &amp; Eve",IF(AND(G2476&gt;AVERAGE(train!$G$2:$G$4251),K2476&lt;=AVERAGE(train!$K$2:$K$4251)),"High Day Only",IF(AND(G2476&lt;=AVERAGE(train!$G$2:$G$4251),K2476&gt;AVERAGE(train!$K$2:$K$4251)),"High Eve Only","Low Usage")))</f>
        <v>High Eve Only</v>
      </c>
    </row>
    <row r="2477" spans="1:26">
      <c r="A2477" t="s">
        <v>65</v>
      </c>
      <c r="B2477">
        <v>110</v>
      </c>
      <c r="C2477" t="s">
        <v>28</v>
      </c>
      <c r="D2477" t="s">
        <v>22</v>
      </c>
      <c r="E2477" t="s">
        <v>22</v>
      </c>
      <c r="F2477">
        <v>0</v>
      </c>
      <c r="G2477">
        <v>99.4</v>
      </c>
      <c r="H2477">
        <v>62</v>
      </c>
      <c r="I2477">
        <v>16.899999999999999</v>
      </c>
      <c r="J2477">
        <v>275</v>
      </c>
      <c r="K2477">
        <v>86</v>
      </c>
      <c r="L2477">
        <v>23.38</v>
      </c>
      <c r="M2477">
        <v>212.1</v>
      </c>
      <c r="N2477">
        <v>94</v>
      </c>
      <c r="O2477">
        <v>9.5399999999999991</v>
      </c>
      <c r="P2477">
        <v>16.7</v>
      </c>
      <c r="Q2477">
        <v>3</v>
      </c>
      <c r="R2477">
        <v>4.51</v>
      </c>
      <c r="S2477">
        <v>2</v>
      </c>
      <c r="T2477" t="s">
        <v>22</v>
      </c>
      <c r="U2477">
        <f t="shared" si="77"/>
        <v>0</v>
      </c>
      <c r="V2477">
        <f>IF(Table2[[#This Row],[international_plan]]="yes",1,0)</f>
        <v>0</v>
      </c>
      <c r="W2477">
        <f>IF(Table2[[#This Row],[voice_mail_plan]]="yes",1,0)</f>
        <v>0</v>
      </c>
      <c r="X2477" t="str">
        <f t="shared" si="76"/>
        <v>High</v>
      </c>
      <c r="Y2477" t="str">
        <f>IF(Table2[[#This Row],[total_intl_charge]] &gt; AVERAGE($R$2:$R$4245),"High","Low")</f>
        <v>High</v>
      </c>
      <c r="Z2477" t="str">
        <f>IF(AND(G2477&gt;AVERAGE(train!$G$2:$G$4251),K2477&gt;AVERAGE(train!$K$2:$K$4251)),"High Day &amp; Eve",IF(AND(G2477&gt;AVERAGE(train!$G$2:$G$4251),K2477&lt;=AVERAGE(train!$K$2:$K$4251)),"High Day Only",IF(AND(G2477&lt;=AVERAGE(train!$G$2:$G$4251),K2477&gt;AVERAGE(train!$K$2:$K$4251)),"High Eve Only","Low Usage")))</f>
        <v>Low Usage</v>
      </c>
    </row>
    <row r="2478" spans="1:26">
      <c r="A2478" t="s">
        <v>59</v>
      </c>
      <c r="B2478">
        <v>96</v>
      </c>
      <c r="C2478" t="s">
        <v>21</v>
      </c>
      <c r="D2478" t="s">
        <v>22</v>
      </c>
      <c r="E2478" t="s">
        <v>22</v>
      </c>
      <c r="F2478">
        <v>0</v>
      </c>
      <c r="G2478">
        <v>276.89999999999998</v>
      </c>
      <c r="H2478">
        <v>105</v>
      </c>
      <c r="I2478">
        <v>47.07</v>
      </c>
      <c r="J2478">
        <v>246.9</v>
      </c>
      <c r="K2478">
        <v>94</v>
      </c>
      <c r="L2478">
        <v>20.99</v>
      </c>
      <c r="M2478">
        <v>254.4</v>
      </c>
      <c r="N2478">
        <v>107</v>
      </c>
      <c r="O2478">
        <v>11.45</v>
      </c>
      <c r="P2478">
        <v>10.3</v>
      </c>
      <c r="Q2478">
        <v>3</v>
      </c>
      <c r="R2478">
        <v>2.78</v>
      </c>
      <c r="S2478">
        <v>1</v>
      </c>
      <c r="T2478" t="s">
        <v>23</v>
      </c>
      <c r="U2478">
        <f t="shared" si="77"/>
        <v>1</v>
      </c>
      <c r="V2478">
        <f>IF(Table2[[#This Row],[international_plan]]="yes",1,0)</f>
        <v>0</v>
      </c>
      <c r="W2478">
        <f>IF(Table2[[#This Row],[voice_mail_plan]]="yes",1,0)</f>
        <v>0</v>
      </c>
      <c r="X2478" t="str">
        <f t="shared" si="76"/>
        <v>Medium</v>
      </c>
      <c r="Y2478" t="str">
        <f>IF(Table2[[#This Row],[total_intl_charge]] &gt; AVERAGE($R$2:$R$4245),"High","Low")</f>
        <v>High</v>
      </c>
      <c r="Z2478" t="str">
        <f>IF(AND(G2478&gt;AVERAGE(train!$G$2:$G$4251),K2478&gt;AVERAGE(train!$K$2:$K$4251)),"High Day &amp; Eve",IF(AND(G2478&gt;AVERAGE(train!$G$2:$G$4251),K2478&lt;=AVERAGE(train!$K$2:$K$4251)),"High Day Only",IF(AND(G2478&lt;=AVERAGE(train!$G$2:$G$4251),K2478&gt;AVERAGE(train!$K$2:$K$4251)),"High Eve Only","Low Usage")))</f>
        <v>High Day Only</v>
      </c>
    </row>
    <row r="2479" spans="1:26">
      <c r="A2479" t="s">
        <v>32</v>
      </c>
      <c r="B2479">
        <v>72</v>
      </c>
      <c r="C2479" t="s">
        <v>28</v>
      </c>
      <c r="D2479" t="s">
        <v>22</v>
      </c>
      <c r="E2479" t="s">
        <v>22</v>
      </c>
      <c r="F2479">
        <v>0</v>
      </c>
      <c r="G2479">
        <v>287.39999999999998</v>
      </c>
      <c r="H2479">
        <v>116</v>
      </c>
      <c r="I2479">
        <v>48.86</v>
      </c>
      <c r="J2479">
        <v>235.3</v>
      </c>
      <c r="K2479">
        <v>126</v>
      </c>
      <c r="L2479">
        <v>20</v>
      </c>
      <c r="M2479">
        <v>292.10000000000002</v>
      </c>
      <c r="N2479">
        <v>114</v>
      </c>
      <c r="O2479">
        <v>13.14</v>
      </c>
      <c r="P2479">
        <v>5</v>
      </c>
      <c r="Q2479">
        <v>3</v>
      </c>
      <c r="R2479">
        <v>1.35</v>
      </c>
      <c r="S2479">
        <v>4</v>
      </c>
      <c r="T2479" t="s">
        <v>23</v>
      </c>
      <c r="U2479">
        <f t="shared" si="77"/>
        <v>1</v>
      </c>
      <c r="V2479">
        <f>IF(Table2[[#This Row],[international_plan]]="yes",1,0)</f>
        <v>0</v>
      </c>
      <c r="W2479">
        <f>IF(Table2[[#This Row],[voice_mail_plan]]="yes",1,0)</f>
        <v>0</v>
      </c>
      <c r="X2479" t="str">
        <f t="shared" si="76"/>
        <v>Low</v>
      </c>
      <c r="Y2479" t="str">
        <f>IF(Table2[[#This Row],[total_intl_charge]] &gt; AVERAGE($R$2:$R$4245),"High","Low")</f>
        <v>Low</v>
      </c>
      <c r="Z2479" t="str">
        <f>IF(AND(G2479&gt;AVERAGE(train!$G$2:$G$4251),K2479&gt;AVERAGE(train!$K$2:$K$4251)),"High Day &amp; Eve",IF(AND(G2479&gt;AVERAGE(train!$G$2:$G$4251),K2479&lt;=AVERAGE(train!$K$2:$K$4251)),"High Day Only",IF(AND(G2479&lt;=AVERAGE(train!$G$2:$G$4251),K2479&gt;AVERAGE(train!$K$2:$K$4251)),"High Eve Only","Low Usage")))</f>
        <v>High Day &amp; Eve</v>
      </c>
    </row>
    <row r="2480" spans="1:26">
      <c r="A2480" t="s">
        <v>41</v>
      </c>
      <c r="B2480">
        <v>125</v>
      </c>
      <c r="C2480" t="s">
        <v>25</v>
      </c>
      <c r="D2480" t="s">
        <v>22</v>
      </c>
      <c r="E2480" t="s">
        <v>23</v>
      </c>
      <c r="F2480">
        <v>23</v>
      </c>
      <c r="G2480">
        <v>120.5</v>
      </c>
      <c r="H2480">
        <v>104</v>
      </c>
      <c r="I2480">
        <v>20.49</v>
      </c>
      <c r="J2480">
        <v>227.8</v>
      </c>
      <c r="K2480">
        <v>115</v>
      </c>
      <c r="L2480">
        <v>19.36</v>
      </c>
      <c r="M2480">
        <v>158.5</v>
      </c>
      <c r="N2480">
        <v>100</v>
      </c>
      <c r="O2480">
        <v>7.13</v>
      </c>
      <c r="P2480">
        <v>10.199999999999999</v>
      </c>
      <c r="Q2480">
        <v>3</v>
      </c>
      <c r="R2480">
        <v>2.75</v>
      </c>
      <c r="S2480">
        <v>1</v>
      </c>
      <c r="T2480" t="s">
        <v>22</v>
      </c>
      <c r="U2480">
        <f t="shared" si="77"/>
        <v>0</v>
      </c>
      <c r="V2480">
        <f>IF(Table2[[#This Row],[international_plan]]="yes",1,0)</f>
        <v>0</v>
      </c>
      <c r="W2480">
        <f>IF(Table2[[#This Row],[voice_mail_plan]]="yes",1,0)</f>
        <v>1</v>
      </c>
      <c r="X2480" t="str">
        <f t="shared" si="76"/>
        <v>High</v>
      </c>
      <c r="Y2480" t="str">
        <f>IF(Table2[[#This Row],[total_intl_charge]] &gt; AVERAGE($R$2:$R$4245),"High","Low")</f>
        <v>Low</v>
      </c>
      <c r="Z2480" t="str">
        <f>IF(AND(G2480&gt;AVERAGE(train!$G$2:$G$4251),K2480&gt;AVERAGE(train!$K$2:$K$4251)),"High Day &amp; Eve",IF(AND(G2480&gt;AVERAGE(train!$G$2:$G$4251),K2480&lt;=AVERAGE(train!$K$2:$K$4251)),"High Day Only",IF(AND(G2480&lt;=AVERAGE(train!$G$2:$G$4251),K2480&gt;AVERAGE(train!$K$2:$K$4251)),"High Eve Only","Low Usage")))</f>
        <v>High Eve Only</v>
      </c>
    </row>
    <row r="2481" spans="1:26">
      <c r="A2481" t="s">
        <v>63</v>
      </c>
      <c r="B2481">
        <v>170</v>
      </c>
      <c r="C2481" t="s">
        <v>28</v>
      </c>
      <c r="D2481" t="s">
        <v>22</v>
      </c>
      <c r="E2481" t="s">
        <v>22</v>
      </c>
      <c r="F2481">
        <v>0</v>
      </c>
      <c r="G2481">
        <v>184.1</v>
      </c>
      <c r="H2481">
        <v>106</v>
      </c>
      <c r="I2481">
        <v>31.3</v>
      </c>
      <c r="J2481">
        <v>204.9</v>
      </c>
      <c r="K2481">
        <v>70</v>
      </c>
      <c r="L2481">
        <v>17.420000000000002</v>
      </c>
      <c r="M2481">
        <v>224.3</v>
      </c>
      <c r="N2481">
        <v>133</v>
      </c>
      <c r="O2481">
        <v>10.09</v>
      </c>
      <c r="P2481">
        <v>9.8000000000000007</v>
      </c>
      <c r="Q2481">
        <v>3</v>
      </c>
      <c r="R2481">
        <v>2.65</v>
      </c>
      <c r="S2481">
        <v>2</v>
      </c>
      <c r="T2481" t="s">
        <v>22</v>
      </c>
      <c r="U2481">
        <f t="shared" si="77"/>
        <v>0</v>
      </c>
      <c r="V2481">
        <f>IF(Table2[[#This Row],[international_plan]]="yes",1,0)</f>
        <v>0</v>
      </c>
      <c r="W2481">
        <f>IF(Table2[[#This Row],[voice_mail_plan]]="yes",1,0)</f>
        <v>0</v>
      </c>
      <c r="X2481" t="str">
        <f t="shared" si="76"/>
        <v>Very High</v>
      </c>
      <c r="Y2481" t="str">
        <f>IF(Table2[[#This Row],[total_intl_charge]] &gt; AVERAGE($R$2:$R$4245),"High","Low")</f>
        <v>Low</v>
      </c>
      <c r="Z2481" t="str">
        <f>IF(AND(G2481&gt;AVERAGE(train!$G$2:$G$4251),K2481&gt;AVERAGE(train!$K$2:$K$4251)),"High Day &amp; Eve",IF(AND(G2481&gt;AVERAGE(train!$G$2:$G$4251),K2481&lt;=AVERAGE(train!$K$2:$K$4251)),"High Day Only",IF(AND(G2481&lt;=AVERAGE(train!$G$2:$G$4251),K2481&gt;AVERAGE(train!$K$2:$K$4251)),"High Eve Only","Low Usage")))</f>
        <v>High Day Only</v>
      </c>
    </row>
    <row r="2482" spans="1:26">
      <c r="A2482" t="s">
        <v>47</v>
      </c>
      <c r="B2482">
        <v>71</v>
      </c>
      <c r="C2482" t="s">
        <v>28</v>
      </c>
      <c r="D2482" t="s">
        <v>22</v>
      </c>
      <c r="E2482" t="s">
        <v>22</v>
      </c>
      <c r="F2482">
        <v>0</v>
      </c>
      <c r="G2482">
        <v>185</v>
      </c>
      <c r="H2482">
        <v>84</v>
      </c>
      <c r="I2482">
        <v>31.45</v>
      </c>
      <c r="J2482">
        <v>232.5</v>
      </c>
      <c r="K2482">
        <v>129</v>
      </c>
      <c r="L2482">
        <v>19.760000000000002</v>
      </c>
      <c r="M2482">
        <v>191.1</v>
      </c>
      <c r="N2482">
        <v>82</v>
      </c>
      <c r="O2482">
        <v>8.6</v>
      </c>
      <c r="P2482">
        <v>14.9</v>
      </c>
      <c r="Q2482">
        <v>4</v>
      </c>
      <c r="R2482">
        <v>4.0199999999999996</v>
      </c>
      <c r="S2482">
        <v>3</v>
      </c>
      <c r="T2482" t="s">
        <v>22</v>
      </c>
      <c r="U2482">
        <f t="shared" si="77"/>
        <v>0</v>
      </c>
      <c r="V2482">
        <f>IF(Table2[[#This Row],[international_plan]]="yes",1,0)</f>
        <v>0</v>
      </c>
      <c r="W2482">
        <f>IF(Table2[[#This Row],[voice_mail_plan]]="yes",1,0)</f>
        <v>0</v>
      </c>
      <c r="X2482" t="str">
        <f t="shared" si="76"/>
        <v>Low</v>
      </c>
      <c r="Y2482" t="str">
        <f>IF(Table2[[#This Row],[total_intl_charge]] &gt; AVERAGE($R$2:$R$4245),"High","Low")</f>
        <v>High</v>
      </c>
      <c r="Z2482" t="str">
        <f>IF(AND(G2482&gt;AVERAGE(train!$G$2:$G$4251),K2482&gt;AVERAGE(train!$K$2:$K$4251)),"High Day &amp; Eve",IF(AND(G2482&gt;AVERAGE(train!$G$2:$G$4251),K2482&lt;=AVERAGE(train!$K$2:$K$4251)),"High Day Only",IF(AND(G2482&lt;=AVERAGE(train!$G$2:$G$4251),K2482&gt;AVERAGE(train!$K$2:$K$4251)),"High Eve Only","Low Usage")))</f>
        <v>High Day &amp; Eve</v>
      </c>
    </row>
    <row r="2483" spans="1:26">
      <c r="A2483" t="s">
        <v>43</v>
      </c>
      <c r="B2483">
        <v>124</v>
      </c>
      <c r="C2483" t="s">
        <v>21</v>
      </c>
      <c r="D2483" t="s">
        <v>22</v>
      </c>
      <c r="E2483" t="s">
        <v>22</v>
      </c>
      <c r="F2483">
        <v>0</v>
      </c>
      <c r="G2483">
        <v>160.9</v>
      </c>
      <c r="H2483">
        <v>109</v>
      </c>
      <c r="I2483">
        <v>27.35</v>
      </c>
      <c r="J2483">
        <v>144.19999999999999</v>
      </c>
      <c r="K2483">
        <v>152</v>
      </c>
      <c r="L2483">
        <v>12.26</v>
      </c>
      <c r="M2483">
        <v>120.4</v>
      </c>
      <c r="N2483">
        <v>97</v>
      </c>
      <c r="O2483">
        <v>5.42</v>
      </c>
      <c r="P2483">
        <v>12.9</v>
      </c>
      <c r="Q2483">
        <v>12</v>
      </c>
      <c r="R2483">
        <v>3.48</v>
      </c>
      <c r="S2483">
        <v>1</v>
      </c>
      <c r="T2483" t="s">
        <v>22</v>
      </c>
      <c r="U2483">
        <f t="shared" si="77"/>
        <v>0</v>
      </c>
      <c r="V2483">
        <f>IF(Table2[[#This Row],[international_plan]]="yes",1,0)</f>
        <v>0</v>
      </c>
      <c r="W2483">
        <f>IF(Table2[[#This Row],[voice_mail_plan]]="yes",1,0)</f>
        <v>0</v>
      </c>
      <c r="X2483" t="str">
        <f t="shared" si="76"/>
        <v>High</v>
      </c>
      <c r="Y2483" t="str">
        <f>IF(Table2[[#This Row],[total_intl_charge]] &gt; AVERAGE($R$2:$R$4245),"High","Low")</f>
        <v>High</v>
      </c>
      <c r="Z2483" t="str">
        <f>IF(AND(G2483&gt;AVERAGE(train!$G$2:$G$4251),K2483&gt;AVERAGE(train!$K$2:$K$4251)),"High Day &amp; Eve",IF(AND(G2483&gt;AVERAGE(train!$G$2:$G$4251),K2483&lt;=AVERAGE(train!$K$2:$K$4251)),"High Day Only",IF(AND(G2483&lt;=AVERAGE(train!$G$2:$G$4251),K2483&gt;AVERAGE(train!$K$2:$K$4251)),"High Eve Only","Low Usage")))</f>
        <v>High Eve Only</v>
      </c>
    </row>
    <row r="2484" spans="1:26">
      <c r="A2484" t="s">
        <v>55</v>
      </c>
      <c r="B2484">
        <v>97</v>
      </c>
      <c r="C2484" t="s">
        <v>21</v>
      </c>
      <c r="D2484" t="s">
        <v>22</v>
      </c>
      <c r="E2484" t="s">
        <v>22</v>
      </c>
      <c r="F2484">
        <v>0</v>
      </c>
      <c r="G2484">
        <v>209.2</v>
      </c>
      <c r="H2484">
        <v>134</v>
      </c>
      <c r="I2484">
        <v>35.56</v>
      </c>
      <c r="J2484">
        <v>0</v>
      </c>
      <c r="K2484">
        <v>0</v>
      </c>
      <c r="L2484">
        <v>0</v>
      </c>
      <c r="M2484">
        <v>175.4</v>
      </c>
      <c r="N2484">
        <v>94</v>
      </c>
      <c r="O2484">
        <v>7.89</v>
      </c>
      <c r="P2484">
        <v>11.8</v>
      </c>
      <c r="Q2484">
        <v>6</v>
      </c>
      <c r="R2484">
        <v>3.19</v>
      </c>
      <c r="S2484">
        <v>1</v>
      </c>
      <c r="T2484" t="s">
        <v>22</v>
      </c>
      <c r="U2484">
        <f t="shared" si="77"/>
        <v>0</v>
      </c>
      <c r="V2484">
        <f>IF(Table2[[#This Row],[international_plan]]="yes",1,0)</f>
        <v>0</v>
      </c>
      <c r="W2484">
        <f>IF(Table2[[#This Row],[voice_mail_plan]]="yes",1,0)</f>
        <v>0</v>
      </c>
      <c r="X2484" t="str">
        <f t="shared" si="76"/>
        <v>Medium</v>
      </c>
      <c r="Y2484" t="str">
        <f>IF(Table2[[#This Row],[total_intl_charge]] &gt; AVERAGE($R$2:$R$4245),"High","Low")</f>
        <v>High</v>
      </c>
      <c r="Z2484" t="str">
        <f>IF(AND(G2484&gt;AVERAGE(train!$G$2:$G$4251),K2484&gt;AVERAGE(train!$K$2:$K$4251)),"High Day &amp; Eve",IF(AND(G2484&gt;AVERAGE(train!$G$2:$G$4251),K2484&lt;=AVERAGE(train!$K$2:$K$4251)),"High Day Only",IF(AND(G2484&lt;=AVERAGE(train!$G$2:$G$4251),K2484&gt;AVERAGE(train!$K$2:$K$4251)),"High Eve Only","Low Usage")))</f>
        <v>High Day Only</v>
      </c>
    </row>
    <row r="2485" spans="1:26">
      <c r="A2485" t="s">
        <v>72</v>
      </c>
      <c r="B2485">
        <v>98</v>
      </c>
      <c r="C2485" t="s">
        <v>28</v>
      </c>
      <c r="D2485" t="s">
        <v>23</v>
      </c>
      <c r="E2485" t="s">
        <v>22</v>
      </c>
      <c r="F2485">
        <v>0</v>
      </c>
      <c r="G2485">
        <v>158.4</v>
      </c>
      <c r="H2485">
        <v>71</v>
      </c>
      <c r="I2485">
        <v>26.93</v>
      </c>
      <c r="J2485">
        <v>306.60000000000002</v>
      </c>
      <c r="K2485">
        <v>66</v>
      </c>
      <c r="L2485">
        <v>26.06</v>
      </c>
      <c r="M2485">
        <v>144.19999999999999</v>
      </c>
      <c r="N2485">
        <v>93</v>
      </c>
      <c r="O2485">
        <v>6.49</v>
      </c>
      <c r="P2485">
        <v>2.1</v>
      </c>
      <c r="Q2485">
        <v>4</v>
      </c>
      <c r="R2485">
        <v>0.56999999999999995</v>
      </c>
      <c r="S2485">
        <v>1</v>
      </c>
      <c r="T2485" t="s">
        <v>22</v>
      </c>
      <c r="U2485">
        <f t="shared" si="77"/>
        <v>0</v>
      </c>
      <c r="V2485">
        <f>IF(Table2[[#This Row],[international_plan]]="yes",1,0)</f>
        <v>1</v>
      </c>
      <c r="W2485">
        <f>IF(Table2[[#This Row],[voice_mail_plan]]="yes",1,0)</f>
        <v>0</v>
      </c>
      <c r="X2485" t="str">
        <f t="shared" si="76"/>
        <v>Medium</v>
      </c>
      <c r="Y2485" t="str">
        <f>IF(Table2[[#This Row],[total_intl_charge]] &gt; AVERAGE($R$2:$R$4245),"High","Low")</f>
        <v>Low</v>
      </c>
      <c r="Z2485" t="str">
        <f>IF(AND(G2485&gt;AVERAGE(train!$G$2:$G$4251),K2485&gt;AVERAGE(train!$K$2:$K$4251)),"High Day &amp; Eve",IF(AND(G2485&gt;AVERAGE(train!$G$2:$G$4251),K2485&lt;=AVERAGE(train!$K$2:$K$4251)),"High Day Only",IF(AND(G2485&lt;=AVERAGE(train!$G$2:$G$4251),K2485&gt;AVERAGE(train!$K$2:$K$4251)),"High Eve Only","Low Usage")))</f>
        <v>Low Usage</v>
      </c>
    </row>
    <row r="2486" spans="1:26">
      <c r="A2486" t="s">
        <v>63</v>
      </c>
      <c r="B2486">
        <v>24</v>
      </c>
      <c r="C2486" t="s">
        <v>25</v>
      </c>
      <c r="D2486" t="s">
        <v>22</v>
      </c>
      <c r="E2486" t="s">
        <v>22</v>
      </c>
      <c r="F2486">
        <v>0</v>
      </c>
      <c r="G2486">
        <v>149</v>
      </c>
      <c r="H2486">
        <v>73</v>
      </c>
      <c r="I2486">
        <v>25.33</v>
      </c>
      <c r="J2486">
        <v>131</v>
      </c>
      <c r="K2486">
        <v>81</v>
      </c>
      <c r="L2486">
        <v>11.14</v>
      </c>
      <c r="M2486">
        <v>238.6</v>
      </c>
      <c r="N2486">
        <v>69</v>
      </c>
      <c r="O2486">
        <v>10.74</v>
      </c>
      <c r="P2486">
        <v>8.6</v>
      </c>
      <c r="Q2486">
        <v>3</v>
      </c>
      <c r="R2486">
        <v>2.3199999999999998</v>
      </c>
      <c r="S2486">
        <v>2</v>
      </c>
      <c r="T2486" t="s">
        <v>23</v>
      </c>
      <c r="U2486">
        <f t="shared" si="77"/>
        <v>1</v>
      </c>
      <c r="V2486">
        <f>IF(Table2[[#This Row],[international_plan]]="yes",1,0)</f>
        <v>0</v>
      </c>
      <c r="W2486">
        <f>IF(Table2[[#This Row],[voice_mail_plan]]="yes",1,0)</f>
        <v>0</v>
      </c>
      <c r="X2486" t="str">
        <f t="shared" si="76"/>
        <v>Low</v>
      </c>
      <c r="Y2486" t="str">
        <f>IF(Table2[[#This Row],[total_intl_charge]] &gt; AVERAGE($R$2:$R$4245),"High","Low")</f>
        <v>Low</v>
      </c>
      <c r="Z2486" t="str">
        <f>IF(AND(G2486&gt;AVERAGE(train!$G$2:$G$4251),K2486&gt;AVERAGE(train!$K$2:$K$4251)),"High Day &amp; Eve",IF(AND(G2486&gt;AVERAGE(train!$G$2:$G$4251),K2486&lt;=AVERAGE(train!$K$2:$K$4251)),"High Day Only",IF(AND(G2486&lt;=AVERAGE(train!$G$2:$G$4251),K2486&gt;AVERAGE(train!$K$2:$K$4251)),"High Eve Only","Low Usage")))</f>
        <v>Low Usage</v>
      </c>
    </row>
    <row r="2487" spans="1:26">
      <c r="A2487" t="s">
        <v>63</v>
      </c>
      <c r="B2487">
        <v>136</v>
      </c>
      <c r="C2487" t="s">
        <v>28</v>
      </c>
      <c r="D2487" t="s">
        <v>22</v>
      </c>
      <c r="E2487" t="s">
        <v>22</v>
      </c>
      <c r="F2487">
        <v>0</v>
      </c>
      <c r="G2487">
        <v>204.5</v>
      </c>
      <c r="H2487">
        <v>63</v>
      </c>
      <c r="I2487">
        <v>34.770000000000003</v>
      </c>
      <c r="J2487">
        <v>208.8</v>
      </c>
      <c r="K2487">
        <v>95</v>
      </c>
      <c r="L2487">
        <v>17.75</v>
      </c>
      <c r="M2487">
        <v>224</v>
      </c>
      <c r="N2487">
        <v>119</v>
      </c>
      <c r="O2487">
        <v>10.08</v>
      </c>
      <c r="P2487">
        <v>9.8000000000000007</v>
      </c>
      <c r="Q2487">
        <v>2</v>
      </c>
      <c r="R2487">
        <v>2.65</v>
      </c>
      <c r="S2487">
        <v>0</v>
      </c>
      <c r="T2487" t="s">
        <v>22</v>
      </c>
      <c r="U2487">
        <f t="shared" si="77"/>
        <v>0</v>
      </c>
      <c r="V2487">
        <f>IF(Table2[[#This Row],[international_plan]]="yes",1,0)</f>
        <v>0</v>
      </c>
      <c r="W2487">
        <f>IF(Table2[[#This Row],[voice_mail_plan]]="yes",1,0)</f>
        <v>0</v>
      </c>
      <c r="X2487" t="str">
        <f t="shared" si="76"/>
        <v>Very High</v>
      </c>
      <c r="Y2487" t="str">
        <f>IF(Table2[[#This Row],[total_intl_charge]] &gt; AVERAGE($R$2:$R$4245),"High","Low")</f>
        <v>Low</v>
      </c>
      <c r="Z2487" t="str">
        <f>IF(AND(G2487&gt;AVERAGE(train!$G$2:$G$4251),K2487&gt;AVERAGE(train!$K$2:$K$4251)),"High Day &amp; Eve",IF(AND(G2487&gt;AVERAGE(train!$G$2:$G$4251),K2487&lt;=AVERAGE(train!$K$2:$K$4251)),"High Day Only",IF(AND(G2487&lt;=AVERAGE(train!$G$2:$G$4251),K2487&gt;AVERAGE(train!$K$2:$K$4251)),"High Eve Only","Low Usage")))</f>
        <v>High Day Only</v>
      </c>
    </row>
    <row r="2488" spans="1:26">
      <c r="A2488" t="s">
        <v>26</v>
      </c>
      <c r="B2488">
        <v>44</v>
      </c>
      <c r="C2488" t="s">
        <v>25</v>
      </c>
      <c r="D2488" t="s">
        <v>22</v>
      </c>
      <c r="E2488" t="s">
        <v>22</v>
      </c>
      <c r="F2488">
        <v>0</v>
      </c>
      <c r="G2488">
        <v>288.8</v>
      </c>
      <c r="H2488">
        <v>86</v>
      </c>
      <c r="I2488">
        <v>49.1</v>
      </c>
      <c r="J2488">
        <v>175.9</v>
      </c>
      <c r="K2488">
        <v>87</v>
      </c>
      <c r="L2488">
        <v>14.95</v>
      </c>
      <c r="M2488">
        <v>215.4</v>
      </c>
      <c r="N2488">
        <v>106</v>
      </c>
      <c r="O2488">
        <v>9.69</v>
      </c>
      <c r="P2488">
        <v>9.5</v>
      </c>
      <c r="Q2488">
        <v>2</v>
      </c>
      <c r="R2488">
        <v>2.57</v>
      </c>
      <c r="S2488">
        <v>0</v>
      </c>
      <c r="T2488" t="s">
        <v>23</v>
      </c>
      <c r="U2488">
        <f t="shared" si="77"/>
        <v>1</v>
      </c>
      <c r="V2488">
        <f>IF(Table2[[#This Row],[international_plan]]="yes",1,0)</f>
        <v>0</v>
      </c>
      <c r="W2488">
        <f>IF(Table2[[#This Row],[voice_mail_plan]]="yes",1,0)</f>
        <v>0</v>
      </c>
      <c r="X2488" t="str">
        <f t="shared" si="76"/>
        <v>Low</v>
      </c>
      <c r="Y2488" t="str">
        <f>IF(Table2[[#This Row],[total_intl_charge]] &gt; AVERAGE($R$2:$R$4245),"High","Low")</f>
        <v>Low</v>
      </c>
      <c r="Z2488" t="str">
        <f>IF(AND(G2488&gt;AVERAGE(train!$G$2:$G$4251),K2488&gt;AVERAGE(train!$K$2:$K$4251)),"High Day &amp; Eve",IF(AND(G2488&gt;AVERAGE(train!$G$2:$G$4251),K2488&lt;=AVERAGE(train!$K$2:$K$4251)),"High Day Only",IF(AND(G2488&lt;=AVERAGE(train!$G$2:$G$4251),K2488&gt;AVERAGE(train!$K$2:$K$4251)),"High Eve Only","Low Usage")))</f>
        <v>High Day Only</v>
      </c>
    </row>
    <row r="2489" spans="1:26">
      <c r="A2489" t="s">
        <v>65</v>
      </c>
      <c r="B2489">
        <v>96</v>
      </c>
      <c r="C2489" t="s">
        <v>21</v>
      </c>
      <c r="D2489" t="s">
        <v>22</v>
      </c>
      <c r="E2489" t="s">
        <v>23</v>
      </c>
      <c r="F2489">
        <v>40</v>
      </c>
      <c r="G2489">
        <v>108.6</v>
      </c>
      <c r="H2489">
        <v>90</v>
      </c>
      <c r="I2489">
        <v>18.46</v>
      </c>
      <c r="J2489">
        <v>206.4</v>
      </c>
      <c r="K2489">
        <v>154</v>
      </c>
      <c r="L2489">
        <v>17.54</v>
      </c>
      <c r="M2489">
        <v>126.3</v>
      </c>
      <c r="N2489">
        <v>118</v>
      </c>
      <c r="O2489">
        <v>5.68</v>
      </c>
      <c r="P2489">
        <v>13.4</v>
      </c>
      <c r="Q2489">
        <v>4</v>
      </c>
      <c r="R2489">
        <v>3.62</v>
      </c>
      <c r="S2489">
        <v>0</v>
      </c>
      <c r="T2489" t="s">
        <v>22</v>
      </c>
      <c r="U2489">
        <f t="shared" si="77"/>
        <v>0</v>
      </c>
      <c r="V2489">
        <f>IF(Table2[[#This Row],[international_plan]]="yes",1,0)</f>
        <v>0</v>
      </c>
      <c r="W2489">
        <f>IF(Table2[[#This Row],[voice_mail_plan]]="yes",1,0)</f>
        <v>1</v>
      </c>
      <c r="X2489" t="str">
        <f t="shared" si="76"/>
        <v>Medium</v>
      </c>
      <c r="Y2489" t="str">
        <f>IF(Table2[[#This Row],[total_intl_charge]] &gt; AVERAGE($R$2:$R$4245),"High","Low")</f>
        <v>High</v>
      </c>
      <c r="Z2489" t="str">
        <f>IF(AND(G2489&gt;AVERAGE(train!$G$2:$G$4251),K2489&gt;AVERAGE(train!$K$2:$K$4251)),"High Day &amp; Eve",IF(AND(G2489&gt;AVERAGE(train!$G$2:$G$4251),K2489&lt;=AVERAGE(train!$K$2:$K$4251)),"High Day Only",IF(AND(G2489&lt;=AVERAGE(train!$G$2:$G$4251),K2489&gt;AVERAGE(train!$K$2:$K$4251)),"High Eve Only","Low Usage")))</f>
        <v>High Eve Only</v>
      </c>
    </row>
    <row r="2490" spans="1:26">
      <c r="A2490" t="s">
        <v>69</v>
      </c>
      <c r="B2490">
        <v>31</v>
      </c>
      <c r="C2490" t="s">
        <v>21</v>
      </c>
      <c r="D2490" t="s">
        <v>22</v>
      </c>
      <c r="E2490" t="s">
        <v>22</v>
      </c>
      <c r="F2490">
        <v>0</v>
      </c>
      <c r="G2490">
        <v>97.5</v>
      </c>
      <c r="H2490">
        <v>129</v>
      </c>
      <c r="I2490">
        <v>16.579999999999998</v>
      </c>
      <c r="J2490">
        <v>260.39999999999998</v>
      </c>
      <c r="K2490">
        <v>78</v>
      </c>
      <c r="L2490">
        <v>22.13</v>
      </c>
      <c r="M2490">
        <v>88.7</v>
      </c>
      <c r="N2490">
        <v>100</v>
      </c>
      <c r="O2490">
        <v>3.99</v>
      </c>
      <c r="P2490">
        <v>7</v>
      </c>
      <c r="Q2490">
        <v>5</v>
      </c>
      <c r="R2490">
        <v>1.89</v>
      </c>
      <c r="S2490">
        <v>1</v>
      </c>
      <c r="T2490" t="s">
        <v>22</v>
      </c>
      <c r="U2490">
        <f t="shared" si="77"/>
        <v>0</v>
      </c>
      <c r="V2490">
        <f>IF(Table2[[#This Row],[international_plan]]="yes",1,0)</f>
        <v>0</v>
      </c>
      <c r="W2490">
        <f>IF(Table2[[#This Row],[voice_mail_plan]]="yes",1,0)</f>
        <v>0</v>
      </c>
      <c r="X2490" t="str">
        <f t="shared" si="76"/>
        <v>Low</v>
      </c>
      <c r="Y2490" t="str">
        <f>IF(Table2[[#This Row],[total_intl_charge]] &gt; AVERAGE($R$2:$R$4245),"High","Low")</f>
        <v>Low</v>
      </c>
      <c r="Z2490" t="str">
        <f>IF(AND(G2490&gt;AVERAGE(train!$G$2:$G$4251),K2490&gt;AVERAGE(train!$K$2:$K$4251)),"High Day &amp; Eve",IF(AND(G2490&gt;AVERAGE(train!$G$2:$G$4251),K2490&lt;=AVERAGE(train!$K$2:$K$4251)),"High Day Only",IF(AND(G2490&lt;=AVERAGE(train!$G$2:$G$4251),K2490&gt;AVERAGE(train!$K$2:$K$4251)),"High Eve Only","Low Usage")))</f>
        <v>Low Usage</v>
      </c>
    </row>
    <row r="2491" spans="1:26">
      <c r="A2491" t="s">
        <v>68</v>
      </c>
      <c r="B2491">
        <v>72</v>
      </c>
      <c r="C2491" t="s">
        <v>21</v>
      </c>
      <c r="D2491" t="s">
        <v>22</v>
      </c>
      <c r="E2491" t="s">
        <v>22</v>
      </c>
      <c r="F2491">
        <v>0</v>
      </c>
      <c r="G2491">
        <v>166.5</v>
      </c>
      <c r="H2491">
        <v>102</v>
      </c>
      <c r="I2491">
        <v>28.31</v>
      </c>
      <c r="J2491">
        <v>261</v>
      </c>
      <c r="K2491">
        <v>103</v>
      </c>
      <c r="L2491">
        <v>22.19</v>
      </c>
      <c r="M2491">
        <v>262.7</v>
      </c>
      <c r="N2491">
        <v>85</v>
      </c>
      <c r="O2491">
        <v>11.82</v>
      </c>
      <c r="P2491">
        <v>13.3</v>
      </c>
      <c r="Q2491">
        <v>5</v>
      </c>
      <c r="R2491">
        <v>3.59</v>
      </c>
      <c r="S2491">
        <v>0</v>
      </c>
      <c r="T2491" t="s">
        <v>22</v>
      </c>
      <c r="U2491">
        <f t="shared" si="77"/>
        <v>0</v>
      </c>
      <c r="V2491">
        <f>IF(Table2[[#This Row],[international_plan]]="yes",1,0)</f>
        <v>0</v>
      </c>
      <c r="W2491">
        <f>IF(Table2[[#This Row],[voice_mail_plan]]="yes",1,0)</f>
        <v>0</v>
      </c>
      <c r="X2491" t="str">
        <f t="shared" si="76"/>
        <v>Low</v>
      </c>
      <c r="Y2491" t="str">
        <f>IF(Table2[[#This Row],[total_intl_charge]] &gt; AVERAGE($R$2:$R$4245),"High","Low")</f>
        <v>High</v>
      </c>
      <c r="Z2491" t="str">
        <f>IF(AND(G2491&gt;AVERAGE(train!$G$2:$G$4251),K2491&gt;AVERAGE(train!$K$2:$K$4251)),"High Day &amp; Eve",IF(AND(G2491&gt;AVERAGE(train!$G$2:$G$4251),K2491&lt;=AVERAGE(train!$K$2:$K$4251)),"High Day Only",IF(AND(G2491&lt;=AVERAGE(train!$G$2:$G$4251),K2491&gt;AVERAGE(train!$K$2:$K$4251)),"High Eve Only","Low Usage")))</f>
        <v>High Eve Only</v>
      </c>
    </row>
    <row r="2492" spans="1:26">
      <c r="A2492" t="s">
        <v>45</v>
      </c>
      <c r="B2492">
        <v>24</v>
      </c>
      <c r="C2492" t="s">
        <v>21</v>
      </c>
      <c r="D2492" t="s">
        <v>22</v>
      </c>
      <c r="E2492" t="s">
        <v>22</v>
      </c>
      <c r="F2492">
        <v>0</v>
      </c>
      <c r="G2492">
        <v>156.19999999999999</v>
      </c>
      <c r="H2492">
        <v>104</v>
      </c>
      <c r="I2492">
        <v>26.55</v>
      </c>
      <c r="J2492">
        <v>90</v>
      </c>
      <c r="K2492">
        <v>101</v>
      </c>
      <c r="L2492">
        <v>7.65</v>
      </c>
      <c r="M2492">
        <v>205.1</v>
      </c>
      <c r="N2492">
        <v>116</v>
      </c>
      <c r="O2492">
        <v>9.23</v>
      </c>
      <c r="P2492">
        <v>7.3</v>
      </c>
      <c r="Q2492">
        <v>5</v>
      </c>
      <c r="R2492">
        <v>1.97</v>
      </c>
      <c r="S2492">
        <v>1</v>
      </c>
      <c r="T2492" t="s">
        <v>22</v>
      </c>
      <c r="U2492">
        <f t="shared" si="77"/>
        <v>0</v>
      </c>
      <c r="V2492">
        <f>IF(Table2[[#This Row],[international_plan]]="yes",1,0)</f>
        <v>0</v>
      </c>
      <c r="W2492">
        <f>IF(Table2[[#This Row],[voice_mail_plan]]="yes",1,0)</f>
        <v>0</v>
      </c>
      <c r="X2492" t="str">
        <f t="shared" si="76"/>
        <v>Low</v>
      </c>
      <c r="Y2492" t="str">
        <f>IF(Table2[[#This Row],[total_intl_charge]] &gt; AVERAGE($R$2:$R$4245),"High","Low")</f>
        <v>Low</v>
      </c>
      <c r="Z2492" t="str">
        <f>IF(AND(G2492&gt;AVERAGE(train!$G$2:$G$4251),K2492&gt;AVERAGE(train!$K$2:$K$4251)),"High Day &amp; Eve",IF(AND(G2492&gt;AVERAGE(train!$G$2:$G$4251),K2492&lt;=AVERAGE(train!$K$2:$K$4251)),"High Day Only",IF(AND(G2492&lt;=AVERAGE(train!$G$2:$G$4251),K2492&gt;AVERAGE(train!$K$2:$K$4251)),"High Eve Only","Low Usage")))</f>
        <v>High Eve Only</v>
      </c>
    </row>
    <row r="2493" spans="1:26">
      <c r="A2493" t="s">
        <v>48</v>
      </c>
      <c r="B2493">
        <v>117</v>
      </c>
      <c r="C2493" t="s">
        <v>21</v>
      </c>
      <c r="D2493" t="s">
        <v>23</v>
      </c>
      <c r="E2493" t="s">
        <v>22</v>
      </c>
      <c r="F2493">
        <v>0</v>
      </c>
      <c r="G2493">
        <v>287.39999999999998</v>
      </c>
      <c r="H2493">
        <v>118</v>
      </c>
      <c r="I2493">
        <v>48.86</v>
      </c>
      <c r="J2493">
        <v>259.60000000000002</v>
      </c>
      <c r="K2493">
        <v>84</v>
      </c>
      <c r="L2493">
        <v>22.07</v>
      </c>
      <c r="M2493">
        <v>153.19999999999999</v>
      </c>
      <c r="N2493">
        <v>86</v>
      </c>
      <c r="O2493">
        <v>6.89</v>
      </c>
      <c r="P2493">
        <v>10</v>
      </c>
      <c r="Q2493">
        <v>3</v>
      </c>
      <c r="R2493">
        <v>2.7</v>
      </c>
      <c r="S2493">
        <v>1</v>
      </c>
      <c r="T2493" t="s">
        <v>23</v>
      </c>
      <c r="U2493">
        <f t="shared" si="77"/>
        <v>1</v>
      </c>
      <c r="V2493">
        <f>IF(Table2[[#This Row],[international_plan]]="yes",1,0)</f>
        <v>1</v>
      </c>
      <c r="W2493">
        <f>IF(Table2[[#This Row],[voice_mail_plan]]="yes",1,0)</f>
        <v>0</v>
      </c>
      <c r="X2493" t="str">
        <f t="shared" si="76"/>
        <v>High</v>
      </c>
      <c r="Y2493" t="str">
        <f>IF(Table2[[#This Row],[total_intl_charge]] &gt; AVERAGE($R$2:$R$4245),"High","Low")</f>
        <v>Low</v>
      </c>
      <c r="Z2493" t="str">
        <f>IF(AND(G2493&gt;AVERAGE(train!$G$2:$G$4251),K2493&gt;AVERAGE(train!$K$2:$K$4251)),"High Day &amp; Eve",IF(AND(G2493&gt;AVERAGE(train!$G$2:$G$4251),K2493&lt;=AVERAGE(train!$K$2:$K$4251)),"High Day Only",IF(AND(G2493&lt;=AVERAGE(train!$G$2:$G$4251),K2493&gt;AVERAGE(train!$K$2:$K$4251)),"High Eve Only","Low Usage")))</f>
        <v>High Day Only</v>
      </c>
    </row>
    <row r="2494" spans="1:26">
      <c r="A2494" t="s">
        <v>70</v>
      </c>
      <c r="B2494">
        <v>137</v>
      </c>
      <c r="C2494" t="s">
        <v>21</v>
      </c>
      <c r="D2494" t="s">
        <v>22</v>
      </c>
      <c r="E2494" t="s">
        <v>23</v>
      </c>
      <c r="F2494">
        <v>19</v>
      </c>
      <c r="G2494">
        <v>175.3</v>
      </c>
      <c r="H2494">
        <v>96</v>
      </c>
      <c r="I2494">
        <v>29.8</v>
      </c>
      <c r="J2494">
        <v>241.3</v>
      </c>
      <c r="K2494">
        <v>146</v>
      </c>
      <c r="L2494">
        <v>20.51</v>
      </c>
      <c r="M2494">
        <v>211.4</v>
      </c>
      <c r="N2494">
        <v>109</v>
      </c>
      <c r="O2494">
        <v>9.51</v>
      </c>
      <c r="P2494">
        <v>7.8</v>
      </c>
      <c r="Q2494">
        <v>2</v>
      </c>
      <c r="R2494">
        <v>2.11</v>
      </c>
      <c r="S2494">
        <v>0</v>
      </c>
      <c r="T2494" t="s">
        <v>22</v>
      </c>
      <c r="U2494">
        <f t="shared" si="77"/>
        <v>0</v>
      </c>
      <c r="V2494">
        <f>IF(Table2[[#This Row],[international_plan]]="yes",1,0)</f>
        <v>0</v>
      </c>
      <c r="W2494">
        <f>IF(Table2[[#This Row],[voice_mail_plan]]="yes",1,0)</f>
        <v>1</v>
      </c>
      <c r="X2494" t="str">
        <f t="shared" si="76"/>
        <v>Very High</v>
      </c>
      <c r="Y2494" t="str">
        <f>IF(Table2[[#This Row],[total_intl_charge]] &gt; AVERAGE($R$2:$R$4245),"High","Low")</f>
        <v>Low</v>
      </c>
      <c r="Z2494" t="str">
        <f>IF(AND(G2494&gt;AVERAGE(train!$G$2:$G$4251),K2494&gt;AVERAGE(train!$K$2:$K$4251)),"High Day &amp; Eve",IF(AND(G2494&gt;AVERAGE(train!$G$2:$G$4251),K2494&lt;=AVERAGE(train!$K$2:$K$4251)),"High Day Only",IF(AND(G2494&lt;=AVERAGE(train!$G$2:$G$4251),K2494&gt;AVERAGE(train!$K$2:$K$4251)),"High Eve Only","Low Usage")))</f>
        <v>High Eve Only</v>
      </c>
    </row>
    <row r="2495" spans="1:26">
      <c r="A2495" t="s">
        <v>73</v>
      </c>
      <c r="B2495">
        <v>136</v>
      </c>
      <c r="C2495" t="s">
        <v>25</v>
      </c>
      <c r="D2495" t="s">
        <v>22</v>
      </c>
      <c r="E2495" t="s">
        <v>22</v>
      </c>
      <c r="F2495">
        <v>0</v>
      </c>
      <c r="G2495">
        <v>102.1</v>
      </c>
      <c r="H2495">
        <v>75</v>
      </c>
      <c r="I2495">
        <v>17.36</v>
      </c>
      <c r="J2495">
        <v>219.5</v>
      </c>
      <c r="K2495">
        <v>97</v>
      </c>
      <c r="L2495">
        <v>18.66</v>
      </c>
      <c r="M2495">
        <v>73.7</v>
      </c>
      <c r="N2495">
        <v>92</v>
      </c>
      <c r="O2495">
        <v>3.32</v>
      </c>
      <c r="P2495">
        <v>9.8000000000000007</v>
      </c>
      <c r="Q2495">
        <v>5</v>
      </c>
      <c r="R2495">
        <v>2.65</v>
      </c>
      <c r="S2495">
        <v>0</v>
      </c>
      <c r="T2495" t="s">
        <v>22</v>
      </c>
      <c r="U2495">
        <f t="shared" si="77"/>
        <v>0</v>
      </c>
      <c r="V2495">
        <f>IF(Table2[[#This Row],[international_plan]]="yes",1,0)</f>
        <v>0</v>
      </c>
      <c r="W2495">
        <f>IF(Table2[[#This Row],[voice_mail_plan]]="yes",1,0)</f>
        <v>0</v>
      </c>
      <c r="X2495" t="str">
        <f t="shared" si="76"/>
        <v>Very High</v>
      </c>
      <c r="Y2495" t="str">
        <f>IF(Table2[[#This Row],[total_intl_charge]] &gt; AVERAGE($R$2:$R$4245),"High","Low")</f>
        <v>Low</v>
      </c>
      <c r="Z2495" t="str">
        <f>IF(AND(G2495&gt;AVERAGE(train!$G$2:$G$4251),K2495&gt;AVERAGE(train!$K$2:$K$4251)),"High Day &amp; Eve",IF(AND(G2495&gt;AVERAGE(train!$G$2:$G$4251),K2495&lt;=AVERAGE(train!$K$2:$K$4251)),"High Day Only",IF(AND(G2495&lt;=AVERAGE(train!$G$2:$G$4251),K2495&gt;AVERAGE(train!$K$2:$K$4251)),"High Eve Only","Low Usage")))</f>
        <v>Low Usage</v>
      </c>
    </row>
    <row r="2496" spans="1:26">
      <c r="A2496" t="s">
        <v>55</v>
      </c>
      <c r="B2496">
        <v>95</v>
      </c>
      <c r="C2496" t="s">
        <v>21</v>
      </c>
      <c r="D2496" t="s">
        <v>22</v>
      </c>
      <c r="E2496" t="s">
        <v>22</v>
      </c>
      <c r="F2496">
        <v>0</v>
      </c>
      <c r="G2496">
        <v>157.9</v>
      </c>
      <c r="H2496">
        <v>103</v>
      </c>
      <c r="I2496">
        <v>26.84</v>
      </c>
      <c r="J2496">
        <v>259.60000000000002</v>
      </c>
      <c r="K2496">
        <v>90</v>
      </c>
      <c r="L2496">
        <v>22.07</v>
      </c>
      <c r="M2496">
        <v>230</v>
      </c>
      <c r="N2496">
        <v>117</v>
      </c>
      <c r="O2496">
        <v>10.35</v>
      </c>
      <c r="P2496">
        <v>14</v>
      </c>
      <c r="Q2496">
        <v>2</v>
      </c>
      <c r="R2496">
        <v>3.78</v>
      </c>
      <c r="S2496">
        <v>0</v>
      </c>
      <c r="T2496" t="s">
        <v>22</v>
      </c>
      <c r="U2496">
        <f t="shared" si="77"/>
        <v>0</v>
      </c>
      <c r="V2496">
        <f>IF(Table2[[#This Row],[international_plan]]="yes",1,0)</f>
        <v>0</v>
      </c>
      <c r="W2496">
        <f>IF(Table2[[#This Row],[voice_mail_plan]]="yes",1,0)</f>
        <v>0</v>
      </c>
      <c r="X2496" t="str">
        <f t="shared" si="76"/>
        <v>Medium</v>
      </c>
      <c r="Y2496" t="str">
        <f>IF(Table2[[#This Row],[total_intl_charge]] &gt; AVERAGE($R$2:$R$4245),"High","Low")</f>
        <v>High</v>
      </c>
      <c r="Z2496" t="str">
        <f>IF(AND(G2496&gt;AVERAGE(train!$G$2:$G$4251),K2496&gt;AVERAGE(train!$K$2:$K$4251)),"High Day &amp; Eve",IF(AND(G2496&gt;AVERAGE(train!$G$2:$G$4251),K2496&lt;=AVERAGE(train!$K$2:$K$4251)),"High Day Only",IF(AND(G2496&lt;=AVERAGE(train!$G$2:$G$4251),K2496&gt;AVERAGE(train!$K$2:$K$4251)),"High Eve Only","Low Usage")))</f>
        <v>Low Usage</v>
      </c>
    </row>
    <row r="2497" spans="1:26">
      <c r="A2497" t="s">
        <v>52</v>
      </c>
      <c r="B2497">
        <v>82</v>
      </c>
      <c r="C2497" t="s">
        <v>21</v>
      </c>
      <c r="D2497" t="s">
        <v>22</v>
      </c>
      <c r="E2497" t="s">
        <v>23</v>
      </c>
      <c r="F2497">
        <v>19</v>
      </c>
      <c r="G2497">
        <v>146.5</v>
      </c>
      <c r="H2497">
        <v>73</v>
      </c>
      <c r="I2497">
        <v>24.91</v>
      </c>
      <c r="J2497">
        <v>246.4</v>
      </c>
      <c r="K2497">
        <v>65</v>
      </c>
      <c r="L2497">
        <v>20.94</v>
      </c>
      <c r="M2497">
        <v>199</v>
      </c>
      <c r="N2497">
        <v>114</v>
      </c>
      <c r="O2497">
        <v>8.9600000000000009</v>
      </c>
      <c r="P2497">
        <v>4.0999999999999996</v>
      </c>
      <c r="Q2497">
        <v>4</v>
      </c>
      <c r="R2497">
        <v>1.1100000000000001</v>
      </c>
      <c r="S2497">
        <v>1</v>
      </c>
      <c r="T2497" t="s">
        <v>22</v>
      </c>
      <c r="U2497">
        <f t="shared" si="77"/>
        <v>0</v>
      </c>
      <c r="V2497">
        <f>IF(Table2[[#This Row],[international_plan]]="yes",1,0)</f>
        <v>0</v>
      </c>
      <c r="W2497">
        <f>IF(Table2[[#This Row],[voice_mail_plan]]="yes",1,0)</f>
        <v>1</v>
      </c>
      <c r="X2497" t="str">
        <f t="shared" si="76"/>
        <v>Medium</v>
      </c>
      <c r="Y2497" t="str">
        <f>IF(Table2[[#This Row],[total_intl_charge]] &gt; AVERAGE($R$2:$R$4245),"High","Low")</f>
        <v>Low</v>
      </c>
      <c r="Z2497" t="str">
        <f>IF(AND(G2497&gt;AVERAGE(train!$G$2:$G$4251),K2497&gt;AVERAGE(train!$K$2:$K$4251)),"High Day &amp; Eve",IF(AND(G2497&gt;AVERAGE(train!$G$2:$G$4251),K2497&lt;=AVERAGE(train!$K$2:$K$4251)),"High Day Only",IF(AND(G2497&lt;=AVERAGE(train!$G$2:$G$4251),K2497&gt;AVERAGE(train!$K$2:$K$4251)),"High Eve Only","Low Usage")))</f>
        <v>Low Usage</v>
      </c>
    </row>
    <row r="2498" spans="1:26">
      <c r="A2498" t="s">
        <v>75</v>
      </c>
      <c r="B2498">
        <v>145</v>
      </c>
      <c r="C2498" t="s">
        <v>21</v>
      </c>
      <c r="D2498" t="s">
        <v>22</v>
      </c>
      <c r="E2498" t="s">
        <v>22</v>
      </c>
      <c r="F2498">
        <v>0</v>
      </c>
      <c r="G2498">
        <v>245.8</v>
      </c>
      <c r="H2498">
        <v>116</v>
      </c>
      <c r="I2498">
        <v>41.79</v>
      </c>
      <c r="J2498">
        <v>286.7</v>
      </c>
      <c r="K2498">
        <v>91</v>
      </c>
      <c r="L2498">
        <v>24.37</v>
      </c>
      <c r="M2498">
        <v>240.7</v>
      </c>
      <c r="N2498">
        <v>115</v>
      </c>
      <c r="O2498">
        <v>10.83</v>
      </c>
      <c r="P2498">
        <v>9</v>
      </c>
      <c r="Q2498">
        <v>13</v>
      </c>
      <c r="R2498">
        <v>2.4300000000000002</v>
      </c>
      <c r="S2498">
        <v>1</v>
      </c>
      <c r="T2498" t="s">
        <v>23</v>
      </c>
      <c r="U2498">
        <f t="shared" si="77"/>
        <v>1</v>
      </c>
      <c r="V2498">
        <f>IF(Table2[[#This Row],[international_plan]]="yes",1,0)</f>
        <v>0</v>
      </c>
      <c r="W2498">
        <f>IF(Table2[[#This Row],[voice_mail_plan]]="yes",1,0)</f>
        <v>0</v>
      </c>
      <c r="X2498" t="str">
        <f t="shared" ref="X2498:X2561" si="78">IF(B2498&lt;=$AC$3,"Low",IF(B2498&lt;=$AC$4,"Medium",IF(B2498&lt;=$AC$5,"High",IF(B2498&gt;=$AC$5,"Very High"))))</f>
        <v>Very High</v>
      </c>
      <c r="Y2498" t="str">
        <f>IF(Table2[[#This Row],[total_intl_charge]] &gt; AVERAGE($R$2:$R$4245),"High","Low")</f>
        <v>Low</v>
      </c>
      <c r="Z2498" t="str">
        <f>IF(AND(G2498&gt;AVERAGE(train!$G$2:$G$4251),K2498&gt;AVERAGE(train!$K$2:$K$4251)),"High Day &amp; Eve",IF(AND(G2498&gt;AVERAGE(train!$G$2:$G$4251),K2498&lt;=AVERAGE(train!$K$2:$K$4251)),"High Day Only",IF(AND(G2498&lt;=AVERAGE(train!$G$2:$G$4251),K2498&gt;AVERAGE(train!$K$2:$K$4251)),"High Eve Only","Low Usage")))</f>
        <v>High Day Only</v>
      </c>
    </row>
    <row r="2499" spans="1:26">
      <c r="A2499" t="s">
        <v>60</v>
      </c>
      <c r="B2499">
        <v>155</v>
      </c>
      <c r="C2499" t="s">
        <v>25</v>
      </c>
      <c r="D2499" t="s">
        <v>23</v>
      </c>
      <c r="E2499" t="s">
        <v>22</v>
      </c>
      <c r="F2499">
        <v>0</v>
      </c>
      <c r="G2499">
        <v>250.8</v>
      </c>
      <c r="H2499">
        <v>146</v>
      </c>
      <c r="I2499">
        <v>42.64</v>
      </c>
      <c r="J2499">
        <v>152.5</v>
      </c>
      <c r="K2499">
        <v>105</v>
      </c>
      <c r="L2499">
        <v>12.96</v>
      </c>
      <c r="M2499">
        <v>148.1</v>
      </c>
      <c r="N2499">
        <v>104</v>
      </c>
      <c r="O2499">
        <v>6.66</v>
      </c>
      <c r="P2499">
        <v>10</v>
      </c>
      <c r="Q2499">
        <v>5</v>
      </c>
      <c r="R2499">
        <v>2.7</v>
      </c>
      <c r="S2499">
        <v>2</v>
      </c>
      <c r="T2499" t="s">
        <v>22</v>
      </c>
      <c r="U2499">
        <f t="shared" ref="U2499:U2562" si="79">IF(T2499="yes",1,0)</f>
        <v>0</v>
      </c>
      <c r="V2499">
        <f>IF(Table2[[#This Row],[international_plan]]="yes",1,0)</f>
        <v>1</v>
      </c>
      <c r="W2499">
        <f>IF(Table2[[#This Row],[voice_mail_plan]]="yes",1,0)</f>
        <v>0</v>
      </c>
      <c r="X2499" t="str">
        <f t="shared" si="78"/>
        <v>Very High</v>
      </c>
      <c r="Y2499" t="str">
        <f>IF(Table2[[#This Row],[total_intl_charge]] &gt; AVERAGE($R$2:$R$4245),"High","Low")</f>
        <v>Low</v>
      </c>
      <c r="Z2499" t="str">
        <f>IF(AND(G2499&gt;AVERAGE(train!$G$2:$G$4251),K2499&gt;AVERAGE(train!$K$2:$K$4251)),"High Day &amp; Eve",IF(AND(G2499&gt;AVERAGE(train!$G$2:$G$4251),K2499&lt;=AVERAGE(train!$K$2:$K$4251)),"High Day Only",IF(AND(G2499&lt;=AVERAGE(train!$G$2:$G$4251),K2499&gt;AVERAGE(train!$K$2:$K$4251)),"High Eve Only","Low Usage")))</f>
        <v>High Day &amp; Eve</v>
      </c>
    </row>
    <row r="2500" spans="1:26">
      <c r="A2500" t="s">
        <v>39</v>
      </c>
      <c r="B2500">
        <v>53</v>
      </c>
      <c r="C2500" t="s">
        <v>21</v>
      </c>
      <c r="D2500" t="s">
        <v>22</v>
      </c>
      <c r="E2500" t="s">
        <v>22</v>
      </c>
      <c r="F2500">
        <v>0</v>
      </c>
      <c r="G2500">
        <v>119.7</v>
      </c>
      <c r="H2500">
        <v>113</v>
      </c>
      <c r="I2500">
        <v>20.350000000000001</v>
      </c>
      <c r="J2500">
        <v>189.7</v>
      </c>
      <c r="K2500">
        <v>84</v>
      </c>
      <c r="L2500">
        <v>16.12</v>
      </c>
      <c r="M2500">
        <v>256.2</v>
      </c>
      <c r="N2500">
        <v>108</v>
      </c>
      <c r="O2500">
        <v>11.53</v>
      </c>
      <c r="P2500">
        <v>12.9</v>
      </c>
      <c r="Q2500">
        <v>7</v>
      </c>
      <c r="R2500">
        <v>3.48</v>
      </c>
      <c r="S2500">
        <v>2</v>
      </c>
      <c r="T2500" t="s">
        <v>22</v>
      </c>
      <c r="U2500">
        <f t="shared" si="79"/>
        <v>0</v>
      </c>
      <c r="V2500">
        <f>IF(Table2[[#This Row],[international_plan]]="yes",1,0)</f>
        <v>0</v>
      </c>
      <c r="W2500">
        <f>IF(Table2[[#This Row],[voice_mail_plan]]="yes",1,0)</f>
        <v>0</v>
      </c>
      <c r="X2500" t="str">
        <f t="shared" si="78"/>
        <v>Low</v>
      </c>
      <c r="Y2500" t="str">
        <f>IF(Table2[[#This Row],[total_intl_charge]] &gt; AVERAGE($R$2:$R$4245),"High","Low")</f>
        <v>High</v>
      </c>
      <c r="Z2500" t="str">
        <f>IF(AND(G2500&gt;AVERAGE(train!$G$2:$G$4251),K2500&gt;AVERAGE(train!$K$2:$K$4251)),"High Day &amp; Eve",IF(AND(G2500&gt;AVERAGE(train!$G$2:$G$4251),K2500&lt;=AVERAGE(train!$K$2:$K$4251)),"High Day Only",IF(AND(G2500&lt;=AVERAGE(train!$G$2:$G$4251),K2500&gt;AVERAGE(train!$K$2:$K$4251)),"High Eve Only","Low Usage")))</f>
        <v>Low Usage</v>
      </c>
    </row>
    <row r="2501" spans="1:26">
      <c r="A2501" t="s">
        <v>44</v>
      </c>
      <c r="B2501">
        <v>123</v>
      </c>
      <c r="C2501" t="s">
        <v>21</v>
      </c>
      <c r="D2501" t="s">
        <v>22</v>
      </c>
      <c r="E2501" t="s">
        <v>22</v>
      </c>
      <c r="F2501">
        <v>0</v>
      </c>
      <c r="G2501">
        <v>242.2</v>
      </c>
      <c r="H2501">
        <v>87</v>
      </c>
      <c r="I2501">
        <v>41.17</v>
      </c>
      <c r="J2501">
        <v>226.1</v>
      </c>
      <c r="K2501">
        <v>101</v>
      </c>
      <c r="L2501">
        <v>19.22</v>
      </c>
      <c r="M2501">
        <v>268.60000000000002</v>
      </c>
      <c r="N2501">
        <v>121</v>
      </c>
      <c r="O2501">
        <v>12.09</v>
      </c>
      <c r="P2501">
        <v>8.1999999999999993</v>
      </c>
      <c r="Q2501">
        <v>3</v>
      </c>
      <c r="R2501">
        <v>2.21</v>
      </c>
      <c r="S2501">
        <v>5</v>
      </c>
      <c r="T2501" t="s">
        <v>23</v>
      </c>
      <c r="U2501">
        <f t="shared" si="79"/>
        <v>1</v>
      </c>
      <c r="V2501">
        <f>IF(Table2[[#This Row],[international_plan]]="yes",1,0)</f>
        <v>0</v>
      </c>
      <c r="W2501">
        <f>IF(Table2[[#This Row],[voice_mail_plan]]="yes",1,0)</f>
        <v>0</v>
      </c>
      <c r="X2501" t="str">
        <f t="shared" si="78"/>
        <v>High</v>
      </c>
      <c r="Y2501" t="str">
        <f>IF(Table2[[#This Row],[total_intl_charge]] &gt; AVERAGE($R$2:$R$4245),"High","Low")</f>
        <v>Low</v>
      </c>
      <c r="Z2501" t="str">
        <f>IF(AND(G2501&gt;AVERAGE(train!$G$2:$G$4251),K2501&gt;AVERAGE(train!$K$2:$K$4251)),"High Day &amp; Eve",IF(AND(G2501&gt;AVERAGE(train!$G$2:$G$4251),K2501&lt;=AVERAGE(train!$K$2:$K$4251)),"High Day Only",IF(AND(G2501&lt;=AVERAGE(train!$G$2:$G$4251),K2501&gt;AVERAGE(train!$K$2:$K$4251)),"High Eve Only","Low Usage")))</f>
        <v>High Day &amp; Eve</v>
      </c>
    </row>
    <row r="2502" spans="1:26">
      <c r="A2502" t="s">
        <v>48</v>
      </c>
      <c r="B2502">
        <v>136</v>
      </c>
      <c r="C2502" t="s">
        <v>21</v>
      </c>
      <c r="D2502" t="s">
        <v>22</v>
      </c>
      <c r="E2502" t="s">
        <v>22</v>
      </c>
      <c r="F2502">
        <v>0</v>
      </c>
      <c r="G2502">
        <v>163.4</v>
      </c>
      <c r="H2502">
        <v>83</v>
      </c>
      <c r="I2502">
        <v>27.78</v>
      </c>
      <c r="J2502">
        <v>249.3</v>
      </c>
      <c r="K2502">
        <v>119</v>
      </c>
      <c r="L2502">
        <v>21.19</v>
      </c>
      <c r="M2502">
        <v>249.7</v>
      </c>
      <c r="N2502">
        <v>90</v>
      </c>
      <c r="O2502">
        <v>11.24</v>
      </c>
      <c r="P2502">
        <v>9.8000000000000007</v>
      </c>
      <c r="Q2502">
        <v>4</v>
      </c>
      <c r="R2502">
        <v>2.65</v>
      </c>
      <c r="S2502">
        <v>7</v>
      </c>
      <c r="T2502" t="s">
        <v>22</v>
      </c>
      <c r="U2502">
        <f t="shared" si="79"/>
        <v>0</v>
      </c>
      <c r="V2502">
        <f>IF(Table2[[#This Row],[international_plan]]="yes",1,0)</f>
        <v>0</v>
      </c>
      <c r="W2502">
        <f>IF(Table2[[#This Row],[voice_mail_plan]]="yes",1,0)</f>
        <v>0</v>
      </c>
      <c r="X2502" t="str">
        <f t="shared" si="78"/>
        <v>Very High</v>
      </c>
      <c r="Y2502" t="str">
        <f>IF(Table2[[#This Row],[total_intl_charge]] &gt; AVERAGE($R$2:$R$4245),"High","Low")</f>
        <v>Low</v>
      </c>
      <c r="Z2502" t="str">
        <f>IF(AND(G2502&gt;AVERAGE(train!$G$2:$G$4251),K2502&gt;AVERAGE(train!$K$2:$K$4251)),"High Day &amp; Eve",IF(AND(G2502&gt;AVERAGE(train!$G$2:$G$4251),K2502&lt;=AVERAGE(train!$K$2:$K$4251)),"High Day Only",IF(AND(G2502&lt;=AVERAGE(train!$G$2:$G$4251),K2502&gt;AVERAGE(train!$K$2:$K$4251)),"High Eve Only","Low Usage")))</f>
        <v>High Eve Only</v>
      </c>
    </row>
    <row r="2503" spans="1:26">
      <c r="A2503" t="s">
        <v>39</v>
      </c>
      <c r="B2503">
        <v>57</v>
      </c>
      <c r="C2503" t="s">
        <v>21</v>
      </c>
      <c r="D2503" t="s">
        <v>22</v>
      </c>
      <c r="E2503" t="s">
        <v>22</v>
      </c>
      <c r="F2503">
        <v>0</v>
      </c>
      <c r="G2503">
        <v>161</v>
      </c>
      <c r="H2503">
        <v>113</v>
      </c>
      <c r="I2503">
        <v>27.37</v>
      </c>
      <c r="J2503">
        <v>208</v>
      </c>
      <c r="K2503">
        <v>134</v>
      </c>
      <c r="L2503">
        <v>17.68</v>
      </c>
      <c r="M2503">
        <v>208.1</v>
      </c>
      <c r="N2503">
        <v>81</v>
      </c>
      <c r="O2503">
        <v>9.36</v>
      </c>
      <c r="P2503">
        <v>8.4</v>
      </c>
      <c r="Q2503">
        <v>4</v>
      </c>
      <c r="R2503">
        <v>2.27</v>
      </c>
      <c r="S2503">
        <v>3</v>
      </c>
      <c r="T2503" t="s">
        <v>22</v>
      </c>
      <c r="U2503">
        <f t="shared" si="79"/>
        <v>0</v>
      </c>
      <c r="V2503">
        <f>IF(Table2[[#This Row],[international_plan]]="yes",1,0)</f>
        <v>0</v>
      </c>
      <c r="W2503">
        <f>IF(Table2[[#This Row],[voice_mail_plan]]="yes",1,0)</f>
        <v>0</v>
      </c>
      <c r="X2503" t="str">
        <f t="shared" si="78"/>
        <v>Low</v>
      </c>
      <c r="Y2503" t="str">
        <f>IF(Table2[[#This Row],[total_intl_charge]] &gt; AVERAGE($R$2:$R$4245),"High","Low")</f>
        <v>Low</v>
      </c>
      <c r="Z2503" t="str">
        <f>IF(AND(G2503&gt;AVERAGE(train!$G$2:$G$4251),K2503&gt;AVERAGE(train!$K$2:$K$4251)),"High Day &amp; Eve",IF(AND(G2503&gt;AVERAGE(train!$G$2:$G$4251),K2503&lt;=AVERAGE(train!$K$2:$K$4251)),"High Day Only",IF(AND(G2503&lt;=AVERAGE(train!$G$2:$G$4251),K2503&gt;AVERAGE(train!$K$2:$K$4251)),"High Eve Only","Low Usage")))</f>
        <v>High Eve Only</v>
      </c>
    </row>
    <row r="2504" spans="1:26">
      <c r="A2504" t="s">
        <v>31</v>
      </c>
      <c r="B2504">
        <v>62</v>
      </c>
      <c r="C2504" t="s">
        <v>25</v>
      </c>
      <c r="D2504" t="s">
        <v>22</v>
      </c>
      <c r="E2504" t="s">
        <v>22</v>
      </c>
      <c r="F2504">
        <v>0</v>
      </c>
      <c r="G2504">
        <v>128.69999999999999</v>
      </c>
      <c r="H2504">
        <v>111</v>
      </c>
      <c r="I2504">
        <v>21.88</v>
      </c>
      <c r="J2504">
        <v>169.5</v>
      </c>
      <c r="K2504">
        <v>104</v>
      </c>
      <c r="L2504">
        <v>14.41</v>
      </c>
      <c r="M2504">
        <v>193.6</v>
      </c>
      <c r="N2504">
        <v>97</v>
      </c>
      <c r="O2504">
        <v>8.7100000000000009</v>
      </c>
      <c r="P2504">
        <v>10.3</v>
      </c>
      <c r="Q2504">
        <v>5</v>
      </c>
      <c r="R2504">
        <v>2.78</v>
      </c>
      <c r="S2504">
        <v>1</v>
      </c>
      <c r="T2504" t="s">
        <v>22</v>
      </c>
      <c r="U2504">
        <f t="shared" si="79"/>
        <v>0</v>
      </c>
      <c r="V2504">
        <f>IF(Table2[[#This Row],[international_plan]]="yes",1,0)</f>
        <v>0</v>
      </c>
      <c r="W2504">
        <f>IF(Table2[[#This Row],[voice_mail_plan]]="yes",1,0)</f>
        <v>0</v>
      </c>
      <c r="X2504" t="str">
        <f t="shared" si="78"/>
        <v>Low</v>
      </c>
      <c r="Y2504" t="str">
        <f>IF(Table2[[#This Row],[total_intl_charge]] &gt; AVERAGE($R$2:$R$4245),"High","Low")</f>
        <v>High</v>
      </c>
      <c r="Z2504" t="str">
        <f>IF(AND(G2504&gt;AVERAGE(train!$G$2:$G$4251),K2504&gt;AVERAGE(train!$K$2:$K$4251)),"High Day &amp; Eve",IF(AND(G2504&gt;AVERAGE(train!$G$2:$G$4251),K2504&lt;=AVERAGE(train!$K$2:$K$4251)),"High Day Only",IF(AND(G2504&lt;=AVERAGE(train!$G$2:$G$4251),K2504&gt;AVERAGE(train!$K$2:$K$4251)),"High Eve Only","Low Usage")))</f>
        <v>High Eve Only</v>
      </c>
    </row>
    <row r="2505" spans="1:26">
      <c r="A2505" t="s">
        <v>61</v>
      </c>
      <c r="B2505">
        <v>112</v>
      </c>
      <c r="C2505" t="s">
        <v>21</v>
      </c>
      <c r="D2505" t="s">
        <v>22</v>
      </c>
      <c r="E2505" t="s">
        <v>22</v>
      </c>
      <c r="F2505">
        <v>0</v>
      </c>
      <c r="G2505">
        <v>81.599999999999994</v>
      </c>
      <c r="H2505">
        <v>94</v>
      </c>
      <c r="I2505">
        <v>13.87</v>
      </c>
      <c r="J2505">
        <v>268.10000000000002</v>
      </c>
      <c r="K2505">
        <v>112</v>
      </c>
      <c r="L2505">
        <v>22.79</v>
      </c>
      <c r="M2505">
        <v>140.80000000000001</v>
      </c>
      <c r="N2505">
        <v>75</v>
      </c>
      <c r="O2505">
        <v>6.34</v>
      </c>
      <c r="P2505">
        <v>8.6</v>
      </c>
      <c r="Q2505">
        <v>18</v>
      </c>
      <c r="R2505">
        <v>2.3199999999999998</v>
      </c>
      <c r="S2505">
        <v>1</v>
      </c>
      <c r="T2505" t="s">
        <v>22</v>
      </c>
      <c r="U2505">
        <f t="shared" si="79"/>
        <v>0</v>
      </c>
      <c r="V2505">
        <f>IF(Table2[[#This Row],[international_plan]]="yes",1,0)</f>
        <v>0</v>
      </c>
      <c r="W2505">
        <f>IF(Table2[[#This Row],[voice_mail_plan]]="yes",1,0)</f>
        <v>0</v>
      </c>
      <c r="X2505" t="str">
        <f t="shared" si="78"/>
        <v>High</v>
      </c>
      <c r="Y2505" t="str">
        <f>IF(Table2[[#This Row],[total_intl_charge]] &gt; AVERAGE($R$2:$R$4245),"High","Low")</f>
        <v>Low</v>
      </c>
      <c r="Z2505" t="str">
        <f>IF(AND(G2505&gt;AVERAGE(train!$G$2:$G$4251),K2505&gt;AVERAGE(train!$K$2:$K$4251)),"High Day &amp; Eve",IF(AND(G2505&gt;AVERAGE(train!$G$2:$G$4251),K2505&lt;=AVERAGE(train!$K$2:$K$4251)),"High Day Only",IF(AND(G2505&lt;=AVERAGE(train!$G$2:$G$4251),K2505&gt;AVERAGE(train!$K$2:$K$4251)),"High Eve Only","Low Usage")))</f>
        <v>High Eve Only</v>
      </c>
    </row>
    <row r="2506" spans="1:26">
      <c r="A2506" t="s">
        <v>53</v>
      </c>
      <c r="B2506">
        <v>55</v>
      </c>
      <c r="C2506" t="s">
        <v>21</v>
      </c>
      <c r="D2506" t="s">
        <v>22</v>
      </c>
      <c r="E2506" t="s">
        <v>23</v>
      </c>
      <c r="F2506">
        <v>20</v>
      </c>
      <c r="G2506">
        <v>207.7</v>
      </c>
      <c r="H2506">
        <v>91</v>
      </c>
      <c r="I2506">
        <v>35.31</v>
      </c>
      <c r="J2506">
        <v>199.7</v>
      </c>
      <c r="K2506">
        <v>113</v>
      </c>
      <c r="L2506">
        <v>16.97</v>
      </c>
      <c r="M2506">
        <v>216.5</v>
      </c>
      <c r="N2506">
        <v>110</v>
      </c>
      <c r="O2506">
        <v>9.74</v>
      </c>
      <c r="P2506">
        <v>7.3</v>
      </c>
      <c r="Q2506">
        <v>1</v>
      </c>
      <c r="R2506">
        <v>1.97</v>
      </c>
      <c r="S2506">
        <v>1</v>
      </c>
      <c r="T2506" t="s">
        <v>22</v>
      </c>
      <c r="U2506">
        <f t="shared" si="79"/>
        <v>0</v>
      </c>
      <c r="V2506">
        <f>IF(Table2[[#This Row],[international_plan]]="yes",1,0)</f>
        <v>0</v>
      </c>
      <c r="W2506">
        <f>IF(Table2[[#This Row],[voice_mail_plan]]="yes",1,0)</f>
        <v>1</v>
      </c>
      <c r="X2506" t="str">
        <f t="shared" si="78"/>
        <v>Low</v>
      </c>
      <c r="Y2506" t="str">
        <f>IF(Table2[[#This Row],[total_intl_charge]] &gt; AVERAGE($R$2:$R$4245),"High","Low")</f>
        <v>Low</v>
      </c>
      <c r="Z2506" t="str">
        <f>IF(AND(G2506&gt;AVERAGE(train!$G$2:$G$4251),K2506&gt;AVERAGE(train!$K$2:$K$4251)),"High Day &amp; Eve",IF(AND(G2506&gt;AVERAGE(train!$G$2:$G$4251),K2506&lt;=AVERAGE(train!$K$2:$K$4251)),"High Day Only",IF(AND(G2506&lt;=AVERAGE(train!$G$2:$G$4251),K2506&gt;AVERAGE(train!$K$2:$K$4251)),"High Eve Only","Low Usage")))</f>
        <v>High Day &amp; Eve</v>
      </c>
    </row>
    <row r="2507" spans="1:26">
      <c r="A2507" t="s">
        <v>36</v>
      </c>
      <c r="B2507">
        <v>125</v>
      </c>
      <c r="C2507" t="s">
        <v>21</v>
      </c>
      <c r="D2507" t="s">
        <v>22</v>
      </c>
      <c r="E2507" t="s">
        <v>22</v>
      </c>
      <c r="F2507">
        <v>0</v>
      </c>
      <c r="G2507">
        <v>233.3</v>
      </c>
      <c r="H2507">
        <v>65</v>
      </c>
      <c r="I2507">
        <v>39.659999999999997</v>
      </c>
      <c r="J2507">
        <v>209.8</v>
      </c>
      <c r="K2507">
        <v>93</v>
      </c>
      <c r="L2507">
        <v>17.829999999999998</v>
      </c>
      <c r="M2507">
        <v>210.6</v>
      </c>
      <c r="N2507">
        <v>109</v>
      </c>
      <c r="O2507">
        <v>9.48</v>
      </c>
      <c r="P2507">
        <v>9.1</v>
      </c>
      <c r="Q2507">
        <v>4</v>
      </c>
      <c r="R2507">
        <v>2.46</v>
      </c>
      <c r="S2507">
        <v>1</v>
      </c>
      <c r="T2507" t="s">
        <v>22</v>
      </c>
      <c r="U2507">
        <f t="shared" si="79"/>
        <v>0</v>
      </c>
      <c r="V2507">
        <f>IF(Table2[[#This Row],[international_plan]]="yes",1,0)</f>
        <v>0</v>
      </c>
      <c r="W2507">
        <f>IF(Table2[[#This Row],[voice_mail_plan]]="yes",1,0)</f>
        <v>0</v>
      </c>
      <c r="X2507" t="str">
        <f t="shared" si="78"/>
        <v>High</v>
      </c>
      <c r="Y2507" t="str">
        <f>IF(Table2[[#This Row],[total_intl_charge]] &gt; AVERAGE($R$2:$R$4245),"High","Low")</f>
        <v>Low</v>
      </c>
      <c r="Z2507" t="str">
        <f>IF(AND(G2507&gt;AVERAGE(train!$G$2:$G$4251),K2507&gt;AVERAGE(train!$K$2:$K$4251)),"High Day &amp; Eve",IF(AND(G2507&gt;AVERAGE(train!$G$2:$G$4251),K2507&lt;=AVERAGE(train!$K$2:$K$4251)),"High Day Only",IF(AND(G2507&lt;=AVERAGE(train!$G$2:$G$4251),K2507&gt;AVERAGE(train!$K$2:$K$4251)),"High Eve Only","Low Usage")))</f>
        <v>High Day Only</v>
      </c>
    </row>
    <row r="2508" spans="1:26">
      <c r="A2508" t="s">
        <v>65</v>
      </c>
      <c r="B2508">
        <v>98</v>
      </c>
      <c r="C2508" t="s">
        <v>21</v>
      </c>
      <c r="D2508" t="s">
        <v>22</v>
      </c>
      <c r="E2508" t="s">
        <v>23</v>
      </c>
      <c r="F2508">
        <v>36</v>
      </c>
      <c r="G2508">
        <v>168</v>
      </c>
      <c r="H2508">
        <v>81</v>
      </c>
      <c r="I2508">
        <v>28.56</v>
      </c>
      <c r="J2508">
        <v>163.19999999999999</v>
      </c>
      <c r="K2508">
        <v>125</v>
      </c>
      <c r="L2508">
        <v>13.87</v>
      </c>
      <c r="M2508">
        <v>172.7</v>
      </c>
      <c r="N2508">
        <v>120</v>
      </c>
      <c r="O2508">
        <v>7.77</v>
      </c>
      <c r="P2508">
        <v>8</v>
      </c>
      <c r="Q2508">
        <v>2</v>
      </c>
      <c r="R2508">
        <v>2.16</v>
      </c>
      <c r="S2508">
        <v>6</v>
      </c>
      <c r="T2508" t="s">
        <v>23</v>
      </c>
      <c r="U2508">
        <f t="shared" si="79"/>
        <v>1</v>
      </c>
      <c r="V2508">
        <f>IF(Table2[[#This Row],[international_plan]]="yes",1,0)</f>
        <v>0</v>
      </c>
      <c r="W2508">
        <f>IF(Table2[[#This Row],[voice_mail_plan]]="yes",1,0)</f>
        <v>1</v>
      </c>
      <c r="X2508" t="str">
        <f t="shared" si="78"/>
        <v>Medium</v>
      </c>
      <c r="Y2508" t="str">
        <f>IF(Table2[[#This Row],[total_intl_charge]] &gt; AVERAGE($R$2:$R$4245),"High","Low")</f>
        <v>Low</v>
      </c>
      <c r="Z2508" t="str">
        <f>IF(AND(G2508&gt;AVERAGE(train!$G$2:$G$4251),K2508&gt;AVERAGE(train!$K$2:$K$4251)),"High Day &amp; Eve",IF(AND(G2508&gt;AVERAGE(train!$G$2:$G$4251),K2508&lt;=AVERAGE(train!$K$2:$K$4251)),"High Day Only",IF(AND(G2508&lt;=AVERAGE(train!$G$2:$G$4251),K2508&gt;AVERAGE(train!$K$2:$K$4251)),"High Eve Only","Low Usage")))</f>
        <v>High Eve Only</v>
      </c>
    </row>
    <row r="2509" spans="1:26">
      <c r="A2509" t="s">
        <v>57</v>
      </c>
      <c r="B2509">
        <v>105</v>
      </c>
      <c r="C2509" t="s">
        <v>21</v>
      </c>
      <c r="D2509" t="s">
        <v>22</v>
      </c>
      <c r="E2509" t="s">
        <v>22</v>
      </c>
      <c r="F2509">
        <v>0</v>
      </c>
      <c r="G2509">
        <v>251.6</v>
      </c>
      <c r="H2509">
        <v>88</v>
      </c>
      <c r="I2509">
        <v>42.77</v>
      </c>
      <c r="J2509">
        <v>175.1</v>
      </c>
      <c r="K2509">
        <v>103</v>
      </c>
      <c r="L2509">
        <v>14.88</v>
      </c>
      <c r="M2509">
        <v>184.4</v>
      </c>
      <c r="N2509">
        <v>112</v>
      </c>
      <c r="O2509">
        <v>8.3000000000000007</v>
      </c>
      <c r="P2509">
        <v>5.4</v>
      </c>
      <c r="Q2509">
        <v>5</v>
      </c>
      <c r="R2509">
        <v>1.46</v>
      </c>
      <c r="S2509">
        <v>1</v>
      </c>
      <c r="T2509" t="s">
        <v>22</v>
      </c>
      <c r="U2509">
        <f t="shared" si="79"/>
        <v>0</v>
      </c>
      <c r="V2509">
        <f>IF(Table2[[#This Row],[international_plan]]="yes",1,0)</f>
        <v>0</v>
      </c>
      <c r="W2509">
        <f>IF(Table2[[#This Row],[voice_mail_plan]]="yes",1,0)</f>
        <v>0</v>
      </c>
      <c r="X2509" t="str">
        <f t="shared" si="78"/>
        <v>High</v>
      </c>
      <c r="Y2509" t="str">
        <f>IF(Table2[[#This Row],[total_intl_charge]] &gt; AVERAGE($R$2:$R$4245),"High","Low")</f>
        <v>Low</v>
      </c>
      <c r="Z2509" t="str">
        <f>IF(AND(G2509&gt;AVERAGE(train!$G$2:$G$4251),K2509&gt;AVERAGE(train!$K$2:$K$4251)),"High Day &amp; Eve",IF(AND(G2509&gt;AVERAGE(train!$G$2:$G$4251),K2509&lt;=AVERAGE(train!$K$2:$K$4251)),"High Day Only",IF(AND(G2509&lt;=AVERAGE(train!$G$2:$G$4251),K2509&gt;AVERAGE(train!$K$2:$K$4251)),"High Eve Only","Low Usage")))</f>
        <v>High Day &amp; Eve</v>
      </c>
    </row>
    <row r="2510" spans="1:26">
      <c r="A2510" t="s">
        <v>37</v>
      </c>
      <c r="B2510">
        <v>113</v>
      </c>
      <c r="C2510" t="s">
        <v>21</v>
      </c>
      <c r="D2510" t="s">
        <v>22</v>
      </c>
      <c r="E2510" t="s">
        <v>23</v>
      </c>
      <c r="F2510">
        <v>30</v>
      </c>
      <c r="G2510">
        <v>183.8</v>
      </c>
      <c r="H2510">
        <v>102</v>
      </c>
      <c r="I2510">
        <v>31.25</v>
      </c>
      <c r="J2510">
        <v>183.4</v>
      </c>
      <c r="K2510">
        <v>123</v>
      </c>
      <c r="L2510">
        <v>15.59</v>
      </c>
      <c r="M2510">
        <v>235</v>
      </c>
      <c r="N2510">
        <v>52</v>
      </c>
      <c r="O2510">
        <v>10.58</v>
      </c>
      <c r="P2510">
        <v>11.6</v>
      </c>
      <c r="Q2510">
        <v>7</v>
      </c>
      <c r="R2510">
        <v>3.13</v>
      </c>
      <c r="S2510">
        <v>0</v>
      </c>
      <c r="T2510" t="s">
        <v>22</v>
      </c>
      <c r="U2510">
        <f t="shared" si="79"/>
        <v>0</v>
      </c>
      <c r="V2510">
        <f>IF(Table2[[#This Row],[international_plan]]="yes",1,0)</f>
        <v>0</v>
      </c>
      <c r="W2510">
        <f>IF(Table2[[#This Row],[voice_mail_plan]]="yes",1,0)</f>
        <v>1</v>
      </c>
      <c r="X2510" t="str">
        <f t="shared" si="78"/>
        <v>High</v>
      </c>
      <c r="Y2510" t="str">
        <f>IF(Table2[[#This Row],[total_intl_charge]] &gt; AVERAGE($R$2:$R$4245),"High","Low")</f>
        <v>High</v>
      </c>
      <c r="Z2510" t="str">
        <f>IF(AND(G2510&gt;AVERAGE(train!$G$2:$G$4251),K2510&gt;AVERAGE(train!$K$2:$K$4251)),"High Day &amp; Eve",IF(AND(G2510&gt;AVERAGE(train!$G$2:$G$4251),K2510&lt;=AVERAGE(train!$K$2:$K$4251)),"High Day Only",IF(AND(G2510&lt;=AVERAGE(train!$G$2:$G$4251),K2510&gt;AVERAGE(train!$K$2:$K$4251)),"High Eve Only","Low Usage")))</f>
        <v>High Day &amp; Eve</v>
      </c>
    </row>
    <row r="2511" spans="1:26">
      <c r="A2511" t="s">
        <v>52</v>
      </c>
      <c r="B2511">
        <v>99</v>
      </c>
      <c r="C2511" t="s">
        <v>25</v>
      </c>
      <c r="D2511" t="s">
        <v>22</v>
      </c>
      <c r="E2511" t="s">
        <v>22</v>
      </c>
      <c r="F2511">
        <v>0</v>
      </c>
      <c r="G2511">
        <v>256.39999999999998</v>
      </c>
      <c r="H2511">
        <v>44</v>
      </c>
      <c r="I2511">
        <v>43.59</v>
      </c>
      <c r="J2511">
        <v>214.5</v>
      </c>
      <c r="K2511">
        <v>105</v>
      </c>
      <c r="L2511">
        <v>18.23</v>
      </c>
      <c r="M2511">
        <v>233.7</v>
      </c>
      <c r="N2511">
        <v>75</v>
      </c>
      <c r="O2511">
        <v>10.52</v>
      </c>
      <c r="P2511">
        <v>7.9</v>
      </c>
      <c r="Q2511">
        <v>1</v>
      </c>
      <c r="R2511">
        <v>2.13</v>
      </c>
      <c r="S2511">
        <v>3</v>
      </c>
      <c r="T2511" t="s">
        <v>23</v>
      </c>
      <c r="U2511">
        <f t="shared" si="79"/>
        <v>1</v>
      </c>
      <c r="V2511">
        <f>IF(Table2[[#This Row],[international_plan]]="yes",1,0)</f>
        <v>0</v>
      </c>
      <c r="W2511">
        <f>IF(Table2[[#This Row],[voice_mail_plan]]="yes",1,0)</f>
        <v>0</v>
      </c>
      <c r="X2511" t="str">
        <f t="shared" si="78"/>
        <v>Medium</v>
      </c>
      <c r="Y2511" t="str">
        <f>IF(Table2[[#This Row],[total_intl_charge]] &gt; AVERAGE($R$2:$R$4245),"High","Low")</f>
        <v>Low</v>
      </c>
      <c r="Z2511" t="str">
        <f>IF(AND(G2511&gt;AVERAGE(train!$G$2:$G$4251),K2511&gt;AVERAGE(train!$K$2:$K$4251)),"High Day &amp; Eve",IF(AND(G2511&gt;AVERAGE(train!$G$2:$G$4251),K2511&lt;=AVERAGE(train!$K$2:$K$4251)),"High Day Only",IF(AND(G2511&lt;=AVERAGE(train!$G$2:$G$4251),K2511&gt;AVERAGE(train!$K$2:$K$4251)),"High Eve Only","Low Usage")))</f>
        <v>High Day &amp; Eve</v>
      </c>
    </row>
    <row r="2512" spans="1:26">
      <c r="A2512" t="s">
        <v>51</v>
      </c>
      <c r="B2512">
        <v>103</v>
      </c>
      <c r="C2512" t="s">
        <v>21</v>
      </c>
      <c r="D2512" t="s">
        <v>22</v>
      </c>
      <c r="E2512" t="s">
        <v>22</v>
      </c>
      <c r="F2512">
        <v>0</v>
      </c>
      <c r="G2512">
        <v>180.2</v>
      </c>
      <c r="H2512">
        <v>134</v>
      </c>
      <c r="I2512">
        <v>30.63</v>
      </c>
      <c r="J2512">
        <v>97.7</v>
      </c>
      <c r="K2512">
        <v>85</v>
      </c>
      <c r="L2512">
        <v>8.3000000000000007</v>
      </c>
      <c r="M2512">
        <v>181.7</v>
      </c>
      <c r="N2512">
        <v>134</v>
      </c>
      <c r="O2512">
        <v>8.18</v>
      </c>
      <c r="P2512">
        <v>8.4</v>
      </c>
      <c r="Q2512">
        <v>3</v>
      </c>
      <c r="R2512">
        <v>2.27</v>
      </c>
      <c r="S2512">
        <v>1</v>
      </c>
      <c r="T2512" t="s">
        <v>22</v>
      </c>
      <c r="U2512">
        <f t="shared" si="79"/>
        <v>0</v>
      </c>
      <c r="V2512">
        <f>IF(Table2[[#This Row],[international_plan]]="yes",1,0)</f>
        <v>0</v>
      </c>
      <c r="W2512">
        <f>IF(Table2[[#This Row],[voice_mail_plan]]="yes",1,0)</f>
        <v>0</v>
      </c>
      <c r="X2512" t="str">
        <f t="shared" si="78"/>
        <v>High</v>
      </c>
      <c r="Y2512" t="str">
        <f>IF(Table2[[#This Row],[total_intl_charge]] &gt; AVERAGE($R$2:$R$4245),"High","Low")</f>
        <v>Low</v>
      </c>
      <c r="Z2512" t="str">
        <f>IF(AND(G2512&gt;AVERAGE(train!$G$2:$G$4251),K2512&gt;AVERAGE(train!$K$2:$K$4251)),"High Day &amp; Eve",IF(AND(G2512&gt;AVERAGE(train!$G$2:$G$4251),K2512&lt;=AVERAGE(train!$K$2:$K$4251)),"High Day Only",IF(AND(G2512&lt;=AVERAGE(train!$G$2:$G$4251),K2512&gt;AVERAGE(train!$K$2:$K$4251)),"High Eve Only","Low Usage")))</f>
        <v>Low Usage</v>
      </c>
    </row>
    <row r="2513" spans="1:26">
      <c r="A2513" t="s">
        <v>31</v>
      </c>
      <c r="B2513">
        <v>177</v>
      </c>
      <c r="C2513" t="s">
        <v>25</v>
      </c>
      <c r="D2513" t="s">
        <v>22</v>
      </c>
      <c r="E2513" t="s">
        <v>22</v>
      </c>
      <c r="F2513">
        <v>0</v>
      </c>
      <c r="G2513">
        <v>227.8</v>
      </c>
      <c r="H2513">
        <v>81</v>
      </c>
      <c r="I2513">
        <v>38.729999999999997</v>
      </c>
      <c r="J2513">
        <v>161.80000000000001</v>
      </c>
      <c r="K2513">
        <v>97</v>
      </c>
      <c r="L2513">
        <v>13.75</v>
      </c>
      <c r="M2513">
        <v>217</v>
      </c>
      <c r="N2513">
        <v>106</v>
      </c>
      <c r="O2513">
        <v>9.76</v>
      </c>
      <c r="P2513">
        <v>8</v>
      </c>
      <c r="Q2513">
        <v>5</v>
      </c>
      <c r="R2513">
        <v>2.16</v>
      </c>
      <c r="S2513">
        <v>1</v>
      </c>
      <c r="T2513" t="s">
        <v>22</v>
      </c>
      <c r="U2513">
        <f t="shared" si="79"/>
        <v>0</v>
      </c>
      <c r="V2513">
        <f>IF(Table2[[#This Row],[international_plan]]="yes",1,0)</f>
        <v>0</v>
      </c>
      <c r="W2513">
        <f>IF(Table2[[#This Row],[voice_mail_plan]]="yes",1,0)</f>
        <v>0</v>
      </c>
      <c r="X2513" t="str">
        <f t="shared" si="78"/>
        <v>Very High</v>
      </c>
      <c r="Y2513" t="str">
        <f>IF(Table2[[#This Row],[total_intl_charge]] &gt; AVERAGE($R$2:$R$4245),"High","Low")</f>
        <v>Low</v>
      </c>
      <c r="Z2513" t="str">
        <f>IF(AND(G2513&gt;AVERAGE(train!$G$2:$G$4251),K2513&gt;AVERAGE(train!$K$2:$K$4251)),"High Day &amp; Eve",IF(AND(G2513&gt;AVERAGE(train!$G$2:$G$4251),K2513&lt;=AVERAGE(train!$K$2:$K$4251)),"High Day Only",IF(AND(G2513&lt;=AVERAGE(train!$G$2:$G$4251),K2513&gt;AVERAGE(train!$K$2:$K$4251)),"High Eve Only","Low Usage")))</f>
        <v>High Day Only</v>
      </c>
    </row>
    <row r="2514" spans="1:26">
      <c r="A2514" t="s">
        <v>43</v>
      </c>
      <c r="B2514">
        <v>149</v>
      </c>
      <c r="C2514" t="s">
        <v>21</v>
      </c>
      <c r="D2514" t="s">
        <v>22</v>
      </c>
      <c r="E2514" t="s">
        <v>23</v>
      </c>
      <c r="F2514">
        <v>20</v>
      </c>
      <c r="G2514">
        <v>147.80000000000001</v>
      </c>
      <c r="H2514">
        <v>132</v>
      </c>
      <c r="I2514">
        <v>25.13</v>
      </c>
      <c r="J2514">
        <v>276.8</v>
      </c>
      <c r="K2514">
        <v>94</v>
      </c>
      <c r="L2514">
        <v>23.53</v>
      </c>
      <c r="M2514">
        <v>149.9</v>
      </c>
      <c r="N2514">
        <v>110</v>
      </c>
      <c r="O2514">
        <v>6.75</v>
      </c>
      <c r="P2514">
        <v>10.199999999999999</v>
      </c>
      <c r="Q2514">
        <v>6</v>
      </c>
      <c r="R2514">
        <v>2.75</v>
      </c>
      <c r="S2514">
        <v>0</v>
      </c>
      <c r="T2514" t="s">
        <v>22</v>
      </c>
      <c r="U2514">
        <f t="shared" si="79"/>
        <v>0</v>
      </c>
      <c r="V2514">
        <f>IF(Table2[[#This Row],[international_plan]]="yes",1,0)</f>
        <v>0</v>
      </c>
      <c r="W2514">
        <f>IF(Table2[[#This Row],[voice_mail_plan]]="yes",1,0)</f>
        <v>1</v>
      </c>
      <c r="X2514" t="str">
        <f t="shared" si="78"/>
        <v>Very High</v>
      </c>
      <c r="Y2514" t="str">
        <f>IF(Table2[[#This Row],[total_intl_charge]] &gt; AVERAGE($R$2:$R$4245),"High","Low")</f>
        <v>Low</v>
      </c>
      <c r="Z2514" t="str">
        <f>IF(AND(G2514&gt;AVERAGE(train!$G$2:$G$4251),K2514&gt;AVERAGE(train!$K$2:$K$4251)),"High Day &amp; Eve",IF(AND(G2514&gt;AVERAGE(train!$G$2:$G$4251),K2514&lt;=AVERAGE(train!$K$2:$K$4251)),"High Day Only",IF(AND(G2514&lt;=AVERAGE(train!$G$2:$G$4251),K2514&gt;AVERAGE(train!$K$2:$K$4251)),"High Eve Only","Low Usage")))</f>
        <v>Low Usage</v>
      </c>
    </row>
    <row r="2515" spans="1:26">
      <c r="A2515" t="s">
        <v>74</v>
      </c>
      <c r="B2515">
        <v>160</v>
      </c>
      <c r="C2515" t="s">
        <v>21</v>
      </c>
      <c r="D2515" t="s">
        <v>22</v>
      </c>
      <c r="E2515" t="s">
        <v>22</v>
      </c>
      <c r="F2515">
        <v>0</v>
      </c>
      <c r="G2515">
        <v>234.9</v>
      </c>
      <c r="H2515">
        <v>136</v>
      </c>
      <c r="I2515">
        <v>39.93</v>
      </c>
      <c r="J2515">
        <v>270.8</v>
      </c>
      <c r="K2515">
        <v>134</v>
      </c>
      <c r="L2515">
        <v>23.02</v>
      </c>
      <c r="M2515">
        <v>219.3</v>
      </c>
      <c r="N2515">
        <v>101</v>
      </c>
      <c r="O2515">
        <v>9.8699999999999992</v>
      </c>
      <c r="P2515">
        <v>13.9</v>
      </c>
      <c r="Q2515">
        <v>2</v>
      </c>
      <c r="R2515">
        <v>3.75</v>
      </c>
      <c r="S2515">
        <v>1</v>
      </c>
      <c r="T2515" t="s">
        <v>23</v>
      </c>
      <c r="U2515">
        <f t="shared" si="79"/>
        <v>1</v>
      </c>
      <c r="V2515">
        <f>IF(Table2[[#This Row],[international_plan]]="yes",1,0)</f>
        <v>0</v>
      </c>
      <c r="W2515">
        <f>IF(Table2[[#This Row],[voice_mail_plan]]="yes",1,0)</f>
        <v>0</v>
      </c>
      <c r="X2515" t="str">
        <f t="shared" si="78"/>
        <v>Very High</v>
      </c>
      <c r="Y2515" t="str">
        <f>IF(Table2[[#This Row],[total_intl_charge]] &gt; AVERAGE($R$2:$R$4245),"High","Low")</f>
        <v>High</v>
      </c>
      <c r="Z2515" t="str">
        <f>IF(AND(G2515&gt;AVERAGE(train!$G$2:$G$4251),K2515&gt;AVERAGE(train!$K$2:$K$4251)),"High Day &amp; Eve",IF(AND(G2515&gt;AVERAGE(train!$G$2:$G$4251),K2515&lt;=AVERAGE(train!$K$2:$K$4251)),"High Day Only",IF(AND(G2515&lt;=AVERAGE(train!$G$2:$G$4251),K2515&gt;AVERAGE(train!$K$2:$K$4251)),"High Eve Only","Low Usage")))</f>
        <v>High Day &amp; Eve</v>
      </c>
    </row>
    <row r="2516" spans="1:26">
      <c r="A2516" t="s">
        <v>62</v>
      </c>
      <c r="B2516">
        <v>116</v>
      </c>
      <c r="C2516" t="s">
        <v>25</v>
      </c>
      <c r="D2516" t="s">
        <v>22</v>
      </c>
      <c r="E2516" t="s">
        <v>22</v>
      </c>
      <c r="F2516">
        <v>0</v>
      </c>
      <c r="G2516">
        <v>110.9</v>
      </c>
      <c r="H2516">
        <v>54</v>
      </c>
      <c r="I2516">
        <v>18.850000000000001</v>
      </c>
      <c r="J2516">
        <v>213.4</v>
      </c>
      <c r="K2516">
        <v>82</v>
      </c>
      <c r="L2516">
        <v>18.14</v>
      </c>
      <c r="M2516">
        <v>186.2</v>
      </c>
      <c r="N2516">
        <v>116</v>
      </c>
      <c r="O2516">
        <v>8.3800000000000008</v>
      </c>
      <c r="P2516">
        <v>7.9</v>
      </c>
      <c r="Q2516">
        <v>2</v>
      </c>
      <c r="R2516">
        <v>2.13</v>
      </c>
      <c r="S2516">
        <v>2</v>
      </c>
      <c r="T2516" t="s">
        <v>22</v>
      </c>
      <c r="U2516">
        <f t="shared" si="79"/>
        <v>0</v>
      </c>
      <c r="V2516">
        <f>IF(Table2[[#This Row],[international_plan]]="yes",1,0)</f>
        <v>0</v>
      </c>
      <c r="W2516">
        <f>IF(Table2[[#This Row],[voice_mail_plan]]="yes",1,0)</f>
        <v>0</v>
      </c>
      <c r="X2516" t="str">
        <f t="shared" si="78"/>
        <v>High</v>
      </c>
      <c r="Y2516" t="str">
        <f>IF(Table2[[#This Row],[total_intl_charge]] &gt; AVERAGE($R$2:$R$4245),"High","Low")</f>
        <v>Low</v>
      </c>
      <c r="Z2516" t="str">
        <f>IF(AND(G2516&gt;AVERAGE(train!$G$2:$G$4251),K2516&gt;AVERAGE(train!$K$2:$K$4251)),"High Day &amp; Eve",IF(AND(G2516&gt;AVERAGE(train!$G$2:$G$4251),K2516&lt;=AVERAGE(train!$K$2:$K$4251)),"High Day Only",IF(AND(G2516&lt;=AVERAGE(train!$G$2:$G$4251),K2516&gt;AVERAGE(train!$K$2:$K$4251)),"High Eve Only","Low Usage")))</f>
        <v>Low Usage</v>
      </c>
    </row>
    <row r="2517" spans="1:26">
      <c r="A2517" t="s">
        <v>53</v>
      </c>
      <c r="B2517">
        <v>148</v>
      </c>
      <c r="C2517" t="s">
        <v>21</v>
      </c>
      <c r="D2517" t="s">
        <v>23</v>
      </c>
      <c r="E2517" t="s">
        <v>22</v>
      </c>
      <c r="F2517">
        <v>0</v>
      </c>
      <c r="G2517">
        <v>233.5</v>
      </c>
      <c r="H2517">
        <v>81</v>
      </c>
      <c r="I2517">
        <v>39.700000000000003</v>
      </c>
      <c r="J2517">
        <v>187.7</v>
      </c>
      <c r="K2517">
        <v>71</v>
      </c>
      <c r="L2517">
        <v>15.95</v>
      </c>
      <c r="M2517">
        <v>122.3</v>
      </c>
      <c r="N2517">
        <v>97</v>
      </c>
      <c r="O2517">
        <v>5.5</v>
      </c>
      <c r="P2517">
        <v>9.6</v>
      </c>
      <c r="Q2517">
        <v>2</v>
      </c>
      <c r="R2517">
        <v>2.59</v>
      </c>
      <c r="S2517">
        <v>0</v>
      </c>
      <c r="T2517" t="s">
        <v>23</v>
      </c>
      <c r="U2517">
        <f t="shared" si="79"/>
        <v>1</v>
      </c>
      <c r="V2517">
        <f>IF(Table2[[#This Row],[international_plan]]="yes",1,0)</f>
        <v>1</v>
      </c>
      <c r="W2517">
        <f>IF(Table2[[#This Row],[voice_mail_plan]]="yes",1,0)</f>
        <v>0</v>
      </c>
      <c r="X2517" t="str">
        <f t="shared" si="78"/>
        <v>Very High</v>
      </c>
      <c r="Y2517" t="str">
        <f>IF(Table2[[#This Row],[total_intl_charge]] &gt; AVERAGE($R$2:$R$4245),"High","Low")</f>
        <v>Low</v>
      </c>
      <c r="Z2517" t="str">
        <f>IF(AND(G2517&gt;AVERAGE(train!$G$2:$G$4251),K2517&gt;AVERAGE(train!$K$2:$K$4251)),"High Day &amp; Eve",IF(AND(G2517&gt;AVERAGE(train!$G$2:$G$4251),K2517&lt;=AVERAGE(train!$K$2:$K$4251)),"High Day Only",IF(AND(G2517&lt;=AVERAGE(train!$G$2:$G$4251),K2517&gt;AVERAGE(train!$K$2:$K$4251)),"High Eve Only","Low Usage")))</f>
        <v>High Day Only</v>
      </c>
    </row>
    <row r="2518" spans="1:26">
      <c r="A2518" t="s">
        <v>35</v>
      </c>
      <c r="B2518">
        <v>147</v>
      </c>
      <c r="C2518" t="s">
        <v>21</v>
      </c>
      <c r="D2518" t="s">
        <v>22</v>
      </c>
      <c r="E2518" t="s">
        <v>23</v>
      </c>
      <c r="F2518">
        <v>35</v>
      </c>
      <c r="G2518">
        <v>197.3</v>
      </c>
      <c r="H2518">
        <v>134</v>
      </c>
      <c r="I2518">
        <v>33.54</v>
      </c>
      <c r="J2518">
        <v>141.1</v>
      </c>
      <c r="K2518">
        <v>99</v>
      </c>
      <c r="L2518">
        <v>11.99</v>
      </c>
      <c r="M2518">
        <v>212.1</v>
      </c>
      <c r="N2518">
        <v>90</v>
      </c>
      <c r="O2518">
        <v>9.5399999999999991</v>
      </c>
      <c r="P2518">
        <v>10.1</v>
      </c>
      <c r="Q2518">
        <v>4</v>
      </c>
      <c r="R2518">
        <v>2.73</v>
      </c>
      <c r="S2518">
        <v>2</v>
      </c>
      <c r="T2518" t="s">
        <v>23</v>
      </c>
      <c r="U2518">
        <f t="shared" si="79"/>
        <v>1</v>
      </c>
      <c r="V2518">
        <f>IF(Table2[[#This Row],[international_plan]]="yes",1,0)</f>
        <v>0</v>
      </c>
      <c r="W2518">
        <f>IF(Table2[[#This Row],[voice_mail_plan]]="yes",1,0)</f>
        <v>1</v>
      </c>
      <c r="X2518" t="str">
        <f t="shared" si="78"/>
        <v>Very High</v>
      </c>
      <c r="Y2518" t="str">
        <f>IF(Table2[[#This Row],[total_intl_charge]] &gt; AVERAGE($R$2:$R$4245),"High","Low")</f>
        <v>Low</v>
      </c>
      <c r="Z2518" t="str">
        <f>IF(AND(G2518&gt;AVERAGE(train!$G$2:$G$4251),K2518&gt;AVERAGE(train!$K$2:$K$4251)),"High Day &amp; Eve",IF(AND(G2518&gt;AVERAGE(train!$G$2:$G$4251),K2518&lt;=AVERAGE(train!$K$2:$K$4251)),"High Day Only",IF(AND(G2518&lt;=AVERAGE(train!$G$2:$G$4251),K2518&gt;AVERAGE(train!$K$2:$K$4251)),"High Eve Only","Low Usage")))</f>
        <v>High Day Only</v>
      </c>
    </row>
    <row r="2519" spans="1:26">
      <c r="A2519" t="s">
        <v>69</v>
      </c>
      <c r="B2519">
        <v>95</v>
      </c>
      <c r="C2519" t="s">
        <v>28</v>
      </c>
      <c r="D2519" t="s">
        <v>22</v>
      </c>
      <c r="E2519" t="s">
        <v>22</v>
      </c>
      <c r="F2519">
        <v>0</v>
      </c>
      <c r="G2519">
        <v>58.2</v>
      </c>
      <c r="H2519">
        <v>96</v>
      </c>
      <c r="I2519">
        <v>9.89</v>
      </c>
      <c r="J2519">
        <v>202.1</v>
      </c>
      <c r="K2519">
        <v>126</v>
      </c>
      <c r="L2519">
        <v>17.18</v>
      </c>
      <c r="M2519">
        <v>210.5</v>
      </c>
      <c r="N2519">
        <v>97</v>
      </c>
      <c r="O2519">
        <v>9.4700000000000006</v>
      </c>
      <c r="P2519">
        <v>10.4</v>
      </c>
      <c r="Q2519">
        <v>5</v>
      </c>
      <c r="R2519">
        <v>2.81</v>
      </c>
      <c r="S2519">
        <v>0</v>
      </c>
      <c r="T2519" t="s">
        <v>22</v>
      </c>
      <c r="U2519">
        <f t="shared" si="79"/>
        <v>0</v>
      </c>
      <c r="V2519">
        <f>IF(Table2[[#This Row],[international_plan]]="yes",1,0)</f>
        <v>0</v>
      </c>
      <c r="W2519">
        <f>IF(Table2[[#This Row],[voice_mail_plan]]="yes",1,0)</f>
        <v>0</v>
      </c>
      <c r="X2519" t="str">
        <f t="shared" si="78"/>
        <v>Medium</v>
      </c>
      <c r="Y2519" t="str">
        <f>IF(Table2[[#This Row],[total_intl_charge]] &gt; AVERAGE($R$2:$R$4245),"High","Low")</f>
        <v>High</v>
      </c>
      <c r="Z2519" t="str">
        <f>IF(AND(G2519&gt;AVERAGE(train!$G$2:$G$4251),K2519&gt;AVERAGE(train!$K$2:$K$4251)),"High Day &amp; Eve",IF(AND(G2519&gt;AVERAGE(train!$G$2:$G$4251),K2519&lt;=AVERAGE(train!$K$2:$K$4251)),"High Day Only",IF(AND(G2519&lt;=AVERAGE(train!$G$2:$G$4251),K2519&gt;AVERAGE(train!$K$2:$K$4251)),"High Eve Only","Low Usage")))</f>
        <v>High Eve Only</v>
      </c>
    </row>
    <row r="2520" spans="1:26">
      <c r="A2520" t="s">
        <v>55</v>
      </c>
      <c r="B2520">
        <v>201</v>
      </c>
      <c r="C2520" t="s">
        <v>28</v>
      </c>
      <c r="D2520" t="s">
        <v>22</v>
      </c>
      <c r="E2520" t="s">
        <v>22</v>
      </c>
      <c r="F2520">
        <v>0</v>
      </c>
      <c r="G2520">
        <v>212.7</v>
      </c>
      <c r="H2520">
        <v>72</v>
      </c>
      <c r="I2520">
        <v>36.159999999999997</v>
      </c>
      <c r="J2520">
        <v>225.2</v>
      </c>
      <c r="K2520">
        <v>90</v>
      </c>
      <c r="L2520">
        <v>19.14</v>
      </c>
      <c r="M2520">
        <v>195.1</v>
      </c>
      <c r="N2520">
        <v>99</v>
      </c>
      <c r="O2520">
        <v>8.7799999999999994</v>
      </c>
      <c r="P2520">
        <v>7</v>
      </c>
      <c r="Q2520">
        <v>6</v>
      </c>
      <c r="R2520">
        <v>1.89</v>
      </c>
      <c r="S2520">
        <v>1</v>
      </c>
      <c r="T2520" t="s">
        <v>22</v>
      </c>
      <c r="U2520">
        <f t="shared" si="79"/>
        <v>0</v>
      </c>
      <c r="V2520">
        <f>IF(Table2[[#This Row],[international_plan]]="yes",1,0)</f>
        <v>0</v>
      </c>
      <c r="W2520">
        <f>IF(Table2[[#This Row],[voice_mail_plan]]="yes",1,0)</f>
        <v>0</v>
      </c>
      <c r="X2520" t="str">
        <f t="shared" si="78"/>
        <v>Very High</v>
      </c>
      <c r="Y2520" t="str">
        <f>IF(Table2[[#This Row],[total_intl_charge]] &gt; AVERAGE($R$2:$R$4245),"High","Low")</f>
        <v>Low</v>
      </c>
      <c r="Z2520" t="str">
        <f>IF(AND(G2520&gt;AVERAGE(train!$G$2:$G$4251),K2520&gt;AVERAGE(train!$K$2:$K$4251)),"High Day &amp; Eve",IF(AND(G2520&gt;AVERAGE(train!$G$2:$G$4251),K2520&lt;=AVERAGE(train!$K$2:$K$4251)),"High Day Only",IF(AND(G2520&lt;=AVERAGE(train!$G$2:$G$4251),K2520&gt;AVERAGE(train!$K$2:$K$4251)),"High Eve Only","Low Usage")))</f>
        <v>High Day Only</v>
      </c>
    </row>
    <row r="2521" spans="1:26">
      <c r="A2521" t="s">
        <v>31</v>
      </c>
      <c r="B2521">
        <v>80</v>
      </c>
      <c r="C2521" t="s">
        <v>21</v>
      </c>
      <c r="D2521" t="s">
        <v>22</v>
      </c>
      <c r="E2521" t="s">
        <v>22</v>
      </c>
      <c r="F2521">
        <v>0</v>
      </c>
      <c r="G2521">
        <v>151.5</v>
      </c>
      <c r="H2521">
        <v>89</v>
      </c>
      <c r="I2521">
        <v>25.76</v>
      </c>
      <c r="J2521">
        <v>131.69999999999999</v>
      </c>
      <c r="K2521">
        <v>78</v>
      </c>
      <c r="L2521">
        <v>11.19</v>
      </c>
      <c r="M2521">
        <v>235.3</v>
      </c>
      <c r="N2521">
        <v>131</v>
      </c>
      <c r="O2521">
        <v>10.59</v>
      </c>
      <c r="P2521">
        <v>11.8</v>
      </c>
      <c r="Q2521">
        <v>4</v>
      </c>
      <c r="R2521">
        <v>3.19</v>
      </c>
      <c r="S2521">
        <v>0</v>
      </c>
      <c r="T2521" t="s">
        <v>22</v>
      </c>
      <c r="U2521">
        <f t="shared" si="79"/>
        <v>0</v>
      </c>
      <c r="V2521">
        <f>IF(Table2[[#This Row],[international_plan]]="yes",1,0)</f>
        <v>0</v>
      </c>
      <c r="W2521">
        <f>IF(Table2[[#This Row],[voice_mail_plan]]="yes",1,0)</f>
        <v>0</v>
      </c>
      <c r="X2521" t="str">
        <f t="shared" si="78"/>
        <v>Medium</v>
      </c>
      <c r="Y2521" t="str">
        <f>IF(Table2[[#This Row],[total_intl_charge]] &gt; AVERAGE($R$2:$R$4245),"High","Low")</f>
        <v>High</v>
      </c>
      <c r="Z2521" t="str">
        <f>IF(AND(G2521&gt;AVERAGE(train!$G$2:$G$4251),K2521&gt;AVERAGE(train!$K$2:$K$4251)),"High Day &amp; Eve",IF(AND(G2521&gt;AVERAGE(train!$G$2:$G$4251),K2521&lt;=AVERAGE(train!$K$2:$K$4251)),"High Day Only",IF(AND(G2521&lt;=AVERAGE(train!$G$2:$G$4251),K2521&gt;AVERAGE(train!$K$2:$K$4251)),"High Eve Only","Low Usage")))</f>
        <v>Low Usage</v>
      </c>
    </row>
    <row r="2522" spans="1:26">
      <c r="A2522" t="s">
        <v>50</v>
      </c>
      <c r="B2522">
        <v>122</v>
      </c>
      <c r="C2522" t="s">
        <v>21</v>
      </c>
      <c r="D2522" t="s">
        <v>23</v>
      </c>
      <c r="E2522" t="s">
        <v>22</v>
      </c>
      <c r="F2522">
        <v>0</v>
      </c>
      <c r="G2522">
        <v>146.30000000000001</v>
      </c>
      <c r="H2522">
        <v>117</v>
      </c>
      <c r="I2522">
        <v>24.87</v>
      </c>
      <c r="J2522">
        <v>218.7</v>
      </c>
      <c r="K2522">
        <v>93</v>
      </c>
      <c r="L2522">
        <v>18.59</v>
      </c>
      <c r="M2522">
        <v>236</v>
      </c>
      <c r="N2522">
        <v>97</v>
      </c>
      <c r="O2522">
        <v>10.62</v>
      </c>
      <c r="P2522">
        <v>11.5</v>
      </c>
      <c r="Q2522">
        <v>5</v>
      </c>
      <c r="R2522">
        <v>3.11</v>
      </c>
      <c r="S2522">
        <v>1</v>
      </c>
      <c r="T2522" t="s">
        <v>22</v>
      </c>
      <c r="U2522">
        <f t="shared" si="79"/>
        <v>0</v>
      </c>
      <c r="V2522">
        <f>IF(Table2[[#This Row],[international_plan]]="yes",1,0)</f>
        <v>1</v>
      </c>
      <c r="W2522">
        <f>IF(Table2[[#This Row],[voice_mail_plan]]="yes",1,0)</f>
        <v>0</v>
      </c>
      <c r="X2522" t="str">
        <f t="shared" si="78"/>
        <v>High</v>
      </c>
      <c r="Y2522" t="str">
        <f>IF(Table2[[#This Row],[total_intl_charge]] &gt; AVERAGE($R$2:$R$4245),"High","Low")</f>
        <v>High</v>
      </c>
      <c r="Z2522" t="str">
        <f>IF(AND(G2522&gt;AVERAGE(train!$G$2:$G$4251),K2522&gt;AVERAGE(train!$K$2:$K$4251)),"High Day &amp; Eve",IF(AND(G2522&gt;AVERAGE(train!$G$2:$G$4251),K2522&lt;=AVERAGE(train!$K$2:$K$4251)),"High Day Only",IF(AND(G2522&lt;=AVERAGE(train!$G$2:$G$4251),K2522&gt;AVERAGE(train!$K$2:$K$4251)),"High Eve Only","Low Usage")))</f>
        <v>Low Usage</v>
      </c>
    </row>
    <row r="2523" spans="1:26">
      <c r="A2523" t="s">
        <v>35</v>
      </c>
      <c r="B2523">
        <v>132</v>
      </c>
      <c r="C2523" t="s">
        <v>25</v>
      </c>
      <c r="D2523" t="s">
        <v>22</v>
      </c>
      <c r="E2523" t="s">
        <v>22</v>
      </c>
      <c r="F2523">
        <v>0</v>
      </c>
      <c r="G2523">
        <v>195.1</v>
      </c>
      <c r="H2523">
        <v>100</v>
      </c>
      <c r="I2523">
        <v>33.17</v>
      </c>
      <c r="J2523">
        <v>148.80000000000001</v>
      </c>
      <c r="K2523">
        <v>95</v>
      </c>
      <c r="L2523">
        <v>12.65</v>
      </c>
      <c r="M2523">
        <v>224.5</v>
      </c>
      <c r="N2523">
        <v>117</v>
      </c>
      <c r="O2523">
        <v>10.1</v>
      </c>
      <c r="P2523">
        <v>6.7</v>
      </c>
      <c r="Q2523">
        <v>2</v>
      </c>
      <c r="R2523">
        <v>1.81</v>
      </c>
      <c r="S2523">
        <v>0</v>
      </c>
      <c r="T2523" t="s">
        <v>22</v>
      </c>
      <c r="U2523">
        <f t="shared" si="79"/>
        <v>0</v>
      </c>
      <c r="V2523">
        <f>IF(Table2[[#This Row],[international_plan]]="yes",1,0)</f>
        <v>0</v>
      </c>
      <c r="W2523">
        <f>IF(Table2[[#This Row],[voice_mail_plan]]="yes",1,0)</f>
        <v>0</v>
      </c>
      <c r="X2523" t="str">
        <f t="shared" si="78"/>
        <v>Very High</v>
      </c>
      <c r="Y2523" t="str">
        <f>IF(Table2[[#This Row],[total_intl_charge]] &gt; AVERAGE($R$2:$R$4245),"High","Low")</f>
        <v>Low</v>
      </c>
      <c r="Z2523" t="str">
        <f>IF(AND(G2523&gt;AVERAGE(train!$G$2:$G$4251),K2523&gt;AVERAGE(train!$K$2:$K$4251)),"High Day &amp; Eve",IF(AND(G2523&gt;AVERAGE(train!$G$2:$G$4251),K2523&lt;=AVERAGE(train!$K$2:$K$4251)),"High Day Only",IF(AND(G2523&lt;=AVERAGE(train!$G$2:$G$4251),K2523&gt;AVERAGE(train!$K$2:$K$4251)),"High Eve Only","Low Usage")))</f>
        <v>High Day Only</v>
      </c>
    </row>
    <row r="2524" spans="1:26">
      <c r="A2524" t="s">
        <v>55</v>
      </c>
      <c r="B2524">
        <v>83</v>
      </c>
      <c r="C2524" t="s">
        <v>28</v>
      </c>
      <c r="D2524" t="s">
        <v>22</v>
      </c>
      <c r="E2524" t="s">
        <v>22</v>
      </c>
      <c r="F2524">
        <v>0</v>
      </c>
      <c r="G2524">
        <v>208.9</v>
      </c>
      <c r="H2524">
        <v>71</v>
      </c>
      <c r="I2524">
        <v>35.51</v>
      </c>
      <c r="J2524">
        <v>214.8</v>
      </c>
      <c r="K2524">
        <v>92</v>
      </c>
      <c r="L2524">
        <v>18.260000000000002</v>
      </c>
      <c r="M2524">
        <v>247.9</v>
      </c>
      <c r="N2524">
        <v>108</v>
      </c>
      <c r="O2524">
        <v>11.16</v>
      </c>
      <c r="P2524">
        <v>13</v>
      </c>
      <c r="Q2524">
        <v>5</v>
      </c>
      <c r="R2524">
        <v>3.51</v>
      </c>
      <c r="S2524">
        <v>1</v>
      </c>
      <c r="T2524" t="s">
        <v>22</v>
      </c>
      <c r="U2524">
        <f t="shared" si="79"/>
        <v>0</v>
      </c>
      <c r="V2524">
        <f>IF(Table2[[#This Row],[international_plan]]="yes",1,0)</f>
        <v>0</v>
      </c>
      <c r="W2524">
        <f>IF(Table2[[#This Row],[voice_mail_plan]]="yes",1,0)</f>
        <v>0</v>
      </c>
      <c r="X2524" t="str">
        <f t="shared" si="78"/>
        <v>Medium</v>
      </c>
      <c r="Y2524" t="str">
        <f>IF(Table2[[#This Row],[total_intl_charge]] &gt; AVERAGE($R$2:$R$4245),"High","Low")</f>
        <v>High</v>
      </c>
      <c r="Z2524" t="str">
        <f>IF(AND(G2524&gt;AVERAGE(train!$G$2:$G$4251),K2524&gt;AVERAGE(train!$K$2:$K$4251)),"High Day &amp; Eve",IF(AND(G2524&gt;AVERAGE(train!$G$2:$G$4251),K2524&lt;=AVERAGE(train!$K$2:$K$4251)),"High Day Only",IF(AND(G2524&lt;=AVERAGE(train!$G$2:$G$4251),K2524&gt;AVERAGE(train!$K$2:$K$4251)),"High Eve Only","Low Usage")))</f>
        <v>High Day Only</v>
      </c>
    </row>
    <row r="2525" spans="1:26">
      <c r="A2525" t="s">
        <v>45</v>
      </c>
      <c r="B2525">
        <v>99</v>
      </c>
      <c r="C2525" t="s">
        <v>25</v>
      </c>
      <c r="D2525" t="s">
        <v>22</v>
      </c>
      <c r="E2525" t="s">
        <v>22</v>
      </c>
      <c r="F2525">
        <v>0</v>
      </c>
      <c r="G2525">
        <v>135.69999999999999</v>
      </c>
      <c r="H2525">
        <v>107</v>
      </c>
      <c r="I2525">
        <v>23.07</v>
      </c>
      <c r="J2525">
        <v>208.4</v>
      </c>
      <c r="K2525">
        <v>103</v>
      </c>
      <c r="L2525">
        <v>17.71</v>
      </c>
      <c r="M2525">
        <v>209</v>
      </c>
      <c r="N2525">
        <v>95</v>
      </c>
      <c r="O2525">
        <v>9.4</v>
      </c>
      <c r="P2525">
        <v>8.8000000000000007</v>
      </c>
      <c r="Q2525">
        <v>3</v>
      </c>
      <c r="R2525">
        <v>2.38</v>
      </c>
      <c r="S2525">
        <v>7</v>
      </c>
      <c r="T2525" t="s">
        <v>23</v>
      </c>
      <c r="U2525">
        <f t="shared" si="79"/>
        <v>1</v>
      </c>
      <c r="V2525">
        <f>IF(Table2[[#This Row],[international_plan]]="yes",1,0)</f>
        <v>0</v>
      </c>
      <c r="W2525">
        <f>IF(Table2[[#This Row],[voice_mail_plan]]="yes",1,0)</f>
        <v>0</v>
      </c>
      <c r="X2525" t="str">
        <f t="shared" si="78"/>
        <v>Medium</v>
      </c>
      <c r="Y2525" t="str">
        <f>IF(Table2[[#This Row],[total_intl_charge]] &gt; AVERAGE($R$2:$R$4245),"High","Low")</f>
        <v>Low</v>
      </c>
      <c r="Z2525" t="str">
        <f>IF(AND(G2525&gt;AVERAGE(train!$G$2:$G$4251),K2525&gt;AVERAGE(train!$K$2:$K$4251)),"High Day &amp; Eve",IF(AND(G2525&gt;AVERAGE(train!$G$2:$G$4251),K2525&lt;=AVERAGE(train!$K$2:$K$4251)),"High Day Only",IF(AND(G2525&lt;=AVERAGE(train!$G$2:$G$4251),K2525&gt;AVERAGE(train!$K$2:$K$4251)),"High Eve Only","Low Usage")))</f>
        <v>High Eve Only</v>
      </c>
    </row>
    <row r="2526" spans="1:26">
      <c r="A2526" t="s">
        <v>70</v>
      </c>
      <c r="B2526">
        <v>84</v>
      </c>
      <c r="C2526" t="s">
        <v>21</v>
      </c>
      <c r="D2526" t="s">
        <v>22</v>
      </c>
      <c r="E2526" t="s">
        <v>22</v>
      </c>
      <c r="F2526">
        <v>0</v>
      </c>
      <c r="G2526">
        <v>225.9</v>
      </c>
      <c r="H2526">
        <v>86</v>
      </c>
      <c r="I2526">
        <v>38.4</v>
      </c>
      <c r="J2526">
        <v>275.60000000000002</v>
      </c>
      <c r="K2526">
        <v>105</v>
      </c>
      <c r="L2526">
        <v>23.43</v>
      </c>
      <c r="M2526">
        <v>201.4</v>
      </c>
      <c r="N2526">
        <v>108</v>
      </c>
      <c r="O2526">
        <v>9.06</v>
      </c>
      <c r="P2526">
        <v>14.3</v>
      </c>
      <c r="Q2526">
        <v>3</v>
      </c>
      <c r="R2526">
        <v>3.86</v>
      </c>
      <c r="S2526">
        <v>3</v>
      </c>
      <c r="T2526" t="s">
        <v>23</v>
      </c>
      <c r="U2526">
        <f t="shared" si="79"/>
        <v>1</v>
      </c>
      <c r="V2526">
        <f>IF(Table2[[#This Row],[international_plan]]="yes",1,0)</f>
        <v>0</v>
      </c>
      <c r="W2526">
        <f>IF(Table2[[#This Row],[voice_mail_plan]]="yes",1,0)</f>
        <v>0</v>
      </c>
      <c r="X2526" t="str">
        <f t="shared" si="78"/>
        <v>Medium</v>
      </c>
      <c r="Y2526" t="str">
        <f>IF(Table2[[#This Row],[total_intl_charge]] &gt; AVERAGE($R$2:$R$4245),"High","Low")</f>
        <v>High</v>
      </c>
      <c r="Z2526" t="str">
        <f>IF(AND(G2526&gt;AVERAGE(train!$G$2:$G$4251),K2526&gt;AVERAGE(train!$K$2:$K$4251)),"High Day &amp; Eve",IF(AND(G2526&gt;AVERAGE(train!$G$2:$G$4251),K2526&lt;=AVERAGE(train!$K$2:$K$4251)),"High Day Only",IF(AND(G2526&lt;=AVERAGE(train!$G$2:$G$4251),K2526&gt;AVERAGE(train!$K$2:$K$4251)),"High Eve Only","Low Usage")))</f>
        <v>High Day &amp; Eve</v>
      </c>
    </row>
    <row r="2527" spans="1:26">
      <c r="A2527" t="s">
        <v>20</v>
      </c>
      <c r="B2527">
        <v>87</v>
      </c>
      <c r="C2527" t="s">
        <v>28</v>
      </c>
      <c r="D2527" t="s">
        <v>22</v>
      </c>
      <c r="E2527" t="s">
        <v>22</v>
      </c>
      <c r="F2527">
        <v>0</v>
      </c>
      <c r="G2527">
        <v>153.30000000000001</v>
      </c>
      <c r="H2527">
        <v>106</v>
      </c>
      <c r="I2527">
        <v>26.06</v>
      </c>
      <c r="J2527">
        <v>224.5</v>
      </c>
      <c r="K2527">
        <v>117</v>
      </c>
      <c r="L2527">
        <v>19.079999999999998</v>
      </c>
      <c r="M2527">
        <v>273.39999999999998</v>
      </c>
      <c r="N2527">
        <v>152</v>
      </c>
      <c r="O2527">
        <v>12.3</v>
      </c>
      <c r="P2527">
        <v>8.9</v>
      </c>
      <c r="Q2527">
        <v>5</v>
      </c>
      <c r="R2527">
        <v>2.4</v>
      </c>
      <c r="S2527">
        <v>2</v>
      </c>
      <c r="T2527" t="s">
        <v>22</v>
      </c>
      <c r="U2527">
        <f t="shared" si="79"/>
        <v>0</v>
      </c>
      <c r="V2527">
        <f>IF(Table2[[#This Row],[international_plan]]="yes",1,0)</f>
        <v>0</v>
      </c>
      <c r="W2527">
        <f>IF(Table2[[#This Row],[voice_mail_plan]]="yes",1,0)</f>
        <v>0</v>
      </c>
      <c r="X2527" t="str">
        <f t="shared" si="78"/>
        <v>Medium</v>
      </c>
      <c r="Y2527" t="str">
        <f>IF(Table2[[#This Row],[total_intl_charge]] &gt; AVERAGE($R$2:$R$4245),"High","Low")</f>
        <v>Low</v>
      </c>
      <c r="Z2527" t="str">
        <f>IF(AND(G2527&gt;AVERAGE(train!$G$2:$G$4251),K2527&gt;AVERAGE(train!$K$2:$K$4251)),"High Day &amp; Eve",IF(AND(G2527&gt;AVERAGE(train!$G$2:$G$4251),K2527&lt;=AVERAGE(train!$K$2:$K$4251)),"High Day Only",IF(AND(G2527&lt;=AVERAGE(train!$G$2:$G$4251),K2527&gt;AVERAGE(train!$K$2:$K$4251)),"High Eve Only","Low Usage")))</f>
        <v>High Eve Only</v>
      </c>
    </row>
    <row r="2528" spans="1:26">
      <c r="A2528" t="s">
        <v>32</v>
      </c>
      <c r="B2528">
        <v>7</v>
      </c>
      <c r="C2528" t="s">
        <v>21</v>
      </c>
      <c r="D2528" t="s">
        <v>22</v>
      </c>
      <c r="E2528" t="s">
        <v>22</v>
      </c>
      <c r="F2528">
        <v>0</v>
      </c>
      <c r="G2528">
        <v>206.7</v>
      </c>
      <c r="H2528">
        <v>87</v>
      </c>
      <c r="I2528">
        <v>35.14</v>
      </c>
      <c r="J2528">
        <v>281.10000000000002</v>
      </c>
      <c r="K2528">
        <v>83</v>
      </c>
      <c r="L2528">
        <v>23.89</v>
      </c>
      <c r="M2528">
        <v>158.5</v>
      </c>
      <c r="N2528">
        <v>77</v>
      </c>
      <c r="O2528">
        <v>7.13</v>
      </c>
      <c r="P2528">
        <v>11</v>
      </c>
      <c r="Q2528">
        <v>5</v>
      </c>
      <c r="R2528">
        <v>2.97</v>
      </c>
      <c r="S2528">
        <v>3</v>
      </c>
      <c r="T2528" t="s">
        <v>22</v>
      </c>
      <c r="U2528">
        <f t="shared" si="79"/>
        <v>0</v>
      </c>
      <c r="V2528">
        <f>IF(Table2[[#This Row],[international_plan]]="yes",1,0)</f>
        <v>0</v>
      </c>
      <c r="W2528">
        <f>IF(Table2[[#This Row],[voice_mail_plan]]="yes",1,0)</f>
        <v>0</v>
      </c>
      <c r="X2528" t="str">
        <f t="shared" si="78"/>
        <v>Low</v>
      </c>
      <c r="Y2528" t="str">
        <f>IF(Table2[[#This Row],[total_intl_charge]] &gt; AVERAGE($R$2:$R$4245),"High","Low")</f>
        <v>High</v>
      </c>
      <c r="Z2528" t="str">
        <f>IF(AND(G2528&gt;AVERAGE(train!$G$2:$G$4251),K2528&gt;AVERAGE(train!$K$2:$K$4251)),"High Day &amp; Eve",IF(AND(G2528&gt;AVERAGE(train!$G$2:$G$4251),K2528&lt;=AVERAGE(train!$K$2:$K$4251)),"High Day Only",IF(AND(G2528&lt;=AVERAGE(train!$G$2:$G$4251),K2528&gt;AVERAGE(train!$K$2:$K$4251)),"High Eve Only","Low Usage")))</f>
        <v>High Day Only</v>
      </c>
    </row>
    <row r="2529" spans="1:26">
      <c r="A2529" t="s">
        <v>52</v>
      </c>
      <c r="B2529">
        <v>89</v>
      </c>
      <c r="C2529" t="s">
        <v>21</v>
      </c>
      <c r="D2529" t="s">
        <v>22</v>
      </c>
      <c r="E2529" t="s">
        <v>23</v>
      </c>
      <c r="F2529">
        <v>12</v>
      </c>
      <c r="G2529">
        <v>188</v>
      </c>
      <c r="H2529">
        <v>105</v>
      </c>
      <c r="I2529">
        <v>31.96</v>
      </c>
      <c r="J2529">
        <v>151.30000000000001</v>
      </c>
      <c r="K2529">
        <v>107</v>
      </c>
      <c r="L2529">
        <v>12.86</v>
      </c>
      <c r="M2529">
        <v>201.9</v>
      </c>
      <c r="N2529">
        <v>132</v>
      </c>
      <c r="O2529">
        <v>9.09</v>
      </c>
      <c r="P2529">
        <v>10.5</v>
      </c>
      <c r="Q2529">
        <v>3</v>
      </c>
      <c r="R2529">
        <v>2.84</v>
      </c>
      <c r="S2529">
        <v>2</v>
      </c>
      <c r="T2529" t="s">
        <v>22</v>
      </c>
      <c r="U2529">
        <f t="shared" si="79"/>
        <v>0</v>
      </c>
      <c r="V2529">
        <f>IF(Table2[[#This Row],[international_plan]]="yes",1,0)</f>
        <v>0</v>
      </c>
      <c r="W2529">
        <f>IF(Table2[[#This Row],[voice_mail_plan]]="yes",1,0)</f>
        <v>1</v>
      </c>
      <c r="X2529" t="str">
        <f t="shared" si="78"/>
        <v>Medium</v>
      </c>
      <c r="Y2529" t="str">
        <f>IF(Table2[[#This Row],[total_intl_charge]] &gt; AVERAGE($R$2:$R$4245),"High","Low")</f>
        <v>High</v>
      </c>
      <c r="Z2529" t="str">
        <f>IF(AND(G2529&gt;AVERAGE(train!$G$2:$G$4251),K2529&gt;AVERAGE(train!$K$2:$K$4251)),"High Day &amp; Eve",IF(AND(G2529&gt;AVERAGE(train!$G$2:$G$4251),K2529&lt;=AVERAGE(train!$K$2:$K$4251)),"High Day Only",IF(AND(G2529&lt;=AVERAGE(train!$G$2:$G$4251),K2529&gt;AVERAGE(train!$K$2:$K$4251)),"High Eve Only","Low Usage")))</f>
        <v>High Day &amp; Eve</v>
      </c>
    </row>
    <row r="2530" spans="1:26">
      <c r="A2530" t="s">
        <v>36</v>
      </c>
      <c r="B2530">
        <v>131</v>
      </c>
      <c r="C2530" t="s">
        <v>25</v>
      </c>
      <c r="D2530" t="s">
        <v>23</v>
      </c>
      <c r="E2530" t="s">
        <v>22</v>
      </c>
      <c r="F2530">
        <v>0</v>
      </c>
      <c r="G2530">
        <v>122.3</v>
      </c>
      <c r="H2530">
        <v>83</v>
      </c>
      <c r="I2530">
        <v>20.79</v>
      </c>
      <c r="J2530">
        <v>118.8</v>
      </c>
      <c r="K2530">
        <v>94</v>
      </c>
      <c r="L2530">
        <v>10.1</v>
      </c>
      <c r="M2530">
        <v>147.9</v>
      </c>
      <c r="N2530">
        <v>95</v>
      </c>
      <c r="O2530">
        <v>6.66</v>
      </c>
      <c r="P2530">
        <v>13.7</v>
      </c>
      <c r="Q2530">
        <v>3</v>
      </c>
      <c r="R2530">
        <v>3.7</v>
      </c>
      <c r="S2530">
        <v>3</v>
      </c>
      <c r="T2530" t="s">
        <v>23</v>
      </c>
      <c r="U2530">
        <f t="shared" si="79"/>
        <v>1</v>
      </c>
      <c r="V2530">
        <f>IF(Table2[[#This Row],[international_plan]]="yes",1,0)</f>
        <v>1</v>
      </c>
      <c r="W2530">
        <f>IF(Table2[[#This Row],[voice_mail_plan]]="yes",1,0)</f>
        <v>0</v>
      </c>
      <c r="X2530" t="str">
        <f t="shared" si="78"/>
        <v>Very High</v>
      </c>
      <c r="Y2530" t="str">
        <f>IF(Table2[[#This Row],[total_intl_charge]] &gt; AVERAGE($R$2:$R$4245),"High","Low")</f>
        <v>High</v>
      </c>
      <c r="Z2530" t="str">
        <f>IF(AND(G2530&gt;AVERAGE(train!$G$2:$G$4251),K2530&gt;AVERAGE(train!$K$2:$K$4251)),"High Day &amp; Eve",IF(AND(G2530&gt;AVERAGE(train!$G$2:$G$4251),K2530&lt;=AVERAGE(train!$K$2:$K$4251)),"High Day Only",IF(AND(G2530&lt;=AVERAGE(train!$G$2:$G$4251),K2530&gt;AVERAGE(train!$K$2:$K$4251)),"High Eve Only","Low Usage")))</f>
        <v>Low Usage</v>
      </c>
    </row>
    <row r="2531" spans="1:26">
      <c r="A2531" t="s">
        <v>38</v>
      </c>
      <c r="B2531">
        <v>105</v>
      </c>
      <c r="C2531" t="s">
        <v>21</v>
      </c>
      <c r="D2531" t="s">
        <v>22</v>
      </c>
      <c r="E2531" t="s">
        <v>22</v>
      </c>
      <c r="F2531">
        <v>0</v>
      </c>
      <c r="G2531">
        <v>259.3</v>
      </c>
      <c r="H2531">
        <v>96</v>
      </c>
      <c r="I2531">
        <v>44.08</v>
      </c>
      <c r="J2531">
        <v>175.2</v>
      </c>
      <c r="K2531">
        <v>97</v>
      </c>
      <c r="L2531">
        <v>14.89</v>
      </c>
      <c r="M2531">
        <v>222.4</v>
      </c>
      <c r="N2531">
        <v>36</v>
      </c>
      <c r="O2531">
        <v>10.01</v>
      </c>
      <c r="P2531">
        <v>12</v>
      </c>
      <c r="Q2531">
        <v>5</v>
      </c>
      <c r="R2531">
        <v>3.24</v>
      </c>
      <c r="S2531">
        <v>3</v>
      </c>
      <c r="T2531" t="s">
        <v>22</v>
      </c>
      <c r="U2531">
        <f t="shared" si="79"/>
        <v>0</v>
      </c>
      <c r="V2531">
        <f>IF(Table2[[#This Row],[international_plan]]="yes",1,0)</f>
        <v>0</v>
      </c>
      <c r="W2531">
        <f>IF(Table2[[#This Row],[voice_mail_plan]]="yes",1,0)</f>
        <v>0</v>
      </c>
      <c r="X2531" t="str">
        <f t="shared" si="78"/>
        <v>High</v>
      </c>
      <c r="Y2531" t="str">
        <f>IF(Table2[[#This Row],[total_intl_charge]] &gt; AVERAGE($R$2:$R$4245),"High","Low")</f>
        <v>High</v>
      </c>
      <c r="Z2531" t="str">
        <f>IF(AND(G2531&gt;AVERAGE(train!$G$2:$G$4251),K2531&gt;AVERAGE(train!$K$2:$K$4251)),"High Day &amp; Eve",IF(AND(G2531&gt;AVERAGE(train!$G$2:$G$4251),K2531&lt;=AVERAGE(train!$K$2:$K$4251)),"High Day Only",IF(AND(G2531&lt;=AVERAGE(train!$G$2:$G$4251),K2531&gt;AVERAGE(train!$K$2:$K$4251)),"High Eve Only","Low Usage")))</f>
        <v>High Day Only</v>
      </c>
    </row>
    <row r="2532" spans="1:26">
      <c r="A2532" t="s">
        <v>53</v>
      </c>
      <c r="B2532">
        <v>108</v>
      </c>
      <c r="C2532" t="s">
        <v>25</v>
      </c>
      <c r="D2532" t="s">
        <v>23</v>
      </c>
      <c r="E2532" t="s">
        <v>22</v>
      </c>
      <c r="F2532">
        <v>0</v>
      </c>
      <c r="G2532">
        <v>115.1</v>
      </c>
      <c r="H2532">
        <v>114</v>
      </c>
      <c r="I2532">
        <v>19.57</v>
      </c>
      <c r="J2532">
        <v>211.3</v>
      </c>
      <c r="K2532">
        <v>70</v>
      </c>
      <c r="L2532">
        <v>17.96</v>
      </c>
      <c r="M2532">
        <v>136.1</v>
      </c>
      <c r="N2532">
        <v>85</v>
      </c>
      <c r="O2532">
        <v>6.12</v>
      </c>
      <c r="P2532">
        <v>13.8</v>
      </c>
      <c r="Q2532">
        <v>3</v>
      </c>
      <c r="R2532">
        <v>3.73</v>
      </c>
      <c r="S2532">
        <v>2</v>
      </c>
      <c r="T2532" t="s">
        <v>23</v>
      </c>
      <c r="U2532">
        <f t="shared" si="79"/>
        <v>1</v>
      </c>
      <c r="V2532">
        <f>IF(Table2[[#This Row],[international_plan]]="yes",1,0)</f>
        <v>1</v>
      </c>
      <c r="W2532">
        <f>IF(Table2[[#This Row],[voice_mail_plan]]="yes",1,0)</f>
        <v>0</v>
      </c>
      <c r="X2532" t="str">
        <f t="shared" si="78"/>
        <v>High</v>
      </c>
      <c r="Y2532" t="str">
        <f>IF(Table2[[#This Row],[total_intl_charge]] &gt; AVERAGE($R$2:$R$4245),"High","Low")</f>
        <v>High</v>
      </c>
      <c r="Z2532" t="str">
        <f>IF(AND(G2532&gt;AVERAGE(train!$G$2:$G$4251),K2532&gt;AVERAGE(train!$K$2:$K$4251)),"High Day &amp; Eve",IF(AND(G2532&gt;AVERAGE(train!$G$2:$G$4251),K2532&lt;=AVERAGE(train!$K$2:$K$4251)),"High Day Only",IF(AND(G2532&lt;=AVERAGE(train!$G$2:$G$4251),K2532&gt;AVERAGE(train!$K$2:$K$4251)),"High Eve Only","Low Usage")))</f>
        <v>Low Usage</v>
      </c>
    </row>
    <row r="2533" spans="1:26">
      <c r="A2533" t="s">
        <v>37</v>
      </c>
      <c r="B2533">
        <v>47</v>
      </c>
      <c r="C2533" t="s">
        <v>21</v>
      </c>
      <c r="D2533" t="s">
        <v>22</v>
      </c>
      <c r="E2533" t="s">
        <v>23</v>
      </c>
      <c r="F2533">
        <v>28</v>
      </c>
      <c r="G2533">
        <v>172.9</v>
      </c>
      <c r="H2533">
        <v>109</v>
      </c>
      <c r="I2533">
        <v>29.39</v>
      </c>
      <c r="J2533">
        <v>137.6</v>
      </c>
      <c r="K2533">
        <v>94</v>
      </c>
      <c r="L2533">
        <v>11.7</v>
      </c>
      <c r="M2533">
        <v>203.8</v>
      </c>
      <c r="N2533">
        <v>109</v>
      </c>
      <c r="O2533">
        <v>9.17</v>
      </c>
      <c r="P2533">
        <v>8.3000000000000007</v>
      </c>
      <c r="Q2533">
        <v>6</v>
      </c>
      <c r="R2533">
        <v>2.2400000000000002</v>
      </c>
      <c r="S2533">
        <v>1</v>
      </c>
      <c r="T2533" t="s">
        <v>22</v>
      </c>
      <c r="U2533">
        <f t="shared" si="79"/>
        <v>0</v>
      </c>
      <c r="V2533">
        <f>IF(Table2[[#This Row],[international_plan]]="yes",1,0)</f>
        <v>0</v>
      </c>
      <c r="W2533">
        <f>IF(Table2[[#This Row],[voice_mail_plan]]="yes",1,0)</f>
        <v>1</v>
      </c>
      <c r="X2533" t="str">
        <f t="shared" si="78"/>
        <v>Low</v>
      </c>
      <c r="Y2533" t="str">
        <f>IF(Table2[[#This Row],[total_intl_charge]] &gt; AVERAGE($R$2:$R$4245),"High","Low")</f>
        <v>Low</v>
      </c>
      <c r="Z2533" t="str">
        <f>IF(AND(G2533&gt;AVERAGE(train!$G$2:$G$4251),K2533&gt;AVERAGE(train!$K$2:$K$4251)),"High Day &amp; Eve",IF(AND(G2533&gt;AVERAGE(train!$G$2:$G$4251),K2533&lt;=AVERAGE(train!$K$2:$K$4251)),"High Day Only",IF(AND(G2533&lt;=AVERAGE(train!$G$2:$G$4251),K2533&gt;AVERAGE(train!$K$2:$K$4251)),"High Eve Only","Low Usage")))</f>
        <v>Low Usage</v>
      </c>
    </row>
    <row r="2534" spans="1:26">
      <c r="A2534" t="s">
        <v>29</v>
      </c>
      <c r="B2534">
        <v>101</v>
      </c>
      <c r="C2534" t="s">
        <v>21</v>
      </c>
      <c r="D2534" t="s">
        <v>23</v>
      </c>
      <c r="E2534" t="s">
        <v>22</v>
      </c>
      <c r="F2534">
        <v>0</v>
      </c>
      <c r="G2534">
        <v>156.4</v>
      </c>
      <c r="H2534">
        <v>116</v>
      </c>
      <c r="I2534">
        <v>26.59</v>
      </c>
      <c r="J2534">
        <v>130.4</v>
      </c>
      <c r="K2534">
        <v>114</v>
      </c>
      <c r="L2534">
        <v>11.08</v>
      </c>
      <c r="M2534">
        <v>207.3</v>
      </c>
      <c r="N2534">
        <v>109</v>
      </c>
      <c r="O2534">
        <v>9.33</v>
      </c>
      <c r="P2534">
        <v>7.3</v>
      </c>
      <c r="Q2534">
        <v>5</v>
      </c>
      <c r="R2534">
        <v>1.97</v>
      </c>
      <c r="S2534">
        <v>1</v>
      </c>
      <c r="T2534" t="s">
        <v>22</v>
      </c>
      <c r="U2534">
        <f t="shared" si="79"/>
        <v>0</v>
      </c>
      <c r="V2534">
        <f>IF(Table2[[#This Row],[international_plan]]="yes",1,0)</f>
        <v>1</v>
      </c>
      <c r="W2534">
        <f>IF(Table2[[#This Row],[voice_mail_plan]]="yes",1,0)</f>
        <v>0</v>
      </c>
      <c r="X2534" t="str">
        <f t="shared" si="78"/>
        <v>High</v>
      </c>
      <c r="Y2534" t="str">
        <f>IF(Table2[[#This Row],[total_intl_charge]] &gt; AVERAGE($R$2:$R$4245),"High","Low")</f>
        <v>Low</v>
      </c>
      <c r="Z2534" t="str">
        <f>IF(AND(G2534&gt;AVERAGE(train!$G$2:$G$4251),K2534&gt;AVERAGE(train!$K$2:$K$4251)),"High Day &amp; Eve",IF(AND(G2534&gt;AVERAGE(train!$G$2:$G$4251),K2534&lt;=AVERAGE(train!$K$2:$K$4251)),"High Day Only",IF(AND(G2534&lt;=AVERAGE(train!$G$2:$G$4251),K2534&gt;AVERAGE(train!$K$2:$K$4251)),"High Eve Only","Low Usage")))</f>
        <v>High Eve Only</v>
      </c>
    </row>
    <row r="2535" spans="1:26">
      <c r="A2535" t="s">
        <v>68</v>
      </c>
      <c r="B2535">
        <v>182</v>
      </c>
      <c r="C2535" t="s">
        <v>21</v>
      </c>
      <c r="D2535" t="s">
        <v>22</v>
      </c>
      <c r="E2535" t="s">
        <v>23</v>
      </c>
      <c r="F2535">
        <v>24</v>
      </c>
      <c r="G2535">
        <v>128.1</v>
      </c>
      <c r="H2535">
        <v>104</v>
      </c>
      <c r="I2535">
        <v>21.78</v>
      </c>
      <c r="J2535">
        <v>143.4</v>
      </c>
      <c r="K2535">
        <v>127</v>
      </c>
      <c r="L2535">
        <v>12.19</v>
      </c>
      <c r="M2535">
        <v>191</v>
      </c>
      <c r="N2535">
        <v>98</v>
      </c>
      <c r="O2535">
        <v>8.59</v>
      </c>
      <c r="P2535">
        <v>11.6</v>
      </c>
      <c r="Q2535">
        <v>3</v>
      </c>
      <c r="R2535">
        <v>3.13</v>
      </c>
      <c r="S2535">
        <v>1</v>
      </c>
      <c r="T2535" t="s">
        <v>22</v>
      </c>
      <c r="U2535">
        <f t="shared" si="79"/>
        <v>0</v>
      </c>
      <c r="V2535">
        <f>IF(Table2[[#This Row],[international_plan]]="yes",1,0)</f>
        <v>0</v>
      </c>
      <c r="W2535">
        <f>IF(Table2[[#This Row],[voice_mail_plan]]="yes",1,0)</f>
        <v>1</v>
      </c>
      <c r="X2535" t="str">
        <f t="shared" si="78"/>
        <v>Very High</v>
      </c>
      <c r="Y2535" t="str">
        <f>IF(Table2[[#This Row],[total_intl_charge]] &gt; AVERAGE($R$2:$R$4245),"High","Low")</f>
        <v>High</v>
      </c>
      <c r="Z2535" t="str">
        <f>IF(AND(G2535&gt;AVERAGE(train!$G$2:$G$4251),K2535&gt;AVERAGE(train!$K$2:$K$4251)),"High Day &amp; Eve",IF(AND(G2535&gt;AVERAGE(train!$G$2:$G$4251),K2535&lt;=AVERAGE(train!$K$2:$K$4251)),"High Day Only",IF(AND(G2535&lt;=AVERAGE(train!$G$2:$G$4251),K2535&gt;AVERAGE(train!$K$2:$K$4251)),"High Eve Only","Low Usage")))</f>
        <v>High Eve Only</v>
      </c>
    </row>
    <row r="2536" spans="1:26">
      <c r="A2536" t="s">
        <v>64</v>
      </c>
      <c r="B2536">
        <v>128</v>
      </c>
      <c r="C2536" t="s">
        <v>25</v>
      </c>
      <c r="D2536" t="s">
        <v>22</v>
      </c>
      <c r="E2536" t="s">
        <v>22</v>
      </c>
      <c r="F2536">
        <v>0</v>
      </c>
      <c r="G2536">
        <v>227.9</v>
      </c>
      <c r="H2536">
        <v>130</v>
      </c>
      <c r="I2536">
        <v>38.74</v>
      </c>
      <c r="J2536">
        <v>302.60000000000002</v>
      </c>
      <c r="K2536">
        <v>71</v>
      </c>
      <c r="L2536">
        <v>25.72</v>
      </c>
      <c r="M2536">
        <v>191.5</v>
      </c>
      <c r="N2536">
        <v>82</v>
      </c>
      <c r="O2536">
        <v>8.6199999999999992</v>
      </c>
      <c r="P2536">
        <v>5.5</v>
      </c>
      <c r="Q2536">
        <v>7</v>
      </c>
      <c r="R2536">
        <v>1.49</v>
      </c>
      <c r="S2536">
        <v>1</v>
      </c>
      <c r="T2536" t="s">
        <v>23</v>
      </c>
      <c r="U2536">
        <f t="shared" si="79"/>
        <v>1</v>
      </c>
      <c r="V2536">
        <f>IF(Table2[[#This Row],[international_plan]]="yes",1,0)</f>
        <v>0</v>
      </c>
      <c r="W2536">
        <f>IF(Table2[[#This Row],[voice_mail_plan]]="yes",1,0)</f>
        <v>0</v>
      </c>
      <c r="X2536" t="str">
        <f t="shared" si="78"/>
        <v>Very High</v>
      </c>
      <c r="Y2536" t="str">
        <f>IF(Table2[[#This Row],[total_intl_charge]] &gt; AVERAGE($R$2:$R$4245),"High","Low")</f>
        <v>Low</v>
      </c>
      <c r="Z2536" t="str">
        <f>IF(AND(G2536&gt;AVERAGE(train!$G$2:$G$4251),K2536&gt;AVERAGE(train!$K$2:$K$4251)),"High Day &amp; Eve",IF(AND(G2536&gt;AVERAGE(train!$G$2:$G$4251),K2536&lt;=AVERAGE(train!$K$2:$K$4251)),"High Day Only",IF(AND(G2536&lt;=AVERAGE(train!$G$2:$G$4251),K2536&gt;AVERAGE(train!$K$2:$K$4251)),"High Eve Only","Low Usage")))</f>
        <v>High Day Only</v>
      </c>
    </row>
    <row r="2537" spans="1:26">
      <c r="A2537" t="s">
        <v>42</v>
      </c>
      <c r="B2537">
        <v>69</v>
      </c>
      <c r="C2537" t="s">
        <v>21</v>
      </c>
      <c r="D2537" t="s">
        <v>22</v>
      </c>
      <c r="E2537" t="s">
        <v>23</v>
      </c>
      <c r="F2537">
        <v>31</v>
      </c>
      <c r="G2537">
        <v>194.9</v>
      </c>
      <c r="H2537">
        <v>63</v>
      </c>
      <c r="I2537">
        <v>33.130000000000003</v>
      </c>
      <c r="J2537">
        <v>191.6</v>
      </c>
      <c r="K2537">
        <v>90</v>
      </c>
      <c r="L2537">
        <v>16.29</v>
      </c>
      <c r="M2537">
        <v>153</v>
      </c>
      <c r="N2537">
        <v>129</v>
      </c>
      <c r="O2537">
        <v>6.89</v>
      </c>
      <c r="P2537">
        <v>13.2</v>
      </c>
      <c r="Q2537">
        <v>2</v>
      </c>
      <c r="R2537">
        <v>3.56</v>
      </c>
      <c r="S2537">
        <v>2</v>
      </c>
      <c r="T2537" t="s">
        <v>22</v>
      </c>
      <c r="U2537">
        <f t="shared" si="79"/>
        <v>0</v>
      </c>
      <c r="V2537">
        <f>IF(Table2[[#This Row],[international_plan]]="yes",1,0)</f>
        <v>0</v>
      </c>
      <c r="W2537">
        <f>IF(Table2[[#This Row],[voice_mail_plan]]="yes",1,0)</f>
        <v>1</v>
      </c>
      <c r="X2537" t="str">
        <f t="shared" si="78"/>
        <v>Low</v>
      </c>
      <c r="Y2537" t="str">
        <f>IF(Table2[[#This Row],[total_intl_charge]] &gt; AVERAGE($R$2:$R$4245),"High","Low")</f>
        <v>High</v>
      </c>
      <c r="Z2537" t="str">
        <f>IF(AND(G2537&gt;AVERAGE(train!$G$2:$G$4251),K2537&gt;AVERAGE(train!$K$2:$K$4251)),"High Day &amp; Eve",IF(AND(G2537&gt;AVERAGE(train!$G$2:$G$4251),K2537&lt;=AVERAGE(train!$K$2:$K$4251)),"High Day Only",IF(AND(G2537&lt;=AVERAGE(train!$G$2:$G$4251),K2537&gt;AVERAGE(train!$K$2:$K$4251)),"High Eve Only","Low Usage")))</f>
        <v>High Day Only</v>
      </c>
    </row>
    <row r="2538" spans="1:26">
      <c r="A2538" t="s">
        <v>38</v>
      </c>
      <c r="B2538">
        <v>113</v>
      </c>
      <c r="C2538" t="s">
        <v>25</v>
      </c>
      <c r="D2538" t="s">
        <v>22</v>
      </c>
      <c r="E2538" t="s">
        <v>23</v>
      </c>
      <c r="F2538">
        <v>34</v>
      </c>
      <c r="G2538">
        <v>44.9</v>
      </c>
      <c r="H2538">
        <v>63</v>
      </c>
      <c r="I2538">
        <v>7.63</v>
      </c>
      <c r="J2538">
        <v>134.19999999999999</v>
      </c>
      <c r="K2538">
        <v>82</v>
      </c>
      <c r="L2538">
        <v>11.41</v>
      </c>
      <c r="M2538">
        <v>168.4</v>
      </c>
      <c r="N2538">
        <v>118</v>
      </c>
      <c r="O2538">
        <v>7.58</v>
      </c>
      <c r="P2538">
        <v>13.3</v>
      </c>
      <c r="Q2538">
        <v>3</v>
      </c>
      <c r="R2538">
        <v>3.59</v>
      </c>
      <c r="S2538">
        <v>1</v>
      </c>
      <c r="T2538" t="s">
        <v>22</v>
      </c>
      <c r="U2538">
        <f t="shared" si="79"/>
        <v>0</v>
      </c>
      <c r="V2538">
        <f>IF(Table2[[#This Row],[international_plan]]="yes",1,0)</f>
        <v>0</v>
      </c>
      <c r="W2538">
        <f>IF(Table2[[#This Row],[voice_mail_plan]]="yes",1,0)</f>
        <v>1</v>
      </c>
      <c r="X2538" t="str">
        <f t="shared" si="78"/>
        <v>High</v>
      </c>
      <c r="Y2538" t="str">
        <f>IF(Table2[[#This Row],[total_intl_charge]] &gt; AVERAGE($R$2:$R$4245),"High","Low")</f>
        <v>High</v>
      </c>
      <c r="Z2538" t="str">
        <f>IF(AND(G2538&gt;AVERAGE(train!$G$2:$G$4251),K2538&gt;AVERAGE(train!$K$2:$K$4251)),"High Day &amp; Eve",IF(AND(G2538&gt;AVERAGE(train!$G$2:$G$4251),K2538&lt;=AVERAGE(train!$K$2:$K$4251)),"High Day Only",IF(AND(G2538&lt;=AVERAGE(train!$G$2:$G$4251),K2538&gt;AVERAGE(train!$K$2:$K$4251)),"High Eve Only","Low Usage")))</f>
        <v>Low Usage</v>
      </c>
    </row>
    <row r="2539" spans="1:26">
      <c r="A2539" t="s">
        <v>73</v>
      </c>
      <c r="B2539">
        <v>87</v>
      </c>
      <c r="C2539" t="s">
        <v>25</v>
      </c>
      <c r="D2539" t="s">
        <v>22</v>
      </c>
      <c r="E2539" t="s">
        <v>23</v>
      </c>
      <c r="F2539">
        <v>30</v>
      </c>
      <c r="G2539">
        <v>262.8</v>
      </c>
      <c r="H2539">
        <v>114</v>
      </c>
      <c r="I2539">
        <v>44.68</v>
      </c>
      <c r="J2539">
        <v>215.8</v>
      </c>
      <c r="K2539">
        <v>130</v>
      </c>
      <c r="L2539">
        <v>18.34</v>
      </c>
      <c r="M2539">
        <v>154.80000000000001</v>
      </c>
      <c r="N2539">
        <v>88</v>
      </c>
      <c r="O2539">
        <v>6.97</v>
      </c>
      <c r="P2539">
        <v>7.8</v>
      </c>
      <c r="Q2539">
        <v>2</v>
      </c>
      <c r="R2539">
        <v>2.11</v>
      </c>
      <c r="S2539">
        <v>0</v>
      </c>
      <c r="T2539" t="s">
        <v>22</v>
      </c>
      <c r="U2539">
        <f t="shared" si="79"/>
        <v>0</v>
      </c>
      <c r="V2539">
        <f>IF(Table2[[#This Row],[international_plan]]="yes",1,0)</f>
        <v>0</v>
      </c>
      <c r="W2539">
        <f>IF(Table2[[#This Row],[voice_mail_plan]]="yes",1,0)</f>
        <v>1</v>
      </c>
      <c r="X2539" t="str">
        <f t="shared" si="78"/>
        <v>Medium</v>
      </c>
      <c r="Y2539" t="str">
        <f>IF(Table2[[#This Row],[total_intl_charge]] &gt; AVERAGE($R$2:$R$4245),"High","Low")</f>
        <v>Low</v>
      </c>
      <c r="Z2539" t="str">
        <f>IF(AND(G2539&gt;AVERAGE(train!$G$2:$G$4251),K2539&gt;AVERAGE(train!$K$2:$K$4251)),"High Day &amp; Eve",IF(AND(G2539&gt;AVERAGE(train!$G$2:$G$4251),K2539&lt;=AVERAGE(train!$K$2:$K$4251)),"High Day Only",IF(AND(G2539&lt;=AVERAGE(train!$G$2:$G$4251),K2539&gt;AVERAGE(train!$K$2:$K$4251)),"High Eve Only","Low Usage")))</f>
        <v>High Day &amp; Eve</v>
      </c>
    </row>
    <row r="2540" spans="1:26">
      <c r="A2540" t="s">
        <v>41</v>
      </c>
      <c r="B2540">
        <v>71</v>
      </c>
      <c r="C2540" t="s">
        <v>21</v>
      </c>
      <c r="D2540" t="s">
        <v>22</v>
      </c>
      <c r="E2540" t="s">
        <v>22</v>
      </c>
      <c r="F2540">
        <v>0</v>
      </c>
      <c r="G2540">
        <v>211.2</v>
      </c>
      <c r="H2540">
        <v>70</v>
      </c>
      <c r="I2540">
        <v>35.9</v>
      </c>
      <c r="J2540">
        <v>252.7</v>
      </c>
      <c r="K2540">
        <v>122</v>
      </c>
      <c r="L2540">
        <v>21.48</v>
      </c>
      <c r="M2540">
        <v>225.8</v>
      </c>
      <c r="N2540">
        <v>104</v>
      </c>
      <c r="O2540">
        <v>10.16</v>
      </c>
      <c r="P2540">
        <v>12.3</v>
      </c>
      <c r="Q2540">
        <v>3</v>
      </c>
      <c r="R2540">
        <v>3.32</v>
      </c>
      <c r="S2540">
        <v>0</v>
      </c>
      <c r="T2540" t="s">
        <v>22</v>
      </c>
      <c r="U2540">
        <f t="shared" si="79"/>
        <v>0</v>
      </c>
      <c r="V2540">
        <f>IF(Table2[[#This Row],[international_plan]]="yes",1,0)</f>
        <v>0</v>
      </c>
      <c r="W2540">
        <f>IF(Table2[[#This Row],[voice_mail_plan]]="yes",1,0)</f>
        <v>0</v>
      </c>
      <c r="X2540" t="str">
        <f t="shared" si="78"/>
        <v>Low</v>
      </c>
      <c r="Y2540" t="str">
        <f>IF(Table2[[#This Row],[total_intl_charge]] &gt; AVERAGE($R$2:$R$4245),"High","Low")</f>
        <v>High</v>
      </c>
      <c r="Z2540" t="str">
        <f>IF(AND(G2540&gt;AVERAGE(train!$G$2:$G$4251),K2540&gt;AVERAGE(train!$K$2:$K$4251)),"High Day &amp; Eve",IF(AND(G2540&gt;AVERAGE(train!$G$2:$G$4251),K2540&lt;=AVERAGE(train!$K$2:$K$4251)),"High Day Only",IF(AND(G2540&lt;=AVERAGE(train!$G$2:$G$4251),K2540&gt;AVERAGE(train!$K$2:$K$4251)),"High Eve Only","Low Usage")))</f>
        <v>High Day &amp; Eve</v>
      </c>
    </row>
    <row r="2541" spans="1:26">
      <c r="A2541" t="s">
        <v>24</v>
      </c>
      <c r="B2541">
        <v>87</v>
      </c>
      <c r="C2541" t="s">
        <v>28</v>
      </c>
      <c r="D2541" t="s">
        <v>22</v>
      </c>
      <c r="E2541" t="s">
        <v>22</v>
      </c>
      <c r="F2541">
        <v>0</v>
      </c>
      <c r="G2541">
        <v>223.2</v>
      </c>
      <c r="H2541">
        <v>109</v>
      </c>
      <c r="I2541">
        <v>37.94</v>
      </c>
      <c r="J2541">
        <v>127.5</v>
      </c>
      <c r="K2541">
        <v>86</v>
      </c>
      <c r="L2541">
        <v>10.84</v>
      </c>
      <c r="M2541">
        <v>289.3</v>
      </c>
      <c r="N2541">
        <v>83</v>
      </c>
      <c r="O2541">
        <v>13.02</v>
      </c>
      <c r="P2541">
        <v>14.5</v>
      </c>
      <c r="Q2541">
        <v>4</v>
      </c>
      <c r="R2541">
        <v>3.92</v>
      </c>
      <c r="S2541">
        <v>3</v>
      </c>
      <c r="T2541" t="s">
        <v>22</v>
      </c>
      <c r="U2541">
        <f t="shared" si="79"/>
        <v>0</v>
      </c>
      <c r="V2541">
        <f>IF(Table2[[#This Row],[international_plan]]="yes",1,0)</f>
        <v>0</v>
      </c>
      <c r="W2541">
        <f>IF(Table2[[#This Row],[voice_mail_plan]]="yes",1,0)</f>
        <v>0</v>
      </c>
      <c r="X2541" t="str">
        <f t="shared" si="78"/>
        <v>Medium</v>
      </c>
      <c r="Y2541" t="str">
        <f>IF(Table2[[#This Row],[total_intl_charge]] &gt; AVERAGE($R$2:$R$4245),"High","Low")</f>
        <v>High</v>
      </c>
      <c r="Z2541" t="str">
        <f>IF(AND(G2541&gt;AVERAGE(train!$G$2:$G$4251),K2541&gt;AVERAGE(train!$K$2:$K$4251)),"High Day &amp; Eve",IF(AND(G2541&gt;AVERAGE(train!$G$2:$G$4251),K2541&lt;=AVERAGE(train!$K$2:$K$4251)),"High Day Only",IF(AND(G2541&lt;=AVERAGE(train!$G$2:$G$4251),K2541&gt;AVERAGE(train!$K$2:$K$4251)),"High Eve Only","Low Usage")))</f>
        <v>High Day Only</v>
      </c>
    </row>
    <row r="2542" spans="1:26">
      <c r="A2542" t="s">
        <v>72</v>
      </c>
      <c r="B2542">
        <v>117</v>
      </c>
      <c r="C2542" t="s">
        <v>25</v>
      </c>
      <c r="D2542" t="s">
        <v>22</v>
      </c>
      <c r="E2542" t="s">
        <v>22</v>
      </c>
      <c r="F2542">
        <v>0</v>
      </c>
      <c r="G2542">
        <v>119</v>
      </c>
      <c r="H2542">
        <v>82</v>
      </c>
      <c r="I2542">
        <v>20.23</v>
      </c>
      <c r="J2542">
        <v>187.5</v>
      </c>
      <c r="K2542">
        <v>108</v>
      </c>
      <c r="L2542">
        <v>15.94</v>
      </c>
      <c r="M2542">
        <v>189.3</v>
      </c>
      <c r="N2542">
        <v>97</v>
      </c>
      <c r="O2542">
        <v>8.52</v>
      </c>
      <c r="P2542">
        <v>11.5</v>
      </c>
      <c r="Q2542">
        <v>3</v>
      </c>
      <c r="R2542">
        <v>3.11</v>
      </c>
      <c r="S2542">
        <v>1</v>
      </c>
      <c r="T2542" t="s">
        <v>22</v>
      </c>
      <c r="U2542">
        <f t="shared" si="79"/>
        <v>0</v>
      </c>
      <c r="V2542">
        <f>IF(Table2[[#This Row],[international_plan]]="yes",1,0)</f>
        <v>0</v>
      </c>
      <c r="W2542">
        <f>IF(Table2[[#This Row],[voice_mail_plan]]="yes",1,0)</f>
        <v>0</v>
      </c>
      <c r="X2542" t="str">
        <f t="shared" si="78"/>
        <v>High</v>
      </c>
      <c r="Y2542" t="str">
        <f>IF(Table2[[#This Row],[total_intl_charge]] &gt; AVERAGE($R$2:$R$4245),"High","Low")</f>
        <v>High</v>
      </c>
      <c r="Z2542" t="str">
        <f>IF(AND(G2542&gt;AVERAGE(train!$G$2:$G$4251),K2542&gt;AVERAGE(train!$K$2:$K$4251)),"High Day &amp; Eve",IF(AND(G2542&gt;AVERAGE(train!$G$2:$G$4251),K2542&lt;=AVERAGE(train!$K$2:$K$4251)),"High Day Only",IF(AND(G2542&lt;=AVERAGE(train!$G$2:$G$4251),K2542&gt;AVERAGE(train!$K$2:$K$4251)),"High Eve Only","Low Usage")))</f>
        <v>High Eve Only</v>
      </c>
    </row>
    <row r="2543" spans="1:26">
      <c r="A2543" t="s">
        <v>59</v>
      </c>
      <c r="B2543">
        <v>177</v>
      </c>
      <c r="C2543" t="s">
        <v>21</v>
      </c>
      <c r="D2543" t="s">
        <v>22</v>
      </c>
      <c r="E2543" t="s">
        <v>22</v>
      </c>
      <c r="F2543">
        <v>0</v>
      </c>
      <c r="G2543">
        <v>266.10000000000002</v>
      </c>
      <c r="H2543">
        <v>91</v>
      </c>
      <c r="I2543">
        <v>45.24</v>
      </c>
      <c r="J2543">
        <v>225.2</v>
      </c>
      <c r="K2543">
        <v>79</v>
      </c>
      <c r="L2543">
        <v>19.14</v>
      </c>
      <c r="M2543">
        <v>224.7</v>
      </c>
      <c r="N2543">
        <v>58</v>
      </c>
      <c r="O2543">
        <v>10.11</v>
      </c>
      <c r="P2543">
        <v>8.9</v>
      </c>
      <c r="Q2543">
        <v>8</v>
      </c>
      <c r="R2543">
        <v>2.4</v>
      </c>
      <c r="S2543">
        <v>3</v>
      </c>
      <c r="T2543" t="s">
        <v>23</v>
      </c>
      <c r="U2543">
        <f t="shared" si="79"/>
        <v>1</v>
      </c>
      <c r="V2543">
        <f>IF(Table2[[#This Row],[international_plan]]="yes",1,0)</f>
        <v>0</v>
      </c>
      <c r="W2543">
        <f>IF(Table2[[#This Row],[voice_mail_plan]]="yes",1,0)</f>
        <v>0</v>
      </c>
      <c r="X2543" t="str">
        <f t="shared" si="78"/>
        <v>Very High</v>
      </c>
      <c r="Y2543" t="str">
        <f>IF(Table2[[#This Row],[total_intl_charge]] &gt; AVERAGE($R$2:$R$4245),"High","Low")</f>
        <v>Low</v>
      </c>
      <c r="Z2543" t="str">
        <f>IF(AND(G2543&gt;AVERAGE(train!$G$2:$G$4251),K2543&gt;AVERAGE(train!$K$2:$K$4251)),"High Day &amp; Eve",IF(AND(G2543&gt;AVERAGE(train!$G$2:$G$4251),K2543&lt;=AVERAGE(train!$K$2:$K$4251)),"High Day Only",IF(AND(G2543&lt;=AVERAGE(train!$G$2:$G$4251),K2543&gt;AVERAGE(train!$K$2:$K$4251)),"High Eve Only","Low Usage")))</f>
        <v>High Day Only</v>
      </c>
    </row>
    <row r="2544" spans="1:26">
      <c r="A2544" t="s">
        <v>20</v>
      </c>
      <c r="B2544">
        <v>66</v>
      </c>
      <c r="C2544" t="s">
        <v>21</v>
      </c>
      <c r="D2544" t="s">
        <v>22</v>
      </c>
      <c r="E2544" t="s">
        <v>22</v>
      </c>
      <c r="F2544">
        <v>0</v>
      </c>
      <c r="G2544">
        <v>170.5</v>
      </c>
      <c r="H2544">
        <v>103</v>
      </c>
      <c r="I2544">
        <v>28.99</v>
      </c>
      <c r="J2544">
        <v>254.3</v>
      </c>
      <c r="K2544">
        <v>77</v>
      </c>
      <c r="L2544">
        <v>21.62</v>
      </c>
      <c r="M2544">
        <v>197.3</v>
      </c>
      <c r="N2544">
        <v>138</v>
      </c>
      <c r="O2544">
        <v>8.8800000000000008</v>
      </c>
      <c r="P2544">
        <v>10.5</v>
      </c>
      <c r="Q2544">
        <v>2</v>
      </c>
      <c r="R2544">
        <v>2.84</v>
      </c>
      <c r="S2544">
        <v>2</v>
      </c>
      <c r="T2544" t="s">
        <v>22</v>
      </c>
      <c r="U2544">
        <f t="shared" si="79"/>
        <v>0</v>
      </c>
      <c r="V2544">
        <f>IF(Table2[[#This Row],[international_plan]]="yes",1,0)</f>
        <v>0</v>
      </c>
      <c r="W2544">
        <f>IF(Table2[[#This Row],[voice_mail_plan]]="yes",1,0)</f>
        <v>0</v>
      </c>
      <c r="X2544" t="str">
        <f t="shared" si="78"/>
        <v>Low</v>
      </c>
      <c r="Y2544" t="str">
        <f>IF(Table2[[#This Row],[total_intl_charge]] &gt; AVERAGE($R$2:$R$4245),"High","Low")</f>
        <v>High</v>
      </c>
      <c r="Z2544" t="str">
        <f>IF(AND(G2544&gt;AVERAGE(train!$G$2:$G$4251),K2544&gt;AVERAGE(train!$K$2:$K$4251)),"High Day &amp; Eve",IF(AND(G2544&gt;AVERAGE(train!$G$2:$G$4251),K2544&lt;=AVERAGE(train!$K$2:$K$4251)),"High Day Only",IF(AND(G2544&lt;=AVERAGE(train!$G$2:$G$4251),K2544&gt;AVERAGE(train!$K$2:$K$4251)),"High Eve Only","Low Usage")))</f>
        <v>Low Usage</v>
      </c>
    </row>
    <row r="2545" spans="1:26">
      <c r="A2545" t="s">
        <v>29</v>
      </c>
      <c r="B2545">
        <v>110</v>
      </c>
      <c r="C2545" t="s">
        <v>21</v>
      </c>
      <c r="D2545" t="s">
        <v>22</v>
      </c>
      <c r="E2545" t="s">
        <v>22</v>
      </c>
      <c r="F2545">
        <v>0</v>
      </c>
      <c r="G2545">
        <v>178.5</v>
      </c>
      <c r="H2545">
        <v>124</v>
      </c>
      <c r="I2545">
        <v>30.35</v>
      </c>
      <c r="J2545">
        <v>146.9</v>
      </c>
      <c r="K2545">
        <v>141</v>
      </c>
      <c r="L2545">
        <v>12.49</v>
      </c>
      <c r="M2545">
        <v>217.1</v>
      </c>
      <c r="N2545">
        <v>102</v>
      </c>
      <c r="O2545">
        <v>9.77</v>
      </c>
      <c r="P2545">
        <v>9.9</v>
      </c>
      <c r="Q2545">
        <v>7</v>
      </c>
      <c r="R2545">
        <v>2.67</v>
      </c>
      <c r="S2545">
        <v>1</v>
      </c>
      <c r="T2545" t="s">
        <v>22</v>
      </c>
      <c r="U2545">
        <f t="shared" si="79"/>
        <v>0</v>
      </c>
      <c r="V2545">
        <f>IF(Table2[[#This Row],[international_plan]]="yes",1,0)</f>
        <v>0</v>
      </c>
      <c r="W2545">
        <f>IF(Table2[[#This Row],[voice_mail_plan]]="yes",1,0)</f>
        <v>0</v>
      </c>
      <c r="X2545" t="str">
        <f t="shared" si="78"/>
        <v>High</v>
      </c>
      <c r="Y2545" t="str">
        <f>IF(Table2[[#This Row],[total_intl_charge]] &gt; AVERAGE($R$2:$R$4245),"High","Low")</f>
        <v>Low</v>
      </c>
      <c r="Z2545" t="str">
        <f>IF(AND(G2545&gt;AVERAGE(train!$G$2:$G$4251),K2545&gt;AVERAGE(train!$K$2:$K$4251)),"High Day &amp; Eve",IF(AND(G2545&gt;AVERAGE(train!$G$2:$G$4251),K2545&lt;=AVERAGE(train!$K$2:$K$4251)),"High Day Only",IF(AND(G2545&lt;=AVERAGE(train!$G$2:$G$4251),K2545&gt;AVERAGE(train!$K$2:$K$4251)),"High Eve Only","Low Usage")))</f>
        <v>High Eve Only</v>
      </c>
    </row>
    <row r="2546" spans="1:26">
      <c r="A2546" t="s">
        <v>49</v>
      </c>
      <c r="B2546">
        <v>204</v>
      </c>
      <c r="C2546" t="s">
        <v>28</v>
      </c>
      <c r="D2546" t="s">
        <v>22</v>
      </c>
      <c r="E2546" t="s">
        <v>22</v>
      </c>
      <c r="F2546">
        <v>0</v>
      </c>
      <c r="G2546">
        <v>205.2</v>
      </c>
      <c r="H2546">
        <v>145</v>
      </c>
      <c r="I2546">
        <v>34.880000000000003</v>
      </c>
      <c r="J2546">
        <v>154.80000000000001</v>
      </c>
      <c r="K2546">
        <v>95</v>
      </c>
      <c r="L2546">
        <v>13.16</v>
      </c>
      <c r="M2546">
        <v>191.4</v>
      </c>
      <c r="N2546">
        <v>77</v>
      </c>
      <c r="O2546">
        <v>8.61</v>
      </c>
      <c r="P2546">
        <v>14.1</v>
      </c>
      <c r="Q2546">
        <v>5</v>
      </c>
      <c r="R2546">
        <v>3.81</v>
      </c>
      <c r="S2546">
        <v>3</v>
      </c>
      <c r="T2546" t="s">
        <v>22</v>
      </c>
      <c r="U2546">
        <f t="shared" si="79"/>
        <v>0</v>
      </c>
      <c r="V2546">
        <f>IF(Table2[[#This Row],[international_plan]]="yes",1,0)</f>
        <v>0</v>
      </c>
      <c r="W2546">
        <f>IF(Table2[[#This Row],[voice_mail_plan]]="yes",1,0)</f>
        <v>0</v>
      </c>
      <c r="X2546" t="str">
        <f t="shared" si="78"/>
        <v>Very High</v>
      </c>
      <c r="Y2546" t="str">
        <f>IF(Table2[[#This Row],[total_intl_charge]] &gt; AVERAGE($R$2:$R$4245),"High","Low")</f>
        <v>High</v>
      </c>
      <c r="Z2546" t="str">
        <f>IF(AND(G2546&gt;AVERAGE(train!$G$2:$G$4251),K2546&gt;AVERAGE(train!$K$2:$K$4251)),"High Day &amp; Eve",IF(AND(G2546&gt;AVERAGE(train!$G$2:$G$4251),K2546&lt;=AVERAGE(train!$K$2:$K$4251)),"High Day Only",IF(AND(G2546&lt;=AVERAGE(train!$G$2:$G$4251),K2546&gt;AVERAGE(train!$K$2:$K$4251)),"High Eve Only","Low Usage")))</f>
        <v>High Day Only</v>
      </c>
    </row>
    <row r="2547" spans="1:26">
      <c r="A2547" t="s">
        <v>20</v>
      </c>
      <c r="B2547">
        <v>32</v>
      </c>
      <c r="C2547" t="s">
        <v>21</v>
      </c>
      <c r="D2547" t="s">
        <v>22</v>
      </c>
      <c r="E2547" t="s">
        <v>23</v>
      </c>
      <c r="F2547">
        <v>31</v>
      </c>
      <c r="G2547">
        <v>232.8</v>
      </c>
      <c r="H2547">
        <v>97</v>
      </c>
      <c r="I2547">
        <v>39.58</v>
      </c>
      <c r="J2547">
        <v>183.5</v>
      </c>
      <c r="K2547">
        <v>111</v>
      </c>
      <c r="L2547">
        <v>15.6</v>
      </c>
      <c r="M2547">
        <v>206.8</v>
      </c>
      <c r="N2547">
        <v>111</v>
      </c>
      <c r="O2547">
        <v>9.31</v>
      </c>
      <c r="P2547">
        <v>13</v>
      </c>
      <c r="Q2547">
        <v>2</v>
      </c>
      <c r="R2547">
        <v>3.51</v>
      </c>
      <c r="S2547">
        <v>0</v>
      </c>
      <c r="T2547" t="s">
        <v>22</v>
      </c>
      <c r="U2547">
        <f t="shared" si="79"/>
        <v>0</v>
      </c>
      <c r="V2547">
        <f>IF(Table2[[#This Row],[international_plan]]="yes",1,0)</f>
        <v>0</v>
      </c>
      <c r="W2547">
        <f>IF(Table2[[#This Row],[voice_mail_plan]]="yes",1,0)</f>
        <v>1</v>
      </c>
      <c r="X2547" t="str">
        <f t="shared" si="78"/>
        <v>Low</v>
      </c>
      <c r="Y2547" t="str">
        <f>IF(Table2[[#This Row],[total_intl_charge]] &gt; AVERAGE($R$2:$R$4245),"High","Low")</f>
        <v>High</v>
      </c>
      <c r="Z2547" t="str">
        <f>IF(AND(G2547&gt;AVERAGE(train!$G$2:$G$4251),K2547&gt;AVERAGE(train!$K$2:$K$4251)),"High Day &amp; Eve",IF(AND(G2547&gt;AVERAGE(train!$G$2:$G$4251),K2547&lt;=AVERAGE(train!$K$2:$K$4251)),"High Day Only",IF(AND(G2547&lt;=AVERAGE(train!$G$2:$G$4251),K2547&gt;AVERAGE(train!$K$2:$K$4251)),"High Eve Only","Low Usage")))</f>
        <v>High Day &amp; Eve</v>
      </c>
    </row>
    <row r="2548" spans="1:26">
      <c r="A2548" t="s">
        <v>38</v>
      </c>
      <c r="B2548">
        <v>133</v>
      </c>
      <c r="C2548" t="s">
        <v>25</v>
      </c>
      <c r="D2548" t="s">
        <v>22</v>
      </c>
      <c r="E2548" t="s">
        <v>23</v>
      </c>
      <c r="F2548">
        <v>39</v>
      </c>
      <c r="G2548">
        <v>239.9</v>
      </c>
      <c r="H2548">
        <v>107</v>
      </c>
      <c r="I2548">
        <v>40.78</v>
      </c>
      <c r="J2548">
        <v>253.8</v>
      </c>
      <c r="K2548">
        <v>77</v>
      </c>
      <c r="L2548">
        <v>21.57</v>
      </c>
      <c r="M2548">
        <v>128.69999999999999</v>
      </c>
      <c r="N2548">
        <v>85</v>
      </c>
      <c r="O2548">
        <v>5.79</v>
      </c>
      <c r="P2548">
        <v>6.7</v>
      </c>
      <c r="Q2548">
        <v>3</v>
      </c>
      <c r="R2548">
        <v>1.81</v>
      </c>
      <c r="S2548">
        <v>5</v>
      </c>
      <c r="T2548" t="s">
        <v>22</v>
      </c>
      <c r="U2548">
        <f t="shared" si="79"/>
        <v>0</v>
      </c>
      <c r="V2548">
        <f>IF(Table2[[#This Row],[international_plan]]="yes",1,0)</f>
        <v>0</v>
      </c>
      <c r="W2548">
        <f>IF(Table2[[#This Row],[voice_mail_plan]]="yes",1,0)</f>
        <v>1</v>
      </c>
      <c r="X2548" t="str">
        <f t="shared" si="78"/>
        <v>Very High</v>
      </c>
      <c r="Y2548" t="str">
        <f>IF(Table2[[#This Row],[total_intl_charge]] &gt; AVERAGE($R$2:$R$4245),"High","Low")</f>
        <v>Low</v>
      </c>
      <c r="Z2548" t="str">
        <f>IF(AND(G2548&gt;AVERAGE(train!$G$2:$G$4251),K2548&gt;AVERAGE(train!$K$2:$K$4251)),"High Day &amp; Eve",IF(AND(G2548&gt;AVERAGE(train!$G$2:$G$4251),K2548&lt;=AVERAGE(train!$K$2:$K$4251)),"High Day Only",IF(AND(G2548&lt;=AVERAGE(train!$G$2:$G$4251),K2548&gt;AVERAGE(train!$K$2:$K$4251)),"High Eve Only","Low Usage")))</f>
        <v>High Day Only</v>
      </c>
    </row>
    <row r="2549" spans="1:26">
      <c r="A2549" t="s">
        <v>40</v>
      </c>
      <c r="B2549">
        <v>185</v>
      </c>
      <c r="C2549" t="s">
        <v>25</v>
      </c>
      <c r="D2549" t="s">
        <v>22</v>
      </c>
      <c r="E2549" t="s">
        <v>22</v>
      </c>
      <c r="F2549">
        <v>0</v>
      </c>
      <c r="G2549">
        <v>55.6</v>
      </c>
      <c r="H2549">
        <v>97</v>
      </c>
      <c r="I2549">
        <v>9.4499999999999993</v>
      </c>
      <c r="J2549">
        <v>288.7</v>
      </c>
      <c r="K2549">
        <v>83</v>
      </c>
      <c r="L2549">
        <v>24.54</v>
      </c>
      <c r="M2549">
        <v>111.2</v>
      </c>
      <c r="N2549">
        <v>110</v>
      </c>
      <c r="O2549">
        <v>5</v>
      </c>
      <c r="P2549">
        <v>12.1</v>
      </c>
      <c r="Q2549">
        <v>3</v>
      </c>
      <c r="R2549">
        <v>3.27</v>
      </c>
      <c r="S2549">
        <v>2</v>
      </c>
      <c r="T2549" t="s">
        <v>22</v>
      </c>
      <c r="U2549">
        <f t="shared" si="79"/>
        <v>0</v>
      </c>
      <c r="V2549">
        <f>IF(Table2[[#This Row],[international_plan]]="yes",1,0)</f>
        <v>0</v>
      </c>
      <c r="W2549">
        <f>IF(Table2[[#This Row],[voice_mail_plan]]="yes",1,0)</f>
        <v>0</v>
      </c>
      <c r="X2549" t="str">
        <f t="shared" si="78"/>
        <v>Very High</v>
      </c>
      <c r="Y2549" t="str">
        <f>IF(Table2[[#This Row],[total_intl_charge]] &gt; AVERAGE($R$2:$R$4245),"High","Low")</f>
        <v>High</v>
      </c>
      <c r="Z2549" t="str">
        <f>IF(AND(G2549&gt;AVERAGE(train!$G$2:$G$4251),K2549&gt;AVERAGE(train!$K$2:$K$4251)),"High Day &amp; Eve",IF(AND(G2549&gt;AVERAGE(train!$G$2:$G$4251),K2549&lt;=AVERAGE(train!$K$2:$K$4251)),"High Day Only",IF(AND(G2549&lt;=AVERAGE(train!$G$2:$G$4251),K2549&gt;AVERAGE(train!$K$2:$K$4251)),"High Eve Only","Low Usage")))</f>
        <v>Low Usage</v>
      </c>
    </row>
    <row r="2550" spans="1:26">
      <c r="A2550" t="s">
        <v>36</v>
      </c>
      <c r="B2550">
        <v>91</v>
      </c>
      <c r="C2550" t="s">
        <v>28</v>
      </c>
      <c r="D2550" t="s">
        <v>22</v>
      </c>
      <c r="E2550" t="s">
        <v>22</v>
      </c>
      <c r="F2550">
        <v>0</v>
      </c>
      <c r="G2550">
        <v>109.8</v>
      </c>
      <c r="H2550">
        <v>100</v>
      </c>
      <c r="I2550">
        <v>18.670000000000002</v>
      </c>
      <c r="J2550">
        <v>189.6</v>
      </c>
      <c r="K2550">
        <v>104</v>
      </c>
      <c r="L2550">
        <v>16.12</v>
      </c>
      <c r="M2550">
        <v>206.7</v>
      </c>
      <c r="N2550">
        <v>85</v>
      </c>
      <c r="O2550">
        <v>9.3000000000000007</v>
      </c>
      <c r="P2550">
        <v>11.1</v>
      </c>
      <c r="Q2550">
        <v>3</v>
      </c>
      <c r="R2550">
        <v>3</v>
      </c>
      <c r="S2550">
        <v>1</v>
      </c>
      <c r="T2550" t="s">
        <v>22</v>
      </c>
      <c r="U2550">
        <f t="shared" si="79"/>
        <v>0</v>
      </c>
      <c r="V2550">
        <f>IF(Table2[[#This Row],[international_plan]]="yes",1,0)</f>
        <v>0</v>
      </c>
      <c r="W2550">
        <f>IF(Table2[[#This Row],[voice_mail_plan]]="yes",1,0)</f>
        <v>0</v>
      </c>
      <c r="X2550" t="str">
        <f t="shared" si="78"/>
        <v>Medium</v>
      </c>
      <c r="Y2550" t="str">
        <f>IF(Table2[[#This Row],[total_intl_charge]] &gt; AVERAGE($R$2:$R$4245),"High","Low")</f>
        <v>High</v>
      </c>
      <c r="Z2550" t="str">
        <f>IF(AND(G2550&gt;AVERAGE(train!$G$2:$G$4251),K2550&gt;AVERAGE(train!$K$2:$K$4251)),"High Day &amp; Eve",IF(AND(G2550&gt;AVERAGE(train!$G$2:$G$4251),K2550&lt;=AVERAGE(train!$K$2:$K$4251)),"High Day Only",IF(AND(G2550&lt;=AVERAGE(train!$G$2:$G$4251),K2550&gt;AVERAGE(train!$K$2:$K$4251)),"High Eve Only","Low Usage")))</f>
        <v>High Eve Only</v>
      </c>
    </row>
    <row r="2551" spans="1:26">
      <c r="A2551" t="s">
        <v>31</v>
      </c>
      <c r="B2551">
        <v>131</v>
      </c>
      <c r="C2551" t="s">
        <v>21</v>
      </c>
      <c r="D2551" t="s">
        <v>22</v>
      </c>
      <c r="E2551" t="s">
        <v>22</v>
      </c>
      <c r="F2551">
        <v>0</v>
      </c>
      <c r="G2551">
        <v>196.1</v>
      </c>
      <c r="H2551">
        <v>89</v>
      </c>
      <c r="I2551">
        <v>33.340000000000003</v>
      </c>
      <c r="J2551">
        <v>185.5</v>
      </c>
      <c r="K2551">
        <v>87</v>
      </c>
      <c r="L2551">
        <v>15.77</v>
      </c>
      <c r="M2551">
        <v>250</v>
      </c>
      <c r="N2551">
        <v>132</v>
      </c>
      <c r="O2551">
        <v>11.25</v>
      </c>
      <c r="P2551">
        <v>5.2</v>
      </c>
      <c r="Q2551">
        <v>6</v>
      </c>
      <c r="R2551">
        <v>1.4</v>
      </c>
      <c r="S2551">
        <v>2</v>
      </c>
      <c r="T2551" t="s">
        <v>22</v>
      </c>
      <c r="U2551">
        <f t="shared" si="79"/>
        <v>0</v>
      </c>
      <c r="V2551">
        <f>IF(Table2[[#This Row],[international_plan]]="yes",1,0)</f>
        <v>0</v>
      </c>
      <c r="W2551">
        <f>IF(Table2[[#This Row],[voice_mail_plan]]="yes",1,0)</f>
        <v>0</v>
      </c>
      <c r="X2551" t="str">
        <f t="shared" si="78"/>
        <v>Very High</v>
      </c>
      <c r="Y2551" t="str">
        <f>IF(Table2[[#This Row],[total_intl_charge]] &gt; AVERAGE($R$2:$R$4245),"High","Low")</f>
        <v>Low</v>
      </c>
      <c r="Z2551" t="str">
        <f>IF(AND(G2551&gt;AVERAGE(train!$G$2:$G$4251),K2551&gt;AVERAGE(train!$K$2:$K$4251)),"High Day &amp; Eve",IF(AND(G2551&gt;AVERAGE(train!$G$2:$G$4251),K2551&lt;=AVERAGE(train!$K$2:$K$4251)),"High Day Only",IF(AND(G2551&lt;=AVERAGE(train!$G$2:$G$4251),K2551&gt;AVERAGE(train!$K$2:$K$4251)),"High Eve Only","Low Usage")))</f>
        <v>High Day Only</v>
      </c>
    </row>
    <row r="2552" spans="1:26">
      <c r="A2552" t="s">
        <v>30</v>
      </c>
      <c r="B2552">
        <v>153</v>
      </c>
      <c r="C2552" t="s">
        <v>28</v>
      </c>
      <c r="D2552" t="s">
        <v>22</v>
      </c>
      <c r="E2552" t="s">
        <v>22</v>
      </c>
      <c r="F2552">
        <v>0</v>
      </c>
      <c r="G2552">
        <v>166.8</v>
      </c>
      <c r="H2552">
        <v>127</v>
      </c>
      <c r="I2552">
        <v>28.36</v>
      </c>
      <c r="J2552">
        <v>143.5</v>
      </c>
      <c r="K2552">
        <v>121</v>
      </c>
      <c r="L2552">
        <v>12.2</v>
      </c>
      <c r="M2552">
        <v>210.7</v>
      </c>
      <c r="N2552">
        <v>130</v>
      </c>
      <c r="O2552">
        <v>9.48</v>
      </c>
      <c r="P2552">
        <v>11.8</v>
      </c>
      <c r="Q2552">
        <v>4</v>
      </c>
      <c r="R2552">
        <v>3.19</v>
      </c>
      <c r="S2552">
        <v>0</v>
      </c>
      <c r="T2552" t="s">
        <v>22</v>
      </c>
      <c r="U2552">
        <f t="shared" si="79"/>
        <v>0</v>
      </c>
      <c r="V2552">
        <f>IF(Table2[[#This Row],[international_plan]]="yes",1,0)</f>
        <v>0</v>
      </c>
      <c r="W2552">
        <f>IF(Table2[[#This Row],[voice_mail_plan]]="yes",1,0)</f>
        <v>0</v>
      </c>
      <c r="X2552" t="str">
        <f t="shared" si="78"/>
        <v>Very High</v>
      </c>
      <c r="Y2552" t="str">
        <f>IF(Table2[[#This Row],[total_intl_charge]] &gt; AVERAGE($R$2:$R$4245),"High","Low")</f>
        <v>High</v>
      </c>
      <c r="Z2552" t="str">
        <f>IF(AND(G2552&gt;AVERAGE(train!$G$2:$G$4251),K2552&gt;AVERAGE(train!$K$2:$K$4251)),"High Day &amp; Eve",IF(AND(G2552&gt;AVERAGE(train!$G$2:$G$4251),K2552&lt;=AVERAGE(train!$K$2:$K$4251)),"High Day Only",IF(AND(G2552&lt;=AVERAGE(train!$G$2:$G$4251),K2552&gt;AVERAGE(train!$K$2:$K$4251)),"High Eve Only","Low Usage")))</f>
        <v>High Eve Only</v>
      </c>
    </row>
    <row r="2553" spans="1:26">
      <c r="A2553" t="s">
        <v>68</v>
      </c>
      <c r="B2553">
        <v>141</v>
      </c>
      <c r="C2553" t="s">
        <v>25</v>
      </c>
      <c r="D2553" t="s">
        <v>22</v>
      </c>
      <c r="E2553" t="s">
        <v>22</v>
      </c>
      <c r="F2553">
        <v>0</v>
      </c>
      <c r="G2553">
        <v>242.8</v>
      </c>
      <c r="H2553">
        <v>90</v>
      </c>
      <c r="I2553">
        <v>41.28</v>
      </c>
      <c r="J2553">
        <v>234.1</v>
      </c>
      <c r="K2553">
        <v>80</v>
      </c>
      <c r="L2553">
        <v>19.899999999999999</v>
      </c>
      <c r="M2553">
        <v>211.5</v>
      </c>
      <c r="N2553">
        <v>104</v>
      </c>
      <c r="O2553">
        <v>9.52</v>
      </c>
      <c r="P2553">
        <v>6</v>
      </c>
      <c r="Q2553">
        <v>3</v>
      </c>
      <c r="R2553">
        <v>1.62</v>
      </c>
      <c r="S2553">
        <v>5</v>
      </c>
      <c r="T2553" t="s">
        <v>22</v>
      </c>
      <c r="U2553">
        <f t="shared" si="79"/>
        <v>0</v>
      </c>
      <c r="V2553">
        <f>IF(Table2[[#This Row],[international_plan]]="yes",1,0)</f>
        <v>0</v>
      </c>
      <c r="W2553">
        <f>IF(Table2[[#This Row],[voice_mail_plan]]="yes",1,0)</f>
        <v>0</v>
      </c>
      <c r="X2553" t="str">
        <f t="shared" si="78"/>
        <v>Very High</v>
      </c>
      <c r="Y2553" t="str">
        <f>IF(Table2[[#This Row],[total_intl_charge]] &gt; AVERAGE($R$2:$R$4245),"High","Low")</f>
        <v>Low</v>
      </c>
      <c r="Z2553" t="str">
        <f>IF(AND(G2553&gt;AVERAGE(train!$G$2:$G$4251),K2553&gt;AVERAGE(train!$K$2:$K$4251)),"High Day &amp; Eve",IF(AND(G2553&gt;AVERAGE(train!$G$2:$G$4251),K2553&lt;=AVERAGE(train!$K$2:$K$4251)),"High Day Only",IF(AND(G2553&lt;=AVERAGE(train!$G$2:$G$4251),K2553&gt;AVERAGE(train!$K$2:$K$4251)),"High Eve Only","Low Usage")))</f>
        <v>High Day Only</v>
      </c>
    </row>
    <row r="2554" spans="1:26">
      <c r="A2554" t="s">
        <v>39</v>
      </c>
      <c r="B2554">
        <v>169</v>
      </c>
      <c r="C2554" t="s">
        <v>25</v>
      </c>
      <c r="D2554" t="s">
        <v>22</v>
      </c>
      <c r="E2554" t="s">
        <v>22</v>
      </c>
      <c r="F2554">
        <v>0</v>
      </c>
      <c r="G2554">
        <v>266.7</v>
      </c>
      <c r="H2554">
        <v>105</v>
      </c>
      <c r="I2554">
        <v>45.34</v>
      </c>
      <c r="J2554">
        <v>158.19999999999999</v>
      </c>
      <c r="K2554">
        <v>88</v>
      </c>
      <c r="L2554">
        <v>13.45</v>
      </c>
      <c r="M2554">
        <v>287.7</v>
      </c>
      <c r="N2554">
        <v>111</v>
      </c>
      <c r="O2554">
        <v>12.95</v>
      </c>
      <c r="P2554">
        <v>13.8</v>
      </c>
      <c r="Q2554">
        <v>3</v>
      </c>
      <c r="R2554">
        <v>3.73</v>
      </c>
      <c r="S2554">
        <v>3</v>
      </c>
      <c r="T2554" t="s">
        <v>23</v>
      </c>
      <c r="U2554">
        <f t="shared" si="79"/>
        <v>1</v>
      </c>
      <c r="V2554">
        <f>IF(Table2[[#This Row],[international_plan]]="yes",1,0)</f>
        <v>0</v>
      </c>
      <c r="W2554">
        <f>IF(Table2[[#This Row],[voice_mail_plan]]="yes",1,0)</f>
        <v>0</v>
      </c>
      <c r="X2554" t="str">
        <f t="shared" si="78"/>
        <v>Very High</v>
      </c>
      <c r="Y2554" t="str">
        <f>IF(Table2[[#This Row],[total_intl_charge]] &gt; AVERAGE($R$2:$R$4245),"High","Low")</f>
        <v>High</v>
      </c>
      <c r="Z2554" t="str">
        <f>IF(AND(G2554&gt;AVERAGE(train!$G$2:$G$4251),K2554&gt;AVERAGE(train!$K$2:$K$4251)),"High Day &amp; Eve",IF(AND(G2554&gt;AVERAGE(train!$G$2:$G$4251),K2554&lt;=AVERAGE(train!$K$2:$K$4251)),"High Day Only",IF(AND(G2554&lt;=AVERAGE(train!$G$2:$G$4251),K2554&gt;AVERAGE(train!$K$2:$K$4251)),"High Eve Only","Low Usage")))</f>
        <v>High Day Only</v>
      </c>
    </row>
    <row r="2555" spans="1:26">
      <c r="A2555" t="s">
        <v>75</v>
      </c>
      <c r="B2555">
        <v>127</v>
      </c>
      <c r="C2555" t="s">
        <v>21</v>
      </c>
      <c r="D2555" t="s">
        <v>22</v>
      </c>
      <c r="E2555" t="s">
        <v>23</v>
      </c>
      <c r="F2555">
        <v>23</v>
      </c>
      <c r="G2555">
        <v>182</v>
      </c>
      <c r="H2555">
        <v>80</v>
      </c>
      <c r="I2555">
        <v>30.94</v>
      </c>
      <c r="J2555">
        <v>216.1</v>
      </c>
      <c r="K2555">
        <v>85</v>
      </c>
      <c r="L2555">
        <v>18.37</v>
      </c>
      <c r="M2555">
        <v>156.9</v>
      </c>
      <c r="N2555">
        <v>82</v>
      </c>
      <c r="O2555">
        <v>7.06</v>
      </c>
      <c r="P2555">
        <v>9.8000000000000007</v>
      </c>
      <c r="Q2555">
        <v>4</v>
      </c>
      <c r="R2555">
        <v>2.65</v>
      </c>
      <c r="S2555">
        <v>1</v>
      </c>
      <c r="T2555" t="s">
        <v>22</v>
      </c>
      <c r="U2555">
        <f t="shared" si="79"/>
        <v>0</v>
      </c>
      <c r="V2555">
        <f>IF(Table2[[#This Row],[international_plan]]="yes",1,0)</f>
        <v>0</v>
      </c>
      <c r="W2555">
        <f>IF(Table2[[#This Row],[voice_mail_plan]]="yes",1,0)</f>
        <v>1</v>
      </c>
      <c r="X2555" t="str">
        <f t="shared" si="78"/>
        <v>High</v>
      </c>
      <c r="Y2555" t="str">
        <f>IF(Table2[[#This Row],[total_intl_charge]] &gt; AVERAGE($R$2:$R$4245),"High","Low")</f>
        <v>Low</v>
      </c>
      <c r="Z2555" t="str">
        <f>IF(AND(G2555&gt;AVERAGE(train!$G$2:$G$4251),K2555&gt;AVERAGE(train!$K$2:$K$4251)),"High Day &amp; Eve",IF(AND(G2555&gt;AVERAGE(train!$G$2:$G$4251),K2555&lt;=AVERAGE(train!$K$2:$K$4251)),"High Day Only",IF(AND(G2555&lt;=AVERAGE(train!$G$2:$G$4251),K2555&gt;AVERAGE(train!$K$2:$K$4251)),"High Eve Only","Low Usage")))</f>
        <v>High Day Only</v>
      </c>
    </row>
    <row r="2556" spans="1:26">
      <c r="A2556" t="s">
        <v>41</v>
      </c>
      <c r="B2556">
        <v>57</v>
      </c>
      <c r="C2556" t="s">
        <v>21</v>
      </c>
      <c r="D2556" t="s">
        <v>22</v>
      </c>
      <c r="E2556" t="s">
        <v>22</v>
      </c>
      <c r="F2556">
        <v>0</v>
      </c>
      <c r="G2556">
        <v>85.9</v>
      </c>
      <c r="H2556">
        <v>92</v>
      </c>
      <c r="I2556">
        <v>14.6</v>
      </c>
      <c r="J2556">
        <v>193.9</v>
      </c>
      <c r="K2556">
        <v>127</v>
      </c>
      <c r="L2556">
        <v>16.48</v>
      </c>
      <c r="M2556">
        <v>231.5</v>
      </c>
      <c r="N2556">
        <v>93</v>
      </c>
      <c r="O2556">
        <v>10.42</v>
      </c>
      <c r="P2556">
        <v>10.1</v>
      </c>
      <c r="Q2556">
        <v>2</v>
      </c>
      <c r="R2556">
        <v>2.73</v>
      </c>
      <c r="S2556">
        <v>0</v>
      </c>
      <c r="T2556" t="s">
        <v>22</v>
      </c>
      <c r="U2556">
        <f t="shared" si="79"/>
        <v>0</v>
      </c>
      <c r="V2556">
        <f>IF(Table2[[#This Row],[international_plan]]="yes",1,0)</f>
        <v>0</v>
      </c>
      <c r="W2556">
        <f>IF(Table2[[#This Row],[voice_mail_plan]]="yes",1,0)</f>
        <v>0</v>
      </c>
      <c r="X2556" t="str">
        <f t="shared" si="78"/>
        <v>Low</v>
      </c>
      <c r="Y2556" t="str">
        <f>IF(Table2[[#This Row],[total_intl_charge]] &gt; AVERAGE($R$2:$R$4245),"High","Low")</f>
        <v>Low</v>
      </c>
      <c r="Z2556" t="str">
        <f>IF(AND(G2556&gt;AVERAGE(train!$G$2:$G$4251),K2556&gt;AVERAGE(train!$K$2:$K$4251)),"High Day &amp; Eve",IF(AND(G2556&gt;AVERAGE(train!$G$2:$G$4251),K2556&lt;=AVERAGE(train!$K$2:$K$4251)),"High Day Only",IF(AND(G2556&lt;=AVERAGE(train!$G$2:$G$4251),K2556&gt;AVERAGE(train!$K$2:$K$4251)),"High Eve Only","Low Usage")))</f>
        <v>High Eve Only</v>
      </c>
    </row>
    <row r="2557" spans="1:26">
      <c r="A2557" t="s">
        <v>30</v>
      </c>
      <c r="B2557">
        <v>123</v>
      </c>
      <c r="C2557" t="s">
        <v>21</v>
      </c>
      <c r="D2557" t="s">
        <v>22</v>
      </c>
      <c r="E2557" t="s">
        <v>23</v>
      </c>
      <c r="F2557">
        <v>33</v>
      </c>
      <c r="G2557">
        <v>146.6</v>
      </c>
      <c r="H2557">
        <v>87</v>
      </c>
      <c r="I2557">
        <v>24.92</v>
      </c>
      <c r="J2557">
        <v>114.8</v>
      </c>
      <c r="K2557">
        <v>59</v>
      </c>
      <c r="L2557">
        <v>9.76</v>
      </c>
      <c r="M2557">
        <v>220.4</v>
      </c>
      <c r="N2557">
        <v>99</v>
      </c>
      <c r="O2557">
        <v>9.92</v>
      </c>
      <c r="P2557">
        <v>2.9</v>
      </c>
      <c r="Q2557">
        <v>7</v>
      </c>
      <c r="R2557">
        <v>0.78</v>
      </c>
      <c r="S2557">
        <v>0</v>
      </c>
      <c r="T2557" t="s">
        <v>22</v>
      </c>
      <c r="U2557">
        <f t="shared" si="79"/>
        <v>0</v>
      </c>
      <c r="V2557">
        <f>IF(Table2[[#This Row],[international_plan]]="yes",1,0)</f>
        <v>0</v>
      </c>
      <c r="W2557">
        <f>IF(Table2[[#This Row],[voice_mail_plan]]="yes",1,0)</f>
        <v>1</v>
      </c>
      <c r="X2557" t="str">
        <f t="shared" si="78"/>
        <v>High</v>
      </c>
      <c r="Y2557" t="str">
        <f>IF(Table2[[#This Row],[total_intl_charge]] &gt; AVERAGE($R$2:$R$4245),"High","Low")</f>
        <v>Low</v>
      </c>
      <c r="Z2557" t="str">
        <f>IF(AND(G2557&gt;AVERAGE(train!$G$2:$G$4251),K2557&gt;AVERAGE(train!$K$2:$K$4251)),"High Day &amp; Eve",IF(AND(G2557&gt;AVERAGE(train!$G$2:$G$4251),K2557&lt;=AVERAGE(train!$K$2:$K$4251)),"High Day Only",IF(AND(G2557&lt;=AVERAGE(train!$G$2:$G$4251),K2557&gt;AVERAGE(train!$K$2:$K$4251)),"High Eve Only","Low Usage")))</f>
        <v>Low Usage</v>
      </c>
    </row>
    <row r="2558" spans="1:26">
      <c r="A2558" t="s">
        <v>35</v>
      </c>
      <c r="B2558">
        <v>103</v>
      </c>
      <c r="C2558" t="s">
        <v>28</v>
      </c>
      <c r="D2558" t="s">
        <v>22</v>
      </c>
      <c r="E2558" t="s">
        <v>23</v>
      </c>
      <c r="F2558">
        <v>35</v>
      </c>
      <c r="G2558">
        <v>110.5</v>
      </c>
      <c r="H2558">
        <v>101</v>
      </c>
      <c r="I2558">
        <v>18.79</v>
      </c>
      <c r="J2558">
        <v>208.3</v>
      </c>
      <c r="K2558">
        <v>81</v>
      </c>
      <c r="L2558">
        <v>17.71</v>
      </c>
      <c r="M2558">
        <v>87.4</v>
      </c>
      <c r="N2558">
        <v>77</v>
      </c>
      <c r="O2558">
        <v>3.93</v>
      </c>
      <c r="P2558">
        <v>13.9</v>
      </c>
      <c r="Q2558">
        <v>2</v>
      </c>
      <c r="R2558">
        <v>3.75</v>
      </c>
      <c r="S2558">
        <v>4</v>
      </c>
      <c r="T2558" t="s">
        <v>23</v>
      </c>
      <c r="U2558">
        <f t="shared" si="79"/>
        <v>1</v>
      </c>
      <c r="V2558">
        <f>IF(Table2[[#This Row],[international_plan]]="yes",1,0)</f>
        <v>0</v>
      </c>
      <c r="W2558">
        <f>IF(Table2[[#This Row],[voice_mail_plan]]="yes",1,0)</f>
        <v>1</v>
      </c>
      <c r="X2558" t="str">
        <f t="shared" si="78"/>
        <v>High</v>
      </c>
      <c r="Y2558" t="str">
        <f>IF(Table2[[#This Row],[total_intl_charge]] &gt; AVERAGE($R$2:$R$4245),"High","Low")</f>
        <v>High</v>
      </c>
      <c r="Z2558" t="str">
        <f>IF(AND(G2558&gt;AVERAGE(train!$G$2:$G$4251),K2558&gt;AVERAGE(train!$K$2:$K$4251)),"High Day &amp; Eve",IF(AND(G2558&gt;AVERAGE(train!$G$2:$G$4251),K2558&lt;=AVERAGE(train!$K$2:$K$4251)),"High Day Only",IF(AND(G2558&lt;=AVERAGE(train!$G$2:$G$4251),K2558&gt;AVERAGE(train!$K$2:$K$4251)),"High Eve Only","Low Usage")))</f>
        <v>Low Usage</v>
      </c>
    </row>
    <row r="2559" spans="1:26">
      <c r="A2559" t="s">
        <v>52</v>
      </c>
      <c r="B2559">
        <v>101</v>
      </c>
      <c r="C2559" t="s">
        <v>21</v>
      </c>
      <c r="D2559" t="s">
        <v>22</v>
      </c>
      <c r="E2559" t="s">
        <v>22</v>
      </c>
      <c r="F2559">
        <v>0</v>
      </c>
      <c r="G2559">
        <v>118.6</v>
      </c>
      <c r="H2559">
        <v>89</v>
      </c>
      <c r="I2559">
        <v>20.16</v>
      </c>
      <c r="J2559">
        <v>199.6</v>
      </c>
      <c r="K2559">
        <v>97</v>
      </c>
      <c r="L2559">
        <v>16.97</v>
      </c>
      <c r="M2559">
        <v>53.3</v>
      </c>
      <c r="N2559">
        <v>61</v>
      </c>
      <c r="O2559">
        <v>2.4</v>
      </c>
      <c r="P2559">
        <v>11.5</v>
      </c>
      <c r="Q2559">
        <v>5</v>
      </c>
      <c r="R2559">
        <v>3.11</v>
      </c>
      <c r="S2559">
        <v>1</v>
      </c>
      <c r="T2559" t="s">
        <v>22</v>
      </c>
      <c r="U2559">
        <f t="shared" si="79"/>
        <v>0</v>
      </c>
      <c r="V2559">
        <f>IF(Table2[[#This Row],[international_plan]]="yes",1,0)</f>
        <v>0</v>
      </c>
      <c r="W2559">
        <f>IF(Table2[[#This Row],[voice_mail_plan]]="yes",1,0)</f>
        <v>0</v>
      </c>
      <c r="X2559" t="str">
        <f t="shared" si="78"/>
        <v>High</v>
      </c>
      <c r="Y2559" t="str">
        <f>IF(Table2[[#This Row],[total_intl_charge]] &gt; AVERAGE($R$2:$R$4245),"High","Low")</f>
        <v>High</v>
      </c>
      <c r="Z2559" t="str">
        <f>IF(AND(G2559&gt;AVERAGE(train!$G$2:$G$4251),K2559&gt;AVERAGE(train!$K$2:$K$4251)),"High Day &amp; Eve",IF(AND(G2559&gt;AVERAGE(train!$G$2:$G$4251),K2559&lt;=AVERAGE(train!$K$2:$K$4251)),"High Day Only",IF(AND(G2559&lt;=AVERAGE(train!$G$2:$G$4251),K2559&gt;AVERAGE(train!$K$2:$K$4251)),"High Eve Only","Low Usage")))</f>
        <v>Low Usage</v>
      </c>
    </row>
    <row r="2560" spans="1:26">
      <c r="A2560" t="s">
        <v>46</v>
      </c>
      <c r="B2560">
        <v>123</v>
      </c>
      <c r="C2560" t="s">
        <v>21</v>
      </c>
      <c r="D2560" t="s">
        <v>22</v>
      </c>
      <c r="E2560" t="s">
        <v>23</v>
      </c>
      <c r="F2560">
        <v>22</v>
      </c>
      <c r="G2560">
        <v>197.6</v>
      </c>
      <c r="H2560">
        <v>105</v>
      </c>
      <c r="I2560">
        <v>33.590000000000003</v>
      </c>
      <c r="J2560">
        <v>80</v>
      </c>
      <c r="K2560">
        <v>86</v>
      </c>
      <c r="L2560">
        <v>6.8</v>
      </c>
      <c r="M2560">
        <v>120.8</v>
      </c>
      <c r="N2560">
        <v>82</v>
      </c>
      <c r="O2560">
        <v>5.44</v>
      </c>
      <c r="P2560">
        <v>15.6</v>
      </c>
      <c r="Q2560">
        <v>12</v>
      </c>
      <c r="R2560">
        <v>4.21</v>
      </c>
      <c r="S2560">
        <v>2</v>
      </c>
      <c r="T2560" t="s">
        <v>22</v>
      </c>
      <c r="U2560">
        <f t="shared" si="79"/>
        <v>0</v>
      </c>
      <c r="V2560">
        <f>IF(Table2[[#This Row],[international_plan]]="yes",1,0)</f>
        <v>0</v>
      </c>
      <c r="W2560">
        <f>IF(Table2[[#This Row],[voice_mail_plan]]="yes",1,0)</f>
        <v>1</v>
      </c>
      <c r="X2560" t="str">
        <f t="shared" si="78"/>
        <v>High</v>
      </c>
      <c r="Y2560" t="str">
        <f>IF(Table2[[#This Row],[total_intl_charge]] &gt; AVERAGE($R$2:$R$4245),"High","Low")</f>
        <v>High</v>
      </c>
      <c r="Z2560" t="str">
        <f>IF(AND(G2560&gt;AVERAGE(train!$G$2:$G$4251),K2560&gt;AVERAGE(train!$K$2:$K$4251)),"High Day &amp; Eve",IF(AND(G2560&gt;AVERAGE(train!$G$2:$G$4251),K2560&lt;=AVERAGE(train!$K$2:$K$4251)),"High Day Only",IF(AND(G2560&lt;=AVERAGE(train!$G$2:$G$4251),K2560&gt;AVERAGE(train!$K$2:$K$4251)),"High Eve Only","Low Usage")))</f>
        <v>High Day Only</v>
      </c>
    </row>
    <row r="2561" spans="1:26">
      <c r="A2561" t="s">
        <v>69</v>
      </c>
      <c r="B2561">
        <v>78</v>
      </c>
      <c r="C2561" t="s">
        <v>28</v>
      </c>
      <c r="D2561" t="s">
        <v>22</v>
      </c>
      <c r="E2561" t="s">
        <v>23</v>
      </c>
      <c r="F2561">
        <v>32</v>
      </c>
      <c r="G2561">
        <v>210.3</v>
      </c>
      <c r="H2561">
        <v>116</v>
      </c>
      <c r="I2561">
        <v>35.75</v>
      </c>
      <c r="J2561">
        <v>192.2</v>
      </c>
      <c r="K2561">
        <v>83</v>
      </c>
      <c r="L2561">
        <v>16.34</v>
      </c>
      <c r="M2561">
        <v>246.1</v>
      </c>
      <c r="N2561">
        <v>92</v>
      </c>
      <c r="O2561">
        <v>11.07</v>
      </c>
      <c r="P2561">
        <v>10.8</v>
      </c>
      <c r="Q2561">
        <v>4</v>
      </c>
      <c r="R2561">
        <v>2.92</v>
      </c>
      <c r="S2561">
        <v>6</v>
      </c>
      <c r="T2561" t="s">
        <v>22</v>
      </c>
      <c r="U2561">
        <f t="shared" si="79"/>
        <v>0</v>
      </c>
      <c r="V2561">
        <f>IF(Table2[[#This Row],[international_plan]]="yes",1,0)</f>
        <v>0</v>
      </c>
      <c r="W2561">
        <f>IF(Table2[[#This Row],[voice_mail_plan]]="yes",1,0)</f>
        <v>1</v>
      </c>
      <c r="X2561" t="str">
        <f t="shared" si="78"/>
        <v>Medium</v>
      </c>
      <c r="Y2561" t="str">
        <f>IF(Table2[[#This Row],[total_intl_charge]] &gt; AVERAGE($R$2:$R$4245),"High","Low")</f>
        <v>High</v>
      </c>
      <c r="Z2561" t="str">
        <f>IF(AND(G2561&gt;AVERAGE(train!$G$2:$G$4251),K2561&gt;AVERAGE(train!$K$2:$K$4251)),"High Day &amp; Eve",IF(AND(G2561&gt;AVERAGE(train!$G$2:$G$4251),K2561&lt;=AVERAGE(train!$K$2:$K$4251)),"High Day Only",IF(AND(G2561&lt;=AVERAGE(train!$G$2:$G$4251),K2561&gt;AVERAGE(train!$K$2:$K$4251)),"High Eve Only","Low Usage")))</f>
        <v>High Day Only</v>
      </c>
    </row>
    <row r="2562" spans="1:26">
      <c r="A2562" t="s">
        <v>31</v>
      </c>
      <c r="B2562">
        <v>101</v>
      </c>
      <c r="C2562" t="s">
        <v>21</v>
      </c>
      <c r="D2562" t="s">
        <v>22</v>
      </c>
      <c r="E2562" t="s">
        <v>23</v>
      </c>
      <c r="F2562">
        <v>28</v>
      </c>
      <c r="G2562">
        <v>220.3</v>
      </c>
      <c r="H2562">
        <v>96</v>
      </c>
      <c r="I2562">
        <v>37.450000000000003</v>
      </c>
      <c r="J2562">
        <v>285.8</v>
      </c>
      <c r="K2562">
        <v>72</v>
      </c>
      <c r="L2562">
        <v>24.29</v>
      </c>
      <c r="M2562">
        <v>203</v>
      </c>
      <c r="N2562">
        <v>111</v>
      </c>
      <c r="O2562">
        <v>9.14</v>
      </c>
      <c r="P2562">
        <v>9.4</v>
      </c>
      <c r="Q2562">
        <v>6</v>
      </c>
      <c r="R2562">
        <v>2.54</v>
      </c>
      <c r="S2562">
        <v>4</v>
      </c>
      <c r="T2562" t="s">
        <v>22</v>
      </c>
      <c r="U2562">
        <f t="shared" si="79"/>
        <v>0</v>
      </c>
      <c r="V2562">
        <f>IF(Table2[[#This Row],[international_plan]]="yes",1,0)</f>
        <v>0</v>
      </c>
      <c r="W2562">
        <f>IF(Table2[[#This Row],[voice_mail_plan]]="yes",1,0)</f>
        <v>1</v>
      </c>
      <c r="X2562" t="str">
        <f t="shared" ref="X2562:X2625" si="80">IF(B2562&lt;=$AC$3,"Low",IF(B2562&lt;=$AC$4,"Medium",IF(B2562&lt;=$AC$5,"High",IF(B2562&gt;=$AC$5,"Very High"))))</f>
        <v>High</v>
      </c>
      <c r="Y2562" t="str">
        <f>IF(Table2[[#This Row],[total_intl_charge]] &gt; AVERAGE($R$2:$R$4245),"High","Low")</f>
        <v>Low</v>
      </c>
      <c r="Z2562" t="str">
        <f>IF(AND(G2562&gt;AVERAGE(train!$G$2:$G$4251),K2562&gt;AVERAGE(train!$K$2:$K$4251)),"High Day &amp; Eve",IF(AND(G2562&gt;AVERAGE(train!$G$2:$G$4251),K2562&lt;=AVERAGE(train!$K$2:$K$4251)),"High Day Only",IF(AND(G2562&lt;=AVERAGE(train!$G$2:$G$4251),K2562&gt;AVERAGE(train!$K$2:$K$4251)),"High Eve Only","Low Usage")))</f>
        <v>High Day Only</v>
      </c>
    </row>
    <row r="2563" spans="1:26">
      <c r="A2563" t="s">
        <v>27</v>
      </c>
      <c r="B2563">
        <v>67</v>
      </c>
      <c r="C2563" t="s">
        <v>21</v>
      </c>
      <c r="D2563" t="s">
        <v>22</v>
      </c>
      <c r="E2563" t="s">
        <v>23</v>
      </c>
      <c r="F2563">
        <v>34</v>
      </c>
      <c r="G2563">
        <v>161.69999999999999</v>
      </c>
      <c r="H2563">
        <v>114</v>
      </c>
      <c r="I2563">
        <v>27.49</v>
      </c>
      <c r="J2563">
        <v>207.6</v>
      </c>
      <c r="K2563">
        <v>115</v>
      </c>
      <c r="L2563">
        <v>17.649999999999999</v>
      </c>
      <c r="M2563">
        <v>205.7</v>
      </c>
      <c r="N2563">
        <v>114</v>
      </c>
      <c r="O2563">
        <v>9.26</v>
      </c>
      <c r="P2563">
        <v>9.1999999999999993</v>
      </c>
      <c r="Q2563">
        <v>4</v>
      </c>
      <c r="R2563">
        <v>2.48</v>
      </c>
      <c r="S2563">
        <v>0</v>
      </c>
      <c r="T2563" t="s">
        <v>22</v>
      </c>
      <c r="U2563">
        <f t="shared" ref="U2563:U2626" si="81">IF(T2563="yes",1,0)</f>
        <v>0</v>
      </c>
      <c r="V2563">
        <f>IF(Table2[[#This Row],[international_plan]]="yes",1,0)</f>
        <v>0</v>
      </c>
      <c r="W2563">
        <f>IF(Table2[[#This Row],[voice_mail_plan]]="yes",1,0)</f>
        <v>1</v>
      </c>
      <c r="X2563" t="str">
        <f t="shared" si="80"/>
        <v>Low</v>
      </c>
      <c r="Y2563" t="str">
        <f>IF(Table2[[#This Row],[total_intl_charge]] &gt; AVERAGE($R$2:$R$4245),"High","Low")</f>
        <v>Low</v>
      </c>
      <c r="Z2563" t="str">
        <f>IF(AND(G2563&gt;AVERAGE(train!$G$2:$G$4251),K2563&gt;AVERAGE(train!$K$2:$K$4251)),"High Day &amp; Eve",IF(AND(G2563&gt;AVERAGE(train!$G$2:$G$4251),K2563&lt;=AVERAGE(train!$K$2:$K$4251)),"High Day Only",IF(AND(G2563&lt;=AVERAGE(train!$G$2:$G$4251),K2563&gt;AVERAGE(train!$K$2:$K$4251)),"High Eve Only","Low Usage")))</f>
        <v>High Eve Only</v>
      </c>
    </row>
    <row r="2564" spans="1:26">
      <c r="A2564" t="s">
        <v>65</v>
      </c>
      <c r="B2564">
        <v>64</v>
      </c>
      <c r="C2564" t="s">
        <v>21</v>
      </c>
      <c r="D2564" t="s">
        <v>23</v>
      </c>
      <c r="E2564" t="s">
        <v>22</v>
      </c>
      <c r="F2564">
        <v>0</v>
      </c>
      <c r="G2564">
        <v>146.69999999999999</v>
      </c>
      <c r="H2564">
        <v>83</v>
      </c>
      <c r="I2564">
        <v>24.94</v>
      </c>
      <c r="J2564">
        <v>148.30000000000001</v>
      </c>
      <c r="K2564">
        <v>91</v>
      </c>
      <c r="L2564">
        <v>12.61</v>
      </c>
      <c r="M2564">
        <v>238.6</v>
      </c>
      <c r="N2564">
        <v>69</v>
      </c>
      <c r="O2564">
        <v>10.74</v>
      </c>
      <c r="P2564">
        <v>12.5</v>
      </c>
      <c r="Q2564">
        <v>3</v>
      </c>
      <c r="R2564">
        <v>3.38</v>
      </c>
      <c r="S2564">
        <v>3</v>
      </c>
      <c r="T2564" t="s">
        <v>22</v>
      </c>
      <c r="U2564">
        <f t="shared" si="81"/>
        <v>0</v>
      </c>
      <c r="V2564">
        <f>IF(Table2[[#This Row],[international_plan]]="yes",1,0)</f>
        <v>1</v>
      </c>
      <c r="W2564">
        <f>IF(Table2[[#This Row],[voice_mail_plan]]="yes",1,0)</f>
        <v>0</v>
      </c>
      <c r="X2564" t="str">
        <f t="shared" si="80"/>
        <v>Low</v>
      </c>
      <c r="Y2564" t="str">
        <f>IF(Table2[[#This Row],[total_intl_charge]] &gt; AVERAGE($R$2:$R$4245),"High","Low")</f>
        <v>High</v>
      </c>
      <c r="Z2564" t="str">
        <f>IF(AND(G2564&gt;AVERAGE(train!$G$2:$G$4251),K2564&gt;AVERAGE(train!$K$2:$K$4251)),"High Day &amp; Eve",IF(AND(G2564&gt;AVERAGE(train!$G$2:$G$4251),K2564&lt;=AVERAGE(train!$K$2:$K$4251)),"High Day Only",IF(AND(G2564&lt;=AVERAGE(train!$G$2:$G$4251),K2564&gt;AVERAGE(train!$K$2:$K$4251)),"High Eve Only","Low Usage")))</f>
        <v>Low Usage</v>
      </c>
    </row>
    <row r="2565" spans="1:26">
      <c r="A2565" t="s">
        <v>31</v>
      </c>
      <c r="B2565">
        <v>173</v>
      </c>
      <c r="C2565" t="s">
        <v>28</v>
      </c>
      <c r="D2565" t="s">
        <v>22</v>
      </c>
      <c r="E2565" t="s">
        <v>22</v>
      </c>
      <c r="F2565">
        <v>0</v>
      </c>
      <c r="G2565">
        <v>109.4</v>
      </c>
      <c r="H2565">
        <v>103</v>
      </c>
      <c r="I2565">
        <v>18.600000000000001</v>
      </c>
      <c r="J2565">
        <v>101.3</v>
      </c>
      <c r="K2565">
        <v>111</v>
      </c>
      <c r="L2565">
        <v>8.61</v>
      </c>
      <c r="M2565">
        <v>167.3</v>
      </c>
      <c r="N2565">
        <v>106</v>
      </c>
      <c r="O2565">
        <v>7.53</v>
      </c>
      <c r="P2565">
        <v>7.8</v>
      </c>
      <c r="Q2565">
        <v>7</v>
      </c>
      <c r="R2565">
        <v>2.11</v>
      </c>
      <c r="S2565">
        <v>1</v>
      </c>
      <c r="T2565" t="s">
        <v>22</v>
      </c>
      <c r="U2565">
        <f t="shared" si="81"/>
        <v>0</v>
      </c>
      <c r="V2565">
        <f>IF(Table2[[#This Row],[international_plan]]="yes",1,0)</f>
        <v>0</v>
      </c>
      <c r="W2565">
        <f>IF(Table2[[#This Row],[voice_mail_plan]]="yes",1,0)</f>
        <v>0</v>
      </c>
      <c r="X2565" t="str">
        <f t="shared" si="80"/>
        <v>Very High</v>
      </c>
      <c r="Y2565" t="str">
        <f>IF(Table2[[#This Row],[total_intl_charge]] &gt; AVERAGE($R$2:$R$4245),"High","Low")</f>
        <v>Low</v>
      </c>
      <c r="Z2565" t="str">
        <f>IF(AND(G2565&gt;AVERAGE(train!$G$2:$G$4251),K2565&gt;AVERAGE(train!$K$2:$K$4251)),"High Day &amp; Eve",IF(AND(G2565&gt;AVERAGE(train!$G$2:$G$4251),K2565&lt;=AVERAGE(train!$K$2:$K$4251)),"High Day Only",IF(AND(G2565&lt;=AVERAGE(train!$G$2:$G$4251),K2565&gt;AVERAGE(train!$K$2:$K$4251)),"High Eve Only","Low Usage")))</f>
        <v>High Eve Only</v>
      </c>
    </row>
    <row r="2566" spans="1:26">
      <c r="A2566" t="s">
        <v>65</v>
      </c>
      <c r="B2566">
        <v>135</v>
      </c>
      <c r="C2566" t="s">
        <v>28</v>
      </c>
      <c r="D2566" t="s">
        <v>22</v>
      </c>
      <c r="E2566" t="s">
        <v>22</v>
      </c>
      <c r="F2566">
        <v>0</v>
      </c>
      <c r="G2566">
        <v>144.1</v>
      </c>
      <c r="H2566">
        <v>115</v>
      </c>
      <c r="I2566">
        <v>24.5</v>
      </c>
      <c r="J2566">
        <v>249.8</v>
      </c>
      <c r="K2566">
        <v>68</v>
      </c>
      <c r="L2566">
        <v>21.23</v>
      </c>
      <c r="M2566">
        <v>211.4</v>
      </c>
      <c r="N2566">
        <v>82</v>
      </c>
      <c r="O2566">
        <v>9.51</v>
      </c>
      <c r="P2566">
        <v>13.6</v>
      </c>
      <c r="Q2566">
        <v>3</v>
      </c>
      <c r="R2566">
        <v>3.67</v>
      </c>
      <c r="S2566">
        <v>1</v>
      </c>
      <c r="T2566" t="s">
        <v>22</v>
      </c>
      <c r="U2566">
        <f t="shared" si="81"/>
        <v>0</v>
      </c>
      <c r="V2566">
        <f>IF(Table2[[#This Row],[international_plan]]="yes",1,0)</f>
        <v>0</v>
      </c>
      <c r="W2566">
        <f>IF(Table2[[#This Row],[voice_mail_plan]]="yes",1,0)</f>
        <v>0</v>
      </c>
      <c r="X2566" t="str">
        <f t="shared" si="80"/>
        <v>Very High</v>
      </c>
      <c r="Y2566" t="str">
        <f>IF(Table2[[#This Row],[total_intl_charge]] &gt; AVERAGE($R$2:$R$4245),"High","Low")</f>
        <v>High</v>
      </c>
      <c r="Z2566" t="str">
        <f>IF(AND(G2566&gt;AVERAGE(train!$G$2:$G$4251),K2566&gt;AVERAGE(train!$K$2:$K$4251)),"High Day &amp; Eve",IF(AND(G2566&gt;AVERAGE(train!$G$2:$G$4251),K2566&lt;=AVERAGE(train!$K$2:$K$4251)),"High Day Only",IF(AND(G2566&lt;=AVERAGE(train!$G$2:$G$4251),K2566&gt;AVERAGE(train!$K$2:$K$4251)),"High Eve Only","Low Usage")))</f>
        <v>Low Usage</v>
      </c>
    </row>
    <row r="2567" spans="1:26">
      <c r="A2567" t="s">
        <v>24</v>
      </c>
      <c r="B2567">
        <v>75</v>
      </c>
      <c r="C2567" t="s">
        <v>21</v>
      </c>
      <c r="D2567" t="s">
        <v>22</v>
      </c>
      <c r="E2567" t="s">
        <v>23</v>
      </c>
      <c r="F2567">
        <v>42</v>
      </c>
      <c r="G2567">
        <v>248.9</v>
      </c>
      <c r="H2567">
        <v>93</v>
      </c>
      <c r="I2567">
        <v>42.31</v>
      </c>
      <c r="J2567">
        <v>170.8</v>
      </c>
      <c r="K2567">
        <v>108</v>
      </c>
      <c r="L2567">
        <v>14.52</v>
      </c>
      <c r="M2567">
        <v>104.5</v>
      </c>
      <c r="N2567">
        <v>91</v>
      </c>
      <c r="O2567">
        <v>4.7</v>
      </c>
      <c r="P2567">
        <v>11.2</v>
      </c>
      <c r="Q2567">
        <v>8</v>
      </c>
      <c r="R2567">
        <v>3.02</v>
      </c>
      <c r="S2567">
        <v>1</v>
      </c>
      <c r="T2567" t="s">
        <v>22</v>
      </c>
      <c r="U2567">
        <f t="shared" si="81"/>
        <v>0</v>
      </c>
      <c r="V2567">
        <f>IF(Table2[[#This Row],[international_plan]]="yes",1,0)</f>
        <v>0</v>
      </c>
      <c r="W2567">
        <f>IF(Table2[[#This Row],[voice_mail_plan]]="yes",1,0)</f>
        <v>1</v>
      </c>
      <c r="X2567" t="str">
        <f t="shared" si="80"/>
        <v>Medium</v>
      </c>
      <c r="Y2567" t="str">
        <f>IF(Table2[[#This Row],[total_intl_charge]] &gt; AVERAGE($R$2:$R$4245),"High","Low")</f>
        <v>High</v>
      </c>
      <c r="Z2567" t="str">
        <f>IF(AND(G2567&gt;AVERAGE(train!$G$2:$G$4251),K2567&gt;AVERAGE(train!$K$2:$K$4251)),"High Day &amp; Eve",IF(AND(G2567&gt;AVERAGE(train!$G$2:$G$4251),K2567&lt;=AVERAGE(train!$K$2:$K$4251)),"High Day Only",IF(AND(G2567&lt;=AVERAGE(train!$G$2:$G$4251),K2567&gt;AVERAGE(train!$K$2:$K$4251)),"High Eve Only","Low Usage")))</f>
        <v>High Day &amp; Eve</v>
      </c>
    </row>
    <row r="2568" spans="1:26">
      <c r="A2568" t="s">
        <v>66</v>
      </c>
      <c r="B2568">
        <v>88</v>
      </c>
      <c r="C2568" t="s">
        <v>21</v>
      </c>
      <c r="D2568" t="s">
        <v>22</v>
      </c>
      <c r="E2568" t="s">
        <v>22</v>
      </c>
      <c r="F2568">
        <v>0</v>
      </c>
      <c r="G2568">
        <v>85.7</v>
      </c>
      <c r="H2568">
        <v>112</v>
      </c>
      <c r="I2568">
        <v>14.57</v>
      </c>
      <c r="J2568">
        <v>221.6</v>
      </c>
      <c r="K2568">
        <v>70</v>
      </c>
      <c r="L2568">
        <v>18.84</v>
      </c>
      <c r="M2568">
        <v>190.6</v>
      </c>
      <c r="N2568">
        <v>75</v>
      </c>
      <c r="O2568">
        <v>8.58</v>
      </c>
      <c r="P2568">
        <v>11.6</v>
      </c>
      <c r="Q2568">
        <v>3</v>
      </c>
      <c r="R2568">
        <v>3.13</v>
      </c>
      <c r="S2568">
        <v>4</v>
      </c>
      <c r="T2568" t="s">
        <v>23</v>
      </c>
      <c r="U2568">
        <f t="shared" si="81"/>
        <v>1</v>
      </c>
      <c r="V2568">
        <f>IF(Table2[[#This Row],[international_plan]]="yes",1,0)</f>
        <v>0</v>
      </c>
      <c r="W2568">
        <f>IF(Table2[[#This Row],[voice_mail_plan]]="yes",1,0)</f>
        <v>0</v>
      </c>
      <c r="X2568" t="str">
        <f t="shared" si="80"/>
        <v>Medium</v>
      </c>
      <c r="Y2568" t="str">
        <f>IF(Table2[[#This Row],[total_intl_charge]] &gt; AVERAGE($R$2:$R$4245),"High","Low")</f>
        <v>High</v>
      </c>
      <c r="Z2568" t="str">
        <f>IF(AND(G2568&gt;AVERAGE(train!$G$2:$G$4251),K2568&gt;AVERAGE(train!$K$2:$K$4251)),"High Day &amp; Eve",IF(AND(G2568&gt;AVERAGE(train!$G$2:$G$4251),K2568&lt;=AVERAGE(train!$K$2:$K$4251)),"High Day Only",IF(AND(G2568&lt;=AVERAGE(train!$G$2:$G$4251),K2568&gt;AVERAGE(train!$K$2:$K$4251)),"High Eve Only","Low Usage")))</f>
        <v>Low Usage</v>
      </c>
    </row>
    <row r="2569" spans="1:26">
      <c r="A2569" t="s">
        <v>39</v>
      </c>
      <c r="B2569">
        <v>112</v>
      </c>
      <c r="C2569" t="s">
        <v>21</v>
      </c>
      <c r="D2569" t="s">
        <v>22</v>
      </c>
      <c r="E2569" t="s">
        <v>22</v>
      </c>
      <c r="F2569">
        <v>0</v>
      </c>
      <c r="G2569">
        <v>214.8</v>
      </c>
      <c r="H2569">
        <v>112</v>
      </c>
      <c r="I2569">
        <v>36.520000000000003</v>
      </c>
      <c r="J2569">
        <v>209.7</v>
      </c>
      <c r="K2569">
        <v>104</v>
      </c>
      <c r="L2569">
        <v>17.82</v>
      </c>
      <c r="M2569">
        <v>164.4</v>
      </c>
      <c r="N2569">
        <v>97</v>
      </c>
      <c r="O2569">
        <v>7.4</v>
      </c>
      <c r="P2569">
        <v>9.4</v>
      </c>
      <c r="Q2569">
        <v>5</v>
      </c>
      <c r="R2569">
        <v>2.54</v>
      </c>
      <c r="S2569">
        <v>3</v>
      </c>
      <c r="T2569" t="s">
        <v>22</v>
      </c>
      <c r="U2569">
        <f t="shared" si="81"/>
        <v>0</v>
      </c>
      <c r="V2569">
        <f>IF(Table2[[#This Row],[international_plan]]="yes",1,0)</f>
        <v>0</v>
      </c>
      <c r="W2569">
        <f>IF(Table2[[#This Row],[voice_mail_plan]]="yes",1,0)</f>
        <v>0</v>
      </c>
      <c r="X2569" t="str">
        <f t="shared" si="80"/>
        <v>High</v>
      </c>
      <c r="Y2569" t="str">
        <f>IF(Table2[[#This Row],[total_intl_charge]] &gt; AVERAGE($R$2:$R$4245),"High","Low")</f>
        <v>Low</v>
      </c>
      <c r="Z2569" t="str">
        <f>IF(AND(G2569&gt;AVERAGE(train!$G$2:$G$4251),K2569&gt;AVERAGE(train!$K$2:$K$4251)),"High Day &amp; Eve",IF(AND(G2569&gt;AVERAGE(train!$G$2:$G$4251),K2569&lt;=AVERAGE(train!$K$2:$K$4251)),"High Day Only",IF(AND(G2569&lt;=AVERAGE(train!$G$2:$G$4251),K2569&gt;AVERAGE(train!$K$2:$K$4251)),"High Eve Only","Low Usage")))</f>
        <v>High Day &amp; Eve</v>
      </c>
    </row>
    <row r="2570" spans="1:26">
      <c r="A2570" t="s">
        <v>60</v>
      </c>
      <c r="B2570">
        <v>113</v>
      </c>
      <c r="C2570" t="s">
        <v>25</v>
      </c>
      <c r="D2570" t="s">
        <v>22</v>
      </c>
      <c r="E2570" t="s">
        <v>22</v>
      </c>
      <c r="F2570">
        <v>0</v>
      </c>
      <c r="G2570">
        <v>158.9</v>
      </c>
      <c r="H2570">
        <v>137</v>
      </c>
      <c r="I2570">
        <v>27.01</v>
      </c>
      <c r="J2570">
        <v>242.8</v>
      </c>
      <c r="K2570">
        <v>109</v>
      </c>
      <c r="L2570">
        <v>20.64</v>
      </c>
      <c r="M2570">
        <v>247.8</v>
      </c>
      <c r="N2570">
        <v>97</v>
      </c>
      <c r="O2570">
        <v>11.15</v>
      </c>
      <c r="P2570">
        <v>6.5</v>
      </c>
      <c r="Q2570">
        <v>4</v>
      </c>
      <c r="R2570">
        <v>1.76</v>
      </c>
      <c r="S2570">
        <v>0</v>
      </c>
      <c r="T2570" t="s">
        <v>22</v>
      </c>
      <c r="U2570">
        <f t="shared" si="81"/>
        <v>0</v>
      </c>
      <c r="V2570">
        <f>IF(Table2[[#This Row],[international_plan]]="yes",1,0)</f>
        <v>0</v>
      </c>
      <c r="W2570">
        <f>IF(Table2[[#This Row],[voice_mail_plan]]="yes",1,0)</f>
        <v>0</v>
      </c>
      <c r="X2570" t="str">
        <f t="shared" si="80"/>
        <v>High</v>
      </c>
      <c r="Y2570" t="str">
        <f>IF(Table2[[#This Row],[total_intl_charge]] &gt; AVERAGE($R$2:$R$4245),"High","Low")</f>
        <v>Low</v>
      </c>
      <c r="Z2570" t="str">
        <f>IF(AND(G2570&gt;AVERAGE(train!$G$2:$G$4251),K2570&gt;AVERAGE(train!$K$2:$K$4251)),"High Day &amp; Eve",IF(AND(G2570&gt;AVERAGE(train!$G$2:$G$4251),K2570&lt;=AVERAGE(train!$K$2:$K$4251)),"High Day Only",IF(AND(G2570&lt;=AVERAGE(train!$G$2:$G$4251),K2570&gt;AVERAGE(train!$K$2:$K$4251)),"High Eve Only","Low Usage")))</f>
        <v>High Eve Only</v>
      </c>
    </row>
    <row r="2571" spans="1:26">
      <c r="A2571" t="s">
        <v>38</v>
      </c>
      <c r="B2571">
        <v>121</v>
      </c>
      <c r="C2571" t="s">
        <v>28</v>
      </c>
      <c r="D2571" t="s">
        <v>22</v>
      </c>
      <c r="E2571" t="s">
        <v>23</v>
      </c>
      <c r="F2571">
        <v>28</v>
      </c>
      <c r="G2571">
        <v>110</v>
      </c>
      <c r="H2571">
        <v>94</v>
      </c>
      <c r="I2571">
        <v>18.7</v>
      </c>
      <c r="J2571">
        <v>141.5</v>
      </c>
      <c r="K2571">
        <v>76</v>
      </c>
      <c r="L2571">
        <v>12.03</v>
      </c>
      <c r="M2571">
        <v>237.3</v>
      </c>
      <c r="N2571">
        <v>87</v>
      </c>
      <c r="O2571">
        <v>10.68</v>
      </c>
      <c r="P2571">
        <v>6.4</v>
      </c>
      <c r="Q2571">
        <v>3</v>
      </c>
      <c r="R2571">
        <v>1.73</v>
      </c>
      <c r="S2571">
        <v>2</v>
      </c>
      <c r="T2571" t="s">
        <v>22</v>
      </c>
      <c r="U2571">
        <f t="shared" si="81"/>
        <v>0</v>
      </c>
      <c r="V2571">
        <f>IF(Table2[[#This Row],[international_plan]]="yes",1,0)</f>
        <v>0</v>
      </c>
      <c r="W2571">
        <f>IF(Table2[[#This Row],[voice_mail_plan]]="yes",1,0)</f>
        <v>1</v>
      </c>
      <c r="X2571" t="str">
        <f t="shared" si="80"/>
        <v>High</v>
      </c>
      <c r="Y2571" t="str">
        <f>IF(Table2[[#This Row],[total_intl_charge]] &gt; AVERAGE($R$2:$R$4245),"High","Low")</f>
        <v>Low</v>
      </c>
      <c r="Z2571" t="str">
        <f>IF(AND(G2571&gt;AVERAGE(train!$G$2:$G$4251),K2571&gt;AVERAGE(train!$K$2:$K$4251)),"High Day &amp; Eve",IF(AND(G2571&gt;AVERAGE(train!$G$2:$G$4251),K2571&lt;=AVERAGE(train!$K$2:$K$4251)),"High Day Only",IF(AND(G2571&lt;=AVERAGE(train!$G$2:$G$4251),K2571&gt;AVERAGE(train!$K$2:$K$4251)),"High Eve Only","Low Usage")))</f>
        <v>Low Usage</v>
      </c>
    </row>
    <row r="2572" spans="1:26">
      <c r="A2572" t="s">
        <v>63</v>
      </c>
      <c r="B2572">
        <v>70</v>
      </c>
      <c r="C2572" t="s">
        <v>21</v>
      </c>
      <c r="D2572" t="s">
        <v>22</v>
      </c>
      <c r="E2572" t="s">
        <v>22</v>
      </c>
      <c r="F2572">
        <v>0</v>
      </c>
      <c r="G2572">
        <v>152.80000000000001</v>
      </c>
      <c r="H2572">
        <v>145</v>
      </c>
      <c r="I2572">
        <v>25.98</v>
      </c>
      <c r="J2572">
        <v>183.6</v>
      </c>
      <c r="K2572">
        <v>102</v>
      </c>
      <c r="L2572">
        <v>15.61</v>
      </c>
      <c r="M2572">
        <v>151.80000000000001</v>
      </c>
      <c r="N2572">
        <v>75</v>
      </c>
      <c r="O2572">
        <v>6.83</v>
      </c>
      <c r="P2572">
        <v>10.5</v>
      </c>
      <c r="Q2572">
        <v>2</v>
      </c>
      <c r="R2572">
        <v>2.84</v>
      </c>
      <c r="S2572">
        <v>1</v>
      </c>
      <c r="T2572" t="s">
        <v>22</v>
      </c>
      <c r="U2572">
        <f t="shared" si="81"/>
        <v>0</v>
      </c>
      <c r="V2572">
        <f>IF(Table2[[#This Row],[international_plan]]="yes",1,0)</f>
        <v>0</v>
      </c>
      <c r="W2572">
        <f>IF(Table2[[#This Row],[voice_mail_plan]]="yes",1,0)</f>
        <v>0</v>
      </c>
      <c r="X2572" t="str">
        <f t="shared" si="80"/>
        <v>Low</v>
      </c>
      <c r="Y2572" t="str">
        <f>IF(Table2[[#This Row],[total_intl_charge]] &gt; AVERAGE($R$2:$R$4245),"High","Low")</f>
        <v>High</v>
      </c>
      <c r="Z2572" t="str">
        <f>IF(AND(G2572&gt;AVERAGE(train!$G$2:$G$4251),K2572&gt;AVERAGE(train!$K$2:$K$4251)),"High Day &amp; Eve",IF(AND(G2572&gt;AVERAGE(train!$G$2:$G$4251),K2572&lt;=AVERAGE(train!$K$2:$K$4251)),"High Day Only",IF(AND(G2572&lt;=AVERAGE(train!$G$2:$G$4251),K2572&gt;AVERAGE(train!$K$2:$K$4251)),"High Eve Only","Low Usage")))</f>
        <v>High Eve Only</v>
      </c>
    </row>
    <row r="2573" spans="1:26">
      <c r="A2573" t="s">
        <v>49</v>
      </c>
      <c r="B2573">
        <v>90</v>
      </c>
      <c r="C2573" t="s">
        <v>21</v>
      </c>
      <c r="D2573" t="s">
        <v>22</v>
      </c>
      <c r="E2573" t="s">
        <v>22</v>
      </c>
      <c r="F2573">
        <v>0</v>
      </c>
      <c r="G2573">
        <v>145.6</v>
      </c>
      <c r="H2573">
        <v>103</v>
      </c>
      <c r="I2573">
        <v>24.75</v>
      </c>
      <c r="J2573">
        <v>197.1</v>
      </c>
      <c r="K2573">
        <v>137</v>
      </c>
      <c r="L2573">
        <v>16.75</v>
      </c>
      <c r="M2573">
        <v>294.5</v>
      </c>
      <c r="N2573">
        <v>83</v>
      </c>
      <c r="O2573">
        <v>13.25</v>
      </c>
      <c r="P2573">
        <v>10.5</v>
      </c>
      <c r="Q2573">
        <v>4</v>
      </c>
      <c r="R2573">
        <v>2.84</v>
      </c>
      <c r="S2573">
        <v>0</v>
      </c>
      <c r="T2573" t="s">
        <v>22</v>
      </c>
      <c r="U2573">
        <f t="shared" si="81"/>
        <v>0</v>
      </c>
      <c r="V2573">
        <f>IF(Table2[[#This Row],[international_plan]]="yes",1,0)</f>
        <v>0</v>
      </c>
      <c r="W2573">
        <f>IF(Table2[[#This Row],[voice_mail_plan]]="yes",1,0)</f>
        <v>0</v>
      </c>
      <c r="X2573" t="str">
        <f t="shared" si="80"/>
        <v>Medium</v>
      </c>
      <c r="Y2573" t="str">
        <f>IF(Table2[[#This Row],[total_intl_charge]] &gt; AVERAGE($R$2:$R$4245),"High","Low")</f>
        <v>High</v>
      </c>
      <c r="Z2573" t="str">
        <f>IF(AND(G2573&gt;AVERAGE(train!$G$2:$G$4251),K2573&gt;AVERAGE(train!$K$2:$K$4251)),"High Day &amp; Eve",IF(AND(G2573&gt;AVERAGE(train!$G$2:$G$4251),K2573&lt;=AVERAGE(train!$K$2:$K$4251)),"High Day Only",IF(AND(G2573&lt;=AVERAGE(train!$G$2:$G$4251),K2573&gt;AVERAGE(train!$K$2:$K$4251)),"High Eve Only","Low Usage")))</f>
        <v>High Eve Only</v>
      </c>
    </row>
    <row r="2574" spans="1:26">
      <c r="A2574" t="s">
        <v>33</v>
      </c>
      <c r="B2574">
        <v>39</v>
      </c>
      <c r="C2574" t="s">
        <v>25</v>
      </c>
      <c r="D2574" t="s">
        <v>22</v>
      </c>
      <c r="E2574" t="s">
        <v>22</v>
      </c>
      <c r="F2574">
        <v>0</v>
      </c>
      <c r="G2574">
        <v>93.3</v>
      </c>
      <c r="H2574">
        <v>83</v>
      </c>
      <c r="I2574">
        <v>15.86</v>
      </c>
      <c r="J2574">
        <v>199.6</v>
      </c>
      <c r="K2574">
        <v>114</v>
      </c>
      <c r="L2574">
        <v>16.97</v>
      </c>
      <c r="M2574">
        <v>206.2</v>
      </c>
      <c r="N2574">
        <v>104</v>
      </c>
      <c r="O2574">
        <v>9.2799999999999994</v>
      </c>
      <c r="P2574">
        <v>6.5</v>
      </c>
      <c r="Q2574">
        <v>4</v>
      </c>
      <c r="R2574">
        <v>1.76</v>
      </c>
      <c r="S2574">
        <v>0</v>
      </c>
      <c r="T2574" t="s">
        <v>22</v>
      </c>
      <c r="U2574">
        <f t="shared" si="81"/>
        <v>0</v>
      </c>
      <c r="V2574">
        <f>IF(Table2[[#This Row],[international_plan]]="yes",1,0)</f>
        <v>0</v>
      </c>
      <c r="W2574">
        <f>IF(Table2[[#This Row],[voice_mail_plan]]="yes",1,0)</f>
        <v>0</v>
      </c>
      <c r="X2574" t="str">
        <f t="shared" si="80"/>
        <v>Low</v>
      </c>
      <c r="Y2574" t="str">
        <f>IF(Table2[[#This Row],[total_intl_charge]] &gt; AVERAGE($R$2:$R$4245),"High","Low")</f>
        <v>Low</v>
      </c>
      <c r="Z2574" t="str">
        <f>IF(AND(G2574&gt;AVERAGE(train!$G$2:$G$4251),K2574&gt;AVERAGE(train!$K$2:$K$4251)),"High Day &amp; Eve",IF(AND(G2574&gt;AVERAGE(train!$G$2:$G$4251),K2574&lt;=AVERAGE(train!$K$2:$K$4251)),"High Day Only",IF(AND(G2574&lt;=AVERAGE(train!$G$2:$G$4251),K2574&gt;AVERAGE(train!$K$2:$K$4251)),"High Eve Only","Low Usage")))</f>
        <v>High Eve Only</v>
      </c>
    </row>
    <row r="2575" spans="1:26">
      <c r="A2575" t="s">
        <v>27</v>
      </c>
      <c r="B2575">
        <v>142</v>
      </c>
      <c r="C2575" t="s">
        <v>25</v>
      </c>
      <c r="D2575" t="s">
        <v>22</v>
      </c>
      <c r="E2575" t="s">
        <v>22</v>
      </c>
      <c r="F2575">
        <v>0</v>
      </c>
      <c r="G2575">
        <v>216.8</v>
      </c>
      <c r="H2575">
        <v>134</v>
      </c>
      <c r="I2575">
        <v>36.86</v>
      </c>
      <c r="J2575">
        <v>187.8</v>
      </c>
      <c r="K2575">
        <v>106</v>
      </c>
      <c r="L2575">
        <v>15.96</v>
      </c>
      <c r="M2575">
        <v>138.1</v>
      </c>
      <c r="N2575">
        <v>108</v>
      </c>
      <c r="O2575">
        <v>6.21</v>
      </c>
      <c r="P2575">
        <v>8.3000000000000007</v>
      </c>
      <c r="Q2575">
        <v>2</v>
      </c>
      <c r="R2575">
        <v>2.2400000000000002</v>
      </c>
      <c r="S2575">
        <v>0</v>
      </c>
      <c r="T2575" t="s">
        <v>22</v>
      </c>
      <c r="U2575">
        <f t="shared" si="81"/>
        <v>0</v>
      </c>
      <c r="V2575">
        <f>IF(Table2[[#This Row],[international_plan]]="yes",1,0)</f>
        <v>0</v>
      </c>
      <c r="W2575">
        <f>IF(Table2[[#This Row],[voice_mail_plan]]="yes",1,0)</f>
        <v>0</v>
      </c>
      <c r="X2575" t="str">
        <f t="shared" si="80"/>
        <v>Very High</v>
      </c>
      <c r="Y2575" t="str">
        <f>IF(Table2[[#This Row],[total_intl_charge]] &gt; AVERAGE($R$2:$R$4245),"High","Low")</f>
        <v>Low</v>
      </c>
      <c r="Z2575" t="str">
        <f>IF(AND(G2575&gt;AVERAGE(train!$G$2:$G$4251),K2575&gt;AVERAGE(train!$K$2:$K$4251)),"High Day &amp; Eve",IF(AND(G2575&gt;AVERAGE(train!$G$2:$G$4251),K2575&lt;=AVERAGE(train!$K$2:$K$4251)),"High Day Only",IF(AND(G2575&lt;=AVERAGE(train!$G$2:$G$4251),K2575&gt;AVERAGE(train!$K$2:$K$4251)),"High Eve Only","Low Usage")))</f>
        <v>High Day &amp; Eve</v>
      </c>
    </row>
    <row r="2576" spans="1:26">
      <c r="A2576" t="s">
        <v>49</v>
      </c>
      <c r="B2576">
        <v>176</v>
      </c>
      <c r="C2576" t="s">
        <v>25</v>
      </c>
      <c r="D2576" t="s">
        <v>22</v>
      </c>
      <c r="E2576" t="s">
        <v>22</v>
      </c>
      <c r="F2576">
        <v>0</v>
      </c>
      <c r="G2576">
        <v>201.9</v>
      </c>
      <c r="H2576">
        <v>101</v>
      </c>
      <c r="I2576">
        <v>34.32</v>
      </c>
      <c r="J2576">
        <v>154.69999999999999</v>
      </c>
      <c r="K2576">
        <v>78</v>
      </c>
      <c r="L2576">
        <v>13.15</v>
      </c>
      <c r="M2576">
        <v>164.4</v>
      </c>
      <c r="N2576">
        <v>79</v>
      </c>
      <c r="O2576">
        <v>7.4</v>
      </c>
      <c r="P2576">
        <v>9</v>
      </c>
      <c r="Q2576">
        <v>2</v>
      </c>
      <c r="R2576">
        <v>2.4300000000000002</v>
      </c>
      <c r="S2576">
        <v>1</v>
      </c>
      <c r="T2576" t="s">
        <v>22</v>
      </c>
      <c r="U2576">
        <f t="shared" si="81"/>
        <v>0</v>
      </c>
      <c r="V2576">
        <f>IF(Table2[[#This Row],[international_plan]]="yes",1,0)</f>
        <v>0</v>
      </c>
      <c r="W2576">
        <f>IF(Table2[[#This Row],[voice_mail_plan]]="yes",1,0)</f>
        <v>0</v>
      </c>
      <c r="X2576" t="str">
        <f t="shared" si="80"/>
        <v>Very High</v>
      </c>
      <c r="Y2576" t="str">
        <f>IF(Table2[[#This Row],[total_intl_charge]] &gt; AVERAGE($R$2:$R$4245),"High","Low")</f>
        <v>Low</v>
      </c>
      <c r="Z2576" t="str">
        <f>IF(AND(G2576&gt;AVERAGE(train!$G$2:$G$4251),K2576&gt;AVERAGE(train!$K$2:$K$4251)),"High Day &amp; Eve",IF(AND(G2576&gt;AVERAGE(train!$G$2:$G$4251),K2576&lt;=AVERAGE(train!$K$2:$K$4251)),"High Day Only",IF(AND(G2576&lt;=AVERAGE(train!$G$2:$G$4251),K2576&gt;AVERAGE(train!$K$2:$K$4251)),"High Eve Only","Low Usage")))</f>
        <v>High Day Only</v>
      </c>
    </row>
    <row r="2577" spans="1:26">
      <c r="A2577" t="s">
        <v>61</v>
      </c>
      <c r="B2577">
        <v>105</v>
      </c>
      <c r="C2577" t="s">
        <v>25</v>
      </c>
      <c r="D2577" t="s">
        <v>22</v>
      </c>
      <c r="E2577" t="s">
        <v>22</v>
      </c>
      <c r="F2577">
        <v>0</v>
      </c>
      <c r="G2577">
        <v>146.4</v>
      </c>
      <c r="H2577">
        <v>81</v>
      </c>
      <c r="I2577">
        <v>24.89</v>
      </c>
      <c r="J2577">
        <v>225.1</v>
      </c>
      <c r="K2577">
        <v>80</v>
      </c>
      <c r="L2577">
        <v>19.13</v>
      </c>
      <c r="M2577">
        <v>230.1</v>
      </c>
      <c r="N2577">
        <v>117</v>
      </c>
      <c r="O2577">
        <v>10.35</v>
      </c>
      <c r="P2577">
        <v>8.5</v>
      </c>
      <c r="Q2577">
        <v>2</v>
      </c>
      <c r="R2577">
        <v>2.2999999999999998</v>
      </c>
      <c r="S2577">
        <v>1</v>
      </c>
      <c r="T2577" t="s">
        <v>22</v>
      </c>
      <c r="U2577">
        <f t="shared" si="81"/>
        <v>0</v>
      </c>
      <c r="V2577">
        <f>IF(Table2[[#This Row],[international_plan]]="yes",1,0)</f>
        <v>0</v>
      </c>
      <c r="W2577">
        <f>IF(Table2[[#This Row],[voice_mail_plan]]="yes",1,0)</f>
        <v>0</v>
      </c>
      <c r="X2577" t="str">
        <f t="shared" si="80"/>
        <v>High</v>
      </c>
      <c r="Y2577" t="str">
        <f>IF(Table2[[#This Row],[total_intl_charge]] &gt; AVERAGE($R$2:$R$4245),"High","Low")</f>
        <v>Low</v>
      </c>
      <c r="Z2577" t="str">
        <f>IF(AND(G2577&gt;AVERAGE(train!$G$2:$G$4251),K2577&gt;AVERAGE(train!$K$2:$K$4251)),"High Day &amp; Eve",IF(AND(G2577&gt;AVERAGE(train!$G$2:$G$4251),K2577&lt;=AVERAGE(train!$K$2:$K$4251)),"High Day Only",IF(AND(G2577&lt;=AVERAGE(train!$G$2:$G$4251),K2577&gt;AVERAGE(train!$K$2:$K$4251)),"High Eve Only","Low Usage")))</f>
        <v>Low Usage</v>
      </c>
    </row>
    <row r="2578" spans="1:26">
      <c r="A2578" t="s">
        <v>60</v>
      </c>
      <c r="B2578">
        <v>57</v>
      </c>
      <c r="C2578" t="s">
        <v>21</v>
      </c>
      <c r="D2578" t="s">
        <v>22</v>
      </c>
      <c r="E2578" t="s">
        <v>22</v>
      </c>
      <c r="F2578">
        <v>0</v>
      </c>
      <c r="G2578">
        <v>272.7</v>
      </c>
      <c r="H2578">
        <v>74</v>
      </c>
      <c r="I2578">
        <v>46.36</v>
      </c>
      <c r="J2578">
        <v>224.9</v>
      </c>
      <c r="K2578">
        <v>85</v>
      </c>
      <c r="L2578">
        <v>19.12</v>
      </c>
      <c r="M2578">
        <v>178.2</v>
      </c>
      <c r="N2578">
        <v>104</v>
      </c>
      <c r="O2578">
        <v>8.02</v>
      </c>
      <c r="P2578">
        <v>10.5</v>
      </c>
      <c r="Q2578">
        <v>3</v>
      </c>
      <c r="R2578">
        <v>2.84</v>
      </c>
      <c r="S2578">
        <v>2</v>
      </c>
      <c r="T2578" t="s">
        <v>23</v>
      </c>
      <c r="U2578">
        <f t="shared" si="81"/>
        <v>1</v>
      </c>
      <c r="V2578">
        <f>IF(Table2[[#This Row],[international_plan]]="yes",1,0)</f>
        <v>0</v>
      </c>
      <c r="W2578">
        <f>IF(Table2[[#This Row],[voice_mail_plan]]="yes",1,0)</f>
        <v>0</v>
      </c>
      <c r="X2578" t="str">
        <f t="shared" si="80"/>
        <v>Low</v>
      </c>
      <c r="Y2578" t="str">
        <f>IF(Table2[[#This Row],[total_intl_charge]] &gt; AVERAGE($R$2:$R$4245),"High","Low")</f>
        <v>High</v>
      </c>
      <c r="Z2578" t="str">
        <f>IF(AND(G2578&gt;AVERAGE(train!$G$2:$G$4251),K2578&gt;AVERAGE(train!$K$2:$K$4251)),"High Day &amp; Eve",IF(AND(G2578&gt;AVERAGE(train!$G$2:$G$4251),K2578&lt;=AVERAGE(train!$K$2:$K$4251)),"High Day Only",IF(AND(G2578&lt;=AVERAGE(train!$G$2:$G$4251),K2578&gt;AVERAGE(train!$K$2:$K$4251)),"High Eve Only","Low Usage")))</f>
        <v>High Day Only</v>
      </c>
    </row>
    <row r="2579" spans="1:26">
      <c r="A2579" t="s">
        <v>42</v>
      </c>
      <c r="B2579">
        <v>88</v>
      </c>
      <c r="C2579" t="s">
        <v>21</v>
      </c>
      <c r="D2579" t="s">
        <v>22</v>
      </c>
      <c r="E2579" t="s">
        <v>22</v>
      </c>
      <c r="F2579">
        <v>0</v>
      </c>
      <c r="G2579">
        <v>172.8</v>
      </c>
      <c r="H2579">
        <v>81</v>
      </c>
      <c r="I2579">
        <v>29.38</v>
      </c>
      <c r="J2579">
        <v>193.4</v>
      </c>
      <c r="K2579">
        <v>90</v>
      </c>
      <c r="L2579">
        <v>16.440000000000001</v>
      </c>
      <c r="M2579">
        <v>89.6</v>
      </c>
      <c r="N2579">
        <v>107</v>
      </c>
      <c r="O2579">
        <v>4.03</v>
      </c>
      <c r="P2579">
        <v>12.8</v>
      </c>
      <c r="Q2579">
        <v>5</v>
      </c>
      <c r="R2579">
        <v>3.46</v>
      </c>
      <c r="S2579">
        <v>2</v>
      </c>
      <c r="T2579" t="s">
        <v>22</v>
      </c>
      <c r="U2579">
        <f t="shared" si="81"/>
        <v>0</v>
      </c>
      <c r="V2579">
        <f>IF(Table2[[#This Row],[international_plan]]="yes",1,0)</f>
        <v>0</v>
      </c>
      <c r="W2579">
        <f>IF(Table2[[#This Row],[voice_mail_plan]]="yes",1,0)</f>
        <v>0</v>
      </c>
      <c r="X2579" t="str">
        <f t="shared" si="80"/>
        <v>Medium</v>
      </c>
      <c r="Y2579" t="str">
        <f>IF(Table2[[#This Row],[total_intl_charge]] &gt; AVERAGE($R$2:$R$4245),"High","Low")</f>
        <v>High</v>
      </c>
      <c r="Z2579" t="str">
        <f>IF(AND(G2579&gt;AVERAGE(train!$G$2:$G$4251),K2579&gt;AVERAGE(train!$K$2:$K$4251)),"High Day &amp; Eve",IF(AND(G2579&gt;AVERAGE(train!$G$2:$G$4251),K2579&lt;=AVERAGE(train!$K$2:$K$4251)),"High Day Only",IF(AND(G2579&lt;=AVERAGE(train!$G$2:$G$4251),K2579&gt;AVERAGE(train!$K$2:$K$4251)),"High Eve Only","Low Usage")))</f>
        <v>Low Usage</v>
      </c>
    </row>
    <row r="2580" spans="1:26">
      <c r="A2580" t="s">
        <v>68</v>
      </c>
      <c r="B2580">
        <v>95</v>
      </c>
      <c r="C2580" t="s">
        <v>25</v>
      </c>
      <c r="D2580" t="s">
        <v>22</v>
      </c>
      <c r="E2580" t="s">
        <v>22</v>
      </c>
      <c r="F2580">
        <v>0</v>
      </c>
      <c r="G2580">
        <v>190.2</v>
      </c>
      <c r="H2580">
        <v>119</v>
      </c>
      <c r="I2580">
        <v>32.33</v>
      </c>
      <c r="J2580">
        <v>157.1</v>
      </c>
      <c r="K2580">
        <v>70</v>
      </c>
      <c r="L2580">
        <v>13.35</v>
      </c>
      <c r="M2580">
        <v>181.5</v>
      </c>
      <c r="N2580">
        <v>120</v>
      </c>
      <c r="O2580">
        <v>8.17</v>
      </c>
      <c r="P2580">
        <v>14</v>
      </c>
      <c r="Q2580">
        <v>6</v>
      </c>
      <c r="R2580">
        <v>3.78</v>
      </c>
      <c r="S2580">
        <v>0</v>
      </c>
      <c r="T2580" t="s">
        <v>22</v>
      </c>
      <c r="U2580">
        <f t="shared" si="81"/>
        <v>0</v>
      </c>
      <c r="V2580">
        <f>IF(Table2[[#This Row],[international_plan]]="yes",1,0)</f>
        <v>0</v>
      </c>
      <c r="W2580">
        <f>IF(Table2[[#This Row],[voice_mail_plan]]="yes",1,0)</f>
        <v>0</v>
      </c>
      <c r="X2580" t="str">
        <f t="shared" si="80"/>
        <v>Medium</v>
      </c>
      <c r="Y2580" t="str">
        <f>IF(Table2[[#This Row],[total_intl_charge]] &gt; AVERAGE($R$2:$R$4245),"High","Low")</f>
        <v>High</v>
      </c>
      <c r="Z2580" t="str">
        <f>IF(AND(G2580&gt;AVERAGE(train!$G$2:$G$4251),K2580&gt;AVERAGE(train!$K$2:$K$4251)),"High Day &amp; Eve",IF(AND(G2580&gt;AVERAGE(train!$G$2:$G$4251),K2580&lt;=AVERAGE(train!$K$2:$K$4251)),"High Day Only",IF(AND(G2580&lt;=AVERAGE(train!$G$2:$G$4251),K2580&gt;AVERAGE(train!$K$2:$K$4251)),"High Eve Only","Low Usage")))</f>
        <v>High Day Only</v>
      </c>
    </row>
    <row r="2581" spans="1:26">
      <c r="A2581" t="s">
        <v>53</v>
      </c>
      <c r="B2581">
        <v>147</v>
      </c>
      <c r="C2581" t="s">
        <v>21</v>
      </c>
      <c r="D2581" t="s">
        <v>22</v>
      </c>
      <c r="E2581" t="s">
        <v>22</v>
      </c>
      <c r="F2581">
        <v>0</v>
      </c>
      <c r="G2581">
        <v>130.6</v>
      </c>
      <c r="H2581">
        <v>83</v>
      </c>
      <c r="I2581">
        <v>22.2</v>
      </c>
      <c r="J2581">
        <v>208.1</v>
      </c>
      <c r="K2581">
        <v>144</v>
      </c>
      <c r="L2581">
        <v>17.690000000000001</v>
      </c>
      <c r="M2581">
        <v>204.6</v>
      </c>
      <c r="N2581">
        <v>72</v>
      </c>
      <c r="O2581">
        <v>9.2100000000000009</v>
      </c>
      <c r="P2581">
        <v>15.6</v>
      </c>
      <c r="Q2581">
        <v>3</v>
      </c>
      <c r="R2581">
        <v>4.21</v>
      </c>
      <c r="S2581">
        <v>3</v>
      </c>
      <c r="T2581" t="s">
        <v>22</v>
      </c>
      <c r="U2581">
        <f t="shared" si="81"/>
        <v>0</v>
      </c>
      <c r="V2581">
        <f>IF(Table2[[#This Row],[international_plan]]="yes",1,0)</f>
        <v>0</v>
      </c>
      <c r="W2581">
        <f>IF(Table2[[#This Row],[voice_mail_plan]]="yes",1,0)</f>
        <v>0</v>
      </c>
      <c r="X2581" t="str">
        <f t="shared" si="80"/>
        <v>Very High</v>
      </c>
      <c r="Y2581" t="str">
        <f>IF(Table2[[#This Row],[total_intl_charge]] &gt; AVERAGE($R$2:$R$4245),"High","Low")</f>
        <v>High</v>
      </c>
      <c r="Z2581" t="str">
        <f>IF(AND(G2581&gt;AVERAGE(train!$G$2:$G$4251),K2581&gt;AVERAGE(train!$K$2:$K$4251)),"High Day &amp; Eve",IF(AND(G2581&gt;AVERAGE(train!$G$2:$G$4251),K2581&lt;=AVERAGE(train!$K$2:$K$4251)),"High Day Only",IF(AND(G2581&lt;=AVERAGE(train!$G$2:$G$4251),K2581&gt;AVERAGE(train!$K$2:$K$4251)),"High Eve Only","Low Usage")))</f>
        <v>High Eve Only</v>
      </c>
    </row>
    <row r="2582" spans="1:26">
      <c r="A2582" t="s">
        <v>43</v>
      </c>
      <c r="B2582">
        <v>101</v>
      </c>
      <c r="C2582" t="s">
        <v>21</v>
      </c>
      <c r="D2582" t="s">
        <v>22</v>
      </c>
      <c r="E2582" t="s">
        <v>22</v>
      </c>
      <c r="F2582">
        <v>0</v>
      </c>
      <c r="G2582">
        <v>158.4</v>
      </c>
      <c r="H2582">
        <v>92</v>
      </c>
      <c r="I2582">
        <v>26.93</v>
      </c>
      <c r="J2582">
        <v>188</v>
      </c>
      <c r="K2582">
        <v>117</v>
      </c>
      <c r="L2582">
        <v>15.98</v>
      </c>
      <c r="M2582">
        <v>219.7</v>
      </c>
      <c r="N2582">
        <v>125</v>
      </c>
      <c r="O2582">
        <v>9.89</v>
      </c>
      <c r="P2582">
        <v>13.5</v>
      </c>
      <c r="Q2582">
        <v>4</v>
      </c>
      <c r="R2582">
        <v>3.65</v>
      </c>
      <c r="S2582">
        <v>4</v>
      </c>
      <c r="T2582" t="s">
        <v>23</v>
      </c>
      <c r="U2582">
        <f t="shared" si="81"/>
        <v>1</v>
      </c>
      <c r="V2582">
        <f>IF(Table2[[#This Row],[international_plan]]="yes",1,0)</f>
        <v>0</v>
      </c>
      <c r="W2582">
        <f>IF(Table2[[#This Row],[voice_mail_plan]]="yes",1,0)</f>
        <v>0</v>
      </c>
      <c r="X2582" t="str">
        <f t="shared" si="80"/>
        <v>High</v>
      </c>
      <c r="Y2582" t="str">
        <f>IF(Table2[[#This Row],[total_intl_charge]] &gt; AVERAGE($R$2:$R$4245),"High","Low")</f>
        <v>High</v>
      </c>
      <c r="Z2582" t="str">
        <f>IF(AND(G2582&gt;AVERAGE(train!$G$2:$G$4251),K2582&gt;AVERAGE(train!$K$2:$K$4251)),"High Day &amp; Eve",IF(AND(G2582&gt;AVERAGE(train!$G$2:$G$4251),K2582&lt;=AVERAGE(train!$K$2:$K$4251)),"High Day Only",IF(AND(G2582&lt;=AVERAGE(train!$G$2:$G$4251),K2582&gt;AVERAGE(train!$K$2:$K$4251)),"High Eve Only","Low Usage")))</f>
        <v>High Eve Only</v>
      </c>
    </row>
    <row r="2583" spans="1:26">
      <c r="A2583" t="s">
        <v>67</v>
      </c>
      <c r="B2583">
        <v>115</v>
      </c>
      <c r="C2583" t="s">
        <v>21</v>
      </c>
      <c r="D2583" t="s">
        <v>22</v>
      </c>
      <c r="E2583" t="s">
        <v>22</v>
      </c>
      <c r="F2583">
        <v>0</v>
      </c>
      <c r="G2583">
        <v>166.5</v>
      </c>
      <c r="H2583">
        <v>111</v>
      </c>
      <c r="I2583">
        <v>28.31</v>
      </c>
      <c r="J2583">
        <v>236.2</v>
      </c>
      <c r="K2583">
        <v>98</v>
      </c>
      <c r="L2583">
        <v>20.079999999999998</v>
      </c>
      <c r="M2583">
        <v>205.6</v>
      </c>
      <c r="N2583">
        <v>92</v>
      </c>
      <c r="O2583">
        <v>9.25</v>
      </c>
      <c r="P2583">
        <v>15.6</v>
      </c>
      <c r="Q2583">
        <v>2</v>
      </c>
      <c r="R2583">
        <v>4.21</v>
      </c>
      <c r="S2583">
        <v>1</v>
      </c>
      <c r="T2583" t="s">
        <v>22</v>
      </c>
      <c r="U2583">
        <f t="shared" si="81"/>
        <v>0</v>
      </c>
      <c r="V2583">
        <f>IF(Table2[[#This Row],[international_plan]]="yes",1,0)</f>
        <v>0</v>
      </c>
      <c r="W2583">
        <f>IF(Table2[[#This Row],[voice_mail_plan]]="yes",1,0)</f>
        <v>0</v>
      </c>
      <c r="X2583" t="str">
        <f t="shared" si="80"/>
        <v>High</v>
      </c>
      <c r="Y2583" t="str">
        <f>IF(Table2[[#This Row],[total_intl_charge]] &gt; AVERAGE($R$2:$R$4245),"High","Low")</f>
        <v>High</v>
      </c>
      <c r="Z2583" t="str">
        <f>IF(AND(G2583&gt;AVERAGE(train!$G$2:$G$4251),K2583&gt;AVERAGE(train!$K$2:$K$4251)),"High Day &amp; Eve",IF(AND(G2583&gt;AVERAGE(train!$G$2:$G$4251),K2583&lt;=AVERAGE(train!$K$2:$K$4251)),"High Day Only",IF(AND(G2583&lt;=AVERAGE(train!$G$2:$G$4251),K2583&gt;AVERAGE(train!$K$2:$K$4251)),"High Eve Only","Low Usage")))</f>
        <v>Low Usage</v>
      </c>
    </row>
    <row r="2584" spans="1:26">
      <c r="A2584" t="s">
        <v>67</v>
      </c>
      <c r="B2584">
        <v>103</v>
      </c>
      <c r="C2584" t="s">
        <v>21</v>
      </c>
      <c r="D2584" t="s">
        <v>22</v>
      </c>
      <c r="E2584" t="s">
        <v>22</v>
      </c>
      <c r="F2584">
        <v>0</v>
      </c>
      <c r="G2584">
        <v>129.30000000000001</v>
      </c>
      <c r="H2584">
        <v>103</v>
      </c>
      <c r="I2584">
        <v>21.98</v>
      </c>
      <c r="J2584">
        <v>202.8</v>
      </c>
      <c r="K2584">
        <v>89</v>
      </c>
      <c r="L2584">
        <v>17.239999999999998</v>
      </c>
      <c r="M2584">
        <v>233</v>
      </c>
      <c r="N2584">
        <v>126</v>
      </c>
      <c r="O2584">
        <v>10.49</v>
      </c>
      <c r="P2584">
        <v>12.9</v>
      </c>
      <c r="Q2584">
        <v>2</v>
      </c>
      <c r="R2584">
        <v>3.48</v>
      </c>
      <c r="S2584">
        <v>2</v>
      </c>
      <c r="T2584" t="s">
        <v>22</v>
      </c>
      <c r="U2584">
        <f t="shared" si="81"/>
        <v>0</v>
      </c>
      <c r="V2584">
        <f>IF(Table2[[#This Row],[international_plan]]="yes",1,0)</f>
        <v>0</v>
      </c>
      <c r="W2584">
        <f>IF(Table2[[#This Row],[voice_mail_plan]]="yes",1,0)</f>
        <v>0</v>
      </c>
      <c r="X2584" t="str">
        <f t="shared" si="80"/>
        <v>High</v>
      </c>
      <c r="Y2584" t="str">
        <f>IF(Table2[[#This Row],[total_intl_charge]] &gt; AVERAGE($R$2:$R$4245),"High","Low")</f>
        <v>High</v>
      </c>
      <c r="Z2584" t="str">
        <f>IF(AND(G2584&gt;AVERAGE(train!$G$2:$G$4251),K2584&gt;AVERAGE(train!$K$2:$K$4251)),"High Day &amp; Eve",IF(AND(G2584&gt;AVERAGE(train!$G$2:$G$4251),K2584&lt;=AVERAGE(train!$K$2:$K$4251)),"High Day Only",IF(AND(G2584&lt;=AVERAGE(train!$G$2:$G$4251),K2584&gt;AVERAGE(train!$K$2:$K$4251)),"High Eve Only","Low Usage")))</f>
        <v>Low Usage</v>
      </c>
    </row>
    <row r="2585" spans="1:26">
      <c r="A2585" t="s">
        <v>56</v>
      </c>
      <c r="B2585">
        <v>82</v>
      </c>
      <c r="C2585" t="s">
        <v>21</v>
      </c>
      <c r="D2585" t="s">
        <v>22</v>
      </c>
      <c r="E2585" t="s">
        <v>22</v>
      </c>
      <c r="F2585">
        <v>0</v>
      </c>
      <c r="G2585">
        <v>199.3</v>
      </c>
      <c r="H2585">
        <v>112</v>
      </c>
      <c r="I2585">
        <v>33.880000000000003</v>
      </c>
      <c r="J2585">
        <v>193.4</v>
      </c>
      <c r="K2585">
        <v>120</v>
      </c>
      <c r="L2585">
        <v>16.440000000000001</v>
      </c>
      <c r="M2585">
        <v>254.4</v>
      </c>
      <c r="N2585">
        <v>117</v>
      </c>
      <c r="O2585">
        <v>11.45</v>
      </c>
      <c r="P2585">
        <v>7</v>
      </c>
      <c r="Q2585">
        <v>10</v>
      </c>
      <c r="R2585">
        <v>1.89</v>
      </c>
      <c r="S2585">
        <v>0</v>
      </c>
      <c r="T2585" t="s">
        <v>22</v>
      </c>
      <c r="U2585">
        <f t="shared" si="81"/>
        <v>0</v>
      </c>
      <c r="V2585">
        <f>IF(Table2[[#This Row],[international_plan]]="yes",1,0)</f>
        <v>0</v>
      </c>
      <c r="W2585">
        <f>IF(Table2[[#This Row],[voice_mail_plan]]="yes",1,0)</f>
        <v>0</v>
      </c>
      <c r="X2585" t="str">
        <f t="shared" si="80"/>
        <v>Medium</v>
      </c>
      <c r="Y2585" t="str">
        <f>IF(Table2[[#This Row],[total_intl_charge]] &gt; AVERAGE($R$2:$R$4245),"High","Low")</f>
        <v>Low</v>
      </c>
      <c r="Z2585" t="str">
        <f>IF(AND(G2585&gt;AVERAGE(train!$G$2:$G$4251),K2585&gt;AVERAGE(train!$K$2:$K$4251)),"High Day &amp; Eve",IF(AND(G2585&gt;AVERAGE(train!$G$2:$G$4251),K2585&lt;=AVERAGE(train!$K$2:$K$4251)),"High Day Only",IF(AND(G2585&lt;=AVERAGE(train!$G$2:$G$4251),K2585&gt;AVERAGE(train!$K$2:$K$4251)),"High Eve Only","Low Usage")))</f>
        <v>High Day &amp; Eve</v>
      </c>
    </row>
    <row r="2586" spans="1:26">
      <c r="A2586" t="s">
        <v>49</v>
      </c>
      <c r="B2586">
        <v>141</v>
      </c>
      <c r="C2586" t="s">
        <v>21</v>
      </c>
      <c r="D2586" t="s">
        <v>22</v>
      </c>
      <c r="E2586" t="s">
        <v>22</v>
      </c>
      <c r="F2586">
        <v>0</v>
      </c>
      <c r="G2586">
        <v>185.1</v>
      </c>
      <c r="H2586">
        <v>126</v>
      </c>
      <c r="I2586">
        <v>31.47</v>
      </c>
      <c r="J2586">
        <v>233</v>
      </c>
      <c r="K2586">
        <v>98</v>
      </c>
      <c r="L2586">
        <v>19.809999999999999</v>
      </c>
      <c r="M2586">
        <v>152.19999999999999</v>
      </c>
      <c r="N2586">
        <v>106</v>
      </c>
      <c r="O2586">
        <v>6.85</v>
      </c>
      <c r="P2586">
        <v>9.1</v>
      </c>
      <c r="Q2586">
        <v>7</v>
      </c>
      <c r="R2586">
        <v>2.46</v>
      </c>
      <c r="S2586">
        <v>0</v>
      </c>
      <c r="T2586" t="s">
        <v>22</v>
      </c>
      <c r="U2586">
        <f t="shared" si="81"/>
        <v>0</v>
      </c>
      <c r="V2586">
        <f>IF(Table2[[#This Row],[international_plan]]="yes",1,0)</f>
        <v>0</v>
      </c>
      <c r="W2586">
        <f>IF(Table2[[#This Row],[voice_mail_plan]]="yes",1,0)</f>
        <v>0</v>
      </c>
      <c r="X2586" t="str">
        <f t="shared" si="80"/>
        <v>Very High</v>
      </c>
      <c r="Y2586" t="str">
        <f>IF(Table2[[#This Row],[total_intl_charge]] &gt; AVERAGE($R$2:$R$4245),"High","Low")</f>
        <v>Low</v>
      </c>
      <c r="Z2586" t="str">
        <f>IF(AND(G2586&gt;AVERAGE(train!$G$2:$G$4251),K2586&gt;AVERAGE(train!$K$2:$K$4251)),"High Day &amp; Eve",IF(AND(G2586&gt;AVERAGE(train!$G$2:$G$4251),K2586&lt;=AVERAGE(train!$K$2:$K$4251)),"High Day Only",IF(AND(G2586&lt;=AVERAGE(train!$G$2:$G$4251),K2586&gt;AVERAGE(train!$K$2:$K$4251)),"High Eve Only","Low Usage")))</f>
        <v>High Day Only</v>
      </c>
    </row>
    <row r="2587" spans="1:26">
      <c r="A2587" t="s">
        <v>75</v>
      </c>
      <c r="B2587">
        <v>149</v>
      </c>
      <c r="C2587" t="s">
        <v>25</v>
      </c>
      <c r="D2587" t="s">
        <v>22</v>
      </c>
      <c r="E2587" t="s">
        <v>22</v>
      </c>
      <c r="F2587">
        <v>0</v>
      </c>
      <c r="G2587">
        <v>175.4</v>
      </c>
      <c r="H2587">
        <v>80</v>
      </c>
      <c r="I2587">
        <v>29.82</v>
      </c>
      <c r="J2587">
        <v>197.4</v>
      </c>
      <c r="K2587">
        <v>127</v>
      </c>
      <c r="L2587">
        <v>16.78</v>
      </c>
      <c r="M2587">
        <v>188.2</v>
      </c>
      <c r="N2587">
        <v>102</v>
      </c>
      <c r="O2587">
        <v>8.4700000000000006</v>
      </c>
      <c r="P2587">
        <v>9.6999999999999993</v>
      </c>
      <c r="Q2587">
        <v>2</v>
      </c>
      <c r="R2587">
        <v>2.62</v>
      </c>
      <c r="S2587">
        <v>2</v>
      </c>
      <c r="T2587" t="s">
        <v>22</v>
      </c>
      <c r="U2587">
        <f t="shared" si="81"/>
        <v>0</v>
      </c>
      <c r="V2587">
        <f>IF(Table2[[#This Row],[international_plan]]="yes",1,0)</f>
        <v>0</v>
      </c>
      <c r="W2587">
        <f>IF(Table2[[#This Row],[voice_mail_plan]]="yes",1,0)</f>
        <v>0</v>
      </c>
      <c r="X2587" t="str">
        <f t="shared" si="80"/>
        <v>Very High</v>
      </c>
      <c r="Y2587" t="str">
        <f>IF(Table2[[#This Row],[total_intl_charge]] &gt; AVERAGE($R$2:$R$4245),"High","Low")</f>
        <v>Low</v>
      </c>
      <c r="Z2587" t="str">
        <f>IF(AND(G2587&gt;AVERAGE(train!$G$2:$G$4251),K2587&gt;AVERAGE(train!$K$2:$K$4251)),"High Day &amp; Eve",IF(AND(G2587&gt;AVERAGE(train!$G$2:$G$4251),K2587&lt;=AVERAGE(train!$K$2:$K$4251)),"High Day Only",IF(AND(G2587&lt;=AVERAGE(train!$G$2:$G$4251),K2587&gt;AVERAGE(train!$K$2:$K$4251)),"High Eve Only","Low Usage")))</f>
        <v>High Eve Only</v>
      </c>
    </row>
    <row r="2588" spans="1:26">
      <c r="A2588" t="s">
        <v>72</v>
      </c>
      <c r="B2588">
        <v>131</v>
      </c>
      <c r="C2588" t="s">
        <v>28</v>
      </c>
      <c r="D2588" t="s">
        <v>22</v>
      </c>
      <c r="E2588" t="s">
        <v>22</v>
      </c>
      <c r="F2588">
        <v>0</v>
      </c>
      <c r="G2588">
        <v>263.39999999999998</v>
      </c>
      <c r="H2588">
        <v>123</v>
      </c>
      <c r="I2588">
        <v>44.78</v>
      </c>
      <c r="J2588">
        <v>151.9</v>
      </c>
      <c r="K2588">
        <v>74</v>
      </c>
      <c r="L2588">
        <v>12.91</v>
      </c>
      <c r="M2588">
        <v>218.5</v>
      </c>
      <c r="N2588">
        <v>101</v>
      </c>
      <c r="O2588">
        <v>9.83</v>
      </c>
      <c r="P2588">
        <v>10.7</v>
      </c>
      <c r="Q2588">
        <v>2</v>
      </c>
      <c r="R2588">
        <v>2.89</v>
      </c>
      <c r="S2588">
        <v>2</v>
      </c>
      <c r="T2588" t="s">
        <v>22</v>
      </c>
      <c r="U2588">
        <f t="shared" si="81"/>
        <v>0</v>
      </c>
      <c r="V2588">
        <f>IF(Table2[[#This Row],[international_plan]]="yes",1,0)</f>
        <v>0</v>
      </c>
      <c r="W2588">
        <f>IF(Table2[[#This Row],[voice_mail_plan]]="yes",1,0)</f>
        <v>0</v>
      </c>
      <c r="X2588" t="str">
        <f t="shared" si="80"/>
        <v>Very High</v>
      </c>
      <c r="Y2588" t="str">
        <f>IF(Table2[[#This Row],[total_intl_charge]] &gt; AVERAGE($R$2:$R$4245),"High","Low")</f>
        <v>High</v>
      </c>
      <c r="Z2588" t="str">
        <f>IF(AND(G2588&gt;AVERAGE(train!$G$2:$G$4251),K2588&gt;AVERAGE(train!$K$2:$K$4251)),"High Day &amp; Eve",IF(AND(G2588&gt;AVERAGE(train!$G$2:$G$4251),K2588&lt;=AVERAGE(train!$K$2:$K$4251)),"High Day Only",IF(AND(G2588&lt;=AVERAGE(train!$G$2:$G$4251),K2588&gt;AVERAGE(train!$K$2:$K$4251)),"High Eve Only","Low Usage")))</f>
        <v>High Day Only</v>
      </c>
    </row>
    <row r="2589" spans="1:26">
      <c r="A2589" t="s">
        <v>57</v>
      </c>
      <c r="B2589">
        <v>119</v>
      </c>
      <c r="C2589" t="s">
        <v>28</v>
      </c>
      <c r="D2589" t="s">
        <v>22</v>
      </c>
      <c r="E2589" t="s">
        <v>22</v>
      </c>
      <c r="F2589">
        <v>0</v>
      </c>
      <c r="G2589">
        <v>94.2</v>
      </c>
      <c r="H2589">
        <v>108</v>
      </c>
      <c r="I2589">
        <v>16.010000000000002</v>
      </c>
      <c r="J2589">
        <v>264.10000000000002</v>
      </c>
      <c r="K2589">
        <v>100</v>
      </c>
      <c r="L2589">
        <v>22.45</v>
      </c>
      <c r="M2589">
        <v>203.7</v>
      </c>
      <c r="N2589">
        <v>79</v>
      </c>
      <c r="O2589">
        <v>9.17</v>
      </c>
      <c r="P2589">
        <v>7.3</v>
      </c>
      <c r="Q2589">
        <v>3</v>
      </c>
      <c r="R2589">
        <v>1.97</v>
      </c>
      <c r="S2589">
        <v>1</v>
      </c>
      <c r="T2589" t="s">
        <v>22</v>
      </c>
      <c r="U2589">
        <f t="shared" si="81"/>
        <v>0</v>
      </c>
      <c r="V2589">
        <f>IF(Table2[[#This Row],[international_plan]]="yes",1,0)</f>
        <v>0</v>
      </c>
      <c r="W2589">
        <f>IF(Table2[[#This Row],[voice_mail_plan]]="yes",1,0)</f>
        <v>0</v>
      </c>
      <c r="X2589" t="str">
        <f t="shared" si="80"/>
        <v>High</v>
      </c>
      <c r="Y2589" t="str">
        <f>IF(Table2[[#This Row],[total_intl_charge]] &gt; AVERAGE($R$2:$R$4245),"High","Low")</f>
        <v>Low</v>
      </c>
      <c r="Z2589" t="str">
        <f>IF(AND(G2589&gt;AVERAGE(train!$G$2:$G$4251),K2589&gt;AVERAGE(train!$K$2:$K$4251)),"High Day &amp; Eve",IF(AND(G2589&gt;AVERAGE(train!$G$2:$G$4251),K2589&lt;=AVERAGE(train!$K$2:$K$4251)),"High Day Only",IF(AND(G2589&lt;=AVERAGE(train!$G$2:$G$4251),K2589&gt;AVERAGE(train!$K$2:$K$4251)),"High Eve Only","Low Usage")))</f>
        <v>Low Usage</v>
      </c>
    </row>
    <row r="2590" spans="1:26">
      <c r="A2590" t="s">
        <v>68</v>
      </c>
      <c r="B2590">
        <v>112</v>
      </c>
      <c r="C2590" t="s">
        <v>28</v>
      </c>
      <c r="D2590" t="s">
        <v>22</v>
      </c>
      <c r="E2590" t="s">
        <v>22</v>
      </c>
      <c r="F2590">
        <v>0</v>
      </c>
      <c r="G2590">
        <v>189.4</v>
      </c>
      <c r="H2590">
        <v>83</v>
      </c>
      <c r="I2590">
        <v>32.200000000000003</v>
      </c>
      <c r="J2590">
        <v>219</v>
      </c>
      <c r="K2590">
        <v>89</v>
      </c>
      <c r="L2590">
        <v>18.62</v>
      </c>
      <c r="M2590">
        <v>168</v>
      </c>
      <c r="N2590">
        <v>116</v>
      </c>
      <c r="O2590">
        <v>7.56</v>
      </c>
      <c r="P2590">
        <v>7.1</v>
      </c>
      <c r="Q2590">
        <v>8</v>
      </c>
      <c r="R2590">
        <v>1.92</v>
      </c>
      <c r="S2590">
        <v>3</v>
      </c>
      <c r="T2590" t="s">
        <v>22</v>
      </c>
      <c r="U2590">
        <f t="shared" si="81"/>
        <v>0</v>
      </c>
      <c r="V2590">
        <f>IF(Table2[[#This Row],[international_plan]]="yes",1,0)</f>
        <v>0</v>
      </c>
      <c r="W2590">
        <f>IF(Table2[[#This Row],[voice_mail_plan]]="yes",1,0)</f>
        <v>0</v>
      </c>
      <c r="X2590" t="str">
        <f t="shared" si="80"/>
        <v>High</v>
      </c>
      <c r="Y2590" t="str">
        <f>IF(Table2[[#This Row],[total_intl_charge]] &gt; AVERAGE($R$2:$R$4245),"High","Low")</f>
        <v>Low</v>
      </c>
      <c r="Z2590" t="str">
        <f>IF(AND(G2590&gt;AVERAGE(train!$G$2:$G$4251),K2590&gt;AVERAGE(train!$K$2:$K$4251)),"High Day &amp; Eve",IF(AND(G2590&gt;AVERAGE(train!$G$2:$G$4251),K2590&lt;=AVERAGE(train!$K$2:$K$4251)),"High Day Only",IF(AND(G2590&lt;=AVERAGE(train!$G$2:$G$4251),K2590&gt;AVERAGE(train!$K$2:$K$4251)),"High Eve Only","Low Usage")))</f>
        <v>High Day Only</v>
      </c>
    </row>
    <row r="2591" spans="1:26">
      <c r="A2591" t="s">
        <v>62</v>
      </c>
      <c r="B2591">
        <v>116</v>
      </c>
      <c r="C2591" t="s">
        <v>28</v>
      </c>
      <c r="D2591" t="s">
        <v>22</v>
      </c>
      <c r="E2591" t="s">
        <v>23</v>
      </c>
      <c r="F2591">
        <v>35</v>
      </c>
      <c r="G2591">
        <v>118</v>
      </c>
      <c r="H2591">
        <v>103</v>
      </c>
      <c r="I2591">
        <v>20.059999999999999</v>
      </c>
      <c r="J2591">
        <v>167.2</v>
      </c>
      <c r="K2591">
        <v>106</v>
      </c>
      <c r="L2591">
        <v>14.21</v>
      </c>
      <c r="M2591">
        <v>205.7</v>
      </c>
      <c r="N2591">
        <v>102</v>
      </c>
      <c r="O2591">
        <v>9.26</v>
      </c>
      <c r="P2591">
        <v>11.8</v>
      </c>
      <c r="Q2591">
        <v>2</v>
      </c>
      <c r="R2591">
        <v>3.19</v>
      </c>
      <c r="S2591">
        <v>2</v>
      </c>
      <c r="T2591" t="s">
        <v>22</v>
      </c>
      <c r="U2591">
        <f t="shared" si="81"/>
        <v>0</v>
      </c>
      <c r="V2591">
        <f>IF(Table2[[#This Row],[international_plan]]="yes",1,0)</f>
        <v>0</v>
      </c>
      <c r="W2591">
        <f>IF(Table2[[#This Row],[voice_mail_plan]]="yes",1,0)</f>
        <v>1</v>
      </c>
      <c r="X2591" t="str">
        <f t="shared" si="80"/>
        <v>High</v>
      </c>
      <c r="Y2591" t="str">
        <f>IF(Table2[[#This Row],[total_intl_charge]] &gt; AVERAGE($R$2:$R$4245),"High","Low")</f>
        <v>High</v>
      </c>
      <c r="Z2591" t="str">
        <f>IF(AND(G2591&gt;AVERAGE(train!$G$2:$G$4251),K2591&gt;AVERAGE(train!$K$2:$K$4251)),"High Day &amp; Eve",IF(AND(G2591&gt;AVERAGE(train!$G$2:$G$4251),K2591&lt;=AVERAGE(train!$K$2:$K$4251)),"High Day Only",IF(AND(G2591&lt;=AVERAGE(train!$G$2:$G$4251),K2591&gt;AVERAGE(train!$K$2:$K$4251)),"High Eve Only","Low Usage")))</f>
        <v>High Eve Only</v>
      </c>
    </row>
    <row r="2592" spans="1:26">
      <c r="A2592" t="s">
        <v>30</v>
      </c>
      <c r="B2592">
        <v>94</v>
      </c>
      <c r="C2592" t="s">
        <v>21</v>
      </c>
      <c r="D2592" t="s">
        <v>22</v>
      </c>
      <c r="E2592" t="s">
        <v>22</v>
      </c>
      <c r="F2592">
        <v>0</v>
      </c>
      <c r="G2592">
        <v>212.1</v>
      </c>
      <c r="H2592">
        <v>98</v>
      </c>
      <c r="I2592">
        <v>36.06</v>
      </c>
      <c r="J2592">
        <v>189.4</v>
      </c>
      <c r="K2592">
        <v>89</v>
      </c>
      <c r="L2592">
        <v>16.100000000000001</v>
      </c>
      <c r="M2592">
        <v>352.2</v>
      </c>
      <c r="N2592">
        <v>95</v>
      </c>
      <c r="O2592">
        <v>15.85</v>
      </c>
      <c r="P2592">
        <v>8.4</v>
      </c>
      <c r="Q2592">
        <v>5</v>
      </c>
      <c r="R2592">
        <v>2.27</v>
      </c>
      <c r="S2592">
        <v>3</v>
      </c>
      <c r="T2592" t="s">
        <v>22</v>
      </c>
      <c r="U2592">
        <f t="shared" si="81"/>
        <v>0</v>
      </c>
      <c r="V2592">
        <f>IF(Table2[[#This Row],[international_plan]]="yes",1,0)</f>
        <v>0</v>
      </c>
      <c r="W2592">
        <f>IF(Table2[[#This Row],[voice_mail_plan]]="yes",1,0)</f>
        <v>0</v>
      </c>
      <c r="X2592" t="str">
        <f t="shared" si="80"/>
        <v>Medium</v>
      </c>
      <c r="Y2592" t="str">
        <f>IF(Table2[[#This Row],[total_intl_charge]] &gt; AVERAGE($R$2:$R$4245),"High","Low")</f>
        <v>Low</v>
      </c>
      <c r="Z2592" t="str">
        <f>IF(AND(G2592&gt;AVERAGE(train!$G$2:$G$4251),K2592&gt;AVERAGE(train!$K$2:$K$4251)),"High Day &amp; Eve",IF(AND(G2592&gt;AVERAGE(train!$G$2:$G$4251),K2592&lt;=AVERAGE(train!$K$2:$K$4251)),"High Day Only",IF(AND(G2592&lt;=AVERAGE(train!$G$2:$G$4251),K2592&gt;AVERAGE(train!$K$2:$K$4251)),"High Eve Only","Low Usage")))</f>
        <v>High Day Only</v>
      </c>
    </row>
    <row r="2593" spans="1:26">
      <c r="A2593" t="s">
        <v>54</v>
      </c>
      <c r="B2593">
        <v>114</v>
      </c>
      <c r="C2593" t="s">
        <v>21</v>
      </c>
      <c r="D2593" t="s">
        <v>22</v>
      </c>
      <c r="E2593" t="s">
        <v>23</v>
      </c>
      <c r="F2593">
        <v>31</v>
      </c>
      <c r="G2593">
        <v>222.8</v>
      </c>
      <c r="H2593">
        <v>98</v>
      </c>
      <c r="I2593">
        <v>37.880000000000003</v>
      </c>
      <c r="J2593">
        <v>180.5</v>
      </c>
      <c r="K2593">
        <v>105</v>
      </c>
      <c r="L2593">
        <v>15.34</v>
      </c>
      <c r="M2593">
        <v>151.30000000000001</v>
      </c>
      <c r="N2593">
        <v>101</v>
      </c>
      <c r="O2593">
        <v>6.81</v>
      </c>
      <c r="P2593">
        <v>13</v>
      </c>
      <c r="Q2593">
        <v>4</v>
      </c>
      <c r="R2593">
        <v>3.51</v>
      </c>
      <c r="S2593">
        <v>0</v>
      </c>
      <c r="T2593" t="s">
        <v>22</v>
      </c>
      <c r="U2593">
        <f t="shared" si="81"/>
        <v>0</v>
      </c>
      <c r="V2593">
        <f>IF(Table2[[#This Row],[international_plan]]="yes",1,0)</f>
        <v>0</v>
      </c>
      <c r="W2593">
        <f>IF(Table2[[#This Row],[voice_mail_plan]]="yes",1,0)</f>
        <v>1</v>
      </c>
      <c r="X2593" t="str">
        <f t="shared" si="80"/>
        <v>High</v>
      </c>
      <c r="Y2593" t="str">
        <f>IF(Table2[[#This Row],[total_intl_charge]] &gt; AVERAGE($R$2:$R$4245),"High","Low")</f>
        <v>High</v>
      </c>
      <c r="Z2593" t="str">
        <f>IF(AND(G2593&gt;AVERAGE(train!$G$2:$G$4251),K2593&gt;AVERAGE(train!$K$2:$K$4251)),"High Day &amp; Eve",IF(AND(G2593&gt;AVERAGE(train!$G$2:$G$4251),K2593&lt;=AVERAGE(train!$K$2:$K$4251)),"High Day Only",IF(AND(G2593&lt;=AVERAGE(train!$G$2:$G$4251),K2593&gt;AVERAGE(train!$K$2:$K$4251)),"High Eve Only","Low Usage")))</f>
        <v>High Day &amp; Eve</v>
      </c>
    </row>
    <row r="2594" spans="1:26">
      <c r="A2594" t="s">
        <v>74</v>
      </c>
      <c r="B2594">
        <v>63</v>
      </c>
      <c r="C2594" t="s">
        <v>25</v>
      </c>
      <c r="D2594" t="s">
        <v>22</v>
      </c>
      <c r="E2594" t="s">
        <v>23</v>
      </c>
      <c r="F2594">
        <v>25</v>
      </c>
      <c r="G2594">
        <v>190</v>
      </c>
      <c r="H2594">
        <v>137</v>
      </c>
      <c r="I2594">
        <v>32.299999999999997</v>
      </c>
      <c r="J2594">
        <v>116.6</v>
      </c>
      <c r="K2594">
        <v>76</v>
      </c>
      <c r="L2594">
        <v>9.91</v>
      </c>
      <c r="M2594">
        <v>141.5</v>
      </c>
      <c r="N2594">
        <v>110</v>
      </c>
      <c r="O2594">
        <v>6.37</v>
      </c>
      <c r="P2594">
        <v>12.2</v>
      </c>
      <c r="Q2594">
        <v>2</v>
      </c>
      <c r="R2594">
        <v>3.29</v>
      </c>
      <c r="S2594">
        <v>1</v>
      </c>
      <c r="T2594" t="s">
        <v>22</v>
      </c>
      <c r="U2594">
        <f t="shared" si="81"/>
        <v>0</v>
      </c>
      <c r="V2594">
        <f>IF(Table2[[#This Row],[international_plan]]="yes",1,0)</f>
        <v>0</v>
      </c>
      <c r="W2594">
        <f>IF(Table2[[#This Row],[voice_mail_plan]]="yes",1,0)</f>
        <v>1</v>
      </c>
      <c r="X2594" t="str">
        <f t="shared" si="80"/>
        <v>Low</v>
      </c>
      <c r="Y2594" t="str">
        <f>IF(Table2[[#This Row],[total_intl_charge]] &gt; AVERAGE($R$2:$R$4245),"High","Low")</f>
        <v>High</v>
      </c>
      <c r="Z2594" t="str">
        <f>IF(AND(G2594&gt;AVERAGE(train!$G$2:$G$4251),K2594&gt;AVERAGE(train!$K$2:$K$4251)),"High Day &amp; Eve",IF(AND(G2594&gt;AVERAGE(train!$G$2:$G$4251),K2594&lt;=AVERAGE(train!$K$2:$K$4251)),"High Day Only",IF(AND(G2594&lt;=AVERAGE(train!$G$2:$G$4251),K2594&gt;AVERAGE(train!$K$2:$K$4251)),"High Eve Only","Low Usage")))</f>
        <v>High Day Only</v>
      </c>
    </row>
    <row r="2595" spans="1:26">
      <c r="A2595" t="s">
        <v>41</v>
      </c>
      <c r="B2595">
        <v>130</v>
      </c>
      <c r="C2595" t="s">
        <v>25</v>
      </c>
      <c r="D2595" t="s">
        <v>22</v>
      </c>
      <c r="E2595" t="s">
        <v>22</v>
      </c>
      <c r="F2595">
        <v>0</v>
      </c>
      <c r="G2595">
        <v>271.8</v>
      </c>
      <c r="H2595">
        <v>129</v>
      </c>
      <c r="I2595">
        <v>46.21</v>
      </c>
      <c r="J2595">
        <v>237.2</v>
      </c>
      <c r="K2595">
        <v>128</v>
      </c>
      <c r="L2595">
        <v>20.16</v>
      </c>
      <c r="M2595">
        <v>210.1</v>
      </c>
      <c r="N2595">
        <v>91</v>
      </c>
      <c r="O2595">
        <v>9.4499999999999993</v>
      </c>
      <c r="P2595">
        <v>8.6999999999999993</v>
      </c>
      <c r="Q2595">
        <v>2</v>
      </c>
      <c r="R2595">
        <v>2.35</v>
      </c>
      <c r="S2595">
        <v>4</v>
      </c>
      <c r="T2595" t="s">
        <v>23</v>
      </c>
      <c r="U2595">
        <f t="shared" si="81"/>
        <v>1</v>
      </c>
      <c r="V2595">
        <f>IF(Table2[[#This Row],[international_plan]]="yes",1,0)</f>
        <v>0</v>
      </c>
      <c r="W2595">
        <f>IF(Table2[[#This Row],[voice_mail_plan]]="yes",1,0)</f>
        <v>0</v>
      </c>
      <c r="X2595" t="str">
        <f t="shared" si="80"/>
        <v>Very High</v>
      </c>
      <c r="Y2595" t="str">
        <f>IF(Table2[[#This Row],[total_intl_charge]] &gt; AVERAGE($R$2:$R$4245),"High","Low")</f>
        <v>Low</v>
      </c>
      <c r="Z2595" t="str">
        <f>IF(AND(G2595&gt;AVERAGE(train!$G$2:$G$4251),K2595&gt;AVERAGE(train!$K$2:$K$4251)),"High Day &amp; Eve",IF(AND(G2595&gt;AVERAGE(train!$G$2:$G$4251),K2595&lt;=AVERAGE(train!$K$2:$K$4251)),"High Day Only",IF(AND(G2595&lt;=AVERAGE(train!$G$2:$G$4251),K2595&gt;AVERAGE(train!$K$2:$K$4251)),"High Eve Only","Low Usage")))</f>
        <v>High Day &amp; Eve</v>
      </c>
    </row>
    <row r="2596" spans="1:26">
      <c r="A2596" t="s">
        <v>27</v>
      </c>
      <c r="B2596">
        <v>122</v>
      </c>
      <c r="C2596" t="s">
        <v>25</v>
      </c>
      <c r="D2596" t="s">
        <v>22</v>
      </c>
      <c r="E2596" t="s">
        <v>23</v>
      </c>
      <c r="F2596">
        <v>29</v>
      </c>
      <c r="G2596">
        <v>195.4</v>
      </c>
      <c r="H2596">
        <v>83</v>
      </c>
      <c r="I2596">
        <v>33.22</v>
      </c>
      <c r="J2596">
        <v>268.2</v>
      </c>
      <c r="K2596">
        <v>93</v>
      </c>
      <c r="L2596">
        <v>22.8</v>
      </c>
      <c r="M2596">
        <v>168</v>
      </c>
      <c r="N2596">
        <v>95</v>
      </c>
      <c r="O2596">
        <v>7.56</v>
      </c>
      <c r="P2596">
        <v>8.4</v>
      </c>
      <c r="Q2596">
        <v>6</v>
      </c>
      <c r="R2596">
        <v>2.27</v>
      </c>
      <c r="S2596">
        <v>3</v>
      </c>
      <c r="T2596" t="s">
        <v>22</v>
      </c>
      <c r="U2596">
        <f t="shared" si="81"/>
        <v>0</v>
      </c>
      <c r="V2596">
        <f>IF(Table2[[#This Row],[international_plan]]="yes",1,0)</f>
        <v>0</v>
      </c>
      <c r="W2596">
        <f>IF(Table2[[#This Row],[voice_mail_plan]]="yes",1,0)</f>
        <v>1</v>
      </c>
      <c r="X2596" t="str">
        <f t="shared" si="80"/>
        <v>High</v>
      </c>
      <c r="Y2596" t="str">
        <f>IF(Table2[[#This Row],[total_intl_charge]] &gt; AVERAGE($R$2:$R$4245),"High","Low")</f>
        <v>Low</v>
      </c>
      <c r="Z2596" t="str">
        <f>IF(AND(G2596&gt;AVERAGE(train!$G$2:$G$4251),K2596&gt;AVERAGE(train!$K$2:$K$4251)),"High Day &amp; Eve",IF(AND(G2596&gt;AVERAGE(train!$G$2:$G$4251),K2596&lt;=AVERAGE(train!$K$2:$K$4251)),"High Day Only",IF(AND(G2596&lt;=AVERAGE(train!$G$2:$G$4251),K2596&gt;AVERAGE(train!$K$2:$K$4251)),"High Eve Only","Low Usage")))</f>
        <v>High Day Only</v>
      </c>
    </row>
    <row r="2597" spans="1:26">
      <c r="A2597" t="s">
        <v>52</v>
      </c>
      <c r="B2597">
        <v>166</v>
      </c>
      <c r="C2597" t="s">
        <v>28</v>
      </c>
      <c r="D2597" t="s">
        <v>22</v>
      </c>
      <c r="E2597" t="s">
        <v>22</v>
      </c>
      <c r="F2597">
        <v>0</v>
      </c>
      <c r="G2597">
        <v>199.6</v>
      </c>
      <c r="H2597">
        <v>93</v>
      </c>
      <c r="I2597">
        <v>33.93</v>
      </c>
      <c r="J2597">
        <v>214.3</v>
      </c>
      <c r="K2597">
        <v>99</v>
      </c>
      <c r="L2597">
        <v>18.22</v>
      </c>
      <c r="M2597">
        <v>196.8</v>
      </c>
      <c r="N2597">
        <v>110</v>
      </c>
      <c r="O2597">
        <v>8.86</v>
      </c>
      <c r="P2597">
        <v>7.2</v>
      </c>
      <c r="Q2597">
        <v>5</v>
      </c>
      <c r="R2597">
        <v>1.94</v>
      </c>
      <c r="S2597">
        <v>3</v>
      </c>
      <c r="T2597" t="s">
        <v>22</v>
      </c>
      <c r="U2597">
        <f t="shared" si="81"/>
        <v>0</v>
      </c>
      <c r="V2597">
        <f>IF(Table2[[#This Row],[international_plan]]="yes",1,0)</f>
        <v>0</v>
      </c>
      <c r="W2597">
        <f>IF(Table2[[#This Row],[voice_mail_plan]]="yes",1,0)</f>
        <v>0</v>
      </c>
      <c r="X2597" t="str">
        <f t="shared" si="80"/>
        <v>Very High</v>
      </c>
      <c r="Y2597" t="str">
        <f>IF(Table2[[#This Row],[total_intl_charge]] &gt; AVERAGE($R$2:$R$4245),"High","Low")</f>
        <v>Low</v>
      </c>
      <c r="Z2597" t="str">
        <f>IF(AND(G2597&gt;AVERAGE(train!$G$2:$G$4251),K2597&gt;AVERAGE(train!$K$2:$K$4251)),"High Day &amp; Eve",IF(AND(G2597&gt;AVERAGE(train!$G$2:$G$4251),K2597&lt;=AVERAGE(train!$K$2:$K$4251)),"High Day Only",IF(AND(G2597&lt;=AVERAGE(train!$G$2:$G$4251),K2597&gt;AVERAGE(train!$K$2:$K$4251)),"High Eve Only","Low Usage")))</f>
        <v>High Day Only</v>
      </c>
    </row>
    <row r="2598" spans="1:26">
      <c r="A2598" t="s">
        <v>43</v>
      </c>
      <c r="B2598">
        <v>78</v>
      </c>
      <c r="C2598" t="s">
        <v>21</v>
      </c>
      <c r="D2598" t="s">
        <v>22</v>
      </c>
      <c r="E2598" t="s">
        <v>23</v>
      </c>
      <c r="F2598">
        <v>21</v>
      </c>
      <c r="G2598">
        <v>160.6</v>
      </c>
      <c r="H2598">
        <v>85</v>
      </c>
      <c r="I2598">
        <v>27.3</v>
      </c>
      <c r="J2598">
        <v>223.1</v>
      </c>
      <c r="K2598">
        <v>79</v>
      </c>
      <c r="L2598">
        <v>18.96</v>
      </c>
      <c r="M2598">
        <v>124</v>
      </c>
      <c r="N2598">
        <v>92</v>
      </c>
      <c r="O2598">
        <v>5.58</v>
      </c>
      <c r="P2598">
        <v>9.5</v>
      </c>
      <c r="Q2598">
        <v>1</v>
      </c>
      <c r="R2598">
        <v>2.57</v>
      </c>
      <c r="S2598">
        <v>2</v>
      </c>
      <c r="T2598" t="s">
        <v>22</v>
      </c>
      <c r="U2598">
        <f t="shared" si="81"/>
        <v>0</v>
      </c>
      <c r="V2598">
        <f>IF(Table2[[#This Row],[international_plan]]="yes",1,0)</f>
        <v>0</v>
      </c>
      <c r="W2598">
        <f>IF(Table2[[#This Row],[voice_mail_plan]]="yes",1,0)</f>
        <v>1</v>
      </c>
      <c r="X2598" t="str">
        <f t="shared" si="80"/>
        <v>Medium</v>
      </c>
      <c r="Y2598" t="str">
        <f>IF(Table2[[#This Row],[total_intl_charge]] &gt; AVERAGE($R$2:$R$4245),"High","Low")</f>
        <v>Low</v>
      </c>
      <c r="Z2598" t="str">
        <f>IF(AND(G2598&gt;AVERAGE(train!$G$2:$G$4251),K2598&gt;AVERAGE(train!$K$2:$K$4251)),"High Day &amp; Eve",IF(AND(G2598&gt;AVERAGE(train!$G$2:$G$4251),K2598&lt;=AVERAGE(train!$K$2:$K$4251)),"High Day Only",IF(AND(G2598&lt;=AVERAGE(train!$G$2:$G$4251),K2598&gt;AVERAGE(train!$K$2:$K$4251)),"High Eve Only","Low Usage")))</f>
        <v>Low Usage</v>
      </c>
    </row>
    <row r="2599" spans="1:26">
      <c r="A2599" t="s">
        <v>32</v>
      </c>
      <c r="B2599">
        <v>148</v>
      </c>
      <c r="C2599" t="s">
        <v>21</v>
      </c>
      <c r="D2599" t="s">
        <v>22</v>
      </c>
      <c r="E2599" t="s">
        <v>23</v>
      </c>
      <c r="F2599">
        <v>26</v>
      </c>
      <c r="G2599">
        <v>158.69999999999999</v>
      </c>
      <c r="H2599">
        <v>91</v>
      </c>
      <c r="I2599">
        <v>26.98</v>
      </c>
      <c r="J2599">
        <v>160.5</v>
      </c>
      <c r="K2599">
        <v>127</v>
      </c>
      <c r="L2599">
        <v>13.64</v>
      </c>
      <c r="M2599">
        <v>218.3</v>
      </c>
      <c r="N2599">
        <v>88</v>
      </c>
      <c r="O2599">
        <v>9.82</v>
      </c>
      <c r="P2599">
        <v>9.9</v>
      </c>
      <c r="Q2599">
        <v>3</v>
      </c>
      <c r="R2599">
        <v>2.67</v>
      </c>
      <c r="S2599">
        <v>1</v>
      </c>
      <c r="T2599" t="s">
        <v>22</v>
      </c>
      <c r="U2599">
        <f t="shared" si="81"/>
        <v>0</v>
      </c>
      <c r="V2599">
        <f>IF(Table2[[#This Row],[international_plan]]="yes",1,0)</f>
        <v>0</v>
      </c>
      <c r="W2599">
        <f>IF(Table2[[#This Row],[voice_mail_plan]]="yes",1,0)</f>
        <v>1</v>
      </c>
      <c r="X2599" t="str">
        <f t="shared" si="80"/>
        <v>Very High</v>
      </c>
      <c r="Y2599" t="str">
        <f>IF(Table2[[#This Row],[total_intl_charge]] &gt; AVERAGE($R$2:$R$4245),"High","Low")</f>
        <v>Low</v>
      </c>
      <c r="Z2599" t="str">
        <f>IF(AND(G2599&gt;AVERAGE(train!$G$2:$G$4251),K2599&gt;AVERAGE(train!$K$2:$K$4251)),"High Day &amp; Eve",IF(AND(G2599&gt;AVERAGE(train!$G$2:$G$4251),K2599&lt;=AVERAGE(train!$K$2:$K$4251)),"High Day Only",IF(AND(G2599&lt;=AVERAGE(train!$G$2:$G$4251),K2599&gt;AVERAGE(train!$K$2:$K$4251)),"High Eve Only","Low Usage")))</f>
        <v>High Eve Only</v>
      </c>
    </row>
    <row r="2600" spans="1:26">
      <c r="A2600" t="s">
        <v>49</v>
      </c>
      <c r="B2600">
        <v>154</v>
      </c>
      <c r="C2600" t="s">
        <v>28</v>
      </c>
      <c r="D2600" t="s">
        <v>22</v>
      </c>
      <c r="E2600" t="s">
        <v>22</v>
      </c>
      <c r="F2600">
        <v>0</v>
      </c>
      <c r="G2600">
        <v>154.5</v>
      </c>
      <c r="H2600">
        <v>122</v>
      </c>
      <c r="I2600">
        <v>26.27</v>
      </c>
      <c r="J2600">
        <v>214.2</v>
      </c>
      <c r="K2600">
        <v>71</v>
      </c>
      <c r="L2600">
        <v>18.21</v>
      </c>
      <c r="M2600">
        <v>178</v>
      </c>
      <c r="N2600">
        <v>105</v>
      </c>
      <c r="O2600">
        <v>8.01</v>
      </c>
      <c r="P2600">
        <v>12</v>
      </c>
      <c r="Q2600">
        <v>2</v>
      </c>
      <c r="R2600">
        <v>3.24</v>
      </c>
      <c r="S2600">
        <v>3</v>
      </c>
      <c r="T2600" t="s">
        <v>23</v>
      </c>
      <c r="U2600">
        <f t="shared" si="81"/>
        <v>1</v>
      </c>
      <c r="V2600">
        <f>IF(Table2[[#This Row],[international_plan]]="yes",1,0)</f>
        <v>0</v>
      </c>
      <c r="W2600">
        <f>IF(Table2[[#This Row],[voice_mail_plan]]="yes",1,0)</f>
        <v>0</v>
      </c>
      <c r="X2600" t="str">
        <f t="shared" si="80"/>
        <v>Very High</v>
      </c>
      <c r="Y2600" t="str">
        <f>IF(Table2[[#This Row],[total_intl_charge]] &gt; AVERAGE($R$2:$R$4245),"High","Low")</f>
        <v>High</v>
      </c>
      <c r="Z2600" t="str">
        <f>IF(AND(G2600&gt;AVERAGE(train!$G$2:$G$4251),K2600&gt;AVERAGE(train!$K$2:$K$4251)),"High Day &amp; Eve",IF(AND(G2600&gt;AVERAGE(train!$G$2:$G$4251),K2600&lt;=AVERAGE(train!$K$2:$K$4251)),"High Day Only",IF(AND(G2600&lt;=AVERAGE(train!$G$2:$G$4251),K2600&gt;AVERAGE(train!$K$2:$K$4251)),"High Eve Only","Low Usage")))</f>
        <v>Low Usage</v>
      </c>
    </row>
    <row r="2601" spans="1:26">
      <c r="A2601" t="s">
        <v>62</v>
      </c>
      <c r="B2601">
        <v>110</v>
      </c>
      <c r="C2601" t="s">
        <v>25</v>
      </c>
      <c r="D2601" t="s">
        <v>22</v>
      </c>
      <c r="E2601" t="s">
        <v>23</v>
      </c>
      <c r="F2601">
        <v>34</v>
      </c>
      <c r="G2601">
        <v>192.3</v>
      </c>
      <c r="H2601">
        <v>114</v>
      </c>
      <c r="I2601">
        <v>32.69</v>
      </c>
      <c r="J2601">
        <v>129.30000000000001</v>
      </c>
      <c r="K2601">
        <v>114</v>
      </c>
      <c r="L2601">
        <v>10.99</v>
      </c>
      <c r="M2601">
        <v>136.30000000000001</v>
      </c>
      <c r="N2601">
        <v>102</v>
      </c>
      <c r="O2601">
        <v>6.13</v>
      </c>
      <c r="P2601">
        <v>6.3</v>
      </c>
      <c r="Q2601">
        <v>12</v>
      </c>
      <c r="R2601">
        <v>1.7</v>
      </c>
      <c r="S2601">
        <v>1</v>
      </c>
      <c r="T2601" t="s">
        <v>22</v>
      </c>
      <c r="U2601">
        <f t="shared" si="81"/>
        <v>0</v>
      </c>
      <c r="V2601">
        <f>IF(Table2[[#This Row],[international_plan]]="yes",1,0)</f>
        <v>0</v>
      </c>
      <c r="W2601">
        <f>IF(Table2[[#This Row],[voice_mail_plan]]="yes",1,0)</f>
        <v>1</v>
      </c>
      <c r="X2601" t="str">
        <f t="shared" si="80"/>
        <v>High</v>
      </c>
      <c r="Y2601" t="str">
        <f>IF(Table2[[#This Row],[total_intl_charge]] &gt; AVERAGE($R$2:$R$4245),"High","Low")</f>
        <v>Low</v>
      </c>
      <c r="Z2601" t="str">
        <f>IF(AND(G2601&gt;AVERAGE(train!$G$2:$G$4251),K2601&gt;AVERAGE(train!$K$2:$K$4251)),"High Day &amp; Eve",IF(AND(G2601&gt;AVERAGE(train!$G$2:$G$4251),K2601&lt;=AVERAGE(train!$K$2:$K$4251)),"High Day Only",IF(AND(G2601&lt;=AVERAGE(train!$G$2:$G$4251),K2601&gt;AVERAGE(train!$K$2:$K$4251)),"High Eve Only","Low Usage")))</f>
        <v>High Day &amp; Eve</v>
      </c>
    </row>
    <row r="2602" spans="1:26">
      <c r="A2602" t="s">
        <v>39</v>
      </c>
      <c r="B2602">
        <v>75</v>
      </c>
      <c r="C2602" t="s">
        <v>21</v>
      </c>
      <c r="D2602" t="s">
        <v>22</v>
      </c>
      <c r="E2602" t="s">
        <v>22</v>
      </c>
      <c r="F2602">
        <v>0</v>
      </c>
      <c r="G2602">
        <v>305.10000000000002</v>
      </c>
      <c r="H2602">
        <v>106</v>
      </c>
      <c r="I2602">
        <v>51.87</v>
      </c>
      <c r="J2602">
        <v>188</v>
      </c>
      <c r="K2602">
        <v>115</v>
      </c>
      <c r="L2602">
        <v>15.98</v>
      </c>
      <c r="M2602">
        <v>235.4</v>
      </c>
      <c r="N2602">
        <v>116</v>
      </c>
      <c r="O2602">
        <v>10.59</v>
      </c>
      <c r="P2602">
        <v>8.5</v>
      </c>
      <c r="Q2602">
        <v>5</v>
      </c>
      <c r="R2602">
        <v>2.2999999999999998</v>
      </c>
      <c r="S2602">
        <v>0</v>
      </c>
      <c r="T2602" t="s">
        <v>23</v>
      </c>
      <c r="U2602">
        <f t="shared" si="81"/>
        <v>1</v>
      </c>
      <c r="V2602">
        <f>IF(Table2[[#This Row],[international_plan]]="yes",1,0)</f>
        <v>0</v>
      </c>
      <c r="W2602">
        <f>IF(Table2[[#This Row],[voice_mail_plan]]="yes",1,0)</f>
        <v>0</v>
      </c>
      <c r="X2602" t="str">
        <f t="shared" si="80"/>
        <v>Medium</v>
      </c>
      <c r="Y2602" t="str">
        <f>IF(Table2[[#This Row],[total_intl_charge]] &gt; AVERAGE($R$2:$R$4245),"High","Low")</f>
        <v>Low</v>
      </c>
      <c r="Z2602" t="str">
        <f>IF(AND(G2602&gt;AVERAGE(train!$G$2:$G$4251),K2602&gt;AVERAGE(train!$K$2:$K$4251)),"High Day &amp; Eve",IF(AND(G2602&gt;AVERAGE(train!$G$2:$G$4251),K2602&lt;=AVERAGE(train!$K$2:$K$4251)),"High Day Only",IF(AND(G2602&lt;=AVERAGE(train!$G$2:$G$4251),K2602&gt;AVERAGE(train!$K$2:$K$4251)),"High Eve Only","Low Usage")))</f>
        <v>High Day &amp; Eve</v>
      </c>
    </row>
    <row r="2603" spans="1:26">
      <c r="A2603" t="s">
        <v>31</v>
      </c>
      <c r="B2603">
        <v>113</v>
      </c>
      <c r="C2603" t="s">
        <v>28</v>
      </c>
      <c r="D2603" t="s">
        <v>22</v>
      </c>
      <c r="E2603" t="s">
        <v>22</v>
      </c>
      <c r="F2603">
        <v>0</v>
      </c>
      <c r="G2603">
        <v>72.5</v>
      </c>
      <c r="H2603">
        <v>88</v>
      </c>
      <c r="I2603">
        <v>12.33</v>
      </c>
      <c r="J2603">
        <v>204</v>
      </c>
      <c r="K2603">
        <v>112</v>
      </c>
      <c r="L2603">
        <v>17.34</v>
      </c>
      <c r="M2603">
        <v>117.9</v>
      </c>
      <c r="N2603">
        <v>118</v>
      </c>
      <c r="O2603">
        <v>5.31</v>
      </c>
      <c r="P2603">
        <v>6.6</v>
      </c>
      <c r="Q2603">
        <v>3</v>
      </c>
      <c r="R2603">
        <v>1.78</v>
      </c>
      <c r="S2603">
        <v>1</v>
      </c>
      <c r="T2603" t="s">
        <v>22</v>
      </c>
      <c r="U2603">
        <f t="shared" si="81"/>
        <v>0</v>
      </c>
      <c r="V2603">
        <f>IF(Table2[[#This Row],[international_plan]]="yes",1,0)</f>
        <v>0</v>
      </c>
      <c r="W2603">
        <f>IF(Table2[[#This Row],[voice_mail_plan]]="yes",1,0)</f>
        <v>0</v>
      </c>
      <c r="X2603" t="str">
        <f t="shared" si="80"/>
        <v>High</v>
      </c>
      <c r="Y2603" t="str">
        <f>IF(Table2[[#This Row],[total_intl_charge]] &gt; AVERAGE($R$2:$R$4245),"High","Low")</f>
        <v>Low</v>
      </c>
      <c r="Z2603" t="str">
        <f>IF(AND(G2603&gt;AVERAGE(train!$G$2:$G$4251),K2603&gt;AVERAGE(train!$K$2:$K$4251)),"High Day &amp; Eve",IF(AND(G2603&gt;AVERAGE(train!$G$2:$G$4251),K2603&lt;=AVERAGE(train!$K$2:$K$4251)),"High Day Only",IF(AND(G2603&lt;=AVERAGE(train!$G$2:$G$4251),K2603&gt;AVERAGE(train!$K$2:$K$4251)),"High Eve Only","Low Usage")))</f>
        <v>High Eve Only</v>
      </c>
    </row>
    <row r="2604" spans="1:26">
      <c r="A2604" t="s">
        <v>41</v>
      </c>
      <c r="B2604">
        <v>181</v>
      </c>
      <c r="C2604" t="s">
        <v>28</v>
      </c>
      <c r="D2604" t="s">
        <v>22</v>
      </c>
      <c r="E2604" t="s">
        <v>23</v>
      </c>
      <c r="F2604">
        <v>40</v>
      </c>
      <c r="G2604">
        <v>105.2</v>
      </c>
      <c r="H2604">
        <v>61</v>
      </c>
      <c r="I2604">
        <v>17.88</v>
      </c>
      <c r="J2604">
        <v>341.3</v>
      </c>
      <c r="K2604">
        <v>79</v>
      </c>
      <c r="L2604">
        <v>29.01</v>
      </c>
      <c r="M2604">
        <v>165.7</v>
      </c>
      <c r="N2604">
        <v>97</v>
      </c>
      <c r="O2604">
        <v>7.46</v>
      </c>
      <c r="P2604">
        <v>6.3</v>
      </c>
      <c r="Q2604">
        <v>3</v>
      </c>
      <c r="R2604">
        <v>1.7</v>
      </c>
      <c r="S2604">
        <v>2</v>
      </c>
      <c r="T2604" t="s">
        <v>22</v>
      </c>
      <c r="U2604">
        <f t="shared" si="81"/>
        <v>0</v>
      </c>
      <c r="V2604">
        <f>IF(Table2[[#This Row],[international_plan]]="yes",1,0)</f>
        <v>0</v>
      </c>
      <c r="W2604">
        <f>IF(Table2[[#This Row],[voice_mail_plan]]="yes",1,0)</f>
        <v>1</v>
      </c>
      <c r="X2604" t="str">
        <f t="shared" si="80"/>
        <v>Very High</v>
      </c>
      <c r="Y2604" t="str">
        <f>IF(Table2[[#This Row],[total_intl_charge]] &gt; AVERAGE($R$2:$R$4245),"High","Low")</f>
        <v>Low</v>
      </c>
      <c r="Z2604" t="str">
        <f>IF(AND(G2604&gt;AVERAGE(train!$G$2:$G$4251),K2604&gt;AVERAGE(train!$K$2:$K$4251)),"High Day &amp; Eve",IF(AND(G2604&gt;AVERAGE(train!$G$2:$G$4251),K2604&lt;=AVERAGE(train!$K$2:$K$4251)),"High Day Only",IF(AND(G2604&lt;=AVERAGE(train!$G$2:$G$4251),K2604&gt;AVERAGE(train!$K$2:$K$4251)),"High Eve Only","Low Usage")))</f>
        <v>Low Usage</v>
      </c>
    </row>
    <row r="2605" spans="1:26">
      <c r="A2605" t="s">
        <v>39</v>
      </c>
      <c r="B2605">
        <v>51</v>
      </c>
      <c r="C2605" t="s">
        <v>21</v>
      </c>
      <c r="D2605" t="s">
        <v>22</v>
      </c>
      <c r="E2605" t="s">
        <v>22</v>
      </c>
      <c r="F2605">
        <v>0</v>
      </c>
      <c r="G2605">
        <v>180.5</v>
      </c>
      <c r="H2605">
        <v>88</v>
      </c>
      <c r="I2605">
        <v>30.69</v>
      </c>
      <c r="J2605">
        <v>134.69999999999999</v>
      </c>
      <c r="K2605">
        <v>102</v>
      </c>
      <c r="L2605">
        <v>11.45</v>
      </c>
      <c r="M2605">
        <v>170.7</v>
      </c>
      <c r="N2605">
        <v>97</v>
      </c>
      <c r="O2605">
        <v>7.68</v>
      </c>
      <c r="P2605">
        <v>10</v>
      </c>
      <c r="Q2605">
        <v>3</v>
      </c>
      <c r="R2605">
        <v>2.7</v>
      </c>
      <c r="S2605">
        <v>2</v>
      </c>
      <c r="T2605" t="s">
        <v>22</v>
      </c>
      <c r="U2605">
        <f t="shared" si="81"/>
        <v>0</v>
      </c>
      <c r="V2605">
        <f>IF(Table2[[#This Row],[international_plan]]="yes",1,0)</f>
        <v>0</v>
      </c>
      <c r="W2605">
        <f>IF(Table2[[#This Row],[voice_mail_plan]]="yes",1,0)</f>
        <v>0</v>
      </c>
      <c r="X2605" t="str">
        <f t="shared" si="80"/>
        <v>Low</v>
      </c>
      <c r="Y2605" t="str">
        <f>IF(Table2[[#This Row],[total_intl_charge]] &gt; AVERAGE($R$2:$R$4245),"High","Low")</f>
        <v>Low</v>
      </c>
      <c r="Z2605" t="str">
        <f>IF(AND(G2605&gt;AVERAGE(train!$G$2:$G$4251),K2605&gt;AVERAGE(train!$K$2:$K$4251)),"High Day &amp; Eve",IF(AND(G2605&gt;AVERAGE(train!$G$2:$G$4251),K2605&lt;=AVERAGE(train!$K$2:$K$4251)),"High Day Only",IF(AND(G2605&lt;=AVERAGE(train!$G$2:$G$4251),K2605&gt;AVERAGE(train!$K$2:$K$4251)),"High Eve Only","Low Usage")))</f>
        <v>High Day &amp; Eve</v>
      </c>
    </row>
    <row r="2606" spans="1:26">
      <c r="A2606" t="s">
        <v>40</v>
      </c>
      <c r="B2606">
        <v>102</v>
      </c>
      <c r="C2606" t="s">
        <v>25</v>
      </c>
      <c r="D2606" t="s">
        <v>22</v>
      </c>
      <c r="E2606" t="s">
        <v>23</v>
      </c>
      <c r="F2606">
        <v>29</v>
      </c>
      <c r="G2606">
        <v>214.7</v>
      </c>
      <c r="H2606">
        <v>86</v>
      </c>
      <c r="I2606">
        <v>36.5</v>
      </c>
      <c r="J2606">
        <v>314.3</v>
      </c>
      <c r="K2606">
        <v>109</v>
      </c>
      <c r="L2606">
        <v>26.72</v>
      </c>
      <c r="M2606">
        <v>280.2</v>
      </c>
      <c r="N2606">
        <v>110</v>
      </c>
      <c r="O2606">
        <v>12.61</v>
      </c>
      <c r="P2606">
        <v>14.3</v>
      </c>
      <c r="Q2606">
        <v>2</v>
      </c>
      <c r="R2606">
        <v>3.86</v>
      </c>
      <c r="S2606">
        <v>0</v>
      </c>
      <c r="T2606" t="s">
        <v>22</v>
      </c>
      <c r="U2606">
        <f t="shared" si="81"/>
        <v>0</v>
      </c>
      <c r="V2606">
        <f>IF(Table2[[#This Row],[international_plan]]="yes",1,0)</f>
        <v>0</v>
      </c>
      <c r="W2606">
        <f>IF(Table2[[#This Row],[voice_mail_plan]]="yes",1,0)</f>
        <v>1</v>
      </c>
      <c r="X2606" t="str">
        <f t="shared" si="80"/>
        <v>High</v>
      </c>
      <c r="Y2606" t="str">
        <f>IF(Table2[[#This Row],[total_intl_charge]] &gt; AVERAGE($R$2:$R$4245),"High","Low")</f>
        <v>High</v>
      </c>
      <c r="Z2606" t="str">
        <f>IF(AND(G2606&gt;AVERAGE(train!$G$2:$G$4251),K2606&gt;AVERAGE(train!$K$2:$K$4251)),"High Day &amp; Eve",IF(AND(G2606&gt;AVERAGE(train!$G$2:$G$4251),K2606&lt;=AVERAGE(train!$K$2:$K$4251)),"High Day Only",IF(AND(G2606&lt;=AVERAGE(train!$G$2:$G$4251),K2606&gt;AVERAGE(train!$K$2:$K$4251)),"High Eve Only","Low Usage")))</f>
        <v>High Day &amp; Eve</v>
      </c>
    </row>
    <row r="2607" spans="1:26">
      <c r="A2607" t="s">
        <v>68</v>
      </c>
      <c r="B2607">
        <v>107</v>
      </c>
      <c r="C2607" t="s">
        <v>25</v>
      </c>
      <c r="D2607" t="s">
        <v>22</v>
      </c>
      <c r="E2607" t="s">
        <v>22</v>
      </c>
      <c r="F2607">
        <v>0</v>
      </c>
      <c r="G2607">
        <v>86.8</v>
      </c>
      <c r="H2607">
        <v>95</v>
      </c>
      <c r="I2607">
        <v>14.76</v>
      </c>
      <c r="J2607">
        <v>108.1</v>
      </c>
      <c r="K2607">
        <v>85</v>
      </c>
      <c r="L2607">
        <v>9.19</v>
      </c>
      <c r="M2607">
        <v>204.3</v>
      </c>
      <c r="N2607">
        <v>87</v>
      </c>
      <c r="O2607">
        <v>9.19</v>
      </c>
      <c r="P2607">
        <v>13.2</v>
      </c>
      <c r="Q2607">
        <v>3</v>
      </c>
      <c r="R2607">
        <v>3.56</v>
      </c>
      <c r="S2607">
        <v>1</v>
      </c>
      <c r="T2607" t="s">
        <v>22</v>
      </c>
      <c r="U2607">
        <f t="shared" si="81"/>
        <v>0</v>
      </c>
      <c r="V2607">
        <f>IF(Table2[[#This Row],[international_plan]]="yes",1,0)</f>
        <v>0</v>
      </c>
      <c r="W2607">
        <f>IF(Table2[[#This Row],[voice_mail_plan]]="yes",1,0)</f>
        <v>0</v>
      </c>
      <c r="X2607" t="str">
        <f t="shared" si="80"/>
        <v>High</v>
      </c>
      <c r="Y2607" t="str">
        <f>IF(Table2[[#This Row],[total_intl_charge]] &gt; AVERAGE($R$2:$R$4245),"High","Low")</f>
        <v>High</v>
      </c>
      <c r="Z2607" t="str">
        <f>IF(AND(G2607&gt;AVERAGE(train!$G$2:$G$4251),K2607&gt;AVERAGE(train!$K$2:$K$4251)),"High Day &amp; Eve",IF(AND(G2607&gt;AVERAGE(train!$G$2:$G$4251),K2607&lt;=AVERAGE(train!$K$2:$K$4251)),"High Day Only",IF(AND(G2607&lt;=AVERAGE(train!$G$2:$G$4251),K2607&gt;AVERAGE(train!$K$2:$K$4251)),"High Eve Only","Low Usage")))</f>
        <v>Low Usage</v>
      </c>
    </row>
    <row r="2608" spans="1:26">
      <c r="A2608" t="s">
        <v>31</v>
      </c>
      <c r="B2608">
        <v>88</v>
      </c>
      <c r="C2608" t="s">
        <v>28</v>
      </c>
      <c r="D2608" t="s">
        <v>22</v>
      </c>
      <c r="E2608" t="s">
        <v>22</v>
      </c>
      <c r="F2608">
        <v>0</v>
      </c>
      <c r="G2608">
        <v>131.5</v>
      </c>
      <c r="H2608">
        <v>99</v>
      </c>
      <c r="I2608">
        <v>22.36</v>
      </c>
      <c r="J2608">
        <v>174.8</v>
      </c>
      <c r="K2608">
        <v>128</v>
      </c>
      <c r="L2608">
        <v>14.86</v>
      </c>
      <c r="M2608">
        <v>184.2</v>
      </c>
      <c r="N2608">
        <v>83</v>
      </c>
      <c r="O2608">
        <v>8.2899999999999991</v>
      </c>
      <c r="P2608">
        <v>7.9</v>
      </c>
      <c r="Q2608">
        <v>2</v>
      </c>
      <c r="R2608">
        <v>2.13</v>
      </c>
      <c r="S2608">
        <v>5</v>
      </c>
      <c r="T2608" t="s">
        <v>23</v>
      </c>
      <c r="U2608">
        <f t="shared" si="81"/>
        <v>1</v>
      </c>
      <c r="V2608">
        <f>IF(Table2[[#This Row],[international_plan]]="yes",1,0)</f>
        <v>0</v>
      </c>
      <c r="W2608">
        <f>IF(Table2[[#This Row],[voice_mail_plan]]="yes",1,0)</f>
        <v>0</v>
      </c>
      <c r="X2608" t="str">
        <f t="shared" si="80"/>
        <v>Medium</v>
      </c>
      <c r="Y2608" t="str">
        <f>IF(Table2[[#This Row],[total_intl_charge]] &gt; AVERAGE($R$2:$R$4245),"High","Low")</f>
        <v>Low</v>
      </c>
      <c r="Z2608" t="str">
        <f>IF(AND(G2608&gt;AVERAGE(train!$G$2:$G$4251),K2608&gt;AVERAGE(train!$K$2:$K$4251)),"High Day &amp; Eve",IF(AND(G2608&gt;AVERAGE(train!$G$2:$G$4251),K2608&lt;=AVERAGE(train!$K$2:$K$4251)),"High Day Only",IF(AND(G2608&lt;=AVERAGE(train!$G$2:$G$4251),K2608&gt;AVERAGE(train!$K$2:$K$4251)),"High Eve Only","Low Usage")))</f>
        <v>High Eve Only</v>
      </c>
    </row>
    <row r="2609" spans="1:26">
      <c r="A2609" t="s">
        <v>53</v>
      </c>
      <c r="B2609">
        <v>82</v>
      </c>
      <c r="C2609" t="s">
        <v>21</v>
      </c>
      <c r="D2609" t="s">
        <v>22</v>
      </c>
      <c r="E2609" t="s">
        <v>22</v>
      </c>
      <c r="F2609">
        <v>0</v>
      </c>
      <c r="G2609">
        <v>135.4</v>
      </c>
      <c r="H2609">
        <v>102</v>
      </c>
      <c r="I2609">
        <v>23.02</v>
      </c>
      <c r="J2609">
        <v>237.1</v>
      </c>
      <c r="K2609">
        <v>122</v>
      </c>
      <c r="L2609">
        <v>20.149999999999999</v>
      </c>
      <c r="M2609">
        <v>118.3</v>
      </c>
      <c r="N2609">
        <v>91</v>
      </c>
      <c r="O2609">
        <v>5.32</v>
      </c>
      <c r="P2609">
        <v>17.5</v>
      </c>
      <c r="Q2609">
        <v>4</v>
      </c>
      <c r="R2609">
        <v>4.7300000000000004</v>
      </c>
      <c r="S2609">
        <v>0</v>
      </c>
      <c r="T2609" t="s">
        <v>22</v>
      </c>
      <c r="U2609">
        <f t="shared" si="81"/>
        <v>0</v>
      </c>
      <c r="V2609">
        <f>IF(Table2[[#This Row],[international_plan]]="yes",1,0)</f>
        <v>0</v>
      </c>
      <c r="W2609">
        <f>IF(Table2[[#This Row],[voice_mail_plan]]="yes",1,0)</f>
        <v>0</v>
      </c>
      <c r="X2609" t="str">
        <f t="shared" si="80"/>
        <v>Medium</v>
      </c>
      <c r="Y2609" t="str">
        <f>IF(Table2[[#This Row],[total_intl_charge]] &gt; AVERAGE($R$2:$R$4245),"High","Low")</f>
        <v>High</v>
      </c>
      <c r="Z2609" t="str">
        <f>IF(AND(G2609&gt;AVERAGE(train!$G$2:$G$4251),K2609&gt;AVERAGE(train!$K$2:$K$4251)),"High Day &amp; Eve",IF(AND(G2609&gt;AVERAGE(train!$G$2:$G$4251),K2609&lt;=AVERAGE(train!$K$2:$K$4251)),"High Day Only",IF(AND(G2609&lt;=AVERAGE(train!$G$2:$G$4251),K2609&gt;AVERAGE(train!$K$2:$K$4251)),"High Eve Only","Low Usage")))</f>
        <v>High Eve Only</v>
      </c>
    </row>
    <row r="2610" spans="1:26">
      <c r="A2610" t="s">
        <v>36</v>
      </c>
      <c r="B2610">
        <v>204</v>
      </c>
      <c r="C2610" t="s">
        <v>21</v>
      </c>
      <c r="D2610" t="s">
        <v>22</v>
      </c>
      <c r="E2610" t="s">
        <v>22</v>
      </c>
      <c r="F2610">
        <v>0</v>
      </c>
      <c r="G2610">
        <v>174.3</v>
      </c>
      <c r="H2610">
        <v>85</v>
      </c>
      <c r="I2610">
        <v>29.63</v>
      </c>
      <c r="J2610">
        <v>254.1</v>
      </c>
      <c r="K2610">
        <v>95</v>
      </c>
      <c r="L2610">
        <v>21.6</v>
      </c>
      <c r="M2610">
        <v>176.4</v>
      </c>
      <c r="N2610">
        <v>96</v>
      </c>
      <c r="O2610">
        <v>7.94</v>
      </c>
      <c r="P2610">
        <v>5.9</v>
      </c>
      <c r="Q2610">
        <v>3</v>
      </c>
      <c r="R2610">
        <v>1.59</v>
      </c>
      <c r="S2610">
        <v>6</v>
      </c>
      <c r="T2610" t="s">
        <v>22</v>
      </c>
      <c r="U2610">
        <f t="shared" si="81"/>
        <v>0</v>
      </c>
      <c r="V2610">
        <f>IF(Table2[[#This Row],[international_plan]]="yes",1,0)</f>
        <v>0</v>
      </c>
      <c r="W2610">
        <f>IF(Table2[[#This Row],[voice_mail_plan]]="yes",1,0)</f>
        <v>0</v>
      </c>
      <c r="X2610" t="str">
        <f t="shared" si="80"/>
        <v>Very High</v>
      </c>
      <c r="Y2610" t="str">
        <f>IF(Table2[[#This Row],[total_intl_charge]] &gt; AVERAGE($R$2:$R$4245),"High","Low")</f>
        <v>Low</v>
      </c>
      <c r="Z2610" t="str">
        <f>IF(AND(G2610&gt;AVERAGE(train!$G$2:$G$4251),K2610&gt;AVERAGE(train!$K$2:$K$4251)),"High Day &amp; Eve",IF(AND(G2610&gt;AVERAGE(train!$G$2:$G$4251),K2610&lt;=AVERAGE(train!$K$2:$K$4251)),"High Day Only",IF(AND(G2610&lt;=AVERAGE(train!$G$2:$G$4251),K2610&gt;AVERAGE(train!$K$2:$K$4251)),"High Eve Only","Low Usage")))</f>
        <v>Low Usage</v>
      </c>
    </row>
    <row r="2611" spans="1:26">
      <c r="A2611" t="s">
        <v>67</v>
      </c>
      <c r="B2611">
        <v>130</v>
      </c>
      <c r="C2611" t="s">
        <v>28</v>
      </c>
      <c r="D2611" t="s">
        <v>22</v>
      </c>
      <c r="E2611" t="s">
        <v>22</v>
      </c>
      <c r="F2611">
        <v>0</v>
      </c>
      <c r="G2611">
        <v>203.9</v>
      </c>
      <c r="H2611">
        <v>63</v>
      </c>
      <c r="I2611">
        <v>34.659999999999997</v>
      </c>
      <c r="J2611">
        <v>191.8</v>
      </c>
      <c r="K2611">
        <v>93</v>
      </c>
      <c r="L2611">
        <v>16.3</v>
      </c>
      <c r="M2611">
        <v>132.5</v>
      </c>
      <c r="N2611">
        <v>125</v>
      </c>
      <c r="O2611">
        <v>5.96</v>
      </c>
      <c r="P2611">
        <v>12.1</v>
      </c>
      <c r="Q2611">
        <v>4</v>
      </c>
      <c r="R2611">
        <v>3.27</v>
      </c>
      <c r="S2611">
        <v>3</v>
      </c>
      <c r="T2611" t="s">
        <v>22</v>
      </c>
      <c r="U2611">
        <f t="shared" si="81"/>
        <v>0</v>
      </c>
      <c r="V2611">
        <f>IF(Table2[[#This Row],[international_plan]]="yes",1,0)</f>
        <v>0</v>
      </c>
      <c r="W2611">
        <f>IF(Table2[[#This Row],[voice_mail_plan]]="yes",1,0)</f>
        <v>0</v>
      </c>
      <c r="X2611" t="str">
        <f t="shared" si="80"/>
        <v>Very High</v>
      </c>
      <c r="Y2611" t="str">
        <f>IF(Table2[[#This Row],[total_intl_charge]] &gt; AVERAGE($R$2:$R$4245),"High","Low")</f>
        <v>High</v>
      </c>
      <c r="Z2611" t="str">
        <f>IF(AND(G2611&gt;AVERAGE(train!$G$2:$G$4251),K2611&gt;AVERAGE(train!$K$2:$K$4251)),"High Day &amp; Eve",IF(AND(G2611&gt;AVERAGE(train!$G$2:$G$4251),K2611&lt;=AVERAGE(train!$K$2:$K$4251)),"High Day Only",IF(AND(G2611&lt;=AVERAGE(train!$G$2:$G$4251),K2611&gt;AVERAGE(train!$K$2:$K$4251)),"High Eve Only","Low Usage")))</f>
        <v>High Day Only</v>
      </c>
    </row>
    <row r="2612" spans="1:26">
      <c r="A2612" t="s">
        <v>29</v>
      </c>
      <c r="B2612">
        <v>174</v>
      </c>
      <c r="C2612" t="s">
        <v>28</v>
      </c>
      <c r="D2612" t="s">
        <v>22</v>
      </c>
      <c r="E2612" t="s">
        <v>22</v>
      </c>
      <c r="F2612">
        <v>0</v>
      </c>
      <c r="G2612">
        <v>235.5</v>
      </c>
      <c r="H2612">
        <v>108</v>
      </c>
      <c r="I2612">
        <v>40.04</v>
      </c>
      <c r="J2612">
        <v>142.30000000000001</v>
      </c>
      <c r="K2612">
        <v>143</v>
      </c>
      <c r="L2612">
        <v>12.1</v>
      </c>
      <c r="M2612">
        <v>316.7</v>
      </c>
      <c r="N2612">
        <v>131</v>
      </c>
      <c r="O2612">
        <v>14.25</v>
      </c>
      <c r="P2612">
        <v>12.5</v>
      </c>
      <c r="Q2612">
        <v>5</v>
      </c>
      <c r="R2612">
        <v>3.38</v>
      </c>
      <c r="S2612">
        <v>0</v>
      </c>
      <c r="T2612" t="s">
        <v>22</v>
      </c>
      <c r="U2612">
        <f t="shared" si="81"/>
        <v>0</v>
      </c>
      <c r="V2612">
        <f>IF(Table2[[#This Row],[international_plan]]="yes",1,0)</f>
        <v>0</v>
      </c>
      <c r="W2612">
        <f>IF(Table2[[#This Row],[voice_mail_plan]]="yes",1,0)</f>
        <v>0</v>
      </c>
      <c r="X2612" t="str">
        <f t="shared" si="80"/>
        <v>Very High</v>
      </c>
      <c r="Y2612" t="str">
        <f>IF(Table2[[#This Row],[total_intl_charge]] &gt; AVERAGE($R$2:$R$4245),"High","Low")</f>
        <v>High</v>
      </c>
      <c r="Z2612" t="str">
        <f>IF(AND(G2612&gt;AVERAGE(train!$G$2:$G$4251),K2612&gt;AVERAGE(train!$K$2:$K$4251)),"High Day &amp; Eve",IF(AND(G2612&gt;AVERAGE(train!$G$2:$G$4251),K2612&lt;=AVERAGE(train!$K$2:$K$4251)),"High Day Only",IF(AND(G2612&lt;=AVERAGE(train!$G$2:$G$4251),K2612&gt;AVERAGE(train!$K$2:$K$4251)),"High Eve Only","Low Usage")))</f>
        <v>High Day &amp; Eve</v>
      </c>
    </row>
    <row r="2613" spans="1:26">
      <c r="A2613" t="s">
        <v>50</v>
      </c>
      <c r="B2613">
        <v>129</v>
      </c>
      <c r="C2613" t="s">
        <v>21</v>
      </c>
      <c r="D2613" t="s">
        <v>22</v>
      </c>
      <c r="E2613" t="s">
        <v>22</v>
      </c>
      <c r="F2613">
        <v>0</v>
      </c>
      <c r="G2613">
        <v>157</v>
      </c>
      <c r="H2613">
        <v>113</v>
      </c>
      <c r="I2613">
        <v>26.69</v>
      </c>
      <c r="J2613">
        <v>256.89999999999998</v>
      </c>
      <c r="K2613">
        <v>97</v>
      </c>
      <c r="L2613">
        <v>21.84</v>
      </c>
      <c r="M2613">
        <v>185.5</v>
      </c>
      <c r="N2613">
        <v>126</v>
      </c>
      <c r="O2613">
        <v>8.35</v>
      </c>
      <c r="P2613">
        <v>12.1</v>
      </c>
      <c r="Q2613">
        <v>2</v>
      </c>
      <c r="R2613">
        <v>3.27</v>
      </c>
      <c r="S2613">
        <v>2</v>
      </c>
      <c r="T2613" t="s">
        <v>22</v>
      </c>
      <c r="U2613">
        <f t="shared" si="81"/>
        <v>0</v>
      </c>
      <c r="V2613">
        <f>IF(Table2[[#This Row],[international_plan]]="yes",1,0)</f>
        <v>0</v>
      </c>
      <c r="W2613">
        <f>IF(Table2[[#This Row],[voice_mail_plan]]="yes",1,0)</f>
        <v>0</v>
      </c>
      <c r="X2613" t="str">
        <f t="shared" si="80"/>
        <v>Very High</v>
      </c>
      <c r="Y2613" t="str">
        <f>IF(Table2[[#This Row],[total_intl_charge]] &gt; AVERAGE($R$2:$R$4245),"High","Low")</f>
        <v>High</v>
      </c>
      <c r="Z2613" t="str">
        <f>IF(AND(G2613&gt;AVERAGE(train!$G$2:$G$4251),K2613&gt;AVERAGE(train!$K$2:$K$4251)),"High Day &amp; Eve",IF(AND(G2613&gt;AVERAGE(train!$G$2:$G$4251),K2613&lt;=AVERAGE(train!$K$2:$K$4251)),"High Day Only",IF(AND(G2613&lt;=AVERAGE(train!$G$2:$G$4251),K2613&gt;AVERAGE(train!$K$2:$K$4251)),"High Eve Only","Low Usage")))</f>
        <v>Low Usage</v>
      </c>
    </row>
    <row r="2614" spans="1:26">
      <c r="A2614" t="s">
        <v>67</v>
      </c>
      <c r="B2614">
        <v>190</v>
      </c>
      <c r="C2614" t="s">
        <v>21</v>
      </c>
      <c r="D2614" t="s">
        <v>23</v>
      </c>
      <c r="E2614" t="s">
        <v>22</v>
      </c>
      <c r="F2614">
        <v>0</v>
      </c>
      <c r="G2614">
        <v>111.9</v>
      </c>
      <c r="H2614">
        <v>55</v>
      </c>
      <c r="I2614">
        <v>19.02</v>
      </c>
      <c r="J2614">
        <v>223</v>
      </c>
      <c r="K2614">
        <v>124</v>
      </c>
      <c r="L2614">
        <v>18.96</v>
      </c>
      <c r="M2614">
        <v>243.2</v>
      </c>
      <c r="N2614">
        <v>81</v>
      </c>
      <c r="O2614">
        <v>10.94</v>
      </c>
      <c r="P2614">
        <v>10</v>
      </c>
      <c r="Q2614">
        <v>7</v>
      </c>
      <c r="R2614">
        <v>2.7</v>
      </c>
      <c r="S2614">
        <v>3</v>
      </c>
      <c r="T2614" t="s">
        <v>22</v>
      </c>
      <c r="U2614">
        <f t="shared" si="81"/>
        <v>0</v>
      </c>
      <c r="V2614">
        <f>IF(Table2[[#This Row],[international_plan]]="yes",1,0)</f>
        <v>1</v>
      </c>
      <c r="W2614">
        <f>IF(Table2[[#This Row],[voice_mail_plan]]="yes",1,0)</f>
        <v>0</v>
      </c>
      <c r="X2614" t="str">
        <f t="shared" si="80"/>
        <v>Very High</v>
      </c>
      <c r="Y2614" t="str">
        <f>IF(Table2[[#This Row],[total_intl_charge]] &gt; AVERAGE($R$2:$R$4245),"High","Low")</f>
        <v>Low</v>
      </c>
      <c r="Z2614" t="str">
        <f>IF(AND(G2614&gt;AVERAGE(train!$G$2:$G$4251),K2614&gt;AVERAGE(train!$K$2:$K$4251)),"High Day &amp; Eve",IF(AND(G2614&gt;AVERAGE(train!$G$2:$G$4251),K2614&lt;=AVERAGE(train!$K$2:$K$4251)),"High Day Only",IF(AND(G2614&lt;=AVERAGE(train!$G$2:$G$4251),K2614&gt;AVERAGE(train!$K$2:$K$4251)),"High Eve Only","Low Usage")))</f>
        <v>High Eve Only</v>
      </c>
    </row>
    <row r="2615" spans="1:26">
      <c r="A2615" t="s">
        <v>36</v>
      </c>
      <c r="B2615">
        <v>54</v>
      </c>
      <c r="C2615" t="s">
        <v>28</v>
      </c>
      <c r="D2615" t="s">
        <v>23</v>
      </c>
      <c r="E2615" t="s">
        <v>22</v>
      </c>
      <c r="F2615">
        <v>0</v>
      </c>
      <c r="G2615">
        <v>236.3</v>
      </c>
      <c r="H2615">
        <v>91</v>
      </c>
      <c r="I2615">
        <v>40.17</v>
      </c>
      <c r="J2615">
        <v>152.80000000000001</v>
      </c>
      <c r="K2615">
        <v>130</v>
      </c>
      <c r="L2615">
        <v>12.99</v>
      </c>
      <c r="M2615">
        <v>160.30000000000001</v>
      </c>
      <c r="N2615">
        <v>98</v>
      </c>
      <c r="O2615">
        <v>7.21</v>
      </c>
      <c r="P2615">
        <v>11.2</v>
      </c>
      <c r="Q2615">
        <v>8</v>
      </c>
      <c r="R2615">
        <v>3.02</v>
      </c>
      <c r="S2615">
        <v>3</v>
      </c>
      <c r="T2615" t="s">
        <v>22</v>
      </c>
      <c r="U2615">
        <f t="shared" si="81"/>
        <v>0</v>
      </c>
      <c r="V2615">
        <f>IF(Table2[[#This Row],[international_plan]]="yes",1,0)</f>
        <v>1</v>
      </c>
      <c r="W2615">
        <f>IF(Table2[[#This Row],[voice_mail_plan]]="yes",1,0)</f>
        <v>0</v>
      </c>
      <c r="X2615" t="str">
        <f t="shared" si="80"/>
        <v>Low</v>
      </c>
      <c r="Y2615" t="str">
        <f>IF(Table2[[#This Row],[total_intl_charge]] &gt; AVERAGE($R$2:$R$4245),"High","Low")</f>
        <v>High</v>
      </c>
      <c r="Z2615" t="str">
        <f>IF(AND(G2615&gt;AVERAGE(train!$G$2:$G$4251),K2615&gt;AVERAGE(train!$K$2:$K$4251)),"High Day &amp; Eve",IF(AND(G2615&gt;AVERAGE(train!$G$2:$G$4251),K2615&lt;=AVERAGE(train!$K$2:$K$4251)),"High Day Only",IF(AND(G2615&lt;=AVERAGE(train!$G$2:$G$4251),K2615&gt;AVERAGE(train!$K$2:$K$4251)),"High Eve Only","Low Usage")))</f>
        <v>High Day &amp; Eve</v>
      </c>
    </row>
    <row r="2616" spans="1:26">
      <c r="A2616" t="s">
        <v>57</v>
      </c>
      <c r="B2616">
        <v>78</v>
      </c>
      <c r="C2616" t="s">
        <v>25</v>
      </c>
      <c r="D2616" t="s">
        <v>22</v>
      </c>
      <c r="E2616" t="s">
        <v>22</v>
      </c>
      <c r="F2616">
        <v>0</v>
      </c>
      <c r="G2616">
        <v>163.6</v>
      </c>
      <c r="H2616">
        <v>88</v>
      </c>
      <c r="I2616">
        <v>27.81</v>
      </c>
      <c r="J2616">
        <v>283.39999999999998</v>
      </c>
      <c r="K2616">
        <v>93</v>
      </c>
      <c r="L2616">
        <v>24.09</v>
      </c>
      <c r="M2616">
        <v>262.10000000000002</v>
      </c>
      <c r="N2616">
        <v>108</v>
      </c>
      <c r="O2616">
        <v>11.79</v>
      </c>
      <c r="P2616">
        <v>8.6</v>
      </c>
      <c r="Q2616">
        <v>9</v>
      </c>
      <c r="R2616">
        <v>2.3199999999999998</v>
      </c>
      <c r="S2616">
        <v>0</v>
      </c>
      <c r="T2616" t="s">
        <v>22</v>
      </c>
      <c r="U2616">
        <f t="shared" si="81"/>
        <v>0</v>
      </c>
      <c r="V2616">
        <f>IF(Table2[[#This Row],[international_plan]]="yes",1,0)</f>
        <v>0</v>
      </c>
      <c r="W2616">
        <f>IF(Table2[[#This Row],[voice_mail_plan]]="yes",1,0)</f>
        <v>0</v>
      </c>
      <c r="X2616" t="str">
        <f t="shared" si="80"/>
        <v>Medium</v>
      </c>
      <c r="Y2616" t="str">
        <f>IF(Table2[[#This Row],[total_intl_charge]] &gt; AVERAGE($R$2:$R$4245),"High","Low")</f>
        <v>Low</v>
      </c>
      <c r="Z2616" t="str">
        <f>IF(AND(G2616&gt;AVERAGE(train!$G$2:$G$4251),K2616&gt;AVERAGE(train!$K$2:$K$4251)),"High Day &amp; Eve",IF(AND(G2616&gt;AVERAGE(train!$G$2:$G$4251),K2616&lt;=AVERAGE(train!$K$2:$K$4251)),"High Day Only",IF(AND(G2616&lt;=AVERAGE(train!$G$2:$G$4251),K2616&gt;AVERAGE(train!$K$2:$K$4251)),"High Eve Only","Low Usage")))</f>
        <v>Low Usage</v>
      </c>
    </row>
    <row r="2617" spans="1:26">
      <c r="A2617" t="s">
        <v>47</v>
      </c>
      <c r="B2617">
        <v>100</v>
      </c>
      <c r="C2617" t="s">
        <v>21</v>
      </c>
      <c r="D2617" t="s">
        <v>22</v>
      </c>
      <c r="E2617" t="s">
        <v>23</v>
      </c>
      <c r="F2617">
        <v>29</v>
      </c>
      <c r="G2617">
        <v>213.6</v>
      </c>
      <c r="H2617">
        <v>127</v>
      </c>
      <c r="I2617">
        <v>36.31</v>
      </c>
      <c r="J2617">
        <v>175.9</v>
      </c>
      <c r="K2617">
        <v>82</v>
      </c>
      <c r="L2617">
        <v>14.95</v>
      </c>
      <c r="M2617">
        <v>207.2</v>
      </c>
      <c r="N2617">
        <v>100</v>
      </c>
      <c r="O2617">
        <v>9.32</v>
      </c>
      <c r="P2617">
        <v>8.9</v>
      </c>
      <c r="Q2617">
        <v>3</v>
      </c>
      <c r="R2617">
        <v>2.4</v>
      </c>
      <c r="S2617">
        <v>1</v>
      </c>
      <c r="T2617" t="s">
        <v>22</v>
      </c>
      <c r="U2617">
        <f t="shared" si="81"/>
        <v>0</v>
      </c>
      <c r="V2617">
        <f>IF(Table2[[#This Row],[international_plan]]="yes",1,0)</f>
        <v>0</v>
      </c>
      <c r="W2617">
        <f>IF(Table2[[#This Row],[voice_mail_plan]]="yes",1,0)</f>
        <v>1</v>
      </c>
      <c r="X2617" t="str">
        <f t="shared" si="80"/>
        <v>Medium</v>
      </c>
      <c r="Y2617" t="str">
        <f>IF(Table2[[#This Row],[total_intl_charge]] &gt; AVERAGE($R$2:$R$4245),"High","Low")</f>
        <v>Low</v>
      </c>
      <c r="Z2617" t="str">
        <f>IF(AND(G2617&gt;AVERAGE(train!$G$2:$G$4251),K2617&gt;AVERAGE(train!$K$2:$K$4251)),"High Day &amp; Eve",IF(AND(G2617&gt;AVERAGE(train!$G$2:$G$4251),K2617&lt;=AVERAGE(train!$K$2:$K$4251)),"High Day Only",IF(AND(G2617&lt;=AVERAGE(train!$G$2:$G$4251),K2617&gt;AVERAGE(train!$K$2:$K$4251)),"High Eve Only","Low Usage")))</f>
        <v>High Day Only</v>
      </c>
    </row>
    <row r="2618" spans="1:26">
      <c r="A2618" t="s">
        <v>31</v>
      </c>
      <c r="B2618">
        <v>70</v>
      </c>
      <c r="C2618" t="s">
        <v>28</v>
      </c>
      <c r="D2618" t="s">
        <v>22</v>
      </c>
      <c r="E2618" t="s">
        <v>23</v>
      </c>
      <c r="F2618">
        <v>30</v>
      </c>
      <c r="G2618">
        <v>143.4</v>
      </c>
      <c r="H2618">
        <v>72</v>
      </c>
      <c r="I2618">
        <v>24.38</v>
      </c>
      <c r="J2618">
        <v>170</v>
      </c>
      <c r="K2618">
        <v>92</v>
      </c>
      <c r="L2618">
        <v>14.45</v>
      </c>
      <c r="M2618">
        <v>127.9</v>
      </c>
      <c r="N2618">
        <v>68</v>
      </c>
      <c r="O2618">
        <v>5.76</v>
      </c>
      <c r="P2618">
        <v>9.4</v>
      </c>
      <c r="Q2618">
        <v>4</v>
      </c>
      <c r="R2618">
        <v>2.54</v>
      </c>
      <c r="S2618">
        <v>3</v>
      </c>
      <c r="T2618" t="s">
        <v>22</v>
      </c>
      <c r="U2618">
        <f t="shared" si="81"/>
        <v>0</v>
      </c>
      <c r="V2618">
        <f>IF(Table2[[#This Row],[international_plan]]="yes",1,0)</f>
        <v>0</v>
      </c>
      <c r="W2618">
        <f>IF(Table2[[#This Row],[voice_mail_plan]]="yes",1,0)</f>
        <v>1</v>
      </c>
      <c r="X2618" t="str">
        <f t="shared" si="80"/>
        <v>Low</v>
      </c>
      <c r="Y2618" t="str">
        <f>IF(Table2[[#This Row],[total_intl_charge]] &gt; AVERAGE($R$2:$R$4245),"High","Low")</f>
        <v>Low</v>
      </c>
      <c r="Z2618" t="str">
        <f>IF(AND(G2618&gt;AVERAGE(train!$G$2:$G$4251),K2618&gt;AVERAGE(train!$K$2:$K$4251)),"High Day &amp; Eve",IF(AND(G2618&gt;AVERAGE(train!$G$2:$G$4251),K2618&lt;=AVERAGE(train!$K$2:$K$4251)),"High Day Only",IF(AND(G2618&lt;=AVERAGE(train!$G$2:$G$4251),K2618&gt;AVERAGE(train!$K$2:$K$4251)),"High Eve Only","Low Usage")))</f>
        <v>Low Usage</v>
      </c>
    </row>
    <row r="2619" spans="1:26">
      <c r="A2619" t="s">
        <v>38</v>
      </c>
      <c r="B2619">
        <v>117</v>
      </c>
      <c r="C2619" t="s">
        <v>25</v>
      </c>
      <c r="D2619" t="s">
        <v>22</v>
      </c>
      <c r="E2619" t="s">
        <v>22</v>
      </c>
      <c r="F2619">
        <v>0</v>
      </c>
      <c r="G2619">
        <v>97.1</v>
      </c>
      <c r="H2619">
        <v>98</v>
      </c>
      <c r="I2619">
        <v>16.510000000000002</v>
      </c>
      <c r="J2619">
        <v>228</v>
      </c>
      <c r="K2619">
        <v>131</v>
      </c>
      <c r="L2619">
        <v>19.38</v>
      </c>
      <c r="M2619">
        <v>240</v>
      </c>
      <c r="N2619">
        <v>111</v>
      </c>
      <c r="O2619">
        <v>10.8</v>
      </c>
      <c r="P2619">
        <v>10.6</v>
      </c>
      <c r="Q2619">
        <v>3</v>
      </c>
      <c r="R2619">
        <v>2.86</v>
      </c>
      <c r="S2619">
        <v>1</v>
      </c>
      <c r="T2619" t="s">
        <v>22</v>
      </c>
      <c r="U2619">
        <f t="shared" si="81"/>
        <v>0</v>
      </c>
      <c r="V2619">
        <f>IF(Table2[[#This Row],[international_plan]]="yes",1,0)</f>
        <v>0</v>
      </c>
      <c r="W2619">
        <f>IF(Table2[[#This Row],[voice_mail_plan]]="yes",1,0)</f>
        <v>0</v>
      </c>
      <c r="X2619" t="str">
        <f t="shared" si="80"/>
        <v>High</v>
      </c>
      <c r="Y2619" t="str">
        <f>IF(Table2[[#This Row],[total_intl_charge]] &gt; AVERAGE($R$2:$R$4245),"High","Low")</f>
        <v>High</v>
      </c>
      <c r="Z2619" t="str">
        <f>IF(AND(G2619&gt;AVERAGE(train!$G$2:$G$4251),K2619&gt;AVERAGE(train!$K$2:$K$4251)),"High Day &amp; Eve",IF(AND(G2619&gt;AVERAGE(train!$G$2:$G$4251),K2619&lt;=AVERAGE(train!$K$2:$K$4251)),"High Day Only",IF(AND(G2619&lt;=AVERAGE(train!$G$2:$G$4251),K2619&gt;AVERAGE(train!$K$2:$K$4251)),"High Eve Only","Low Usage")))</f>
        <v>High Eve Only</v>
      </c>
    </row>
    <row r="2620" spans="1:26">
      <c r="A2620" t="s">
        <v>67</v>
      </c>
      <c r="B2620">
        <v>68</v>
      </c>
      <c r="C2620" t="s">
        <v>21</v>
      </c>
      <c r="D2620" t="s">
        <v>22</v>
      </c>
      <c r="E2620" t="s">
        <v>22</v>
      </c>
      <c r="F2620">
        <v>0</v>
      </c>
      <c r="G2620">
        <v>94.1</v>
      </c>
      <c r="H2620">
        <v>93</v>
      </c>
      <c r="I2620">
        <v>16</v>
      </c>
      <c r="J2620">
        <v>147.6</v>
      </c>
      <c r="K2620">
        <v>80</v>
      </c>
      <c r="L2620">
        <v>12.55</v>
      </c>
      <c r="M2620">
        <v>213.5</v>
      </c>
      <c r="N2620">
        <v>85</v>
      </c>
      <c r="O2620">
        <v>9.61</v>
      </c>
      <c r="P2620">
        <v>10.1</v>
      </c>
      <c r="Q2620">
        <v>2</v>
      </c>
      <c r="R2620">
        <v>2.73</v>
      </c>
      <c r="S2620">
        <v>0</v>
      </c>
      <c r="T2620" t="s">
        <v>22</v>
      </c>
      <c r="U2620">
        <f t="shared" si="81"/>
        <v>0</v>
      </c>
      <c r="V2620">
        <f>IF(Table2[[#This Row],[international_plan]]="yes",1,0)</f>
        <v>0</v>
      </c>
      <c r="W2620">
        <f>IF(Table2[[#This Row],[voice_mail_plan]]="yes",1,0)</f>
        <v>0</v>
      </c>
      <c r="X2620" t="str">
        <f t="shared" si="80"/>
        <v>Low</v>
      </c>
      <c r="Y2620" t="str">
        <f>IF(Table2[[#This Row],[total_intl_charge]] &gt; AVERAGE($R$2:$R$4245),"High","Low")</f>
        <v>Low</v>
      </c>
      <c r="Z2620" t="str">
        <f>IF(AND(G2620&gt;AVERAGE(train!$G$2:$G$4251),K2620&gt;AVERAGE(train!$K$2:$K$4251)),"High Day &amp; Eve",IF(AND(G2620&gt;AVERAGE(train!$G$2:$G$4251),K2620&lt;=AVERAGE(train!$K$2:$K$4251)),"High Day Only",IF(AND(G2620&lt;=AVERAGE(train!$G$2:$G$4251),K2620&gt;AVERAGE(train!$K$2:$K$4251)),"High Eve Only","Low Usage")))</f>
        <v>Low Usage</v>
      </c>
    </row>
    <row r="2621" spans="1:26">
      <c r="A2621" t="s">
        <v>57</v>
      </c>
      <c r="B2621">
        <v>27</v>
      </c>
      <c r="C2621" t="s">
        <v>28</v>
      </c>
      <c r="D2621" t="s">
        <v>22</v>
      </c>
      <c r="E2621" t="s">
        <v>22</v>
      </c>
      <c r="F2621">
        <v>0</v>
      </c>
      <c r="G2621">
        <v>226.3</v>
      </c>
      <c r="H2621">
        <v>95</v>
      </c>
      <c r="I2621">
        <v>38.47</v>
      </c>
      <c r="J2621">
        <v>274.3</v>
      </c>
      <c r="K2621">
        <v>109</v>
      </c>
      <c r="L2621">
        <v>23.32</v>
      </c>
      <c r="M2621">
        <v>242.7</v>
      </c>
      <c r="N2621">
        <v>119</v>
      </c>
      <c r="O2621">
        <v>10.92</v>
      </c>
      <c r="P2621">
        <v>8.1999999999999993</v>
      </c>
      <c r="Q2621">
        <v>3</v>
      </c>
      <c r="R2621">
        <v>2.21</v>
      </c>
      <c r="S2621">
        <v>2</v>
      </c>
      <c r="T2621" t="s">
        <v>23</v>
      </c>
      <c r="U2621">
        <f t="shared" si="81"/>
        <v>1</v>
      </c>
      <c r="V2621">
        <f>IF(Table2[[#This Row],[international_plan]]="yes",1,0)</f>
        <v>0</v>
      </c>
      <c r="W2621">
        <f>IF(Table2[[#This Row],[voice_mail_plan]]="yes",1,0)</f>
        <v>0</v>
      </c>
      <c r="X2621" t="str">
        <f t="shared" si="80"/>
        <v>Low</v>
      </c>
      <c r="Y2621" t="str">
        <f>IF(Table2[[#This Row],[total_intl_charge]] &gt; AVERAGE($R$2:$R$4245),"High","Low")</f>
        <v>Low</v>
      </c>
      <c r="Z2621" t="str">
        <f>IF(AND(G2621&gt;AVERAGE(train!$G$2:$G$4251),K2621&gt;AVERAGE(train!$K$2:$K$4251)),"High Day &amp; Eve",IF(AND(G2621&gt;AVERAGE(train!$G$2:$G$4251),K2621&lt;=AVERAGE(train!$K$2:$K$4251)),"High Day Only",IF(AND(G2621&lt;=AVERAGE(train!$G$2:$G$4251),K2621&gt;AVERAGE(train!$K$2:$K$4251)),"High Eve Only","Low Usage")))</f>
        <v>High Day &amp; Eve</v>
      </c>
    </row>
    <row r="2622" spans="1:26">
      <c r="A2622" t="s">
        <v>68</v>
      </c>
      <c r="B2622">
        <v>181</v>
      </c>
      <c r="C2622" t="s">
        <v>21</v>
      </c>
      <c r="D2622" t="s">
        <v>22</v>
      </c>
      <c r="E2622" t="s">
        <v>23</v>
      </c>
      <c r="F2622">
        <v>27</v>
      </c>
      <c r="G2622">
        <v>190.3</v>
      </c>
      <c r="H2622">
        <v>93</v>
      </c>
      <c r="I2622">
        <v>32.35</v>
      </c>
      <c r="J2622">
        <v>249</v>
      </c>
      <c r="K2622">
        <v>127</v>
      </c>
      <c r="L2622">
        <v>21.17</v>
      </c>
      <c r="M2622">
        <v>215.7</v>
      </c>
      <c r="N2622">
        <v>82</v>
      </c>
      <c r="O2622">
        <v>9.7100000000000009</v>
      </c>
      <c r="P2622">
        <v>10.6</v>
      </c>
      <c r="Q2622">
        <v>4</v>
      </c>
      <c r="R2622">
        <v>2.86</v>
      </c>
      <c r="S2622">
        <v>1</v>
      </c>
      <c r="T2622" t="s">
        <v>22</v>
      </c>
      <c r="U2622">
        <f t="shared" si="81"/>
        <v>0</v>
      </c>
      <c r="V2622">
        <f>IF(Table2[[#This Row],[international_plan]]="yes",1,0)</f>
        <v>0</v>
      </c>
      <c r="W2622">
        <f>IF(Table2[[#This Row],[voice_mail_plan]]="yes",1,0)</f>
        <v>1</v>
      </c>
      <c r="X2622" t="str">
        <f t="shared" si="80"/>
        <v>Very High</v>
      </c>
      <c r="Y2622" t="str">
        <f>IF(Table2[[#This Row],[total_intl_charge]] &gt; AVERAGE($R$2:$R$4245),"High","Low")</f>
        <v>High</v>
      </c>
      <c r="Z2622" t="str">
        <f>IF(AND(G2622&gt;AVERAGE(train!$G$2:$G$4251),K2622&gt;AVERAGE(train!$K$2:$K$4251)),"High Day &amp; Eve",IF(AND(G2622&gt;AVERAGE(train!$G$2:$G$4251),K2622&lt;=AVERAGE(train!$K$2:$K$4251)),"High Day Only",IF(AND(G2622&lt;=AVERAGE(train!$G$2:$G$4251),K2622&gt;AVERAGE(train!$K$2:$K$4251)),"High Eve Only","Low Usage")))</f>
        <v>High Day &amp; Eve</v>
      </c>
    </row>
    <row r="2623" spans="1:26">
      <c r="A2623" t="s">
        <v>66</v>
      </c>
      <c r="B2623">
        <v>112</v>
      </c>
      <c r="C2623" t="s">
        <v>21</v>
      </c>
      <c r="D2623" t="s">
        <v>22</v>
      </c>
      <c r="E2623" t="s">
        <v>22</v>
      </c>
      <c r="F2623">
        <v>0</v>
      </c>
      <c r="G2623">
        <v>185.4</v>
      </c>
      <c r="H2623">
        <v>114</v>
      </c>
      <c r="I2623">
        <v>31.52</v>
      </c>
      <c r="J2623">
        <v>191.4</v>
      </c>
      <c r="K2623">
        <v>119</v>
      </c>
      <c r="L2623">
        <v>16.27</v>
      </c>
      <c r="M2623">
        <v>144</v>
      </c>
      <c r="N2623">
        <v>78</v>
      </c>
      <c r="O2623">
        <v>6.48</v>
      </c>
      <c r="P2623">
        <v>10</v>
      </c>
      <c r="Q2623">
        <v>11</v>
      </c>
      <c r="R2623">
        <v>2.7</v>
      </c>
      <c r="S2623">
        <v>2</v>
      </c>
      <c r="T2623" t="s">
        <v>22</v>
      </c>
      <c r="U2623">
        <f t="shared" si="81"/>
        <v>0</v>
      </c>
      <c r="V2623">
        <f>IF(Table2[[#This Row],[international_plan]]="yes",1,0)</f>
        <v>0</v>
      </c>
      <c r="W2623">
        <f>IF(Table2[[#This Row],[voice_mail_plan]]="yes",1,0)</f>
        <v>0</v>
      </c>
      <c r="X2623" t="str">
        <f t="shared" si="80"/>
        <v>High</v>
      </c>
      <c r="Y2623" t="str">
        <f>IF(Table2[[#This Row],[total_intl_charge]] &gt; AVERAGE($R$2:$R$4245),"High","Low")</f>
        <v>Low</v>
      </c>
      <c r="Z2623" t="str">
        <f>IF(AND(G2623&gt;AVERAGE(train!$G$2:$G$4251),K2623&gt;AVERAGE(train!$K$2:$K$4251)),"High Day &amp; Eve",IF(AND(G2623&gt;AVERAGE(train!$G$2:$G$4251),K2623&lt;=AVERAGE(train!$K$2:$K$4251)),"High Day Only",IF(AND(G2623&lt;=AVERAGE(train!$G$2:$G$4251),K2623&gt;AVERAGE(train!$K$2:$K$4251)),"High Eve Only","Low Usage")))</f>
        <v>High Day &amp; Eve</v>
      </c>
    </row>
    <row r="2624" spans="1:26">
      <c r="A2624" t="s">
        <v>48</v>
      </c>
      <c r="B2624">
        <v>93</v>
      </c>
      <c r="C2624" t="s">
        <v>21</v>
      </c>
      <c r="D2624" t="s">
        <v>22</v>
      </c>
      <c r="E2624" t="s">
        <v>22</v>
      </c>
      <c r="F2624">
        <v>0</v>
      </c>
      <c r="G2624">
        <v>179.5</v>
      </c>
      <c r="H2624">
        <v>121</v>
      </c>
      <c r="I2624">
        <v>30.52</v>
      </c>
      <c r="J2624">
        <v>191.9</v>
      </c>
      <c r="K2624">
        <v>131</v>
      </c>
      <c r="L2624">
        <v>16.309999999999999</v>
      </c>
      <c r="M2624">
        <v>165.5</v>
      </c>
      <c r="N2624">
        <v>125</v>
      </c>
      <c r="O2624">
        <v>7.45</v>
      </c>
      <c r="P2624">
        <v>12</v>
      </c>
      <c r="Q2624">
        <v>4</v>
      </c>
      <c r="R2624">
        <v>3.24</v>
      </c>
      <c r="S2624">
        <v>0</v>
      </c>
      <c r="T2624" t="s">
        <v>22</v>
      </c>
      <c r="U2624">
        <f t="shared" si="81"/>
        <v>0</v>
      </c>
      <c r="V2624">
        <f>IF(Table2[[#This Row],[international_plan]]="yes",1,0)</f>
        <v>0</v>
      </c>
      <c r="W2624">
        <f>IF(Table2[[#This Row],[voice_mail_plan]]="yes",1,0)</f>
        <v>0</v>
      </c>
      <c r="X2624" t="str">
        <f t="shared" si="80"/>
        <v>Medium</v>
      </c>
      <c r="Y2624" t="str">
        <f>IF(Table2[[#This Row],[total_intl_charge]] &gt; AVERAGE($R$2:$R$4245),"High","Low")</f>
        <v>High</v>
      </c>
      <c r="Z2624" t="str">
        <f>IF(AND(G2624&gt;AVERAGE(train!$G$2:$G$4251),K2624&gt;AVERAGE(train!$K$2:$K$4251)),"High Day &amp; Eve",IF(AND(G2624&gt;AVERAGE(train!$G$2:$G$4251),K2624&lt;=AVERAGE(train!$K$2:$K$4251)),"High Day Only",IF(AND(G2624&lt;=AVERAGE(train!$G$2:$G$4251),K2624&gt;AVERAGE(train!$K$2:$K$4251)),"High Eve Only","Low Usage")))</f>
        <v>High Eve Only</v>
      </c>
    </row>
    <row r="2625" spans="1:26">
      <c r="A2625" t="s">
        <v>42</v>
      </c>
      <c r="B2625">
        <v>102</v>
      </c>
      <c r="C2625" t="s">
        <v>25</v>
      </c>
      <c r="D2625" t="s">
        <v>22</v>
      </c>
      <c r="E2625" t="s">
        <v>22</v>
      </c>
      <c r="F2625">
        <v>0</v>
      </c>
      <c r="G2625">
        <v>158</v>
      </c>
      <c r="H2625">
        <v>94</v>
      </c>
      <c r="I2625">
        <v>26.86</v>
      </c>
      <c r="J2625">
        <v>207.9</v>
      </c>
      <c r="K2625">
        <v>100</v>
      </c>
      <c r="L2625">
        <v>17.670000000000002</v>
      </c>
      <c r="M2625">
        <v>190.4</v>
      </c>
      <c r="N2625">
        <v>120</v>
      </c>
      <c r="O2625">
        <v>8.57</v>
      </c>
      <c r="P2625">
        <v>10.1</v>
      </c>
      <c r="Q2625">
        <v>10</v>
      </c>
      <c r="R2625">
        <v>2.73</v>
      </c>
      <c r="S2625">
        <v>0</v>
      </c>
      <c r="T2625" t="s">
        <v>22</v>
      </c>
      <c r="U2625">
        <f t="shared" si="81"/>
        <v>0</v>
      </c>
      <c r="V2625">
        <f>IF(Table2[[#This Row],[international_plan]]="yes",1,0)</f>
        <v>0</v>
      </c>
      <c r="W2625">
        <f>IF(Table2[[#This Row],[voice_mail_plan]]="yes",1,0)</f>
        <v>0</v>
      </c>
      <c r="X2625" t="str">
        <f t="shared" si="80"/>
        <v>High</v>
      </c>
      <c r="Y2625" t="str">
        <f>IF(Table2[[#This Row],[total_intl_charge]] &gt; AVERAGE($R$2:$R$4245),"High","Low")</f>
        <v>Low</v>
      </c>
      <c r="Z2625" t="str">
        <f>IF(AND(G2625&gt;AVERAGE(train!$G$2:$G$4251),K2625&gt;AVERAGE(train!$K$2:$K$4251)),"High Day &amp; Eve",IF(AND(G2625&gt;AVERAGE(train!$G$2:$G$4251),K2625&lt;=AVERAGE(train!$K$2:$K$4251)),"High Day Only",IF(AND(G2625&lt;=AVERAGE(train!$G$2:$G$4251),K2625&gt;AVERAGE(train!$K$2:$K$4251)),"High Eve Only","Low Usage")))</f>
        <v>Low Usage</v>
      </c>
    </row>
    <row r="2626" spans="1:26">
      <c r="A2626" t="s">
        <v>27</v>
      </c>
      <c r="B2626">
        <v>93</v>
      </c>
      <c r="C2626" t="s">
        <v>21</v>
      </c>
      <c r="D2626" t="s">
        <v>22</v>
      </c>
      <c r="E2626" t="s">
        <v>22</v>
      </c>
      <c r="F2626">
        <v>0</v>
      </c>
      <c r="G2626">
        <v>173</v>
      </c>
      <c r="H2626">
        <v>131</v>
      </c>
      <c r="I2626">
        <v>29.41</v>
      </c>
      <c r="J2626">
        <v>190.4</v>
      </c>
      <c r="K2626">
        <v>108</v>
      </c>
      <c r="L2626">
        <v>16.18</v>
      </c>
      <c r="M2626">
        <v>290</v>
      </c>
      <c r="N2626">
        <v>66</v>
      </c>
      <c r="O2626">
        <v>13.05</v>
      </c>
      <c r="P2626">
        <v>10.4</v>
      </c>
      <c r="Q2626">
        <v>2</v>
      </c>
      <c r="R2626">
        <v>2.81</v>
      </c>
      <c r="S2626">
        <v>0</v>
      </c>
      <c r="T2626" t="s">
        <v>22</v>
      </c>
      <c r="U2626">
        <f t="shared" si="81"/>
        <v>0</v>
      </c>
      <c r="V2626">
        <f>IF(Table2[[#This Row],[international_plan]]="yes",1,0)</f>
        <v>0</v>
      </c>
      <c r="W2626">
        <f>IF(Table2[[#This Row],[voice_mail_plan]]="yes",1,0)</f>
        <v>0</v>
      </c>
      <c r="X2626" t="str">
        <f t="shared" ref="X2626:X2689" si="82">IF(B2626&lt;=$AC$3,"Low",IF(B2626&lt;=$AC$4,"Medium",IF(B2626&lt;=$AC$5,"High",IF(B2626&gt;=$AC$5,"Very High"))))</f>
        <v>Medium</v>
      </c>
      <c r="Y2626" t="str">
        <f>IF(Table2[[#This Row],[total_intl_charge]] &gt; AVERAGE($R$2:$R$4245),"High","Low")</f>
        <v>High</v>
      </c>
      <c r="Z2626" t="str">
        <f>IF(AND(G2626&gt;AVERAGE(train!$G$2:$G$4251),K2626&gt;AVERAGE(train!$K$2:$K$4251)),"High Day &amp; Eve",IF(AND(G2626&gt;AVERAGE(train!$G$2:$G$4251),K2626&lt;=AVERAGE(train!$K$2:$K$4251)),"High Day Only",IF(AND(G2626&lt;=AVERAGE(train!$G$2:$G$4251),K2626&gt;AVERAGE(train!$K$2:$K$4251)),"High Eve Only","Low Usage")))</f>
        <v>High Eve Only</v>
      </c>
    </row>
    <row r="2627" spans="1:26">
      <c r="A2627" t="s">
        <v>42</v>
      </c>
      <c r="B2627">
        <v>107</v>
      </c>
      <c r="C2627" t="s">
        <v>21</v>
      </c>
      <c r="D2627" t="s">
        <v>22</v>
      </c>
      <c r="E2627" t="s">
        <v>23</v>
      </c>
      <c r="F2627">
        <v>32</v>
      </c>
      <c r="G2627">
        <v>134.19999999999999</v>
      </c>
      <c r="H2627">
        <v>101</v>
      </c>
      <c r="I2627">
        <v>22.81</v>
      </c>
      <c r="J2627">
        <v>211.9</v>
      </c>
      <c r="K2627">
        <v>145</v>
      </c>
      <c r="L2627">
        <v>18.010000000000002</v>
      </c>
      <c r="M2627">
        <v>167.6</v>
      </c>
      <c r="N2627">
        <v>138</v>
      </c>
      <c r="O2627">
        <v>7.54</v>
      </c>
      <c r="P2627">
        <v>8.1999999999999993</v>
      </c>
      <c r="Q2627">
        <v>5</v>
      </c>
      <c r="R2627">
        <v>2.21</v>
      </c>
      <c r="S2627">
        <v>1</v>
      </c>
      <c r="T2627" t="s">
        <v>22</v>
      </c>
      <c r="U2627">
        <f t="shared" ref="U2627:U2690" si="83">IF(T2627="yes",1,0)</f>
        <v>0</v>
      </c>
      <c r="V2627">
        <f>IF(Table2[[#This Row],[international_plan]]="yes",1,0)</f>
        <v>0</v>
      </c>
      <c r="W2627">
        <f>IF(Table2[[#This Row],[voice_mail_plan]]="yes",1,0)</f>
        <v>1</v>
      </c>
      <c r="X2627" t="str">
        <f t="shared" si="82"/>
        <v>High</v>
      </c>
      <c r="Y2627" t="str">
        <f>IF(Table2[[#This Row],[total_intl_charge]] &gt; AVERAGE($R$2:$R$4245),"High","Low")</f>
        <v>Low</v>
      </c>
      <c r="Z2627" t="str">
        <f>IF(AND(G2627&gt;AVERAGE(train!$G$2:$G$4251),K2627&gt;AVERAGE(train!$K$2:$K$4251)),"High Day &amp; Eve",IF(AND(G2627&gt;AVERAGE(train!$G$2:$G$4251),K2627&lt;=AVERAGE(train!$K$2:$K$4251)),"High Day Only",IF(AND(G2627&lt;=AVERAGE(train!$G$2:$G$4251),K2627&gt;AVERAGE(train!$K$2:$K$4251)),"High Eve Only","Low Usage")))</f>
        <v>High Eve Only</v>
      </c>
    </row>
    <row r="2628" spans="1:26">
      <c r="A2628" t="s">
        <v>32</v>
      </c>
      <c r="B2628">
        <v>100</v>
      </c>
      <c r="C2628" t="s">
        <v>21</v>
      </c>
      <c r="D2628" t="s">
        <v>22</v>
      </c>
      <c r="E2628" t="s">
        <v>23</v>
      </c>
      <c r="F2628">
        <v>32</v>
      </c>
      <c r="G2628">
        <v>125.2</v>
      </c>
      <c r="H2628">
        <v>123</v>
      </c>
      <c r="I2628">
        <v>21.28</v>
      </c>
      <c r="J2628">
        <v>230.9</v>
      </c>
      <c r="K2628">
        <v>101</v>
      </c>
      <c r="L2628">
        <v>19.63</v>
      </c>
      <c r="M2628">
        <v>192</v>
      </c>
      <c r="N2628">
        <v>106</v>
      </c>
      <c r="O2628">
        <v>8.64</v>
      </c>
      <c r="P2628">
        <v>12.6</v>
      </c>
      <c r="Q2628">
        <v>9</v>
      </c>
      <c r="R2628">
        <v>3.4</v>
      </c>
      <c r="S2628">
        <v>3</v>
      </c>
      <c r="T2628" t="s">
        <v>22</v>
      </c>
      <c r="U2628">
        <f t="shared" si="83"/>
        <v>0</v>
      </c>
      <c r="V2628">
        <f>IF(Table2[[#This Row],[international_plan]]="yes",1,0)</f>
        <v>0</v>
      </c>
      <c r="W2628">
        <f>IF(Table2[[#This Row],[voice_mail_plan]]="yes",1,0)</f>
        <v>1</v>
      </c>
      <c r="X2628" t="str">
        <f t="shared" si="82"/>
        <v>Medium</v>
      </c>
      <c r="Y2628" t="str">
        <f>IF(Table2[[#This Row],[total_intl_charge]] &gt; AVERAGE($R$2:$R$4245),"High","Low")</f>
        <v>High</v>
      </c>
      <c r="Z2628" t="str">
        <f>IF(AND(G2628&gt;AVERAGE(train!$G$2:$G$4251),K2628&gt;AVERAGE(train!$K$2:$K$4251)),"High Day &amp; Eve",IF(AND(G2628&gt;AVERAGE(train!$G$2:$G$4251),K2628&lt;=AVERAGE(train!$K$2:$K$4251)),"High Day Only",IF(AND(G2628&lt;=AVERAGE(train!$G$2:$G$4251),K2628&gt;AVERAGE(train!$K$2:$K$4251)),"High Eve Only","Low Usage")))</f>
        <v>High Eve Only</v>
      </c>
    </row>
    <row r="2629" spans="1:26">
      <c r="A2629" t="s">
        <v>54</v>
      </c>
      <c r="B2629">
        <v>115</v>
      </c>
      <c r="C2629" t="s">
        <v>21</v>
      </c>
      <c r="D2629" t="s">
        <v>22</v>
      </c>
      <c r="E2629" t="s">
        <v>22</v>
      </c>
      <c r="F2629">
        <v>0</v>
      </c>
      <c r="G2629">
        <v>195.9</v>
      </c>
      <c r="H2629">
        <v>111</v>
      </c>
      <c r="I2629">
        <v>33.299999999999997</v>
      </c>
      <c r="J2629">
        <v>227</v>
      </c>
      <c r="K2629">
        <v>108</v>
      </c>
      <c r="L2629">
        <v>19.3</v>
      </c>
      <c r="M2629">
        <v>313.2</v>
      </c>
      <c r="N2629">
        <v>113</v>
      </c>
      <c r="O2629">
        <v>14.09</v>
      </c>
      <c r="P2629">
        <v>13.2</v>
      </c>
      <c r="Q2629">
        <v>1</v>
      </c>
      <c r="R2629">
        <v>3.56</v>
      </c>
      <c r="S2629">
        <v>2</v>
      </c>
      <c r="T2629" t="s">
        <v>22</v>
      </c>
      <c r="U2629">
        <f t="shared" si="83"/>
        <v>0</v>
      </c>
      <c r="V2629">
        <f>IF(Table2[[#This Row],[international_plan]]="yes",1,0)</f>
        <v>0</v>
      </c>
      <c r="W2629">
        <f>IF(Table2[[#This Row],[voice_mail_plan]]="yes",1,0)</f>
        <v>0</v>
      </c>
      <c r="X2629" t="str">
        <f t="shared" si="82"/>
        <v>High</v>
      </c>
      <c r="Y2629" t="str">
        <f>IF(Table2[[#This Row],[total_intl_charge]] &gt; AVERAGE($R$2:$R$4245),"High","Low")</f>
        <v>High</v>
      </c>
      <c r="Z2629" t="str">
        <f>IF(AND(G2629&gt;AVERAGE(train!$G$2:$G$4251),K2629&gt;AVERAGE(train!$K$2:$K$4251)),"High Day &amp; Eve",IF(AND(G2629&gt;AVERAGE(train!$G$2:$G$4251),K2629&lt;=AVERAGE(train!$K$2:$K$4251)),"High Day Only",IF(AND(G2629&lt;=AVERAGE(train!$G$2:$G$4251),K2629&gt;AVERAGE(train!$K$2:$K$4251)),"High Eve Only","Low Usage")))</f>
        <v>High Day &amp; Eve</v>
      </c>
    </row>
    <row r="2630" spans="1:26">
      <c r="A2630" t="s">
        <v>51</v>
      </c>
      <c r="B2630">
        <v>63</v>
      </c>
      <c r="C2630" t="s">
        <v>28</v>
      </c>
      <c r="D2630" t="s">
        <v>22</v>
      </c>
      <c r="E2630" t="s">
        <v>23</v>
      </c>
      <c r="F2630">
        <v>13</v>
      </c>
      <c r="G2630">
        <v>214.2</v>
      </c>
      <c r="H2630">
        <v>61</v>
      </c>
      <c r="I2630">
        <v>36.409999999999997</v>
      </c>
      <c r="J2630">
        <v>181.2</v>
      </c>
      <c r="K2630">
        <v>88</v>
      </c>
      <c r="L2630">
        <v>15.4</v>
      </c>
      <c r="M2630">
        <v>174</v>
      </c>
      <c r="N2630">
        <v>68</v>
      </c>
      <c r="O2630">
        <v>7.83</v>
      </c>
      <c r="P2630">
        <v>10.3</v>
      </c>
      <c r="Q2630">
        <v>2</v>
      </c>
      <c r="R2630">
        <v>2.78</v>
      </c>
      <c r="S2630">
        <v>0</v>
      </c>
      <c r="T2630" t="s">
        <v>22</v>
      </c>
      <c r="U2630">
        <f t="shared" si="83"/>
        <v>0</v>
      </c>
      <c r="V2630">
        <f>IF(Table2[[#This Row],[international_plan]]="yes",1,0)</f>
        <v>0</v>
      </c>
      <c r="W2630">
        <f>IF(Table2[[#This Row],[voice_mail_plan]]="yes",1,0)</f>
        <v>1</v>
      </c>
      <c r="X2630" t="str">
        <f t="shared" si="82"/>
        <v>Low</v>
      </c>
      <c r="Y2630" t="str">
        <f>IF(Table2[[#This Row],[total_intl_charge]] &gt; AVERAGE($R$2:$R$4245),"High","Low")</f>
        <v>High</v>
      </c>
      <c r="Z2630" t="str">
        <f>IF(AND(G2630&gt;AVERAGE(train!$G$2:$G$4251),K2630&gt;AVERAGE(train!$K$2:$K$4251)),"High Day &amp; Eve",IF(AND(G2630&gt;AVERAGE(train!$G$2:$G$4251),K2630&lt;=AVERAGE(train!$K$2:$K$4251)),"High Day Only",IF(AND(G2630&lt;=AVERAGE(train!$G$2:$G$4251),K2630&gt;AVERAGE(train!$K$2:$K$4251)),"High Eve Only","Low Usage")))</f>
        <v>High Day Only</v>
      </c>
    </row>
    <row r="2631" spans="1:26">
      <c r="A2631" t="s">
        <v>66</v>
      </c>
      <c r="B2631">
        <v>57</v>
      </c>
      <c r="C2631" t="s">
        <v>21</v>
      </c>
      <c r="D2631" t="s">
        <v>22</v>
      </c>
      <c r="E2631" t="s">
        <v>22</v>
      </c>
      <c r="F2631">
        <v>0</v>
      </c>
      <c r="G2631">
        <v>221.1</v>
      </c>
      <c r="H2631">
        <v>101</v>
      </c>
      <c r="I2631">
        <v>37.590000000000003</v>
      </c>
      <c r="J2631">
        <v>236.7</v>
      </c>
      <c r="K2631">
        <v>65</v>
      </c>
      <c r="L2631">
        <v>20.12</v>
      </c>
      <c r="M2631">
        <v>252.3</v>
      </c>
      <c r="N2631">
        <v>137</v>
      </c>
      <c r="O2631">
        <v>11.35</v>
      </c>
      <c r="P2631">
        <v>9.5</v>
      </c>
      <c r="Q2631">
        <v>1</v>
      </c>
      <c r="R2631">
        <v>2.57</v>
      </c>
      <c r="S2631">
        <v>0</v>
      </c>
      <c r="T2631" t="s">
        <v>22</v>
      </c>
      <c r="U2631">
        <f t="shared" si="83"/>
        <v>0</v>
      </c>
      <c r="V2631">
        <f>IF(Table2[[#This Row],[international_plan]]="yes",1,0)</f>
        <v>0</v>
      </c>
      <c r="W2631">
        <f>IF(Table2[[#This Row],[voice_mail_plan]]="yes",1,0)</f>
        <v>0</v>
      </c>
      <c r="X2631" t="str">
        <f t="shared" si="82"/>
        <v>Low</v>
      </c>
      <c r="Y2631" t="str">
        <f>IF(Table2[[#This Row],[total_intl_charge]] &gt; AVERAGE($R$2:$R$4245),"High","Low")</f>
        <v>Low</v>
      </c>
      <c r="Z2631" t="str">
        <f>IF(AND(G2631&gt;AVERAGE(train!$G$2:$G$4251),K2631&gt;AVERAGE(train!$K$2:$K$4251)),"High Day &amp; Eve",IF(AND(G2631&gt;AVERAGE(train!$G$2:$G$4251),K2631&lt;=AVERAGE(train!$K$2:$K$4251)),"High Day Only",IF(AND(G2631&lt;=AVERAGE(train!$G$2:$G$4251),K2631&gt;AVERAGE(train!$K$2:$K$4251)),"High Eve Only","Low Usage")))</f>
        <v>High Day Only</v>
      </c>
    </row>
    <row r="2632" spans="1:26">
      <c r="A2632" t="s">
        <v>63</v>
      </c>
      <c r="B2632">
        <v>119</v>
      </c>
      <c r="C2632" t="s">
        <v>25</v>
      </c>
      <c r="D2632" t="s">
        <v>22</v>
      </c>
      <c r="E2632" t="s">
        <v>23</v>
      </c>
      <c r="F2632">
        <v>26</v>
      </c>
      <c r="G2632">
        <v>132</v>
      </c>
      <c r="H2632">
        <v>100</v>
      </c>
      <c r="I2632">
        <v>22.44</v>
      </c>
      <c r="J2632">
        <v>173.3</v>
      </c>
      <c r="K2632">
        <v>121</v>
      </c>
      <c r="L2632">
        <v>14.73</v>
      </c>
      <c r="M2632">
        <v>203.5</v>
      </c>
      <c r="N2632">
        <v>108</v>
      </c>
      <c r="O2632">
        <v>9.16</v>
      </c>
      <c r="P2632">
        <v>11.6</v>
      </c>
      <c r="Q2632">
        <v>5</v>
      </c>
      <c r="R2632">
        <v>3.13</v>
      </c>
      <c r="S2632">
        <v>1</v>
      </c>
      <c r="T2632" t="s">
        <v>22</v>
      </c>
      <c r="U2632">
        <f t="shared" si="83"/>
        <v>0</v>
      </c>
      <c r="V2632">
        <f>IF(Table2[[#This Row],[international_plan]]="yes",1,0)</f>
        <v>0</v>
      </c>
      <c r="W2632">
        <f>IF(Table2[[#This Row],[voice_mail_plan]]="yes",1,0)</f>
        <v>1</v>
      </c>
      <c r="X2632" t="str">
        <f t="shared" si="82"/>
        <v>High</v>
      </c>
      <c r="Y2632" t="str">
        <f>IF(Table2[[#This Row],[total_intl_charge]] &gt; AVERAGE($R$2:$R$4245),"High","Low")</f>
        <v>High</v>
      </c>
      <c r="Z2632" t="str">
        <f>IF(AND(G2632&gt;AVERAGE(train!$G$2:$G$4251),K2632&gt;AVERAGE(train!$K$2:$K$4251)),"High Day &amp; Eve",IF(AND(G2632&gt;AVERAGE(train!$G$2:$G$4251),K2632&lt;=AVERAGE(train!$K$2:$K$4251)),"High Day Only",IF(AND(G2632&lt;=AVERAGE(train!$G$2:$G$4251),K2632&gt;AVERAGE(train!$K$2:$K$4251)),"High Eve Only","Low Usage")))</f>
        <v>High Eve Only</v>
      </c>
    </row>
    <row r="2633" spans="1:26">
      <c r="A2633" t="s">
        <v>48</v>
      </c>
      <c r="B2633">
        <v>73</v>
      </c>
      <c r="C2633" t="s">
        <v>25</v>
      </c>
      <c r="D2633" t="s">
        <v>22</v>
      </c>
      <c r="E2633" t="s">
        <v>22</v>
      </c>
      <c r="F2633">
        <v>0</v>
      </c>
      <c r="G2633">
        <v>157.6</v>
      </c>
      <c r="H2633">
        <v>92</v>
      </c>
      <c r="I2633">
        <v>26.79</v>
      </c>
      <c r="J2633">
        <v>198.3</v>
      </c>
      <c r="K2633">
        <v>87</v>
      </c>
      <c r="L2633">
        <v>16.86</v>
      </c>
      <c r="M2633">
        <v>364.9</v>
      </c>
      <c r="N2633">
        <v>106</v>
      </c>
      <c r="O2633">
        <v>16.420000000000002</v>
      </c>
      <c r="P2633">
        <v>9.1</v>
      </c>
      <c r="Q2633">
        <v>4</v>
      </c>
      <c r="R2633">
        <v>2.46</v>
      </c>
      <c r="S2633">
        <v>1</v>
      </c>
      <c r="T2633" t="s">
        <v>22</v>
      </c>
      <c r="U2633">
        <f t="shared" si="83"/>
        <v>0</v>
      </c>
      <c r="V2633">
        <f>IF(Table2[[#This Row],[international_plan]]="yes",1,0)</f>
        <v>0</v>
      </c>
      <c r="W2633">
        <f>IF(Table2[[#This Row],[voice_mail_plan]]="yes",1,0)</f>
        <v>0</v>
      </c>
      <c r="X2633" t="str">
        <f t="shared" si="82"/>
        <v>Low</v>
      </c>
      <c r="Y2633" t="str">
        <f>IF(Table2[[#This Row],[total_intl_charge]] &gt; AVERAGE($R$2:$R$4245),"High","Low")</f>
        <v>Low</v>
      </c>
      <c r="Z2633" t="str">
        <f>IF(AND(G2633&gt;AVERAGE(train!$G$2:$G$4251),K2633&gt;AVERAGE(train!$K$2:$K$4251)),"High Day &amp; Eve",IF(AND(G2633&gt;AVERAGE(train!$G$2:$G$4251),K2633&lt;=AVERAGE(train!$K$2:$K$4251)),"High Day Only",IF(AND(G2633&lt;=AVERAGE(train!$G$2:$G$4251),K2633&gt;AVERAGE(train!$K$2:$K$4251)),"High Eve Only","Low Usage")))</f>
        <v>Low Usage</v>
      </c>
    </row>
    <row r="2634" spans="1:26">
      <c r="A2634" t="s">
        <v>45</v>
      </c>
      <c r="B2634">
        <v>98</v>
      </c>
      <c r="C2634" t="s">
        <v>25</v>
      </c>
      <c r="D2634" t="s">
        <v>22</v>
      </c>
      <c r="E2634" t="s">
        <v>23</v>
      </c>
      <c r="F2634">
        <v>30</v>
      </c>
      <c r="G2634">
        <v>110.3</v>
      </c>
      <c r="H2634">
        <v>71</v>
      </c>
      <c r="I2634">
        <v>18.75</v>
      </c>
      <c r="J2634">
        <v>182.4</v>
      </c>
      <c r="K2634">
        <v>108</v>
      </c>
      <c r="L2634">
        <v>15.5</v>
      </c>
      <c r="M2634">
        <v>183.8</v>
      </c>
      <c r="N2634">
        <v>88</v>
      </c>
      <c r="O2634">
        <v>8.27</v>
      </c>
      <c r="P2634">
        <v>11</v>
      </c>
      <c r="Q2634">
        <v>8</v>
      </c>
      <c r="R2634">
        <v>2.97</v>
      </c>
      <c r="S2634">
        <v>2</v>
      </c>
      <c r="T2634" t="s">
        <v>22</v>
      </c>
      <c r="U2634">
        <f t="shared" si="83"/>
        <v>0</v>
      </c>
      <c r="V2634">
        <f>IF(Table2[[#This Row],[international_plan]]="yes",1,0)</f>
        <v>0</v>
      </c>
      <c r="W2634">
        <f>IF(Table2[[#This Row],[voice_mail_plan]]="yes",1,0)</f>
        <v>1</v>
      </c>
      <c r="X2634" t="str">
        <f t="shared" si="82"/>
        <v>Medium</v>
      </c>
      <c r="Y2634" t="str">
        <f>IF(Table2[[#This Row],[total_intl_charge]] &gt; AVERAGE($R$2:$R$4245),"High","Low")</f>
        <v>High</v>
      </c>
      <c r="Z2634" t="str">
        <f>IF(AND(G2634&gt;AVERAGE(train!$G$2:$G$4251),K2634&gt;AVERAGE(train!$K$2:$K$4251)),"High Day &amp; Eve",IF(AND(G2634&gt;AVERAGE(train!$G$2:$G$4251),K2634&lt;=AVERAGE(train!$K$2:$K$4251)),"High Day Only",IF(AND(G2634&lt;=AVERAGE(train!$G$2:$G$4251),K2634&gt;AVERAGE(train!$K$2:$K$4251)),"High Eve Only","Low Usage")))</f>
        <v>High Eve Only</v>
      </c>
    </row>
    <row r="2635" spans="1:26">
      <c r="A2635" t="s">
        <v>38</v>
      </c>
      <c r="B2635">
        <v>139</v>
      </c>
      <c r="C2635" t="s">
        <v>21</v>
      </c>
      <c r="D2635" t="s">
        <v>23</v>
      </c>
      <c r="E2635" t="s">
        <v>22</v>
      </c>
      <c r="F2635">
        <v>0</v>
      </c>
      <c r="G2635">
        <v>161.5</v>
      </c>
      <c r="H2635">
        <v>121</v>
      </c>
      <c r="I2635">
        <v>27.46</v>
      </c>
      <c r="J2635">
        <v>192.9</v>
      </c>
      <c r="K2635">
        <v>137</v>
      </c>
      <c r="L2635">
        <v>16.399999999999999</v>
      </c>
      <c r="M2635">
        <v>168.3</v>
      </c>
      <c r="N2635">
        <v>96</v>
      </c>
      <c r="O2635">
        <v>7.57</v>
      </c>
      <c r="P2635">
        <v>11.2</v>
      </c>
      <c r="Q2635">
        <v>13</v>
      </c>
      <c r="R2635">
        <v>3.02</v>
      </c>
      <c r="S2635">
        <v>0</v>
      </c>
      <c r="T2635" t="s">
        <v>22</v>
      </c>
      <c r="U2635">
        <f t="shared" si="83"/>
        <v>0</v>
      </c>
      <c r="V2635">
        <f>IF(Table2[[#This Row],[international_plan]]="yes",1,0)</f>
        <v>1</v>
      </c>
      <c r="W2635">
        <f>IF(Table2[[#This Row],[voice_mail_plan]]="yes",1,0)</f>
        <v>0</v>
      </c>
      <c r="X2635" t="str">
        <f t="shared" si="82"/>
        <v>Very High</v>
      </c>
      <c r="Y2635" t="str">
        <f>IF(Table2[[#This Row],[total_intl_charge]] &gt; AVERAGE($R$2:$R$4245),"High","Low")</f>
        <v>High</v>
      </c>
      <c r="Z2635" t="str">
        <f>IF(AND(G2635&gt;AVERAGE(train!$G$2:$G$4251),K2635&gt;AVERAGE(train!$K$2:$K$4251)),"High Day &amp; Eve",IF(AND(G2635&gt;AVERAGE(train!$G$2:$G$4251),K2635&lt;=AVERAGE(train!$K$2:$K$4251)),"High Day Only",IF(AND(G2635&lt;=AVERAGE(train!$G$2:$G$4251),K2635&gt;AVERAGE(train!$K$2:$K$4251)),"High Eve Only","Low Usage")))</f>
        <v>High Eve Only</v>
      </c>
    </row>
    <row r="2636" spans="1:26">
      <c r="A2636" t="s">
        <v>36</v>
      </c>
      <c r="B2636">
        <v>31</v>
      </c>
      <c r="C2636" t="s">
        <v>25</v>
      </c>
      <c r="D2636" t="s">
        <v>22</v>
      </c>
      <c r="E2636" t="s">
        <v>23</v>
      </c>
      <c r="F2636">
        <v>28</v>
      </c>
      <c r="G2636">
        <v>171.8</v>
      </c>
      <c r="H2636">
        <v>116</v>
      </c>
      <c r="I2636">
        <v>29.21</v>
      </c>
      <c r="J2636">
        <v>240.7</v>
      </c>
      <c r="K2636">
        <v>125</v>
      </c>
      <c r="L2636">
        <v>20.46</v>
      </c>
      <c r="M2636">
        <v>245.5</v>
      </c>
      <c r="N2636">
        <v>80</v>
      </c>
      <c r="O2636">
        <v>11.05</v>
      </c>
      <c r="P2636">
        <v>10.6</v>
      </c>
      <c r="Q2636">
        <v>7</v>
      </c>
      <c r="R2636">
        <v>2.86</v>
      </c>
      <c r="S2636">
        <v>1</v>
      </c>
      <c r="T2636" t="s">
        <v>22</v>
      </c>
      <c r="U2636">
        <f t="shared" si="83"/>
        <v>0</v>
      </c>
      <c r="V2636">
        <f>IF(Table2[[#This Row],[international_plan]]="yes",1,0)</f>
        <v>0</v>
      </c>
      <c r="W2636">
        <f>IF(Table2[[#This Row],[voice_mail_plan]]="yes",1,0)</f>
        <v>1</v>
      </c>
      <c r="X2636" t="str">
        <f t="shared" si="82"/>
        <v>Low</v>
      </c>
      <c r="Y2636" t="str">
        <f>IF(Table2[[#This Row],[total_intl_charge]] &gt; AVERAGE($R$2:$R$4245),"High","Low")</f>
        <v>High</v>
      </c>
      <c r="Z2636" t="str">
        <f>IF(AND(G2636&gt;AVERAGE(train!$G$2:$G$4251),K2636&gt;AVERAGE(train!$K$2:$K$4251)),"High Day &amp; Eve",IF(AND(G2636&gt;AVERAGE(train!$G$2:$G$4251),K2636&lt;=AVERAGE(train!$K$2:$K$4251)),"High Day Only",IF(AND(G2636&lt;=AVERAGE(train!$G$2:$G$4251),K2636&gt;AVERAGE(train!$K$2:$K$4251)),"High Eve Only","Low Usage")))</f>
        <v>High Eve Only</v>
      </c>
    </row>
    <row r="2637" spans="1:26">
      <c r="A2637" t="s">
        <v>73</v>
      </c>
      <c r="B2637">
        <v>129</v>
      </c>
      <c r="C2637" t="s">
        <v>28</v>
      </c>
      <c r="D2637" t="s">
        <v>22</v>
      </c>
      <c r="E2637" t="s">
        <v>23</v>
      </c>
      <c r="F2637">
        <v>32</v>
      </c>
      <c r="G2637">
        <v>211</v>
      </c>
      <c r="H2637">
        <v>99</v>
      </c>
      <c r="I2637">
        <v>35.869999999999997</v>
      </c>
      <c r="J2637">
        <v>155.1</v>
      </c>
      <c r="K2637">
        <v>89</v>
      </c>
      <c r="L2637">
        <v>13.18</v>
      </c>
      <c r="M2637">
        <v>234.8</v>
      </c>
      <c r="N2637">
        <v>96</v>
      </c>
      <c r="O2637">
        <v>10.57</v>
      </c>
      <c r="P2637">
        <v>11.4</v>
      </c>
      <c r="Q2637">
        <v>5</v>
      </c>
      <c r="R2637">
        <v>3.08</v>
      </c>
      <c r="S2637">
        <v>1</v>
      </c>
      <c r="T2637" t="s">
        <v>22</v>
      </c>
      <c r="U2637">
        <f t="shared" si="83"/>
        <v>0</v>
      </c>
      <c r="V2637">
        <f>IF(Table2[[#This Row],[international_plan]]="yes",1,0)</f>
        <v>0</v>
      </c>
      <c r="W2637">
        <f>IF(Table2[[#This Row],[voice_mail_plan]]="yes",1,0)</f>
        <v>1</v>
      </c>
      <c r="X2637" t="str">
        <f t="shared" si="82"/>
        <v>Very High</v>
      </c>
      <c r="Y2637" t="str">
        <f>IF(Table2[[#This Row],[total_intl_charge]] &gt; AVERAGE($R$2:$R$4245),"High","Low")</f>
        <v>High</v>
      </c>
      <c r="Z2637" t="str">
        <f>IF(AND(G2637&gt;AVERAGE(train!$G$2:$G$4251),K2637&gt;AVERAGE(train!$K$2:$K$4251)),"High Day &amp; Eve",IF(AND(G2637&gt;AVERAGE(train!$G$2:$G$4251),K2637&lt;=AVERAGE(train!$K$2:$K$4251)),"High Day Only",IF(AND(G2637&lt;=AVERAGE(train!$G$2:$G$4251),K2637&gt;AVERAGE(train!$K$2:$K$4251)),"High Eve Only","Low Usage")))</f>
        <v>High Day Only</v>
      </c>
    </row>
    <row r="2638" spans="1:26">
      <c r="A2638" t="s">
        <v>50</v>
      </c>
      <c r="B2638">
        <v>115</v>
      </c>
      <c r="C2638" t="s">
        <v>21</v>
      </c>
      <c r="D2638" t="s">
        <v>22</v>
      </c>
      <c r="E2638" t="s">
        <v>22</v>
      </c>
      <c r="F2638">
        <v>0</v>
      </c>
      <c r="G2638">
        <v>139.30000000000001</v>
      </c>
      <c r="H2638">
        <v>89</v>
      </c>
      <c r="I2638">
        <v>23.68</v>
      </c>
      <c r="J2638">
        <v>192.3</v>
      </c>
      <c r="K2638">
        <v>95</v>
      </c>
      <c r="L2638">
        <v>16.350000000000001</v>
      </c>
      <c r="M2638">
        <v>151</v>
      </c>
      <c r="N2638">
        <v>75</v>
      </c>
      <c r="O2638">
        <v>6.8</v>
      </c>
      <c r="P2638">
        <v>9.3000000000000007</v>
      </c>
      <c r="Q2638">
        <v>3</v>
      </c>
      <c r="R2638">
        <v>2.5099999999999998</v>
      </c>
      <c r="S2638">
        <v>7</v>
      </c>
      <c r="T2638" t="s">
        <v>23</v>
      </c>
      <c r="U2638">
        <f t="shared" si="83"/>
        <v>1</v>
      </c>
      <c r="V2638">
        <f>IF(Table2[[#This Row],[international_plan]]="yes",1,0)</f>
        <v>0</v>
      </c>
      <c r="W2638">
        <f>IF(Table2[[#This Row],[voice_mail_plan]]="yes",1,0)</f>
        <v>0</v>
      </c>
      <c r="X2638" t="str">
        <f t="shared" si="82"/>
        <v>High</v>
      </c>
      <c r="Y2638" t="str">
        <f>IF(Table2[[#This Row],[total_intl_charge]] &gt; AVERAGE($R$2:$R$4245),"High","Low")</f>
        <v>Low</v>
      </c>
      <c r="Z2638" t="str">
        <f>IF(AND(G2638&gt;AVERAGE(train!$G$2:$G$4251),K2638&gt;AVERAGE(train!$K$2:$K$4251)),"High Day &amp; Eve",IF(AND(G2638&gt;AVERAGE(train!$G$2:$G$4251),K2638&lt;=AVERAGE(train!$K$2:$K$4251)),"High Day Only",IF(AND(G2638&lt;=AVERAGE(train!$G$2:$G$4251),K2638&gt;AVERAGE(train!$K$2:$K$4251)),"High Eve Only","Low Usage")))</f>
        <v>Low Usage</v>
      </c>
    </row>
    <row r="2639" spans="1:26">
      <c r="A2639" t="s">
        <v>45</v>
      </c>
      <c r="B2639">
        <v>108</v>
      </c>
      <c r="C2639" t="s">
        <v>21</v>
      </c>
      <c r="D2639" t="s">
        <v>22</v>
      </c>
      <c r="E2639" t="s">
        <v>22</v>
      </c>
      <c r="F2639">
        <v>0</v>
      </c>
      <c r="G2639">
        <v>291.60000000000002</v>
      </c>
      <c r="H2639">
        <v>99</v>
      </c>
      <c r="I2639">
        <v>49.57</v>
      </c>
      <c r="J2639">
        <v>221.1</v>
      </c>
      <c r="K2639">
        <v>93</v>
      </c>
      <c r="L2639">
        <v>18.79</v>
      </c>
      <c r="M2639">
        <v>229.2</v>
      </c>
      <c r="N2639">
        <v>110</v>
      </c>
      <c r="O2639">
        <v>10.31</v>
      </c>
      <c r="P2639">
        <v>14</v>
      </c>
      <c r="Q2639">
        <v>9</v>
      </c>
      <c r="R2639">
        <v>3.78</v>
      </c>
      <c r="S2639">
        <v>2</v>
      </c>
      <c r="T2639" t="s">
        <v>23</v>
      </c>
      <c r="U2639">
        <f t="shared" si="83"/>
        <v>1</v>
      </c>
      <c r="V2639">
        <f>IF(Table2[[#This Row],[international_plan]]="yes",1,0)</f>
        <v>0</v>
      </c>
      <c r="W2639">
        <f>IF(Table2[[#This Row],[voice_mail_plan]]="yes",1,0)</f>
        <v>0</v>
      </c>
      <c r="X2639" t="str">
        <f t="shared" si="82"/>
        <v>High</v>
      </c>
      <c r="Y2639" t="str">
        <f>IF(Table2[[#This Row],[total_intl_charge]] &gt; AVERAGE($R$2:$R$4245),"High","Low")</f>
        <v>High</v>
      </c>
      <c r="Z2639" t="str">
        <f>IF(AND(G2639&gt;AVERAGE(train!$G$2:$G$4251),K2639&gt;AVERAGE(train!$K$2:$K$4251)),"High Day &amp; Eve",IF(AND(G2639&gt;AVERAGE(train!$G$2:$G$4251),K2639&lt;=AVERAGE(train!$K$2:$K$4251)),"High Day Only",IF(AND(G2639&lt;=AVERAGE(train!$G$2:$G$4251),K2639&gt;AVERAGE(train!$K$2:$K$4251)),"High Eve Only","Low Usage")))</f>
        <v>High Day Only</v>
      </c>
    </row>
    <row r="2640" spans="1:26">
      <c r="A2640" t="s">
        <v>54</v>
      </c>
      <c r="B2640">
        <v>139</v>
      </c>
      <c r="C2640" t="s">
        <v>25</v>
      </c>
      <c r="D2640" t="s">
        <v>22</v>
      </c>
      <c r="E2640" t="s">
        <v>22</v>
      </c>
      <c r="F2640">
        <v>0</v>
      </c>
      <c r="G2640">
        <v>139</v>
      </c>
      <c r="H2640">
        <v>110</v>
      </c>
      <c r="I2640">
        <v>23.63</v>
      </c>
      <c r="J2640">
        <v>132.9</v>
      </c>
      <c r="K2640">
        <v>93</v>
      </c>
      <c r="L2640">
        <v>11.3</v>
      </c>
      <c r="M2640">
        <v>272</v>
      </c>
      <c r="N2640">
        <v>120</v>
      </c>
      <c r="O2640">
        <v>12.24</v>
      </c>
      <c r="P2640">
        <v>12.1</v>
      </c>
      <c r="Q2640">
        <v>1</v>
      </c>
      <c r="R2640">
        <v>3.27</v>
      </c>
      <c r="S2640">
        <v>0</v>
      </c>
      <c r="T2640" t="s">
        <v>22</v>
      </c>
      <c r="U2640">
        <f t="shared" si="83"/>
        <v>0</v>
      </c>
      <c r="V2640">
        <f>IF(Table2[[#This Row],[international_plan]]="yes",1,0)</f>
        <v>0</v>
      </c>
      <c r="W2640">
        <f>IF(Table2[[#This Row],[voice_mail_plan]]="yes",1,0)</f>
        <v>0</v>
      </c>
      <c r="X2640" t="str">
        <f t="shared" si="82"/>
        <v>Very High</v>
      </c>
      <c r="Y2640" t="str">
        <f>IF(Table2[[#This Row],[total_intl_charge]] &gt; AVERAGE($R$2:$R$4245),"High","Low")</f>
        <v>High</v>
      </c>
      <c r="Z2640" t="str">
        <f>IF(AND(G2640&gt;AVERAGE(train!$G$2:$G$4251),K2640&gt;AVERAGE(train!$K$2:$K$4251)),"High Day &amp; Eve",IF(AND(G2640&gt;AVERAGE(train!$G$2:$G$4251),K2640&lt;=AVERAGE(train!$K$2:$K$4251)),"High Day Only",IF(AND(G2640&lt;=AVERAGE(train!$G$2:$G$4251),K2640&gt;AVERAGE(train!$K$2:$K$4251)),"High Eve Only","Low Usage")))</f>
        <v>Low Usage</v>
      </c>
    </row>
    <row r="2641" spans="1:26">
      <c r="A2641" t="s">
        <v>31</v>
      </c>
      <c r="B2641">
        <v>102</v>
      </c>
      <c r="C2641" t="s">
        <v>25</v>
      </c>
      <c r="D2641" t="s">
        <v>22</v>
      </c>
      <c r="E2641" t="s">
        <v>22</v>
      </c>
      <c r="F2641">
        <v>0</v>
      </c>
      <c r="G2641">
        <v>234.8</v>
      </c>
      <c r="H2641">
        <v>125</v>
      </c>
      <c r="I2641">
        <v>39.92</v>
      </c>
      <c r="J2641">
        <v>199.2</v>
      </c>
      <c r="K2641">
        <v>99</v>
      </c>
      <c r="L2641">
        <v>16.93</v>
      </c>
      <c r="M2641">
        <v>163.19999999999999</v>
      </c>
      <c r="N2641">
        <v>88</v>
      </c>
      <c r="O2641">
        <v>7.34</v>
      </c>
      <c r="P2641">
        <v>10</v>
      </c>
      <c r="Q2641">
        <v>1</v>
      </c>
      <c r="R2641">
        <v>2.7</v>
      </c>
      <c r="S2641">
        <v>4</v>
      </c>
      <c r="T2641" t="s">
        <v>22</v>
      </c>
      <c r="U2641">
        <f t="shared" si="83"/>
        <v>0</v>
      </c>
      <c r="V2641">
        <f>IF(Table2[[#This Row],[international_plan]]="yes",1,0)</f>
        <v>0</v>
      </c>
      <c r="W2641">
        <f>IF(Table2[[#This Row],[voice_mail_plan]]="yes",1,0)</f>
        <v>0</v>
      </c>
      <c r="X2641" t="str">
        <f t="shared" si="82"/>
        <v>High</v>
      </c>
      <c r="Y2641" t="str">
        <f>IF(Table2[[#This Row],[total_intl_charge]] &gt; AVERAGE($R$2:$R$4245),"High","Low")</f>
        <v>Low</v>
      </c>
      <c r="Z2641" t="str">
        <f>IF(AND(G2641&gt;AVERAGE(train!$G$2:$G$4251),K2641&gt;AVERAGE(train!$K$2:$K$4251)),"High Day &amp; Eve",IF(AND(G2641&gt;AVERAGE(train!$G$2:$G$4251),K2641&lt;=AVERAGE(train!$K$2:$K$4251)),"High Day Only",IF(AND(G2641&lt;=AVERAGE(train!$G$2:$G$4251),K2641&gt;AVERAGE(train!$K$2:$K$4251)),"High Eve Only","Low Usage")))</f>
        <v>High Day Only</v>
      </c>
    </row>
    <row r="2642" spans="1:26">
      <c r="A2642" t="s">
        <v>26</v>
      </c>
      <c r="B2642">
        <v>149</v>
      </c>
      <c r="C2642" t="s">
        <v>25</v>
      </c>
      <c r="D2642" t="s">
        <v>22</v>
      </c>
      <c r="E2642" t="s">
        <v>22</v>
      </c>
      <c r="F2642">
        <v>0</v>
      </c>
      <c r="G2642">
        <v>187.6</v>
      </c>
      <c r="H2642">
        <v>83</v>
      </c>
      <c r="I2642">
        <v>31.89</v>
      </c>
      <c r="J2642">
        <v>201.4</v>
      </c>
      <c r="K2642">
        <v>81</v>
      </c>
      <c r="L2642">
        <v>17.12</v>
      </c>
      <c r="M2642">
        <v>264.2</v>
      </c>
      <c r="N2642">
        <v>79</v>
      </c>
      <c r="O2642">
        <v>11.89</v>
      </c>
      <c r="P2642">
        <v>8.8000000000000007</v>
      </c>
      <c r="Q2642">
        <v>1</v>
      </c>
      <c r="R2642">
        <v>2.38</v>
      </c>
      <c r="S2642">
        <v>1</v>
      </c>
      <c r="T2642" t="s">
        <v>22</v>
      </c>
      <c r="U2642">
        <f t="shared" si="83"/>
        <v>0</v>
      </c>
      <c r="V2642">
        <f>IF(Table2[[#This Row],[international_plan]]="yes",1,0)</f>
        <v>0</v>
      </c>
      <c r="W2642">
        <f>IF(Table2[[#This Row],[voice_mail_plan]]="yes",1,0)</f>
        <v>0</v>
      </c>
      <c r="X2642" t="str">
        <f t="shared" si="82"/>
        <v>Very High</v>
      </c>
      <c r="Y2642" t="str">
        <f>IF(Table2[[#This Row],[total_intl_charge]] &gt; AVERAGE($R$2:$R$4245),"High","Low")</f>
        <v>Low</v>
      </c>
      <c r="Z2642" t="str">
        <f>IF(AND(G2642&gt;AVERAGE(train!$G$2:$G$4251),K2642&gt;AVERAGE(train!$K$2:$K$4251)),"High Day &amp; Eve",IF(AND(G2642&gt;AVERAGE(train!$G$2:$G$4251),K2642&lt;=AVERAGE(train!$K$2:$K$4251)),"High Day Only",IF(AND(G2642&lt;=AVERAGE(train!$G$2:$G$4251),K2642&gt;AVERAGE(train!$K$2:$K$4251)),"High Eve Only","Low Usage")))</f>
        <v>High Day Only</v>
      </c>
    </row>
    <row r="2643" spans="1:26">
      <c r="A2643" t="s">
        <v>52</v>
      </c>
      <c r="B2643">
        <v>113</v>
      </c>
      <c r="C2643" t="s">
        <v>21</v>
      </c>
      <c r="D2643" t="s">
        <v>22</v>
      </c>
      <c r="E2643" t="s">
        <v>22</v>
      </c>
      <c r="F2643">
        <v>0</v>
      </c>
      <c r="G2643">
        <v>159.80000000000001</v>
      </c>
      <c r="H2643">
        <v>143</v>
      </c>
      <c r="I2643">
        <v>27.17</v>
      </c>
      <c r="J2643">
        <v>210.1</v>
      </c>
      <c r="K2643">
        <v>93</v>
      </c>
      <c r="L2643">
        <v>17.86</v>
      </c>
      <c r="M2643">
        <v>175.1</v>
      </c>
      <c r="N2643">
        <v>86</v>
      </c>
      <c r="O2643">
        <v>7.88</v>
      </c>
      <c r="P2643">
        <v>13.1</v>
      </c>
      <c r="Q2643">
        <v>7</v>
      </c>
      <c r="R2643">
        <v>3.54</v>
      </c>
      <c r="S2643">
        <v>2</v>
      </c>
      <c r="T2643" t="s">
        <v>22</v>
      </c>
      <c r="U2643">
        <f t="shared" si="83"/>
        <v>0</v>
      </c>
      <c r="V2643">
        <f>IF(Table2[[#This Row],[international_plan]]="yes",1,0)</f>
        <v>0</v>
      </c>
      <c r="W2643">
        <f>IF(Table2[[#This Row],[voice_mail_plan]]="yes",1,0)</f>
        <v>0</v>
      </c>
      <c r="X2643" t="str">
        <f t="shared" si="82"/>
        <v>High</v>
      </c>
      <c r="Y2643" t="str">
        <f>IF(Table2[[#This Row],[total_intl_charge]] &gt; AVERAGE($R$2:$R$4245),"High","Low")</f>
        <v>High</v>
      </c>
      <c r="Z2643" t="str">
        <f>IF(AND(G2643&gt;AVERAGE(train!$G$2:$G$4251),K2643&gt;AVERAGE(train!$K$2:$K$4251)),"High Day &amp; Eve",IF(AND(G2643&gt;AVERAGE(train!$G$2:$G$4251),K2643&lt;=AVERAGE(train!$K$2:$K$4251)),"High Day Only",IF(AND(G2643&lt;=AVERAGE(train!$G$2:$G$4251),K2643&gt;AVERAGE(train!$K$2:$K$4251)),"High Eve Only","Low Usage")))</f>
        <v>Low Usage</v>
      </c>
    </row>
    <row r="2644" spans="1:26">
      <c r="A2644" t="s">
        <v>75</v>
      </c>
      <c r="B2644">
        <v>131</v>
      </c>
      <c r="C2644" t="s">
        <v>25</v>
      </c>
      <c r="D2644" t="s">
        <v>22</v>
      </c>
      <c r="E2644" t="s">
        <v>23</v>
      </c>
      <c r="F2644">
        <v>33</v>
      </c>
      <c r="G2644">
        <v>177.1</v>
      </c>
      <c r="H2644">
        <v>100</v>
      </c>
      <c r="I2644">
        <v>30.11</v>
      </c>
      <c r="J2644">
        <v>194</v>
      </c>
      <c r="K2644">
        <v>85</v>
      </c>
      <c r="L2644">
        <v>16.489999999999998</v>
      </c>
      <c r="M2644">
        <v>253.4</v>
      </c>
      <c r="N2644">
        <v>124</v>
      </c>
      <c r="O2644">
        <v>11.4</v>
      </c>
      <c r="P2644">
        <v>5.2</v>
      </c>
      <c r="Q2644">
        <v>5</v>
      </c>
      <c r="R2644">
        <v>1.4</v>
      </c>
      <c r="S2644">
        <v>1</v>
      </c>
      <c r="T2644" t="s">
        <v>22</v>
      </c>
      <c r="U2644">
        <f t="shared" si="83"/>
        <v>0</v>
      </c>
      <c r="V2644">
        <f>IF(Table2[[#This Row],[international_plan]]="yes",1,0)</f>
        <v>0</v>
      </c>
      <c r="W2644">
        <f>IF(Table2[[#This Row],[voice_mail_plan]]="yes",1,0)</f>
        <v>1</v>
      </c>
      <c r="X2644" t="str">
        <f t="shared" si="82"/>
        <v>Very High</v>
      </c>
      <c r="Y2644" t="str">
        <f>IF(Table2[[#This Row],[total_intl_charge]] &gt; AVERAGE($R$2:$R$4245),"High","Low")</f>
        <v>Low</v>
      </c>
      <c r="Z2644" t="str">
        <f>IF(AND(G2644&gt;AVERAGE(train!$G$2:$G$4251),K2644&gt;AVERAGE(train!$K$2:$K$4251)),"High Day &amp; Eve",IF(AND(G2644&gt;AVERAGE(train!$G$2:$G$4251),K2644&lt;=AVERAGE(train!$K$2:$K$4251)),"High Day Only",IF(AND(G2644&lt;=AVERAGE(train!$G$2:$G$4251),K2644&gt;AVERAGE(train!$K$2:$K$4251)),"High Eve Only","Low Usage")))</f>
        <v>Low Usage</v>
      </c>
    </row>
    <row r="2645" spans="1:26">
      <c r="A2645" t="s">
        <v>29</v>
      </c>
      <c r="B2645">
        <v>83</v>
      </c>
      <c r="C2645" t="s">
        <v>25</v>
      </c>
      <c r="D2645" t="s">
        <v>22</v>
      </c>
      <c r="E2645" t="s">
        <v>22</v>
      </c>
      <c r="F2645">
        <v>0</v>
      </c>
      <c r="G2645">
        <v>117.9</v>
      </c>
      <c r="H2645">
        <v>101</v>
      </c>
      <c r="I2645">
        <v>20.04</v>
      </c>
      <c r="J2645">
        <v>160.4</v>
      </c>
      <c r="K2645">
        <v>92</v>
      </c>
      <c r="L2645">
        <v>13.63</v>
      </c>
      <c r="M2645">
        <v>235.3</v>
      </c>
      <c r="N2645">
        <v>150</v>
      </c>
      <c r="O2645">
        <v>10.59</v>
      </c>
      <c r="P2645">
        <v>11.4</v>
      </c>
      <c r="Q2645">
        <v>10</v>
      </c>
      <c r="R2645">
        <v>3.08</v>
      </c>
      <c r="S2645">
        <v>0</v>
      </c>
      <c r="T2645" t="s">
        <v>22</v>
      </c>
      <c r="U2645">
        <f t="shared" si="83"/>
        <v>0</v>
      </c>
      <c r="V2645">
        <f>IF(Table2[[#This Row],[international_plan]]="yes",1,0)</f>
        <v>0</v>
      </c>
      <c r="W2645">
        <f>IF(Table2[[#This Row],[voice_mail_plan]]="yes",1,0)</f>
        <v>0</v>
      </c>
      <c r="X2645" t="str">
        <f t="shared" si="82"/>
        <v>Medium</v>
      </c>
      <c r="Y2645" t="str">
        <f>IF(Table2[[#This Row],[total_intl_charge]] &gt; AVERAGE($R$2:$R$4245),"High","Low")</f>
        <v>High</v>
      </c>
      <c r="Z2645" t="str">
        <f>IF(AND(G2645&gt;AVERAGE(train!$G$2:$G$4251),K2645&gt;AVERAGE(train!$K$2:$K$4251)),"High Day &amp; Eve",IF(AND(G2645&gt;AVERAGE(train!$G$2:$G$4251),K2645&lt;=AVERAGE(train!$K$2:$K$4251)),"High Day Only",IF(AND(G2645&lt;=AVERAGE(train!$G$2:$G$4251),K2645&gt;AVERAGE(train!$K$2:$K$4251)),"High Eve Only","Low Usage")))</f>
        <v>Low Usage</v>
      </c>
    </row>
    <row r="2646" spans="1:26">
      <c r="A2646" t="s">
        <v>50</v>
      </c>
      <c r="B2646">
        <v>96</v>
      </c>
      <c r="C2646" t="s">
        <v>21</v>
      </c>
      <c r="D2646" t="s">
        <v>22</v>
      </c>
      <c r="E2646" t="s">
        <v>23</v>
      </c>
      <c r="F2646">
        <v>21</v>
      </c>
      <c r="G2646">
        <v>247.6</v>
      </c>
      <c r="H2646">
        <v>95</v>
      </c>
      <c r="I2646">
        <v>42.09</v>
      </c>
      <c r="J2646">
        <v>256.3</v>
      </c>
      <c r="K2646">
        <v>150</v>
      </c>
      <c r="L2646">
        <v>21.79</v>
      </c>
      <c r="M2646">
        <v>158.6</v>
      </c>
      <c r="N2646">
        <v>72</v>
      </c>
      <c r="O2646">
        <v>7.14</v>
      </c>
      <c r="P2646">
        <v>10.8</v>
      </c>
      <c r="Q2646">
        <v>6</v>
      </c>
      <c r="R2646">
        <v>2.92</v>
      </c>
      <c r="S2646">
        <v>2</v>
      </c>
      <c r="T2646" t="s">
        <v>22</v>
      </c>
      <c r="U2646">
        <f t="shared" si="83"/>
        <v>0</v>
      </c>
      <c r="V2646">
        <f>IF(Table2[[#This Row],[international_plan]]="yes",1,0)</f>
        <v>0</v>
      </c>
      <c r="W2646">
        <f>IF(Table2[[#This Row],[voice_mail_plan]]="yes",1,0)</f>
        <v>1</v>
      </c>
      <c r="X2646" t="str">
        <f t="shared" si="82"/>
        <v>Medium</v>
      </c>
      <c r="Y2646" t="str">
        <f>IF(Table2[[#This Row],[total_intl_charge]] &gt; AVERAGE($R$2:$R$4245),"High","Low")</f>
        <v>High</v>
      </c>
      <c r="Z2646" t="str">
        <f>IF(AND(G2646&gt;AVERAGE(train!$G$2:$G$4251),K2646&gt;AVERAGE(train!$K$2:$K$4251)),"High Day &amp; Eve",IF(AND(G2646&gt;AVERAGE(train!$G$2:$G$4251),K2646&lt;=AVERAGE(train!$K$2:$K$4251)),"High Day Only",IF(AND(G2646&lt;=AVERAGE(train!$G$2:$G$4251),K2646&gt;AVERAGE(train!$K$2:$K$4251)),"High Eve Only","Low Usage")))</f>
        <v>High Day &amp; Eve</v>
      </c>
    </row>
    <row r="2647" spans="1:26">
      <c r="A2647" t="s">
        <v>48</v>
      </c>
      <c r="B2647">
        <v>98</v>
      </c>
      <c r="C2647" t="s">
        <v>25</v>
      </c>
      <c r="D2647" t="s">
        <v>22</v>
      </c>
      <c r="E2647" t="s">
        <v>22</v>
      </c>
      <c r="F2647">
        <v>0</v>
      </c>
      <c r="G2647">
        <v>169.9</v>
      </c>
      <c r="H2647">
        <v>77</v>
      </c>
      <c r="I2647">
        <v>28.88</v>
      </c>
      <c r="J2647">
        <v>138.30000000000001</v>
      </c>
      <c r="K2647">
        <v>155</v>
      </c>
      <c r="L2647">
        <v>11.76</v>
      </c>
      <c r="M2647">
        <v>142.6</v>
      </c>
      <c r="N2647">
        <v>105</v>
      </c>
      <c r="O2647">
        <v>6.42</v>
      </c>
      <c r="P2647">
        <v>8.5</v>
      </c>
      <c r="Q2647">
        <v>7</v>
      </c>
      <c r="R2647">
        <v>2.2999999999999998</v>
      </c>
      <c r="S2647">
        <v>1</v>
      </c>
      <c r="T2647" t="s">
        <v>22</v>
      </c>
      <c r="U2647">
        <f t="shared" si="83"/>
        <v>0</v>
      </c>
      <c r="V2647">
        <f>IF(Table2[[#This Row],[international_plan]]="yes",1,0)</f>
        <v>0</v>
      </c>
      <c r="W2647">
        <f>IF(Table2[[#This Row],[voice_mail_plan]]="yes",1,0)</f>
        <v>0</v>
      </c>
      <c r="X2647" t="str">
        <f t="shared" si="82"/>
        <v>Medium</v>
      </c>
      <c r="Y2647" t="str">
        <f>IF(Table2[[#This Row],[total_intl_charge]] &gt; AVERAGE($R$2:$R$4245),"High","Low")</f>
        <v>Low</v>
      </c>
      <c r="Z2647" t="str">
        <f>IF(AND(G2647&gt;AVERAGE(train!$G$2:$G$4251),K2647&gt;AVERAGE(train!$K$2:$K$4251)),"High Day &amp; Eve",IF(AND(G2647&gt;AVERAGE(train!$G$2:$G$4251),K2647&lt;=AVERAGE(train!$K$2:$K$4251)),"High Day Only",IF(AND(G2647&lt;=AVERAGE(train!$G$2:$G$4251),K2647&gt;AVERAGE(train!$K$2:$K$4251)),"High Eve Only","Low Usage")))</f>
        <v>High Eve Only</v>
      </c>
    </row>
    <row r="2648" spans="1:26">
      <c r="A2648" t="s">
        <v>71</v>
      </c>
      <c r="B2648">
        <v>3</v>
      </c>
      <c r="C2648" t="s">
        <v>21</v>
      </c>
      <c r="D2648" t="s">
        <v>22</v>
      </c>
      <c r="E2648" t="s">
        <v>22</v>
      </c>
      <c r="F2648">
        <v>0</v>
      </c>
      <c r="G2648">
        <v>185</v>
      </c>
      <c r="H2648">
        <v>120</v>
      </c>
      <c r="I2648">
        <v>31.45</v>
      </c>
      <c r="J2648">
        <v>203.7</v>
      </c>
      <c r="K2648">
        <v>129</v>
      </c>
      <c r="L2648">
        <v>17.309999999999999</v>
      </c>
      <c r="M2648">
        <v>170.5</v>
      </c>
      <c r="N2648">
        <v>89</v>
      </c>
      <c r="O2648">
        <v>7.67</v>
      </c>
      <c r="P2648">
        <v>14.1</v>
      </c>
      <c r="Q2648">
        <v>3</v>
      </c>
      <c r="R2648">
        <v>3.81</v>
      </c>
      <c r="S2648">
        <v>3</v>
      </c>
      <c r="T2648" t="s">
        <v>22</v>
      </c>
      <c r="U2648">
        <f t="shared" si="83"/>
        <v>0</v>
      </c>
      <c r="V2648">
        <f>IF(Table2[[#This Row],[international_plan]]="yes",1,0)</f>
        <v>0</v>
      </c>
      <c r="W2648">
        <f>IF(Table2[[#This Row],[voice_mail_plan]]="yes",1,0)</f>
        <v>0</v>
      </c>
      <c r="X2648" t="str">
        <f t="shared" si="82"/>
        <v>Low</v>
      </c>
      <c r="Y2648" t="str">
        <f>IF(Table2[[#This Row],[total_intl_charge]] &gt; AVERAGE($R$2:$R$4245),"High","Low")</f>
        <v>High</v>
      </c>
      <c r="Z2648" t="str">
        <f>IF(AND(G2648&gt;AVERAGE(train!$G$2:$G$4251),K2648&gt;AVERAGE(train!$K$2:$K$4251)),"High Day &amp; Eve",IF(AND(G2648&gt;AVERAGE(train!$G$2:$G$4251),K2648&lt;=AVERAGE(train!$K$2:$K$4251)),"High Day Only",IF(AND(G2648&lt;=AVERAGE(train!$G$2:$G$4251),K2648&gt;AVERAGE(train!$K$2:$K$4251)),"High Eve Only","Low Usage")))</f>
        <v>High Day &amp; Eve</v>
      </c>
    </row>
    <row r="2649" spans="1:26">
      <c r="A2649" t="s">
        <v>27</v>
      </c>
      <c r="B2649">
        <v>77</v>
      </c>
      <c r="C2649" t="s">
        <v>25</v>
      </c>
      <c r="D2649" t="s">
        <v>22</v>
      </c>
      <c r="E2649" t="s">
        <v>23</v>
      </c>
      <c r="F2649">
        <v>17</v>
      </c>
      <c r="G2649">
        <v>204.9</v>
      </c>
      <c r="H2649">
        <v>84</v>
      </c>
      <c r="I2649">
        <v>34.83</v>
      </c>
      <c r="J2649">
        <v>201</v>
      </c>
      <c r="K2649">
        <v>102</v>
      </c>
      <c r="L2649">
        <v>17.09</v>
      </c>
      <c r="M2649">
        <v>219.7</v>
      </c>
      <c r="N2649">
        <v>97</v>
      </c>
      <c r="O2649">
        <v>9.89</v>
      </c>
      <c r="P2649">
        <v>11.3</v>
      </c>
      <c r="Q2649">
        <v>5</v>
      </c>
      <c r="R2649">
        <v>3.05</v>
      </c>
      <c r="S2649">
        <v>0</v>
      </c>
      <c r="T2649" t="s">
        <v>22</v>
      </c>
      <c r="U2649">
        <f t="shared" si="83"/>
        <v>0</v>
      </c>
      <c r="V2649">
        <f>IF(Table2[[#This Row],[international_plan]]="yes",1,0)</f>
        <v>0</v>
      </c>
      <c r="W2649">
        <f>IF(Table2[[#This Row],[voice_mail_plan]]="yes",1,0)</f>
        <v>1</v>
      </c>
      <c r="X2649" t="str">
        <f t="shared" si="82"/>
        <v>Medium</v>
      </c>
      <c r="Y2649" t="str">
        <f>IF(Table2[[#This Row],[total_intl_charge]] &gt; AVERAGE($R$2:$R$4245),"High","Low")</f>
        <v>High</v>
      </c>
      <c r="Z2649" t="str">
        <f>IF(AND(G2649&gt;AVERAGE(train!$G$2:$G$4251),K2649&gt;AVERAGE(train!$K$2:$K$4251)),"High Day &amp; Eve",IF(AND(G2649&gt;AVERAGE(train!$G$2:$G$4251),K2649&lt;=AVERAGE(train!$K$2:$K$4251)),"High Day Only",IF(AND(G2649&lt;=AVERAGE(train!$G$2:$G$4251),K2649&gt;AVERAGE(train!$K$2:$K$4251)),"High Eve Only","Low Usage")))</f>
        <v>High Day &amp; Eve</v>
      </c>
    </row>
    <row r="2650" spans="1:26">
      <c r="A2650" t="s">
        <v>75</v>
      </c>
      <c r="B2650">
        <v>75</v>
      </c>
      <c r="C2650" t="s">
        <v>25</v>
      </c>
      <c r="D2650" t="s">
        <v>22</v>
      </c>
      <c r="E2650" t="s">
        <v>23</v>
      </c>
      <c r="F2650">
        <v>24</v>
      </c>
      <c r="G2650">
        <v>225.5</v>
      </c>
      <c r="H2650">
        <v>119</v>
      </c>
      <c r="I2650">
        <v>38.340000000000003</v>
      </c>
      <c r="J2650">
        <v>182</v>
      </c>
      <c r="K2650">
        <v>108</v>
      </c>
      <c r="L2650">
        <v>15.47</v>
      </c>
      <c r="M2650">
        <v>270.89999999999998</v>
      </c>
      <c r="N2650">
        <v>106</v>
      </c>
      <c r="O2650">
        <v>12.19</v>
      </c>
      <c r="P2650">
        <v>9.4</v>
      </c>
      <c r="Q2650">
        <v>2</v>
      </c>
      <c r="R2650">
        <v>2.54</v>
      </c>
      <c r="S2650">
        <v>3</v>
      </c>
      <c r="T2650" t="s">
        <v>22</v>
      </c>
      <c r="U2650">
        <f t="shared" si="83"/>
        <v>0</v>
      </c>
      <c r="V2650">
        <f>IF(Table2[[#This Row],[international_plan]]="yes",1,0)</f>
        <v>0</v>
      </c>
      <c r="W2650">
        <f>IF(Table2[[#This Row],[voice_mail_plan]]="yes",1,0)</f>
        <v>1</v>
      </c>
      <c r="X2650" t="str">
        <f t="shared" si="82"/>
        <v>Medium</v>
      </c>
      <c r="Y2650" t="str">
        <f>IF(Table2[[#This Row],[total_intl_charge]] &gt; AVERAGE($R$2:$R$4245),"High","Low")</f>
        <v>Low</v>
      </c>
      <c r="Z2650" t="str">
        <f>IF(AND(G2650&gt;AVERAGE(train!$G$2:$G$4251),K2650&gt;AVERAGE(train!$K$2:$K$4251)),"High Day &amp; Eve",IF(AND(G2650&gt;AVERAGE(train!$G$2:$G$4251),K2650&lt;=AVERAGE(train!$K$2:$K$4251)),"High Day Only",IF(AND(G2650&lt;=AVERAGE(train!$G$2:$G$4251),K2650&gt;AVERAGE(train!$K$2:$K$4251)),"High Eve Only","Low Usage")))</f>
        <v>High Day &amp; Eve</v>
      </c>
    </row>
    <row r="2651" spans="1:26">
      <c r="A2651" t="s">
        <v>34</v>
      </c>
      <c r="B2651">
        <v>40</v>
      </c>
      <c r="C2651" t="s">
        <v>28</v>
      </c>
      <c r="D2651" t="s">
        <v>22</v>
      </c>
      <c r="E2651" t="s">
        <v>22</v>
      </c>
      <c r="F2651">
        <v>0</v>
      </c>
      <c r="G2651">
        <v>169.7</v>
      </c>
      <c r="H2651">
        <v>115</v>
      </c>
      <c r="I2651">
        <v>28.85</v>
      </c>
      <c r="J2651">
        <v>141.4</v>
      </c>
      <c r="K2651">
        <v>123</v>
      </c>
      <c r="L2651">
        <v>12.02</v>
      </c>
      <c r="M2651">
        <v>253</v>
      </c>
      <c r="N2651">
        <v>115</v>
      </c>
      <c r="O2651">
        <v>11.39</v>
      </c>
      <c r="P2651">
        <v>10.5</v>
      </c>
      <c r="Q2651">
        <v>3</v>
      </c>
      <c r="R2651">
        <v>2.84</v>
      </c>
      <c r="S2651">
        <v>4</v>
      </c>
      <c r="T2651" t="s">
        <v>23</v>
      </c>
      <c r="U2651">
        <f t="shared" si="83"/>
        <v>1</v>
      </c>
      <c r="V2651">
        <f>IF(Table2[[#This Row],[international_plan]]="yes",1,0)</f>
        <v>0</v>
      </c>
      <c r="W2651">
        <f>IF(Table2[[#This Row],[voice_mail_plan]]="yes",1,0)</f>
        <v>0</v>
      </c>
      <c r="X2651" t="str">
        <f t="shared" si="82"/>
        <v>Low</v>
      </c>
      <c r="Y2651" t="str">
        <f>IF(Table2[[#This Row],[total_intl_charge]] &gt; AVERAGE($R$2:$R$4245),"High","Low")</f>
        <v>High</v>
      </c>
      <c r="Z2651" t="str">
        <f>IF(AND(G2651&gt;AVERAGE(train!$G$2:$G$4251),K2651&gt;AVERAGE(train!$K$2:$K$4251)),"High Day &amp; Eve",IF(AND(G2651&gt;AVERAGE(train!$G$2:$G$4251),K2651&lt;=AVERAGE(train!$K$2:$K$4251)),"High Day Only",IF(AND(G2651&lt;=AVERAGE(train!$G$2:$G$4251),K2651&gt;AVERAGE(train!$K$2:$K$4251)),"High Eve Only","Low Usage")))</f>
        <v>High Eve Only</v>
      </c>
    </row>
    <row r="2652" spans="1:26">
      <c r="A2652" t="s">
        <v>24</v>
      </c>
      <c r="B2652">
        <v>108</v>
      </c>
      <c r="C2652" t="s">
        <v>21</v>
      </c>
      <c r="D2652" t="s">
        <v>22</v>
      </c>
      <c r="E2652" t="s">
        <v>22</v>
      </c>
      <c r="F2652">
        <v>0</v>
      </c>
      <c r="G2652">
        <v>239.3</v>
      </c>
      <c r="H2652">
        <v>102</v>
      </c>
      <c r="I2652">
        <v>40.68</v>
      </c>
      <c r="J2652">
        <v>223.4</v>
      </c>
      <c r="K2652">
        <v>127</v>
      </c>
      <c r="L2652">
        <v>18.989999999999998</v>
      </c>
      <c r="M2652">
        <v>251.4</v>
      </c>
      <c r="N2652">
        <v>104</v>
      </c>
      <c r="O2652">
        <v>11.31</v>
      </c>
      <c r="P2652">
        <v>10.6</v>
      </c>
      <c r="Q2652">
        <v>6</v>
      </c>
      <c r="R2652">
        <v>2.86</v>
      </c>
      <c r="S2652">
        <v>0</v>
      </c>
      <c r="T2652" t="s">
        <v>22</v>
      </c>
      <c r="U2652">
        <f t="shared" si="83"/>
        <v>0</v>
      </c>
      <c r="V2652">
        <f>IF(Table2[[#This Row],[international_plan]]="yes",1,0)</f>
        <v>0</v>
      </c>
      <c r="W2652">
        <f>IF(Table2[[#This Row],[voice_mail_plan]]="yes",1,0)</f>
        <v>0</v>
      </c>
      <c r="X2652" t="str">
        <f t="shared" si="82"/>
        <v>High</v>
      </c>
      <c r="Y2652" t="str">
        <f>IF(Table2[[#This Row],[total_intl_charge]] &gt; AVERAGE($R$2:$R$4245),"High","Low")</f>
        <v>High</v>
      </c>
      <c r="Z2652" t="str">
        <f>IF(AND(G2652&gt;AVERAGE(train!$G$2:$G$4251),K2652&gt;AVERAGE(train!$K$2:$K$4251)),"High Day &amp; Eve",IF(AND(G2652&gt;AVERAGE(train!$G$2:$G$4251),K2652&lt;=AVERAGE(train!$K$2:$K$4251)),"High Day Only",IF(AND(G2652&lt;=AVERAGE(train!$G$2:$G$4251),K2652&gt;AVERAGE(train!$K$2:$K$4251)),"High Eve Only","Low Usage")))</f>
        <v>High Day &amp; Eve</v>
      </c>
    </row>
    <row r="2653" spans="1:26">
      <c r="A2653" t="s">
        <v>35</v>
      </c>
      <c r="B2653">
        <v>100</v>
      </c>
      <c r="C2653" t="s">
        <v>21</v>
      </c>
      <c r="D2653" t="s">
        <v>22</v>
      </c>
      <c r="E2653" t="s">
        <v>22</v>
      </c>
      <c r="F2653">
        <v>0</v>
      </c>
      <c r="G2653">
        <v>113.3</v>
      </c>
      <c r="H2653">
        <v>96</v>
      </c>
      <c r="I2653">
        <v>19.260000000000002</v>
      </c>
      <c r="J2653">
        <v>197.9</v>
      </c>
      <c r="K2653">
        <v>89</v>
      </c>
      <c r="L2653">
        <v>16.82</v>
      </c>
      <c r="M2653">
        <v>284.5</v>
      </c>
      <c r="N2653">
        <v>93</v>
      </c>
      <c r="O2653">
        <v>12.8</v>
      </c>
      <c r="P2653">
        <v>11.7</v>
      </c>
      <c r="Q2653">
        <v>2</v>
      </c>
      <c r="R2653">
        <v>3.16</v>
      </c>
      <c r="S2653">
        <v>4</v>
      </c>
      <c r="T2653" t="s">
        <v>23</v>
      </c>
      <c r="U2653">
        <f t="shared" si="83"/>
        <v>1</v>
      </c>
      <c r="V2653">
        <f>IF(Table2[[#This Row],[international_plan]]="yes",1,0)</f>
        <v>0</v>
      </c>
      <c r="W2653">
        <f>IF(Table2[[#This Row],[voice_mail_plan]]="yes",1,0)</f>
        <v>0</v>
      </c>
      <c r="X2653" t="str">
        <f t="shared" si="82"/>
        <v>Medium</v>
      </c>
      <c r="Y2653" t="str">
        <f>IF(Table2[[#This Row],[total_intl_charge]] &gt; AVERAGE($R$2:$R$4245),"High","Low")</f>
        <v>High</v>
      </c>
      <c r="Z2653" t="str">
        <f>IF(AND(G2653&gt;AVERAGE(train!$G$2:$G$4251),K2653&gt;AVERAGE(train!$K$2:$K$4251)),"High Day &amp; Eve",IF(AND(G2653&gt;AVERAGE(train!$G$2:$G$4251),K2653&lt;=AVERAGE(train!$K$2:$K$4251)),"High Day Only",IF(AND(G2653&lt;=AVERAGE(train!$G$2:$G$4251),K2653&gt;AVERAGE(train!$K$2:$K$4251)),"High Eve Only","Low Usage")))</f>
        <v>Low Usage</v>
      </c>
    </row>
    <row r="2654" spans="1:26">
      <c r="A2654" t="s">
        <v>68</v>
      </c>
      <c r="B2654">
        <v>16</v>
      </c>
      <c r="C2654" t="s">
        <v>21</v>
      </c>
      <c r="D2654" t="s">
        <v>22</v>
      </c>
      <c r="E2654" t="s">
        <v>22</v>
      </c>
      <c r="F2654">
        <v>0</v>
      </c>
      <c r="G2654">
        <v>161.9</v>
      </c>
      <c r="H2654">
        <v>100</v>
      </c>
      <c r="I2654">
        <v>27.52</v>
      </c>
      <c r="J2654">
        <v>230.1</v>
      </c>
      <c r="K2654">
        <v>138</v>
      </c>
      <c r="L2654">
        <v>19.559999999999999</v>
      </c>
      <c r="M2654">
        <v>148.80000000000001</v>
      </c>
      <c r="N2654">
        <v>78</v>
      </c>
      <c r="O2654">
        <v>6.7</v>
      </c>
      <c r="P2654">
        <v>10.199999999999999</v>
      </c>
      <c r="Q2654">
        <v>11</v>
      </c>
      <c r="R2654">
        <v>2.75</v>
      </c>
      <c r="S2654">
        <v>3</v>
      </c>
      <c r="T2654" t="s">
        <v>22</v>
      </c>
      <c r="U2654">
        <f t="shared" si="83"/>
        <v>0</v>
      </c>
      <c r="V2654">
        <f>IF(Table2[[#This Row],[international_plan]]="yes",1,0)</f>
        <v>0</v>
      </c>
      <c r="W2654">
        <f>IF(Table2[[#This Row],[voice_mail_plan]]="yes",1,0)</f>
        <v>0</v>
      </c>
      <c r="X2654" t="str">
        <f t="shared" si="82"/>
        <v>Low</v>
      </c>
      <c r="Y2654" t="str">
        <f>IF(Table2[[#This Row],[total_intl_charge]] &gt; AVERAGE($R$2:$R$4245),"High","Low")</f>
        <v>Low</v>
      </c>
      <c r="Z2654" t="str">
        <f>IF(AND(G2654&gt;AVERAGE(train!$G$2:$G$4251),K2654&gt;AVERAGE(train!$K$2:$K$4251)),"High Day &amp; Eve",IF(AND(G2654&gt;AVERAGE(train!$G$2:$G$4251),K2654&lt;=AVERAGE(train!$K$2:$K$4251)),"High Day Only",IF(AND(G2654&lt;=AVERAGE(train!$G$2:$G$4251),K2654&gt;AVERAGE(train!$K$2:$K$4251)),"High Eve Only","Low Usage")))</f>
        <v>High Eve Only</v>
      </c>
    </row>
    <row r="2655" spans="1:26">
      <c r="A2655" t="s">
        <v>36</v>
      </c>
      <c r="B2655">
        <v>115</v>
      </c>
      <c r="C2655" t="s">
        <v>28</v>
      </c>
      <c r="D2655" t="s">
        <v>22</v>
      </c>
      <c r="E2655" t="s">
        <v>23</v>
      </c>
      <c r="F2655">
        <v>16</v>
      </c>
      <c r="G2655">
        <v>133.30000000000001</v>
      </c>
      <c r="H2655">
        <v>110</v>
      </c>
      <c r="I2655">
        <v>22.66</v>
      </c>
      <c r="J2655">
        <v>185.7</v>
      </c>
      <c r="K2655">
        <v>111</v>
      </c>
      <c r="L2655">
        <v>15.78</v>
      </c>
      <c r="M2655">
        <v>161.5</v>
      </c>
      <c r="N2655">
        <v>113</v>
      </c>
      <c r="O2655">
        <v>7.27</v>
      </c>
      <c r="P2655">
        <v>5.6</v>
      </c>
      <c r="Q2655">
        <v>4</v>
      </c>
      <c r="R2655">
        <v>1.51</v>
      </c>
      <c r="S2655">
        <v>2</v>
      </c>
      <c r="T2655" t="s">
        <v>22</v>
      </c>
      <c r="U2655">
        <f t="shared" si="83"/>
        <v>0</v>
      </c>
      <c r="V2655">
        <f>IF(Table2[[#This Row],[international_plan]]="yes",1,0)</f>
        <v>0</v>
      </c>
      <c r="W2655">
        <f>IF(Table2[[#This Row],[voice_mail_plan]]="yes",1,0)</f>
        <v>1</v>
      </c>
      <c r="X2655" t="str">
        <f t="shared" si="82"/>
        <v>High</v>
      </c>
      <c r="Y2655" t="str">
        <f>IF(Table2[[#This Row],[total_intl_charge]] &gt; AVERAGE($R$2:$R$4245),"High","Low")</f>
        <v>Low</v>
      </c>
      <c r="Z2655" t="str">
        <f>IF(AND(G2655&gt;AVERAGE(train!$G$2:$G$4251),K2655&gt;AVERAGE(train!$K$2:$K$4251)),"High Day &amp; Eve",IF(AND(G2655&gt;AVERAGE(train!$G$2:$G$4251),K2655&lt;=AVERAGE(train!$K$2:$K$4251)),"High Day Only",IF(AND(G2655&lt;=AVERAGE(train!$G$2:$G$4251),K2655&gt;AVERAGE(train!$K$2:$K$4251)),"High Eve Only","Low Usage")))</f>
        <v>High Eve Only</v>
      </c>
    </row>
    <row r="2656" spans="1:26">
      <c r="A2656" t="s">
        <v>73</v>
      </c>
      <c r="B2656">
        <v>108</v>
      </c>
      <c r="C2656" t="s">
        <v>28</v>
      </c>
      <c r="D2656" t="s">
        <v>22</v>
      </c>
      <c r="E2656" t="s">
        <v>23</v>
      </c>
      <c r="F2656">
        <v>25</v>
      </c>
      <c r="G2656">
        <v>170.7</v>
      </c>
      <c r="H2656">
        <v>88</v>
      </c>
      <c r="I2656">
        <v>29.02</v>
      </c>
      <c r="J2656">
        <v>109.9</v>
      </c>
      <c r="K2656">
        <v>113</v>
      </c>
      <c r="L2656">
        <v>9.34</v>
      </c>
      <c r="M2656">
        <v>165.7</v>
      </c>
      <c r="N2656">
        <v>99</v>
      </c>
      <c r="O2656">
        <v>7.46</v>
      </c>
      <c r="P2656">
        <v>8.6999999999999993</v>
      </c>
      <c r="Q2656">
        <v>1</v>
      </c>
      <c r="R2656">
        <v>2.35</v>
      </c>
      <c r="S2656">
        <v>3</v>
      </c>
      <c r="T2656" t="s">
        <v>22</v>
      </c>
      <c r="U2656">
        <f t="shared" si="83"/>
        <v>0</v>
      </c>
      <c r="V2656">
        <f>IF(Table2[[#This Row],[international_plan]]="yes",1,0)</f>
        <v>0</v>
      </c>
      <c r="W2656">
        <f>IF(Table2[[#This Row],[voice_mail_plan]]="yes",1,0)</f>
        <v>1</v>
      </c>
      <c r="X2656" t="str">
        <f t="shared" si="82"/>
        <v>High</v>
      </c>
      <c r="Y2656" t="str">
        <f>IF(Table2[[#This Row],[total_intl_charge]] &gt; AVERAGE($R$2:$R$4245),"High","Low")</f>
        <v>Low</v>
      </c>
      <c r="Z2656" t="str">
        <f>IF(AND(G2656&gt;AVERAGE(train!$G$2:$G$4251),K2656&gt;AVERAGE(train!$K$2:$K$4251)),"High Day &amp; Eve",IF(AND(G2656&gt;AVERAGE(train!$G$2:$G$4251),K2656&lt;=AVERAGE(train!$K$2:$K$4251)),"High Day Only",IF(AND(G2656&lt;=AVERAGE(train!$G$2:$G$4251),K2656&gt;AVERAGE(train!$K$2:$K$4251)),"High Eve Only","Low Usage")))</f>
        <v>High Eve Only</v>
      </c>
    </row>
    <row r="2657" spans="1:26">
      <c r="A2657" t="s">
        <v>58</v>
      </c>
      <c r="B2657">
        <v>161</v>
      </c>
      <c r="C2657" t="s">
        <v>21</v>
      </c>
      <c r="D2657" t="s">
        <v>22</v>
      </c>
      <c r="E2657" t="s">
        <v>22</v>
      </c>
      <c r="F2657">
        <v>0</v>
      </c>
      <c r="G2657">
        <v>322.3</v>
      </c>
      <c r="H2657">
        <v>100</v>
      </c>
      <c r="I2657">
        <v>54.79</v>
      </c>
      <c r="J2657">
        <v>230.4</v>
      </c>
      <c r="K2657">
        <v>135</v>
      </c>
      <c r="L2657">
        <v>19.579999999999998</v>
      </c>
      <c r="M2657">
        <v>241.5</v>
      </c>
      <c r="N2657">
        <v>104</v>
      </c>
      <c r="O2657">
        <v>10.87</v>
      </c>
      <c r="P2657">
        <v>7.8</v>
      </c>
      <c r="Q2657">
        <v>5</v>
      </c>
      <c r="R2657">
        <v>2.11</v>
      </c>
      <c r="S2657">
        <v>2</v>
      </c>
      <c r="T2657" t="s">
        <v>23</v>
      </c>
      <c r="U2657">
        <f t="shared" si="83"/>
        <v>1</v>
      </c>
      <c r="V2657">
        <f>IF(Table2[[#This Row],[international_plan]]="yes",1,0)</f>
        <v>0</v>
      </c>
      <c r="W2657">
        <f>IF(Table2[[#This Row],[voice_mail_plan]]="yes",1,0)</f>
        <v>0</v>
      </c>
      <c r="X2657" t="str">
        <f t="shared" si="82"/>
        <v>Very High</v>
      </c>
      <c r="Y2657" t="str">
        <f>IF(Table2[[#This Row],[total_intl_charge]] &gt; AVERAGE($R$2:$R$4245),"High","Low")</f>
        <v>Low</v>
      </c>
      <c r="Z2657" t="str">
        <f>IF(AND(G2657&gt;AVERAGE(train!$G$2:$G$4251),K2657&gt;AVERAGE(train!$K$2:$K$4251)),"High Day &amp; Eve",IF(AND(G2657&gt;AVERAGE(train!$G$2:$G$4251),K2657&lt;=AVERAGE(train!$K$2:$K$4251)),"High Day Only",IF(AND(G2657&lt;=AVERAGE(train!$G$2:$G$4251),K2657&gt;AVERAGE(train!$K$2:$K$4251)),"High Eve Only","Low Usage")))</f>
        <v>High Day &amp; Eve</v>
      </c>
    </row>
    <row r="2658" spans="1:26">
      <c r="A2658" t="s">
        <v>74</v>
      </c>
      <c r="B2658">
        <v>147</v>
      </c>
      <c r="C2658" t="s">
        <v>21</v>
      </c>
      <c r="D2658" t="s">
        <v>22</v>
      </c>
      <c r="E2658" t="s">
        <v>22</v>
      </c>
      <c r="F2658">
        <v>0</v>
      </c>
      <c r="G2658">
        <v>124.4</v>
      </c>
      <c r="H2658">
        <v>74</v>
      </c>
      <c r="I2658">
        <v>21.15</v>
      </c>
      <c r="J2658">
        <v>320.89999999999998</v>
      </c>
      <c r="K2658">
        <v>78</v>
      </c>
      <c r="L2658">
        <v>27.28</v>
      </c>
      <c r="M2658">
        <v>157.19999999999999</v>
      </c>
      <c r="N2658">
        <v>126</v>
      </c>
      <c r="O2658">
        <v>7.07</v>
      </c>
      <c r="P2658">
        <v>10.4</v>
      </c>
      <c r="Q2658">
        <v>4</v>
      </c>
      <c r="R2658">
        <v>2.81</v>
      </c>
      <c r="S2658">
        <v>2</v>
      </c>
      <c r="T2658" t="s">
        <v>22</v>
      </c>
      <c r="U2658">
        <f t="shared" si="83"/>
        <v>0</v>
      </c>
      <c r="V2658">
        <f>IF(Table2[[#This Row],[international_plan]]="yes",1,0)</f>
        <v>0</v>
      </c>
      <c r="W2658">
        <f>IF(Table2[[#This Row],[voice_mail_plan]]="yes",1,0)</f>
        <v>0</v>
      </c>
      <c r="X2658" t="str">
        <f t="shared" si="82"/>
        <v>Very High</v>
      </c>
      <c r="Y2658" t="str">
        <f>IF(Table2[[#This Row],[total_intl_charge]] &gt; AVERAGE($R$2:$R$4245),"High","Low")</f>
        <v>High</v>
      </c>
      <c r="Z2658" t="str">
        <f>IF(AND(G2658&gt;AVERAGE(train!$G$2:$G$4251),K2658&gt;AVERAGE(train!$K$2:$K$4251)),"High Day &amp; Eve",IF(AND(G2658&gt;AVERAGE(train!$G$2:$G$4251),K2658&lt;=AVERAGE(train!$K$2:$K$4251)),"High Day Only",IF(AND(G2658&lt;=AVERAGE(train!$G$2:$G$4251),K2658&gt;AVERAGE(train!$K$2:$K$4251)),"High Eve Only","Low Usage")))</f>
        <v>Low Usage</v>
      </c>
    </row>
    <row r="2659" spans="1:26">
      <c r="A2659" t="s">
        <v>29</v>
      </c>
      <c r="B2659">
        <v>107</v>
      </c>
      <c r="C2659" t="s">
        <v>21</v>
      </c>
      <c r="D2659" t="s">
        <v>22</v>
      </c>
      <c r="E2659" t="s">
        <v>22</v>
      </c>
      <c r="F2659">
        <v>0</v>
      </c>
      <c r="G2659">
        <v>146.9</v>
      </c>
      <c r="H2659">
        <v>94</v>
      </c>
      <c r="I2659">
        <v>24.97</v>
      </c>
      <c r="J2659">
        <v>114.3</v>
      </c>
      <c r="K2659">
        <v>111</v>
      </c>
      <c r="L2659">
        <v>9.7200000000000006</v>
      </c>
      <c r="M2659">
        <v>114.5</v>
      </c>
      <c r="N2659">
        <v>97</v>
      </c>
      <c r="O2659">
        <v>5.15</v>
      </c>
      <c r="P2659">
        <v>11.4</v>
      </c>
      <c r="Q2659">
        <v>5</v>
      </c>
      <c r="R2659">
        <v>3.08</v>
      </c>
      <c r="S2659">
        <v>3</v>
      </c>
      <c r="T2659" t="s">
        <v>22</v>
      </c>
      <c r="U2659">
        <f t="shared" si="83"/>
        <v>0</v>
      </c>
      <c r="V2659">
        <f>IF(Table2[[#This Row],[international_plan]]="yes",1,0)</f>
        <v>0</v>
      </c>
      <c r="W2659">
        <f>IF(Table2[[#This Row],[voice_mail_plan]]="yes",1,0)</f>
        <v>0</v>
      </c>
      <c r="X2659" t="str">
        <f t="shared" si="82"/>
        <v>High</v>
      </c>
      <c r="Y2659" t="str">
        <f>IF(Table2[[#This Row],[total_intl_charge]] &gt; AVERAGE($R$2:$R$4245),"High","Low")</f>
        <v>High</v>
      </c>
      <c r="Z2659" t="str">
        <f>IF(AND(G2659&gt;AVERAGE(train!$G$2:$G$4251),K2659&gt;AVERAGE(train!$K$2:$K$4251)),"High Day &amp; Eve",IF(AND(G2659&gt;AVERAGE(train!$G$2:$G$4251),K2659&lt;=AVERAGE(train!$K$2:$K$4251)),"High Day Only",IF(AND(G2659&lt;=AVERAGE(train!$G$2:$G$4251),K2659&gt;AVERAGE(train!$K$2:$K$4251)),"High Eve Only","Low Usage")))</f>
        <v>High Eve Only</v>
      </c>
    </row>
    <row r="2660" spans="1:26">
      <c r="A2660" t="s">
        <v>31</v>
      </c>
      <c r="B2660">
        <v>120</v>
      </c>
      <c r="C2660" t="s">
        <v>28</v>
      </c>
      <c r="D2660" t="s">
        <v>22</v>
      </c>
      <c r="E2660" t="s">
        <v>22</v>
      </c>
      <c r="F2660">
        <v>0</v>
      </c>
      <c r="G2660">
        <v>192.6</v>
      </c>
      <c r="H2660">
        <v>123</v>
      </c>
      <c r="I2660">
        <v>32.74</v>
      </c>
      <c r="J2660">
        <v>206.4</v>
      </c>
      <c r="K2660">
        <v>105</v>
      </c>
      <c r="L2660">
        <v>17.54</v>
      </c>
      <c r="M2660">
        <v>283.2</v>
      </c>
      <c r="N2660">
        <v>93</v>
      </c>
      <c r="O2660">
        <v>12.74</v>
      </c>
      <c r="P2660">
        <v>10.8</v>
      </c>
      <c r="Q2660">
        <v>3</v>
      </c>
      <c r="R2660">
        <v>2.92</v>
      </c>
      <c r="S2660">
        <v>1</v>
      </c>
      <c r="T2660" t="s">
        <v>22</v>
      </c>
      <c r="U2660">
        <f t="shared" si="83"/>
        <v>0</v>
      </c>
      <c r="V2660">
        <f>IF(Table2[[#This Row],[international_plan]]="yes",1,0)</f>
        <v>0</v>
      </c>
      <c r="W2660">
        <f>IF(Table2[[#This Row],[voice_mail_plan]]="yes",1,0)</f>
        <v>0</v>
      </c>
      <c r="X2660" t="str">
        <f t="shared" si="82"/>
        <v>High</v>
      </c>
      <c r="Y2660" t="str">
        <f>IF(Table2[[#This Row],[total_intl_charge]] &gt; AVERAGE($R$2:$R$4245),"High","Low")</f>
        <v>High</v>
      </c>
      <c r="Z2660" t="str">
        <f>IF(AND(G2660&gt;AVERAGE(train!$G$2:$G$4251),K2660&gt;AVERAGE(train!$K$2:$K$4251)),"High Day &amp; Eve",IF(AND(G2660&gt;AVERAGE(train!$G$2:$G$4251),K2660&lt;=AVERAGE(train!$K$2:$K$4251)),"High Day Only",IF(AND(G2660&lt;=AVERAGE(train!$G$2:$G$4251),K2660&gt;AVERAGE(train!$K$2:$K$4251)),"High Eve Only","Low Usage")))</f>
        <v>High Day &amp; Eve</v>
      </c>
    </row>
    <row r="2661" spans="1:26">
      <c r="A2661" t="s">
        <v>24</v>
      </c>
      <c r="B2661">
        <v>107</v>
      </c>
      <c r="C2661" t="s">
        <v>25</v>
      </c>
      <c r="D2661" t="s">
        <v>22</v>
      </c>
      <c r="E2661" t="s">
        <v>23</v>
      </c>
      <c r="F2661">
        <v>36</v>
      </c>
      <c r="G2661">
        <v>96.3</v>
      </c>
      <c r="H2661">
        <v>83</v>
      </c>
      <c r="I2661">
        <v>16.37</v>
      </c>
      <c r="J2661">
        <v>179.6</v>
      </c>
      <c r="K2661">
        <v>91</v>
      </c>
      <c r="L2661">
        <v>15.27</v>
      </c>
      <c r="M2661">
        <v>166.3</v>
      </c>
      <c r="N2661">
        <v>121</v>
      </c>
      <c r="O2661">
        <v>7.48</v>
      </c>
      <c r="P2661">
        <v>10.3</v>
      </c>
      <c r="Q2661">
        <v>2</v>
      </c>
      <c r="R2661">
        <v>2.78</v>
      </c>
      <c r="S2661">
        <v>1</v>
      </c>
      <c r="T2661" t="s">
        <v>22</v>
      </c>
      <c r="U2661">
        <f t="shared" si="83"/>
        <v>0</v>
      </c>
      <c r="V2661">
        <f>IF(Table2[[#This Row],[international_plan]]="yes",1,0)</f>
        <v>0</v>
      </c>
      <c r="W2661">
        <f>IF(Table2[[#This Row],[voice_mail_plan]]="yes",1,0)</f>
        <v>1</v>
      </c>
      <c r="X2661" t="str">
        <f t="shared" si="82"/>
        <v>High</v>
      </c>
      <c r="Y2661" t="str">
        <f>IF(Table2[[#This Row],[total_intl_charge]] &gt; AVERAGE($R$2:$R$4245),"High","Low")</f>
        <v>High</v>
      </c>
      <c r="Z2661" t="str">
        <f>IF(AND(G2661&gt;AVERAGE(train!$G$2:$G$4251),K2661&gt;AVERAGE(train!$K$2:$K$4251)),"High Day &amp; Eve",IF(AND(G2661&gt;AVERAGE(train!$G$2:$G$4251),K2661&lt;=AVERAGE(train!$K$2:$K$4251)),"High Day Only",IF(AND(G2661&lt;=AVERAGE(train!$G$2:$G$4251),K2661&gt;AVERAGE(train!$K$2:$K$4251)),"High Eve Only","Low Usage")))</f>
        <v>Low Usage</v>
      </c>
    </row>
    <row r="2662" spans="1:26">
      <c r="A2662" t="s">
        <v>47</v>
      </c>
      <c r="B2662">
        <v>58</v>
      </c>
      <c r="C2662" t="s">
        <v>28</v>
      </c>
      <c r="D2662" t="s">
        <v>22</v>
      </c>
      <c r="E2662" t="s">
        <v>22</v>
      </c>
      <c r="F2662">
        <v>0</v>
      </c>
      <c r="G2662">
        <v>131.9</v>
      </c>
      <c r="H2662">
        <v>96</v>
      </c>
      <c r="I2662">
        <v>22.42</v>
      </c>
      <c r="J2662">
        <v>167.6</v>
      </c>
      <c r="K2662">
        <v>107</v>
      </c>
      <c r="L2662">
        <v>14.25</v>
      </c>
      <c r="M2662">
        <v>205.9</v>
      </c>
      <c r="N2662">
        <v>106</v>
      </c>
      <c r="O2662">
        <v>9.27</v>
      </c>
      <c r="P2662">
        <v>14.7</v>
      </c>
      <c r="Q2662">
        <v>5</v>
      </c>
      <c r="R2662">
        <v>3.97</v>
      </c>
      <c r="S2662">
        <v>3</v>
      </c>
      <c r="T2662" t="s">
        <v>22</v>
      </c>
      <c r="U2662">
        <f t="shared" si="83"/>
        <v>0</v>
      </c>
      <c r="V2662">
        <f>IF(Table2[[#This Row],[international_plan]]="yes",1,0)</f>
        <v>0</v>
      </c>
      <c r="W2662">
        <f>IF(Table2[[#This Row],[voice_mail_plan]]="yes",1,0)</f>
        <v>0</v>
      </c>
      <c r="X2662" t="str">
        <f t="shared" si="82"/>
        <v>Low</v>
      </c>
      <c r="Y2662" t="str">
        <f>IF(Table2[[#This Row],[total_intl_charge]] &gt; AVERAGE($R$2:$R$4245),"High","Low")</f>
        <v>High</v>
      </c>
      <c r="Z2662" t="str">
        <f>IF(AND(G2662&gt;AVERAGE(train!$G$2:$G$4251),K2662&gt;AVERAGE(train!$K$2:$K$4251)),"High Day &amp; Eve",IF(AND(G2662&gt;AVERAGE(train!$G$2:$G$4251),K2662&lt;=AVERAGE(train!$K$2:$K$4251)),"High Day Only",IF(AND(G2662&lt;=AVERAGE(train!$G$2:$G$4251),K2662&gt;AVERAGE(train!$K$2:$K$4251)),"High Eve Only","Low Usage")))</f>
        <v>High Eve Only</v>
      </c>
    </row>
    <row r="2663" spans="1:26">
      <c r="A2663" t="s">
        <v>30</v>
      </c>
      <c r="B2663">
        <v>91</v>
      </c>
      <c r="C2663" t="s">
        <v>25</v>
      </c>
      <c r="D2663" t="s">
        <v>22</v>
      </c>
      <c r="E2663" t="s">
        <v>22</v>
      </c>
      <c r="F2663">
        <v>0</v>
      </c>
      <c r="G2663">
        <v>147.19999999999999</v>
      </c>
      <c r="H2663">
        <v>121</v>
      </c>
      <c r="I2663">
        <v>25.02</v>
      </c>
      <c r="J2663">
        <v>175.2</v>
      </c>
      <c r="K2663">
        <v>87</v>
      </c>
      <c r="L2663">
        <v>14.89</v>
      </c>
      <c r="M2663">
        <v>136.30000000000001</v>
      </c>
      <c r="N2663">
        <v>80</v>
      </c>
      <c r="O2663">
        <v>6.13</v>
      </c>
      <c r="P2663">
        <v>13.3</v>
      </c>
      <c r="Q2663">
        <v>3</v>
      </c>
      <c r="R2663">
        <v>3.59</v>
      </c>
      <c r="S2663">
        <v>2</v>
      </c>
      <c r="T2663" t="s">
        <v>22</v>
      </c>
      <c r="U2663">
        <f t="shared" si="83"/>
        <v>0</v>
      </c>
      <c r="V2663">
        <f>IF(Table2[[#This Row],[international_plan]]="yes",1,0)</f>
        <v>0</v>
      </c>
      <c r="W2663">
        <f>IF(Table2[[#This Row],[voice_mail_plan]]="yes",1,0)</f>
        <v>0</v>
      </c>
      <c r="X2663" t="str">
        <f t="shared" si="82"/>
        <v>Medium</v>
      </c>
      <c r="Y2663" t="str">
        <f>IF(Table2[[#This Row],[total_intl_charge]] &gt; AVERAGE($R$2:$R$4245),"High","Low")</f>
        <v>High</v>
      </c>
      <c r="Z2663" t="str">
        <f>IF(AND(G2663&gt;AVERAGE(train!$G$2:$G$4251),K2663&gt;AVERAGE(train!$K$2:$K$4251)),"High Day &amp; Eve",IF(AND(G2663&gt;AVERAGE(train!$G$2:$G$4251),K2663&lt;=AVERAGE(train!$K$2:$K$4251)),"High Day Only",IF(AND(G2663&lt;=AVERAGE(train!$G$2:$G$4251),K2663&gt;AVERAGE(train!$K$2:$K$4251)),"High Eve Only","Low Usage")))</f>
        <v>Low Usage</v>
      </c>
    </row>
    <row r="2664" spans="1:26">
      <c r="A2664" t="s">
        <v>68</v>
      </c>
      <c r="B2664">
        <v>13</v>
      </c>
      <c r="C2664" t="s">
        <v>21</v>
      </c>
      <c r="D2664" t="s">
        <v>22</v>
      </c>
      <c r="E2664" t="s">
        <v>22</v>
      </c>
      <c r="F2664">
        <v>0</v>
      </c>
      <c r="G2664">
        <v>143.1</v>
      </c>
      <c r="H2664">
        <v>139</v>
      </c>
      <c r="I2664">
        <v>24.33</v>
      </c>
      <c r="J2664">
        <v>239.6</v>
      </c>
      <c r="K2664">
        <v>88</v>
      </c>
      <c r="L2664">
        <v>20.37</v>
      </c>
      <c r="M2664">
        <v>221.7</v>
      </c>
      <c r="N2664">
        <v>123</v>
      </c>
      <c r="O2664">
        <v>9.98</v>
      </c>
      <c r="P2664">
        <v>7.1</v>
      </c>
      <c r="Q2664">
        <v>5</v>
      </c>
      <c r="R2664">
        <v>1.92</v>
      </c>
      <c r="S2664">
        <v>2</v>
      </c>
      <c r="T2664" t="s">
        <v>22</v>
      </c>
      <c r="U2664">
        <f t="shared" si="83"/>
        <v>0</v>
      </c>
      <c r="V2664">
        <f>IF(Table2[[#This Row],[international_plan]]="yes",1,0)</f>
        <v>0</v>
      </c>
      <c r="W2664">
        <f>IF(Table2[[#This Row],[voice_mail_plan]]="yes",1,0)</f>
        <v>0</v>
      </c>
      <c r="X2664" t="str">
        <f t="shared" si="82"/>
        <v>Low</v>
      </c>
      <c r="Y2664" t="str">
        <f>IF(Table2[[#This Row],[total_intl_charge]] &gt; AVERAGE($R$2:$R$4245),"High","Low")</f>
        <v>Low</v>
      </c>
      <c r="Z2664" t="str">
        <f>IF(AND(G2664&gt;AVERAGE(train!$G$2:$G$4251),K2664&gt;AVERAGE(train!$K$2:$K$4251)),"High Day &amp; Eve",IF(AND(G2664&gt;AVERAGE(train!$G$2:$G$4251),K2664&lt;=AVERAGE(train!$K$2:$K$4251)),"High Day Only",IF(AND(G2664&lt;=AVERAGE(train!$G$2:$G$4251),K2664&gt;AVERAGE(train!$K$2:$K$4251)),"High Eve Only","Low Usage")))</f>
        <v>Low Usage</v>
      </c>
    </row>
    <row r="2665" spans="1:26">
      <c r="A2665" t="s">
        <v>32</v>
      </c>
      <c r="B2665">
        <v>104</v>
      </c>
      <c r="C2665" t="s">
        <v>25</v>
      </c>
      <c r="D2665" t="s">
        <v>22</v>
      </c>
      <c r="E2665" t="s">
        <v>22</v>
      </c>
      <c r="F2665">
        <v>0</v>
      </c>
      <c r="G2665">
        <v>280.39999999999998</v>
      </c>
      <c r="H2665">
        <v>127</v>
      </c>
      <c r="I2665">
        <v>47.67</v>
      </c>
      <c r="J2665">
        <v>179.4</v>
      </c>
      <c r="K2665">
        <v>79</v>
      </c>
      <c r="L2665">
        <v>15.25</v>
      </c>
      <c r="M2665">
        <v>150.6</v>
      </c>
      <c r="N2665">
        <v>77</v>
      </c>
      <c r="O2665">
        <v>6.78</v>
      </c>
      <c r="P2665">
        <v>15.2</v>
      </c>
      <c r="Q2665">
        <v>6</v>
      </c>
      <c r="R2665">
        <v>4.0999999999999996</v>
      </c>
      <c r="S2665">
        <v>5</v>
      </c>
      <c r="T2665" t="s">
        <v>22</v>
      </c>
      <c r="U2665">
        <f t="shared" si="83"/>
        <v>0</v>
      </c>
      <c r="V2665">
        <f>IF(Table2[[#This Row],[international_plan]]="yes",1,0)</f>
        <v>0</v>
      </c>
      <c r="W2665">
        <f>IF(Table2[[#This Row],[voice_mail_plan]]="yes",1,0)</f>
        <v>0</v>
      </c>
      <c r="X2665" t="str">
        <f t="shared" si="82"/>
        <v>High</v>
      </c>
      <c r="Y2665" t="str">
        <f>IF(Table2[[#This Row],[total_intl_charge]] &gt; AVERAGE($R$2:$R$4245),"High","Low")</f>
        <v>High</v>
      </c>
      <c r="Z2665" t="str">
        <f>IF(AND(G2665&gt;AVERAGE(train!$G$2:$G$4251),K2665&gt;AVERAGE(train!$K$2:$K$4251)),"High Day &amp; Eve",IF(AND(G2665&gt;AVERAGE(train!$G$2:$G$4251),K2665&lt;=AVERAGE(train!$K$2:$K$4251)),"High Day Only",IF(AND(G2665&lt;=AVERAGE(train!$G$2:$G$4251),K2665&gt;AVERAGE(train!$K$2:$K$4251)),"High Eve Only","Low Usage")))</f>
        <v>High Day Only</v>
      </c>
    </row>
    <row r="2666" spans="1:26">
      <c r="A2666" t="s">
        <v>27</v>
      </c>
      <c r="B2666">
        <v>93</v>
      </c>
      <c r="C2666" t="s">
        <v>21</v>
      </c>
      <c r="D2666" t="s">
        <v>22</v>
      </c>
      <c r="E2666" t="s">
        <v>23</v>
      </c>
      <c r="F2666">
        <v>31</v>
      </c>
      <c r="G2666">
        <v>237.2</v>
      </c>
      <c r="H2666">
        <v>85</v>
      </c>
      <c r="I2666">
        <v>40.32</v>
      </c>
      <c r="J2666">
        <v>213.1</v>
      </c>
      <c r="K2666">
        <v>100</v>
      </c>
      <c r="L2666">
        <v>18.11</v>
      </c>
      <c r="M2666">
        <v>192.7</v>
      </c>
      <c r="N2666">
        <v>87</v>
      </c>
      <c r="O2666">
        <v>8.67</v>
      </c>
      <c r="P2666">
        <v>10.7</v>
      </c>
      <c r="Q2666">
        <v>4</v>
      </c>
      <c r="R2666">
        <v>2.89</v>
      </c>
      <c r="S2666">
        <v>1</v>
      </c>
      <c r="T2666" t="s">
        <v>22</v>
      </c>
      <c r="U2666">
        <f t="shared" si="83"/>
        <v>0</v>
      </c>
      <c r="V2666">
        <f>IF(Table2[[#This Row],[international_plan]]="yes",1,0)</f>
        <v>0</v>
      </c>
      <c r="W2666">
        <f>IF(Table2[[#This Row],[voice_mail_plan]]="yes",1,0)</f>
        <v>1</v>
      </c>
      <c r="X2666" t="str">
        <f t="shared" si="82"/>
        <v>Medium</v>
      </c>
      <c r="Y2666" t="str">
        <f>IF(Table2[[#This Row],[total_intl_charge]] &gt; AVERAGE($R$2:$R$4245),"High","Low")</f>
        <v>High</v>
      </c>
      <c r="Z2666" t="str">
        <f>IF(AND(G2666&gt;AVERAGE(train!$G$2:$G$4251),K2666&gt;AVERAGE(train!$K$2:$K$4251)),"High Day &amp; Eve",IF(AND(G2666&gt;AVERAGE(train!$G$2:$G$4251),K2666&lt;=AVERAGE(train!$K$2:$K$4251)),"High Day Only",IF(AND(G2666&lt;=AVERAGE(train!$G$2:$G$4251),K2666&gt;AVERAGE(train!$K$2:$K$4251)),"High Eve Only","Low Usage")))</f>
        <v>High Day Only</v>
      </c>
    </row>
    <row r="2667" spans="1:26">
      <c r="A2667" t="s">
        <v>54</v>
      </c>
      <c r="B2667">
        <v>95</v>
      </c>
      <c r="C2667" t="s">
        <v>28</v>
      </c>
      <c r="D2667" t="s">
        <v>22</v>
      </c>
      <c r="E2667" t="s">
        <v>22</v>
      </c>
      <c r="F2667">
        <v>0</v>
      </c>
      <c r="G2667">
        <v>184.2</v>
      </c>
      <c r="H2667">
        <v>95</v>
      </c>
      <c r="I2667">
        <v>31.31</v>
      </c>
      <c r="J2667">
        <v>181.6</v>
      </c>
      <c r="K2667">
        <v>101</v>
      </c>
      <c r="L2667">
        <v>15.44</v>
      </c>
      <c r="M2667">
        <v>143.4</v>
      </c>
      <c r="N2667">
        <v>113</v>
      </c>
      <c r="O2667">
        <v>6.45</v>
      </c>
      <c r="P2667">
        <v>12.8</v>
      </c>
      <c r="Q2667">
        <v>4</v>
      </c>
      <c r="R2667">
        <v>3.46</v>
      </c>
      <c r="S2667">
        <v>2</v>
      </c>
      <c r="T2667" t="s">
        <v>22</v>
      </c>
      <c r="U2667">
        <f t="shared" si="83"/>
        <v>0</v>
      </c>
      <c r="V2667">
        <f>IF(Table2[[#This Row],[international_plan]]="yes",1,0)</f>
        <v>0</v>
      </c>
      <c r="W2667">
        <f>IF(Table2[[#This Row],[voice_mail_plan]]="yes",1,0)</f>
        <v>0</v>
      </c>
      <c r="X2667" t="str">
        <f t="shared" si="82"/>
        <v>Medium</v>
      </c>
      <c r="Y2667" t="str">
        <f>IF(Table2[[#This Row],[total_intl_charge]] &gt; AVERAGE($R$2:$R$4245),"High","Low")</f>
        <v>High</v>
      </c>
      <c r="Z2667" t="str">
        <f>IF(AND(G2667&gt;AVERAGE(train!$G$2:$G$4251),K2667&gt;AVERAGE(train!$K$2:$K$4251)),"High Day &amp; Eve",IF(AND(G2667&gt;AVERAGE(train!$G$2:$G$4251),K2667&lt;=AVERAGE(train!$K$2:$K$4251)),"High Day Only",IF(AND(G2667&lt;=AVERAGE(train!$G$2:$G$4251),K2667&gt;AVERAGE(train!$K$2:$K$4251)),"High Eve Only","Low Usage")))</f>
        <v>High Day &amp; Eve</v>
      </c>
    </row>
    <row r="2668" spans="1:26">
      <c r="A2668" t="s">
        <v>43</v>
      </c>
      <c r="B2668">
        <v>104</v>
      </c>
      <c r="C2668" t="s">
        <v>21</v>
      </c>
      <c r="D2668" t="s">
        <v>22</v>
      </c>
      <c r="E2668" t="s">
        <v>22</v>
      </c>
      <c r="F2668">
        <v>0</v>
      </c>
      <c r="G2668">
        <v>109.1</v>
      </c>
      <c r="H2668">
        <v>141</v>
      </c>
      <c r="I2668">
        <v>18.55</v>
      </c>
      <c r="J2668">
        <v>187.1</v>
      </c>
      <c r="K2668">
        <v>140</v>
      </c>
      <c r="L2668">
        <v>15.9</v>
      </c>
      <c r="M2668">
        <v>216.6</v>
      </c>
      <c r="N2668">
        <v>100</v>
      </c>
      <c r="O2668">
        <v>9.75</v>
      </c>
      <c r="P2668">
        <v>10</v>
      </c>
      <c r="Q2668">
        <v>4</v>
      </c>
      <c r="R2668">
        <v>2.7</v>
      </c>
      <c r="S2668">
        <v>3</v>
      </c>
      <c r="T2668" t="s">
        <v>22</v>
      </c>
      <c r="U2668">
        <f t="shared" si="83"/>
        <v>0</v>
      </c>
      <c r="V2668">
        <f>IF(Table2[[#This Row],[international_plan]]="yes",1,0)</f>
        <v>0</v>
      </c>
      <c r="W2668">
        <f>IF(Table2[[#This Row],[voice_mail_plan]]="yes",1,0)</f>
        <v>0</v>
      </c>
      <c r="X2668" t="str">
        <f t="shared" si="82"/>
        <v>High</v>
      </c>
      <c r="Y2668" t="str">
        <f>IF(Table2[[#This Row],[total_intl_charge]] &gt; AVERAGE($R$2:$R$4245),"High","Low")</f>
        <v>Low</v>
      </c>
      <c r="Z2668" t="str">
        <f>IF(AND(G2668&gt;AVERAGE(train!$G$2:$G$4251),K2668&gt;AVERAGE(train!$K$2:$K$4251)),"High Day &amp; Eve",IF(AND(G2668&gt;AVERAGE(train!$G$2:$G$4251),K2668&lt;=AVERAGE(train!$K$2:$K$4251)),"High Day Only",IF(AND(G2668&lt;=AVERAGE(train!$G$2:$G$4251),K2668&gt;AVERAGE(train!$K$2:$K$4251)),"High Eve Only","Low Usage")))</f>
        <v>High Eve Only</v>
      </c>
    </row>
    <row r="2669" spans="1:26">
      <c r="A2669" t="s">
        <v>46</v>
      </c>
      <c r="B2669">
        <v>35</v>
      </c>
      <c r="C2669" t="s">
        <v>25</v>
      </c>
      <c r="D2669" t="s">
        <v>22</v>
      </c>
      <c r="E2669" t="s">
        <v>22</v>
      </c>
      <c r="F2669">
        <v>0</v>
      </c>
      <c r="G2669">
        <v>138.1</v>
      </c>
      <c r="H2669">
        <v>115</v>
      </c>
      <c r="I2669">
        <v>23.48</v>
      </c>
      <c r="J2669">
        <v>158.19999999999999</v>
      </c>
      <c r="K2669">
        <v>82</v>
      </c>
      <c r="L2669">
        <v>13.45</v>
      </c>
      <c r="M2669">
        <v>215.7</v>
      </c>
      <c r="N2669">
        <v>118</v>
      </c>
      <c r="O2669">
        <v>9.7100000000000009</v>
      </c>
      <c r="P2669">
        <v>10.3</v>
      </c>
      <c r="Q2669">
        <v>2</v>
      </c>
      <c r="R2669">
        <v>2.78</v>
      </c>
      <c r="S2669">
        <v>5</v>
      </c>
      <c r="T2669" t="s">
        <v>23</v>
      </c>
      <c r="U2669">
        <f t="shared" si="83"/>
        <v>1</v>
      </c>
      <c r="V2669">
        <f>IF(Table2[[#This Row],[international_plan]]="yes",1,0)</f>
        <v>0</v>
      </c>
      <c r="W2669">
        <f>IF(Table2[[#This Row],[voice_mail_plan]]="yes",1,0)</f>
        <v>0</v>
      </c>
      <c r="X2669" t="str">
        <f t="shared" si="82"/>
        <v>Low</v>
      </c>
      <c r="Y2669" t="str">
        <f>IF(Table2[[#This Row],[total_intl_charge]] &gt; AVERAGE($R$2:$R$4245),"High","Low")</f>
        <v>High</v>
      </c>
      <c r="Z2669" t="str">
        <f>IF(AND(G2669&gt;AVERAGE(train!$G$2:$G$4251),K2669&gt;AVERAGE(train!$K$2:$K$4251)),"High Day &amp; Eve",IF(AND(G2669&gt;AVERAGE(train!$G$2:$G$4251),K2669&lt;=AVERAGE(train!$K$2:$K$4251)),"High Day Only",IF(AND(G2669&lt;=AVERAGE(train!$G$2:$G$4251),K2669&gt;AVERAGE(train!$K$2:$K$4251)),"High Eve Only","Low Usage")))</f>
        <v>Low Usage</v>
      </c>
    </row>
    <row r="2670" spans="1:26">
      <c r="A2670" t="s">
        <v>67</v>
      </c>
      <c r="B2670">
        <v>143</v>
      </c>
      <c r="C2670" t="s">
        <v>28</v>
      </c>
      <c r="D2670" t="s">
        <v>22</v>
      </c>
      <c r="E2670" t="s">
        <v>22</v>
      </c>
      <c r="F2670">
        <v>0</v>
      </c>
      <c r="G2670">
        <v>155.4</v>
      </c>
      <c r="H2670">
        <v>112</v>
      </c>
      <c r="I2670">
        <v>26.42</v>
      </c>
      <c r="J2670">
        <v>290.89999999999998</v>
      </c>
      <c r="K2670">
        <v>92</v>
      </c>
      <c r="L2670">
        <v>24.73</v>
      </c>
      <c r="M2670">
        <v>228.4</v>
      </c>
      <c r="N2670">
        <v>91</v>
      </c>
      <c r="O2670">
        <v>10.28</v>
      </c>
      <c r="P2670">
        <v>13.9</v>
      </c>
      <c r="Q2670">
        <v>5</v>
      </c>
      <c r="R2670">
        <v>3.75</v>
      </c>
      <c r="S2670">
        <v>1</v>
      </c>
      <c r="T2670" t="s">
        <v>22</v>
      </c>
      <c r="U2670">
        <f t="shared" si="83"/>
        <v>0</v>
      </c>
      <c r="V2670">
        <f>IF(Table2[[#This Row],[international_plan]]="yes",1,0)</f>
        <v>0</v>
      </c>
      <c r="W2670">
        <f>IF(Table2[[#This Row],[voice_mail_plan]]="yes",1,0)</f>
        <v>0</v>
      </c>
      <c r="X2670" t="str">
        <f t="shared" si="82"/>
        <v>Very High</v>
      </c>
      <c r="Y2670" t="str">
        <f>IF(Table2[[#This Row],[total_intl_charge]] &gt; AVERAGE($R$2:$R$4245),"High","Low")</f>
        <v>High</v>
      </c>
      <c r="Z2670" t="str">
        <f>IF(AND(G2670&gt;AVERAGE(train!$G$2:$G$4251),K2670&gt;AVERAGE(train!$K$2:$K$4251)),"High Day &amp; Eve",IF(AND(G2670&gt;AVERAGE(train!$G$2:$G$4251),K2670&lt;=AVERAGE(train!$K$2:$K$4251)),"High Day Only",IF(AND(G2670&lt;=AVERAGE(train!$G$2:$G$4251),K2670&gt;AVERAGE(train!$K$2:$K$4251)),"High Eve Only","Low Usage")))</f>
        <v>Low Usage</v>
      </c>
    </row>
    <row r="2671" spans="1:26">
      <c r="A2671" t="s">
        <v>61</v>
      </c>
      <c r="B2671">
        <v>62</v>
      </c>
      <c r="C2671" t="s">
        <v>21</v>
      </c>
      <c r="D2671" t="s">
        <v>22</v>
      </c>
      <c r="E2671" t="s">
        <v>22</v>
      </c>
      <c r="F2671">
        <v>0</v>
      </c>
      <c r="G2671">
        <v>245.3</v>
      </c>
      <c r="H2671">
        <v>91</v>
      </c>
      <c r="I2671">
        <v>41.7</v>
      </c>
      <c r="J2671">
        <v>122.9</v>
      </c>
      <c r="K2671">
        <v>130</v>
      </c>
      <c r="L2671">
        <v>10.45</v>
      </c>
      <c r="M2671">
        <v>228.4</v>
      </c>
      <c r="N2671">
        <v>102</v>
      </c>
      <c r="O2671">
        <v>10.28</v>
      </c>
      <c r="P2671">
        <v>8.5</v>
      </c>
      <c r="Q2671">
        <v>4</v>
      </c>
      <c r="R2671">
        <v>2.2999999999999998</v>
      </c>
      <c r="S2671">
        <v>4</v>
      </c>
      <c r="T2671" t="s">
        <v>22</v>
      </c>
      <c r="U2671">
        <f t="shared" si="83"/>
        <v>0</v>
      </c>
      <c r="V2671">
        <f>IF(Table2[[#This Row],[international_plan]]="yes",1,0)</f>
        <v>0</v>
      </c>
      <c r="W2671">
        <f>IF(Table2[[#This Row],[voice_mail_plan]]="yes",1,0)</f>
        <v>0</v>
      </c>
      <c r="X2671" t="str">
        <f t="shared" si="82"/>
        <v>Low</v>
      </c>
      <c r="Y2671" t="str">
        <f>IF(Table2[[#This Row],[total_intl_charge]] &gt; AVERAGE($R$2:$R$4245),"High","Low")</f>
        <v>Low</v>
      </c>
      <c r="Z2671" t="str">
        <f>IF(AND(G2671&gt;AVERAGE(train!$G$2:$G$4251),K2671&gt;AVERAGE(train!$K$2:$K$4251)),"High Day &amp; Eve",IF(AND(G2671&gt;AVERAGE(train!$G$2:$G$4251),K2671&lt;=AVERAGE(train!$K$2:$K$4251)),"High Day Only",IF(AND(G2671&lt;=AVERAGE(train!$G$2:$G$4251),K2671&gt;AVERAGE(train!$K$2:$K$4251)),"High Eve Only","Low Usage")))</f>
        <v>High Day &amp; Eve</v>
      </c>
    </row>
    <row r="2672" spans="1:26">
      <c r="A2672" t="s">
        <v>59</v>
      </c>
      <c r="B2672">
        <v>60</v>
      </c>
      <c r="C2672" t="s">
        <v>21</v>
      </c>
      <c r="D2672" t="s">
        <v>23</v>
      </c>
      <c r="E2672" t="s">
        <v>22</v>
      </c>
      <c r="F2672">
        <v>0</v>
      </c>
      <c r="G2672">
        <v>205.9</v>
      </c>
      <c r="H2672">
        <v>97</v>
      </c>
      <c r="I2672">
        <v>35</v>
      </c>
      <c r="J2672">
        <v>277.39999999999998</v>
      </c>
      <c r="K2672">
        <v>117</v>
      </c>
      <c r="L2672">
        <v>23.58</v>
      </c>
      <c r="M2672">
        <v>202</v>
      </c>
      <c r="N2672">
        <v>139</v>
      </c>
      <c r="O2672">
        <v>9.09</v>
      </c>
      <c r="P2672">
        <v>11</v>
      </c>
      <c r="Q2672">
        <v>2</v>
      </c>
      <c r="R2672">
        <v>2.97</v>
      </c>
      <c r="S2672">
        <v>0</v>
      </c>
      <c r="T2672" t="s">
        <v>23</v>
      </c>
      <c r="U2672">
        <f t="shared" si="83"/>
        <v>1</v>
      </c>
      <c r="V2672">
        <f>IF(Table2[[#This Row],[international_plan]]="yes",1,0)</f>
        <v>1</v>
      </c>
      <c r="W2672">
        <f>IF(Table2[[#This Row],[voice_mail_plan]]="yes",1,0)</f>
        <v>0</v>
      </c>
      <c r="X2672" t="str">
        <f t="shared" si="82"/>
        <v>Low</v>
      </c>
      <c r="Y2672" t="str">
        <f>IF(Table2[[#This Row],[total_intl_charge]] &gt; AVERAGE($R$2:$R$4245),"High","Low")</f>
        <v>High</v>
      </c>
      <c r="Z2672" t="str">
        <f>IF(AND(G2672&gt;AVERAGE(train!$G$2:$G$4251),K2672&gt;AVERAGE(train!$K$2:$K$4251)),"High Day &amp; Eve",IF(AND(G2672&gt;AVERAGE(train!$G$2:$G$4251),K2672&lt;=AVERAGE(train!$K$2:$K$4251)),"High Day Only",IF(AND(G2672&lt;=AVERAGE(train!$G$2:$G$4251),K2672&gt;AVERAGE(train!$K$2:$K$4251)),"High Eve Only","Low Usage")))</f>
        <v>High Day &amp; Eve</v>
      </c>
    </row>
    <row r="2673" spans="1:26">
      <c r="A2673" t="s">
        <v>66</v>
      </c>
      <c r="B2673">
        <v>56</v>
      </c>
      <c r="C2673" t="s">
        <v>25</v>
      </c>
      <c r="D2673" t="s">
        <v>22</v>
      </c>
      <c r="E2673" t="s">
        <v>22</v>
      </c>
      <c r="F2673">
        <v>0</v>
      </c>
      <c r="G2673">
        <v>221.9</v>
      </c>
      <c r="H2673">
        <v>112</v>
      </c>
      <c r="I2673">
        <v>37.72</v>
      </c>
      <c r="J2673">
        <v>278.2</v>
      </c>
      <c r="K2673">
        <v>122</v>
      </c>
      <c r="L2673">
        <v>23.65</v>
      </c>
      <c r="M2673">
        <v>288.10000000000002</v>
      </c>
      <c r="N2673">
        <v>85</v>
      </c>
      <c r="O2673">
        <v>12.96</v>
      </c>
      <c r="P2673">
        <v>7.1</v>
      </c>
      <c r="Q2673">
        <v>5</v>
      </c>
      <c r="R2673">
        <v>1.92</v>
      </c>
      <c r="S2673">
        <v>0</v>
      </c>
      <c r="T2673" t="s">
        <v>23</v>
      </c>
      <c r="U2673">
        <f t="shared" si="83"/>
        <v>1</v>
      </c>
      <c r="V2673">
        <f>IF(Table2[[#This Row],[international_plan]]="yes",1,0)</f>
        <v>0</v>
      </c>
      <c r="W2673">
        <f>IF(Table2[[#This Row],[voice_mail_plan]]="yes",1,0)</f>
        <v>0</v>
      </c>
      <c r="X2673" t="str">
        <f t="shared" si="82"/>
        <v>Low</v>
      </c>
      <c r="Y2673" t="str">
        <f>IF(Table2[[#This Row],[total_intl_charge]] &gt; AVERAGE($R$2:$R$4245),"High","Low")</f>
        <v>Low</v>
      </c>
      <c r="Z2673" t="str">
        <f>IF(AND(G2673&gt;AVERAGE(train!$G$2:$G$4251),K2673&gt;AVERAGE(train!$K$2:$K$4251)),"High Day &amp; Eve",IF(AND(G2673&gt;AVERAGE(train!$G$2:$G$4251),K2673&lt;=AVERAGE(train!$K$2:$K$4251)),"High Day Only",IF(AND(G2673&lt;=AVERAGE(train!$G$2:$G$4251),K2673&gt;AVERAGE(train!$K$2:$K$4251)),"High Eve Only","Low Usage")))</f>
        <v>High Day &amp; Eve</v>
      </c>
    </row>
    <row r="2674" spans="1:26">
      <c r="A2674" t="s">
        <v>61</v>
      </c>
      <c r="B2674">
        <v>183</v>
      </c>
      <c r="C2674" t="s">
        <v>21</v>
      </c>
      <c r="D2674" t="s">
        <v>22</v>
      </c>
      <c r="E2674" t="s">
        <v>22</v>
      </c>
      <c r="F2674">
        <v>0</v>
      </c>
      <c r="G2674">
        <v>190</v>
      </c>
      <c r="H2674">
        <v>100</v>
      </c>
      <c r="I2674">
        <v>32.299999999999997</v>
      </c>
      <c r="J2674">
        <v>246.6</v>
      </c>
      <c r="K2674">
        <v>78</v>
      </c>
      <c r="L2674">
        <v>20.96</v>
      </c>
      <c r="M2674">
        <v>304.2</v>
      </c>
      <c r="N2674">
        <v>107</v>
      </c>
      <c r="O2674">
        <v>13.69</v>
      </c>
      <c r="P2674">
        <v>9.5</v>
      </c>
      <c r="Q2674">
        <v>4</v>
      </c>
      <c r="R2674">
        <v>2.57</v>
      </c>
      <c r="S2674">
        <v>1</v>
      </c>
      <c r="T2674" t="s">
        <v>22</v>
      </c>
      <c r="U2674">
        <f t="shared" si="83"/>
        <v>0</v>
      </c>
      <c r="V2674">
        <f>IF(Table2[[#This Row],[international_plan]]="yes",1,0)</f>
        <v>0</v>
      </c>
      <c r="W2674">
        <f>IF(Table2[[#This Row],[voice_mail_plan]]="yes",1,0)</f>
        <v>0</v>
      </c>
      <c r="X2674" t="str">
        <f t="shared" si="82"/>
        <v>Very High</v>
      </c>
      <c r="Y2674" t="str">
        <f>IF(Table2[[#This Row],[total_intl_charge]] &gt; AVERAGE($R$2:$R$4245),"High","Low")</f>
        <v>Low</v>
      </c>
      <c r="Z2674" t="str">
        <f>IF(AND(G2674&gt;AVERAGE(train!$G$2:$G$4251),K2674&gt;AVERAGE(train!$K$2:$K$4251)),"High Day &amp; Eve",IF(AND(G2674&gt;AVERAGE(train!$G$2:$G$4251),K2674&lt;=AVERAGE(train!$K$2:$K$4251)),"High Day Only",IF(AND(G2674&lt;=AVERAGE(train!$G$2:$G$4251),K2674&gt;AVERAGE(train!$K$2:$K$4251)),"High Eve Only","Low Usage")))</f>
        <v>High Day Only</v>
      </c>
    </row>
    <row r="2675" spans="1:26">
      <c r="A2675" t="s">
        <v>42</v>
      </c>
      <c r="B2675">
        <v>94</v>
      </c>
      <c r="C2675" t="s">
        <v>21</v>
      </c>
      <c r="D2675" t="s">
        <v>22</v>
      </c>
      <c r="E2675" t="s">
        <v>22</v>
      </c>
      <c r="F2675">
        <v>0</v>
      </c>
      <c r="G2675">
        <v>220.8</v>
      </c>
      <c r="H2675">
        <v>111</v>
      </c>
      <c r="I2675">
        <v>37.54</v>
      </c>
      <c r="J2675">
        <v>156.19999999999999</v>
      </c>
      <c r="K2675">
        <v>67</v>
      </c>
      <c r="L2675">
        <v>13.28</v>
      </c>
      <c r="M2675">
        <v>187.9</v>
      </c>
      <c r="N2675">
        <v>89</v>
      </c>
      <c r="O2675">
        <v>8.4600000000000009</v>
      </c>
      <c r="P2675">
        <v>10.5</v>
      </c>
      <c r="Q2675">
        <v>4</v>
      </c>
      <c r="R2675">
        <v>2.84</v>
      </c>
      <c r="S2675">
        <v>2</v>
      </c>
      <c r="T2675" t="s">
        <v>22</v>
      </c>
      <c r="U2675">
        <f t="shared" si="83"/>
        <v>0</v>
      </c>
      <c r="V2675">
        <f>IF(Table2[[#This Row],[international_plan]]="yes",1,0)</f>
        <v>0</v>
      </c>
      <c r="W2675">
        <f>IF(Table2[[#This Row],[voice_mail_plan]]="yes",1,0)</f>
        <v>0</v>
      </c>
      <c r="X2675" t="str">
        <f t="shared" si="82"/>
        <v>Medium</v>
      </c>
      <c r="Y2675" t="str">
        <f>IF(Table2[[#This Row],[total_intl_charge]] &gt; AVERAGE($R$2:$R$4245),"High","Low")</f>
        <v>High</v>
      </c>
      <c r="Z2675" t="str">
        <f>IF(AND(G2675&gt;AVERAGE(train!$G$2:$G$4251),K2675&gt;AVERAGE(train!$K$2:$K$4251)),"High Day &amp; Eve",IF(AND(G2675&gt;AVERAGE(train!$G$2:$G$4251),K2675&lt;=AVERAGE(train!$K$2:$K$4251)),"High Day Only",IF(AND(G2675&lt;=AVERAGE(train!$G$2:$G$4251),K2675&gt;AVERAGE(train!$K$2:$K$4251)),"High Eve Only","Low Usage")))</f>
        <v>High Day Only</v>
      </c>
    </row>
    <row r="2676" spans="1:26">
      <c r="A2676" t="s">
        <v>74</v>
      </c>
      <c r="B2676">
        <v>73</v>
      </c>
      <c r="C2676" t="s">
        <v>21</v>
      </c>
      <c r="D2676" t="s">
        <v>22</v>
      </c>
      <c r="E2676" t="s">
        <v>23</v>
      </c>
      <c r="F2676">
        <v>47</v>
      </c>
      <c r="G2676">
        <v>173.7</v>
      </c>
      <c r="H2676">
        <v>117</v>
      </c>
      <c r="I2676">
        <v>29.53</v>
      </c>
      <c r="J2676">
        <v>204</v>
      </c>
      <c r="K2676">
        <v>114</v>
      </c>
      <c r="L2676">
        <v>17.34</v>
      </c>
      <c r="M2676">
        <v>174.6</v>
      </c>
      <c r="N2676">
        <v>94</v>
      </c>
      <c r="O2676">
        <v>7.86</v>
      </c>
      <c r="P2676">
        <v>6.3</v>
      </c>
      <c r="Q2676">
        <v>3</v>
      </c>
      <c r="R2676">
        <v>1.7</v>
      </c>
      <c r="S2676">
        <v>2</v>
      </c>
      <c r="T2676" t="s">
        <v>22</v>
      </c>
      <c r="U2676">
        <f t="shared" si="83"/>
        <v>0</v>
      </c>
      <c r="V2676">
        <f>IF(Table2[[#This Row],[international_plan]]="yes",1,0)</f>
        <v>0</v>
      </c>
      <c r="W2676">
        <f>IF(Table2[[#This Row],[voice_mail_plan]]="yes",1,0)</f>
        <v>1</v>
      </c>
      <c r="X2676" t="str">
        <f t="shared" si="82"/>
        <v>Low</v>
      </c>
      <c r="Y2676" t="str">
        <f>IF(Table2[[#This Row],[total_intl_charge]] &gt; AVERAGE($R$2:$R$4245),"High","Low")</f>
        <v>Low</v>
      </c>
      <c r="Z2676" t="str">
        <f>IF(AND(G2676&gt;AVERAGE(train!$G$2:$G$4251),K2676&gt;AVERAGE(train!$K$2:$K$4251)),"High Day &amp; Eve",IF(AND(G2676&gt;AVERAGE(train!$G$2:$G$4251),K2676&lt;=AVERAGE(train!$K$2:$K$4251)),"High Day Only",IF(AND(G2676&lt;=AVERAGE(train!$G$2:$G$4251),K2676&gt;AVERAGE(train!$K$2:$K$4251)),"High Eve Only","Low Usage")))</f>
        <v>High Eve Only</v>
      </c>
    </row>
    <row r="2677" spans="1:26">
      <c r="A2677" t="s">
        <v>72</v>
      </c>
      <c r="B2677">
        <v>123</v>
      </c>
      <c r="C2677" t="s">
        <v>25</v>
      </c>
      <c r="D2677" t="s">
        <v>22</v>
      </c>
      <c r="E2677" t="s">
        <v>22</v>
      </c>
      <c r="F2677">
        <v>0</v>
      </c>
      <c r="G2677">
        <v>114.8</v>
      </c>
      <c r="H2677">
        <v>94</v>
      </c>
      <c r="I2677">
        <v>19.52</v>
      </c>
      <c r="J2677">
        <v>150</v>
      </c>
      <c r="K2677">
        <v>104</v>
      </c>
      <c r="L2677">
        <v>12.75</v>
      </c>
      <c r="M2677">
        <v>268.60000000000002</v>
      </c>
      <c r="N2677">
        <v>119</v>
      </c>
      <c r="O2677">
        <v>12.09</v>
      </c>
      <c r="P2677">
        <v>9.6</v>
      </c>
      <c r="Q2677">
        <v>4</v>
      </c>
      <c r="R2677">
        <v>2.59</v>
      </c>
      <c r="S2677">
        <v>2</v>
      </c>
      <c r="T2677" t="s">
        <v>22</v>
      </c>
      <c r="U2677">
        <f t="shared" si="83"/>
        <v>0</v>
      </c>
      <c r="V2677">
        <f>IF(Table2[[#This Row],[international_plan]]="yes",1,0)</f>
        <v>0</v>
      </c>
      <c r="W2677">
        <f>IF(Table2[[#This Row],[voice_mail_plan]]="yes",1,0)</f>
        <v>0</v>
      </c>
      <c r="X2677" t="str">
        <f t="shared" si="82"/>
        <v>High</v>
      </c>
      <c r="Y2677" t="str">
        <f>IF(Table2[[#This Row],[total_intl_charge]] &gt; AVERAGE($R$2:$R$4245),"High","Low")</f>
        <v>Low</v>
      </c>
      <c r="Z2677" t="str">
        <f>IF(AND(G2677&gt;AVERAGE(train!$G$2:$G$4251),K2677&gt;AVERAGE(train!$K$2:$K$4251)),"High Day &amp; Eve",IF(AND(G2677&gt;AVERAGE(train!$G$2:$G$4251),K2677&lt;=AVERAGE(train!$K$2:$K$4251)),"High Day Only",IF(AND(G2677&lt;=AVERAGE(train!$G$2:$G$4251),K2677&gt;AVERAGE(train!$K$2:$K$4251)),"High Eve Only","Low Usage")))</f>
        <v>High Eve Only</v>
      </c>
    </row>
    <row r="2678" spans="1:26">
      <c r="A2678" t="s">
        <v>32</v>
      </c>
      <c r="B2678">
        <v>64</v>
      </c>
      <c r="C2678" t="s">
        <v>25</v>
      </c>
      <c r="D2678" t="s">
        <v>22</v>
      </c>
      <c r="E2678" t="s">
        <v>22</v>
      </c>
      <c r="F2678">
        <v>0</v>
      </c>
      <c r="G2678">
        <v>113.8</v>
      </c>
      <c r="H2678">
        <v>97</v>
      </c>
      <c r="I2678">
        <v>19.350000000000001</v>
      </c>
      <c r="J2678">
        <v>192.3</v>
      </c>
      <c r="K2678">
        <v>97</v>
      </c>
      <c r="L2678">
        <v>16.350000000000001</v>
      </c>
      <c r="M2678">
        <v>214.9</v>
      </c>
      <c r="N2678">
        <v>89</v>
      </c>
      <c r="O2678">
        <v>9.67</v>
      </c>
      <c r="P2678">
        <v>10.4</v>
      </c>
      <c r="Q2678">
        <v>1</v>
      </c>
      <c r="R2678">
        <v>2.81</v>
      </c>
      <c r="S2678">
        <v>3</v>
      </c>
      <c r="T2678" t="s">
        <v>22</v>
      </c>
      <c r="U2678">
        <f t="shared" si="83"/>
        <v>0</v>
      </c>
      <c r="V2678">
        <f>IF(Table2[[#This Row],[international_plan]]="yes",1,0)</f>
        <v>0</v>
      </c>
      <c r="W2678">
        <f>IF(Table2[[#This Row],[voice_mail_plan]]="yes",1,0)</f>
        <v>0</v>
      </c>
      <c r="X2678" t="str">
        <f t="shared" si="82"/>
        <v>Low</v>
      </c>
      <c r="Y2678" t="str">
        <f>IF(Table2[[#This Row],[total_intl_charge]] &gt; AVERAGE($R$2:$R$4245),"High","Low")</f>
        <v>High</v>
      </c>
      <c r="Z2678" t="str">
        <f>IF(AND(G2678&gt;AVERAGE(train!$G$2:$G$4251),K2678&gt;AVERAGE(train!$K$2:$K$4251)),"High Day &amp; Eve",IF(AND(G2678&gt;AVERAGE(train!$G$2:$G$4251),K2678&lt;=AVERAGE(train!$K$2:$K$4251)),"High Day Only",IF(AND(G2678&lt;=AVERAGE(train!$G$2:$G$4251),K2678&gt;AVERAGE(train!$K$2:$K$4251)),"High Eve Only","Low Usage")))</f>
        <v>Low Usage</v>
      </c>
    </row>
    <row r="2679" spans="1:26">
      <c r="A2679" t="s">
        <v>50</v>
      </c>
      <c r="B2679">
        <v>127</v>
      </c>
      <c r="C2679" t="s">
        <v>21</v>
      </c>
      <c r="D2679" t="s">
        <v>23</v>
      </c>
      <c r="E2679" t="s">
        <v>22</v>
      </c>
      <c r="F2679">
        <v>0</v>
      </c>
      <c r="G2679">
        <v>143.19999999999999</v>
      </c>
      <c r="H2679">
        <v>60</v>
      </c>
      <c r="I2679">
        <v>24.34</v>
      </c>
      <c r="J2679">
        <v>179.5</v>
      </c>
      <c r="K2679">
        <v>159</v>
      </c>
      <c r="L2679">
        <v>15.26</v>
      </c>
      <c r="M2679">
        <v>171.8</v>
      </c>
      <c r="N2679">
        <v>122</v>
      </c>
      <c r="O2679">
        <v>7.73</v>
      </c>
      <c r="P2679">
        <v>6.2</v>
      </c>
      <c r="Q2679">
        <v>4</v>
      </c>
      <c r="R2679">
        <v>1.67</v>
      </c>
      <c r="S2679">
        <v>4</v>
      </c>
      <c r="T2679" t="s">
        <v>23</v>
      </c>
      <c r="U2679">
        <f t="shared" si="83"/>
        <v>1</v>
      </c>
      <c r="V2679">
        <f>IF(Table2[[#This Row],[international_plan]]="yes",1,0)</f>
        <v>1</v>
      </c>
      <c r="W2679">
        <f>IF(Table2[[#This Row],[voice_mail_plan]]="yes",1,0)</f>
        <v>0</v>
      </c>
      <c r="X2679" t="str">
        <f t="shared" si="82"/>
        <v>High</v>
      </c>
      <c r="Y2679" t="str">
        <f>IF(Table2[[#This Row],[total_intl_charge]] &gt; AVERAGE($R$2:$R$4245),"High","Low")</f>
        <v>Low</v>
      </c>
      <c r="Z2679" t="str">
        <f>IF(AND(G2679&gt;AVERAGE(train!$G$2:$G$4251),K2679&gt;AVERAGE(train!$K$2:$K$4251)),"High Day &amp; Eve",IF(AND(G2679&gt;AVERAGE(train!$G$2:$G$4251),K2679&lt;=AVERAGE(train!$K$2:$K$4251)),"High Day Only",IF(AND(G2679&lt;=AVERAGE(train!$G$2:$G$4251),K2679&gt;AVERAGE(train!$K$2:$K$4251)),"High Eve Only","Low Usage")))</f>
        <v>High Eve Only</v>
      </c>
    </row>
    <row r="2680" spans="1:26">
      <c r="A2680" t="s">
        <v>33</v>
      </c>
      <c r="B2680">
        <v>33</v>
      </c>
      <c r="C2680" t="s">
        <v>21</v>
      </c>
      <c r="D2680" t="s">
        <v>22</v>
      </c>
      <c r="E2680" t="s">
        <v>22</v>
      </c>
      <c r="F2680">
        <v>0</v>
      </c>
      <c r="G2680">
        <v>184.4</v>
      </c>
      <c r="H2680">
        <v>111</v>
      </c>
      <c r="I2680">
        <v>31.35</v>
      </c>
      <c r="J2680">
        <v>203.8</v>
      </c>
      <c r="K2680">
        <v>110</v>
      </c>
      <c r="L2680">
        <v>17.32</v>
      </c>
      <c r="M2680">
        <v>237.4</v>
      </c>
      <c r="N2680">
        <v>100</v>
      </c>
      <c r="O2680">
        <v>10.68</v>
      </c>
      <c r="P2680">
        <v>9.3000000000000007</v>
      </c>
      <c r="Q2680">
        <v>5</v>
      </c>
      <c r="R2680">
        <v>2.5099999999999998</v>
      </c>
      <c r="S2680">
        <v>3</v>
      </c>
      <c r="T2680" t="s">
        <v>22</v>
      </c>
      <c r="U2680">
        <f t="shared" si="83"/>
        <v>0</v>
      </c>
      <c r="V2680">
        <f>IF(Table2[[#This Row],[international_plan]]="yes",1,0)</f>
        <v>0</v>
      </c>
      <c r="W2680">
        <f>IF(Table2[[#This Row],[voice_mail_plan]]="yes",1,0)</f>
        <v>0</v>
      </c>
      <c r="X2680" t="str">
        <f t="shared" si="82"/>
        <v>Low</v>
      </c>
      <c r="Y2680" t="str">
        <f>IF(Table2[[#This Row],[total_intl_charge]] &gt; AVERAGE($R$2:$R$4245),"High","Low")</f>
        <v>Low</v>
      </c>
      <c r="Z2680" t="str">
        <f>IF(AND(G2680&gt;AVERAGE(train!$G$2:$G$4251),K2680&gt;AVERAGE(train!$K$2:$K$4251)),"High Day &amp; Eve",IF(AND(G2680&gt;AVERAGE(train!$G$2:$G$4251),K2680&lt;=AVERAGE(train!$K$2:$K$4251)),"High Day Only",IF(AND(G2680&lt;=AVERAGE(train!$G$2:$G$4251),K2680&gt;AVERAGE(train!$K$2:$K$4251)),"High Eve Only","Low Usage")))</f>
        <v>High Day &amp; Eve</v>
      </c>
    </row>
    <row r="2681" spans="1:26">
      <c r="A2681" t="s">
        <v>46</v>
      </c>
      <c r="B2681">
        <v>123</v>
      </c>
      <c r="C2681" t="s">
        <v>25</v>
      </c>
      <c r="D2681" t="s">
        <v>22</v>
      </c>
      <c r="E2681" t="s">
        <v>22</v>
      </c>
      <c r="F2681">
        <v>0</v>
      </c>
      <c r="G2681">
        <v>224</v>
      </c>
      <c r="H2681">
        <v>99</v>
      </c>
      <c r="I2681">
        <v>38.08</v>
      </c>
      <c r="J2681">
        <v>210.7</v>
      </c>
      <c r="K2681">
        <v>80</v>
      </c>
      <c r="L2681">
        <v>17.91</v>
      </c>
      <c r="M2681">
        <v>231.9</v>
      </c>
      <c r="N2681">
        <v>75</v>
      </c>
      <c r="O2681">
        <v>10.44</v>
      </c>
      <c r="P2681">
        <v>2.1</v>
      </c>
      <c r="Q2681">
        <v>5</v>
      </c>
      <c r="R2681">
        <v>0.56999999999999995</v>
      </c>
      <c r="S2681">
        <v>0</v>
      </c>
      <c r="T2681" t="s">
        <v>22</v>
      </c>
      <c r="U2681">
        <f t="shared" si="83"/>
        <v>0</v>
      </c>
      <c r="V2681">
        <f>IF(Table2[[#This Row],[international_plan]]="yes",1,0)</f>
        <v>0</v>
      </c>
      <c r="W2681">
        <f>IF(Table2[[#This Row],[voice_mail_plan]]="yes",1,0)</f>
        <v>0</v>
      </c>
      <c r="X2681" t="str">
        <f t="shared" si="82"/>
        <v>High</v>
      </c>
      <c r="Y2681" t="str">
        <f>IF(Table2[[#This Row],[total_intl_charge]] &gt; AVERAGE($R$2:$R$4245),"High","Low")</f>
        <v>Low</v>
      </c>
      <c r="Z2681" t="str">
        <f>IF(AND(G2681&gt;AVERAGE(train!$G$2:$G$4251),K2681&gt;AVERAGE(train!$K$2:$K$4251)),"High Day &amp; Eve",IF(AND(G2681&gt;AVERAGE(train!$G$2:$G$4251),K2681&lt;=AVERAGE(train!$K$2:$K$4251)),"High Day Only",IF(AND(G2681&lt;=AVERAGE(train!$G$2:$G$4251),K2681&gt;AVERAGE(train!$K$2:$K$4251)),"High Eve Only","Low Usage")))</f>
        <v>High Day Only</v>
      </c>
    </row>
    <row r="2682" spans="1:26">
      <c r="A2682" t="s">
        <v>62</v>
      </c>
      <c r="B2682">
        <v>148</v>
      </c>
      <c r="C2682" t="s">
        <v>28</v>
      </c>
      <c r="D2682" t="s">
        <v>22</v>
      </c>
      <c r="E2682" t="s">
        <v>22</v>
      </c>
      <c r="F2682">
        <v>0</v>
      </c>
      <c r="G2682">
        <v>216.2</v>
      </c>
      <c r="H2682">
        <v>95</v>
      </c>
      <c r="I2682">
        <v>36.75</v>
      </c>
      <c r="J2682">
        <v>185.7</v>
      </c>
      <c r="K2682">
        <v>105</v>
      </c>
      <c r="L2682">
        <v>15.78</v>
      </c>
      <c r="M2682">
        <v>300</v>
      </c>
      <c r="N2682">
        <v>143</v>
      </c>
      <c r="O2682">
        <v>13.5</v>
      </c>
      <c r="P2682">
        <v>10</v>
      </c>
      <c r="Q2682">
        <v>5</v>
      </c>
      <c r="R2682">
        <v>2.7</v>
      </c>
      <c r="S2682">
        <v>2</v>
      </c>
      <c r="T2682" t="s">
        <v>22</v>
      </c>
      <c r="U2682">
        <f t="shared" si="83"/>
        <v>0</v>
      </c>
      <c r="V2682">
        <f>IF(Table2[[#This Row],[international_plan]]="yes",1,0)</f>
        <v>0</v>
      </c>
      <c r="W2682">
        <f>IF(Table2[[#This Row],[voice_mail_plan]]="yes",1,0)</f>
        <v>0</v>
      </c>
      <c r="X2682" t="str">
        <f t="shared" si="82"/>
        <v>Very High</v>
      </c>
      <c r="Y2682" t="str">
        <f>IF(Table2[[#This Row],[total_intl_charge]] &gt; AVERAGE($R$2:$R$4245),"High","Low")</f>
        <v>Low</v>
      </c>
      <c r="Z2682" t="str">
        <f>IF(AND(G2682&gt;AVERAGE(train!$G$2:$G$4251),K2682&gt;AVERAGE(train!$K$2:$K$4251)),"High Day &amp; Eve",IF(AND(G2682&gt;AVERAGE(train!$G$2:$G$4251),K2682&lt;=AVERAGE(train!$K$2:$K$4251)),"High Day Only",IF(AND(G2682&lt;=AVERAGE(train!$G$2:$G$4251),K2682&gt;AVERAGE(train!$K$2:$K$4251)),"High Eve Only","Low Usage")))</f>
        <v>High Day &amp; Eve</v>
      </c>
    </row>
    <row r="2683" spans="1:26">
      <c r="A2683" t="s">
        <v>55</v>
      </c>
      <c r="B2683">
        <v>81</v>
      </c>
      <c r="C2683" t="s">
        <v>21</v>
      </c>
      <c r="D2683" t="s">
        <v>22</v>
      </c>
      <c r="E2683" t="s">
        <v>22</v>
      </c>
      <c r="F2683">
        <v>0</v>
      </c>
      <c r="G2683">
        <v>129.9</v>
      </c>
      <c r="H2683">
        <v>121</v>
      </c>
      <c r="I2683">
        <v>22.08</v>
      </c>
      <c r="J2683">
        <v>230.1</v>
      </c>
      <c r="K2683">
        <v>105</v>
      </c>
      <c r="L2683">
        <v>19.559999999999999</v>
      </c>
      <c r="M2683">
        <v>140.5</v>
      </c>
      <c r="N2683">
        <v>123</v>
      </c>
      <c r="O2683">
        <v>6.32</v>
      </c>
      <c r="P2683">
        <v>13.3</v>
      </c>
      <c r="Q2683">
        <v>3</v>
      </c>
      <c r="R2683">
        <v>3.59</v>
      </c>
      <c r="S2683">
        <v>0</v>
      </c>
      <c r="T2683" t="s">
        <v>22</v>
      </c>
      <c r="U2683">
        <f t="shared" si="83"/>
        <v>0</v>
      </c>
      <c r="V2683">
        <f>IF(Table2[[#This Row],[international_plan]]="yes",1,0)</f>
        <v>0</v>
      </c>
      <c r="W2683">
        <f>IF(Table2[[#This Row],[voice_mail_plan]]="yes",1,0)</f>
        <v>0</v>
      </c>
      <c r="X2683" t="str">
        <f t="shared" si="82"/>
        <v>Medium</v>
      </c>
      <c r="Y2683" t="str">
        <f>IF(Table2[[#This Row],[total_intl_charge]] &gt; AVERAGE($R$2:$R$4245),"High","Low")</f>
        <v>High</v>
      </c>
      <c r="Z2683" t="str">
        <f>IF(AND(G2683&gt;AVERAGE(train!$G$2:$G$4251),K2683&gt;AVERAGE(train!$K$2:$K$4251)),"High Day &amp; Eve",IF(AND(G2683&gt;AVERAGE(train!$G$2:$G$4251),K2683&lt;=AVERAGE(train!$K$2:$K$4251)),"High Day Only",IF(AND(G2683&lt;=AVERAGE(train!$G$2:$G$4251),K2683&gt;AVERAGE(train!$K$2:$K$4251)),"High Eve Only","Low Usage")))</f>
        <v>High Eve Only</v>
      </c>
    </row>
    <row r="2684" spans="1:26">
      <c r="A2684" t="s">
        <v>53</v>
      </c>
      <c r="B2684">
        <v>52</v>
      </c>
      <c r="C2684" t="s">
        <v>21</v>
      </c>
      <c r="D2684" t="s">
        <v>22</v>
      </c>
      <c r="E2684" t="s">
        <v>22</v>
      </c>
      <c r="F2684">
        <v>0</v>
      </c>
      <c r="G2684">
        <v>204.4</v>
      </c>
      <c r="H2684">
        <v>97</v>
      </c>
      <c r="I2684">
        <v>34.75</v>
      </c>
      <c r="J2684">
        <v>273.2</v>
      </c>
      <c r="K2684">
        <v>128</v>
      </c>
      <c r="L2684">
        <v>23.22</v>
      </c>
      <c r="M2684">
        <v>179.6</v>
      </c>
      <c r="N2684">
        <v>118</v>
      </c>
      <c r="O2684">
        <v>8.08</v>
      </c>
      <c r="P2684">
        <v>11</v>
      </c>
      <c r="Q2684">
        <v>5</v>
      </c>
      <c r="R2684">
        <v>2.97</v>
      </c>
      <c r="S2684">
        <v>1</v>
      </c>
      <c r="T2684" t="s">
        <v>22</v>
      </c>
      <c r="U2684">
        <f t="shared" si="83"/>
        <v>0</v>
      </c>
      <c r="V2684">
        <f>IF(Table2[[#This Row],[international_plan]]="yes",1,0)</f>
        <v>0</v>
      </c>
      <c r="W2684">
        <f>IF(Table2[[#This Row],[voice_mail_plan]]="yes",1,0)</f>
        <v>0</v>
      </c>
      <c r="X2684" t="str">
        <f t="shared" si="82"/>
        <v>Low</v>
      </c>
      <c r="Y2684" t="str">
        <f>IF(Table2[[#This Row],[total_intl_charge]] &gt; AVERAGE($R$2:$R$4245),"High","Low")</f>
        <v>High</v>
      </c>
      <c r="Z2684" t="str">
        <f>IF(AND(G2684&gt;AVERAGE(train!$G$2:$G$4251),K2684&gt;AVERAGE(train!$K$2:$K$4251)),"High Day &amp; Eve",IF(AND(G2684&gt;AVERAGE(train!$G$2:$G$4251),K2684&lt;=AVERAGE(train!$K$2:$K$4251)),"High Day Only",IF(AND(G2684&lt;=AVERAGE(train!$G$2:$G$4251),K2684&gt;AVERAGE(train!$K$2:$K$4251)),"High Eve Only","Low Usage")))</f>
        <v>High Day &amp; Eve</v>
      </c>
    </row>
    <row r="2685" spans="1:26">
      <c r="A2685" t="s">
        <v>51</v>
      </c>
      <c r="B2685">
        <v>91</v>
      </c>
      <c r="C2685" t="s">
        <v>25</v>
      </c>
      <c r="D2685" t="s">
        <v>22</v>
      </c>
      <c r="E2685" t="s">
        <v>23</v>
      </c>
      <c r="F2685">
        <v>44</v>
      </c>
      <c r="G2685">
        <v>216.6</v>
      </c>
      <c r="H2685">
        <v>101</v>
      </c>
      <c r="I2685">
        <v>36.82</v>
      </c>
      <c r="J2685">
        <v>173.1</v>
      </c>
      <c r="K2685">
        <v>98</v>
      </c>
      <c r="L2685">
        <v>14.71</v>
      </c>
      <c r="M2685">
        <v>242.1</v>
      </c>
      <c r="N2685">
        <v>95</v>
      </c>
      <c r="O2685">
        <v>10.89</v>
      </c>
      <c r="P2685">
        <v>9.1</v>
      </c>
      <c r="Q2685">
        <v>3</v>
      </c>
      <c r="R2685">
        <v>2.46</v>
      </c>
      <c r="S2685">
        <v>1</v>
      </c>
      <c r="T2685" t="s">
        <v>22</v>
      </c>
      <c r="U2685">
        <f t="shared" si="83"/>
        <v>0</v>
      </c>
      <c r="V2685">
        <f>IF(Table2[[#This Row],[international_plan]]="yes",1,0)</f>
        <v>0</v>
      </c>
      <c r="W2685">
        <f>IF(Table2[[#This Row],[voice_mail_plan]]="yes",1,0)</f>
        <v>1</v>
      </c>
      <c r="X2685" t="str">
        <f t="shared" si="82"/>
        <v>Medium</v>
      </c>
      <c r="Y2685" t="str">
        <f>IF(Table2[[#This Row],[total_intl_charge]] &gt; AVERAGE($R$2:$R$4245),"High","Low")</f>
        <v>Low</v>
      </c>
      <c r="Z2685" t="str">
        <f>IF(AND(G2685&gt;AVERAGE(train!$G$2:$G$4251),K2685&gt;AVERAGE(train!$K$2:$K$4251)),"High Day &amp; Eve",IF(AND(G2685&gt;AVERAGE(train!$G$2:$G$4251),K2685&lt;=AVERAGE(train!$K$2:$K$4251)),"High Day Only",IF(AND(G2685&lt;=AVERAGE(train!$G$2:$G$4251),K2685&gt;AVERAGE(train!$K$2:$K$4251)),"High Eve Only","Low Usage")))</f>
        <v>High Day Only</v>
      </c>
    </row>
    <row r="2686" spans="1:26">
      <c r="A2686" t="s">
        <v>46</v>
      </c>
      <c r="B2686">
        <v>152</v>
      </c>
      <c r="C2686" t="s">
        <v>28</v>
      </c>
      <c r="D2686" t="s">
        <v>22</v>
      </c>
      <c r="E2686" t="s">
        <v>22</v>
      </c>
      <c r="F2686">
        <v>0</v>
      </c>
      <c r="G2686">
        <v>228.1</v>
      </c>
      <c r="H2686">
        <v>93</v>
      </c>
      <c r="I2686">
        <v>38.78</v>
      </c>
      <c r="J2686">
        <v>136.4</v>
      </c>
      <c r="K2686">
        <v>106</v>
      </c>
      <c r="L2686">
        <v>11.59</v>
      </c>
      <c r="M2686">
        <v>197.3</v>
      </c>
      <c r="N2686">
        <v>107</v>
      </c>
      <c r="O2686">
        <v>8.8800000000000008</v>
      </c>
      <c r="P2686">
        <v>9</v>
      </c>
      <c r="Q2686">
        <v>2</v>
      </c>
      <c r="R2686">
        <v>2.4300000000000002</v>
      </c>
      <c r="S2686">
        <v>1</v>
      </c>
      <c r="T2686" t="s">
        <v>22</v>
      </c>
      <c r="U2686">
        <f t="shared" si="83"/>
        <v>0</v>
      </c>
      <c r="V2686">
        <f>IF(Table2[[#This Row],[international_plan]]="yes",1,0)</f>
        <v>0</v>
      </c>
      <c r="W2686">
        <f>IF(Table2[[#This Row],[voice_mail_plan]]="yes",1,0)</f>
        <v>0</v>
      </c>
      <c r="X2686" t="str">
        <f t="shared" si="82"/>
        <v>Very High</v>
      </c>
      <c r="Y2686" t="str">
        <f>IF(Table2[[#This Row],[total_intl_charge]] &gt; AVERAGE($R$2:$R$4245),"High","Low")</f>
        <v>Low</v>
      </c>
      <c r="Z2686" t="str">
        <f>IF(AND(G2686&gt;AVERAGE(train!$G$2:$G$4251),K2686&gt;AVERAGE(train!$K$2:$K$4251)),"High Day &amp; Eve",IF(AND(G2686&gt;AVERAGE(train!$G$2:$G$4251),K2686&lt;=AVERAGE(train!$K$2:$K$4251)),"High Day Only",IF(AND(G2686&lt;=AVERAGE(train!$G$2:$G$4251),K2686&gt;AVERAGE(train!$K$2:$K$4251)),"High Eve Only","Low Usage")))</f>
        <v>High Day &amp; Eve</v>
      </c>
    </row>
    <row r="2687" spans="1:26">
      <c r="A2687" t="s">
        <v>39</v>
      </c>
      <c r="B2687">
        <v>201</v>
      </c>
      <c r="C2687" t="s">
        <v>21</v>
      </c>
      <c r="D2687" t="s">
        <v>22</v>
      </c>
      <c r="E2687" t="s">
        <v>22</v>
      </c>
      <c r="F2687">
        <v>0</v>
      </c>
      <c r="G2687">
        <v>225.9</v>
      </c>
      <c r="H2687">
        <v>110</v>
      </c>
      <c r="I2687">
        <v>38.4</v>
      </c>
      <c r="J2687">
        <v>299.10000000000002</v>
      </c>
      <c r="K2687">
        <v>86</v>
      </c>
      <c r="L2687">
        <v>25.42</v>
      </c>
      <c r="M2687">
        <v>251.3</v>
      </c>
      <c r="N2687">
        <v>81</v>
      </c>
      <c r="O2687">
        <v>11.31</v>
      </c>
      <c r="P2687">
        <v>11.2</v>
      </c>
      <c r="Q2687">
        <v>4</v>
      </c>
      <c r="R2687">
        <v>3.02</v>
      </c>
      <c r="S2687">
        <v>1</v>
      </c>
      <c r="T2687" t="s">
        <v>23</v>
      </c>
      <c r="U2687">
        <f t="shared" si="83"/>
        <v>1</v>
      </c>
      <c r="V2687">
        <f>IF(Table2[[#This Row],[international_plan]]="yes",1,0)</f>
        <v>0</v>
      </c>
      <c r="W2687">
        <f>IF(Table2[[#This Row],[voice_mail_plan]]="yes",1,0)</f>
        <v>0</v>
      </c>
      <c r="X2687" t="str">
        <f t="shared" si="82"/>
        <v>Very High</v>
      </c>
      <c r="Y2687" t="str">
        <f>IF(Table2[[#This Row],[total_intl_charge]] &gt; AVERAGE($R$2:$R$4245),"High","Low")</f>
        <v>High</v>
      </c>
      <c r="Z2687" t="str">
        <f>IF(AND(G2687&gt;AVERAGE(train!$G$2:$G$4251),K2687&gt;AVERAGE(train!$K$2:$K$4251)),"High Day &amp; Eve",IF(AND(G2687&gt;AVERAGE(train!$G$2:$G$4251),K2687&lt;=AVERAGE(train!$K$2:$K$4251)),"High Day Only",IF(AND(G2687&lt;=AVERAGE(train!$G$2:$G$4251),K2687&gt;AVERAGE(train!$K$2:$K$4251)),"High Eve Only","Low Usage")))</f>
        <v>High Day Only</v>
      </c>
    </row>
    <row r="2688" spans="1:26">
      <c r="A2688" t="s">
        <v>37</v>
      </c>
      <c r="B2688">
        <v>78</v>
      </c>
      <c r="C2688" t="s">
        <v>21</v>
      </c>
      <c r="D2688" t="s">
        <v>22</v>
      </c>
      <c r="E2688" t="s">
        <v>22</v>
      </c>
      <c r="F2688">
        <v>0</v>
      </c>
      <c r="G2688">
        <v>103.5</v>
      </c>
      <c r="H2688">
        <v>115</v>
      </c>
      <c r="I2688">
        <v>17.600000000000001</v>
      </c>
      <c r="J2688">
        <v>117.9</v>
      </c>
      <c r="K2688">
        <v>102</v>
      </c>
      <c r="L2688">
        <v>10.02</v>
      </c>
      <c r="M2688">
        <v>201</v>
      </c>
      <c r="N2688">
        <v>94</v>
      </c>
      <c r="O2688">
        <v>9.0500000000000007</v>
      </c>
      <c r="P2688">
        <v>12</v>
      </c>
      <c r="Q2688">
        <v>3</v>
      </c>
      <c r="R2688">
        <v>3.24</v>
      </c>
      <c r="S2688">
        <v>4</v>
      </c>
      <c r="T2688" t="s">
        <v>23</v>
      </c>
      <c r="U2688">
        <f t="shared" si="83"/>
        <v>1</v>
      </c>
      <c r="V2688">
        <f>IF(Table2[[#This Row],[international_plan]]="yes",1,0)</f>
        <v>0</v>
      </c>
      <c r="W2688">
        <f>IF(Table2[[#This Row],[voice_mail_plan]]="yes",1,0)</f>
        <v>0</v>
      </c>
      <c r="X2688" t="str">
        <f t="shared" si="82"/>
        <v>Medium</v>
      </c>
      <c r="Y2688" t="str">
        <f>IF(Table2[[#This Row],[total_intl_charge]] &gt; AVERAGE($R$2:$R$4245),"High","Low")</f>
        <v>High</v>
      </c>
      <c r="Z2688" t="str">
        <f>IF(AND(G2688&gt;AVERAGE(train!$G$2:$G$4251),K2688&gt;AVERAGE(train!$K$2:$K$4251)),"High Day &amp; Eve",IF(AND(G2688&gt;AVERAGE(train!$G$2:$G$4251),K2688&lt;=AVERAGE(train!$K$2:$K$4251)),"High Day Only",IF(AND(G2688&lt;=AVERAGE(train!$G$2:$G$4251),K2688&gt;AVERAGE(train!$K$2:$K$4251)),"High Eve Only","Low Usage")))</f>
        <v>High Eve Only</v>
      </c>
    </row>
    <row r="2689" spans="1:26">
      <c r="A2689" t="s">
        <v>74</v>
      </c>
      <c r="B2689">
        <v>67</v>
      </c>
      <c r="C2689" t="s">
        <v>21</v>
      </c>
      <c r="D2689" t="s">
        <v>22</v>
      </c>
      <c r="E2689" t="s">
        <v>22</v>
      </c>
      <c r="F2689">
        <v>0</v>
      </c>
      <c r="G2689">
        <v>115.5</v>
      </c>
      <c r="H2689">
        <v>70</v>
      </c>
      <c r="I2689">
        <v>19.64</v>
      </c>
      <c r="J2689">
        <v>252.2</v>
      </c>
      <c r="K2689">
        <v>143</v>
      </c>
      <c r="L2689">
        <v>21.44</v>
      </c>
      <c r="M2689">
        <v>208.9</v>
      </c>
      <c r="N2689">
        <v>91</v>
      </c>
      <c r="O2689">
        <v>9.4</v>
      </c>
      <c r="P2689">
        <v>7.5</v>
      </c>
      <c r="Q2689">
        <v>6</v>
      </c>
      <c r="R2689">
        <v>2.0299999999999998</v>
      </c>
      <c r="S2689">
        <v>0</v>
      </c>
      <c r="T2689" t="s">
        <v>22</v>
      </c>
      <c r="U2689">
        <f t="shared" si="83"/>
        <v>0</v>
      </c>
      <c r="V2689">
        <f>IF(Table2[[#This Row],[international_plan]]="yes",1,0)</f>
        <v>0</v>
      </c>
      <c r="W2689">
        <f>IF(Table2[[#This Row],[voice_mail_plan]]="yes",1,0)</f>
        <v>0</v>
      </c>
      <c r="X2689" t="str">
        <f t="shared" si="82"/>
        <v>Low</v>
      </c>
      <c r="Y2689" t="str">
        <f>IF(Table2[[#This Row],[total_intl_charge]] &gt; AVERAGE($R$2:$R$4245),"High","Low")</f>
        <v>Low</v>
      </c>
      <c r="Z2689" t="str">
        <f>IF(AND(G2689&gt;AVERAGE(train!$G$2:$G$4251),K2689&gt;AVERAGE(train!$K$2:$K$4251)),"High Day &amp; Eve",IF(AND(G2689&gt;AVERAGE(train!$G$2:$G$4251),K2689&lt;=AVERAGE(train!$K$2:$K$4251)),"High Day Only",IF(AND(G2689&lt;=AVERAGE(train!$G$2:$G$4251),K2689&gt;AVERAGE(train!$K$2:$K$4251)),"High Eve Only","Low Usage")))</f>
        <v>High Eve Only</v>
      </c>
    </row>
    <row r="2690" spans="1:26">
      <c r="A2690" t="s">
        <v>46</v>
      </c>
      <c r="B2690">
        <v>100</v>
      </c>
      <c r="C2690" t="s">
        <v>25</v>
      </c>
      <c r="D2690" t="s">
        <v>22</v>
      </c>
      <c r="E2690" t="s">
        <v>22</v>
      </c>
      <c r="F2690">
        <v>0</v>
      </c>
      <c r="G2690">
        <v>218.8</v>
      </c>
      <c r="H2690">
        <v>125</v>
      </c>
      <c r="I2690">
        <v>37.200000000000003</v>
      </c>
      <c r="J2690">
        <v>148.30000000000001</v>
      </c>
      <c r="K2690">
        <v>102</v>
      </c>
      <c r="L2690">
        <v>12.61</v>
      </c>
      <c r="M2690">
        <v>277.8</v>
      </c>
      <c r="N2690">
        <v>97</v>
      </c>
      <c r="O2690">
        <v>12.5</v>
      </c>
      <c r="P2690">
        <v>9.6999999999999993</v>
      </c>
      <c r="Q2690">
        <v>6</v>
      </c>
      <c r="R2690">
        <v>2.62</v>
      </c>
      <c r="S2690">
        <v>1</v>
      </c>
      <c r="T2690" t="s">
        <v>22</v>
      </c>
      <c r="U2690">
        <f t="shared" si="83"/>
        <v>0</v>
      </c>
      <c r="V2690">
        <f>IF(Table2[[#This Row],[international_plan]]="yes",1,0)</f>
        <v>0</v>
      </c>
      <c r="W2690">
        <f>IF(Table2[[#This Row],[voice_mail_plan]]="yes",1,0)</f>
        <v>0</v>
      </c>
      <c r="X2690" t="str">
        <f t="shared" ref="X2690:X2753" si="84">IF(B2690&lt;=$AC$3,"Low",IF(B2690&lt;=$AC$4,"Medium",IF(B2690&lt;=$AC$5,"High",IF(B2690&gt;=$AC$5,"Very High"))))</f>
        <v>Medium</v>
      </c>
      <c r="Y2690" t="str">
        <f>IF(Table2[[#This Row],[total_intl_charge]] &gt; AVERAGE($R$2:$R$4245),"High","Low")</f>
        <v>Low</v>
      </c>
      <c r="Z2690" t="str">
        <f>IF(AND(G2690&gt;AVERAGE(train!$G$2:$G$4251),K2690&gt;AVERAGE(train!$K$2:$K$4251)),"High Day &amp; Eve",IF(AND(G2690&gt;AVERAGE(train!$G$2:$G$4251),K2690&lt;=AVERAGE(train!$K$2:$K$4251)),"High Day Only",IF(AND(G2690&lt;=AVERAGE(train!$G$2:$G$4251),K2690&gt;AVERAGE(train!$K$2:$K$4251)),"High Eve Only","Low Usage")))</f>
        <v>High Day &amp; Eve</v>
      </c>
    </row>
    <row r="2691" spans="1:26">
      <c r="A2691" t="s">
        <v>44</v>
      </c>
      <c r="B2691">
        <v>41</v>
      </c>
      <c r="C2691" t="s">
        <v>28</v>
      </c>
      <c r="D2691" t="s">
        <v>22</v>
      </c>
      <c r="E2691" t="s">
        <v>22</v>
      </c>
      <c r="F2691">
        <v>0</v>
      </c>
      <c r="G2691">
        <v>223.8</v>
      </c>
      <c r="H2691">
        <v>67</v>
      </c>
      <c r="I2691">
        <v>38.049999999999997</v>
      </c>
      <c r="J2691">
        <v>244.8</v>
      </c>
      <c r="K2691">
        <v>74</v>
      </c>
      <c r="L2691">
        <v>20.81</v>
      </c>
      <c r="M2691">
        <v>223.8</v>
      </c>
      <c r="N2691">
        <v>156</v>
      </c>
      <c r="O2691">
        <v>10.07</v>
      </c>
      <c r="P2691">
        <v>12.3</v>
      </c>
      <c r="Q2691">
        <v>5</v>
      </c>
      <c r="R2691">
        <v>3.32</v>
      </c>
      <c r="S2691">
        <v>3</v>
      </c>
      <c r="T2691" t="s">
        <v>22</v>
      </c>
      <c r="U2691">
        <f t="shared" ref="U2691:U2754" si="85">IF(T2691="yes",1,0)</f>
        <v>0</v>
      </c>
      <c r="V2691">
        <f>IF(Table2[[#This Row],[international_plan]]="yes",1,0)</f>
        <v>0</v>
      </c>
      <c r="W2691">
        <f>IF(Table2[[#This Row],[voice_mail_plan]]="yes",1,0)</f>
        <v>0</v>
      </c>
      <c r="X2691" t="str">
        <f t="shared" si="84"/>
        <v>Low</v>
      </c>
      <c r="Y2691" t="str">
        <f>IF(Table2[[#This Row],[total_intl_charge]] &gt; AVERAGE($R$2:$R$4245),"High","Low")</f>
        <v>High</v>
      </c>
      <c r="Z2691" t="str">
        <f>IF(AND(G2691&gt;AVERAGE(train!$G$2:$G$4251),K2691&gt;AVERAGE(train!$K$2:$K$4251)),"High Day &amp; Eve",IF(AND(G2691&gt;AVERAGE(train!$G$2:$G$4251),K2691&lt;=AVERAGE(train!$K$2:$K$4251)),"High Day Only",IF(AND(G2691&lt;=AVERAGE(train!$G$2:$G$4251),K2691&gt;AVERAGE(train!$K$2:$K$4251)),"High Eve Only","Low Usage")))</f>
        <v>High Day Only</v>
      </c>
    </row>
    <row r="2692" spans="1:26">
      <c r="A2692" t="s">
        <v>52</v>
      </c>
      <c r="B2692">
        <v>133</v>
      </c>
      <c r="C2692" t="s">
        <v>21</v>
      </c>
      <c r="D2692" t="s">
        <v>22</v>
      </c>
      <c r="E2692" t="s">
        <v>22</v>
      </c>
      <c r="F2692">
        <v>0</v>
      </c>
      <c r="G2692">
        <v>143.80000000000001</v>
      </c>
      <c r="H2692">
        <v>71</v>
      </c>
      <c r="I2692">
        <v>24.45</v>
      </c>
      <c r="J2692">
        <v>184</v>
      </c>
      <c r="K2692">
        <v>131</v>
      </c>
      <c r="L2692">
        <v>15.64</v>
      </c>
      <c r="M2692">
        <v>275.5</v>
      </c>
      <c r="N2692">
        <v>132</v>
      </c>
      <c r="O2692">
        <v>12.4</v>
      </c>
      <c r="P2692">
        <v>12.9</v>
      </c>
      <c r="Q2692">
        <v>4</v>
      </c>
      <c r="R2692">
        <v>3.48</v>
      </c>
      <c r="S2692">
        <v>3</v>
      </c>
      <c r="T2692" t="s">
        <v>22</v>
      </c>
      <c r="U2692">
        <f t="shared" si="85"/>
        <v>0</v>
      </c>
      <c r="V2692">
        <f>IF(Table2[[#This Row],[international_plan]]="yes",1,0)</f>
        <v>0</v>
      </c>
      <c r="W2692">
        <f>IF(Table2[[#This Row],[voice_mail_plan]]="yes",1,0)</f>
        <v>0</v>
      </c>
      <c r="X2692" t="str">
        <f t="shared" si="84"/>
        <v>Very High</v>
      </c>
      <c r="Y2692" t="str">
        <f>IF(Table2[[#This Row],[total_intl_charge]] &gt; AVERAGE($R$2:$R$4245),"High","Low")</f>
        <v>High</v>
      </c>
      <c r="Z2692" t="str">
        <f>IF(AND(G2692&gt;AVERAGE(train!$G$2:$G$4251),K2692&gt;AVERAGE(train!$K$2:$K$4251)),"High Day &amp; Eve",IF(AND(G2692&gt;AVERAGE(train!$G$2:$G$4251),K2692&lt;=AVERAGE(train!$K$2:$K$4251)),"High Day Only",IF(AND(G2692&lt;=AVERAGE(train!$G$2:$G$4251),K2692&gt;AVERAGE(train!$K$2:$K$4251)),"High Eve Only","Low Usage")))</f>
        <v>High Eve Only</v>
      </c>
    </row>
    <row r="2693" spans="1:26">
      <c r="A2693" t="s">
        <v>43</v>
      </c>
      <c r="B2693">
        <v>36</v>
      </c>
      <c r="C2693" t="s">
        <v>25</v>
      </c>
      <c r="D2693" t="s">
        <v>22</v>
      </c>
      <c r="E2693" t="s">
        <v>23</v>
      </c>
      <c r="F2693">
        <v>43</v>
      </c>
      <c r="G2693">
        <v>29.9</v>
      </c>
      <c r="H2693">
        <v>123</v>
      </c>
      <c r="I2693">
        <v>5.08</v>
      </c>
      <c r="J2693">
        <v>129.1</v>
      </c>
      <c r="K2693">
        <v>117</v>
      </c>
      <c r="L2693">
        <v>10.97</v>
      </c>
      <c r="M2693">
        <v>325.89999999999998</v>
      </c>
      <c r="N2693">
        <v>105</v>
      </c>
      <c r="O2693">
        <v>14.67</v>
      </c>
      <c r="P2693">
        <v>8.6</v>
      </c>
      <c r="Q2693">
        <v>6</v>
      </c>
      <c r="R2693">
        <v>2.3199999999999998</v>
      </c>
      <c r="S2693">
        <v>2</v>
      </c>
      <c r="T2693" t="s">
        <v>22</v>
      </c>
      <c r="U2693">
        <f t="shared" si="85"/>
        <v>0</v>
      </c>
      <c r="V2693">
        <f>IF(Table2[[#This Row],[international_plan]]="yes",1,0)</f>
        <v>0</v>
      </c>
      <c r="W2693">
        <f>IF(Table2[[#This Row],[voice_mail_plan]]="yes",1,0)</f>
        <v>1</v>
      </c>
      <c r="X2693" t="str">
        <f t="shared" si="84"/>
        <v>Low</v>
      </c>
      <c r="Y2693" t="str">
        <f>IF(Table2[[#This Row],[total_intl_charge]] &gt; AVERAGE($R$2:$R$4245),"High","Low")</f>
        <v>Low</v>
      </c>
      <c r="Z2693" t="str">
        <f>IF(AND(G2693&gt;AVERAGE(train!$G$2:$G$4251),K2693&gt;AVERAGE(train!$K$2:$K$4251)),"High Day &amp; Eve",IF(AND(G2693&gt;AVERAGE(train!$G$2:$G$4251),K2693&lt;=AVERAGE(train!$K$2:$K$4251)),"High Day Only",IF(AND(G2693&lt;=AVERAGE(train!$G$2:$G$4251),K2693&gt;AVERAGE(train!$K$2:$K$4251)),"High Eve Only","Low Usage")))</f>
        <v>High Eve Only</v>
      </c>
    </row>
    <row r="2694" spans="1:26">
      <c r="A2694" t="s">
        <v>49</v>
      </c>
      <c r="B2694">
        <v>51</v>
      </c>
      <c r="C2694" t="s">
        <v>28</v>
      </c>
      <c r="D2694" t="s">
        <v>22</v>
      </c>
      <c r="E2694" t="s">
        <v>23</v>
      </c>
      <c r="F2694">
        <v>28</v>
      </c>
      <c r="G2694">
        <v>276.7</v>
      </c>
      <c r="H2694">
        <v>121</v>
      </c>
      <c r="I2694">
        <v>47.04</v>
      </c>
      <c r="J2694">
        <v>203.7</v>
      </c>
      <c r="K2694">
        <v>99</v>
      </c>
      <c r="L2694">
        <v>17.309999999999999</v>
      </c>
      <c r="M2694">
        <v>246.2</v>
      </c>
      <c r="N2694">
        <v>88</v>
      </c>
      <c r="O2694">
        <v>11.08</v>
      </c>
      <c r="P2694">
        <v>8.3000000000000007</v>
      </c>
      <c r="Q2694">
        <v>3</v>
      </c>
      <c r="R2694">
        <v>2.2400000000000002</v>
      </c>
      <c r="S2694">
        <v>0</v>
      </c>
      <c r="T2694" t="s">
        <v>22</v>
      </c>
      <c r="U2694">
        <f t="shared" si="85"/>
        <v>0</v>
      </c>
      <c r="V2694">
        <f>IF(Table2[[#This Row],[international_plan]]="yes",1,0)</f>
        <v>0</v>
      </c>
      <c r="W2694">
        <f>IF(Table2[[#This Row],[voice_mail_plan]]="yes",1,0)</f>
        <v>1</v>
      </c>
      <c r="X2694" t="str">
        <f t="shared" si="84"/>
        <v>Low</v>
      </c>
      <c r="Y2694" t="str">
        <f>IF(Table2[[#This Row],[total_intl_charge]] &gt; AVERAGE($R$2:$R$4245),"High","Low")</f>
        <v>Low</v>
      </c>
      <c r="Z2694" t="str">
        <f>IF(AND(G2694&gt;AVERAGE(train!$G$2:$G$4251),K2694&gt;AVERAGE(train!$K$2:$K$4251)),"High Day &amp; Eve",IF(AND(G2694&gt;AVERAGE(train!$G$2:$G$4251),K2694&lt;=AVERAGE(train!$K$2:$K$4251)),"High Day Only",IF(AND(G2694&lt;=AVERAGE(train!$G$2:$G$4251),K2694&gt;AVERAGE(train!$K$2:$K$4251)),"High Eve Only","Low Usage")))</f>
        <v>High Day Only</v>
      </c>
    </row>
    <row r="2695" spans="1:26">
      <c r="A2695" t="s">
        <v>61</v>
      </c>
      <c r="B2695">
        <v>84</v>
      </c>
      <c r="C2695" t="s">
        <v>25</v>
      </c>
      <c r="D2695" t="s">
        <v>22</v>
      </c>
      <c r="E2695" t="s">
        <v>23</v>
      </c>
      <c r="F2695">
        <v>41</v>
      </c>
      <c r="G2695">
        <v>153.9</v>
      </c>
      <c r="H2695">
        <v>102</v>
      </c>
      <c r="I2695">
        <v>26.16</v>
      </c>
      <c r="J2695">
        <v>140.69999999999999</v>
      </c>
      <c r="K2695">
        <v>117</v>
      </c>
      <c r="L2695">
        <v>11.96</v>
      </c>
      <c r="M2695">
        <v>217.7</v>
      </c>
      <c r="N2695">
        <v>101</v>
      </c>
      <c r="O2695">
        <v>9.8000000000000007</v>
      </c>
      <c r="P2695">
        <v>12.8</v>
      </c>
      <c r="Q2695">
        <v>5</v>
      </c>
      <c r="R2695">
        <v>3.46</v>
      </c>
      <c r="S2695">
        <v>1</v>
      </c>
      <c r="T2695" t="s">
        <v>22</v>
      </c>
      <c r="U2695">
        <f t="shared" si="85"/>
        <v>0</v>
      </c>
      <c r="V2695">
        <f>IF(Table2[[#This Row],[international_plan]]="yes",1,0)</f>
        <v>0</v>
      </c>
      <c r="W2695">
        <f>IF(Table2[[#This Row],[voice_mail_plan]]="yes",1,0)</f>
        <v>1</v>
      </c>
      <c r="X2695" t="str">
        <f t="shared" si="84"/>
        <v>Medium</v>
      </c>
      <c r="Y2695" t="str">
        <f>IF(Table2[[#This Row],[total_intl_charge]] &gt; AVERAGE($R$2:$R$4245),"High","Low")</f>
        <v>High</v>
      </c>
      <c r="Z2695" t="str">
        <f>IF(AND(G2695&gt;AVERAGE(train!$G$2:$G$4251),K2695&gt;AVERAGE(train!$K$2:$K$4251)),"High Day &amp; Eve",IF(AND(G2695&gt;AVERAGE(train!$G$2:$G$4251),K2695&lt;=AVERAGE(train!$K$2:$K$4251)),"High Day Only",IF(AND(G2695&lt;=AVERAGE(train!$G$2:$G$4251),K2695&gt;AVERAGE(train!$K$2:$K$4251)),"High Eve Only","Low Usage")))</f>
        <v>High Eve Only</v>
      </c>
    </row>
    <row r="2696" spans="1:26">
      <c r="A2696" t="s">
        <v>30</v>
      </c>
      <c r="B2696">
        <v>91</v>
      </c>
      <c r="C2696" t="s">
        <v>21</v>
      </c>
      <c r="D2696" t="s">
        <v>22</v>
      </c>
      <c r="E2696" t="s">
        <v>22</v>
      </c>
      <c r="F2696">
        <v>0</v>
      </c>
      <c r="G2696">
        <v>190.5</v>
      </c>
      <c r="H2696">
        <v>128</v>
      </c>
      <c r="I2696">
        <v>32.39</v>
      </c>
      <c r="J2696">
        <v>205.5</v>
      </c>
      <c r="K2696">
        <v>103</v>
      </c>
      <c r="L2696">
        <v>17.47</v>
      </c>
      <c r="M2696">
        <v>130.69999999999999</v>
      </c>
      <c r="N2696">
        <v>63</v>
      </c>
      <c r="O2696">
        <v>5.88</v>
      </c>
      <c r="P2696">
        <v>13.8</v>
      </c>
      <c r="Q2696">
        <v>5</v>
      </c>
      <c r="R2696">
        <v>3.73</v>
      </c>
      <c r="S2696">
        <v>0</v>
      </c>
      <c r="T2696" t="s">
        <v>22</v>
      </c>
      <c r="U2696">
        <f t="shared" si="85"/>
        <v>0</v>
      </c>
      <c r="V2696">
        <f>IF(Table2[[#This Row],[international_plan]]="yes",1,0)</f>
        <v>0</v>
      </c>
      <c r="W2696">
        <f>IF(Table2[[#This Row],[voice_mail_plan]]="yes",1,0)</f>
        <v>0</v>
      </c>
      <c r="X2696" t="str">
        <f t="shared" si="84"/>
        <v>Medium</v>
      </c>
      <c r="Y2696" t="str">
        <f>IF(Table2[[#This Row],[total_intl_charge]] &gt; AVERAGE($R$2:$R$4245),"High","Low")</f>
        <v>High</v>
      </c>
      <c r="Z2696" t="str">
        <f>IF(AND(G2696&gt;AVERAGE(train!$G$2:$G$4251),K2696&gt;AVERAGE(train!$K$2:$K$4251)),"High Day &amp; Eve",IF(AND(G2696&gt;AVERAGE(train!$G$2:$G$4251),K2696&lt;=AVERAGE(train!$K$2:$K$4251)),"High Day Only",IF(AND(G2696&lt;=AVERAGE(train!$G$2:$G$4251),K2696&gt;AVERAGE(train!$K$2:$K$4251)),"High Eve Only","Low Usage")))</f>
        <v>High Day &amp; Eve</v>
      </c>
    </row>
    <row r="2697" spans="1:26">
      <c r="A2697" t="s">
        <v>55</v>
      </c>
      <c r="B2697">
        <v>110</v>
      </c>
      <c r="C2697" t="s">
        <v>25</v>
      </c>
      <c r="D2697" t="s">
        <v>22</v>
      </c>
      <c r="E2697" t="s">
        <v>22</v>
      </c>
      <c r="F2697">
        <v>0</v>
      </c>
      <c r="G2697">
        <v>192.6</v>
      </c>
      <c r="H2697">
        <v>102</v>
      </c>
      <c r="I2697">
        <v>32.74</v>
      </c>
      <c r="J2697">
        <v>178.9</v>
      </c>
      <c r="K2697">
        <v>118</v>
      </c>
      <c r="L2697">
        <v>15.21</v>
      </c>
      <c r="M2697">
        <v>214.6</v>
      </c>
      <c r="N2697">
        <v>74</v>
      </c>
      <c r="O2697">
        <v>9.66</v>
      </c>
      <c r="P2697">
        <v>9.4</v>
      </c>
      <c r="Q2697">
        <v>4</v>
      </c>
      <c r="R2697">
        <v>2.54</v>
      </c>
      <c r="S2697">
        <v>1</v>
      </c>
      <c r="T2697" t="s">
        <v>22</v>
      </c>
      <c r="U2697">
        <f t="shared" si="85"/>
        <v>0</v>
      </c>
      <c r="V2697">
        <f>IF(Table2[[#This Row],[international_plan]]="yes",1,0)</f>
        <v>0</v>
      </c>
      <c r="W2697">
        <f>IF(Table2[[#This Row],[voice_mail_plan]]="yes",1,0)</f>
        <v>0</v>
      </c>
      <c r="X2697" t="str">
        <f t="shared" si="84"/>
        <v>High</v>
      </c>
      <c r="Y2697" t="str">
        <f>IF(Table2[[#This Row],[total_intl_charge]] &gt; AVERAGE($R$2:$R$4245),"High","Low")</f>
        <v>Low</v>
      </c>
      <c r="Z2697" t="str">
        <f>IF(AND(G2697&gt;AVERAGE(train!$G$2:$G$4251),K2697&gt;AVERAGE(train!$K$2:$K$4251)),"High Day &amp; Eve",IF(AND(G2697&gt;AVERAGE(train!$G$2:$G$4251),K2697&lt;=AVERAGE(train!$K$2:$K$4251)),"High Day Only",IF(AND(G2697&lt;=AVERAGE(train!$G$2:$G$4251),K2697&gt;AVERAGE(train!$K$2:$K$4251)),"High Eve Only","Low Usage")))</f>
        <v>High Day &amp; Eve</v>
      </c>
    </row>
    <row r="2698" spans="1:26">
      <c r="A2698" t="s">
        <v>54</v>
      </c>
      <c r="B2698">
        <v>121</v>
      </c>
      <c r="C2698" t="s">
        <v>25</v>
      </c>
      <c r="D2698" t="s">
        <v>22</v>
      </c>
      <c r="E2698" t="s">
        <v>22</v>
      </c>
      <c r="F2698">
        <v>0</v>
      </c>
      <c r="G2698">
        <v>215.6</v>
      </c>
      <c r="H2698">
        <v>74</v>
      </c>
      <c r="I2698">
        <v>36.65</v>
      </c>
      <c r="J2698">
        <v>192.9</v>
      </c>
      <c r="K2698">
        <v>98</v>
      </c>
      <c r="L2698">
        <v>16.399999999999999</v>
      </c>
      <c r="M2698">
        <v>144</v>
      </c>
      <c r="N2698">
        <v>103</v>
      </c>
      <c r="O2698">
        <v>6.48</v>
      </c>
      <c r="P2698">
        <v>10.1</v>
      </c>
      <c r="Q2698">
        <v>4</v>
      </c>
      <c r="R2698">
        <v>2.73</v>
      </c>
      <c r="S2698">
        <v>5</v>
      </c>
      <c r="T2698" t="s">
        <v>22</v>
      </c>
      <c r="U2698">
        <f t="shared" si="85"/>
        <v>0</v>
      </c>
      <c r="V2698">
        <f>IF(Table2[[#This Row],[international_plan]]="yes",1,0)</f>
        <v>0</v>
      </c>
      <c r="W2698">
        <f>IF(Table2[[#This Row],[voice_mail_plan]]="yes",1,0)</f>
        <v>0</v>
      </c>
      <c r="X2698" t="str">
        <f t="shared" si="84"/>
        <v>High</v>
      </c>
      <c r="Y2698" t="str">
        <f>IF(Table2[[#This Row],[total_intl_charge]] &gt; AVERAGE($R$2:$R$4245),"High","Low")</f>
        <v>Low</v>
      </c>
      <c r="Z2698" t="str">
        <f>IF(AND(G2698&gt;AVERAGE(train!$G$2:$G$4251),K2698&gt;AVERAGE(train!$K$2:$K$4251)),"High Day &amp; Eve",IF(AND(G2698&gt;AVERAGE(train!$G$2:$G$4251),K2698&lt;=AVERAGE(train!$K$2:$K$4251)),"High Day Only",IF(AND(G2698&lt;=AVERAGE(train!$G$2:$G$4251),K2698&gt;AVERAGE(train!$K$2:$K$4251)),"High Eve Only","Low Usage")))</f>
        <v>High Day Only</v>
      </c>
    </row>
    <row r="2699" spans="1:26">
      <c r="A2699" t="s">
        <v>31</v>
      </c>
      <c r="B2699">
        <v>109</v>
      </c>
      <c r="C2699" t="s">
        <v>21</v>
      </c>
      <c r="D2699" t="s">
        <v>22</v>
      </c>
      <c r="E2699" t="s">
        <v>22</v>
      </c>
      <c r="F2699">
        <v>0</v>
      </c>
      <c r="G2699">
        <v>180</v>
      </c>
      <c r="H2699">
        <v>100</v>
      </c>
      <c r="I2699">
        <v>30.6</v>
      </c>
      <c r="J2699">
        <v>229</v>
      </c>
      <c r="K2699">
        <v>103</v>
      </c>
      <c r="L2699">
        <v>19.47</v>
      </c>
      <c r="M2699">
        <v>139.4</v>
      </c>
      <c r="N2699">
        <v>105</v>
      </c>
      <c r="O2699">
        <v>6.27</v>
      </c>
      <c r="P2699">
        <v>7.8</v>
      </c>
      <c r="Q2699">
        <v>8</v>
      </c>
      <c r="R2699">
        <v>2.11</v>
      </c>
      <c r="S2699">
        <v>3</v>
      </c>
      <c r="T2699" t="s">
        <v>22</v>
      </c>
      <c r="U2699">
        <f t="shared" si="85"/>
        <v>0</v>
      </c>
      <c r="V2699">
        <f>IF(Table2[[#This Row],[international_plan]]="yes",1,0)</f>
        <v>0</v>
      </c>
      <c r="W2699">
        <f>IF(Table2[[#This Row],[voice_mail_plan]]="yes",1,0)</f>
        <v>0</v>
      </c>
      <c r="X2699" t="str">
        <f t="shared" si="84"/>
        <v>High</v>
      </c>
      <c r="Y2699" t="str">
        <f>IF(Table2[[#This Row],[total_intl_charge]] &gt; AVERAGE($R$2:$R$4245),"High","Low")</f>
        <v>Low</v>
      </c>
      <c r="Z2699" t="str">
        <f>IF(AND(G2699&gt;AVERAGE(train!$G$2:$G$4251),K2699&gt;AVERAGE(train!$K$2:$K$4251)),"High Day &amp; Eve",IF(AND(G2699&gt;AVERAGE(train!$G$2:$G$4251),K2699&lt;=AVERAGE(train!$K$2:$K$4251)),"High Day Only",IF(AND(G2699&lt;=AVERAGE(train!$G$2:$G$4251),K2699&gt;AVERAGE(train!$K$2:$K$4251)),"High Eve Only","Low Usage")))</f>
        <v>High Eve Only</v>
      </c>
    </row>
    <row r="2700" spans="1:26">
      <c r="A2700" t="s">
        <v>65</v>
      </c>
      <c r="B2700">
        <v>95</v>
      </c>
      <c r="C2700" t="s">
        <v>28</v>
      </c>
      <c r="D2700" t="s">
        <v>22</v>
      </c>
      <c r="E2700" t="s">
        <v>22</v>
      </c>
      <c r="F2700">
        <v>0</v>
      </c>
      <c r="G2700">
        <v>157.30000000000001</v>
      </c>
      <c r="H2700">
        <v>116</v>
      </c>
      <c r="I2700">
        <v>26.74</v>
      </c>
      <c r="J2700">
        <v>197.5</v>
      </c>
      <c r="K2700">
        <v>77</v>
      </c>
      <c r="L2700">
        <v>16.79</v>
      </c>
      <c r="M2700">
        <v>128.19999999999999</v>
      </c>
      <c r="N2700">
        <v>111</v>
      </c>
      <c r="O2700">
        <v>5.77</v>
      </c>
      <c r="P2700">
        <v>8.4</v>
      </c>
      <c r="Q2700">
        <v>4</v>
      </c>
      <c r="R2700">
        <v>2.27</v>
      </c>
      <c r="S2700">
        <v>2</v>
      </c>
      <c r="T2700" t="s">
        <v>22</v>
      </c>
      <c r="U2700">
        <f t="shared" si="85"/>
        <v>0</v>
      </c>
      <c r="V2700">
        <f>IF(Table2[[#This Row],[international_plan]]="yes",1,0)</f>
        <v>0</v>
      </c>
      <c r="W2700">
        <f>IF(Table2[[#This Row],[voice_mail_plan]]="yes",1,0)</f>
        <v>0</v>
      </c>
      <c r="X2700" t="str">
        <f t="shared" si="84"/>
        <v>Medium</v>
      </c>
      <c r="Y2700" t="str">
        <f>IF(Table2[[#This Row],[total_intl_charge]] &gt; AVERAGE($R$2:$R$4245),"High","Low")</f>
        <v>Low</v>
      </c>
      <c r="Z2700" t="str">
        <f>IF(AND(G2700&gt;AVERAGE(train!$G$2:$G$4251),K2700&gt;AVERAGE(train!$K$2:$K$4251)),"High Day &amp; Eve",IF(AND(G2700&gt;AVERAGE(train!$G$2:$G$4251),K2700&lt;=AVERAGE(train!$K$2:$K$4251)),"High Day Only",IF(AND(G2700&lt;=AVERAGE(train!$G$2:$G$4251),K2700&gt;AVERAGE(train!$K$2:$K$4251)),"High Eve Only","Low Usage")))</f>
        <v>Low Usage</v>
      </c>
    </row>
    <row r="2701" spans="1:26">
      <c r="A2701" t="s">
        <v>58</v>
      </c>
      <c r="B2701">
        <v>72</v>
      </c>
      <c r="C2701" t="s">
        <v>21</v>
      </c>
      <c r="D2701" t="s">
        <v>22</v>
      </c>
      <c r="E2701" t="s">
        <v>22</v>
      </c>
      <c r="F2701">
        <v>0</v>
      </c>
      <c r="G2701">
        <v>196.5</v>
      </c>
      <c r="H2701">
        <v>88</v>
      </c>
      <c r="I2701">
        <v>33.409999999999997</v>
      </c>
      <c r="J2701">
        <v>158.6</v>
      </c>
      <c r="K2701">
        <v>129</v>
      </c>
      <c r="L2701">
        <v>13.48</v>
      </c>
      <c r="M2701">
        <v>269.3</v>
      </c>
      <c r="N2701">
        <v>118</v>
      </c>
      <c r="O2701">
        <v>12.12</v>
      </c>
      <c r="P2701">
        <v>6.8</v>
      </c>
      <c r="Q2701">
        <v>3</v>
      </c>
      <c r="R2701">
        <v>1.84</v>
      </c>
      <c r="S2701">
        <v>0</v>
      </c>
      <c r="T2701" t="s">
        <v>22</v>
      </c>
      <c r="U2701">
        <f t="shared" si="85"/>
        <v>0</v>
      </c>
      <c r="V2701">
        <f>IF(Table2[[#This Row],[international_plan]]="yes",1,0)</f>
        <v>0</v>
      </c>
      <c r="W2701">
        <f>IF(Table2[[#This Row],[voice_mail_plan]]="yes",1,0)</f>
        <v>0</v>
      </c>
      <c r="X2701" t="str">
        <f t="shared" si="84"/>
        <v>Low</v>
      </c>
      <c r="Y2701" t="str">
        <f>IF(Table2[[#This Row],[total_intl_charge]] &gt; AVERAGE($R$2:$R$4245),"High","Low")</f>
        <v>Low</v>
      </c>
      <c r="Z2701" t="str">
        <f>IF(AND(G2701&gt;AVERAGE(train!$G$2:$G$4251),K2701&gt;AVERAGE(train!$K$2:$K$4251)),"High Day &amp; Eve",IF(AND(G2701&gt;AVERAGE(train!$G$2:$G$4251),K2701&lt;=AVERAGE(train!$K$2:$K$4251)),"High Day Only",IF(AND(G2701&lt;=AVERAGE(train!$G$2:$G$4251),K2701&gt;AVERAGE(train!$K$2:$K$4251)),"High Eve Only","Low Usage")))</f>
        <v>High Day &amp; Eve</v>
      </c>
    </row>
    <row r="2702" spans="1:26">
      <c r="A2702" t="s">
        <v>31</v>
      </c>
      <c r="B2702">
        <v>73</v>
      </c>
      <c r="C2702" t="s">
        <v>21</v>
      </c>
      <c r="D2702" t="s">
        <v>22</v>
      </c>
      <c r="E2702" t="s">
        <v>22</v>
      </c>
      <c r="F2702">
        <v>0</v>
      </c>
      <c r="G2702">
        <v>240.3</v>
      </c>
      <c r="H2702">
        <v>130</v>
      </c>
      <c r="I2702">
        <v>40.85</v>
      </c>
      <c r="J2702">
        <v>162.5</v>
      </c>
      <c r="K2702">
        <v>83</v>
      </c>
      <c r="L2702">
        <v>13.81</v>
      </c>
      <c r="M2702">
        <v>231.9</v>
      </c>
      <c r="N2702">
        <v>136</v>
      </c>
      <c r="O2702">
        <v>10.44</v>
      </c>
      <c r="P2702">
        <v>11.9</v>
      </c>
      <c r="Q2702">
        <v>3</v>
      </c>
      <c r="R2702">
        <v>3.21</v>
      </c>
      <c r="S2702">
        <v>0</v>
      </c>
      <c r="T2702" t="s">
        <v>22</v>
      </c>
      <c r="U2702">
        <f t="shared" si="85"/>
        <v>0</v>
      </c>
      <c r="V2702">
        <f>IF(Table2[[#This Row],[international_plan]]="yes",1,0)</f>
        <v>0</v>
      </c>
      <c r="W2702">
        <f>IF(Table2[[#This Row],[voice_mail_plan]]="yes",1,0)</f>
        <v>0</v>
      </c>
      <c r="X2702" t="str">
        <f t="shared" si="84"/>
        <v>Low</v>
      </c>
      <c r="Y2702" t="str">
        <f>IF(Table2[[#This Row],[total_intl_charge]] &gt; AVERAGE($R$2:$R$4245),"High","Low")</f>
        <v>High</v>
      </c>
      <c r="Z2702" t="str">
        <f>IF(AND(G2702&gt;AVERAGE(train!$G$2:$G$4251),K2702&gt;AVERAGE(train!$K$2:$K$4251)),"High Day &amp; Eve",IF(AND(G2702&gt;AVERAGE(train!$G$2:$G$4251),K2702&lt;=AVERAGE(train!$K$2:$K$4251)),"High Day Only",IF(AND(G2702&lt;=AVERAGE(train!$G$2:$G$4251),K2702&gt;AVERAGE(train!$K$2:$K$4251)),"High Eve Only","Low Usage")))</f>
        <v>High Day Only</v>
      </c>
    </row>
    <row r="2703" spans="1:26">
      <c r="A2703" t="s">
        <v>42</v>
      </c>
      <c r="B2703">
        <v>108</v>
      </c>
      <c r="C2703" t="s">
        <v>21</v>
      </c>
      <c r="D2703" t="s">
        <v>22</v>
      </c>
      <c r="E2703" t="s">
        <v>22</v>
      </c>
      <c r="F2703">
        <v>0</v>
      </c>
      <c r="G2703">
        <v>193.3</v>
      </c>
      <c r="H2703">
        <v>126</v>
      </c>
      <c r="I2703">
        <v>32.86</v>
      </c>
      <c r="J2703">
        <v>154.69999999999999</v>
      </c>
      <c r="K2703">
        <v>85</v>
      </c>
      <c r="L2703">
        <v>13.15</v>
      </c>
      <c r="M2703">
        <v>174.8</v>
      </c>
      <c r="N2703">
        <v>98</v>
      </c>
      <c r="O2703">
        <v>7.87</v>
      </c>
      <c r="P2703">
        <v>9.4</v>
      </c>
      <c r="Q2703">
        <v>6</v>
      </c>
      <c r="R2703">
        <v>2.54</v>
      </c>
      <c r="S2703">
        <v>3</v>
      </c>
      <c r="T2703" t="s">
        <v>22</v>
      </c>
      <c r="U2703">
        <f t="shared" si="85"/>
        <v>0</v>
      </c>
      <c r="V2703">
        <f>IF(Table2[[#This Row],[international_plan]]="yes",1,0)</f>
        <v>0</v>
      </c>
      <c r="W2703">
        <f>IF(Table2[[#This Row],[voice_mail_plan]]="yes",1,0)</f>
        <v>0</v>
      </c>
      <c r="X2703" t="str">
        <f t="shared" si="84"/>
        <v>High</v>
      </c>
      <c r="Y2703" t="str">
        <f>IF(Table2[[#This Row],[total_intl_charge]] &gt; AVERAGE($R$2:$R$4245),"High","Low")</f>
        <v>Low</v>
      </c>
      <c r="Z2703" t="str">
        <f>IF(AND(G2703&gt;AVERAGE(train!$G$2:$G$4251),K2703&gt;AVERAGE(train!$K$2:$K$4251)),"High Day &amp; Eve",IF(AND(G2703&gt;AVERAGE(train!$G$2:$G$4251),K2703&lt;=AVERAGE(train!$K$2:$K$4251)),"High Day Only",IF(AND(G2703&lt;=AVERAGE(train!$G$2:$G$4251),K2703&gt;AVERAGE(train!$K$2:$K$4251)),"High Eve Only","Low Usage")))</f>
        <v>High Day Only</v>
      </c>
    </row>
    <row r="2704" spans="1:26">
      <c r="A2704" t="s">
        <v>31</v>
      </c>
      <c r="B2704">
        <v>58</v>
      </c>
      <c r="C2704" t="s">
        <v>25</v>
      </c>
      <c r="D2704" t="s">
        <v>22</v>
      </c>
      <c r="E2704" t="s">
        <v>23</v>
      </c>
      <c r="F2704">
        <v>39</v>
      </c>
      <c r="G2704">
        <v>211.9</v>
      </c>
      <c r="H2704">
        <v>40</v>
      </c>
      <c r="I2704">
        <v>36.020000000000003</v>
      </c>
      <c r="J2704">
        <v>274.39999999999998</v>
      </c>
      <c r="K2704">
        <v>76</v>
      </c>
      <c r="L2704">
        <v>23.32</v>
      </c>
      <c r="M2704">
        <v>210.5</v>
      </c>
      <c r="N2704">
        <v>139</v>
      </c>
      <c r="O2704">
        <v>9.4700000000000006</v>
      </c>
      <c r="P2704">
        <v>5.4</v>
      </c>
      <c r="Q2704">
        <v>4</v>
      </c>
      <c r="R2704">
        <v>1.46</v>
      </c>
      <c r="S2704">
        <v>1</v>
      </c>
      <c r="T2704" t="s">
        <v>22</v>
      </c>
      <c r="U2704">
        <f t="shared" si="85"/>
        <v>0</v>
      </c>
      <c r="V2704">
        <f>IF(Table2[[#This Row],[international_plan]]="yes",1,0)</f>
        <v>0</v>
      </c>
      <c r="W2704">
        <f>IF(Table2[[#This Row],[voice_mail_plan]]="yes",1,0)</f>
        <v>1</v>
      </c>
      <c r="X2704" t="str">
        <f t="shared" si="84"/>
        <v>Low</v>
      </c>
      <c r="Y2704" t="str">
        <f>IF(Table2[[#This Row],[total_intl_charge]] &gt; AVERAGE($R$2:$R$4245),"High","Low")</f>
        <v>Low</v>
      </c>
      <c r="Z2704" t="str">
        <f>IF(AND(G2704&gt;AVERAGE(train!$G$2:$G$4251),K2704&gt;AVERAGE(train!$K$2:$K$4251)),"High Day &amp; Eve",IF(AND(G2704&gt;AVERAGE(train!$G$2:$G$4251),K2704&lt;=AVERAGE(train!$K$2:$K$4251)),"High Day Only",IF(AND(G2704&lt;=AVERAGE(train!$G$2:$G$4251),K2704&gt;AVERAGE(train!$K$2:$K$4251)),"High Eve Only","Low Usage")))</f>
        <v>High Day Only</v>
      </c>
    </row>
    <row r="2705" spans="1:26">
      <c r="A2705" t="s">
        <v>59</v>
      </c>
      <c r="B2705">
        <v>76</v>
      </c>
      <c r="C2705" t="s">
        <v>28</v>
      </c>
      <c r="D2705" t="s">
        <v>23</v>
      </c>
      <c r="E2705" t="s">
        <v>22</v>
      </c>
      <c r="F2705">
        <v>0</v>
      </c>
      <c r="G2705">
        <v>246.8</v>
      </c>
      <c r="H2705">
        <v>110</v>
      </c>
      <c r="I2705">
        <v>41.96</v>
      </c>
      <c r="J2705">
        <v>206.3</v>
      </c>
      <c r="K2705">
        <v>63</v>
      </c>
      <c r="L2705">
        <v>17.54</v>
      </c>
      <c r="M2705">
        <v>208.4</v>
      </c>
      <c r="N2705">
        <v>123</v>
      </c>
      <c r="O2705">
        <v>9.3800000000000008</v>
      </c>
      <c r="P2705">
        <v>13.2</v>
      </c>
      <c r="Q2705">
        <v>5</v>
      </c>
      <c r="R2705">
        <v>3.56</v>
      </c>
      <c r="S2705">
        <v>0</v>
      </c>
      <c r="T2705" t="s">
        <v>23</v>
      </c>
      <c r="U2705">
        <f t="shared" si="85"/>
        <v>1</v>
      </c>
      <c r="V2705">
        <f>IF(Table2[[#This Row],[international_plan]]="yes",1,0)</f>
        <v>1</v>
      </c>
      <c r="W2705">
        <f>IF(Table2[[#This Row],[voice_mail_plan]]="yes",1,0)</f>
        <v>0</v>
      </c>
      <c r="X2705" t="str">
        <f t="shared" si="84"/>
        <v>Medium</v>
      </c>
      <c r="Y2705" t="str">
        <f>IF(Table2[[#This Row],[total_intl_charge]] &gt; AVERAGE($R$2:$R$4245),"High","Low")</f>
        <v>High</v>
      </c>
      <c r="Z2705" t="str">
        <f>IF(AND(G2705&gt;AVERAGE(train!$G$2:$G$4251),K2705&gt;AVERAGE(train!$K$2:$K$4251)),"High Day &amp; Eve",IF(AND(G2705&gt;AVERAGE(train!$G$2:$G$4251),K2705&lt;=AVERAGE(train!$K$2:$K$4251)),"High Day Only",IF(AND(G2705&lt;=AVERAGE(train!$G$2:$G$4251),K2705&gt;AVERAGE(train!$K$2:$K$4251)),"High Eve Only","Low Usage")))</f>
        <v>High Day Only</v>
      </c>
    </row>
    <row r="2706" spans="1:26">
      <c r="A2706" t="s">
        <v>37</v>
      </c>
      <c r="B2706">
        <v>103</v>
      </c>
      <c r="C2706" t="s">
        <v>21</v>
      </c>
      <c r="D2706" t="s">
        <v>22</v>
      </c>
      <c r="E2706" t="s">
        <v>22</v>
      </c>
      <c r="F2706">
        <v>0</v>
      </c>
      <c r="G2706">
        <v>174.7</v>
      </c>
      <c r="H2706">
        <v>151</v>
      </c>
      <c r="I2706">
        <v>29.7</v>
      </c>
      <c r="J2706">
        <v>148</v>
      </c>
      <c r="K2706">
        <v>56</v>
      </c>
      <c r="L2706">
        <v>12.58</v>
      </c>
      <c r="M2706">
        <v>168.2</v>
      </c>
      <c r="N2706">
        <v>109</v>
      </c>
      <c r="O2706">
        <v>7.57</v>
      </c>
      <c r="P2706">
        <v>15.8</v>
      </c>
      <c r="Q2706">
        <v>3</v>
      </c>
      <c r="R2706">
        <v>4.2699999999999996</v>
      </c>
      <c r="S2706">
        <v>6</v>
      </c>
      <c r="T2706" t="s">
        <v>23</v>
      </c>
      <c r="U2706">
        <f t="shared" si="85"/>
        <v>1</v>
      </c>
      <c r="V2706">
        <f>IF(Table2[[#This Row],[international_plan]]="yes",1,0)</f>
        <v>0</v>
      </c>
      <c r="W2706">
        <f>IF(Table2[[#This Row],[voice_mail_plan]]="yes",1,0)</f>
        <v>0</v>
      </c>
      <c r="X2706" t="str">
        <f t="shared" si="84"/>
        <v>High</v>
      </c>
      <c r="Y2706" t="str">
        <f>IF(Table2[[#This Row],[total_intl_charge]] &gt; AVERAGE($R$2:$R$4245),"High","Low")</f>
        <v>High</v>
      </c>
      <c r="Z2706" t="str">
        <f>IF(AND(G2706&gt;AVERAGE(train!$G$2:$G$4251),K2706&gt;AVERAGE(train!$K$2:$K$4251)),"High Day &amp; Eve",IF(AND(G2706&gt;AVERAGE(train!$G$2:$G$4251),K2706&lt;=AVERAGE(train!$K$2:$K$4251)),"High Day Only",IF(AND(G2706&lt;=AVERAGE(train!$G$2:$G$4251),K2706&gt;AVERAGE(train!$K$2:$K$4251)),"High Eve Only","Low Usage")))</f>
        <v>Low Usage</v>
      </c>
    </row>
    <row r="2707" spans="1:26">
      <c r="A2707" t="s">
        <v>74</v>
      </c>
      <c r="B2707">
        <v>87</v>
      </c>
      <c r="C2707" t="s">
        <v>21</v>
      </c>
      <c r="D2707" t="s">
        <v>22</v>
      </c>
      <c r="E2707" t="s">
        <v>22</v>
      </c>
      <c r="F2707">
        <v>0</v>
      </c>
      <c r="G2707">
        <v>240</v>
      </c>
      <c r="H2707">
        <v>83</v>
      </c>
      <c r="I2707">
        <v>40.799999999999997</v>
      </c>
      <c r="J2707">
        <v>134.1</v>
      </c>
      <c r="K2707">
        <v>106</v>
      </c>
      <c r="L2707">
        <v>11.4</v>
      </c>
      <c r="M2707">
        <v>189.1</v>
      </c>
      <c r="N2707">
        <v>84</v>
      </c>
      <c r="O2707">
        <v>8.51</v>
      </c>
      <c r="P2707">
        <v>9.3000000000000007</v>
      </c>
      <c r="Q2707">
        <v>2</v>
      </c>
      <c r="R2707">
        <v>2.5099999999999998</v>
      </c>
      <c r="S2707">
        <v>0</v>
      </c>
      <c r="T2707" t="s">
        <v>23</v>
      </c>
      <c r="U2707">
        <f t="shared" si="85"/>
        <v>1</v>
      </c>
      <c r="V2707">
        <f>IF(Table2[[#This Row],[international_plan]]="yes",1,0)</f>
        <v>0</v>
      </c>
      <c r="W2707">
        <f>IF(Table2[[#This Row],[voice_mail_plan]]="yes",1,0)</f>
        <v>0</v>
      </c>
      <c r="X2707" t="str">
        <f t="shared" si="84"/>
        <v>Medium</v>
      </c>
      <c r="Y2707" t="str">
        <f>IF(Table2[[#This Row],[total_intl_charge]] &gt; AVERAGE($R$2:$R$4245),"High","Low")</f>
        <v>Low</v>
      </c>
      <c r="Z2707" t="str">
        <f>IF(AND(G2707&gt;AVERAGE(train!$G$2:$G$4251),K2707&gt;AVERAGE(train!$K$2:$K$4251)),"High Day &amp; Eve",IF(AND(G2707&gt;AVERAGE(train!$G$2:$G$4251),K2707&lt;=AVERAGE(train!$K$2:$K$4251)),"High Day Only",IF(AND(G2707&lt;=AVERAGE(train!$G$2:$G$4251),K2707&gt;AVERAGE(train!$K$2:$K$4251)),"High Eve Only","Low Usage")))</f>
        <v>High Day &amp; Eve</v>
      </c>
    </row>
    <row r="2708" spans="1:26">
      <c r="A2708" t="s">
        <v>26</v>
      </c>
      <c r="B2708">
        <v>35</v>
      </c>
      <c r="C2708" t="s">
        <v>28</v>
      </c>
      <c r="D2708" t="s">
        <v>22</v>
      </c>
      <c r="E2708" t="s">
        <v>23</v>
      </c>
      <c r="F2708">
        <v>37</v>
      </c>
      <c r="G2708">
        <v>181.2</v>
      </c>
      <c r="H2708">
        <v>76</v>
      </c>
      <c r="I2708">
        <v>30.8</v>
      </c>
      <c r="J2708">
        <v>177.6</v>
      </c>
      <c r="K2708">
        <v>98</v>
      </c>
      <c r="L2708">
        <v>15.1</v>
      </c>
      <c r="M2708">
        <v>228</v>
      </c>
      <c r="N2708">
        <v>136</v>
      </c>
      <c r="O2708">
        <v>10.26</v>
      </c>
      <c r="P2708">
        <v>5</v>
      </c>
      <c r="Q2708">
        <v>3</v>
      </c>
      <c r="R2708">
        <v>1.35</v>
      </c>
      <c r="S2708">
        <v>2</v>
      </c>
      <c r="T2708" t="s">
        <v>22</v>
      </c>
      <c r="U2708">
        <f t="shared" si="85"/>
        <v>0</v>
      </c>
      <c r="V2708">
        <f>IF(Table2[[#This Row],[international_plan]]="yes",1,0)</f>
        <v>0</v>
      </c>
      <c r="W2708">
        <f>IF(Table2[[#This Row],[voice_mail_plan]]="yes",1,0)</f>
        <v>1</v>
      </c>
      <c r="X2708" t="str">
        <f t="shared" si="84"/>
        <v>Low</v>
      </c>
      <c r="Y2708" t="str">
        <f>IF(Table2[[#This Row],[total_intl_charge]] &gt; AVERAGE($R$2:$R$4245),"High","Low")</f>
        <v>Low</v>
      </c>
      <c r="Z2708" t="str">
        <f>IF(AND(G2708&gt;AVERAGE(train!$G$2:$G$4251),K2708&gt;AVERAGE(train!$K$2:$K$4251)),"High Day &amp; Eve",IF(AND(G2708&gt;AVERAGE(train!$G$2:$G$4251),K2708&lt;=AVERAGE(train!$K$2:$K$4251)),"High Day Only",IF(AND(G2708&lt;=AVERAGE(train!$G$2:$G$4251),K2708&gt;AVERAGE(train!$K$2:$K$4251)),"High Eve Only","Low Usage")))</f>
        <v>High Day Only</v>
      </c>
    </row>
    <row r="2709" spans="1:26">
      <c r="A2709" t="s">
        <v>34</v>
      </c>
      <c r="B2709">
        <v>88</v>
      </c>
      <c r="C2709" t="s">
        <v>21</v>
      </c>
      <c r="D2709" t="s">
        <v>22</v>
      </c>
      <c r="E2709" t="s">
        <v>22</v>
      </c>
      <c r="F2709">
        <v>0</v>
      </c>
      <c r="G2709">
        <v>113.7</v>
      </c>
      <c r="H2709">
        <v>67</v>
      </c>
      <c r="I2709">
        <v>19.329999999999998</v>
      </c>
      <c r="J2709">
        <v>165.1</v>
      </c>
      <c r="K2709">
        <v>127</v>
      </c>
      <c r="L2709">
        <v>14.03</v>
      </c>
      <c r="M2709">
        <v>141.5</v>
      </c>
      <c r="N2709">
        <v>142</v>
      </c>
      <c r="O2709">
        <v>6.37</v>
      </c>
      <c r="P2709">
        <v>10.8</v>
      </c>
      <c r="Q2709">
        <v>3</v>
      </c>
      <c r="R2709">
        <v>2.92</v>
      </c>
      <c r="S2709">
        <v>1</v>
      </c>
      <c r="T2709" t="s">
        <v>22</v>
      </c>
      <c r="U2709">
        <f t="shared" si="85"/>
        <v>0</v>
      </c>
      <c r="V2709">
        <f>IF(Table2[[#This Row],[international_plan]]="yes",1,0)</f>
        <v>0</v>
      </c>
      <c r="W2709">
        <f>IF(Table2[[#This Row],[voice_mail_plan]]="yes",1,0)</f>
        <v>0</v>
      </c>
      <c r="X2709" t="str">
        <f t="shared" si="84"/>
        <v>Medium</v>
      </c>
      <c r="Y2709" t="str">
        <f>IF(Table2[[#This Row],[total_intl_charge]] &gt; AVERAGE($R$2:$R$4245),"High","Low")</f>
        <v>High</v>
      </c>
      <c r="Z2709" t="str">
        <f>IF(AND(G2709&gt;AVERAGE(train!$G$2:$G$4251),K2709&gt;AVERAGE(train!$K$2:$K$4251)),"High Day &amp; Eve",IF(AND(G2709&gt;AVERAGE(train!$G$2:$G$4251),K2709&lt;=AVERAGE(train!$K$2:$K$4251)),"High Day Only",IF(AND(G2709&lt;=AVERAGE(train!$G$2:$G$4251),K2709&gt;AVERAGE(train!$K$2:$K$4251)),"High Eve Only","Low Usage")))</f>
        <v>High Eve Only</v>
      </c>
    </row>
    <row r="2710" spans="1:26">
      <c r="A2710" t="s">
        <v>37</v>
      </c>
      <c r="B2710">
        <v>77</v>
      </c>
      <c r="C2710" t="s">
        <v>28</v>
      </c>
      <c r="D2710" t="s">
        <v>22</v>
      </c>
      <c r="E2710" t="s">
        <v>23</v>
      </c>
      <c r="F2710">
        <v>29</v>
      </c>
      <c r="G2710">
        <v>211.1</v>
      </c>
      <c r="H2710">
        <v>89</v>
      </c>
      <c r="I2710">
        <v>35.89</v>
      </c>
      <c r="J2710">
        <v>223.5</v>
      </c>
      <c r="K2710">
        <v>97</v>
      </c>
      <c r="L2710">
        <v>19</v>
      </c>
      <c r="M2710">
        <v>148.4</v>
      </c>
      <c r="N2710">
        <v>106</v>
      </c>
      <c r="O2710">
        <v>6.68</v>
      </c>
      <c r="P2710">
        <v>9.6999999999999993</v>
      </c>
      <c r="Q2710">
        <v>9</v>
      </c>
      <c r="R2710">
        <v>2.62</v>
      </c>
      <c r="S2710">
        <v>2</v>
      </c>
      <c r="T2710" t="s">
        <v>22</v>
      </c>
      <c r="U2710">
        <f t="shared" si="85"/>
        <v>0</v>
      </c>
      <c r="V2710">
        <f>IF(Table2[[#This Row],[international_plan]]="yes",1,0)</f>
        <v>0</v>
      </c>
      <c r="W2710">
        <f>IF(Table2[[#This Row],[voice_mail_plan]]="yes",1,0)</f>
        <v>1</v>
      </c>
      <c r="X2710" t="str">
        <f t="shared" si="84"/>
        <v>Medium</v>
      </c>
      <c r="Y2710" t="str">
        <f>IF(Table2[[#This Row],[total_intl_charge]] &gt; AVERAGE($R$2:$R$4245),"High","Low")</f>
        <v>Low</v>
      </c>
      <c r="Z2710" t="str">
        <f>IF(AND(G2710&gt;AVERAGE(train!$G$2:$G$4251),K2710&gt;AVERAGE(train!$K$2:$K$4251)),"High Day &amp; Eve",IF(AND(G2710&gt;AVERAGE(train!$G$2:$G$4251),K2710&lt;=AVERAGE(train!$K$2:$K$4251)),"High Day Only",IF(AND(G2710&lt;=AVERAGE(train!$G$2:$G$4251),K2710&gt;AVERAGE(train!$K$2:$K$4251)),"High Eve Only","Low Usage")))</f>
        <v>High Day Only</v>
      </c>
    </row>
    <row r="2711" spans="1:26">
      <c r="A2711" t="s">
        <v>57</v>
      </c>
      <c r="B2711">
        <v>30</v>
      </c>
      <c r="C2711" t="s">
        <v>21</v>
      </c>
      <c r="D2711" t="s">
        <v>22</v>
      </c>
      <c r="E2711" t="s">
        <v>22</v>
      </c>
      <c r="F2711">
        <v>0</v>
      </c>
      <c r="G2711">
        <v>247.4</v>
      </c>
      <c r="H2711">
        <v>107</v>
      </c>
      <c r="I2711">
        <v>42.06</v>
      </c>
      <c r="J2711">
        <v>175.9</v>
      </c>
      <c r="K2711">
        <v>76</v>
      </c>
      <c r="L2711">
        <v>14.95</v>
      </c>
      <c r="M2711">
        <v>287.39999999999998</v>
      </c>
      <c r="N2711">
        <v>90</v>
      </c>
      <c r="O2711">
        <v>12.93</v>
      </c>
      <c r="P2711">
        <v>11.3</v>
      </c>
      <c r="Q2711">
        <v>2</v>
      </c>
      <c r="R2711">
        <v>3.05</v>
      </c>
      <c r="S2711">
        <v>0</v>
      </c>
      <c r="T2711" t="s">
        <v>22</v>
      </c>
      <c r="U2711">
        <f t="shared" si="85"/>
        <v>0</v>
      </c>
      <c r="V2711">
        <f>IF(Table2[[#This Row],[international_plan]]="yes",1,0)</f>
        <v>0</v>
      </c>
      <c r="W2711">
        <f>IF(Table2[[#This Row],[voice_mail_plan]]="yes",1,0)</f>
        <v>0</v>
      </c>
      <c r="X2711" t="str">
        <f t="shared" si="84"/>
        <v>Low</v>
      </c>
      <c r="Y2711" t="str">
        <f>IF(Table2[[#This Row],[total_intl_charge]] &gt; AVERAGE($R$2:$R$4245),"High","Low")</f>
        <v>High</v>
      </c>
      <c r="Z2711" t="str">
        <f>IF(AND(G2711&gt;AVERAGE(train!$G$2:$G$4251),K2711&gt;AVERAGE(train!$K$2:$K$4251)),"High Day &amp; Eve",IF(AND(G2711&gt;AVERAGE(train!$G$2:$G$4251),K2711&lt;=AVERAGE(train!$K$2:$K$4251)),"High Day Only",IF(AND(G2711&lt;=AVERAGE(train!$G$2:$G$4251),K2711&gt;AVERAGE(train!$K$2:$K$4251)),"High Eve Only","Low Usage")))</f>
        <v>High Day Only</v>
      </c>
    </row>
    <row r="2712" spans="1:26">
      <c r="A2712" t="s">
        <v>54</v>
      </c>
      <c r="B2712">
        <v>53</v>
      </c>
      <c r="C2712" t="s">
        <v>21</v>
      </c>
      <c r="D2712" t="s">
        <v>22</v>
      </c>
      <c r="E2712" t="s">
        <v>23</v>
      </c>
      <c r="F2712">
        <v>32</v>
      </c>
      <c r="G2712">
        <v>131.19999999999999</v>
      </c>
      <c r="H2712">
        <v>63</v>
      </c>
      <c r="I2712">
        <v>22.3</v>
      </c>
      <c r="J2712">
        <v>227.4</v>
      </c>
      <c r="K2712">
        <v>125</v>
      </c>
      <c r="L2712">
        <v>19.329999999999998</v>
      </c>
      <c r="M2712">
        <v>178.9</v>
      </c>
      <c r="N2712">
        <v>105</v>
      </c>
      <c r="O2712">
        <v>8.0500000000000007</v>
      </c>
      <c r="P2712">
        <v>12.8</v>
      </c>
      <c r="Q2712">
        <v>2</v>
      </c>
      <c r="R2712">
        <v>3.46</v>
      </c>
      <c r="S2712">
        <v>2</v>
      </c>
      <c r="T2712" t="s">
        <v>22</v>
      </c>
      <c r="U2712">
        <f t="shared" si="85"/>
        <v>0</v>
      </c>
      <c r="V2712">
        <f>IF(Table2[[#This Row],[international_plan]]="yes",1,0)</f>
        <v>0</v>
      </c>
      <c r="W2712">
        <f>IF(Table2[[#This Row],[voice_mail_plan]]="yes",1,0)</f>
        <v>1</v>
      </c>
      <c r="X2712" t="str">
        <f t="shared" si="84"/>
        <v>Low</v>
      </c>
      <c r="Y2712" t="str">
        <f>IF(Table2[[#This Row],[total_intl_charge]] &gt; AVERAGE($R$2:$R$4245),"High","Low")</f>
        <v>High</v>
      </c>
      <c r="Z2712" t="str">
        <f>IF(AND(G2712&gt;AVERAGE(train!$G$2:$G$4251),K2712&gt;AVERAGE(train!$K$2:$K$4251)),"High Day &amp; Eve",IF(AND(G2712&gt;AVERAGE(train!$G$2:$G$4251),K2712&lt;=AVERAGE(train!$K$2:$K$4251)),"High Day Only",IF(AND(G2712&lt;=AVERAGE(train!$G$2:$G$4251),K2712&gt;AVERAGE(train!$K$2:$K$4251)),"High Eve Only","Low Usage")))</f>
        <v>High Eve Only</v>
      </c>
    </row>
    <row r="2713" spans="1:26">
      <c r="A2713" t="s">
        <v>59</v>
      </c>
      <c r="B2713">
        <v>152</v>
      </c>
      <c r="C2713" t="s">
        <v>28</v>
      </c>
      <c r="D2713" t="s">
        <v>22</v>
      </c>
      <c r="E2713" t="s">
        <v>22</v>
      </c>
      <c r="F2713">
        <v>0</v>
      </c>
      <c r="G2713">
        <v>161.4</v>
      </c>
      <c r="H2713">
        <v>84</v>
      </c>
      <c r="I2713">
        <v>27.44</v>
      </c>
      <c r="J2713">
        <v>163.6</v>
      </c>
      <c r="K2713">
        <v>88</v>
      </c>
      <c r="L2713">
        <v>13.91</v>
      </c>
      <c r="M2713">
        <v>153.19999999999999</v>
      </c>
      <c r="N2713">
        <v>121</v>
      </c>
      <c r="O2713">
        <v>6.89</v>
      </c>
      <c r="P2713">
        <v>11.8</v>
      </c>
      <c r="Q2713">
        <v>5</v>
      </c>
      <c r="R2713">
        <v>3.19</v>
      </c>
      <c r="S2713">
        <v>1</v>
      </c>
      <c r="T2713" t="s">
        <v>22</v>
      </c>
      <c r="U2713">
        <f t="shared" si="85"/>
        <v>0</v>
      </c>
      <c r="V2713">
        <f>IF(Table2[[#This Row],[international_plan]]="yes",1,0)</f>
        <v>0</v>
      </c>
      <c r="W2713">
        <f>IF(Table2[[#This Row],[voice_mail_plan]]="yes",1,0)</f>
        <v>0</v>
      </c>
      <c r="X2713" t="str">
        <f t="shared" si="84"/>
        <v>Very High</v>
      </c>
      <c r="Y2713" t="str">
        <f>IF(Table2[[#This Row],[total_intl_charge]] &gt; AVERAGE($R$2:$R$4245),"High","Low")</f>
        <v>High</v>
      </c>
      <c r="Z2713" t="str">
        <f>IF(AND(G2713&gt;AVERAGE(train!$G$2:$G$4251),K2713&gt;AVERAGE(train!$K$2:$K$4251)),"High Day &amp; Eve",IF(AND(G2713&gt;AVERAGE(train!$G$2:$G$4251),K2713&lt;=AVERAGE(train!$K$2:$K$4251)),"High Day Only",IF(AND(G2713&lt;=AVERAGE(train!$G$2:$G$4251),K2713&gt;AVERAGE(train!$K$2:$K$4251)),"High Eve Only","Low Usage")))</f>
        <v>Low Usage</v>
      </c>
    </row>
    <row r="2714" spans="1:26">
      <c r="A2714" t="s">
        <v>60</v>
      </c>
      <c r="B2714">
        <v>59</v>
      </c>
      <c r="C2714" t="s">
        <v>25</v>
      </c>
      <c r="D2714" t="s">
        <v>22</v>
      </c>
      <c r="E2714" t="s">
        <v>23</v>
      </c>
      <c r="F2714">
        <v>32</v>
      </c>
      <c r="G2714">
        <v>211.9</v>
      </c>
      <c r="H2714">
        <v>120</v>
      </c>
      <c r="I2714">
        <v>36.020000000000003</v>
      </c>
      <c r="J2714">
        <v>202.9</v>
      </c>
      <c r="K2714">
        <v>136</v>
      </c>
      <c r="L2714">
        <v>17.25</v>
      </c>
      <c r="M2714">
        <v>213.5</v>
      </c>
      <c r="N2714">
        <v>95</v>
      </c>
      <c r="O2714">
        <v>9.61</v>
      </c>
      <c r="P2714">
        <v>8.8000000000000007</v>
      </c>
      <c r="Q2714">
        <v>5</v>
      </c>
      <c r="R2714">
        <v>2.38</v>
      </c>
      <c r="S2714">
        <v>1</v>
      </c>
      <c r="T2714" t="s">
        <v>22</v>
      </c>
      <c r="U2714">
        <f t="shared" si="85"/>
        <v>0</v>
      </c>
      <c r="V2714">
        <f>IF(Table2[[#This Row],[international_plan]]="yes",1,0)</f>
        <v>0</v>
      </c>
      <c r="W2714">
        <f>IF(Table2[[#This Row],[voice_mail_plan]]="yes",1,0)</f>
        <v>1</v>
      </c>
      <c r="X2714" t="str">
        <f t="shared" si="84"/>
        <v>Low</v>
      </c>
      <c r="Y2714" t="str">
        <f>IF(Table2[[#This Row],[total_intl_charge]] &gt; AVERAGE($R$2:$R$4245),"High","Low")</f>
        <v>Low</v>
      </c>
      <c r="Z2714" t="str">
        <f>IF(AND(G2714&gt;AVERAGE(train!$G$2:$G$4251),K2714&gt;AVERAGE(train!$K$2:$K$4251)),"High Day &amp; Eve",IF(AND(G2714&gt;AVERAGE(train!$G$2:$G$4251),K2714&lt;=AVERAGE(train!$K$2:$K$4251)),"High Day Only",IF(AND(G2714&lt;=AVERAGE(train!$G$2:$G$4251),K2714&gt;AVERAGE(train!$K$2:$K$4251)),"High Eve Only","Low Usage")))</f>
        <v>High Day &amp; Eve</v>
      </c>
    </row>
    <row r="2715" spans="1:26">
      <c r="A2715" t="s">
        <v>59</v>
      </c>
      <c r="B2715">
        <v>143</v>
      </c>
      <c r="C2715" t="s">
        <v>28</v>
      </c>
      <c r="D2715" t="s">
        <v>22</v>
      </c>
      <c r="E2715" t="s">
        <v>22</v>
      </c>
      <c r="F2715">
        <v>0</v>
      </c>
      <c r="G2715">
        <v>160.4</v>
      </c>
      <c r="H2715">
        <v>120</v>
      </c>
      <c r="I2715">
        <v>27.27</v>
      </c>
      <c r="J2715">
        <v>285.89999999999998</v>
      </c>
      <c r="K2715">
        <v>104</v>
      </c>
      <c r="L2715">
        <v>24.3</v>
      </c>
      <c r="M2715">
        <v>182.5</v>
      </c>
      <c r="N2715">
        <v>85</v>
      </c>
      <c r="O2715">
        <v>8.2100000000000009</v>
      </c>
      <c r="P2715">
        <v>6.9</v>
      </c>
      <c r="Q2715">
        <v>4</v>
      </c>
      <c r="R2715">
        <v>1.86</v>
      </c>
      <c r="S2715">
        <v>3</v>
      </c>
      <c r="T2715" t="s">
        <v>22</v>
      </c>
      <c r="U2715">
        <f t="shared" si="85"/>
        <v>0</v>
      </c>
      <c r="V2715">
        <f>IF(Table2[[#This Row],[international_plan]]="yes",1,0)</f>
        <v>0</v>
      </c>
      <c r="W2715">
        <f>IF(Table2[[#This Row],[voice_mail_plan]]="yes",1,0)</f>
        <v>0</v>
      </c>
      <c r="X2715" t="str">
        <f t="shared" si="84"/>
        <v>Very High</v>
      </c>
      <c r="Y2715" t="str">
        <f>IF(Table2[[#This Row],[total_intl_charge]] &gt; AVERAGE($R$2:$R$4245),"High","Low")</f>
        <v>Low</v>
      </c>
      <c r="Z2715" t="str">
        <f>IF(AND(G2715&gt;AVERAGE(train!$G$2:$G$4251),K2715&gt;AVERAGE(train!$K$2:$K$4251)),"High Day &amp; Eve",IF(AND(G2715&gt;AVERAGE(train!$G$2:$G$4251),K2715&lt;=AVERAGE(train!$K$2:$K$4251)),"High Day Only",IF(AND(G2715&lt;=AVERAGE(train!$G$2:$G$4251),K2715&gt;AVERAGE(train!$K$2:$K$4251)),"High Eve Only","Low Usage")))</f>
        <v>High Eve Only</v>
      </c>
    </row>
    <row r="2716" spans="1:26">
      <c r="A2716" t="s">
        <v>73</v>
      </c>
      <c r="B2716">
        <v>142</v>
      </c>
      <c r="C2716" t="s">
        <v>28</v>
      </c>
      <c r="D2716" t="s">
        <v>22</v>
      </c>
      <c r="E2716" t="s">
        <v>23</v>
      </c>
      <c r="F2716">
        <v>40</v>
      </c>
      <c r="G2716">
        <v>230.7</v>
      </c>
      <c r="H2716">
        <v>101</v>
      </c>
      <c r="I2716">
        <v>39.22</v>
      </c>
      <c r="J2716">
        <v>256.8</v>
      </c>
      <c r="K2716">
        <v>88</v>
      </c>
      <c r="L2716">
        <v>21.83</v>
      </c>
      <c r="M2716">
        <v>263.89999999999998</v>
      </c>
      <c r="N2716">
        <v>92</v>
      </c>
      <c r="O2716">
        <v>11.88</v>
      </c>
      <c r="P2716">
        <v>6.4</v>
      </c>
      <c r="Q2716">
        <v>3</v>
      </c>
      <c r="R2716">
        <v>1.73</v>
      </c>
      <c r="S2716">
        <v>1</v>
      </c>
      <c r="T2716" t="s">
        <v>22</v>
      </c>
      <c r="U2716">
        <f t="shared" si="85"/>
        <v>0</v>
      </c>
      <c r="V2716">
        <f>IF(Table2[[#This Row],[international_plan]]="yes",1,0)</f>
        <v>0</v>
      </c>
      <c r="W2716">
        <f>IF(Table2[[#This Row],[voice_mail_plan]]="yes",1,0)</f>
        <v>1</v>
      </c>
      <c r="X2716" t="str">
        <f t="shared" si="84"/>
        <v>Very High</v>
      </c>
      <c r="Y2716" t="str">
        <f>IF(Table2[[#This Row],[total_intl_charge]] &gt; AVERAGE($R$2:$R$4245),"High","Low")</f>
        <v>Low</v>
      </c>
      <c r="Z2716" t="str">
        <f>IF(AND(G2716&gt;AVERAGE(train!$G$2:$G$4251),K2716&gt;AVERAGE(train!$K$2:$K$4251)),"High Day &amp; Eve",IF(AND(G2716&gt;AVERAGE(train!$G$2:$G$4251),K2716&lt;=AVERAGE(train!$K$2:$K$4251)),"High Day Only",IF(AND(G2716&lt;=AVERAGE(train!$G$2:$G$4251),K2716&gt;AVERAGE(train!$K$2:$K$4251)),"High Eve Only","Low Usage")))</f>
        <v>High Day Only</v>
      </c>
    </row>
    <row r="2717" spans="1:26">
      <c r="A2717" t="s">
        <v>37</v>
      </c>
      <c r="B2717">
        <v>105</v>
      </c>
      <c r="C2717" t="s">
        <v>25</v>
      </c>
      <c r="D2717" t="s">
        <v>22</v>
      </c>
      <c r="E2717" t="s">
        <v>22</v>
      </c>
      <c r="F2717">
        <v>0</v>
      </c>
      <c r="G2717">
        <v>232.6</v>
      </c>
      <c r="H2717">
        <v>96</v>
      </c>
      <c r="I2717">
        <v>39.54</v>
      </c>
      <c r="J2717">
        <v>253.4</v>
      </c>
      <c r="K2717">
        <v>117</v>
      </c>
      <c r="L2717">
        <v>21.54</v>
      </c>
      <c r="M2717">
        <v>154</v>
      </c>
      <c r="N2717">
        <v>101</v>
      </c>
      <c r="O2717">
        <v>6.93</v>
      </c>
      <c r="P2717">
        <v>10.5</v>
      </c>
      <c r="Q2717">
        <v>9</v>
      </c>
      <c r="R2717">
        <v>2.84</v>
      </c>
      <c r="S2717">
        <v>1</v>
      </c>
      <c r="T2717" t="s">
        <v>22</v>
      </c>
      <c r="U2717">
        <f t="shared" si="85"/>
        <v>0</v>
      </c>
      <c r="V2717">
        <f>IF(Table2[[#This Row],[international_plan]]="yes",1,0)</f>
        <v>0</v>
      </c>
      <c r="W2717">
        <f>IF(Table2[[#This Row],[voice_mail_plan]]="yes",1,0)</f>
        <v>0</v>
      </c>
      <c r="X2717" t="str">
        <f t="shared" si="84"/>
        <v>High</v>
      </c>
      <c r="Y2717" t="str">
        <f>IF(Table2[[#This Row],[total_intl_charge]] &gt; AVERAGE($R$2:$R$4245),"High","Low")</f>
        <v>High</v>
      </c>
      <c r="Z2717" t="str">
        <f>IF(AND(G2717&gt;AVERAGE(train!$G$2:$G$4251),K2717&gt;AVERAGE(train!$K$2:$K$4251)),"High Day &amp; Eve",IF(AND(G2717&gt;AVERAGE(train!$G$2:$G$4251),K2717&lt;=AVERAGE(train!$K$2:$K$4251)),"High Day Only",IF(AND(G2717&lt;=AVERAGE(train!$G$2:$G$4251),K2717&gt;AVERAGE(train!$K$2:$K$4251)),"High Eve Only","Low Usage")))</f>
        <v>High Day &amp; Eve</v>
      </c>
    </row>
    <row r="2718" spans="1:26">
      <c r="A2718" t="s">
        <v>67</v>
      </c>
      <c r="B2718">
        <v>111</v>
      </c>
      <c r="C2718" t="s">
        <v>25</v>
      </c>
      <c r="D2718" t="s">
        <v>22</v>
      </c>
      <c r="E2718" t="s">
        <v>22</v>
      </c>
      <c r="F2718">
        <v>0</v>
      </c>
      <c r="G2718">
        <v>294.7</v>
      </c>
      <c r="H2718">
        <v>90</v>
      </c>
      <c r="I2718">
        <v>50.1</v>
      </c>
      <c r="J2718">
        <v>294.60000000000002</v>
      </c>
      <c r="K2718">
        <v>72</v>
      </c>
      <c r="L2718">
        <v>25.04</v>
      </c>
      <c r="M2718">
        <v>260.10000000000002</v>
      </c>
      <c r="N2718">
        <v>121</v>
      </c>
      <c r="O2718">
        <v>11.7</v>
      </c>
      <c r="P2718">
        <v>10.8</v>
      </c>
      <c r="Q2718">
        <v>3</v>
      </c>
      <c r="R2718">
        <v>2.92</v>
      </c>
      <c r="S2718">
        <v>1</v>
      </c>
      <c r="T2718" t="s">
        <v>23</v>
      </c>
      <c r="U2718">
        <f t="shared" si="85"/>
        <v>1</v>
      </c>
      <c r="V2718">
        <f>IF(Table2[[#This Row],[international_plan]]="yes",1,0)</f>
        <v>0</v>
      </c>
      <c r="W2718">
        <f>IF(Table2[[#This Row],[voice_mail_plan]]="yes",1,0)</f>
        <v>0</v>
      </c>
      <c r="X2718" t="str">
        <f t="shared" si="84"/>
        <v>High</v>
      </c>
      <c r="Y2718" t="str">
        <f>IF(Table2[[#This Row],[total_intl_charge]] &gt; AVERAGE($R$2:$R$4245),"High","Low")</f>
        <v>High</v>
      </c>
      <c r="Z2718" t="str">
        <f>IF(AND(G2718&gt;AVERAGE(train!$G$2:$G$4251),K2718&gt;AVERAGE(train!$K$2:$K$4251)),"High Day &amp; Eve",IF(AND(G2718&gt;AVERAGE(train!$G$2:$G$4251),K2718&lt;=AVERAGE(train!$K$2:$K$4251)),"High Day Only",IF(AND(G2718&lt;=AVERAGE(train!$G$2:$G$4251),K2718&gt;AVERAGE(train!$K$2:$K$4251)),"High Eve Only","Low Usage")))</f>
        <v>High Day Only</v>
      </c>
    </row>
    <row r="2719" spans="1:26">
      <c r="A2719" t="s">
        <v>59</v>
      </c>
      <c r="B2719">
        <v>143</v>
      </c>
      <c r="C2719" t="s">
        <v>28</v>
      </c>
      <c r="D2719" t="s">
        <v>22</v>
      </c>
      <c r="E2719" t="s">
        <v>22</v>
      </c>
      <c r="F2719">
        <v>0</v>
      </c>
      <c r="G2719">
        <v>133.4</v>
      </c>
      <c r="H2719">
        <v>107</v>
      </c>
      <c r="I2719">
        <v>22.68</v>
      </c>
      <c r="J2719">
        <v>223.9</v>
      </c>
      <c r="K2719">
        <v>117</v>
      </c>
      <c r="L2719">
        <v>19.03</v>
      </c>
      <c r="M2719">
        <v>180.4</v>
      </c>
      <c r="N2719">
        <v>85</v>
      </c>
      <c r="O2719">
        <v>8.1199999999999992</v>
      </c>
      <c r="P2719">
        <v>10.199999999999999</v>
      </c>
      <c r="Q2719">
        <v>13</v>
      </c>
      <c r="R2719">
        <v>2.75</v>
      </c>
      <c r="S2719">
        <v>1</v>
      </c>
      <c r="T2719" t="s">
        <v>22</v>
      </c>
      <c r="U2719">
        <f t="shared" si="85"/>
        <v>0</v>
      </c>
      <c r="V2719">
        <f>IF(Table2[[#This Row],[international_plan]]="yes",1,0)</f>
        <v>0</v>
      </c>
      <c r="W2719">
        <f>IF(Table2[[#This Row],[voice_mail_plan]]="yes",1,0)</f>
        <v>0</v>
      </c>
      <c r="X2719" t="str">
        <f t="shared" si="84"/>
        <v>Very High</v>
      </c>
      <c r="Y2719" t="str">
        <f>IF(Table2[[#This Row],[total_intl_charge]] &gt; AVERAGE($R$2:$R$4245),"High","Low")</f>
        <v>Low</v>
      </c>
      <c r="Z2719" t="str">
        <f>IF(AND(G2719&gt;AVERAGE(train!$G$2:$G$4251),K2719&gt;AVERAGE(train!$K$2:$K$4251)),"High Day &amp; Eve",IF(AND(G2719&gt;AVERAGE(train!$G$2:$G$4251),K2719&lt;=AVERAGE(train!$K$2:$K$4251)),"High Day Only",IF(AND(G2719&lt;=AVERAGE(train!$G$2:$G$4251),K2719&gt;AVERAGE(train!$K$2:$K$4251)),"High Eve Only","Low Usage")))</f>
        <v>High Eve Only</v>
      </c>
    </row>
    <row r="2720" spans="1:26">
      <c r="A2720" t="s">
        <v>63</v>
      </c>
      <c r="B2720">
        <v>93</v>
      </c>
      <c r="C2720" t="s">
        <v>25</v>
      </c>
      <c r="D2720" t="s">
        <v>22</v>
      </c>
      <c r="E2720" t="s">
        <v>23</v>
      </c>
      <c r="F2720">
        <v>22</v>
      </c>
      <c r="G2720">
        <v>306.2</v>
      </c>
      <c r="H2720">
        <v>123</v>
      </c>
      <c r="I2720">
        <v>52.05</v>
      </c>
      <c r="J2720">
        <v>189.7</v>
      </c>
      <c r="K2720">
        <v>83</v>
      </c>
      <c r="L2720">
        <v>16.12</v>
      </c>
      <c r="M2720">
        <v>240.3</v>
      </c>
      <c r="N2720">
        <v>107</v>
      </c>
      <c r="O2720">
        <v>10.81</v>
      </c>
      <c r="P2720">
        <v>11.7</v>
      </c>
      <c r="Q2720">
        <v>2</v>
      </c>
      <c r="R2720">
        <v>3.16</v>
      </c>
      <c r="S2720">
        <v>0</v>
      </c>
      <c r="T2720" t="s">
        <v>22</v>
      </c>
      <c r="U2720">
        <f t="shared" si="85"/>
        <v>0</v>
      </c>
      <c r="V2720">
        <f>IF(Table2[[#This Row],[international_plan]]="yes",1,0)</f>
        <v>0</v>
      </c>
      <c r="W2720">
        <f>IF(Table2[[#This Row],[voice_mail_plan]]="yes",1,0)</f>
        <v>1</v>
      </c>
      <c r="X2720" t="str">
        <f t="shared" si="84"/>
        <v>Medium</v>
      </c>
      <c r="Y2720" t="str">
        <f>IF(Table2[[#This Row],[total_intl_charge]] &gt; AVERAGE($R$2:$R$4245),"High","Low")</f>
        <v>High</v>
      </c>
      <c r="Z2720" t="str">
        <f>IF(AND(G2720&gt;AVERAGE(train!$G$2:$G$4251),K2720&gt;AVERAGE(train!$K$2:$K$4251)),"High Day &amp; Eve",IF(AND(G2720&gt;AVERAGE(train!$G$2:$G$4251),K2720&lt;=AVERAGE(train!$K$2:$K$4251)),"High Day Only",IF(AND(G2720&lt;=AVERAGE(train!$G$2:$G$4251),K2720&gt;AVERAGE(train!$K$2:$K$4251)),"High Eve Only","Low Usage")))</f>
        <v>High Day Only</v>
      </c>
    </row>
    <row r="2721" spans="1:26">
      <c r="A2721" t="s">
        <v>65</v>
      </c>
      <c r="B2721">
        <v>79</v>
      </c>
      <c r="C2721" t="s">
        <v>21</v>
      </c>
      <c r="D2721" t="s">
        <v>22</v>
      </c>
      <c r="E2721" t="s">
        <v>22</v>
      </c>
      <c r="F2721">
        <v>0</v>
      </c>
      <c r="G2721">
        <v>236.8</v>
      </c>
      <c r="H2721">
        <v>135</v>
      </c>
      <c r="I2721">
        <v>40.26</v>
      </c>
      <c r="J2721">
        <v>186.4</v>
      </c>
      <c r="K2721">
        <v>87</v>
      </c>
      <c r="L2721">
        <v>15.84</v>
      </c>
      <c r="M2721">
        <v>126.9</v>
      </c>
      <c r="N2721">
        <v>112</v>
      </c>
      <c r="O2721">
        <v>5.71</v>
      </c>
      <c r="P2721">
        <v>10.4</v>
      </c>
      <c r="Q2721">
        <v>5</v>
      </c>
      <c r="R2721">
        <v>2.81</v>
      </c>
      <c r="S2721">
        <v>2</v>
      </c>
      <c r="T2721" t="s">
        <v>22</v>
      </c>
      <c r="U2721">
        <f t="shared" si="85"/>
        <v>0</v>
      </c>
      <c r="V2721">
        <f>IF(Table2[[#This Row],[international_plan]]="yes",1,0)</f>
        <v>0</v>
      </c>
      <c r="W2721">
        <f>IF(Table2[[#This Row],[voice_mail_plan]]="yes",1,0)</f>
        <v>0</v>
      </c>
      <c r="X2721" t="str">
        <f t="shared" si="84"/>
        <v>Medium</v>
      </c>
      <c r="Y2721" t="str">
        <f>IF(Table2[[#This Row],[total_intl_charge]] &gt; AVERAGE($R$2:$R$4245),"High","Low")</f>
        <v>High</v>
      </c>
      <c r="Z2721" t="str">
        <f>IF(AND(G2721&gt;AVERAGE(train!$G$2:$G$4251),K2721&gt;AVERAGE(train!$K$2:$K$4251)),"High Day &amp; Eve",IF(AND(G2721&gt;AVERAGE(train!$G$2:$G$4251),K2721&lt;=AVERAGE(train!$K$2:$K$4251)),"High Day Only",IF(AND(G2721&lt;=AVERAGE(train!$G$2:$G$4251),K2721&gt;AVERAGE(train!$K$2:$K$4251)),"High Eve Only","Low Usage")))</f>
        <v>High Day Only</v>
      </c>
    </row>
    <row r="2722" spans="1:26">
      <c r="A2722" t="s">
        <v>71</v>
      </c>
      <c r="B2722">
        <v>93</v>
      </c>
      <c r="C2722" t="s">
        <v>28</v>
      </c>
      <c r="D2722" t="s">
        <v>23</v>
      </c>
      <c r="E2722" t="s">
        <v>22</v>
      </c>
      <c r="F2722">
        <v>0</v>
      </c>
      <c r="G2722">
        <v>168.4</v>
      </c>
      <c r="H2722">
        <v>114</v>
      </c>
      <c r="I2722">
        <v>28.63</v>
      </c>
      <c r="J2722">
        <v>276</v>
      </c>
      <c r="K2722">
        <v>127</v>
      </c>
      <c r="L2722">
        <v>23.46</v>
      </c>
      <c r="M2722">
        <v>196.2</v>
      </c>
      <c r="N2722">
        <v>48</v>
      </c>
      <c r="O2722">
        <v>8.83</v>
      </c>
      <c r="P2722">
        <v>11.4</v>
      </c>
      <c r="Q2722">
        <v>3</v>
      </c>
      <c r="R2722">
        <v>3.08</v>
      </c>
      <c r="S2722">
        <v>1</v>
      </c>
      <c r="T2722" t="s">
        <v>22</v>
      </c>
      <c r="U2722">
        <f t="shared" si="85"/>
        <v>0</v>
      </c>
      <c r="V2722">
        <f>IF(Table2[[#This Row],[international_plan]]="yes",1,0)</f>
        <v>1</v>
      </c>
      <c r="W2722">
        <f>IF(Table2[[#This Row],[voice_mail_plan]]="yes",1,0)</f>
        <v>0</v>
      </c>
      <c r="X2722" t="str">
        <f t="shared" si="84"/>
        <v>Medium</v>
      </c>
      <c r="Y2722" t="str">
        <f>IF(Table2[[#This Row],[total_intl_charge]] &gt; AVERAGE($R$2:$R$4245),"High","Low")</f>
        <v>High</v>
      </c>
      <c r="Z2722" t="str">
        <f>IF(AND(G2722&gt;AVERAGE(train!$G$2:$G$4251),K2722&gt;AVERAGE(train!$K$2:$K$4251)),"High Day &amp; Eve",IF(AND(G2722&gt;AVERAGE(train!$G$2:$G$4251),K2722&lt;=AVERAGE(train!$K$2:$K$4251)),"High Day Only",IF(AND(G2722&lt;=AVERAGE(train!$G$2:$G$4251),K2722&gt;AVERAGE(train!$K$2:$K$4251)),"High Eve Only","Low Usage")))</f>
        <v>High Eve Only</v>
      </c>
    </row>
    <row r="2723" spans="1:26">
      <c r="A2723" t="s">
        <v>37</v>
      </c>
      <c r="B2723">
        <v>103</v>
      </c>
      <c r="C2723" t="s">
        <v>21</v>
      </c>
      <c r="D2723" t="s">
        <v>22</v>
      </c>
      <c r="E2723" t="s">
        <v>22</v>
      </c>
      <c r="F2723">
        <v>0</v>
      </c>
      <c r="G2723">
        <v>70.900000000000006</v>
      </c>
      <c r="H2723">
        <v>134</v>
      </c>
      <c r="I2723">
        <v>12.05</v>
      </c>
      <c r="J2723">
        <v>134.5</v>
      </c>
      <c r="K2723">
        <v>112</v>
      </c>
      <c r="L2723">
        <v>11.43</v>
      </c>
      <c r="M2723">
        <v>168.8</v>
      </c>
      <c r="N2723">
        <v>164</v>
      </c>
      <c r="O2723">
        <v>7.6</v>
      </c>
      <c r="P2723">
        <v>12</v>
      </c>
      <c r="Q2723">
        <v>6</v>
      </c>
      <c r="R2723">
        <v>3.24</v>
      </c>
      <c r="S2723">
        <v>2</v>
      </c>
      <c r="T2723" t="s">
        <v>22</v>
      </c>
      <c r="U2723">
        <f t="shared" si="85"/>
        <v>0</v>
      </c>
      <c r="V2723">
        <f>IF(Table2[[#This Row],[international_plan]]="yes",1,0)</f>
        <v>0</v>
      </c>
      <c r="W2723">
        <f>IF(Table2[[#This Row],[voice_mail_plan]]="yes",1,0)</f>
        <v>0</v>
      </c>
      <c r="X2723" t="str">
        <f t="shared" si="84"/>
        <v>High</v>
      </c>
      <c r="Y2723" t="str">
        <f>IF(Table2[[#This Row],[total_intl_charge]] &gt; AVERAGE($R$2:$R$4245),"High","Low")</f>
        <v>High</v>
      </c>
      <c r="Z2723" t="str">
        <f>IF(AND(G2723&gt;AVERAGE(train!$G$2:$G$4251),K2723&gt;AVERAGE(train!$K$2:$K$4251)),"High Day &amp; Eve",IF(AND(G2723&gt;AVERAGE(train!$G$2:$G$4251),K2723&lt;=AVERAGE(train!$K$2:$K$4251)),"High Day Only",IF(AND(G2723&lt;=AVERAGE(train!$G$2:$G$4251),K2723&gt;AVERAGE(train!$K$2:$K$4251)),"High Eve Only","Low Usage")))</f>
        <v>High Eve Only</v>
      </c>
    </row>
    <row r="2724" spans="1:26">
      <c r="A2724" t="s">
        <v>51</v>
      </c>
      <c r="B2724">
        <v>93</v>
      </c>
      <c r="C2724" t="s">
        <v>21</v>
      </c>
      <c r="D2724" t="s">
        <v>22</v>
      </c>
      <c r="E2724" t="s">
        <v>22</v>
      </c>
      <c r="F2724">
        <v>0</v>
      </c>
      <c r="G2724">
        <v>152.1</v>
      </c>
      <c r="H2724">
        <v>141</v>
      </c>
      <c r="I2724">
        <v>25.86</v>
      </c>
      <c r="J2724">
        <v>215.5</v>
      </c>
      <c r="K2724">
        <v>107</v>
      </c>
      <c r="L2724">
        <v>18.32</v>
      </c>
      <c r="M2724">
        <v>262.39999999999998</v>
      </c>
      <c r="N2724">
        <v>111</v>
      </c>
      <c r="O2724">
        <v>11.81</v>
      </c>
      <c r="P2724">
        <v>12</v>
      </c>
      <c r="Q2724">
        <v>7</v>
      </c>
      <c r="R2724">
        <v>3.24</v>
      </c>
      <c r="S2724">
        <v>1</v>
      </c>
      <c r="T2724" t="s">
        <v>22</v>
      </c>
      <c r="U2724">
        <f t="shared" si="85"/>
        <v>0</v>
      </c>
      <c r="V2724">
        <f>IF(Table2[[#This Row],[international_plan]]="yes",1,0)</f>
        <v>0</v>
      </c>
      <c r="W2724">
        <f>IF(Table2[[#This Row],[voice_mail_plan]]="yes",1,0)</f>
        <v>0</v>
      </c>
      <c r="X2724" t="str">
        <f t="shared" si="84"/>
        <v>Medium</v>
      </c>
      <c r="Y2724" t="str">
        <f>IF(Table2[[#This Row],[total_intl_charge]] &gt; AVERAGE($R$2:$R$4245),"High","Low")</f>
        <v>High</v>
      </c>
      <c r="Z2724" t="str">
        <f>IF(AND(G2724&gt;AVERAGE(train!$G$2:$G$4251),K2724&gt;AVERAGE(train!$K$2:$K$4251)),"High Day &amp; Eve",IF(AND(G2724&gt;AVERAGE(train!$G$2:$G$4251),K2724&lt;=AVERAGE(train!$K$2:$K$4251)),"High Day Only",IF(AND(G2724&lt;=AVERAGE(train!$G$2:$G$4251),K2724&gt;AVERAGE(train!$K$2:$K$4251)),"High Eve Only","Low Usage")))</f>
        <v>High Eve Only</v>
      </c>
    </row>
    <row r="2725" spans="1:26">
      <c r="A2725" t="s">
        <v>26</v>
      </c>
      <c r="B2725">
        <v>149</v>
      </c>
      <c r="C2725" t="s">
        <v>28</v>
      </c>
      <c r="D2725" t="s">
        <v>23</v>
      </c>
      <c r="E2725" t="s">
        <v>22</v>
      </c>
      <c r="F2725">
        <v>0</v>
      </c>
      <c r="G2725">
        <v>180.9</v>
      </c>
      <c r="H2725">
        <v>79</v>
      </c>
      <c r="I2725">
        <v>30.75</v>
      </c>
      <c r="J2725">
        <v>194.9</v>
      </c>
      <c r="K2725">
        <v>83</v>
      </c>
      <c r="L2725">
        <v>16.57</v>
      </c>
      <c r="M2725">
        <v>197.8</v>
      </c>
      <c r="N2725">
        <v>109</v>
      </c>
      <c r="O2725">
        <v>8.9</v>
      </c>
      <c r="P2725">
        <v>8.8000000000000007</v>
      </c>
      <c r="Q2725">
        <v>9</v>
      </c>
      <c r="R2725">
        <v>2.38</v>
      </c>
      <c r="S2725">
        <v>3</v>
      </c>
      <c r="T2725" t="s">
        <v>22</v>
      </c>
      <c r="U2725">
        <f t="shared" si="85"/>
        <v>0</v>
      </c>
      <c r="V2725">
        <f>IF(Table2[[#This Row],[international_plan]]="yes",1,0)</f>
        <v>1</v>
      </c>
      <c r="W2725">
        <f>IF(Table2[[#This Row],[voice_mail_plan]]="yes",1,0)</f>
        <v>0</v>
      </c>
      <c r="X2725" t="str">
        <f t="shared" si="84"/>
        <v>Very High</v>
      </c>
      <c r="Y2725" t="str">
        <f>IF(Table2[[#This Row],[total_intl_charge]] &gt; AVERAGE($R$2:$R$4245),"High","Low")</f>
        <v>Low</v>
      </c>
      <c r="Z2725" t="str">
        <f>IF(AND(G2725&gt;AVERAGE(train!$G$2:$G$4251),K2725&gt;AVERAGE(train!$K$2:$K$4251)),"High Day &amp; Eve",IF(AND(G2725&gt;AVERAGE(train!$G$2:$G$4251),K2725&lt;=AVERAGE(train!$K$2:$K$4251)),"High Day Only",IF(AND(G2725&lt;=AVERAGE(train!$G$2:$G$4251),K2725&gt;AVERAGE(train!$K$2:$K$4251)),"High Eve Only","Low Usage")))</f>
        <v>High Day Only</v>
      </c>
    </row>
    <row r="2726" spans="1:26">
      <c r="A2726" t="s">
        <v>31</v>
      </c>
      <c r="B2726">
        <v>23</v>
      </c>
      <c r="C2726" t="s">
        <v>28</v>
      </c>
      <c r="D2726" t="s">
        <v>22</v>
      </c>
      <c r="E2726" t="s">
        <v>23</v>
      </c>
      <c r="F2726">
        <v>31</v>
      </c>
      <c r="G2726">
        <v>156.6</v>
      </c>
      <c r="H2726">
        <v>84</v>
      </c>
      <c r="I2726">
        <v>26.62</v>
      </c>
      <c r="J2726">
        <v>161.5</v>
      </c>
      <c r="K2726">
        <v>96</v>
      </c>
      <c r="L2726">
        <v>13.73</v>
      </c>
      <c r="M2726">
        <v>294.60000000000002</v>
      </c>
      <c r="N2726">
        <v>107</v>
      </c>
      <c r="O2726">
        <v>13.26</v>
      </c>
      <c r="P2726">
        <v>9.4</v>
      </c>
      <c r="Q2726">
        <v>6</v>
      </c>
      <c r="R2726">
        <v>2.54</v>
      </c>
      <c r="S2726">
        <v>1</v>
      </c>
      <c r="T2726" t="s">
        <v>22</v>
      </c>
      <c r="U2726">
        <f t="shared" si="85"/>
        <v>0</v>
      </c>
      <c r="V2726">
        <f>IF(Table2[[#This Row],[international_plan]]="yes",1,0)</f>
        <v>0</v>
      </c>
      <c r="W2726">
        <f>IF(Table2[[#This Row],[voice_mail_plan]]="yes",1,0)</f>
        <v>1</v>
      </c>
      <c r="X2726" t="str">
        <f t="shared" si="84"/>
        <v>Low</v>
      </c>
      <c r="Y2726" t="str">
        <f>IF(Table2[[#This Row],[total_intl_charge]] &gt; AVERAGE($R$2:$R$4245),"High","Low")</f>
        <v>Low</v>
      </c>
      <c r="Z2726" t="str">
        <f>IF(AND(G2726&gt;AVERAGE(train!$G$2:$G$4251),K2726&gt;AVERAGE(train!$K$2:$K$4251)),"High Day &amp; Eve",IF(AND(G2726&gt;AVERAGE(train!$G$2:$G$4251),K2726&lt;=AVERAGE(train!$K$2:$K$4251)),"High Day Only",IF(AND(G2726&lt;=AVERAGE(train!$G$2:$G$4251),K2726&gt;AVERAGE(train!$K$2:$K$4251)),"High Eve Only","Low Usage")))</f>
        <v>Low Usage</v>
      </c>
    </row>
    <row r="2727" spans="1:26">
      <c r="A2727" t="s">
        <v>57</v>
      </c>
      <c r="B2727">
        <v>221</v>
      </c>
      <c r="C2727" t="s">
        <v>28</v>
      </c>
      <c r="D2727" t="s">
        <v>22</v>
      </c>
      <c r="E2727" t="s">
        <v>23</v>
      </c>
      <c r="F2727">
        <v>24</v>
      </c>
      <c r="G2727">
        <v>180.5</v>
      </c>
      <c r="H2727">
        <v>85</v>
      </c>
      <c r="I2727">
        <v>30.69</v>
      </c>
      <c r="J2727">
        <v>224.1</v>
      </c>
      <c r="K2727">
        <v>92</v>
      </c>
      <c r="L2727">
        <v>19.05</v>
      </c>
      <c r="M2727">
        <v>205.7</v>
      </c>
      <c r="N2727">
        <v>103</v>
      </c>
      <c r="O2727">
        <v>9.26</v>
      </c>
      <c r="P2727">
        <v>2.4</v>
      </c>
      <c r="Q2727">
        <v>3</v>
      </c>
      <c r="R2727">
        <v>0.65</v>
      </c>
      <c r="S2727">
        <v>0</v>
      </c>
      <c r="T2727" t="s">
        <v>22</v>
      </c>
      <c r="U2727">
        <f t="shared" si="85"/>
        <v>0</v>
      </c>
      <c r="V2727">
        <f>IF(Table2[[#This Row],[international_plan]]="yes",1,0)</f>
        <v>0</v>
      </c>
      <c r="W2727">
        <f>IF(Table2[[#This Row],[voice_mail_plan]]="yes",1,0)</f>
        <v>1</v>
      </c>
      <c r="X2727" t="str">
        <f t="shared" si="84"/>
        <v>Very High</v>
      </c>
      <c r="Y2727" t="str">
        <f>IF(Table2[[#This Row],[total_intl_charge]] &gt; AVERAGE($R$2:$R$4245),"High","Low")</f>
        <v>Low</v>
      </c>
      <c r="Z2727" t="str">
        <f>IF(AND(G2727&gt;AVERAGE(train!$G$2:$G$4251),K2727&gt;AVERAGE(train!$K$2:$K$4251)),"High Day &amp; Eve",IF(AND(G2727&gt;AVERAGE(train!$G$2:$G$4251),K2727&lt;=AVERAGE(train!$K$2:$K$4251)),"High Day Only",IF(AND(G2727&lt;=AVERAGE(train!$G$2:$G$4251),K2727&gt;AVERAGE(train!$K$2:$K$4251)),"High Eve Only","Low Usage")))</f>
        <v>High Day Only</v>
      </c>
    </row>
    <row r="2728" spans="1:26">
      <c r="A2728" t="s">
        <v>70</v>
      </c>
      <c r="B2728">
        <v>164</v>
      </c>
      <c r="C2728" t="s">
        <v>28</v>
      </c>
      <c r="D2728" t="s">
        <v>22</v>
      </c>
      <c r="E2728" t="s">
        <v>23</v>
      </c>
      <c r="F2728">
        <v>30</v>
      </c>
      <c r="G2728">
        <v>238.8</v>
      </c>
      <c r="H2728">
        <v>100</v>
      </c>
      <c r="I2728">
        <v>40.6</v>
      </c>
      <c r="J2728">
        <v>230</v>
      </c>
      <c r="K2728">
        <v>121</v>
      </c>
      <c r="L2728">
        <v>19.55</v>
      </c>
      <c r="M2728">
        <v>206.3</v>
      </c>
      <c r="N2728">
        <v>66</v>
      </c>
      <c r="O2728">
        <v>9.2799999999999994</v>
      </c>
      <c r="P2728">
        <v>13.2</v>
      </c>
      <c r="Q2728">
        <v>8</v>
      </c>
      <c r="R2728">
        <v>3.56</v>
      </c>
      <c r="S2728">
        <v>1</v>
      </c>
      <c r="T2728" t="s">
        <v>22</v>
      </c>
      <c r="U2728">
        <f t="shared" si="85"/>
        <v>0</v>
      </c>
      <c r="V2728">
        <f>IF(Table2[[#This Row],[international_plan]]="yes",1,0)</f>
        <v>0</v>
      </c>
      <c r="W2728">
        <f>IF(Table2[[#This Row],[voice_mail_plan]]="yes",1,0)</f>
        <v>1</v>
      </c>
      <c r="X2728" t="str">
        <f t="shared" si="84"/>
        <v>Very High</v>
      </c>
      <c r="Y2728" t="str">
        <f>IF(Table2[[#This Row],[total_intl_charge]] &gt; AVERAGE($R$2:$R$4245),"High","Low")</f>
        <v>High</v>
      </c>
      <c r="Z2728" t="str">
        <f>IF(AND(G2728&gt;AVERAGE(train!$G$2:$G$4251),K2728&gt;AVERAGE(train!$K$2:$K$4251)),"High Day &amp; Eve",IF(AND(G2728&gt;AVERAGE(train!$G$2:$G$4251),K2728&lt;=AVERAGE(train!$K$2:$K$4251)),"High Day Only",IF(AND(G2728&lt;=AVERAGE(train!$G$2:$G$4251),K2728&gt;AVERAGE(train!$K$2:$K$4251)),"High Eve Only","Low Usage")))</f>
        <v>High Day &amp; Eve</v>
      </c>
    </row>
    <row r="2729" spans="1:26">
      <c r="A2729" t="s">
        <v>58</v>
      </c>
      <c r="B2729">
        <v>104</v>
      </c>
      <c r="C2729" t="s">
        <v>21</v>
      </c>
      <c r="D2729" t="s">
        <v>22</v>
      </c>
      <c r="E2729" t="s">
        <v>23</v>
      </c>
      <c r="F2729">
        <v>18</v>
      </c>
      <c r="G2729">
        <v>182.1</v>
      </c>
      <c r="H2729">
        <v>66</v>
      </c>
      <c r="I2729">
        <v>30.96</v>
      </c>
      <c r="J2729">
        <v>213.6</v>
      </c>
      <c r="K2729">
        <v>65</v>
      </c>
      <c r="L2729">
        <v>18.16</v>
      </c>
      <c r="M2729">
        <v>193</v>
      </c>
      <c r="N2729">
        <v>108</v>
      </c>
      <c r="O2729">
        <v>8.69</v>
      </c>
      <c r="P2729">
        <v>13.4</v>
      </c>
      <c r="Q2729">
        <v>9</v>
      </c>
      <c r="R2729">
        <v>3.62</v>
      </c>
      <c r="S2729">
        <v>2</v>
      </c>
      <c r="T2729" t="s">
        <v>22</v>
      </c>
      <c r="U2729">
        <f t="shared" si="85"/>
        <v>0</v>
      </c>
      <c r="V2729">
        <f>IF(Table2[[#This Row],[international_plan]]="yes",1,0)</f>
        <v>0</v>
      </c>
      <c r="W2729">
        <f>IF(Table2[[#This Row],[voice_mail_plan]]="yes",1,0)</f>
        <v>1</v>
      </c>
      <c r="X2729" t="str">
        <f t="shared" si="84"/>
        <v>High</v>
      </c>
      <c r="Y2729" t="str">
        <f>IF(Table2[[#This Row],[total_intl_charge]] &gt; AVERAGE($R$2:$R$4245),"High","Low")</f>
        <v>High</v>
      </c>
      <c r="Z2729" t="str">
        <f>IF(AND(G2729&gt;AVERAGE(train!$G$2:$G$4251),K2729&gt;AVERAGE(train!$K$2:$K$4251)),"High Day &amp; Eve",IF(AND(G2729&gt;AVERAGE(train!$G$2:$G$4251),K2729&lt;=AVERAGE(train!$K$2:$K$4251)),"High Day Only",IF(AND(G2729&lt;=AVERAGE(train!$G$2:$G$4251),K2729&gt;AVERAGE(train!$K$2:$K$4251)),"High Eve Only","Low Usage")))</f>
        <v>High Day Only</v>
      </c>
    </row>
    <row r="2730" spans="1:26">
      <c r="A2730" t="s">
        <v>36</v>
      </c>
      <c r="B2730">
        <v>150</v>
      </c>
      <c r="C2730" t="s">
        <v>21</v>
      </c>
      <c r="D2730" t="s">
        <v>22</v>
      </c>
      <c r="E2730" t="s">
        <v>23</v>
      </c>
      <c r="F2730">
        <v>35</v>
      </c>
      <c r="G2730">
        <v>139.6</v>
      </c>
      <c r="H2730">
        <v>72</v>
      </c>
      <c r="I2730">
        <v>23.73</v>
      </c>
      <c r="J2730">
        <v>332.8</v>
      </c>
      <c r="K2730">
        <v>170</v>
      </c>
      <c r="L2730">
        <v>28.29</v>
      </c>
      <c r="M2730">
        <v>213.8</v>
      </c>
      <c r="N2730">
        <v>105</v>
      </c>
      <c r="O2730">
        <v>9.6199999999999992</v>
      </c>
      <c r="P2730">
        <v>8.8000000000000007</v>
      </c>
      <c r="Q2730">
        <v>2</v>
      </c>
      <c r="R2730">
        <v>2.38</v>
      </c>
      <c r="S2730">
        <v>2</v>
      </c>
      <c r="T2730" t="s">
        <v>22</v>
      </c>
      <c r="U2730">
        <f t="shared" si="85"/>
        <v>0</v>
      </c>
      <c r="V2730">
        <f>IF(Table2[[#This Row],[international_plan]]="yes",1,0)</f>
        <v>0</v>
      </c>
      <c r="W2730">
        <f>IF(Table2[[#This Row],[voice_mail_plan]]="yes",1,0)</f>
        <v>1</v>
      </c>
      <c r="X2730" t="str">
        <f t="shared" si="84"/>
        <v>Very High</v>
      </c>
      <c r="Y2730" t="str">
        <f>IF(Table2[[#This Row],[total_intl_charge]] &gt; AVERAGE($R$2:$R$4245),"High","Low")</f>
        <v>Low</v>
      </c>
      <c r="Z2730" t="str">
        <f>IF(AND(G2730&gt;AVERAGE(train!$G$2:$G$4251),K2730&gt;AVERAGE(train!$K$2:$K$4251)),"High Day &amp; Eve",IF(AND(G2730&gt;AVERAGE(train!$G$2:$G$4251),K2730&lt;=AVERAGE(train!$K$2:$K$4251)),"High Day Only",IF(AND(G2730&lt;=AVERAGE(train!$G$2:$G$4251),K2730&gt;AVERAGE(train!$K$2:$K$4251)),"High Eve Only","Low Usage")))</f>
        <v>High Eve Only</v>
      </c>
    </row>
    <row r="2731" spans="1:26">
      <c r="A2731" t="s">
        <v>51</v>
      </c>
      <c r="B2731">
        <v>184</v>
      </c>
      <c r="C2731" t="s">
        <v>25</v>
      </c>
      <c r="D2731" t="s">
        <v>22</v>
      </c>
      <c r="E2731" t="s">
        <v>23</v>
      </c>
      <c r="F2731">
        <v>12</v>
      </c>
      <c r="G2731">
        <v>200.3</v>
      </c>
      <c r="H2731">
        <v>76</v>
      </c>
      <c r="I2731">
        <v>34.049999999999997</v>
      </c>
      <c r="J2731">
        <v>253.6</v>
      </c>
      <c r="K2731">
        <v>105</v>
      </c>
      <c r="L2731">
        <v>21.56</v>
      </c>
      <c r="M2731">
        <v>149.30000000000001</v>
      </c>
      <c r="N2731">
        <v>93</v>
      </c>
      <c r="O2731">
        <v>6.72</v>
      </c>
      <c r="P2731">
        <v>10.199999999999999</v>
      </c>
      <c r="Q2731">
        <v>5</v>
      </c>
      <c r="R2731">
        <v>2.75</v>
      </c>
      <c r="S2731">
        <v>0</v>
      </c>
      <c r="T2731" t="s">
        <v>22</v>
      </c>
      <c r="U2731">
        <f t="shared" si="85"/>
        <v>0</v>
      </c>
      <c r="V2731">
        <f>IF(Table2[[#This Row],[international_plan]]="yes",1,0)</f>
        <v>0</v>
      </c>
      <c r="W2731">
        <f>IF(Table2[[#This Row],[voice_mail_plan]]="yes",1,0)</f>
        <v>1</v>
      </c>
      <c r="X2731" t="str">
        <f t="shared" si="84"/>
        <v>Very High</v>
      </c>
      <c r="Y2731" t="str">
        <f>IF(Table2[[#This Row],[total_intl_charge]] &gt; AVERAGE($R$2:$R$4245),"High","Low")</f>
        <v>Low</v>
      </c>
      <c r="Z2731" t="str">
        <f>IF(AND(G2731&gt;AVERAGE(train!$G$2:$G$4251),K2731&gt;AVERAGE(train!$K$2:$K$4251)),"High Day &amp; Eve",IF(AND(G2731&gt;AVERAGE(train!$G$2:$G$4251),K2731&lt;=AVERAGE(train!$K$2:$K$4251)),"High Day Only",IF(AND(G2731&lt;=AVERAGE(train!$G$2:$G$4251),K2731&gt;AVERAGE(train!$K$2:$K$4251)),"High Eve Only","Low Usage")))</f>
        <v>High Day &amp; Eve</v>
      </c>
    </row>
    <row r="2732" spans="1:26">
      <c r="A2732" t="s">
        <v>43</v>
      </c>
      <c r="B2732">
        <v>88</v>
      </c>
      <c r="C2732" t="s">
        <v>25</v>
      </c>
      <c r="D2732" t="s">
        <v>22</v>
      </c>
      <c r="E2732" t="s">
        <v>22</v>
      </c>
      <c r="F2732">
        <v>0</v>
      </c>
      <c r="G2732">
        <v>153.5</v>
      </c>
      <c r="H2732">
        <v>94</v>
      </c>
      <c r="I2732">
        <v>26.1</v>
      </c>
      <c r="J2732">
        <v>251.7</v>
      </c>
      <c r="K2732">
        <v>118</v>
      </c>
      <c r="L2732">
        <v>21.39</v>
      </c>
      <c r="M2732">
        <v>182.2</v>
      </c>
      <c r="N2732">
        <v>99</v>
      </c>
      <c r="O2732">
        <v>8.1999999999999993</v>
      </c>
      <c r="P2732">
        <v>8.5</v>
      </c>
      <c r="Q2732">
        <v>6</v>
      </c>
      <c r="R2732">
        <v>2.2999999999999998</v>
      </c>
      <c r="S2732">
        <v>1</v>
      </c>
      <c r="T2732" t="s">
        <v>22</v>
      </c>
      <c r="U2732">
        <f t="shared" si="85"/>
        <v>0</v>
      </c>
      <c r="V2732">
        <f>IF(Table2[[#This Row],[international_plan]]="yes",1,0)</f>
        <v>0</v>
      </c>
      <c r="W2732">
        <f>IF(Table2[[#This Row],[voice_mail_plan]]="yes",1,0)</f>
        <v>0</v>
      </c>
      <c r="X2732" t="str">
        <f t="shared" si="84"/>
        <v>Medium</v>
      </c>
      <c r="Y2732" t="str">
        <f>IF(Table2[[#This Row],[total_intl_charge]] &gt; AVERAGE($R$2:$R$4245),"High","Low")</f>
        <v>Low</v>
      </c>
      <c r="Z2732" t="str">
        <f>IF(AND(G2732&gt;AVERAGE(train!$G$2:$G$4251),K2732&gt;AVERAGE(train!$K$2:$K$4251)),"High Day &amp; Eve",IF(AND(G2732&gt;AVERAGE(train!$G$2:$G$4251),K2732&lt;=AVERAGE(train!$K$2:$K$4251)),"High Day Only",IF(AND(G2732&lt;=AVERAGE(train!$G$2:$G$4251),K2732&gt;AVERAGE(train!$K$2:$K$4251)),"High Eve Only","Low Usage")))</f>
        <v>High Eve Only</v>
      </c>
    </row>
    <row r="2733" spans="1:26">
      <c r="A2733" t="s">
        <v>55</v>
      </c>
      <c r="B2733">
        <v>61</v>
      </c>
      <c r="C2733" t="s">
        <v>21</v>
      </c>
      <c r="D2733" t="s">
        <v>23</v>
      </c>
      <c r="E2733" t="s">
        <v>23</v>
      </c>
      <c r="F2733">
        <v>29</v>
      </c>
      <c r="G2733">
        <v>128.19999999999999</v>
      </c>
      <c r="H2733">
        <v>119</v>
      </c>
      <c r="I2733">
        <v>21.79</v>
      </c>
      <c r="J2733">
        <v>171.7</v>
      </c>
      <c r="K2733">
        <v>83</v>
      </c>
      <c r="L2733">
        <v>14.59</v>
      </c>
      <c r="M2733">
        <v>250.9</v>
      </c>
      <c r="N2733">
        <v>114</v>
      </c>
      <c r="O2733">
        <v>11.29</v>
      </c>
      <c r="P2733">
        <v>11.7</v>
      </c>
      <c r="Q2733">
        <v>6</v>
      </c>
      <c r="R2733">
        <v>3.16</v>
      </c>
      <c r="S2733">
        <v>3</v>
      </c>
      <c r="T2733" t="s">
        <v>22</v>
      </c>
      <c r="U2733">
        <f t="shared" si="85"/>
        <v>0</v>
      </c>
      <c r="V2733">
        <f>IF(Table2[[#This Row],[international_plan]]="yes",1,0)</f>
        <v>1</v>
      </c>
      <c r="W2733">
        <f>IF(Table2[[#This Row],[voice_mail_plan]]="yes",1,0)</f>
        <v>1</v>
      </c>
      <c r="X2733" t="str">
        <f t="shared" si="84"/>
        <v>Low</v>
      </c>
      <c r="Y2733" t="str">
        <f>IF(Table2[[#This Row],[total_intl_charge]] &gt; AVERAGE($R$2:$R$4245),"High","Low")</f>
        <v>High</v>
      </c>
      <c r="Z2733" t="str">
        <f>IF(AND(G2733&gt;AVERAGE(train!$G$2:$G$4251),K2733&gt;AVERAGE(train!$K$2:$K$4251)),"High Day &amp; Eve",IF(AND(G2733&gt;AVERAGE(train!$G$2:$G$4251),K2733&lt;=AVERAGE(train!$K$2:$K$4251)),"High Day Only",IF(AND(G2733&lt;=AVERAGE(train!$G$2:$G$4251),K2733&gt;AVERAGE(train!$K$2:$K$4251)),"High Eve Only","Low Usage")))</f>
        <v>Low Usage</v>
      </c>
    </row>
    <row r="2734" spans="1:26">
      <c r="A2734" t="s">
        <v>58</v>
      </c>
      <c r="B2734">
        <v>110</v>
      </c>
      <c r="C2734" t="s">
        <v>25</v>
      </c>
      <c r="D2734" t="s">
        <v>22</v>
      </c>
      <c r="E2734" t="s">
        <v>22</v>
      </c>
      <c r="F2734">
        <v>0</v>
      </c>
      <c r="G2734">
        <v>159.5</v>
      </c>
      <c r="H2734">
        <v>145</v>
      </c>
      <c r="I2734">
        <v>27.12</v>
      </c>
      <c r="J2734">
        <v>202.3</v>
      </c>
      <c r="K2734">
        <v>101</v>
      </c>
      <c r="L2734">
        <v>17.2</v>
      </c>
      <c r="M2734">
        <v>256</v>
      </c>
      <c r="N2734">
        <v>96</v>
      </c>
      <c r="O2734">
        <v>11.52</v>
      </c>
      <c r="P2734">
        <v>16.7</v>
      </c>
      <c r="Q2734">
        <v>2</v>
      </c>
      <c r="R2734">
        <v>4.51</v>
      </c>
      <c r="S2734">
        <v>2</v>
      </c>
      <c r="T2734" t="s">
        <v>22</v>
      </c>
      <c r="U2734">
        <f t="shared" si="85"/>
        <v>0</v>
      </c>
      <c r="V2734">
        <f>IF(Table2[[#This Row],[international_plan]]="yes",1,0)</f>
        <v>0</v>
      </c>
      <c r="W2734">
        <f>IF(Table2[[#This Row],[voice_mail_plan]]="yes",1,0)</f>
        <v>0</v>
      </c>
      <c r="X2734" t="str">
        <f t="shared" si="84"/>
        <v>High</v>
      </c>
      <c r="Y2734" t="str">
        <f>IF(Table2[[#This Row],[total_intl_charge]] &gt; AVERAGE($R$2:$R$4245),"High","Low")</f>
        <v>High</v>
      </c>
      <c r="Z2734" t="str">
        <f>IF(AND(G2734&gt;AVERAGE(train!$G$2:$G$4251),K2734&gt;AVERAGE(train!$K$2:$K$4251)),"High Day &amp; Eve",IF(AND(G2734&gt;AVERAGE(train!$G$2:$G$4251),K2734&lt;=AVERAGE(train!$K$2:$K$4251)),"High Day Only",IF(AND(G2734&lt;=AVERAGE(train!$G$2:$G$4251),K2734&gt;AVERAGE(train!$K$2:$K$4251)),"High Eve Only","Low Usage")))</f>
        <v>High Eve Only</v>
      </c>
    </row>
    <row r="2735" spans="1:26">
      <c r="A2735" t="s">
        <v>32</v>
      </c>
      <c r="B2735">
        <v>115</v>
      </c>
      <c r="C2735" t="s">
        <v>21</v>
      </c>
      <c r="D2735" t="s">
        <v>22</v>
      </c>
      <c r="E2735" t="s">
        <v>22</v>
      </c>
      <c r="F2735">
        <v>0</v>
      </c>
      <c r="G2735">
        <v>226.4</v>
      </c>
      <c r="H2735">
        <v>101</v>
      </c>
      <c r="I2735">
        <v>38.49</v>
      </c>
      <c r="J2735">
        <v>276.8</v>
      </c>
      <c r="K2735">
        <v>60</v>
      </c>
      <c r="L2735">
        <v>23.53</v>
      </c>
      <c r="M2735">
        <v>213.4</v>
      </c>
      <c r="N2735">
        <v>82</v>
      </c>
      <c r="O2735">
        <v>9.6</v>
      </c>
      <c r="P2735">
        <v>12.3</v>
      </c>
      <c r="Q2735">
        <v>4</v>
      </c>
      <c r="R2735">
        <v>3.32</v>
      </c>
      <c r="S2735">
        <v>3</v>
      </c>
      <c r="T2735" t="s">
        <v>23</v>
      </c>
      <c r="U2735">
        <f t="shared" si="85"/>
        <v>1</v>
      </c>
      <c r="V2735">
        <f>IF(Table2[[#This Row],[international_plan]]="yes",1,0)</f>
        <v>0</v>
      </c>
      <c r="W2735">
        <f>IF(Table2[[#This Row],[voice_mail_plan]]="yes",1,0)</f>
        <v>0</v>
      </c>
      <c r="X2735" t="str">
        <f t="shared" si="84"/>
        <v>High</v>
      </c>
      <c r="Y2735" t="str">
        <f>IF(Table2[[#This Row],[total_intl_charge]] &gt; AVERAGE($R$2:$R$4245),"High","Low")</f>
        <v>High</v>
      </c>
      <c r="Z2735" t="str">
        <f>IF(AND(G2735&gt;AVERAGE(train!$G$2:$G$4251),K2735&gt;AVERAGE(train!$K$2:$K$4251)),"High Day &amp; Eve",IF(AND(G2735&gt;AVERAGE(train!$G$2:$G$4251),K2735&lt;=AVERAGE(train!$K$2:$K$4251)),"High Day Only",IF(AND(G2735&lt;=AVERAGE(train!$G$2:$G$4251),K2735&gt;AVERAGE(train!$K$2:$K$4251)),"High Eve Only","Low Usage")))</f>
        <v>High Day Only</v>
      </c>
    </row>
    <row r="2736" spans="1:26">
      <c r="A2736" t="s">
        <v>50</v>
      </c>
      <c r="B2736">
        <v>33</v>
      </c>
      <c r="C2736" t="s">
        <v>25</v>
      </c>
      <c r="D2736" t="s">
        <v>22</v>
      </c>
      <c r="E2736" t="s">
        <v>22</v>
      </c>
      <c r="F2736">
        <v>0</v>
      </c>
      <c r="G2736">
        <v>251.9</v>
      </c>
      <c r="H2736">
        <v>81</v>
      </c>
      <c r="I2736">
        <v>42.82</v>
      </c>
      <c r="J2736">
        <v>194.6</v>
      </c>
      <c r="K2736">
        <v>96</v>
      </c>
      <c r="L2736">
        <v>16.54</v>
      </c>
      <c r="M2736">
        <v>211.2</v>
      </c>
      <c r="N2736">
        <v>87</v>
      </c>
      <c r="O2736">
        <v>9.5</v>
      </c>
      <c r="P2736">
        <v>8.4</v>
      </c>
      <c r="Q2736">
        <v>3</v>
      </c>
      <c r="R2736">
        <v>2.27</v>
      </c>
      <c r="S2736">
        <v>2</v>
      </c>
      <c r="T2736" t="s">
        <v>22</v>
      </c>
      <c r="U2736">
        <f t="shared" si="85"/>
        <v>0</v>
      </c>
      <c r="V2736">
        <f>IF(Table2[[#This Row],[international_plan]]="yes",1,0)</f>
        <v>0</v>
      </c>
      <c r="W2736">
        <f>IF(Table2[[#This Row],[voice_mail_plan]]="yes",1,0)</f>
        <v>0</v>
      </c>
      <c r="X2736" t="str">
        <f t="shared" si="84"/>
        <v>Low</v>
      </c>
      <c r="Y2736" t="str">
        <f>IF(Table2[[#This Row],[total_intl_charge]] &gt; AVERAGE($R$2:$R$4245),"High","Low")</f>
        <v>Low</v>
      </c>
      <c r="Z2736" t="str">
        <f>IF(AND(G2736&gt;AVERAGE(train!$G$2:$G$4251),K2736&gt;AVERAGE(train!$K$2:$K$4251)),"High Day &amp; Eve",IF(AND(G2736&gt;AVERAGE(train!$G$2:$G$4251),K2736&lt;=AVERAGE(train!$K$2:$K$4251)),"High Day Only",IF(AND(G2736&lt;=AVERAGE(train!$G$2:$G$4251),K2736&gt;AVERAGE(train!$K$2:$K$4251)),"High Eve Only","Low Usage")))</f>
        <v>High Day Only</v>
      </c>
    </row>
    <row r="2737" spans="1:26">
      <c r="A2737" t="s">
        <v>66</v>
      </c>
      <c r="B2737">
        <v>100</v>
      </c>
      <c r="C2737" t="s">
        <v>28</v>
      </c>
      <c r="D2737" t="s">
        <v>22</v>
      </c>
      <c r="E2737" t="s">
        <v>22</v>
      </c>
      <c r="F2737">
        <v>0</v>
      </c>
      <c r="G2737">
        <v>264.5</v>
      </c>
      <c r="H2737">
        <v>117</v>
      </c>
      <c r="I2737">
        <v>44.97</v>
      </c>
      <c r="J2737">
        <v>194</v>
      </c>
      <c r="K2737">
        <v>111</v>
      </c>
      <c r="L2737">
        <v>16.489999999999998</v>
      </c>
      <c r="M2737">
        <v>262.7</v>
      </c>
      <c r="N2737">
        <v>111</v>
      </c>
      <c r="O2737">
        <v>11.82</v>
      </c>
      <c r="P2737">
        <v>7.5</v>
      </c>
      <c r="Q2737">
        <v>4</v>
      </c>
      <c r="R2737">
        <v>2.0299999999999998</v>
      </c>
      <c r="S2737">
        <v>2</v>
      </c>
      <c r="T2737" t="s">
        <v>23</v>
      </c>
      <c r="U2737">
        <f t="shared" si="85"/>
        <v>1</v>
      </c>
      <c r="V2737">
        <f>IF(Table2[[#This Row],[international_plan]]="yes",1,0)</f>
        <v>0</v>
      </c>
      <c r="W2737">
        <f>IF(Table2[[#This Row],[voice_mail_plan]]="yes",1,0)</f>
        <v>0</v>
      </c>
      <c r="X2737" t="str">
        <f t="shared" si="84"/>
        <v>Medium</v>
      </c>
      <c r="Y2737" t="str">
        <f>IF(Table2[[#This Row],[total_intl_charge]] &gt; AVERAGE($R$2:$R$4245),"High","Low")</f>
        <v>Low</v>
      </c>
      <c r="Z2737" t="str">
        <f>IF(AND(G2737&gt;AVERAGE(train!$G$2:$G$4251),K2737&gt;AVERAGE(train!$K$2:$K$4251)),"High Day &amp; Eve",IF(AND(G2737&gt;AVERAGE(train!$G$2:$G$4251),K2737&lt;=AVERAGE(train!$K$2:$K$4251)),"High Day Only",IF(AND(G2737&lt;=AVERAGE(train!$G$2:$G$4251),K2737&gt;AVERAGE(train!$K$2:$K$4251)),"High Eve Only","Low Usage")))</f>
        <v>High Day &amp; Eve</v>
      </c>
    </row>
    <row r="2738" spans="1:26">
      <c r="A2738" t="s">
        <v>36</v>
      </c>
      <c r="B2738">
        <v>209</v>
      </c>
      <c r="C2738" t="s">
        <v>21</v>
      </c>
      <c r="D2738" t="s">
        <v>22</v>
      </c>
      <c r="E2738" t="s">
        <v>22</v>
      </c>
      <c r="F2738">
        <v>0</v>
      </c>
      <c r="G2738">
        <v>153.69999999999999</v>
      </c>
      <c r="H2738">
        <v>105</v>
      </c>
      <c r="I2738">
        <v>26.13</v>
      </c>
      <c r="J2738">
        <v>188.6</v>
      </c>
      <c r="K2738">
        <v>87</v>
      </c>
      <c r="L2738">
        <v>16.03</v>
      </c>
      <c r="M2738">
        <v>200.8</v>
      </c>
      <c r="N2738">
        <v>95</v>
      </c>
      <c r="O2738">
        <v>9.0399999999999991</v>
      </c>
      <c r="P2738">
        <v>10.7</v>
      </c>
      <c r="Q2738">
        <v>2</v>
      </c>
      <c r="R2738">
        <v>2.89</v>
      </c>
      <c r="S2738">
        <v>0</v>
      </c>
      <c r="T2738" t="s">
        <v>22</v>
      </c>
      <c r="U2738">
        <f t="shared" si="85"/>
        <v>0</v>
      </c>
      <c r="V2738">
        <f>IF(Table2[[#This Row],[international_plan]]="yes",1,0)</f>
        <v>0</v>
      </c>
      <c r="W2738">
        <f>IF(Table2[[#This Row],[voice_mail_plan]]="yes",1,0)</f>
        <v>0</v>
      </c>
      <c r="X2738" t="str">
        <f t="shared" si="84"/>
        <v>Very High</v>
      </c>
      <c r="Y2738" t="str">
        <f>IF(Table2[[#This Row],[total_intl_charge]] &gt; AVERAGE($R$2:$R$4245),"High","Low")</f>
        <v>High</v>
      </c>
      <c r="Z2738" t="str">
        <f>IF(AND(G2738&gt;AVERAGE(train!$G$2:$G$4251),K2738&gt;AVERAGE(train!$K$2:$K$4251)),"High Day &amp; Eve",IF(AND(G2738&gt;AVERAGE(train!$G$2:$G$4251),K2738&lt;=AVERAGE(train!$K$2:$K$4251)),"High Day Only",IF(AND(G2738&lt;=AVERAGE(train!$G$2:$G$4251),K2738&gt;AVERAGE(train!$K$2:$K$4251)),"High Eve Only","Low Usage")))</f>
        <v>Low Usage</v>
      </c>
    </row>
    <row r="2739" spans="1:26">
      <c r="A2739" t="s">
        <v>52</v>
      </c>
      <c r="B2739">
        <v>27</v>
      </c>
      <c r="C2739" t="s">
        <v>28</v>
      </c>
      <c r="D2739" t="s">
        <v>22</v>
      </c>
      <c r="E2739" t="s">
        <v>22</v>
      </c>
      <c r="F2739">
        <v>0</v>
      </c>
      <c r="G2739">
        <v>232.1</v>
      </c>
      <c r="H2739">
        <v>81</v>
      </c>
      <c r="I2739">
        <v>39.46</v>
      </c>
      <c r="J2739">
        <v>210.8</v>
      </c>
      <c r="K2739">
        <v>101</v>
      </c>
      <c r="L2739">
        <v>17.920000000000002</v>
      </c>
      <c r="M2739">
        <v>165.4</v>
      </c>
      <c r="N2739">
        <v>87</v>
      </c>
      <c r="O2739">
        <v>7.44</v>
      </c>
      <c r="P2739">
        <v>15</v>
      </c>
      <c r="Q2739">
        <v>6</v>
      </c>
      <c r="R2739">
        <v>4.05</v>
      </c>
      <c r="S2739">
        <v>5</v>
      </c>
      <c r="T2739" t="s">
        <v>22</v>
      </c>
      <c r="U2739">
        <f t="shared" si="85"/>
        <v>0</v>
      </c>
      <c r="V2739">
        <f>IF(Table2[[#This Row],[international_plan]]="yes",1,0)</f>
        <v>0</v>
      </c>
      <c r="W2739">
        <f>IF(Table2[[#This Row],[voice_mail_plan]]="yes",1,0)</f>
        <v>0</v>
      </c>
      <c r="X2739" t="str">
        <f t="shared" si="84"/>
        <v>Low</v>
      </c>
      <c r="Y2739" t="str">
        <f>IF(Table2[[#This Row],[total_intl_charge]] &gt; AVERAGE($R$2:$R$4245),"High","Low")</f>
        <v>High</v>
      </c>
      <c r="Z2739" t="str">
        <f>IF(AND(G2739&gt;AVERAGE(train!$G$2:$G$4251),K2739&gt;AVERAGE(train!$K$2:$K$4251)),"High Day &amp; Eve",IF(AND(G2739&gt;AVERAGE(train!$G$2:$G$4251),K2739&lt;=AVERAGE(train!$K$2:$K$4251)),"High Day Only",IF(AND(G2739&lt;=AVERAGE(train!$G$2:$G$4251),K2739&gt;AVERAGE(train!$K$2:$K$4251)),"High Eve Only","Low Usage")))</f>
        <v>High Day &amp; Eve</v>
      </c>
    </row>
    <row r="2740" spans="1:26">
      <c r="A2740" t="s">
        <v>72</v>
      </c>
      <c r="B2740">
        <v>117</v>
      </c>
      <c r="C2740" t="s">
        <v>21</v>
      </c>
      <c r="D2740" t="s">
        <v>22</v>
      </c>
      <c r="E2740" t="s">
        <v>22</v>
      </c>
      <c r="F2740">
        <v>0</v>
      </c>
      <c r="G2740">
        <v>201.9</v>
      </c>
      <c r="H2740">
        <v>86</v>
      </c>
      <c r="I2740">
        <v>34.32</v>
      </c>
      <c r="J2740">
        <v>212.3</v>
      </c>
      <c r="K2740">
        <v>96</v>
      </c>
      <c r="L2740">
        <v>18.05</v>
      </c>
      <c r="M2740">
        <v>176.9</v>
      </c>
      <c r="N2740">
        <v>98</v>
      </c>
      <c r="O2740">
        <v>7.96</v>
      </c>
      <c r="P2740">
        <v>7.8</v>
      </c>
      <c r="Q2740">
        <v>10</v>
      </c>
      <c r="R2740">
        <v>2.11</v>
      </c>
      <c r="S2740">
        <v>1</v>
      </c>
      <c r="T2740" t="s">
        <v>22</v>
      </c>
      <c r="U2740">
        <f t="shared" si="85"/>
        <v>0</v>
      </c>
      <c r="V2740">
        <f>IF(Table2[[#This Row],[international_plan]]="yes",1,0)</f>
        <v>0</v>
      </c>
      <c r="W2740">
        <f>IF(Table2[[#This Row],[voice_mail_plan]]="yes",1,0)</f>
        <v>0</v>
      </c>
      <c r="X2740" t="str">
        <f t="shared" si="84"/>
        <v>High</v>
      </c>
      <c r="Y2740" t="str">
        <f>IF(Table2[[#This Row],[total_intl_charge]] &gt; AVERAGE($R$2:$R$4245),"High","Low")</f>
        <v>Low</v>
      </c>
      <c r="Z2740" t="str">
        <f>IF(AND(G2740&gt;AVERAGE(train!$G$2:$G$4251),K2740&gt;AVERAGE(train!$K$2:$K$4251)),"High Day &amp; Eve",IF(AND(G2740&gt;AVERAGE(train!$G$2:$G$4251),K2740&lt;=AVERAGE(train!$K$2:$K$4251)),"High Day Only",IF(AND(G2740&lt;=AVERAGE(train!$G$2:$G$4251),K2740&gt;AVERAGE(train!$K$2:$K$4251)),"High Eve Only","Low Usage")))</f>
        <v>High Day Only</v>
      </c>
    </row>
    <row r="2741" spans="1:26">
      <c r="A2741" t="s">
        <v>27</v>
      </c>
      <c r="B2741">
        <v>87</v>
      </c>
      <c r="C2741" t="s">
        <v>25</v>
      </c>
      <c r="D2741" t="s">
        <v>22</v>
      </c>
      <c r="E2741" t="s">
        <v>22</v>
      </c>
      <c r="F2741">
        <v>0</v>
      </c>
      <c r="G2741">
        <v>186.9</v>
      </c>
      <c r="H2741">
        <v>79</v>
      </c>
      <c r="I2741">
        <v>31.77</v>
      </c>
      <c r="J2741">
        <v>182.6</v>
      </c>
      <c r="K2741">
        <v>105</v>
      </c>
      <c r="L2741">
        <v>15.52</v>
      </c>
      <c r="M2741">
        <v>143.1</v>
      </c>
      <c r="N2741">
        <v>90</v>
      </c>
      <c r="O2741">
        <v>6.44</v>
      </c>
      <c r="P2741">
        <v>4.2</v>
      </c>
      <c r="Q2741">
        <v>14</v>
      </c>
      <c r="R2741">
        <v>1.1299999999999999</v>
      </c>
      <c r="S2741">
        <v>1</v>
      </c>
      <c r="T2741" t="s">
        <v>22</v>
      </c>
      <c r="U2741">
        <f t="shared" si="85"/>
        <v>0</v>
      </c>
      <c r="V2741">
        <f>IF(Table2[[#This Row],[international_plan]]="yes",1,0)</f>
        <v>0</v>
      </c>
      <c r="W2741">
        <f>IF(Table2[[#This Row],[voice_mail_plan]]="yes",1,0)</f>
        <v>0</v>
      </c>
      <c r="X2741" t="str">
        <f t="shared" si="84"/>
        <v>Medium</v>
      </c>
      <c r="Y2741" t="str">
        <f>IF(Table2[[#This Row],[total_intl_charge]] &gt; AVERAGE($R$2:$R$4245),"High","Low")</f>
        <v>Low</v>
      </c>
      <c r="Z2741" t="str">
        <f>IF(AND(G2741&gt;AVERAGE(train!$G$2:$G$4251),K2741&gt;AVERAGE(train!$K$2:$K$4251)),"High Day &amp; Eve",IF(AND(G2741&gt;AVERAGE(train!$G$2:$G$4251),K2741&lt;=AVERAGE(train!$K$2:$K$4251)),"High Day Only",IF(AND(G2741&lt;=AVERAGE(train!$G$2:$G$4251),K2741&gt;AVERAGE(train!$K$2:$K$4251)),"High Eve Only","Low Usage")))</f>
        <v>High Day &amp; Eve</v>
      </c>
    </row>
    <row r="2742" spans="1:26">
      <c r="A2742" t="s">
        <v>74</v>
      </c>
      <c r="B2742">
        <v>129</v>
      </c>
      <c r="C2742" t="s">
        <v>28</v>
      </c>
      <c r="D2742" t="s">
        <v>22</v>
      </c>
      <c r="E2742" t="s">
        <v>23</v>
      </c>
      <c r="F2742">
        <v>27</v>
      </c>
      <c r="G2742">
        <v>196.6</v>
      </c>
      <c r="H2742">
        <v>89</v>
      </c>
      <c r="I2742">
        <v>33.42</v>
      </c>
      <c r="J2742">
        <v>180.6</v>
      </c>
      <c r="K2742">
        <v>95</v>
      </c>
      <c r="L2742">
        <v>15.35</v>
      </c>
      <c r="M2742">
        <v>245</v>
      </c>
      <c r="N2742">
        <v>83</v>
      </c>
      <c r="O2742">
        <v>11.03</v>
      </c>
      <c r="P2742">
        <v>6.6</v>
      </c>
      <c r="Q2742">
        <v>5</v>
      </c>
      <c r="R2742">
        <v>1.78</v>
      </c>
      <c r="S2742">
        <v>1</v>
      </c>
      <c r="T2742" t="s">
        <v>22</v>
      </c>
      <c r="U2742">
        <f t="shared" si="85"/>
        <v>0</v>
      </c>
      <c r="V2742">
        <f>IF(Table2[[#This Row],[international_plan]]="yes",1,0)</f>
        <v>0</v>
      </c>
      <c r="W2742">
        <f>IF(Table2[[#This Row],[voice_mail_plan]]="yes",1,0)</f>
        <v>1</v>
      </c>
      <c r="X2742" t="str">
        <f t="shared" si="84"/>
        <v>Very High</v>
      </c>
      <c r="Y2742" t="str">
        <f>IF(Table2[[#This Row],[total_intl_charge]] &gt; AVERAGE($R$2:$R$4245),"High","Low")</f>
        <v>Low</v>
      </c>
      <c r="Z2742" t="str">
        <f>IF(AND(G2742&gt;AVERAGE(train!$G$2:$G$4251),K2742&gt;AVERAGE(train!$K$2:$K$4251)),"High Day &amp; Eve",IF(AND(G2742&gt;AVERAGE(train!$G$2:$G$4251),K2742&lt;=AVERAGE(train!$K$2:$K$4251)),"High Day Only",IF(AND(G2742&lt;=AVERAGE(train!$G$2:$G$4251),K2742&gt;AVERAGE(train!$K$2:$K$4251)),"High Eve Only","Low Usage")))</f>
        <v>High Day Only</v>
      </c>
    </row>
    <row r="2743" spans="1:26">
      <c r="A2743" t="s">
        <v>51</v>
      </c>
      <c r="B2743">
        <v>142</v>
      </c>
      <c r="C2743" t="s">
        <v>28</v>
      </c>
      <c r="D2743" t="s">
        <v>22</v>
      </c>
      <c r="E2743" t="s">
        <v>22</v>
      </c>
      <c r="F2743">
        <v>0</v>
      </c>
      <c r="G2743">
        <v>232.1</v>
      </c>
      <c r="H2743">
        <v>102</v>
      </c>
      <c r="I2743">
        <v>39.46</v>
      </c>
      <c r="J2743">
        <v>168.2</v>
      </c>
      <c r="K2743">
        <v>110</v>
      </c>
      <c r="L2743">
        <v>14.3</v>
      </c>
      <c r="M2743">
        <v>197.3</v>
      </c>
      <c r="N2743">
        <v>120</v>
      </c>
      <c r="O2743">
        <v>8.8800000000000008</v>
      </c>
      <c r="P2743">
        <v>9.9</v>
      </c>
      <c r="Q2743">
        <v>3</v>
      </c>
      <c r="R2743">
        <v>2.67</v>
      </c>
      <c r="S2743">
        <v>1</v>
      </c>
      <c r="T2743" t="s">
        <v>22</v>
      </c>
      <c r="U2743">
        <f t="shared" si="85"/>
        <v>0</v>
      </c>
      <c r="V2743">
        <f>IF(Table2[[#This Row],[international_plan]]="yes",1,0)</f>
        <v>0</v>
      </c>
      <c r="W2743">
        <f>IF(Table2[[#This Row],[voice_mail_plan]]="yes",1,0)</f>
        <v>0</v>
      </c>
      <c r="X2743" t="str">
        <f t="shared" si="84"/>
        <v>Very High</v>
      </c>
      <c r="Y2743" t="str">
        <f>IF(Table2[[#This Row],[total_intl_charge]] &gt; AVERAGE($R$2:$R$4245),"High","Low")</f>
        <v>Low</v>
      </c>
      <c r="Z2743" t="str">
        <f>IF(AND(G2743&gt;AVERAGE(train!$G$2:$G$4251),K2743&gt;AVERAGE(train!$K$2:$K$4251)),"High Day &amp; Eve",IF(AND(G2743&gt;AVERAGE(train!$G$2:$G$4251),K2743&lt;=AVERAGE(train!$K$2:$K$4251)),"High Day Only",IF(AND(G2743&lt;=AVERAGE(train!$G$2:$G$4251),K2743&gt;AVERAGE(train!$K$2:$K$4251)),"High Eve Only","Low Usage")))</f>
        <v>High Day &amp; Eve</v>
      </c>
    </row>
    <row r="2744" spans="1:26">
      <c r="A2744" t="s">
        <v>26</v>
      </c>
      <c r="B2744">
        <v>112</v>
      </c>
      <c r="C2744" t="s">
        <v>21</v>
      </c>
      <c r="D2744" t="s">
        <v>22</v>
      </c>
      <c r="E2744" t="s">
        <v>22</v>
      </c>
      <c r="F2744">
        <v>0</v>
      </c>
      <c r="G2744">
        <v>166</v>
      </c>
      <c r="H2744">
        <v>79</v>
      </c>
      <c r="I2744">
        <v>28.22</v>
      </c>
      <c r="J2744">
        <v>74.599999999999994</v>
      </c>
      <c r="K2744">
        <v>100</v>
      </c>
      <c r="L2744">
        <v>6.34</v>
      </c>
      <c r="M2744">
        <v>247.9</v>
      </c>
      <c r="N2744">
        <v>74</v>
      </c>
      <c r="O2744">
        <v>11.16</v>
      </c>
      <c r="P2744">
        <v>6.3</v>
      </c>
      <c r="Q2744">
        <v>7</v>
      </c>
      <c r="R2744">
        <v>1.7</v>
      </c>
      <c r="S2744">
        <v>0</v>
      </c>
      <c r="T2744" t="s">
        <v>22</v>
      </c>
      <c r="U2744">
        <f t="shared" si="85"/>
        <v>0</v>
      </c>
      <c r="V2744">
        <f>IF(Table2[[#This Row],[international_plan]]="yes",1,0)</f>
        <v>0</v>
      </c>
      <c r="W2744">
        <f>IF(Table2[[#This Row],[voice_mail_plan]]="yes",1,0)</f>
        <v>0</v>
      </c>
      <c r="X2744" t="str">
        <f t="shared" si="84"/>
        <v>High</v>
      </c>
      <c r="Y2744" t="str">
        <f>IF(Table2[[#This Row],[total_intl_charge]] &gt; AVERAGE($R$2:$R$4245),"High","Low")</f>
        <v>Low</v>
      </c>
      <c r="Z2744" t="str">
        <f>IF(AND(G2744&gt;AVERAGE(train!$G$2:$G$4251),K2744&gt;AVERAGE(train!$K$2:$K$4251)),"High Day &amp; Eve",IF(AND(G2744&gt;AVERAGE(train!$G$2:$G$4251),K2744&lt;=AVERAGE(train!$K$2:$K$4251)),"High Day Only",IF(AND(G2744&lt;=AVERAGE(train!$G$2:$G$4251),K2744&gt;AVERAGE(train!$K$2:$K$4251)),"High Eve Only","Low Usage")))</f>
        <v>Low Usage</v>
      </c>
    </row>
    <row r="2745" spans="1:26">
      <c r="A2745" t="s">
        <v>54</v>
      </c>
      <c r="B2745">
        <v>75</v>
      </c>
      <c r="C2745" t="s">
        <v>28</v>
      </c>
      <c r="D2745" t="s">
        <v>22</v>
      </c>
      <c r="E2745" t="s">
        <v>23</v>
      </c>
      <c r="F2745">
        <v>28</v>
      </c>
      <c r="G2745">
        <v>200.6</v>
      </c>
      <c r="H2745">
        <v>96</v>
      </c>
      <c r="I2745">
        <v>34.1</v>
      </c>
      <c r="J2745">
        <v>164.1</v>
      </c>
      <c r="K2745">
        <v>111</v>
      </c>
      <c r="L2745">
        <v>13.95</v>
      </c>
      <c r="M2745">
        <v>169.6</v>
      </c>
      <c r="N2745">
        <v>153</v>
      </c>
      <c r="O2745">
        <v>7.63</v>
      </c>
      <c r="P2745">
        <v>2.5</v>
      </c>
      <c r="Q2745">
        <v>5</v>
      </c>
      <c r="R2745">
        <v>0.68</v>
      </c>
      <c r="S2745">
        <v>1</v>
      </c>
      <c r="T2745" t="s">
        <v>22</v>
      </c>
      <c r="U2745">
        <f t="shared" si="85"/>
        <v>0</v>
      </c>
      <c r="V2745">
        <f>IF(Table2[[#This Row],[international_plan]]="yes",1,0)</f>
        <v>0</v>
      </c>
      <c r="W2745">
        <f>IF(Table2[[#This Row],[voice_mail_plan]]="yes",1,0)</f>
        <v>1</v>
      </c>
      <c r="X2745" t="str">
        <f t="shared" si="84"/>
        <v>Medium</v>
      </c>
      <c r="Y2745" t="str">
        <f>IF(Table2[[#This Row],[total_intl_charge]] &gt; AVERAGE($R$2:$R$4245),"High","Low")</f>
        <v>Low</v>
      </c>
      <c r="Z2745" t="str">
        <f>IF(AND(G2745&gt;AVERAGE(train!$G$2:$G$4251),K2745&gt;AVERAGE(train!$K$2:$K$4251)),"High Day &amp; Eve",IF(AND(G2745&gt;AVERAGE(train!$G$2:$G$4251),K2745&lt;=AVERAGE(train!$K$2:$K$4251)),"High Day Only",IF(AND(G2745&lt;=AVERAGE(train!$G$2:$G$4251),K2745&gt;AVERAGE(train!$K$2:$K$4251)),"High Eve Only","Low Usage")))</f>
        <v>High Day &amp; Eve</v>
      </c>
    </row>
    <row r="2746" spans="1:26">
      <c r="A2746" t="s">
        <v>42</v>
      </c>
      <c r="B2746">
        <v>97</v>
      </c>
      <c r="C2746" t="s">
        <v>25</v>
      </c>
      <c r="D2746" t="s">
        <v>22</v>
      </c>
      <c r="E2746" t="s">
        <v>23</v>
      </c>
      <c r="F2746">
        <v>25</v>
      </c>
      <c r="G2746">
        <v>141</v>
      </c>
      <c r="H2746">
        <v>101</v>
      </c>
      <c r="I2746">
        <v>23.97</v>
      </c>
      <c r="J2746">
        <v>212</v>
      </c>
      <c r="K2746">
        <v>85</v>
      </c>
      <c r="L2746">
        <v>18.02</v>
      </c>
      <c r="M2746">
        <v>175.2</v>
      </c>
      <c r="N2746">
        <v>138</v>
      </c>
      <c r="O2746">
        <v>7.88</v>
      </c>
      <c r="P2746">
        <v>4.9000000000000004</v>
      </c>
      <c r="Q2746">
        <v>2</v>
      </c>
      <c r="R2746">
        <v>1.32</v>
      </c>
      <c r="S2746">
        <v>3</v>
      </c>
      <c r="T2746" t="s">
        <v>22</v>
      </c>
      <c r="U2746">
        <f t="shared" si="85"/>
        <v>0</v>
      </c>
      <c r="V2746">
        <f>IF(Table2[[#This Row],[international_plan]]="yes",1,0)</f>
        <v>0</v>
      </c>
      <c r="W2746">
        <f>IF(Table2[[#This Row],[voice_mail_plan]]="yes",1,0)</f>
        <v>1</v>
      </c>
      <c r="X2746" t="str">
        <f t="shared" si="84"/>
        <v>Medium</v>
      </c>
      <c r="Y2746" t="str">
        <f>IF(Table2[[#This Row],[total_intl_charge]] &gt; AVERAGE($R$2:$R$4245),"High","Low")</f>
        <v>Low</v>
      </c>
      <c r="Z2746" t="str">
        <f>IF(AND(G2746&gt;AVERAGE(train!$G$2:$G$4251),K2746&gt;AVERAGE(train!$K$2:$K$4251)),"High Day &amp; Eve",IF(AND(G2746&gt;AVERAGE(train!$G$2:$G$4251),K2746&lt;=AVERAGE(train!$K$2:$K$4251)),"High Day Only",IF(AND(G2746&lt;=AVERAGE(train!$G$2:$G$4251),K2746&gt;AVERAGE(train!$K$2:$K$4251)),"High Eve Only","Low Usage")))</f>
        <v>Low Usage</v>
      </c>
    </row>
    <row r="2747" spans="1:26">
      <c r="A2747" t="s">
        <v>47</v>
      </c>
      <c r="B2747">
        <v>121</v>
      </c>
      <c r="C2747" t="s">
        <v>25</v>
      </c>
      <c r="D2747" t="s">
        <v>22</v>
      </c>
      <c r="E2747" t="s">
        <v>23</v>
      </c>
      <c r="F2747">
        <v>34</v>
      </c>
      <c r="G2747">
        <v>245</v>
      </c>
      <c r="H2747">
        <v>95</v>
      </c>
      <c r="I2747">
        <v>41.65</v>
      </c>
      <c r="J2747">
        <v>216.9</v>
      </c>
      <c r="K2747">
        <v>66</v>
      </c>
      <c r="L2747">
        <v>18.440000000000001</v>
      </c>
      <c r="M2747">
        <v>112.4</v>
      </c>
      <c r="N2747">
        <v>125</v>
      </c>
      <c r="O2747">
        <v>5.0599999999999996</v>
      </c>
      <c r="P2747">
        <v>7.5</v>
      </c>
      <c r="Q2747">
        <v>8</v>
      </c>
      <c r="R2747">
        <v>2.0299999999999998</v>
      </c>
      <c r="S2747">
        <v>0</v>
      </c>
      <c r="T2747" t="s">
        <v>22</v>
      </c>
      <c r="U2747">
        <f t="shared" si="85"/>
        <v>0</v>
      </c>
      <c r="V2747">
        <f>IF(Table2[[#This Row],[international_plan]]="yes",1,0)</f>
        <v>0</v>
      </c>
      <c r="W2747">
        <f>IF(Table2[[#This Row],[voice_mail_plan]]="yes",1,0)</f>
        <v>1</v>
      </c>
      <c r="X2747" t="str">
        <f t="shared" si="84"/>
        <v>High</v>
      </c>
      <c r="Y2747" t="str">
        <f>IF(Table2[[#This Row],[total_intl_charge]] &gt; AVERAGE($R$2:$R$4245),"High","Low")</f>
        <v>Low</v>
      </c>
      <c r="Z2747" t="str">
        <f>IF(AND(G2747&gt;AVERAGE(train!$G$2:$G$4251),K2747&gt;AVERAGE(train!$K$2:$K$4251)),"High Day &amp; Eve",IF(AND(G2747&gt;AVERAGE(train!$G$2:$G$4251),K2747&lt;=AVERAGE(train!$K$2:$K$4251)),"High Day Only",IF(AND(G2747&lt;=AVERAGE(train!$G$2:$G$4251),K2747&gt;AVERAGE(train!$K$2:$K$4251)),"High Eve Only","Low Usage")))</f>
        <v>High Day Only</v>
      </c>
    </row>
    <row r="2748" spans="1:26">
      <c r="A2748" t="s">
        <v>53</v>
      </c>
      <c r="B2748">
        <v>142</v>
      </c>
      <c r="C2748" t="s">
        <v>21</v>
      </c>
      <c r="D2748" t="s">
        <v>23</v>
      </c>
      <c r="E2748" t="s">
        <v>22</v>
      </c>
      <c r="F2748">
        <v>0</v>
      </c>
      <c r="G2748">
        <v>140.80000000000001</v>
      </c>
      <c r="H2748">
        <v>140</v>
      </c>
      <c r="I2748">
        <v>23.94</v>
      </c>
      <c r="J2748">
        <v>228.6</v>
      </c>
      <c r="K2748">
        <v>119</v>
      </c>
      <c r="L2748">
        <v>19.43</v>
      </c>
      <c r="M2748">
        <v>152.9</v>
      </c>
      <c r="N2748">
        <v>88</v>
      </c>
      <c r="O2748">
        <v>6.88</v>
      </c>
      <c r="P2748">
        <v>10.9</v>
      </c>
      <c r="Q2748">
        <v>7</v>
      </c>
      <c r="R2748">
        <v>2.94</v>
      </c>
      <c r="S2748">
        <v>1</v>
      </c>
      <c r="T2748" t="s">
        <v>22</v>
      </c>
      <c r="U2748">
        <f t="shared" si="85"/>
        <v>0</v>
      </c>
      <c r="V2748">
        <f>IF(Table2[[#This Row],[international_plan]]="yes",1,0)</f>
        <v>1</v>
      </c>
      <c r="W2748">
        <f>IF(Table2[[#This Row],[voice_mail_plan]]="yes",1,0)</f>
        <v>0</v>
      </c>
      <c r="X2748" t="str">
        <f t="shared" si="84"/>
        <v>Very High</v>
      </c>
      <c r="Y2748" t="str">
        <f>IF(Table2[[#This Row],[total_intl_charge]] &gt; AVERAGE($R$2:$R$4245),"High","Low")</f>
        <v>High</v>
      </c>
      <c r="Z2748" t="str">
        <f>IF(AND(G2748&gt;AVERAGE(train!$G$2:$G$4251),K2748&gt;AVERAGE(train!$K$2:$K$4251)),"High Day &amp; Eve",IF(AND(G2748&gt;AVERAGE(train!$G$2:$G$4251),K2748&lt;=AVERAGE(train!$K$2:$K$4251)),"High Day Only",IF(AND(G2748&lt;=AVERAGE(train!$G$2:$G$4251),K2748&gt;AVERAGE(train!$K$2:$K$4251)),"High Eve Only","Low Usage")))</f>
        <v>High Eve Only</v>
      </c>
    </row>
    <row r="2749" spans="1:26">
      <c r="A2749" t="s">
        <v>59</v>
      </c>
      <c r="B2749">
        <v>121</v>
      </c>
      <c r="C2749" t="s">
        <v>28</v>
      </c>
      <c r="D2749" t="s">
        <v>22</v>
      </c>
      <c r="E2749" t="s">
        <v>22</v>
      </c>
      <c r="F2749">
        <v>0</v>
      </c>
      <c r="G2749">
        <v>255.1</v>
      </c>
      <c r="H2749">
        <v>93</v>
      </c>
      <c r="I2749">
        <v>43.37</v>
      </c>
      <c r="J2749">
        <v>266.89999999999998</v>
      </c>
      <c r="K2749">
        <v>97</v>
      </c>
      <c r="L2749">
        <v>22.69</v>
      </c>
      <c r="M2749">
        <v>197.7</v>
      </c>
      <c r="N2749">
        <v>118</v>
      </c>
      <c r="O2749">
        <v>8.9</v>
      </c>
      <c r="P2749">
        <v>8.8000000000000007</v>
      </c>
      <c r="Q2749">
        <v>3</v>
      </c>
      <c r="R2749">
        <v>2.38</v>
      </c>
      <c r="S2749">
        <v>3</v>
      </c>
      <c r="T2749" t="s">
        <v>23</v>
      </c>
      <c r="U2749">
        <f t="shared" si="85"/>
        <v>1</v>
      </c>
      <c r="V2749">
        <f>IF(Table2[[#This Row],[international_plan]]="yes",1,0)</f>
        <v>0</v>
      </c>
      <c r="W2749">
        <f>IF(Table2[[#This Row],[voice_mail_plan]]="yes",1,0)</f>
        <v>0</v>
      </c>
      <c r="X2749" t="str">
        <f t="shared" si="84"/>
        <v>High</v>
      </c>
      <c r="Y2749" t="str">
        <f>IF(Table2[[#This Row],[total_intl_charge]] &gt; AVERAGE($R$2:$R$4245),"High","Low")</f>
        <v>Low</v>
      </c>
      <c r="Z2749" t="str">
        <f>IF(AND(G2749&gt;AVERAGE(train!$G$2:$G$4251),K2749&gt;AVERAGE(train!$K$2:$K$4251)),"High Day &amp; Eve",IF(AND(G2749&gt;AVERAGE(train!$G$2:$G$4251),K2749&lt;=AVERAGE(train!$K$2:$K$4251)),"High Day Only",IF(AND(G2749&lt;=AVERAGE(train!$G$2:$G$4251),K2749&gt;AVERAGE(train!$K$2:$K$4251)),"High Eve Only","Low Usage")))</f>
        <v>High Day Only</v>
      </c>
    </row>
    <row r="2750" spans="1:26">
      <c r="A2750" t="s">
        <v>57</v>
      </c>
      <c r="B2750">
        <v>87</v>
      </c>
      <c r="C2750" t="s">
        <v>21</v>
      </c>
      <c r="D2750" t="s">
        <v>22</v>
      </c>
      <c r="E2750" t="s">
        <v>23</v>
      </c>
      <c r="F2750">
        <v>33</v>
      </c>
      <c r="G2750">
        <v>125</v>
      </c>
      <c r="H2750">
        <v>99</v>
      </c>
      <c r="I2750">
        <v>21.25</v>
      </c>
      <c r="J2750">
        <v>235.3</v>
      </c>
      <c r="K2750">
        <v>81</v>
      </c>
      <c r="L2750">
        <v>20</v>
      </c>
      <c r="M2750">
        <v>215.3</v>
      </c>
      <c r="N2750">
        <v>95</v>
      </c>
      <c r="O2750">
        <v>9.69</v>
      </c>
      <c r="P2750">
        <v>10.199999999999999</v>
      </c>
      <c r="Q2750">
        <v>7</v>
      </c>
      <c r="R2750">
        <v>2.75</v>
      </c>
      <c r="S2750">
        <v>2</v>
      </c>
      <c r="T2750" t="s">
        <v>22</v>
      </c>
      <c r="U2750">
        <f t="shared" si="85"/>
        <v>0</v>
      </c>
      <c r="V2750">
        <f>IF(Table2[[#This Row],[international_plan]]="yes",1,0)</f>
        <v>0</v>
      </c>
      <c r="W2750">
        <f>IF(Table2[[#This Row],[voice_mail_plan]]="yes",1,0)</f>
        <v>1</v>
      </c>
      <c r="X2750" t="str">
        <f t="shared" si="84"/>
        <v>Medium</v>
      </c>
      <c r="Y2750" t="str">
        <f>IF(Table2[[#This Row],[total_intl_charge]] &gt; AVERAGE($R$2:$R$4245),"High","Low")</f>
        <v>Low</v>
      </c>
      <c r="Z2750" t="str">
        <f>IF(AND(G2750&gt;AVERAGE(train!$G$2:$G$4251),K2750&gt;AVERAGE(train!$K$2:$K$4251)),"High Day &amp; Eve",IF(AND(G2750&gt;AVERAGE(train!$G$2:$G$4251),K2750&lt;=AVERAGE(train!$K$2:$K$4251)),"High Day Only",IF(AND(G2750&lt;=AVERAGE(train!$G$2:$G$4251),K2750&gt;AVERAGE(train!$K$2:$K$4251)),"High Eve Only","Low Usage")))</f>
        <v>Low Usage</v>
      </c>
    </row>
    <row r="2751" spans="1:26">
      <c r="A2751" t="s">
        <v>57</v>
      </c>
      <c r="B2751">
        <v>34</v>
      </c>
      <c r="C2751" t="s">
        <v>25</v>
      </c>
      <c r="D2751" t="s">
        <v>22</v>
      </c>
      <c r="E2751" t="s">
        <v>22</v>
      </c>
      <c r="F2751">
        <v>0</v>
      </c>
      <c r="G2751">
        <v>180.6</v>
      </c>
      <c r="H2751">
        <v>65</v>
      </c>
      <c r="I2751">
        <v>30.7</v>
      </c>
      <c r="J2751">
        <v>280.39999999999998</v>
      </c>
      <c r="K2751">
        <v>99</v>
      </c>
      <c r="L2751">
        <v>23.83</v>
      </c>
      <c r="M2751">
        <v>292.39999999999998</v>
      </c>
      <c r="N2751">
        <v>105</v>
      </c>
      <c r="O2751">
        <v>13.16</v>
      </c>
      <c r="P2751">
        <v>5</v>
      </c>
      <c r="Q2751">
        <v>3</v>
      </c>
      <c r="R2751">
        <v>1.35</v>
      </c>
      <c r="S2751">
        <v>1</v>
      </c>
      <c r="T2751" t="s">
        <v>22</v>
      </c>
      <c r="U2751">
        <f t="shared" si="85"/>
        <v>0</v>
      </c>
      <c r="V2751">
        <f>IF(Table2[[#This Row],[international_plan]]="yes",1,0)</f>
        <v>0</v>
      </c>
      <c r="W2751">
        <f>IF(Table2[[#This Row],[voice_mail_plan]]="yes",1,0)</f>
        <v>0</v>
      </c>
      <c r="X2751" t="str">
        <f t="shared" si="84"/>
        <v>Low</v>
      </c>
      <c r="Y2751" t="str">
        <f>IF(Table2[[#This Row],[total_intl_charge]] &gt; AVERAGE($R$2:$R$4245),"High","Low")</f>
        <v>Low</v>
      </c>
      <c r="Z2751" t="str">
        <f>IF(AND(G2751&gt;AVERAGE(train!$G$2:$G$4251),K2751&gt;AVERAGE(train!$K$2:$K$4251)),"High Day &amp; Eve",IF(AND(G2751&gt;AVERAGE(train!$G$2:$G$4251),K2751&lt;=AVERAGE(train!$K$2:$K$4251)),"High Day Only",IF(AND(G2751&lt;=AVERAGE(train!$G$2:$G$4251),K2751&gt;AVERAGE(train!$K$2:$K$4251)),"High Eve Only","Low Usage")))</f>
        <v>High Day Only</v>
      </c>
    </row>
    <row r="2752" spans="1:26">
      <c r="A2752" t="s">
        <v>47</v>
      </c>
      <c r="B2752">
        <v>177</v>
      </c>
      <c r="C2752" t="s">
        <v>21</v>
      </c>
      <c r="D2752" t="s">
        <v>23</v>
      </c>
      <c r="E2752" t="s">
        <v>22</v>
      </c>
      <c r="F2752">
        <v>0</v>
      </c>
      <c r="G2752">
        <v>248.7</v>
      </c>
      <c r="H2752">
        <v>118</v>
      </c>
      <c r="I2752">
        <v>42.28</v>
      </c>
      <c r="J2752">
        <v>172.3</v>
      </c>
      <c r="K2752">
        <v>73</v>
      </c>
      <c r="L2752">
        <v>14.65</v>
      </c>
      <c r="M2752">
        <v>191.9</v>
      </c>
      <c r="N2752">
        <v>87</v>
      </c>
      <c r="O2752">
        <v>8.64</v>
      </c>
      <c r="P2752">
        <v>11.3</v>
      </c>
      <c r="Q2752">
        <v>2</v>
      </c>
      <c r="R2752">
        <v>3.05</v>
      </c>
      <c r="S2752">
        <v>1</v>
      </c>
      <c r="T2752" t="s">
        <v>23</v>
      </c>
      <c r="U2752">
        <f t="shared" si="85"/>
        <v>1</v>
      </c>
      <c r="V2752">
        <f>IF(Table2[[#This Row],[international_plan]]="yes",1,0)</f>
        <v>1</v>
      </c>
      <c r="W2752">
        <f>IF(Table2[[#This Row],[voice_mail_plan]]="yes",1,0)</f>
        <v>0</v>
      </c>
      <c r="X2752" t="str">
        <f t="shared" si="84"/>
        <v>Very High</v>
      </c>
      <c r="Y2752" t="str">
        <f>IF(Table2[[#This Row],[total_intl_charge]] &gt; AVERAGE($R$2:$R$4245),"High","Low")</f>
        <v>High</v>
      </c>
      <c r="Z2752" t="str">
        <f>IF(AND(G2752&gt;AVERAGE(train!$G$2:$G$4251),K2752&gt;AVERAGE(train!$K$2:$K$4251)),"High Day &amp; Eve",IF(AND(G2752&gt;AVERAGE(train!$G$2:$G$4251),K2752&lt;=AVERAGE(train!$K$2:$K$4251)),"High Day Only",IF(AND(G2752&lt;=AVERAGE(train!$G$2:$G$4251),K2752&gt;AVERAGE(train!$K$2:$K$4251)),"High Eve Only","Low Usage")))</f>
        <v>High Day Only</v>
      </c>
    </row>
    <row r="2753" spans="1:26">
      <c r="A2753" t="s">
        <v>27</v>
      </c>
      <c r="B2753">
        <v>58</v>
      </c>
      <c r="C2753" t="s">
        <v>21</v>
      </c>
      <c r="D2753" t="s">
        <v>22</v>
      </c>
      <c r="E2753" t="s">
        <v>23</v>
      </c>
      <c r="F2753">
        <v>30</v>
      </c>
      <c r="G2753">
        <v>178.1</v>
      </c>
      <c r="H2753">
        <v>111</v>
      </c>
      <c r="I2753">
        <v>30.28</v>
      </c>
      <c r="J2753">
        <v>236.7</v>
      </c>
      <c r="K2753">
        <v>109</v>
      </c>
      <c r="L2753">
        <v>20.12</v>
      </c>
      <c r="M2753">
        <v>264</v>
      </c>
      <c r="N2753">
        <v>118</v>
      </c>
      <c r="O2753">
        <v>11.88</v>
      </c>
      <c r="P2753">
        <v>8.4</v>
      </c>
      <c r="Q2753">
        <v>2</v>
      </c>
      <c r="R2753">
        <v>2.27</v>
      </c>
      <c r="S2753">
        <v>0</v>
      </c>
      <c r="T2753" t="s">
        <v>22</v>
      </c>
      <c r="U2753">
        <f t="shared" si="85"/>
        <v>0</v>
      </c>
      <c r="V2753">
        <f>IF(Table2[[#This Row],[international_plan]]="yes",1,0)</f>
        <v>0</v>
      </c>
      <c r="W2753">
        <f>IF(Table2[[#This Row],[voice_mail_plan]]="yes",1,0)</f>
        <v>1</v>
      </c>
      <c r="X2753" t="str">
        <f t="shared" si="84"/>
        <v>Low</v>
      </c>
      <c r="Y2753" t="str">
        <f>IF(Table2[[#This Row],[total_intl_charge]] &gt; AVERAGE($R$2:$R$4245),"High","Low")</f>
        <v>Low</v>
      </c>
      <c r="Z2753" t="str">
        <f>IF(AND(G2753&gt;AVERAGE(train!$G$2:$G$4251),K2753&gt;AVERAGE(train!$K$2:$K$4251)),"High Day &amp; Eve",IF(AND(G2753&gt;AVERAGE(train!$G$2:$G$4251),K2753&lt;=AVERAGE(train!$K$2:$K$4251)),"High Day Only",IF(AND(G2753&lt;=AVERAGE(train!$G$2:$G$4251),K2753&gt;AVERAGE(train!$K$2:$K$4251)),"High Eve Only","Low Usage")))</f>
        <v>High Eve Only</v>
      </c>
    </row>
    <row r="2754" spans="1:26">
      <c r="A2754" t="s">
        <v>50</v>
      </c>
      <c r="B2754">
        <v>113</v>
      </c>
      <c r="C2754" t="s">
        <v>21</v>
      </c>
      <c r="D2754" t="s">
        <v>23</v>
      </c>
      <c r="E2754" t="s">
        <v>22</v>
      </c>
      <c r="F2754">
        <v>0</v>
      </c>
      <c r="G2754">
        <v>122.2</v>
      </c>
      <c r="H2754">
        <v>112</v>
      </c>
      <c r="I2754">
        <v>20.77</v>
      </c>
      <c r="J2754">
        <v>131.69999999999999</v>
      </c>
      <c r="K2754">
        <v>94</v>
      </c>
      <c r="L2754">
        <v>11.19</v>
      </c>
      <c r="M2754">
        <v>169.5</v>
      </c>
      <c r="N2754">
        <v>106</v>
      </c>
      <c r="O2754">
        <v>7.63</v>
      </c>
      <c r="P2754">
        <v>10.3</v>
      </c>
      <c r="Q2754">
        <v>9</v>
      </c>
      <c r="R2754">
        <v>2.78</v>
      </c>
      <c r="S2754">
        <v>5</v>
      </c>
      <c r="T2754" t="s">
        <v>23</v>
      </c>
      <c r="U2754">
        <f t="shared" si="85"/>
        <v>1</v>
      </c>
      <c r="V2754">
        <f>IF(Table2[[#This Row],[international_plan]]="yes",1,0)</f>
        <v>1</v>
      </c>
      <c r="W2754">
        <f>IF(Table2[[#This Row],[voice_mail_plan]]="yes",1,0)</f>
        <v>0</v>
      </c>
      <c r="X2754" t="str">
        <f t="shared" ref="X2754:X2817" si="86">IF(B2754&lt;=$AC$3,"Low",IF(B2754&lt;=$AC$4,"Medium",IF(B2754&lt;=$AC$5,"High",IF(B2754&gt;=$AC$5,"Very High"))))</f>
        <v>High</v>
      </c>
      <c r="Y2754" t="str">
        <f>IF(Table2[[#This Row],[total_intl_charge]] &gt; AVERAGE($R$2:$R$4245),"High","Low")</f>
        <v>High</v>
      </c>
      <c r="Z2754" t="str">
        <f>IF(AND(G2754&gt;AVERAGE(train!$G$2:$G$4251),K2754&gt;AVERAGE(train!$K$2:$K$4251)),"High Day &amp; Eve",IF(AND(G2754&gt;AVERAGE(train!$G$2:$G$4251),K2754&lt;=AVERAGE(train!$K$2:$K$4251)),"High Day Only",IF(AND(G2754&lt;=AVERAGE(train!$G$2:$G$4251),K2754&gt;AVERAGE(train!$K$2:$K$4251)),"High Eve Only","Low Usage")))</f>
        <v>Low Usage</v>
      </c>
    </row>
    <row r="2755" spans="1:26">
      <c r="A2755" t="s">
        <v>70</v>
      </c>
      <c r="B2755">
        <v>101</v>
      </c>
      <c r="C2755" t="s">
        <v>21</v>
      </c>
      <c r="D2755" t="s">
        <v>22</v>
      </c>
      <c r="E2755" t="s">
        <v>22</v>
      </c>
      <c r="F2755">
        <v>0</v>
      </c>
      <c r="G2755">
        <v>231.3</v>
      </c>
      <c r="H2755">
        <v>87</v>
      </c>
      <c r="I2755">
        <v>39.32</v>
      </c>
      <c r="J2755">
        <v>224.7</v>
      </c>
      <c r="K2755">
        <v>88</v>
      </c>
      <c r="L2755">
        <v>19.100000000000001</v>
      </c>
      <c r="M2755">
        <v>214.6</v>
      </c>
      <c r="N2755">
        <v>69</v>
      </c>
      <c r="O2755">
        <v>9.66</v>
      </c>
      <c r="P2755">
        <v>7.2</v>
      </c>
      <c r="Q2755">
        <v>7</v>
      </c>
      <c r="R2755">
        <v>1.94</v>
      </c>
      <c r="S2755">
        <v>1</v>
      </c>
      <c r="T2755" t="s">
        <v>22</v>
      </c>
      <c r="U2755">
        <f t="shared" ref="U2755:U2818" si="87">IF(T2755="yes",1,0)</f>
        <v>0</v>
      </c>
      <c r="V2755">
        <f>IF(Table2[[#This Row],[international_plan]]="yes",1,0)</f>
        <v>0</v>
      </c>
      <c r="W2755">
        <f>IF(Table2[[#This Row],[voice_mail_plan]]="yes",1,0)</f>
        <v>0</v>
      </c>
      <c r="X2755" t="str">
        <f t="shared" si="86"/>
        <v>High</v>
      </c>
      <c r="Y2755" t="str">
        <f>IF(Table2[[#This Row],[total_intl_charge]] &gt; AVERAGE($R$2:$R$4245),"High","Low")</f>
        <v>Low</v>
      </c>
      <c r="Z2755" t="str">
        <f>IF(AND(G2755&gt;AVERAGE(train!$G$2:$G$4251),K2755&gt;AVERAGE(train!$K$2:$K$4251)),"High Day &amp; Eve",IF(AND(G2755&gt;AVERAGE(train!$G$2:$G$4251),K2755&lt;=AVERAGE(train!$K$2:$K$4251)),"High Day Only",IF(AND(G2755&lt;=AVERAGE(train!$G$2:$G$4251),K2755&gt;AVERAGE(train!$K$2:$K$4251)),"High Eve Only","Low Usage")))</f>
        <v>High Day Only</v>
      </c>
    </row>
    <row r="2756" spans="1:26">
      <c r="A2756" t="s">
        <v>52</v>
      </c>
      <c r="B2756">
        <v>89</v>
      </c>
      <c r="C2756" t="s">
        <v>21</v>
      </c>
      <c r="D2756" t="s">
        <v>22</v>
      </c>
      <c r="E2756" t="s">
        <v>22</v>
      </c>
      <c r="F2756">
        <v>0</v>
      </c>
      <c r="G2756">
        <v>111.2</v>
      </c>
      <c r="H2756">
        <v>101</v>
      </c>
      <c r="I2756">
        <v>18.899999999999999</v>
      </c>
      <c r="J2756">
        <v>122.1</v>
      </c>
      <c r="K2756">
        <v>94</v>
      </c>
      <c r="L2756">
        <v>10.38</v>
      </c>
      <c r="M2756">
        <v>180.8</v>
      </c>
      <c r="N2756">
        <v>85</v>
      </c>
      <c r="O2756">
        <v>8.14</v>
      </c>
      <c r="P2756">
        <v>12.6</v>
      </c>
      <c r="Q2756">
        <v>2</v>
      </c>
      <c r="R2756">
        <v>3.4</v>
      </c>
      <c r="S2756">
        <v>3</v>
      </c>
      <c r="T2756" t="s">
        <v>22</v>
      </c>
      <c r="U2756">
        <f t="shared" si="87"/>
        <v>0</v>
      </c>
      <c r="V2756">
        <f>IF(Table2[[#This Row],[international_plan]]="yes",1,0)</f>
        <v>0</v>
      </c>
      <c r="W2756">
        <f>IF(Table2[[#This Row],[voice_mail_plan]]="yes",1,0)</f>
        <v>0</v>
      </c>
      <c r="X2756" t="str">
        <f t="shared" si="86"/>
        <v>Medium</v>
      </c>
      <c r="Y2756" t="str">
        <f>IF(Table2[[#This Row],[total_intl_charge]] &gt; AVERAGE($R$2:$R$4245),"High","Low")</f>
        <v>High</v>
      </c>
      <c r="Z2756" t="str">
        <f>IF(AND(G2756&gt;AVERAGE(train!$G$2:$G$4251),K2756&gt;AVERAGE(train!$K$2:$K$4251)),"High Day &amp; Eve",IF(AND(G2756&gt;AVERAGE(train!$G$2:$G$4251),K2756&lt;=AVERAGE(train!$K$2:$K$4251)),"High Day Only",IF(AND(G2756&lt;=AVERAGE(train!$G$2:$G$4251),K2756&gt;AVERAGE(train!$K$2:$K$4251)),"High Eve Only","Low Usage")))</f>
        <v>Low Usage</v>
      </c>
    </row>
    <row r="2757" spans="1:26">
      <c r="A2757" t="s">
        <v>58</v>
      </c>
      <c r="B2757">
        <v>77</v>
      </c>
      <c r="C2757" t="s">
        <v>25</v>
      </c>
      <c r="D2757" t="s">
        <v>23</v>
      </c>
      <c r="E2757" t="s">
        <v>23</v>
      </c>
      <c r="F2757">
        <v>44</v>
      </c>
      <c r="G2757">
        <v>103.2</v>
      </c>
      <c r="H2757">
        <v>117</v>
      </c>
      <c r="I2757">
        <v>17.54</v>
      </c>
      <c r="J2757">
        <v>236.3</v>
      </c>
      <c r="K2757">
        <v>86</v>
      </c>
      <c r="L2757">
        <v>20.09</v>
      </c>
      <c r="M2757">
        <v>203.5</v>
      </c>
      <c r="N2757">
        <v>101</v>
      </c>
      <c r="O2757">
        <v>9.16</v>
      </c>
      <c r="P2757">
        <v>11.9</v>
      </c>
      <c r="Q2757">
        <v>2</v>
      </c>
      <c r="R2757">
        <v>3.21</v>
      </c>
      <c r="S2757">
        <v>0</v>
      </c>
      <c r="T2757" t="s">
        <v>23</v>
      </c>
      <c r="U2757">
        <f t="shared" si="87"/>
        <v>1</v>
      </c>
      <c r="V2757">
        <f>IF(Table2[[#This Row],[international_plan]]="yes",1,0)</f>
        <v>1</v>
      </c>
      <c r="W2757">
        <f>IF(Table2[[#This Row],[voice_mail_plan]]="yes",1,0)</f>
        <v>1</v>
      </c>
      <c r="X2757" t="str">
        <f t="shared" si="86"/>
        <v>Medium</v>
      </c>
      <c r="Y2757" t="str">
        <f>IF(Table2[[#This Row],[total_intl_charge]] &gt; AVERAGE($R$2:$R$4245),"High","Low")</f>
        <v>High</v>
      </c>
      <c r="Z2757" t="str">
        <f>IF(AND(G2757&gt;AVERAGE(train!$G$2:$G$4251),K2757&gt;AVERAGE(train!$K$2:$K$4251)),"High Day &amp; Eve",IF(AND(G2757&gt;AVERAGE(train!$G$2:$G$4251),K2757&lt;=AVERAGE(train!$K$2:$K$4251)),"High Day Only",IF(AND(G2757&lt;=AVERAGE(train!$G$2:$G$4251),K2757&gt;AVERAGE(train!$K$2:$K$4251)),"High Eve Only","Low Usage")))</f>
        <v>Low Usage</v>
      </c>
    </row>
    <row r="2758" spans="1:26">
      <c r="A2758" t="s">
        <v>26</v>
      </c>
      <c r="B2758">
        <v>146</v>
      </c>
      <c r="C2758" t="s">
        <v>28</v>
      </c>
      <c r="D2758" t="s">
        <v>22</v>
      </c>
      <c r="E2758" t="s">
        <v>22</v>
      </c>
      <c r="F2758">
        <v>0</v>
      </c>
      <c r="G2758">
        <v>138.4</v>
      </c>
      <c r="H2758">
        <v>104</v>
      </c>
      <c r="I2758">
        <v>23.53</v>
      </c>
      <c r="J2758">
        <v>158.9</v>
      </c>
      <c r="K2758">
        <v>122</v>
      </c>
      <c r="L2758">
        <v>13.51</v>
      </c>
      <c r="M2758">
        <v>47.4</v>
      </c>
      <c r="N2758">
        <v>73</v>
      </c>
      <c r="O2758">
        <v>2.13</v>
      </c>
      <c r="P2758">
        <v>3.9</v>
      </c>
      <c r="Q2758">
        <v>9</v>
      </c>
      <c r="R2758">
        <v>1.05</v>
      </c>
      <c r="S2758">
        <v>4</v>
      </c>
      <c r="T2758" t="s">
        <v>23</v>
      </c>
      <c r="U2758">
        <f t="shared" si="87"/>
        <v>1</v>
      </c>
      <c r="V2758">
        <f>IF(Table2[[#This Row],[international_plan]]="yes",1,0)</f>
        <v>0</v>
      </c>
      <c r="W2758">
        <f>IF(Table2[[#This Row],[voice_mail_plan]]="yes",1,0)</f>
        <v>0</v>
      </c>
      <c r="X2758" t="str">
        <f t="shared" si="86"/>
        <v>Very High</v>
      </c>
      <c r="Y2758" t="str">
        <f>IF(Table2[[#This Row],[total_intl_charge]] &gt; AVERAGE($R$2:$R$4245),"High","Low")</f>
        <v>Low</v>
      </c>
      <c r="Z2758" t="str">
        <f>IF(AND(G2758&gt;AVERAGE(train!$G$2:$G$4251),K2758&gt;AVERAGE(train!$K$2:$K$4251)),"High Day &amp; Eve",IF(AND(G2758&gt;AVERAGE(train!$G$2:$G$4251),K2758&lt;=AVERAGE(train!$K$2:$K$4251)),"High Day Only",IF(AND(G2758&lt;=AVERAGE(train!$G$2:$G$4251),K2758&gt;AVERAGE(train!$K$2:$K$4251)),"High Eve Only","Low Usage")))</f>
        <v>High Eve Only</v>
      </c>
    </row>
    <row r="2759" spans="1:26">
      <c r="A2759" t="s">
        <v>24</v>
      </c>
      <c r="B2759">
        <v>93</v>
      </c>
      <c r="C2759" t="s">
        <v>21</v>
      </c>
      <c r="D2759" t="s">
        <v>22</v>
      </c>
      <c r="E2759" t="s">
        <v>22</v>
      </c>
      <c r="F2759">
        <v>0</v>
      </c>
      <c r="G2759">
        <v>146.30000000000001</v>
      </c>
      <c r="H2759">
        <v>85</v>
      </c>
      <c r="I2759">
        <v>24.87</v>
      </c>
      <c r="J2759">
        <v>216.6</v>
      </c>
      <c r="K2759">
        <v>95</v>
      </c>
      <c r="L2759">
        <v>18.41</v>
      </c>
      <c r="M2759">
        <v>233</v>
      </c>
      <c r="N2759">
        <v>82</v>
      </c>
      <c r="O2759">
        <v>10.49</v>
      </c>
      <c r="P2759">
        <v>11.5</v>
      </c>
      <c r="Q2759">
        <v>3</v>
      </c>
      <c r="R2759">
        <v>3.11</v>
      </c>
      <c r="S2759">
        <v>0</v>
      </c>
      <c r="T2759" t="s">
        <v>22</v>
      </c>
      <c r="U2759">
        <f t="shared" si="87"/>
        <v>0</v>
      </c>
      <c r="V2759">
        <f>IF(Table2[[#This Row],[international_plan]]="yes",1,0)</f>
        <v>0</v>
      </c>
      <c r="W2759">
        <f>IF(Table2[[#This Row],[voice_mail_plan]]="yes",1,0)</f>
        <v>0</v>
      </c>
      <c r="X2759" t="str">
        <f t="shared" si="86"/>
        <v>Medium</v>
      </c>
      <c r="Y2759" t="str">
        <f>IF(Table2[[#This Row],[total_intl_charge]] &gt; AVERAGE($R$2:$R$4245),"High","Low")</f>
        <v>High</v>
      </c>
      <c r="Z2759" t="str">
        <f>IF(AND(G2759&gt;AVERAGE(train!$G$2:$G$4251),K2759&gt;AVERAGE(train!$K$2:$K$4251)),"High Day &amp; Eve",IF(AND(G2759&gt;AVERAGE(train!$G$2:$G$4251),K2759&lt;=AVERAGE(train!$K$2:$K$4251)),"High Day Only",IF(AND(G2759&lt;=AVERAGE(train!$G$2:$G$4251),K2759&gt;AVERAGE(train!$K$2:$K$4251)),"High Eve Only","Low Usage")))</f>
        <v>Low Usage</v>
      </c>
    </row>
    <row r="2760" spans="1:26">
      <c r="A2760" t="s">
        <v>61</v>
      </c>
      <c r="B2760">
        <v>55</v>
      </c>
      <c r="C2760" t="s">
        <v>21</v>
      </c>
      <c r="D2760" t="s">
        <v>22</v>
      </c>
      <c r="E2760" t="s">
        <v>22</v>
      </c>
      <c r="F2760">
        <v>0</v>
      </c>
      <c r="G2760">
        <v>132</v>
      </c>
      <c r="H2760">
        <v>103</v>
      </c>
      <c r="I2760">
        <v>22.44</v>
      </c>
      <c r="J2760">
        <v>279.60000000000002</v>
      </c>
      <c r="K2760">
        <v>114</v>
      </c>
      <c r="L2760">
        <v>23.77</v>
      </c>
      <c r="M2760">
        <v>180</v>
      </c>
      <c r="N2760">
        <v>74</v>
      </c>
      <c r="O2760">
        <v>8.1</v>
      </c>
      <c r="P2760">
        <v>13.5</v>
      </c>
      <c r="Q2760">
        <v>4</v>
      </c>
      <c r="R2760">
        <v>3.65</v>
      </c>
      <c r="S2760">
        <v>0</v>
      </c>
      <c r="T2760" t="s">
        <v>22</v>
      </c>
      <c r="U2760">
        <f t="shared" si="87"/>
        <v>0</v>
      </c>
      <c r="V2760">
        <f>IF(Table2[[#This Row],[international_plan]]="yes",1,0)</f>
        <v>0</v>
      </c>
      <c r="W2760">
        <f>IF(Table2[[#This Row],[voice_mail_plan]]="yes",1,0)</f>
        <v>0</v>
      </c>
      <c r="X2760" t="str">
        <f t="shared" si="86"/>
        <v>Low</v>
      </c>
      <c r="Y2760" t="str">
        <f>IF(Table2[[#This Row],[total_intl_charge]] &gt; AVERAGE($R$2:$R$4245),"High","Low")</f>
        <v>High</v>
      </c>
      <c r="Z2760" t="str">
        <f>IF(AND(G2760&gt;AVERAGE(train!$G$2:$G$4251),K2760&gt;AVERAGE(train!$K$2:$K$4251)),"High Day &amp; Eve",IF(AND(G2760&gt;AVERAGE(train!$G$2:$G$4251),K2760&lt;=AVERAGE(train!$K$2:$K$4251)),"High Day Only",IF(AND(G2760&lt;=AVERAGE(train!$G$2:$G$4251),K2760&gt;AVERAGE(train!$K$2:$K$4251)),"High Eve Only","Low Usage")))</f>
        <v>High Eve Only</v>
      </c>
    </row>
    <row r="2761" spans="1:26">
      <c r="A2761" t="s">
        <v>20</v>
      </c>
      <c r="B2761">
        <v>88</v>
      </c>
      <c r="C2761" t="s">
        <v>25</v>
      </c>
      <c r="D2761" t="s">
        <v>22</v>
      </c>
      <c r="E2761" t="s">
        <v>22</v>
      </c>
      <c r="F2761">
        <v>0</v>
      </c>
      <c r="G2761">
        <v>274.60000000000002</v>
      </c>
      <c r="H2761">
        <v>105</v>
      </c>
      <c r="I2761">
        <v>46.68</v>
      </c>
      <c r="J2761">
        <v>161.1</v>
      </c>
      <c r="K2761">
        <v>121</v>
      </c>
      <c r="L2761">
        <v>13.69</v>
      </c>
      <c r="M2761">
        <v>194.4</v>
      </c>
      <c r="N2761">
        <v>123</v>
      </c>
      <c r="O2761">
        <v>8.75</v>
      </c>
      <c r="P2761">
        <v>9.1999999999999993</v>
      </c>
      <c r="Q2761">
        <v>4</v>
      </c>
      <c r="R2761">
        <v>2.48</v>
      </c>
      <c r="S2761">
        <v>2</v>
      </c>
      <c r="T2761" t="s">
        <v>22</v>
      </c>
      <c r="U2761">
        <f t="shared" si="87"/>
        <v>0</v>
      </c>
      <c r="V2761">
        <f>IF(Table2[[#This Row],[international_plan]]="yes",1,0)</f>
        <v>0</v>
      </c>
      <c r="W2761">
        <f>IF(Table2[[#This Row],[voice_mail_plan]]="yes",1,0)</f>
        <v>0</v>
      </c>
      <c r="X2761" t="str">
        <f t="shared" si="86"/>
        <v>Medium</v>
      </c>
      <c r="Y2761" t="str">
        <f>IF(Table2[[#This Row],[total_intl_charge]] &gt; AVERAGE($R$2:$R$4245),"High","Low")</f>
        <v>Low</v>
      </c>
      <c r="Z2761" t="str">
        <f>IF(AND(G2761&gt;AVERAGE(train!$G$2:$G$4251),K2761&gt;AVERAGE(train!$K$2:$K$4251)),"High Day &amp; Eve",IF(AND(G2761&gt;AVERAGE(train!$G$2:$G$4251),K2761&lt;=AVERAGE(train!$K$2:$K$4251)),"High Day Only",IF(AND(G2761&lt;=AVERAGE(train!$G$2:$G$4251),K2761&gt;AVERAGE(train!$K$2:$K$4251)),"High Eve Only","Low Usage")))</f>
        <v>High Day &amp; Eve</v>
      </c>
    </row>
    <row r="2762" spans="1:26">
      <c r="A2762" t="s">
        <v>53</v>
      </c>
      <c r="B2762">
        <v>63</v>
      </c>
      <c r="C2762" t="s">
        <v>28</v>
      </c>
      <c r="D2762" t="s">
        <v>22</v>
      </c>
      <c r="E2762" t="s">
        <v>22</v>
      </c>
      <c r="F2762">
        <v>0</v>
      </c>
      <c r="G2762">
        <v>185.3</v>
      </c>
      <c r="H2762">
        <v>87</v>
      </c>
      <c r="I2762">
        <v>31.5</v>
      </c>
      <c r="J2762">
        <v>225.3</v>
      </c>
      <c r="K2762">
        <v>87</v>
      </c>
      <c r="L2762">
        <v>19.149999999999999</v>
      </c>
      <c r="M2762">
        <v>194.3</v>
      </c>
      <c r="N2762">
        <v>93</v>
      </c>
      <c r="O2762">
        <v>8.74</v>
      </c>
      <c r="P2762">
        <v>11.7</v>
      </c>
      <c r="Q2762">
        <v>3</v>
      </c>
      <c r="R2762">
        <v>3.16</v>
      </c>
      <c r="S2762">
        <v>0</v>
      </c>
      <c r="T2762" t="s">
        <v>22</v>
      </c>
      <c r="U2762">
        <f t="shared" si="87"/>
        <v>0</v>
      </c>
      <c r="V2762">
        <f>IF(Table2[[#This Row],[international_plan]]="yes",1,0)</f>
        <v>0</v>
      </c>
      <c r="W2762">
        <f>IF(Table2[[#This Row],[voice_mail_plan]]="yes",1,0)</f>
        <v>0</v>
      </c>
      <c r="X2762" t="str">
        <f t="shared" si="86"/>
        <v>Low</v>
      </c>
      <c r="Y2762" t="str">
        <f>IF(Table2[[#This Row],[total_intl_charge]] &gt; AVERAGE($R$2:$R$4245),"High","Low")</f>
        <v>High</v>
      </c>
      <c r="Z2762" t="str">
        <f>IF(AND(G2762&gt;AVERAGE(train!$G$2:$G$4251),K2762&gt;AVERAGE(train!$K$2:$K$4251)),"High Day &amp; Eve",IF(AND(G2762&gt;AVERAGE(train!$G$2:$G$4251),K2762&lt;=AVERAGE(train!$K$2:$K$4251)),"High Day Only",IF(AND(G2762&lt;=AVERAGE(train!$G$2:$G$4251),K2762&gt;AVERAGE(train!$K$2:$K$4251)),"High Eve Only","Low Usage")))</f>
        <v>High Day Only</v>
      </c>
    </row>
    <row r="2763" spans="1:26">
      <c r="A2763" t="s">
        <v>70</v>
      </c>
      <c r="B2763">
        <v>127</v>
      </c>
      <c r="C2763" t="s">
        <v>21</v>
      </c>
      <c r="D2763" t="s">
        <v>22</v>
      </c>
      <c r="E2763" t="s">
        <v>23</v>
      </c>
      <c r="F2763">
        <v>24</v>
      </c>
      <c r="G2763">
        <v>154.80000000000001</v>
      </c>
      <c r="H2763">
        <v>69</v>
      </c>
      <c r="I2763">
        <v>26.32</v>
      </c>
      <c r="J2763">
        <v>177.2</v>
      </c>
      <c r="K2763">
        <v>105</v>
      </c>
      <c r="L2763">
        <v>15.06</v>
      </c>
      <c r="M2763">
        <v>207.6</v>
      </c>
      <c r="N2763">
        <v>102</v>
      </c>
      <c r="O2763">
        <v>9.34</v>
      </c>
      <c r="P2763">
        <v>9</v>
      </c>
      <c r="Q2763">
        <v>4</v>
      </c>
      <c r="R2763">
        <v>2.4300000000000002</v>
      </c>
      <c r="S2763">
        <v>1</v>
      </c>
      <c r="T2763" t="s">
        <v>22</v>
      </c>
      <c r="U2763">
        <f t="shared" si="87"/>
        <v>0</v>
      </c>
      <c r="V2763">
        <f>IF(Table2[[#This Row],[international_plan]]="yes",1,0)</f>
        <v>0</v>
      </c>
      <c r="W2763">
        <f>IF(Table2[[#This Row],[voice_mail_plan]]="yes",1,0)</f>
        <v>1</v>
      </c>
      <c r="X2763" t="str">
        <f t="shared" si="86"/>
        <v>High</v>
      </c>
      <c r="Y2763" t="str">
        <f>IF(Table2[[#This Row],[total_intl_charge]] &gt; AVERAGE($R$2:$R$4245),"High","Low")</f>
        <v>Low</v>
      </c>
      <c r="Z2763" t="str">
        <f>IF(AND(G2763&gt;AVERAGE(train!$G$2:$G$4251),K2763&gt;AVERAGE(train!$K$2:$K$4251)),"High Day &amp; Eve",IF(AND(G2763&gt;AVERAGE(train!$G$2:$G$4251),K2763&lt;=AVERAGE(train!$K$2:$K$4251)),"High Day Only",IF(AND(G2763&lt;=AVERAGE(train!$G$2:$G$4251),K2763&gt;AVERAGE(train!$K$2:$K$4251)),"High Eve Only","Low Usage")))</f>
        <v>High Eve Only</v>
      </c>
    </row>
    <row r="2764" spans="1:26">
      <c r="A2764" t="s">
        <v>72</v>
      </c>
      <c r="B2764">
        <v>57</v>
      </c>
      <c r="C2764" t="s">
        <v>21</v>
      </c>
      <c r="D2764" t="s">
        <v>22</v>
      </c>
      <c r="E2764" t="s">
        <v>23</v>
      </c>
      <c r="F2764">
        <v>30</v>
      </c>
      <c r="G2764">
        <v>179.2</v>
      </c>
      <c r="H2764">
        <v>105</v>
      </c>
      <c r="I2764">
        <v>30.46</v>
      </c>
      <c r="J2764">
        <v>283.2</v>
      </c>
      <c r="K2764">
        <v>83</v>
      </c>
      <c r="L2764">
        <v>24.07</v>
      </c>
      <c r="M2764">
        <v>228.1</v>
      </c>
      <c r="N2764">
        <v>77</v>
      </c>
      <c r="O2764">
        <v>10.26</v>
      </c>
      <c r="P2764">
        <v>14.7</v>
      </c>
      <c r="Q2764">
        <v>5</v>
      </c>
      <c r="R2764">
        <v>3.97</v>
      </c>
      <c r="S2764">
        <v>1</v>
      </c>
      <c r="T2764" t="s">
        <v>22</v>
      </c>
      <c r="U2764">
        <f t="shared" si="87"/>
        <v>0</v>
      </c>
      <c r="V2764">
        <f>IF(Table2[[#This Row],[international_plan]]="yes",1,0)</f>
        <v>0</v>
      </c>
      <c r="W2764">
        <f>IF(Table2[[#This Row],[voice_mail_plan]]="yes",1,0)</f>
        <v>1</v>
      </c>
      <c r="X2764" t="str">
        <f t="shared" si="86"/>
        <v>Low</v>
      </c>
      <c r="Y2764" t="str">
        <f>IF(Table2[[#This Row],[total_intl_charge]] &gt; AVERAGE($R$2:$R$4245),"High","Low")</f>
        <v>High</v>
      </c>
      <c r="Z2764" t="str">
        <f>IF(AND(G2764&gt;AVERAGE(train!$G$2:$G$4251),K2764&gt;AVERAGE(train!$K$2:$K$4251)),"High Day &amp; Eve",IF(AND(G2764&gt;AVERAGE(train!$G$2:$G$4251),K2764&lt;=AVERAGE(train!$K$2:$K$4251)),"High Day Only",IF(AND(G2764&lt;=AVERAGE(train!$G$2:$G$4251),K2764&gt;AVERAGE(train!$K$2:$K$4251)),"High Eve Only","Low Usage")))</f>
        <v>Low Usage</v>
      </c>
    </row>
    <row r="2765" spans="1:26">
      <c r="A2765" t="s">
        <v>33</v>
      </c>
      <c r="B2765">
        <v>138</v>
      </c>
      <c r="C2765" t="s">
        <v>28</v>
      </c>
      <c r="D2765" t="s">
        <v>23</v>
      </c>
      <c r="E2765" t="s">
        <v>22</v>
      </c>
      <c r="F2765">
        <v>0</v>
      </c>
      <c r="G2765">
        <v>286.2</v>
      </c>
      <c r="H2765">
        <v>61</v>
      </c>
      <c r="I2765">
        <v>48.65</v>
      </c>
      <c r="J2765">
        <v>187.2</v>
      </c>
      <c r="K2765">
        <v>60</v>
      </c>
      <c r="L2765">
        <v>15.91</v>
      </c>
      <c r="M2765">
        <v>146.19999999999999</v>
      </c>
      <c r="N2765">
        <v>114</v>
      </c>
      <c r="O2765">
        <v>6.58</v>
      </c>
      <c r="P2765">
        <v>11</v>
      </c>
      <c r="Q2765">
        <v>4</v>
      </c>
      <c r="R2765">
        <v>2.97</v>
      </c>
      <c r="S2765">
        <v>2</v>
      </c>
      <c r="T2765" t="s">
        <v>23</v>
      </c>
      <c r="U2765">
        <f t="shared" si="87"/>
        <v>1</v>
      </c>
      <c r="V2765">
        <f>IF(Table2[[#This Row],[international_plan]]="yes",1,0)</f>
        <v>1</v>
      </c>
      <c r="W2765">
        <f>IF(Table2[[#This Row],[voice_mail_plan]]="yes",1,0)</f>
        <v>0</v>
      </c>
      <c r="X2765" t="str">
        <f t="shared" si="86"/>
        <v>Very High</v>
      </c>
      <c r="Y2765" t="str">
        <f>IF(Table2[[#This Row],[total_intl_charge]] &gt; AVERAGE($R$2:$R$4245),"High","Low")</f>
        <v>High</v>
      </c>
      <c r="Z2765" t="str">
        <f>IF(AND(G2765&gt;AVERAGE(train!$G$2:$G$4251),K2765&gt;AVERAGE(train!$K$2:$K$4251)),"High Day &amp; Eve",IF(AND(G2765&gt;AVERAGE(train!$G$2:$G$4251),K2765&lt;=AVERAGE(train!$K$2:$K$4251)),"High Day Only",IF(AND(G2765&lt;=AVERAGE(train!$G$2:$G$4251),K2765&gt;AVERAGE(train!$K$2:$K$4251)),"High Eve Only","Low Usage")))</f>
        <v>High Day Only</v>
      </c>
    </row>
    <row r="2766" spans="1:26">
      <c r="A2766" t="s">
        <v>36</v>
      </c>
      <c r="B2766">
        <v>171</v>
      </c>
      <c r="C2766" t="s">
        <v>21</v>
      </c>
      <c r="D2766" t="s">
        <v>22</v>
      </c>
      <c r="E2766" t="s">
        <v>22</v>
      </c>
      <c r="F2766">
        <v>0</v>
      </c>
      <c r="G2766">
        <v>137.5</v>
      </c>
      <c r="H2766">
        <v>110</v>
      </c>
      <c r="I2766">
        <v>23.38</v>
      </c>
      <c r="J2766">
        <v>198.1</v>
      </c>
      <c r="K2766">
        <v>109</v>
      </c>
      <c r="L2766">
        <v>16.84</v>
      </c>
      <c r="M2766">
        <v>292.7</v>
      </c>
      <c r="N2766">
        <v>131</v>
      </c>
      <c r="O2766">
        <v>13.17</v>
      </c>
      <c r="P2766">
        <v>13.3</v>
      </c>
      <c r="Q2766">
        <v>5</v>
      </c>
      <c r="R2766">
        <v>3.59</v>
      </c>
      <c r="S2766">
        <v>2</v>
      </c>
      <c r="T2766" t="s">
        <v>22</v>
      </c>
      <c r="U2766">
        <f t="shared" si="87"/>
        <v>0</v>
      </c>
      <c r="V2766">
        <f>IF(Table2[[#This Row],[international_plan]]="yes",1,0)</f>
        <v>0</v>
      </c>
      <c r="W2766">
        <f>IF(Table2[[#This Row],[voice_mail_plan]]="yes",1,0)</f>
        <v>0</v>
      </c>
      <c r="X2766" t="str">
        <f t="shared" si="86"/>
        <v>Very High</v>
      </c>
      <c r="Y2766" t="str">
        <f>IF(Table2[[#This Row],[total_intl_charge]] &gt; AVERAGE($R$2:$R$4245),"High","Low")</f>
        <v>High</v>
      </c>
      <c r="Z2766" t="str">
        <f>IF(AND(G2766&gt;AVERAGE(train!$G$2:$G$4251),K2766&gt;AVERAGE(train!$K$2:$K$4251)),"High Day &amp; Eve",IF(AND(G2766&gt;AVERAGE(train!$G$2:$G$4251),K2766&lt;=AVERAGE(train!$K$2:$K$4251)),"High Day Only",IF(AND(G2766&lt;=AVERAGE(train!$G$2:$G$4251),K2766&gt;AVERAGE(train!$K$2:$K$4251)),"High Eve Only","Low Usage")))</f>
        <v>High Eve Only</v>
      </c>
    </row>
    <row r="2767" spans="1:26">
      <c r="A2767" t="s">
        <v>44</v>
      </c>
      <c r="B2767">
        <v>148</v>
      </c>
      <c r="C2767" t="s">
        <v>25</v>
      </c>
      <c r="D2767" t="s">
        <v>22</v>
      </c>
      <c r="E2767" t="s">
        <v>22</v>
      </c>
      <c r="F2767">
        <v>0</v>
      </c>
      <c r="G2767">
        <v>243</v>
      </c>
      <c r="H2767">
        <v>115</v>
      </c>
      <c r="I2767">
        <v>41.31</v>
      </c>
      <c r="J2767">
        <v>191.8</v>
      </c>
      <c r="K2767">
        <v>91</v>
      </c>
      <c r="L2767">
        <v>16.3</v>
      </c>
      <c r="M2767">
        <v>117.8</v>
      </c>
      <c r="N2767">
        <v>93</v>
      </c>
      <c r="O2767">
        <v>5.3</v>
      </c>
      <c r="P2767">
        <v>13.4</v>
      </c>
      <c r="Q2767">
        <v>5</v>
      </c>
      <c r="R2767">
        <v>3.62</v>
      </c>
      <c r="S2767">
        <v>2</v>
      </c>
      <c r="T2767" t="s">
        <v>22</v>
      </c>
      <c r="U2767">
        <f t="shared" si="87"/>
        <v>0</v>
      </c>
      <c r="V2767">
        <f>IF(Table2[[#This Row],[international_plan]]="yes",1,0)</f>
        <v>0</v>
      </c>
      <c r="W2767">
        <f>IF(Table2[[#This Row],[voice_mail_plan]]="yes",1,0)</f>
        <v>0</v>
      </c>
      <c r="X2767" t="str">
        <f t="shared" si="86"/>
        <v>Very High</v>
      </c>
      <c r="Y2767" t="str">
        <f>IF(Table2[[#This Row],[total_intl_charge]] &gt; AVERAGE($R$2:$R$4245),"High","Low")</f>
        <v>High</v>
      </c>
      <c r="Z2767" t="str">
        <f>IF(AND(G2767&gt;AVERAGE(train!$G$2:$G$4251),K2767&gt;AVERAGE(train!$K$2:$K$4251)),"High Day &amp; Eve",IF(AND(G2767&gt;AVERAGE(train!$G$2:$G$4251),K2767&lt;=AVERAGE(train!$K$2:$K$4251)),"High Day Only",IF(AND(G2767&lt;=AVERAGE(train!$G$2:$G$4251),K2767&gt;AVERAGE(train!$K$2:$K$4251)),"High Eve Only","Low Usage")))</f>
        <v>High Day Only</v>
      </c>
    </row>
    <row r="2768" spans="1:26">
      <c r="A2768" t="s">
        <v>58</v>
      </c>
      <c r="B2768">
        <v>127</v>
      </c>
      <c r="C2768" t="s">
        <v>28</v>
      </c>
      <c r="D2768" t="s">
        <v>22</v>
      </c>
      <c r="E2768" t="s">
        <v>22</v>
      </c>
      <c r="F2768">
        <v>0</v>
      </c>
      <c r="G2768">
        <v>134.9</v>
      </c>
      <c r="H2768">
        <v>79</v>
      </c>
      <c r="I2768">
        <v>22.93</v>
      </c>
      <c r="J2768">
        <v>221.5</v>
      </c>
      <c r="K2768">
        <v>114</v>
      </c>
      <c r="L2768">
        <v>18.829999999999998</v>
      </c>
      <c r="M2768">
        <v>113.8</v>
      </c>
      <c r="N2768">
        <v>118</v>
      </c>
      <c r="O2768">
        <v>5.12</v>
      </c>
      <c r="P2768">
        <v>15</v>
      </c>
      <c r="Q2768">
        <v>2</v>
      </c>
      <c r="R2768">
        <v>4.05</v>
      </c>
      <c r="S2768">
        <v>1</v>
      </c>
      <c r="T2768" t="s">
        <v>22</v>
      </c>
      <c r="U2768">
        <f t="shared" si="87"/>
        <v>0</v>
      </c>
      <c r="V2768">
        <f>IF(Table2[[#This Row],[international_plan]]="yes",1,0)</f>
        <v>0</v>
      </c>
      <c r="W2768">
        <f>IF(Table2[[#This Row],[voice_mail_plan]]="yes",1,0)</f>
        <v>0</v>
      </c>
      <c r="X2768" t="str">
        <f t="shared" si="86"/>
        <v>High</v>
      </c>
      <c r="Y2768" t="str">
        <f>IF(Table2[[#This Row],[total_intl_charge]] &gt; AVERAGE($R$2:$R$4245),"High","Low")</f>
        <v>High</v>
      </c>
      <c r="Z2768" t="str">
        <f>IF(AND(G2768&gt;AVERAGE(train!$G$2:$G$4251),K2768&gt;AVERAGE(train!$K$2:$K$4251)),"High Day &amp; Eve",IF(AND(G2768&gt;AVERAGE(train!$G$2:$G$4251),K2768&lt;=AVERAGE(train!$K$2:$K$4251)),"High Day Only",IF(AND(G2768&lt;=AVERAGE(train!$G$2:$G$4251),K2768&gt;AVERAGE(train!$K$2:$K$4251)),"High Eve Only","Low Usage")))</f>
        <v>High Eve Only</v>
      </c>
    </row>
    <row r="2769" spans="1:26">
      <c r="A2769" t="s">
        <v>52</v>
      </c>
      <c r="B2769">
        <v>61</v>
      </c>
      <c r="C2769" t="s">
        <v>21</v>
      </c>
      <c r="D2769" t="s">
        <v>22</v>
      </c>
      <c r="E2769" t="s">
        <v>22</v>
      </c>
      <c r="F2769">
        <v>0</v>
      </c>
      <c r="G2769">
        <v>234.2</v>
      </c>
      <c r="H2769">
        <v>76</v>
      </c>
      <c r="I2769">
        <v>39.81</v>
      </c>
      <c r="J2769">
        <v>216.7</v>
      </c>
      <c r="K2769">
        <v>108</v>
      </c>
      <c r="L2769">
        <v>18.420000000000002</v>
      </c>
      <c r="M2769">
        <v>130.6</v>
      </c>
      <c r="N2769">
        <v>122</v>
      </c>
      <c r="O2769">
        <v>5.88</v>
      </c>
      <c r="P2769">
        <v>13.9</v>
      </c>
      <c r="Q2769">
        <v>2</v>
      </c>
      <c r="R2769">
        <v>3.75</v>
      </c>
      <c r="S2769">
        <v>1</v>
      </c>
      <c r="T2769" t="s">
        <v>22</v>
      </c>
      <c r="U2769">
        <f t="shared" si="87"/>
        <v>0</v>
      </c>
      <c r="V2769">
        <f>IF(Table2[[#This Row],[international_plan]]="yes",1,0)</f>
        <v>0</v>
      </c>
      <c r="W2769">
        <f>IF(Table2[[#This Row],[voice_mail_plan]]="yes",1,0)</f>
        <v>0</v>
      </c>
      <c r="X2769" t="str">
        <f t="shared" si="86"/>
        <v>Low</v>
      </c>
      <c r="Y2769" t="str">
        <f>IF(Table2[[#This Row],[total_intl_charge]] &gt; AVERAGE($R$2:$R$4245),"High","Low")</f>
        <v>High</v>
      </c>
      <c r="Z2769" t="str">
        <f>IF(AND(G2769&gt;AVERAGE(train!$G$2:$G$4251),K2769&gt;AVERAGE(train!$K$2:$K$4251)),"High Day &amp; Eve",IF(AND(G2769&gt;AVERAGE(train!$G$2:$G$4251),K2769&lt;=AVERAGE(train!$K$2:$K$4251)),"High Day Only",IF(AND(G2769&lt;=AVERAGE(train!$G$2:$G$4251),K2769&gt;AVERAGE(train!$K$2:$K$4251)),"High Eve Only","Low Usage")))</f>
        <v>High Day &amp; Eve</v>
      </c>
    </row>
    <row r="2770" spans="1:26">
      <c r="A2770" t="s">
        <v>64</v>
      </c>
      <c r="B2770">
        <v>131</v>
      </c>
      <c r="C2770" t="s">
        <v>21</v>
      </c>
      <c r="D2770" t="s">
        <v>22</v>
      </c>
      <c r="E2770" t="s">
        <v>22</v>
      </c>
      <c r="F2770">
        <v>0</v>
      </c>
      <c r="G2770">
        <v>175.1</v>
      </c>
      <c r="H2770">
        <v>73</v>
      </c>
      <c r="I2770">
        <v>29.77</v>
      </c>
      <c r="J2770">
        <v>171.9</v>
      </c>
      <c r="K2770">
        <v>116</v>
      </c>
      <c r="L2770">
        <v>14.61</v>
      </c>
      <c r="M2770">
        <v>131.1</v>
      </c>
      <c r="N2770">
        <v>94</v>
      </c>
      <c r="O2770">
        <v>5.9</v>
      </c>
      <c r="P2770">
        <v>7.3</v>
      </c>
      <c r="Q2770">
        <v>6</v>
      </c>
      <c r="R2770">
        <v>1.97</v>
      </c>
      <c r="S2770">
        <v>1</v>
      </c>
      <c r="T2770" t="s">
        <v>22</v>
      </c>
      <c r="U2770">
        <f t="shared" si="87"/>
        <v>0</v>
      </c>
      <c r="V2770">
        <f>IF(Table2[[#This Row],[international_plan]]="yes",1,0)</f>
        <v>0</v>
      </c>
      <c r="W2770">
        <f>IF(Table2[[#This Row],[voice_mail_plan]]="yes",1,0)</f>
        <v>0</v>
      </c>
      <c r="X2770" t="str">
        <f t="shared" si="86"/>
        <v>Very High</v>
      </c>
      <c r="Y2770" t="str">
        <f>IF(Table2[[#This Row],[total_intl_charge]] &gt; AVERAGE($R$2:$R$4245),"High","Low")</f>
        <v>Low</v>
      </c>
      <c r="Z2770" t="str">
        <f>IF(AND(G2770&gt;AVERAGE(train!$G$2:$G$4251),K2770&gt;AVERAGE(train!$K$2:$K$4251)),"High Day &amp; Eve",IF(AND(G2770&gt;AVERAGE(train!$G$2:$G$4251),K2770&lt;=AVERAGE(train!$K$2:$K$4251)),"High Day Only",IF(AND(G2770&lt;=AVERAGE(train!$G$2:$G$4251),K2770&gt;AVERAGE(train!$K$2:$K$4251)),"High Eve Only","Low Usage")))</f>
        <v>High Eve Only</v>
      </c>
    </row>
    <row r="2771" spans="1:26">
      <c r="A2771" t="s">
        <v>57</v>
      </c>
      <c r="B2771">
        <v>88</v>
      </c>
      <c r="C2771" t="s">
        <v>25</v>
      </c>
      <c r="D2771" t="s">
        <v>22</v>
      </c>
      <c r="E2771" t="s">
        <v>22</v>
      </c>
      <c r="F2771">
        <v>0</v>
      </c>
      <c r="G2771">
        <v>142.19999999999999</v>
      </c>
      <c r="H2771">
        <v>107</v>
      </c>
      <c r="I2771">
        <v>24.17</v>
      </c>
      <c r="J2771">
        <v>262.39999999999998</v>
      </c>
      <c r="K2771">
        <v>84</v>
      </c>
      <c r="L2771">
        <v>22.3</v>
      </c>
      <c r="M2771">
        <v>139.19999999999999</v>
      </c>
      <c r="N2771">
        <v>99</v>
      </c>
      <c r="O2771">
        <v>6.26</v>
      </c>
      <c r="P2771">
        <v>10.1</v>
      </c>
      <c r="Q2771">
        <v>5</v>
      </c>
      <c r="R2771">
        <v>2.73</v>
      </c>
      <c r="S2771">
        <v>1</v>
      </c>
      <c r="T2771" t="s">
        <v>22</v>
      </c>
      <c r="U2771">
        <f t="shared" si="87"/>
        <v>0</v>
      </c>
      <c r="V2771">
        <f>IF(Table2[[#This Row],[international_plan]]="yes",1,0)</f>
        <v>0</v>
      </c>
      <c r="W2771">
        <f>IF(Table2[[#This Row],[voice_mail_plan]]="yes",1,0)</f>
        <v>0</v>
      </c>
      <c r="X2771" t="str">
        <f t="shared" si="86"/>
        <v>Medium</v>
      </c>
      <c r="Y2771" t="str">
        <f>IF(Table2[[#This Row],[total_intl_charge]] &gt; AVERAGE($R$2:$R$4245),"High","Low")</f>
        <v>Low</v>
      </c>
      <c r="Z2771" t="str">
        <f>IF(AND(G2771&gt;AVERAGE(train!$G$2:$G$4251),K2771&gt;AVERAGE(train!$K$2:$K$4251)),"High Day &amp; Eve",IF(AND(G2771&gt;AVERAGE(train!$G$2:$G$4251),K2771&lt;=AVERAGE(train!$K$2:$K$4251)),"High Day Only",IF(AND(G2771&lt;=AVERAGE(train!$G$2:$G$4251),K2771&gt;AVERAGE(train!$K$2:$K$4251)),"High Eve Only","Low Usage")))</f>
        <v>Low Usage</v>
      </c>
    </row>
    <row r="2772" spans="1:26">
      <c r="A2772" t="s">
        <v>33</v>
      </c>
      <c r="B2772">
        <v>89</v>
      </c>
      <c r="C2772" t="s">
        <v>21</v>
      </c>
      <c r="D2772" t="s">
        <v>22</v>
      </c>
      <c r="E2772" t="s">
        <v>23</v>
      </c>
      <c r="F2772">
        <v>24</v>
      </c>
      <c r="G2772">
        <v>97.8</v>
      </c>
      <c r="H2772">
        <v>98</v>
      </c>
      <c r="I2772">
        <v>16.63</v>
      </c>
      <c r="J2772">
        <v>207.2</v>
      </c>
      <c r="K2772">
        <v>67</v>
      </c>
      <c r="L2772">
        <v>17.61</v>
      </c>
      <c r="M2772">
        <v>214.5</v>
      </c>
      <c r="N2772">
        <v>126</v>
      </c>
      <c r="O2772">
        <v>9.65</v>
      </c>
      <c r="P2772">
        <v>5.9</v>
      </c>
      <c r="Q2772">
        <v>2</v>
      </c>
      <c r="R2772">
        <v>1.59</v>
      </c>
      <c r="S2772">
        <v>0</v>
      </c>
      <c r="T2772" t="s">
        <v>22</v>
      </c>
      <c r="U2772">
        <f t="shared" si="87"/>
        <v>0</v>
      </c>
      <c r="V2772">
        <f>IF(Table2[[#This Row],[international_plan]]="yes",1,0)</f>
        <v>0</v>
      </c>
      <c r="W2772">
        <f>IF(Table2[[#This Row],[voice_mail_plan]]="yes",1,0)</f>
        <v>1</v>
      </c>
      <c r="X2772" t="str">
        <f t="shared" si="86"/>
        <v>Medium</v>
      </c>
      <c r="Y2772" t="str">
        <f>IF(Table2[[#This Row],[total_intl_charge]] &gt; AVERAGE($R$2:$R$4245),"High","Low")</f>
        <v>Low</v>
      </c>
      <c r="Z2772" t="str">
        <f>IF(AND(G2772&gt;AVERAGE(train!$G$2:$G$4251),K2772&gt;AVERAGE(train!$K$2:$K$4251)),"High Day &amp; Eve",IF(AND(G2772&gt;AVERAGE(train!$G$2:$G$4251),K2772&lt;=AVERAGE(train!$K$2:$K$4251)),"High Day Only",IF(AND(G2772&lt;=AVERAGE(train!$G$2:$G$4251),K2772&gt;AVERAGE(train!$K$2:$K$4251)),"High Eve Only","Low Usage")))</f>
        <v>Low Usage</v>
      </c>
    </row>
    <row r="2773" spans="1:26">
      <c r="A2773" t="s">
        <v>37</v>
      </c>
      <c r="B2773">
        <v>82</v>
      </c>
      <c r="C2773" t="s">
        <v>21</v>
      </c>
      <c r="D2773" t="s">
        <v>22</v>
      </c>
      <c r="E2773" t="s">
        <v>22</v>
      </c>
      <c r="F2773">
        <v>0</v>
      </c>
      <c r="G2773">
        <v>266.89999999999998</v>
      </c>
      <c r="H2773">
        <v>83</v>
      </c>
      <c r="I2773">
        <v>45.37</v>
      </c>
      <c r="J2773">
        <v>229.7</v>
      </c>
      <c r="K2773">
        <v>74</v>
      </c>
      <c r="L2773">
        <v>19.52</v>
      </c>
      <c r="M2773">
        <v>251.7</v>
      </c>
      <c r="N2773">
        <v>99</v>
      </c>
      <c r="O2773">
        <v>11.33</v>
      </c>
      <c r="P2773">
        <v>11</v>
      </c>
      <c r="Q2773">
        <v>6</v>
      </c>
      <c r="R2773">
        <v>2.97</v>
      </c>
      <c r="S2773">
        <v>3</v>
      </c>
      <c r="T2773" t="s">
        <v>23</v>
      </c>
      <c r="U2773">
        <f t="shared" si="87"/>
        <v>1</v>
      </c>
      <c r="V2773">
        <f>IF(Table2[[#This Row],[international_plan]]="yes",1,0)</f>
        <v>0</v>
      </c>
      <c r="W2773">
        <f>IF(Table2[[#This Row],[voice_mail_plan]]="yes",1,0)</f>
        <v>0</v>
      </c>
      <c r="X2773" t="str">
        <f t="shared" si="86"/>
        <v>Medium</v>
      </c>
      <c r="Y2773" t="str">
        <f>IF(Table2[[#This Row],[total_intl_charge]] &gt; AVERAGE($R$2:$R$4245),"High","Low")</f>
        <v>High</v>
      </c>
      <c r="Z2773" t="str">
        <f>IF(AND(G2773&gt;AVERAGE(train!$G$2:$G$4251),K2773&gt;AVERAGE(train!$K$2:$K$4251)),"High Day &amp; Eve",IF(AND(G2773&gt;AVERAGE(train!$G$2:$G$4251),K2773&lt;=AVERAGE(train!$K$2:$K$4251)),"High Day Only",IF(AND(G2773&lt;=AVERAGE(train!$G$2:$G$4251),K2773&gt;AVERAGE(train!$K$2:$K$4251)),"High Eve Only","Low Usage")))</f>
        <v>High Day Only</v>
      </c>
    </row>
    <row r="2774" spans="1:26">
      <c r="A2774" t="s">
        <v>26</v>
      </c>
      <c r="B2774">
        <v>138</v>
      </c>
      <c r="C2774" t="s">
        <v>28</v>
      </c>
      <c r="D2774" t="s">
        <v>22</v>
      </c>
      <c r="E2774" t="s">
        <v>23</v>
      </c>
      <c r="F2774">
        <v>33</v>
      </c>
      <c r="G2774">
        <v>155.19999999999999</v>
      </c>
      <c r="H2774">
        <v>139</v>
      </c>
      <c r="I2774">
        <v>26.38</v>
      </c>
      <c r="J2774">
        <v>268.3</v>
      </c>
      <c r="K2774">
        <v>79</v>
      </c>
      <c r="L2774">
        <v>22.81</v>
      </c>
      <c r="M2774">
        <v>186.4</v>
      </c>
      <c r="N2774">
        <v>71</v>
      </c>
      <c r="O2774">
        <v>8.39</v>
      </c>
      <c r="P2774">
        <v>9.6999999999999993</v>
      </c>
      <c r="Q2774">
        <v>4</v>
      </c>
      <c r="R2774">
        <v>2.62</v>
      </c>
      <c r="S2774">
        <v>3</v>
      </c>
      <c r="T2774" t="s">
        <v>22</v>
      </c>
      <c r="U2774">
        <f t="shared" si="87"/>
        <v>0</v>
      </c>
      <c r="V2774">
        <f>IF(Table2[[#This Row],[international_plan]]="yes",1,0)</f>
        <v>0</v>
      </c>
      <c r="W2774">
        <f>IF(Table2[[#This Row],[voice_mail_plan]]="yes",1,0)</f>
        <v>1</v>
      </c>
      <c r="X2774" t="str">
        <f t="shared" si="86"/>
        <v>Very High</v>
      </c>
      <c r="Y2774" t="str">
        <f>IF(Table2[[#This Row],[total_intl_charge]] &gt; AVERAGE($R$2:$R$4245),"High","Low")</f>
        <v>Low</v>
      </c>
      <c r="Z2774" t="str">
        <f>IF(AND(G2774&gt;AVERAGE(train!$G$2:$G$4251),K2774&gt;AVERAGE(train!$K$2:$K$4251)),"High Day &amp; Eve",IF(AND(G2774&gt;AVERAGE(train!$G$2:$G$4251),K2774&lt;=AVERAGE(train!$K$2:$K$4251)),"High Day Only",IF(AND(G2774&lt;=AVERAGE(train!$G$2:$G$4251),K2774&gt;AVERAGE(train!$K$2:$K$4251)),"High Eve Only","Low Usage")))</f>
        <v>Low Usage</v>
      </c>
    </row>
    <row r="2775" spans="1:26">
      <c r="A2775" t="s">
        <v>60</v>
      </c>
      <c r="B2775">
        <v>115</v>
      </c>
      <c r="C2775" t="s">
        <v>21</v>
      </c>
      <c r="D2775" t="s">
        <v>22</v>
      </c>
      <c r="E2775" t="s">
        <v>22</v>
      </c>
      <c r="F2775">
        <v>0</v>
      </c>
      <c r="G2775">
        <v>200.2</v>
      </c>
      <c r="H2775">
        <v>92</v>
      </c>
      <c r="I2775">
        <v>34.03</v>
      </c>
      <c r="J2775">
        <v>244.9</v>
      </c>
      <c r="K2775">
        <v>107</v>
      </c>
      <c r="L2775">
        <v>20.82</v>
      </c>
      <c r="M2775">
        <v>190.9</v>
      </c>
      <c r="N2775">
        <v>96</v>
      </c>
      <c r="O2775">
        <v>8.59</v>
      </c>
      <c r="P2775">
        <v>8.8000000000000007</v>
      </c>
      <c r="Q2775">
        <v>3</v>
      </c>
      <c r="R2775">
        <v>2.38</v>
      </c>
      <c r="S2775">
        <v>1</v>
      </c>
      <c r="T2775" t="s">
        <v>22</v>
      </c>
      <c r="U2775">
        <f t="shared" si="87"/>
        <v>0</v>
      </c>
      <c r="V2775">
        <f>IF(Table2[[#This Row],[international_plan]]="yes",1,0)</f>
        <v>0</v>
      </c>
      <c r="W2775">
        <f>IF(Table2[[#This Row],[voice_mail_plan]]="yes",1,0)</f>
        <v>0</v>
      </c>
      <c r="X2775" t="str">
        <f t="shared" si="86"/>
        <v>High</v>
      </c>
      <c r="Y2775" t="str">
        <f>IF(Table2[[#This Row],[total_intl_charge]] &gt; AVERAGE($R$2:$R$4245),"High","Low")</f>
        <v>Low</v>
      </c>
      <c r="Z2775" t="str">
        <f>IF(AND(G2775&gt;AVERAGE(train!$G$2:$G$4251),K2775&gt;AVERAGE(train!$K$2:$K$4251)),"High Day &amp; Eve",IF(AND(G2775&gt;AVERAGE(train!$G$2:$G$4251),K2775&lt;=AVERAGE(train!$K$2:$K$4251)),"High Day Only",IF(AND(G2775&lt;=AVERAGE(train!$G$2:$G$4251),K2775&gt;AVERAGE(train!$K$2:$K$4251)),"High Eve Only","Low Usage")))</f>
        <v>High Day &amp; Eve</v>
      </c>
    </row>
    <row r="2776" spans="1:26">
      <c r="A2776" t="s">
        <v>31</v>
      </c>
      <c r="B2776">
        <v>117</v>
      </c>
      <c r="C2776" t="s">
        <v>28</v>
      </c>
      <c r="D2776" t="s">
        <v>23</v>
      </c>
      <c r="E2776" t="s">
        <v>22</v>
      </c>
      <c r="F2776">
        <v>0</v>
      </c>
      <c r="G2776">
        <v>198.4</v>
      </c>
      <c r="H2776">
        <v>121</v>
      </c>
      <c r="I2776">
        <v>33.729999999999997</v>
      </c>
      <c r="J2776">
        <v>249.5</v>
      </c>
      <c r="K2776">
        <v>104</v>
      </c>
      <c r="L2776">
        <v>21.21</v>
      </c>
      <c r="M2776">
        <v>162.80000000000001</v>
      </c>
      <c r="N2776">
        <v>115</v>
      </c>
      <c r="O2776">
        <v>7.33</v>
      </c>
      <c r="P2776">
        <v>10.5</v>
      </c>
      <c r="Q2776">
        <v>5</v>
      </c>
      <c r="R2776">
        <v>2.84</v>
      </c>
      <c r="S2776">
        <v>1</v>
      </c>
      <c r="T2776" t="s">
        <v>22</v>
      </c>
      <c r="U2776">
        <f t="shared" si="87"/>
        <v>0</v>
      </c>
      <c r="V2776">
        <f>IF(Table2[[#This Row],[international_plan]]="yes",1,0)</f>
        <v>1</v>
      </c>
      <c r="W2776">
        <f>IF(Table2[[#This Row],[voice_mail_plan]]="yes",1,0)</f>
        <v>0</v>
      </c>
      <c r="X2776" t="str">
        <f t="shared" si="86"/>
        <v>High</v>
      </c>
      <c r="Y2776" t="str">
        <f>IF(Table2[[#This Row],[total_intl_charge]] &gt; AVERAGE($R$2:$R$4245),"High","Low")</f>
        <v>High</v>
      </c>
      <c r="Z2776" t="str">
        <f>IF(AND(G2776&gt;AVERAGE(train!$G$2:$G$4251),K2776&gt;AVERAGE(train!$K$2:$K$4251)),"High Day &amp; Eve",IF(AND(G2776&gt;AVERAGE(train!$G$2:$G$4251),K2776&lt;=AVERAGE(train!$K$2:$K$4251)),"High Day Only",IF(AND(G2776&lt;=AVERAGE(train!$G$2:$G$4251),K2776&gt;AVERAGE(train!$K$2:$K$4251)),"High Eve Only","Low Usage")))</f>
        <v>High Day &amp; Eve</v>
      </c>
    </row>
    <row r="2777" spans="1:26">
      <c r="A2777" t="s">
        <v>46</v>
      </c>
      <c r="B2777">
        <v>60</v>
      </c>
      <c r="C2777" t="s">
        <v>21</v>
      </c>
      <c r="D2777" t="s">
        <v>22</v>
      </c>
      <c r="E2777" t="s">
        <v>22</v>
      </c>
      <c r="F2777">
        <v>0</v>
      </c>
      <c r="G2777">
        <v>180.3</v>
      </c>
      <c r="H2777">
        <v>67</v>
      </c>
      <c r="I2777">
        <v>30.65</v>
      </c>
      <c r="J2777">
        <v>208</v>
      </c>
      <c r="K2777">
        <v>68</v>
      </c>
      <c r="L2777">
        <v>17.68</v>
      </c>
      <c r="M2777">
        <v>181.2</v>
      </c>
      <c r="N2777">
        <v>101</v>
      </c>
      <c r="O2777">
        <v>8.15</v>
      </c>
      <c r="P2777">
        <v>12.8</v>
      </c>
      <c r="Q2777">
        <v>6</v>
      </c>
      <c r="R2777">
        <v>3.46</v>
      </c>
      <c r="S2777">
        <v>2</v>
      </c>
      <c r="T2777" t="s">
        <v>22</v>
      </c>
      <c r="U2777">
        <f t="shared" si="87"/>
        <v>0</v>
      </c>
      <c r="V2777">
        <f>IF(Table2[[#This Row],[international_plan]]="yes",1,0)</f>
        <v>0</v>
      </c>
      <c r="W2777">
        <f>IF(Table2[[#This Row],[voice_mail_plan]]="yes",1,0)</f>
        <v>0</v>
      </c>
      <c r="X2777" t="str">
        <f t="shared" si="86"/>
        <v>Low</v>
      </c>
      <c r="Y2777" t="str">
        <f>IF(Table2[[#This Row],[total_intl_charge]] &gt; AVERAGE($R$2:$R$4245),"High","Low")</f>
        <v>High</v>
      </c>
      <c r="Z2777" t="str">
        <f>IF(AND(G2777&gt;AVERAGE(train!$G$2:$G$4251),K2777&gt;AVERAGE(train!$K$2:$K$4251)),"High Day &amp; Eve",IF(AND(G2777&gt;AVERAGE(train!$G$2:$G$4251),K2777&lt;=AVERAGE(train!$K$2:$K$4251)),"High Day Only",IF(AND(G2777&lt;=AVERAGE(train!$G$2:$G$4251),K2777&gt;AVERAGE(train!$K$2:$K$4251)),"High Eve Only","Low Usage")))</f>
        <v>High Day Only</v>
      </c>
    </row>
    <row r="2778" spans="1:26">
      <c r="A2778" t="s">
        <v>51</v>
      </c>
      <c r="B2778">
        <v>62</v>
      </c>
      <c r="C2778" t="s">
        <v>21</v>
      </c>
      <c r="D2778" t="s">
        <v>22</v>
      </c>
      <c r="E2778" t="s">
        <v>22</v>
      </c>
      <c r="F2778">
        <v>0</v>
      </c>
      <c r="G2778">
        <v>86.3</v>
      </c>
      <c r="H2778">
        <v>84</v>
      </c>
      <c r="I2778">
        <v>14.67</v>
      </c>
      <c r="J2778">
        <v>238.7</v>
      </c>
      <c r="K2778">
        <v>99</v>
      </c>
      <c r="L2778">
        <v>20.29</v>
      </c>
      <c r="M2778">
        <v>238.4</v>
      </c>
      <c r="N2778">
        <v>79</v>
      </c>
      <c r="O2778">
        <v>10.73</v>
      </c>
      <c r="P2778">
        <v>12.5</v>
      </c>
      <c r="Q2778">
        <v>1</v>
      </c>
      <c r="R2778">
        <v>3.38</v>
      </c>
      <c r="S2778">
        <v>2</v>
      </c>
      <c r="T2778" t="s">
        <v>22</v>
      </c>
      <c r="U2778">
        <f t="shared" si="87"/>
        <v>0</v>
      </c>
      <c r="V2778">
        <f>IF(Table2[[#This Row],[international_plan]]="yes",1,0)</f>
        <v>0</v>
      </c>
      <c r="W2778">
        <f>IF(Table2[[#This Row],[voice_mail_plan]]="yes",1,0)</f>
        <v>0</v>
      </c>
      <c r="X2778" t="str">
        <f t="shared" si="86"/>
        <v>Low</v>
      </c>
      <c r="Y2778" t="str">
        <f>IF(Table2[[#This Row],[total_intl_charge]] &gt; AVERAGE($R$2:$R$4245),"High","Low")</f>
        <v>High</v>
      </c>
      <c r="Z2778" t="str">
        <f>IF(AND(G2778&gt;AVERAGE(train!$G$2:$G$4251),K2778&gt;AVERAGE(train!$K$2:$K$4251)),"High Day &amp; Eve",IF(AND(G2778&gt;AVERAGE(train!$G$2:$G$4251),K2778&lt;=AVERAGE(train!$K$2:$K$4251)),"High Day Only",IF(AND(G2778&lt;=AVERAGE(train!$G$2:$G$4251),K2778&gt;AVERAGE(train!$K$2:$K$4251)),"High Eve Only","Low Usage")))</f>
        <v>Low Usage</v>
      </c>
    </row>
    <row r="2779" spans="1:26">
      <c r="A2779" t="s">
        <v>49</v>
      </c>
      <c r="B2779">
        <v>133</v>
      </c>
      <c r="C2779" t="s">
        <v>28</v>
      </c>
      <c r="D2779" t="s">
        <v>22</v>
      </c>
      <c r="E2779" t="s">
        <v>22</v>
      </c>
      <c r="F2779">
        <v>0</v>
      </c>
      <c r="G2779">
        <v>295</v>
      </c>
      <c r="H2779">
        <v>141</v>
      </c>
      <c r="I2779">
        <v>50.15</v>
      </c>
      <c r="J2779">
        <v>223.6</v>
      </c>
      <c r="K2779">
        <v>101</v>
      </c>
      <c r="L2779">
        <v>19.010000000000002</v>
      </c>
      <c r="M2779">
        <v>229.4</v>
      </c>
      <c r="N2779">
        <v>109</v>
      </c>
      <c r="O2779">
        <v>10.32</v>
      </c>
      <c r="P2779">
        <v>12.9</v>
      </c>
      <c r="Q2779">
        <v>4</v>
      </c>
      <c r="R2779">
        <v>3.48</v>
      </c>
      <c r="S2779">
        <v>2</v>
      </c>
      <c r="T2779" t="s">
        <v>23</v>
      </c>
      <c r="U2779">
        <f t="shared" si="87"/>
        <v>1</v>
      </c>
      <c r="V2779">
        <f>IF(Table2[[#This Row],[international_plan]]="yes",1,0)</f>
        <v>0</v>
      </c>
      <c r="W2779">
        <f>IF(Table2[[#This Row],[voice_mail_plan]]="yes",1,0)</f>
        <v>0</v>
      </c>
      <c r="X2779" t="str">
        <f t="shared" si="86"/>
        <v>Very High</v>
      </c>
      <c r="Y2779" t="str">
        <f>IF(Table2[[#This Row],[total_intl_charge]] &gt; AVERAGE($R$2:$R$4245),"High","Low")</f>
        <v>High</v>
      </c>
      <c r="Z2779" t="str">
        <f>IF(AND(G2779&gt;AVERAGE(train!$G$2:$G$4251),K2779&gt;AVERAGE(train!$K$2:$K$4251)),"High Day &amp; Eve",IF(AND(G2779&gt;AVERAGE(train!$G$2:$G$4251),K2779&lt;=AVERAGE(train!$K$2:$K$4251)),"High Day Only",IF(AND(G2779&lt;=AVERAGE(train!$G$2:$G$4251),K2779&gt;AVERAGE(train!$K$2:$K$4251)),"High Eve Only","Low Usage")))</f>
        <v>High Day &amp; Eve</v>
      </c>
    </row>
    <row r="2780" spans="1:26">
      <c r="A2780" t="s">
        <v>32</v>
      </c>
      <c r="B2780">
        <v>131</v>
      </c>
      <c r="C2780" t="s">
        <v>25</v>
      </c>
      <c r="D2780" t="s">
        <v>22</v>
      </c>
      <c r="E2780" t="s">
        <v>22</v>
      </c>
      <c r="F2780">
        <v>0</v>
      </c>
      <c r="G2780">
        <v>240.9</v>
      </c>
      <c r="H2780">
        <v>108</v>
      </c>
      <c r="I2780">
        <v>40.950000000000003</v>
      </c>
      <c r="J2780">
        <v>167.4</v>
      </c>
      <c r="K2780">
        <v>91</v>
      </c>
      <c r="L2780">
        <v>14.23</v>
      </c>
      <c r="M2780">
        <v>322.2</v>
      </c>
      <c r="N2780">
        <v>109</v>
      </c>
      <c r="O2780">
        <v>14.5</v>
      </c>
      <c r="P2780">
        <v>14.7</v>
      </c>
      <c r="Q2780">
        <v>8</v>
      </c>
      <c r="R2780">
        <v>3.97</v>
      </c>
      <c r="S2780">
        <v>3</v>
      </c>
      <c r="T2780" t="s">
        <v>22</v>
      </c>
      <c r="U2780">
        <f t="shared" si="87"/>
        <v>0</v>
      </c>
      <c r="V2780">
        <f>IF(Table2[[#This Row],[international_plan]]="yes",1,0)</f>
        <v>0</v>
      </c>
      <c r="W2780">
        <f>IF(Table2[[#This Row],[voice_mail_plan]]="yes",1,0)</f>
        <v>0</v>
      </c>
      <c r="X2780" t="str">
        <f t="shared" si="86"/>
        <v>Very High</v>
      </c>
      <c r="Y2780" t="str">
        <f>IF(Table2[[#This Row],[total_intl_charge]] &gt; AVERAGE($R$2:$R$4245),"High","Low")</f>
        <v>High</v>
      </c>
      <c r="Z2780" t="str">
        <f>IF(AND(G2780&gt;AVERAGE(train!$G$2:$G$4251),K2780&gt;AVERAGE(train!$K$2:$K$4251)),"High Day &amp; Eve",IF(AND(G2780&gt;AVERAGE(train!$G$2:$G$4251),K2780&lt;=AVERAGE(train!$K$2:$K$4251)),"High Day Only",IF(AND(G2780&lt;=AVERAGE(train!$G$2:$G$4251),K2780&gt;AVERAGE(train!$K$2:$K$4251)),"High Eve Only","Low Usage")))</f>
        <v>High Day Only</v>
      </c>
    </row>
    <row r="2781" spans="1:26">
      <c r="A2781" t="s">
        <v>32</v>
      </c>
      <c r="B2781">
        <v>65</v>
      </c>
      <c r="C2781" t="s">
        <v>25</v>
      </c>
      <c r="D2781" t="s">
        <v>22</v>
      </c>
      <c r="E2781" t="s">
        <v>22</v>
      </c>
      <c r="F2781">
        <v>0</v>
      </c>
      <c r="G2781">
        <v>207.7</v>
      </c>
      <c r="H2781">
        <v>109</v>
      </c>
      <c r="I2781">
        <v>35.31</v>
      </c>
      <c r="J2781">
        <v>217.5</v>
      </c>
      <c r="K2781">
        <v>117</v>
      </c>
      <c r="L2781">
        <v>18.489999999999998</v>
      </c>
      <c r="M2781">
        <v>125.6</v>
      </c>
      <c r="N2781">
        <v>111</v>
      </c>
      <c r="O2781">
        <v>5.65</v>
      </c>
      <c r="P2781">
        <v>8</v>
      </c>
      <c r="Q2781">
        <v>5</v>
      </c>
      <c r="R2781">
        <v>2.16</v>
      </c>
      <c r="S2781">
        <v>1</v>
      </c>
      <c r="T2781" t="s">
        <v>22</v>
      </c>
      <c r="U2781">
        <f t="shared" si="87"/>
        <v>0</v>
      </c>
      <c r="V2781">
        <f>IF(Table2[[#This Row],[international_plan]]="yes",1,0)</f>
        <v>0</v>
      </c>
      <c r="W2781">
        <f>IF(Table2[[#This Row],[voice_mail_plan]]="yes",1,0)</f>
        <v>0</v>
      </c>
      <c r="X2781" t="str">
        <f t="shared" si="86"/>
        <v>Low</v>
      </c>
      <c r="Y2781" t="str">
        <f>IF(Table2[[#This Row],[total_intl_charge]] &gt; AVERAGE($R$2:$R$4245),"High","Low")</f>
        <v>Low</v>
      </c>
      <c r="Z2781" t="str">
        <f>IF(AND(G2781&gt;AVERAGE(train!$G$2:$G$4251),K2781&gt;AVERAGE(train!$K$2:$K$4251)),"High Day &amp; Eve",IF(AND(G2781&gt;AVERAGE(train!$G$2:$G$4251),K2781&lt;=AVERAGE(train!$K$2:$K$4251)),"High Day Only",IF(AND(G2781&lt;=AVERAGE(train!$G$2:$G$4251),K2781&gt;AVERAGE(train!$K$2:$K$4251)),"High Eve Only","Low Usage")))</f>
        <v>High Day &amp; Eve</v>
      </c>
    </row>
    <row r="2782" spans="1:26">
      <c r="A2782" t="s">
        <v>36</v>
      </c>
      <c r="B2782">
        <v>120</v>
      </c>
      <c r="C2782" t="s">
        <v>28</v>
      </c>
      <c r="D2782" t="s">
        <v>22</v>
      </c>
      <c r="E2782" t="s">
        <v>23</v>
      </c>
      <c r="F2782">
        <v>27</v>
      </c>
      <c r="G2782">
        <v>128.5</v>
      </c>
      <c r="H2782">
        <v>115</v>
      </c>
      <c r="I2782">
        <v>21.85</v>
      </c>
      <c r="J2782">
        <v>163.69999999999999</v>
      </c>
      <c r="K2782">
        <v>91</v>
      </c>
      <c r="L2782">
        <v>13.91</v>
      </c>
      <c r="M2782">
        <v>242.9</v>
      </c>
      <c r="N2782">
        <v>121</v>
      </c>
      <c r="O2782">
        <v>10.93</v>
      </c>
      <c r="P2782">
        <v>0</v>
      </c>
      <c r="Q2782">
        <v>0</v>
      </c>
      <c r="R2782">
        <v>0</v>
      </c>
      <c r="S2782">
        <v>1</v>
      </c>
      <c r="T2782" t="s">
        <v>22</v>
      </c>
      <c r="U2782">
        <f t="shared" si="87"/>
        <v>0</v>
      </c>
      <c r="V2782">
        <f>IF(Table2[[#This Row],[international_plan]]="yes",1,0)</f>
        <v>0</v>
      </c>
      <c r="W2782">
        <f>IF(Table2[[#This Row],[voice_mail_plan]]="yes",1,0)</f>
        <v>1</v>
      </c>
      <c r="X2782" t="str">
        <f t="shared" si="86"/>
        <v>High</v>
      </c>
      <c r="Y2782" t="str">
        <f>IF(Table2[[#This Row],[total_intl_charge]] &gt; AVERAGE($R$2:$R$4245),"High","Low")</f>
        <v>Low</v>
      </c>
      <c r="Z2782" t="str">
        <f>IF(AND(G2782&gt;AVERAGE(train!$G$2:$G$4251),K2782&gt;AVERAGE(train!$K$2:$K$4251)),"High Day &amp; Eve",IF(AND(G2782&gt;AVERAGE(train!$G$2:$G$4251),K2782&lt;=AVERAGE(train!$K$2:$K$4251)),"High Day Only",IF(AND(G2782&lt;=AVERAGE(train!$G$2:$G$4251),K2782&gt;AVERAGE(train!$K$2:$K$4251)),"High Eve Only","Low Usage")))</f>
        <v>Low Usage</v>
      </c>
    </row>
    <row r="2783" spans="1:26">
      <c r="A2783" t="s">
        <v>52</v>
      </c>
      <c r="B2783">
        <v>142</v>
      </c>
      <c r="C2783" t="s">
        <v>28</v>
      </c>
      <c r="D2783" t="s">
        <v>22</v>
      </c>
      <c r="E2783" t="s">
        <v>23</v>
      </c>
      <c r="F2783">
        <v>22</v>
      </c>
      <c r="G2783">
        <v>224.4</v>
      </c>
      <c r="H2783">
        <v>114</v>
      </c>
      <c r="I2783">
        <v>38.15</v>
      </c>
      <c r="J2783">
        <v>146</v>
      </c>
      <c r="K2783">
        <v>106</v>
      </c>
      <c r="L2783">
        <v>12.41</v>
      </c>
      <c r="M2783">
        <v>241.4</v>
      </c>
      <c r="N2783">
        <v>98</v>
      </c>
      <c r="O2783">
        <v>10.86</v>
      </c>
      <c r="P2783">
        <v>8.8000000000000007</v>
      </c>
      <c r="Q2783">
        <v>2</v>
      </c>
      <c r="R2783">
        <v>2.38</v>
      </c>
      <c r="S2783">
        <v>1</v>
      </c>
      <c r="T2783" t="s">
        <v>22</v>
      </c>
      <c r="U2783">
        <f t="shared" si="87"/>
        <v>0</v>
      </c>
      <c r="V2783">
        <f>IF(Table2[[#This Row],[international_plan]]="yes",1,0)</f>
        <v>0</v>
      </c>
      <c r="W2783">
        <f>IF(Table2[[#This Row],[voice_mail_plan]]="yes",1,0)</f>
        <v>1</v>
      </c>
      <c r="X2783" t="str">
        <f t="shared" si="86"/>
        <v>Very High</v>
      </c>
      <c r="Y2783" t="str">
        <f>IF(Table2[[#This Row],[total_intl_charge]] &gt; AVERAGE($R$2:$R$4245),"High","Low")</f>
        <v>Low</v>
      </c>
      <c r="Z2783" t="str">
        <f>IF(AND(G2783&gt;AVERAGE(train!$G$2:$G$4251),K2783&gt;AVERAGE(train!$K$2:$K$4251)),"High Day &amp; Eve",IF(AND(G2783&gt;AVERAGE(train!$G$2:$G$4251),K2783&lt;=AVERAGE(train!$K$2:$K$4251)),"High Day Only",IF(AND(G2783&lt;=AVERAGE(train!$G$2:$G$4251),K2783&gt;AVERAGE(train!$K$2:$K$4251)),"High Eve Only","Low Usage")))</f>
        <v>High Day &amp; Eve</v>
      </c>
    </row>
    <row r="2784" spans="1:26">
      <c r="A2784" t="s">
        <v>26</v>
      </c>
      <c r="B2784">
        <v>134</v>
      </c>
      <c r="C2784" t="s">
        <v>21</v>
      </c>
      <c r="D2784" t="s">
        <v>22</v>
      </c>
      <c r="E2784" t="s">
        <v>22</v>
      </c>
      <c r="F2784">
        <v>0</v>
      </c>
      <c r="G2784">
        <v>164.9</v>
      </c>
      <c r="H2784">
        <v>115</v>
      </c>
      <c r="I2784">
        <v>28.03</v>
      </c>
      <c r="J2784">
        <v>126.5</v>
      </c>
      <c r="K2784">
        <v>96</v>
      </c>
      <c r="L2784">
        <v>10.75</v>
      </c>
      <c r="M2784">
        <v>238.5</v>
      </c>
      <c r="N2784">
        <v>125</v>
      </c>
      <c r="O2784">
        <v>10.73</v>
      </c>
      <c r="P2784">
        <v>10</v>
      </c>
      <c r="Q2784">
        <v>9</v>
      </c>
      <c r="R2784">
        <v>2.7</v>
      </c>
      <c r="S2784">
        <v>2</v>
      </c>
      <c r="T2784" t="s">
        <v>22</v>
      </c>
      <c r="U2784">
        <f t="shared" si="87"/>
        <v>0</v>
      </c>
      <c r="V2784">
        <f>IF(Table2[[#This Row],[international_plan]]="yes",1,0)</f>
        <v>0</v>
      </c>
      <c r="W2784">
        <f>IF(Table2[[#This Row],[voice_mail_plan]]="yes",1,0)</f>
        <v>0</v>
      </c>
      <c r="X2784" t="str">
        <f t="shared" si="86"/>
        <v>Very High</v>
      </c>
      <c r="Y2784" t="str">
        <f>IF(Table2[[#This Row],[total_intl_charge]] &gt; AVERAGE($R$2:$R$4245),"High","Low")</f>
        <v>Low</v>
      </c>
      <c r="Z2784" t="str">
        <f>IF(AND(G2784&gt;AVERAGE(train!$G$2:$G$4251),K2784&gt;AVERAGE(train!$K$2:$K$4251)),"High Day &amp; Eve",IF(AND(G2784&gt;AVERAGE(train!$G$2:$G$4251),K2784&lt;=AVERAGE(train!$K$2:$K$4251)),"High Day Only",IF(AND(G2784&lt;=AVERAGE(train!$G$2:$G$4251),K2784&gt;AVERAGE(train!$K$2:$K$4251)),"High Eve Only","Low Usage")))</f>
        <v>Low Usage</v>
      </c>
    </row>
    <row r="2785" spans="1:26">
      <c r="A2785" t="s">
        <v>51</v>
      </c>
      <c r="B2785">
        <v>87</v>
      </c>
      <c r="C2785" t="s">
        <v>21</v>
      </c>
      <c r="D2785" t="s">
        <v>22</v>
      </c>
      <c r="E2785" t="s">
        <v>22</v>
      </c>
      <c r="F2785">
        <v>0</v>
      </c>
      <c r="G2785">
        <v>238</v>
      </c>
      <c r="H2785">
        <v>97</v>
      </c>
      <c r="I2785">
        <v>40.46</v>
      </c>
      <c r="J2785">
        <v>164.5</v>
      </c>
      <c r="K2785">
        <v>97</v>
      </c>
      <c r="L2785">
        <v>13.98</v>
      </c>
      <c r="M2785">
        <v>282.5</v>
      </c>
      <c r="N2785">
        <v>132</v>
      </c>
      <c r="O2785">
        <v>12.71</v>
      </c>
      <c r="P2785">
        <v>10.6</v>
      </c>
      <c r="Q2785">
        <v>6</v>
      </c>
      <c r="R2785">
        <v>2.86</v>
      </c>
      <c r="S2785">
        <v>2</v>
      </c>
      <c r="T2785" t="s">
        <v>22</v>
      </c>
      <c r="U2785">
        <f t="shared" si="87"/>
        <v>0</v>
      </c>
      <c r="V2785">
        <f>IF(Table2[[#This Row],[international_plan]]="yes",1,0)</f>
        <v>0</v>
      </c>
      <c r="W2785">
        <f>IF(Table2[[#This Row],[voice_mail_plan]]="yes",1,0)</f>
        <v>0</v>
      </c>
      <c r="X2785" t="str">
        <f t="shared" si="86"/>
        <v>Medium</v>
      </c>
      <c r="Y2785" t="str">
        <f>IF(Table2[[#This Row],[total_intl_charge]] &gt; AVERAGE($R$2:$R$4245),"High","Low")</f>
        <v>High</v>
      </c>
      <c r="Z2785" t="str">
        <f>IF(AND(G2785&gt;AVERAGE(train!$G$2:$G$4251),K2785&gt;AVERAGE(train!$K$2:$K$4251)),"High Day &amp; Eve",IF(AND(G2785&gt;AVERAGE(train!$G$2:$G$4251),K2785&lt;=AVERAGE(train!$K$2:$K$4251)),"High Day Only",IF(AND(G2785&lt;=AVERAGE(train!$G$2:$G$4251),K2785&gt;AVERAGE(train!$K$2:$K$4251)),"High Eve Only","Low Usage")))</f>
        <v>High Day Only</v>
      </c>
    </row>
    <row r="2786" spans="1:26">
      <c r="A2786" t="s">
        <v>24</v>
      </c>
      <c r="B2786">
        <v>139</v>
      </c>
      <c r="C2786" t="s">
        <v>21</v>
      </c>
      <c r="D2786" t="s">
        <v>22</v>
      </c>
      <c r="E2786" t="s">
        <v>23</v>
      </c>
      <c r="F2786">
        <v>43</v>
      </c>
      <c r="G2786">
        <v>231</v>
      </c>
      <c r="H2786">
        <v>85</v>
      </c>
      <c r="I2786">
        <v>39.270000000000003</v>
      </c>
      <c r="J2786">
        <v>222.3</v>
      </c>
      <c r="K2786">
        <v>82</v>
      </c>
      <c r="L2786">
        <v>18.899999999999999</v>
      </c>
      <c r="M2786">
        <v>148</v>
      </c>
      <c r="N2786">
        <v>105</v>
      </c>
      <c r="O2786">
        <v>6.66</v>
      </c>
      <c r="P2786">
        <v>8.3000000000000007</v>
      </c>
      <c r="Q2786">
        <v>5</v>
      </c>
      <c r="R2786">
        <v>2.2400000000000002</v>
      </c>
      <c r="S2786">
        <v>2</v>
      </c>
      <c r="T2786" t="s">
        <v>22</v>
      </c>
      <c r="U2786">
        <f t="shared" si="87"/>
        <v>0</v>
      </c>
      <c r="V2786">
        <f>IF(Table2[[#This Row],[international_plan]]="yes",1,0)</f>
        <v>0</v>
      </c>
      <c r="W2786">
        <f>IF(Table2[[#This Row],[voice_mail_plan]]="yes",1,0)</f>
        <v>1</v>
      </c>
      <c r="X2786" t="str">
        <f t="shared" si="86"/>
        <v>Very High</v>
      </c>
      <c r="Y2786" t="str">
        <f>IF(Table2[[#This Row],[total_intl_charge]] &gt; AVERAGE($R$2:$R$4245),"High","Low")</f>
        <v>Low</v>
      </c>
      <c r="Z2786" t="str">
        <f>IF(AND(G2786&gt;AVERAGE(train!$G$2:$G$4251),K2786&gt;AVERAGE(train!$K$2:$K$4251)),"High Day &amp; Eve",IF(AND(G2786&gt;AVERAGE(train!$G$2:$G$4251),K2786&lt;=AVERAGE(train!$K$2:$K$4251)),"High Day Only",IF(AND(G2786&lt;=AVERAGE(train!$G$2:$G$4251),K2786&gt;AVERAGE(train!$K$2:$K$4251)),"High Eve Only","Low Usage")))</f>
        <v>High Day Only</v>
      </c>
    </row>
    <row r="2787" spans="1:26">
      <c r="A2787" t="s">
        <v>50</v>
      </c>
      <c r="B2787">
        <v>76</v>
      </c>
      <c r="C2787" t="s">
        <v>25</v>
      </c>
      <c r="D2787" t="s">
        <v>22</v>
      </c>
      <c r="E2787" t="s">
        <v>22</v>
      </c>
      <c r="F2787">
        <v>0</v>
      </c>
      <c r="G2787">
        <v>107.3</v>
      </c>
      <c r="H2787">
        <v>140</v>
      </c>
      <c r="I2787">
        <v>18.239999999999998</v>
      </c>
      <c r="J2787">
        <v>238.2</v>
      </c>
      <c r="K2787">
        <v>133</v>
      </c>
      <c r="L2787">
        <v>20.25</v>
      </c>
      <c r="M2787">
        <v>271.8</v>
      </c>
      <c r="N2787">
        <v>116</v>
      </c>
      <c r="O2787">
        <v>12.23</v>
      </c>
      <c r="P2787">
        <v>10</v>
      </c>
      <c r="Q2787">
        <v>3</v>
      </c>
      <c r="R2787">
        <v>2.7</v>
      </c>
      <c r="S2787">
        <v>4</v>
      </c>
      <c r="T2787" t="s">
        <v>23</v>
      </c>
      <c r="U2787">
        <f t="shared" si="87"/>
        <v>1</v>
      </c>
      <c r="V2787">
        <f>IF(Table2[[#This Row],[international_plan]]="yes",1,0)</f>
        <v>0</v>
      </c>
      <c r="W2787">
        <f>IF(Table2[[#This Row],[voice_mail_plan]]="yes",1,0)</f>
        <v>0</v>
      </c>
      <c r="X2787" t="str">
        <f t="shared" si="86"/>
        <v>Medium</v>
      </c>
      <c r="Y2787" t="str">
        <f>IF(Table2[[#This Row],[total_intl_charge]] &gt; AVERAGE($R$2:$R$4245),"High","Low")</f>
        <v>Low</v>
      </c>
      <c r="Z2787" t="str">
        <f>IF(AND(G2787&gt;AVERAGE(train!$G$2:$G$4251),K2787&gt;AVERAGE(train!$K$2:$K$4251)),"High Day &amp; Eve",IF(AND(G2787&gt;AVERAGE(train!$G$2:$G$4251),K2787&lt;=AVERAGE(train!$K$2:$K$4251)),"High Day Only",IF(AND(G2787&lt;=AVERAGE(train!$G$2:$G$4251),K2787&gt;AVERAGE(train!$K$2:$K$4251)),"High Eve Only","Low Usage")))</f>
        <v>High Eve Only</v>
      </c>
    </row>
    <row r="2788" spans="1:26">
      <c r="A2788" t="s">
        <v>55</v>
      </c>
      <c r="B2788">
        <v>100</v>
      </c>
      <c r="C2788" t="s">
        <v>25</v>
      </c>
      <c r="D2788" t="s">
        <v>22</v>
      </c>
      <c r="E2788" t="s">
        <v>22</v>
      </c>
      <c r="F2788">
        <v>0</v>
      </c>
      <c r="G2788">
        <v>185</v>
      </c>
      <c r="H2788">
        <v>122</v>
      </c>
      <c r="I2788">
        <v>31.45</v>
      </c>
      <c r="J2788">
        <v>182.5</v>
      </c>
      <c r="K2788">
        <v>92</v>
      </c>
      <c r="L2788">
        <v>15.51</v>
      </c>
      <c r="M2788">
        <v>274.89999999999998</v>
      </c>
      <c r="N2788">
        <v>92</v>
      </c>
      <c r="O2788">
        <v>12.37</v>
      </c>
      <c r="P2788">
        <v>5.0999999999999996</v>
      </c>
      <c r="Q2788">
        <v>8</v>
      </c>
      <c r="R2788">
        <v>1.38</v>
      </c>
      <c r="S2788">
        <v>1</v>
      </c>
      <c r="T2788" t="s">
        <v>22</v>
      </c>
      <c r="U2788">
        <f t="shared" si="87"/>
        <v>0</v>
      </c>
      <c r="V2788">
        <f>IF(Table2[[#This Row],[international_plan]]="yes",1,0)</f>
        <v>0</v>
      </c>
      <c r="W2788">
        <f>IF(Table2[[#This Row],[voice_mail_plan]]="yes",1,0)</f>
        <v>0</v>
      </c>
      <c r="X2788" t="str">
        <f t="shared" si="86"/>
        <v>Medium</v>
      </c>
      <c r="Y2788" t="str">
        <f>IF(Table2[[#This Row],[total_intl_charge]] &gt; AVERAGE($R$2:$R$4245),"High","Low")</f>
        <v>Low</v>
      </c>
      <c r="Z2788" t="str">
        <f>IF(AND(G2788&gt;AVERAGE(train!$G$2:$G$4251),K2788&gt;AVERAGE(train!$K$2:$K$4251)),"High Day &amp; Eve",IF(AND(G2788&gt;AVERAGE(train!$G$2:$G$4251),K2788&lt;=AVERAGE(train!$K$2:$K$4251)),"High Day Only",IF(AND(G2788&lt;=AVERAGE(train!$G$2:$G$4251),K2788&gt;AVERAGE(train!$K$2:$K$4251)),"High Eve Only","Low Usage")))</f>
        <v>High Day Only</v>
      </c>
    </row>
    <row r="2789" spans="1:26">
      <c r="A2789" t="s">
        <v>63</v>
      </c>
      <c r="B2789">
        <v>99</v>
      </c>
      <c r="C2789" t="s">
        <v>21</v>
      </c>
      <c r="D2789" t="s">
        <v>22</v>
      </c>
      <c r="E2789" t="s">
        <v>23</v>
      </c>
      <c r="F2789">
        <v>31</v>
      </c>
      <c r="G2789">
        <v>244.1</v>
      </c>
      <c r="H2789">
        <v>71</v>
      </c>
      <c r="I2789">
        <v>41.5</v>
      </c>
      <c r="J2789">
        <v>203.4</v>
      </c>
      <c r="K2789">
        <v>58</v>
      </c>
      <c r="L2789">
        <v>17.29</v>
      </c>
      <c r="M2789">
        <v>234</v>
      </c>
      <c r="N2789">
        <v>115</v>
      </c>
      <c r="O2789">
        <v>10.53</v>
      </c>
      <c r="P2789">
        <v>7.7</v>
      </c>
      <c r="Q2789">
        <v>4</v>
      </c>
      <c r="R2789">
        <v>2.08</v>
      </c>
      <c r="S2789">
        <v>3</v>
      </c>
      <c r="T2789" t="s">
        <v>22</v>
      </c>
      <c r="U2789">
        <f t="shared" si="87"/>
        <v>0</v>
      </c>
      <c r="V2789">
        <f>IF(Table2[[#This Row],[international_plan]]="yes",1,0)</f>
        <v>0</v>
      </c>
      <c r="W2789">
        <f>IF(Table2[[#This Row],[voice_mail_plan]]="yes",1,0)</f>
        <v>1</v>
      </c>
      <c r="X2789" t="str">
        <f t="shared" si="86"/>
        <v>Medium</v>
      </c>
      <c r="Y2789" t="str">
        <f>IF(Table2[[#This Row],[total_intl_charge]] &gt; AVERAGE($R$2:$R$4245),"High","Low")</f>
        <v>Low</v>
      </c>
      <c r="Z2789" t="str">
        <f>IF(AND(G2789&gt;AVERAGE(train!$G$2:$G$4251),K2789&gt;AVERAGE(train!$K$2:$K$4251)),"High Day &amp; Eve",IF(AND(G2789&gt;AVERAGE(train!$G$2:$G$4251),K2789&lt;=AVERAGE(train!$K$2:$K$4251)),"High Day Only",IF(AND(G2789&lt;=AVERAGE(train!$G$2:$G$4251),K2789&gt;AVERAGE(train!$K$2:$K$4251)),"High Eve Only","Low Usage")))</f>
        <v>High Day Only</v>
      </c>
    </row>
    <row r="2790" spans="1:26">
      <c r="A2790" t="s">
        <v>42</v>
      </c>
      <c r="B2790">
        <v>48</v>
      </c>
      <c r="C2790" t="s">
        <v>21</v>
      </c>
      <c r="D2790" t="s">
        <v>22</v>
      </c>
      <c r="E2790" t="s">
        <v>23</v>
      </c>
      <c r="F2790">
        <v>27</v>
      </c>
      <c r="G2790">
        <v>141.1</v>
      </c>
      <c r="H2790">
        <v>109</v>
      </c>
      <c r="I2790">
        <v>23.99</v>
      </c>
      <c r="J2790">
        <v>224.7</v>
      </c>
      <c r="K2790">
        <v>94</v>
      </c>
      <c r="L2790">
        <v>19.100000000000001</v>
      </c>
      <c r="M2790">
        <v>174.3</v>
      </c>
      <c r="N2790">
        <v>122</v>
      </c>
      <c r="O2790">
        <v>7.84</v>
      </c>
      <c r="P2790">
        <v>13.2</v>
      </c>
      <c r="Q2790">
        <v>2</v>
      </c>
      <c r="R2790">
        <v>3.56</v>
      </c>
      <c r="S2790">
        <v>1</v>
      </c>
      <c r="T2790" t="s">
        <v>22</v>
      </c>
      <c r="U2790">
        <f t="shared" si="87"/>
        <v>0</v>
      </c>
      <c r="V2790">
        <f>IF(Table2[[#This Row],[international_plan]]="yes",1,0)</f>
        <v>0</v>
      </c>
      <c r="W2790">
        <f>IF(Table2[[#This Row],[voice_mail_plan]]="yes",1,0)</f>
        <v>1</v>
      </c>
      <c r="X2790" t="str">
        <f t="shared" si="86"/>
        <v>Low</v>
      </c>
      <c r="Y2790" t="str">
        <f>IF(Table2[[#This Row],[total_intl_charge]] &gt; AVERAGE($R$2:$R$4245),"High","Low")</f>
        <v>High</v>
      </c>
      <c r="Z2790" t="str">
        <f>IF(AND(G2790&gt;AVERAGE(train!$G$2:$G$4251),K2790&gt;AVERAGE(train!$K$2:$K$4251)),"High Day &amp; Eve",IF(AND(G2790&gt;AVERAGE(train!$G$2:$G$4251),K2790&lt;=AVERAGE(train!$K$2:$K$4251)),"High Day Only",IF(AND(G2790&lt;=AVERAGE(train!$G$2:$G$4251),K2790&gt;AVERAGE(train!$K$2:$K$4251)),"High Eve Only","Low Usage")))</f>
        <v>Low Usage</v>
      </c>
    </row>
    <row r="2791" spans="1:26">
      <c r="A2791" t="s">
        <v>70</v>
      </c>
      <c r="B2791">
        <v>57</v>
      </c>
      <c r="C2791" t="s">
        <v>21</v>
      </c>
      <c r="D2791" t="s">
        <v>22</v>
      </c>
      <c r="E2791" t="s">
        <v>22</v>
      </c>
      <c r="F2791">
        <v>0</v>
      </c>
      <c r="G2791">
        <v>158.1</v>
      </c>
      <c r="H2791">
        <v>117</v>
      </c>
      <c r="I2791">
        <v>26.88</v>
      </c>
      <c r="J2791">
        <v>115.2</v>
      </c>
      <c r="K2791">
        <v>149</v>
      </c>
      <c r="L2791">
        <v>9.7899999999999991</v>
      </c>
      <c r="M2791">
        <v>182.4</v>
      </c>
      <c r="N2791">
        <v>92</v>
      </c>
      <c r="O2791">
        <v>8.2100000000000009</v>
      </c>
      <c r="P2791">
        <v>11.8</v>
      </c>
      <c r="Q2791">
        <v>7</v>
      </c>
      <c r="R2791">
        <v>3.19</v>
      </c>
      <c r="S2791">
        <v>0</v>
      </c>
      <c r="T2791" t="s">
        <v>22</v>
      </c>
      <c r="U2791">
        <f t="shared" si="87"/>
        <v>0</v>
      </c>
      <c r="V2791">
        <f>IF(Table2[[#This Row],[international_plan]]="yes",1,0)</f>
        <v>0</v>
      </c>
      <c r="W2791">
        <f>IF(Table2[[#This Row],[voice_mail_plan]]="yes",1,0)</f>
        <v>0</v>
      </c>
      <c r="X2791" t="str">
        <f t="shared" si="86"/>
        <v>Low</v>
      </c>
      <c r="Y2791" t="str">
        <f>IF(Table2[[#This Row],[total_intl_charge]] &gt; AVERAGE($R$2:$R$4245),"High","Low")</f>
        <v>High</v>
      </c>
      <c r="Z2791" t="str">
        <f>IF(AND(G2791&gt;AVERAGE(train!$G$2:$G$4251),K2791&gt;AVERAGE(train!$K$2:$K$4251)),"High Day &amp; Eve",IF(AND(G2791&gt;AVERAGE(train!$G$2:$G$4251),K2791&lt;=AVERAGE(train!$K$2:$K$4251)),"High Day Only",IF(AND(G2791&lt;=AVERAGE(train!$G$2:$G$4251),K2791&gt;AVERAGE(train!$K$2:$K$4251)),"High Eve Only","Low Usage")))</f>
        <v>High Eve Only</v>
      </c>
    </row>
    <row r="2792" spans="1:26">
      <c r="A2792" t="s">
        <v>70</v>
      </c>
      <c r="B2792">
        <v>170</v>
      </c>
      <c r="C2792" t="s">
        <v>21</v>
      </c>
      <c r="D2792" t="s">
        <v>22</v>
      </c>
      <c r="E2792" t="s">
        <v>23</v>
      </c>
      <c r="F2792">
        <v>42</v>
      </c>
      <c r="G2792">
        <v>199.5</v>
      </c>
      <c r="H2792">
        <v>119</v>
      </c>
      <c r="I2792">
        <v>33.92</v>
      </c>
      <c r="J2792">
        <v>135</v>
      </c>
      <c r="K2792">
        <v>90</v>
      </c>
      <c r="L2792">
        <v>11.48</v>
      </c>
      <c r="M2792">
        <v>184.6</v>
      </c>
      <c r="N2792">
        <v>49</v>
      </c>
      <c r="O2792">
        <v>8.31</v>
      </c>
      <c r="P2792">
        <v>10.9</v>
      </c>
      <c r="Q2792">
        <v>3</v>
      </c>
      <c r="R2792">
        <v>2.94</v>
      </c>
      <c r="S2792">
        <v>4</v>
      </c>
      <c r="T2792" t="s">
        <v>23</v>
      </c>
      <c r="U2792">
        <f t="shared" si="87"/>
        <v>1</v>
      </c>
      <c r="V2792">
        <f>IF(Table2[[#This Row],[international_plan]]="yes",1,0)</f>
        <v>0</v>
      </c>
      <c r="W2792">
        <f>IF(Table2[[#This Row],[voice_mail_plan]]="yes",1,0)</f>
        <v>1</v>
      </c>
      <c r="X2792" t="str">
        <f t="shared" si="86"/>
        <v>Very High</v>
      </c>
      <c r="Y2792" t="str">
        <f>IF(Table2[[#This Row],[total_intl_charge]] &gt; AVERAGE($R$2:$R$4245),"High","Low")</f>
        <v>High</v>
      </c>
      <c r="Z2792" t="str">
        <f>IF(AND(G2792&gt;AVERAGE(train!$G$2:$G$4251),K2792&gt;AVERAGE(train!$K$2:$K$4251)),"High Day &amp; Eve",IF(AND(G2792&gt;AVERAGE(train!$G$2:$G$4251),K2792&lt;=AVERAGE(train!$K$2:$K$4251)),"High Day Only",IF(AND(G2792&lt;=AVERAGE(train!$G$2:$G$4251),K2792&gt;AVERAGE(train!$K$2:$K$4251)),"High Eve Only","Low Usage")))</f>
        <v>High Day Only</v>
      </c>
    </row>
    <row r="2793" spans="1:26">
      <c r="A2793" t="s">
        <v>43</v>
      </c>
      <c r="B2793">
        <v>78</v>
      </c>
      <c r="C2793" t="s">
        <v>21</v>
      </c>
      <c r="D2793" t="s">
        <v>22</v>
      </c>
      <c r="E2793" t="s">
        <v>22</v>
      </c>
      <c r="F2793">
        <v>0</v>
      </c>
      <c r="G2793">
        <v>109.5</v>
      </c>
      <c r="H2793">
        <v>105</v>
      </c>
      <c r="I2793">
        <v>18.62</v>
      </c>
      <c r="J2793">
        <v>286.10000000000002</v>
      </c>
      <c r="K2793">
        <v>90</v>
      </c>
      <c r="L2793">
        <v>24.32</v>
      </c>
      <c r="M2793">
        <v>247.6</v>
      </c>
      <c r="N2793">
        <v>113</v>
      </c>
      <c r="O2793">
        <v>11.14</v>
      </c>
      <c r="P2793">
        <v>4.9000000000000004</v>
      </c>
      <c r="Q2793">
        <v>9</v>
      </c>
      <c r="R2793">
        <v>1.32</v>
      </c>
      <c r="S2793">
        <v>1</v>
      </c>
      <c r="T2793" t="s">
        <v>22</v>
      </c>
      <c r="U2793">
        <f t="shared" si="87"/>
        <v>0</v>
      </c>
      <c r="V2793">
        <f>IF(Table2[[#This Row],[international_plan]]="yes",1,0)</f>
        <v>0</v>
      </c>
      <c r="W2793">
        <f>IF(Table2[[#This Row],[voice_mail_plan]]="yes",1,0)</f>
        <v>0</v>
      </c>
      <c r="X2793" t="str">
        <f t="shared" si="86"/>
        <v>Medium</v>
      </c>
      <c r="Y2793" t="str">
        <f>IF(Table2[[#This Row],[total_intl_charge]] &gt; AVERAGE($R$2:$R$4245),"High","Low")</f>
        <v>Low</v>
      </c>
      <c r="Z2793" t="str">
        <f>IF(AND(G2793&gt;AVERAGE(train!$G$2:$G$4251),K2793&gt;AVERAGE(train!$K$2:$K$4251)),"High Day &amp; Eve",IF(AND(G2793&gt;AVERAGE(train!$G$2:$G$4251),K2793&lt;=AVERAGE(train!$K$2:$K$4251)),"High Day Only",IF(AND(G2793&lt;=AVERAGE(train!$G$2:$G$4251),K2793&gt;AVERAGE(train!$K$2:$K$4251)),"High Eve Only","Low Usage")))</f>
        <v>Low Usage</v>
      </c>
    </row>
    <row r="2794" spans="1:26">
      <c r="A2794" t="s">
        <v>56</v>
      </c>
      <c r="B2794">
        <v>127</v>
      </c>
      <c r="C2794" t="s">
        <v>28</v>
      </c>
      <c r="D2794" t="s">
        <v>22</v>
      </c>
      <c r="E2794" t="s">
        <v>22</v>
      </c>
      <c r="F2794">
        <v>0</v>
      </c>
      <c r="G2794">
        <v>107.9</v>
      </c>
      <c r="H2794">
        <v>128</v>
      </c>
      <c r="I2794">
        <v>18.34</v>
      </c>
      <c r="J2794">
        <v>187</v>
      </c>
      <c r="K2794">
        <v>77</v>
      </c>
      <c r="L2794">
        <v>15.9</v>
      </c>
      <c r="M2794">
        <v>218.5</v>
      </c>
      <c r="N2794">
        <v>95</v>
      </c>
      <c r="O2794">
        <v>9.83</v>
      </c>
      <c r="P2794">
        <v>0</v>
      </c>
      <c r="Q2794">
        <v>0</v>
      </c>
      <c r="R2794">
        <v>0</v>
      </c>
      <c r="S2794">
        <v>0</v>
      </c>
      <c r="T2794" t="s">
        <v>22</v>
      </c>
      <c r="U2794">
        <f t="shared" si="87"/>
        <v>0</v>
      </c>
      <c r="V2794">
        <f>IF(Table2[[#This Row],[international_plan]]="yes",1,0)</f>
        <v>0</v>
      </c>
      <c r="W2794">
        <f>IF(Table2[[#This Row],[voice_mail_plan]]="yes",1,0)</f>
        <v>0</v>
      </c>
      <c r="X2794" t="str">
        <f t="shared" si="86"/>
        <v>High</v>
      </c>
      <c r="Y2794" t="str">
        <f>IF(Table2[[#This Row],[total_intl_charge]] &gt; AVERAGE($R$2:$R$4245),"High","Low")</f>
        <v>Low</v>
      </c>
      <c r="Z2794" t="str">
        <f>IF(AND(G2794&gt;AVERAGE(train!$G$2:$G$4251),K2794&gt;AVERAGE(train!$K$2:$K$4251)),"High Day &amp; Eve",IF(AND(G2794&gt;AVERAGE(train!$G$2:$G$4251),K2794&lt;=AVERAGE(train!$K$2:$K$4251)),"High Day Only",IF(AND(G2794&lt;=AVERAGE(train!$G$2:$G$4251),K2794&gt;AVERAGE(train!$K$2:$K$4251)),"High Eve Only","Low Usage")))</f>
        <v>Low Usage</v>
      </c>
    </row>
    <row r="2795" spans="1:26">
      <c r="A2795" t="s">
        <v>53</v>
      </c>
      <c r="B2795">
        <v>119</v>
      </c>
      <c r="C2795" t="s">
        <v>28</v>
      </c>
      <c r="D2795" t="s">
        <v>23</v>
      </c>
      <c r="E2795" t="s">
        <v>23</v>
      </c>
      <c r="F2795">
        <v>22</v>
      </c>
      <c r="G2795">
        <v>172.1</v>
      </c>
      <c r="H2795">
        <v>119</v>
      </c>
      <c r="I2795">
        <v>29.26</v>
      </c>
      <c r="J2795">
        <v>223.6</v>
      </c>
      <c r="K2795">
        <v>133</v>
      </c>
      <c r="L2795">
        <v>19.010000000000002</v>
      </c>
      <c r="M2795">
        <v>150</v>
      </c>
      <c r="N2795">
        <v>94</v>
      </c>
      <c r="O2795">
        <v>6.75</v>
      </c>
      <c r="P2795">
        <v>13.9</v>
      </c>
      <c r="Q2795">
        <v>20</v>
      </c>
      <c r="R2795">
        <v>3.75</v>
      </c>
      <c r="S2795">
        <v>1</v>
      </c>
      <c r="T2795" t="s">
        <v>23</v>
      </c>
      <c r="U2795">
        <f t="shared" si="87"/>
        <v>1</v>
      </c>
      <c r="V2795">
        <f>IF(Table2[[#This Row],[international_plan]]="yes",1,0)</f>
        <v>1</v>
      </c>
      <c r="W2795">
        <f>IF(Table2[[#This Row],[voice_mail_plan]]="yes",1,0)</f>
        <v>1</v>
      </c>
      <c r="X2795" t="str">
        <f t="shared" si="86"/>
        <v>High</v>
      </c>
      <c r="Y2795" t="str">
        <f>IF(Table2[[#This Row],[total_intl_charge]] &gt; AVERAGE($R$2:$R$4245),"High","Low")</f>
        <v>High</v>
      </c>
      <c r="Z2795" t="str">
        <f>IF(AND(G2795&gt;AVERAGE(train!$G$2:$G$4251),K2795&gt;AVERAGE(train!$K$2:$K$4251)),"High Day &amp; Eve",IF(AND(G2795&gt;AVERAGE(train!$G$2:$G$4251),K2795&lt;=AVERAGE(train!$K$2:$K$4251)),"High Day Only",IF(AND(G2795&lt;=AVERAGE(train!$G$2:$G$4251),K2795&gt;AVERAGE(train!$K$2:$K$4251)),"High Eve Only","Low Usage")))</f>
        <v>High Eve Only</v>
      </c>
    </row>
    <row r="2796" spans="1:26">
      <c r="A2796" t="s">
        <v>33</v>
      </c>
      <c r="B2796">
        <v>95</v>
      </c>
      <c r="C2796" t="s">
        <v>25</v>
      </c>
      <c r="D2796" t="s">
        <v>22</v>
      </c>
      <c r="E2796" t="s">
        <v>22</v>
      </c>
      <c r="F2796">
        <v>0</v>
      </c>
      <c r="G2796">
        <v>160</v>
      </c>
      <c r="H2796">
        <v>133</v>
      </c>
      <c r="I2796">
        <v>27.2</v>
      </c>
      <c r="J2796">
        <v>215.3</v>
      </c>
      <c r="K2796">
        <v>98</v>
      </c>
      <c r="L2796">
        <v>18.3</v>
      </c>
      <c r="M2796">
        <v>188.9</v>
      </c>
      <c r="N2796">
        <v>87</v>
      </c>
      <c r="O2796">
        <v>8.5</v>
      </c>
      <c r="P2796">
        <v>9.1</v>
      </c>
      <c r="Q2796">
        <v>4</v>
      </c>
      <c r="R2796">
        <v>2.46</v>
      </c>
      <c r="S2796">
        <v>0</v>
      </c>
      <c r="T2796" t="s">
        <v>22</v>
      </c>
      <c r="U2796">
        <f t="shared" si="87"/>
        <v>0</v>
      </c>
      <c r="V2796">
        <f>IF(Table2[[#This Row],[international_plan]]="yes",1,0)</f>
        <v>0</v>
      </c>
      <c r="W2796">
        <f>IF(Table2[[#This Row],[voice_mail_plan]]="yes",1,0)</f>
        <v>0</v>
      </c>
      <c r="X2796" t="str">
        <f t="shared" si="86"/>
        <v>Medium</v>
      </c>
      <c r="Y2796" t="str">
        <f>IF(Table2[[#This Row],[total_intl_charge]] &gt; AVERAGE($R$2:$R$4245),"High","Low")</f>
        <v>Low</v>
      </c>
      <c r="Z2796" t="str">
        <f>IF(AND(G2796&gt;AVERAGE(train!$G$2:$G$4251),K2796&gt;AVERAGE(train!$K$2:$K$4251)),"High Day &amp; Eve",IF(AND(G2796&gt;AVERAGE(train!$G$2:$G$4251),K2796&lt;=AVERAGE(train!$K$2:$K$4251)),"High Day Only",IF(AND(G2796&lt;=AVERAGE(train!$G$2:$G$4251),K2796&gt;AVERAGE(train!$K$2:$K$4251)),"High Eve Only","Low Usage")))</f>
        <v>Low Usage</v>
      </c>
    </row>
    <row r="2797" spans="1:26">
      <c r="A2797" t="s">
        <v>71</v>
      </c>
      <c r="B2797">
        <v>110</v>
      </c>
      <c r="C2797" t="s">
        <v>21</v>
      </c>
      <c r="D2797" t="s">
        <v>22</v>
      </c>
      <c r="E2797" t="s">
        <v>22</v>
      </c>
      <c r="F2797">
        <v>0</v>
      </c>
      <c r="G2797">
        <v>227.7</v>
      </c>
      <c r="H2797">
        <v>88</v>
      </c>
      <c r="I2797">
        <v>38.71</v>
      </c>
      <c r="J2797">
        <v>170</v>
      </c>
      <c r="K2797">
        <v>96</v>
      </c>
      <c r="L2797">
        <v>14.45</v>
      </c>
      <c r="M2797">
        <v>128.69999999999999</v>
      </c>
      <c r="N2797">
        <v>57</v>
      </c>
      <c r="O2797">
        <v>5.79</v>
      </c>
      <c r="P2797">
        <v>11.7</v>
      </c>
      <c r="Q2797">
        <v>5</v>
      </c>
      <c r="R2797">
        <v>3.16</v>
      </c>
      <c r="S2797">
        <v>1</v>
      </c>
      <c r="T2797" t="s">
        <v>22</v>
      </c>
      <c r="U2797">
        <f t="shared" si="87"/>
        <v>0</v>
      </c>
      <c r="V2797">
        <f>IF(Table2[[#This Row],[international_plan]]="yes",1,0)</f>
        <v>0</v>
      </c>
      <c r="W2797">
        <f>IF(Table2[[#This Row],[voice_mail_plan]]="yes",1,0)</f>
        <v>0</v>
      </c>
      <c r="X2797" t="str">
        <f t="shared" si="86"/>
        <v>High</v>
      </c>
      <c r="Y2797" t="str">
        <f>IF(Table2[[#This Row],[total_intl_charge]] &gt; AVERAGE($R$2:$R$4245),"High","Low")</f>
        <v>High</v>
      </c>
      <c r="Z2797" t="str">
        <f>IF(AND(G2797&gt;AVERAGE(train!$G$2:$G$4251),K2797&gt;AVERAGE(train!$K$2:$K$4251)),"High Day &amp; Eve",IF(AND(G2797&gt;AVERAGE(train!$G$2:$G$4251),K2797&lt;=AVERAGE(train!$K$2:$K$4251)),"High Day Only",IF(AND(G2797&lt;=AVERAGE(train!$G$2:$G$4251),K2797&gt;AVERAGE(train!$K$2:$K$4251)),"High Eve Only","Low Usage")))</f>
        <v>High Day Only</v>
      </c>
    </row>
    <row r="2798" spans="1:26">
      <c r="A2798" t="s">
        <v>74</v>
      </c>
      <c r="B2798">
        <v>74</v>
      </c>
      <c r="C2798" t="s">
        <v>28</v>
      </c>
      <c r="D2798" t="s">
        <v>22</v>
      </c>
      <c r="E2798" t="s">
        <v>22</v>
      </c>
      <c r="F2798">
        <v>0</v>
      </c>
      <c r="G2798">
        <v>203.8</v>
      </c>
      <c r="H2798">
        <v>77</v>
      </c>
      <c r="I2798">
        <v>34.65</v>
      </c>
      <c r="J2798">
        <v>205.1</v>
      </c>
      <c r="K2798">
        <v>111</v>
      </c>
      <c r="L2798">
        <v>17.43</v>
      </c>
      <c r="M2798">
        <v>154.9</v>
      </c>
      <c r="N2798">
        <v>109</v>
      </c>
      <c r="O2798">
        <v>6.97</v>
      </c>
      <c r="P2798">
        <v>9</v>
      </c>
      <c r="Q2798">
        <v>2</v>
      </c>
      <c r="R2798">
        <v>2.4300000000000002</v>
      </c>
      <c r="S2798">
        <v>1</v>
      </c>
      <c r="T2798" t="s">
        <v>22</v>
      </c>
      <c r="U2798">
        <f t="shared" si="87"/>
        <v>0</v>
      </c>
      <c r="V2798">
        <f>IF(Table2[[#This Row],[international_plan]]="yes",1,0)</f>
        <v>0</v>
      </c>
      <c r="W2798">
        <f>IF(Table2[[#This Row],[voice_mail_plan]]="yes",1,0)</f>
        <v>0</v>
      </c>
      <c r="X2798" t="str">
        <f t="shared" si="86"/>
        <v>Medium</v>
      </c>
      <c r="Y2798" t="str">
        <f>IF(Table2[[#This Row],[total_intl_charge]] &gt; AVERAGE($R$2:$R$4245),"High","Low")</f>
        <v>Low</v>
      </c>
      <c r="Z2798" t="str">
        <f>IF(AND(G2798&gt;AVERAGE(train!$G$2:$G$4251),K2798&gt;AVERAGE(train!$K$2:$K$4251)),"High Day &amp; Eve",IF(AND(G2798&gt;AVERAGE(train!$G$2:$G$4251),K2798&lt;=AVERAGE(train!$K$2:$K$4251)),"High Day Only",IF(AND(G2798&lt;=AVERAGE(train!$G$2:$G$4251),K2798&gt;AVERAGE(train!$K$2:$K$4251)),"High Eve Only","Low Usage")))</f>
        <v>High Day &amp; Eve</v>
      </c>
    </row>
    <row r="2799" spans="1:26">
      <c r="A2799" t="s">
        <v>66</v>
      </c>
      <c r="B2799">
        <v>148</v>
      </c>
      <c r="C2799" t="s">
        <v>25</v>
      </c>
      <c r="D2799" t="s">
        <v>22</v>
      </c>
      <c r="E2799" t="s">
        <v>23</v>
      </c>
      <c r="F2799">
        <v>33</v>
      </c>
      <c r="G2799">
        <v>241.7</v>
      </c>
      <c r="H2799">
        <v>84</v>
      </c>
      <c r="I2799">
        <v>41.09</v>
      </c>
      <c r="J2799">
        <v>165.8</v>
      </c>
      <c r="K2799">
        <v>84</v>
      </c>
      <c r="L2799">
        <v>14.09</v>
      </c>
      <c r="M2799">
        <v>160.6</v>
      </c>
      <c r="N2799">
        <v>80</v>
      </c>
      <c r="O2799">
        <v>7.23</v>
      </c>
      <c r="P2799">
        <v>11.3</v>
      </c>
      <c r="Q2799">
        <v>3</v>
      </c>
      <c r="R2799">
        <v>3.05</v>
      </c>
      <c r="S2799">
        <v>1</v>
      </c>
      <c r="T2799" t="s">
        <v>22</v>
      </c>
      <c r="U2799">
        <f t="shared" si="87"/>
        <v>0</v>
      </c>
      <c r="V2799">
        <f>IF(Table2[[#This Row],[international_plan]]="yes",1,0)</f>
        <v>0</v>
      </c>
      <c r="W2799">
        <f>IF(Table2[[#This Row],[voice_mail_plan]]="yes",1,0)</f>
        <v>1</v>
      </c>
      <c r="X2799" t="str">
        <f t="shared" si="86"/>
        <v>Very High</v>
      </c>
      <c r="Y2799" t="str">
        <f>IF(Table2[[#This Row],[total_intl_charge]] &gt; AVERAGE($R$2:$R$4245),"High","Low")</f>
        <v>High</v>
      </c>
      <c r="Z2799" t="str">
        <f>IF(AND(G2799&gt;AVERAGE(train!$G$2:$G$4251),K2799&gt;AVERAGE(train!$K$2:$K$4251)),"High Day &amp; Eve",IF(AND(G2799&gt;AVERAGE(train!$G$2:$G$4251),K2799&lt;=AVERAGE(train!$K$2:$K$4251)),"High Day Only",IF(AND(G2799&lt;=AVERAGE(train!$G$2:$G$4251),K2799&gt;AVERAGE(train!$K$2:$K$4251)),"High Eve Only","Low Usage")))</f>
        <v>High Day Only</v>
      </c>
    </row>
    <row r="2800" spans="1:26">
      <c r="A2800" t="s">
        <v>49</v>
      </c>
      <c r="B2800">
        <v>83</v>
      </c>
      <c r="C2800" t="s">
        <v>28</v>
      </c>
      <c r="D2800" t="s">
        <v>22</v>
      </c>
      <c r="E2800" t="s">
        <v>22</v>
      </c>
      <c r="F2800">
        <v>0</v>
      </c>
      <c r="G2800">
        <v>78.099999999999994</v>
      </c>
      <c r="H2800">
        <v>70</v>
      </c>
      <c r="I2800">
        <v>13.28</v>
      </c>
      <c r="J2800">
        <v>239.3</v>
      </c>
      <c r="K2800">
        <v>115</v>
      </c>
      <c r="L2800">
        <v>20.34</v>
      </c>
      <c r="M2800">
        <v>144.4</v>
      </c>
      <c r="N2800">
        <v>112</v>
      </c>
      <c r="O2800">
        <v>6.5</v>
      </c>
      <c r="P2800">
        <v>12.3</v>
      </c>
      <c r="Q2800">
        <v>4</v>
      </c>
      <c r="R2800">
        <v>3.32</v>
      </c>
      <c r="S2800">
        <v>1</v>
      </c>
      <c r="T2800" t="s">
        <v>22</v>
      </c>
      <c r="U2800">
        <f t="shared" si="87"/>
        <v>0</v>
      </c>
      <c r="V2800">
        <f>IF(Table2[[#This Row],[international_plan]]="yes",1,0)</f>
        <v>0</v>
      </c>
      <c r="W2800">
        <f>IF(Table2[[#This Row],[voice_mail_plan]]="yes",1,0)</f>
        <v>0</v>
      </c>
      <c r="X2800" t="str">
        <f t="shared" si="86"/>
        <v>Medium</v>
      </c>
      <c r="Y2800" t="str">
        <f>IF(Table2[[#This Row],[total_intl_charge]] &gt; AVERAGE($R$2:$R$4245),"High","Low")</f>
        <v>High</v>
      </c>
      <c r="Z2800" t="str">
        <f>IF(AND(G2800&gt;AVERAGE(train!$G$2:$G$4251),K2800&gt;AVERAGE(train!$K$2:$K$4251)),"High Day &amp; Eve",IF(AND(G2800&gt;AVERAGE(train!$G$2:$G$4251),K2800&lt;=AVERAGE(train!$K$2:$K$4251)),"High Day Only",IF(AND(G2800&lt;=AVERAGE(train!$G$2:$G$4251),K2800&gt;AVERAGE(train!$K$2:$K$4251)),"High Eve Only","Low Usage")))</f>
        <v>High Eve Only</v>
      </c>
    </row>
    <row r="2801" spans="1:26">
      <c r="A2801" t="s">
        <v>58</v>
      </c>
      <c r="B2801">
        <v>73</v>
      </c>
      <c r="C2801" t="s">
        <v>25</v>
      </c>
      <c r="D2801" t="s">
        <v>22</v>
      </c>
      <c r="E2801" t="s">
        <v>22</v>
      </c>
      <c r="F2801">
        <v>0</v>
      </c>
      <c r="G2801">
        <v>187.8</v>
      </c>
      <c r="H2801">
        <v>95</v>
      </c>
      <c r="I2801">
        <v>31.93</v>
      </c>
      <c r="J2801">
        <v>149.19999999999999</v>
      </c>
      <c r="K2801">
        <v>143</v>
      </c>
      <c r="L2801">
        <v>12.68</v>
      </c>
      <c r="M2801">
        <v>201.4</v>
      </c>
      <c r="N2801">
        <v>113</v>
      </c>
      <c r="O2801">
        <v>9.06</v>
      </c>
      <c r="P2801">
        <v>11</v>
      </c>
      <c r="Q2801">
        <v>4</v>
      </c>
      <c r="R2801">
        <v>2.97</v>
      </c>
      <c r="S2801">
        <v>2</v>
      </c>
      <c r="T2801" t="s">
        <v>22</v>
      </c>
      <c r="U2801">
        <f t="shared" si="87"/>
        <v>0</v>
      </c>
      <c r="V2801">
        <f>IF(Table2[[#This Row],[international_plan]]="yes",1,0)</f>
        <v>0</v>
      </c>
      <c r="W2801">
        <f>IF(Table2[[#This Row],[voice_mail_plan]]="yes",1,0)</f>
        <v>0</v>
      </c>
      <c r="X2801" t="str">
        <f t="shared" si="86"/>
        <v>Low</v>
      </c>
      <c r="Y2801" t="str">
        <f>IF(Table2[[#This Row],[total_intl_charge]] &gt; AVERAGE($R$2:$R$4245),"High","Low")</f>
        <v>High</v>
      </c>
      <c r="Z2801" t="str">
        <f>IF(AND(G2801&gt;AVERAGE(train!$G$2:$G$4251),K2801&gt;AVERAGE(train!$K$2:$K$4251)),"High Day &amp; Eve",IF(AND(G2801&gt;AVERAGE(train!$G$2:$G$4251),K2801&lt;=AVERAGE(train!$K$2:$K$4251)),"High Day Only",IF(AND(G2801&lt;=AVERAGE(train!$G$2:$G$4251),K2801&gt;AVERAGE(train!$K$2:$K$4251)),"High Eve Only","Low Usage")))</f>
        <v>High Day &amp; Eve</v>
      </c>
    </row>
    <row r="2802" spans="1:26">
      <c r="A2802" t="s">
        <v>43</v>
      </c>
      <c r="B2802">
        <v>111</v>
      </c>
      <c r="C2802" t="s">
        <v>21</v>
      </c>
      <c r="D2802" t="s">
        <v>22</v>
      </c>
      <c r="E2802" t="s">
        <v>23</v>
      </c>
      <c r="F2802">
        <v>21</v>
      </c>
      <c r="G2802">
        <v>127.1</v>
      </c>
      <c r="H2802">
        <v>94</v>
      </c>
      <c r="I2802">
        <v>21.61</v>
      </c>
      <c r="J2802">
        <v>228.3</v>
      </c>
      <c r="K2802">
        <v>116</v>
      </c>
      <c r="L2802">
        <v>19.41</v>
      </c>
      <c r="M2802">
        <v>166.7</v>
      </c>
      <c r="N2802">
        <v>108</v>
      </c>
      <c r="O2802">
        <v>7.5</v>
      </c>
      <c r="P2802">
        <v>7.1</v>
      </c>
      <c r="Q2802">
        <v>3</v>
      </c>
      <c r="R2802">
        <v>1.92</v>
      </c>
      <c r="S2802">
        <v>1</v>
      </c>
      <c r="T2802" t="s">
        <v>22</v>
      </c>
      <c r="U2802">
        <f t="shared" si="87"/>
        <v>0</v>
      </c>
      <c r="V2802">
        <f>IF(Table2[[#This Row],[international_plan]]="yes",1,0)</f>
        <v>0</v>
      </c>
      <c r="W2802">
        <f>IF(Table2[[#This Row],[voice_mail_plan]]="yes",1,0)</f>
        <v>1</v>
      </c>
      <c r="X2802" t="str">
        <f t="shared" si="86"/>
        <v>High</v>
      </c>
      <c r="Y2802" t="str">
        <f>IF(Table2[[#This Row],[total_intl_charge]] &gt; AVERAGE($R$2:$R$4245),"High","Low")</f>
        <v>Low</v>
      </c>
      <c r="Z2802" t="str">
        <f>IF(AND(G2802&gt;AVERAGE(train!$G$2:$G$4251),K2802&gt;AVERAGE(train!$K$2:$K$4251)),"High Day &amp; Eve",IF(AND(G2802&gt;AVERAGE(train!$G$2:$G$4251),K2802&lt;=AVERAGE(train!$K$2:$K$4251)),"High Day Only",IF(AND(G2802&lt;=AVERAGE(train!$G$2:$G$4251),K2802&gt;AVERAGE(train!$K$2:$K$4251)),"High Eve Only","Low Usage")))</f>
        <v>High Eve Only</v>
      </c>
    </row>
    <row r="2803" spans="1:26">
      <c r="A2803" t="s">
        <v>56</v>
      </c>
      <c r="B2803">
        <v>84</v>
      </c>
      <c r="C2803" t="s">
        <v>21</v>
      </c>
      <c r="D2803" t="s">
        <v>22</v>
      </c>
      <c r="E2803" t="s">
        <v>22</v>
      </c>
      <c r="F2803">
        <v>0</v>
      </c>
      <c r="G2803">
        <v>280</v>
      </c>
      <c r="H2803">
        <v>113</v>
      </c>
      <c r="I2803">
        <v>47.6</v>
      </c>
      <c r="J2803">
        <v>202.2</v>
      </c>
      <c r="K2803">
        <v>90</v>
      </c>
      <c r="L2803">
        <v>17.190000000000001</v>
      </c>
      <c r="M2803">
        <v>156.80000000000001</v>
      </c>
      <c r="N2803">
        <v>103</v>
      </c>
      <c r="O2803">
        <v>7.06</v>
      </c>
      <c r="P2803">
        <v>10.4</v>
      </c>
      <c r="Q2803">
        <v>4</v>
      </c>
      <c r="R2803">
        <v>2.81</v>
      </c>
      <c r="S2803">
        <v>0</v>
      </c>
      <c r="T2803" t="s">
        <v>23</v>
      </c>
      <c r="U2803">
        <f t="shared" si="87"/>
        <v>1</v>
      </c>
      <c r="V2803">
        <f>IF(Table2[[#This Row],[international_plan]]="yes",1,0)</f>
        <v>0</v>
      </c>
      <c r="W2803">
        <f>IF(Table2[[#This Row],[voice_mail_plan]]="yes",1,0)</f>
        <v>0</v>
      </c>
      <c r="X2803" t="str">
        <f t="shared" si="86"/>
        <v>Medium</v>
      </c>
      <c r="Y2803" t="str">
        <f>IF(Table2[[#This Row],[total_intl_charge]] &gt; AVERAGE($R$2:$R$4245),"High","Low")</f>
        <v>High</v>
      </c>
      <c r="Z2803" t="str">
        <f>IF(AND(G2803&gt;AVERAGE(train!$G$2:$G$4251),K2803&gt;AVERAGE(train!$K$2:$K$4251)),"High Day &amp; Eve",IF(AND(G2803&gt;AVERAGE(train!$G$2:$G$4251),K2803&lt;=AVERAGE(train!$K$2:$K$4251)),"High Day Only",IF(AND(G2803&lt;=AVERAGE(train!$G$2:$G$4251),K2803&gt;AVERAGE(train!$K$2:$K$4251)),"High Eve Only","Low Usage")))</f>
        <v>High Day Only</v>
      </c>
    </row>
    <row r="2804" spans="1:26">
      <c r="A2804" t="s">
        <v>30</v>
      </c>
      <c r="B2804">
        <v>75</v>
      </c>
      <c r="C2804" t="s">
        <v>28</v>
      </c>
      <c r="D2804" t="s">
        <v>23</v>
      </c>
      <c r="E2804" t="s">
        <v>22</v>
      </c>
      <c r="F2804">
        <v>0</v>
      </c>
      <c r="G2804">
        <v>153.19999999999999</v>
      </c>
      <c r="H2804">
        <v>78</v>
      </c>
      <c r="I2804">
        <v>26.04</v>
      </c>
      <c r="J2804">
        <v>210.8</v>
      </c>
      <c r="K2804">
        <v>99</v>
      </c>
      <c r="L2804">
        <v>17.920000000000002</v>
      </c>
      <c r="M2804">
        <v>153.5</v>
      </c>
      <c r="N2804">
        <v>100</v>
      </c>
      <c r="O2804">
        <v>6.91</v>
      </c>
      <c r="P2804">
        <v>7.8</v>
      </c>
      <c r="Q2804">
        <v>3</v>
      </c>
      <c r="R2804">
        <v>2.11</v>
      </c>
      <c r="S2804">
        <v>1</v>
      </c>
      <c r="T2804" t="s">
        <v>22</v>
      </c>
      <c r="U2804">
        <f t="shared" si="87"/>
        <v>0</v>
      </c>
      <c r="V2804">
        <f>IF(Table2[[#This Row],[international_plan]]="yes",1,0)</f>
        <v>1</v>
      </c>
      <c r="W2804">
        <f>IF(Table2[[#This Row],[voice_mail_plan]]="yes",1,0)</f>
        <v>0</v>
      </c>
      <c r="X2804" t="str">
        <f t="shared" si="86"/>
        <v>Medium</v>
      </c>
      <c r="Y2804" t="str">
        <f>IF(Table2[[#This Row],[total_intl_charge]] &gt; AVERAGE($R$2:$R$4245),"High","Low")</f>
        <v>Low</v>
      </c>
      <c r="Z2804" t="str">
        <f>IF(AND(G2804&gt;AVERAGE(train!$G$2:$G$4251),K2804&gt;AVERAGE(train!$K$2:$K$4251)),"High Day &amp; Eve",IF(AND(G2804&gt;AVERAGE(train!$G$2:$G$4251),K2804&lt;=AVERAGE(train!$K$2:$K$4251)),"High Day Only",IF(AND(G2804&lt;=AVERAGE(train!$G$2:$G$4251),K2804&gt;AVERAGE(train!$K$2:$K$4251)),"High Eve Only","Low Usage")))</f>
        <v>Low Usage</v>
      </c>
    </row>
    <row r="2805" spans="1:26">
      <c r="A2805" t="s">
        <v>51</v>
      </c>
      <c r="B2805">
        <v>114</v>
      </c>
      <c r="C2805" t="s">
        <v>21</v>
      </c>
      <c r="D2805" t="s">
        <v>22</v>
      </c>
      <c r="E2805" t="s">
        <v>23</v>
      </c>
      <c r="F2805">
        <v>26</v>
      </c>
      <c r="G2805">
        <v>137.1</v>
      </c>
      <c r="H2805">
        <v>88</v>
      </c>
      <c r="I2805">
        <v>23.31</v>
      </c>
      <c r="J2805">
        <v>155.69999999999999</v>
      </c>
      <c r="K2805">
        <v>125</v>
      </c>
      <c r="L2805">
        <v>13.23</v>
      </c>
      <c r="M2805">
        <v>247.6</v>
      </c>
      <c r="N2805">
        <v>94</v>
      </c>
      <c r="O2805">
        <v>11.14</v>
      </c>
      <c r="P2805">
        <v>11.5</v>
      </c>
      <c r="Q2805">
        <v>7</v>
      </c>
      <c r="R2805">
        <v>3.11</v>
      </c>
      <c r="S2805">
        <v>2</v>
      </c>
      <c r="T2805" t="s">
        <v>22</v>
      </c>
      <c r="U2805">
        <f t="shared" si="87"/>
        <v>0</v>
      </c>
      <c r="V2805">
        <f>IF(Table2[[#This Row],[international_plan]]="yes",1,0)</f>
        <v>0</v>
      </c>
      <c r="W2805">
        <f>IF(Table2[[#This Row],[voice_mail_plan]]="yes",1,0)</f>
        <v>1</v>
      </c>
      <c r="X2805" t="str">
        <f t="shared" si="86"/>
        <v>High</v>
      </c>
      <c r="Y2805" t="str">
        <f>IF(Table2[[#This Row],[total_intl_charge]] &gt; AVERAGE($R$2:$R$4245),"High","Low")</f>
        <v>High</v>
      </c>
      <c r="Z2805" t="str">
        <f>IF(AND(G2805&gt;AVERAGE(train!$G$2:$G$4251),K2805&gt;AVERAGE(train!$K$2:$K$4251)),"High Day &amp; Eve",IF(AND(G2805&gt;AVERAGE(train!$G$2:$G$4251),K2805&lt;=AVERAGE(train!$K$2:$K$4251)),"High Day Only",IF(AND(G2805&lt;=AVERAGE(train!$G$2:$G$4251),K2805&gt;AVERAGE(train!$K$2:$K$4251)),"High Eve Only","Low Usage")))</f>
        <v>High Eve Only</v>
      </c>
    </row>
    <row r="2806" spans="1:26">
      <c r="A2806" t="s">
        <v>72</v>
      </c>
      <c r="B2806">
        <v>71</v>
      </c>
      <c r="C2806" t="s">
        <v>28</v>
      </c>
      <c r="D2806" t="s">
        <v>23</v>
      </c>
      <c r="E2806" t="s">
        <v>22</v>
      </c>
      <c r="F2806">
        <v>0</v>
      </c>
      <c r="G2806">
        <v>186.1</v>
      </c>
      <c r="H2806">
        <v>114</v>
      </c>
      <c r="I2806">
        <v>31.64</v>
      </c>
      <c r="J2806">
        <v>198.6</v>
      </c>
      <c r="K2806">
        <v>140</v>
      </c>
      <c r="L2806">
        <v>16.88</v>
      </c>
      <c r="M2806">
        <v>206.5</v>
      </c>
      <c r="N2806">
        <v>80</v>
      </c>
      <c r="O2806">
        <v>9.2899999999999991</v>
      </c>
      <c r="P2806">
        <v>13.8</v>
      </c>
      <c r="Q2806">
        <v>5</v>
      </c>
      <c r="R2806">
        <v>3.73</v>
      </c>
      <c r="S2806">
        <v>4</v>
      </c>
      <c r="T2806" t="s">
        <v>23</v>
      </c>
      <c r="U2806">
        <f t="shared" si="87"/>
        <v>1</v>
      </c>
      <c r="V2806">
        <f>IF(Table2[[#This Row],[international_plan]]="yes",1,0)</f>
        <v>1</v>
      </c>
      <c r="W2806">
        <f>IF(Table2[[#This Row],[voice_mail_plan]]="yes",1,0)</f>
        <v>0</v>
      </c>
      <c r="X2806" t="str">
        <f t="shared" si="86"/>
        <v>Low</v>
      </c>
      <c r="Y2806" t="str">
        <f>IF(Table2[[#This Row],[total_intl_charge]] &gt; AVERAGE($R$2:$R$4245),"High","Low")</f>
        <v>High</v>
      </c>
      <c r="Z2806" t="str">
        <f>IF(AND(G2806&gt;AVERAGE(train!$G$2:$G$4251),K2806&gt;AVERAGE(train!$K$2:$K$4251)),"High Day &amp; Eve",IF(AND(G2806&gt;AVERAGE(train!$G$2:$G$4251),K2806&lt;=AVERAGE(train!$K$2:$K$4251)),"High Day Only",IF(AND(G2806&lt;=AVERAGE(train!$G$2:$G$4251),K2806&gt;AVERAGE(train!$K$2:$K$4251)),"High Eve Only","Low Usage")))</f>
        <v>High Day &amp; Eve</v>
      </c>
    </row>
    <row r="2807" spans="1:26">
      <c r="A2807" t="s">
        <v>32</v>
      </c>
      <c r="B2807">
        <v>58</v>
      </c>
      <c r="C2807" t="s">
        <v>21</v>
      </c>
      <c r="D2807" t="s">
        <v>22</v>
      </c>
      <c r="E2807" t="s">
        <v>23</v>
      </c>
      <c r="F2807">
        <v>22</v>
      </c>
      <c r="G2807">
        <v>224.1</v>
      </c>
      <c r="H2807">
        <v>127</v>
      </c>
      <c r="I2807">
        <v>38.1</v>
      </c>
      <c r="J2807">
        <v>238.8</v>
      </c>
      <c r="K2807">
        <v>85</v>
      </c>
      <c r="L2807">
        <v>20.3</v>
      </c>
      <c r="M2807">
        <v>174.2</v>
      </c>
      <c r="N2807">
        <v>86</v>
      </c>
      <c r="O2807">
        <v>7.84</v>
      </c>
      <c r="P2807">
        <v>11.5</v>
      </c>
      <c r="Q2807">
        <v>7</v>
      </c>
      <c r="R2807">
        <v>3.11</v>
      </c>
      <c r="S2807">
        <v>2</v>
      </c>
      <c r="T2807" t="s">
        <v>22</v>
      </c>
      <c r="U2807">
        <f t="shared" si="87"/>
        <v>0</v>
      </c>
      <c r="V2807">
        <f>IF(Table2[[#This Row],[international_plan]]="yes",1,0)</f>
        <v>0</v>
      </c>
      <c r="W2807">
        <f>IF(Table2[[#This Row],[voice_mail_plan]]="yes",1,0)</f>
        <v>1</v>
      </c>
      <c r="X2807" t="str">
        <f t="shared" si="86"/>
        <v>Low</v>
      </c>
      <c r="Y2807" t="str">
        <f>IF(Table2[[#This Row],[total_intl_charge]] &gt; AVERAGE($R$2:$R$4245),"High","Low")</f>
        <v>High</v>
      </c>
      <c r="Z2807" t="str">
        <f>IF(AND(G2807&gt;AVERAGE(train!$G$2:$G$4251),K2807&gt;AVERAGE(train!$K$2:$K$4251)),"High Day &amp; Eve",IF(AND(G2807&gt;AVERAGE(train!$G$2:$G$4251),K2807&lt;=AVERAGE(train!$K$2:$K$4251)),"High Day Only",IF(AND(G2807&lt;=AVERAGE(train!$G$2:$G$4251),K2807&gt;AVERAGE(train!$K$2:$K$4251)),"High Eve Only","Low Usage")))</f>
        <v>High Day Only</v>
      </c>
    </row>
    <row r="2808" spans="1:26">
      <c r="A2808" t="s">
        <v>68</v>
      </c>
      <c r="B2808">
        <v>106</v>
      </c>
      <c r="C2808" t="s">
        <v>25</v>
      </c>
      <c r="D2808" t="s">
        <v>22</v>
      </c>
      <c r="E2808" t="s">
        <v>23</v>
      </c>
      <c r="F2808">
        <v>29</v>
      </c>
      <c r="G2808">
        <v>83.6</v>
      </c>
      <c r="H2808">
        <v>131</v>
      </c>
      <c r="I2808">
        <v>14.21</v>
      </c>
      <c r="J2808">
        <v>203.9</v>
      </c>
      <c r="K2808">
        <v>131</v>
      </c>
      <c r="L2808">
        <v>17.329999999999998</v>
      </c>
      <c r="M2808">
        <v>229.5</v>
      </c>
      <c r="N2808">
        <v>73</v>
      </c>
      <c r="O2808">
        <v>10.33</v>
      </c>
      <c r="P2808">
        <v>8.1</v>
      </c>
      <c r="Q2808">
        <v>3</v>
      </c>
      <c r="R2808">
        <v>2.19</v>
      </c>
      <c r="S2808">
        <v>1</v>
      </c>
      <c r="T2808" t="s">
        <v>22</v>
      </c>
      <c r="U2808">
        <f t="shared" si="87"/>
        <v>0</v>
      </c>
      <c r="V2808">
        <f>IF(Table2[[#This Row],[international_plan]]="yes",1,0)</f>
        <v>0</v>
      </c>
      <c r="W2808">
        <f>IF(Table2[[#This Row],[voice_mail_plan]]="yes",1,0)</f>
        <v>1</v>
      </c>
      <c r="X2808" t="str">
        <f t="shared" si="86"/>
        <v>High</v>
      </c>
      <c r="Y2808" t="str">
        <f>IF(Table2[[#This Row],[total_intl_charge]] &gt; AVERAGE($R$2:$R$4245),"High","Low")</f>
        <v>Low</v>
      </c>
      <c r="Z2808" t="str">
        <f>IF(AND(G2808&gt;AVERAGE(train!$G$2:$G$4251),K2808&gt;AVERAGE(train!$K$2:$K$4251)),"High Day &amp; Eve",IF(AND(G2808&gt;AVERAGE(train!$G$2:$G$4251),K2808&lt;=AVERAGE(train!$K$2:$K$4251)),"High Day Only",IF(AND(G2808&lt;=AVERAGE(train!$G$2:$G$4251),K2808&gt;AVERAGE(train!$K$2:$K$4251)),"High Eve Only","Low Usage")))</f>
        <v>High Eve Only</v>
      </c>
    </row>
    <row r="2809" spans="1:26">
      <c r="A2809" t="s">
        <v>26</v>
      </c>
      <c r="B2809">
        <v>172</v>
      </c>
      <c r="C2809" t="s">
        <v>25</v>
      </c>
      <c r="D2809" t="s">
        <v>22</v>
      </c>
      <c r="E2809" t="s">
        <v>22</v>
      </c>
      <c r="F2809">
        <v>0</v>
      </c>
      <c r="G2809">
        <v>203.9</v>
      </c>
      <c r="H2809">
        <v>109</v>
      </c>
      <c r="I2809">
        <v>34.659999999999997</v>
      </c>
      <c r="J2809">
        <v>234</v>
      </c>
      <c r="K2809">
        <v>123</v>
      </c>
      <c r="L2809">
        <v>19.89</v>
      </c>
      <c r="M2809">
        <v>160.69999999999999</v>
      </c>
      <c r="N2809">
        <v>65</v>
      </c>
      <c r="O2809">
        <v>7.23</v>
      </c>
      <c r="P2809">
        <v>17.8</v>
      </c>
      <c r="Q2809">
        <v>4</v>
      </c>
      <c r="R2809">
        <v>4.8099999999999996</v>
      </c>
      <c r="S2809">
        <v>4</v>
      </c>
      <c r="T2809" t="s">
        <v>22</v>
      </c>
      <c r="U2809">
        <f t="shared" si="87"/>
        <v>0</v>
      </c>
      <c r="V2809">
        <f>IF(Table2[[#This Row],[international_plan]]="yes",1,0)</f>
        <v>0</v>
      </c>
      <c r="W2809">
        <f>IF(Table2[[#This Row],[voice_mail_plan]]="yes",1,0)</f>
        <v>0</v>
      </c>
      <c r="X2809" t="str">
        <f t="shared" si="86"/>
        <v>Very High</v>
      </c>
      <c r="Y2809" t="str">
        <f>IF(Table2[[#This Row],[total_intl_charge]] &gt; AVERAGE($R$2:$R$4245),"High","Low")</f>
        <v>High</v>
      </c>
      <c r="Z2809" t="str">
        <f>IF(AND(G2809&gt;AVERAGE(train!$G$2:$G$4251),K2809&gt;AVERAGE(train!$K$2:$K$4251)),"High Day &amp; Eve",IF(AND(G2809&gt;AVERAGE(train!$G$2:$G$4251),K2809&lt;=AVERAGE(train!$K$2:$K$4251)),"High Day Only",IF(AND(G2809&lt;=AVERAGE(train!$G$2:$G$4251),K2809&gt;AVERAGE(train!$K$2:$K$4251)),"High Eve Only","Low Usage")))</f>
        <v>High Day &amp; Eve</v>
      </c>
    </row>
    <row r="2810" spans="1:26">
      <c r="A2810" t="s">
        <v>34</v>
      </c>
      <c r="B2810">
        <v>45</v>
      </c>
      <c r="C2810" t="s">
        <v>21</v>
      </c>
      <c r="D2810" t="s">
        <v>22</v>
      </c>
      <c r="E2810" t="s">
        <v>22</v>
      </c>
      <c r="F2810">
        <v>0</v>
      </c>
      <c r="G2810">
        <v>211.3</v>
      </c>
      <c r="H2810">
        <v>87</v>
      </c>
      <c r="I2810">
        <v>35.92</v>
      </c>
      <c r="J2810">
        <v>165.7</v>
      </c>
      <c r="K2810">
        <v>97</v>
      </c>
      <c r="L2810">
        <v>14.08</v>
      </c>
      <c r="M2810">
        <v>265.89999999999998</v>
      </c>
      <c r="N2810">
        <v>72</v>
      </c>
      <c r="O2810">
        <v>11.97</v>
      </c>
      <c r="P2810">
        <v>13.3</v>
      </c>
      <c r="Q2810">
        <v>6</v>
      </c>
      <c r="R2810">
        <v>3.59</v>
      </c>
      <c r="S2810">
        <v>1</v>
      </c>
      <c r="T2810" t="s">
        <v>22</v>
      </c>
      <c r="U2810">
        <f t="shared" si="87"/>
        <v>0</v>
      </c>
      <c r="V2810">
        <f>IF(Table2[[#This Row],[international_plan]]="yes",1,0)</f>
        <v>0</v>
      </c>
      <c r="W2810">
        <f>IF(Table2[[#This Row],[voice_mail_plan]]="yes",1,0)</f>
        <v>0</v>
      </c>
      <c r="X2810" t="str">
        <f t="shared" si="86"/>
        <v>Low</v>
      </c>
      <c r="Y2810" t="str">
        <f>IF(Table2[[#This Row],[total_intl_charge]] &gt; AVERAGE($R$2:$R$4245),"High","Low")</f>
        <v>High</v>
      </c>
      <c r="Z2810" t="str">
        <f>IF(AND(G2810&gt;AVERAGE(train!$G$2:$G$4251),K2810&gt;AVERAGE(train!$K$2:$K$4251)),"High Day &amp; Eve",IF(AND(G2810&gt;AVERAGE(train!$G$2:$G$4251),K2810&lt;=AVERAGE(train!$K$2:$K$4251)),"High Day Only",IF(AND(G2810&lt;=AVERAGE(train!$G$2:$G$4251),K2810&gt;AVERAGE(train!$K$2:$K$4251)),"High Eve Only","Low Usage")))</f>
        <v>High Day Only</v>
      </c>
    </row>
    <row r="2811" spans="1:26">
      <c r="A2811" t="s">
        <v>64</v>
      </c>
      <c r="B2811">
        <v>100</v>
      </c>
      <c r="C2811" t="s">
        <v>25</v>
      </c>
      <c r="D2811" t="s">
        <v>23</v>
      </c>
      <c r="E2811" t="s">
        <v>22</v>
      </c>
      <c r="F2811">
        <v>0</v>
      </c>
      <c r="G2811">
        <v>219.4</v>
      </c>
      <c r="H2811">
        <v>112</v>
      </c>
      <c r="I2811">
        <v>37.299999999999997</v>
      </c>
      <c r="J2811">
        <v>225.7</v>
      </c>
      <c r="K2811">
        <v>102</v>
      </c>
      <c r="L2811">
        <v>19.18</v>
      </c>
      <c r="M2811">
        <v>255.3</v>
      </c>
      <c r="N2811">
        <v>95</v>
      </c>
      <c r="O2811">
        <v>11.49</v>
      </c>
      <c r="P2811">
        <v>12</v>
      </c>
      <c r="Q2811">
        <v>4</v>
      </c>
      <c r="R2811">
        <v>3.24</v>
      </c>
      <c r="S2811">
        <v>4</v>
      </c>
      <c r="T2811" t="s">
        <v>22</v>
      </c>
      <c r="U2811">
        <f t="shared" si="87"/>
        <v>0</v>
      </c>
      <c r="V2811">
        <f>IF(Table2[[#This Row],[international_plan]]="yes",1,0)</f>
        <v>1</v>
      </c>
      <c r="W2811">
        <f>IF(Table2[[#This Row],[voice_mail_plan]]="yes",1,0)</f>
        <v>0</v>
      </c>
      <c r="X2811" t="str">
        <f t="shared" si="86"/>
        <v>Medium</v>
      </c>
      <c r="Y2811" t="str">
        <f>IF(Table2[[#This Row],[total_intl_charge]] &gt; AVERAGE($R$2:$R$4245),"High","Low")</f>
        <v>High</v>
      </c>
      <c r="Z2811" t="str">
        <f>IF(AND(G2811&gt;AVERAGE(train!$G$2:$G$4251),K2811&gt;AVERAGE(train!$K$2:$K$4251)),"High Day &amp; Eve",IF(AND(G2811&gt;AVERAGE(train!$G$2:$G$4251),K2811&lt;=AVERAGE(train!$K$2:$K$4251)),"High Day Only",IF(AND(G2811&lt;=AVERAGE(train!$G$2:$G$4251),K2811&gt;AVERAGE(train!$K$2:$K$4251)),"High Eve Only","Low Usage")))</f>
        <v>High Day &amp; Eve</v>
      </c>
    </row>
    <row r="2812" spans="1:26">
      <c r="A2812" t="s">
        <v>36</v>
      </c>
      <c r="B2812">
        <v>94</v>
      </c>
      <c r="C2812" t="s">
        <v>21</v>
      </c>
      <c r="D2812" t="s">
        <v>22</v>
      </c>
      <c r="E2812" t="s">
        <v>22</v>
      </c>
      <c r="F2812">
        <v>0</v>
      </c>
      <c r="G2812">
        <v>190.4</v>
      </c>
      <c r="H2812">
        <v>91</v>
      </c>
      <c r="I2812">
        <v>32.369999999999997</v>
      </c>
      <c r="J2812">
        <v>92</v>
      </c>
      <c r="K2812">
        <v>107</v>
      </c>
      <c r="L2812">
        <v>7.82</v>
      </c>
      <c r="M2812">
        <v>224.8</v>
      </c>
      <c r="N2812">
        <v>108</v>
      </c>
      <c r="O2812">
        <v>10.119999999999999</v>
      </c>
      <c r="P2812">
        <v>13.6</v>
      </c>
      <c r="Q2812">
        <v>17</v>
      </c>
      <c r="R2812">
        <v>3.67</v>
      </c>
      <c r="S2812">
        <v>2</v>
      </c>
      <c r="T2812" t="s">
        <v>22</v>
      </c>
      <c r="U2812">
        <f t="shared" si="87"/>
        <v>0</v>
      </c>
      <c r="V2812">
        <f>IF(Table2[[#This Row],[international_plan]]="yes",1,0)</f>
        <v>0</v>
      </c>
      <c r="W2812">
        <f>IF(Table2[[#This Row],[voice_mail_plan]]="yes",1,0)</f>
        <v>0</v>
      </c>
      <c r="X2812" t="str">
        <f t="shared" si="86"/>
        <v>Medium</v>
      </c>
      <c r="Y2812" t="str">
        <f>IF(Table2[[#This Row],[total_intl_charge]] &gt; AVERAGE($R$2:$R$4245),"High","Low")</f>
        <v>High</v>
      </c>
      <c r="Z2812" t="str">
        <f>IF(AND(G2812&gt;AVERAGE(train!$G$2:$G$4251),K2812&gt;AVERAGE(train!$K$2:$K$4251)),"High Day &amp; Eve",IF(AND(G2812&gt;AVERAGE(train!$G$2:$G$4251),K2812&lt;=AVERAGE(train!$K$2:$K$4251)),"High Day Only",IF(AND(G2812&lt;=AVERAGE(train!$G$2:$G$4251),K2812&gt;AVERAGE(train!$K$2:$K$4251)),"High Eve Only","Low Usage")))</f>
        <v>High Day &amp; Eve</v>
      </c>
    </row>
    <row r="2813" spans="1:26">
      <c r="A2813" t="s">
        <v>30</v>
      </c>
      <c r="B2813">
        <v>128</v>
      </c>
      <c r="C2813" t="s">
        <v>21</v>
      </c>
      <c r="D2813" t="s">
        <v>22</v>
      </c>
      <c r="E2813" t="s">
        <v>22</v>
      </c>
      <c r="F2813">
        <v>0</v>
      </c>
      <c r="G2813">
        <v>147.69999999999999</v>
      </c>
      <c r="H2813">
        <v>94</v>
      </c>
      <c r="I2813">
        <v>25.11</v>
      </c>
      <c r="J2813">
        <v>283.3</v>
      </c>
      <c r="K2813">
        <v>83</v>
      </c>
      <c r="L2813">
        <v>24.08</v>
      </c>
      <c r="M2813">
        <v>188.3</v>
      </c>
      <c r="N2813">
        <v>124</v>
      </c>
      <c r="O2813">
        <v>8.4700000000000006</v>
      </c>
      <c r="P2813">
        <v>6.9</v>
      </c>
      <c r="Q2813">
        <v>5</v>
      </c>
      <c r="R2813">
        <v>1.86</v>
      </c>
      <c r="S2813">
        <v>2</v>
      </c>
      <c r="T2813" t="s">
        <v>22</v>
      </c>
      <c r="U2813">
        <f t="shared" si="87"/>
        <v>0</v>
      </c>
      <c r="V2813">
        <f>IF(Table2[[#This Row],[international_plan]]="yes",1,0)</f>
        <v>0</v>
      </c>
      <c r="W2813">
        <f>IF(Table2[[#This Row],[voice_mail_plan]]="yes",1,0)</f>
        <v>0</v>
      </c>
      <c r="X2813" t="str">
        <f t="shared" si="86"/>
        <v>Very High</v>
      </c>
      <c r="Y2813" t="str">
        <f>IF(Table2[[#This Row],[total_intl_charge]] &gt; AVERAGE($R$2:$R$4245),"High","Low")</f>
        <v>Low</v>
      </c>
      <c r="Z2813" t="str">
        <f>IF(AND(G2813&gt;AVERAGE(train!$G$2:$G$4251),K2813&gt;AVERAGE(train!$K$2:$K$4251)),"High Day &amp; Eve",IF(AND(G2813&gt;AVERAGE(train!$G$2:$G$4251),K2813&lt;=AVERAGE(train!$K$2:$K$4251)),"High Day Only",IF(AND(G2813&lt;=AVERAGE(train!$G$2:$G$4251),K2813&gt;AVERAGE(train!$K$2:$K$4251)),"High Eve Only","Low Usage")))</f>
        <v>Low Usage</v>
      </c>
    </row>
    <row r="2814" spans="1:26">
      <c r="A2814" t="s">
        <v>43</v>
      </c>
      <c r="B2814">
        <v>181</v>
      </c>
      <c r="C2814" t="s">
        <v>25</v>
      </c>
      <c r="D2814" t="s">
        <v>22</v>
      </c>
      <c r="E2814" t="s">
        <v>22</v>
      </c>
      <c r="F2814">
        <v>0</v>
      </c>
      <c r="G2814">
        <v>229.9</v>
      </c>
      <c r="H2814">
        <v>130</v>
      </c>
      <c r="I2814">
        <v>39.08</v>
      </c>
      <c r="J2814">
        <v>144.4</v>
      </c>
      <c r="K2814">
        <v>93</v>
      </c>
      <c r="L2814">
        <v>12.27</v>
      </c>
      <c r="M2814">
        <v>262.39999999999998</v>
      </c>
      <c r="N2814">
        <v>110</v>
      </c>
      <c r="O2814">
        <v>11.81</v>
      </c>
      <c r="P2814">
        <v>14.2</v>
      </c>
      <c r="Q2814">
        <v>4</v>
      </c>
      <c r="R2814">
        <v>3.83</v>
      </c>
      <c r="S2814">
        <v>2</v>
      </c>
      <c r="T2814" t="s">
        <v>22</v>
      </c>
      <c r="U2814">
        <f t="shared" si="87"/>
        <v>0</v>
      </c>
      <c r="V2814">
        <f>IF(Table2[[#This Row],[international_plan]]="yes",1,0)</f>
        <v>0</v>
      </c>
      <c r="W2814">
        <f>IF(Table2[[#This Row],[voice_mail_plan]]="yes",1,0)</f>
        <v>0</v>
      </c>
      <c r="X2814" t="str">
        <f t="shared" si="86"/>
        <v>Very High</v>
      </c>
      <c r="Y2814" t="str">
        <f>IF(Table2[[#This Row],[total_intl_charge]] &gt; AVERAGE($R$2:$R$4245),"High","Low")</f>
        <v>High</v>
      </c>
      <c r="Z2814" t="str">
        <f>IF(AND(G2814&gt;AVERAGE(train!$G$2:$G$4251),K2814&gt;AVERAGE(train!$K$2:$K$4251)),"High Day &amp; Eve",IF(AND(G2814&gt;AVERAGE(train!$G$2:$G$4251),K2814&lt;=AVERAGE(train!$K$2:$K$4251)),"High Day Only",IF(AND(G2814&lt;=AVERAGE(train!$G$2:$G$4251),K2814&gt;AVERAGE(train!$K$2:$K$4251)),"High Eve Only","Low Usage")))</f>
        <v>High Day Only</v>
      </c>
    </row>
    <row r="2815" spans="1:26">
      <c r="A2815" t="s">
        <v>37</v>
      </c>
      <c r="B2815">
        <v>127</v>
      </c>
      <c r="C2815" t="s">
        <v>25</v>
      </c>
      <c r="D2815" t="s">
        <v>22</v>
      </c>
      <c r="E2815" t="s">
        <v>22</v>
      </c>
      <c r="F2815">
        <v>0</v>
      </c>
      <c r="G2815">
        <v>102.8</v>
      </c>
      <c r="H2815">
        <v>128</v>
      </c>
      <c r="I2815">
        <v>17.48</v>
      </c>
      <c r="J2815">
        <v>143.69999999999999</v>
      </c>
      <c r="K2815">
        <v>95</v>
      </c>
      <c r="L2815">
        <v>12.21</v>
      </c>
      <c r="M2815">
        <v>191.4</v>
      </c>
      <c r="N2815">
        <v>97</v>
      </c>
      <c r="O2815">
        <v>8.61</v>
      </c>
      <c r="P2815">
        <v>10</v>
      </c>
      <c r="Q2815">
        <v>5</v>
      </c>
      <c r="R2815">
        <v>2.7</v>
      </c>
      <c r="S2815">
        <v>1</v>
      </c>
      <c r="T2815" t="s">
        <v>22</v>
      </c>
      <c r="U2815">
        <f t="shared" si="87"/>
        <v>0</v>
      </c>
      <c r="V2815">
        <f>IF(Table2[[#This Row],[international_plan]]="yes",1,0)</f>
        <v>0</v>
      </c>
      <c r="W2815">
        <f>IF(Table2[[#This Row],[voice_mail_plan]]="yes",1,0)</f>
        <v>0</v>
      </c>
      <c r="X2815" t="str">
        <f t="shared" si="86"/>
        <v>High</v>
      </c>
      <c r="Y2815" t="str">
        <f>IF(Table2[[#This Row],[total_intl_charge]] &gt; AVERAGE($R$2:$R$4245),"High","Low")</f>
        <v>Low</v>
      </c>
      <c r="Z2815" t="str">
        <f>IF(AND(G2815&gt;AVERAGE(train!$G$2:$G$4251),K2815&gt;AVERAGE(train!$K$2:$K$4251)),"High Day &amp; Eve",IF(AND(G2815&gt;AVERAGE(train!$G$2:$G$4251),K2815&lt;=AVERAGE(train!$K$2:$K$4251)),"High Day Only",IF(AND(G2815&lt;=AVERAGE(train!$G$2:$G$4251),K2815&gt;AVERAGE(train!$K$2:$K$4251)),"High Eve Only","Low Usage")))</f>
        <v>Low Usage</v>
      </c>
    </row>
    <row r="2816" spans="1:26">
      <c r="A2816" t="s">
        <v>29</v>
      </c>
      <c r="B2816">
        <v>89</v>
      </c>
      <c r="C2816" t="s">
        <v>21</v>
      </c>
      <c r="D2816" t="s">
        <v>22</v>
      </c>
      <c r="E2816" t="s">
        <v>22</v>
      </c>
      <c r="F2816">
        <v>0</v>
      </c>
      <c r="G2816">
        <v>178.7</v>
      </c>
      <c r="H2816">
        <v>81</v>
      </c>
      <c r="I2816">
        <v>30.38</v>
      </c>
      <c r="J2816">
        <v>233.7</v>
      </c>
      <c r="K2816">
        <v>74</v>
      </c>
      <c r="L2816">
        <v>19.86</v>
      </c>
      <c r="M2816">
        <v>131.9</v>
      </c>
      <c r="N2816">
        <v>120</v>
      </c>
      <c r="O2816">
        <v>5.94</v>
      </c>
      <c r="P2816">
        <v>9.1</v>
      </c>
      <c r="Q2816">
        <v>4</v>
      </c>
      <c r="R2816">
        <v>2.46</v>
      </c>
      <c r="S2816">
        <v>1</v>
      </c>
      <c r="T2816" t="s">
        <v>22</v>
      </c>
      <c r="U2816">
        <f t="shared" si="87"/>
        <v>0</v>
      </c>
      <c r="V2816">
        <f>IF(Table2[[#This Row],[international_plan]]="yes",1,0)</f>
        <v>0</v>
      </c>
      <c r="W2816">
        <f>IF(Table2[[#This Row],[voice_mail_plan]]="yes",1,0)</f>
        <v>0</v>
      </c>
      <c r="X2816" t="str">
        <f t="shared" si="86"/>
        <v>Medium</v>
      </c>
      <c r="Y2816" t="str">
        <f>IF(Table2[[#This Row],[total_intl_charge]] &gt; AVERAGE($R$2:$R$4245),"High","Low")</f>
        <v>Low</v>
      </c>
      <c r="Z2816" t="str">
        <f>IF(AND(G2816&gt;AVERAGE(train!$G$2:$G$4251),K2816&gt;AVERAGE(train!$K$2:$K$4251)),"High Day &amp; Eve",IF(AND(G2816&gt;AVERAGE(train!$G$2:$G$4251),K2816&lt;=AVERAGE(train!$K$2:$K$4251)),"High Day Only",IF(AND(G2816&lt;=AVERAGE(train!$G$2:$G$4251),K2816&gt;AVERAGE(train!$K$2:$K$4251)),"High Eve Only","Low Usage")))</f>
        <v>Low Usage</v>
      </c>
    </row>
    <row r="2817" spans="1:26">
      <c r="A2817" t="s">
        <v>66</v>
      </c>
      <c r="B2817">
        <v>149</v>
      </c>
      <c r="C2817" t="s">
        <v>21</v>
      </c>
      <c r="D2817" t="s">
        <v>22</v>
      </c>
      <c r="E2817" t="s">
        <v>23</v>
      </c>
      <c r="F2817">
        <v>18</v>
      </c>
      <c r="G2817">
        <v>148.5</v>
      </c>
      <c r="H2817">
        <v>106</v>
      </c>
      <c r="I2817">
        <v>25.25</v>
      </c>
      <c r="J2817">
        <v>114.5</v>
      </c>
      <c r="K2817">
        <v>106</v>
      </c>
      <c r="L2817">
        <v>9.73</v>
      </c>
      <c r="M2817">
        <v>178.3</v>
      </c>
      <c r="N2817">
        <v>98</v>
      </c>
      <c r="O2817">
        <v>8.02</v>
      </c>
      <c r="P2817">
        <v>6.5</v>
      </c>
      <c r="Q2817">
        <v>4</v>
      </c>
      <c r="R2817">
        <v>1.76</v>
      </c>
      <c r="S2817">
        <v>0</v>
      </c>
      <c r="T2817" t="s">
        <v>22</v>
      </c>
      <c r="U2817">
        <f t="shared" si="87"/>
        <v>0</v>
      </c>
      <c r="V2817">
        <f>IF(Table2[[#This Row],[international_plan]]="yes",1,0)</f>
        <v>0</v>
      </c>
      <c r="W2817">
        <f>IF(Table2[[#This Row],[voice_mail_plan]]="yes",1,0)</f>
        <v>1</v>
      </c>
      <c r="X2817" t="str">
        <f t="shared" si="86"/>
        <v>Very High</v>
      </c>
      <c r="Y2817" t="str">
        <f>IF(Table2[[#This Row],[total_intl_charge]] &gt; AVERAGE($R$2:$R$4245),"High","Low")</f>
        <v>Low</v>
      </c>
      <c r="Z2817" t="str">
        <f>IF(AND(G2817&gt;AVERAGE(train!$G$2:$G$4251),K2817&gt;AVERAGE(train!$K$2:$K$4251)),"High Day &amp; Eve",IF(AND(G2817&gt;AVERAGE(train!$G$2:$G$4251),K2817&lt;=AVERAGE(train!$K$2:$K$4251)),"High Day Only",IF(AND(G2817&lt;=AVERAGE(train!$G$2:$G$4251),K2817&gt;AVERAGE(train!$K$2:$K$4251)),"High Eve Only","Low Usage")))</f>
        <v>High Eve Only</v>
      </c>
    </row>
    <row r="2818" spans="1:26">
      <c r="A2818" t="s">
        <v>67</v>
      </c>
      <c r="B2818">
        <v>103</v>
      </c>
      <c r="C2818" t="s">
        <v>28</v>
      </c>
      <c r="D2818" t="s">
        <v>22</v>
      </c>
      <c r="E2818" t="s">
        <v>23</v>
      </c>
      <c r="F2818">
        <v>29</v>
      </c>
      <c r="G2818">
        <v>164.1</v>
      </c>
      <c r="H2818">
        <v>111</v>
      </c>
      <c r="I2818">
        <v>27.9</v>
      </c>
      <c r="J2818">
        <v>219.1</v>
      </c>
      <c r="K2818">
        <v>96</v>
      </c>
      <c r="L2818">
        <v>18.62</v>
      </c>
      <c r="M2818">
        <v>220.3</v>
      </c>
      <c r="N2818">
        <v>108</v>
      </c>
      <c r="O2818">
        <v>9.91</v>
      </c>
      <c r="P2818">
        <v>12.3</v>
      </c>
      <c r="Q2818">
        <v>9</v>
      </c>
      <c r="R2818">
        <v>3.32</v>
      </c>
      <c r="S2818">
        <v>0</v>
      </c>
      <c r="T2818" t="s">
        <v>22</v>
      </c>
      <c r="U2818">
        <f t="shared" si="87"/>
        <v>0</v>
      </c>
      <c r="V2818">
        <f>IF(Table2[[#This Row],[international_plan]]="yes",1,0)</f>
        <v>0</v>
      </c>
      <c r="W2818">
        <f>IF(Table2[[#This Row],[voice_mail_plan]]="yes",1,0)</f>
        <v>1</v>
      </c>
      <c r="X2818" t="str">
        <f t="shared" ref="X2818:X2881" si="88">IF(B2818&lt;=$AC$3,"Low",IF(B2818&lt;=$AC$4,"Medium",IF(B2818&lt;=$AC$5,"High",IF(B2818&gt;=$AC$5,"Very High"))))</f>
        <v>High</v>
      </c>
      <c r="Y2818" t="str">
        <f>IF(Table2[[#This Row],[total_intl_charge]] &gt; AVERAGE($R$2:$R$4245),"High","Low")</f>
        <v>High</v>
      </c>
      <c r="Z2818" t="str">
        <f>IF(AND(G2818&gt;AVERAGE(train!$G$2:$G$4251),K2818&gt;AVERAGE(train!$K$2:$K$4251)),"High Day &amp; Eve",IF(AND(G2818&gt;AVERAGE(train!$G$2:$G$4251),K2818&lt;=AVERAGE(train!$K$2:$K$4251)),"High Day Only",IF(AND(G2818&lt;=AVERAGE(train!$G$2:$G$4251),K2818&gt;AVERAGE(train!$K$2:$K$4251)),"High Eve Only","Low Usage")))</f>
        <v>Low Usage</v>
      </c>
    </row>
    <row r="2819" spans="1:26">
      <c r="A2819" t="s">
        <v>57</v>
      </c>
      <c r="B2819">
        <v>163</v>
      </c>
      <c r="C2819" t="s">
        <v>21</v>
      </c>
      <c r="D2819" t="s">
        <v>23</v>
      </c>
      <c r="E2819" t="s">
        <v>22</v>
      </c>
      <c r="F2819">
        <v>0</v>
      </c>
      <c r="G2819">
        <v>197.2</v>
      </c>
      <c r="H2819">
        <v>90</v>
      </c>
      <c r="I2819">
        <v>33.520000000000003</v>
      </c>
      <c r="J2819">
        <v>188.5</v>
      </c>
      <c r="K2819">
        <v>113</v>
      </c>
      <c r="L2819">
        <v>16.02</v>
      </c>
      <c r="M2819">
        <v>211.1</v>
      </c>
      <c r="N2819">
        <v>94</v>
      </c>
      <c r="O2819">
        <v>9.5</v>
      </c>
      <c r="P2819">
        <v>7.8</v>
      </c>
      <c r="Q2819">
        <v>8</v>
      </c>
      <c r="R2819">
        <v>2.11</v>
      </c>
      <c r="S2819">
        <v>1</v>
      </c>
      <c r="T2819" t="s">
        <v>22</v>
      </c>
      <c r="U2819">
        <f t="shared" ref="U2819:U2882" si="89">IF(T2819="yes",1,0)</f>
        <v>0</v>
      </c>
      <c r="V2819">
        <f>IF(Table2[[#This Row],[international_plan]]="yes",1,0)</f>
        <v>1</v>
      </c>
      <c r="W2819">
        <f>IF(Table2[[#This Row],[voice_mail_plan]]="yes",1,0)</f>
        <v>0</v>
      </c>
      <c r="X2819" t="str">
        <f t="shared" si="88"/>
        <v>Very High</v>
      </c>
      <c r="Y2819" t="str">
        <f>IF(Table2[[#This Row],[total_intl_charge]] &gt; AVERAGE($R$2:$R$4245),"High","Low")</f>
        <v>Low</v>
      </c>
      <c r="Z2819" t="str">
        <f>IF(AND(G2819&gt;AVERAGE(train!$G$2:$G$4251),K2819&gt;AVERAGE(train!$K$2:$K$4251)),"High Day &amp; Eve",IF(AND(G2819&gt;AVERAGE(train!$G$2:$G$4251),K2819&lt;=AVERAGE(train!$K$2:$K$4251)),"High Day Only",IF(AND(G2819&lt;=AVERAGE(train!$G$2:$G$4251),K2819&gt;AVERAGE(train!$K$2:$K$4251)),"High Eve Only","Low Usage")))</f>
        <v>High Day &amp; Eve</v>
      </c>
    </row>
    <row r="2820" spans="1:26">
      <c r="A2820" t="s">
        <v>48</v>
      </c>
      <c r="B2820">
        <v>122</v>
      </c>
      <c r="C2820" t="s">
        <v>28</v>
      </c>
      <c r="D2820" t="s">
        <v>23</v>
      </c>
      <c r="E2820" t="s">
        <v>22</v>
      </c>
      <c r="F2820">
        <v>0</v>
      </c>
      <c r="G2820">
        <v>140</v>
      </c>
      <c r="H2820">
        <v>101</v>
      </c>
      <c r="I2820">
        <v>23.8</v>
      </c>
      <c r="J2820">
        <v>196.4</v>
      </c>
      <c r="K2820">
        <v>77</v>
      </c>
      <c r="L2820">
        <v>16.690000000000001</v>
      </c>
      <c r="M2820">
        <v>120.1</v>
      </c>
      <c r="N2820">
        <v>133</v>
      </c>
      <c r="O2820">
        <v>5.4</v>
      </c>
      <c r="P2820">
        <v>9.6999999999999993</v>
      </c>
      <c r="Q2820">
        <v>4</v>
      </c>
      <c r="R2820">
        <v>2.62</v>
      </c>
      <c r="S2820">
        <v>4</v>
      </c>
      <c r="T2820" t="s">
        <v>23</v>
      </c>
      <c r="U2820">
        <f t="shared" si="89"/>
        <v>1</v>
      </c>
      <c r="V2820">
        <f>IF(Table2[[#This Row],[international_plan]]="yes",1,0)</f>
        <v>1</v>
      </c>
      <c r="W2820">
        <f>IF(Table2[[#This Row],[voice_mail_plan]]="yes",1,0)</f>
        <v>0</v>
      </c>
      <c r="X2820" t="str">
        <f t="shared" si="88"/>
        <v>High</v>
      </c>
      <c r="Y2820" t="str">
        <f>IF(Table2[[#This Row],[total_intl_charge]] &gt; AVERAGE($R$2:$R$4245),"High","Low")</f>
        <v>Low</v>
      </c>
      <c r="Z2820" t="str">
        <f>IF(AND(G2820&gt;AVERAGE(train!$G$2:$G$4251),K2820&gt;AVERAGE(train!$K$2:$K$4251)),"High Day &amp; Eve",IF(AND(G2820&gt;AVERAGE(train!$G$2:$G$4251),K2820&lt;=AVERAGE(train!$K$2:$K$4251)),"High Day Only",IF(AND(G2820&lt;=AVERAGE(train!$G$2:$G$4251),K2820&gt;AVERAGE(train!$K$2:$K$4251)),"High Eve Only","Low Usage")))</f>
        <v>Low Usage</v>
      </c>
    </row>
    <row r="2821" spans="1:26">
      <c r="A2821" t="s">
        <v>64</v>
      </c>
      <c r="B2821">
        <v>60</v>
      </c>
      <c r="C2821" t="s">
        <v>21</v>
      </c>
      <c r="D2821" t="s">
        <v>22</v>
      </c>
      <c r="E2821" t="s">
        <v>22</v>
      </c>
      <c r="F2821">
        <v>0</v>
      </c>
      <c r="G2821">
        <v>193.9</v>
      </c>
      <c r="H2821">
        <v>118</v>
      </c>
      <c r="I2821">
        <v>32.96</v>
      </c>
      <c r="J2821">
        <v>85</v>
      </c>
      <c r="K2821">
        <v>110</v>
      </c>
      <c r="L2821">
        <v>7.23</v>
      </c>
      <c r="M2821">
        <v>210.1</v>
      </c>
      <c r="N2821">
        <v>134</v>
      </c>
      <c r="O2821">
        <v>9.4499999999999993</v>
      </c>
      <c r="P2821">
        <v>13.2</v>
      </c>
      <c r="Q2821">
        <v>8</v>
      </c>
      <c r="R2821">
        <v>3.56</v>
      </c>
      <c r="S2821">
        <v>3</v>
      </c>
      <c r="T2821" t="s">
        <v>22</v>
      </c>
      <c r="U2821">
        <f t="shared" si="89"/>
        <v>0</v>
      </c>
      <c r="V2821">
        <f>IF(Table2[[#This Row],[international_plan]]="yes",1,0)</f>
        <v>0</v>
      </c>
      <c r="W2821">
        <f>IF(Table2[[#This Row],[voice_mail_plan]]="yes",1,0)</f>
        <v>0</v>
      </c>
      <c r="X2821" t="str">
        <f t="shared" si="88"/>
        <v>Low</v>
      </c>
      <c r="Y2821" t="str">
        <f>IF(Table2[[#This Row],[total_intl_charge]] &gt; AVERAGE($R$2:$R$4245),"High","Low")</f>
        <v>High</v>
      </c>
      <c r="Z2821" t="str">
        <f>IF(AND(G2821&gt;AVERAGE(train!$G$2:$G$4251),K2821&gt;AVERAGE(train!$K$2:$K$4251)),"High Day &amp; Eve",IF(AND(G2821&gt;AVERAGE(train!$G$2:$G$4251),K2821&lt;=AVERAGE(train!$K$2:$K$4251)),"High Day Only",IF(AND(G2821&lt;=AVERAGE(train!$G$2:$G$4251),K2821&gt;AVERAGE(train!$K$2:$K$4251)),"High Eve Only","Low Usage")))</f>
        <v>High Day &amp; Eve</v>
      </c>
    </row>
    <row r="2822" spans="1:26">
      <c r="A2822" t="s">
        <v>49</v>
      </c>
      <c r="B2822">
        <v>62</v>
      </c>
      <c r="C2822" t="s">
        <v>25</v>
      </c>
      <c r="D2822" t="s">
        <v>22</v>
      </c>
      <c r="E2822" t="s">
        <v>22</v>
      </c>
      <c r="F2822">
        <v>0</v>
      </c>
      <c r="G2822">
        <v>321.10000000000002</v>
      </c>
      <c r="H2822">
        <v>105</v>
      </c>
      <c r="I2822">
        <v>54.59</v>
      </c>
      <c r="J2822">
        <v>265.5</v>
      </c>
      <c r="K2822">
        <v>122</v>
      </c>
      <c r="L2822">
        <v>22.57</v>
      </c>
      <c r="M2822">
        <v>180.5</v>
      </c>
      <c r="N2822">
        <v>72</v>
      </c>
      <c r="O2822">
        <v>8.1199999999999992</v>
      </c>
      <c r="P2822">
        <v>11.5</v>
      </c>
      <c r="Q2822">
        <v>2</v>
      </c>
      <c r="R2822">
        <v>3.11</v>
      </c>
      <c r="S2822">
        <v>4</v>
      </c>
      <c r="T2822" t="s">
        <v>23</v>
      </c>
      <c r="U2822">
        <f t="shared" si="89"/>
        <v>1</v>
      </c>
      <c r="V2822">
        <f>IF(Table2[[#This Row],[international_plan]]="yes",1,0)</f>
        <v>0</v>
      </c>
      <c r="W2822">
        <f>IF(Table2[[#This Row],[voice_mail_plan]]="yes",1,0)</f>
        <v>0</v>
      </c>
      <c r="X2822" t="str">
        <f t="shared" si="88"/>
        <v>Low</v>
      </c>
      <c r="Y2822" t="str">
        <f>IF(Table2[[#This Row],[total_intl_charge]] &gt; AVERAGE($R$2:$R$4245),"High","Low")</f>
        <v>High</v>
      </c>
      <c r="Z2822" t="str">
        <f>IF(AND(G2822&gt;AVERAGE(train!$G$2:$G$4251),K2822&gt;AVERAGE(train!$K$2:$K$4251)),"High Day &amp; Eve",IF(AND(G2822&gt;AVERAGE(train!$G$2:$G$4251),K2822&lt;=AVERAGE(train!$K$2:$K$4251)),"High Day Only",IF(AND(G2822&lt;=AVERAGE(train!$G$2:$G$4251),K2822&gt;AVERAGE(train!$K$2:$K$4251)),"High Eve Only","Low Usage")))</f>
        <v>High Day &amp; Eve</v>
      </c>
    </row>
    <row r="2823" spans="1:26">
      <c r="A2823" t="s">
        <v>32</v>
      </c>
      <c r="B2823">
        <v>117</v>
      </c>
      <c r="C2823" t="s">
        <v>21</v>
      </c>
      <c r="D2823" t="s">
        <v>22</v>
      </c>
      <c r="E2823" t="s">
        <v>22</v>
      </c>
      <c r="F2823">
        <v>0</v>
      </c>
      <c r="G2823">
        <v>118.4</v>
      </c>
      <c r="H2823">
        <v>126</v>
      </c>
      <c r="I2823">
        <v>20.13</v>
      </c>
      <c r="J2823">
        <v>249.3</v>
      </c>
      <c r="K2823">
        <v>97</v>
      </c>
      <c r="L2823">
        <v>21.19</v>
      </c>
      <c r="M2823">
        <v>227</v>
      </c>
      <c r="N2823">
        <v>56</v>
      </c>
      <c r="O2823">
        <v>10.220000000000001</v>
      </c>
      <c r="P2823">
        <v>13.6</v>
      </c>
      <c r="Q2823">
        <v>3</v>
      </c>
      <c r="R2823">
        <v>3.67</v>
      </c>
      <c r="S2823">
        <v>5</v>
      </c>
      <c r="T2823" t="s">
        <v>23</v>
      </c>
      <c r="U2823">
        <f t="shared" si="89"/>
        <v>1</v>
      </c>
      <c r="V2823">
        <f>IF(Table2[[#This Row],[international_plan]]="yes",1,0)</f>
        <v>0</v>
      </c>
      <c r="W2823">
        <f>IF(Table2[[#This Row],[voice_mail_plan]]="yes",1,0)</f>
        <v>0</v>
      </c>
      <c r="X2823" t="str">
        <f t="shared" si="88"/>
        <v>High</v>
      </c>
      <c r="Y2823" t="str">
        <f>IF(Table2[[#This Row],[total_intl_charge]] &gt; AVERAGE($R$2:$R$4245),"High","Low")</f>
        <v>High</v>
      </c>
      <c r="Z2823" t="str">
        <f>IF(AND(G2823&gt;AVERAGE(train!$G$2:$G$4251),K2823&gt;AVERAGE(train!$K$2:$K$4251)),"High Day &amp; Eve",IF(AND(G2823&gt;AVERAGE(train!$G$2:$G$4251),K2823&lt;=AVERAGE(train!$K$2:$K$4251)),"High Day Only",IF(AND(G2823&lt;=AVERAGE(train!$G$2:$G$4251),K2823&gt;AVERAGE(train!$K$2:$K$4251)),"High Eve Only","Low Usage")))</f>
        <v>Low Usage</v>
      </c>
    </row>
    <row r="2824" spans="1:26">
      <c r="A2824" t="s">
        <v>31</v>
      </c>
      <c r="B2824">
        <v>159</v>
      </c>
      <c r="C2824" t="s">
        <v>21</v>
      </c>
      <c r="D2824" t="s">
        <v>22</v>
      </c>
      <c r="E2824" t="s">
        <v>22</v>
      </c>
      <c r="F2824">
        <v>0</v>
      </c>
      <c r="G2824">
        <v>169.8</v>
      </c>
      <c r="H2824">
        <v>114</v>
      </c>
      <c r="I2824">
        <v>28.87</v>
      </c>
      <c r="J2824">
        <v>197.7</v>
      </c>
      <c r="K2824">
        <v>105</v>
      </c>
      <c r="L2824">
        <v>16.8</v>
      </c>
      <c r="M2824">
        <v>193.7</v>
      </c>
      <c r="N2824">
        <v>82</v>
      </c>
      <c r="O2824">
        <v>8.7200000000000006</v>
      </c>
      <c r="P2824">
        <v>11.6</v>
      </c>
      <c r="Q2824">
        <v>4</v>
      </c>
      <c r="R2824">
        <v>3.13</v>
      </c>
      <c r="S2824">
        <v>1</v>
      </c>
      <c r="T2824" t="s">
        <v>22</v>
      </c>
      <c r="U2824">
        <f t="shared" si="89"/>
        <v>0</v>
      </c>
      <c r="V2824">
        <f>IF(Table2[[#This Row],[international_plan]]="yes",1,0)</f>
        <v>0</v>
      </c>
      <c r="W2824">
        <f>IF(Table2[[#This Row],[voice_mail_plan]]="yes",1,0)</f>
        <v>0</v>
      </c>
      <c r="X2824" t="str">
        <f t="shared" si="88"/>
        <v>Very High</v>
      </c>
      <c r="Y2824" t="str">
        <f>IF(Table2[[#This Row],[total_intl_charge]] &gt; AVERAGE($R$2:$R$4245),"High","Low")</f>
        <v>High</v>
      </c>
      <c r="Z2824" t="str">
        <f>IF(AND(G2824&gt;AVERAGE(train!$G$2:$G$4251),K2824&gt;AVERAGE(train!$K$2:$K$4251)),"High Day &amp; Eve",IF(AND(G2824&gt;AVERAGE(train!$G$2:$G$4251),K2824&lt;=AVERAGE(train!$K$2:$K$4251)),"High Day Only",IF(AND(G2824&lt;=AVERAGE(train!$G$2:$G$4251),K2824&gt;AVERAGE(train!$K$2:$K$4251)),"High Eve Only","Low Usage")))</f>
        <v>High Eve Only</v>
      </c>
    </row>
    <row r="2825" spans="1:26">
      <c r="A2825" t="s">
        <v>20</v>
      </c>
      <c r="B2825">
        <v>78</v>
      </c>
      <c r="C2825" t="s">
        <v>25</v>
      </c>
      <c r="D2825" t="s">
        <v>22</v>
      </c>
      <c r="E2825" t="s">
        <v>22</v>
      </c>
      <c r="F2825">
        <v>0</v>
      </c>
      <c r="G2825">
        <v>193.4</v>
      </c>
      <c r="H2825">
        <v>99</v>
      </c>
      <c r="I2825">
        <v>32.880000000000003</v>
      </c>
      <c r="J2825">
        <v>116.9</v>
      </c>
      <c r="K2825">
        <v>88</v>
      </c>
      <c r="L2825">
        <v>9.94</v>
      </c>
      <c r="M2825">
        <v>243.3</v>
      </c>
      <c r="N2825">
        <v>109</v>
      </c>
      <c r="O2825">
        <v>10.95</v>
      </c>
      <c r="P2825">
        <v>9.3000000000000007</v>
      </c>
      <c r="Q2825">
        <v>4</v>
      </c>
      <c r="R2825">
        <v>2.5099999999999998</v>
      </c>
      <c r="S2825">
        <v>2</v>
      </c>
      <c r="T2825" t="s">
        <v>22</v>
      </c>
      <c r="U2825">
        <f t="shared" si="89"/>
        <v>0</v>
      </c>
      <c r="V2825">
        <f>IF(Table2[[#This Row],[international_plan]]="yes",1,0)</f>
        <v>0</v>
      </c>
      <c r="W2825">
        <f>IF(Table2[[#This Row],[voice_mail_plan]]="yes",1,0)</f>
        <v>0</v>
      </c>
      <c r="X2825" t="str">
        <f t="shared" si="88"/>
        <v>Medium</v>
      </c>
      <c r="Y2825" t="str">
        <f>IF(Table2[[#This Row],[total_intl_charge]] &gt; AVERAGE($R$2:$R$4245),"High","Low")</f>
        <v>Low</v>
      </c>
      <c r="Z2825" t="str">
        <f>IF(AND(G2825&gt;AVERAGE(train!$G$2:$G$4251),K2825&gt;AVERAGE(train!$K$2:$K$4251)),"High Day &amp; Eve",IF(AND(G2825&gt;AVERAGE(train!$G$2:$G$4251),K2825&lt;=AVERAGE(train!$K$2:$K$4251)),"High Day Only",IF(AND(G2825&lt;=AVERAGE(train!$G$2:$G$4251),K2825&gt;AVERAGE(train!$K$2:$K$4251)),"High Eve Only","Low Usage")))</f>
        <v>High Day Only</v>
      </c>
    </row>
    <row r="2826" spans="1:26">
      <c r="A2826" t="s">
        <v>20</v>
      </c>
      <c r="B2826">
        <v>96</v>
      </c>
      <c r="C2826" t="s">
        <v>21</v>
      </c>
      <c r="D2826" t="s">
        <v>22</v>
      </c>
      <c r="E2826" t="s">
        <v>22</v>
      </c>
      <c r="F2826">
        <v>0</v>
      </c>
      <c r="G2826">
        <v>106.6</v>
      </c>
      <c r="H2826">
        <v>128</v>
      </c>
      <c r="I2826">
        <v>18.12</v>
      </c>
      <c r="J2826">
        <v>284.8</v>
      </c>
      <c r="K2826">
        <v>87</v>
      </c>
      <c r="L2826">
        <v>24.21</v>
      </c>
      <c r="M2826">
        <v>178.9</v>
      </c>
      <c r="N2826">
        <v>92</v>
      </c>
      <c r="O2826">
        <v>8.0500000000000007</v>
      </c>
      <c r="P2826">
        <v>14.9</v>
      </c>
      <c r="Q2826">
        <v>7</v>
      </c>
      <c r="R2826">
        <v>4.0199999999999996</v>
      </c>
      <c r="S2826">
        <v>1</v>
      </c>
      <c r="T2826" t="s">
        <v>22</v>
      </c>
      <c r="U2826">
        <f t="shared" si="89"/>
        <v>0</v>
      </c>
      <c r="V2826">
        <f>IF(Table2[[#This Row],[international_plan]]="yes",1,0)</f>
        <v>0</v>
      </c>
      <c r="W2826">
        <f>IF(Table2[[#This Row],[voice_mail_plan]]="yes",1,0)</f>
        <v>0</v>
      </c>
      <c r="X2826" t="str">
        <f t="shared" si="88"/>
        <v>Medium</v>
      </c>
      <c r="Y2826" t="str">
        <f>IF(Table2[[#This Row],[total_intl_charge]] &gt; AVERAGE($R$2:$R$4245),"High","Low")</f>
        <v>High</v>
      </c>
      <c r="Z2826" t="str">
        <f>IF(AND(G2826&gt;AVERAGE(train!$G$2:$G$4251),K2826&gt;AVERAGE(train!$K$2:$K$4251)),"High Day &amp; Eve",IF(AND(G2826&gt;AVERAGE(train!$G$2:$G$4251),K2826&lt;=AVERAGE(train!$K$2:$K$4251)),"High Day Only",IF(AND(G2826&lt;=AVERAGE(train!$G$2:$G$4251),K2826&gt;AVERAGE(train!$K$2:$K$4251)),"High Eve Only","Low Usage")))</f>
        <v>Low Usage</v>
      </c>
    </row>
    <row r="2827" spans="1:26">
      <c r="A2827" t="s">
        <v>43</v>
      </c>
      <c r="B2827">
        <v>79</v>
      </c>
      <c r="C2827" t="s">
        <v>21</v>
      </c>
      <c r="D2827" t="s">
        <v>22</v>
      </c>
      <c r="E2827" t="s">
        <v>22</v>
      </c>
      <c r="F2827">
        <v>0</v>
      </c>
      <c r="G2827">
        <v>134.69999999999999</v>
      </c>
      <c r="H2827">
        <v>98</v>
      </c>
      <c r="I2827">
        <v>22.9</v>
      </c>
      <c r="J2827">
        <v>189.7</v>
      </c>
      <c r="K2827">
        <v>68</v>
      </c>
      <c r="L2827">
        <v>16.12</v>
      </c>
      <c r="M2827">
        <v>221.4</v>
      </c>
      <c r="N2827">
        <v>128</v>
      </c>
      <c r="O2827">
        <v>9.9600000000000009</v>
      </c>
      <c r="P2827">
        <v>11.8</v>
      </c>
      <c r="Q2827">
        <v>5</v>
      </c>
      <c r="R2827">
        <v>3.19</v>
      </c>
      <c r="S2827">
        <v>2</v>
      </c>
      <c r="T2827" t="s">
        <v>22</v>
      </c>
      <c r="U2827">
        <f t="shared" si="89"/>
        <v>0</v>
      </c>
      <c r="V2827">
        <f>IF(Table2[[#This Row],[international_plan]]="yes",1,0)</f>
        <v>0</v>
      </c>
      <c r="W2827">
        <f>IF(Table2[[#This Row],[voice_mail_plan]]="yes",1,0)</f>
        <v>0</v>
      </c>
      <c r="X2827" t="str">
        <f t="shared" si="88"/>
        <v>Medium</v>
      </c>
      <c r="Y2827" t="str">
        <f>IF(Table2[[#This Row],[total_intl_charge]] &gt; AVERAGE($R$2:$R$4245),"High","Low")</f>
        <v>High</v>
      </c>
      <c r="Z2827" t="str">
        <f>IF(AND(G2827&gt;AVERAGE(train!$G$2:$G$4251),K2827&gt;AVERAGE(train!$K$2:$K$4251)),"High Day &amp; Eve",IF(AND(G2827&gt;AVERAGE(train!$G$2:$G$4251),K2827&lt;=AVERAGE(train!$K$2:$K$4251)),"High Day Only",IF(AND(G2827&lt;=AVERAGE(train!$G$2:$G$4251),K2827&gt;AVERAGE(train!$K$2:$K$4251)),"High Eve Only","Low Usage")))</f>
        <v>Low Usage</v>
      </c>
    </row>
    <row r="2828" spans="1:26">
      <c r="A2828" t="s">
        <v>42</v>
      </c>
      <c r="B2828">
        <v>192</v>
      </c>
      <c r="C2828" t="s">
        <v>21</v>
      </c>
      <c r="D2828" t="s">
        <v>22</v>
      </c>
      <c r="E2828" t="s">
        <v>23</v>
      </c>
      <c r="F2828">
        <v>36</v>
      </c>
      <c r="G2828">
        <v>156.19999999999999</v>
      </c>
      <c r="H2828">
        <v>77</v>
      </c>
      <c r="I2828">
        <v>26.55</v>
      </c>
      <c r="J2828">
        <v>215.5</v>
      </c>
      <c r="K2828">
        <v>126</v>
      </c>
      <c r="L2828">
        <v>18.32</v>
      </c>
      <c r="M2828">
        <v>279.10000000000002</v>
      </c>
      <c r="N2828">
        <v>83</v>
      </c>
      <c r="O2828">
        <v>12.56</v>
      </c>
      <c r="P2828">
        <v>9.9</v>
      </c>
      <c r="Q2828">
        <v>6</v>
      </c>
      <c r="R2828">
        <v>2.67</v>
      </c>
      <c r="S2828">
        <v>2</v>
      </c>
      <c r="T2828" t="s">
        <v>22</v>
      </c>
      <c r="U2828">
        <f t="shared" si="89"/>
        <v>0</v>
      </c>
      <c r="V2828">
        <f>IF(Table2[[#This Row],[international_plan]]="yes",1,0)</f>
        <v>0</v>
      </c>
      <c r="W2828">
        <f>IF(Table2[[#This Row],[voice_mail_plan]]="yes",1,0)</f>
        <v>1</v>
      </c>
      <c r="X2828" t="str">
        <f t="shared" si="88"/>
        <v>Very High</v>
      </c>
      <c r="Y2828" t="str">
        <f>IF(Table2[[#This Row],[total_intl_charge]] &gt; AVERAGE($R$2:$R$4245),"High","Low")</f>
        <v>Low</v>
      </c>
      <c r="Z2828" t="str">
        <f>IF(AND(G2828&gt;AVERAGE(train!$G$2:$G$4251),K2828&gt;AVERAGE(train!$K$2:$K$4251)),"High Day &amp; Eve",IF(AND(G2828&gt;AVERAGE(train!$G$2:$G$4251),K2828&lt;=AVERAGE(train!$K$2:$K$4251)),"High Day Only",IF(AND(G2828&lt;=AVERAGE(train!$G$2:$G$4251),K2828&gt;AVERAGE(train!$K$2:$K$4251)),"High Eve Only","Low Usage")))</f>
        <v>High Eve Only</v>
      </c>
    </row>
    <row r="2829" spans="1:26">
      <c r="A2829" t="s">
        <v>31</v>
      </c>
      <c r="B2829">
        <v>68</v>
      </c>
      <c r="C2829" t="s">
        <v>21</v>
      </c>
      <c r="D2829" t="s">
        <v>22</v>
      </c>
      <c r="E2829" t="s">
        <v>22</v>
      </c>
      <c r="F2829">
        <v>0</v>
      </c>
      <c r="G2829">
        <v>231.1</v>
      </c>
      <c r="H2829">
        <v>57</v>
      </c>
      <c r="I2829">
        <v>39.29</v>
      </c>
      <c r="J2829">
        <v>153.4</v>
      </c>
      <c r="K2829">
        <v>55</v>
      </c>
      <c r="L2829">
        <v>13.04</v>
      </c>
      <c r="M2829">
        <v>191.3</v>
      </c>
      <c r="N2829">
        <v>123</v>
      </c>
      <c r="O2829">
        <v>8.61</v>
      </c>
      <c r="P2829">
        <v>9.6</v>
      </c>
      <c r="Q2829">
        <v>4</v>
      </c>
      <c r="R2829">
        <v>2.59</v>
      </c>
      <c r="S2829">
        <v>3</v>
      </c>
      <c r="T2829" t="s">
        <v>22</v>
      </c>
      <c r="U2829">
        <f t="shared" si="89"/>
        <v>0</v>
      </c>
      <c r="V2829">
        <f>IF(Table2[[#This Row],[international_plan]]="yes",1,0)</f>
        <v>0</v>
      </c>
      <c r="W2829">
        <f>IF(Table2[[#This Row],[voice_mail_plan]]="yes",1,0)</f>
        <v>0</v>
      </c>
      <c r="X2829" t="str">
        <f t="shared" si="88"/>
        <v>Low</v>
      </c>
      <c r="Y2829" t="str">
        <f>IF(Table2[[#This Row],[total_intl_charge]] &gt; AVERAGE($R$2:$R$4245),"High","Low")</f>
        <v>Low</v>
      </c>
      <c r="Z2829" t="str">
        <f>IF(AND(G2829&gt;AVERAGE(train!$G$2:$G$4251),K2829&gt;AVERAGE(train!$K$2:$K$4251)),"High Day &amp; Eve",IF(AND(G2829&gt;AVERAGE(train!$G$2:$G$4251),K2829&lt;=AVERAGE(train!$K$2:$K$4251)),"High Day Only",IF(AND(G2829&lt;=AVERAGE(train!$G$2:$G$4251),K2829&gt;AVERAGE(train!$K$2:$K$4251)),"High Eve Only","Low Usage")))</f>
        <v>High Day Only</v>
      </c>
    </row>
    <row r="2830" spans="1:26">
      <c r="A2830" t="s">
        <v>33</v>
      </c>
      <c r="B2830">
        <v>28</v>
      </c>
      <c r="C2830" t="s">
        <v>28</v>
      </c>
      <c r="D2830" t="s">
        <v>22</v>
      </c>
      <c r="E2830" t="s">
        <v>22</v>
      </c>
      <c r="F2830">
        <v>0</v>
      </c>
      <c r="G2830">
        <v>180.8</v>
      </c>
      <c r="H2830">
        <v>109</v>
      </c>
      <c r="I2830">
        <v>30.74</v>
      </c>
      <c r="J2830">
        <v>288.8</v>
      </c>
      <c r="K2830">
        <v>58</v>
      </c>
      <c r="L2830">
        <v>24.55</v>
      </c>
      <c r="M2830">
        <v>191.9</v>
      </c>
      <c r="N2830">
        <v>91</v>
      </c>
      <c r="O2830">
        <v>8.64</v>
      </c>
      <c r="P2830">
        <v>14.1</v>
      </c>
      <c r="Q2830">
        <v>6</v>
      </c>
      <c r="R2830">
        <v>3.81</v>
      </c>
      <c r="S2830">
        <v>2</v>
      </c>
      <c r="T2830" t="s">
        <v>22</v>
      </c>
      <c r="U2830">
        <f t="shared" si="89"/>
        <v>0</v>
      </c>
      <c r="V2830">
        <f>IF(Table2[[#This Row],[international_plan]]="yes",1,0)</f>
        <v>0</v>
      </c>
      <c r="W2830">
        <f>IF(Table2[[#This Row],[voice_mail_plan]]="yes",1,0)</f>
        <v>0</v>
      </c>
      <c r="X2830" t="str">
        <f t="shared" si="88"/>
        <v>Low</v>
      </c>
      <c r="Y2830" t="str">
        <f>IF(Table2[[#This Row],[total_intl_charge]] &gt; AVERAGE($R$2:$R$4245),"High","Low")</f>
        <v>High</v>
      </c>
      <c r="Z2830" t="str">
        <f>IF(AND(G2830&gt;AVERAGE(train!$G$2:$G$4251),K2830&gt;AVERAGE(train!$K$2:$K$4251)),"High Day &amp; Eve",IF(AND(G2830&gt;AVERAGE(train!$G$2:$G$4251),K2830&lt;=AVERAGE(train!$K$2:$K$4251)),"High Day Only",IF(AND(G2830&lt;=AVERAGE(train!$G$2:$G$4251),K2830&gt;AVERAGE(train!$K$2:$K$4251)),"High Eve Only","Low Usage")))</f>
        <v>High Day Only</v>
      </c>
    </row>
    <row r="2831" spans="1:26">
      <c r="A2831" t="s">
        <v>74</v>
      </c>
      <c r="B2831">
        <v>184</v>
      </c>
      <c r="C2831" t="s">
        <v>28</v>
      </c>
      <c r="D2831" t="s">
        <v>23</v>
      </c>
      <c r="E2831" t="s">
        <v>22</v>
      </c>
      <c r="F2831">
        <v>0</v>
      </c>
      <c r="G2831">
        <v>213.8</v>
      </c>
      <c r="H2831">
        <v>105</v>
      </c>
      <c r="I2831">
        <v>36.35</v>
      </c>
      <c r="J2831">
        <v>159.6</v>
      </c>
      <c r="K2831">
        <v>84</v>
      </c>
      <c r="L2831">
        <v>13.57</v>
      </c>
      <c r="M2831">
        <v>139.19999999999999</v>
      </c>
      <c r="N2831">
        <v>137</v>
      </c>
      <c r="O2831">
        <v>6.26</v>
      </c>
      <c r="P2831">
        <v>5</v>
      </c>
      <c r="Q2831">
        <v>10</v>
      </c>
      <c r="R2831">
        <v>1.35</v>
      </c>
      <c r="S2831">
        <v>2</v>
      </c>
      <c r="T2831" t="s">
        <v>22</v>
      </c>
      <c r="U2831">
        <f t="shared" si="89"/>
        <v>0</v>
      </c>
      <c r="V2831">
        <f>IF(Table2[[#This Row],[international_plan]]="yes",1,0)</f>
        <v>1</v>
      </c>
      <c r="W2831">
        <f>IF(Table2[[#This Row],[voice_mail_plan]]="yes",1,0)</f>
        <v>0</v>
      </c>
      <c r="X2831" t="str">
        <f t="shared" si="88"/>
        <v>Very High</v>
      </c>
      <c r="Y2831" t="str">
        <f>IF(Table2[[#This Row],[total_intl_charge]] &gt; AVERAGE($R$2:$R$4245),"High","Low")</f>
        <v>Low</v>
      </c>
      <c r="Z2831" t="str">
        <f>IF(AND(G2831&gt;AVERAGE(train!$G$2:$G$4251),K2831&gt;AVERAGE(train!$K$2:$K$4251)),"High Day &amp; Eve",IF(AND(G2831&gt;AVERAGE(train!$G$2:$G$4251),K2831&lt;=AVERAGE(train!$K$2:$K$4251)),"High Day Only",IF(AND(G2831&lt;=AVERAGE(train!$G$2:$G$4251),K2831&gt;AVERAGE(train!$K$2:$K$4251)),"High Eve Only","Low Usage")))</f>
        <v>High Day Only</v>
      </c>
    </row>
    <row r="2832" spans="1:26">
      <c r="A2832" t="s">
        <v>71</v>
      </c>
      <c r="B2832">
        <v>74</v>
      </c>
      <c r="C2832" t="s">
        <v>21</v>
      </c>
      <c r="D2832" t="s">
        <v>22</v>
      </c>
      <c r="E2832" t="s">
        <v>23</v>
      </c>
      <c r="F2832">
        <v>25</v>
      </c>
      <c r="G2832">
        <v>234.4</v>
      </c>
      <c r="H2832">
        <v>113</v>
      </c>
      <c r="I2832">
        <v>39.85</v>
      </c>
      <c r="J2832">
        <v>265.89999999999998</v>
      </c>
      <c r="K2832">
        <v>82</v>
      </c>
      <c r="L2832">
        <v>22.6</v>
      </c>
      <c r="M2832">
        <v>241.4</v>
      </c>
      <c r="N2832">
        <v>77</v>
      </c>
      <c r="O2832">
        <v>10.86</v>
      </c>
      <c r="P2832">
        <v>13.7</v>
      </c>
      <c r="Q2832">
        <v>4</v>
      </c>
      <c r="R2832">
        <v>3.7</v>
      </c>
      <c r="S2832">
        <v>0</v>
      </c>
      <c r="T2832" t="s">
        <v>22</v>
      </c>
      <c r="U2832">
        <f t="shared" si="89"/>
        <v>0</v>
      </c>
      <c r="V2832">
        <f>IF(Table2[[#This Row],[international_plan]]="yes",1,0)</f>
        <v>0</v>
      </c>
      <c r="W2832">
        <f>IF(Table2[[#This Row],[voice_mail_plan]]="yes",1,0)</f>
        <v>1</v>
      </c>
      <c r="X2832" t="str">
        <f t="shared" si="88"/>
        <v>Medium</v>
      </c>
      <c r="Y2832" t="str">
        <f>IF(Table2[[#This Row],[total_intl_charge]] &gt; AVERAGE($R$2:$R$4245),"High","Low")</f>
        <v>High</v>
      </c>
      <c r="Z2832" t="str">
        <f>IF(AND(G2832&gt;AVERAGE(train!$G$2:$G$4251),K2832&gt;AVERAGE(train!$K$2:$K$4251)),"High Day &amp; Eve",IF(AND(G2832&gt;AVERAGE(train!$G$2:$G$4251),K2832&lt;=AVERAGE(train!$K$2:$K$4251)),"High Day Only",IF(AND(G2832&lt;=AVERAGE(train!$G$2:$G$4251),K2832&gt;AVERAGE(train!$K$2:$K$4251)),"High Eve Only","Low Usage")))</f>
        <v>High Day Only</v>
      </c>
    </row>
    <row r="2833" spans="1:26">
      <c r="A2833" t="s">
        <v>35</v>
      </c>
      <c r="B2833">
        <v>137</v>
      </c>
      <c r="C2833" t="s">
        <v>28</v>
      </c>
      <c r="D2833" t="s">
        <v>22</v>
      </c>
      <c r="E2833" t="s">
        <v>22</v>
      </c>
      <c r="F2833">
        <v>0</v>
      </c>
      <c r="G2833">
        <v>223.6</v>
      </c>
      <c r="H2833">
        <v>86</v>
      </c>
      <c r="I2833">
        <v>38.01</v>
      </c>
      <c r="J2833">
        <v>244.8</v>
      </c>
      <c r="K2833">
        <v>139</v>
      </c>
      <c r="L2833">
        <v>20.81</v>
      </c>
      <c r="M2833">
        <v>94.2</v>
      </c>
      <c r="N2833">
        <v>81</v>
      </c>
      <c r="O2833">
        <v>4.24</v>
      </c>
      <c r="P2833">
        <v>9.5</v>
      </c>
      <c r="Q2833">
        <v>7</v>
      </c>
      <c r="R2833">
        <v>2.57</v>
      </c>
      <c r="S2833">
        <v>0</v>
      </c>
      <c r="T2833" t="s">
        <v>22</v>
      </c>
      <c r="U2833">
        <f t="shared" si="89"/>
        <v>0</v>
      </c>
      <c r="V2833">
        <f>IF(Table2[[#This Row],[international_plan]]="yes",1,0)</f>
        <v>0</v>
      </c>
      <c r="W2833">
        <f>IF(Table2[[#This Row],[voice_mail_plan]]="yes",1,0)</f>
        <v>0</v>
      </c>
      <c r="X2833" t="str">
        <f t="shared" si="88"/>
        <v>Very High</v>
      </c>
      <c r="Y2833" t="str">
        <f>IF(Table2[[#This Row],[total_intl_charge]] &gt; AVERAGE($R$2:$R$4245),"High","Low")</f>
        <v>Low</v>
      </c>
      <c r="Z2833" t="str">
        <f>IF(AND(G2833&gt;AVERAGE(train!$G$2:$G$4251),K2833&gt;AVERAGE(train!$K$2:$K$4251)),"High Day &amp; Eve",IF(AND(G2833&gt;AVERAGE(train!$G$2:$G$4251),K2833&lt;=AVERAGE(train!$K$2:$K$4251)),"High Day Only",IF(AND(G2833&lt;=AVERAGE(train!$G$2:$G$4251),K2833&gt;AVERAGE(train!$K$2:$K$4251)),"High Eve Only","Low Usage")))</f>
        <v>High Day &amp; Eve</v>
      </c>
    </row>
    <row r="2834" spans="1:26">
      <c r="A2834" t="s">
        <v>20</v>
      </c>
      <c r="B2834">
        <v>103</v>
      </c>
      <c r="C2834" t="s">
        <v>25</v>
      </c>
      <c r="D2834" t="s">
        <v>22</v>
      </c>
      <c r="E2834" t="s">
        <v>23</v>
      </c>
      <c r="F2834">
        <v>29</v>
      </c>
      <c r="G2834">
        <v>294.7</v>
      </c>
      <c r="H2834">
        <v>95</v>
      </c>
      <c r="I2834">
        <v>50.1</v>
      </c>
      <c r="J2834">
        <v>237.3</v>
      </c>
      <c r="K2834">
        <v>105</v>
      </c>
      <c r="L2834">
        <v>20.170000000000002</v>
      </c>
      <c r="M2834">
        <v>300.3</v>
      </c>
      <c r="N2834">
        <v>127</v>
      </c>
      <c r="O2834">
        <v>13.51</v>
      </c>
      <c r="P2834">
        <v>13.7</v>
      </c>
      <c r="Q2834">
        <v>6</v>
      </c>
      <c r="R2834">
        <v>3.7</v>
      </c>
      <c r="S2834">
        <v>1</v>
      </c>
      <c r="T2834" t="s">
        <v>22</v>
      </c>
      <c r="U2834">
        <f t="shared" si="89"/>
        <v>0</v>
      </c>
      <c r="V2834">
        <f>IF(Table2[[#This Row],[international_plan]]="yes",1,0)</f>
        <v>0</v>
      </c>
      <c r="W2834">
        <f>IF(Table2[[#This Row],[voice_mail_plan]]="yes",1,0)</f>
        <v>1</v>
      </c>
      <c r="X2834" t="str">
        <f t="shared" si="88"/>
        <v>High</v>
      </c>
      <c r="Y2834" t="str">
        <f>IF(Table2[[#This Row],[total_intl_charge]] &gt; AVERAGE($R$2:$R$4245),"High","Low")</f>
        <v>High</v>
      </c>
      <c r="Z2834" t="str">
        <f>IF(AND(G2834&gt;AVERAGE(train!$G$2:$G$4251),K2834&gt;AVERAGE(train!$K$2:$K$4251)),"High Day &amp; Eve",IF(AND(G2834&gt;AVERAGE(train!$G$2:$G$4251),K2834&lt;=AVERAGE(train!$K$2:$K$4251)),"High Day Only",IF(AND(G2834&lt;=AVERAGE(train!$G$2:$G$4251),K2834&gt;AVERAGE(train!$K$2:$K$4251)),"High Eve Only","Low Usage")))</f>
        <v>High Day &amp; Eve</v>
      </c>
    </row>
    <row r="2835" spans="1:26">
      <c r="A2835" t="s">
        <v>61</v>
      </c>
      <c r="B2835">
        <v>99</v>
      </c>
      <c r="C2835" t="s">
        <v>21</v>
      </c>
      <c r="D2835" t="s">
        <v>22</v>
      </c>
      <c r="E2835" t="s">
        <v>22</v>
      </c>
      <c r="F2835">
        <v>0</v>
      </c>
      <c r="G2835">
        <v>216.8</v>
      </c>
      <c r="H2835">
        <v>123</v>
      </c>
      <c r="I2835">
        <v>36.86</v>
      </c>
      <c r="J2835">
        <v>126.4</v>
      </c>
      <c r="K2835">
        <v>88</v>
      </c>
      <c r="L2835">
        <v>10.74</v>
      </c>
      <c r="M2835">
        <v>220.6</v>
      </c>
      <c r="N2835">
        <v>82</v>
      </c>
      <c r="O2835">
        <v>9.93</v>
      </c>
      <c r="P2835">
        <v>15.7</v>
      </c>
      <c r="Q2835">
        <v>2</v>
      </c>
      <c r="R2835">
        <v>4.24</v>
      </c>
      <c r="S2835">
        <v>1</v>
      </c>
      <c r="T2835" t="s">
        <v>22</v>
      </c>
      <c r="U2835">
        <f t="shared" si="89"/>
        <v>0</v>
      </c>
      <c r="V2835">
        <f>IF(Table2[[#This Row],[international_plan]]="yes",1,0)</f>
        <v>0</v>
      </c>
      <c r="W2835">
        <f>IF(Table2[[#This Row],[voice_mail_plan]]="yes",1,0)</f>
        <v>0</v>
      </c>
      <c r="X2835" t="str">
        <f t="shared" si="88"/>
        <v>Medium</v>
      </c>
      <c r="Y2835" t="str">
        <f>IF(Table2[[#This Row],[total_intl_charge]] &gt; AVERAGE($R$2:$R$4245),"High","Low")</f>
        <v>High</v>
      </c>
      <c r="Z2835" t="str">
        <f>IF(AND(G2835&gt;AVERAGE(train!$G$2:$G$4251),K2835&gt;AVERAGE(train!$K$2:$K$4251)),"High Day &amp; Eve",IF(AND(G2835&gt;AVERAGE(train!$G$2:$G$4251),K2835&lt;=AVERAGE(train!$K$2:$K$4251)),"High Day Only",IF(AND(G2835&lt;=AVERAGE(train!$G$2:$G$4251),K2835&gt;AVERAGE(train!$K$2:$K$4251)),"High Eve Only","Low Usage")))</f>
        <v>High Day Only</v>
      </c>
    </row>
    <row r="2836" spans="1:26">
      <c r="A2836" t="s">
        <v>43</v>
      </c>
      <c r="B2836">
        <v>108</v>
      </c>
      <c r="C2836" t="s">
        <v>21</v>
      </c>
      <c r="D2836" t="s">
        <v>22</v>
      </c>
      <c r="E2836" t="s">
        <v>22</v>
      </c>
      <c r="F2836">
        <v>0</v>
      </c>
      <c r="G2836">
        <v>197.4</v>
      </c>
      <c r="H2836">
        <v>78</v>
      </c>
      <c r="I2836">
        <v>33.56</v>
      </c>
      <c r="J2836">
        <v>124</v>
      </c>
      <c r="K2836">
        <v>101</v>
      </c>
      <c r="L2836">
        <v>10.54</v>
      </c>
      <c r="M2836">
        <v>204.5</v>
      </c>
      <c r="N2836">
        <v>107</v>
      </c>
      <c r="O2836">
        <v>9.1999999999999993</v>
      </c>
      <c r="P2836">
        <v>7.7</v>
      </c>
      <c r="Q2836">
        <v>4</v>
      </c>
      <c r="R2836">
        <v>2.08</v>
      </c>
      <c r="S2836">
        <v>2</v>
      </c>
      <c r="T2836" t="s">
        <v>22</v>
      </c>
      <c r="U2836">
        <f t="shared" si="89"/>
        <v>0</v>
      </c>
      <c r="V2836">
        <f>IF(Table2[[#This Row],[international_plan]]="yes",1,0)</f>
        <v>0</v>
      </c>
      <c r="W2836">
        <f>IF(Table2[[#This Row],[voice_mail_plan]]="yes",1,0)</f>
        <v>0</v>
      </c>
      <c r="X2836" t="str">
        <f t="shared" si="88"/>
        <v>High</v>
      </c>
      <c r="Y2836" t="str">
        <f>IF(Table2[[#This Row],[total_intl_charge]] &gt; AVERAGE($R$2:$R$4245),"High","Low")</f>
        <v>Low</v>
      </c>
      <c r="Z2836" t="str">
        <f>IF(AND(G2836&gt;AVERAGE(train!$G$2:$G$4251),K2836&gt;AVERAGE(train!$K$2:$K$4251)),"High Day &amp; Eve",IF(AND(G2836&gt;AVERAGE(train!$G$2:$G$4251),K2836&lt;=AVERAGE(train!$K$2:$K$4251)),"High Day Only",IF(AND(G2836&lt;=AVERAGE(train!$G$2:$G$4251),K2836&gt;AVERAGE(train!$K$2:$K$4251)),"High Eve Only","Low Usage")))</f>
        <v>High Day &amp; Eve</v>
      </c>
    </row>
    <row r="2837" spans="1:26">
      <c r="A2837" t="s">
        <v>34</v>
      </c>
      <c r="B2837">
        <v>117</v>
      </c>
      <c r="C2837" t="s">
        <v>21</v>
      </c>
      <c r="D2837" t="s">
        <v>22</v>
      </c>
      <c r="E2837" t="s">
        <v>22</v>
      </c>
      <c r="F2837">
        <v>0</v>
      </c>
      <c r="G2837">
        <v>226.5</v>
      </c>
      <c r="H2837">
        <v>85</v>
      </c>
      <c r="I2837">
        <v>38.51</v>
      </c>
      <c r="J2837">
        <v>141.6</v>
      </c>
      <c r="K2837">
        <v>68</v>
      </c>
      <c r="L2837">
        <v>12.04</v>
      </c>
      <c r="M2837">
        <v>223</v>
      </c>
      <c r="N2837">
        <v>90</v>
      </c>
      <c r="O2837">
        <v>10.039999999999999</v>
      </c>
      <c r="P2837">
        <v>6.9</v>
      </c>
      <c r="Q2837">
        <v>5</v>
      </c>
      <c r="R2837">
        <v>1.86</v>
      </c>
      <c r="S2837">
        <v>1</v>
      </c>
      <c r="T2837" t="s">
        <v>22</v>
      </c>
      <c r="U2837">
        <f t="shared" si="89"/>
        <v>0</v>
      </c>
      <c r="V2837">
        <f>IF(Table2[[#This Row],[international_plan]]="yes",1,0)</f>
        <v>0</v>
      </c>
      <c r="W2837">
        <f>IF(Table2[[#This Row],[voice_mail_plan]]="yes",1,0)</f>
        <v>0</v>
      </c>
      <c r="X2837" t="str">
        <f t="shared" si="88"/>
        <v>High</v>
      </c>
      <c r="Y2837" t="str">
        <f>IF(Table2[[#This Row],[total_intl_charge]] &gt; AVERAGE($R$2:$R$4245),"High","Low")</f>
        <v>Low</v>
      </c>
      <c r="Z2837" t="str">
        <f>IF(AND(G2837&gt;AVERAGE(train!$G$2:$G$4251),K2837&gt;AVERAGE(train!$K$2:$K$4251)),"High Day &amp; Eve",IF(AND(G2837&gt;AVERAGE(train!$G$2:$G$4251),K2837&lt;=AVERAGE(train!$K$2:$K$4251)),"High Day Only",IF(AND(G2837&lt;=AVERAGE(train!$G$2:$G$4251),K2837&gt;AVERAGE(train!$K$2:$K$4251)),"High Eve Only","Low Usage")))</f>
        <v>High Day Only</v>
      </c>
    </row>
    <row r="2838" spans="1:26">
      <c r="A2838" t="s">
        <v>75</v>
      </c>
      <c r="B2838">
        <v>63</v>
      </c>
      <c r="C2838" t="s">
        <v>21</v>
      </c>
      <c r="D2838" t="s">
        <v>22</v>
      </c>
      <c r="E2838" t="s">
        <v>23</v>
      </c>
      <c r="F2838">
        <v>32</v>
      </c>
      <c r="G2838">
        <v>218.9</v>
      </c>
      <c r="H2838">
        <v>124</v>
      </c>
      <c r="I2838">
        <v>37.21</v>
      </c>
      <c r="J2838">
        <v>214.3</v>
      </c>
      <c r="K2838">
        <v>125</v>
      </c>
      <c r="L2838">
        <v>18.22</v>
      </c>
      <c r="M2838">
        <v>260.3</v>
      </c>
      <c r="N2838">
        <v>120</v>
      </c>
      <c r="O2838">
        <v>11.71</v>
      </c>
      <c r="P2838">
        <v>12.9</v>
      </c>
      <c r="Q2838">
        <v>3</v>
      </c>
      <c r="R2838">
        <v>3.48</v>
      </c>
      <c r="S2838">
        <v>1</v>
      </c>
      <c r="T2838" t="s">
        <v>22</v>
      </c>
      <c r="U2838">
        <f t="shared" si="89"/>
        <v>0</v>
      </c>
      <c r="V2838">
        <f>IF(Table2[[#This Row],[international_plan]]="yes",1,0)</f>
        <v>0</v>
      </c>
      <c r="W2838">
        <f>IF(Table2[[#This Row],[voice_mail_plan]]="yes",1,0)</f>
        <v>1</v>
      </c>
      <c r="X2838" t="str">
        <f t="shared" si="88"/>
        <v>Low</v>
      </c>
      <c r="Y2838" t="str">
        <f>IF(Table2[[#This Row],[total_intl_charge]] &gt; AVERAGE($R$2:$R$4245),"High","Low")</f>
        <v>High</v>
      </c>
      <c r="Z2838" t="str">
        <f>IF(AND(G2838&gt;AVERAGE(train!$G$2:$G$4251),K2838&gt;AVERAGE(train!$K$2:$K$4251)),"High Day &amp; Eve",IF(AND(G2838&gt;AVERAGE(train!$G$2:$G$4251),K2838&lt;=AVERAGE(train!$K$2:$K$4251)),"High Day Only",IF(AND(G2838&lt;=AVERAGE(train!$G$2:$G$4251),K2838&gt;AVERAGE(train!$K$2:$K$4251)),"High Eve Only","Low Usage")))</f>
        <v>High Day &amp; Eve</v>
      </c>
    </row>
    <row r="2839" spans="1:26">
      <c r="A2839" t="s">
        <v>29</v>
      </c>
      <c r="B2839">
        <v>138</v>
      </c>
      <c r="C2839" t="s">
        <v>28</v>
      </c>
      <c r="D2839" t="s">
        <v>22</v>
      </c>
      <c r="E2839" t="s">
        <v>22</v>
      </c>
      <c r="F2839">
        <v>0</v>
      </c>
      <c r="G2839">
        <v>89.1</v>
      </c>
      <c r="H2839">
        <v>117</v>
      </c>
      <c r="I2839">
        <v>15.15</v>
      </c>
      <c r="J2839">
        <v>126.8</v>
      </c>
      <c r="K2839">
        <v>46</v>
      </c>
      <c r="L2839">
        <v>10.78</v>
      </c>
      <c r="M2839">
        <v>190.5</v>
      </c>
      <c r="N2839">
        <v>71</v>
      </c>
      <c r="O2839">
        <v>8.57</v>
      </c>
      <c r="P2839">
        <v>9.9</v>
      </c>
      <c r="Q2839">
        <v>4</v>
      </c>
      <c r="R2839">
        <v>2.67</v>
      </c>
      <c r="S2839">
        <v>2</v>
      </c>
      <c r="T2839" t="s">
        <v>22</v>
      </c>
      <c r="U2839">
        <f t="shared" si="89"/>
        <v>0</v>
      </c>
      <c r="V2839">
        <f>IF(Table2[[#This Row],[international_plan]]="yes",1,0)</f>
        <v>0</v>
      </c>
      <c r="W2839">
        <f>IF(Table2[[#This Row],[voice_mail_plan]]="yes",1,0)</f>
        <v>0</v>
      </c>
      <c r="X2839" t="str">
        <f t="shared" si="88"/>
        <v>Very High</v>
      </c>
      <c r="Y2839" t="str">
        <f>IF(Table2[[#This Row],[total_intl_charge]] &gt; AVERAGE($R$2:$R$4245),"High","Low")</f>
        <v>Low</v>
      </c>
      <c r="Z2839" t="str">
        <f>IF(AND(G2839&gt;AVERAGE(train!$G$2:$G$4251),K2839&gt;AVERAGE(train!$K$2:$K$4251)),"High Day &amp; Eve",IF(AND(G2839&gt;AVERAGE(train!$G$2:$G$4251),K2839&lt;=AVERAGE(train!$K$2:$K$4251)),"High Day Only",IF(AND(G2839&lt;=AVERAGE(train!$G$2:$G$4251),K2839&gt;AVERAGE(train!$K$2:$K$4251)),"High Eve Only","Low Usage")))</f>
        <v>Low Usage</v>
      </c>
    </row>
    <row r="2840" spans="1:26">
      <c r="A2840" t="s">
        <v>39</v>
      </c>
      <c r="B2840">
        <v>128</v>
      </c>
      <c r="C2840" t="s">
        <v>21</v>
      </c>
      <c r="D2840" t="s">
        <v>22</v>
      </c>
      <c r="E2840" t="s">
        <v>23</v>
      </c>
      <c r="F2840">
        <v>43</v>
      </c>
      <c r="G2840">
        <v>177.8</v>
      </c>
      <c r="H2840">
        <v>100</v>
      </c>
      <c r="I2840">
        <v>30.23</v>
      </c>
      <c r="J2840">
        <v>147.30000000000001</v>
      </c>
      <c r="K2840">
        <v>89</v>
      </c>
      <c r="L2840">
        <v>12.52</v>
      </c>
      <c r="M2840">
        <v>194.2</v>
      </c>
      <c r="N2840">
        <v>92</v>
      </c>
      <c r="O2840">
        <v>8.74</v>
      </c>
      <c r="P2840">
        <v>11.9</v>
      </c>
      <c r="Q2840">
        <v>1</v>
      </c>
      <c r="R2840">
        <v>3.21</v>
      </c>
      <c r="S2840">
        <v>0</v>
      </c>
      <c r="T2840" t="s">
        <v>22</v>
      </c>
      <c r="U2840">
        <f t="shared" si="89"/>
        <v>0</v>
      </c>
      <c r="V2840">
        <f>IF(Table2[[#This Row],[international_plan]]="yes",1,0)</f>
        <v>0</v>
      </c>
      <c r="W2840">
        <f>IF(Table2[[#This Row],[voice_mail_plan]]="yes",1,0)</f>
        <v>1</v>
      </c>
      <c r="X2840" t="str">
        <f t="shared" si="88"/>
        <v>Very High</v>
      </c>
      <c r="Y2840" t="str">
        <f>IF(Table2[[#This Row],[total_intl_charge]] &gt; AVERAGE($R$2:$R$4245),"High","Low")</f>
        <v>High</v>
      </c>
      <c r="Z2840" t="str">
        <f>IF(AND(G2840&gt;AVERAGE(train!$G$2:$G$4251),K2840&gt;AVERAGE(train!$K$2:$K$4251)),"High Day &amp; Eve",IF(AND(G2840&gt;AVERAGE(train!$G$2:$G$4251),K2840&lt;=AVERAGE(train!$K$2:$K$4251)),"High Day Only",IF(AND(G2840&lt;=AVERAGE(train!$G$2:$G$4251),K2840&gt;AVERAGE(train!$K$2:$K$4251)),"High Eve Only","Low Usage")))</f>
        <v>Low Usage</v>
      </c>
    </row>
    <row r="2841" spans="1:26">
      <c r="A2841" t="s">
        <v>39</v>
      </c>
      <c r="B2841">
        <v>140</v>
      </c>
      <c r="C2841" t="s">
        <v>21</v>
      </c>
      <c r="D2841" t="s">
        <v>22</v>
      </c>
      <c r="E2841" t="s">
        <v>22</v>
      </c>
      <c r="F2841">
        <v>0</v>
      </c>
      <c r="G2841">
        <v>93.2</v>
      </c>
      <c r="H2841">
        <v>109</v>
      </c>
      <c r="I2841">
        <v>15.84</v>
      </c>
      <c r="J2841">
        <v>197.6</v>
      </c>
      <c r="K2841">
        <v>116</v>
      </c>
      <c r="L2841">
        <v>16.8</v>
      </c>
      <c r="M2841">
        <v>219.8</v>
      </c>
      <c r="N2841">
        <v>94</v>
      </c>
      <c r="O2841">
        <v>9.89</v>
      </c>
      <c r="P2841">
        <v>10.5</v>
      </c>
      <c r="Q2841">
        <v>2</v>
      </c>
      <c r="R2841">
        <v>2.84</v>
      </c>
      <c r="S2841">
        <v>1</v>
      </c>
      <c r="T2841" t="s">
        <v>22</v>
      </c>
      <c r="U2841">
        <f t="shared" si="89"/>
        <v>0</v>
      </c>
      <c r="V2841">
        <f>IF(Table2[[#This Row],[international_plan]]="yes",1,0)</f>
        <v>0</v>
      </c>
      <c r="W2841">
        <f>IF(Table2[[#This Row],[voice_mail_plan]]="yes",1,0)</f>
        <v>0</v>
      </c>
      <c r="X2841" t="str">
        <f t="shared" si="88"/>
        <v>Very High</v>
      </c>
      <c r="Y2841" t="str">
        <f>IF(Table2[[#This Row],[total_intl_charge]] &gt; AVERAGE($R$2:$R$4245),"High","Low")</f>
        <v>High</v>
      </c>
      <c r="Z2841" t="str">
        <f>IF(AND(G2841&gt;AVERAGE(train!$G$2:$G$4251),K2841&gt;AVERAGE(train!$K$2:$K$4251)),"High Day &amp; Eve",IF(AND(G2841&gt;AVERAGE(train!$G$2:$G$4251),K2841&lt;=AVERAGE(train!$K$2:$K$4251)),"High Day Only",IF(AND(G2841&lt;=AVERAGE(train!$G$2:$G$4251),K2841&gt;AVERAGE(train!$K$2:$K$4251)),"High Eve Only","Low Usage")))</f>
        <v>High Eve Only</v>
      </c>
    </row>
    <row r="2842" spans="1:26">
      <c r="A2842" t="s">
        <v>66</v>
      </c>
      <c r="B2842">
        <v>102</v>
      </c>
      <c r="C2842" t="s">
        <v>21</v>
      </c>
      <c r="D2842" t="s">
        <v>22</v>
      </c>
      <c r="E2842" t="s">
        <v>22</v>
      </c>
      <c r="F2842">
        <v>0</v>
      </c>
      <c r="G2842">
        <v>228.1</v>
      </c>
      <c r="H2842">
        <v>86</v>
      </c>
      <c r="I2842">
        <v>38.78</v>
      </c>
      <c r="J2842">
        <v>156</v>
      </c>
      <c r="K2842">
        <v>97</v>
      </c>
      <c r="L2842">
        <v>13.26</v>
      </c>
      <c r="M2842">
        <v>227.9</v>
      </c>
      <c r="N2842">
        <v>124</v>
      </c>
      <c r="O2842">
        <v>10.26</v>
      </c>
      <c r="P2842">
        <v>10.6</v>
      </c>
      <c r="Q2842">
        <v>9</v>
      </c>
      <c r="R2842">
        <v>2.86</v>
      </c>
      <c r="S2842">
        <v>1</v>
      </c>
      <c r="T2842" t="s">
        <v>22</v>
      </c>
      <c r="U2842">
        <f t="shared" si="89"/>
        <v>0</v>
      </c>
      <c r="V2842">
        <f>IF(Table2[[#This Row],[international_plan]]="yes",1,0)</f>
        <v>0</v>
      </c>
      <c r="W2842">
        <f>IF(Table2[[#This Row],[voice_mail_plan]]="yes",1,0)</f>
        <v>0</v>
      </c>
      <c r="X2842" t="str">
        <f t="shared" si="88"/>
        <v>High</v>
      </c>
      <c r="Y2842" t="str">
        <f>IF(Table2[[#This Row],[total_intl_charge]] &gt; AVERAGE($R$2:$R$4245),"High","Low")</f>
        <v>High</v>
      </c>
      <c r="Z2842" t="str">
        <f>IF(AND(G2842&gt;AVERAGE(train!$G$2:$G$4251),K2842&gt;AVERAGE(train!$K$2:$K$4251)),"High Day &amp; Eve",IF(AND(G2842&gt;AVERAGE(train!$G$2:$G$4251),K2842&lt;=AVERAGE(train!$K$2:$K$4251)),"High Day Only",IF(AND(G2842&lt;=AVERAGE(train!$G$2:$G$4251),K2842&gt;AVERAGE(train!$K$2:$K$4251)),"High Eve Only","Low Usage")))</f>
        <v>High Day Only</v>
      </c>
    </row>
    <row r="2843" spans="1:26">
      <c r="A2843" t="s">
        <v>60</v>
      </c>
      <c r="B2843">
        <v>96</v>
      </c>
      <c r="C2843" t="s">
        <v>25</v>
      </c>
      <c r="D2843" t="s">
        <v>22</v>
      </c>
      <c r="E2843" t="s">
        <v>22</v>
      </c>
      <c r="F2843">
        <v>0</v>
      </c>
      <c r="G2843">
        <v>208.1</v>
      </c>
      <c r="H2843">
        <v>93</v>
      </c>
      <c r="I2843">
        <v>35.380000000000003</v>
      </c>
      <c r="J2843">
        <v>189.2</v>
      </c>
      <c r="K2843">
        <v>107</v>
      </c>
      <c r="L2843">
        <v>16.079999999999998</v>
      </c>
      <c r="M2843">
        <v>279.60000000000002</v>
      </c>
      <c r="N2843">
        <v>90</v>
      </c>
      <c r="O2843">
        <v>12.58</v>
      </c>
      <c r="P2843">
        <v>7.4</v>
      </c>
      <c r="Q2843">
        <v>2</v>
      </c>
      <c r="R2843">
        <v>2</v>
      </c>
      <c r="S2843">
        <v>1</v>
      </c>
      <c r="T2843" t="s">
        <v>22</v>
      </c>
      <c r="U2843">
        <f t="shared" si="89"/>
        <v>0</v>
      </c>
      <c r="V2843">
        <f>IF(Table2[[#This Row],[international_plan]]="yes",1,0)</f>
        <v>0</v>
      </c>
      <c r="W2843">
        <f>IF(Table2[[#This Row],[voice_mail_plan]]="yes",1,0)</f>
        <v>0</v>
      </c>
      <c r="X2843" t="str">
        <f t="shared" si="88"/>
        <v>Medium</v>
      </c>
      <c r="Y2843" t="str">
        <f>IF(Table2[[#This Row],[total_intl_charge]] &gt; AVERAGE($R$2:$R$4245),"High","Low")</f>
        <v>Low</v>
      </c>
      <c r="Z2843" t="str">
        <f>IF(AND(G2843&gt;AVERAGE(train!$G$2:$G$4251),K2843&gt;AVERAGE(train!$K$2:$K$4251)),"High Day &amp; Eve",IF(AND(G2843&gt;AVERAGE(train!$G$2:$G$4251),K2843&lt;=AVERAGE(train!$K$2:$K$4251)),"High Day Only",IF(AND(G2843&lt;=AVERAGE(train!$G$2:$G$4251),K2843&gt;AVERAGE(train!$K$2:$K$4251)),"High Eve Only","Low Usage")))</f>
        <v>High Day &amp; Eve</v>
      </c>
    </row>
    <row r="2844" spans="1:26">
      <c r="A2844" t="s">
        <v>70</v>
      </c>
      <c r="B2844">
        <v>178</v>
      </c>
      <c r="C2844" t="s">
        <v>21</v>
      </c>
      <c r="D2844" t="s">
        <v>22</v>
      </c>
      <c r="E2844" t="s">
        <v>23</v>
      </c>
      <c r="F2844">
        <v>22</v>
      </c>
      <c r="G2844">
        <v>112.8</v>
      </c>
      <c r="H2844">
        <v>66</v>
      </c>
      <c r="I2844">
        <v>19.18</v>
      </c>
      <c r="J2844">
        <v>232.6</v>
      </c>
      <c r="K2844">
        <v>100</v>
      </c>
      <c r="L2844">
        <v>19.77</v>
      </c>
      <c r="M2844">
        <v>194.8</v>
      </c>
      <c r="N2844">
        <v>119</v>
      </c>
      <c r="O2844">
        <v>8.77</v>
      </c>
      <c r="P2844">
        <v>14.3</v>
      </c>
      <c r="Q2844">
        <v>3</v>
      </c>
      <c r="R2844">
        <v>3.86</v>
      </c>
      <c r="S2844">
        <v>1</v>
      </c>
      <c r="T2844" t="s">
        <v>22</v>
      </c>
      <c r="U2844">
        <f t="shared" si="89"/>
        <v>0</v>
      </c>
      <c r="V2844">
        <f>IF(Table2[[#This Row],[international_plan]]="yes",1,0)</f>
        <v>0</v>
      </c>
      <c r="W2844">
        <f>IF(Table2[[#This Row],[voice_mail_plan]]="yes",1,0)</f>
        <v>1</v>
      </c>
      <c r="X2844" t="str">
        <f t="shared" si="88"/>
        <v>Very High</v>
      </c>
      <c r="Y2844" t="str">
        <f>IF(Table2[[#This Row],[total_intl_charge]] &gt; AVERAGE($R$2:$R$4245),"High","Low")</f>
        <v>High</v>
      </c>
      <c r="Z2844" t="str">
        <f>IF(AND(G2844&gt;AVERAGE(train!$G$2:$G$4251),K2844&gt;AVERAGE(train!$K$2:$K$4251)),"High Day &amp; Eve",IF(AND(G2844&gt;AVERAGE(train!$G$2:$G$4251),K2844&lt;=AVERAGE(train!$K$2:$K$4251)),"High Day Only",IF(AND(G2844&lt;=AVERAGE(train!$G$2:$G$4251),K2844&gt;AVERAGE(train!$K$2:$K$4251)),"High Eve Only","Low Usage")))</f>
        <v>Low Usage</v>
      </c>
    </row>
    <row r="2845" spans="1:26">
      <c r="A2845" t="s">
        <v>60</v>
      </c>
      <c r="B2845">
        <v>75</v>
      </c>
      <c r="C2845" t="s">
        <v>21</v>
      </c>
      <c r="D2845" t="s">
        <v>22</v>
      </c>
      <c r="E2845" t="s">
        <v>22</v>
      </c>
      <c r="F2845">
        <v>0</v>
      </c>
      <c r="G2845">
        <v>225.3</v>
      </c>
      <c r="H2845">
        <v>124</v>
      </c>
      <c r="I2845">
        <v>38.299999999999997</v>
      </c>
      <c r="J2845">
        <v>228</v>
      </c>
      <c r="K2845">
        <v>81</v>
      </c>
      <c r="L2845">
        <v>19.38</v>
      </c>
      <c r="M2845">
        <v>254.3</v>
      </c>
      <c r="N2845">
        <v>106</v>
      </c>
      <c r="O2845">
        <v>11.44</v>
      </c>
      <c r="P2845">
        <v>11.7</v>
      </c>
      <c r="Q2845">
        <v>3</v>
      </c>
      <c r="R2845">
        <v>3.16</v>
      </c>
      <c r="S2845">
        <v>1</v>
      </c>
      <c r="T2845" t="s">
        <v>22</v>
      </c>
      <c r="U2845">
        <f t="shared" si="89"/>
        <v>0</v>
      </c>
      <c r="V2845">
        <f>IF(Table2[[#This Row],[international_plan]]="yes",1,0)</f>
        <v>0</v>
      </c>
      <c r="W2845">
        <f>IF(Table2[[#This Row],[voice_mail_plan]]="yes",1,0)</f>
        <v>0</v>
      </c>
      <c r="X2845" t="str">
        <f t="shared" si="88"/>
        <v>Medium</v>
      </c>
      <c r="Y2845" t="str">
        <f>IF(Table2[[#This Row],[total_intl_charge]] &gt; AVERAGE($R$2:$R$4245),"High","Low")</f>
        <v>High</v>
      </c>
      <c r="Z2845" t="str">
        <f>IF(AND(G2845&gt;AVERAGE(train!$G$2:$G$4251),K2845&gt;AVERAGE(train!$K$2:$K$4251)),"High Day &amp; Eve",IF(AND(G2845&gt;AVERAGE(train!$G$2:$G$4251),K2845&lt;=AVERAGE(train!$K$2:$K$4251)),"High Day Only",IF(AND(G2845&lt;=AVERAGE(train!$G$2:$G$4251),K2845&gt;AVERAGE(train!$K$2:$K$4251)),"High Eve Only","Low Usage")))</f>
        <v>High Day Only</v>
      </c>
    </row>
    <row r="2846" spans="1:26">
      <c r="A2846" t="s">
        <v>58</v>
      </c>
      <c r="B2846">
        <v>106</v>
      </c>
      <c r="C2846" t="s">
        <v>21</v>
      </c>
      <c r="D2846" t="s">
        <v>22</v>
      </c>
      <c r="E2846" t="s">
        <v>23</v>
      </c>
      <c r="F2846">
        <v>25</v>
      </c>
      <c r="G2846">
        <v>169.4</v>
      </c>
      <c r="H2846">
        <v>105</v>
      </c>
      <c r="I2846">
        <v>28.8</v>
      </c>
      <c r="J2846">
        <v>240.5</v>
      </c>
      <c r="K2846">
        <v>108</v>
      </c>
      <c r="L2846">
        <v>20.440000000000001</v>
      </c>
      <c r="M2846">
        <v>159.4</v>
      </c>
      <c r="N2846">
        <v>114</v>
      </c>
      <c r="O2846">
        <v>7.17</v>
      </c>
      <c r="P2846">
        <v>13.9</v>
      </c>
      <c r="Q2846">
        <v>5</v>
      </c>
      <c r="R2846">
        <v>3.75</v>
      </c>
      <c r="S2846">
        <v>4</v>
      </c>
      <c r="T2846" t="s">
        <v>22</v>
      </c>
      <c r="U2846">
        <f t="shared" si="89"/>
        <v>0</v>
      </c>
      <c r="V2846">
        <f>IF(Table2[[#This Row],[international_plan]]="yes",1,0)</f>
        <v>0</v>
      </c>
      <c r="W2846">
        <f>IF(Table2[[#This Row],[voice_mail_plan]]="yes",1,0)</f>
        <v>1</v>
      </c>
      <c r="X2846" t="str">
        <f t="shared" si="88"/>
        <v>High</v>
      </c>
      <c r="Y2846" t="str">
        <f>IF(Table2[[#This Row],[total_intl_charge]] &gt; AVERAGE($R$2:$R$4245),"High","Low")</f>
        <v>High</v>
      </c>
      <c r="Z2846" t="str">
        <f>IF(AND(G2846&gt;AVERAGE(train!$G$2:$G$4251),K2846&gt;AVERAGE(train!$K$2:$K$4251)),"High Day &amp; Eve",IF(AND(G2846&gt;AVERAGE(train!$G$2:$G$4251),K2846&lt;=AVERAGE(train!$K$2:$K$4251)),"High Day Only",IF(AND(G2846&lt;=AVERAGE(train!$G$2:$G$4251),K2846&gt;AVERAGE(train!$K$2:$K$4251)),"High Eve Only","Low Usage")))</f>
        <v>High Eve Only</v>
      </c>
    </row>
    <row r="2847" spans="1:26">
      <c r="A2847" t="s">
        <v>45</v>
      </c>
      <c r="B2847">
        <v>158</v>
      </c>
      <c r="C2847" t="s">
        <v>28</v>
      </c>
      <c r="D2847" t="s">
        <v>22</v>
      </c>
      <c r="E2847" t="s">
        <v>22</v>
      </c>
      <c r="F2847">
        <v>0</v>
      </c>
      <c r="G2847">
        <v>193.3</v>
      </c>
      <c r="H2847">
        <v>121</v>
      </c>
      <c r="I2847">
        <v>32.86</v>
      </c>
      <c r="J2847">
        <v>208.1</v>
      </c>
      <c r="K2847">
        <v>97</v>
      </c>
      <c r="L2847">
        <v>17.690000000000001</v>
      </c>
      <c r="M2847">
        <v>228.1</v>
      </c>
      <c r="N2847">
        <v>99</v>
      </c>
      <c r="O2847">
        <v>10.26</v>
      </c>
      <c r="P2847">
        <v>7.1</v>
      </c>
      <c r="Q2847">
        <v>9</v>
      </c>
      <c r="R2847">
        <v>1.92</v>
      </c>
      <c r="S2847">
        <v>1</v>
      </c>
      <c r="T2847" t="s">
        <v>22</v>
      </c>
      <c r="U2847">
        <f t="shared" si="89"/>
        <v>0</v>
      </c>
      <c r="V2847">
        <f>IF(Table2[[#This Row],[international_plan]]="yes",1,0)</f>
        <v>0</v>
      </c>
      <c r="W2847">
        <f>IF(Table2[[#This Row],[voice_mail_plan]]="yes",1,0)</f>
        <v>0</v>
      </c>
      <c r="X2847" t="str">
        <f t="shared" si="88"/>
        <v>Very High</v>
      </c>
      <c r="Y2847" t="str">
        <f>IF(Table2[[#This Row],[total_intl_charge]] &gt; AVERAGE($R$2:$R$4245),"High","Low")</f>
        <v>Low</v>
      </c>
      <c r="Z2847" t="str">
        <f>IF(AND(G2847&gt;AVERAGE(train!$G$2:$G$4251),K2847&gt;AVERAGE(train!$K$2:$K$4251)),"High Day &amp; Eve",IF(AND(G2847&gt;AVERAGE(train!$G$2:$G$4251),K2847&lt;=AVERAGE(train!$K$2:$K$4251)),"High Day Only",IF(AND(G2847&lt;=AVERAGE(train!$G$2:$G$4251),K2847&gt;AVERAGE(train!$K$2:$K$4251)),"High Eve Only","Low Usage")))</f>
        <v>High Day Only</v>
      </c>
    </row>
    <row r="2848" spans="1:26">
      <c r="A2848" t="s">
        <v>41</v>
      </c>
      <c r="B2848">
        <v>102</v>
      </c>
      <c r="C2848" t="s">
        <v>28</v>
      </c>
      <c r="D2848" t="s">
        <v>22</v>
      </c>
      <c r="E2848" t="s">
        <v>22</v>
      </c>
      <c r="F2848">
        <v>0</v>
      </c>
      <c r="G2848">
        <v>95.6</v>
      </c>
      <c r="H2848">
        <v>88</v>
      </c>
      <c r="I2848">
        <v>16.25</v>
      </c>
      <c r="J2848">
        <v>167.6</v>
      </c>
      <c r="K2848">
        <v>106</v>
      </c>
      <c r="L2848">
        <v>14.25</v>
      </c>
      <c r="M2848">
        <v>177.3</v>
      </c>
      <c r="N2848">
        <v>95</v>
      </c>
      <c r="O2848">
        <v>7.98</v>
      </c>
      <c r="P2848">
        <v>9.8000000000000007</v>
      </c>
      <c r="Q2848">
        <v>2</v>
      </c>
      <c r="R2848">
        <v>2.65</v>
      </c>
      <c r="S2848">
        <v>3</v>
      </c>
      <c r="T2848" t="s">
        <v>22</v>
      </c>
      <c r="U2848">
        <f t="shared" si="89"/>
        <v>0</v>
      </c>
      <c r="V2848">
        <f>IF(Table2[[#This Row],[international_plan]]="yes",1,0)</f>
        <v>0</v>
      </c>
      <c r="W2848">
        <f>IF(Table2[[#This Row],[voice_mail_plan]]="yes",1,0)</f>
        <v>0</v>
      </c>
      <c r="X2848" t="str">
        <f t="shared" si="88"/>
        <v>High</v>
      </c>
      <c r="Y2848" t="str">
        <f>IF(Table2[[#This Row],[total_intl_charge]] &gt; AVERAGE($R$2:$R$4245),"High","Low")</f>
        <v>Low</v>
      </c>
      <c r="Z2848" t="str">
        <f>IF(AND(G2848&gt;AVERAGE(train!$G$2:$G$4251),K2848&gt;AVERAGE(train!$K$2:$K$4251)),"High Day &amp; Eve",IF(AND(G2848&gt;AVERAGE(train!$G$2:$G$4251),K2848&lt;=AVERAGE(train!$K$2:$K$4251)),"High Day Only",IF(AND(G2848&lt;=AVERAGE(train!$G$2:$G$4251),K2848&gt;AVERAGE(train!$K$2:$K$4251)),"High Eve Only","Low Usage")))</f>
        <v>High Eve Only</v>
      </c>
    </row>
    <row r="2849" spans="1:26">
      <c r="A2849" t="s">
        <v>71</v>
      </c>
      <c r="B2849">
        <v>92</v>
      </c>
      <c r="C2849" t="s">
        <v>28</v>
      </c>
      <c r="D2849" t="s">
        <v>22</v>
      </c>
      <c r="E2849" t="s">
        <v>23</v>
      </c>
      <c r="F2849">
        <v>25</v>
      </c>
      <c r="G2849">
        <v>79.8</v>
      </c>
      <c r="H2849">
        <v>99</v>
      </c>
      <c r="I2849">
        <v>13.57</v>
      </c>
      <c r="J2849">
        <v>313.60000000000002</v>
      </c>
      <c r="K2849">
        <v>120</v>
      </c>
      <c r="L2849">
        <v>26.66</v>
      </c>
      <c r="M2849">
        <v>135.5</v>
      </c>
      <c r="N2849">
        <v>104</v>
      </c>
      <c r="O2849">
        <v>6.1</v>
      </c>
      <c r="P2849">
        <v>9.3000000000000007</v>
      </c>
      <c r="Q2849">
        <v>8</v>
      </c>
      <c r="R2849">
        <v>2.5099999999999998</v>
      </c>
      <c r="S2849">
        <v>2</v>
      </c>
      <c r="T2849" t="s">
        <v>22</v>
      </c>
      <c r="U2849">
        <f t="shared" si="89"/>
        <v>0</v>
      </c>
      <c r="V2849">
        <f>IF(Table2[[#This Row],[international_plan]]="yes",1,0)</f>
        <v>0</v>
      </c>
      <c r="W2849">
        <f>IF(Table2[[#This Row],[voice_mail_plan]]="yes",1,0)</f>
        <v>1</v>
      </c>
      <c r="X2849" t="str">
        <f t="shared" si="88"/>
        <v>Medium</v>
      </c>
      <c r="Y2849" t="str">
        <f>IF(Table2[[#This Row],[total_intl_charge]] &gt; AVERAGE($R$2:$R$4245),"High","Low")</f>
        <v>Low</v>
      </c>
      <c r="Z2849" t="str">
        <f>IF(AND(G2849&gt;AVERAGE(train!$G$2:$G$4251),K2849&gt;AVERAGE(train!$K$2:$K$4251)),"High Day &amp; Eve",IF(AND(G2849&gt;AVERAGE(train!$G$2:$G$4251),K2849&lt;=AVERAGE(train!$K$2:$K$4251)),"High Day Only",IF(AND(G2849&lt;=AVERAGE(train!$G$2:$G$4251),K2849&gt;AVERAGE(train!$K$2:$K$4251)),"High Eve Only","Low Usage")))</f>
        <v>High Eve Only</v>
      </c>
    </row>
    <row r="2850" spans="1:26">
      <c r="A2850" t="s">
        <v>20</v>
      </c>
      <c r="B2850">
        <v>69</v>
      </c>
      <c r="C2850" t="s">
        <v>21</v>
      </c>
      <c r="D2850" t="s">
        <v>22</v>
      </c>
      <c r="E2850" t="s">
        <v>22</v>
      </c>
      <c r="F2850">
        <v>0</v>
      </c>
      <c r="G2850">
        <v>229.2</v>
      </c>
      <c r="H2850">
        <v>111</v>
      </c>
      <c r="I2850">
        <v>38.96</v>
      </c>
      <c r="J2850">
        <v>165.3</v>
      </c>
      <c r="K2850">
        <v>104</v>
      </c>
      <c r="L2850">
        <v>14.05</v>
      </c>
      <c r="M2850">
        <v>235.1</v>
      </c>
      <c r="N2850">
        <v>80</v>
      </c>
      <c r="O2850">
        <v>10.58</v>
      </c>
      <c r="P2850">
        <v>5.2</v>
      </c>
      <c r="Q2850">
        <v>5</v>
      </c>
      <c r="R2850">
        <v>1.4</v>
      </c>
      <c r="S2850">
        <v>1</v>
      </c>
      <c r="T2850" t="s">
        <v>22</v>
      </c>
      <c r="U2850">
        <f t="shared" si="89"/>
        <v>0</v>
      </c>
      <c r="V2850">
        <f>IF(Table2[[#This Row],[international_plan]]="yes",1,0)</f>
        <v>0</v>
      </c>
      <c r="W2850">
        <f>IF(Table2[[#This Row],[voice_mail_plan]]="yes",1,0)</f>
        <v>0</v>
      </c>
      <c r="X2850" t="str">
        <f t="shared" si="88"/>
        <v>Low</v>
      </c>
      <c r="Y2850" t="str">
        <f>IF(Table2[[#This Row],[total_intl_charge]] &gt; AVERAGE($R$2:$R$4245),"High","Low")</f>
        <v>Low</v>
      </c>
      <c r="Z2850" t="str">
        <f>IF(AND(G2850&gt;AVERAGE(train!$G$2:$G$4251),K2850&gt;AVERAGE(train!$K$2:$K$4251)),"High Day &amp; Eve",IF(AND(G2850&gt;AVERAGE(train!$G$2:$G$4251),K2850&lt;=AVERAGE(train!$K$2:$K$4251)),"High Day Only",IF(AND(G2850&lt;=AVERAGE(train!$G$2:$G$4251),K2850&gt;AVERAGE(train!$K$2:$K$4251)),"High Eve Only","Low Usage")))</f>
        <v>High Day &amp; Eve</v>
      </c>
    </row>
    <row r="2851" spans="1:26">
      <c r="A2851" t="s">
        <v>52</v>
      </c>
      <c r="B2851">
        <v>117</v>
      </c>
      <c r="C2851" t="s">
        <v>21</v>
      </c>
      <c r="D2851" t="s">
        <v>22</v>
      </c>
      <c r="E2851" t="s">
        <v>23</v>
      </c>
      <c r="F2851">
        <v>38</v>
      </c>
      <c r="G2851">
        <v>259.3</v>
      </c>
      <c r="H2851">
        <v>94</v>
      </c>
      <c r="I2851">
        <v>44.08</v>
      </c>
      <c r="J2851">
        <v>245.6</v>
      </c>
      <c r="K2851">
        <v>71</v>
      </c>
      <c r="L2851">
        <v>20.88</v>
      </c>
      <c r="M2851">
        <v>269.3</v>
      </c>
      <c r="N2851">
        <v>125</v>
      </c>
      <c r="O2851">
        <v>12.12</v>
      </c>
      <c r="P2851">
        <v>9.1999999999999993</v>
      </c>
      <c r="Q2851">
        <v>1</v>
      </c>
      <c r="R2851">
        <v>2.48</v>
      </c>
      <c r="S2851">
        <v>3</v>
      </c>
      <c r="T2851" t="s">
        <v>22</v>
      </c>
      <c r="U2851">
        <f t="shared" si="89"/>
        <v>0</v>
      </c>
      <c r="V2851">
        <f>IF(Table2[[#This Row],[international_plan]]="yes",1,0)</f>
        <v>0</v>
      </c>
      <c r="W2851">
        <f>IF(Table2[[#This Row],[voice_mail_plan]]="yes",1,0)</f>
        <v>1</v>
      </c>
      <c r="X2851" t="str">
        <f t="shared" si="88"/>
        <v>High</v>
      </c>
      <c r="Y2851" t="str">
        <f>IF(Table2[[#This Row],[total_intl_charge]] &gt; AVERAGE($R$2:$R$4245),"High","Low")</f>
        <v>Low</v>
      </c>
      <c r="Z2851" t="str">
        <f>IF(AND(G2851&gt;AVERAGE(train!$G$2:$G$4251),K2851&gt;AVERAGE(train!$K$2:$K$4251)),"High Day &amp; Eve",IF(AND(G2851&gt;AVERAGE(train!$G$2:$G$4251),K2851&lt;=AVERAGE(train!$K$2:$K$4251)),"High Day Only",IF(AND(G2851&lt;=AVERAGE(train!$G$2:$G$4251),K2851&gt;AVERAGE(train!$K$2:$K$4251)),"High Eve Only","Low Usage")))</f>
        <v>High Day Only</v>
      </c>
    </row>
    <row r="2852" spans="1:26">
      <c r="A2852" t="s">
        <v>69</v>
      </c>
      <c r="B2852">
        <v>76</v>
      </c>
      <c r="C2852" t="s">
        <v>21</v>
      </c>
      <c r="D2852" t="s">
        <v>22</v>
      </c>
      <c r="E2852" t="s">
        <v>23</v>
      </c>
      <c r="F2852">
        <v>41</v>
      </c>
      <c r="G2852">
        <v>212.6</v>
      </c>
      <c r="H2852">
        <v>110</v>
      </c>
      <c r="I2852">
        <v>36.14</v>
      </c>
      <c r="J2852">
        <v>172.7</v>
      </c>
      <c r="K2852">
        <v>97</v>
      </c>
      <c r="L2852">
        <v>14.68</v>
      </c>
      <c r="M2852">
        <v>186.3</v>
      </c>
      <c r="N2852">
        <v>78</v>
      </c>
      <c r="O2852">
        <v>8.3800000000000008</v>
      </c>
      <c r="P2852">
        <v>10.1</v>
      </c>
      <c r="Q2852">
        <v>5</v>
      </c>
      <c r="R2852">
        <v>2.73</v>
      </c>
      <c r="S2852">
        <v>0</v>
      </c>
      <c r="T2852" t="s">
        <v>22</v>
      </c>
      <c r="U2852">
        <f t="shared" si="89"/>
        <v>0</v>
      </c>
      <c r="V2852">
        <f>IF(Table2[[#This Row],[international_plan]]="yes",1,0)</f>
        <v>0</v>
      </c>
      <c r="W2852">
        <f>IF(Table2[[#This Row],[voice_mail_plan]]="yes",1,0)</f>
        <v>1</v>
      </c>
      <c r="X2852" t="str">
        <f t="shared" si="88"/>
        <v>Medium</v>
      </c>
      <c r="Y2852" t="str">
        <f>IF(Table2[[#This Row],[total_intl_charge]] &gt; AVERAGE($R$2:$R$4245),"High","Low")</f>
        <v>Low</v>
      </c>
      <c r="Z2852" t="str">
        <f>IF(AND(G2852&gt;AVERAGE(train!$G$2:$G$4251),K2852&gt;AVERAGE(train!$K$2:$K$4251)),"High Day &amp; Eve",IF(AND(G2852&gt;AVERAGE(train!$G$2:$G$4251),K2852&lt;=AVERAGE(train!$K$2:$K$4251)),"High Day Only",IF(AND(G2852&lt;=AVERAGE(train!$G$2:$G$4251),K2852&gt;AVERAGE(train!$K$2:$K$4251)),"High Eve Only","Low Usage")))</f>
        <v>High Day Only</v>
      </c>
    </row>
    <row r="2853" spans="1:26">
      <c r="A2853" t="s">
        <v>37</v>
      </c>
      <c r="B2853">
        <v>72</v>
      </c>
      <c r="C2853" t="s">
        <v>21</v>
      </c>
      <c r="D2853" t="s">
        <v>23</v>
      </c>
      <c r="E2853" t="s">
        <v>22</v>
      </c>
      <c r="F2853">
        <v>0</v>
      </c>
      <c r="G2853">
        <v>101</v>
      </c>
      <c r="H2853">
        <v>110</v>
      </c>
      <c r="I2853">
        <v>17.170000000000002</v>
      </c>
      <c r="J2853">
        <v>240</v>
      </c>
      <c r="K2853">
        <v>70</v>
      </c>
      <c r="L2853">
        <v>20.399999999999999</v>
      </c>
      <c r="M2853">
        <v>333.5</v>
      </c>
      <c r="N2853">
        <v>105</v>
      </c>
      <c r="O2853">
        <v>15.01</v>
      </c>
      <c r="P2853">
        <v>11.1</v>
      </c>
      <c r="Q2853">
        <v>6</v>
      </c>
      <c r="R2853">
        <v>3</v>
      </c>
      <c r="S2853">
        <v>0</v>
      </c>
      <c r="T2853" t="s">
        <v>22</v>
      </c>
      <c r="U2853">
        <f t="shared" si="89"/>
        <v>0</v>
      </c>
      <c r="V2853">
        <f>IF(Table2[[#This Row],[international_plan]]="yes",1,0)</f>
        <v>1</v>
      </c>
      <c r="W2853">
        <f>IF(Table2[[#This Row],[voice_mail_plan]]="yes",1,0)</f>
        <v>0</v>
      </c>
      <c r="X2853" t="str">
        <f t="shared" si="88"/>
        <v>Low</v>
      </c>
      <c r="Y2853" t="str">
        <f>IF(Table2[[#This Row],[total_intl_charge]] &gt; AVERAGE($R$2:$R$4245),"High","Low")</f>
        <v>High</v>
      </c>
      <c r="Z2853" t="str">
        <f>IF(AND(G2853&gt;AVERAGE(train!$G$2:$G$4251),K2853&gt;AVERAGE(train!$K$2:$K$4251)),"High Day &amp; Eve",IF(AND(G2853&gt;AVERAGE(train!$G$2:$G$4251),K2853&lt;=AVERAGE(train!$K$2:$K$4251)),"High Day Only",IF(AND(G2853&lt;=AVERAGE(train!$G$2:$G$4251),K2853&gt;AVERAGE(train!$K$2:$K$4251)),"High Eve Only","Low Usage")))</f>
        <v>Low Usage</v>
      </c>
    </row>
    <row r="2854" spans="1:26">
      <c r="A2854" t="s">
        <v>44</v>
      </c>
      <c r="B2854">
        <v>115</v>
      </c>
      <c r="C2854" t="s">
        <v>21</v>
      </c>
      <c r="D2854" t="s">
        <v>23</v>
      </c>
      <c r="E2854" t="s">
        <v>23</v>
      </c>
      <c r="F2854">
        <v>6</v>
      </c>
      <c r="G2854">
        <v>140.1</v>
      </c>
      <c r="H2854">
        <v>125</v>
      </c>
      <c r="I2854">
        <v>23.82</v>
      </c>
      <c r="J2854">
        <v>157.9</v>
      </c>
      <c r="K2854">
        <v>100</v>
      </c>
      <c r="L2854">
        <v>13.42</v>
      </c>
      <c r="M2854">
        <v>249.4</v>
      </c>
      <c r="N2854">
        <v>96</v>
      </c>
      <c r="O2854">
        <v>11.22</v>
      </c>
      <c r="P2854">
        <v>10.1</v>
      </c>
      <c r="Q2854">
        <v>3</v>
      </c>
      <c r="R2854">
        <v>2.73</v>
      </c>
      <c r="S2854">
        <v>1</v>
      </c>
      <c r="T2854" t="s">
        <v>22</v>
      </c>
      <c r="U2854">
        <f t="shared" si="89"/>
        <v>0</v>
      </c>
      <c r="V2854">
        <f>IF(Table2[[#This Row],[international_plan]]="yes",1,0)</f>
        <v>1</v>
      </c>
      <c r="W2854">
        <f>IF(Table2[[#This Row],[voice_mail_plan]]="yes",1,0)</f>
        <v>1</v>
      </c>
      <c r="X2854" t="str">
        <f t="shared" si="88"/>
        <v>High</v>
      </c>
      <c r="Y2854" t="str">
        <f>IF(Table2[[#This Row],[total_intl_charge]] &gt; AVERAGE($R$2:$R$4245),"High","Low")</f>
        <v>Low</v>
      </c>
      <c r="Z2854" t="str">
        <f>IF(AND(G2854&gt;AVERAGE(train!$G$2:$G$4251),K2854&gt;AVERAGE(train!$K$2:$K$4251)),"High Day &amp; Eve",IF(AND(G2854&gt;AVERAGE(train!$G$2:$G$4251),K2854&lt;=AVERAGE(train!$K$2:$K$4251)),"High Day Only",IF(AND(G2854&lt;=AVERAGE(train!$G$2:$G$4251),K2854&gt;AVERAGE(train!$K$2:$K$4251)),"High Eve Only","Low Usage")))</f>
        <v>Low Usage</v>
      </c>
    </row>
    <row r="2855" spans="1:26">
      <c r="A2855" t="s">
        <v>49</v>
      </c>
      <c r="B2855">
        <v>68</v>
      </c>
      <c r="C2855" t="s">
        <v>25</v>
      </c>
      <c r="D2855" t="s">
        <v>22</v>
      </c>
      <c r="E2855" t="s">
        <v>22</v>
      </c>
      <c r="F2855">
        <v>0</v>
      </c>
      <c r="G2855">
        <v>150.4</v>
      </c>
      <c r="H2855">
        <v>106</v>
      </c>
      <c r="I2855">
        <v>25.57</v>
      </c>
      <c r="J2855">
        <v>199</v>
      </c>
      <c r="K2855">
        <v>131</v>
      </c>
      <c r="L2855">
        <v>16.920000000000002</v>
      </c>
      <c r="M2855">
        <v>109.7</v>
      </c>
      <c r="N2855">
        <v>103</v>
      </c>
      <c r="O2855">
        <v>4.9400000000000004</v>
      </c>
      <c r="P2855">
        <v>12.3</v>
      </c>
      <c r="Q2855">
        <v>3</v>
      </c>
      <c r="R2855">
        <v>3.32</v>
      </c>
      <c r="S2855">
        <v>3</v>
      </c>
      <c r="T2855" t="s">
        <v>22</v>
      </c>
      <c r="U2855">
        <f t="shared" si="89"/>
        <v>0</v>
      </c>
      <c r="V2855">
        <f>IF(Table2[[#This Row],[international_plan]]="yes",1,0)</f>
        <v>0</v>
      </c>
      <c r="W2855">
        <f>IF(Table2[[#This Row],[voice_mail_plan]]="yes",1,0)</f>
        <v>0</v>
      </c>
      <c r="X2855" t="str">
        <f t="shared" si="88"/>
        <v>Low</v>
      </c>
      <c r="Y2855" t="str">
        <f>IF(Table2[[#This Row],[total_intl_charge]] &gt; AVERAGE($R$2:$R$4245),"High","Low")</f>
        <v>High</v>
      </c>
      <c r="Z2855" t="str">
        <f>IF(AND(G2855&gt;AVERAGE(train!$G$2:$G$4251),K2855&gt;AVERAGE(train!$K$2:$K$4251)),"High Day &amp; Eve",IF(AND(G2855&gt;AVERAGE(train!$G$2:$G$4251),K2855&lt;=AVERAGE(train!$K$2:$K$4251)),"High Day Only",IF(AND(G2855&lt;=AVERAGE(train!$G$2:$G$4251),K2855&gt;AVERAGE(train!$K$2:$K$4251)),"High Eve Only","Low Usage")))</f>
        <v>High Eve Only</v>
      </c>
    </row>
    <row r="2856" spans="1:26">
      <c r="A2856" t="s">
        <v>42</v>
      </c>
      <c r="B2856">
        <v>97</v>
      </c>
      <c r="C2856" t="s">
        <v>21</v>
      </c>
      <c r="D2856" t="s">
        <v>22</v>
      </c>
      <c r="E2856" t="s">
        <v>22</v>
      </c>
      <c r="F2856">
        <v>0</v>
      </c>
      <c r="G2856">
        <v>100.8</v>
      </c>
      <c r="H2856">
        <v>74</v>
      </c>
      <c r="I2856">
        <v>17.14</v>
      </c>
      <c r="J2856">
        <v>233.8</v>
      </c>
      <c r="K2856">
        <v>88</v>
      </c>
      <c r="L2856">
        <v>19.87</v>
      </c>
      <c r="M2856">
        <v>208.7</v>
      </c>
      <c r="N2856">
        <v>79</v>
      </c>
      <c r="O2856">
        <v>9.39</v>
      </c>
      <c r="P2856">
        <v>12.6</v>
      </c>
      <c r="Q2856">
        <v>3</v>
      </c>
      <c r="R2856">
        <v>3.4</v>
      </c>
      <c r="S2856">
        <v>2</v>
      </c>
      <c r="T2856" t="s">
        <v>22</v>
      </c>
      <c r="U2856">
        <f t="shared" si="89"/>
        <v>0</v>
      </c>
      <c r="V2856">
        <f>IF(Table2[[#This Row],[international_plan]]="yes",1,0)</f>
        <v>0</v>
      </c>
      <c r="W2856">
        <f>IF(Table2[[#This Row],[voice_mail_plan]]="yes",1,0)</f>
        <v>0</v>
      </c>
      <c r="X2856" t="str">
        <f t="shared" si="88"/>
        <v>Medium</v>
      </c>
      <c r="Y2856" t="str">
        <f>IF(Table2[[#This Row],[total_intl_charge]] &gt; AVERAGE($R$2:$R$4245),"High","Low")</f>
        <v>High</v>
      </c>
      <c r="Z2856" t="str">
        <f>IF(AND(G2856&gt;AVERAGE(train!$G$2:$G$4251),K2856&gt;AVERAGE(train!$K$2:$K$4251)),"High Day &amp; Eve",IF(AND(G2856&gt;AVERAGE(train!$G$2:$G$4251),K2856&lt;=AVERAGE(train!$K$2:$K$4251)),"High Day Only",IF(AND(G2856&lt;=AVERAGE(train!$G$2:$G$4251),K2856&gt;AVERAGE(train!$K$2:$K$4251)),"High Eve Only","Low Usage")))</f>
        <v>Low Usage</v>
      </c>
    </row>
    <row r="2857" spans="1:26">
      <c r="A2857" t="s">
        <v>34</v>
      </c>
      <c r="B2857">
        <v>92</v>
      </c>
      <c r="C2857" t="s">
        <v>21</v>
      </c>
      <c r="D2857" t="s">
        <v>22</v>
      </c>
      <c r="E2857" t="s">
        <v>22</v>
      </c>
      <c r="F2857">
        <v>0</v>
      </c>
      <c r="G2857">
        <v>138.1</v>
      </c>
      <c r="H2857">
        <v>131</v>
      </c>
      <c r="I2857">
        <v>23.48</v>
      </c>
      <c r="J2857">
        <v>175.7</v>
      </c>
      <c r="K2857">
        <v>128</v>
      </c>
      <c r="L2857">
        <v>14.93</v>
      </c>
      <c r="M2857">
        <v>192.7</v>
      </c>
      <c r="N2857">
        <v>119</v>
      </c>
      <c r="O2857">
        <v>8.67</v>
      </c>
      <c r="P2857">
        <v>10</v>
      </c>
      <c r="Q2857">
        <v>3</v>
      </c>
      <c r="R2857">
        <v>2.7</v>
      </c>
      <c r="S2857">
        <v>3</v>
      </c>
      <c r="T2857" t="s">
        <v>22</v>
      </c>
      <c r="U2857">
        <f t="shared" si="89"/>
        <v>0</v>
      </c>
      <c r="V2857">
        <f>IF(Table2[[#This Row],[international_plan]]="yes",1,0)</f>
        <v>0</v>
      </c>
      <c r="W2857">
        <f>IF(Table2[[#This Row],[voice_mail_plan]]="yes",1,0)</f>
        <v>0</v>
      </c>
      <c r="X2857" t="str">
        <f t="shared" si="88"/>
        <v>Medium</v>
      </c>
      <c r="Y2857" t="str">
        <f>IF(Table2[[#This Row],[total_intl_charge]] &gt; AVERAGE($R$2:$R$4245),"High","Low")</f>
        <v>Low</v>
      </c>
      <c r="Z2857" t="str">
        <f>IF(AND(G2857&gt;AVERAGE(train!$G$2:$G$4251),K2857&gt;AVERAGE(train!$K$2:$K$4251)),"High Day &amp; Eve",IF(AND(G2857&gt;AVERAGE(train!$G$2:$G$4251),K2857&lt;=AVERAGE(train!$K$2:$K$4251)),"High Day Only",IF(AND(G2857&lt;=AVERAGE(train!$G$2:$G$4251),K2857&gt;AVERAGE(train!$K$2:$K$4251)),"High Eve Only","Low Usage")))</f>
        <v>High Eve Only</v>
      </c>
    </row>
    <row r="2858" spans="1:26">
      <c r="A2858" t="s">
        <v>70</v>
      </c>
      <c r="B2858">
        <v>90</v>
      </c>
      <c r="C2858" t="s">
        <v>21</v>
      </c>
      <c r="D2858" t="s">
        <v>22</v>
      </c>
      <c r="E2858" t="s">
        <v>23</v>
      </c>
      <c r="F2858">
        <v>30</v>
      </c>
      <c r="G2858">
        <v>191.3</v>
      </c>
      <c r="H2858">
        <v>104</v>
      </c>
      <c r="I2858">
        <v>32.520000000000003</v>
      </c>
      <c r="J2858">
        <v>257.10000000000002</v>
      </c>
      <c r="K2858">
        <v>109</v>
      </c>
      <c r="L2858">
        <v>21.85</v>
      </c>
      <c r="M2858">
        <v>177.7</v>
      </c>
      <c r="N2858">
        <v>89</v>
      </c>
      <c r="O2858">
        <v>8</v>
      </c>
      <c r="P2858">
        <v>11</v>
      </c>
      <c r="Q2858">
        <v>1</v>
      </c>
      <c r="R2858">
        <v>2.97</v>
      </c>
      <c r="S2858">
        <v>1</v>
      </c>
      <c r="T2858" t="s">
        <v>22</v>
      </c>
      <c r="U2858">
        <f t="shared" si="89"/>
        <v>0</v>
      </c>
      <c r="V2858">
        <f>IF(Table2[[#This Row],[international_plan]]="yes",1,0)</f>
        <v>0</v>
      </c>
      <c r="W2858">
        <f>IF(Table2[[#This Row],[voice_mail_plan]]="yes",1,0)</f>
        <v>1</v>
      </c>
      <c r="X2858" t="str">
        <f t="shared" si="88"/>
        <v>Medium</v>
      </c>
      <c r="Y2858" t="str">
        <f>IF(Table2[[#This Row],[total_intl_charge]] &gt; AVERAGE($R$2:$R$4245),"High","Low")</f>
        <v>High</v>
      </c>
      <c r="Z2858" t="str">
        <f>IF(AND(G2858&gt;AVERAGE(train!$G$2:$G$4251),K2858&gt;AVERAGE(train!$K$2:$K$4251)),"High Day &amp; Eve",IF(AND(G2858&gt;AVERAGE(train!$G$2:$G$4251),K2858&lt;=AVERAGE(train!$K$2:$K$4251)),"High Day Only",IF(AND(G2858&lt;=AVERAGE(train!$G$2:$G$4251),K2858&gt;AVERAGE(train!$K$2:$K$4251)),"High Eve Only","Low Usage")))</f>
        <v>High Day &amp; Eve</v>
      </c>
    </row>
    <row r="2859" spans="1:26">
      <c r="A2859" t="s">
        <v>67</v>
      </c>
      <c r="B2859">
        <v>72</v>
      </c>
      <c r="C2859" t="s">
        <v>28</v>
      </c>
      <c r="D2859" t="s">
        <v>22</v>
      </c>
      <c r="E2859" t="s">
        <v>22</v>
      </c>
      <c r="F2859">
        <v>0</v>
      </c>
      <c r="G2859">
        <v>168.3</v>
      </c>
      <c r="H2859">
        <v>76</v>
      </c>
      <c r="I2859">
        <v>28.61</v>
      </c>
      <c r="J2859">
        <v>212.4</v>
      </c>
      <c r="K2859">
        <v>126</v>
      </c>
      <c r="L2859">
        <v>18.05</v>
      </c>
      <c r="M2859">
        <v>200.2</v>
      </c>
      <c r="N2859">
        <v>132</v>
      </c>
      <c r="O2859">
        <v>9.01</v>
      </c>
      <c r="P2859">
        <v>12</v>
      </c>
      <c r="Q2859">
        <v>3</v>
      </c>
      <c r="R2859">
        <v>3.24</v>
      </c>
      <c r="S2859">
        <v>2</v>
      </c>
      <c r="T2859" t="s">
        <v>22</v>
      </c>
      <c r="U2859">
        <f t="shared" si="89"/>
        <v>0</v>
      </c>
      <c r="V2859">
        <f>IF(Table2[[#This Row],[international_plan]]="yes",1,0)</f>
        <v>0</v>
      </c>
      <c r="W2859">
        <f>IF(Table2[[#This Row],[voice_mail_plan]]="yes",1,0)</f>
        <v>0</v>
      </c>
      <c r="X2859" t="str">
        <f t="shared" si="88"/>
        <v>Low</v>
      </c>
      <c r="Y2859" t="str">
        <f>IF(Table2[[#This Row],[total_intl_charge]] &gt; AVERAGE($R$2:$R$4245),"High","Low")</f>
        <v>High</v>
      </c>
      <c r="Z2859" t="str">
        <f>IF(AND(G2859&gt;AVERAGE(train!$G$2:$G$4251),K2859&gt;AVERAGE(train!$K$2:$K$4251)),"High Day &amp; Eve",IF(AND(G2859&gt;AVERAGE(train!$G$2:$G$4251),K2859&lt;=AVERAGE(train!$K$2:$K$4251)),"High Day Only",IF(AND(G2859&lt;=AVERAGE(train!$G$2:$G$4251),K2859&gt;AVERAGE(train!$K$2:$K$4251)),"High Eve Only","Low Usage")))</f>
        <v>High Eve Only</v>
      </c>
    </row>
    <row r="2860" spans="1:26">
      <c r="A2860" t="s">
        <v>56</v>
      </c>
      <c r="B2860">
        <v>73</v>
      </c>
      <c r="C2860" t="s">
        <v>21</v>
      </c>
      <c r="D2860" t="s">
        <v>22</v>
      </c>
      <c r="E2860" t="s">
        <v>22</v>
      </c>
      <c r="F2860">
        <v>0</v>
      </c>
      <c r="G2860">
        <v>137.6</v>
      </c>
      <c r="H2860">
        <v>113</v>
      </c>
      <c r="I2860">
        <v>23.39</v>
      </c>
      <c r="J2860">
        <v>179.7</v>
      </c>
      <c r="K2860">
        <v>75</v>
      </c>
      <c r="L2860">
        <v>15.27</v>
      </c>
      <c r="M2860">
        <v>172.8</v>
      </c>
      <c r="N2860">
        <v>71</v>
      </c>
      <c r="O2860">
        <v>7.78</v>
      </c>
      <c r="P2860">
        <v>10.7</v>
      </c>
      <c r="Q2860">
        <v>2</v>
      </c>
      <c r="R2860">
        <v>2.89</v>
      </c>
      <c r="S2860">
        <v>1</v>
      </c>
      <c r="T2860" t="s">
        <v>23</v>
      </c>
      <c r="U2860">
        <f t="shared" si="89"/>
        <v>1</v>
      </c>
      <c r="V2860">
        <f>IF(Table2[[#This Row],[international_plan]]="yes",1,0)</f>
        <v>0</v>
      </c>
      <c r="W2860">
        <f>IF(Table2[[#This Row],[voice_mail_plan]]="yes",1,0)</f>
        <v>0</v>
      </c>
      <c r="X2860" t="str">
        <f t="shared" si="88"/>
        <v>Low</v>
      </c>
      <c r="Y2860" t="str">
        <f>IF(Table2[[#This Row],[total_intl_charge]] &gt; AVERAGE($R$2:$R$4245),"High","Low")</f>
        <v>High</v>
      </c>
      <c r="Z2860" t="str">
        <f>IF(AND(G2860&gt;AVERAGE(train!$G$2:$G$4251),K2860&gt;AVERAGE(train!$K$2:$K$4251)),"High Day &amp; Eve",IF(AND(G2860&gt;AVERAGE(train!$G$2:$G$4251),K2860&lt;=AVERAGE(train!$K$2:$K$4251)),"High Day Only",IF(AND(G2860&lt;=AVERAGE(train!$G$2:$G$4251),K2860&gt;AVERAGE(train!$K$2:$K$4251)),"High Eve Only","Low Usage")))</f>
        <v>Low Usage</v>
      </c>
    </row>
    <row r="2861" spans="1:26">
      <c r="A2861" t="s">
        <v>20</v>
      </c>
      <c r="B2861">
        <v>54</v>
      </c>
      <c r="C2861" t="s">
        <v>21</v>
      </c>
      <c r="D2861" t="s">
        <v>22</v>
      </c>
      <c r="E2861" t="s">
        <v>22</v>
      </c>
      <c r="F2861">
        <v>0</v>
      </c>
      <c r="G2861">
        <v>255.4</v>
      </c>
      <c r="H2861">
        <v>122</v>
      </c>
      <c r="I2861">
        <v>43.42</v>
      </c>
      <c r="J2861">
        <v>22.3</v>
      </c>
      <c r="K2861">
        <v>87</v>
      </c>
      <c r="L2861">
        <v>1.9</v>
      </c>
      <c r="M2861">
        <v>152.6</v>
      </c>
      <c r="N2861">
        <v>72</v>
      </c>
      <c r="O2861">
        <v>6.87</v>
      </c>
      <c r="P2861">
        <v>11.1</v>
      </c>
      <c r="Q2861">
        <v>6</v>
      </c>
      <c r="R2861">
        <v>3</v>
      </c>
      <c r="S2861">
        <v>0</v>
      </c>
      <c r="T2861" t="s">
        <v>22</v>
      </c>
      <c r="U2861">
        <f t="shared" si="89"/>
        <v>0</v>
      </c>
      <c r="V2861">
        <f>IF(Table2[[#This Row],[international_plan]]="yes",1,0)</f>
        <v>0</v>
      </c>
      <c r="W2861">
        <f>IF(Table2[[#This Row],[voice_mail_plan]]="yes",1,0)</f>
        <v>0</v>
      </c>
      <c r="X2861" t="str">
        <f t="shared" si="88"/>
        <v>Low</v>
      </c>
      <c r="Y2861" t="str">
        <f>IF(Table2[[#This Row],[total_intl_charge]] &gt; AVERAGE($R$2:$R$4245),"High","Low")</f>
        <v>High</v>
      </c>
      <c r="Z2861" t="str">
        <f>IF(AND(G2861&gt;AVERAGE(train!$G$2:$G$4251),K2861&gt;AVERAGE(train!$K$2:$K$4251)),"High Day &amp; Eve",IF(AND(G2861&gt;AVERAGE(train!$G$2:$G$4251),K2861&lt;=AVERAGE(train!$K$2:$K$4251)),"High Day Only",IF(AND(G2861&lt;=AVERAGE(train!$G$2:$G$4251),K2861&gt;AVERAGE(train!$K$2:$K$4251)),"High Eve Only","Low Usage")))</f>
        <v>High Day Only</v>
      </c>
    </row>
    <row r="2862" spans="1:26">
      <c r="A2862" t="s">
        <v>69</v>
      </c>
      <c r="B2862">
        <v>161</v>
      </c>
      <c r="C2862" t="s">
        <v>21</v>
      </c>
      <c r="D2862" t="s">
        <v>22</v>
      </c>
      <c r="E2862" t="s">
        <v>22</v>
      </c>
      <c r="F2862">
        <v>0</v>
      </c>
      <c r="G2862">
        <v>166.2</v>
      </c>
      <c r="H2862">
        <v>125</v>
      </c>
      <c r="I2862">
        <v>28.25</v>
      </c>
      <c r="J2862">
        <v>279.39999999999998</v>
      </c>
      <c r="K2862">
        <v>78</v>
      </c>
      <c r="L2862">
        <v>23.75</v>
      </c>
      <c r="M2862">
        <v>181</v>
      </c>
      <c r="N2862">
        <v>85</v>
      </c>
      <c r="O2862">
        <v>8.15</v>
      </c>
      <c r="P2862">
        <v>13.4</v>
      </c>
      <c r="Q2862">
        <v>6</v>
      </c>
      <c r="R2862">
        <v>3.62</v>
      </c>
      <c r="S2862">
        <v>1</v>
      </c>
      <c r="T2862" t="s">
        <v>22</v>
      </c>
      <c r="U2862">
        <f t="shared" si="89"/>
        <v>0</v>
      </c>
      <c r="V2862">
        <f>IF(Table2[[#This Row],[international_plan]]="yes",1,0)</f>
        <v>0</v>
      </c>
      <c r="W2862">
        <f>IF(Table2[[#This Row],[voice_mail_plan]]="yes",1,0)</f>
        <v>0</v>
      </c>
      <c r="X2862" t="str">
        <f t="shared" si="88"/>
        <v>Very High</v>
      </c>
      <c r="Y2862" t="str">
        <f>IF(Table2[[#This Row],[total_intl_charge]] &gt; AVERAGE($R$2:$R$4245),"High","Low")</f>
        <v>High</v>
      </c>
      <c r="Z2862" t="str">
        <f>IF(AND(G2862&gt;AVERAGE(train!$G$2:$G$4251),K2862&gt;AVERAGE(train!$K$2:$K$4251)),"High Day &amp; Eve",IF(AND(G2862&gt;AVERAGE(train!$G$2:$G$4251),K2862&lt;=AVERAGE(train!$K$2:$K$4251)),"High Day Only",IF(AND(G2862&lt;=AVERAGE(train!$G$2:$G$4251),K2862&gt;AVERAGE(train!$K$2:$K$4251)),"High Eve Only","Low Usage")))</f>
        <v>Low Usage</v>
      </c>
    </row>
    <row r="2863" spans="1:26">
      <c r="A2863" t="s">
        <v>56</v>
      </c>
      <c r="B2863">
        <v>125</v>
      </c>
      <c r="C2863" t="s">
        <v>28</v>
      </c>
      <c r="D2863" t="s">
        <v>23</v>
      </c>
      <c r="E2863" t="s">
        <v>22</v>
      </c>
      <c r="F2863">
        <v>0</v>
      </c>
      <c r="G2863">
        <v>158.69999999999999</v>
      </c>
      <c r="H2863">
        <v>112</v>
      </c>
      <c r="I2863">
        <v>26.98</v>
      </c>
      <c r="J2863">
        <v>155.69999999999999</v>
      </c>
      <c r="K2863">
        <v>126</v>
      </c>
      <c r="L2863">
        <v>13.23</v>
      </c>
      <c r="M2863">
        <v>246</v>
      </c>
      <c r="N2863">
        <v>110</v>
      </c>
      <c r="O2863">
        <v>11.07</v>
      </c>
      <c r="P2863">
        <v>8.3000000000000007</v>
      </c>
      <c r="Q2863">
        <v>1</v>
      </c>
      <c r="R2863">
        <v>2.2400000000000002</v>
      </c>
      <c r="S2863">
        <v>2</v>
      </c>
      <c r="T2863" t="s">
        <v>23</v>
      </c>
      <c r="U2863">
        <f t="shared" si="89"/>
        <v>1</v>
      </c>
      <c r="V2863">
        <f>IF(Table2[[#This Row],[international_plan]]="yes",1,0)</f>
        <v>1</v>
      </c>
      <c r="W2863">
        <f>IF(Table2[[#This Row],[voice_mail_plan]]="yes",1,0)</f>
        <v>0</v>
      </c>
      <c r="X2863" t="str">
        <f t="shared" si="88"/>
        <v>High</v>
      </c>
      <c r="Y2863" t="str">
        <f>IF(Table2[[#This Row],[total_intl_charge]] &gt; AVERAGE($R$2:$R$4245),"High","Low")</f>
        <v>Low</v>
      </c>
      <c r="Z2863" t="str">
        <f>IF(AND(G2863&gt;AVERAGE(train!$G$2:$G$4251),K2863&gt;AVERAGE(train!$K$2:$K$4251)),"High Day &amp; Eve",IF(AND(G2863&gt;AVERAGE(train!$G$2:$G$4251),K2863&lt;=AVERAGE(train!$K$2:$K$4251)),"High Day Only",IF(AND(G2863&lt;=AVERAGE(train!$G$2:$G$4251),K2863&gt;AVERAGE(train!$K$2:$K$4251)),"High Eve Only","Low Usage")))</f>
        <v>High Eve Only</v>
      </c>
    </row>
    <row r="2864" spans="1:26">
      <c r="A2864" t="s">
        <v>52</v>
      </c>
      <c r="B2864">
        <v>194</v>
      </c>
      <c r="C2864" t="s">
        <v>21</v>
      </c>
      <c r="D2864" t="s">
        <v>22</v>
      </c>
      <c r="E2864" t="s">
        <v>22</v>
      </c>
      <c r="F2864">
        <v>0</v>
      </c>
      <c r="G2864">
        <v>258.3</v>
      </c>
      <c r="H2864">
        <v>76</v>
      </c>
      <c r="I2864">
        <v>43.91</v>
      </c>
      <c r="J2864">
        <v>306</v>
      </c>
      <c r="K2864">
        <v>88</v>
      </c>
      <c r="L2864">
        <v>26.01</v>
      </c>
      <c r="M2864">
        <v>241.8</v>
      </c>
      <c r="N2864">
        <v>106</v>
      </c>
      <c r="O2864">
        <v>10.88</v>
      </c>
      <c r="P2864">
        <v>13.6</v>
      </c>
      <c r="Q2864">
        <v>4</v>
      </c>
      <c r="R2864">
        <v>3.67</v>
      </c>
      <c r="S2864">
        <v>1</v>
      </c>
      <c r="T2864" t="s">
        <v>23</v>
      </c>
      <c r="U2864">
        <f t="shared" si="89"/>
        <v>1</v>
      </c>
      <c r="V2864">
        <f>IF(Table2[[#This Row],[international_plan]]="yes",1,0)</f>
        <v>0</v>
      </c>
      <c r="W2864">
        <f>IF(Table2[[#This Row],[voice_mail_plan]]="yes",1,0)</f>
        <v>0</v>
      </c>
      <c r="X2864" t="str">
        <f t="shared" si="88"/>
        <v>Very High</v>
      </c>
      <c r="Y2864" t="str">
        <f>IF(Table2[[#This Row],[total_intl_charge]] &gt; AVERAGE($R$2:$R$4245),"High","Low")</f>
        <v>High</v>
      </c>
      <c r="Z2864" t="str">
        <f>IF(AND(G2864&gt;AVERAGE(train!$G$2:$G$4251),K2864&gt;AVERAGE(train!$K$2:$K$4251)),"High Day &amp; Eve",IF(AND(G2864&gt;AVERAGE(train!$G$2:$G$4251),K2864&lt;=AVERAGE(train!$K$2:$K$4251)),"High Day Only",IF(AND(G2864&lt;=AVERAGE(train!$G$2:$G$4251),K2864&gt;AVERAGE(train!$K$2:$K$4251)),"High Eve Only","Low Usage")))</f>
        <v>High Day Only</v>
      </c>
    </row>
    <row r="2865" spans="1:26">
      <c r="A2865" t="s">
        <v>35</v>
      </c>
      <c r="B2865">
        <v>69</v>
      </c>
      <c r="C2865" t="s">
        <v>28</v>
      </c>
      <c r="D2865" t="s">
        <v>22</v>
      </c>
      <c r="E2865" t="s">
        <v>23</v>
      </c>
      <c r="F2865">
        <v>40</v>
      </c>
      <c r="G2865">
        <v>77</v>
      </c>
      <c r="H2865">
        <v>106</v>
      </c>
      <c r="I2865">
        <v>13.09</v>
      </c>
      <c r="J2865">
        <v>161.69999999999999</v>
      </c>
      <c r="K2865">
        <v>94</v>
      </c>
      <c r="L2865">
        <v>13.74</v>
      </c>
      <c r="M2865">
        <v>188.6</v>
      </c>
      <c r="N2865">
        <v>82</v>
      </c>
      <c r="O2865">
        <v>8.49</v>
      </c>
      <c r="P2865">
        <v>12.5</v>
      </c>
      <c r="Q2865">
        <v>6</v>
      </c>
      <c r="R2865">
        <v>3.38</v>
      </c>
      <c r="S2865">
        <v>1</v>
      </c>
      <c r="T2865" t="s">
        <v>22</v>
      </c>
      <c r="U2865">
        <f t="shared" si="89"/>
        <v>0</v>
      </c>
      <c r="V2865">
        <f>IF(Table2[[#This Row],[international_plan]]="yes",1,0)</f>
        <v>0</v>
      </c>
      <c r="W2865">
        <f>IF(Table2[[#This Row],[voice_mail_plan]]="yes",1,0)</f>
        <v>1</v>
      </c>
      <c r="X2865" t="str">
        <f t="shared" si="88"/>
        <v>Low</v>
      </c>
      <c r="Y2865" t="str">
        <f>IF(Table2[[#This Row],[total_intl_charge]] &gt; AVERAGE($R$2:$R$4245),"High","Low")</f>
        <v>High</v>
      </c>
      <c r="Z2865" t="str">
        <f>IF(AND(G2865&gt;AVERAGE(train!$G$2:$G$4251),K2865&gt;AVERAGE(train!$K$2:$K$4251)),"High Day &amp; Eve",IF(AND(G2865&gt;AVERAGE(train!$G$2:$G$4251),K2865&lt;=AVERAGE(train!$K$2:$K$4251)),"High Day Only",IF(AND(G2865&lt;=AVERAGE(train!$G$2:$G$4251),K2865&gt;AVERAGE(train!$K$2:$K$4251)),"High Eve Only","Low Usage")))</f>
        <v>Low Usage</v>
      </c>
    </row>
    <row r="2866" spans="1:26">
      <c r="A2866" t="s">
        <v>51</v>
      </c>
      <c r="B2866">
        <v>141</v>
      </c>
      <c r="C2866" t="s">
        <v>21</v>
      </c>
      <c r="D2866" t="s">
        <v>22</v>
      </c>
      <c r="E2866" t="s">
        <v>23</v>
      </c>
      <c r="F2866">
        <v>33</v>
      </c>
      <c r="G2866">
        <v>168.4</v>
      </c>
      <c r="H2866">
        <v>127</v>
      </c>
      <c r="I2866">
        <v>28.63</v>
      </c>
      <c r="J2866">
        <v>185.1</v>
      </c>
      <c r="K2866">
        <v>106</v>
      </c>
      <c r="L2866">
        <v>15.73</v>
      </c>
      <c r="M2866">
        <v>220</v>
      </c>
      <c r="N2866">
        <v>78</v>
      </c>
      <c r="O2866">
        <v>9.9</v>
      </c>
      <c r="P2866">
        <v>11</v>
      </c>
      <c r="Q2866">
        <v>4</v>
      </c>
      <c r="R2866">
        <v>2.97</v>
      </c>
      <c r="S2866">
        <v>2</v>
      </c>
      <c r="T2866" t="s">
        <v>22</v>
      </c>
      <c r="U2866">
        <f t="shared" si="89"/>
        <v>0</v>
      </c>
      <c r="V2866">
        <f>IF(Table2[[#This Row],[international_plan]]="yes",1,0)</f>
        <v>0</v>
      </c>
      <c r="W2866">
        <f>IF(Table2[[#This Row],[voice_mail_plan]]="yes",1,0)</f>
        <v>1</v>
      </c>
      <c r="X2866" t="str">
        <f t="shared" si="88"/>
        <v>Very High</v>
      </c>
      <c r="Y2866" t="str">
        <f>IF(Table2[[#This Row],[total_intl_charge]] &gt; AVERAGE($R$2:$R$4245),"High","Low")</f>
        <v>High</v>
      </c>
      <c r="Z2866" t="str">
        <f>IF(AND(G2866&gt;AVERAGE(train!$G$2:$G$4251),K2866&gt;AVERAGE(train!$K$2:$K$4251)),"High Day &amp; Eve",IF(AND(G2866&gt;AVERAGE(train!$G$2:$G$4251),K2866&lt;=AVERAGE(train!$K$2:$K$4251)),"High Day Only",IF(AND(G2866&lt;=AVERAGE(train!$G$2:$G$4251),K2866&gt;AVERAGE(train!$K$2:$K$4251)),"High Eve Only","Low Usage")))</f>
        <v>High Eve Only</v>
      </c>
    </row>
    <row r="2867" spans="1:26">
      <c r="A2867" t="s">
        <v>57</v>
      </c>
      <c r="B2867">
        <v>98</v>
      </c>
      <c r="C2867" t="s">
        <v>21</v>
      </c>
      <c r="D2867" t="s">
        <v>22</v>
      </c>
      <c r="E2867" t="s">
        <v>22</v>
      </c>
      <c r="F2867">
        <v>0</v>
      </c>
      <c r="G2867">
        <v>307.2</v>
      </c>
      <c r="H2867">
        <v>65</v>
      </c>
      <c r="I2867">
        <v>52.22</v>
      </c>
      <c r="J2867">
        <v>138.6</v>
      </c>
      <c r="K2867">
        <v>97</v>
      </c>
      <c r="L2867">
        <v>11.78</v>
      </c>
      <c r="M2867">
        <v>381.6</v>
      </c>
      <c r="N2867">
        <v>99</v>
      </c>
      <c r="O2867">
        <v>17.170000000000002</v>
      </c>
      <c r="P2867">
        <v>10.199999999999999</v>
      </c>
      <c r="Q2867">
        <v>4</v>
      </c>
      <c r="R2867">
        <v>2.75</v>
      </c>
      <c r="S2867">
        <v>2</v>
      </c>
      <c r="T2867" t="s">
        <v>23</v>
      </c>
      <c r="U2867">
        <f t="shared" si="89"/>
        <v>1</v>
      </c>
      <c r="V2867">
        <f>IF(Table2[[#This Row],[international_plan]]="yes",1,0)</f>
        <v>0</v>
      </c>
      <c r="W2867">
        <f>IF(Table2[[#This Row],[voice_mail_plan]]="yes",1,0)</f>
        <v>0</v>
      </c>
      <c r="X2867" t="str">
        <f t="shared" si="88"/>
        <v>Medium</v>
      </c>
      <c r="Y2867" t="str">
        <f>IF(Table2[[#This Row],[total_intl_charge]] &gt; AVERAGE($R$2:$R$4245),"High","Low")</f>
        <v>Low</v>
      </c>
      <c r="Z2867" t="str">
        <f>IF(AND(G2867&gt;AVERAGE(train!$G$2:$G$4251),K2867&gt;AVERAGE(train!$K$2:$K$4251)),"High Day &amp; Eve",IF(AND(G2867&gt;AVERAGE(train!$G$2:$G$4251),K2867&lt;=AVERAGE(train!$K$2:$K$4251)),"High Day Only",IF(AND(G2867&lt;=AVERAGE(train!$G$2:$G$4251),K2867&gt;AVERAGE(train!$K$2:$K$4251)),"High Eve Only","Low Usage")))</f>
        <v>High Day Only</v>
      </c>
    </row>
    <row r="2868" spans="1:26">
      <c r="A2868" t="s">
        <v>20</v>
      </c>
      <c r="B2868">
        <v>110</v>
      </c>
      <c r="C2868" t="s">
        <v>28</v>
      </c>
      <c r="D2868" t="s">
        <v>22</v>
      </c>
      <c r="E2868" t="s">
        <v>22</v>
      </c>
      <c r="F2868">
        <v>0</v>
      </c>
      <c r="G2868">
        <v>175.6</v>
      </c>
      <c r="H2868">
        <v>91</v>
      </c>
      <c r="I2868">
        <v>29.85</v>
      </c>
      <c r="J2868">
        <v>236.5</v>
      </c>
      <c r="K2868">
        <v>127</v>
      </c>
      <c r="L2868">
        <v>20.100000000000001</v>
      </c>
      <c r="M2868">
        <v>194.9</v>
      </c>
      <c r="N2868">
        <v>114</v>
      </c>
      <c r="O2868">
        <v>8.77</v>
      </c>
      <c r="P2868">
        <v>9.5</v>
      </c>
      <c r="Q2868">
        <v>8</v>
      </c>
      <c r="R2868">
        <v>2.57</v>
      </c>
      <c r="S2868">
        <v>0</v>
      </c>
      <c r="T2868" t="s">
        <v>22</v>
      </c>
      <c r="U2868">
        <f t="shared" si="89"/>
        <v>0</v>
      </c>
      <c r="V2868">
        <f>IF(Table2[[#This Row],[international_plan]]="yes",1,0)</f>
        <v>0</v>
      </c>
      <c r="W2868">
        <f>IF(Table2[[#This Row],[voice_mail_plan]]="yes",1,0)</f>
        <v>0</v>
      </c>
      <c r="X2868" t="str">
        <f t="shared" si="88"/>
        <v>High</v>
      </c>
      <c r="Y2868" t="str">
        <f>IF(Table2[[#This Row],[total_intl_charge]] &gt; AVERAGE($R$2:$R$4245),"High","Low")</f>
        <v>Low</v>
      </c>
      <c r="Z2868" t="str">
        <f>IF(AND(G2868&gt;AVERAGE(train!$G$2:$G$4251),K2868&gt;AVERAGE(train!$K$2:$K$4251)),"High Day &amp; Eve",IF(AND(G2868&gt;AVERAGE(train!$G$2:$G$4251),K2868&lt;=AVERAGE(train!$K$2:$K$4251)),"High Day Only",IF(AND(G2868&lt;=AVERAGE(train!$G$2:$G$4251),K2868&gt;AVERAGE(train!$K$2:$K$4251)),"High Eve Only","Low Usage")))</f>
        <v>High Eve Only</v>
      </c>
    </row>
    <row r="2869" spans="1:26">
      <c r="A2869" t="s">
        <v>66</v>
      </c>
      <c r="B2869">
        <v>70</v>
      </c>
      <c r="C2869" t="s">
        <v>21</v>
      </c>
      <c r="D2869" t="s">
        <v>22</v>
      </c>
      <c r="E2869" t="s">
        <v>22</v>
      </c>
      <c r="F2869">
        <v>0</v>
      </c>
      <c r="G2869">
        <v>169.1</v>
      </c>
      <c r="H2869">
        <v>48</v>
      </c>
      <c r="I2869">
        <v>28.75</v>
      </c>
      <c r="J2869">
        <v>219.8</v>
      </c>
      <c r="K2869">
        <v>62</v>
      </c>
      <c r="L2869">
        <v>18.68</v>
      </c>
      <c r="M2869">
        <v>193.5</v>
      </c>
      <c r="N2869">
        <v>105</v>
      </c>
      <c r="O2869">
        <v>8.7100000000000009</v>
      </c>
      <c r="P2869">
        <v>10.7</v>
      </c>
      <c r="Q2869">
        <v>8</v>
      </c>
      <c r="R2869">
        <v>2.89</v>
      </c>
      <c r="S2869">
        <v>3</v>
      </c>
      <c r="T2869" t="s">
        <v>22</v>
      </c>
      <c r="U2869">
        <f t="shared" si="89"/>
        <v>0</v>
      </c>
      <c r="V2869">
        <f>IF(Table2[[#This Row],[international_plan]]="yes",1,0)</f>
        <v>0</v>
      </c>
      <c r="W2869">
        <f>IF(Table2[[#This Row],[voice_mail_plan]]="yes",1,0)</f>
        <v>0</v>
      </c>
      <c r="X2869" t="str">
        <f t="shared" si="88"/>
        <v>Low</v>
      </c>
      <c r="Y2869" t="str">
        <f>IF(Table2[[#This Row],[total_intl_charge]] &gt; AVERAGE($R$2:$R$4245),"High","Low")</f>
        <v>High</v>
      </c>
      <c r="Z2869" t="str">
        <f>IF(AND(G2869&gt;AVERAGE(train!$G$2:$G$4251),K2869&gt;AVERAGE(train!$K$2:$K$4251)),"High Day &amp; Eve",IF(AND(G2869&gt;AVERAGE(train!$G$2:$G$4251),K2869&lt;=AVERAGE(train!$K$2:$K$4251)),"High Day Only",IF(AND(G2869&lt;=AVERAGE(train!$G$2:$G$4251),K2869&gt;AVERAGE(train!$K$2:$K$4251)),"High Eve Only","Low Usage")))</f>
        <v>Low Usage</v>
      </c>
    </row>
    <row r="2870" spans="1:26">
      <c r="A2870" t="s">
        <v>61</v>
      </c>
      <c r="B2870">
        <v>72</v>
      </c>
      <c r="C2870" t="s">
        <v>21</v>
      </c>
      <c r="D2870" t="s">
        <v>22</v>
      </c>
      <c r="E2870" t="s">
        <v>22</v>
      </c>
      <c r="F2870">
        <v>0</v>
      </c>
      <c r="G2870">
        <v>190.7</v>
      </c>
      <c r="H2870">
        <v>111</v>
      </c>
      <c r="I2870">
        <v>32.42</v>
      </c>
      <c r="J2870">
        <v>241.6</v>
      </c>
      <c r="K2870">
        <v>103</v>
      </c>
      <c r="L2870">
        <v>20.54</v>
      </c>
      <c r="M2870">
        <v>278.10000000000002</v>
      </c>
      <c r="N2870">
        <v>95</v>
      </c>
      <c r="O2870">
        <v>12.51</v>
      </c>
      <c r="P2870">
        <v>4.4000000000000004</v>
      </c>
      <c r="Q2870">
        <v>3</v>
      </c>
      <c r="R2870">
        <v>1.19</v>
      </c>
      <c r="S2870">
        <v>1</v>
      </c>
      <c r="T2870" t="s">
        <v>22</v>
      </c>
      <c r="U2870">
        <f t="shared" si="89"/>
        <v>0</v>
      </c>
      <c r="V2870">
        <f>IF(Table2[[#This Row],[international_plan]]="yes",1,0)</f>
        <v>0</v>
      </c>
      <c r="W2870">
        <f>IF(Table2[[#This Row],[voice_mail_plan]]="yes",1,0)</f>
        <v>0</v>
      </c>
      <c r="X2870" t="str">
        <f t="shared" si="88"/>
        <v>Low</v>
      </c>
      <c r="Y2870" t="str">
        <f>IF(Table2[[#This Row],[total_intl_charge]] &gt; AVERAGE($R$2:$R$4245),"High","Low")</f>
        <v>Low</v>
      </c>
      <c r="Z2870" t="str">
        <f>IF(AND(G2870&gt;AVERAGE(train!$G$2:$G$4251),K2870&gt;AVERAGE(train!$K$2:$K$4251)),"High Day &amp; Eve",IF(AND(G2870&gt;AVERAGE(train!$G$2:$G$4251),K2870&lt;=AVERAGE(train!$K$2:$K$4251)),"High Day Only",IF(AND(G2870&lt;=AVERAGE(train!$G$2:$G$4251),K2870&gt;AVERAGE(train!$K$2:$K$4251)),"High Eve Only","Low Usage")))</f>
        <v>High Day &amp; Eve</v>
      </c>
    </row>
    <row r="2871" spans="1:26">
      <c r="A2871" t="s">
        <v>31</v>
      </c>
      <c r="B2871">
        <v>66</v>
      </c>
      <c r="C2871" t="s">
        <v>21</v>
      </c>
      <c r="D2871" t="s">
        <v>22</v>
      </c>
      <c r="E2871" t="s">
        <v>22</v>
      </c>
      <c r="F2871">
        <v>0</v>
      </c>
      <c r="G2871">
        <v>239.6</v>
      </c>
      <c r="H2871">
        <v>120</v>
      </c>
      <c r="I2871">
        <v>40.729999999999997</v>
      </c>
      <c r="J2871">
        <v>230.3</v>
      </c>
      <c r="K2871">
        <v>110</v>
      </c>
      <c r="L2871">
        <v>19.579999999999998</v>
      </c>
      <c r="M2871">
        <v>153</v>
      </c>
      <c r="N2871">
        <v>82</v>
      </c>
      <c r="O2871">
        <v>6.89</v>
      </c>
      <c r="P2871">
        <v>8.6</v>
      </c>
      <c r="Q2871">
        <v>3</v>
      </c>
      <c r="R2871">
        <v>2.3199999999999998</v>
      </c>
      <c r="S2871">
        <v>1</v>
      </c>
      <c r="T2871" t="s">
        <v>22</v>
      </c>
      <c r="U2871">
        <f t="shared" si="89"/>
        <v>0</v>
      </c>
      <c r="V2871">
        <f>IF(Table2[[#This Row],[international_plan]]="yes",1,0)</f>
        <v>0</v>
      </c>
      <c r="W2871">
        <f>IF(Table2[[#This Row],[voice_mail_plan]]="yes",1,0)</f>
        <v>0</v>
      </c>
      <c r="X2871" t="str">
        <f t="shared" si="88"/>
        <v>Low</v>
      </c>
      <c r="Y2871" t="str">
        <f>IF(Table2[[#This Row],[total_intl_charge]] &gt; AVERAGE($R$2:$R$4245),"High","Low")</f>
        <v>Low</v>
      </c>
      <c r="Z2871" t="str">
        <f>IF(AND(G2871&gt;AVERAGE(train!$G$2:$G$4251),K2871&gt;AVERAGE(train!$K$2:$K$4251)),"High Day &amp; Eve",IF(AND(G2871&gt;AVERAGE(train!$G$2:$G$4251),K2871&lt;=AVERAGE(train!$K$2:$K$4251)),"High Day Only",IF(AND(G2871&lt;=AVERAGE(train!$G$2:$G$4251),K2871&gt;AVERAGE(train!$K$2:$K$4251)),"High Eve Only","Low Usage")))</f>
        <v>High Day &amp; Eve</v>
      </c>
    </row>
    <row r="2872" spans="1:26">
      <c r="A2872" t="s">
        <v>60</v>
      </c>
      <c r="B2872">
        <v>79</v>
      </c>
      <c r="C2872" t="s">
        <v>28</v>
      </c>
      <c r="D2872" t="s">
        <v>22</v>
      </c>
      <c r="E2872" t="s">
        <v>22</v>
      </c>
      <c r="F2872">
        <v>0</v>
      </c>
      <c r="G2872">
        <v>121.3</v>
      </c>
      <c r="H2872">
        <v>112</v>
      </c>
      <c r="I2872">
        <v>20.62</v>
      </c>
      <c r="J2872">
        <v>282.8</v>
      </c>
      <c r="K2872">
        <v>107</v>
      </c>
      <c r="L2872">
        <v>24.04</v>
      </c>
      <c r="M2872">
        <v>123.1</v>
      </c>
      <c r="N2872">
        <v>83</v>
      </c>
      <c r="O2872">
        <v>5.54</v>
      </c>
      <c r="P2872">
        <v>7.4</v>
      </c>
      <c r="Q2872">
        <v>4</v>
      </c>
      <c r="R2872">
        <v>2</v>
      </c>
      <c r="S2872">
        <v>1</v>
      </c>
      <c r="T2872" t="s">
        <v>22</v>
      </c>
      <c r="U2872">
        <f t="shared" si="89"/>
        <v>0</v>
      </c>
      <c r="V2872">
        <f>IF(Table2[[#This Row],[international_plan]]="yes",1,0)</f>
        <v>0</v>
      </c>
      <c r="W2872">
        <f>IF(Table2[[#This Row],[voice_mail_plan]]="yes",1,0)</f>
        <v>0</v>
      </c>
      <c r="X2872" t="str">
        <f t="shared" si="88"/>
        <v>Medium</v>
      </c>
      <c r="Y2872" t="str">
        <f>IF(Table2[[#This Row],[total_intl_charge]] &gt; AVERAGE($R$2:$R$4245),"High","Low")</f>
        <v>Low</v>
      </c>
      <c r="Z2872" t="str">
        <f>IF(AND(G2872&gt;AVERAGE(train!$G$2:$G$4251),K2872&gt;AVERAGE(train!$K$2:$K$4251)),"High Day &amp; Eve",IF(AND(G2872&gt;AVERAGE(train!$G$2:$G$4251),K2872&lt;=AVERAGE(train!$K$2:$K$4251)),"High Day Only",IF(AND(G2872&lt;=AVERAGE(train!$G$2:$G$4251),K2872&gt;AVERAGE(train!$K$2:$K$4251)),"High Eve Only","Low Usage")))</f>
        <v>High Eve Only</v>
      </c>
    </row>
    <row r="2873" spans="1:26">
      <c r="A2873" t="s">
        <v>53</v>
      </c>
      <c r="B2873">
        <v>61</v>
      </c>
      <c r="C2873" t="s">
        <v>25</v>
      </c>
      <c r="D2873" t="s">
        <v>22</v>
      </c>
      <c r="E2873" t="s">
        <v>22</v>
      </c>
      <c r="F2873">
        <v>0</v>
      </c>
      <c r="G2873">
        <v>208.4</v>
      </c>
      <c r="H2873">
        <v>102</v>
      </c>
      <c r="I2873">
        <v>35.43</v>
      </c>
      <c r="J2873">
        <v>326.10000000000002</v>
      </c>
      <c r="K2873">
        <v>96</v>
      </c>
      <c r="L2873">
        <v>27.72</v>
      </c>
      <c r="M2873">
        <v>201.9</v>
      </c>
      <c r="N2873">
        <v>73</v>
      </c>
      <c r="O2873">
        <v>9.09</v>
      </c>
      <c r="P2873">
        <v>10.1</v>
      </c>
      <c r="Q2873">
        <v>8</v>
      </c>
      <c r="R2873">
        <v>2.73</v>
      </c>
      <c r="S2873">
        <v>1</v>
      </c>
      <c r="T2873" t="s">
        <v>23</v>
      </c>
      <c r="U2873">
        <f t="shared" si="89"/>
        <v>1</v>
      </c>
      <c r="V2873">
        <f>IF(Table2[[#This Row],[international_plan]]="yes",1,0)</f>
        <v>0</v>
      </c>
      <c r="W2873">
        <f>IF(Table2[[#This Row],[voice_mail_plan]]="yes",1,0)</f>
        <v>0</v>
      </c>
      <c r="X2873" t="str">
        <f t="shared" si="88"/>
        <v>Low</v>
      </c>
      <c r="Y2873" t="str">
        <f>IF(Table2[[#This Row],[total_intl_charge]] &gt; AVERAGE($R$2:$R$4245),"High","Low")</f>
        <v>Low</v>
      </c>
      <c r="Z2873" t="str">
        <f>IF(AND(G2873&gt;AVERAGE(train!$G$2:$G$4251),K2873&gt;AVERAGE(train!$K$2:$K$4251)),"High Day &amp; Eve",IF(AND(G2873&gt;AVERAGE(train!$G$2:$G$4251),K2873&lt;=AVERAGE(train!$K$2:$K$4251)),"High Day Only",IF(AND(G2873&lt;=AVERAGE(train!$G$2:$G$4251),K2873&gt;AVERAGE(train!$K$2:$K$4251)),"High Eve Only","Low Usage")))</f>
        <v>High Day Only</v>
      </c>
    </row>
    <row r="2874" spans="1:26">
      <c r="A2874" t="s">
        <v>41</v>
      </c>
      <c r="B2874">
        <v>97</v>
      </c>
      <c r="C2874" t="s">
        <v>28</v>
      </c>
      <c r="D2874" t="s">
        <v>23</v>
      </c>
      <c r="E2874" t="s">
        <v>22</v>
      </c>
      <c r="F2874">
        <v>0</v>
      </c>
      <c r="G2874">
        <v>230.6</v>
      </c>
      <c r="H2874">
        <v>131</v>
      </c>
      <c r="I2874">
        <v>39.200000000000003</v>
      </c>
      <c r="J2874">
        <v>261.3</v>
      </c>
      <c r="K2874">
        <v>136</v>
      </c>
      <c r="L2874">
        <v>22.21</v>
      </c>
      <c r="M2874">
        <v>157.1</v>
      </c>
      <c r="N2874">
        <v>96</v>
      </c>
      <c r="O2874">
        <v>7.07</v>
      </c>
      <c r="P2874">
        <v>6.8</v>
      </c>
      <c r="Q2874">
        <v>4</v>
      </c>
      <c r="R2874">
        <v>1.84</v>
      </c>
      <c r="S2874">
        <v>0</v>
      </c>
      <c r="T2874" t="s">
        <v>22</v>
      </c>
      <c r="U2874">
        <f t="shared" si="89"/>
        <v>0</v>
      </c>
      <c r="V2874">
        <f>IF(Table2[[#This Row],[international_plan]]="yes",1,0)</f>
        <v>1</v>
      </c>
      <c r="W2874">
        <f>IF(Table2[[#This Row],[voice_mail_plan]]="yes",1,0)</f>
        <v>0</v>
      </c>
      <c r="X2874" t="str">
        <f t="shared" si="88"/>
        <v>Medium</v>
      </c>
      <c r="Y2874" t="str">
        <f>IF(Table2[[#This Row],[total_intl_charge]] &gt; AVERAGE($R$2:$R$4245),"High","Low")</f>
        <v>Low</v>
      </c>
      <c r="Z2874" t="str">
        <f>IF(AND(G2874&gt;AVERAGE(train!$G$2:$G$4251),K2874&gt;AVERAGE(train!$K$2:$K$4251)),"High Day &amp; Eve",IF(AND(G2874&gt;AVERAGE(train!$G$2:$G$4251),K2874&lt;=AVERAGE(train!$K$2:$K$4251)),"High Day Only",IF(AND(G2874&lt;=AVERAGE(train!$G$2:$G$4251),K2874&gt;AVERAGE(train!$K$2:$K$4251)),"High Eve Only","Low Usage")))</f>
        <v>High Day &amp; Eve</v>
      </c>
    </row>
    <row r="2875" spans="1:26">
      <c r="A2875" t="s">
        <v>45</v>
      </c>
      <c r="B2875">
        <v>63</v>
      </c>
      <c r="C2875" t="s">
        <v>21</v>
      </c>
      <c r="D2875" t="s">
        <v>22</v>
      </c>
      <c r="E2875" t="s">
        <v>22</v>
      </c>
      <c r="F2875">
        <v>0</v>
      </c>
      <c r="G2875">
        <v>112.5</v>
      </c>
      <c r="H2875">
        <v>95</v>
      </c>
      <c r="I2875">
        <v>19.13</v>
      </c>
      <c r="J2875">
        <v>211.2</v>
      </c>
      <c r="K2875">
        <v>67</v>
      </c>
      <c r="L2875">
        <v>17.95</v>
      </c>
      <c r="M2875">
        <v>227.5</v>
      </c>
      <c r="N2875">
        <v>96</v>
      </c>
      <c r="O2875">
        <v>10.24</v>
      </c>
      <c r="P2875">
        <v>11.1</v>
      </c>
      <c r="Q2875">
        <v>8</v>
      </c>
      <c r="R2875">
        <v>3</v>
      </c>
      <c r="S2875">
        <v>0</v>
      </c>
      <c r="T2875" t="s">
        <v>22</v>
      </c>
      <c r="U2875">
        <f t="shared" si="89"/>
        <v>0</v>
      </c>
      <c r="V2875">
        <f>IF(Table2[[#This Row],[international_plan]]="yes",1,0)</f>
        <v>0</v>
      </c>
      <c r="W2875">
        <f>IF(Table2[[#This Row],[voice_mail_plan]]="yes",1,0)</f>
        <v>0</v>
      </c>
      <c r="X2875" t="str">
        <f t="shared" si="88"/>
        <v>Low</v>
      </c>
      <c r="Y2875" t="str">
        <f>IF(Table2[[#This Row],[total_intl_charge]] &gt; AVERAGE($R$2:$R$4245),"High","Low")</f>
        <v>High</v>
      </c>
      <c r="Z2875" t="str">
        <f>IF(AND(G2875&gt;AVERAGE(train!$G$2:$G$4251),K2875&gt;AVERAGE(train!$K$2:$K$4251)),"High Day &amp; Eve",IF(AND(G2875&gt;AVERAGE(train!$G$2:$G$4251),K2875&lt;=AVERAGE(train!$K$2:$K$4251)),"High Day Only",IF(AND(G2875&lt;=AVERAGE(train!$G$2:$G$4251),K2875&gt;AVERAGE(train!$K$2:$K$4251)),"High Eve Only","Low Usage")))</f>
        <v>Low Usage</v>
      </c>
    </row>
    <row r="2876" spans="1:26">
      <c r="A2876" t="s">
        <v>64</v>
      </c>
      <c r="B2876">
        <v>105</v>
      </c>
      <c r="C2876" t="s">
        <v>28</v>
      </c>
      <c r="D2876" t="s">
        <v>22</v>
      </c>
      <c r="E2876" t="s">
        <v>22</v>
      </c>
      <c r="F2876">
        <v>0</v>
      </c>
      <c r="G2876">
        <v>167.7</v>
      </c>
      <c r="H2876">
        <v>93</v>
      </c>
      <c r="I2876">
        <v>28.51</v>
      </c>
      <c r="J2876">
        <v>234.1</v>
      </c>
      <c r="K2876">
        <v>103</v>
      </c>
      <c r="L2876">
        <v>19.899999999999999</v>
      </c>
      <c r="M2876">
        <v>169.7</v>
      </c>
      <c r="N2876">
        <v>121</v>
      </c>
      <c r="O2876">
        <v>7.64</v>
      </c>
      <c r="P2876">
        <v>6.9</v>
      </c>
      <c r="Q2876">
        <v>5</v>
      </c>
      <c r="R2876">
        <v>1.86</v>
      </c>
      <c r="S2876">
        <v>3</v>
      </c>
      <c r="T2876" t="s">
        <v>22</v>
      </c>
      <c r="U2876">
        <f t="shared" si="89"/>
        <v>0</v>
      </c>
      <c r="V2876">
        <f>IF(Table2[[#This Row],[international_plan]]="yes",1,0)</f>
        <v>0</v>
      </c>
      <c r="W2876">
        <f>IF(Table2[[#This Row],[voice_mail_plan]]="yes",1,0)</f>
        <v>0</v>
      </c>
      <c r="X2876" t="str">
        <f t="shared" si="88"/>
        <v>High</v>
      </c>
      <c r="Y2876" t="str">
        <f>IF(Table2[[#This Row],[total_intl_charge]] &gt; AVERAGE($R$2:$R$4245),"High","Low")</f>
        <v>Low</v>
      </c>
      <c r="Z2876" t="str">
        <f>IF(AND(G2876&gt;AVERAGE(train!$G$2:$G$4251),K2876&gt;AVERAGE(train!$K$2:$K$4251)),"High Day &amp; Eve",IF(AND(G2876&gt;AVERAGE(train!$G$2:$G$4251),K2876&lt;=AVERAGE(train!$K$2:$K$4251)),"High Day Only",IF(AND(G2876&lt;=AVERAGE(train!$G$2:$G$4251),K2876&gt;AVERAGE(train!$K$2:$K$4251)),"High Eve Only","Low Usage")))</f>
        <v>High Eve Only</v>
      </c>
    </row>
    <row r="2877" spans="1:26">
      <c r="A2877" t="s">
        <v>52</v>
      </c>
      <c r="B2877">
        <v>159</v>
      </c>
      <c r="C2877" t="s">
        <v>25</v>
      </c>
      <c r="D2877" t="s">
        <v>22</v>
      </c>
      <c r="E2877" t="s">
        <v>22</v>
      </c>
      <c r="F2877">
        <v>0</v>
      </c>
      <c r="G2877">
        <v>180.1</v>
      </c>
      <c r="H2877">
        <v>103</v>
      </c>
      <c r="I2877">
        <v>30.62</v>
      </c>
      <c r="J2877">
        <v>193.4</v>
      </c>
      <c r="K2877">
        <v>148</v>
      </c>
      <c r="L2877">
        <v>16.440000000000001</v>
      </c>
      <c r="M2877">
        <v>251.2</v>
      </c>
      <c r="N2877">
        <v>109</v>
      </c>
      <c r="O2877">
        <v>11.3</v>
      </c>
      <c r="P2877">
        <v>13.4</v>
      </c>
      <c r="Q2877">
        <v>5</v>
      </c>
      <c r="R2877">
        <v>3.62</v>
      </c>
      <c r="S2877">
        <v>0</v>
      </c>
      <c r="T2877" t="s">
        <v>22</v>
      </c>
      <c r="U2877">
        <f t="shared" si="89"/>
        <v>0</v>
      </c>
      <c r="V2877">
        <f>IF(Table2[[#This Row],[international_plan]]="yes",1,0)</f>
        <v>0</v>
      </c>
      <c r="W2877">
        <f>IF(Table2[[#This Row],[voice_mail_plan]]="yes",1,0)</f>
        <v>0</v>
      </c>
      <c r="X2877" t="str">
        <f t="shared" si="88"/>
        <v>Very High</v>
      </c>
      <c r="Y2877" t="str">
        <f>IF(Table2[[#This Row],[total_intl_charge]] &gt; AVERAGE($R$2:$R$4245),"High","Low")</f>
        <v>High</v>
      </c>
      <c r="Z2877" t="str">
        <f>IF(AND(G2877&gt;AVERAGE(train!$G$2:$G$4251),K2877&gt;AVERAGE(train!$K$2:$K$4251)),"High Day &amp; Eve",IF(AND(G2877&gt;AVERAGE(train!$G$2:$G$4251),K2877&lt;=AVERAGE(train!$K$2:$K$4251)),"High Day Only",IF(AND(G2877&lt;=AVERAGE(train!$G$2:$G$4251),K2877&gt;AVERAGE(train!$K$2:$K$4251)),"High Eve Only","Low Usage")))</f>
        <v>High Eve Only</v>
      </c>
    </row>
    <row r="2878" spans="1:26">
      <c r="A2878" t="s">
        <v>61</v>
      </c>
      <c r="B2878">
        <v>83</v>
      </c>
      <c r="C2878" t="s">
        <v>28</v>
      </c>
      <c r="D2878" t="s">
        <v>22</v>
      </c>
      <c r="E2878" t="s">
        <v>22</v>
      </c>
      <c r="F2878">
        <v>0</v>
      </c>
      <c r="G2878">
        <v>129.6</v>
      </c>
      <c r="H2878">
        <v>81</v>
      </c>
      <c r="I2878">
        <v>22.03</v>
      </c>
      <c r="J2878">
        <v>189.7</v>
      </c>
      <c r="K2878">
        <v>117</v>
      </c>
      <c r="L2878">
        <v>16.12</v>
      </c>
      <c r="M2878">
        <v>219</v>
      </c>
      <c r="N2878">
        <v>118</v>
      </c>
      <c r="O2878">
        <v>9.86</v>
      </c>
      <c r="P2878">
        <v>9.8000000000000007</v>
      </c>
      <c r="Q2878">
        <v>4</v>
      </c>
      <c r="R2878">
        <v>2.65</v>
      </c>
      <c r="S2878">
        <v>2</v>
      </c>
      <c r="T2878" t="s">
        <v>22</v>
      </c>
      <c r="U2878">
        <f t="shared" si="89"/>
        <v>0</v>
      </c>
      <c r="V2878">
        <f>IF(Table2[[#This Row],[international_plan]]="yes",1,0)</f>
        <v>0</v>
      </c>
      <c r="W2878">
        <f>IF(Table2[[#This Row],[voice_mail_plan]]="yes",1,0)</f>
        <v>0</v>
      </c>
      <c r="X2878" t="str">
        <f t="shared" si="88"/>
        <v>Medium</v>
      </c>
      <c r="Y2878" t="str">
        <f>IF(Table2[[#This Row],[total_intl_charge]] &gt; AVERAGE($R$2:$R$4245),"High","Low")</f>
        <v>Low</v>
      </c>
      <c r="Z2878" t="str">
        <f>IF(AND(G2878&gt;AVERAGE(train!$G$2:$G$4251),K2878&gt;AVERAGE(train!$K$2:$K$4251)),"High Day &amp; Eve",IF(AND(G2878&gt;AVERAGE(train!$G$2:$G$4251),K2878&lt;=AVERAGE(train!$K$2:$K$4251)),"High Day Only",IF(AND(G2878&lt;=AVERAGE(train!$G$2:$G$4251),K2878&gt;AVERAGE(train!$K$2:$K$4251)),"High Eve Only","Low Usage")))</f>
        <v>High Eve Only</v>
      </c>
    </row>
    <row r="2879" spans="1:26">
      <c r="A2879" t="s">
        <v>57</v>
      </c>
      <c r="B2879">
        <v>93</v>
      </c>
      <c r="C2879" t="s">
        <v>28</v>
      </c>
      <c r="D2879" t="s">
        <v>22</v>
      </c>
      <c r="E2879" t="s">
        <v>22</v>
      </c>
      <c r="F2879">
        <v>0</v>
      </c>
      <c r="G2879">
        <v>215.5</v>
      </c>
      <c r="H2879">
        <v>108</v>
      </c>
      <c r="I2879">
        <v>36.64</v>
      </c>
      <c r="J2879">
        <v>230.9</v>
      </c>
      <c r="K2879">
        <v>70</v>
      </c>
      <c r="L2879">
        <v>19.63</v>
      </c>
      <c r="M2879">
        <v>144.1</v>
      </c>
      <c r="N2879">
        <v>134</v>
      </c>
      <c r="O2879">
        <v>6.48</v>
      </c>
      <c r="P2879">
        <v>13.2</v>
      </c>
      <c r="Q2879">
        <v>4</v>
      </c>
      <c r="R2879">
        <v>3.56</v>
      </c>
      <c r="S2879">
        <v>0</v>
      </c>
      <c r="T2879" t="s">
        <v>22</v>
      </c>
      <c r="U2879">
        <f t="shared" si="89"/>
        <v>0</v>
      </c>
      <c r="V2879">
        <f>IF(Table2[[#This Row],[international_plan]]="yes",1,0)</f>
        <v>0</v>
      </c>
      <c r="W2879">
        <f>IF(Table2[[#This Row],[voice_mail_plan]]="yes",1,0)</f>
        <v>0</v>
      </c>
      <c r="X2879" t="str">
        <f t="shared" si="88"/>
        <v>Medium</v>
      </c>
      <c r="Y2879" t="str">
        <f>IF(Table2[[#This Row],[total_intl_charge]] &gt; AVERAGE($R$2:$R$4245),"High","Low")</f>
        <v>High</v>
      </c>
      <c r="Z2879" t="str">
        <f>IF(AND(G2879&gt;AVERAGE(train!$G$2:$G$4251),K2879&gt;AVERAGE(train!$K$2:$K$4251)),"High Day &amp; Eve",IF(AND(G2879&gt;AVERAGE(train!$G$2:$G$4251),K2879&lt;=AVERAGE(train!$K$2:$K$4251)),"High Day Only",IF(AND(G2879&lt;=AVERAGE(train!$G$2:$G$4251),K2879&gt;AVERAGE(train!$K$2:$K$4251)),"High Eve Only","Low Usage")))</f>
        <v>High Day Only</v>
      </c>
    </row>
    <row r="2880" spans="1:26">
      <c r="A2880" t="s">
        <v>55</v>
      </c>
      <c r="B2880">
        <v>98</v>
      </c>
      <c r="C2880" t="s">
        <v>21</v>
      </c>
      <c r="D2880" t="s">
        <v>22</v>
      </c>
      <c r="E2880" t="s">
        <v>22</v>
      </c>
      <c r="F2880">
        <v>0</v>
      </c>
      <c r="G2880">
        <v>211.9</v>
      </c>
      <c r="H2880">
        <v>65</v>
      </c>
      <c r="I2880">
        <v>36.020000000000003</v>
      </c>
      <c r="J2880">
        <v>224.6</v>
      </c>
      <c r="K2880">
        <v>95</v>
      </c>
      <c r="L2880">
        <v>19.09</v>
      </c>
      <c r="M2880">
        <v>233</v>
      </c>
      <c r="N2880">
        <v>81</v>
      </c>
      <c r="O2880">
        <v>10.49</v>
      </c>
      <c r="P2880">
        <v>9.9</v>
      </c>
      <c r="Q2880">
        <v>3</v>
      </c>
      <c r="R2880">
        <v>2.67</v>
      </c>
      <c r="S2880">
        <v>2</v>
      </c>
      <c r="T2880" t="s">
        <v>22</v>
      </c>
      <c r="U2880">
        <f t="shared" si="89"/>
        <v>0</v>
      </c>
      <c r="V2880">
        <f>IF(Table2[[#This Row],[international_plan]]="yes",1,0)</f>
        <v>0</v>
      </c>
      <c r="W2880">
        <f>IF(Table2[[#This Row],[voice_mail_plan]]="yes",1,0)</f>
        <v>0</v>
      </c>
      <c r="X2880" t="str">
        <f t="shared" si="88"/>
        <v>Medium</v>
      </c>
      <c r="Y2880" t="str">
        <f>IF(Table2[[#This Row],[total_intl_charge]] &gt; AVERAGE($R$2:$R$4245),"High","Low")</f>
        <v>Low</v>
      </c>
      <c r="Z2880" t="str">
        <f>IF(AND(G2880&gt;AVERAGE(train!$G$2:$G$4251),K2880&gt;AVERAGE(train!$K$2:$K$4251)),"High Day &amp; Eve",IF(AND(G2880&gt;AVERAGE(train!$G$2:$G$4251),K2880&lt;=AVERAGE(train!$K$2:$K$4251)),"High Day Only",IF(AND(G2880&lt;=AVERAGE(train!$G$2:$G$4251),K2880&gt;AVERAGE(train!$K$2:$K$4251)),"High Eve Only","Low Usage")))</f>
        <v>High Day Only</v>
      </c>
    </row>
    <row r="2881" spans="1:26">
      <c r="A2881" t="s">
        <v>24</v>
      </c>
      <c r="B2881">
        <v>163</v>
      </c>
      <c r="C2881" t="s">
        <v>21</v>
      </c>
      <c r="D2881" t="s">
        <v>22</v>
      </c>
      <c r="E2881" t="s">
        <v>22</v>
      </c>
      <c r="F2881">
        <v>0</v>
      </c>
      <c r="G2881">
        <v>82</v>
      </c>
      <c r="H2881">
        <v>95</v>
      </c>
      <c r="I2881">
        <v>13.94</v>
      </c>
      <c r="J2881">
        <v>125.2</v>
      </c>
      <c r="K2881">
        <v>103</v>
      </c>
      <c r="L2881">
        <v>10.64</v>
      </c>
      <c r="M2881">
        <v>171.3</v>
      </c>
      <c r="N2881">
        <v>107</v>
      </c>
      <c r="O2881">
        <v>7.71</v>
      </c>
      <c r="P2881">
        <v>8</v>
      </c>
      <c r="Q2881">
        <v>4</v>
      </c>
      <c r="R2881">
        <v>2.16</v>
      </c>
      <c r="S2881">
        <v>1</v>
      </c>
      <c r="T2881" t="s">
        <v>22</v>
      </c>
      <c r="U2881">
        <f t="shared" si="89"/>
        <v>0</v>
      </c>
      <c r="V2881">
        <f>IF(Table2[[#This Row],[international_plan]]="yes",1,0)</f>
        <v>0</v>
      </c>
      <c r="W2881">
        <f>IF(Table2[[#This Row],[voice_mail_plan]]="yes",1,0)</f>
        <v>0</v>
      </c>
      <c r="X2881" t="str">
        <f t="shared" si="88"/>
        <v>Very High</v>
      </c>
      <c r="Y2881" t="str">
        <f>IF(Table2[[#This Row],[total_intl_charge]] &gt; AVERAGE($R$2:$R$4245),"High","Low")</f>
        <v>Low</v>
      </c>
      <c r="Z2881" t="str">
        <f>IF(AND(G2881&gt;AVERAGE(train!$G$2:$G$4251),K2881&gt;AVERAGE(train!$K$2:$K$4251)),"High Day &amp; Eve",IF(AND(G2881&gt;AVERAGE(train!$G$2:$G$4251),K2881&lt;=AVERAGE(train!$K$2:$K$4251)),"High Day Only",IF(AND(G2881&lt;=AVERAGE(train!$G$2:$G$4251),K2881&gt;AVERAGE(train!$K$2:$K$4251)),"High Eve Only","Low Usage")))</f>
        <v>High Eve Only</v>
      </c>
    </row>
    <row r="2882" spans="1:26">
      <c r="A2882" t="s">
        <v>27</v>
      </c>
      <c r="B2882">
        <v>169</v>
      </c>
      <c r="C2882" t="s">
        <v>25</v>
      </c>
      <c r="D2882" t="s">
        <v>22</v>
      </c>
      <c r="E2882" t="s">
        <v>23</v>
      </c>
      <c r="F2882">
        <v>22</v>
      </c>
      <c r="G2882">
        <v>149.1</v>
      </c>
      <c r="H2882">
        <v>103</v>
      </c>
      <c r="I2882">
        <v>25.35</v>
      </c>
      <c r="J2882">
        <v>207.2</v>
      </c>
      <c r="K2882">
        <v>91</v>
      </c>
      <c r="L2882">
        <v>17.61</v>
      </c>
      <c r="M2882">
        <v>265.39999999999998</v>
      </c>
      <c r="N2882">
        <v>92</v>
      </c>
      <c r="O2882">
        <v>11.94</v>
      </c>
      <c r="P2882">
        <v>11.4</v>
      </c>
      <c r="Q2882">
        <v>7</v>
      </c>
      <c r="R2882">
        <v>3.08</v>
      </c>
      <c r="S2882">
        <v>2</v>
      </c>
      <c r="T2882" t="s">
        <v>22</v>
      </c>
      <c r="U2882">
        <f t="shared" si="89"/>
        <v>0</v>
      </c>
      <c r="V2882">
        <f>IF(Table2[[#This Row],[international_plan]]="yes",1,0)</f>
        <v>0</v>
      </c>
      <c r="W2882">
        <f>IF(Table2[[#This Row],[voice_mail_plan]]="yes",1,0)</f>
        <v>1</v>
      </c>
      <c r="X2882" t="str">
        <f t="shared" ref="X2882:X2945" si="90">IF(B2882&lt;=$AC$3,"Low",IF(B2882&lt;=$AC$4,"Medium",IF(B2882&lt;=$AC$5,"High",IF(B2882&gt;=$AC$5,"Very High"))))</f>
        <v>Very High</v>
      </c>
      <c r="Y2882" t="str">
        <f>IF(Table2[[#This Row],[total_intl_charge]] &gt; AVERAGE($R$2:$R$4245),"High","Low")</f>
        <v>High</v>
      </c>
      <c r="Z2882" t="str">
        <f>IF(AND(G2882&gt;AVERAGE(train!$G$2:$G$4251),K2882&gt;AVERAGE(train!$K$2:$K$4251)),"High Day &amp; Eve",IF(AND(G2882&gt;AVERAGE(train!$G$2:$G$4251),K2882&lt;=AVERAGE(train!$K$2:$K$4251)),"High Day Only",IF(AND(G2882&lt;=AVERAGE(train!$G$2:$G$4251),K2882&gt;AVERAGE(train!$K$2:$K$4251)),"High Eve Only","Low Usage")))</f>
        <v>Low Usage</v>
      </c>
    </row>
    <row r="2883" spans="1:26">
      <c r="A2883" t="s">
        <v>62</v>
      </c>
      <c r="B2883">
        <v>111</v>
      </c>
      <c r="C2883" t="s">
        <v>21</v>
      </c>
      <c r="D2883" t="s">
        <v>22</v>
      </c>
      <c r="E2883" t="s">
        <v>22</v>
      </c>
      <c r="F2883">
        <v>0</v>
      </c>
      <c r="G2883">
        <v>304.60000000000002</v>
      </c>
      <c r="H2883">
        <v>56</v>
      </c>
      <c r="I2883">
        <v>51.78</v>
      </c>
      <c r="J2883">
        <v>157.6</v>
      </c>
      <c r="K2883">
        <v>101</v>
      </c>
      <c r="L2883">
        <v>13.4</v>
      </c>
      <c r="M2883">
        <v>188.2</v>
      </c>
      <c r="N2883">
        <v>116</v>
      </c>
      <c r="O2883">
        <v>8.4700000000000006</v>
      </c>
      <c r="P2883">
        <v>12.4</v>
      </c>
      <c r="Q2883">
        <v>1</v>
      </c>
      <c r="R2883">
        <v>3.35</v>
      </c>
      <c r="S2883">
        <v>1</v>
      </c>
      <c r="T2883" t="s">
        <v>23</v>
      </c>
      <c r="U2883">
        <f t="shared" ref="U2883:U2946" si="91">IF(T2883="yes",1,0)</f>
        <v>1</v>
      </c>
      <c r="V2883">
        <f>IF(Table2[[#This Row],[international_plan]]="yes",1,0)</f>
        <v>0</v>
      </c>
      <c r="W2883">
        <f>IF(Table2[[#This Row],[voice_mail_plan]]="yes",1,0)</f>
        <v>0</v>
      </c>
      <c r="X2883" t="str">
        <f t="shared" si="90"/>
        <v>High</v>
      </c>
      <c r="Y2883" t="str">
        <f>IF(Table2[[#This Row],[total_intl_charge]] &gt; AVERAGE($R$2:$R$4245),"High","Low")</f>
        <v>High</v>
      </c>
      <c r="Z2883" t="str">
        <f>IF(AND(G2883&gt;AVERAGE(train!$G$2:$G$4251),K2883&gt;AVERAGE(train!$K$2:$K$4251)),"High Day &amp; Eve",IF(AND(G2883&gt;AVERAGE(train!$G$2:$G$4251),K2883&lt;=AVERAGE(train!$K$2:$K$4251)),"High Day Only",IF(AND(G2883&lt;=AVERAGE(train!$G$2:$G$4251),K2883&gt;AVERAGE(train!$K$2:$K$4251)),"High Eve Only","Low Usage")))</f>
        <v>High Day &amp; Eve</v>
      </c>
    </row>
    <row r="2884" spans="1:26">
      <c r="A2884" t="s">
        <v>71</v>
      </c>
      <c r="B2884">
        <v>163</v>
      </c>
      <c r="C2884" t="s">
        <v>28</v>
      </c>
      <c r="D2884" t="s">
        <v>22</v>
      </c>
      <c r="E2884" t="s">
        <v>22</v>
      </c>
      <c r="F2884">
        <v>0</v>
      </c>
      <c r="G2884">
        <v>277.7</v>
      </c>
      <c r="H2884">
        <v>118</v>
      </c>
      <c r="I2884">
        <v>47.21</v>
      </c>
      <c r="J2884">
        <v>115.3</v>
      </c>
      <c r="K2884">
        <v>91</v>
      </c>
      <c r="L2884">
        <v>9.8000000000000007</v>
      </c>
      <c r="M2884">
        <v>170.3</v>
      </c>
      <c r="N2884">
        <v>90</v>
      </c>
      <c r="O2884">
        <v>7.66</v>
      </c>
      <c r="P2884">
        <v>10.4</v>
      </c>
      <c r="Q2884">
        <v>8</v>
      </c>
      <c r="R2884">
        <v>2.81</v>
      </c>
      <c r="S2884">
        <v>0</v>
      </c>
      <c r="T2884" t="s">
        <v>22</v>
      </c>
      <c r="U2884">
        <f t="shared" si="91"/>
        <v>0</v>
      </c>
      <c r="V2884">
        <f>IF(Table2[[#This Row],[international_plan]]="yes",1,0)</f>
        <v>0</v>
      </c>
      <c r="W2884">
        <f>IF(Table2[[#This Row],[voice_mail_plan]]="yes",1,0)</f>
        <v>0</v>
      </c>
      <c r="X2884" t="str">
        <f t="shared" si="90"/>
        <v>Very High</v>
      </c>
      <c r="Y2884" t="str">
        <f>IF(Table2[[#This Row],[total_intl_charge]] &gt; AVERAGE($R$2:$R$4245),"High","Low")</f>
        <v>High</v>
      </c>
      <c r="Z2884" t="str">
        <f>IF(AND(G2884&gt;AVERAGE(train!$G$2:$G$4251),K2884&gt;AVERAGE(train!$K$2:$K$4251)),"High Day &amp; Eve",IF(AND(G2884&gt;AVERAGE(train!$G$2:$G$4251),K2884&lt;=AVERAGE(train!$K$2:$K$4251)),"High Day Only",IF(AND(G2884&lt;=AVERAGE(train!$G$2:$G$4251),K2884&gt;AVERAGE(train!$K$2:$K$4251)),"High Eve Only","Low Usage")))</f>
        <v>High Day Only</v>
      </c>
    </row>
    <row r="2885" spans="1:26">
      <c r="A2885" t="s">
        <v>30</v>
      </c>
      <c r="B2885">
        <v>85</v>
      </c>
      <c r="C2885" t="s">
        <v>25</v>
      </c>
      <c r="D2885" t="s">
        <v>22</v>
      </c>
      <c r="E2885" t="s">
        <v>22</v>
      </c>
      <c r="F2885">
        <v>0</v>
      </c>
      <c r="G2885">
        <v>209.1</v>
      </c>
      <c r="H2885">
        <v>57</v>
      </c>
      <c r="I2885">
        <v>35.549999999999997</v>
      </c>
      <c r="J2885">
        <v>110.7</v>
      </c>
      <c r="K2885">
        <v>111</v>
      </c>
      <c r="L2885">
        <v>9.41</v>
      </c>
      <c r="M2885">
        <v>113.3</v>
      </c>
      <c r="N2885">
        <v>113</v>
      </c>
      <c r="O2885">
        <v>5.0999999999999996</v>
      </c>
      <c r="P2885">
        <v>12.8</v>
      </c>
      <c r="Q2885">
        <v>4</v>
      </c>
      <c r="R2885">
        <v>3.46</v>
      </c>
      <c r="S2885">
        <v>1</v>
      </c>
      <c r="T2885" t="s">
        <v>22</v>
      </c>
      <c r="U2885">
        <f t="shared" si="91"/>
        <v>0</v>
      </c>
      <c r="V2885">
        <f>IF(Table2[[#This Row],[international_plan]]="yes",1,0)</f>
        <v>0</v>
      </c>
      <c r="W2885">
        <f>IF(Table2[[#This Row],[voice_mail_plan]]="yes",1,0)</f>
        <v>0</v>
      </c>
      <c r="X2885" t="str">
        <f t="shared" si="90"/>
        <v>Medium</v>
      </c>
      <c r="Y2885" t="str">
        <f>IF(Table2[[#This Row],[total_intl_charge]] &gt; AVERAGE($R$2:$R$4245),"High","Low")</f>
        <v>High</v>
      </c>
      <c r="Z2885" t="str">
        <f>IF(AND(G2885&gt;AVERAGE(train!$G$2:$G$4251),K2885&gt;AVERAGE(train!$K$2:$K$4251)),"High Day &amp; Eve",IF(AND(G2885&gt;AVERAGE(train!$G$2:$G$4251),K2885&lt;=AVERAGE(train!$K$2:$K$4251)),"High Day Only",IF(AND(G2885&lt;=AVERAGE(train!$G$2:$G$4251),K2885&gt;AVERAGE(train!$K$2:$K$4251)),"High Eve Only","Low Usage")))</f>
        <v>High Day &amp; Eve</v>
      </c>
    </row>
    <row r="2886" spans="1:26">
      <c r="A2886" t="s">
        <v>40</v>
      </c>
      <c r="B2886">
        <v>190</v>
      </c>
      <c r="C2886" t="s">
        <v>21</v>
      </c>
      <c r="D2886" t="s">
        <v>22</v>
      </c>
      <c r="E2886" t="s">
        <v>22</v>
      </c>
      <c r="F2886">
        <v>0</v>
      </c>
      <c r="G2886">
        <v>196.1</v>
      </c>
      <c r="H2886">
        <v>95</v>
      </c>
      <c r="I2886">
        <v>33.340000000000003</v>
      </c>
      <c r="J2886">
        <v>228.3</v>
      </c>
      <c r="K2886">
        <v>88</v>
      </c>
      <c r="L2886">
        <v>19.41</v>
      </c>
      <c r="M2886">
        <v>243.6</v>
      </c>
      <c r="N2886">
        <v>95</v>
      </c>
      <c r="O2886">
        <v>10.96</v>
      </c>
      <c r="P2886">
        <v>7.6</v>
      </c>
      <c r="Q2886">
        <v>3</v>
      </c>
      <c r="R2886">
        <v>2.0499999999999998</v>
      </c>
      <c r="S2886">
        <v>3</v>
      </c>
      <c r="T2886" t="s">
        <v>22</v>
      </c>
      <c r="U2886">
        <f t="shared" si="91"/>
        <v>0</v>
      </c>
      <c r="V2886">
        <f>IF(Table2[[#This Row],[international_plan]]="yes",1,0)</f>
        <v>0</v>
      </c>
      <c r="W2886">
        <f>IF(Table2[[#This Row],[voice_mail_plan]]="yes",1,0)</f>
        <v>0</v>
      </c>
      <c r="X2886" t="str">
        <f t="shared" si="90"/>
        <v>Very High</v>
      </c>
      <c r="Y2886" t="str">
        <f>IF(Table2[[#This Row],[total_intl_charge]] &gt; AVERAGE($R$2:$R$4245),"High","Low")</f>
        <v>Low</v>
      </c>
      <c r="Z2886" t="str">
        <f>IF(AND(G2886&gt;AVERAGE(train!$G$2:$G$4251),K2886&gt;AVERAGE(train!$K$2:$K$4251)),"High Day &amp; Eve",IF(AND(G2886&gt;AVERAGE(train!$G$2:$G$4251),K2886&lt;=AVERAGE(train!$K$2:$K$4251)),"High Day Only",IF(AND(G2886&lt;=AVERAGE(train!$G$2:$G$4251),K2886&gt;AVERAGE(train!$K$2:$K$4251)),"High Eve Only","Low Usage")))</f>
        <v>High Day Only</v>
      </c>
    </row>
    <row r="2887" spans="1:26">
      <c r="A2887" t="s">
        <v>40</v>
      </c>
      <c r="B2887">
        <v>39</v>
      </c>
      <c r="C2887" t="s">
        <v>28</v>
      </c>
      <c r="D2887" t="s">
        <v>22</v>
      </c>
      <c r="E2887" t="s">
        <v>22</v>
      </c>
      <c r="F2887">
        <v>0</v>
      </c>
      <c r="G2887">
        <v>121.6</v>
      </c>
      <c r="H2887">
        <v>99</v>
      </c>
      <c r="I2887">
        <v>20.67</v>
      </c>
      <c r="J2887">
        <v>267.60000000000002</v>
      </c>
      <c r="K2887">
        <v>99</v>
      </c>
      <c r="L2887">
        <v>22.75</v>
      </c>
      <c r="M2887">
        <v>99.7</v>
      </c>
      <c r="N2887">
        <v>88</v>
      </c>
      <c r="O2887">
        <v>4.49</v>
      </c>
      <c r="P2887">
        <v>7.1</v>
      </c>
      <c r="Q2887">
        <v>2</v>
      </c>
      <c r="R2887">
        <v>1.92</v>
      </c>
      <c r="S2887">
        <v>1</v>
      </c>
      <c r="T2887" t="s">
        <v>22</v>
      </c>
      <c r="U2887">
        <f t="shared" si="91"/>
        <v>0</v>
      </c>
      <c r="V2887">
        <f>IF(Table2[[#This Row],[international_plan]]="yes",1,0)</f>
        <v>0</v>
      </c>
      <c r="W2887">
        <f>IF(Table2[[#This Row],[voice_mail_plan]]="yes",1,0)</f>
        <v>0</v>
      </c>
      <c r="X2887" t="str">
        <f t="shared" si="90"/>
        <v>Low</v>
      </c>
      <c r="Y2887" t="str">
        <f>IF(Table2[[#This Row],[total_intl_charge]] &gt; AVERAGE($R$2:$R$4245),"High","Low")</f>
        <v>Low</v>
      </c>
      <c r="Z2887" t="str">
        <f>IF(AND(G2887&gt;AVERAGE(train!$G$2:$G$4251),K2887&gt;AVERAGE(train!$K$2:$K$4251)),"High Day &amp; Eve",IF(AND(G2887&gt;AVERAGE(train!$G$2:$G$4251),K2887&lt;=AVERAGE(train!$K$2:$K$4251)),"High Day Only",IF(AND(G2887&lt;=AVERAGE(train!$G$2:$G$4251),K2887&gt;AVERAGE(train!$K$2:$K$4251)),"High Eve Only","Low Usage")))</f>
        <v>Low Usage</v>
      </c>
    </row>
    <row r="2888" spans="1:26">
      <c r="A2888" t="s">
        <v>43</v>
      </c>
      <c r="B2888">
        <v>84</v>
      </c>
      <c r="C2888" t="s">
        <v>21</v>
      </c>
      <c r="D2888" t="s">
        <v>22</v>
      </c>
      <c r="E2888" t="s">
        <v>22</v>
      </c>
      <c r="F2888">
        <v>0</v>
      </c>
      <c r="G2888">
        <v>204.1</v>
      </c>
      <c r="H2888">
        <v>132</v>
      </c>
      <c r="I2888">
        <v>34.700000000000003</v>
      </c>
      <c r="J2888">
        <v>164.4</v>
      </c>
      <c r="K2888">
        <v>117</v>
      </c>
      <c r="L2888">
        <v>13.97</v>
      </c>
      <c r="M2888">
        <v>165.1</v>
      </c>
      <c r="N2888">
        <v>123</v>
      </c>
      <c r="O2888">
        <v>7.43</v>
      </c>
      <c r="P2888">
        <v>0</v>
      </c>
      <c r="Q2888">
        <v>0</v>
      </c>
      <c r="R2888">
        <v>0</v>
      </c>
      <c r="S2888">
        <v>1</v>
      </c>
      <c r="T2888" t="s">
        <v>22</v>
      </c>
      <c r="U2888">
        <f t="shared" si="91"/>
        <v>0</v>
      </c>
      <c r="V2888">
        <f>IF(Table2[[#This Row],[international_plan]]="yes",1,0)</f>
        <v>0</v>
      </c>
      <c r="W2888">
        <f>IF(Table2[[#This Row],[voice_mail_plan]]="yes",1,0)</f>
        <v>0</v>
      </c>
      <c r="X2888" t="str">
        <f t="shared" si="90"/>
        <v>Medium</v>
      </c>
      <c r="Y2888" t="str">
        <f>IF(Table2[[#This Row],[total_intl_charge]] &gt; AVERAGE($R$2:$R$4245),"High","Low")</f>
        <v>Low</v>
      </c>
      <c r="Z2888" t="str">
        <f>IF(AND(G2888&gt;AVERAGE(train!$G$2:$G$4251),K2888&gt;AVERAGE(train!$K$2:$K$4251)),"High Day &amp; Eve",IF(AND(G2888&gt;AVERAGE(train!$G$2:$G$4251),K2888&lt;=AVERAGE(train!$K$2:$K$4251)),"High Day Only",IF(AND(G2888&lt;=AVERAGE(train!$G$2:$G$4251),K2888&gt;AVERAGE(train!$K$2:$K$4251)),"High Eve Only","Low Usage")))</f>
        <v>High Day &amp; Eve</v>
      </c>
    </row>
    <row r="2889" spans="1:26">
      <c r="A2889" t="s">
        <v>37</v>
      </c>
      <c r="B2889">
        <v>71</v>
      </c>
      <c r="C2889" t="s">
        <v>21</v>
      </c>
      <c r="D2889" t="s">
        <v>22</v>
      </c>
      <c r="E2889" t="s">
        <v>22</v>
      </c>
      <c r="F2889">
        <v>0</v>
      </c>
      <c r="G2889">
        <v>212.1</v>
      </c>
      <c r="H2889">
        <v>114</v>
      </c>
      <c r="I2889">
        <v>36.06</v>
      </c>
      <c r="J2889">
        <v>235.9</v>
      </c>
      <c r="K2889">
        <v>91</v>
      </c>
      <c r="L2889">
        <v>20.05</v>
      </c>
      <c r="M2889">
        <v>207.7</v>
      </c>
      <c r="N2889">
        <v>135</v>
      </c>
      <c r="O2889">
        <v>9.35</v>
      </c>
      <c r="P2889">
        <v>11.3</v>
      </c>
      <c r="Q2889">
        <v>5</v>
      </c>
      <c r="R2889">
        <v>3.05</v>
      </c>
      <c r="S2889">
        <v>4</v>
      </c>
      <c r="T2889" t="s">
        <v>22</v>
      </c>
      <c r="U2889">
        <f t="shared" si="91"/>
        <v>0</v>
      </c>
      <c r="V2889">
        <f>IF(Table2[[#This Row],[international_plan]]="yes",1,0)</f>
        <v>0</v>
      </c>
      <c r="W2889">
        <f>IF(Table2[[#This Row],[voice_mail_plan]]="yes",1,0)</f>
        <v>0</v>
      </c>
      <c r="X2889" t="str">
        <f t="shared" si="90"/>
        <v>Low</v>
      </c>
      <c r="Y2889" t="str">
        <f>IF(Table2[[#This Row],[total_intl_charge]] &gt; AVERAGE($R$2:$R$4245),"High","Low")</f>
        <v>High</v>
      </c>
      <c r="Z2889" t="str">
        <f>IF(AND(G2889&gt;AVERAGE(train!$G$2:$G$4251),K2889&gt;AVERAGE(train!$K$2:$K$4251)),"High Day &amp; Eve",IF(AND(G2889&gt;AVERAGE(train!$G$2:$G$4251),K2889&lt;=AVERAGE(train!$K$2:$K$4251)),"High Day Only",IF(AND(G2889&lt;=AVERAGE(train!$G$2:$G$4251),K2889&gt;AVERAGE(train!$K$2:$K$4251)),"High Eve Only","Low Usage")))</f>
        <v>High Day Only</v>
      </c>
    </row>
    <row r="2890" spans="1:26">
      <c r="A2890" t="s">
        <v>44</v>
      </c>
      <c r="B2890">
        <v>114</v>
      </c>
      <c r="C2890" t="s">
        <v>21</v>
      </c>
      <c r="D2890" t="s">
        <v>22</v>
      </c>
      <c r="E2890" t="s">
        <v>22</v>
      </c>
      <c r="F2890">
        <v>0</v>
      </c>
      <c r="G2890">
        <v>178.3</v>
      </c>
      <c r="H2890">
        <v>86</v>
      </c>
      <c r="I2890">
        <v>30.31</v>
      </c>
      <c r="J2890">
        <v>176.5</v>
      </c>
      <c r="K2890">
        <v>99</v>
      </c>
      <c r="L2890">
        <v>15</v>
      </c>
      <c r="M2890">
        <v>187.1</v>
      </c>
      <c r="N2890">
        <v>83</v>
      </c>
      <c r="O2890">
        <v>8.42</v>
      </c>
      <c r="P2890">
        <v>13.8</v>
      </c>
      <c r="Q2890">
        <v>2</v>
      </c>
      <c r="R2890">
        <v>3.73</v>
      </c>
      <c r="S2890">
        <v>1</v>
      </c>
      <c r="T2890" t="s">
        <v>22</v>
      </c>
      <c r="U2890">
        <f t="shared" si="91"/>
        <v>0</v>
      </c>
      <c r="V2890">
        <f>IF(Table2[[#This Row],[international_plan]]="yes",1,0)</f>
        <v>0</v>
      </c>
      <c r="W2890">
        <f>IF(Table2[[#This Row],[voice_mail_plan]]="yes",1,0)</f>
        <v>0</v>
      </c>
      <c r="X2890" t="str">
        <f t="shared" si="90"/>
        <v>High</v>
      </c>
      <c r="Y2890" t="str">
        <f>IF(Table2[[#This Row],[total_intl_charge]] &gt; AVERAGE($R$2:$R$4245),"High","Low")</f>
        <v>High</v>
      </c>
      <c r="Z2890" t="str">
        <f>IF(AND(G2890&gt;AVERAGE(train!$G$2:$G$4251),K2890&gt;AVERAGE(train!$K$2:$K$4251)),"High Day &amp; Eve",IF(AND(G2890&gt;AVERAGE(train!$G$2:$G$4251),K2890&lt;=AVERAGE(train!$K$2:$K$4251)),"High Day Only",IF(AND(G2890&lt;=AVERAGE(train!$G$2:$G$4251),K2890&gt;AVERAGE(train!$K$2:$K$4251)),"High Eve Only","Low Usage")))</f>
        <v>Low Usage</v>
      </c>
    </row>
    <row r="2891" spans="1:26">
      <c r="A2891" t="s">
        <v>69</v>
      </c>
      <c r="B2891">
        <v>135</v>
      </c>
      <c r="C2891" t="s">
        <v>21</v>
      </c>
      <c r="D2891" t="s">
        <v>22</v>
      </c>
      <c r="E2891" t="s">
        <v>22</v>
      </c>
      <c r="F2891">
        <v>0</v>
      </c>
      <c r="G2891">
        <v>181.8</v>
      </c>
      <c r="H2891">
        <v>92</v>
      </c>
      <c r="I2891">
        <v>30.91</v>
      </c>
      <c r="J2891">
        <v>159.6</v>
      </c>
      <c r="K2891">
        <v>63</v>
      </c>
      <c r="L2891">
        <v>13.57</v>
      </c>
      <c r="M2891">
        <v>232.4</v>
      </c>
      <c r="N2891">
        <v>78</v>
      </c>
      <c r="O2891">
        <v>10.46</v>
      </c>
      <c r="P2891">
        <v>7</v>
      </c>
      <c r="Q2891">
        <v>6</v>
      </c>
      <c r="R2891">
        <v>1.89</v>
      </c>
      <c r="S2891">
        <v>0</v>
      </c>
      <c r="T2891" t="s">
        <v>22</v>
      </c>
      <c r="U2891">
        <f t="shared" si="91"/>
        <v>0</v>
      </c>
      <c r="V2891">
        <f>IF(Table2[[#This Row],[international_plan]]="yes",1,0)</f>
        <v>0</v>
      </c>
      <c r="W2891">
        <f>IF(Table2[[#This Row],[voice_mail_plan]]="yes",1,0)</f>
        <v>0</v>
      </c>
      <c r="X2891" t="str">
        <f t="shared" si="90"/>
        <v>Very High</v>
      </c>
      <c r="Y2891" t="str">
        <f>IF(Table2[[#This Row],[total_intl_charge]] &gt; AVERAGE($R$2:$R$4245),"High","Low")</f>
        <v>Low</v>
      </c>
      <c r="Z2891" t="str">
        <f>IF(AND(G2891&gt;AVERAGE(train!$G$2:$G$4251),K2891&gt;AVERAGE(train!$K$2:$K$4251)),"High Day &amp; Eve",IF(AND(G2891&gt;AVERAGE(train!$G$2:$G$4251),K2891&lt;=AVERAGE(train!$K$2:$K$4251)),"High Day Only",IF(AND(G2891&lt;=AVERAGE(train!$G$2:$G$4251),K2891&gt;AVERAGE(train!$K$2:$K$4251)),"High Eve Only","Low Usage")))</f>
        <v>High Day Only</v>
      </c>
    </row>
    <row r="2892" spans="1:26">
      <c r="A2892" t="s">
        <v>41</v>
      </c>
      <c r="B2892">
        <v>93</v>
      </c>
      <c r="C2892" t="s">
        <v>21</v>
      </c>
      <c r="D2892" t="s">
        <v>22</v>
      </c>
      <c r="E2892" t="s">
        <v>22</v>
      </c>
      <c r="F2892">
        <v>0</v>
      </c>
      <c r="G2892">
        <v>120.6</v>
      </c>
      <c r="H2892">
        <v>104</v>
      </c>
      <c r="I2892">
        <v>20.5</v>
      </c>
      <c r="J2892">
        <v>205.5</v>
      </c>
      <c r="K2892">
        <v>95</v>
      </c>
      <c r="L2892">
        <v>17.47</v>
      </c>
      <c r="M2892">
        <v>182.5</v>
      </c>
      <c r="N2892">
        <v>107</v>
      </c>
      <c r="O2892">
        <v>8.2100000000000009</v>
      </c>
      <c r="P2892">
        <v>9.6</v>
      </c>
      <c r="Q2892">
        <v>6</v>
      </c>
      <c r="R2892">
        <v>2.59</v>
      </c>
      <c r="S2892">
        <v>2</v>
      </c>
      <c r="T2892" t="s">
        <v>22</v>
      </c>
      <c r="U2892">
        <f t="shared" si="91"/>
        <v>0</v>
      </c>
      <c r="V2892">
        <f>IF(Table2[[#This Row],[international_plan]]="yes",1,0)</f>
        <v>0</v>
      </c>
      <c r="W2892">
        <f>IF(Table2[[#This Row],[voice_mail_plan]]="yes",1,0)</f>
        <v>0</v>
      </c>
      <c r="X2892" t="str">
        <f t="shared" si="90"/>
        <v>Medium</v>
      </c>
      <c r="Y2892" t="str">
        <f>IF(Table2[[#This Row],[total_intl_charge]] &gt; AVERAGE($R$2:$R$4245),"High","Low")</f>
        <v>Low</v>
      </c>
      <c r="Z2892" t="str">
        <f>IF(AND(G2892&gt;AVERAGE(train!$G$2:$G$4251),K2892&gt;AVERAGE(train!$K$2:$K$4251)),"High Day &amp; Eve",IF(AND(G2892&gt;AVERAGE(train!$G$2:$G$4251),K2892&lt;=AVERAGE(train!$K$2:$K$4251)),"High Day Only",IF(AND(G2892&lt;=AVERAGE(train!$G$2:$G$4251),K2892&gt;AVERAGE(train!$K$2:$K$4251)),"High Eve Only","Low Usage")))</f>
        <v>Low Usage</v>
      </c>
    </row>
    <row r="2893" spans="1:26">
      <c r="A2893" t="s">
        <v>38</v>
      </c>
      <c r="B2893">
        <v>82</v>
      </c>
      <c r="C2893" t="s">
        <v>21</v>
      </c>
      <c r="D2893" t="s">
        <v>22</v>
      </c>
      <c r="E2893" t="s">
        <v>22</v>
      </c>
      <c r="F2893">
        <v>0</v>
      </c>
      <c r="G2893">
        <v>172.4</v>
      </c>
      <c r="H2893">
        <v>112</v>
      </c>
      <c r="I2893">
        <v>29.31</v>
      </c>
      <c r="J2893">
        <v>131.69999999999999</v>
      </c>
      <c r="K2893">
        <v>89</v>
      </c>
      <c r="L2893">
        <v>11.19</v>
      </c>
      <c r="M2893">
        <v>182.8</v>
      </c>
      <c r="N2893">
        <v>78</v>
      </c>
      <c r="O2893">
        <v>8.23</v>
      </c>
      <c r="P2893">
        <v>8.8000000000000007</v>
      </c>
      <c r="Q2893">
        <v>9</v>
      </c>
      <c r="R2893">
        <v>2.38</v>
      </c>
      <c r="S2893">
        <v>1</v>
      </c>
      <c r="T2893" t="s">
        <v>22</v>
      </c>
      <c r="U2893">
        <f t="shared" si="91"/>
        <v>0</v>
      </c>
      <c r="V2893">
        <f>IF(Table2[[#This Row],[international_plan]]="yes",1,0)</f>
        <v>0</v>
      </c>
      <c r="W2893">
        <f>IF(Table2[[#This Row],[voice_mail_plan]]="yes",1,0)</f>
        <v>0</v>
      </c>
      <c r="X2893" t="str">
        <f t="shared" si="90"/>
        <v>Medium</v>
      </c>
      <c r="Y2893" t="str">
        <f>IF(Table2[[#This Row],[total_intl_charge]] &gt; AVERAGE($R$2:$R$4245),"High","Low")</f>
        <v>Low</v>
      </c>
      <c r="Z2893" t="str">
        <f>IF(AND(G2893&gt;AVERAGE(train!$G$2:$G$4251),K2893&gt;AVERAGE(train!$K$2:$K$4251)),"High Day &amp; Eve",IF(AND(G2893&gt;AVERAGE(train!$G$2:$G$4251),K2893&lt;=AVERAGE(train!$K$2:$K$4251)),"High Day Only",IF(AND(G2893&lt;=AVERAGE(train!$G$2:$G$4251),K2893&gt;AVERAGE(train!$K$2:$K$4251)),"High Eve Only","Low Usage")))</f>
        <v>Low Usage</v>
      </c>
    </row>
    <row r="2894" spans="1:26">
      <c r="A2894" t="s">
        <v>31</v>
      </c>
      <c r="B2894">
        <v>64</v>
      </c>
      <c r="C2894" t="s">
        <v>21</v>
      </c>
      <c r="D2894" t="s">
        <v>22</v>
      </c>
      <c r="E2894" t="s">
        <v>22</v>
      </c>
      <c r="F2894">
        <v>0</v>
      </c>
      <c r="G2894">
        <v>160.6</v>
      </c>
      <c r="H2894">
        <v>110</v>
      </c>
      <c r="I2894">
        <v>27.3</v>
      </c>
      <c r="J2894">
        <v>171.9</v>
      </c>
      <c r="K2894">
        <v>97</v>
      </c>
      <c r="L2894">
        <v>14.61</v>
      </c>
      <c r="M2894">
        <v>105.2</v>
      </c>
      <c r="N2894">
        <v>56</v>
      </c>
      <c r="O2894">
        <v>4.7300000000000004</v>
      </c>
      <c r="P2894">
        <v>7.3</v>
      </c>
      <c r="Q2894">
        <v>2</v>
      </c>
      <c r="R2894">
        <v>1.97</v>
      </c>
      <c r="S2894">
        <v>0</v>
      </c>
      <c r="T2894" t="s">
        <v>23</v>
      </c>
      <c r="U2894">
        <f t="shared" si="91"/>
        <v>1</v>
      </c>
      <c r="V2894">
        <f>IF(Table2[[#This Row],[international_plan]]="yes",1,0)</f>
        <v>0</v>
      </c>
      <c r="W2894">
        <f>IF(Table2[[#This Row],[voice_mail_plan]]="yes",1,0)</f>
        <v>0</v>
      </c>
      <c r="X2894" t="str">
        <f t="shared" si="90"/>
        <v>Low</v>
      </c>
      <c r="Y2894" t="str">
        <f>IF(Table2[[#This Row],[total_intl_charge]] &gt; AVERAGE($R$2:$R$4245),"High","Low")</f>
        <v>Low</v>
      </c>
      <c r="Z2894" t="str">
        <f>IF(AND(G2894&gt;AVERAGE(train!$G$2:$G$4251),K2894&gt;AVERAGE(train!$K$2:$K$4251)),"High Day &amp; Eve",IF(AND(G2894&gt;AVERAGE(train!$G$2:$G$4251),K2894&lt;=AVERAGE(train!$K$2:$K$4251)),"High Day Only",IF(AND(G2894&lt;=AVERAGE(train!$G$2:$G$4251),K2894&gt;AVERAGE(train!$K$2:$K$4251)),"High Eve Only","Low Usage")))</f>
        <v>Low Usage</v>
      </c>
    </row>
    <row r="2895" spans="1:26">
      <c r="A2895" t="s">
        <v>42</v>
      </c>
      <c r="B2895">
        <v>76</v>
      </c>
      <c r="C2895" t="s">
        <v>25</v>
      </c>
      <c r="D2895" t="s">
        <v>22</v>
      </c>
      <c r="E2895" t="s">
        <v>23</v>
      </c>
      <c r="F2895">
        <v>12</v>
      </c>
      <c r="G2895">
        <v>98.4</v>
      </c>
      <c r="H2895">
        <v>100</v>
      </c>
      <c r="I2895">
        <v>16.73</v>
      </c>
      <c r="J2895">
        <v>187.5</v>
      </c>
      <c r="K2895">
        <v>119</v>
      </c>
      <c r="L2895">
        <v>15.94</v>
      </c>
      <c r="M2895">
        <v>177</v>
      </c>
      <c r="N2895">
        <v>68</v>
      </c>
      <c r="O2895">
        <v>7.97</v>
      </c>
      <c r="P2895">
        <v>15.1</v>
      </c>
      <c r="Q2895">
        <v>3</v>
      </c>
      <c r="R2895">
        <v>4.08</v>
      </c>
      <c r="S2895">
        <v>1</v>
      </c>
      <c r="T2895" t="s">
        <v>22</v>
      </c>
      <c r="U2895">
        <f t="shared" si="91"/>
        <v>0</v>
      </c>
      <c r="V2895">
        <f>IF(Table2[[#This Row],[international_plan]]="yes",1,0)</f>
        <v>0</v>
      </c>
      <c r="W2895">
        <f>IF(Table2[[#This Row],[voice_mail_plan]]="yes",1,0)</f>
        <v>1</v>
      </c>
      <c r="X2895" t="str">
        <f t="shared" si="90"/>
        <v>Medium</v>
      </c>
      <c r="Y2895" t="str">
        <f>IF(Table2[[#This Row],[total_intl_charge]] &gt; AVERAGE($R$2:$R$4245),"High","Low")</f>
        <v>High</v>
      </c>
      <c r="Z2895" t="str">
        <f>IF(AND(G2895&gt;AVERAGE(train!$G$2:$G$4251),K2895&gt;AVERAGE(train!$K$2:$K$4251)),"High Day &amp; Eve",IF(AND(G2895&gt;AVERAGE(train!$G$2:$G$4251),K2895&lt;=AVERAGE(train!$K$2:$K$4251)),"High Day Only",IF(AND(G2895&lt;=AVERAGE(train!$G$2:$G$4251),K2895&gt;AVERAGE(train!$K$2:$K$4251)),"High Eve Only","Low Usage")))</f>
        <v>High Eve Only</v>
      </c>
    </row>
    <row r="2896" spans="1:26">
      <c r="A2896" t="s">
        <v>70</v>
      </c>
      <c r="B2896">
        <v>112</v>
      </c>
      <c r="C2896" t="s">
        <v>21</v>
      </c>
      <c r="D2896" t="s">
        <v>22</v>
      </c>
      <c r="E2896" t="s">
        <v>22</v>
      </c>
      <c r="F2896">
        <v>0</v>
      </c>
      <c r="G2896">
        <v>109</v>
      </c>
      <c r="H2896">
        <v>126</v>
      </c>
      <c r="I2896">
        <v>18.53</v>
      </c>
      <c r="J2896">
        <v>212.7</v>
      </c>
      <c r="K2896">
        <v>106</v>
      </c>
      <c r="L2896">
        <v>18.079999999999998</v>
      </c>
      <c r="M2896">
        <v>208.3</v>
      </c>
      <c r="N2896">
        <v>92</v>
      </c>
      <c r="O2896">
        <v>9.3699999999999992</v>
      </c>
      <c r="P2896">
        <v>7.9</v>
      </c>
      <c r="Q2896">
        <v>3</v>
      </c>
      <c r="R2896">
        <v>2.13</v>
      </c>
      <c r="S2896">
        <v>1</v>
      </c>
      <c r="T2896" t="s">
        <v>22</v>
      </c>
      <c r="U2896">
        <f t="shared" si="91"/>
        <v>0</v>
      </c>
      <c r="V2896">
        <f>IF(Table2[[#This Row],[international_plan]]="yes",1,0)</f>
        <v>0</v>
      </c>
      <c r="W2896">
        <f>IF(Table2[[#This Row],[voice_mail_plan]]="yes",1,0)</f>
        <v>0</v>
      </c>
      <c r="X2896" t="str">
        <f t="shared" si="90"/>
        <v>High</v>
      </c>
      <c r="Y2896" t="str">
        <f>IF(Table2[[#This Row],[total_intl_charge]] &gt; AVERAGE($R$2:$R$4245),"High","Low")</f>
        <v>Low</v>
      </c>
      <c r="Z2896" t="str">
        <f>IF(AND(G2896&gt;AVERAGE(train!$G$2:$G$4251),K2896&gt;AVERAGE(train!$K$2:$K$4251)),"High Day &amp; Eve",IF(AND(G2896&gt;AVERAGE(train!$G$2:$G$4251),K2896&lt;=AVERAGE(train!$K$2:$K$4251)),"High Day Only",IF(AND(G2896&lt;=AVERAGE(train!$G$2:$G$4251),K2896&gt;AVERAGE(train!$K$2:$K$4251)),"High Eve Only","Low Usage")))</f>
        <v>High Eve Only</v>
      </c>
    </row>
    <row r="2897" spans="1:26">
      <c r="A2897" t="s">
        <v>57</v>
      </c>
      <c r="B2897">
        <v>137</v>
      </c>
      <c r="C2897" t="s">
        <v>21</v>
      </c>
      <c r="D2897" t="s">
        <v>22</v>
      </c>
      <c r="E2897" t="s">
        <v>22</v>
      </c>
      <c r="F2897">
        <v>0</v>
      </c>
      <c r="G2897">
        <v>144.5</v>
      </c>
      <c r="H2897">
        <v>119</v>
      </c>
      <c r="I2897">
        <v>24.57</v>
      </c>
      <c r="J2897">
        <v>167.3</v>
      </c>
      <c r="K2897">
        <v>89</v>
      </c>
      <c r="L2897">
        <v>14.22</v>
      </c>
      <c r="M2897">
        <v>175.1</v>
      </c>
      <c r="N2897">
        <v>76</v>
      </c>
      <c r="O2897">
        <v>7.88</v>
      </c>
      <c r="P2897">
        <v>6.1</v>
      </c>
      <c r="Q2897">
        <v>4</v>
      </c>
      <c r="R2897">
        <v>1.65</v>
      </c>
      <c r="S2897">
        <v>5</v>
      </c>
      <c r="T2897" t="s">
        <v>23</v>
      </c>
      <c r="U2897">
        <f t="shared" si="91"/>
        <v>1</v>
      </c>
      <c r="V2897">
        <f>IF(Table2[[#This Row],[international_plan]]="yes",1,0)</f>
        <v>0</v>
      </c>
      <c r="W2897">
        <f>IF(Table2[[#This Row],[voice_mail_plan]]="yes",1,0)</f>
        <v>0</v>
      </c>
      <c r="X2897" t="str">
        <f t="shared" si="90"/>
        <v>Very High</v>
      </c>
      <c r="Y2897" t="str">
        <f>IF(Table2[[#This Row],[total_intl_charge]] &gt; AVERAGE($R$2:$R$4245),"High","Low")</f>
        <v>Low</v>
      </c>
      <c r="Z2897" t="str">
        <f>IF(AND(G2897&gt;AVERAGE(train!$G$2:$G$4251),K2897&gt;AVERAGE(train!$K$2:$K$4251)),"High Day &amp; Eve",IF(AND(G2897&gt;AVERAGE(train!$G$2:$G$4251),K2897&lt;=AVERAGE(train!$K$2:$K$4251)),"High Day Only",IF(AND(G2897&lt;=AVERAGE(train!$G$2:$G$4251),K2897&gt;AVERAGE(train!$K$2:$K$4251)),"High Eve Only","Low Usage")))</f>
        <v>Low Usage</v>
      </c>
    </row>
    <row r="2898" spans="1:26">
      <c r="A2898" t="s">
        <v>37</v>
      </c>
      <c r="B2898">
        <v>140</v>
      </c>
      <c r="C2898" t="s">
        <v>28</v>
      </c>
      <c r="D2898" t="s">
        <v>22</v>
      </c>
      <c r="E2898" t="s">
        <v>22</v>
      </c>
      <c r="F2898">
        <v>0</v>
      </c>
      <c r="G2898">
        <v>193.1</v>
      </c>
      <c r="H2898">
        <v>82</v>
      </c>
      <c r="I2898">
        <v>32.83</v>
      </c>
      <c r="J2898">
        <v>260.3</v>
      </c>
      <c r="K2898">
        <v>107</v>
      </c>
      <c r="L2898">
        <v>22.13</v>
      </c>
      <c r="M2898">
        <v>241.3</v>
      </c>
      <c r="N2898">
        <v>93</v>
      </c>
      <c r="O2898">
        <v>10.86</v>
      </c>
      <c r="P2898">
        <v>13.3</v>
      </c>
      <c r="Q2898">
        <v>5</v>
      </c>
      <c r="R2898">
        <v>3.59</v>
      </c>
      <c r="S2898">
        <v>2</v>
      </c>
      <c r="T2898" t="s">
        <v>22</v>
      </c>
      <c r="U2898">
        <f t="shared" si="91"/>
        <v>0</v>
      </c>
      <c r="V2898">
        <f>IF(Table2[[#This Row],[international_plan]]="yes",1,0)</f>
        <v>0</v>
      </c>
      <c r="W2898">
        <f>IF(Table2[[#This Row],[voice_mail_plan]]="yes",1,0)</f>
        <v>0</v>
      </c>
      <c r="X2898" t="str">
        <f t="shared" si="90"/>
        <v>Very High</v>
      </c>
      <c r="Y2898" t="str">
        <f>IF(Table2[[#This Row],[total_intl_charge]] &gt; AVERAGE($R$2:$R$4245),"High","Low")</f>
        <v>High</v>
      </c>
      <c r="Z2898" t="str">
        <f>IF(AND(G2898&gt;AVERAGE(train!$G$2:$G$4251),K2898&gt;AVERAGE(train!$K$2:$K$4251)),"High Day &amp; Eve",IF(AND(G2898&gt;AVERAGE(train!$G$2:$G$4251),K2898&lt;=AVERAGE(train!$K$2:$K$4251)),"High Day Only",IF(AND(G2898&lt;=AVERAGE(train!$G$2:$G$4251),K2898&gt;AVERAGE(train!$K$2:$K$4251)),"High Eve Only","Low Usage")))</f>
        <v>High Day &amp; Eve</v>
      </c>
    </row>
    <row r="2899" spans="1:26">
      <c r="A2899" t="s">
        <v>39</v>
      </c>
      <c r="B2899">
        <v>106</v>
      </c>
      <c r="C2899" t="s">
        <v>21</v>
      </c>
      <c r="D2899" t="s">
        <v>22</v>
      </c>
      <c r="E2899" t="s">
        <v>22</v>
      </c>
      <c r="F2899">
        <v>0</v>
      </c>
      <c r="G2899">
        <v>182.8</v>
      </c>
      <c r="H2899">
        <v>96</v>
      </c>
      <c r="I2899">
        <v>31.08</v>
      </c>
      <c r="J2899">
        <v>193.7</v>
      </c>
      <c r="K2899">
        <v>93</v>
      </c>
      <c r="L2899">
        <v>16.46</v>
      </c>
      <c r="M2899">
        <v>219.5</v>
      </c>
      <c r="N2899">
        <v>113</v>
      </c>
      <c r="O2899">
        <v>9.8800000000000008</v>
      </c>
      <c r="P2899">
        <v>7.7</v>
      </c>
      <c r="Q2899">
        <v>2</v>
      </c>
      <c r="R2899">
        <v>2.08</v>
      </c>
      <c r="S2899">
        <v>2</v>
      </c>
      <c r="T2899" t="s">
        <v>22</v>
      </c>
      <c r="U2899">
        <f t="shared" si="91"/>
        <v>0</v>
      </c>
      <c r="V2899">
        <f>IF(Table2[[#This Row],[international_plan]]="yes",1,0)</f>
        <v>0</v>
      </c>
      <c r="W2899">
        <f>IF(Table2[[#This Row],[voice_mail_plan]]="yes",1,0)</f>
        <v>0</v>
      </c>
      <c r="X2899" t="str">
        <f t="shared" si="90"/>
        <v>High</v>
      </c>
      <c r="Y2899" t="str">
        <f>IF(Table2[[#This Row],[total_intl_charge]] &gt; AVERAGE($R$2:$R$4245),"High","Low")</f>
        <v>Low</v>
      </c>
      <c r="Z2899" t="str">
        <f>IF(AND(G2899&gt;AVERAGE(train!$G$2:$G$4251),K2899&gt;AVERAGE(train!$K$2:$K$4251)),"High Day &amp; Eve",IF(AND(G2899&gt;AVERAGE(train!$G$2:$G$4251),K2899&lt;=AVERAGE(train!$K$2:$K$4251)),"High Day Only",IF(AND(G2899&lt;=AVERAGE(train!$G$2:$G$4251),K2899&gt;AVERAGE(train!$K$2:$K$4251)),"High Eve Only","Low Usage")))</f>
        <v>High Day Only</v>
      </c>
    </row>
    <row r="2900" spans="1:26">
      <c r="A2900" t="s">
        <v>57</v>
      </c>
      <c r="B2900">
        <v>166</v>
      </c>
      <c r="C2900" t="s">
        <v>28</v>
      </c>
      <c r="D2900" t="s">
        <v>22</v>
      </c>
      <c r="E2900" t="s">
        <v>23</v>
      </c>
      <c r="F2900">
        <v>32</v>
      </c>
      <c r="G2900">
        <v>148.4</v>
      </c>
      <c r="H2900">
        <v>86</v>
      </c>
      <c r="I2900">
        <v>25.23</v>
      </c>
      <c r="J2900">
        <v>170.6</v>
      </c>
      <c r="K2900">
        <v>119</v>
      </c>
      <c r="L2900">
        <v>14.5</v>
      </c>
      <c r="M2900">
        <v>201.5</v>
      </c>
      <c r="N2900">
        <v>124</v>
      </c>
      <c r="O2900">
        <v>9.07</v>
      </c>
      <c r="P2900">
        <v>11.3</v>
      </c>
      <c r="Q2900">
        <v>12</v>
      </c>
      <c r="R2900">
        <v>3.05</v>
      </c>
      <c r="S2900">
        <v>1</v>
      </c>
      <c r="T2900" t="s">
        <v>22</v>
      </c>
      <c r="U2900">
        <f t="shared" si="91"/>
        <v>0</v>
      </c>
      <c r="V2900">
        <f>IF(Table2[[#This Row],[international_plan]]="yes",1,0)</f>
        <v>0</v>
      </c>
      <c r="W2900">
        <f>IF(Table2[[#This Row],[voice_mail_plan]]="yes",1,0)</f>
        <v>1</v>
      </c>
      <c r="X2900" t="str">
        <f t="shared" si="90"/>
        <v>Very High</v>
      </c>
      <c r="Y2900" t="str">
        <f>IF(Table2[[#This Row],[total_intl_charge]] &gt; AVERAGE($R$2:$R$4245),"High","Low")</f>
        <v>High</v>
      </c>
      <c r="Z2900" t="str">
        <f>IF(AND(G2900&gt;AVERAGE(train!$G$2:$G$4251),K2900&gt;AVERAGE(train!$K$2:$K$4251)),"High Day &amp; Eve",IF(AND(G2900&gt;AVERAGE(train!$G$2:$G$4251),K2900&lt;=AVERAGE(train!$K$2:$K$4251)),"High Day Only",IF(AND(G2900&lt;=AVERAGE(train!$G$2:$G$4251),K2900&gt;AVERAGE(train!$K$2:$K$4251)),"High Eve Only","Low Usage")))</f>
        <v>High Eve Only</v>
      </c>
    </row>
    <row r="2901" spans="1:26">
      <c r="A2901" t="s">
        <v>71</v>
      </c>
      <c r="B2901">
        <v>137</v>
      </c>
      <c r="C2901" t="s">
        <v>25</v>
      </c>
      <c r="D2901" t="s">
        <v>22</v>
      </c>
      <c r="E2901" t="s">
        <v>22</v>
      </c>
      <c r="F2901">
        <v>0</v>
      </c>
      <c r="G2901">
        <v>75.8</v>
      </c>
      <c r="H2901">
        <v>107</v>
      </c>
      <c r="I2901">
        <v>12.89</v>
      </c>
      <c r="J2901">
        <v>256.89999999999998</v>
      </c>
      <c r="K2901">
        <v>98</v>
      </c>
      <c r="L2901">
        <v>21.84</v>
      </c>
      <c r="M2901">
        <v>204.4</v>
      </c>
      <c r="N2901">
        <v>118</v>
      </c>
      <c r="O2901">
        <v>9.1999999999999993</v>
      </c>
      <c r="P2901">
        <v>10.5</v>
      </c>
      <c r="Q2901">
        <v>3</v>
      </c>
      <c r="R2901">
        <v>2.84</v>
      </c>
      <c r="S2901">
        <v>2</v>
      </c>
      <c r="T2901" t="s">
        <v>22</v>
      </c>
      <c r="U2901">
        <f t="shared" si="91"/>
        <v>0</v>
      </c>
      <c r="V2901">
        <f>IF(Table2[[#This Row],[international_plan]]="yes",1,0)</f>
        <v>0</v>
      </c>
      <c r="W2901">
        <f>IF(Table2[[#This Row],[voice_mail_plan]]="yes",1,0)</f>
        <v>0</v>
      </c>
      <c r="X2901" t="str">
        <f t="shared" si="90"/>
        <v>Very High</v>
      </c>
      <c r="Y2901" t="str">
        <f>IF(Table2[[#This Row],[total_intl_charge]] &gt; AVERAGE($R$2:$R$4245),"High","Low")</f>
        <v>High</v>
      </c>
      <c r="Z2901" t="str">
        <f>IF(AND(G2901&gt;AVERAGE(train!$G$2:$G$4251),K2901&gt;AVERAGE(train!$K$2:$K$4251)),"High Day &amp; Eve",IF(AND(G2901&gt;AVERAGE(train!$G$2:$G$4251),K2901&lt;=AVERAGE(train!$K$2:$K$4251)),"High Day Only",IF(AND(G2901&lt;=AVERAGE(train!$G$2:$G$4251),K2901&gt;AVERAGE(train!$K$2:$K$4251)),"High Eve Only","Low Usage")))</f>
        <v>Low Usage</v>
      </c>
    </row>
    <row r="2902" spans="1:26">
      <c r="A2902" t="s">
        <v>71</v>
      </c>
      <c r="B2902">
        <v>161</v>
      </c>
      <c r="C2902" t="s">
        <v>21</v>
      </c>
      <c r="D2902" t="s">
        <v>22</v>
      </c>
      <c r="E2902" t="s">
        <v>22</v>
      </c>
      <c r="F2902">
        <v>0</v>
      </c>
      <c r="G2902">
        <v>198</v>
      </c>
      <c r="H2902">
        <v>90</v>
      </c>
      <c r="I2902">
        <v>33.659999999999997</v>
      </c>
      <c r="J2902">
        <v>186.4</v>
      </c>
      <c r="K2902">
        <v>102</v>
      </c>
      <c r="L2902">
        <v>15.84</v>
      </c>
      <c r="M2902">
        <v>219.2</v>
      </c>
      <c r="N2902">
        <v>90</v>
      </c>
      <c r="O2902">
        <v>9.86</v>
      </c>
      <c r="P2902">
        <v>9.3000000000000007</v>
      </c>
      <c r="Q2902">
        <v>2</v>
      </c>
      <c r="R2902">
        <v>2.5099999999999998</v>
      </c>
      <c r="S2902">
        <v>1</v>
      </c>
      <c r="T2902" t="s">
        <v>22</v>
      </c>
      <c r="U2902">
        <f t="shared" si="91"/>
        <v>0</v>
      </c>
      <c r="V2902">
        <f>IF(Table2[[#This Row],[international_plan]]="yes",1,0)</f>
        <v>0</v>
      </c>
      <c r="W2902">
        <f>IF(Table2[[#This Row],[voice_mail_plan]]="yes",1,0)</f>
        <v>0</v>
      </c>
      <c r="X2902" t="str">
        <f t="shared" si="90"/>
        <v>Very High</v>
      </c>
      <c r="Y2902" t="str">
        <f>IF(Table2[[#This Row],[total_intl_charge]] &gt; AVERAGE($R$2:$R$4245),"High","Low")</f>
        <v>Low</v>
      </c>
      <c r="Z2902" t="str">
        <f>IF(AND(G2902&gt;AVERAGE(train!$G$2:$G$4251),K2902&gt;AVERAGE(train!$K$2:$K$4251)),"High Day &amp; Eve",IF(AND(G2902&gt;AVERAGE(train!$G$2:$G$4251),K2902&lt;=AVERAGE(train!$K$2:$K$4251)),"High Day Only",IF(AND(G2902&lt;=AVERAGE(train!$G$2:$G$4251),K2902&gt;AVERAGE(train!$K$2:$K$4251)),"High Eve Only","Low Usage")))</f>
        <v>High Day &amp; Eve</v>
      </c>
    </row>
    <row r="2903" spans="1:26">
      <c r="A2903" t="s">
        <v>54</v>
      </c>
      <c r="B2903">
        <v>120</v>
      </c>
      <c r="C2903" t="s">
        <v>21</v>
      </c>
      <c r="D2903" t="s">
        <v>22</v>
      </c>
      <c r="E2903" t="s">
        <v>22</v>
      </c>
      <c r="F2903">
        <v>0</v>
      </c>
      <c r="G2903">
        <v>253.2</v>
      </c>
      <c r="H2903">
        <v>95</v>
      </c>
      <c r="I2903">
        <v>43.04</v>
      </c>
      <c r="J2903">
        <v>210.8</v>
      </c>
      <c r="K2903">
        <v>86</v>
      </c>
      <c r="L2903">
        <v>17.920000000000002</v>
      </c>
      <c r="M2903">
        <v>253.9</v>
      </c>
      <c r="N2903">
        <v>81</v>
      </c>
      <c r="O2903">
        <v>11.43</v>
      </c>
      <c r="P2903">
        <v>9.5</v>
      </c>
      <c r="Q2903">
        <v>4</v>
      </c>
      <c r="R2903">
        <v>2.57</v>
      </c>
      <c r="S2903">
        <v>5</v>
      </c>
      <c r="T2903" t="s">
        <v>23</v>
      </c>
      <c r="U2903">
        <f t="shared" si="91"/>
        <v>1</v>
      </c>
      <c r="V2903">
        <f>IF(Table2[[#This Row],[international_plan]]="yes",1,0)</f>
        <v>0</v>
      </c>
      <c r="W2903">
        <f>IF(Table2[[#This Row],[voice_mail_plan]]="yes",1,0)</f>
        <v>0</v>
      </c>
      <c r="X2903" t="str">
        <f t="shared" si="90"/>
        <v>High</v>
      </c>
      <c r="Y2903" t="str">
        <f>IF(Table2[[#This Row],[total_intl_charge]] &gt; AVERAGE($R$2:$R$4245),"High","Low")</f>
        <v>Low</v>
      </c>
      <c r="Z2903" t="str">
        <f>IF(AND(G2903&gt;AVERAGE(train!$G$2:$G$4251),K2903&gt;AVERAGE(train!$K$2:$K$4251)),"High Day &amp; Eve",IF(AND(G2903&gt;AVERAGE(train!$G$2:$G$4251),K2903&lt;=AVERAGE(train!$K$2:$K$4251)),"High Day Only",IF(AND(G2903&lt;=AVERAGE(train!$G$2:$G$4251),K2903&gt;AVERAGE(train!$K$2:$K$4251)),"High Eve Only","Low Usage")))</f>
        <v>High Day Only</v>
      </c>
    </row>
    <row r="2904" spans="1:26">
      <c r="A2904" t="s">
        <v>71</v>
      </c>
      <c r="B2904">
        <v>187</v>
      </c>
      <c r="C2904" t="s">
        <v>28</v>
      </c>
      <c r="D2904" t="s">
        <v>22</v>
      </c>
      <c r="E2904" t="s">
        <v>23</v>
      </c>
      <c r="F2904">
        <v>25</v>
      </c>
      <c r="G2904">
        <v>199.9</v>
      </c>
      <c r="H2904">
        <v>64</v>
      </c>
      <c r="I2904">
        <v>33.979999999999997</v>
      </c>
      <c r="J2904">
        <v>134.6</v>
      </c>
      <c r="K2904">
        <v>110</v>
      </c>
      <c r="L2904">
        <v>11.44</v>
      </c>
      <c r="M2904">
        <v>210.4</v>
      </c>
      <c r="N2904">
        <v>78</v>
      </c>
      <c r="O2904">
        <v>9.4700000000000006</v>
      </c>
      <c r="P2904">
        <v>11.7</v>
      </c>
      <c r="Q2904">
        <v>6</v>
      </c>
      <c r="R2904">
        <v>3.16</v>
      </c>
      <c r="S2904">
        <v>3</v>
      </c>
      <c r="T2904" t="s">
        <v>22</v>
      </c>
      <c r="U2904">
        <f t="shared" si="91"/>
        <v>0</v>
      </c>
      <c r="V2904">
        <f>IF(Table2[[#This Row],[international_plan]]="yes",1,0)</f>
        <v>0</v>
      </c>
      <c r="W2904">
        <f>IF(Table2[[#This Row],[voice_mail_plan]]="yes",1,0)</f>
        <v>1</v>
      </c>
      <c r="X2904" t="str">
        <f t="shared" si="90"/>
        <v>Very High</v>
      </c>
      <c r="Y2904" t="str">
        <f>IF(Table2[[#This Row],[total_intl_charge]] &gt; AVERAGE($R$2:$R$4245),"High","Low")</f>
        <v>High</v>
      </c>
      <c r="Z2904" t="str">
        <f>IF(AND(G2904&gt;AVERAGE(train!$G$2:$G$4251),K2904&gt;AVERAGE(train!$K$2:$K$4251)),"High Day &amp; Eve",IF(AND(G2904&gt;AVERAGE(train!$G$2:$G$4251),K2904&lt;=AVERAGE(train!$K$2:$K$4251)),"High Day Only",IF(AND(G2904&lt;=AVERAGE(train!$G$2:$G$4251),K2904&gt;AVERAGE(train!$K$2:$K$4251)),"High Eve Only","Low Usage")))</f>
        <v>High Day &amp; Eve</v>
      </c>
    </row>
    <row r="2905" spans="1:26">
      <c r="A2905" t="s">
        <v>52</v>
      </c>
      <c r="B2905">
        <v>102</v>
      </c>
      <c r="C2905" t="s">
        <v>21</v>
      </c>
      <c r="D2905" t="s">
        <v>22</v>
      </c>
      <c r="E2905" t="s">
        <v>23</v>
      </c>
      <c r="F2905">
        <v>25</v>
      </c>
      <c r="G2905">
        <v>187.5</v>
      </c>
      <c r="H2905">
        <v>105</v>
      </c>
      <c r="I2905">
        <v>31.88</v>
      </c>
      <c r="J2905">
        <v>272.3</v>
      </c>
      <c r="K2905">
        <v>88</v>
      </c>
      <c r="L2905">
        <v>23.15</v>
      </c>
      <c r="M2905">
        <v>216.4</v>
      </c>
      <c r="N2905">
        <v>91</v>
      </c>
      <c r="O2905">
        <v>9.74</v>
      </c>
      <c r="P2905">
        <v>11.7</v>
      </c>
      <c r="Q2905">
        <v>2</v>
      </c>
      <c r="R2905">
        <v>3.16</v>
      </c>
      <c r="S2905">
        <v>2</v>
      </c>
      <c r="T2905" t="s">
        <v>22</v>
      </c>
      <c r="U2905">
        <f t="shared" si="91"/>
        <v>0</v>
      </c>
      <c r="V2905">
        <f>IF(Table2[[#This Row],[international_plan]]="yes",1,0)</f>
        <v>0</v>
      </c>
      <c r="W2905">
        <f>IF(Table2[[#This Row],[voice_mail_plan]]="yes",1,0)</f>
        <v>1</v>
      </c>
      <c r="X2905" t="str">
        <f t="shared" si="90"/>
        <v>High</v>
      </c>
      <c r="Y2905" t="str">
        <f>IF(Table2[[#This Row],[total_intl_charge]] &gt; AVERAGE($R$2:$R$4245),"High","Low")</f>
        <v>High</v>
      </c>
      <c r="Z2905" t="str">
        <f>IF(AND(G2905&gt;AVERAGE(train!$G$2:$G$4251),K2905&gt;AVERAGE(train!$K$2:$K$4251)),"High Day &amp; Eve",IF(AND(G2905&gt;AVERAGE(train!$G$2:$G$4251),K2905&lt;=AVERAGE(train!$K$2:$K$4251)),"High Day Only",IF(AND(G2905&lt;=AVERAGE(train!$G$2:$G$4251),K2905&gt;AVERAGE(train!$K$2:$K$4251)),"High Eve Only","Low Usage")))</f>
        <v>High Day Only</v>
      </c>
    </row>
    <row r="2906" spans="1:26">
      <c r="A2906" t="s">
        <v>34</v>
      </c>
      <c r="B2906">
        <v>82</v>
      </c>
      <c r="C2906" t="s">
        <v>25</v>
      </c>
      <c r="D2906" t="s">
        <v>22</v>
      </c>
      <c r="E2906" t="s">
        <v>22</v>
      </c>
      <c r="F2906">
        <v>0</v>
      </c>
      <c r="G2906">
        <v>183.6</v>
      </c>
      <c r="H2906">
        <v>111</v>
      </c>
      <c r="I2906">
        <v>31.21</v>
      </c>
      <c r="J2906">
        <v>303.5</v>
      </c>
      <c r="K2906">
        <v>88</v>
      </c>
      <c r="L2906">
        <v>25.8</v>
      </c>
      <c r="M2906">
        <v>189.8</v>
      </c>
      <c r="N2906">
        <v>115</v>
      </c>
      <c r="O2906">
        <v>8.5399999999999991</v>
      </c>
      <c r="P2906">
        <v>10.3</v>
      </c>
      <c r="Q2906">
        <v>6</v>
      </c>
      <c r="R2906">
        <v>2.78</v>
      </c>
      <c r="S2906">
        <v>0</v>
      </c>
      <c r="T2906" t="s">
        <v>22</v>
      </c>
      <c r="U2906">
        <f t="shared" si="91"/>
        <v>0</v>
      </c>
      <c r="V2906">
        <f>IF(Table2[[#This Row],[international_plan]]="yes",1,0)</f>
        <v>0</v>
      </c>
      <c r="W2906">
        <f>IF(Table2[[#This Row],[voice_mail_plan]]="yes",1,0)</f>
        <v>0</v>
      </c>
      <c r="X2906" t="str">
        <f t="shared" si="90"/>
        <v>Medium</v>
      </c>
      <c r="Y2906" t="str">
        <f>IF(Table2[[#This Row],[total_intl_charge]] &gt; AVERAGE($R$2:$R$4245),"High","Low")</f>
        <v>High</v>
      </c>
      <c r="Z2906" t="str">
        <f>IF(AND(G2906&gt;AVERAGE(train!$G$2:$G$4251),K2906&gt;AVERAGE(train!$K$2:$K$4251)),"High Day &amp; Eve",IF(AND(G2906&gt;AVERAGE(train!$G$2:$G$4251),K2906&lt;=AVERAGE(train!$K$2:$K$4251)),"High Day Only",IF(AND(G2906&lt;=AVERAGE(train!$G$2:$G$4251),K2906&gt;AVERAGE(train!$K$2:$K$4251)),"High Eve Only","Low Usage")))</f>
        <v>High Day Only</v>
      </c>
    </row>
    <row r="2907" spans="1:26">
      <c r="A2907" t="s">
        <v>53</v>
      </c>
      <c r="B2907">
        <v>100</v>
      </c>
      <c r="C2907" t="s">
        <v>28</v>
      </c>
      <c r="D2907" t="s">
        <v>22</v>
      </c>
      <c r="E2907" t="s">
        <v>23</v>
      </c>
      <c r="F2907">
        <v>21</v>
      </c>
      <c r="G2907">
        <v>86.1</v>
      </c>
      <c r="H2907">
        <v>95</v>
      </c>
      <c r="I2907">
        <v>14.64</v>
      </c>
      <c r="J2907">
        <v>189.9</v>
      </c>
      <c r="K2907">
        <v>126</v>
      </c>
      <c r="L2907">
        <v>16.14</v>
      </c>
      <c r="M2907">
        <v>201.3</v>
      </c>
      <c r="N2907">
        <v>113</v>
      </c>
      <c r="O2907">
        <v>9.06</v>
      </c>
      <c r="P2907">
        <v>11.7</v>
      </c>
      <c r="Q2907">
        <v>4</v>
      </c>
      <c r="R2907">
        <v>3.16</v>
      </c>
      <c r="S2907">
        <v>0</v>
      </c>
      <c r="T2907" t="s">
        <v>22</v>
      </c>
      <c r="U2907">
        <f t="shared" si="91"/>
        <v>0</v>
      </c>
      <c r="V2907">
        <f>IF(Table2[[#This Row],[international_plan]]="yes",1,0)</f>
        <v>0</v>
      </c>
      <c r="W2907">
        <f>IF(Table2[[#This Row],[voice_mail_plan]]="yes",1,0)</f>
        <v>1</v>
      </c>
      <c r="X2907" t="str">
        <f t="shared" si="90"/>
        <v>Medium</v>
      </c>
      <c r="Y2907" t="str">
        <f>IF(Table2[[#This Row],[total_intl_charge]] &gt; AVERAGE($R$2:$R$4245),"High","Low")</f>
        <v>High</v>
      </c>
      <c r="Z2907" t="str">
        <f>IF(AND(G2907&gt;AVERAGE(train!$G$2:$G$4251),K2907&gt;AVERAGE(train!$K$2:$K$4251)),"High Day &amp; Eve",IF(AND(G2907&gt;AVERAGE(train!$G$2:$G$4251),K2907&lt;=AVERAGE(train!$K$2:$K$4251)),"High Day Only",IF(AND(G2907&lt;=AVERAGE(train!$G$2:$G$4251),K2907&gt;AVERAGE(train!$K$2:$K$4251)),"High Eve Only","Low Usage")))</f>
        <v>High Eve Only</v>
      </c>
    </row>
    <row r="2908" spans="1:26">
      <c r="A2908" t="s">
        <v>50</v>
      </c>
      <c r="B2908">
        <v>45</v>
      </c>
      <c r="C2908" t="s">
        <v>25</v>
      </c>
      <c r="D2908" t="s">
        <v>22</v>
      </c>
      <c r="E2908" t="s">
        <v>22</v>
      </c>
      <c r="F2908">
        <v>0</v>
      </c>
      <c r="G2908">
        <v>126.8</v>
      </c>
      <c r="H2908">
        <v>83</v>
      </c>
      <c r="I2908">
        <v>21.56</v>
      </c>
      <c r="J2908">
        <v>157.80000000000001</v>
      </c>
      <c r="K2908">
        <v>100</v>
      </c>
      <c r="L2908">
        <v>13.41</v>
      </c>
      <c r="M2908">
        <v>158.30000000000001</v>
      </c>
      <c r="N2908">
        <v>97</v>
      </c>
      <c r="O2908">
        <v>7.12</v>
      </c>
      <c r="P2908">
        <v>11</v>
      </c>
      <c r="Q2908">
        <v>4</v>
      </c>
      <c r="R2908">
        <v>2.97</v>
      </c>
      <c r="S2908">
        <v>3</v>
      </c>
      <c r="T2908" t="s">
        <v>22</v>
      </c>
      <c r="U2908">
        <f t="shared" si="91"/>
        <v>0</v>
      </c>
      <c r="V2908">
        <f>IF(Table2[[#This Row],[international_plan]]="yes",1,0)</f>
        <v>0</v>
      </c>
      <c r="W2908">
        <f>IF(Table2[[#This Row],[voice_mail_plan]]="yes",1,0)</f>
        <v>0</v>
      </c>
      <c r="X2908" t="str">
        <f t="shared" si="90"/>
        <v>Low</v>
      </c>
      <c r="Y2908" t="str">
        <f>IF(Table2[[#This Row],[total_intl_charge]] &gt; AVERAGE($R$2:$R$4245),"High","Low")</f>
        <v>High</v>
      </c>
      <c r="Z2908" t="str">
        <f>IF(AND(G2908&gt;AVERAGE(train!$G$2:$G$4251),K2908&gt;AVERAGE(train!$K$2:$K$4251)),"High Day &amp; Eve",IF(AND(G2908&gt;AVERAGE(train!$G$2:$G$4251),K2908&lt;=AVERAGE(train!$K$2:$K$4251)),"High Day Only",IF(AND(G2908&lt;=AVERAGE(train!$G$2:$G$4251),K2908&gt;AVERAGE(train!$K$2:$K$4251)),"High Eve Only","Low Usage")))</f>
        <v>Low Usage</v>
      </c>
    </row>
    <row r="2909" spans="1:26">
      <c r="A2909" t="s">
        <v>71</v>
      </c>
      <c r="B2909">
        <v>114</v>
      </c>
      <c r="C2909" t="s">
        <v>21</v>
      </c>
      <c r="D2909" t="s">
        <v>22</v>
      </c>
      <c r="E2909" t="s">
        <v>22</v>
      </c>
      <c r="F2909">
        <v>0</v>
      </c>
      <c r="G2909">
        <v>108.3</v>
      </c>
      <c r="H2909">
        <v>95</v>
      </c>
      <c r="I2909">
        <v>18.41</v>
      </c>
      <c r="J2909">
        <v>168.3</v>
      </c>
      <c r="K2909">
        <v>104</v>
      </c>
      <c r="L2909">
        <v>14.31</v>
      </c>
      <c r="M2909">
        <v>153.1</v>
      </c>
      <c r="N2909">
        <v>109</v>
      </c>
      <c r="O2909">
        <v>6.89</v>
      </c>
      <c r="P2909">
        <v>9.1</v>
      </c>
      <c r="Q2909">
        <v>2</v>
      </c>
      <c r="R2909">
        <v>2.46</v>
      </c>
      <c r="S2909">
        <v>1</v>
      </c>
      <c r="T2909" t="s">
        <v>22</v>
      </c>
      <c r="U2909">
        <f t="shared" si="91"/>
        <v>0</v>
      </c>
      <c r="V2909">
        <f>IF(Table2[[#This Row],[international_plan]]="yes",1,0)</f>
        <v>0</v>
      </c>
      <c r="W2909">
        <f>IF(Table2[[#This Row],[voice_mail_plan]]="yes",1,0)</f>
        <v>0</v>
      </c>
      <c r="X2909" t="str">
        <f t="shared" si="90"/>
        <v>High</v>
      </c>
      <c r="Y2909" t="str">
        <f>IF(Table2[[#This Row],[total_intl_charge]] &gt; AVERAGE($R$2:$R$4245),"High","Low")</f>
        <v>Low</v>
      </c>
      <c r="Z2909" t="str">
        <f>IF(AND(G2909&gt;AVERAGE(train!$G$2:$G$4251),K2909&gt;AVERAGE(train!$K$2:$K$4251)),"High Day &amp; Eve",IF(AND(G2909&gt;AVERAGE(train!$G$2:$G$4251),K2909&lt;=AVERAGE(train!$K$2:$K$4251)),"High Day Only",IF(AND(G2909&lt;=AVERAGE(train!$G$2:$G$4251),K2909&gt;AVERAGE(train!$K$2:$K$4251)),"High Eve Only","Low Usage")))</f>
        <v>High Eve Only</v>
      </c>
    </row>
    <row r="2910" spans="1:26">
      <c r="A2910" t="s">
        <v>31</v>
      </c>
      <c r="B2910">
        <v>43</v>
      </c>
      <c r="C2910" t="s">
        <v>25</v>
      </c>
      <c r="D2910" t="s">
        <v>23</v>
      </c>
      <c r="E2910" t="s">
        <v>22</v>
      </c>
      <c r="F2910">
        <v>0</v>
      </c>
      <c r="G2910">
        <v>160.5</v>
      </c>
      <c r="H2910">
        <v>92</v>
      </c>
      <c r="I2910">
        <v>27.29</v>
      </c>
      <c r="J2910">
        <v>235.8</v>
      </c>
      <c r="K2910">
        <v>121</v>
      </c>
      <c r="L2910">
        <v>20.04</v>
      </c>
      <c r="M2910">
        <v>111.8</v>
      </c>
      <c r="N2910">
        <v>95</v>
      </c>
      <c r="O2910">
        <v>5.03</v>
      </c>
      <c r="P2910">
        <v>13.8</v>
      </c>
      <c r="Q2910">
        <v>5</v>
      </c>
      <c r="R2910">
        <v>3.73</v>
      </c>
      <c r="S2910">
        <v>1</v>
      </c>
      <c r="T2910" t="s">
        <v>23</v>
      </c>
      <c r="U2910">
        <f t="shared" si="91"/>
        <v>1</v>
      </c>
      <c r="V2910">
        <f>IF(Table2[[#This Row],[international_plan]]="yes",1,0)</f>
        <v>1</v>
      </c>
      <c r="W2910">
        <f>IF(Table2[[#This Row],[voice_mail_plan]]="yes",1,0)</f>
        <v>0</v>
      </c>
      <c r="X2910" t="str">
        <f t="shared" si="90"/>
        <v>Low</v>
      </c>
      <c r="Y2910" t="str">
        <f>IF(Table2[[#This Row],[total_intl_charge]] &gt; AVERAGE($R$2:$R$4245),"High","Low")</f>
        <v>High</v>
      </c>
      <c r="Z2910" t="str">
        <f>IF(AND(G2910&gt;AVERAGE(train!$G$2:$G$4251),K2910&gt;AVERAGE(train!$K$2:$K$4251)),"High Day &amp; Eve",IF(AND(G2910&gt;AVERAGE(train!$G$2:$G$4251),K2910&lt;=AVERAGE(train!$K$2:$K$4251)),"High Day Only",IF(AND(G2910&lt;=AVERAGE(train!$G$2:$G$4251),K2910&gt;AVERAGE(train!$K$2:$K$4251)),"High Eve Only","Low Usage")))</f>
        <v>High Eve Only</v>
      </c>
    </row>
    <row r="2911" spans="1:26">
      <c r="A2911" t="s">
        <v>72</v>
      </c>
      <c r="B2911">
        <v>103</v>
      </c>
      <c r="C2911" t="s">
        <v>25</v>
      </c>
      <c r="D2911" t="s">
        <v>22</v>
      </c>
      <c r="E2911" t="s">
        <v>22</v>
      </c>
      <c r="F2911">
        <v>0</v>
      </c>
      <c r="G2911">
        <v>147.30000000000001</v>
      </c>
      <c r="H2911">
        <v>81</v>
      </c>
      <c r="I2911">
        <v>25.04</v>
      </c>
      <c r="J2911">
        <v>158.4</v>
      </c>
      <c r="K2911">
        <v>88</v>
      </c>
      <c r="L2911">
        <v>13.46</v>
      </c>
      <c r="M2911">
        <v>193.8</v>
      </c>
      <c r="N2911">
        <v>103</v>
      </c>
      <c r="O2911">
        <v>8.7200000000000006</v>
      </c>
      <c r="P2911">
        <v>11</v>
      </c>
      <c r="Q2911">
        <v>3</v>
      </c>
      <c r="R2911">
        <v>2.97</v>
      </c>
      <c r="S2911">
        <v>2</v>
      </c>
      <c r="T2911" t="s">
        <v>22</v>
      </c>
      <c r="U2911">
        <f t="shared" si="91"/>
        <v>0</v>
      </c>
      <c r="V2911">
        <f>IF(Table2[[#This Row],[international_plan]]="yes",1,0)</f>
        <v>0</v>
      </c>
      <c r="W2911">
        <f>IF(Table2[[#This Row],[voice_mail_plan]]="yes",1,0)</f>
        <v>0</v>
      </c>
      <c r="X2911" t="str">
        <f t="shared" si="90"/>
        <v>High</v>
      </c>
      <c r="Y2911" t="str">
        <f>IF(Table2[[#This Row],[total_intl_charge]] &gt; AVERAGE($R$2:$R$4245),"High","Low")</f>
        <v>High</v>
      </c>
      <c r="Z2911" t="str">
        <f>IF(AND(G2911&gt;AVERAGE(train!$G$2:$G$4251),K2911&gt;AVERAGE(train!$K$2:$K$4251)),"High Day &amp; Eve",IF(AND(G2911&gt;AVERAGE(train!$G$2:$G$4251),K2911&lt;=AVERAGE(train!$K$2:$K$4251)),"High Day Only",IF(AND(G2911&lt;=AVERAGE(train!$G$2:$G$4251),K2911&gt;AVERAGE(train!$K$2:$K$4251)),"High Eve Only","Low Usage")))</f>
        <v>Low Usage</v>
      </c>
    </row>
    <row r="2912" spans="1:26">
      <c r="A2912" t="s">
        <v>54</v>
      </c>
      <c r="B2912">
        <v>57</v>
      </c>
      <c r="C2912" t="s">
        <v>28</v>
      </c>
      <c r="D2912" t="s">
        <v>22</v>
      </c>
      <c r="E2912" t="s">
        <v>22</v>
      </c>
      <c r="F2912">
        <v>0</v>
      </c>
      <c r="G2912">
        <v>165.1</v>
      </c>
      <c r="H2912">
        <v>91</v>
      </c>
      <c r="I2912">
        <v>28.07</v>
      </c>
      <c r="J2912">
        <v>240.8</v>
      </c>
      <c r="K2912">
        <v>56</v>
      </c>
      <c r="L2912">
        <v>20.47</v>
      </c>
      <c r="M2912">
        <v>277</v>
      </c>
      <c r="N2912">
        <v>100</v>
      </c>
      <c r="O2912">
        <v>12.47</v>
      </c>
      <c r="P2912">
        <v>9.5</v>
      </c>
      <c r="Q2912">
        <v>3</v>
      </c>
      <c r="R2912">
        <v>2.57</v>
      </c>
      <c r="S2912">
        <v>2</v>
      </c>
      <c r="T2912" t="s">
        <v>22</v>
      </c>
      <c r="U2912">
        <f t="shared" si="91"/>
        <v>0</v>
      </c>
      <c r="V2912">
        <f>IF(Table2[[#This Row],[international_plan]]="yes",1,0)</f>
        <v>0</v>
      </c>
      <c r="W2912">
        <f>IF(Table2[[#This Row],[voice_mail_plan]]="yes",1,0)</f>
        <v>0</v>
      </c>
      <c r="X2912" t="str">
        <f t="shared" si="90"/>
        <v>Low</v>
      </c>
      <c r="Y2912" t="str">
        <f>IF(Table2[[#This Row],[total_intl_charge]] &gt; AVERAGE($R$2:$R$4245),"High","Low")</f>
        <v>Low</v>
      </c>
      <c r="Z2912" t="str">
        <f>IF(AND(G2912&gt;AVERAGE(train!$G$2:$G$4251),K2912&gt;AVERAGE(train!$K$2:$K$4251)),"High Day &amp; Eve",IF(AND(G2912&gt;AVERAGE(train!$G$2:$G$4251),K2912&lt;=AVERAGE(train!$K$2:$K$4251)),"High Day Only",IF(AND(G2912&lt;=AVERAGE(train!$G$2:$G$4251),K2912&gt;AVERAGE(train!$K$2:$K$4251)),"High Eve Only","Low Usage")))</f>
        <v>Low Usage</v>
      </c>
    </row>
    <row r="2913" spans="1:26">
      <c r="A2913" t="s">
        <v>58</v>
      </c>
      <c r="B2913">
        <v>52</v>
      </c>
      <c r="C2913" t="s">
        <v>25</v>
      </c>
      <c r="D2913" t="s">
        <v>22</v>
      </c>
      <c r="E2913" t="s">
        <v>23</v>
      </c>
      <c r="F2913">
        <v>31</v>
      </c>
      <c r="G2913">
        <v>122.2</v>
      </c>
      <c r="H2913">
        <v>88</v>
      </c>
      <c r="I2913">
        <v>20.77</v>
      </c>
      <c r="J2913">
        <v>139</v>
      </c>
      <c r="K2913">
        <v>100</v>
      </c>
      <c r="L2913">
        <v>11.82</v>
      </c>
      <c r="M2913">
        <v>141.9</v>
      </c>
      <c r="N2913">
        <v>141</v>
      </c>
      <c r="O2913">
        <v>6.39</v>
      </c>
      <c r="P2913">
        <v>5.7</v>
      </c>
      <c r="Q2913">
        <v>10</v>
      </c>
      <c r="R2913">
        <v>1.54</v>
      </c>
      <c r="S2913">
        <v>3</v>
      </c>
      <c r="T2913" t="s">
        <v>22</v>
      </c>
      <c r="U2913">
        <f t="shared" si="91"/>
        <v>0</v>
      </c>
      <c r="V2913">
        <f>IF(Table2[[#This Row],[international_plan]]="yes",1,0)</f>
        <v>0</v>
      </c>
      <c r="W2913">
        <f>IF(Table2[[#This Row],[voice_mail_plan]]="yes",1,0)</f>
        <v>1</v>
      </c>
      <c r="X2913" t="str">
        <f t="shared" si="90"/>
        <v>Low</v>
      </c>
      <c r="Y2913" t="str">
        <f>IF(Table2[[#This Row],[total_intl_charge]] &gt; AVERAGE($R$2:$R$4245),"High","Low")</f>
        <v>Low</v>
      </c>
      <c r="Z2913" t="str">
        <f>IF(AND(G2913&gt;AVERAGE(train!$G$2:$G$4251),K2913&gt;AVERAGE(train!$K$2:$K$4251)),"High Day &amp; Eve",IF(AND(G2913&gt;AVERAGE(train!$G$2:$G$4251),K2913&lt;=AVERAGE(train!$K$2:$K$4251)),"High Day Only",IF(AND(G2913&lt;=AVERAGE(train!$G$2:$G$4251),K2913&gt;AVERAGE(train!$K$2:$K$4251)),"High Eve Only","Low Usage")))</f>
        <v>Low Usage</v>
      </c>
    </row>
    <row r="2914" spans="1:26">
      <c r="A2914" t="s">
        <v>34</v>
      </c>
      <c r="B2914">
        <v>74</v>
      </c>
      <c r="C2914" t="s">
        <v>25</v>
      </c>
      <c r="D2914" t="s">
        <v>22</v>
      </c>
      <c r="E2914" t="s">
        <v>22</v>
      </c>
      <c r="F2914">
        <v>0</v>
      </c>
      <c r="G2914">
        <v>156.30000000000001</v>
      </c>
      <c r="H2914">
        <v>102</v>
      </c>
      <c r="I2914">
        <v>26.57</v>
      </c>
      <c r="J2914">
        <v>273.10000000000002</v>
      </c>
      <c r="K2914">
        <v>118</v>
      </c>
      <c r="L2914">
        <v>23.21</v>
      </c>
      <c r="M2914">
        <v>215.8</v>
      </c>
      <c r="N2914">
        <v>113</v>
      </c>
      <c r="O2914">
        <v>9.7100000000000009</v>
      </c>
      <c r="P2914">
        <v>9</v>
      </c>
      <c r="Q2914">
        <v>4</v>
      </c>
      <c r="R2914">
        <v>2.4300000000000002</v>
      </c>
      <c r="S2914">
        <v>3</v>
      </c>
      <c r="T2914" t="s">
        <v>22</v>
      </c>
      <c r="U2914">
        <f t="shared" si="91"/>
        <v>0</v>
      </c>
      <c r="V2914">
        <f>IF(Table2[[#This Row],[international_plan]]="yes",1,0)</f>
        <v>0</v>
      </c>
      <c r="W2914">
        <f>IF(Table2[[#This Row],[voice_mail_plan]]="yes",1,0)</f>
        <v>0</v>
      </c>
      <c r="X2914" t="str">
        <f t="shared" si="90"/>
        <v>Medium</v>
      </c>
      <c r="Y2914" t="str">
        <f>IF(Table2[[#This Row],[total_intl_charge]] &gt; AVERAGE($R$2:$R$4245),"High","Low")</f>
        <v>Low</v>
      </c>
      <c r="Z2914" t="str">
        <f>IF(AND(G2914&gt;AVERAGE(train!$G$2:$G$4251),K2914&gt;AVERAGE(train!$K$2:$K$4251)),"High Day &amp; Eve",IF(AND(G2914&gt;AVERAGE(train!$G$2:$G$4251),K2914&lt;=AVERAGE(train!$K$2:$K$4251)),"High Day Only",IF(AND(G2914&lt;=AVERAGE(train!$G$2:$G$4251),K2914&gt;AVERAGE(train!$K$2:$K$4251)),"High Eve Only","Low Usage")))</f>
        <v>High Eve Only</v>
      </c>
    </row>
    <row r="2915" spans="1:26">
      <c r="A2915" t="s">
        <v>68</v>
      </c>
      <c r="B2915">
        <v>74</v>
      </c>
      <c r="C2915" t="s">
        <v>25</v>
      </c>
      <c r="D2915" t="s">
        <v>22</v>
      </c>
      <c r="E2915" t="s">
        <v>23</v>
      </c>
      <c r="F2915">
        <v>46</v>
      </c>
      <c r="G2915">
        <v>277.7</v>
      </c>
      <c r="H2915">
        <v>109</v>
      </c>
      <c r="I2915">
        <v>47.21</v>
      </c>
      <c r="J2915">
        <v>270</v>
      </c>
      <c r="K2915">
        <v>114</v>
      </c>
      <c r="L2915">
        <v>22.95</v>
      </c>
      <c r="M2915">
        <v>165.3</v>
      </c>
      <c r="N2915">
        <v>82</v>
      </c>
      <c r="O2915">
        <v>7.44</v>
      </c>
      <c r="P2915">
        <v>10.4</v>
      </c>
      <c r="Q2915">
        <v>2</v>
      </c>
      <c r="R2915">
        <v>2.81</v>
      </c>
      <c r="S2915">
        <v>1</v>
      </c>
      <c r="T2915" t="s">
        <v>22</v>
      </c>
      <c r="U2915">
        <f t="shared" si="91"/>
        <v>0</v>
      </c>
      <c r="V2915">
        <f>IF(Table2[[#This Row],[international_plan]]="yes",1,0)</f>
        <v>0</v>
      </c>
      <c r="W2915">
        <f>IF(Table2[[#This Row],[voice_mail_plan]]="yes",1,0)</f>
        <v>1</v>
      </c>
      <c r="X2915" t="str">
        <f t="shared" si="90"/>
        <v>Medium</v>
      </c>
      <c r="Y2915" t="str">
        <f>IF(Table2[[#This Row],[total_intl_charge]] &gt; AVERAGE($R$2:$R$4245),"High","Low")</f>
        <v>High</v>
      </c>
      <c r="Z2915" t="str">
        <f>IF(AND(G2915&gt;AVERAGE(train!$G$2:$G$4251),K2915&gt;AVERAGE(train!$K$2:$K$4251)),"High Day &amp; Eve",IF(AND(G2915&gt;AVERAGE(train!$G$2:$G$4251),K2915&lt;=AVERAGE(train!$K$2:$K$4251)),"High Day Only",IF(AND(G2915&lt;=AVERAGE(train!$G$2:$G$4251),K2915&gt;AVERAGE(train!$K$2:$K$4251)),"High Eve Only","Low Usage")))</f>
        <v>High Day &amp; Eve</v>
      </c>
    </row>
    <row r="2916" spans="1:26">
      <c r="A2916" t="s">
        <v>45</v>
      </c>
      <c r="B2916">
        <v>40</v>
      </c>
      <c r="C2916" t="s">
        <v>21</v>
      </c>
      <c r="D2916" t="s">
        <v>23</v>
      </c>
      <c r="E2916" t="s">
        <v>23</v>
      </c>
      <c r="F2916">
        <v>21</v>
      </c>
      <c r="G2916">
        <v>147.4</v>
      </c>
      <c r="H2916">
        <v>117</v>
      </c>
      <c r="I2916">
        <v>25.06</v>
      </c>
      <c r="J2916">
        <v>262.8</v>
      </c>
      <c r="K2916">
        <v>110</v>
      </c>
      <c r="L2916">
        <v>22.34</v>
      </c>
      <c r="M2916">
        <v>202</v>
      </c>
      <c r="N2916">
        <v>97</v>
      </c>
      <c r="O2916">
        <v>9.09</v>
      </c>
      <c r="P2916">
        <v>10.9</v>
      </c>
      <c r="Q2916">
        <v>5</v>
      </c>
      <c r="R2916">
        <v>2.94</v>
      </c>
      <c r="S2916">
        <v>0</v>
      </c>
      <c r="T2916" t="s">
        <v>22</v>
      </c>
      <c r="U2916">
        <f t="shared" si="91"/>
        <v>0</v>
      </c>
      <c r="V2916">
        <f>IF(Table2[[#This Row],[international_plan]]="yes",1,0)</f>
        <v>1</v>
      </c>
      <c r="W2916">
        <f>IF(Table2[[#This Row],[voice_mail_plan]]="yes",1,0)</f>
        <v>1</v>
      </c>
      <c r="X2916" t="str">
        <f t="shared" si="90"/>
        <v>Low</v>
      </c>
      <c r="Y2916" t="str">
        <f>IF(Table2[[#This Row],[total_intl_charge]] &gt; AVERAGE($R$2:$R$4245),"High","Low")</f>
        <v>High</v>
      </c>
      <c r="Z2916" t="str">
        <f>IF(AND(G2916&gt;AVERAGE(train!$G$2:$G$4251),K2916&gt;AVERAGE(train!$K$2:$K$4251)),"High Day &amp; Eve",IF(AND(G2916&gt;AVERAGE(train!$G$2:$G$4251),K2916&lt;=AVERAGE(train!$K$2:$K$4251)),"High Day Only",IF(AND(G2916&lt;=AVERAGE(train!$G$2:$G$4251),K2916&gt;AVERAGE(train!$K$2:$K$4251)),"High Eve Only","Low Usage")))</f>
        <v>High Eve Only</v>
      </c>
    </row>
    <row r="2917" spans="1:26">
      <c r="A2917" t="s">
        <v>73</v>
      </c>
      <c r="B2917">
        <v>83</v>
      </c>
      <c r="C2917" t="s">
        <v>21</v>
      </c>
      <c r="D2917" t="s">
        <v>22</v>
      </c>
      <c r="E2917" t="s">
        <v>22</v>
      </c>
      <c r="F2917">
        <v>0</v>
      </c>
      <c r="G2917">
        <v>228.4</v>
      </c>
      <c r="H2917">
        <v>113</v>
      </c>
      <c r="I2917">
        <v>38.83</v>
      </c>
      <c r="J2917">
        <v>163.30000000000001</v>
      </c>
      <c r="K2917">
        <v>103</v>
      </c>
      <c r="L2917">
        <v>13.88</v>
      </c>
      <c r="M2917">
        <v>248</v>
      </c>
      <c r="N2917">
        <v>114</v>
      </c>
      <c r="O2917">
        <v>11.16</v>
      </c>
      <c r="P2917">
        <v>7.8</v>
      </c>
      <c r="Q2917">
        <v>6</v>
      </c>
      <c r="R2917">
        <v>2.11</v>
      </c>
      <c r="S2917">
        <v>1</v>
      </c>
      <c r="T2917" t="s">
        <v>22</v>
      </c>
      <c r="U2917">
        <f t="shared" si="91"/>
        <v>0</v>
      </c>
      <c r="V2917">
        <f>IF(Table2[[#This Row],[international_plan]]="yes",1,0)</f>
        <v>0</v>
      </c>
      <c r="W2917">
        <f>IF(Table2[[#This Row],[voice_mail_plan]]="yes",1,0)</f>
        <v>0</v>
      </c>
      <c r="X2917" t="str">
        <f t="shared" si="90"/>
        <v>Medium</v>
      </c>
      <c r="Y2917" t="str">
        <f>IF(Table2[[#This Row],[total_intl_charge]] &gt; AVERAGE($R$2:$R$4245),"High","Low")</f>
        <v>Low</v>
      </c>
      <c r="Z2917" t="str">
        <f>IF(AND(G2917&gt;AVERAGE(train!$G$2:$G$4251),K2917&gt;AVERAGE(train!$K$2:$K$4251)),"High Day &amp; Eve",IF(AND(G2917&gt;AVERAGE(train!$G$2:$G$4251),K2917&lt;=AVERAGE(train!$K$2:$K$4251)),"High Day Only",IF(AND(G2917&lt;=AVERAGE(train!$G$2:$G$4251),K2917&gt;AVERAGE(train!$K$2:$K$4251)),"High Eve Only","Low Usage")))</f>
        <v>High Day &amp; Eve</v>
      </c>
    </row>
    <row r="2918" spans="1:26">
      <c r="A2918" t="s">
        <v>33</v>
      </c>
      <c r="B2918">
        <v>102</v>
      </c>
      <c r="C2918" t="s">
        <v>28</v>
      </c>
      <c r="D2918" t="s">
        <v>22</v>
      </c>
      <c r="E2918" t="s">
        <v>22</v>
      </c>
      <c r="F2918">
        <v>0</v>
      </c>
      <c r="G2918">
        <v>184.6</v>
      </c>
      <c r="H2918">
        <v>133</v>
      </c>
      <c r="I2918">
        <v>31.38</v>
      </c>
      <c r="J2918">
        <v>166.8</v>
      </c>
      <c r="K2918">
        <v>94</v>
      </c>
      <c r="L2918">
        <v>14.18</v>
      </c>
      <c r="M2918">
        <v>225.2</v>
      </c>
      <c r="N2918">
        <v>105</v>
      </c>
      <c r="O2918">
        <v>10.130000000000001</v>
      </c>
      <c r="P2918">
        <v>6.8</v>
      </c>
      <c r="Q2918">
        <v>8</v>
      </c>
      <c r="R2918">
        <v>1.84</v>
      </c>
      <c r="S2918">
        <v>1</v>
      </c>
      <c r="T2918" t="s">
        <v>22</v>
      </c>
      <c r="U2918">
        <f t="shared" si="91"/>
        <v>0</v>
      </c>
      <c r="V2918">
        <f>IF(Table2[[#This Row],[international_plan]]="yes",1,0)</f>
        <v>0</v>
      </c>
      <c r="W2918">
        <f>IF(Table2[[#This Row],[voice_mail_plan]]="yes",1,0)</f>
        <v>0</v>
      </c>
      <c r="X2918" t="str">
        <f t="shared" si="90"/>
        <v>High</v>
      </c>
      <c r="Y2918" t="str">
        <f>IF(Table2[[#This Row],[total_intl_charge]] &gt; AVERAGE($R$2:$R$4245),"High","Low")</f>
        <v>Low</v>
      </c>
      <c r="Z2918" t="str">
        <f>IF(AND(G2918&gt;AVERAGE(train!$G$2:$G$4251),K2918&gt;AVERAGE(train!$K$2:$K$4251)),"High Day &amp; Eve",IF(AND(G2918&gt;AVERAGE(train!$G$2:$G$4251),K2918&lt;=AVERAGE(train!$K$2:$K$4251)),"High Day Only",IF(AND(G2918&lt;=AVERAGE(train!$G$2:$G$4251),K2918&gt;AVERAGE(train!$K$2:$K$4251)),"High Eve Only","Low Usage")))</f>
        <v>High Day Only</v>
      </c>
    </row>
    <row r="2919" spans="1:26">
      <c r="A2919" t="s">
        <v>63</v>
      </c>
      <c r="B2919">
        <v>79</v>
      </c>
      <c r="C2919" t="s">
        <v>25</v>
      </c>
      <c r="D2919" t="s">
        <v>22</v>
      </c>
      <c r="E2919" t="s">
        <v>23</v>
      </c>
      <c r="F2919">
        <v>25</v>
      </c>
      <c r="G2919">
        <v>219</v>
      </c>
      <c r="H2919">
        <v>95</v>
      </c>
      <c r="I2919">
        <v>37.229999999999997</v>
      </c>
      <c r="J2919">
        <v>241.9</v>
      </c>
      <c r="K2919">
        <v>95</v>
      </c>
      <c r="L2919">
        <v>20.56</v>
      </c>
      <c r="M2919">
        <v>203.4</v>
      </c>
      <c r="N2919">
        <v>102</v>
      </c>
      <c r="O2919">
        <v>9.15</v>
      </c>
      <c r="P2919">
        <v>5.6</v>
      </c>
      <c r="Q2919">
        <v>5</v>
      </c>
      <c r="R2919">
        <v>1.51</v>
      </c>
      <c r="S2919">
        <v>4</v>
      </c>
      <c r="T2919" t="s">
        <v>22</v>
      </c>
      <c r="U2919">
        <f t="shared" si="91"/>
        <v>0</v>
      </c>
      <c r="V2919">
        <f>IF(Table2[[#This Row],[international_plan]]="yes",1,0)</f>
        <v>0</v>
      </c>
      <c r="W2919">
        <f>IF(Table2[[#This Row],[voice_mail_plan]]="yes",1,0)</f>
        <v>1</v>
      </c>
      <c r="X2919" t="str">
        <f t="shared" si="90"/>
        <v>Medium</v>
      </c>
      <c r="Y2919" t="str">
        <f>IF(Table2[[#This Row],[total_intl_charge]] &gt; AVERAGE($R$2:$R$4245),"High","Low")</f>
        <v>Low</v>
      </c>
      <c r="Z2919" t="str">
        <f>IF(AND(G2919&gt;AVERAGE(train!$G$2:$G$4251),K2919&gt;AVERAGE(train!$K$2:$K$4251)),"High Day &amp; Eve",IF(AND(G2919&gt;AVERAGE(train!$G$2:$G$4251),K2919&lt;=AVERAGE(train!$K$2:$K$4251)),"High Day Only",IF(AND(G2919&lt;=AVERAGE(train!$G$2:$G$4251),K2919&gt;AVERAGE(train!$K$2:$K$4251)),"High Eve Only","Low Usage")))</f>
        <v>High Day Only</v>
      </c>
    </row>
    <row r="2920" spans="1:26">
      <c r="A2920" t="s">
        <v>71</v>
      </c>
      <c r="B2920">
        <v>110</v>
      </c>
      <c r="C2920" t="s">
        <v>28</v>
      </c>
      <c r="D2920" t="s">
        <v>22</v>
      </c>
      <c r="E2920" t="s">
        <v>22</v>
      </c>
      <c r="F2920">
        <v>0</v>
      </c>
      <c r="G2920">
        <v>220.9</v>
      </c>
      <c r="H2920">
        <v>100</v>
      </c>
      <c r="I2920">
        <v>37.549999999999997</v>
      </c>
      <c r="J2920">
        <v>279.60000000000002</v>
      </c>
      <c r="K2920">
        <v>76</v>
      </c>
      <c r="L2920">
        <v>23.77</v>
      </c>
      <c r="M2920">
        <v>239.8</v>
      </c>
      <c r="N2920">
        <v>107</v>
      </c>
      <c r="O2920">
        <v>10.79</v>
      </c>
      <c r="P2920">
        <v>13.5</v>
      </c>
      <c r="Q2920">
        <v>9</v>
      </c>
      <c r="R2920">
        <v>3.65</v>
      </c>
      <c r="S2920">
        <v>1</v>
      </c>
      <c r="T2920" t="s">
        <v>23</v>
      </c>
      <c r="U2920">
        <f t="shared" si="91"/>
        <v>1</v>
      </c>
      <c r="V2920">
        <f>IF(Table2[[#This Row],[international_plan]]="yes",1,0)</f>
        <v>0</v>
      </c>
      <c r="W2920">
        <f>IF(Table2[[#This Row],[voice_mail_plan]]="yes",1,0)</f>
        <v>0</v>
      </c>
      <c r="X2920" t="str">
        <f t="shared" si="90"/>
        <v>High</v>
      </c>
      <c r="Y2920" t="str">
        <f>IF(Table2[[#This Row],[total_intl_charge]] &gt; AVERAGE($R$2:$R$4245),"High","Low")</f>
        <v>High</v>
      </c>
      <c r="Z2920" t="str">
        <f>IF(AND(G2920&gt;AVERAGE(train!$G$2:$G$4251),K2920&gt;AVERAGE(train!$K$2:$K$4251)),"High Day &amp; Eve",IF(AND(G2920&gt;AVERAGE(train!$G$2:$G$4251),K2920&lt;=AVERAGE(train!$K$2:$K$4251)),"High Day Only",IF(AND(G2920&lt;=AVERAGE(train!$G$2:$G$4251),K2920&gt;AVERAGE(train!$K$2:$K$4251)),"High Eve Only","Low Usage")))</f>
        <v>High Day Only</v>
      </c>
    </row>
    <row r="2921" spans="1:26">
      <c r="A2921" t="s">
        <v>68</v>
      </c>
      <c r="B2921">
        <v>69</v>
      </c>
      <c r="C2921" t="s">
        <v>25</v>
      </c>
      <c r="D2921" t="s">
        <v>22</v>
      </c>
      <c r="E2921" t="s">
        <v>23</v>
      </c>
      <c r="F2921">
        <v>27</v>
      </c>
      <c r="G2921">
        <v>188.4</v>
      </c>
      <c r="H2921">
        <v>104</v>
      </c>
      <c r="I2921">
        <v>32.03</v>
      </c>
      <c r="J2921">
        <v>320.60000000000002</v>
      </c>
      <c r="K2921">
        <v>128</v>
      </c>
      <c r="L2921">
        <v>27.25</v>
      </c>
      <c r="M2921">
        <v>161.69999999999999</v>
      </c>
      <c r="N2921">
        <v>120</v>
      </c>
      <c r="O2921">
        <v>7.28</v>
      </c>
      <c r="P2921">
        <v>9.6999999999999993</v>
      </c>
      <c r="Q2921">
        <v>7</v>
      </c>
      <c r="R2921">
        <v>2.62</v>
      </c>
      <c r="S2921">
        <v>1</v>
      </c>
      <c r="T2921" t="s">
        <v>22</v>
      </c>
      <c r="U2921">
        <f t="shared" si="91"/>
        <v>0</v>
      </c>
      <c r="V2921">
        <f>IF(Table2[[#This Row],[international_plan]]="yes",1,0)</f>
        <v>0</v>
      </c>
      <c r="W2921">
        <f>IF(Table2[[#This Row],[voice_mail_plan]]="yes",1,0)</f>
        <v>1</v>
      </c>
      <c r="X2921" t="str">
        <f t="shared" si="90"/>
        <v>Low</v>
      </c>
      <c r="Y2921" t="str">
        <f>IF(Table2[[#This Row],[total_intl_charge]] &gt; AVERAGE($R$2:$R$4245),"High","Low")</f>
        <v>Low</v>
      </c>
      <c r="Z2921" t="str">
        <f>IF(AND(G2921&gt;AVERAGE(train!$G$2:$G$4251),K2921&gt;AVERAGE(train!$K$2:$K$4251)),"High Day &amp; Eve",IF(AND(G2921&gt;AVERAGE(train!$G$2:$G$4251),K2921&lt;=AVERAGE(train!$K$2:$K$4251)),"High Day Only",IF(AND(G2921&lt;=AVERAGE(train!$G$2:$G$4251),K2921&gt;AVERAGE(train!$K$2:$K$4251)),"High Eve Only","Low Usage")))</f>
        <v>High Day &amp; Eve</v>
      </c>
    </row>
    <row r="2922" spans="1:26">
      <c r="A2922" t="s">
        <v>32</v>
      </c>
      <c r="B2922">
        <v>56</v>
      </c>
      <c r="C2922" t="s">
        <v>28</v>
      </c>
      <c r="D2922" t="s">
        <v>22</v>
      </c>
      <c r="E2922" t="s">
        <v>22</v>
      </c>
      <c r="F2922">
        <v>0</v>
      </c>
      <c r="G2922">
        <v>254.8</v>
      </c>
      <c r="H2922">
        <v>83</v>
      </c>
      <c r="I2922">
        <v>43.32</v>
      </c>
      <c r="J2922">
        <v>194</v>
      </c>
      <c r="K2922">
        <v>98</v>
      </c>
      <c r="L2922">
        <v>16.489999999999998</v>
      </c>
      <c r="M2922">
        <v>186.2</v>
      </c>
      <c r="N2922">
        <v>118</v>
      </c>
      <c r="O2922">
        <v>8.3800000000000008</v>
      </c>
      <c r="P2922">
        <v>13.5</v>
      </c>
      <c r="Q2922">
        <v>2</v>
      </c>
      <c r="R2922">
        <v>3.65</v>
      </c>
      <c r="S2922">
        <v>4</v>
      </c>
      <c r="T2922" t="s">
        <v>22</v>
      </c>
      <c r="U2922">
        <f t="shared" si="91"/>
        <v>0</v>
      </c>
      <c r="V2922">
        <f>IF(Table2[[#This Row],[international_plan]]="yes",1,0)</f>
        <v>0</v>
      </c>
      <c r="W2922">
        <f>IF(Table2[[#This Row],[voice_mail_plan]]="yes",1,0)</f>
        <v>0</v>
      </c>
      <c r="X2922" t="str">
        <f t="shared" si="90"/>
        <v>Low</v>
      </c>
      <c r="Y2922" t="str">
        <f>IF(Table2[[#This Row],[total_intl_charge]] &gt; AVERAGE($R$2:$R$4245),"High","Low")</f>
        <v>High</v>
      </c>
      <c r="Z2922" t="str">
        <f>IF(AND(G2922&gt;AVERAGE(train!$G$2:$G$4251),K2922&gt;AVERAGE(train!$K$2:$K$4251)),"High Day &amp; Eve",IF(AND(G2922&gt;AVERAGE(train!$G$2:$G$4251),K2922&lt;=AVERAGE(train!$K$2:$K$4251)),"High Day Only",IF(AND(G2922&lt;=AVERAGE(train!$G$2:$G$4251),K2922&gt;AVERAGE(train!$K$2:$K$4251)),"High Eve Only","Low Usage")))</f>
        <v>High Day Only</v>
      </c>
    </row>
    <row r="2923" spans="1:26">
      <c r="A2923" t="s">
        <v>55</v>
      </c>
      <c r="B2923">
        <v>133</v>
      </c>
      <c r="C2923" t="s">
        <v>28</v>
      </c>
      <c r="D2923" t="s">
        <v>22</v>
      </c>
      <c r="E2923" t="s">
        <v>22</v>
      </c>
      <c r="F2923">
        <v>0</v>
      </c>
      <c r="G2923">
        <v>338.4</v>
      </c>
      <c r="H2923">
        <v>86</v>
      </c>
      <c r="I2923">
        <v>57.53</v>
      </c>
      <c r="J2923">
        <v>234.6</v>
      </c>
      <c r="K2923">
        <v>97</v>
      </c>
      <c r="L2923">
        <v>19.940000000000001</v>
      </c>
      <c r="M2923">
        <v>264.8</v>
      </c>
      <c r="N2923">
        <v>139</v>
      </c>
      <c r="O2923">
        <v>11.92</v>
      </c>
      <c r="P2923">
        <v>14.8</v>
      </c>
      <c r="Q2923">
        <v>4</v>
      </c>
      <c r="R2923">
        <v>4</v>
      </c>
      <c r="S2923">
        <v>3</v>
      </c>
      <c r="T2923" t="s">
        <v>23</v>
      </c>
      <c r="U2923">
        <f t="shared" si="91"/>
        <v>1</v>
      </c>
      <c r="V2923">
        <f>IF(Table2[[#This Row],[international_plan]]="yes",1,0)</f>
        <v>0</v>
      </c>
      <c r="W2923">
        <f>IF(Table2[[#This Row],[voice_mail_plan]]="yes",1,0)</f>
        <v>0</v>
      </c>
      <c r="X2923" t="str">
        <f t="shared" si="90"/>
        <v>Very High</v>
      </c>
      <c r="Y2923" t="str">
        <f>IF(Table2[[#This Row],[total_intl_charge]] &gt; AVERAGE($R$2:$R$4245),"High","Low")</f>
        <v>High</v>
      </c>
      <c r="Z2923" t="str">
        <f>IF(AND(G2923&gt;AVERAGE(train!$G$2:$G$4251),K2923&gt;AVERAGE(train!$K$2:$K$4251)),"High Day &amp; Eve",IF(AND(G2923&gt;AVERAGE(train!$G$2:$G$4251),K2923&lt;=AVERAGE(train!$K$2:$K$4251)),"High Day Only",IF(AND(G2923&lt;=AVERAGE(train!$G$2:$G$4251),K2923&gt;AVERAGE(train!$K$2:$K$4251)),"High Eve Only","Low Usage")))</f>
        <v>High Day Only</v>
      </c>
    </row>
    <row r="2924" spans="1:26">
      <c r="A2924" t="s">
        <v>38</v>
      </c>
      <c r="B2924">
        <v>131</v>
      </c>
      <c r="C2924" t="s">
        <v>21</v>
      </c>
      <c r="D2924" t="s">
        <v>22</v>
      </c>
      <c r="E2924" t="s">
        <v>22</v>
      </c>
      <c r="F2924">
        <v>0</v>
      </c>
      <c r="G2924">
        <v>143.1</v>
      </c>
      <c r="H2924">
        <v>114</v>
      </c>
      <c r="I2924">
        <v>24.33</v>
      </c>
      <c r="J2924">
        <v>138.1</v>
      </c>
      <c r="K2924">
        <v>119</v>
      </c>
      <c r="L2924">
        <v>11.74</v>
      </c>
      <c r="M2924">
        <v>199.4</v>
      </c>
      <c r="N2924">
        <v>100</v>
      </c>
      <c r="O2924">
        <v>8.9700000000000006</v>
      </c>
      <c r="P2924">
        <v>8.9</v>
      </c>
      <c r="Q2924">
        <v>3</v>
      </c>
      <c r="R2924">
        <v>2.4</v>
      </c>
      <c r="S2924">
        <v>3</v>
      </c>
      <c r="T2924" t="s">
        <v>22</v>
      </c>
      <c r="U2924">
        <f t="shared" si="91"/>
        <v>0</v>
      </c>
      <c r="V2924">
        <f>IF(Table2[[#This Row],[international_plan]]="yes",1,0)</f>
        <v>0</v>
      </c>
      <c r="W2924">
        <f>IF(Table2[[#This Row],[voice_mail_plan]]="yes",1,0)</f>
        <v>0</v>
      </c>
      <c r="X2924" t="str">
        <f t="shared" si="90"/>
        <v>Very High</v>
      </c>
      <c r="Y2924" t="str">
        <f>IF(Table2[[#This Row],[total_intl_charge]] &gt; AVERAGE($R$2:$R$4245),"High","Low")</f>
        <v>Low</v>
      </c>
      <c r="Z2924" t="str">
        <f>IF(AND(G2924&gt;AVERAGE(train!$G$2:$G$4251),K2924&gt;AVERAGE(train!$K$2:$K$4251)),"High Day &amp; Eve",IF(AND(G2924&gt;AVERAGE(train!$G$2:$G$4251),K2924&lt;=AVERAGE(train!$K$2:$K$4251)),"High Day Only",IF(AND(G2924&lt;=AVERAGE(train!$G$2:$G$4251),K2924&gt;AVERAGE(train!$K$2:$K$4251)),"High Eve Only","Low Usage")))</f>
        <v>High Eve Only</v>
      </c>
    </row>
    <row r="2925" spans="1:26">
      <c r="A2925" t="s">
        <v>74</v>
      </c>
      <c r="B2925">
        <v>60</v>
      </c>
      <c r="C2925" t="s">
        <v>21</v>
      </c>
      <c r="D2925" t="s">
        <v>22</v>
      </c>
      <c r="E2925" t="s">
        <v>23</v>
      </c>
      <c r="F2925">
        <v>20</v>
      </c>
      <c r="G2925">
        <v>118.3</v>
      </c>
      <c r="H2925">
        <v>113</v>
      </c>
      <c r="I2925">
        <v>20.11</v>
      </c>
      <c r="J2925">
        <v>253.8</v>
      </c>
      <c r="K2925">
        <v>97</v>
      </c>
      <c r="L2925">
        <v>21.57</v>
      </c>
      <c r="M2925">
        <v>172.8</v>
      </c>
      <c r="N2925">
        <v>78</v>
      </c>
      <c r="O2925">
        <v>7.78</v>
      </c>
      <c r="P2925">
        <v>9.4</v>
      </c>
      <c r="Q2925">
        <v>4</v>
      </c>
      <c r="R2925">
        <v>2.54</v>
      </c>
      <c r="S2925">
        <v>1</v>
      </c>
      <c r="T2925" t="s">
        <v>22</v>
      </c>
      <c r="U2925">
        <f t="shared" si="91"/>
        <v>0</v>
      </c>
      <c r="V2925">
        <f>IF(Table2[[#This Row],[international_plan]]="yes",1,0)</f>
        <v>0</v>
      </c>
      <c r="W2925">
        <f>IF(Table2[[#This Row],[voice_mail_plan]]="yes",1,0)</f>
        <v>1</v>
      </c>
      <c r="X2925" t="str">
        <f t="shared" si="90"/>
        <v>Low</v>
      </c>
      <c r="Y2925" t="str">
        <f>IF(Table2[[#This Row],[total_intl_charge]] &gt; AVERAGE($R$2:$R$4245),"High","Low")</f>
        <v>Low</v>
      </c>
      <c r="Z2925" t="str">
        <f>IF(AND(G2925&gt;AVERAGE(train!$G$2:$G$4251),K2925&gt;AVERAGE(train!$K$2:$K$4251)),"High Day &amp; Eve",IF(AND(G2925&gt;AVERAGE(train!$G$2:$G$4251),K2925&lt;=AVERAGE(train!$K$2:$K$4251)),"High Day Only",IF(AND(G2925&lt;=AVERAGE(train!$G$2:$G$4251),K2925&gt;AVERAGE(train!$K$2:$K$4251)),"High Eve Only","Low Usage")))</f>
        <v>Low Usage</v>
      </c>
    </row>
    <row r="2926" spans="1:26">
      <c r="A2926" t="s">
        <v>73</v>
      </c>
      <c r="B2926">
        <v>92</v>
      </c>
      <c r="C2926" t="s">
        <v>28</v>
      </c>
      <c r="D2926" t="s">
        <v>22</v>
      </c>
      <c r="E2926" t="s">
        <v>22</v>
      </c>
      <c r="F2926">
        <v>0</v>
      </c>
      <c r="G2926">
        <v>185.9</v>
      </c>
      <c r="H2926">
        <v>111</v>
      </c>
      <c r="I2926">
        <v>31.6</v>
      </c>
      <c r="J2926">
        <v>216.8</v>
      </c>
      <c r="K2926">
        <v>93</v>
      </c>
      <c r="L2926">
        <v>18.43</v>
      </c>
      <c r="M2926">
        <v>231</v>
      </c>
      <c r="N2926">
        <v>58</v>
      </c>
      <c r="O2926">
        <v>10.4</v>
      </c>
      <c r="P2926">
        <v>8.5</v>
      </c>
      <c r="Q2926">
        <v>2</v>
      </c>
      <c r="R2926">
        <v>2.2999999999999998</v>
      </c>
      <c r="S2926">
        <v>1</v>
      </c>
      <c r="T2926" t="s">
        <v>22</v>
      </c>
      <c r="U2926">
        <f t="shared" si="91"/>
        <v>0</v>
      </c>
      <c r="V2926">
        <f>IF(Table2[[#This Row],[international_plan]]="yes",1,0)</f>
        <v>0</v>
      </c>
      <c r="W2926">
        <f>IF(Table2[[#This Row],[voice_mail_plan]]="yes",1,0)</f>
        <v>0</v>
      </c>
      <c r="X2926" t="str">
        <f t="shared" si="90"/>
        <v>Medium</v>
      </c>
      <c r="Y2926" t="str">
        <f>IF(Table2[[#This Row],[total_intl_charge]] &gt; AVERAGE($R$2:$R$4245),"High","Low")</f>
        <v>Low</v>
      </c>
      <c r="Z2926" t="str">
        <f>IF(AND(G2926&gt;AVERAGE(train!$G$2:$G$4251),K2926&gt;AVERAGE(train!$K$2:$K$4251)),"High Day &amp; Eve",IF(AND(G2926&gt;AVERAGE(train!$G$2:$G$4251),K2926&lt;=AVERAGE(train!$K$2:$K$4251)),"High Day Only",IF(AND(G2926&lt;=AVERAGE(train!$G$2:$G$4251),K2926&gt;AVERAGE(train!$K$2:$K$4251)),"High Eve Only","Low Usage")))</f>
        <v>High Day Only</v>
      </c>
    </row>
    <row r="2927" spans="1:26">
      <c r="A2927" t="s">
        <v>53</v>
      </c>
      <c r="B2927">
        <v>52</v>
      </c>
      <c r="C2927" t="s">
        <v>28</v>
      </c>
      <c r="D2927" t="s">
        <v>22</v>
      </c>
      <c r="E2927" t="s">
        <v>22</v>
      </c>
      <c r="F2927">
        <v>0</v>
      </c>
      <c r="G2927">
        <v>219</v>
      </c>
      <c r="H2927">
        <v>100</v>
      </c>
      <c r="I2927">
        <v>37.229999999999997</v>
      </c>
      <c r="J2927">
        <v>148.9</v>
      </c>
      <c r="K2927">
        <v>110</v>
      </c>
      <c r="L2927">
        <v>12.66</v>
      </c>
      <c r="M2927">
        <v>151.80000000000001</v>
      </c>
      <c r="N2927">
        <v>129</v>
      </c>
      <c r="O2927">
        <v>6.83</v>
      </c>
      <c r="P2927">
        <v>11.9</v>
      </c>
      <c r="Q2927">
        <v>8</v>
      </c>
      <c r="R2927">
        <v>3.21</v>
      </c>
      <c r="S2927">
        <v>3</v>
      </c>
      <c r="T2927" t="s">
        <v>22</v>
      </c>
      <c r="U2927">
        <f t="shared" si="91"/>
        <v>0</v>
      </c>
      <c r="V2927">
        <f>IF(Table2[[#This Row],[international_plan]]="yes",1,0)</f>
        <v>0</v>
      </c>
      <c r="W2927">
        <f>IF(Table2[[#This Row],[voice_mail_plan]]="yes",1,0)</f>
        <v>0</v>
      </c>
      <c r="X2927" t="str">
        <f t="shared" si="90"/>
        <v>Low</v>
      </c>
      <c r="Y2927" t="str">
        <f>IF(Table2[[#This Row],[total_intl_charge]] &gt; AVERAGE($R$2:$R$4245),"High","Low")</f>
        <v>High</v>
      </c>
      <c r="Z2927" t="str">
        <f>IF(AND(G2927&gt;AVERAGE(train!$G$2:$G$4251),K2927&gt;AVERAGE(train!$K$2:$K$4251)),"High Day &amp; Eve",IF(AND(G2927&gt;AVERAGE(train!$G$2:$G$4251),K2927&lt;=AVERAGE(train!$K$2:$K$4251)),"High Day Only",IF(AND(G2927&lt;=AVERAGE(train!$G$2:$G$4251),K2927&gt;AVERAGE(train!$K$2:$K$4251)),"High Eve Only","Low Usage")))</f>
        <v>High Day &amp; Eve</v>
      </c>
    </row>
    <row r="2928" spans="1:26">
      <c r="A2928" t="s">
        <v>58</v>
      </c>
      <c r="B2928">
        <v>135</v>
      </c>
      <c r="C2928" t="s">
        <v>28</v>
      </c>
      <c r="D2928" t="s">
        <v>22</v>
      </c>
      <c r="E2928" t="s">
        <v>23</v>
      </c>
      <c r="F2928">
        <v>18</v>
      </c>
      <c r="G2928">
        <v>180.1</v>
      </c>
      <c r="H2928">
        <v>90</v>
      </c>
      <c r="I2928">
        <v>30.62</v>
      </c>
      <c r="J2928">
        <v>152.5</v>
      </c>
      <c r="K2928">
        <v>65</v>
      </c>
      <c r="L2928">
        <v>12.96</v>
      </c>
      <c r="M2928">
        <v>258.2</v>
      </c>
      <c r="N2928">
        <v>85</v>
      </c>
      <c r="O2928">
        <v>11.62</v>
      </c>
      <c r="P2928">
        <v>12.7</v>
      </c>
      <c r="Q2928">
        <v>9</v>
      </c>
      <c r="R2928">
        <v>3.43</v>
      </c>
      <c r="S2928">
        <v>1</v>
      </c>
      <c r="T2928" t="s">
        <v>22</v>
      </c>
      <c r="U2928">
        <f t="shared" si="91"/>
        <v>0</v>
      </c>
      <c r="V2928">
        <f>IF(Table2[[#This Row],[international_plan]]="yes",1,0)</f>
        <v>0</v>
      </c>
      <c r="W2928">
        <f>IF(Table2[[#This Row],[voice_mail_plan]]="yes",1,0)</f>
        <v>1</v>
      </c>
      <c r="X2928" t="str">
        <f t="shared" si="90"/>
        <v>Very High</v>
      </c>
      <c r="Y2928" t="str">
        <f>IF(Table2[[#This Row],[total_intl_charge]] &gt; AVERAGE($R$2:$R$4245),"High","Low")</f>
        <v>High</v>
      </c>
      <c r="Z2928" t="str">
        <f>IF(AND(G2928&gt;AVERAGE(train!$G$2:$G$4251),K2928&gt;AVERAGE(train!$K$2:$K$4251)),"High Day &amp; Eve",IF(AND(G2928&gt;AVERAGE(train!$G$2:$G$4251),K2928&lt;=AVERAGE(train!$K$2:$K$4251)),"High Day Only",IF(AND(G2928&lt;=AVERAGE(train!$G$2:$G$4251),K2928&gt;AVERAGE(train!$K$2:$K$4251)),"High Eve Only","Low Usage")))</f>
        <v>Low Usage</v>
      </c>
    </row>
    <row r="2929" spans="1:26">
      <c r="A2929" t="s">
        <v>48</v>
      </c>
      <c r="B2929">
        <v>107</v>
      </c>
      <c r="C2929" t="s">
        <v>25</v>
      </c>
      <c r="D2929" t="s">
        <v>22</v>
      </c>
      <c r="E2929" t="s">
        <v>22</v>
      </c>
      <c r="F2929">
        <v>0</v>
      </c>
      <c r="G2929">
        <v>114.9</v>
      </c>
      <c r="H2929">
        <v>119</v>
      </c>
      <c r="I2929">
        <v>19.53</v>
      </c>
      <c r="J2929">
        <v>239.7</v>
      </c>
      <c r="K2929">
        <v>91</v>
      </c>
      <c r="L2929">
        <v>20.37</v>
      </c>
      <c r="M2929">
        <v>165.3</v>
      </c>
      <c r="N2929">
        <v>112</v>
      </c>
      <c r="O2929">
        <v>7.44</v>
      </c>
      <c r="P2929">
        <v>12.6</v>
      </c>
      <c r="Q2929">
        <v>5</v>
      </c>
      <c r="R2929">
        <v>3.4</v>
      </c>
      <c r="S2929">
        <v>2</v>
      </c>
      <c r="T2929" t="s">
        <v>22</v>
      </c>
      <c r="U2929">
        <f t="shared" si="91"/>
        <v>0</v>
      </c>
      <c r="V2929">
        <f>IF(Table2[[#This Row],[international_plan]]="yes",1,0)</f>
        <v>0</v>
      </c>
      <c r="W2929">
        <f>IF(Table2[[#This Row],[voice_mail_plan]]="yes",1,0)</f>
        <v>0</v>
      </c>
      <c r="X2929" t="str">
        <f t="shared" si="90"/>
        <v>High</v>
      </c>
      <c r="Y2929" t="str">
        <f>IF(Table2[[#This Row],[total_intl_charge]] &gt; AVERAGE($R$2:$R$4245),"High","Low")</f>
        <v>High</v>
      </c>
      <c r="Z2929" t="str">
        <f>IF(AND(G2929&gt;AVERAGE(train!$G$2:$G$4251),K2929&gt;AVERAGE(train!$K$2:$K$4251)),"High Day &amp; Eve",IF(AND(G2929&gt;AVERAGE(train!$G$2:$G$4251),K2929&lt;=AVERAGE(train!$K$2:$K$4251)),"High Day Only",IF(AND(G2929&lt;=AVERAGE(train!$G$2:$G$4251),K2929&gt;AVERAGE(train!$K$2:$K$4251)),"High Eve Only","Low Usage")))</f>
        <v>Low Usage</v>
      </c>
    </row>
    <row r="2930" spans="1:26">
      <c r="A2930" t="s">
        <v>73</v>
      </c>
      <c r="B2930">
        <v>110</v>
      </c>
      <c r="C2930" t="s">
        <v>28</v>
      </c>
      <c r="D2930" t="s">
        <v>22</v>
      </c>
      <c r="E2930" t="s">
        <v>22</v>
      </c>
      <c r="F2930">
        <v>0</v>
      </c>
      <c r="G2930">
        <v>158.6</v>
      </c>
      <c r="H2930">
        <v>97</v>
      </c>
      <c r="I2930">
        <v>26.96</v>
      </c>
      <c r="J2930">
        <v>204.4</v>
      </c>
      <c r="K2930">
        <v>123</v>
      </c>
      <c r="L2930">
        <v>17.37</v>
      </c>
      <c r="M2930">
        <v>182.5</v>
      </c>
      <c r="N2930">
        <v>123</v>
      </c>
      <c r="O2930">
        <v>8.2100000000000009</v>
      </c>
      <c r="P2930">
        <v>11.3</v>
      </c>
      <c r="Q2930">
        <v>3</v>
      </c>
      <c r="R2930">
        <v>3.05</v>
      </c>
      <c r="S2930">
        <v>2</v>
      </c>
      <c r="T2930" t="s">
        <v>22</v>
      </c>
      <c r="U2930">
        <f t="shared" si="91"/>
        <v>0</v>
      </c>
      <c r="V2930">
        <f>IF(Table2[[#This Row],[international_plan]]="yes",1,0)</f>
        <v>0</v>
      </c>
      <c r="W2930">
        <f>IF(Table2[[#This Row],[voice_mail_plan]]="yes",1,0)</f>
        <v>0</v>
      </c>
      <c r="X2930" t="str">
        <f t="shared" si="90"/>
        <v>High</v>
      </c>
      <c r="Y2930" t="str">
        <f>IF(Table2[[#This Row],[total_intl_charge]] &gt; AVERAGE($R$2:$R$4245),"High","Low")</f>
        <v>High</v>
      </c>
      <c r="Z2930" t="str">
        <f>IF(AND(G2930&gt;AVERAGE(train!$G$2:$G$4251),K2930&gt;AVERAGE(train!$K$2:$K$4251)),"High Day &amp; Eve",IF(AND(G2930&gt;AVERAGE(train!$G$2:$G$4251),K2930&lt;=AVERAGE(train!$K$2:$K$4251)),"High Day Only",IF(AND(G2930&lt;=AVERAGE(train!$G$2:$G$4251),K2930&gt;AVERAGE(train!$K$2:$K$4251)),"High Eve Only","Low Usage")))</f>
        <v>High Eve Only</v>
      </c>
    </row>
    <row r="2931" spans="1:26">
      <c r="A2931" t="s">
        <v>54</v>
      </c>
      <c r="B2931">
        <v>109</v>
      </c>
      <c r="C2931" t="s">
        <v>21</v>
      </c>
      <c r="D2931" t="s">
        <v>23</v>
      </c>
      <c r="E2931" t="s">
        <v>23</v>
      </c>
      <c r="F2931">
        <v>36</v>
      </c>
      <c r="G2931">
        <v>244.2</v>
      </c>
      <c r="H2931">
        <v>147</v>
      </c>
      <c r="I2931">
        <v>41.51</v>
      </c>
      <c r="J2931">
        <v>199.7</v>
      </c>
      <c r="K2931">
        <v>65</v>
      </c>
      <c r="L2931">
        <v>16.97</v>
      </c>
      <c r="M2931">
        <v>144.4</v>
      </c>
      <c r="N2931">
        <v>109</v>
      </c>
      <c r="O2931">
        <v>6.5</v>
      </c>
      <c r="P2931">
        <v>15.4</v>
      </c>
      <c r="Q2931">
        <v>3</v>
      </c>
      <c r="R2931">
        <v>4.16</v>
      </c>
      <c r="S2931">
        <v>2</v>
      </c>
      <c r="T2931" t="s">
        <v>23</v>
      </c>
      <c r="U2931">
        <f t="shared" si="91"/>
        <v>1</v>
      </c>
      <c r="V2931">
        <f>IF(Table2[[#This Row],[international_plan]]="yes",1,0)</f>
        <v>1</v>
      </c>
      <c r="W2931">
        <f>IF(Table2[[#This Row],[voice_mail_plan]]="yes",1,0)</f>
        <v>1</v>
      </c>
      <c r="X2931" t="str">
        <f t="shared" si="90"/>
        <v>High</v>
      </c>
      <c r="Y2931" t="str">
        <f>IF(Table2[[#This Row],[total_intl_charge]] &gt; AVERAGE($R$2:$R$4245),"High","Low")</f>
        <v>High</v>
      </c>
      <c r="Z2931" t="str">
        <f>IF(AND(G2931&gt;AVERAGE(train!$G$2:$G$4251),K2931&gt;AVERAGE(train!$K$2:$K$4251)),"High Day &amp; Eve",IF(AND(G2931&gt;AVERAGE(train!$G$2:$G$4251),K2931&lt;=AVERAGE(train!$K$2:$K$4251)),"High Day Only",IF(AND(G2931&lt;=AVERAGE(train!$G$2:$G$4251),K2931&gt;AVERAGE(train!$K$2:$K$4251)),"High Eve Only","Low Usage")))</f>
        <v>High Day Only</v>
      </c>
    </row>
    <row r="2932" spans="1:26">
      <c r="A2932" t="s">
        <v>36</v>
      </c>
      <c r="B2932">
        <v>90</v>
      </c>
      <c r="C2932" t="s">
        <v>21</v>
      </c>
      <c r="D2932" t="s">
        <v>22</v>
      </c>
      <c r="E2932" t="s">
        <v>22</v>
      </c>
      <c r="F2932">
        <v>0</v>
      </c>
      <c r="G2932">
        <v>180</v>
      </c>
      <c r="H2932">
        <v>58</v>
      </c>
      <c r="I2932">
        <v>30.6</v>
      </c>
      <c r="J2932">
        <v>229.4</v>
      </c>
      <c r="K2932">
        <v>88</v>
      </c>
      <c r="L2932">
        <v>19.5</v>
      </c>
      <c r="M2932">
        <v>162.19999999999999</v>
      </c>
      <c r="N2932">
        <v>110</v>
      </c>
      <c r="O2932">
        <v>7.3</v>
      </c>
      <c r="P2932">
        <v>13.2</v>
      </c>
      <c r="Q2932">
        <v>9</v>
      </c>
      <c r="R2932">
        <v>3.56</v>
      </c>
      <c r="S2932">
        <v>1</v>
      </c>
      <c r="T2932" t="s">
        <v>22</v>
      </c>
      <c r="U2932">
        <f t="shared" si="91"/>
        <v>0</v>
      </c>
      <c r="V2932">
        <f>IF(Table2[[#This Row],[international_plan]]="yes",1,0)</f>
        <v>0</v>
      </c>
      <c r="W2932">
        <f>IF(Table2[[#This Row],[voice_mail_plan]]="yes",1,0)</f>
        <v>0</v>
      </c>
      <c r="X2932" t="str">
        <f t="shared" si="90"/>
        <v>Medium</v>
      </c>
      <c r="Y2932" t="str">
        <f>IF(Table2[[#This Row],[total_intl_charge]] &gt; AVERAGE($R$2:$R$4245),"High","Low")</f>
        <v>High</v>
      </c>
      <c r="Z2932" t="str">
        <f>IF(AND(G2932&gt;AVERAGE(train!$G$2:$G$4251),K2932&gt;AVERAGE(train!$K$2:$K$4251)),"High Day &amp; Eve",IF(AND(G2932&gt;AVERAGE(train!$G$2:$G$4251),K2932&lt;=AVERAGE(train!$K$2:$K$4251)),"High Day Only",IF(AND(G2932&lt;=AVERAGE(train!$G$2:$G$4251),K2932&gt;AVERAGE(train!$K$2:$K$4251)),"High Eve Only","Low Usage")))</f>
        <v>Low Usage</v>
      </c>
    </row>
    <row r="2933" spans="1:26">
      <c r="A2933" t="s">
        <v>69</v>
      </c>
      <c r="B2933">
        <v>115</v>
      </c>
      <c r="C2933" t="s">
        <v>21</v>
      </c>
      <c r="D2933" t="s">
        <v>22</v>
      </c>
      <c r="E2933" t="s">
        <v>22</v>
      </c>
      <c r="F2933">
        <v>0</v>
      </c>
      <c r="G2933">
        <v>135.4</v>
      </c>
      <c r="H2933">
        <v>104</v>
      </c>
      <c r="I2933">
        <v>23.02</v>
      </c>
      <c r="J2933">
        <v>138.80000000000001</v>
      </c>
      <c r="K2933">
        <v>91</v>
      </c>
      <c r="L2933">
        <v>11.8</v>
      </c>
      <c r="M2933">
        <v>208.5</v>
      </c>
      <c r="N2933">
        <v>92</v>
      </c>
      <c r="O2933">
        <v>9.3800000000000008</v>
      </c>
      <c r="P2933">
        <v>5.4</v>
      </c>
      <c r="Q2933">
        <v>3</v>
      </c>
      <c r="R2933">
        <v>1.46</v>
      </c>
      <c r="S2933">
        <v>1</v>
      </c>
      <c r="T2933" t="s">
        <v>22</v>
      </c>
      <c r="U2933">
        <f t="shared" si="91"/>
        <v>0</v>
      </c>
      <c r="V2933">
        <f>IF(Table2[[#This Row],[international_plan]]="yes",1,0)</f>
        <v>0</v>
      </c>
      <c r="W2933">
        <f>IF(Table2[[#This Row],[voice_mail_plan]]="yes",1,0)</f>
        <v>0</v>
      </c>
      <c r="X2933" t="str">
        <f t="shared" si="90"/>
        <v>High</v>
      </c>
      <c r="Y2933" t="str">
        <f>IF(Table2[[#This Row],[total_intl_charge]] &gt; AVERAGE($R$2:$R$4245),"High","Low")</f>
        <v>Low</v>
      </c>
      <c r="Z2933" t="str">
        <f>IF(AND(G2933&gt;AVERAGE(train!$G$2:$G$4251),K2933&gt;AVERAGE(train!$K$2:$K$4251)),"High Day &amp; Eve",IF(AND(G2933&gt;AVERAGE(train!$G$2:$G$4251),K2933&lt;=AVERAGE(train!$K$2:$K$4251)),"High Day Only",IF(AND(G2933&lt;=AVERAGE(train!$G$2:$G$4251),K2933&gt;AVERAGE(train!$K$2:$K$4251)),"High Eve Only","Low Usage")))</f>
        <v>Low Usage</v>
      </c>
    </row>
    <row r="2934" spans="1:26">
      <c r="A2934" t="s">
        <v>66</v>
      </c>
      <c r="B2934">
        <v>73</v>
      </c>
      <c r="C2934" t="s">
        <v>25</v>
      </c>
      <c r="D2934" t="s">
        <v>22</v>
      </c>
      <c r="E2934" t="s">
        <v>22</v>
      </c>
      <c r="F2934">
        <v>0</v>
      </c>
      <c r="G2934">
        <v>272.39999999999998</v>
      </c>
      <c r="H2934">
        <v>112</v>
      </c>
      <c r="I2934">
        <v>46.31</v>
      </c>
      <c r="J2934">
        <v>252.2</v>
      </c>
      <c r="K2934">
        <v>91</v>
      </c>
      <c r="L2934">
        <v>21.44</v>
      </c>
      <c r="M2934">
        <v>255.4</v>
      </c>
      <c r="N2934">
        <v>112</v>
      </c>
      <c r="O2934">
        <v>11.49</v>
      </c>
      <c r="P2934">
        <v>10.9</v>
      </c>
      <c r="Q2934">
        <v>5</v>
      </c>
      <c r="R2934">
        <v>2.94</v>
      </c>
      <c r="S2934">
        <v>1</v>
      </c>
      <c r="T2934" t="s">
        <v>23</v>
      </c>
      <c r="U2934">
        <f t="shared" si="91"/>
        <v>1</v>
      </c>
      <c r="V2934">
        <f>IF(Table2[[#This Row],[international_plan]]="yes",1,0)</f>
        <v>0</v>
      </c>
      <c r="W2934">
        <f>IF(Table2[[#This Row],[voice_mail_plan]]="yes",1,0)</f>
        <v>0</v>
      </c>
      <c r="X2934" t="str">
        <f t="shared" si="90"/>
        <v>Low</v>
      </c>
      <c r="Y2934" t="str">
        <f>IF(Table2[[#This Row],[total_intl_charge]] &gt; AVERAGE($R$2:$R$4245),"High","Low")</f>
        <v>High</v>
      </c>
      <c r="Z2934" t="str">
        <f>IF(AND(G2934&gt;AVERAGE(train!$G$2:$G$4251),K2934&gt;AVERAGE(train!$K$2:$K$4251)),"High Day &amp; Eve",IF(AND(G2934&gt;AVERAGE(train!$G$2:$G$4251),K2934&lt;=AVERAGE(train!$K$2:$K$4251)),"High Day Only",IF(AND(G2934&lt;=AVERAGE(train!$G$2:$G$4251),K2934&gt;AVERAGE(train!$K$2:$K$4251)),"High Eve Only","Low Usage")))</f>
        <v>High Day Only</v>
      </c>
    </row>
    <row r="2935" spans="1:26">
      <c r="A2935" t="s">
        <v>24</v>
      </c>
      <c r="B2935">
        <v>127</v>
      </c>
      <c r="C2935" t="s">
        <v>28</v>
      </c>
      <c r="D2935" t="s">
        <v>22</v>
      </c>
      <c r="E2935" t="s">
        <v>22</v>
      </c>
      <c r="F2935">
        <v>0</v>
      </c>
      <c r="G2935">
        <v>262.89999999999998</v>
      </c>
      <c r="H2935">
        <v>95</v>
      </c>
      <c r="I2935">
        <v>44.69</v>
      </c>
      <c r="J2935">
        <v>175.9</v>
      </c>
      <c r="K2935">
        <v>126</v>
      </c>
      <c r="L2935">
        <v>14.95</v>
      </c>
      <c r="M2935">
        <v>202.1</v>
      </c>
      <c r="N2935">
        <v>101</v>
      </c>
      <c r="O2935">
        <v>9.09</v>
      </c>
      <c r="P2935">
        <v>7.5</v>
      </c>
      <c r="Q2935">
        <v>5</v>
      </c>
      <c r="R2935">
        <v>2.0299999999999998</v>
      </c>
      <c r="S2935">
        <v>1</v>
      </c>
      <c r="T2935" t="s">
        <v>22</v>
      </c>
      <c r="U2935">
        <f t="shared" si="91"/>
        <v>0</v>
      </c>
      <c r="V2935">
        <f>IF(Table2[[#This Row],[international_plan]]="yes",1,0)</f>
        <v>0</v>
      </c>
      <c r="W2935">
        <f>IF(Table2[[#This Row],[voice_mail_plan]]="yes",1,0)</f>
        <v>0</v>
      </c>
      <c r="X2935" t="str">
        <f t="shared" si="90"/>
        <v>High</v>
      </c>
      <c r="Y2935" t="str">
        <f>IF(Table2[[#This Row],[total_intl_charge]] &gt; AVERAGE($R$2:$R$4245),"High","Low")</f>
        <v>Low</v>
      </c>
      <c r="Z2935" t="str">
        <f>IF(AND(G2935&gt;AVERAGE(train!$G$2:$G$4251),K2935&gt;AVERAGE(train!$K$2:$K$4251)),"High Day &amp; Eve",IF(AND(G2935&gt;AVERAGE(train!$G$2:$G$4251),K2935&lt;=AVERAGE(train!$K$2:$K$4251)),"High Day Only",IF(AND(G2935&lt;=AVERAGE(train!$G$2:$G$4251),K2935&gt;AVERAGE(train!$K$2:$K$4251)),"High Eve Only","Low Usage")))</f>
        <v>High Day &amp; Eve</v>
      </c>
    </row>
    <row r="2936" spans="1:26">
      <c r="A2936" t="s">
        <v>54</v>
      </c>
      <c r="B2936">
        <v>79</v>
      </c>
      <c r="C2936" t="s">
        <v>21</v>
      </c>
      <c r="D2936" t="s">
        <v>22</v>
      </c>
      <c r="E2936" t="s">
        <v>22</v>
      </c>
      <c r="F2936">
        <v>0</v>
      </c>
      <c r="G2936">
        <v>66.7</v>
      </c>
      <c r="H2936">
        <v>124</v>
      </c>
      <c r="I2936">
        <v>11.34</v>
      </c>
      <c r="J2936">
        <v>204</v>
      </c>
      <c r="K2936">
        <v>91</v>
      </c>
      <c r="L2936">
        <v>17.34</v>
      </c>
      <c r="M2936">
        <v>254.7</v>
      </c>
      <c r="N2936">
        <v>110</v>
      </c>
      <c r="O2936">
        <v>11.46</v>
      </c>
      <c r="P2936">
        <v>15.1</v>
      </c>
      <c r="Q2936">
        <v>2</v>
      </c>
      <c r="R2936">
        <v>4.08</v>
      </c>
      <c r="S2936">
        <v>1</v>
      </c>
      <c r="T2936" t="s">
        <v>22</v>
      </c>
      <c r="U2936">
        <f t="shared" si="91"/>
        <v>0</v>
      </c>
      <c r="V2936">
        <f>IF(Table2[[#This Row],[international_plan]]="yes",1,0)</f>
        <v>0</v>
      </c>
      <c r="W2936">
        <f>IF(Table2[[#This Row],[voice_mail_plan]]="yes",1,0)</f>
        <v>0</v>
      </c>
      <c r="X2936" t="str">
        <f t="shared" si="90"/>
        <v>Medium</v>
      </c>
      <c r="Y2936" t="str">
        <f>IF(Table2[[#This Row],[total_intl_charge]] &gt; AVERAGE($R$2:$R$4245),"High","Low")</f>
        <v>High</v>
      </c>
      <c r="Z2936" t="str">
        <f>IF(AND(G2936&gt;AVERAGE(train!$G$2:$G$4251),K2936&gt;AVERAGE(train!$K$2:$K$4251)),"High Day &amp; Eve",IF(AND(G2936&gt;AVERAGE(train!$G$2:$G$4251),K2936&lt;=AVERAGE(train!$K$2:$K$4251)),"High Day Only",IF(AND(G2936&lt;=AVERAGE(train!$G$2:$G$4251),K2936&gt;AVERAGE(train!$K$2:$K$4251)),"High Eve Only","Low Usage")))</f>
        <v>Low Usage</v>
      </c>
    </row>
    <row r="2937" spans="1:26">
      <c r="A2937" t="s">
        <v>74</v>
      </c>
      <c r="B2937">
        <v>133</v>
      </c>
      <c r="C2937" t="s">
        <v>25</v>
      </c>
      <c r="D2937" t="s">
        <v>22</v>
      </c>
      <c r="E2937" t="s">
        <v>22</v>
      </c>
      <c r="F2937">
        <v>0</v>
      </c>
      <c r="G2937">
        <v>240.8</v>
      </c>
      <c r="H2937">
        <v>72</v>
      </c>
      <c r="I2937">
        <v>40.94</v>
      </c>
      <c r="J2937">
        <v>202.7</v>
      </c>
      <c r="K2937">
        <v>62</v>
      </c>
      <c r="L2937">
        <v>17.23</v>
      </c>
      <c r="M2937">
        <v>212.9</v>
      </c>
      <c r="N2937">
        <v>76</v>
      </c>
      <c r="O2937">
        <v>9.58</v>
      </c>
      <c r="P2937">
        <v>7.7</v>
      </c>
      <c r="Q2937">
        <v>5</v>
      </c>
      <c r="R2937">
        <v>2.08</v>
      </c>
      <c r="S2937">
        <v>1</v>
      </c>
      <c r="T2937" t="s">
        <v>22</v>
      </c>
      <c r="U2937">
        <f t="shared" si="91"/>
        <v>0</v>
      </c>
      <c r="V2937">
        <f>IF(Table2[[#This Row],[international_plan]]="yes",1,0)</f>
        <v>0</v>
      </c>
      <c r="W2937">
        <f>IF(Table2[[#This Row],[voice_mail_plan]]="yes",1,0)</f>
        <v>0</v>
      </c>
      <c r="X2937" t="str">
        <f t="shared" si="90"/>
        <v>Very High</v>
      </c>
      <c r="Y2937" t="str">
        <f>IF(Table2[[#This Row],[total_intl_charge]] &gt; AVERAGE($R$2:$R$4245),"High","Low")</f>
        <v>Low</v>
      </c>
      <c r="Z2937" t="str">
        <f>IF(AND(G2937&gt;AVERAGE(train!$G$2:$G$4251),K2937&gt;AVERAGE(train!$K$2:$K$4251)),"High Day &amp; Eve",IF(AND(G2937&gt;AVERAGE(train!$G$2:$G$4251),K2937&lt;=AVERAGE(train!$K$2:$K$4251)),"High Day Only",IF(AND(G2937&lt;=AVERAGE(train!$G$2:$G$4251),K2937&gt;AVERAGE(train!$K$2:$K$4251)),"High Eve Only","Low Usage")))</f>
        <v>High Day Only</v>
      </c>
    </row>
    <row r="2938" spans="1:26">
      <c r="A2938" t="s">
        <v>65</v>
      </c>
      <c r="B2938">
        <v>47</v>
      </c>
      <c r="C2938" t="s">
        <v>21</v>
      </c>
      <c r="D2938" t="s">
        <v>22</v>
      </c>
      <c r="E2938" t="s">
        <v>23</v>
      </c>
      <c r="F2938">
        <v>40</v>
      </c>
      <c r="G2938">
        <v>158.30000000000001</v>
      </c>
      <c r="H2938">
        <v>90</v>
      </c>
      <c r="I2938">
        <v>26.91</v>
      </c>
      <c r="J2938">
        <v>213.2</v>
      </c>
      <c r="K2938">
        <v>71</v>
      </c>
      <c r="L2938">
        <v>18.12</v>
      </c>
      <c r="M2938">
        <v>123</v>
      </c>
      <c r="N2938">
        <v>132</v>
      </c>
      <c r="O2938">
        <v>5.54</v>
      </c>
      <c r="P2938">
        <v>14</v>
      </c>
      <c r="Q2938">
        <v>2</v>
      </c>
      <c r="R2938">
        <v>3.78</v>
      </c>
      <c r="S2938">
        <v>2</v>
      </c>
      <c r="T2938" t="s">
        <v>22</v>
      </c>
      <c r="U2938">
        <f t="shared" si="91"/>
        <v>0</v>
      </c>
      <c r="V2938">
        <f>IF(Table2[[#This Row],[international_plan]]="yes",1,0)</f>
        <v>0</v>
      </c>
      <c r="W2938">
        <f>IF(Table2[[#This Row],[voice_mail_plan]]="yes",1,0)</f>
        <v>1</v>
      </c>
      <c r="X2938" t="str">
        <f t="shared" si="90"/>
        <v>Low</v>
      </c>
      <c r="Y2938" t="str">
        <f>IF(Table2[[#This Row],[total_intl_charge]] &gt; AVERAGE($R$2:$R$4245),"High","Low")</f>
        <v>High</v>
      </c>
      <c r="Z2938" t="str">
        <f>IF(AND(G2938&gt;AVERAGE(train!$G$2:$G$4251),K2938&gt;AVERAGE(train!$K$2:$K$4251)),"High Day &amp; Eve",IF(AND(G2938&gt;AVERAGE(train!$G$2:$G$4251),K2938&lt;=AVERAGE(train!$K$2:$K$4251)),"High Day Only",IF(AND(G2938&lt;=AVERAGE(train!$G$2:$G$4251),K2938&gt;AVERAGE(train!$K$2:$K$4251)),"High Eve Only","Low Usage")))</f>
        <v>Low Usage</v>
      </c>
    </row>
    <row r="2939" spans="1:26">
      <c r="A2939" t="s">
        <v>41</v>
      </c>
      <c r="B2939">
        <v>53</v>
      </c>
      <c r="C2939" t="s">
        <v>28</v>
      </c>
      <c r="D2939" t="s">
        <v>22</v>
      </c>
      <c r="E2939" t="s">
        <v>23</v>
      </c>
      <c r="F2939">
        <v>24</v>
      </c>
      <c r="G2939">
        <v>201.7</v>
      </c>
      <c r="H2939">
        <v>87</v>
      </c>
      <c r="I2939">
        <v>34.29</v>
      </c>
      <c r="J2939">
        <v>251.7</v>
      </c>
      <c r="K2939">
        <v>97</v>
      </c>
      <c r="L2939">
        <v>21.39</v>
      </c>
      <c r="M2939">
        <v>297.39999999999998</v>
      </c>
      <c r="N2939">
        <v>95</v>
      </c>
      <c r="O2939">
        <v>13.38</v>
      </c>
      <c r="P2939">
        <v>7.9</v>
      </c>
      <c r="Q2939">
        <v>5</v>
      </c>
      <c r="R2939">
        <v>2.13</v>
      </c>
      <c r="S2939">
        <v>0</v>
      </c>
      <c r="T2939" t="s">
        <v>22</v>
      </c>
      <c r="U2939">
        <f t="shared" si="91"/>
        <v>0</v>
      </c>
      <c r="V2939">
        <f>IF(Table2[[#This Row],[international_plan]]="yes",1,0)</f>
        <v>0</v>
      </c>
      <c r="W2939">
        <f>IF(Table2[[#This Row],[voice_mail_plan]]="yes",1,0)</f>
        <v>1</v>
      </c>
      <c r="X2939" t="str">
        <f t="shared" si="90"/>
        <v>Low</v>
      </c>
      <c r="Y2939" t="str">
        <f>IF(Table2[[#This Row],[total_intl_charge]] &gt; AVERAGE($R$2:$R$4245),"High","Low")</f>
        <v>Low</v>
      </c>
      <c r="Z2939" t="str">
        <f>IF(AND(G2939&gt;AVERAGE(train!$G$2:$G$4251),K2939&gt;AVERAGE(train!$K$2:$K$4251)),"High Day &amp; Eve",IF(AND(G2939&gt;AVERAGE(train!$G$2:$G$4251),K2939&lt;=AVERAGE(train!$K$2:$K$4251)),"High Day Only",IF(AND(G2939&lt;=AVERAGE(train!$G$2:$G$4251),K2939&gt;AVERAGE(train!$K$2:$K$4251)),"High Eve Only","Low Usage")))</f>
        <v>High Day Only</v>
      </c>
    </row>
    <row r="2940" spans="1:26">
      <c r="A2940" t="s">
        <v>46</v>
      </c>
      <c r="B2940">
        <v>148</v>
      </c>
      <c r="C2940" t="s">
        <v>28</v>
      </c>
      <c r="D2940" t="s">
        <v>22</v>
      </c>
      <c r="E2940" t="s">
        <v>22</v>
      </c>
      <c r="F2940">
        <v>0</v>
      </c>
      <c r="G2940">
        <v>168.8</v>
      </c>
      <c r="H2940">
        <v>102</v>
      </c>
      <c r="I2940">
        <v>28.7</v>
      </c>
      <c r="J2940">
        <v>248.1</v>
      </c>
      <c r="K2940">
        <v>125</v>
      </c>
      <c r="L2940">
        <v>21.09</v>
      </c>
      <c r="M2940">
        <v>250.7</v>
      </c>
      <c r="N2940">
        <v>96</v>
      </c>
      <c r="O2940">
        <v>11.28</v>
      </c>
      <c r="P2940">
        <v>10.6</v>
      </c>
      <c r="Q2940">
        <v>4</v>
      </c>
      <c r="R2940">
        <v>2.86</v>
      </c>
      <c r="S2940">
        <v>1</v>
      </c>
      <c r="T2940" t="s">
        <v>22</v>
      </c>
      <c r="U2940">
        <f t="shared" si="91"/>
        <v>0</v>
      </c>
      <c r="V2940">
        <f>IF(Table2[[#This Row],[international_plan]]="yes",1,0)</f>
        <v>0</v>
      </c>
      <c r="W2940">
        <f>IF(Table2[[#This Row],[voice_mail_plan]]="yes",1,0)</f>
        <v>0</v>
      </c>
      <c r="X2940" t="str">
        <f t="shared" si="90"/>
        <v>Very High</v>
      </c>
      <c r="Y2940" t="str">
        <f>IF(Table2[[#This Row],[total_intl_charge]] &gt; AVERAGE($R$2:$R$4245),"High","Low")</f>
        <v>High</v>
      </c>
      <c r="Z2940" t="str">
        <f>IF(AND(G2940&gt;AVERAGE(train!$G$2:$G$4251),K2940&gt;AVERAGE(train!$K$2:$K$4251)),"High Day &amp; Eve",IF(AND(G2940&gt;AVERAGE(train!$G$2:$G$4251),K2940&lt;=AVERAGE(train!$K$2:$K$4251)),"High Day Only",IF(AND(G2940&lt;=AVERAGE(train!$G$2:$G$4251),K2940&gt;AVERAGE(train!$K$2:$K$4251)),"High Eve Only","Low Usage")))</f>
        <v>High Eve Only</v>
      </c>
    </row>
    <row r="2941" spans="1:26">
      <c r="A2941" t="s">
        <v>27</v>
      </c>
      <c r="B2941">
        <v>72</v>
      </c>
      <c r="C2941" t="s">
        <v>21</v>
      </c>
      <c r="D2941" t="s">
        <v>22</v>
      </c>
      <c r="E2941" t="s">
        <v>22</v>
      </c>
      <c r="F2941">
        <v>0</v>
      </c>
      <c r="G2941">
        <v>141.9</v>
      </c>
      <c r="H2941">
        <v>98</v>
      </c>
      <c r="I2941">
        <v>24.12</v>
      </c>
      <c r="J2941">
        <v>188.1</v>
      </c>
      <c r="K2941">
        <v>63</v>
      </c>
      <c r="L2941">
        <v>15.99</v>
      </c>
      <c r="M2941">
        <v>115.2</v>
      </c>
      <c r="N2941">
        <v>49</v>
      </c>
      <c r="O2941">
        <v>5.18</v>
      </c>
      <c r="P2941">
        <v>12</v>
      </c>
      <c r="Q2941">
        <v>5</v>
      </c>
      <c r="R2941">
        <v>3.24</v>
      </c>
      <c r="S2941">
        <v>2</v>
      </c>
      <c r="T2941" t="s">
        <v>22</v>
      </c>
      <c r="U2941">
        <f t="shared" si="91"/>
        <v>0</v>
      </c>
      <c r="V2941">
        <f>IF(Table2[[#This Row],[international_plan]]="yes",1,0)</f>
        <v>0</v>
      </c>
      <c r="W2941">
        <f>IF(Table2[[#This Row],[voice_mail_plan]]="yes",1,0)</f>
        <v>0</v>
      </c>
      <c r="X2941" t="str">
        <f t="shared" si="90"/>
        <v>Low</v>
      </c>
      <c r="Y2941" t="str">
        <f>IF(Table2[[#This Row],[total_intl_charge]] &gt; AVERAGE($R$2:$R$4245),"High","Low")</f>
        <v>High</v>
      </c>
      <c r="Z2941" t="str">
        <f>IF(AND(G2941&gt;AVERAGE(train!$G$2:$G$4251),K2941&gt;AVERAGE(train!$K$2:$K$4251)),"High Day &amp; Eve",IF(AND(G2941&gt;AVERAGE(train!$G$2:$G$4251),K2941&lt;=AVERAGE(train!$K$2:$K$4251)),"High Day Only",IF(AND(G2941&lt;=AVERAGE(train!$G$2:$G$4251),K2941&gt;AVERAGE(train!$K$2:$K$4251)),"High Eve Only","Low Usage")))</f>
        <v>Low Usage</v>
      </c>
    </row>
    <row r="2942" spans="1:26">
      <c r="A2942" t="s">
        <v>30</v>
      </c>
      <c r="B2942">
        <v>96</v>
      </c>
      <c r="C2942" t="s">
        <v>28</v>
      </c>
      <c r="D2942" t="s">
        <v>22</v>
      </c>
      <c r="E2942" t="s">
        <v>22</v>
      </c>
      <c r="F2942">
        <v>0</v>
      </c>
      <c r="G2942">
        <v>182.6</v>
      </c>
      <c r="H2942">
        <v>75</v>
      </c>
      <c r="I2942">
        <v>31.04</v>
      </c>
      <c r="J2942">
        <v>188.6</v>
      </c>
      <c r="K2942">
        <v>67</v>
      </c>
      <c r="L2942">
        <v>16.03</v>
      </c>
      <c r="M2942">
        <v>137.69999999999999</v>
      </c>
      <c r="N2942">
        <v>81</v>
      </c>
      <c r="O2942">
        <v>6.2</v>
      </c>
      <c r="P2942">
        <v>9.5</v>
      </c>
      <c r="Q2942">
        <v>3</v>
      </c>
      <c r="R2942">
        <v>2.57</v>
      </c>
      <c r="S2942">
        <v>5</v>
      </c>
      <c r="T2942" t="s">
        <v>23</v>
      </c>
      <c r="U2942">
        <f t="shared" si="91"/>
        <v>1</v>
      </c>
      <c r="V2942">
        <f>IF(Table2[[#This Row],[international_plan]]="yes",1,0)</f>
        <v>0</v>
      </c>
      <c r="W2942">
        <f>IF(Table2[[#This Row],[voice_mail_plan]]="yes",1,0)</f>
        <v>0</v>
      </c>
      <c r="X2942" t="str">
        <f t="shared" si="90"/>
        <v>Medium</v>
      </c>
      <c r="Y2942" t="str">
        <f>IF(Table2[[#This Row],[total_intl_charge]] &gt; AVERAGE($R$2:$R$4245),"High","Low")</f>
        <v>Low</v>
      </c>
      <c r="Z2942" t="str">
        <f>IF(AND(G2942&gt;AVERAGE(train!$G$2:$G$4251),K2942&gt;AVERAGE(train!$K$2:$K$4251)),"High Day &amp; Eve",IF(AND(G2942&gt;AVERAGE(train!$G$2:$G$4251),K2942&lt;=AVERAGE(train!$K$2:$K$4251)),"High Day Only",IF(AND(G2942&lt;=AVERAGE(train!$G$2:$G$4251),K2942&gt;AVERAGE(train!$K$2:$K$4251)),"High Eve Only","Low Usage")))</f>
        <v>High Day Only</v>
      </c>
    </row>
    <row r="2943" spans="1:26">
      <c r="A2943" t="s">
        <v>72</v>
      </c>
      <c r="B2943">
        <v>55</v>
      </c>
      <c r="C2943" t="s">
        <v>21</v>
      </c>
      <c r="D2943" t="s">
        <v>22</v>
      </c>
      <c r="E2943" t="s">
        <v>22</v>
      </c>
      <c r="F2943">
        <v>0</v>
      </c>
      <c r="G2943">
        <v>203.7</v>
      </c>
      <c r="H2943">
        <v>80</v>
      </c>
      <c r="I2943">
        <v>34.630000000000003</v>
      </c>
      <c r="J2943">
        <v>230.2</v>
      </c>
      <c r="K2943">
        <v>112</v>
      </c>
      <c r="L2943">
        <v>19.57</v>
      </c>
      <c r="M2943">
        <v>120.3</v>
      </c>
      <c r="N2943">
        <v>48</v>
      </c>
      <c r="O2943">
        <v>5.41</v>
      </c>
      <c r="P2943">
        <v>9.4</v>
      </c>
      <c r="Q2943">
        <v>1</v>
      </c>
      <c r="R2943">
        <v>2.54</v>
      </c>
      <c r="S2943">
        <v>3</v>
      </c>
      <c r="T2943" t="s">
        <v>22</v>
      </c>
      <c r="U2943">
        <f t="shared" si="91"/>
        <v>0</v>
      </c>
      <c r="V2943">
        <f>IF(Table2[[#This Row],[international_plan]]="yes",1,0)</f>
        <v>0</v>
      </c>
      <c r="W2943">
        <f>IF(Table2[[#This Row],[voice_mail_plan]]="yes",1,0)</f>
        <v>0</v>
      </c>
      <c r="X2943" t="str">
        <f t="shared" si="90"/>
        <v>Low</v>
      </c>
      <c r="Y2943" t="str">
        <f>IF(Table2[[#This Row],[total_intl_charge]] &gt; AVERAGE($R$2:$R$4245),"High","Low")</f>
        <v>Low</v>
      </c>
      <c r="Z2943" t="str">
        <f>IF(AND(G2943&gt;AVERAGE(train!$G$2:$G$4251),K2943&gt;AVERAGE(train!$K$2:$K$4251)),"High Day &amp; Eve",IF(AND(G2943&gt;AVERAGE(train!$G$2:$G$4251),K2943&lt;=AVERAGE(train!$K$2:$K$4251)),"High Day Only",IF(AND(G2943&lt;=AVERAGE(train!$G$2:$G$4251),K2943&gt;AVERAGE(train!$K$2:$K$4251)),"High Eve Only","Low Usage")))</f>
        <v>High Day &amp; Eve</v>
      </c>
    </row>
    <row r="2944" spans="1:26">
      <c r="A2944" t="s">
        <v>53</v>
      </c>
      <c r="B2944">
        <v>143</v>
      </c>
      <c r="C2944" t="s">
        <v>21</v>
      </c>
      <c r="D2944" t="s">
        <v>22</v>
      </c>
      <c r="E2944" t="s">
        <v>22</v>
      </c>
      <c r="F2944">
        <v>0</v>
      </c>
      <c r="G2944">
        <v>191.6</v>
      </c>
      <c r="H2944">
        <v>53</v>
      </c>
      <c r="I2944">
        <v>32.57</v>
      </c>
      <c r="J2944">
        <v>104.6</v>
      </c>
      <c r="K2944">
        <v>104</v>
      </c>
      <c r="L2944">
        <v>8.89</v>
      </c>
      <c r="M2944">
        <v>195.8</v>
      </c>
      <c r="N2944">
        <v>125</v>
      </c>
      <c r="O2944">
        <v>8.81</v>
      </c>
      <c r="P2944">
        <v>10.7</v>
      </c>
      <c r="Q2944">
        <v>9</v>
      </c>
      <c r="R2944">
        <v>2.89</v>
      </c>
      <c r="S2944">
        <v>3</v>
      </c>
      <c r="T2944" t="s">
        <v>22</v>
      </c>
      <c r="U2944">
        <f t="shared" si="91"/>
        <v>0</v>
      </c>
      <c r="V2944">
        <f>IF(Table2[[#This Row],[international_plan]]="yes",1,0)</f>
        <v>0</v>
      </c>
      <c r="W2944">
        <f>IF(Table2[[#This Row],[voice_mail_plan]]="yes",1,0)</f>
        <v>0</v>
      </c>
      <c r="X2944" t="str">
        <f t="shared" si="90"/>
        <v>Very High</v>
      </c>
      <c r="Y2944" t="str">
        <f>IF(Table2[[#This Row],[total_intl_charge]] &gt; AVERAGE($R$2:$R$4245),"High","Low")</f>
        <v>High</v>
      </c>
      <c r="Z2944" t="str">
        <f>IF(AND(G2944&gt;AVERAGE(train!$G$2:$G$4251),K2944&gt;AVERAGE(train!$K$2:$K$4251)),"High Day &amp; Eve",IF(AND(G2944&gt;AVERAGE(train!$G$2:$G$4251),K2944&lt;=AVERAGE(train!$K$2:$K$4251)),"High Day Only",IF(AND(G2944&lt;=AVERAGE(train!$G$2:$G$4251),K2944&gt;AVERAGE(train!$K$2:$K$4251)),"High Eve Only","Low Usage")))</f>
        <v>High Day &amp; Eve</v>
      </c>
    </row>
    <row r="2945" spans="1:26">
      <c r="A2945" t="s">
        <v>32</v>
      </c>
      <c r="B2945">
        <v>60</v>
      </c>
      <c r="C2945" t="s">
        <v>21</v>
      </c>
      <c r="D2945" t="s">
        <v>22</v>
      </c>
      <c r="E2945" t="s">
        <v>22</v>
      </c>
      <c r="F2945">
        <v>0</v>
      </c>
      <c r="G2945">
        <v>136.4</v>
      </c>
      <c r="H2945">
        <v>147</v>
      </c>
      <c r="I2945">
        <v>23.19</v>
      </c>
      <c r="J2945">
        <v>219.9</v>
      </c>
      <c r="K2945">
        <v>101</v>
      </c>
      <c r="L2945">
        <v>18.690000000000001</v>
      </c>
      <c r="M2945">
        <v>99.7</v>
      </c>
      <c r="N2945">
        <v>73</v>
      </c>
      <c r="O2945">
        <v>4.49</v>
      </c>
      <c r="P2945">
        <v>7</v>
      </c>
      <c r="Q2945">
        <v>3</v>
      </c>
      <c r="R2945">
        <v>1.89</v>
      </c>
      <c r="S2945">
        <v>0</v>
      </c>
      <c r="T2945" t="s">
        <v>22</v>
      </c>
      <c r="U2945">
        <f t="shared" si="91"/>
        <v>0</v>
      </c>
      <c r="V2945">
        <f>IF(Table2[[#This Row],[international_plan]]="yes",1,0)</f>
        <v>0</v>
      </c>
      <c r="W2945">
        <f>IF(Table2[[#This Row],[voice_mail_plan]]="yes",1,0)</f>
        <v>0</v>
      </c>
      <c r="X2945" t="str">
        <f t="shared" si="90"/>
        <v>Low</v>
      </c>
      <c r="Y2945" t="str">
        <f>IF(Table2[[#This Row],[total_intl_charge]] &gt; AVERAGE($R$2:$R$4245),"High","Low")</f>
        <v>Low</v>
      </c>
      <c r="Z2945" t="str">
        <f>IF(AND(G2945&gt;AVERAGE(train!$G$2:$G$4251),K2945&gt;AVERAGE(train!$K$2:$K$4251)),"High Day &amp; Eve",IF(AND(G2945&gt;AVERAGE(train!$G$2:$G$4251),K2945&lt;=AVERAGE(train!$K$2:$K$4251)),"High Day Only",IF(AND(G2945&lt;=AVERAGE(train!$G$2:$G$4251),K2945&gt;AVERAGE(train!$K$2:$K$4251)),"High Eve Only","Low Usage")))</f>
        <v>High Eve Only</v>
      </c>
    </row>
    <row r="2946" spans="1:26">
      <c r="A2946" t="s">
        <v>41</v>
      </c>
      <c r="B2946">
        <v>90</v>
      </c>
      <c r="C2946" t="s">
        <v>21</v>
      </c>
      <c r="D2946" t="s">
        <v>22</v>
      </c>
      <c r="E2946" t="s">
        <v>23</v>
      </c>
      <c r="F2946">
        <v>30</v>
      </c>
      <c r="G2946">
        <v>168.2</v>
      </c>
      <c r="H2946">
        <v>103</v>
      </c>
      <c r="I2946">
        <v>28.59</v>
      </c>
      <c r="J2946">
        <v>220.9</v>
      </c>
      <c r="K2946">
        <v>75</v>
      </c>
      <c r="L2946">
        <v>18.78</v>
      </c>
      <c r="M2946">
        <v>224.3</v>
      </c>
      <c r="N2946">
        <v>105</v>
      </c>
      <c r="O2946">
        <v>10.09</v>
      </c>
      <c r="P2946">
        <v>8.1999999999999993</v>
      </c>
      <c r="Q2946">
        <v>2</v>
      </c>
      <c r="R2946">
        <v>2.21</v>
      </c>
      <c r="S2946">
        <v>0</v>
      </c>
      <c r="T2946" t="s">
        <v>22</v>
      </c>
      <c r="U2946">
        <f t="shared" si="91"/>
        <v>0</v>
      </c>
      <c r="V2946">
        <f>IF(Table2[[#This Row],[international_plan]]="yes",1,0)</f>
        <v>0</v>
      </c>
      <c r="W2946">
        <f>IF(Table2[[#This Row],[voice_mail_plan]]="yes",1,0)</f>
        <v>1</v>
      </c>
      <c r="X2946" t="str">
        <f t="shared" ref="X2946:X3009" si="92">IF(B2946&lt;=$AC$3,"Low",IF(B2946&lt;=$AC$4,"Medium",IF(B2946&lt;=$AC$5,"High",IF(B2946&gt;=$AC$5,"Very High"))))</f>
        <v>Medium</v>
      </c>
      <c r="Y2946" t="str">
        <f>IF(Table2[[#This Row],[total_intl_charge]] &gt; AVERAGE($R$2:$R$4245),"High","Low")</f>
        <v>Low</v>
      </c>
      <c r="Z2946" t="str">
        <f>IF(AND(G2946&gt;AVERAGE(train!$G$2:$G$4251),K2946&gt;AVERAGE(train!$K$2:$K$4251)),"High Day &amp; Eve",IF(AND(G2946&gt;AVERAGE(train!$G$2:$G$4251),K2946&lt;=AVERAGE(train!$K$2:$K$4251)),"High Day Only",IF(AND(G2946&lt;=AVERAGE(train!$G$2:$G$4251),K2946&gt;AVERAGE(train!$K$2:$K$4251)),"High Eve Only","Low Usage")))</f>
        <v>Low Usage</v>
      </c>
    </row>
    <row r="2947" spans="1:26">
      <c r="A2947" t="s">
        <v>39</v>
      </c>
      <c r="B2947">
        <v>65</v>
      </c>
      <c r="C2947" t="s">
        <v>21</v>
      </c>
      <c r="D2947" t="s">
        <v>22</v>
      </c>
      <c r="E2947" t="s">
        <v>22</v>
      </c>
      <c r="F2947">
        <v>0</v>
      </c>
      <c r="G2947">
        <v>217.9</v>
      </c>
      <c r="H2947">
        <v>89</v>
      </c>
      <c r="I2947">
        <v>37.04</v>
      </c>
      <c r="J2947">
        <v>238.8</v>
      </c>
      <c r="K2947">
        <v>101</v>
      </c>
      <c r="L2947">
        <v>20.3</v>
      </c>
      <c r="M2947">
        <v>194.4</v>
      </c>
      <c r="N2947">
        <v>105</v>
      </c>
      <c r="O2947">
        <v>8.75</v>
      </c>
      <c r="P2947">
        <v>6.6</v>
      </c>
      <c r="Q2947">
        <v>4</v>
      </c>
      <c r="R2947">
        <v>1.78</v>
      </c>
      <c r="S2947">
        <v>0</v>
      </c>
      <c r="T2947" t="s">
        <v>22</v>
      </c>
      <c r="U2947">
        <f t="shared" ref="U2947:U3010" si="93">IF(T2947="yes",1,0)</f>
        <v>0</v>
      </c>
      <c r="V2947">
        <f>IF(Table2[[#This Row],[international_plan]]="yes",1,0)</f>
        <v>0</v>
      </c>
      <c r="W2947">
        <f>IF(Table2[[#This Row],[voice_mail_plan]]="yes",1,0)</f>
        <v>0</v>
      </c>
      <c r="X2947" t="str">
        <f t="shared" si="92"/>
        <v>Low</v>
      </c>
      <c r="Y2947" t="str">
        <f>IF(Table2[[#This Row],[total_intl_charge]] &gt; AVERAGE($R$2:$R$4245),"High","Low")</f>
        <v>Low</v>
      </c>
      <c r="Z2947" t="str">
        <f>IF(AND(G2947&gt;AVERAGE(train!$G$2:$G$4251),K2947&gt;AVERAGE(train!$K$2:$K$4251)),"High Day &amp; Eve",IF(AND(G2947&gt;AVERAGE(train!$G$2:$G$4251),K2947&lt;=AVERAGE(train!$K$2:$K$4251)),"High Day Only",IF(AND(G2947&lt;=AVERAGE(train!$G$2:$G$4251),K2947&gt;AVERAGE(train!$K$2:$K$4251)),"High Eve Only","Low Usage")))</f>
        <v>High Day &amp; Eve</v>
      </c>
    </row>
    <row r="2948" spans="1:26">
      <c r="A2948" t="s">
        <v>34</v>
      </c>
      <c r="B2948">
        <v>93</v>
      </c>
      <c r="C2948" t="s">
        <v>25</v>
      </c>
      <c r="D2948" t="s">
        <v>22</v>
      </c>
      <c r="E2948" t="s">
        <v>22</v>
      </c>
      <c r="F2948">
        <v>0</v>
      </c>
      <c r="G2948">
        <v>198.1</v>
      </c>
      <c r="H2948">
        <v>93</v>
      </c>
      <c r="I2948">
        <v>33.68</v>
      </c>
      <c r="J2948">
        <v>236.1</v>
      </c>
      <c r="K2948">
        <v>95</v>
      </c>
      <c r="L2948">
        <v>20.07</v>
      </c>
      <c r="M2948">
        <v>127.3</v>
      </c>
      <c r="N2948">
        <v>121</v>
      </c>
      <c r="O2948">
        <v>5.73</v>
      </c>
      <c r="P2948">
        <v>12.6</v>
      </c>
      <c r="Q2948">
        <v>4</v>
      </c>
      <c r="R2948">
        <v>3.4</v>
      </c>
      <c r="S2948">
        <v>2</v>
      </c>
      <c r="T2948" t="s">
        <v>22</v>
      </c>
      <c r="U2948">
        <f t="shared" si="93"/>
        <v>0</v>
      </c>
      <c r="V2948">
        <f>IF(Table2[[#This Row],[international_plan]]="yes",1,0)</f>
        <v>0</v>
      </c>
      <c r="W2948">
        <f>IF(Table2[[#This Row],[voice_mail_plan]]="yes",1,0)</f>
        <v>0</v>
      </c>
      <c r="X2948" t="str">
        <f t="shared" si="92"/>
        <v>Medium</v>
      </c>
      <c r="Y2948" t="str">
        <f>IF(Table2[[#This Row],[total_intl_charge]] &gt; AVERAGE($R$2:$R$4245),"High","Low")</f>
        <v>High</v>
      </c>
      <c r="Z2948" t="str">
        <f>IF(AND(G2948&gt;AVERAGE(train!$G$2:$G$4251),K2948&gt;AVERAGE(train!$K$2:$K$4251)),"High Day &amp; Eve",IF(AND(G2948&gt;AVERAGE(train!$G$2:$G$4251),K2948&lt;=AVERAGE(train!$K$2:$K$4251)),"High Day Only",IF(AND(G2948&lt;=AVERAGE(train!$G$2:$G$4251),K2948&gt;AVERAGE(train!$K$2:$K$4251)),"High Eve Only","Low Usage")))</f>
        <v>High Day Only</v>
      </c>
    </row>
    <row r="2949" spans="1:26">
      <c r="A2949" t="s">
        <v>55</v>
      </c>
      <c r="B2949">
        <v>117</v>
      </c>
      <c r="C2949" t="s">
        <v>25</v>
      </c>
      <c r="D2949" t="s">
        <v>23</v>
      </c>
      <c r="E2949" t="s">
        <v>23</v>
      </c>
      <c r="F2949">
        <v>15</v>
      </c>
      <c r="G2949">
        <v>178.8</v>
      </c>
      <c r="H2949">
        <v>81</v>
      </c>
      <c r="I2949">
        <v>30.4</v>
      </c>
      <c r="J2949">
        <v>286.10000000000002</v>
      </c>
      <c r="K2949">
        <v>85</v>
      </c>
      <c r="L2949">
        <v>24.32</v>
      </c>
      <c r="M2949">
        <v>229.4</v>
      </c>
      <c r="N2949">
        <v>128</v>
      </c>
      <c r="O2949">
        <v>10.32</v>
      </c>
      <c r="P2949">
        <v>7.1</v>
      </c>
      <c r="Q2949">
        <v>5</v>
      </c>
      <c r="R2949">
        <v>1.92</v>
      </c>
      <c r="S2949">
        <v>1</v>
      </c>
      <c r="T2949" t="s">
        <v>22</v>
      </c>
      <c r="U2949">
        <f t="shared" si="93"/>
        <v>0</v>
      </c>
      <c r="V2949">
        <f>IF(Table2[[#This Row],[international_plan]]="yes",1,0)</f>
        <v>1</v>
      </c>
      <c r="W2949">
        <f>IF(Table2[[#This Row],[voice_mail_plan]]="yes",1,0)</f>
        <v>1</v>
      </c>
      <c r="X2949" t="str">
        <f t="shared" si="92"/>
        <v>High</v>
      </c>
      <c r="Y2949" t="str">
        <f>IF(Table2[[#This Row],[total_intl_charge]] &gt; AVERAGE($R$2:$R$4245),"High","Low")</f>
        <v>Low</v>
      </c>
      <c r="Z2949" t="str">
        <f>IF(AND(G2949&gt;AVERAGE(train!$G$2:$G$4251),K2949&gt;AVERAGE(train!$K$2:$K$4251)),"High Day &amp; Eve",IF(AND(G2949&gt;AVERAGE(train!$G$2:$G$4251),K2949&lt;=AVERAGE(train!$K$2:$K$4251)),"High Day Only",IF(AND(G2949&lt;=AVERAGE(train!$G$2:$G$4251),K2949&gt;AVERAGE(train!$K$2:$K$4251)),"High Eve Only","Low Usage")))</f>
        <v>Low Usage</v>
      </c>
    </row>
    <row r="2950" spans="1:26">
      <c r="A2950" t="s">
        <v>68</v>
      </c>
      <c r="B2950">
        <v>96</v>
      </c>
      <c r="C2950" t="s">
        <v>21</v>
      </c>
      <c r="D2950" t="s">
        <v>22</v>
      </c>
      <c r="E2950" t="s">
        <v>23</v>
      </c>
      <c r="F2950">
        <v>18</v>
      </c>
      <c r="G2950">
        <v>262.89999999999998</v>
      </c>
      <c r="H2950">
        <v>57</v>
      </c>
      <c r="I2950">
        <v>44.69</v>
      </c>
      <c r="J2950">
        <v>190.2</v>
      </c>
      <c r="K2950">
        <v>107</v>
      </c>
      <c r="L2950">
        <v>16.170000000000002</v>
      </c>
      <c r="M2950">
        <v>293.5</v>
      </c>
      <c r="N2950">
        <v>103</v>
      </c>
      <c r="O2950">
        <v>13.21</v>
      </c>
      <c r="P2950">
        <v>11.8</v>
      </c>
      <c r="Q2950">
        <v>4</v>
      </c>
      <c r="R2950">
        <v>3.19</v>
      </c>
      <c r="S2950">
        <v>3</v>
      </c>
      <c r="T2950" t="s">
        <v>22</v>
      </c>
      <c r="U2950">
        <f t="shared" si="93"/>
        <v>0</v>
      </c>
      <c r="V2950">
        <f>IF(Table2[[#This Row],[international_plan]]="yes",1,0)</f>
        <v>0</v>
      </c>
      <c r="W2950">
        <f>IF(Table2[[#This Row],[voice_mail_plan]]="yes",1,0)</f>
        <v>1</v>
      </c>
      <c r="X2950" t="str">
        <f t="shared" si="92"/>
        <v>Medium</v>
      </c>
      <c r="Y2950" t="str">
        <f>IF(Table2[[#This Row],[total_intl_charge]] &gt; AVERAGE($R$2:$R$4245),"High","Low")</f>
        <v>High</v>
      </c>
      <c r="Z2950" t="str">
        <f>IF(AND(G2950&gt;AVERAGE(train!$G$2:$G$4251),K2950&gt;AVERAGE(train!$K$2:$K$4251)),"High Day &amp; Eve",IF(AND(G2950&gt;AVERAGE(train!$G$2:$G$4251),K2950&lt;=AVERAGE(train!$K$2:$K$4251)),"High Day Only",IF(AND(G2950&lt;=AVERAGE(train!$G$2:$G$4251),K2950&gt;AVERAGE(train!$K$2:$K$4251)),"High Eve Only","Low Usage")))</f>
        <v>High Day &amp; Eve</v>
      </c>
    </row>
    <row r="2951" spans="1:26">
      <c r="A2951" t="s">
        <v>62</v>
      </c>
      <c r="B2951">
        <v>60</v>
      </c>
      <c r="C2951" t="s">
        <v>21</v>
      </c>
      <c r="D2951" t="s">
        <v>22</v>
      </c>
      <c r="E2951" t="s">
        <v>22</v>
      </c>
      <c r="F2951">
        <v>0</v>
      </c>
      <c r="G2951">
        <v>197</v>
      </c>
      <c r="H2951">
        <v>130</v>
      </c>
      <c r="I2951">
        <v>33.49</v>
      </c>
      <c r="J2951">
        <v>219.2</v>
      </c>
      <c r="K2951">
        <v>105</v>
      </c>
      <c r="L2951">
        <v>18.63</v>
      </c>
      <c r="M2951">
        <v>102.8</v>
      </c>
      <c r="N2951">
        <v>113</v>
      </c>
      <c r="O2951">
        <v>4.63</v>
      </c>
      <c r="P2951">
        <v>12.6</v>
      </c>
      <c r="Q2951">
        <v>4</v>
      </c>
      <c r="R2951">
        <v>3.4</v>
      </c>
      <c r="S2951">
        <v>1</v>
      </c>
      <c r="T2951" t="s">
        <v>22</v>
      </c>
      <c r="U2951">
        <f t="shared" si="93"/>
        <v>0</v>
      </c>
      <c r="V2951">
        <f>IF(Table2[[#This Row],[international_plan]]="yes",1,0)</f>
        <v>0</v>
      </c>
      <c r="W2951">
        <f>IF(Table2[[#This Row],[voice_mail_plan]]="yes",1,0)</f>
        <v>0</v>
      </c>
      <c r="X2951" t="str">
        <f t="shared" si="92"/>
        <v>Low</v>
      </c>
      <c r="Y2951" t="str">
        <f>IF(Table2[[#This Row],[total_intl_charge]] &gt; AVERAGE($R$2:$R$4245),"High","Low")</f>
        <v>High</v>
      </c>
      <c r="Z2951" t="str">
        <f>IF(AND(G2951&gt;AVERAGE(train!$G$2:$G$4251),K2951&gt;AVERAGE(train!$K$2:$K$4251)),"High Day &amp; Eve",IF(AND(G2951&gt;AVERAGE(train!$G$2:$G$4251),K2951&lt;=AVERAGE(train!$K$2:$K$4251)),"High Day Only",IF(AND(G2951&lt;=AVERAGE(train!$G$2:$G$4251),K2951&gt;AVERAGE(train!$K$2:$K$4251)),"High Eve Only","Low Usage")))</f>
        <v>High Day &amp; Eve</v>
      </c>
    </row>
    <row r="2952" spans="1:26">
      <c r="A2952" t="s">
        <v>34</v>
      </c>
      <c r="B2952">
        <v>157</v>
      </c>
      <c r="C2952" t="s">
        <v>28</v>
      </c>
      <c r="D2952" t="s">
        <v>22</v>
      </c>
      <c r="E2952" t="s">
        <v>22</v>
      </c>
      <c r="F2952">
        <v>0</v>
      </c>
      <c r="G2952">
        <v>102.9</v>
      </c>
      <c r="H2952">
        <v>94</v>
      </c>
      <c r="I2952">
        <v>17.489999999999998</v>
      </c>
      <c r="J2952">
        <v>229.1</v>
      </c>
      <c r="K2952">
        <v>96</v>
      </c>
      <c r="L2952">
        <v>19.47</v>
      </c>
      <c r="M2952">
        <v>198.7</v>
      </c>
      <c r="N2952">
        <v>129</v>
      </c>
      <c r="O2952">
        <v>8.94</v>
      </c>
      <c r="P2952">
        <v>13.6</v>
      </c>
      <c r="Q2952">
        <v>2</v>
      </c>
      <c r="R2952">
        <v>3.67</v>
      </c>
      <c r="S2952">
        <v>1</v>
      </c>
      <c r="T2952" t="s">
        <v>22</v>
      </c>
      <c r="U2952">
        <f t="shared" si="93"/>
        <v>0</v>
      </c>
      <c r="V2952">
        <f>IF(Table2[[#This Row],[international_plan]]="yes",1,0)</f>
        <v>0</v>
      </c>
      <c r="W2952">
        <f>IF(Table2[[#This Row],[voice_mail_plan]]="yes",1,0)</f>
        <v>0</v>
      </c>
      <c r="X2952" t="str">
        <f t="shared" si="92"/>
        <v>Very High</v>
      </c>
      <c r="Y2952" t="str">
        <f>IF(Table2[[#This Row],[total_intl_charge]] &gt; AVERAGE($R$2:$R$4245),"High","Low")</f>
        <v>High</v>
      </c>
      <c r="Z2952" t="str">
        <f>IF(AND(G2952&gt;AVERAGE(train!$G$2:$G$4251),K2952&gt;AVERAGE(train!$K$2:$K$4251)),"High Day &amp; Eve",IF(AND(G2952&gt;AVERAGE(train!$G$2:$G$4251),K2952&lt;=AVERAGE(train!$K$2:$K$4251)),"High Day Only",IF(AND(G2952&lt;=AVERAGE(train!$G$2:$G$4251),K2952&gt;AVERAGE(train!$K$2:$K$4251)),"High Eve Only","Low Usage")))</f>
        <v>Low Usage</v>
      </c>
    </row>
    <row r="2953" spans="1:26">
      <c r="A2953" t="s">
        <v>55</v>
      </c>
      <c r="B2953">
        <v>89</v>
      </c>
      <c r="C2953" t="s">
        <v>25</v>
      </c>
      <c r="D2953" t="s">
        <v>22</v>
      </c>
      <c r="E2953" t="s">
        <v>22</v>
      </c>
      <c r="F2953">
        <v>0</v>
      </c>
      <c r="G2953">
        <v>144.19999999999999</v>
      </c>
      <c r="H2953">
        <v>74</v>
      </c>
      <c r="I2953">
        <v>24.51</v>
      </c>
      <c r="J2953">
        <v>164.7</v>
      </c>
      <c r="K2953">
        <v>119</v>
      </c>
      <c r="L2953">
        <v>14</v>
      </c>
      <c r="M2953">
        <v>279.2</v>
      </c>
      <c r="N2953">
        <v>121</v>
      </c>
      <c r="O2953">
        <v>12.56</v>
      </c>
      <c r="P2953">
        <v>12.1</v>
      </c>
      <c r="Q2953">
        <v>7</v>
      </c>
      <c r="R2953">
        <v>3.27</v>
      </c>
      <c r="S2953">
        <v>4</v>
      </c>
      <c r="T2953" t="s">
        <v>23</v>
      </c>
      <c r="U2953">
        <f t="shared" si="93"/>
        <v>1</v>
      </c>
      <c r="V2953">
        <f>IF(Table2[[#This Row],[international_plan]]="yes",1,0)</f>
        <v>0</v>
      </c>
      <c r="W2953">
        <f>IF(Table2[[#This Row],[voice_mail_plan]]="yes",1,0)</f>
        <v>0</v>
      </c>
      <c r="X2953" t="str">
        <f t="shared" si="92"/>
        <v>Medium</v>
      </c>
      <c r="Y2953" t="str">
        <f>IF(Table2[[#This Row],[total_intl_charge]] &gt; AVERAGE($R$2:$R$4245),"High","Low")</f>
        <v>High</v>
      </c>
      <c r="Z2953" t="str">
        <f>IF(AND(G2953&gt;AVERAGE(train!$G$2:$G$4251),K2953&gt;AVERAGE(train!$K$2:$K$4251)),"High Day &amp; Eve",IF(AND(G2953&gt;AVERAGE(train!$G$2:$G$4251),K2953&lt;=AVERAGE(train!$K$2:$K$4251)),"High Day Only",IF(AND(G2953&lt;=AVERAGE(train!$G$2:$G$4251),K2953&gt;AVERAGE(train!$K$2:$K$4251)),"High Eve Only","Low Usage")))</f>
        <v>High Eve Only</v>
      </c>
    </row>
    <row r="2954" spans="1:26">
      <c r="A2954" t="s">
        <v>73</v>
      </c>
      <c r="B2954">
        <v>91</v>
      </c>
      <c r="C2954" t="s">
        <v>21</v>
      </c>
      <c r="D2954" t="s">
        <v>22</v>
      </c>
      <c r="E2954" t="s">
        <v>22</v>
      </c>
      <c r="F2954">
        <v>0</v>
      </c>
      <c r="G2954">
        <v>139.80000000000001</v>
      </c>
      <c r="H2954">
        <v>109</v>
      </c>
      <c r="I2954">
        <v>23.77</v>
      </c>
      <c r="J2954">
        <v>157</v>
      </c>
      <c r="K2954">
        <v>91</v>
      </c>
      <c r="L2954">
        <v>13.35</v>
      </c>
      <c r="M2954">
        <v>218.6</v>
      </c>
      <c r="N2954">
        <v>122</v>
      </c>
      <c r="O2954">
        <v>9.84</v>
      </c>
      <c r="P2954">
        <v>13.6</v>
      </c>
      <c r="Q2954">
        <v>4</v>
      </c>
      <c r="R2954">
        <v>3.67</v>
      </c>
      <c r="S2954">
        <v>3</v>
      </c>
      <c r="T2954" t="s">
        <v>22</v>
      </c>
      <c r="U2954">
        <f t="shared" si="93"/>
        <v>0</v>
      </c>
      <c r="V2954">
        <f>IF(Table2[[#This Row],[international_plan]]="yes",1,0)</f>
        <v>0</v>
      </c>
      <c r="W2954">
        <f>IF(Table2[[#This Row],[voice_mail_plan]]="yes",1,0)</f>
        <v>0</v>
      </c>
      <c r="X2954" t="str">
        <f t="shared" si="92"/>
        <v>Medium</v>
      </c>
      <c r="Y2954" t="str">
        <f>IF(Table2[[#This Row],[total_intl_charge]] &gt; AVERAGE($R$2:$R$4245),"High","Low")</f>
        <v>High</v>
      </c>
      <c r="Z2954" t="str">
        <f>IF(AND(G2954&gt;AVERAGE(train!$G$2:$G$4251),K2954&gt;AVERAGE(train!$K$2:$K$4251)),"High Day &amp; Eve",IF(AND(G2954&gt;AVERAGE(train!$G$2:$G$4251),K2954&lt;=AVERAGE(train!$K$2:$K$4251)),"High Day Only",IF(AND(G2954&lt;=AVERAGE(train!$G$2:$G$4251),K2954&gt;AVERAGE(train!$K$2:$K$4251)),"High Eve Only","Low Usage")))</f>
        <v>Low Usage</v>
      </c>
    </row>
    <row r="2955" spans="1:26">
      <c r="A2955" t="s">
        <v>38</v>
      </c>
      <c r="B2955">
        <v>104</v>
      </c>
      <c r="C2955" t="s">
        <v>21</v>
      </c>
      <c r="D2955" t="s">
        <v>22</v>
      </c>
      <c r="E2955" t="s">
        <v>22</v>
      </c>
      <c r="F2955">
        <v>0</v>
      </c>
      <c r="G2955">
        <v>139.69999999999999</v>
      </c>
      <c r="H2955">
        <v>112</v>
      </c>
      <c r="I2955">
        <v>23.75</v>
      </c>
      <c r="J2955">
        <v>199.8</v>
      </c>
      <c r="K2955">
        <v>127</v>
      </c>
      <c r="L2955">
        <v>16.98</v>
      </c>
      <c r="M2955">
        <v>189.3</v>
      </c>
      <c r="N2955">
        <v>104</v>
      </c>
      <c r="O2955">
        <v>8.52</v>
      </c>
      <c r="P2955">
        <v>10.3</v>
      </c>
      <c r="Q2955">
        <v>2</v>
      </c>
      <c r="R2955">
        <v>2.78</v>
      </c>
      <c r="S2955">
        <v>2</v>
      </c>
      <c r="T2955" t="s">
        <v>22</v>
      </c>
      <c r="U2955">
        <f t="shared" si="93"/>
        <v>0</v>
      </c>
      <c r="V2955">
        <f>IF(Table2[[#This Row],[international_plan]]="yes",1,0)</f>
        <v>0</v>
      </c>
      <c r="W2955">
        <f>IF(Table2[[#This Row],[voice_mail_plan]]="yes",1,0)</f>
        <v>0</v>
      </c>
      <c r="X2955" t="str">
        <f t="shared" si="92"/>
        <v>High</v>
      </c>
      <c r="Y2955" t="str">
        <f>IF(Table2[[#This Row],[total_intl_charge]] &gt; AVERAGE($R$2:$R$4245),"High","Low")</f>
        <v>High</v>
      </c>
      <c r="Z2955" t="str">
        <f>IF(AND(G2955&gt;AVERAGE(train!$G$2:$G$4251),K2955&gt;AVERAGE(train!$K$2:$K$4251)),"High Day &amp; Eve",IF(AND(G2955&gt;AVERAGE(train!$G$2:$G$4251),K2955&lt;=AVERAGE(train!$K$2:$K$4251)),"High Day Only",IF(AND(G2955&lt;=AVERAGE(train!$G$2:$G$4251),K2955&gt;AVERAGE(train!$K$2:$K$4251)),"High Eve Only","Low Usage")))</f>
        <v>High Eve Only</v>
      </c>
    </row>
    <row r="2956" spans="1:26">
      <c r="A2956" t="s">
        <v>43</v>
      </c>
      <c r="B2956">
        <v>40</v>
      </c>
      <c r="C2956" t="s">
        <v>21</v>
      </c>
      <c r="D2956" t="s">
        <v>22</v>
      </c>
      <c r="E2956" t="s">
        <v>22</v>
      </c>
      <c r="F2956">
        <v>0</v>
      </c>
      <c r="G2956">
        <v>309.39999999999998</v>
      </c>
      <c r="H2956">
        <v>86</v>
      </c>
      <c r="I2956">
        <v>52.6</v>
      </c>
      <c r="J2956">
        <v>271.3</v>
      </c>
      <c r="K2956">
        <v>98</v>
      </c>
      <c r="L2956">
        <v>23.06</v>
      </c>
      <c r="M2956">
        <v>197.1</v>
      </c>
      <c r="N2956">
        <v>116</v>
      </c>
      <c r="O2956">
        <v>8.8699999999999992</v>
      </c>
      <c r="P2956">
        <v>11.2</v>
      </c>
      <c r="Q2956">
        <v>5</v>
      </c>
      <c r="R2956">
        <v>3.02</v>
      </c>
      <c r="S2956">
        <v>3</v>
      </c>
      <c r="T2956" t="s">
        <v>23</v>
      </c>
      <c r="U2956">
        <f t="shared" si="93"/>
        <v>1</v>
      </c>
      <c r="V2956">
        <f>IF(Table2[[#This Row],[international_plan]]="yes",1,0)</f>
        <v>0</v>
      </c>
      <c r="W2956">
        <f>IF(Table2[[#This Row],[voice_mail_plan]]="yes",1,0)</f>
        <v>0</v>
      </c>
      <c r="X2956" t="str">
        <f t="shared" si="92"/>
        <v>Low</v>
      </c>
      <c r="Y2956" t="str">
        <f>IF(Table2[[#This Row],[total_intl_charge]] &gt; AVERAGE($R$2:$R$4245),"High","Low")</f>
        <v>High</v>
      </c>
      <c r="Z2956" t="str">
        <f>IF(AND(G2956&gt;AVERAGE(train!$G$2:$G$4251),K2956&gt;AVERAGE(train!$K$2:$K$4251)),"High Day &amp; Eve",IF(AND(G2956&gt;AVERAGE(train!$G$2:$G$4251),K2956&lt;=AVERAGE(train!$K$2:$K$4251)),"High Day Only",IF(AND(G2956&lt;=AVERAGE(train!$G$2:$G$4251),K2956&gt;AVERAGE(train!$K$2:$K$4251)),"High Eve Only","Low Usage")))</f>
        <v>High Day Only</v>
      </c>
    </row>
    <row r="2957" spans="1:26">
      <c r="A2957" t="s">
        <v>31</v>
      </c>
      <c r="B2957">
        <v>161</v>
      </c>
      <c r="C2957" t="s">
        <v>21</v>
      </c>
      <c r="D2957" t="s">
        <v>22</v>
      </c>
      <c r="E2957" t="s">
        <v>22</v>
      </c>
      <c r="F2957">
        <v>0</v>
      </c>
      <c r="G2957">
        <v>159.6</v>
      </c>
      <c r="H2957">
        <v>102</v>
      </c>
      <c r="I2957">
        <v>27.13</v>
      </c>
      <c r="J2957">
        <v>212.6</v>
      </c>
      <c r="K2957">
        <v>119</v>
      </c>
      <c r="L2957">
        <v>18.07</v>
      </c>
      <c r="M2957">
        <v>151.4</v>
      </c>
      <c r="N2957">
        <v>83</v>
      </c>
      <c r="O2957">
        <v>6.81</v>
      </c>
      <c r="P2957">
        <v>12.6</v>
      </c>
      <c r="Q2957">
        <v>7</v>
      </c>
      <c r="R2957">
        <v>3.4</v>
      </c>
      <c r="S2957">
        <v>5</v>
      </c>
      <c r="T2957" t="s">
        <v>23</v>
      </c>
      <c r="U2957">
        <f t="shared" si="93"/>
        <v>1</v>
      </c>
      <c r="V2957">
        <f>IF(Table2[[#This Row],[international_plan]]="yes",1,0)</f>
        <v>0</v>
      </c>
      <c r="W2957">
        <f>IF(Table2[[#This Row],[voice_mail_plan]]="yes",1,0)</f>
        <v>0</v>
      </c>
      <c r="X2957" t="str">
        <f t="shared" si="92"/>
        <v>Very High</v>
      </c>
      <c r="Y2957" t="str">
        <f>IF(Table2[[#This Row],[total_intl_charge]] &gt; AVERAGE($R$2:$R$4245),"High","Low")</f>
        <v>High</v>
      </c>
      <c r="Z2957" t="str">
        <f>IF(AND(G2957&gt;AVERAGE(train!$G$2:$G$4251),K2957&gt;AVERAGE(train!$K$2:$K$4251)),"High Day &amp; Eve",IF(AND(G2957&gt;AVERAGE(train!$G$2:$G$4251),K2957&lt;=AVERAGE(train!$K$2:$K$4251)),"High Day Only",IF(AND(G2957&lt;=AVERAGE(train!$G$2:$G$4251),K2957&gt;AVERAGE(train!$K$2:$K$4251)),"High Eve Only","Low Usage")))</f>
        <v>High Eve Only</v>
      </c>
    </row>
    <row r="2958" spans="1:26">
      <c r="A2958" t="s">
        <v>65</v>
      </c>
      <c r="B2958">
        <v>131</v>
      </c>
      <c r="C2958" t="s">
        <v>25</v>
      </c>
      <c r="D2958" t="s">
        <v>22</v>
      </c>
      <c r="E2958" t="s">
        <v>23</v>
      </c>
      <c r="F2958">
        <v>29</v>
      </c>
      <c r="G2958">
        <v>239.7</v>
      </c>
      <c r="H2958">
        <v>102</v>
      </c>
      <c r="I2958">
        <v>40.75</v>
      </c>
      <c r="J2958">
        <v>212.8</v>
      </c>
      <c r="K2958">
        <v>109</v>
      </c>
      <c r="L2958">
        <v>18.09</v>
      </c>
      <c r="M2958">
        <v>187.7</v>
      </c>
      <c r="N2958">
        <v>77</v>
      </c>
      <c r="O2958">
        <v>8.4499999999999993</v>
      </c>
      <c r="P2958">
        <v>10.5</v>
      </c>
      <c r="Q2958">
        <v>2</v>
      </c>
      <c r="R2958">
        <v>2.84</v>
      </c>
      <c r="S2958">
        <v>1</v>
      </c>
      <c r="T2958" t="s">
        <v>22</v>
      </c>
      <c r="U2958">
        <f t="shared" si="93"/>
        <v>0</v>
      </c>
      <c r="V2958">
        <f>IF(Table2[[#This Row],[international_plan]]="yes",1,0)</f>
        <v>0</v>
      </c>
      <c r="W2958">
        <f>IF(Table2[[#This Row],[voice_mail_plan]]="yes",1,0)</f>
        <v>1</v>
      </c>
      <c r="X2958" t="str">
        <f t="shared" si="92"/>
        <v>Very High</v>
      </c>
      <c r="Y2958" t="str">
        <f>IF(Table2[[#This Row],[total_intl_charge]] &gt; AVERAGE($R$2:$R$4245),"High","Low")</f>
        <v>High</v>
      </c>
      <c r="Z2958" t="str">
        <f>IF(AND(G2958&gt;AVERAGE(train!$G$2:$G$4251),K2958&gt;AVERAGE(train!$K$2:$K$4251)),"High Day &amp; Eve",IF(AND(G2958&gt;AVERAGE(train!$G$2:$G$4251),K2958&lt;=AVERAGE(train!$K$2:$K$4251)),"High Day Only",IF(AND(G2958&lt;=AVERAGE(train!$G$2:$G$4251),K2958&gt;AVERAGE(train!$K$2:$K$4251)),"High Eve Only","Low Usage")))</f>
        <v>High Day &amp; Eve</v>
      </c>
    </row>
    <row r="2959" spans="1:26">
      <c r="A2959" t="s">
        <v>63</v>
      </c>
      <c r="B2959">
        <v>79</v>
      </c>
      <c r="C2959" t="s">
        <v>28</v>
      </c>
      <c r="D2959" t="s">
        <v>22</v>
      </c>
      <c r="E2959" t="s">
        <v>22</v>
      </c>
      <c r="F2959">
        <v>0</v>
      </c>
      <c r="G2959">
        <v>161.1</v>
      </c>
      <c r="H2959">
        <v>110</v>
      </c>
      <c r="I2959">
        <v>27.39</v>
      </c>
      <c r="J2959">
        <v>170.6</v>
      </c>
      <c r="K2959">
        <v>111</v>
      </c>
      <c r="L2959">
        <v>14.5</v>
      </c>
      <c r="M2959">
        <v>274.39999999999998</v>
      </c>
      <c r="N2959">
        <v>80</v>
      </c>
      <c r="O2959">
        <v>12.35</v>
      </c>
      <c r="P2959">
        <v>7.6</v>
      </c>
      <c r="Q2959">
        <v>2</v>
      </c>
      <c r="R2959">
        <v>2.0499999999999998</v>
      </c>
      <c r="S2959">
        <v>2</v>
      </c>
      <c r="T2959" t="s">
        <v>22</v>
      </c>
      <c r="U2959">
        <f t="shared" si="93"/>
        <v>0</v>
      </c>
      <c r="V2959">
        <f>IF(Table2[[#This Row],[international_plan]]="yes",1,0)</f>
        <v>0</v>
      </c>
      <c r="W2959">
        <f>IF(Table2[[#This Row],[voice_mail_plan]]="yes",1,0)</f>
        <v>0</v>
      </c>
      <c r="X2959" t="str">
        <f t="shared" si="92"/>
        <v>Medium</v>
      </c>
      <c r="Y2959" t="str">
        <f>IF(Table2[[#This Row],[total_intl_charge]] &gt; AVERAGE($R$2:$R$4245),"High","Low")</f>
        <v>Low</v>
      </c>
      <c r="Z2959" t="str">
        <f>IF(AND(G2959&gt;AVERAGE(train!$G$2:$G$4251),K2959&gt;AVERAGE(train!$K$2:$K$4251)),"High Day &amp; Eve",IF(AND(G2959&gt;AVERAGE(train!$G$2:$G$4251),K2959&lt;=AVERAGE(train!$K$2:$K$4251)),"High Day Only",IF(AND(G2959&lt;=AVERAGE(train!$G$2:$G$4251),K2959&gt;AVERAGE(train!$K$2:$K$4251)),"High Eve Only","Low Usage")))</f>
        <v>High Eve Only</v>
      </c>
    </row>
    <row r="2960" spans="1:26">
      <c r="A2960" t="s">
        <v>45</v>
      </c>
      <c r="B2960">
        <v>161</v>
      </c>
      <c r="C2960" t="s">
        <v>25</v>
      </c>
      <c r="D2960" t="s">
        <v>22</v>
      </c>
      <c r="E2960" t="s">
        <v>22</v>
      </c>
      <c r="F2960">
        <v>0</v>
      </c>
      <c r="G2960">
        <v>165.4</v>
      </c>
      <c r="H2960">
        <v>88</v>
      </c>
      <c r="I2960">
        <v>28.12</v>
      </c>
      <c r="J2960">
        <v>209.7</v>
      </c>
      <c r="K2960">
        <v>111</v>
      </c>
      <c r="L2960">
        <v>17.82</v>
      </c>
      <c r="M2960">
        <v>270.7</v>
      </c>
      <c r="N2960">
        <v>129</v>
      </c>
      <c r="O2960">
        <v>12.18</v>
      </c>
      <c r="P2960">
        <v>10.5</v>
      </c>
      <c r="Q2960">
        <v>3</v>
      </c>
      <c r="R2960">
        <v>2.84</v>
      </c>
      <c r="S2960">
        <v>4</v>
      </c>
      <c r="T2960" t="s">
        <v>22</v>
      </c>
      <c r="U2960">
        <f t="shared" si="93"/>
        <v>0</v>
      </c>
      <c r="V2960">
        <f>IF(Table2[[#This Row],[international_plan]]="yes",1,0)</f>
        <v>0</v>
      </c>
      <c r="W2960">
        <f>IF(Table2[[#This Row],[voice_mail_plan]]="yes",1,0)</f>
        <v>0</v>
      </c>
      <c r="X2960" t="str">
        <f t="shared" si="92"/>
        <v>Very High</v>
      </c>
      <c r="Y2960" t="str">
        <f>IF(Table2[[#This Row],[total_intl_charge]] &gt; AVERAGE($R$2:$R$4245),"High","Low")</f>
        <v>High</v>
      </c>
      <c r="Z2960" t="str">
        <f>IF(AND(G2960&gt;AVERAGE(train!$G$2:$G$4251),K2960&gt;AVERAGE(train!$K$2:$K$4251)),"High Day &amp; Eve",IF(AND(G2960&gt;AVERAGE(train!$G$2:$G$4251),K2960&lt;=AVERAGE(train!$K$2:$K$4251)),"High Day Only",IF(AND(G2960&lt;=AVERAGE(train!$G$2:$G$4251),K2960&gt;AVERAGE(train!$K$2:$K$4251)),"High Eve Only","Low Usage")))</f>
        <v>High Eve Only</v>
      </c>
    </row>
    <row r="2961" spans="1:26">
      <c r="A2961" t="s">
        <v>67</v>
      </c>
      <c r="B2961">
        <v>108</v>
      </c>
      <c r="C2961" t="s">
        <v>21</v>
      </c>
      <c r="D2961" t="s">
        <v>22</v>
      </c>
      <c r="E2961" t="s">
        <v>23</v>
      </c>
      <c r="F2961">
        <v>28</v>
      </c>
      <c r="G2961">
        <v>221.3</v>
      </c>
      <c r="H2961">
        <v>117</v>
      </c>
      <c r="I2961">
        <v>37.619999999999997</v>
      </c>
      <c r="J2961">
        <v>156</v>
      </c>
      <c r="K2961">
        <v>102</v>
      </c>
      <c r="L2961">
        <v>13.26</v>
      </c>
      <c r="M2961">
        <v>159.30000000000001</v>
      </c>
      <c r="N2961">
        <v>80</v>
      </c>
      <c r="O2961">
        <v>7.17</v>
      </c>
      <c r="P2961">
        <v>8.6999999999999993</v>
      </c>
      <c r="Q2961">
        <v>3</v>
      </c>
      <c r="R2961">
        <v>2.35</v>
      </c>
      <c r="S2961">
        <v>0</v>
      </c>
      <c r="T2961" t="s">
        <v>22</v>
      </c>
      <c r="U2961">
        <f t="shared" si="93"/>
        <v>0</v>
      </c>
      <c r="V2961">
        <f>IF(Table2[[#This Row],[international_plan]]="yes",1,0)</f>
        <v>0</v>
      </c>
      <c r="W2961">
        <f>IF(Table2[[#This Row],[voice_mail_plan]]="yes",1,0)</f>
        <v>1</v>
      </c>
      <c r="X2961" t="str">
        <f t="shared" si="92"/>
        <v>High</v>
      </c>
      <c r="Y2961" t="str">
        <f>IF(Table2[[#This Row],[total_intl_charge]] &gt; AVERAGE($R$2:$R$4245),"High","Low")</f>
        <v>Low</v>
      </c>
      <c r="Z2961" t="str">
        <f>IF(AND(G2961&gt;AVERAGE(train!$G$2:$G$4251),K2961&gt;AVERAGE(train!$K$2:$K$4251)),"High Day &amp; Eve",IF(AND(G2961&gt;AVERAGE(train!$G$2:$G$4251),K2961&lt;=AVERAGE(train!$K$2:$K$4251)),"High Day Only",IF(AND(G2961&lt;=AVERAGE(train!$G$2:$G$4251),K2961&gt;AVERAGE(train!$K$2:$K$4251)),"High Eve Only","Low Usage")))</f>
        <v>High Day &amp; Eve</v>
      </c>
    </row>
    <row r="2962" spans="1:26">
      <c r="A2962" t="s">
        <v>31</v>
      </c>
      <c r="B2962">
        <v>69</v>
      </c>
      <c r="C2962" t="s">
        <v>21</v>
      </c>
      <c r="D2962" t="s">
        <v>23</v>
      </c>
      <c r="E2962" t="s">
        <v>22</v>
      </c>
      <c r="F2962">
        <v>0</v>
      </c>
      <c r="G2962">
        <v>176.8</v>
      </c>
      <c r="H2962">
        <v>89</v>
      </c>
      <c r="I2962">
        <v>30.06</v>
      </c>
      <c r="J2962">
        <v>196</v>
      </c>
      <c r="K2962">
        <v>89</v>
      </c>
      <c r="L2962">
        <v>16.66</v>
      </c>
      <c r="M2962">
        <v>232.6</v>
      </c>
      <c r="N2962">
        <v>151</v>
      </c>
      <c r="O2962">
        <v>10.47</v>
      </c>
      <c r="P2962">
        <v>13.1</v>
      </c>
      <c r="Q2962">
        <v>5</v>
      </c>
      <c r="R2962">
        <v>3.54</v>
      </c>
      <c r="S2962">
        <v>1</v>
      </c>
      <c r="T2962" t="s">
        <v>23</v>
      </c>
      <c r="U2962">
        <f t="shared" si="93"/>
        <v>1</v>
      </c>
      <c r="V2962">
        <f>IF(Table2[[#This Row],[international_plan]]="yes",1,0)</f>
        <v>1</v>
      </c>
      <c r="W2962">
        <f>IF(Table2[[#This Row],[voice_mail_plan]]="yes",1,0)</f>
        <v>0</v>
      </c>
      <c r="X2962" t="str">
        <f t="shared" si="92"/>
        <v>Low</v>
      </c>
      <c r="Y2962" t="str">
        <f>IF(Table2[[#This Row],[total_intl_charge]] &gt; AVERAGE($R$2:$R$4245),"High","Low")</f>
        <v>High</v>
      </c>
      <c r="Z2962" t="str">
        <f>IF(AND(G2962&gt;AVERAGE(train!$G$2:$G$4251),K2962&gt;AVERAGE(train!$K$2:$K$4251)),"High Day &amp; Eve",IF(AND(G2962&gt;AVERAGE(train!$G$2:$G$4251),K2962&lt;=AVERAGE(train!$K$2:$K$4251)),"High Day Only",IF(AND(G2962&lt;=AVERAGE(train!$G$2:$G$4251),K2962&gt;AVERAGE(train!$K$2:$K$4251)),"High Eve Only","Low Usage")))</f>
        <v>Low Usage</v>
      </c>
    </row>
    <row r="2963" spans="1:26">
      <c r="A2963" t="s">
        <v>58</v>
      </c>
      <c r="B2963">
        <v>80</v>
      </c>
      <c r="C2963" t="s">
        <v>25</v>
      </c>
      <c r="D2963" t="s">
        <v>22</v>
      </c>
      <c r="E2963" t="s">
        <v>22</v>
      </c>
      <c r="F2963">
        <v>0</v>
      </c>
      <c r="G2963">
        <v>196</v>
      </c>
      <c r="H2963">
        <v>75</v>
      </c>
      <c r="I2963">
        <v>33.32</v>
      </c>
      <c r="J2963">
        <v>237.8</v>
      </c>
      <c r="K2963">
        <v>112</v>
      </c>
      <c r="L2963">
        <v>20.21</v>
      </c>
      <c r="M2963">
        <v>220.1</v>
      </c>
      <c r="N2963">
        <v>127</v>
      </c>
      <c r="O2963">
        <v>9.9</v>
      </c>
      <c r="P2963">
        <v>13.9</v>
      </c>
      <c r="Q2963">
        <v>5</v>
      </c>
      <c r="R2963">
        <v>3.75</v>
      </c>
      <c r="S2963">
        <v>1</v>
      </c>
      <c r="T2963" t="s">
        <v>22</v>
      </c>
      <c r="U2963">
        <f t="shared" si="93"/>
        <v>0</v>
      </c>
      <c r="V2963">
        <f>IF(Table2[[#This Row],[international_plan]]="yes",1,0)</f>
        <v>0</v>
      </c>
      <c r="W2963">
        <f>IF(Table2[[#This Row],[voice_mail_plan]]="yes",1,0)</f>
        <v>0</v>
      </c>
      <c r="X2963" t="str">
        <f t="shared" si="92"/>
        <v>Medium</v>
      </c>
      <c r="Y2963" t="str">
        <f>IF(Table2[[#This Row],[total_intl_charge]] &gt; AVERAGE($R$2:$R$4245),"High","Low")</f>
        <v>High</v>
      </c>
      <c r="Z2963" t="str">
        <f>IF(AND(G2963&gt;AVERAGE(train!$G$2:$G$4251),K2963&gt;AVERAGE(train!$K$2:$K$4251)),"High Day &amp; Eve",IF(AND(G2963&gt;AVERAGE(train!$G$2:$G$4251),K2963&lt;=AVERAGE(train!$K$2:$K$4251)),"High Day Only",IF(AND(G2963&lt;=AVERAGE(train!$G$2:$G$4251),K2963&gt;AVERAGE(train!$K$2:$K$4251)),"High Eve Only","Low Usage")))</f>
        <v>High Day &amp; Eve</v>
      </c>
    </row>
    <row r="2964" spans="1:26">
      <c r="A2964" t="s">
        <v>66</v>
      </c>
      <c r="B2964">
        <v>146</v>
      </c>
      <c r="C2964" t="s">
        <v>21</v>
      </c>
      <c r="D2964" t="s">
        <v>22</v>
      </c>
      <c r="E2964" t="s">
        <v>22</v>
      </c>
      <c r="F2964">
        <v>0</v>
      </c>
      <c r="G2964">
        <v>174.3</v>
      </c>
      <c r="H2964">
        <v>113</v>
      </c>
      <c r="I2964">
        <v>29.63</v>
      </c>
      <c r="J2964">
        <v>200.7</v>
      </c>
      <c r="K2964">
        <v>107</v>
      </c>
      <c r="L2964">
        <v>17.059999999999999</v>
      </c>
      <c r="M2964">
        <v>281.2</v>
      </c>
      <c r="N2964">
        <v>145</v>
      </c>
      <c r="O2964">
        <v>12.65</v>
      </c>
      <c r="P2964">
        <v>11.6</v>
      </c>
      <c r="Q2964">
        <v>3</v>
      </c>
      <c r="R2964">
        <v>3.13</v>
      </c>
      <c r="S2964">
        <v>4</v>
      </c>
      <c r="T2964" t="s">
        <v>22</v>
      </c>
      <c r="U2964">
        <f t="shared" si="93"/>
        <v>0</v>
      </c>
      <c r="V2964">
        <f>IF(Table2[[#This Row],[international_plan]]="yes",1,0)</f>
        <v>0</v>
      </c>
      <c r="W2964">
        <f>IF(Table2[[#This Row],[voice_mail_plan]]="yes",1,0)</f>
        <v>0</v>
      </c>
      <c r="X2964" t="str">
        <f t="shared" si="92"/>
        <v>Very High</v>
      </c>
      <c r="Y2964" t="str">
        <f>IF(Table2[[#This Row],[total_intl_charge]] &gt; AVERAGE($R$2:$R$4245),"High","Low")</f>
        <v>High</v>
      </c>
      <c r="Z2964" t="str">
        <f>IF(AND(G2964&gt;AVERAGE(train!$G$2:$G$4251),K2964&gt;AVERAGE(train!$K$2:$K$4251)),"High Day &amp; Eve",IF(AND(G2964&gt;AVERAGE(train!$G$2:$G$4251),K2964&lt;=AVERAGE(train!$K$2:$K$4251)),"High Day Only",IF(AND(G2964&lt;=AVERAGE(train!$G$2:$G$4251),K2964&gt;AVERAGE(train!$K$2:$K$4251)),"High Eve Only","Low Usage")))</f>
        <v>High Eve Only</v>
      </c>
    </row>
    <row r="2965" spans="1:26">
      <c r="A2965" t="s">
        <v>44</v>
      </c>
      <c r="B2965">
        <v>113</v>
      </c>
      <c r="C2965" t="s">
        <v>25</v>
      </c>
      <c r="D2965" t="s">
        <v>22</v>
      </c>
      <c r="E2965" t="s">
        <v>22</v>
      </c>
      <c r="F2965">
        <v>0</v>
      </c>
      <c r="G2965">
        <v>158.4</v>
      </c>
      <c r="H2965">
        <v>107</v>
      </c>
      <c r="I2965">
        <v>26.93</v>
      </c>
      <c r="J2965">
        <v>142.19999999999999</v>
      </c>
      <c r="K2965">
        <v>104</v>
      </c>
      <c r="L2965">
        <v>12.09</v>
      </c>
      <c r="M2965">
        <v>174.7</v>
      </c>
      <c r="N2965">
        <v>108</v>
      </c>
      <c r="O2965">
        <v>7.86</v>
      </c>
      <c r="P2965">
        <v>14.9</v>
      </c>
      <c r="Q2965">
        <v>2</v>
      </c>
      <c r="R2965">
        <v>4.0199999999999996</v>
      </c>
      <c r="S2965">
        <v>0</v>
      </c>
      <c r="T2965" t="s">
        <v>22</v>
      </c>
      <c r="U2965">
        <f t="shared" si="93"/>
        <v>0</v>
      </c>
      <c r="V2965">
        <f>IF(Table2[[#This Row],[international_plan]]="yes",1,0)</f>
        <v>0</v>
      </c>
      <c r="W2965">
        <f>IF(Table2[[#This Row],[voice_mail_plan]]="yes",1,0)</f>
        <v>0</v>
      </c>
      <c r="X2965" t="str">
        <f t="shared" si="92"/>
        <v>High</v>
      </c>
      <c r="Y2965" t="str">
        <f>IF(Table2[[#This Row],[total_intl_charge]] &gt; AVERAGE($R$2:$R$4245),"High","Low")</f>
        <v>High</v>
      </c>
      <c r="Z2965" t="str">
        <f>IF(AND(G2965&gt;AVERAGE(train!$G$2:$G$4251),K2965&gt;AVERAGE(train!$K$2:$K$4251)),"High Day &amp; Eve",IF(AND(G2965&gt;AVERAGE(train!$G$2:$G$4251),K2965&lt;=AVERAGE(train!$K$2:$K$4251)),"High Day Only",IF(AND(G2965&lt;=AVERAGE(train!$G$2:$G$4251),K2965&gt;AVERAGE(train!$K$2:$K$4251)),"High Eve Only","Low Usage")))</f>
        <v>High Eve Only</v>
      </c>
    </row>
    <row r="2966" spans="1:26">
      <c r="A2966" t="s">
        <v>66</v>
      </c>
      <c r="B2966">
        <v>29</v>
      </c>
      <c r="C2966" t="s">
        <v>21</v>
      </c>
      <c r="D2966" t="s">
        <v>22</v>
      </c>
      <c r="E2966" t="s">
        <v>23</v>
      </c>
      <c r="F2966">
        <v>38</v>
      </c>
      <c r="G2966">
        <v>149.4</v>
      </c>
      <c r="H2966">
        <v>93</v>
      </c>
      <c r="I2966">
        <v>25.4</v>
      </c>
      <c r="J2966">
        <v>189.8</v>
      </c>
      <c r="K2966">
        <v>96</v>
      </c>
      <c r="L2966">
        <v>16.13</v>
      </c>
      <c r="M2966">
        <v>127.4</v>
      </c>
      <c r="N2966">
        <v>71</v>
      </c>
      <c r="O2966">
        <v>5.73</v>
      </c>
      <c r="P2966">
        <v>6</v>
      </c>
      <c r="Q2966">
        <v>3</v>
      </c>
      <c r="R2966">
        <v>1.62</v>
      </c>
      <c r="S2966">
        <v>1</v>
      </c>
      <c r="T2966" t="s">
        <v>22</v>
      </c>
      <c r="U2966">
        <f t="shared" si="93"/>
        <v>0</v>
      </c>
      <c r="V2966">
        <f>IF(Table2[[#This Row],[international_plan]]="yes",1,0)</f>
        <v>0</v>
      </c>
      <c r="W2966">
        <f>IF(Table2[[#This Row],[voice_mail_plan]]="yes",1,0)</f>
        <v>1</v>
      </c>
      <c r="X2966" t="str">
        <f t="shared" si="92"/>
        <v>Low</v>
      </c>
      <c r="Y2966" t="str">
        <f>IF(Table2[[#This Row],[total_intl_charge]] &gt; AVERAGE($R$2:$R$4245),"High","Low")</f>
        <v>Low</v>
      </c>
      <c r="Z2966" t="str">
        <f>IF(AND(G2966&gt;AVERAGE(train!$G$2:$G$4251),K2966&gt;AVERAGE(train!$K$2:$K$4251)),"High Day &amp; Eve",IF(AND(G2966&gt;AVERAGE(train!$G$2:$G$4251),K2966&lt;=AVERAGE(train!$K$2:$K$4251)),"High Day Only",IF(AND(G2966&lt;=AVERAGE(train!$G$2:$G$4251),K2966&gt;AVERAGE(train!$K$2:$K$4251)),"High Eve Only","Low Usage")))</f>
        <v>Low Usage</v>
      </c>
    </row>
    <row r="2967" spans="1:26">
      <c r="A2967" t="s">
        <v>65</v>
      </c>
      <c r="B2967">
        <v>78</v>
      </c>
      <c r="C2967" t="s">
        <v>21</v>
      </c>
      <c r="D2967" t="s">
        <v>22</v>
      </c>
      <c r="E2967" t="s">
        <v>22</v>
      </c>
      <c r="F2967">
        <v>0</v>
      </c>
      <c r="G2967">
        <v>145.5</v>
      </c>
      <c r="H2967">
        <v>124</v>
      </c>
      <c r="I2967">
        <v>24.74</v>
      </c>
      <c r="J2967">
        <v>143.4</v>
      </c>
      <c r="K2967">
        <v>71</v>
      </c>
      <c r="L2967">
        <v>12.19</v>
      </c>
      <c r="M2967">
        <v>291.10000000000002</v>
      </c>
      <c r="N2967">
        <v>123</v>
      </c>
      <c r="O2967">
        <v>13.1</v>
      </c>
      <c r="P2967">
        <v>9.5</v>
      </c>
      <c r="Q2967">
        <v>5</v>
      </c>
      <c r="R2967">
        <v>2.57</v>
      </c>
      <c r="S2967">
        <v>3</v>
      </c>
      <c r="T2967" t="s">
        <v>22</v>
      </c>
      <c r="U2967">
        <f t="shared" si="93"/>
        <v>0</v>
      </c>
      <c r="V2967">
        <f>IF(Table2[[#This Row],[international_plan]]="yes",1,0)</f>
        <v>0</v>
      </c>
      <c r="W2967">
        <f>IF(Table2[[#This Row],[voice_mail_plan]]="yes",1,0)</f>
        <v>0</v>
      </c>
      <c r="X2967" t="str">
        <f t="shared" si="92"/>
        <v>Medium</v>
      </c>
      <c r="Y2967" t="str">
        <f>IF(Table2[[#This Row],[total_intl_charge]] &gt; AVERAGE($R$2:$R$4245),"High","Low")</f>
        <v>Low</v>
      </c>
      <c r="Z2967" t="str">
        <f>IF(AND(G2967&gt;AVERAGE(train!$G$2:$G$4251),K2967&gt;AVERAGE(train!$K$2:$K$4251)),"High Day &amp; Eve",IF(AND(G2967&gt;AVERAGE(train!$G$2:$G$4251),K2967&lt;=AVERAGE(train!$K$2:$K$4251)),"High Day Only",IF(AND(G2967&lt;=AVERAGE(train!$G$2:$G$4251),K2967&gt;AVERAGE(train!$K$2:$K$4251)),"High Eve Only","Low Usage")))</f>
        <v>Low Usage</v>
      </c>
    </row>
    <row r="2968" spans="1:26">
      <c r="A2968" t="s">
        <v>48</v>
      </c>
      <c r="B2968">
        <v>120</v>
      </c>
      <c r="C2968" t="s">
        <v>28</v>
      </c>
      <c r="D2968" t="s">
        <v>22</v>
      </c>
      <c r="E2968" t="s">
        <v>22</v>
      </c>
      <c r="F2968">
        <v>0</v>
      </c>
      <c r="G2968">
        <v>147.69999999999999</v>
      </c>
      <c r="H2968">
        <v>101</v>
      </c>
      <c r="I2968">
        <v>25.11</v>
      </c>
      <c r="J2968">
        <v>144.1</v>
      </c>
      <c r="K2968">
        <v>71</v>
      </c>
      <c r="L2968">
        <v>12.25</v>
      </c>
      <c r="M2968">
        <v>237</v>
      </c>
      <c r="N2968">
        <v>115</v>
      </c>
      <c r="O2968">
        <v>10.67</v>
      </c>
      <c r="P2968">
        <v>11.1</v>
      </c>
      <c r="Q2968">
        <v>5</v>
      </c>
      <c r="R2968">
        <v>3</v>
      </c>
      <c r="S2968">
        <v>0</v>
      </c>
      <c r="T2968" t="s">
        <v>22</v>
      </c>
      <c r="U2968">
        <f t="shared" si="93"/>
        <v>0</v>
      </c>
      <c r="V2968">
        <f>IF(Table2[[#This Row],[international_plan]]="yes",1,0)</f>
        <v>0</v>
      </c>
      <c r="W2968">
        <f>IF(Table2[[#This Row],[voice_mail_plan]]="yes",1,0)</f>
        <v>0</v>
      </c>
      <c r="X2968" t="str">
        <f t="shared" si="92"/>
        <v>High</v>
      </c>
      <c r="Y2968" t="str">
        <f>IF(Table2[[#This Row],[total_intl_charge]] &gt; AVERAGE($R$2:$R$4245),"High","Low")</f>
        <v>High</v>
      </c>
      <c r="Z2968" t="str">
        <f>IF(AND(G2968&gt;AVERAGE(train!$G$2:$G$4251),K2968&gt;AVERAGE(train!$K$2:$K$4251)),"High Day &amp; Eve",IF(AND(G2968&gt;AVERAGE(train!$G$2:$G$4251),K2968&lt;=AVERAGE(train!$K$2:$K$4251)),"High Day Only",IF(AND(G2968&lt;=AVERAGE(train!$G$2:$G$4251),K2968&gt;AVERAGE(train!$K$2:$K$4251)),"High Eve Only","Low Usage")))</f>
        <v>Low Usage</v>
      </c>
    </row>
    <row r="2969" spans="1:26">
      <c r="A2969" t="s">
        <v>32</v>
      </c>
      <c r="B2969">
        <v>185</v>
      </c>
      <c r="C2969" t="s">
        <v>21</v>
      </c>
      <c r="D2969" t="s">
        <v>22</v>
      </c>
      <c r="E2969" t="s">
        <v>22</v>
      </c>
      <c r="F2969">
        <v>0</v>
      </c>
      <c r="G2969">
        <v>89.4</v>
      </c>
      <c r="H2969">
        <v>77</v>
      </c>
      <c r="I2969">
        <v>15.2</v>
      </c>
      <c r="J2969">
        <v>288.89999999999998</v>
      </c>
      <c r="K2969">
        <v>128</v>
      </c>
      <c r="L2969">
        <v>24.56</v>
      </c>
      <c r="M2969">
        <v>162.9</v>
      </c>
      <c r="N2969">
        <v>93</v>
      </c>
      <c r="O2969">
        <v>7.33</v>
      </c>
      <c r="P2969">
        <v>10.4</v>
      </c>
      <c r="Q2969">
        <v>2</v>
      </c>
      <c r="R2969">
        <v>2.81</v>
      </c>
      <c r="S2969">
        <v>3</v>
      </c>
      <c r="T2969" t="s">
        <v>22</v>
      </c>
      <c r="U2969">
        <f t="shared" si="93"/>
        <v>0</v>
      </c>
      <c r="V2969">
        <f>IF(Table2[[#This Row],[international_plan]]="yes",1,0)</f>
        <v>0</v>
      </c>
      <c r="W2969">
        <f>IF(Table2[[#This Row],[voice_mail_plan]]="yes",1,0)</f>
        <v>0</v>
      </c>
      <c r="X2969" t="str">
        <f t="shared" si="92"/>
        <v>Very High</v>
      </c>
      <c r="Y2969" t="str">
        <f>IF(Table2[[#This Row],[total_intl_charge]] &gt; AVERAGE($R$2:$R$4245),"High","Low")</f>
        <v>High</v>
      </c>
      <c r="Z2969" t="str">
        <f>IF(AND(G2969&gt;AVERAGE(train!$G$2:$G$4251),K2969&gt;AVERAGE(train!$K$2:$K$4251)),"High Day &amp; Eve",IF(AND(G2969&gt;AVERAGE(train!$G$2:$G$4251),K2969&lt;=AVERAGE(train!$K$2:$K$4251)),"High Day Only",IF(AND(G2969&lt;=AVERAGE(train!$G$2:$G$4251),K2969&gt;AVERAGE(train!$K$2:$K$4251)),"High Eve Only","Low Usage")))</f>
        <v>High Eve Only</v>
      </c>
    </row>
    <row r="2970" spans="1:26">
      <c r="A2970" t="s">
        <v>38</v>
      </c>
      <c r="B2970">
        <v>130</v>
      </c>
      <c r="C2970" t="s">
        <v>21</v>
      </c>
      <c r="D2970" t="s">
        <v>22</v>
      </c>
      <c r="E2970" t="s">
        <v>22</v>
      </c>
      <c r="F2970">
        <v>0</v>
      </c>
      <c r="G2970">
        <v>138.69999999999999</v>
      </c>
      <c r="H2970">
        <v>68</v>
      </c>
      <c r="I2970">
        <v>23.58</v>
      </c>
      <c r="J2970">
        <v>205.6</v>
      </c>
      <c r="K2970">
        <v>102</v>
      </c>
      <c r="L2970">
        <v>17.48</v>
      </c>
      <c r="M2970">
        <v>231.2</v>
      </c>
      <c r="N2970">
        <v>108</v>
      </c>
      <c r="O2970">
        <v>10.4</v>
      </c>
      <c r="P2970">
        <v>13.6</v>
      </c>
      <c r="Q2970">
        <v>3</v>
      </c>
      <c r="R2970">
        <v>3.67</v>
      </c>
      <c r="S2970">
        <v>2</v>
      </c>
      <c r="T2970" t="s">
        <v>22</v>
      </c>
      <c r="U2970">
        <f t="shared" si="93"/>
        <v>0</v>
      </c>
      <c r="V2970">
        <f>IF(Table2[[#This Row],[international_plan]]="yes",1,0)</f>
        <v>0</v>
      </c>
      <c r="W2970">
        <f>IF(Table2[[#This Row],[voice_mail_plan]]="yes",1,0)</f>
        <v>0</v>
      </c>
      <c r="X2970" t="str">
        <f t="shared" si="92"/>
        <v>Very High</v>
      </c>
      <c r="Y2970" t="str">
        <f>IF(Table2[[#This Row],[total_intl_charge]] &gt; AVERAGE($R$2:$R$4245),"High","Low")</f>
        <v>High</v>
      </c>
      <c r="Z2970" t="str">
        <f>IF(AND(G2970&gt;AVERAGE(train!$G$2:$G$4251),K2970&gt;AVERAGE(train!$K$2:$K$4251)),"High Day &amp; Eve",IF(AND(G2970&gt;AVERAGE(train!$G$2:$G$4251),K2970&lt;=AVERAGE(train!$K$2:$K$4251)),"High Day Only",IF(AND(G2970&lt;=AVERAGE(train!$G$2:$G$4251),K2970&gt;AVERAGE(train!$K$2:$K$4251)),"High Eve Only","Low Usage")))</f>
        <v>High Eve Only</v>
      </c>
    </row>
    <row r="2971" spans="1:26">
      <c r="A2971" t="s">
        <v>63</v>
      </c>
      <c r="B2971">
        <v>59</v>
      </c>
      <c r="C2971" t="s">
        <v>21</v>
      </c>
      <c r="D2971" t="s">
        <v>22</v>
      </c>
      <c r="E2971" t="s">
        <v>23</v>
      </c>
      <c r="F2971">
        <v>26</v>
      </c>
      <c r="G2971">
        <v>205.4</v>
      </c>
      <c r="H2971">
        <v>68</v>
      </c>
      <c r="I2971">
        <v>34.92</v>
      </c>
      <c r="J2971">
        <v>115</v>
      </c>
      <c r="K2971">
        <v>115</v>
      </c>
      <c r="L2971">
        <v>9.7799999999999994</v>
      </c>
      <c r="M2971">
        <v>214.7</v>
      </c>
      <c r="N2971">
        <v>130</v>
      </c>
      <c r="O2971">
        <v>9.66</v>
      </c>
      <c r="P2971">
        <v>9.4</v>
      </c>
      <c r="Q2971">
        <v>2</v>
      </c>
      <c r="R2971">
        <v>2.54</v>
      </c>
      <c r="S2971">
        <v>5</v>
      </c>
      <c r="T2971" t="s">
        <v>22</v>
      </c>
      <c r="U2971">
        <f t="shared" si="93"/>
        <v>0</v>
      </c>
      <c r="V2971">
        <f>IF(Table2[[#This Row],[international_plan]]="yes",1,0)</f>
        <v>0</v>
      </c>
      <c r="W2971">
        <f>IF(Table2[[#This Row],[voice_mail_plan]]="yes",1,0)</f>
        <v>1</v>
      </c>
      <c r="X2971" t="str">
        <f t="shared" si="92"/>
        <v>Low</v>
      </c>
      <c r="Y2971" t="str">
        <f>IF(Table2[[#This Row],[total_intl_charge]] &gt; AVERAGE($R$2:$R$4245),"High","Low")</f>
        <v>Low</v>
      </c>
      <c r="Z2971" t="str">
        <f>IF(AND(G2971&gt;AVERAGE(train!$G$2:$G$4251),K2971&gt;AVERAGE(train!$K$2:$K$4251)),"High Day &amp; Eve",IF(AND(G2971&gt;AVERAGE(train!$G$2:$G$4251),K2971&lt;=AVERAGE(train!$K$2:$K$4251)),"High Day Only",IF(AND(G2971&lt;=AVERAGE(train!$G$2:$G$4251),K2971&gt;AVERAGE(train!$K$2:$K$4251)),"High Eve Only","Low Usage")))</f>
        <v>High Day &amp; Eve</v>
      </c>
    </row>
    <row r="2972" spans="1:26">
      <c r="A2972" t="s">
        <v>37</v>
      </c>
      <c r="B2972">
        <v>139</v>
      </c>
      <c r="C2972" t="s">
        <v>25</v>
      </c>
      <c r="D2972" t="s">
        <v>22</v>
      </c>
      <c r="E2972" t="s">
        <v>22</v>
      </c>
      <c r="F2972">
        <v>0</v>
      </c>
      <c r="G2972">
        <v>187.4</v>
      </c>
      <c r="H2972">
        <v>86</v>
      </c>
      <c r="I2972">
        <v>31.86</v>
      </c>
      <c r="J2972">
        <v>169.3</v>
      </c>
      <c r="K2972">
        <v>116</v>
      </c>
      <c r="L2972">
        <v>14.39</v>
      </c>
      <c r="M2972">
        <v>153.4</v>
      </c>
      <c r="N2972">
        <v>88</v>
      </c>
      <c r="O2972">
        <v>6.9</v>
      </c>
      <c r="P2972">
        <v>11.7</v>
      </c>
      <c r="Q2972">
        <v>3</v>
      </c>
      <c r="R2972">
        <v>3.16</v>
      </c>
      <c r="S2972">
        <v>1</v>
      </c>
      <c r="T2972" t="s">
        <v>22</v>
      </c>
      <c r="U2972">
        <f t="shared" si="93"/>
        <v>0</v>
      </c>
      <c r="V2972">
        <f>IF(Table2[[#This Row],[international_plan]]="yes",1,0)</f>
        <v>0</v>
      </c>
      <c r="W2972">
        <f>IF(Table2[[#This Row],[voice_mail_plan]]="yes",1,0)</f>
        <v>0</v>
      </c>
      <c r="X2972" t="str">
        <f t="shared" si="92"/>
        <v>Very High</v>
      </c>
      <c r="Y2972" t="str">
        <f>IF(Table2[[#This Row],[total_intl_charge]] &gt; AVERAGE($R$2:$R$4245),"High","Low")</f>
        <v>High</v>
      </c>
      <c r="Z2972" t="str">
        <f>IF(AND(G2972&gt;AVERAGE(train!$G$2:$G$4251),K2972&gt;AVERAGE(train!$K$2:$K$4251)),"High Day &amp; Eve",IF(AND(G2972&gt;AVERAGE(train!$G$2:$G$4251),K2972&lt;=AVERAGE(train!$K$2:$K$4251)),"High Day Only",IF(AND(G2972&lt;=AVERAGE(train!$G$2:$G$4251),K2972&gt;AVERAGE(train!$K$2:$K$4251)),"High Eve Only","Low Usage")))</f>
        <v>High Day &amp; Eve</v>
      </c>
    </row>
    <row r="2973" spans="1:26">
      <c r="A2973" t="s">
        <v>54</v>
      </c>
      <c r="B2973">
        <v>12</v>
      </c>
      <c r="C2973" t="s">
        <v>21</v>
      </c>
      <c r="D2973" t="s">
        <v>22</v>
      </c>
      <c r="E2973" t="s">
        <v>22</v>
      </c>
      <c r="F2973">
        <v>0</v>
      </c>
      <c r="G2973">
        <v>206.1</v>
      </c>
      <c r="H2973">
        <v>105</v>
      </c>
      <c r="I2973">
        <v>35.04</v>
      </c>
      <c r="J2973">
        <v>246.6</v>
      </c>
      <c r="K2973">
        <v>104</v>
      </c>
      <c r="L2973">
        <v>20.96</v>
      </c>
      <c r="M2973">
        <v>254.6</v>
      </c>
      <c r="N2973">
        <v>83</v>
      </c>
      <c r="O2973">
        <v>11.46</v>
      </c>
      <c r="P2973">
        <v>12.1</v>
      </c>
      <c r="Q2973">
        <v>7</v>
      </c>
      <c r="R2973">
        <v>3.27</v>
      </c>
      <c r="S2973">
        <v>2</v>
      </c>
      <c r="T2973" t="s">
        <v>22</v>
      </c>
      <c r="U2973">
        <f t="shared" si="93"/>
        <v>0</v>
      </c>
      <c r="V2973">
        <f>IF(Table2[[#This Row],[international_plan]]="yes",1,0)</f>
        <v>0</v>
      </c>
      <c r="W2973">
        <f>IF(Table2[[#This Row],[voice_mail_plan]]="yes",1,0)</f>
        <v>0</v>
      </c>
      <c r="X2973" t="str">
        <f t="shared" si="92"/>
        <v>Low</v>
      </c>
      <c r="Y2973" t="str">
        <f>IF(Table2[[#This Row],[total_intl_charge]] &gt; AVERAGE($R$2:$R$4245),"High","Low")</f>
        <v>High</v>
      </c>
      <c r="Z2973" t="str">
        <f>IF(AND(G2973&gt;AVERAGE(train!$G$2:$G$4251),K2973&gt;AVERAGE(train!$K$2:$K$4251)),"High Day &amp; Eve",IF(AND(G2973&gt;AVERAGE(train!$G$2:$G$4251),K2973&lt;=AVERAGE(train!$K$2:$K$4251)),"High Day Only",IF(AND(G2973&lt;=AVERAGE(train!$G$2:$G$4251),K2973&gt;AVERAGE(train!$K$2:$K$4251)),"High Eve Only","Low Usage")))</f>
        <v>High Day &amp; Eve</v>
      </c>
    </row>
    <row r="2974" spans="1:26">
      <c r="A2974" t="s">
        <v>60</v>
      </c>
      <c r="B2974">
        <v>42</v>
      </c>
      <c r="C2974" t="s">
        <v>25</v>
      </c>
      <c r="D2974" t="s">
        <v>22</v>
      </c>
      <c r="E2974" t="s">
        <v>23</v>
      </c>
      <c r="F2974">
        <v>34</v>
      </c>
      <c r="G2974">
        <v>131.5</v>
      </c>
      <c r="H2974">
        <v>143</v>
      </c>
      <c r="I2974">
        <v>22.36</v>
      </c>
      <c r="J2974">
        <v>185.3</v>
      </c>
      <c r="K2974">
        <v>109</v>
      </c>
      <c r="L2974">
        <v>15.75</v>
      </c>
      <c r="M2974">
        <v>177.3</v>
      </c>
      <c r="N2974">
        <v>117</v>
      </c>
      <c r="O2974">
        <v>7.98</v>
      </c>
      <c r="P2974">
        <v>10.9</v>
      </c>
      <c r="Q2974">
        <v>5</v>
      </c>
      <c r="R2974">
        <v>2.94</v>
      </c>
      <c r="S2974">
        <v>0</v>
      </c>
      <c r="T2974" t="s">
        <v>22</v>
      </c>
      <c r="U2974">
        <f t="shared" si="93"/>
        <v>0</v>
      </c>
      <c r="V2974">
        <f>IF(Table2[[#This Row],[international_plan]]="yes",1,0)</f>
        <v>0</v>
      </c>
      <c r="W2974">
        <f>IF(Table2[[#This Row],[voice_mail_plan]]="yes",1,0)</f>
        <v>1</v>
      </c>
      <c r="X2974" t="str">
        <f t="shared" si="92"/>
        <v>Low</v>
      </c>
      <c r="Y2974" t="str">
        <f>IF(Table2[[#This Row],[total_intl_charge]] &gt; AVERAGE($R$2:$R$4245),"High","Low")</f>
        <v>High</v>
      </c>
      <c r="Z2974" t="str">
        <f>IF(AND(G2974&gt;AVERAGE(train!$G$2:$G$4251),K2974&gt;AVERAGE(train!$K$2:$K$4251)),"High Day &amp; Eve",IF(AND(G2974&gt;AVERAGE(train!$G$2:$G$4251),K2974&lt;=AVERAGE(train!$K$2:$K$4251)),"High Day Only",IF(AND(G2974&lt;=AVERAGE(train!$G$2:$G$4251),K2974&gt;AVERAGE(train!$K$2:$K$4251)),"High Eve Only","Low Usage")))</f>
        <v>High Eve Only</v>
      </c>
    </row>
    <row r="2975" spans="1:26">
      <c r="A2975" t="s">
        <v>44</v>
      </c>
      <c r="B2975">
        <v>63</v>
      </c>
      <c r="C2975" t="s">
        <v>21</v>
      </c>
      <c r="D2975" t="s">
        <v>22</v>
      </c>
      <c r="E2975" t="s">
        <v>22</v>
      </c>
      <c r="F2975">
        <v>0</v>
      </c>
      <c r="G2975">
        <v>120.1</v>
      </c>
      <c r="H2975">
        <v>103</v>
      </c>
      <c r="I2975">
        <v>20.420000000000002</v>
      </c>
      <c r="J2975">
        <v>179.2</v>
      </c>
      <c r="K2975">
        <v>132</v>
      </c>
      <c r="L2975">
        <v>15.23</v>
      </c>
      <c r="M2975">
        <v>127.3</v>
      </c>
      <c r="N2975">
        <v>82</v>
      </c>
      <c r="O2975">
        <v>5.73</v>
      </c>
      <c r="P2975">
        <v>6.3</v>
      </c>
      <c r="Q2975">
        <v>4</v>
      </c>
      <c r="R2975">
        <v>1.7</v>
      </c>
      <c r="S2975">
        <v>1</v>
      </c>
      <c r="T2975" t="s">
        <v>22</v>
      </c>
      <c r="U2975">
        <f t="shared" si="93"/>
        <v>0</v>
      </c>
      <c r="V2975">
        <f>IF(Table2[[#This Row],[international_plan]]="yes",1,0)</f>
        <v>0</v>
      </c>
      <c r="W2975">
        <f>IF(Table2[[#This Row],[voice_mail_plan]]="yes",1,0)</f>
        <v>0</v>
      </c>
      <c r="X2975" t="str">
        <f t="shared" si="92"/>
        <v>Low</v>
      </c>
      <c r="Y2975" t="str">
        <f>IF(Table2[[#This Row],[total_intl_charge]] &gt; AVERAGE($R$2:$R$4245),"High","Low")</f>
        <v>Low</v>
      </c>
      <c r="Z2975" t="str">
        <f>IF(AND(G2975&gt;AVERAGE(train!$G$2:$G$4251),K2975&gt;AVERAGE(train!$K$2:$K$4251)),"High Day &amp; Eve",IF(AND(G2975&gt;AVERAGE(train!$G$2:$G$4251),K2975&lt;=AVERAGE(train!$K$2:$K$4251)),"High Day Only",IF(AND(G2975&lt;=AVERAGE(train!$G$2:$G$4251),K2975&gt;AVERAGE(train!$K$2:$K$4251)),"High Eve Only","Low Usage")))</f>
        <v>High Eve Only</v>
      </c>
    </row>
    <row r="2976" spans="1:26">
      <c r="A2976" t="s">
        <v>36</v>
      </c>
      <c r="B2976">
        <v>143</v>
      </c>
      <c r="C2976" t="s">
        <v>21</v>
      </c>
      <c r="D2976" t="s">
        <v>22</v>
      </c>
      <c r="E2976" t="s">
        <v>22</v>
      </c>
      <c r="F2976">
        <v>0</v>
      </c>
      <c r="G2976">
        <v>168.6</v>
      </c>
      <c r="H2976">
        <v>85</v>
      </c>
      <c r="I2976">
        <v>28.66</v>
      </c>
      <c r="J2976">
        <v>176.3</v>
      </c>
      <c r="K2976">
        <v>89</v>
      </c>
      <c r="L2976">
        <v>14.99</v>
      </c>
      <c r="M2976">
        <v>282.3</v>
      </c>
      <c r="N2976">
        <v>69</v>
      </c>
      <c r="O2976">
        <v>12.7</v>
      </c>
      <c r="P2976">
        <v>13.3</v>
      </c>
      <c r="Q2976">
        <v>10</v>
      </c>
      <c r="R2976">
        <v>3.59</v>
      </c>
      <c r="S2976">
        <v>1</v>
      </c>
      <c r="T2976" t="s">
        <v>22</v>
      </c>
      <c r="U2976">
        <f t="shared" si="93"/>
        <v>0</v>
      </c>
      <c r="V2976">
        <f>IF(Table2[[#This Row],[international_plan]]="yes",1,0)</f>
        <v>0</v>
      </c>
      <c r="W2976">
        <f>IF(Table2[[#This Row],[voice_mail_plan]]="yes",1,0)</f>
        <v>0</v>
      </c>
      <c r="X2976" t="str">
        <f t="shared" si="92"/>
        <v>Very High</v>
      </c>
      <c r="Y2976" t="str">
        <f>IF(Table2[[#This Row],[total_intl_charge]] &gt; AVERAGE($R$2:$R$4245),"High","Low")</f>
        <v>High</v>
      </c>
      <c r="Z2976" t="str">
        <f>IF(AND(G2976&gt;AVERAGE(train!$G$2:$G$4251),K2976&gt;AVERAGE(train!$K$2:$K$4251)),"High Day &amp; Eve",IF(AND(G2976&gt;AVERAGE(train!$G$2:$G$4251),K2976&lt;=AVERAGE(train!$K$2:$K$4251)),"High Day Only",IF(AND(G2976&lt;=AVERAGE(train!$G$2:$G$4251),K2976&gt;AVERAGE(train!$K$2:$K$4251)),"High Eve Only","Low Usage")))</f>
        <v>Low Usage</v>
      </c>
    </row>
    <row r="2977" spans="1:26">
      <c r="A2977" t="s">
        <v>50</v>
      </c>
      <c r="B2977">
        <v>156</v>
      </c>
      <c r="C2977" t="s">
        <v>28</v>
      </c>
      <c r="D2977" t="s">
        <v>22</v>
      </c>
      <c r="E2977" t="s">
        <v>22</v>
      </c>
      <c r="F2977">
        <v>0</v>
      </c>
      <c r="G2977">
        <v>189.4</v>
      </c>
      <c r="H2977">
        <v>114</v>
      </c>
      <c r="I2977">
        <v>32.200000000000003</v>
      </c>
      <c r="J2977">
        <v>145.69999999999999</v>
      </c>
      <c r="K2977">
        <v>96</v>
      </c>
      <c r="L2977">
        <v>12.38</v>
      </c>
      <c r="M2977">
        <v>192.8</v>
      </c>
      <c r="N2977">
        <v>121</v>
      </c>
      <c r="O2977">
        <v>8.68</v>
      </c>
      <c r="P2977">
        <v>4.5</v>
      </c>
      <c r="Q2977">
        <v>13</v>
      </c>
      <c r="R2977">
        <v>1.22</v>
      </c>
      <c r="S2977">
        <v>0</v>
      </c>
      <c r="T2977" t="s">
        <v>22</v>
      </c>
      <c r="U2977">
        <f t="shared" si="93"/>
        <v>0</v>
      </c>
      <c r="V2977">
        <f>IF(Table2[[#This Row],[international_plan]]="yes",1,0)</f>
        <v>0</v>
      </c>
      <c r="W2977">
        <f>IF(Table2[[#This Row],[voice_mail_plan]]="yes",1,0)</f>
        <v>0</v>
      </c>
      <c r="X2977" t="str">
        <f t="shared" si="92"/>
        <v>Very High</v>
      </c>
      <c r="Y2977" t="str">
        <f>IF(Table2[[#This Row],[total_intl_charge]] &gt; AVERAGE($R$2:$R$4245),"High","Low")</f>
        <v>Low</v>
      </c>
      <c r="Z2977" t="str">
        <f>IF(AND(G2977&gt;AVERAGE(train!$G$2:$G$4251),K2977&gt;AVERAGE(train!$K$2:$K$4251)),"High Day &amp; Eve",IF(AND(G2977&gt;AVERAGE(train!$G$2:$G$4251),K2977&lt;=AVERAGE(train!$K$2:$K$4251)),"High Day Only",IF(AND(G2977&lt;=AVERAGE(train!$G$2:$G$4251),K2977&gt;AVERAGE(train!$K$2:$K$4251)),"High Eve Only","Low Usage")))</f>
        <v>High Day Only</v>
      </c>
    </row>
    <row r="2978" spans="1:26">
      <c r="A2978" t="s">
        <v>39</v>
      </c>
      <c r="B2978">
        <v>98</v>
      </c>
      <c r="C2978" t="s">
        <v>25</v>
      </c>
      <c r="D2978" t="s">
        <v>22</v>
      </c>
      <c r="E2978" t="s">
        <v>22</v>
      </c>
      <c r="F2978">
        <v>0</v>
      </c>
      <c r="G2978">
        <v>158.5</v>
      </c>
      <c r="H2978">
        <v>90</v>
      </c>
      <c r="I2978">
        <v>26.95</v>
      </c>
      <c r="J2978">
        <v>254.4</v>
      </c>
      <c r="K2978">
        <v>67</v>
      </c>
      <c r="L2978">
        <v>21.62</v>
      </c>
      <c r="M2978">
        <v>178.4</v>
      </c>
      <c r="N2978">
        <v>104</v>
      </c>
      <c r="O2978">
        <v>8.0299999999999994</v>
      </c>
      <c r="P2978">
        <v>14.8</v>
      </c>
      <c r="Q2978">
        <v>5</v>
      </c>
      <c r="R2978">
        <v>4</v>
      </c>
      <c r="S2978">
        <v>2</v>
      </c>
      <c r="T2978" t="s">
        <v>22</v>
      </c>
      <c r="U2978">
        <f t="shared" si="93"/>
        <v>0</v>
      </c>
      <c r="V2978">
        <f>IF(Table2[[#This Row],[international_plan]]="yes",1,0)</f>
        <v>0</v>
      </c>
      <c r="W2978">
        <f>IF(Table2[[#This Row],[voice_mail_plan]]="yes",1,0)</f>
        <v>0</v>
      </c>
      <c r="X2978" t="str">
        <f t="shared" si="92"/>
        <v>Medium</v>
      </c>
      <c r="Y2978" t="str">
        <f>IF(Table2[[#This Row],[total_intl_charge]] &gt; AVERAGE($R$2:$R$4245),"High","Low")</f>
        <v>High</v>
      </c>
      <c r="Z2978" t="str">
        <f>IF(AND(G2978&gt;AVERAGE(train!$G$2:$G$4251),K2978&gt;AVERAGE(train!$K$2:$K$4251)),"High Day &amp; Eve",IF(AND(G2978&gt;AVERAGE(train!$G$2:$G$4251),K2978&lt;=AVERAGE(train!$K$2:$K$4251)),"High Day Only",IF(AND(G2978&lt;=AVERAGE(train!$G$2:$G$4251),K2978&gt;AVERAGE(train!$K$2:$K$4251)),"High Eve Only","Low Usage")))</f>
        <v>Low Usage</v>
      </c>
    </row>
    <row r="2979" spans="1:26">
      <c r="A2979" t="s">
        <v>30</v>
      </c>
      <c r="B2979">
        <v>140</v>
      </c>
      <c r="C2979" t="s">
        <v>21</v>
      </c>
      <c r="D2979" t="s">
        <v>22</v>
      </c>
      <c r="E2979" t="s">
        <v>23</v>
      </c>
      <c r="F2979">
        <v>27</v>
      </c>
      <c r="G2979">
        <v>176</v>
      </c>
      <c r="H2979">
        <v>141</v>
      </c>
      <c r="I2979">
        <v>29.92</v>
      </c>
      <c r="J2979">
        <v>201.3</v>
      </c>
      <c r="K2979">
        <v>143</v>
      </c>
      <c r="L2979">
        <v>17.11</v>
      </c>
      <c r="M2979">
        <v>167.9</v>
      </c>
      <c r="N2979">
        <v>93</v>
      </c>
      <c r="O2979">
        <v>7.56</v>
      </c>
      <c r="P2979">
        <v>7.1</v>
      </c>
      <c r="Q2979">
        <v>5</v>
      </c>
      <c r="R2979">
        <v>1.92</v>
      </c>
      <c r="S2979">
        <v>3</v>
      </c>
      <c r="T2979" t="s">
        <v>22</v>
      </c>
      <c r="U2979">
        <f t="shared" si="93"/>
        <v>0</v>
      </c>
      <c r="V2979">
        <f>IF(Table2[[#This Row],[international_plan]]="yes",1,0)</f>
        <v>0</v>
      </c>
      <c r="W2979">
        <f>IF(Table2[[#This Row],[voice_mail_plan]]="yes",1,0)</f>
        <v>1</v>
      </c>
      <c r="X2979" t="str">
        <f t="shared" si="92"/>
        <v>Very High</v>
      </c>
      <c r="Y2979" t="str">
        <f>IF(Table2[[#This Row],[total_intl_charge]] &gt; AVERAGE($R$2:$R$4245),"High","Low")</f>
        <v>Low</v>
      </c>
      <c r="Z2979" t="str">
        <f>IF(AND(G2979&gt;AVERAGE(train!$G$2:$G$4251),K2979&gt;AVERAGE(train!$K$2:$K$4251)),"High Day &amp; Eve",IF(AND(G2979&gt;AVERAGE(train!$G$2:$G$4251),K2979&lt;=AVERAGE(train!$K$2:$K$4251)),"High Day Only",IF(AND(G2979&lt;=AVERAGE(train!$G$2:$G$4251),K2979&gt;AVERAGE(train!$K$2:$K$4251)),"High Eve Only","Low Usage")))</f>
        <v>High Eve Only</v>
      </c>
    </row>
    <row r="2980" spans="1:26">
      <c r="A2980" t="s">
        <v>55</v>
      </c>
      <c r="B2980">
        <v>102</v>
      </c>
      <c r="C2980" t="s">
        <v>28</v>
      </c>
      <c r="D2980" t="s">
        <v>22</v>
      </c>
      <c r="E2980" t="s">
        <v>23</v>
      </c>
      <c r="F2980">
        <v>45</v>
      </c>
      <c r="G2980">
        <v>129.19999999999999</v>
      </c>
      <c r="H2980">
        <v>142</v>
      </c>
      <c r="I2980">
        <v>21.96</v>
      </c>
      <c r="J2980">
        <v>239.4</v>
      </c>
      <c r="K2980">
        <v>114</v>
      </c>
      <c r="L2980">
        <v>20.350000000000001</v>
      </c>
      <c r="M2980">
        <v>223.4</v>
      </c>
      <c r="N2980">
        <v>66</v>
      </c>
      <c r="O2980">
        <v>10.050000000000001</v>
      </c>
      <c r="P2980">
        <v>8.6999999999999993</v>
      </c>
      <c r="Q2980">
        <v>4</v>
      </c>
      <c r="R2980">
        <v>2.35</v>
      </c>
      <c r="S2980">
        <v>0</v>
      </c>
      <c r="T2980" t="s">
        <v>22</v>
      </c>
      <c r="U2980">
        <f t="shared" si="93"/>
        <v>0</v>
      </c>
      <c r="V2980">
        <f>IF(Table2[[#This Row],[international_plan]]="yes",1,0)</f>
        <v>0</v>
      </c>
      <c r="W2980">
        <f>IF(Table2[[#This Row],[voice_mail_plan]]="yes",1,0)</f>
        <v>1</v>
      </c>
      <c r="X2980" t="str">
        <f t="shared" si="92"/>
        <v>High</v>
      </c>
      <c r="Y2980" t="str">
        <f>IF(Table2[[#This Row],[total_intl_charge]] &gt; AVERAGE($R$2:$R$4245),"High","Low")</f>
        <v>Low</v>
      </c>
      <c r="Z2980" t="str">
        <f>IF(AND(G2980&gt;AVERAGE(train!$G$2:$G$4251),K2980&gt;AVERAGE(train!$K$2:$K$4251)),"High Day &amp; Eve",IF(AND(G2980&gt;AVERAGE(train!$G$2:$G$4251),K2980&lt;=AVERAGE(train!$K$2:$K$4251)),"High Day Only",IF(AND(G2980&lt;=AVERAGE(train!$G$2:$G$4251),K2980&gt;AVERAGE(train!$K$2:$K$4251)),"High Eve Only","Low Usage")))</f>
        <v>High Eve Only</v>
      </c>
    </row>
    <row r="2981" spans="1:26">
      <c r="A2981" t="s">
        <v>38</v>
      </c>
      <c r="B2981">
        <v>71</v>
      </c>
      <c r="C2981" t="s">
        <v>21</v>
      </c>
      <c r="D2981" t="s">
        <v>22</v>
      </c>
      <c r="E2981" t="s">
        <v>23</v>
      </c>
      <c r="F2981">
        <v>49</v>
      </c>
      <c r="G2981">
        <v>174</v>
      </c>
      <c r="H2981">
        <v>122</v>
      </c>
      <c r="I2981">
        <v>29.58</v>
      </c>
      <c r="J2981">
        <v>168.6</v>
      </c>
      <c r="K2981">
        <v>85</v>
      </c>
      <c r="L2981">
        <v>14.33</v>
      </c>
      <c r="M2981">
        <v>132.1</v>
      </c>
      <c r="N2981">
        <v>120</v>
      </c>
      <c r="O2981">
        <v>5.94</v>
      </c>
      <c r="P2981">
        <v>7.8</v>
      </c>
      <c r="Q2981">
        <v>4</v>
      </c>
      <c r="R2981">
        <v>2.11</v>
      </c>
      <c r="S2981">
        <v>1</v>
      </c>
      <c r="T2981" t="s">
        <v>22</v>
      </c>
      <c r="U2981">
        <f t="shared" si="93"/>
        <v>0</v>
      </c>
      <c r="V2981">
        <f>IF(Table2[[#This Row],[international_plan]]="yes",1,0)</f>
        <v>0</v>
      </c>
      <c r="W2981">
        <f>IF(Table2[[#This Row],[voice_mail_plan]]="yes",1,0)</f>
        <v>1</v>
      </c>
      <c r="X2981" t="str">
        <f t="shared" si="92"/>
        <v>Low</v>
      </c>
      <c r="Y2981" t="str">
        <f>IF(Table2[[#This Row],[total_intl_charge]] &gt; AVERAGE($R$2:$R$4245),"High","Low")</f>
        <v>Low</v>
      </c>
      <c r="Z2981" t="str">
        <f>IF(AND(G2981&gt;AVERAGE(train!$G$2:$G$4251),K2981&gt;AVERAGE(train!$K$2:$K$4251)),"High Day &amp; Eve",IF(AND(G2981&gt;AVERAGE(train!$G$2:$G$4251),K2981&lt;=AVERAGE(train!$K$2:$K$4251)),"High Day Only",IF(AND(G2981&lt;=AVERAGE(train!$G$2:$G$4251),K2981&gt;AVERAGE(train!$K$2:$K$4251)),"High Eve Only","Low Usage")))</f>
        <v>Low Usage</v>
      </c>
    </row>
    <row r="2982" spans="1:26">
      <c r="A2982" t="s">
        <v>39</v>
      </c>
      <c r="B2982">
        <v>104</v>
      </c>
      <c r="C2982" t="s">
        <v>21</v>
      </c>
      <c r="D2982" t="s">
        <v>22</v>
      </c>
      <c r="E2982" t="s">
        <v>22</v>
      </c>
      <c r="F2982">
        <v>0</v>
      </c>
      <c r="G2982">
        <v>261.2</v>
      </c>
      <c r="H2982">
        <v>81</v>
      </c>
      <c r="I2982">
        <v>44.4</v>
      </c>
      <c r="J2982">
        <v>209.1</v>
      </c>
      <c r="K2982">
        <v>130</v>
      </c>
      <c r="L2982">
        <v>17.77</v>
      </c>
      <c r="M2982">
        <v>281.10000000000002</v>
      </c>
      <c r="N2982">
        <v>121</v>
      </c>
      <c r="O2982">
        <v>12.65</v>
      </c>
      <c r="P2982">
        <v>11.3</v>
      </c>
      <c r="Q2982">
        <v>1</v>
      </c>
      <c r="R2982">
        <v>3.05</v>
      </c>
      <c r="S2982">
        <v>2</v>
      </c>
      <c r="T2982" t="s">
        <v>23</v>
      </c>
      <c r="U2982">
        <f t="shared" si="93"/>
        <v>1</v>
      </c>
      <c r="V2982">
        <f>IF(Table2[[#This Row],[international_plan]]="yes",1,0)</f>
        <v>0</v>
      </c>
      <c r="W2982">
        <f>IF(Table2[[#This Row],[voice_mail_plan]]="yes",1,0)</f>
        <v>0</v>
      </c>
      <c r="X2982" t="str">
        <f t="shared" si="92"/>
        <v>High</v>
      </c>
      <c r="Y2982" t="str">
        <f>IF(Table2[[#This Row],[total_intl_charge]] &gt; AVERAGE($R$2:$R$4245),"High","Low")</f>
        <v>High</v>
      </c>
      <c r="Z2982" t="str">
        <f>IF(AND(G2982&gt;AVERAGE(train!$G$2:$G$4251),K2982&gt;AVERAGE(train!$K$2:$K$4251)),"High Day &amp; Eve",IF(AND(G2982&gt;AVERAGE(train!$G$2:$G$4251),K2982&lt;=AVERAGE(train!$K$2:$K$4251)),"High Day Only",IF(AND(G2982&lt;=AVERAGE(train!$G$2:$G$4251),K2982&gt;AVERAGE(train!$K$2:$K$4251)),"High Eve Only","Low Usage")))</f>
        <v>High Day &amp; Eve</v>
      </c>
    </row>
    <row r="2983" spans="1:26">
      <c r="A2983" t="s">
        <v>71</v>
      </c>
      <c r="B2983">
        <v>96</v>
      </c>
      <c r="C2983" t="s">
        <v>21</v>
      </c>
      <c r="D2983" t="s">
        <v>22</v>
      </c>
      <c r="E2983" t="s">
        <v>22</v>
      </c>
      <c r="F2983">
        <v>0</v>
      </c>
      <c r="G2983">
        <v>264.60000000000002</v>
      </c>
      <c r="H2983">
        <v>117</v>
      </c>
      <c r="I2983">
        <v>44.98</v>
      </c>
      <c r="J2983">
        <v>264.10000000000002</v>
      </c>
      <c r="K2983">
        <v>121</v>
      </c>
      <c r="L2983">
        <v>22.45</v>
      </c>
      <c r="M2983">
        <v>77.099999999999994</v>
      </c>
      <c r="N2983">
        <v>89</v>
      </c>
      <c r="O2983">
        <v>3.47</v>
      </c>
      <c r="P2983">
        <v>8.1</v>
      </c>
      <c r="Q2983">
        <v>4</v>
      </c>
      <c r="R2983">
        <v>2.19</v>
      </c>
      <c r="S2983">
        <v>0</v>
      </c>
      <c r="T2983" t="s">
        <v>22</v>
      </c>
      <c r="U2983">
        <f t="shared" si="93"/>
        <v>0</v>
      </c>
      <c r="V2983">
        <f>IF(Table2[[#This Row],[international_plan]]="yes",1,0)</f>
        <v>0</v>
      </c>
      <c r="W2983">
        <f>IF(Table2[[#This Row],[voice_mail_plan]]="yes",1,0)</f>
        <v>0</v>
      </c>
      <c r="X2983" t="str">
        <f t="shared" si="92"/>
        <v>Medium</v>
      </c>
      <c r="Y2983" t="str">
        <f>IF(Table2[[#This Row],[total_intl_charge]] &gt; AVERAGE($R$2:$R$4245),"High","Low")</f>
        <v>Low</v>
      </c>
      <c r="Z2983" t="str">
        <f>IF(AND(G2983&gt;AVERAGE(train!$G$2:$G$4251),K2983&gt;AVERAGE(train!$K$2:$K$4251)),"High Day &amp; Eve",IF(AND(G2983&gt;AVERAGE(train!$G$2:$G$4251),K2983&lt;=AVERAGE(train!$K$2:$K$4251)),"High Day Only",IF(AND(G2983&lt;=AVERAGE(train!$G$2:$G$4251),K2983&gt;AVERAGE(train!$K$2:$K$4251)),"High Eve Only","Low Usage")))</f>
        <v>High Day &amp; Eve</v>
      </c>
    </row>
    <row r="2984" spans="1:26">
      <c r="A2984" t="s">
        <v>73</v>
      </c>
      <c r="B2984">
        <v>90</v>
      </c>
      <c r="C2984" t="s">
        <v>25</v>
      </c>
      <c r="D2984" t="s">
        <v>22</v>
      </c>
      <c r="E2984" t="s">
        <v>22</v>
      </c>
      <c r="F2984">
        <v>0</v>
      </c>
      <c r="G2984">
        <v>160.9</v>
      </c>
      <c r="H2984">
        <v>97</v>
      </c>
      <c r="I2984">
        <v>27.35</v>
      </c>
      <c r="J2984">
        <v>136.4</v>
      </c>
      <c r="K2984">
        <v>46</v>
      </c>
      <c r="L2984">
        <v>11.59</v>
      </c>
      <c r="M2984">
        <v>209</v>
      </c>
      <c r="N2984">
        <v>121</v>
      </c>
      <c r="O2984">
        <v>9.4</v>
      </c>
      <c r="P2984">
        <v>9.1</v>
      </c>
      <c r="Q2984">
        <v>4</v>
      </c>
      <c r="R2984">
        <v>2.46</v>
      </c>
      <c r="S2984">
        <v>2</v>
      </c>
      <c r="T2984" t="s">
        <v>22</v>
      </c>
      <c r="U2984">
        <f t="shared" si="93"/>
        <v>0</v>
      </c>
      <c r="V2984">
        <f>IF(Table2[[#This Row],[international_plan]]="yes",1,0)</f>
        <v>0</v>
      </c>
      <c r="W2984">
        <f>IF(Table2[[#This Row],[voice_mail_plan]]="yes",1,0)</f>
        <v>0</v>
      </c>
      <c r="X2984" t="str">
        <f t="shared" si="92"/>
        <v>Medium</v>
      </c>
      <c r="Y2984" t="str">
        <f>IF(Table2[[#This Row],[total_intl_charge]] &gt; AVERAGE($R$2:$R$4245),"High","Low")</f>
        <v>Low</v>
      </c>
      <c r="Z2984" t="str">
        <f>IF(AND(G2984&gt;AVERAGE(train!$G$2:$G$4251),K2984&gt;AVERAGE(train!$K$2:$K$4251)),"High Day &amp; Eve",IF(AND(G2984&gt;AVERAGE(train!$G$2:$G$4251),K2984&lt;=AVERAGE(train!$K$2:$K$4251)),"High Day Only",IF(AND(G2984&lt;=AVERAGE(train!$G$2:$G$4251),K2984&gt;AVERAGE(train!$K$2:$K$4251)),"High Eve Only","Low Usage")))</f>
        <v>Low Usage</v>
      </c>
    </row>
    <row r="2985" spans="1:26">
      <c r="A2985" t="s">
        <v>74</v>
      </c>
      <c r="B2985">
        <v>106</v>
      </c>
      <c r="C2985" t="s">
        <v>28</v>
      </c>
      <c r="D2985" t="s">
        <v>22</v>
      </c>
      <c r="E2985" t="s">
        <v>23</v>
      </c>
      <c r="F2985">
        <v>36</v>
      </c>
      <c r="G2985">
        <v>124.8</v>
      </c>
      <c r="H2985">
        <v>93</v>
      </c>
      <c r="I2985">
        <v>21.22</v>
      </c>
      <c r="J2985">
        <v>241.7</v>
      </c>
      <c r="K2985">
        <v>83</v>
      </c>
      <c r="L2985">
        <v>20.54</v>
      </c>
      <c r="M2985">
        <v>219</v>
      </c>
      <c r="N2985">
        <v>110</v>
      </c>
      <c r="O2985">
        <v>9.86</v>
      </c>
      <c r="P2985">
        <v>11.3</v>
      </c>
      <c r="Q2985">
        <v>3</v>
      </c>
      <c r="R2985">
        <v>3.05</v>
      </c>
      <c r="S2985">
        <v>1</v>
      </c>
      <c r="T2985" t="s">
        <v>22</v>
      </c>
      <c r="U2985">
        <f t="shared" si="93"/>
        <v>0</v>
      </c>
      <c r="V2985">
        <f>IF(Table2[[#This Row],[international_plan]]="yes",1,0)</f>
        <v>0</v>
      </c>
      <c r="W2985">
        <f>IF(Table2[[#This Row],[voice_mail_plan]]="yes",1,0)</f>
        <v>1</v>
      </c>
      <c r="X2985" t="str">
        <f t="shared" si="92"/>
        <v>High</v>
      </c>
      <c r="Y2985" t="str">
        <f>IF(Table2[[#This Row],[total_intl_charge]] &gt; AVERAGE($R$2:$R$4245),"High","Low")</f>
        <v>High</v>
      </c>
      <c r="Z2985" t="str">
        <f>IF(AND(G2985&gt;AVERAGE(train!$G$2:$G$4251),K2985&gt;AVERAGE(train!$K$2:$K$4251)),"High Day &amp; Eve",IF(AND(G2985&gt;AVERAGE(train!$G$2:$G$4251),K2985&lt;=AVERAGE(train!$K$2:$K$4251)),"High Day Only",IF(AND(G2985&lt;=AVERAGE(train!$G$2:$G$4251),K2985&gt;AVERAGE(train!$K$2:$K$4251)),"High Eve Only","Low Usage")))</f>
        <v>Low Usage</v>
      </c>
    </row>
    <row r="2986" spans="1:26">
      <c r="A2986" t="s">
        <v>54</v>
      </c>
      <c r="B2986">
        <v>148</v>
      </c>
      <c r="C2986" t="s">
        <v>28</v>
      </c>
      <c r="D2986" t="s">
        <v>22</v>
      </c>
      <c r="E2986" t="s">
        <v>22</v>
      </c>
      <c r="F2986">
        <v>0</v>
      </c>
      <c r="G2986">
        <v>230.6</v>
      </c>
      <c r="H2986">
        <v>92</v>
      </c>
      <c r="I2986">
        <v>39.200000000000003</v>
      </c>
      <c r="J2986">
        <v>185.6</v>
      </c>
      <c r="K2986">
        <v>97</v>
      </c>
      <c r="L2986">
        <v>15.78</v>
      </c>
      <c r="M2986">
        <v>183.2</v>
      </c>
      <c r="N2986">
        <v>79</v>
      </c>
      <c r="O2986">
        <v>8.24</v>
      </c>
      <c r="P2986">
        <v>6.2</v>
      </c>
      <c r="Q2986">
        <v>4</v>
      </c>
      <c r="R2986">
        <v>1.67</v>
      </c>
      <c r="S2986">
        <v>2</v>
      </c>
      <c r="T2986" t="s">
        <v>22</v>
      </c>
      <c r="U2986">
        <f t="shared" si="93"/>
        <v>0</v>
      </c>
      <c r="V2986">
        <f>IF(Table2[[#This Row],[international_plan]]="yes",1,0)</f>
        <v>0</v>
      </c>
      <c r="W2986">
        <f>IF(Table2[[#This Row],[voice_mail_plan]]="yes",1,0)</f>
        <v>0</v>
      </c>
      <c r="X2986" t="str">
        <f t="shared" si="92"/>
        <v>Very High</v>
      </c>
      <c r="Y2986" t="str">
        <f>IF(Table2[[#This Row],[total_intl_charge]] &gt; AVERAGE($R$2:$R$4245),"High","Low")</f>
        <v>Low</v>
      </c>
      <c r="Z2986" t="str">
        <f>IF(AND(G2986&gt;AVERAGE(train!$G$2:$G$4251),K2986&gt;AVERAGE(train!$K$2:$K$4251)),"High Day &amp; Eve",IF(AND(G2986&gt;AVERAGE(train!$G$2:$G$4251),K2986&lt;=AVERAGE(train!$K$2:$K$4251)),"High Day Only",IF(AND(G2986&lt;=AVERAGE(train!$G$2:$G$4251),K2986&gt;AVERAGE(train!$K$2:$K$4251)),"High Eve Only","Low Usage")))</f>
        <v>High Day Only</v>
      </c>
    </row>
    <row r="2987" spans="1:26">
      <c r="A2987" t="s">
        <v>55</v>
      </c>
      <c r="B2987">
        <v>95</v>
      </c>
      <c r="C2987" t="s">
        <v>25</v>
      </c>
      <c r="D2987" t="s">
        <v>22</v>
      </c>
      <c r="E2987" t="s">
        <v>23</v>
      </c>
      <c r="F2987">
        <v>35</v>
      </c>
      <c r="G2987">
        <v>229.1</v>
      </c>
      <c r="H2987">
        <v>143</v>
      </c>
      <c r="I2987">
        <v>38.950000000000003</v>
      </c>
      <c r="J2987">
        <v>148.19999999999999</v>
      </c>
      <c r="K2987">
        <v>104</v>
      </c>
      <c r="L2987">
        <v>12.6</v>
      </c>
      <c r="M2987">
        <v>248.4</v>
      </c>
      <c r="N2987">
        <v>110</v>
      </c>
      <c r="O2987">
        <v>11.18</v>
      </c>
      <c r="P2987">
        <v>3.9</v>
      </c>
      <c r="Q2987">
        <v>3</v>
      </c>
      <c r="R2987">
        <v>1.05</v>
      </c>
      <c r="S2987">
        <v>0</v>
      </c>
      <c r="T2987" t="s">
        <v>22</v>
      </c>
      <c r="U2987">
        <f t="shared" si="93"/>
        <v>0</v>
      </c>
      <c r="V2987">
        <f>IF(Table2[[#This Row],[international_plan]]="yes",1,0)</f>
        <v>0</v>
      </c>
      <c r="W2987">
        <f>IF(Table2[[#This Row],[voice_mail_plan]]="yes",1,0)</f>
        <v>1</v>
      </c>
      <c r="X2987" t="str">
        <f t="shared" si="92"/>
        <v>Medium</v>
      </c>
      <c r="Y2987" t="str">
        <f>IF(Table2[[#This Row],[total_intl_charge]] &gt; AVERAGE($R$2:$R$4245),"High","Low")</f>
        <v>Low</v>
      </c>
      <c r="Z2987" t="str">
        <f>IF(AND(G2987&gt;AVERAGE(train!$G$2:$G$4251),K2987&gt;AVERAGE(train!$K$2:$K$4251)),"High Day &amp; Eve",IF(AND(G2987&gt;AVERAGE(train!$G$2:$G$4251),K2987&lt;=AVERAGE(train!$K$2:$K$4251)),"High Day Only",IF(AND(G2987&lt;=AVERAGE(train!$G$2:$G$4251),K2987&gt;AVERAGE(train!$K$2:$K$4251)),"High Eve Only","Low Usage")))</f>
        <v>High Day &amp; Eve</v>
      </c>
    </row>
    <row r="2988" spans="1:26">
      <c r="A2988" t="s">
        <v>26</v>
      </c>
      <c r="B2988">
        <v>127</v>
      </c>
      <c r="C2988" t="s">
        <v>25</v>
      </c>
      <c r="D2988" t="s">
        <v>22</v>
      </c>
      <c r="E2988" t="s">
        <v>22</v>
      </c>
      <c r="F2988">
        <v>0</v>
      </c>
      <c r="G2988">
        <v>212.9</v>
      </c>
      <c r="H2988">
        <v>92</v>
      </c>
      <c r="I2988">
        <v>36.19</v>
      </c>
      <c r="J2988">
        <v>260.10000000000002</v>
      </c>
      <c r="K2988">
        <v>124</v>
      </c>
      <c r="L2988">
        <v>22.11</v>
      </c>
      <c r="M2988">
        <v>177.6</v>
      </c>
      <c r="N2988">
        <v>85</v>
      </c>
      <c r="O2988">
        <v>7.99</v>
      </c>
      <c r="P2988">
        <v>8.6</v>
      </c>
      <c r="Q2988">
        <v>2</v>
      </c>
      <c r="R2988">
        <v>2.3199999999999998</v>
      </c>
      <c r="S2988">
        <v>2</v>
      </c>
      <c r="T2988" t="s">
        <v>22</v>
      </c>
      <c r="U2988">
        <f t="shared" si="93"/>
        <v>0</v>
      </c>
      <c r="V2988">
        <f>IF(Table2[[#This Row],[international_plan]]="yes",1,0)</f>
        <v>0</v>
      </c>
      <c r="W2988">
        <f>IF(Table2[[#This Row],[voice_mail_plan]]="yes",1,0)</f>
        <v>0</v>
      </c>
      <c r="X2988" t="str">
        <f t="shared" si="92"/>
        <v>High</v>
      </c>
      <c r="Y2988" t="str">
        <f>IF(Table2[[#This Row],[total_intl_charge]] &gt; AVERAGE($R$2:$R$4245),"High","Low")</f>
        <v>Low</v>
      </c>
      <c r="Z2988" t="str">
        <f>IF(AND(G2988&gt;AVERAGE(train!$G$2:$G$4251),K2988&gt;AVERAGE(train!$K$2:$K$4251)),"High Day &amp; Eve",IF(AND(G2988&gt;AVERAGE(train!$G$2:$G$4251),K2988&lt;=AVERAGE(train!$K$2:$K$4251)),"High Day Only",IF(AND(G2988&lt;=AVERAGE(train!$G$2:$G$4251),K2988&gt;AVERAGE(train!$K$2:$K$4251)),"High Eve Only","Low Usage")))</f>
        <v>High Day &amp; Eve</v>
      </c>
    </row>
    <row r="2989" spans="1:26">
      <c r="A2989" t="s">
        <v>46</v>
      </c>
      <c r="B2989">
        <v>79</v>
      </c>
      <c r="C2989" t="s">
        <v>25</v>
      </c>
      <c r="D2989" t="s">
        <v>22</v>
      </c>
      <c r="E2989" t="s">
        <v>23</v>
      </c>
      <c r="F2989">
        <v>30</v>
      </c>
      <c r="G2989">
        <v>124.8</v>
      </c>
      <c r="H2989">
        <v>99</v>
      </c>
      <c r="I2989">
        <v>21.22</v>
      </c>
      <c r="J2989">
        <v>207.6</v>
      </c>
      <c r="K2989">
        <v>142</v>
      </c>
      <c r="L2989">
        <v>17.649999999999999</v>
      </c>
      <c r="M2989">
        <v>175</v>
      </c>
      <c r="N2989">
        <v>95</v>
      </c>
      <c r="O2989">
        <v>7.88</v>
      </c>
      <c r="P2989">
        <v>4.5999999999999996</v>
      </c>
      <c r="Q2989">
        <v>3</v>
      </c>
      <c r="R2989">
        <v>1.24</v>
      </c>
      <c r="S2989">
        <v>1</v>
      </c>
      <c r="T2989" t="s">
        <v>22</v>
      </c>
      <c r="U2989">
        <f t="shared" si="93"/>
        <v>0</v>
      </c>
      <c r="V2989">
        <f>IF(Table2[[#This Row],[international_plan]]="yes",1,0)</f>
        <v>0</v>
      </c>
      <c r="W2989">
        <f>IF(Table2[[#This Row],[voice_mail_plan]]="yes",1,0)</f>
        <v>1</v>
      </c>
      <c r="X2989" t="str">
        <f t="shared" si="92"/>
        <v>Medium</v>
      </c>
      <c r="Y2989" t="str">
        <f>IF(Table2[[#This Row],[total_intl_charge]] &gt; AVERAGE($R$2:$R$4245),"High","Low")</f>
        <v>Low</v>
      </c>
      <c r="Z2989" t="str">
        <f>IF(AND(G2989&gt;AVERAGE(train!$G$2:$G$4251),K2989&gt;AVERAGE(train!$K$2:$K$4251)),"High Day &amp; Eve",IF(AND(G2989&gt;AVERAGE(train!$G$2:$G$4251),K2989&lt;=AVERAGE(train!$K$2:$K$4251)),"High Day Only",IF(AND(G2989&lt;=AVERAGE(train!$G$2:$G$4251),K2989&gt;AVERAGE(train!$K$2:$K$4251)),"High Eve Only","Low Usage")))</f>
        <v>High Eve Only</v>
      </c>
    </row>
    <row r="2990" spans="1:26">
      <c r="A2990" t="s">
        <v>29</v>
      </c>
      <c r="B2990">
        <v>83</v>
      </c>
      <c r="C2990" t="s">
        <v>28</v>
      </c>
      <c r="D2990" t="s">
        <v>22</v>
      </c>
      <c r="E2990" t="s">
        <v>22</v>
      </c>
      <c r="F2990">
        <v>0</v>
      </c>
      <c r="G2990">
        <v>133.9</v>
      </c>
      <c r="H2990">
        <v>82</v>
      </c>
      <c r="I2990">
        <v>22.76</v>
      </c>
      <c r="J2990">
        <v>169.6</v>
      </c>
      <c r="K2990">
        <v>105</v>
      </c>
      <c r="L2990">
        <v>14.42</v>
      </c>
      <c r="M2990">
        <v>222.8</v>
      </c>
      <c r="N2990">
        <v>114</v>
      </c>
      <c r="O2990">
        <v>10.029999999999999</v>
      </c>
      <c r="P2990">
        <v>11.7</v>
      </c>
      <c r="Q2990">
        <v>4</v>
      </c>
      <c r="R2990">
        <v>3.16</v>
      </c>
      <c r="S2990">
        <v>0</v>
      </c>
      <c r="T2990" t="s">
        <v>22</v>
      </c>
      <c r="U2990">
        <f t="shared" si="93"/>
        <v>0</v>
      </c>
      <c r="V2990">
        <f>IF(Table2[[#This Row],[international_plan]]="yes",1,0)</f>
        <v>0</v>
      </c>
      <c r="W2990">
        <f>IF(Table2[[#This Row],[voice_mail_plan]]="yes",1,0)</f>
        <v>0</v>
      </c>
      <c r="X2990" t="str">
        <f t="shared" si="92"/>
        <v>Medium</v>
      </c>
      <c r="Y2990" t="str">
        <f>IF(Table2[[#This Row],[total_intl_charge]] &gt; AVERAGE($R$2:$R$4245),"High","Low")</f>
        <v>High</v>
      </c>
      <c r="Z2990" t="str">
        <f>IF(AND(G2990&gt;AVERAGE(train!$G$2:$G$4251),K2990&gt;AVERAGE(train!$K$2:$K$4251)),"High Day &amp; Eve",IF(AND(G2990&gt;AVERAGE(train!$G$2:$G$4251),K2990&lt;=AVERAGE(train!$K$2:$K$4251)),"High Day Only",IF(AND(G2990&lt;=AVERAGE(train!$G$2:$G$4251),K2990&gt;AVERAGE(train!$K$2:$K$4251)),"High Eve Only","Low Usage")))</f>
        <v>High Eve Only</v>
      </c>
    </row>
    <row r="2991" spans="1:26">
      <c r="A2991" t="s">
        <v>62</v>
      </c>
      <c r="B2991">
        <v>83</v>
      </c>
      <c r="C2991" t="s">
        <v>28</v>
      </c>
      <c r="D2991" t="s">
        <v>22</v>
      </c>
      <c r="E2991" t="s">
        <v>23</v>
      </c>
      <c r="F2991">
        <v>31</v>
      </c>
      <c r="G2991">
        <v>129.80000000000001</v>
      </c>
      <c r="H2991">
        <v>87</v>
      </c>
      <c r="I2991">
        <v>22.07</v>
      </c>
      <c r="J2991">
        <v>183.4</v>
      </c>
      <c r="K2991">
        <v>110</v>
      </c>
      <c r="L2991">
        <v>15.59</v>
      </c>
      <c r="M2991">
        <v>169.4</v>
      </c>
      <c r="N2991">
        <v>40</v>
      </c>
      <c r="O2991">
        <v>7.62</v>
      </c>
      <c r="P2991">
        <v>14.3</v>
      </c>
      <c r="Q2991">
        <v>6</v>
      </c>
      <c r="R2991">
        <v>3.86</v>
      </c>
      <c r="S2991">
        <v>1</v>
      </c>
      <c r="T2991" t="s">
        <v>22</v>
      </c>
      <c r="U2991">
        <f t="shared" si="93"/>
        <v>0</v>
      </c>
      <c r="V2991">
        <f>IF(Table2[[#This Row],[international_plan]]="yes",1,0)</f>
        <v>0</v>
      </c>
      <c r="W2991">
        <f>IF(Table2[[#This Row],[voice_mail_plan]]="yes",1,0)</f>
        <v>1</v>
      </c>
      <c r="X2991" t="str">
        <f t="shared" si="92"/>
        <v>Medium</v>
      </c>
      <c r="Y2991" t="str">
        <f>IF(Table2[[#This Row],[total_intl_charge]] &gt; AVERAGE($R$2:$R$4245),"High","Low")</f>
        <v>High</v>
      </c>
      <c r="Z2991" t="str">
        <f>IF(AND(G2991&gt;AVERAGE(train!$G$2:$G$4251),K2991&gt;AVERAGE(train!$K$2:$K$4251)),"High Day &amp; Eve",IF(AND(G2991&gt;AVERAGE(train!$G$2:$G$4251),K2991&lt;=AVERAGE(train!$K$2:$K$4251)),"High Day Only",IF(AND(G2991&lt;=AVERAGE(train!$G$2:$G$4251),K2991&gt;AVERAGE(train!$K$2:$K$4251)),"High Eve Only","Low Usage")))</f>
        <v>High Eve Only</v>
      </c>
    </row>
    <row r="2992" spans="1:26">
      <c r="A2992" t="s">
        <v>45</v>
      </c>
      <c r="B2992">
        <v>17</v>
      </c>
      <c r="C2992" t="s">
        <v>25</v>
      </c>
      <c r="D2992" t="s">
        <v>22</v>
      </c>
      <c r="E2992" t="s">
        <v>22</v>
      </c>
      <c r="F2992">
        <v>0</v>
      </c>
      <c r="G2992">
        <v>168.5</v>
      </c>
      <c r="H2992">
        <v>102</v>
      </c>
      <c r="I2992">
        <v>28.65</v>
      </c>
      <c r="J2992">
        <v>297.2</v>
      </c>
      <c r="K2992">
        <v>130</v>
      </c>
      <c r="L2992">
        <v>25.26</v>
      </c>
      <c r="M2992">
        <v>244.7</v>
      </c>
      <c r="N2992">
        <v>117</v>
      </c>
      <c r="O2992">
        <v>11.01</v>
      </c>
      <c r="P2992">
        <v>8.8000000000000007</v>
      </c>
      <c r="Q2992">
        <v>6</v>
      </c>
      <c r="R2992">
        <v>2.38</v>
      </c>
      <c r="S2992">
        <v>3</v>
      </c>
      <c r="T2992" t="s">
        <v>22</v>
      </c>
      <c r="U2992">
        <f t="shared" si="93"/>
        <v>0</v>
      </c>
      <c r="V2992">
        <f>IF(Table2[[#This Row],[international_plan]]="yes",1,0)</f>
        <v>0</v>
      </c>
      <c r="W2992">
        <f>IF(Table2[[#This Row],[voice_mail_plan]]="yes",1,0)</f>
        <v>0</v>
      </c>
      <c r="X2992" t="str">
        <f t="shared" si="92"/>
        <v>Low</v>
      </c>
      <c r="Y2992" t="str">
        <f>IF(Table2[[#This Row],[total_intl_charge]] &gt; AVERAGE($R$2:$R$4245),"High","Low")</f>
        <v>Low</v>
      </c>
      <c r="Z2992" t="str">
        <f>IF(AND(G2992&gt;AVERAGE(train!$G$2:$G$4251),K2992&gt;AVERAGE(train!$K$2:$K$4251)),"High Day &amp; Eve",IF(AND(G2992&gt;AVERAGE(train!$G$2:$G$4251),K2992&lt;=AVERAGE(train!$K$2:$K$4251)),"High Day Only",IF(AND(G2992&lt;=AVERAGE(train!$G$2:$G$4251),K2992&gt;AVERAGE(train!$K$2:$K$4251)),"High Eve Only","Low Usage")))</f>
        <v>High Eve Only</v>
      </c>
    </row>
    <row r="2993" spans="1:26">
      <c r="A2993" t="s">
        <v>63</v>
      </c>
      <c r="B2993">
        <v>165</v>
      </c>
      <c r="C2993" t="s">
        <v>21</v>
      </c>
      <c r="D2993" t="s">
        <v>23</v>
      </c>
      <c r="E2993" t="s">
        <v>22</v>
      </c>
      <c r="F2993">
        <v>0</v>
      </c>
      <c r="G2993">
        <v>81.400000000000006</v>
      </c>
      <c r="H2993">
        <v>110</v>
      </c>
      <c r="I2993">
        <v>13.84</v>
      </c>
      <c r="J2993">
        <v>263.7</v>
      </c>
      <c r="K2993">
        <v>150</v>
      </c>
      <c r="L2993">
        <v>22.41</v>
      </c>
      <c r="M2993">
        <v>219.7</v>
      </c>
      <c r="N2993">
        <v>107</v>
      </c>
      <c r="O2993">
        <v>9.89</v>
      </c>
      <c r="P2993">
        <v>12.2</v>
      </c>
      <c r="Q2993">
        <v>3</v>
      </c>
      <c r="R2993">
        <v>3.29</v>
      </c>
      <c r="S2993">
        <v>1</v>
      </c>
      <c r="T2993" t="s">
        <v>22</v>
      </c>
      <c r="U2993">
        <f t="shared" si="93"/>
        <v>0</v>
      </c>
      <c r="V2993">
        <f>IF(Table2[[#This Row],[international_plan]]="yes",1,0)</f>
        <v>1</v>
      </c>
      <c r="W2993">
        <f>IF(Table2[[#This Row],[voice_mail_plan]]="yes",1,0)</f>
        <v>0</v>
      </c>
      <c r="X2993" t="str">
        <f t="shared" si="92"/>
        <v>Very High</v>
      </c>
      <c r="Y2993" t="str">
        <f>IF(Table2[[#This Row],[total_intl_charge]] &gt; AVERAGE($R$2:$R$4245),"High","Low")</f>
        <v>High</v>
      </c>
      <c r="Z2993" t="str">
        <f>IF(AND(G2993&gt;AVERAGE(train!$G$2:$G$4251),K2993&gt;AVERAGE(train!$K$2:$K$4251)),"High Day &amp; Eve",IF(AND(G2993&gt;AVERAGE(train!$G$2:$G$4251),K2993&lt;=AVERAGE(train!$K$2:$K$4251)),"High Day Only",IF(AND(G2993&lt;=AVERAGE(train!$G$2:$G$4251),K2993&gt;AVERAGE(train!$K$2:$K$4251)),"High Eve Only","Low Usage")))</f>
        <v>High Eve Only</v>
      </c>
    </row>
    <row r="2994" spans="1:26">
      <c r="A2994" t="s">
        <v>26</v>
      </c>
      <c r="B2994">
        <v>149</v>
      </c>
      <c r="C2994" t="s">
        <v>28</v>
      </c>
      <c r="D2994" t="s">
        <v>22</v>
      </c>
      <c r="E2994" t="s">
        <v>22</v>
      </c>
      <c r="F2994">
        <v>0</v>
      </c>
      <c r="G2994">
        <v>117.2</v>
      </c>
      <c r="H2994">
        <v>99</v>
      </c>
      <c r="I2994">
        <v>19.920000000000002</v>
      </c>
      <c r="J2994">
        <v>227.7</v>
      </c>
      <c r="K2994">
        <v>74</v>
      </c>
      <c r="L2994">
        <v>19.350000000000001</v>
      </c>
      <c r="M2994">
        <v>221.7</v>
      </c>
      <c r="N2994">
        <v>141</v>
      </c>
      <c r="O2994">
        <v>9.98</v>
      </c>
      <c r="P2994">
        <v>9</v>
      </c>
      <c r="Q2994">
        <v>7</v>
      </c>
      <c r="R2994">
        <v>2.4300000000000002</v>
      </c>
      <c r="S2994">
        <v>1</v>
      </c>
      <c r="T2994" t="s">
        <v>22</v>
      </c>
      <c r="U2994">
        <f t="shared" si="93"/>
        <v>0</v>
      </c>
      <c r="V2994">
        <f>IF(Table2[[#This Row],[international_plan]]="yes",1,0)</f>
        <v>0</v>
      </c>
      <c r="W2994">
        <f>IF(Table2[[#This Row],[voice_mail_plan]]="yes",1,0)</f>
        <v>0</v>
      </c>
      <c r="X2994" t="str">
        <f t="shared" si="92"/>
        <v>Very High</v>
      </c>
      <c r="Y2994" t="str">
        <f>IF(Table2[[#This Row],[total_intl_charge]] &gt; AVERAGE($R$2:$R$4245),"High","Low")</f>
        <v>Low</v>
      </c>
      <c r="Z2994" t="str">
        <f>IF(AND(G2994&gt;AVERAGE(train!$G$2:$G$4251),K2994&gt;AVERAGE(train!$K$2:$K$4251)),"High Day &amp; Eve",IF(AND(G2994&gt;AVERAGE(train!$G$2:$G$4251),K2994&lt;=AVERAGE(train!$K$2:$K$4251)),"High Day Only",IF(AND(G2994&lt;=AVERAGE(train!$G$2:$G$4251),K2994&gt;AVERAGE(train!$K$2:$K$4251)),"High Eve Only","Low Usage")))</f>
        <v>Low Usage</v>
      </c>
    </row>
    <row r="2995" spans="1:26">
      <c r="A2995" t="s">
        <v>66</v>
      </c>
      <c r="B2995">
        <v>79</v>
      </c>
      <c r="C2995" t="s">
        <v>28</v>
      </c>
      <c r="D2995" t="s">
        <v>23</v>
      </c>
      <c r="E2995" t="s">
        <v>22</v>
      </c>
      <c r="F2995">
        <v>0</v>
      </c>
      <c r="G2995">
        <v>300.39999999999998</v>
      </c>
      <c r="H2995">
        <v>113</v>
      </c>
      <c r="I2995">
        <v>51.07</v>
      </c>
      <c r="J2995">
        <v>210.8</v>
      </c>
      <c r="K2995">
        <v>93</v>
      </c>
      <c r="L2995">
        <v>17.920000000000002</v>
      </c>
      <c r="M2995">
        <v>173.4</v>
      </c>
      <c r="N2995">
        <v>121</v>
      </c>
      <c r="O2995">
        <v>7.8</v>
      </c>
      <c r="P2995">
        <v>11.9</v>
      </c>
      <c r="Q2995">
        <v>3</v>
      </c>
      <c r="R2995">
        <v>3.21</v>
      </c>
      <c r="S2995">
        <v>2</v>
      </c>
      <c r="T2995" t="s">
        <v>23</v>
      </c>
      <c r="U2995">
        <f t="shared" si="93"/>
        <v>1</v>
      </c>
      <c r="V2995">
        <f>IF(Table2[[#This Row],[international_plan]]="yes",1,0)</f>
        <v>1</v>
      </c>
      <c r="W2995">
        <f>IF(Table2[[#This Row],[voice_mail_plan]]="yes",1,0)</f>
        <v>0</v>
      </c>
      <c r="X2995" t="str">
        <f t="shared" si="92"/>
        <v>Medium</v>
      </c>
      <c r="Y2995" t="str">
        <f>IF(Table2[[#This Row],[total_intl_charge]] &gt; AVERAGE($R$2:$R$4245),"High","Low")</f>
        <v>High</v>
      </c>
      <c r="Z2995" t="str">
        <f>IF(AND(G2995&gt;AVERAGE(train!$G$2:$G$4251),K2995&gt;AVERAGE(train!$K$2:$K$4251)),"High Day &amp; Eve",IF(AND(G2995&gt;AVERAGE(train!$G$2:$G$4251),K2995&lt;=AVERAGE(train!$K$2:$K$4251)),"High Day Only",IF(AND(G2995&lt;=AVERAGE(train!$G$2:$G$4251),K2995&gt;AVERAGE(train!$K$2:$K$4251)),"High Eve Only","Low Usage")))</f>
        <v>High Day Only</v>
      </c>
    </row>
    <row r="2996" spans="1:26">
      <c r="A2996" t="s">
        <v>42</v>
      </c>
      <c r="B2996">
        <v>94</v>
      </c>
      <c r="C2996" t="s">
        <v>21</v>
      </c>
      <c r="D2996" t="s">
        <v>22</v>
      </c>
      <c r="E2996" t="s">
        <v>22</v>
      </c>
      <c r="F2996">
        <v>0</v>
      </c>
      <c r="G2996">
        <v>195.1</v>
      </c>
      <c r="H2996">
        <v>105</v>
      </c>
      <c r="I2996">
        <v>33.17</v>
      </c>
      <c r="J2996">
        <v>272.39999999999998</v>
      </c>
      <c r="K2996">
        <v>100</v>
      </c>
      <c r="L2996">
        <v>23.15</v>
      </c>
      <c r="M2996">
        <v>142.69999999999999</v>
      </c>
      <c r="N2996">
        <v>102</v>
      </c>
      <c r="O2996">
        <v>6.42</v>
      </c>
      <c r="P2996">
        <v>11.5</v>
      </c>
      <c r="Q2996">
        <v>16</v>
      </c>
      <c r="R2996">
        <v>3.11</v>
      </c>
      <c r="S2996">
        <v>1</v>
      </c>
      <c r="T2996" t="s">
        <v>22</v>
      </c>
      <c r="U2996">
        <f t="shared" si="93"/>
        <v>0</v>
      </c>
      <c r="V2996">
        <f>IF(Table2[[#This Row],[international_plan]]="yes",1,0)</f>
        <v>0</v>
      </c>
      <c r="W2996">
        <f>IF(Table2[[#This Row],[voice_mail_plan]]="yes",1,0)</f>
        <v>0</v>
      </c>
      <c r="X2996" t="str">
        <f t="shared" si="92"/>
        <v>Medium</v>
      </c>
      <c r="Y2996" t="str">
        <f>IF(Table2[[#This Row],[total_intl_charge]] &gt; AVERAGE($R$2:$R$4245),"High","Low")</f>
        <v>High</v>
      </c>
      <c r="Z2996" t="str">
        <f>IF(AND(G2996&gt;AVERAGE(train!$G$2:$G$4251),K2996&gt;AVERAGE(train!$K$2:$K$4251)),"High Day &amp; Eve",IF(AND(G2996&gt;AVERAGE(train!$G$2:$G$4251),K2996&lt;=AVERAGE(train!$K$2:$K$4251)),"High Day Only",IF(AND(G2996&lt;=AVERAGE(train!$G$2:$G$4251),K2996&gt;AVERAGE(train!$K$2:$K$4251)),"High Eve Only","Low Usage")))</f>
        <v>High Day Only</v>
      </c>
    </row>
    <row r="2997" spans="1:26">
      <c r="A2997" t="s">
        <v>60</v>
      </c>
      <c r="B2997">
        <v>93</v>
      </c>
      <c r="C2997" t="s">
        <v>21</v>
      </c>
      <c r="D2997" t="s">
        <v>22</v>
      </c>
      <c r="E2997" t="s">
        <v>22</v>
      </c>
      <c r="F2997">
        <v>0</v>
      </c>
      <c r="G2997">
        <v>172</v>
      </c>
      <c r="H2997">
        <v>80</v>
      </c>
      <c r="I2997">
        <v>29.24</v>
      </c>
      <c r="J2997">
        <v>219.1</v>
      </c>
      <c r="K2997">
        <v>76</v>
      </c>
      <c r="L2997">
        <v>18.62</v>
      </c>
      <c r="M2997">
        <v>169.8</v>
      </c>
      <c r="N2997">
        <v>108</v>
      </c>
      <c r="O2997">
        <v>7.64</v>
      </c>
      <c r="P2997">
        <v>10.3</v>
      </c>
      <c r="Q2997">
        <v>3</v>
      </c>
      <c r="R2997">
        <v>2.78</v>
      </c>
      <c r="S2997">
        <v>0</v>
      </c>
      <c r="T2997" t="s">
        <v>22</v>
      </c>
      <c r="U2997">
        <f t="shared" si="93"/>
        <v>0</v>
      </c>
      <c r="V2997">
        <f>IF(Table2[[#This Row],[international_plan]]="yes",1,0)</f>
        <v>0</v>
      </c>
      <c r="W2997">
        <f>IF(Table2[[#This Row],[voice_mail_plan]]="yes",1,0)</f>
        <v>0</v>
      </c>
      <c r="X2997" t="str">
        <f t="shared" si="92"/>
        <v>Medium</v>
      </c>
      <c r="Y2997" t="str">
        <f>IF(Table2[[#This Row],[total_intl_charge]] &gt; AVERAGE($R$2:$R$4245),"High","Low")</f>
        <v>High</v>
      </c>
      <c r="Z2997" t="str">
        <f>IF(AND(G2997&gt;AVERAGE(train!$G$2:$G$4251),K2997&gt;AVERAGE(train!$K$2:$K$4251)),"High Day &amp; Eve",IF(AND(G2997&gt;AVERAGE(train!$G$2:$G$4251),K2997&lt;=AVERAGE(train!$K$2:$K$4251)),"High Day Only",IF(AND(G2997&lt;=AVERAGE(train!$G$2:$G$4251),K2997&gt;AVERAGE(train!$K$2:$K$4251)),"High Eve Only","Low Usage")))</f>
        <v>Low Usage</v>
      </c>
    </row>
    <row r="2998" spans="1:26">
      <c r="A2998" t="s">
        <v>44</v>
      </c>
      <c r="B2998">
        <v>109</v>
      </c>
      <c r="C2998" t="s">
        <v>21</v>
      </c>
      <c r="D2998" t="s">
        <v>23</v>
      </c>
      <c r="E2998" t="s">
        <v>23</v>
      </c>
      <c r="F2998">
        <v>46</v>
      </c>
      <c r="G2998">
        <v>165.2</v>
      </c>
      <c r="H2998">
        <v>85</v>
      </c>
      <c r="I2998">
        <v>28.08</v>
      </c>
      <c r="J2998">
        <v>136</v>
      </c>
      <c r="K2998">
        <v>92</v>
      </c>
      <c r="L2998">
        <v>11.56</v>
      </c>
      <c r="M2998">
        <v>184.8</v>
      </c>
      <c r="N2998">
        <v>100</v>
      </c>
      <c r="O2998">
        <v>8.32</v>
      </c>
      <c r="P2998">
        <v>11.9</v>
      </c>
      <c r="Q2998">
        <v>5</v>
      </c>
      <c r="R2998">
        <v>3.21</v>
      </c>
      <c r="S2998">
        <v>1</v>
      </c>
      <c r="T2998" t="s">
        <v>22</v>
      </c>
      <c r="U2998">
        <f t="shared" si="93"/>
        <v>0</v>
      </c>
      <c r="V2998">
        <f>IF(Table2[[#This Row],[international_plan]]="yes",1,0)</f>
        <v>1</v>
      </c>
      <c r="W2998">
        <f>IF(Table2[[#This Row],[voice_mail_plan]]="yes",1,0)</f>
        <v>1</v>
      </c>
      <c r="X2998" t="str">
        <f t="shared" si="92"/>
        <v>High</v>
      </c>
      <c r="Y2998" t="str">
        <f>IF(Table2[[#This Row],[total_intl_charge]] &gt; AVERAGE($R$2:$R$4245),"High","Low")</f>
        <v>High</v>
      </c>
      <c r="Z2998" t="str">
        <f>IF(AND(G2998&gt;AVERAGE(train!$G$2:$G$4251),K2998&gt;AVERAGE(train!$K$2:$K$4251)),"High Day &amp; Eve",IF(AND(G2998&gt;AVERAGE(train!$G$2:$G$4251),K2998&lt;=AVERAGE(train!$K$2:$K$4251)),"High Day Only",IF(AND(G2998&lt;=AVERAGE(train!$G$2:$G$4251),K2998&gt;AVERAGE(train!$K$2:$K$4251)),"High Eve Only","Low Usage")))</f>
        <v>Low Usage</v>
      </c>
    </row>
    <row r="2999" spans="1:26">
      <c r="A2999" t="s">
        <v>59</v>
      </c>
      <c r="B2999">
        <v>106</v>
      </c>
      <c r="C2999" t="s">
        <v>21</v>
      </c>
      <c r="D2999" t="s">
        <v>22</v>
      </c>
      <c r="E2999" t="s">
        <v>22</v>
      </c>
      <c r="F2999">
        <v>0</v>
      </c>
      <c r="G2999">
        <v>149.69999999999999</v>
      </c>
      <c r="H2999">
        <v>114</v>
      </c>
      <c r="I2999">
        <v>25.45</v>
      </c>
      <c r="J2999">
        <v>104.5</v>
      </c>
      <c r="K2999">
        <v>72</v>
      </c>
      <c r="L2999">
        <v>8.8800000000000008</v>
      </c>
      <c r="M2999">
        <v>227.9</v>
      </c>
      <c r="N2999">
        <v>87</v>
      </c>
      <c r="O2999">
        <v>10.26</v>
      </c>
      <c r="P2999">
        <v>9</v>
      </c>
      <c r="Q2999">
        <v>2</v>
      </c>
      <c r="R2999">
        <v>2.4300000000000002</v>
      </c>
      <c r="S2999">
        <v>2</v>
      </c>
      <c r="T2999" t="s">
        <v>22</v>
      </c>
      <c r="U2999">
        <f t="shared" si="93"/>
        <v>0</v>
      </c>
      <c r="V2999">
        <f>IF(Table2[[#This Row],[international_plan]]="yes",1,0)</f>
        <v>0</v>
      </c>
      <c r="W2999">
        <f>IF(Table2[[#This Row],[voice_mail_plan]]="yes",1,0)</f>
        <v>0</v>
      </c>
      <c r="X2999" t="str">
        <f t="shared" si="92"/>
        <v>High</v>
      </c>
      <c r="Y2999" t="str">
        <f>IF(Table2[[#This Row],[total_intl_charge]] &gt; AVERAGE($R$2:$R$4245),"High","Low")</f>
        <v>Low</v>
      </c>
      <c r="Z2999" t="str">
        <f>IF(AND(G2999&gt;AVERAGE(train!$G$2:$G$4251),K2999&gt;AVERAGE(train!$K$2:$K$4251)),"High Day &amp; Eve",IF(AND(G2999&gt;AVERAGE(train!$G$2:$G$4251),K2999&lt;=AVERAGE(train!$K$2:$K$4251)),"High Day Only",IF(AND(G2999&lt;=AVERAGE(train!$G$2:$G$4251),K2999&gt;AVERAGE(train!$K$2:$K$4251)),"High Eve Only","Low Usage")))</f>
        <v>Low Usage</v>
      </c>
    </row>
    <row r="3000" spans="1:26">
      <c r="A3000" t="s">
        <v>68</v>
      </c>
      <c r="B3000">
        <v>92</v>
      </c>
      <c r="C3000" t="s">
        <v>25</v>
      </c>
      <c r="D3000" t="s">
        <v>22</v>
      </c>
      <c r="E3000" t="s">
        <v>22</v>
      </c>
      <c r="F3000">
        <v>0</v>
      </c>
      <c r="G3000">
        <v>185.8</v>
      </c>
      <c r="H3000">
        <v>61</v>
      </c>
      <c r="I3000">
        <v>31.59</v>
      </c>
      <c r="J3000">
        <v>118.1</v>
      </c>
      <c r="K3000">
        <v>131</v>
      </c>
      <c r="L3000">
        <v>10.039999999999999</v>
      </c>
      <c r="M3000">
        <v>257.5</v>
      </c>
      <c r="N3000">
        <v>70</v>
      </c>
      <c r="O3000">
        <v>11.59</v>
      </c>
      <c r="P3000">
        <v>11.8</v>
      </c>
      <c r="Q3000">
        <v>4</v>
      </c>
      <c r="R3000">
        <v>3.19</v>
      </c>
      <c r="S3000">
        <v>1</v>
      </c>
      <c r="T3000" t="s">
        <v>22</v>
      </c>
      <c r="U3000">
        <f t="shared" si="93"/>
        <v>0</v>
      </c>
      <c r="V3000">
        <f>IF(Table2[[#This Row],[international_plan]]="yes",1,0)</f>
        <v>0</v>
      </c>
      <c r="W3000">
        <f>IF(Table2[[#This Row],[voice_mail_plan]]="yes",1,0)</f>
        <v>0</v>
      </c>
      <c r="X3000" t="str">
        <f t="shared" si="92"/>
        <v>Medium</v>
      </c>
      <c r="Y3000" t="str">
        <f>IF(Table2[[#This Row],[total_intl_charge]] &gt; AVERAGE($R$2:$R$4245),"High","Low")</f>
        <v>High</v>
      </c>
      <c r="Z3000" t="str">
        <f>IF(AND(G3000&gt;AVERAGE(train!$G$2:$G$4251),K3000&gt;AVERAGE(train!$K$2:$K$4251)),"High Day &amp; Eve",IF(AND(G3000&gt;AVERAGE(train!$G$2:$G$4251),K3000&lt;=AVERAGE(train!$K$2:$K$4251)),"High Day Only",IF(AND(G3000&lt;=AVERAGE(train!$G$2:$G$4251),K3000&gt;AVERAGE(train!$K$2:$K$4251)),"High Eve Only","Low Usage")))</f>
        <v>High Day &amp; Eve</v>
      </c>
    </row>
    <row r="3001" spans="1:26">
      <c r="A3001" t="s">
        <v>61</v>
      </c>
      <c r="B3001">
        <v>124</v>
      </c>
      <c r="C3001" t="s">
        <v>25</v>
      </c>
      <c r="D3001" t="s">
        <v>22</v>
      </c>
      <c r="E3001" t="s">
        <v>22</v>
      </c>
      <c r="F3001">
        <v>0</v>
      </c>
      <c r="G3001">
        <v>244.6</v>
      </c>
      <c r="H3001">
        <v>91</v>
      </c>
      <c r="I3001">
        <v>41.58</v>
      </c>
      <c r="J3001">
        <v>125.1</v>
      </c>
      <c r="K3001">
        <v>70</v>
      </c>
      <c r="L3001">
        <v>10.63</v>
      </c>
      <c r="M3001">
        <v>303.39999999999998</v>
      </c>
      <c r="N3001">
        <v>104</v>
      </c>
      <c r="O3001">
        <v>13.65</v>
      </c>
      <c r="P3001">
        <v>12</v>
      </c>
      <c r="Q3001">
        <v>5</v>
      </c>
      <c r="R3001">
        <v>3.24</v>
      </c>
      <c r="S3001">
        <v>0</v>
      </c>
      <c r="T3001" t="s">
        <v>22</v>
      </c>
      <c r="U3001">
        <f t="shared" si="93"/>
        <v>0</v>
      </c>
      <c r="V3001">
        <f>IF(Table2[[#This Row],[international_plan]]="yes",1,0)</f>
        <v>0</v>
      </c>
      <c r="W3001">
        <f>IF(Table2[[#This Row],[voice_mail_plan]]="yes",1,0)</f>
        <v>0</v>
      </c>
      <c r="X3001" t="str">
        <f t="shared" si="92"/>
        <v>High</v>
      </c>
      <c r="Y3001" t="str">
        <f>IF(Table2[[#This Row],[total_intl_charge]] &gt; AVERAGE($R$2:$R$4245),"High","Low")</f>
        <v>High</v>
      </c>
      <c r="Z3001" t="str">
        <f>IF(AND(G3001&gt;AVERAGE(train!$G$2:$G$4251),K3001&gt;AVERAGE(train!$K$2:$K$4251)),"High Day &amp; Eve",IF(AND(G3001&gt;AVERAGE(train!$G$2:$G$4251),K3001&lt;=AVERAGE(train!$K$2:$K$4251)),"High Day Only",IF(AND(G3001&lt;=AVERAGE(train!$G$2:$G$4251),K3001&gt;AVERAGE(train!$K$2:$K$4251)),"High Eve Only","Low Usage")))</f>
        <v>High Day Only</v>
      </c>
    </row>
    <row r="3002" spans="1:26">
      <c r="A3002" t="s">
        <v>27</v>
      </c>
      <c r="B3002">
        <v>117</v>
      </c>
      <c r="C3002" t="s">
        <v>25</v>
      </c>
      <c r="D3002" t="s">
        <v>22</v>
      </c>
      <c r="E3002" t="s">
        <v>22</v>
      </c>
      <c r="F3002">
        <v>0</v>
      </c>
      <c r="G3002">
        <v>302.60000000000002</v>
      </c>
      <c r="H3002">
        <v>83</v>
      </c>
      <c r="I3002">
        <v>51.44</v>
      </c>
      <c r="J3002">
        <v>167.1</v>
      </c>
      <c r="K3002">
        <v>106</v>
      </c>
      <c r="L3002">
        <v>14.2</v>
      </c>
      <c r="M3002">
        <v>209.8</v>
      </c>
      <c r="N3002">
        <v>79</v>
      </c>
      <c r="O3002">
        <v>9.44</v>
      </c>
      <c r="P3002">
        <v>10.4</v>
      </c>
      <c r="Q3002">
        <v>7</v>
      </c>
      <c r="R3002">
        <v>2.81</v>
      </c>
      <c r="S3002">
        <v>1</v>
      </c>
      <c r="T3002" t="s">
        <v>23</v>
      </c>
      <c r="U3002">
        <f t="shared" si="93"/>
        <v>1</v>
      </c>
      <c r="V3002">
        <f>IF(Table2[[#This Row],[international_plan]]="yes",1,0)</f>
        <v>0</v>
      </c>
      <c r="W3002">
        <f>IF(Table2[[#This Row],[voice_mail_plan]]="yes",1,0)</f>
        <v>0</v>
      </c>
      <c r="X3002" t="str">
        <f t="shared" si="92"/>
        <v>High</v>
      </c>
      <c r="Y3002" t="str">
        <f>IF(Table2[[#This Row],[total_intl_charge]] &gt; AVERAGE($R$2:$R$4245),"High","Low")</f>
        <v>High</v>
      </c>
      <c r="Z3002" t="str">
        <f>IF(AND(G3002&gt;AVERAGE(train!$G$2:$G$4251),K3002&gt;AVERAGE(train!$K$2:$K$4251)),"High Day &amp; Eve",IF(AND(G3002&gt;AVERAGE(train!$G$2:$G$4251),K3002&lt;=AVERAGE(train!$K$2:$K$4251)),"High Day Only",IF(AND(G3002&lt;=AVERAGE(train!$G$2:$G$4251),K3002&gt;AVERAGE(train!$K$2:$K$4251)),"High Eve Only","Low Usage")))</f>
        <v>High Day &amp; Eve</v>
      </c>
    </row>
    <row r="3003" spans="1:26">
      <c r="A3003" t="s">
        <v>66</v>
      </c>
      <c r="B3003">
        <v>163</v>
      </c>
      <c r="C3003" t="s">
        <v>21</v>
      </c>
      <c r="D3003" t="s">
        <v>22</v>
      </c>
      <c r="E3003" t="s">
        <v>23</v>
      </c>
      <c r="F3003">
        <v>30</v>
      </c>
      <c r="G3003">
        <v>195.2</v>
      </c>
      <c r="H3003">
        <v>123</v>
      </c>
      <c r="I3003">
        <v>33.18</v>
      </c>
      <c r="J3003">
        <v>126.4</v>
      </c>
      <c r="K3003">
        <v>115</v>
      </c>
      <c r="L3003">
        <v>10.74</v>
      </c>
      <c r="M3003">
        <v>221</v>
      </c>
      <c r="N3003">
        <v>90</v>
      </c>
      <c r="O3003">
        <v>9.9499999999999993</v>
      </c>
      <c r="P3003">
        <v>9</v>
      </c>
      <c r="Q3003">
        <v>5</v>
      </c>
      <c r="R3003">
        <v>2.4300000000000002</v>
      </c>
      <c r="S3003">
        <v>5</v>
      </c>
      <c r="T3003" t="s">
        <v>23</v>
      </c>
      <c r="U3003">
        <f t="shared" si="93"/>
        <v>1</v>
      </c>
      <c r="V3003">
        <f>IF(Table2[[#This Row],[international_plan]]="yes",1,0)</f>
        <v>0</v>
      </c>
      <c r="W3003">
        <f>IF(Table2[[#This Row],[voice_mail_plan]]="yes",1,0)</f>
        <v>1</v>
      </c>
      <c r="X3003" t="str">
        <f t="shared" si="92"/>
        <v>Very High</v>
      </c>
      <c r="Y3003" t="str">
        <f>IF(Table2[[#This Row],[total_intl_charge]] &gt; AVERAGE($R$2:$R$4245),"High","Low")</f>
        <v>Low</v>
      </c>
      <c r="Z3003" t="str">
        <f>IF(AND(G3003&gt;AVERAGE(train!$G$2:$G$4251),K3003&gt;AVERAGE(train!$K$2:$K$4251)),"High Day &amp; Eve",IF(AND(G3003&gt;AVERAGE(train!$G$2:$G$4251),K3003&lt;=AVERAGE(train!$K$2:$K$4251)),"High Day Only",IF(AND(G3003&lt;=AVERAGE(train!$G$2:$G$4251),K3003&gt;AVERAGE(train!$K$2:$K$4251)),"High Eve Only","Low Usage")))</f>
        <v>High Day &amp; Eve</v>
      </c>
    </row>
    <row r="3004" spans="1:26">
      <c r="A3004" t="s">
        <v>57</v>
      </c>
      <c r="B3004">
        <v>87</v>
      </c>
      <c r="C3004" t="s">
        <v>28</v>
      </c>
      <c r="D3004" t="s">
        <v>23</v>
      </c>
      <c r="E3004" t="s">
        <v>22</v>
      </c>
      <c r="F3004">
        <v>0</v>
      </c>
      <c r="G3004">
        <v>207.8</v>
      </c>
      <c r="H3004">
        <v>113</v>
      </c>
      <c r="I3004">
        <v>35.33</v>
      </c>
      <c r="J3004">
        <v>182.2</v>
      </c>
      <c r="K3004">
        <v>129</v>
      </c>
      <c r="L3004">
        <v>15.49</v>
      </c>
      <c r="M3004">
        <v>163.4</v>
      </c>
      <c r="N3004">
        <v>98</v>
      </c>
      <c r="O3004">
        <v>7.35</v>
      </c>
      <c r="P3004">
        <v>13</v>
      </c>
      <c r="Q3004">
        <v>3</v>
      </c>
      <c r="R3004">
        <v>3.51</v>
      </c>
      <c r="S3004">
        <v>1</v>
      </c>
      <c r="T3004" t="s">
        <v>22</v>
      </c>
      <c r="U3004">
        <f t="shared" si="93"/>
        <v>0</v>
      </c>
      <c r="V3004">
        <f>IF(Table2[[#This Row],[international_plan]]="yes",1,0)</f>
        <v>1</v>
      </c>
      <c r="W3004">
        <f>IF(Table2[[#This Row],[voice_mail_plan]]="yes",1,0)</f>
        <v>0</v>
      </c>
      <c r="X3004" t="str">
        <f t="shared" si="92"/>
        <v>Medium</v>
      </c>
      <c r="Y3004" t="str">
        <f>IF(Table2[[#This Row],[total_intl_charge]] &gt; AVERAGE($R$2:$R$4245),"High","Low")</f>
        <v>High</v>
      </c>
      <c r="Z3004" t="str">
        <f>IF(AND(G3004&gt;AVERAGE(train!$G$2:$G$4251),K3004&gt;AVERAGE(train!$K$2:$K$4251)),"High Day &amp; Eve",IF(AND(G3004&gt;AVERAGE(train!$G$2:$G$4251),K3004&lt;=AVERAGE(train!$K$2:$K$4251)),"High Day Only",IF(AND(G3004&lt;=AVERAGE(train!$G$2:$G$4251),K3004&gt;AVERAGE(train!$K$2:$K$4251)),"High Eve Only","Low Usage")))</f>
        <v>High Day &amp; Eve</v>
      </c>
    </row>
    <row r="3005" spans="1:26">
      <c r="A3005" t="s">
        <v>30</v>
      </c>
      <c r="B3005">
        <v>59</v>
      </c>
      <c r="C3005" t="s">
        <v>21</v>
      </c>
      <c r="D3005" t="s">
        <v>22</v>
      </c>
      <c r="E3005" t="s">
        <v>22</v>
      </c>
      <c r="F3005">
        <v>0</v>
      </c>
      <c r="G3005">
        <v>119</v>
      </c>
      <c r="H3005">
        <v>119</v>
      </c>
      <c r="I3005">
        <v>20.23</v>
      </c>
      <c r="J3005">
        <v>134.5</v>
      </c>
      <c r="K3005">
        <v>115</v>
      </c>
      <c r="L3005">
        <v>11.43</v>
      </c>
      <c r="M3005">
        <v>298.60000000000002</v>
      </c>
      <c r="N3005">
        <v>75</v>
      </c>
      <c r="O3005">
        <v>13.44</v>
      </c>
      <c r="P3005">
        <v>9</v>
      </c>
      <c r="Q3005">
        <v>6</v>
      </c>
      <c r="R3005">
        <v>2.4300000000000002</v>
      </c>
      <c r="S3005">
        <v>2</v>
      </c>
      <c r="T3005" t="s">
        <v>23</v>
      </c>
      <c r="U3005">
        <f t="shared" si="93"/>
        <v>1</v>
      </c>
      <c r="V3005">
        <f>IF(Table2[[#This Row],[international_plan]]="yes",1,0)</f>
        <v>0</v>
      </c>
      <c r="W3005">
        <f>IF(Table2[[#This Row],[voice_mail_plan]]="yes",1,0)</f>
        <v>0</v>
      </c>
      <c r="X3005" t="str">
        <f t="shared" si="92"/>
        <v>Low</v>
      </c>
      <c r="Y3005" t="str">
        <f>IF(Table2[[#This Row],[total_intl_charge]] &gt; AVERAGE($R$2:$R$4245),"High","Low")</f>
        <v>Low</v>
      </c>
      <c r="Z3005" t="str">
        <f>IF(AND(G3005&gt;AVERAGE(train!$G$2:$G$4251),K3005&gt;AVERAGE(train!$K$2:$K$4251)),"High Day &amp; Eve",IF(AND(G3005&gt;AVERAGE(train!$G$2:$G$4251),K3005&lt;=AVERAGE(train!$K$2:$K$4251)),"High Day Only",IF(AND(G3005&lt;=AVERAGE(train!$G$2:$G$4251),K3005&gt;AVERAGE(train!$K$2:$K$4251)),"High Eve Only","Low Usage")))</f>
        <v>High Eve Only</v>
      </c>
    </row>
    <row r="3006" spans="1:26">
      <c r="A3006" t="s">
        <v>45</v>
      </c>
      <c r="B3006">
        <v>103</v>
      </c>
      <c r="C3006" t="s">
        <v>21</v>
      </c>
      <c r="D3006" t="s">
        <v>22</v>
      </c>
      <c r="E3006" t="s">
        <v>22</v>
      </c>
      <c r="F3006">
        <v>0</v>
      </c>
      <c r="G3006">
        <v>245.8</v>
      </c>
      <c r="H3006">
        <v>116</v>
      </c>
      <c r="I3006">
        <v>41.79</v>
      </c>
      <c r="J3006">
        <v>135.4</v>
      </c>
      <c r="K3006">
        <v>97</v>
      </c>
      <c r="L3006">
        <v>11.51</v>
      </c>
      <c r="M3006">
        <v>190.9</v>
      </c>
      <c r="N3006">
        <v>73</v>
      </c>
      <c r="O3006">
        <v>8.59</v>
      </c>
      <c r="P3006">
        <v>9.9</v>
      </c>
      <c r="Q3006">
        <v>7</v>
      </c>
      <c r="R3006">
        <v>2.67</v>
      </c>
      <c r="S3006">
        <v>1</v>
      </c>
      <c r="T3006" t="s">
        <v>22</v>
      </c>
      <c r="U3006">
        <f t="shared" si="93"/>
        <v>0</v>
      </c>
      <c r="V3006">
        <f>IF(Table2[[#This Row],[international_plan]]="yes",1,0)</f>
        <v>0</v>
      </c>
      <c r="W3006">
        <f>IF(Table2[[#This Row],[voice_mail_plan]]="yes",1,0)</f>
        <v>0</v>
      </c>
      <c r="X3006" t="str">
        <f t="shared" si="92"/>
        <v>High</v>
      </c>
      <c r="Y3006" t="str">
        <f>IF(Table2[[#This Row],[total_intl_charge]] &gt; AVERAGE($R$2:$R$4245),"High","Low")</f>
        <v>Low</v>
      </c>
      <c r="Z3006" t="str">
        <f>IF(AND(G3006&gt;AVERAGE(train!$G$2:$G$4251),K3006&gt;AVERAGE(train!$K$2:$K$4251)),"High Day &amp; Eve",IF(AND(G3006&gt;AVERAGE(train!$G$2:$G$4251),K3006&lt;=AVERAGE(train!$K$2:$K$4251)),"High Day Only",IF(AND(G3006&lt;=AVERAGE(train!$G$2:$G$4251),K3006&gt;AVERAGE(train!$K$2:$K$4251)),"High Eve Only","Low Usage")))</f>
        <v>High Day Only</v>
      </c>
    </row>
    <row r="3007" spans="1:26">
      <c r="A3007" t="s">
        <v>40</v>
      </c>
      <c r="B3007">
        <v>101</v>
      </c>
      <c r="C3007" t="s">
        <v>25</v>
      </c>
      <c r="D3007" t="s">
        <v>22</v>
      </c>
      <c r="E3007" t="s">
        <v>22</v>
      </c>
      <c r="F3007">
        <v>0</v>
      </c>
      <c r="G3007">
        <v>131</v>
      </c>
      <c r="H3007">
        <v>148</v>
      </c>
      <c r="I3007">
        <v>22.27</v>
      </c>
      <c r="J3007">
        <v>237.7</v>
      </c>
      <c r="K3007">
        <v>126</v>
      </c>
      <c r="L3007">
        <v>20.2</v>
      </c>
      <c r="M3007">
        <v>281.3</v>
      </c>
      <c r="N3007">
        <v>111</v>
      </c>
      <c r="O3007">
        <v>12.66</v>
      </c>
      <c r="P3007">
        <v>12.6</v>
      </c>
      <c r="Q3007">
        <v>4</v>
      </c>
      <c r="R3007">
        <v>3.4</v>
      </c>
      <c r="S3007">
        <v>3</v>
      </c>
      <c r="T3007" t="s">
        <v>22</v>
      </c>
      <c r="U3007">
        <f t="shared" si="93"/>
        <v>0</v>
      </c>
      <c r="V3007">
        <f>IF(Table2[[#This Row],[international_plan]]="yes",1,0)</f>
        <v>0</v>
      </c>
      <c r="W3007">
        <f>IF(Table2[[#This Row],[voice_mail_plan]]="yes",1,0)</f>
        <v>0</v>
      </c>
      <c r="X3007" t="str">
        <f t="shared" si="92"/>
        <v>High</v>
      </c>
      <c r="Y3007" t="str">
        <f>IF(Table2[[#This Row],[total_intl_charge]] &gt; AVERAGE($R$2:$R$4245),"High","Low")</f>
        <v>High</v>
      </c>
      <c r="Z3007" t="str">
        <f>IF(AND(G3007&gt;AVERAGE(train!$G$2:$G$4251),K3007&gt;AVERAGE(train!$K$2:$K$4251)),"High Day &amp; Eve",IF(AND(G3007&gt;AVERAGE(train!$G$2:$G$4251),K3007&lt;=AVERAGE(train!$K$2:$K$4251)),"High Day Only",IF(AND(G3007&lt;=AVERAGE(train!$G$2:$G$4251),K3007&gt;AVERAGE(train!$K$2:$K$4251)),"High Eve Only","Low Usage")))</f>
        <v>High Eve Only</v>
      </c>
    </row>
    <row r="3008" spans="1:26">
      <c r="A3008" t="s">
        <v>51</v>
      </c>
      <c r="B3008">
        <v>72</v>
      </c>
      <c r="C3008" t="s">
        <v>21</v>
      </c>
      <c r="D3008" t="s">
        <v>22</v>
      </c>
      <c r="E3008" t="s">
        <v>22</v>
      </c>
      <c r="F3008">
        <v>0</v>
      </c>
      <c r="G3008">
        <v>129.80000000000001</v>
      </c>
      <c r="H3008">
        <v>106</v>
      </c>
      <c r="I3008">
        <v>22.07</v>
      </c>
      <c r="J3008">
        <v>188.7</v>
      </c>
      <c r="K3008">
        <v>138</v>
      </c>
      <c r="L3008">
        <v>16.04</v>
      </c>
      <c r="M3008">
        <v>212.5</v>
      </c>
      <c r="N3008">
        <v>116</v>
      </c>
      <c r="O3008">
        <v>9.56</v>
      </c>
      <c r="P3008">
        <v>8.3000000000000007</v>
      </c>
      <c r="Q3008">
        <v>4</v>
      </c>
      <c r="R3008">
        <v>2.2400000000000002</v>
      </c>
      <c r="S3008">
        <v>4</v>
      </c>
      <c r="T3008" t="s">
        <v>23</v>
      </c>
      <c r="U3008">
        <f t="shared" si="93"/>
        <v>1</v>
      </c>
      <c r="V3008">
        <f>IF(Table2[[#This Row],[international_plan]]="yes",1,0)</f>
        <v>0</v>
      </c>
      <c r="W3008">
        <f>IF(Table2[[#This Row],[voice_mail_plan]]="yes",1,0)</f>
        <v>0</v>
      </c>
      <c r="X3008" t="str">
        <f t="shared" si="92"/>
        <v>Low</v>
      </c>
      <c r="Y3008" t="str">
        <f>IF(Table2[[#This Row],[total_intl_charge]] &gt; AVERAGE($R$2:$R$4245),"High","Low")</f>
        <v>Low</v>
      </c>
      <c r="Z3008" t="str">
        <f>IF(AND(G3008&gt;AVERAGE(train!$G$2:$G$4251),K3008&gt;AVERAGE(train!$K$2:$K$4251)),"High Day &amp; Eve",IF(AND(G3008&gt;AVERAGE(train!$G$2:$G$4251),K3008&lt;=AVERAGE(train!$K$2:$K$4251)),"High Day Only",IF(AND(G3008&lt;=AVERAGE(train!$G$2:$G$4251),K3008&gt;AVERAGE(train!$K$2:$K$4251)),"High Eve Only","Low Usage")))</f>
        <v>High Eve Only</v>
      </c>
    </row>
    <row r="3009" spans="1:26">
      <c r="A3009" t="s">
        <v>57</v>
      </c>
      <c r="B3009">
        <v>108</v>
      </c>
      <c r="C3009" t="s">
        <v>28</v>
      </c>
      <c r="D3009" t="s">
        <v>23</v>
      </c>
      <c r="E3009" t="s">
        <v>22</v>
      </c>
      <c r="F3009">
        <v>0</v>
      </c>
      <c r="G3009">
        <v>275.89999999999998</v>
      </c>
      <c r="H3009">
        <v>84</v>
      </c>
      <c r="I3009">
        <v>46.9</v>
      </c>
      <c r="J3009">
        <v>203</v>
      </c>
      <c r="K3009">
        <v>91</v>
      </c>
      <c r="L3009">
        <v>17.260000000000002</v>
      </c>
      <c r="M3009">
        <v>211.4</v>
      </c>
      <c r="N3009">
        <v>108</v>
      </c>
      <c r="O3009">
        <v>9.51</v>
      </c>
      <c r="P3009">
        <v>6.7</v>
      </c>
      <c r="Q3009">
        <v>4</v>
      </c>
      <c r="R3009">
        <v>1.81</v>
      </c>
      <c r="S3009">
        <v>2</v>
      </c>
      <c r="T3009" t="s">
        <v>23</v>
      </c>
      <c r="U3009">
        <f t="shared" si="93"/>
        <v>1</v>
      </c>
      <c r="V3009">
        <f>IF(Table2[[#This Row],[international_plan]]="yes",1,0)</f>
        <v>1</v>
      </c>
      <c r="W3009">
        <f>IF(Table2[[#This Row],[voice_mail_plan]]="yes",1,0)</f>
        <v>0</v>
      </c>
      <c r="X3009" t="str">
        <f t="shared" si="92"/>
        <v>High</v>
      </c>
      <c r="Y3009" t="str">
        <f>IF(Table2[[#This Row],[total_intl_charge]] &gt; AVERAGE($R$2:$R$4245),"High","Low")</f>
        <v>Low</v>
      </c>
      <c r="Z3009" t="str">
        <f>IF(AND(G3009&gt;AVERAGE(train!$G$2:$G$4251),K3009&gt;AVERAGE(train!$K$2:$K$4251)),"High Day &amp; Eve",IF(AND(G3009&gt;AVERAGE(train!$G$2:$G$4251),K3009&lt;=AVERAGE(train!$K$2:$K$4251)),"High Day Only",IF(AND(G3009&lt;=AVERAGE(train!$G$2:$G$4251),K3009&gt;AVERAGE(train!$K$2:$K$4251)),"High Eve Only","Low Usage")))</f>
        <v>High Day Only</v>
      </c>
    </row>
    <row r="3010" spans="1:26">
      <c r="A3010" t="s">
        <v>46</v>
      </c>
      <c r="B3010">
        <v>80</v>
      </c>
      <c r="C3010" t="s">
        <v>28</v>
      </c>
      <c r="D3010" t="s">
        <v>22</v>
      </c>
      <c r="E3010" t="s">
        <v>22</v>
      </c>
      <c r="F3010">
        <v>0</v>
      </c>
      <c r="G3010">
        <v>213.3</v>
      </c>
      <c r="H3010">
        <v>124</v>
      </c>
      <c r="I3010">
        <v>36.26</v>
      </c>
      <c r="J3010">
        <v>189.6</v>
      </c>
      <c r="K3010">
        <v>86</v>
      </c>
      <c r="L3010">
        <v>16.12</v>
      </c>
      <c r="M3010">
        <v>193.7</v>
      </c>
      <c r="N3010">
        <v>107</v>
      </c>
      <c r="O3010">
        <v>8.7200000000000006</v>
      </c>
      <c r="P3010">
        <v>12.1</v>
      </c>
      <c r="Q3010">
        <v>2</v>
      </c>
      <c r="R3010">
        <v>3.27</v>
      </c>
      <c r="S3010">
        <v>1</v>
      </c>
      <c r="T3010" t="s">
        <v>22</v>
      </c>
      <c r="U3010">
        <f t="shared" si="93"/>
        <v>0</v>
      </c>
      <c r="V3010">
        <f>IF(Table2[[#This Row],[international_plan]]="yes",1,0)</f>
        <v>0</v>
      </c>
      <c r="W3010">
        <f>IF(Table2[[#This Row],[voice_mail_plan]]="yes",1,0)</f>
        <v>0</v>
      </c>
      <c r="X3010" t="str">
        <f t="shared" ref="X3010:X3073" si="94">IF(B3010&lt;=$AC$3,"Low",IF(B3010&lt;=$AC$4,"Medium",IF(B3010&lt;=$AC$5,"High",IF(B3010&gt;=$AC$5,"Very High"))))</f>
        <v>Medium</v>
      </c>
      <c r="Y3010" t="str">
        <f>IF(Table2[[#This Row],[total_intl_charge]] &gt; AVERAGE($R$2:$R$4245),"High","Low")</f>
        <v>High</v>
      </c>
      <c r="Z3010" t="str">
        <f>IF(AND(G3010&gt;AVERAGE(train!$G$2:$G$4251),K3010&gt;AVERAGE(train!$K$2:$K$4251)),"High Day &amp; Eve",IF(AND(G3010&gt;AVERAGE(train!$G$2:$G$4251),K3010&lt;=AVERAGE(train!$K$2:$K$4251)),"High Day Only",IF(AND(G3010&lt;=AVERAGE(train!$G$2:$G$4251),K3010&gt;AVERAGE(train!$K$2:$K$4251)),"High Eve Only","Low Usage")))</f>
        <v>High Day Only</v>
      </c>
    </row>
    <row r="3011" spans="1:26">
      <c r="A3011" t="s">
        <v>24</v>
      </c>
      <c r="B3011">
        <v>117</v>
      </c>
      <c r="C3011" t="s">
        <v>21</v>
      </c>
      <c r="D3011" t="s">
        <v>22</v>
      </c>
      <c r="E3011" t="s">
        <v>22</v>
      </c>
      <c r="F3011">
        <v>0</v>
      </c>
      <c r="G3011">
        <v>128.6</v>
      </c>
      <c r="H3011">
        <v>92</v>
      </c>
      <c r="I3011">
        <v>21.86</v>
      </c>
      <c r="J3011">
        <v>191.7</v>
      </c>
      <c r="K3011">
        <v>61</v>
      </c>
      <c r="L3011">
        <v>16.29</v>
      </c>
      <c r="M3011">
        <v>121.7</v>
      </c>
      <c r="N3011">
        <v>117</v>
      </c>
      <c r="O3011">
        <v>5.48</v>
      </c>
      <c r="P3011">
        <v>12.4</v>
      </c>
      <c r="Q3011">
        <v>9</v>
      </c>
      <c r="R3011">
        <v>3.35</v>
      </c>
      <c r="S3011">
        <v>2</v>
      </c>
      <c r="T3011" t="s">
        <v>22</v>
      </c>
      <c r="U3011">
        <f t="shared" ref="U3011:U3074" si="95">IF(T3011="yes",1,0)</f>
        <v>0</v>
      </c>
      <c r="V3011">
        <f>IF(Table2[[#This Row],[international_plan]]="yes",1,0)</f>
        <v>0</v>
      </c>
      <c r="W3011">
        <f>IF(Table2[[#This Row],[voice_mail_plan]]="yes",1,0)</f>
        <v>0</v>
      </c>
      <c r="X3011" t="str">
        <f t="shared" si="94"/>
        <v>High</v>
      </c>
      <c r="Y3011" t="str">
        <f>IF(Table2[[#This Row],[total_intl_charge]] &gt; AVERAGE($R$2:$R$4245),"High","Low")</f>
        <v>High</v>
      </c>
      <c r="Z3011" t="str">
        <f>IF(AND(G3011&gt;AVERAGE(train!$G$2:$G$4251),K3011&gt;AVERAGE(train!$K$2:$K$4251)),"High Day &amp; Eve",IF(AND(G3011&gt;AVERAGE(train!$G$2:$G$4251),K3011&lt;=AVERAGE(train!$K$2:$K$4251)),"High Day Only",IF(AND(G3011&lt;=AVERAGE(train!$G$2:$G$4251),K3011&gt;AVERAGE(train!$K$2:$K$4251)),"High Eve Only","Low Usage")))</f>
        <v>Low Usage</v>
      </c>
    </row>
    <row r="3012" spans="1:26">
      <c r="A3012" t="s">
        <v>75</v>
      </c>
      <c r="B3012">
        <v>51</v>
      </c>
      <c r="C3012" t="s">
        <v>28</v>
      </c>
      <c r="D3012" t="s">
        <v>22</v>
      </c>
      <c r="E3012" t="s">
        <v>22</v>
      </c>
      <c r="F3012">
        <v>0</v>
      </c>
      <c r="G3012">
        <v>95.3</v>
      </c>
      <c r="H3012">
        <v>103</v>
      </c>
      <c r="I3012">
        <v>16.2</v>
      </c>
      <c r="J3012">
        <v>189.3</v>
      </c>
      <c r="K3012">
        <v>116</v>
      </c>
      <c r="L3012">
        <v>16.09</v>
      </c>
      <c r="M3012">
        <v>238.7</v>
      </c>
      <c r="N3012">
        <v>110</v>
      </c>
      <c r="O3012">
        <v>10.74</v>
      </c>
      <c r="P3012">
        <v>13.6</v>
      </c>
      <c r="Q3012">
        <v>4</v>
      </c>
      <c r="R3012">
        <v>3.67</v>
      </c>
      <c r="S3012">
        <v>1</v>
      </c>
      <c r="T3012" t="s">
        <v>22</v>
      </c>
      <c r="U3012">
        <f t="shared" si="95"/>
        <v>0</v>
      </c>
      <c r="V3012">
        <f>IF(Table2[[#This Row],[international_plan]]="yes",1,0)</f>
        <v>0</v>
      </c>
      <c r="W3012">
        <f>IF(Table2[[#This Row],[voice_mail_plan]]="yes",1,0)</f>
        <v>0</v>
      </c>
      <c r="X3012" t="str">
        <f t="shared" si="94"/>
        <v>Low</v>
      </c>
      <c r="Y3012" t="str">
        <f>IF(Table2[[#This Row],[total_intl_charge]] &gt; AVERAGE($R$2:$R$4245),"High","Low")</f>
        <v>High</v>
      </c>
      <c r="Z3012" t="str">
        <f>IF(AND(G3012&gt;AVERAGE(train!$G$2:$G$4251),K3012&gt;AVERAGE(train!$K$2:$K$4251)),"High Day &amp; Eve",IF(AND(G3012&gt;AVERAGE(train!$G$2:$G$4251),K3012&lt;=AVERAGE(train!$K$2:$K$4251)),"High Day Only",IF(AND(G3012&lt;=AVERAGE(train!$G$2:$G$4251),K3012&gt;AVERAGE(train!$K$2:$K$4251)),"High Eve Only","Low Usage")))</f>
        <v>High Eve Only</v>
      </c>
    </row>
    <row r="3013" spans="1:26">
      <c r="A3013" t="s">
        <v>27</v>
      </c>
      <c r="B3013">
        <v>158</v>
      </c>
      <c r="C3013" t="s">
        <v>21</v>
      </c>
      <c r="D3013" t="s">
        <v>22</v>
      </c>
      <c r="E3013" t="s">
        <v>22</v>
      </c>
      <c r="F3013">
        <v>0</v>
      </c>
      <c r="G3013">
        <v>214.7</v>
      </c>
      <c r="H3013">
        <v>112</v>
      </c>
      <c r="I3013">
        <v>36.5</v>
      </c>
      <c r="J3013">
        <v>262.89999999999998</v>
      </c>
      <c r="K3013">
        <v>115</v>
      </c>
      <c r="L3013">
        <v>22.35</v>
      </c>
      <c r="M3013">
        <v>228.9</v>
      </c>
      <c r="N3013">
        <v>68</v>
      </c>
      <c r="O3013">
        <v>10.3</v>
      </c>
      <c r="P3013">
        <v>11.6</v>
      </c>
      <c r="Q3013">
        <v>2</v>
      </c>
      <c r="R3013">
        <v>3.13</v>
      </c>
      <c r="S3013">
        <v>1</v>
      </c>
      <c r="T3013" t="s">
        <v>22</v>
      </c>
      <c r="U3013">
        <f t="shared" si="95"/>
        <v>0</v>
      </c>
      <c r="V3013">
        <f>IF(Table2[[#This Row],[international_plan]]="yes",1,0)</f>
        <v>0</v>
      </c>
      <c r="W3013">
        <f>IF(Table2[[#This Row],[voice_mail_plan]]="yes",1,0)</f>
        <v>0</v>
      </c>
      <c r="X3013" t="str">
        <f t="shared" si="94"/>
        <v>Very High</v>
      </c>
      <c r="Y3013" t="str">
        <f>IF(Table2[[#This Row],[total_intl_charge]] &gt; AVERAGE($R$2:$R$4245),"High","Low")</f>
        <v>High</v>
      </c>
      <c r="Z3013" t="str">
        <f>IF(AND(G3013&gt;AVERAGE(train!$G$2:$G$4251),K3013&gt;AVERAGE(train!$K$2:$K$4251)),"High Day &amp; Eve",IF(AND(G3013&gt;AVERAGE(train!$G$2:$G$4251),K3013&lt;=AVERAGE(train!$K$2:$K$4251)),"High Day Only",IF(AND(G3013&lt;=AVERAGE(train!$G$2:$G$4251),K3013&gt;AVERAGE(train!$K$2:$K$4251)),"High Eve Only","Low Usage")))</f>
        <v>High Day &amp; Eve</v>
      </c>
    </row>
    <row r="3014" spans="1:26">
      <c r="A3014" t="s">
        <v>31</v>
      </c>
      <c r="B3014">
        <v>66</v>
      </c>
      <c r="C3014" t="s">
        <v>21</v>
      </c>
      <c r="D3014" t="s">
        <v>22</v>
      </c>
      <c r="E3014" t="s">
        <v>22</v>
      </c>
      <c r="F3014">
        <v>0</v>
      </c>
      <c r="G3014">
        <v>180.4</v>
      </c>
      <c r="H3014">
        <v>99</v>
      </c>
      <c r="I3014">
        <v>30.67</v>
      </c>
      <c r="J3014">
        <v>135.1</v>
      </c>
      <c r="K3014">
        <v>114</v>
      </c>
      <c r="L3014">
        <v>11.48</v>
      </c>
      <c r="M3014">
        <v>206</v>
      </c>
      <c r="N3014">
        <v>98</v>
      </c>
      <c r="O3014">
        <v>9.27</v>
      </c>
      <c r="P3014">
        <v>9.5</v>
      </c>
      <c r="Q3014">
        <v>6</v>
      </c>
      <c r="R3014">
        <v>2.57</v>
      </c>
      <c r="S3014">
        <v>1</v>
      </c>
      <c r="T3014" t="s">
        <v>22</v>
      </c>
      <c r="U3014">
        <f t="shared" si="95"/>
        <v>0</v>
      </c>
      <c r="V3014">
        <f>IF(Table2[[#This Row],[international_plan]]="yes",1,0)</f>
        <v>0</v>
      </c>
      <c r="W3014">
        <f>IF(Table2[[#This Row],[voice_mail_plan]]="yes",1,0)</f>
        <v>0</v>
      </c>
      <c r="X3014" t="str">
        <f t="shared" si="94"/>
        <v>Low</v>
      </c>
      <c r="Y3014" t="str">
        <f>IF(Table2[[#This Row],[total_intl_charge]] &gt; AVERAGE($R$2:$R$4245),"High","Low")</f>
        <v>Low</v>
      </c>
      <c r="Z3014" t="str">
        <f>IF(AND(G3014&gt;AVERAGE(train!$G$2:$G$4251),K3014&gt;AVERAGE(train!$K$2:$K$4251)),"High Day &amp; Eve",IF(AND(G3014&gt;AVERAGE(train!$G$2:$G$4251),K3014&lt;=AVERAGE(train!$K$2:$K$4251)),"High Day Only",IF(AND(G3014&lt;=AVERAGE(train!$G$2:$G$4251),K3014&gt;AVERAGE(train!$K$2:$K$4251)),"High Eve Only","Low Usage")))</f>
        <v>High Day &amp; Eve</v>
      </c>
    </row>
    <row r="3015" spans="1:26">
      <c r="A3015" t="s">
        <v>53</v>
      </c>
      <c r="B3015">
        <v>82</v>
      </c>
      <c r="C3015" t="s">
        <v>21</v>
      </c>
      <c r="D3015" t="s">
        <v>22</v>
      </c>
      <c r="E3015" t="s">
        <v>22</v>
      </c>
      <c r="F3015">
        <v>0</v>
      </c>
      <c r="G3015">
        <v>164.1</v>
      </c>
      <c r="H3015">
        <v>84</v>
      </c>
      <c r="I3015">
        <v>27.9</v>
      </c>
      <c r="J3015">
        <v>317.7</v>
      </c>
      <c r="K3015">
        <v>109</v>
      </c>
      <c r="L3015">
        <v>27</v>
      </c>
      <c r="M3015">
        <v>241.5</v>
      </c>
      <c r="N3015">
        <v>87</v>
      </c>
      <c r="O3015">
        <v>10.87</v>
      </c>
      <c r="P3015">
        <v>13.3</v>
      </c>
      <c r="Q3015">
        <v>4</v>
      </c>
      <c r="R3015">
        <v>3.59</v>
      </c>
      <c r="S3015">
        <v>1</v>
      </c>
      <c r="T3015" t="s">
        <v>22</v>
      </c>
      <c r="U3015">
        <f t="shared" si="95"/>
        <v>0</v>
      </c>
      <c r="V3015">
        <f>IF(Table2[[#This Row],[international_plan]]="yes",1,0)</f>
        <v>0</v>
      </c>
      <c r="W3015">
        <f>IF(Table2[[#This Row],[voice_mail_plan]]="yes",1,0)</f>
        <v>0</v>
      </c>
      <c r="X3015" t="str">
        <f t="shared" si="94"/>
        <v>Medium</v>
      </c>
      <c r="Y3015" t="str">
        <f>IF(Table2[[#This Row],[total_intl_charge]] &gt; AVERAGE($R$2:$R$4245),"High","Low")</f>
        <v>High</v>
      </c>
      <c r="Z3015" t="str">
        <f>IF(AND(G3015&gt;AVERAGE(train!$G$2:$G$4251),K3015&gt;AVERAGE(train!$K$2:$K$4251)),"High Day &amp; Eve",IF(AND(G3015&gt;AVERAGE(train!$G$2:$G$4251),K3015&lt;=AVERAGE(train!$K$2:$K$4251)),"High Day Only",IF(AND(G3015&lt;=AVERAGE(train!$G$2:$G$4251),K3015&gt;AVERAGE(train!$K$2:$K$4251)),"High Eve Only","Low Usage")))</f>
        <v>High Eve Only</v>
      </c>
    </row>
    <row r="3016" spans="1:26">
      <c r="A3016" t="s">
        <v>33</v>
      </c>
      <c r="B3016">
        <v>127</v>
      </c>
      <c r="C3016" t="s">
        <v>28</v>
      </c>
      <c r="D3016" t="s">
        <v>22</v>
      </c>
      <c r="E3016" t="s">
        <v>22</v>
      </c>
      <c r="F3016">
        <v>0</v>
      </c>
      <c r="G3016">
        <v>211.1</v>
      </c>
      <c r="H3016">
        <v>62</v>
      </c>
      <c r="I3016">
        <v>35.89</v>
      </c>
      <c r="J3016">
        <v>235.2</v>
      </c>
      <c r="K3016">
        <v>143</v>
      </c>
      <c r="L3016">
        <v>19.989999999999998</v>
      </c>
      <c r="M3016">
        <v>227.5</v>
      </c>
      <c r="N3016">
        <v>66</v>
      </c>
      <c r="O3016">
        <v>10.24</v>
      </c>
      <c r="P3016">
        <v>15.6</v>
      </c>
      <c r="Q3016">
        <v>3</v>
      </c>
      <c r="R3016">
        <v>4.21</v>
      </c>
      <c r="S3016">
        <v>2</v>
      </c>
      <c r="T3016" t="s">
        <v>22</v>
      </c>
      <c r="U3016">
        <f t="shared" si="95"/>
        <v>0</v>
      </c>
      <c r="V3016">
        <f>IF(Table2[[#This Row],[international_plan]]="yes",1,0)</f>
        <v>0</v>
      </c>
      <c r="W3016">
        <f>IF(Table2[[#This Row],[voice_mail_plan]]="yes",1,0)</f>
        <v>0</v>
      </c>
      <c r="X3016" t="str">
        <f t="shared" si="94"/>
        <v>High</v>
      </c>
      <c r="Y3016" t="str">
        <f>IF(Table2[[#This Row],[total_intl_charge]] &gt; AVERAGE($R$2:$R$4245),"High","Low")</f>
        <v>High</v>
      </c>
      <c r="Z3016" t="str">
        <f>IF(AND(G3016&gt;AVERAGE(train!$G$2:$G$4251),K3016&gt;AVERAGE(train!$K$2:$K$4251)),"High Day &amp; Eve",IF(AND(G3016&gt;AVERAGE(train!$G$2:$G$4251),K3016&lt;=AVERAGE(train!$K$2:$K$4251)),"High Day Only",IF(AND(G3016&lt;=AVERAGE(train!$G$2:$G$4251),K3016&gt;AVERAGE(train!$K$2:$K$4251)),"High Eve Only","Low Usage")))</f>
        <v>High Day &amp; Eve</v>
      </c>
    </row>
    <row r="3017" spans="1:26">
      <c r="A3017" t="s">
        <v>36</v>
      </c>
      <c r="B3017">
        <v>108</v>
      </c>
      <c r="C3017" t="s">
        <v>21</v>
      </c>
      <c r="D3017" t="s">
        <v>22</v>
      </c>
      <c r="E3017" t="s">
        <v>23</v>
      </c>
      <c r="F3017">
        <v>19</v>
      </c>
      <c r="G3017">
        <v>312.39999999999998</v>
      </c>
      <c r="H3017">
        <v>98</v>
      </c>
      <c r="I3017">
        <v>53.11</v>
      </c>
      <c r="J3017">
        <v>271.39999999999998</v>
      </c>
      <c r="K3017">
        <v>122</v>
      </c>
      <c r="L3017">
        <v>23.07</v>
      </c>
      <c r="M3017">
        <v>162.6</v>
      </c>
      <c r="N3017">
        <v>91</v>
      </c>
      <c r="O3017">
        <v>7.32</v>
      </c>
      <c r="P3017">
        <v>10.1</v>
      </c>
      <c r="Q3017">
        <v>6</v>
      </c>
      <c r="R3017">
        <v>2.73</v>
      </c>
      <c r="S3017">
        <v>0</v>
      </c>
      <c r="T3017" t="s">
        <v>22</v>
      </c>
      <c r="U3017">
        <f t="shared" si="95"/>
        <v>0</v>
      </c>
      <c r="V3017">
        <f>IF(Table2[[#This Row],[international_plan]]="yes",1,0)</f>
        <v>0</v>
      </c>
      <c r="W3017">
        <f>IF(Table2[[#This Row],[voice_mail_plan]]="yes",1,0)</f>
        <v>1</v>
      </c>
      <c r="X3017" t="str">
        <f t="shared" si="94"/>
        <v>High</v>
      </c>
      <c r="Y3017" t="str">
        <f>IF(Table2[[#This Row],[total_intl_charge]] &gt; AVERAGE($R$2:$R$4245),"High","Low")</f>
        <v>Low</v>
      </c>
      <c r="Z3017" t="str">
        <f>IF(AND(G3017&gt;AVERAGE(train!$G$2:$G$4251),K3017&gt;AVERAGE(train!$K$2:$K$4251)),"High Day &amp; Eve",IF(AND(G3017&gt;AVERAGE(train!$G$2:$G$4251),K3017&lt;=AVERAGE(train!$K$2:$K$4251)),"High Day Only",IF(AND(G3017&lt;=AVERAGE(train!$G$2:$G$4251),K3017&gt;AVERAGE(train!$K$2:$K$4251)),"High Eve Only","Low Usage")))</f>
        <v>High Day &amp; Eve</v>
      </c>
    </row>
    <row r="3018" spans="1:26">
      <c r="A3018" t="s">
        <v>57</v>
      </c>
      <c r="B3018">
        <v>106</v>
      </c>
      <c r="C3018" t="s">
        <v>25</v>
      </c>
      <c r="D3018" t="s">
        <v>22</v>
      </c>
      <c r="E3018" t="s">
        <v>23</v>
      </c>
      <c r="F3018">
        <v>27</v>
      </c>
      <c r="G3018">
        <v>223.3</v>
      </c>
      <c r="H3018">
        <v>97</v>
      </c>
      <c r="I3018">
        <v>37.96</v>
      </c>
      <c r="J3018">
        <v>212.5</v>
      </c>
      <c r="K3018">
        <v>131</v>
      </c>
      <c r="L3018">
        <v>18.059999999999999</v>
      </c>
      <c r="M3018">
        <v>154.6</v>
      </c>
      <c r="N3018">
        <v>149</v>
      </c>
      <c r="O3018">
        <v>6.96</v>
      </c>
      <c r="P3018">
        <v>11.6</v>
      </c>
      <c r="Q3018">
        <v>2</v>
      </c>
      <c r="R3018">
        <v>3.13</v>
      </c>
      <c r="S3018">
        <v>1</v>
      </c>
      <c r="T3018" t="s">
        <v>22</v>
      </c>
      <c r="U3018">
        <f t="shared" si="95"/>
        <v>0</v>
      </c>
      <c r="V3018">
        <f>IF(Table2[[#This Row],[international_plan]]="yes",1,0)</f>
        <v>0</v>
      </c>
      <c r="W3018">
        <f>IF(Table2[[#This Row],[voice_mail_plan]]="yes",1,0)</f>
        <v>1</v>
      </c>
      <c r="X3018" t="str">
        <f t="shared" si="94"/>
        <v>High</v>
      </c>
      <c r="Y3018" t="str">
        <f>IF(Table2[[#This Row],[total_intl_charge]] &gt; AVERAGE($R$2:$R$4245),"High","Low")</f>
        <v>High</v>
      </c>
      <c r="Z3018" t="str">
        <f>IF(AND(G3018&gt;AVERAGE(train!$G$2:$G$4251),K3018&gt;AVERAGE(train!$K$2:$K$4251)),"High Day &amp; Eve",IF(AND(G3018&gt;AVERAGE(train!$G$2:$G$4251),K3018&lt;=AVERAGE(train!$K$2:$K$4251)),"High Day Only",IF(AND(G3018&lt;=AVERAGE(train!$G$2:$G$4251),K3018&gt;AVERAGE(train!$K$2:$K$4251)),"High Eve Only","Low Usage")))</f>
        <v>High Day &amp; Eve</v>
      </c>
    </row>
    <row r="3019" spans="1:26">
      <c r="A3019" t="s">
        <v>62</v>
      </c>
      <c r="B3019">
        <v>58</v>
      </c>
      <c r="C3019" t="s">
        <v>21</v>
      </c>
      <c r="D3019" t="s">
        <v>22</v>
      </c>
      <c r="E3019" t="s">
        <v>23</v>
      </c>
      <c r="F3019">
        <v>28</v>
      </c>
      <c r="G3019">
        <v>236.8</v>
      </c>
      <c r="H3019">
        <v>89</v>
      </c>
      <c r="I3019">
        <v>40.26</v>
      </c>
      <c r="J3019">
        <v>158.4</v>
      </c>
      <c r="K3019">
        <v>91</v>
      </c>
      <c r="L3019">
        <v>13.46</v>
      </c>
      <c r="M3019">
        <v>212.3</v>
      </c>
      <c r="N3019">
        <v>97</v>
      </c>
      <c r="O3019">
        <v>9.5500000000000007</v>
      </c>
      <c r="P3019">
        <v>8</v>
      </c>
      <c r="Q3019">
        <v>3</v>
      </c>
      <c r="R3019">
        <v>2.16</v>
      </c>
      <c r="S3019">
        <v>2</v>
      </c>
      <c r="T3019" t="s">
        <v>22</v>
      </c>
      <c r="U3019">
        <f t="shared" si="95"/>
        <v>0</v>
      </c>
      <c r="V3019">
        <f>IF(Table2[[#This Row],[international_plan]]="yes",1,0)</f>
        <v>0</v>
      </c>
      <c r="W3019">
        <f>IF(Table2[[#This Row],[voice_mail_plan]]="yes",1,0)</f>
        <v>1</v>
      </c>
      <c r="X3019" t="str">
        <f t="shared" si="94"/>
        <v>Low</v>
      </c>
      <c r="Y3019" t="str">
        <f>IF(Table2[[#This Row],[total_intl_charge]] &gt; AVERAGE($R$2:$R$4245),"High","Low")</f>
        <v>Low</v>
      </c>
      <c r="Z3019" t="str">
        <f>IF(AND(G3019&gt;AVERAGE(train!$G$2:$G$4251),K3019&gt;AVERAGE(train!$K$2:$K$4251)),"High Day &amp; Eve",IF(AND(G3019&gt;AVERAGE(train!$G$2:$G$4251),K3019&lt;=AVERAGE(train!$K$2:$K$4251)),"High Day Only",IF(AND(G3019&lt;=AVERAGE(train!$G$2:$G$4251),K3019&gt;AVERAGE(train!$K$2:$K$4251)),"High Eve Only","Low Usage")))</f>
        <v>High Day Only</v>
      </c>
    </row>
    <row r="3020" spans="1:26">
      <c r="A3020" t="s">
        <v>63</v>
      </c>
      <c r="B3020">
        <v>138</v>
      </c>
      <c r="C3020" t="s">
        <v>21</v>
      </c>
      <c r="D3020" t="s">
        <v>22</v>
      </c>
      <c r="E3020" t="s">
        <v>22</v>
      </c>
      <c r="F3020">
        <v>0</v>
      </c>
      <c r="G3020">
        <v>149.69999999999999</v>
      </c>
      <c r="H3020">
        <v>99</v>
      </c>
      <c r="I3020">
        <v>25.45</v>
      </c>
      <c r="J3020">
        <v>160</v>
      </c>
      <c r="K3020">
        <v>97</v>
      </c>
      <c r="L3020">
        <v>13.6</v>
      </c>
      <c r="M3020">
        <v>256.5</v>
      </c>
      <c r="N3020">
        <v>161</v>
      </c>
      <c r="O3020">
        <v>11.54</v>
      </c>
      <c r="P3020">
        <v>9.5</v>
      </c>
      <c r="Q3020">
        <v>5</v>
      </c>
      <c r="R3020">
        <v>2.57</v>
      </c>
      <c r="S3020">
        <v>1</v>
      </c>
      <c r="T3020" t="s">
        <v>22</v>
      </c>
      <c r="U3020">
        <f t="shared" si="95"/>
        <v>0</v>
      </c>
      <c r="V3020">
        <f>IF(Table2[[#This Row],[international_plan]]="yes",1,0)</f>
        <v>0</v>
      </c>
      <c r="W3020">
        <f>IF(Table2[[#This Row],[voice_mail_plan]]="yes",1,0)</f>
        <v>0</v>
      </c>
      <c r="X3020" t="str">
        <f t="shared" si="94"/>
        <v>Very High</v>
      </c>
      <c r="Y3020" t="str">
        <f>IF(Table2[[#This Row],[total_intl_charge]] &gt; AVERAGE($R$2:$R$4245),"High","Low")</f>
        <v>Low</v>
      </c>
      <c r="Z3020" t="str">
        <f>IF(AND(G3020&gt;AVERAGE(train!$G$2:$G$4251),K3020&gt;AVERAGE(train!$K$2:$K$4251)),"High Day &amp; Eve",IF(AND(G3020&gt;AVERAGE(train!$G$2:$G$4251),K3020&lt;=AVERAGE(train!$K$2:$K$4251)),"High Day Only",IF(AND(G3020&lt;=AVERAGE(train!$G$2:$G$4251),K3020&gt;AVERAGE(train!$K$2:$K$4251)),"High Eve Only","Low Usage")))</f>
        <v>Low Usage</v>
      </c>
    </row>
    <row r="3021" spans="1:26">
      <c r="A3021" t="s">
        <v>50</v>
      </c>
      <c r="B3021">
        <v>81</v>
      </c>
      <c r="C3021" t="s">
        <v>21</v>
      </c>
      <c r="D3021" t="s">
        <v>22</v>
      </c>
      <c r="E3021" t="s">
        <v>23</v>
      </c>
      <c r="F3021">
        <v>17</v>
      </c>
      <c r="G3021">
        <v>268.10000000000002</v>
      </c>
      <c r="H3021">
        <v>94</v>
      </c>
      <c r="I3021">
        <v>45.58</v>
      </c>
      <c r="J3021">
        <v>156.1</v>
      </c>
      <c r="K3021">
        <v>124</v>
      </c>
      <c r="L3021">
        <v>13.27</v>
      </c>
      <c r="M3021">
        <v>160.4</v>
      </c>
      <c r="N3021">
        <v>90</v>
      </c>
      <c r="O3021">
        <v>7.22</v>
      </c>
      <c r="P3021">
        <v>13.6</v>
      </c>
      <c r="Q3021">
        <v>5</v>
      </c>
      <c r="R3021">
        <v>3.67</v>
      </c>
      <c r="S3021">
        <v>2</v>
      </c>
      <c r="T3021" t="s">
        <v>22</v>
      </c>
      <c r="U3021">
        <f t="shared" si="95"/>
        <v>0</v>
      </c>
      <c r="V3021">
        <f>IF(Table2[[#This Row],[international_plan]]="yes",1,0)</f>
        <v>0</v>
      </c>
      <c r="W3021">
        <f>IF(Table2[[#This Row],[voice_mail_plan]]="yes",1,0)</f>
        <v>1</v>
      </c>
      <c r="X3021" t="str">
        <f t="shared" si="94"/>
        <v>Medium</v>
      </c>
      <c r="Y3021" t="str">
        <f>IF(Table2[[#This Row],[total_intl_charge]] &gt; AVERAGE($R$2:$R$4245),"High","Low")</f>
        <v>High</v>
      </c>
      <c r="Z3021" t="str">
        <f>IF(AND(G3021&gt;AVERAGE(train!$G$2:$G$4251),K3021&gt;AVERAGE(train!$K$2:$K$4251)),"High Day &amp; Eve",IF(AND(G3021&gt;AVERAGE(train!$G$2:$G$4251),K3021&lt;=AVERAGE(train!$K$2:$K$4251)),"High Day Only",IF(AND(G3021&lt;=AVERAGE(train!$G$2:$G$4251),K3021&gt;AVERAGE(train!$K$2:$K$4251)),"High Eve Only","Low Usage")))</f>
        <v>High Day &amp; Eve</v>
      </c>
    </row>
    <row r="3022" spans="1:26">
      <c r="A3022" t="s">
        <v>41</v>
      </c>
      <c r="B3022">
        <v>36</v>
      </c>
      <c r="C3022" t="s">
        <v>21</v>
      </c>
      <c r="D3022" t="s">
        <v>23</v>
      </c>
      <c r="E3022" t="s">
        <v>22</v>
      </c>
      <c r="F3022">
        <v>0</v>
      </c>
      <c r="G3022">
        <v>245</v>
      </c>
      <c r="H3022">
        <v>119</v>
      </c>
      <c r="I3022">
        <v>41.65</v>
      </c>
      <c r="J3022">
        <v>195.5</v>
      </c>
      <c r="K3022">
        <v>91</v>
      </c>
      <c r="L3022">
        <v>16.62</v>
      </c>
      <c r="M3022">
        <v>165.7</v>
      </c>
      <c r="N3022">
        <v>87</v>
      </c>
      <c r="O3022">
        <v>7.46</v>
      </c>
      <c r="P3022">
        <v>7.8</v>
      </c>
      <c r="Q3022">
        <v>7</v>
      </c>
      <c r="R3022">
        <v>2.11</v>
      </c>
      <c r="S3022">
        <v>1</v>
      </c>
      <c r="T3022" t="s">
        <v>22</v>
      </c>
      <c r="U3022">
        <f t="shared" si="95"/>
        <v>0</v>
      </c>
      <c r="V3022">
        <f>IF(Table2[[#This Row],[international_plan]]="yes",1,0)</f>
        <v>1</v>
      </c>
      <c r="W3022">
        <f>IF(Table2[[#This Row],[voice_mail_plan]]="yes",1,0)</f>
        <v>0</v>
      </c>
      <c r="X3022" t="str">
        <f t="shared" si="94"/>
        <v>Low</v>
      </c>
      <c r="Y3022" t="str">
        <f>IF(Table2[[#This Row],[total_intl_charge]] &gt; AVERAGE($R$2:$R$4245),"High","Low")</f>
        <v>Low</v>
      </c>
      <c r="Z3022" t="str">
        <f>IF(AND(G3022&gt;AVERAGE(train!$G$2:$G$4251),K3022&gt;AVERAGE(train!$K$2:$K$4251)),"High Day &amp; Eve",IF(AND(G3022&gt;AVERAGE(train!$G$2:$G$4251),K3022&lt;=AVERAGE(train!$K$2:$K$4251)),"High Day Only",IF(AND(G3022&lt;=AVERAGE(train!$G$2:$G$4251),K3022&gt;AVERAGE(train!$K$2:$K$4251)),"High Eve Only","Low Usage")))</f>
        <v>High Day Only</v>
      </c>
    </row>
    <row r="3023" spans="1:26">
      <c r="A3023" t="s">
        <v>63</v>
      </c>
      <c r="B3023">
        <v>108</v>
      </c>
      <c r="C3023" t="s">
        <v>28</v>
      </c>
      <c r="D3023" t="s">
        <v>23</v>
      </c>
      <c r="E3023" t="s">
        <v>23</v>
      </c>
      <c r="F3023">
        <v>36</v>
      </c>
      <c r="G3023">
        <v>153.80000000000001</v>
      </c>
      <c r="H3023">
        <v>105</v>
      </c>
      <c r="I3023">
        <v>26.15</v>
      </c>
      <c r="J3023">
        <v>246.2</v>
      </c>
      <c r="K3023">
        <v>62</v>
      </c>
      <c r="L3023">
        <v>20.93</v>
      </c>
      <c r="M3023">
        <v>150.9</v>
      </c>
      <c r="N3023">
        <v>125</v>
      </c>
      <c r="O3023">
        <v>6.79</v>
      </c>
      <c r="P3023">
        <v>11.1</v>
      </c>
      <c r="Q3023">
        <v>4</v>
      </c>
      <c r="R3023">
        <v>3</v>
      </c>
      <c r="S3023">
        <v>1</v>
      </c>
      <c r="T3023" t="s">
        <v>22</v>
      </c>
      <c r="U3023">
        <f t="shared" si="95"/>
        <v>0</v>
      </c>
      <c r="V3023">
        <f>IF(Table2[[#This Row],[international_plan]]="yes",1,0)</f>
        <v>1</v>
      </c>
      <c r="W3023">
        <f>IF(Table2[[#This Row],[voice_mail_plan]]="yes",1,0)</f>
        <v>1</v>
      </c>
      <c r="X3023" t="str">
        <f t="shared" si="94"/>
        <v>High</v>
      </c>
      <c r="Y3023" t="str">
        <f>IF(Table2[[#This Row],[total_intl_charge]] &gt; AVERAGE($R$2:$R$4245),"High","Low")</f>
        <v>High</v>
      </c>
      <c r="Z3023" t="str">
        <f>IF(AND(G3023&gt;AVERAGE(train!$G$2:$G$4251),K3023&gt;AVERAGE(train!$K$2:$K$4251)),"High Day &amp; Eve",IF(AND(G3023&gt;AVERAGE(train!$G$2:$G$4251),K3023&lt;=AVERAGE(train!$K$2:$K$4251)),"High Day Only",IF(AND(G3023&lt;=AVERAGE(train!$G$2:$G$4251),K3023&gt;AVERAGE(train!$K$2:$K$4251)),"High Eve Only","Low Usage")))</f>
        <v>Low Usage</v>
      </c>
    </row>
    <row r="3024" spans="1:26">
      <c r="A3024" t="s">
        <v>40</v>
      </c>
      <c r="B3024">
        <v>133</v>
      </c>
      <c r="C3024" t="s">
        <v>25</v>
      </c>
      <c r="D3024" t="s">
        <v>22</v>
      </c>
      <c r="E3024" t="s">
        <v>23</v>
      </c>
      <c r="F3024">
        <v>49</v>
      </c>
      <c r="G3024">
        <v>229.4</v>
      </c>
      <c r="H3024">
        <v>78</v>
      </c>
      <c r="I3024">
        <v>39</v>
      </c>
      <c r="J3024">
        <v>219.5</v>
      </c>
      <c r="K3024">
        <v>106</v>
      </c>
      <c r="L3024">
        <v>18.66</v>
      </c>
      <c r="M3024">
        <v>172.3</v>
      </c>
      <c r="N3024">
        <v>115</v>
      </c>
      <c r="O3024">
        <v>7.75</v>
      </c>
      <c r="P3024">
        <v>12</v>
      </c>
      <c r="Q3024">
        <v>4</v>
      </c>
      <c r="R3024">
        <v>3.24</v>
      </c>
      <c r="S3024">
        <v>3</v>
      </c>
      <c r="T3024" t="s">
        <v>22</v>
      </c>
      <c r="U3024">
        <f t="shared" si="95"/>
        <v>0</v>
      </c>
      <c r="V3024">
        <f>IF(Table2[[#This Row],[international_plan]]="yes",1,0)</f>
        <v>0</v>
      </c>
      <c r="W3024">
        <f>IF(Table2[[#This Row],[voice_mail_plan]]="yes",1,0)</f>
        <v>1</v>
      </c>
      <c r="X3024" t="str">
        <f t="shared" si="94"/>
        <v>Very High</v>
      </c>
      <c r="Y3024" t="str">
        <f>IF(Table2[[#This Row],[total_intl_charge]] &gt; AVERAGE($R$2:$R$4245),"High","Low")</f>
        <v>High</v>
      </c>
      <c r="Z3024" t="str">
        <f>IF(AND(G3024&gt;AVERAGE(train!$G$2:$G$4251),K3024&gt;AVERAGE(train!$K$2:$K$4251)),"High Day &amp; Eve",IF(AND(G3024&gt;AVERAGE(train!$G$2:$G$4251),K3024&lt;=AVERAGE(train!$K$2:$K$4251)),"High Day Only",IF(AND(G3024&lt;=AVERAGE(train!$G$2:$G$4251),K3024&gt;AVERAGE(train!$K$2:$K$4251)),"High Eve Only","Low Usage")))</f>
        <v>High Day &amp; Eve</v>
      </c>
    </row>
    <row r="3025" spans="1:26">
      <c r="A3025" t="s">
        <v>48</v>
      </c>
      <c r="B3025">
        <v>90</v>
      </c>
      <c r="C3025" t="s">
        <v>21</v>
      </c>
      <c r="D3025" t="s">
        <v>22</v>
      </c>
      <c r="E3025" t="s">
        <v>22</v>
      </c>
      <c r="F3025">
        <v>0</v>
      </c>
      <c r="G3025">
        <v>68.8</v>
      </c>
      <c r="H3025">
        <v>124</v>
      </c>
      <c r="I3025">
        <v>11.7</v>
      </c>
      <c r="J3025">
        <v>168.1</v>
      </c>
      <c r="K3025">
        <v>106</v>
      </c>
      <c r="L3025">
        <v>14.29</v>
      </c>
      <c r="M3025">
        <v>281.7</v>
      </c>
      <c r="N3025">
        <v>96</v>
      </c>
      <c r="O3025">
        <v>12.68</v>
      </c>
      <c r="P3025">
        <v>9.8000000000000007</v>
      </c>
      <c r="Q3025">
        <v>5</v>
      </c>
      <c r="R3025">
        <v>2.65</v>
      </c>
      <c r="S3025">
        <v>1</v>
      </c>
      <c r="T3025" t="s">
        <v>22</v>
      </c>
      <c r="U3025">
        <f t="shared" si="95"/>
        <v>0</v>
      </c>
      <c r="V3025">
        <f>IF(Table2[[#This Row],[international_plan]]="yes",1,0)</f>
        <v>0</v>
      </c>
      <c r="W3025">
        <f>IF(Table2[[#This Row],[voice_mail_plan]]="yes",1,0)</f>
        <v>0</v>
      </c>
      <c r="X3025" t="str">
        <f t="shared" si="94"/>
        <v>Medium</v>
      </c>
      <c r="Y3025" t="str">
        <f>IF(Table2[[#This Row],[total_intl_charge]] &gt; AVERAGE($R$2:$R$4245),"High","Low")</f>
        <v>Low</v>
      </c>
      <c r="Z3025" t="str">
        <f>IF(AND(G3025&gt;AVERAGE(train!$G$2:$G$4251),K3025&gt;AVERAGE(train!$K$2:$K$4251)),"High Day &amp; Eve",IF(AND(G3025&gt;AVERAGE(train!$G$2:$G$4251),K3025&lt;=AVERAGE(train!$K$2:$K$4251)),"High Day Only",IF(AND(G3025&lt;=AVERAGE(train!$G$2:$G$4251),K3025&gt;AVERAGE(train!$K$2:$K$4251)),"High Eve Only","Low Usage")))</f>
        <v>High Eve Only</v>
      </c>
    </row>
    <row r="3026" spans="1:26">
      <c r="A3026" t="s">
        <v>74</v>
      </c>
      <c r="B3026">
        <v>94</v>
      </c>
      <c r="C3026" t="s">
        <v>21</v>
      </c>
      <c r="D3026" t="s">
        <v>22</v>
      </c>
      <c r="E3026" t="s">
        <v>22</v>
      </c>
      <c r="F3026">
        <v>0</v>
      </c>
      <c r="G3026">
        <v>200.2</v>
      </c>
      <c r="H3026">
        <v>113</v>
      </c>
      <c r="I3026">
        <v>34.03</v>
      </c>
      <c r="J3026">
        <v>128.9</v>
      </c>
      <c r="K3026">
        <v>116</v>
      </c>
      <c r="L3026">
        <v>10.96</v>
      </c>
      <c r="M3026">
        <v>278.89999999999998</v>
      </c>
      <c r="N3026">
        <v>109</v>
      </c>
      <c r="O3026">
        <v>12.55</v>
      </c>
      <c r="P3026">
        <v>10.4</v>
      </c>
      <c r="Q3026">
        <v>5</v>
      </c>
      <c r="R3026">
        <v>2.81</v>
      </c>
      <c r="S3026">
        <v>0</v>
      </c>
      <c r="T3026" t="s">
        <v>22</v>
      </c>
      <c r="U3026">
        <f t="shared" si="95"/>
        <v>0</v>
      </c>
      <c r="V3026">
        <f>IF(Table2[[#This Row],[international_plan]]="yes",1,0)</f>
        <v>0</v>
      </c>
      <c r="W3026">
        <f>IF(Table2[[#This Row],[voice_mail_plan]]="yes",1,0)</f>
        <v>0</v>
      </c>
      <c r="X3026" t="str">
        <f t="shared" si="94"/>
        <v>Medium</v>
      </c>
      <c r="Y3026" t="str">
        <f>IF(Table2[[#This Row],[total_intl_charge]] &gt; AVERAGE($R$2:$R$4245),"High","Low")</f>
        <v>High</v>
      </c>
      <c r="Z3026" t="str">
        <f>IF(AND(G3026&gt;AVERAGE(train!$G$2:$G$4251),K3026&gt;AVERAGE(train!$K$2:$K$4251)),"High Day &amp; Eve",IF(AND(G3026&gt;AVERAGE(train!$G$2:$G$4251),K3026&lt;=AVERAGE(train!$K$2:$K$4251)),"High Day Only",IF(AND(G3026&lt;=AVERAGE(train!$G$2:$G$4251),K3026&gt;AVERAGE(train!$K$2:$K$4251)),"High Eve Only","Low Usage")))</f>
        <v>High Day &amp; Eve</v>
      </c>
    </row>
    <row r="3027" spans="1:26">
      <c r="A3027" t="s">
        <v>72</v>
      </c>
      <c r="B3027">
        <v>68</v>
      </c>
      <c r="C3027" t="s">
        <v>21</v>
      </c>
      <c r="D3027" t="s">
        <v>22</v>
      </c>
      <c r="E3027" t="s">
        <v>22</v>
      </c>
      <c r="F3027">
        <v>0</v>
      </c>
      <c r="G3027">
        <v>134.6</v>
      </c>
      <c r="H3027">
        <v>73</v>
      </c>
      <c r="I3027">
        <v>22.88</v>
      </c>
      <c r="J3027">
        <v>206.8</v>
      </c>
      <c r="K3027">
        <v>117</v>
      </c>
      <c r="L3027">
        <v>17.579999999999998</v>
      </c>
      <c r="M3027">
        <v>138.4</v>
      </c>
      <c r="N3027">
        <v>104</v>
      </c>
      <c r="O3027">
        <v>6.23</v>
      </c>
      <c r="P3027">
        <v>9.4</v>
      </c>
      <c r="Q3027">
        <v>2</v>
      </c>
      <c r="R3027">
        <v>2.54</v>
      </c>
      <c r="S3027">
        <v>2</v>
      </c>
      <c r="T3027" t="s">
        <v>22</v>
      </c>
      <c r="U3027">
        <f t="shared" si="95"/>
        <v>0</v>
      </c>
      <c r="V3027">
        <f>IF(Table2[[#This Row],[international_plan]]="yes",1,0)</f>
        <v>0</v>
      </c>
      <c r="W3027">
        <f>IF(Table2[[#This Row],[voice_mail_plan]]="yes",1,0)</f>
        <v>0</v>
      </c>
      <c r="X3027" t="str">
        <f t="shared" si="94"/>
        <v>Low</v>
      </c>
      <c r="Y3027" t="str">
        <f>IF(Table2[[#This Row],[total_intl_charge]] &gt; AVERAGE($R$2:$R$4245),"High","Low")</f>
        <v>Low</v>
      </c>
      <c r="Z3027" t="str">
        <f>IF(AND(G3027&gt;AVERAGE(train!$G$2:$G$4251),K3027&gt;AVERAGE(train!$K$2:$K$4251)),"High Day &amp; Eve",IF(AND(G3027&gt;AVERAGE(train!$G$2:$G$4251),K3027&lt;=AVERAGE(train!$K$2:$K$4251)),"High Day Only",IF(AND(G3027&lt;=AVERAGE(train!$G$2:$G$4251),K3027&gt;AVERAGE(train!$K$2:$K$4251)),"High Eve Only","Low Usage")))</f>
        <v>High Eve Only</v>
      </c>
    </row>
    <row r="3028" spans="1:26">
      <c r="A3028" t="s">
        <v>59</v>
      </c>
      <c r="B3028">
        <v>171</v>
      </c>
      <c r="C3028" t="s">
        <v>21</v>
      </c>
      <c r="D3028" t="s">
        <v>22</v>
      </c>
      <c r="E3028" t="s">
        <v>22</v>
      </c>
      <c r="F3028">
        <v>0</v>
      </c>
      <c r="G3028">
        <v>232.4</v>
      </c>
      <c r="H3028">
        <v>101</v>
      </c>
      <c r="I3028">
        <v>39.51</v>
      </c>
      <c r="J3028">
        <v>182</v>
      </c>
      <c r="K3028">
        <v>80</v>
      </c>
      <c r="L3028">
        <v>15.47</v>
      </c>
      <c r="M3028">
        <v>271.8</v>
      </c>
      <c r="N3028">
        <v>133</v>
      </c>
      <c r="O3028">
        <v>12.23</v>
      </c>
      <c r="P3028">
        <v>9.5</v>
      </c>
      <c r="Q3028">
        <v>3</v>
      </c>
      <c r="R3028">
        <v>2.57</v>
      </c>
      <c r="S3028">
        <v>0</v>
      </c>
      <c r="T3028" t="s">
        <v>22</v>
      </c>
      <c r="U3028">
        <f t="shared" si="95"/>
        <v>0</v>
      </c>
      <c r="V3028">
        <f>IF(Table2[[#This Row],[international_plan]]="yes",1,0)</f>
        <v>0</v>
      </c>
      <c r="W3028">
        <f>IF(Table2[[#This Row],[voice_mail_plan]]="yes",1,0)</f>
        <v>0</v>
      </c>
      <c r="X3028" t="str">
        <f t="shared" si="94"/>
        <v>Very High</v>
      </c>
      <c r="Y3028" t="str">
        <f>IF(Table2[[#This Row],[total_intl_charge]] &gt; AVERAGE($R$2:$R$4245),"High","Low")</f>
        <v>Low</v>
      </c>
      <c r="Z3028" t="str">
        <f>IF(AND(G3028&gt;AVERAGE(train!$G$2:$G$4251),K3028&gt;AVERAGE(train!$K$2:$K$4251)),"High Day &amp; Eve",IF(AND(G3028&gt;AVERAGE(train!$G$2:$G$4251),K3028&lt;=AVERAGE(train!$K$2:$K$4251)),"High Day Only",IF(AND(G3028&lt;=AVERAGE(train!$G$2:$G$4251),K3028&gt;AVERAGE(train!$K$2:$K$4251)),"High Eve Only","Low Usage")))</f>
        <v>High Day Only</v>
      </c>
    </row>
    <row r="3029" spans="1:26">
      <c r="A3029" t="s">
        <v>60</v>
      </c>
      <c r="B3029">
        <v>122</v>
      </c>
      <c r="C3029" t="s">
        <v>21</v>
      </c>
      <c r="D3029" t="s">
        <v>22</v>
      </c>
      <c r="E3029" t="s">
        <v>22</v>
      </c>
      <c r="F3029">
        <v>0</v>
      </c>
      <c r="G3029">
        <v>126</v>
      </c>
      <c r="H3029">
        <v>89</v>
      </c>
      <c r="I3029">
        <v>21.42</v>
      </c>
      <c r="J3029">
        <v>147</v>
      </c>
      <c r="K3029">
        <v>95</v>
      </c>
      <c r="L3029">
        <v>12.5</v>
      </c>
      <c r="M3029">
        <v>280.2</v>
      </c>
      <c r="N3029">
        <v>97</v>
      </c>
      <c r="O3029">
        <v>12.61</v>
      </c>
      <c r="P3029">
        <v>5.6</v>
      </c>
      <c r="Q3029">
        <v>4</v>
      </c>
      <c r="R3029">
        <v>1.51</v>
      </c>
      <c r="S3029">
        <v>0</v>
      </c>
      <c r="T3029" t="s">
        <v>22</v>
      </c>
      <c r="U3029">
        <f t="shared" si="95"/>
        <v>0</v>
      </c>
      <c r="V3029">
        <f>IF(Table2[[#This Row],[international_plan]]="yes",1,0)</f>
        <v>0</v>
      </c>
      <c r="W3029">
        <f>IF(Table2[[#This Row],[voice_mail_plan]]="yes",1,0)</f>
        <v>0</v>
      </c>
      <c r="X3029" t="str">
        <f t="shared" si="94"/>
        <v>High</v>
      </c>
      <c r="Y3029" t="str">
        <f>IF(Table2[[#This Row],[total_intl_charge]] &gt; AVERAGE($R$2:$R$4245),"High","Low")</f>
        <v>Low</v>
      </c>
      <c r="Z3029" t="str">
        <f>IF(AND(G3029&gt;AVERAGE(train!$G$2:$G$4251),K3029&gt;AVERAGE(train!$K$2:$K$4251)),"High Day &amp; Eve",IF(AND(G3029&gt;AVERAGE(train!$G$2:$G$4251),K3029&lt;=AVERAGE(train!$K$2:$K$4251)),"High Day Only",IF(AND(G3029&lt;=AVERAGE(train!$G$2:$G$4251),K3029&gt;AVERAGE(train!$K$2:$K$4251)),"High Eve Only","Low Usage")))</f>
        <v>Low Usage</v>
      </c>
    </row>
    <row r="3030" spans="1:26">
      <c r="A3030" t="s">
        <v>62</v>
      </c>
      <c r="B3030">
        <v>94</v>
      </c>
      <c r="C3030" t="s">
        <v>28</v>
      </c>
      <c r="D3030" t="s">
        <v>22</v>
      </c>
      <c r="E3030" t="s">
        <v>22</v>
      </c>
      <c r="F3030">
        <v>0</v>
      </c>
      <c r="G3030">
        <v>175.9</v>
      </c>
      <c r="H3030">
        <v>121</v>
      </c>
      <c r="I3030">
        <v>29.9</v>
      </c>
      <c r="J3030">
        <v>222.1</v>
      </c>
      <c r="K3030">
        <v>94</v>
      </c>
      <c r="L3030">
        <v>18.88</v>
      </c>
      <c r="M3030">
        <v>191.8</v>
      </c>
      <c r="N3030">
        <v>123</v>
      </c>
      <c r="O3030">
        <v>8.6300000000000008</v>
      </c>
      <c r="P3030">
        <v>10.9</v>
      </c>
      <c r="Q3030">
        <v>5</v>
      </c>
      <c r="R3030">
        <v>2.94</v>
      </c>
      <c r="S3030">
        <v>1</v>
      </c>
      <c r="T3030" t="s">
        <v>22</v>
      </c>
      <c r="U3030">
        <f t="shared" si="95"/>
        <v>0</v>
      </c>
      <c r="V3030">
        <f>IF(Table2[[#This Row],[international_plan]]="yes",1,0)</f>
        <v>0</v>
      </c>
      <c r="W3030">
        <f>IF(Table2[[#This Row],[voice_mail_plan]]="yes",1,0)</f>
        <v>0</v>
      </c>
      <c r="X3030" t="str">
        <f t="shared" si="94"/>
        <v>Medium</v>
      </c>
      <c r="Y3030" t="str">
        <f>IF(Table2[[#This Row],[total_intl_charge]] &gt; AVERAGE($R$2:$R$4245),"High","Low")</f>
        <v>High</v>
      </c>
      <c r="Z3030" t="str">
        <f>IF(AND(G3030&gt;AVERAGE(train!$G$2:$G$4251),K3030&gt;AVERAGE(train!$K$2:$K$4251)),"High Day &amp; Eve",IF(AND(G3030&gt;AVERAGE(train!$G$2:$G$4251),K3030&lt;=AVERAGE(train!$K$2:$K$4251)),"High Day Only",IF(AND(G3030&lt;=AVERAGE(train!$G$2:$G$4251),K3030&gt;AVERAGE(train!$K$2:$K$4251)),"High Eve Only","Low Usage")))</f>
        <v>Low Usage</v>
      </c>
    </row>
    <row r="3031" spans="1:26">
      <c r="A3031" t="s">
        <v>55</v>
      </c>
      <c r="B3031">
        <v>25</v>
      </c>
      <c r="C3031" t="s">
        <v>21</v>
      </c>
      <c r="D3031" t="s">
        <v>23</v>
      </c>
      <c r="E3031" t="s">
        <v>22</v>
      </c>
      <c r="F3031">
        <v>0</v>
      </c>
      <c r="G3031">
        <v>161.69999999999999</v>
      </c>
      <c r="H3031">
        <v>99</v>
      </c>
      <c r="I3031">
        <v>27.49</v>
      </c>
      <c r="J3031">
        <v>216.1</v>
      </c>
      <c r="K3031">
        <v>89</v>
      </c>
      <c r="L3031">
        <v>18.37</v>
      </c>
      <c r="M3031">
        <v>176.7</v>
      </c>
      <c r="N3031">
        <v>115</v>
      </c>
      <c r="O3031">
        <v>7.95</v>
      </c>
      <c r="P3031">
        <v>12.4</v>
      </c>
      <c r="Q3031">
        <v>6</v>
      </c>
      <c r="R3031">
        <v>3.35</v>
      </c>
      <c r="S3031">
        <v>1</v>
      </c>
      <c r="T3031" t="s">
        <v>22</v>
      </c>
      <c r="U3031">
        <f t="shared" si="95"/>
        <v>0</v>
      </c>
      <c r="V3031">
        <f>IF(Table2[[#This Row],[international_plan]]="yes",1,0)</f>
        <v>1</v>
      </c>
      <c r="W3031">
        <f>IF(Table2[[#This Row],[voice_mail_plan]]="yes",1,0)</f>
        <v>0</v>
      </c>
      <c r="X3031" t="str">
        <f t="shared" si="94"/>
        <v>Low</v>
      </c>
      <c r="Y3031" t="str">
        <f>IF(Table2[[#This Row],[total_intl_charge]] &gt; AVERAGE($R$2:$R$4245),"High","Low")</f>
        <v>High</v>
      </c>
      <c r="Z3031" t="str">
        <f>IF(AND(G3031&gt;AVERAGE(train!$G$2:$G$4251),K3031&gt;AVERAGE(train!$K$2:$K$4251)),"High Day &amp; Eve",IF(AND(G3031&gt;AVERAGE(train!$G$2:$G$4251),K3031&lt;=AVERAGE(train!$K$2:$K$4251)),"High Day Only",IF(AND(G3031&lt;=AVERAGE(train!$G$2:$G$4251),K3031&gt;AVERAGE(train!$K$2:$K$4251)),"High Eve Only","Low Usage")))</f>
        <v>Low Usage</v>
      </c>
    </row>
    <row r="3032" spans="1:26">
      <c r="A3032" t="s">
        <v>67</v>
      </c>
      <c r="B3032">
        <v>120</v>
      </c>
      <c r="C3032" t="s">
        <v>21</v>
      </c>
      <c r="D3032" t="s">
        <v>22</v>
      </c>
      <c r="E3032" t="s">
        <v>22</v>
      </c>
      <c r="F3032">
        <v>0</v>
      </c>
      <c r="G3032">
        <v>112.6</v>
      </c>
      <c r="H3032">
        <v>80</v>
      </c>
      <c r="I3032">
        <v>19.14</v>
      </c>
      <c r="J3032">
        <v>124.4</v>
      </c>
      <c r="K3032">
        <v>86</v>
      </c>
      <c r="L3032">
        <v>10.57</v>
      </c>
      <c r="M3032">
        <v>234.9</v>
      </c>
      <c r="N3032">
        <v>88</v>
      </c>
      <c r="O3032">
        <v>10.57</v>
      </c>
      <c r="P3032">
        <v>8.1</v>
      </c>
      <c r="Q3032">
        <v>3</v>
      </c>
      <c r="R3032">
        <v>2.19</v>
      </c>
      <c r="S3032">
        <v>6</v>
      </c>
      <c r="T3032" t="s">
        <v>23</v>
      </c>
      <c r="U3032">
        <f t="shared" si="95"/>
        <v>1</v>
      </c>
      <c r="V3032">
        <f>IF(Table2[[#This Row],[international_plan]]="yes",1,0)</f>
        <v>0</v>
      </c>
      <c r="W3032">
        <f>IF(Table2[[#This Row],[voice_mail_plan]]="yes",1,0)</f>
        <v>0</v>
      </c>
      <c r="X3032" t="str">
        <f t="shared" si="94"/>
        <v>High</v>
      </c>
      <c r="Y3032" t="str">
        <f>IF(Table2[[#This Row],[total_intl_charge]] &gt; AVERAGE($R$2:$R$4245),"High","Low")</f>
        <v>Low</v>
      </c>
      <c r="Z3032" t="str">
        <f>IF(AND(G3032&gt;AVERAGE(train!$G$2:$G$4251),K3032&gt;AVERAGE(train!$K$2:$K$4251)),"High Day &amp; Eve",IF(AND(G3032&gt;AVERAGE(train!$G$2:$G$4251),K3032&lt;=AVERAGE(train!$K$2:$K$4251)),"High Day Only",IF(AND(G3032&lt;=AVERAGE(train!$G$2:$G$4251),K3032&gt;AVERAGE(train!$K$2:$K$4251)),"High Eve Only","Low Usage")))</f>
        <v>Low Usage</v>
      </c>
    </row>
    <row r="3033" spans="1:26">
      <c r="A3033" t="s">
        <v>20</v>
      </c>
      <c r="B3033">
        <v>107</v>
      </c>
      <c r="C3033" t="s">
        <v>21</v>
      </c>
      <c r="D3033" t="s">
        <v>22</v>
      </c>
      <c r="E3033" t="s">
        <v>23</v>
      </c>
      <c r="F3033">
        <v>26</v>
      </c>
      <c r="G3033">
        <v>234</v>
      </c>
      <c r="H3033">
        <v>116</v>
      </c>
      <c r="I3033">
        <v>39.78</v>
      </c>
      <c r="J3033">
        <v>223.9</v>
      </c>
      <c r="K3033">
        <v>103</v>
      </c>
      <c r="L3033">
        <v>19.03</v>
      </c>
      <c r="M3033">
        <v>246.5</v>
      </c>
      <c r="N3033">
        <v>105</v>
      </c>
      <c r="O3033">
        <v>11.09</v>
      </c>
      <c r="P3033">
        <v>13.8</v>
      </c>
      <c r="Q3033">
        <v>1</v>
      </c>
      <c r="R3033">
        <v>3.73</v>
      </c>
      <c r="S3033">
        <v>1</v>
      </c>
      <c r="T3033" t="s">
        <v>22</v>
      </c>
      <c r="U3033">
        <f t="shared" si="95"/>
        <v>0</v>
      </c>
      <c r="V3033">
        <f>IF(Table2[[#This Row],[international_plan]]="yes",1,0)</f>
        <v>0</v>
      </c>
      <c r="W3033">
        <f>IF(Table2[[#This Row],[voice_mail_plan]]="yes",1,0)</f>
        <v>1</v>
      </c>
      <c r="X3033" t="str">
        <f t="shared" si="94"/>
        <v>High</v>
      </c>
      <c r="Y3033" t="str">
        <f>IF(Table2[[#This Row],[total_intl_charge]] &gt; AVERAGE($R$2:$R$4245),"High","Low")</f>
        <v>High</v>
      </c>
      <c r="Z3033" t="str">
        <f>IF(AND(G3033&gt;AVERAGE(train!$G$2:$G$4251),K3033&gt;AVERAGE(train!$K$2:$K$4251)),"High Day &amp; Eve",IF(AND(G3033&gt;AVERAGE(train!$G$2:$G$4251),K3033&lt;=AVERAGE(train!$K$2:$K$4251)),"High Day Only",IF(AND(G3033&lt;=AVERAGE(train!$G$2:$G$4251),K3033&gt;AVERAGE(train!$K$2:$K$4251)),"High Eve Only","Low Usage")))</f>
        <v>High Day &amp; Eve</v>
      </c>
    </row>
    <row r="3034" spans="1:26">
      <c r="A3034" t="s">
        <v>31</v>
      </c>
      <c r="B3034">
        <v>78</v>
      </c>
      <c r="C3034" t="s">
        <v>25</v>
      </c>
      <c r="D3034" t="s">
        <v>22</v>
      </c>
      <c r="E3034" t="s">
        <v>22</v>
      </c>
      <c r="F3034">
        <v>0</v>
      </c>
      <c r="G3034">
        <v>226.3</v>
      </c>
      <c r="H3034">
        <v>88</v>
      </c>
      <c r="I3034">
        <v>38.47</v>
      </c>
      <c r="J3034">
        <v>306.2</v>
      </c>
      <c r="K3034">
        <v>81</v>
      </c>
      <c r="L3034">
        <v>26.03</v>
      </c>
      <c r="M3034">
        <v>200.9</v>
      </c>
      <c r="N3034">
        <v>120</v>
      </c>
      <c r="O3034">
        <v>9.0399999999999991</v>
      </c>
      <c r="P3034">
        <v>7.8</v>
      </c>
      <c r="Q3034">
        <v>11</v>
      </c>
      <c r="R3034">
        <v>2.11</v>
      </c>
      <c r="S3034">
        <v>1</v>
      </c>
      <c r="T3034" t="s">
        <v>23</v>
      </c>
      <c r="U3034">
        <f t="shared" si="95"/>
        <v>1</v>
      </c>
      <c r="V3034">
        <f>IF(Table2[[#This Row],[international_plan]]="yes",1,0)</f>
        <v>0</v>
      </c>
      <c r="W3034">
        <f>IF(Table2[[#This Row],[voice_mail_plan]]="yes",1,0)</f>
        <v>0</v>
      </c>
      <c r="X3034" t="str">
        <f t="shared" si="94"/>
        <v>Medium</v>
      </c>
      <c r="Y3034" t="str">
        <f>IF(Table2[[#This Row],[total_intl_charge]] &gt; AVERAGE($R$2:$R$4245),"High","Low")</f>
        <v>Low</v>
      </c>
      <c r="Z3034" t="str">
        <f>IF(AND(G3034&gt;AVERAGE(train!$G$2:$G$4251),K3034&gt;AVERAGE(train!$K$2:$K$4251)),"High Day &amp; Eve",IF(AND(G3034&gt;AVERAGE(train!$G$2:$G$4251),K3034&lt;=AVERAGE(train!$K$2:$K$4251)),"High Day Only",IF(AND(G3034&lt;=AVERAGE(train!$G$2:$G$4251),K3034&gt;AVERAGE(train!$K$2:$K$4251)),"High Eve Only","Low Usage")))</f>
        <v>High Day Only</v>
      </c>
    </row>
    <row r="3035" spans="1:26">
      <c r="A3035" t="s">
        <v>55</v>
      </c>
      <c r="B3035">
        <v>93</v>
      </c>
      <c r="C3035" t="s">
        <v>21</v>
      </c>
      <c r="D3035" t="s">
        <v>22</v>
      </c>
      <c r="E3035" t="s">
        <v>22</v>
      </c>
      <c r="F3035">
        <v>0</v>
      </c>
      <c r="G3035">
        <v>174.1</v>
      </c>
      <c r="H3035">
        <v>127</v>
      </c>
      <c r="I3035">
        <v>29.6</v>
      </c>
      <c r="J3035">
        <v>176.8</v>
      </c>
      <c r="K3035">
        <v>73</v>
      </c>
      <c r="L3035">
        <v>15.03</v>
      </c>
      <c r="M3035">
        <v>240</v>
      </c>
      <c r="N3035">
        <v>111</v>
      </c>
      <c r="O3035">
        <v>10.8</v>
      </c>
      <c r="P3035">
        <v>10.7</v>
      </c>
      <c r="Q3035">
        <v>3</v>
      </c>
      <c r="R3035">
        <v>2.89</v>
      </c>
      <c r="S3035">
        <v>0</v>
      </c>
      <c r="T3035" t="s">
        <v>22</v>
      </c>
      <c r="U3035">
        <f t="shared" si="95"/>
        <v>0</v>
      </c>
      <c r="V3035">
        <f>IF(Table2[[#This Row],[international_plan]]="yes",1,0)</f>
        <v>0</v>
      </c>
      <c r="W3035">
        <f>IF(Table2[[#This Row],[voice_mail_plan]]="yes",1,0)</f>
        <v>0</v>
      </c>
      <c r="X3035" t="str">
        <f t="shared" si="94"/>
        <v>Medium</v>
      </c>
      <c r="Y3035" t="str">
        <f>IF(Table2[[#This Row],[total_intl_charge]] &gt; AVERAGE($R$2:$R$4245),"High","Low")</f>
        <v>High</v>
      </c>
      <c r="Z3035" t="str">
        <f>IF(AND(G3035&gt;AVERAGE(train!$G$2:$G$4251),K3035&gt;AVERAGE(train!$K$2:$K$4251)),"High Day &amp; Eve",IF(AND(G3035&gt;AVERAGE(train!$G$2:$G$4251),K3035&lt;=AVERAGE(train!$K$2:$K$4251)),"High Day Only",IF(AND(G3035&lt;=AVERAGE(train!$G$2:$G$4251),K3035&gt;AVERAGE(train!$K$2:$K$4251)),"High Eve Only","Low Usage")))</f>
        <v>Low Usage</v>
      </c>
    </row>
    <row r="3036" spans="1:26">
      <c r="A3036" t="s">
        <v>74</v>
      </c>
      <c r="B3036">
        <v>80</v>
      </c>
      <c r="C3036" t="s">
        <v>21</v>
      </c>
      <c r="D3036" t="s">
        <v>22</v>
      </c>
      <c r="E3036" t="s">
        <v>22</v>
      </c>
      <c r="F3036">
        <v>0</v>
      </c>
      <c r="G3036">
        <v>195.6</v>
      </c>
      <c r="H3036">
        <v>111</v>
      </c>
      <c r="I3036">
        <v>33.25</v>
      </c>
      <c r="J3036">
        <v>221.5</v>
      </c>
      <c r="K3036">
        <v>122</v>
      </c>
      <c r="L3036">
        <v>18.829999999999998</v>
      </c>
      <c r="M3036">
        <v>182</v>
      </c>
      <c r="N3036">
        <v>89</v>
      </c>
      <c r="O3036">
        <v>8.19</v>
      </c>
      <c r="P3036">
        <v>10.8</v>
      </c>
      <c r="Q3036">
        <v>1</v>
      </c>
      <c r="R3036">
        <v>2.92</v>
      </c>
      <c r="S3036">
        <v>1</v>
      </c>
      <c r="T3036" t="s">
        <v>22</v>
      </c>
      <c r="U3036">
        <f t="shared" si="95"/>
        <v>0</v>
      </c>
      <c r="V3036">
        <f>IF(Table2[[#This Row],[international_plan]]="yes",1,0)</f>
        <v>0</v>
      </c>
      <c r="W3036">
        <f>IF(Table2[[#This Row],[voice_mail_plan]]="yes",1,0)</f>
        <v>0</v>
      </c>
      <c r="X3036" t="str">
        <f t="shared" si="94"/>
        <v>Medium</v>
      </c>
      <c r="Y3036" t="str">
        <f>IF(Table2[[#This Row],[total_intl_charge]] &gt; AVERAGE($R$2:$R$4245),"High","Low")</f>
        <v>High</v>
      </c>
      <c r="Z3036" t="str">
        <f>IF(AND(G3036&gt;AVERAGE(train!$G$2:$G$4251),K3036&gt;AVERAGE(train!$K$2:$K$4251)),"High Day &amp; Eve",IF(AND(G3036&gt;AVERAGE(train!$G$2:$G$4251),K3036&lt;=AVERAGE(train!$K$2:$K$4251)),"High Day Only",IF(AND(G3036&lt;=AVERAGE(train!$G$2:$G$4251),K3036&gt;AVERAGE(train!$K$2:$K$4251)),"High Eve Only","Low Usage")))</f>
        <v>High Day &amp; Eve</v>
      </c>
    </row>
    <row r="3037" spans="1:26">
      <c r="A3037" t="s">
        <v>46</v>
      </c>
      <c r="B3037">
        <v>127</v>
      </c>
      <c r="C3037" t="s">
        <v>21</v>
      </c>
      <c r="D3037" t="s">
        <v>22</v>
      </c>
      <c r="E3037" t="s">
        <v>22</v>
      </c>
      <c r="F3037">
        <v>0</v>
      </c>
      <c r="G3037">
        <v>200.8</v>
      </c>
      <c r="H3037">
        <v>104</v>
      </c>
      <c r="I3037">
        <v>34.14</v>
      </c>
      <c r="J3037">
        <v>181.4</v>
      </c>
      <c r="K3037">
        <v>73</v>
      </c>
      <c r="L3037">
        <v>15.42</v>
      </c>
      <c r="M3037">
        <v>89.7</v>
      </c>
      <c r="N3037">
        <v>49</v>
      </c>
      <c r="O3037">
        <v>4.04</v>
      </c>
      <c r="P3037">
        <v>9.6999999999999993</v>
      </c>
      <c r="Q3037">
        <v>5</v>
      </c>
      <c r="R3037">
        <v>2.62</v>
      </c>
      <c r="S3037">
        <v>0</v>
      </c>
      <c r="T3037" t="s">
        <v>22</v>
      </c>
      <c r="U3037">
        <f t="shared" si="95"/>
        <v>0</v>
      </c>
      <c r="V3037">
        <f>IF(Table2[[#This Row],[international_plan]]="yes",1,0)</f>
        <v>0</v>
      </c>
      <c r="W3037">
        <f>IF(Table2[[#This Row],[voice_mail_plan]]="yes",1,0)</f>
        <v>0</v>
      </c>
      <c r="X3037" t="str">
        <f t="shared" si="94"/>
        <v>High</v>
      </c>
      <c r="Y3037" t="str">
        <f>IF(Table2[[#This Row],[total_intl_charge]] &gt; AVERAGE($R$2:$R$4245),"High","Low")</f>
        <v>Low</v>
      </c>
      <c r="Z3037" t="str">
        <f>IF(AND(G3037&gt;AVERAGE(train!$G$2:$G$4251),K3037&gt;AVERAGE(train!$K$2:$K$4251)),"High Day &amp; Eve",IF(AND(G3037&gt;AVERAGE(train!$G$2:$G$4251),K3037&lt;=AVERAGE(train!$K$2:$K$4251)),"High Day Only",IF(AND(G3037&lt;=AVERAGE(train!$G$2:$G$4251),K3037&gt;AVERAGE(train!$K$2:$K$4251)),"High Eve Only","Low Usage")))</f>
        <v>High Day Only</v>
      </c>
    </row>
    <row r="3038" spans="1:26">
      <c r="A3038" t="s">
        <v>54</v>
      </c>
      <c r="B3038">
        <v>44</v>
      </c>
      <c r="C3038" t="s">
        <v>21</v>
      </c>
      <c r="D3038" t="s">
        <v>22</v>
      </c>
      <c r="E3038" t="s">
        <v>22</v>
      </c>
      <c r="F3038">
        <v>0</v>
      </c>
      <c r="G3038">
        <v>225.6</v>
      </c>
      <c r="H3038">
        <v>118</v>
      </c>
      <c r="I3038">
        <v>38.35</v>
      </c>
      <c r="J3038">
        <v>135.4</v>
      </c>
      <c r="K3038">
        <v>122</v>
      </c>
      <c r="L3038">
        <v>11.51</v>
      </c>
      <c r="M3038">
        <v>190.1</v>
      </c>
      <c r="N3038">
        <v>96</v>
      </c>
      <c r="O3038">
        <v>8.5500000000000007</v>
      </c>
      <c r="P3038">
        <v>12.1</v>
      </c>
      <c r="Q3038">
        <v>5</v>
      </c>
      <c r="R3038">
        <v>3.27</v>
      </c>
      <c r="S3038">
        <v>1</v>
      </c>
      <c r="T3038" t="s">
        <v>22</v>
      </c>
      <c r="U3038">
        <f t="shared" si="95"/>
        <v>0</v>
      </c>
      <c r="V3038">
        <f>IF(Table2[[#This Row],[international_plan]]="yes",1,0)</f>
        <v>0</v>
      </c>
      <c r="W3038">
        <f>IF(Table2[[#This Row],[voice_mail_plan]]="yes",1,0)</f>
        <v>0</v>
      </c>
      <c r="X3038" t="str">
        <f t="shared" si="94"/>
        <v>Low</v>
      </c>
      <c r="Y3038" t="str">
        <f>IF(Table2[[#This Row],[total_intl_charge]] &gt; AVERAGE($R$2:$R$4245),"High","Low")</f>
        <v>High</v>
      </c>
      <c r="Z3038" t="str">
        <f>IF(AND(G3038&gt;AVERAGE(train!$G$2:$G$4251),K3038&gt;AVERAGE(train!$K$2:$K$4251)),"High Day &amp; Eve",IF(AND(G3038&gt;AVERAGE(train!$G$2:$G$4251),K3038&lt;=AVERAGE(train!$K$2:$K$4251)),"High Day Only",IF(AND(G3038&lt;=AVERAGE(train!$G$2:$G$4251),K3038&gt;AVERAGE(train!$K$2:$K$4251)),"High Eve Only","Low Usage")))</f>
        <v>High Day &amp; Eve</v>
      </c>
    </row>
    <row r="3039" spans="1:26">
      <c r="A3039" t="s">
        <v>41</v>
      </c>
      <c r="B3039">
        <v>69</v>
      </c>
      <c r="C3039" t="s">
        <v>25</v>
      </c>
      <c r="D3039" t="s">
        <v>22</v>
      </c>
      <c r="E3039" t="s">
        <v>23</v>
      </c>
      <c r="F3039">
        <v>38</v>
      </c>
      <c r="G3039">
        <v>272.89999999999998</v>
      </c>
      <c r="H3039">
        <v>122</v>
      </c>
      <c r="I3039">
        <v>46.39</v>
      </c>
      <c r="J3039">
        <v>188.4</v>
      </c>
      <c r="K3039">
        <v>97</v>
      </c>
      <c r="L3039">
        <v>16.010000000000002</v>
      </c>
      <c r="M3039">
        <v>132.4</v>
      </c>
      <c r="N3039">
        <v>87</v>
      </c>
      <c r="O3039">
        <v>5.96</v>
      </c>
      <c r="P3039">
        <v>10.5</v>
      </c>
      <c r="Q3039">
        <v>3</v>
      </c>
      <c r="R3039">
        <v>2.84</v>
      </c>
      <c r="S3039">
        <v>2</v>
      </c>
      <c r="T3039" t="s">
        <v>22</v>
      </c>
      <c r="U3039">
        <f t="shared" si="95"/>
        <v>0</v>
      </c>
      <c r="V3039">
        <f>IF(Table2[[#This Row],[international_plan]]="yes",1,0)</f>
        <v>0</v>
      </c>
      <c r="W3039">
        <f>IF(Table2[[#This Row],[voice_mail_plan]]="yes",1,0)</f>
        <v>1</v>
      </c>
      <c r="X3039" t="str">
        <f t="shared" si="94"/>
        <v>Low</v>
      </c>
      <c r="Y3039" t="str">
        <f>IF(Table2[[#This Row],[total_intl_charge]] &gt; AVERAGE($R$2:$R$4245),"High","Low")</f>
        <v>High</v>
      </c>
      <c r="Z3039" t="str">
        <f>IF(AND(G3039&gt;AVERAGE(train!$G$2:$G$4251),K3039&gt;AVERAGE(train!$K$2:$K$4251)),"High Day &amp; Eve",IF(AND(G3039&gt;AVERAGE(train!$G$2:$G$4251),K3039&lt;=AVERAGE(train!$K$2:$K$4251)),"High Day Only",IF(AND(G3039&lt;=AVERAGE(train!$G$2:$G$4251),K3039&gt;AVERAGE(train!$K$2:$K$4251)),"High Eve Only","Low Usage")))</f>
        <v>High Day Only</v>
      </c>
    </row>
    <row r="3040" spans="1:26">
      <c r="A3040" t="s">
        <v>37</v>
      </c>
      <c r="B3040">
        <v>69</v>
      </c>
      <c r="C3040" t="s">
        <v>28</v>
      </c>
      <c r="D3040" t="s">
        <v>23</v>
      </c>
      <c r="E3040" t="s">
        <v>22</v>
      </c>
      <c r="F3040">
        <v>0</v>
      </c>
      <c r="G3040">
        <v>199.7</v>
      </c>
      <c r="H3040">
        <v>121</v>
      </c>
      <c r="I3040">
        <v>33.950000000000003</v>
      </c>
      <c r="J3040">
        <v>189.4</v>
      </c>
      <c r="K3040">
        <v>92</v>
      </c>
      <c r="L3040">
        <v>16.100000000000001</v>
      </c>
      <c r="M3040">
        <v>264</v>
      </c>
      <c r="N3040">
        <v>120</v>
      </c>
      <c r="O3040">
        <v>11.88</v>
      </c>
      <c r="P3040">
        <v>11.1</v>
      </c>
      <c r="Q3040">
        <v>4</v>
      </c>
      <c r="R3040">
        <v>3</v>
      </c>
      <c r="S3040">
        <v>6</v>
      </c>
      <c r="T3040" t="s">
        <v>23</v>
      </c>
      <c r="U3040">
        <f t="shared" si="95"/>
        <v>1</v>
      </c>
      <c r="V3040">
        <f>IF(Table2[[#This Row],[international_plan]]="yes",1,0)</f>
        <v>1</v>
      </c>
      <c r="W3040">
        <f>IF(Table2[[#This Row],[voice_mail_plan]]="yes",1,0)</f>
        <v>0</v>
      </c>
      <c r="X3040" t="str">
        <f t="shared" si="94"/>
        <v>Low</v>
      </c>
      <c r="Y3040" t="str">
        <f>IF(Table2[[#This Row],[total_intl_charge]] &gt; AVERAGE($R$2:$R$4245),"High","Low")</f>
        <v>High</v>
      </c>
      <c r="Z3040" t="str">
        <f>IF(AND(G3040&gt;AVERAGE(train!$G$2:$G$4251),K3040&gt;AVERAGE(train!$K$2:$K$4251)),"High Day &amp; Eve",IF(AND(G3040&gt;AVERAGE(train!$G$2:$G$4251),K3040&lt;=AVERAGE(train!$K$2:$K$4251)),"High Day Only",IF(AND(G3040&lt;=AVERAGE(train!$G$2:$G$4251),K3040&gt;AVERAGE(train!$K$2:$K$4251)),"High Eve Only","Low Usage")))</f>
        <v>High Day Only</v>
      </c>
    </row>
    <row r="3041" spans="1:26">
      <c r="A3041" t="s">
        <v>54</v>
      </c>
      <c r="B3041">
        <v>64</v>
      </c>
      <c r="C3041" t="s">
        <v>21</v>
      </c>
      <c r="D3041" t="s">
        <v>22</v>
      </c>
      <c r="E3041" t="s">
        <v>23</v>
      </c>
      <c r="F3041">
        <v>31</v>
      </c>
      <c r="G3041">
        <v>281.89999999999998</v>
      </c>
      <c r="H3041">
        <v>121</v>
      </c>
      <c r="I3041">
        <v>47.92</v>
      </c>
      <c r="J3041">
        <v>240.6</v>
      </c>
      <c r="K3041">
        <v>104</v>
      </c>
      <c r="L3041">
        <v>20.45</v>
      </c>
      <c r="M3041">
        <v>212.2</v>
      </c>
      <c r="N3041">
        <v>120</v>
      </c>
      <c r="O3041">
        <v>9.5500000000000007</v>
      </c>
      <c r="P3041">
        <v>7</v>
      </c>
      <c r="Q3041">
        <v>5</v>
      </c>
      <c r="R3041">
        <v>1.89</v>
      </c>
      <c r="S3041">
        <v>3</v>
      </c>
      <c r="T3041" t="s">
        <v>22</v>
      </c>
      <c r="U3041">
        <f t="shared" si="95"/>
        <v>0</v>
      </c>
      <c r="V3041">
        <f>IF(Table2[[#This Row],[international_plan]]="yes",1,0)</f>
        <v>0</v>
      </c>
      <c r="W3041">
        <f>IF(Table2[[#This Row],[voice_mail_plan]]="yes",1,0)</f>
        <v>1</v>
      </c>
      <c r="X3041" t="str">
        <f t="shared" si="94"/>
        <v>Low</v>
      </c>
      <c r="Y3041" t="str">
        <f>IF(Table2[[#This Row],[total_intl_charge]] &gt; AVERAGE($R$2:$R$4245),"High","Low")</f>
        <v>Low</v>
      </c>
      <c r="Z3041" t="str">
        <f>IF(AND(G3041&gt;AVERAGE(train!$G$2:$G$4251),K3041&gt;AVERAGE(train!$K$2:$K$4251)),"High Day &amp; Eve",IF(AND(G3041&gt;AVERAGE(train!$G$2:$G$4251),K3041&lt;=AVERAGE(train!$K$2:$K$4251)),"High Day Only",IF(AND(G3041&lt;=AVERAGE(train!$G$2:$G$4251),K3041&gt;AVERAGE(train!$K$2:$K$4251)),"High Eve Only","Low Usage")))</f>
        <v>High Day &amp; Eve</v>
      </c>
    </row>
    <row r="3042" spans="1:26">
      <c r="A3042" t="s">
        <v>73</v>
      </c>
      <c r="B3042">
        <v>167</v>
      </c>
      <c r="C3042" t="s">
        <v>21</v>
      </c>
      <c r="D3042" t="s">
        <v>23</v>
      </c>
      <c r="E3042" t="s">
        <v>22</v>
      </c>
      <c r="F3042">
        <v>0</v>
      </c>
      <c r="G3042">
        <v>181.2</v>
      </c>
      <c r="H3042">
        <v>122</v>
      </c>
      <c r="I3042">
        <v>30.8</v>
      </c>
      <c r="J3042">
        <v>262.5</v>
      </c>
      <c r="K3042">
        <v>77</v>
      </c>
      <c r="L3042">
        <v>22.31</v>
      </c>
      <c r="M3042">
        <v>214</v>
      </c>
      <c r="N3042">
        <v>88</v>
      </c>
      <c r="O3042">
        <v>9.6300000000000008</v>
      </c>
      <c r="P3042">
        <v>8.4</v>
      </c>
      <c r="Q3042">
        <v>4</v>
      </c>
      <c r="R3042">
        <v>2.27</v>
      </c>
      <c r="S3042">
        <v>0</v>
      </c>
      <c r="T3042" t="s">
        <v>22</v>
      </c>
      <c r="U3042">
        <f t="shared" si="95"/>
        <v>0</v>
      </c>
      <c r="V3042">
        <f>IF(Table2[[#This Row],[international_plan]]="yes",1,0)</f>
        <v>1</v>
      </c>
      <c r="W3042">
        <f>IF(Table2[[#This Row],[voice_mail_plan]]="yes",1,0)</f>
        <v>0</v>
      </c>
      <c r="X3042" t="str">
        <f t="shared" si="94"/>
        <v>Very High</v>
      </c>
      <c r="Y3042" t="str">
        <f>IF(Table2[[#This Row],[total_intl_charge]] &gt; AVERAGE($R$2:$R$4245),"High","Low")</f>
        <v>Low</v>
      </c>
      <c r="Z3042" t="str">
        <f>IF(AND(G3042&gt;AVERAGE(train!$G$2:$G$4251),K3042&gt;AVERAGE(train!$K$2:$K$4251)),"High Day &amp; Eve",IF(AND(G3042&gt;AVERAGE(train!$G$2:$G$4251),K3042&lt;=AVERAGE(train!$K$2:$K$4251)),"High Day Only",IF(AND(G3042&lt;=AVERAGE(train!$G$2:$G$4251),K3042&gt;AVERAGE(train!$K$2:$K$4251)),"High Eve Only","Low Usage")))</f>
        <v>High Day Only</v>
      </c>
    </row>
    <row r="3043" spans="1:26">
      <c r="A3043" t="s">
        <v>24</v>
      </c>
      <c r="B3043">
        <v>139</v>
      </c>
      <c r="C3043" t="s">
        <v>21</v>
      </c>
      <c r="D3043" t="s">
        <v>22</v>
      </c>
      <c r="E3043" t="s">
        <v>22</v>
      </c>
      <c r="F3043">
        <v>0</v>
      </c>
      <c r="G3043">
        <v>63.3</v>
      </c>
      <c r="H3043">
        <v>116</v>
      </c>
      <c r="I3043">
        <v>10.76</v>
      </c>
      <c r="J3043">
        <v>177.3</v>
      </c>
      <c r="K3043">
        <v>113</v>
      </c>
      <c r="L3043">
        <v>15.07</v>
      </c>
      <c r="M3043">
        <v>171.6</v>
      </c>
      <c r="N3043">
        <v>82</v>
      </c>
      <c r="O3043">
        <v>7.72</v>
      </c>
      <c r="P3043">
        <v>14.2</v>
      </c>
      <c r="Q3043">
        <v>4</v>
      </c>
      <c r="R3043">
        <v>3.83</v>
      </c>
      <c r="S3043">
        <v>1</v>
      </c>
      <c r="T3043" t="s">
        <v>22</v>
      </c>
      <c r="U3043">
        <f t="shared" si="95"/>
        <v>0</v>
      </c>
      <c r="V3043">
        <f>IF(Table2[[#This Row],[international_plan]]="yes",1,0)</f>
        <v>0</v>
      </c>
      <c r="W3043">
        <f>IF(Table2[[#This Row],[voice_mail_plan]]="yes",1,0)</f>
        <v>0</v>
      </c>
      <c r="X3043" t="str">
        <f t="shared" si="94"/>
        <v>Very High</v>
      </c>
      <c r="Y3043" t="str">
        <f>IF(Table2[[#This Row],[total_intl_charge]] &gt; AVERAGE($R$2:$R$4245),"High","Low")</f>
        <v>High</v>
      </c>
      <c r="Z3043" t="str">
        <f>IF(AND(G3043&gt;AVERAGE(train!$G$2:$G$4251),K3043&gt;AVERAGE(train!$K$2:$K$4251)),"High Day &amp; Eve",IF(AND(G3043&gt;AVERAGE(train!$G$2:$G$4251),K3043&lt;=AVERAGE(train!$K$2:$K$4251)),"High Day Only",IF(AND(G3043&lt;=AVERAGE(train!$G$2:$G$4251),K3043&gt;AVERAGE(train!$K$2:$K$4251)),"High Eve Only","Low Usage")))</f>
        <v>High Eve Only</v>
      </c>
    </row>
    <row r="3044" spans="1:26">
      <c r="A3044" t="s">
        <v>29</v>
      </c>
      <c r="B3044">
        <v>104</v>
      </c>
      <c r="C3044" t="s">
        <v>28</v>
      </c>
      <c r="D3044" t="s">
        <v>22</v>
      </c>
      <c r="E3044" t="s">
        <v>22</v>
      </c>
      <c r="F3044">
        <v>0</v>
      </c>
      <c r="G3044">
        <v>189.3</v>
      </c>
      <c r="H3044">
        <v>73</v>
      </c>
      <c r="I3044">
        <v>32.18</v>
      </c>
      <c r="J3044">
        <v>156.19999999999999</v>
      </c>
      <c r="K3044">
        <v>120</v>
      </c>
      <c r="L3044">
        <v>13.28</v>
      </c>
      <c r="M3044">
        <v>232.2</v>
      </c>
      <c r="N3044">
        <v>76</v>
      </c>
      <c r="O3044">
        <v>10.45</v>
      </c>
      <c r="P3044">
        <v>7.5</v>
      </c>
      <c r="Q3044">
        <v>8</v>
      </c>
      <c r="R3044">
        <v>2.0299999999999998</v>
      </c>
      <c r="S3044">
        <v>3</v>
      </c>
      <c r="T3044" t="s">
        <v>22</v>
      </c>
      <c r="U3044">
        <f t="shared" si="95"/>
        <v>0</v>
      </c>
      <c r="V3044">
        <f>IF(Table2[[#This Row],[international_plan]]="yes",1,0)</f>
        <v>0</v>
      </c>
      <c r="W3044">
        <f>IF(Table2[[#This Row],[voice_mail_plan]]="yes",1,0)</f>
        <v>0</v>
      </c>
      <c r="X3044" t="str">
        <f t="shared" si="94"/>
        <v>High</v>
      </c>
      <c r="Y3044" t="str">
        <f>IF(Table2[[#This Row],[total_intl_charge]] &gt; AVERAGE($R$2:$R$4245),"High","Low")</f>
        <v>Low</v>
      </c>
      <c r="Z3044" t="str">
        <f>IF(AND(G3044&gt;AVERAGE(train!$G$2:$G$4251),K3044&gt;AVERAGE(train!$K$2:$K$4251)),"High Day &amp; Eve",IF(AND(G3044&gt;AVERAGE(train!$G$2:$G$4251),K3044&lt;=AVERAGE(train!$K$2:$K$4251)),"High Day Only",IF(AND(G3044&lt;=AVERAGE(train!$G$2:$G$4251),K3044&gt;AVERAGE(train!$K$2:$K$4251)),"High Eve Only","Low Usage")))</f>
        <v>High Day &amp; Eve</v>
      </c>
    </row>
    <row r="3045" spans="1:26">
      <c r="A3045" t="s">
        <v>26</v>
      </c>
      <c r="B3045">
        <v>78</v>
      </c>
      <c r="C3045" t="s">
        <v>28</v>
      </c>
      <c r="D3045" t="s">
        <v>22</v>
      </c>
      <c r="E3045" t="s">
        <v>22</v>
      </c>
      <c r="F3045">
        <v>0</v>
      </c>
      <c r="G3045">
        <v>140</v>
      </c>
      <c r="H3045">
        <v>84</v>
      </c>
      <c r="I3045">
        <v>23.8</v>
      </c>
      <c r="J3045">
        <v>216.8</v>
      </c>
      <c r="K3045">
        <v>73</v>
      </c>
      <c r="L3045">
        <v>18.43</v>
      </c>
      <c r="M3045">
        <v>224.5</v>
      </c>
      <c r="N3045">
        <v>102</v>
      </c>
      <c r="O3045">
        <v>10.1</v>
      </c>
      <c r="P3045">
        <v>9</v>
      </c>
      <c r="Q3045">
        <v>6</v>
      </c>
      <c r="R3045">
        <v>2.4300000000000002</v>
      </c>
      <c r="S3045">
        <v>2</v>
      </c>
      <c r="T3045" t="s">
        <v>22</v>
      </c>
      <c r="U3045">
        <f t="shared" si="95"/>
        <v>0</v>
      </c>
      <c r="V3045">
        <f>IF(Table2[[#This Row],[international_plan]]="yes",1,0)</f>
        <v>0</v>
      </c>
      <c r="W3045">
        <f>IF(Table2[[#This Row],[voice_mail_plan]]="yes",1,0)</f>
        <v>0</v>
      </c>
      <c r="X3045" t="str">
        <f t="shared" si="94"/>
        <v>Medium</v>
      </c>
      <c r="Y3045" t="str">
        <f>IF(Table2[[#This Row],[total_intl_charge]] &gt; AVERAGE($R$2:$R$4245),"High","Low")</f>
        <v>Low</v>
      </c>
      <c r="Z3045" t="str">
        <f>IF(AND(G3045&gt;AVERAGE(train!$G$2:$G$4251),K3045&gt;AVERAGE(train!$K$2:$K$4251)),"High Day &amp; Eve",IF(AND(G3045&gt;AVERAGE(train!$G$2:$G$4251),K3045&lt;=AVERAGE(train!$K$2:$K$4251)),"High Day Only",IF(AND(G3045&lt;=AVERAGE(train!$G$2:$G$4251),K3045&gt;AVERAGE(train!$K$2:$K$4251)),"High Eve Only","Low Usage")))</f>
        <v>Low Usage</v>
      </c>
    </row>
    <row r="3046" spans="1:26">
      <c r="A3046" t="s">
        <v>33</v>
      </c>
      <c r="B3046">
        <v>60</v>
      </c>
      <c r="C3046" t="s">
        <v>21</v>
      </c>
      <c r="D3046" t="s">
        <v>22</v>
      </c>
      <c r="E3046" t="s">
        <v>22</v>
      </c>
      <c r="F3046">
        <v>0</v>
      </c>
      <c r="G3046">
        <v>221</v>
      </c>
      <c r="H3046">
        <v>94</v>
      </c>
      <c r="I3046">
        <v>37.57</v>
      </c>
      <c r="J3046">
        <v>308.2</v>
      </c>
      <c r="K3046">
        <v>72</v>
      </c>
      <c r="L3046">
        <v>26.2</v>
      </c>
      <c r="M3046">
        <v>233.2</v>
      </c>
      <c r="N3046">
        <v>94</v>
      </c>
      <c r="O3046">
        <v>10.49</v>
      </c>
      <c r="P3046">
        <v>10.1</v>
      </c>
      <c r="Q3046">
        <v>5</v>
      </c>
      <c r="R3046">
        <v>2.73</v>
      </c>
      <c r="S3046">
        <v>1</v>
      </c>
      <c r="T3046" t="s">
        <v>23</v>
      </c>
      <c r="U3046">
        <f t="shared" si="95"/>
        <v>1</v>
      </c>
      <c r="V3046">
        <f>IF(Table2[[#This Row],[international_plan]]="yes",1,0)</f>
        <v>0</v>
      </c>
      <c r="W3046">
        <f>IF(Table2[[#This Row],[voice_mail_plan]]="yes",1,0)</f>
        <v>0</v>
      </c>
      <c r="X3046" t="str">
        <f t="shared" si="94"/>
        <v>Low</v>
      </c>
      <c r="Y3046" t="str">
        <f>IF(Table2[[#This Row],[total_intl_charge]] &gt; AVERAGE($R$2:$R$4245),"High","Low")</f>
        <v>Low</v>
      </c>
      <c r="Z3046" t="str">
        <f>IF(AND(G3046&gt;AVERAGE(train!$G$2:$G$4251),K3046&gt;AVERAGE(train!$K$2:$K$4251)),"High Day &amp; Eve",IF(AND(G3046&gt;AVERAGE(train!$G$2:$G$4251),K3046&lt;=AVERAGE(train!$K$2:$K$4251)),"High Day Only",IF(AND(G3046&lt;=AVERAGE(train!$G$2:$G$4251),K3046&gt;AVERAGE(train!$K$2:$K$4251)),"High Eve Only","Low Usage")))</f>
        <v>High Day Only</v>
      </c>
    </row>
    <row r="3047" spans="1:26">
      <c r="A3047" t="s">
        <v>67</v>
      </c>
      <c r="B3047">
        <v>171</v>
      </c>
      <c r="C3047" t="s">
        <v>28</v>
      </c>
      <c r="D3047" t="s">
        <v>23</v>
      </c>
      <c r="E3047" t="s">
        <v>22</v>
      </c>
      <c r="F3047">
        <v>0</v>
      </c>
      <c r="G3047">
        <v>191.6</v>
      </c>
      <c r="H3047">
        <v>83</v>
      </c>
      <c r="I3047">
        <v>32.57</v>
      </c>
      <c r="J3047">
        <v>181.1</v>
      </c>
      <c r="K3047">
        <v>103</v>
      </c>
      <c r="L3047">
        <v>15.39</v>
      </c>
      <c r="M3047">
        <v>195.3</v>
      </c>
      <c r="N3047">
        <v>73</v>
      </c>
      <c r="O3047">
        <v>8.7899999999999991</v>
      </c>
      <c r="P3047">
        <v>8.6</v>
      </c>
      <c r="Q3047">
        <v>3</v>
      </c>
      <c r="R3047">
        <v>2.3199999999999998</v>
      </c>
      <c r="S3047">
        <v>3</v>
      </c>
      <c r="T3047" t="s">
        <v>22</v>
      </c>
      <c r="U3047">
        <f t="shared" si="95"/>
        <v>0</v>
      </c>
      <c r="V3047">
        <f>IF(Table2[[#This Row],[international_plan]]="yes",1,0)</f>
        <v>1</v>
      </c>
      <c r="W3047">
        <f>IF(Table2[[#This Row],[voice_mail_plan]]="yes",1,0)</f>
        <v>0</v>
      </c>
      <c r="X3047" t="str">
        <f t="shared" si="94"/>
        <v>Very High</v>
      </c>
      <c r="Y3047" t="str">
        <f>IF(Table2[[#This Row],[total_intl_charge]] &gt; AVERAGE($R$2:$R$4245),"High","Low")</f>
        <v>Low</v>
      </c>
      <c r="Z3047" t="str">
        <f>IF(AND(G3047&gt;AVERAGE(train!$G$2:$G$4251),K3047&gt;AVERAGE(train!$K$2:$K$4251)),"High Day &amp; Eve",IF(AND(G3047&gt;AVERAGE(train!$G$2:$G$4251),K3047&lt;=AVERAGE(train!$K$2:$K$4251)),"High Day Only",IF(AND(G3047&lt;=AVERAGE(train!$G$2:$G$4251),K3047&gt;AVERAGE(train!$K$2:$K$4251)),"High Eve Only","Low Usage")))</f>
        <v>High Day &amp; Eve</v>
      </c>
    </row>
    <row r="3048" spans="1:26">
      <c r="A3048" t="s">
        <v>38</v>
      </c>
      <c r="B3048">
        <v>88</v>
      </c>
      <c r="C3048" t="s">
        <v>21</v>
      </c>
      <c r="D3048" t="s">
        <v>22</v>
      </c>
      <c r="E3048" t="s">
        <v>22</v>
      </c>
      <c r="F3048">
        <v>0</v>
      </c>
      <c r="G3048">
        <v>294.3</v>
      </c>
      <c r="H3048">
        <v>83</v>
      </c>
      <c r="I3048">
        <v>50.03</v>
      </c>
      <c r="J3048">
        <v>172.1</v>
      </c>
      <c r="K3048">
        <v>104</v>
      </c>
      <c r="L3048">
        <v>14.63</v>
      </c>
      <c r="M3048">
        <v>177.3</v>
      </c>
      <c r="N3048">
        <v>105</v>
      </c>
      <c r="O3048">
        <v>7.98</v>
      </c>
      <c r="P3048">
        <v>5.8</v>
      </c>
      <c r="Q3048">
        <v>7</v>
      </c>
      <c r="R3048">
        <v>1.57</v>
      </c>
      <c r="S3048">
        <v>2</v>
      </c>
      <c r="T3048" t="s">
        <v>23</v>
      </c>
      <c r="U3048">
        <f t="shared" si="95"/>
        <v>1</v>
      </c>
      <c r="V3048">
        <f>IF(Table2[[#This Row],[international_plan]]="yes",1,0)</f>
        <v>0</v>
      </c>
      <c r="W3048">
        <f>IF(Table2[[#This Row],[voice_mail_plan]]="yes",1,0)</f>
        <v>0</v>
      </c>
      <c r="X3048" t="str">
        <f t="shared" si="94"/>
        <v>Medium</v>
      </c>
      <c r="Y3048" t="str">
        <f>IF(Table2[[#This Row],[total_intl_charge]] &gt; AVERAGE($R$2:$R$4245),"High","Low")</f>
        <v>Low</v>
      </c>
      <c r="Z3048" t="str">
        <f>IF(AND(G3048&gt;AVERAGE(train!$G$2:$G$4251),K3048&gt;AVERAGE(train!$K$2:$K$4251)),"High Day &amp; Eve",IF(AND(G3048&gt;AVERAGE(train!$G$2:$G$4251),K3048&lt;=AVERAGE(train!$K$2:$K$4251)),"High Day Only",IF(AND(G3048&lt;=AVERAGE(train!$G$2:$G$4251),K3048&gt;AVERAGE(train!$K$2:$K$4251)),"High Eve Only","Low Usage")))</f>
        <v>High Day &amp; Eve</v>
      </c>
    </row>
    <row r="3049" spans="1:26">
      <c r="A3049" t="s">
        <v>72</v>
      </c>
      <c r="B3049">
        <v>156</v>
      </c>
      <c r="C3049" t="s">
        <v>21</v>
      </c>
      <c r="D3049" t="s">
        <v>22</v>
      </c>
      <c r="E3049" t="s">
        <v>22</v>
      </c>
      <c r="F3049">
        <v>0</v>
      </c>
      <c r="G3049">
        <v>162.6</v>
      </c>
      <c r="H3049">
        <v>113</v>
      </c>
      <c r="I3049">
        <v>27.64</v>
      </c>
      <c r="J3049">
        <v>260.2</v>
      </c>
      <c r="K3049">
        <v>90</v>
      </c>
      <c r="L3049">
        <v>22.12</v>
      </c>
      <c r="M3049">
        <v>214.7</v>
      </c>
      <c r="N3049">
        <v>93</v>
      </c>
      <c r="O3049">
        <v>9.66</v>
      </c>
      <c r="P3049">
        <v>10.9</v>
      </c>
      <c r="Q3049">
        <v>2</v>
      </c>
      <c r="R3049">
        <v>2.94</v>
      </c>
      <c r="S3049">
        <v>0</v>
      </c>
      <c r="T3049" t="s">
        <v>22</v>
      </c>
      <c r="U3049">
        <f t="shared" si="95"/>
        <v>0</v>
      </c>
      <c r="V3049">
        <f>IF(Table2[[#This Row],[international_plan]]="yes",1,0)</f>
        <v>0</v>
      </c>
      <c r="W3049">
        <f>IF(Table2[[#This Row],[voice_mail_plan]]="yes",1,0)</f>
        <v>0</v>
      </c>
      <c r="X3049" t="str">
        <f t="shared" si="94"/>
        <v>Very High</v>
      </c>
      <c r="Y3049" t="str">
        <f>IF(Table2[[#This Row],[total_intl_charge]] &gt; AVERAGE($R$2:$R$4245),"High","Low")</f>
        <v>High</v>
      </c>
      <c r="Z3049" t="str">
        <f>IF(AND(G3049&gt;AVERAGE(train!$G$2:$G$4251),K3049&gt;AVERAGE(train!$K$2:$K$4251)),"High Day &amp; Eve",IF(AND(G3049&gt;AVERAGE(train!$G$2:$G$4251),K3049&lt;=AVERAGE(train!$K$2:$K$4251)),"High Day Only",IF(AND(G3049&lt;=AVERAGE(train!$G$2:$G$4251),K3049&gt;AVERAGE(train!$K$2:$K$4251)),"High Eve Only","Low Usage")))</f>
        <v>Low Usage</v>
      </c>
    </row>
    <row r="3050" spans="1:26">
      <c r="A3050" t="s">
        <v>67</v>
      </c>
      <c r="B3050">
        <v>92</v>
      </c>
      <c r="C3050" t="s">
        <v>28</v>
      </c>
      <c r="D3050" t="s">
        <v>22</v>
      </c>
      <c r="E3050" t="s">
        <v>23</v>
      </c>
      <c r="F3050">
        <v>27</v>
      </c>
      <c r="G3050">
        <v>233.6</v>
      </c>
      <c r="H3050">
        <v>126</v>
      </c>
      <c r="I3050">
        <v>39.71</v>
      </c>
      <c r="J3050">
        <v>152.9</v>
      </c>
      <c r="K3050">
        <v>94</v>
      </c>
      <c r="L3050">
        <v>13</v>
      </c>
      <c r="M3050">
        <v>262.10000000000002</v>
      </c>
      <c r="N3050">
        <v>95</v>
      </c>
      <c r="O3050">
        <v>11.79</v>
      </c>
      <c r="P3050">
        <v>12.8</v>
      </c>
      <c r="Q3050">
        <v>4</v>
      </c>
      <c r="R3050">
        <v>3.46</v>
      </c>
      <c r="S3050">
        <v>1</v>
      </c>
      <c r="T3050" t="s">
        <v>22</v>
      </c>
      <c r="U3050">
        <f t="shared" si="95"/>
        <v>0</v>
      </c>
      <c r="V3050">
        <f>IF(Table2[[#This Row],[international_plan]]="yes",1,0)</f>
        <v>0</v>
      </c>
      <c r="W3050">
        <f>IF(Table2[[#This Row],[voice_mail_plan]]="yes",1,0)</f>
        <v>1</v>
      </c>
      <c r="X3050" t="str">
        <f t="shared" si="94"/>
        <v>Medium</v>
      </c>
      <c r="Y3050" t="str">
        <f>IF(Table2[[#This Row],[total_intl_charge]] &gt; AVERAGE($R$2:$R$4245),"High","Low")</f>
        <v>High</v>
      </c>
      <c r="Z3050" t="str">
        <f>IF(AND(G3050&gt;AVERAGE(train!$G$2:$G$4251),K3050&gt;AVERAGE(train!$K$2:$K$4251)),"High Day &amp; Eve",IF(AND(G3050&gt;AVERAGE(train!$G$2:$G$4251),K3050&lt;=AVERAGE(train!$K$2:$K$4251)),"High Day Only",IF(AND(G3050&lt;=AVERAGE(train!$G$2:$G$4251),K3050&gt;AVERAGE(train!$K$2:$K$4251)),"High Eve Only","Low Usage")))</f>
        <v>High Day Only</v>
      </c>
    </row>
    <row r="3051" spans="1:26">
      <c r="A3051" t="s">
        <v>26</v>
      </c>
      <c r="B3051">
        <v>78</v>
      </c>
      <c r="C3051" t="s">
        <v>21</v>
      </c>
      <c r="D3051" t="s">
        <v>22</v>
      </c>
      <c r="E3051" t="s">
        <v>22</v>
      </c>
      <c r="F3051">
        <v>0</v>
      </c>
      <c r="G3051">
        <v>290.5</v>
      </c>
      <c r="H3051">
        <v>119</v>
      </c>
      <c r="I3051">
        <v>49.39</v>
      </c>
      <c r="J3051">
        <v>158.4</v>
      </c>
      <c r="K3051">
        <v>75</v>
      </c>
      <c r="L3051">
        <v>13.46</v>
      </c>
      <c r="M3051">
        <v>255.6</v>
      </c>
      <c r="N3051">
        <v>101</v>
      </c>
      <c r="O3051">
        <v>11.5</v>
      </c>
      <c r="P3051">
        <v>8.6</v>
      </c>
      <c r="Q3051">
        <v>6</v>
      </c>
      <c r="R3051">
        <v>2.3199999999999998</v>
      </c>
      <c r="S3051">
        <v>2</v>
      </c>
      <c r="T3051" t="s">
        <v>23</v>
      </c>
      <c r="U3051">
        <f t="shared" si="95"/>
        <v>1</v>
      </c>
      <c r="V3051">
        <f>IF(Table2[[#This Row],[international_plan]]="yes",1,0)</f>
        <v>0</v>
      </c>
      <c r="W3051">
        <f>IF(Table2[[#This Row],[voice_mail_plan]]="yes",1,0)</f>
        <v>0</v>
      </c>
      <c r="X3051" t="str">
        <f t="shared" si="94"/>
        <v>Medium</v>
      </c>
      <c r="Y3051" t="str">
        <f>IF(Table2[[#This Row],[total_intl_charge]] &gt; AVERAGE($R$2:$R$4245),"High","Low")</f>
        <v>Low</v>
      </c>
      <c r="Z3051" t="str">
        <f>IF(AND(G3051&gt;AVERAGE(train!$G$2:$G$4251),K3051&gt;AVERAGE(train!$K$2:$K$4251)),"High Day &amp; Eve",IF(AND(G3051&gt;AVERAGE(train!$G$2:$G$4251),K3051&lt;=AVERAGE(train!$K$2:$K$4251)),"High Day Only",IF(AND(G3051&lt;=AVERAGE(train!$G$2:$G$4251),K3051&gt;AVERAGE(train!$K$2:$K$4251)),"High Eve Only","Low Usage")))</f>
        <v>High Day Only</v>
      </c>
    </row>
    <row r="3052" spans="1:26">
      <c r="A3052" t="s">
        <v>71</v>
      </c>
      <c r="B3052">
        <v>102</v>
      </c>
      <c r="C3052" t="s">
        <v>21</v>
      </c>
      <c r="D3052" t="s">
        <v>22</v>
      </c>
      <c r="E3052" t="s">
        <v>22</v>
      </c>
      <c r="F3052">
        <v>0</v>
      </c>
      <c r="G3052">
        <v>183.2</v>
      </c>
      <c r="H3052">
        <v>112</v>
      </c>
      <c r="I3052">
        <v>31.14</v>
      </c>
      <c r="J3052">
        <v>187.5</v>
      </c>
      <c r="K3052">
        <v>113</v>
      </c>
      <c r="L3052">
        <v>15.94</v>
      </c>
      <c r="M3052">
        <v>232.3</v>
      </c>
      <c r="N3052">
        <v>77</v>
      </c>
      <c r="O3052">
        <v>10.45</v>
      </c>
      <c r="P3052">
        <v>9.1999999999999993</v>
      </c>
      <c r="Q3052">
        <v>5</v>
      </c>
      <c r="R3052">
        <v>2.48</v>
      </c>
      <c r="S3052">
        <v>1</v>
      </c>
      <c r="T3052" t="s">
        <v>23</v>
      </c>
      <c r="U3052">
        <f t="shared" si="95"/>
        <v>1</v>
      </c>
      <c r="V3052">
        <f>IF(Table2[[#This Row],[international_plan]]="yes",1,0)</f>
        <v>0</v>
      </c>
      <c r="W3052">
        <f>IF(Table2[[#This Row],[voice_mail_plan]]="yes",1,0)</f>
        <v>0</v>
      </c>
      <c r="X3052" t="str">
        <f t="shared" si="94"/>
        <v>High</v>
      </c>
      <c r="Y3052" t="str">
        <f>IF(Table2[[#This Row],[total_intl_charge]] &gt; AVERAGE($R$2:$R$4245),"High","Low")</f>
        <v>Low</v>
      </c>
      <c r="Z3052" t="str">
        <f>IF(AND(G3052&gt;AVERAGE(train!$G$2:$G$4251),K3052&gt;AVERAGE(train!$K$2:$K$4251)),"High Day &amp; Eve",IF(AND(G3052&gt;AVERAGE(train!$G$2:$G$4251),K3052&lt;=AVERAGE(train!$K$2:$K$4251)),"High Day Only",IF(AND(G3052&lt;=AVERAGE(train!$G$2:$G$4251),K3052&gt;AVERAGE(train!$K$2:$K$4251)),"High Eve Only","Low Usage")))</f>
        <v>High Day &amp; Eve</v>
      </c>
    </row>
    <row r="3053" spans="1:26">
      <c r="A3053" t="s">
        <v>31</v>
      </c>
      <c r="B3053">
        <v>131</v>
      </c>
      <c r="C3053" t="s">
        <v>25</v>
      </c>
      <c r="D3053" t="s">
        <v>22</v>
      </c>
      <c r="E3053" t="s">
        <v>22</v>
      </c>
      <c r="F3053">
        <v>0</v>
      </c>
      <c r="G3053">
        <v>155.6</v>
      </c>
      <c r="H3053">
        <v>78</v>
      </c>
      <c r="I3053">
        <v>26.45</v>
      </c>
      <c r="J3053">
        <v>165.2</v>
      </c>
      <c r="K3053">
        <v>134</v>
      </c>
      <c r="L3053">
        <v>14.04</v>
      </c>
      <c r="M3053">
        <v>184.1</v>
      </c>
      <c r="N3053">
        <v>89</v>
      </c>
      <c r="O3053">
        <v>8.2799999999999994</v>
      </c>
      <c r="P3053">
        <v>8.6999999999999993</v>
      </c>
      <c r="Q3053">
        <v>2</v>
      </c>
      <c r="R3053">
        <v>2.35</v>
      </c>
      <c r="S3053">
        <v>2</v>
      </c>
      <c r="T3053" t="s">
        <v>22</v>
      </c>
      <c r="U3053">
        <f t="shared" si="95"/>
        <v>0</v>
      </c>
      <c r="V3053">
        <f>IF(Table2[[#This Row],[international_plan]]="yes",1,0)</f>
        <v>0</v>
      </c>
      <c r="W3053">
        <f>IF(Table2[[#This Row],[voice_mail_plan]]="yes",1,0)</f>
        <v>0</v>
      </c>
      <c r="X3053" t="str">
        <f t="shared" si="94"/>
        <v>Very High</v>
      </c>
      <c r="Y3053" t="str">
        <f>IF(Table2[[#This Row],[total_intl_charge]] &gt; AVERAGE($R$2:$R$4245),"High","Low")</f>
        <v>Low</v>
      </c>
      <c r="Z3053" t="str">
        <f>IF(AND(G3053&gt;AVERAGE(train!$G$2:$G$4251),K3053&gt;AVERAGE(train!$K$2:$K$4251)),"High Day &amp; Eve",IF(AND(G3053&gt;AVERAGE(train!$G$2:$G$4251),K3053&lt;=AVERAGE(train!$K$2:$K$4251)),"High Day Only",IF(AND(G3053&lt;=AVERAGE(train!$G$2:$G$4251),K3053&gt;AVERAGE(train!$K$2:$K$4251)),"High Eve Only","Low Usage")))</f>
        <v>High Eve Only</v>
      </c>
    </row>
    <row r="3054" spans="1:26">
      <c r="A3054" t="s">
        <v>40</v>
      </c>
      <c r="B3054">
        <v>100</v>
      </c>
      <c r="C3054" t="s">
        <v>21</v>
      </c>
      <c r="D3054" t="s">
        <v>22</v>
      </c>
      <c r="E3054" t="s">
        <v>22</v>
      </c>
      <c r="F3054">
        <v>0</v>
      </c>
      <c r="G3054">
        <v>303</v>
      </c>
      <c r="H3054">
        <v>93</v>
      </c>
      <c r="I3054">
        <v>51.51</v>
      </c>
      <c r="J3054">
        <v>175.6</v>
      </c>
      <c r="K3054">
        <v>89</v>
      </c>
      <c r="L3054">
        <v>14.93</v>
      </c>
      <c r="M3054">
        <v>135.19999999999999</v>
      </c>
      <c r="N3054">
        <v>102</v>
      </c>
      <c r="O3054">
        <v>6.08</v>
      </c>
      <c r="P3054">
        <v>10.4</v>
      </c>
      <c r="Q3054">
        <v>5</v>
      </c>
      <c r="R3054">
        <v>2.81</v>
      </c>
      <c r="S3054">
        <v>1</v>
      </c>
      <c r="T3054" t="s">
        <v>23</v>
      </c>
      <c r="U3054">
        <f t="shared" si="95"/>
        <v>1</v>
      </c>
      <c r="V3054">
        <f>IF(Table2[[#This Row],[international_plan]]="yes",1,0)</f>
        <v>0</v>
      </c>
      <c r="W3054">
        <f>IF(Table2[[#This Row],[voice_mail_plan]]="yes",1,0)</f>
        <v>0</v>
      </c>
      <c r="X3054" t="str">
        <f t="shared" si="94"/>
        <v>Medium</v>
      </c>
      <c r="Y3054" t="str">
        <f>IF(Table2[[#This Row],[total_intl_charge]] &gt; AVERAGE($R$2:$R$4245),"High","Low")</f>
        <v>High</v>
      </c>
      <c r="Z3054" t="str">
        <f>IF(AND(G3054&gt;AVERAGE(train!$G$2:$G$4251),K3054&gt;AVERAGE(train!$K$2:$K$4251)),"High Day &amp; Eve",IF(AND(G3054&gt;AVERAGE(train!$G$2:$G$4251),K3054&lt;=AVERAGE(train!$K$2:$K$4251)),"High Day Only",IF(AND(G3054&lt;=AVERAGE(train!$G$2:$G$4251),K3054&gt;AVERAGE(train!$K$2:$K$4251)),"High Eve Only","Low Usage")))</f>
        <v>High Day Only</v>
      </c>
    </row>
    <row r="3055" spans="1:26">
      <c r="A3055" t="s">
        <v>46</v>
      </c>
      <c r="B3055">
        <v>94</v>
      </c>
      <c r="C3055" t="s">
        <v>21</v>
      </c>
      <c r="D3055" t="s">
        <v>22</v>
      </c>
      <c r="E3055" t="s">
        <v>22</v>
      </c>
      <c r="F3055">
        <v>0</v>
      </c>
      <c r="G3055">
        <v>114.4</v>
      </c>
      <c r="H3055">
        <v>115</v>
      </c>
      <c r="I3055">
        <v>19.45</v>
      </c>
      <c r="J3055">
        <v>183.9</v>
      </c>
      <c r="K3055">
        <v>79</v>
      </c>
      <c r="L3055">
        <v>15.63</v>
      </c>
      <c r="M3055">
        <v>205.2</v>
      </c>
      <c r="N3055">
        <v>78</v>
      </c>
      <c r="O3055">
        <v>9.23</v>
      </c>
      <c r="P3055">
        <v>5.9</v>
      </c>
      <c r="Q3055">
        <v>2</v>
      </c>
      <c r="R3055">
        <v>1.59</v>
      </c>
      <c r="S3055">
        <v>3</v>
      </c>
      <c r="T3055" t="s">
        <v>22</v>
      </c>
      <c r="U3055">
        <f t="shared" si="95"/>
        <v>0</v>
      </c>
      <c r="V3055">
        <f>IF(Table2[[#This Row],[international_plan]]="yes",1,0)</f>
        <v>0</v>
      </c>
      <c r="W3055">
        <f>IF(Table2[[#This Row],[voice_mail_plan]]="yes",1,0)</f>
        <v>0</v>
      </c>
      <c r="X3055" t="str">
        <f t="shared" si="94"/>
        <v>Medium</v>
      </c>
      <c r="Y3055" t="str">
        <f>IF(Table2[[#This Row],[total_intl_charge]] &gt; AVERAGE($R$2:$R$4245),"High","Low")</f>
        <v>Low</v>
      </c>
      <c r="Z3055" t="str">
        <f>IF(AND(G3055&gt;AVERAGE(train!$G$2:$G$4251),K3055&gt;AVERAGE(train!$K$2:$K$4251)),"High Day &amp; Eve",IF(AND(G3055&gt;AVERAGE(train!$G$2:$G$4251),K3055&lt;=AVERAGE(train!$K$2:$K$4251)),"High Day Only",IF(AND(G3055&lt;=AVERAGE(train!$G$2:$G$4251),K3055&gt;AVERAGE(train!$K$2:$K$4251)),"High Eve Only","Low Usage")))</f>
        <v>Low Usage</v>
      </c>
    </row>
    <row r="3056" spans="1:26">
      <c r="A3056" t="s">
        <v>36</v>
      </c>
      <c r="B3056">
        <v>81</v>
      </c>
      <c r="C3056" t="s">
        <v>25</v>
      </c>
      <c r="D3056" t="s">
        <v>22</v>
      </c>
      <c r="E3056" t="s">
        <v>23</v>
      </c>
      <c r="F3056">
        <v>36</v>
      </c>
      <c r="G3056">
        <v>164.8</v>
      </c>
      <c r="H3056">
        <v>106</v>
      </c>
      <c r="I3056">
        <v>28.02</v>
      </c>
      <c r="J3056">
        <v>210.2</v>
      </c>
      <c r="K3056">
        <v>138</v>
      </c>
      <c r="L3056">
        <v>17.87</v>
      </c>
      <c r="M3056">
        <v>173.6</v>
      </c>
      <c r="N3056">
        <v>78</v>
      </c>
      <c r="O3056">
        <v>7.81</v>
      </c>
      <c r="P3056">
        <v>4.3</v>
      </c>
      <c r="Q3056">
        <v>2</v>
      </c>
      <c r="R3056">
        <v>1.1599999999999999</v>
      </c>
      <c r="S3056">
        <v>2</v>
      </c>
      <c r="T3056" t="s">
        <v>22</v>
      </c>
      <c r="U3056">
        <f t="shared" si="95"/>
        <v>0</v>
      </c>
      <c r="V3056">
        <f>IF(Table2[[#This Row],[international_plan]]="yes",1,0)</f>
        <v>0</v>
      </c>
      <c r="W3056">
        <f>IF(Table2[[#This Row],[voice_mail_plan]]="yes",1,0)</f>
        <v>1</v>
      </c>
      <c r="X3056" t="str">
        <f t="shared" si="94"/>
        <v>Medium</v>
      </c>
      <c r="Y3056" t="str">
        <f>IF(Table2[[#This Row],[total_intl_charge]] &gt; AVERAGE($R$2:$R$4245),"High","Low")</f>
        <v>Low</v>
      </c>
      <c r="Z3056" t="str">
        <f>IF(AND(G3056&gt;AVERAGE(train!$G$2:$G$4251),K3056&gt;AVERAGE(train!$K$2:$K$4251)),"High Day &amp; Eve",IF(AND(G3056&gt;AVERAGE(train!$G$2:$G$4251),K3056&lt;=AVERAGE(train!$K$2:$K$4251)),"High Day Only",IF(AND(G3056&lt;=AVERAGE(train!$G$2:$G$4251),K3056&gt;AVERAGE(train!$K$2:$K$4251)),"High Eve Only","Low Usage")))</f>
        <v>High Eve Only</v>
      </c>
    </row>
    <row r="3057" spans="1:26">
      <c r="A3057" t="s">
        <v>69</v>
      </c>
      <c r="B3057">
        <v>100</v>
      </c>
      <c r="C3057" t="s">
        <v>21</v>
      </c>
      <c r="D3057" t="s">
        <v>22</v>
      </c>
      <c r="E3057" t="s">
        <v>22</v>
      </c>
      <c r="F3057">
        <v>0</v>
      </c>
      <c r="G3057">
        <v>220.3</v>
      </c>
      <c r="H3057">
        <v>106</v>
      </c>
      <c r="I3057">
        <v>37.450000000000003</v>
      </c>
      <c r="J3057">
        <v>126.1</v>
      </c>
      <c r="K3057">
        <v>124</v>
      </c>
      <c r="L3057">
        <v>10.72</v>
      </c>
      <c r="M3057">
        <v>242</v>
      </c>
      <c r="N3057">
        <v>67</v>
      </c>
      <c r="O3057">
        <v>10.89</v>
      </c>
      <c r="P3057">
        <v>10.199999999999999</v>
      </c>
      <c r="Q3057">
        <v>1</v>
      </c>
      <c r="R3057">
        <v>2.75</v>
      </c>
      <c r="S3057">
        <v>3</v>
      </c>
      <c r="T3057" t="s">
        <v>22</v>
      </c>
      <c r="U3057">
        <f t="shared" si="95"/>
        <v>0</v>
      </c>
      <c r="V3057">
        <f>IF(Table2[[#This Row],[international_plan]]="yes",1,0)</f>
        <v>0</v>
      </c>
      <c r="W3057">
        <f>IF(Table2[[#This Row],[voice_mail_plan]]="yes",1,0)</f>
        <v>0</v>
      </c>
      <c r="X3057" t="str">
        <f t="shared" si="94"/>
        <v>Medium</v>
      </c>
      <c r="Y3057" t="str">
        <f>IF(Table2[[#This Row],[total_intl_charge]] &gt; AVERAGE($R$2:$R$4245),"High","Low")</f>
        <v>Low</v>
      </c>
      <c r="Z3057" t="str">
        <f>IF(AND(G3057&gt;AVERAGE(train!$G$2:$G$4251),K3057&gt;AVERAGE(train!$K$2:$K$4251)),"High Day &amp; Eve",IF(AND(G3057&gt;AVERAGE(train!$G$2:$G$4251),K3057&lt;=AVERAGE(train!$K$2:$K$4251)),"High Day Only",IF(AND(G3057&lt;=AVERAGE(train!$G$2:$G$4251),K3057&gt;AVERAGE(train!$K$2:$K$4251)),"High Eve Only","Low Usage")))</f>
        <v>High Day &amp; Eve</v>
      </c>
    </row>
    <row r="3058" spans="1:26">
      <c r="A3058" t="s">
        <v>31</v>
      </c>
      <c r="B3058">
        <v>78</v>
      </c>
      <c r="C3058" t="s">
        <v>28</v>
      </c>
      <c r="D3058" t="s">
        <v>22</v>
      </c>
      <c r="E3058" t="s">
        <v>23</v>
      </c>
      <c r="F3058">
        <v>26</v>
      </c>
      <c r="G3058">
        <v>189</v>
      </c>
      <c r="H3058">
        <v>98</v>
      </c>
      <c r="I3058">
        <v>32.130000000000003</v>
      </c>
      <c r="J3058">
        <v>191.7</v>
      </c>
      <c r="K3058">
        <v>67</v>
      </c>
      <c r="L3058">
        <v>16.29</v>
      </c>
      <c r="M3058">
        <v>217</v>
      </c>
      <c r="N3058">
        <v>68</v>
      </c>
      <c r="O3058">
        <v>9.76</v>
      </c>
      <c r="P3058">
        <v>11.3</v>
      </c>
      <c r="Q3058">
        <v>3</v>
      </c>
      <c r="R3058">
        <v>3.05</v>
      </c>
      <c r="S3058">
        <v>0</v>
      </c>
      <c r="T3058" t="s">
        <v>22</v>
      </c>
      <c r="U3058">
        <f t="shared" si="95"/>
        <v>0</v>
      </c>
      <c r="V3058">
        <f>IF(Table2[[#This Row],[international_plan]]="yes",1,0)</f>
        <v>0</v>
      </c>
      <c r="W3058">
        <f>IF(Table2[[#This Row],[voice_mail_plan]]="yes",1,0)</f>
        <v>1</v>
      </c>
      <c r="X3058" t="str">
        <f t="shared" si="94"/>
        <v>Medium</v>
      </c>
      <c r="Y3058" t="str">
        <f>IF(Table2[[#This Row],[total_intl_charge]] &gt; AVERAGE($R$2:$R$4245),"High","Low")</f>
        <v>High</v>
      </c>
      <c r="Z3058" t="str">
        <f>IF(AND(G3058&gt;AVERAGE(train!$G$2:$G$4251),K3058&gt;AVERAGE(train!$K$2:$K$4251)),"High Day &amp; Eve",IF(AND(G3058&gt;AVERAGE(train!$G$2:$G$4251),K3058&lt;=AVERAGE(train!$K$2:$K$4251)),"High Day Only",IF(AND(G3058&lt;=AVERAGE(train!$G$2:$G$4251),K3058&gt;AVERAGE(train!$K$2:$K$4251)),"High Eve Only","Low Usage")))</f>
        <v>High Day Only</v>
      </c>
    </row>
    <row r="3059" spans="1:26">
      <c r="A3059" t="s">
        <v>62</v>
      </c>
      <c r="B3059">
        <v>139</v>
      </c>
      <c r="C3059" t="s">
        <v>28</v>
      </c>
      <c r="D3059" t="s">
        <v>23</v>
      </c>
      <c r="E3059" t="s">
        <v>22</v>
      </c>
      <c r="F3059">
        <v>0</v>
      </c>
      <c r="G3059">
        <v>172.6</v>
      </c>
      <c r="H3059">
        <v>92</v>
      </c>
      <c r="I3059">
        <v>29.34</v>
      </c>
      <c r="J3059">
        <v>281.7</v>
      </c>
      <c r="K3059">
        <v>123</v>
      </c>
      <c r="L3059">
        <v>23.94</v>
      </c>
      <c r="M3059">
        <v>253.4</v>
      </c>
      <c r="N3059">
        <v>117</v>
      </c>
      <c r="O3059">
        <v>11.4</v>
      </c>
      <c r="P3059">
        <v>10.5</v>
      </c>
      <c r="Q3059">
        <v>3</v>
      </c>
      <c r="R3059">
        <v>2.84</v>
      </c>
      <c r="S3059">
        <v>3</v>
      </c>
      <c r="T3059" t="s">
        <v>22</v>
      </c>
      <c r="U3059">
        <f t="shared" si="95"/>
        <v>0</v>
      </c>
      <c r="V3059">
        <f>IF(Table2[[#This Row],[international_plan]]="yes",1,0)</f>
        <v>1</v>
      </c>
      <c r="W3059">
        <f>IF(Table2[[#This Row],[voice_mail_plan]]="yes",1,0)</f>
        <v>0</v>
      </c>
      <c r="X3059" t="str">
        <f t="shared" si="94"/>
        <v>Very High</v>
      </c>
      <c r="Y3059" t="str">
        <f>IF(Table2[[#This Row],[total_intl_charge]] &gt; AVERAGE($R$2:$R$4245),"High","Low")</f>
        <v>High</v>
      </c>
      <c r="Z3059" t="str">
        <f>IF(AND(G3059&gt;AVERAGE(train!$G$2:$G$4251),K3059&gt;AVERAGE(train!$K$2:$K$4251)),"High Day &amp; Eve",IF(AND(G3059&gt;AVERAGE(train!$G$2:$G$4251),K3059&lt;=AVERAGE(train!$K$2:$K$4251)),"High Day Only",IF(AND(G3059&lt;=AVERAGE(train!$G$2:$G$4251),K3059&gt;AVERAGE(train!$K$2:$K$4251)),"High Eve Only","Low Usage")))</f>
        <v>High Eve Only</v>
      </c>
    </row>
    <row r="3060" spans="1:26">
      <c r="A3060" t="s">
        <v>74</v>
      </c>
      <c r="B3060">
        <v>88</v>
      </c>
      <c r="C3060" t="s">
        <v>21</v>
      </c>
      <c r="D3060" t="s">
        <v>22</v>
      </c>
      <c r="E3060" t="s">
        <v>22</v>
      </c>
      <c r="F3060">
        <v>0</v>
      </c>
      <c r="G3060">
        <v>168.8</v>
      </c>
      <c r="H3060">
        <v>141</v>
      </c>
      <c r="I3060">
        <v>28.7</v>
      </c>
      <c r="J3060">
        <v>211.5</v>
      </c>
      <c r="K3060">
        <v>129</v>
      </c>
      <c r="L3060">
        <v>17.98</v>
      </c>
      <c r="M3060">
        <v>86.9</v>
      </c>
      <c r="N3060">
        <v>92</v>
      </c>
      <c r="O3060">
        <v>3.91</v>
      </c>
      <c r="P3060">
        <v>10.5</v>
      </c>
      <c r="Q3060">
        <v>7</v>
      </c>
      <c r="R3060">
        <v>2.84</v>
      </c>
      <c r="S3060">
        <v>3</v>
      </c>
      <c r="T3060" t="s">
        <v>22</v>
      </c>
      <c r="U3060">
        <f t="shared" si="95"/>
        <v>0</v>
      </c>
      <c r="V3060">
        <f>IF(Table2[[#This Row],[international_plan]]="yes",1,0)</f>
        <v>0</v>
      </c>
      <c r="W3060">
        <f>IF(Table2[[#This Row],[voice_mail_plan]]="yes",1,0)</f>
        <v>0</v>
      </c>
      <c r="X3060" t="str">
        <f t="shared" si="94"/>
        <v>Medium</v>
      </c>
      <c r="Y3060" t="str">
        <f>IF(Table2[[#This Row],[total_intl_charge]] &gt; AVERAGE($R$2:$R$4245),"High","Low")</f>
        <v>High</v>
      </c>
      <c r="Z3060" t="str">
        <f>IF(AND(G3060&gt;AVERAGE(train!$G$2:$G$4251),K3060&gt;AVERAGE(train!$K$2:$K$4251)),"High Day &amp; Eve",IF(AND(G3060&gt;AVERAGE(train!$G$2:$G$4251),K3060&lt;=AVERAGE(train!$K$2:$K$4251)),"High Day Only",IF(AND(G3060&lt;=AVERAGE(train!$G$2:$G$4251),K3060&gt;AVERAGE(train!$K$2:$K$4251)),"High Eve Only","Low Usage")))</f>
        <v>High Eve Only</v>
      </c>
    </row>
    <row r="3061" spans="1:26">
      <c r="A3061" t="s">
        <v>70</v>
      </c>
      <c r="B3061">
        <v>152</v>
      </c>
      <c r="C3061" t="s">
        <v>25</v>
      </c>
      <c r="D3061" t="s">
        <v>22</v>
      </c>
      <c r="E3061" t="s">
        <v>23</v>
      </c>
      <c r="F3061">
        <v>39</v>
      </c>
      <c r="G3061">
        <v>243.1</v>
      </c>
      <c r="H3061">
        <v>137</v>
      </c>
      <c r="I3061">
        <v>41.33</v>
      </c>
      <c r="J3061">
        <v>236.7</v>
      </c>
      <c r="K3061">
        <v>103</v>
      </c>
      <c r="L3061">
        <v>20.12</v>
      </c>
      <c r="M3061">
        <v>191.2</v>
      </c>
      <c r="N3061">
        <v>118</v>
      </c>
      <c r="O3061">
        <v>8.6</v>
      </c>
      <c r="P3061">
        <v>9.9</v>
      </c>
      <c r="Q3061">
        <v>3</v>
      </c>
      <c r="R3061">
        <v>2.67</v>
      </c>
      <c r="S3061">
        <v>1</v>
      </c>
      <c r="T3061" t="s">
        <v>22</v>
      </c>
      <c r="U3061">
        <f t="shared" si="95"/>
        <v>0</v>
      </c>
      <c r="V3061">
        <f>IF(Table2[[#This Row],[international_plan]]="yes",1,0)</f>
        <v>0</v>
      </c>
      <c r="W3061">
        <f>IF(Table2[[#This Row],[voice_mail_plan]]="yes",1,0)</f>
        <v>1</v>
      </c>
      <c r="X3061" t="str">
        <f t="shared" si="94"/>
        <v>Very High</v>
      </c>
      <c r="Y3061" t="str">
        <f>IF(Table2[[#This Row],[total_intl_charge]] &gt; AVERAGE($R$2:$R$4245),"High","Low")</f>
        <v>Low</v>
      </c>
      <c r="Z3061" t="str">
        <f>IF(AND(G3061&gt;AVERAGE(train!$G$2:$G$4251),K3061&gt;AVERAGE(train!$K$2:$K$4251)),"High Day &amp; Eve",IF(AND(G3061&gt;AVERAGE(train!$G$2:$G$4251),K3061&lt;=AVERAGE(train!$K$2:$K$4251)),"High Day Only",IF(AND(G3061&lt;=AVERAGE(train!$G$2:$G$4251),K3061&gt;AVERAGE(train!$K$2:$K$4251)),"High Eve Only","Low Usage")))</f>
        <v>High Day &amp; Eve</v>
      </c>
    </row>
    <row r="3062" spans="1:26">
      <c r="A3062" t="s">
        <v>46</v>
      </c>
      <c r="B3062">
        <v>127</v>
      </c>
      <c r="C3062" t="s">
        <v>21</v>
      </c>
      <c r="D3062" t="s">
        <v>23</v>
      </c>
      <c r="E3062" t="s">
        <v>22</v>
      </c>
      <c r="F3062">
        <v>0</v>
      </c>
      <c r="G3062">
        <v>324.3</v>
      </c>
      <c r="H3062">
        <v>107</v>
      </c>
      <c r="I3062">
        <v>55.13</v>
      </c>
      <c r="J3062">
        <v>141.6</v>
      </c>
      <c r="K3062">
        <v>90</v>
      </c>
      <c r="L3062">
        <v>12.04</v>
      </c>
      <c r="M3062">
        <v>207.6</v>
      </c>
      <c r="N3062">
        <v>90</v>
      </c>
      <c r="O3062">
        <v>9.34</v>
      </c>
      <c r="P3062">
        <v>12.8</v>
      </c>
      <c r="Q3062">
        <v>7</v>
      </c>
      <c r="R3062">
        <v>3.46</v>
      </c>
      <c r="S3062">
        <v>1</v>
      </c>
      <c r="T3062" t="s">
        <v>23</v>
      </c>
      <c r="U3062">
        <f t="shared" si="95"/>
        <v>1</v>
      </c>
      <c r="V3062">
        <f>IF(Table2[[#This Row],[international_plan]]="yes",1,0)</f>
        <v>1</v>
      </c>
      <c r="W3062">
        <f>IF(Table2[[#This Row],[voice_mail_plan]]="yes",1,0)</f>
        <v>0</v>
      </c>
      <c r="X3062" t="str">
        <f t="shared" si="94"/>
        <v>High</v>
      </c>
      <c r="Y3062" t="str">
        <f>IF(Table2[[#This Row],[total_intl_charge]] &gt; AVERAGE($R$2:$R$4245),"High","Low")</f>
        <v>High</v>
      </c>
      <c r="Z3062" t="str">
        <f>IF(AND(G3062&gt;AVERAGE(train!$G$2:$G$4251),K3062&gt;AVERAGE(train!$K$2:$K$4251)),"High Day &amp; Eve",IF(AND(G3062&gt;AVERAGE(train!$G$2:$G$4251),K3062&lt;=AVERAGE(train!$K$2:$K$4251)),"High Day Only",IF(AND(G3062&lt;=AVERAGE(train!$G$2:$G$4251),K3062&gt;AVERAGE(train!$K$2:$K$4251)),"High Eve Only","Low Usage")))</f>
        <v>High Day Only</v>
      </c>
    </row>
    <row r="3063" spans="1:26">
      <c r="A3063" t="s">
        <v>75</v>
      </c>
      <c r="B3063">
        <v>102</v>
      </c>
      <c r="C3063" t="s">
        <v>28</v>
      </c>
      <c r="D3063" t="s">
        <v>22</v>
      </c>
      <c r="E3063" t="s">
        <v>22</v>
      </c>
      <c r="F3063">
        <v>0</v>
      </c>
      <c r="G3063">
        <v>69.7</v>
      </c>
      <c r="H3063">
        <v>85</v>
      </c>
      <c r="I3063">
        <v>11.85</v>
      </c>
      <c r="J3063">
        <v>226.5</v>
      </c>
      <c r="K3063">
        <v>107</v>
      </c>
      <c r="L3063">
        <v>19.25</v>
      </c>
      <c r="M3063">
        <v>128.5</v>
      </c>
      <c r="N3063">
        <v>104</v>
      </c>
      <c r="O3063">
        <v>5.78</v>
      </c>
      <c r="P3063">
        <v>11.1</v>
      </c>
      <c r="Q3063">
        <v>2</v>
      </c>
      <c r="R3063">
        <v>3</v>
      </c>
      <c r="S3063">
        <v>2</v>
      </c>
      <c r="T3063" t="s">
        <v>22</v>
      </c>
      <c r="U3063">
        <f t="shared" si="95"/>
        <v>0</v>
      </c>
      <c r="V3063">
        <f>IF(Table2[[#This Row],[international_plan]]="yes",1,0)</f>
        <v>0</v>
      </c>
      <c r="W3063">
        <f>IF(Table2[[#This Row],[voice_mail_plan]]="yes",1,0)</f>
        <v>0</v>
      </c>
      <c r="X3063" t="str">
        <f t="shared" si="94"/>
        <v>High</v>
      </c>
      <c r="Y3063" t="str">
        <f>IF(Table2[[#This Row],[total_intl_charge]] &gt; AVERAGE($R$2:$R$4245),"High","Low")</f>
        <v>High</v>
      </c>
      <c r="Z3063" t="str">
        <f>IF(AND(G3063&gt;AVERAGE(train!$G$2:$G$4251),K3063&gt;AVERAGE(train!$K$2:$K$4251)),"High Day &amp; Eve",IF(AND(G3063&gt;AVERAGE(train!$G$2:$G$4251),K3063&lt;=AVERAGE(train!$K$2:$K$4251)),"High Day Only",IF(AND(G3063&lt;=AVERAGE(train!$G$2:$G$4251),K3063&gt;AVERAGE(train!$K$2:$K$4251)),"High Eve Only","Low Usage")))</f>
        <v>High Eve Only</v>
      </c>
    </row>
    <row r="3064" spans="1:26">
      <c r="A3064" t="s">
        <v>50</v>
      </c>
      <c r="B3064">
        <v>49</v>
      </c>
      <c r="C3064" t="s">
        <v>25</v>
      </c>
      <c r="D3064" t="s">
        <v>23</v>
      </c>
      <c r="E3064" t="s">
        <v>23</v>
      </c>
      <c r="F3064">
        <v>32</v>
      </c>
      <c r="G3064">
        <v>176.9</v>
      </c>
      <c r="H3064">
        <v>118</v>
      </c>
      <c r="I3064">
        <v>30.07</v>
      </c>
      <c r="J3064">
        <v>227</v>
      </c>
      <c r="K3064">
        <v>121</v>
      </c>
      <c r="L3064">
        <v>19.3</v>
      </c>
      <c r="M3064">
        <v>204.4</v>
      </c>
      <c r="N3064">
        <v>115</v>
      </c>
      <c r="O3064">
        <v>9.1999999999999993</v>
      </c>
      <c r="P3064">
        <v>15.1</v>
      </c>
      <c r="Q3064">
        <v>3</v>
      </c>
      <c r="R3064">
        <v>4.08</v>
      </c>
      <c r="S3064">
        <v>3</v>
      </c>
      <c r="T3064" t="s">
        <v>23</v>
      </c>
      <c r="U3064">
        <f t="shared" si="95"/>
        <v>1</v>
      </c>
      <c r="V3064">
        <f>IF(Table2[[#This Row],[international_plan]]="yes",1,0)</f>
        <v>1</v>
      </c>
      <c r="W3064">
        <f>IF(Table2[[#This Row],[voice_mail_plan]]="yes",1,0)</f>
        <v>1</v>
      </c>
      <c r="X3064" t="str">
        <f t="shared" si="94"/>
        <v>Low</v>
      </c>
      <c r="Y3064" t="str">
        <f>IF(Table2[[#This Row],[total_intl_charge]] &gt; AVERAGE($R$2:$R$4245),"High","Low")</f>
        <v>High</v>
      </c>
      <c r="Z3064" t="str">
        <f>IF(AND(G3064&gt;AVERAGE(train!$G$2:$G$4251),K3064&gt;AVERAGE(train!$K$2:$K$4251)),"High Day &amp; Eve",IF(AND(G3064&gt;AVERAGE(train!$G$2:$G$4251),K3064&lt;=AVERAGE(train!$K$2:$K$4251)),"High Day Only",IF(AND(G3064&lt;=AVERAGE(train!$G$2:$G$4251),K3064&gt;AVERAGE(train!$K$2:$K$4251)),"High Eve Only","Low Usage")))</f>
        <v>High Eve Only</v>
      </c>
    </row>
    <row r="3065" spans="1:26">
      <c r="A3065" t="s">
        <v>27</v>
      </c>
      <c r="B3065">
        <v>36</v>
      </c>
      <c r="C3065" t="s">
        <v>21</v>
      </c>
      <c r="D3065" t="s">
        <v>22</v>
      </c>
      <c r="E3065" t="s">
        <v>22</v>
      </c>
      <c r="F3065">
        <v>0</v>
      </c>
      <c r="G3065">
        <v>140.4</v>
      </c>
      <c r="H3065">
        <v>117</v>
      </c>
      <c r="I3065">
        <v>23.87</v>
      </c>
      <c r="J3065">
        <v>204.5</v>
      </c>
      <c r="K3065">
        <v>121</v>
      </c>
      <c r="L3065">
        <v>17.38</v>
      </c>
      <c r="M3065">
        <v>251.3</v>
      </c>
      <c r="N3065">
        <v>79</v>
      </c>
      <c r="O3065">
        <v>11.31</v>
      </c>
      <c r="P3065">
        <v>8.6999999999999993</v>
      </c>
      <c r="Q3065">
        <v>4</v>
      </c>
      <c r="R3065">
        <v>2.35</v>
      </c>
      <c r="S3065">
        <v>2</v>
      </c>
      <c r="T3065" t="s">
        <v>22</v>
      </c>
      <c r="U3065">
        <f t="shared" si="95"/>
        <v>0</v>
      </c>
      <c r="V3065">
        <f>IF(Table2[[#This Row],[international_plan]]="yes",1,0)</f>
        <v>0</v>
      </c>
      <c r="W3065">
        <f>IF(Table2[[#This Row],[voice_mail_plan]]="yes",1,0)</f>
        <v>0</v>
      </c>
      <c r="X3065" t="str">
        <f t="shared" si="94"/>
        <v>Low</v>
      </c>
      <c r="Y3065" t="str">
        <f>IF(Table2[[#This Row],[total_intl_charge]] &gt; AVERAGE($R$2:$R$4245),"High","Low")</f>
        <v>Low</v>
      </c>
      <c r="Z3065" t="str">
        <f>IF(AND(G3065&gt;AVERAGE(train!$G$2:$G$4251),K3065&gt;AVERAGE(train!$K$2:$K$4251)),"High Day &amp; Eve",IF(AND(G3065&gt;AVERAGE(train!$G$2:$G$4251),K3065&lt;=AVERAGE(train!$K$2:$K$4251)),"High Day Only",IF(AND(G3065&lt;=AVERAGE(train!$G$2:$G$4251),K3065&gt;AVERAGE(train!$K$2:$K$4251)),"High Eve Only","Low Usage")))</f>
        <v>High Eve Only</v>
      </c>
    </row>
    <row r="3066" spans="1:26">
      <c r="A3066" t="s">
        <v>51</v>
      </c>
      <c r="B3066">
        <v>13</v>
      </c>
      <c r="C3066" t="s">
        <v>28</v>
      </c>
      <c r="D3066" t="s">
        <v>22</v>
      </c>
      <c r="E3066" t="s">
        <v>22</v>
      </c>
      <c r="F3066">
        <v>0</v>
      </c>
      <c r="G3066">
        <v>167.4</v>
      </c>
      <c r="H3066">
        <v>117</v>
      </c>
      <c r="I3066">
        <v>28.46</v>
      </c>
      <c r="J3066">
        <v>223.5</v>
      </c>
      <c r="K3066">
        <v>102</v>
      </c>
      <c r="L3066">
        <v>19</v>
      </c>
      <c r="M3066">
        <v>215.8</v>
      </c>
      <c r="N3066">
        <v>108</v>
      </c>
      <c r="O3066">
        <v>9.7100000000000009</v>
      </c>
      <c r="P3066">
        <v>9</v>
      </c>
      <c r="Q3066">
        <v>3</v>
      </c>
      <c r="R3066">
        <v>2.4300000000000002</v>
      </c>
      <c r="S3066">
        <v>1</v>
      </c>
      <c r="T3066" t="s">
        <v>22</v>
      </c>
      <c r="U3066">
        <f t="shared" si="95"/>
        <v>0</v>
      </c>
      <c r="V3066">
        <f>IF(Table2[[#This Row],[international_plan]]="yes",1,0)</f>
        <v>0</v>
      </c>
      <c r="W3066">
        <f>IF(Table2[[#This Row],[voice_mail_plan]]="yes",1,0)</f>
        <v>0</v>
      </c>
      <c r="X3066" t="str">
        <f t="shared" si="94"/>
        <v>Low</v>
      </c>
      <c r="Y3066" t="str">
        <f>IF(Table2[[#This Row],[total_intl_charge]] &gt; AVERAGE($R$2:$R$4245),"High","Low")</f>
        <v>Low</v>
      </c>
      <c r="Z3066" t="str">
        <f>IF(AND(G3066&gt;AVERAGE(train!$G$2:$G$4251),K3066&gt;AVERAGE(train!$K$2:$K$4251)),"High Day &amp; Eve",IF(AND(G3066&gt;AVERAGE(train!$G$2:$G$4251),K3066&lt;=AVERAGE(train!$K$2:$K$4251)),"High Day Only",IF(AND(G3066&lt;=AVERAGE(train!$G$2:$G$4251),K3066&gt;AVERAGE(train!$K$2:$K$4251)),"High Eve Only","Low Usage")))</f>
        <v>High Eve Only</v>
      </c>
    </row>
    <row r="3067" spans="1:26">
      <c r="A3067" t="s">
        <v>68</v>
      </c>
      <c r="B3067">
        <v>151</v>
      </c>
      <c r="C3067" t="s">
        <v>25</v>
      </c>
      <c r="D3067" t="s">
        <v>22</v>
      </c>
      <c r="E3067" t="s">
        <v>23</v>
      </c>
      <c r="F3067">
        <v>27</v>
      </c>
      <c r="G3067">
        <v>166.4</v>
      </c>
      <c r="H3067">
        <v>112</v>
      </c>
      <c r="I3067">
        <v>28.29</v>
      </c>
      <c r="J3067">
        <v>234.3</v>
      </c>
      <c r="K3067">
        <v>116</v>
      </c>
      <c r="L3067">
        <v>19.920000000000002</v>
      </c>
      <c r="M3067">
        <v>161.1</v>
      </c>
      <c r="N3067">
        <v>95</v>
      </c>
      <c r="O3067">
        <v>7.25</v>
      </c>
      <c r="P3067">
        <v>5.5</v>
      </c>
      <c r="Q3067">
        <v>2</v>
      </c>
      <c r="R3067">
        <v>1.49</v>
      </c>
      <c r="S3067">
        <v>0</v>
      </c>
      <c r="T3067" t="s">
        <v>22</v>
      </c>
      <c r="U3067">
        <f t="shared" si="95"/>
        <v>0</v>
      </c>
      <c r="V3067">
        <f>IF(Table2[[#This Row],[international_plan]]="yes",1,0)</f>
        <v>0</v>
      </c>
      <c r="W3067">
        <f>IF(Table2[[#This Row],[voice_mail_plan]]="yes",1,0)</f>
        <v>1</v>
      </c>
      <c r="X3067" t="str">
        <f t="shared" si="94"/>
        <v>Very High</v>
      </c>
      <c r="Y3067" t="str">
        <f>IF(Table2[[#This Row],[total_intl_charge]] &gt; AVERAGE($R$2:$R$4245),"High","Low")</f>
        <v>Low</v>
      </c>
      <c r="Z3067" t="str">
        <f>IF(AND(G3067&gt;AVERAGE(train!$G$2:$G$4251),K3067&gt;AVERAGE(train!$K$2:$K$4251)),"High Day &amp; Eve",IF(AND(G3067&gt;AVERAGE(train!$G$2:$G$4251),K3067&lt;=AVERAGE(train!$K$2:$K$4251)),"High Day Only",IF(AND(G3067&lt;=AVERAGE(train!$G$2:$G$4251),K3067&gt;AVERAGE(train!$K$2:$K$4251)),"High Eve Only","Low Usage")))</f>
        <v>High Eve Only</v>
      </c>
    </row>
    <row r="3068" spans="1:26">
      <c r="A3068" t="s">
        <v>31</v>
      </c>
      <c r="B3068">
        <v>111</v>
      </c>
      <c r="C3068" t="s">
        <v>25</v>
      </c>
      <c r="D3068" t="s">
        <v>22</v>
      </c>
      <c r="E3068" t="s">
        <v>22</v>
      </c>
      <c r="F3068">
        <v>0</v>
      </c>
      <c r="G3068">
        <v>171.5</v>
      </c>
      <c r="H3068">
        <v>108</v>
      </c>
      <c r="I3068">
        <v>29.16</v>
      </c>
      <c r="J3068">
        <v>204.4</v>
      </c>
      <c r="K3068">
        <v>106</v>
      </c>
      <c r="L3068">
        <v>17.37</v>
      </c>
      <c r="M3068">
        <v>238.8</v>
      </c>
      <c r="N3068">
        <v>90</v>
      </c>
      <c r="O3068">
        <v>10.75</v>
      </c>
      <c r="P3068">
        <v>10.7</v>
      </c>
      <c r="Q3068">
        <v>4</v>
      </c>
      <c r="R3068">
        <v>2.89</v>
      </c>
      <c r="S3068">
        <v>3</v>
      </c>
      <c r="T3068" t="s">
        <v>22</v>
      </c>
      <c r="U3068">
        <f t="shared" si="95"/>
        <v>0</v>
      </c>
      <c r="V3068">
        <f>IF(Table2[[#This Row],[international_plan]]="yes",1,0)</f>
        <v>0</v>
      </c>
      <c r="W3068">
        <f>IF(Table2[[#This Row],[voice_mail_plan]]="yes",1,0)</f>
        <v>0</v>
      </c>
      <c r="X3068" t="str">
        <f t="shared" si="94"/>
        <v>High</v>
      </c>
      <c r="Y3068" t="str">
        <f>IF(Table2[[#This Row],[total_intl_charge]] &gt; AVERAGE($R$2:$R$4245),"High","Low")</f>
        <v>High</v>
      </c>
      <c r="Z3068" t="str">
        <f>IF(AND(G3068&gt;AVERAGE(train!$G$2:$G$4251),K3068&gt;AVERAGE(train!$K$2:$K$4251)),"High Day &amp; Eve",IF(AND(G3068&gt;AVERAGE(train!$G$2:$G$4251),K3068&lt;=AVERAGE(train!$K$2:$K$4251)),"High Day Only",IF(AND(G3068&lt;=AVERAGE(train!$G$2:$G$4251),K3068&gt;AVERAGE(train!$K$2:$K$4251)),"High Eve Only","Low Usage")))</f>
        <v>High Eve Only</v>
      </c>
    </row>
    <row r="3069" spans="1:26">
      <c r="A3069" t="s">
        <v>41</v>
      </c>
      <c r="B3069">
        <v>135</v>
      </c>
      <c r="C3069" t="s">
        <v>21</v>
      </c>
      <c r="D3069" t="s">
        <v>23</v>
      </c>
      <c r="E3069" t="s">
        <v>22</v>
      </c>
      <c r="F3069">
        <v>0</v>
      </c>
      <c r="G3069">
        <v>177.2</v>
      </c>
      <c r="H3069">
        <v>151</v>
      </c>
      <c r="I3069">
        <v>30.12</v>
      </c>
      <c r="J3069">
        <v>209.3</v>
      </c>
      <c r="K3069">
        <v>83</v>
      </c>
      <c r="L3069">
        <v>17.79</v>
      </c>
      <c r="M3069">
        <v>236.3</v>
      </c>
      <c r="N3069">
        <v>114</v>
      </c>
      <c r="O3069">
        <v>10.63</v>
      </c>
      <c r="P3069">
        <v>11.1</v>
      </c>
      <c r="Q3069">
        <v>5</v>
      </c>
      <c r="R3069">
        <v>3</v>
      </c>
      <c r="S3069">
        <v>2</v>
      </c>
      <c r="T3069" t="s">
        <v>22</v>
      </c>
      <c r="U3069">
        <f t="shared" si="95"/>
        <v>0</v>
      </c>
      <c r="V3069">
        <f>IF(Table2[[#This Row],[international_plan]]="yes",1,0)</f>
        <v>1</v>
      </c>
      <c r="W3069">
        <f>IF(Table2[[#This Row],[voice_mail_plan]]="yes",1,0)</f>
        <v>0</v>
      </c>
      <c r="X3069" t="str">
        <f t="shared" si="94"/>
        <v>Very High</v>
      </c>
      <c r="Y3069" t="str">
        <f>IF(Table2[[#This Row],[total_intl_charge]] &gt; AVERAGE($R$2:$R$4245),"High","Low")</f>
        <v>High</v>
      </c>
      <c r="Z3069" t="str">
        <f>IF(AND(G3069&gt;AVERAGE(train!$G$2:$G$4251),K3069&gt;AVERAGE(train!$K$2:$K$4251)),"High Day &amp; Eve",IF(AND(G3069&gt;AVERAGE(train!$G$2:$G$4251),K3069&lt;=AVERAGE(train!$K$2:$K$4251)),"High Day Only",IF(AND(G3069&lt;=AVERAGE(train!$G$2:$G$4251),K3069&gt;AVERAGE(train!$K$2:$K$4251)),"High Eve Only","Low Usage")))</f>
        <v>Low Usage</v>
      </c>
    </row>
    <row r="3070" spans="1:26">
      <c r="A3070" t="s">
        <v>38</v>
      </c>
      <c r="B3070">
        <v>114</v>
      </c>
      <c r="C3070" t="s">
        <v>21</v>
      </c>
      <c r="D3070" t="s">
        <v>22</v>
      </c>
      <c r="E3070" t="s">
        <v>23</v>
      </c>
      <c r="F3070">
        <v>34</v>
      </c>
      <c r="G3070">
        <v>114.5</v>
      </c>
      <c r="H3070">
        <v>64</v>
      </c>
      <c r="I3070">
        <v>19.47</v>
      </c>
      <c r="J3070">
        <v>229.3</v>
      </c>
      <c r="K3070">
        <v>84</v>
      </c>
      <c r="L3070">
        <v>19.489999999999998</v>
      </c>
      <c r="M3070">
        <v>288.8</v>
      </c>
      <c r="N3070">
        <v>68</v>
      </c>
      <c r="O3070">
        <v>13</v>
      </c>
      <c r="P3070">
        <v>10.4</v>
      </c>
      <c r="Q3070">
        <v>16</v>
      </c>
      <c r="R3070">
        <v>2.81</v>
      </c>
      <c r="S3070">
        <v>0</v>
      </c>
      <c r="T3070" t="s">
        <v>22</v>
      </c>
      <c r="U3070">
        <f t="shared" si="95"/>
        <v>0</v>
      </c>
      <c r="V3070">
        <f>IF(Table2[[#This Row],[international_plan]]="yes",1,0)</f>
        <v>0</v>
      </c>
      <c r="W3070">
        <f>IF(Table2[[#This Row],[voice_mail_plan]]="yes",1,0)</f>
        <v>1</v>
      </c>
      <c r="X3070" t="str">
        <f t="shared" si="94"/>
        <v>High</v>
      </c>
      <c r="Y3070" t="str">
        <f>IF(Table2[[#This Row],[total_intl_charge]] &gt; AVERAGE($R$2:$R$4245),"High","Low")</f>
        <v>High</v>
      </c>
      <c r="Z3070" t="str">
        <f>IF(AND(G3070&gt;AVERAGE(train!$G$2:$G$4251),K3070&gt;AVERAGE(train!$K$2:$K$4251)),"High Day &amp; Eve",IF(AND(G3070&gt;AVERAGE(train!$G$2:$G$4251),K3070&lt;=AVERAGE(train!$K$2:$K$4251)),"High Day Only",IF(AND(G3070&lt;=AVERAGE(train!$G$2:$G$4251),K3070&gt;AVERAGE(train!$K$2:$K$4251)),"High Eve Only","Low Usage")))</f>
        <v>Low Usage</v>
      </c>
    </row>
    <row r="3071" spans="1:26">
      <c r="A3071" t="s">
        <v>46</v>
      </c>
      <c r="B3071">
        <v>122</v>
      </c>
      <c r="C3071" t="s">
        <v>21</v>
      </c>
      <c r="D3071" t="s">
        <v>22</v>
      </c>
      <c r="E3071" t="s">
        <v>23</v>
      </c>
      <c r="F3071">
        <v>34</v>
      </c>
      <c r="G3071">
        <v>205.1</v>
      </c>
      <c r="H3071">
        <v>123</v>
      </c>
      <c r="I3071">
        <v>34.869999999999997</v>
      </c>
      <c r="J3071">
        <v>203.3</v>
      </c>
      <c r="K3071">
        <v>123</v>
      </c>
      <c r="L3071">
        <v>17.28</v>
      </c>
      <c r="M3071">
        <v>126.7</v>
      </c>
      <c r="N3071">
        <v>106</v>
      </c>
      <c r="O3071">
        <v>5.7</v>
      </c>
      <c r="P3071">
        <v>10.7</v>
      </c>
      <c r="Q3071">
        <v>1</v>
      </c>
      <c r="R3071">
        <v>2.89</v>
      </c>
      <c r="S3071">
        <v>2</v>
      </c>
      <c r="T3071" t="s">
        <v>22</v>
      </c>
      <c r="U3071">
        <f t="shared" si="95"/>
        <v>0</v>
      </c>
      <c r="V3071">
        <f>IF(Table2[[#This Row],[international_plan]]="yes",1,0)</f>
        <v>0</v>
      </c>
      <c r="W3071">
        <f>IF(Table2[[#This Row],[voice_mail_plan]]="yes",1,0)</f>
        <v>1</v>
      </c>
      <c r="X3071" t="str">
        <f t="shared" si="94"/>
        <v>High</v>
      </c>
      <c r="Y3071" t="str">
        <f>IF(Table2[[#This Row],[total_intl_charge]] &gt; AVERAGE($R$2:$R$4245),"High","Low")</f>
        <v>High</v>
      </c>
      <c r="Z3071" t="str">
        <f>IF(AND(G3071&gt;AVERAGE(train!$G$2:$G$4251),K3071&gt;AVERAGE(train!$K$2:$K$4251)),"High Day &amp; Eve",IF(AND(G3071&gt;AVERAGE(train!$G$2:$G$4251),K3071&lt;=AVERAGE(train!$K$2:$K$4251)),"High Day Only",IF(AND(G3071&lt;=AVERAGE(train!$G$2:$G$4251),K3071&gt;AVERAGE(train!$K$2:$K$4251)),"High Eve Only","Low Usage")))</f>
        <v>High Day &amp; Eve</v>
      </c>
    </row>
    <row r="3072" spans="1:26">
      <c r="A3072" t="s">
        <v>71</v>
      </c>
      <c r="B3072">
        <v>89</v>
      </c>
      <c r="C3072" t="s">
        <v>21</v>
      </c>
      <c r="D3072" t="s">
        <v>22</v>
      </c>
      <c r="E3072" t="s">
        <v>22</v>
      </c>
      <c r="F3072">
        <v>0</v>
      </c>
      <c r="G3072">
        <v>208.4</v>
      </c>
      <c r="H3072">
        <v>112</v>
      </c>
      <c r="I3072">
        <v>35.43</v>
      </c>
      <c r="J3072">
        <v>189.5</v>
      </c>
      <c r="K3072">
        <v>116</v>
      </c>
      <c r="L3072">
        <v>16.11</v>
      </c>
      <c r="M3072">
        <v>264.39999999999998</v>
      </c>
      <c r="N3072">
        <v>101</v>
      </c>
      <c r="O3072">
        <v>11.9</v>
      </c>
      <c r="P3072">
        <v>16.8</v>
      </c>
      <c r="Q3072">
        <v>1</v>
      </c>
      <c r="R3072">
        <v>4.54</v>
      </c>
      <c r="S3072">
        <v>0</v>
      </c>
      <c r="T3072" t="s">
        <v>23</v>
      </c>
      <c r="U3072">
        <f t="shared" si="95"/>
        <v>1</v>
      </c>
      <c r="V3072">
        <f>IF(Table2[[#This Row],[international_plan]]="yes",1,0)</f>
        <v>0</v>
      </c>
      <c r="W3072">
        <f>IF(Table2[[#This Row],[voice_mail_plan]]="yes",1,0)</f>
        <v>0</v>
      </c>
      <c r="X3072" t="str">
        <f t="shared" si="94"/>
        <v>Medium</v>
      </c>
      <c r="Y3072" t="str">
        <f>IF(Table2[[#This Row],[total_intl_charge]] &gt; AVERAGE($R$2:$R$4245),"High","Low")</f>
        <v>High</v>
      </c>
      <c r="Z3072" t="str">
        <f>IF(AND(G3072&gt;AVERAGE(train!$G$2:$G$4251),K3072&gt;AVERAGE(train!$K$2:$K$4251)),"High Day &amp; Eve",IF(AND(G3072&gt;AVERAGE(train!$G$2:$G$4251),K3072&lt;=AVERAGE(train!$K$2:$K$4251)),"High Day Only",IF(AND(G3072&lt;=AVERAGE(train!$G$2:$G$4251),K3072&gt;AVERAGE(train!$K$2:$K$4251)),"High Eve Only","Low Usage")))</f>
        <v>High Day &amp; Eve</v>
      </c>
    </row>
    <row r="3073" spans="1:26">
      <c r="A3073" t="s">
        <v>55</v>
      </c>
      <c r="B3073">
        <v>96</v>
      </c>
      <c r="C3073" t="s">
        <v>21</v>
      </c>
      <c r="D3073" t="s">
        <v>22</v>
      </c>
      <c r="E3073" t="s">
        <v>22</v>
      </c>
      <c r="F3073">
        <v>0</v>
      </c>
      <c r="G3073">
        <v>125.8</v>
      </c>
      <c r="H3073">
        <v>102</v>
      </c>
      <c r="I3073">
        <v>21.39</v>
      </c>
      <c r="J3073">
        <v>244.4</v>
      </c>
      <c r="K3073">
        <v>111</v>
      </c>
      <c r="L3073">
        <v>20.77</v>
      </c>
      <c r="M3073">
        <v>167.7</v>
      </c>
      <c r="N3073">
        <v>90</v>
      </c>
      <c r="O3073">
        <v>7.55</v>
      </c>
      <c r="P3073">
        <v>9</v>
      </c>
      <c r="Q3073">
        <v>2</v>
      </c>
      <c r="R3073">
        <v>2.4300000000000002</v>
      </c>
      <c r="S3073">
        <v>2</v>
      </c>
      <c r="T3073" t="s">
        <v>22</v>
      </c>
      <c r="U3073">
        <f t="shared" si="95"/>
        <v>0</v>
      </c>
      <c r="V3073">
        <f>IF(Table2[[#This Row],[international_plan]]="yes",1,0)</f>
        <v>0</v>
      </c>
      <c r="W3073">
        <f>IF(Table2[[#This Row],[voice_mail_plan]]="yes",1,0)</f>
        <v>0</v>
      </c>
      <c r="X3073" t="str">
        <f t="shared" si="94"/>
        <v>Medium</v>
      </c>
      <c r="Y3073" t="str">
        <f>IF(Table2[[#This Row],[total_intl_charge]] &gt; AVERAGE($R$2:$R$4245),"High","Low")</f>
        <v>Low</v>
      </c>
      <c r="Z3073" t="str">
        <f>IF(AND(G3073&gt;AVERAGE(train!$G$2:$G$4251),K3073&gt;AVERAGE(train!$K$2:$K$4251)),"High Day &amp; Eve",IF(AND(G3073&gt;AVERAGE(train!$G$2:$G$4251),K3073&lt;=AVERAGE(train!$K$2:$K$4251)),"High Day Only",IF(AND(G3073&lt;=AVERAGE(train!$G$2:$G$4251),K3073&gt;AVERAGE(train!$K$2:$K$4251)),"High Eve Only","Low Usage")))</f>
        <v>High Eve Only</v>
      </c>
    </row>
    <row r="3074" spans="1:26">
      <c r="A3074" t="s">
        <v>27</v>
      </c>
      <c r="B3074">
        <v>106</v>
      </c>
      <c r="C3074" t="s">
        <v>25</v>
      </c>
      <c r="D3074" t="s">
        <v>22</v>
      </c>
      <c r="E3074" t="s">
        <v>22</v>
      </c>
      <c r="F3074">
        <v>0</v>
      </c>
      <c r="G3074">
        <v>186.2</v>
      </c>
      <c r="H3074">
        <v>97</v>
      </c>
      <c r="I3074">
        <v>31.65</v>
      </c>
      <c r="J3074">
        <v>257.7</v>
      </c>
      <c r="K3074">
        <v>89</v>
      </c>
      <c r="L3074">
        <v>21.9</v>
      </c>
      <c r="M3074">
        <v>164.3</v>
      </c>
      <c r="N3074">
        <v>106</v>
      </c>
      <c r="O3074">
        <v>7.39</v>
      </c>
      <c r="P3074">
        <v>11</v>
      </c>
      <c r="Q3074">
        <v>4</v>
      </c>
      <c r="R3074">
        <v>2.97</v>
      </c>
      <c r="S3074">
        <v>2</v>
      </c>
      <c r="T3074" t="s">
        <v>22</v>
      </c>
      <c r="U3074">
        <f t="shared" si="95"/>
        <v>0</v>
      </c>
      <c r="V3074">
        <f>IF(Table2[[#This Row],[international_plan]]="yes",1,0)</f>
        <v>0</v>
      </c>
      <c r="W3074">
        <f>IF(Table2[[#This Row],[voice_mail_plan]]="yes",1,0)</f>
        <v>0</v>
      </c>
      <c r="X3074" t="str">
        <f t="shared" ref="X3074:X3137" si="96">IF(B3074&lt;=$AC$3,"Low",IF(B3074&lt;=$AC$4,"Medium",IF(B3074&lt;=$AC$5,"High",IF(B3074&gt;=$AC$5,"Very High"))))</f>
        <v>High</v>
      </c>
      <c r="Y3074" t="str">
        <f>IF(Table2[[#This Row],[total_intl_charge]] &gt; AVERAGE($R$2:$R$4245),"High","Low")</f>
        <v>High</v>
      </c>
      <c r="Z3074" t="str">
        <f>IF(AND(G3074&gt;AVERAGE(train!$G$2:$G$4251),K3074&gt;AVERAGE(train!$K$2:$K$4251)),"High Day &amp; Eve",IF(AND(G3074&gt;AVERAGE(train!$G$2:$G$4251),K3074&lt;=AVERAGE(train!$K$2:$K$4251)),"High Day Only",IF(AND(G3074&lt;=AVERAGE(train!$G$2:$G$4251),K3074&gt;AVERAGE(train!$K$2:$K$4251)),"High Eve Only","Low Usage")))</f>
        <v>High Day Only</v>
      </c>
    </row>
    <row r="3075" spans="1:26">
      <c r="A3075" t="s">
        <v>65</v>
      </c>
      <c r="B3075">
        <v>122</v>
      </c>
      <c r="C3075" t="s">
        <v>21</v>
      </c>
      <c r="D3075" t="s">
        <v>22</v>
      </c>
      <c r="E3075" t="s">
        <v>22</v>
      </c>
      <c r="F3075">
        <v>0</v>
      </c>
      <c r="G3075">
        <v>128.9</v>
      </c>
      <c r="H3075">
        <v>136</v>
      </c>
      <c r="I3075">
        <v>21.91</v>
      </c>
      <c r="J3075">
        <v>244.4</v>
      </c>
      <c r="K3075">
        <v>133</v>
      </c>
      <c r="L3075">
        <v>20.77</v>
      </c>
      <c r="M3075">
        <v>148.69999999999999</v>
      </c>
      <c r="N3075">
        <v>133</v>
      </c>
      <c r="O3075">
        <v>6.69</v>
      </c>
      <c r="P3075">
        <v>10.7</v>
      </c>
      <c r="Q3075">
        <v>5</v>
      </c>
      <c r="R3075">
        <v>2.89</v>
      </c>
      <c r="S3075">
        <v>0</v>
      </c>
      <c r="T3075" t="s">
        <v>22</v>
      </c>
      <c r="U3075">
        <f t="shared" ref="U3075:U3138" si="97">IF(T3075="yes",1,0)</f>
        <v>0</v>
      </c>
      <c r="V3075">
        <f>IF(Table2[[#This Row],[international_plan]]="yes",1,0)</f>
        <v>0</v>
      </c>
      <c r="W3075">
        <f>IF(Table2[[#This Row],[voice_mail_plan]]="yes",1,0)</f>
        <v>0</v>
      </c>
      <c r="X3075" t="str">
        <f t="shared" si="96"/>
        <v>High</v>
      </c>
      <c r="Y3075" t="str">
        <f>IF(Table2[[#This Row],[total_intl_charge]] &gt; AVERAGE($R$2:$R$4245),"High","Low")</f>
        <v>High</v>
      </c>
      <c r="Z3075" t="str">
        <f>IF(AND(G3075&gt;AVERAGE(train!$G$2:$G$4251),K3075&gt;AVERAGE(train!$K$2:$K$4251)),"High Day &amp; Eve",IF(AND(G3075&gt;AVERAGE(train!$G$2:$G$4251),K3075&lt;=AVERAGE(train!$K$2:$K$4251)),"High Day Only",IF(AND(G3075&lt;=AVERAGE(train!$G$2:$G$4251),K3075&gt;AVERAGE(train!$K$2:$K$4251)),"High Eve Only","Low Usage")))</f>
        <v>High Eve Only</v>
      </c>
    </row>
    <row r="3076" spans="1:26">
      <c r="A3076" t="s">
        <v>44</v>
      </c>
      <c r="B3076">
        <v>87</v>
      </c>
      <c r="C3076" t="s">
        <v>21</v>
      </c>
      <c r="D3076" t="s">
        <v>22</v>
      </c>
      <c r="E3076" t="s">
        <v>23</v>
      </c>
      <c r="F3076">
        <v>16</v>
      </c>
      <c r="G3076">
        <v>257.39999999999998</v>
      </c>
      <c r="H3076">
        <v>91</v>
      </c>
      <c r="I3076">
        <v>43.76</v>
      </c>
      <c r="J3076">
        <v>232</v>
      </c>
      <c r="K3076">
        <v>101</v>
      </c>
      <c r="L3076">
        <v>19.72</v>
      </c>
      <c r="M3076">
        <v>143.19999999999999</v>
      </c>
      <c r="N3076">
        <v>73</v>
      </c>
      <c r="O3076">
        <v>6.44</v>
      </c>
      <c r="P3076">
        <v>14.7</v>
      </c>
      <c r="Q3076">
        <v>2</v>
      </c>
      <c r="R3076">
        <v>3.97</v>
      </c>
      <c r="S3076">
        <v>1</v>
      </c>
      <c r="T3076" t="s">
        <v>22</v>
      </c>
      <c r="U3076">
        <f t="shared" si="97"/>
        <v>0</v>
      </c>
      <c r="V3076">
        <f>IF(Table2[[#This Row],[international_plan]]="yes",1,0)</f>
        <v>0</v>
      </c>
      <c r="W3076">
        <f>IF(Table2[[#This Row],[voice_mail_plan]]="yes",1,0)</f>
        <v>1</v>
      </c>
      <c r="X3076" t="str">
        <f t="shared" si="96"/>
        <v>Medium</v>
      </c>
      <c r="Y3076" t="str">
        <f>IF(Table2[[#This Row],[total_intl_charge]] &gt; AVERAGE($R$2:$R$4245),"High","Low")</f>
        <v>High</v>
      </c>
      <c r="Z3076" t="str">
        <f>IF(AND(G3076&gt;AVERAGE(train!$G$2:$G$4251),K3076&gt;AVERAGE(train!$K$2:$K$4251)),"High Day &amp; Eve",IF(AND(G3076&gt;AVERAGE(train!$G$2:$G$4251),K3076&lt;=AVERAGE(train!$K$2:$K$4251)),"High Day Only",IF(AND(G3076&lt;=AVERAGE(train!$G$2:$G$4251),K3076&gt;AVERAGE(train!$K$2:$K$4251)),"High Eve Only","Low Usage")))</f>
        <v>High Day &amp; Eve</v>
      </c>
    </row>
    <row r="3077" spans="1:26">
      <c r="A3077" t="s">
        <v>54</v>
      </c>
      <c r="B3077">
        <v>145</v>
      </c>
      <c r="C3077" t="s">
        <v>21</v>
      </c>
      <c r="D3077" t="s">
        <v>22</v>
      </c>
      <c r="E3077" t="s">
        <v>22</v>
      </c>
      <c r="F3077">
        <v>0</v>
      </c>
      <c r="G3077">
        <v>189.3</v>
      </c>
      <c r="H3077">
        <v>113</v>
      </c>
      <c r="I3077">
        <v>32.18</v>
      </c>
      <c r="J3077">
        <v>203.7</v>
      </c>
      <c r="K3077">
        <v>92</v>
      </c>
      <c r="L3077">
        <v>17.309999999999999</v>
      </c>
      <c r="M3077">
        <v>218.3</v>
      </c>
      <c r="N3077">
        <v>103</v>
      </c>
      <c r="O3077">
        <v>9.82</v>
      </c>
      <c r="P3077">
        <v>14.2</v>
      </c>
      <c r="Q3077">
        <v>3</v>
      </c>
      <c r="R3077">
        <v>3.83</v>
      </c>
      <c r="S3077">
        <v>5</v>
      </c>
      <c r="T3077" t="s">
        <v>22</v>
      </c>
      <c r="U3077">
        <f t="shared" si="97"/>
        <v>0</v>
      </c>
      <c r="V3077">
        <f>IF(Table2[[#This Row],[international_plan]]="yes",1,0)</f>
        <v>0</v>
      </c>
      <c r="W3077">
        <f>IF(Table2[[#This Row],[voice_mail_plan]]="yes",1,0)</f>
        <v>0</v>
      </c>
      <c r="X3077" t="str">
        <f t="shared" si="96"/>
        <v>Very High</v>
      </c>
      <c r="Y3077" t="str">
        <f>IF(Table2[[#This Row],[total_intl_charge]] &gt; AVERAGE($R$2:$R$4245),"High","Low")</f>
        <v>High</v>
      </c>
      <c r="Z3077" t="str">
        <f>IF(AND(G3077&gt;AVERAGE(train!$G$2:$G$4251),K3077&gt;AVERAGE(train!$K$2:$K$4251)),"High Day &amp; Eve",IF(AND(G3077&gt;AVERAGE(train!$G$2:$G$4251),K3077&lt;=AVERAGE(train!$K$2:$K$4251)),"High Day Only",IF(AND(G3077&lt;=AVERAGE(train!$G$2:$G$4251),K3077&gt;AVERAGE(train!$K$2:$K$4251)),"High Eve Only","Low Usage")))</f>
        <v>High Day Only</v>
      </c>
    </row>
    <row r="3078" spans="1:26">
      <c r="A3078" t="s">
        <v>53</v>
      </c>
      <c r="B3078">
        <v>136</v>
      </c>
      <c r="C3078" t="s">
        <v>21</v>
      </c>
      <c r="D3078" t="s">
        <v>22</v>
      </c>
      <c r="E3078" t="s">
        <v>23</v>
      </c>
      <c r="F3078">
        <v>24</v>
      </c>
      <c r="G3078">
        <v>50.1</v>
      </c>
      <c r="H3078">
        <v>134</v>
      </c>
      <c r="I3078">
        <v>8.52</v>
      </c>
      <c r="J3078">
        <v>295.8</v>
      </c>
      <c r="K3078">
        <v>89</v>
      </c>
      <c r="L3078">
        <v>25.14</v>
      </c>
      <c r="M3078">
        <v>111.8</v>
      </c>
      <c r="N3078">
        <v>115</v>
      </c>
      <c r="O3078">
        <v>5.03</v>
      </c>
      <c r="P3078">
        <v>11</v>
      </c>
      <c r="Q3078">
        <v>6</v>
      </c>
      <c r="R3078">
        <v>2.97</v>
      </c>
      <c r="S3078">
        <v>0</v>
      </c>
      <c r="T3078" t="s">
        <v>22</v>
      </c>
      <c r="U3078">
        <f t="shared" si="97"/>
        <v>0</v>
      </c>
      <c r="V3078">
        <f>IF(Table2[[#This Row],[international_plan]]="yes",1,0)</f>
        <v>0</v>
      </c>
      <c r="W3078">
        <f>IF(Table2[[#This Row],[voice_mail_plan]]="yes",1,0)</f>
        <v>1</v>
      </c>
      <c r="X3078" t="str">
        <f t="shared" si="96"/>
        <v>Very High</v>
      </c>
      <c r="Y3078" t="str">
        <f>IF(Table2[[#This Row],[total_intl_charge]] &gt; AVERAGE($R$2:$R$4245),"High","Low")</f>
        <v>High</v>
      </c>
      <c r="Z3078" t="str">
        <f>IF(AND(G3078&gt;AVERAGE(train!$G$2:$G$4251),K3078&gt;AVERAGE(train!$K$2:$K$4251)),"High Day &amp; Eve",IF(AND(G3078&gt;AVERAGE(train!$G$2:$G$4251),K3078&lt;=AVERAGE(train!$K$2:$K$4251)),"High Day Only",IF(AND(G3078&lt;=AVERAGE(train!$G$2:$G$4251),K3078&gt;AVERAGE(train!$K$2:$K$4251)),"High Eve Only","Low Usage")))</f>
        <v>Low Usage</v>
      </c>
    </row>
    <row r="3079" spans="1:26">
      <c r="A3079" t="s">
        <v>36</v>
      </c>
      <c r="B3079">
        <v>131</v>
      </c>
      <c r="C3079" t="s">
        <v>21</v>
      </c>
      <c r="D3079" t="s">
        <v>22</v>
      </c>
      <c r="E3079" t="s">
        <v>22</v>
      </c>
      <c r="F3079">
        <v>0</v>
      </c>
      <c r="G3079">
        <v>264.2</v>
      </c>
      <c r="H3079">
        <v>118</v>
      </c>
      <c r="I3079">
        <v>44.91</v>
      </c>
      <c r="J3079">
        <v>180</v>
      </c>
      <c r="K3079">
        <v>89</v>
      </c>
      <c r="L3079">
        <v>15.3</v>
      </c>
      <c r="M3079">
        <v>223.9</v>
      </c>
      <c r="N3079">
        <v>104</v>
      </c>
      <c r="O3079">
        <v>10.08</v>
      </c>
      <c r="P3079">
        <v>10.7</v>
      </c>
      <c r="Q3079">
        <v>1</v>
      </c>
      <c r="R3079">
        <v>2.89</v>
      </c>
      <c r="S3079">
        <v>2</v>
      </c>
      <c r="T3079" t="s">
        <v>22</v>
      </c>
      <c r="U3079">
        <f t="shared" si="97"/>
        <v>0</v>
      </c>
      <c r="V3079">
        <f>IF(Table2[[#This Row],[international_plan]]="yes",1,0)</f>
        <v>0</v>
      </c>
      <c r="W3079">
        <f>IF(Table2[[#This Row],[voice_mail_plan]]="yes",1,0)</f>
        <v>0</v>
      </c>
      <c r="X3079" t="str">
        <f t="shared" si="96"/>
        <v>Very High</v>
      </c>
      <c r="Y3079" t="str">
        <f>IF(Table2[[#This Row],[total_intl_charge]] &gt; AVERAGE($R$2:$R$4245),"High","Low")</f>
        <v>High</v>
      </c>
      <c r="Z3079" t="str">
        <f>IF(AND(G3079&gt;AVERAGE(train!$G$2:$G$4251),K3079&gt;AVERAGE(train!$K$2:$K$4251)),"High Day &amp; Eve",IF(AND(G3079&gt;AVERAGE(train!$G$2:$G$4251),K3079&lt;=AVERAGE(train!$K$2:$K$4251)),"High Day Only",IF(AND(G3079&lt;=AVERAGE(train!$G$2:$G$4251),K3079&gt;AVERAGE(train!$K$2:$K$4251)),"High Eve Only","Low Usage")))</f>
        <v>High Day Only</v>
      </c>
    </row>
    <row r="3080" spans="1:26">
      <c r="A3080" t="s">
        <v>46</v>
      </c>
      <c r="B3080">
        <v>90</v>
      </c>
      <c r="C3080" t="s">
        <v>25</v>
      </c>
      <c r="D3080" t="s">
        <v>22</v>
      </c>
      <c r="E3080" t="s">
        <v>22</v>
      </c>
      <c r="F3080">
        <v>0</v>
      </c>
      <c r="G3080">
        <v>192.1</v>
      </c>
      <c r="H3080">
        <v>80</v>
      </c>
      <c r="I3080">
        <v>32.659999999999997</v>
      </c>
      <c r="J3080">
        <v>269.3</v>
      </c>
      <c r="K3080">
        <v>125</v>
      </c>
      <c r="L3080">
        <v>22.89</v>
      </c>
      <c r="M3080">
        <v>259.60000000000002</v>
      </c>
      <c r="N3080">
        <v>97</v>
      </c>
      <c r="O3080">
        <v>11.68</v>
      </c>
      <c r="P3080">
        <v>11.7</v>
      </c>
      <c r="Q3080">
        <v>4</v>
      </c>
      <c r="R3080">
        <v>3.16</v>
      </c>
      <c r="S3080">
        <v>2</v>
      </c>
      <c r="T3080" t="s">
        <v>22</v>
      </c>
      <c r="U3080">
        <f t="shared" si="97"/>
        <v>0</v>
      </c>
      <c r="V3080">
        <f>IF(Table2[[#This Row],[international_plan]]="yes",1,0)</f>
        <v>0</v>
      </c>
      <c r="W3080">
        <f>IF(Table2[[#This Row],[voice_mail_plan]]="yes",1,0)</f>
        <v>0</v>
      </c>
      <c r="X3080" t="str">
        <f t="shared" si="96"/>
        <v>Medium</v>
      </c>
      <c r="Y3080" t="str">
        <f>IF(Table2[[#This Row],[total_intl_charge]] &gt; AVERAGE($R$2:$R$4245),"High","Low")</f>
        <v>High</v>
      </c>
      <c r="Z3080" t="str">
        <f>IF(AND(G3080&gt;AVERAGE(train!$G$2:$G$4251),K3080&gt;AVERAGE(train!$K$2:$K$4251)),"High Day &amp; Eve",IF(AND(G3080&gt;AVERAGE(train!$G$2:$G$4251),K3080&lt;=AVERAGE(train!$K$2:$K$4251)),"High Day Only",IF(AND(G3080&lt;=AVERAGE(train!$G$2:$G$4251),K3080&gt;AVERAGE(train!$K$2:$K$4251)),"High Eve Only","Low Usage")))</f>
        <v>High Day &amp; Eve</v>
      </c>
    </row>
    <row r="3081" spans="1:26">
      <c r="A3081" t="s">
        <v>54</v>
      </c>
      <c r="B3081">
        <v>95</v>
      </c>
      <c r="C3081" t="s">
        <v>21</v>
      </c>
      <c r="D3081" t="s">
        <v>22</v>
      </c>
      <c r="E3081" t="s">
        <v>22</v>
      </c>
      <c r="F3081">
        <v>0</v>
      </c>
      <c r="G3081">
        <v>145.4</v>
      </c>
      <c r="H3081">
        <v>98</v>
      </c>
      <c r="I3081">
        <v>24.72</v>
      </c>
      <c r="J3081">
        <v>334.1</v>
      </c>
      <c r="K3081">
        <v>109</v>
      </c>
      <c r="L3081">
        <v>28.4</v>
      </c>
      <c r="M3081">
        <v>209.8</v>
      </c>
      <c r="N3081">
        <v>72</v>
      </c>
      <c r="O3081">
        <v>9.44</v>
      </c>
      <c r="P3081">
        <v>8.8000000000000007</v>
      </c>
      <c r="Q3081">
        <v>2</v>
      </c>
      <c r="R3081">
        <v>2.38</v>
      </c>
      <c r="S3081">
        <v>1</v>
      </c>
      <c r="T3081" t="s">
        <v>22</v>
      </c>
      <c r="U3081">
        <f t="shared" si="97"/>
        <v>0</v>
      </c>
      <c r="V3081">
        <f>IF(Table2[[#This Row],[international_plan]]="yes",1,0)</f>
        <v>0</v>
      </c>
      <c r="W3081">
        <f>IF(Table2[[#This Row],[voice_mail_plan]]="yes",1,0)</f>
        <v>0</v>
      </c>
      <c r="X3081" t="str">
        <f t="shared" si="96"/>
        <v>Medium</v>
      </c>
      <c r="Y3081" t="str">
        <f>IF(Table2[[#This Row],[total_intl_charge]] &gt; AVERAGE($R$2:$R$4245),"High","Low")</f>
        <v>Low</v>
      </c>
      <c r="Z3081" t="str">
        <f>IF(AND(G3081&gt;AVERAGE(train!$G$2:$G$4251),K3081&gt;AVERAGE(train!$K$2:$K$4251)),"High Day &amp; Eve",IF(AND(G3081&gt;AVERAGE(train!$G$2:$G$4251),K3081&lt;=AVERAGE(train!$K$2:$K$4251)),"High Day Only",IF(AND(G3081&lt;=AVERAGE(train!$G$2:$G$4251),K3081&gt;AVERAGE(train!$K$2:$K$4251)),"High Eve Only","Low Usage")))</f>
        <v>High Eve Only</v>
      </c>
    </row>
    <row r="3082" spans="1:26">
      <c r="A3082" t="s">
        <v>24</v>
      </c>
      <c r="B3082">
        <v>42</v>
      </c>
      <c r="C3082" t="s">
        <v>25</v>
      </c>
      <c r="D3082" t="s">
        <v>22</v>
      </c>
      <c r="E3082" t="s">
        <v>23</v>
      </c>
      <c r="F3082">
        <v>16</v>
      </c>
      <c r="G3082">
        <v>240.8</v>
      </c>
      <c r="H3082">
        <v>80</v>
      </c>
      <c r="I3082">
        <v>40.94</v>
      </c>
      <c r="J3082">
        <v>212.6</v>
      </c>
      <c r="K3082">
        <v>121</v>
      </c>
      <c r="L3082">
        <v>18.07</v>
      </c>
      <c r="M3082">
        <v>271.7</v>
      </c>
      <c r="N3082">
        <v>138</v>
      </c>
      <c r="O3082">
        <v>12.23</v>
      </c>
      <c r="P3082">
        <v>9.4</v>
      </c>
      <c r="Q3082">
        <v>4</v>
      </c>
      <c r="R3082">
        <v>2.54</v>
      </c>
      <c r="S3082">
        <v>1</v>
      </c>
      <c r="T3082" t="s">
        <v>22</v>
      </c>
      <c r="U3082">
        <f t="shared" si="97"/>
        <v>0</v>
      </c>
      <c r="V3082">
        <f>IF(Table2[[#This Row],[international_plan]]="yes",1,0)</f>
        <v>0</v>
      </c>
      <c r="W3082">
        <f>IF(Table2[[#This Row],[voice_mail_plan]]="yes",1,0)</f>
        <v>1</v>
      </c>
      <c r="X3082" t="str">
        <f t="shared" si="96"/>
        <v>Low</v>
      </c>
      <c r="Y3082" t="str">
        <f>IF(Table2[[#This Row],[total_intl_charge]] &gt; AVERAGE($R$2:$R$4245),"High","Low")</f>
        <v>Low</v>
      </c>
      <c r="Z3082" t="str">
        <f>IF(AND(G3082&gt;AVERAGE(train!$G$2:$G$4251),K3082&gt;AVERAGE(train!$K$2:$K$4251)),"High Day &amp; Eve",IF(AND(G3082&gt;AVERAGE(train!$G$2:$G$4251),K3082&lt;=AVERAGE(train!$K$2:$K$4251)),"High Day Only",IF(AND(G3082&lt;=AVERAGE(train!$G$2:$G$4251),K3082&gt;AVERAGE(train!$K$2:$K$4251)),"High Eve Only","Low Usage")))</f>
        <v>High Day &amp; Eve</v>
      </c>
    </row>
    <row r="3083" spans="1:26">
      <c r="A3083" t="s">
        <v>34</v>
      </c>
      <c r="B3083">
        <v>69</v>
      </c>
      <c r="C3083" t="s">
        <v>28</v>
      </c>
      <c r="D3083" t="s">
        <v>22</v>
      </c>
      <c r="E3083" t="s">
        <v>22</v>
      </c>
      <c r="F3083">
        <v>0</v>
      </c>
      <c r="G3083">
        <v>170.7</v>
      </c>
      <c r="H3083">
        <v>98</v>
      </c>
      <c r="I3083">
        <v>29.02</v>
      </c>
      <c r="J3083">
        <v>111.6</v>
      </c>
      <c r="K3083">
        <v>109</v>
      </c>
      <c r="L3083">
        <v>9.49</v>
      </c>
      <c r="M3083">
        <v>171.5</v>
      </c>
      <c r="N3083">
        <v>107</v>
      </c>
      <c r="O3083">
        <v>7.72</v>
      </c>
      <c r="P3083">
        <v>4.8</v>
      </c>
      <c r="Q3083">
        <v>7</v>
      </c>
      <c r="R3083">
        <v>1.3</v>
      </c>
      <c r="S3083">
        <v>3</v>
      </c>
      <c r="T3083" t="s">
        <v>22</v>
      </c>
      <c r="U3083">
        <f t="shared" si="97"/>
        <v>0</v>
      </c>
      <c r="V3083">
        <f>IF(Table2[[#This Row],[international_plan]]="yes",1,0)</f>
        <v>0</v>
      </c>
      <c r="W3083">
        <f>IF(Table2[[#This Row],[voice_mail_plan]]="yes",1,0)</f>
        <v>0</v>
      </c>
      <c r="X3083" t="str">
        <f t="shared" si="96"/>
        <v>Low</v>
      </c>
      <c r="Y3083" t="str">
        <f>IF(Table2[[#This Row],[total_intl_charge]] &gt; AVERAGE($R$2:$R$4245),"High","Low")</f>
        <v>Low</v>
      </c>
      <c r="Z3083" t="str">
        <f>IF(AND(G3083&gt;AVERAGE(train!$G$2:$G$4251),K3083&gt;AVERAGE(train!$K$2:$K$4251)),"High Day &amp; Eve",IF(AND(G3083&gt;AVERAGE(train!$G$2:$G$4251),K3083&lt;=AVERAGE(train!$K$2:$K$4251)),"High Day Only",IF(AND(G3083&lt;=AVERAGE(train!$G$2:$G$4251),K3083&gt;AVERAGE(train!$K$2:$K$4251)),"High Eve Only","Low Usage")))</f>
        <v>High Eve Only</v>
      </c>
    </row>
    <row r="3084" spans="1:26">
      <c r="A3084" t="s">
        <v>52</v>
      </c>
      <c r="B3084">
        <v>99</v>
      </c>
      <c r="C3084" t="s">
        <v>25</v>
      </c>
      <c r="D3084" t="s">
        <v>22</v>
      </c>
      <c r="E3084" t="s">
        <v>22</v>
      </c>
      <c r="F3084">
        <v>0</v>
      </c>
      <c r="G3084">
        <v>221</v>
      </c>
      <c r="H3084">
        <v>118</v>
      </c>
      <c r="I3084">
        <v>37.57</v>
      </c>
      <c r="J3084">
        <v>138.80000000000001</v>
      </c>
      <c r="K3084">
        <v>104</v>
      </c>
      <c r="L3084">
        <v>11.8</v>
      </c>
      <c r="M3084">
        <v>198.6</v>
      </c>
      <c r="N3084">
        <v>96</v>
      </c>
      <c r="O3084">
        <v>8.94</v>
      </c>
      <c r="P3084">
        <v>12.1</v>
      </c>
      <c r="Q3084">
        <v>4</v>
      </c>
      <c r="R3084">
        <v>3.27</v>
      </c>
      <c r="S3084">
        <v>0</v>
      </c>
      <c r="T3084" t="s">
        <v>22</v>
      </c>
      <c r="U3084">
        <f t="shared" si="97"/>
        <v>0</v>
      </c>
      <c r="V3084">
        <f>IF(Table2[[#This Row],[international_plan]]="yes",1,0)</f>
        <v>0</v>
      </c>
      <c r="W3084">
        <f>IF(Table2[[#This Row],[voice_mail_plan]]="yes",1,0)</f>
        <v>0</v>
      </c>
      <c r="X3084" t="str">
        <f t="shared" si="96"/>
        <v>Medium</v>
      </c>
      <c r="Y3084" t="str">
        <f>IF(Table2[[#This Row],[total_intl_charge]] &gt; AVERAGE($R$2:$R$4245),"High","Low")</f>
        <v>High</v>
      </c>
      <c r="Z3084" t="str">
        <f>IF(AND(G3084&gt;AVERAGE(train!$G$2:$G$4251),K3084&gt;AVERAGE(train!$K$2:$K$4251)),"High Day &amp; Eve",IF(AND(G3084&gt;AVERAGE(train!$G$2:$G$4251),K3084&lt;=AVERAGE(train!$K$2:$K$4251)),"High Day Only",IF(AND(G3084&lt;=AVERAGE(train!$G$2:$G$4251),K3084&gt;AVERAGE(train!$K$2:$K$4251)),"High Eve Only","Low Usage")))</f>
        <v>High Day &amp; Eve</v>
      </c>
    </row>
    <row r="3085" spans="1:26">
      <c r="A3085" t="s">
        <v>73</v>
      </c>
      <c r="B3085">
        <v>72</v>
      </c>
      <c r="C3085" t="s">
        <v>21</v>
      </c>
      <c r="D3085" t="s">
        <v>22</v>
      </c>
      <c r="E3085" t="s">
        <v>22</v>
      </c>
      <c r="F3085">
        <v>0</v>
      </c>
      <c r="G3085">
        <v>180</v>
      </c>
      <c r="H3085">
        <v>109</v>
      </c>
      <c r="I3085">
        <v>30.6</v>
      </c>
      <c r="J3085">
        <v>292.7</v>
      </c>
      <c r="K3085">
        <v>96</v>
      </c>
      <c r="L3085">
        <v>24.88</v>
      </c>
      <c r="M3085">
        <v>194.9</v>
      </c>
      <c r="N3085">
        <v>114</v>
      </c>
      <c r="O3085">
        <v>8.77</v>
      </c>
      <c r="P3085">
        <v>10.8</v>
      </c>
      <c r="Q3085">
        <v>4</v>
      </c>
      <c r="R3085">
        <v>2.92</v>
      </c>
      <c r="S3085">
        <v>0</v>
      </c>
      <c r="T3085" t="s">
        <v>22</v>
      </c>
      <c r="U3085">
        <f t="shared" si="97"/>
        <v>0</v>
      </c>
      <c r="V3085">
        <f>IF(Table2[[#This Row],[international_plan]]="yes",1,0)</f>
        <v>0</v>
      </c>
      <c r="W3085">
        <f>IF(Table2[[#This Row],[voice_mail_plan]]="yes",1,0)</f>
        <v>0</v>
      </c>
      <c r="X3085" t="str">
        <f t="shared" si="96"/>
        <v>Low</v>
      </c>
      <c r="Y3085" t="str">
        <f>IF(Table2[[#This Row],[total_intl_charge]] &gt; AVERAGE($R$2:$R$4245),"High","Low")</f>
        <v>High</v>
      </c>
      <c r="Z3085" t="str">
        <f>IF(AND(G3085&gt;AVERAGE(train!$G$2:$G$4251),K3085&gt;AVERAGE(train!$K$2:$K$4251)),"High Day &amp; Eve",IF(AND(G3085&gt;AVERAGE(train!$G$2:$G$4251),K3085&lt;=AVERAGE(train!$K$2:$K$4251)),"High Day Only",IF(AND(G3085&lt;=AVERAGE(train!$G$2:$G$4251),K3085&gt;AVERAGE(train!$K$2:$K$4251)),"High Eve Only","Low Usage")))</f>
        <v>Low Usage</v>
      </c>
    </row>
    <row r="3086" spans="1:26">
      <c r="A3086" t="s">
        <v>53</v>
      </c>
      <c r="B3086">
        <v>88</v>
      </c>
      <c r="C3086" t="s">
        <v>21</v>
      </c>
      <c r="D3086" t="s">
        <v>22</v>
      </c>
      <c r="E3086" t="s">
        <v>23</v>
      </c>
      <c r="F3086">
        <v>14</v>
      </c>
      <c r="G3086">
        <v>298.8</v>
      </c>
      <c r="H3086">
        <v>92</v>
      </c>
      <c r="I3086">
        <v>50.8</v>
      </c>
      <c r="J3086">
        <v>207.3</v>
      </c>
      <c r="K3086">
        <v>86</v>
      </c>
      <c r="L3086">
        <v>17.62</v>
      </c>
      <c r="M3086">
        <v>257.89999999999998</v>
      </c>
      <c r="N3086">
        <v>65</v>
      </c>
      <c r="O3086">
        <v>11.61</v>
      </c>
      <c r="P3086">
        <v>11.9</v>
      </c>
      <c r="Q3086">
        <v>4</v>
      </c>
      <c r="R3086">
        <v>3.21</v>
      </c>
      <c r="S3086">
        <v>5</v>
      </c>
      <c r="T3086" t="s">
        <v>22</v>
      </c>
      <c r="U3086">
        <f t="shared" si="97"/>
        <v>0</v>
      </c>
      <c r="V3086">
        <f>IF(Table2[[#This Row],[international_plan]]="yes",1,0)</f>
        <v>0</v>
      </c>
      <c r="W3086">
        <f>IF(Table2[[#This Row],[voice_mail_plan]]="yes",1,0)</f>
        <v>1</v>
      </c>
      <c r="X3086" t="str">
        <f t="shared" si="96"/>
        <v>Medium</v>
      </c>
      <c r="Y3086" t="str">
        <f>IF(Table2[[#This Row],[total_intl_charge]] &gt; AVERAGE($R$2:$R$4245),"High","Low")</f>
        <v>High</v>
      </c>
      <c r="Z3086" t="str">
        <f>IF(AND(G3086&gt;AVERAGE(train!$G$2:$G$4251),K3086&gt;AVERAGE(train!$K$2:$K$4251)),"High Day &amp; Eve",IF(AND(G3086&gt;AVERAGE(train!$G$2:$G$4251),K3086&lt;=AVERAGE(train!$K$2:$K$4251)),"High Day Only",IF(AND(G3086&lt;=AVERAGE(train!$G$2:$G$4251),K3086&gt;AVERAGE(train!$K$2:$K$4251)),"High Eve Only","Low Usage")))</f>
        <v>High Day Only</v>
      </c>
    </row>
    <row r="3087" spans="1:26">
      <c r="A3087" t="s">
        <v>40</v>
      </c>
      <c r="B3087">
        <v>113</v>
      </c>
      <c r="C3087" t="s">
        <v>21</v>
      </c>
      <c r="D3087" t="s">
        <v>22</v>
      </c>
      <c r="E3087" t="s">
        <v>22</v>
      </c>
      <c r="F3087">
        <v>0</v>
      </c>
      <c r="G3087">
        <v>317.10000000000002</v>
      </c>
      <c r="H3087">
        <v>97</v>
      </c>
      <c r="I3087">
        <v>53.91</v>
      </c>
      <c r="J3087">
        <v>224.8</v>
      </c>
      <c r="K3087">
        <v>70</v>
      </c>
      <c r="L3087">
        <v>19.11</v>
      </c>
      <c r="M3087">
        <v>215.1</v>
      </c>
      <c r="N3087">
        <v>90</v>
      </c>
      <c r="O3087">
        <v>9.68</v>
      </c>
      <c r="P3087">
        <v>13.6</v>
      </c>
      <c r="Q3087">
        <v>2</v>
      </c>
      <c r="R3087">
        <v>3.67</v>
      </c>
      <c r="S3087">
        <v>1</v>
      </c>
      <c r="T3087" t="s">
        <v>23</v>
      </c>
      <c r="U3087">
        <f t="shared" si="97"/>
        <v>1</v>
      </c>
      <c r="V3087">
        <f>IF(Table2[[#This Row],[international_plan]]="yes",1,0)</f>
        <v>0</v>
      </c>
      <c r="W3087">
        <f>IF(Table2[[#This Row],[voice_mail_plan]]="yes",1,0)</f>
        <v>0</v>
      </c>
      <c r="X3087" t="str">
        <f t="shared" si="96"/>
        <v>High</v>
      </c>
      <c r="Y3087" t="str">
        <f>IF(Table2[[#This Row],[total_intl_charge]] &gt; AVERAGE($R$2:$R$4245),"High","Low")</f>
        <v>High</v>
      </c>
      <c r="Z3087" t="str">
        <f>IF(AND(G3087&gt;AVERAGE(train!$G$2:$G$4251),K3087&gt;AVERAGE(train!$K$2:$K$4251)),"High Day &amp; Eve",IF(AND(G3087&gt;AVERAGE(train!$G$2:$G$4251),K3087&lt;=AVERAGE(train!$K$2:$K$4251)),"High Day Only",IF(AND(G3087&lt;=AVERAGE(train!$G$2:$G$4251),K3087&gt;AVERAGE(train!$K$2:$K$4251)),"High Eve Only","Low Usage")))</f>
        <v>High Day Only</v>
      </c>
    </row>
    <row r="3088" spans="1:26">
      <c r="A3088" t="s">
        <v>73</v>
      </c>
      <c r="B3088">
        <v>142</v>
      </c>
      <c r="C3088" t="s">
        <v>25</v>
      </c>
      <c r="D3088" t="s">
        <v>23</v>
      </c>
      <c r="E3088" t="s">
        <v>23</v>
      </c>
      <c r="F3088">
        <v>23</v>
      </c>
      <c r="G3088">
        <v>102.2</v>
      </c>
      <c r="H3088">
        <v>103</v>
      </c>
      <c r="I3088">
        <v>17.37</v>
      </c>
      <c r="J3088">
        <v>229.7</v>
      </c>
      <c r="K3088">
        <v>110</v>
      </c>
      <c r="L3088">
        <v>19.52</v>
      </c>
      <c r="M3088">
        <v>176.3</v>
      </c>
      <c r="N3088">
        <v>100</v>
      </c>
      <c r="O3088">
        <v>7.93</v>
      </c>
      <c r="P3088">
        <v>9</v>
      </c>
      <c r="Q3088">
        <v>4</v>
      </c>
      <c r="R3088">
        <v>2.4300000000000002</v>
      </c>
      <c r="S3088">
        <v>1</v>
      </c>
      <c r="T3088" t="s">
        <v>22</v>
      </c>
      <c r="U3088">
        <f t="shared" si="97"/>
        <v>0</v>
      </c>
      <c r="V3088">
        <f>IF(Table2[[#This Row],[international_plan]]="yes",1,0)</f>
        <v>1</v>
      </c>
      <c r="W3088">
        <f>IF(Table2[[#This Row],[voice_mail_plan]]="yes",1,0)</f>
        <v>1</v>
      </c>
      <c r="X3088" t="str">
        <f t="shared" si="96"/>
        <v>Very High</v>
      </c>
      <c r="Y3088" t="str">
        <f>IF(Table2[[#This Row],[total_intl_charge]] &gt; AVERAGE($R$2:$R$4245),"High","Low")</f>
        <v>Low</v>
      </c>
      <c r="Z3088" t="str">
        <f>IF(AND(G3088&gt;AVERAGE(train!$G$2:$G$4251),K3088&gt;AVERAGE(train!$K$2:$K$4251)),"High Day &amp; Eve",IF(AND(G3088&gt;AVERAGE(train!$G$2:$G$4251),K3088&lt;=AVERAGE(train!$K$2:$K$4251)),"High Day Only",IF(AND(G3088&lt;=AVERAGE(train!$G$2:$G$4251),K3088&gt;AVERAGE(train!$K$2:$K$4251)),"High Eve Only","Low Usage")))</f>
        <v>High Eve Only</v>
      </c>
    </row>
    <row r="3089" spans="1:26">
      <c r="A3089" t="s">
        <v>31</v>
      </c>
      <c r="B3089">
        <v>3</v>
      </c>
      <c r="C3089" t="s">
        <v>25</v>
      </c>
      <c r="D3089" t="s">
        <v>22</v>
      </c>
      <c r="E3089" t="s">
        <v>22</v>
      </c>
      <c r="F3089">
        <v>0</v>
      </c>
      <c r="G3089">
        <v>182.9</v>
      </c>
      <c r="H3089">
        <v>87</v>
      </c>
      <c r="I3089">
        <v>31.09</v>
      </c>
      <c r="J3089">
        <v>172.1</v>
      </c>
      <c r="K3089">
        <v>103</v>
      </c>
      <c r="L3089">
        <v>14.63</v>
      </c>
      <c r="M3089">
        <v>233.1</v>
      </c>
      <c r="N3089">
        <v>89</v>
      </c>
      <c r="O3089">
        <v>10.49</v>
      </c>
      <c r="P3089">
        <v>12.1</v>
      </c>
      <c r="Q3089">
        <v>3</v>
      </c>
      <c r="R3089">
        <v>3.27</v>
      </c>
      <c r="S3089">
        <v>4</v>
      </c>
      <c r="T3089" t="s">
        <v>22</v>
      </c>
      <c r="U3089">
        <f t="shared" si="97"/>
        <v>0</v>
      </c>
      <c r="V3089">
        <f>IF(Table2[[#This Row],[international_plan]]="yes",1,0)</f>
        <v>0</v>
      </c>
      <c r="W3089">
        <f>IF(Table2[[#This Row],[voice_mail_plan]]="yes",1,0)</f>
        <v>0</v>
      </c>
      <c r="X3089" t="str">
        <f t="shared" si="96"/>
        <v>Low</v>
      </c>
      <c r="Y3089" t="str">
        <f>IF(Table2[[#This Row],[total_intl_charge]] &gt; AVERAGE($R$2:$R$4245),"High","Low")</f>
        <v>High</v>
      </c>
      <c r="Z3089" t="str">
        <f>IF(AND(G3089&gt;AVERAGE(train!$G$2:$G$4251),K3089&gt;AVERAGE(train!$K$2:$K$4251)),"High Day &amp; Eve",IF(AND(G3089&gt;AVERAGE(train!$G$2:$G$4251),K3089&lt;=AVERAGE(train!$K$2:$K$4251)),"High Day Only",IF(AND(G3089&lt;=AVERAGE(train!$G$2:$G$4251),K3089&gt;AVERAGE(train!$K$2:$K$4251)),"High Eve Only","Low Usage")))</f>
        <v>High Day &amp; Eve</v>
      </c>
    </row>
    <row r="3090" spans="1:26">
      <c r="A3090" t="s">
        <v>51</v>
      </c>
      <c r="B3090">
        <v>75</v>
      </c>
      <c r="C3090" t="s">
        <v>21</v>
      </c>
      <c r="D3090" t="s">
        <v>22</v>
      </c>
      <c r="E3090" t="s">
        <v>22</v>
      </c>
      <c r="F3090">
        <v>0</v>
      </c>
      <c r="G3090">
        <v>184.8</v>
      </c>
      <c r="H3090">
        <v>126</v>
      </c>
      <c r="I3090">
        <v>31.42</v>
      </c>
      <c r="J3090">
        <v>198.6</v>
      </c>
      <c r="K3090">
        <v>103</v>
      </c>
      <c r="L3090">
        <v>16.88</v>
      </c>
      <c r="M3090">
        <v>103</v>
      </c>
      <c r="N3090">
        <v>90</v>
      </c>
      <c r="O3090">
        <v>4.6399999999999997</v>
      </c>
      <c r="P3090">
        <v>8.3000000000000007</v>
      </c>
      <c r="Q3090">
        <v>3</v>
      </c>
      <c r="R3090">
        <v>2.2400000000000002</v>
      </c>
      <c r="S3090">
        <v>1</v>
      </c>
      <c r="T3090" t="s">
        <v>22</v>
      </c>
      <c r="U3090">
        <f t="shared" si="97"/>
        <v>0</v>
      </c>
      <c r="V3090">
        <f>IF(Table2[[#This Row],[international_plan]]="yes",1,0)</f>
        <v>0</v>
      </c>
      <c r="W3090">
        <f>IF(Table2[[#This Row],[voice_mail_plan]]="yes",1,0)</f>
        <v>0</v>
      </c>
      <c r="X3090" t="str">
        <f t="shared" si="96"/>
        <v>Medium</v>
      </c>
      <c r="Y3090" t="str">
        <f>IF(Table2[[#This Row],[total_intl_charge]] &gt; AVERAGE($R$2:$R$4245),"High","Low")</f>
        <v>Low</v>
      </c>
      <c r="Z3090" t="str">
        <f>IF(AND(G3090&gt;AVERAGE(train!$G$2:$G$4251),K3090&gt;AVERAGE(train!$K$2:$K$4251)),"High Day &amp; Eve",IF(AND(G3090&gt;AVERAGE(train!$G$2:$G$4251),K3090&lt;=AVERAGE(train!$K$2:$K$4251)),"High Day Only",IF(AND(G3090&lt;=AVERAGE(train!$G$2:$G$4251),K3090&gt;AVERAGE(train!$K$2:$K$4251)),"High Eve Only","Low Usage")))</f>
        <v>High Day &amp; Eve</v>
      </c>
    </row>
    <row r="3091" spans="1:26">
      <c r="A3091" t="s">
        <v>39</v>
      </c>
      <c r="B3091">
        <v>91</v>
      </c>
      <c r="C3091" t="s">
        <v>21</v>
      </c>
      <c r="D3091" t="s">
        <v>22</v>
      </c>
      <c r="E3091" t="s">
        <v>22</v>
      </c>
      <c r="F3091">
        <v>0</v>
      </c>
      <c r="G3091">
        <v>251.5</v>
      </c>
      <c r="H3091">
        <v>57</v>
      </c>
      <c r="I3091">
        <v>42.76</v>
      </c>
      <c r="J3091">
        <v>179.1</v>
      </c>
      <c r="K3091">
        <v>113</v>
      </c>
      <c r="L3091">
        <v>15.22</v>
      </c>
      <c r="M3091">
        <v>163.19999999999999</v>
      </c>
      <c r="N3091">
        <v>72</v>
      </c>
      <c r="O3091">
        <v>7.34</v>
      </c>
      <c r="P3091">
        <v>6.6</v>
      </c>
      <c r="Q3091">
        <v>3</v>
      </c>
      <c r="R3091">
        <v>1.78</v>
      </c>
      <c r="S3091">
        <v>1</v>
      </c>
      <c r="T3091" t="s">
        <v>22</v>
      </c>
      <c r="U3091">
        <f t="shared" si="97"/>
        <v>0</v>
      </c>
      <c r="V3091">
        <f>IF(Table2[[#This Row],[international_plan]]="yes",1,0)</f>
        <v>0</v>
      </c>
      <c r="W3091">
        <f>IF(Table2[[#This Row],[voice_mail_plan]]="yes",1,0)</f>
        <v>0</v>
      </c>
      <c r="X3091" t="str">
        <f t="shared" si="96"/>
        <v>Medium</v>
      </c>
      <c r="Y3091" t="str">
        <f>IF(Table2[[#This Row],[total_intl_charge]] &gt; AVERAGE($R$2:$R$4245),"High","Low")</f>
        <v>Low</v>
      </c>
      <c r="Z3091" t="str">
        <f>IF(AND(G3091&gt;AVERAGE(train!$G$2:$G$4251),K3091&gt;AVERAGE(train!$K$2:$K$4251)),"High Day &amp; Eve",IF(AND(G3091&gt;AVERAGE(train!$G$2:$G$4251),K3091&lt;=AVERAGE(train!$K$2:$K$4251)),"High Day Only",IF(AND(G3091&lt;=AVERAGE(train!$G$2:$G$4251),K3091&gt;AVERAGE(train!$K$2:$K$4251)),"High Eve Only","Low Usage")))</f>
        <v>High Day &amp; Eve</v>
      </c>
    </row>
    <row r="3092" spans="1:26">
      <c r="A3092" t="s">
        <v>67</v>
      </c>
      <c r="B3092">
        <v>78</v>
      </c>
      <c r="C3092" t="s">
        <v>28</v>
      </c>
      <c r="D3092" t="s">
        <v>22</v>
      </c>
      <c r="E3092" t="s">
        <v>22</v>
      </c>
      <c r="F3092">
        <v>0</v>
      </c>
      <c r="G3092">
        <v>131.6</v>
      </c>
      <c r="H3092">
        <v>102</v>
      </c>
      <c r="I3092">
        <v>22.37</v>
      </c>
      <c r="J3092">
        <v>290.39999999999998</v>
      </c>
      <c r="K3092">
        <v>134</v>
      </c>
      <c r="L3092">
        <v>24.68</v>
      </c>
      <c r="M3092">
        <v>190.5</v>
      </c>
      <c r="N3092">
        <v>95</v>
      </c>
      <c r="O3092">
        <v>8.57</v>
      </c>
      <c r="P3092">
        <v>0</v>
      </c>
      <c r="Q3092">
        <v>0</v>
      </c>
      <c r="R3092">
        <v>0</v>
      </c>
      <c r="S3092">
        <v>3</v>
      </c>
      <c r="T3092" t="s">
        <v>22</v>
      </c>
      <c r="U3092">
        <f t="shared" si="97"/>
        <v>0</v>
      </c>
      <c r="V3092">
        <f>IF(Table2[[#This Row],[international_plan]]="yes",1,0)</f>
        <v>0</v>
      </c>
      <c r="W3092">
        <f>IF(Table2[[#This Row],[voice_mail_plan]]="yes",1,0)</f>
        <v>0</v>
      </c>
      <c r="X3092" t="str">
        <f t="shared" si="96"/>
        <v>Medium</v>
      </c>
      <c r="Y3092" t="str">
        <f>IF(Table2[[#This Row],[total_intl_charge]] &gt; AVERAGE($R$2:$R$4245),"High","Low")</f>
        <v>Low</v>
      </c>
      <c r="Z3092" t="str">
        <f>IF(AND(G3092&gt;AVERAGE(train!$G$2:$G$4251),K3092&gt;AVERAGE(train!$K$2:$K$4251)),"High Day &amp; Eve",IF(AND(G3092&gt;AVERAGE(train!$G$2:$G$4251),K3092&lt;=AVERAGE(train!$K$2:$K$4251)),"High Day Only",IF(AND(G3092&lt;=AVERAGE(train!$G$2:$G$4251),K3092&gt;AVERAGE(train!$K$2:$K$4251)),"High Eve Only","Low Usage")))</f>
        <v>High Eve Only</v>
      </c>
    </row>
    <row r="3093" spans="1:26">
      <c r="A3093" t="s">
        <v>40</v>
      </c>
      <c r="B3093">
        <v>98</v>
      </c>
      <c r="C3093" t="s">
        <v>25</v>
      </c>
      <c r="D3093" t="s">
        <v>22</v>
      </c>
      <c r="E3093" t="s">
        <v>22</v>
      </c>
      <c r="F3093">
        <v>0</v>
      </c>
      <c r="G3093">
        <v>92.3</v>
      </c>
      <c r="H3093">
        <v>128</v>
      </c>
      <c r="I3093">
        <v>15.69</v>
      </c>
      <c r="J3093">
        <v>250.1</v>
      </c>
      <c r="K3093">
        <v>89</v>
      </c>
      <c r="L3093">
        <v>21.26</v>
      </c>
      <c r="M3093">
        <v>211.9</v>
      </c>
      <c r="N3093">
        <v>110</v>
      </c>
      <c r="O3093">
        <v>9.5399999999999991</v>
      </c>
      <c r="P3093">
        <v>10.8</v>
      </c>
      <c r="Q3093">
        <v>16</v>
      </c>
      <c r="R3093">
        <v>2.92</v>
      </c>
      <c r="S3093">
        <v>3</v>
      </c>
      <c r="T3093" t="s">
        <v>22</v>
      </c>
      <c r="U3093">
        <f t="shared" si="97"/>
        <v>0</v>
      </c>
      <c r="V3093">
        <f>IF(Table2[[#This Row],[international_plan]]="yes",1,0)</f>
        <v>0</v>
      </c>
      <c r="W3093">
        <f>IF(Table2[[#This Row],[voice_mail_plan]]="yes",1,0)</f>
        <v>0</v>
      </c>
      <c r="X3093" t="str">
        <f t="shared" si="96"/>
        <v>Medium</v>
      </c>
      <c r="Y3093" t="str">
        <f>IF(Table2[[#This Row],[total_intl_charge]] &gt; AVERAGE($R$2:$R$4245),"High","Low")</f>
        <v>High</v>
      </c>
      <c r="Z3093" t="str">
        <f>IF(AND(G3093&gt;AVERAGE(train!$G$2:$G$4251),K3093&gt;AVERAGE(train!$K$2:$K$4251)),"High Day &amp; Eve",IF(AND(G3093&gt;AVERAGE(train!$G$2:$G$4251),K3093&lt;=AVERAGE(train!$K$2:$K$4251)),"High Day Only",IF(AND(G3093&lt;=AVERAGE(train!$G$2:$G$4251),K3093&gt;AVERAGE(train!$K$2:$K$4251)),"High Eve Only","Low Usage")))</f>
        <v>Low Usage</v>
      </c>
    </row>
    <row r="3094" spans="1:26">
      <c r="A3094" t="s">
        <v>31</v>
      </c>
      <c r="B3094">
        <v>166</v>
      </c>
      <c r="C3094" t="s">
        <v>25</v>
      </c>
      <c r="D3094" t="s">
        <v>22</v>
      </c>
      <c r="E3094" t="s">
        <v>23</v>
      </c>
      <c r="F3094">
        <v>41</v>
      </c>
      <c r="G3094">
        <v>196.7</v>
      </c>
      <c r="H3094">
        <v>109</v>
      </c>
      <c r="I3094">
        <v>33.44</v>
      </c>
      <c r="J3094">
        <v>124.3</v>
      </c>
      <c r="K3094">
        <v>107</v>
      </c>
      <c r="L3094">
        <v>10.57</v>
      </c>
      <c r="M3094">
        <v>198.3</v>
      </c>
      <c r="N3094">
        <v>94</v>
      </c>
      <c r="O3094">
        <v>8.92</v>
      </c>
      <c r="P3094">
        <v>11</v>
      </c>
      <c r="Q3094">
        <v>5</v>
      </c>
      <c r="R3094">
        <v>2.97</v>
      </c>
      <c r="S3094">
        <v>5</v>
      </c>
      <c r="T3094" t="s">
        <v>23</v>
      </c>
      <c r="U3094">
        <f t="shared" si="97"/>
        <v>1</v>
      </c>
      <c r="V3094">
        <f>IF(Table2[[#This Row],[international_plan]]="yes",1,0)</f>
        <v>0</v>
      </c>
      <c r="W3094">
        <f>IF(Table2[[#This Row],[voice_mail_plan]]="yes",1,0)</f>
        <v>1</v>
      </c>
      <c r="X3094" t="str">
        <f t="shared" si="96"/>
        <v>Very High</v>
      </c>
      <c r="Y3094" t="str">
        <f>IF(Table2[[#This Row],[total_intl_charge]] &gt; AVERAGE($R$2:$R$4245),"High","Low")</f>
        <v>High</v>
      </c>
      <c r="Z3094" t="str">
        <f>IF(AND(G3094&gt;AVERAGE(train!$G$2:$G$4251),K3094&gt;AVERAGE(train!$K$2:$K$4251)),"High Day &amp; Eve",IF(AND(G3094&gt;AVERAGE(train!$G$2:$G$4251),K3094&lt;=AVERAGE(train!$K$2:$K$4251)),"High Day Only",IF(AND(G3094&lt;=AVERAGE(train!$G$2:$G$4251),K3094&gt;AVERAGE(train!$K$2:$K$4251)),"High Eve Only","Low Usage")))</f>
        <v>High Day &amp; Eve</v>
      </c>
    </row>
    <row r="3095" spans="1:26">
      <c r="A3095" t="s">
        <v>43</v>
      </c>
      <c r="B3095">
        <v>78</v>
      </c>
      <c r="C3095" t="s">
        <v>21</v>
      </c>
      <c r="D3095" t="s">
        <v>22</v>
      </c>
      <c r="E3095" t="s">
        <v>22</v>
      </c>
      <c r="F3095">
        <v>0</v>
      </c>
      <c r="G3095">
        <v>131.4</v>
      </c>
      <c r="H3095">
        <v>98</v>
      </c>
      <c r="I3095">
        <v>22.34</v>
      </c>
      <c r="J3095">
        <v>189.9</v>
      </c>
      <c r="K3095">
        <v>95</v>
      </c>
      <c r="L3095">
        <v>16.14</v>
      </c>
      <c r="M3095">
        <v>147.4</v>
      </c>
      <c r="N3095">
        <v>83</v>
      </c>
      <c r="O3095">
        <v>6.63</v>
      </c>
      <c r="P3095">
        <v>11.2</v>
      </c>
      <c r="Q3095">
        <v>2</v>
      </c>
      <c r="R3095">
        <v>3.02</v>
      </c>
      <c r="S3095">
        <v>2</v>
      </c>
      <c r="T3095" t="s">
        <v>22</v>
      </c>
      <c r="U3095">
        <f t="shared" si="97"/>
        <v>0</v>
      </c>
      <c r="V3095">
        <f>IF(Table2[[#This Row],[international_plan]]="yes",1,0)</f>
        <v>0</v>
      </c>
      <c r="W3095">
        <f>IF(Table2[[#This Row],[voice_mail_plan]]="yes",1,0)</f>
        <v>0</v>
      </c>
      <c r="X3095" t="str">
        <f t="shared" si="96"/>
        <v>Medium</v>
      </c>
      <c r="Y3095" t="str">
        <f>IF(Table2[[#This Row],[total_intl_charge]] &gt; AVERAGE($R$2:$R$4245),"High","Low")</f>
        <v>High</v>
      </c>
      <c r="Z3095" t="str">
        <f>IF(AND(G3095&gt;AVERAGE(train!$G$2:$G$4251),K3095&gt;AVERAGE(train!$K$2:$K$4251)),"High Day &amp; Eve",IF(AND(G3095&gt;AVERAGE(train!$G$2:$G$4251),K3095&lt;=AVERAGE(train!$K$2:$K$4251)),"High Day Only",IF(AND(G3095&lt;=AVERAGE(train!$G$2:$G$4251),K3095&gt;AVERAGE(train!$K$2:$K$4251)),"High Eve Only","Low Usage")))</f>
        <v>Low Usage</v>
      </c>
    </row>
    <row r="3096" spans="1:26">
      <c r="A3096" t="s">
        <v>48</v>
      </c>
      <c r="B3096">
        <v>69</v>
      </c>
      <c r="C3096" t="s">
        <v>25</v>
      </c>
      <c r="D3096" t="s">
        <v>22</v>
      </c>
      <c r="E3096" t="s">
        <v>22</v>
      </c>
      <c r="F3096">
        <v>0</v>
      </c>
      <c r="G3096">
        <v>215.9</v>
      </c>
      <c r="H3096">
        <v>122</v>
      </c>
      <c r="I3096">
        <v>36.700000000000003</v>
      </c>
      <c r="J3096">
        <v>270.3</v>
      </c>
      <c r="K3096">
        <v>114</v>
      </c>
      <c r="L3096">
        <v>22.98</v>
      </c>
      <c r="M3096">
        <v>301.8</v>
      </c>
      <c r="N3096">
        <v>129</v>
      </c>
      <c r="O3096">
        <v>13.58</v>
      </c>
      <c r="P3096">
        <v>6.1</v>
      </c>
      <c r="Q3096">
        <v>5</v>
      </c>
      <c r="R3096">
        <v>1.65</v>
      </c>
      <c r="S3096">
        <v>4</v>
      </c>
      <c r="T3096" t="s">
        <v>23</v>
      </c>
      <c r="U3096">
        <f t="shared" si="97"/>
        <v>1</v>
      </c>
      <c r="V3096">
        <f>IF(Table2[[#This Row],[international_plan]]="yes",1,0)</f>
        <v>0</v>
      </c>
      <c r="W3096">
        <f>IF(Table2[[#This Row],[voice_mail_plan]]="yes",1,0)</f>
        <v>0</v>
      </c>
      <c r="X3096" t="str">
        <f t="shared" si="96"/>
        <v>Low</v>
      </c>
      <c r="Y3096" t="str">
        <f>IF(Table2[[#This Row],[total_intl_charge]] &gt; AVERAGE($R$2:$R$4245),"High","Low")</f>
        <v>Low</v>
      </c>
      <c r="Z3096" t="str">
        <f>IF(AND(G3096&gt;AVERAGE(train!$G$2:$G$4251),K3096&gt;AVERAGE(train!$K$2:$K$4251)),"High Day &amp; Eve",IF(AND(G3096&gt;AVERAGE(train!$G$2:$G$4251),K3096&lt;=AVERAGE(train!$K$2:$K$4251)),"High Day Only",IF(AND(G3096&lt;=AVERAGE(train!$G$2:$G$4251),K3096&gt;AVERAGE(train!$K$2:$K$4251)),"High Eve Only","Low Usage")))</f>
        <v>High Day &amp; Eve</v>
      </c>
    </row>
    <row r="3097" spans="1:26">
      <c r="A3097" t="s">
        <v>48</v>
      </c>
      <c r="B3097">
        <v>122</v>
      </c>
      <c r="C3097" t="s">
        <v>25</v>
      </c>
      <c r="D3097" t="s">
        <v>22</v>
      </c>
      <c r="E3097" t="s">
        <v>22</v>
      </c>
      <c r="F3097">
        <v>0</v>
      </c>
      <c r="G3097">
        <v>158.19999999999999</v>
      </c>
      <c r="H3097">
        <v>95</v>
      </c>
      <c r="I3097">
        <v>26.89</v>
      </c>
      <c r="J3097">
        <v>178.5</v>
      </c>
      <c r="K3097">
        <v>113</v>
      </c>
      <c r="L3097">
        <v>15.17</v>
      </c>
      <c r="M3097">
        <v>154.30000000000001</v>
      </c>
      <c r="N3097">
        <v>76</v>
      </c>
      <c r="O3097">
        <v>6.94</v>
      </c>
      <c r="P3097">
        <v>8.5</v>
      </c>
      <c r="Q3097">
        <v>5</v>
      </c>
      <c r="R3097">
        <v>2.2999999999999998</v>
      </c>
      <c r="S3097">
        <v>2</v>
      </c>
      <c r="T3097" t="s">
        <v>22</v>
      </c>
      <c r="U3097">
        <f t="shared" si="97"/>
        <v>0</v>
      </c>
      <c r="V3097">
        <f>IF(Table2[[#This Row],[international_plan]]="yes",1,0)</f>
        <v>0</v>
      </c>
      <c r="W3097">
        <f>IF(Table2[[#This Row],[voice_mail_plan]]="yes",1,0)</f>
        <v>0</v>
      </c>
      <c r="X3097" t="str">
        <f t="shared" si="96"/>
        <v>High</v>
      </c>
      <c r="Y3097" t="str">
        <f>IF(Table2[[#This Row],[total_intl_charge]] &gt; AVERAGE($R$2:$R$4245),"High","Low")</f>
        <v>Low</v>
      </c>
      <c r="Z3097" t="str">
        <f>IF(AND(G3097&gt;AVERAGE(train!$G$2:$G$4251),K3097&gt;AVERAGE(train!$K$2:$K$4251)),"High Day &amp; Eve",IF(AND(G3097&gt;AVERAGE(train!$G$2:$G$4251),K3097&lt;=AVERAGE(train!$K$2:$K$4251)),"High Day Only",IF(AND(G3097&lt;=AVERAGE(train!$G$2:$G$4251),K3097&gt;AVERAGE(train!$K$2:$K$4251)),"High Eve Only","Low Usage")))</f>
        <v>High Eve Only</v>
      </c>
    </row>
    <row r="3098" spans="1:26">
      <c r="A3098" t="s">
        <v>45</v>
      </c>
      <c r="B3098">
        <v>19</v>
      </c>
      <c r="C3098" t="s">
        <v>28</v>
      </c>
      <c r="D3098" t="s">
        <v>22</v>
      </c>
      <c r="E3098" t="s">
        <v>23</v>
      </c>
      <c r="F3098">
        <v>34</v>
      </c>
      <c r="G3098">
        <v>206.4</v>
      </c>
      <c r="H3098">
        <v>111</v>
      </c>
      <c r="I3098">
        <v>35.090000000000003</v>
      </c>
      <c r="J3098">
        <v>229.7</v>
      </c>
      <c r="K3098">
        <v>118</v>
      </c>
      <c r="L3098">
        <v>19.52</v>
      </c>
      <c r="M3098">
        <v>156.69999999999999</v>
      </c>
      <c r="N3098">
        <v>81</v>
      </c>
      <c r="O3098">
        <v>7.05</v>
      </c>
      <c r="P3098">
        <v>11.8</v>
      </c>
      <c r="Q3098">
        <v>10</v>
      </c>
      <c r="R3098">
        <v>3.19</v>
      </c>
      <c r="S3098">
        <v>3</v>
      </c>
      <c r="T3098" t="s">
        <v>22</v>
      </c>
      <c r="U3098">
        <f t="shared" si="97"/>
        <v>0</v>
      </c>
      <c r="V3098">
        <f>IF(Table2[[#This Row],[international_plan]]="yes",1,0)</f>
        <v>0</v>
      </c>
      <c r="W3098">
        <f>IF(Table2[[#This Row],[voice_mail_plan]]="yes",1,0)</f>
        <v>1</v>
      </c>
      <c r="X3098" t="str">
        <f t="shared" si="96"/>
        <v>Low</v>
      </c>
      <c r="Y3098" t="str">
        <f>IF(Table2[[#This Row],[total_intl_charge]] &gt; AVERAGE($R$2:$R$4245),"High","Low")</f>
        <v>High</v>
      </c>
      <c r="Z3098" t="str">
        <f>IF(AND(G3098&gt;AVERAGE(train!$G$2:$G$4251),K3098&gt;AVERAGE(train!$K$2:$K$4251)),"High Day &amp; Eve",IF(AND(G3098&gt;AVERAGE(train!$G$2:$G$4251),K3098&lt;=AVERAGE(train!$K$2:$K$4251)),"High Day Only",IF(AND(G3098&lt;=AVERAGE(train!$G$2:$G$4251),K3098&gt;AVERAGE(train!$K$2:$K$4251)),"High Eve Only","Low Usage")))</f>
        <v>High Day &amp; Eve</v>
      </c>
    </row>
    <row r="3099" spans="1:26">
      <c r="A3099" t="s">
        <v>45</v>
      </c>
      <c r="B3099">
        <v>141</v>
      </c>
      <c r="C3099" t="s">
        <v>28</v>
      </c>
      <c r="D3099" t="s">
        <v>22</v>
      </c>
      <c r="E3099" t="s">
        <v>22</v>
      </c>
      <c r="F3099">
        <v>0</v>
      </c>
      <c r="G3099">
        <v>138.19999999999999</v>
      </c>
      <c r="H3099">
        <v>94</v>
      </c>
      <c r="I3099">
        <v>23.49</v>
      </c>
      <c r="J3099">
        <v>176.4</v>
      </c>
      <c r="K3099">
        <v>84</v>
      </c>
      <c r="L3099">
        <v>14.99</v>
      </c>
      <c r="M3099">
        <v>182.9</v>
      </c>
      <c r="N3099">
        <v>110</v>
      </c>
      <c r="O3099">
        <v>8.23</v>
      </c>
      <c r="P3099">
        <v>11.1</v>
      </c>
      <c r="Q3099">
        <v>6</v>
      </c>
      <c r="R3099">
        <v>3</v>
      </c>
      <c r="S3099">
        <v>3</v>
      </c>
      <c r="T3099" t="s">
        <v>22</v>
      </c>
      <c r="U3099">
        <f t="shared" si="97"/>
        <v>0</v>
      </c>
      <c r="V3099">
        <f>IF(Table2[[#This Row],[international_plan]]="yes",1,0)</f>
        <v>0</v>
      </c>
      <c r="W3099">
        <f>IF(Table2[[#This Row],[voice_mail_plan]]="yes",1,0)</f>
        <v>0</v>
      </c>
      <c r="X3099" t="str">
        <f t="shared" si="96"/>
        <v>Very High</v>
      </c>
      <c r="Y3099" t="str">
        <f>IF(Table2[[#This Row],[total_intl_charge]] &gt; AVERAGE($R$2:$R$4245),"High","Low")</f>
        <v>High</v>
      </c>
      <c r="Z3099" t="str">
        <f>IF(AND(G3099&gt;AVERAGE(train!$G$2:$G$4251),K3099&gt;AVERAGE(train!$K$2:$K$4251)),"High Day &amp; Eve",IF(AND(G3099&gt;AVERAGE(train!$G$2:$G$4251),K3099&lt;=AVERAGE(train!$K$2:$K$4251)),"High Day Only",IF(AND(G3099&lt;=AVERAGE(train!$G$2:$G$4251),K3099&gt;AVERAGE(train!$K$2:$K$4251)),"High Eve Only","Low Usage")))</f>
        <v>Low Usage</v>
      </c>
    </row>
    <row r="3100" spans="1:26">
      <c r="A3100" t="s">
        <v>27</v>
      </c>
      <c r="B3100">
        <v>79</v>
      </c>
      <c r="C3100" t="s">
        <v>25</v>
      </c>
      <c r="D3100" t="s">
        <v>22</v>
      </c>
      <c r="E3100" t="s">
        <v>23</v>
      </c>
      <c r="F3100">
        <v>27</v>
      </c>
      <c r="G3100">
        <v>192.3</v>
      </c>
      <c r="H3100">
        <v>125</v>
      </c>
      <c r="I3100">
        <v>32.69</v>
      </c>
      <c r="J3100">
        <v>147.30000000000001</v>
      </c>
      <c r="K3100">
        <v>108</v>
      </c>
      <c r="L3100">
        <v>12.52</v>
      </c>
      <c r="M3100">
        <v>215</v>
      </c>
      <c r="N3100">
        <v>97</v>
      </c>
      <c r="O3100">
        <v>9.67</v>
      </c>
      <c r="P3100">
        <v>7.8</v>
      </c>
      <c r="Q3100">
        <v>4</v>
      </c>
      <c r="R3100">
        <v>2.11</v>
      </c>
      <c r="S3100">
        <v>1</v>
      </c>
      <c r="T3100" t="s">
        <v>22</v>
      </c>
      <c r="U3100">
        <f t="shared" si="97"/>
        <v>0</v>
      </c>
      <c r="V3100">
        <f>IF(Table2[[#This Row],[international_plan]]="yes",1,0)</f>
        <v>0</v>
      </c>
      <c r="W3100">
        <f>IF(Table2[[#This Row],[voice_mail_plan]]="yes",1,0)</f>
        <v>1</v>
      </c>
      <c r="X3100" t="str">
        <f t="shared" si="96"/>
        <v>Medium</v>
      </c>
      <c r="Y3100" t="str">
        <f>IF(Table2[[#This Row],[total_intl_charge]] &gt; AVERAGE($R$2:$R$4245),"High","Low")</f>
        <v>Low</v>
      </c>
      <c r="Z3100" t="str">
        <f>IF(AND(G3100&gt;AVERAGE(train!$G$2:$G$4251),K3100&gt;AVERAGE(train!$K$2:$K$4251)),"High Day &amp; Eve",IF(AND(G3100&gt;AVERAGE(train!$G$2:$G$4251),K3100&lt;=AVERAGE(train!$K$2:$K$4251)),"High Day Only",IF(AND(G3100&lt;=AVERAGE(train!$G$2:$G$4251),K3100&gt;AVERAGE(train!$K$2:$K$4251)),"High Eve Only","Low Usage")))</f>
        <v>High Day &amp; Eve</v>
      </c>
    </row>
    <row r="3101" spans="1:26">
      <c r="A3101" t="s">
        <v>46</v>
      </c>
      <c r="B3101">
        <v>171</v>
      </c>
      <c r="C3101" t="s">
        <v>21</v>
      </c>
      <c r="D3101" t="s">
        <v>22</v>
      </c>
      <c r="E3101" t="s">
        <v>22</v>
      </c>
      <c r="F3101">
        <v>0</v>
      </c>
      <c r="G3101">
        <v>262.10000000000002</v>
      </c>
      <c r="H3101">
        <v>78</v>
      </c>
      <c r="I3101">
        <v>44.56</v>
      </c>
      <c r="J3101">
        <v>171.6</v>
      </c>
      <c r="K3101">
        <v>113</v>
      </c>
      <c r="L3101">
        <v>14.59</v>
      </c>
      <c r="M3101">
        <v>208.7</v>
      </c>
      <c r="N3101">
        <v>100</v>
      </c>
      <c r="O3101">
        <v>9.39</v>
      </c>
      <c r="P3101">
        <v>5.3</v>
      </c>
      <c r="Q3101">
        <v>3</v>
      </c>
      <c r="R3101">
        <v>1.43</v>
      </c>
      <c r="S3101">
        <v>0</v>
      </c>
      <c r="T3101" t="s">
        <v>22</v>
      </c>
      <c r="U3101">
        <f t="shared" si="97"/>
        <v>0</v>
      </c>
      <c r="V3101">
        <f>IF(Table2[[#This Row],[international_plan]]="yes",1,0)</f>
        <v>0</v>
      </c>
      <c r="W3101">
        <f>IF(Table2[[#This Row],[voice_mail_plan]]="yes",1,0)</f>
        <v>0</v>
      </c>
      <c r="X3101" t="str">
        <f t="shared" si="96"/>
        <v>Very High</v>
      </c>
      <c r="Y3101" t="str">
        <f>IF(Table2[[#This Row],[total_intl_charge]] &gt; AVERAGE($R$2:$R$4245),"High","Low")</f>
        <v>Low</v>
      </c>
      <c r="Z3101" t="str">
        <f>IF(AND(G3101&gt;AVERAGE(train!$G$2:$G$4251),K3101&gt;AVERAGE(train!$K$2:$K$4251)),"High Day &amp; Eve",IF(AND(G3101&gt;AVERAGE(train!$G$2:$G$4251),K3101&lt;=AVERAGE(train!$K$2:$K$4251)),"High Day Only",IF(AND(G3101&lt;=AVERAGE(train!$G$2:$G$4251),K3101&gt;AVERAGE(train!$K$2:$K$4251)),"High Eve Only","Low Usage")))</f>
        <v>High Day &amp; Eve</v>
      </c>
    </row>
    <row r="3102" spans="1:26">
      <c r="A3102" t="s">
        <v>68</v>
      </c>
      <c r="B3102">
        <v>51</v>
      </c>
      <c r="C3102" t="s">
        <v>21</v>
      </c>
      <c r="D3102" t="s">
        <v>22</v>
      </c>
      <c r="E3102" t="s">
        <v>22</v>
      </c>
      <c r="F3102">
        <v>0</v>
      </c>
      <c r="G3102">
        <v>41.2</v>
      </c>
      <c r="H3102">
        <v>106</v>
      </c>
      <c r="I3102">
        <v>7</v>
      </c>
      <c r="J3102">
        <v>210.6</v>
      </c>
      <c r="K3102">
        <v>82</v>
      </c>
      <c r="L3102">
        <v>17.899999999999999</v>
      </c>
      <c r="M3102">
        <v>220.1</v>
      </c>
      <c r="N3102">
        <v>115</v>
      </c>
      <c r="O3102">
        <v>9.9</v>
      </c>
      <c r="P3102">
        <v>12.4</v>
      </c>
      <c r="Q3102">
        <v>3</v>
      </c>
      <c r="R3102">
        <v>3.35</v>
      </c>
      <c r="S3102">
        <v>0</v>
      </c>
      <c r="T3102" t="s">
        <v>22</v>
      </c>
      <c r="U3102">
        <f t="shared" si="97"/>
        <v>0</v>
      </c>
      <c r="V3102">
        <f>IF(Table2[[#This Row],[international_plan]]="yes",1,0)</f>
        <v>0</v>
      </c>
      <c r="W3102">
        <f>IF(Table2[[#This Row],[voice_mail_plan]]="yes",1,0)</f>
        <v>0</v>
      </c>
      <c r="X3102" t="str">
        <f t="shared" si="96"/>
        <v>Low</v>
      </c>
      <c r="Y3102" t="str">
        <f>IF(Table2[[#This Row],[total_intl_charge]] &gt; AVERAGE($R$2:$R$4245),"High","Low")</f>
        <v>High</v>
      </c>
      <c r="Z3102" t="str">
        <f>IF(AND(G3102&gt;AVERAGE(train!$G$2:$G$4251),K3102&gt;AVERAGE(train!$K$2:$K$4251)),"High Day &amp; Eve",IF(AND(G3102&gt;AVERAGE(train!$G$2:$G$4251),K3102&lt;=AVERAGE(train!$K$2:$K$4251)),"High Day Only",IF(AND(G3102&lt;=AVERAGE(train!$G$2:$G$4251),K3102&gt;AVERAGE(train!$K$2:$K$4251)),"High Eve Only","Low Usage")))</f>
        <v>Low Usage</v>
      </c>
    </row>
    <row r="3103" spans="1:26">
      <c r="A3103" t="s">
        <v>58</v>
      </c>
      <c r="B3103">
        <v>98</v>
      </c>
      <c r="C3103" t="s">
        <v>28</v>
      </c>
      <c r="D3103" t="s">
        <v>22</v>
      </c>
      <c r="E3103" t="s">
        <v>22</v>
      </c>
      <c r="F3103">
        <v>0</v>
      </c>
      <c r="G3103">
        <v>167</v>
      </c>
      <c r="H3103">
        <v>60</v>
      </c>
      <c r="I3103">
        <v>28.39</v>
      </c>
      <c r="J3103">
        <v>125.1</v>
      </c>
      <c r="K3103">
        <v>65</v>
      </c>
      <c r="L3103">
        <v>10.63</v>
      </c>
      <c r="M3103">
        <v>262.5</v>
      </c>
      <c r="N3103">
        <v>100</v>
      </c>
      <c r="O3103">
        <v>11.81</v>
      </c>
      <c r="P3103">
        <v>8.9</v>
      </c>
      <c r="Q3103">
        <v>2</v>
      </c>
      <c r="R3103">
        <v>2.4</v>
      </c>
      <c r="S3103">
        <v>1</v>
      </c>
      <c r="T3103" t="s">
        <v>22</v>
      </c>
      <c r="U3103">
        <f t="shared" si="97"/>
        <v>0</v>
      </c>
      <c r="V3103">
        <f>IF(Table2[[#This Row],[international_plan]]="yes",1,0)</f>
        <v>0</v>
      </c>
      <c r="W3103">
        <f>IF(Table2[[#This Row],[voice_mail_plan]]="yes",1,0)</f>
        <v>0</v>
      </c>
      <c r="X3103" t="str">
        <f t="shared" si="96"/>
        <v>Medium</v>
      </c>
      <c r="Y3103" t="str">
        <f>IF(Table2[[#This Row],[total_intl_charge]] &gt; AVERAGE($R$2:$R$4245),"High","Low")</f>
        <v>Low</v>
      </c>
      <c r="Z3103" t="str">
        <f>IF(AND(G3103&gt;AVERAGE(train!$G$2:$G$4251),K3103&gt;AVERAGE(train!$K$2:$K$4251)),"High Day &amp; Eve",IF(AND(G3103&gt;AVERAGE(train!$G$2:$G$4251),K3103&lt;=AVERAGE(train!$K$2:$K$4251)),"High Day Only",IF(AND(G3103&lt;=AVERAGE(train!$G$2:$G$4251),K3103&gt;AVERAGE(train!$K$2:$K$4251)),"High Eve Only","Low Usage")))</f>
        <v>Low Usage</v>
      </c>
    </row>
    <row r="3104" spans="1:26">
      <c r="A3104" t="s">
        <v>35</v>
      </c>
      <c r="B3104">
        <v>94</v>
      </c>
      <c r="C3104" t="s">
        <v>28</v>
      </c>
      <c r="D3104" t="s">
        <v>22</v>
      </c>
      <c r="E3104" t="s">
        <v>22</v>
      </c>
      <c r="F3104">
        <v>0</v>
      </c>
      <c r="G3104">
        <v>210.2</v>
      </c>
      <c r="H3104">
        <v>95</v>
      </c>
      <c r="I3104">
        <v>35.729999999999997</v>
      </c>
      <c r="J3104">
        <v>191.2</v>
      </c>
      <c r="K3104">
        <v>87</v>
      </c>
      <c r="L3104">
        <v>16.25</v>
      </c>
      <c r="M3104">
        <v>150.80000000000001</v>
      </c>
      <c r="N3104">
        <v>111</v>
      </c>
      <c r="O3104">
        <v>6.79</v>
      </c>
      <c r="P3104">
        <v>9.4</v>
      </c>
      <c r="Q3104">
        <v>3</v>
      </c>
      <c r="R3104">
        <v>2.54</v>
      </c>
      <c r="S3104">
        <v>2</v>
      </c>
      <c r="T3104" t="s">
        <v>22</v>
      </c>
      <c r="U3104">
        <f t="shared" si="97"/>
        <v>0</v>
      </c>
      <c r="V3104">
        <f>IF(Table2[[#This Row],[international_plan]]="yes",1,0)</f>
        <v>0</v>
      </c>
      <c r="W3104">
        <f>IF(Table2[[#This Row],[voice_mail_plan]]="yes",1,0)</f>
        <v>0</v>
      </c>
      <c r="X3104" t="str">
        <f t="shared" si="96"/>
        <v>Medium</v>
      </c>
      <c r="Y3104" t="str">
        <f>IF(Table2[[#This Row],[total_intl_charge]] &gt; AVERAGE($R$2:$R$4245),"High","Low")</f>
        <v>Low</v>
      </c>
      <c r="Z3104" t="str">
        <f>IF(AND(G3104&gt;AVERAGE(train!$G$2:$G$4251),K3104&gt;AVERAGE(train!$K$2:$K$4251)),"High Day &amp; Eve",IF(AND(G3104&gt;AVERAGE(train!$G$2:$G$4251),K3104&lt;=AVERAGE(train!$K$2:$K$4251)),"High Day Only",IF(AND(G3104&lt;=AVERAGE(train!$G$2:$G$4251),K3104&gt;AVERAGE(train!$K$2:$K$4251)),"High Eve Only","Low Usage")))</f>
        <v>High Day Only</v>
      </c>
    </row>
    <row r="3105" spans="1:26">
      <c r="A3105" t="s">
        <v>62</v>
      </c>
      <c r="B3105">
        <v>100</v>
      </c>
      <c r="C3105" t="s">
        <v>21</v>
      </c>
      <c r="D3105" t="s">
        <v>22</v>
      </c>
      <c r="E3105" t="s">
        <v>23</v>
      </c>
      <c r="F3105">
        <v>39</v>
      </c>
      <c r="G3105">
        <v>204.9</v>
      </c>
      <c r="H3105">
        <v>74</v>
      </c>
      <c r="I3105">
        <v>34.83</v>
      </c>
      <c r="J3105">
        <v>210.2</v>
      </c>
      <c r="K3105">
        <v>80</v>
      </c>
      <c r="L3105">
        <v>17.87</v>
      </c>
      <c r="M3105">
        <v>168.8</v>
      </c>
      <c r="N3105">
        <v>89</v>
      </c>
      <c r="O3105">
        <v>7.6</v>
      </c>
      <c r="P3105">
        <v>11.2</v>
      </c>
      <c r="Q3105">
        <v>4</v>
      </c>
      <c r="R3105">
        <v>3.02</v>
      </c>
      <c r="S3105">
        <v>2</v>
      </c>
      <c r="T3105" t="s">
        <v>22</v>
      </c>
      <c r="U3105">
        <f t="shared" si="97"/>
        <v>0</v>
      </c>
      <c r="V3105">
        <f>IF(Table2[[#This Row],[international_plan]]="yes",1,0)</f>
        <v>0</v>
      </c>
      <c r="W3105">
        <f>IF(Table2[[#This Row],[voice_mail_plan]]="yes",1,0)</f>
        <v>1</v>
      </c>
      <c r="X3105" t="str">
        <f t="shared" si="96"/>
        <v>Medium</v>
      </c>
      <c r="Y3105" t="str">
        <f>IF(Table2[[#This Row],[total_intl_charge]] &gt; AVERAGE($R$2:$R$4245),"High","Low")</f>
        <v>High</v>
      </c>
      <c r="Z3105" t="str">
        <f>IF(AND(G3105&gt;AVERAGE(train!$G$2:$G$4251),K3105&gt;AVERAGE(train!$K$2:$K$4251)),"High Day &amp; Eve",IF(AND(G3105&gt;AVERAGE(train!$G$2:$G$4251),K3105&lt;=AVERAGE(train!$K$2:$K$4251)),"High Day Only",IF(AND(G3105&lt;=AVERAGE(train!$G$2:$G$4251),K3105&gt;AVERAGE(train!$K$2:$K$4251)),"High Eve Only","Low Usage")))</f>
        <v>High Day Only</v>
      </c>
    </row>
    <row r="3106" spans="1:26">
      <c r="A3106" t="s">
        <v>43</v>
      </c>
      <c r="B3106">
        <v>125</v>
      </c>
      <c r="C3106" t="s">
        <v>28</v>
      </c>
      <c r="D3106" t="s">
        <v>22</v>
      </c>
      <c r="E3106" t="s">
        <v>22</v>
      </c>
      <c r="F3106">
        <v>0</v>
      </c>
      <c r="G3106">
        <v>184.1</v>
      </c>
      <c r="H3106">
        <v>105</v>
      </c>
      <c r="I3106">
        <v>31.3</v>
      </c>
      <c r="J3106">
        <v>126.7</v>
      </c>
      <c r="K3106">
        <v>123</v>
      </c>
      <c r="L3106">
        <v>10.77</v>
      </c>
      <c r="M3106">
        <v>241.5</v>
      </c>
      <c r="N3106">
        <v>94</v>
      </c>
      <c r="O3106">
        <v>10.87</v>
      </c>
      <c r="P3106">
        <v>4.7</v>
      </c>
      <c r="Q3106">
        <v>6</v>
      </c>
      <c r="R3106">
        <v>1.27</v>
      </c>
      <c r="S3106">
        <v>1</v>
      </c>
      <c r="T3106" t="s">
        <v>22</v>
      </c>
      <c r="U3106">
        <f t="shared" si="97"/>
        <v>0</v>
      </c>
      <c r="V3106">
        <f>IF(Table2[[#This Row],[international_plan]]="yes",1,0)</f>
        <v>0</v>
      </c>
      <c r="W3106">
        <f>IF(Table2[[#This Row],[voice_mail_plan]]="yes",1,0)</f>
        <v>0</v>
      </c>
      <c r="X3106" t="str">
        <f t="shared" si="96"/>
        <v>High</v>
      </c>
      <c r="Y3106" t="str">
        <f>IF(Table2[[#This Row],[total_intl_charge]] &gt; AVERAGE($R$2:$R$4245),"High","Low")</f>
        <v>Low</v>
      </c>
      <c r="Z3106" t="str">
        <f>IF(AND(G3106&gt;AVERAGE(train!$G$2:$G$4251),K3106&gt;AVERAGE(train!$K$2:$K$4251)),"High Day &amp; Eve",IF(AND(G3106&gt;AVERAGE(train!$G$2:$G$4251),K3106&lt;=AVERAGE(train!$K$2:$K$4251)),"High Day Only",IF(AND(G3106&lt;=AVERAGE(train!$G$2:$G$4251),K3106&gt;AVERAGE(train!$K$2:$K$4251)),"High Eve Only","Low Usage")))</f>
        <v>High Day &amp; Eve</v>
      </c>
    </row>
    <row r="3107" spans="1:26">
      <c r="A3107" t="s">
        <v>38</v>
      </c>
      <c r="B3107">
        <v>81</v>
      </c>
      <c r="C3107" t="s">
        <v>28</v>
      </c>
      <c r="D3107" t="s">
        <v>22</v>
      </c>
      <c r="E3107" t="s">
        <v>22</v>
      </c>
      <c r="F3107">
        <v>0</v>
      </c>
      <c r="G3107">
        <v>263.8</v>
      </c>
      <c r="H3107">
        <v>84</v>
      </c>
      <c r="I3107">
        <v>44.85</v>
      </c>
      <c r="J3107">
        <v>162.80000000000001</v>
      </c>
      <c r="K3107">
        <v>107</v>
      </c>
      <c r="L3107">
        <v>13.84</v>
      </c>
      <c r="M3107">
        <v>149.69999999999999</v>
      </c>
      <c r="N3107">
        <v>94</v>
      </c>
      <c r="O3107">
        <v>6.74</v>
      </c>
      <c r="P3107">
        <v>8.6999999999999993</v>
      </c>
      <c r="Q3107">
        <v>6</v>
      </c>
      <c r="R3107">
        <v>2.35</v>
      </c>
      <c r="S3107">
        <v>2</v>
      </c>
      <c r="T3107" t="s">
        <v>22</v>
      </c>
      <c r="U3107">
        <f t="shared" si="97"/>
        <v>0</v>
      </c>
      <c r="V3107">
        <f>IF(Table2[[#This Row],[international_plan]]="yes",1,0)</f>
        <v>0</v>
      </c>
      <c r="W3107">
        <f>IF(Table2[[#This Row],[voice_mail_plan]]="yes",1,0)</f>
        <v>0</v>
      </c>
      <c r="X3107" t="str">
        <f t="shared" si="96"/>
        <v>Medium</v>
      </c>
      <c r="Y3107" t="str">
        <f>IF(Table2[[#This Row],[total_intl_charge]] &gt; AVERAGE($R$2:$R$4245),"High","Low")</f>
        <v>Low</v>
      </c>
      <c r="Z3107" t="str">
        <f>IF(AND(G3107&gt;AVERAGE(train!$G$2:$G$4251),K3107&gt;AVERAGE(train!$K$2:$K$4251)),"High Day &amp; Eve",IF(AND(G3107&gt;AVERAGE(train!$G$2:$G$4251),K3107&lt;=AVERAGE(train!$K$2:$K$4251)),"High Day Only",IF(AND(G3107&lt;=AVERAGE(train!$G$2:$G$4251),K3107&gt;AVERAGE(train!$K$2:$K$4251)),"High Eve Only","Low Usage")))</f>
        <v>High Day &amp; Eve</v>
      </c>
    </row>
    <row r="3108" spans="1:26">
      <c r="A3108" t="s">
        <v>33</v>
      </c>
      <c r="B3108">
        <v>94</v>
      </c>
      <c r="C3108" t="s">
        <v>21</v>
      </c>
      <c r="D3108" t="s">
        <v>22</v>
      </c>
      <c r="E3108" t="s">
        <v>22</v>
      </c>
      <c r="F3108">
        <v>0</v>
      </c>
      <c r="G3108">
        <v>142.30000000000001</v>
      </c>
      <c r="H3108">
        <v>50</v>
      </c>
      <c r="I3108">
        <v>24.19</v>
      </c>
      <c r="J3108">
        <v>231.5</v>
      </c>
      <c r="K3108">
        <v>142</v>
      </c>
      <c r="L3108">
        <v>19.68</v>
      </c>
      <c r="M3108">
        <v>205.6</v>
      </c>
      <c r="N3108">
        <v>79</v>
      </c>
      <c r="O3108">
        <v>9.25</v>
      </c>
      <c r="P3108">
        <v>5.5</v>
      </c>
      <c r="Q3108">
        <v>3</v>
      </c>
      <c r="R3108">
        <v>1.49</v>
      </c>
      <c r="S3108">
        <v>1</v>
      </c>
      <c r="T3108" t="s">
        <v>22</v>
      </c>
      <c r="U3108">
        <f t="shared" si="97"/>
        <v>0</v>
      </c>
      <c r="V3108">
        <f>IF(Table2[[#This Row],[international_plan]]="yes",1,0)</f>
        <v>0</v>
      </c>
      <c r="W3108">
        <f>IF(Table2[[#This Row],[voice_mail_plan]]="yes",1,0)</f>
        <v>0</v>
      </c>
      <c r="X3108" t="str">
        <f t="shared" si="96"/>
        <v>Medium</v>
      </c>
      <c r="Y3108" t="str">
        <f>IF(Table2[[#This Row],[total_intl_charge]] &gt; AVERAGE($R$2:$R$4245),"High","Low")</f>
        <v>Low</v>
      </c>
      <c r="Z3108" t="str">
        <f>IF(AND(G3108&gt;AVERAGE(train!$G$2:$G$4251),K3108&gt;AVERAGE(train!$K$2:$K$4251)),"High Day &amp; Eve",IF(AND(G3108&gt;AVERAGE(train!$G$2:$G$4251),K3108&lt;=AVERAGE(train!$K$2:$K$4251)),"High Day Only",IF(AND(G3108&lt;=AVERAGE(train!$G$2:$G$4251),K3108&gt;AVERAGE(train!$K$2:$K$4251)),"High Eve Only","Low Usage")))</f>
        <v>High Eve Only</v>
      </c>
    </row>
    <row r="3109" spans="1:26">
      <c r="A3109" t="s">
        <v>31</v>
      </c>
      <c r="B3109">
        <v>57</v>
      </c>
      <c r="C3109" t="s">
        <v>21</v>
      </c>
      <c r="D3109" t="s">
        <v>22</v>
      </c>
      <c r="E3109" t="s">
        <v>22</v>
      </c>
      <c r="F3109">
        <v>0</v>
      </c>
      <c r="G3109">
        <v>167.1</v>
      </c>
      <c r="H3109">
        <v>103</v>
      </c>
      <c r="I3109">
        <v>28.41</v>
      </c>
      <c r="J3109">
        <v>188.4</v>
      </c>
      <c r="K3109">
        <v>112</v>
      </c>
      <c r="L3109">
        <v>16.010000000000002</v>
      </c>
      <c r="M3109">
        <v>111.4</v>
      </c>
      <c r="N3109">
        <v>74</v>
      </c>
      <c r="O3109">
        <v>5.01</v>
      </c>
      <c r="P3109">
        <v>9.1</v>
      </c>
      <c r="Q3109">
        <v>2</v>
      </c>
      <c r="R3109">
        <v>2.46</v>
      </c>
      <c r="S3109">
        <v>1</v>
      </c>
      <c r="T3109" t="s">
        <v>22</v>
      </c>
      <c r="U3109">
        <f t="shared" si="97"/>
        <v>0</v>
      </c>
      <c r="V3109">
        <f>IF(Table2[[#This Row],[international_plan]]="yes",1,0)</f>
        <v>0</v>
      </c>
      <c r="W3109">
        <f>IF(Table2[[#This Row],[voice_mail_plan]]="yes",1,0)</f>
        <v>0</v>
      </c>
      <c r="X3109" t="str">
        <f t="shared" si="96"/>
        <v>Low</v>
      </c>
      <c r="Y3109" t="str">
        <f>IF(Table2[[#This Row],[total_intl_charge]] &gt; AVERAGE($R$2:$R$4245),"High","Low")</f>
        <v>Low</v>
      </c>
      <c r="Z3109" t="str">
        <f>IF(AND(G3109&gt;AVERAGE(train!$G$2:$G$4251),K3109&gt;AVERAGE(train!$K$2:$K$4251)),"High Day &amp; Eve",IF(AND(G3109&gt;AVERAGE(train!$G$2:$G$4251),K3109&lt;=AVERAGE(train!$K$2:$K$4251)),"High Day Only",IF(AND(G3109&lt;=AVERAGE(train!$G$2:$G$4251),K3109&gt;AVERAGE(train!$K$2:$K$4251)),"High Eve Only","Low Usage")))</f>
        <v>High Eve Only</v>
      </c>
    </row>
    <row r="3110" spans="1:26">
      <c r="A3110" t="s">
        <v>66</v>
      </c>
      <c r="B3110">
        <v>140</v>
      </c>
      <c r="C3110" t="s">
        <v>28</v>
      </c>
      <c r="D3110" t="s">
        <v>22</v>
      </c>
      <c r="E3110" t="s">
        <v>22</v>
      </c>
      <c r="F3110">
        <v>0</v>
      </c>
      <c r="G3110">
        <v>148.30000000000001</v>
      </c>
      <c r="H3110">
        <v>86</v>
      </c>
      <c r="I3110">
        <v>25.21</v>
      </c>
      <c r="J3110">
        <v>184.2</v>
      </c>
      <c r="K3110">
        <v>151</v>
      </c>
      <c r="L3110">
        <v>15.66</v>
      </c>
      <c r="M3110">
        <v>179.1</v>
      </c>
      <c r="N3110">
        <v>83</v>
      </c>
      <c r="O3110">
        <v>8.06</v>
      </c>
      <c r="P3110">
        <v>10.9</v>
      </c>
      <c r="Q3110">
        <v>4</v>
      </c>
      <c r="R3110">
        <v>2.94</v>
      </c>
      <c r="S3110">
        <v>0</v>
      </c>
      <c r="T3110" t="s">
        <v>22</v>
      </c>
      <c r="U3110">
        <f t="shared" si="97"/>
        <v>0</v>
      </c>
      <c r="V3110">
        <f>IF(Table2[[#This Row],[international_plan]]="yes",1,0)</f>
        <v>0</v>
      </c>
      <c r="W3110">
        <f>IF(Table2[[#This Row],[voice_mail_plan]]="yes",1,0)</f>
        <v>0</v>
      </c>
      <c r="X3110" t="str">
        <f t="shared" si="96"/>
        <v>Very High</v>
      </c>
      <c r="Y3110" t="str">
        <f>IF(Table2[[#This Row],[total_intl_charge]] &gt; AVERAGE($R$2:$R$4245),"High","Low")</f>
        <v>High</v>
      </c>
      <c r="Z3110" t="str">
        <f>IF(AND(G3110&gt;AVERAGE(train!$G$2:$G$4251),K3110&gt;AVERAGE(train!$K$2:$K$4251)),"High Day &amp; Eve",IF(AND(G3110&gt;AVERAGE(train!$G$2:$G$4251),K3110&lt;=AVERAGE(train!$K$2:$K$4251)),"High Day Only",IF(AND(G3110&lt;=AVERAGE(train!$G$2:$G$4251),K3110&gt;AVERAGE(train!$K$2:$K$4251)),"High Eve Only","Low Usage")))</f>
        <v>High Eve Only</v>
      </c>
    </row>
    <row r="3111" spans="1:26">
      <c r="A3111" t="s">
        <v>68</v>
      </c>
      <c r="B3111">
        <v>64</v>
      </c>
      <c r="C3111" t="s">
        <v>28</v>
      </c>
      <c r="D3111" t="s">
        <v>22</v>
      </c>
      <c r="E3111" t="s">
        <v>22</v>
      </c>
      <c r="F3111">
        <v>0</v>
      </c>
      <c r="G3111">
        <v>297.8</v>
      </c>
      <c r="H3111">
        <v>88</v>
      </c>
      <c r="I3111">
        <v>50.63</v>
      </c>
      <c r="J3111">
        <v>196</v>
      </c>
      <c r="K3111">
        <v>89</v>
      </c>
      <c r="L3111">
        <v>16.66</v>
      </c>
      <c r="M3111">
        <v>213.7</v>
      </c>
      <c r="N3111">
        <v>107</v>
      </c>
      <c r="O3111">
        <v>9.6199999999999992</v>
      </c>
      <c r="P3111">
        <v>12</v>
      </c>
      <c r="Q3111">
        <v>2</v>
      </c>
      <c r="R3111">
        <v>3.24</v>
      </c>
      <c r="S3111">
        <v>1</v>
      </c>
      <c r="T3111" t="s">
        <v>23</v>
      </c>
      <c r="U3111">
        <f t="shared" si="97"/>
        <v>1</v>
      </c>
      <c r="V3111">
        <f>IF(Table2[[#This Row],[international_plan]]="yes",1,0)</f>
        <v>0</v>
      </c>
      <c r="W3111">
        <f>IF(Table2[[#This Row],[voice_mail_plan]]="yes",1,0)</f>
        <v>0</v>
      </c>
      <c r="X3111" t="str">
        <f t="shared" si="96"/>
        <v>Low</v>
      </c>
      <c r="Y3111" t="str">
        <f>IF(Table2[[#This Row],[total_intl_charge]] &gt; AVERAGE($R$2:$R$4245),"High","Low")</f>
        <v>High</v>
      </c>
      <c r="Z3111" t="str">
        <f>IF(AND(G3111&gt;AVERAGE(train!$G$2:$G$4251),K3111&gt;AVERAGE(train!$K$2:$K$4251)),"High Day &amp; Eve",IF(AND(G3111&gt;AVERAGE(train!$G$2:$G$4251),K3111&lt;=AVERAGE(train!$K$2:$K$4251)),"High Day Only",IF(AND(G3111&lt;=AVERAGE(train!$G$2:$G$4251),K3111&gt;AVERAGE(train!$K$2:$K$4251)),"High Eve Only","Low Usage")))</f>
        <v>High Day Only</v>
      </c>
    </row>
    <row r="3112" spans="1:26">
      <c r="A3112" t="s">
        <v>58</v>
      </c>
      <c r="B3112">
        <v>52</v>
      </c>
      <c r="C3112" t="s">
        <v>25</v>
      </c>
      <c r="D3112" t="s">
        <v>23</v>
      </c>
      <c r="E3112" t="s">
        <v>22</v>
      </c>
      <c r="F3112">
        <v>0</v>
      </c>
      <c r="G3112">
        <v>144.5</v>
      </c>
      <c r="H3112">
        <v>60</v>
      </c>
      <c r="I3112">
        <v>24.57</v>
      </c>
      <c r="J3112">
        <v>296.5</v>
      </c>
      <c r="K3112">
        <v>129</v>
      </c>
      <c r="L3112">
        <v>25.2</v>
      </c>
      <c r="M3112">
        <v>194.3</v>
      </c>
      <c r="N3112">
        <v>117</v>
      </c>
      <c r="O3112">
        <v>8.74</v>
      </c>
      <c r="P3112">
        <v>12.4</v>
      </c>
      <c r="Q3112">
        <v>3</v>
      </c>
      <c r="R3112">
        <v>3.35</v>
      </c>
      <c r="S3112">
        <v>1</v>
      </c>
      <c r="T3112" t="s">
        <v>22</v>
      </c>
      <c r="U3112">
        <f t="shared" si="97"/>
        <v>0</v>
      </c>
      <c r="V3112">
        <f>IF(Table2[[#This Row],[international_plan]]="yes",1,0)</f>
        <v>1</v>
      </c>
      <c r="W3112">
        <f>IF(Table2[[#This Row],[voice_mail_plan]]="yes",1,0)</f>
        <v>0</v>
      </c>
      <c r="X3112" t="str">
        <f t="shared" si="96"/>
        <v>Low</v>
      </c>
      <c r="Y3112" t="str">
        <f>IF(Table2[[#This Row],[total_intl_charge]] &gt; AVERAGE($R$2:$R$4245),"High","Low")</f>
        <v>High</v>
      </c>
      <c r="Z3112" t="str">
        <f>IF(AND(G3112&gt;AVERAGE(train!$G$2:$G$4251),K3112&gt;AVERAGE(train!$K$2:$K$4251)),"High Day &amp; Eve",IF(AND(G3112&gt;AVERAGE(train!$G$2:$G$4251),K3112&lt;=AVERAGE(train!$K$2:$K$4251)),"High Day Only",IF(AND(G3112&lt;=AVERAGE(train!$G$2:$G$4251),K3112&gt;AVERAGE(train!$K$2:$K$4251)),"High Eve Only","Low Usage")))</f>
        <v>High Eve Only</v>
      </c>
    </row>
    <row r="3113" spans="1:26">
      <c r="A3113" t="s">
        <v>35</v>
      </c>
      <c r="B3113">
        <v>117</v>
      </c>
      <c r="C3113" t="s">
        <v>21</v>
      </c>
      <c r="D3113" t="s">
        <v>22</v>
      </c>
      <c r="E3113" t="s">
        <v>22</v>
      </c>
      <c r="F3113">
        <v>0</v>
      </c>
      <c r="G3113">
        <v>233.4</v>
      </c>
      <c r="H3113">
        <v>71</v>
      </c>
      <c r="I3113">
        <v>39.68</v>
      </c>
      <c r="J3113">
        <v>296.39999999999998</v>
      </c>
      <c r="K3113">
        <v>76</v>
      </c>
      <c r="L3113">
        <v>25.19</v>
      </c>
      <c r="M3113">
        <v>276.89999999999998</v>
      </c>
      <c r="N3113">
        <v>103</v>
      </c>
      <c r="O3113">
        <v>12.46</v>
      </c>
      <c r="P3113">
        <v>10.3</v>
      </c>
      <c r="Q3113">
        <v>1</v>
      </c>
      <c r="R3113">
        <v>2.78</v>
      </c>
      <c r="S3113">
        <v>0</v>
      </c>
      <c r="T3113" t="s">
        <v>23</v>
      </c>
      <c r="U3113">
        <f t="shared" si="97"/>
        <v>1</v>
      </c>
      <c r="V3113">
        <f>IF(Table2[[#This Row],[international_plan]]="yes",1,0)</f>
        <v>0</v>
      </c>
      <c r="W3113">
        <f>IF(Table2[[#This Row],[voice_mail_plan]]="yes",1,0)</f>
        <v>0</v>
      </c>
      <c r="X3113" t="str">
        <f t="shared" si="96"/>
        <v>High</v>
      </c>
      <c r="Y3113" t="str">
        <f>IF(Table2[[#This Row],[total_intl_charge]] &gt; AVERAGE($R$2:$R$4245),"High","Low")</f>
        <v>High</v>
      </c>
      <c r="Z3113" t="str">
        <f>IF(AND(G3113&gt;AVERAGE(train!$G$2:$G$4251),K3113&gt;AVERAGE(train!$K$2:$K$4251)),"High Day &amp; Eve",IF(AND(G3113&gt;AVERAGE(train!$G$2:$G$4251),K3113&lt;=AVERAGE(train!$K$2:$K$4251)),"High Day Only",IF(AND(G3113&lt;=AVERAGE(train!$G$2:$G$4251),K3113&gt;AVERAGE(train!$K$2:$K$4251)),"High Eve Only","Low Usage")))</f>
        <v>High Day Only</v>
      </c>
    </row>
    <row r="3114" spans="1:26">
      <c r="A3114" t="s">
        <v>71</v>
      </c>
      <c r="B3114">
        <v>119</v>
      </c>
      <c r="C3114" t="s">
        <v>21</v>
      </c>
      <c r="D3114" t="s">
        <v>22</v>
      </c>
      <c r="E3114" t="s">
        <v>22</v>
      </c>
      <c r="F3114">
        <v>0</v>
      </c>
      <c r="G3114">
        <v>130.5</v>
      </c>
      <c r="H3114">
        <v>98</v>
      </c>
      <c r="I3114">
        <v>22.19</v>
      </c>
      <c r="J3114">
        <v>249.5</v>
      </c>
      <c r="K3114">
        <v>91</v>
      </c>
      <c r="L3114">
        <v>21.21</v>
      </c>
      <c r="M3114">
        <v>219.9</v>
      </c>
      <c r="N3114">
        <v>117</v>
      </c>
      <c r="O3114">
        <v>9.9</v>
      </c>
      <c r="P3114">
        <v>12.7</v>
      </c>
      <c r="Q3114">
        <v>1</v>
      </c>
      <c r="R3114">
        <v>3.43</v>
      </c>
      <c r="S3114">
        <v>3</v>
      </c>
      <c r="T3114" t="s">
        <v>22</v>
      </c>
      <c r="U3114">
        <f t="shared" si="97"/>
        <v>0</v>
      </c>
      <c r="V3114">
        <f>IF(Table2[[#This Row],[international_plan]]="yes",1,0)</f>
        <v>0</v>
      </c>
      <c r="W3114">
        <f>IF(Table2[[#This Row],[voice_mail_plan]]="yes",1,0)</f>
        <v>0</v>
      </c>
      <c r="X3114" t="str">
        <f t="shared" si="96"/>
        <v>High</v>
      </c>
      <c r="Y3114" t="str">
        <f>IF(Table2[[#This Row],[total_intl_charge]] &gt; AVERAGE($R$2:$R$4245),"High","Low")</f>
        <v>High</v>
      </c>
      <c r="Z3114" t="str">
        <f>IF(AND(G3114&gt;AVERAGE(train!$G$2:$G$4251),K3114&gt;AVERAGE(train!$K$2:$K$4251)),"High Day &amp; Eve",IF(AND(G3114&gt;AVERAGE(train!$G$2:$G$4251),K3114&lt;=AVERAGE(train!$K$2:$K$4251)),"High Day Only",IF(AND(G3114&lt;=AVERAGE(train!$G$2:$G$4251),K3114&gt;AVERAGE(train!$K$2:$K$4251)),"High Eve Only","Low Usage")))</f>
        <v>Low Usage</v>
      </c>
    </row>
    <row r="3115" spans="1:26">
      <c r="A3115" t="s">
        <v>30</v>
      </c>
      <c r="B3115">
        <v>85</v>
      </c>
      <c r="C3115" t="s">
        <v>28</v>
      </c>
      <c r="D3115" t="s">
        <v>22</v>
      </c>
      <c r="E3115" t="s">
        <v>22</v>
      </c>
      <c r="F3115">
        <v>0</v>
      </c>
      <c r="G3115">
        <v>133.30000000000001</v>
      </c>
      <c r="H3115">
        <v>107</v>
      </c>
      <c r="I3115">
        <v>22.66</v>
      </c>
      <c r="J3115">
        <v>185</v>
      </c>
      <c r="K3115">
        <v>101</v>
      </c>
      <c r="L3115">
        <v>15.73</v>
      </c>
      <c r="M3115">
        <v>289</v>
      </c>
      <c r="N3115">
        <v>99</v>
      </c>
      <c r="O3115">
        <v>13.01</v>
      </c>
      <c r="P3115">
        <v>9.1</v>
      </c>
      <c r="Q3115">
        <v>4</v>
      </c>
      <c r="R3115">
        <v>2.46</v>
      </c>
      <c r="S3115">
        <v>3</v>
      </c>
      <c r="T3115" t="s">
        <v>22</v>
      </c>
      <c r="U3115">
        <f t="shared" si="97"/>
        <v>0</v>
      </c>
      <c r="V3115">
        <f>IF(Table2[[#This Row],[international_plan]]="yes",1,0)</f>
        <v>0</v>
      </c>
      <c r="W3115">
        <f>IF(Table2[[#This Row],[voice_mail_plan]]="yes",1,0)</f>
        <v>0</v>
      </c>
      <c r="X3115" t="str">
        <f t="shared" si="96"/>
        <v>Medium</v>
      </c>
      <c r="Y3115" t="str">
        <f>IF(Table2[[#This Row],[total_intl_charge]] &gt; AVERAGE($R$2:$R$4245),"High","Low")</f>
        <v>Low</v>
      </c>
      <c r="Z3115" t="str">
        <f>IF(AND(G3115&gt;AVERAGE(train!$G$2:$G$4251),K3115&gt;AVERAGE(train!$K$2:$K$4251)),"High Day &amp; Eve",IF(AND(G3115&gt;AVERAGE(train!$G$2:$G$4251),K3115&lt;=AVERAGE(train!$K$2:$K$4251)),"High Day Only",IF(AND(G3115&lt;=AVERAGE(train!$G$2:$G$4251),K3115&gt;AVERAGE(train!$K$2:$K$4251)),"High Eve Only","Low Usage")))</f>
        <v>High Eve Only</v>
      </c>
    </row>
    <row r="3116" spans="1:26">
      <c r="A3116" t="s">
        <v>43</v>
      </c>
      <c r="B3116">
        <v>92</v>
      </c>
      <c r="C3116" t="s">
        <v>28</v>
      </c>
      <c r="D3116" t="s">
        <v>22</v>
      </c>
      <c r="E3116" t="s">
        <v>22</v>
      </c>
      <c r="F3116">
        <v>0</v>
      </c>
      <c r="G3116">
        <v>183.7</v>
      </c>
      <c r="H3116">
        <v>103</v>
      </c>
      <c r="I3116">
        <v>31.23</v>
      </c>
      <c r="J3116">
        <v>270.60000000000002</v>
      </c>
      <c r="K3116">
        <v>97</v>
      </c>
      <c r="L3116">
        <v>23</v>
      </c>
      <c r="M3116">
        <v>132.9</v>
      </c>
      <c r="N3116">
        <v>104</v>
      </c>
      <c r="O3116">
        <v>5.98</v>
      </c>
      <c r="P3116">
        <v>11.2</v>
      </c>
      <c r="Q3116">
        <v>2</v>
      </c>
      <c r="R3116">
        <v>3.02</v>
      </c>
      <c r="S3116">
        <v>0</v>
      </c>
      <c r="T3116" t="s">
        <v>22</v>
      </c>
      <c r="U3116">
        <f t="shared" si="97"/>
        <v>0</v>
      </c>
      <c r="V3116">
        <f>IF(Table2[[#This Row],[international_plan]]="yes",1,0)</f>
        <v>0</v>
      </c>
      <c r="W3116">
        <f>IF(Table2[[#This Row],[voice_mail_plan]]="yes",1,0)</f>
        <v>0</v>
      </c>
      <c r="X3116" t="str">
        <f t="shared" si="96"/>
        <v>Medium</v>
      </c>
      <c r="Y3116" t="str">
        <f>IF(Table2[[#This Row],[total_intl_charge]] &gt; AVERAGE($R$2:$R$4245),"High","Low")</f>
        <v>High</v>
      </c>
      <c r="Z3116" t="str">
        <f>IF(AND(G3116&gt;AVERAGE(train!$G$2:$G$4251),K3116&gt;AVERAGE(train!$K$2:$K$4251)),"High Day &amp; Eve",IF(AND(G3116&gt;AVERAGE(train!$G$2:$G$4251),K3116&lt;=AVERAGE(train!$K$2:$K$4251)),"High Day Only",IF(AND(G3116&lt;=AVERAGE(train!$G$2:$G$4251),K3116&gt;AVERAGE(train!$K$2:$K$4251)),"High Eve Only","Low Usage")))</f>
        <v>High Day Only</v>
      </c>
    </row>
    <row r="3117" spans="1:26">
      <c r="A3117" t="s">
        <v>32</v>
      </c>
      <c r="B3117">
        <v>116</v>
      </c>
      <c r="C3117" t="s">
        <v>21</v>
      </c>
      <c r="D3117" t="s">
        <v>22</v>
      </c>
      <c r="E3117" t="s">
        <v>22</v>
      </c>
      <c r="F3117">
        <v>0</v>
      </c>
      <c r="G3117">
        <v>271</v>
      </c>
      <c r="H3117">
        <v>114</v>
      </c>
      <c r="I3117">
        <v>46.07</v>
      </c>
      <c r="J3117">
        <v>209.9</v>
      </c>
      <c r="K3117">
        <v>71</v>
      </c>
      <c r="L3117">
        <v>17.84</v>
      </c>
      <c r="M3117">
        <v>193.5</v>
      </c>
      <c r="N3117">
        <v>109</v>
      </c>
      <c r="O3117">
        <v>8.7100000000000009</v>
      </c>
      <c r="P3117">
        <v>13.7</v>
      </c>
      <c r="Q3117">
        <v>2</v>
      </c>
      <c r="R3117">
        <v>3.7</v>
      </c>
      <c r="S3117">
        <v>5</v>
      </c>
      <c r="T3117" t="s">
        <v>23</v>
      </c>
      <c r="U3117">
        <f t="shared" si="97"/>
        <v>1</v>
      </c>
      <c r="V3117">
        <f>IF(Table2[[#This Row],[international_plan]]="yes",1,0)</f>
        <v>0</v>
      </c>
      <c r="W3117">
        <f>IF(Table2[[#This Row],[voice_mail_plan]]="yes",1,0)</f>
        <v>0</v>
      </c>
      <c r="X3117" t="str">
        <f t="shared" si="96"/>
        <v>High</v>
      </c>
      <c r="Y3117" t="str">
        <f>IF(Table2[[#This Row],[total_intl_charge]] &gt; AVERAGE($R$2:$R$4245),"High","Low")</f>
        <v>High</v>
      </c>
      <c r="Z3117" t="str">
        <f>IF(AND(G3117&gt;AVERAGE(train!$G$2:$G$4251),K3117&gt;AVERAGE(train!$K$2:$K$4251)),"High Day &amp; Eve",IF(AND(G3117&gt;AVERAGE(train!$G$2:$G$4251),K3117&lt;=AVERAGE(train!$K$2:$K$4251)),"High Day Only",IF(AND(G3117&lt;=AVERAGE(train!$G$2:$G$4251),K3117&gt;AVERAGE(train!$K$2:$K$4251)),"High Eve Only","Low Usage")))</f>
        <v>High Day Only</v>
      </c>
    </row>
    <row r="3118" spans="1:26">
      <c r="A3118" t="s">
        <v>34</v>
      </c>
      <c r="B3118">
        <v>163</v>
      </c>
      <c r="C3118" t="s">
        <v>28</v>
      </c>
      <c r="D3118" t="s">
        <v>22</v>
      </c>
      <c r="E3118" t="s">
        <v>22</v>
      </c>
      <c r="F3118">
        <v>0</v>
      </c>
      <c r="G3118">
        <v>122.5</v>
      </c>
      <c r="H3118">
        <v>70</v>
      </c>
      <c r="I3118">
        <v>20.83</v>
      </c>
      <c r="J3118">
        <v>221.4</v>
      </c>
      <c r="K3118">
        <v>92</v>
      </c>
      <c r="L3118">
        <v>18.82</v>
      </c>
      <c r="M3118">
        <v>187.5</v>
      </c>
      <c r="N3118">
        <v>88</v>
      </c>
      <c r="O3118">
        <v>8.44</v>
      </c>
      <c r="P3118">
        <v>10.4</v>
      </c>
      <c r="Q3118">
        <v>6</v>
      </c>
      <c r="R3118">
        <v>2.81</v>
      </c>
      <c r="S3118">
        <v>0</v>
      </c>
      <c r="T3118" t="s">
        <v>22</v>
      </c>
      <c r="U3118">
        <f t="shared" si="97"/>
        <v>0</v>
      </c>
      <c r="V3118">
        <f>IF(Table2[[#This Row],[international_plan]]="yes",1,0)</f>
        <v>0</v>
      </c>
      <c r="W3118">
        <f>IF(Table2[[#This Row],[voice_mail_plan]]="yes",1,0)</f>
        <v>0</v>
      </c>
      <c r="X3118" t="str">
        <f t="shared" si="96"/>
        <v>Very High</v>
      </c>
      <c r="Y3118" t="str">
        <f>IF(Table2[[#This Row],[total_intl_charge]] &gt; AVERAGE($R$2:$R$4245),"High","Low")</f>
        <v>High</v>
      </c>
      <c r="Z3118" t="str">
        <f>IF(AND(G3118&gt;AVERAGE(train!$G$2:$G$4251),K3118&gt;AVERAGE(train!$K$2:$K$4251)),"High Day &amp; Eve",IF(AND(G3118&gt;AVERAGE(train!$G$2:$G$4251),K3118&lt;=AVERAGE(train!$K$2:$K$4251)),"High Day Only",IF(AND(G3118&lt;=AVERAGE(train!$G$2:$G$4251),K3118&gt;AVERAGE(train!$K$2:$K$4251)),"High Eve Only","Low Usage")))</f>
        <v>Low Usage</v>
      </c>
    </row>
    <row r="3119" spans="1:26">
      <c r="A3119" t="s">
        <v>47</v>
      </c>
      <c r="B3119">
        <v>83</v>
      </c>
      <c r="C3119" t="s">
        <v>21</v>
      </c>
      <c r="D3119" t="s">
        <v>22</v>
      </c>
      <c r="E3119" t="s">
        <v>22</v>
      </c>
      <c r="F3119">
        <v>0</v>
      </c>
      <c r="G3119">
        <v>182.5</v>
      </c>
      <c r="H3119">
        <v>85</v>
      </c>
      <c r="I3119">
        <v>31.03</v>
      </c>
      <c r="J3119">
        <v>181.5</v>
      </c>
      <c r="K3119">
        <v>114</v>
      </c>
      <c r="L3119">
        <v>15.43</v>
      </c>
      <c r="M3119">
        <v>199.1</v>
      </c>
      <c r="N3119">
        <v>110</v>
      </c>
      <c r="O3119">
        <v>8.9600000000000009</v>
      </c>
      <c r="P3119">
        <v>14.7</v>
      </c>
      <c r="Q3119">
        <v>6</v>
      </c>
      <c r="R3119">
        <v>3.97</v>
      </c>
      <c r="S3119">
        <v>1</v>
      </c>
      <c r="T3119" t="s">
        <v>22</v>
      </c>
      <c r="U3119">
        <f t="shared" si="97"/>
        <v>0</v>
      </c>
      <c r="V3119">
        <f>IF(Table2[[#This Row],[international_plan]]="yes",1,0)</f>
        <v>0</v>
      </c>
      <c r="W3119">
        <f>IF(Table2[[#This Row],[voice_mail_plan]]="yes",1,0)</f>
        <v>0</v>
      </c>
      <c r="X3119" t="str">
        <f t="shared" si="96"/>
        <v>Medium</v>
      </c>
      <c r="Y3119" t="str">
        <f>IF(Table2[[#This Row],[total_intl_charge]] &gt; AVERAGE($R$2:$R$4245),"High","Low")</f>
        <v>High</v>
      </c>
      <c r="Z3119" t="str">
        <f>IF(AND(G3119&gt;AVERAGE(train!$G$2:$G$4251),K3119&gt;AVERAGE(train!$K$2:$K$4251)),"High Day &amp; Eve",IF(AND(G3119&gt;AVERAGE(train!$G$2:$G$4251),K3119&lt;=AVERAGE(train!$K$2:$K$4251)),"High Day Only",IF(AND(G3119&lt;=AVERAGE(train!$G$2:$G$4251),K3119&gt;AVERAGE(train!$K$2:$K$4251)),"High Eve Only","Low Usage")))</f>
        <v>High Day &amp; Eve</v>
      </c>
    </row>
    <row r="3120" spans="1:26">
      <c r="A3120" t="s">
        <v>48</v>
      </c>
      <c r="B3120">
        <v>117</v>
      </c>
      <c r="C3120" t="s">
        <v>28</v>
      </c>
      <c r="D3120" t="s">
        <v>22</v>
      </c>
      <c r="E3120" t="s">
        <v>22</v>
      </c>
      <c r="F3120">
        <v>0</v>
      </c>
      <c r="G3120">
        <v>110.4</v>
      </c>
      <c r="H3120">
        <v>122</v>
      </c>
      <c r="I3120">
        <v>18.77</v>
      </c>
      <c r="J3120">
        <v>242.9</v>
      </c>
      <c r="K3120">
        <v>103</v>
      </c>
      <c r="L3120">
        <v>20.65</v>
      </c>
      <c r="M3120">
        <v>170.4</v>
      </c>
      <c r="N3120">
        <v>75</v>
      </c>
      <c r="O3120">
        <v>7.67</v>
      </c>
      <c r="P3120">
        <v>13.9</v>
      </c>
      <c r="Q3120">
        <v>5</v>
      </c>
      <c r="R3120">
        <v>3.75</v>
      </c>
      <c r="S3120">
        <v>1</v>
      </c>
      <c r="T3120" t="s">
        <v>22</v>
      </c>
      <c r="U3120">
        <f t="shared" si="97"/>
        <v>0</v>
      </c>
      <c r="V3120">
        <f>IF(Table2[[#This Row],[international_plan]]="yes",1,0)</f>
        <v>0</v>
      </c>
      <c r="W3120">
        <f>IF(Table2[[#This Row],[voice_mail_plan]]="yes",1,0)</f>
        <v>0</v>
      </c>
      <c r="X3120" t="str">
        <f t="shared" si="96"/>
        <v>High</v>
      </c>
      <c r="Y3120" t="str">
        <f>IF(Table2[[#This Row],[total_intl_charge]] &gt; AVERAGE($R$2:$R$4245),"High","Low")</f>
        <v>High</v>
      </c>
      <c r="Z3120" t="str">
        <f>IF(AND(G3120&gt;AVERAGE(train!$G$2:$G$4251),K3120&gt;AVERAGE(train!$K$2:$K$4251)),"High Day &amp; Eve",IF(AND(G3120&gt;AVERAGE(train!$G$2:$G$4251),K3120&lt;=AVERAGE(train!$K$2:$K$4251)),"High Day Only",IF(AND(G3120&lt;=AVERAGE(train!$G$2:$G$4251),K3120&gt;AVERAGE(train!$K$2:$K$4251)),"High Eve Only","Low Usage")))</f>
        <v>High Eve Only</v>
      </c>
    </row>
    <row r="3121" spans="1:26">
      <c r="A3121" t="s">
        <v>30</v>
      </c>
      <c r="B3121">
        <v>90</v>
      </c>
      <c r="C3121" t="s">
        <v>25</v>
      </c>
      <c r="D3121" t="s">
        <v>22</v>
      </c>
      <c r="E3121" t="s">
        <v>22</v>
      </c>
      <c r="F3121">
        <v>0</v>
      </c>
      <c r="G3121">
        <v>140.80000000000001</v>
      </c>
      <c r="H3121">
        <v>109</v>
      </c>
      <c r="I3121">
        <v>23.94</v>
      </c>
      <c r="J3121">
        <v>303</v>
      </c>
      <c r="K3121">
        <v>114</v>
      </c>
      <c r="L3121">
        <v>25.76</v>
      </c>
      <c r="M3121">
        <v>267.39999999999998</v>
      </c>
      <c r="N3121">
        <v>112</v>
      </c>
      <c r="O3121">
        <v>12.03</v>
      </c>
      <c r="P3121">
        <v>14.1</v>
      </c>
      <c r="Q3121">
        <v>1</v>
      </c>
      <c r="R3121">
        <v>3.81</v>
      </c>
      <c r="S3121">
        <v>0</v>
      </c>
      <c r="T3121" t="s">
        <v>22</v>
      </c>
      <c r="U3121">
        <f t="shared" si="97"/>
        <v>0</v>
      </c>
      <c r="V3121">
        <f>IF(Table2[[#This Row],[international_plan]]="yes",1,0)</f>
        <v>0</v>
      </c>
      <c r="W3121">
        <f>IF(Table2[[#This Row],[voice_mail_plan]]="yes",1,0)</f>
        <v>0</v>
      </c>
      <c r="X3121" t="str">
        <f t="shared" si="96"/>
        <v>Medium</v>
      </c>
      <c r="Y3121" t="str">
        <f>IF(Table2[[#This Row],[total_intl_charge]] &gt; AVERAGE($R$2:$R$4245),"High","Low")</f>
        <v>High</v>
      </c>
      <c r="Z3121" t="str">
        <f>IF(AND(G3121&gt;AVERAGE(train!$G$2:$G$4251),K3121&gt;AVERAGE(train!$K$2:$K$4251)),"High Day &amp; Eve",IF(AND(G3121&gt;AVERAGE(train!$G$2:$G$4251),K3121&lt;=AVERAGE(train!$K$2:$K$4251)),"High Day Only",IF(AND(G3121&lt;=AVERAGE(train!$G$2:$G$4251),K3121&gt;AVERAGE(train!$K$2:$K$4251)),"High Eve Only","Low Usage")))</f>
        <v>High Eve Only</v>
      </c>
    </row>
    <row r="3122" spans="1:26">
      <c r="A3122" t="s">
        <v>53</v>
      </c>
      <c r="B3122">
        <v>137</v>
      </c>
      <c r="C3122" t="s">
        <v>21</v>
      </c>
      <c r="D3122" t="s">
        <v>22</v>
      </c>
      <c r="E3122" t="s">
        <v>22</v>
      </c>
      <c r="F3122">
        <v>0</v>
      </c>
      <c r="G3122">
        <v>137.5</v>
      </c>
      <c r="H3122">
        <v>102</v>
      </c>
      <c r="I3122">
        <v>23.38</v>
      </c>
      <c r="J3122">
        <v>176</v>
      </c>
      <c r="K3122">
        <v>98</v>
      </c>
      <c r="L3122">
        <v>14.96</v>
      </c>
      <c r="M3122">
        <v>210.6</v>
      </c>
      <c r="N3122">
        <v>88</v>
      </c>
      <c r="O3122">
        <v>9.48</v>
      </c>
      <c r="P3122">
        <v>10.4</v>
      </c>
      <c r="Q3122">
        <v>6</v>
      </c>
      <c r="R3122">
        <v>2.81</v>
      </c>
      <c r="S3122">
        <v>0</v>
      </c>
      <c r="T3122" t="s">
        <v>22</v>
      </c>
      <c r="U3122">
        <f t="shared" si="97"/>
        <v>0</v>
      </c>
      <c r="V3122">
        <f>IF(Table2[[#This Row],[international_plan]]="yes",1,0)</f>
        <v>0</v>
      </c>
      <c r="W3122">
        <f>IF(Table2[[#This Row],[voice_mail_plan]]="yes",1,0)</f>
        <v>0</v>
      </c>
      <c r="X3122" t="str">
        <f t="shared" si="96"/>
        <v>Very High</v>
      </c>
      <c r="Y3122" t="str">
        <f>IF(Table2[[#This Row],[total_intl_charge]] &gt; AVERAGE($R$2:$R$4245),"High","Low")</f>
        <v>High</v>
      </c>
      <c r="Z3122" t="str">
        <f>IF(AND(G3122&gt;AVERAGE(train!$G$2:$G$4251),K3122&gt;AVERAGE(train!$K$2:$K$4251)),"High Day &amp; Eve",IF(AND(G3122&gt;AVERAGE(train!$G$2:$G$4251),K3122&lt;=AVERAGE(train!$K$2:$K$4251)),"High Day Only",IF(AND(G3122&lt;=AVERAGE(train!$G$2:$G$4251),K3122&gt;AVERAGE(train!$K$2:$K$4251)),"High Eve Only","Low Usage")))</f>
        <v>Low Usage</v>
      </c>
    </row>
    <row r="3123" spans="1:26">
      <c r="A3123" t="s">
        <v>40</v>
      </c>
      <c r="B3123">
        <v>112</v>
      </c>
      <c r="C3123" t="s">
        <v>21</v>
      </c>
      <c r="D3123" t="s">
        <v>22</v>
      </c>
      <c r="E3123" t="s">
        <v>22</v>
      </c>
      <c r="F3123">
        <v>0</v>
      </c>
      <c r="G3123">
        <v>115.9</v>
      </c>
      <c r="H3123">
        <v>81</v>
      </c>
      <c r="I3123">
        <v>19.7</v>
      </c>
      <c r="J3123">
        <v>199.7</v>
      </c>
      <c r="K3123">
        <v>100</v>
      </c>
      <c r="L3123">
        <v>16.97</v>
      </c>
      <c r="M3123">
        <v>249.3</v>
      </c>
      <c r="N3123">
        <v>111</v>
      </c>
      <c r="O3123">
        <v>11.22</v>
      </c>
      <c r="P3123">
        <v>10</v>
      </c>
      <c r="Q3123">
        <v>4</v>
      </c>
      <c r="R3123">
        <v>2.7</v>
      </c>
      <c r="S3123">
        <v>1</v>
      </c>
      <c r="T3123" t="s">
        <v>22</v>
      </c>
      <c r="U3123">
        <f t="shared" si="97"/>
        <v>0</v>
      </c>
      <c r="V3123">
        <f>IF(Table2[[#This Row],[international_plan]]="yes",1,0)</f>
        <v>0</v>
      </c>
      <c r="W3123">
        <f>IF(Table2[[#This Row],[voice_mail_plan]]="yes",1,0)</f>
        <v>0</v>
      </c>
      <c r="X3123" t="str">
        <f t="shared" si="96"/>
        <v>High</v>
      </c>
      <c r="Y3123" t="str">
        <f>IF(Table2[[#This Row],[total_intl_charge]] &gt; AVERAGE($R$2:$R$4245),"High","Low")</f>
        <v>Low</v>
      </c>
      <c r="Z3123" t="str">
        <f>IF(AND(G3123&gt;AVERAGE(train!$G$2:$G$4251),K3123&gt;AVERAGE(train!$K$2:$K$4251)),"High Day &amp; Eve",IF(AND(G3123&gt;AVERAGE(train!$G$2:$G$4251),K3123&lt;=AVERAGE(train!$K$2:$K$4251)),"High Day Only",IF(AND(G3123&lt;=AVERAGE(train!$G$2:$G$4251),K3123&gt;AVERAGE(train!$K$2:$K$4251)),"High Eve Only","Low Usage")))</f>
        <v>Low Usage</v>
      </c>
    </row>
    <row r="3124" spans="1:26">
      <c r="A3124" t="s">
        <v>55</v>
      </c>
      <c r="B3124">
        <v>52</v>
      </c>
      <c r="C3124" t="s">
        <v>25</v>
      </c>
      <c r="D3124" t="s">
        <v>22</v>
      </c>
      <c r="E3124" t="s">
        <v>22</v>
      </c>
      <c r="F3124">
        <v>0</v>
      </c>
      <c r="G3124">
        <v>288.2</v>
      </c>
      <c r="H3124">
        <v>108</v>
      </c>
      <c r="I3124">
        <v>48.99</v>
      </c>
      <c r="J3124">
        <v>129.6</v>
      </c>
      <c r="K3124">
        <v>136</v>
      </c>
      <c r="L3124">
        <v>11.02</v>
      </c>
      <c r="M3124">
        <v>229.6</v>
      </c>
      <c r="N3124">
        <v>73</v>
      </c>
      <c r="O3124">
        <v>10.33</v>
      </c>
      <c r="P3124">
        <v>9.6</v>
      </c>
      <c r="Q3124">
        <v>5</v>
      </c>
      <c r="R3124">
        <v>2.59</v>
      </c>
      <c r="S3124">
        <v>4</v>
      </c>
      <c r="T3124" t="s">
        <v>22</v>
      </c>
      <c r="U3124">
        <f t="shared" si="97"/>
        <v>0</v>
      </c>
      <c r="V3124">
        <f>IF(Table2[[#This Row],[international_plan]]="yes",1,0)</f>
        <v>0</v>
      </c>
      <c r="W3124">
        <f>IF(Table2[[#This Row],[voice_mail_plan]]="yes",1,0)</f>
        <v>0</v>
      </c>
      <c r="X3124" t="str">
        <f t="shared" si="96"/>
        <v>Low</v>
      </c>
      <c r="Y3124" t="str">
        <f>IF(Table2[[#This Row],[total_intl_charge]] &gt; AVERAGE($R$2:$R$4245),"High","Low")</f>
        <v>Low</v>
      </c>
      <c r="Z3124" t="str">
        <f>IF(AND(G3124&gt;AVERAGE(train!$G$2:$G$4251),K3124&gt;AVERAGE(train!$K$2:$K$4251)),"High Day &amp; Eve",IF(AND(G3124&gt;AVERAGE(train!$G$2:$G$4251),K3124&lt;=AVERAGE(train!$K$2:$K$4251)),"High Day Only",IF(AND(G3124&lt;=AVERAGE(train!$G$2:$G$4251),K3124&gt;AVERAGE(train!$K$2:$K$4251)),"High Eve Only","Low Usage")))</f>
        <v>High Day &amp; Eve</v>
      </c>
    </row>
    <row r="3125" spans="1:26">
      <c r="A3125" t="s">
        <v>35</v>
      </c>
      <c r="B3125">
        <v>173</v>
      </c>
      <c r="C3125" t="s">
        <v>28</v>
      </c>
      <c r="D3125" t="s">
        <v>22</v>
      </c>
      <c r="E3125" t="s">
        <v>23</v>
      </c>
      <c r="F3125">
        <v>20</v>
      </c>
      <c r="G3125">
        <v>60.2</v>
      </c>
      <c r="H3125">
        <v>100</v>
      </c>
      <c r="I3125">
        <v>10.23</v>
      </c>
      <c r="J3125">
        <v>118.1</v>
      </c>
      <c r="K3125">
        <v>76</v>
      </c>
      <c r="L3125">
        <v>10.039999999999999</v>
      </c>
      <c r="M3125">
        <v>230.1</v>
      </c>
      <c r="N3125">
        <v>131</v>
      </c>
      <c r="O3125">
        <v>10.35</v>
      </c>
      <c r="P3125">
        <v>13.3</v>
      </c>
      <c r="Q3125">
        <v>4</v>
      </c>
      <c r="R3125">
        <v>3.59</v>
      </c>
      <c r="S3125">
        <v>1</v>
      </c>
      <c r="T3125" t="s">
        <v>22</v>
      </c>
      <c r="U3125">
        <f t="shared" si="97"/>
        <v>0</v>
      </c>
      <c r="V3125">
        <f>IF(Table2[[#This Row],[international_plan]]="yes",1,0)</f>
        <v>0</v>
      </c>
      <c r="W3125">
        <f>IF(Table2[[#This Row],[voice_mail_plan]]="yes",1,0)</f>
        <v>1</v>
      </c>
      <c r="X3125" t="str">
        <f t="shared" si="96"/>
        <v>Very High</v>
      </c>
      <c r="Y3125" t="str">
        <f>IF(Table2[[#This Row],[total_intl_charge]] &gt; AVERAGE($R$2:$R$4245),"High","Low")</f>
        <v>High</v>
      </c>
      <c r="Z3125" t="str">
        <f>IF(AND(G3125&gt;AVERAGE(train!$G$2:$G$4251),K3125&gt;AVERAGE(train!$K$2:$K$4251)),"High Day &amp; Eve",IF(AND(G3125&gt;AVERAGE(train!$G$2:$G$4251),K3125&lt;=AVERAGE(train!$K$2:$K$4251)),"High Day Only",IF(AND(G3125&lt;=AVERAGE(train!$G$2:$G$4251),K3125&gt;AVERAGE(train!$K$2:$K$4251)),"High Eve Only","Low Usage")))</f>
        <v>Low Usage</v>
      </c>
    </row>
    <row r="3126" spans="1:26">
      <c r="A3126" t="s">
        <v>52</v>
      </c>
      <c r="B3126">
        <v>3</v>
      </c>
      <c r="C3126" t="s">
        <v>28</v>
      </c>
      <c r="D3126" t="s">
        <v>22</v>
      </c>
      <c r="E3126" t="s">
        <v>22</v>
      </c>
      <c r="F3126">
        <v>0</v>
      </c>
      <c r="G3126">
        <v>125.5</v>
      </c>
      <c r="H3126">
        <v>100</v>
      </c>
      <c r="I3126">
        <v>21.34</v>
      </c>
      <c r="J3126">
        <v>266.2</v>
      </c>
      <c r="K3126">
        <v>78</v>
      </c>
      <c r="L3126">
        <v>22.63</v>
      </c>
      <c r="M3126">
        <v>270.39999999999998</v>
      </c>
      <c r="N3126">
        <v>119</v>
      </c>
      <c r="O3126">
        <v>12.17</v>
      </c>
      <c r="P3126">
        <v>5.9</v>
      </c>
      <c r="Q3126">
        <v>6</v>
      </c>
      <c r="R3126">
        <v>1.59</v>
      </c>
      <c r="S3126">
        <v>3</v>
      </c>
      <c r="T3126" t="s">
        <v>23</v>
      </c>
      <c r="U3126">
        <f t="shared" si="97"/>
        <v>1</v>
      </c>
      <c r="V3126">
        <f>IF(Table2[[#This Row],[international_plan]]="yes",1,0)</f>
        <v>0</v>
      </c>
      <c r="W3126">
        <f>IF(Table2[[#This Row],[voice_mail_plan]]="yes",1,0)</f>
        <v>0</v>
      </c>
      <c r="X3126" t="str">
        <f t="shared" si="96"/>
        <v>Low</v>
      </c>
      <c r="Y3126" t="str">
        <f>IF(Table2[[#This Row],[total_intl_charge]] &gt; AVERAGE($R$2:$R$4245),"High","Low")</f>
        <v>Low</v>
      </c>
      <c r="Z3126" t="str">
        <f>IF(AND(G3126&gt;AVERAGE(train!$G$2:$G$4251),K3126&gt;AVERAGE(train!$K$2:$K$4251)),"High Day &amp; Eve",IF(AND(G3126&gt;AVERAGE(train!$G$2:$G$4251),K3126&lt;=AVERAGE(train!$K$2:$K$4251)),"High Day Only",IF(AND(G3126&lt;=AVERAGE(train!$G$2:$G$4251),K3126&gt;AVERAGE(train!$K$2:$K$4251)),"High Eve Only","Low Usage")))</f>
        <v>Low Usage</v>
      </c>
    </row>
    <row r="3127" spans="1:26">
      <c r="A3127" t="s">
        <v>68</v>
      </c>
      <c r="B3127">
        <v>120</v>
      </c>
      <c r="C3127" t="s">
        <v>21</v>
      </c>
      <c r="D3127" t="s">
        <v>22</v>
      </c>
      <c r="E3127" t="s">
        <v>23</v>
      </c>
      <c r="F3127">
        <v>27</v>
      </c>
      <c r="G3127">
        <v>179.6</v>
      </c>
      <c r="H3127">
        <v>142</v>
      </c>
      <c r="I3127">
        <v>30.53</v>
      </c>
      <c r="J3127">
        <v>262.8</v>
      </c>
      <c r="K3127">
        <v>103</v>
      </c>
      <c r="L3127">
        <v>22.34</v>
      </c>
      <c r="M3127">
        <v>239.9</v>
      </c>
      <c r="N3127">
        <v>81</v>
      </c>
      <c r="O3127">
        <v>10.8</v>
      </c>
      <c r="P3127">
        <v>11.1</v>
      </c>
      <c r="Q3127">
        <v>2</v>
      </c>
      <c r="R3127">
        <v>3</v>
      </c>
      <c r="S3127">
        <v>1</v>
      </c>
      <c r="T3127" t="s">
        <v>22</v>
      </c>
      <c r="U3127">
        <f t="shared" si="97"/>
        <v>0</v>
      </c>
      <c r="V3127">
        <f>IF(Table2[[#This Row],[international_plan]]="yes",1,0)</f>
        <v>0</v>
      </c>
      <c r="W3127">
        <f>IF(Table2[[#This Row],[voice_mail_plan]]="yes",1,0)</f>
        <v>1</v>
      </c>
      <c r="X3127" t="str">
        <f t="shared" si="96"/>
        <v>High</v>
      </c>
      <c r="Y3127" t="str">
        <f>IF(Table2[[#This Row],[total_intl_charge]] &gt; AVERAGE($R$2:$R$4245),"High","Low")</f>
        <v>High</v>
      </c>
      <c r="Z3127" t="str">
        <f>IF(AND(G3127&gt;AVERAGE(train!$G$2:$G$4251),K3127&gt;AVERAGE(train!$K$2:$K$4251)),"High Day &amp; Eve",IF(AND(G3127&gt;AVERAGE(train!$G$2:$G$4251),K3127&lt;=AVERAGE(train!$K$2:$K$4251)),"High Day Only",IF(AND(G3127&lt;=AVERAGE(train!$G$2:$G$4251),K3127&gt;AVERAGE(train!$K$2:$K$4251)),"High Eve Only","Low Usage")))</f>
        <v>High Eve Only</v>
      </c>
    </row>
    <row r="3128" spans="1:26">
      <c r="A3128" t="s">
        <v>50</v>
      </c>
      <c r="B3128">
        <v>132</v>
      </c>
      <c r="C3128" t="s">
        <v>21</v>
      </c>
      <c r="D3128" t="s">
        <v>22</v>
      </c>
      <c r="E3128" t="s">
        <v>22</v>
      </c>
      <c r="F3128">
        <v>0</v>
      </c>
      <c r="G3128">
        <v>99</v>
      </c>
      <c r="H3128">
        <v>126</v>
      </c>
      <c r="I3128">
        <v>16.829999999999998</v>
      </c>
      <c r="J3128">
        <v>189.4</v>
      </c>
      <c r="K3128">
        <v>76</v>
      </c>
      <c r="L3128">
        <v>16.100000000000001</v>
      </c>
      <c r="M3128">
        <v>156.30000000000001</v>
      </c>
      <c r="N3128">
        <v>108</v>
      </c>
      <c r="O3128">
        <v>7.03</v>
      </c>
      <c r="P3128">
        <v>8.4</v>
      </c>
      <c r="Q3128">
        <v>3</v>
      </c>
      <c r="R3128">
        <v>2.27</v>
      </c>
      <c r="S3128">
        <v>1</v>
      </c>
      <c r="T3128" t="s">
        <v>22</v>
      </c>
      <c r="U3128">
        <f t="shared" si="97"/>
        <v>0</v>
      </c>
      <c r="V3128">
        <f>IF(Table2[[#This Row],[international_plan]]="yes",1,0)</f>
        <v>0</v>
      </c>
      <c r="W3128">
        <f>IF(Table2[[#This Row],[voice_mail_plan]]="yes",1,0)</f>
        <v>0</v>
      </c>
      <c r="X3128" t="str">
        <f t="shared" si="96"/>
        <v>Very High</v>
      </c>
      <c r="Y3128" t="str">
        <f>IF(Table2[[#This Row],[total_intl_charge]] &gt; AVERAGE($R$2:$R$4245),"High","Low")</f>
        <v>Low</v>
      </c>
      <c r="Z3128" t="str">
        <f>IF(AND(G3128&gt;AVERAGE(train!$G$2:$G$4251),K3128&gt;AVERAGE(train!$K$2:$K$4251)),"High Day &amp; Eve",IF(AND(G3128&gt;AVERAGE(train!$G$2:$G$4251),K3128&lt;=AVERAGE(train!$K$2:$K$4251)),"High Day Only",IF(AND(G3128&lt;=AVERAGE(train!$G$2:$G$4251),K3128&gt;AVERAGE(train!$K$2:$K$4251)),"High Eve Only","Low Usage")))</f>
        <v>Low Usage</v>
      </c>
    </row>
    <row r="3129" spans="1:26">
      <c r="A3129" t="s">
        <v>49</v>
      </c>
      <c r="B3129">
        <v>101</v>
      </c>
      <c r="C3129" t="s">
        <v>25</v>
      </c>
      <c r="D3129" t="s">
        <v>22</v>
      </c>
      <c r="E3129" t="s">
        <v>22</v>
      </c>
      <c r="F3129">
        <v>0</v>
      </c>
      <c r="G3129">
        <v>155.4</v>
      </c>
      <c r="H3129">
        <v>71</v>
      </c>
      <c r="I3129">
        <v>26.42</v>
      </c>
      <c r="J3129">
        <v>84</v>
      </c>
      <c r="K3129">
        <v>122</v>
      </c>
      <c r="L3129">
        <v>7.14</v>
      </c>
      <c r="M3129">
        <v>229.1</v>
      </c>
      <c r="N3129">
        <v>97</v>
      </c>
      <c r="O3129">
        <v>10.31</v>
      </c>
      <c r="P3129">
        <v>5.8</v>
      </c>
      <c r="Q3129">
        <v>1</v>
      </c>
      <c r="R3129">
        <v>1.57</v>
      </c>
      <c r="S3129">
        <v>1</v>
      </c>
      <c r="T3129" t="s">
        <v>22</v>
      </c>
      <c r="U3129">
        <f t="shared" si="97"/>
        <v>0</v>
      </c>
      <c r="V3129">
        <f>IF(Table2[[#This Row],[international_plan]]="yes",1,0)</f>
        <v>0</v>
      </c>
      <c r="W3129">
        <f>IF(Table2[[#This Row],[voice_mail_plan]]="yes",1,0)</f>
        <v>0</v>
      </c>
      <c r="X3129" t="str">
        <f t="shared" si="96"/>
        <v>High</v>
      </c>
      <c r="Y3129" t="str">
        <f>IF(Table2[[#This Row],[total_intl_charge]] &gt; AVERAGE($R$2:$R$4245),"High","Low")</f>
        <v>Low</v>
      </c>
      <c r="Z3129" t="str">
        <f>IF(AND(G3129&gt;AVERAGE(train!$G$2:$G$4251),K3129&gt;AVERAGE(train!$K$2:$K$4251)),"High Day &amp; Eve",IF(AND(G3129&gt;AVERAGE(train!$G$2:$G$4251),K3129&lt;=AVERAGE(train!$K$2:$K$4251)),"High Day Only",IF(AND(G3129&lt;=AVERAGE(train!$G$2:$G$4251),K3129&gt;AVERAGE(train!$K$2:$K$4251)),"High Eve Only","Low Usage")))</f>
        <v>High Eve Only</v>
      </c>
    </row>
    <row r="3130" spans="1:26">
      <c r="A3130" t="s">
        <v>75</v>
      </c>
      <c r="B3130">
        <v>58</v>
      </c>
      <c r="C3130" t="s">
        <v>25</v>
      </c>
      <c r="D3130" t="s">
        <v>22</v>
      </c>
      <c r="E3130" t="s">
        <v>22</v>
      </c>
      <c r="F3130">
        <v>0</v>
      </c>
      <c r="G3130">
        <v>177.4</v>
      </c>
      <c r="H3130">
        <v>107</v>
      </c>
      <c r="I3130">
        <v>30.16</v>
      </c>
      <c r="J3130">
        <v>204.7</v>
      </c>
      <c r="K3130">
        <v>104</v>
      </c>
      <c r="L3130">
        <v>17.399999999999999</v>
      </c>
      <c r="M3130">
        <v>141.9</v>
      </c>
      <c r="N3130">
        <v>123</v>
      </c>
      <c r="O3130">
        <v>6.39</v>
      </c>
      <c r="P3130">
        <v>15</v>
      </c>
      <c r="Q3130">
        <v>9</v>
      </c>
      <c r="R3130">
        <v>4.05</v>
      </c>
      <c r="S3130">
        <v>3</v>
      </c>
      <c r="T3130" t="s">
        <v>22</v>
      </c>
      <c r="U3130">
        <f t="shared" si="97"/>
        <v>0</v>
      </c>
      <c r="V3130">
        <f>IF(Table2[[#This Row],[international_plan]]="yes",1,0)</f>
        <v>0</v>
      </c>
      <c r="W3130">
        <f>IF(Table2[[#This Row],[voice_mail_plan]]="yes",1,0)</f>
        <v>0</v>
      </c>
      <c r="X3130" t="str">
        <f t="shared" si="96"/>
        <v>Low</v>
      </c>
      <c r="Y3130" t="str">
        <f>IF(Table2[[#This Row],[total_intl_charge]] &gt; AVERAGE($R$2:$R$4245),"High","Low")</f>
        <v>High</v>
      </c>
      <c r="Z3130" t="str">
        <f>IF(AND(G3130&gt;AVERAGE(train!$G$2:$G$4251),K3130&gt;AVERAGE(train!$K$2:$K$4251)),"High Day &amp; Eve",IF(AND(G3130&gt;AVERAGE(train!$G$2:$G$4251),K3130&lt;=AVERAGE(train!$K$2:$K$4251)),"High Day Only",IF(AND(G3130&lt;=AVERAGE(train!$G$2:$G$4251),K3130&gt;AVERAGE(train!$K$2:$K$4251)),"High Eve Only","Low Usage")))</f>
        <v>High Eve Only</v>
      </c>
    </row>
    <row r="3131" spans="1:26">
      <c r="A3131" t="s">
        <v>46</v>
      </c>
      <c r="B3131">
        <v>74</v>
      </c>
      <c r="C3131" t="s">
        <v>28</v>
      </c>
      <c r="D3131" t="s">
        <v>22</v>
      </c>
      <c r="E3131" t="s">
        <v>22</v>
      </c>
      <c r="F3131">
        <v>0</v>
      </c>
      <c r="G3131">
        <v>233.6</v>
      </c>
      <c r="H3131">
        <v>72</v>
      </c>
      <c r="I3131">
        <v>39.71</v>
      </c>
      <c r="J3131">
        <v>168</v>
      </c>
      <c r="K3131">
        <v>103</v>
      </c>
      <c r="L3131">
        <v>14.28</v>
      </c>
      <c r="M3131">
        <v>276.3</v>
      </c>
      <c r="N3131">
        <v>71</v>
      </c>
      <c r="O3131">
        <v>12.43</v>
      </c>
      <c r="P3131">
        <v>6.3</v>
      </c>
      <c r="Q3131">
        <v>2</v>
      </c>
      <c r="R3131">
        <v>1.7</v>
      </c>
      <c r="S3131">
        <v>2</v>
      </c>
      <c r="T3131" t="s">
        <v>22</v>
      </c>
      <c r="U3131">
        <f t="shared" si="97"/>
        <v>0</v>
      </c>
      <c r="V3131">
        <f>IF(Table2[[#This Row],[international_plan]]="yes",1,0)</f>
        <v>0</v>
      </c>
      <c r="W3131">
        <f>IF(Table2[[#This Row],[voice_mail_plan]]="yes",1,0)</f>
        <v>0</v>
      </c>
      <c r="X3131" t="str">
        <f t="shared" si="96"/>
        <v>Medium</v>
      </c>
      <c r="Y3131" t="str">
        <f>IF(Table2[[#This Row],[total_intl_charge]] &gt; AVERAGE($R$2:$R$4245),"High","Low")</f>
        <v>Low</v>
      </c>
      <c r="Z3131" t="str">
        <f>IF(AND(G3131&gt;AVERAGE(train!$G$2:$G$4251),K3131&gt;AVERAGE(train!$K$2:$K$4251)),"High Day &amp; Eve",IF(AND(G3131&gt;AVERAGE(train!$G$2:$G$4251),K3131&lt;=AVERAGE(train!$K$2:$K$4251)),"High Day Only",IF(AND(G3131&lt;=AVERAGE(train!$G$2:$G$4251),K3131&gt;AVERAGE(train!$K$2:$K$4251)),"High Eve Only","Low Usage")))</f>
        <v>High Day &amp; Eve</v>
      </c>
    </row>
    <row r="3132" spans="1:26">
      <c r="A3132" t="s">
        <v>37</v>
      </c>
      <c r="B3132">
        <v>113</v>
      </c>
      <c r="C3132" t="s">
        <v>25</v>
      </c>
      <c r="D3132" t="s">
        <v>22</v>
      </c>
      <c r="E3132" t="s">
        <v>22</v>
      </c>
      <c r="F3132">
        <v>0</v>
      </c>
      <c r="G3132">
        <v>210.2</v>
      </c>
      <c r="H3132">
        <v>109</v>
      </c>
      <c r="I3132">
        <v>35.729999999999997</v>
      </c>
      <c r="J3132">
        <v>199.4</v>
      </c>
      <c r="K3132">
        <v>81</v>
      </c>
      <c r="L3132">
        <v>16.95</v>
      </c>
      <c r="M3132">
        <v>173.3</v>
      </c>
      <c r="N3132">
        <v>94</v>
      </c>
      <c r="O3132">
        <v>7.8</v>
      </c>
      <c r="P3132">
        <v>9.9</v>
      </c>
      <c r="Q3132">
        <v>4</v>
      </c>
      <c r="R3132">
        <v>2.67</v>
      </c>
      <c r="S3132">
        <v>3</v>
      </c>
      <c r="T3132" t="s">
        <v>22</v>
      </c>
      <c r="U3132">
        <f t="shared" si="97"/>
        <v>0</v>
      </c>
      <c r="V3132">
        <f>IF(Table2[[#This Row],[international_plan]]="yes",1,0)</f>
        <v>0</v>
      </c>
      <c r="W3132">
        <f>IF(Table2[[#This Row],[voice_mail_plan]]="yes",1,0)</f>
        <v>0</v>
      </c>
      <c r="X3132" t="str">
        <f t="shared" si="96"/>
        <v>High</v>
      </c>
      <c r="Y3132" t="str">
        <f>IF(Table2[[#This Row],[total_intl_charge]] &gt; AVERAGE($R$2:$R$4245),"High","Low")</f>
        <v>Low</v>
      </c>
      <c r="Z3132" t="str">
        <f>IF(AND(G3132&gt;AVERAGE(train!$G$2:$G$4251),K3132&gt;AVERAGE(train!$K$2:$K$4251)),"High Day &amp; Eve",IF(AND(G3132&gt;AVERAGE(train!$G$2:$G$4251),K3132&lt;=AVERAGE(train!$K$2:$K$4251)),"High Day Only",IF(AND(G3132&lt;=AVERAGE(train!$G$2:$G$4251),K3132&gt;AVERAGE(train!$K$2:$K$4251)),"High Eve Only","Low Usage")))</f>
        <v>High Day Only</v>
      </c>
    </row>
    <row r="3133" spans="1:26">
      <c r="A3133" t="s">
        <v>67</v>
      </c>
      <c r="B3133">
        <v>132</v>
      </c>
      <c r="C3133" t="s">
        <v>28</v>
      </c>
      <c r="D3133" t="s">
        <v>22</v>
      </c>
      <c r="E3133" t="s">
        <v>22</v>
      </c>
      <c r="F3133">
        <v>0</v>
      </c>
      <c r="G3133">
        <v>126.8</v>
      </c>
      <c r="H3133">
        <v>83</v>
      </c>
      <c r="I3133">
        <v>21.56</v>
      </c>
      <c r="J3133">
        <v>243.2</v>
      </c>
      <c r="K3133">
        <v>97</v>
      </c>
      <c r="L3133">
        <v>20.67</v>
      </c>
      <c r="M3133">
        <v>223.4</v>
      </c>
      <c r="N3133">
        <v>106</v>
      </c>
      <c r="O3133">
        <v>10.050000000000001</v>
      </c>
      <c r="P3133">
        <v>7.1</v>
      </c>
      <c r="Q3133">
        <v>5</v>
      </c>
      <c r="R3133">
        <v>1.92</v>
      </c>
      <c r="S3133">
        <v>3</v>
      </c>
      <c r="T3133" t="s">
        <v>22</v>
      </c>
      <c r="U3133">
        <f t="shared" si="97"/>
        <v>0</v>
      </c>
      <c r="V3133">
        <f>IF(Table2[[#This Row],[international_plan]]="yes",1,0)</f>
        <v>0</v>
      </c>
      <c r="W3133">
        <f>IF(Table2[[#This Row],[voice_mail_plan]]="yes",1,0)</f>
        <v>0</v>
      </c>
      <c r="X3133" t="str">
        <f t="shared" si="96"/>
        <v>Very High</v>
      </c>
      <c r="Y3133" t="str">
        <f>IF(Table2[[#This Row],[total_intl_charge]] &gt; AVERAGE($R$2:$R$4245),"High","Low")</f>
        <v>Low</v>
      </c>
      <c r="Z3133" t="str">
        <f>IF(AND(G3133&gt;AVERAGE(train!$G$2:$G$4251),K3133&gt;AVERAGE(train!$K$2:$K$4251)),"High Day &amp; Eve",IF(AND(G3133&gt;AVERAGE(train!$G$2:$G$4251),K3133&lt;=AVERAGE(train!$K$2:$K$4251)),"High Day Only",IF(AND(G3133&lt;=AVERAGE(train!$G$2:$G$4251),K3133&gt;AVERAGE(train!$K$2:$K$4251)),"High Eve Only","Low Usage")))</f>
        <v>Low Usage</v>
      </c>
    </row>
    <row r="3134" spans="1:26">
      <c r="A3134" t="s">
        <v>70</v>
      </c>
      <c r="B3134">
        <v>24</v>
      </c>
      <c r="C3134" t="s">
        <v>28</v>
      </c>
      <c r="D3134" t="s">
        <v>22</v>
      </c>
      <c r="E3134" t="s">
        <v>23</v>
      </c>
      <c r="F3134">
        <v>41</v>
      </c>
      <c r="G3134">
        <v>187.1</v>
      </c>
      <c r="H3134">
        <v>80</v>
      </c>
      <c r="I3134">
        <v>31.81</v>
      </c>
      <c r="J3134">
        <v>286.10000000000002</v>
      </c>
      <c r="K3134">
        <v>77</v>
      </c>
      <c r="L3134">
        <v>24.32</v>
      </c>
      <c r="M3134">
        <v>188</v>
      </c>
      <c r="N3134">
        <v>107</v>
      </c>
      <c r="O3134">
        <v>8.4600000000000009</v>
      </c>
      <c r="P3134">
        <v>10.4</v>
      </c>
      <c r="Q3134">
        <v>2</v>
      </c>
      <c r="R3134">
        <v>2.81</v>
      </c>
      <c r="S3134">
        <v>1</v>
      </c>
      <c r="T3134" t="s">
        <v>22</v>
      </c>
      <c r="U3134">
        <f t="shared" si="97"/>
        <v>0</v>
      </c>
      <c r="V3134">
        <f>IF(Table2[[#This Row],[international_plan]]="yes",1,0)</f>
        <v>0</v>
      </c>
      <c r="W3134">
        <f>IF(Table2[[#This Row],[voice_mail_plan]]="yes",1,0)</f>
        <v>1</v>
      </c>
      <c r="X3134" t="str">
        <f t="shared" si="96"/>
        <v>Low</v>
      </c>
      <c r="Y3134" t="str">
        <f>IF(Table2[[#This Row],[total_intl_charge]] &gt; AVERAGE($R$2:$R$4245),"High","Low")</f>
        <v>High</v>
      </c>
      <c r="Z3134" t="str">
        <f>IF(AND(G3134&gt;AVERAGE(train!$G$2:$G$4251),K3134&gt;AVERAGE(train!$K$2:$K$4251)),"High Day &amp; Eve",IF(AND(G3134&gt;AVERAGE(train!$G$2:$G$4251),K3134&lt;=AVERAGE(train!$K$2:$K$4251)),"High Day Only",IF(AND(G3134&lt;=AVERAGE(train!$G$2:$G$4251),K3134&gt;AVERAGE(train!$K$2:$K$4251)),"High Eve Only","Low Usage")))</f>
        <v>High Day Only</v>
      </c>
    </row>
    <row r="3135" spans="1:26">
      <c r="A3135" t="s">
        <v>74</v>
      </c>
      <c r="B3135">
        <v>127</v>
      </c>
      <c r="C3135" t="s">
        <v>25</v>
      </c>
      <c r="D3135" t="s">
        <v>22</v>
      </c>
      <c r="E3135" t="s">
        <v>22</v>
      </c>
      <c r="F3135">
        <v>0</v>
      </c>
      <c r="G3135">
        <v>155.80000000000001</v>
      </c>
      <c r="H3135">
        <v>91</v>
      </c>
      <c r="I3135">
        <v>26.49</v>
      </c>
      <c r="J3135">
        <v>103.7</v>
      </c>
      <c r="K3135">
        <v>85</v>
      </c>
      <c r="L3135">
        <v>8.81</v>
      </c>
      <c r="M3135">
        <v>117.2</v>
      </c>
      <c r="N3135">
        <v>125</v>
      </c>
      <c r="O3135">
        <v>5.27</v>
      </c>
      <c r="P3135">
        <v>8.6</v>
      </c>
      <c r="Q3135">
        <v>3</v>
      </c>
      <c r="R3135">
        <v>2.3199999999999998</v>
      </c>
      <c r="S3135">
        <v>2</v>
      </c>
      <c r="T3135" t="s">
        <v>22</v>
      </c>
      <c r="U3135">
        <f t="shared" si="97"/>
        <v>0</v>
      </c>
      <c r="V3135">
        <f>IF(Table2[[#This Row],[international_plan]]="yes",1,0)</f>
        <v>0</v>
      </c>
      <c r="W3135">
        <f>IF(Table2[[#This Row],[voice_mail_plan]]="yes",1,0)</f>
        <v>0</v>
      </c>
      <c r="X3135" t="str">
        <f t="shared" si="96"/>
        <v>High</v>
      </c>
      <c r="Y3135" t="str">
        <f>IF(Table2[[#This Row],[total_intl_charge]] &gt; AVERAGE($R$2:$R$4245),"High","Low")</f>
        <v>Low</v>
      </c>
      <c r="Z3135" t="str">
        <f>IF(AND(G3135&gt;AVERAGE(train!$G$2:$G$4251),K3135&gt;AVERAGE(train!$K$2:$K$4251)),"High Day &amp; Eve",IF(AND(G3135&gt;AVERAGE(train!$G$2:$G$4251),K3135&lt;=AVERAGE(train!$K$2:$K$4251)),"High Day Only",IF(AND(G3135&lt;=AVERAGE(train!$G$2:$G$4251),K3135&gt;AVERAGE(train!$K$2:$K$4251)),"High Eve Only","Low Usage")))</f>
        <v>Low Usage</v>
      </c>
    </row>
    <row r="3136" spans="1:26">
      <c r="A3136" t="s">
        <v>24</v>
      </c>
      <c r="B3136">
        <v>85</v>
      </c>
      <c r="C3136" t="s">
        <v>28</v>
      </c>
      <c r="D3136" t="s">
        <v>22</v>
      </c>
      <c r="E3136" t="s">
        <v>22</v>
      </c>
      <c r="F3136">
        <v>0</v>
      </c>
      <c r="G3136">
        <v>232.1</v>
      </c>
      <c r="H3136">
        <v>130</v>
      </c>
      <c r="I3136">
        <v>39.46</v>
      </c>
      <c r="J3136">
        <v>150.69999999999999</v>
      </c>
      <c r="K3136">
        <v>75</v>
      </c>
      <c r="L3136">
        <v>12.81</v>
      </c>
      <c r="M3136">
        <v>253.9</v>
      </c>
      <c r="N3136">
        <v>77</v>
      </c>
      <c r="O3136">
        <v>11.43</v>
      </c>
      <c r="P3136">
        <v>13</v>
      </c>
      <c r="Q3136">
        <v>3</v>
      </c>
      <c r="R3136">
        <v>3.51</v>
      </c>
      <c r="S3136">
        <v>0</v>
      </c>
      <c r="T3136" t="s">
        <v>22</v>
      </c>
      <c r="U3136">
        <f t="shared" si="97"/>
        <v>0</v>
      </c>
      <c r="V3136">
        <f>IF(Table2[[#This Row],[international_plan]]="yes",1,0)</f>
        <v>0</v>
      </c>
      <c r="W3136">
        <f>IF(Table2[[#This Row],[voice_mail_plan]]="yes",1,0)</f>
        <v>0</v>
      </c>
      <c r="X3136" t="str">
        <f t="shared" si="96"/>
        <v>Medium</v>
      </c>
      <c r="Y3136" t="str">
        <f>IF(Table2[[#This Row],[total_intl_charge]] &gt; AVERAGE($R$2:$R$4245),"High","Low")</f>
        <v>High</v>
      </c>
      <c r="Z3136" t="str">
        <f>IF(AND(G3136&gt;AVERAGE(train!$G$2:$G$4251),K3136&gt;AVERAGE(train!$K$2:$K$4251)),"High Day &amp; Eve",IF(AND(G3136&gt;AVERAGE(train!$G$2:$G$4251),K3136&lt;=AVERAGE(train!$K$2:$K$4251)),"High Day Only",IF(AND(G3136&lt;=AVERAGE(train!$G$2:$G$4251),K3136&gt;AVERAGE(train!$K$2:$K$4251)),"High Eve Only","Low Usage")))</f>
        <v>High Day Only</v>
      </c>
    </row>
    <row r="3137" spans="1:26">
      <c r="A3137" t="s">
        <v>43</v>
      </c>
      <c r="B3137">
        <v>59</v>
      </c>
      <c r="C3137" t="s">
        <v>21</v>
      </c>
      <c r="D3137" t="s">
        <v>22</v>
      </c>
      <c r="E3137" t="s">
        <v>22</v>
      </c>
      <c r="F3137">
        <v>0</v>
      </c>
      <c r="G3137">
        <v>128.69999999999999</v>
      </c>
      <c r="H3137">
        <v>85</v>
      </c>
      <c r="I3137">
        <v>21.88</v>
      </c>
      <c r="J3137">
        <v>169.8</v>
      </c>
      <c r="K3137">
        <v>121</v>
      </c>
      <c r="L3137">
        <v>14.43</v>
      </c>
      <c r="M3137">
        <v>207.3</v>
      </c>
      <c r="N3137">
        <v>98</v>
      </c>
      <c r="O3137">
        <v>9.33</v>
      </c>
      <c r="P3137">
        <v>10.5</v>
      </c>
      <c r="Q3137">
        <v>4</v>
      </c>
      <c r="R3137">
        <v>2.84</v>
      </c>
      <c r="S3137">
        <v>3</v>
      </c>
      <c r="T3137" t="s">
        <v>22</v>
      </c>
      <c r="U3137">
        <f t="shared" si="97"/>
        <v>0</v>
      </c>
      <c r="V3137">
        <f>IF(Table2[[#This Row],[international_plan]]="yes",1,0)</f>
        <v>0</v>
      </c>
      <c r="W3137">
        <f>IF(Table2[[#This Row],[voice_mail_plan]]="yes",1,0)</f>
        <v>0</v>
      </c>
      <c r="X3137" t="str">
        <f t="shared" si="96"/>
        <v>Low</v>
      </c>
      <c r="Y3137" t="str">
        <f>IF(Table2[[#This Row],[total_intl_charge]] &gt; AVERAGE($R$2:$R$4245),"High","Low")</f>
        <v>High</v>
      </c>
      <c r="Z3137" t="str">
        <f>IF(AND(G3137&gt;AVERAGE(train!$G$2:$G$4251),K3137&gt;AVERAGE(train!$K$2:$K$4251)),"High Day &amp; Eve",IF(AND(G3137&gt;AVERAGE(train!$G$2:$G$4251),K3137&lt;=AVERAGE(train!$K$2:$K$4251)),"High Day Only",IF(AND(G3137&lt;=AVERAGE(train!$G$2:$G$4251),K3137&gt;AVERAGE(train!$K$2:$K$4251)),"High Eve Only","Low Usage")))</f>
        <v>High Eve Only</v>
      </c>
    </row>
    <row r="3138" spans="1:26">
      <c r="A3138" t="s">
        <v>38</v>
      </c>
      <c r="B3138">
        <v>113</v>
      </c>
      <c r="C3138" t="s">
        <v>25</v>
      </c>
      <c r="D3138" t="s">
        <v>22</v>
      </c>
      <c r="E3138" t="s">
        <v>23</v>
      </c>
      <c r="F3138">
        <v>30</v>
      </c>
      <c r="G3138">
        <v>208.9</v>
      </c>
      <c r="H3138">
        <v>87</v>
      </c>
      <c r="I3138">
        <v>35.51</v>
      </c>
      <c r="J3138">
        <v>145.19999999999999</v>
      </c>
      <c r="K3138">
        <v>89</v>
      </c>
      <c r="L3138">
        <v>12.34</v>
      </c>
      <c r="M3138">
        <v>198.2</v>
      </c>
      <c r="N3138">
        <v>77</v>
      </c>
      <c r="O3138">
        <v>8.92</v>
      </c>
      <c r="P3138">
        <v>14.9</v>
      </c>
      <c r="Q3138">
        <v>5</v>
      </c>
      <c r="R3138">
        <v>4.0199999999999996</v>
      </c>
      <c r="S3138">
        <v>2</v>
      </c>
      <c r="T3138" t="s">
        <v>22</v>
      </c>
      <c r="U3138">
        <f t="shared" si="97"/>
        <v>0</v>
      </c>
      <c r="V3138">
        <f>IF(Table2[[#This Row],[international_plan]]="yes",1,0)</f>
        <v>0</v>
      </c>
      <c r="W3138">
        <f>IF(Table2[[#This Row],[voice_mail_plan]]="yes",1,0)</f>
        <v>1</v>
      </c>
      <c r="X3138" t="str">
        <f t="shared" ref="X3138:X3201" si="98">IF(B3138&lt;=$AC$3,"Low",IF(B3138&lt;=$AC$4,"Medium",IF(B3138&lt;=$AC$5,"High",IF(B3138&gt;=$AC$5,"Very High"))))</f>
        <v>High</v>
      </c>
      <c r="Y3138" t="str">
        <f>IF(Table2[[#This Row],[total_intl_charge]] &gt; AVERAGE($R$2:$R$4245),"High","Low")</f>
        <v>High</v>
      </c>
      <c r="Z3138" t="str">
        <f>IF(AND(G3138&gt;AVERAGE(train!$G$2:$G$4251),K3138&gt;AVERAGE(train!$K$2:$K$4251)),"High Day &amp; Eve",IF(AND(G3138&gt;AVERAGE(train!$G$2:$G$4251),K3138&lt;=AVERAGE(train!$K$2:$K$4251)),"High Day Only",IF(AND(G3138&lt;=AVERAGE(train!$G$2:$G$4251),K3138&gt;AVERAGE(train!$K$2:$K$4251)),"High Eve Only","Low Usage")))</f>
        <v>High Day Only</v>
      </c>
    </row>
    <row r="3139" spans="1:26">
      <c r="A3139" t="s">
        <v>40</v>
      </c>
      <c r="B3139">
        <v>185</v>
      </c>
      <c r="C3139" t="s">
        <v>28</v>
      </c>
      <c r="D3139" t="s">
        <v>22</v>
      </c>
      <c r="E3139" t="s">
        <v>23</v>
      </c>
      <c r="F3139">
        <v>24</v>
      </c>
      <c r="G3139">
        <v>121.6</v>
      </c>
      <c r="H3139">
        <v>100</v>
      </c>
      <c r="I3139">
        <v>20.67</v>
      </c>
      <c r="J3139">
        <v>108.3</v>
      </c>
      <c r="K3139">
        <v>77</v>
      </c>
      <c r="L3139">
        <v>9.2100000000000009</v>
      </c>
      <c r="M3139">
        <v>206.3</v>
      </c>
      <c r="N3139">
        <v>98</v>
      </c>
      <c r="O3139">
        <v>9.2799999999999994</v>
      </c>
      <c r="P3139">
        <v>12.3</v>
      </c>
      <c r="Q3139">
        <v>2</v>
      </c>
      <c r="R3139">
        <v>3.32</v>
      </c>
      <c r="S3139">
        <v>5</v>
      </c>
      <c r="T3139" t="s">
        <v>23</v>
      </c>
      <c r="U3139">
        <f t="shared" ref="U3139:U3202" si="99">IF(T3139="yes",1,0)</f>
        <v>1</v>
      </c>
      <c r="V3139">
        <f>IF(Table2[[#This Row],[international_plan]]="yes",1,0)</f>
        <v>0</v>
      </c>
      <c r="W3139">
        <f>IF(Table2[[#This Row],[voice_mail_plan]]="yes",1,0)</f>
        <v>1</v>
      </c>
      <c r="X3139" t="str">
        <f t="shared" si="98"/>
        <v>Very High</v>
      </c>
      <c r="Y3139" t="str">
        <f>IF(Table2[[#This Row],[total_intl_charge]] &gt; AVERAGE($R$2:$R$4245),"High","Low")</f>
        <v>High</v>
      </c>
      <c r="Z3139" t="str">
        <f>IF(AND(G3139&gt;AVERAGE(train!$G$2:$G$4251),K3139&gt;AVERAGE(train!$K$2:$K$4251)),"High Day &amp; Eve",IF(AND(G3139&gt;AVERAGE(train!$G$2:$G$4251),K3139&lt;=AVERAGE(train!$K$2:$K$4251)),"High Day Only",IF(AND(G3139&lt;=AVERAGE(train!$G$2:$G$4251),K3139&gt;AVERAGE(train!$K$2:$K$4251)),"High Eve Only","Low Usage")))</f>
        <v>Low Usage</v>
      </c>
    </row>
    <row r="3140" spans="1:26">
      <c r="A3140" t="s">
        <v>42</v>
      </c>
      <c r="B3140">
        <v>127</v>
      </c>
      <c r="C3140" t="s">
        <v>21</v>
      </c>
      <c r="D3140" t="s">
        <v>22</v>
      </c>
      <c r="E3140" t="s">
        <v>22</v>
      </c>
      <c r="F3140">
        <v>0</v>
      </c>
      <c r="G3140">
        <v>145</v>
      </c>
      <c r="H3140">
        <v>106</v>
      </c>
      <c r="I3140">
        <v>24.65</v>
      </c>
      <c r="J3140">
        <v>230.3</v>
      </c>
      <c r="K3140">
        <v>99</v>
      </c>
      <c r="L3140">
        <v>19.579999999999998</v>
      </c>
      <c r="M3140">
        <v>164.9</v>
      </c>
      <c r="N3140">
        <v>103</v>
      </c>
      <c r="O3140">
        <v>7.42</v>
      </c>
      <c r="P3140">
        <v>12.7</v>
      </c>
      <c r="Q3140">
        <v>3</v>
      </c>
      <c r="R3140">
        <v>3.43</v>
      </c>
      <c r="S3140">
        <v>1</v>
      </c>
      <c r="T3140" t="s">
        <v>22</v>
      </c>
      <c r="U3140">
        <f t="shared" si="99"/>
        <v>0</v>
      </c>
      <c r="V3140">
        <f>IF(Table2[[#This Row],[international_plan]]="yes",1,0)</f>
        <v>0</v>
      </c>
      <c r="W3140">
        <f>IF(Table2[[#This Row],[voice_mail_plan]]="yes",1,0)</f>
        <v>0</v>
      </c>
      <c r="X3140" t="str">
        <f t="shared" si="98"/>
        <v>High</v>
      </c>
      <c r="Y3140" t="str">
        <f>IF(Table2[[#This Row],[total_intl_charge]] &gt; AVERAGE($R$2:$R$4245),"High","Low")</f>
        <v>High</v>
      </c>
      <c r="Z3140" t="str">
        <f>IF(AND(G3140&gt;AVERAGE(train!$G$2:$G$4251),K3140&gt;AVERAGE(train!$K$2:$K$4251)),"High Day &amp; Eve",IF(AND(G3140&gt;AVERAGE(train!$G$2:$G$4251),K3140&lt;=AVERAGE(train!$K$2:$K$4251)),"High Day Only",IF(AND(G3140&lt;=AVERAGE(train!$G$2:$G$4251),K3140&gt;AVERAGE(train!$K$2:$K$4251)),"High Eve Only","Low Usage")))</f>
        <v>Low Usage</v>
      </c>
    </row>
    <row r="3141" spans="1:26">
      <c r="A3141" t="s">
        <v>52</v>
      </c>
      <c r="B3141">
        <v>69</v>
      </c>
      <c r="C3141" t="s">
        <v>21</v>
      </c>
      <c r="D3141" t="s">
        <v>22</v>
      </c>
      <c r="E3141" t="s">
        <v>22</v>
      </c>
      <c r="F3141">
        <v>0</v>
      </c>
      <c r="G3141">
        <v>243.3</v>
      </c>
      <c r="H3141">
        <v>101</v>
      </c>
      <c r="I3141">
        <v>41.36</v>
      </c>
      <c r="J3141">
        <v>109.2</v>
      </c>
      <c r="K3141">
        <v>99</v>
      </c>
      <c r="L3141">
        <v>9.2799999999999994</v>
      </c>
      <c r="M3141">
        <v>176.9</v>
      </c>
      <c r="N3141">
        <v>138</v>
      </c>
      <c r="O3141">
        <v>7.96</v>
      </c>
      <c r="P3141">
        <v>9.3000000000000007</v>
      </c>
      <c r="Q3141">
        <v>3</v>
      </c>
      <c r="R3141">
        <v>2.5099999999999998</v>
      </c>
      <c r="S3141">
        <v>0</v>
      </c>
      <c r="T3141" t="s">
        <v>22</v>
      </c>
      <c r="U3141">
        <f t="shared" si="99"/>
        <v>0</v>
      </c>
      <c r="V3141">
        <f>IF(Table2[[#This Row],[international_plan]]="yes",1,0)</f>
        <v>0</v>
      </c>
      <c r="W3141">
        <f>IF(Table2[[#This Row],[voice_mail_plan]]="yes",1,0)</f>
        <v>0</v>
      </c>
      <c r="X3141" t="str">
        <f t="shared" si="98"/>
        <v>Low</v>
      </c>
      <c r="Y3141" t="str">
        <f>IF(Table2[[#This Row],[total_intl_charge]] &gt; AVERAGE($R$2:$R$4245),"High","Low")</f>
        <v>Low</v>
      </c>
      <c r="Z3141" t="str">
        <f>IF(AND(G3141&gt;AVERAGE(train!$G$2:$G$4251),K3141&gt;AVERAGE(train!$K$2:$K$4251)),"High Day &amp; Eve",IF(AND(G3141&gt;AVERAGE(train!$G$2:$G$4251),K3141&lt;=AVERAGE(train!$K$2:$K$4251)),"High Day Only",IF(AND(G3141&lt;=AVERAGE(train!$G$2:$G$4251),K3141&gt;AVERAGE(train!$K$2:$K$4251)),"High Eve Only","Low Usage")))</f>
        <v>High Day Only</v>
      </c>
    </row>
    <row r="3142" spans="1:26">
      <c r="A3142" t="s">
        <v>39</v>
      </c>
      <c r="B3142">
        <v>102</v>
      </c>
      <c r="C3142" t="s">
        <v>28</v>
      </c>
      <c r="D3142" t="s">
        <v>22</v>
      </c>
      <c r="E3142" t="s">
        <v>22</v>
      </c>
      <c r="F3142">
        <v>0</v>
      </c>
      <c r="G3142">
        <v>214.8</v>
      </c>
      <c r="H3142">
        <v>60</v>
      </c>
      <c r="I3142">
        <v>36.520000000000003</v>
      </c>
      <c r="J3142">
        <v>173.8</v>
      </c>
      <c r="K3142">
        <v>70</v>
      </c>
      <c r="L3142">
        <v>14.77</v>
      </c>
      <c r="M3142">
        <v>166.7</v>
      </c>
      <c r="N3142">
        <v>90</v>
      </c>
      <c r="O3142">
        <v>7.5</v>
      </c>
      <c r="P3142">
        <v>10.9</v>
      </c>
      <c r="Q3142">
        <v>2</v>
      </c>
      <c r="R3142">
        <v>2.94</v>
      </c>
      <c r="S3142">
        <v>1</v>
      </c>
      <c r="T3142" t="s">
        <v>22</v>
      </c>
      <c r="U3142">
        <f t="shared" si="99"/>
        <v>0</v>
      </c>
      <c r="V3142">
        <f>IF(Table2[[#This Row],[international_plan]]="yes",1,0)</f>
        <v>0</v>
      </c>
      <c r="W3142">
        <f>IF(Table2[[#This Row],[voice_mail_plan]]="yes",1,0)</f>
        <v>0</v>
      </c>
      <c r="X3142" t="str">
        <f t="shared" si="98"/>
        <v>High</v>
      </c>
      <c r="Y3142" t="str">
        <f>IF(Table2[[#This Row],[total_intl_charge]] &gt; AVERAGE($R$2:$R$4245),"High","Low")</f>
        <v>High</v>
      </c>
      <c r="Z3142" t="str">
        <f>IF(AND(G3142&gt;AVERAGE(train!$G$2:$G$4251),K3142&gt;AVERAGE(train!$K$2:$K$4251)),"High Day &amp; Eve",IF(AND(G3142&gt;AVERAGE(train!$G$2:$G$4251),K3142&lt;=AVERAGE(train!$K$2:$K$4251)),"High Day Only",IF(AND(G3142&lt;=AVERAGE(train!$G$2:$G$4251),K3142&gt;AVERAGE(train!$K$2:$K$4251)),"High Eve Only","Low Usage")))</f>
        <v>High Day Only</v>
      </c>
    </row>
    <row r="3143" spans="1:26">
      <c r="A3143" t="s">
        <v>49</v>
      </c>
      <c r="B3143">
        <v>126</v>
      </c>
      <c r="C3143" t="s">
        <v>28</v>
      </c>
      <c r="D3143" t="s">
        <v>22</v>
      </c>
      <c r="E3143" t="s">
        <v>22</v>
      </c>
      <c r="F3143">
        <v>0</v>
      </c>
      <c r="G3143">
        <v>184.5</v>
      </c>
      <c r="H3143">
        <v>56</v>
      </c>
      <c r="I3143">
        <v>31.37</v>
      </c>
      <c r="J3143">
        <v>197.7</v>
      </c>
      <c r="K3143">
        <v>91</v>
      </c>
      <c r="L3143">
        <v>16.8</v>
      </c>
      <c r="M3143">
        <v>242.3</v>
      </c>
      <c r="N3143">
        <v>74</v>
      </c>
      <c r="O3143">
        <v>10.9</v>
      </c>
      <c r="P3143">
        <v>11.2</v>
      </c>
      <c r="Q3143">
        <v>3</v>
      </c>
      <c r="R3143">
        <v>3.02</v>
      </c>
      <c r="S3143">
        <v>2</v>
      </c>
      <c r="T3143" t="s">
        <v>22</v>
      </c>
      <c r="U3143">
        <f t="shared" si="99"/>
        <v>0</v>
      </c>
      <c r="V3143">
        <f>IF(Table2[[#This Row],[international_plan]]="yes",1,0)</f>
        <v>0</v>
      </c>
      <c r="W3143">
        <f>IF(Table2[[#This Row],[voice_mail_plan]]="yes",1,0)</f>
        <v>0</v>
      </c>
      <c r="X3143" t="str">
        <f t="shared" si="98"/>
        <v>High</v>
      </c>
      <c r="Y3143" t="str">
        <f>IF(Table2[[#This Row],[total_intl_charge]] &gt; AVERAGE($R$2:$R$4245),"High","Low")</f>
        <v>High</v>
      </c>
      <c r="Z3143" t="str">
        <f>IF(AND(G3143&gt;AVERAGE(train!$G$2:$G$4251),K3143&gt;AVERAGE(train!$K$2:$K$4251)),"High Day &amp; Eve",IF(AND(G3143&gt;AVERAGE(train!$G$2:$G$4251),K3143&lt;=AVERAGE(train!$K$2:$K$4251)),"High Day Only",IF(AND(G3143&lt;=AVERAGE(train!$G$2:$G$4251),K3143&gt;AVERAGE(train!$K$2:$K$4251)),"High Eve Only","Low Usage")))</f>
        <v>High Day Only</v>
      </c>
    </row>
    <row r="3144" spans="1:26">
      <c r="A3144" t="s">
        <v>31</v>
      </c>
      <c r="B3144">
        <v>137</v>
      </c>
      <c r="C3144" t="s">
        <v>21</v>
      </c>
      <c r="D3144" t="s">
        <v>22</v>
      </c>
      <c r="E3144" t="s">
        <v>22</v>
      </c>
      <c r="F3144">
        <v>0</v>
      </c>
      <c r="G3144">
        <v>84.3</v>
      </c>
      <c r="H3144">
        <v>98</v>
      </c>
      <c r="I3144">
        <v>14.33</v>
      </c>
      <c r="J3144">
        <v>259.5</v>
      </c>
      <c r="K3144">
        <v>115</v>
      </c>
      <c r="L3144">
        <v>22.06</v>
      </c>
      <c r="M3144">
        <v>197.5</v>
      </c>
      <c r="N3144">
        <v>115</v>
      </c>
      <c r="O3144">
        <v>8.89</v>
      </c>
      <c r="P3144">
        <v>10.3</v>
      </c>
      <c r="Q3144">
        <v>2</v>
      </c>
      <c r="R3144">
        <v>2.78</v>
      </c>
      <c r="S3144">
        <v>2</v>
      </c>
      <c r="T3144" t="s">
        <v>22</v>
      </c>
      <c r="U3144">
        <f t="shared" si="99"/>
        <v>0</v>
      </c>
      <c r="V3144">
        <f>IF(Table2[[#This Row],[international_plan]]="yes",1,0)</f>
        <v>0</v>
      </c>
      <c r="W3144">
        <f>IF(Table2[[#This Row],[voice_mail_plan]]="yes",1,0)</f>
        <v>0</v>
      </c>
      <c r="X3144" t="str">
        <f t="shared" si="98"/>
        <v>Very High</v>
      </c>
      <c r="Y3144" t="str">
        <f>IF(Table2[[#This Row],[total_intl_charge]] &gt; AVERAGE($R$2:$R$4245),"High","Low")</f>
        <v>High</v>
      </c>
      <c r="Z3144" t="str">
        <f>IF(AND(G3144&gt;AVERAGE(train!$G$2:$G$4251),K3144&gt;AVERAGE(train!$K$2:$K$4251)),"High Day &amp; Eve",IF(AND(G3144&gt;AVERAGE(train!$G$2:$G$4251),K3144&lt;=AVERAGE(train!$K$2:$K$4251)),"High Day Only",IF(AND(G3144&lt;=AVERAGE(train!$G$2:$G$4251),K3144&gt;AVERAGE(train!$K$2:$K$4251)),"High Eve Only","Low Usage")))</f>
        <v>High Eve Only</v>
      </c>
    </row>
    <row r="3145" spans="1:26">
      <c r="A3145" t="s">
        <v>48</v>
      </c>
      <c r="B3145">
        <v>80</v>
      </c>
      <c r="C3145" t="s">
        <v>25</v>
      </c>
      <c r="D3145" t="s">
        <v>22</v>
      </c>
      <c r="E3145" t="s">
        <v>22</v>
      </c>
      <c r="F3145">
        <v>0</v>
      </c>
      <c r="G3145">
        <v>142.9</v>
      </c>
      <c r="H3145">
        <v>70</v>
      </c>
      <c r="I3145">
        <v>24.29</v>
      </c>
      <c r="J3145">
        <v>221.6</v>
      </c>
      <c r="K3145">
        <v>83</v>
      </c>
      <c r="L3145">
        <v>18.84</v>
      </c>
      <c r="M3145">
        <v>121.4</v>
      </c>
      <c r="N3145">
        <v>111</v>
      </c>
      <c r="O3145">
        <v>5.46</v>
      </c>
      <c r="P3145">
        <v>15.2</v>
      </c>
      <c r="Q3145">
        <v>4</v>
      </c>
      <c r="R3145">
        <v>4.0999999999999996</v>
      </c>
      <c r="S3145">
        <v>1</v>
      </c>
      <c r="T3145" t="s">
        <v>22</v>
      </c>
      <c r="U3145">
        <f t="shared" si="99"/>
        <v>0</v>
      </c>
      <c r="V3145">
        <f>IF(Table2[[#This Row],[international_plan]]="yes",1,0)</f>
        <v>0</v>
      </c>
      <c r="W3145">
        <f>IF(Table2[[#This Row],[voice_mail_plan]]="yes",1,0)</f>
        <v>0</v>
      </c>
      <c r="X3145" t="str">
        <f t="shared" si="98"/>
        <v>Medium</v>
      </c>
      <c r="Y3145" t="str">
        <f>IF(Table2[[#This Row],[total_intl_charge]] &gt; AVERAGE($R$2:$R$4245),"High","Low")</f>
        <v>High</v>
      </c>
      <c r="Z3145" t="str">
        <f>IF(AND(G3145&gt;AVERAGE(train!$G$2:$G$4251),K3145&gt;AVERAGE(train!$K$2:$K$4251)),"High Day &amp; Eve",IF(AND(G3145&gt;AVERAGE(train!$G$2:$G$4251),K3145&lt;=AVERAGE(train!$K$2:$K$4251)),"High Day Only",IF(AND(G3145&lt;=AVERAGE(train!$G$2:$G$4251),K3145&gt;AVERAGE(train!$K$2:$K$4251)),"High Eve Only","Low Usage")))</f>
        <v>Low Usage</v>
      </c>
    </row>
    <row r="3146" spans="1:26">
      <c r="A3146" t="s">
        <v>38</v>
      </c>
      <c r="B3146">
        <v>86</v>
      </c>
      <c r="C3146" t="s">
        <v>21</v>
      </c>
      <c r="D3146" t="s">
        <v>22</v>
      </c>
      <c r="E3146" t="s">
        <v>22</v>
      </c>
      <c r="F3146">
        <v>0</v>
      </c>
      <c r="G3146">
        <v>120.6</v>
      </c>
      <c r="H3146">
        <v>82</v>
      </c>
      <c r="I3146">
        <v>20.5</v>
      </c>
      <c r="J3146">
        <v>238.3</v>
      </c>
      <c r="K3146">
        <v>96</v>
      </c>
      <c r="L3146">
        <v>20.260000000000002</v>
      </c>
      <c r="M3146">
        <v>219.8</v>
      </c>
      <c r="N3146">
        <v>125</v>
      </c>
      <c r="O3146">
        <v>9.89</v>
      </c>
      <c r="P3146">
        <v>11.4</v>
      </c>
      <c r="Q3146">
        <v>5</v>
      </c>
      <c r="R3146">
        <v>3.08</v>
      </c>
      <c r="S3146">
        <v>0</v>
      </c>
      <c r="T3146" t="s">
        <v>22</v>
      </c>
      <c r="U3146">
        <f t="shared" si="99"/>
        <v>0</v>
      </c>
      <c r="V3146">
        <f>IF(Table2[[#This Row],[international_plan]]="yes",1,0)</f>
        <v>0</v>
      </c>
      <c r="W3146">
        <f>IF(Table2[[#This Row],[voice_mail_plan]]="yes",1,0)</f>
        <v>0</v>
      </c>
      <c r="X3146" t="str">
        <f t="shared" si="98"/>
        <v>Medium</v>
      </c>
      <c r="Y3146" t="str">
        <f>IF(Table2[[#This Row],[total_intl_charge]] &gt; AVERAGE($R$2:$R$4245),"High","Low")</f>
        <v>High</v>
      </c>
      <c r="Z3146" t="str">
        <f>IF(AND(G3146&gt;AVERAGE(train!$G$2:$G$4251),K3146&gt;AVERAGE(train!$K$2:$K$4251)),"High Day &amp; Eve",IF(AND(G3146&gt;AVERAGE(train!$G$2:$G$4251),K3146&lt;=AVERAGE(train!$K$2:$K$4251)),"High Day Only",IF(AND(G3146&lt;=AVERAGE(train!$G$2:$G$4251),K3146&gt;AVERAGE(train!$K$2:$K$4251)),"High Eve Only","Low Usage")))</f>
        <v>Low Usage</v>
      </c>
    </row>
    <row r="3147" spans="1:26">
      <c r="A3147" t="s">
        <v>69</v>
      </c>
      <c r="B3147">
        <v>120</v>
      </c>
      <c r="C3147" t="s">
        <v>21</v>
      </c>
      <c r="D3147" t="s">
        <v>22</v>
      </c>
      <c r="E3147" t="s">
        <v>23</v>
      </c>
      <c r="F3147">
        <v>40</v>
      </c>
      <c r="G3147">
        <v>222.2</v>
      </c>
      <c r="H3147">
        <v>80</v>
      </c>
      <c r="I3147">
        <v>37.770000000000003</v>
      </c>
      <c r="J3147">
        <v>223.1</v>
      </c>
      <c r="K3147">
        <v>84</v>
      </c>
      <c r="L3147">
        <v>18.96</v>
      </c>
      <c r="M3147">
        <v>164</v>
      </c>
      <c r="N3147">
        <v>65</v>
      </c>
      <c r="O3147">
        <v>7.38</v>
      </c>
      <c r="P3147">
        <v>12.1</v>
      </c>
      <c r="Q3147">
        <v>3</v>
      </c>
      <c r="R3147">
        <v>3.27</v>
      </c>
      <c r="S3147">
        <v>1</v>
      </c>
      <c r="T3147" t="s">
        <v>22</v>
      </c>
      <c r="U3147">
        <f t="shared" si="99"/>
        <v>0</v>
      </c>
      <c r="V3147">
        <f>IF(Table2[[#This Row],[international_plan]]="yes",1,0)</f>
        <v>0</v>
      </c>
      <c r="W3147">
        <f>IF(Table2[[#This Row],[voice_mail_plan]]="yes",1,0)</f>
        <v>1</v>
      </c>
      <c r="X3147" t="str">
        <f t="shared" si="98"/>
        <v>High</v>
      </c>
      <c r="Y3147" t="str">
        <f>IF(Table2[[#This Row],[total_intl_charge]] &gt; AVERAGE($R$2:$R$4245),"High","Low")</f>
        <v>High</v>
      </c>
      <c r="Z3147" t="str">
        <f>IF(AND(G3147&gt;AVERAGE(train!$G$2:$G$4251),K3147&gt;AVERAGE(train!$K$2:$K$4251)),"High Day &amp; Eve",IF(AND(G3147&gt;AVERAGE(train!$G$2:$G$4251),K3147&lt;=AVERAGE(train!$K$2:$K$4251)),"High Day Only",IF(AND(G3147&lt;=AVERAGE(train!$G$2:$G$4251),K3147&gt;AVERAGE(train!$K$2:$K$4251)),"High Eve Only","Low Usage")))</f>
        <v>High Day Only</v>
      </c>
    </row>
    <row r="3148" spans="1:26">
      <c r="A3148" t="s">
        <v>39</v>
      </c>
      <c r="B3148">
        <v>85</v>
      </c>
      <c r="C3148" t="s">
        <v>25</v>
      </c>
      <c r="D3148" t="s">
        <v>22</v>
      </c>
      <c r="E3148" t="s">
        <v>23</v>
      </c>
      <c r="F3148">
        <v>21</v>
      </c>
      <c r="G3148">
        <v>219.3</v>
      </c>
      <c r="H3148">
        <v>132</v>
      </c>
      <c r="I3148">
        <v>37.28</v>
      </c>
      <c r="J3148">
        <v>218.2</v>
      </c>
      <c r="K3148">
        <v>105</v>
      </c>
      <c r="L3148">
        <v>18.55</v>
      </c>
      <c r="M3148">
        <v>267.60000000000002</v>
      </c>
      <c r="N3148">
        <v>95</v>
      </c>
      <c r="O3148">
        <v>12.04</v>
      </c>
      <c r="P3148">
        <v>15.7</v>
      </c>
      <c r="Q3148">
        <v>2</v>
      </c>
      <c r="R3148">
        <v>4.24</v>
      </c>
      <c r="S3148">
        <v>2</v>
      </c>
      <c r="T3148" t="s">
        <v>22</v>
      </c>
      <c r="U3148">
        <f t="shared" si="99"/>
        <v>0</v>
      </c>
      <c r="V3148">
        <f>IF(Table2[[#This Row],[international_plan]]="yes",1,0)</f>
        <v>0</v>
      </c>
      <c r="W3148">
        <f>IF(Table2[[#This Row],[voice_mail_plan]]="yes",1,0)</f>
        <v>1</v>
      </c>
      <c r="X3148" t="str">
        <f t="shared" si="98"/>
        <v>Medium</v>
      </c>
      <c r="Y3148" t="str">
        <f>IF(Table2[[#This Row],[total_intl_charge]] &gt; AVERAGE($R$2:$R$4245),"High","Low")</f>
        <v>High</v>
      </c>
      <c r="Z3148" t="str">
        <f>IF(AND(G3148&gt;AVERAGE(train!$G$2:$G$4251),K3148&gt;AVERAGE(train!$K$2:$K$4251)),"High Day &amp; Eve",IF(AND(G3148&gt;AVERAGE(train!$G$2:$G$4251),K3148&lt;=AVERAGE(train!$K$2:$K$4251)),"High Day Only",IF(AND(G3148&lt;=AVERAGE(train!$G$2:$G$4251),K3148&gt;AVERAGE(train!$K$2:$K$4251)),"High Eve Only","Low Usage")))</f>
        <v>High Day &amp; Eve</v>
      </c>
    </row>
    <row r="3149" spans="1:26">
      <c r="A3149" t="s">
        <v>38</v>
      </c>
      <c r="B3149">
        <v>103</v>
      </c>
      <c r="C3149" t="s">
        <v>21</v>
      </c>
      <c r="D3149" t="s">
        <v>22</v>
      </c>
      <c r="E3149" t="s">
        <v>22</v>
      </c>
      <c r="F3149">
        <v>0</v>
      </c>
      <c r="G3149">
        <v>230.2</v>
      </c>
      <c r="H3149">
        <v>100</v>
      </c>
      <c r="I3149">
        <v>39.130000000000003</v>
      </c>
      <c r="J3149">
        <v>174.1</v>
      </c>
      <c r="K3149">
        <v>100</v>
      </c>
      <c r="L3149">
        <v>14.8</v>
      </c>
      <c r="M3149">
        <v>194.1</v>
      </c>
      <c r="N3149">
        <v>112</v>
      </c>
      <c r="O3149">
        <v>8.73</v>
      </c>
      <c r="P3149">
        <v>9</v>
      </c>
      <c r="Q3149">
        <v>11</v>
      </c>
      <c r="R3149">
        <v>2.4300000000000002</v>
      </c>
      <c r="S3149">
        <v>2</v>
      </c>
      <c r="T3149" t="s">
        <v>22</v>
      </c>
      <c r="U3149">
        <f t="shared" si="99"/>
        <v>0</v>
      </c>
      <c r="V3149">
        <f>IF(Table2[[#This Row],[international_plan]]="yes",1,0)</f>
        <v>0</v>
      </c>
      <c r="W3149">
        <f>IF(Table2[[#This Row],[voice_mail_plan]]="yes",1,0)</f>
        <v>0</v>
      </c>
      <c r="X3149" t="str">
        <f t="shared" si="98"/>
        <v>High</v>
      </c>
      <c r="Y3149" t="str">
        <f>IF(Table2[[#This Row],[total_intl_charge]] &gt; AVERAGE($R$2:$R$4245),"High","Low")</f>
        <v>Low</v>
      </c>
      <c r="Z3149" t="str">
        <f>IF(AND(G3149&gt;AVERAGE(train!$G$2:$G$4251),K3149&gt;AVERAGE(train!$K$2:$K$4251)),"High Day &amp; Eve",IF(AND(G3149&gt;AVERAGE(train!$G$2:$G$4251),K3149&lt;=AVERAGE(train!$K$2:$K$4251)),"High Day Only",IF(AND(G3149&lt;=AVERAGE(train!$G$2:$G$4251),K3149&gt;AVERAGE(train!$K$2:$K$4251)),"High Eve Only","Low Usage")))</f>
        <v>High Day Only</v>
      </c>
    </row>
    <row r="3150" spans="1:26">
      <c r="A3150" t="s">
        <v>63</v>
      </c>
      <c r="B3150">
        <v>53</v>
      </c>
      <c r="C3150" t="s">
        <v>21</v>
      </c>
      <c r="D3150" t="s">
        <v>22</v>
      </c>
      <c r="E3150" t="s">
        <v>23</v>
      </c>
      <c r="F3150">
        <v>22</v>
      </c>
      <c r="G3150">
        <v>76.099999999999994</v>
      </c>
      <c r="H3150">
        <v>115</v>
      </c>
      <c r="I3150">
        <v>12.94</v>
      </c>
      <c r="J3150">
        <v>171.2</v>
      </c>
      <c r="K3150">
        <v>119</v>
      </c>
      <c r="L3150">
        <v>14.55</v>
      </c>
      <c r="M3150">
        <v>246.3</v>
      </c>
      <c r="N3150">
        <v>126</v>
      </c>
      <c r="O3150">
        <v>11.08</v>
      </c>
      <c r="P3150">
        <v>6</v>
      </c>
      <c r="Q3150">
        <v>2</v>
      </c>
      <c r="R3150">
        <v>1.62</v>
      </c>
      <c r="S3150">
        <v>0</v>
      </c>
      <c r="T3150" t="s">
        <v>22</v>
      </c>
      <c r="U3150">
        <f t="shared" si="99"/>
        <v>0</v>
      </c>
      <c r="V3150">
        <f>IF(Table2[[#This Row],[international_plan]]="yes",1,0)</f>
        <v>0</v>
      </c>
      <c r="W3150">
        <f>IF(Table2[[#This Row],[voice_mail_plan]]="yes",1,0)</f>
        <v>1</v>
      </c>
      <c r="X3150" t="str">
        <f t="shared" si="98"/>
        <v>Low</v>
      </c>
      <c r="Y3150" t="str">
        <f>IF(Table2[[#This Row],[total_intl_charge]] &gt; AVERAGE($R$2:$R$4245),"High","Low")</f>
        <v>Low</v>
      </c>
      <c r="Z3150" t="str">
        <f>IF(AND(G3150&gt;AVERAGE(train!$G$2:$G$4251),K3150&gt;AVERAGE(train!$K$2:$K$4251)),"High Day &amp; Eve",IF(AND(G3150&gt;AVERAGE(train!$G$2:$G$4251),K3150&lt;=AVERAGE(train!$K$2:$K$4251)),"High Day Only",IF(AND(G3150&lt;=AVERAGE(train!$G$2:$G$4251),K3150&gt;AVERAGE(train!$K$2:$K$4251)),"High Eve Only","Low Usage")))</f>
        <v>High Eve Only</v>
      </c>
    </row>
    <row r="3151" spans="1:26">
      <c r="A3151" t="s">
        <v>69</v>
      </c>
      <c r="B3151">
        <v>115</v>
      </c>
      <c r="C3151" t="s">
        <v>21</v>
      </c>
      <c r="D3151" t="s">
        <v>23</v>
      </c>
      <c r="E3151" t="s">
        <v>22</v>
      </c>
      <c r="F3151">
        <v>0</v>
      </c>
      <c r="G3151">
        <v>147.69999999999999</v>
      </c>
      <c r="H3151">
        <v>105</v>
      </c>
      <c r="I3151">
        <v>25.11</v>
      </c>
      <c r="J3151">
        <v>184.1</v>
      </c>
      <c r="K3151">
        <v>68</v>
      </c>
      <c r="L3151">
        <v>15.65</v>
      </c>
      <c r="M3151">
        <v>153.5</v>
      </c>
      <c r="N3151">
        <v>102</v>
      </c>
      <c r="O3151">
        <v>6.91</v>
      </c>
      <c r="P3151">
        <v>12.7</v>
      </c>
      <c r="Q3151">
        <v>5</v>
      </c>
      <c r="R3151">
        <v>3.43</v>
      </c>
      <c r="S3151">
        <v>0</v>
      </c>
      <c r="T3151" t="s">
        <v>22</v>
      </c>
      <c r="U3151">
        <f t="shared" si="99"/>
        <v>0</v>
      </c>
      <c r="V3151">
        <f>IF(Table2[[#This Row],[international_plan]]="yes",1,0)</f>
        <v>1</v>
      </c>
      <c r="W3151">
        <f>IF(Table2[[#This Row],[voice_mail_plan]]="yes",1,0)</f>
        <v>0</v>
      </c>
      <c r="X3151" t="str">
        <f t="shared" si="98"/>
        <v>High</v>
      </c>
      <c r="Y3151" t="str">
        <f>IF(Table2[[#This Row],[total_intl_charge]] &gt; AVERAGE($R$2:$R$4245),"High","Low")</f>
        <v>High</v>
      </c>
      <c r="Z3151" t="str">
        <f>IF(AND(G3151&gt;AVERAGE(train!$G$2:$G$4251),K3151&gt;AVERAGE(train!$K$2:$K$4251)),"High Day &amp; Eve",IF(AND(G3151&gt;AVERAGE(train!$G$2:$G$4251),K3151&lt;=AVERAGE(train!$K$2:$K$4251)),"High Day Only",IF(AND(G3151&lt;=AVERAGE(train!$G$2:$G$4251),K3151&gt;AVERAGE(train!$K$2:$K$4251)),"High Eve Only","Low Usage")))</f>
        <v>Low Usage</v>
      </c>
    </row>
    <row r="3152" spans="1:26">
      <c r="A3152" t="s">
        <v>67</v>
      </c>
      <c r="B3152">
        <v>116</v>
      </c>
      <c r="C3152" t="s">
        <v>25</v>
      </c>
      <c r="D3152" t="s">
        <v>23</v>
      </c>
      <c r="E3152" t="s">
        <v>22</v>
      </c>
      <c r="F3152">
        <v>0</v>
      </c>
      <c r="G3152">
        <v>139.4</v>
      </c>
      <c r="H3152">
        <v>102</v>
      </c>
      <c r="I3152">
        <v>23.7</v>
      </c>
      <c r="J3152">
        <v>261.8</v>
      </c>
      <c r="K3152">
        <v>97</v>
      </c>
      <c r="L3152">
        <v>22.25</v>
      </c>
      <c r="M3152">
        <v>167.4</v>
      </c>
      <c r="N3152">
        <v>101</v>
      </c>
      <c r="O3152">
        <v>7.53</v>
      </c>
      <c r="P3152">
        <v>10.5</v>
      </c>
      <c r="Q3152">
        <v>4</v>
      </c>
      <c r="R3152">
        <v>2.84</v>
      </c>
      <c r="S3152">
        <v>1</v>
      </c>
      <c r="T3152" t="s">
        <v>22</v>
      </c>
      <c r="U3152">
        <f t="shared" si="99"/>
        <v>0</v>
      </c>
      <c r="V3152">
        <f>IF(Table2[[#This Row],[international_plan]]="yes",1,0)</f>
        <v>1</v>
      </c>
      <c r="W3152">
        <f>IF(Table2[[#This Row],[voice_mail_plan]]="yes",1,0)</f>
        <v>0</v>
      </c>
      <c r="X3152" t="str">
        <f t="shared" si="98"/>
        <v>High</v>
      </c>
      <c r="Y3152" t="str">
        <f>IF(Table2[[#This Row],[total_intl_charge]] &gt; AVERAGE($R$2:$R$4245),"High","Low")</f>
        <v>High</v>
      </c>
      <c r="Z3152" t="str">
        <f>IF(AND(G3152&gt;AVERAGE(train!$G$2:$G$4251),K3152&gt;AVERAGE(train!$K$2:$K$4251)),"High Day &amp; Eve",IF(AND(G3152&gt;AVERAGE(train!$G$2:$G$4251),K3152&lt;=AVERAGE(train!$K$2:$K$4251)),"High Day Only",IF(AND(G3152&lt;=AVERAGE(train!$G$2:$G$4251),K3152&gt;AVERAGE(train!$K$2:$K$4251)),"High Eve Only","Low Usage")))</f>
        <v>Low Usage</v>
      </c>
    </row>
    <row r="3153" spans="1:26">
      <c r="A3153" t="s">
        <v>71</v>
      </c>
      <c r="B3153">
        <v>93</v>
      </c>
      <c r="C3153" t="s">
        <v>28</v>
      </c>
      <c r="D3153" t="s">
        <v>22</v>
      </c>
      <c r="E3153" t="s">
        <v>23</v>
      </c>
      <c r="F3153">
        <v>23</v>
      </c>
      <c r="G3153">
        <v>196</v>
      </c>
      <c r="H3153">
        <v>91</v>
      </c>
      <c r="I3153">
        <v>33.32</v>
      </c>
      <c r="J3153">
        <v>156.30000000000001</v>
      </c>
      <c r="K3153">
        <v>107</v>
      </c>
      <c r="L3153">
        <v>13.29</v>
      </c>
      <c r="M3153">
        <v>200.5</v>
      </c>
      <c r="N3153">
        <v>68</v>
      </c>
      <c r="O3153">
        <v>9.02</v>
      </c>
      <c r="P3153">
        <v>15.3</v>
      </c>
      <c r="Q3153">
        <v>2</v>
      </c>
      <c r="R3153">
        <v>4.13</v>
      </c>
      <c r="S3153">
        <v>1</v>
      </c>
      <c r="T3153" t="s">
        <v>22</v>
      </c>
      <c r="U3153">
        <f t="shared" si="99"/>
        <v>0</v>
      </c>
      <c r="V3153">
        <f>IF(Table2[[#This Row],[international_plan]]="yes",1,0)</f>
        <v>0</v>
      </c>
      <c r="W3153">
        <f>IF(Table2[[#This Row],[voice_mail_plan]]="yes",1,0)</f>
        <v>1</v>
      </c>
      <c r="X3153" t="str">
        <f t="shared" si="98"/>
        <v>Medium</v>
      </c>
      <c r="Y3153" t="str">
        <f>IF(Table2[[#This Row],[total_intl_charge]] &gt; AVERAGE($R$2:$R$4245),"High","Low")</f>
        <v>High</v>
      </c>
      <c r="Z3153" t="str">
        <f>IF(AND(G3153&gt;AVERAGE(train!$G$2:$G$4251),K3153&gt;AVERAGE(train!$K$2:$K$4251)),"High Day &amp; Eve",IF(AND(G3153&gt;AVERAGE(train!$G$2:$G$4251),K3153&lt;=AVERAGE(train!$K$2:$K$4251)),"High Day Only",IF(AND(G3153&lt;=AVERAGE(train!$G$2:$G$4251),K3153&gt;AVERAGE(train!$K$2:$K$4251)),"High Eve Only","Low Usage")))</f>
        <v>High Day &amp; Eve</v>
      </c>
    </row>
    <row r="3154" spans="1:26">
      <c r="A3154" t="s">
        <v>37</v>
      </c>
      <c r="B3154">
        <v>106</v>
      </c>
      <c r="C3154" t="s">
        <v>28</v>
      </c>
      <c r="D3154" t="s">
        <v>22</v>
      </c>
      <c r="E3154" t="s">
        <v>22</v>
      </c>
      <c r="F3154">
        <v>0</v>
      </c>
      <c r="G3154">
        <v>160.80000000000001</v>
      </c>
      <c r="H3154">
        <v>73</v>
      </c>
      <c r="I3154">
        <v>27.34</v>
      </c>
      <c r="J3154">
        <v>170.4</v>
      </c>
      <c r="K3154">
        <v>112</v>
      </c>
      <c r="L3154">
        <v>14.48</v>
      </c>
      <c r="M3154">
        <v>249.2</v>
      </c>
      <c r="N3154">
        <v>131</v>
      </c>
      <c r="O3154">
        <v>11.21</v>
      </c>
      <c r="P3154">
        <v>7.2</v>
      </c>
      <c r="Q3154">
        <v>3</v>
      </c>
      <c r="R3154">
        <v>1.94</v>
      </c>
      <c r="S3154">
        <v>1</v>
      </c>
      <c r="T3154" t="s">
        <v>22</v>
      </c>
      <c r="U3154">
        <f t="shared" si="99"/>
        <v>0</v>
      </c>
      <c r="V3154">
        <f>IF(Table2[[#This Row],[international_plan]]="yes",1,0)</f>
        <v>0</v>
      </c>
      <c r="W3154">
        <f>IF(Table2[[#This Row],[voice_mail_plan]]="yes",1,0)</f>
        <v>0</v>
      </c>
      <c r="X3154" t="str">
        <f t="shared" si="98"/>
        <v>High</v>
      </c>
      <c r="Y3154" t="str">
        <f>IF(Table2[[#This Row],[total_intl_charge]] &gt; AVERAGE($R$2:$R$4245),"High","Low")</f>
        <v>Low</v>
      </c>
      <c r="Z3154" t="str">
        <f>IF(AND(G3154&gt;AVERAGE(train!$G$2:$G$4251),K3154&gt;AVERAGE(train!$K$2:$K$4251)),"High Day &amp; Eve",IF(AND(G3154&gt;AVERAGE(train!$G$2:$G$4251),K3154&lt;=AVERAGE(train!$K$2:$K$4251)),"High Day Only",IF(AND(G3154&lt;=AVERAGE(train!$G$2:$G$4251),K3154&gt;AVERAGE(train!$K$2:$K$4251)),"High Eve Only","Low Usage")))</f>
        <v>High Eve Only</v>
      </c>
    </row>
    <row r="3155" spans="1:26">
      <c r="A3155" t="s">
        <v>70</v>
      </c>
      <c r="B3155">
        <v>92</v>
      </c>
      <c r="C3155" t="s">
        <v>28</v>
      </c>
      <c r="D3155" t="s">
        <v>22</v>
      </c>
      <c r="E3155" t="s">
        <v>22</v>
      </c>
      <c r="F3155">
        <v>0</v>
      </c>
      <c r="G3155">
        <v>325.39999999999998</v>
      </c>
      <c r="H3155">
        <v>73</v>
      </c>
      <c r="I3155">
        <v>55.32</v>
      </c>
      <c r="J3155">
        <v>127.8</v>
      </c>
      <c r="K3155">
        <v>100</v>
      </c>
      <c r="L3155">
        <v>10.86</v>
      </c>
      <c r="M3155">
        <v>209.9</v>
      </c>
      <c r="N3155">
        <v>98</v>
      </c>
      <c r="O3155">
        <v>9.4499999999999993</v>
      </c>
      <c r="P3155">
        <v>9.3000000000000007</v>
      </c>
      <c r="Q3155">
        <v>10</v>
      </c>
      <c r="R3155">
        <v>2.5099999999999998</v>
      </c>
      <c r="S3155">
        <v>1</v>
      </c>
      <c r="T3155" t="s">
        <v>23</v>
      </c>
      <c r="U3155">
        <f t="shared" si="99"/>
        <v>1</v>
      </c>
      <c r="V3155">
        <f>IF(Table2[[#This Row],[international_plan]]="yes",1,0)</f>
        <v>0</v>
      </c>
      <c r="W3155">
        <f>IF(Table2[[#This Row],[voice_mail_plan]]="yes",1,0)</f>
        <v>0</v>
      </c>
      <c r="X3155" t="str">
        <f t="shared" si="98"/>
        <v>Medium</v>
      </c>
      <c r="Y3155" t="str">
        <f>IF(Table2[[#This Row],[total_intl_charge]] &gt; AVERAGE($R$2:$R$4245),"High","Low")</f>
        <v>Low</v>
      </c>
      <c r="Z3155" t="str">
        <f>IF(AND(G3155&gt;AVERAGE(train!$G$2:$G$4251),K3155&gt;AVERAGE(train!$K$2:$K$4251)),"High Day &amp; Eve",IF(AND(G3155&gt;AVERAGE(train!$G$2:$G$4251),K3155&lt;=AVERAGE(train!$K$2:$K$4251)),"High Day Only",IF(AND(G3155&lt;=AVERAGE(train!$G$2:$G$4251),K3155&gt;AVERAGE(train!$K$2:$K$4251)),"High Eve Only","Low Usage")))</f>
        <v>High Day Only</v>
      </c>
    </row>
    <row r="3156" spans="1:26">
      <c r="A3156" t="s">
        <v>61</v>
      </c>
      <c r="B3156">
        <v>110</v>
      </c>
      <c r="C3156" t="s">
        <v>21</v>
      </c>
      <c r="D3156" t="s">
        <v>22</v>
      </c>
      <c r="E3156" t="s">
        <v>22</v>
      </c>
      <c r="F3156">
        <v>0</v>
      </c>
      <c r="G3156">
        <v>198.2</v>
      </c>
      <c r="H3156">
        <v>92</v>
      </c>
      <c r="I3156">
        <v>33.69</v>
      </c>
      <c r="J3156">
        <v>147.1</v>
      </c>
      <c r="K3156">
        <v>97</v>
      </c>
      <c r="L3156">
        <v>12.5</v>
      </c>
      <c r="M3156">
        <v>199.6</v>
      </c>
      <c r="N3156">
        <v>76</v>
      </c>
      <c r="O3156">
        <v>8.98</v>
      </c>
      <c r="P3156">
        <v>16.5</v>
      </c>
      <c r="Q3156">
        <v>4</v>
      </c>
      <c r="R3156">
        <v>4.46</v>
      </c>
      <c r="S3156">
        <v>4</v>
      </c>
      <c r="T3156" t="s">
        <v>22</v>
      </c>
      <c r="U3156">
        <f t="shared" si="99"/>
        <v>0</v>
      </c>
      <c r="V3156">
        <f>IF(Table2[[#This Row],[international_plan]]="yes",1,0)</f>
        <v>0</v>
      </c>
      <c r="W3156">
        <f>IF(Table2[[#This Row],[voice_mail_plan]]="yes",1,0)</f>
        <v>0</v>
      </c>
      <c r="X3156" t="str">
        <f t="shared" si="98"/>
        <v>High</v>
      </c>
      <c r="Y3156" t="str">
        <f>IF(Table2[[#This Row],[total_intl_charge]] &gt; AVERAGE($R$2:$R$4245),"High","Low")</f>
        <v>High</v>
      </c>
      <c r="Z3156" t="str">
        <f>IF(AND(G3156&gt;AVERAGE(train!$G$2:$G$4251),K3156&gt;AVERAGE(train!$K$2:$K$4251)),"High Day &amp; Eve",IF(AND(G3156&gt;AVERAGE(train!$G$2:$G$4251),K3156&lt;=AVERAGE(train!$K$2:$K$4251)),"High Day Only",IF(AND(G3156&lt;=AVERAGE(train!$G$2:$G$4251),K3156&gt;AVERAGE(train!$K$2:$K$4251)),"High Eve Only","Low Usage")))</f>
        <v>High Day Only</v>
      </c>
    </row>
    <row r="3157" spans="1:26">
      <c r="A3157" t="s">
        <v>31</v>
      </c>
      <c r="B3157">
        <v>122</v>
      </c>
      <c r="C3157" t="s">
        <v>21</v>
      </c>
      <c r="D3157" t="s">
        <v>23</v>
      </c>
      <c r="E3157" t="s">
        <v>22</v>
      </c>
      <c r="F3157">
        <v>0</v>
      </c>
      <c r="G3157">
        <v>168.8</v>
      </c>
      <c r="H3157">
        <v>86</v>
      </c>
      <c r="I3157">
        <v>28.7</v>
      </c>
      <c r="J3157">
        <v>237.6</v>
      </c>
      <c r="K3157">
        <v>98</v>
      </c>
      <c r="L3157">
        <v>20.2</v>
      </c>
      <c r="M3157">
        <v>204.3</v>
      </c>
      <c r="N3157">
        <v>94</v>
      </c>
      <c r="O3157">
        <v>9.19</v>
      </c>
      <c r="P3157">
        <v>5.3</v>
      </c>
      <c r="Q3157">
        <v>9</v>
      </c>
      <c r="R3157">
        <v>1.43</v>
      </c>
      <c r="S3157">
        <v>1</v>
      </c>
      <c r="T3157" t="s">
        <v>22</v>
      </c>
      <c r="U3157">
        <f t="shared" si="99"/>
        <v>0</v>
      </c>
      <c r="V3157">
        <f>IF(Table2[[#This Row],[international_plan]]="yes",1,0)</f>
        <v>1</v>
      </c>
      <c r="W3157">
        <f>IF(Table2[[#This Row],[voice_mail_plan]]="yes",1,0)</f>
        <v>0</v>
      </c>
      <c r="X3157" t="str">
        <f t="shared" si="98"/>
        <v>High</v>
      </c>
      <c r="Y3157" t="str">
        <f>IF(Table2[[#This Row],[total_intl_charge]] &gt; AVERAGE($R$2:$R$4245),"High","Low")</f>
        <v>Low</v>
      </c>
      <c r="Z3157" t="str">
        <f>IF(AND(G3157&gt;AVERAGE(train!$G$2:$G$4251),K3157&gt;AVERAGE(train!$K$2:$K$4251)),"High Day &amp; Eve",IF(AND(G3157&gt;AVERAGE(train!$G$2:$G$4251),K3157&lt;=AVERAGE(train!$K$2:$K$4251)),"High Day Only",IF(AND(G3157&lt;=AVERAGE(train!$G$2:$G$4251),K3157&gt;AVERAGE(train!$K$2:$K$4251)),"High Eve Only","Low Usage")))</f>
        <v>Low Usage</v>
      </c>
    </row>
    <row r="3158" spans="1:26">
      <c r="A3158" t="s">
        <v>68</v>
      </c>
      <c r="B3158">
        <v>82</v>
      </c>
      <c r="C3158" t="s">
        <v>21</v>
      </c>
      <c r="D3158" t="s">
        <v>22</v>
      </c>
      <c r="E3158" t="s">
        <v>22</v>
      </c>
      <c r="F3158">
        <v>0</v>
      </c>
      <c r="G3158">
        <v>273.8</v>
      </c>
      <c r="H3158">
        <v>99</v>
      </c>
      <c r="I3158">
        <v>46.55</v>
      </c>
      <c r="J3158">
        <v>123.8</v>
      </c>
      <c r="K3158">
        <v>110</v>
      </c>
      <c r="L3158">
        <v>10.52</v>
      </c>
      <c r="M3158">
        <v>147.69999999999999</v>
      </c>
      <c r="N3158">
        <v>61</v>
      </c>
      <c r="O3158">
        <v>6.65</v>
      </c>
      <c r="P3158">
        <v>6.9</v>
      </c>
      <c r="Q3158">
        <v>4</v>
      </c>
      <c r="R3158">
        <v>1.86</v>
      </c>
      <c r="S3158">
        <v>2</v>
      </c>
      <c r="T3158" t="s">
        <v>22</v>
      </c>
      <c r="U3158">
        <f t="shared" si="99"/>
        <v>0</v>
      </c>
      <c r="V3158">
        <f>IF(Table2[[#This Row],[international_plan]]="yes",1,0)</f>
        <v>0</v>
      </c>
      <c r="W3158">
        <f>IF(Table2[[#This Row],[voice_mail_plan]]="yes",1,0)</f>
        <v>0</v>
      </c>
      <c r="X3158" t="str">
        <f t="shared" si="98"/>
        <v>Medium</v>
      </c>
      <c r="Y3158" t="str">
        <f>IF(Table2[[#This Row],[total_intl_charge]] &gt; AVERAGE($R$2:$R$4245),"High","Low")</f>
        <v>Low</v>
      </c>
      <c r="Z3158" t="str">
        <f>IF(AND(G3158&gt;AVERAGE(train!$G$2:$G$4251),K3158&gt;AVERAGE(train!$K$2:$K$4251)),"High Day &amp; Eve",IF(AND(G3158&gt;AVERAGE(train!$G$2:$G$4251),K3158&lt;=AVERAGE(train!$K$2:$K$4251)),"High Day Only",IF(AND(G3158&lt;=AVERAGE(train!$G$2:$G$4251),K3158&gt;AVERAGE(train!$K$2:$K$4251)),"High Eve Only","Low Usage")))</f>
        <v>High Day &amp; Eve</v>
      </c>
    </row>
    <row r="3159" spans="1:26">
      <c r="A3159" t="s">
        <v>41</v>
      </c>
      <c r="B3159">
        <v>71</v>
      </c>
      <c r="C3159" t="s">
        <v>21</v>
      </c>
      <c r="D3159" t="s">
        <v>22</v>
      </c>
      <c r="E3159" t="s">
        <v>22</v>
      </c>
      <c r="F3159">
        <v>0</v>
      </c>
      <c r="G3159">
        <v>217.7</v>
      </c>
      <c r="H3159">
        <v>114</v>
      </c>
      <c r="I3159">
        <v>37.01</v>
      </c>
      <c r="J3159">
        <v>182</v>
      </c>
      <c r="K3159">
        <v>105</v>
      </c>
      <c r="L3159">
        <v>15.47</v>
      </c>
      <c r="M3159">
        <v>113.5</v>
      </c>
      <c r="N3159">
        <v>87</v>
      </c>
      <c r="O3159">
        <v>5.1100000000000003</v>
      </c>
      <c r="P3159">
        <v>8.5</v>
      </c>
      <c r="Q3159">
        <v>10</v>
      </c>
      <c r="R3159">
        <v>2.2999999999999998</v>
      </c>
      <c r="S3159">
        <v>4</v>
      </c>
      <c r="T3159" t="s">
        <v>22</v>
      </c>
      <c r="U3159">
        <f t="shared" si="99"/>
        <v>0</v>
      </c>
      <c r="V3159">
        <f>IF(Table2[[#This Row],[international_plan]]="yes",1,0)</f>
        <v>0</v>
      </c>
      <c r="W3159">
        <f>IF(Table2[[#This Row],[voice_mail_plan]]="yes",1,0)</f>
        <v>0</v>
      </c>
      <c r="X3159" t="str">
        <f t="shared" si="98"/>
        <v>Low</v>
      </c>
      <c r="Y3159" t="str">
        <f>IF(Table2[[#This Row],[total_intl_charge]] &gt; AVERAGE($R$2:$R$4245),"High","Low")</f>
        <v>Low</v>
      </c>
      <c r="Z3159" t="str">
        <f>IF(AND(G3159&gt;AVERAGE(train!$G$2:$G$4251),K3159&gt;AVERAGE(train!$K$2:$K$4251)),"High Day &amp; Eve",IF(AND(G3159&gt;AVERAGE(train!$G$2:$G$4251),K3159&lt;=AVERAGE(train!$K$2:$K$4251)),"High Day Only",IF(AND(G3159&lt;=AVERAGE(train!$G$2:$G$4251),K3159&gt;AVERAGE(train!$K$2:$K$4251)),"High Eve Only","Low Usage")))</f>
        <v>High Day &amp; Eve</v>
      </c>
    </row>
    <row r="3160" spans="1:26">
      <c r="A3160" t="s">
        <v>24</v>
      </c>
      <c r="B3160">
        <v>91</v>
      </c>
      <c r="C3160" t="s">
        <v>21</v>
      </c>
      <c r="D3160" t="s">
        <v>22</v>
      </c>
      <c r="E3160" t="s">
        <v>22</v>
      </c>
      <c r="F3160">
        <v>0</v>
      </c>
      <c r="G3160">
        <v>93.5</v>
      </c>
      <c r="H3160">
        <v>110</v>
      </c>
      <c r="I3160">
        <v>15.9</v>
      </c>
      <c r="J3160">
        <v>213.3</v>
      </c>
      <c r="K3160">
        <v>79</v>
      </c>
      <c r="L3160">
        <v>18.13</v>
      </c>
      <c r="M3160">
        <v>171.7</v>
      </c>
      <c r="N3160">
        <v>83</v>
      </c>
      <c r="O3160">
        <v>7.73</v>
      </c>
      <c r="P3160">
        <v>8.9</v>
      </c>
      <c r="Q3160">
        <v>4</v>
      </c>
      <c r="R3160">
        <v>2.4</v>
      </c>
      <c r="S3160">
        <v>4</v>
      </c>
      <c r="T3160" t="s">
        <v>23</v>
      </c>
      <c r="U3160">
        <f t="shared" si="99"/>
        <v>1</v>
      </c>
      <c r="V3160">
        <f>IF(Table2[[#This Row],[international_plan]]="yes",1,0)</f>
        <v>0</v>
      </c>
      <c r="W3160">
        <f>IF(Table2[[#This Row],[voice_mail_plan]]="yes",1,0)</f>
        <v>0</v>
      </c>
      <c r="X3160" t="str">
        <f t="shared" si="98"/>
        <v>Medium</v>
      </c>
      <c r="Y3160" t="str">
        <f>IF(Table2[[#This Row],[total_intl_charge]] &gt; AVERAGE($R$2:$R$4245),"High","Low")</f>
        <v>Low</v>
      </c>
      <c r="Z3160" t="str">
        <f>IF(AND(G3160&gt;AVERAGE(train!$G$2:$G$4251),K3160&gt;AVERAGE(train!$K$2:$K$4251)),"High Day &amp; Eve",IF(AND(G3160&gt;AVERAGE(train!$G$2:$G$4251),K3160&lt;=AVERAGE(train!$K$2:$K$4251)),"High Day Only",IF(AND(G3160&lt;=AVERAGE(train!$G$2:$G$4251),K3160&gt;AVERAGE(train!$K$2:$K$4251)),"High Eve Only","Low Usage")))</f>
        <v>Low Usage</v>
      </c>
    </row>
    <row r="3161" spans="1:26">
      <c r="A3161" t="s">
        <v>37</v>
      </c>
      <c r="B3161">
        <v>109</v>
      </c>
      <c r="C3161" t="s">
        <v>21</v>
      </c>
      <c r="D3161" t="s">
        <v>22</v>
      </c>
      <c r="E3161" t="s">
        <v>22</v>
      </c>
      <c r="F3161">
        <v>0</v>
      </c>
      <c r="G3161">
        <v>195.4</v>
      </c>
      <c r="H3161">
        <v>104</v>
      </c>
      <c r="I3161">
        <v>33.22</v>
      </c>
      <c r="J3161">
        <v>204.9</v>
      </c>
      <c r="K3161">
        <v>91</v>
      </c>
      <c r="L3161">
        <v>17.420000000000002</v>
      </c>
      <c r="M3161">
        <v>230.2</v>
      </c>
      <c r="N3161">
        <v>95</v>
      </c>
      <c r="O3161">
        <v>10.36</v>
      </c>
      <c r="P3161">
        <v>14</v>
      </c>
      <c r="Q3161">
        <v>4</v>
      </c>
      <c r="R3161">
        <v>3.78</v>
      </c>
      <c r="S3161">
        <v>0</v>
      </c>
      <c r="T3161" t="s">
        <v>22</v>
      </c>
      <c r="U3161">
        <f t="shared" si="99"/>
        <v>0</v>
      </c>
      <c r="V3161">
        <f>IF(Table2[[#This Row],[international_plan]]="yes",1,0)</f>
        <v>0</v>
      </c>
      <c r="W3161">
        <f>IF(Table2[[#This Row],[voice_mail_plan]]="yes",1,0)</f>
        <v>0</v>
      </c>
      <c r="X3161" t="str">
        <f t="shared" si="98"/>
        <v>High</v>
      </c>
      <c r="Y3161" t="str">
        <f>IF(Table2[[#This Row],[total_intl_charge]] &gt; AVERAGE($R$2:$R$4245),"High","Low")</f>
        <v>High</v>
      </c>
      <c r="Z3161" t="str">
        <f>IF(AND(G3161&gt;AVERAGE(train!$G$2:$G$4251),K3161&gt;AVERAGE(train!$K$2:$K$4251)),"High Day &amp; Eve",IF(AND(G3161&gt;AVERAGE(train!$G$2:$G$4251),K3161&lt;=AVERAGE(train!$K$2:$K$4251)),"High Day Only",IF(AND(G3161&lt;=AVERAGE(train!$G$2:$G$4251),K3161&gt;AVERAGE(train!$K$2:$K$4251)),"High Eve Only","Low Usage")))</f>
        <v>High Day Only</v>
      </c>
    </row>
    <row r="3162" spans="1:26">
      <c r="A3162" t="s">
        <v>59</v>
      </c>
      <c r="B3162">
        <v>126</v>
      </c>
      <c r="C3162" t="s">
        <v>28</v>
      </c>
      <c r="D3162" t="s">
        <v>22</v>
      </c>
      <c r="E3162" t="s">
        <v>23</v>
      </c>
      <c r="F3162">
        <v>42</v>
      </c>
      <c r="G3162">
        <v>247.8</v>
      </c>
      <c r="H3162">
        <v>96</v>
      </c>
      <c r="I3162">
        <v>42.13</v>
      </c>
      <c r="J3162">
        <v>159.1</v>
      </c>
      <c r="K3162">
        <v>98</v>
      </c>
      <c r="L3162">
        <v>13.52</v>
      </c>
      <c r="M3162">
        <v>201.8</v>
      </c>
      <c r="N3162">
        <v>73</v>
      </c>
      <c r="O3162">
        <v>9.08</v>
      </c>
      <c r="P3162">
        <v>10.6</v>
      </c>
      <c r="Q3162">
        <v>3</v>
      </c>
      <c r="R3162">
        <v>2.86</v>
      </c>
      <c r="S3162">
        <v>2</v>
      </c>
      <c r="T3162" t="s">
        <v>22</v>
      </c>
      <c r="U3162">
        <f t="shared" si="99"/>
        <v>0</v>
      </c>
      <c r="V3162">
        <f>IF(Table2[[#This Row],[international_plan]]="yes",1,0)</f>
        <v>0</v>
      </c>
      <c r="W3162">
        <f>IF(Table2[[#This Row],[voice_mail_plan]]="yes",1,0)</f>
        <v>1</v>
      </c>
      <c r="X3162" t="str">
        <f t="shared" si="98"/>
        <v>High</v>
      </c>
      <c r="Y3162" t="str">
        <f>IF(Table2[[#This Row],[total_intl_charge]] &gt; AVERAGE($R$2:$R$4245),"High","Low")</f>
        <v>High</v>
      </c>
      <c r="Z3162" t="str">
        <f>IF(AND(G3162&gt;AVERAGE(train!$G$2:$G$4251),K3162&gt;AVERAGE(train!$K$2:$K$4251)),"High Day &amp; Eve",IF(AND(G3162&gt;AVERAGE(train!$G$2:$G$4251),K3162&lt;=AVERAGE(train!$K$2:$K$4251)),"High Day Only",IF(AND(G3162&lt;=AVERAGE(train!$G$2:$G$4251),K3162&gt;AVERAGE(train!$K$2:$K$4251)),"High Eve Only","Low Usage")))</f>
        <v>High Day Only</v>
      </c>
    </row>
    <row r="3163" spans="1:26">
      <c r="A3163" t="s">
        <v>63</v>
      </c>
      <c r="B3163">
        <v>98</v>
      </c>
      <c r="C3163" t="s">
        <v>21</v>
      </c>
      <c r="D3163" t="s">
        <v>22</v>
      </c>
      <c r="E3163" t="s">
        <v>22</v>
      </c>
      <c r="F3163">
        <v>0</v>
      </c>
      <c r="G3163">
        <v>162.5</v>
      </c>
      <c r="H3163">
        <v>81</v>
      </c>
      <c r="I3163">
        <v>27.63</v>
      </c>
      <c r="J3163">
        <v>159.19999999999999</v>
      </c>
      <c r="K3163">
        <v>114</v>
      </c>
      <c r="L3163">
        <v>13.53</v>
      </c>
      <c r="M3163">
        <v>157.19999999999999</v>
      </c>
      <c r="N3163">
        <v>97</v>
      </c>
      <c r="O3163">
        <v>7.07</v>
      </c>
      <c r="P3163">
        <v>9.6999999999999993</v>
      </c>
      <c r="Q3163">
        <v>1</v>
      </c>
      <c r="R3163">
        <v>2.62</v>
      </c>
      <c r="S3163">
        <v>2</v>
      </c>
      <c r="T3163" t="s">
        <v>22</v>
      </c>
      <c r="U3163">
        <f t="shared" si="99"/>
        <v>0</v>
      </c>
      <c r="V3163">
        <f>IF(Table2[[#This Row],[international_plan]]="yes",1,0)</f>
        <v>0</v>
      </c>
      <c r="W3163">
        <f>IF(Table2[[#This Row],[voice_mail_plan]]="yes",1,0)</f>
        <v>0</v>
      </c>
      <c r="X3163" t="str">
        <f t="shared" si="98"/>
        <v>Medium</v>
      </c>
      <c r="Y3163" t="str">
        <f>IF(Table2[[#This Row],[total_intl_charge]] &gt; AVERAGE($R$2:$R$4245),"High","Low")</f>
        <v>Low</v>
      </c>
      <c r="Z3163" t="str">
        <f>IF(AND(G3163&gt;AVERAGE(train!$G$2:$G$4251),K3163&gt;AVERAGE(train!$K$2:$K$4251)),"High Day &amp; Eve",IF(AND(G3163&gt;AVERAGE(train!$G$2:$G$4251),K3163&lt;=AVERAGE(train!$K$2:$K$4251)),"High Day Only",IF(AND(G3163&lt;=AVERAGE(train!$G$2:$G$4251),K3163&gt;AVERAGE(train!$K$2:$K$4251)),"High Eve Only","Low Usage")))</f>
        <v>High Eve Only</v>
      </c>
    </row>
    <row r="3164" spans="1:26">
      <c r="A3164" t="s">
        <v>39</v>
      </c>
      <c r="B3164">
        <v>98</v>
      </c>
      <c r="C3164" t="s">
        <v>28</v>
      </c>
      <c r="D3164" t="s">
        <v>22</v>
      </c>
      <c r="E3164" t="s">
        <v>22</v>
      </c>
      <c r="F3164">
        <v>0</v>
      </c>
      <c r="G3164">
        <v>86.1</v>
      </c>
      <c r="H3164">
        <v>78</v>
      </c>
      <c r="I3164">
        <v>14.64</v>
      </c>
      <c r="J3164">
        <v>222.7</v>
      </c>
      <c r="K3164">
        <v>130</v>
      </c>
      <c r="L3164">
        <v>18.93</v>
      </c>
      <c r="M3164">
        <v>155</v>
      </c>
      <c r="N3164">
        <v>124</v>
      </c>
      <c r="O3164">
        <v>6.98</v>
      </c>
      <c r="P3164">
        <v>9</v>
      </c>
      <c r="Q3164">
        <v>7</v>
      </c>
      <c r="R3164">
        <v>2.4300000000000002</v>
      </c>
      <c r="S3164">
        <v>0</v>
      </c>
      <c r="T3164" t="s">
        <v>22</v>
      </c>
      <c r="U3164">
        <f t="shared" si="99"/>
        <v>0</v>
      </c>
      <c r="V3164">
        <f>IF(Table2[[#This Row],[international_plan]]="yes",1,0)</f>
        <v>0</v>
      </c>
      <c r="W3164">
        <f>IF(Table2[[#This Row],[voice_mail_plan]]="yes",1,0)</f>
        <v>0</v>
      </c>
      <c r="X3164" t="str">
        <f t="shared" si="98"/>
        <v>Medium</v>
      </c>
      <c r="Y3164" t="str">
        <f>IF(Table2[[#This Row],[total_intl_charge]] &gt; AVERAGE($R$2:$R$4245),"High","Low")</f>
        <v>Low</v>
      </c>
      <c r="Z3164" t="str">
        <f>IF(AND(G3164&gt;AVERAGE(train!$G$2:$G$4251),K3164&gt;AVERAGE(train!$K$2:$K$4251)),"High Day &amp; Eve",IF(AND(G3164&gt;AVERAGE(train!$G$2:$G$4251),K3164&lt;=AVERAGE(train!$K$2:$K$4251)),"High Day Only",IF(AND(G3164&lt;=AVERAGE(train!$G$2:$G$4251),K3164&gt;AVERAGE(train!$K$2:$K$4251)),"High Eve Only","Low Usage")))</f>
        <v>High Eve Only</v>
      </c>
    </row>
    <row r="3165" spans="1:26">
      <c r="A3165" t="s">
        <v>45</v>
      </c>
      <c r="B3165">
        <v>78</v>
      </c>
      <c r="C3165" t="s">
        <v>25</v>
      </c>
      <c r="D3165" t="s">
        <v>22</v>
      </c>
      <c r="E3165" t="s">
        <v>22</v>
      </c>
      <c r="F3165">
        <v>0</v>
      </c>
      <c r="G3165">
        <v>89.1</v>
      </c>
      <c r="H3165">
        <v>124</v>
      </c>
      <c r="I3165">
        <v>15.15</v>
      </c>
      <c r="J3165">
        <v>226.6</v>
      </c>
      <c r="K3165">
        <v>121</v>
      </c>
      <c r="L3165">
        <v>19.260000000000002</v>
      </c>
      <c r="M3165">
        <v>249.2</v>
      </c>
      <c r="N3165">
        <v>88</v>
      </c>
      <c r="O3165">
        <v>11.21</v>
      </c>
      <c r="P3165">
        <v>6.9</v>
      </c>
      <c r="Q3165">
        <v>5</v>
      </c>
      <c r="R3165">
        <v>1.86</v>
      </c>
      <c r="S3165">
        <v>0</v>
      </c>
      <c r="T3165" t="s">
        <v>22</v>
      </c>
      <c r="U3165">
        <f t="shared" si="99"/>
        <v>0</v>
      </c>
      <c r="V3165">
        <f>IF(Table2[[#This Row],[international_plan]]="yes",1,0)</f>
        <v>0</v>
      </c>
      <c r="W3165">
        <f>IF(Table2[[#This Row],[voice_mail_plan]]="yes",1,0)</f>
        <v>0</v>
      </c>
      <c r="X3165" t="str">
        <f t="shared" si="98"/>
        <v>Medium</v>
      </c>
      <c r="Y3165" t="str">
        <f>IF(Table2[[#This Row],[total_intl_charge]] &gt; AVERAGE($R$2:$R$4245),"High","Low")</f>
        <v>Low</v>
      </c>
      <c r="Z3165" t="str">
        <f>IF(AND(G3165&gt;AVERAGE(train!$G$2:$G$4251),K3165&gt;AVERAGE(train!$K$2:$K$4251)),"High Day &amp; Eve",IF(AND(G3165&gt;AVERAGE(train!$G$2:$G$4251),K3165&lt;=AVERAGE(train!$K$2:$K$4251)),"High Day Only",IF(AND(G3165&lt;=AVERAGE(train!$G$2:$G$4251),K3165&gt;AVERAGE(train!$K$2:$K$4251)),"High Eve Only","Low Usage")))</f>
        <v>High Eve Only</v>
      </c>
    </row>
    <row r="3166" spans="1:26">
      <c r="A3166" t="s">
        <v>30</v>
      </c>
      <c r="B3166">
        <v>44</v>
      </c>
      <c r="C3166" t="s">
        <v>28</v>
      </c>
      <c r="D3166" t="s">
        <v>22</v>
      </c>
      <c r="E3166" t="s">
        <v>22</v>
      </c>
      <c r="F3166">
        <v>0</v>
      </c>
      <c r="G3166">
        <v>189.7</v>
      </c>
      <c r="H3166">
        <v>122</v>
      </c>
      <c r="I3166">
        <v>32.25</v>
      </c>
      <c r="J3166">
        <v>178.9</v>
      </c>
      <c r="K3166">
        <v>72</v>
      </c>
      <c r="L3166">
        <v>15.21</v>
      </c>
      <c r="M3166">
        <v>244.7</v>
      </c>
      <c r="N3166">
        <v>93</v>
      </c>
      <c r="O3166">
        <v>11.01</v>
      </c>
      <c r="P3166">
        <v>9.8000000000000007</v>
      </c>
      <c r="Q3166">
        <v>5</v>
      </c>
      <c r="R3166">
        <v>2.65</v>
      </c>
      <c r="S3166">
        <v>0</v>
      </c>
      <c r="T3166" t="s">
        <v>22</v>
      </c>
      <c r="U3166">
        <f t="shared" si="99"/>
        <v>0</v>
      </c>
      <c r="V3166">
        <f>IF(Table2[[#This Row],[international_plan]]="yes",1,0)</f>
        <v>0</v>
      </c>
      <c r="W3166">
        <f>IF(Table2[[#This Row],[voice_mail_plan]]="yes",1,0)</f>
        <v>0</v>
      </c>
      <c r="X3166" t="str">
        <f t="shared" si="98"/>
        <v>Low</v>
      </c>
      <c r="Y3166" t="str">
        <f>IF(Table2[[#This Row],[total_intl_charge]] &gt; AVERAGE($R$2:$R$4245),"High","Low")</f>
        <v>Low</v>
      </c>
      <c r="Z3166" t="str">
        <f>IF(AND(G3166&gt;AVERAGE(train!$G$2:$G$4251),K3166&gt;AVERAGE(train!$K$2:$K$4251)),"High Day &amp; Eve",IF(AND(G3166&gt;AVERAGE(train!$G$2:$G$4251),K3166&lt;=AVERAGE(train!$K$2:$K$4251)),"High Day Only",IF(AND(G3166&lt;=AVERAGE(train!$G$2:$G$4251),K3166&gt;AVERAGE(train!$K$2:$K$4251)),"High Eve Only","Low Usage")))</f>
        <v>High Day Only</v>
      </c>
    </row>
    <row r="3167" spans="1:26">
      <c r="A3167" t="s">
        <v>49</v>
      </c>
      <c r="B3167">
        <v>60</v>
      </c>
      <c r="C3167" t="s">
        <v>28</v>
      </c>
      <c r="D3167" t="s">
        <v>22</v>
      </c>
      <c r="E3167" t="s">
        <v>22</v>
      </c>
      <c r="F3167">
        <v>0</v>
      </c>
      <c r="G3167">
        <v>190.8</v>
      </c>
      <c r="H3167">
        <v>100</v>
      </c>
      <c r="I3167">
        <v>32.44</v>
      </c>
      <c r="J3167">
        <v>196</v>
      </c>
      <c r="K3167">
        <v>85</v>
      </c>
      <c r="L3167">
        <v>16.66</v>
      </c>
      <c r="M3167">
        <v>151.69999999999999</v>
      </c>
      <c r="N3167">
        <v>110</v>
      </c>
      <c r="O3167">
        <v>6.83</v>
      </c>
      <c r="P3167">
        <v>9.9</v>
      </c>
      <c r="Q3167">
        <v>9</v>
      </c>
      <c r="R3167">
        <v>2.67</v>
      </c>
      <c r="S3167">
        <v>0</v>
      </c>
      <c r="T3167" t="s">
        <v>22</v>
      </c>
      <c r="U3167">
        <f t="shared" si="99"/>
        <v>0</v>
      </c>
      <c r="V3167">
        <f>IF(Table2[[#This Row],[international_plan]]="yes",1,0)</f>
        <v>0</v>
      </c>
      <c r="W3167">
        <f>IF(Table2[[#This Row],[voice_mail_plan]]="yes",1,0)</f>
        <v>0</v>
      </c>
      <c r="X3167" t="str">
        <f t="shared" si="98"/>
        <v>Low</v>
      </c>
      <c r="Y3167" t="str">
        <f>IF(Table2[[#This Row],[total_intl_charge]] &gt; AVERAGE($R$2:$R$4245),"High","Low")</f>
        <v>Low</v>
      </c>
      <c r="Z3167" t="str">
        <f>IF(AND(G3167&gt;AVERAGE(train!$G$2:$G$4251),K3167&gt;AVERAGE(train!$K$2:$K$4251)),"High Day &amp; Eve",IF(AND(G3167&gt;AVERAGE(train!$G$2:$G$4251),K3167&lt;=AVERAGE(train!$K$2:$K$4251)),"High Day Only",IF(AND(G3167&lt;=AVERAGE(train!$G$2:$G$4251),K3167&gt;AVERAGE(train!$K$2:$K$4251)),"High Eve Only","Low Usage")))</f>
        <v>High Day Only</v>
      </c>
    </row>
    <row r="3168" spans="1:26">
      <c r="A3168" t="s">
        <v>60</v>
      </c>
      <c r="B3168">
        <v>113</v>
      </c>
      <c r="C3168" t="s">
        <v>25</v>
      </c>
      <c r="D3168" t="s">
        <v>22</v>
      </c>
      <c r="E3168" t="s">
        <v>22</v>
      </c>
      <c r="F3168">
        <v>0</v>
      </c>
      <c r="G3168">
        <v>198.6</v>
      </c>
      <c r="H3168">
        <v>115</v>
      </c>
      <c r="I3168">
        <v>33.76</v>
      </c>
      <c r="J3168">
        <v>258</v>
      </c>
      <c r="K3168">
        <v>106</v>
      </c>
      <c r="L3168">
        <v>21.93</v>
      </c>
      <c r="M3168">
        <v>245.8</v>
      </c>
      <c r="N3168">
        <v>104</v>
      </c>
      <c r="O3168">
        <v>11.06</v>
      </c>
      <c r="P3168">
        <v>10.199999999999999</v>
      </c>
      <c r="Q3168">
        <v>6</v>
      </c>
      <c r="R3168">
        <v>2.75</v>
      </c>
      <c r="S3168">
        <v>1</v>
      </c>
      <c r="T3168" t="s">
        <v>23</v>
      </c>
      <c r="U3168">
        <f t="shared" si="99"/>
        <v>1</v>
      </c>
      <c r="V3168">
        <f>IF(Table2[[#This Row],[international_plan]]="yes",1,0)</f>
        <v>0</v>
      </c>
      <c r="W3168">
        <f>IF(Table2[[#This Row],[voice_mail_plan]]="yes",1,0)</f>
        <v>0</v>
      </c>
      <c r="X3168" t="str">
        <f t="shared" si="98"/>
        <v>High</v>
      </c>
      <c r="Y3168" t="str">
        <f>IF(Table2[[#This Row],[total_intl_charge]] &gt; AVERAGE($R$2:$R$4245),"High","Low")</f>
        <v>Low</v>
      </c>
      <c r="Z3168" t="str">
        <f>IF(AND(G3168&gt;AVERAGE(train!$G$2:$G$4251),K3168&gt;AVERAGE(train!$K$2:$K$4251)),"High Day &amp; Eve",IF(AND(G3168&gt;AVERAGE(train!$G$2:$G$4251),K3168&lt;=AVERAGE(train!$K$2:$K$4251)),"High Day Only",IF(AND(G3168&lt;=AVERAGE(train!$G$2:$G$4251),K3168&gt;AVERAGE(train!$K$2:$K$4251)),"High Eve Only","Low Usage")))</f>
        <v>High Day &amp; Eve</v>
      </c>
    </row>
    <row r="3169" spans="1:26">
      <c r="A3169" t="s">
        <v>33</v>
      </c>
      <c r="B3169">
        <v>101</v>
      </c>
      <c r="C3169" t="s">
        <v>21</v>
      </c>
      <c r="D3169" t="s">
        <v>22</v>
      </c>
      <c r="E3169" t="s">
        <v>22</v>
      </c>
      <c r="F3169">
        <v>0</v>
      </c>
      <c r="G3169">
        <v>176.5</v>
      </c>
      <c r="H3169">
        <v>105</v>
      </c>
      <c r="I3169">
        <v>30.01</v>
      </c>
      <c r="J3169">
        <v>198.6</v>
      </c>
      <c r="K3169">
        <v>136</v>
      </c>
      <c r="L3169">
        <v>16.88</v>
      </c>
      <c r="M3169">
        <v>210.2</v>
      </c>
      <c r="N3169">
        <v>150</v>
      </c>
      <c r="O3169">
        <v>9.4600000000000009</v>
      </c>
      <c r="P3169">
        <v>7.7</v>
      </c>
      <c r="Q3169">
        <v>5</v>
      </c>
      <c r="R3169">
        <v>2.08</v>
      </c>
      <c r="S3169">
        <v>0</v>
      </c>
      <c r="T3169" t="s">
        <v>22</v>
      </c>
      <c r="U3169">
        <f t="shared" si="99"/>
        <v>0</v>
      </c>
      <c r="V3169">
        <f>IF(Table2[[#This Row],[international_plan]]="yes",1,0)</f>
        <v>0</v>
      </c>
      <c r="W3169">
        <f>IF(Table2[[#This Row],[voice_mail_plan]]="yes",1,0)</f>
        <v>0</v>
      </c>
      <c r="X3169" t="str">
        <f t="shared" si="98"/>
        <v>High</v>
      </c>
      <c r="Y3169" t="str">
        <f>IF(Table2[[#This Row],[total_intl_charge]] &gt; AVERAGE($R$2:$R$4245),"High","Low")</f>
        <v>Low</v>
      </c>
      <c r="Z3169" t="str">
        <f>IF(AND(G3169&gt;AVERAGE(train!$G$2:$G$4251),K3169&gt;AVERAGE(train!$K$2:$K$4251)),"High Day &amp; Eve",IF(AND(G3169&gt;AVERAGE(train!$G$2:$G$4251),K3169&lt;=AVERAGE(train!$K$2:$K$4251)),"High Day Only",IF(AND(G3169&lt;=AVERAGE(train!$G$2:$G$4251),K3169&gt;AVERAGE(train!$K$2:$K$4251)),"High Eve Only","Low Usage")))</f>
        <v>High Eve Only</v>
      </c>
    </row>
    <row r="3170" spans="1:26">
      <c r="A3170" t="s">
        <v>73</v>
      </c>
      <c r="B3170">
        <v>147</v>
      </c>
      <c r="C3170" t="s">
        <v>21</v>
      </c>
      <c r="D3170" t="s">
        <v>22</v>
      </c>
      <c r="E3170" t="s">
        <v>22</v>
      </c>
      <c r="F3170">
        <v>0</v>
      </c>
      <c r="G3170">
        <v>188.3</v>
      </c>
      <c r="H3170">
        <v>80</v>
      </c>
      <c r="I3170">
        <v>32.01</v>
      </c>
      <c r="J3170">
        <v>214.7</v>
      </c>
      <c r="K3170">
        <v>123</v>
      </c>
      <c r="L3170">
        <v>18.25</v>
      </c>
      <c r="M3170">
        <v>218</v>
      </c>
      <c r="N3170">
        <v>89</v>
      </c>
      <c r="O3170">
        <v>9.81</v>
      </c>
      <c r="P3170">
        <v>10.199999999999999</v>
      </c>
      <c r="Q3170">
        <v>4</v>
      </c>
      <c r="R3170">
        <v>2.75</v>
      </c>
      <c r="S3170">
        <v>2</v>
      </c>
      <c r="T3170" t="s">
        <v>22</v>
      </c>
      <c r="U3170">
        <f t="shared" si="99"/>
        <v>0</v>
      </c>
      <c r="V3170">
        <f>IF(Table2[[#This Row],[international_plan]]="yes",1,0)</f>
        <v>0</v>
      </c>
      <c r="W3170">
        <f>IF(Table2[[#This Row],[voice_mail_plan]]="yes",1,0)</f>
        <v>0</v>
      </c>
      <c r="X3170" t="str">
        <f t="shared" si="98"/>
        <v>Very High</v>
      </c>
      <c r="Y3170" t="str">
        <f>IF(Table2[[#This Row],[total_intl_charge]] &gt; AVERAGE($R$2:$R$4245),"High","Low")</f>
        <v>Low</v>
      </c>
      <c r="Z3170" t="str">
        <f>IF(AND(G3170&gt;AVERAGE(train!$G$2:$G$4251),K3170&gt;AVERAGE(train!$K$2:$K$4251)),"High Day &amp; Eve",IF(AND(G3170&gt;AVERAGE(train!$G$2:$G$4251),K3170&lt;=AVERAGE(train!$K$2:$K$4251)),"High Day Only",IF(AND(G3170&lt;=AVERAGE(train!$G$2:$G$4251),K3170&gt;AVERAGE(train!$K$2:$K$4251)),"High Eve Only","Low Usage")))</f>
        <v>High Day &amp; Eve</v>
      </c>
    </row>
    <row r="3171" spans="1:26">
      <c r="A3171" t="s">
        <v>62</v>
      </c>
      <c r="B3171">
        <v>21</v>
      </c>
      <c r="C3171" t="s">
        <v>28</v>
      </c>
      <c r="D3171" t="s">
        <v>22</v>
      </c>
      <c r="E3171" t="s">
        <v>22</v>
      </c>
      <c r="F3171">
        <v>0</v>
      </c>
      <c r="G3171">
        <v>197.6</v>
      </c>
      <c r="H3171">
        <v>105</v>
      </c>
      <c r="I3171">
        <v>33.590000000000003</v>
      </c>
      <c r="J3171">
        <v>206.4</v>
      </c>
      <c r="K3171">
        <v>88</v>
      </c>
      <c r="L3171">
        <v>17.54</v>
      </c>
      <c r="M3171">
        <v>169.6</v>
      </c>
      <c r="N3171">
        <v>143</v>
      </c>
      <c r="O3171">
        <v>7.63</v>
      </c>
      <c r="P3171">
        <v>9.6</v>
      </c>
      <c r="Q3171">
        <v>2</v>
      </c>
      <c r="R3171">
        <v>2.59</v>
      </c>
      <c r="S3171">
        <v>3</v>
      </c>
      <c r="T3171" t="s">
        <v>22</v>
      </c>
      <c r="U3171">
        <f t="shared" si="99"/>
        <v>0</v>
      </c>
      <c r="V3171">
        <f>IF(Table2[[#This Row],[international_plan]]="yes",1,0)</f>
        <v>0</v>
      </c>
      <c r="W3171">
        <f>IF(Table2[[#This Row],[voice_mail_plan]]="yes",1,0)</f>
        <v>0</v>
      </c>
      <c r="X3171" t="str">
        <f t="shared" si="98"/>
        <v>Low</v>
      </c>
      <c r="Y3171" t="str">
        <f>IF(Table2[[#This Row],[total_intl_charge]] &gt; AVERAGE($R$2:$R$4245),"High","Low")</f>
        <v>Low</v>
      </c>
      <c r="Z3171" t="str">
        <f>IF(AND(G3171&gt;AVERAGE(train!$G$2:$G$4251),K3171&gt;AVERAGE(train!$K$2:$K$4251)),"High Day &amp; Eve",IF(AND(G3171&gt;AVERAGE(train!$G$2:$G$4251),K3171&lt;=AVERAGE(train!$K$2:$K$4251)),"High Day Only",IF(AND(G3171&lt;=AVERAGE(train!$G$2:$G$4251),K3171&gt;AVERAGE(train!$K$2:$K$4251)),"High Eve Only","Low Usage")))</f>
        <v>High Day Only</v>
      </c>
    </row>
    <row r="3172" spans="1:26">
      <c r="A3172" t="s">
        <v>75</v>
      </c>
      <c r="B3172">
        <v>141</v>
      </c>
      <c r="C3172" t="s">
        <v>21</v>
      </c>
      <c r="D3172" t="s">
        <v>22</v>
      </c>
      <c r="E3172" t="s">
        <v>22</v>
      </c>
      <c r="F3172">
        <v>0</v>
      </c>
      <c r="G3172">
        <v>208.5</v>
      </c>
      <c r="H3172">
        <v>129</v>
      </c>
      <c r="I3172">
        <v>35.450000000000003</v>
      </c>
      <c r="J3172">
        <v>190.3</v>
      </c>
      <c r="K3172">
        <v>86</v>
      </c>
      <c r="L3172">
        <v>16.18</v>
      </c>
      <c r="M3172">
        <v>144.69999999999999</v>
      </c>
      <c r="N3172">
        <v>93</v>
      </c>
      <c r="O3172">
        <v>6.51</v>
      </c>
      <c r="P3172">
        <v>12</v>
      </c>
      <c r="Q3172">
        <v>9</v>
      </c>
      <c r="R3172">
        <v>3.24</v>
      </c>
      <c r="S3172">
        <v>1</v>
      </c>
      <c r="T3172" t="s">
        <v>22</v>
      </c>
      <c r="U3172">
        <f t="shared" si="99"/>
        <v>0</v>
      </c>
      <c r="V3172">
        <f>IF(Table2[[#This Row],[international_plan]]="yes",1,0)</f>
        <v>0</v>
      </c>
      <c r="W3172">
        <f>IF(Table2[[#This Row],[voice_mail_plan]]="yes",1,0)</f>
        <v>0</v>
      </c>
      <c r="X3172" t="str">
        <f t="shared" si="98"/>
        <v>Very High</v>
      </c>
      <c r="Y3172" t="str">
        <f>IF(Table2[[#This Row],[total_intl_charge]] &gt; AVERAGE($R$2:$R$4245),"High","Low")</f>
        <v>High</v>
      </c>
      <c r="Z3172" t="str">
        <f>IF(AND(G3172&gt;AVERAGE(train!$G$2:$G$4251),K3172&gt;AVERAGE(train!$K$2:$K$4251)),"High Day &amp; Eve",IF(AND(G3172&gt;AVERAGE(train!$G$2:$G$4251),K3172&lt;=AVERAGE(train!$K$2:$K$4251)),"High Day Only",IF(AND(G3172&lt;=AVERAGE(train!$G$2:$G$4251),K3172&gt;AVERAGE(train!$K$2:$K$4251)),"High Eve Only","Low Usage")))</f>
        <v>High Day Only</v>
      </c>
    </row>
    <row r="3173" spans="1:26">
      <c r="A3173" t="s">
        <v>29</v>
      </c>
      <c r="B3173">
        <v>87</v>
      </c>
      <c r="C3173" t="s">
        <v>28</v>
      </c>
      <c r="D3173" t="s">
        <v>22</v>
      </c>
      <c r="E3173" t="s">
        <v>22</v>
      </c>
      <c r="F3173">
        <v>0</v>
      </c>
      <c r="G3173">
        <v>261</v>
      </c>
      <c r="H3173">
        <v>83</v>
      </c>
      <c r="I3173">
        <v>44.37</v>
      </c>
      <c r="J3173">
        <v>144.19999999999999</v>
      </c>
      <c r="K3173">
        <v>95</v>
      </c>
      <c r="L3173">
        <v>12.26</v>
      </c>
      <c r="M3173">
        <v>284.39999999999998</v>
      </c>
      <c r="N3173">
        <v>119</v>
      </c>
      <c r="O3173">
        <v>12.8</v>
      </c>
      <c r="P3173">
        <v>16.3</v>
      </c>
      <c r="Q3173">
        <v>1</v>
      </c>
      <c r="R3173">
        <v>4.4000000000000004</v>
      </c>
      <c r="S3173">
        <v>4</v>
      </c>
      <c r="T3173" t="s">
        <v>22</v>
      </c>
      <c r="U3173">
        <f t="shared" si="99"/>
        <v>0</v>
      </c>
      <c r="V3173">
        <f>IF(Table2[[#This Row],[international_plan]]="yes",1,0)</f>
        <v>0</v>
      </c>
      <c r="W3173">
        <f>IF(Table2[[#This Row],[voice_mail_plan]]="yes",1,0)</f>
        <v>0</v>
      </c>
      <c r="X3173" t="str">
        <f t="shared" si="98"/>
        <v>Medium</v>
      </c>
      <c r="Y3173" t="str">
        <f>IF(Table2[[#This Row],[total_intl_charge]] &gt; AVERAGE($R$2:$R$4245),"High","Low")</f>
        <v>High</v>
      </c>
      <c r="Z3173" t="str">
        <f>IF(AND(G3173&gt;AVERAGE(train!$G$2:$G$4251),K3173&gt;AVERAGE(train!$K$2:$K$4251)),"High Day &amp; Eve",IF(AND(G3173&gt;AVERAGE(train!$G$2:$G$4251),K3173&lt;=AVERAGE(train!$K$2:$K$4251)),"High Day Only",IF(AND(G3173&lt;=AVERAGE(train!$G$2:$G$4251),K3173&gt;AVERAGE(train!$K$2:$K$4251)),"High Eve Only","Low Usage")))</f>
        <v>High Day Only</v>
      </c>
    </row>
    <row r="3174" spans="1:26">
      <c r="A3174" t="s">
        <v>20</v>
      </c>
      <c r="B3174">
        <v>69</v>
      </c>
      <c r="C3174" t="s">
        <v>21</v>
      </c>
      <c r="D3174" t="s">
        <v>22</v>
      </c>
      <c r="E3174" t="s">
        <v>22</v>
      </c>
      <c r="F3174">
        <v>0</v>
      </c>
      <c r="G3174">
        <v>209.6</v>
      </c>
      <c r="H3174">
        <v>94</v>
      </c>
      <c r="I3174">
        <v>35.630000000000003</v>
      </c>
      <c r="J3174">
        <v>193.1</v>
      </c>
      <c r="K3174">
        <v>106</v>
      </c>
      <c r="L3174">
        <v>16.41</v>
      </c>
      <c r="M3174">
        <v>239.9</v>
      </c>
      <c r="N3174">
        <v>90</v>
      </c>
      <c r="O3174">
        <v>10.8</v>
      </c>
      <c r="P3174">
        <v>12.4</v>
      </c>
      <c r="Q3174">
        <v>4</v>
      </c>
      <c r="R3174">
        <v>3.35</v>
      </c>
      <c r="S3174">
        <v>0</v>
      </c>
      <c r="T3174" t="s">
        <v>22</v>
      </c>
      <c r="U3174">
        <f t="shared" si="99"/>
        <v>0</v>
      </c>
      <c r="V3174">
        <f>IF(Table2[[#This Row],[international_plan]]="yes",1,0)</f>
        <v>0</v>
      </c>
      <c r="W3174">
        <f>IF(Table2[[#This Row],[voice_mail_plan]]="yes",1,0)</f>
        <v>0</v>
      </c>
      <c r="X3174" t="str">
        <f t="shared" si="98"/>
        <v>Low</v>
      </c>
      <c r="Y3174" t="str">
        <f>IF(Table2[[#This Row],[total_intl_charge]] &gt; AVERAGE($R$2:$R$4245),"High","Low")</f>
        <v>High</v>
      </c>
      <c r="Z3174" t="str">
        <f>IF(AND(G3174&gt;AVERAGE(train!$G$2:$G$4251),K3174&gt;AVERAGE(train!$K$2:$K$4251)),"High Day &amp; Eve",IF(AND(G3174&gt;AVERAGE(train!$G$2:$G$4251),K3174&lt;=AVERAGE(train!$K$2:$K$4251)),"High Day Only",IF(AND(G3174&lt;=AVERAGE(train!$G$2:$G$4251),K3174&gt;AVERAGE(train!$K$2:$K$4251)),"High Eve Only","Low Usage")))</f>
        <v>High Day &amp; Eve</v>
      </c>
    </row>
    <row r="3175" spans="1:26">
      <c r="A3175" t="s">
        <v>55</v>
      </c>
      <c r="B3175">
        <v>169</v>
      </c>
      <c r="C3175" t="s">
        <v>25</v>
      </c>
      <c r="D3175" t="s">
        <v>22</v>
      </c>
      <c r="E3175" t="s">
        <v>22</v>
      </c>
      <c r="F3175">
        <v>0</v>
      </c>
      <c r="G3175">
        <v>157.80000000000001</v>
      </c>
      <c r="H3175">
        <v>96</v>
      </c>
      <c r="I3175">
        <v>26.83</v>
      </c>
      <c r="J3175">
        <v>160</v>
      </c>
      <c r="K3175">
        <v>120</v>
      </c>
      <c r="L3175">
        <v>13.6</v>
      </c>
      <c r="M3175">
        <v>198.8</v>
      </c>
      <c r="N3175">
        <v>112</v>
      </c>
      <c r="O3175">
        <v>8.9499999999999993</v>
      </c>
      <c r="P3175">
        <v>13.7</v>
      </c>
      <c r="Q3175">
        <v>6</v>
      </c>
      <c r="R3175">
        <v>3.7</v>
      </c>
      <c r="S3175">
        <v>3</v>
      </c>
      <c r="T3175" t="s">
        <v>22</v>
      </c>
      <c r="U3175">
        <f t="shared" si="99"/>
        <v>0</v>
      </c>
      <c r="V3175">
        <f>IF(Table2[[#This Row],[international_plan]]="yes",1,0)</f>
        <v>0</v>
      </c>
      <c r="W3175">
        <f>IF(Table2[[#This Row],[voice_mail_plan]]="yes",1,0)</f>
        <v>0</v>
      </c>
      <c r="X3175" t="str">
        <f t="shared" si="98"/>
        <v>Very High</v>
      </c>
      <c r="Y3175" t="str">
        <f>IF(Table2[[#This Row],[total_intl_charge]] &gt; AVERAGE($R$2:$R$4245),"High","Low")</f>
        <v>High</v>
      </c>
      <c r="Z3175" t="str">
        <f>IF(AND(G3175&gt;AVERAGE(train!$G$2:$G$4251),K3175&gt;AVERAGE(train!$K$2:$K$4251)),"High Day &amp; Eve",IF(AND(G3175&gt;AVERAGE(train!$G$2:$G$4251),K3175&lt;=AVERAGE(train!$K$2:$K$4251)),"High Day Only",IF(AND(G3175&lt;=AVERAGE(train!$G$2:$G$4251),K3175&gt;AVERAGE(train!$K$2:$K$4251)),"High Eve Only","Low Usage")))</f>
        <v>High Eve Only</v>
      </c>
    </row>
    <row r="3176" spans="1:26">
      <c r="A3176" t="s">
        <v>54</v>
      </c>
      <c r="B3176">
        <v>102</v>
      </c>
      <c r="C3176" t="s">
        <v>25</v>
      </c>
      <c r="D3176" t="s">
        <v>22</v>
      </c>
      <c r="E3176" t="s">
        <v>22</v>
      </c>
      <c r="F3176">
        <v>0</v>
      </c>
      <c r="G3176">
        <v>245.4</v>
      </c>
      <c r="H3176">
        <v>82</v>
      </c>
      <c r="I3176">
        <v>41.72</v>
      </c>
      <c r="J3176">
        <v>260.3</v>
      </c>
      <c r="K3176">
        <v>124</v>
      </c>
      <c r="L3176">
        <v>22.13</v>
      </c>
      <c r="M3176">
        <v>195.1</v>
      </c>
      <c r="N3176">
        <v>82</v>
      </c>
      <c r="O3176">
        <v>8.7799999999999994</v>
      </c>
      <c r="P3176">
        <v>10.5</v>
      </c>
      <c r="Q3176">
        <v>3</v>
      </c>
      <c r="R3176">
        <v>2.84</v>
      </c>
      <c r="S3176">
        <v>3</v>
      </c>
      <c r="T3176" t="s">
        <v>23</v>
      </c>
      <c r="U3176">
        <f t="shared" si="99"/>
        <v>1</v>
      </c>
      <c r="V3176">
        <f>IF(Table2[[#This Row],[international_plan]]="yes",1,0)</f>
        <v>0</v>
      </c>
      <c r="W3176">
        <f>IF(Table2[[#This Row],[voice_mail_plan]]="yes",1,0)</f>
        <v>0</v>
      </c>
      <c r="X3176" t="str">
        <f t="shared" si="98"/>
        <v>High</v>
      </c>
      <c r="Y3176" t="str">
        <f>IF(Table2[[#This Row],[total_intl_charge]] &gt; AVERAGE($R$2:$R$4245),"High","Low")</f>
        <v>High</v>
      </c>
      <c r="Z3176" t="str">
        <f>IF(AND(G3176&gt;AVERAGE(train!$G$2:$G$4251),K3176&gt;AVERAGE(train!$K$2:$K$4251)),"High Day &amp; Eve",IF(AND(G3176&gt;AVERAGE(train!$G$2:$G$4251),K3176&lt;=AVERAGE(train!$K$2:$K$4251)),"High Day Only",IF(AND(G3176&lt;=AVERAGE(train!$G$2:$G$4251),K3176&gt;AVERAGE(train!$K$2:$K$4251)),"High Eve Only","Low Usage")))</f>
        <v>High Day &amp; Eve</v>
      </c>
    </row>
    <row r="3177" spans="1:26">
      <c r="A3177" t="s">
        <v>74</v>
      </c>
      <c r="B3177">
        <v>174</v>
      </c>
      <c r="C3177" t="s">
        <v>21</v>
      </c>
      <c r="D3177" t="s">
        <v>22</v>
      </c>
      <c r="E3177" t="s">
        <v>22</v>
      </c>
      <c r="F3177">
        <v>0</v>
      </c>
      <c r="G3177">
        <v>72.2</v>
      </c>
      <c r="H3177">
        <v>80</v>
      </c>
      <c r="I3177">
        <v>12.27</v>
      </c>
      <c r="J3177">
        <v>173.4</v>
      </c>
      <c r="K3177">
        <v>81</v>
      </c>
      <c r="L3177">
        <v>14.74</v>
      </c>
      <c r="M3177">
        <v>130.1</v>
      </c>
      <c r="N3177">
        <v>121</v>
      </c>
      <c r="O3177">
        <v>5.85</v>
      </c>
      <c r="P3177">
        <v>11</v>
      </c>
      <c r="Q3177">
        <v>5</v>
      </c>
      <c r="R3177">
        <v>2.97</v>
      </c>
      <c r="S3177">
        <v>2</v>
      </c>
      <c r="T3177" t="s">
        <v>22</v>
      </c>
      <c r="U3177">
        <f t="shared" si="99"/>
        <v>0</v>
      </c>
      <c r="V3177">
        <f>IF(Table2[[#This Row],[international_plan]]="yes",1,0)</f>
        <v>0</v>
      </c>
      <c r="W3177">
        <f>IF(Table2[[#This Row],[voice_mail_plan]]="yes",1,0)</f>
        <v>0</v>
      </c>
      <c r="X3177" t="str">
        <f t="shared" si="98"/>
        <v>Very High</v>
      </c>
      <c r="Y3177" t="str">
        <f>IF(Table2[[#This Row],[total_intl_charge]] &gt; AVERAGE($R$2:$R$4245),"High","Low")</f>
        <v>High</v>
      </c>
      <c r="Z3177" t="str">
        <f>IF(AND(G3177&gt;AVERAGE(train!$G$2:$G$4251),K3177&gt;AVERAGE(train!$K$2:$K$4251)),"High Day &amp; Eve",IF(AND(G3177&gt;AVERAGE(train!$G$2:$G$4251),K3177&lt;=AVERAGE(train!$K$2:$K$4251)),"High Day Only",IF(AND(G3177&lt;=AVERAGE(train!$G$2:$G$4251),K3177&gt;AVERAGE(train!$K$2:$K$4251)),"High Eve Only","Low Usage")))</f>
        <v>Low Usage</v>
      </c>
    </row>
    <row r="3178" spans="1:26">
      <c r="A3178" t="s">
        <v>46</v>
      </c>
      <c r="B3178">
        <v>44</v>
      </c>
      <c r="C3178" t="s">
        <v>28</v>
      </c>
      <c r="D3178" t="s">
        <v>22</v>
      </c>
      <c r="E3178" t="s">
        <v>23</v>
      </c>
      <c r="F3178">
        <v>25</v>
      </c>
      <c r="G3178">
        <v>152.9</v>
      </c>
      <c r="H3178">
        <v>106</v>
      </c>
      <c r="I3178">
        <v>25.99</v>
      </c>
      <c r="J3178">
        <v>205.5</v>
      </c>
      <c r="K3178">
        <v>147</v>
      </c>
      <c r="L3178">
        <v>17.47</v>
      </c>
      <c r="M3178">
        <v>247.3</v>
      </c>
      <c r="N3178">
        <v>107</v>
      </c>
      <c r="O3178">
        <v>11.13</v>
      </c>
      <c r="P3178">
        <v>8</v>
      </c>
      <c r="Q3178">
        <v>5</v>
      </c>
      <c r="R3178">
        <v>2.16</v>
      </c>
      <c r="S3178">
        <v>1</v>
      </c>
      <c r="T3178" t="s">
        <v>22</v>
      </c>
      <c r="U3178">
        <f t="shared" si="99"/>
        <v>0</v>
      </c>
      <c r="V3178">
        <f>IF(Table2[[#This Row],[international_plan]]="yes",1,0)</f>
        <v>0</v>
      </c>
      <c r="W3178">
        <f>IF(Table2[[#This Row],[voice_mail_plan]]="yes",1,0)</f>
        <v>1</v>
      </c>
      <c r="X3178" t="str">
        <f t="shared" si="98"/>
        <v>Low</v>
      </c>
      <c r="Y3178" t="str">
        <f>IF(Table2[[#This Row],[total_intl_charge]] &gt; AVERAGE($R$2:$R$4245),"High","Low")</f>
        <v>Low</v>
      </c>
      <c r="Z3178" t="str">
        <f>IF(AND(G3178&gt;AVERAGE(train!$G$2:$G$4251),K3178&gt;AVERAGE(train!$K$2:$K$4251)),"High Day &amp; Eve",IF(AND(G3178&gt;AVERAGE(train!$G$2:$G$4251),K3178&lt;=AVERAGE(train!$K$2:$K$4251)),"High Day Only",IF(AND(G3178&lt;=AVERAGE(train!$G$2:$G$4251),K3178&gt;AVERAGE(train!$K$2:$K$4251)),"High Eve Only","Low Usage")))</f>
        <v>High Eve Only</v>
      </c>
    </row>
    <row r="3179" spans="1:26">
      <c r="A3179" t="s">
        <v>37</v>
      </c>
      <c r="B3179">
        <v>89</v>
      </c>
      <c r="C3179" t="s">
        <v>21</v>
      </c>
      <c r="D3179" t="s">
        <v>22</v>
      </c>
      <c r="E3179" t="s">
        <v>23</v>
      </c>
      <c r="F3179">
        <v>15</v>
      </c>
      <c r="G3179">
        <v>274</v>
      </c>
      <c r="H3179">
        <v>83</v>
      </c>
      <c r="I3179">
        <v>46.58</v>
      </c>
      <c r="J3179">
        <v>192.2</v>
      </c>
      <c r="K3179">
        <v>97</v>
      </c>
      <c r="L3179">
        <v>16.34</v>
      </c>
      <c r="M3179">
        <v>125.9</v>
      </c>
      <c r="N3179">
        <v>141</v>
      </c>
      <c r="O3179">
        <v>5.67</v>
      </c>
      <c r="P3179">
        <v>11.9</v>
      </c>
      <c r="Q3179">
        <v>2</v>
      </c>
      <c r="R3179">
        <v>3.21</v>
      </c>
      <c r="S3179">
        <v>0</v>
      </c>
      <c r="T3179" t="s">
        <v>22</v>
      </c>
      <c r="U3179">
        <f t="shared" si="99"/>
        <v>0</v>
      </c>
      <c r="V3179">
        <f>IF(Table2[[#This Row],[international_plan]]="yes",1,0)</f>
        <v>0</v>
      </c>
      <c r="W3179">
        <f>IF(Table2[[#This Row],[voice_mail_plan]]="yes",1,0)</f>
        <v>1</v>
      </c>
      <c r="X3179" t="str">
        <f t="shared" si="98"/>
        <v>Medium</v>
      </c>
      <c r="Y3179" t="str">
        <f>IF(Table2[[#This Row],[total_intl_charge]] &gt; AVERAGE($R$2:$R$4245),"High","Low")</f>
        <v>High</v>
      </c>
      <c r="Z3179" t="str">
        <f>IF(AND(G3179&gt;AVERAGE(train!$G$2:$G$4251),K3179&gt;AVERAGE(train!$K$2:$K$4251)),"High Day &amp; Eve",IF(AND(G3179&gt;AVERAGE(train!$G$2:$G$4251),K3179&lt;=AVERAGE(train!$K$2:$K$4251)),"High Day Only",IF(AND(G3179&lt;=AVERAGE(train!$G$2:$G$4251),K3179&gt;AVERAGE(train!$K$2:$K$4251)),"High Eve Only","Low Usage")))</f>
        <v>High Day Only</v>
      </c>
    </row>
    <row r="3180" spans="1:26">
      <c r="A3180" t="s">
        <v>30</v>
      </c>
      <c r="B3180">
        <v>143</v>
      </c>
      <c r="C3180" t="s">
        <v>21</v>
      </c>
      <c r="D3180" t="s">
        <v>22</v>
      </c>
      <c r="E3180" t="s">
        <v>22</v>
      </c>
      <c r="F3180">
        <v>0</v>
      </c>
      <c r="G3180">
        <v>178.2</v>
      </c>
      <c r="H3180">
        <v>109</v>
      </c>
      <c r="I3180">
        <v>30.29</v>
      </c>
      <c r="J3180">
        <v>254.6</v>
      </c>
      <c r="K3180">
        <v>93</v>
      </c>
      <c r="L3180">
        <v>21.64</v>
      </c>
      <c r="M3180">
        <v>241.3</v>
      </c>
      <c r="N3180">
        <v>139</v>
      </c>
      <c r="O3180">
        <v>10.86</v>
      </c>
      <c r="P3180">
        <v>8.5</v>
      </c>
      <c r="Q3180">
        <v>7</v>
      </c>
      <c r="R3180">
        <v>2.2999999999999998</v>
      </c>
      <c r="S3180">
        <v>0</v>
      </c>
      <c r="T3180" t="s">
        <v>22</v>
      </c>
      <c r="U3180">
        <f t="shared" si="99"/>
        <v>0</v>
      </c>
      <c r="V3180">
        <f>IF(Table2[[#This Row],[international_plan]]="yes",1,0)</f>
        <v>0</v>
      </c>
      <c r="W3180">
        <f>IF(Table2[[#This Row],[voice_mail_plan]]="yes",1,0)</f>
        <v>0</v>
      </c>
      <c r="X3180" t="str">
        <f t="shared" si="98"/>
        <v>Very High</v>
      </c>
      <c r="Y3180" t="str">
        <f>IF(Table2[[#This Row],[total_intl_charge]] &gt; AVERAGE($R$2:$R$4245),"High","Low")</f>
        <v>Low</v>
      </c>
      <c r="Z3180" t="str">
        <f>IF(AND(G3180&gt;AVERAGE(train!$G$2:$G$4251),K3180&gt;AVERAGE(train!$K$2:$K$4251)),"High Day &amp; Eve",IF(AND(G3180&gt;AVERAGE(train!$G$2:$G$4251),K3180&lt;=AVERAGE(train!$K$2:$K$4251)),"High Day Only",IF(AND(G3180&lt;=AVERAGE(train!$G$2:$G$4251),K3180&gt;AVERAGE(train!$K$2:$K$4251)),"High Eve Only","Low Usage")))</f>
        <v>Low Usage</v>
      </c>
    </row>
    <row r="3181" spans="1:26">
      <c r="A3181" t="s">
        <v>38</v>
      </c>
      <c r="B3181">
        <v>78</v>
      </c>
      <c r="C3181" t="s">
        <v>21</v>
      </c>
      <c r="D3181" t="s">
        <v>23</v>
      </c>
      <c r="E3181" t="s">
        <v>23</v>
      </c>
      <c r="F3181">
        <v>20</v>
      </c>
      <c r="G3181">
        <v>252.8</v>
      </c>
      <c r="H3181">
        <v>102</v>
      </c>
      <c r="I3181">
        <v>42.98</v>
      </c>
      <c r="J3181">
        <v>217.6</v>
      </c>
      <c r="K3181">
        <v>105</v>
      </c>
      <c r="L3181">
        <v>18.5</v>
      </c>
      <c r="M3181">
        <v>107.3</v>
      </c>
      <c r="N3181">
        <v>93</v>
      </c>
      <c r="O3181">
        <v>4.83</v>
      </c>
      <c r="P3181">
        <v>11.2</v>
      </c>
      <c r="Q3181">
        <v>3</v>
      </c>
      <c r="R3181">
        <v>3.02</v>
      </c>
      <c r="S3181">
        <v>0</v>
      </c>
      <c r="T3181" t="s">
        <v>22</v>
      </c>
      <c r="U3181">
        <f t="shared" si="99"/>
        <v>0</v>
      </c>
      <c r="V3181">
        <f>IF(Table2[[#This Row],[international_plan]]="yes",1,0)</f>
        <v>1</v>
      </c>
      <c r="W3181">
        <f>IF(Table2[[#This Row],[voice_mail_plan]]="yes",1,0)</f>
        <v>1</v>
      </c>
      <c r="X3181" t="str">
        <f t="shared" si="98"/>
        <v>Medium</v>
      </c>
      <c r="Y3181" t="str">
        <f>IF(Table2[[#This Row],[total_intl_charge]] &gt; AVERAGE($R$2:$R$4245),"High","Low")</f>
        <v>High</v>
      </c>
      <c r="Z3181" t="str">
        <f>IF(AND(G3181&gt;AVERAGE(train!$G$2:$G$4251),K3181&gt;AVERAGE(train!$K$2:$K$4251)),"High Day &amp; Eve",IF(AND(G3181&gt;AVERAGE(train!$G$2:$G$4251),K3181&lt;=AVERAGE(train!$K$2:$K$4251)),"High Day Only",IF(AND(G3181&lt;=AVERAGE(train!$G$2:$G$4251),K3181&gt;AVERAGE(train!$K$2:$K$4251)),"High Eve Only","Low Usage")))</f>
        <v>High Day &amp; Eve</v>
      </c>
    </row>
    <row r="3182" spans="1:26">
      <c r="A3182" t="s">
        <v>37</v>
      </c>
      <c r="B3182">
        <v>93</v>
      </c>
      <c r="C3182" t="s">
        <v>21</v>
      </c>
      <c r="D3182" t="s">
        <v>22</v>
      </c>
      <c r="E3182" t="s">
        <v>22</v>
      </c>
      <c r="F3182">
        <v>0</v>
      </c>
      <c r="G3182">
        <v>216.2</v>
      </c>
      <c r="H3182">
        <v>100</v>
      </c>
      <c r="I3182">
        <v>36.75</v>
      </c>
      <c r="J3182">
        <v>182.8</v>
      </c>
      <c r="K3182">
        <v>136</v>
      </c>
      <c r="L3182">
        <v>15.54</v>
      </c>
      <c r="M3182">
        <v>237.9</v>
      </c>
      <c r="N3182">
        <v>66</v>
      </c>
      <c r="O3182">
        <v>10.71</v>
      </c>
      <c r="P3182">
        <v>7.8</v>
      </c>
      <c r="Q3182">
        <v>3</v>
      </c>
      <c r="R3182">
        <v>2.11</v>
      </c>
      <c r="S3182">
        <v>2</v>
      </c>
      <c r="T3182" t="s">
        <v>22</v>
      </c>
      <c r="U3182">
        <f t="shared" si="99"/>
        <v>0</v>
      </c>
      <c r="V3182">
        <f>IF(Table2[[#This Row],[international_plan]]="yes",1,0)</f>
        <v>0</v>
      </c>
      <c r="W3182">
        <f>IF(Table2[[#This Row],[voice_mail_plan]]="yes",1,0)</f>
        <v>0</v>
      </c>
      <c r="X3182" t="str">
        <f t="shared" si="98"/>
        <v>Medium</v>
      </c>
      <c r="Y3182" t="str">
        <f>IF(Table2[[#This Row],[total_intl_charge]] &gt; AVERAGE($R$2:$R$4245),"High","Low")</f>
        <v>Low</v>
      </c>
      <c r="Z3182" t="str">
        <f>IF(AND(G3182&gt;AVERAGE(train!$G$2:$G$4251),K3182&gt;AVERAGE(train!$K$2:$K$4251)),"High Day &amp; Eve",IF(AND(G3182&gt;AVERAGE(train!$G$2:$G$4251),K3182&lt;=AVERAGE(train!$K$2:$K$4251)),"High Day Only",IF(AND(G3182&lt;=AVERAGE(train!$G$2:$G$4251),K3182&gt;AVERAGE(train!$K$2:$K$4251)),"High Eve Only","Low Usage")))</f>
        <v>High Day &amp; Eve</v>
      </c>
    </row>
    <row r="3183" spans="1:26">
      <c r="A3183" t="s">
        <v>38</v>
      </c>
      <c r="B3183">
        <v>106</v>
      </c>
      <c r="C3183" t="s">
        <v>25</v>
      </c>
      <c r="D3183" t="s">
        <v>22</v>
      </c>
      <c r="E3183" t="s">
        <v>22</v>
      </c>
      <c r="F3183">
        <v>0</v>
      </c>
      <c r="G3183">
        <v>165.1</v>
      </c>
      <c r="H3183">
        <v>120</v>
      </c>
      <c r="I3183">
        <v>28.07</v>
      </c>
      <c r="J3183">
        <v>290.2</v>
      </c>
      <c r="K3183">
        <v>79</v>
      </c>
      <c r="L3183">
        <v>24.67</v>
      </c>
      <c r="M3183">
        <v>250.3</v>
      </c>
      <c r="N3183">
        <v>140</v>
      </c>
      <c r="O3183">
        <v>11.26</v>
      </c>
      <c r="P3183">
        <v>8.1</v>
      </c>
      <c r="Q3183">
        <v>2</v>
      </c>
      <c r="R3183">
        <v>2.19</v>
      </c>
      <c r="S3183">
        <v>0</v>
      </c>
      <c r="T3183" t="s">
        <v>22</v>
      </c>
      <c r="U3183">
        <f t="shared" si="99"/>
        <v>0</v>
      </c>
      <c r="V3183">
        <f>IF(Table2[[#This Row],[international_plan]]="yes",1,0)</f>
        <v>0</v>
      </c>
      <c r="W3183">
        <f>IF(Table2[[#This Row],[voice_mail_plan]]="yes",1,0)</f>
        <v>0</v>
      </c>
      <c r="X3183" t="str">
        <f t="shared" si="98"/>
        <v>High</v>
      </c>
      <c r="Y3183" t="str">
        <f>IF(Table2[[#This Row],[total_intl_charge]] &gt; AVERAGE($R$2:$R$4245),"High","Low")</f>
        <v>Low</v>
      </c>
      <c r="Z3183" t="str">
        <f>IF(AND(G3183&gt;AVERAGE(train!$G$2:$G$4251),K3183&gt;AVERAGE(train!$K$2:$K$4251)),"High Day &amp; Eve",IF(AND(G3183&gt;AVERAGE(train!$G$2:$G$4251),K3183&lt;=AVERAGE(train!$K$2:$K$4251)),"High Day Only",IF(AND(G3183&lt;=AVERAGE(train!$G$2:$G$4251),K3183&gt;AVERAGE(train!$K$2:$K$4251)),"High Eve Only","Low Usage")))</f>
        <v>Low Usage</v>
      </c>
    </row>
    <row r="3184" spans="1:26">
      <c r="A3184" t="s">
        <v>68</v>
      </c>
      <c r="B3184">
        <v>116</v>
      </c>
      <c r="C3184" t="s">
        <v>25</v>
      </c>
      <c r="D3184" t="s">
        <v>22</v>
      </c>
      <c r="E3184" t="s">
        <v>22</v>
      </c>
      <c r="F3184">
        <v>0</v>
      </c>
      <c r="G3184">
        <v>133.80000000000001</v>
      </c>
      <c r="H3184">
        <v>88</v>
      </c>
      <c r="I3184">
        <v>22.75</v>
      </c>
      <c r="J3184">
        <v>177.1</v>
      </c>
      <c r="K3184">
        <v>103</v>
      </c>
      <c r="L3184">
        <v>15.05</v>
      </c>
      <c r="M3184">
        <v>185.2</v>
      </c>
      <c r="N3184">
        <v>106</v>
      </c>
      <c r="O3184">
        <v>8.33</v>
      </c>
      <c r="P3184">
        <v>12.4</v>
      </c>
      <c r="Q3184">
        <v>4</v>
      </c>
      <c r="R3184">
        <v>3.35</v>
      </c>
      <c r="S3184">
        <v>2</v>
      </c>
      <c r="T3184" t="s">
        <v>22</v>
      </c>
      <c r="U3184">
        <f t="shared" si="99"/>
        <v>0</v>
      </c>
      <c r="V3184">
        <f>IF(Table2[[#This Row],[international_plan]]="yes",1,0)</f>
        <v>0</v>
      </c>
      <c r="W3184">
        <f>IF(Table2[[#This Row],[voice_mail_plan]]="yes",1,0)</f>
        <v>0</v>
      </c>
      <c r="X3184" t="str">
        <f t="shared" si="98"/>
        <v>High</v>
      </c>
      <c r="Y3184" t="str">
        <f>IF(Table2[[#This Row],[total_intl_charge]] &gt; AVERAGE($R$2:$R$4245),"High","Low")</f>
        <v>High</v>
      </c>
      <c r="Z3184" t="str">
        <f>IF(AND(G3184&gt;AVERAGE(train!$G$2:$G$4251),K3184&gt;AVERAGE(train!$K$2:$K$4251)),"High Day &amp; Eve",IF(AND(G3184&gt;AVERAGE(train!$G$2:$G$4251),K3184&lt;=AVERAGE(train!$K$2:$K$4251)),"High Day Only",IF(AND(G3184&lt;=AVERAGE(train!$G$2:$G$4251),K3184&gt;AVERAGE(train!$K$2:$K$4251)),"High Eve Only","Low Usage")))</f>
        <v>High Eve Only</v>
      </c>
    </row>
    <row r="3185" spans="1:26">
      <c r="A3185" t="s">
        <v>64</v>
      </c>
      <c r="B3185">
        <v>42</v>
      </c>
      <c r="C3185" t="s">
        <v>21</v>
      </c>
      <c r="D3185" t="s">
        <v>22</v>
      </c>
      <c r="E3185" t="s">
        <v>22</v>
      </c>
      <c r="F3185">
        <v>0</v>
      </c>
      <c r="G3185">
        <v>217.2</v>
      </c>
      <c r="H3185">
        <v>122</v>
      </c>
      <c r="I3185">
        <v>36.92</v>
      </c>
      <c r="J3185">
        <v>303.2</v>
      </c>
      <c r="K3185">
        <v>58</v>
      </c>
      <c r="L3185">
        <v>25.77</v>
      </c>
      <c r="M3185">
        <v>147.30000000000001</v>
      </c>
      <c r="N3185">
        <v>114</v>
      </c>
      <c r="O3185">
        <v>6.63</v>
      </c>
      <c r="P3185">
        <v>14</v>
      </c>
      <c r="Q3185">
        <v>4</v>
      </c>
      <c r="R3185">
        <v>3.78</v>
      </c>
      <c r="S3185">
        <v>2</v>
      </c>
      <c r="T3185" t="s">
        <v>22</v>
      </c>
      <c r="U3185">
        <f t="shared" si="99"/>
        <v>0</v>
      </c>
      <c r="V3185">
        <f>IF(Table2[[#This Row],[international_plan]]="yes",1,0)</f>
        <v>0</v>
      </c>
      <c r="W3185">
        <f>IF(Table2[[#This Row],[voice_mail_plan]]="yes",1,0)</f>
        <v>0</v>
      </c>
      <c r="X3185" t="str">
        <f t="shared" si="98"/>
        <v>Low</v>
      </c>
      <c r="Y3185" t="str">
        <f>IF(Table2[[#This Row],[total_intl_charge]] &gt; AVERAGE($R$2:$R$4245),"High","Low")</f>
        <v>High</v>
      </c>
      <c r="Z3185" t="str">
        <f>IF(AND(G3185&gt;AVERAGE(train!$G$2:$G$4251),K3185&gt;AVERAGE(train!$K$2:$K$4251)),"High Day &amp; Eve",IF(AND(G3185&gt;AVERAGE(train!$G$2:$G$4251),K3185&lt;=AVERAGE(train!$K$2:$K$4251)),"High Day Only",IF(AND(G3185&lt;=AVERAGE(train!$G$2:$G$4251),K3185&gt;AVERAGE(train!$K$2:$K$4251)),"High Eve Only","Low Usage")))</f>
        <v>High Day Only</v>
      </c>
    </row>
    <row r="3186" spans="1:26">
      <c r="A3186" t="s">
        <v>67</v>
      </c>
      <c r="B3186">
        <v>173</v>
      </c>
      <c r="C3186" t="s">
        <v>21</v>
      </c>
      <c r="D3186" t="s">
        <v>22</v>
      </c>
      <c r="E3186" t="s">
        <v>22</v>
      </c>
      <c r="F3186">
        <v>0</v>
      </c>
      <c r="G3186">
        <v>82.1</v>
      </c>
      <c r="H3186">
        <v>75</v>
      </c>
      <c r="I3186">
        <v>13.96</v>
      </c>
      <c r="J3186">
        <v>201.2</v>
      </c>
      <c r="K3186">
        <v>95</v>
      </c>
      <c r="L3186">
        <v>17.100000000000001</v>
      </c>
      <c r="M3186">
        <v>206.7</v>
      </c>
      <c r="N3186">
        <v>146</v>
      </c>
      <c r="O3186">
        <v>9.3000000000000007</v>
      </c>
      <c r="P3186">
        <v>9.6</v>
      </c>
      <c r="Q3186">
        <v>2</v>
      </c>
      <c r="R3186">
        <v>2.59</v>
      </c>
      <c r="S3186">
        <v>1</v>
      </c>
      <c r="T3186" t="s">
        <v>22</v>
      </c>
      <c r="U3186">
        <f t="shared" si="99"/>
        <v>0</v>
      </c>
      <c r="V3186">
        <f>IF(Table2[[#This Row],[international_plan]]="yes",1,0)</f>
        <v>0</v>
      </c>
      <c r="W3186">
        <f>IF(Table2[[#This Row],[voice_mail_plan]]="yes",1,0)</f>
        <v>0</v>
      </c>
      <c r="X3186" t="str">
        <f t="shared" si="98"/>
        <v>Very High</v>
      </c>
      <c r="Y3186" t="str">
        <f>IF(Table2[[#This Row],[total_intl_charge]] &gt; AVERAGE($R$2:$R$4245),"High","Low")</f>
        <v>Low</v>
      </c>
      <c r="Z3186" t="str">
        <f>IF(AND(G3186&gt;AVERAGE(train!$G$2:$G$4251),K3186&gt;AVERAGE(train!$K$2:$K$4251)),"High Day &amp; Eve",IF(AND(G3186&gt;AVERAGE(train!$G$2:$G$4251),K3186&lt;=AVERAGE(train!$K$2:$K$4251)),"High Day Only",IF(AND(G3186&lt;=AVERAGE(train!$G$2:$G$4251),K3186&gt;AVERAGE(train!$K$2:$K$4251)),"High Eve Only","Low Usage")))</f>
        <v>Low Usage</v>
      </c>
    </row>
    <row r="3187" spans="1:26">
      <c r="A3187" t="s">
        <v>45</v>
      </c>
      <c r="B3187">
        <v>80</v>
      </c>
      <c r="C3187" t="s">
        <v>28</v>
      </c>
      <c r="D3187" t="s">
        <v>22</v>
      </c>
      <c r="E3187" t="s">
        <v>22</v>
      </c>
      <c r="F3187">
        <v>0</v>
      </c>
      <c r="G3187">
        <v>157.1</v>
      </c>
      <c r="H3187">
        <v>77</v>
      </c>
      <c r="I3187">
        <v>26.71</v>
      </c>
      <c r="J3187">
        <v>302</v>
      </c>
      <c r="K3187">
        <v>69</v>
      </c>
      <c r="L3187">
        <v>25.67</v>
      </c>
      <c r="M3187">
        <v>317.89999999999998</v>
      </c>
      <c r="N3187">
        <v>159</v>
      </c>
      <c r="O3187">
        <v>14.31</v>
      </c>
      <c r="P3187">
        <v>15.6</v>
      </c>
      <c r="Q3187">
        <v>4</v>
      </c>
      <c r="R3187">
        <v>4.21</v>
      </c>
      <c r="S3187">
        <v>0</v>
      </c>
      <c r="T3187" t="s">
        <v>22</v>
      </c>
      <c r="U3187">
        <f t="shared" si="99"/>
        <v>0</v>
      </c>
      <c r="V3187">
        <f>IF(Table2[[#This Row],[international_plan]]="yes",1,0)</f>
        <v>0</v>
      </c>
      <c r="W3187">
        <f>IF(Table2[[#This Row],[voice_mail_plan]]="yes",1,0)</f>
        <v>0</v>
      </c>
      <c r="X3187" t="str">
        <f t="shared" si="98"/>
        <v>Medium</v>
      </c>
      <c r="Y3187" t="str">
        <f>IF(Table2[[#This Row],[total_intl_charge]] &gt; AVERAGE($R$2:$R$4245),"High","Low")</f>
        <v>High</v>
      </c>
      <c r="Z3187" t="str">
        <f>IF(AND(G3187&gt;AVERAGE(train!$G$2:$G$4251),K3187&gt;AVERAGE(train!$K$2:$K$4251)),"High Day &amp; Eve",IF(AND(G3187&gt;AVERAGE(train!$G$2:$G$4251),K3187&lt;=AVERAGE(train!$K$2:$K$4251)),"High Day Only",IF(AND(G3187&lt;=AVERAGE(train!$G$2:$G$4251),K3187&gt;AVERAGE(train!$K$2:$K$4251)),"High Eve Only","Low Usage")))</f>
        <v>Low Usage</v>
      </c>
    </row>
    <row r="3188" spans="1:26">
      <c r="A3188" t="s">
        <v>20</v>
      </c>
      <c r="B3188">
        <v>70</v>
      </c>
      <c r="C3188" t="s">
        <v>28</v>
      </c>
      <c r="D3188" t="s">
        <v>22</v>
      </c>
      <c r="E3188" t="s">
        <v>23</v>
      </c>
      <c r="F3188">
        <v>23</v>
      </c>
      <c r="G3188">
        <v>205.5</v>
      </c>
      <c r="H3188">
        <v>95</v>
      </c>
      <c r="I3188">
        <v>34.94</v>
      </c>
      <c r="J3188">
        <v>224.3</v>
      </c>
      <c r="K3188">
        <v>80</v>
      </c>
      <c r="L3188">
        <v>19.07</v>
      </c>
      <c r="M3188">
        <v>196.1</v>
      </c>
      <c r="N3188">
        <v>76</v>
      </c>
      <c r="O3188">
        <v>8.82</v>
      </c>
      <c r="P3188">
        <v>9.6999999999999993</v>
      </c>
      <c r="Q3188">
        <v>4</v>
      </c>
      <c r="R3188">
        <v>2.62</v>
      </c>
      <c r="S3188">
        <v>1</v>
      </c>
      <c r="T3188" t="s">
        <v>22</v>
      </c>
      <c r="U3188">
        <f t="shared" si="99"/>
        <v>0</v>
      </c>
      <c r="V3188">
        <f>IF(Table2[[#This Row],[international_plan]]="yes",1,0)</f>
        <v>0</v>
      </c>
      <c r="W3188">
        <f>IF(Table2[[#This Row],[voice_mail_plan]]="yes",1,0)</f>
        <v>1</v>
      </c>
      <c r="X3188" t="str">
        <f t="shared" si="98"/>
        <v>Low</v>
      </c>
      <c r="Y3188" t="str">
        <f>IF(Table2[[#This Row],[total_intl_charge]] &gt; AVERAGE($R$2:$R$4245),"High","Low")</f>
        <v>Low</v>
      </c>
      <c r="Z3188" t="str">
        <f>IF(AND(G3188&gt;AVERAGE(train!$G$2:$G$4251),K3188&gt;AVERAGE(train!$K$2:$K$4251)),"High Day &amp; Eve",IF(AND(G3188&gt;AVERAGE(train!$G$2:$G$4251),K3188&lt;=AVERAGE(train!$K$2:$K$4251)),"High Day Only",IF(AND(G3188&lt;=AVERAGE(train!$G$2:$G$4251),K3188&gt;AVERAGE(train!$K$2:$K$4251)),"High Eve Only","Low Usage")))</f>
        <v>High Day Only</v>
      </c>
    </row>
    <row r="3189" spans="1:26">
      <c r="A3189" t="s">
        <v>36</v>
      </c>
      <c r="B3189">
        <v>112</v>
      </c>
      <c r="C3189" t="s">
        <v>28</v>
      </c>
      <c r="D3189" t="s">
        <v>22</v>
      </c>
      <c r="E3189" t="s">
        <v>22</v>
      </c>
      <c r="F3189">
        <v>0</v>
      </c>
      <c r="G3189">
        <v>172.1</v>
      </c>
      <c r="H3189">
        <v>73</v>
      </c>
      <c r="I3189">
        <v>29.26</v>
      </c>
      <c r="J3189">
        <v>228</v>
      </c>
      <c r="K3189">
        <v>136</v>
      </c>
      <c r="L3189">
        <v>19.38</v>
      </c>
      <c r="M3189">
        <v>269.39999999999998</v>
      </c>
      <c r="N3189">
        <v>96</v>
      </c>
      <c r="O3189">
        <v>12.12</v>
      </c>
      <c r="P3189">
        <v>14.1</v>
      </c>
      <c r="Q3189">
        <v>3</v>
      </c>
      <c r="R3189">
        <v>3.81</v>
      </c>
      <c r="S3189">
        <v>2</v>
      </c>
      <c r="T3189" t="s">
        <v>22</v>
      </c>
      <c r="U3189">
        <f t="shared" si="99"/>
        <v>0</v>
      </c>
      <c r="V3189">
        <f>IF(Table2[[#This Row],[international_plan]]="yes",1,0)</f>
        <v>0</v>
      </c>
      <c r="W3189">
        <f>IF(Table2[[#This Row],[voice_mail_plan]]="yes",1,0)</f>
        <v>0</v>
      </c>
      <c r="X3189" t="str">
        <f t="shared" si="98"/>
        <v>High</v>
      </c>
      <c r="Y3189" t="str">
        <f>IF(Table2[[#This Row],[total_intl_charge]] &gt; AVERAGE($R$2:$R$4245),"High","Low")</f>
        <v>High</v>
      </c>
      <c r="Z3189" t="str">
        <f>IF(AND(G3189&gt;AVERAGE(train!$G$2:$G$4251),K3189&gt;AVERAGE(train!$K$2:$K$4251)),"High Day &amp; Eve",IF(AND(G3189&gt;AVERAGE(train!$G$2:$G$4251),K3189&lt;=AVERAGE(train!$K$2:$K$4251)),"High Day Only",IF(AND(G3189&lt;=AVERAGE(train!$G$2:$G$4251),K3189&gt;AVERAGE(train!$K$2:$K$4251)),"High Eve Only","Low Usage")))</f>
        <v>High Eve Only</v>
      </c>
    </row>
    <row r="3190" spans="1:26">
      <c r="A3190" t="s">
        <v>51</v>
      </c>
      <c r="B3190">
        <v>186</v>
      </c>
      <c r="C3190" t="s">
        <v>25</v>
      </c>
      <c r="D3190" t="s">
        <v>22</v>
      </c>
      <c r="E3190" t="s">
        <v>22</v>
      </c>
      <c r="F3190">
        <v>0</v>
      </c>
      <c r="G3190">
        <v>206.8</v>
      </c>
      <c r="H3190">
        <v>104</v>
      </c>
      <c r="I3190">
        <v>35.159999999999997</v>
      </c>
      <c r="J3190">
        <v>286</v>
      </c>
      <c r="K3190">
        <v>115</v>
      </c>
      <c r="L3190">
        <v>24.31</v>
      </c>
      <c r="M3190">
        <v>153.9</v>
      </c>
      <c r="N3190">
        <v>112</v>
      </c>
      <c r="O3190">
        <v>6.93</v>
      </c>
      <c r="P3190">
        <v>12.4</v>
      </c>
      <c r="Q3190">
        <v>6</v>
      </c>
      <c r="R3190">
        <v>3.35</v>
      </c>
      <c r="S3190">
        <v>0</v>
      </c>
      <c r="T3190" t="s">
        <v>22</v>
      </c>
      <c r="U3190">
        <f t="shared" si="99"/>
        <v>0</v>
      </c>
      <c r="V3190">
        <f>IF(Table2[[#This Row],[international_plan]]="yes",1,0)</f>
        <v>0</v>
      </c>
      <c r="W3190">
        <f>IF(Table2[[#This Row],[voice_mail_plan]]="yes",1,0)</f>
        <v>0</v>
      </c>
      <c r="X3190" t="str">
        <f t="shared" si="98"/>
        <v>Very High</v>
      </c>
      <c r="Y3190" t="str">
        <f>IF(Table2[[#This Row],[total_intl_charge]] &gt; AVERAGE($R$2:$R$4245),"High","Low")</f>
        <v>High</v>
      </c>
      <c r="Z3190" t="str">
        <f>IF(AND(G3190&gt;AVERAGE(train!$G$2:$G$4251),K3190&gt;AVERAGE(train!$K$2:$K$4251)),"High Day &amp; Eve",IF(AND(G3190&gt;AVERAGE(train!$G$2:$G$4251),K3190&lt;=AVERAGE(train!$K$2:$K$4251)),"High Day Only",IF(AND(G3190&lt;=AVERAGE(train!$G$2:$G$4251),K3190&gt;AVERAGE(train!$K$2:$K$4251)),"High Eve Only","Low Usage")))</f>
        <v>High Day &amp; Eve</v>
      </c>
    </row>
    <row r="3191" spans="1:26">
      <c r="A3191" t="s">
        <v>29</v>
      </c>
      <c r="B3191">
        <v>99</v>
      </c>
      <c r="C3191" t="s">
        <v>25</v>
      </c>
      <c r="D3191" t="s">
        <v>22</v>
      </c>
      <c r="E3191" t="s">
        <v>22</v>
      </c>
      <c r="F3191">
        <v>0</v>
      </c>
      <c r="G3191">
        <v>193.3</v>
      </c>
      <c r="H3191">
        <v>51</v>
      </c>
      <c r="I3191">
        <v>32.86</v>
      </c>
      <c r="J3191">
        <v>240.1</v>
      </c>
      <c r="K3191">
        <v>117</v>
      </c>
      <c r="L3191">
        <v>20.41</v>
      </c>
      <c r="M3191">
        <v>145.69999999999999</v>
      </c>
      <c r="N3191">
        <v>92</v>
      </c>
      <c r="O3191">
        <v>6.56</v>
      </c>
      <c r="P3191">
        <v>12.2</v>
      </c>
      <c r="Q3191">
        <v>4</v>
      </c>
      <c r="R3191">
        <v>3.29</v>
      </c>
      <c r="S3191">
        <v>1</v>
      </c>
      <c r="T3191" t="s">
        <v>22</v>
      </c>
      <c r="U3191">
        <f t="shared" si="99"/>
        <v>0</v>
      </c>
      <c r="V3191">
        <f>IF(Table2[[#This Row],[international_plan]]="yes",1,0)</f>
        <v>0</v>
      </c>
      <c r="W3191">
        <f>IF(Table2[[#This Row],[voice_mail_plan]]="yes",1,0)</f>
        <v>0</v>
      </c>
      <c r="X3191" t="str">
        <f t="shared" si="98"/>
        <v>Medium</v>
      </c>
      <c r="Y3191" t="str">
        <f>IF(Table2[[#This Row],[total_intl_charge]] &gt; AVERAGE($R$2:$R$4245),"High","Low")</f>
        <v>High</v>
      </c>
      <c r="Z3191" t="str">
        <f>IF(AND(G3191&gt;AVERAGE(train!$G$2:$G$4251),K3191&gt;AVERAGE(train!$K$2:$K$4251)),"High Day &amp; Eve",IF(AND(G3191&gt;AVERAGE(train!$G$2:$G$4251),K3191&lt;=AVERAGE(train!$K$2:$K$4251)),"High Day Only",IF(AND(G3191&lt;=AVERAGE(train!$G$2:$G$4251),K3191&gt;AVERAGE(train!$K$2:$K$4251)),"High Eve Only","Low Usage")))</f>
        <v>High Day &amp; Eve</v>
      </c>
    </row>
    <row r="3192" spans="1:26">
      <c r="A3192" t="s">
        <v>68</v>
      </c>
      <c r="B3192">
        <v>56</v>
      </c>
      <c r="C3192" t="s">
        <v>21</v>
      </c>
      <c r="D3192" t="s">
        <v>22</v>
      </c>
      <c r="E3192" t="s">
        <v>22</v>
      </c>
      <c r="F3192">
        <v>0</v>
      </c>
      <c r="G3192">
        <v>225.9</v>
      </c>
      <c r="H3192">
        <v>52</v>
      </c>
      <c r="I3192">
        <v>38.4</v>
      </c>
      <c r="J3192">
        <v>242</v>
      </c>
      <c r="K3192">
        <v>69</v>
      </c>
      <c r="L3192">
        <v>20.57</v>
      </c>
      <c r="M3192">
        <v>144.5</v>
      </c>
      <c r="N3192">
        <v>68</v>
      </c>
      <c r="O3192">
        <v>6.5</v>
      </c>
      <c r="P3192">
        <v>11.7</v>
      </c>
      <c r="Q3192">
        <v>3</v>
      </c>
      <c r="R3192">
        <v>3.16</v>
      </c>
      <c r="S3192">
        <v>0</v>
      </c>
      <c r="T3192" t="s">
        <v>22</v>
      </c>
      <c r="U3192">
        <f t="shared" si="99"/>
        <v>0</v>
      </c>
      <c r="V3192">
        <f>IF(Table2[[#This Row],[international_plan]]="yes",1,0)</f>
        <v>0</v>
      </c>
      <c r="W3192">
        <f>IF(Table2[[#This Row],[voice_mail_plan]]="yes",1,0)</f>
        <v>0</v>
      </c>
      <c r="X3192" t="str">
        <f t="shared" si="98"/>
        <v>Low</v>
      </c>
      <c r="Y3192" t="str">
        <f>IF(Table2[[#This Row],[total_intl_charge]] &gt; AVERAGE($R$2:$R$4245),"High","Low")</f>
        <v>High</v>
      </c>
      <c r="Z3192" t="str">
        <f>IF(AND(G3192&gt;AVERAGE(train!$G$2:$G$4251),K3192&gt;AVERAGE(train!$K$2:$K$4251)),"High Day &amp; Eve",IF(AND(G3192&gt;AVERAGE(train!$G$2:$G$4251),K3192&lt;=AVERAGE(train!$K$2:$K$4251)),"High Day Only",IF(AND(G3192&lt;=AVERAGE(train!$G$2:$G$4251),K3192&gt;AVERAGE(train!$K$2:$K$4251)),"High Eve Only","Low Usage")))</f>
        <v>High Day Only</v>
      </c>
    </row>
    <row r="3193" spans="1:26">
      <c r="A3193" t="s">
        <v>41</v>
      </c>
      <c r="B3193">
        <v>135</v>
      </c>
      <c r="C3193" t="s">
        <v>25</v>
      </c>
      <c r="D3193" t="s">
        <v>22</v>
      </c>
      <c r="E3193" t="s">
        <v>23</v>
      </c>
      <c r="F3193">
        <v>38</v>
      </c>
      <c r="G3193">
        <v>202.6</v>
      </c>
      <c r="H3193">
        <v>92</v>
      </c>
      <c r="I3193">
        <v>34.44</v>
      </c>
      <c r="J3193">
        <v>169.6</v>
      </c>
      <c r="K3193">
        <v>93</v>
      </c>
      <c r="L3193">
        <v>14.42</v>
      </c>
      <c r="M3193">
        <v>185.8</v>
      </c>
      <c r="N3193">
        <v>108</v>
      </c>
      <c r="O3193">
        <v>8.36</v>
      </c>
      <c r="P3193">
        <v>11.9</v>
      </c>
      <c r="Q3193">
        <v>6</v>
      </c>
      <c r="R3193">
        <v>3.21</v>
      </c>
      <c r="S3193">
        <v>4</v>
      </c>
      <c r="T3193" t="s">
        <v>22</v>
      </c>
      <c r="U3193">
        <f t="shared" si="99"/>
        <v>0</v>
      </c>
      <c r="V3193">
        <f>IF(Table2[[#This Row],[international_plan]]="yes",1,0)</f>
        <v>0</v>
      </c>
      <c r="W3193">
        <f>IF(Table2[[#This Row],[voice_mail_plan]]="yes",1,0)</f>
        <v>1</v>
      </c>
      <c r="X3193" t="str">
        <f t="shared" si="98"/>
        <v>Very High</v>
      </c>
      <c r="Y3193" t="str">
        <f>IF(Table2[[#This Row],[total_intl_charge]] &gt; AVERAGE($R$2:$R$4245),"High","Low")</f>
        <v>High</v>
      </c>
      <c r="Z3193" t="str">
        <f>IF(AND(G3193&gt;AVERAGE(train!$G$2:$G$4251),K3193&gt;AVERAGE(train!$K$2:$K$4251)),"High Day &amp; Eve",IF(AND(G3193&gt;AVERAGE(train!$G$2:$G$4251),K3193&lt;=AVERAGE(train!$K$2:$K$4251)),"High Day Only",IF(AND(G3193&lt;=AVERAGE(train!$G$2:$G$4251),K3193&gt;AVERAGE(train!$K$2:$K$4251)),"High Eve Only","Low Usage")))</f>
        <v>High Day Only</v>
      </c>
    </row>
    <row r="3194" spans="1:26">
      <c r="A3194" t="s">
        <v>24</v>
      </c>
      <c r="B3194">
        <v>83</v>
      </c>
      <c r="C3194" t="s">
        <v>25</v>
      </c>
      <c r="D3194" t="s">
        <v>22</v>
      </c>
      <c r="E3194" t="s">
        <v>22</v>
      </c>
      <c r="F3194">
        <v>0</v>
      </c>
      <c r="G3194">
        <v>48.4</v>
      </c>
      <c r="H3194">
        <v>105</v>
      </c>
      <c r="I3194">
        <v>8.23</v>
      </c>
      <c r="J3194">
        <v>139.69999999999999</v>
      </c>
      <c r="K3194">
        <v>86</v>
      </c>
      <c r="L3194">
        <v>11.87</v>
      </c>
      <c r="M3194">
        <v>154.1</v>
      </c>
      <c r="N3194">
        <v>80</v>
      </c>
      <c r="O3194">
        <v>6.93</v>
      </c>
      <c r="P3194">
        <v>11.5</v>
      </c>
      <c r="Q3194">
        <v>4</v>
      </c>
      <c r="R3194">
        <v>3.11</v>
      </c>
      <c r="S3194">
        <v>2</v>
      </c>
      <c r="T3194" t="s">
        <v>22</v>
      </c>
      <c r="U3194">
        <f t="shared" si="99"/>
        <v>0</v>
      </c>
      <c r="V3194">
        <f>IF(Table2[[#This Row],[international_plan]]="yes",1,0)</f>
        <v>0</v>
      </c>
      <c r="W3194">
        <f>IF(Table2[[#This Row],[voice_mail_plan]]="yes",1,0)</f>
        <v>0</v>
      </c>
      <c r="X3194" t="str">
        <f t="shared" si="98"/>
        <v>Medium</v>
      </c>
      <c r="Y3194" t="str">
        <f>IF(Table2[[#This Row],[total_intl_charge]] &gt; AVERAGE($R$2:$R$4245),"High","Low")</f>
        <v>High</v>
      </c>
      <c r="Z3194" t="str">
        <f>IF(AND(G3194&gt;AVERAGE(train!$G$2:$G$4251),K3194&gt;AVERAGE(train!$K$2:$K$4251)),"High Day &amp; Eve",IF(AND(G3194&gt;AVERAGE(train!$G$2:$G$4251),K3194&lt;=AVERAGE(train!$K$2:$K$4251)),"High Day Only",IF(AND(G3194&lt;=AVERAGE(train!$G$2:$G$4251),K3194&gt;AVERAGE(train!$K$2:$K$4251)),"High Eve Only","Low Usage")))</f>
        <v>Low Usage</v>
      </c>
    </row>
    <row r="3195" spans="1:26">
      <c r="A3195" t="s">
        <v>43</v>
      </c>
      <c r="B3195">
        <v>48</v>
      </c>
      <c r="C3195" t="s">
        <v>28</v>
      </c>
      <c r="D3195" t="s">
        <v>22</v>
      </c>
      <c r="E3195" t="s">
        <v>22</v>
      </c>
      <c r="F3195">
        <v>0</v>
      </c>
      <c r="G3195">
        <v>168.6</v>
      </c>
      <c r="H3195">
        <v>93</v>
      </c>
      <c r="I3195">
        <v>28.66</v>
      </c>
      <c r="J3195">
        <v>246</v>
      </c>
      <c r="K3195">
        <v>61</v>
      </c>
      <c r="L3195">
        <v>20.91</v>
      </c>
      <c r="M3195">
        <v>269.89999999999998</v>
      </c>
      <c r="N3195">
        <v>102</v>
      </c>
      <c r="O3195">
        <v>12.15</v>
      </c>
      <c r="P3195">
        <v>11.4</v>
      </c>
      <c r="Q3195">
        <v>7</v>
      </c>
      <c r="R3195">
        <v>3.08</v>
      </c>
      <c r="S3195">
        <v>1</v>
      </c>
      <c r="T3195" t="s">
        <v>22</v>
      </c>
      <c r="U3195">
        <f t="shared" si="99"/>
        <v>0</v>
      </c>
      <c r="V3195">
        <f>IF(Table2[[#This Row],[international_plan]]="yes",1,0)</f>
        <v>0</v>
      </c>
      <c r="W3195">
        <f>IF(Table2[[#This Row],[voice_mail_plan]]="yes",1,0)</f>
        <v>0</v>
      </c>
      <c r="X3195" t="str">
        <f t="shared" si="98"/>
        <v>Low</v>
      </c>
      <c r="Y3195" t="str">
        <f>IF(Table2[[#This Row],[total_intl_charge]] &gt; AVERAGE($R$2:$R$4245),"High","Low")</f>
        <v>High</v>
      </c>
      <c r="Z3195" t="str">
        <f>IF(AND(G3195&gt;AVERAGE(train!$G$2:$G$4251),K3195&gt;AVERAGE(train!$K$2:$K$4251)),"High Day &amp; Eve",IF(AND(G3195&gt;AVERAGE(train!$G$2:$G$4251),K3195&lt;=AVERAGE(train!$K$2:$K$4251)),"High Day Only",IF(AND(G3195&lt;=AVERAGE(train!$G$2:$G$4251),K3195&gt;AVERAGE(train!$K$2:$K$4251)),"High Eve Only","Low Usage")))</f>
        <v>Low Usage</v>
      </c>
    </row>
    <row r="3196" spans="1:26">
      <c r="A3196" t="s">
        <v>47</v>
      </c>
      <c r="B3196">
        <v>112</v>
      </c>
      <c r="C3196" t="s">
        <v>21</v>
      </c>
      <c r="D3196" t="s">
        <v>22</v>
      </c>
      <c r="E3196" t="s">
        <v>23</v>
      </c>
      <c r="F3196">
        <v>31</v>
      </c>
      <c r="G3196">
        <v>142.9</v>
      </c>
      <c r="H3196">
        <v>92</v>
      </c>
      <c r="I3196">
        <v>24.29</v>
      </c>
      <c r="J3196">
        <v>233.8</v>
      </c>
      <c r="K3196">
        <v>107</v>
      </c>
      <c r="L3196">
        <v>19.87</v>
      </c>
      <c r="M3196">
        <v>329.2</v>
      </c>
      <c r="N3196">
        <v>142</v>
      </c>
      <c r="O3196">
        <v>14.81</v>
      </c>
      <c r="P3196">
        <v>10.4</v>
      </c>
      <c r="Q3196">
        <v>6</v>
      </c>
      <c r="R3196">
        <v>2.81</v>
      </c>
      <c r="S3196">
        <v>0</v>
      </c>
      <c r="T3196" t="s">
        <v>22</v>
      </c>
      <c r="U3196">
        <f t="shared" si="99"/>
        <v>0</v>
      </c>
      <c r="V3196">
        <f>IF(Table2[[#This Row],[international_plan]]="yes",1,0)</f>
        <v>0</v>
      </c>
      <c r="W3196">
        <f>IF(Table2[[#This Row],[voice_mail_plan]]="yes",1,0)</f>
        <v>1</v>
      </c>
      <c r="X3196" t="str">
        <f t="shared" si="98"/>
        <v>High</v>
      </c>
      <c r="Y3196" t="str">
        <f>IF(Table2[[#This Row],[total_intl_charge]] &gt; AVERAGE($R$2:$R$4245),"High","Low")</f>
        <v>High</v>
      </c>
      <c r="Z3196" t="str">
        <f>IF(AND(G3196&gt;AVERAGE(train!$G$2:$G$4251),K3196&gt;AVERAGE(train!$K$2:$K$4251)),"High Day &amp; Eve",IF(AND(G3196&gt;AVERAGE(train!$G$2:$G$4251),K3196&lt;=AVERAGE(train!$K$2:$K$4251)),"High Day Only",IF(AND(G3196&lt;=AVERAGE(train!$G$2:$G$4251),K3196&gt;AVERAGE(train!$K$2:$K$4251)),"High Eve Only","Low Usage")))</f>
        <v>High Eve Only</v>
      </c>
    </row>
    <row r="3197" spans="1:26">
      <c r="A3197" t="s">
        <v>47</v>
      </c>
      <c r="B3197">
        <v>112</v>
      </c>
      <c r="C3197" t="s">
        <v>28</v>
      </c>
      <c r="D3197" t="s">
        <v>22</v>
      </c>
      <c r="E3197" t="s">
        <v>22</v>
      </c>
      <c r="F3197">
        <v>0</v>
      </c>
      <c r="G3197">
        <v>85.2</v>
      </c>
      <c r="H3197">
        <v>102</v>
      </c>
      <c r="I3197">
        <v>14.48</v>
      </c>
      <c r="J3197">
        <v>153.19999999999999</v>
      </c>
      <c r="K3197">
        <v>118</v>
      </c>
      <c r="L3197">
        <v>13.02</v>
      </c>
      <c r="M3197">
        <v>142.6</v>
      </c>
      <c r="N3197">
        <v>107</v>
      </c>
      <c r="O3197">
        <v>6.42</v>
      </c>
      <c r="P3197">
        <v>8.1999999999999993</v>
      </c>
      <c r="Q3197">
        <v>4</v>
      </c>
      <c r="R3197">
        <v>2.21</v>
      </c>
      <c r="S3197">
        <v>1</v>
      </c>
      <c r="T3197" t="s">
        <v>22</v>
      </c>
      <c r="U3197">
        <f t="shared" si="99"/>
        <v>0</v>
      </c>
      <c r="V3197">
        <f>IF(Table2[[#This Row],[international_plan]]="yes",1,0)</f>
        <v>0</v>
      </c>
      <c r="W3197">
        <f>IF(Table2[[#This Row],[voice_mail_plan]]="yes",1,0)</f>
        <v>0</v>
      </c>
      <c r="X3197" t="str">
        <f t="shared" si="98"/>
        <v>High</v>
      </c>
      <c r="Y3197" t="str">
        <f>IF(Table2[[#This Row],[total_intl_charge]] &gt; AVERAGE($R$2:$R$4245),"High","Low")</f>
        <v>Low</v>
      </c>
      <c r="Z3197" t="str">
        <f>IF(AND(G3197&gt;AVERAGE(train!$G$2:$G$4251),K3197&gt;AVERAGE(train!$K$2:$K$4251)),"High Day &amp; Eve",IF(AND(G3197&gt;AVERAGE(train!$G$2:$G$4251),K3197&lt;=AVERAGE(train!$K$2:$K$4251)),"High Day Only",IF(AND(G3197&lt;=AVERAGE(train!$G$2:$G$4251),K3197&gt;AVERAGE(train!$K$2:$K$4251)),"High Eve Only","Low Usage")))</f>
        <v>High Eve Only</v>
      </c>
    </row>
    <row r="3198" spans="1:26">
      <c r="A3198" t="s">
        <v>60</v>
      </c>
      <c r="B3198">
        <v>141</v>
      </c>
      <c r="C3198" t="s">
        <v>25</v>
      </c>
      <c r="D3198" t="s">
        <v>22</v>
      </c>
      <c r="E3198" t="s">
        <v>22</v>
      </c>
      <c r="F3198">
        <v>0</v>
      </c>
      <c r="G3198">
        <v>77.8</v>
      </c>
      <c r="H3198">
        <v>123</v>
      </c>
      <c r="I3198">
        <v>13.23</v>
      </c>
      <c r="J3198">
        <v>144.4</v>
      </c>
      <c r="K3198">
        <v>119</v>
      </c>
      <c r="L3198">
        <v>12.27</v>
      </c>
      <c r="M3198">
        <v>75.3</v>
      </c>
      <c r="N3198">
        <v>65</v>
      </c>
      <c r="O3198">
        <v>3.39</v>
      </c>
      <c r="P3198">
        <v>5.7</v>
      </c>
      <c r="Q3198">
        <v>7</v>
      </c>
      <c r="R3198">
        <v>1.54</v>
      </c>
      <c r="S3198">
        <v>1</v>
      </c>
      <c r="T3198" t="s">
        <v>22</v>
      </c>
      <c r="U3198">
        <f t="shared" si="99"/>
        <v>0</v>
      </c>
      <c r="V3198">
        <f>IF(Table2[[#This Row],[international_plan]]="yes",1,0)</f>
        <v>0</v>
      </c>
      <c r="W3198">
        <f>IF(Table2[[#This Row],[voice_mail_plan]]="yes",1,0)</f>
        <v>0</v>
      </c>
      <c r="X3198" t="str">
        <f t="shared" si="98"/>
        <v>Very High</v>
      </c>
      <c r="Y3198" t="str">
        <f>IF(Table2[[#This Row],[total_intl_charge]] &gt; AVERAGE($R$2:$R$4245),"High","Low")</f>
        <v>Low</v>
      </c>
      <c r="Z3198" t="str">
        <f>IF(AND(G3198&gt;AVERAGE(train!$G$2:$G$4251),K3198&gt;AVERAGE(train!$K$2:$K$4251)),"High Day &amp; Eve",IF(AND(G3198&gt;AVERAGE(train!$G$2:$G$4251),K3198&lt;=AVERAGE(train!$K$2:$K$4251)),"High Day Only",IF(AND(G3198&lt;=AVERAGE(train!$G$2:$G$4251),K3198&gt;AVERAGE(train!$K$2:$K$4251)),"High Eve Only","Low Usage")))</f>
        <v>High Eve Only</v>
      </c>
    </row>
    <row r="3199" spans="1:26">
      <c r="A3199" t="s">
        <v>53</v>
      </c>
      <c r="B3199">
        <v>73</v>
      </c>
      <c r="C3199" t="s">
        <v>25</v>
      </c>
      <c r="D3199" t="s">
        <v>22</v>
      </c>
      <c r="E3199" t="s">
        <v>23</v>
      </c>
      <c r="F3199">
        <v>19</v>
      </c>
      <c r="G3199">
        <v>179.4</v>
      </c>
      <c r="H3199">
        <v>108</v>
      </c>
      <c r="I3199">
        <v>30.5</v>
      </c>
      <c r="J3199">
        <v>93.6</v>
      </c>
      <c r="K3199">
        <v>90</v>
      </c>
      <c r="L3199">
        <v>7.96</v>
      </c>
      <c r="M3199">
        <v>234.6</v>
      </c>
      <c r="N3199">
        <v>99</v>
      </c>
      <c r="O3199">
        <v>10.56</v>
      </c>
      <c r="P3199">
        <v>14.9</v>
      </c>
      <c r="Q3199">
        <v>4</v>
      </c>
      <c r="R3199">
        <v>4.0199999999999996</v>
      </c>
      <c r="S3199">
        <v>2</v>
      </c>
      <c r="T3199" t="s">
        <v>22</v>
      </c>
      <c r="U3199">
        <f t="shared" si="99"/>
        <v>0</v>
      </c>
      <c r="V3199">
        <f>IF(Table2[[#This Row],[international_plan]]="yes",1,0)</f>
        <v>0</v>
      </c>
      <c r="W3199">
        <f>IF(Table2[[#This Row],[voice_mail_plan]]="yes",1,0)</f>
        <v>1</v>
      </c>
      <c r="X3199" t="str">
        <f t="shared" si="98"/>
        <v>Low</v>
      </c>
      <c r="Y3199" t="str">
        <f>IF(Table2[[#This Row],[total_intl_charge]] &gt; AVERAGE($R$2:$R$4245),"High","Low")</f>
        <v>High</v>
      </c>
      <c r="Z3199" t="str">
        <f>IF(AND(G3199&gt;AVERAGE(train!$G$2:$G$4251),K3199&gt;AVERAGE(train!$K$2:$K$4251)),"High Day &amp; Eve",IF(AND(G3199&gt;AVERAGE(train!$G$2:$G$4251),K3199&lt;=AVERAGE(train!$K$2:$K$4251)),"High Day Only",IF(AND(G3199&lt;=AVERAGE(train!$G$2:$G$4251),K3199&gt;AVERAGE(train!$K$2:$K$4251)),"High Eve Only","Low Usage")))</f>
        <v>Low Usage</v>
      </c>
    </row>
    <row r="3200" spans="1:26">
      <c r="A3200" t="s">
        <v>70</v>
      </c>
      <c r="B3200">
        <v>81</v>
      </c>
      <c r="C3200" t="s">
        <v>28</v>
      </c>
      <c r="D3200" t="s">
        <v>22</v>
      </c>
      <c r="E3200" t="s">
        <v>22</v>
      </c>
      <c r="F3200">
        <v>0</v>
      </c>
      <c r="G3200">
        <v>139.80000000000001</v>
      </c>
      <c r="H3200">
        <v>98</v>
      </c>
      <c r="I3200">
        <v>23.77</v>
      </c>
      <c r="J3200">
        <v>247.2</v>
      </c>
      <c r="K3200">
        <v>103</v>
      </c>
      <c r="L3200">
        <v>21.01</v>
      </c>
      <c r="M3200">
        <v>241</v>
      </c>
      <c r="N3200">
        <v>113</v>
      </c>
      <c r="O3200">
        <v>10.85</v>
      </c>
      <c r="P3200">
        <v>11.7</v>
      </c>
      <c r="Q3200">
        <v>3</v>
      </c>
      <c r="R3200">
        <v>3.16</v>
      </c>
      <c r="S3200">
        <v>3</v>
      </c>
      <c r="T3200" t="s">
        <v>22</v>
      </c>
      <c r="U3200">
        <f t="shared" si="99"/>
        <v>0</v>
      </c>
      <c r="V3200">
        <f>IF(Table2[[#This Row],[international_plan]]="yes",1,0)</f>
        <v>0</v>
      </c>
      <c r="W3200">
        <f>IF(Table2[[#This Row],[voice_mail_plan]]="yes",1,0)</f>
        <v>0</v>
      </c>
      <c r="X3200" t="str">
        <f t="shared" si="98"/>
        <v>Medium</v>
      </c>
      <c r="Y3200" t="str">
        <f>IF(Table2[[#This Row],[total_intl_charge]] &gt; AVERAGE($R$2:$R$4245),"High","Low")</f>
        <v>High</v>
      </c>
      <c r="Z3200" t="str">
        <f>IF(AND(G3200&gt;AVERAGE(train!$G$2:$G$4251),K3200&gt;AVERAGE(train!$K$2:$K$4251)),"High Day &amp; Eve",IF(AND(G3200&gt;AVERAGE(train!$G$2:$G$4251),K3200&lt;=AVERAGE(train!$K$2:$K$4251)),"High Day Only",IF(AND(G3200&lt;=AVERAGE(train!$G$2:$G$4251),K3200&gt;AVERAGE(train!$K$2:$K$4251)),"High Eve Only","Low Usage")))</f>
        <v>High Eve Only</v>
      </c>
    </row>
    <row r="3201" spans="1:26">
      <c r="A3201" t="s">
        <v>24</v>
      </c>
      <c r="B3201">
        <v>165</v>
      </c>
      <c r="C3201" t="s">
        <v>21</v>
      </c>
      <c r="D3201" t="s">
        <v>22</v>
      </c>
      <c r="E3201" t="s">
        <v>23</v>
      </c>
      <c r="F3201">
        <v>17</v>
      </c>
      <c r="G3201">
        <v>177.9</v>
      </c>
      <c r="H3201">
        <v>68</v>
      </c>
      <c r="I3201">
        <v>30.24</v>
      </c>
      <c r="J3201">
        <v>153.9</v>
      </c>
      <c r="K3201">
        <v>112</v>
      </c>
      <c r="L3201">
        <v>13.08</v>
      </c>
      <c r="M3201">
        <v>251.2</v>
      </c>
      <c r="N3201">
        <v>121</v>
      </c>
      <c r="O3201">
        <v>11.3</v>
      </c>
      <c r="P3201">
        <v>10.6</v>
      </c>
      <c r="Q3201">
        <v>7</v>
      </c>
      <c r="R3201">
        <v>2.86</v>
      </c>
      <c r="S3201">
        <v>1</v>
      </c>
      <c r="T3201" t="s">
        <v>22</v>
      </c>
      <c r="U3201">
        <f t="shared" si="99"/>
        <v>0</v>
      </c>
      <c r="V3201">
        <f>IF(Table2[[#This Row],[international_plan]]="yes",1,0)</f>
        <v>0</v>
      </c>
      <c r="W3201">
        <f>IF(Table2[[#This Row],[voice_mail_plan]]="yes",1,0)</f>
        <v>1</v>
      </c>
      <c r="X3201" t="str">
        <f t="shared" si="98"/>
        <v>Very High</v>
      </c>
      <c r="Y3201" t="str">
        <f>IF(Table2[[#This Row],[total_intl_charge]] &gt; AVERAGE($R$2:$R$4245),"High","Low")</f>
        <v>High</v>
      </c>
      <c r="Z3201" t="str">
        <f>IF(AND(G3201&gt;AVERAGE(train!$G$2:$G$4251),K3201&gt;AVERAGE(train!$K$2:$K$4251)),"High Day &amp; Eve",IF(AND(G3201&gt;AVERAGE(train!$G$2:$G$4251),K3201&lt;=AVERAGE(train!$K$2:$K$4251)),"High Day Only",IF(AND(G3201&lt;=AVERAGE(train!$G$2:$G$4251),K3201&gt;AVERAGE(train!$K$2:$K$4251)),"High Eve Only","Low Usage")))</f>
        <v>High Eve Only</v>
      </c>
    </row>
    <row r="3202" spans="1:26">
      <c r="A3202" t="s">
        <v>52</v>
      </c>
      <c r="B3202">
        <v>70</v>
      </c>
      <c r="C3202" t="s">
        <v>21</v>
      </c>
      <c r="D3202" t="s">
        <v>22</v>
      </c>
      <c r="E3202" t="s">
        <v>22</v>
      </c>
      <c r="F3202">
        <v>0</v>
      </c>
      <c r="G3202">
        <v>101.9</v>
      </c>
      <c r="H3202">
        <v>98</v>
      </c>
      <c r="I3202">
        <v>17.32</v>
      </c>
      <c r="J3202">
        <v>193.3</v>
      </c>
      <c r="K3202">
        <v>113</v>
      </c>
      <c r="L3202">
        <v>16.43</v>
      </c>
      <c r="M3202">
        <v>167.5</v>
      </c>
      <c r="N3202">
        <v>126</v>
      </c>
      <c r="O3202">
        <v>7.54</v>
      </c>
      <c r="P3202">
        <v>15</v>
      </c>
      <c r="Q3202">
        <v>6</v>
      </c>
      <c r="R3202">
        <v>4.05</v>
      </c>
      <c r="S3202">
        <v>1</v>
      </c>
      <c r="T3202" t="s">
        <v>22</v>
      </c>
      <c r="U3202">
        <f t="shared" si="99"/>
        <v>0</v>
      </c>
      <c r="V3202">
        <f>IF(Table2[[#This Row],[international_plan]]="yes",1,0)</f>
        <v>0</v>
      </c>
      <c r="W3202">
        <f>IF(Table2[[#This Row],[voice_mail_plan]]="yes",1,0)</f>
        <v>0</v>
      </c>
      <c r="X3202" t="str">
        <f t="shared" ref="X3202:X3265" si="100">IF(B3202&lt;=$AC$3,"Low",IF(B3202&lt;=$AC$4,"Medium",IF(B3202&lt;=$AC$5,"High",IF(B3202&gt;=$AC$5,"Very High"))))</f>
        <v>Low</v>
      </c>
      <c r="Y3202" t="str">
        <f>IF(Table2[[#This Row],[total_intl_charge]] &gt; AVERAGE($R$2:$R$4245),"High","Low")</f>
        <v>High</v>
      </c>
      <c r="Z3202" t="str">
        <f>IF(AND(G3202&gt;AVERAGE(train!$G$2:$G$4251),K3202&gt;AVERAGE(train!$K$2:$K$4251)),"High Day &amp; Eve",IF(AND(G3202&gt;AVERAGE(train!$G$2:$G$4251),K3202&lt;=AVERAGE(train!$K$2:$K$4251)),"High Day Only",IF(AND(G3202&lt;=AVERAGE(train!$G$2:$G$4251),K3202&gt;AVERAGE(train!$K$2:$K$4251)),"High Eve Only","Low Usage")))</f>
        <v>High Eve Only</v>
      </c>
    </row>
    <row r="3203" spans="1:26">
      <c r="A3203" t="s">
        <v>34</v>
      </c>
      <c r="B3203">
        <v>79</v>
      </c>
      <c r="C3203" t="s">
        <v>21</v>
      </c>
      <c r="D3203" t="s">
        <v>22</v>
      </c>
      <c r="E3203" t="s">
        <v>22</v>
      </c>
      <c r="F3203">
        <v>0</v>
      </c>
      <c r="G3203">
        <v>157.5</v>
      </c>
      <c r="H3203">
        <v>90</v>
      </c>
      <c r="I3203">
        <v>26.78</v>
      </c>
      <c r="J3203">
        <v>223.8</v>
      </c>
      <c r="K3203">
        <v>83</v>
      </c>
      <c r="L3203">
        <v>19.02</v>
      </c>
      <c r="M3203">
        <v>241.1</v>
      </c>
      <c r="N3203">
        <v>98</v>
      </c>
      <c r="O3203">
        <v>10.85</v>
      </c>
      <c r="P3203">
        <v>12.2</v>
      </c>
      <c r="Q3203">
        <v>4</v>
      </c>
      <c r="R3203">
        <v>3.29</v>
      </c>
      <c r="S3203">
        <v>1</v>
      </c>
      <c r="T3203" t="s">
        <v>22</v>
      </c>
      <c r="U3203">
        <f t="shared" ref="U3203:U3266" si="101">IF(T3203="yes",1,0)</f>
        <v>0</v>
      </c>
      <c r="V3203">
        <f>IF(Table2[[#This Row],[international_plan]]="yes",1,0)</f>
        <v>0</v>
      </c>
      <c r="W3203">
        <f>IF(Table2[[#This Row],[voice_mail_plan]]="yes",1,0)</f>
        <v>0</v>
      </c>
      <c r="X3203" t="str">
        <f t="shared" si="100"/>
        <v>Medium</v>
      </c>
      <c r="Y3203" t="str">
        <f>IF(Table2[[#This Row],[total_intl_charge]] &gt; AVERAGE($R$2:$R$4245),"High","Low")</f>
        <v>High</v>
      </c>
      <c r="Z3203" t="str">
        <f>IF(AND(G3203&gt;AVERAGE(train!$G$2:$G$4251),K3203&gt;AVERAGE(train!$K$2:$K$4251)),"High Day &amp; Eve",IF(AND(G3203&gt;AVERAGE(train!$G$2:$G$4251),K3203&lt;=AVERAGE(train!$K$2:$K$4251)),"High Day Only",IF(AND(G3203&lt;=AVERAGE(train!$G$2:$G$4251),K3203&gt;AVERAGE(train!$K$2:$K$4251)),"High Eve Only","Low Usage")))</f>
        <v>Low Usage</v>
      </c>
    </row>
    <row r="3204" spans="1:26">
      <c r="A3204" t="s">
        <v>24</v>
      </c>
      <c r="B3204">
        <v>126</v>
      </c>
      <c r="C3204" t="s">
        <v>21</v>
      </c>
      <c r="D3204" t="s">
        <v>22</v>
      </c>
      <c r="E3204" t="s">
        <v>22</v>
      </c>
      <c r="F3204">
        <v>0</v>
      </c>
      <c r="G3204">
        <v>167.1</v>
      </c>
      <c r="H3204">
        <v>138</v>
      </c>
      <c r="I3204">
        <v>28.41</v>
      </c>
      <c r="J3204">
        <v>154.4</v>
      </c>
      <c r="K3204">
        <v>93</v>
      </c>
      <c r="L3204">
        <v>13.12</v>
      </c>
      <c r="M3204">
        <v>244.5</v>
      </c>
      <c r="N3204">
        <v>148</v>
      </c>
      <c r="O3204">
        <v>11</v>
      </c>
      <c r="P3204">
        <v>13.7</v>
      </c>
      <c r="Q3204">
        <v>10</v>
      </c>
      <c r="R3204">
        <v>3.7</v>
      </c>
      <c r="S3204">
        <v>3</v>
      </c>
      <c r="T3204" t="s">
        <v>22</v>
      </c>
      <c r="U3204">
        <f t="shared" si="101"/>
        <v>0</v>
      </c>
      <c r="V3204">
        <f>IF(Table2[[#This Row],[international_plan]]="yes",1,0)</f>
        <v>0</v>
      </c>
      <c r="W3204">
        <f>IF(Table2[[#This Row],[voice_mail_plan]]="yes",1,0)</f>
        <v>0</v>
      </c>
      <c r="X3204" t="str">
        <f t="shared" si="100"/>
        <v>High</v>
      </c>
      <c r="Y3204" t="str">
        <f>IF(Table2[[#This Row],[total_intl_charge]] &gt; AVERAGE($R$2:$R$4245),"High","Low")</f>
        <v>High</v>
      </c>
      <c r="Z3204" t="str">
        <f>IF(AND(G3204&gt;AVERAGE(train!$G$2:$G$4251),K3204&gt;AVERAGE(train!$K$2:$K$4251)),"High Day &amp; Eve",IF(AND(G3204&gt;AVERAGE(train!$G$2:$G$4251),K3204&lt;=AVERAGE(train!$K$2:$K$4251)),"High Day Only",IF(AND(G3204&lt;=AVERAGE(train!$G$2:$G$4251),K3204&gt;AVERAGE(train!$K$2:$K$4251)),"High Eve Only","Low Usage")))</f>
        <v>Low Usage</v>
      </c>
    </row>
    <row r="3205" spans="1:26">
      <c r="A3205" t="s">
        <v>36</v>
      </c>
      <c r="B3205">
        <v>77</v>
      </c>
      <c r="C3205" t="s">
        <v>28</v>
      </c>
      <c r="D3205" t="s">
        <v>22</v>
      </c>
      <c r="E3205" t="s">
        <v>22</v>
      </c>
      <c r="F3205">
        <v>0</v>
      </c>
      <c r="G3205">
        <v>124.1</v>
      </c>
      <c r="H3205">
        <v>92</v>
      </c>
      <c r="I3205">
        <v>21.1</v>
      </c>
      <c r="J3205">
        <v>214.9</v>
      </c>
      <c r="K3205">
        <v>131</v>
      </c>
      <c r="L3205">
        <v>18.27</v>
      </c>
      <c r="M3205">
        <v>241.3</v>
      </c>
      <c r="N3205">
        <v>132</v>
      </c>
      <c r="O3205">
        <v>10.86</v>
      </c>
      <c r="P3205">
        <v>13.7</v>
      </c>
      <c r="Q3205">
        <v>3</v>
      </c>
      <c r="R3205">
        <v>3.7</v>
      </c>
      <c r="S3205">
        <v>0</v>
      </c>
      <c r="T3205" t="s">
        <v>22</v>
      </c>
      <c r="U3205">
        <f t="shared" si="101"/>
        <v>0</v>
      </c>
      <c r="V3205">
        <f>IF(Table2[[#This Row],[international_plan]]="yes",1,0)</f>
        <v>0</v>
      </c>
      <c r="W3205">
        <f>IF(Table2[[#This Row],[voice_mail_plan]]="yes",1,0)</f>
        <v>0</v>
      </c>
      <c r="X3205" t="str">
        <f t="shared" si="100"/>
        <v>Medium</v>
      </c>
      <c r="Y3205" t="str">
        <f>IF(Table2[[#This Row],[total_intl_charge]] &gt; AVERAGE($R$2:$R$4245),"High","Low")</f>
        <v>High</v>
      </c>
      <c r="Z3205" t="str">
        <f>IF(AND(G3205&gt;AVERAGE(train!$G$2:$G$4251),K3205&gt;AVERAGE(train!$K$2:$K$4251)),"High Day &amp; Eve",IF(AND(G3205&gt;AVERAGE(train!$G$2:$G$4251),K3205&lt;=AVERAGE(train!$K$2:$K$4251)),"High Day Only",IF(AND(G3205&lt;=AVERAGE(train!$G$2:$G$4251),K3205&gt;AVERAGE(train!$K$2:$K$4251)),"High Eve Only","Low Usage")))</f>
        <v>High Eve Only</v>
      </c>
    </row>
    <row r="3206" spans="1:26">
      <c r="A3206" t="s">
        <v>60</v>
      </c>
      <c r="B3206">
        <v>72</v>
      </c>
      <c r="C3206" t="s">
        <v>25</v>
      </c>
      <c r="D3206" t="s">
        <v>22</v>
      </c>
      <c r="E3206" t="s">
        <v>23</v>
      </c>
      <c r="F3206">
        <v>31</v>
      </c>
      <c r="G3206">
        <v>221.4</v>
      </c>
      <c r="H3206">
        <v>124</v>
      </c>
      <c r="I3206">
        <v>37.64</v>
      </c>
      <c r="J3206">
        <v>313.39999999999998</v>
      </c>
      <c r="K3206">
        <v>96</v>
      </c>
      <c r="L3206">
        <v>26.64</v>
      </c>
      <c r="M3206">
        <v>175.9</v>
      </c>
      <c r="N3206">
        <v>94</v>
      </c>
      <c r="O3206">
        <v>7.92</v>
      </c>
      <c r="P3206">
        <v>11.8</v>
      </c>
      <c r="Q3206">
        <v>1</v>
      </c>
      <c r="R3206">
        <v>3.19</v>
      </c>
      <c r="S3206">
        <v>3</v>
      </c>
      <c r="T3206" t="s">
        <v>22</v>
      </c>
      <c r="U3206">
        <f t="shared" si="101"/>
        <v>0</v>
      </c>
      <c r="V3206">
        <f>IF(Table2[[#This Row],[international_plan]]="yes",1,0)</f>
        <v>0</v>
      </c>
      <c r="W3206">
        <f>IF(Table2[[#This Row],[voice_mail_plan]]="yes",1,0)</f>
        <v>1</v>
      </c>
      <c r="X3206" t="str">
        <f t="shared" si="100"/>
        <v>Low</v>
      </c>
      <c r="Y3206" t="str">
        <f>IF(Table2[[#This Row],[total_intl_charge]] &gt; AVERAGE($R$2:$R$4245),"High","Low")</f>
        <v>High</v>
      </c>
      <c r="Z3206" t="str">
        <f>IF(AND(G3206&gt;AVERAGE(train!$G$2:$G$4251),K3206&gt;AVERAGE(train!$K$2:$K$4251)),"High Day &amp; Eve",IF(AND(G3206&gt;AVERAGE(train!$G$2:$G$4251),K3206&lt;=AVERAGE(train!$K$2:$K$4251)),"High Day Only",IF(AND(G3206&lt;=AVERAGE(train!$G$2:$G$4251),K3206&gt;AVERAGE(train!$K$2:$K$4251)),"High Eve Only","Low Usage")))</f>
        <v>High Day Only</v>
      </c>
    </row>
    <row r="3207" spans="1:26">
      <c r="A3207" t="s">
        <v>20</v>
      </c>
      <c r="B3207">
        <v>110</v>
      </c>
      <c r="C3207" t="s">
        <v>21</v>
      </c>
      <c r="D3207" t="s">
        <v>22</v>
      </c>
      <c r="E3207" t="s">
        <v>23</v>
      </c>
      <c r="F3207">
        <v>37</v>
      </c>
      <c r="G3207">
        <v>227.9</v>
      </c>
      <c r="H3207">
        <v>80</v>
      </c>
      <c r="I3207">
        <v>38.74</v>
      </c>
      <c r="J3207">
        <v>101.9</v>
      </c>
      <c r="K3207">
        <v>141</v>
      </c>
      <c r="L3207">
        <v>8.66</v>
      </c>
      <c r="M3207">
        <v>188.1</v>
      </c>
      <c r="N3207">
        <v>110</v>
      </c>
      <c r="O3207">
        <v>8.4600000000000009</v>
      </c>
      <c r="P3207">
        <v>5.0999999999999996</v>
      </c>
      <c r="Q3207">
        <v>6</v>
      </c>
      <c r="R3207">
        <v>1.38</v>
      </c>
      <c r="S3207">
        <v>0</v>
      </c>
      <c r="T3207" t="s">
        <v>22</v>
      </c>
      <c r="U3207">
        <f t="shared" si="101"/>
        <v>0</v>
      </c>
      <c r="V3207">
        <f>IF(Table2[[#This Row],[international_plan]]="yes",1,0)</f>
        <v>0</v>
      </c>
      <c r="W3207">
        <f>IF(Table2[[#This Row],[voice_mail_plan]]="yes",1,0)</f>
        <v>1</v>
      </c>
      <c r="X3207" t="str">
        <f t="shared" si="100"/>
        <v>High</v>
      </c>
      <c r="Y3207" t="str">
        <f>IF(Table2[[#This Row],[total_intl_charge]] &gt; AVERAGE($R$2:$R$4245),"High","Low")</f>
        <v>Low</v>
      </c>
      <c r="Z3207" t="str">
        <f>IF(AND(G3207&gt;AVERAGE(train!$G$2:$G$4251),K3207&gt;AVERAGE(train!$K$2:$K$4251)),"High Day &amp; Eve",IF(AND(G3207&gt;AVERAGE(train!$G$2:$G$4251),K3207&lt;=AVERAGE(train!$K$2:$K$4251)),"High Day Only",IF(AND(G3207&lt;=AVERAGE(train!$G$2:$G$4251),K3207&gt;AVERAGE(train!$K$2:$K$4251)),"High Eve Only","Low Usage")))</f>
        <v>High Day &amp; Eve</v>
      </c>
    </row>
    <row r="3208" spans="1:26">
      <c r="A3208" t="s">
        <v>57</v>
      </c>
      <c r="B3208">
        <v>88</v>
      </c>
      <c r="C3208" t="s">
        <v>21</v>
      </c>
      <c r="D3208" t="s">
        <v>22</v>
      </c>
      <c r="E3208" t="s">
        <v>22</v>
      </c>
      <c r="F3208">
        <v>0</v>
      </c>
      <c r="G3208">
        <v>177.8</v>
      </c>
      <c r="H3208">
        <v>112</v>
      </c>
      <c r="I3208">
        <v>30.23</v>
      </c>
      <c r="J3208">
        <v>226.5</v>
      </c>
      <c r="K3208">
        <v>80</v>
      </c>
      <c r="L3208">
        <v>19.25</v>
      </c>
      <c r="M3208">
        <v>221.8</v>
      </c>
      <c r="N3208">
        <v>71</v>
      </c>
      <c r="O3208">
        <v>9.98</v>
      </c>
      <c r="P3208">
        <v>7.9</v>
      </c>
      <c r="Q3208">
        <v>4</v>
      </c>
      <c r="R3208">
        <v>2.13</v>
      </c>
      <c r="S3208">
        <v>1</v>
      </c>
      <c r="T3208" t="s">
        <v>22</v>
      </c>
      <c r="U3208">
        <f t="shared" si="101"/>
        <v>0</v>
      </c>
      <c r="V3208">
        <f>IF(Table2[[#This Row],[international_plan]]="yes",1,0)</f>
        <v>0</v>
      </c>
      <c r="W3208">
        <f>IF(Table2[[#This Row],[voice_mail_plan]]="yes",1,0)</f>
        <v>0</v>
      </c>
      <c r="X3208" t="str">
        <f t="shared" si="100"/>
        <v>Medium</v>
      </c>
      <c r="Y3208" t="str">
        <f>IF(Table2[[#This Row],[total_intl_charge]] &gt; AVERAGE($R$2:$R$4245),"High","Low")</f>
        <v>Low</v>
      </c>
      <c r="Z3208" t="str">
        <f>IF(AND(G3208&gt;AVERAGE(train!$G$2:$G$4251),K3208&gt;AVERAGE(train!$K$2:$K$4251)),"High Day &amp; Eve",IF(AND(G3208&gt;AVERAGE(train!$G$2:$G$4251),K3208&lt;=AVERAGE(train!$K$2:$K$4251)),"High Day Only",IF(AND(G3208&lt;=AVERAGE(train!$G$2:$G$4251),K3208&gt;AVERAGE(train!$K$2:$K$4251)),"High Eve Only","Low Usage")))</f>
        <v>Low Usage</v>
      </c>
    </row>
    <row r="3209" spans="1:26">
      <c r="A3209" t="s">
        <v>55</v>
      </c>
      <c r="B3209">
        <v>80</v>
      </c>
      <c r="C3209" t="s">
        <v>21</v>
      </c>
      <c r="D3209" t="s">
        <v>22</v>
      </c>
      <c r="E3209" t="s">
        <v>23</v>
      </c>
      <c r="F3209">
        <v>33</v>
      </c>
      <c r="G3209">
        <v>189.4</v>
      </c>
      <c r="H3209">
        <v>109</v>
      </c>
      <c r="I3209">
        <v>32.200000000000003</v>
      </c>
      <c r="J3209">
        <v>148.69999999999999</v>
      </c>
      <c r="K3209">
        <v>68</v>
      </c>
      <c r="L3209">
        <v>12.64</v>
      </c>
      <c r="M3209">
        <v>208.9</v>
      </c>
      <c r="N3209">
        <v>119</v>
      </c>
      <c r="O3209">
        <v>9.4</v>
      </c>
      <c r="P3209">
        <v>11.2</v>
      </c>
      <c r="Q3209">
        <v>4</v>
      </c>
      <c r="R3209">
        <v>3.02</v>
      </c>
      <c r="S3209">
        <v>1</v>
      </c>
      <c r="T3209" t="s">
        <v>23</v>
      </c>
      <c r="U3209">
        <f t="shared" si="101"/>
        <v>1</v>
      </c>
      <c r="V3209">
        <f>IF(Table2[[#This Row],[international_plan]]="yes",1,0)</f>
        <v>0</v>
      </c>
      <c r="W3209">
        <f>IF(Table2[[#This Row],[voice_mail_plan]]="yes",1,0)</f>
        <v>1</v>
      </c>
      <c r="X3209" t="str">
        <f t="shared" si="100"/>
        <v>Medium</v>
      </c>
      <c r="Y3209" t="str">
        <f>IF(Table2[[#This Row],[total_intl_charge]] &gt; AVERAGE($R$2:$R$4245),"High","Low")</f>
        <v>High</v>
      </c>
      <c r="Z3209" t="str">
        <f>IF(AND(G3209&gt;AVERAGE(train!$G$2:$G$4251),K3209&gt;AVERAGE(train!$K$2:$K$4251)),"High Day &amp; Eve",IF(AND(G3209&gt;AVERAGE(train!$G$2:$G$4251),K3209&lt;=AVERAGE(train!$K$2:$K$4251)),"High Day Only",IF(AND(G3209&lt;=AVERAGE(train!$G$2:$G$4251),K3209&gt;AVERAGE(train!$K$2:$K$4251)),"High Eve Only","Low Usage")))</f>
        <v>High Day Only</v>
      </c>
    </row>
    <row r="3210" spans="1:26">
      <c r="A3210" t="s">
        <v>20</v>
      </c>
      <c r="B3210">
        <v>43</v>
      </c>
      <c r="C3210" t="s">
        <v>28</v>
      </c>
      <c r="D3210" t="s">
        <v>22</v>
      </c>
      <c r="E3210" t="s">
        <v>23</v>
      </c>
      <c r="F3210">
        <v>39</v>
      </c>
      <c r="G3210">
        <v>188.3</v>
      </c>
      <c r="H3210">
        <v>108</v>
      </c>
      <c r="I3210">
        <v>32.01</v>
      </c>
      <c r="J3210">
        <v>167.6</v>
      </c>
      <c r="K3210">
        <v>116</v>
      </c>
      <c r="L3210">
        <v>14.25</v>
      </c>
      <c r="M3210">
        <v>189.9</v>
      </c>
      <c r="N3210">
        <v>92</v>
      </c>
      <c r="O3210">
        <v>8.5500000000000007</v>
      </c>
      <c r="P3210">
        <v>15.6</v>
      </c>
      <c r="Q3210">
        <v>5</v>
      </c>
      <c r="R3210">
        <v>4.21</v>
      </c>
      <c r="S3210">
        <v>1</v>
      </c>
      <c r="T3210" t="s">
        <v>22</v>
      </c>
      <c r="U3210">
        <f t="shared" si="101"/>
        <v>0</v>
      </c>
      <c r="V3210">
        <f>IF(Table2[[#This Row],[international_plan]]="yes",1,0)</f>
        <v>0</v>
      </c>
      <c r="W3210">
        <f>IF(Table2[[#This Row],[voice_mail_plan]]="yes",1,0)</f>
        <v>1</v>
      </c>
      <c r="X3210" t="str">
        <f t="shared" si="100"/>
        <v>Low</v>
      </c>
      <c r="Y3210" t="str">
        <f>IF(Table2[[#This Row],[total_intl_charge]] &gt; AVERAGE($R$2:$R$4245),"High","Low")</f>
        <v>High</v>
      </c>
      <c r="Z3210" t="str">
        <f>IF(AND(G3210&gt;AVERAGE(train!$G$2:$G$4251),K3210&gt;AVERAGE(train!$K$2:$K$4251)),"High Day &amp; Eve",IF(AND(G3210&gt;AVERAGE(train!$G$2:$G$4251),K3210&lt;=AVERAGE(train!$K$2:$K$4251)),"High Day Only",IF(AND(G3210&lt;=AVERAGE(train!$G$2:$G$4251),K3210&gt;AVERAGE(train!$K$2:$K$4251)),"High Eve Only","Low Usage")))</f>
        <v>High Day &amp; Eve</v>
      </c>
    </row>
    <row r="3211" spans="1:26">
      <c r="A3211" t="s">
        <v>67</v>
      </c>
      <c r="B3211">
        <v>144</v>
      </c>
      <c r="C3211" t="s">
        <v>21</v>
      </c>
      <c r="D3211" t="s">
        <v>22</v>
      </c>
      <c r="E3211" t="s">
        <v>23</v>
      </c>
      <c r="F3211">
        <v>26</v>
      </c>
      <c r="G3211">
        <v>177.1</v>
      </c>
      <c r="H3211">
        <v>94</v>
      </c>
      <c r="I3211">
        <v>30.11</v>
      </c>
      <c r="J3211">
        <v>206</v>
      </c>
      <c r="K3211">
        <v>85</v>
      </c>
      <c r="L3211">
        <v>17.510000000000002</v>
      </c>
      <c r="M3211">
        <v>254.8</v>
      </c>
      <c r="N3211">
        <v>95</v>
      </c>
      <c r="O3211">
        <v>11.47</v>
      </c>
      <c r="P3211">
        <v>6.6</v>
      </c>
      <c r="Q3211">
        <v>2</v>
      </c>
      <c r="R3211">
        <v>1.78</v>
      </c>
      <c r="S3211">
        <v>2</v>
      </c>
      <c r="T3211" t="s">
        <v>22</v>
      </c>
      <c r="U3211">
        <f t="shared" si="101"/>
        <v>0</v>
      </c>
      <c r="V3211">
        <f>IF(Table2[[#This Row],[international_plan]]="yes",1,0)</f>
        <v>0</v>
      </c>
      <c r="W3211">
        <f>IF(Table2[[#This Row],[voice_mail_plan]]="yes",1,0)</f>
        <v>1</v>
      </c>
      <c r="X3211" t="str">
        <f t="shared" si="100"/>
        <v>Very High</v>
      </c>
      <c r="Y3211" t="str">
        <f>IF(Table2[[#This Row],[total_intl_charge]] &gt; AVERAGE($R$2:$R$4245),"High","Low")</f>
        <v>Low</v>
      </c>
      <c r="Z3211" t="str">
        <f>IF(AND(G3211&gt;AVERAGE(train!$G$2:$G$4251),K3211&gt;AVERAGE(train!$K$2:$K$4251)),"High Day &amp; Eve",IF(AND(G3211&gt;AVERAGE(train!$G$2:$G$4251),K3211&lt;=AVERAGE(train!$K$2:$K$4251)),"High Day Only",IF(AND(G3211&lt;=AVERAGE(train!$G$2:$G$4251),K3211&gt;AVERAGE(train!$K$2:$K$4251)),"High Eve Only","Low Usage")))</f>
        <v>Low Usage</v>
      </c>
    </row>
    <row r="3212" spans="1:26">
      <c r="A3212" t="s">
        <v>73</v>
      </c>
      <c r="B3212">
        <v>142</v>
      </c>
      <c r="C3212" t="s">
        <v>25</v>
      </c>
      <c r="D3212" t="s">
        <v>22</v>
      </c>
      <c r="E3212" t="s">
        <v>22</v>
      </c>
      <c r="F3212">
        <v>0</v>
      </c>
      <c r="G3212">
        <v>128.5</v>
      </c>
      <c r="H3212">
        <v>95</v>
      </c>
      <c r="I3212">
        <v>21.85</v>
      </c>
      <c r="J3212">
        <v>192.6</v>
      </c>
      <c r="K3212">
        <v>91</v>
      </c>
      <c r="L3212">
        <v>16.37</v>
      </c>
      <c r="M3212">
        <v>79</v>
      </c>
      <c r="N3212">
        <v>95</v>
      </c>
      <c r="O3212">
        <v>3.56</v>
      </c>
      <c r="P3212">
        <v>9.1999999999999993</v>
      </c>
      <c r="Q3212">
        <v>6</v>
      </c>
      <c r="R3212">
        <v>2.48</v>
      </c>
      <c r="S3212">
        <v>2</v>
      </c>
      <c r="T3212" t="s">
        <v>22</v>
      </c>
      <c r="U3212">
        <f t="shared" si="101"/>
        <v>0</v>
      </c>
      <c r="V3212">
        <f>IF(Table2[[#This Row],[international_plan]]="yes",1,0)</f>
        <v>0</v>
      </c>
      <c r="W3212">
        <f>IF(Table2[[#This Row],[voice_mail_plan]]="yes",1,0)</f>
        <v>0</v>
      </c>
      <c r="X3212" t="str">
        <f t="shared" si="100"/>
        <v>Very High</v>
      </c>
      <c r="Y3212" t="str">
        <f>IF(Table2[[#This Row],[total_intl_charge]] &gt; AVERAGE($R$2:$R$4245),"High","Low")</f>
        <v>Low</v>
      </c>
      <c r="Z3212" t="str">
        <f>IF(AND(G3212&gt;AVERAGE(train!$G$2:$G$4251),K3212&gt;AVERAGE(train!$K$2:$K$4251)),"High Day &amp; Eve",IF(AND(G3212&gt;AVERAGE(train!$G$2:$G$4251),K3212&lt;=AVERAGE(train!$K$2:$K$4251)),"High Day Only",IF(AND(G3212&lt;=AVERAGE(train!$G$2:$G$4251),K3212&gt;AVERAGE(train!$K$2:$K$4251)),"High Eve Only","Low Usage")))</f>
        <v>Low Usage</v>
      </c>
    </row>
    <row r="3213" spans="1:26">
      <c r="A3213" t="s">
        <v>46</v>
      </c>
      <c r="B3213">
        <v>78</v>
      </c>
      <c r="C3213" t="s">
        <v>25</v>
      </c>
      <c r="D3213" t="s">
        <v>22</v>
      </c>
      <c r="E3213" t="s">
        <v>23</v>
      </c>
      <c r="F3213">
        <v>28</v>
      </c>
      <c r="G3213">
        <v>130.5</v>
      </c>
      <c r="H3213">
        <v>109</v>
      </c>
      <c r="I3213">
        <v>22.19</v>
      </c>
      <c r="J3213">
        <v>173.3</v>
      </c>
      <c r="K3213">
        <v>99</v>
      </c>
      <c r="L3213">
        <v>14.73</v>
      </c>
      <c r="M3213">
        <v>192.2</v>
      </c>
      <c r="N3213">
        <v>106</v>
      </c>
      <c r="O3213">
        <v>8.65</v>
      </c>
      <c r="P3213">
        <v>10.4</v>
      </c>
      <c r="Q3213">
        <v>3</v>
      </c>
      <c r="R3213">
        <v>2.81</v>
      </c>
      <c r="S3213">
        <v>3</v>
      </c>
      <c r="T3213" t="s">
        <v>22</v>
      </c>
      <c r="U3213">
        <f t="shared" si="101"/>
        <v>0</v>
      </c>
      <c r="V3213">
        <f>IF(Table2[[#This Row],[international_plan]]="yes",1,0)</f>
        <v>0</v>
      </c>
      <c r="W3213">
        <f>IF(Table2[[#This Row],[voice_mail_plan]]="yes",1,0)</f>
        <v>1</v>
      </c>
      <c r="X3213" t="str">
        <f t="shared" si="100"/>
        <v>Medium</v>
      </c>
      <c r="Y3213" t="str">
        <f>IF(Table2[[#This Row],[total_intl_charge]] &gt; AVERAGE($R$2:$R$4245),"High","Low")</f>
        <v>High</v>
      </c>
      <c r="Z3213" t="str">
        <f>IF(AND(G3213&gt;AVERAGE(train!$G$2:$G$4251),K3213&gt;AVERAGE(train!$K$2:$K$4251)),"High Day &amp; Eve",IF(AND(G3213&gt;AVERAGE(train!$G$2:$G$4251),K3213&lt;=AVERAGE(train!$K$2:$K$4251)),"High Day Only",IF(AND(G3213&lt;=AVERAGE(train!$G$2:$G$4251),K3213&gt;AVERAGE(train!$K$2:$K$4251)),"High Eve Only","Low Usage")))</f>
        <v>Low Usage</v>
      </c>
    </row>
    <row r="3214" spans="1:26">
      <c r="A3214" t="s">
        <v>29</v>
      </c>
      <c r="B3214">
        <v>131</v>
      </c>
      <c r="C3214" t="s">
        <v>21</v>
      </c>
      <c r="D3214" t="s">
        <v>22</v>
      </c>
      <c r="E3214" t="s">
        <v>22</v>
      </c>
      <c r="F3214">
        <v>0</v>
      </c>
      <c r="G3214">
        <v>201.1</v>
      </c>
      <c r="H3214">
        <v>141</v>
      </c>
      <c r="I3214">
        <v>34.19</v>
      </c>
      <c r="J3214">
        <v>216.5</v>
      </c>
      <c r="K3214">
        <v>93</v>
      </c>
      <c r="L3214">
        <v>18.399999999999999</v>
      </c>
      <c r="M3214">
        <v>217.4</v>
      </c>
      <c r="N3214">
        <v>132</v>
      </c>
      <c r="O3214">
        <v>9.7799999999999994</v>
      </c>
      <c r="P3214">
        <v>11.5</v>
      </c>
      <c r="Q3214">
        <v>4</v>
      </c>
      <c r="R3214">
        <v>3.11</v>
      </c>
      <c r="S3214">
        <v>1</v>
      </c>
      <c r="T3214" t="s">
        <v>22</v>
      </c>
      <c r="U3214">
        <f t="shared" si="101"/>
        <v>0</v>
      </c>
      <c r="V3214">
        <f>IF(Table2[[#This Row],[international_plan]]="yes",1,0)</f>
        <v>0</v>
      </c>
      <c r="W3214">
        <f>IF(Table2[[#This Row],[voice_mail_plan]]="yes",1,0)</f>
        <v>0</v>
      </c>
      <c r="X3214" t="str">
        <f t="shared" si="100"/>
        <v>Very High</v>
      </c>
      <c r="Y3214" t="str">
        <f>IF(Table2[[#This Row],[total_intl_charge]] &gt; AVERAGE($R$2:$R$4245),"High","Low")</f>
        <v>High</v>
      </c>
      <c r="Z3214" t="str">
        <f>IF(AND(G3214&gt;AVERAGE(train!$G$2:$G$4251),K3214&gt;AVERAGE(train!$K$2:$K$4251)),"High Day &amp; Eve",IF(AND(G3214&gt;AVERAGE(train!$G$2:$G$4251),K3214&lt;=AVERAGE(train!$K$2:$K$4251)),"High Day Only",IF(AND(G3214&lt;=AVERAGE(train!$G$2:$G$4251),K3214&gt;AVERAGE(train!$K$2:$K$4251)),"High Eve Only","Low Usage")))</f>
        <v>High Day Only</v>
      </c>
    </row>
    <row r="3215" spans="1:26">
      <c r="A3215" t="s">
        <v>71</v>
      </c>
      <c r="B3215">
        <v>61</v>
      </c>
      <c r="C3215" t="s">
        <v>21</v>
      </c>
      <c r="D3215" t="s">
        <v>22</v>
      </c>
      <c r="E3215" t="s">
        <v>23</v>
      </c>
      <c r="F3215">
        <v>38</v>
      </c>
      <c r="G3215">
        <v>139.80000000000001</v>
      </c>
      <c r="H3215">
        <v>108</v>
      </c>
      <c r="I3215">
        <v>23.77</v>
      </c>
      <c r="J3215">
        <v>58.3</v>
      </c>
      <c r="K3215">
        <v>120</v>
      </c>
      <c r="L3215">
        <v>4.96</v>
      </c>
      <c r="M3215">
        <v>203.4</v>
      </c>
      <c r="N3215">
        <v>160</v>
      </c>
      <c r="O3215">
        <v>9.15</v>
      </c>
      <c r="P3215">
        <v>9.6999999999999993</v>
      </c>
      <c r="Q3215">
        <v>1</v>
      </c>
      <c r="R3215">
        <v>2.62</v>
      </c>
      <c r="S3215">
        <v>3</v>
      </c>
      <c r="T3215" t="s">
        <v>22</v>
      </c>
      <c r="U3215">
        <f t="shared" si="101"/>
        <v>0</v>
      </c>
      <c r="V3215">
        <f>IF(Table2[[#This Row],[international_plan]]="yes",1,0)</f>
        <v>0</v>
      </c>
      <c r="W3215">
        <f>IF(Table2[[#This Row],[voice_mail_plan]]="yes",1,0)</f>
        <v>1</v>
      </c>
      <c r="X3215" t="str">
        <f t="shared" si="100"/>
        <v>Low</v>
      </c>
      <c r="Y3215" t="str">
        <f>IF(Table2[[#This Row],[total_intl_charge]] &gt; AVERAGE($R$2:$R$4245),"High","Low")</f>
        <v>Low</v>
      </c>
      <c r="Z3215" t="str">
        <f>IF(AND(G3215&gt;AVERAGE(train!$G$2:$G$4251),K3215&gt;AVERAGE(train!$K$2:$K$4251)),"High Day &amp; Eve",IF(AND(G3215&gt;AVERAGE(train!$G$2:$G$4251),K3215&lt;=AVERAGE(train!$K$2:$K$4251)),"High Day Only",IF(AND(G3215&lt;=AVERAGE(train!$G$2:$G$4251),K3215&gt;AVERAGE(train!$K$2:$K$4251)),"High Eve Only","Low Usage")))</f>
        <v>High Eve Only</v>
      </c>
    </row>
    <row r="3216" spans="1:26">
      <c r="A3216" t="s">
        <v>71</v>
      </c>
      <c r="B3216">
        <v>73</v>
      </c>
      <c r="C3216" t="s">
        <v>28</v>
      </c>
      <c r="D3216" t="s">
        <v>22</v>
      </c>
      <c r="E3216" t="s">
        <v>23</v>
      </c>
      <c r="F3216">
        <v>6</v>
      </c>
      <c r="G3216">
        <v>237.6</v>
      </c>
      <c r="H3216">
        <v>105</v>
      </c>
      <c r="I3216">
        <v>40.39</v>
      </c>
      <c r="J3216">
        <v>244.9</v>
      </c>
      <c r="K3216">
        <v>98</v>
      </c>
      <c r="L3216">
        <v>20.82</v>
      </c>
      <c r="M3216">
        <v>188.3</v>
      </c>
      <c r="N3216">
        <v>107</v>
      </c>
      <c r="O3216">
        <v>8.4700000000000006</v>
      </c>
      <c r="P3216">
        <v>6.8</v>
      </c>
      <c r="Q3216">
        <v>11</v>
      </c>
      <c r="R3216">
        <v>1.84</v>
      </c>
      <c r="S3216">
        <v>4</v>
      </c>
      <c r="T3216" t="s">
        <v>22</v>
      </c>
      <c r="U3216">
        <f t="shared" si="101"/>
        <v>0</v>
      </c>
      <c r="V3216">
        <f>IF(Table2[[#This Row],[international_plan]]="yes",1,0)</f>
        <v>0</v>
      </c>
      <c r="W3216">
        <f>IF(Table2[[#This Row],[voice_mail_plan]]="yes",1,0)</f>
        <v>1</v>
      </c>
      <c r="X3216" t="str">
        <f t="shared" si="100"/>
        <v>Low</v>
      </c>
      <c r="Y3216" t="str">
        <f>IF(Table2[[#This Row],[total_intl_charge]] &gt; AVERAGE($R$2:$R$4245),"High","Low")</f>
        <v>Low</v>
      </c>
      <c r="Z3216" t="str">
        <f>IF(AND(G3216&gt;AVERAGE(train!$G$2:$G$4251),K3216&gt;AVERAGE(train!$K$2:$K$4251)),"High Day &amp; Eve",IF(AND(G3216&gt;AVERAGE(train!$G$2:$G$4251),K3216&lt;=AVERAGE(train!$K$2:$K$4251)),"High Day Only",IF(AND(G3216&lt;=AVERAGE(train!$G$2:$G$4251),K3216&gt;AVERAGE(train!$K$2:$K$4251)),"High Eve Only","Low Usage")))</f>
        <v>High Day Only</v>
      </c>
    </row>
    <row r="3217" spans="1:26">
      <c r="A3217" t="s">
        <v>68</v>
      </c>
      <c r="B3217">
        <v>100</v>
      </c>
      <c r="C3217" t="s">
        <v>21</v>
      </c>
      <c r="D3217" t="s">
        <v>22</v>
      </c>
      <c r="E3217" t="s">
        <v>23</v>
      </c>
      <c r="F3217">
        <v>26</v>
      </c>
      <c r="G3217">
        <v>197.7</v>
      </c>
      <c r="H3217">
        <v>80</v>
      </c>
      <c r="I3217">
        <v>33.61</v>
      </c>
      <c r="J3217">
        <v>232.6</v>
      </c>
      <c r="K3217">
        <v>83</v>
      </c>
      <c r="L3217">
        <v>19.77</v>
      </c>
      <c r="M3217">
        <v>196.7</v>
      </c>
      <c r="N3217">
        <v>120</v>
      </c>
      <c r="O3217">
        <v>8.85</v>
      </c>
      <c r="P3217">
        <v>12</v>
      </c>
      <c r="Q3217">
        <v>5</v>
      </c>
      <c r="R3217">
        <v>3.24</v>
      </c>
      <c r="S3217">
        <v>1</v>
      </c>
      <c r="T3217" t="s">
        <v>22</v>
      </c>
      <c r="U3217">
        <f t="shared" si="101"/>
        <v>0</v>
      </c>
      <c r="V3217">
        <f>IF(Table2[[#This Row],[international_plan]]="yes",1,0)</f>
        <v>0</v>
      </c>
      <c r="W3217">
        <f>IF(Table2[[#This Row],[voice_mail_plan]]="yes",1,0)</f>
        <v>1</v>
      </c>
      <c r="X3217" t="str">
        <f t="shared" si="100"/>
        <v>Medium</v>
      </c>
      <c r="Y3217" t="str">
        <f>IF(Table2[[#This Row],[total_intl_charge]] &gt; AVERAGE($R$2:$R$4245),"High","Low")</f>
        <v>High</v>
      </c>
      <c r="Z3217" t="str">
        <f>IF(AND(G3217&gt;AVERAGE(train!$G$2:$G$4251),K3217&gt;AVERAGE(train!$K$2:$K$4251)),"High Day &amp; Eve",IF(AND(G3217&gt;AVERAGE(train!$G$2:$G$4251),K3217&lt;=AVERAGE(train!$K$2:$K$4251)),"High Day Only",IF(AND(G3217&lt;=AVERAGE(train!$G$2:$G$4251),K3217&gt;AVERAGE(train!$K$2:$K$4251)),"High Eve Only","Low Usage")))</f>
        <v>High Day Only</v>
      </c>
    </row>
    <row r="3218" spans="1:26">
      <c r="A3218" t="s">
        <v>30</v>
      </c>
      <c r="B3218">
        <v>100</v>
      </c>
      <c r="C3218" t="s">
        <v>28</v>
      </c>
      <c r="D3218" t="s">
        <v>22</v>
      </c>
      <c r="E3218" t="s">
        <v>22</v>
      </c>
      <c r="F3218">
        <v>0</v>
      </c>
      <c r="G3218">
        <v>222.1</v>
      </c>
      <c r="H3218">
        <v>115</v>
      </c>
      <c r="I3218">
        <v>37.76</v>
      </c>
      <c r="J3218">
        <v>245</v>
      </c>
      <c r="K3218">
        <v>130</v>
      </c>
      <c r="L3218">
        <v>20.83</v>
      </c>
      <c r="M3218">
        <v>129.30000000000001</v>
      </c>
      <c r="N3218">
        <v>119</v>
      </c>
      <c r="O3218">
        <v>5.82</v>
      </c>
      <c r="P3218">
        <v>8.1</v>
      </c>
      <c r="Q3218">
        <v>2</v>
      </c>
      <c r="R3218">
        <v>2.19</v>
      </c>
      <c r="S3218">
        <v>2</v>
      </c>
      <c r="T3218" t="s">
        <v>22</v>
      </c>
      <c r="U3218">
        <f t="shared" si="101"/>
        <v>0</v>
      </c>
      <c r="V3218">
        <f>IF(Table2[[#This Row],[international_plan]]="yes",1,0)</f>
        <v>0</v>
      </c>
      <c r="W3218">
        <f>IF(Table2[[#This Row],[voice_mail_plan]]="yes",1,0)</f>
        <v>0</v>
      </c>
      <c r="X3218" t="str">
        <f t="shared" si="100"/>
        <v>Medium</v>
      </c>
      <c r="Y3218" t="str">
        <f>IF(Table2[[#This Row],[total_intl_charge]] &gt; AVERAGE($R$2:$R$4245),"High","Low")</f>
        <v>Low</v>
      </c>
      <c r="Z3218" t="str">
        <f>IF(AND(G3218&gt;AVERAGE(train!$G$2:$G$4251),K3218&gt;AVERAGE(train!$K$2:$K$4251)),"High Day &amp; Eve",IF(AND(G3218&gt;AVERAGE(train!$G$2:$G$4251),K3218&lt;=AVERAGE(train!$K$2:$K$4251)),"High Day Only",IF(AND(G3218&lt;=AVERAGE(train!$G$2:$G$4251),K3218&gt;AVERAGE(train!$K$2:$K$4251)),"High Eve Only","Low Usage")))</f>
        <v>High Day &amp; Eve</v>
      </c>
    </row>
    <row r="3219" spans="1:26">
      <c r="A3219" t="s">
        <v>62</v>
      </c>
      <c r="B3219">
        <v>109</v>
      </c>
      <c r="C3219" t="s">
        <v>25</v>
      </c>
      <c r="D3219" t="s">
        <v>22</v>
      </c>
      <c r="E3219" t="s">
        <v>23</v>
      </c>
      <c r="F3219">
        <v>39</v>
      </c>
      <c r="G3219">
        <v>270</v>
      </c>
      <c r="H3219">
        <v>58</v>
      </c>
      <c r="I3219">
        <v>45.9</v>
      </c>
      <c r="J3219">
        <v>235.5</v>
      </c>
      <c r="K3219">
        <v>108</v>
      </c>
      <c r="L3219">
        <v>20.02</v>
      </c>
      <c r="M3219">
        <v>194.3</v>
      </c>
      <c r="N3219">
        <v>57</v>
      </c>
      <c r="O3219">
        <v>8.74</v>
      </c>
      <c r="P3219">
        <v>7.8</v>
      </c>
      <c r="Q3219">
        <v>6</v>
      </c>
      <c r="R3219">
        <v>2.11</v>
      </c>
      <c r="S3219">
        <v>1</v>
      </c>
      <c r="T3219" t="s">
        <v>23</v>
      </c>
      <c r="U3219">
        <f t="shared" si="101"/>
        <v>1</v>
      </c>
      <c r="V3219">
        <f>IF(Table2[[#This Row],[international_plan]]="yes",1,0)</f>
        <v>0</v>
      </c>
      <c r="W3219">
        <f>IF(Table2[[#This Row],[voice_mail_plan]]="yes",1,0)</f>
        <v>1</v>
      </c>
      <c r="X3219" t="str">
        <f t="shared" si="100"/>
        <v>High</v>
      </c>
      <c r="Y3219" t="str">
        <f>IF(Table2[[#This Row],[total_intl_charge]] &gt; AVERAGE($R$2:$R$4245),"High","Low")</f>
        <v>Low</v>
      </c>
      <c r="Z3219" t="str">
        <f>IF(AND(G3219&gt;AVERAGE(train!$G$2:$G$4251),K3219&gt;AVERAGE(train!$K$2:$K$4251)),"High Day &amp; Eve",IF(AND(G3219&gt;AVERAGE(train!$G$2:$G$4251),K3219&lt;=AVERAGE(train!$K$2:$K$4251)),"High Day Only",IF(AND(G3219&lt;=AVERAGE(train!$G$2:$G$4251),K3219&gt;AVERAGE(train!$K$2:$K$4251)),"High Eve Only","Low Usage")))</f>
        <v>High Day &amp; Eve</v>
      </c>
    </row>
    <row r="3220" spans="1:26">
      <c r="A3220" t="s">
        <v>26</v>
      </c>
      <c r="B3220">
        <v>139</v>
      </c>
      <c r="C3220" t="s">
        <v>28</v>
      </c>
      <c r="D3220" t="s">
        <v>22</v>
      </c>
      <c r="E3220" t="s">
        <v>22</v>
      </c>
      <c r="F3220">
        <v>0</v>
      </c>
      <c r="G3220">
        <v>148.69999999999999</v>
      </c>
      <c r="H3220">
        <v>90</v>
      </c>
      <c r="I3220">
        <v>25.28</v>
      </c>
      <c r="J3220">
        <v>204.3</v>
      </c>
      <c r="K3220">
        <v>106</v>
      </c>
      <c r="L3220">
        <v>17.37</v>
      </c>
      <c r="M3220">
        <v>144.1</v>
      </c>
      <c r="N3220">
        <v>105</v>
      </c>
      <c r="O3220">
        <v>6.48</v>
      </c>
      <c r="P3220">
        <v>9.8000000000000007</v>
      </c>
      <c r="Q3220">
        <v>4</v>
      </c>
      <c r="R3220">
        <v>2.65</v>
      </c>
      <c r="S3220">
        <v>2</v>
      </c>
      <c r="T3220" t="s">
        <v>22</v>
      </c>
      <c r="U3220">
        <f t="shared" si="101"/>
        <v>0</v>
      </c>
      <c r="V3220">
        <f>IF(Table2[[#This Row],[international_plan]]="yes",1,0)</f>
        <v>0</v>
      </c>
      <c r="W3220">
        <f>IF(Table2[[#This Row],[voice_mail_plan]]="yes",1,0)</f>
        <v>0</v>
      </c>
      <c r="X3220" t="str">
        <f t="shared" si="100"/>
        <v>Very High</v>
      </c>
      <c r="Y3220" t="str">
        <f>IF(Table2[[#This Row],[total_intl_charge]] &gt; AVERAGE($R$2:$R$4245),"High","Low")</f>
        <v>Low</v>
      </c>
      <c r="Z3220" t="str">
        <f>IF(AND(G3220&gt;AVERAGE(train!$G$2:$G$4251),K3220&gt;AVERAGE(train!$K$2:$K$4251)),"High Day &amp; Eve",IF(AND(G3220&gt;AVERAGE(train!$G$2:$G$4251),K3220&lt;=AVERAGE(train!$K$2:$K$4251)),"High Day Only",IF(AND(G3220&lt;=AVERAGE(train!$G$2:$G$4251),K3220&gt;AVERAGE(train!$K$2:$K$4251)),"High Eve Only","Low Usage")))</f>
        <v>High Eve Only</v>
      </c>
    </row>
    <row r="3221" spans="1:26">
      <c r="A3221" t="s">
        <v>40</v>
      </c>
      <c r="B3221">
        <v>115</v>
      </c>
      <c r="C3221" t="s">
        <v>28</v>
      </c>
      <c r="D3221" t="s">
        <v>22</v>
      </c>
      <c r="E3221" t="s">
        <v>22</v>
      </c>
      <c r="F3221">
        <v>0</v>
      </c>
      <c r="G3221">
        <v>143.6</v>
      </c>
      <c r="H3221">
        <v>135</v>
      </c>
      <c r="I3221">
        <v>24.41</v>
      </c>
      <c r="J3221">
        <v>278</v>
      </c>
      <c r="K3221">
        <v>119</v>
      </c>
      <c r="L3221">
        <v>23.63</v>
      </c>
      <c r="M3221">
        <v>46.7</v>
      </c>
      <c r="N3221">
        <v>84</v>
      </c>
      <c r="O3221">
        <v>2.1</v>
      </c>
      <c r="P3221">
        <v>12.7</v>
      </c>
      <c r="Q3221">
        <v>3</v>
      </c>
      <c r="R3221">
        <v>3.43</v>
      </c>
      <c r="S3221">
        <v>0</v>
      </c>
      <c r="T3221" t="s">
        <v>22</v>
      </c>
      <c r="U3221">
        <f t="shared" si="101"/>
        <v>0</v>
      </c>
      <c r="V3221">
        <f>IF(Table2[[#This Row],[international_plan]]="yes",1,0)</f>
        <v>0</v>
      </c>
      <c r="W3221">
        <f>IF(Table2[[#This Row],[voice_mail_plan]]="yes",1,0)</f>
        <v>0</v>
      </c>
      <c r="X3221" t="str">
        <f t="shared" si="100"/>
        <v>High</v>
      </c>
      <c r="Y3221" t="str">
        <f>IF(Table2[[#This Row],[total_intl_charge]] &gt; AVERAGE($R$2:$R$4245),"High","Low")</f>
        <v>High</v>
      </c>
      <c r="Z3221" t="str">
        <f>IF(AND(G3221&gt;AVERAGE(train!$G$2:$G$4251),K3221&gt;AVERAGE(train!$K$2:$K$4251)),"High Day &amp; Eve",IF(AND(G3221&gt;AVERAGE(train!$G$2:$G$4251),K3221&lt;=AVERAGE(train!$K$2:$K$4251)),"High Day Only",IF(AND(G3221&lt;=AVERAGE(train!$G$2:$G$4251),K3221&gt;AVERAGE(train!$K$2:$K$4251)),"High Eve Only","Low Usage")))</f>
        <v>High Eve Only</v>
      </c>
    </row>
    <row r="3222" spans="1:26">
      <c r="A3222" t="s">
        <v>49</v>
      </c>
      <c r="B3222">
        <v>77</v>
      </c>
      <c r="C3222" t="s">
        <v>21</v>
      </c>
      <c r="D3222" t="s">
        <v>22</v>
      </c>
      <c r="E3222" t="s">
        <v>22</v>
      </c>
      <c r="F3222">
        <v>0</v>
      </c>
      <c r="G3222">
        <v>205.3</v>
      </c>
      <c r="H3222">
        <v>69</v>
      </c>
      <c r="I3222">
        <v>34.9</v>
      </c>
      <c r="J3222">
        <v>171</v>
      </c>
      <c r="K3222">
        <v>84</v>
      </c>
      <c r="L3222">
        <v>14.54</v>
      </c>
      <c r="M3222">
        <v>242.4</v>
      </c>
      <c r="N3222">
        <v>96</v>
      </c>
      <c r="O3222">
        <v>10.91</v>
      </c>
      <c r="P3222">
        <v>10.1</v>
      </c>
      <c r="Q3222">
        <v>2</v>
      </c>
      <c r="R3222">
        <v>2.73</v>
      </c>
      <c r="S3222">
        <v>3</v>
      </c>
      <c r="T3222" t="s">
        <v>22</v>
      </c>
      <c r="U3222">
        <f t="shared" si="101"/>
        <v>0</v>
      </c>
      <c r="V3222">
        <f>IF(Table2[[#This Row],[international_plan]]="yes",1,0)</f>
        <v>0</v>
      </c>
      <c r="W3222">
        <f>IF(Table2[[#This Row],[voice_mail_plan]]="yes",1,0)</f>
        <v>0</v>
      </c>
      <c r="X3222" t="str">
        <f t="shared" si="100"/>
        <v>Medium</v>
      </c>
      <c r="Y3222" t="str">
        <f>IF(Table2[[#This Row],[total_intl_charge]] &gt; AVERAGE($R$2:$R$4245),"High","Low")</f>
        <v>Low</v>
      </c>
      <c r="Z3222" t="str">
        <f>IF(AND(G3222&gt;AVERAGE(train!$G$2:$G$4251),K3222&gt;AVERAGE(train!$K$2:$K$4251)),"High Day &amp; Eve",IF(AND(G3222&gt;AVERAGE(train!$G$2:$G$4251),K3222&lt;=AVERAGE(train!$K$2:$K$4251)),"High Day Only",IF(AND(G3222&lt;=AVERAGE(train!$G$2:$G$4251),K3222&gt;AVERAGE(train!$K$2:$K$4251)),"High Eve Only","Low Usage")))</f>
        <v>High Day Only</v>
      </c>
    </row>
    <row r="3223" spans="1:26">
      <c r="A3223" t="s">
        <v>65</v>
      </c>
      <c r="B3223">
        <v>14</v>
      </c>
      <c r="C3223" t="s">
        <v>21</v>
      </c>
      <c r="D3223" t="s">
        <v>22</v>
      </c>
      <c r="E3223" t="s">
        <v>22</v>
      </c>
      <c r="F3223">
        <v>0</v>
      </c>
      <c r="G3223">
        <v>184.5</v>
      </c>
      <c r="H3223">
        <v>77</v>
      </c>
      <c r="I3223">
        <v>31.37</v>
      </c>
      <c r="J3223">
        <v>272.5</v>
      </c>
      <c r="K3223">
        <v>103</v>
      </c>
      <c r="L3223">
        <v>23.16</v>
      </c>
      <c r="M3223">
        <v>190.3</v>
      </c>
      <c r="N3223">
        <v>129</v>
      </c>
      <c r="O3223">
        <v>8.56</v>
      </c>
      <c r="P3223">
        <v>9.6999999999999993</v>
      </c>
      <c r="Q3223">
        <v>3</v>
      </c>
      <c r="R3223">
        <v>2.62</v>
      </c>
      <c r="S3223">
        <v>4</v>
      </c>
      <c r="T3223" t="s">
        <v>22</v>
      </c>
      <c r="U3223">
        <f t="shared" si="101"/>
        <v>0</v>
      </c>
      <c r="V3223">
        <f>IF(Table2[[#This Row],[international_plan]]="yes",1,0)</f>
        <v>0</v>
      </c>
      <c r="W3223">
        <f>IF(Table2[[#This Row],[voice_mail_plan]]="yes",1,0)</f>
        <v>0</v>
      </c>
      <c r="X3223" t="str">
        <f t="shared" si="100"/>
        <v>Low</v>
      </c>
      <c r="Y3223" t="str">
        <f>IF(Table2[[#This Row],[total_intl_charge]] &gt; AVERAGE($R$2:$R$4245),"High","Low")</f>
        <v>Low</v>
      </c>
      <c r="Z3223" t="str">
        <f>IF(AND(G3223&gt;AVERAGE(train!$G$2:$G$4251),K3223&gt;AVERAGE(train!$K$2:$K$4251)),"High Day &amp; Eve",IF(AND(G3223&gt;AVERAGE(train!$G$2:$G$4251),K3223&lt;=AVERAGE(train!$K$2:$K$4251)),"High Day Only",IF(AND(G3223&lt;=AVERAGE(train!$G$2:$G$4251),K3223&gt;AVERAGE(train!$K$2:$K$4251)),"High Eve Only","Low Usage")))</f>
        <v>High Day &amp; Eve</v>
      </c>
    </row>
    <row r="3224" spans="1:26">
      <c r="A3224" t="s">
        <v>36</v>
      </c>
      <c r="B3224">
        <v>81</v>
      </c>
      <c r="C3224" t="s">
        <v>21</v>
      </c>
      <c r="D3224" t="s">
        <v>22</v>
      </c>
      <c r="E3224" t="s">
        <v>22</v>
      </c>
      <c r="F3224">
        <v>0</v>
      </c>
      <c r="G3224">
        <v>140.80000000000001</v>
      </c>
      <c r="H3224">
        <v>97</v>
      </c>
      <c r="I3224">
        <v>23.94</v>
      </c>
      <c r="J3224">
        <v>211.5</v>
      </c>
      <c r="K3224">
        <v>109</v>
      </c>
      <c r="L3224">
        <v>17.98</v>
      </c>
      <c r="M3224">
        <v>216.9</v>
      </c>
      <c r="N3224">
        <v>53</v>
      </c>
      <c r="O3224">
        <v>9.76</v>
      </c>
      <c r="P3224">
        <v>12.2</v>
      </c>
      <c r="Q3224">
        <v>4</v>
      </c>
      <c r="R3224">
        <v>3.29</v>
      </c>
      <c r="S3224">
        <v>0</v>
      </c>
      <c r="T3224" t="s">
        <v>22</v>
      </c>
      <c r="U3224">
        <f t="shared" si="101"/>
        <v>0</v>
      </c>
      <c r="V3224">
        <f>IF(Table2[[#This Row],[international_plan]]="yes",1,0)</f>
        <v>0</v>
      </c>
      <c r="W3224">
        <f>IF(Table2[[#This Row],[voice_mail_plan]]="yes",1,0)</f>
        <v>0</v>
      </c>
      <c r="X3224" t="str">
        <f t="shared" si="100"/>
        <v>Medium</v>
      </c>
      <c r="Y3224" t="str">
        <f>IF(Table2[[#This Row],[total_intl_charge]] &gt; AVERAGE($R$2:$R$4245),"High","Low")</f>
        <v>High</v>
      </c>
      <c r="Z3224" t="str">
        <f>IF(AND(G3224&gt;AVERAGE(train!$G$2:$G$4251),K3224&gt;AVERAGE(train!$K$2:$K$4251)),"High Day &amp; Eve",IF(AND(G3224&gt;AVERAGE(train!$G$2:$G$4251),K3224&lt;=AVERAGE(train!$K$2:$K$4251)),"High Day Only",IF(AND(G3224&lt;=AVERAGE(train!$G$2:$G$4251),K3224&gt;AVERAGE(train!$K$2:$K$4251)),"High Eve Only","Low Usage")))</f>
        <v>High Eve Only</v>
      </c>
    </row>
    <row r="3225" spans="1:26">
      <c r="A3225" t="s">
        <v>65</v>
      </c>
      <c r="B3225">
        <v>113</v>
      </c>
      <c r="C3225" t="s">
        <v>21</v>
      </c>
      <c r="D3225" t="s">
        <v>22</v>
      </c>
      <c r="E3225" t="s">
        <v>22</v>
      </c>
      <c r="F3225">
        <v>0</v>
      </c>
      <c r="G3225">
        <v>140.80000000000001</v>
      </c>
      <c r="H3225">
        <v>107</v>
      </c>
      <c r="I3225">
        <v>23.94</v>
      </c>
      <c r="J3225">
        <v>252.6</v>
      </c>
      <c r="K3225">
        <v>87</v>
      </c>
      <c r="L3225">
        <v>21.47</v>
      </c>
      <c r="M3225">
        <v>215.4</v>
      </c>
      <c r="N3225">
        <v>136</v>
      </c>
      <c r="O3225">
        <v>9.69</v>
      </c>
      <c r="P3225">
        <v>9.1</v>
      </c>
      <c r="Q3225">
        <v>4</v>
      </c>
      <c r="R3225">
        <v>2.46</v>
      </c>
      <c r="S3225">
        <v>3</v>
      </c>
      <c r="T3225" t="s">
        <v>22</v>
      </c>
      <c r="U3225">
        <f t="shared" si="101"/>
        <v>0</v>
      </c>
      <c r="V3225">
        <f>IF(Table2[[#This Row],[international_plan]]="yes",1,0)</f>
        <v>0</v>
      </c>
      <c r="W3225">
        <f>IF(Table2[[#This Row],[voice_mail_plan]]="yes",1,0)</f>
        <v>0</v>
      </c>
      <c r="X3225" t="str">
        <f t="shared" si="100"/>
        <v>High</v>
      </c>
      <c r="Y3225" t="str">
        <f>IF(Table2[[#This Row],[total_intl_charge]] &gt; AVERAGE($R$2:$R$4245),"High","Low")</f>
        <v>Low</v>
      </c>
      <c r="Z3225" t="str">
        <f>IF(AND(G3225&gt;AVERAGE(train!$G$2:$G$4251),K3225&gt;AVERAGE(train!$K$2:$K$4251)),"High Day &amp; Eve",IF(AND(G3225&gt;AVERAGE(train!$G$2:$G$4251),K3225&lt;=AVERAGE(train!$K$2:$K$4251)),"High Day Only",IF(AND(G3225&lt;=AVERAGE(train!$G$2:$G$4251),K3225&gt;AVERAGE(train!$K$2:$K$4251)),"High Eve Only","Low Usage")))</f>
        <v>Low Usage</v>
      </c>
    </row>
    <row r="3226" spans="1:26">
      <c r="A3226" t="s">
        <v>67</v>
      </c>
      <c r="B3226">
        <v>93</v>
      </c>
      <c r="C3226" t="s">
        <v>21</v>
      </c>
      <c r="D3226" t="s">
        <v>23</v>
      </c>
      <c r="E3226" t="s">
        <v>23</v>
      </c>
      <c r="F3226">
        <v>36</v>
      </c>
      <c r="G3226">
        <v>169.7</v>
      </c>
      <c r="H3226">
        <v>109</v>
      </c>
      <c r="I3226">
        <v>28.85</v>
      </c>
      <c r="J3226">
        <v>318.60000000000002</v>
      </c>
      <c r="K3226">
        <v>88</v>
      </c>
      <c r="L3226">
        <v>27.08</v>
      </c>
      <c r="M3226">
        <v>246.5</v>
      </c>
      <c r="N3226">
        <v>95</v>
      </c>
      <c r="O3226">
        <v>11.09</v>
      </c>
      <c r="P3226">
        <v>9.8000000000000007</v>
      </c>
      <c r="Q3226">
        <v>3</v>
      </c>
      <c r="R3226">
        <v>2.65</v>
      </c>
      <c r="S3226">
        <v>0</v>
      </c>
      <c r="T3226" t="s">
        <v>22</v>
      </c>
      <c r="U3226">
        <f t="shared" si="101"/>
        <v>0</v>
      </c>
      <c r="V3226">
        <f>IF(Table2[[#This Row],[international_plan]]="yes",1,0)</f>
        <v>1</v>
      </c>
      <c r="W3226">
        <f>IF(Table2[[#This Row],[voice_mail_plan]]="yes",1,0)</f>
        <v>1</v>
      </c>
      <c r="X3226" t="str">
        <f t="shared" si="100"/>
        <v>Medium</v>
      </c>
      <c r="Y3226" t="str">
        <f>IF(Table2[[#This Row],[total_intl_charge]] &gt; AVERAGE($R$2:$R$4245),"High","Low")</f>
        <v>Low</v>
      </c>
      <c r="Z3226" t="str">
        <f>IF(AND(G3226&gt;AVERAGE(train!$G$2:$G$4251),K3226&gt;AVERAGE(train!$K$2:$K$4251)),"High Day &amp; Eve",IF(AND(G3226&gt;AVERAGE(train!$G$2:$G$4251),K3226&lt;=AVERAGE(train!$K$2:$K$4251)),"High Day Only",IF(AND(G3226&lt;=AVERAGE(train!$G$2:$G$4251),K3226&gt;AVERAGE(train!$K$2:$K$4251)),"High Eve Only","Low Usage")))</f>
        <v>Low Usage</v>
      </c>
    </row>
    <row r="3227" spans="1:26">
      <c r="A3227" t="s">
        <v>51</v>
      </c>
      <c r="B3227">
        <v>77</v>
      </c>
      <c r="C3227" t="s">
        <v>25</v>
      </c>
      <c r="D3227" t="s">
        <v>22</v>
      </c>
      <c r="E3227" t="s">
        <v>22</v>
      </c>
      <c r="F3227">
        <v>0</v>
      </c>
      <c r="G3227">
        <v>168.1</v>
      </c>
      <c r="H3227">
        <v>83</v>
      </c>
      <c r="I3227">
        <v>28.58</v>
      </c>
      <c r="J3227">
        <v>202</v>
      </c>
      <c r="K3227">
        <v>91</v>
      </c>
      <c r="L3227">
        <v>17.170000000000002</v>
      </c>
      <c r="M3227">
        <v>173.2</v>
      </c>
      <c r="N3227">
        <v>91</v>
      </c>
      <c r="O3227">
        <v>7.79</v>
      </c>
      <c r="P3227">
        <v>10</v>
      </c>
      <c r="Q3227">
        <v>3</v>
      </c>
      <c r="R3227">
        <v>2.7</v>
      </c>
      <c r="S3227">
        <v>3</v>
      </c>
      <c r="T3227" t="s">
        <v>22</v>
      </c>
      <c r="U3227">
        <f t="shared" si="101"/>
        <v>0</v>
      </c>
      <c r="V3227">
        <f>IF(Table2[[#This Row],[international_plan]]="yes",1,0)</f>
        <v>0</v>
      </c>
      <c r="W3227">
        <f>IF(Table2[[#This Row],[voice_mail_plan]]="yes",1,0)</f>
        <v>0</v>
      </c>
      <c r="X3227" t="str">
        <f t="shared" si="100"/>
        <v>Medium</v>
      </c>
      <c r="Y3227" t="str">
        <f>IF(Table2[[#This Row],[total_intl_charge]] &gt; AVERAGE($R$2:$R$4245),"High","Low")</f>
        <v>Low</v>
      </c>
      <c r="Z3227" t="str">
        <f>IF(AND(G3227&gt;AVERAGE(train!$G$2:$G$4251),K3227&gt;AVERAGE(train!$K$2:$K$4251)),"High Day &amp; Eve",IF(AND(G3227&gt;AVERAGE(train!$G$2:$G$4251),K3227&lt;=AVERAGE(train!$K$2:$K$4251)),"High Day Only",IF(AND(G3227&lt;=AVERAGE(train!$G$2:$G$4251),K3227&gt;AVERAGE(train!$K$2:$K$4251)),"High Eve Only","Low Usage")))</f>
        <v>Low Usage</v>
      </c>
    </row>
    <row r="3228" spans="1:26">
      <c r="A3228" t="s">
        <v>46</v>
      </c>
      <c r="B3228">
        <v>125</v>
      </c>
      <c r="C3228" t="s">
        <v>21</v>
      </c>
      <c r="D3228" t="s">
        <v>22</v>
      </c>
      <c r="E3228" t="s">
        <v>23</v>
      </c>
      <c r="F3228">
        <v>25</v>
      </c>
      <c r="G3228">
        <v>190.1</v>
      </c>
      <c r="H3228">
        <v>133</v>
      </c>
      <c r="I3228">
        <v>32.32</v>
      </c>
      <c r="J3228">
        <v>181.1</v>
      </c>
      <c r="K3228">
        <v>61</v>
      </c>
      <c r="L3228">
        <v>15.39</v>
      </c>
      <c r="M3228">
        <v>104</v>
      </c>
      <c r="N3228">
        <v>110</v>
      </c>
      <c r="O3228">
        <v>4.68</v>
      </c>
      <c r="P3228">
        <v>12.5</v>
      </c>
      <c r="Q3228">
        <v>3</v>
      </c>
      <c r="R3228">
        <v>3.38</v>
      </c>
      <c r="S3228">
        <v>2</v>
      </c>
      <c r="T3228" t="s">
        <v>22</v>
      </c>
      <c r="U3228">
        <f t="shared" si="101"/>
        <v>0</v>
      </c>
      <c r="V3228">
        <f>IF(Table2[[#This Row],[international_plan]]="yes",1,0)</f>
        <v>0</v>
      </c>
      <c r="W3228">
        <f>IF(Table2[[#This Row],[voice_mail_plan]]="yes",1,0)</f>
        <v>1</v>
      </c>
      <c r="X3228" t="str">
        <f t="shared" si="100"/>
        <v>High</v>
      </c>
      <c r="Y3228" t="str">
        <f>IF(Table2[[#This Row],[total_intl_charge]] &gt; AVERAGE($R$2:$R$4245),"High","Low")</f>
        <v>High</v>
      </c>
      <c r="Z3228" t="str">
        <f>IF(AND(G3228&gt;AVERAGE(train!$G$2:$G$4251),K3228&gt;AVERAGE(train!$K$2:$K$4251)),"High Day &amp; Eve",IF(AND(G3228&gt;AVERAGE(train!$G$2:$G$4251),K3228&lt;=AVERAGE(train!$K$2:$K$4251)),"High Day Only",IF(AND(G3228&lt;=AVERAGE(train!$G$2:$G$4251),K3228&gt;AVERAGE(train!$K$2:$K$4251)),"High Eve Only","Low Usage")))</f>
        <v>High Day Only</v>
      </c>
    </row>
    <row r="3229" spans="1:26">
      <c r="A3229" t="s">
        <v>52</v>
      </c>
      <c r="B3229">
        <v>88</v>
      </c>
      <c r="C3229" t="s">
        <v>25</v>
      </c>
      <c r="D3229" t="s">
        <v>22</v>
      </c>
      <c r="E3229" t="s">
        <v>22</v>
      </c>
      <c r="F3229">
        <v>0</v>
      </c>
      <c r="G3229">
        <v>192.6</v>
      </c>
      <c r="H3229">
        <v>96</v>
      </c>
      <c r="I3229">
        <v>32.74</v>
      </c>
      <c r="J3229">
        <v>184</v>
      </c>
      <c r="K3229">
        <v>92</v>
      </c>
      <c r="L3229">
        <v>15.64</v>
      </c>
      <c r="M3229">
        <v>173.6</v>
      </c>
      <c r="N3229">
        <v>113</v>
      </c>
      <c r="O3229">
        <v>7.81</v>
      </c>
      <c r="P3229">
        <v>8.8000000000000007</v>
      </c>
      <c r="Q3229">
        <v>6</v>
      </c>
      <c r="R3229">
        <v>2.38</v>
      </c>
      <c r="S3229">
        <v>2</v>
      </c>
      <c r="T3229" t="s">
        <v>22</v>
      </c>
      <c r="U3229">
        <f t="shared" si="101"/>
        <v>0</v>
      </c>
      <c r="V3229">
        <f>IF(Table2[[#This Row],[international_plan]]="yes",1,0)</f>
        <v>0</v>
      </c>
      <c r="W3229">
        <f>IF(Table2[[#This Row],[voice_mail_plan]]="yes",1,0)</f>
        <v>0</v>
      </c>
      <c r="X3229" t="str">
        <f t="shared" si="100"/>
        <v>Medium</v>
      </c>
      <c r="Y3229" t="str">
        <f>IF(Table2[[#This Row],[total_intl_charge]] &gt; AVERAGE($R$2:$R$4245),"High","Low")</f>
        <v>Low</v>
      </c>
      <c r="Z3229" t="str">
        <f>IF(AND(G3229&gt;AVERAGE(train!$G$2:$G$4251),K3229&gt;AVERAGE(train!$K$2:$K$4251)),"High Day &amp; Eve",IF(AND(G3229&gt;AVERAGE(train!$G$2:$G$4251),K3229&lt;=AVERAGE(train!$K$2:$K$4251)),"High Day Only",IF(AND(G3229&lt;=AVERAGE(train!$G$2:$G$4251),K3229&gt;AVERAGE(train!$K$2:$K$4251)),"High Eve Only","Low Usage")))</f>
        <v>High Day Only</v>
      </c>
    </row>
    <row r="3230" spans="1:26">
      <c r="A3230" t="s">
        <v>51</v>
      </c>
      <c r="B3230">
        <v>89</v>
      </c>
      <c r="C3230" t="s">
        <v>25</v>
      </c>
      <c r="D3230" t="s">
        <v>22</v>
      </c>
      <c r="E3230" t="s">
        <v>22</v>
      </c>
      <c r="F3230">
        <v>0</v>
      </c>
      <c r="G3230">
        <v>234.8</v>
      </c>
      <c r="H3230">
        <v>95</v>
      </c>
      <c r="I3230">
        <v>39.92</v>
      </c>
      <c r="J3230">
        <v>109.7</v>
      </c>
      <c r="K3230">
        <v>87</v>
      </c>
      <c r="L3230">
        <v>9.32</v>
      </c>
      <c r="M3230">
        <v>180.3</v>
      </c>
      <c r="N3230">
        <v>99</v>
      </c>
      <c r="O3230">
        <v>8.11</v>
      </c>
      <c r="P3230">
        <v>10.4</v>
      </c>
      <c r="Q3230">
        <v>2</v>
      </c>
      <c r="R3230">
        <v>2.81</v>
      </c>
      <c r="S3230">
        <v>0</v>
      </c>
      <c r="T3230" t="s">
        <v>22</v>
      </c>
      <c r="U3230">
        <f t="shared" si="101"/>
        <v>0</v>
      </c>
      <c r="V3230">
        <f>IF(Table2[[#This Row],[international_plan]]="yes",1,0)</f>
        <v>0</v>
      </c>
      <c r="W3230">
        <f>IF(Table2[[#This Row],[voice_mail_plan]]="yes",1,0)</f>
        <v>0</v>
      </c>
      <c r="X3230" t="str">
        <f t="shared" si="100"/>
        <v>Medium</v>
      </c>
      <c r="Y3230" t="str">
        <f>IF(Table2[[#This Row],[total_intl_charge]] &gt; AVERAGE($R$2:$R$4245),"High","Low")</f>
        <v>High</v>
      </c>
      <c r="Z3230" t="str">
        <f>IF(AND(G3230&gt;AVERAGE(train!$G$2:$G$4251),K3230&gt;AVERAGE(train!$K$2:$K$4251)),"High Day &amp; Eve",IF(AND(G3230&gt;AVERAGE(train!$G$2:$G$4251),K3230&lt;=AVERAGE(train!$K$2:$K$4251)),"High Day Only",IF(AND(G3230&lt;=AVERAGE(train!$G$2:$G$4251),K3230&gt;AVERAGE(train!$K$2:$K$4251)),"High Eve Only","Low Usage")))</f>
        <v>High Day Only</v>
      </c>
    </row>
    <row r="3231" spans="1:26">
      <c r="A3231" t="s">
        <v>70</v>
      </c>
      <c r="B3231">
        <v>124</v>
      </c>
      <c r="C3231" t="s">
        <v>28</v>
      </c>
      <c r="D3231" t="s">
        <v>22</v>
      </c>
      <c r="E3231" t="s">
        <v>22</v>
      </c>
      <c r="F3231">
        <v>0</v>
      </c>
      <c r="G3231">
        <v>247.2</v>
      </c>
      <c r="H3231">
        <v>84</v>
      </c>
      <c r="I3231">
        <v>42.02</v>
      </c>
      <c r="J3231">
        <v>161.9</v>
      </c>
      <c r="K3231">
        <v>130</v>
      </c>
      <c r="L3231">
        <v>13.76</v>
      </c>
      <c r="M3231">
        <v>170.3</v>
      </c>
      <c r="N3231">
        <v>73</v>
      </c>
      <c r="O3231">
        <v>7.66</v>
      </c>
      <c r="P3231">
        <v>6.1</v>
      </c>
      <c r="Q3231">
        <v>6</v>
      </c>
      <c r="R3231">
        <v>1.65</v>
      </c>
      <c r="S3231">
        <v>1</v>
      </c>
      <c r="T3231" t="s">
        <v>22</v>
      </c>
      <c r="U3231">
        <f t="shared" si="101"/>
        <v>0</v>
      </c>
      <c r="V3231">
        <f>IF(Table2[[#This Row],[international_plan]]="yes",1,0)</f>
        <v>0</v>
      </c>
      <c r="W3231">
        <f>IF(Table2[[#This Row],[voice_mail_plan]]="yes",1,0)</f>
        <v>0</v>
      </c>
      <c r="X3231" t="str">
        <f t="shared" si="100"/>
        <v>High</v>
      </c>
      <c r="Y3231" t="str">
        <f>IF(Table2[[#This Row],[total_intl_charge]] &gt; AVERAGE($R$2:$R$4245),"High","Low")</f>
        <v>Low</v>
      </c>
      <c r="Z3231" t="str">
        <f>IF(AND(G3231&gt;AVERAGE(train!$G$2:$G$4251),K3231&gt;AVERAGE(train!$K$2:$K$4251)),"High Day &amp; Eve",IF(AND(G3231&gt;AVERAGE(train!$G$2:$G$4251),K3231&lt;=AVERAGE(train!$K$2:$K$4251)),"High Day Only",IF(AND(G3231&lt;=AVERAGE(train!$G$2:$G$4251),K3231&gt;AVERAGE(train!$K$2:$K$4251)),"High Eve Only","Low Usage")))</f>
        <v>High Day &amp; Eve</v>
      </c>
    </row>
    <row r="3232" spans="1:26">
      <c r="A3232" t="s">
        <v>35</v>
      </c>
      <c r="B3232">
        <v>83</v>
      </c>
      <c r="C3232" t="s">
        <v>25</v>
      </c>
      <c r="D3232" t="s">
        <v>22</v>
      </c>
      <c r="E3232" t="s">
        <v>22</v>
      </c>
      <c r="F3232">
        <v>0</v>
      </c>
      <c r="G3232">
        <v>185.9</v>
      </c>
      <c r="H3232">
        <v>115</v>
      </c>
      <c r="I3232">
        <v>31.6</v>
      </c>
      <c r="J3232">
        <v>232.5</v>
      </c>
      <c r="K3232">
        <v>98</v>
      </c>
      <c r="L3232">
        <v>19.760000000000002</v>
      </c>
      <c r="M3232">
        <v>205.2</v>
      </c>
      <c r="N3232">
        <v>124</v>
      </c>
      <c r="O3232">
        <v>9.23</v>
      </c>
      <c r="P3232">
        <v>10.199999999999999</v>
      </c>
      <c r="Q3232">
        <v>2</v>
      </c>
      <c r="R3232">
        <v>2.75</v>
      </c>
      <c r="S3232">
        <v>2</v>
      </c>
      <c r="T3232" t="s">
        <v>22</v>
      </c>
      <c r="U3232">
        <f t="shared" si="101"/>
        <v>0</v>
      </c>
      <c r="V3232">
        <f>IF(Table2[[#This Row],[international_plan]]="yes",1,0)</f>
        <v>0</v>
      </c>
      <c r="W3232">
        <f>IF(Table2[[#This Row],[voice_mail_plan]]="yes",1,0)</f>
        <v>0</v>
      </c>
      <c r="X3232" t="str">
        <f t="shared" si="100"/>
        <v>Medium</v>
      </c>
      <c r="Y3232" t="str">
        <f>IF(Table2[[#This Row],[total_intl_charge]] &gt; AVERAGE($R$2:$R$4245),"High","Low")</f>
        <v>Low</v>
      </c>
      <c r="Z3232" t="str">
        <f>IF(AND(G3232&gt;AVERAGE(train!$G$2:$G$4251),K3232&gt;AVERAGE(train!$K$2:$K$4251)),"High Day &amp; Eve",IF(AND(G3232&gt;AVERAGE(train!$G$2:$G$4251),K3232&lt;=AVERAGE(train!$K$2:$K$4251)),"High Day Only",IF(AND(G3232&lt;=AVERAGE(train!$G$2:$G$4251),K3232&gt;AVERAGE(train!$K$2:$K$4251)),"High Eve Only","Low Usage")))</f>
        <v>High Day Only</v>
      </c>
    </row>
    <row r="3233" spans="1:26">
      <c r="A3233" t="s">
        <v>37</v>
      </c>
      <c r="B3233">
        <v>7</v>
      </c>
      <c r="C3233" t="s">
        <v>25</v>
      </c>
      <c r="D3233" t="s">
        <v>22</v>
      </c>
      <c r="E3233" t="s">
        <v>22</v>
      </c>
      <c r="F3233">
        <v>0</v>
      </c>
      <c r="G3233">
        <v>98.5</v>
      </c>
      <c r="H3233">
        <v>85</v>
      </c>
      <c r="I3233">
        <v>16.75</v>
      </c>
      <c r="J3233">
        <v>200.3</v>
      </c>
      <c r="K3233">
        <v>80</v>
      </c>
      <c r="L3233">
        <v>17.03</v>
      </c>
      <c r="M3233">
        <v>252.3</v>
      </c>
      <c r="N3233">
        <v>68</v>
      </c>
      <c r="O3233">
        <v>11.35</v>
      </c>
      <c r="P3233">
        <v>12</v>
      </c>
      <c r="Q3233">
        <v>7</v>
      </c>
      <c r="R3233">
        <v>3.24</v>
      </c>
      <c r="S3233">
        <v>2</v>
      </c>
      <c r="T3233" t="s">
        <v>22</v>
      </c>
      <c r="U3233">
        <f t="shared" si="101"/>
        <v>0</v>
      </c>
      <c r="V3233">
        <f>IF(Table2[[#This Row],[international_plan]]="yes",1,0)</f>
        <v>0</v>
      </c>
      <c r="W3233">
        <f>IF(Table2[[#This Row],[voice_mail_plan]]="yes",1,0)</f>
        <v>0</v>
      </c>
      <c r="X3233" t="str">
        <f t="shared" si="100"/>
        <v>Low</v>
      </c>
      <c r="Y3233" t="str">
        <f>IF(Table2[[#This Row],[total_intl_charge]] &gt; AVERAGE($R$2:$R$4245),"High","Low")</f>
        <v>High</v>
      </c>
      <c r="Z3233" t="str">
        <f>IF(AND(G3233&gt;AVERAGE(train!$G$2:$G$4251),K3233&gt;AVERAGE(train!$K$2:$K$4251)),"High Day &amp; Eve",IF(AND(G3233&gt;AVERAGE(train!$G$2:$G$4251),K3233&lt;=AVERAGE(train!$K$2:$K$4251)),"High Day Only",IF(AND(G3233&lt;=AVERAGE(train!$G$2:$G$4251),K3233&gt;AVERAGE(train!$K$2:$K$4251)),"High Eve Only","Low Usage")))</f>
        <v>Low Usage</v>
      </c>
    </row>
    <row r="3234" spans="1:26">
      <c r="A3234" t="s">
        <v>39</v>
      </c>
      <c r="B3234">
        <v>104</v>
      </c>
      <c r="C3234" t="s">
        <v>21</v>
      </c>
      <c r="D3234" t="s">
        <v>22</v>
      </c>
      <c r="E3234" t="s">
        <v>22</v>
      </c>
      <c r="F3234">
        <v>0</v>
      </c>
      <c r="G3234">
        <v>304</v>
      </c>
      <c r="H3234">
        <v>141</v>
      </c>
      <c r="I3234">
        <v>51.68</v>
      </c>
      <c r="J3234">
        <v>264.10000000000002</v>
      </c>
      <c r="K3234">
        <v>127</v>
      </c>
      <c r="L3234">
        <v>22.45</v>
      </c>
      <c r="M3234">
        <v>138.1</v>
      </c>
      <c r="N3234">
        <v>104</v>
      </c>
      <c r="O3234">
        <v>6.21</v>
      </c>
      <c r="P3234">
        <v>7.2</v>
      </c>
      <c r="Q3234">
        <v>4</v>
      </c>
      <c r="R3234">
        <v>1.94</v>
      </c>
      <c r="S3234">
        <v>0</v>
      </c>
      <c r="T3234" t="s">
        <v>23</v>
      </c>
      <c r="U3234">
        <f t="shared" si="101"/>
        <v>1</v>
      </c>
      <c r="V3234">
        <f>IF(Table2[[#This Row],[international_plan]]="yes",1,0)</f>
        <v>0</v>
      </c>
      <c r="W3234">
        <f>IF(Table2[[#This Row],[voice_mail_plan]]="yes",1,0)</f>
        <v>0</v>
      </c>
      <c r="X3234" t="str">
        <f t="shared" si="100"/>
        <v>High</v>
      </c>
      <c r="Y3234" t="str">
        <f>IF(Table2[[#This Row],[total_intl_charge]] &gt; AVERAGE($R$2:$R$4245),"High","Low")</f>
        <v>Low</v>
      </c>
      <c r="Z3234" t="str">
        <f>IF(AND(G3234&gt;AVERAGE(train!$G$2:$G$4251),K3234&gt;AVERAGE(train!$K$2:$K$4251)),"High Day &amp; Eve",IF(AND(G3234&gt;AVERAGE(train!$G$2:$G$4251),K3234&lt;=AVERAGE(train!$K$2:$K$4251)),"High Day Only",IF(AND(G3234&lt;=AVERAGE(train!$G$2:$G$4251),K3234&gt;AVERAGE(train!$K$2:$K$4251)),"High Eve Only","Low Usage")))</f>
        <v>High Day &amp; Eve</v>
      </c>
    </row>
    <row r="3235" spans="1:26">
      <c r="A3235" t="s">
        <v>36</v>
      </c>
      <c r="B3235">
        <v>76</v>
      </c>
      <c r="C3235" t="s">
        <v>21</v>
      </c>
      <c r="D3235" t="s">
        <v>22</v>
      </c>
      <c r="E3235" t="s">
        <v>22</v>
      </c>
      <c r="F3235">
        <v>0</v>
      </c>
      <c r="G3235">
        <v>201.5</v>
      </c>
      <c r="H3235">
        <v>127</v>
      </c>
      <c r="I3235">
        <v>34.26</v>
      </c>
      <c r="J3235">
        <v>155.19999999999999</v>
      </c>
      <c r="K3235">
        <v>91</v>
      </c>
      <c r="L3235">
        <v>13.19</v>
      </c>
      <c r="M3235">
        <v>249.6</v>
      </c>
      <c r="N3235">
        <v>103</v>
      </c>
      <c r="O3235">
        <v>11.23</v>
      </c>
      <c r="P3235">
        <v>8.6</v>
      </c>
      <c r="Q3235">
        <v>1</v>
      </c>
      <c r="R3235">
        <v>2.3199999999999998</v>
      </c>
      <c r="S3235">
        <v>2</v>
      </c>
      <c r="T3235" t="s">
        <v>22</v>
      </c>
      <c r="U3235">
        <f t="shared" si="101"/>
        <v>0</v>
      </c>
      <c r="V3235">
        <f>IF(Table2[[#This Row],[international_plan]]="yes",1,0)</f>
        <v>0</v>
      </c>
      <c r="W3235">
        <f>IF(Table2[[#This Row],[voice_mail_plan]]="yes",1,0)</f>
        <v>0</v>
      </c>
      <c r="X3235" t="str">
        <f t="shared" si="100"/>
        <v>Medium</v>
      </c>
      <c r="Y3235" t="str">
        <f>IF(Table2[[#This Row],[total_intl_charge]] &gt; AVERAGE($R$2:$R$4245),"High","Low")</f>
        <v>Low</v>
      </c>
      <c r="Z3235" t="str">
        <f>IF(AND(G3235&gt;AVERAGE(train!$G$2:$G$4251),K3235&gt;AVERAGE(train!$K$2:$K$4251)),"High Day &amp; Eve",IF(AND(G3235&gt;AVERAGE(train!$G$2:$G$4251),K3235&lt;=AVERAGE(train!$K$2:$K$4251)),"High Day Only",IF(AND(G3235&lt;=AVERAGE(train!$G$2:$G$4251),K3235&gt;AVERAGE(train!$K$2:$K$4251)),"High Eve Only","Low Usage")))</f>
        <v>High Day Only</v>
      </c>
    </row>
    <row r="3236" spans="1:26">
      <c r="A3236" t="s">
        <v>24</v>
      </c>
      <c r="B3236">
        <v>135</v>
      </c>
      <c r="C3236" t="s">
        <v>21</v>
      </c>
      <c r="D3236" t="s">
        <v>22</v>
      </c>
      <c r="E3236" t="s">
        <v>22</v>
      </c>
      <c r="F3236">
        <v>0</v>
      </c>
      <c r="G3236">
        <v>191.7</v>
      </c>
      <c r="H3236">
        <v>125</v>
      </c>
      <c r="I3236">
        <v>32.590000000000003</v>
      </c>
      <c r="J3236">
        <v>284.2</v>
      </c>
      <c r="K3236">
        <v>100</v>
      </c>
      <c r="L3236">
        <v>24.16</v>
      </c>
      <c r="M3236">
        <v>211.7</v>
      </c>
      <c r="N3236">
        <v>87</v>
      </c>
      <c r="O3236">
        <v>9.5299999999999994</v>
      </c>
      <c r="P3236">
        <v>12.5</v>
      </c>
      <c r="Q3236">
        <v>2</v>
      </c>
      <c r="R3236">
        <v>3.38</v>
      </c>
      <c r="S3236">
        <v>0</v>
      </c>
      <c r="T3236" t="s">
        <v>22</v>
      </c>
      <c r="U3236">
        <f t="shared" si="101"/>
        <v>0</v>
      </c>
      <c r="V3236">
        <f>IF(Table2[[#This Row],[international_plan]]="yes",1,0)</f>
        <v>0</v>
      </c>
      <c r="W3236">
        <f>IF(Table2[[#This Row],[voice_mail_plan]]="yes",1,0)</f>
        <v>0</v>
      </c>
      <c r="X3236" t="str">
        <f t="shared" si="100"/>
        <v>Very High</v>
      </c>
      <c r="Y3236" t="str">
        <f>IF(Table2[[#This Row],[total_intl_charge]] &gt; AVERAGE($R$2:$R$4245),"High","Low")</f>
        <v>High</v>
      </c>
      <c r="Z3236" t="str">
        <f>IF(AND(G3236&gt;AVERAGE(train!$G$2:$G$4251),K3236&gt;AVERAGE(train!$K$2:$K$4251)),"High Day &amp; Eve",IF(AND(G3236&gt;AVERAGE(train!$G$2:$G$4251),K3236&lt;=AVERAGE(train!$K$2:$K$4251)),"High Day Only",IF(AND(G3236&lt;=AVERAGE(train!$G$2:$G$4251),K3236&gt;AVERAGE(train!$K$2:$K$4251)),"High Eve Only","Low Usage")))</f>
        <v>High Day Only</v>
      </c>
    </row>
    <row r="3237" spans="1:26">
      <c r="A3237" t="s">
        <v>70</v>
      </c>
      <c r="B3237">
        <v>59</v>
      </c>
      <c r="C3237" t="s">
        <v>28</v>
      </c>
      <c r="D3237" t="s">
        <v>22</v>
      </c>
      <c r="E3237" t="s">
        <v>23</v>
      </c>
      <c r="F3237">
        <v>45</v>
      </c>
      <c r="G3237">
        <v>71.2</v>
      </c>
      <c r="H3237">
        <v>113</v>
      </c>
      <c r="I3237">
        <v>12.1</v>
      </c>
      <c r="J3237">
        <v>233.7</v>
      </c>
      <c r="K3237">
        <v>95</v>
      </c>
      <c r="L3237">
        <v>19.86</v>
      </c>
      <c r="M3237">
        <v>139.30000000000001</v>
      </c>
      <c r="N3237">
        <v>129</v>
      </c>
      <c r="O3237">
        <v>6.27</v>
      </c>
      <c r="P3237">
        <v>14</v>
      </c>
      <c r="Q3237">
        <v>12</v>
      </c>
      <c r="R3237">
        <v>3.78</v>
      </c>
      <c r="S3237">
        <v>1</v>
      </c>
      <c r="T3237" t="s">
        <v>22</v>
      </c>
      <c r="U3237">
        <f t="shared" si="101"/>
        <v>0</v>
      </c>
      <c r="V3237">
        <f>IF(Table2[[#This Row],[international_plan]]="yes",1,0)</f>
        <v>0</v>
      </c>
      <c r="W3237">
        <f>IF(Table2[[#This Row],[voice_mail_plan]]="yes",1,0)</f>
        <v>1</v>
      </c>
      <c r="X3237" t="str">
        <f t="shared" si="100"/>
        <v>Low</v>
      </c>
      <c r="Y3237" t="str">
        <f>IF(Table2[[#This Row],[total_intl_charge]] &gt; AVERAGE($R$2:$R$4245),"High","Low")</f>
        <v>High</v>
      </c>
      <c r="Z3237" t="str">
        <f>IF(AND(G3237&gt;AVERAGE(train!$G$2:$G$4251),K3237&gt;AVERAGE(train!$K$2:$K$4251)),"High Day &amp; Eve",IF(AND(G3237&gt;AVERAGE(train!$G$2:$G$4251),K3237&lt;=AVERAGE(train!$K$2:$K$4251)),"High Day Only",IF(AND(G3237&lt;=AVERAGE(train!$G$2:$G$4251),K3237&gt;AVERAGE(train!$K$2:$K$4251)),"High Eve Only","Low Usage")))</f>
        <v>Low Usage</v>
      </c>
    </row>
    <row r="3238" spans="1:26">
      <c r="A3238" t="s">
        <v>67</v>
      </c>
      <c r="B3238">
        <v>110</v>
      </c>
      <c r="C3238" t="s">
        <v>21</v>
      </c>
      <c r="D3238" t="s">
        <v>22</v>
      </c>
      <c r="E3238" t="s">
        <v>22</v>
      </c>
      <c r="F3238">
        <v>0</v>
      </c>
      <c r="G3238">
        <v>178.4</v>
      </c>
      <c r="H3238">
        <v>110</v>
      </c>
      <c r="I3238">
        <v>30.33</v>
      </c>
      <c r="J3238">
        <v>179.1</v>
      </c>
      <c r="K3238">
        <v>116</v>
      </c>
      <c r="L3238">
        <v>15.22</v>
      </c>
      <c r="M3238">
        <v>228.1</v>
      </c>
      <c r="N3238">
        <v>99</v>
      </c>
      <c r="O3238">
        <v>10.26</v>
      </c>
      <c r="P3238">
        <v>6.5</v>
      </c>
      <c r="Q3238">
        <v>4</v>
      </c>
      <c r="R3238">
        <v>1.76</v>
      </c>
      <c r="S3238">
        <v>1</v>
      </c>
      <c r="T3238" t="s">
        <v>22</v>
      </c>
      <c r="U3238">
        <f t="shared" si="101"/>
        <v>0</v>
      </c>
      <c r="V3238">
        <f>IF(Table2[[#This Row],[international_plan]]="yes",1,0)</f>
        <v>0</v>
      </c>
      <c r="W3238">
        <f>IF(Table2[[#This Row],[voice_mail_plan]]="yes",1,0)</f>
        <v>0</v>
      </c>
      <c r="X3238" t="str">
        <f t="shared" si="100"/>
        <v>High</v>
      </c>
      <c r="Y3238" t="str">
        <f>IF(Table2[[#This Row],[total_intl_charge]] &gt; AVERAGE($R$2:$R$4245),"High","Low")</f>
        <v>Low</v>
      </c>
      <c r="Z3238" t="str">
        <f>IF(AND(G3238&gt;AVERAGE(train!$G$2:$G$4251),K3238&gt;AVERAGE(train!$K$2:$K$4251)),"High Day &amp; Eve",IF(AND(G3238&gt;AVERAGE(train!$G$2:$G$4251),K3238&lt;=AVERAGE(train!$K$2:$K$4251)),"High Day Only",IF(AND(G3238&lt;=AVERAGE(train!$G$2:$G$4251),K3238&gt;AVERAGE(train!$K$2:$K$4251)),"High Eve Only","Low Usage")))</f>
        <v>High Eve Only</v>
      </c>
    </row>
    <row r="3239" spans="1:26">
      <c r="A3239" t="s">
        <v>53</v>
      </c>
      <c r="B3239">
        <v>173</v>
      </c>
      <c r="C3239" t="s">
        <v>21</v>
      </c>
      <c r="D3239" t="s">
        <v>23</v>
      </c>
      <c r="E3239" t="s">
        <v>23</v>
      </c>
      <c r="F3239">
        <v>18</v>
      </c>
      <c r="G3239">
        <v>127.2</v>
      </c>
      <c r="H3239">
        <v>89</v>
      </c>
      <c r="I3239">
        <v>21.62</v>
      </c>
      <c r="J3239">
        <v>130.69999999999999</v>
      </c>
      <c r="K3239">
        <v>114</v>
      </c>
      <c r="L3239">
        <v>11.11</v>
      </c>
      <c r="M3239">
        <v>229.7</v>
      </c>
      <c r="N3239">
        <v>115</v>
      </c>
      <c r="O3239">
        <v>10.34</v>
      </c>
      <c r="P3239">
        <v>11.2</v>
      </c>
      <c r="Q3239">
        <v>5</v>
      </c>
      <c r="R3239">
        <v>3.02</v>
      </c>
      <c r="S3239">
        <v>2</v>
      </c>
      <c r="T3239" t="s">
        <v>22</v>
      </c>
      <c r="U3239">
        <f t="shared" si="101"/>
        <v>0</v>
      </c>
      <c r="V3239">
        <f>IF(Table2[[#This Row],[international_plan]]="yes",1,0)</f>
        <v>1</v>
      </c>
      <c r="W3239">
        <f>IF(Table2[[#This Row],[voice_mail_plan]]="yes",1,0)</f>
        <v>1</v>
      </c>
      <c r="X3239" t="str">
        <f t="shared" si="100"/>
        <v>Very High</v>
      </c>
      <c r="Y3239" t="str">
        <f>IF(Table2[[#This Row],[total_intl_charge]] &gt; AVERAGE($R$2:$R$4245),"High","Low")</f>
        <v>High</v>
      </c>
      <c r="Z3239" t="str">
        <f>IF(AND(G3239&gt;AVERAGE(train!$G$2:$G$4251),K3239&gt;AVERAGE(train!$K$2:$K$4251)),"High Day &amp; Eve",IF(AND(G3239&gt;AVERAGE(train!$G$2:$G$4251),K3239&lt;=AVERAGE(train!$K$2:$K$4251)),"High Day Only",IF(AND(G3239&lt;=AVERAGE(train!$G$2:$G$4251),K3239&gt;AVERAGE(train!$K$2:$K$4251)),"High Eve Only","Low Usage")))</f>
        <v>High Eve Only</v>
      </c>
    </row>
    <row r="3240" spans="1:26">
      <c r="A3240" t="s">
        <v>54</v>
      </c>
      <c r="B3240">
        <v>60</v>
      </c>
      <c r="C3240" t="s">
        <v>28</v>
      </c>
      <c r="D3240" t="s">
        <v>22</v>
      </c>
      <c r="E3240" t="s">
        <v>22</v>
      </c>
      <c r="F3240">
        <v>0</v>
      </c>
      <c r="G3240">
        <v>230.7</v>
      </c>
      <c r="H3240">
        <v>66</v>
      </c>
      <c r="I3240">
        <v>39.22</v>
      </c>
      <c r="J3240">
        <v>165.4</v>
      </c>
      <c r="K3240">
        <v>65</v>
      </c>
      <c r="L3240">
        <v>14.06</v>
      </c>
      <c r="M3240">
        <v>309.10000000000002</v>
      </c>
      <c r="N3240">
        <v>139</v>
      </c>
      <c r="O3240">
        <v>13.91</v>
      </c>
      <c r="P3240">
        <v>13.3</v>
      </c>
      <c r="Q3240">
        <v>10</v>
      </c>
      <c r="R3240">
        <v>3.59</v>
      </c>
      <c r="S3240">
        <v>1</v>
      </c>
      <c r="T3240" t="s">
        <v>22</v>
      </c>
      <c r="U3240">
        <f t="shared" si="101"/>
        <v>0</v>
      </c>
      <c r="V3240">
        <f>IF(Table2[[#This Row],[international_plan]]="yes",1,0)</f>
        <v>0</v>
      </c>
      <c r="W3240">
        <f>IF(Table2[[#This Row],[voice_mail_plan]]="yes",1,0)</f>
        <v>0</v>
      </c>
      <c r="X3240" t="str">
        <f t="shared" si="100"/>
        <v>Low</v>
      </c>
      <c r="Y3240" t="str">
        <f>IF(Table2[[#This Row],[total_intl_charge]] &gt; AVERAGE($R$2:$R$4245),"High","Low")</f>
        <v>High</v>
      </c>
      <c r="Z3240" t="str">
        <f>IF(AND(G3240&gt;AVERAGE(train!$G$2:$G$4251),K3240&gt;AVERAGE(train!$K$2:$K$4251)),"High Day &amp; Eve",IF(AND(G3240&gt;AVERAGE(train!$G$2:$G$4251),K3240&lt;=AVERAGE(train!$K$2:$K$4251)),"High Day Only",IF(AND(G3240&lt;=AVERAGE(train!$G$2:$G$4251),K3240&gt;AVERAGE(train!$K$2:$K$4251)),"High Eve Only","Low Usage")))</f>
        <v>High Day Only</v>
      </c>
    </row>
    <row r="3241" spans="1:26">
      <c r="A3241" t="s">
        <v>72</v>
      </c>
      <c r="B3241">
        <v>117</v>
      </c>
      <c r="C3241" t="s">
        <v>25</v>
      </c>
      <c r="D3241" t="s">
        <v>22</v>
      </c>
      <c r="E3241" t="s">
        <v>22</v>
      </c>
      <c r="F3241">
        <v>0</v>
      </c>
      <c r="G3241">
        <v>228.3</v>
      </c>
      <c r="H3241">
        <v>84</v>
      </c>
      <c r="I3241">
        <v>38.81</v>
      </c>
      <c r="J3241">
        <v>152.6</v>
      </c>
      <c r="K3241">
        <v>92</v>
      </c>
      <c r="L3241">
        <v>12.97</v>
      </c>
      <c r="M3241">
        <v>309.7</v>
      </c>
      <c r="N3241">
        <v>101</v>
      </c>
      <c r="O3241">
        <v>13.94</v>
      </c>
      <c r="P3241">
        <v>3.7</v>
      </c>
      <c r="Q3241">
        <v>3</v>
      </c>
      <c r="R3241">
        <v>1</v>
      </c>
      <c r="S3241">
        <v>3</v>
      </c>
      <c r="T3241" t="s">
        <v>22</v>
      </c>
      <c r="U3241">
        <f t="shared" si="101"/>
        <v>0</v>
      </c>
      <c r="V3241">
        <f>IF(Table2[[#This Row],[international_plan]]="yes",1,0)</f>
        <v>0</v>
      </c>
      <c r="W3241">
        <f>IF(Table2[[#This Row],[voice_mail_plan]]="yes",1,0)</f>
        <v>0</v>
      </c>
      <c r="X3241" t="str">
        <f t="shared" si="100"/>
        <v>High</v>
      </c>
      <c r="Y3241" t="str">
        <f>IF(Table2[[#This Row],[total_intl_charge]] &gt; AVERAGE($R$2:$R$4245),"High","Low")</f>
        <v>Low</v>
      </c>
      <c r="Z3241" t="str">
        <f>IF(AND(G3241&gt;AVERAGE(train!$G$2:$G$4251),K3241&gt;AVERAGE(train!$K$2:$K$4251)),"High Day &amp; Eve",IF(AND(G3241&gt;AVERAGE(train!$G$2:$G$4251),K3241&lt;=AVERAGE(train!$K$2:$K$4251)),"High Day Only",IF(AND(G3241&lt;=AVERAGE(train!$G$2:$G$4251),K3241&gt;AVERAGE(train!$K$2:$K$4251)),"High Eve Only","Low Usage")))</f>
        <v>High Day Only</v>
      </c>
    </row>
    <row r="3242" spans="1:26">
      <c r="A3242" t="s">
        <v>38</v>
      </c>
      <c r="B3242">
        <v>54</v>
      </c>
      <c r="C3242" t="s">
        <v>25</v>
      </c>
      <c r="D3242" t="s">
        <v>22</v>
      </c>
      <c r="E3242" t="s">
        <v>22</v>
      </c>
      <c r="F3242">
        <v>0</v>
      </c>
      <c r="G3242">
        <v>197.7</v>
      </c>
      <c r="H3242">
        <v>84</v>
      </c>
      <c r="I3242">
        <v>33.61</v>
      </c>
      <c r="J3242">
        <v>221.3</v>
      </c>
      <c r="K3242">
        <v>89</v>
      </c>
      <c r="L3242">
        <v>18.809999999999999</v>
      </c>
      <c r="M3242">
        <v>189.4</v>
      </c>
      <c r="N3242">
        <v>109</v>
      </c>
      <c r="O3242">
        <v>8.52</v>
      </c>
      <c r="P3242">
        <v>7.8</v>
      </c>
      <c r="Q3242">
        <v>3</v>
      </c>
      <c r="R3242">
        <v>2.11</v>
      </c>
      <c r="S3242">
        <v>2</v>
      </c>
      <c r="T3242" t="s">
        <v>22</v>
      </c>
      <c r="U3242">
        <f t="shared" si="101"/>
        <v>0</v>
      </c>
      <c r="V3242">
        <f>IF(Table2[[#This Row],[international_plan]]="yes",1,0)</f>
        <v>0</v>
      </c>
      <c r="W3242">
        <f>IF(Table2[[#This Row],[voice_mail_plan]]="yes",1,0)</f>
        <v>0</v>
      </c>
      <c r="X3242" t="str">
        <f t="shared" si="100"/>
        <v>Low</v>
      </c>
      <c r="Y3242" t="str">
        <f>IF(Table2[[#This Row],[total_intl_charge]] &gt; AVERAGE($R$2:$R$4245),"High","Low")</f>
        <v>Low</v>
      </c>
      <c r="Z3242" t="str">
        <f>IF(AND(G3242&gt;AVERAGE(train!$G$2:$G$4251),K3242&gt;AVERAGE(train!$K$2:$K$4251)),"High Day &amp; Eve",IF(AND(G3242&gt;AVERAGE(train!$G$2:$G$4251),K3242&lt;=AVERAGE(train!$K$2:$K$4251)),"High Day Only",IF(AND(G3242&lt;=AVERAGE(train!$G$2:$G$4251),K3242&gt;AVERAGE(train!$K$2:$K$4251)),"High Eve Only","Low Usage")))</f>
        <v>High Day Only</v>
      </c>
    </row>
    <row r="3243" spans="1:26">
      <c r="A3243" t="s">
        <v>32</v>
      </c>
      <c r="B3243">
        <v>76</v>
      </c>
      <c r="C3243" t="s">
        <v>21</v>
      </c>
      <c r="D3243" t="s">
        <v>22</v>
      </c>
      <c r="E3243" t="s">
        <v>23</v>
      </c>
      <c r="F3243">
        <v>35</v>
      </c>
      <c r="G3243">
        <v>273.7</v>
      </c>
      <c r="H3243">
        <v>94</v>
      </c>
      <c r="I3243">
        <v>46.53</v>
      </c>
      <c r="J3243">
        <v>153.30000000000001</v>
      </c>
      <c r="K3243">
        <v>101</v>
      </c>
      <c r="L3243">
        <v>13.03</v>
      </c>
      <c r="M3243">
        <v>259</v>
      </c>
      <c r="N3243">
        <v>109</v>
      </c>
      <c r="O3243">
        <v>11.66</v>
      </c>
      <c r="P3243">
        <v>3.8</v>
      </c>
      <c r="Q3243">
        <v>3</v>
      </c>
      <c r="R3243">
        <v>1.03</v>
      </c>
      <c r="S3243">
        <v>0</v>
      </c>
      <c r="T3243" t="s">
        <v>22</v>
      </c>
      <c r="U3243">
        <f t="shared" si="101"/>
        <v>0</v>
      </c>
      <c r="V3243">
        <f>IF(Table2[[#This Row],[international_plan]]="yes",1,0)</f>
        <v>0</v>
      </c>
      <c r="W3243">
        <f>IF(Table2[[#This Row],[voice_mail_plan]]="yes",1,0)</f>
        <v>1</v>
      </c>
      <c r="X3243" t="str">
        <f t="shared" si="100"/>
        <v>Medium</v>
      </c>
      <c r="Y3243" t="str">
        <f>IF(Table2[[#This Row],[total_intl_charge]] &gt; AVERAGE($R$2:$R$4245),"High","Low")</f>
        <v>Low</v>
      </c>
      <c r="Z3243" t="str">
        <f>IF(AND(G3243&gt;AVERAGE(train!$G$2:$G$4251),K3243&gt;AVERAGE(train!$K$2:$K$4251)),"High Day &amp; Eve",IF(AND(G3243&gt;AVERAGE(train!$G$2:$G$4251),K3243&lt;=AVERAGE(train!$K$2:$K$4251)),"High Day Only",IF(AND(G3243&lt;=AVERAGE(train!$G$2:$G$4251),K3243&gt;AVERAGE(train!$K$2:$K$4251)),"High Eve Only","Low Usage")))</f>
        <v>High Day &amp; Eve</v>
      </c>
    </row>
    <row r="3244" spans="1:26">
      <c r="A3244" t="s">
        <v>71</v>
      </c>
      <c r="B3244">
        <v>98</v>
      </c>
      <c r="C3244" t="s">
        <v>21</v>
      </c>
      <c r="D3244" t="s">
        <v>22</v>
      </c>
      <c r="E3244" t="s">
        <v>22</v>
      </c>
      <c r="F3244">
        <v>0</v>
      </c>
      <c r="G3244">
        <v>190.5</v>
      </c>
      <c r="H3244">
        <v>106</v>
      </c>
      <c r="I3244">
        <v>32.39</v>
      </c>
      <c r="J3244">
        <v>164.2</v>
      </c>
      <c r="K3244">
        <v>92</v>
      </c>
      <c r="L3244">
        <v>13.96</v>
      </c>
      <c r="M3244">
        <v>110.8</v>
      </c>
      <c r="N3244">
        <v>88</v>
      </c>
      <c r="O3244">
        <v>4.99</v>
      </c>
      <c r="P3244">
        <v>11.4</v>
      </c>
      <c r="Q3244">
        <v>5</v>
      </c>
      <c r="R3244">
        <v>3.08</v>
      </c>
      <c r="S3244">
        <v>2</v>
      </c>
      <c r="T3244" t="s">
        <v>22</v>
      </c>
      <c r="U3244">
        <f t="shared" si="101"/>
        <v>0</v>
      </c>
      <c r="V3244">
        <f>IF(Table2[[#This Row],[international_plan]]="yes",1,0)</f>
        <v>0</v>
      </c>
      <c r="W3244">
        <f>IF(Table2[[#This Row],[voice_mail_plan]]="yes",1,0)</f>
        <v>0</v>
      </c>
      <c r="X3244" t="str">
        <f t="shared" si="100"/>
        <v>Medium</v>
      </c>
      <c r="Y3244" t="str">
        <f>IF(Table2[[#This Row],[total_intl_charge]] &gt; AVERAGE($R$2:$R$4245),"High","Low")</f>
        <v>High</v>
      </c>
      <c r="Z3244" t="str">
        <f>IF(AND(G3244&gt;AVERAGE(train!$G$2:$G$4251),K3244&gt;AVERAGE(train!$K$2:$K$4251)),"High Day &amp; Eve",IF(AND(G3244&gt;AVERAGE(train!$G$2:$G$4251),K3244&lt;=AVERAGE(train!$K$2:$K$4251)),"High Day Only",IF(AND(G3244&lt;=AVERAGE(train!$G$2:$G$4251),K3244&gt;AVERAGE(train!$K$2:$K$4251)),"High Eve Only","Low Usage")))</f>
        <v>High Day Only</v>
      </c>
    </row>
    <row r="3245" spans="1:26">
      <c r="A3245" t="s">
        <v>31</v>
      </c>
      <c r="B3245">
        <v>74</v>
      </c>
      <c r="C3245" t="s">
        <v>25</v>
      </c>
      <c r="D3245" t="s">
        <v>22</v>
      </c>
      <c r="E3245" t="s">
        <v>22</v>
      </c>
      <c r="F3245">
        <v>0</v>
      </c>
      <c r="G3245">
        <v>176.1</v>
      </c>
      <c r="H3245">
        <v>79</v>
      </c>
      <c r="I3245">
        <v>29.94</v>
      </c>
      <c r="J3245">
        <v>208.3</v>
      </c>
      <c r="K3245">
        <v>105</v>
      </c>
      <c r="L3245">
        <v>17.71</v>
      </c>
      <c r="M3245">
        <v>237.5</v>
      </c>
      <c r="N3245">
        <v>86</v>
      </c>
      <c r="O3245">
        <v>10.69</v>
      </c>
      <c r="P3245">
        <v>16.100000000000001</v>
      </c>
      <c r="Q3245">
        <v>4</v>
      </c>
      <c r="R3245">
        <v>4.3499999999999996</v>
      </c>
      <c r="S3245">
        <v>4</v>
      </c>
      <c r="T3245" t="s">
        <v>22</v>
      </c>
      <c r="U3245">
        <f t="shared" si="101"/>
        <v>0</v>
      </c>
      <c r="V3245">
        <f>IF(Table2[[#This Row],[international_plan]]="yes",1,0)</f>
        <v>0</v>
      </c>
      <c r="W3245">
        <f>IF(Table2[[#This Row],[voice_mail_plan]]="yes",1,0)</f>
        <v>0</v>
      </c>
      <c r="X3245" t="str">
        <f t="shared" si="100"/>
        <v>Medium</v>
      </c>
      <c r="Y3245" t="str">
        <f>IF(Table2[[#This Row],[total_intl_charge]] &gt; AVERAGE($R$2:$R$4245),"High","Low")</f>
        <v>High</v>
      </c>
      <c r="Z3245" t="str">
        <f>IF(AND(G3245&gt;AVERAGE(train!$G$2:$G$4251),K3245&gt;AVERAGE(train!$K$2:$K$4251)),"High Day &amp; Eve",IF(AND(G3245&gt;AVERAGE(train!$G$2:$G$4251),K3245&lt;=AVERAGE(train!$K$2:$K$4251)),"High Day Only",IF(AND(G3245&lt;=AVERAGE(train!$G$2:$G$4251),K3245&gt;AVERAGE(train!$K$2:$K$4251)),"High Eve Only","Low Usage")))</f>
        <v>High Eve Only</v>
      </c>
    </row>
    <row r="3246" spans="1:26">
      <c r="A3246" t="s">
        <v>39</v>
      </c>
      <c r="B3246">
        <v>112</v>
      </c>
      <c r="C3246" t="s">
        <v>21</v>
      </c>
      <c r="D3246" t="s">
        <v>22</v>
      </c>
      <c r="E3246" t="s">
        <v>22</v>
      </c>
      <c r="F3246">
        <v>0</v>
      </c>
      <c r="G3246">
        <v>210.4</v>
      </c>
      <c r="H3246">
        <v>78</v>
      </c>
      <c r="I3246">
        <v>35.770000000000003</v>
      </c>
      <c r="J3246">
        <v>172.4</v>
      </c>
      <c r="K3246">
        <v>75</v>
      </c>
      <c r="L3246">
        <v>14.65</v>
      </c>
      <c r="M3246">
        <v>240</v>
      </c>
      <c r="N3246">
        <v>105</v>
      </c>
      <c r="O3246">
        <v>10.8</v>
      </c>
      <c r="P3246">
        <v>11.7</v>
      </c>
      <c r="Q3246">
        <v>3</v>
      </c>
      <c r="R3246">
        <v>3.16</v>
      </c>
      <c r="S3246">
        <v>2</v>
      </c>
      <c r="T3246" t="s">
        <v>22</v>
      </c>
      <c r="U3246">
        <f t="shared" si="101"/>
        <v>0</v>
      </c>
      <c r="V3246">
        <f>IF(Table2[[#This Row],[international_plan]]="yes",1,0)</f>
        <v>0</v>
      </c>
      <c r="W3246">
        <f>IF(Table2[[#This Row],[voice_mail_plan]]="yes",1,0)</f>
        <v>0</v>
      </c>
      <c r="X3246" t="str">
        <f t="shared" si="100"/>
        <v>High</v>
      </c>
      <c r="Y3246" t="str">
        <f>IF(Table2[[#This Row],[total_intl_charge]] &gt; AVERAGE($R$2:$R$4245),"High","Low")</f>
        <v>High</v>
      </c>
      <c r="Z3246" t="str">
        <f>IF(AND(G3246&gt;AVERAGE(train!$G$2:$G$4251),K3246&gt;AVERAGE(train!$K$2:$K$4251)),"High Day &amp; Eve",IF(AND(G3246&gt;AVERAGE(train!$G$2:$G$4251),K3246&lt;=AVERAGE(train!$K$2:$K$4251)),"High Day Only",IF(AND(G3246&lt;=AVERAGE(train!$G$2:$G$4251),K3246&gt;AVERAGE(train!$K$2:$K$4251)),"High Eve Only","Low Usage")))</f>
        <v>High Day Only</v>
      </c>
    </row>
    <row r="3247" spans="1:26">
      <c r="A3247" t="s">
        <v>35</v>
      </c>
      <c r="B3247">
        <v>138</v>
      </c>
      <c r="C3247" t="s">
        <v>21</v>
      </c>
      <c r="D3247" t="s">
        <v>22</v>
      </c>
      <c r="E3247" t="s">
        <v>23</v>
      </c>
      <c r="F3247">
        <v>28</v>
      </c>
      <c r="G3247">
        <v>151</v>
      </c>
      <c r="H3247">
        <v>59</v>
      </c>
      <c r="I3247">
        <v>25.67</v>
      </c>
      <c r="J3247">
        <v>269.5</v>
      </c>
      <c r="K3247">
        <v>122</v>
      </c>
      <c r="L3247">
        <v>22.91</v>
      </c>
      <c r="M3247">
        <v>179.4</v>
      </c>
      <c r="N3247">
        <v>116</v>
      </c>
      <c r="O3247">
        <v>8.07</v>
      </c>
      <c r="P3247">
        <v>8.9</v>
      </c>
      <c r="Q3247">
        <v>9</v>
      </c>
      <c r="R3247">
        <v>2.4</v>
      </c>
      <c r="S3247">
        <v>0</v>
      </c>
      <c r="T3247" t="s">
        <v>22</v>
      </c>
      <c r="U3247">
        <f t="shared" si="101"/>
        <v>0</v>
      </c>
      <c r="V3247">
        <f>IF(Table2[[#This Row],[international_plan]]="yes",1,0)</f>
        <v>0</v>
      </c>
      <c r="W3247">
        <f>IF(Table2[[#This Row],[voice_mail_plan]]="yes",1,0)</f>
        <v>1</v>
      </c>
      <c r="X3247" t="str">
        <f t="shared" si="100"/>
        <v>Very High</v>
      </c>
      <c r="Y3247" t="str">
        <f>IF(Table2[[#This Row],[total_intl_charge]] &gt; AVERAGE($R$2:$R$4245),"High","Low")</f>
        <v>Low</v>
      </c>
      <c r="Z3247" t="str">
        <f>IF(AND(G3247&gt;AVERAGE(train!$G$2:$G$4251),K3247&gt;AVERAGE(train!$K$2:$K$4251)),"High Day &amp; Eve",IF(AND(G3247&gt;AVERAGE(train!$G$2:$G$4251),K3247&lt;=AVERAGE(train!$K$2:$K$4251)),"High Day Only",IF(AND(G3247&lt;=AVERAGE(train!$G$2:$G$4251),K3247&gt;AVERAGE(train!$K$2:$K$4251)),"High Eve Only","Low Usage")))</f>
        <v>High Eve Only</v>
      </c>
    </row>
    <row r="3248" spans="1:26">
      <c r="A3248" t="s">
        <v>68</v>
      </c>
      <c r="B3248">
        <v>65</v>
      </c>
      <c r="C3248" t="s">
        <v>21</v>
      </c>
      <c r="D3248" t="s">
        <v>22</v>
      </c>
      <c r="E3248" t="s">
        <v>22</v>
      </c>
      <c r="F3248">
        <v>0</v>
      </c>
      <c r="G3248">
        <v>144.30000000000001</v>
      </c>
      <c r="H3248">
        <v>109</v>
      </c>
      <c r="I3248">
        <v>24.53</v>
      </c>
      <c r="J3248">
        <v>331.3</v>
      </c>
      <c r="K3248">
        <v>89</v>
      </c>
      <c r="L3248">
        <v>28.16</v>
      </c>
      <c r="M3248">
        <v>155.30000000000001</v>
      </c>
      <c r="N3248">
        <v>69</v>
      </c>
      <c r="O3248">
        <v>6.99</v>
      </c>
      <c r="P3248">
        <v>11.8</v>
      </c>
      <c r="Q3248">
        <v>15</v>
      </c>
      <c r="R3248">
        <v>3.19</v>
      </c>
      <c r="S3248">
        <v>3</v>
      </c>
      <c r="T3248" t="s">
        <v>22</v>
      </c>
      <c r="U3248">
        <f t="shared" si="101"/>
        <v>0</v>
      </c>
      <c r="V3248">
        <f>IF(Table2[[#This Row],[international_plan]]="yes",1,0)</f>
        <v>0</v>
      </c>
      <c r="W3248">
        <f>IF(Table2[[#This Row],[voice_mail_plan]]="yes",1,0)</f>
        <v>0</v>
      </c>
      <c r="X3248" t="str">
        <f t="shared" si="100"/>
        <v>Low</v>
      </c>
      <c r="Y3248" t="str">
        <f>IF(Table2[[#This Row],[total_intl_charge]] &gt; AVERAGE($R$2:$R$4245),"High","Low")</f>
        <v>High</v>
      </c>
      <c r="Z3248" t="str">
        <f>IF(AND(G3248&gt;AVERAGE(train!$G$2:$G$4251),K3248&gt;AVERAGE(train!$K$2:$K$4251)),"High Day &amp; Eve",IF(AND(G3248&gt;AVERAGE(train!$G$2:$G$4251),K3248&lt;=AVERAGE(train!$K$2:$K$4251)),"High Day Only",IF(AND(G3248&lt;=AVERAGE(train!$G$2:$G$4251),K3248&gt;AVERAGE(train!$K$2:$K$4251)),"High Eve Only","Low Usage")))</f>
        <v>Low Usage</v>
      </c>
    </row>
    <row r="3249" spans="1:26">
      <c r="A3249" t="s">
        <v>40</v>
      </c>
      <c r="B3249">
        <v>194</v>
      </c>
      <c r="C3249" t="s">
        <v>25</v>
      </c>
      <c r="D3249" t="s">
        <v>22</v>
      </c>
      <c r="E3249" t="s">
        <v>23</v>
      </c>
      <c r="F3249">
        <v>42</v>
      </c>
      <c r="G3249">
        <v>203.7</v>
      </c>
      <c r="H3249">
        <v>109</v>
      </c>
      <c r="I3249">
        <v>34.630000000000003</v>
      </c>
      <c r="J3249">
        <v>192.9</v>
      </c>
      <c r="K3249">
        <v>125</v>
      </c>
      <c r="L3249">
        <v>16.399999999999999</v>
      </c>
      <c r="M3249">
        <v>318</v>
      </c>
      <c r="N3249">
        <v>81</v>
      </c>
      <c r="O3249">
        <v>14.31</v>
      </c>
      <c r="P3249">
        <v>10.8</v>
      </c>
      <c r="Q3249">
        <v>16</v>
      </c>
      <c r="R3249">
        <v>2.92</v>
      </c>
      <c r="S3249">
        <v>3</v>
      </c>
      <c r="T3249" t="s">
        <v>22</v>
      </c>
      <c r="U3249">
        <f t="shared" si="101"/>
        <v>0</v>
      </c>
      <c r="V3249">
        <f>IF(Table2[[#This Row],[international_plan]]="yes",1,0)</f>
        <v>0</v>
      </c>
      <c r="W3249">
        <f>IF(Table2[[#This Row],[voice_mail_plan]]="yes",1,0)</f>
        <v>1</v>
      </c>
      <c r="X3249" t="str">
        <f t="shared" si="100"/>
        <v>Very High</v>
      </c>
      <c r="Y3249" t="str">
        <f>IF(Table2[[#This Row],[total_intl_charge]] &gt; AVERAGE($R$2:$R$4245),"High","Low")</f>
        <v>High</v>
      </c>
      <c r="Z3249" t="str">
        <f>IF(AND(G3249&gt;AVERAGE(train!$G$2:$G$4251),K3249&gt;AVERAGE(train!$K$2:$K$4251)),"High Day &amp; Eve",IF(AND(G3249&gt;AVERAGE(train!$G$2:$G$4251),K3249&lt;=AVERAGE(train!$K$2:$K$4251)),"High Day Only",IF(AND(G3249&lt;=AVERAGE(train!$G$2:$G$4251),K3249&gt;AVERAGE(train!$K$2:$K$4251)),"High Eve Only","Low Usage")))</f>
        <v>High Day &amp; Eve</v>
      </c>
    </row>
    <row r="3250" spans="1:26">
      <c r="A3250" t="s">
        <v>65</v>
      </c>
      <c r="B3250">
        <v>131</v>
      </c>
      <c r="C3250" t="s">
        <v>21</v>
      </c>
      <c r="D3250" t="s">
        <v>22</v>
      </c>
      <c r="E3250" t="s">
        <v>22</v>
      </c>
      <c r="F3250">
        <v>0</v>
      </c>
      <c r="G3250">
        <v>210.1</v>
      </c>
      <c r="H3250">
        <v>97</v>
      </c>
      <c r="I3250">
        <v>35.72</v>
      </c>
      <c r="J3250">
        <v>177.3</v>
      </c>
      <c r="K3250">
        <v>96</v>
      </c>
      <c r="L3250">
        <v>15.07</v>
      </c>
      <c r="M3250">
        <v>130.19999999999999</v>
      </c>
      <c r="N3250">
        <v>136</v>
      </c>
      <c r="O3250">
        <v>5.86</v>
      </c>
      <c r="P3250">
        <v>13.3</v>
      </c>
      <c r="Q3250">
        <v>1</v>
      </c>
      <c r="R3250">
        <v>3.59</v>
      </c>
      <c r="S3250">
        <v>0</v>
      </c>
      <c r="T3250" t="s">
        <v>23</v>
      </c>
      <c r="U3250">
        <f t="shared" si="101"/>
        <v>1</v>
      </c>
      <c r="V3250">
        <f>IF(Table2[[#This Row],[international_plan]]="yes",1,0)</f>
        <v>0</v>
      </c>
      <c r="W3250">
        <f>IF(Table2[[#This Row],[voice_mail_plan]]="yes",1,0)</f>
        <v>0</v>
      </c>
      <c r="X3250" t="str">
        <f t="shared" si="100"/>
        <v>Very High</v>
      </c>
      <c r="Y3250" t="str">
        <f>IF(Table2[[#This Row],[total_intl_charge]] &gt; AVERAGE($R$2:$R$4245),"High","Low")</f>
        <v>High</v>
      </c>
      <c r="Z3250" t="str">
        <f>IF(AND(G3250&gt;AVERAGE(train!$G$2:$G$4251),K3250&gt;AVERAGE(train!$K$2:$K$4251)),"High Day &amp; Eve",IF(AND(G3250&gt;AVERAGE(train!$G$2:$G$4251),K3250&lt;=AVERAGE(train!$K$2:$K$4251)),"High Day Only",IF(AND(G3250&lt;=AVERAGE(train!$G$2:$G$4251),K3250&gt;AVERAGE(train!$K$2:$K$4251)),"High Eve Only","Low Usage")))</f>
        <v>High Day Only</v>
      </c>
    </row>
    <row r="3251" spans="1:26">
      <c r="A3251" t="s">
        <v>20</v>
      </c>
      <c r="B3251">
        <v>78</v>
      </c>
      <c r="C3251" t="s">
        <v>21</v>
      </c>
      <c r="D3251" t="s">
        <v>22</v>
      </c>
      <c r="E3251" t="s">
        <v>23</v>
      </c>
      <c r="F3251">
        <v>27</v>
      </c>
      <c r="G3251">
        <v>121.9</v>
      </c>
      <c r="H3251">
        <v>88</v>
      </c>
      <c r="I3251">
        <v>20.72</v>
      </c>
      <c r="J3251">
        <v>225.4</v>
      </c>
      <c r="K3251">
        <v>75</v>
      </c>
      <c r="L3251">
        <v>19.16</v>
      </c>
      <c r="M3251">
        <v>90.8</v>
      </c>
      <c r="N3251">
        <v>118</v>
      </c>
      <c r="O3251">
        <v>4.09</v>
      </c>
      <c r="P3251">
        <v>13</v>
      </c>
      <c r="Q3251">
        <v>4</v>
      </c>
      <c r="R3251">
        <v>3.51</v>
      </c>
      <c r="S3251">
        <v>3</v>
      </c>
      <c r="T3251" t="s">
        <v>22</v>
      </c>
      <c r="U3251">
        <f t="shared" si="101"/>
        <v>0</v>
      </c>
      <c r="V3251">
        <f>IF(Table2[[#This Row],[international_plan]]="yes",1,0)</f>
        <v>0</v>
      </c>
      <c r="W3251">
        <f>IF(Table2[[#This Row],[voice_mail_plan]]="yes",1,0)</f>
        <v>1</v>
      </c>
      <c r="X3251" t="str">
        <f t="shared" si="100"/>
        <v>Medium</v>
      </c>
      <c r="Y3251" t="str">
        <f>IF(Table2[[#This Row],[total_intl_charge]] &gt; AVERAGE($R$2:$R$4245),"High","Low")</f>
        <v>High</v>
      </c>
      <c r="Z3251" t="str">
        <f>IF(AND(G3251&gt;AVERAGE(train!$G$2:$G$4251),K3251&gt;AVERAGE(train!$K$2:$K$4251)),"High Day &amp; Eve",IF(AND(G3251&gt;AVERAGE(train!$G$2:$G$4251),K3251&lt;=AVERAGE(train!$K$2:$K$4251)),"High Day Only",IF(AND(G3251&lt;=AVERAGE(train!$G$2:$G$4251),K3251&gt;AVERAGE(train!$K$2:$K$4251)),"High Eve Only","Low Usage")))</f>
        <v>Low Usage</v>
      </c>
    </row>
    <row r="3252" spans="1:26">
      <c r="A3252" t="s">
        <v>37</v>
      </c>
      <c r="B3252">
        <v>99</v>
      </c>
      <c r="C3252" t="s">
        <v>21</v>
      </c>
      <c r="D3252" t="s">
        <v>22</v>
      </c>
      <c r="E3252" t="s">
        <v>22</v>
      </c>
      <c r="F3252">
        <v>0</v>
      </c>
      <c r="G3252">
        <v>201.5</v>
      </c>
      <c r="H3252">
        <v>103</v>
      </c>
      <c r="I3252">
        <v>34.26</v>
      </c>
      <c r="J3252">
        <v>124.2</v>
      </c>
      <c r="K3252">
        <v>120</v>
      </c>
      <c r="L3252">
        <v>10.56</v>
      </c>
      <c r="M3252">
        <v>239.9</v>
      </c>
      <c r="N3252">
        <v>56</v>
      </c>
      <c r="O3252">
        <v>10.8</v>
      </c>
      <c r="P3252">
        <v>11.5</v>
      </c>
      <c r="Q3252">
        <v>3</v>
      </c>
      <c r="R3252">
        <v>3.11</v>
      </c>
      <c r="S3252">
        <v>0</v>
      </c>
      <c r="T3252" t="s">
        <v>22</v>
      </c>
      <c r="U3252">
        <f t="shared" si="101"/>
        <v>0</v>
      </c>
      <c r="V3252">
        <f>IF(Table2[[#This Row],[international_plan]]="yes",1,0)</f>
        <v>0</v>
      </c>
      <c r="W3252">
        <f>IF(Table2[[#This Row],[voice_mail_plan]]="yes",1,0)</f>
        <v>0</v>
      </c>
      <c r="X3252" t="str">
        <f t="shared" si="100"/>
        <v>Medium</v>
      </c>
      <c r="Y3252" t="str">
        <f>IF(Table2[[#This Row],[total_intl_charge]] &gt; AVERAGE($R$2:$R$4245),"High","Low")</f>
        <v>High</v>
      </c>
      <c r="Z3252" t="str">
        <f>IF(AND(G3252&gt;AVERAGE(train!$G$2:$G$4251),K3252&gt;AVERAGE(train!$K$2:$K$4251)),"High Day &amp; Eve",IF(AND(G3252&gt;AVERAGE(train!$G$2:$G$4251),K3252&lt;=AVERAGE(train!$K$2:$K$4251)),"High Day Only",IF(AND(G3252&lt;=AVERAGE(train!$G$2:$G$4251),K3252&gt;AVERAGE(train!$K$2:$K$4251)),"High Eve Only","Low Usage")))</f>
        <v>High Day &amp; Eve</v>
      </c>
    </row>
    <row r="3253" spans="1:26">
      <c r="A3253" t="s">
        <v>24</v>
      </c>
      <c r="B3253">
        <v>120</v>
      </c>
      <c r="C3253" t="s">
        <v>21</v>
      </c>
      <c r="D3253" t="s">
        <v>22</v>
      </c>
      <c r="E3253" t="s">
        <v>22</v>
      </c>
      <c r="F3253">
        <v>0</v>
      </c>
      <c r="G3253">
        <v>146</v>
      </c>
      <c r="H3253">
        <v>58</v>
      </c>
      <c r="I3253">
        <v>24.82</v>
      </c>
      <c r="J3253">
        <v>208.7</v>
      </c>
      <c r="K3253">
        <v>103</v>
      </c>
      <c r="L3253">
        <v>17.739999999999998</v>
      </c>
      <c r="M3253">
        <v>215.5</v>
      </c>
      <c r="N3253">
        <v>91</v>
      </c>
      <c r="O3253">
        <v>9.6999999999999993</v>
      </c>
      <c r="P3253">
        <v>11.9</v>
      </c>
      <c r="Q3253">
        <v>2</v>
      </c>
      <c r="R3253">
        <v>3.21</v>
      </c>
      <c r="S3253">
        <v>0</v>
      </c>
      <c r="T3253" t="s">
        <v>22</v>
      </c>
      <c r="U3253">
        <f t="shared" si="101"/>
        <v>0</v>
      </c>
      <c r="V3253">
        <f>IF(Table2[[#This Row],[international_plan]]="yes",1,0)</f>
        <v>0</v>
      </c>
      <c r="W3253">
        <f>IF(Table2[[#This Row],[voice_mail_plan]]="yes",1,0)</f>
        <v>0</v>
      </c>
      <c r="X3253" t="str">
        <f t="shared" si="100"/>
        <v>High</v>
      </c>
      <c r="Y3253" t="str">
        <f>IF(Table2[[#This Row],[total_intl_charge]] &gt; AVERAGE($R$2:$R$4245),"High","Low")</f>
        <v>High</v>
      </c>
      <c r="Z3253" t="str">
        <f>IF(AND(G3253&gt;AVERAGE(train!$G$2:$G$4251),K3253&gt;AVERAGE(train!$K$2:$K$4251)),"High Day &amp; Eve",IF(AND(G3253&gt;AVERAGE(train!$G$2:$G$4251),K3253&lt;=AVERAGE(train!$K$2:$K$4251)),"High Day Only",IF(AND(G3253&lt;=AVERAGE(train!$G$2:$G$4251),K3253&gt;AVERAGE(train!$K$2:$K$4251)),"High Eve Only","Low Usage")))</f>
        <v>High Eve Only</v>
      </c>
    </row>
    <row r="3254" spans="1:26">
      <c r="A3254" t="s">
        <v>61</v>
      </c>
      <c r="B3254">
        <v>1</v>
      </c>
      <c r="C3254" t="s">
        <v>28</v>
      </c>
      <c r="D3254" t="s">
        <v>22</v>
      </c>
      <c r="E3254" t="s">
        <v>23</v>
      </c>
      <c r="F3254">
        <v>26</v>
      </c>
      <c r="G3254">
        <v>69.7</v>
      </c>
      <c r="H3254">
        <v>84</v>
      </c>
      <c r="I3254">
        <v>11.85</v>
      </c>
      <c r="J3254">
        <v>250.4</v>
      </c>
      <c r="K3254">
        <v>79</v>
      </c>
      <c r="L3254">
        <v>21.28</v>
      </c>
      <c r="M3254">
        <v>230.2</v>
      </c>
      <c r="N3254">
        <v>122</v>
      </c>
      <c r="O3254">
        <v>10.36</v>
      </c>
      <c r="P3254">
        <v>8.3000000000000007</v>
      </c>
      <c r="Q3254">
        <v>3</v>
      </c>
      <c r="R3254">
        <v>2.2400000000000002</v>
      </c>
      <c r="S3254">
        <v>2</v>
      </c>
      <c r="T3254" t="s">
        <v>22</v>
      </c>
      <c r="U3254">
        <f t="shared" si="101"/>
        <v>0</v>
      </c>
      <c r="V3254">
        <f>IF(Table2[[#This Row],[international_plan]]="yes",1,0)</f>
        <v>0</v>
      </c>
      <c r="W3254">
        <f>IF(Table2[[#This Row],[voice_mail_plan]]="yes",1,0)</f>
        <v>1</v>
      </c>
      <c r="X3254" t="str">
        <f t="shared" si="100"/>
        <v>Low</v>
      </c>
      <c r="Y3254" t="str">
        <f>IF(Table2[[#This Row],[total_intl_charge]] &gt; AVERAGE($R$2:$R$4245),"High","Low")</f>
        <v>Low</v>
      </c>
      <c r="Z3254" t="str">
        <f>IF(AND(G3254&gt;AVERAGE(train!$G$2:$G$4251),K3254&gt;AVERAGE(train!$K$2:$K$4251)),"High Day &amp; Eve",IF(AND(G3254&gt;AVERAGE(train!$G$2:$G$4251),K3254&lt;=AVERAGE(train!$K$2:$K$4251)),"High Day Only",IF(AND(G3254&lt;=AVERAGE(train!$G$2:$G$4251),K3254&gt;AVERAGE(train!$K$2:$K$4251)),"High Eve Only","Low Usage")))</f>
        <v>Low Usage</v>
      </c>
    </row>
    <row r="3255" spans="1:26">
      <c r="A3255" t="s">
        <v>55</v>
      </c>
      <c r="B3255">
        <v>94</v>
      </c>
      <c r="C3255" t="s">
        <v>21</v>
      </c>
      <c r="D3255" t="s">
        <v>22</v>
      </c>
      <c r="E3255" t="s">
        <v>22</v>
      </c>
      <c r="F3255">
        <v>0</v>
      </c>
      <c r="G3255">
        <v>183.1</v>
      </c>
      <c r="H3255">
        <v>109</v>
      </c>
      <c r="I3255">
        <v>31.13</v>
      </c>
      <c r="J3255">
        <v>199.4</v>
      </c>
      <c r="K3255">
        <v>109</v>
      </c>
      <c r="L3255">
        <v>16.95</v>
      </c>
      <c r="M3255">
        <v>214.1</v>
      </c>
      <c r="N3255">
        <v>71</v>
      </c>
      <c r="O3255">
        <v>9.6300000000000008</v>
      </c>
      <c r="P3255">
        <v>13.9</v>
      </c>
      <c r="Q3255">
        <v>4</v>
      </c>
      <c r="R3255">
        <v>3.75</v>
      </c>
      <c r="S3255">
        <v>0</v>
      </c>
      <c r="T3255" t="s">
        <v>22</v>
      </c>
      <c r="U3255">
        <f t="shared" si="101"/>
        <v>0</v>
      </c>
      <c r="V3255">
        <f>IF(Table2[[#This Row],[international_plan]]="yes",1,0)</f>
        <v>0</v>
      </c>
      <c r="W3255">
        <f>IF(Table2[[#This Row],[voice_mail_plan]]="yes",1,0)</f>
        <v>0</v>
      </c>
      <c r="X3255" t="str">
        <f t="shared" si="100"/>
        <v>Medium</v>
      </c>
      <c r="Y3255" t="str">
        <f>IF(Table2[[#This Row],[total_intl_charge]] &gt; AVERAGE($R$2:$R$4245),"High","Low")</f>
        <v>High</v>
      </c>
      <c r="Z3255" t="str">
        <f>IF(AND(G3255&gt;AVERAGE(train!$G$2:$G$4251),K3255&gt;AVERAGE(train!$K$2:$K$4251)),"High Day &amp; Eve",IF(AND(G3255&gt;AVERAGE(train!$G$2:$G$4251),K3255&lt;=AVERAGE(train!$K$2:$K$4251)),"High Day Only",IF(AND(G3255&lt;=AVERAGE(train!$G$2:$G$4251),K3255&gt;AVERAGE(train!$K$2:$K$4251)),"High Eve Only","Low Usage")))</f>
        <v>High Day &amp; Eve</v>
      </c>
    </row>
    <row r="3256" spans="1:26">
      <c r="A3256" t="s">
        <v>29</v>
      </c>
      <c r="B3256">
        <v>178</v>
      </c>
      <c r="C3256" t="s">
        <v>25</v>
      </c>
      <c r="D3256" t="s">
        <v>22</v>
      </c>
      <c r="E3256" t="s">
        <v>23</v>
      </c>
      <c r="F3256">
        <v>32</v>
      </c>
      <c r="G3256">
        <v>148.69999999999999</v>
      </c>
      <c r="H3256">
        <v>95</v>
      </c>
      <c r="I3256">
        <v>25.28</v>
      </c>
      <c r="J3256">
        <v>198.6</v>
      </c>
      <c r="K3256">
        <v>55</v>
      </c>
      <c r="L3256">
        <v>16.88</v>
      </c>
      <c r="M3256">
        <v>187</v>
      </c>
      <c r="N3256">
        <v>113</v>
      </c>
      <c r="O3256">
        <v>8.41</v>
      </c>
      <c r="P3256">
        <v>10.4</v>
      </c>
      <c r="Q3256">
        <v>7</v>
      </c>
      <c r="R3256">
        <v>2.81</v>
      </c>
      <c r="S3256">
        <v>6</v>
      </c>
      <c r="T3256" t="s">
        <v>23</v>
      </c>
      <c r="U3256">
        <f t="shared" si="101"/>
        <v>1</v>
      </c>
      <c r="V3256">
        <f>IF(Table2[[#This Row],[international_plan]]="yes",1,0)</f>
        <v>0</v>
      </c>
      <c r="W3256">
        <f>IF(Table2[[#This Row],[voice_mail_plan]]="yes",1,0)</f>
        <v>1</v>
      </c>
      <c r="X3256" t="str">
        <f t="shared" si="100"/>
        <v>Very High</v>
      </c>
      <c r="Y3256" t="str">
        <f>IF(Table2[[#This Row],[total_intl_charge]] &gt; AVERAGE($R$2:$R$4245),"High","Low")</f>
        <v>High</v>
      </c>
      <c r="Z3256" t="str">
        <f>IF(AND(G3256&gt;AVERAGE(train!$G$2:$G$4251),K3256&gt;AVERAGE(train!$K$2:$K$4251)),"High Day &amp; Eve",IF(AND(G3256&gt;AVERAGE(train!$G$2:$G$4251),K3256&lt;=AVERAGE(train!$K$2:$K$4251)),"High Day Only",IF(AND(G3256&lt;=AVERAGE(train!$G$2:$G$4251),K3256&gt;AVERAGE(train!$K$2:$K$4251)),"High Eve Only","Low Usage")))</f>
        <v>Low Usage</v>
      </c>
    </row>
    <row r="3257" spans="1:26">
      <c r="A3257" t="s">
        <v>31</v>
      </c>
      <c r="B3257">
        <v>136</v>
      </c>
      <c r="C3257" t="s">
        <v>28</v>
      </c>
      <c r="D3257" t="s">
        <v>22</v>
      </c>
      <c r="E3257" t="s">
        <v>22</v>
      </c>
      <c r="F3257">
        <v>0</v>
      </c>
      <c r="G3257">
        <v>240.1</v>
      </c>
      <c r="H3257">
        <v>121</v>
      </c>
      <c r="I3257">
        <v>40.82</v>
      </c>
      <c r="J3257">
        <v>271.2</v>
      </c>
      <c r="K3257">
        <v>123</v>
      </c>
      <c r="L3257">
        <v>23.05</v>
      </c>
      <c r="M3257">
        <v>132.69999999999999</v>
      </c>
      <c r="N3257">
        <v>98</v>
      </c>
      <c r="O3257">
        <v>5.97</v>
      </c>
      <c r="P3257">
        <v>17.2</v>
      </c>
      <c r="Q3257">
        <v>4</v>
      </c>
      <c r="R3257">
        <v>4.6399999999999997</v>
      </c>
      <c r="S3257">
        <v>0</v>
      </c>
      <c r="T3257" t="s">
        <v>23</v>
      </c>
      <c r="U3257">
        <f t="shared" si="101"/>
        <v>1</v>
      </c>
      <c r="V3257">
        <f>IF(Table2[[#This Row],[international_plan]]="yes",1,0)</f>
        <v>0</v>
      </c>
      <c r="W3257">
        <f>IF(Table2[[#This Row],[voice_mail_plan]]="yes",1,0)</f>
        <v>0</v>
      </c>
      <c r="X3257" t="str">
        <f t="shared" si="100"/>
        <v>Very High</v>
      </c>
      <c r="Y3257" t="str">
        <f>IF(Table2[[#This Row],[total_intl_charge]] &gt; AVERAGE($R$2:$R$4245),"High","Low")</f>
        <v>High</v>
      </c>
      <c r="Z3257" t="str">
        <f>IF(AND(G3257&gt;AVERAGE(train!$G$2:$G$4251),K3257&gt;AVERAGE(train!$K$2:$K$4251)),"High Day &amp; Eve",IF(AND(G3257&gt;AVERAGE(train!$G$2:$G$4251),K3257&lt;=AVERAGE(train!$K$2:$K$4251)),"High Day Only",IF(AND(G3257&lt;=AVERAGE(train!$G$2:$G$4251),K3257&gt;AVERAGE(train!$K$2:$K$4251)),"High Eve Only","Low Usage")))</f>
        <v>High Day &amp; Eve</v>
      </c>
    </row>
    <row r="3258" spans="1:26">
      <c r="A3258" t="s">
        <v>75</v>
      </c>
      <c r="B3258">
        <v>86</v>
      </c>
      <c r="C3258" t="s">
        <v>21</v>
      </c>
      <c r="D3258" t="s">
        <v>22</v>
      </c>
      <c r="E3258" t="s">
        <v>23</v>
      </c>
      <c r="F3258">
        <v>25</v>
      </c>
      <c r="G3258">
        <v>126.4</v>
      </c>
      <c r="H3258">
        <v>97</v>
      </c>
      <c r="I3258">
        <v>21.49</v>
      </c>
      <c r="J3258">
        <v>189.7</v>
      </c>
      <c r="K3258">
        <v>118</v>
      </c>
      <c r="L3258">
        <v>16.12</v>
      </c>
      <c r="M3258">
        <v>233.6</v>
      </c>
      <c r="N3258">
        <v>97</v>
      </c>
      <c r="O3258">
        <v>10.51</v>
      </c>
      <c r="P3258">
        <v>12</v>
      </c>
      <c r="Q3258">
        <v>2</v>
      </c>
      <c r="R3258">
        <v>3.24</v>
      </c>
      <c r="S3258">
        <v>1</v>
      </c>
      <c r="T3258" t="s">
        <v>22</v>
      </c>
      <c r="U3258">
        <f t="shared" si="101"/>
        <v>0</v>
      </c>
      <c r="V3258">
        <f>IF(Table2[[#This Row],[international_plan]]="yes",1,0)</f>
        <v>0</v>
      </c>
      <c r="W3258">
        <f>IF(Table2[[#This Row],[voice_mail_plan]]="yes",1,0)</f>
        <v>1</v>
      </c>
      <c r="X3258" t="str">
        <f t="shared" si="100"/>
        <v>Medium</v>
      </c>
      <c r="Y3258" t="str">
        <f>IF(Table2[[#This Row],[total_intl_charge]] &gt; AVERAGE($R$2:$R$4245),"High","Low")</f>
        <v>High</v>
      </c>
      <c r="Z3258" t="str">
        <f>IF(AND(G3258&gt;AVERAGE(train!$G$2:$G$4251),K3258&gt;AVERAGE(train!$K$2:$K$4251)),"High Day &amp; Eve",IF(AND(G3258&gt;AVERAGE(train!$G$2:$G$4251),K3258&lt;=AVERAGE(train!$K$2:$K$4251)),"High Day Only",IF(AND(G3258&lt;=AVERAGE(train!$G$2:$G$4251),K3258&gt;AVERAGE(train!$K$2:$K$4251)),"High Eve Only","Low Usage")))</f>
        <v>High Eve Only</v>
      </c>
    </row>
    <row r="3259" spans="1:26">
      <c r="A3259" t="s">
        <v>70</v>
      </c>
      <c r="B3259">
        <v>18</v>
      </c>
      <c r="C3259" t="s">
        <v>28</v>
      </c>
      <c r="D3259" t="s">
        <v>22</v>
      </c>
      <c r="E3259" t="s">
        <v>22</v>
      </c>
      <c r="F3259">
        <v>0</v>
      </c>
      <c r="G3259">
        <v>180.2</v>
      </c>
      <c r="H3259">
        <v>115</v>
      </c>
      <c r="I3259">
        <v>30.63</v>
      </c>
      <c r="J3259">
        <v>83.4</v>
      </c>
      <c r="K3259">
        <v>114</v>
      </c>
      <c r="L3259">
        <v>7.09</v>
      </c>
      <c r="M3259">
        <v>245.3</v>
      </c>
      <c r="N3259">
        <v>111</v>
      </c>
      <c r="O3259">
        <v>11.04</v>
      </c>
      <c r="P3259">
        <v>11.9</v>
      </c>
      <c r="Q3259">
        <v>6</v>
      </c>
      <c r="R3259">
        <v>3.21</v>
      </c>
      <c r="S3259">
        <v>1</v>
      </c>
      <c r="T3259" t="s">
        <v>22</v>
      </c>
      <c r="U3259">
        <f t="shared" si="101"/>
        <v>0</v>
      </c>
      <c r="V3259">
        <f>IF(Table2[[#This Row],[international_plan]]="yes",1,0)</f>
        <v>0</v>
      </c>
      <c r="W3259">
        <f>IF(Table2[[#This Row],[voice_mail_plan]]="yes",1,0)</f>
        <v>0</v>
      </c>
      <c r="X3259" t="str">
        <f t="shared" si="100"/>
        <v>Low</v>
      </c>
      <c r="Y3259" t="str">
        <f>IF(Table2[[#This Row],[total_intl_charge]] &gt; AVERAGE($R$2:$R$4245),"High","Low")</f>
        <v>High</v>
      </c>
      <c r="Z3259" t="str">
        <f>IF(AND(G3259&gt;AVERAGE(train!$G$2:$G$4251),K3259&gt;AVERAGE(train!$K$2:$K$4251)),"High Day &amp; Eve",IF(AND(G3259&gt;AVERAGE(train!$G$2:$G$4251),K3259&lt;=AVERAGE(train!$K$2:$K$4251)),"High Day Only",IF(AND(G3259&lt;=AVERAGE(train!$G$2:$G$4251),K3259&gt;AVERAGE(train!$K$2:$K$4251)),"High Eve Only","Low Usage")))</f>
        <v>High Eve Only</v>
      </c>
    </row>
    <row r="3260" spans="1:26">
      <c r="A3260" t="s">
        <v>41</v>
      </c>
      <c r="B3260">
        <v>49</v>
      </c>
      <c r="C3260" t="s">
        <v>21</v>
      </c>
      <c r="D3260" t="s">
        <v>22</v>
      </c>
      <c r="E3260" t="s">
        <v>22</v>
      </c>
      <c r="F3260">
        <v>0</v>
      </c>
      <c r="G3260">
        <v>172</v>
      </c>
      <c r="H3260">
        <v>142</v>
      </c>
      <c r="I3260">
        <v>29.24</v>
      </c>
      <c r="J3260">
        <v>224</v>
      </c>
      <c r="K3260">
        <v>100</v>
      </c>
      <c r="L3260">
        <v>19.04</v>
      </c>
      <c r="M3260">
        <v>177.3</v>
      </c>
      <c r="N3260">
        <v>86</v>
      </c>
      <c r="O3260">
        <v>7.98</v>
      </c>
      <c r="P3260">
        <v>7.4</v>
      </c>
      <c r="Q3260">
        <v>1</v>
      </c>
      <c r="R3260">
        <v>2</v>
      </c>
      <c r="S3260">
        <v>0</v>
      </c>
      <c r="T3260" t="s">
        <v>22</v>
      </c>
      <c r="U3260">
        <f t="shared" si="101"/>
        <v>0</v>
      </c>
      <c r="V3260">
        <f>IF(Table2[[#This Row],[international_plan]]="yes",1,0)</f>
        <v>0</v>
      </c>
      <c r="W3260">
        <f>IF(Table2[[#This Row],[voice_mail_plan]]="yes",1,0)</f>
        <v>0</v>
      </c>
      <c r="X3260" t="str">
        <f t="shared" si="100"/>
        <v>Low</v>
      </c>
      <c r="Y3260" t="str">
        <f>IF(Table2[[#This Row],[total_intl_charge]] &gt; AVERAGE($R$2:$R$4245),"High","Low")</f>
        <v>Low</v>
      </c>
      <c r="Z3260" t="str">
        <f>IF(AND(G3260&gt;AVERAGE(train!$G$2:$G$4251),K3260&gt;AVERAGE(train!$K$2:$K$4251)),"High Day &amp; Eve",IF(AND(G3260&gt;AVERAGE(train!$G$2:$G$4251),K3260&lt;=AVERAGE(train!$K$2:$K$4251)),"High Day Only",IF(AND(G3260&lt;=AVERAGE(train!$G$2:$G$4251),K3260&gt;AVERAGE(train!$K$2:$K$4251)),"High Eve Only","Low Usage")))</f>
        <v>Low Usage</v>
      </c>
    </row>
    <row r="3261" spans="1:26">
      <c r="A3261" t="s">
        <v>20</v>
      </c>
      <c r="B3261">
        <v>20</v>
      </c>
      <c r="C3261" t="s">
        <v>21</v>
      </c>
      <c r="D3261" t="s">
        <v>22</v>
      </c>
      <c r="E3261" t="s">
        <v>23</v>
      </c>
      <c r="F3261">
        <v>27</v>
      </c>
      <c r="G3261">
        <v>231.6</v>
      </c>
      <c r="H3261">
        <v>105</v>
      </c>
      <c r="I3261">
        <v>39.369999999999997</v>
      </c>
      <c r="J3261">
        <v>223.3</v>
      </c>
      <c r="K3261">
        <v>120</v>
      </c>
      <c r="L3261">
        <v>18.98</v>
      </c>
      <c r="M3261">
        <v>212</v>
      </c>
      <c r="N3261">
        <v>99</v>
      </c>
      <c r="O3261">
        <v>9.5399999999999991</v>
      </c>
      <c r="P3261">
        <v>8.9</v>
      </c>
      <c r="Q3261">
        <v>4</v>
      </c>
      <c r="R3261">
        <v>2.4</v>
      </c>
      <c r="S3261">
        <v>1</v>
      </c>
      <c r="T3261" t="s">
        <v>22</v>
      </c>
      <c r="U3261">
        <f t="shared" si="101"/>
        <v>0</v>
      </c>
      <c r="V3261">
        <f>IF(Table2[[#This Row],[international_plan]]="yes",1,0)</f>
        <v>0</v>
      </c>
      <c r="W3261">
        <f>IF(Table2[[#This Row],[voice_mail_plan]]="yes",1,0)</f>
        <v>1</v>
      </c>
      <c r="X3261" t="str">
        <f t="shared" si="100"/>
        <v>Low</v>
      </c>
      <c r="Y3261" t="str">
        <f>IF(Table2[[#This Row],[total_intl_charge]] &gt; AVERAGE($R$2:$R$4245),"High","Low")</f>
        <v>Low</v>
      </c>
      <c r="Z3261" t="str">
        <f>IF(AND(G3261&gt;AVERAGE(train!$G$2:$G$4251),K3261&gt;AVERAGE(train!$K$2:$K$4251)),"High Day &amp; Eve",IF(AND(G3261&gt;AVERAGE(train!$G$2:$G$4251),K3261&lt;=AVERAGE(train!$K$2:$K$4251)),"High Day Only",IF(AND(G3261&lt;=AVERAGE(train!$G$2:$G$4251),K3261&gt;AVERAGE(train!$K$2:$K$4251)),"High Eve Only","Low Usage")))</f>
        <v>High Day &amp; Eve</v>
      </c>
    </row>
    <row r="3262" spans="1:26">
      <c r="A3262" t="s">
        <v>32</v>
      </c>
      <c r="B3262">
        <v>131</v>
      </c>
      <c r="C3262" t="s">
        <v>21</v>
      </c>
      <c r="D3262" t="s">
        <v>22</v>
      </c>
      <c r="E3262" t="s">
        <v>23</v>
      </c>
      <c r="F3262">
        <v>29</v>
      </c>
      <c r="G3262">
        <v>42.1</v>
      </c>
      <c r="H3262">
        <v>114</v>
      </c>
      <c r="I3262">
        <v>7.16</v>
      </c>
      <c r="J3262">
        <v>183.3</v>
      </c>
      <c r="K3262">
        <v>70</v>
      </c>
      <c r="L3262">
        <v>15.58</v>
      </c>
      <c r="M3262">
        <v>158.69999999999999</v>
      </c>
      <c r="N3262">
        <v>82</v>
      </c>
      <c r="O3262">
        <v>7.14</v>
      </c>
      <c r="P3262">
        <v>10</v>
      </c>
      <c r="Q3262">
        <v>1</v>
      </c>
      <c r="R3262">
        <v>2.7</v>
      </c>
      <c r="S3262">
        <v>0</v>
      </c>
      <c r="T3262" t="s">
        <v>22</v>
      </c>
      <c r="U3262">
        <f t="shared" si="101"/>
        <v>0</v>
      </c>
      <c r="V3262">
        <f>IF(Table2[[#This Row],[international_plan]]="yes",1,0)</f>
        <v>0</v>
      </c>
      <c r="W3262">
        <f>IF(Table2[[#This Row],[voice_mail_plan]]="yes",1,0)</f>
        <v>1</v>
      </c>
      <c r="X3262" t="str">
        <f t="shared" si="100"/>
        <v>Very High</v>
      </c>
      <c r="Y3262" t="str">
        <f>IF(Table2[[#This Row],[total_intl_charge]] &gt; AVERAGE($R$2:$R$4245),"High","Low")</f>
        <v>Low</v>
      </c>
      <c r="Z3262" t="str">
        <f>IF(AND(G3262&gt;AVERAGE(train!$G$2:$G$4251),K3262&gt;AVERAGE(train!$K$2:$K$4251)),"High Day &amp; Eve",IF(AND(G3262&gt;AVERAGE(train!$G$2:$G$4251),K3262&lt;=AVERAGE(train!$K$2:$K$4251)),"High Day Only",IF(AND(G3262&lt;=AVERAGE(train!$G$2:$G$4251),K3262&gt;AVERAGE(train!$K$2:$K$4251)),"High Eve Only","Low Usage")))</f>
        <v>Low Usage</v>
      </c>
    </row>
    <row r="3263" spans="1:26">
      <c r="A3263" t="s">
        <v>26</v>
      </c>
      <c r="B3263">
        <v>99</v>
      </c>
      <c r="C3263" t="s">
        <v>25</v>
      </c>
      <c r="D3263" t="s">
        <v>22</v>
      </c>
      <c r="E3263" t="s">
        <v>22</v>
      </c>
      <c r="F3263">
        <v>0</v>
      </c>
      <c r="G3263">
        <v>155.6</v>
      </c>
      <c r="H3263">
        <v>90</v>
      </c>
      <c r="I3263">
        <v>26.45</v>
      </c>
      <c r="J3263">
        <v>240.1</v>
      </c>
      <c r="K3263">
        <v>117</v>
      </c>
      <c r="L3263">
        <v>20.41</v>
      </c>
      <c r="M3263">
        <v>230.8</v>
      </c>
      <c r="N3263">
        <v>88</v>
      </c>
      <c r="O3263">
        <v>10.39</v>
      </c>
      <c r="P3263">
        <v>10.8</v>
      </c>
      <c r="Q3263">
        <v>4</v>
      </c>
      <c r="R3263">
        <v>2.92</v>
      </c>
      <c r="S3263">
        <v>3</v>
      </c>
      <c r="T3263" t="s">
        <v>22</v>
      </c>
      <c r="U3263">
        <f t="shared" si="101"/>
        <v>0</v>
      </c>
      <c r="V3263">
        <f>IF(Table2[[#This Row],[international_plan]]="yes",1,0)</f>
        <v>0</v>
      </c>
      <c r="W3263">
        <f>IF(Table2[[#This Row],[voice_mail_plan]]="yes",1,0)</f>
        <v>0</v>
      </c>
      <c r="X3263" t="str">
        <f t="shared" si="100"/>
        <v>Medium</v>
      </c>
      <c r="Y3263" t="str">
        <f>IF(Table2[[#This Row],[total_intl_charge]] &gt; AVERAGE($R$2:$R$4245),"High","Low")</f>
        <v>High</v>
      </c>
      <c r="Z3263" t="str">
        <f>IF(AND(G3263&gt;AVERAGE(train!$G$2:$G$4251),K3263&gt;AVERAGE(train!$K$2:$K$4251)),"High Day &amp; Eve",IF(AND(G3263&gt;AVERAGE(train!$G$2:$G$4251),K3263&lt;=AVERAGE(train!$K$2:$K$4251)),"High Day Only",IF(AND(G3263&lt;=AVERAGE(train!$G$2:$G$4251),K3263&gt;AVERAGE(train!$K$2:$K$4251)),"High Eve Only","Low Usage")))</f>
        <v>High Eve Only</v>
      </c>
    </row>
    <row r="3264" spans="1:26">
      <c r="A3264" t="s">
        <v>37</v>
      </c>
      <c r="B3264">
        <v>61</v>
      </c>
      <c r="C3264" t="s">
        <v>21</v>
      </c>
      <c r="D3264" t="s">
        <v>22</v>
      </c>
      <c r="E3264" t="s">
        <v>22</v>
      </c>
      <c r="F3264">
        <v>0</v>
      </c>
      <c r="G3264">
        <v>234.6</v>
      </c>
      <c r="H3264">
        <v>126</v>
      </c>
      <c r="I3264">
        <v>39.880000000000003</v>
      </c>
      <c r="J3264">
        <v>200.7</v>
      </c>
      <c r="K3264">
        <v>76</v>
      </c>
      <c r="L3264">
        <v>17.059999999999999</v>
      </c>
      <c r="M3264">
        <v>171.1</v>
      </c>
      <c r="N3264">
        <v>81</v>
      </c>
      <c r="O3264">
        <v>7.7</v>
      </c>
      <c r="P3264">
        <v>8.1</v>
      </c>
      <c r="Q3264">
        <v>2</v>
      </c>
      <c r="R3264">
        <v>2.19</v>
      </c>
      <c r="S3264">
        <v>0</v>
      </c>
      <c r="T3264" t="s">
        <v>22</v>
      </c>
      <c r="U3264">
        <f t="shared" si="101"/>
        <v>0</v>
      </c>
      <c r="V3264">
        <f>IF(Table2[[#This Row],[international_plan]]="yes",1,0)</f>
        <v>0</v>
      </c>
      <c r="W3264">
        <f>IF(Table2[[#This Row],[voice_mail_plan]]="yes",1,0)</f>
        <v>0</v>
      </c>
      <c r="X3264" t="str">
        <f t="shared" si="100"/>
        <v>Low</v>
      </c>
      <c r="Y3264" t="str">
        <f>IF(Table2[[#This Row],[total_intl_charge]] &gt; AVERAGE($R$2:$R$4245),"High","Low")</f>
        <v>Low</v>
      </c>
      <c r="Z3264" t="str">
        <f>IF(AND(G3264&gt;AVERAGE(train!$G$2:$G$4251),K3264&gt;AVERAGE(train!$K$2:$K$4251)),"High Day &amp; Eve",IF(AND(G3264&gt;AVERAGE(train!$G$2:$G$4251),K3264&lt;=AVERAGE(train!$K$2:$K$4251)),"High Day Only",IF(AND(G3264&lt;=AVERAGE(train!$G$2:$G$4251),K3264&gt;AVERAGE(train!$K$2:$K$4251)),"High Eve Only","Low Usage")))</f>
        <v>High Day Only</v>
      </c>
    </row>
    <row r="3265" spans="1:26">
      <c r="A3265" t="s">
        <v>54</v>
      </c>
      <c r="B3265">
        <v>137</v>
      </c>
      <c r="C3265" t="s">
        <v>21</v>
      </c>
      <c r="D3265" t="s">
        <v>22</v>
      </c>
      <c r="E3265" t="s">
        <v>22</v>
      </c>
      <c r="F3265">
        <v>0</v>
      </c>
      <c r="G3265">
        <v>115.5</v>
      </c>
      <c r="H3265">
        <v>101</v>
      </c>
      <c r="I3265">
        <v>19.64</v>
      </c>
      <c r="J3265">
        <v>226.2</v>
      </c>
      <c r="K3265">
        <v>81</v>
      </c>
      <c r="L3265">
        <v>19.23</v>
      </c>
      <c r="M3265">
        <v>179.1</v>
      </c>
      <c r="N3265">
        <v>123</v>
      </c>
      <c r="O3265">
        <v>8.06</v>
      </c>
      <c r="P3265">
        <v>13.6</v>
      </c>
      <c r="Q3265">
        <v>4</v>
      </c>
      <c r="R3265">
        <v>3.67</v>
      </c>
      <c r="S3265">
        <v>0</v>
      </c>
      <c r="T3265" t="s">
        <v>22</v>
      </c>
      <c r="U3265">
        <f t="shared" si="101"/>
        <v>0</v>
      </c>
      <c r="V3265">
        <f>IF(Table2[[#This Row],[international_plan]]="yes",1,0)</f>
        <v>0</v>
      </c>
      <c r="W3265">
        <f>IF(Table2[[#This Row],[voice_mail_plan]]="yes",1,0)</f>
        <v>0</v>
      </c>
      <c r="X3265" t="str">
        <f t="shared" si="100"/>
        <v>Very High</v>
      </c>
      <c r="Y3265" t="str">
        <f>IF(Table2[[#This Row],[total_intl_charge]] &gt; AVERAGE($R$2:$R$4245),"High","Low")</f>
        <v>High</v>
      </c>
      <c r="Z3265" t="str">
        <f>IF(AND(G3265&gt;AVERAGE(train!$G$2:$G$4251),K3265&gt;AVERAGE(train!$K$2:$K$4251)),"High Day &amp; Eve",IF(AND(G3265&gt;AVERAGE(train!$G$2:$G$4251),K3265&lt;=AVERAGE(train!$K$2:$K$4251)),"High Day Only",IF(AND(G3265&lt;=AVERAGE(train!$G$2:$G$4251),K3265&gt;AVERAGE(train!$K$2:$K$4251)),"High Eve Only","Low Usage")))</f>
        <v>Low Usage</v>
      </c>
    </row>
    <row r="3266" spans="1:26">
      <c r="A3266" t="s">
        <v>59</v>
      </c>
      <c r="B3266">
        <v>49</v>
      </c>
      <c r="C3266" t="s">
        <v>28</v>
      </c>
      <c r="D3266" t="s">
        <v>22</v>
      </c>
      <c r="E3266" t="s">
        <v>23</v>
      </c>
      <c r="F3266">
        <v>42</v>
      </c>
      <c r="G3266">
        <v>159</v>
      </c>
      <c r="H3266">
        <v>67</v>
      </c>
      <c r="I3266">
        <v>27.03</v>
      </c>
      <c r="J3266">
        <v>126.3</v>
      </c>
      <c r="K3266">
        <v>125</v>
      </c>
      <c r="L3266">
        <v>10.74</v>
      </c>
      <c r="M3266">
        <v>206.8</v>
      </c>
      <c r="N3266">
        <v>88</v>
      </c>
      <c r="O3266">
        <v>9.31</v>
      </c>
      <c r="P3266">
        <v>7.4</v>
      </c>
      <c r="Q3266">
        <v>3</v>
      </c>
      <c r="R3266">
        <v>2</v>
      </c>
      <c r="S3266">
        <v>2</v>
      </c>
      <c r="T3266" t="s">
        <v>22</v>
      </c>
      <c r="U3266">
        <f t="shared" si="101"/>
        <v>0</v>
      </c>
      <c r="V3266">
        <f>IF(Table2[[#This Row],[international_plan]]="yes",1,0)</f>
        <v>0</v>
      </c>
      <c r="W3266">
        <f>IF(Table2[[#This Row],[voice_mail_plan]]="yes",1,0)</f>
        <v>1</v>
      </c>
      <c r="X3266" t="str">
        <f t="shared" ref="X3266:X3329" si="102">IF(B3266&lt;=$AC$3,"Low",IF(B3266&lt;=$AC$4,"Medium",IF(B3266&lt;=$AC$5,"High",IF(B3266&gt;=$AC$5,"Very High"))))</f>
        <v>Low</v>
      </c>
      <c r="Y3266" t="str">
        <f>IF(Table2[[#This Row],[total_intl_charge]] &gt; AVERAGE($R$2:$R$4245),"High","Low")</f>
        <v>Low</v>
      </c>
      <c r="Z3266" t="str">
        <f>IF(AND(G3266&gt;AVERAGE(train!$G$2:$G$4251),K3266&gt;AVERAGE(train!$K$2:$K$4251)),"High Day &amp; Eve",IF(AND(G3266&gt;AVERAGE(train!$G$2:$G$4251),K3266&lt;=AVERAGE(train!$K$2:$K$4251)),"High Day Only",IF(AND(G3266&lt;=AVERAGE(train!$G$2:$G$4251),K3266&gt;AVERAGE(train!$K$2:$K$4251)),"High Eve Only","Low Usage")))</f>
        <v>High Eve Only</v>
      </c>
    </row>
    <row r="3267" spans="1:26">
      <c r="A3267" t="s">
        <v>27</v>
      </c>
      <c r="B3267">
        <v>83</v>
      </c>
      <c r="C3267" t="s">
        <v>25</v>
      </c>
      <c r="D3267" t="s">
        <v>22</v>
      </c>
      <c r="E3267" t="s">
        <v>22</v>
      </c>
      <c r="F3267">
        <v>0</v>
      </c>
      <c r="G3267">
        <v>286.60000000000002</v>
      </c>
      <c r="H3267">
        <v>114</v>
      </c>
      <c r="I3267">
        <v>48.72</v>
      </c>
      <c r="J3267">
        <v>101</v>
      </c>
      <c r="K3267">
        <v>138</v>
      </c>
      <c r="L3267">
        <v>8.59</v>
      </c>
      <c r="M3267">
        <v>199.6</v>
      </c>
      <c r="N3267">
        <v>146</v>
      </c>
      <c r="O3267">
        <v>8.98</v>
      </c>
      <c r="P3267">
        <v>13.2</v>
      </c>
      <c r="Q3267">
        <v>4</v>
      </c>
      <c r="R3267">
        <v>3.56</v>
      </c>
      <c r="S3267">
        <v>1</v>
      </c>
      <c r="T3267" t="s">
        <v>22</v>
      </c>
      <c r="U3267">
        <f t="shared" ref="U3267:U3330" si="103">IF(T3267="yes",1,0)</f>
        <v>0</v>
      </c>
      <c r="V3267">
        <f>IF(Table2[[#This Row],[international_plan]]="yes",1,0)</f>
        <v>0</v>
      </c>
      <c r="W3267">
        <f>IF(Table2[[#This Row],[voice_mail_plan]]="yes",1,0)</f>
        <v>0</v>
      </c>
      <c r="X3267" t="str">
        <f t="shared" si="102"/>
        <v>Medium</v>
      </c>
      <c r="Y3267" t="str">
        <f>IF(Table2[[#This Row],[total_intl_charge]] &gt; AVERAGE($R$2:$R$4245),"High","Low")</f>
        <v>High</v>
      </c>
      <c r="Z3267" t="str">
        <f>IF(AND(G3267&gt;AVERAGE(train!$G$2:$G$4251),K3267&gt;AVERAGE(train!$K$2:$K$4251)),"High Day &amp; Eve",IF(AND(G3267&gt;AVERAGE(train!$G$2:$G$4251),K3267&lt;=AVERAGE(train!$K$2:$K$4251)),"High Day Only",IF(AND(G3267&lt;=AVERAGE(train!$G$2:$G$4251),K3267&gt;AVERAGE(train!$K$2:$K$4251)),"High Eve Only","Low Usage")))</f>
        <v>High Day &amp; Eve</v>
      </c>
    </row>
    <row r="3268" spans="1:26">
      <c r="A3268" t="s">
        <v>40</v>
      </c>
      <c r="B3268">
        <v>105</v>
      </c>
      <c r="C3268" t="s">
        <v>25</v>
      </c>
      <c r="D3268" t="s">
        <v>22</v>
      </c>
      <c r="E3268" t="s">
        <v>22</v>
      </c>
      <c r="F3268">
        <v>0</v>
      </c>
      <c r="G3268">
        <v>181.9</v>
      </c>
      <c r="H3268">
        <v>70</v>
      </c>
      <c r="I3268">
        <v>30.92</v>
      </c>
      <c r="J3268">
        <v>233.5</v>
      </c>
      <c r="K3268">
        <v>83</v>
      </c>
      <c r="L3268">
        <v>19.850000000000001</v>
      </c>
      <c r="M3268">
        <v>194.6</v>
      </c>
      <c r="N3268">
        <v>80</v>
      </c>
      <c r="O3268">
        <v>8.76</v>
      </c>
      <c r="P3268">
        <v>8.1</v>
      </c>
      <c r="Q3268">
        <v>9</v>
      </c>
      <c r="R3268">
        <v>2.19</v>
      </c>
      <c r="S3268">
        <v>1</v>
      </c>
      <c r="T3268" t="s">
        <v>22</v>
      </c>
      <c r="U3268">
        <f t="shared" si="103"/>
        <v>0</v>
      </c>
      <c r="V3268">
        <f>IF(Table2[[#This Row],[international_plan]]="yes",1,0)</f>
        <v>0</v>
      </c>
      <c r="W3268">
        <f>IF(Table2[[#This Row],[voice_mail_plan]]="yes",1,0)</f>
        <v>0</v>
      </c>
      <c r="X3268" t="str">
        <f t="shared" si="102"/>
        <v>High</v>
      </c>
      <c r="Y3268" t="str">
        <f>IF(Table2[[#This Row],[total_intl_charge]] &gt; AVERAGE($R$2:$R$4245),"High","Low")</f>
        <v>Low</v>
      </c>
      <c r="Z3268" t="str">
        <f>IF(AND(G3268&gt;AVERAGE(train!$G$2:$G$4251),K3268&gt;AVERAGE(train!$K$2:$K$4251)),"High Day &amp; Eve",IF(AND(G3268&gt;AVERAGE(train!$G$2:$G$4251),K3268&lt;=AVERAGE(train!$K$2:$K$4251)),"High Day Only",IF(AND(G3268&lt;=AVERAGE(train!$G$2:$G$4251),K3268&gt;AVERAGE(train!$K$2:$K$4251)),"High Eve Only","Low Usage")))</f>
        <v>High Day Only</v>
      </c>
    </row>
    <row r="3269" spans="1:26">
      <c r="A3269" t="s">
        <v>50</v>
      </c>
      <c r="B3269">
        <v>90</v>
      </c>
      <c r="C3269" t="s">
        <v>25</v>
      </c>
      <c r="D3269" t="s">
        <v>22</v>
      </c>
      <c r="E3269" t="s">
        <v>22</v>
      </c>
      <c r="F3269">
        <v>0</v>
      </c>
      <c r="G3269">
        <v>235</v>
      </c>
      <c r="H3269">
        <v>77</v>
      </c>
      <c r="I3269">
        <v>39.950000000000003</v>
      </c>
      <c r="J3269">
        <v>267.3</v>
      </c>
      <c r="K3269">
        <v>94</v>
      </c>
      <c r="L3269">
        <v>22.72</v>
      </c>
      <c r="M3269">
        <v>222.1</v>
      </c>
      <c r="N3269">
        <v>119</v>
      </c>
      <c r="O3269">
        <v>9.99</v>
      </c>
      <c r="P3269">
        <v>5.3</v>
      </c>
      <c r="Q3269">
        <v>4</v>
      </c>
      <c r="R3269">
        <v>1.43</v>
      </c>
      <c r="S3269">
        <v>3</v>
      </c>
      <c r="T3269" t="s">
        <v>23</v>
      </c>
      <c r="U3269">
        <f t="shared" si="103"/>
        <v>1</v>
      </c>
      <c r="V3269">
        <f>IF(Table2[[#This Row],[international_plan]]="yes",1,0)</f>
        <v>0</v>
      </c>
      <c r="W3269">
        <f>IF(Table2[[#This Row],[voice_mail_plan]]="yes",1,0)</f>
        <v>0</v>
      </c>
      <c r="X3269" t="str">
        <f t="shared" si="102"/>
        <v>Medium</v>
      </c>
      <c r="Y3269" t="str">
        <f>IF(Table2[[#This Row],[total_intl_charge]] &gt; AVERAGE($R$2:$R$4245),"High","Low")</f>
        <v>Low</v>
      </c>
      <c r="Z3269" t="str">
        <f>IF(AND(G3269&gt;AVERAGE(train!$G$2:$G$4251),K3269&gt;AVERAGE(train!$K$2:$K$4251)),"High Day &amp; Eve",IF(AND(G3269&gt;AVERAGE(train!$G$2:$G$4251),K3269&lt;=AVERAGE(train!$K$2:$K$4251)),"High Day Only",IF(AND(G3269&lt;=AVERAGE(train!$G$2:$G$4251),K3269&gt;AVERAGE(train!$K$2:$K$4251)),"High Eve Only","Low Usage")))</f>
        <v>High Day Only</v>
      </c>
    </row>
    <row r="3270" spans="1:26">
      <c r="A3270" t="s">
        <v>68</v>
      </c>
      <c r="B3270">
        <v>111</v>
      </c>
      <c r="C3270" t="s">
        <v>21</v>
      </c>
      <c r="D3270" t="s">
        <v>22</v>
      </c>
      <c r="E3270" t="s">
        <v>22</v>
      </c>
      <c r="F3270">
        <v>0</v>
      </c>
      <c r="G3270">
        <v>187.8</v>
      </c>
      <c r="H3270">
        <v>107</v>
      </c>
      <c r="I3270">
        <v>31.93</v>
      </c>
      <c r="J3270">
        <v>246</v>
      </c>
      <c r="K3270">
        <v>70</v>
      </c>
      <c r="L3270">
        <v>20.91</v>
      </c>
      <c r="M3270">
        <v>175.9</v>
      </c>
      <c r="N3270">
        <v>88</v>
      </c>
      <c r="O3270">
        <v>7.92</v>
      </c>
      <c r="P3270">
        <v>10.5</v>
      </c>
      <c r="Q3270">
        <v>7</v>
      </c>
      <c r="R3270">
        <v>2.84</v>
      </c>
      <c r="S3270">
        <v>0</v>
      </c>
      <c r="T3270" t="s">
        <v>22</v>
      </c>
      <c r="U3270">
        <f t="shared" si="103"/>
        <v>0</v>
      </c>
      <c r="V3270">
        <f>IF(Table2[[#This Row],[international_plan]]="yes",1,0)</f>
        <v>0</v>
      </c>
      <c r="W3270">
        <f>IF(Table2[[#This Row],[voice_mail_plan]]="yes",1,0)</f>
        <v>0</v>
      </c>
      <c r="X3270" t="str">
        <f t="shared" si="102"/>
        <v>High</v>
      </c>
      <c r="Y3270" t="str">
        <f>IF(Table2[[#This Row],[total_intl_charge]] &gt; AVERAGE($R$2:$R$4245),"High","Low")</f>
        <v>High</v>
      </c>
      <c r="Z3270" t="str">
        <f>IF(AND(G3270&gt;AVERAGE(train!$G$2:$G$4251),K3270&gt;AVERAGE(train!$K$2:$K$4251)),"High Day &amp; Eve",IF(AND(G3270&gt;AVERAGE(train!$G$2:$G$4251),K3270&lt;=AVERAGE(train!$K$2:$K$4251)),"High Day Only",IF(AND(G3270&lt;=AVERAGE(train!$G$2:$G$4251),K3270&gt;AVERAGE(train!$K$2:$K$4251)),"High Eve Only","Low Usage")))</f>
        <v>High Day Only</v>
      </c>
    </row>
    <row r="3271" spans="1:26">
      <c r="A3271" t="s">
        <v>56</v>
      </c>
      <c r="B3271">
        <v>135</v>
      </c>
      <c r="C3271" t="s">
        <v>25</v>
      </c>
      <c r="D3271" t="s">
        <v>22</v>
      </c>
      <c r="E3271" t="s">
        <v>22</v>
      </c>
      <c r="F3271">
        <v>0</v>
      </c>
      <c r="G3271">
        <v>167.1</v>
      </c>
      <c r="H3271">
        <v>105</v>
      </c>
      <c r="I3271">
        <v>28.41</v>
      </c>
      <c r="J3271">
        <v>131.6</v>
      </c>
      <c r="K3271">
        <v>120</v>
      </c>
      <c r="L3271">
        <v>11.19</v>
      </c>
      <c r="M3271">
        <v>242.6</v>
      </c>
      <c r="N3271">
        <v>83</v>
      </c>
      <c r="O3271">
        <v>10.92</v>
      </c>
      <c r="P3271">
        <v>10.4</v>
      </c>
      <c r="Q3271">
        <v>2</v>
      </c>
      <c r="R3271">
        <v>2.81</v>
      </c>
      <c r="S3271">
        <v>3</v>
      </c>
      <c r="T3271" t="s">
        <v>22</v>
      </c>
      <c r="U3271">
        <f t="shared" si="103"/>
        <v>0</v>
      </c>
      <c r="V3271">
        <f>IF(Table2[[#This Row],[international_plan]]="yes",1,0)</f>
        <v>0</v>
      </c>
      <c r="W3271">
        <f>IF(Table2[[#This Row],[voice_mail_plan]]="yes",1,0)</f>
        <v>0</v>
      </c>
      <c r="X3271" t="str">
        <f t="shared" si="102"/>
        <v>Very High</v>
      </c>
      <c r="Y3271" t="str">
        <f>IF(Table2[[#This Row],[total_intl_charge]] &gt; AVERAGE($R$2:$R$4245),"High","Low")</f>
        <v>High</v>
      </c>
      <c r="Z3271" t="str">
        <f>IF(AND(G3271&gt;AVERAGE(train!$G$2:$G$4251),K3271&gt;AVERAGE(train!$K$2:$K$4251)),"High Day &amp; Eve",IF(AND(G3271&gt;AVERAGE(train!$G$2:$G$4251),K3271&lt;=AVERAGE(train!$K$2:$K$4251)),"High Day Only",IF(AND(G3271&lt;=AVERAGE(train!$G$2:$G$4251),K3271&gt;AVERAGE(train!$K$2:$K$4251)),"High Eve Only","Low Usage")))</f>
        <v>High Eve Only</v>
      </c>
    </row>
    <row r="3272" spans="1:26">
      <c r="A3272" t="s">
        <v>33</v>
      </c>
      <c r="B3272">
        <v>121</v>
      </c>
      <c r="C3272" t="s">
        <v>21</v>
      </c>
      <c r="D3272" t="s">
        <v>22</v>
      </c>
      <c r="E3272" t="s">
        <v>23</v>
      </c>
      <c r="F3272">
        <v>22</v>
      </c>
      <c r="G3272">
        <v>212.3</v>
      </c>
      <c r="H3272">
        <v>107</v>
      </c>
      <c r="I3272">
        <v>36.090000000000003</v>
      </c>
      <c r="J3272">
        <v>238</v>
      </c>
      <c r="K3272">
        <v>94</v>
      </c>
      <c r="L3272">
        <v>20.23</v>
      </c>
      <c r="M3272">
        <v>332.8</v>
      </c>
      <c r="N3272">
        <v>114</v>
      </c>
      <c r="O3272">
        <v>14.98</v>
      </c>
      <c r="P3272">
        <v>10.4</v>
      </c>
      <c r="Q3272">
        <v>2</v>
      </c>
      <c r="R3272">
        <v>2.81</v>
      </c>
      <c r="S3272">
        <v>1</v>
      </c>
      <c r="T3272" t="s">
        <v>22</v>
      </c>
      <c r="U3272">
        <f t="shared" si="103"/>
        <v>0</v>
      </c>
      <c r="V3272">
        <f>IF(Table2[[#This Row],[international_plan]]="yes",1,0)</f>
        <v>0</v>
      </c>
      <c r="W3272">
        <f>IF(Table2[[#This Row],[voice_mail_plan]]="yes",1,0)</f>
        <v>1</v>
      </c>
      <c r="X3272" t="str">
        <f t="shared" si="102"/>
        <v>High</v>
      </c>
      <c r="Y3272" t="str">
        <f>IF(Table2[[#This Row],[total_intl_charge]] &gt; AVERAGE($R$2:$R$4245),"High","Low")</f>
        <v>High</v>
      </c>
      <c r="Z3272" t="str">
        <f>IF(AND(G3272&gt;AVERAGE(train!$G$2:$G$4251),K3272&gt;AVERAGE(train!$K$2:$K$4251)),"High Day &amp; Eve",IF(AND(G3272&gt;AVERAGE(train!$G$2:$G$4251),K3272&lt;=AVERAGE(train!$K$2:$K$4251)),"High Day Only",IF(AND(G3272&lt;=AVERAGE(train!$G$2:$G$4251),K3272&gt;AVERAGE(train!$K$2:$K$4251)),"High Eve Only","Low Usage")))</f>
        <v>High Day Only</v>
      </c>
    </row>
    <row r="3273" spans="1:26">
      <c r="A3273" t="s">
        <v>75</v>
      </c>
      <c r="B3273">
        <v>57</v>
      </c>
      <c r="C3273" t="s">
        <v>21</v>
      </c>
      <c r="D3273" t="s">
        <v>23</v>
      </c>
      <c r="E3273" t="s">
        <v>22</v>
      </c>
      <c r="F3273">
        <v>0</v>
      </c>
      <c r="G3273">
        <v>227.4</v>
      </c>
      <c r="H3273">
        <v>94</v>
      </c>
      <c r="I3273">
        <v>38.659999999999997</v>
      </c>
      <c r="J3273">
        <v>146.4</v>
      </c>
      <c r="K3273">
        <v>115</v>
      </c>
      <c r="L3273">
        <v>12.44</v>
      </c>
      <c r="M3273">
        <v>211.4</v>
      </c>
      <c r="N3273">
        <v>92</v>
      </c>
      <c r="O3273">
        <v>9.51</v>
      </c>
      <c r="P3273">
        <v>8.3000000000000007</v>
      </c>
      <c r="Q3273">
        <v>5</v>
      </c>
      <c r="R3273">
        <v>2.2400000000000002</v>
      </c>
      <c r="S3273">
        <v>1</v>
      </c>
      <c r="T3273" t="s">
        <v>22</v>
      </c>
      <c r="U3273">
        <f t="shared" si="103"/>
        <v>0</v>
      </c>
      <c r="V3273">
        <f>IF(Table2[[#This Row],[international_plan]]="yes",1,0)</f>
        <v>1</v>
      </c>
      <c r="W3273">
        <f>IF(Table2[[#This Row],[voice_mail_plan]]="yes",1,0)</f>
        <v>0</v>
      </c>
      <c r="X3273" t="str">
        <f t="shared" si="102"/>
        <v>Low</v>
      </c>
      <c r="Y3273" t="str">
        <f>IF(Table2[[#This Row],[total_intl_charge]] &gt; AVERAGE($R$2:$R$4245),"High","Low")</f>
        <v>Low</v>
      </c>
      <c r="Z3273" t="str">
        <f>IF(AND(G3273&gt;AVERAGE(train!$G$2:$G$4251),K3273&gt;AVERAGE(train!$K$2:$K$4251)),"High Day &amp; Eve",IF(AND(G3273&gt;AVERAGE(train!$G$2:$G$4251),K3273&lt;=AVERAGE(train!$K$2:$K$4251)),"High Day Only",IF(AND(G3273&lt;=AVERAGE(train!$G$2:$G$4251),K3273&gt;AVERAGE(train!$K$2:$K$4251)),"High Eve Only","Low Usage")))</f>
        <v>High Day &amp; Eve</v>
      </c>
    </row>
    <row r="3274" spans="1:26">
      <c r="A3274" t="s">
        <v>35</v>
      </c>
      <c r="B3274">
        <v>63</v>
      </c>
      <c r="C3274" t="s">
        <v>21</v>
      </c>
      <c r="D3274" t="s">
        <v>22</v>
      </c>
      <c r="E3274" t="s">
        <v>22</v>
      </c>
      <c r="F3274">
        <v>0</v>
      </c>
      <c r="G3274">
        <v>162.5</v>
      </c>
      <c r="H3274">
        <v>86</v>
      </c>
      <c r="I3274">
        <v>27.63</v>
      </c>
      <c r="J3274">
        <v>165.4</v>
      </c>
      <c r="K3274">
        <v>112</v>
      </c>
      <c r="L3274">
        <v>14.06</v>
      </c>
      <c r="M3274">
        <v>163.69999999999999</v>
      </c>
      <c r="N3274">
        <v>67</v>
      </c>
      <c r="O3274">
        <v>7.37</v>
      </c>
      <c r="P3274">
        <v>13.4</v>
      </c>
      <c r="Q3274">
        <v>6</v>
      </c>
      <c r="R3274">
        <v>3.62</v>
      </c>
      <c r="S3274">
        <v>4</v>
      </c>
      <c r="T3274" t="s">
        <v>23</v>
      </c>
      <c r="U3274">
        <f t="shared" si="103"/>
        <v>1</v>
      </c>
      <c r="V3274">
        <f>IF(Table2[[#This Row],[international_plan]]="yes",1,0)</f>
        <v>0</v>
      </c>
      <c r="W3274">
        <f>IF(Table2[[#This Row],[voice_mail_plan]]="yes",1,0)</f>
        <v>0</v>
      </c>
      <c r="X3274" t="str">
        <f t="shared" si="102"/>
        <v>Low</v>
      </c>
      <c r="Y3274" t="str">
        <f>IF(Table2[[#This Row],[total_intl_charge]] &gt; AVERAGE($R$2:$R$4245),"High","Low")</f>
        <v>High</v>
      </c>
      <c r="Z3274" t="str">
        <f>IF(AND(G3274&gt;AVERAGE(train!$G$2:$G$4251),K3274&gt;AVERAGE(train!$K$2:$K$4251)),"High Day &amp; Eve",IF(AND(G3274&gt;AVERAGE(train!$G$2:$G$4251),K3274&lt;=AVERAGE(train!$K$2:$K$4251)),"High Day Only",IF(AND(G3274&lt;=AVERAGE(train!$G$2:$G$4251),K3274&gt;AVERAGE(train!$K$2:$K$4251)),"High Eve Only","Low Usage")))</f>
        <v>High Eve Only</v>
      </c>
    </row>
    <row r="3275" spans="1:26">
      <c r="A3275" t="s">
        <v>24</v>
      </c>
      <c r="B3275">
        <v>97</v>
      </c>
      <c r="C3275" t="s">
        <v>21</v>
      </c>
      <c r="D3275" t="s">
        <v>22</v>
      </c>
      <c r="E3275" t="s">
        <v>22</v>
      </c>
      <c r="F3275">
        <v>0</v>
      </c>
      <c r="G3275">
        <v>259.60000000000002</v>
      </c>
      <c r="H3275">
        <v>138</v>
      </c>
      <c r="I3275">
        <v>44.13</v>
      </c>
      <c r="J3275">
        <v>233.9</v>
      </c>
      <c r="K3275">
        <v>91</v>
      </c>
      <c r="L3275">
        <v>19.88</v>
      </c>
      <c r="M3275">
        <v>140.6</v>
      </c>
      <c r="N3275">
        <v>119</v>
      </c>
      <c r="O3275">
        <v>6.33</v>
      </c>
      <c r="P3275">
        <v>13</v>
      </c>
      <c r="Q3275">
        <v>4</v>
      </c>
      <c r="R3275">
        <v>3.51</v>
      </c>
      <c r="S3275">
        <v>1</v>
      </c>
      <c r="T3275" t="s">
        <v>22</v>
      </c>
      <c r="U3275">
        <f t="shared" si="103"/>
        <v>0</v>
      </c>
      <c r="V3275">
        <f>IF(Table2[[#This Row],[international_plan]]="yes",1,0)</f>
        <v>0</v>
      </c>
      <c r="W3275">
        <f>IF(Table2[[#This Row],[voice_mail_plan]]="yes",1,0)</f>
        <v>0</v>
      </c>
      <c r="X3275" t="str">
        <f t="shared" si="102"/>
        <v>Medium</v>
      </c>
      <c r="Y3275" t="str">
        <f>IF(Table2[[#This Row],[total_intl_charge]] &gt; AVERAGE($R$2:$R$4245),"High","Low")</f>
        <v>High</v>
      </c>
      <c r="Z3275" t="str">
        <f>IF(AND(G3275&gt;AVERAGE(train!$G$2:$G$4251),K3275&gt;AVERAGE(train!$K$2:$K$4251)),"High Day &amp; Eve",IF(AND(G3275&gt;AVERAGE(train!$G$2:$G$4251),K3275&lt;=AVERAGE(train!$K$2:$K$4251)),"High Day Only",IF(AND(G3275&lt;=AVERAGE(train!$G$2:$G$4251),K3275&gt;AVERAGE(train!$K$2:$K$4251)),"High Eve Only","Low Usage")))</f>
        <v>High Day Only</v>
      </c>
    </row>
    <row r="3276" spans="1:26">
      <c r="A3276" t="s">
        <v>26</v>
      </c>
      <c r="B3276">
        <v>134</v>
      </c>
      <c r="C3276" t="s">
        <v>25</v>
      </c>
      <c r="D3276" t="s">
        <v>22</v>
      </c>
      <c r="E3276" t="s">
        <v>23</v>
      </c>
      <c r="F3276">
        <v>10</v>
      </c>
      <c r="G3276">
        <v>159.4</v>
      </c>
      <c r="H3276">
        <v>79</v>
      </c>
      <c r="I3276">
        <v>27.1</v>
      </c>
      <c r="J3276">
        <v>91</v>
      </c>
      <c r="K3276">
        <v>94</v>
      </c>
      <c r="L3276">
        <v>7.74</v>
      </c>
      <c r="M3276">
        <v>199.5</v>
      </c>
      <c r="N3276">
        <v>137</v>
      </c>
      <c r="O3276">
        <v>8.98</v>
      </c>
      <c r="P3276">
        <v>10</v>
      </c>
      <c r="Q3276">
        <v>3</v>
      </c>
      <c r="R3276">
        <v>2.7</v>
      </c>
      <c r="S3276">
        <v>2</v>
      </c>
      <c r="T3276" t="s">
        <v>22</v>
      </c>
      <c r="U3276">
        <f t="shared" si="103"/>
        <v>0</v>
      </c>
      <c r="V3276">
        <f>IF(Table2[[#This Row],[international_plan]]="yes",1,0)</f>
        <v>0</v>
      </c>
      <c r="W3276">
        <f>IF(Table2[[#This Row],[voice_mail_plan]]="yes",1,0)</f>
        <v>1</v>
      </c>
      <c r="X3276" t="str">
        <f t="shared" si="102"/>
        <v>Very High</v>
      </c>
      <c r="Y3276" t="str">
        <f>IF(Table2[[#This Row],[total_intl_charge]] &gt; AVERAGE($R$2:$R$4245),"High","Low")</f>
        <v>Low</v>
      </c>
      <c r="Z3276" t="str">
        <f>IF(AND(G3276&gt;AVERAGE(train!$G$2:$G$4251),K3276&gt;AVERAGE(train!$K$2:$K$4251)),"High Day &amp; Eve",IF(AND(G3276&gt;AVERAGE(train!$G$2:$G$4251),K3276&lt;=AVERAGE(train!$K$2:$K$4251)),"High Day Only",IF(AND(G3276&lt;=AVERAGE(train!$G$2:$G$4251),K3276&gt;AVERAGE(train!$K$2:$K$4251)),"High Eve Only","Low Usage")))</f>
        <v>Low Usage</v>
      </c>
    </row>
    <row r="3277" spans="1:26">
      <c r="A3277" t="s">
        <v>66</v>
      </c>
      <c r="B3277">
        <v>57</v>
      </c>
      <c r="C3277" t="s">
        <v>28</v>
      </c>
      <c r="D3277" t="s">
        <v>22</v>
      </c>
      <c r="E3277" t="s">
        <v>23</v>
      </c>
      <c r="F3277">
        <v>37</v>
      </c>
      <c r="G3277">
        <v>69.5</v>
      </c>
      <c r="H3277">
        <v>94</v>
      </c>
      <c r="I3277">
        <v>11.82</v>
      </c>
      <c r="J3277">
        <v>220.9</v>
      </c>
      <c r="K3277">
        <v>76</v>
      </c>
      <c r="L3277">
        <v>18.78</v>
      </c>
      <c r="M3277">
        <v>218.5</v>
      </c>
      <c r="N3277">
        <v>113</v>
      </c>
      <c r="O3277">
        <v>9.83</v>
      </c>
      <c r="P3277">
        <v>11.9</v>
      </c>
      <c r="Q3277">
        <v>3</v>
      </c>
      <c r="R3277">
        <v>3.21</v>
      </c>
      <c r="S3277">
        <v>0</v>
      </c>
      <c r="T3277" t="s">
        <v>22</v>
      </c>
      <c r="U3277">
        <f t="shared" si="103"/>
        <v>0</v>
      </c>
      <c r="V3277">
        <f>IF(Table2[[#This Row],[international_plan]]="yes",1,0)</f>
        <v>0</v>
      </c>
      <c r="W3277">
        <f>IF(Table2[[#This Row],[voice_mail_plan]]="yes",1,0)</f>
        <v>1</v>
      </c>
      <c r="X3277" t="str">
        <f t="shared" si="102"/>
        <v>Low</v>
      </c>
      <c r="Y3277" t="str">
        <f>IF(Table2[[#This Row],[total_intl_charge]] &gt; AVERAGE($R$2:$R$4245),"High","Low")</f>
        <v>High</v>
      </c>
      <c r="Z3277" t="str">
        <f>IF(AND(G3277&gt;AVERAGE(train!$G$2:$G$4251),K3277&gt;AVERAGE(train!$K$2:$K$4251)),"High Day &amp; Eve",IF(AND(G3277&gt;AVERAGE(train!$G$2:$G$4251),K3277&lt;=AVERAGE(train!$K$2:$K$4251)),"High Day Only",IF(AND(G3277&lt;=AVERAGE(train!$G$2:$G$4251),K3277&gt;AVERAGE(train!$K$2:$K$4251)),"High Eve Only","Low Usage")))</f>
        <v>Low Usage</v>
      </c>
    </row>
    <row r="3278" spans="1:26">
      <c r="A3278" t="s">
        <v>26</v>
      </c>
      <c r="B3278">
        <v>109</v>
      </c>
      <c r="C3278" t="s">
        <v>21</v>
      </c>
      <c r="D3278" t="s">
        <v>23</v>
      </c>
      <c r="E3278" t="s">
        <v>22</v>
      </c>
      <c r="F3278">
        <v>0</v>
      </c>
      <c r="G3278">
        <v>166.5</v>
      </c>
      <c r="H3278">
        <v>101</v>
      </c>
      <c r="I3278">
        <v>28.31</v>
      </c>
      <c r="J3278">
        <v>268.39999999999998</v>
      </c>
      <c r="K3278">
        <v>119</v>
      </c>
      <c r="L3278">
        <v>22.81</v>
      </c>
      <c r="M3278">
        <v>126.2</v>
      </c>
      <c r="N3278">
        <v>112</v>
      </c>
      <c r="O3278">
        <v>5.68</v>
      </c>
      <c r="P3278">
        <v>10.199999999999999</v>
      </c>
      <c r="Q3278">
        <v>3</v>
      </c>
      <c r="R3278">
        <v>2.75</v>
      </c>
      <c r="S3278">
        <v>3</v>
      </c>
      <c r="T3278" t="s">
        <v>22</v>
      </c>
      <c r="U3278">
        <f t="shared" si="103"/>
        <v>0</v>
      </c>
      <c r="V3278">
        <f>IF(Table2[[#This Row],[international_plan]]="yes",1,0)</f>
        <v>1</v>
      </c>
      <c r="W3278">
        <f>IF(Table2[[#This Row],[voice_mail_plan]]="yes",1,0)</f>
        <v>0</v>
      </c>
      <c r="X3278" t="str">
        <f t="shared" si="102"/>
        <v>High</v>
      </c>
      <c r="Y3278" t="str">
        <f>IF(Table2[[#This Row],[total_intl_charge]] &gt; AVERAGE($R$2:$R$4245),"High","Low")</f>
        <v>Low</v>
      </c>
      <c r="Z3278" t="str">
        <f>IF(AND(G3278&gt;AVERAGE(train!$G$2:$G$4251),K3278&gt;AVERAGE(train!$K$2:$K$4251)),"High Day &amp; Eve",IF(AND(G3278&gt;AVERAGE(train!$G$2:$G$4251),K3278&lt;=AVERAGE(train!$K$2:$K$4251)),"High Day Only",IF(AND(G3278&lt;=AVERAGE(train!$G$2:$G$4251),K3278&gt;AVERAGE(train!$K$2:$K$4251)),"High Eve Only","Low Usage")))</f>
        <v>High Eve Only</v>
      </c>
    </row>
    <row r="3279" spans="1:26">
      <c r="A3279" t="s">
        <v>72</v>
      </c>
      <c r="B3279">
        <v>66</v>
      </c>
      <c r="C3279" t="s">
        <v>21</v>
      </c>
      <c r="D3279" t="s">
        <v>22</v>
      </c>
      <c r="E3279" t="s">
        <v>23</v>
      </c>
      <c r="F3279">
        <v>21</v>
      </c>
      <c r="G3279">
        <v>134.4</v>
      </c>
      <c r="H3279">
        <v>110</v>
      </c>
      <c r="I3279">
        <v>22.85</v>
      </c>
      <c r="J3279">
        <v>136.19999999999999</v>
      </c>
      <c r="K3279">
        <v>104</v>
      </c>
      <c r="L3279">
        <v>11.58</v>
      </c>
      <c r="M3279">
        <v>215.6</v>
      </c>
      <c r="N3279">
        <v>105</v>
      </c>
      <c r="O3279">
        <v>9.6999999999999993</v>
      </c>
      <c r="P3279">
        <v>9.6999999999999993</v>
      </c>
      <c r="Q3279">
        <v>4</v>
      </c>
      <c r="R3279">
        <v>2.62</v>
      </c>
      <c r="S3279">
        <v>3</v>
      </c>
      <c r="T3279" t="s">
        <v>22</v>
      </c>
      <c r="U3279">
        <f t="shared" si="103"/>
        <v>0</v>
      </c>
      <c r="V3279">
        <f>IF(Table2[[#This Row],[international_plan]]="yes",1,0)</f>
        <v>0</v>
      </c>
      <c r="W3279">
        <f>IF(Table2[[#This Row],[voice_mail_plan]]="yes",1,0)</f>
        <v>1</v>
      </c>
      <c r="X3279" t="str">
        <f t="shared" si="102"/>
        <v>Low</v>
      </c>
      <c r="Y3279" t="str">
        <f>IF(Table2[[#This Row],[total_intl_charge]] &gt; AVERAGE($R$2:$R$4245),"High","Low")</f>
        <v>Low</v>
      </c>
      <c r="Z3279" t="str">
        <f>IF(AND(G3279&gt;AVERAGE(train!$G$2:$G$4251),K3279&gt;AVERAGE(train!$K$2:$K$4251)),"High Day &amp; Eve",IF(AND(G3279&gt;AVERAGE(train!$G$2:$G$4251),K3279&lt;=AVERAGE(train!$K$2:$K$4251)),"High Day Only",IF(AND(G3279&lt;=AVERAGE(train!$G$2:$G$4251),K3279&gt;AVERAGE(train!$K$2:$K$4251)),"High Eve Only","Low Usage")))</f>
        <v>High Eve Only</v>
      </c>
    </row>
    <row r="3280" spans="1:26">
      <c r="A3280" t="s">
        <v>48</v>
      </c>
      <c r="B3280">
        <v>162</v>
      </c>
      <c r="C3280" t="s">
        <v>25</v>
      </c>
      <c r="D3280" t="s">
        <v>22</v>
      </c>
      <c r="E3280" t="s">
        <v>23</v>
      </c>
      <c r="F3280">
        <v>21</v>
      </c>
      <c r="G3280">
        <v>205.2</v>
      </c>
      <c r="H3280">
        <v>128</v>
      </c>
      <c r="I3280">
        <v>34.880000000000003</v>
      </c>
      <c r="J3280">
        <v>231.7</v>
      </c>
      <c r="K3280">
        <v>128</v>
      </c>
      <c r="L3280">
        <v>19.690000000000001</v>
      </c>
      <c r="M3280">
        <v>180.3</v>
      </c>
      <c r="N3280">
        <v>100</v>
      </c>
      <c r="O3280">
        <v>8.11</v>
      </c>
      <c r="P3280">
        <v>10.6</v>
      </c>
      <c r="Q3280">
        <v>3</v>
      </c>
      <c r="R3280">
        <v>2.86</v>
      </c>
      <c r="S3280">
        <v>2</v>
      </c>
      <c r="T3280" t="s">
        <v>22</v>
      </c>
      <c r="U3280">
        <f t="shared" si="103"/>
        <v>0</v>
      </c>
      <c r="V3280">
        <f>IF(Table2[[#This Row],[international_plan]]="yes",1,0)</f>
        <v>0</v>
      </c>
      <c r="W3280">
        <f>IF(Table2[[#This Row],[voice_mail_plan]]="yes",1,0)</f>
        <v>1</v>
      </c>
      <c r="X3280" t="str">
        <f t="shared" si="102"/>
        <v>Very High</v>
      </c>
      <c r="Y3280" t="str">
        <f>IF(Table2[[#This Row],[total_intl_charge]] &gt; AVERAGE($R$2:$R$4245),"High","Low")</f>
        <v>High</v>
      </c>
      <c r="Z3280" t="str">
        <f>IF(AND(G3280&gt;AVERAGE(train!$G$2:$G$4251),K3280&gt;AVERAGE(train!$K$2:$K$4251)),"High Day &amp; Eve",IF(AND(G3280&gt;AVERAGE(train!$G$2:$G$4251),K3280&lt;=AVERAGE(train!$K$2:$K$4251)),"High Day Only",IF(AND(G3280&lt;=AVERAGE(train!$G$2:$G$4251),K3280&gt;AVERAGE(train!$K$2:$K$4251)),"High Eve Only","Low Usage")))</f>
        <v>High Day &amp; Eve</v>
      </c>
    </row>
    <row r="3281" spans="1:26">
      <c r="A3281" t="s">
        <v>58</v>
      </c>
      <c r="B3281">
        <v>115</v>
      </c>
      <c r="C3281" t="s">
        <v>21</v>
      </c>
      <c r="D3281" t="s">
        <v>22</v>
      </c>
      <c r="E3281" t="s">
        <v>23</v>
      </c>
      <c r="F3281">
        <v>26</v>
      </c>
      <c r="G3281">
        <v>132.30000000000001</v>
      </c>
      <c r="H3281">
        <v>142</v>
      </c>
      <c r="I3281">
        <v>22.49</v>
      </c>
      <c r="J3281">
        <v>273.39999999999998</v>
      </c>
      <c r="K3281">
        <v>89</v>
      </c>
      <c r="L3281">
        <v>23.24</v>
      </c>
      <c r="M3281">
        <v>195.7</v>
      </c>
      <c r="N3281">
        <v>77</v>
      </c>
      <c r="O3281">
        <v>8.81</v>
      </c>
      <c r="P3281">
        <v>14.8</v>
      </c>
      <c r="Q3281">
        <v>7</v>
      </c>
      <c r="R3281">
        <v>4</v>
      </c>
      <c r="S3281">
        <v>0</v>
      </c>
      <c r="T3281" t="s">
        <v>22</v>
      </c>
      <c r="U3281">
        <f t="shared" si="103"/>
        <v>0</v>
      </c>
      <c r="V3281">
        <f>IF(Table2[[#This Row],[international_plan]]="yes",1,0)</f>
        <v>0</v>
      </c>
      <c r="W3281">
        <f>IF(Table2[[#This Row],[voice_mail_plan]]="yes",1,0)</f>
        <v>1</v>
      </c>
      <c r="X3281" t="str">
        <f t="shared" si="102"/>
        <v>High</v>
      </c>
      <c r="Y3281" t="str">
        <f>IF(Table2[[#This Row],[total_intl_charge]] &gt; AVERAGE($R$2:$R$4245),"High","Low")</f>
        <v>High</v>
      </c>
      <c r="Z3281" t="str">
        <f>IF(AND(G3281&gt;AVERAGE(train!$G$2:$G$4251),K3281&gt;AVERAGE(train!$K$2:$K$4251)),"High Day &amp; Eve",IF(AND(G3281&gt;AVERAGE(train!$G$2:$G$4251),K3281&lt;=AVERAGE(train!$K$2:$K$4251)),"High Day Only",IF(AND(G3281&lt;=AVERAGE(train!$G$2:$G$4251),K3281&gt;AVERAGE(train!$K$2:$K$4251)),"High Eve Only","Low Usage")))</f>
        <v>Low Usage</v>
      </c>
    </row>
    <row r="3282" spans="1:26">
      <c r="A3282" t="s">
        <v>45</v>
      </c>
      <c r="B3282">
        <v>132</v>
      </c>
      <c r="C3282" t="s">
        <v>21</v>
      </c>
      <c r="D3282" t="s">
        <v>22</v>
      </c>
      <c r="E3282" t="s">
        <v>22</v>
      </c>
      <c r="F3282">
        <v>0</v>
      </c>
      <c r="G3282">
        <v>140.30000000000001</v>
      </c>
      <c r="H3282">
        <v>144</v>
      </c>
      <c r="I3282">
        <v>23.85</v>
      </c>
      <c r="J3282">
        <v>294.8</v>
      </c>
      <c r="K3282">
        <v>89</v>
      </c>
      <c r="L3282">
        <v>25.06</v>
      </c>
      <c r="M3282">
        <v>153.5</v>
      </c>
      <c r="N3282">
        <v>126</v>
      </c>
      <c r="O3282">
        <v>6.91</v>
      </c>
      <c r="P3282">
        <v>11.7</v>
      </c>
      <c r="Q3282">
        <v>4</v>
      </c>
      <c r="R3282">
        <v>3.16</v>
      </c>
      <c r="S3282">
        <v>2</v>
      </c>
      <c r="T3282" t="s">
        <v>22</v>
      </c>
      <c r="U3282">
        <f t="shared" si="103"/>
        <v>0</v>
      </c>
      <c r="V3282">
        <f>IF(Table2[[#This Row],[international_plan]]="yes",1,0)</f>
        <v>0</v>
      </c>
      <c r="W3282">
        <f>IF(Table2[[#This Row],[voice_mail_plan]]="yes",1,0)</f>
        <v>0</v>
      </c>
      <c r="X3282" t="str">
        <f t="shared" si="102"/>
        <v>Very High</v>
      </c>
      <c r="Y3282" t="str">
        <f>IF(Table2[[#This Row],[total_intl_charge]] &gt; AVERAGE($R$2:$R$4245),"High","Low")</f>
        <v>High</v>
      </c>
      <c r="Z3282" t="str">
        <f>IF(AND(G3282&gt;AVERAGE(train!$G$2:$G$4251),K3282&gt;AVERAGE(train!$K$2:$K$4251)),"High Day &amp; Eve",IF(AND(G3282&gt;AVERAGE(train!$G$2:$G$4251),K3282&lt;=AVERAGE(train!$K$2:$K$4251)),"High Day Only",IF(AND(G3282&lt;=AVERAGE(train!$G$2:$G$4251),K3282&gt;AVERAGE(train!$K$2:$K$4251)),"High Eve Only","Low Usage")))</f>
        <v>Low Usage</v>
      </c>
    </row>
    <row r="3283" spans="1:26">
      <c r="A3283" t="s">
        <v>26</v>
      </c>
      <c r="B3283">
        <v>152</v>
      </c>
      <c r="C3283" t="s">
        <v>21</v>
      </c>
      <c r="D3283" t="s">
        <v>22</v>
      </c>
      <c r="E3283" t="s">
        <v>22</v>
      </c>
      <c r="F3283">
        <v>0</v>
      </c>
      <c r="G3283">
        <v>284.60000000000002</v>
      </c>
      <c r="H3283">
        <v>113</v>
      </c>
      <c r="I3283">
        <v>48.38</v>
      </c>
      <c r="J3283">
        <v>141.80000000000001</v>
      </c>
      <c r="K3283">
        <v>101</v>
      </c>
      <c r="L3283">
        <v>12.05</v>
      </c>
      <c r="M3283">
        <v>127.4</v>
      </c>
      <c r="N3283">
        <v>78</v>
      </c>
      <c r="O3283">
        <v>5.73</v>
      </c>
      <c r="P3283">
        <v>12.6</v>
      </c>
      <c r="Q3283">
        <v>5</v>
      </c>
      <c r="R3283">
        <v>3.4</v>
      </c>
      <c r="S3283">
        <v>0</v>
      </c>
      <c r="T3283" t="s">
        <v>22</v>
      </c>
      <c r="U3283">
        <f t="shared" si="103"/>
        <v>0</v>
      </c>
      <c r="V3283">
        <f>IF(Table2[[#This Row],[international_plan]]="yes",1,0)</f>
        <v>0</v>
      </c>
      <c r="W3283">
        <f>IF(Table2[[#This Row],[voice_mail_plan]]="yes",1,0)</f>
        <v>0</v>
      </c>
      <c r="X3283" t="str">
        <f t="shared" si="102"/>
        <v>Very High</v>
      </c>
      <c r="Y3283" t="str">
        <f>IF(Table2[[#This Row],[total_intl_charge]] &gt; AVERAGE($R$2:$R$4245),"High","Low")</f>
        <v>High</v>
      </c>
      <c r="Z3283" t="str">
        <f>IF(AND(G3283&gt;AVERAGE(train!$G$2:$G$4251),K3283&gt;AVERAGE(train!$K$2:$K$4251)),"High Day &amp; Eve",IF(AND(G3283&gt;AVERAGE(train!$G$2:$G$4251),K3283&lt;=AVERAGE(train!$K$2:$K$4251)),"High Day Only",IF(AND(G3283&lt;=AVERAGE(train!$G$2:$G$4251),K3283&gt;AVERAGE(train!$K$2:$K$4251)),"High Eve Only","Low Usage")))</f>
        <v>High Day &amp; Eve</v>
      </c>
    </row>
    <row r="3284" spans="1:26">
      <c r="A3284" t="s">
        <v>63</v>
      </c>
      <c r="B3284">
        <v>86</v>
      </c>
      <c r="C3284" t="s">
        <v>21</v>
      </c>
      <c r="D3284" t="s">
        <v>22</v>
      </c>
      <c r="E3284" t="s">
        <v>23</v>
      </c>
      <c r="F3284">
        <v>29</v>
      </c>
      <c r="G3284">
        <v>189.3</v>
      </c>
      <c r="H3284">
        <v>107</v>
      </c>
      <c r="I3284">
        <v>32.18</v>
      </c>
      <c r="J3284">
        <v>221.3</v>
      </c>
      <c r="K3284">
        <v>101</v>
      </c>
      <c r="L3284">
        <v>18.809999999999999</v>
      </c>
      <c r="M3284">
        <v>325.60000000000002</v>
      </c>
      <c r="N3284">
        <v>137</v>
      </c>
      <c r="O3284">
        <v>14.65</v>
      </c>
      <c r="P3284">
        <v>13.8</v>
      </c>
      <c r="Q3284">
        <v>3</v>
      </c>
      <c r="R3284">
        <v>3.73</v>
      </c>
      <c r="S3284">
        <v>1</v>
      </c>
      <c r="T3284" t="s">
        <v>22</v>
      </c>
      <c r="U3284">
        <f t="shared" si="103"/>
        <v>0</v>
      </c>
      <c r="V3284">
        <f>IF(Table2[[#This Row],[international_plan]]="yes",1,0)</f>
        <v>0</v>
      </c>
      <c r="W3284">
        <f>IF(Table2[[#This Row],[voice_mail_plan]]="yes",1,0)</f>
        <v>1</v>
      </c>
      <c r="X3284" t="str">
        <f t="shared" si="102"/>
        <v>Medium</v>
      </c>
      <c r="Y3284" t="str">
        <f>IF(Table2[[#This Row],[total_intl_charge]] &gt; AVERAGE($R$2:$R$4245),"High","Low")</f>
        <v>High</v>
      </c>
      <c r="Z3284" t="str">
        <f>IF(AND(G3284&gt;AVERAGE(train!$G$2:$G$4251),K3284&gt;AVERAGE(train!$K$2:$K$4251)),"High Day &amp; Eve",IF(AND(G3284&gt;AVERAGE(train!$G$2:$G$4251),K3284&lt;=AVERAGE(train!$K$2:$K$4251)),"High Day Only",IF(AND(G3284&lt;=AVERAGE(train!$G$2:$G$4251),K3284&gt;AVERAGE(train!$K$2:$K$4251)),"High Eve Only","Low Usage")))</f>
        <v>High Day &amp; Eve</v>
      </c>
    </row>
    <row r="3285" spans="1:26">
      <c r="A3285" t="s">
        <v>43</v>
      </c>
      <c r="B3285">
        <v>36</v>
      </c>
      <c r="C3285" t="s">
        <v>21</v>
      </c>
      <c r="D3285" t="s">
        <v>22</v>
      </c>
      <c r="E3285" t="s">
        <v>22</v>
      </c>
      <c r="F3285">
        <v>0</v>
      </c>
      <c r="G3285">
        <v>184.6</v>
      </c>
      <c r="H3285">
        <v>132</v>
      </c>
      <c r="I3285">
        <v>31.38</v>
      </c>
      <c r="J3285">
        <v>193.7</v>
      </c>
      <c r="K3285">
        <v>69</v>
      </c>
      <c r="L3285">
        <v>16.46</v>
      </c>
      <c r="M3285">
        <v>283.5</v>
      </c>
      <c r="N3285">
        <v>83</v>
      </c>
      <c r="O3285">
        <v>12.76</v>
      </c>
      <c r="P3285">
        <v>5.9</v>
      </c>
      <c r="Q3285">
        <v>3</v>
      </c>
      <c r="R3285">
        <v>1.59</v>
      </c>
      <c r="S3285">
        <v>1</v>
      </c>
      <c r="T3285" t="s">
        <v>22</v>
      </c>
      <c r="U3285">
        <f t="shared" si="103"/>
        <v>0</v>
      </c>
      <c r="V3285">
        <f>IF(Table2[[#This Row],[international_plan]]="yes",1,0)</f>
        <v>0</v>
      </c>
      <c r="W3285">
        <f>IF(Table2[[#This Row],[voice_mail_plan]]="yes",1,0)</f>
        <v>0</v>
      </c>
      <c r="X3285" t="str">
        <f t="shared" si="102"/>
        <v>Low</v>
      </c>
      <c r="Y3285" t="str">
        <f>IF(Table2[[#This Row],[total_intl_charge]] &gt; AVERAGE($R$2:$R$4245),"High","Low")</f>
        <v>Low</v>
      </c>
      <c r="Z3285" t="str">
        <f>IF(AND(G3285&gt;AVERAGE(train!$G$2:$G$4251),K3285&gt;AVERAGE(train!$K$2:$K$4251)),"High Day &amp; Eve",IF(AND(G3285&gt;AVERAGE(train!$G$2:$G$4251),K3285&lt;=AVERAGE(train!$K$2:$K$4251)),"High Day Only",IF(AND(G3285&lt;=AVERAGE(train!$G$2:$G$4251),K3285&gt;AVERAGE(train!$K$2:$K$4251)),"High Eve Only","Low Usage")))</f>
        <v>High Day Only</v>
      </c>
    </row>
    <row r="3286" spans="1:26">
      <c r="A3286" t="s">
        <v>60</v>
      </c>
      <c r="B3286">
        <v>118</v>
      </c>
      <c r="C3286" t="s">
        <v>21</v>
      </c>
      <c r="D3286" t="s">
        <v>22</v>
      </c>
      <c r="E3286" t="s">
        <v>22</v>
      </c>
      <c r="F3286">
        <v>0</v>
      </c>
      <c r="G3286">
        <v>161.6</v>
      </c>
      <c r="H3286">
        <v>96</v>
      </c>
      <c r="I3286">
        <v>27.47</v>
      </c>
      <c r="J3286">
        <v>223.9</v>
      </c>
      <c r="K3286">
        <v>113</v>
      </c>
      <c r="L3286">
        <v>19.03</v>
      </c>
      <c r="M3286">
        <v>240.6</v>
      </c>
      <c r="N3286">
        <v>137</v>
      </c>
      <c r="O3286">
        <v>10.83</v>
      </c>
      <c r="P3286">
        <v>6.8</v>
      </c>
      <c r="Q3286">
        <v>2</v>
      </c>
      <c r="R3286">
        <v>1.84</v>
      </c>
      <c r="S3286">
        <v>0</v>
      </c>
      <c r="T3286" t="s">
        <v>22</v>
      </c>
      <c r="U3286">
        <f t="shared" si="103"/>
        <v>0</v>
      </c>
      <c r="V3286">
        <f>IF(Table2[[#This Row],[international_plan]]="yes",1,0)</f>
        <v>0</v>
      </c>
      <c r="W3286">
        <f>IF(Table2[[#This Row],[voice_mail_plan]]="yes",1,0)</f>
        <v>0</v>
      </c>
      <c r="X3286" t="str">
        <f t="shared" si="102"/>
        <v>High</v>
      </c>
      <c r="Y3286" t="str">
        <f>IF(Table2[[#This Row],[total_intl_charge]] &gt; AVERAGE($R$2:$R$4245),"High","Low")</f>
        <v>Low</v>
      </c>
      <c r="Z3286" t="str">
        <f>IF(AND(G3286&gt;AVERAGE(train!$G$2:$G$4251),K3286&gt;AVERAGE(train!$K$2:$K$4251)),"High Day &amp; Eve",IF(AND(G3286&gt;AVERAGE(train!$G$2:$G$4251),K3286&lt;=AVERAGE(train!$K$2:$K$4251)),"High Day Only",IF(AND(G3286&lt;=AVERAGE(train!$G$2:$G$4251),K3286&gt;AVERAGE(train!$K$2:$K$4251)),"High Eve Only","Low Usage")))</f>
        <v>High Eve Only</v>
      </c>
    </row>
    <row r="3287" spans="1:26">
      <c r="A3287" t="s">
        <v>45</v>
      </c>
      <c r="B3287">
        <v>137</v>
      </c>
      <c r="C3287" t="s">
        <v>28</v>
      </c>
      <c r="D3287" t="s">
        <v>22</v>
      </c>
      <c r="E3287" t="s">
        <v>23</v>
      </c>
      <c r="F3287">
        <v>20</v>
      </c>
      <c r="G3287">
        <v>268.5</v>
      </c>
      <c r="H3287">
        <v>91</v>
      </c>
      <c r="I3287">
        <v>45.65</v>
      </c>
      <c r="J3287">
        <v>128.80000000000001</v>
      </c>
      <c r="K3287">
        <v>121</v>
      </c>
      <c r="L3287">
        <v>10.95</v>
      </c>
      <c r="M3287">
        <v>146.4</v>
      </c>
      <c r="N3287">
        <v>98</v>
      </c>
      <c r="O3287">
        <v>6.59</v>
      </c>
      <c r="P3287">
        <v>12.7</v>
      </c>
      <c r="Q3287">
        <v>6</v>
      </c>
      <c r="R3287">
        <v>3.43</v>
      </c>
      <c r="S3287">
        <v>1</v>
      </c>
      <c r="T3287" t="s">
        <v>22</v>
      </c>
      <c r="U3287">
        <f t="shared" si="103"/>
        <v>0</v>
      </c>
      <c r="V3287">
        <f>IF(Table2[[#This Row],[international_plan]]="yes",1,0)</f>
        <v>0</v>
      </c>
      <c r="W3287">
        <f>IF(Table2[[#This Row],[voice_mail_plan]]="yes",1,0)</f>
        <v>1</v>
      </c>
      <c r="X3287" t="str">
        <f t="shared" si="102"/>
        <v>Very High</v>
      </c>
      <c r="Y3287" t="str">
        <f>IF(Table2[[#This Row],[total_intl_charge]] &gt; AVERAGE($R$2:$R$4245),"High","Low")</f>
        <v>High</v>
      </c>
      <c r="Z3287" t="str">
        <f>IF(AND(G3287&gt;AVERAGE(train!$G$2:$G$4251),K3287&gt;AVERAGE(train!$K$2:$K$4251)),"High Day &amp; Eve",IF(AND(G3287&gt;AVERAGE(train!$G$2:$G$4251),K3287&lt;=AVERAGE(train!$K$2:$K$4251)),"High Day Only",IF(AND(G3287&lt;=AVERAGE(train!$G$2:$G$4251),K3287&gt;AVERAGE(train!$K$2:$K$4251)),"High Eve Only","Low Usage")))</f>
        <v>High Day &amp; Eve</v>
      </c>
    </row>
    <row r="3288" spans="1:26">
      <c r="A3288" t="s">
        <v>24</v>
      </c>
      <c r="B3288">
        <v>67</v>
      </c>
      <c r="C3288" t="s">
        <v>21</v>
      </c>
      <c r="D3288" t="s">
        <v>22</v>
      </c>
      <c r="E3288" t="s">
        <v>22</v>
      </c>
      <c r="F3288">
        <v>0</v>
      </c>
      <c r="G3288">
        <v>178</v>
      </c>
      <c r="H3288">
        <v>77</v>
      </c>
      <c r="I3288">
        <v>30.26</v>
      </c>
      <c r="J3288">
        <v>233.6</v>
      </c>
      <c r="K3288">
        <v>88</v>
      </c>
      <c r="L3288">
        <v>19.86</v>
      </c>
      <c r="M3288">
        <v>175.6</v>
      </c>
      <c r="N3288">
        <v>88</v>
      </c>
      <c r="O3288">
        <v>7.9</v>
      </c>
      <c r="P3288">
        <v>6.3</v>
      </c>
      <c r="Q3288">
        <v>4</v>
      </c>
      <c r="R3288">
        <v>1.7</v>
      </c>
      <c r="S3288">
        <v>2</v>
      </c>
      <c r="T3288" t="s">
        <v>22</v>
      </c>
      <c r="U3288">
        <f t="shared" si="103"/>
        <v>0</v>
      </c>
      <c r="V3288">
        <f>IF(Table2[[#This Row],[international_plan]]="yes",1,0)</f>
        <v>0</v>
      </c>
      <c r="W3288">
        <f>IF(Table2[[#This Row],[voice_mail_plan]]="yes",1,0)</f>
        <v>0</v>
      </c>
      <c r="X3288" t="str">
        <f t="shared" si="102"/>
        <v>Low</v>
      </c>
      <c r="Y3288" t="str">
        <f>IF(Table2[[#This Row],[total_intl_charge]] &gt; AVERAGE($R$2:$R$4245),"High","Low")</f>
        <v>Low</v>
      </c>
      <c r="Z3288" t="str">
        <f>IF(AND(G3288&gt;AVERAGE(train!$G$2:$G$4251),K3288&gt;AVERAGE(train!$K$2:$K$4251)),"High Day &amp; Eve",IF(AND(G3288&gt;AVERAGE(train!$G$2:$G$4251),K3288&lt;=AVERAGE(train!$K$2:$K$4251)),"High Day Only",IF(AND(G3288&lt;=AVERAGE(train!$G$2:$G$4251),K3288&gt;AVERAGE(train!$K$2:$K$4251)),"High Eve Only","Low Usage")))</f>
        <v>Low Usage</v>
      </c>
    </row>
    <row r="3289" spans="1:26">
      <c r="A3289" t="s">
        <v>53</v>
      </c>
      <c r="B3289">
        <v>164</v>
      </c>
      <c r="C3289" t="s">
        <v>21</v>
      </c>
      <c r="D3289" t="s">
        <v>22</v>
      </c>
      <c r="E3289" t="s">
        <v>22</v>
      </c>
      <c r="F3289">
        <v>0</v>
      </c>
      <c r="G3289">
        <v>215.6</v>
      </c>
      <c r="H3289">
        <v>90</v>
      </c>
      <c r="I3289">
        <v>36.65</v>
      </c>
      <c r="J3289">
        <v>171.6</v>
      </c>
      <c r="K3289">
        <v>99</v>
      </c>
      <c r="L3289">
        <v>14.59</v>
      </c>
      <c r="M3289">
        <v>110.4</v>
      </c>
      <c r="N3289">
        <v>105</v>
      </c>
      <c r="O3289">
        <v>4.97</v>
      </c>
      <c r="P3289">
        <v>11.3</v>
      </c>
      <c r="Q3289">
        <v>6</v>
      </c>
      <c r="R3289">
        <v>3.05</v>
      </c>
      <c r="S3289">
        <v>1</v>
      </c>
      <c r="T3289" t="s">
        <v>22</v>
      </c>
      <c r="U3289">
        <f t="shared" si="103"/>
        <v>0</v>
      </c>
      <c r="V3289">
        <f>IF(Table2[[#This Row],[international_plan]]="yes",1,0)</f>
        <v>0</v>
      </c>
      <c r="W3289">
        <f>IF(Table2[[#This Row],[voice_mail_plan]]="yes",1,0)</f>
        <v>0</v>
      </c>
      <c r="X3289" t="str">
        <f t="shared" si="102"/>
        <v>Very High</v>
      </c>
      <c r="Y3289" t="str">
        <f>IF(Table2[[#This Row],[total_intl_charge]] &gt; AVERAGE($R$2:$R$4245),"High","Low")</f>
        <v>High</v>
      </c>
      <c r="Z3289" t="str">
        <f>IF(AND(G3289&gt;AVERAGE(train!$G$2:$G$4251),K3289&gt;AVERAGE(train!$K$2:$K$4251)),"High Day &amp; Eve",IF(AND(G3289&gt;AVERAGE(train!$G$2:$G$4251),K3289&lt;=AVERAGE(train!$K$2:$K$4251)),"High Day Only",IF(AND(G3289&lt;=AVERAGE(train!$G$2:$G$4251),K3289&gt;AVERAGE(train!$K$2:$K$4251)),"High Eve Only","Low Usage")))</f>
        <v>High Day Only</v>
      </c>
    </row>
    <row r="3290" spans="1:26">
      <c r="A3290" t="s">
        <v>55</v>
      </c>
      <c r="B3290">
        <v>180</v>
      </c>
      <c r="C3290" t="s">
        <v>28</v>
      </c>
      <c r="D3290" t="s">
        <v>22</v>
      </c>
      <c r="E3290" t="s">
        <v>22</v>
      </c>
      <c r="F3290">
        <v>0</v>
      </c>
      <c r="G3290">
        <v>253.9</v>
      </c>
      <c r="H3290">
        <v>69</v>
      </c>
      <c r="I3290">
        <v>43.16</v>
      </c>
      <c r="J3290">
        <v>184.2</v>
      </c>
      <c r="K3290">
        <v>138</v>
      </c>
      <c r="L3290">
        <v>15.66</v>
      </c>
      <c r="M3290">
        <v>174.3</v>
      </c>
      <c r="N3290">
        <v>83</v>
      </c>
      <c r="O3290">
        <v>7.84</v>
      </c>
      <c r="P3290">
        <v>0.4</v>
      </c>
      <c r="Q3290">
        <v>7</v>
      </c>
      <c r="R3290">
        <v>0.11</v>
      </c>
      <c r="S3290">
        <v>1</v>
      </c>
      <c r="T3290" t="s">
        <v>22</v>
      </c>
      <c r="U3290">
        <f t="shared" si="103"/>
        <v>0</v>
      </c>
      <c r="V3290">
        <f>IF(Table2[[#This Row],[international_plan]]="yes",1,0)</f>
        <v>0</v>
      </c>
      <c r="W3290">
        <f>IF(Table2[[#This Row],[voice_mail_plan]]="yes",1,0)</f>
        <v>0</v>
      </c>
      <c r="X3290" t="str">
        <f t="shared" si="102"/>
        <v>Very High</v>
      </c>
      <c r="Y3290" t="str">
        <f>IF(Table2[[#This Row],[total_intl_charge]] &gt; AVERAGE($R$2:$R$4245),"High","Low")</f>
        <v>Low</v>
      </c>
      <c r="Z3290" t="str">
        <f>IF(AND(G3290&gt;AVERAGE(train!$G$2:$G$4251),K3290&gt;AVERAGE(train!$K$2:$K$4251)),"High Day &amp; Eve",IF(AND(G3290&gt;AVERAGE(train!$G$2:$G$4251),K3290&lt;=AVERAGE(train!$K$2:$K$4251)),"High Day Only",IF(AND(G3290&lt;=AVERAGE(train!$G$2:$G$4251),K3290&gt;AVERAGE(train!$K$2:$K$4251)),"High Eve Only","Low Usage")))</f>
        <v>High Day &amp; Eve</v>
      </c>
    </row>
    <row r="3291" spans="1:26">
      <c r="A3291" t="s">
        <v>34</v>
      </c>
      <c r="B3291">
        <v>80</v>
      </c>
      <c r="C3291" t="s">
        <v>25</v>
      </c>
      <c r="D3291" t="s">
        <v>22</v>
      </c>
      <c r="E3291" t="s">
        <v>23</v>
      </c>
      <c r="F3291">
        <v>22</v>
      </c>
      <c r="G3291">
        <v>182.8</v>
      </c>
      <c r="H3291">
        <v>142</v>
      </c>
      <c r="I3291">
        <v>31.08</v>
      </c>
      <c r="J3291">
        <v>229.3</v>
      </c>
      <c r="K3291">
        <v>111</v>
      </c>
      <c r="L3291">
        <v>19.489999999999998</v>
      </c>
      <c r="M3291">
        <v>313.8</v>
      </c>
      <c r="N3291">
        <v>85</v>
      </c>
      <c r="O3291">
        <v>14.12</v>
      </c>
      <c r="P3291">
        <v>11.3</v>
      </c>
      <c r="Q3291">
        <v>2</v>
      </c>
      <c r="R3291">
        <v>3.05</v>
      </c>
      <c r="S3291">
        <v>1</v>
      </c>
      <c r="T3291" t="s">
        <v>22</v>
      </c>
      <c r="U3291">
        <f t="shared" si="103"/>
        <v>0</v>
      </c>
      <c r="V3291">
        <f>IF(Table2[[#This Row],[international_plan]]="yes",1,0)</f>
        <v>0</v>
      </c>
      <c r="W3291">
        <f>IF(Table2[[#This Row],[voice_mail_plan]]="yes",1,0)</f>
        <v>1</v>
      </c>
      <c r="X3291" t="str">
        <f t="shared" si="102"/>
        <v>Medium</v>
      </c>
      <c r="Y3291" t="str">
        <f>IF(Table2[[#This Row],[total_intl_charge]] &gt; AVERAGE($R$2:$R$4245),"High","Low")</f>
        <v>High</v>
      </c>
      <c r="Z3291" t="str">
        <f>IF(AND(G3291&gt;AVERAGE(train!$G$2:$G$4251),K3291&gt;AVERAGE(train!$K$2:$K$4251)),"High Day &amp; Eve",IF(AND(G3291&gt;AVERAGE(train!$G$2:$G$4251),K3291&lt;=AVERAGE(train!$K$2:$K$4251)),"High Day Only",IF(AND(G3291&lt;=AVERAGE(train!$G$2:$G$4251),K3291&gt;AVERAGE(train!$K$2:$K$4251)),"High Eve Only","Low Usage")))</f>
        <v>High Day &amp; Eve</v>
      </c>
    </row>
    <row r="3292" spans="1:26">
      <c r="A3292" t="s">
        <v>41</v>
      </c>
      <c r="B3292">
        <v>126</v>
      </c>
      <c r="C3292" t="s">
        <v>21</v>
      </c>
      <c r="D3292" t="s">
        <v>22</v>
      </c>
      <c r="E3292" t="s">
        <v>22</v>
      </c>
      <c r="F3292">
        <v>0</v>
      </c>
      <c r="G3292">
        <v>120</v>
      </c>
      <c r="H3292">
        <v>82</v>
      </c>
      <c r="I3292">
        <v>20.399999999999999</v>
      </c>
      <c r="J3292">
        <v>213.6</v>
      </c>
      <c r="K3292">
        <v>111</v>
      </c>
      <c r="L3292">
        <v>18.16</v>
      </c>
      <c r="M3292">
        <v>312.89999999999998</v>
      </c>
      <c r="N3292">
        <v>136</v>
      </c>
      <c r="O3292">
        <v>14.08</v>
      </c>
      <c r="P3292">
        <v>7.5</v>
      </c>
      <c r="Q3292">
        <v>6</v>
      </c>
      <c r="R3292">
        <v>2.0299999999999998</v>
      </c>
      <c r="S3292">
        <v>1</v>
      </c>
      <c r="T3292" t="s">
        <v>22</v>
      </c>
      <c r="U3292">
        <f t="shared" si="103"/>
        <v>0</v>
      </c>
      <c r="V3292">
        <f>IF(Table2[[#This Row],[international_plan]]="yes",1,0)</f>
        <v>0</v>
      </c>
      <c r="W3292">
        <f>IF(Table2[[#This Row],[voice_mail_plan]]="yes",1,0)</f>
        <v>0</v>
      </c>
      <c r="X3292" t="str">
        <f t="shared" si="102"/>
        <v>High</v>
      </c>
      <c r="Y3292" t="str">
        <f>IF(Table2[[#This Row],[total_intl_charge]] &gt; AVERAGE($R$2:$R$4245),"High","Low")</f>
        <v>Low</v>
      </c>
      <c r="Z3292" t="str">
        <f>IF(AND(G3292&gt;AVERAGE(train!$G$2:$G$4251),K3292&gt;AVERAGE(train!$K$2:$K$4251)),"High Day &amp; Eve",IF(AND(G3292&gt;AVERAGE(train!$G$2:$G$4251),K3292&lt;=AVERAGE(train!$K$2:$K$4251)),"High Day Only",IF(AND(G3292&lt;=AVERAGE(train!$G$2:$G$4251),K3292&gt;AVERAGE(train!$K$2:$K$4251)),"High Eve Only","Low Usage")))</f>
        <v>High Eve Only</v>
      </c>
    </row>
    <row r="3293" spans="1:26">
      <c r="A3293" t="s">
        <v>67</v>
      </c>
      <c r="B3293">
        <v>138</v>
      </c>
      <c r="C3293" t="s">
        <v>25</v>
      </c>
      <c r="D3293" t="s">
        <v>22</v>
      </c>
      <c r="E3293" t="s">
        <v>22</v>
      </c>
      <c r="F3293">
        <v>0</v>
      </c>
      <c r="G3293">
        <v>138.69999999999999</v>
      </c>
      <c r="H3293">
        <v>124</v>
      </c>
      <c r="I3293">
        <v>23.58</v>
      </c>
      <c r="J3293">
        <v>280.3</v>
      </c>
      <c r="K3293">
        <v>64</v>
      </c>
      <c r="L3293">
        <v>23.83</v>
      </c>
      <c r="M3293">
        <v>206.7</v>
      </c>
      <c r="N3293">
        <v>98</v>
      </c>
      <c r="O3293">
        <v>9.3000000000000007</v>
      </c>
      <c r="P3293">
        <v>10.4</v>
      </c>
      <c r="Q3293">
        <v>4</v>
      </c>
      <c r="R3293">
        <v>2.81</v>
      </c>
      <c r="S3293">
        <v>1</v>
      </c>
      <c r="T3293" t="s">
        <v>22</v>
      </c>
      <c r="U3293">
        <f t="shared" si="103"/>
        <v>0</v>
      </c>
      <c r="V3293">
        <f>IF(Table2[[#This Row],[international_plan]]="yes",1,0)</f>
        <v>0</v>
      </c>
      <c r="W3293">
        <f>IF(Table2[[#This Row],[voice_mail_plan]]="yes",1,0)</f>
        <v>0</v>
      </c>
      <c r="X3293" t="str">
        <f t="shared" si="102"/>
        <v>Very High</v>
      </c>
      <c r="Y3293" t="str">
        <f>IF(Table2[[#This Row],[total_intl_charge]] &gt; AVERAGE($R$2:$R$4245),"High","Low")</f>
        <v>High</v>
      </c>
      <c r="Z3293" t="str">
        <f>IF(AND(G3293&gt;AVERAGE(train!$G$2:$G$4251),K3293&gt;AVERAGE(train!$K$2:$K$4251)),"High Day &amp; Eve",IF(AND(G3293&gt;AVERAGE(train!$G$2:$G$4251),K3293&lt;=AVERAGE(train!$K$2:$K$4251)),"High Day Only",IF(AND(G3293&lt;=AVERAGE(train!$G$2:$G$4251),K3293&gt;AVERAGE(train!$K$2:$K$4251)),"High Eve Only","Low Usage")))</f>
        <v>Low Usage</v>
      </c>
    </row>
    <row r="3294" spans="1:26">
      <c r="A3294" t="s">
        <v>27</v>
      </c>
      <c r="B3294">
        <v>101</v>
      </c>
      <c r="C3294" t="s">
        <v>25</v>
      </c>
      <c r="D3294" t="s">
        <v>22</v>
      </c>
      <c r="E3294" t="s">
        <v>22</v>
      </c>
      <c r="F3294">
        <v>0</v>
      </c>
      <c r="G3294">
        <v>189</v>
      </c>
      <c r="H3294">
        <v>122</v>
      </c>
      <c r="I3294">
        <v>32.130000000000003</v>
      </c>
      <c r="J3294">
        <v>179.2</v>
      </c>
      <c r="K3294">
        <v>91</v>
      </c>
      <c r="L3294">
        <v>15.23</v>
      </c>
      <c r="M3294">
        <v>186.8</v>
      </c>
      <c r="N3294">
        <v>170</v>
      </c>
      <c r="O3294">
        <v>8.41</v>
      </c>
      <c r="P3294">
        <v>11.1</v>
      </c>
      <c r="Q3294">
        <v>6</v>
      </c>
      <c r="R3294">
        <v>3</v>
      </c>
      <c r="S3294">
        <v>0</v>
      </c>
      <c r="T3294" t="s">
        <v>22</v>
      </c>
      <c r="U3294">
        <f t="shared" si="103"/>
        <v>0</v>
      </c>
      <c r="V3294">
        <f>IF(Table2[[#This Row],[international_plan]]="yes",1,0)</f>
        <v>0</v>
      </c>
      <c r="W3294">
        <f>IF(Table2[[#This Row],[voice_mail_plan]]="yes",1,0)</f>
        <v>0</v>
      </c>
      <c r="X3294" t="str">
        <f t="shared" si="102"/>
        <v>High</v>
      </c>
      <c r="Y3294" t="str">
        <f>IF(Table2[[#This Row],[total_intl_charge]] &gt; AVERAGE($R$2:$R$4245),"High","Low")</f>
        <v>High</v>
      </c>
      <c r="Z3294" t="str">
        <f>IF(AND(G3294&gt;AVERAGE(train!$G$2:$G$4251),K3294&gt;AVERAGE(train!$K$2:$K$4251)),"High Day &amp; Eve",IF(AND(G3294&gt;AVERAGE(train!$G$2:$G$4251),K3294&lt;=AVERAGE(train!$K$2:$K$4251)),"High Day Only",IF(AND(G3294&lt;=AVERAGE(train!$G$2:$G$4251),K3294&gt;AVERAGE(train!$K$2:$K$4251)),"High Eve Only","Low Usage")))</f>
        <v>High Day Only</v>
      </c>
    </row>
    <row r="3295" spans="1:26">
      <c r="A3295" t="s">
        <v>36</v>
      </c>
      <c r="B3295">
        <v>147</v>
      </c>
      <c r="C3295" t="s">
        <v>25</v>
      </c>
      <c r="D3295" t="s">
        <v>22</v>
      </c>
      <c r="E3295" t="s">
        <v>22</v>
      </c>
      <c r="F3295">
        <v>0</v>
      </c>
      <c r="G3295">
        <v>134.6</v>
      </c>
      <c r="H3295">
        <v>91</v>
      </c>
      <c r="I3295">
        <v>22.88</v>
      </c>
      <c r="J3295">
        <v>175.1</v>
      </c>
      <c r="K3295">
        <v>83</v>
      </c>
      <c r="L3295">
        <v>14.88</v>
      </c>
      <c r="M3295">
        <v>201.1</v>
      </c>
      <c r="N3295">
        <v>114</v>
      </c>
      <c r="O3295">
        <v>9.0500000000000007</v>
      </c>
      <c r="P3295">
        <v>8.9</v>
      </c>
      <c r="Q3295">
        <v>3</v>
      </c>
      <c r="R3295">
        <v>2.4</v>
      </c>
      <c r="S3295">
        <v>0</v>
      </c>
      <c r="T3295" t="s">
        <v>22</v>
      </c>
      <c r="U3295">
        <f t="shared" si="103"/>
        <v>0</v>
      </c>
      <c r="V3295">
        <f>IF(Table2[[#This Row],[international_plan]]="yes",1,0)</f>
        <v>0</v>
      </c>
      <c r="W3295">
        <f>IF(Table2[[#This Row],[voice_mail_plan]]="yes",1,0)</f>
        <v>0</v>
      </c>
      <c r="X3295" t="str">
        <f t="shared" si="102"/>
        <v>Very High</v>
      </c>
      <c r="Y3295" t="str">
        <f>IF(Table2[[#This Row],[total_intl_charge]] &gt; AVERAGE($R$2:$R$4245),"High","Low")</f>
        <v>Low</v>
      </c>
      <c r="Z3295" t="str">
        <f>IF(AND(G3295&gt;AVERAGE(train!$G$2:$G$4251),K3295&gt;AVERAGE(train!$K$2:$K$4251)),"High Day &amp; Eve",IF(AND(G3295&gt;AVERAGE(train!$G$2:$G$4251),K3295&lt;=AVERAGE(train!$K$2:$K$4251)),"High Day Only",IF(AND(G3295&lt;=AVERAGE(train!$G$2:$G$4251),K3295&gt;AVERAGE(train!$K$2:$K$4251)),"High Eve Only","Low Usage")))</f>
        <v>Low Usage</v>
      </c>
    </row>
    <row r="3296" spans="1:26">
      <c r="A3296" t="s">
        <v>38</v>
      </c>
      <c r="B3296">
        <v>58</v>
      </c>
      <c r="C3296" t="s">
        <v>25</v>
      </c>
      <c r="D3296" t="s">
        <v>22</v>
      </c>
      <c r="E3296" t="s">
        <v>22</v>
      </c>
      <c r="F3296">
        <v>0</v>
      </c>
      <c r="G3296">
        <v>181.4</v>
      </c>
      <c r="H3296">
        <v>106</v>
      </c>
      <c r="I3296">
        <v>30.84</v>
      </c>
      <c r="J3296">
        <v>145.80000000000001</v>
      </c>
      <c r="K3296">
        <v>77</v>
      </c>
      <c r="L3296">
        <v>12.39</v>
      </c>
      <c r="M3296">
        <v>200.3</v>
      </c>
      <c r="N3296">
        <v>85</v>
      </c>
      <c r="O3296">
        <v>9.01</v>
      </c>
      <c r="P3296">
        <v>7.9</v>
      </c>
      <c r="Q3296">
        <v>3</v>
      </c>
      <c r="R3296">
        <v>2.13</v>
      </c>
      <c r="S3296">
        <v>0</v>
      </c>
      <c r="T3296" t="s">
        <v>22</v>
      </c>
      <c r="U3296">
        <f t="shared" si="103"/>
        <v>0</v>
      </c>
      <c r="V3296">
        <f>IF(Table2[[#This Row],[international_plan]]="yes",1,0)</f>
        <v>0</v>
      </c>
      <c r="W3296">
        <f>IF(Table2[[#This Row],[voice_mail_plan]]="yes",1,0)</f>
        <v>0</v>
      </c>
      <c r="X3296" t="str">
        <f t="shared" si="102"/>
        <v>Low</v>
      </c>
      <c r="Y3296" t="str">
        <f>IF(Table2[[#This Row],[total_intl_charge]] &gt; AVERAGE($R$2:$R$4245),"High","Low")</f>
        <v>Low</v>
      </c>
      <c r="Z3296" t="str">
        <f>IF(AND(G3296&gt;AVERAGE(train!$G$2:$G$4251),K3296&gt;AVERAGE(train!$K$2:$K$4251)),"High Day &amp; Eve",IF(AND(G3296&gt;AVERAGE(train!$G$2:$G$4251),K3296&lt;=AVERAGE(train!$K$2:$K$4251)),"High Day Only",IF(AND(G3296&lt;=AVERAGE(train!$G$2:$G$4251),K3296&gt;AVERAGE(train!$K$2:$K$4251)),"High Eve Only","Low Usage")))</f>
        <v>High Day Only</v>
      </c>
    </row>
    <row r="3297" spans="1:26">
      <c r="A3297" t="s">
        <v>32</v>
      </c>
      <c r="B3297">
        <v>35</v>
      </c>
      <c r="C3297" t="s">
        <v>28</v>
      </c>
      <c r="D3297" t="s">
        <v>22</v>
      </c>
      <c r="E3297" t="s">
        <v>23</v>
      </c>
      <c r="F3297">
        <v>23</v>
      </c>
      <c r="G3297">
        <v>194.6</v>
      </c>
      <c r="H3297">
        <v>106</v>
      </c>
      <c r="I3297">
        <v>33.08</v>
      </c>
      <c r="J3297">
        <v>199.8</v>
      </c>
      <c r="K3297">
        <v>132</v>
      </c>
      <c r="L3297">
        <v>16.98</v>
      </c>
      <c r="M3297">
        <v>189.6</v>
      </c>
      <c r="N3297">
        <v>88</v>
      </c>
      <c r="O3297">
        <v>8.5299999999999994</v>
      </c>
      <c r="P3297">
        <v>10.1</v>
      </c>
      <c r="Q3297">
        <v>7</v>
      </c>
      <c r="R3297">
        <v>2.73</v>
      </c>
      <c r="S3297">
        <v>4</v>
      </c>
      <c r="T3297" t="s">
        <v>22</v>
      </c>
      <c r="U3297">
        <f t="shared" si="103"/>
        <v>0</v>
      </c>
      <c r="V3297">
        <f>IF(Table2[[#This Row],[international_plan]]="yes",1,0)</f>
        <v>0</v>
      </c>
      <c r="W3297">
        <f>IF(Table2[[#This Row],[voice_mail_plan]]="yes",1,0)</f>
        <v>1</v>
      </c>
      <c r="X3297" t="str">
        <f t="shared" si="102"/>
        <v>Low</v>
      </c>
      <c r="Y3297" t="str">
        <f>IF(Table2[[#This Row],[total_intl_charge]] &gt; AVERAGE($R$2:$R$4245),"High","Low")</f>
        <v>Low</v>
      </c>
      <c r="Z3297" t="str">
        <f>IF(AND(G3297&gt;AVERAGE(train!$G$2:$G$4251),K3297&gt;AVERAGE(train!$K$2:$K$4251)),"High Day &amp; Eve",IF(AND(G3297&gt;AVERAGE(train!$G$2:$G$4251),K3297&lt;=AVERAGE(train!$K$2:$K$4251)),"High Day Only",IF(AND(G3297&lt;=AVERAGE(train!$G$2:$G$4251),K3297&gt;AVERAGE(train!$K$2:$K$4251)),"High Eve Only","Low Usage")))</f>
        <v>High Day &amp; Eve</v>
      </c>
    </row>
    <row r="3298" spans="1:26">
      <c r="A3298" t="s">
        <v>46</v>
      </c>
      <c r="B3298">
        <v>163</v>
      </c>
      <c r="C3298" t="s">
        <v>21</v>
      </c>
      <c r="D3298" t="s">
        <v>22</v>
      </c>
      <c r="E3298" t="s">
        <v>23</v>
      </c>
      <c r="F3298">
        <v>39</v>
      </c>
      <c r="G3298">
        <v>268.10000000000002</v>
      </c>
      <c r="H3298">
        <v>104</v>
      </c>
      <c r="I3298">
        <v>45.58</v>
      </c>
      <c r="J3298">
        <v>216.6</v>
      </c>
      <c r="K3298">
        <v>65</v>
      </c>
      <c r="L3298">
        <v>18.41</v>
      </c>
      <c r="M3298">
        <v>359.9</v>
      </c>
      <c r="N3298">
        <v>118</v>
      </c>
      <c r="O3298">
        <v>16.2</v>
      </c>
      <c r="P3298">
        <v>11.4</v>
      </c>
      <c r="Q3298">
        <v>4</v>
      </c>
      <c r="R3298">
        <v>3.08</v>
      </c>
      <c r="S3298">
        <v>0</v>
      </c>
      <c r="T3298" t="s">
        <v>22</v>
      </c>
      <c r="U3298">
        <f t="shared" si="103"/>
        <v>0</v>
      </c>
      <c r="V3298">
        <f>IF(Table2[[#This Row],[international_plan]]="yes",1,0)</f>
        <v>0</v>
      </c>
      <c r="W3298">
        <f>IF(Table2[[#This Row],[voice_mail_plan]]="yes",1,0)</f>
        <v>1</v>
      </c>
      <c r="X3298" t="str">
        <f t="shared" si="102"/>
        <v>Very High</v>
      </c>
      <c r="Y3298" t="str">
        <f>IF(Table2[[#This Row],[total_intl_charge]] &gt; AVERAGE($R$2:$R$4245),"High","Low")</f>
        <v>High</v>
      </c>
      <c r="Z3298" t="str">
        <f>IF(AND(G3298&gt;AVERAGE(train!$G$2:$G$4251),K3298&gt;AVERAGE(train!$K$2:$K$4251)),"High Day &amp; Eve",IF(AND(G3298&gt;AVERAGE(train!$G$2:$G$4251),K3298&lt;=AVERAGE(train!$K$2:$K$4251)),"High Day Only",IF(AND(G3298&lt;=AVERAGE(train!$G$2:$G$4251),K3298&gt;AVERAGE(train!$K$2:$K$4251)),"High Eve Only","Low Usage")))</f>
        <v>High Day Only</v>
      </c>
    </row>
    <row r="3299" spans="1:26">
      <c r="A3299" t="s">
        <v>47</v>
      </c>
      <c r="B3299">
        <v>152</v>
      </c>
      <c r="C3299" t="s">
        <v>28</v>
      </c>
      <c r="D3299" t="s">
        <v>22</v>
      </c>
      <c r="E3299" t="s">
        <v>22</v>
      </c>
      <c r="F3299">
        <v>0</v>
      </c>
      <c r="G3299">
        <v>302.8</v>
      </c>
      <c r="H3299">
        <v>143</v>
      </c>
      <c r="I3299">
        <v>51.48</v>
      </c>
      <c r="J3299">
        <v>189.8</v>
      </c>
      <c r="K3299">
        <v>69</v>
      </c>
      <c r="L3299">
        <v>16.13</v>
      </c>
      <c r="M3299">
        <v>214.9</v>
      </c>
      <c r="N3299">
        <v>114</v>
      </c>
      <c r="O3299">
        <v>9.67</v>
      </c>
      <c r="P3299">
        <v>10.9</v>
      </c>
      <c r="Q3299">
        <v>4</v>
      </c>
      <c r="R3299">
        <v>2.94</v>
      </c>
      <c r="S3299">
        <v>2</v>
      </c>
      <c r="T3299" t="s">
        <v>23</v>
      </c>
      <c r="U3299">
        <f t="shared" si="103"/>
        <v>1</v>
      </c>
      <c r="V3299">
        <f>IF(Table2[[#This Row],[international_plan]]="yes",1,0)</f>
        <v>0</v>
      </c>
      <c r="W3299">
        <f>IF(Table2[[#This Row],[voice_mail_plan]]="yes",1,0)</f>
        <v>0</v>
      </c>
      <c r="X3299" t="str">
        <f t="shared" si="102"/>
        <v>Very High</v>
      </c>
      <c r="Y3299" t="str">
        <f>IF(Table2[[#This Row],[total_intl_charge]] &gt; AVERAGE($R$2:$R$4245),"High","Low")</f>
        <v>High</v>
      </c>
      <c r="Z3299" t="str">
        <f>IF(AND(G3299&gt;AVERAGE(train!$G$2:$G$4251),K3299&gt;AVERAGE(train!$K$2:$K$4251)),"High Day &amp; Eve",IF(AND(G3299&gt;AVERAGE(train!$G$2:$G$4251),K3299&lt;=AVERAGE(train!$K$2:$K$4251)),"High Day Only",IF(AND(G3299&lt;=AVERAGE(train!$G$2:$G$4251),K3299&gt;AVERAGE(train!$K$2:$K$4251)),"High Eve Only","Low Usage")))</f>
        <v>High Day Only</v>
      </c>
    </row>
    <row r="3300" spans="1:26">
      <c r="A3300" t="s">
        <v>31</v>
      </c>
      <c r="B3300">
        <v>44</v>
      </c>
      <c r="C3300" t="s">
        <v>25</v>
      </c>
      <c r="D3300" t="s">
        <v>22</v>
      </c>
      <c r="E3300" t="s">
        <v>22</v>
      </c>
      <c r="F3300">
        <v>0</v>
      </c>
      <c r="G3300">
        <v>213.2</v>
      </c>
      <c r="H3300">
        <v>85</v>
      </c>
      <c r="I3300">
        <v>36.24</v>
      </c>
      <c r="J3300">
        <v>224</v>
      </c>
      <c r="K3300">
        <v>128</v>
      </c>
      <c r="L3300">
        <v>19.04</v>
      </c>
      <c r="M3300">
        <v>137.80000000000001</v>
      </c>
      <c r="N3300">
        <v>74</v>
      </c>
      <c r="O3300">
        <v>6.2</v>
      </c>
      <c r="P3300">
        <v>12.5</v>
      </c>
      <c r="Q3300">
        <v>5</v>
      </c>
      <c r="R3300">
        <v>3.38</v>
      </c>
      <c r="S3300">
        <v>1</v>
      </c>
      <c r="T3300" t="s">
        <v>22</v>
      </c>
      <c r="U3300">
        <f t="shared" si="103"/>
        <v>0</v>
      </c>
      <c r="V3300">
        <f>IF(Table2[[#This Row],[international_plan]]="yes",1,0)</f>
        <v>0</v>
      </c>
      <c r="W3300">
        <f>IF(Table2[[#This Row],[voice_mail_plan]]="yes",1,0)</f>
        <v>0</v>
      </c>
      <c r="X3300" t="str">
        <f t="shared" si="102"/>
        <v>Low</v>
      </c>
      <c r="Y3300" t="str">
        <f>IF(Table2[[#This Row],[total_intl_charge]] &gt; AVERAGE($R$2:$R$4245),"High","Low")</f>
        <v>High</v>
      </c>
      <c r="Z3300" t="str">
        <f>IF(AND(G3300&gt;AVERAGE(train!$G$2:$G$4251),K3300&gt;AVERAGE(train!$K$2:$K$4251)),"High Day &amp; Eve",IF(AND(G3300&gt;AVERAGE(train!$G$2:$G$4251),K3300&lt;=AVERAGE(train!$K$2:$K$4251)),"High Day Only",IF(AND(G3300&lt;=AVERAGE(train!$G$2:$G$4251),K3300&gt;AVERAGE(train!$K$2:$K$4251)),"High Eve Only","Low Usage")))</f>
        <v>High Day &amp; Eve</v>
      </c>
    </row>
    <row r="3301" spans="1:26">
      <c r="A3301" t="s">
        <v>61</v>
      </c>
      <c r="B3301">
        <v>103</v>
      </c>
      <c r="C3301" t="s">
        <v>25</v>
      </c>
      <c r="D3301" t="s">
        <v>22</v>
      </c>
      <c r="E3301" t="s">
        <v>22</v>
      </c>
      <c r="F3301">
        <v>0</v>
      </c>
      <c r="G3301">
        <v>107.9</v>
      </c>
      <c r="H3301">
        <v>111</v>
      </c>
      <c r="I3301">
        <v>18.34</v>
      </c>
      <c r="J3301">
        <v>166.9</v>
      </c>
      <c r="K3301">
        <v>129</v>
      </c>
      <c r="L3301">
        <v>14.19</v>
      </c>
      <c r="M3301">
        <v>208.5</v>
      </c>
      <c r="N3301">
        <v>78</v>
      </c>
      <c r="O3301">
        <v>9.3800000000000008</v>
      </c>
      <c r="P3301">
        <v>9.6999999999999993</v>
      </c>
      <c r="Q3301">
        <v>3</v>
      </c>
      <c r="R3301">
        <v>2.62</v>
      </c>
      <c r="S3301">
        <v>1</v>
      </c>
      <c r="T3301" t="s">
        <v>22</v>
      </c>
      <c r="U3301">
        <f t="shared" si="103"/>
        <v>0</v>
      </c>
      <c r="V3301">
        <f>IF(Table2[[#This Row],[international_plan]]="yes",1,0)</f>
        <v>0</v>
      </c>
      <c r="W3301">
        <f>IF(Table2[[#This Row],[voice_mail_plan]]="yes",1,0)</f>
        <v>0</v>
      </c>
      <c r="X3301" t="str">
        <f t="shared" si="102"/>
        <v>High</v>
      </c>
      <c r="Y3301" t="str">
        <f>IF(Table2[[#This Row],[total_intl_charge]] &gt; AVERAGE($R$2:$R$4245),"High","Low")</f>
        <v>Low</v>
      </c>
      <c r="Z3301" t="str">
        <f>IF(AND(G3301&gt;AVERAGE(train!$G$2:$G$4251),K3301&gt;AVERAGE(train!$K$2:$K$4251)),"High Day &amp; Eve",IF(AND(G3301&gt;AVERAGE(train!$G$2:$G$4251),K3301&lt;=AVERAGE(train!$K$2:$K$4251)),"High Day Only",IF(AND(G3301&lt;=AVERAGE(train!$G$2:$G$4251),K3301&gt;AVERAGE(train!$K$2:$K$4251)),"High Eve Only","Low Usage")))</f>
        <v>High Eve Only</v>
      </c>
    </row>
    <row r="3302" spans="1:26">
      <c r="A3302" t="s">
        <v>33</v>
      </c>
      <c r="B3302">
        <v>126</v>
      </c>
      <c r="C3302" t="s">
        <v>28</v>
      </c>
      <c r="D3302" t="s">
        <v>22</v>
      </c>
      <c r="E3302" t="s">
        <v>22</v>
      </c>
      <c r="F3302">
        <v>0</v>
      </c>
      <c r="G3302">
        <v>181.7</v>
      </c>
      <c r="H3302">
        <v>102</v>
      </c>
      <c r="I3302">
        <v>30.89</v>
      </c>
      <c r="J3302">
        <v>216.3</v>
      </c>
      <c r="K3302">
        <v>114</v>
      </c>
      <c r="L3302">
        <v>18.39</v>
      </c>
      <c r="M3302">
        <v>317.89999999999998</v>
      </c>
      <c r="N3302">
        <v>83</v>
      </c>
      <c r="O3302">
        <v>14.31</v>
      </c>
      <c r="P3302">
        <v>12.4</v>
      </c>
      <c r="Q3302">
        <v>6</v>
      </c>
      <c r="R3302">
        <v>3.35</v>
      </c>
      <c r="S3302">
        <v>1</v>
      </c>
      <c r="T3302" t="s">
        <v>22</v>
      </c>
      <c r="U3302">
        <f t="shared" si="103"/>
        <v>0</v>
      </c>
      <c r="V3302">
        <f>IF(Table2[[#This Row],[international_plan]]="yes",1,0)</f>
        <v>0</v>
      </c>
      <c r="W3302">
        <f>IF(Table2[[#This Row],[voice_mail_plan]]="yes",1,0)</f>
        <v>0</v>
      </c>
      <c r="X3302" t="str">
        <f t="shared" si="102"/>
        <v>High</v>
      </c>
      <c r="Y3302" t="str">
        <f>IF(Table2[[#This Row],[total_intl_charge]] &gt; AVERAGE($R$2:$R$4245),"High","Low")</f>
        <v>High</v>
      </c>
      <c r="Z3302" t="str">
        <f>IF(AND(G3302&gt;AVERAGE(train!$G$2:$G$4251),K3302&gt;AVERAGE(train!$K$2:$K$4251)),"High Day &amp; Eve",IF(AND(G3302&gt;AVERAGE(train!$G$2:$G$4251),K3302&lt;=AVERAGE(train!$K$2:$K$4251)),"High Day Only",IF(AND(G3302&lt;=AVERAGE(train!$G$2:$G$4251),K3302&gt;AVERAGE(train!$K$2:$K$4251)),"High Eve Only","Low Usage")))</f>
        <v>High Day &amp; Eve</v>
      </c>
    </row>
    <row r="3303" spans="1:26">
      <c r="A3303" t="s">
        <v>70</v>
      </c>
      <c r="B3303">
        <v>104</v>
      </c>
      <c r="C3303" t="s">
        <v>25</v>
      </c>
      <c r="D3303" t="s">
        <v>22</v>
      </c>
      <c r="E3303" t="s">
        <v>22</v>
      </c>
      <c r="F3303">
        <v>0</v>
      </c>
      <c r="G3303">
        <v>191.8</v>
      </c>
      <c r="H3303">
        <v>105</v>
      </c>
      <c r="I3303">
        <v>32.61</v>
      </c>
      <c r="J3303">
        <v>148.69999999999999</v>
      </c>
      <c r="K3303">
        <v>96</v>
      </c>
      <c r="L3303">
        <v>12.64</v>
      </c>
      <c r="M3303">
        <v>234.8</v>
      </c>
      <c r="N3303">
        <v>123</v>
      </c>
      <c r="O3303">
        <v>10.57</v>
      </c>
      <c r="P3303">
        <v>19.3</v>
      </c>
      <c r="Q3303">
        <v>4</v>
      </c>
      <c r="R3303">
        <v>5.21</v>
      </c>
      <c r="S3303">
        <v>1</v>
      </c>
      <c r="T3303" t="s">
        <v>22</v>
      </c>
      <c r="U3303">
        <f t="shared" si="103"/>
        <v>0</v>
      </c>
      <c r="V3303">
        <f>IF(Table2[[#This Row],[international_plan]]="yes",1,0)</f>
        <v>0</v>
      </c>
      <c r="W3303">
        <f>IF(Table2[[#This Row],[voice_mail_plan]]="yes",1,0)</f>
        <v>0</v>
      </c>
      <c r="X3303" t="str">
        <f t="shared" si="102"/>
        <v>High</v>
      </c>
      <c r="Y3303" t="str">
        <f>IF(Table2[[#This Row],[total_intl_charge]] &gt; AVERAGE($R$2:$R$4245),"High","Low")</f>
        <v>High</v>
      </c>
      <c r="Z3303" t="str">
        <f>IF(AND(G3303&gt;AVERAGE(train!$G$2:$G$4251),K3303&gt;AVERAGE(train!$K$2:$K$4251)),"High Day &amp; Eve",IF(AND(G3303&gt;AVERAGE(train!$G$2:$G$4251),K3303&lt;=AVERAGE(train!$K$2:$K$4251)),"High Day Only",IF(AND(G3303&lt;=AVERAGE(train!$G$2:$G$4251),K3303&gt;AVERAGE(train!$K$2:$K$4251)),"High Eve Only","Low Usage")))</f>
        <v>High Day Only</v>
      </c>
    </row>
    <row r="3304" spans="1:26">
      <c r="A3304" t="s">
        <v>50</v>
      </c>
      <c r="B3304">
        <v>99</v>
      </c>
      <c r="C3304" t="s">
        <v>25</v>
      </c>
      <c r="D3304" t="s">
        <v>22</v>
      </c>
      <c r="E3304" t="s">
        <v>23</v>
      </c>
      <c r="F3304">
        <v>21</v>
      </c>
      <c r="G3304">
        <v>180.2</v>
      </c>
      <c r="H3304">
        <v>97</v>
      </c>
      <c r="I3304">
        <v>30.63</v>
      </c>
      <c r="J3304">
        <v>167.7</v>
      </c>
      <c r="K3304">
        <v>47</v>
      </c>
      <c r="L3304">
        <v>14.25</v>
      </c>
      <c r="M3304">
        <v>203.1</v>
      </c>
      <c r="N3304">
        <v>84</v>
      </c>
      <c r="O3304">
        <v>9.14</v>
      </c>
      <c r="P3304">
        <v>14.6</v>
      </c>
      <c r="Q3304">
        <v>5</v>
      </c>
      <c r="R3304">
        <v>3.94</v>
      </c>
      <c r="S3304">
        <v>2</v>
      </c>
      <c r="T3304" t="s">
        <v>22</v>
      </c>
      <c r="U3304">
        <f t="shared" si="103"/>
        <v>0</v>
      </c>
      <c r="V3304">
        <f>IF(Table2[[#This Row],[international_plan]]="yes",1,0)</f>
        <v>0</v>
      </c>
      <c r="W3304">
        <f>IF(Table2[[#This Row],[voice_mail_plan]]="yes",1,0)</f>
        <v>1</v>
      </c>
      <c r="X3304" t="str">
        <f t="shared" si="102"/>
        <v>Medium</v>
      </c>
      <c r="Y3304" t="str">
        <f>IF(Table2[[#This Row],[total_intl_charge]] &gt; AVERAGE($R$2:$R$4245),"High","Low")</f>
        <v>High</v>
      </c>
      <c r="Z3304" t="str">
        <f>IF(AND(G3304&gt;AVERAGE(train!$G$2:$G$4251),K3304&gt;AVERAGE(train!$K$2:$K$4251)),"High Day &amp; Eve",IF(AND(G3304&gt;AVERAGE(train!$G$2:$G$4251),K3304&lt;=AVERAGE(train!$K$2:$K$4251)),"High Day Only",IF(AND(G3304&lt;=AVERAGE(train!$G$2:$G$4251),K3304&gt;AVERAGE(train!$K$2:$K$4251)),"High Eve Only","Low Usage")))</f>
        <v>Low Usage</v>
      </c>
    </row>
    <row r="3305" spans="1:26">
      <c r="A3305" t="s">
        <v>46</v>
      </c>
      <c r="B3305">
        <v>119</v>
      </c>
      <c r="C3305" t="s">
        <v>25</v>
      </c>
      <c r="D3305" t="s">
        <v>22</v>
      </c>
      <c r="E3305" t="s">
        <v>22</v>
      </c>
      <c r="F3305">
        <v>0</v>
      </c>
      <c r="G3305">
        <v>215.1</v>
      </c>
      <c r="H3305">
        <v>105</v>
      </c>
      <c r="I3305">
        <v>36.57</v>
      </c>
      <c r="J3305">
        <v>249.4</v>
      </c>
      <c r="K3305">
        <v>104</v>
      </c>
      <c r="L3305">
        <v>21.2</v>
      </c>
      <c r="M3305">
        <v>249.9</v>
      </c>
      <c r="N3305">
        <v>83</v>
      </c>
      <c r="O3305">
        <v>11.25</v>
      </c>
      <c r="P3305">
        <v>10.8</v>
      </c>
      <c r="Q3305">
        <v>8</v>
      </c>
      <c r="R3305">
        <v>2.92</v>
      </c>
      <c r="S3305">
        <v>2</v>
      </c>
      <c r="T3305" t="s">
        <v>22</v>
      </c>
      <c r="U3305">
        <f t="shared" si="103"/>
        <v>0</v>
      </c>
      <c r="V3305">
        <f>IF(Table2[[#This Row],[international_plan]]="yes",1,0)</f>
        <v>0</v>
      </c>
      <c r="W3305">
        <f>IF(Table2[[#This Row],[voice_mail_plan]]="yes",1,0)</f>
        <v>0</v>
      </c>
      <c r="X3305" t="str">
        <f t="shared" si="102"/>
        <v>High</v>
      </c>
      <c r="Y3305" t="str">
        <f>IF(Table2[[#This Row],[total_intl_charge]] &gt; AVERAGE($R$2:$R$4245),"High","Low")</f>
        <v>High</v>
      </c>
      <c r="Z3305" t="str">
        <f>IF(AND(G3305&gt;AVERAGE(train!$G$2:$G$4251),K3305&gt;AVERAGE(train!$K$2:$K$4251)),"High Day &amp; Eve",IF(AND(G3305&gt;AVERAGE(train!$G$2:$G$4251),K3305&lt;=AVERAGE(train!$K$2:$K$4251)),"High Day Only",IF(AND(G3305&lt;=AVERAGE(train!$G$2:$G$4251),K3305&gt;AVERAGE(train!$K$2:$K$4251)),"High Eve Only","Low Usage")))</f>
        <v>High Day &amp; Eve</v>
      </c>
    </row>
    <row r="3306" spans="1:26">
      <c r="A3306" t="s">
        <v>65</v>
      </c>
      <c r="B3306">
        <v>155</v>
      </c>
      <c r="C3306" t="s">
        <v>28</v>
      </c>
      <c r="D3306" t="s">
        <v>23</v>
      </c>
      <c r="E3306" t="s">
        <v>23</v>
      </c>
      <c r="F3306">
        <v>38</v>
      </c>
      <c r="G3306">
        <v>234.6</v>
      </c>
      <c r="H3306">
        <v>84</v>
      </c>
      <c r="I3306">
        <v>39.880000000000003</v>
      </c>
      <c r="J3306">
        <v>214.9</v>
      </c>
      <c r="K3306">
        <v>119</v>
      </c>
      <c r="L3306">
        <v>18.27</v>
      </c>
      <c r="M3306">
        <v>196.7</v>
      </c>
      <c r="N3306">
        <v>69</v>
      </c>
      <c r="O3306">
        <v>8.85</v>
      </c>
      <c r="P3306">
        <v>8</v>
      </c>
      <c r="Q3306">
        <v>2</v>
      </c>
      <c r="R3306">
        <v>2.16</v>
      </c>
      <c r="S3306">
        <v>1</v>
      </c>
      <c r="T3306" t="s">
        <v>23</v>
      </c>
      <c r="U3306">
        <f t="shared" si="103"/>
        <v>1</v>
      </c>
      <c r="V3306">
        <f>IF(Table2[[#This Row],[international_plan]]="yes",1,0)</f>
        <v>1</v>
      </c>
      <c r="W3306">
        <f>IF(Table2[[#This Row],[voice_mail_plan]]="yes",1,0)</f>
        <v>1</v>
      </c>
      <c r="X3306" t="str">
        <f t="shared" si="102"/>
        <v>Very High</v>
      </c>
      <c r="Y3306" t="str">
        <f>IF(Table2[[#This Row],[total_intl_charge]] &gt; AVERAGE($R$2:$R$4245),"High","Low")</f>
        <v>Low</v>
      </c>
      <c r="Z3306" t="str">
        <f>IF(AND(G3306&gt;AVERAGE(train!$G$2:$G$4251),K3306&gt;AVERAGE(train!$K$2:$K$4251)),"High Day &amp; Eve",IF(AND(G3306&gt;AVERAGE(train!$G$2:$G$4251),K3306&lt;=AVERAGE(train!$K$2:$K$4251)),"High Day Only",IF(AND(G3306&lt;=AVERAGE(train!$G$2:$G$4251),K3306&gt;AVERAGE(train!$K$2:$K$4251)),"High Eve Only","Low Usage")))</f>
        <v>High Day &amp; Eve</v>
      </c>
    </row>
    <row r="3307" spans="1:26">
      <c r="A3307" t="s">
        <v>70</v>
      </c>
      <c r="B3307">
        <v>51</v>
      </c>
      <c r="C3307" t="s">
        <v>21</v>
      </c>
      <c r="D3307" t="s">
        <v>22</v>
      </c>
      <c r="E3307" t="s">
        <v>23</v>
      </c>
      <c r="F3307">
        <v>43</v>
      </c>
      <c r="G3307">
        <v>158.19999999999999</v>
      </c>
      <c r="H3307">
        <v>94</v>
      </c>
      <c r="I3307">
        <v>26.89</v>
      </c>
      <c r="J3307">
        <v>213.2</v>
      </c>
      <c r="K3307">
        <v>105</v>
      </c>
      <c r="L3307">
        <v>18.12</v>
      </c>
      <c r="M3307">
        <v>190.4</v>
      </c>
      <c r="N3307">
        <v>91</v>
      </c>
      <c r="O3307">
        <v>8.57</v>
      </c>
      <c r="P3307">
        <v>8.5</v>
      </c>
      <c r="Q3307">
        <v>2</v>
      </c>
      <c r="R3307">
        <v>2.2999999999999998</v>
      </c>
      <c r="S3307">
        <v>2</v>
      </c>
      <c r="T3307" t="s">
        <v>22</v>
      </c>
      <c r="U3307">
        <f t="shared" si="103"/>
        <v>0</v>
      </c>
      <c r="V3307">
        <f>IF(Table2[[#This Row],[international_plan]]="yes",1,0)</f>
        <v>0</v>
      </c>
      <c r="W3307">
        <f>IF(Table2[[#This Row],[voice_mail_plan]]="yes",1,0)</f>
        <v>1</v>
      </c>
      <c r="X3307" t="str">
        <f t="shared" si="102"/>
        <v>Low</v>
      </c>
      <c r="Y3307" t="str">
        <f>IF(Table2[[#This Row],[total_intl_charge]] &gt; AVERAGE($R$2:$R$4245),"High","Low")</f>
        <v>Low</v>
      </c>
      <c r="Z3307" t="str">
        <f>IF(AND(G3307&gt;AVERAGE(train!$G$2:$G$4251),K3307&gt;AVERAGE(train!$K$2:$K$4251)),"High Day &amp; Eve",IF(AND(G3307&gt;AVERAGE(train!$G$2:$G$4251),K3307&lt;=AVERAGE(train!$K$2:$K$4251)),"High Day Only",IF(AND(G3307&lt;=AVERAGE(train!$G$2:$G$4251),K3307&gt;AVERAGE(train!$K$2:$K$4251)),"High Eve Only","Low Usage")))</f>
        <v>High Eve Only</v>
      </c>
    </row>
    <row r="3308" spans="1:26">
      <c r="A3308" t="s">
        <v>43</v>
      </c>
      <c r="B3308">
        <v>142</v>
      </c>
      <c r="C3308" t="s">
        <v>28</v>
      </c>
      <c r="D3308" t="s">
        <v>22</v>
      </c>
      <c r="E3308" t="s">
        <v>22</v>
      </c>
      <c r="F3308">
        <v>0</v>
      </c>
      <c r="G3308">
        <v>204.2</v>
      </c>
      <c r="H3308">
        <v>98</v>
      </c>
      <c r="I3308">
        <v>34.71</v>
      </c>
      <c r="J3308">
        <v>188.9</v>
      </c>
      <c r="K3308">
        <v>85</v>
      </c>
      <c r="L3308">
        <v>16.059999999999999</v>
      </c>
      <c r="M3308">
        <v>231.2</v>
      </c>
      <c r="N3308">
        <v>136</v>
      </c>
      <c r="O3308">
        <v>10.4</v>
      </c>
      <c r="P3308">
        <v>6.5</v>
      </c>
      <c r="Q3308">
        <v>6</v>
      </c>
      <c r="R3308">
        <v>1.76</v>
      </c>
      <c r="S3308">
        <v>1</v>
      </c>
      <c r="T3308" t="s">
        <v>22</v>
      </c>
      <c r="U3308">
        <f t="shared" si="103"/>
        <v>0</v>
      </c>
      <c r="V3308">
        <f>IF(Table2[[#This Row],[international_plan]]="yes",1,0)</f>
        <v>0</v>
      </c>
      <c r="W3308">
        <f>IF(Table2[[#This Row],[voice_mail_plan]]="yes",1,0)</f>
        <v>0</v>
      </c>
      <c r="X3308" t="str">
        <f t="shared" si="102"/>
        <v>Very High</v>
      </c>
      <c r="Y3308" t="str">
        <f>IF(Table2[[#This Row],[total_intl_charge]] &gt; AVERAGE($R$2:$R$4245),"High","Low")</f>
        <v>Low</v>
      </c>
      <c r="Z3308" t="str">
        <f>IF(AND(G3308&gt;AVERAGE(train!$G$2:$G$4251),K3308&gt;AVERAGE(train!$K$2:$K$4251)),"High Day &amp; Eve",IF(AND(G3308&gt;AVERAGE(train!$G$2:$G$4251),K3308&lt;=AVERAGE(train!$K$2:$K$4251)),"High Day Only",IF(AND(G3308&lt;=AVERAGE(train!$G$2:$G$4251),K3308&gt;AVERAGE(train!$K$2:$K$4251)),"High Eve Only","Low Usage")))</f>
        <v>High Day Only</v>
      </c>
    </row>
    <row r="3309" spans="1:26">
      <c r="A3309" t="s">
        <v>37</v>
      </c>
      <c r="B3309">
        <v>108</v>
      </c>
      <c r="C3309" t="s">
        <v>21</v>
      </c>
      <c r="D3309" t="s">
        <v>22</v>
      </c>
      <c r="E3309" t="s">
        <v>22</v>
      </c>
      <c r="F3309">
        <v>0</v>
      </c>
      <c r="G3309">
        <v>221.8</v>
      </c>
      <c r="H3309">
        <v>105</v>
      </c>
      <c r="I3309">
        <v>37.71</v>
      </c>
      <c r="J3309">
        <v>108.2</v>
      </c>
      <c r="K3309">
        <v>107</v>
      </c>
      <c r="L3309">
        <v>9.1999999999999993</v>
      </c>
      <c r="M3309">
        <v>207.1</v>
      </c>
      <c r="N3309">
        <v>87</v>
      </c>
      <c r="O3309">
        <v>9.32</v>
      </c>
      <c r="P3309">
        <v>12.1</v>
      </c>
      <c r="Q3309">
        <v>3</v>
      </c>
      <c r="R3309">
        <v>3.27</v>
      </c>
      <c r="S3309">
        <v>2</v>
      </c>
      <c r="T3309" t="s">
        <v>22</v>
      </c>
      <c r="U3309">
        <f t="shared" si="103"/>
        <v>0</v>
      </c>
      <c r="V3309">
        <f>IF(Table2[[#This Row],[international_plan]]="yes",1,0)</f>
        <v>0</v>
      </c>
      <c r="W3309">
        <f>IF(Table2[[#This Row],[voice_mail_plan]]="yes",1,0)</f>
        <v>0</v>
      </c>
      <c r="X3309" t="str">
        <f t="shared" si="102"/>
        <v>High</v>
      </c>
      <c r="Y3309" t="str">
        <f>IF(Table2[[#This Row],[total_intl_charge]] &gt; AVERAGE($R$2:$R$4245),"High","Low")</f>
        <v>High</v>
      </c>
      <c r="Z3309" t="str">
        <f>IF(AND(G3309&gt;AVERAGE(train!$G$2:$G$4251),K3309&gt;AVERAGE(train!$K$2:$K$4251)),"High Day &amp; Eve",IF(AND(G3309&gt;AVERAGE(train!$G$2:$G$4251),K3309&lt;=AVERAGE(train!$K$2:$K$4251)),"High Day Only",IF(AND(G3309&lt;=AVERAGE(train!$G$2:$G$4251),K3309&gt;AVERAGE(train!$K$2:$K$4251)),"High Eve Only","Low Usage")))</f>
        <v>High Day &amp; Eve</v>
      </c>
    </row>
    <row r="3310" spans="1:26">
      <c r="A3310" t="s">
        <v>20</v>
      </c>
      <c r="B3310">
        <v>154</v>
      </c>
      <c r="C3310" t="s">
        <v>21</v>
      </c>
      <c r="D3310" t="s">
        <v>22</v>
      </c>
      <c r="E3310" t="s">
        <v>23</v>
      </c>
      <c r="F3310">
        <v>14</v>
      </c>
      <c r="G3310">
        <v>183</v>
      </c>
      <c r="H3310">
        <v>113</v>
      </c>
      <c r="I3310">
        <v>31.11</v>
      </c>
      <c r="J3310">
        <v>187</v>
      </c>
      <c r="K3310">
        <v>144</v>
      </c>
      <c r="L3310">
        <v>15.9</v>
      </c>
      <c r="M3310">
        <v>181.1</v>
      </c>
      <c r="N3310">
        <v>112</v>
      </c>
      <c r="O3310">
        <v>8.15</v>
      </c>
      <c r="P3310">
        <v>10.199999999999999</v>
      </c>
      <c r="Q3310">
        <v>3</v>
      </c>
      <c r="R3310">
        <v>2.75</v>
      </c>
      <c r="S3310">
        <v>1</v>
      </c>
      <c r="T3310" t="s">
        <v>22</v>
      </c>
      <c r="U3310">
        <f t="shared" si="103"/>
        <v>0</v>
      </c>
      <c r="V3310">
        <f>IF(Table2[[#This Row],[international_plan]]="yes",1,0)</f>
        <v>0</v>
      </c>
      <c r="W3310">
        <f>IF(Table2[[#This Row],[voice_mail_plan]]="yes",1,0)</f>
        <v>1</v>
      </c>
      <c r="X3310" t="str">
        <f t="shared" si="102"/>
        <v>Very High</v>
      </c>
      <c r="Y3310" t="str">
        <f>IF(Table2[[#This Row],[total_intl_charge]] &gt; AVERAGE($R$2:$R$4245),"High","Low")</f>
        <v>Low</v>
      </c>
      <c r="Z3310" t="str">
        <f>IF(AND(G3310&gt;AVERAGE(train!$G$2:$G$4251),K3310&gt;AVERAGE(train!$K$2:$K$4251)),"High Day &amp; Eve",IF(AND(G3310&gt;AVERAGE(train!$G$2:$G$4251),K3310&lt;=AVERAGE(train!$K$2:$K$4251)),"High Day Only",IF(AND(G3310&lt;=AVERAGE(train!$G$2:$G$4251),K3310&gt;AVERAGE(train!$K$2:$K$4251)),"High Eve Only","Low Usage")))</f>
        <v>High Day &amp; Eve</v>
      </c>
    </row>
    <row r="3311" spans="1:26">
      <c r="A3311" t="s">
        <v>68</v>
      </c>
      <c r="B3311">
        <v>171</v>
      </c>
      <c r="C3311" t="s">
        <v>28</v>
      </c>
      <c r="D3311" t="s">
        <v>22</v>
      </c>
      <c r="E3311" t="s">
        <v>22</v>
      </c>
      <c r="F3311">
        <v>0</v>
      </c>
      <c r="G3311">
        <v>221.5</v>
      </c>
      <c r="H3311">
        <v>103</v>
      </c>
      <c r="I3311">
        <v>37.659999999999997</v>
      </c>
      <c r="J3311">
        <v>109.5</v>
      </c>
      <c r="K3311">
        <v>58</v>
      </c>
      <c r="L3311">
        <v>9.31</v>
      </c>
      <c r="M3311">
        <v>134.6</v>
      </c>
      <c r="N3311">
        <v>115</v>
      </c>
      <c r="O3311">
        <v>6.06</v>
      </c>
      <c r="P3311">
        <v>11.6</v>
      </c>
      <c r="Q3311">
        <v>4</v>
      </c>
      <c r="R3311">
        <v>3.13</v>
      </c>
      <c r="S3311">
        <v>1</v>
      </c>
      <c r="T3311" t="s">
        <v>22</v>
      </c>
      <c r="U3311">
        <f t="shared" si="103"/>
        <v>0</v>
      </c>
      <c r="V3311">
        <f>IF(Table2[[#This Row],[international_plan]]="yes",1,0)</f>
        <v>0</v>
      </c>
      <c r="W3311">
        <f>IF(Table2[[#This Row],[voice_mail_plan]]="yes",1,0)</f>
        <v>0</v>
      </c>
      <c r="X3311" t="str">
        <f t="shared" si="102"/>
        <v>Very High</v>
      </c>
      <c r="Y3311" t="str">
        <f>IF(Table2[[#This Row],[total_intl_charge]] &gt; AVERAGE($R$2:$R$4245),"High","Low")</f>
        <v>High</v>
      </c>
      <c r="Z3311" t="str">
        <f>IF(AND(G3311&gt;AVERAGE(train!$G$2:$G$4251),K3311&gt;AVERAGE(train!$K$2:$K$4251)),"High Day &amp; Eve",IF(AND(G3311&gt;AVERAGE(train!$G$2:$G$4251),K3311&lt;=AVERAGE(train!$K$2:$K$4251)),"High Day Only",IF(AND(G3311&lt;=AVERAGE(train!$G$2:$G$4251),K3311&gt;AVERAGE(train!$K$2:$K$4251)),"High Eve Only","Low Usage")))</f>
        <v>High Day Only</v>
      </c>
    </row>
    <row r="3312" spans="1:26">
      <c r="A3312" t="s">
        <v>70</v>
      </c>
      <c r="B3312">
        <v>33</v>
      </c>
      <c r="C3312" t="s">
        <v>21</v>
      </c>
      <c r="D3312" t="s">
        <v>22</v>
      </c>
      <c r="E3312" t="s">
        <v>22</v>
      </c>
      <c r="F3312">
        <v>0</v>
      </c>
      <c r="G3312">
        <v>228.1</v>
      </c>
      <c r="H3312">
        <v>77</v>
      </c>
      <c r="I3312">
        <v>38.78</v>
      </c>
      <c r="J3312">
        <v>176.3</v>
      </c>
      <c r="K3312">
        <v>102</v>
      </c>
      <c r="L3312">
        <v>14.99</v>
      </c>
      <c r="M3312">
        <v>224.5</v>
      </c>
      <c r="N3312">
        <v>119</v>
      </c>
      <c r="O3312">
        <v>10.1</v>
      </c>
      <c r="P3312">
        <v>7.5</v>
      </c>
      <c r="Q3312">
        <v>1</v>
      </c>
      <c r="R3312">
        <v>2.0299999999999998</v>
      </c>
      <c r="S3312">
        <v>0</v>
      </c>
      <c r="T3312" t="s">
        <v>22</v>
      </c>
      <c r="U3312">
        <f t="shared" si="103"/>
        <v>0</v>
      </c>
      <c r="V3312">
        <f>IF(Table2[[#This Row],[international_plan]]="yes",1,0)</f>
        <v>0</v>
      </c>
      <c r="W3312">
        <f>IF(Table2[[#This Row],[voice_mail_plan]]="yes",1,0)</f>
        <v>0</v>
      </c>
      <c r="X3312" t="str">
        <f t="shared" si="102"/>
        <v>Low</v>
      </c>
      <c r="Y3312" t="str">
        <f>IF(Table2[[#This Row],[total_intl_charge]] &gt; AVERAGE($R$2:$R$4245),"High","Low")</f>
        <v>Low</v>
      </c>
      <c r="Z3312" t="str">
        <f>IF(AND(G3312&gt;AVERAGE(train!$G$2:$G$4251),K3312&gt;AVERAGE(train!$K$2:$K$4251)),"High Day &amp; Eve",IF(AND(G3312&gt;AVERAGE(train!$G$2:$G$4251),K3312&lt;=AVERAGE(train!$K$2:$K$4251)),"High Day Only",IF(AND(G3312&lt;=AVERAGE(train!$G$2:$G$4251),K3312&gt;AVERAGE(train!$K$2:$K$4251)),"High Eve Only","Low Usage")))</f>
        <v>High Day &amp; Eve</v>
      </c>
    </row>
    <row r="3313" spans="1:26">
      <c r="A3313" t="s">
        <v>74</v>
      </c>
      <c r="B3313">
        <v>68</v>
      </c>
      <c r="C3313" t="s">
        <v>28</v>
      </c>
      <c r="D3313" t="s">
        <v>23</v>
      </c>
      <c r="E3313" t="s">
        <v>22</v>
      </c>
      <c r="F3313">
        <v>0</v>
      </c>
      <c r="G3313">
        <v>197.7</v>
      </c>
      <c r="H3313">
        <v>99</v>
      </c>
      <c r="I3313">
        <v>33.61</v>
      </c>
      <c r="J3313">
        <v>188.8</v>
      </c>
      <c r="K3313">
        <v>106</v>
      </c>
      <c r="L3313">
        <v>16.05</v>
      </c>
      <c r="M3313">
        <v>254.6</v>
      </c>
      <c r="N3313">
        <v>80</v>
      </c>
      <c r="O3313">
        <v>11.46</v>
      </c>
      <c r="P3313">
        <v>19.2</v>
      </c>
      <c r="Q3313">
        <v>4</v>
      </c>
      <c r="R3313">
        <v>5.18</v>
      </c>
      <c r="S3313">
        <v>3</v>
      </c>
      <c r="T3313" t="s">
        <v>23</v>
      </c>
      <c r="U3313">
        <f t="shared" si="103"/>
        <v>1</v>
      </c>
      <c r="V3313">
        <f>IF(Table2[[#This Row],[international_plan]]="yes",1,0)</f>
        <v>1</v>
      </c>
      <c r="W3313">
        <f>IF(Table2[[#This Row],[voice_mail_plan]]="yes",1,0)</f>
        <v>0</v>
      </c>
      <c r="X3313" t="str">
        <f t="shared" si="102"/>
        <v>Low</v>
      </c>
      <c r="Y3313" t="str">
        <f>IF(Table2[[#This Row],[total_intl_charge]] &gt; AVERAGE($R$2:$R$4245),"High","Low")</f>
        <v>High</v>
      </c>
      <c r="Z3313" t="str">
        <f>IF(AND(G3313&gt;AVERAGE(train!$G$2:$G$4251),K3313&gt;AVERAGE(train!$K$2:$K$4251)),"High Day &amp; Eve",IF(AND(G3313&gt;AVERAGE(train!$G$2:$G$4251),K3313&lt;=AVERAGE(train!$K$2:$K$4251)),"High Day Only",IF(AND(G3313&lt;=AVERAGE(train!$G$2:$G$4251),K3313&gt;AVERAGE(train!$K$2:$K$4251)),"High Eve Only","Low Usage")))</f>
        <v>High Day &amp; Eve</v>
      </c>
    </row>
    <row r="3314" spans="1:26">
      <c r="A3314" t="s">
        <v>44</v>
      </c>
      <c r="B3314">
        <v>65</v>
      </c>
      <c r="C3314" t="s">
        <v>21</v>
      </c>
      <c r="D3314" t="s">
        <v>22</v>
      </c>
      <c r="E3314" t="s">
        <v>23</v>
      </c>
      <c r="F3314">
        <v>21</v>
      </c>
      <c r="G3314">
        <v>135.1</v>
      </c>
      <c r="H3314">
        <v>120</v>
      </c>
      <c r="I3314">
        <v>22.97</v>
      </c>
      <c r="J3314">
        <v>238.4</v>
      </c>
      <c r="K3314">
        <v>90</v>
      </c>
      <c r="L3314">
        <v>20.260000000000002</v>
      </c>
      <c r="M3314">
        <v>286.39999999999998</v>
      </c>
      <c r="N3314">
        <v>93</v>
      </c>
      <c r="O3314">
        <v>12.89</v>
      </c>
      <c r="P3314">
        <v>11</v>
      </c>
      <c r="Q3314">
        <v>9</v>
      </c>
      <c r="R3314">
        <v>2.97</v>
      </c>
      <c r="S3314">
        <v>4</v>
      </c>
      <c r="T3314" t="s">
        <v>22</v>
      </c>
      <c r="U3314">
        <f t="shared" si="103"/>
        <v>0</v>
      </c>
      <c r="V3314">
        <f>IF(Table2[[#This Row],[international_plan]]="yes",1,0)</f>
        <v>0</v>
      </c>
      <c r="W3314">
        <f>IF(Table2[[#This Row],[voice_mail_plan]]="yes",1,0)</f>
        <v>1</v>
      </c>
      <c r="X3314" t="str">
        <f t="shared" si="102"/>
        <v>Low</v>
      </c>
      <c r="Y3314" t="str">
        <f>IF(Table2[[#This Row],[total_intl_charge]] &gt; AVERAGE($R$2:$R$4245),"High","Low")</f>
        <v>High</v>
      </c>
      <c r="Z3314" t="str">
        <f>IF(AND(G3314&gt;AVERAGE(train!$G$2:$G$4251),K3314&gt;AVERAGE(train!$K$2:$K$4251)),"High Day &amp; Eve",IF(AND(G3314&gt;AVERAGE(train!$G$2:$G$4251),K3314&lt;=AVERAGE(train!$K$2:$K$4251)),"High Day Only",IF(AND(G3314&lt;=AVERAGE(train!$G$2:$G$4251),K3314&gt;AVERAGE(train!$K$2:$K$4251)),"High Eve Only","Low Usage")))</f>
        <v>Low Usage</v>
      </c>
    </row>
    <row r="3315" spans="1:26">
      <c r="A3315" t="s">
        <v>62</v>
      </c>
      <c r="B3315">
        <v>95</v>
      </c>
      <c r="C3315" t="s">
        <v>21</v>
      </c>
      <c r="D3315" t="s">
        <v>22</v>
      </c>
      <c r="E3315" t="s">
        <v>23</v>
      </c>
      <c r="F3315">
        <v>35</v>
      </c>
      <c r="G3315">
        <v>238.3</v>
      </c>
      <c r="H3315">
        <v>86</v>
      </c>
      <c r="I3315">
        <v>40.51</v>
      </c>
      <c r="J3315">
        <v>258.10000000000002</v>
      </c>
      <c r="K3315">
        <v>132</v>
      </c>
      <c r="L3315">
        <v>21.94</v>
      </c>
      <c r="M3315">
        <v>194.9</v>
      </c>
      <c r="N3315">
        <v>72</v>
      </c>
      <c r="O3315">
        <v>8.77</v>
      </c>
      <c r="P3315">
        <v>13.1</v>
      </c>
      <c r="Q3315">
        <v>4</v>
      </c>
      <c r="R3315">
        <v>3.54</v>
      </c>
      <c r="S3315">
        <v>5</v>
      </c>
      <c r="T3315" t="s">
        <v>22</v>
      </c>
      <c r="U3315">
        <f t="shared" si="103"/>
        <v>0</v>
      </c>
      <c r="V3315">
        <f>IF(Table2[[#This Row],[international_plan]]="yes",1,0)</f>
        <v>0</v>
      </c>
      <c r="W3315">
        <f>IF(Table2[[#This Row],[voice_mail_plan]]="yes",1,0)</f>
        <v>1</v>
      </c>
      <c r="X3315" t="str">
        <f t="shared" si="102"/>
        <v>Medium</v>
      </c>
      <c r="Y3315" t="str">
        <f>IF(Table2[[#This Row],[total_intl_charge]] &gt; AVERAGE($R$2:$R$4245),"High","Low")</f>
        <v>High</v>
      </c>
      <c r="Z3315" t="str">
        <f>IF(AND(G3315&gt;AVERAGE(train!$G$2:$G$4251),K3315&gt;AVERAGE(train!$K$2:$K$4251)),"High Day &amp; Eve",IF(AND(G3315&gt;AVERAGE(train!$G$2:$G$4251),K3315&lt;=AVERAGE(train!$K$2:$K$4251)),"High Day Only",IF(AND(G3315&lt;=AVERAGE(train!$G$2:$G$4251),K3315&gt;AVERAGE(train!$K$2:$K$4251)),"High Eve Only","Low Usage")))</f>
        <v>High Day &amp; Eve</v>
      </c>
    </row>
    <row r="3316" spans="1:26">
      <c r="A3316" t="s">
        <v>37</v>
      </c>
      <c r="B3316">
        <v>47</v>
      </c>
      <c r="C3316" t="s">
        <v>21</v>
      </c>
      <c r="D3316" t="s">
        <v>22</v>
      </c>
      <c r="E3316" t="s">
        <v>23</v>
      </c>
      <c r="F3316">
        <v>28</v>
      </c>
      <c r="G3316">
        <v>196.2</v>
      </c>
      <c r="H3316">
        <v>88</v>
      </c>
      <c r="I3316">
        <v>33.35</v>
      </c>
      <c r="J3316">
        <v>194.8</v>
      </c>
      <c r="K3316">
        <v>106</v>
      </c>
      <c r="L3316">
        <v>16.559999999999999</v>
      </c>
      <c r="M3316">
        <v>243</v>
      </c>
      <c r="N3316">
        <v>103</v>
      </c>
      <c r="O3316">
        <v>10.93</v>
      </c>
      <c r="P3316">
        <v>10.5</v>
      </c>
      <c r="Q3316">
        <v>10</v>
      </c>
      <c r="R3316">
        <v>2.84</v>
      </c>
      <c r="S3316">
        <v>0</v>
      </c>
      <c r="T3316" t="s">
        <v>22</v>
      </c>
      <c r="U3316">
        <f t="shared" si="103"/>
        <v>0</v>
      </c>
      <c r="V3316">
        <f>IF(Table2[[#This Row],[international_plan]]="yes",1,0)</f>
        <v>0</v>
      </c>
      <c r="W3316">
        <f>IF(Table2[[#This Row],[voice_mail_plan]]="yes",1,0)</f>
        <v>1</v>
      </c>
      <c r="X3316" t="str">
        <f t="shared" si="102"/>
        <v>Low</v>
      </c>
      <c r="Y3316" t="str">
        <f>IF(Table2[[#This Row],[total_intl_charge]] &gt; AVERAGE($R$2:$R$4245),"High","Low")</f>
        <v>High</v>
      </c>
      <c r="Z3316" t="str">
        <f>IF(AND(G3316&gt;AVERAGE(train!$G$2:$G$4251),K3316&gt;AVERAGE(train!$K$2:$K$4251)),"High Day &amp; Eve",IF(AND(G3316&gt;AVERAGE(train!$G$2:$G$4251),K3316&lt;=AVERAGE(train!$K$2:$K$4251)),"High Day Only",IF(AND(G3316&lt;=AVERAGE(train!$G$2:$G$4251),K3316&gt;AVERAGE(train!$K$2:$K$4251)),"High Eve Only","Low Usage")))</f>
        <v>High Day &amp; Eve</v>
      </c>
    </row>
    <row r="3317" spans="1:26">
      <c r="A3317" t="s">
        <v>32</v>
      </c>
      <c r="B3317">
        <v>49</v>
      </c>
      <c r="C3317" t="s">
        <v>21</v>
      </c>
      <c r="D3317" t="s">
        <v>22</v>
      </c>
      <c r="E3317" t="s">
        <v>23</v>
      </c>
      <c r="F3317">
        <v>20</v>
      </c>
      <c r="G3317">
        <v>205.9</v>
      </c>
      <c r="H3317">
        <v>109</v>
      </c>
      <c r="I3317">
        <v>35</v>
      </c>
      <c r="J3317">
        <v>298.39999999999998</v>
      </c>
      <c r="K3317">
        <v>105</v>
      </c>
      <c r="L3317">
        <v>25.36</v>
      </c>
      <c r="M3317">
        <v>142.1</v>
      </c>
      <c r="N3317">
        <v>91</v>
      </c>
      <c r="O3317">
        <v>6.39</v>
      </c>
      <c r="P3317">
        <v>12.3</v>
      </c>
      <c r="Q3317">
        <v>3</v>
      </c>
      <c r="R3317">
        <v>3.32</v>
      </c>
      <c r="S3317">
        <v>4</v>
      </c>
      <c r="T3317" t="s">
        <v>22</v>
      </c>
      <c r="U3317">
        <f t="shared" si="103"/>
        <v>0</v>
      </c>
      <c r="V3317">
        <f>IF(Table2[[#This Row],[international_plan]]="yes",1,0)</f>
        <v>0</v>
      </c>
      <c r="W3317">
        <f>IF(Table2[[#This Row],[voice_mail_plan]]="yes",1,0)</f>
        <v>1</v>
      </c>
      <c r="X3317" t="str">
        <f t="shared" si="102"/>
        <v>Low</v>
      </c>
      <c r="Y3317" t="str">
        <f>IF(Table2[[#This Row],[total_intl_charge]] &gt; AVERAGE($R$2:$R$4245),"High","Low")</f>
        <v>High</v>
      </c>
      <c r="Z3317" t="str">
        <f>IF(AND(G3317&gt;AVERAGE(train!$G$2:$G$4251),K3317&gt;AVERAGE(train!$K$2:$K$4251)),"High Day &amp; Eve",IF(AND(G3317&gt;AVERAGE(train!$G$2:$G$4251),K3317&lt;=AVERAGE(train!$K$2:$K$4251)),"High Day Only",IF(AND(G3317&lt;=AVERAGE(train!$G$2:$G$4251),K3317&gt;AVERAGE(train!$K$2:$K$4251)),"High Eve Only","Low Usage")))</f>
        <v>High Day &amp; Eve</v>
      </c>
    </row>
    <row r="3318" spans="1:26">
      <c r="A3318" t="s">
        <v>47</v>
      </c>
      <c r="B3318">
        <v>104</v>
      </c>
      <c r="C3318" t="s">
        <v>21</v>
      </c>
      <c r="D3318" t="s">
        <v>22</v>
      </c>
      <c r="E3318" t="s">
        <v>22</v>
      </c>
      <c r="F3318">
        <v>0</v>
      </c>
      <c r="G3318">
        <v>174.1</v>
      </c>
      <c r="H3318">
        <v>97</v>
      </c>
      <c r="I3318">
        <v>29.6</v>
      </c>
      <c r="J3318">
        <v>174.6</v>
      </c>
      <c r="K3318">
        <v>104</v>
      </c>
      <c r="L3318">
        <v>14.84</v>
      </c>
      <c r="M3318">
        <v>182.7</v>
      </c>
      <c r="N3318">
        <v>158</v>
      </c>
      <c r="O3318">
        <v>8.2200000000000006</v>
      </c>
      <c r="P3318">
        <v>9.3000000000000007</v>
      </c>
      <c r="Q3318">
        <v>4</v>
      </c>
      <c r="R3318">
        <v>2.5099999999999998</v>
      </c>
      <c r="S3318">
        <v>3</v>
      </c>
      <c r="T3318" t="s">
        <v>22</v>
      </c>
      <c r="U3318">
        <f t="shared" si="103"/>
        <v>0</v>
      </c>
      <c r="V3318">
        <f>IF(Table2[[#This Row],[international_plan]]="yes",1,0)</f>
        <v>0</v>
      </c>
      <c r="W3318">
        <f>IF(Table2[[#This Row],[voice_mail_plan]]="yes",1,0)</f>
        <v>0</v>
      </c>
      <c r="X3318" t="str">
        <f t="shared" si="102"/>
        <v>High</v>
      </c>
      <c r="Y3318" t="str">
        <f>IF(Table2[[#This Row],[total_intl_charge]] &gt; AVERAGE($R$2:$R$4245),"High","Low")</f>
        <v>Low</v>
      </c>
      <c r="Z3318" t="str">
        <f>IF(AND(G3318&gt;AVERAGE(train!$G$2:$G$4251),K3318&gt;AVERAGE(train!$K$2:$K$4251)),"High Day &amp; Eve",IF(AND(G3318&gt;AVERAGE(train!$G$2:$G$4251),K3318&lt;=AVERAGE(train!$K$2:$K$4251)),"High Day Only",IF(AND(G3318&lt;=AVERAGE(train!$G$2:$G$4251),K3318&gt;AVERAGE(train!$K$2:$K$4251)),"High Eve Only","Low Usage")))</f>
        <v>High Eve Only</v>
      </c>
    </row>
    <row r="3319" spans="1:26">
      <c r="A3319" t="s">
        <v>50</v>
      </c>
      <c r="B3319">
        <v>173</v>
      </c>
      <c r="C3319" t="s">
        <v>25</v>
      </c>
      <c r="D3319" t="s">
        <v>22</v>
      </c>
      <c r="E3319" t="s">
        <v>22</v>
      </c>
      <c r="F3319">
        <v>0</v>
      </c>
      <c r="G3319">
        <v>154.6</v>
      </c>
      <c r="H3319">
        <v>81</v>
      </c>
      <c r="I3319">
        <v>26.28</v>
      </c>
      <c r="J3319">
        <v>147.30000000000001</v>
      </c>
      <c r="K3319">
        <v>100</v>
      </c>
      <c r="L3319">
        <v>12.52</v>
      </c>
      <c r="M3319">
        <v>132.9</v>
      </c>
      <c r="N3319">
        <v>99</v>
      </c>
      <c r="O3319">
        <v>5.98</v>
      </c>
      <c r="P3319">
        <v>6.9</v>
      </c>
      <c r="Q3319">
        <v>5</v>
      </c>
      <c r="R3319">
        <v>1.86</v>
      </c>
      <c r="S3319">
        <v>0</v>
      </c>
      <c r="T3319" t="s">
        <v>22</v>
      </c>
      <c r="U3319">
        <f t="shared" si="103"/>
        <v>0</v>
      </c>
      <c r="V3319">
        <f>IF(Table2[[#This Row],[international_plan]]="yes",1,0)</f>
        <v>0</v>
      </c>
      <c r="W3319">
        <f>IF(Table2[[#This Row],[voice_mail_plan]]="yes",1,0)</f>
        <v>0</v>
      </c>
      <c r="X3319" t="str">
        <f t="shared" si="102"/>
        <v>Very High</v>
      </c>
      <c r="Y3319" t="str">
        <f>IF(Table2[[#This Row],[total_intl_charge]] &gt; AVERAGE($R$2:$R$4245),"High","Low")</f>
        <v>Low</v>
      </c>
      <c r="Z3319" t="str">
        <f>IF(AND(G3319&gt;AVERAGE(train!$G$2:$G$4251),K3319&gt;AVERAGE(train!$K$2:$K$4251)),"High Day &amp; Eve",IF(AND(G3319&gt;AVERAGE(train!$G$2:$G$4251),K3319&lt;=AVERAGE(train!$K$2:$K$4251)),"High Day Only",IF(AND(G3319&lt;=AVERAGE(train!$G$2:$G$4251),K3319&gt;AVERAGE(train!$K$2:$K$4251)),"High Eve Only","Low Usage")))</f>
        <v>Low Usage</v>
      </c>
    </row>
    <row r="3320" spans="1:26">
      <c r="A3320" t="s">
        <v>51</v>
      </c>
      <c r="B3320">
        <v>98</v>
      </c>
      <c r="C3320" t="s">
        <v>21</v>
      </c>
      <c r="D3320" t="s">
        <v>23</v>
      </c>
      <c r="E3320" t="s">
        <v>23</v>
      </c>
      <c r="F3320">
        <v>20</v>
      </c>
      <c r="G3320">
        <v>186.2</v>
      </c>
      <c r="H3320">
        <v>112</v>
      </c>
      <c r="I3320">
        <v>31.65</v>
      </c>
      <c r="J3320">
        <v>145.30000000000001</v>
      </c>
      <c r="K3320">
        <v>65</v>
      </c>
      <c r="L3320">
        <v>12.35</v>
      </c>
      <c r="M3320">
        <v>142.80000000000001</v>
      </c>
      <c r="N3320">
        <v>104</v>
      </c>
      <c r="O3320">
        <v>6.43</v>
      </c>
      <c r="P3320">
        <v>10.9</v>
      </c>
      <c r="Q3320">
        <v>4</v>
      </c>
      <c r="R3320">
        <v>2.94</v>
      </c>
      <c r="S3320">
        <v>3</v>
      </c>
      <c r="T3320" t="s">
        <v>22</v>
      </c>
      <c r="U3320">
        <f t="shared" si="103"/>
        <v>0</v>
      </c>
      <c r="V3320">
        <f>IF(Table2[[#This Row],[international_plan]]="yes",1,0)</f>
        <v>1</v>
      </c>
      <c r="W3320">
        <f>IF(Table2[[#This Row],[voice_mail_plan]]="yes",1,0)</f>
        <v>1</v>
      </c>
      <c r="X3320" t="str">
        <f t="shared" si="102"/>
        <v>Medium</v>
      </c>
      <c r="Y3320" t="str">
        <f>IF(Table2[[#This Row],[total_intl_charge]] &gt; AVERAGE($R$2:$R$4245),"High","Low")</f>
        <v>High</v>
      </c>
      <c r="Z3320" t="str">
        <f>IF(AND(G3320&gt;AVERAGE(train!$G$2:$G$4251),K3320&gt;AVERAGE(train!$K$2:$K$4251)),"High Day &amp; Eve",IF(AND(G3320&gt;AVERAGE(train!$G$2:$G$4251),K3320&lt;=AVERAGE(train!$K$2:$K$4251)),"High Day Only",IF(AND(G3320&lt;=AVERAGE(train!$G$2:$G$4251),K3320&gt;AVERAGE(train!$K$2:$K$4251)),"High Eve Only","Low Usage")))</f>
        <v>High Day Only</v>
      </c>
    </row>
    <row r="3321" spans="1:26">
      <c r="A3321" t="s">
        <v>32</v>
      </c>
      <c r="B3321">
        <v>81</v>
      </c>
      <c r="C3321" t="s">
        <v>21</v>
      </c>
      <c r="D3321" t="s">
        <v>22</v>
      </c>
      <c r="E3321" t="s">
        <v>22</v>
      </c>
      <c r="F3321">
        <v>0</v>
      </c>
      <c r="G3321">
        <v>176.1</v>
      </c>
      <c r="H3321">
        <v>113</v>
      </c>
      <c r="I3321">
        <v>29.94</v>
      </c>
      <c r="J3321">
        <v>162</v>
      </c>
      <c r="K3321">
        <v>80</v>
      </c>
      <c r="L3321">
        <v>13.77</v>
      </c>
      <c r="M3321">
        <v>160.9</v>
      </c>
      <c r="N3321">
        <v>83</v>
      </c>
      <c r="O3321">
        <v>7.24</v>
      </c>
      <c r="P3321">
        <v>11.9</v>
      </c>
      <c r="Q3321">
        <v>4</v>
      </c>
      <c r="R3321">
        <v>3.21</v>
      </c>
      <c r="S3321">
        <v>1</v>
      </c>
      <c r="T3321" t="s">
        <v>22</v>
      </c>
      <c r="U3321">
        <f t="shared" si="103"/>
        <v>0</v>
      </c>
      <c r="V3321">
        <f>IF(Table2[[#This Row],[international_plan]]="yes",1,0)</f>
        <v>0</v>
      </c>
      <c r="W3321">
        <f>IF(Table2[[#This Row],[voice_mail_plan]]="yes",1,0)</f>
        <v>0</v>
      </c>
      <c r="X3321" t="str">
        <f t="shared" si="102"/>
        <v>Medium</v>
      </c>
      <c r="Y3321" t="str">
        <f>IF(Table2[[#This Row],[total_intl_charge]] &gt; AVERAGE($R$2:$R$4245),"High","Low")</f>
        <v>High</v>
      </c>
      <c r="Z3321" t="str">
        <f>IF(AND(G3321&gt;AVERAGE(train!$G$2:$G$4251),K3321&gt;AVERAGE(train!$K$2:$K$4251)),"High Day &amp; Eve",IF(AND(G3321&gt;AVERAGE(train!$G$2:$G$4251),K3321&lt;=AVERAGE(train!$K$2:$K$4251)),"High Day Only",IF(AND(G3321&lt;=AVERAGE(train!$G$2:$G$4251),K3321&gt;AVERAGE(train!$K$2:$K$4251)),"High Eve Only","Low Usage")))</f>
        <v>Low Usage</v>
      </c>
    </row>
    <row r="3322" spans="1:26">
      <c r="A3322" t="s">
        <v>42</v>
      </c>
      <c r="B3322">
        <v>63</v>
      </c>
      <c r="C3322" t="s">
        <v>21</v>
      </c>
      <c r="D3322" t="s">
        <v>22</v>
      </c>
      <c r="E3322" t="s">
        <v>23</v>
      </c>
      <c r="F3322">
        <v>19</v>
      </c>
      <c r="G3322">
        <v>163</v>
      </c>
      <c r="H3322">
        <v>75</v>
      </c>
      <c r="I3322">
        <v>27.71</v>
      </c>
      <c r="J3322">
        <v>238.4</v>
      </c>
      <c r="K3322">
        <v>103</v>
      </c>
      <c r="L3322">
        <v>20.260000000000002</v>
      </c>
      <c r="M3322">
        <v>171.8</v>
      </c>
      <c r="N3322">
        <v>100</v>
      </c>
      <c r="O3322">
        <v>7.73</v>
      </c>
      <c r="P3322">
        <v>11.3</v>
      </c>
      <c r="Q3322">
        <v>3</v>
      </c>
      <c r="R3322">
        <v>3.05</v>
      </c>
      <c r="S3322">
        <v>3</v>
      </c>
      <c r="T3322" t="s">
        <v>22</v>
      </c>
      <c r="U3322">
        <f t="shared" si="103"/>
        <v>0</v>
      </c>
      <c r="V3322">
        <f>IF(Table2[[#This Row],[international_plan]]="yes",1,0)</f>
        <v>0</v>
      </c>
      <c r="W3322">
        <f>IF(Table2[[#This Row],[voice_mail_plan]]="yes",1,0)</f>
        <v>1</v>
      </c>
      <c r="X3322" t="str">
        <f t="shared" si="102"/>
        <v>Low</v>
      </c>
      <c r="Y3322" t="str">
        <f>IF(Table2[[#This Row],[total_intl_charge]] &gt; AVERAGE($R$2:$R$4245),"High","Low")</f>
        <v>High</v>
      </c>
      <c r="Z3322" t="str">
        <f>IF(AND(G3322&gt;AVERAGE(train!$G$2:$G$4251),K3322&gt;AVERAGE(train!$K$2:$K$4251)),"High Day &amp; Eve",IF(AND(G3322&gt;AVERAGE(train!$G$2:$G$4251),K3322&lt;=AVERAGE(train!$K$2:$K$4251)),"High Day Only",IF(AND(G3322&lt;=AVERAGE(train!$G$2:$G$4251),K3322&gt;AVERAGE(train!$K$2:$K$4251)),"High Eve Only","Low Usage")))</f>
        <v>High Eve Only</v>
      </c>
    </row>
    <row r="3323" spans="1:26">
      <c r="A3323" t="s">
        <v>32</v>
      </c>
      <c r="B3323">
        <v>32</v>
      </c>
      <c r="C3323" t="s">
        <v>21</v>
      </c>
      <c r="D3323" t="s">
        <v>22</v>
      </c>
      <c r="E3323" t="s">
        <v>22</v>
      </c>
      <c r="F3323">
        <v>0</v>
      </c>
      <c r="G3323">
        <v>103.6</v>
      </c>
      <c r="H3323">
        <v>78</v>
      </c>
      <c r="I3323">
        <v>17.61</v>
      </c>
      <c r="J3323">
        <v>238.5</v>
      </c>
      <c r="K3323">
        <v>115</v>
      </c>
      <c r="L3323">
        <v>20.27</v>
      </c>
      <c r="M3323">
        <v>186.9</v>
      </c>
      <c r="N3323">
        <v>70</v>
      </c>
      <c r="O3323">
        <v>8.41</v>
      </c>
      <c r="P3323">
        <v>11</v>
      </c>
      <c r="Q3323">
        <v>4</v>
      </c>
      <c r="R3323">
        <v>2.97</v>
      </c>
      <c r="S3323">
        <v>2</v>
      </c>
      <c r="T3323" t="s">
        <v>22</v>
      </c>
      <c r="U3323">
        <f t="shared" si="103"/>
        <v>0</v>
      </c>
      <c r="V3323">
        <f>IF(Table2[[#This Row],[international_plan]]="yes",1,0)</f>
        <v>0</v>
      </c>
      <c r="W3323">
        <f>IF(Table2[[#This Row],[voice_mail_plan]]="yes",1,0)</f>
        <v>0</v>
      </c>
      <c r="X3323" t="str">
        <f t="shared" si="102"/>
        <v>Low</v>
      </c>
      <c r="Y3323" t="str">
        <f>IF(Table2[[#This Row],[total_intl_charge]] &gt; AVERAGE($R$2:$R$4245),"High","Low")</f>
        <v>High</v>
      </c>
      <c r="Z3323" t="str">
        <f>IF(AND(G3323&gt;AVERAGE(train!$G$2:$G$4251),K3323&gt;AVERAGE(train!$K$2:$K$4251)),"High Day &amp; Eve",IF(AND(G3323&gt;AVERAGE(train!$G$2:$G$4251),K3323&lt;=AVERAGE(train!$K$2:$K$4251)),"High Day Only",IF(AND(G3323&lt;=AVERAGE(train!$G$2:$G$4251),K3323&gt;AVERAGE(train!$K$2:$K$4251)),"High Eve Only","Low Usage")))</f>
        <v>High Eve Only</v>
      </c>
    </row>
    <row r="3324" spans="1:26">
      <c r="A3324" t="s">
        <v>58</v>
      </c>
      <c r="B3324">
        <v>111</v>
      </c>
      <c r="C3324" t="s">
        <v>21</v>
      </c>
      <c r="D3324" t="s">
        <v>22</v>
      </c>
      <c r="E3324" t="s">
        <v>22</v>
      </c>
      <c r="F3324">
        <v>0</v>
      </c>
      <c r="G3324">
        <v>162.1</v>
      </c>
      <c r="H3324">
        <v>98</v>
      </c>
      <c r="I3324">
        <v>27.56</v>
      </c>
      <c r="J3324">
        <v>217.6</v>
      </c>
      <c r="K3324">
        <v>87</v>
      </c>
      <c r="L3324">
        <v>18.5</v>
      </c>
      <c r="M3324">
        <v>264.10000000000002</v>
      </c>
      <c r="N3324">
        <v>107</v>
      </c>
      <c r="O3324">
        <v>11.88</v>
      </c>
      <c r="P3324">
        <v>7.7</v>
      </c>
      <c r="Q3324">
        <v>1</v>
      </c>
      <c r="R3324">
        <v>2.08</v>
      </c>
      <c r="S3324">
        <v>0</v>
      </c>
      <c r="T3324" t="s">
        <v>22</v>
      </c>
      <c r="U3324">
        <f t="shared" si="103"/>
        <v>0</v>
      </c>
      <c r="V3324">
        <f>IF(Table2[[#This Row],[international_plan]]="yes",1,0)</f>
        <v>0</v>
      </c>
      <c r="W3324">
        <f>IF(Table2[[#This Row],[voice_mail_plan]]="yes",1,0)</f>
        <v>0</v>
      </c>
      <c r="X3324" t="str">
        <f t="shared" si="102"/>
        <v>High</v>
      </c>
      <c r="Y3324" t="str">
        <f>IF(Table2[[#This Row],[total_intl_charge]] &gt; AVERAGE($R$2:$R$4245),"High","Low")</f>
        <v>Low</v>
      </c>
      <c r="Z3324" t="str">
        <f>IF(AND(G3324&gt;AVERAGE(train!$G$2:$G$4251),K3324&gt;AVERAGE(train!$K$2:$K$4251)),"High Day &amp; Eve",IF(AND(G3324&gt;AVERAGE(train!$G$2:$G$4251),K3324&lt;=AVERAGE(train!$K$2:$K$4251)),"High Day Only",IF(AND(G3324&lt;=AVERAGE(train!$G$2:$G$4251),K3324&gt;AVERAGE(train!$K$2:$K$4251)),"High Eve Only","Low Usage")))</f>
        <v>Low Usage</v>
      </c>
    </row>
    <row r="3325" spans="1:26">
      <c r="A3325" t="s">
        <v>49</v>
      </c>
      <c r="B3325">
        <v>96</v>
      </c>
      <c r="C3325" t="s">
        <v>21</v>
      </c>
      <c r="D3325" t="s">
        <v>22</v>
      </c>
      <c r="E3325" t="s">
        <v>22</v>
      </c>
      <c r="F3325">
        <v>0</v>
      </c>
      <c r="G3325">
        <v>149.19999999999999</v>
      </c>
      <c r="H3325">
        <v>125</v>
      </c>
      <c r="I3325">
        <v>25.36</v>
      </c>
      <c r="J3325">
        <v>210.6</v>
      </c>
      <c r="K3325">
        <v>119</v>
      </c>
      <c r="L3325">
        <v>17.899999999999999</v>
      </c>
      <c r="M3325">
        <v>290.5</v>
      </c>
      <c r="N3325">
        <v>102</v>
      </c>
      <c r="O3325">
        <v>13.07</v>
      </c>
      <c r="P3325">
        <v>9.4</v>
      </c>
      <c r="Q3325">
        <v>3</v>
      </c>
      <c r="R3325">
        <v>2.54</v>
      </c>
      <c r="S3325">
        <v>4</v>
      </c>
      <c r="T3325" t="s">
        <v>22</v>
      </c>
      <c r="U3325">
        <f t="shared" si="103"/>
        <v>0</v>
      </c>
      <c r="V3325">
        <f>IF(Table2[[#This Row],[international_plan]]="yes",1,0)</f>
        <v>0</v>
      </c>
      <c r="W3325">
        <f>IF(Table2[[#This Row],[voice_mail_plan]]="yes",1,0)</f>
        <v>0</v>
      </c>
      <c r="X3325" t="str">
        <f t="shared" si="102"/>
        <v>Medium</v>
      </c>
      <c r="Y3325" t="str">
        <f>IF(Table2[[#This Row],[total_intl_charge]] &gt; AVERAGE($R$2:$R$4245),"High","Low")</f>
        <v>Low</v>
      </c>
      <c r="Z3325" t="str">
        <f>IF(AND(G3325&gt;AVERAGE(train!$G$2:$G$4251),K3325&gt;AVERAGE(train!$K$2:$K$4251)),"High Day &amp; Eve",IF(AND(G3325&gt;AVERAGE(train!$G$2:$G$4251),K3325&lt;=AVERAGE(train!$K$2:$K$4251)),"High Day Only",IF(AND(G3325&lt;=AVERAGE(train!$G$2:$G$4251),K3325&gt;AVERAGE(train!$K$2:$K$4251)),"High Eve Only","Low Usage")))</f>
        <v>High Eve Only</v>
      </c>
    </row>
    <row r="3326" spans="1:26">
      <c r="A3326" t="s">
        <v>61</v>
      </c>
      <c r="B3326">
        <v>79</v>
      </c>
      <c r="C3326" t="s">
        <v>21</v>
      </c>
      <c r="D3326" t="s">
        <v>22</v>
      </c>
      <c r="E3326" t="s">
        <v>22</v>
      </c>
      <c r="F3326">
        <v>0</v>
      </c>
      <c r="G3326">
        <v>187.3</v>
      </c>
      <c r="H3326">
        <v>108</v>
      </c>
      <c r="I3326">
        <v>31.84</v>
      </c>
      <c r="J3326">
        <v>177.1</v>
      </c>
      <c r="K3326">
        <v>72</v>
      </c>
      <c r="L3326">
        <v>15.05</v>
      </c>
      <c r="M3326">
        <v>269.2</v>
      </c>
      <c r="N3326">
        <v>135</v>
      </c>
      <c r="O3326">
        <v>12.11</v>
      </c>
      <c r="P3326">
        <v>9.5</v>
      </c>
      <c r="Q3326">
        <v>3</v>
      </c>
      <c r="R3326">
        <v>2.57</v>
      </c>
      <c r="S3326">
        <v>3</v>
      </c>
      <c r="T3326" t="s">
        <v>22</v>
      </c>
      <c r="U3326">
        <f t="shared" si="103"/>
        <v>0</v>
      </c>
      <c r="V3326">
        <f>IF(Table2[[#This Row],[international_plan]]="yes",1,0)</f>
        <v>0</v>
      </c>
      <c r="W3326">
        <f>IF(Table2[[#This Row],[voice_mail_plan]]="yes",1,0)</f>
        <v>0</v>
      </c>
      <c r="X3326" t="str">
        <f t="shared" si="102"/>
        <v>Medium</v>
      </c>
      <c r="Y3326" t="str">
        <f>IF(Table2[[#This Row],[total_intl_charge]] &gt; AVERAGE($R$2:$R$4245),"High","Low")</f>
        <v>Low</v>
      </c>
      <c r="Z3326" t="str">
        <f>IF(AND(G3326&gt;AVERAGE(train!$G$2:$G$4251),K3326&gt;AVERAGE(train!$K$2:$K$4251)),"High Day &amp; Eve",IF(AND(G3326&gt;AVERAGE(train!$G$2:$G$4251),K3326&lt;=AVERAGE(train!$K$2:$K$4251)),"High Day Only",IF(AND(G3326&lt;=AVERAGE(train!$G$2:$G$4251),K3326&gt;AVERAGE(train!$K$2:$K$4251)),"High Eve Only","Low Usage")))</f>
        <v>High Day Only</v>
      </c>
    </row>
    <row r="3327" spans="1:26">
      <c r="A3327" t="s">
        <v>20</v>
      </c>
      <c r="B3327">
        <v>123</v>
      </c>
      <c r="C3327" t="s">
        <v>28</v>
      </c>
      <c r="D3327" t="s">
        <v>22</v>
      </c>
      <c r="E3327" t="s">
        <v>22</v>
      </c>
      <c r="F3327">
        <v>0</v>
      </c>
      <c r="G3327">
        <v>222.4</v>
      </c>
      <c r="H3327">
        <v>90</v>
      </c>
      <c r="I3327">
        <v>37.81</v>
      </c>
      <c r="J3327">
        <v>286.3</v>
      </c>
      <c r="K3327">
        <v>104</v>
      </c>
      <c r="L3327">
        <v>24.34</v>
      </c>
      <c r="M3327">
        <v>300.8</v>
      </c>
      <c r="N3327">
        <v>95</v>
      </c>
      <c r="O3327">
        <v>13.54</v>
      </c>
      <c r="P3327">
        <v>9.9</v>
      </c>
      <c r="Q3327">
        <v>3</v>
      </c>
      <c r="R3327">
        <v>2.67</v>
      </c>
      <c r="S3327">
        <v>2</v>
      </c>
      <c r="T3327" t="s">
        <v>23</v>
      </c>
      <c r="U3327">
        <f t="shared" si="103"/>
        <v>1</v>
      </c>
      <c r="V3327">
        <f>IF(Table2[[#This Row],[international_plan]]="yes",1,0)</f>
        <v>0</v>
      </c>
      <c r="W3327">
        <f>IF(Table2[[#This Row],[voice_mail_plan]]="yes",1,0)</f>
        <v>0</v>
      </c>
      <c r="X3327" t="str">
        <f t="shared" si="102"/>
        <v>High</v>
      </c>
      <c r="Y3327" t="str">
        <f>IF(Table2[[#This Row],[total_intl_charge]] &gt; AVERAGE($R$2:$R$4245),"High","Low")</f>
        <v>Low</v>
      </c>
      <c r="Z3327" t="str">
        <f>IF(AND(G3327&gt;AVERAGE(train!$G$2:$G$4251),K3327&gt;AVERAGE(train!$K$2:$K$4251)),"High Day &amp; Eve",IF(AND(G3327&gt;AVERAGE(train!$G$2:$G$4251),K3327&lt;=AVERAGE(train!$K$2:$K$4251)),"High Day Only",IF(AND(G3327&lt;=AVERAGE(train!$G$2:$G$4251),K3327&gt;AVERAGE(train!$K$2:$K$4251)),"High Eve Only","Low Usage")))</f>
        <v>High Day &amp; Eve</v>
      </c>
    </row>
    <row r="3328" spans="1:26">
      <c r="A3328" t="s">
        <v>32</v>
      </c>
      <c r="B3328">
        <v>88</v>
      </c>
      <c r="C3328" t="s">
        <v>21</v>
      </c>
      <c r="D3328" t="s">
        <v>22</v>
      </c>
      <c r="E3328" t="s">
        <v>22</v>
      </c>
      <c r="F3328">
        <v>0</v>
      </c>
      <c r="G3328">
        <v>82.7</v>
      </c>
      <c r="H3328">
        <v>94</v>
      </c>
      <c r="I3328">
        <v>14.06</v>
      </c>
      <c r="J3328">
        <v>157.5</v>
      </c>
      <c r="K3328">
        <v>130</v>
      </c>
      <c r="L3328">
        <v>13.39</v>
      </c>
      <c r="M3328">
        <v>205.9</v>
      </c>
      <c r="N3328">
        <v>81</v>
      </c>
      <c r="O3328">
        <v>9.27</v>
      </c>
      <c r="P3328">
        <v>10.6</v>
      </c>
      <c r="Q3328">
        <v>4</v>
      </c>
      <c r="R3328">
        <v>2.86</v>
      </c>
      <c r="S3328">
        <v>0</v>
      </c>
      <c r="T3328" t="s">
        <v>23</v>
      </c>
      <c r="U3328">
        <f t="shared" si="103"/>
        <v>1</v>
      </c>
      <c r="V3328">
        <f>IF(Table2[[#This Row],[international_plan]]="yes",1,0)</f>
        <v>0</v>
      </c>
      <c r="W3328">
        <f>IF(Table2[[#This Row],[voice_mail_plan]]="yes",1,0)</f>
        <v>0</v>
      </c>
      <c r="X3328" t="str">
        <f t="shared" si="102"/>
        <v>Medium</v>
      </c>
      <c r="Y3328" t="str">
        <f>IF(Table2[[#This Row],[total_intl_charge]] &gt; AVERAGE($R$2:$R$4245),"High","Low")</f>
        <v>High</v>
      </c>
      <c r="Z3328" t="str">
        <f>IF(AND(G3328&gt;AVERAGE(train!$G$2:$G$4251),K3328&gt;AVERAGE(train!$K$2:$K$4251)),"High Day &amp; Eve",IF(AND(G3328&gt;AVERAGE(train!$G$2:$G$4251),K3328&lt;=AVERAGE(train!$K$2:$K$4251)),"High Day Only",IF(AND(G3328&lt;=AVERAGE(train!$G$2:$G$4251),K3328&gt;AVERAGE(train!$K$2:$K$4251)),"High Eve Only","Low Usage")))</f>
        <v>High Eve Only</v>
      </c>
    </row>
    <row r="3329" spans="1:26">
      <c r="A3329" t="s">
        <v>38</v>
      </c>
      <c r="B3329">
        <v>182</v>
      </c>
      <c r="C3329" t="s">
        <v>25</v>
      </c>
      <c r="D3329" t="s">
        <v>22</v>
      </c>
      <c r="E3329" t="s">
        <v>23</v>
      </c>
      <c r="F3329">
        <v>24</v>
      </c>
      <c r="G3329">
        <v>215.2</v>
      </c>
      <c r="H3329">
        <v>73</v>
      </c>
      <c r="I3329">
        <v>36.58</v>
      </c>
      <c r="J3329">
        <v>133.1</v>
      </c>
      <c r="K3329">
        <v>85</v>
      </c>
      <c r="L3329">
        <v>11.31</v>
      </c>
      <c r="M3329">
        <v>205.1</v>
      </c>
      <c r="N3329">
        <v>79</v>
      </c>
      <c r="O3329">
        <v>9.23</v>
      </c>
      <c r="P3329">
        <v>10.9</v>
      </c>
      <c r="Q3329">
        <v>7</v>
      </c>
      <c r="R3329">
        <v>2.94</v>
      </c>
      <c r="S3329">
        <v>0</v>
      </c>
      <c r="T3329" t="s">
        <v>22</v>
      </c>
      <c r="U3329">
        <f t="shared" si="103"/>
        <v>0</v>
      </c>
      <c r="V3329">
        <f>IF(Table2[[#This Row],[international_plan]]="yes",1,0)</f>
        <v>0</v>
      </c>
      <c r="W3329">
        <f>IF(Table2[[#This Row],[voice_mail_plan]]="yes",1,0)</f>
        <v>1</v>
      </c>
      <c r="X3329" t="str">
        <f t="shared" si="102"/>
        <v>Very High</v>
      </c>
      <c r="Y3329" t="str">
        <f>IF(Table2[[#This Row],[total_intl_charge]] &gt; AVERAGE($R$2:$R$4245),"High","Low")</f>
        <v>High</v>
      </c>
      <c r="Z3329" t="str">
        <f>IF(AND(G3329&gt;AVERAGE(train!$G$2:$G$4251),K3329&gt;AVERAGE(train!$K$2:$K$4251)),"High Day &amp; Eve",IF(AND(G3329&gt;AVERAGE(train!$G$2:$G$4251),K3329&lt;=AVERAGE(train!$K$2:$K$4251)),"High Day Only",IF(AND(G3329&lt;=AVERAGE(train!$G$2:$G$4251),K3329&gt;AVERAGE(train!$K$2:$K$4251)),"High Eve Only","Low Usage")))</f>
        <v>High Day Only</v>
      </c>
    </row>
    <row r="3330" spans="1:26">
      <c r="A3330" t="s">
        <v>68</v>
      </c>
      <c r="B3330">
        <v>109</v>
      </c>
      <c r="C3330" t="s">
        <v>21</v>
      </c>
      <c r="D3330" t="s">
        <v>22</v>
      </c>
      <c r="E3330" t="s">
        <v>22</v>
      </c>
      <c r="F3330">
        <v>0</v>
      </c>
      <c r="G3330">
        <v>168</v>
      </c>
      <c r="H3330">
        <v>103</v>
      </c>
      <c r="I3330">
        <v>28.56</v>
      </c>
      <c r="J3330">
        <v>190.8</v>
      </c>
      <c r="K3330">
        <v>100</v>
      </c>
      <c r="L3330">
        <v>16.22</v>
      </c>
      <c r="M3330">
        <v>196.9</v>
      </c>
      <c r="N3330">
        <v>65</v>
      </c>
      <c r="O3330">
        <v>8.86</v>
      </c>
      <c r="P3330">
        <v>7.1</v>
      </c>
      <c r="Q3330">
        <v>4</v>
      </c>
      <c r="R3330">
        <v>1.92</v>
      </c>
      <c r="S3330">
        <v>0</v>
      </c>
      <c r="T3330" t="s">
        <v>22</v>
      </c>
      <c r="U3330">
        <f t="shared" si="103"/>
        <v>0</v>
      </c>
      <c r="V3330">
        <f>IF(Table2[[#This Row],[international_plan]]="yes",1,0)</f>
        <v>0</v>
      </c>
      <c r="W3330">
        <f>IF(Table2[[#This Row],[voice_mail_plan]]="yes",1,0)</f>
        <v>0</v>
      </c>
      <c r="X3330" t="str">
        <f t="shared" ref="X3330:X3393" si="104">IF(B3330&lt;=$AC$3,"Low",IF(B3330&lt;=$AC$4,"Medium",IF(B3330&lt;=$AC$5,"High",IF(B3330&gt;=$AC$5,"Very High"))))</f>
        <v>High</v>
      </c>
      <c r="Y3330" t="str">
        <f>IF(Table2[[#This Row],[total_intl_charge]] &gt; AVERAGE($R$2:$R$4245),"High","Low")</f>
        <v>Low</v>
      </c>
      <c r="Z3330" t="str">
        <f>IF(AND(G3330&gt;AVERAGE(train!$G$2:$G$4251),K3330&gt;AVERAGE(train!$K$2:$K$4251)),"High Day &amp; Eve",IF(AND(G3330&gt;AVERAGE(train!$G$2:$G$4251),K3330&lt;=AVERAGE(train!$K$2:$K$4251)),"High Day Only",IF(AND(G3330&lt;=AVERAGE(train!$G$2:$G$4251),K3330&gt;AVERAGE(train!$K$2:$K$4251)),"High Eve Only","Low Usage")))</f>
        <v>Low Usage</v>
      </c>
    </row>
    <row r="3331" spans="1:26">
      <c r="A3331" t="s">
        <v>34</v>
      </c>
      <c r="B3331">
        <v>79</v>
      </c>
      <c r="C3331" t="s">
        <v>21</v>
      </c>
      <c r="D3331" t="s">
        <v>22</v>
      </c>
      <c r="E3331" t="s">
        <v>23</v>
      </c>
      <c r="F3331">
        <v>12</v>
      </c>
      <c r="G3331">
        <v>62.4</v>
      </c>
      <c r="H3331">
        <v>119</v>
      </c>
      <c r="I3331">
        <v>10.61</v>
      </c>
      <c r="J3331">
        <v>237.6</v>
      </c>
      <c r="K3331">
        <v>96</v>
      </c>
      <c r="L3331">
        <v>20.2</v>
      </c>
      <c r="M3331">
        <v>193.4</v>
      </c>
      <c r="N3331">
        <v>116</v>
      </c>
      <c r="O3331">
        <v>8.6999999999999993</v>
      </c>
      <c r="P3331">
        <v>7.8</v>
      </c>
      <c r="Q3331">
        <v>2</v>
      </c>
      <c r="R3331">
        <v>2.11</v>
      </c>
      <c r="S3331">
        <v>0</v>
      </c>
      <c r="T3331" t="s">
        <v>22</v>
      </c>
      <c r="U3331">
        <f t="shared" ref="U3331:U3394" si="105">IF(T3331="yes",1,0)</f>
        <v>0</v>
      </c>
      <c r="V3331">
        <f>IF(Table2[[#This Row],[international_plan]]="yes",1,0)</f>
        <v>0</v>
      </c>
      <c r="W3331">
        <f>IF(Table2[[#This Row],[voice_mail_plan]]="yes",1,0)</f>
        <v>1</v>
      </c>
      <c r="X3331" t="str">
        <f t="shared" si="104"/>
        <v>Medium</v>
      </c>
      <c r="Y3331" t="str">
        <f>IF(Table2[[#This Row],[total_intl_charge]] &gt; AVERAGE($R$2:$R$4245),"High","Low")</f>
        <v>Low</v>
      </c>
      <c r="Z3331" t="str">
        <f>IF(AND(G3331&gt;AVERAGE(train!$G$2:$G$4251),K3331&gt;AVERAGE(train!$K$2:$K$4251)),"High Day &amp; Eve",IF(AND(G3331&gt;AVERAGE(train!$G$2:$G$4251),K3331&lt;=AVERAGE(train!$K$2:$K$4251)),"High Day Only",IF(AND(G3331&lt;=AVERAGE(train!$G$2:$G$4251),K3331&gt;AVERAGE(train!$K$2:$K$4251)),"High Eve Only","Low Usage")))</f>
        <v>Low Usage</v>
      </c>
    </row>
    <row r="3332" spans="1:26">
      <c r="A3332" t="s">
        <v>38</v>
      </c>
      <c r="B3332">
        <v>68</v>
      </c>
      <c r="C3332" t="s">
        <v>21</v>
      </c>
      <c r="D3332" t="s">
        <v>22</v>
      </c>
      <c r="E3332" t="s">
        <v>23</v>
      </c>
      <c r="F3332">
        <v>41</v>
      </c>
      <c r="G3332">
        <v>226</v>
      </c>
      <c r="H3332">
        <v>113</v>
      </c>
      <c r="I3332">
        <v>38.42</v>
      </c>
      <c r="J3332">
        <v>149.80000000000001</v>
      </c>
      <c r="K3332">
        <v>115</v>
      </c>
      <c r="L3332">
        <v>12.73</v>
      </c>
      <c r="M3332">
        <v>184.9</v>
      </c>
      <c r="N3332">
        <v>88</v>
      </c>
      <c r="O3332">
        <v>8.32</v>
      </c>
      <c r="P3332">
        <v>11.5</v>
      </c>
      <c r="Q3332">
        <v>2</v>
      </c>
      <c r="R3332">
        <v>3.11</v>
      </c>
      <c r="S3332">
        <v>2</v>
      </c>
      <c r="T3332" t="s">
        <v>22</v>
      </c>
      <c r="U3332">
        <f t="shared" si="105"/>
        <v>0</v>
      </c>
      <c r="V3332">
        <f>IF(Table2[[#This Row],[international_plan]]="yes",1,0)</f>
        <v>0</v>
      </c>
      <c r="W3332">
        <f>IF(Table2[[#This Row],[voice_mail_plan]]="yes",1,0)</f>
        <v>1</v>
      </c>
      <c r="X3332" t="str">
        <f t="shared" si="104"/>
        <v>Low</v>
      </c>
      <c r="Y3332" t="str">
        <f>IF(Table2[[#This Row],[total_intl_charge]] &gt; AVERAGE($R$2:$R$4245),"High","Low")</f>
        <v>High</v>
      </c>
      <c r="Z3332" t="str">
        <f>IF(AND(G3332&gt;AVERAGE(train!$G$2:$G$4251),K3332&gt;AVERAGE(train!$K$2:$K$4251)),"High Day &amp; Eve",IF(AND(G3332&gt;AVERAGE(train!$G$2:$G$4251),K3332&lt;=AVERAGE(train!$K$2:$K$4251)),"High Day Only",IF(AND(G3332&lt;=AVERAGE(train!$G$2:$G$4251),K3332&gt;AVERAGE(train!$K$2:$K$4251)),"High Eve Only","Low Usage")))</f>
        <v>High Day &amp; Eve</v>
      </c>
    </row>
    <row r="3333" spans="1:26">
      <c r="A3333" t="s">
        <v>62</v>
      </c>
      <c r="B3333">
        <v>70</v>
      </c>
      <c r="C3333" t="s">
        <v>21</v>
      </c>
      <c r="D3333" t="s">
        <v>22</v>
      </c>
      <c r="E3333" t="s">
        <v>22</v>
      </c>
      <c r="F3333">
        <v>0</v>
      </c>
      <c r="G3333">
        <v>205.7</v>
      </c>
      <c r="H3333">
        <v>80</v>
      </c>
      <c r="I3333">
        <v>34.97</v>
      </c>
      <c r="J3333">
        <v>221.4</v>
      </c>
      <c r="K3333">
        <v>103</v>
      </c>
      <c r="L3333">
        <v>18.82</v>
      </c>
      <c r="M3333">
        <v>206.2</v>
      </c>
      <c r="N3333">
        <v>117</v>
      </c>
      <c r="O3333">
        <v>9.2799999999999994</v>
      </c>
      <c r="P3333">
        <v>14.2</v>
      </c>
      <c r="Q3333">
        <v>5</v>
      </c>
      <c r="R3333">
        <v>3.83</v>
      </c>
      <c r="S3333">
        <v>2</v>
      </c>
      <c r="T3333" t="s">
        <v>22</v>
      </c>
      <c r="U3333">
        <f t="shared" si="105"/>
        <v>0</v>
      </c>
      <c r="V3333">
        <f>IF(Table2[[#This Row],[international_plan]]="yes",1,0)</f>
        <v>0</v>
      </c>
      <c r="W3333">
        <f>IF(Table2[[#This Row],[voice_mail_plan]]="yes",1,0)</f>
        <v>0</v>
      </c>
      <c r="X3333" t="str">
        <f t="shared" si="104"/>
        <v>Low</v>
      </c>
      <c r="Y3333" t="str">
        <f>IF(Table2[[#This Row],[total_intl_charge]] &gt; AVERAGE($R$2:$R$4245),"High","Low")</f>
        <v>High</v>
      </c>
      <c r="Z3333" t="str">
        <f>IF(AND(G3333&gt;AVERAGE(train!$G$2:$G$4251),K3333&gt;AVERAGE(train!$K$2:$K$4251)),"High Day &amp; Eve",IF(AND(G3333&gt;AVERAGE(train!$G$2:$G$4251),K3333&lt;=AVERAGE(train!$K$2:$K$4251)),"High Day Only",IF(AND(G3333&lt;=AVERAGE(train!$G$2:$G$4251),K3333&gt;AVERAGE(train!$K$2:$K$4251)),"High Eve Only","Low Usage")))</f>
        <v>High Day &amp; Eve</v>
      </c>
    </row>
    <row r="3334" spans="1:26">
      <c r="A3334" t="s">
        <v>44</v>
      </c>
      <c r="B3334">
        <v>44</v>
      </c>
      <c r="C3334" t="s">
        <v>21</v>
      </c>
      <c r="D3334" t="s">
        <v>22</v>
      </c>
      <c r="E3334" t="s">
        <v>23</v>
      </c>
      <c r="F3334">
        <v>20</v>
      </c>
      <c r="G3334">
        <v>184.8</v>
      </c>
      <c r="H3334">
        <v>105</v>
      </c>
      <c r="I3334">
        <v>31.42</v>
      </c>
      <c r="J3334">
        <v>195</v>
      </c>
      <c r="K3334">
        <v>169</v>
      </c>
      <c r="L3334">
        <v>16.579999999999998</v>
      </c>
      <c r="M3334">
        <v>130.1</v>
      </c>
      <c r="N3334">
        <v>121</v>
      </c>
      <c r="O3334">
        <v>5.85</v>
      </c>
      <c r="P3334">
        <v>11.6</v>
      </c>
      <c r="Q3334">
        <v>3</v>
      </c>
      <c r="R3334">
        <v>3.13</v>
      </c>
      <c r="S3334">
        <v>1</v>
      </c>
      <c r="T3334" t="s">
        <v>22</v>
      </c>
      <c r="U3334">
        <f t="shared" si="105"/>
        <v>0</v>
      </c>
      <c r="V3334">
        <f>IF(Table2[[#This Row],[international_plan]]="yes",1,0)</f>
        <v>0</v>
      </c>
      <c r="W3334">
        <f>IF(Table2[[#This Row],[voice_mail_plan]]="yes",1,0)</f>
        <v>1</v>
      </c>
      <c r="X3334" t="str">
        <f t="shared" si="104"/>
        <v>Low</v>
      </c>
      <c r="Y3334" t="str">
        <f>IF(Table2[[#This Row],[total_intl_charge]] &gt; AVERAGE($R$2:$R$4245),"High","Low")</f>
        <v>High</v>
      </c>
      <c r="Z3334" t="str">
        <f>IF(AND(G3334&gt;AVERAGE(train!$G$2:$G$4251),K3334&gt;AVERAGE(train!$K$2:$K$4251)),"High Day &amp; Eve",IF(AND(G3334&gt;AVERAGE(train!$G$2:$G$4251),K3334&lt;=AVERAGE(train!$K$2:$K$4251)),"High Day Only",IF(AND(G3334&lt;=AVERAGE(train!$G$2:$G$4251),K3334&gt;AVERAGE(train!$K$2:$K$4251)),"High Eve Only","Low Usage")))</f>
        <v>High Day &amp; Eve</v>
      </c>
    </row>
    <row r="3335" spans="1:26">
      <c r="A3335" t="s">
        <v>27</v>
      </c>
      <c r="B3335">
        <v>113</v>
      </c>
      <c r="C3335" t="s">
        <v>28</v>
      </c>
      <c r="D3335" t="s">
        <v>22</v>
      </c>
      <c r="E3335" t="s">
        <v>22</v>
      </c>
      <c r="F3335">
        <v>0</v>
      </c>
      <c r="G3335">
        <v>193.1</v>
      </c>
      <c r="H3335">
        <v>93</v>
      </c>
      <c r="I3335">
        <v>32.83</v>
      </c>
      <c r="J3335">
        <v>206.4</v>
      </c>
      <c r="K3335">
        <v>85</v>
      </c>
      <c r="L3335">
        <v>17.54</v>
      </c>
      <c r="M3335">
        <v>215.9</v>
      </c>
      <c r="N3335">
        <v>102</v>
      </c>
      <c r="O3335">
        <v>9.7200000000000006</v>
      </c>
      <c r="P3335">
        <v>11.1</v>
      </c>
      <c r="Q3335">
        <v>2</v>
      </c>
      <c r="R3335">
        <v>3</v>
      </c>
      <c r="S3335">
        <v>1</v>
      </c>
      <c r="T3335" t="s">
        <v>22</v>
      </c>
      <c r="U3335">
        <f t="shared" si="105"/>
        <v>0</v>
      </c>
      <c r="V3335">
        <f>IF(Table2[[#This Row],[international_plan]]="yes",1,0)</f>
        <v>0</v>
      </c>
      <c r="W3335">
        <f>IF(Table2[[#This Row],[voice_mail_plan]]="yes",1,0)</f>
        <v>0</v>
      </c>
      <c r="X3335" t="str">
        <f t="shared" si="104"/>
        <v>High</v>
      </c>
      <c r="Y3335" t="str">
        <f>IF(Table2[[#This Row],[total_intl_charge]] &gt; AVERAGE($R$2:$R$4245),"High","Low")</f>
        <v>High</v>
      </c>
      <c r="Z3335" t="str">
        <f>IF(AND(G3335&gt;AVERAGE(train!$G$2:$G$4251),K3335&gt;AVERAGE(train!$K$2:$K$4251)),"High Day &amp; Eve",IF(AND(G3335&gt;AVERAGE(train!$G$2:$G$4251),K3335&lt;=AVERAGE(train!$K$2:$K$4251)),"High Day Only",IF(AND(G3335&lt;=AVERAGE(train!$G$2:$G$4251),K3335&gt;AVERAGE(train!$K$2:$K$4251)),"High Eve Only","Low Usage")))</f>
        <v>High Day Only</v>
      </c>
    </row>
    <row r="3336" spans="1:26">
      <c r="A3336" t="s">
        <v>55</v>
      </c>
      <c r="B3336">
        <v>86</v>
      </c>
      <c r="C3336" t="s">
        <v>28</v>
      </c>
      <c r="D3336" t="s">
        <v>23</v>
      </c>
      <c r="E3336" t="s">
        <v>23</v>
      </c>
      <c r="F3336">
        <v>41</v>
      </c>
      <c r="G3336">
        <v>225.5</v>
      </c>
      <c r="H3336">
        <v>95</v>
      </c>
      <c r="I3336">
        <v>38.340000000000003</v>
      </c>
      <c r="J3336">
        <v>229.3</v>
      </c>
      <c r="K3336">
        <v>101</v>
      </c>
      <c r="L3336">
        <v>19.489999999999998</v>
      </c>
      <c r="M3336">
        <v>134</v>
      </c>
      <c r="N3336">
        <v>82</v>
      </c>
      <c r="O3336">
        <v>6.03</v>
      </c>
      <c r="P3336">
        <v>11.6</v>
      </c>
      <c r="Q3336">
        <v>10</v>
      </c>
      <c r="R3336">
        <v>3.13</v>
      </c>
      <c r="S3336">
        <v>2</v>
      </c>
      <c r="T3336" t="s">
        <v>22</v>
      </c>
      <c r="U3336">
        <f t="shared" si="105"/>
        <v>0</v>
      </c>
      <c r="V3336">
        <f>IF(Table2[[#This Row],[international_plan]]="yes",1,0)</f>
        <v>1</v>
      </c>
      <c r="W3336">
        <f>IF(Table2[[#This Row],[voice_mail_plan]]="yes",1,0)</f>
        <v>1</v>
      </c>
      <c r="X3336" t="str">
        <f t="shared" si="104"/>
        <v>Medium</v>
      </c>
      <c r="Y3336" t="str">
        <f>IF(Table2[[#This Row],[total_intl_charge]] &gt; AVERAGE($R$2:$R$4245),"High","Low")</f>
        <v>High</v>
      </c>
      <c r="Z3336" t="str">
        <f>IF(AND(G3336&gt;AVERAGE(train!$G$2:$G$4251),K3336&gt;AVERAGE(train!$K$2:$K$4251)),"High Day &amp; Eve",IF(AND(G3336&gt;AVERAGE(train!$G$2:$G$4251),K3336&lt;=AVERAGE(train!$K$2:$K$4251)),"High Day Only",IF(AND(G3336&lt;=AVERAGE(train!$G$2:$G$4251),K3336&gt;AVERAGE(train!$K$2:$K$4251)),"High Eve Only","Low Usage")))</f>
        <v>High Day &amp; Eve</v>
      </c>
    </row>
    <row r="3337" spans="1:26">
      <c r="A3337" t="s">
        <v>46</v>
      </c>
      <c r="B3337">
        <v>59</v>
      </c>
      <c r="C3337" t="s">
        <v>21</v>
      </c>
      <c r="D3337" t="s">
        <v>22</v>
      </c>
      <c r="E3337" t="s">
        <v>22</v>
      </c>
      <c r="F3337">
        <v>0</v>
      </c>
      <c r="G3337">
        <v>163.5</v>
      </c>
      <c r="H3337">
        <v>107</v>
      </c>
      <c r="I3337">
        <v>27.8</v>
      </c>
      <c r="J3337">
        <v>187.1</v>
      </c>
      <c r="K3337">
        <v>91</v>
      </c>
      <c r="L3337">
        <v>15.9</v>
      </c>
      <c r="M3337">
        <v>179.1</v>
      </c>
      <c r="N3337">
        <v>100</v>
      </c>
      <c r="O3337">
        <v>8.06</v>
      </c>
      <c r="P3337">
        <v>10.3</v>
      </c>
      <c r="Q3337">
        <v>1</v>
      </c>
      <c r="R3337">
        <v>2.78</v>
      </c>
      <c r="S3337">
        <v>2</v>
      </c>
      <c r="T3337" t="s">
        <v>22</v>
      </c>
      <c r="U3337">
        <f t="shared" si="105"/>
        <v>0</v>
      </c>
      <c r="V3337">
        <f>IF(Table2[[#This Row],[international_plan]]="yes",1,0)</f>
        <v>0</v>
      </c>
      <c r="W3337">
        <f>IF(Table2[[#This Row],[voice_mail_plan]]="yes",1,0)</f>
        <v>0</v>
      </c>
      <c r="X3337" t="str">
        <f t="shared" si="104"/>
        <v>Low</v>
      </c>
      <c r="Y3337" t="str">
        <f>IF(Table2[[#This Row],[total_intl_charge]] &gt; AVERAGE($R$2:$R$4245),"High","Low")</f>
        <v>High</v>
      </c>
      <c r="Z3337" t="str">
        <f>IF(AND(G3337&gt;AVERAGE(train!$G$2:$G$4251),K3337&gt;AVERAGE(train!$K$2:$K$4251)),"High Day &amp; Eve",IF(AND(G3337&gt;AVERAGE(train!$G$2:$G$4251),K3337&lt;=AVERAGE(train!$K$2:$K$4251)),"High Day Only",IF(AND(G3337&lt;=AVERAGE(train!$G$2:$G$4251),K3337&gt;AVERAGE(train!$K$2:$K$4251)),"High Eve Only","Low Usage")))</f>
        <v>Low Usage</v>
      </c>
    </row>
    <row r="3338" spans="1:26">
      <c r="A3338" t="s">
        <v>24</v>
      </c>
      <c r="B3338">
        <v>112</v>
      </c>
      <c r="C3338" t="s">
        <v>28</v>
      </c>
      <c r="D3338" t="s">
        <v>22</v>
      </c>
      <c r="E3338" t="s">
        <v>23</v>
      </c>
      <c r="F3338">
        <v>22</v>
      </c>
      <c r="G3338">
        <v>244.7</v>
      </c>
      <c r="H3338">
        <v>104</v>
      </c>
      <c r="I3338">
        <v>41.6</v>
      </c>
      <c r="J3338">
        <v>203.1</v>
      </c>
      <c r="K3338">
        <v>88</v>
      </c>
      <c r="L3338">
        <v>17.260000000000002</v>
      </c>
      <c r="M3338">
        <v>222</v>
      </c>
      <c r="N3338">
        <v>84</v>
      </c>
      <c r="O3338">
        <v>9.99</v>
      </c>
      <c r="P3338">
        <v>7.4</v>
      </c>
      <c r="Q3338">
        <v>6</v>
      </c>
      <c r="R3338">
        <v>2</v>
      </c>
      <c r="S3338">
        <v>0</v>
      </c>
      <c r="T3338" t="s">
        <v>22</v>
      </c>
      <c r="U3338">
        <f t="shared" si="105"/>
        <v>0</v>
      </c>
      <c r="V3338">
        <f>IF(Table2[[#This Row],[international_plan]]="yes",1,0)</f>
        <v>0</v>
      </c>
      <c r="W3338">
        <f>IF(Table2[[#This Row],[voice_mail_plan]]="yes",1,0)</f>
        <v>1</v>
      </c>
      <c r="X3338" t="str">
        <f t="shared" si="104"/>
        <v>High</v>
      </c>
      <c r="Y3338" t="str">
        <f>IF(Table2[[#This Row],[total_intl_charge]] &gt; AVERAGE($R$2:$R$4245),"High","Low")</f>
        <v>Low</v>
      </c>
      <c r="Z3338" t="str">
        <f>IF(AND(G3338&gt;AVERAGE(train!$G$2:$G$4251),K3338&gt;AVERAGE(train!$K$2:$K$4251)),"High Day &amp; Eve",IF(AND(G3338&gt;AVERAGE(train!$G$2:$G$4251),K3338&lt;=AVERAGE(train!$K$2:$K$4251)),"High Day Only",IF(AND(G3338&lt;=AVERAGE(train!$G$2:$G$4251),K3338&gt;AVERAGE(train!$K$2:$K$4251)),"High Eve Only","Low Usage")))</f>
        <v>High Day Only</v>
      </c>
    </row>
    <row r="3339" spans="1:26">
      <c r="A3339" t="s">
        <v>27</v>
      </c>
      <c r="B3339">
        <v>152</v>
      </c>
      <c r="C3339" t="s">
        <v>25</v>
      </c>
      <c r="D3339" t="s">
        <v>22</v>
      </c>
      <c r="E3339" t="s">
        <v>22</v>
      </c>
      <c r="F3339">
        <v>0</v>
      </c>
      <c r="G3339">
        <v>216.7</v>
      </c>
      <c r="H3339">
        <v>70</v>
      </c>
      <c r="I3339">
        <v>36.840000000000003</v>
      </c>
      <c r="J3339">
        <v>152.69999999999999</v>
      </c>
      <c r="K3339">
        <v>102</v>
      </c>
      <c r="L3339">
        <v>12.98</v>
      </c>
      <c r="M3339">
        <v>181.2</v>
      </c>
      <c r="N3339">
        <v>99</v>
      </c>
      <c r="O3339">
        <v>8.15</v>
      </c>
      <c r="P3339">
        <v>11.6</v>
      </c>
      <c r="Q3339">
        <v>6</v>
      </c>
      <c r="R3339">
        <v>3.13</v>
      </c>
      <c r="S3339">
        <v>1</v>
      </c>
      <c r="T3339" t="s">
        <v>22</v>
      </c>
      <c r="U3339">
        <f t="shared" si="105"/>
        <v>0</v>
      </c>
      <c r="V3339">
        <f>IF(Table2[[#This Row],[international_plan]]="yes",1,0)</f>
        <v>0</v>
      </c>
      <c r="W3339">
        <f>IF(Table2[[#This Row],[voice_mail_plan]]="yes",1,0)</f>
        <v>0</v>
      </c>
      <c r="X3339" t="str">
        <f t="shared" si="104"/>
        <v>Very High</v>
      </c>
      <c r="Y3339" t="str">
        <f>IF(Table2[[#This Row],[total_intl_charge]] &gt; AVERAGE($R$2:$R$4245),"High","Low")</f>
        <v>High</v>
      </c>
      <c r="Z3339" t="str">
        <f>IF(AND(G3339&gt;AVERAGE(train!$G$2:$G$4251),K3339&gt;AVERAGE(train!$K$2:$K$4251)),"High Day &amp; Eve",IF(AND(G3339&gt;AVERAGE(train!$G$2:$G$4251),K3339&lt;=AVERAGE(train!$K$2:$K$4251)),"High Day Only",IF(AND(G3339&lt;=AVERAGE(train!$G$2:$G$4251),K3339&gt;AVERAGE(train!$K$2:$K$4251)),"High Eve Only","Low Usage")))</f>
        <v>High Day &amp; Eve</v>
      </c>
    </row>
    <row r="3340" spans="1:26">
      <c r="A3340" t="s">
        <v>48</v>
      </c>
      <c r="B3340">
        <v>108</v>
      </c>
      <c r="C3340" t="s">
        <v>21</v>
      </c>
      <c r="D3340" t="s">
        <v>22</v>
      </c>
      <c r="E3340" t="s">
        <v>23</v>
      </c>
      <c r="F3340">
        <v>15</v>
      </c>
      <c r="G3340">
        <v>196.8</v>
      </c>
      <c r="H3340">
        <v>79</v>
      </c>
      <c r="I3340">
        <v>33.46</v>
      </c>
      <c r="J3340">
        <v>173.5</v>
      </c>
      <c r="K3340">
        <v>99</v>
      </c>
      <c r="L3340">
        <v>14.75</v>
      </c>
      <c r="M3340">
        <v>274.7</v>
      </c>
      <c r="N3340">
        <v>108</v>
      </c>
      <c r="O3340">
        <v>12.36</v>
      </c>
      <c r="P3340">
        <v>14.6</v>
      </c>
      <c r="Q3340">
        <v>5</v>
      </c>
      <c r="R3340">
        <v>3.94</v>
      </c>
      <c r="S3340">
        <v>1</v>
      </c>
      <c r="T3340" t="s">
        <v>22</v>
      </c>
      <c r="U3340">
        <f t="shared" si="105"/>
        <v>0</v>
      </c>
      <c r="V3340">
        <f>IF(Table2[[#This Row],[international_plan]]="yes",1,0)</f>
        <v>0</v>
      </c>
      <c r="W3340">
        <f>IF(Table2[[#This Row],[voice_mail_plan]]="yes",1,0)</f>
        <v>1</v>
      </c>
      <c r="X3340" t="str">
        <f t="shared" si="104"/>
        <v>High</v>
      </c>
      <c r="Y3340" t="str">
        <f>IF(Table2[[#This Row],[total_intl_charge]] &gt; AVERAGE($R$2:$R$4245),"High","Low")</f>
        <v>High</v>
      </c>
      <c r="Z3340" t="str">
        <f>IF(AND(G3340&gt;AVERAGE(train!$G$2:$G$4251),K3340&gt;AVERAGE(train!$K$2:$K$4251)),"High Day &amp; Eve",IF(AND(G3340&gt;AVERAGE(train!$G$2:$G$4251),K3340&lt;=AVERAGE(train!$K$2:$K$4251)),"High Day Only",IF(AND(G3340&lt;=AVERAGE(train!$G$2:$G$4251),K3340&gt;AVERAGE(train!$K$2:$K$4251)),"High Eve Only","Low Usage")))</f>
        <v>High Day Only</v>
      </c>
    </row>
    <row r="3341" spans="1:26">
      <c r="A3341" t="s">
        <v>47</v>
      </c>
      <c r="B3341">
        <v>91</v>
      </c>
      <c r="C3341" t="s">
        <v>28</v>
      </c>
      <c r="D3341" t="s">
        <v>22</v>
      </c>
      <c r="E3341" t="s">
        <v>22</v>
      </c>
      <c r="F3341">
        <v>0</v>
      </c>
      <c r="G3341">
        <v>197.3</v>
      </c>
      <c r="H3341">
        <v>120</v>
      </c>
      <c r="I3341">
        <v>33.54</v>
      </c>
      <c r="J3341">
        <v>202.4</v>
      </c>
      <c r="K3341">
        <v>89</v>
      </c>
      <c r="L3341">
        <v>17.2</v>
      </c>
      <c r="M3341">
        <v>290.5</v>
      </c>
      <c r="N3341">
        <v>128</v>
      </c>
      <c r="O3341">
        <v>13.07</v>
      </c>
      <c r="P3341">
        <v>15.3</v>
      </c>
      <c r="Q3341">
        <v>7</v>
      </c>
      <c r="R3341">
        <v>4.13</v>
      </c>
      <c r="S3341">
        <v>1</v>
      </c>
      <c r="T3341" t="s">
        <v>22</v>
      </c>
      <c r="U3341">
        <f t="shared" si="105"/>
        <v>0</v>
      </c>
      <c r="V3341">
        <f>IF(Table2[[#This Row],[international_plan]]="yes",1,0)</f>
        <v>0</v>
      </c>
      <c r="W3341">
        <f>IF(Table2[[#This Row],[voice_mail_plan]]="yes",1,0)</f>
        <v>0</v>
      </c>
      <c r="X3341" t="str">
        <f t="shared" si="104"/>
        <v>Medium</v>
      </c>
      <c r="Y3341" t="str">
        <f>IF(Table2[[#This Row],[total_intl_charge]] &gt; AVERAGE($R$2:$R$4245),"High","Low")</f>
        <v>High</v>
      </c>
      <c r="Z3341" t="str">
        <f>IF(AND(G3341&gt;AVERAGE(train!$G$2:$G$4251),K3341&gt;AVERAGE(train!$K$2:$K$4251)),"High Day &amp; Eve",IF(AND(G3341&gt;AVERAGE(train!$G$2:$G$4251),K3341&lt;=AVERAGE(train!$K$2:$K$4251)),"High Day Only",IF(AND(G3341&lt;=AVERAGE(train!$G$2:$G$4251),K3341&gt;AVERAGE(train!$K$2:$K$4251)),"High Eve Only","Low Usage")))</f>
        <v>High Day Only</v>
      </c>
    </row>
    <row r="3342" spans="1:26">
      <c r="A3342" t="s">
        <v>50</v>
      </c>
      <c r="B3342">
        <v>57</v>
      </c>
      <c r="C3342" t="s">
        <v>21</v>
      </c>
      <c r="D3342" t="s">
        <v>22</v>
      </c>
      <c r="E3342" t="s">
        <v>23</v>
      </c>
      <c r="F3342">
        <v>23</v>
      </c>
      <c r="G3342">
        <v>208.7</v>
      </c>
      <c r="H3342">
        <v>57</v>
      </c>
      <c r="I3342">
        <v>35.479999999999997</v>
      </c>
      <c r="J3342">
        <v>233.4</v>
      </c>
      <c r="K3342">
        <v>132</v>
      </c>
      <c r="L3342">
        <v>19.84</v>
      </c>
      <c r="M3342">
        <v>108.8</v>
      </c>
      <c r="N3342">
        <v>117</v>
      </c>
      <c r="O3342">
        <v>4.9000000000000004</v>
      </c>
      <c r="P3342">
        <v>9.1</v>
      </c>
      <c r="Q3342">
        <v>5</v>
      </c>
      <c r="R3342">
        <v>2.46</v>
      </c>
      <c r="S3342">
        <v>1</v>
      </c>
      <c r="T3342" t="s">
        <v>22</v>
      </c>
      <c r="U3342">
        <f t="shared" si="105"/>
        <v>0</v>
      </c>
      <c r="V3342">
        <f>IF(Table2[[#This Row],[international_plan]]="yes",1,0)</f>
        <v>0</v>
      </c>
      <c r="W3342">
        <f>IF(Table2[[#This Row],[voice_mail_plan]]="yes",1,0)</f>
        <v>1</v>
      </c>
      <c r="X3342" t="str">
        <f t="shared" si="104"/>
        <v>Low</v>
      </c>
      <c r="Y3342" t="str">
        <f>IF(Table2[[#This Row],[total_intl_charge]] &gt; AVERAGE($R$2:$R$4245),"High","Low")</f>
        <v>Low</v>
      </c>
      <c r="Z3342" t="str">
        <f>IF(AND(G3342&gt;AVERAGE(train!$G$2:$G$4251),K3342&gt;AVERAGE(train!$K$2:$K$4251)),"High Day &amp; Eve",IF(AND(G3342&gt;AVERAGE(train!$G$2:$G$4251),K3342&lt;=AVERAGE(train!$K$2:$K$4251)),"High Day Only",IF(AND(G3342&lt;=AVERAGE(train!$G$2:$G$4251),K3342&gt;AVERAGE(train!$K$2:$K$4251)),"High Eve Only","Low Usage")))</f>
        <v>High Day &amp; Eve</v>
      </c>
    </row>
    <row r="3343" spans="1:26">
      <c r="A3343" t="s">
        <v>31</v>
      </c>
      <c r="B3343">
        <v>112</v>
      </c>
      <c r="C3343" t="s">
        <v>25</v>
      </c>
      <c r="D3343" t="s">
        <v>22</v>
      </c>
      <c r="E3343" t="s">
        <v>22</v>
      </c>
      <c r="F3343">
        <v>0</v>
      </c>
      <c r="G3343">
        <v>168.4</v>
      </c>
      <c r="H3343">
        <v>53</v>
      </c>
      <c r="I3343">
        <v>28.63</v>
      </c>
      <c r="J3343">
        <v>187.5</v>
      </c>
      <c r="K3343">
        <v>68</v>
      </c>
      <c r="L3343">
        <v>15.94</v>
      </c>
      <c r="M3343">
        <v>204.5</v>
      </c>
      <c r="N3343">
        <v>125</v>
      </c>
      <c r="O3343">
        <v>9.1999999999999993</v>
      </c>
      <c r="P3343">
        <v>9.8000000000000007</v>
      </c>
      <c r="Q3343">
        <v>3</v>
      </c>
      <c r="R3343">
        <v>2.65</v>
      </c>
      <c r="S3343">
        <v>1</v>
      </c>
      <c r="T3343" t="s">
        <v>22</v>
      </c>
      <c r="U3343">
        <f t="shared" si="105"/>
        <v>0</v>
      </c>
      <c r="V3343">
        <f>IF(Table2[[#This Row],[international_plan]]="yes",1,0)</f>
        <v>0</v>
      </c>
      <c r="W3343">
        <f>IF(Table2[[#This Row],[voice_mail_plan]]="yes",1,0)</f>
        <v>0</v>
      </c>
      <c r="X3343" t="str">
        <f t="shared" si="104"/>
        <v>High</v>
      </c>
      <c r="Y3343" t="str">
        <f>IF(Table2[[#This Row],[total_intl_charge]] &gt; AVERAGE($R$2:$R$4245),"High","Low")</f>
        <v>Low</v>
      </c>
      <c r="Z3343" t="str">
        <f>IF(AND(G3343&gt;AVERAGE(train!$G$2:$G$4251),K3343&gt;AVERAGE(train!$K$2:$K$4251)),"High Day &amp; Eve",IF(AND(G3343&gt;AVERAGE(train!$G$2:$G$4251),K3343&lt;=AVERAGE(train!$K$2:$K$4251)),"High Day Only",IF(AND(G3343&lt;=AVERAGE(train!$G$2:$G$4251),K3343&gt;AVERAGE(train!$K$2:$K$4251)),"High Eve Only","Low Usage")))</f>
        <v>Low Usage</v>
      </c>
    </row>
    <row r="3344" spans="1:26">
      <c r="A3344" t="s">
        <v>52</v>
      </c>
      <c r="B3344">
        <v>100</v>
      </c>
      <c r="C3344" t="s">
        <v>21</v>
      </c>
      <c r="D3344" t="s">
        <v>22</v>
      </c>
      <c r="E3344" t="s">
        <v>22</v>
      </c>
      <c r="F3344">
        <v>0</v>
      </c>
      <c r="G3344">
        <v>129.4</v>
      </c>
      <c r="H3344">
        <v>69</v>
      </c>
      <c r="I3344">
        <v>22</v>
      </c>
      <c r="J3344">
        <v>251.3</v>
      </c>
      <c r="K3344">
        <v>73</v>
      </c>
      <c r="L3344">
        <v>21.36</v>
      </c>
      <c r="M3344">
        <v>157.1</v>
      </c>
      <c r="N3344">
        <v>92</v>
      </c>
      <c r="O3344">
        <v>7.07</v>
      </c>
      <c r="P3344">
        <v>10.4</v>
      </c>
      <c r="Q3344">
        <v>3</v>
      </c>
      <c r="R3344">
        <v>2.81</v>
      </c>
      <c r="S3344">
        <v>1</v>
      </c>
      <c r="T3344" t="s">
        <v>22</v>
      </c>
      <c r="U3344">
        <f t="shared" si="105"/>
        <v>0</v>
      </c>
      <c r="V3344">
        <f>IF(Table2[[#This Row],[international_plan]]="yes",1,0)</f>
        <v>0</v>
      </c>
      <c r="W3344">
        <f>IF(Table2[[#This Row],[voice_mail_plan]]="yes",1,0)</f>
        <v>0</v>
      </c>
      <c r="X3344" t="str">
        <f t="shared" si="104"/>
        <v>Medium</v>
      </c>
      <c r="Y3344" t="str">
        <f>IF(Table2[[#This Row],[total_intl_charge]] &gt; AVERAGE($R$2:$R$4245),"High","Low")</f>
        <v>High</v>
      </c>
      <c r="Z3344" t="str">
        <f>IF(AND(G3344&gt;AVERAGE(train!$G$2:$G$4251),K3344&gt;AVERAGE(train!$K$2:$K$4251)),"High Day &amp; Eve",IF(AND(G3344&gt;AVERAGE(train!$G$2:$G$4251),K3344&lt;=AVERAGE(train!$K$2:$K$4251)),"High Day Only",IF(AND(G3344&lt;=AVERAGE(train!$G$2:$G$4251),K3344&gt;AVERAGE(train!$K$2:$K$4251)),"High Eve Only","Low Usage")))</f>
        <v>Low Usage</v>
      </c>
    </row>
    <row r="3345" spans="1:26">
      <c r="A3345" t="s">
        <v>37</v>
      </c>
      <c r="B3345">
        <v>42</v>
      </c>
      <c r="C3345" t="s">
        <v>28</v>
      </c>
      <c r="D3345" t="s">
        <v>23</v>
      </c>
      <c r="E3345" t="s">
        <v>22</v>
      </c>
      <c r="F3345">
        <v>0</v>
      </c>
      <c r="G3345">
        <v>260.89999999999998</v>
      </c>
      <c r="H3345">
        <v>94</v>
      </c>
      <c r="I3345">
        <v>44.35</v>
      </c>
      <c r="J3345">
        <v>152.80000000000001</v>
      </c>
      <c r="K3345">
        <v>123</v>
      </c>
      <c r="L3345">
        <v>12.99</v>
      </c>
      <c r="M3345">
        <v>212.6</v>
      </c>
      <c r="N3345">
        <v>94</v>
      </c>
      <c r="O3345">
        <v>9.57</v>
      </c>
      <c r="P3345">
        <v>11.1</v>
      </c>
      <c r="Q3345">
        <v>4</v>
      </c>
      <c r="R3345">
        <v>3</v>
      </c>
      <c r="S3345">
        <v>1</v>
      </c>
      <c r="T3345" t="s">
        <v>22</v>
      </c>
      <c r="U3345">
        <f t="shared" si="105"/>
        <v>0</v>
      </c>
      <c r="V3345">
        <f>IF(Table2[[#This Row],[international_plan]]="yes",1,0)</f>
        <v>1</v>
      </c>
      <c r="W3345">
        <f>IF(Table2[[#This Row],[voice_mail_plan]]="yes",1,0)</f>
        <v>0</v>
      </c>
      <c r="X3345" t="str">
        <f t="shared" si="104"/>
        <v>Low</v>
      </c>
      <c r="Y3345" t="str">
        <f>IF(Table2[[#This Row],[total_intl_charge]] &gt; AVERAGE($R$2:$R$4245),"High","Low")</f>
        <v>High</v>
      </c>
      <c r="Z3345" t="str">
        <f>IF(AND(G3345&gt;AVERAGE(train!$G$2:$G$4251),K3345&gt;AVERAGE(train!$K$2:$K$4251)),"High Day &amp; Eve",IF(AND(G3345&gt;AVERAGE(train!$G$2:$G$4251),K3345&lt;=AVERAGE(train!$K$2:$K$4251)),"High Day Only",IF(AND(G3345&lt;=AVERAGE(train!$G$2:$G$4251),K3345&gt;AVERAGE(train!$K$2:$K$4251)),"High Eve Only","Low Usage")))</f>
        <v>High Day &amp; Eve</v>
      </c>
    </row>
    <row r="3346" spans="1:26">
      <c r="A3346" t="s">
        <v>36</v>
      </c>
      <c r="B3346">
        <v>68</v>
      </c>
      <c r="C3346" t="s">
        <v>21</v>
      </c>
      <c r="D3346" t="s">
        <v>22</v>
      </c>
      <c r="E3346" t="s">
        <v>22</v>
      </c>
      <c r="F3346">
        <v>0</v>
      </c>
      <c r="G3346">
        <v>267.89999999999998</v>
      </c>
      <c r="H3346">
        <v>80</v>
      </c>
      <c r="I3346">
        <v>45.54</v>
      </c>
      <c r="J3346">
        <v>145.4</v>
      </c>
      <c r="K3346">
        <v>143</v>
      </c>
      <c r="L3346">
        <v>12.36</v>
      </c>
      <c r="M3346">
        <v>273.3</v>
      </c>
      <c r="N3346">
        <v>119</v>
      </c>
      <c r="O3346">
        <v>12.3</v>
      </c>
      <c r="P3346">
        <v>14.9</v>
      </c>
      <c r="Q3346">
        <v>1</v>
      </c>
      <c r="R3346">
        <v>4.0199999999999996</v>
      </c>
      <c r="S3346">
        <v>3</v>
      </c>
      <c r="T3346" t="s">
        <v>23</v>
      </c>
      <c r="U3346">
        <f t="shared" si="105"/>
        <v>1</v>
      </c>
      <c r="V3346">
        <f>IF(Table2[[#This Row],[international_plan]]="yes",1,0)</f>
        <v>0</v>
      </c>
      <c r="W3346">
        <f>IF(Table2[[#This Row],[voice_mail_plan]]="yes",1,0)</f>
        <v>0</v>
      </c>
      <c r="X3346" t="str">
        <f t="shared" si="104"/>
        <v>Low</v>
      </c>
      <c r="Y3346" t="str">
        <f>IF(Table2[[#This Row],[total_intl_charge]] &gt; AVERAGE($R$2:$R$4245),"High","Low")</f>
        <v>High</v>
      </c>
      <c r="Z3346" t="str">
        <f>IF(AND(G3346&gt;AVERAGE(train!$G$2:$G$4251),K3346&gt;AVERAGE(train!$K$2:$K$4251)),"High Day &amp; Eve",IF(AND(G3346&gt;AVERAGE(train!$G$2:$G$4251),K3346&lt;=AVERAGE(train!$K$2:$K$4251)),"High Day Only",IF(AND(G3346&lt;=AVERAGE(train!$G$2:$G$4251),K3346&gt;AVERAGE(train!$K$2:$K$4251)),"High Eve Only","Low Usage")))</f>
        <v>High Day &amp; Eve</v>
      </c>
    </row>
    <row r="3347" spans="1:26">
      <c r="A3347" t="s">
        <v>65</v>
      </c>
      <c r="B3347">
        <v>132</v>
      </c>
      <c r="C3347" t="s">
        <v>21</v>
      </c>
      <c r="D3347" t="s">
        <v>22</v>
      </c>
      <c r="E3347" t="s">
        <v>22</v>
      </c>
      <c r="F3347">
        <v>0</v>
      </c>
      <c r="G3347">
        <v>172.7</v>
      </c>
      <c r="H3347">
        <v>90</v>
      </c>
      <c r="I3347">
        <v>29.36</v>
      </c>
      <c r="J3347">
        <v>344</v>
      </c>
      <c r="K3347">
        <v>62</v>
      </c>
      <c r="L3347">
        <v>29.24</v>
      </c>
      <c r="M3347">
        <v>301.60000000000002</v>
      </c>
      <c r="N3347">
        <v>113</v>
      </c>
      <c r="O3347">
        <v>13.57</v>
      </c>
      <c r="P3347">
        <v>5.5</v>
      </c>
      <c r="Q3347">
        <v>4</v>
      </c>
      <c r="R3347">
        <v>1.49</v>
      </c>
      <c r="S3347">
        <v>0</v>
      </c>
      <c r="T3347" t="s">
        <v>22</v>
      </c>
      <c r="U3347">
        <f t="shared" si="105"/>
        <v>0</v>
      </c>
      <c r="V3347">
        <f>IF(Table2[[#This Row],[international_plan]]="yes",1,0)</f>
        <v>0</v>
      </c>
      <c r="W3347">
        <f>IF(Table2[[#This Row],[voice_mail_plan]]="yes",1,0)</f>
        <v>0</v>
      </c>
      <c r="X3347" t="str">
        <f t="shared" si="104"/>
        <v>Very High</v>
      </c>
      <c r="Y3347" t="str">
        <f>IF(Table2[[#This Row],[total_intl_charge]] &gt; AVERAGE($R$2:$R$4245),"High","Low")</f>
        <v>Low</v>
      </c>
      <c r="Z3347" t="str">
        <f>IF(AND(G3347&gt;AVERAGE(train!$G$2:$G$4251),K3347&gt;AVERAGE(train!$K$2:$K$4251)),"High Day &amp; Eve",IF(AND(G3347&gt;AVERAGE(train!$G$2:$G$4251),K3347&lt;=AVERAGE(train!$K$2:$K$4251)),"High Day Only",IF(AND(G3347&lt;=AVERAGE(train!$G$2:$G$4251),K3347&gt;AVERAGE(train!$K$2:$K$4251)),"High Eve Only","Low Usage")))</f>
        <v>Low Usage</v>
      </c>
    </row>
    <row r="3348" spans="1:26">
      <c r="A3348" t="s">
        <v>33</v>
      </c>
      <c r="B3348">
        <v>137</v>
      </c>
      <c r="C3348" t="s">
        <v>25</v>
      </c>
      <c r="D3348" t="s">
        <v>23</v>
      </c>
      <c r="E3348" t="s">
        <v>22</v>
      </c>
      <c r="F3348">
        <v>0</v>
      </c>
      <c r="G3348">
        <v>159.1</v>
      </c>
      <c r="H3348">
        <v>80</v>
      </c>
      <c r="I3348">
        <v>27.05</v>
      </c>
      <c r="J3348">
        <v>239.8</v>
      </c>
      <c r="K3348">
        <v>81</v>
      </c>
      <c r="L3348">
        <v>20.38</v>
      </c>
      <c r="M3348">
        <v>249</v>
      </c>
      <c r="N3348">
        <v>96</v>
      </c>
      <c r="O3348">
        <v>11.21</v>
      </c>
      <c r="P3348">
        <v>8.5</v>
      </c>
      <c r="Q3348">
        <v>5</v>
      </c>
      <c r="R3348">
        <v>2.2999999999999998</v>
      </c>
      <c r="S3348">
        <v>0</v>
      </c>
      <c r="T3348" t="s">
        <v>22</v>
      </c>
      <c r="U3348">
        <f t="shared" si="105"/>
        <v>0</v>
      </c>
      <c r="V3348">
        <f>IF(Table2[[#This Row],[international_plan]]="yes",1,0)</f>
        <v>1</v>
      </c>
      <c r="W3348">
        <f>IF(Table2[[#This Row],[voice_mail_plan]]="yes",1,0)</f>
        <v>0</v>
      </c>
      <c r="X3348" t="str">
        <f t="shared" si="104"/>
        <v>Very High</v>
      </c>
      <c r="Y3348" t="str">
        <f>IF(Table2[[#This Row],[total_intl_charge]] &gt; AVERAGE($R$2:$R$4245),"High","Low")</f>
        <v>Low</v>
      </c>
      <c r="Z3348" t="str">
        <f>IF(AND(G3348&gt;AVERAGE(train!$G$2:$G$4251),K3348&gt;AVERAGE(train!$K$2:$K$4251)),"High Day &amp; Eve",IF(AND(G3348&gt;AVERAGE(train!$G$2:$G$4251),K3348&lt;=AVERAGE(train!$K$2:$K$4251)),"High Day Only",IF(AND(G3348&lt;=AVERAGE(train!$G$2:$G$4251),K3348&gt;AVERAGE(train!$K$2:$K$4251)),"High Eve Only","Low Usage")))</f>
        <v>Low Usage</v>
      </c>
    </row>
    <row r="3349" spans="1:26">
      <c r="A3349" t="s">
        <v>37</v>
      </c>
      <c r="B3349">
        <v>42</v>
      </c>
      <c r="C3349" t="s">
        <v>28</v>
      </c>
      <c r="D3349" t="s">
        <v>22</v>
      </c>
      <c r="E3349" t="s">
        <v>22</v>
      </c>
      <c r="F3349">
        <v>0</v>
      </c>
      <c r="G3349">
        <v>166.8</v>
      </c>
      <c r="H3349">
        <v>138</v>
      </c>
      <c r="I3349">
        <v>28.36</v>
      </c>
      <c r="J3349">
        <v>212.4</v>
      </c>
      <c r="K3349">
        <v>78</v>
      </c>
      <c r="L3349">
        <v>18.05</v>
      </c>
      <c r="M3349">
        <v>194.7</v>
      </c>
      <c r="N3349">
        <v>70</v>
      </c>
      <c r="O3349">
        <v>8.76</v>
      </c>
      <c r="P3349">
        <v>12.4</v>
      </c>
      <c r="Q3349">
        <v>9</v>
      </c>
      <c r="R3349">
        <v>3.35</v>
      </c>
      <c r="S3349">
        <v>2</v>
      </c>
      <c r="T3349" t="s">
        <v>22</v>
      </c>
      <c r="U3349">
        <f t="shared" si="105"/>
        <v>0</v>
      </c>
      <c r="V3349">
        <f>IF(Table2[[#This Row],[international_plan]]="yes",1,0)</f>
        <v>0</v>
      </c>
      <c r="W3349">
        <f>IF(Table2[[#This Row],[voice_mail_plan]]="yes",1,0)</f>
        <v>0</v>
      </c>
      <c r="X3349" t="str">
        <f t="shared" si="104"/>
        <v>Low</v>
      </c>
      <c r="Y3349" t="str">
        <f>IF(Table2[[#This Row],[total_intl_charge]] &gt; AVERAGE($R$2:$R$4245),"High","Low")</f>
        <v>High</v>
      </c>
      <c r="Z3349" t="str">
        <f>IF(AND(G3349&gt;AVERAGE(train!$G$2:$G$4251),K3349&gt;AVERAGE(train!$K$2:$K$4251)),"High Day &amp; Eve",IF(AND(G3349&gt;AVERAGE(train!$G$2:$G$4251),K3349&lt;=AVERAGE(train!$K$2:$K$4251)),"High Day Only",IF(AND(G3349&lt;=AVERAGE(train!$G$2:$G$4251),K3349&gt;AVERAGE(train!$K$2:$K$4251)),"High Eve Only","Low Usage")))</f>
        <v>Low Usage</v>
      </c>
    </row>
    <row r="3350" spans="1:26">
      <c r="A3350" t="s">
        <v>46</v>
      </c>
      <c r="B3350">
        <v>81</v>
      </c>
      <c r="C3350" t="s">
        <v>21</v>
      </c>
      <c r="D3350" t="s">
        <v>22</v>
      </c>
      <c r="E3350" t="s">
        <v>23</v>
      </c>
      <c r="F3350">
        <v>17</v>
      </c>
      <c r="G3350">
        <v>145.69999999999999</v>
      </c>
      <c r="H3350">
        <v>89</v>
      </c>
      <c r="I3350">
        <v>24.77</v>
      </c>
      <c r="J3350">
        <v>202.9</v>
      </c>
      <c r="K3350">
        <v>70</v>
      </c>
      <c r="L3350">
        <v>17.25</v>
      </c>
      <c r="M3350">
        <v>212.4</v>
      </c>
      <c r="N3350">
        <v>92</v>
      </c>
      <c r="O3350">
        <v>9.56</v>
      </c>
      <c r="P3350">
        <v>9.5</v>
      </c>
      <c r="Q3350">
        <v>5</v>
      </c>
      <c r="R3350">
        <v>2.57</v>
      </c>
      <c r="S3350">
        <v>1</v>
      </c>
      <c r="T3350" t="s">
        <v>22</v>
      </c>
      <c r="U3350">
        <f t="shared" si="105"/>
        <v>0</v>
      </c>
      <c r="V3350">
        <f>IF(Table2[[#This Row],[international_plan]]="yes",1,0)</f>
        <v>0</v>
      </c>
      <c r="W3350">
        <f>IF(Table2[[#This Row],[voice_mail_plan]]="yes",1,0)</f>
        <v>1</v>
      </c>
      <c r="X3350" t="str">
        <f t="shared" si="104"/>
        <v>Medium</v>
      </c>
      <c r="Y3350" t="str">
        <f>IF(Table2[[#This Row],[total_intl_charge]] &gt; AVERAGE($R$2:$R$4245),"High","Low")</f>
        <v>Low</v>
      </c>
      <c r="Z3350" t="str">
        <f>IF(AND(G3350&gt;AVERAGE(train!$G$2:$G$4251),K3350&gt;AVERAGE(train!$K$2:$K$4251)),"High Day &amp; Eve",IF(AND(G3350&gt;AVERAGE(train!$G$2:$G$4251),K3350&lt;=AVERAGE(train!$K$2:$K$4251)),"High Day Only",IF(AND(G3350&lt;=AVERAGE(train!$G$2:$G$4251),K3350&gt;AVERAGE(train!$K$2:$K$4251)),"High Eve Only","Low Usage")))</f>
        <v>Low Usage</v>
      </c>
    </row>
    <row r="3351" spans="1:26">
      <c r="A3351" t="s">
        <v>41</v>
      </c>
      <c r="B3351">
        <v>135</v>
      </c>
      <c r="C3351" t="s">
        <v>25</v>
      </c>
      <c r="D3351" t="s">
        <v>22</v>
      </c>
      <c r="E3351" t="s">
        <v>22</v>
      </c>
      <c r="F3351">
        <v>0</v>
      </c>
      <c r="G3351">
        <v>129.4</v>
      </c>
      <c r="H3351">
        <v>104</v>
      </c>
      <c r="I3351">
        <v>22</v>
      </c>
      <c r="J3351">
        <v>199</v>
      </c>
      <c r="K3351">
        <v>96</v>
      </c>
      <c r="L3351">
        <v>16.920000000000002</v>
      </c>
      <c r="M3351">
        <v>142.4</v>
      </c>
      <c r="N3351">
        <v>81</v>
      </c>
      <c r="O3351">
        <v>6.41</v>
      </c>
      <c r="P3351">
        <v>12.3</v>
      </c>
      <c r="Q3351">
        <v>4</v>
      </c>
      <c r="R3351">
        <v>3.32</v>
      </c>
      <c r="S3351">
        <v>1</v>
      </c>
      <c r="T3351" t="s">
        <v>22</v>
      </c>
      <c r="U3351">
        <f t="shared" si="105"/>
        <v>0</v>
      </c>
      <c r="V3351">
        <f>IF(Table2[[#This Row],[international_plan]]="yes",1,0)</f>
        <v>0</v>
      </c>
      <c r="W3351">
        <f>IF(Table2[[#This Row],[voice_mail_plan]]="yes",1,0)</f>
        <v>0</v>
      </c>
      <c r="X3351" t="str">
        <f t="shared" si="104"/>
        <v>Very High</v>
      </c>
      <c r="Y3351" t="str">
        <f>IF(Table2[[#This Row],[total_intl_charge]] &gt; AVERAGE($R$2:$R$4245),"High","Low")</f>
        <v>High</v>
      </c>
      <c r="Z3351" t="str">
        <f>IF(AND(G3351&gt;AVERAGE(train!$G$2:$G$4251),K3351&gt;AVERAGE(train!$K$2:$K$4251)),"High Day &amp; Eve",IF(AND(G3351&gt;AVERAGE(train!$G$2:$G$4251),K3351&lt;=AVERAGE(train!$K$2:$K$4251)),"High Day Only",IF(AND(G3351&lt;=AVERAGE(train!$G$2:$G$4251),K3351&gt;AVERAGE(train!$K$2:$K$4251)),"High Eve Only","Low Usage")))</f>
        <v>Low Usage</v>
      </c>
    </row>
    <row r="3352" spans="1:26">
      <c r="A3352" t="s">
        <v>34</v>
      </c>
      <c r="B3352">
        <v>102</v>
      </c>
      <c r="C3352" t="s">
        <v>28</v>
      </c>
      <c r="D3352" t="s">
        <v>22</v>
      </c>
      <c r="E3352" t="s">
        <v>22</v>
      </c>
      <c r="F3352">
        <v>0</v>
      </c>
      <c r="G3352">
        <v>171.5</v>
      </c>
      <c r="H3352">
        <v>77</v>
      </c>
      <c r="I3352">
        <v>29.16</v>
      </c>
      <c r="J3352">
        <v>261</v>
      </c>
      <c r="K3352">
        <v>107</v>
      </c>
      <c r="L3352">
        <v>22.19</v>
      </c>
      <c r="M3352">
        <v>328.8</v>
      </c>
      <c r="N3352">
        <v>72</v>
      </c>
      <c r="O3352">
        <v>14.8</v>
      </c>
      <c r="P3352">
        <v>10.199999999999999</v>
      </c>
      <c r="Q3352">
        <v>1</v>
      </c>
      <c r="R3352">
        <v>2.75</v>
      </c>
      <c r="S3352">
        <v>0</v>
      </c>
      <c r="T3352" t="s">
        <v>22</v>
      </c>
      <c r="U3352">
        <f t="shared" si="105"/>
        <v>0</v>
      </c>
      <c r="V3352">
        <f>IF(Table2[[#This Row],[international_plan]]="yes",1,0)</f>
        <v>0</v>
      </c>
      <c r="W3352">
        <f>IF(Table2[[#This Row],[voice_mail_plan]]="yes",1,0)</f>
        <v>0</v>
      </c>
      <c r="X3352" t="str">
        <f t="shared" si="104"/>
        <v>High</v>
      </c>
      <c r="Y3352" t="str">
        <f>IF(Table2[[#This Row],[total_intl_charge]] &gt; AVERAGE($R$2:$R$4245),"High","Low")</f>
        <v>Low</v>
      </c>
      <c r="Z3352" t="str">
        <f>IF(AND(G3352&gt;AVERAGE(train!$G$2:$G$4251),K3352&gt;AVERAGE(train!$K$2:$K$4251)),"High Day &amp; Eve",IF(AND(G3352&gt;AVERAGE(train!$G$2:$G$4251),K3352&lt;=AVERAGE(train!$K$2:$K$4251)),"High Day Only",IF(AND(G3352&lt;=AVERAGE(train!$G$2:$G$4251),K3352&gt;AVERAGE(train!$K$2:$K$4251)),"High Eve Only","Low Usage")))</f>
        <v>High Eve Only</v>
      </c>
    </row>
    <row r="3353" spans="1:26">
      <c r="A3353" t="s">
        <v>35</v>
      </c>
      <c r="B3353">
        <v>117</v>
      </c>
      <c r="C3353" t="s">
        <v>28</v>
      </c>
      <c r="D3353" t="s">
        <v>22</v>
      </c>
      <c r="E3353" t="s">
        <v>22</v>
      </c>
      <c r="F3353">
        <v>0</v>
      </c>
      <c r="G3353">
        <v>180.6</v>
      </c>
      <c r="H3353">
        <v>134</v>
      </c>
      <c r="I3353">
        <v>30.7</v>
      </c>
      <c r="J3353">
        <v>216.6</v>
      </c>
      <c r="K3353">
        <v>96</v>
      </c>
      <c r="L3353">
        <v>18.41</v>
      </c>
      <c r="M3353">
        <v>101</v>
      </c>
      <c r="N3353">
        <v>122</v>
      </c>
      <c r="O3353">
        <v>4.55</v>
      </c>
      <c r="P3353">
        <v>10.6</v>
      </c>
      <c r="Q3353">
        <v>6</v>
      </c>
      <c r="R3353">
        <v>2.86</v>
      </c>
      <c r="S3353">
        <v>4</v>
      </c>
      <c r="T3353" t="s">
        <v>23</v>
      </c>
      <c r="U3353">
        <f t="shared" si="105"/>
        <v>1</v>
      </c>
      <c r="V3353">
        <f>IF(Table2[[#This Row],[international_plan]]="yes",1,0)</f>
        <v>0</v>
      </c>
      <c r="W3353">
        <f>IF(Table2[[#This Row],[voice_mail_plan]]="yes",1,0)</f>
        <v>0</v>
      </c>
      <c r="X3353" t="str">
        <f t="shared" si="104"/>
        <v>High</v>
      </c>
      <c r="Y3353" t="str">
        <f>IF(Table2[[#This Row],[total_intl_charge]] &gt; AVERAGE($R$2:$R$4245),"High","Low")</f>
        <v>High</v>
      </c>
      <c r="Z3353" t="str">
        <f>IF(AND(G3353&gt;AVERAGE(train!$G$2:$G$4251),K3353&gt;AVERAGE(train!$K$2:$K$4251)),"High Day &amp; Eve",IF(AND(G3353&gt;AVERAGE(train!$G$2:$G$4251),K3353&lt;=AVERAGE(train!$K$2:$K$4251)),"High Day Only",IF(AND(G3353&lt;=AVERAGE(train!$G$2:$G$4251),K3353&gt;AVERAGE(train!$K$2:$K$4251)),"High Eve Only","Low Usage")))</f>
        <v>High Day Only</v>
      </c>
    </row>
    <row r="3354" spans="1:26">
      <c r="A3354" t="s">
        <v>44</v>
      </c>
      <c r="B3354">
        <v>37</v>
      </c>
      <c r="C3354" t="s">
        <v>28</v>
      </c>
      <c r="D3354" t="s">
        <v>22</v>
      </c>
      <c r="E3354" t="s">
        <v>23</v>
      </c>
      <c r="F3354">
        <v>33</v>
      </c>
      <c r="G3354">
        <v>225.7</v>
      </c>
      <c r="H3354">
        <v>133</v>
      </c>
      <c r="I3354">
        <v>38.369999999999997</v>
      </c>
      <c r="J3354">
        <v>223.9</v>
      </c>
      <c r="K3354">
        <v>115</v>
      </c>
      <c r="L3354">
        <v>19.03</v>
      </c>
      <c r="M3354">
        <v>192.7</v>
      </c>
      <c r="N3354">
        <v>131</v>
      </c>
      <c r="O3354">
        <v>8.67</v>
      </c>
      <c r="P3354">
        <v>11.2</v>
      </c>
      <c r="Q3354">
        <v>5</v>
      </c>
      <c r="R3354">
        <v>3.02</v>
      </c>
      <c r="S3354">
        <v>3</v>
      </c>
      <c r="T3354" t="s">
        <v>22</v>
      </c>
      <c r="U3354">
        <f t="shared" si="105"/>
        <v>0</v>
      </c>
      <c r="V3354">
        <f>IF(Table2[[#This Row],[international_plan]]="yes",1,0)</f>
        <v>0</v>
      </c>
      <c r="W3354">
        <f>IF(Table2[[#This Row],[voice_mail_plan]]="yes",1,0)</f>
        <v>1</v>
      </c>
      <c r="X3354" t="str">
        <f t="shared" si="104"/>
        <v>Low</v>
      </c>
      <c r="Y3354" t="str">
        <f>IF(Table2[[#This Row],[total_intl_charge]] &gt; AVERAGE($R$2:$R$4245),"High","Low")</f>
        <v>High</v>
      </c>
      <c r="Z3354" t="str">
        <f>IF(AND(G3354&gt;AVERAGE(train!$G$2:$G$4251),K3354&gt;AVERAGE(train!$K$2:$K$4251)),"High Day &amp; Eve",IF(AND(G3354&gt;AVERAGE(train!$G$2:$G$4251),K3354&lt;=AVERAGE(train!$K$2:$K$4251)),"High Day Only",IF(AND(G3354&lt;=AVERAGE(train!$G$2:$G$4251),K3354&gt;AVERAGE(train!$K$2:$K$4251)),"High Eve Only","Low Usage")))</f>
        <v>High Day &amp; Eve</v>
      </c>
    </row>
    <row r="3355" spans="1:26">
      <c r="A3355" t="s">
        <v>51</v>
      </c>
      <c r="B3355">
        <v>48</v>
      </c>
      <c r="C3355" t="s">
        <v>28</v>
      </c>
      <c r="D3355" t="s">
        <v>22</v>
      </c>
      <c r="E3355" t="s">
        <v>22</v>
      </c>
      <c r="F3355">
        <v>0</v>
      </c>
      <c r="G3355">
        <v>176.9</v>
      </c>
      <c r="H3355">
        <v>110</v>
      </c>
      <c r="I3355">
        <v>30.07</v>
      </c>
      <c r="J3355">
        <v>274.3</v>
      </c>
      <c r="K3355">
        <v>114</v>
      </c>
      <c r="L3355">
        <v>23.32</v>
      </c>
      <c r="M3355">
        <v>115.3</v>
      </c>
      <c r="N3355">
        <v>125</v>
      </c>
      <c r="O3355">
        <v>5.19</v>
      </c>
      <c r="P3355">
        <v>11</v>
      </c>
      <c r="Q3355">
        <v>2</v>
      </c>
      <c r="R3355">
        <v>2.97</v>
      </c>
      <c r="S3355">
        <v>1</v>
      </c>
      <c r="T3355" t="s">
        <v>22</v>
      </c>
      <c r="U3355">
        <f t="shared" si="105"/>
        <v>0</v>
      </c>
      <c r="V3355">
        <f>IF(Table2[[#This Row],[international_plan]]="yes",1,0)</f>
        <v>0</v>
      </c>
      <c r="W3355">
        <f>IF(Table2[[#This Row],[voice_mail_plan]]="yes",1,0)</f>
        <v>0</v>
      </c>
      <c r="X3355" t="str">
        <f t="shared" si="104"/>
        <v>Low</v>
      </c>
      <c r="Y3355" t="str">
        <f>IF(Table2[[#This Row],[total_intl_charge]] &gt; AVERAGE($R$2:$R$4245),"High","Low")</f>
        <v>High</v>
      </c>
      <c r="Z3355" t="str">
        <f>IF(AND(G3355&gt;AVERAGE(train!$G$2:$G$4251),K3355&gt;AVERAGE(train!$K$2:$K$4251)),"High Day &amp; Eve",IF(AND(G3355&gt;AVERAGE(train!$G$2:$G$4251),K3355&lt;=AVERAGE(train!$K$2:$K$4251)),"High Day Only",IF(AND(G3355&lt;=AVERAGE(train!$G$2:$G$4251),K3355&gt;AVERAGE(train!$K$2:$K$4251)),"High Eve Only","Low Usage")))</f>
        <v>High Eve Only</v>
      </c>
    </row>
    <row r="3356" spans="1:26">
      <c r="A3356" t="s">
        <v>54</v>
      </c>
      <c r="B3356">
        <v>155</v>
      </c>
      <c r="C3356" t="s">
        <v>21</v>
      </c>
      <c r="D3356" t="s">
        <v>22</v>
      </c>
      <c r="E3356" t="s">
        <v>22</v>
      </c>
      <c r="F3356">
        <v>0</v>
      </c>
      <c r="G3356">
        <v>250.5</v>
      </c>
      <c r="H3356">
        <v>89</v>
      </c>
      <c r="I3356">
        <v>42.59</v>
      </c>
      <c r="J3356">
        <v>146.1</v>
      </c>
      <c r="K3356">
        <v>84</v>
      </c>
      <c r="L3356">
        <v>12.42</v>
      </c>
      <c r="M3356">
        <v>164.2</v>
      </c>
      <c r="N3356">
        <v>60</v>
      </c>
      <c r="O3356">
        <v>7.39</v>
      </c>
      <c r="P3356">
        <v>8.4</v>
      </c>
      <c r="Q3356">
        <v>3</v>
      </c>
      <c r="R3356">
        <v>2.27</v>
      </c>
      <c r="S3356">
        <v>1</v>
      </c>
      <c r="T3356" t="s">
        <v>22</v>
      </c>
      <c r="U3356">
        <f t="shared" si="105"/>
        <v>0</v>
      </c>
      <c r="V3356">
        <f>IF(Table2[[#This Row],[international_plan]]="yes",1,0)</f>
        <v>0</v>
      </c>
      <c r="W3356">
        <f>IF(Table2[[#This Row],[voice_mail_plan]]="yes",1,0)</f>
        <v>0</v>
      </c>
      <c r="X3356" t="str">
        <f t="shared" si="104"/>
        <v>Very High</v>
      </c>
      <c r="Y3356" t="str">
        <f>IF(Table2[[#This Row],[total_intl_charge]] &gt; AVERAGE($R$2:$R$4245),"High","Low")</f>
        <v>Low</v>
      </c>
      <c r="Z3356" t="str">
        <f>IF(AND(G3356&gt;AVERAGE(train!$G$2:$G$4251),K3356&gt;AVERAGE(train!$K$2:$K$4251)),"High Day &amp; Eve",IF(AND(G3356&gt;AVERAGE(train!$G$2:$G$4251),K3356&lt;=AVERAGE(train!$K$2:$K$4251)),"High Day Only",IF(AND(G3356&lt;=AVERAGE(train!$G$2:$G$4251),K3356&gt;AVERAGE(train!$K$2:$K$4251)),"High Eve Only","Low Usage")))</f>
        <v>High Day Only</v>
      </c>
    </row>
    <row r="3357" spans="1:26">
      <c r="A3357" t="s">
        <v>59</v>
      </c>
      <c r="B3357">
        <v>124</v>
      </c>
      <c r="C3357" t="s">
        <v>25</v>
      </c>
      <c r="D3357" t="s">
        <v>22</v>
      </c>
      <c r="E3357" t="s">
        <v>22</v>
      </c>
      <c r="F3357">
        <v>0</v>
      </c>
      <c r="G3357">
        <v>282.8</v>
      </c>
      <c r="H3357">
        <v>108</v>
      </c>
      <c r="I3357">
        <v>48.08</v>
      </c>
      <c r="J3357">
        <v>246.3</v>
      </c>
      <c r="K3357">
        <v>89</v>
      </c>
      <c r="L3357">
        <v>20.94</v>
      </c>
      <c r="M3357">
        <v>256.39999999999998</v>
      </c>
      <c r="N3357">
        <v>96</v>
      </c>
      <c r="O3357">
        <v>11.54</v>
      </c>
      <c r="P3357">
        <v>10.3</v>
      </c>
      <c r="Q3357">
        <v>1</v>
      </c>
      <c r="R3357">
        <v>2.78</v>
      </c>
      <c r="S3357">
        <v>3</v>
      </c>
      <c r="T3357" t="s">
        <v>23</v>
      </c>
      <c r="U3357">
        <f t="shared" si="105"/>
        <v>1</v>
      </c>
      <c r="V3357">
        <f>IF(Table2[[#This Row],[international_plan]]="yes",1,0)</f>
        <v>0</v>
      </c>
      <c r="W3357">
        <f>IF(Table2[[#This Row],[voice_mail_plan]]="yes",1,0)</f>
        <v>0</v>
      </c>
      <c r="X3357" t="str">
        <f t="shared" si="104"/>
        <v>High</v>
      </c>
      <c r="Y3357" t="str">
        <f>IF(Table2[[#This Row],[total_intl_charge]] &gt; AVERAGE($R$2:$R$4245),"High","Low")</f>
        <v>High</v>
      </c>
      <c r="Z3357" t="str">
        <f>IF(AND(G3357&gt;AVERAGE(train!$G$2:$G$4251),K3357&gt;AVERAGE(train!$K$2:$K$4251)),"High Day &amp; Eve",IF(AND(G3357&gt;AVERAGE(train!$G$2:$G$4251),K3357&lt;=AVERAGE(train!$K$2:$K$4251)),"High Day Only",IF(AND(G3357&lt;=AVERAGE(train!$G$2:$G$4251),K3357&gt;AVERAGE(train!$K$2:$K$4251)),"High Eve Only","Low Usage")))</f>
        <v>High Day Only</v>
      </c>
    </row>
    <row r="3358" spans="1:26">
      <c r="A3358" t="s">
        <v>55</v>
      </c>
      <c r="B3358">
        <v>91</v>
      </c>
      <c r="C3358" t="s">
        <v>28</v>
      </c>
      <c r="D3358" t="s">
        <v>22</v>
      </c>
      <c r="E3358" t="s">
        <v>22</v>
      </c>
      <c r="F3358">
        <v>0</v>
      </c>
      <c r="G3358">
        <v>142.6</v>
      </c>
      <c r="H3358">
        <v>90</v>
      </c>
      <c r="I3358">
        <v>24.24</v>
      </c>
      <c r="J3358">
        <v>286.8</v>
      </c>
      <c r="K3358">
        <v>102</v>
      </c>
      <c r="L3358">
        <v>24.38</v>
      </c>
      <c r="M3358">
        <v>222.2</v>
      </c>
      <c r="N3358">
        <v>113</v>
      </c>
      <c r="O3358">
        <v>10</v>
      </c>
      <c r="P3358">
        <v>14.8</v>
      </c>
      <c r="Q3358">
        <v>3</v>
      </c>
      <c r="R3358">
        <v>4</v>
      </c>
      <c r="S3358">
        <v>0</v>
      </c>
      <c r="T3358" t="s">
        <v>22</v>
      </c>
      <c r="U3358">
        <f t="shared" si="105"/>
        <v>0</v>
      </c>
      <c r="V3358">
        <f>IF(Table2[[#This Row],[international_plan]]="yes",1,0)</f>
        <v>0</v>
      </c>
      <c r="W3358">
        <f>IF(Table2[[#This Row],[voice_mail_plan]]="yes",1,0)</f>
        <v>0</v>
      </c>
      <c r="X3358" t="str">
        <f t="shared" si="104"/>
        <v>Medium</v>
      </c>
      <c r="Y3358" t="str">
        <f>IF(Table2[[#This Row],[total_intl_charge]] &gt; AVERAGE($R$2:$R$4245),"High","Low")</f>
        <v>High</v>
      </c>
      <c r="Z3358" t="str">
        <f>IF(AND(G3358&gt;AVERAGE(train!$G$2:$G$4251),K3358&gt;AVERAGE(train!$K$2:$K$4251)),"High Day &amp; Eve",IF(AND(G3358&gt;AVERAGE(train!$G$2:$G$4251),K3358&lt;=AVERAGE(train!$K$2:$K$4251)),"High Day Only",IF(AND(G3358&lt;=AVERAGE(train!$G$2:$G$4251),K3358&gt;AVERAGE(train!$K$2:$K$4251)),"High Eve Only","Low Usage")))</f>
        <v>High Eve Only</v>
      </c>
    </row>
    <row r="3359" spans="1:26">
      <c r="A3359" t="s">
        <v>65</v>
      </c>
      <c r="B3359">
        <v>169</v>
      </c>
      <c r="C3359" t="s">
        <v>28</v>
      </c>
      <c r="D3359" t="s">
        <v>22</v>
      </c>
      <c r="E3359" t="s">
        <v>22</v>
      </c>
      <c r="F3359">
        <v>0</v>
      </c>
      <c r="G3359">
        <v>276.10000000000002</v>
      </c>
      <c r="H3359">
        <v>120</v>
      </c>
      <c r="I3359">
        <v>46.94</v>
      </c>
      <c r="J3359">
        <v>123.5</v>
      </c>
      <c r="K3359">
        <v>88</v>
      </c>
      <c r="L3359">
        <v>10.5</v>
      </c>
      <c r="M3359">
        <v>261.89999999999998</v>
      </c>
      <c r="N3359">
        <v>116</v>
      </c>
      <c r="O3359">
        <v>11.79</v>
      </c>
      <c r="P3359">
        <v>11.9</v>
      </c>
      <c r="Q3359">
        <v>5</v>
      </c>
      <c r="R3359">
        <v>3.21</v>
      </c>
      <c r="S3359">
        <v>1</v>
      </c>
      <c r="T3359" t="s">
        <v>22</v>
      </c>
      <c r="U3359">
        <f t="shared" si="105"/>
        <v>0</v>
      </c>
      <c r="V3359">
        <f>IF(Table2[[#This Row],[international_plan]]="yes",1,0)</f>
        <v>0</v>
      </c>
      <c r="W3359">
        <f>IF(Table2[[#This Row],[voice_mail_plan]]="yes",1,0)</f>
        <v>0</v>
      </c>
      <c r="X3359" t="str">
        <f t="shared" si="104"/>
        <v>Very High</v>
      </c>
      <c r="Y3359" t="str">
        <f>IF(Table2[[#This Row],[total_intl_charge]] &gt; AVERAGE($R$2:$R$4245),"High","Low")</f>
        <v>High</v>
      </c>
      <c r="Z3359" t="str">
        <f>IF(AND(G3359&gt;AVERAGE(train!$G$2:$G$4251),K3359&gt;AVERAGE(train!$K$2:$K$4251)),"High Day &amp; Eve",IF(AND(G3359&gt;AVERAGE(train!$G$2:$G$4251),K3359&lt;=AVERAGE(train!$K$2:$K$4251)),"High Day Only",IF(AND(G3359&lt;=AVERAGE(train!$G$2:$G$4251),K3359&gt;AVERAGE(train!$K$2:$K$4251)),"High Eve Only","Low Usage")))</f>
        <v>High Day Only</v>
      </c>
    </row>
    <row r="3360" spans="1:26">
      <c r="A3360" t="s">
        <v>46</v>
      </c>
      <c r="B3360">
        <v>74</v>
      </c>
      <c r="C3360" t="s">
        <v>28</v>
      </c>
      <c r="D3360" t="s">
        <v>22</v>
      </c>
      <c r="E3360" t="s">
        <v>22</v>
      </c>
      <c r="F3360">
        <v>0</v>
      </c>
      <c r="G3360">
        <v>154.30000000000001</v>
      </c>
      <c r="H3360">
        <v>71</v>
      </c>
      <c r="I3360">
        <v>26.23</v>
      </c>
      <c r="J3360">
        <v>262.3</v>
      </c>
      <c r="K3360">
        <v>105</v>
      </c>
      <c r="L3360">
        <v>22.3</v>
      </c>
      <c r="M3360">
        <v>235.3</v>
      </c>
      <c r="N3360">
        <v>99</v>
      </c>
      <c r="O3360">
        <v>10.59</v>
      </c>
      <c r="P3360">
        <v>13.9</v>
      </c>
      <c r="Q3360">
        <v>4</v>
      </c>
      <c r="R3360">
        <v>3.75</v>
      </c>
      <c r="S3360">
        <v>0</v>
      </c>
      <c r="T3360" t="s">
        <v>22</v>
      </c>
      <c r="U3360">
        <f t="shared" si="105"/>
        <v>0</v>
      </c>
      <c r="V3360">
        <f>IF(Table2[[#This Row],[international_plan]]="yes",1,0)</f>
        <v>0</v>
      </c>
      <c r="W3360">
        <f>IF(Table2[[#This Row],[voice_mail_plan]]="yes",1,0)</f>
        <v>0</v>
      </c>
      <c r="X3360" t="str">
        <f t="shared" si="104"/>
        <v>Medium</v>
      </c>
      <c r="Y3360" t="str">
        <f>IF(Table2[[#This Row],[total_intl_charge]] &gt; AVERAGE($R$2:$R$4245),"High","Low")</f>
        <v>High</v>
      </c>
      <c r="Z3360" t="str">
        <f>IF(AND(G3360&gt;AVERAGE(train!$G$2:$G$4251),K3360&gt;AVERAGE(train!$K$2:$K$4251)),"High Day &amp; Eve",IF(AND(G3360&gt;AVERAGE(train!$G$2:$G$4251),K3360&lt;=AVERAGE(train!$K$2:$K$4251)),"High Day Only",IF(AND(G3360&lt;=AVERAGE(train!$G$2:$G$4251),K3360&gt;AVERAGE(train!$K$2:$K$4251)),"High Eve Only","Low Usage")))</f>
        <v>High Eve Only</v>
      </c>
    </row>
    <row r="3361" spans="1:26">
      <c r="A3361" t="s">
        <v>33</v>
      </c>
      <c r="B3361">
        <v>101</v>
      </c>
      <c r="C3361" t="s">
        <v>25</v>
      </c>
      <c r="D3361" t="s">
        <v>23</v>
      </c>
      <c r="E3361" t="s">
        <v>23</v>
      </c>
      <c r="F3361">
        <v>35</v>
      </c>
      <c r="G3361">
        <v>181</v>
      </c>
      <c r="H3361">
        <v>88</v>
      </c>
      <c r="I3361">
        <v>30.77</v>
      </c>
      <c r="J3361">
        <v>222.5</v>
      </c>
      <c r="K3361">
        <v>113</v>
      </c>
      <c r="L3361">
        <v>18.91</v>
      </c>
      <c r="M3361">
        <v>217.8</v>
      </c>
      <c r="N3361">
        <v>103</v>
      </c>
      <c r="O3361">
        <v>9.8000000000000007</v>
      </c>
      <c r="P3361">
        <v>11.1</v>
      </c>
      <c r="Q3361">
        <v>3</v>
      </c>
      <c r="R3361">
        <v>3</v>
      </c>
      <c r="S3361">
        <v>1</v>
      </c>
      <c r="T3361" t="s">
        <v>22</v>
      </c>
      <c r="U3361">
        <f t="shared" si="105"/>
        <v>0</v>
      </c>
      <c r="V3361">
        <f>IF(Table2[[#This Row],[international_plan]]="yes",1,0)</f>
        <v>1</v>
      </c>
      <c r="W3361">
        <f>IF(Table2[[#This Row],[voice_mail_plan]]="yes",1,0)</f>
        <v>1</v>
      </c>
      <c r="X3361" t="str">
        <f t="shared" si="104"/>
        <v>High</v>
      </c>
      <c r="Y3361" t="str">
        <f>IF(Table2[[#This Row],[total_intl_charge]] &gt; AVERAGE($R$2:$R$4245),"High","Low")</f>
        <v>High</v>
      </c>
      <c r="Z3361" t="str">
        <f>IF(AND(G3361&gt;AVERAGE(train!$G$2:$G$4251),K3361&gt;AVERAGE(train!$K$2:$K$4251)),"High Day &amp; Eve",IF(AND(G3361&gt;AVERAGE(train!$G$2:$G$4251),K3361&lt;=AVERAGE(train!$K$2:$K$4251)),"High Day Only",IF(AND(G3361&lt;=AVERAGE(train!$G$2:$G$4251),K3361&gt;AVERAGE(train!$K$2:$K$4251)),"High Eve Only","Low Usage")))</f>
        <v>High Day &amp; Eve</v>
      </c>
    </row>
    <row r="3362" spans="1:26">
      <c r="A3362" t="s">
        <v>56</v>
      </c>
      <c r="B3362">
        <v>142</v>
      </c>
      <c r="C3362" t="s">
        <v>21</v>
      </c>
      <c r="D3362" t="s">
        <v>22</v>
      </c>
      <c r="E3362" t="s">
        <v>22</v>
      </c>
      <c r="F3362">
        <v>0</v>
      </c>
      <c r="G3362">
        <v>108.1</v>
      </c>
      <c r="H3362">
        <v>81</v>
      </c>
      <c r="I3362">
        <v>18.38</v>
      </c>
      <c r="J3362">
        <v>146.9</v>
      </c>
      <c r="K3362">
        <v>115</v>
      </c>
      <c r="L3362">
        <v>12.49</v>
      </c>
      <c r="M3362">
        <v>197.6</v>
      </c>
      <c r="N3362">
        <v>84</v>
      </c>
      <c r="O3362">
        <v>8.89</v>
      </c>
      <c r="P3362">
        <v>9</v>
      </c>
      <c r="Q3362">
        <v>7</v>
      </c>
      <c r="R3362">
        <v>2.4300000000000002</v>
      </c>
      <c r="S3362">
        <v>1</v>
      </c>
      <c r="T3362" t="s">
        <v>22</v>
      </c>
      <c r="U3362">
        <f t="shared" si="105"/>
        <v>0</v>
      </c>
      <c r="V3362">
        <f>IF(Table2[[#This Row],[international_plan]]="yes",1,0)</f>
        <v>0</v>
      </c>
      <c r="W3362">
        <f>IF(Table2[[#This Row],[voice_mail_plan]]="yes",1,0)</f>
        <v>0</v>
      </c>
      <c r="X3362" t="str">
        <f t="shared" si="104"/>
        <v>Very High</v>
      </c>
      <c r="Y3362" t="str">
        <f>IF(Table2[[#This Row],[total_intl_charge]] &gt; AVERAGE($R$2:$R$4245),"High","Low")</f>
        <v>Low</v>
      </c>
      <c r="Z3362" t="str">
        <f>IF(AND(G3362&gt;AVERAGE(train!$G$2:$G$4251),K3362&gt;AVERAGE(train!$K$2:$K$4251)),"High Day &amp; Eve",IF(AND(G3362&gt;AVERAGE(train!$G$2:$G$4251),K3362&lt;=AVERAGE(train!$K$2:$K$4251)),"High Day Only",IF(AND(G3362&lt;=AVERAGE(train!$G$2:$G$4251),K3362&gt;AVERAGE(train!$K$2:$K$4251)),"High Eve Only","Low Usage")))</f>
        <v>High Eve Only</v>
      </c>
    </row>
    <row r="3363" spans="1:26">
      <c r="A3363" t="s">
        <v>73</v>
      </c>
      <c r="B3363">
        <v>61</v>
      </c>
      <c r="C3363" t="s">
        <v>21</v>
      </c>
      <c r="D3363" t="s">
        <v>22</v>
      </c>
      <c r="E3363" t="s">
        <v>23</v>
      </c>
      <c r="F3363">
        <v>31</v>
      </c>
      <c r="G3363">
        <v>252.1</v>
      </c>
      <c r="H3363">
        <v>98</v>
      </c>
      <c r="I3363">
        <v>42.86</v>
      </c>
      <c r="J3363">
        <v>215.7</v>
      </c>
      <c r="K3363">
        <v>149</v>
      </c>
      <c r="L3363">
        <v>18.329999999999998</v>
      </c>
      <c r="M3363">
        <v>135.69999999999999</v>
      </c>
      <c r="N3363">
        <v>117</v>
      </c>
      <c r="O3363">
        <v>6.11</v>
      </c>
      <c r="P3363">
        <v>5.0999999999999996</v>
      </c>
      <c r="Q3363">
        <v>4</v>
      </c>
      <c r="R3363">
        <v>1.38</v>
      </c>
      <c r="S3363">
        <v>2</v>
      </c>
      <c r="T3363" t="s">
        <v>22</v>
      </c>
      <c r="U3363">
        <f t="shared" si="105"/>
        <v>0</v>
      </c>
      <c r="V3363">
        <f>IF(Table2[[#This Row],[international_plan]]="yes",1,0)</f>
        <v>0</v>
      </c>
      <c r="W3363">
        <f>IF(Table2[[#This Row],[voice_mail_plan]]="yes",1,0)</f>
        <v>1</v>
      </c>
      <c r="X3363" t="str">
        <f t="shared" si="104"/>
        <v>Low</v>
      </c>
      <c r="Y3363" t="str">
        <f>IF(Table2[[#This Row],[total_intl_charge]] &gt; AVERAGE($R$2:$R$4245),"High","Low")</f>
        <v>Low</v>
      </c>
      <c r="Z3363" t="str">
        <f>IF(AND(G3363&gt;AVERAGE(train!$G$2:$G$4251),K3363&gt;AVERAGE(train!$K$2:$K$4251)),"High Day &amp; Eve",IF(AND(G3363&gt;AVERAGE(train!$G$2:$G$4251),K3363&lt;=AVERAGE(train!$K$2:$K$4251)),"High Day Only",IF(AND(G3363&lt;=AVERAGE(train!$G$2:$G$4251),K3363&gt;AVERAGE(train!$K$2:$K$4251)),"High Eve Only","Low Usage")))</f>
        <v>High Day &amp; Eve</v>
      </c>
    </row>
    <row r="3364" spans="1:26">
      <c r="A3364" t="s">
        <v>27</v>
      </c>
      <c r="B3364">
        <v>50</v>
      </c>
      <c r="C3364" t="s">
        <v>28</v>
      </c>
      <c r="D3364" t="s">
        <v>22</v>
      </c>
      <c r="E3364" t="s">
        <v>22</v>
      </c>
      <c r="F3364">
        <v>0</v>
      </c>
      <c r="G3364">
        <v>160.1</v>
      </c>
      <c r="H3364">
        <v>64</v>
      </c>
      <c r="I3364">
        <v>27.22</v>
      </c>
      <c r="J3364">
        <v>208.7</v>
      </c>
      <c r="K3364">
        <v>123</v>
      </c>
      <c r="L3364">
        <v>17.739999999999998</v>
      </c>
      <c r="M3364">
        <v>199.7</v>
      </c>
      <c r="N3364">
        <v>84</v>
      </c>
      <c r="O3364">
        <v>8.99</v>
      </c>
      <c r="P3364">
        <v>7.6</v>
      </c>
      <c r="Q3364">
        <v>12</v>
      </c>
      <c r="R3364">
        <v>2.0499999999999998</v>
      </c>
      <c r="S3364">
        <v>5</v>
      </c>
      <c r="T3364" t="s">
        <v>23</v>
      </c>
      <c r="U3364">
        <f t="shared" si="105"/>
        <v>1</v>
      </c>
      <c r="V3364">
        <f>IF(Table2[[#This Row],[international_plan]]="yes",1,0)</f>
        <v>0</v>
      </c>
      <c r="W3364">
        <f>IF(Table2[[#This Row],[voice_mail_plan]]="yes",1,0)</f>
        <v>0</v>
      </c>
      <c r="X3364" t="str">
        <f t="shared" si="104"/>
        <v>Low</v>
      </c>
      <c r="Y3364" t="str">
        <f>IF(Table2[[#This Row],[total_intl_charge]] &gt; AVERAGE($R$2:$R$4245),"High","Low")</f>
        <v>Low</v>
      </c>
      <c r="Z3364" t="str">
        <f>IF(AND(G3364&gt;AVERAGE(train!$G$2:$G$4251),K3364&gt;AVERAGE(train!$K$2:$K$4251)),"High Day &amp; Eve",IF(AND(G3364&gt;AVERAGE(train!$G$2:$G$4251),K3364&lt;=AVERAGE(train!$K$2:$K$4251)),"High Day Only",IF(AND(G3364&lt;=AVERAGE(train!$G$2:$G$4251),K3364&gt;AVERAGE(train!$K$2:$K$4251)),"High Eve Only","Low Usage")))</f>
        <v>High Eve Only</v>
      </c>
    </row>
    <row r="3365" spans="1:26">
      <c r="A3365" t="s">
        <v>51</v>
      </c>
      <c r="B3365">
        <v>82</v>
      </c>
      <c r="C3365" t="s">
        <v>25</v>
      </c>
      <c r="D3365" t="s">
        <v>22</v>
      </c>
      <c r="E3365" t="s">
        <v>22</v>
      </c>
      <c r="F3365">
        <v>0</v>
      </c>
      <c r="G3365">
        <v>217.6</v>
      </c>
      <c r="H3365">
        <v>82</v>
      </c>
      <c r="I3365">
        <v>36.99</v>
      </c>
      <c r="J3365">
        <v>169.4</v>
      </c>
      <c r="K3365">
        <v>101</v>
      </c>
      <c r="L3365">
        <v>14.4</v>
      </c>
      <c r="M3365">
        <v>248.9</v>
      </c>
      <c r="N3365">
        <v>124</v>
      </c>
      <c r="O3365">
        <v>11.2</v>
      </c>
      <c r="P3365">
        <v>12.7</v>
      </c>
      <c r="Q3365">
        <v>3</v>
      </c>
      <c r="R3365">
        <v>3.43</v>
      </c>
      <c r="S3365">
        <v>0</v>
      </c>
      <c r="T3365" t="s">
        <v>22</v>
      </c>
      <c r="U3365">
        <f t="shared" si="105"/>
        <v>0</v>
      </c>
      <c r="V3365">
        <f>IF(Table2[[#This Row],[international_plan]]="yes",1,0)</f>
        <v>0</v>
      </c>
      <c r="W3365">
        <f>IF(Table2[[#This Row],[voice_mail_plan]]="yes",1,0)</f>
        <v>0</v>
      </c>
      <c r="X3365" t="str">
        <f t="shared" si="104"/>
        <v>Medium</v>
      </c>
      <c r="Y3365" t="str">
        <f>IF(Table2[[#This Row],[total_intl_charge]] &gt; AVERAGE($R$2:$R$4245),"High","Low")</f>
        <v>High</v>
      </c>
      <c r="Z3365" t="str">
        <f>IF(AND(G3365&gt;AVERAGE(train!$G$2:$G$4251),K3365&gt;AVERAGE(train!$K$2:$K$4251)),"High Day &amp; Eve",IF(AND(G3365&gt;AVERAGE(train!$G$2:$G$4251),K3365&lt;=AVERAGE(train!$K$2:$K$4251)),"High Day Only",IF(AND(G3365&lt;=AVERAGE(train!$G$2:$G$4251),K3365&gt;AVERAGE(train!$K$2:$K$4251)),"High Eve Only","Low Usage")))</f>
        <v>High Day &amp; Eve</v>
      </c>
    </row>
    <row r="3366" spans="1:26">
      <c r="A3366" t="s">
        <v>35</v>
      </c>
      <c r="B3366">
        <v>142</v>
      </c>
      <c r="C3366" t="s">
        <v>21</v>
      </c>
      <c r="D3366" t="s">
        <v>22</v>
      </c>
      <c r="E3366" t="s">
        <v>23</v>
      </c>
      <c r="F3366">
        <v>22</v>
      </c>
      <c r="G3366">
        <v>198.3</v>
      </c>
      <c r="H3366">
        <v>144</v>
      </c>
      <c r="I3366">
        <v>33.71</v>
      </c>
      <c r="J3366">
        <v>157.19999999999999</v>
      </c>
      <c r="K3366">
        <v>96</v>
      </c>
      <c r="L3366">
        <v>13.36</v>
      </c>
      <c r="M3366">
        <v>180.9</v>
      </c>
      <c r="N3366">
        <v>114</v>
      </c>
      <c r="O3366">
        <v>8.14</v>
      </c>
      <c r="P3366">
        <v>11.1</v>
      </c>
      <c r="Q3366">
        <v>4</v>
      </c>
      <c r="R3366">
        <v>3</v>
      </c>
      <c r="S3366">
        <v>2</v>
      </c>
      <c r="T3366" t="s">
        <v>22</v>
      </c>
      <c r="U3366">
        <f t="shared" si="105"/>
        <v>0</v>
      </c>
      <c r="V3366">
        <f>IF(Table2[[#This Row],[international_plan]]="yes",1,0)</f>
        <v>0</v>
      </c>
      <c r="W3366">
        <f>IF(Table2[[#This Row],[voice_mail_plan]]="yes",1,0)</f>
        <v>1</v>
      </c>
      <c r="X3366" t="str">
        <f t="shared" si="104"/>
        <v>Very High</v>
      </c>
      <c r="Y3366" t="str">
        <f>IF(Table2[[#This Row],[total_intl_charge]] &gt; AVERAGE($R$2:$R$4245),"High","Low")</f>
        <v>High</v>
      </c>
      <c r="Z3366" t="str">
        <f>IF(AND(G3366&gt;AVERAGE(train!$G$2:$G$4251),K3366&gt;AVERAGE(train!$K$2:$K$4251)),"High Day &amp; Eve",IF(AND(G3366&gt;AVERAGE(train!$G$2:$G$4251),K3366&lt;=AVERAGE(train!$K$2:$K$4251)),"High Day Only",IF(AND(G3366&lt;=AVERAGE(train!$G$2:$G$4251),K3366&gt;AVERAGE(train!$K$2:$K$4251)),"High Eve Only","Low Usage")))</f>
        <v>High Day Only</v>
      </c>
    </row>
    <row r="3367" spans="1:26">
      <c r="A3367" t="s">
        <v>48</v>
      </c>
      <c r="B3367">
        <v>27</v>
      </c>
      <c r="C3367" t="s">
        <v>21</v>
      </c>
      <c r="D3367" t="s">
        <v>22</v>
      </c>
      <c r="E3367" t="s">
        <v>23</v>
      </c>
      <c r="F3367">
        <v>32</v>
      </c>
      <c r="G3367">
        <v>190.3</v>
      </c>
      <c r="H3367">
        <v>97</v>
      </c>
      <c r="I3367">
        <v>32.35</v>
      </c>
      <c r="J3367">
        <v>279</v>
      </c>
      <c r="K3367">
        <v>77</v>
      </c>
      <c r="L3367">
        <v>23.72</v>
      </c>
      <c r="M3367">
        <v>133.80000000000001</v>
      </c>
      <c r="N3367">
        <v>117</v>
      </c>
      <c r="O3367">
        <v>6.02</v>
      </c>
      <c r="P3367">
        <v>8.4</v>
      </c>
      <c r="Q3367">
        <v>3</v>
      </c>
      <c r="R3367">
        <v>2.27</v>
      </c>
      <c r="S3367">
        <v>2</v>
      </c>
      <c r="T3367" t="s">
        <v>22</v>
      </c>
      <c r="U3367">
        <f t="shared" si="105"/>
        <v>0</v>
      </c>
      <c r="V3367">
        <f>IF(Table2[[#This Row],[international_plan]]="yes",1,0)</f>
        <v>0</v>
      </c>
      <c r="W3367">
        <f>IF(Table2[[#This Row],[voice_mail_plan]]="yes",1,0)</f>
        <v>1</v>
      </c>
      <c r="X3367" t="str">
        <f t="shared" si="104"/>
        <v>Low</v>
      </c>
      <c r="Y3367" t="str">
        <f>IF(Table2[[#This Row],[total_intl_charge]] &gt; AVERAGE($R$2:$R$4245),"High","Low")</f>
        <v>Low</v>
      </c>
      <c r="Z3367" t="str">
        <f>IF(AND(G3367&gt;AVERAGE(train!$G$2:$G$4251),K3367&gt;AVERAGE(train!$K$2:$K$4251)),"High Day &amp; Eve",IF(AND(G3367&gt;AVERAGE(train!$G$2:$G$4251),K3367&lt;=AVERAGE(train!$K$2:$K$4251)),"High Day Only",IF(AND(G3367&lt;=AVERAGE(train!$G$2:$G$4251),K3367&gt;AVERAGE(train!$K$2:$K$4251)),"High Eve Only","Low Usage")))</f>
        <v>High Day Only</v>
      </c>
    </row>
    <row r="3368" spans="1:26">
      <c r="A3368" t="s">
        <v>42</v>
      </c>
      <c r="B3368">
        <v>165</v>
      </c>
      <c r="C3368" t="s">
        <v>25</v>
      </c>
      <c r="D3368" t="s">
        <v>22</v>
      </c>
      <c r="E3368" t="s">
        <v>23</v>
      </c>
      <c r="F3368">
        <v>23</v>
      </c>
      <c r="G3368">
        <v>184.7</v>
      </c>
      <c r="H3368">
        <v>63</v>
      </c>
      <c r="I3368">
        <v>31.4</v>
      </c>
      <c r="J3368">
        <v>168</v>
      </c>
      <c r="K3368">
        <v>62</v>
      </c>
      <c r="L3368">
        <v>14.28</v>
      </c>
      <c r="M3368">
        <v>176.1</v>
      </c>
      <c r="N3368">
        <v>125</v>
      </c>
      <c r="O3368">
        <v>7.92</v>
      </c>
      <c r="P3368">
        <v>8.6999999999999993</v>
      </c>
      <c r="Q3368">
        <v>5</v>
      </c>
      <c r="R3368">
        <v>2.35</v>
      </c>
      <c r="S3368">
        <v>1</v>
      </c>
      <c r="T3368" t="s">
        <v>22</v>
      </c>
      <c r="U3368">
        <f t="shared" si="105"/>
        <v>0</v>
      </c>
      <c r="V3368">
        <f>IF(Table2[[#This Row],[international_plan]]="yes",1,0)</f>
        <v>0</v>
      </c>
      <c r="W3368">
        <f>IF(Table2[[#This Row],[voice_mail_plan]]="yes",1,0)</f>
        <v>1</v>
      </c>
      <c r="X3368" t="str">
        <f t="shared" si="104"/>
        <v>Very High</v>
      </c>
      <c r="Y3368" t="str">
        <f>IF(Table2[[#This Row],[total_intl_charge]] &gt; AVERAGE($R$2:$R$4245),"High","Low")</f>
        <v>Low</v>
      </c>
      <c r="Z3368" t="str">
        <f>IF(AND(G3368&gt;AVERAGE(train!$G$2:$G$4251),K3368&gt;AVERAGE(train!$K$2:$K$4251)),"High Day &amp; Eve",IF(AND(G3368&gt;AVERAGE(train!$G$2:$G$4251),K3368&lt;=AVERAGE(train!$K$2:$K$4251)),"High Day Only",IF(AND(G3368&lt;=AVERAGE(train!$G$2:$G$4251),K3368&gt;AVERAGE(train!$K$2:$K$4251)),"High Eve Only","Low Usage")))</f>
        <v>High Day Only</v>
      </c>
    </row>
    <row r="3369" spans="1:26">
      <c r="A3369" t="s">
        <v>66</v>
      </c>
      <c r="B3369">
        <v>33</v>
      </c>
      <c r="C3369" t="s">
        <v>28</v>
      </c>
      <c r="D3369" t="s">
        <v>22</v>
      </c>
      <c r="E3369" t="s">
        <v>23</v>
      </c>
      <c r="F3369">
        <v>16</v>
      </c>
      <c r="G3369">
        <v>125.1</v>
      </c>
      <c r="H3369">
        <v>56</v>
      </c>
      <c r="I3369">
        <v>21.27</v>
      </c>
      <c r="J3369">
        <v>246.6</v>
      </c>
      <c r="K3369">
        <v>140</v>
      </c>
      <c r="L3369">
        <v>20.96</v>
      </c>
      <c r="M3369">
        <v>235.4</v>
      </c>
      <c r="N3369">
        <v>109</v>
      </c>
      <c r="O3369">
        <v>10.59</v>
      </c>
      <c r="P3369">
        <v>12.1</v>
      </c>
      <c r="Q3369">
        <v>2</v>
      </c>
      <c r="R3369">
        <v>3.27</v>
      </c>
      <c r="S3369">
        <v>0</v>
      </c>
      <c r="T3369" t="s">
        <v>22</v>
      </c>
      <c r="U3369">
        <f t="shared" si="105"/>
        <v>0</v>
      </c>
      <c r="V3369">
        <f>IF(Table2[[#This Row],[international_plan]]="yes",1,0)</f>
        <v>0</v>
      </c>
      <c r="W3369">
        <f>IF(Table2[[#This Row],[voice_mail_plan]]="yes",1,0)</f>
        <v>1</v>
      </c>
      <c r="X3369" t="str">
        <f t="shared" si="104"/>
        <v>Low</v>
      </c>
      <c r="Y3369" t="str">
        <f>IF(Table2[[#This Row],[total_intl_charge]] &gt; AVERAGE($R$2:$R$4245),"High","Low")</f>
        <v>High</v>
      </c>
      <c r="Z3369" t="str">
        <f>IF(AND(G3369&gt;AVERAGE(train!$G$2:$G$4251),K3369&gt;AVERAGE(train!$K$2:$K$4251)),"High Day &amp; Eve",IF(AND(G3369&gt;AVERAGE(train!$G$2:$G$4251),K3369&lt;=AVERAGE(train!$K$2:$K$4251)),"High Day Only",IF(AND(G3369&lt;=AVERAGE(train!$G$2:$G$4251),K3369&gt;AVERAGE(train!$K$2:$K$4251)),"High Eve Only","Low Usage")))</f>
        <v>High Eve Only</v>
      </c>
    </row>
    <row r="3370" spans="1:26">
      <c r="A3370" t="s">
        <v>66</v>
      </c>
      <c r="B3370">
        <v>55</v>
      </c>
      <c r="C3370" t="s">
        <v>28</v>
      </c>
      <c r="D3370" t="s">
        <v>22</v>
      </c>
      <c r="E3370" t="s">
        <v>22</v>
      </c>
      <c r="F3370">
        <v>0</v>
      </c>
      <c r="G3370">
        <v>181.3</v>
      </c>
      <c r="H3370">
        <v>100</v>
      </c>
      <c r="I3370">
        <v>30.82</v>
      </c>
      <c r="J3370">
        <v>200.5</v>
      </c>
      <c r="K3370">
        <v>122</v>
      </c>
      <c r="L3370">
        <v>17.04</v>
      </c>
      <c r="M3370">
        <v>226.9</v>
      </c>
      <c r="N3370">
        <v>99</v>
      </c>
      <c r="O3370">
        <v>10.210000000000001</v>
      </c>
      <c r="P3370">
        <v>10.9</v>
      </c>
      <c r="Q3370">
        <v>2</v>
      </c>
      <c r="R3370">
        <v>2.94</v>
      </c>
      <c r="S3370">
        <v>1</v>
      </c>
      <c r="T3370" t="s">
        <v>22</v>
      </c>
      <c r="U3370">
        <f t="shared" si="105"/>
        <v>0</v>
      </c>
      <c r="V3370">
        <f>IF(Table2[[#This Row],[international_plan]]="yes",1,0)</f>
        <v>0</v>
      </c>
      <c r="W3370">
        <f>IF(Table2[[#This Row],[voice_mail_plan]]="yes",1,0)</f>
        <v>0</v>
      </c>
      <c r="X3370" t="str">
        <f t="shared" si="104"/>
        <v>Low</v>
      </c>
      <c r="Y3370" t="str">
        <f>IF(Table2[[#This Row],[total_intl_charge]] &gt; AVERAGE($R$2:$R$4245),"High","Low")</f>
        <v>High</v>
      </c>
      <c r="Z3370" t="str">
        <f>IF(AND(G3370&gt;AVERAGE(train!$G$2:$G$4251),K3370&gt;AVERAGE(train!$K$2:$K$4251)),"High Day &amp; Eve",IF(AND(G3370&gt;AVERAGE(train!$G$2:$G$4251),K3370&lt;=AVERAGE(train!$K$2:$K$4251)),"High Day Only",IF(AND(G3370&lt;=AVERAGE(train!$G$2:$G$4251),K3370&gt;AVERAGE(train!$K$2:$K$4251)),"High Eve Only","Low Usage")))</f>
        <v>High Day &amp; Eve</v>
      </c>
    </row>
    <row r="3371" spans="1:26">
      <c r="A3371" t="s">
        <v>55</v>
      </c>
      <c r="B3371">
        <v>96</v>
      </c>
      <c r="C3371" t="s">
        <v>28</v>
      </c>
      <c r="D3371" t="s">
        <v>23</v>
      </c>
      <c r="E3371" t="s">
        <v>22</v>
      </c>
      <c r="F3371">
        <v>0</v>
      </c>
      <c r="G3371">
        <v>99.8</v>
      </c>
      <c r="H3371">
        <v>101</v>
      </c>
      <c r="I3371">
        <v>16.97</v>
      </c>
      <c r="J3371">
        <v>253.6</v>
      </c>
      <c r="K3371">
        <v>83</v>
      </c>
      <c r="L3371">
        <v>21.56</v>
      </c>
      <c r="M3371">
        <v>112.5</v>
      </c>
      <c r="N3371">
        <v>75</v>
      </c>
      <c r="O3371">
        <v>5.0599999999999996</v>
      </c>
      <c r="P3371">
        <v>7.5</v>
      </c>
      <c r="Q3371">
        <v>6</v>
      </c>
      <c r="R3371">
        <v>2.0299999999999998</v>
      </c>
      <c r="S3371">
        <v>0</v>
      </c>
      <c r="T3371" t="s">
        <v>22</v>
      </c>
      <c r="U3371">
        <f t="shared" si="105"/>
        <v>0</v>
      </c>
      <c r="V3371">
        <f>IF(Table2[[#This Row],[international_plan]]="yes",1,0)</f>
        <v>1</v>
      </c>
      <c r="W3371">
        <f>IF(Table2[[#This Row],[voice_mail_plan]]="yes",1,0)</f>
        <v>0</v>
      </c>
      <c r="X3371" t="str">
        <f t="shared" si="104"/>
        <v>Medium</v>
      </c>
      <c r="Y3371" t="str">
        <f>IF(Table2[[#This Row],[total_intl_charge]] &gt; AVERAGE($R$2:$R$4245),"High","Low")</f>
        <v>Low</v>
      </c>
      <c r="Z3371" t="str">
        <f>IF(AND(G3371&gt;AVERAGE(train!$G$2:$G$4251),K3371&gt;AVERAGE(train!$K$2:$K$4251)),"High Day &amp; Eve",IF(AND(G3371&gt;AVERAGE(train!$G$2:$G$4251),K3371&lt;=AVERAGE(train!$K$2:$K$4251)),"High Day Only",IF(AND(G3371&lt;=AVERAGE(train!$G$2:$G$4251),K3371&gt;AVERAGE(train!$K$2:$K$4251)),"High Eve Only","Low Usage")))</f>
        <v>Low Usage</v>
      </c>
    </row>
    <row r="3372" spans="1:26">
      <c r="A3372" t="s">
        <v>49</v>
      </c>
      <c r="B3372">
        <v>115</v>
      </c>
      <c r="C3372" t="s">
        <v>25</v>
      </c>
      <c r="D3372" t="s">
        <v>22</v>
      </c>
      <c r="E3372" t="s">
        <v>22</v>
      </c>
      <c r="F3372">
        <v>0</v>
      </c>
      <c r="G3372">
        <v>254.8</v>
      </c>
      <c r="H3372">
        <v>97</v>
      </c>
      <c r="I3372">
        <v>43.32</v>
      </c>
      <c r="J3372">
        <v>153.5</v>
      </c>
      <c r="K3372">
        <v>110</v>
      </c>
      <c r="L3372">
        <v>13.05</v>
      </c>
      <c r="M3372">
        <v>217.6</v>
      </c>
      <c r="N3372">
        <v>117</v>
      </c>
      <c r="O3372">
        <v>9.7899999999999991</v>
      </c>
      <c r="P3372">
        <v>9</v>
      </c>
      <c r="Q3372">
        <v>4</v>
      </c>
      <c r="R3372">
        <v>2.4300000000000002</v>
      </c>
      <c r="S3372">
        <v>1</v>
      </c>
      <c r="T3372" t="s">
        <v>22</v>
      </c>
      <c r="U3372">
        <f t="shared" si="105"/>
        <v>0</v>
      </c>
      <c r="V3372">
        <f>IF(Table2[[#This Row],[international_plan]]="yes",1,0)</f>
        <v>0</v>
      </c>
      <c r="W3372">
        <f>IF(Table2[[#This Row],[voice_mail_plan]]="yes",1,0)</f>
        <v>0</v>
      </c>
      <c r="X3372" t="str">
        <f t="shared" si="104"/>
        <v>High</v>
      </c>
      <c r="Y3372" t="str">
        <f>IF(Table2[[#This Row],[total_intl_charge]] &gt; AVERAGE($R$2:$R$4245),"High","Low")</f>
        <v>Low</v>
      </c>
      <c r="Z3372" t="str">
        <f>IF(AND(G3372&gt;AVERAGE(train!$G$2:$G$4251),K3372&gt;AVERAGE(train!$K$2:$K$4251)),"High Day &amp; Eve",IF(AND(G3372&gt;AVERAGE(train!$G$2:$G$4251),K3372&lt;=AVERAGE(train!$K$2:$K$4251)),"High Day Only",IF(AND(G3372&lt;=AVERAGE(train!$G$2:$G$4251),K3372&gt;AVERAGE(train!$K$2:$K$4251)),"High Eve Only","Low Usage")))</f>
        <v>High Day &amp; Eve</v>
      </c>
    </row>
    <row r="3373" spans="1:26">
      <c r="A3373" t="s">
        <v>63</v>
      </c>
      <c r="B3373">
        <v>65</v>
      </c>
      <c r="C3373" t="s">
        <v>25</v>
      </c>
      <c r="D3373" t="s">
        <v>22</v>
      </c>
      <c r="E3373" t="s">
        <v>22</v>
      </c>
      <c r="F3373">
        <v>0</v>
      </c>
      <c r="G3373">
        <v>244.5</v>
      </c>
      <c r="H3373">
        <v>72</v>
      </c>
      <c r="I3373">
        <v>41.57</v>
      </c>
      <c r="J3373">
        <v>206.2</v>
      </c>
      <c r="K3373">
        <v>88</v>
      </c>
      <c r="L3373">
        <v>17.53</v>
      </c>
      <c r="M3373">
        <v>299.8</v>
      </c>
      <c r="N3373">
        <v>110</v>
      </c>
      <c r="O3373">
        <v>13.49</v>
      </c>
      <c r="P3373">
        <v>7.6</v>
      </c>
      <c r="Q3373">
        <v>1</v>
      </c>
      <c r="R3373">
        <v>2.0499999999999998</v>
      </c>
      <c r="S3373">
        <v>5</v>
      </c>
      <c r="T3373" t="s">
        <v>23</v>
      </c>
      <c r="U3373">
        <f t="shared" si="105"/>
        <v>1</v>
      </c>
      <c r="V3373">
        <f>IF(Table2[[#This Row],[international_plan]]="yes",1,0)</f>
        <v>0</v>
      </c>
      <c r="W3373">
        <f>IF(Table2[[#This Row],[voice_mail_plan]]="yes",1,0)</f>
        <v>0</v>
      </c>
      <c r="X3373" t="str">
        <f t="shared" si="104"/>
        <v>Low</v>
      </c>
      <c r="Y3373" t="str">
        <f>IF(Table2[[#This Row],[total_intl_charge]] &gt; AVERAGE($R$2:$R$4245),"High","Low")</f>
        <v>Low</v>
      </c>
      <c r="Z3373" t="str">
        <f>IF(AND(G3373&gt;AVERAGE(train!$G$2:$G$4251),K3373&gt;AVERAGE(train!$K$2:$K$4251)),"High Day &amp; Eve",IF(AND(G3373&gt;AVERAGE(train!$G$2:$G$4251),K3373&lt;=AVERAGE(train!$K$2:$K$4251)),"High Day Only",IF(AND(G3373&lt;=AVERAGE(train!$G$2:$G$4251),K3373&gt;AVERAGE(train!$K$2:$K$4251)),"High Eve Only","Low Usage")))</f>
        <v>High Day Only</v>
      </c>
    </row>
    <row r="3374" spans="1:26">
      <c r="A3374" t="s">
        <v>20</v>
      </c>
      <c r="B3374">
        <v>50</v>
      </c>
      <c r="C3374" t="s">
        <v>25</v>
      </c>
      <c r="D3374" t="s">
        <v>22</v>
      </c>
      <c r="E3374" t="s">
        <v>22</v>
      </c>
      <c r="F3374">
        <v>0</v>
      </c>
      <c r="G3374">
        <v>167.7</v>
      </c>
      <c r="H3374">
        <v>74</v>
      </c>
      <c r="I3374">
        <v>28.51</v>
      </c>
      <c r="J3374">
        <v>179.9</v>
      </c>
      <c r="K3374">
        <v>98</v>
      </c>
      <c r="L3374">
        <v>15.29</v>
      </c>
      <c r="M3374">
        <v>166.5</v>
      </c>
      <c r="N3374">
        <v>73</v>
      </c>
      <c r="O3374">
        <v>7.49</v>
      </c>
      <c r="P3374">
        <v>10.9</v>
      </c>
      <c r="Q3374">
        <v>2</v>
      </c>
      <c r="R3374">
        <v>2.94</v>
      </c>
      <c r="S3374">
        <v>1</v>
      </c>
      <c r="T3374" t="s">
        <v>22</v>
      </c>
      <c r="U3374">
        <f t="shared" si="105"/>
        <v>0</v>
      </c>
      <c r="V3374">
        <f>IF(Table2[[#This Row],[international_plan]]="yes",1,0)</f>
        <v>0</v>
      </c>
      <c r="W3374">
        <f>IF(Table2[[#This Row],[voice_mail_plan]]="yes",1,0)</f>
        <v>0</v>
      </c>
      <c r="X3374" t="str">
        <f t="shared" si="104"/>
        <v>Low</v>
      </c>
      <c r="Y3374" t="str">
        <f>IF(Table2[[#This Row],[total_intl_charge]] &gt; AVERAGE($R$2:$R$4245),"High","Low")</f>
        <v>High</v>
      </c>
      <c r="Z3374" t="str">
        <f>IF(AND(G3374&gt;AVERAGE(train!$G$2:$G$4251),K3374&gt;AVERAGE(train!$K$2:$K$4251)),"High Day &amp; Eve",IF(AND(G3374&gt;AVERAGE(train!$G$2:$G$4251),K3374&lt;=AVERAGE(train!$K$2:$K$4251)),"High Day Only",IF(AND(G3374&lt;=AVERAGE(train!$G$2:$G$4251),K3374&gt;AVERAGE(train!$K$2:$K$4251)),"High Eve Only","Low Usage")))</f>
        <v>Low Usage</v>
      </c>
    </row>
    <row r="3375" spans="1:26">
      <c r="A3375" t="s">
        <v>29</v>
      </c>
      <c r="B3375">
        <v>137</v>
      </c>
      <c r="C3375" t="s">
        <v>28</v>
      </c>
      <c r="D3375" t="s">
        <v>22</v>
      </c>
      <c r="E3375" t="s">
        <v>22</v>
      </c>
      <c r="F3375">
        <v>0</v>
      </c>
      <c r="G3375">
        <v>79.5</v>
      </c>
      <c r="H3375">
        <v>121</v>
      </c>
      <c r="I3375">
        <v>13.52</v>
      </c>
      <c r="J3375">
        <v>164.1</v>
      </c>
      <c r="K3375">
        <v>86</v>
      </c>
      <c r="L3375">
        <v>13.95</v>
      </c>
      <c r="M3375">
        <v>121.8</v>
      </c>
      <c r="N3375">
        <v>108</v>
      </c>
      <c r="O3375">
        <v>5.48</v>
      </c>
      <c r="P3375">
        <v>11.7</v>
      </c>
      <c r="Q3375">
        <v>7</v>
      </c>
      <c r="R3375">
        <v>3.16</v>
      </c>
      <c r="S3375">
        <v>2</v>
      </c>
      <c r="T3375" t="s">
        <v>22</v>
      </c>
      <c r="U3375">
        <f t="shared" si="105"/>
        <v>0</v>
      </c>
      <c r="V3375">
        <f>IF(Table2[[#This Row],[international_plan]]="yes",1,0)</f>
        <v>0</v>
      </c>
      <c r="W3375">
        <f>IF(Table2[[#This Row],[voice_mail_plan]]="yes",1,0)</f>
        <v>0</v>
      </c>
      <c r="X3375" t="str">
        <f t="shared" si="104"/>
        <v>Very High</v>
      </c>
      <c r="Y3375" t="str">
        <f>IF(Table2[[#This Row],[total_intl_charge]] &gt; AVERAGE($R$2:$R$4245),"High","Low")</f>
        <v>High</v>
      </c>
      <c r="Z3375" t="str">
        <f>IF(AND(G3375&gt;AVERAGE(train!$G$2:$G$4251),K3375&gt;AVERAGE(train!$K$2:$K$4251)),"High Day &amp; Eve",IF(AND(G3375&gt;AVERAGE(train!$G$2:$G$4251),K3375&lt;=AVERAGE(train!$K$2:$K$4251)),"High Day Only",IF(AND(G3375&lt;=AVERAGE(train!$G$2:$G$4251),K3375&gt;AVERAGE(train!$K$2:$K$4251)),"High Eve Only","Low Usage")))</f>
        <v>Low Usage</v>
      </c>
    </row>
    <row r="3376" spans="1:26">
      <c r="A3376" t="s">
        <v>37</v>
      </c>
      <c r="B3376">
        <v>95</v>
      </c>
      <c r="C3376" t="s">
        <v>25</v>
      </c>
      <c r="D3376" t="s">
        <v>22</v>
      </c>
      <c r="E3376" t="s">
        <v>22</v>
      </c>
      <c r="F3376">
        <v>0</v>
      </c>
      <c r="G3376">
        <v>133</v>
      </c>
      <c r="H3376">
        <v>94</v>
      </c>
      <c r="I3376">
        <v>22.61</v>
      </c>
      <c r="J3376">
        <v>196.6</v>
      </c>
      <c r="K3376">
        <v>126</v>
      </c>
      <c r="L3376">
        <v>16.71</v>
      </c>
      <c r="M3376">
        <v>181</v>
      </c>
      <c r="N3376">
        <v>128</v>
      </c>
      <c r="O3376">
        <v>8.15</v>
      </c>
      <c r="P3376">
        <v>9.9</v>
      </c>
      <c r="Q3376">
        <v>3</v>
      </c>
      <c r="R3376">
        <v>2.67</v>
      </c>
      <c r="S3376">
        <v>4</v>
      </c>
      <c r="T3376" t="s">
        <v>23</v>
      </c>
      <c r="U3376">
        <f t="shared" si="105"/>
        <v>1</v>
      </c>
      <c r="V3376">
        <f>IF(Table2[[#This Row],[international_plan]]="yes",1,0)</f>
        <v>0</v>
      </c>
      <c r="W3376">
        <f>IF(Table2[[#This Row],[voice_mail_plan]]="yes",1,0)</f>
        <v>0</v>
      </c>
      <c r="X3376" t="str">
        <f t="shared" si="104"/>
        <v>Medium</v>
      </c>
      <c r="Y3376" t="str">
        <f>IF(Table2[[#This Row],[total_intl_charge]] &gt; AVERAGE($R$2:$R$4245),"High","Low")</f>
        <v>Low</v>
      </c>
      <c r="Z3376" t="str">
        <f>IF(AND(G3376&gt;AVERAGE(train!$G$2:$G$4251),K3376&gt;AVERAGE(train!$K$2:$K$4251)),"High Day &amp; Eve",IF(AND(G3376&gt;AVERAGE(train!$G$2:$G$4251),K3376&lt;=AVERAGE(train!$K$2:$K$4251)),"High Day Only",IF(AND(G3376&lt;=AVERAGE(train!$G$2:$G$4251),K3376&gt;AVERAGE(train!$K$2:$K$4251)),"High Eve Only","Low Usage")))</f>
        <v>High Eve Only</v>
      </c>
    </row>
    <row r="3377" spans="1:26">
      <c r="A3377" t="s">
        <v>59</v>
      </c>
      <c r="B3377">
        <v>118</v>
      </c>
      <c r="C3377" t="s">
        <v>25</v>
      </c>
      <c r="D3377" t="s">
        <v>22</v>
      </c>
      <c r="E3377" t="s">
        <v>22</v>
      </c>
      <c r="F3377">
        <v>0</v>
      </c>
      <c r="G3377">
        <v>297.2</v>
      </c>
      <c r="H3377">
        <v>113</v>
      </c>
      <c r="I3377">
        <v>50.52</v>
      </c>
      <c r="J3377">
        <v>188.8</v>
      </c>
      <c r="K3377">
        <v>114</v>
      </c>
      <c r="L3377">
        <v>16.05</v>
      </c>
      <c r="M3377">
        <v>188.9</v>
      </c>
      <c r="N3377">
        <v>100</v>
      </c>
      <c r="O3377">
        <v>8.5</v>
      </c>
      <c r="P3377">
        <v>12.4</v>
      </c>
      <c r="Q3377">
        <v>6</v>
      </c>
      <c r="R3377">
        <v>3.35</v>
      </c>
      <c r="S3377">
        <v>1</v>
      </c>
      <c r="T3377" t="s">
        <v>23</v>
      </c>
      <c r="U3377">
        <f t="shared" si="105"/>
        <v>1</v>
      </c>
      <c r="V3377">
        <f>IF(Table2[[#This Row],[international_plan]]="yes",1,0)</f>
        <v>0</v>
      </c>
      <c r="W3377">
        <f>IF(Table2[[#This Row],[voice_mail_plan]]="yes",1,0)</f>
        <v>0</v>
      </c>
      <c r="X3377" t="str">
        <f t="shared" si="104"/>
        <v>High</v>
      </c>
      <c r="Y3377" t="str">
        <f>IF(Table2[[#This Row],[total_intl_charge]] &gt; AVERAGE($R$2:$R$4245),"High","Low")</f>
        <v>High</v>
      </c>
      <c r="Z3377" t="str">
        <f>IF(AND(G3377&gt;AVERAGE(train!$G$2:$G$4251),K3377&gt;AVERAGE(train!$K$2:$K$4251)),"High Day &amp; Eve",IF(AND(G3377&gt;AVERAGE(train!$G$2:$G$4251),K3377&lt;=AVERAGE(train!$K$2:$K$4251)),"High Day Only",IF(AND(G3377&lt;=AVERAGE(train!$G$2:$G$4251),K3377&gt;AVERAGE(train!$K$2:$K$4251)),"High Eve Only","Low Usage")))</f>
        <v>High Day &amp; Eve</v>
      </c>
    </row>
    <row r="3378" spans="1:26">
      <c r="A3378" t="s">
        <v>36</v>
      </c>
      <c r="B3378">
        <v>84</v>
      </c>
      <c r="C3378" t="s">
        <v>21</v>
      </c>
      <c r="D3378" t="s">
        <v>22</v>
      </c>
      <c r="E3378" t="s">
        <v>22</v>
      </c>
      <c r="F3378">
        <v>0</v>
      </c>
      <c r="G3378">
        <v>214.9</v>
      </c>
      <c r="H3378">
        <v>72</v>
      </c>
      <c r="I3378">
        <v>36.53</v>
      </c>
      <c r="J3378">
        <v>197.7</v>
      </c>
      <c r="K3378">
        <v>92</v>
      </c>
      <c r="L3378">
        <v>16.8</v>
      </c>
      <c r="M3378">
        <v>153.1</v>
      </c>
      <c r="N3378">
        <v>79</v>
      </c>
      <c r="O3378">
        <v>6.89</v>
      </c>
      <c r="P3378">
        <v>11.9</v>
      </c>
      <c r="Q3378">
        <v>2</v>
      </c>
      <c r="R3378">
        <v>3.21</v>
      </c>
      <c r="S3378">
        <v>2</v>
      </c>
      <c r="T3378" t="s">
        <v>22</v>
      </c>
      <c r="U3378">
        <f t="shared" si="105"/>
        <v>0</v>
      </c>
      <c r="V3378">
        <f>IF(Table2[[#This Row],[international_plan]]="yes",1,0)</f>
        <v>0</v>
      </c>
      <c r="W3378">
        <f>IF(Table2[[#This Row],[voice_mail_plan]]="yes",1,0)</f>
        <v>0</v>
      </c>
      <c r="X3378" t="str">
        <f t="shared" si="104"/>
        <v>Medium</v>
      </c>
      <c r="Y3378" t="str">
        <f>IF(Table2[[#This Row],[total_intl_charge]] &gt; AVERAGE($R$2:$R$4245),"High","Low")</f>
        <v>High</v>
      </c>
      <c r="Z3378" t="str">
        <f>IF(AND(G3378&gt;AVERAGE(train!$G$2:$G$4251),K3378&gt;AVERAGE(train!$K$2:$K$4251)),"High Day &amp; Eve",IF(AND(G3378&gt;AVERAGE(train!$G$2:$G$4251),K3378&lt;=AVERAGE(train!$K$2:$K$4251)),"High Day Only",IF(AND(G3378&lt;=AVERAGE(train!$G$2:$G$4251),K3378&gt;AVERAGE(train!$K$2:$K$4251)),"High Eve Only","Low Usage")))</f>
        <v>High Day Only</v>
      </c>
    </row>
    <row r="3379" spans="1:26">
      <c r="A3379" t="s">
        <v>24</v>
      </c>
      <c r="B3379">
        <v>42</v>
      </c>
      <c r="C3379" t="s">
        <v>25</v>
      </c>
      <c r="D3379" t="s">
        <v>22</v>
      </c>
      <c r="E3379" t="s">
        <v>22</v>
      </c>
      <c r="F3379">
        <v>0</v>
      </c>
      <c r="G3379">
        <v>269.89999999999998</v>
      </c>
      <c r="H3379">
        <v>99</v>
      </c>
      <c r="I3379">
        <v>45.88</v>
      </c>
      <c r="J3379">
        <v>37.799999999999997</v>
      </c>
      <c r="K3379">
        <v>76</v>
      </c>
      <c r="L3379">
        <v>3.21</v>
      </c>
      <c r="M3379">
        <v>166.6</v>
      </c>
      <c r="N3379">
        <v>139</v>
      </c>
      <c r="O3379">
        <v>7.5</v>
      </c>
      <c r="P3379">
        <v>13.8</v>
      </c>
      <c r="Q3379">
        <v>1</v>
      </c>
      <c r="R3379">
        <v>3.73</v>
      </c>
      <c r="S3379">
        <v>1</v>
      </c>
      <c r="T3379" t="s">
        <v>22</v>
      </c>
      <c r="U3379">
        <f t="shared" si="105"/>
        <v>0</v>
      </c>
      <c r="V3379">
        <f>IF(Table2[[#This Row],[international_plan]]="yes",1,0)</f>
        <v>0</v>
      </c>
      <c r="W3379">
        <f>IF(Table2[[#This Row],[voice_mail_plan]]="yes",1,0)</f>
        <v>0</v>
      </c>
      <c r="X3379" t="str">
        <f t="shared" si="104"/>
        <v>Low</v>
      </c>
      <c r="Y3379" t="str">
        <f>IF(Table2[[#This Row],[total_intl_charge]] &gt; AVERAGE($R$2:$R$4245),"High","Low")</f>
        <v>High</v>
      </c>
      <c r="Z3379" t="str">
        <f>IF(AND(G3379&gt;AVERAGE(train!$G$2:$G$4251),K3379&gt;AVERAGE(train!$K$2:$K$4251)),"High Day &amp; Eve",IF(AND(G3379&gt;AVERAGE(train!$G$2:$G$4251),K3379&lt;=AVERAGE(train!$K$2:$K$4251)),"High Day Only",IF(AND(G3379&lt;=AVERAGE(train!$G$2:$G$4251),K3379&gt;AVERAGE(train!$K$2:$K$4251)),"High Eve Only","Low Usage")))</f>
        <v>High Day Only</v>
      </c>
    </row>
    <row r="3380" spans="1:26">
      <c r="A3380" t="s">
        <v>61</v>
      </c>
      <c r="B3380">
        <v>53</v>
      </c>
      <c r="C3380" t="s">
        <v>21</v>
      </c>
      <c r="D3380" t="s">
        <v>22</v>
      </c>
      <c r="E3380" t="s">
        <v>22</v>
      </c>
      <c r="F3380">
        <v>0</v>
      </c>
      <c r="G3380">
        <v>143.80000000000001</v>
      </c>
      <c r="H3380">
        <v>102</v>
      </c>
      <c r="I3380">
        <v>24.45</v>
      </c>
      <c r="J3380">
        <v>199.6</v>
      </c>
      <c r="K3380">
        <v>124</v>
      </c>
      <c r="L3380">
        <v>16.97</v>
      </c>
      <c r="M3380">
        <v>177.8</v>
      </c>
      <c r="N3380">
        <v>65</v>
      </c>
      <c r="O3380">
        <v>8</v>
      </c>
      <c r="P3380">
        <v>7.8</v>
      </c>
      <c r="Q3380">
        <v>4</v>
      </c>
      <c r="R3380">
        <v>2.11</v>
      </c>
      <c r="S3380">
        <v>1</v>
      </c>
      <c r="T3380" t="s">
        <v>22</v>
      </c>
      <c r="U3380">
        <f t="shared" si="105"/>
        <v>0</v>
      </c>
      <c r="V3380">
        <f>IF(Table2[[#This Row],[international_plan]]="yes",1,0)</f>
        <v>0</v>
      </c>
      <c r="W3380">
        <f>IF(Table2[[#This Row],[voice_mail_plan]]="yes",1,0)</f>
        <v>0</v>
      </c>
      <c r="X3380" t="str">
        <f t="shared" si="104"/>
        <v>Low</v>
      </c>
      <c r="Y3380" t="str">
        <f>IF(Table2[[#This Row],[total_intl_charge]] &gt; AVERAGE($R$2:$R$4245),"High","Low")</f>
        <v>Low</v>
      </c>
      <c r="Z3380" t="str">
        <f>IF(AND(G3380&gt;AVERAGE(train!$G$2:$G$4251),K3380&gt;AVERAGE(train!$K$2:$K$4251)),"High Day &amp; Eve",IF(AND(G3380&gt;AVERAGE(train!$G$2:$G$4251),K3380&lt;=AVERAGE(train!$K$2:$K$4251)),"High Day Only",IF(AND(G3380&lt;=AVERAGE(train!$G$2:$G$4251),K3380&gt;AVERAGE(train!$K$2:$K$4251)),"High Eve Only","Low Usage")))</f>
        <v>High Eve Only</v>
      </c>
    </row>
    <row r="3381" spans="1:26">
      <c r="A3381" t="s">
        <v>37</v>
      </c>
      <c r="B3381">
        <v>123</v>
      </c>
      <c r="C3381" t="s">
        <v>21</v>
      </c>
      <c r="D3381" t="s">
        <v>22</v>
      </c>
      <c r="E3381" t="s">
        <v>22</v>
      </c>
      <c r="F3381">
        <v>0</v>
      </c>
      <c r="G3381">
        <v>132.19999999999999</v>
      </c>
      <c r="H3381">
        <v>122</v>
      </c>
      <c r="I3381">
        <v>22.47</v>
      </c>
      <c r="J3381">
        <v>169.9</v>
      </c>
      <c r="K3381">
        <v>101</v>
      </c>
      <c r="L3381">
        <v>14.44</v>
      </c>
      <c r="M3381">
        <v>150.1</v>
      </c>
      <c r="N3381">
        <v>123</v>
      </c>
      <c r="O3381">
        <v>6.75</v>
      </c>
      <c r="P3381">
        <v>12.9</v>
      </c>
      <c r="Q3381">
        <v>11</v>
      </c>
      <c r="R3381">
        <v>3.48</v>
      </c>
      <c r="S3381">
        <v>3</v>
      </c>
      <c r="T3381" t="s">
        <v>23</v>
      </c>
      <c r="U3381">
        <f t="shared" si="105"/>
        <v>1</v>
      </c>
      <c r="V3381">
        <f>IF(Table2[[#This Row],[international_plan]]="yes",1,0)</f>
        <v>0</v>
      </c>
      <c r="W3381">
        <f>IF(Table2[[#This Row],[voice_mail_plan]]="yes",1,0)</f>
        <v>0</v>
      </c>
      <c r="X3381" t="str">
        <f t="shared" si="104"/>
        <v>High</v>
      </c>
      <c r="Y3381" t="str">
        <f>IF(Table2[[#This Row],[total_intl_charge]] &gt; AVERAGE($R$2:$R$4245),"High","Low")</f>
        <v>High</v>
      </c>
      <c r="Z3381" t="str">
        <f>IF(AND(G3381&gt;AVERAGE(train!$G$2:$G$4251),K3381&gt;AVERAGE(train!$K$2:$K$4251)),"High Day &amp; Eve",IF(AND(G3381&gt;AVERAGE(train!$G$2:$G$4251),K3381&lt;=AVERAGE(train!$K$2:$K$4251)),"High Day Only",IF(AND(G3381&lt;=AVERAGE(train!$G$2:$G$4251),K3381&gt;AVERAGE(train!$K$2:$K$4251)),"High Eve Only","Low Usage")))</f>
        <v>High Eve Only</v>
      </c>
    </row>
    <row r="3382" spans="1:26">
      <c r="A3382" t="s">
        <v>29</v>
      </c>
      <c r="B3382">
        <v>60</v>
      </c>
      <c r="C3382" t="s">
        <v>25</v>
      </c>
      <c r="D3382" t="s">
        <v>22</v>
      </c>
      <c r="E3382" t="s">
        <v>22</v>
      </c>
      <c r="F3382">
        <v>0</v>
      </c>
      <c r="G3382">
        <v>162.80000000000001</v>
      </c>
      <c r="H3382">
        <v>117</v>
      </c>
      <c r="I3382">
        <v>27.68</v>
      </c>
      <c r="J3382">
        <v>163.19999999999999</v>
      </c>
      <c r="K3382">
        <v>121</v>
      </c>
      <c r="L3382">
        <v>13.87</v>
      </c>
      <c r="M3382">
        <v>242.4</v>
      </c>
      <c r="N3382">
        <v>140</v>
      </c>
      <c r="O3382">
        <v>10.91</v>
      </c>
      <c r="P3382">
        <v>14.2</v>
      </c>
      <c r="Q3382">
        <v>2</v>
      </c>
      <c r="R3382">
        <v>3.83</v>
      </c>
      <c r="S3382">
        <v>1</v>
      </c>
      <c r="T3382" t="s">
        <v>22</v>
      </c>
      <c r="U3382">
        <f t="shared" si="105"/>
        <v>0</v>
      </c>
      <c r="V3382">
        <f>IF(Table2[[#This Row],[international_plan]]="yes",1,0)</f>
        <v>0</v>
      </c>
      <c r="W3382">
        <f>IF(Table2[[#This Row],[voice_mail_plan]]="yes",1,0)</f>
        <v>0</v>
      </c>
      <c r="X3382" t="str">
        <f t="shared" si="104"/>
        <v>Low</v>
      </c>
      <c r="Y3382" t="str">
        <f>IF(Table2[[#This Row],[total_intl_charge]] &gt; AVERAGE($R$2:$R$4245),"High","Low")</f>
        <v>High</v>
      </c>
      <c r="Z3382" t="str">
        <f>IF(AND(G3382&gt;AVERAGE(train!$G$2:$G$4251),K3382&gt;AVERAGE(train!$K$2:$K$4251)),"High Day &amp; Eve",IF(AND(G3382&gt;AVERAGE(train!$G$2:$G$4251),K3382&lt;=AVERAGE(train!$K$2:$K$4251)),"High Day Only",IF(AND(G3382&lt;=AVERAGE(train!$G$2:$G$4251),K3382&gt;AVERAGE(train!$K$2:$K$4251)),"High Eve Only","Low Usage")))</f>
        <v>High Eve Only</v>
      </c>
    </row>
    <row r="3383" spans="1:26">
      <c r="A3383" t="s">
        <v>24</v>
      </c>
      <c r="B3383">
        <v>112</v>
      </c>
      <c r="C3383" t="s">
        <v>25</v>
      </c>
      <c r="D3383" t="s">
        <v>22</v>
      </c>
      <c r="E3383" t="s">
        <v>22</v>
      </c>
      <c r="F3383">
        <v>0</v>
      </c>
      <c r="G3383">
        <v>351.5</v>
      </c>
      <c r="H3383">
        <v>95</v>
      </c>
      <c r="I3383">
        <v>59.76</v>
      </c>
      <c r="J3383">
        <v>206.8</v>
      </c>
      <c r="K3383">
        <v>108</v>
      </c>
      <c r="L3383">
        <v>17.579999999999998</v>
      </c>
      <c r="M3383">
        <v>275.8</v>
      </c>
      <c r="N3383">
        <v>146</v>
      </c>
      <c r="O3383">
        <v>12.41</v>
      </c>
      <c r="P3383">
        <v>11.9</v>
      </c>
      <c r="Q3383">
        <v>4</v>
      </c>
      <c r="R3383">
        <v>3.21</v>
      </c>
      <c r="S3383">
        <v>1</v>
      </c>
      <c r="T3383" t="s">
        <v>23</v>
      </c>
      <c r="U3383">
        <f t="shared" si="105"/>
        <v>1</v>
      </c>
      <c r="V3383">
        <f>IF(Table2[[#This Row],[international_plan]]="yes",1,0)</f>
        <v>0</v>
      </c>
      <c r="W3383">
        <f>IF(Table2[[#This Row],[voice_mail_plan]]="yes",1,0)</f>
        <v>0</v>
      </c>
      <c r="X3383" t="str">
        <f t="shared" si="104"/>
        <v>High</v>
      </c>
      <c r="Y3383" t="str">
        <f>IF(Table2[[#This Row],[total_intl_charge]] &gt; AVERAGE($R$2:$R$4245),"High","Low")</f>
        <v>High</v>
      </c>
      <c r="Z3383" t="str">
        <f>IF(AND(G3383&gt;AVERAGE(train!$G$2:$G$4251),K3383&gt;AVERAGE(train!$K$2:$K$4251)),"High Day &amp; Eve",IF(AND(G3383&gt;AVERAGE(train!$G$2:$G$4251),K3383&lt;=AVERAGE(train!$K$2:$K$4251)),"High Day Only",IF(AND(G3383&lt;=AVERAGE(train!$G$2:$G$4251),K3383&gt;AVERAGE(train!$K$2:$K$4251)),"High Eve Only","Low Usage")))</f>
        <v>High Day &amp; Eve</v>
      </c>
    </row>
    <row r="3384" spans="1:26">
      <c r="A3384" t="s">
        <v>58</v>
      </c>
      <c r="B3384">
        <v>43</v>
      </c>
      <c r="C3384" t="s">
        <v>21</v>
      </c>
      <c r="D3384" t="s">
        <v>22</v>
      </c>
      <c r="E3384" t="s">
        <v>22</v>
      </c>
      <c r="F3384">
        <v>0</v>
      </c>
      <c r="G3384">
        <v>165.8</v>
      </c>
      <c r="H3384">
        <v>96</v>
      </c>
      <c r="I3384">
        <v>28.19</v>
      </c>
      <c r="J3384">
        <v>132</v>
      </c>
      <c r="K3384">
        <v>105</v>
      </c>
      <c r="L3384">
        <v>11.22</v>
      </c>
      <c r="M3384">
        <v>323.2</v>
      </c>
      <c r="N3384">
        <v>62</v>
      </c>
      <c r="O3384">
        <v>14.54</v>
      </c>
      <c r="P3384">
        <v>10.7</v>
      </c>
      <c r="Q3384">
        <v>6</v>
      </c>
      <c r="R3384">
        <v>2.89</v>
      </c>
      <c r="S3384">
        <v>0</v>
      </c>
      <c r="T3384" t="s">
        <v>22</v>
      </c>
      <c r="U3384">
        <f t="shared" si="105"/>
        <v>0</v>
      </c>
      <c r="V3384">
        <f>IF(Table2[[#This Row],[international_plan]]="yes",1,0)</f>
        <v>0</v>
      </c>
      <c r="W3384">
        <f>IF(Table2[[#This Row],[voice_mail_plan]]="yes",1,0)</f>
        <v>0</v>
      </c>
      <c r="X3384" t="str">
        <f t="shared" si="104"/>
        <v>Low</v>
      </c>
      <c r="Y3384" t="str">
        <f>IF(Table2[[#This Row],[total_intl_charge]] &gt; AVERAGE($R$2:$R$4245),"High","Low")</f>
        <v>High</v>
      </c>
      <c r="Z3384" t="str">
        <f>IF(AND(G3384&gt;AVERAGE(train!$G$2:$G$4251),K3384&gt;AVERAGE(train!$K$2:$K$4251)),"High Day &amp; Eve",IF(AND(G3384&gt;AVERAGE(train!$G$2:$G$4251),K3384&lt;=AVERAGE(train!$K$2:$K$4251)),"High Day Only",IF(AND(G3384&lt;=AVERAGE(train!$G$2:$G$4251),K3384&gt;AVERAGE(train!$K$2:$K$4251)),"High Eve Only","Low Usage")))</f>
        <v>High Eve Only</v>
      </c>
    </row>
    <row r="3385" spans="1:26">
      <c r="A3385" t="s">
        <v>65</v>
      </c>
      <c r="B3385">
        <v>150</v>
      </c>
      <c r="C3385" t="s">
        <v>21</v>
      </c>
      <c r="D3385" t="s">
        <v>22</v>
      </c>
      <c r="E3385" t="s">
        <v>23</v>
      </c>
      <c r="F3385">
        <v>24</v>
      </c>
      <c r="G3385">
        <v>195.7</v>
      </c>
      <c r="H3385">
        <v>108</v>
      </c>
      <c r="I3385">
        <v>33.270000000000003</v>
      </c>
      <c r="J3385">
        <v>208.8</v>
      </c>
      <c r="K3385">
        <v>110</v>
      </c>
      <c r="L3385">
        <v>17.75</v>
      </c>
      <c r="M3385">
        <v>177</v>
      </c>
      <c r="N3385">
        <v>84</v>
      </c>
      <c r="O3385">
        <v>7.97</v>
      </c>
      <c r="P3385">
        <v>11.7</v>
      </c>
      <c r="Q3385">
        <v>2</v>
      </c>
      <c r="R3385">
        <v>3.16</v>
      </c>
      <c r="S3385">
        <v>2</v>
      </c>
      <c r="T3385" t="s">
        <v>22</v>
      </c>
      <c r="U3385">
        <f t="shared" si="105"/>
        <v>0</v>
      </c>
      <c r="V3385">
        <f>IF(Table2[[#This Row],[international_plan]]="yes",1,0)</f>
        <v>0</v>
      </c>
      <c r="W3385">
        <f>IF(Table2[[#This Row],[voice_mail_plan]]="yes",1,0)</f>
        <v>1</v>
      </c>
      <c r="X3385" t="str">
        <f t="shared" si="104"/>
        <v>Very High</v>
      </c>
      <c r="Y3385" t="str">
        <f>IF(Table2[[#This Row],[total_intl_charge]] &gt; AVERAGE($R$2:$R$4245),"High","Low")</f>
        <v>High</v>
      </c>
      <c r="Z3385" t="str">
        <f>IF(AND(G3385&gt;AVERAGE(train!$G$2:$G$4251),K3385&gt;AVERAGE(train!$K$2:$K$4251)),"High Day &amp; Eve",IF(AND(G3385&gt;AVERAGE(train!$G$2:$G$4251),K3385&lt;=AVERAGE(train!$K$2:$K$4251)),"High Day Only",IF(AND(G3385&lt;=AVERAGE(train!$G$2:$G$4251),K3385&gt;AVERAGE(train!$K$2:$K$4251)),"High Eve Only","Low Usage")))</f>
        <v>High Day &amp; Eve</v>
      </c>
    </row>
    <row r="3386" spans="1:26">
      <c r="A3386" t="s">
        <v>74</v>
      </c>
      <c r="B3386">
        <v>92</v>
      </c>
      <c r="C3386" t="s">
        <v>25</v>
      </c>
      <c r="D3386" t="s">
        <v>22</v>
      </c>
      <c r="E3386" t="s">
        <v>22</v>
      </c>
      <c r="F3386">
        <v>0</v>
      </c>
      <c r="G3386">
        <v>250.6</v>
      </c>
      <c r="H3386">
        <v>100</v>
      </c>
      <c r="I3386">
        <v>42.6</v>
      </c>
      <c r="J3386">
        <v>41.7</v>
      </c>
      <c r="K3386">
        <v>94</v>
      </c>
      <c r="L3386">
        <v>3.54</v>
      </c>
      <c r="M3386">
        <v>186.2</v>
      </c>
      <c r="N3386">
        <v>100</v>
      </c>
      <c r="O3386">
        <v>8.3800000000000008</v>
      </c>
      <c r="P3386">
        <v>9.6999999999999993</v>
      </c>
      <c r="Q3386">
        <v>6</v>
      </c>
      <c r="R3386">
        <v>2.62</v>
      </c>
      <c r="S3386">
        <v>2</v>
      </c>
      <c r="T3386" t="s">
        <v>22</v>
      </c>
      <c r="U3386">
        <f t="shared" si="105"/>
        <v>0</v>
      </c>
      <c r="V3386">
        <f>IF(Table2[[#This Row],[international_plan]]="yes",1,0)</f>
        <v>0</v>
      </c>
      <c r="W3386">
        <f>IF(Table2[[#This Row],[voice_mail_plan]]="yes",1,0)</f>
        <v>0</v>
      </c>
      <c r="X3386" t="str">
        <f t="shared" si="104"/>
        <v>Medium</v>
      </c>
      <c r="Y3386" t="str">
        <f>IF(Table2[[#This Row],[total_intl_charge]] &gt; AVERAGE($R$2:$R$4245),"High","Low")</f>
        <v>Low</v>
      </c>
      <c r="Z3386" t="str">
        <f>IF(AND(G3386&gt;AVERAGE(train!$G$2:$G$4251),K3386&gt;AVERAGE(train!$K$2:$K$4251)),"High Day &amp; Eve",IF(AND(G3386&gt;AVERAGE(train!$G$2:$G$4251),K3386&lt;=AVERAGE(train!$K$2:$K$4251)),"High Day Only",IF(AND(G3386&lt;=AVERAGE(train!$G$2:$G$4251),K3386&gt;AVERAGE(train!$K$2:$K$4251)),"High Eve Only","Low Usage")))</f>
        <v>High Day Only</v>
      </c>
    </row>
    <row r="3387" spans="1:26">
      <c r="A3387" t="s">
        <v>36</v>
      </c>
      <c r="B3387">
        <v>68</v>
      </c>
      <c r="C3387" t="s">
        <v>28</v>
      </c>
      <c r="D3387" t="s">
        <v>22</v>
      </c>
      <c r="E3387" t="s">
        <v>22</v>
      </c>
      <c r="F3387">
        <v>0</v>
      </c>
      <c r="G3387">
        <v>141.9</v>
      </c>
      <c r="H3387">
        <v>112</v>
      </c>
      <c r="I3387">
        <v>24.12</v>
      </c>
      <c r="J3387">
        <v>166.2</v>
      </c>
      <c r="K3387">
        <v>94</v>
      </c>
      <c r="L3387">
        <v>14.13</v>
      </c>
      <c r="M3387">
        <v>223.5</v>
      </c>
      <c r="N3387">
        <v>77</v>
      </c>
      <c r="O3387">
        <v>10.06</v>
      </c>
      <c r="P3387">
        <v>9.1999999999999993</v>
      </c>
      <c r="Q3387">
        <v>6</v>
      </c>
      <c r="R3387">
        <v>2.48</v>
      </c>
      <c r="S3387">
        <v>1</v>
      </c>
      <c r="T3387" t="s">
        <v>22</v>
      </c>
      <c r="U3387">
        <f t="shared" si="105"/>
        <v>0</v>
      </c>
      <c r="V3387">
        <f>IF(Table2[[#This Row],[international_plan]]="yes",1,0)</f>
        <v>0</v>
      </c>
      <c r="W3387">
        <f>IF(Table2[[#This Row],[voice_mail_plan]]="yes",1,0)</f>
        <v>0</v>
      </c>
      <c r="X3387" t="str">
        <f t="shared" si="104"/>
        <v>Low</v>
      </c>
      <c r="Y3387" t="str">
        <f>IF(Table2[[#This Row],[total_intl_charge]] &gt; AVERAGE($R$2:$R$4245),"High","Low")</f>
        <v>Low</v>
      </c>
      <c r="Z3387" t="str">
        <f>IF(AND(G3387&gt;AVERAGE(train!$G$2:$G$4251),K3387&gt;AVERAGE(train!$K$2:$K$4251)),"High Day &amp; Eve",IF(AND(G3387&gt;AVERAGE(train!$G$2:$G$4251),K3387&lt;=AVERAGE(train!$K$2:$K$4251)),"High Day Only",IF(AND(G3387&lt;=AVERAGE(train!$G$2:$G$4251),K3387&gt;AVERAGE(train!$K$2:$K$4251)),"High Eve Only","Low Usage")))</f>
        <v>Low Usage</v>
      </c>
    </row>
    <row r="3388" spans="1:26">
      <c r="A3388" t="s">
        <v>20</v>
      </c>
      <c r="B3388">
        <v>159</v>
      </c>
      <c r="C3388" t="s">
        <v>28</v>
      </c>
      <c r="D3388" t="s">
        <v>22</v>
      </c>
      <c r="E3388" t="s">
        <v>22</v>
      </c>
      <c r="F3388">
        <v>0</v>
      </c>
      <c r="G3388">
        <v>168.5</v>
      </c>
      <c r="H3388">
        <v>80</v>
      </c>
      <c r="I3388">
        <v>28.65</v>
      </c>
      <c r="J3388">
        <v>203.9</v>
      </c>
      <c r="K3388">
        <v>119</v>
      </c>
      <c r="L3388">
        <v>17.329999999999998</v>
      </c>
      <c r="M3388">
        <v>199.1</v>
      </c>
      <c r="N3388">
        <v>126</v>
      </c>
      <c r="O3388">
        <v>8.9600000000000009</v>
      </c>
      <c r="P3388">
        <v>8.1</v>
      </c>
      <c r="Q3388">
        <v>2</v>
      </c>
      <c r="R3388">
        <v>2.19</v>
      </c>
      <c r="S3388">
        <v>1</v>
      </c>
      <c r="T3388" t="s">
        <v>22</v>
      </c>
      <c r="U3388">
        <f t="shared" si="105"/>
        <v>0</v>
      </c>
      <c r="V3388">
        <f>IF(Table2[[#This Row],[international_plan]]="yes",1,0)</f>
        <v>0</v>
      </c>
      <c r="W3388">
        <f>IF(Table2[[#This Row],[voice_mail_plan]]="yes",1,0)</f>
        <v>0</v>
      </c>
      <c r="X3388" t="str">
        <f t="shared" si="104"/>
        <v>Very High</v>
      </c>
      <c r="Y3388" t="str">
        <f>IF(Table2[[#This Row],[total_intl_charge]] &gt; AVERAGE($R$2:$R$4245),"High","Low")</f>
        <v>Low</v>
      </c>
      <c r="Z3388" t="str">
        <f>IF(AND(G3388&gt;AVERAGE(train!$G$2:$G$4251),K3388&gt;AVERAGE(train!$K$2:$K$4251)),"High Day &amp; Eve",IF(AND(G3388&gt;AVERAGE(train!$G$2:$G$4251),K3388&lt;=AVERAGE(train!$K$2:$K$4251)),"High Day Only",IF(AND(G3388&lt;=AVERAGE(train!$G$2:$G$4251),K3388&gt;AVERAGE(train!$K$2:$K$4251)),"High Eve Only","Low Usage")))</f>
        <v>High Eve Only</v>
      </c>
    </row>
    <row r="3389" spans="1:26">
      <c r="A3389" t="s">
        <v>72</v>
      </c>
      <c r="B3389">
        <v>158</v>
      </c>
      <c r="C3389" t="s">
        <v>21</v>
      </c>
      <c r="D3389" t="s">
        <v>22</v>
      </c>
      <c r="E3389" t="s">
        <v>23</v>
      </c>
      <c r="F3389">
        <v>19</v>
      </c>
      <c r="G3389">
        <v>127.6</v>
      </c>
      <c r="H3389">
        <v>88</v>
      </c>
      <c r="I3389">
        <v>21.69</v>
      </c>
      <c r="J3389">
        <v>235.2</v>
      </c>
      <c r="K3389">
        <v>82</v>
      </c>
      <c r="L3389">
        <v>19.989999999999998</v>
      </c>
      <c r="M3389">
        <v>195</v>
      </c>
      <c r="N3389">
        <v>87</v>
      </c>
      <c r="O3389">
        <v>8.7799999999999994</v>
      </c>
      <c r="P3389">
        <v>10.1</v>
      </c>
      <c r="Q3389">
        <v>3</v>
      </c>
      <c r="R3389">
        <v>2.73</v>
      </c>
      <c r="S3389">
        <v>0</v>
      </c>
      <c r="T3389" t="s">
        <v>22</v>
      </c>
      <c r="U3389">
        <f t="shared" si="105"/>
        <v>0</v>
      </c>
      <c r="V3389">
        <f>IF(Table2[[#This Row],[international_plan]]="yes",1,0)</f>
        <v>0</v>
      </c>
      <c r="W3389">
        <f>IF(Table2[[#This Row],[voice_mail_plan]]="yes",1,0)</f>
        <v>1</v>
      </c>
      <c r="X3389" t="str">
        <f t="shared" si="104"/>
        <v>Very High</v>
      </c>
      <c r="Y3389" t="str">
        <f>IF(Table2[[#This Row],[total_intl_charge]] &gt; AVERAGE($R$2:$R$4245),"High","Low")</f>
        <v>Low</v>
      </c>
      <c r="Z3389" t="str">
        <f>IF(AND(G3389&gt;AVERAGE(train!$G$2:$G$4251),K3389&gt;AVERAGE(train!$K$2:$K$4251)),"High Day &amp; Eve",IF(AND(G3389&gt;AVERAGE(train!$G$2:$G$4251),K3389&lt;=AVERAGE(train!$K$2:$K$4251)),"High Day Only",IF(AND(G3389&lt;=AVERAGE(train!$G$2:$G$4251),K3389&gt;AVERAGE(train!$K$2:$K$4251)),"High Eve Only","Low Usage")))</f>
        <v>Low Usage</v>
      </c>
    </row>
    <row r="3390" spans="1:26">
      <c r="A3390" t="s">
        <v>72</v>
      </c>
      <c r="B3390">
        <v>119</v>
      </c>
      <c r="C3390" t="s">
        <v>25</v>
      </c>
      <c r="D3390" t="s">
        <v>22</v>
      </c>
      <c r="E3390" t="s">
        <v>22</v>
      </c>
      <c r="F3390">
        <v>0</v>
      </c>
      <c r="G3390">
        <v>197.2</v>
      </c>
      <c r="H3390">
        <v>111</v>
      </c>
      <c r="I3390">
        <v>33.520000000000003</v>
      </c>
      <c r="J3390">
        <v>168.1</v>
      </c>
      <c r="K3390">
        <v>78</v>
      </c>
      <c r="L3390">
        <v>14.29</v>
      </c>
      <c r="M3390">
        <v>209.8</v>
      </c>
      <c r="N3390">
        <v>84</v>
      </c>
      <c r="O3390">
        <v>9.44</v>
      </c>
      <c r="P3390">
        <v>4.2</v>
      </c>
      <c r="Q3390">
        <v>2</v>
      </c>
      <c r="R3390">
        <v>1.1299999999999999</v>
      </c>
      <c r="S3390">
        <v>1</v>
      </c>
      <c r="T3390" t="s">
        <v>22</v>
      </c>
      <c r="U3390">
        <f t="shared" si="105"/>
        <v>0</v>
      </c>
      <c r="V3390">
        <f>IF(Table2[[#This Row],[international_plan]]="yes",1,0)</f>
        <v>0</v>
      </c>
      <c r="W3390">
        <f>IF(Table2[[#This Row],[voice_mail_plan]]="yes",1,0)</f>
        <v>0</v>
      </c>
      <c r="X3390" t="str">
        <f t="shared" si="104"/>
        <v>High</v>
      </c>
      <c r="Y3390" t="str">
        <f>IF(Table2[[#This Row],[total_intl_charge]] &gt; AVERAGE($R$2:$R$4245),"High","Low")</f>
        <v>Low</v>
      </c>
      <c r="Z3390" t="str">
        <f>IF(AND(G3390&gt;AVERAGE(train!$G$2:$G$4251),K3390&gt;AVERAGE(train!$K$2:$K$4251)),"High Day &amp; Eve",IF(AND(G3390&gt;AVERAGE(train!$G$2:$G$4251),K3390&lt;=AVERAGE(train!$K$2:$K$4251)),"High Day Only",IF(AND(G3390&lt;=AVERAGE(train!$G$2:$G$4251),K3390&gt;AVERAGE(train!$K$2:$K$4251)),"High Eve Only","Low Usage")))</f>
        <v>High Day Only</v>
      </c>
    </row>
    <row r="3391" spans="1:26">
      <c r="A3391" t="s">
        <v>59</v>
      </c>
      <c r="B3391">
        <v>54</v>
      </c>
      <c r="C3391" t="s">
        <v>21</v>
      </c>
      <c r="D3391" t="s">
        <v>22</v>
      </c>
      <c r="E3391" t="s">
        <v>23</v>
      </c>
      <c r="F3391">
        <v>28</v>
      </c>
      <c r="G3391">
        <v>217.4</v>
      </c>
      <c r="H3391">
        <v>98</v>
      </c>
      <c r="I3391">
        <v>36.96</v>
      </c>
      <c r="J3391">
        <v>246.2</v>
      </c>
      <c r="K3391">
        <v>120</v>
      </c>
      <c r="L3391">
        <v>20.93</v>
      </c>
      <c r="M3391">
        <v>127</v>
      </c>
      <c r="N3391">
        <v>92</v>
      </c>
      <c r="O3391">
        <v>5.72</v>
      </c>
      <c r="P3391">
        <v>7.5</v>
      </c>
      <c r="Q3391">
        <v>8</v>
      </c>
      <c r="R3391">
        <v>2.0299999999999998</v>
      </c>
      <c r="S3391">
        <v>1</v>
      </c>
      <c r="T3391" t="s">
        <v>22</v>
      </c>
      <c r="U3391">
        <f t="shared" si="105"/>
        <v>0</v>
      </c>
      <c r="V3391">
        <f>IF(Table2[[#This Row],[international_plan]]="yes",1,0)</f>
        <v>0</v>
      </c>
      <c r="W3391">
        <f>IF(Table2[[#This Row],[voice_mail_plan]]="yes",1,0)</f>
        <v>1</v>
      </c>
      <c r="X3391" t="str">
        <f t="shared" si="104"/>
        <v>Low</v>
      </c>
      <c r="Y3391" t="str">
        <f>IF(Table2[[#This Row],[total_intl_charge]] &gt; AVERAGE($R$2:$R$4245),"High","Low")</f>
        <v>Low</v>
      </c>
      <c r="Z3391" t="str">
        <f>IF(AND(G3391&gt;AVERAGE(train!$G$2:$G$4251),K3391&gt;AVERAGE(train!$K$2:$K$4251)),"High Day &amp; Eve",IF(AND(G3391&gt;AVERAGE(train!$G$2:$G$4251),K3391&lt;=AVERAGE(train!$K$2:$K$4251)),"High Day Only",IF(AND(G3391&lt;=AVERAGE(train!$G$2:$G$4251),K3391&gt;AVERAGE(train!$K$2:$K$4251)),"High Eve Only","Low Usage")))</f>
        <v>High Day &amp; Eve</v>
      </c>
    </row>
    <row r="3392" spans="1:26">
      <c r="A3392" t="s">
        <v>24</v>
      </c>
      <c r="B3392">
        <v>60</v>
      </c>
      <c r="C3392" t="s">
        <v>21</v>
      </c>
      <c r="D3392" t="s">
        <v>23</v>
      </c>
      <c r="E3392" t="s">
        <v>22</v>
      </c>
      <c r="F3392">
        <v>0</v>
      </c>
      <c r="G3392">
        <v>97.2</v>
      </c>
      <c r="H3392">
        <v>91</v>
      </c>
      <c r="I3392">
        <v>16.52</v>
      </c>
      <c r="J3392">
        <v>243.7</v>
      </c>
      <c r="K3392">
        <v>93</v>
      </c>
      <c r="L3392">
        <v>20.71</v>
      </c>
      <c r="M3392">
        <v>235</v>
      </c>
      <c r="N3392">
        <v>116</v>
      </c>
      <c r="O3392">
        <v>10.58</v>
      </c>
      <c r="P3392">
        <v>10.1</v>
      </c>
      <c r="Q3392">
        <v>2</v>
      </c>
      <c r="R3392">
        <v>2.73</v>
      </c>
      <c r="S3392">
        <v>1</v>
      </c>
      <c r="T3392" t="s">
        <v>23</v>
      </c>
      <c r="U3392">
        <f t="shared" si="105"/>
        <v>1</v>
      </c>
      <c r="V3392">
        <f>IF(Table2[[#This Row],[international_plan]]="yes",1,0)</f>
        <v>1</v>
      </c>
      <c r="W3392">
        <f>IF(Table2[[#This Row],[voice_mail_plan]]="yes",1,0)</f>
        <v>0</v>
      </c>
      <c r="X3392" t="str">
        <f t="shared" si="104"/>
        <v>Low</v>
      </c>
      <c r="Y3392" t="str">
        <f>IF(Table2[[#This Row],[total_intl_charge]] &gt; AVERAGE($R$2:$R$4245),"High","Low")</f>
        <v>Low</v>
      </c>
      <c r="Z3392" t="str">
        <f>IF(AND(G3392&gt;AVERAGE(train!$G$2:$G$4251),K3392&gt;AVERAGE(train!$K$2:$K$4251)),"High Day &amp; Eve",IF(AND(G3392&gt;AVERAGE(train!$G$2:$G$4251),K3392&lt;=AVERAGE(train!$K$2:$K$4251)),"High Day Only",IF(AND(G3392&lt;=AVERAGE(train!$G$2:$G$4251),K3392&gt;AVERAGE(train!$K$2:$K$4251)),"High Eve Only","Low Usage")))</f>
        <v>Low Usage</v>
      </c>
    </row>
    <row r="3393" spans="1:26">
      <c r="A3393" t="s">
        <v>51</v>
      </c>
      <c r="B3393">
        <v>111</v>
      </c>
      <c r="C3393" t="s">
        <v>21</v>
      </c>
      <c r="D3393" t="s">
        <v>22</v>
      </c>
      <c r="E3393" t="s">
        <v>23</v>
      </c>
      <c r="F3393">
        <v>23</v>
      </c>
      <c r="G3393">
        <v>87.7</v>
      </c>
      <c r="H3393">
        <v>91</v>
      </c>
      <c r="I3393">
        <v>14.91</v>
      </c>
      <c r="J3393">
        <v>218.3</v>
      </c>
      <c r="K3393">
        <v>118</v>
      </c>
      <c r="L3393">
        <v>18.559999999999999</v>
      </c>
      <c r="M3393">
        <v>173.1</v>
      </c>
      <c r="N3393">
        <v>87</v>
      </c>
      <c r="O3393">
        <v>7.79</v>
      </c>
      <c r="P3393">
        <v>12.3</v>
      </c>
      <c r="Q3393">
        <v>4</v>
      </c>
      <c r="R3393">
        <v>3.32</v>
      </c>
      <c r="S3393">
        <v>1</v>
      </c>
      <c r="T3393" t="s">
        <v>22</v>
      </c>
      <c r="U3393">
        <f t="shared" si="105"/>
        <v>0</v>
      </c>
      <c r="V3393">
        <f>IF(Table2[[#This Row],[international_plan]]="yes",1,0)</f>
        <v>0</v>
      </c>
      <c r="W3393">
        <f>IF(Table2[[#This Row],[voice_mail_plan]]="yes",1,0)</f>
        <v>1</v>
      </c>
      <c r="X3393" t="str">
        <f t="shared" si="104"/>
        <v>High</v>
      </c>
      <c r="Y3393" t="str">
        <f>IF(Table2[[#This Row],[total_intl_charge]] &gt; AVERAGE($R$2:$R$4245),"High","Low")</f>
        <v>High</v>
      </c>
      <c r="Z3393" t="str">
        <f>IF(AND(G3393&gt;AVERAGE(train!$G$2:$G$4251),K3393&gt;AVERAGE(train!$K$2:$K$4251)),"High Day &amp; Eve",IF(AND(G3393&gt;AVERAGE(train!$G$2:$G$4251),K3393&lt;=AVERAGE(train!$K$2:$K$4251)),"High Day Only",IF(AND(G3393&lt;=AVERAGE(train!$G$2:$G$4251),K3393&gt;AVERAGE(train!$K$2:$K$4251)),"High Eve Only","Low Usage")))</f>
        <v>High Eve Only</v>
      </c>
    </row>
    <row r="3394" spans="1:26">
      <c r="A3394" t="s">
        <v>31</v>
      </c>
      <c r="B3394">
        <v>119</v>
      </c>
      <c r="C3394" t="s">
        <v>21</v>
      </c>
      <c r="D3394" t="s">
        <v>22</v>
      </c>
      <c r="E3394" t="s">
        <v>23</v>
      </c>
      <c r="F3394">
        <v>32</v>
      </c>
      <c r="G3394">
        <v>186.4</v>
      </c>
      <c r="H3394">
        <v>75</v>
      </c>
      <c r="I3394">
        <v>31.69</v>
      </c>
      <c r="J3394">
        <v>206.9</v>
      </c>
      <c r="K3394">
        <v>92</v>
      </c>
      <c r="L3394">
        <v>17.59</v>
      </c>
      <c r="M3394">
        <v>150.6</v>
      </c>
      <c r="N3394">
        <v>80</v>
      </c>
      <c r="O3394">
        <v>6.78</v>
      </c>
      <c r="P3394">
        <v>12.1</v>
      </c>
      <c r="Q3394">
        <v>2</v>
      </c>
      <c r="R3394">
        <v>3.27</v>
      </c>
      <c r="S3394">
        <v>1</v>
      </c>
      <c r="T3394" t="s">
        <v>22</v>
      </c>
      <c r="U3394">
        <f t="shared" si="105"/>
        <v>0</v>
      </c>
      <c r="V3394">
        <f>IF(Table2[[#This Row],[international_plan]]="yes",1,0)</f>
        <v>0</v>
      </c>
      <c r="W3394">
        <f>IF(Table2[[#This Row],[voice_mail_plan]]="yes",1,0)</f>
        <v>1</v>
      </c>
      <c r="X3394" t="str">
        <f t="shared" ref="X3394:X3457" si="106">IF(B3394&lt;=$AC$3,"Low",IF(B3394&lt;=$AC$4,"Medium",IF(B3394&lt;=$AC$5,"High",IF(B3394&gt;=$AC$5,"Very High"))))</f>
        <v>High</v>
      </c>
      <c r="Y3394" t="str">
        <f>IF(Table2[[#This Row],[total_intl_charge]] &gt; AVERAGE($R$2:$R$4245),"High","Low")</f>
        <v>High</v>
      </c>
      <c r="Z3394" t="str">
        <f>IF(AND(G3394&gt;AVERAGE(train!$G$2:$G$4251),K3394&gt;AVERAGE(train!$K$2:$K$4251)),"High Day &amp; Eve",IF(AND(G3394&gt;AVERAGE(train!$G$2:$G$4251),K3394&lt;=AVERAGE(train!$K$2:$K$4251)),"High Day Only",IF(AND(G3394&lt;=AVERAGE(train!$G$2:$G$4251),K3394&gt;AVERAGE(train!$K$2:$K$4251)),"High Eve Only","Low Usage")))</f>
        <v>High Day Only</v>
      </c>
    </row>
    <row r="3395" spans="1:26">
      <c r="A3395" t="s">
        <v>68</v>
      </c>
      <c r="B3395">
        <v>74</v>
      </c>
      <c r="C3395" t="s">
        <v>21</v>
      </c>
      <c r="D3395" t="s">
        <v>22</v>
      </c>
      <c r="E3395" t="s">
        <v>22</v>
      </c>
      <c r="F3395">
        <v>0</v>
      </c>
      <c r="G3395">
        <v>180</v>
      </c>
      <c r="H3395">
        <v>110</v>
      </c>
      <c r="I3395">
        <v>30.6</v>
      </c>
      <c r="J3395">
        <v>212.9</v>
      </c>
      <c r="K3395">
        <v>100</v>
      </c>
      <c r="L3395">
        <v>18.100000000000001</v>
      </c>
      <c r="M3395">
        <v>182.3</v>
      </c>
      <c r="N3395">
        <v>95</v>
      </c>
      <c r="O3395">
        <v>8.1999999999999993</v>
      </c>
      <c r="P3395">
        <v>11.8</v>
      </c>
      <c r="Q3395">
        <v>10</v>
      </c>
      <c r="R3395">
        <v>3.19</v>
      </c>
      <c r="S3395">
        <v>0</v>
      </c>
      <c r="T3395" t="s">
        <v>22</v>
      </c>
      <c r="U3395">
        <f t="shared" ref="U3395:U3458" si="107">IF(T3395="yes",1,0)</f>
        <v>0</v>
      </c>
      <c r="V3395">
        <f>IF(Table2[[#This Row],[international_plan]]="yes",1,0)</f>
        <v>0</v>
      </c>
      <c r="W3395">
        <f>IF(Table2[[#This Row],[voice_mail_plan]]="yes",1,0)</f>
        <v>0</v>
      </c>
      <c r="X3395" t="str">
        <f t="shared" si="106"/>
        <v>Medium</v>
      </c>
      <c r="Y3395" t="str">
        <f>IF(Table2[[#This Row],[total_intl_charge]] &gt; AVERAGE($R$2:$R$4245),"High","Low")</f>
        <v>High</v>
      </c>
      <c r="Z3395" t="str">
        <f>IF(AND(G3395&gt;AVERAGE(train!$G$2:$G$4251),K3395&gt;AVERAGE(train!$K$2:$K$4251)),"High Day &amp; Eve",IF(AND(G3395&gt;AVERAGE(train!$G$2:$G$4251),K3395&lt;=AVERAGE(train!$K$2:$K$4251)),"High Day Only",IF(AND(G3395&lt;=AVERAGE(train!$G$2:$G$4251),K3395&gt;AVERAGE(train!$K$2:$K$4251)),"High Eve Only","Low Usage")))</f>
        <v>Low Usage</v>
      </c>
    </row>
    <row r="3396" spans="1:26">
      <c r="A3396" t="s">
        <v>44</v>
      </c>
      <c r="B3396">
        <v>118</v>
      </c>
      <c r="C3396" t="s">
        <v>25</v>
      </c>
      <c r="D3396" t="s">
        <v>22</v>
      </c>
      <c r="E3396" t="s">
        <v>22</v>
      </c>
      <c r="F3396">
        <v>0</v>
      </c>
      <c r="G3396">
        <v>232.4</v>
      </c>
      <c r="H3396">
        <v>92</v>
      </c>
      <c r="I3396">
        <v>39.51</v>
      </c>
      <c r="J3396">
        <v>191</v>
      </c>
      <c r="K3396">
        <v>68</v>
      </c>
      <c r="L3396">
        <v>16.239999999999998</v>
      </c>
      <c r="M3396">
        <v>213</v>
      </c>
      <c r="N3396">
        <v>138</v>
      </c>
      <c r="O3396">
        <v>9.58</v>
      </c>
      <c r="P3396">
        <v>7.7</v>
      </c>
      <c r="Q3396">
        <v>4</v>
      </c>
      <c r="R3396">
        <v>2.08</v>
      </c>
      <c r="S3396">
        <v>1</v>
      </c>
      <c r="T3396" t="s">
        <v>22</v>
      </c>
      <c r="U3396">
        <f t="shared" si="107"/>
        <v>0</v>
      </c>
      <c r="V3396">
        <f>IF(Table2[[#This Row],[international_plan]]="yes",1,0)</f>
        <v>0</v>
      </c>
      <c r="W3396">
        <f>IF(Table2[[#This Row],[voice_mail_plan]]="yes",1,0)</f>
        <v>0</v>
      </c>
      <c r="X3396" t="str">
        <f t="shared" si="106"/>
        <v>High</v>
      </c>
      <c r="Y3396" t="str">
        <f>IF(Table2[[#This Row],[total_intl_charge]] &gt; AVERAGE($R$2:$R$4245),"High","Low")</f>
        <v>Low</v>
      </c>
      <c r="Z3396" t="str">
        <f>IF(AND(G3396&gt;AVERAGE(train!$G$2:$G$4251),K3396&gt;AVERAGE(train!$K$2:$K$4251)),"High Day &amp; Eve",IF(AND(G3396&gt;AVERAGE(train!$G$2:$G$4251),K3396&lt;=AVERAGE(train!$K$2:$K$4251)),"High Day Only",IF(AND(G3396&lt;=AVERAGE(train!$G$2:$G$4251),K3396&gt;AVERAGE(train!$K$2:$K$4251)),"High Eve Only","Low Usage")))</f>
        <v>High Day Only</v>
      </c>
    </row>
    <row r="3397" spans="1:26">
      <c r="A3397" t="s">
        <v>66</v>
      </c>
      <c r="B3397">
        <v>124</v>
      </c>
      <c r="C3397" t="s">
        <v>21</v>
      </c>
      <c r="D3397" t="s">
        <v>22</v>
      </c>
      <c r="E3397" t="s">
        <v>22</v>
      </c>
      <c r="F3397">
        <v>0</v>
      </c>
      <c r="G3397">
        <v>151.6</v>
      </c>
      <c r="H3397">
        <v>119</v>
      </c>
      <c r="I3397">
        <v>25.77</v>
      </c>
      <c r="J3397">
        <v>198.1</v>
      </c>
      <c r="K3397">
        <v>93</v>
      </c>
      <c r="L3397">
        <v>16.84</v>
      </c>
      <c r="M3397">
        <v>173.4</v>
      </c>
      <c r="N3397">
        <v>91</v>
      </c>
      <c r="O3397">
        <v>7.8</v>
      </c>
      <c r="P3397">
        <v>11.6</v>
      </c>
      <c r="Q3397">
        <v>3</v>
      </c>
      <c r="R3397">
        <v>3.13</v>
      </c>
      <c r="S3397">
        <v>3</v>
      </c>
      <c r="T3397" t="s">
        <v>22</v>
      </c>
      <c r="U3397">
        <f t="shared" si="107"/>
        <v>0</v>
      </c>
      <c r="V3397">
        <f>IF(Table2[[#This Row],[international_plan]]="yes",1,0)</f>
        <v>0</v>
      </c>
      <c r="W3397">
        <f>IF(Table2[[#This Row],[voice_mail_plan]]="yes",1,0)</f>
        <v>0</v>
      </c>
      <c r="X3397" t="str">
        <f t="shared" si="106"/>
        <v>High</v>
      </c>
      <c r="Y3397" t="str">
        <f>IF(Table2[[#This Row],[total_intl_charge]] &gt; AVERAGE($R$2:$R$4245),"High","Low")</f>
        <v>High</v>
      </c>
      <c r="Z3397" t="str">
        <f>IF(AND(G3397&gt;AVERAGE(train!$G$2:$G$4251),K3397&gt;AVERAGE(train!$K$2:$K$4251)),"High Day &amp; Eve",IF(AND(G3397&gt;AVERAGE(train!$G$2:$G$4251),K3397&lt;=AVERAGE(train!$K$2:$K$4251)),"High Day Only",IF(AND(G3397&lt;=AVERAGE(train!$G$2:$G$4251),K3397&gt;AVERAGE(train!$K$2:$K$4251)),"High Eve Only","Low Usage")))</f>
        <v>Low Usage</v>
      </c>
    </row>
    <row r="3398" spans="1:26">
      <c r="A3398" t="s">
        <v>30</v>
      </c>
      <c r="B3398">
        <v>133</v>
      </c>
      <c r="C3398" t="s">
        <v>28</v>
      </c>
      <c r="D3398" t="s">
        <v>22</v>
      </c>
      <c r="E3398" t="s">
        <v>22</v>
      </c>
      <c r="F3398">
        <v>0</v>
      </c>
      <c r="G3398">
        <v>172.2</v>
      </c>
      <c r="H3398">
        <v>81</v>
      </c>
      <c r="I3398">
        <v>29.27</v>
      </c>
      <c r="J3398">
        <v>214.9</v>
      </c>
      <c r="K3398">
        <v>123</v>
      </c>
      <c r="L3398">
        <v>18.27</v>
      </c>
      <c r="M3398">
        <v>184.3</v>
      </c>
      <c r="N3398">
        <v>90</v>
      </c>
      <c r="O3398">
        <v>8.2899999999999991</v>
      </c>
      <c r="P3398">
        <v>11.1</v>
      </c>
      <c r="Q3398">
        <v>6</v>
      </c>
      <c r="R3398">
        <v>3</v>
      </c>
      <c r="S3398">
        <v>3</v>
      </c>
      <c r="T3398" t="s">
        <v>22</v>
      </c>
      <c r="U3398">
        <f t="shared" si="107"/>
        <v>0</v>
      </c>
      <c r="V3398">
        <f>IF(Table2[[#This Row],[international_plan]]="yes",1,0)</f>
        <v>0</v>
      </c>
      <c r="W3398">
        <f>IF(Table2[[#This Row],[voice_mail_plan]]="yes",1,0)</f>
        <v>0</v>
      </c>
      <c r="X3398" t="str">
        <f t="shared" si="106"/>
        <v>Very High</v>
      </c>
      <c r="Y3398" t="str">
        <f>IF(Table2[[#This Row],[total_intl_charge]] &gt; AVERAGE($R$2:$R$4245),"High","Low")</f>
        <v>High</v>
      </c>
      <c r="Z3398" t="str">
        <f>IF(AND(G3398&gt;AVERAGE(train!$G$2:$G$4251),K3398&gt;AVERAGE(train!$K$2:$K$4251)),"High Day &amp; Eve",IF(AND(G3398&gt;AVERAGE(train!$G$2:$G$4251),K3398&lt;=AVERAGE(train!$K$2:$K$4251)),"High Day Only",IF(AND(G3398&lt;=AVERAGE(train!$G$2:$G$4251),K3398&gt;AVERAGE(train!$K$2:$K$4251)),"High Eve Only","Low Usage")))</f>
        <v>High Eve Only</v>
      </c>
    </row>
    <row r="3399" spans="1:26">
      <c r="A3399" t="s">
        <v>51</v>
      </c>
      <c r="B3399">
        <v>49</v>
      </c>
      <c r="C3399" t="s">
        <v>25</v>
      </c>
      <c r="D3399" t="s">
        <v>22</v>
      </c>
      <c r="E3399" t="s">
        <v>22</v>
      </c>
      <c r="F3399">
        <v>0</v>
      </c>
      <c r="G3399">
        <v>260.89999999999998</v>
      </c>
      <c r="H3399">
        <v>88</v>
      </c>
      <c r="I3399">
        <v>44.35</v>
      </c>
      <c r="J3399">
        <v>174.2</v>
      </c>
      <c r="K3399">
        <v>103</v>
      </c>
      <c r="L3399">
        <v>14.81</v>
      </c>
      <c r="M3399">
        <v>262.8</v>
      </c>
      <c r="N3399">
        <v>98</v>
      </c>
      <c r="O3399">
        <v>11.83</v>
      </c>
      <c r="P3399">
        <v>10.6</v>
      </c>
      <c r="Q3399">
        <v>4</v>
      </c>
      <c r="R3399">
        <v>2.86</v>
      </c>
      <c r="S3399">
        <v>1</v>
      </c>
      <c r="T3399" t="s">
        <v>22</v>
      </c>
      <c r="U3399">
        <f t="shared" si="107"/>
        <v>0</v>
      </c>
      <c r="V3399">
        <f>IF(Table2[[#This Row],[international_plan]]="yes",1,0)</f>
        <v>0</v>
      </c>
      <c r="W3399">
        <f>IF(Table2[[#This Row],[voice_mail_plan]]="yes",1,0)</f>
        <v>0</v>
      </c>
      <c r="X3399" t="str">
        <f t="shared" si="106"/>
        <v>Low</v>
      </c>
      <c r="Y3399" t="str">
        <f>IF(Table2[[#This Row],[total_intl_charge]] &gt; AVERAGE($R$2:$R$4245),"High","Low")</f>
        <v>High</v>
      </c>
      <c r="Z3399" t="str">
        <f>IF(AND(G3399&gt;AVERAGE(train!$G$2:$G$4251),K3399&gt;AVERAGE(train!$K$2:$K$4251)),"High Day &amp; Eve",IF(AND(G3399&gt;AVERAGE(train!$G$2:$G$4251),K3399&lt;=AVERAGE(train!$K$2:$K$4251)),"High Day Only",IF(AND(G3399&lt;=AVERAGE(train!$G$2:$G$4251),K3399&gt;AVERAGE(train!$K$2:$K$4251)),"High Eve Only","Low Usage")))</f>
        <v>High Day &amp; Eve</v>
      </c>
    </row>
    <row r="3400" spans="1:26">
      <c r="A3400" t="s">
        <v>46</v>
      </c>
      <c r="B3400">
        <v>112</v>
      </c>
      <c r="C3400" t="s">
        <v>21</v>
      </c>
      <c r="D3400" t="s">
        <v>22</v>
      </c>
      <c r="E3400" t="s">
        <v>22</v>
      </c>
      <c r="F3400">
        <v>0</v>
      </c>
      <c r="G3400">
        <v>124.4</v>
      </c>
      <c r="H3400">
        <v>109</v>
      </c>
      <c r="I3400">
        <v>21.15</v>
      </c>
      <c r="J3400">
        <v>196.1</v>
      </c>
      <c r="K3400">
        <v>119</v>
      </c>
      <c r="L3400">
        <v>16.670000000000002</v>
      </c>
      <c r="M3400">
        <v>166.1</v>
      </c>
      <c r="N3400">
        <v>89</v>
      </c>
      <c r="O3400">
        <v>7.47</v>
      </c>
      <c r="P3400">
        <v>10.199999999999999</v>
      </c>
      <c r="Q3400">
        <v>4</v>
      </c>
      <c r="R3400">
        <v>2.75</v>
      </c>
      <c r="S3400">
        <v>2</v>
      </c>
      <c r="T3400" t="s">
        <v>22</v>
      </c>
      <c r="U3400">
        <f t="shared" si="107"/>
        <v>0</v>
      </c>
      <c r="V3400">
        <f>IF(Table2[[#This Row],[international_plan]]="yes",1,0)</f>
        <v>0</v>
      </c>
      <c r="W3400">
        <f>IF(Table2[[#This Row],[voice_mail_plan]]="yes",1,0)</f>
        <v>0</v>
      </c>
      <c r="X3400" t="str">
        <f t="shared" si="106"/>
        <v>High</v>
      </c>
      <c r="Y3400" t="str">
        <f>IF(Table2[[#This Row],[total_intl_charge]] &gt; AVERAGE($R$2:$R$4245),"High","Low")</f>
        <v>Low</v>
      </c>
      <c r="Z3400" t="str">
        <f>IF(AND(G3400&gt;AVERAGE(train!$G$2:$G$4251),K3400&gt;AVERAGE(train!$K$2:$K$4251)),"High Day &amp; Eve",IF(AND(G3400&gt;AVERAGE(train!$G$2:$G$4251),K3400&lt;=AVERAGE(train!$K$2:$K$4251)),"High Day Only",IF(AND(G3400&lt;=AVERAGE(train!$G$2:$G$4251),K3400&gt;AVERAGE(train!$K$2:$K$4251)),"High Eve Only","Low Usage")))</f>
        <v>High Eve Only</v>
      </c>
    </row>
    <row r="3401" spans="1:26">
      <c r="A3401" t="s">
        <v>45</v>
      </c>
      <c r="B3401">
        <v>130</v>
      </c>
      <c r="C3401" t="s">
        <v>28</v>
      </c>
      <c r="D3401" t="s">
        <v>22</v>
      </c>
      <c r="E3401" t="s">
        <v>22</v>
      </c>
      <c r="F3401">
        <v>0</v>
      </c>
      <c r="G3401">
        <v>126.8</v>
      </c>
      <c r="H3401">
        <v>101</v>
      </c>
      <c r="I3401">
        <v>21.56</v>
      </c>
      <c r="J3401">
        <v>144.1</v>
      </c>
      <c r="K3401">
        <v>105</v>
      </c>
      <c r="L3401">
        <v>12.25</v>
      </c>
      <c r="M3401">
        <v>249.6</v>
      </c>
      <c r="N3401">
        <v>117</v>
      </c>
      <c r="O3401">
        <v>11.23</v>
      </c>
      <c r="P3401">
        <v>11.4</v>
      </c>
      <c r="Q3401">
        <v>8</v>
      </c>
      <c r="R3401">
        <v>3.08</v>
      </c>
      <c r="S3401">
        <v>2</v>
      </c>
      <c r="T3401" t="s">
        <v>22</v>
      </c>
      <c r="U3401">
        <f t="shared" si="107"/>
        <v>0</v>
      </c>
      <c r="V3401">
        <f>IF(Table2[[#This Row],[international_plan]]="yes",1,0)</f>
        <v>0</v>
      </c>
      <c r="W3401">
        <f>IF(Table2[[#This Row],[voice_mail_plan]]="yes",1,0)</f>
        <v>0</v>
      </c>
      <c r="X3401" t="str">
        <f t="shared" si="106"/>
        <v>Very High</v>
      </c>
      <c r="Y3401" t="str">
        <f>IF(Table2[[#This Row],[total_intl_charge]] &gt; AVERAGE($R$2:$R$4245),"High","Low")</f>
        <v>High</v>
      </c>
      <c r="Z3401" t="str">
        <f>IF(AND(G3401&gt;AVERAGE(train!$G$2:$G$4251),K3401&gt;AVERAGE(train!$K$2:$K$4251)),"High Day &amp; Eve",IF(AND(G3401&gt;AVERAGE(train!$G$2:$G$4251),K3401&lt;=AVERAGE(train!$K$2:$K$4251)),"High Day Only",IF(AND(G3401&lt;=AVERAGE(train!$G$2:$G$4251),K3401&gt;AVERAGE(train!$K$2:$K$4251)),"High Eve Only","Low Usage")))</f>
        <v>High Eve Only</v>
      </c>
    </row>
    <row r="3402" spans="1:26">
      <c r="A3402" t="s">
        <v>31</v>
      </c>
      <c r="B3402">
        <v>130</v>
      </c>
      <c r="C3402" t="s">
        <v>28</v>
      </c>
      <c r="D3402" t="s">
        <v>22</v>
      </c>
      <c r="E3402" t="s">
        <v>22</v>
      </c>
      <c r="F3402">
        <v>0</v>
      </c>
      <c r="G3402">
        <v>110</v>
      </c>
      <c r="H3402">
        <v>107</v>
      </c>
      <c r="I3402">
        <v>18.7</v>
      </c>
      <c r="J3402">
        <v>181.9</v>
      </c>
      <c r="K3402">
        <v>85</v>
      </c>
      <c r="L3402">
        <v>15.46</v>
      </c>
      <c r="M3402">
        <v>208</v>
      </c>
      <c r="N3402">
        <v>94</v>
      </c>
      <c r="O3402">
        <v>9.36</v>
      </c>
      <c r="P3402">
        <v>11.7</v>
      </c>
      <c r="Q3402">
        <v>3</v>
      </c>
      <c r="R3402">
        <v>3.16</v>
      </c>
      <c r="S3402">
        <v>1</v>
      </c>
      <c r="T3402" t="s">
        <v>22</v>
      </c>
      <c r="U3402">
        <f t="shared" si="107"/>
        <v>0</v>
      </c>
      <c r="V3402">
        <f>IF(Table2[[#This Row],[international_plan]]="yes",1,0)</f>
        <v>0</v>
      </c>
      <c r="W3402">
        <f>IF(Table2[[#This Row],[voice_mail_plan]]="yes",1,0)</f>
        <v>0</v>
      </c>
      <c r="X3402" t="str">
        <f t="shared" si="106"/>
        <v>Very High</v>
      </c>
      <c r="Y3402" t="str">
        <f>IF(Table2[[#This Row],[total_intl_charge]] &gt; AVERAGE($R$2:$R$4245),"High","Low")</f>
        <v>High</v>
      </c>
      <c r="Z3402" t="str">
        <f>IF(AND(G3402&gt;AVERAGE(train!$G$2:$G$4251),K3402&gt;AVERAGE(train!$K$2:$K$4251)),"High Day &amp; Eve",IF(AND(G3402&gt;AVERAGE(train!$G$2:$G$4251),K3402&lt;=AVERAGE(train!$K$2:$K$4251)),"High Day Only",IF(AND(G3402&lt;=AVERAGE(train!$G$2:$G$4251),K3402&gt;AVERAGE(train!$K$2:$K$4251)),"High Eve Only","Low Usage")))</f>
        <v>Low Usage</v>
      </c>
    </row>
    <row r="3403" spans="1:26">
      <c r="A3403" t="s">
        <v>55</v>
      </c>
      <c r="B3403">
        <v>188</v>
      </c>
      <c r="C3403" t="s">
        <v>25</v>
      </c>
      <c r="D3403" t="s">
        <v>22</v>
      </c>
      <c r="E3403" t="s">
        <v>22</v>
      </c>
      <c r="F3403">
        <v>0</v>
      </c>
      <c r="G3403">
        <v>231.1</v>
      </c>
      <c r="H3403">
        <v>92</v>
      </c>
      <c r="I3403">
        <v>39.29</v>
      </c>
      <c r="J3403">
        <v>182.4</v>
      </c>
      <c r="K3403">
        <v>93</v>
      </c>
      <c r="L3403">
        <v>15.5</v>
      </c>
      <c r="M3403">
        <v>227.2</v>
      </c>
      <c r="N3403">
        <v>89</v>
      </c>
      <c r="O3403">
        <v>10.220000000000001</v>
      </c>
      <c r="P3403">
        <v>9.8000000000000007</v>
      </c>
      <c r="Q3403">
        <v>5</v>
      </c>
      <c r="R3403">
        <v>2.65</v>
      </c>
      <c r="S3403">
        <v>4</v>
      </c>
      <c r="T3403" t="s">
        <v>22</v>
      </c>
      <c r="U3403">
        <f t="shared" si="107"/>
        <v>0</v>
      </c>
      <c r="V3403">
        <f>IF(Table2[[#This Row],[international_plan]]="yes",1,0)</f>
        <v>0</v>
      </c>
      <c r="W3403">
        <f>IF(Table2[[#This Row],[voice_mail_plan]]="yes",1,0)</f>
        <v>0</v>
      </c>
      <c r="X3403" t="str">
        <f t="shared" si="106"/>
        <v>Very High</v>
      </c>
      <c r="Y3403" t="str">
        <f>IF(Table2[[#This Row],[total_intl_charge]] &gt; AVERAGE($R$2:$R$4245),"High","Low")</f>
        <v>Low</v>
      </c>
      <c r="Z3403" t="str">
        <f>IF(AND(G3403&gt;AVERAGE(train!$G$2:$G$4251),K3403&gt;AVERAGE(train!$K$2:$K$4251)),"High Day &amp; Eve",IF(AND(G3403&gt;AVERAGE(train!$G$2:$G$4251),K3403&lt;=AVERAGE(train!$K$2:$K$4251)),"High Day Only",IF(AND(G3403&lt;=AVERAGE(train!$G$2:$G$4251),K3403&gt;AVERAGE(train!$K$2:$K$4251)),"High Eve Only","Low Usage")))</f>
        <v>High Day Only</v>
      </c>
    </row>
    <row r="3404" spans="1:26">
      <c r="A3404" t="s">
        <v>45</v>
      </c>
      <c r="B3404">
        <v>174</v>
      </c>
      <c r="C3404" t="s">
        <v>21</v>
      </c>
      <c r="D3404" t="s">
        <v>22</v>
      </c>
      <c r="E3404" t="s">
        <v>22</v>
      </c>
      <c r="F3404">
        <v>0</v>
      </c>
      <c r="G3404">
        <v>187.4</v>
      </c>
      <c r="H3404">
        <v>74</v>
      </c>
      <c r="I3404">
        <v>31.86</v>
      </c>
      <c r="J3404">
        <v>144.6</v>
      </c>
      <c r="K3404">
        <v>142</v>
      </c>
      <c r="L3404">
        <v>12.29</v>
      </c>
      <c r="M3404">
        <v>235.7</v>
      </c>
      <c r="N3404">
        <v>102</v>
      </c>
      <c r="O3404">
        <v>10.61</v>
      </c>
      <c r="P3404">
        <v>10.199999999999999</v>
      </c>
      <c r="Q3404">
        <v>1</v>
      </c>
      <c r="R3404">
        <v>2.75</v>
      </c>
      <c r="S3404">
        <v>1</v>
      </c>
      <c r="T3404" t="s">
        <v>22</v>
      </c>
      <c r="U3404">
        <f t="shared" si="107"/>
        <v>0</v>
      </c>
      <c r="V3404">
        <f>IF(Table2[[#This Row],[international_plan]]="yes",1,0)</f>
        <v>0</v>
      </c>
      <c r="W3404">
        <f>IF(Table2[[#This Row],[voice_mail_plan]]="yes",1,0)</f>
        <v>0</v>
      </c>
      <c r="X3404" t="str">
        <f t="shared" si="106"/>
        <v>Very High</v>
      </c>
      <c r="Y3404" t="str">
        <f>IF(Table2[[#This Row],[total_intl_charge]] &gt; AVERAGE($R$2:$R$4245),"High","Low")</f>
        <v>Low</v>
      </c>
      <c r="Z3404" t="str">
        <f>IF(AND(G3404&gt;AVERAGE(train!$G$2:$G$4251),K3404&gt;AVERAGE(train!$K$2:$K$4251)),"High Day &amp; Eve",IF(AND(G3404&gt;AVERAGE(train!$G$2:$G$4251),K3404&lt;=AVERAGE(train!$K$2:$K$4251)),"High Day Only",IF(AND(G3404&lt;=AVERAGE(train!$G$2:$G$4251),K3404&gt;AVERAGE(train!$K$2:$K$4251)),"High Eve Only","Low Usage")))</f>
        <v>High Day &amp; Eve</v>
      </c>
    </row>
    <row r="3405" spans="1:26">
      <c r="A3405" t="s">
        <v>64</v>
      </c>
      <c r="B3405">
        <v>57</v>
      </c>
      <c r="C3405" t="s">
        <v>21</v>
      </c>
      <c r="D3405" t="s">
        <v>22</v>
      </c>
      <c r="E3405" t="s">
        <v>22</v>
      </c>
      <c r="F3405">
        <v>0</v>
      </c>
      <c r="G3405">
        <v>166.4</v>
      </c>
      <c r="H3405">
        <v>114</v>
      </c>
      <c r="I3405">
        <v>28.29</v>
      </c>
      <c r="J3405">
        <v>76.8</v>
      </c>
      <c r="K3405">
        <v>119</v>
      </c>
      <c r="L3405">
        <v>6.53</v>
      </c>
      <c r="M3405">
        <v>260.10000000000002</v>
      </c>
      <c r="N3405">
        <v>77</v>
      </c>
      <c r="O3405">
        <v>11.7</v>
      </c>
      <c r="P3405">
        <v>10.9</v>
      </c>
      <c r="Q3405">
        <v>3</v>
      </c>
      <c r="R3405">
        <v>2.94</v>
      </c>
      <c r="S3405">
        <v>3</v>
      </c>
      <c r="T3405" t="s">
        <v>22</v>
      </c>
      <c r="U3405">
        <f t="shared" si="107"/>
        <v>0</v>
      </c>
      <c r="V3405">
        <f>IF(Table2[[#This Row],[international_plan]]="yes",1,0)</f>
        <v>0</v>
      </c>
      <c r="W3405">
        <f>IF(Table2[[#This Row],[voice_mail_plan]]="yes",1,0)</f>
        <v>0</v>
      </c>
      <c r="X3405" t="str">
        <f t="shared" si="106"/>
        <v>Low</v>
      </c>
      <c r="Y3405" t="str">
        <f>IF(Table2[[#This Row],[total_intl_charge]] &gt; AVERAGE($R$2:$R$4245),"High","Low")</f>
        <v>High</v>
      </c>
      <c r="Z3405" t="str">
        <f>IF(AND(G3405&gt;AVERAGE(train!$G$2:$G$4251),K3405&gt;AVERAGE(train!$K$2:$K$4251)),"High Day &amp; Eve",IF(AND(G3405&gt;AVERAGE(train!$G$2:$G$4251),K3405&lt;=AVERAGE(train!$K$2:$K$4251)),"High Day Only",IF(AND(G3405&lt;=AVERAGE(train!$G$2:$G$4251),K3405&gt;AVERAGE(train!$K$2:$K$4251)),"High Eve Only","Low Usage")))</f>
        <v>High Eve Only</v>
      </c>
    </row>
    <row r="3406" spans="1:26">
      <c r="A3406" t="s">
        <v>49</v>
      </c>
      <c r="B3406">
        <v>105</v>
      </c>
      <c r="C3406" t="s">
        <v>25</v>
      </c>
      <c r="D3406" t="s">
        <v>22</v>
      </c>
      <c r="E3406" t="s">
        <v>22</v>
      </c>
      <c r="F3406">
        <v>0</v>
      </c>
      <c r="G3406">
        <v>141.80000000000001</v>
      </c>
      <c r="H3406">
        <v>85</v>
      </c>
      <c r="I3406">
        <v>24.11</v>
      </c>
      <c r="J3406">
        <v>191.3</v>
      </c>
      <c r="K3406">
        <v>101</v>
      </c>
      <c r="L3406">
        <v>16.260000000000002</v>
      </c>
      <c r="M3406">
        <v>133.6</v>
      </c>
      <c r="N3406">
        <v>126</v>
      </c>
      <c r="O3406">
        <v>6.01</v>
      </c>
      <c r="P3406">
        <v>10.9</v>
      </c>
      <c r="Q3406">
        <v>3</v>
      </c>
      <c r="R3406">
        <v>2.94</v>
      </c>
      <c r="S3406">
        <v>1</v>
      </c>
      <c r="T3406" t="s">
        <v>22</v>
      </c>
      <c r="U3406">
        <f t="shared" si="107"/>
        <v>0</v>
      </c>
      <c r="V3406">
        <f>IF(Table2[[#This Row],[international_plan]]="yes",1,0)</f>
        <v>0</v>
      </c>
      <c r="W3406">
        <f>IF(Table2[[#This Row],[voice_mail_plan]]="yes",1,0)</f>
        <v>0</v>
      </c>
      <c r="X3406" t="str">
        <f t="shared" si="106"/>
        <v>High</v>
      </c>
      <c r="Y3406" t="str">
        <f>IF(Table2[[#This Row],[total_intl_charge]] &gt; AVERAGE($R$2:$R$4245),"High","Low")</f>
        <v>High</v>
      </c>
      <c r="Z3406" t="str">
        <f>IF(AND(G3406&gt;AVERAGE(train!$G$2:$G$4251),K3406&gt;AVERAGE(train!$K$2:$K$4251)),"High Day &amp; Eve",IF(AND(G3406&gt;AVERAGE(train!$G$2:$G$4251),K3406&lt;=AVERAGE(train!$K$2:$K$4251)),"High Day Only",IF(AND(G3406&lt;=AVERAGE(train!$G$2:$G$4251),K3406&gt;AVERAGE(train!$K$2:$K$4251)),"High Eve Only","Low Usage")))</f>
        <v>High Eve Only</v>
      </c>
    </row>
    <row r="3407" spans="1:26">
      <c r="A3407" t="s">
        <v>71</v>
      </c>
      <c r="B3407">
        <v>175</v>
      </c>
      <c r="C3407" t="s">
        <v>25</v>
      </c>
      <c r="D3407" t="s">
        <v>23</v>
      </c>
      <c r="E3407" t="s">
        <v>23</v>
      </c>
      <c r="F3407">
        <v>35</v>
      </c>
      <c r="G3407">
        <v>159.5</v>
      </c>
      <c r="H3407">
        <v>95</v>
      </c>
      <c r="I3407">
        <v>27.12</v>
      </c>
      <c r="J3407">
        <v>140.69999999999999</v>
      </c>
      <c r="K3407">
        <v>100</v>
      </c>
      <c r="L3407">
        <v>11.96</v>
      </c>
      <c r="M3407">
        <v>176.3</v>
      </c>
      <c r="N3407">
        <v>99</v>
      </c>
      <c r="O3407">
        <v>7.93</v>
      </c>
      <c r="P3407">
        <v>5.4</v>
      </c>
      <c r="Q3407">
        <v>4</v>
      </c>
      <c r="R3407">
        <v>1.46</v>
      </c>
      <c r="S3407">
        <v>5</v>
      </c>
      <c r="T3407" t="s">
        <v>23</v>
      </c>
      <c r="U3407">
        <f t="shared" si="107"/>
        <v>1</v>
      </c>
      <c r="V3407">
        <f>IF(Table2[[#This Row],[international_plan]]="yes",1,0)</f>
        <v>1</v>
      </c>
      <c r="W3407">
        <f>IF(Table2[[#This Row],[voice_mail_plan]]="yes",1,0)</f>
        <v>1</v>
      </c>
      <c r="X3407" t="str">
        <f t="shared" si="106"/>
        <v>Very High</v>
      </c>
      <c r="Y3407" t="str">
        <f>IF(Table2[[#This Row],[total_intl_charge]] &gt; AVERAGE($R$2:$R$4245),"High","Low")</f>
        <v>Low</v>
      </c>
      <c r="Z3407" t="str">
        <f>IF(AND(G3407&gt;AVERAGE(train!$G$2:$G$4251),K3407&gt;AVERAGE(train!$K$2:$K$4251)),"High Day &amp; Eve",IF(AND(G3407&gt;AVERAGE(train!$G$2:$G$4251),K3407&lt;=AVERAGE(train!$K$2:$K$4251)),"High Day Only",IF(AND(G3407&lt;=AVERAGE(train!$G$2:$G$4251),K3407&gt;AVERAGE(train!$K$2:$K$4251)),"High Eve Only","Low Usage")))</f>
        <v>Low Usage</v>
      </c>
    </row>
    <row r="3408" spans="1:26">
      <c r="A3408" t="s">
        <v>48</v>
      </c>
      <c r="B3408">
        <v>100</v>
      </c>
      <c r="C3408" t="s">
        <v>21</v>
      </c>
      <c r="D3408" t="s">
        <v>22</v>
      </c>
      <c r="E3408" t="s">
        <v>22</v>
      </c>
      <c r="F3408">
        <v>0</v>
      </c>
      <c r="G3408">
        <v>218.9</v>
      </c>
      <c r="H3408">
        <v>124</v>
      </c>
      <c r="I3408">
        <v>37.21</v>
      </c>
      <c r="J3408">
        <v>237.5</v>
      </c>
      <c r="K3408">
        <v>99</v>
      </c>
      <c r="L3408">
        <v>20.190000000000001</v>
      </c>
      <c r="M3408">
        <v>189.7</v>
      </c>
      <c r="N3408">
        <v>52</v>
      </c>
      <c r="O3408">
        <v>8.5399999999999991</v>
      </c>
      <c r="P3408">
        <v>11</v>
      </c>
      <c r="Q3408">
        <v>6</v>
      </c>
      <c r="R3408">
        <v>2.97</v>
      </c>
      <c r="S3408">
        <v>2</v>
      </c>
      <c r="T3408" t="s">
        <v>22</v>
      </c>
      <c r="U3408">
        <f t="shared" si="107"/>
        <v>0</v>
      </c>
      <c r="V3408">
        <f>IF(Table2[[#This Row],[international_plan]]="yes",1,0)</f>
        <v>0</v>
      </c>
      <c r="W3408">
        <f>IF(Table2[[#This Row],[voice_mail_plan]]="yes",1,0)</f>
        <v>0</v>
      </c>
      <c r="X3408" t="str">
        <f t="shared" si="106"/>
        <v>Medium</v>
      </c>
      <c r="Y3408" t="str">
        <f>IF(Table2[[#This Row],[total_intl_charge]] &gt; AVERAGE($R$2:$R$4245),"High","Low")</f>
        <v>High</v>
      </c>
      <c r="Z3408" t="str">
        <f>IF(AND(G3408&gt;AVERAGE(train!$G$2:$G$4251),K3408&gt;AVERAGE(train!$K$2:$K$4251)),"High Day &amp; Eve",IF(AND(G3408&gt;AVERAGE(train!$G$2:$G$4251),K3408&lt;=AVERAGE(train!$K$2:$K$4251)),"High Day Only",IF(AND(G3408&lt;=AVERAGE(train!$G$2:$G$4251),K3408&gt;AVERAGE(train!$K$2:$K$4251)),"High Eve Only","Low Usage")))</f>
        <v>High Day Only</v>
      </c>
    </row>
    <row r="3409" spans="1:26">
      <c r="A3409" t="s">
        <v>27</v>
      </c>
      <c r="B3409">
        <v>132</v>
      </c>
      <c r="C3409" t="s">
        <v>21</v>
      </c>
      <c r="D3409" t="s">
        <v>22</v>
      </c>
      <c r="E3409" t="s">
        <v>22</v>
      </c>
      <c r="F3409">
        <v>0</v>
      </c>
      <c r="G3409">
        <v>138.69999999999999</v>
      </c>
      <c r="H3409">
        <v>101</v>
      </c>
      <c r="I3409">
        <v>23.58</v>
      </c>
      <c r="J3409">
        <v>257.5</v>
      </c>
      <c r="K3409">
        <v>85</v>
      </c>
      <c r="L3409">
        <v>21.89</v>
      </c>
      <c r="M3409">
        <v>165.6</v>
      </c>
      <c r="N3409">
        <v>92</v>
      </c>
      <c r="O3409">
        <v>7.45</v>
      </c>
      <c r="P3409">
        <v>7.8</v>
      </c>
      <c r="Q3409">
        <v>1</v>
      </c>
      <c r="R3409">
        <v>2.11</v>
      </c>
      <c r="S3409">
        <v>2</v>
      </c>
      <c r="T3409" t="s">
        <v>22</v>
      </c>
      <c r="U3409">
        <f t="shared" si="107"/>
        <v>0</v>
      </c>
      <c r="V3409">
        <f>IF(Table2[[#This Row],[international_plan]]="yes",1,0)</f>
        <v>0</v>
      </c>
      <c r="W3409">
        <f>IF(Table2[[#This Row],[voice_mail_plan]]="yes",1,0)</f>
        <v>0</v>
      </c>
      <c r="X3409" t="str">
        <f t="shared" si="106"/>
        <v>Very High</v>
      </c>
      <c r="Y3409" t="str">
        <f>IF(Table2[[#This Row],[total_intl_charge]] &gt; AVERAGE($R$2:$R$4245),"High","Low")</f>
        <v>Low</v>
      </c>
      <c r="Z3409" t="str">
        <f>IF(AND(G3409&gt;AVERAGE(train!$G$2:$G$4251),K3409&gt;AVERAGE(train!$K$2:$K$4251)),"High Day &amp; Eve",IF(AND(G3409&gt;AVERAGE(train!$G$2:$G$4251),K3409&lt;=AVERAGE(train!$K$2:$K$4251)),"High Day Only",IF(AND(G3409&lt;=AVERAGE(train!$G$2:$G$4251),K3409&gt;AVERAGE(train!$K$2:$K$4251)),"High Eve Only","Low Usage")))</f>
        <v>Low Usage</v>
      </c>
    </row>
    <row r="3410" spans="1:26">
      <c r="A3410" t="s">
        <v>75</v>
      </c>
      <c r="B3410">
        <v>117</v>
      </c>
      <c r="C3410" t="s">
        <v>21</v>
      </c>
      <c r="D3410" t="s">
        <v>23</v>
      </c>
      <c r="E3410" t="s">
        <v>22</v>
      </c>
      <c r="F3410">
        <v>0</v>
      </c>
      <c r="G3410">
        <v>158.1</v>
      </c>
      <c r="H3410">
        <v>101</v>
      </c>
      <c r="I3410">
        <v>26.88</v>
      </c>
      <c r="J3410">
        <v>315.10000000000002</v>
      </c>
      <c r="K3410">
        <v>96</v>
      </c>
      <c r="L3410">
        <v>26.78</v>
      </c>
      <c r="M3410">
        <v>176.1</v>
      </c>
      <c r="N3410">
        <v>108</v>
      </c>
      <c r="O3410">
        <v>7.92</v>
      </c>
      <c r="P3410">
        <v>13.9</v>
      </c>
      <c r="Q3410">
        <v>2</v>
      </c>
      <c r="R3410">
        <v>3.75</v>
      </c>
      <c r="S3410">
        <v>3</v>
      </c>
      <c r="T3410" t="s">
        <v>23</v>
      </c>
      <c r="U3410">
        <f t="shared" si="107"/>
        <v>1</v>
      </c>
      <c r="V3410">
        <f>IF(Table2[[#This Row],[international_plan]]="yes",1,0)</f>
        <v>1</v>
      </c>
      <c r="W3410">
        <f>IF(Table2[[#This Row],[voice_mail_plan]]="yes",1,0)</f>
        <v>0</v>
      </c>
      <c r="X3410" t="str">
        <f t="shared" si="106"/>
        <v>High</v>
      </c>
      <c r="Y3410" t="str">
        <f>IF(Table2[[#This Row],[total_intl_charge]] &gt; AVERAGE($R$2:$R$4245),"High","Low")</f>
        <v>High</v>
      </c>
      <c r="Z3410" t="str">
        <f>IF(AND(G3410&gt;AVERAGE(train!$G$2:$G$4251),K3410&gt;AVERAGE(train!$K$2:$K$4251)),"High Day &amp; Eve",IF(AND(G3410&gt;AVERAGE(train!$G$2:$G$4251),K3410&lt;=AVERAGE(train!$K$2:$K$4251)),"High Day Only",IF(AND(G3410&lt;=AVERAGE(train!$G$2:$G$4251),K3410&gt;AVERAGE(train!$K$2:$K$4251)),"High Eve Only","Low Usage")))</f>
        <v>Low Usage</v>
      </c>
    </row>
    <row r="3411" spans="1:26">
      <c r="A3411" t="s">
        <v>24</v>
      </c>
      <c r="B3411">
        <v>65</v>
      </c>
      <c r="C3411" t="s">
        <v>21</v>
      </c>
      <c r="D3411" t="s">
        <v>22</v>
      </c>
      <c r="E3411" t="s">
        <v>22</v>
      </c>
      <c r="F3411">
        <v>0</v>
      </c>
      <c r="G3411">
        <v>97.9</v>
      </c>
      <c r="H3411">
        <v>138</v>
      </c>
      <c r="I3411">
        <v>16.64</v>
      </c>
      <c r="J3411">
        <v>173</v>
      </c>
      <c r="K3411">
        <v>102</v>
      </c>
      <c r="L3411">
        <v>14.71</v>
      </c>
      <c r="M3411">
        <v>262.2</v>
      </c>
      <c r="N3411">
        <v>92</v>
      </c>
      <c r="O3411">
        <v>11.8</v>
      </c>
      <c r="P3411">
        <v>9.1999999999999993</v>
      </c>
      <c r="Q3411">
        <v>4</v>
      </c>
      <c r="R3411">
        <v>2.48</v>
      </c>
      <c r="S3411">
        <v>1</v>
      </c>
      <c r="T3411" t="s">
        <v>22</v>
      </c>
      <c r="U3411">
        <f t="shared" si="107"/>
        <v>0</v>
      </c>
      <c r="V3411">
        <f>IF(Table2[[#This Row],[international_plan]]="yes",1,0)</f>
        <v>0</v>
      </c>
      <c r="W3411">
        <f>IF(Table2[[#This Row],[voice_mail_plan]]="yes",1,0)</f>
        <v>0</v>
      </c>
      <c r="X3411" t="str">
        <f t="shared" si="106"/>
        <v>Low</v>
      </c>
      <c r="Y3411" t="str">
        <f>IF(Table2[[#This Row],[total_intl_charge]] &gt; AVERAGE($R$2:$R$4245),"High","Low")</f>
        <v>Low</v>
      </c>
      <c r="Z3411" t="str">
        <f>IF(AND(G3411&gt;AVERAGE(train!$G$2:$G$4251),K3411&gt;AVERAGE(train!$K$2:$K$4251)),"High Day &amp; Eve",IF(AND(G3411&gt;AVERAGE(train!$G$2:$G$4251),K3411&lt;=AVERAGE(train!$K$2:$K$4251)),"High Day Only",IF(AND(G3411&lt;=AVERAGE(train!$G$2:$G$4251),K3411&gt;AVERAGE(train!$K$2:$K$4251)),"High Eve Only","Low Usage")))</f>
        <v>High Eve Only</v>
      </c>
    </row>
    <row r="3412" spans="1:26">
      <c r="A3412" t="s">
        <v>46</v>
      </c>
      <c r="B3412">
        <v>131</v>
      </c>
      <c r="C3412" t="s">
        <v>28</v>
      </c>
      <c r="D3412" t="s">
        <v>22</v>
      </c>
      <c r="E3412" t="s">
        <v>22</v>
      </c>
      <c r="F3412">
        <v>0</v>
      </c>
      <c r="G3412">
        <v>103.5</v>
      </c>
      <c r="H3412">
        <v>105</v>
      </c>
      <c r="I3412">
        <v>17.600000000000001</v>
      </c>
      <c r="J3412">
        <v>174.1</v>
      </c>
      <c r="K3412">
        <v>103</v>
      </c>
      <c r="L3412">
        <v>14.8</v>
      </c>
      <c r="M3412">
        <v>248.2</v>
      </c>
      <c r="N3412">
        <v>95</v>
      </c>
      <c r="O3412">
        <v>11.17</v>
      </c>
      <c r="P3412">
        <v>11.7</v>
      </c>
      <c r="Q3412">
        <v>2</v>
      </c>
      <c r="R3412">
        <v>3.16</v>
      </c>
      <c r="S3412">
        <v>5</v>
      </c>
      <c r="T3412" t="s">
        <v>23</v>
      </c>
      <c r="U3412">
        <f t="shared" si="107"/>
        <v>1</v>
      </c>
      <c r="V3412">
        <f>IF(Table2[[#This Row],[international_plan]]="yes",1,0)</f>
        <v>0</v>
      </c>
      <c r="W3412">
        <f>IF(Table2[[#This Row],[voice_mail_plan]]="yes",1,0)</f>
        <v>0</v>
      </c>
      <c r="X3412" t="str">
        <f t="shared" si="106"/>
        <v>Very High</v>
      </c>
      <c r="Y3412" t="str">
        <f>IF(Table2[[#This Row],[total_intl_charge]] &gt; AVERAGE($R$2:$R$4245),"High","Low")</f>
        <v>High</v>
      </c>
      <c r="Z3412" t="str">
        <f>IF(AND(G3412&gt;AVERAGE(train!$G$2:$G$4251),K3412&gt;AVERAGE(train!$K$2:$K$4251)),"High Day &amp; Eve",IF(AND(G3412&gt;AVERAGE(train!$G$2:$G$4251),K3412&lt;=AVERAGE(train!$K$2:$K$4251)),"High Day Only",IF(AND(G3412&lt;=AVERAGE(train!$G$2:$G$4251),K3412&gt;AVERAGE(train!$K$2:$K$4251)),"High Eve Only","Low Usage")))</f>
        <v>High Eve Only</v>
      </c>
    </row>
    <row r="3413" spans="1:26">
      <c r="A3413" t="s">
        <v>24</v>
      </c>
      <c r="B3413">
        <v>114</v>
      </c>
      <c r="C3413" t="s">
        <v>25</v>
      </c>
      <c r="D3413" t="s">
        <v>22</v>
      </c>
      <c r="E3413" t="s">
        <v>22</v>
      </c>
      <c r="F3413">
        <v>0</v>
      </c>
      <c r="G3413">
        <v>206.3</v>
      </c>
      <c r="H3413">
        <v>113</v>
      </c>
      <c r="I3413">
        <v>35.07</v>
      </c>
      <c r="J3413">
        <v>223.5</v>
      </c>
      <c r="K3413">
        <v>97</v>
      </c>
      <c r="L3413">
        <v>19</v>
      </c>
      <c r="M3413">
        <v>234.3</v>
      </c>
      <c r="N3413">
        <v>119</v>
      </c>
      <c r="O3413">
        <v>10.54</v>
      </c>
      <c r="P3413">
        <v>8.1</v>
      </c>
      <c r="Q3413">
        <v>6</v>
      </c>
      <c r="R3413">
        <v>2.19</v>
      </c>
      <c r="S3413">
        <v>2</v>
      </c>
      <c r="T3413" t="s">
        <v>22</v>
      </c>
      <c r="U3413">
        <f t="shared" si="107"/>
        <v>0</v>
      </c>
      <c r="V3413">
        <f>IF(Table2[[#This Row],[international_plan]]="yes",1,0)</f>
        <v>0</v>
      </c>
      <c r="W3413">
        <f>IF(Table2[[#This Row],[voice_mail_plan]]="yes",1,0)</f>
        <v>0</v>
      </c>
      <c r="X3413" t="str">
        <f t="shared" si="106"/>
        <v>High</v>
      </c>
      <c r="Y3413" t="str">
        <f>IF(Table2[[#This Row],[total_intl_charge]] &gt; AVERAGE($R$2:$R$4245),"High","Low")</f>
        <v>Low</v>
      </c>
      <c r="Z3413" t="str">
        <f>IF(AND(G3413&gt;AVERAGE(train!$G$2:$G$4251),K3413&gt;AVERAGE(train!$K$2:$K$4251)),"High Day &amp; Eve",IF(AND(G3413&gt;AVERAGE(train!$G$2:$G$4251),K3413&lt;=AVERAGE(train!$K$2:$K$4251)),"High Day Only",IF(AND(G3413&lt;=AVERAGE(train!$G$2:$G$4251),K3413&gt;AVERAGE(train!$K$2:$K$4251)),"High Eve Only","Low Usage")))</f>
        <v>High Day Only</v>
      </c>
    </row>
    <row r="3414" spans="1:26">
      <c r="A3414" t="s">
        <v>40</v>
      </c>
      <c r="B3414">
        <v>127</v>
      </c>
      <c r="C3414" t="s">
        <v>21</v>
      </c>
      <c r="D3414" t="s">
        <v>22</v>
      </c>
      <c r="E3414" t="s">
        <v>23</v>
      </c>
      <c r="F3414">
        <v>24</v>
      </c>
      <c r="G3414">
        <v>211.5</v>
      </c>
      <c r="H3414">
        <v>121</v>
      </c>
      <c r="I3414">
        <v>35.96</v>
      </c>
      <c r="J3414">
        <v>183.9</v>
      </c>
      <c r="K3414">
        <v>115</v>
      </c>
      <c r="L3414">
        <v>15.63</v>
      </c>
      <c r="M3414">
        <v>186.2</v>
      </c>
      <c r="N3414">
        <v>103</v>
      </c>
      <c r="O3414">
        <v>8.3800000000000008</v>
      </c>
      <c r="P3414">
        <v>13.5</v>
      </c>
      <c r="Q3414">
        <v>1</v>
      </c>
      <c r="R3414">
        <v>3.65</v>
      </c>
      <c r="S3414">
        <v>3</v>
      </c>
      <c r="T3414" t="s">
        <v>22</v>
      </c>
      <c r="U3414">
        <f t="shared" si="107"/>
        <v>0</v>
      </c>
      <c r="V3414">
        <f>IF(Table2[[#This Row],[international_plan]]="yes",1,0)</f>
        <v>0</v>
      </c>
      <c r="W3414">
        <f>IF(Table2[[#This Row],[voice_mail_plan]]="yes",1,0)</f>
        <v>1</v>
      </c>
      <c r="X3414" t="str">
        <f t="shared" si="106"/>
        <v>High</v>
      </c>
      <c r="Y3414" t="str">
        <f>IF(Table2[[#This Row],[total_intl_charge]] &gt; AVERAGE($R$2:$R$4245),"High","Low")</f>
        <v>High</v>
      </c>
      <c r="Z3414" t="str">
        <f>IF(AND(G3414&gt;AVERAGE(train!$G$2:$G$4251),K3414&gt;AVERAGE(train!$K$2:$K$4251)),"High Day &amp; Eve",IF(AND(G3414&gt;AVERAGE(train!$G$2:$G$4251),K3414&lt;=AVERAGE(train!$K$2:$K$4251)),"High Day Only",IF(AND(G3414&lt;=AVERAGE(train!$G$2:$G$4251),K3414&gt;AVERAGE(train!$K$2:$K$4251)),"High Eve Only","Low Usage")))</f>
        <v>High Day &amp; Eve</v>
      </c>
    </row>
    <row r="3415" spans="1:26">
      <c r="A3415" t="s">
        <v>44</v>
      </c>
      <c r="B3415">
        <v>67</v>
      </c>
      <c r="C3415" t="s">
        <v>28</v>
      </c>
      <c r="D3415" t="s">
        <v>22</v>
      </c>
      <c r="E3415" t="s">
        <v>22</v>
      </c>
      <c r="F3415">
        <v>0</v>
      </c>
      <c r="G3415">
        <v>125</v>
      </c>
      <c r="H3415">
        <v>96</v>
      </c>
      <c r="I3415">
        <v>21.25</v>
      </c>
      <c r="J3415">
        <v>294.5</v>
      </c>
      <c r="K3415">
        <v>114</v>
      </c>
      <c r="L3415">
        <v>25.03</v>
      </c>
      <c r="M3415">
        <v>205.7</v>
      </c>
      <c r="N3415">
        <v>75</v>
      </c>
      <c r="O3415">
        <v>9.26</v>
      </c>
      <c r="P3415">
        <v>10.199999999999999</v>
      </c>
      <c r="Q3415">
        <v>4</v>
      </c>
      <c r="R3415">
        <v>2.75</v>
      </c>
      <c r="S3415">
        <v>1</v>
      </c>
      <c r="T3415" t="s">
        <v>23</v>
      </c>
      <c r="U3415">
        <f t="shared" si="107"/>
        <v>1</v>
      </c>
      <c r="V3415">
        <f>IF(Table2[[#This Row],[international_plan]]="yes",1,0)</f>
        <v>0</v>
      </c>
      <c r="W3415">
        <f>IF(Table2[[#This Row],[voice_mail_plan]]="yes",1,0)</f>
        <v>0</v>
      </c>
      <c r="X3415" t="str">
        <f t="shared" si="106"/>
        <v>Low</v>
      </c>
      <c r="Y3415" t="str">
        <f>IF(Table2[[#This Row],[total_intl_charge]] &gt; AVERAGE($R$2:$R$4245),"High","Low")</f>
        <v>Low</v>
      </c>
      <c r="Z3415" t="str">
        <f>IF(AND(G3415&gt;AVERAGE(train!$G$2:$G$4251),K3415&gt;AVERAGE(train!$K$2:$K$4251)),"High Day &amp; Eve",IF(AND(G3415&gt;AVERAGE(train!$G$2:$G$4251),K3415&lt;=AVERAGE(train!$K$2:$K$4251)),"High Day Only",IF(AND(G3415&lt;=AVERAGE(train!$G$2:$G$4251),K3415&gt;AVERAGE(train!$K$2:$K$4251)),"High Eve Only","Low Usage")))</f>
        <v>High Eve Only</v>
      </c>
    </row>
    <row r="3416" spans="1:26">
      <c r="A3416" t="s">
        <v>39</v>
      </c>
      <c r="B3416">
        <v>123</v>
      </c>
      <c r="C3416" t="s">
        <v>25</v>
      </c>
      <c r="D3416" t="s">
        <v>22</v>
      </c>
      <c r="E3416" t="s">
        <v>23</v>
      </c>
      <c r="F3416">
        <v>41</v>
      </c>
      <c r="G3416">
        <v>141.30000000000001</v>
      </c>
      <c r="H3416">
        <v>127</v>
      </c>
      <c r="I3416">
        <v>24.02</v>
      </c>
      <c r="J3416">
        <v>152</v>
      </c>
      <c r="K3416">
        <v>96</v>
      </c>
      <c r="L3416">
        <v>12.92</v>
      </c>
      <c r="M3416">
        <v>218.8</v>
      </c>
      <c r="N3416">
        <v>114</v>
      </c>
      <c r="O3416">
        <v>9.85</v>
      </c>
      <c r="P3416">
        <v>8.1</v>
      </c>
      <c r="Q3416">
        <v>3</v>
      </c>
      <c r="R3416">
        <v>2.19</v>
      </c>
      <c r="S3416">
        <v>3</v>
      </c>
      <c r="T3416" t="s">
        <v>22</v>
      </c>
      <c r="U3416">
        <f t="shared" si="107"/>
        <v>0</v>
      </c>
      <c r="V3416">
        <f>IF(Table2[[#This Row],[international_plan]]="yes",1,0)</f>
        <v>0</v>
      </c>
      <c r="W3416">
        <f>IF(Table2[[#This Row],[voice_mail_plan]]="yes",1,0)</f>
        <v>1</v>
      </c>
      <c r="X3416" t="str">
        <f t="shared" si="106"/>
        <v>High</v>
      </c>
      <c r="Y3416" t="str">
        <f>IF(Table2[[#This Row],[total_intl_charge]] &gt; AVERAGE($R$2:$R$4245),"High","Low")</f>
        <v>Low</v>
      </c>
      <c r="Z3416" t="str">
        <f>IF(AND(G3416&gt;AVERAGE(train!$G$2:$G$4251),K3416&gt;AVERAGE(train!$K$2:$K$4251)),"High Day &amp; Eve",IF(AND(G3416&gt;AVERAGE(train!$G$2:$G$4251),K3416&lt;=AVERAGE(train!$K$2:$K$4251)),"High Day Only",IF(AND(G3416&lt;=AVERAGE(train!$G$2:$G$4251),K3416&gt;AVERAGE(train!$K$2:$K$4251)),"High Eve Only","Low Usage")))</f>
        <v>Low Usage</v>
      </c>
    </row>
    <row r="3417" spans="1:26">
      <c r="A3417" t="s">
        <v>27</v>
      </c>
      <c r="B3417">
        <v>116</v>
      </c>
      <c r="C3417" t="s">
        <v>21</v>
      </c>
      <c r="D3417" t="s">
        <v>22</v>
      </c>
      <c r="E3417" t="s">
        <v>22</v>
      </c>
      <c r="F3417">
        <v>0</v>
      </c>
      <c r="G3417">
        <v>119</v>
      </c>
      <c r="H3417">
        <v>94</v>
      </c>
      <c r="I3417">
        <v>20.23</v>
      </c>
      <c r="J3417">
        <v>144.30000000000001</v>
      </c>
      <c r="K3417">
        <v>110</v>
      </c>
      <c r="L3417">
        <v>12.27</v>
      </c>
      <c r="M3417">
        <v>199.7</v>
      </c>
      <c r="N3417">
        <v>65</v>
      </c>
      <c r="O3417">
        <v>8.99</v>
      </c>
      <c r="P3417">
        <v>8.8000000000000007</v>
      </c>
      <c r="Q3417">
        <v>5</v>
      </c>
      <c r="R3417">
        <v>2.38</v>
      </c>
      <c r="S3417">
        <v>2</v>
      </c>
      <c r="T3417" t="s">
        <v>22</v>
      </c>
      <c r="U3417">
        <f t="shared" si="107"/>
        <v>0</v>
      </c>
      <c r="V3417">
        <f>IF(Table2[[#This Row],[international_plan]]="yes",1,0)</f>
        <v>0</v>
      </c>
      <c r="W3417">
        <f>IF(Table2[[#This Row],[voice_mail_plan]]="yes",1,0)</f>
        <v>0</v>
      </c>
      <c r="X3417" t="str">
        <f t="shared" si="106"/>
        <v>High</v>
      </c>
      <c r="Y3417" t="str">
        <f>IF(Table2[[#This Row],[total_intl_charge]] &gt; AVERAGE($R$2:$R$4245),"High","Low")</f>
        <v>Low</v>
      </c>
      <c r="Z3417" t="str">
        <f>IF(AND(G3417&gt;AVERAGE(train!$G$2:$G$4251),K3417&gt;AVERAGE(train!$K$2:$K$4251)),"High Day &amp; Eve",IF(AND(G3417&gt;AVERAGE(train!$G$2:$G$4251),K3417&lt;=AVERAGE(train!$K$2:$K$4251)),"High Day Only",IF(AND(G3417&lt;=AVERAGE(train!$G$2:$G$4251),K3417&gt;AVERAGE(train!$K$2:$K$4251)),"High Eve Only","Low Usage")))</f>
        <v>High Eve Only</v>
      </c>
    </row>
    <row r="3418" spans="1:26">
      <c r="A3418" t="s">
        <v>37</v>
      </c>
      <c r="B3418">
        <v>107</v>
      </c>
      <c r="C3418" t="s">
        <v>21</v>
      </c>
      <c r="D3418" t="s">
        <v>22</v>
      </c>
      <c r="E3418" t="s">
        <v>22</v>
      </c>
      <c r="F3418">
        <v>0</v>
      </c>
      <c r="G3418">
        <v>260.60000000000002</v>
      </c>
      <c r="H3418">
        <v>81</v>
      </c>
      <c r="I3418">
        <v>44.3</v>
      </c>
      <c r="J3418">
        <v>246.1</v>
      </c>
      <c r="K3418">
        <v>116</v>
      </c>
      <c r="L3418">
        <v>20.92</v>
      </c>
      <c r="M3418">
        <v>243.3</v>
      </c>
      <c r="N3418">
        <v>117</v>
      </c>
      <c r="O3418">
        <v>10.95</v>
      </c>
      <c r="P3418">
        <v>12.8</v>
      </c>
      <c r="Q3418">
        <v>9</v>
      </c>
      <c r="R3418">
        <v>3.46</v>
      </c>
      <c r="S3418">
        <v>0</v>
      </c>
      <c r="T3418" t="s">
        <v>23</v>
      </c>
      <c r="U3418">
        <f t="shared" si="107"/>
        <v>1</v>
      </c>
      <c r="V3418">
        <f>IF(Table2[[#This Row],[international_plan]]="yes",1,0)</f>
        <v>0</v>
      </c>
      <c r="W3418">
        <f>IF(Table2[[#This Row],[voice_mail_plan]]="yes",1,0)</f>
        <v>0</v>
      </c>
      <c r="X3418" t="str">
        <f t="shared" si="106"/>
        <v>High</v>
      </c>
      <c r="Y3418" t="str">
        <f>IF(Table2[[#This Row],[total_intl_charge]] &gt; AVERAGE($R$2:$R$4245),"High","Low")</f>
        <v>High</v>
      </c>
      <c r="Z3418" t="str">
        <f>IF(AND(G3418&gt;AVERAGE(train!$G$2:$G$4251),K3418&gt;AVERAGE(train!$K$2:$K$4251)),"High Day &amp; Eve",IF(AND(G3418&gt;AVERAGE(train!$G$2:$G$4251),K3418&lt;=AVERAGE(train!$K$2:$K$4251)),"High Day Only",IF(AND(G3418&lt;=AVERAGE(train!$G$2:$G$4251),K3418&gt;AVERAGE(train!$K$2:$K$4251)),"High Eve Only","Low Usage")))</f>
        <v>High Day &amp; Eve</v>
      </c>
    </row>
    <row r="3419" spans="1:26">
      <c r="A3419" t="s">
        <v>39</v>
      </c>
      <c r="B3419">
        <v>110</v>
      </c>
      <c r="C3419" t="s">
        <v>21</v>
      </c>
      <c r="D3419" t="s">
        <v>22</v>
      </c>
      <c r="E3419" t="s">
        <v>22</v>
      </c>
      <c r="F3419">
        <v>0</v>
      </c>
      <c r="G3419">
        <v>149.19999999999999</v>
      </c>
      <c r="H3419">
        <v>128</v>
      </c>
      <c r="I3419">
        <v>25.36</v>
      </c>
      <c r="J3419">
        <v>112.8</v>
      </c>
      <c r="K3419">
        <v>101</v>
      </c>
      <c r="L3419">
        <v>9.59</v>
      </c>
      <c r="M3419">
        <v>156.30000000000001</v>
      </c>
      <c r="N3419">
        <v>111</v>
      </c>
      <c r="O3419">
        <v>7.03</v>
      </c>
      <c r="P3419">
        <v>12.2</v>
      </c>
      <c r="Q3419">
        <v>4</v>
      </c>
      <c r="R3419">
        <v>3.29</v>
      </c>
      <c r="S3419">
        <v>1</v>
      </c>
      <c r="T3419" t="s">
        <v>22</v>
      </c>
      <c r="U3419">
        <f t="shared" si="107"/>
        <v>0</v>
      </c>
      <c r="V3419">
        <f>IF(Table2[[#This Row],[international_plan]]="yes",1,0)</f>
        <v>0</v>
      </c>
      <c r="W3419">
        <f>IF(Table2[[#This Row],[voice_mail_plan]]="yes",1,0)</f>
        <v>0</v>
      </c>
      <c r="X3419" t="str">
        <f t="shared" si="106"/>
        <v>High</v>
      </c>
      <c r="Y3419" t="str">
        <f>IF(Table2[[#This Row],[total_intl_charge]] &gt; AVERAGE($R$2:$R$4245),"High","Low")</f>
        <v>High</v>
      </c>
      <c r="Z3419" t="str">
        <f>IF(AND(G3419&gt;AVERAGE(train!$G$2:$G$4251),K3419&gt;AVERAGE(train!$K$2:$K$4251)),"High Day &amp; Eve",IF(AND(G3419&gt;AVERAGE(train!$G$2:$G$4251),K3419&lt;=AVERAGE(train!$K$2:$K$4251)),"High Day Only",IF(AND(G3419&lt;=AVERAGE(train!$G$2:$G$4251),K3419&gt;AVERAGE(train!$K$2:$K$4251)),"High Eve Only","Low Usage")))</f>
        <v>High Eve Only</v>
      </c>
    </row>
    <row r="3420" spans="1:26">
      <c r="A3420" t="s">
        <v>54</v>
      </c>
      <c r="B3420">
        <v>29</v>
      </c>
      <c r="C3420" t="s">
        <v>21</v>
      </c>
      <c r="D3420" t="s">
        <v>22</v>
      </c>
      <c r="E3420" t="s">
        <v>22</v>
      </c>
      <c r="F3420">
        <v>0</v>
      </c>
      <c r="G3420">
        <v>163.69999999999999</v>
      </c>
      <c r="H3420">
        <v>109</v>
      </c>
      <c r="I3420">
        <v>27.83</v>
      </c>
      <c r="J3420">
        <v>207.3</v>
      </c>
      <c r="K3420">
        <v>88</v>
      </c>
      <c r="L3420">
        <v>17.62</v>
      </c>
      <c r="M3420">
        <v>266.2</v>
      </c>
      <c r="N3420">
        <v>101</v>
      </c>
      <c r="O3420">
        <v>11.98</v>
      </c>
      <c r="P3420">
        <v>10.4</v>
      </c>
      <c r="Q3420">
        <v>2</v>
      </c>
      <c r="R3420">
        <v>2.81</v>
      </c>
      <c r="S3420">
        <v>1</v>
      </c>
      <c r="T3420" t="s">
        <v>22</v>
      </c>
      <c r="U3420">
        <f t="shared" si="107"/>
        <v>0</v>
      </c>
      <c r="V3420">
        <f>IF(Table2[[#This Row],[international_plan]]="yes",1,0)</f>
        <v>0</v>
      </c>
      <c r="W3420">
        <f>IF(Table2[[#This Row],[voice_mail_plan]]="yes",1,0)</f>
        <v>0</v>
      </c>
      <c r="X3420" t="str">
        <f t="shared" si="106"/>
        <v>Low</v>
      </c>
      <c r="Y3420" t="str">
        <f>IF(Table2[[#This Row],[total_intl_charge]] &gt; AVERAGE($R$2:$R$4245),"High","Low")</f>
        <v>High</v>
      </c>
      <c r="Z3420" t="str">
        <f>IF(AND(G3420&gt;AVERAGE(train!$G$2:$G$4251),K3420&gt;AVERAGE(train!$K$2:$K$4251)),"High Day &amp; Eve",IF(AND(G3420&gt;AVERAGE(train!$G$2:$G$4251),K3420&lt;=AVERAGE(train!$K$2:$K$4251)),"High Day Only",IF(AND(G3420&lt;=AVERAGE(train!$G$2:$G$4251),K3420&gt;AVERAGE(train!$K$2:$K$4251)),"High Eve Only","Low Usage")))</f>
        <v>Low Usage</v>
      </c>
    </row>
    <row r="3421" spans="1:26">
      <c r="A3421" t="s">
        <v>36</v>
      </c>
      <c r="B3421">
        <v>76</v>
      </c>
      <c r="C3421" t="s">
        <v>21</v>
      </c>
      <c r="D3421" t="s">
        <v>22</v>
      </c>
      <c r="E3421" t="s">
        <v>22</v>
      </c>
      <c r="F3421">
        <v>0</v>
      </c>
      <c r="G3421">
        <v>223</v>
      </c>
      <c r="H3421">
        <v>109</v>
      </c>
      <c r="I3421">
        <v>37.909999999999997</v>
      </c>
      <c r="J3421">
        <v>218.7</v>
      </c>
      <c r="K3421">
        <v>97</v>
      </c>
      <c r="L3421">
        <v>18.59</v>
      </c>
      <c r="M3421">
        <v>138.6</v>
      </c>
      <c r="N3421">
        <v>126</v>
      </c>
      <c r="O3421">
        <v>6.24</v>
      </c>
      <c r="P3421">
        <v>11.6</v>
      </c>
      <c r="Q3421">
        <v>8</v>
      </c>
      <c r="R3421">
        <v>3.13</v>
      </c>
      <c r="S3421">
        <v>2</v>
      </c>
      <c r="T3421" t="s">
        <v>22</v>
      </c>
      <c r="U3421">
        <f t="shared" si="107"/>
        <v>0</v>
      </c>
      <c r="V3421">
        <f>IF(Table2[[#This Row],[international_plan]]="yes",1,0)</f>
        <v>0</v>
      </c>
      <c r="W3421">
        <f>IF(Table2[[#This Row],[voice_mail_plan]]="yes",1,0)</f>
        <v>0</v>
      </c>
      <c r="X3421" t="str">
        <f t="shared" si="106"/>
        <v>Medium</v>
      </c>
      <c r="Y3421" t="str">
        <f>IF(Table2[[#This Row],[total_intl_charge]] &gt; AVERAGE($R$2:$R$4245),"High","Low")</f>
        <v>High</v>
      </c>
      <c r="Z3421" t="str">
        <f>IF(AND(G3421&gt;AVERAGE(train!$G$2:$G$4251),K3421&gt;AVERAGE(train!$K$2:$K$4251)),"High Day &amp; Eve",IF(AND(G3421&gt;AVERAGE(train!$G$2:$G$4251),K3421&lt;=AVERAGE(train!$K$2:$K$4251)),"High Day Only",IF(AND(G3421&lt;=AVERAGE(train!$G$2:$G$4251),K3421&gt;AVERAGE(train!$K$2:$K$4251)),"High Eve Only","Low Usage")))</f>
        <v>High Day Only</v>
      </c>
    </row>
    <row r="3422" spans="1:26">
      <c r="A3422" t="s">
        <v>66</v>
      </c>
      <c r="B3422">
        <v>115</v>
      </c>
      <c r="C3422" t="s">
        <v>25</v>
      </c>
      <c r="D3422" t="s">
        <v>22</v>
      </c>
      <c r="E3422" t="s">
        <v>22</v>
      </c>
      <c r="F3422">
        <v>0</v>
      </c>
      <c r="G3422">
        <v>200.2</v>
      </c>
      <c r="H3422">
        <v>115</v>
      </c>
      <c r="I3422">
        <v>34.03</v>
      </c>
      <c r="J3422">
        <v>268.8</v>
      </c>
      <c r="K3422">
        <v>109</v>
      </c>
      <c r="L3422">
        <v>22.85</v>
      </c>
      <c r="M3422">
        <v>185.4</v>
      </c>
      <c r="N3422">
        <v>102</v>
      </c>
      <c r="O3422">
        <v>8.34</v>
      </c>
      <c r="P3422">
        <v>12.8</v>
      </c>
      <c r="Q3422">
        <v>2</v>
      </c>
      <c r="R3422">
        <v>3.46</v>
      </c>
      <c r="S3422">
        <v>3</v>
      </c>
      <c r="T3422" t="s">
        <v>22</v>
      </c>
      <c r="U3422">
        <f t="shared" si="107"/>
        <v>0</v>
      </c>
      <c r="V3422">
        <f>IF(Table2[[#This Row],[international_plan]]="yes",1,0)</f>
        <v>0</v>
      </c>
      <c r="W3422">
        <f>IF(Table2[[#This Row],[voice_mail_plan]]="yes",1,0)</f>
        <v>0</v>
      </c>
      <c r="X3422" t="str">
        <f t="shared" si="106"/>
        <v>High</v>
      </c>
      <c r="Y3422" t="str">
        <f>IF(Table2[[#This Row],[total_intl_charge]] &gt; AVERAGE($R$2:$R$4245),"High","Low")</f>
        <v>High</v>
      </c>
      <c r="Z3422" t="str">
        <f>IF(AND(G3422&gt;AVERAGE(train!$G$2:$G$4251),K3422&gt;AVERAGE(train!$K$2:$K$4251)),"High Day &amp; Eve",IF(AND(G3422&gt;AVERAGE(train!$G$2:$G$4251),K3422&lt;=AVERAGE(train!$K$2:$K$4251)),"High Day Only",IF(AND(G3422&lt;=AVERAGE(train!$G$2:$G$4251),K3422&gt;AVERAGE(train!$K$2:$K$4251)),"High Eve Only","Low Usage")))</f>
        <v>High Day &amp; Eve</v>
      </c>
    </row>
    <row r="3423" spans="1:26">
      <c r="A3423" t="s">
        <v>61</v>
      </c>
      <c r="B3423">
        <v>68</v>
      </c>
      <c r="C3423" t="s">
        <v>21</v>
      </c>
      <c r="D3423" t="s">
        <v>22</v>
      </c>
      <c r="E3423" t="s">
        <v>22</v>
      </c>
      <c r="F3423">
        <v>0</v>
      </c>
      <c r="G3423">
        <v>248.6</v>
      </c>
      <c r="H3423">
        <v>59</v>
      </c>
      <c r="I3423">
        <v>42.26</v>
      </c>
      <c r="J3423">
        <v>199.1</v>
      </c>
      <c r="K3423">
        <v>126</v>
      </c>
      <c r="L3423">
        <v>16.920000000000002</v>
      </c>
      <c r="M3423">
        <v>112.5</v>
      </c>
      <c r="N3423">
        <v>117</v>
      </c>
      <c r="O3423">
        <v>5.0599999999999996</v>
      </c>
      <c r="P3423">
        <v>6.5</v>
      </c>
      <c r="Q3423">
        <v>3</v>
      </c>
      <c r="R3423">
        <v>1.76</v>
      </c>
      <c r="S3423">
        <v>2</v>
      </c>
      <c r="T3423" t="s">
        <v>22</v>
      </c>
      <c r="U3423">
        <f t="shared" si="107"/>
        <v>0</v>
      </c>
      <c r="V3423">
        <f>IF(Table2[[#This Row],[international_plan]]="yes",1,0)</f>
        <v>0</v>
      </c>
      <c r="W3423">
        <f>IF(Table2[[#This Row],[voice_mail_plan]]="yes",1,0)</f>
        <v>0</v>
      </c>
      <c r="X3423" t="str">
        <f t="shared" si="106"/>
        <v>Low</v>
      </c>
      <c r="Y3423" t="str">
        <f>IF(Table2[[#This Row],[total_intl_charge]] &gt; AVERAGE($R$2:$R$4245),"High","Low")</f>
        <v>Low</v>
      </c>
      <c r="Z3423" t="str">
        <f>IF(AND(G3423&gt;AVERAGE(train!$G$2:$G$4251),K3423&gt;AVERAGE(train!$K$2:$K$4251)),"High Day &amp; Eve",IF(AND(G3423&gt;AVERAGE(train!$G$2:$G$4251),K3423&lt;=AVERAGE(train!$K$2:$K$4251)),"High Day Only",IF(AND(G3423&lt;=AVERAGE(train!$G$2:$G$4251),K3423&gt;AVERAGE(train!$K$2:$K$4251)),"High Eve Only","Low Usage")))</f>
        <v>High Day &amp; Eve</v>
      </c>
    </row>
    <row r="3424" spans="1:26">
      <c r="A3424" t="s">
        <v>72</v>
      </c>
      <c r="B3424">
        <v>63</v>
      </c>
      <c r="C3424" t="s">
        <v>21</v>
      </c>
      <c r="D3424" t="s">
        <v>22</v>
      </c>
      <c r="E3424" t="s">
        <v>23</v>
      </c>
      <c r="F3424">
        <v>26</v>
      </c>
      <c r="G3424">
        <v>214.2</v>
      </c>
      <c r="H3424">
        <v>80</v>
      </c>
      <c r="I3424">
        <v>36.409999999999997</v>
      </c>
      <c r="J3424">
        <v>253</v>
      </c>
      <c r="K3424">
        <v>152</v>
      </c>
      <c r="L3424">
        <v>21.51</v>
      </c>
      <c r="M3424">
        <v>156.4</v>
      </c>
      <c r="N3424">
        <v>109</v>
      </c>
      <c r="O3424">
        <v>7.04</v>
      </c>
      <c r="P3424">
        <v>10.3</v>
      </c>
      <c r="Q3424">
        <v>2</v>
      </c>
      <c r="R3424">
        <v>2.78</v>
      </c>
      <c r="S3424">
        <v>2</v>
      </c>
      <c r="T3424" t="s">
        <v>22</v>
      </c>
      <c r="U3424">
        <f t="shared" si="107"/>
        <v>0</v>
      </c>
      <c r="V3424">
        <f>IF(Table2[[#This Row],[international_plan]]="yes",1,0)</f>
        <v>0</v>
      </c>
      <c r="W3424">
        <f>IF(Table2[[#This Row],[voice_mail_plan]]="yes",1,0)</f>
        <v>1</v>
      </c>
      <c r="X3424" t="str">
        <f t="shared" si="106"/>
        <v>Low</v>
      </c>
      <c r="Y3424" t="str">
        <f>IF(Table2[[#This Row],[total_intl_charge]] &gt; AVERAGE($R$2:$R$4245),"High","Low")</f>
        <v>High</v>
      </c>
      <c r="Z3424" t="str">
        <f>IF(AND(G3424&gt;AVERAGE(train!$G$2:$G$4251),K3424&gt;AVERAGE(train!$K$2:$K$4251)),"High Day &amp; Eve",IF(AND(G3424&gt;AVERAGE(train!$G$2:$G$4251),K3424&lt;=AVERAGE(train!$K$2:$K$4251)),"High Day Only",IF(AND(G3424&lt;=AVERAGE(train!$G$2:$G$4251),K3424&gt;AVERAGE(train!$K$2:$K$4251)),"High Eve Only","Low Usage")))</f>
        <v>High Day &amp; Eve</v>
      </c>
    </row>
    <row r="3425" spans="1:26">
      <c r="A3425" t="s">
        <v>30</v>
      </c>
      <c r="B3425">
        <v>69</v>
      </c>
      <c r="C3425" t="s">
        <v>21</v>
      </c>
      <c r="D3425" t="s">
        <v>22</v>
      </c>
      <c r="E3425" t="s">
        <v>22</v>
      </c>
      <c r="F3425">
        <v>0</v>
      </c>
      <c r="G3425">
        <v>245.6</v>
      </c>
      <c r="H3425">
        <v>128</v>
      </c>
      <c r="I3425">
        <v>41.75</v>
      </c>
      <c r="J3425">
        <v>173</v>
      </c>
      <c r="K3425">
        <v>101</v>
      </c>
      <c r="L3425">
        <v>14.71</v>
      </c>
      <c r="M3425">
        <v>111.8</v>
      </c>
      <c r="N3425">
        <v>118</v>
      </c>
      <c r="O3425">
        <v>5.03</v>
      </c>
      <c r="P3425">
        <v>14.2</v>
      </c>
      <c r="Q3425">
        <v>7</v>
      </c>
      <c r="R3425">
        <v>3.83</v>
      </c>
      <c r="S3425">
        <v>2</v>
      </c>
      <c r="T3425" t="s">
        <v>22</v>
      </c>
      <c r="U3425">
        <f t="shared" si="107"/>
        <v>0</v>
      </c>
      <c r="V3425">
        <f>IF(Table2[[#This Row],[international_plan]]="yes",1,0)</f>
        <v>0</v>
      </c>
      <c r="W3425">
        <f>IF(Table2[[#This Row],[voice_mail_plan]]="yes",1,0)</f>
        <v>0</v>
      </c>
      <c r="X3425" t="str">
        <f t="shared" si="106"/>
        <v>Low</v>
      </c>
      <c r="Y3425" t="str">
        <f>IF(Table2[[#This Row],[total_intl_charge]] &gt; AVERAGE($R$2:$R$4245),"High","Low")</f>
        <v>High</v>
      </c>
      <c r="Z3425" t="str">
        <f>IF(AND(G3425&gt;AVERAGE(train!$G$2:$G$4251),K3425&gt;AVERAGE(train!$K$2:$K$4251)),"High Day &amp; Eve",IF(AND(G3425&gt;AVERAGE(train!$G$2:$G$4251),K3425&lt;=AVERAGE(train!$K$2:$K$4251)),"High Day Only",IF(AND(G3425&lt;=AVERAGE(train!$G$2:$G$4251),K3425&gt;AVERAGE(train!$K$2:$K$4251)),"High Eve Only","Low Usage")))</f>
        <v>High Day &amp; Eve</v>
      </c>
    </row>
    <row r="3426" spans="1:26">
      <c r="A3426" t="s">
        <v>71</v>
      </c>
      <c r="B3426">
        <v>97</v>
      </c>
      <c r="C3426" t="s">
        <v>25</v>
      </c>
      <c r="D3426" t="s">
        <v>22</v>
      </c>
      <c r="E3426" t="s">
        <v>22</v>
      </c>
      <c r="F3426">
        <v>0</v>
      </c>
      <c r="G3426">
        <v>238.6</v>
      </c>
      <c r="H3426">
        <v>85</v>
      </c>
      <c r="I3426">
        <v>40.56</v>
      </c>
      <c r="J3426">
        <v>203.3</v>
      </c>
      <c r="K3426">
        <v>75</v>
      </c>
      <c r="L3426">
        <v>17.28</v>
      </c>
      <c r="M3426">
        <v>180.5</v>
      </c>
      <c r="N3426">
        <v>127</v>
      </c>
      <c r="O3426">
        <v>8.1199999999999992</v>
      </c>
      <c r="P3426">
        <v>16.2</v>
      </c>
      <c r="Q3426">
        <v>8</v>
      </c>
      <c r="R3426">
        <v>4.37</v>
      </c>
      <c r="S3426">
        <v>0</v>
      </c>
      <c r="T3426" t="s">
        <v>22</v>
      </c>
      <c r="U3426">
        <f t="shared" si="107"/>
        <v>0</v>
      </c>
      <c r="V3426">
        <f>IF(Table2[[#This Row],[international_plan]]="yes",1,0)</f>
        <v>0</v>
      </c>
      <c r="W3426">
        <f>IF(Table2[[#This Row],[voice_mail_plan]]="yes",1,0)</f>
        <v>0</v>
      </c>
      <c r="X3426" t="str">
        <f t="shared" si="106"/>
        <v>Medium</v>
      </c>
      <c r="Y3426" t="str">
        <f>IF(Table2[[#This Row],[total_intl_charge]] &gt; AVERAGE($R$2:$R$4245),"High","Low")</f>
        <v>High</v>
      </c>
      <c r="Z3426" t="str">
        <f>IF(AND(G3426&gt;AVERAGE(train!$G$2:$G$4251),K3426&gt;AVERAGE(train!$K$2:$K$4251)),"High Day &amp; Eve",IF(AND(G3426&gt;AVERAGE(train!$G$2:$G$4251),K3426&lt;=AVERAGE(train!$K$2:$K$4251)),"High Day Only",IF(AND(G3426&lt;=AVERAGE(train!$G$2:$G$4251),K3426&gt;AVERAGE(train!$K$2:$K$4251)),"High Eve Only","Low Usage")))</f>
        <v>High Day Only</v>
      </c>
    </row>
    <row r="3427" spans="1:26">
      <c r="A3427" t="s">
        <v>53</v>
      </c>
      <c r="B3427">
        <v>108</v>
      </c>
      <c r="C3427" t="s">
        <v>28</v>
      </c>
      <c r="D3427" t="s">
        <v>23</v>
      </c>
      <c r="E3427" t="s">
        <v>22</v>
      </c>
      <c r="F3427">
        <v>0</v>
      </c>
      <c r="G3427">
        <v>86.1</v>
      </c>
      <c r="H3427">
        <v>97</v>
      </c>
      <c r="I3427">
        <v>14.64</v>
      </c>
      <c r="J3427">
        <v>227.9</v>
      </c>
      <c r="K3427">
        <v>101</v>
      </c>
      <c r="L3427">
        <v>19.37</v>
      </c>
      <c r="M3427">
        <v>225.8</v>
      </c>
      <c r="N3427">
        <v>102</v>
      </c>
      <c r="O3427">
        <v>10.16</v>
      </c>
      <c r="P3427">
        <v>9.1</v>
      </c>
      <c r="Q3427">
        <v>3</v>
      </c>
      <c r="R3427">
        <v>2.46</v>
      </c>
      <c r="S3427">
        <v>3</v>
      </c>
      <c r="T3427" t="s">
        <v>22</v>
      </c>
      <c r="U3427">
        <f t="shared" si="107"/>
        <v>0</v>
      </c>
      <c r="V3427">
        <f>IF(Table2[[#This Row],[international_plan]]="yes",1,0)</f>
        <v>1</v>
      </c>
      <c r="W3427">
        <f>IF(Table2[[#This Row],[voice_mail_plan]]="yes",1,0)</f>
        <v>0</v>
      </c>
      <c r="X3427" t="str">
        <f t="shared" si="106"/>
        <v>High</v>
      </c>
      <c r="Y3427" t="str">
        <f>IF(Table2[[#This Row],[total_intl_charge]] &gt; AVERAGE($R$2:$R$4245),"High","Low")</f>
        <v>Low</v>
      </c>
      <c r="Z3427" t="str">
        <f>IF(AND(G3427&gt;AVERAGE(train!$G$2:$G$4251),K3427&gt;AVERAGE(train!$K$2:$K$4251)),"High Day &amp; Eve",IF(AND(G3427&gt;AVERAGE(train!$G$2:$G$4251),K3427&lt;=AVERAGE(train!$K$2:$K$4251)),"High Day Only",IF(AND(G3427&lt;=AVERAGE(train!$G$2:$G$4251),K3427&gt;AVERAGE(train!$K$2:$K$4251)),"High Eve Only","Low Usage")))</f>
        <v>High Eve Only</v>
      </c>
    </row>
    <row r="3428" spans="1:26">
      <c r="A3428" t="s">
        <v>67</v>
      </c>
      <c r="B3428">
        <v>79</v>
      </c>
      <c r="C3428" t="s">
        <v>21</v>
      </c>
      <c r="D3428" t="s">
        <v>22</v>
      </c>
      <c r="E3428" t="s">
        <v>22</v>
      </c>
      <c r="F3428">
        <v>0</v>
      </c>
      <c r="G3428">
        <v>161.6</v>
      </c>
      <c r="H3428">
        <v>94</v>
      </c>
      <c r="I3428">
        <v>27.47</v>
      </c>
      <c r="J3428">
        <v>187.5</v>
      </c>
      <c r="K3428">
        <v>110</v>
      </c>
      <c r="L3428">
        <v>15.94</v>
      </c>
      <c r="M3428">
        <v>220.8</v>
      </c>
      <c r="N3428">
        <v>71</v>
      </c>
      <c r="O3428">
        <v>9.94</v>
      </c>
      <c r="P3428">
        <v>10.3</v>
      </c>
      <c r="Q3428">
        <v>7</v>
      </c>
      <c r="R3428">
        <v>2.78</v>
      </c>
      <c r="S3428">
        <v>2</v>
      </c>
      <c r="T3428" t="s">
        <v>22</v>
      </c>
      <c r="U3428">
        <f t="shared" si="107"/>
        <v>0</v>
      </c>
      <c r="V3428">
        <f>IF(Table2[[#This Row],[international_plan]]="yes",1,0)</f>
        <v>0</v>
      </c>
      <c r="W3428">
        <f>IF(Table2[[#This Row],[voice_mail_plan]]="yes",1,0)</f>
        <v>0</v>
      </c>
      <c r="X3428" t="str">
        <f t="shared" si="106"/>
        <v>Medium</v>
      </c>
      <c r="Y3428" t="str">
        <f>IF(Table2[[#This Row],[total_intl_charge]] &gt; AVERAGE($R$2:$R$4245),"High","Low")</f>
        <v>High</v>
      </c>
      <c r="Z3428" t="str">
        <f>IF(AND(G3428&gt;AVERAGE(train!$G$2:$G$4251),K3428&gt;AVERAGE(train!$K$2:$K$4251)),"High Day &amp; Eve",IF(AND(G3428&gt;AVERAGE(train!$G$2:$G$4251),K3428&lt;=AVERAGE(train!$K$2:$K$4251)),"High Day Only",IF(AND(G3428&lt;=AVERAGE(train!$G$2:$G$4251),K3428&gt;AVERAGE(train!$K$2:$K$4251)),"High Eve Only","Low Usage")))</f>
        <v>High Eve Only</v>
      </c>
    </row>
    <row r="3429" spans="1:26">
      <c r="A3429" t="s">
        <v>54</v>
      </c>
      <c r="B3429">
        <v>52</v>
      </c>
      <c r="C3429" t="s">
        <v>21</v>
      </c>
      <c r="D3429" t="s">
        <v>22</v>
      </c>
      <c r="E3429" t="s">
        <v>22</v>
      </c>
      <c r="F3429">
        <v>0</v>
      </c>
      <c r="G3429">
        <v>257.89999999999998</v>
      </c>
      <c r="H3429">
        <v>80</v>
      </c>
      <c r="I3429">
        <v>43.84</v>
      </c>
      <c r="J3429">
        <v>220.7</v>
      </c>
      <c r="K3429">
        <v>82</v>
      </c>
      <c r="L3429">
        <v>18.760000000000002</v>
      </c>
      <c r="M3429">
        <v>225.4</v>
      </c>
      <c r="N3429">
        <v>70</v>
      </c>
      <c r="O3429">
        <v>10.14</v>
      </c>
      <c r="P3429">
        <v>16.8</v>
      </c>
      <c r="Q3429">
        <v>3</v>
      </c>
      <c r="R3429">
        <v>4.54</v>
      </c>
      <c r="S3429">
        <v>2</v>
      </c>
      <c r="T3429" t="s">
        <v>23</v>
      </c>
      <c r="U3429">
        <f t="shared" si="107"/>
        <v>1</v>
      </c>
      <c r="V3429">
        <f>IF(Table2[[#This Row],[international_plan]]="yes",1,0)</f>
        <v>0</v>
      </c>
      <c r="W3429">
        <f>IF(Table2[[#This Row],[voice_mail_plan]]="yes",1,0)</f>
        <v>0</v>
      </c>
      <c r="X3429" t="str">
        <f t="shared" si="106"/>
        <v>Low</v>
      </c>
      <c r="Y3429" t="str">
        <f>IF(Table2[[#This Row],[total_intl_charge]] &gt; AVERAGE($R$2:$R$4245),"High","Low")</f>
        <v>High</v>
      </c>
      <c r="Z3429" t="str">
        <f>IF(AND(G3429&gt;AVERAGE(train!$G$2:$G$4251),K3429&gt;AVERAGE(train!$K$2:$K$4251)),"High Day &amp; Eve",IF(AND(G3429&gt;AVERAGE(train!$G$2:$G$4251),K3429&lt;=AVERAGE(train!$K$2:$K$4251)),"High Day Only",IF(AND(G3429&lt;=AVERAGE(train!$G$2:$G$4251),K3429&gt;AVERAGE(train!$K$2:$K$4251)),"High Eve Only","Low Usage")))</f>
        <v>High Day Only</v>
      </c>
    </row>
    <row r="3430" spans="1:26">
      <c r="A3430" t="s">
        <v>70</v>
      </c>
      <c r="B3430">
        <v>114</v>
      </c>
      <c r="C3430" t="s">
        <v>21</v>
      </c>
      <c r="D3430" t="s">
        <v>22</v>
      </c>
      <c r="E3430" t="s">
        <v>22</v>
      </c>
      <c r="F3430">
        <v>0</v>
      </c>
      <c r="G3430">
        <v>209.2</v>
      </c>
      <c r="H3430">
        <v>127</v>
      </c>
      <c r="I3430">
        <v>35.56</v>
      </c>
      <c r="J3430">
        <v>165.3</v>
      </c>
      <c r="K3430">
        <v>93</v>
      </c>
      <c r="L3430">
        <v>14.05</v>
      </c>
      <c r="M3430">
        <v>196.8</v>
      </c>
      <c r="N3430">
        <v>98</v>
      </c>
      <c r="O3430">
        <v>8.86</v>
      </c>
      <c r="P3430">
        <v>10.6</v>
      </c>
      <c r="Q3430">
        <v>8</v>
      </c>
      <c r="R3430">
        <v>2.86</v>
      </c>
      <c r="S3430">
        <v>3</v>
      </c>
      <c r="T3430" t="s">
        <v>22</v>
      </c>
      <c r="U3430">
        <f t="shared" si="107"/>
        <v>0</v>
      </c>
      <c r="V3430">
        <f>IF(Table2[[#This Row],[international_plan]]="yes",1,0)</f>
        <v>0</v>
      </c>
      <c r="W3430">
        <f>IF(Table2[[#This Row],[voice_mail_plan]]="yes",1,0)</f>
        <v>0</v>
      </c>
      <c r="X3430" t="str">
        <f t="shared" si="106"/>
        <v>High</v>
      </c>
      <c r="Y3430" t="str">
        <f>IF(Table2[[#This Row],[total_intl_charge]] &gt; AVERAGE($R$2:$R$4245),"High","Low")</f>
        <v>High</v>
      </c>
      <c r="Z3430" t="str">
        <f>IF(AND(G3430&gt;AVERAGE(train!$G$2:$G$4251),K3430&gt;AVERAGE(train!$K$2:$K$4251)),"High Day &amp; Eve",IF(AND(G3430&gt;AVERAGE(train!$G$2:$G$4251),K3430&lt;=AVERAGE(train!$K$2:$K$4251)),"High Day Only",IF(AND(G3430&lt;=AVERAGE(train!$G$2:$G$4251),K3430&gt;AVERAGE(train!$K$2:$K$4251)),"High Eve Only","Low Usage")))</f>
        <v>High Day Only</v>
      </c>
    </row>
    <row r="3431" spans="1:26">
      <c r="A3431" t="s">
        <v>33</v>
      </c>
      <c r="B3431">
        <v>90</v>
      </c>
      <c r="C3431" t="s">
        <v>28</v>
      </c>
      <c r="D3431" t="s">
        <v>22</v>
      </c>
      <c r="E3431" t="s">
        <v>23</v>
      </c>
      <c r="F3431">
        <v>19</v>
      </c>
      <c r="G3431">
        <v>214</v>
      </c>
      <c r="H3431">
        <v>57</v>
      </c>
      <c r="I3431">
        <v>36.380000000000003</v>
      </c>
      <c r="J3431">
        <v>245.3</v>
      </c>
      <c r="K3431">
        <v>105</v>
      </c>
      <c r="L3431">
        <v>20.85</v>
      </c>
      <c r="M3431">
        <v>205.6</v>
      </c>
      <c r="N3431">
        <v>68</v>
      </c>
      <c r="O3431">
        <v>9.25</v>
      </c>
      <c r="P3431">
        <v>10.3</v>
      </c>
      <c r="Q3431">
        <v>2</v>
      </c>
      <c r="R3431">
        <v>2.78</v>
      </c>
      <c r="S3431">
        <v>1</v>
      </c>
      <c r="T3431" t="s">
        <v>22</v>
      </c>
      <c r="U3431">
        <f t="shared" si="107"/>
        <v>0</v>
      </c>
      <c r="V3431">
        <f>IF(Table2[[#This Row],[international_plan]]="yes",1,0)</f>
        <v>0</v>
      </c>
      <c r="W3431">
        <f>IF(Table2[[#This Row],[voice_mail_plan]]="yes",1,0)</f>
        <v>1</v>
      </c>
      <c r="X3431" t="str">
        <f t="shared" si="106"/>
        <v>Medium</v>
      </c>
      <c r="Y3431" t="str">
        <f>IF(Table2[[#This Row],[total_intl_charge]] &gt; AVERAGE($R$2:$R$4245),"High","Low")</f>
        <v>High</v>
      </c>
      <c r="Z3431" t="str">
        <f>IF(AND(G3431&gt;AVERAGE(train!$G$2:$G$4251),K3431&gt;AVERAGE(train!$K$2:$K$4251)),"High Day &amp; Eve",IF(AND(G3431&gt;AVERAGE(train!$G$2:$G$4251),K3431&lt;=AVERAGE(train!$K$2:$K$4251)),"High Day Only",IF(AND(G3431&lt;=AVERAGE(train!$G$2:$G$4251),K3431&gt;AVERAGE(train!$K$2:$K$4251)),"High Eve Only","Low Usage")))</f>
        <v>High Day &amp; Eve</v>
      </c>
    </row>
    <row r="3432" spans="1:26">
      <c r="A3432" t="s">
        <v>51</v>
      </c>
      <c r="B3432">
        <v>122</v>
      </c>
      <c r="C3432" t="s">
        <v>21</v>
      </c>
      <c r="D3432" t="s">
        <v>22</v>
      </c>
      <c r="E3432" t="s">
        <v>23</v>
      </c>
      <c r="F3432">
        <v>21</v>
      </c>
      <c r="G3432">
        <v>196</v>
      </c>
      <c r="H3432">
        <v>104</v>
      </c>
      <c r="I3432">
        <v>33.32</v>
      </c>
      <c r="J3432">
        <v>194.7</v>
      </c>
      <c r="K3432">
        <v>73</v>
      </c>
      <c r="L3432">
        <v>16.55</v>
      </c>
      <c r="M3432">
        <v>150.80000000000001</v>
      </c>
      <c r="N3432">
        <v>92</v>
      </c>
      <c r="O3432">
        <v>6.79</v>
      </c>
      <c r="P3432">
        <v>9.6</v>
      </c>
      <c r="Q3432">
        <v>4</v>
      </c>
      <c r="R3432">
        <v>2.59</v>
      </c>
      <c r="S3432">
        <v>0</v>
      </c>
      <c r="T3432" t="s">
        <v>22</v>
      </c>
      <c r="U3432">
        <f t="shared" si="107"/>
        <v>0</v>
      </c>
      <c r="V3432">
        <f>IF(Table2[[#This Row],[international_plan]]="yes",1,0)</f>
        <v>0</v>
      </c>
      <c r="W3432">
        <f>IF(Table2[[#This Row],[voice_mail_plan]]="yes",1,0)</f>
        <v>1</v>
      </c>
      <c r="X3432" t="str">
        <f t="shared" si="106"/>
        <v>High</v>
      </c>
      <c r="Y3432" t="str">
        <f>IF(Table2[[#This Row],[total_intl_charge]] &gt; AVERAGE($R$2:$R$4245),"High","Low")</f>
        <v>Low</v>
      </c>
      <c r="Z3432" t="str">
        <f>IF(AND(G3432&gt;AVERAGE(train!$G$2:$G$4251),K3432&gt;AVERAGE(train!$K$2:$K$4251)),"High Day &amp; Eve",IF(AND(G3432&gt;AVERAGE(train!$G$2:$G$4251),K3432&lt;=AVERAGE(train!$K$2:$K$4251)),"High Day Only",IF(AND(G3432&lt;=AVERAGE(train!$G$2:$G$4251),K3432&gt;AVERAGE(train!$K$2:$K$4251)),"High Eve Only","Low Usage")))</f>
        <v>High Day Only</v>
      </c>
    </row>
    <row r="3433" spans="1:26">
      <c r="A3433" t="s">
        <v>35</v>
      </c>
      <c r="B3433">
        <v>73</v>
      </c>
      <c r="C3433" t="s">
        <v>21</v>
      </c>
      <c r="D3433" t="s">
        <v>22</v>
      </c>
      <c r="E3433" t="s">
        <v>23</v>
      </c>
      <c r="F3433">
        <v>33</v>
      </c>
      <c r="G3433">
        <v>129.80000000000001</v>
      </c>
      <c r="H3433">
        <v>112</v>
      </c>
      <c r="I3433">
        <v>22.07</v>
      </c>
      <c r="J3433">
        <v>225.3</v>
      </c>
      <c r="K3433">
        <v>96</v>
      </c>
      <c r="L3433">
        <v>19.149999999999999</v>
      </c>
      <c r="M3433">
        <v>262.5</v>
      </c>
      <c r="N3433">
        <v>104</v>
      </c>
      <c r="O3433">
        <v>11.81</v>
      </c>
      <c r="P3433">
        <v>8.6</v>
      </c>
      <c r="Q3433">
        <v>3</v>
      </c>
      <c r="R3433">
        <v>2.3199999999999998</v>
      </c>
      <c r="S3433">
        <v>1</v>
      </c>
      <c r="T3433" t="s">
        <v>22</v>
      </c>
      <c r="U3433">
        <f t="shared" si="107"/>
        <v>0</v>
      </c>
      <c r="V3433">
        <f>IF(Table2[[#This Row],[international_plan]]="yes",1,0)</f>
        <v>0</v>
      </c>
      <c r="W3433">
        <f>IF(Table2[[#This Row],[voice_mail_plan]]="yes",1,0)</f>
        <v>1</v>
      </c>
      <c r="X3433" t="str">
        <f t="shared" si="106"/>
        <v>Low</v>
      </c>
      <c r="Y3433" t="str">
        <f>IF(Table2[[#This Row],[total_intl_charge]] &gt; AVERAGE($R$2:$R$4245),"High","Low")</f>
        <v>Low</v>
      </c>
      <c r="Z3433" t="str">
        <f>IF(AND(G3433&gt;AVERAGE(train!$G$2:$G$4251),K3433&gt;AVERAGE(train!$K$2:$K$4251)),"High Day &amp; Eve",IF(AND(G3433&gt;AVERAGE(train!$G$2:$G$4251),K3433&lt;=AVERAGE(train!$K$2:$K$4251)),"High Day Only",IF(AND(G3433&lt;=AVERAGE(train!$G$2:$G$4251),K3433&gt;AVERAGE(train!$K$2:$K$4251)),"High Eve Only","Low Usage")))</f>
        <v>Low Usage</v>
      </c>
    </row>
    <row r="3434" spans="1:26">
      <c r="A3434" t="s">
        <v>31</v>
      </c>
      <c r="B3434">
        <v>100</v>
      </c>
      <c r="C3434" t="s">
        <v>25</v>
      </c>
      <c r="D3434" t="s">
        <v>22</v>
      </c>
      <c r="E3434" t="s">
        <v>22</v>
      </c>
      <c r="F3434">
        <v>0</v>
      </c>
      <c r="G3434">
        <v>239.1</v>
      </c>
      <c r="H3434">
        <v>96</v>
      </c>
      <c r="I3434">
        <v>40.65</v>
      </c>
      <c r="J3434">
        <v>180.1</v>
      </c>
      <c r="K3434">
        <v>110</v>
      </c>
      <c r="L3434">
        <v>15.31</v>
      </c>
      <c r="M3434">
        <v>259.2</v>
      </c>
      <c r="N3434">
        <v>112</v>
      </c>
      <c r="O3434">
        <v>11.66</v>
      </c>
      <c r="P3434">
        <v>14</v>
      </c>
      <c r="Q3434">
        <v>2</v>
      </c>
      <c r="R3434">
        <v>3.78</v>
      </c>
      <c r="S3434">
        <v>0</v>
      </c>
      <c r="T3434" t="s">
        <v>22</v>
      </c>
      <c r="U3434">
        <f t="shared" si="107"/>
        <v>0</v>
      </c>
      <c r="V3434">
        <f>IF(Table2[[#This Row],[international_plan]]="yes",1,0)</f>
        <v>0</v>
      </c>
      <c r="W3434">
        <f>IF(Table2[[#This Row],[voice_mail_plan]]="yes",1,0)</f>
        <v>0</v>
      </c>
      <c r="X3434" t="str">
        <f t="shared" si="106"/>
        <v>Medium</v>
      </c>
      <c r="Y3434" t="str">
        <f>IF(Table2[[#This Row],[total_intl_charge]] &gt; AVERAGE($R$2:$R$4245),"High","Low")</f>
        <v>High</v>
      </c>
      <c r="Z3434" t="str">
        <f>IF(AND(G3434&gt;AVERAGE(train!$G$2:$G$4251),K3434&gt;AVERAGE(train!$K$2:$K$4251)),"High Day &amp; Eve",IF(AND(G3434&gt;AVERAGE(train!$G$2:$G$4251),K3434&lt;=AVERAGE(train!$K$2:$K$4251)),"High Day Only",IF(AND(G3434&lt;=AVERAGE(train!$G$2:$G$4251),K3434&gt;AVERAGE(train!$K$2:$K$4251)),"High Eve Only","Low Usage")))</f>
        <v>High Day &amp; Eve</v>
      </c>
    </row>
    <row r="3435" spans="1:26">
      <c r="A3435" t="s">
        <v>72</v>
      </c>
      <c r="B3435">
        <v>124</v>
      </c>
      <c r="C3435" t="s">
        <v>28</v>
      </c>
      <c r="D3435" t="s">
        <v>22</v>
      </c>
      <c r="E3435" t="s">
        <v>22</v>
      </c>
      <c r="F3435">
        <v>0</v>
      </c>
      <c r="G3435">
        <v>133.19999999999999</v>
      </c>
      <c r="H3435">
        <v>80</v>
      </c>
      <c r="I3435">
        <v>22.64</v>
      </c>
      <c r="J3435">
        <v>144.19999999999999</v>
      </c>
      <c r="K3435">
        <v>98</v>
      </c>
      <c r="L3435">
        <v>12.26</v>
      </c>
      <c r="M3435">
        <v>261</v>
      </c>
      <c r="N3435">
        <v>102</v>
      </c>
      <c r="O3435">
        <v>11.75</v>
      </c>
      <c r="P3435">
        <v>12</v>
      </c>
      <c r="Q3435">
        <v>3</v>
      </c>
      <c r="R3435">
        <v>3.24</v>
      </c>
      <c r="S3435">
        <v>3</v>
      </c>
      <c r="T3435" t="s">
        <v>23</v>
      </c>
      <c r="U3435">
        <f t="shared" si="107"/>
        <v>1</v>
      </c>
      <c r="V3435">
        <f>IF(Table2[[#This Row],[international_plan]]="yes",1,0)</f>
        <v>0</v>
      </c>
      <c r="W3435">
        <f>IF(Table2[[#This Row],[voice_mail_plan]]="yes",1,0)</f>
        <v>0</v>
      </c>
      <c r="X3435" t="str">
        <f t="shared" si="106"/>
        <v>High</v>
      </c>
      <c r="Y3435" t="str">
        <f>IF(Table2[[#This Row],[total_intl_charge]] &gt; AVERAGE($R$2:$R$4245),"High","Low")</f>
        <v>High</v>
      </c>
      <c r="Z3435" t="str">
        <f>IF(AND(G3435&gt;AVERAGE(train!$G$2:$G$4251),K3435&gt;AVERAGE(train!$K$2:$K$4251)),"High Day &amp; Eve",IF(AND(G3435&gt;AVERAGE(train!$G$2:$G$4251),K3435&lt;=AVERAGE(train!$K$2:$K$4251)),"High Day Only",IF(AND(G3435&lt;=AVERAGE(train!$G$2:$G$4251),K3435&gt;AVERAGE(train!$K$2:$K$4251)),"High Eve Only","Low Usage")))</f>
        <v>Low Usage</v>
      </c>
    </row>
    <row r="3436" spans="1:26">
      <c r="A3436" t="s">
        <v>52</v>
      </c>
      <c r="B3436">
        <v>112</v>
      </c>
      <c r="C3436" t="s">
        <v>25</v>
      </c>
      <c r="D3436" t="s">
        <v>22</v>
      </c>
      <c r="E3436" t="s">
        <v>22</v>
      </c>
      <c r="F3436">
        <v>0</v>
      </c>
      <c r="G3436">
        <v>135.69999999999999</v>
      </c>
      <c r="H3436">
        <v>34</v>
      </c>
      <c r="I3436">
        <v>23.07</v>
      </c>
      <c r="J3436">
        <v>243</v>
      </c>
      <c r="K3436">
        <v>99</v>
      </c>
      <c r="L3436">
        <v>20.66</v>
      </c>
      <c r="M3436">
        <v>209.3</v>
      </c>
      <c r="N3436">
        <v>115</v>
      </c>
      <c r="O3436">
        <v>9.42</v>
      </c>
      <c r="P3436">
        <v>12.2</v>
      </c>
      <c r="Q3436">
        <v>8</v>
      </c>
      <c r="R3436">
        <v>3.29</v>
      </c>
      <c r="S3436">
        <v>1</v>
      </c>
      <c r="T3436" t="s">
        <v>22</v>
      </c>
      <c r="U3436">
        <f t="shared" si="107"/>
        <v>0</v>
      </c>
      <c r="V3436">
        <f>IF(Table2[[#This Row],[international_plan]]="yes",1,0)</f>
        <v>0</v>
      </c>
      <c r="W3436">
        <f>IF(Table2[[#This Row],[voice_mail_plan]]="yes",1,0)</f>
        <v>0</v>
      </c>
      <c r="X3436" t="str">
        <f t="shared" si="106"/>
        <v>High</v>
      </c>
      <c r="Y3436" t="str">
        <f>IF(Table2[[#This Row],[total_intl_charge]] &gt; AVERAGE($R$2:$R$4245),"High","Low")</f>
        <v>High</v>
      </c>
      <c r="Z3436" t="str">
        <f>IF(AND(G3436&gt;AVERAGE(train!$G$2:$G$4251),K3436&gt;AVERAGE(train!$K$2:$K$4251)),"High Day &amp; Eve",IF(AND(G3436&gt;AVERAGE(train!$G$2:$G$4251),K3436&lt;=AVERAGE(train!$K$2:$K$4251)),"High Day Only",IF(AND(G3436&lt;=AVERAGE(train!$G$2:$G$4251),K3436&gt;AVERAGE(train!$K$2:$K$4251)),"High Eve Only","Low Usage")))</f>
        <v>Low Usage</v>
      </c>
    </row>
    <row r="3437" spans="1:26">
      <c r="A3437" t="s">
        <v>60</v>
      </c>
      <c r="B3437">
        <v>120</v>
      </c>
      <c r="C3437" t="s">
        <v>21</v>
      </c>
      <c r="D3437" t="s">
        <v>22</v>
      </c>
      <c r="E3437" t="s">
        <v>23</v>
      </c>
      <c r="F3437">
        <v>31</v>
      </c>
      <c r="G3437">
        <v>211</v>
      </c>
      <c r="H3437">
        <v>117</v>
      </c>
      <c r="I3437">
        <v>35.869999999999997</v>
      </c>
      <c r="J3437">
        <v>238.7</v>
      </c>
      <c r="K3437">
        <v>77</v>
      </c>
      <c r="L3437">
        <v>20.29</v>
      </c>
      <c r="M3437">
        <v>184.5</v>
      </c>
      <c r="N3437">
        <v>99</v>
      </c>
      <c r="O3437">
        <v>8.3000000000000007</v>
      </c>
      <c r="P3437">
        <v>14</v>
      </c>
      <c r="Q3437">
        <v>8</v>
      </c>
      <c r="R3437">
        <v>3.78</v>
      </c>
      <c r="S3437">
        <v>1</v>
      </c>
      <c r="T3437" t="s">
        <v>22</v>
      </c>
      <c r="U3437">
        <f t="shared" si="107"/>
        <v>0</v>
      </c>
      <c r="V3437">
        <f>IF(Table2[[#This Row],[international_plan]]="yes",1,0)</f>
        <v>0</v>
      </c>
      <c r="W3437">
        <f>IF(Table2[[#This Row],[voice_mail_plan]]="yes",1,0)</f>
        <v>1</v>
      </c>
      <c r="X3437" t="str">
        <f t="shared" si="106"/>
        <v>High</v>
      </c>
      <c r="Y3437" t="str">
        <f>IF(Table2[[#This Row],[total_intl_charge]] &gt; AVERAGE($R$2:$R$4245),"High","Low")</f>
        <v>High</v>
      </c>
      <c r="Z3437" t="str">
        <f>IF(AND(G3437&gt;AVERAGE(train!$G$2:$G$4251),K3437&gt;AVERAGE(train!$K$2:$K$4251)),"High Day &amp; Eve",IF(AND(G3437&gt;AVERAGE(train!$G$2:$G$4251),K3437&lt;=AVERAGE(train!$K$2:$K$4251)),"High Day Only",IF(AND(G3437&lt;=AVERAGE(train!$G$2:$G$4251),K3437&gt;AVERAGE(train!$K$2:$K$4251)),"High Eve Only","Low Usage")))</f>
        <v>High Day Only</v>
      </c>
    </row>
    <row r="3438" spans="1:26">
      <c r="A3438" t="s">
        <v>39</v>
      </c>
      <c r="B3438">
        <v>95</v>
      </c>
      <c r="C3438" t="s">
        <v>28</v>
      </c>
      <c r="D3438" t="s">
        <v>22</v>
      </c>
      <c r="E3438" t="s">
        <v>22</v>
      </c>
      <c r="F3438">
        <v>0</v>
      </c>
      <c r="G3438">
        <v>135.19999999999999</v>
      </c>
      <c r="H3438">
        <v>93</v>
      </c>
      <c r="I3438">
        <v>22.98</v>
      </c>
      <c r="J3438">
        <v>285.89999999999998</v>
      </c>
      <c r="K3438">
        <v>123</v>
      </c>
      <c r="L3438">
        <v>24.3</v>
      </c>
      <c r="M3438">
        <v>228.1</v>
      </c>
      <c r="N3438">
        <v>112</v>
      </c>
      <c r="O3438">
        <v>10.26</v>
      </c>
      <c r="P3438">
        <v>10</v>
      </c>
      <c r="Q3438">
        <v>2</v>
      </c>
      <c r="R3438">
        <v>2.7</v>
      </c>
      <c r="S3438">
        <v>3</v>
      </c>
      <c r="T3438" t="s">
        <v>22</v>
      </c>
      <c r="U3438">
        <f t="shared" si="107"/>
        <v>0</v>
      </c>
      <c r="V3438">
        <f>IF(Table2[[#This Row],[international_plan]]="yes",1,0)</f>
        <v>0</v>
      </c>
      <c r="W3438">
        <f>IF(Table2[[#This Row],[voice_mail_plan]]="yes",1,0)</f>
        <v>0</v>
      </c>
      <c r="X3438" t="str">
        <f t="shared" si="106"/>
        <v>Medium</v>
      </c>
      <c r="Y3438" t="str">
        <f>IF(Table2[[#This Row],[total_intl_charge]] &gt; AVERAGE($R$2:$R$4245),"High","Low")</f>
        <v>Low</v>
      </c>
      <c r="Z3438" t="str">
        <f>IF(AND(G3438&gt;AVERAGE(train!$G$2:$G$4251),K3438&gt;AVERAGE(train!$K$2:$K$4251)),"High Day &amp; Eve",IF(AND(G3438&gt;AVERAGE(train!$G$2:$G$4251),K3438&lt;=AVERAGE(train!$K$2:$K$4251)),"High Day Only",IF(AND(G3438&lt;=AVERAGE(train!$G$2:$G$4251),K3438&gt;AVERAGE(train!$K$2:$K$4251)),"High Eve Only","Low Usage")))</f>
        <v>High Eve Only</v>
      </c>
    </row>
    <row r="3439" spans="1:26">
      <c r="A3439" t="s">
        <v>30</v>
      </c>
      <c r="B3439">
        <v>61</v>
      </c>
      <c r="C3439" t="s">
        <v>25</v>
      </c>
      <c r="D3439" t="s">
        <v>22</v>
      </c>
      <c r="E3439" t="s">
        <v>22</v>
      </c>
      <c r="F3439">
        <v>0</v>
      </c>
      <c r="G3439">
        <v>140.80000000000001</v>
      </c>
      <c r="H3439">
        <v>126</v>
      </c>
      <c r="I3439">
        <v>23.94</v>
      </c>
      <c r="J3439">
        <v>212.5</v>
      </c>
      <c r="K3439">
        <v>115</v>
      </c>
      <c r="L3439">
        <v>18.059999999999999</v>
      </c>
      <c r="M3439">
        <v>141.69999999999999</v>
      </c>
      <c r="N3439">
        <v>79</v>
      </c>
      <c r="O3439">
        <v>6.38</v>
      </c>
      <c r="P3439">
        <v>6.4</v>
      </c>
      <c r="Q3439">
        <v>5</v>
      </c>
      <c r="R3439">
        <v>1.73</v>
      </c>
      <c r="S3439">
        <v>4</v>
      </c>
      <c r="T3439" t="s">
        <v>23</v>
      </c>
      <c r="U3439">
        <f t="shared" si="107"/>
        <v>1</v>
      </c>
      <c r="V3439">
        <f>IF(Table2[[#This Row],[international_plan]]="yes",1,0)</f>
        <v>0</v>
      </c>
      <c r="W3439">
        <f>IF(Table2[[#This Row],[voice_mail_plan]]="yes",1,0)</f>
        <v>0</v>
      </c>
      <c r="X3439" t="str">
        <f t="shared" si="106"/>
        <v>Low</v>
      </c>
      <c r="Y3439" t="str">
        <f>IF(Table2[[#This Row],[total_intl_charge]] &gt; AVERAGE($R$2:$R$4245),"High","Low")</f>
        <v>Low</v>
      </c>
      <c r="Z3439" t="str">
        <f>IF(AND(G3439&gt;AVERAGE(train!$G$2:$G$4251),K3439&gt;AVERAGE(train!$K$2:$K$4251)),"High Day &amp; Eve",IF(AND(G3439&gt;AVERAGE(train!$G$2:$G$4251),K3439&lt;=AVERAGE(train!$K$2:$K$4251)),"High Day Only",IF(AND(G3439&lt;=AVERAGE(train!$G$2:$G$4251),K3439&gt;AVERAGE(train!$K$2:$K$4251)),"High Eve Only","Low Usage")))</f>
        <v>High Eve Only</v>
      </c>
    </row>
    <row r="3440" spans="1:26">
      <c r="A3440" t="s">
        <v>68</v>
      </c>
      <c r="B3440">
        <v>42</v>
      </c>
      <c r="C3440" t="s">
        <v>28</v>
      </c>
      <c r="D3440" t="s">
        <v>22</v>
      </c>
      <c r="E3440" t="s">
        <v>22</v>
      </c>
      <c r="F3440">
        <v>0</v>
      </c>
      <c r="G3440">
        <v>160.19999999999999</v>
      </c>
      <c r="H3440">
        <v>103</v>
      </c>
      <c r="I3440">
        <v>27.23</v>
      </c>
      <c r="J3440">
        <v>159.80000000000001</v>
      </c>
      <c r="K3440">
        <v>116</v>
      </c>
      <c r="L3440">
        <v>13.58</v>
      </c>
      <c r="M3440">
        <v>255.7</v>
      </c>
      <c r="N3440">
        <v>87</v>
      </c>
      <c r="O3440">
        <v>11.51</v>
      </c>
      <c r="P3440">
        <v>12.9</v>
      </c>
      <c r="Q3440">
        <v>3</v>
      </c>
      <c r="R3440">
        <v>3.48</v>
      </c>
      <c r="S3440">
        <v>1</v>
      </c>
      <c r="T3440" t="s">
        <v>22</v>
      </c>
      <c r="U3440">
        <f t="shared" si="107"/>
        <v>0</v>
      </c>
      <c r="V3440">
        <f>IF(Table2[[#This Row],[international_plan]]="yes",1,0)</f>
        <v>0</v>
      </c>
      <c r="W3440">
        <f>IF(Table2[[#This Row],[voice_mail_plan]]="yes",1,0)</f>
        <v>0</v>
      </c>
      <c r="X3440" t="str">
        <f t="shared" si="106"/>
        <v>Low</v>
      </c>
      <c r="Y3440" t="str">
        <f>IF(Table2[[#This Row],[total_intl_charge]] &gt; AVERAGE($R$2:$R$4245),"High","Low")</f>
        <v>High</v>
      </c>
      <c r="Z3440" t="str">
        <f>IF(AND(G3440&gt;AVERAGE(train!$G$2:$G$4251),K3440&gt;AVERAGE(train!$K$2:$K$4251)),"High Day &amp; Eve",IF(AND(G3440&gt;AVERAGE(train!$G$2:$G$4251),K3440&lt;=AVERAGE(train!$K$2:$K$4251)),"High Day Only",IF(AND(G3440&lt;=AVERAGE(train!$G$2:$G$4251),K3440&gt;AVERAGE(train!$K$2:$K$4251)),"High Eve Only","Low Usage")))</f>
        <v>High Eve Only</v>
      </c>
    </row>
    <row r="3441" spans="1:26">
      <c r="A3441" t="s">
        <v>49</v>
      </c>
      <c r="B3441">
        <v>104</v>
      </c>
      <c r="C3441" t="s">
        <v>21</v>
      </c>
      <c r="D3441" t="s">
        <v>22</v>
      </c>
      <c r="E3441" t="s">
        <v>22</v>
      </c>
      <c r="F3441">
        <v>0</v>
      </c>
      <c r="G3441">
        <v>153.69999999999999</v>
      </c>
      <c r="H3441">
        <v>86</v>
      </c>
      <c r="I3441">
        <v>26.13</v>
      </c>
      <c r="J3441">
        <v>160.30000000000001</v>
      </c>
      <c r="K3441">
        <v>78</v>
      </c>
      <c r="L3441">
        <v>13.63</v>
      </c>
      <c r="M3441">
        <v>176.6</v>
      </c>
      <c r="N3441">
        <v>140</v>
      </c>
      <c r="O3441">
        <v>7.95</v>
      </c>
      <c r="P3441">
        <v>9.6</v>
      </c>
      <c r="Q3441">
        <v>8</v>
      </c>
      <c r="R3441">
        <v>2.59</v>
      </c>
      <c r="S3441">
        <v>1</v>
      </c>
      <c r="T3441" t="s">
        <v>22</v>
      </c>
      <c r="U3441">
        <f t="shared" si="107"/>
        <v>0</v>
      </c>
      <c r="V3441">
        <f>IF(Table2[[#This Row],[international_plan]]="yes",1,0)</f>
        <v>0</v>
      </c>
      <c r="W3441">
        <f>IF(Table2[[#This Row],[voice_mail_plan]]="yes",1,0)</f>
        <v>0</v>
      </c>
      <c r="X3441" t="str">
        <f t="shared" si="106"/>
        <v>High</v>
      </c>
      <c r="Y3441" t="str">
        <f>IF(Table2[[#This Row],[total_intl_charge]] &gt; AVERAGE($R$2:$R$4245),"High","Low")</f>
        <v>Low</v>
      </c>
      <c r="Z3441" t="str">
        <f>IF(AND(G3441&gt;AVERAGE(train!$G$2:$G$4251),K3441&gt;AVERAGE(train!$K$2:$K$4251)),"High Day &amp; Eve",IF(AND(G3441&gt;AVERAGE(train!$G$2:$G$4251),K3441&lt;=AVERAGE(train!$K$2:$K$4251)),"High Day Only",IF(AND(G3441&lt;=AVERAGE(train!$G$2:$G$4251),K3441&gt;AVERAGE(train!$K$2:$K$4251)),"High Eve Only","Low Usage")))</f>
        <v>Low Usage</v>
      </c>
    </row>
    <row r="3442" spans="1:26">
      <c r="A3442" t="s">
        <v>75</v>
      </c>
      <c r="B3442">
        <v>184</v>
      </c>
      <c r="C3442" t="s">
        <v>21</v>
      </c>
      <c r="D3442" t="s">
        <v>22</v>
      </c>
      <c r="E3442" t="s">
        <v>22</v>
      </c>
      <c r="F3442">
        <v>0</v>
      </c>
      <c r="G3442">
        <v>237.6</v>
      </c>
      <c r="H3442">
        <v>86</v>
      </c>
      <c r="I3442">
        <v>40.39</v>
      </c>
      <c r="J3442">
        <v>157</v>
      </c>
      <c r="K3442">
        <v>105</v>
      </c>
      <c r="L3442">
        <v>13.35</v>
      </c>
      <c r="M3442">
        <v>163.6</v>
      </c>
      <c r="N3442">
        <v>103</v>
      </c>
      <c r="O3442">
        <v>7.36</v>
      </c>
      <c r="P3442">
        <v>14.2</v>
      </c>
      <c r="Q3442">
        <v>2</v>
      </c>
      <c r="R3442">
        <v>3.83</v>
      </c>
      <c r="S3442">
        <v>2</v>
      </c>
      <c r="T3442" t="s">
        <v>22</v>
      </c>
      <c r="U3442">
        <f t="shared" si="107"/>
        <v>0</v>
      </c>
      <c r="V3442">
        <f>IF(Table2[[#This Row],[international_plan]]="yes",1,0)</f>
        <v>0</v>
      </c>
      <c r="W3442">
        <f>IF(Table2[[#This Row],[voice_mail_plan]]="yes",1,0)</f>
        <v>0</v>
      </c>
      <c r="X3442" t="str">
        <f t="shared" si="106"/>
        <v>Very High</v>
      </c>
      <c r="Y3442" t="str">
        <f>IF(Table2[[#This Row],[total_intl_charge]] &gt; AVERAGE($R$2:$R$4245),"High","Low")</f>
        <v>High</v>
      </c>
      <c r="Z3442" t="str">
        <f>IF(AND(G3442&gt;AVERAGE(train!$G$2:$G$4251),K3442&gt;AVERAGE(train!$K$2:$K$4251)),"High Day &amp; Eve",IF(AND(G3442&gt;AVERAGE(train!$G$2:$G$4251),K3442&lt;=AVERAGE(train!$K$2:$K$4251)),"High Day Only",IF(AND(G3442&lt;=AVERAGE(train!$G$2:$G$4251),K3442&gt;AVERAGE(train!$K$2:$K$4251)),"High Eve Only","Low Usage")))</f>
        <v>High Day &amp; Eve</v>
      </c>
    </row>
    <row r="3443" spans="1:26">
      <c r="A3443" t="s">
        <v>63</v>
      </c>
      <c r="B3443">
        <v>29</v>
      </c>
      <c r="C3443" t="s">
        <v>28</v>
      </c>
      <c r="D3443" t="s">
        <v>22</v>
      </c>
      <c r="E3443" t="s">
        <v>22</v>
      </c>
      <c r="F3443">
        <v>0</v>
      </c>
      <c r="G3443">
        <v>182.1</v>
      </c>
      <c r="H3443">
        <v>92</v>
      </c>
      <c r="I3443">
        <v>30.96</v>
      </c>
      <c r="J3443">
        <v>180.4</v>
      </c>
      <c r="K3443">
        <v>91</v>
      </c>
      <c r="L3443">
        <v>15.33</v>
      </c>
      <c r="M3443">
        <v>206.4</v>
      </c>
      <c r="N3443">
        <v>128</v>
      </c>
      <c r="O3443">
        <v>9.2899999999999991</v>
      </c>
      <c r="P3443">
        <v>7.2</v>
      </c>
      <c r="Q3443">
        <v>2</v>
      </c>
      <c r="R3443">
        <v>1.94</v>
      </c>
      <c r="S3443">
        <v>2</v>
      </c>
      <c r="T3443" t="s">
        <v>22</v>
      </c>
      <c r="U3443">
        <f t="shared" si="107"/>
        <v>0</v>
      </c>
      <c r="V3443">
        <f>IF(Table2[[#This Row],[international_plan]]="yes",1,0)</f>
        <v>0</v>
      </c>
      <c r="W3443">
        <f>IF(Table2[[#This Row],[voice_mail_plan]]="yes",1,0)</f>
        <v>0</v>
      </c>
      <c r="X3443" t="str">
        <f t="shared" si="106"/>
        <v>Low</v>
      </c>
      <c r="Y3443" t="str">
        <f>IF(Table2[[#This Row],[total_intl_charge]] &gt; AVERAGE($R$2:$R$4245),"High","Low")</f>
        <v>Low</v>
      </c>
      <c r="Z3443" t="str">
        <f>IF(AND(G3443&gt;AVERAGE(train!$G$2:$G$4251),K3443&gt;AVERAGE(train!$K$2:$K$4251)),"High Day &amp; Eve",IF(AND(G3443&gt;AVERAGE(train!$G$2:$G$4251),K3443&lt;=AVERAGE(train!$K$2:$K$4251)),"High Day Only",IF(AND(G3443&lt;=AVERAGE(train!$G$2:$G$4251),K3443&gt;AVERAGE(train!$K$2:$K$4251)),"High Eve Only","Low Usage")))</f>
        <v>High Day Only</v>
      </c>
    </row>
    <row r="3444" spans="1:26">
      <c r="A3444" t="s">
        <v>49</v>
      </c>
      <c r="B3444">
        <v>5</v>
      </c>
      <c r="C3444" t="s">
        <v>25</v>
      </c>
      <c r="D3444" t="s">
        <v>22</v>
      </c>
      <c r="E3444" t="s">
        <v>22</v>
      </c>
      <c r="F3444">
        <v>0</v>
      </c>
      <c r="G3444">
        <v>198.7</v>
      </c>
      <c r="H3444">
        <v>108</v>
      </c>
      <c r="I3444">
        <v>33.78</v>
      </c>
      <c r="J3444">
        <v>146.69999999999999</v>
      </c>
      <c r="K3444">
        <v>86</v>
      </c>
      <c r="L3444">
        <v>12.47</v>
      </c>
      <c r="M3444">
        <v>216.8</v>
      </c>
      <c r="N3444">
        <v>95</v>
      </c>
      <c r="O3444">
        <v>9.76</v>
      </c>
      <c r="P3444">
        <v>9.5</v>
      </c>
      <c r="Q3444">
        <v>3</v>
      </c>
      <c r="R3444">
        <v>2.57</v>
      </c>
      <c r="S3444">
        <v>2</v>
      </c>
      <c r="T3444" t="s">
        <v>22</v>
      </c>
      <c r="U3444">
        <f t="shared" si="107"/>
        <v>0</v>
      </c>
      <c r="V3444">
        <f>IF(Table2[[#This Row],[international_plan]]="yes",1,0)</f>
        <v>0</v>
      </c>
      <c r="W3444">
        <f>IF(Table2[[#This Row],[voice_mail_plan]]="yes",1,0)</f>
        <v>0</v>
      </c>
      <c r="X3444" t="str">
        <f t="shared" si="106"/>
        <v>Low</v>
      </c>
      <c r="Y3444" t="str">
        <f>IF(Table2[[#This Row],[total_intl_charge]] &gt; AVERAGE($R$2:$R$4245),"High","Low")</f>
        <v>Low</v>
      </c>
      <c r="Z3444" t="str">
        <f>IF(AND(G3444&gt;AVERAGE(train!$G$2:$G$4251),K3444&gt;AVERAGE(train!$K$2:$K$4251)),"High Day &amp; Eve",IF(AND(G3444&gt;AVERAGE(train!$G$2:$G$4251),K3444&lt;=AVERAGE(train!$K$2:$K$4251)),"High Day Only",IF(AND(G3444&lt;=AVERAGE(train!$G$2:$G$4251),K3444&gt;AVERAGE(train!$K$2:$K$4251)),"High Eve Only","Low Usage")))</f>
        <v>High Day Only</v>
      </c>
    </row>
    <row r="3445" spans="1:26">
      <c r="A3445" t="s">
        <v>27</v>
      </c>
      <c r="B3445">
        <v>58</v>
      </c>
      <c r="C3445" t="s">
        <v>25</v>
      </c>
      <c r="D3445" t="s">
        <v>22</v>
      </c>
      <c r="E3445" t="s">
        <v>23</v>
      </c>
      <c r="F3445">
        <v>47</v>
      </c>
      <c r="G3445">
        <v>151.1</v>
      </c>
      <c r="H3445">
        <v>117</v>
      </c>
      <c r="I3445">
        <v>25.69</v>
      </c>
      <c r="J3445">
        <v>137.4</v>
      </c>
      <c r="K3445">
        <v>103</v>
      </c>
      <c r="L3445">
        <v>11.68</v>
      </c>
      <c r="M3445">
        <v>172.6</v>
      </c>
      <c r="N3445">
        <v>99</v>
      </c>
      <c r="O3445">
        <v>7.77</v>
      </c>
      <c r="P3445">
        <v>9.1999999999999993</v>
      </c>
      <c r="Q3445">
        <v>8</v>
      </c>
      <c r="R3445">
        <v>2.48</v>
      </c>
      <c r="S3445">
        <v>1</v>
      </c>
      <c r="T3445" t="s">
        <v>22</v>
      </c>
      <c r="U3445">
        <f t="shared" si="107"/>
        <v>0</v>
      </c>
      <c r="V3445">
        <f>IF(Table2[[#This Row],[international_plan]]="yes",1,0)</f>
        <v>0</v>
      </c>
      <c r="W3445">
        <f>IF(Table2[[#This Row],[voice_mail_plan]]="yes",1,0)</f>
        <v>1</v>
      </c>
      <c r="X3445" t="str">
        <f t="shared" si="106"/>
        <v>Low</v>
      </c>
      <c r="Y3445" t="str">
        <f>IF(Table2[[#This Row],[total_intl_charge]] &gt; AVERAGE($R$2:$R$4245),"High","Low")</f>
        <v>Low</v>
      </c>
      <c r="Z3445" t="str">
        <f>IF(AND(G3445&gt;AVERAGE(train!$G$2:$G$4251),K3445&gt;AVERAGE(train!$K$2:$K$4251)),"High Day &amp; Eve",IF(AND(G3445&gt;AVERAGE(train!$G$2:$G$4251),K3445&lt;=AVERAGE(train!$K$2:$K$4251)),"High Day Only",IF(AND(G3445&lt;=AVERAGE(train!$G$2:$G$4251),K3445&gt;AVERAGE(train!$K$2:$K$4251)),"High Eve Only","Low Usage")))</f>
        <v>High Eve Only</v>
      </c>
    </row>
    <row r="3446" spans="1:26">
      <c r="A3446" t="s">
        <v>63</v>
      </c>
      <c r="B3446">
        <v>165</v>
      </c>
      <c r="C3446" t="s">
        <v>28</v>
      </c>
      <c r="D3446" t="s">
        <v>22</v>
      </c>
      <c r="E3446" t="s">
        <v>22</v>
      </c>
      <c r="F3446">
        <v>0</v>
      </c>
      <c r="G3446">
        <v>195.2</v>
      </c>
      <c r="H3446">
        <v>84</v>
      </c>
      <c r="I3446">
        <v>33.18</v>
      </c>
      <c r="J3446">
        <v>229.5</v>
      </c>
      <c r="K3446">
        <v>116</v>
      </c>
      <c r="L3446">
        <v>19.510000000000002</v>
      </c>
      <c r="M3446">
        <v>185.3</v>
      </c>
      <c r="N3446">
        <v>147</v>
      </c>
      <c r="O3446">
        <v>8.34</v>
      </c>
      <c r="P3446">
        <v>11.9</v>
      </c>
      <c r="Q3446">
        <v>3</v>
      </c>
      <c r="R3446">
        <v>3.21</v>
      </c>
      <c r="S3446">
        <v>0</v>
      </c>
      <c r="T3446" t="s">
        <v>22</v>
      </c>
      <c r="U3446">
        <f t="shared" si="107"/>
        <v>0</v>
      </c>
      <c r="V3446">
        <f>IF(Table2[[#This Row],[international_plan]]="yes",1,0)</f>
        <v>0</v>
      </c>
      <c r="W3446">
        <f>IF(Table2[[#This Row],[voice_mail_plan]]="yes",1,0)</f>
        <v>0</v>
      </c>
      <c r="X3446" t="str">
        <f t="shared" si="106"/>
        <v>Very High</v>
      </c>
      <c r="Y3446" t="str">
        <f>IF(Table2[[#This Row],[total_intl_charge]] &gt; AVERAGE($R$2:$R$4245),"High","Low")</f>
        <v>High</v>
      </c>
      <c r="Z3446" t="str">
        <f>IF(AND(G3446&gt;AVERAGE(train!$G$2:$G$4251),K3446&gt;AVERAGE(train!$K$2:$K$4251)),"High Day &amp; Eve",IF(AND(G3446&gt;AVERAGE(train!$G$2:$G$4251),K3446&lt;=AVERAGE(train!$K$2:$K$4251)),"High Day Only",IF(AND(G3446&lt;=AVERAGE(train!$G$2:$G$4251),K3446&gt;AVERAGE(train!$K$2:$K$4251)),"High Eve Only","Low Usage")))</f>
        <v>High Day &amp; Eve</v>
      </c>
    </row>
    <row r="3447" spans="1:26">
      <c r="A3447" t="s">
        <v>24</v>
      </c>
      <c r="B3447">
        <v>77</v>
      </c>
      <c r="C3447" t="s">
        <v>25</v>
      </c>
      <c r="D3447" t="s">
        <v>23</v>
      </c>
      <c r="E3447" t="s">
        <v>23</v>
      </c>
      <c r="F3447">
        <v>34</v>
      </c>
      <c r="G3447">
        <v>209.9</v>
      </c>
      <c r="H3447">
        <v>79</v>
      </c>
      <c r="I3447">
        <v>35.68</v>
      </c>
      <c r="J3447">
        <v>226.1</v>
      </c>
      <c r="K3447">
        <v>88</v>
      </c>
      <c r="L3447">
        <v>19.22</v>
      </c>
      <c r="M3447">
        <v>101.8</v>
      </c>
      <c r="N3447">
        <v>103</v>
      </c>
      <c r="O3447">
        <v>4.58</v>
      </c>
      <c r="P3447">
        <v>11.4</v>
      </c>
      <c r="Q3447">
        <v>2</v>
      </c>
      <c r="R3447">
        <v>3.08</v>
      </c>
      <c r="S3447">
        <v>2</v>
      </c>
      <c r="T3447" t="s">
        <v>23</v>
      </c>
      <c r="U3447">
        <f t="shared" si="107"/>
        <v>1</v>
      </c>
      <c r="V3447">
        <f>IF(Table2[[#This Row],[international_plan]]="yes",1,0)</f>
        <v>1</v>
      </c>
      <c r="W3447">
        <f>IF(Table2[[#This Row],[voice_mail_plan]]="yes",1,0)</f>
        <v>1</v>
      </c>
      <c r="X3447" t="str">
        <f t="shared" si="106"/>
        <v>Medium</v>
      </c>
      <c r="Y3447" t="str">
        <f>IF(Table2[[#This Row],[total_intl_charge]] &gt; AVERAGE($R$2:$R$4245),"High","Low")</f>
        <v>High</v>
      </c>
      <c r="Z3447" t="str">
        <f>IF(AND(G3447&gt;AVERAGE(train!$G$2:$G$4251),K3447&gt;AVERAGE(train!$K$2:$K$4251)),"High Day &amp; Eve",IF(AND(G3447&gt;AVERAGE(train!$G$2:$G$4251),K3447&lt;=AVERAGE(train!$K$2:$K$4251)),"High Day Only",IF(AND(G3447&lt;=AVERAGE(train!$G$2:$G$4251),K3447&gt;AVERAGE(train!$K$2:$K$4251)),"High Eve Only","Low Usage")))</f>
        <v>High Day Only</v>
      </c>
    </row>
    <row r="3448" spans="1:26">
      <c r="A3448" t="s">
        <v>33</v>
      </c>
      <c r="B3448">
        <v>132</v>
      </c>
      <c r="C3448" t="s">
        <v>21</v>
      </c>
      <c r="D3448" t="s">
        <v>23</v>
      </c>
      <c r="E3448" t="s">
        <v>23</v>
      </c>
      <c r="F3448">
        <v>18</v>
      </c>
      <c r="G3448">
        <v>130.69999999999999</v>
      </c>
      <c r="H3448">
        <v>86</v>
      </c>
      <c r="I3448">
        <v>22.22</v>
      </c>
      <c r="J3448">
        <v>186.1</v>
      </c>
      <c r="K3448">
        <v>98</v>
      </c>
      <c r="L3448">
        <v>15.82</v>
      </c>
      <c r="M3448">
        <v>204.8</v>
      </c>
      <c r="N3448">
        <v>103</v>
      </c>
      <c r="O3448">
        <v>9.2200000000000006</v>
      </c>
      <c r="P3448">
        <v>11.9</v>
      </c>
      <c r="Q3448">
        <v>6</v>
      </c>
      <c r="R3448">
        <v>3.21</v>
      </c>
      <c r="S3448">
        <v>0</v>
      </c>
      <c r="T3448" t="s">
        <v>22</v>
      </c>
      <c r="U3448">
        <f t="shared" si="107"/>
        <v>0</v>
      </c>
      <c r="V3448">
        <f>IF(Table2[[#This Row],[international_plan]]="yes",1,0)</f>
        <v>1</v>
      </c>
      <c r="W3448">
        <f>IF(Table2[[#This Row],[voice_mail_plan]]="yes",1,0)</f>
        <v>1</v>
      </c>
      <c r="X3448" t="str">
        <f t="shared" si="106"/>
        <v>Very High</v>
      </c>
      <c r="Y3448" t="str">
        <f>IF(Table2[[#This Row],[total_intl_charge]] &gt; AVERAGE($R$2:$R$4245),"High","Low")</f>
        <v>High</v>
      </c>
      <c r="Z3448" t="str">
        <f>IF(AND(G3448&gt;AVERAGE(train!$G$2:$G$4251),K3448&gt;AVERAGE(train!$K$2:$K$4251)),"High Day &amp; Eve",IF(AND(G3448&gt;AVERAGE(train!$G$2:$G$4251),K3448&lt;=AVERAGE(train!$K$2:$K$4251)),"High Day Only",IF(AND(G3448&lt;=AVERAGE(train!$G$2:$G$4251),K3448&gt;AVERAGE(train!$K$2:$K$4251)),"High Eve Only","Low Usage")))</f>
        <v>Low Usage</v>
      </c>
    </row>
    <row r="3449" spans="1:26">
      <c r="A3449" t="s">
        <v>68</v>
      </c>
      <c r="B3449">
        <v>115</v>
      </c>
      <c r="C3449" t="s">
        <v>21</v>
      </c>
      <c r="D3449" t="s">
        <v>22</v>
      </c>
      <c r="E3449" t="s">
        <v>22</v>
      </c>
      <c r="F3449">
        <v>0</v>
      </c>
      <c r="G3449">
        <v>265.89999999999998</v>
      </c>
      <c r="H3449">
        <v>112</v>
      </c>
      <c r="I3449">
        <v>45.2</v>
      </c>
      <c r="J3449">
        <v>132.9</v>
      </c>
      <c r="K3449">
        <v>94</v>
      </c>
      <c r="L3449">
        <v>11.3</v>
      </c>
      <c r="M3449">
        <v>185.2</v>
      </c>
      <c r="N3449">
        <v>106</v>
      </c>
      <c r="O3449">
        <v>8.33</v>
      </c>
      <c r="P3449">
        <v>14.6</v>
      </c>
      <c r="Q3449">
        <v>7</v>
      </c>
      <c r="R3449">
        <v>3.94</v>
      </c>
      <c r="S3449">
        <v>1</v>
      </c>
      <c r="T3449" t="s">
        <v>22</v>
      </c>
      <c r="U3449">
        <f t="shared" si="107"/>
        <v>0</v>
      </c>
      <c r="V3449">
        <f>IF(Table2[[#This Row],[international_plan]]="yes",1,0)</f>
        <v>0</v>
      </c>
      <c r="W3449">
        <f>IF(Table2[[#This Row],[voice_mail_plan]]="yes",1,0)</f>
        <v>0</v>
      </c>
      <c r="X3449" t="str">
        <f t="shared" si="106"/>
        <v>High</v>
      </c>
      <c r="Y3449" t="str">
        <f>IF(Table2[[#This Row],[total_intl_charge]] &gt; AVERAGE($R$2:$R$4245),"High","Low")</f>
        <v>High</v>
      </c>
      <c r="Z3449" t="str">
        <f>IF(AND(G3449&gt;AVERAGE(train!$G$2:$G$4251),K3449&gt;AVERAGE(train!$K$2:$K$4251)),"High Day &amp; Eve",IF(AND(G3449&gt;AVERAGE(train!$G$2:$G$4251),K3449&lt;=AVERAGE(train!$K$2:$K$4251)),"High Day Only",IF(AND(G3449&lt;=AVERAGE(train!$G$2:$G$4251),K3449&gt;AVERAGE(train!$K$2:$K$4251)),"High Eve Only","Low Usage")))</f>
        <v>High Day Only</v>
      </c>
    </row>
    <row r="3450" spans="1:26">
      <c r="A3450" t="s">
        <v>39</v>
      </c>
      <c r="B3450">
        <v>148</v>
      </c>
      <c r="C3450" t="s">
        <v>25</v>
      </c>
      <c r="D3450" t="s">
        <v>22</v>
      </c>
      <c r="E3450" t="s">
        <v>22</v>
      </c>
      <c r="F3450">
        <v>0</v>
      </c>
      <c r="G3450">
        <v>249.7</v>
      </c>
      <c r="H3450">
        <v>91</v>
      </c>
      <c r="I3450">
        <v>42.45</v>
      </c>
      <c r="J3450">
        <v>185.1</v>
      </c>
      <c r="K3450">
        <v>90</v>
      </c>
      <c r="L3450">
        <v>15.73</v>
      </c>
      <c r="M3450">
        <v>234.2</v>
      </c>
      <c r="N3450">
        <v>88</v>
      </c>
      <c r="O3450">
        <v>10.54</v>
      </c>
      <c r="P3450">
        <v>10.5</v>
      </c>
      <c r="Q3450">
        <v>1</v>
      </c>
      <c r="R3450">
        <v>2.84</v>
      </c>
      <c r="S3450">
        <v>1</v>
      </c>
      <c r="T3450" t="s">
        <v>22</v>
      </c>
      <c r="U3450">
        <f t="shared" si="107"/>
        <v>0</v>
      </c>
      <c r="V3450">
        <f>IF(Table2[[#This Row],[international_plan]]="yes",1,0)</f>
        <v>0</v>
      </c>
      <c r="W3450">
        <f>IF(Table2[[#This Row],[voice_mail_plan]]="yes",1,0)</f>
        <v>0</v>
      </c>
      <c r="X3450" t="str">
        <f t="shared" si="106"/>
        <v>Very High</v>
      </c>
      <c r="Y3450" t="str">
        <f>IF(Table2[[#This Row],[total_intl_charge]] &gt; AVERAGE($R$2:$R$4245),"High","Low")</f>
        <v>High</v>
      </c>
      <c r="Z3450" t="str">
        <f>IF(AND(G3450&gt;AVERAGE(train!$G$2:$G$4251),K3450&gt;AVERAGE(train!$K$2:$K$4251)),"High Day &amp; Eve",IF(AND(G3450&gt;AVERAGE(train!$G$2:$G$4251),K3450&lt;=AVERAGE(train!$K$2:$K$4251)),"High Day Only",IF(AND(G3450&lt;=AVERAGE(train!$G$2:$G$4251),K3450&gt;AVERAGE(train!$K$2:$K$4251)),"High Eve Only","Low Usage")))</f>
        <v>High Day Only</v>
      </c>
    </row>
    <row r="3451" spans="1:26">
      <c r="A3451" t="s">
        <v>67</v>
      </c>
      <c r="B3451">
        <v>135</v>
      </c>
      <c r="C3451" t="s">
        <v>28</v>
      </c>
      <c r="D3451" t="s">
        <v>22</v>
      </c>
      <c r="E3451" t="s">
        <v>22</v>
      </c>
      <c r="F3451">
        <v>0</v>
      </c>
      <c r="G3451">
        <v>204.1</v>
      </c>
      <c r="H3451">
        <v>116</v>
      </c>
      <c r="I3451">
        <v>34.700000000000003</v>
      </c>
      <c r="J3451">
        <v>150.19999999999999</v>
      </c>
      <c r="K3451">
        <v>74</v>
      </c>
      <c r="L3451">
        <v>12.77</v>
      </c>
      <c r="M3451">
        <v>108.1</v>
      </c>
      <c r="N3451">
        <v>154</v>
      </c>
      <c r="O3451">
        <v>4.8600000000000003</v>
      </c>
      <c r="P3451">
        <v>8.1</v>
      </c>
      <c r="Q3451">
        <v>1</v>
      </c>
      <c r="R3451">
        <v>2.19</v>
      </c>
      <c r="S3451">
        <v>2</v>
      </c>
      <c r="T3451" t="s">
        <v>22</v>
      </c>
      <c r="U3451">
        <f t="shared" si="107"/>
        <v>0</v>
      </c>
      <c r="V3451">
        <f>IF(Table2[[#This Row],[international_plan]]="yes",1,0)</f>
        <v>0</v>
      </c>
      <c r="W3451">
        <f>IF(Table2[[#This Row],[voice_mail_plan]]="yes",1,0)</f>
        <v>0</v>
      </c>
      <c r="X3451" t="str">
        <f t="shared" si="106"/>
        <v>Very High</v>
      </c>
      <c r="Y3451" t="str">
        <f>IF(Table2[[#This Row],[total_intl_charge]] &gt; AVERAGE($R$2:$R$4245),"High","Low")</f>
        <v>Low</v>
      </c>
      <c r="Z3451" t="str">
        <f>IF(AND(G3451&gt;AVERAGE(train!$G$2:$G$4251),K3451&gt;AVERAGE(train!$K$2:$K$4251)),"High Day &amp; Eve",IF(AND(G3451&gt;AVERAGE(train!$G$2:$G$4251),K3451&lt;=AVERAGE(train!$K$2:$K$4251)),"High Day Only",IF(AND(G3451&lt;=AVERAGE(train!$G$2:$G$4251),K3451&gt;AVERAGE(train!$K$2:$K$4251)),"High Eve Only","Low Usage")))</f>
        <v>High Day Only</v>
      </c>
    </row>
    <row r="3452" spans="1:26">
      <c r="A3452" t="s">
        <v>51</v>
      </c>
      <c r="B3452">
        <v>87</v>
      </c>
      <c r="C3452" t="s">
        <v>28</v>
      </c>
      <c r="D3452" t="s">
        <v>22</v>
      </c>
      <c r="E3452" t="s">
        <v>23</v>
      </c>
      <c r="F3452">
        <v>24</v>
      </c>
      <c r="G3452">
        <v>135.80000000000001</v>
      </c>
      <c r="H3452">
        <v>108</v>
      </c>
      <c r="I3452">
        <v>23.09</v>
      </c>
      <c r="J3452">
        <v>251.4</v>
      </c>
      <c r="K3452">
        <v>62</v>
      </c>
      <c r="L3452">
        <v>21.37</v>
      </c>
      <c r="M3452">
        <v>181.5</v>
      </c>
      <c r="N3452">
        <v>91</v>
      </c>
      <c r="O3452">
        <v>8.17</v>
      </c>
      <c r="P3452">
        <v>6.4</v>
      </c>
      <c r="Q3452">
        <v>4</v>
      </c>
      <c r="R3452">
        <v>1.73</v>
      </c>
      <c r="S3452">
        <v>0</v>
      </c>
      <c r="T3452" t="s">
        <v>22</v>
      </c>
      <c r="U3452">
        <f t="shared" si="107"/>
        <v>0</v>
      </c>
      <c r="V3452">
        <f>IF(Table2[[#This Row],[international_plan]]="yes",1,0)</f>
        <v>0</v>
      </c>
      <c r="W3452">
        <f>IF(Table2[[#This Row],[voice_mail_plan]]="yes",1,0)</f>
        <v>1</v>
      </c>
      <c r="X3452" t="str">
        <f t="shared" si="106"/>
        <v>Medium</v>
      </c>
      <c r="Y3452" t="str">
        <f>IF(Table2[[#This Row],[total_intl_charge]] &gt; AVERAGE($R$2:$R$4245),"High","Low")</f>
        <v>Low</v>
      </c>
      <c r="Z3452" t="str">
        <f>IF(AND(G3452&gt;AVERAGE(train!$G$2:$G$4251),K3452&gt;AVERAGE(train!$K$2:$K$4251)),"High Day &amp; Eve",IF(AND(G3452&gt;AVERAGE(train!$G$2:$G$4251),K3452&lt;=AVERAGE(train!$K$2:$K$4251)),"High Day Only",IF(AND(G3452&lt;=AVERAGE(train!$G$2:$G$4251),K3452&gt;AVERAGE(train!$K$2:$K$4251)),"High Eve Only","Low Usage")))</f>
        <v>Low Usage</v>
      </c>
    </row>
    <row r="3453" spans="1:26">
      <c r="A3453" t="s">
        <v>66</v>
      </c>
      <c r="B3453">
        <v>78</v>
      </c>
      <c r="C3453" t="s">
        <v>21</v>
      </c>
      <c r="D3453" t="s">
        <v>22</v>
      </c>
      <c r="E3453" t="s">
        <v>22</v>
      </c>
      <c r="F3453">
        <v>0</v>
      </c>
      <c r="G3453">
        <v>211.4</v>
      </c>
      <c r="H3453">
        <v>105</v>
      </c>
      <c r="I3453">
        <v>35.94</v>
      </c>
      <c r="J3453">
        <v>249.9</v>
      </c>
      <c r="K3453">
        <v>77</v>
      </c>
      <c r="L3453">
        <v>21.24</v>
      </c>
      <c r="M3453">
        <v>199.6</v>
      </c>
      <c r="N3453">
        <v>129</v>
      </c>
      <c r="O3453">
        <v>8.98</v>
      </c>
      <c r="P3453">
        <v>9.3000000000000007</v>
      </c>
      <c r="Q3453">
        <v>2</v>
      </c>
      <c r="R3453">
        <v>2.5099999999999998</v>
      </c>
      <c r="S3453">
        <v>2</v>
      </c>
      <c r="T3453" t="s">
        <v>22</v>
      </c>
      <c r="U3453">
        <f t="shared" si="107"/>
        <v>0</v>
      </c>
      <c r="V3453">
        <f>IF(Table2[[#This Row],[international_plan]]="yes",1,0)</f>
        <v>0</v>
      </c>
      <c r="W3453">
        <f>IF(Table2[[#This Row],[voice_mail_plan]]="yes",1,0)</f>
        <v>0</v>
      </c>
      <c r="X3453" t="str">
        <f t="shared" si="106"/>
        <v>Medium</v>
      </c>
      <c r="Y3453" t="str">
        <f>IF(Table2[[#This Row],[total_intl_charge]] &gt; AVERAGE($R$2:$R$4245),"High","Low")</f>
        <v>Low</v>
      </c>
      <c r="Z3453" t="str">
        <f>IF(AND(G3453&gt;AVERAGE(train!$G$2:$G$4251),K3453&gt;AVERAGE(train!$K$2:$K$4251)),"High Day &amp; Eve",IF(AND(G3453&gt;AVERAGE(train!$G$2:$G$4251),K3453&lt;=AVERAGE(train!$K$2:$K$4251)),"High Day Only",IF(AND(G3453&lt;=AVERAGE(train!$G$2:$G$4251),K3453&gt;AVERAGE(train!$K$2:$K$4251)),"High Eve Only","Low Usage")))</f>
        <v>High Day Only</v>
      </c>
    </row>
    <row r="3454" spans="1:26">
      <c r="A3454" t="s">
        <v>35</v>
      </c>
      <c r="B3454">
        <v>78</v>
      </c>
      <c r="C3454" t="s">
        <v>28</v>
      </c>
      <c r="D3454" t="s">
        <v>22</v>
      </c>
      <c r="E3454" t="s">
        <v>22</v>
      </c>
      <c r="F3454">
        <v>0</v>
      </c>
      <c r="G3454">
        <v>185.8</v>
      </c>
      <c r="H3454">
        <v>102</v>
      </c>
      <c r="I3454">
        <v>31.59</v>
      </c>
      <c r="J3454">
        <v>251.6</v>
      </c>
      <c r="K3454">
        <v>88</v>
      </c>
      <c r="L3454">
        <v>21.39</v>
      </c>
      <c r="M3454">
        <v>202.8</v>
      </c>
      <c r="N3454">
        <v>86</v>
      </c>
      <c r="O3454">
        <v>9.1300000000000008</v>
      </c>
      <c r="P3454">
        <v>13.3</v>
      </c>
      <c r="Q3454">
        <v>6</v>
      </c>
      <c r="R3454">
        <v>3.59</v>
      </c>
      <c r="S3454">
        <v>2</v>
      </c>
      <c r="T3454" t="s">
        <v>22</v>
      </c>
      <c r="U3454">
        <f t="shared" si="107"/>
        <v>0</v>
      </c>
      <c r="V3454">
        <f>IF(Table2[[#This Row],[international_plan]]="yes",1,0)</f>
        <v>0</v>
      </c>
      <c r="W3454">
        <f>IF(Table2[[#This Row],[voice_mail_plan]]="yes",1,0)</f>
        <v>0</v>
      </c>
      <c r="X3454" t="str">
        <f t="shared" si="106"/>
        <v>Medium</v>
      </c>
      <c r="Y3454" t="str">
        <f>IF(Table2[[#This Row],[total_intl_charge]] &gt; AVERAGE($R$2:$R$4245),"High","Low")</f>
        <v>High</v>
      </c>
      <c r="Z3454" t="str">
        <f>IF(AND(G3454&gt;AVERAGE(train!$G$2:$G$4251),K3454&gt;AVERAGE(train!$K$2:$K$4251)),"High Day &amp; Eve",IF(AND(G3454&gt;AVERAGE(train!$G$2:$G$4251),K3454&lt;=AVERAGE(train!$K$2:$K$4251)),"High Day Only",IF(AND(G3454&lt;=AVERAGE(train!$G$2:$G$4251),K3454&gt;AVERAGE(train!$K$2:$K$4251)),"High Eve Only","Low Usage")))</f>
        <v>High Day Only</v>
      </c>
    </row>
    <row r="3455" spans="1:26">
      <c r="A3455" t="s">
        <v>37</v>
      </c>
      <c r="B3455">
        <v>101</v>
      </c>
      <c r="C3455" t="s">
        <v>21</v>
      </c>
      <c r="D3455" t="s">
        <v>22</v>
      </c>
      <c r="E3455" t="s">
        <v>22</v>
      </c>
      <c r="F3455">
        <v>0</v>
      </c>
      <c r="G3455">
        <v>202.5</v>
      </c>
      <c r="H3455">
        <v>91</v>
      </c>
      <c r="I3455">
        <v>34.43</v>
      </c>
      <c r="J3455">
        <v>142.5</v>
      </c>
      <c r="K3455">
        <v>134</v>
      </c>
      <c r="L3455">
        <v>12.11</v>
      </c>
      <c r="M3455">
        <v>219.6</v>
      </c>
      <c r="N3455">
        <v>102</v>
      </c>
      <c r="O3455">
        <v>9.8800000000000008</v>
      </c>
      <c r="P3455">
        <v>10.1</v>
      </c>
      <c r="Q3455">
        <v>4</v>
      </c>
      <c r="R3455">
        <v>2.73</v>
      </c>
      <c r="S3455">
        <v>3</v>
      </c>
      <c r="T3455" t="s">
        <v>22</v>
      </c>
      <c r="U3455">
        <f t="shared" si="107"/>
        <v>0</v>
      </c>
      <c r="V3455">
        <f>IF(Table2[[#This Row],[international_plan]]="yes",1,0)</f>
        <v>0</v>
      </c>
      <c r="W3455">
        <f>IF(Table2[[#This Row],[voice_mail_plan]]="yes",1,0)</f>
        <v>0</v>
      </c>
      <c r="X3455" t="str">
        <f t="shared" si="106"/>
        <v>High</v>
      </c>
      <c r="Y3455" t="str">
        <f>IF(Table2[[#This Row],[total_intl_charge]] &gt; AVERAGE($R$2:$R$4245),"High","Low")</f>
        <v>Low</v>
      </c>
      <c r="Z3455" t="str">
        <f>IF(AND(G3455&gt;AVERAGE(train!$G$2:$G$4251),K3455&gt;AVERAGE(train!$K$2:$K$4251)),"High Day &amp; Eve",IF(AND(G3455&gt;AVERAGE(train!$G$2:$G$4251),K3455&lt;=AVERAGE(train!$K$2:$K$4251)),"High Day Only",IF(AND(G3455&lt;=AVERAGE(train!$G$2:$G$4251),K3455&gt;AVERAGE(train!$K$2:$K$4251)),"High Eve Only","Low Usage")))</f>
        <v>High Day &amp; Eve</v>
      </c>
    </row>
    <row r="3456" spans="1:26">
      <c r="A3456" t="s">
        <v>75</v>
      </c>
      <c r="B3456">
        <v>90</v>
      </c>
      <c r="C3456" t="s">
        <v>28</v>
      </c>
      <c r="D3456" t="s">
        <v>22</v>
      </c>
      <c r="E3456" t="s">
        <v>22</v>
      </c>
      <c r="F3456">
        <v>0</v>
      </c>
      <c r="G3456">
        <v>169.4</v>
      </c>
      <c r="H3456">
        <v>127</v>
      </c>
      <c r="I3456">
        <v>28.8</v>
      </c>
      <c r="J3456">
        <v>157.19999999999999</v>
      </c>
      <c r="K3456">
        <v>111</v>
      </c>
      <c r="L3456">
        <v>13.36</v>
      </c>
      <c r="M3456">
        <v>172.4</v>
      </c>
      <c r="N3456">
        <v>103</v>
      </c>
      <c r="O3456">
        <v>7.76</v>
      </c>
      <c r="P3456">
        <v>10.7</v>
      </c>
      <c r="Q3456">
        <v>2</v>
      </c>
      <c r="R3456">
        <v>2.89</v>
      </c>
      <c r="S3456">
        <v>1</v>
      </c>
      <c r="T3456" t="s">
        <v>22</v>
      </c>
      <c r="U3456">
        <f t="shared" si="107"/>
        <v>0</v>
      </c>
      <c r="V3456">
        <f>IF(Table2[[#This Row],[international_plan]]="yes",1,0)</f>
        <v>0</v>
      </c>
      <c r="W3456">
        <f>IF(Table2[[#This Row],[voice_mail_plan]]="yes",1,0)</f>
        <v>0</v>
      </c>
      <c r="X3456" t="str">
        <f t="shared" si="106"/>
        <v>Medium</v>
      </c>
      <c r="Y3456" t="str">
        <f>IF(Table2[[#This Row],[total_intl_charge]] &gt; AVERAGE($R$2:$R$4245),"High","Low")</f>
        <v>High</v>
      </c>
      <c r="Z3456" t="str">
        <f>IF(AND(G3456&gt;AVERAGE(train!$G$2:$G$4251),K3456&gt;AVERAGE(train!$K$2:$K$4251)),"High Day &amp; Eve",IF(AND(G3456&gt;AVERAGE(train!$G$2:$G$4251),K3456&lt;=AVERAGE(train!$K$2:$K$4251)),"High Day Only",IF(AND(G3456&lt;=AVERAGE(train!$G$2:$G$4251),K3456&gt;AVERAGE(train!$K$2:$K$4251)),"High Eve Only","Low Usage")))</f>
        <v>High Eve Only</v>
      </c>
    </row>
    <row r="3457" spans="1:26">
      <c r="A3457" t="s">
        <v>42</v>
      </c>
      <c r="B3457">
        <v>83</v>
      </c>
      <c r="C3457" t="s">
        <v>21</v>
      </c>
      <c r="D3457" t="s">
        <v>22</v>
      </c>
      <c r="E3457" t="s">
        <v>22</v>
      </c>
      <c r="F3457">
        <v>0</v>
      </c>
      <c r="G3457">
        <v>135.19999999999999</v>
      </c>
      <c r="H3457">
        <v>76</v>
      </c>
      <c r="I3457">
        <v>22.98</v>
      </c>
      <c r="J3457">
        <v>161</v>
      </c>
      <c r="K3457">
        <v>98</v>
      </c>
      <c r="L3457">
        <v>13.69</v>
      </c>
      <c r="M3457">
        <v>129.30000000000001</v>
      </c>
      <c r="N3457">
        <v>105</v>
      </c>
      <c r="O3457">
        <v>5.82</v>
      </c>
      <c r="P3457">
        <v>9</v>
      </c>
      <c r="Q3457">
        <v>6</v>
      </c>
      <c r="R3457">
        <v>2.4300000000000002</v>
      </c>
      <c r="S3457">
        <v>0</v>
      </c>
      <c r="T3457" t="s">
        <v>22</v>
      </c>
      <c r="U3457">
        <f t="shared" si="107"/>
        <v>0</v>
      </c>
      <c r="V3457">
        <f>IF(Table2[[#This Row],[international_plan]]="yes",1,0)</f>
        <v>0</v>
      </c>
      <c r="W3457">
        <f>IF(Table2[[#This Row],[voice_mail_plan]]="yes",1,0)</f>
        <v>0</v>
      </c>
      <c r="X3457" t="str">
        <f t="shared" si="106"/>
        <v>Medium</v>
      </c>
      <c r="Y3457" t="str">
        <f>IF(Table2[[#This Row],[total_intl_charge]] &gt; AVERAGE($R$2:$R$4245),"High","Low")</f>
        <v>Low</v>
      </c>
      <c r="Z3457" t="str">
        <f>IF(AND(G3457&gt;AVERAGE(train!$G$2:$G$4251),K3457&gt;AVERAGE(train!$K$2:$K$4251)),"High Day &amp; Eve",IF(AND(G3457&gt;AVERAGE(train!$G$2:$G$4251),K3457&lt;=AVERAGE(train!$K$2:$K$4251)),"High Day Only",IF(AND(G3457&lt;=AVERAGE(train!$G$2:$G$4251),K3457&gt;AVERAGE(train!$K$2:$K$4251)),"High Eve Only","Low Usage")))</f>
        <v>Low Usage</v>
      </c>
    </row>
    <row r="3458" spans="1:26">
      <c r="A3458" t="s">
        <v>56</v>
      </c>
      <c r="B3458">
        <v>81</v>
      </c>
      <c r="C3458" t="s">
        <v>25</v>
      </c>
      <c r="D3458" t="s">
        <v>22</v>
      </c>
      <c r="E3458" t="s">
        <v>22</v>
      </c>
      <c r="F3458">
        <v>0</v>
      </c>
      <c r="G3458">
        <v>125.1</v>
      </c>
      <c r="H3458">
        <v>103</v>
      </c>
      <c r="I3458">
        <v>21.27</v>
      </c>
      <c r="J3458">
        <v>209.6</v>
      </c>
      <c r="K3458">
        <v>103</v>
      </c>
      <c r="L3458">
        <v>17.82</v>
      </c>
      <c r="M3458">
        <v>186.2</v>
      </c>
      <c r="N3458">
        <v>78</v>
      </c>
      <c r="O3458">
        <v>8.3800000000000008</v>
      </c>
      <c r="P3458">
        <v>11.8</v>
      </c>
      <c r="Q3458">
        <v>1</v>
      </c>
      <c r="R3458">
        <v>3.19</v>
      </c>
      <c r="S3458">
        <v>1</v>
      </c>
      <c r="T3458" t="s">
        <v>22</v>
      </c>
      <c r="U3458">
        <f t="shared" si="107"/>
        <v>0</v>
      </c>
      <c r="V3458">
        <f>IF(Table2[[#This Row],[international_plan]]="yes",1,0)</f>
        <v>0</v>
      </c>
      <c r="W3458">
        <f>IF(Table2[[#This Row],[voice_mail_plan]]="yes",1,0)</f>
        <v>0</v>
      </c>
      <c r="X3458" t="str">
        <f t="shared" ref="X3458:X3521" si="108">IF(B3458&lt;=$AC$3,"Low",IF(B3458&lt;=$AC$4,"Medium",IF(B3458&lt;=$AC$5,"High",IF(B3458&gt;=$AC$5,"Very High"))))</f>
        <v>Medium</v>
      </c>
      <c r="Y3458" t="str">
        <f>IF(Table2[[#This Row],[total_intl_charge]] &gt; AVERAGE($R$2:$R$4245),"High","Low")</f>
        <v>High</v>
      </c>
      <c r="Z3458" t="str">
        <f>IF(AND(G3458&gt;AVERAGE(train!$G$2:$G$4251),K3458&gt;AVERAGE(train!$K$2:$K$4251)),"High Day &amp; Eve",IF(AND(G3458&gt;AVERAGE(train!$G$2:$G$4251),K3458&lt;=AVERAGE(train!$K$2:$K$4251)),"High Day Only",IF(AND(G3458&lt;=AVERAGE(train!$G$2:$G$4251),K3458&gt;AVERAGE(train!$K$2:$K$4251)),"High Eve Only","Low Usage")))</f>
        <v>High Eve Only</v>
      </c>
    </row>
    <row r="3459" spans="1:26">
      <c r="A3459" t="s">
        <v>24</v>
      </c>
      <c r="B3459">
        <v>119</v>
      </c>
      <c r="C3459" t="s">
        <v>25</v>
      </c>
      <c r="D3459" t="s">
        <v>22</v>
      </c>
      <c r="E3459" t="s">
        <v>22</v>
      </c>
      <c r="F3459">
        <v>0</v>
      </c>
      <c r="G3459">
        <v>287.10000000000002</v>
      </c>
      <c r="H3459">
        <v>83</v>
      </c>
      <c r="I3459">
        <v>48.81</v>
      </c>
      <c r="J3459">
        <v>218.4</v>
      </c>
      <c r="K3459">
        <v>124</v>
      </c>
      <c r="L3459">
        <v>18.559999999999999</v>
      </c>
      <c r="M3459">
        <v>151.5</v>
      </c>
      <c r="N3459">
        <v>42</v>
      </c>
      <c r="O3459">
        <v>6.82</v>
      </c>
      <c r="P3459">
        <v>11</v>
      </c>
      <c r="Q3459">
        <v>4</v>
      </c>
      <c r="R3459">
        <v>2.97</v>
      </c>
      <c r="S3459">
        <v>1</v>
      </c>
      <c r="T3459" t="s">
        <v>23</v>
      </c>
      <c r="U3459">
        <f t="shared" ref="U3459:U3522" si="109">IF(T3459="yes",1,0)</f>
        <v>1</v>
      </c>
      <c r="V3459">
        <f>IF(Table2[[#This Row],[international_plan]]="yes",1,0)</f>
        <v>0</v>
      </c>
      <c r="W3459">
        <f>IF(Table2[[#This Row],[voice_mail_plan]]="yes",1,0)</f>
        <v>0</v>
      </c>
      <c r="X3459" t="str">
        <f t="shared" si="108"/>
        <v>High</v>
      </c>
      <c r="Y3459" t="str">
        <f>IF(Table2[[#This Row],[total_intl_charge]] &gt; AVERAGE($R$2:$R$4245),"High","Low")</f>
        <v>High</v>
      </c>
      <c r="Z3459" t="str">
        <f>IF(AND(G3459&gt;AVERAGE(train!$G$2:$G$4251),K3459&gt;AVERAGE(train!$K$2:$K$4251)),"High Day &amp; Eve",IF(AND(G3459&gt;AVERAGE(train!$G$2:$G$4251),K3459&lt;=AVERAGE(train!$K$2:$K$4251)),"High Day Only",IF(AND(G3459&lt;=AVERAGE(train!$G$2:$G$4251),K3459&gt;AVERAGE(train!$K$2:$K$4251)),"High Eve Only","Low Usage")))</f>
        <v>High Day &amp; Eve</v>
      </c>
    </row>
    <row r="3460" spans="1:26">
      <c r="A3460" t="s">
        <v>62</v>
      </c>
      <c r="B3460">
        <v>134</v>
      </c>
      <c r="C3460" t="s">
        <v>21</v>
      </c>
      <c r="D3460" t="s">
        <v>22</v>
      </c>
      <c r="E3460" t="s">
        <v>22</v>
      </c>
      <c r="F3460">
        <v>0</v>
      </c>
      <c r="G3460">
        <v>199.7</v>
      </c>
      <c r="H3460">
        <v>107</v>
      </c>
      <c r="I3460">
        <v>33.950000000000003</v>
      </c>
      <c r="J3460">
        <v>205.8</v>
      </c>
      <c r="K3460">
        <v>86</v>
      </c>
      <c r="L3460">
        <v>17.489999999999998</v>
      </c>
      <c r="M3460">
        <v>198.8</v>
      </c>
      <c r="N3460">
        <v>125</v>
      </c>
      <c r="O3460">
        <v>8.9499999999999993</v>
      </c>
      <c r="P3460">
        <v>8.3000000000000007</v>
      </c>
      <c r="Q3460">
        <v>5</v>
      </c>
      <c r="R3460">
        <v>2.2400000000000002</v>
      </c>
      <c r="S3460">
        <v>0</v>
      </c>
      <c r="T3460" t="s">
        <v>22</v>
      </c>
      <c r="U3460">
        <f t="shared" si="109"/>
        <v>0</v>
      </c>
      <c r="V3460">
        <f>IF(Table2[[#This Row],[international_plan]]="yes",1,0)</f>
        <v>0</v>
      </c>
      <c r="W3460">
        <f>IF(Table2[[#This Row],[voice_mail_plan]]="yes",1,0)</f>
        <v>0</v>
      </c>
      <c r="X3460" t="str">
        <f t="shared" si="108"/>
        <v>Very High</v>
      </c>
      <c r="Y3460" t="str">
        <f>IF(Table2[[#This Row],[total_intl_charge]] &gt; AVERAGE($R$2:$R$4245),"High","Low")</f>
        <v>Low</v>
      </c>
      <c r="Z3460" t="str">
        <f>IF(AND(G3460&gt;AVERAGE(train!$G$2:$G$4251),K3460&gt;AVERAGE(train!$K$2:$K$4251)),"High Day &amp; Eve",IF(AND(G3460&gt;AVERAGE(train!$G$2:$G$4251),K3460&lt;=AVERAGE(train!$K$2:$K$4251)),"High Day Only",IF(AND(G3460&lt;=AVERAGE(train!$G$2:$G$4251),K3460&gt;AVERAGE(train!$K$2:$K$4251)),"High Eve Only","Low Usage")))</f>
        <v>High Day Only</v>
      </c>
    </row>
    <row r="3461" spans="1:26">
      <c r="A3461" t="s">
        <v>62</v>
      </c>
      <c r="B3461">
        <v>48</v>
      </c>
      <c r="C3461" t="s">
        <v>25</v>
      </c>
      <c r="D3461" t="s">
        <v>22</v>
      </c>
      <c r="E3461" t="s">
        <v>22</v>
      </c>
      <c r="F3461">
        <v>0</v>
      </c>
      <c r="G3461">
        <v>247.6</v>
      </c>
      <c r="H3461">
        <v>114</v>
      </c>
      <c r="I3461">
        <v>42.09</v>
      </c>
      <c r="J3461">
        <v>172.3</v>
      </c>
      <c r="K3461">
        <v>110</v>
      </c>
      <c r="L3461">
        <v>14.65</v>
      </c>
      <c r="M3461">
        <v>264.39999999999998</v>
      </c>
      <c r="N3461">
        <v>107</v>
      </c>
      <c r="O3461">
        <v>11.9</v>
      </c>
      <c r="P3461">
        <v>7.1</v>
      </c>
      <c r="Q3461">
        <v>3</v>
      </c>
      <c r="R3461">
        <v>1.92</v>
      </c>
      <c r="S3461">
        <v>1</v>
      </c>
      <c r="T3461" t="s">
        <v>22</v>
      </c>
      <c r="U3461">
        <f t="shared" si="109"/>
        <v>0</v>
      </c>
      <c r="V3461">
        <f>IF(Table2[[#This Row],[international_plan]]="yes",1,0)</f>
        <v>0</v>
      </c>
      <c r="W3461">
        <f>IF(Table2[[#This Row],[voice_mail_plan]]="yes",1,0)</f>
        <v>0</v>
      </c>
      <c r="X3461" t="str">
        <f t="shared" si="108"/>
        <v>Low</v>
      </c>
      <c r="Y3461" t="str">
        <f>IF(Table2[[#This Row],[total_intl_charge]] &gt; AVERAGE($R$2:$R$4245),"High","Low")</f>
        <v>Low</v>
      </c>
      <c r="Z3461" t="str">
        <f>IF(AND(G3461&gt;AVERAGE(train!$G$2:$G$4251),K3461&gt;AVERAGE(train!$K$2:$K$4251)),"High Day &amp; Eve",IF(AND(G3461&gt;AVERAGE(train!$G$2:$G$4251),K3461&lt;=AVERAGE(train!$K$2:$K$4251)),"High Day Only",IF(AND(G3461&lt;=AVERAGE(train!$G$2:$G$4251),K3461&gt;AVERAGE(train!$K$2:$K$4251)),"High Eve Only","Low Usage")))</f>
        <v>High Day &amp; Eve</v>
      </c>
    </row>
    <row r="3462" spans="1:26">
      <c r="A3462" t="s">
        <v>68</v>
      </c>
      <c r="B3462">
        <v>91</v>
      </c>
      <c r="C3462" t="s">
        <v>28</v>
      </c>
      <c r="D3462" t="s">
        <v>22</v>
      </c>
      <c r="E3462" t="s">
        <v>23</v>
      </c>
      <c r="F3462">
        <v>39</v>
      </c>
      <c r="G3462">
        <v>160.80000000000001</v>
      </c>
      <c r="H3462">
        <v>97</v>
      </c>
      <c r="I3462">
        <v>27.34</v>
      </c>
      <c r="J3462">
        <v>119.3</v>
      </c>
      <c r="K3462">
        <v>54</v>
      </c>
      <c r="L3462">
        <v>10.14</v>
      </c>
      <c r="M3462">
        <v>147.9</v>
      </c>
      <c r="N3462">
        <v>101</v>
      </c>
      <c r="O3462">
        <v>6.66</v>
      </c>
      <c r="P3462">
        <v>10.3</v>
      </c>
      <c r="Q3462">
        <v>3</v>
      </c>
      <c r="R3462">
        <v>2.78</v>
      </c>
      <c r="S3462">
        <v>3</v>
      </c>
      <c r="T3462" t="s">
        <v>22</v>
      </c>
      <c r="U3462">
        <f t="shared" si="109"/>
        <v>0</v>
      </c>
      <c r="V3462">
        <f>IF(Table2[[#This Row],[international_plan]]="yes",1,0)</f>
        <v>0</v>
      </c>
      <c r="W3462">
        <f>IF(Table2[[#This Row],[voice_mail_plan]]="yes",1,0)</f>
        <v>1</v>
      </c>
      <c r="X3462" t="str">
        <f t="shared" si="108"/>
        <v>Medium</v>
      </c>
      <c r="Y3462" t="str">
        <f>IF(Table2[[#This Row],[total_intl_charge]] &gt; AVERAGE($R$2:$R$4245),"High","Low")</f>
        <v>High</v>
      </c>
      <c r="Z3462" t="str">
        <f>IF(AND(G3462&gt;AVERAGE(train!$G$2:$G$4251),K3462&gt;AVERAGE(train!$K$2:$K$4251)),"High Day &amp; Eve",IF(AND(G3462&gt;AVERAGE(train!$G$2:$G$4251),K3462&lt;=AVERAGE(train!$K$2:$K$4251)),"High Day Only",IF(AND(G3462&lt;=AVERAGE(train!$G$2:$G$4251),K3462&gt;AVERAGE(train!$K$2:$K$4251)),"High Eve Only","Low Usage")))</f>
        <v>Low Usage</v>
      </c>
    </row>
    <row r="3463" spans="1:26">
      <c r="A3463" t="s">
        <v>43</v>
      </c>
      <c r="B3463">
        <v>90</v>
      </c>
      <c r="C3463" t="s">
        <v>25</v>
      </c>
      <c r="D3463" t="s">
        <v>22</v>
      </c>
      <c r="E3463" t="s">
        <v>23</v>
      </c>
      <c r="F3463">
        <v>31</v>
      </c>
      <c r="G3463">
        <v>118.5</v>
      </c>
      <c r="H3463">
        <v>92</v>
      </c>
      <c r="I3463">
        <v>20.149999999999999</v>
      </c>
      <c r="J3463">
        <v>257.89999999999998</v>
      </c>
      <c r="K3463">
        <v>76</v>
      </c>
      <c r="L3463">
        <v>21.92</v>
      </c>
      <c r="M3463">
        <v>186.2</v>
      </c>
      <c r="N3463">
        <v>96</v>
      </c>
      <c r="O3463">
        <v>8.3800000000000008</v>
      </c>
      <c r="P3463">
        <v>9</v>
      </c>
      <c r="Q3463">
        <v>6</v>
      </c>
      <c r="R3463">
        <v>2.4300000000000002</v>
      </c>
      <c r="S3463">
        <v>1</v>
      </c>
      <c r="T3463" t="s">
        <v>22</v>
      </c>
      <c r="U3463">
        <f t="shared" si="109"/>
        <v>0</v>
      </c>
      <c r="V3463">
        <f>IF(Table2[[#This Row],[international_plan]]="yes",1,0)</f>
        <v>0</v>
      </c>
      <c r="W3463">
        <f>IF(Table2[[#This Row],[voice_mail_plan]]="yes",1,0)</f>
        <v>1</v>
      </c>
      <c r="X3463" t="str">
        <f t="shared" si="108"/>
        <v>Medium</v>
      </c>
      <c r="Y3463" t="str">
        <f>IF(Table2[[#This Row],[total_intl_charge]] &gt; AVERAGE($R$2:$R$4245),"High","Low")</f>
        <v>Low</v>
      </c>
      <c r="Z3463" t="str">
        <f>IF(AND(G3463&gt;AVERAGE(train!$G$2:$G$4251),K3463&gt;AVERAGE(train!$K$2:$K$4251)),"High Day &amp; Eve",IF(AND(G3463&gt;AVERAGE(train!$G$2:$G$4251),K3463&lt;=AVERAGE(train!$K$2:$K$4251)),"High Day Only",IF(AND(G3463&lt;=AVERAGE(train!$G$2:$G$4251),K3463&gt;AVERAGE(train!$K$2:$K$4251)),"High Eve Only","Low Usage")))</f>
        <v>Low Usage</v>
      </c>
    </row>
    <row r="3464" spans="1:26">
      <c r="A3464" t="s">
        <v>31</v>
      </c>
      <c r="B3464">
        <v>159</v>
      </c>
      <c r="C3464" t="s">
        <v>21</v>
      </c>
      <c r="D3464" t="s">
        <v>22</v>
      </c>
      <c r="E3464" t="s">
        <v>22</v>
      </c>
      <c r="F3464">
        <v>0</v>
      </c>
      <c r="G3464">
        <v>181</v>
      </c>
      <c r="H3464">
        <v>107</v>
      </c>
      <c r="I3464">
        <v>30.77</v>
      </c>
      <c r="J3464">
        <v>188.4</v>
      </c>
      <c r="K3464">
        <v>114</v>
      </c>
      <c r="L3464">
        <v>16.010000000000002</v>
      </c>
      <c r="M3464">
        <v>175.8</v>
      </c>
      <c r="N3464">
        <v>41</v>
      </c>
      <c r="O3464">
        <v>7.91</v>
      </c>
      <c r="P3464">
        <v>9.9</v>
      </c>
      <c r="Q3464">
        <v>4</v>
      </c>
      <c r="R3464">
        <v>2.67</v>
      </c>
      <c r="S3464">
        <v>7</v>
      </c>
      <c r="T3464" t="s">
        <v>22</v>
      </c>
      <c r="U3464">
        <f t="shared" si="109"/>
        <v>0</v>
      </c>
      <c r="V3464">
        <f>IF(Table2[[#This Row],[international_plan]]="yes",1,0)</f>
        <v>0</v>
      </c>
      <c r="W3464">
        <f>IF(Table2[[#This Row],[voice_mail_plan]]="yes",1,0)</f>
        <v>0</v>
      </c>
      <c r="X3464" t="str">
        <f t="shared" si="108"/>
        <v>Very High</v>
      </c>
      <c r="Y3464" t="str">
        <f>IF(Table2[[#This Row],[total_intl_charge]] &gt; AVERAGE($R$2:$R$4245),"High","Low")</f>
        <v>Low</v>
      </c>
      <c r="Z3464" t="str">
        <f>IF(AND(G3464&gt;AVERAGE(train!$G$2:$G$4251),K3464&gt;AVERAGE(train!$K$2:$K$4251)),"High Day &amp; Eve",IF(AND(G3464&gt;AVERAGE(train!$G$2:$G$4251),K3464&lt;=AVERAGE(train!$K$2:$K$4251)),"High Day Only",IF(AND(G3464&lt;=AVERAGE(train!$G$2:$G$4251),K3464&gt;AVERAGE(train!$K$2:$K$4251)),"High Eve Only","Low Usage")))</f>
        <v>High Day &amp; Eve</v>
      </c>
    </row>
    <row r="3465" spans="1:26">
      <c r="A3465" t="s">
        <v>20</v>
      </c>
      <c r="B3465">
        <v>142</v>
      </c>
      <c r="C3465" t="s">
        <v>25</v>
      </c>
      <c r="D3465" t="s">
        <v>23</v>
      </c>
      <c r="E3465" t="s">
        <v>22</v>
      </c>
      <c r="F3465">
        <v>0</v>
      </c>
      <c r="G3465">
        <v>160.6</v>
      </c>
      <c r="H3465">
        <v>101</v>
      </c>
      <c r="I3465">
        <v>27.3</v>
      </c>
      <c r="J3465">
        <v>202</v>
      </c>
      <c r="K3465">
        <v>125</v>
      </c>
      <c r="L3465">
        <v>17.170000000000002</v>
      </c>
      <c r="M3465">
        <v>221.7</v>
      </c>
      <c r="N3465">
        <v>100</v>
      </c>
      <c r="O3465">
        <v>9.98</v>
      </c>
      <c r="P3465">
        <v>8.8000000000000007</v>
      </c>
      <c r="Q3465">
        <v>2</v>
      </c>
      <c r="R3465">
        <v>2.38</v>
      </c>
      <c r="S3465">
        <v>1</v>
      </c>
      <c r="T3465" t="s">
        <v>23</v>
      </c>
      <c r="U3465">
        <f t="shared" si="109"/>
        <v>1</v>
      </c>
      <c r="V3465">
        <f>IF(Table2[[#This Row],[international_plan]]="yes",1,0)</f>
        <v>1</v>
      </c>
      <c r="W3465">
        <f>IF(Table2[[#This Row],[voice_mail_plan]]="yes",1,0)</f>
        <v>0</v>
      </c>
      <c r="X3465" t="str">
        <f t="shared" si="108"/>
        <v>Very High</v>
      </c>
      <c r="Y3465" t="str">
        <f>IF(Table2[[#This Row],[total_intl_charge]] &gt; AVERAGE($R$2:$R$4245),"High","Low")</f>
        <v>Low</v>
      </c>
      <c r="Z3465" t="str">
        <f>IF(AND(G3465&gt;AVERAGE(train!$G$2:$G$4251),K3465&gt;AVERAGE(train!$K$2:$K$4251)),"High Day &amp; Eve",IF(AND(G3465&gt;AVERAGE(train!$G$2:$G$4251),K3465&lt;=AVERAGE(train!$K$2:$K$4251)),"High Day Only",IF(AND(G3465&lt;=AVERAGE(train!$G$2:$G$4251),K3465&gt;AVERAGE(train!$K$2:$K$4251)),"High Eve Only","Low Usage")))</f>
        <v>High Eve Only</v>
      </c>
    </row>
    <row r="3466" spans="1:26">
      <c r="A3466" t="s">
        <v>39</v>
      </c>
      <c r="B3466">
        <v>104</v>
      </c>
      <c r="C3466" t="s">
        <v>28</v>
      </c>
      <c r="D3466" t="s">
        <v>22</v>
      </c>
      <c r="E3466" t="s">
        <v>22</v>
      </c>
      <c r="F3466">
        <v>0</v>
      </c>
      <c r="G3466">
        <v>111.9</v>
      </c>
      <c r="H3466">
        <v>105</v>
      </c>
      <c r="I3466">
        <v>19.02</v>
      </c>
      <c r="J3466">
        <v>197.7</v>
      </c>
      <c r="K3466">
        <v>121</v>
      </c>
      <c r="L3466">
        <v>16.8</v>
      </c>
      <c r="M3466">
        <v>302.8</v>
      </c>
      <c r="N3466">
        <v>108</v>
      </c>
      <c r="O3466">
        <v>13.63</v>
      </c>
      <c r="P3466">
        <v>10.1</v>
      </c>
      <c r="Q3466">
        <v>5</v>
      </c>
      <c r="R3466">
        <v>2.73</v>
      </c>
      <c r="S3466">
        <v>1</v>
      </c>
      <c r="T3466" t="s">
        <v>22</v>
      </c>
      <c r="U3466">
        <f t="shared" si="109"/>
        <v>0</v>
      </c>
      <c r="V3466">
        <f>IF(Table2[[#This Row],[international_plan]]="yes",1,0)</f>
        <v>0</v>
      </c>
      <c r="W3466">
        <f>IF(Table2[[#This Row],[voice_mail_plan]]="yes",1,0)</f>
        <v>0</v>
      </c>
      <c r="X3466" t="str">
        <f t="shared" si="108"/>
        <v>High</v>
      </c>
      <c r="Y3466" t="str">
        <f>IF(Table2[[#This Row],[total_intl_charge]] &gt; AVERAGE($R$2:$R$4245),"High","Low")</f>
        <v>Low</v>
      </c>
      <c r="Z3466" t="str">
        <f>IF(AND(G3466&gt;AVERAGE(train!$G$2:$G$4251),K3466&gt;AVERAGE(train!$K$2:$K$4251)),"High Day &amp; Eve",IF(AND(G3466&gt;AVERAGE(train!$G$2:$G$4251),K3466&lt;=AVERAGE(train!$K$2:$K$4251)),"High Day Only",IF(AND(G3466&lt;=AVERAGE(train!$G$2:$G$4251),K3466&gt;AVERAGE(train!$K$2:$K$4251)),"High Eve Only","Low Usage")))</f>
        <v>High Eve Only</v>
      </c>
    </row>
    <row r="3467" spans="1:26">
      <c r="A3467" t="s">
        <v>66</v>
      </c>
      <c r="B3467">
        <v>82</v>
      </c>
      <c r="C3467" t="s">
        <v>21</v>
      </c>
      <c r="D3467" t="s">
        <v>22</v>
      </c>
      <c r="E3467" t="s">
        <v>22</v>
      </c>
      <c r="F3467">
        <v>0</v>
      </c>
      <c r="G3467">
        <v>120.5</v>
      </c>
      <c r="H3467">
        <v>107</v>
      </c>
      <c r="I3467">
        <v>20.49</v>
      </c>
      <c r="J3467">
        <v>176.3</v>
      </c>
      <c r="K3467">
        <v>124</v>
      </c>
      <c r="L3467">
        <v>14.99</v>
      </c>
      <c r="M3467">
        <v>258</v>
      </c>
      <c r="N3467">
        <v>121</v>
      </c>
      <c r="O3467">
        <v>11.61</v>
      </c>
      <c r="P3467">
        <v>10.5</v>
      </c>
      <c r="Q3467">
        <v>5</v>
      </c>
      <c r="R3467">
        <v>2.84</v>
      </c>
      <c r="S3467">
        <v>0</v>
      </c>
      <c r="T3467" t="s">
        <v>22</v>
      </c>
      <c r="U3467">
        <f t="shared" si="109"/>
        <v>0</v>
      </c>
      <c r="V3467">
        <f>IF(Table2[[#This Row],[international_plan]]="yes",1,0)</f>
        <v>0</v>
      </c>
      <c r="W3467">
        <f>IF(Table2[[#This Row],[voice_mail_plan]]="yes",1,0)</f>
        <v>0</v>
      </c>
      <c r="X3467" t="str">
        <f t="shared" si="108"/>
        <v>Medium</v>
      </c>
      <c r="Y3467" t="str">
        <f>IF(Table2[[#This Row],[total_intl_charge]] &gt; AVERAGE($R$2:$R$4245),"High","Low")</f>
        <v>High</v>
      </c>
      <c r="Z3467" t="str">
        <f>IF(AND(G3467&gt;AVERAGE(train!$G$2:$G$4251),K3467&gt;AVERAGE(train!$K$2:$K$4251)),"High Day &amp; Eve",IF(AND(G3467&gt;AVERAGE(train!$G$2:$G$4251),K3467&lt;=AVERAGE(train!$K$2:$K$4251)),"High Day Only",IF(AND(G3467&lt;=AVERAGE(train!$G$2:$G$4251),K3467&gt;AVERAGE(train!$K$2:$K$4251)),"High Eve Only","Low Usage")))</f>
        <v>High Eve Only</v>
      </c>
    </row>
    <row r="3468" spans="1:26">
      <c r="A3468" t="s">
        <v>35</v>
      </c>
      <c r="B3468">
        <v>88</v>
      </c>
      <c r="C3468" t="s">
        <v>25</v>
      </c>
      <c r="D3468" t="s">
        <v>22</v>
      </c>
      <c r="E3468" t="s">
        <v>22</v>
      </c>
      <c r="F3468">
        <v>0</v>
      </c>
      <c r="G3468">
        <v>242.4</v>
      </c>
      <c r="H3468">
        <v>89</v>
      </c>
      <c r="I3468">
        <v>41.21</v>
      </c>
      <c r="J3468">
        <v>161.4</v>
      </c>
      <c r="K3468">
        <v>89</v>
      </c>
      <c r="L3468">
        <v>13.72</v>
      </c>
      <c r="M3468">
        <v>142.4</v>
      </c>
      <c r="N3468">
        <v>95</v>
      </c>
      <c r="O3468">
        <v>6.41</v>
      </c>
      <c r="P3468">
        <v>5.4</v>
      </c>
      <c r="Q3468">
        <v>2</v>
      </c>
      <c r="R3468">
        <v>1.46</v>
      </c>
      <c r="S3468">
        <v>1</v>
      </c>
      <c r="T3468" t="s">
        <v>22</v>
      </c>
      <c r="U3468">
        <f t="shared" si="109"/>
        <v>0</v>
      </c>
      <c r="V3468">
        <f>IF(Table2[[#This Row],[international_plan]]="yes",1,0)</f>
        <v>0</v>
      </c>
      <c r="W3468">
        <f>IF(Table2[[#This Row],[voice_mail_plan]]="yes",1,0)</f>
        <v>0</v>
      </c>
      <c r="X3468" t="str">
        <f t="shared" si="108"/>
        <v>Medium</v>
      </c>
      <c r="Y3468" t="str">
        <f>IF(Table2[[#This Row],[total_intl_charge]] &gt; AVERAGE($R$2:$R$4245),"High","Low")</f>
        <v>Low</v>
      </c>
      <c r="Z3468" t="str">
        <f>IF(AND(G3468&gt;AVERAGE(train!$G$2:$G$4251),K3468&gt;AVERAGE(train!$K$2:$K$4251)),"High Day &amp; Eve",IF(AND(G3468&gt;AVERAGE(train!$G$2:$G$4251),K3468&lt;=AVERAGE(train!$K$2:$K$4251)),"High Day Only",IF(AND(G3468&lt;=AVERAGE(train!$G$2:$G$4251),K3468&gt;AVERAGE(train!$K$2:$K$4251)),"High Eve Only","Low Usage")))</f>
        <v>High Day Only</v>
      </c>
    </row>
    <row r="3469" spans="1:26">
      <c r="A3469" t="s">
        <v>24</v>
      </c>
      <c r="B3469">
        <v>118</v>
      </c>
      <c r="C3469" t="s">
        <v>25</v>
      </c>
      <c r="D3469" t="s">
        <v>22</v>
      </c>
      <c r="E3469" t="s">
        <v>22</v>
      </c>
      <c r="F3469">
        <v>0</v>
      </c>
      <c r="G3469">
        <v>178.4</v>
      </c>
      <c r="H3469">
        <v>81</v>
      </c>
      <c r="I3469">
        <v>30.33</v>
      </c>
      <c r="J3469">
        <v>182.7</v>
      </c>
      <c r="K3469">
        <v>119</v>
      </c>
      <c r="L3469">
        <v>15.53</v>
      </c>
      <c r="M3469">
        <v>251.4</v>
      </c>
      <c r="N3469">
        <v>109</v>
      </c>
      <c r="O3469">
        <v>11.31</v>
      </c>
      <c r="P3469">
        <v>10.8</v>
      </c>
      <c r="Q3469">
        <v>2</v>
      </c>
      <c r="R3469">
        <v>2.92</v>
      </c>
      <c r="S3469">
        <v>1</v>
      </c>
      <c r="T3469" t="s">
        <v>22</v>
      </c>
      <c r="U3469">
        <f t="shared" si="109"/>
        <v>0</v>
      </c>
      <c r="V3469">
        <f>IF(Table2[[#This Row],[international_plan]]="yes",1,0)</f>
        <v>0</v>
      </c>
      <c r="W3469">
        <f>IF(Table2[[#This Row],[voice_mail_plan]]="yes",1,0)</f>
        <v>0</v>
      </c>
      <c r="X3469" t="str">
        <f t="shared" si="108"/>
        <v>High</v>
      </c>
      <c r="Y3469" t="str">
        <f>IF(Table2[[#This Row],[total_intl_charge]] &gt; AVERAGE($R$2:$R$4245),"High","Low")</f>
        <v>High</v>
      </c>
      <c r="Z3469" t="str">
        <f>IF(AND(G3469&gt;AVERAGE(train!$G$2:$G$4251),K3469&gt;AVERAGE(train!$K$2:$K$4251)),"High Day &amp; Eve",IF(AND(G3469&gt;AVERAGE(train!$G$2:$G$4251),K3469&lt;=AVERAGE(train!$K$2:$K$4251)),"High Day Only",IF(AND(G3469&lt;=AVERAGE(train!$G$2:$G$4251),K3469&gt;AVERAGE(train!$K$2:$K$4251)),"High Eve Only","Low Usage")))</f>
        <v>High Eve Only</v>
      </c>
    </row>
    <row r="3470" spans="1:26">
      <c r="A3470" t="s">
        <v>55</v>
      </c>
      <c r="B3470">
        <v>139</v>
      </c>
      <c r="C3470" t="s">
        <v>28</v>
      </c>
      <c r="D3470" t="s">
        <v>22</v>
      </c>
      <c r="E3470" t="s">
        <v>22</v>
      </c>
      <c r="F3470">
        <v>0</v>
      </c>
      <c r="G3470">
        <v>258.7</v>
      </c>
      <c r="H3470">
        <v>94</v>
      </c>
      <c r="I3470">
        <v>43.98</v>
      </c>
      <c r="J3470">
        <v>190.3</v>
      </c>
      <c r="K3470">
        <v>132</v>
      </c>
      <c r="L3470">
        <v>16.18</v>
      </c>
      <c r="M3470">
        <v>247.2</v>
      </c>
      <c r="N3470">
        <v>73</v>
      </c>
      <c r="O3470">
        <v>11.12</v>
      </c>
      <c r="P3470">
        <v>11.4</v>
      </c>
      <c r="Q3470">
        <v>2</v>
      </c>
      <c r="R3470">
        <v>3.08</v>
      </c>
      <c r="S3470">
        <v>1</v>
      </c>
      <c r="T3470" t="s">
        <v>23</v>
      </c>
      <c r="U3470">
        <f t="shared" si="109"/>
        <v>1</v>
      </c>
      <c r="V3470">
        <f>IF(Table2[[#This Row],[international_plan]]="yes",1,0)</f>
        <v>0</v>
      </c>
      <c r="W3470">
        <f>IF(Table2[[#This Row],[voice_mail_plan]]="yes",1,0)</f>
        <v>0</v>
      </c>
      <c r="X3470" t="str">
        <f t="shared" si="108"/>
        <v>Very High</v>
      </c>
      <c r="Y3470" t="str">
        <f>IF(Table2[[#This Row],[total_intl_charge]] &gt; AVERAGE($R$2:$R$4245),"High","Low")</f>
        <v>High</v>
      </c>
      <c r="Z3470" t="str">
        <f>IF(AND(G3470&gt;AVERAGE(train!$G$2:$G$4251),K3470&gt;AVERAGE(train!$K$2:$K$4251)),"High Day &amp; Eve",IF(AND(G3470&gt;AVERAGE(train!$G$2:$G$4251),K3470&lt;=AVERAGE(train!$K$2:$K$4251)),"High Day Only",IF(AND(G3470&lt;=AVERAGE(train!$G$2:$G$4251),K3470&gt;AVERAGE(train!$K$2:$K$4251)),"High Eve Only","Low Usage")))</f>
        <v>High Day &amp; Eve</v>
      </c>
    </row>
    <row r="3471" spans="1:26">
      <c r="A3471" t="s">
        <v>63</v>
      </c>
      <c r="B3471">
        <v>87</v>
      </c>
      <c r="C3471" t="s">
        <v>21</v>
      </c>
      <c r="D3471" t="s">
        <v>22</v>
      </c>
      <c r="E3471" t="s">
        <v>23</v>
      </c>
      <c r="F3471">
        <v>18</v>
      </c>
      <c r="G3471">
        <v>124.3</v>
      </c>
      <c r="H3471">
        <v>104</v>
      </c>
      <c r="I3471">
        <v>21.13</v>
      </c>
      <c r="J3471">
        <v>196.1</v>
      </c>
      <c r="K3471">
        <v>80</v>
      </c>
      <c r="L3471">
        <v>16.670000000000002</v>
      </c>
      <c r="M3471">
        <v>290</v>
      </c>
      <c r="N3471">
        <v>110</v>
      </c>
      <c r="O3471">
        <v>13.05</v>
      </c>
      <c r="P3471">
        <v>7.2</v>
      </c>
      <c r="Q3471">
        <v>3</v>
      </c>
      <c r="R3471">
        <v>1.94</v>
      </c>
      <c r="S3471">
        <v>1</v>
      </c>
      <c r="T3471" t="s">
        <v>22</v>
      </c>
      <c r="U3471">
        <f t="shared" si="109"/>
        <v>0</v>
      </c>
      <c r="V3471">
        <f>IF(Table2[[#This Row],[international_plan]]="yes",1,0)</f>
        <v>0</v>
      </c>
      <c r="W3471">
        <f>IF(Table2[[#This Row],[voice_mail_plan]]="yes",1,0)</f>
        <v>1</v>
      </c>
      <c r="X3471" t="str">
        <f t="shared" si="108"/>
        <v>Medium</v>
      </c>
      <c r="Y3471" t="str">
        <f>IF(Table2[[#This Row],[total_intl_charge]] &gt; AVERAGE($R$2:$R$4245),"High","Low")</f>
        <v>Low</v>
      </c>
      <c r="Z3471" t="str">
        <f>IF(AND(G3471&gt;AVERAGE(train!$G$2:$G$4251),K3471&gt;AVERAGE(train!$K$2:$K$4251)),"High Day &amp; Eve",IF(AND(G3471&gt;AVERAGE(train!$G$2:$G$4251),K3471&lt;=AVERAGE(train!$K$2:$K$4251)),"High Day Only",IF(AND(G3471&lt;=AVERAGE(train!$G$2:$G$4251),K3471&gt;AVERAGE(train!$K$2:$K$4251)),"High Eve Only","Low Usage")))</f>
        <v>Low Usage</v>
      </c>
    </row>
    <row r="3472" spans="1:26">
      <c r="A3472" t="s">
        <v>55</v>
      </c>
      <c r="B3472">
        <v>167</v>
      </c>
      <c r="C3472" t="s">
        <v>21</v>
      </c>
      <c r="D3472" t="s">
        <v>22</v>
      </c>
      <c r="E3472" t="s">
        <v>22</v>
      </c>
      <c r="F3472">
        <v>0</v>
      </c>
      <c r="G3472">
        <v>94.9</v>
      </c>
      <c r="H3472">
        <v>114</v>
      </c>
      <c r="I3472">
        <v>16.13</v>
      </c>
      <c r="J3472">
        <v>315.8</v>
      </c>
      <c r="K3472">
        <v>105</v>
      </c>
      <c r="L3472">
        <v>26.84</v>
      </c>
      <c r="M3472">
        <v>181</v>
      </c>
      <c r="N3472">
        <v>71</v>
      </c>
      <c r="O3472">
        <v>8.15</v>
      </c>
      <c r="P3472">
        <v>10.8</v>
      </c>
      <c r="Q3472">
        <v>6</v>
      </c>
      <c r="R3472">
        <v>2.92</v>
      </c>
      <c r="S3472">
        <v>0</v>
      </c>
      <c r="T3472" t="s">
        <v>22</v>
      </c>
      <c r="U3472">
        <f t="shared" si="109"/>
        <v>0</v>
      </c>
      <c r="V3472">
        <f>IF(Table2[[#This Row],[international_plan]]="yes",1,0)</f>
        <v>0</v>
      </c>
      <c r="W3472">
        <f>IF(Table2[[#This Row],[voice_mail_plan]]="yes",1,0)</f>
        <v>0</v>
      </c>
      <c r="X3472" t="str">
        <f t="shared" si="108"/>
        <v>Very High</v>
      </c>
      <c r="Y3472" t="str">
        <f>IF(Table2[[#This Row],[total_intl_charge]] &gt; AVERAGE($R$2:$R$4245),"High","Low")</f>
        <v>High</v>
      </c>
      <c r="Z3472" t="str">
        <f>IF(AND(G3472&gt;AVERAGE(train!$G$2:$G$4251),K3472&gt;AVERAGE(train!$K$2:$K$4251)),"High Day &amp; Eve",IF(AND(G3472&gt;AVERAGE(train!$G$2:$G$4251),K3472&lt;=AVERAGE(train!$K$2:$K$4251)),"High Day Only",IF(AND(G3472&lt;=AVERAGE(train!$G$2:$G$4251),K3472&gt;AVERAGE(train!$K$2:$K$4251)),"High Eve Only","Low Usage")))</f>
        <v>High Eve Only</v>
      </c>
    </row>
    <row r="3473" spans="1:26">
      <c r="A3473" t="s">
        <v>41</v>
      </c>
      <c r="B3473">
        <v>138</v>
      </c>
      <c r="C3473" t="s">
        <v>25</v>
      </c>
      <c r="D3473" t="s">
        <v>22</v>
      </c>
      <c r="E3473" t="s">
        <v>22</v>
      </c>
      <c r="F3473">
        <v>0</v>
      </c>
      <c r="G3473">
        <v>182</v>
      </c>
      <c r="H3473">
        <v>101</v>
      </c>
      <c r="I3473">
        <v>30.94</v>
      </c>
      <c r="J3473">
        <v>200.3</v>
      </c>
      <c r="K3473">
        <v>119</v>
      </c>
      <c r="L3473">
        <v>17.03</v>
      </c>
      <c r="M3473">
        <v>208.9</v>
      </c>
      <c r="N3473">
        <v>131</v>
      </c>
      <c r="O3473">
        <v>9.4</v>
      </c>
      <c r="P3473">
        <v>13.4</v>
      </c>
      <c r="Q3473">
        <v>3</v>
      </c>
      <c r="R3473">
        <v>3.62</v>
      </c>
      <c r="S3473">
        <v>4</v>
      </c>
      <c r="T3473" t="s">
        <v>22</v>
      </c>
      <c r="U3473">
        <f t="shared" si="109"/>
        <v>0</v>
      </c>
      <c r="V3473">
        <f>IF(Table2[[#This Row],[international_plan]]="yes",1,0)</f>
        <v>0</v>
      </c>
      <c r="W3473">
        <f>IF(Table2[[#This Row],[voice_mail_plan]]="yes",1,0)</f>
        <v>0</v>
      </c>
      <c r="X3473" t="str">
        <f t="shared" si="108"/>
        <v>Very High</v>
      </c>
      <c r="Y3473" t="str">
        <f>IF(Table2[[#This Row],[total_intl_charge]] &gt; AVERAGE($R$2:$R$4245),"High","Low")</f>
        <v>High</v>
      </c>
      <c r="Z3473" t="str">
        <f>IF(AND(G3473&gt;AVERAGE(train!$G$2:$G$4251),K3473&gt;AVERAGE(train!$K$2:$K$4251)),"High Day &amp; Eve",IF(AND(G3473&gt;AVERAGE(train!$G$2:$G$4251),K3473&lt;=AVERAGE(train!$K$2:$K$4251)),"High Day Only",IF(AND(G3473&lt;=AVERAGE(train!$G$2:$G$4251),K3473&gt;AVERAGE(train!$K$2:$K$4251)),"High Eve Only","Low Usage")))</f>
        <v>High Day &amp; Eve</v>
      </c>
    </row>
    <row r="3474" spans="1:26">
      <c r="A3474" t="s">
        <v>27</v>
      </c>
      <c r="B3474">
        <v>130</v>
      </c>
      <c r="C3474" t="s">
        <v>25</v>
      </c>
      <c r="D3474" t="s">
        <v>22</v>
      </c>
      <c r="E3474" t="s">
        <v>22</v>
      </c>
      <c r="F3474">
        <v>0</v>
      </c>
      <c r="G3474">
        <v>162</v>
      </c>
      <c r="H3474">
        <v>62</v>
      </c>
      <c r="I3474">
        <v>27.54</v>
      </c>
      <c r="J3474">
        <v>278.10000000000002</v>
      </c>
      <c r="K3474">
        <v>108</v>
      </c>
      <c r="L3474">
        <v>23.64</v>
      </c>
      <c r="M3474">
        <v>197.5</v>
      </c>
      <c r="N3474">
        <v>82</v>
      </c>
      <c r="O3474">
        <v>8.89</v>
      </c>
      <c r="P3474">
        <v>9.1</v>
      </c>
      <c r="Q3474">
        <v>4</v>
      </c>
      <c r="R3474">
        <v>2.46</v>
      </c>
      <c r="S3474">
        <v>1</v>
      </c>
      <c r="T3474" t="s">
        <v>22</v>
      </c>
      <c r="U3474">
        <f t="shared" si="109"/>
        <v>0</v>
      </c>
      <c r="V3474">
        <f>IF(Table2[[#This Row],[international_plan]]="yes",1,0)</f>
        <v>0</v>
      </c>
      <c r="W3474">
        <f>IF(Table2[[#This Row],[voice_mail_plan]]="yes",1,0)</f>
        <v>0</v>
      </c>
      <c r="X3474" t="str">
        <f t="shared" si="108"/>
        <v>Very High</v>
      </c>
      <c r="Y3474" t="str">
        <f>IF(Table2[[#This Row],[total_intl_charge]] &gt; AVERAGE($R$2:$R$4245),"High","Low")</f>
        <v>Low</v>
      </c>
      <c r="Z3474" t="str">
        <f>IF(AND(G3474&gt;AVERAGE(train!$G$2:$G$4251),K3474&gt;AVERAGE(train!$K$2:$K$4251)),"High Day &amp; Eve",IF(AND(G3474&gt;AVERAGE(train!$G$2:$G$4251),K3474&lt;=AVERAGE(train!$K$2:$K$4251)),"High Day Only",IF(AND(G3474&lt;=AVERAGE(train!$G$2:$G$4251),K3474&gt;AVERAGE(train!$K$2:$K$4251)),"High Eve Only","Low Usage")))</f>
        <v>High Eve Only</v>
      </c>
    </row>
    <row r="3475" spans="1:26">
      <c r="A3475" t="s">
        <v>40</v>
      </c>
      <c r="B3475">
        <v>87</v>
      </c>
      <c r="C3475" t="s">
        <v>21</v>
      </c>
      <c r="D3475" t="s">
        <v>22</v>
      </c>
      <c r="E3475" t="s">
        <v>22</v>
      </c>
      <c r="F3475">
        <v>0</v>
      </c>
      <c r="G3475">
        <v>176.6</v>
      </c>
      <c r="H3475">
        <v>83</v>
      </c>
      <c r="I3475">
        <v>30.02</v>
      </c>
      <c r="J3475">
        <v>221.6</v>
      </c>
      <c r="K3475">
        <v>101</v>
      </c>
      <c r="L3475">
        <v>18.84</v>
      </c>
      <c r="M3475">
        <v>185.3</v>
      </c>
      <c r="N3475">
        <v>89</v>
      </c>
      <c r="O3475">
        <v>8.34</v>
      </c>
      <c r="P3475">
        <v>9.4</v>
      </c>
      <c r="Q3475">
        <v>1</v>
      </c>
      <c r="R3475">
        <v>2.54</v>
      </c>
      <c r="S3475">
        <v>0</v>
      </c>
      <c r="T3475" t="s">
        <v>22</v>
      </c>
      <c r="U3475">
        <f t="shared" si="109"/>
        <v>0</v>
      </c>
      <c r="V3475">
        <f>IF(Table2[[#This Row],[international_plan]]="yes",1,0)</f>
        <v>0</v>
      </c>
      <c r="W3475">
        <f>IF(Table2[[#This Row],[voice_mail_plan]]="yes",1,0)</f>
        <v>0</v>
      </c>
      <c r="X3475" t="str">
        <f t="shared" si="108"/>
        <v>Medium</v>
      </c>
      <c r="Y3475" t="str">
        <f>IF(Table2[[#This Row],[total_intl_charge]] &gt; AVERAGE($R$2:$R$4245),"High","Low")</f>
        <v>Low</v>
      </c>
      <c r="Z3475" t="str">
        <f>IF(AND(G3475&gt;AVERAGE(train!$G$2:$G$4251),K3475&gt;AVERAGE(train!$K$2:$K$4251)),"High Day &amp; Eve",IF(AND(G3475&gt;AVERAGE(train!$G$2:$G$4251),K3475&lt;=AVERAGE(train!$K$2:$K$4251)),"High Day Only",IF(AND(G3475&lt;=AVERAGE(train!$G$2:$G$4251),K3475&gt;AVERAGE(train!$K$2:$K$4251)),"High Eve Only","Low Usage")))</f>
        <v>High Eve Only</v>
      </c>
    </row>
    <row r="3476" spans="1:26">
      <c r="A3476" t="s">
        <v>37</v>
      </c>
      <c r="B3476">
        <v>164</v>
      </c>
      <c r="C3476" t="s">
        <v>25</v>
      </c>
      <c r="D3476" t="s">
        <v>23</v>
      </c>
      <c r="E3476" t="s">
        <v>23</v>
      </c>
      <c r="F3476">
        <v>28</v>
      </c>
      <c r="G3476">
        <v>156.1</v>
      </c>
      <c r="H3476">
        <v>98</v>
      </c>
      <c r="I3476">
        <v>26.54</v>
      </c>
      <c r="J3476">
        <v>209.9</v>
      </c>
      <c r="K3476">
        <v>140</v>
      </c>
      <c r="L3476">
        <v>17.84</v>
      </c>
      <c r="M3476">
        <v>190</v>
      </c>
      <c r="N3476">
        <v>69</v>
      </c>
      <c r="O3476">
        <v>8.5500000000000007</v>
      </c>
      <c r="P3476">
        <v>11.4</v>
      </c>
      <c r="Q3476">
        <v>4</v>
      </c>
      <c r="R3476">
        <v>3.08</v>
      </c>
      <c r="S3476">
        <v>0</v>
      </c>
      <c r="T3476" t="s">
        <v>22</v>
      </c>
      <c r="U3476">
        <f t="shared" si="109"/>
        <v>0</v>
      </c>
      <c r="V3476">
        <f>IF(Table2[[#This Row],[international_plan]]="yes",1,0)</f>
        <v>1</v>
      </c>
      <c r="W3476">
        <f>IF(Table2[[#This Row],[voice_mail_plan]]="yes",1,0)</f>
        <v>1</v>
      </c>
      <c r="X3476" t="str">
        <f t="shared" si="108"/>
        <v>Very High</v>
      </c>
      <c r="Y3476" t="str">
        <f>IF(Table2[[#This Row],[total_intl_charge]] &gt; AVERAGE($R$2:$R$4245),"High","Low")</f>
        <v>High</v>
      </c>
      <c r="Z3476" t="str">
        <f>IF(AND(G3476&gt;AVERAGE(train!$G$2:$G$4251),K3476&gt;AVERAGE(train!$K$2:$K$4251)),"High Day &amp; Eve",IF(AND(G3476&gt;AVERAGE(train!$G$2:$G$4251),K3476&lt;=AVERAGE(train!$K$2:$K$4251)),"High Day Only",IF(AND(G3476&lt;=AVERAGE(train!$G$2:$G$4251),K3476&gt;AVERAGE(train!$K$2:$K$4251)),"High Eve Only","Low Usage")))</f>
        <v>High Eve Only</v>
      </c>
    </row>
    <row r="3477" spans="1:26">
      <c r="A3477" t="s">
        <v>41</v>
      </c>
      <c r="B3477">
        <v>109</v>
      </c>
      <c r="C3477" t="s">
        <v>28</v>
      </c>
      <c r="D3477" t="s">
        <v>22</v>
      </c>
      <c r="E3477" t="s">
        <v>22</v>
      </c>
      <c r="F3477">
        <v>0</v>
      </c>
      <c r="G3477">
        <v>150.6</v>
      </c>
      <c r="H3477">
        <v>106</v>
      </c>
      <c r="I3477">
        <v>25.6</v>
      </c>
      <c r="J3477">
        <v>147.4</v>
      </c>
      <c r="K3477">
        <v>108</v>
      </c>
      <c r="L3477">
        <v>12.53</v>
      </c>
      <c r="M3477">
        <v>173.2</v>
      </c>
      <c r="N3477">
        <v>109</v>
      </c>
      <c r="O3477">
        <v>7.79</v>
      </c>
      <c r="P3477">
        <v>9.5</v>
      </c>
      <c r="Q3477">
        <v>5</v>
      </c>
      <c r="R3477">
        <v>2.57</v>
      </c>
      <c r="S3477">
        <v>1</v>
      </c>
      <c r="T3477" t="s">
        <v>22</v>
      </c>
      <c r="U3477">
        <f t="shared" si="109"/>
        <v>0</v>
      </c>
      <c r="V3477">
        <f>IF(Table2[[#This Row],[international_plan]]="yes",1,0)</f>
        <v>0</v>
      </c>
      <c r="W3477">
        <f>IF(Table2[[#This Row],[voice_mail_plan]]="yes",1,0)</f>
        <v>0</v>
      </c>
      <c r="X3477" t="str">
        <f t="shared" si="108"/>
        <v>High</v>
      </c>
      <c r="Y3477" t="str">
        <f>IF(Table2[[#This Row],[total_intl_charge]] &gt; AVERAGE($R$2:$R$4245),"High","Low")</f>
        <v>Low</v>
      </c>
      <c r="Z3477" t="str">
        <f>IF(AND(G3477&gt;AVERAGE(train!$G$2:$G$4251),K3477&gt;AVERAGE(train!$K$2:$K$4251)),"High Day &amp; Eve",IF(AND(G3477&gt;AVERAGE(train!$G$2:$G$4251),K3477&lt;=AVERAGE(train!$K$2:$K$4251)),"High Day Only",IF(AND(G3477&lt;=AVERAGE(train!$G$2:$G$4251),K3477&gt;AVERAGE(train!$K$2:$K$4251)),"High Eve Only","Low Usage")))</f>
        <v>High Eve Only</v>
      </c>
    </row>
    <row r="3478" spans="1:26">
      <c r="A3478" t="s">
        <v>73</v>
      </c>
      <c r="B3478">
        <v>59</v>
      </c>
      <c r="C3478" t="s">
        <v>28</v>
      </c>
      <c r="D3478" t="s">
        <v>22</v>
      </c>
      <c r="E3478" t="s">
        <v>22</v>
      </c>
      <c r="F3478">
        <v>0</v>
      </c>
      <c r="G3478">
        <v>189.1</v>
      </c>
      <c r="H3478">
        <v>141</v>
      </c>
      <c r="I3478">
        <v>32.15</v>
      </c>
      <c r="J3478">
        <v>198.2</v>
      </c>
      <c r="K3478">
        <v>113</v>
      </c>
      <c r="L3478">
        <v>16.850000000000001</v>
      </c>
      <c r="M3478">
        <v>280.2</v>
      </c>
      <c r="N3478">
        <v>103</v>
      </c>
      <c r="O3478">
        <v>12.61</v>
      </c>
      <c r="P3478">
        <v>2.2000000000000002</v>
      </c>
      <c r="Q3478">
        <v>7</v>
      </c>
      <c r="R3478">
        <v>0.59</v>
      </c>
      <c r="S3478">
        <v>1</v>
      </c>
      <c r="T3478" t="s">
        <v>22</v>
      </c>
      <c r="U3478">
        <f t="shared" si="109"/>
        <v>0</v>
      </c>
      <c r="V3478">
        <f>IF(Table2[[#This Row],[international_plan]]="yes",1,0)</f>
        <v>0</v>
      </c>
      <c r="W3478">
        <f>IF(Table2[[#This Row],[voice_mail_plan]]="yes",1,0)</f>
        <v>0</v>
      </c>
      <c r="X3478" t="str">
        <f t="shared" si="108"/>
        <v>Low</v>
      </c>
      <c r="Y3478" t="str">
        <f>IF(Table2[[#This Row],[total_intl_charge]] &gt; AVERAGE($R$2:$R$4245),"High","Low")</f>
        <v>Low</v>
      </c>
      <c r="Z3478" t="str">
        <f>IF(AND(G3478&gt;AVERAGE(train!$G$2:$G$4251),K3478&gt;AVERAGE(train!$K$2:$K$4251)),"High Day &amp; Eve",IF(AND(G3478&gt;AVERAGE(train!$G$2:$G$4251),K3478&lt;=AVERAGE(train!$K$2:$K$4251)),"High Day Only",IF(AND(G3478&lt;=AVERAGE(train!$G$2:$G$4251),K3478&gt;AVERAGE(train!$K$2:$K$4251)),"High Eve Only","Low Usage")))</f>
        <v>High Day &amp; Eve</v>
      </c>
    </row>
    <row r="3479" spans="1:26">
      <c r="A3479" t="s">
        <v>65</v>
      </c>
      <c r="B3479">
        <v>124</v>
      </c>
      <c r="C3479" t="s">
        <v>25</v>
      </c>
      <c r="D3479" t="s">
        <v>22</v>
      </c>
      <c r="E3479" t="s">
        <v>22</v>
      </c>
      <c r="F3479">
        <v>0</v>
      </c>
      <c r="G3479">
        <v>156.9</v>
      </c>
      <c r="H3479">
        <v>74</v>
      </c>
      <c r="I3479">
        <v>26.67</v>
      </c>
      <c r="J3479">
        <v>195.8</v>
      </c>
      <c r="K3479">
        <v>82</v>
      </c>
      <c r="L3479">
        <v>16.64</v>
      </c>
      <c r="M3479">
        <v>181</v>
      </c>
      <c r="N3479">
        <v>99</v>
      </c>
      <c r="O3479">
        <v>8.15</v>
      </c>
      <c r="P3479">
        <v>8.8000000000000007</v>
      </c>
      <c r="Q3479">
        <v>2</v>
      </c>
      <c r="R3479">
        <v>2.38</v>
      </c>
      <c r="S3479">
        <v>1</v>
      </c>
      <c r="T3479" t="s">
        <v>22</v>
      </c>
      <c r="U3479">
        <f t="shared" si="109"/>
        <v>0</v>
      </c>
      <c r="V3479">
        <f>IF(Table2[[#This Row],[international_plan]]="yes",1,0)</f>
        <v>0</v>
      </c>
      <c r="W3479">
        <f>IF(Table2[[#This Row],[voice_mail_plan]]="yes",1,0)</f>
        <v>0</v>
      </c>
      <c r="X3479" t="str">
        <f t="shared" si="108"/>
        <v>High</v>
      </c>
      <c r="Y3479" t="str">
        <f>IF(Table2[[#This Row],[total_intl_charge]] &gt; AVERAGE($R$2:$R$4245),"High","Low")</f>
        <v>Low</v>
      </c>
      <c r="Z3479" t="str">
        <f>IF(AND(G3479&gt;AVERAGE(train!$G$2:$G$4251),K3479&gt;AVERAGE(train!$K$2:$K$4251)),"High Day &amp; Eve",IF(AND(G3479&gt;AVERAGE(train!$G$2:$G$4251),K3479&lt;=AVERAGE(train!$K$2:$K$4251)),"High Day Only",IF(AND(G3479&lt;=AVERAGE(train!$G$2:$G$4251),K3479&gt;AVERAGE(train!$K$2:$K$4251)),"High Eve Only","Low Usage")))</f>
        <v>Low Usage</v>
      </c>
    </row>
    <row r="3480" spans="1:26">
      <c r="A3480" t="s">
        <v>37</v>
      </c>
      <c r="B3480">
        <v>73</v>
      </c>
      <c r="C3480" t="s">
        <v>25</v>
      </c>
      <c r="D3480" t="s">
        <v>22</v>
      </c>
      <c r="E3480" t="s">
        <v>22</v>
      </c>
      <c r="F3480">
        <v>0</v>
      </c>
      <c r="G3480">
        <v>67</v>
      </c>
      <c r="H3480">
        <v>76</v>
      </c>
      <c r="I3480">
        <v>11.39</v>
      </c>
      <c r="J3480">
        <v>223</v>
      </c>
      <c r="K3480">
        <v>154</v>
      </c>
      <c r="L3480">
        <v>18.96</v>
      </c>
      <c r="M3480">
        <v>236.5</v>
      </c>
      <c r="N3480">
        <v>151</v>
      </c>
      <c r="O3480">
        <v>10.64</v>
      </c>
      <c r="P3480">
        <v>11.2</v>
      </c>
      <c r="Q3480">
        <v>2</v>
      </c>
      <c r="R3480">
        <v>3.02</v>
      </c>
      <c r="S3480">
        <v>1</v>
      </c>
      <c r="T3480" t="s">
        <v>22</v>
      </c>
      <c r="U3480">
        <f t="shared" si="109"/>
        <v>0</v>
      </c>
      <c r="V3480">
        <f>IF(Table2[[#This Row],[international_plan]]="yes",1,0)</f>
        <v>0</v>
      </c>
      <c r="W3480">
        <f>IF(Table2[[#This Row],[voice_mail_plan]]="yes",1,0)</f>
        <v>0</v>
      </c>
      <c r="X3480" t="str">
        <f t="shared" si="108"/>
        <v>Low</v>
      </c>
      <c r="Y3480" t="str">
        <f>IF(Table2[[#This Row],[total_intl_charge]] &gt; AVERAGE($R$2:$R$4245),"High","Low")</f>
        <v>High</v>
      </c>
      <c r="Z3480" t="str">
        <f>IF(AND(G3480&gt;AVERAGE(train!$G$2:$G$4251),K3480&gt;AVERAGE(train!$K$2:$K$4251)),"High Day &amp; Eve",IF(AND(G3480&gt;AVERAGE(train!$G$2:$G$4251),K3480&lt;=AVERAGE(train!$K$2:$K$4251)),"High Day Only",IF(AND(G3480&lt;=AVERAGE(train!$G$2:$G$4251),K3480&gt;AVERAGE(train!$K$2:$K$4251)),"High Eve Only","Low Usage")))</f>
        <v>High Eve Only</v>
      </c>
    </row>
    <row r="3481" spans="1:26">
      <c r="A3481" t="s">
        <v>47</v>
      </c>
      <c r="B3481">
        <v>94</v>
      </c>
      <c r="C3481" t="s">
        <v>21</v>
      </c>
      <c r="D3481" t="s">
        <v>22</v>
      </c>
      <c r="E3481" t="s">
        <v>22</v>
      </c>
      <c r="F3481">
        <v>0</v>
      </c>
      <c r="G3481">
        <v>261.3</v>
      </c>
      <c r="H3481">
        <v>89</v>
      </c>
      <c r="I3481">
        <v>44.42</v>
      </c>
      <c r="J3481">
        <v>152.4</v>
      </c>
      <c r="K3481">
        <v>139</v>
      </c>
      <c r="L3481">
        <v>12.95</v>
      </c>
      <c r="M3481">
        <v>120.2</v>
      </c>
      <c r="N3481">
        <v>124</v>
      </c>
      <c r="O3481">
        <v>5.41</v>
      </c>
      <c r="P3481">
        <v>10.5</v>
      </c>
      <c r="Q3481">
        <v>2</v>
      </c>
      <c r="R3481">
        <v>2.84</v>
      </c>
      <c r="S3481">
        <v>0</v>
      </c>
      <c r="T3481" t="s">
        <v>22</v>
      </c>
      <c r="U3481">
        <f t="shared" si="109"/>
        <v>0</v>
      </c>
      <c r="V3481">
        <f>IF(Table2[[#This Row],[international_plan]]="yes",1,0)</f>
        <v>0</v>
      </c>
      <c r="W3481">
        <f>IF(Table2[[#This Row],[voice_mail_plan]]="yes",1,0)</f>
        <v>0</v>
      </c>
      <c r="X3481" t="str">
        <f t="shared" si="108"/>
        <v>Medium</v>
      </c>
      <c r="Y3481" t="str">
        <f>IF(Table2[[#This Row],[total_intl_charge]] &gt; AVERAGE($R$2:$R$4245),"High","Low")</f>
        <v>High</v>
      </c>
      <c r="Z3481" t="str">
        <f>IF(AND(G3481&gt;AVERAGE(train!$G$2:$G$4251),K3481&gt;AVERAGE(train!$K$2:$K$4251)),"High Day &amp; Eve",IF(AND(G3481&gt;AVERAGE(train!$G$2:$G$4251),K3481&lt;=AVERAGE(train!$K$2:$K$4251)),"High Day Only",IF(AND(G3481&lt;=AVERAGE(train!$G$2:$G$4251),K3481&gt;AVERAGE(train!$K$2:$K$4251)),"High Eve Only","Low Usage")))</f>
        <v>High Day &amp; Eve</v>
      </c>
    </row>
    <row r="3482" spans="1:26">
      <c r="A3482" t="s">
        <v>68</v>
      </c>
      <c r="B3482">
        <v>80</v>
      </c>
      <c r="C3482" t="s">
        <v>21</v>
      </c>
      <c r="D3482" t="s">
        <v>22</v>
      </c>
      <c r="E3482" t="s">
        <v>22</v>
      </c>
      <c r="F3482">
        <v>0</v>
      </c>
      <c r="G3482">
        <v>135.1</v>
      </c>
      <c r="H3482">
        <v>92</v>
      </c>
      <c r="I3482">
        <v>22.97</v>
      </c>
      <c r="J3482">
        <v>185</v>
      </c>
      <c r="K3482">
        <v>103</v>
      </c>
      <c r="L3482">
        <v>15.73</v>
      </c>
      <c r="M3482">
        <v>147.1</v>
      </c>
      <c r="N3482">
        <v>74</v>
      </c>
      <c r="O3482">
        <v>6.62</v>
      </c>
      <c r="P3482">
        <v>14.7</v>
      </c>
      <c r="Q3482">
        <v>5</v>
      </c>
      <c r="R3482">
        <v>3.97</v>
      </c>
      <c r="S3482">
        <v>3</v>
      </c>
      <c r="T3482" t="s">
        <v>22</v>
      </c>
      <c r="U3482">
        <f t="shared" si="109"/>
        <v>0</v>
      </c>
      <c r="V3482">
        <f>IF(Table2[[#This Row],[international_plan]]="yes",1,0)</f>
        <v>0</v>
      </c>
      <c r="W3482">
        <f>IF(Table2[[#This Row],[voice_mail_plan]]="yes",1,0)</f>
        <v>0</v>
      </c>
      <c r="X3482" t="str">
        <f t="shared" si="108"/>
        <v>Medium</v>
      </c>
      <c r="Y3482" t="str">
        <f>IF(Table2[[#This Row],[total_intl_charge]] &gt; AVERAGE($R$2:$R$4245),"High","Low")</f>
        <v>High</v>
      </c>
      <c r="Z3482" t="str">
        <f>IF(AND(G3482&gt;AVERAGE(train!$G$2:$G$4251),K3482&gt;AVERAGE(train!$K$2:$K$4251)),"High Day &amp; Eve",IF(AND(G3482&gt;AVERAGE(train!$G$2:$G$4251),K3482&lt;=AVERAGE(train!$K$2:$K$4251)),"High Day Only",IF(AND(G3482&lt;=AVERAGE(train!$G$2:$G$4251),K3482&gt;AVERAGE(train!$K$2:$K$4251)),"High Eve Only","Low Usage")))</f>
        <v>High Eve Only</v>
      </c>
    </row>
    <row r="3483" spans="1:26">
      <c r="A3483" t="s">
        <v>43</v>
      </c>
      <c r="B3483">
        <v>101</v>
      </c>
      <c r="C3483" t="s">
        <v>21</v>
      </c>
      <c r="D3483" t="s">
        <v>23</v>
      </c>
      <c r="E3483" t="s">
        <v>22</v>
      </c>
      <c r="F3483">
        <v>0</v>
      </c>
      <c r="G3483">
        <v>92.1</v>
      </c>
      <c r="H3483">
        <v>109</v>
      </c>
      <c r="I3483">
        <v>15.66</v>
      </c>
      <c r="J3483">
        <v>163</v>
      </c>
      <c r="K3483">
        <v>83</v>
      </c>
      <c r="L3483">
        <v>13.86</v>
      </c>
      <c r="M3483">
        <v>133.30000000000001</v>
      </c>
      <c r="N3483">
        <v>102</v>
      </c>
      <c r="O3483">
        <v>6</v>
      </c>
      <c r="P3483">
        <v>9.6999999999999993</v>
      </c>
      <c r="Q3483">
        <v>11</v>
      </c>
      <c r="R3483">
        <v>2.62</v>
      </c>
      <c r="S3483">
        <v>2</v>
      </c>
      <c r="T3483" t="s">
        <v>22</v>
      </c>
      <c r="U3483">
        <f t="shared" si="109"/>
        <v>0</v>
      </c>
      <c r="V3483">
        <f>IF(Table2[[#This Row],[international_plan]]="yes",1,0)</f>
        <v>1</v>
      </c>
      <c r="W3483">
        <f>IF(Table2[[#This Row],[voice_mail_plan]]="yes",1,0)</f>
        <v>0</v>
      </c>
      <c r="X3483" t="str">
        <f t="shared" si="108"/>
        <v>High</v>
      </c>
      <c r="Y3483" t="str">
        <f>IF(Table2[[#This Row],[total_intl_charge]] &gt; AVERAGE($R$2:$R$4245),"High","Low")</f>
        <v>Low</v>
      </c>
      <c r="Z3483" t="str">
        <f>IF(AND(G3483&gt;AVERAGE(train!$G$2:$G$4251),K3483&gt;AVERAGE(train!$K$2:$K$4251)),"High Day &amp; Eve",IF(AND(G3483&gt;AVERAGE(train!$G$2:$G$4251),K3483&lt;=AVERAGE(train!$K$2:$K$4251)),"High Day Only",IF(AND(G3483&lt;=AVERAGE(train!$G$2:$G$4251),K3483&gt;AVERAGE(train!$K$2:$K$4251)),"High Eve Only","Low Usage")))</f>
        <v>Low Usage</v>
      </c>
    </row>
    <row r="3484" spans="1:26">
      <c r="A3484" t="s">
        <v>60</v>
      </c>
      <c r="B3484">
        <v>115</v>
      </c>
      <c r="C3484" t="s">
        <v>25</v>
      </c>
      <c r="D3484" t="s">
        <v>22</v>
      </c>
      <c r="E3484" t="s">
        <v>22</v>
      </c>
      <c r="F3484">
        <v>0</v>
      </c>
      <c r="G3484">
        <v>173.5</v>
      </c>
      <c r="H3484">
        <v>121</v>
      </c>
      <c r="I3484">
        <v>29.5</v>
      </c>
      <c r="J3484">
        <v>168.3</v>
      </c>
      <c r="K3484">
        <v>100</v>
      </c>
      <c r="L3484">
        <v>14.31</v>
      </c>
      <c r="M3484">
        <v>138.30000000000001</v>
      </c>
      <c r="N3484">
        <v>105</v>
      </c>
      <c r="O3484">
        <v>6.22</v>
      </c>
      <c r="P3484">
        <v>7.8</v>
      </c>
      <c r="Q3484">
        <v>5</v>
      </c>
      <c r="R3484">
        <v>2.11</v>
      </c>
      <c r="S3484">
        <v>1</v>
      </c>
      <c r="T3484" t="s">
        <v>22</v>
      </c>
      <c r="U3484">
        <f t="shared" si="109"/>
        <v>0</v>
      </c>
      <c r="V3484">
        <f>IF(Table2[[#This Row],[international_plan]]="yes",1,0)</f>
        <v>0</v>
      </c>
      <c r="W3484">
        <f>IF(Table2[[#This Row],[voice_mail_plan]]="yes",1,0)</f>
        <v>0</v>
      </c>
      <c r="X3484" t="str">
        <f t="shared" si="108"/>
        <v>High</v>
      </c>
      <c r="Y3484" t="str">
        <f>IF(Table2[[#This Row],[total_intl_charge]] &gt; AVERAGE($R$2:$R$4245),"High","Low")</f>
        <v>Low</v>
      </c>
      <c r="Z3484" t="str">
        <f>IF(AND(G3484&gt;AVERAGE(train!$G$2:$G$4251),K3484&gt;AVERAGE(train!$K$2:$K$4251)),"High Day &amp; Eve",IF(AND(G3484&gt;AVERAGE(train!$G$2:$G$4251),K3484&lt;=AVERAGE(train!$K$2:$K$4251)),"High Day Only",IF(AND(G3484&lt;=AVERAGE(train!$G$2:$G$4251),K3484&gt;AVERAGE(train!$K$2:$K$4251)),"High Eve Only","Low Usage")))</f>
        <v>Low Usage</v>
      </c>
    </row>
    <row r="3485" spans="1:26">
      <c r="A3485" t="s">
        <v>70</v>
      </c>
      <c r="B3485">
        <v>100</v>
      </c>
      <c r="C3485" t="s">
        <v>21</v>
      </c>
      <c r="D3485" t="s">
        <v>23</v>
      </c>
      <c r="E3485" t="s">
        <v>22</v>
      </c>
      <c r="F3485">
        <v>0</v>
      </c>
      <c r="G3485">
        <v>156.30000000000001</v>
      </c>
      <c r="H3485">
        <v>82</v>
      </c>
      <c r="I3485">
        <v>26.57</v>
      </c>
      <c r="J3485">
        <v>259.39999999999998</v>
      </c>
      <c r="K3485">
        <v>91</v>
      </c>
      <c r="L3485">
        <v>22.05</v>
      </c>
      <c r="M3485">
        <v>143.69999999999999</v>
      </c>
      <c r="N3485">
        <v>93</v>
      </c>
      <c r="O3485">
        <v>6.47</v>
      </c>
      <c r="P3485">
        <v>8.3000000000000007</v>
      </c>
      <c r="Q3485">
        <v>7</v>
      </c>
      <c r="R3485">
        <v>2.2400000000000002</v>
      </c>
      <c r="S3485">
        <v>5</v>
      </c>
      <c r="T3485" t="s">
        <v>22</v>
      </c>
      <c r="U3485">
        <f t="shared" si="109"/>
        <v>0</v>
      </c>
      <c r="V3485">
        <f>IF(Table2[[#This Row],[international_plan]]="yes",1,0)</f>
        <v>1</v>
      </c>
      <c r="W3485">
        <f>IF(Table2[[#This Row],[voice_mail_plan]]="yes",1,0)</f>
        <v>0</v>
      </c>
      <c r="X3485" t="str">
        <f t="shared" si="108"/>
        <v>Medium</v>
      </c>
      <c r="Y3485" t="str">
        <f>IF(Table2[[#This Row],[total_intl_charge]] &gt; AVERAGE($R$2:$R$4245),"High","Low")</f>
        <v>Low</v>
      </c>
      <c r="Z3485" t="str">
        <f>IF(AND(G3485&gt;AVERAGE(train!$G$2:$G$4251),K3485&gt;AVERAGE(train!$K$2:$K$4251)),"High Day &amp; Eve",IF(AND(G3485&gt;AVERAGE(train!$G$2:$G$4251),K3485&lt;=AVERAGE(train!$K$2:$K$4251)),"High Day Only",IF(AND(G3485&lt;=AVERAGE(train!$G$2:$G$4251),K3485&gt;AVERAGE(train!$K$2:$K$4251)),"High Eve Only","Low Usage")))</f>
        <v>Low Usage</v>
      </c>
    </row>
    <row r="3486" spans="1:26">
      <c r="A3486" t="s">
        <v>27</v>
      </c>
      <c r="B3486">
        <v>85</v>
      </c>
      <c r="C3486" t="s">
        <v>21</v>
      </c>
      <c r="D3486" t="s">
        <v>22</v>
      </c>
      <c r="E3486" t="s">
        <v>22</v>
      </c>
      <c r="F3486">
        <v>0</v>
      </c>
      <c r="G3486">
        <v>274.7</v>
      </c>
      <c r="H3486">
        <v>79</v>
      </c>
      <c r="I3486">
        <v>46.7</v>
      </c>
      <c r="J3486">
        <v>119.4</v>
      </c>
      <c r="K3486">
        <v>122</v>
      </c>
      <c r="L3486">
        <v>10.15</v>
      </c>
      <c r="M3486">
        <v>296.89999999999998</v>
      </c>
      <c r="N3486">
        <v>74</v>
      </c>
      <c r="O3486">
        <v>13.36</v>
      </c>
      <c r="P3486">
        <v>9.4</v>
      </c>
      <c r="Q3486">
        <v>10</v>
      </c>
      <c r="R3486">
        <v>2.54</v>
      </c>
      <c r="S3486">
        <v>1</v>
      </c>
      <c r="T3486" t="s">
        <v>22</v>
      </c>
      <c r="U3486">
        <f t="shared" si="109"/>
        <v>0</v>
      </c>
      <c r="V3486">
        <f>IF(Table2[[#This Row],[international_plan]]="yes",1,0)</f>
        <v>0</v>
      </c>
      <c r="W3486">
        <f>IF(Table2[[#This Row],[voice_mail_plan]]="yes",1,0)</f>
        <v>0</v>
      </c>
      <c r="X3486" t="str">
        <f t="shared" si="108"/>
        <v>Medium</v>
      </c>
      <c r="Y3486" t="str">
        <f>IF(Table2[[#This Row],[total_intl_charge]] &gt; AVERAGE($R$2:$R$4245),"High","Low")</f>
        <v>Low</v>
      </c>
      <c r="Z3486" t="str">
        <f>IF(AND(G3486&gt;AVERAGE(train!$G$2:$G$4251),K3486&gt;AVERAGE(train!$K$2:$K$4251)),"High Day &amp; Eve",IF(AND(G3486&gt;AVERAGE(train!$G$2:$G$4251),K3486&lt;=AVERAGE(train!$K$2:$K$4251)),"High Day Only",IF(AND(G3486&lt;=AVERAGE(train!$G$2:$G$4251),K3486&gt;AVERAGE(train!$K$2:$K$4251)),"High Eve Only","Low Usage")))</f>
        <v>High Day &amp; Eve</v>
      </c>
    </row>
    <row r="3487" spans="1:26">
      <c r="A3487" t="s">
        <v>65</v>
      </c>
      <c r="B3487">
        <v>110</v>
      </c>
      <c r="C3487" t="s">
        <v>25</v>
      </c>
      <c r="D3487" t="s">
        <v>22</v>
      </c>
      <c r="E3487" t="s">
        <v>22</v>
      </c>
      <c r="F3487">
        <v>0</v>
      </c>
      <c r="G3487">
        <v>244.7</v>
      </c>
      <c r="H3487">
        <v>84</v>
      </c>
      <c r="I3487">
        <v>41.6</v>
      </c>
      <c r="J3487">
        <v>106.4</v>
      </c>
      <c r="K3487">
        <v>95</v>
      </c>
      <c r="L3487">
        <v>9.0399999999999991</v>
      </c>
      <c r="M3487">
        <v>194.9</v>
      </c>
      <c r="N3487">
        <v>61</v>
      </c>
      <c r="O3487">
        <v>8.77</v>
      </c>
      <c r="P3487">
        <v>10.5</v>
      </c>
      <c r="Q3487">
        <v>1</v>
      </c>
      <c r="R3487">
        <v>2.84</v>
      </c>
      <c r="S3487">
        <v>2</v>
      </c>
      <c r="T3487" t="s">
        <v>23</v>
      </c>
      <c r="U3487">
        <f t="shared" si="109"/>
        <v>1</v>
      </c>
      <c r="V3487">
        <f>IF(Table2[[#This Row],[international_plan]]="yes",1,0)</f>
        <v>0</v>
      </c>
      <c r="W3487">
        <f>IF(Table2[[#This Row],[voice_mail_plan]]="yes",1,0)</f>
        <v>0</v>
      </c>
      <c r="X3487" t="str">
        <f t="shared" si="108"/>
        <v>High</v>
      </c>
      <c r="Y3487" t="str">
        <f>IF(Table2[[#This Row],[total_intl_charge]] &gt; AVERAGE($R$2:$R$4245),"High","Low")</f>
        <v>High</v>
      </c>
      <c r="Z3487" t="str">
        <f>IF(AND(G3487&gt;AVERAGE(train!$G$2:$G$4251),K3487&gt;AVERAGE(train!$K$2:$K$4251)),"High Day &amp; Eve",IF(AND(G3487&gt;AVERAGE(train!$G$2:$G$4251),K3487&lt;=AVERAGE(train!$K$2:$K$4251)),"High Day Only",IF(AND(G3487&lt;=AVERAGE(train!$G$2:$G$4251),K3487&gt;AVERAGE(train!$K$2:$K$4251)),"High Eve Only","Low Usage")))</f>
        <v>High Day Only</v>
      </c>
    </row>
    <row r="3488" spans="1:26">
      <c r="A3488" t="s">
        <v>51</v>
      </c>
      <c r="B3488">
        <v>92</v>
      </c>
      <c r="C3488" t="s">
        <v>25</v>
      </c>
      <c r="D3488" t="s">
        <v>23</v>
      </c>
      <c r="E3488" t="s">
        <v>22</v>
      </c>
      <c r="F3488">
        <v>0</v>
      </c>
      <c r="G3488">
        <v>183.6</v>
      </c>
      <c r="H3488">
        <v>96</v>
      </c>
      <c r="I3488">
        <v>31.21</v>
      </c>
      <c r="J3488">
        <v>149.69999999999999</v>
      </c>
      <c r="K3488">
        <v>55</v>
      </c>
      <c r="L3488">
        <v>12.72</v>
      </c>
      <c r="M3488">
        <v>135.19999999999999</v>
      </c>
      <c r="N3488">
        <v>71</v>
      </c>
      <c r="O3488">
        <v>6.08</v>
      </c>
      <c r="P3488">
        <v>11.8</v>
      </c>
      <c r="Q3488">
        <v>4</v>
      </c>
      <c r="R3488">
        <v>3.19</v>
      </c>
      <c r="S3488">
        <v>0</v>
      </c>
      <c r="T3488" t="s">
        <v>22</v>
      </c>
      <c r="U3488">
        <f t="shared" si="109"/>
        <v>0</v>
      </c>
      <c r="V3488">
        <f>IF(Table2[[#This Row],[international_plan]]="yes",1,0)</f>
        <v>1</v>
      </c>
      <c r="W3488">
        <f>IF(Table2[[#This Row],[voice_mail_plan]]="yes",1,0)</f>
        <v>0</v>
      </c>
      <c r="X3488" t="str">
        <f t="shared" si="108"/>
        <v>Medium</v>
      </c>
      <c r="Y3488" t="str">
        <f>IF(Table2[[#This Row],[total_intl_charge]] &gt; AVERAGE($R$2:$R$4245),"High","Low")</f>
        <v>High</v>
      </c>
      <c r="Z3488" t="str">
        <f>IF(AND(G3488&gt;AVERAGE(train!$G$2:$G$4251),K3488&gt;AVERAGE(train!$K$2:$K$4251)),"High Day &amp; Eve",IF(AND(G3488&gt;AVERAGE(train!$G$2:$G$4251),K3488&lt;=AVERAGE(train!$K$2:$K$4251)),"High Day Only",IF(AND(G3488&lt;=AVERAGE(train!$G$2:$G$4251),K3488&gt;AVERAGE(train!$K$2:$K$4251)),"High Eve Only","Low Usage")))</f>
        <v>High Day Only</v>
      </c>
    </row>
    <row r="3489" spans="1:26">
      <c r="A3489" t="s">
        <v>53</v>
      </c>
      <c r="B3489">
        <v>102</v>
      </c>
      <c r="C3489" t="s">
        <v>25</v>
      </c>
      <c r="D3489" t="s">
        <v>22</v>
      </c>
      <c r="E3489" t="s">
        <v>22</v>
      </c>
      <c r="F3489">
        <v>0</v>
      </c>
      <c r="G3489">
        <v>167.1</v>
      </c>
      <c r="H3489">
        <v>80</v>
      </c>
      <c r="I3489">
        <v>28.41</v>
      </c>
      <c r="J3489">
        <v>222.9</v>
      </c>
      <c r="K3489">
        <v>94</v>
      </c>
      <c r="L3489">
        <v>18.95</v>
      </c>
      <c r="M3489">
        <v>179.9</v>
      </c>
      <c r="N3489">
        <v>103</v>
      </c>
      <c r="O3489">
        <v>8.1</v>
      </c>
      <c r="P3489">
        <v>11.6</v>
      </c>
      <c r="Q3489">
        <v>3</v>
      </c>
      <c r="R3489">
        <v>3.13</v>
      </c>
      <c r="S3489">
        <v>5</v>
      </c>
      <c r="T3489" t="s">
        <v>22</v>
      </c>
      <c r="U3489">
        <f t="shared" si="109"/>
        <v>0</v>
      </c>
      <c r="V3489">
        <f>IF(Table2[[#This Row],[international_plan]]="yes",1,0)</f>
        <v>0</v>
      </c>
      <c r="W3489">
        <f>IF(Table2[[#This Row],[voice_mail_plan]]="yes",1,0)</f>
        <v>0</v>
      </c>
      <c r="X3489" t="str">
        <f t="shared" si="108"/>
        <v>High</v>
      </c>
      <c r="Y3489" t="str">
        <f>IF(Table2[[#This Row],[total_intl_charge]] &gt; AVERAGE($R$2:$R$4245),"High","Low")</f>
        <v>High</v>
      </c>
      <c r="Z3489" t="str">
        <f>IF(AND(G3489&gt;AVERAGE(train!$G$2:$G$4251),K3489&gt;AVERAGE(train!$K$2:$K$4251)),"High Day &amp; Eve",IF(AND(G3489&gt;AVERAGE(train!$G$2:$G$4251),K3489&lt;=AVERAGE(train!$K$2:$K$4251)),"High Day Only",IF(AND(G3489&lt;=AVERAGE(train!$G$2:$G$4251),K3489&gt;AVERAGE(train!$K$2:$K$4251)),"High Eve Only","Low Usage")))</f>
        <v>Low Usage</v>
      </c>
    </row>
    <row r="3490" spans="1:26">
      <c r="A3490" t="s">
        <v>62</v>
      </c>
      <c r="B3490">
        <v>134</v>
      </c>
      <c r="C3490" t="s">
        <v>25</v>
      </c>
      <c r="D3490" t="s">
        <v>22</v>
      </c>
      <c r="E3490" t="s">
        <v>22</v>
      </c>
      <c r="F3490">
        <v>0</v>
      </c>
      <c r="G3490">
        <v>177.1</v>
      </c>
      <c r="H3490">
        <v>120</v>
      </c>
      <c r="I3490">
        <v>30.11</v>
      </c>
      <c r="J3490">
        <v>218.1</v>
      </c>
      <c r="K3490">
        <v>123</v>
      </c>
      <c r="L3490">
        <v>18.54</v>
      </c>
      <c r="M3490">
        <v>183.8</v>
      </c>
      <c r="N3490">
        <v>93</v>
      </c>
      <c r="O3490">
        <v>8.27</v>
      </c>
      <c r="P3490">
        <v>12.7</v>
      </c>
      <c r="Q3490">
        <v>5</v>
      </c>
      <c r="R3490">
        <v>3.43</v>
      </c>
      <c r="S3490">
        <v>3</v>
      </c>
      <c r="T3490" t="s">
        <v>22</v>
      </c>
      <c r="U3490">
        <f t="shared" si="109"/>
        <v>0</v>
      </c>
      <c r="V3490">
        <f>IF(Table2[[#This Row],[international_plan]]="yes",1,0)</f>
        <v>0</v>
      </c>
      <c r="W3490">
        <f>IF(Table2[[#This Row],[voice_mail_plan]]="yes",1,0)</f>
        <v>0</v>
      </c>
      <c r="X3490" t="str">
        <f t="shared" si="108"/>
        <v>Very High</v>
      </c>
      <c r="Y3490" t="str">
        <f>IF(Table2[[#This Row],[total_intl_charge]] &gt; AVERAGE($R$2:$R$4245),"High","Low")</f>
        <v>High</v>
      </c>
      <c r="Z3490" t="str">
        <f>IF(AND(G3490&gt;AVERAGE(train!$G$2:$G$4251),K3490&gt;AVERAGE(train!$K$2:$K$4251)),"High Day &amp; Eve",IF(AND(G3490&gt;AVERAGE(train!$G$2:$G$4251),K3490&lt;=AVERAGE(train!$K$2:$K$4251)),"High Day Only",IF(AND(G3490&lt;=AVERAGE(train!$G$2:$G$4251),K3490&gt;AVERAGE(train!$K$2:$K$4251)),"High Eve Only","Low Usage")))</f>
        <v>High Eve Only</v>
      </c>
    </row>
    <row r="3491" spans="1:26">
      <c r="A3491" t="s">
        <v>63</v>
      </c>
      <c r="B3491">
        <v>96</v>
      </c>
      <c r="C3491" t="s">
        <v>21</v>
      </c>
      <c r="D3491" t="s">
        <v>22</v>
      </c>
      <c r="E3491" t="s">
        <v>22</v>
      </c>
      <c r="F3491">
        <v>0</v>
      </c>
      <c r="G3491">
        <v>217.8</v>
      </c>
      <c r="H3491">
        <v>120</v>
      </c>
      <c r="I3491">
        <v>37.03</v>
      </c>
      <c r="J3491">
        <v>139.6</v>
      </c>
      <c r="K3491">
        <v>109</v>
      </c>
      <c r="L3491">
        <v>11.87</v>
      </c>
      <c r="M3491">
        <v>227.7</v>
      </c>
      <c r="N3491">
        <v>111</v>
      </c>
      <c r="O3491">
        <v>10.25</v>
      </c>
      <c r="P3491">
        <v>11.6</v>
      </c>
      <c r="Q3491">
        <v>3</v>
      </c>
      <c r="R3491">
        <v>3.13</v>
      </c>
      <c r="S3491">
        <v>0</v>
      </c>
      <c r="T3491" t="s">
        <v>22</v>
      </c>
      <c r="U3491">
        <f t="shared" si="109"/>
        <v>0</v>
      </c>
      <c r="V3491">
        <f>IF(Table2[[#This Row],[international_plan]]="yes",1,0)</f>
        <v>0</v>
      </c>
      <c r="W3491">
        <f>IF(Table2[[#This Row],[voice_mail_plan]]="yes",1,0)</f>
        <v>0</v>
      </c>
      <c r="X3491" t="str">
        <f t="shared" si="108"/>
        <v>Medium</v>
      </c>
      <c r="Y3491" t="str">
        <f>IF(Table2[[#This Row],[total_intl_charge]] &gt; AVERAGE($R$2:$R$4245),"High","Low")</f>
        <v>High</v>
      </c>
      <c r="Z3491" t="str">
        <f>IF(AND(G3491&gt;AVERAGE(train!$G$2:$G$4251),K3491&gt;AVERAGE(train!$K$2:$K$4251)),"High Day &amp; Eve",IF(AND(G3491&gt;AVERAGE(train!$G$2:$G$4251),K3491&lt;=AVERAGE(train!$K$2:$K$4251)),"High Day Only",IF(AND(G3491&lt;=AVERAGE(train!$G$2:$G$4251),K3491&gt;AVERAGE(train!$K$2:$K$4251)),"High Eve Only","Low Usage")))</f>
        <v>High Day &amp; Eve</v>
      </c>
    </row>
    <row r="3492" spans="1:26">
      <c r="A3492" t="s">
        <v>69</v>
      </c>
      <c r="B3492">
        <v>42</v>
      </c>
      <c r="C3492" t="s">
        <v>28</v>
      </c>
      <c r="D3492" t="s">
        <v>22</v>
      </c>
      <c r="E3492" t="s">
        <v>22</v>
      </c>
      <c r="F3492">
        <v>0</v>
      </c>
      <c r="G3492">
        <v>143.69999999999999</v>
      </c>
      <c r="H3492">
        <v>96</v>
      </c>
      <c r="I3492">
        <v>24.43</v>
      </c>
      <c r="J3492">
        <v>221</v>
      </c>
      <c r="K3492">
        <v>98</v>
      </c>
      <c r="L3492">
        <v>18.79</v>
      </c>
      <c r="M3492">
        <v>108.9</v>
      </c>
      <c r="N3492">
        <v>94</v>
      </c>
      <c r="O3492">
        <v>4.9000000000000004</v>
      </c>
      <c r="P3492">
        <v>8.6</v>
      </c>
      <c r="Q3492">
        <v>1</v>
      </c>
      <c r="R3492">
        <v>2.3199999999999998</v>
      </c>
      <c r="S3492">
        <v>2</v>
      </c>
      <c r="T3492" t="s">
        <v>22</v>
      </c>
      <c r="U3492">
        <f t="shared" si="109"/>
        <v>0</v>
      </c>
      <c r="V3492">
        <f>IF(Table2[[#This Row],[international_plan]]="yes",1,0)</f>
        <v>0</v>
      </c>
      <c r="W3492">
        <f>IF(Table2[[#This Row],[voice_mail_plan]]="yes",1,0)</f>
        <v>0</v>
      </c>
      <c r="X3492" t="str">
        <f t="shared" si="108"/>
        <v>Low</v>
      </c>
      <c r="Y3492" t="str">
        <f>IF(Table2[[#This Row],[total_intl_charge]] &gt; AVERAGE($R$2:$R$4245),"High","Low")</f>
        <v>Low</v>
      </c>
      <c r="Z3492" t="str">
        <f>IF(AND(G3492&gt;AVERAGE(train!$G$2:$G$4251),K3492&gt;AVERAGE(train!$K$2:$K$4251)),"High Day &amp; Eve",IF(AND(G3492&gt;AVERAGE(train!$G$2:$G$4251),K3492&lt;=AVERAGE(train!$K$2:$K$4251)),"High Day Only",IF(AND(G3492&lt;=AVERAGE(train!$G$2:$G$4251),K3492&gt;AVERAGE(train!$K$2:$K$4251)),"High Eve Only","Low Usage")))</f>
        <v>Low Usage</v>
      </c>
    </row>
    <row r="3493" spans="1:26">
      <c r="A3493" t="s">
        <v>52</v>
      </c>
      <c r="B3493">
        <v>175</v>
      </c>
      <c r="C3493" t="s">
        <v>21</v>
      </c>
      <c r="D3493" t="s">
        <v>22</v>
      </c>
      <c r="E3493" t="s">
        <v>22</v>
      </c>
      <c r="F3493">
        <v>0</v>
      </c>
      <c r="G3493">
        <v>185</v>
      </c>
      <c r="H3493">
        <v>104</v>
      </c>
      <c r="I3493">
        <v>31.45</v>
      </c>
      <c r="J3493">
        <v>325.8</v>
      </c>
      <c r="K3493">
        <v>86</v>
      </c>
      <c r="L3493">
        <v>27.69</v>
      </c>
      <c r="M3493">
        <v>85.4</v>
      </c>
      <c r="N3493">
        <v>105</v>
      </c>
      <c r="O3493">
        <v>3.84</v>
      </c>
      <c r="P3493">
        <v>14.6</v>
      </c>
      <c r="Q3493">
        <v>2</v>
      </c>
      <c r="R3493">
        <v>3.94</v>
      </c>
      <c r="S3493">
        <v>1</v>
      </c>
      <c r="T3493" t="s">
        <v>22</v>
      </c>
      <c r="U3493">
        <f t="shared" si="109"/>
        <v>0</v>
      </c>
      <c r="V3493">
        <f>IF(Table2[[#This Row],[international_plan]]="yes",1,0)</f>
        <v>0</v>
      </c>
      <c r="W3493">
        <f>IF(Table2[[#This Row],[voice_mail_plan]]="yes",1,0)</f>
        <v>0</v>
      </c>
      <c r="X3493" t="str">
        <f t="shared" si="108"/>
        <v>Very High</v>
      </c>
      <c r="Y3493" t="str">
        <f>IF(Table2[[#This Row],[total_intl_charge]] &gt; AVERAGE($R$2:$R$4245),"High","Low")</f>
        <v>High</v>
      </c>
      <c r="Z3493" t="str">
        <f>IF(AND(G3493&gt;AVERAGE(train!$G$2:$G$4251),K3493&gt;AVERAGE(train!$K$2:$K$4251)),"High Day &amp; Eve",IF(AND(G3493&gt;AVERAGE(train!$G$2:$G$4251),K3493&lt;=AVERAGE(train!$K$2:$K$4251)),"High Day Only",IF(AND(G3493&lt;=AVERAGE(train!$G$2:$G$4251),K3493&gt;AVERAGE(train!$K$2:$K$4251)),"High Eve Only","Low Usage")))</f>
        <v>High Day Only</v>
      </c>
    </row>
    <row r="3494" spans="1:26">
      <c r="A3494" t="s">
        <v>52</v>
      </c>
      <c r="B3494">
        <v>136</v>
      </c>
      <c r="C3494" t="s">
        <v>21</v>
      </c>
      <c r="D3494" t="s">
        <v>22</v>
      </c>
      <c r="E3494" t="s">
        <v>23</v>
      </c>
      <c r="F3494">
        <v>23</v>
      </c>
      <c r="G3494">
        <v>235.6</v>
      </c>
      <c r="H3494">
        <v>65</v>
      </c>
      <c r="I3494">
        <v>40.049999999999997</v>
      </c>
      <c r="J3494">
        <v>177.7</v>
      </c>
      <c r="K3494">
        <v>81</v>
      </c>
      <c r="L3494">
        <v>15.1</v>
      </c>
      <c r="M3494">
        <v>138.69999999999999</v>
      </c>
      <c r="N3494">
        <v>105</v>
      </c>
      <c r="O3494">
        <v>6.24</v>
      </c>
      <c r="P3494">
        <v>11.3</v>
      </c>
      <c r="Q3494">
        <v>5</v>
      </c>
      <c r="R3494">
        <v>3.05</v>
      </c>
      <c r="S3494">
        <v>1</v>
      </c>
      <c r="T3494" t="s">
        <v>22</v>
      </c>
      <c r="U3494">
        <f t="shared" si="109"/>
        <v>0</v>
      </c>
      <c r="V3494">
        <f>IF(Table2[[#This Row],[international_plan]]="yes",1,0)</f>
        <v>0</v>
      </c>
      <c r="W3494">
        <f>IF(Table2[[#This Row],[voice_mail_plan]]="yes",1,0)</f>
        <v>1</v>
      </c>
      <c r="X3494" t="str">
        <f t="shared" si="108"/>
        <v>Very High</v>
      </c>
      <c r="Y3494" t="str">
        <f>IF(Table2[[#This Row],[total_intl_charge]] &gt; AVERAGE($R$2:$R$4245),"High","Low")</f>
        <v>High</v>
      </c>
      <c r="Z3494" t="str">
        <f>IF(AND(G3494&gt;AVERAGE(train!$G$2:$G$4251),K3494&gt;AVERAGE(train!$K$2:$K$4251)),"High Day &amp; Eve",IF(AND(G3494&gt;AVERAGE(train!$G$2:$G$4251),K3494&lt;=AVERAGE(train!$K$2:$K$4251)),"High Day Only",IF(AND(G3494&lt;=AVERAGE(train!$G$2:$G$4251),K3494&gt;AVERAGE(train!$K$2:$K$4251)),"High Eve Only","Low Usage")))</f>
        <v>High Day Only</v>
      </c>
    </row>
    <row r="3495" spans="1:26">
      <c r="A3495" t="s">
        <v>50</v>
      </c>
      <c r="B3495">
        <v>32</v>
      </c>
      <c r="C3495" t="s">
        <v>21</v>
      </c>
      <c r="D3495" t="s">
        <v>23</v>
      </c>
      <c r="E3495" t="s">
        <v>22</v>
      </c>
      <c r="F3495">
        <v>0</v>
      </c>
      <c r="G3495">
        <v>265.5</v>
      </c>
      <c r="H3495">
        <v>75</v>
      </c>
      <c r="I3495">
        <v>45.14</v>
      </c>
      <c r="J3495">
        <v>119.7</v>
      </c>
      <c r="K3495">
        <v>77</v>
      </c>
      <c r="L3495">
        <v>10.17</v>
      </c>
      <c r="M3495">
        <v>169.9</v>
      </c>
      <c r="N3495">
        <v>128</v>
      </c>
      <c r="O3495">
        <v>7.65</v>
      </c>
      <c r="P3495">
        <v>14.8</v>
      </c>
      <c r="Q3495">
        <v>6</v>
      </c>
      <c r="R3495">
        <v>4</v>
      </c>
      <c r="S3495">
        <v>2</v>
      </c>
      <c r="T3495" t="s">
        <v>23</v>
      </c>
      <c r="U3495">
        <f t="shared" si="109"/>
        <v>1</v>
      </c>
      <c r="V3495">
        <f>IF(Table2[[#This Row],[international_plan]]="yes",1,0)</f>
        <v>1</v>
      </c>
      <c r="W3495">
        <f>IF(Table2[[#This Row],[voice_mail_plan]]="yes",1,0)</f>
        <v>0</v>
      </c>
      <c r="X3495" t="str">
        <f t="shared" si="108"/>
        <v>Low</v>
      </c>
      <c r="Y3495" t="str">
        <f>IF(Table2[[#This Row],[total_intl_charge]] &gt; AVERAGE($R$2:$R$4245),"High","Low")</f>
        <v>High</v>
      </c>
      <c r="Z3495" t="str">
        <f>IF(AND(G3495&gt;AVERAGE(train!$G$2:$G$4251),K3495&gt;AVERAGE(train!$K$2:$K$4251)),"High Day &amp; Eve",IF(AND(G3495&gt;AVERAGE(train!$G$2:$G$4251),K3495&lt;=AVERAGE(train!$K$2:$K$4251)),"High Day Only",IF(AND(G3495&lt;=AVERAGE(train!$G$2:$G$4251),K3495&gt;AVERAGE(train!$K$2:$K$4251)),"High Eve Only","Low Usage")))</f>
        <v>High Day Only</v>
      </c>
    </row>
    <row r="3496" spans="1:26">
      <c r="A3496" t="s">
        <v>55</v>
      </c>
      <c r="B3496">
        <v>101</v>
      </c>
      <c r="C3496" t="s">
        <v>21</v>
      </c>
      <c r="D3496" t="s">
        <v>22</v>
      </c>
      <c r="E3496" t="s">
        <v>22</v>
      </c>
      <c r="F3496">
        <v>0</v>
      </c>
      <c r="G3496">
        <v>332.1</v>
      </c>
      <c r="H3496">
        <v>91</v>
      </c>
      <c r="I3496">
        <v>56.46</v>
      </c>
      <c r="J3496">
        <v>151</v>
      </c>
      <c r="K3496">
        <v>123</v>
      </c>
      <c r="L3496">
        <v>12.84</v>
      </c>
      <c r="M3496">
        <v>277.8</v>
      </c>
      <c r="N3496">
        <v>99</v>
      </c>
      <c r="O3496">
        <v>12.5</v>
      </c>
      <c r="P3496">
        <v>11.3</v>
      </c>
      <c r="Q3496">
        <v>3</v>
      </c>
      <c r="R3496">
        <v>3.05</v>
      </c>
      <c r="S3496">
        <v>1</v>
      </c>
      <c r="T3496" t="s">
        <v>23</v>
      </c>
      <c r="U3496">
        <f t="shared" si="109"/>
        <v>1</v>
      </c>
      <c r="V3496">
        <f>IF(Table2[[#This Row],[international_plan]]="yes",1,0)</f>
        <v>0</v>
      </c>
      <c r="W3496">
        <f>IF(Table2[[#This Row],[voice_mail_plan]]="yes",1,0)</f>
        <v>0</v>
      </c>
      <c r="X3496" t="str">
        <f t="shared" si="108"/>
        <v>High</v>
      </c>
      <c r="Y3496" t="str">
        <f>IF(Table2[[#This Row],[total_intl_charge]] &gt; AVERAGE($R$2:$R$4245),"High","Low")</f>
        <v>High</v>
      </c>
      <c r="Z3496" t="str">
        <f>IF(AND(G3496&gt;AVERAGE(train!$G$2:$G$4251),K3496&gt;AVERAGE(train!$K$2:$K$4251)),"High Day &amp; Eve",IF(AND(G3496&gt;AVERAGE(train!$G$2:$G$4251),K3496&lt;=AVERAGE(train!$K$2:$K$4251)),"High Day Only",IF(AND(G3496&lt;=AVERAGE(train!$G$2:$G$4251),K3496&gt;AVERAGE(train!$K$2:$K$4251)),"High Eve Only","Low Usage")))</f>
        <v>High Day &amp; Eve</v>
      </c>
    </row>
    <row r="3497" spans="1:26">
      <c r="A3497" t="s">
        <v>42</v>
      </c>
      <c r="B3497">
        <v>132</v>
      </c>
      <c r="C3497" t="s">
        <v>25</v>
      </c>
      <c r="D3497" t="s">
        <v>23</v>
      </c>
      <c r="E3497" t="s">
        <v>23</v>
      </c>
      <c r="F3497">
        <v>21</v>
      </c>
      <c r="G3497">
        <v>223.4</v>
      </c>
      <c r="H3497">
        <v>89</v>
      </c>
      <c r="I3497">
        <v>37.979999999999997</v>
      </c>
      <c r="J3497">
        <v>193.2</v>
      </c>
      <c r="K3497">
        <v>105</v>
      </c>
      <c r="L3497">
        <v>16.420000000000002</v>
      </c>
      <c r="M3497">
        <v>226.2</v>
      </c>
      <c r="N3497">
        <v>85</v>
      </c>
      <c r="O3497">
        <v>10.18</v>
      </c>
      <c r="P3497">
        <v>7.7</v>
      </c>
      <c r="Q3497">
        <v>5</v>
      </c>
      <c r="R3497">
        <v>2.08</v>
      </c>
      <c r="S3497">
        <v>3</v>
      </c>
      <c r="T3497" t="s">
        <v>22</v>
      </c>
      <c r="U3497">
        <f t="shared" si="109"/>
        <v>0</v>
      </c>
      <c r="V3497">
        <f>IF(Table2[[#This Row],[international_plan]]="yes",1,0)</f>
        <v>1</v>
      </c>
      <c r="W3497">
        <f>IF(Table2[[#This Row],[voice_mail_plan]]="yes",1,0)</f>
        <v>1</v>
      </c>
      <c r="X3497" t="str">
        <f t="shared" si="108"/>
        <v>Very High</v>
      </c>
      <c r="Y3497" t="str">
        <f>IF(Table2[[#This Row],[total_intl_charge]] &gt; AVERAGE($R$2:$R$4245),"High","Low")</f>
        <v>Low</v>
      </c>
      <c r="Z3497" t="str">
        <f>IF(AND(G3497&gt;AVERAGE(train!$G$2:$G$4251),K3497&gt;AVERAGE(train!$K$2:$K$4251)),"High Day &amp; Eve",IF(AND(G3497&gt;AVERAGE(train!$G$2:$G$4251),K3497&lt;=AVERAGE(train!$K$2:$K$4251)),"High Day Only",IF(AND(G3497&lt;=AVERAGE(train!$G$2:$G$4251),K3497&gt;AVERAGE(train!$K$2:$K$4251)),"High Eve Only","Low Usage")))</f>
        <v>High Day &amp; Eve</v>
      </c>
    </row>
    <row r="3498" spans="1:26">
      <c r="A3498" t="s">
        <v>66</v>
      </c>
      <c r="B3498">
        <v>120</v>
      </c>
      <c r="C3498" t="s">
        <v>28</v>
      </c>
      <c r="D3498" t="s">
        <v>22</v>
      </c>
      <c r="E3498" t="s">
        <v>22</v>
      </c>
      <c r="F3498">
        <v>0</v>
      </c>
      <c r="G3498">
        <v>163.6</v>
      </c>
      <c r="H3498">
        <v>109</v>
      </c>
      <c r="I3498">
        <v>27.81</v>
      </c>
      <c r="J3498">
        <v>237.3</v>
      </c>
      <c r="K3498">
        <v>95</v>
      </c>
      <c r="L3498">
        <v>20.170000000000002</v>
      </c>
      <c r="M3498">
        <v>186.2</v>
      </c>
      <c r="N3498">
        <v>141</v>
      </c>
      <c r="O3498">
        <v>8.3800000000000008</v>
      </c>
      <c r="P3498">
        <v>12.3</v>
      </c>
      <c r="Q3498">
        <v>5</v>
      </c>
      <c r="R3498">
        <v>3.32</v>
      </c>
      <c r="S3498">
        <v>0</v>
      </c>
      <c r="T3498" t="s">
        <v>22</v>
      </c>
      <c r="U3498">
        <f t="shared" si="109"/>
        <v>0</v>
      </c>
      <c r="V3498">
        <f>IF(Table2[[#This Row],[international_plan]]="yes",1,0)</f>
        <v>0</v>
      </c>
      <c r="W3498">
        <f>IF(Table2[[#This Row],[voice_mail_plan]]="yes",1,0)</f>
        <v>0</v>
      </c>
      <c r="X3498" t="str">
        <f t="shared" si="108"/>
        <v>High</v>
      </c>
      <c r="Y3498" t="str">
        <f>IF(Table2[[#This Row],[total_intl_charge]] &gt; AVERAGE($R$2:$R$4245),"High","Low")</f>
        <v>High</v>
      </c>
      <c r="Z3498" t="str">
        <f>IF(AND(G3498&gt;AVERAGE(train!$G$2:$G$4251),K3498&gt;AVERAGE(train!$K$2:$K$4251)),"High Day &amp; Eve",IF(AND(G3498&gt;AVERAGE(train!$G$2:$G$4251),K3498&lt;=AVERAGE(train!$K$2:$K$4251)),"High Day Only",IF(AND(G3498&lt;=AVERAGE(train!$G$2:$G$4251),K3498&gt;AVERAGE(train!$K$2:$K$4251)),"High Eve Only","Low Usage")))</f>
        <v>Low Usage</v>
      </c>
    </row>
    <row r="3499" spans="1:26">
      <c r="A3499" t="s">
        <v>35</v>
      </c>
      <c r="B3499">
        <v>122</v>
      </c>
      <c r="C3499" t="s">
        <v>28</v>
      </c>
      <c r="D3499" t="s">
        <v>22</v>
      </c>
      <c r="E3499" t="s">
        <v>22</v>
      </c>
      <c r="F3499">
        <v>0</v>
      </c>
      <c r="G3499">
        <v>190</v>
      </c>
      <c r="H3499">
        <v>125</v>
      </c>
      <c r="I3499">
        <v>32.299999999999997</v>
      </c>
      <c r="J3499">
        <v>141.5</v>
      </c>
      <c r="K3499">
        <v>77</v>
      </c>
      <c r="L3499">
        <v>12.03</v>
      </c>
      <c r="M3499">
        <v>216.8</v>
      </c>
      <c r="N3499">
        <v>68</v>
      </c>
      <c r="O3499">
        <v>9.76</v>
      </c>
      <c r="P3499">
        <v>15.9</v>
      </c>
      <c r="Q3499">
        <v>3</v>
      </c>
      <c r="R3499">
        <v>4.29</v>
      </c>
      <c r="S3499">
        <v>3</v>
      </c>
      <c r="T3499" t="s">
        <v>22</v>
      </c>
      <c r="U3499">
        <f t="shared" si="109"/>
        <v>0</v>
      </c>
      <c r="V3499">
        <f>IF(Table2[[#This Row],[international_plan]]="yes",1,0)</f>
        <v>0</v>
      </c>
      <c r="W3499">
        <f>IF(Table2[[#This Row],[voice_mail_plan]]="yes",1,0)</f>
        <v>0</v>
      </c>
      <c r="X3499" t="str">
        <f t="shared" si="108"/>
        <v>High</v>
      </c>
      <c r="Y3499" t="str">
        <f>IF(Table2[[#This Row],[total_intl_charge]] &gt; AVERAGE($R$2:$R$4245),"High","Low")</f>
        <v>High</v>
      </c>
      <c r="Z3499" t="str">
        <f>IF(AND(G3499&gt;AVERAGE(train!$G$2:$G$4251),K3499&gt;AVERAGE(train!$K$2:$K$4251)),"High Day &amp; Eve",IF(AND(G3499&gt;AVERAGE(train!$G$2:$G$4251),K3499&lt;=AVERAGE(train!$K$2:$K$4251)),"High Day Only",IF(AND(G3499&lt;=AVERAGE(train!$G$2:$G$4251),K3499&gt;AVERAGE(train!$K$2:$K$4251)),"High Eve Only","Low Usage")))</f>
        <v>High Day Only</v>
      </c>
    </row>
    <row r="3500" spans="1:26">
      <c r="A3500" t="s">
        <v>26</v>
      </c>
      <c r="B3500">
        <v>52</v>
      </c>
      <c r="C3500" t="s">
        <v>28</v>
      </c>
      <c r="D3500" t="s">
        <v>22</v>
      </c>
      <c r="E3500" t="s">
        <v>22</v>
      </c>
      <c r="F3500">
        <v>0</v>
      </c>
      <c r="G3500">
        <v>153.69999999999999</v>
      </c>
      <c r="H3500">
        <v>100</v>
      </c>
      <c r="I3500">
        <v>26.13</v>
      </c>
      <c r="J3500">
        <v>174.2</v>
      </c>
      <c r="K3500">
        <v>139</v>
      </c>
      <c r="L3500">
        <v>14.81</v>
      </c>
      <c r="M3500">
        <v>242.3</v>
      </c>
      <c r="N3500">
        <v>53</v>
      </c>
      <c r="O3500">
        <v>10.9</v>
      </c>
      <c r="P3500">
        <v>14.1</v>
      </c>
      <c r="Q3500">
        <v>3</v>
      </c>
      <c r="R3500">
        <v>3.81</v>
      </c>
      <c r="S3500">
        <v>1</v>
      </c>
      <c r="T3500" t="s">
        <v>22</v>
      </c>
      <c r="U3500">
        <f t="shared" si="109"/>
        <v>0</v>
      </c>
      <c r="V3500">
        <f>IF(Table2[[#This Row],[international_plan]]="yes",1,0)</f>
        <v>0</v>
      </c>
      <c r="W3500">
        <f>IF(Table2[[#This Row],[voice_mail_plan]]="yes",1,0)</f>
        <v>0</v>
      </c>
      <c r="X3500" t="str">
        <f t="shared" si="108"/>
        <v>Low</v>
      </c>
      <c r="Y3500" t="str">
        <f>IF(Table2[[#This Row],[total_intl_charge]] &gt; AVERAGE($R$2:$R$4245),"High","Low")</f>
        <v>High</v>
      </c>
      <c r="Z3500" t="str">
        <f>IF(AND(G3500&gt;AVERAGE(train!$G$2:$G$4251),K3500&gt;AVERAGE(train!$K$2:$K$4251)),"High Day &amp; Eve",IF(AND(G3500&gt;AVERAGE(train!$G$2:$G$4251),K3500&lt;=AVERAGE(train!$K$2:$K$4251)),"High Day Only",IF(AND(G3500&lt;=AVERAGE(train!$G$2:$G$4251),K3500&gt;AVERAGE(train!$K$2:$K$4251)),"High Eve Only","Low Usage")))</f>
        <v>High Eve Only</v>
      </c>
    </row>
    <row r="3501" spans="1:26">
      <c r="A3501" t="s">
        <v>64</v>
      </c>
      <c r="B3501">
        <v>182</v>
      </c>
      <c r="C3501" t="s">
        <v>21</v>
      </c>
      <c r="D3501" t="s">
        <v>22</v>
      </c>
      <c r="E3501" t="s">
        <v>22</v>
      </c>
      <c r="F3501">
        <v>0</v>
      </c>
      <c r="G3501">
        <v>160.30000000000001</v>
      </c>
      <c r="H3501">
        <v>87</v>
      </c>
      <c r="I3501">
        <v>27.25</v>
      </c>
      <c r="J3501">
        <v>229.9</v>
      </c>
      <c r="K3501">
        <v>101</v>
      </c>
      <c r="L3501">
        <v>19.54</v>
      </c>
      <c r="M3501">
        <v>185.3</v>
      </c>
      <c r="N3501">
        <v>96</v>
      </c>
      <c r="O3501">
        <v>8.34</v>
      </c>
      <c r="P3501">
        <v>8.6999999999999993</v>
      </c>
      <c r="Q3501">
        <v>11</v>
      </c>
      <c r="R3501">
        <v>2.35</v>
      </c>
      <c r="S3501">
        <v>2</v>
      </c>
      <c r="T3501" t="s">
        <v>22</v>
      </c>
      <c r="U3501">
        <f t="shared" si="109"/>
        <v>0</v>
      </c>
      <c r="V3501">
        <f>IF(Table2[[#This Row],[international_plan]]="yes",1,0)</f>
        <v>0</v>
      </c>
      <c r="W3501">
        <f>IF(Table2[[#This Row],[voice_mail_plan]]="yes",1,0)</f>
        <v>0</v>
      </c>
      <c r="X3501" t="str">
        <f t="shared" si="108"/>
        <v>Very High</v>
      </c>
      <c r="Y3501" t="str">
        <f>IF(Table2[[#This Row],[total_intl_charge]] &gt; AVERAGE($R$2:$R$4245),"High","Low")</f>
        <v>Low</v>
      </c>
      <c r="Z3501" t="str">
        <f>IF(AND(G3501&gt;AVERAGE(train!$G$2:$G$4251),K3501&gt;AVERAGE(train!$K$2:$K$4251)),"High Day &amp; Eve",IF(AND(G3501&gt;AVERAGE(train!$G$2:$G$4251),K3501&lt;=AVERAGE(train!$K$2:$K$4251)),"High Day Only",IF(AND(G3501&lt;=AVERAGE(train!$G$2:$G$4251),K3501&gt;AVERAGE(train!$K$2:$K$4251)),"High Eve Only","Low Usage")))</f>
        <v>High Eve Only</v>
      </c>
    </row>
    <row r="3502" spans="1:26">
      <c r="A3502" t="s">
        <v>37</v>
      </c>
      <c r="B3502">
        <v>130</v>
      </c>
      <c r="C3502" t="s">
        <v>28</v>
      </c>
      <c r="D3502" t="s">
        <v>22</v>
      </c>
      <c r="E3502" t="s">
        <v>22</v>
      </c>
      <c r="F3502">
        <v>0</v>
      </c>
      <c r="G3502">
        <v>140.9</v>
      </c>
      <c r="H3502">
        <v>68</v>
      </c>
      <c r="I3502">
        <v>23.95</v>
      </c>
      <c r="J3502">
        <v>217.5</v>
      </c>
      <c r="K3502">
        <v>109</v>
      </c>
      <c r="L3502">
        <v>18.489999999999998</v>
      </c>
      <c r="M3502">
        <v>123.6</v>
      </c>
      <c r="N3502">
        <v>96</v>
      </c>
      <c r="O3502">
        <v>5.56</v>
      </c>
      <c r="P3502">
        <v>13.6</v>
      </c>
      <c r="Q3502">
        <v>4</v>
      </c>
      <c r="R3502">
        <v>3.67</v>
      </c>
      <c r="S3502">
        <v>3</v>
      </c>
      <c r="T3502" t="s">
        <v>22</v>
      </c>
      <c r="U3502">
        <f t="shared" si="109"/>
        <v>0</v>
      </c>
      <c r="V3502">
        <f>IF(Table2[[#This Row],[international_plan]]="yes",1,0)</f>
        <v>0</v>
      </c>
      <c r="W3502">
        <f>IF(Table2[[#This Row],[voice_mail_plan]]="yes",1,0)</f>
        <v>0</v>
      </c>
      <c r="X3502" t="str">
        <f t="shared" si="108"/>
        <v>Very High</v>
      </c>
      <c r="Y3502" t="str">
        <f>IF(Table2[[#This Row],[total_intl_charge]] &gt; AVERAGE($R$2:$R$4245),"High","Low")</f>
        <v>High</v>
      </c>
      <c r="Z3502" t="str">
        <f>IF(AND(G3502&gt;AVERAGE(train!$G$2:$G$4251),K3502&gt;AVERAGE(train!$K$2:$K$4251)),"High Day &amp; Eve",IF(AND(G3502&gt;AVERAGE(train!$G$2:$G$4251),K3502&lt;=AVERAGE(train!$K$2:$K$4251)),"High Day Only",IF(AND(G3502&lt;=AVERAGE(train!$G$2:$G$4251),K3502&gt;AVERAGE(train!$K$2:$K$4251)),"High Eve Only","Low Usage")))</f>
        <v>High Eve Only</v>
      </c>
    </row>
    <row r="3503" spans="1:26">
      <c r="A3503" t="s">
        <v>43</v>
      </c>
      <c r="B3503">
        <v>106</v>
      </c>
      <c r="C3503" t="s">
        <v>28</v>
      </c>
      <c r="D3503" t="s">
        <v>22</v>
      </c>
      <c r="E3503" t="s">
        <v>22</v>
      </c>
      <c r="F3503">
        <v>0</v>
      </c>
      <c r="G3503">
        <v>168.4</v>
      </c>
      <c r="H3503">
        <v>85</v>
      </c>
      <c r="I3503">
        <v>28.63</v>
      </c>
      <c r="J3503">
        <v>123.3</v>
      </c>
      <c r="K3503">
        <v>95</v>
      </c>
      <c r="L3503">
        <v>10.48</v>
      </c>
      <c r="M3503">
        <v>162.5</v>
      </c>
      <c r="N3503">
        <v>83</v>
      </c>
      <c r="O3503">
        <v>7.31</v>
      </c>
      <c r="P3503">
        <v>4.5999999999999996</v>
      </c>
      <c r="Q3503">
        <v>4</v>
      </c>
      <c r="R3503">
        <v>1.24</v>
      </c>
      <c r="S3503">
        <v>3</v>
      </c>
      <c r="T3503" t="s">
        <v>22</v>
      </c>
      <c r="U3503">
        <f t="shared" si="109"/>
        <v>0</v>
      </c>
      <c r="V3503">
        <f>IF(Table2[[#This Row],[international_plan]]="yes",1,0)</f>
        <v>0</v>
      </c>
      <c r="W3503">
        <f>IF(Table2[[#This Row],[voice_mail_plan]]="yes",1,0)</f>
        <v>0</v>
      </c>
      <c r="X3503" t="str">
        <f t="shared" si="108"/>
        <v>High</v>
      </c>
      <c r="Y3503" t="str">
        <f>IF(Table2[[#This Row],[total_intl_charge]] &gt; AVERAGE($R$2:$R$4245),"High","Low")</f>
        <v>Low</v>
      </c>
      <c r="Z3503" t="str">
        <f>IF(AND(G3503&gt;AVERAGE(train!$G$2:$G$4251),K3503&gt;AVERAGE(train!$K$2:$K$4251)),"High Day &amp; Eve",IF(AND(G3503&gt;AVERAGE(train!$G$2:$G$4251),K3503&lt;=AVERAGE(train!$K$2:$K$4251)),"High Day Only",IF(AND(G3503&lt;=AVERAGE(train!$G$2:$G$4251),K3503&gt;AVERAGE(train!$K$2:$K$4251)),"High Eve Only","Low Usage")))</f>
        <v>Low Usage</v>
      </c>
    </row>
    <row r="3504" spans="1:26">
      <c r="A3504" t="s">
        <v>27</v>
      </c>
      <c r="B3504">
        <v>150</v>
      </c>
      <c r="C3504" t="s">
        <v>25</v>
      </c>
      <c r="D3504" t="s">
        <v>22</v>
      </c>
      <c r="E3504" t="s">
        <v>22</v>
      </c>
      <c r="F3504">
        <v>0</v>
      </c>
      <c r="G3504">
        <v>150.9</v>
      </c>
      <c r="H3504">
        <v>92</v>
      </c>
      <c r="I3504">
        <v>25.65</v>
      </c>
      <c r="J3504">
        <v>191</v>
      </c>
      <c r="K3504">
        <v>106</v>
      </c>
      <c r="L3504">
        <v>16.239999999999998</v>
      </c>
      <c r="M3504">
        <v>223.6</v>
      </c>
      <c r="N3504">
        <v>107</v>
      </c>
      <c r="O3504">
        <v>10.06</v>
      </c>
      <c r="P3504">
        <v>8.3000000000000007</v>
      </c>
      <c r="Q3504">
        <v>4</v>
      </c>
      <c r="R3504">
        <v>2.2400000000000002</v>
      </c>
      <c r="S3504">
        <v>5</v>
      </c>
      <c r="T3504" t="s">
        <v>23</v>
      </c>
      <c r="U3504">
        <f t="shared" si="109"/>
        <v>1</v>
      </c>
      <c r="V3504">
        <f>IF(Table2[[#This Row],[international_plan]]="yes",1,0)</f>
        <v>0</v>
      </c>
      <c r="W3504">
        <f>IF(Table2[[#This Row],[voice_mail_plan]]="yes",1,0)</f>
        <v>0</v>
      </c>
      <c r="X3504" t="str">
        <f t="shared" si="108"/>
        <v>Very High</v>
      </c>
      <c r="Y3504" t="str">
        <f>IF(Table2[[#This Row],[total_intl_charge]] &gt; AVERAGE($R$2:$R$4245),"High","Low")</f>
        <v>Low</v>
      </c>
      <c r="Z3504" t="str">
        <f>IF(AND(G3504&gt;AVERAGE(train!$G$2:$G$4251),K3504&gt;AVERAGE(train!$K$2:$K$4251)),"High Day &amp; Eve",IF(AND(G3504&gt;AVERAGE(train!$G$2:$G$4251),K3504&lt;=AVERAGE(train!$K$2:$K$4251)),"High Day Only",IF(AND(G3504&lt;=AVERAGE(train!$G$2:$G$4251),K3504&gt;AVERAGE(train!$K$2:$K$4251)),"High Eve Only","Low Usage")))</f>
        <v>High Eve Only</v>
      </c>
    </row>
    <row r="3505" spans="1:26">
      <c r="A3505" t="s">
        <v>26</v>
      </c>
      <c r="B3505">
        <v>94</v>
      </c>
      <c r="C3505" t="s">
        <v>21</v>
      </c>
      <c r="D3505" t="s">
        <v>22</v>
      </c>
      <c r="E3505" t="s">
        <v>22</v>
      </c>
      <c r="F3505">
        <v>0</v>
      </c>
      <c r="G3505">
        <v>255.1</v>
      </c>
      <c r="H3505">
        <v>96</v>
      </c>
      <c r="I3505">
        <v>43.37</v>
      </c>
      <c r="J3505">
        <v>276.89999999999998</v>
      </c>
      <c r="K3505">
        <v>67</v>
      </c>
      <c r="L3505">
        <v>23.54</v>
      </c>
      <c r="M3505">
        <v>226.5</v>
      </c>
      <c r="N3505">
        <v>74</v>
      </c>
      <c r="O3505">
        <v>10.19</v>
      </c>
      <c r="P3505">
        <v>10.6</v>
      </c>
      <c r="Q3505">
        <v>2</v>
      </c>
      <c r="R3505">
        <v>2.86</v>
      </c>
      <c r="S3505">
        <v>0</v>
      </c>
      <c r="T3505" t="s">
        <v>23</v>
      </c>
      <c r="U3505">
        <f t="shared" si="109"/>
        <v>1</v>
      </c>
      <c r="V3505">
        <f>IF(Table2[[#This Row],[international_plan]]="yes",1,0)</f>
        <v>0</v>
      </c>
      <c r="W3505">
        <f>IF(Table2[[#This Row],[voice_mail_plan]]="yes",1,0)</f>
        <v>0</v>
      </c>
      <c r="X3505" t="str">
        <f t="shared" si="108"/>
        <v>Medium</v>
      </c>
      <c r="Y3505" t="str">
        <f>IF(Table2[[#This Row],[total_intl_charge]] &gt; AVERAGE($R$2:$R$4245),"High","Low")</f>
        <v>High</v>
      </c>
      <c r="Z3505" t="str">
        <f>IF(AND(G3505&gt;AVERAGE(train!$G$2:$G$4251),K3505&gt;AVERAGE(train!$K$2:$K$4251)),"High Day &amp; Eve",IF(AND(G3505&gt;AVERAGE(train!$G$2:$G$4251),K3505&lt;=AVERAGE(train!$K$2:$K$4251)),"High Day Only",IF(AND(G3505&lt;=AVERAGE(train!$G$2:$G$4251),K3505&gt;AVERAGE(train!$K$2:$K$4251)),"High Eve Only","Low Usage")))</f>
        <v>High Day Only</v>
      </c>
    </row>
    <row r="3506" spans="1:26">
      <c r="A3506" t="s">
        <v>41</v>
      </c>
      <c r="B3506">
        <v>89</v>
      </c>
      <c r="C3506" t="s">
        <v>21</v>
      </c>
      <c r="D3506" t="s">
        <v>22</v>
      </c>
      <c r="E3506" t="s">
        <v>22</v>
      </c>
      <c r="F3506">
        <v>0</v>
      </c>
      <c r="G3506">
        <v>94.5</v>
      </c>
      <c r="H3506">
        <v>107</v>
      </c>
      <c r="I3506">
        <v>16.07</v>
      </c>
      <c r="J3506">
        <v>191.8</v>
      </c>
      <c r="K3506">
        <v>85</v>
      </c>
      <c r="L3506">
        <v>16.3</v>
      </c>
      <c r="M3506">
        <v>196.2</v>
      </c>
      <c r="N3506">
        <v>131</v>
      </c>
      <c r="O3506">
        <v>8.83</v>
      </c>
      <c r="P3506">
        <v>15</v>
      </c>
      <c r="Q3506">
        <v>5</v>
      </c>
      <c r="R3506">
        <v>4.05</v>
      </c>
      <c r="S3506">
        <v>1</v>
      </c>
      <c r="T3506" t="s">
        <v>22</v>
      </c>
      <c r="U3506">
        <f t="shared" si="109"/>
        <v>0</v>
      </c>
      <c r="V3506">
        <f>IF(Table2[[#This Row],[international_plan]]="yes",1,0)</f>
        <v>0</v>
      </c>
      <c r="W3506">
        <f>IF(Table2[[#This Row],[voice_mail_plan]]="yes",1,0)</f>
        <v>0</v>
      </c>
      <c r="X3506" t="str">
        <f t="shared" si="108"/>
        <v>Medium</v>
      </c>
      <c r="Y3506" t="str">
        <f>IF(Table2[[#This Row],[total_intl_charge]] &gt; AVERAGE($R$2:$R$4245),"High","Low")</f>
        <v>High</v>
      </c>
      <c r="Z3506" t="str">
        <f>IF(AND(G3506&gt;AVERAGE(train!$G$2:$G$4251),K3506&gt;AVERAGE(train!$K$2:$K$4251)),"High Day &amp; Eve",IF(AND(G3506&gt;AVERAGE(train!$G$2:$G$4251),K3506&lt;=AVERAGE(train!$K$2:$K$4251)),"High Day Only",IF(AND(G3506&lt;=AVERAGE(train!$G$2:$G$4251),K3506&gt;AVERAGE(train!$K$2:$K$4251)),"High Eve Only","Low Usage")))</f>
        <v>Low Usage</v>
      </c>
    </row>
    <row r="3507" spans="1:26">
      <c r="A3507" t="s">
        <v>59</v>
      </c>
      <c r="B3507">
        <v>45</v>
      </c>
      <c r="C3507" t="s">
        <v>21</v>
      </c>
      <c r="D3507" t="s">
        <v>22</v>
      </c>
      <c r="E3507" t="s">
        <v>22</v>
      </c>
      <c r="F3507">
        <v>0</v>
      </c>
      <c r="G3507">
        <v>135</v>
      </c>
      <c r="H3507">
        <v>116</v>
      </c>
      <c r="I3507">
        <v>22.95</v>
      </c>
      <c r="J3507">
        <v>159</v>
      </c>
      <c r="K3507">
        <v>108</v>
      </c>
      <c r="L3507">
        <v>13.52</v>
      </c>
      <c r="M3507">
        <v>170.3</v>
      </c>
      <c r="N3507">
        <v>130</v>
      </c>
      <c r="O3507">
        <v>7.66</v>
      </c>
      <c r="P3507">
        <v>11.1</v>
      </c>
      <c r="Q3507">
        <v>15</v>
      </c>
      <c r="R3507">
        <v>3</v>
      </c>
      <c r="S3507">
        <v>1</v>
      </c>
      <c r="T3507" t="s">
        <v>22</v>
      </c>
      <c r="U3507">
        <f t="shared" si="109"/>
        <v>0</v>
      </c>
      <c r="V3507">
        <f>IF(Table2[[#This Row],[international_plan]]="yes",1,0)</f>
        <v>0</v>
      </c>
      <c r="W3507">
        <f>IF(Table2[[#This Row],[voice_mail_plan]]="yes",1,0)</f>
        <v>0</v>
      </c>
      <c r="X3507" t="str">
        <f t="shared" si="108"/>
        <v>Low</v>
      </c>
      <c r="Y3507" t="str">
        <f>IF(Table2[[#This Row],[total_intl_charge]] &gt; AVERAGE($R$2:$R$4245),"High","Low")</f>
        <v>High</v>
      </c>
      <c r="Z3507" t="str">
        <f>IF(AND(G3507&gt;AVERAGE(train!$G$2:$G$4251),K3507&gt;AVERAGE(train!$K$2:$K$4251)),"High Day &amp; Eve",IF(AND(G3507&gt;AVERAGE(train!$G$2:$G$4251),K3507&lt;=AVERAGE(train!$K$2:$K$4251)),"High Day Only",IF(AND(G3507&lt;=AVERAGE(train!$G$2:$G$4251),K3507&gt;AVERAGE(train!$K$2:$K$4251)),"High Eve Only","Low Usage")))</f>
        <v>High Eve Only</v>
      </c>
    </row>
    <row r="3508" spans="1:26">
      <c r="A3508" t="s">
        <v>70</v>
      </c>
      <c r="B3508">
        <v>74</v>
      </c>
      <c r="C3508" t="s">
        <v>25</v>
      </c>
      <c r="D3508" t="s">
        <v>22</v>
      </c>
      <c r="E3508" t="s">
        <v>22</v>
      </c>
      <c r="F3508">
        <v>0</v>
      </c>
      <c r="G3508">
        <v>286.89999999999998</v>
      </c>
      <c r="H3508">
        <v>113</v>
      </c>
      <c r="I3508">
        <v>48.77</v>
      </c>
      <c r="J3508">
        <v>260.8</v>
      </c>
      <c r="K3508">
        <v>121</v>
      </c>
      <c r="L3508">
        <v>22.17</v>
      </c>
      <c r="M3508">
        <v>137.1</v>
      </c>
      <c r="N3508">
        <v>94</v>
      </c>
      <c r="O3508">
        <v>6.17</v>
      </c>
      <c r="P3508">
        <v>12.6</v>
      </c>
      <c r="Q3508">
        <v>6</v>
      </c>
      <c r="R3508">
        <v>3.4</v>
      </c>
      <c r="S3508">
        <v>0</v>
      </c>
      <c r="T3508" t="s">
        <v>23</v>
      </c>
      <c r="U3508">
        <f t="shared" si="109"/>
        <v>1</v>
      </c>
      <c r="V3508">
        <f>IF(Table2[[#This Row],[international_plan]]="yes",1,0)</f>
        <v>0</v>
      </c>
      <c r="W3508">
        <f>IF(Table2[[#This Row],[voice_mail_plan]]="yes",1,0)</f>
        <v>0</v>
      </c>
      <c r="X3508" t="str">
        <f t="shared" si="108"/>
        <v>Medium</v>
      </c>
      <c r="Y3508" t="str">
        <f>IF(Table2[[#This Row],[total_intl_charge]] &gt; AVERAGE($R$2:$R$4245),"High","Low")</f>
        <v>High</v>
      </c>
      <c r="Z3508" t="str">
        <f>IF(AND(G3508&gt;AVERAGE(train!$G$2:$G$4251),K3508&gt;AVERAGE(train!$K$2:$K$4251)),"High Day &amp; Eve",IF(AND(G3508&gt;AVERAGE(train!$G$2:$G$4251),K3508&lt;=AVERAGE(train!$K$2:$K$4251)),"High Day Only",IF(AND(G3508&lt;=AVERAGE(train!$G$2:$G$4251),K3508&gt;AVERAGE(train!$K$2:$K$4251)),"High Eve Only","Low Usage")))</f>
        <v>High Day &amp; Eve</v>
      </c>
    </row>
    <row r="3509" spans="1:26">
      <c r="A3509" t="s">
        <v>48</v>
      </c>
      <c r="B3509">
        <v>158</v>
      </c>
      <c r="C3509" t="s">
        <v>21</v>
      </c>
      <c r="D3509" t="s">
        <v>22</v>
      </c>
      <c r="E3509" t="s">
        <v>22</v>
      </c>
      <c r="F3509">
        <v>0</v>
      </c>
      <c r="G3509">
        <v>165.4</v>
      </c>
      <c r="H3509">
        <v>70</v>
      </c>
      <c r="I3509">
        <v>28.12</v>
      </c>
      <c r="J3509">
        <v>280.10000000000002</v>
      </c>
      <c r="K3509">
        <v>104</v>
      </c>
      <c r="L3509">
        <v>23.81</v>
      </c>
      <c r="M3509">
        <v>121.8</v>
      </c>
      <c r="N3509">
        <v>106</v>
      </c>
      <c r="O3509">
        <v>5.48</v>
      </c>
      <c r="P3509">
        <v>10.4</v>
      </c>
      <c r="Q3509">
        <v>9</v>
      </c>
      <c r="R3509">
        <v>2.81</v>
      </c>
      <c r="S3509">
        <v>1</v>
      </c>
      <c r="T3509" t="s">
        <v>22</v>
      </c>
      <c r="U3509">
        <f t="shared" si="109"/>
        <v>0</v>
      </c>
      <c r="V3509">
        <f>IF(Table2[[#This Row],[international_plan]]="yes",1,0)</f>
        <v>0</v>
      </c>
      <c r="W3509">
        <f>IF(Table2[[#This Row],[voice_mail_plan]]="yes",1,0)</f>
        <v>0</v>
      </c>
      <c r="X3509" t="str">
        <f t="shared" si="108"/>
        <v>Very High</v>
      </c>
      <c r="Y3509" t="str">
        <f>IF(Table2[[#This Row],[total_intl_charge]] &gt; AVERAGE($R$2:$R$4245),"High","Low")</f>
        <v>High</v>
      </c>
      <c r="Z3509" t="str">
        <f>IF(AND(G3509&gt;AVERAGE(train!$G$2:$G$4251),K3509&gt;AVERAGE(train!$K$2:$K$4251)),"High Day &amp; Eve",IF(AND(G3509&gt;AVERAGE(train!$G$2:$G$4251),K3509&lt;=AVERAGE(train!$K$2:$K$4251)),"High Day Only",IF(AND(G3509&lt;=AVERAGE(train!$G$2:$G$4251),K3509&gt;AVERAGE(train!$K$2:$K$4251)),"High Eve Only","Low Usage")))</f>
        <v>High Eve Only</v>
      </c>
    </row>
    <row r="3510" spans="1:26">
      <c r="A3510" t="s">
        <v>68</v>
      </c>
      <c r="B3510">
        <v>76</v>
      </c>
      <c r="C3510" t="s">
        <v>21</v>
      </c>
      <c r="D3510" t="s">
        <v>22</v>
      </c>
      <c r="E3510" t="s">
        <v>22</v>
      </c>
      <c r="F3510">
        <v>0</v>
      </c>
      <c r="G3510">
        <v>222</v>
      </c>
      <c r="H3510">
        <v>99</v>
      </c>
      <c r="I3510">
        <v>37.74</v>
      </c>
      <c r="J3510">
        <v>215.9</v>
      </c>
      <c r="K3510">
        <v>122</v>
      </c>
      <c r="L3510">
        <v>18.350000000000001</v>
      </c>
      <c r="M3510">
        <v>204.1</v>
      </c>
      <c r="N3510">
        <v>131</v>
      </c>
      <c r="O3510">
        <v>9.18</v>
      </c>
      <c r="P3510">
        <v>8.1999999999999993</v>
      </c>
      <c r="Q3510">
        <v>5</v>
      </c>
      <c r="R3510">
        <v>2.21</v>
      </c>
      <c r="S3510">
        <v>3</v>
      </c>
      <c r="T3510" t="s">
        <v>23</v>
      </c>
      <c r="U3510">
        <f t="shared" si="109"/>
        <v>1</v>
      </c>
      <c r="V3510">
        <f>IF(Table2[[#This Row],[international_plan]]="yes",1,0)</f>
        <v>0</v>
      </c>
      <c r="W3510">
        <f>IF(Table2[[#This Row],[voice_mail_plan]]="yes",1,0)</f>
        <v>0</v>
      </c>
      <c r="X3510" t="str">
        <f t="shared" si="108"/>
        <v>Medium</v>
      </c>
      <c r="Y3510" t="str">
        <f>IF(Table2[[#This Row],[total_intl_charge]] &gt; AVERAGE($R$2:$R$4245),"High","Low")</f>
        <v>Low</v>
      </c>
      <c r="Z3510" t="str">
        <f>IF(AND(G3510&gt;AVERAGE(train!$G$2:$G$4251),K3510&gt;AVERAGE(train!$K$2:$K$4251)),"High Day &amp; Eve",IF(AND(G3510&gt;AVERAGE(train!$G$2:$G$4251),K3510&lt;=AVERAGE(train!$K$2:$K$4251)),"High Day Only",IF(AND(G3510&lt;=AVERAGE(train!$G$2:$G$4251),K3510&gt;AVERAGE(train!$K$2:$K$4251)),"High Eve Only","Low Usage")))</f>
        <v>High Day &amp; Eve</v>
      </c>
    </row>
    <row r="3511" spans="1:26">
      <c r="A3511" t="s">
        <v>65</v>
      </c>
      <c r="B3511">
        <v>102</v>
      </c>
      <c r="C3511" t="s">
        <v>21</v>
      </c>
      <c r="D3511" t="s">
        <v>23</v>
      </c>
      <c r="E3511" t="s">
        <v>22</v>
      </c>
      <c r="F3511">
        <v>0</v>
      </c>
      <c r="G3511">
        <v>209.8</v>
      </c>
      <c r="H3511">
        <v>85</v>
      </c>
      <c r="I3511">
        <v>35.67</v>
      </c>
      <c r="J3511">
        <v>165.7</v>
      </c>
      <c r="K3511">
        <v>100</v>
      </c>
      <c r="L3511">
        <v>14.08</v>
      </c>
      <c r="M3511">
        <v>230.1</v>
      </c>
      <c r="N3511">
        <v>92</v>
      </c>
      <c r="O3511">
        <v>10.35</v>
      </c>
      <c r="P3511">
        <v>8.6999999999999993</v>
      </c>
      <c r="Q3511">
        <v>6</v>
      </c>
      <c r="R3511">
        <v>2.35</v>
      </c>
      <c r="S3511">
        <v>0</v>
      </c>
      <c r="T3511" t="s">
        <v>22</v>
      </c>
      <c r="U3511">
        <f t="shared" si="109"/>
        <v>0</v>
      </c>
      <c r="V3511">
        <f>IF(Table2[[#This Row],[international_plan]]="yes",1,0)</f>
        <v>1</v>
      </c>
      <c r="W3511">
        <f>IF(Table2[[#This Row],[voice_mail_plan]]="yes",1,0)</f>
        <v>0</v>
      </c>
      <c r="X3511" t="str">
        <f t="shared" si="108"/>
        <v>High</v>
      </c>
      <c r="Y3511" t="str">
        <f>IF(Table2[[#This Row],[total_intl_charge]] &gt; AVERAGE($R$2:$R$4245),"High","Low")</f>
        <v>Low</v>
      </c>
      <c r="Z3511" t="str">
        <f>IF(AND(G3511&gt;AVERAGE(train!$G$2:$G$4251),K3511&gt;AVERAGE(train!$K$2:$K$4251)),"High Day &amp; Eve",IF(AND(G3511&gt;AVERAGE(train!$G$2:$G$4251),K3511&lt;=AVERAGE(train!$K$2:$K$4251)),"High Day Only",IF(AND(G3511&lt;=AVERAGE(train!$G$2:$G$4251),K3511&gt;AVERAGE(train!$K$2:$K$4251)),"High Eve Only","Low Usage")))</f>
        <v>High Day Only</v>
      </c>
    </row>
    <row r="3512" spans="1:26">
      <c r="A3512" t="s">
        <v>30</v>
      </c>
      <c r="B3512">
        <v>4</v>
      </c>
      <c r="C3512" t="s">
        <v>25</v>
      </c>
      <c r="D3512" t="s">
        <v>22</v>
      </c>
      <c r="E3512" t="s">
        <v>23</v>
      </c>
      <c r="F3512">
        <v>31</v>
      </c>
      <c r="G3512">
        <v>158.30000000000001</v>
      </c>
      <c r="H3512">
        <v>99</v>
      </c>
      <c r="I3512">
        <v>26.91</v>
      </c>
      <c r="J3512">
        <v>164.2</v>
      </c>
      <c r="K3512">
        <v>98</v>
      </c>
      <c r="L3512">
        <v>13.96</v>
      </c>
      <c r="M3512">
        <v>192.7</v>
      </c>
      <c r="N3512">
        <v>108</v>
      </c>
      <c r="O3512">
        <v>8.67</v>
      </c>
      <c r="P3512">
        <v>12.5</v>
      </c>
      <c r="Q3512">
        <v>3</v>
      </c>
      <c r="R3512">
        <v>3.38</v>
      </c>
      <c r="S3512">
        <v>2</v>
      </c>
      <c r="T3512" t="s">
        <v>22</v>
      </c>
      <c r="U3512">
        <f t="shared" si="109"/>
        <v>0</v>
      </c>
      <c r="V3512">
        <f>IF(Table2[[#This Row],[international_plan]]="yes",1,0)</f>
        <v>0</v>
      </c>
      <c r="W3512">
        <f>IF(Table2[[#This Row],[voice_mail_plan]]="yes",1,0)</f>
        <v>1</v>
      </c>
      <c r="X3512" t="str">
        <f t="shared" si="108"/>
        <v>Low</v>
      </c>
      <c r="Y3512" t="str">
        <f>IF(Table2[[#This Row],[total_intl_charge]] &gt; AVERAGE($R$2:$R$4245),"High","Low")</f>
        <v>High</v>
      </c>
      <c r="Z3512" t="str">
        <f>IF(AND(G3512&gt;AVERAGE(train!$G$2:$G$4251),K3512&gt;AVERAGE(train!$K$2:$K$4251)),"High Day &amp; Eve",IF(AND(G3512&gt;AVERAGE(train!$G$2:$G$4251),K3512&lt;=AVERAGE(train!$K$2:$K$4251)),"High Day Only",IF(AND(G3512&lt;=AVERAGE(train!$G$2:$G$4251),K3512&gt;AVERAGE(train!$K$2:$K$4251)),"High Eve Only","Low Usage")))</f>
        <v>Low Usage</v>
      </c>
    </row>
    <row r="3513" spans="1:26">
      <c r="A3513" t="s">
        <v>60</v>
      </c>
      <c r="B3513">
        <v>161</v>
      </c>
      <c r="C3513" t="s">
        <v>25</v>
      </c>
      <c r="D3513" t="s">
        <v>22</v>
      </c>
      <c r="E3513" t="s">
        <v>22</v>
      </c>
      <c r="F3513">
        <v>0</v>
      </c>
      <c r="G3513">
        <v>252.3</v>
      </c>
      <c r="H3513">
        <v>120</v>
      </c>
      <c r="I3513">
        <v>42.89</v>
      </c>
      <c r="J3513">
        <v>243.8</v>
      </c>
      <c r="K3513">
        <v>98</v>
      </c>
      <c r="L3513">
        <v>20.72</v>
      </c>
      <c r="M3513">
        <v>284.39999999999998</v>
      </c>
      <c r="N3513">
        <v>96</v>
      </c>
      <c r="O3513">
        <v>12.8</v>
      </c>
      <c r="P3513">
        <v>9.1999999999999993</v>
      </c>
      <c r="Q3513">
        <v>2</v>
      </c>
      <c r="R3513">
        <v>2.48</v>
      </c>
      <c r="S3513">
        <v>1</v>
      </c>
      <c r="T3513" t="s">
        <v>23</v>
      </c>
      <c r="U3513">
        <f t="shared" si="109"/>
        <v>1</v>
      </c>
      <c r="V3513">
        <f>IF(Table2[[#This Row],[international_plan]]="yes",1,0)</f>
        <v>0</v>
      </c>
      <c r="W3513">
        <f>IF(Table2[[#This Row],[voice_mail_plan]]="yes",1,0)</f>
        <v>0</v>
      </c>
      <c r="X3513" t="str">
        <f t="shared" si="108"/>
        <v>Very High</v>
      </c>
      <c r="Y3513" t="str">
        <f>IF(Table2[[#This Row],[total_intl_charge]] &gt; AVERAGE($R$2:$R$4245),"High","Low")</f>
        <v>Low</v>
      </c>
      <c r="Z3513" t="str">
        <f>IF(AND(G3513&gt;AVERAGE(train!$G$2:$G$4251),K3513&gt;AVERAGE(train!$K$2:$K$4251)),"High Day &amp; Eve",IF(AND(G3513&gt;AVERAGE(train!$G$2:$G$4251),K3513&lt;=AVERAGE(train!$K$2:$K$4251)),"High Day Only",IF(AND(G3513&lt;=AVERAGE(train!$G$2:$G$4251),K3513&gt;AVERAGE(train!$K$2:$K$4251)),"High Eve Only","Low Usage")))</f>
        <v>High Day Only</v>
      </c>
    </row>
    <row r="3514" spans="1:26">
      <c r="A3514" t="s">
        <v>31</v>
      </c>
      <c r="B3514">
        <v>116</v>
      </c>
      <c r="C3514" t="s">
        <v>21</v>
      </c>
      <c r="D3514" t="s">
        <v>22</v>
      </c>
      <c r="E3514" t="s">
        <v>22</v>
      </c>
      <c r="F3514">
        <v>0</v>
      </c>
      <c r="G3514">
        <v>255.5</v>
      </c>
      <c r="H3514">
        <v>93</v>
      </c>
      <c r="I3514">
        <v>43.44</v>
      </c>
      <c r="J3514">
        <v>224.4</v>
      </c>
      <c r="K3514">
        <v>122</v>
      </c>
      <c r="L3514">
        <v>19.07</v>
      </c>
      <c r="M3514">
        <v>317.3</v>
      </c>
      <c r="N3514">
        <v>85</v>
      </c>
      <c r="O3514">
        <v>14.28</v>
      </c>
      <c r="P3514">
        <v>12.7</v>
      </c>
      <c r="Q3514">
        <v>4</v>
      </c>
      <c r="R3514">
        <v>3.43</v>
      </c>
      <c r="S3514">
        <v>1</v>
      </c>
      <c r="T3514" t="s">
        <v>23</v>
      </c>
      <c r="U3514">
        <f t="shared" si="109"/>
        <v>1</v>
      </c>
      <c r="V3514">
        <f>IF(Table2[[#This Row],[international_plan]]="yes",1,0)</f>
        <v>0</v>
      </c>
      <c r="W3514">
        <f>IF(Table2[[#This Row],[voice_mail_plan]]="yes",1,0)</f>
        <v>0</v>
      </c>
      <c r="X3514" t="str">
        <f t="shared" si="108"/>
        <v>High</v>
      </c>
      <c r="Y3514" t="str">
        <f>IF(Table2[[#This Row],[total_intl_charge]] &gt; AVERAGE($R$2:$R$4245),"High","Low")</f>
        <v>High</v>
      </c>
      <c r="Z3514" t="str">
        <f>IF(AND(G3514&gt;AVERAGE(train!$G$2:$G$4251),K3514&gt;AVERAGE(train!$K$2:$K$4251)),"High Day &amp; Eve",IF(AND(G3514&gt;AVERAGE(train!$G$2:$G$4251),K3514&lt;=AVERAGE(train!$K$2:$K$4251)),"High Day Only",IF(AND(G3514&lt;=AVERAGE(train!$G$2:$G$4251),K3514&gt;AVERAGE(train!$K$2:$K$4251)),"High Eve Only","Low Usage")))</f>
        <v>High Day &amp; Eve</v>
      </c>
    </row>
    <row r="3515" spans="1:26">
      <c r="A3515" t="s">
        <v>44</v>
      </c>
      <c r="B3515">
        <v>86</v>
      </c>
      <c r="C3515" t="s">
        <v>21</v>
      </c>
      <c r="D3515" t="s">
        <v>22</v>
      </c>
      <c r="E3515" t="s">
        <v>22</v>
      </c>
      <c r="F3515">
        <v>0</v>
      </c>
      <c r="G3515">
        <v>227.9</v>
      </c>
      <c r="H3515">
        <v>105</v>
      </c>
      <c r="I3515">
        <v>38.74</v>
      </c>
      <c r="J3515">
        <v>218.7</v>
      </c>
      <c r="K3515">
        <v>118</v>
      </c>
      <c r="L3515">
        <v>18.59</v>
      </c>
      <c r="M3515">
        <v>223.2</v>
      </c>
      <c r="N3515">
        <v>120</v>
      </c>
      <c r="O3515">
        <v>10.039999999999999</v>
      </c>
      <c r="P3515">
        <v>14.2</v>
      </c>
      <c r="Q3515">
        <v>5</v>
      </c>
      <c r="R3515">
        <v>3.83</v>
      </c>
      <c r="S3515">
        <v>3</v>
      </c>
      <c r="T3515" t="s">
        <v>22</v>
      </c>
      <c r="U3515">
        <f t="shared" si="109"/>
        <v>0</v>
      </c>
      <c r="V3515">
        <f>IF(Table2[[#This Row],[international_plan]]="yes",1,0)</f>
        <v>0</v>
      </c>
      <c r="W3515">
        <f>IF(Table2[[#This Row],[voice_mail_plan]]="yes",1,0)</f>
        <v>0</v>
      </c>
      <c r="X3515" t="str">
        <f t="shared" si="108"/>
        <v>Medium</v>
      </c>
      <c r="Y3515" t="str">
        <f>IF(Table2[[#This Row],[total_intl_charge]] &gt; AVERAGE($R$2:$R$4245),"High","Low")</f>
        <v>High</v>
      </c>
      <c r="Z3515" t="str">
        <f>IF(AND(G3515&gt;AVERAGE(train!$G$2:$G$4251),K3515&gt;AVERAGE(train!$K$2:$K$4251)),"High Day &amp; Eve",IF(AND(G3515&gt;AVERAGE(train!$G$2:$G$4251),K3515&lt;=AVERAGE(train!$K$2:$K$4251)),"High Day Only",IF(AND(G3515&lt;=AVERAGE(train!$G$2:$G$4251),K3515&gt;AVERAGE(train!$K$2:$K$4251)),"High Eve Only","Low Usage")))</f>
        <v>High Day &amp; Eve</v>
      </c>
    </row>
    <row r="3516" spans="1:26">
      <c r="A3516" t="s">
        <v>69</v>
      </c>
      <c r="B3516">
        <v>39</v>
      </c>
      <c r="C3516" t="s">
        <v>28</v>
      </c>
      <c r="D3516" t="s">
        <v>22</v>
      </c>
      <c r="E3516" t="s">
        <v>22</v>
      </c>
      <c r="F3516">
        <v>0</v>
      </c>
      <c r="G3516">
        <v>185</v>
      </c>
      <c r="H3516">
        <v>113</v>
      </c>
      <c r="I3516">
        <v>31.45</v>
      </c>
      <c r="J3516">
        <v>106.5</v>
      </c>
      <c r="K3516">
        <v>125</v>
      </c>
      <c r="L3516">
        <v>9.0500000000000007</v>
      </c>
      <c r="M3516">
        <v>167.3</v>
      </c>
      <c r="N3516">
        <v>78</v>
      </c>
      <c r="O3516">
        <v>7.53</v>
      </c>
      <c r="P3516">
        <v>12</v>
      </c>
      <c r="Q3516">
        <v>2</v>
      </c>
      <c r="R3516">
        <v>3.24</v>
      </c>
      <c r="S3516">
        <v>0</v>
      </c>
      <c r="T3516" t="s">
        <v>22</v>
      </c>
      <c r="U3516">
        <f t="shared" si="109"/>
        <v>0</v>
      </c>
      <c r="V3516">
        <f>IF(Table2[[#This Row],[international_plan]]="yes",1,0)</f>
        <v>0</v>
      </c>
      <c r="W3516">
        <f>IF(Table2[[#This Row],[voice_mail_plan]]="yes",1,0)</f>
        <v>0</v>
      </c>
      <c r="X3516" t="str">
        <f t="shared" si="108"/>
        <v>Low</v>
      </c>
      <c r="Y3516" t="str">
        <f>IF(Table2[[#This Row],[total_intl_charge]] &gt; AVERAGE($R$2:$R$4245),"High","Low")</f>
        <v>High</v>
      </c>
      <c r="Z3516" t="str">
        <f>IF(AND(G3516&gt;AVERAGE(train!$G$2:$G$4251),K3516&gt;AVERAGE(train!$K$2:$K$4251)),"High Day &amp; Eve",IF(AND(G3516&gt;AVERAGE(train!$G$2:$G$4251),K3516&lt;=AVERAGE(train!$K$2:$K$4251)),"High Day Only",IF(AND(G3516&lt;=AVERAGE(train!$G$2:$G$4251),K3516&gt;AVERAGE(train!$K$2:$K$4251)),"High Eve Only","Low Usage")))</f>
        <v>High Day &amp; Eve</v>
      </c>
    </row>
    <row r="3517" spans="1:26">
      <c r="A3517" t="s">
        <v>53</v>
      </c>
      <c r="B3517">
        <v>57</v>
      </c>
      <c r="C3517" t="s">
        <v>21</v>
      </c>
      <c r="D3517" t="s">
        <v>22</v>
      </c>
      <c r="E3517" t="s">
        <v>22</v>
      </c>
      <c r="F3517">
        <v>0</v>
      </c>
      <c r="G3517">
        <v>140</v>
      </c>
      <c r="H3517">
        <v>100</v>
      </c>
      <c r="I3517">
        <v>23.8</v>
      </c>
      <c r="J3517">
        <v>174.7</v>
      </c>
      <c r="K3517">
        <v>102</v>
      </c>
      <c r="L3517">
        <v>14.85</v>
      </c>
      <c r="M3517">
        <v>258.5</v>
      </c>
      <c r="N3517">
        <v>111</v>
      </c>
      <c r="O3517">
        <v>11.63</v>
      </c>
      <c r="P3517">
        <v>13.3</v>
      </c>
      <c r="Q3517">
        <v>4</v>
      </c>
      <c r="R3517">
        <v>3.59</v>
      </c>
      <c r="S3517">
        <v>1</v>
      </c>
      <c r="T3517" t="s">
        <v>22</v>
      </c>
      <c r="U3517">
        <f t="shared" si="109"/>
        <v>0</v>
      </c>
      <c r="V3517">
        <f>IF(Table2[[#This Row],[international_plan]]="yes",1,0)</f>
        <v>0</v>
      </c>
      <c r="W3517">
        <f>IF(Table2[[#This Row],[voice_mail_plan]]="yes",1,0)</f>
        <v>0</v>
      </c>
      <c r="X3517" t="str">
        <f t="shared" si="108"/>
        <v>Low</v>
      </c>
      <c r="Y3517" t="str">
        <f>IF(Table2[[#This Row],[total_intl_charge]] &gt; AVERAGE($R$2:$R$4245),"High","Low")</f>
        <v>High</v>
      </c>
      <c r="Z3517" t="str">
        <f>IF(AND(G3517&gt;AVERAGE(train!$G$2:$G$4251),K3517&gt;AVERAGE(train!$K$2:$K$4251)),"High Day &amp; Eve",IF(AND(G3517&gt;AVERAGE(train!$G$2:$G$4251),K3517&lt;=AVERAGE(train!$K$2:$K$4251)),"High Day Only",IF(AND(G3517&lt;=AVERAGE(train!$G$2:$G$4251),K3517&gt;AVERAGE(train!$K$2:$K$4251)),"High Eve Only","Low Usage")))</f>
        <v>High Eve Only</v>
      </c>
    </row>
    <row r="3518" spans="1:26">
      <c r="A3518" t="s">
        <v>46</v>
      </c>
      <c r="B3518">
        <v>138</v>
      </c>
      <c r="C3518" t="s">
        <v>21</v>
      </c>
      <c r="D3518" t="s">
        <v>22</v>
      </c>
      <c r="E3518" t="s">
        <v>22</v>
      </c>
      <c r="F3518">
        <v>0</v>
      </c>
      <c r="G3518">
        <v>157.5</v>
      </c>
      <c r="H3518">
        <v>96</v>
      </c>
      <c r="I3518">
        <v>26.78</v>
      </c>
      <c r="J3518">
        <v>271.7</v>
      </c>
      <c r="K3518">
        <v>107</v>
      </c>
      <c r="L3518">
        <v>23.09</v>
      </c>
      <c r="M3518">
        <v>138.19999999999999</v>
      </c>
      <c r="N3518">
        <v>84</v>
      </c>
      <c r="O3518">
        <v>6.22</v>
      </c>
      <c r="P3518">
        <v>10.7</v>
      </c>
      <c r="Q3518">
        <v>6</v>
      </c>
      <c r="R3518">
        <v>2.89</v>
      </c>
      <c r="S3518">
        <v>2</v>
      </c>
      <c r="T3518" t="s">
        <v>22</v>
      </c>
      <c r="U3518">
        <f t="shared" si="109"/>
        <v>0</v>
      </c>
      <c r="V3518">
        <f>IF(Table2[[#This Row],[international_plan]]="yes",1,0)</f>
        <v>0</v>
      </c>
      <c r="W3518">
        <f>IF(Table2[[#This Row],[voice_mail_plan]]="yes",1,0)</f>
        <v>0</v>
      </c>
      <c r="X3518" t="str">
        <f t="shared" si="108"/>
        <v>Very High</v>
      </c>
      <c r="Y3518" t="str">
        <f>IF(Table2[[#This Row],[total_intl_charge]] &gt; AVERAGE($R$2:$R$4245),"High","Low")</f>
        <v>High</v>
      </c>
      <c r="Z3518" t="str">
        <f>IF(AND(G3518&gt;AVERAGE(train!$G$2:$G$4251),K3518&gt;AVERAGE(train!$K$2:$K$4251)),"High Day &amp; Eve",IF(AND(G3518&gt;AVERAGE(train!$G$2:$G$4251),K3518&lt;=AVERAGE(train!$K$2:$K$4251)),"High Day Only",IF(AND(G3518&lt;=AVERAGE(train!$G$2:$G$4251),K3518&gt;AVERAGE(train!$K$2:$K$4251)),"High Eve Only","Low Usage")))</f>
        <v>High Eve Only</v>
      </c>
    </row>
    <row r="3519" spans="1:26">
      <c r="A3519" t="s">
        <v>47</v>
      </c>
      <c r="B3519">
        <v>98</v>
      </c>
      <c r="C3519" t="s">
        <v>21</v>
      </c>
      <c r="D3519" t="s">
        <v>22</v>
      </c>
      <c r="E3519" t="s">
        <v>22</v>
      </c>
      <c r="F3519">
        <v>0</v>
      </c>
      <c r="G3519">
        <v>237.5</v>
      </c>
      <c r="H3519">
        <v>130</v>
      </c>
      <c r="I3519">
        <v>40.380000000000003</v>
      </c>
      <c r="J3519">
        <v>213.2</v>
      </c>
      <c r="K3519">
        <v>85</v>
      </c>
      <c r="L3519">
        <v>18.12</v>
      </c>
      <c r="M3519">
        <v>194.1</v>
      </c>
      <c r="N3519">
        <v>107</v>
      </c>
      <c r="O3519">
        <v>8.73</v>
      </c>
      <c r="P3519">
        <v>10.1</v>
      </c>
      <c r="Q3519">
        <v>3</v>
      </c>
      <c r="R3519">
        <v>2.73</v>
      </c>
      <c r="S3519">
        <v>0</v>
      </c>
      <c r="T3519" t="s">
        <v>22</v>
      </c>
      <c r="U3519">
        <f t="shared" si="109"/>
        <v>0</v>
      </c>
      <c r="V3519">
        <f>IF(Table2[[#This Row],[international_plan]]="yes",1,0)</f>
        <v>0</v>
      </c>
      <c r="W3519">
        <f>IF(Table2[[#This Row],[voice_mail_plan]]="yes",1,0)</f>
        <v>0</v>
      </c>
      <c r="X3519" t="str">
        <f t="shared" si="108"/>
        <v>Medium</v>
      </c>
      <c r="Y3519" t="str">
        <f>IF(Table2[[#This Row],[total_intl_charge]] &gt; AVERAGE($R$2:$R$4245),"High","Low")</f>
        <v>Low</v>
      </c>
      <c r="Z3519" t="str">
        <f>IF(AND(G3519&gt;AVERAGE(train!$G$2:$G$4251),K3519&gt;AVERAGE(train!$K$2:$K$4251)),"High Day &amp; Eve",IF(AND(G3519&gt;AVERAGE(train!$G$2:$G$4251),K3519&lt;=AVERAGE(train!$K$2:$K$4251)),"High Day Only",IF(AND(G3519&lt;=AVERAGE(train!$G$2:$G$4251),K3519&gt;AVERAGE(train!$K$2:$K$4251)),"High Eve Only","Low Usage")))</f>
        <v>High Day Only</v>
      </c>
    </row>
    <row r="3520" spans="1:26">
      <c r="A3520" t="s">
        <v>42</v>
      </c>
      <c r="B3520">
        <v>145</v>
      </c>
      <c r="C3520" t="s">
        <v>21</v>
      </c>
      <c r="D3520" t="s">
        <v>22</v>
      </c>
      <c r="E3520" t="s">
        <v>23</v>
      </c>
      <c r="F3520">
        <v>10</v>
      </c>
      <c r="G3520">
        <v>190.7</v>
      </c>
      <c r="H3520">
        <v>100</v>
      </c>
      <c r="I3520">
        <v>32.42</v>
      </c>
      <c r="J3520">
        <v>177.7</v>
      </c>
      <c r="K3520">
        <v>114</v>
      </c>
      <c r="L3520">
        <v>15.1</v>
      </c>
      <c r="M3520">
        <v>167.3</v>
      </c>
      <c r="N3520">
        <v>100</v>
      </c>
      <c r="O3520">
        <v>7.53</v>
      </c>
      <c r="P3520">
        <v>12.8</v>
      </c>
      <c r="Q3520">
        <v>2</v>
      </c>
      <c r="R3520">
        <v>3.46</v>
      </c>
      <c r="S3520">
        <v>0</v>
      </c>
      <c r="T3520" t="s">
        <v>22</v>
      </c>
      <c r="U3520">
        <f t="shared" si="109"/>
        <v>0</v>
      </c>
      <c r="V3520">
        <f>IF(Table2[[#This Row],[international_plan]]="yes",1,0)</f>
        <v>0</v>
      </c>
      <c r="W3520">
        <f>IF(Table2[[#This Row],[voice_mail_plan]]="yes",1,0)</f>
        <v>1</v>
      </c>
      <c r="X3520" t="str">
        <f t="shared" si="108"/>
        <v>Very High</v>
      </c>
      <c r="Y3520" t="str">
        <f>IF(Table2[[#This Row],[total_intl_charge]] &gt; AVERAGE($R$2:$R$4245),"High","Low")</f>
        <v>High</v>
      </c>
      <c r="Z3520" t="str">
        <f>IF(AND(G3520&gt;AVERAGE(train!$G$2:$G$4251),K3520&gt;AVERAGE(train!$K$2:$K$4251)),"High Day &amp; Eve",IF(AND(G3520&gt;AVERAGE(train!$G$2:$G$4251),K3520&lt;=AVERAGE(train!$K$2:$K$4251)),"High Day Only",IF(AND(G3520&lt;=AVERAGE(train!$G$2:$G$4251),K3520&gt;AVERAGE(train!$K$2:$K$4251)),"High Eve Only","Low Usage")))</f>
        <v>High Day &amp; Eve</v>
      </c>
    </row>
    <row r="3521" spans="1:26">
      <c r="A3521" t="s">
        <v>62</v>
      </c>
      <c r="B3521">
        <v>77</v>
      </c>
      <c r="C3521" t="s">
        <v>21</v>
      </c>
      <c r="D3521" t="s">
        <v>22</v>
      </c>
      <c r="E3521" t="s">
        <v>22</v>
      </c>
      <c r="F3521">
        <v>0</v>
      </c>
      <c r="G3521">
        <v>215.5</v>
      </c>
      <c r="H3521">
        <v>81</v>
      </c>
      <c r="I3521">
        <v>36.64</v>
      </c>
      <c r="J3521">
        <v>170.9</v>
      </c>
      <c r="K3521">
        <v>100</v>
      </c>
      <c r="L3521">
        <v>14.53</v>
      </c>
      <c r="M3521">
        <v>170.3</v>
      </c>
      <c r="N3521">
        <v>59</v>
      </c>
      <c r="O3521">
        <v>7.66</v>
      </c>
      <c r="P3521">
        <v>10.3</v>
      </c>
      <c r="Q3521">
        <v>3</v>
      </c>
      <c r="R3521">
        <v>2.78</v>
      </c>
      <c r="S3521">
        <v>1</v>
      </c>
      <c r="T3521" t="s">
        <v>22</v>
      </c>
      <c r="U3521">
        <f t="shared" si="109"/>
        <v>0</v>
      </c>
      <c r="V3521">
        <f>IF(Table2[[#This Row],[international_plan]]="yes",1,0)</f>
        <v>0</v>
      </c>
      <c r="W3521">
        <f>IF(Table2[[#This Row],[voice_mail_plan]]="yes",1,0)</f>
        <v>0</v>
      </c>
      <c r="X3521" t="str">
        <f t="shared" si="108"/>
        <v>Medium</v>
      </c>
      <c r="Y3521" t="str">
        <f>IF(Table2[[#This Row],[total_intl_charge]] &gt; AVERAGE($R$2:$R$4245),"High","Low")</f>
        <v>High</v>
      </c>
      <c r="Z3521" t="str">
        <f>IF(AND(G3521&gt;AVERAGE(train!$G$2:$G$4251),K3521&gt;AVERAGE(train!$K$2:$K$4251)),"High Day &amp; Eve",IF(AND(G3521&gt;AVERAGE(train!$G$2:$G$4251),K3521&lt;=AVERAGE(train!$K$2:$K$4251)),"High Day Only",IF(AND(G3521&lt;=AVERAGE(train!$G$2:$G$4251),K3521&gt;AVERAGE(train!$K$2:$K$4251)),"High Eve Only","Low Usage")))</f>
        <v>High Day Only</v>
      </c>
    </row>
    <row r="3522" spans="1:26">
      <c r="A3522" t="s">
        <v>31</v>
      </c>
      <c r="B3522">
        <v>99</v>
      </c>
      <c r="C3522" t="s">
        <v>25</v>
      </c>
      <c r="D3522" t="s">
        <v>22</v>
      </c>
      <c r="E3522" t="s">
        <v>23</v>
      </c>
      <c r="F3522">
        <v>12</v>
      </c>
      <c r="G3522">
        <v>119.9</v>
      </c>
      <c r="H3522">
        <v>83</v>
      </c>
      <c r="I3522">
        <v>20.38</v>
      </c>
      <c r="J3522">
        <v>237.7</v>
      </c>
      <c r="K3522">
        <v>98</v>
      </c>
      <c r="L3522">
        <v>20.2</v>
      </c>
      <c r="M3522">
        <v>187.6</v>
      </c>
      <c r="N3522">
        <v>159</v>
      </c>
      <c r="O3522">
        <v>8.44</v>
      </c>
      <c r="P3522">
        <v>16.600000000000001</v>
      </c>
      <c r="Q3522">
        <v>2</v>
      </c>
      <c r="R3522">
        <v>4.4800000000000004</v>
      </c>
      <c r="S3522">
        <v>1</v>
      </c>
      <c r="T3522" t="s">
        <v>22</v>
      </c>
      <c r="U3522">
        <f t="shared" si="109"/>
        <v>0</v>
      </c>
      <c r="V3522">
        <f>IF(Table2[[#This Row],[international_plan]]="yes",1,0)</f>
        <v>0</v>
      </c>
      <c r="W3522">
        <f>IF(Table2[[#This Row],[voice_mail_plan]]="yes",1,0)</f>
        <v>1</v>
      </c>
      <c r="X3522" t="str">
        <f t="shared" ref="X3522:X3585" si="110">IF(B3522&lt;=$AC$3,"Low",IF(B3522&lt;=$AC$4,"Medium",IF(B3522&lt;=$AC$5,"High",IF(B3522&gt;=$AC$5,"Very High"))))</f>
        <v>Medium</v>
      </c>
      <c r="Y3522" t="str">
        <f>IF(Table2[[#This Row],[total_intl_charge]] &gt; AVERAGE($R$2:$R$4245),"High","Low")</f>
        <v>High</v>
      </c>
      <c r="Z3522" t="str">
        <f>IF(AND(G3522&gt;AVERAGE(train!$G$2:$G$4251),K3522&gt;AVERAGE(train!$K$2:$K$4251)),"High Day &amp; Eve",IF(AND(G3522&gt;AVERAGE(train!$G$2:$G$4251),K3522&lt;=AVERAGE(train!$K$2:$K$4251)),"High Day Only",IF(AND(G3522&lt;=AVERAGE(train!$G$2:$G$4251),K3522&gt;AVERAGE(train!$K$2:$K$4251)),"High Eve Only","Low Usage")))</f>
        <v>Low Usage</v>
      </c>
    </row>
    <row r="3523" spans="1:26">
      <c r="A3523" t="s">
        <v>64</v>
      </c>
      <c r="B3523">
        <v>106</v>
      </c>
      <c r="C3523" t="s">
        <v>28</v>
      </c>
      <c r="D3523" t="s">
        <v>23</v>
      </c>
      <c r="E3523" t="s">
        <v>22</v>
      </c>
      <c r="F3523">
        <v>0</v>
      </c>
      <c r="G3523">
        <v>196.7</v>
      </c>
      <c r="H3523">
        <v>100</v>
      </c>
      <c r="I3523">
        <v>33.44</v>
      </c>
      <c r="J3523">
        <v>210.2</v>
      </c>
      <c r="K3523">
        <v>109</v>
      </c>
      <c r="L3523">
        <v>17.87</v>
      </c>
      <c r="M3523">
        <v>173.8</v>
      </c>
      <c r="N3523">
        <v>83</v>
      </c>
      <c r="O3523">
        <v>7.82</v>
      </c>
      <c r="P3523">
        <v>7.8</v>
      </c>
      <c r="Q3523">
        <v>1</v>
      </c>
      <c r="R3523">
        <v>2.11</v>
      </c>
      <c r="S3523">
        <v>4</v>
      </c>
      <c r="T3523" t="s">
        <v>23</v>
      </c>
      <c r="U3523">
        <f t="shared" ref="U3523:U3586" si="111">IF(T3523="yes",1,0)</f>
        <v>1</v>
      </c>
      <c r="V3523">
        <f>IF(Table2[[#This Row],[international_plan]]="yes",1,0)</f>
        <v>1</v>
      </c>
      <c r="W3523">
        <f>IF(Table2[[#This Row],[voice_mail_plan]]="yes",1,0)</f>
        <v>0</v>
      </c>
      <c r="X3523" t="str">
        <f t="shared" si="110"/>
        <v>High</v>
      </c>
      <c r="Y3523" t="str">
        <f>IF(Table2[[#This Row],[total_intl_charge]] &gt; AVERAGE($R$2:$R$4245),"High","Low")</f>
        <v>Low</v>
      </c>
      <c r="Z3523" t="str">
        <f>IF(AND(G3523&gt;AVERAGE(train!$G$2:$G$4251),K3523&gt;AVERAGE(train!$K$2:$K$4251)),"High Day &amp; Eve",IF(AND(G3523&gt;AVERAGE(train!$G$2:$G$4251),K3523&lt;=AVERAGE(train!$K$2:$K$4251)),"High Day Only",IF(AND(G3523&lt;=AVERAGE(train!$G$2:$G$4251),K3523&gt;AVERAGE(train!$K$2:$K$4251)),"High Eve Only","Low Usage")))</f>
        <v>High Day &amp; Eve</v>
      </c>
    </row>
    <row r="3524" spans="1:26">
      <c r="A3524" t="s">
        <v>26</v>
      </c>
      <c r="B3524">
        <v>32</v>
      </c>
      <c r="C3524" t="s">
        <v>28</v>
      </c>
      <c r="D3524" t="s">
        <v>22</v>
      </c>
      <c r="E3524" t="s">
        <v>22</v>
      </c>
      <c r="F3524">
        <v>0</v>
      </c>
      <c r="G3524">
        <v>230.7</v>
      </c>
      <c r="H3524">
        <v>122</v>
      </c>
      <c r="I3524">
        <v>39.22</v>
      </c>
      <c r="J3524">
        <v>204.7</v>
      </c>
      <c r="K3524">
        <v>134</v>
      </c>
      <c r="L3524">
        <v>17.399999999999999</v>
      </c>
      <c r="M3524">
        <v>142</v>
      </c>
      <c r="N3524">
        <v>86</v>
      </c>
      <c r="O3524">
        <v>6.39</v>
      </c>
      <c r="P3524">
        <v>8.6999999999999993</v>
      </c>
      <c r="Q3524">
        <v>3</v>
      </c>
      <c r="R3524">
        <v>2.35</v>
      </c>
      <c r="S3524">
        <v>2</v>
      </c>
      <c r="T3524" t="s">
        <v>22</v>
      </c>
      <c r="U3524">
        <f t="shared" si="111"/>
        <v>0</v>
      </c>
      <c r="V3524">
        <f>IF(Table2[[#This Row],[international_plan]]="yes",1,0)</f>
        <v>0</v>
      </c>
      <c r="W3524">
        <f>IF(Table2[[#This Row],[voice_mail_plan]]="yes",1,0)</f>
        <v>0</v>
      </c>
      <c r="X3524" t="str">
        <f t="shared" si="110"/>
        <v>Low</v>
      </c>
      <c r="Y3524" t="str">
        <f>IF(Table2[[#This Row],[total_intl_charge]] &gt; AVERAGE($R$2:$R$4245),"High","Low")</f>
        <v>Low</v>
      </c>
      <c r="Z3524" t="str">
        <f>IF(AND(G3524&gt;AVERAGE(train!$G$2:$G$4251),K3524&gt;AVERAGE(train!$K$2:$K$4251)),"High Day &amp; Eve",IF(AND(G3524&gt;AVERAGE(train!$G$2:$G$4251),K3524&lt;=AVERAGE(train!$K$2:$K$4251)),"High Day Only",IF(AND(G3524&lt;=AVERAGE(train!$G$2:$G$4251),K3524&gt;AVERAGE(train!$K$2:$K$4251)),"High Eve Only","Low Usage")))</f>
        <v>High Day &amp; Eve</v>
      </c>
    </row>
    <row r="3525" spans="1:26">
      <c r="A3525" t="s">
        <v>52</v>
      </c>
      <c r="B3525">
        <v>174</v>
      </c>
      <c r="C3525" t="s">
        <v>21</v>
      </c>
      <c r="D3525" t="s">
        <v>22</v>
      </c>
      <c r="E3525" t="s">
        <v>22</v>
      </c>
      <c r="F3525">
        <v>0</v>
      </c>
      <c r="G3525">
        <v>222.3</v>
      </c>
      <c r="H3525">
        <v>102</v>
      </c>
      <c r="I3525">
        <v>37.79</v>
      </c>
      <c r="J3525">
        <v>173.8</v>
      </c>
      <c r="K3525">
        <v>123</v>
      </c>
      <c r="L3525">
        <v>14.77</v>
      </c>
      <c r="M3525">
        <v>297.2</v>
      </c>
      <c r="N3525">
        <v>97</v>
      </c>
      <c r="O3525">
        <v>13.37</v>
      </c>
      <c r="P3525">
        <v>5.7</v>
      </c>
      <c r="Q3525">
        <v>2</v>
      </c>
      <c r="R3525">
        <v>1.54</v>
      </c>
      <c r="S3525">
        <v>0</v>
      </c>
      <c r="T3525" t="s">
        <v>23</v>
      </c>
      <c r="U3525">
        <f t="shared" si="111"/>
        <v>1</v>
      </c>
      <c r="V3525">
        <f>IF(Table2[[#This Row],[international_plan]]="yes",1,0)</f>
        <v>0</v>
      </c>
      <c r="W3525">
        <f>IF(Table2[[#This Row],[voice_mail_plan]]="yes",1,0)</f>
        <v>0</v>
      </c>
      <c r="X3525" t="str">
        <f t="shared" si="110"/>
        <v>Very High</v>
      </c>
      <c r="Y3525" t="str">
        <f>IF(Table2[[#This Row],[total_intl_charge]] &gt; AVERAGE($R$2:$R$4245),"High","Low")</f>
        <v>Low</v>
      </c>
      <c r="Z3525" t="str">
        <f>IF(AND(G3525&gt;AVERAGE(train!$G$2:$G$4251),K3525&gt;AVERAGE(train!$K$2:$K$4251)),"High Day &amp; Eve",IF(AND(G3525&gt;AVERAGE(train!$G$2:$G$4251),K3525&lt;=AVERAGE(train!$K$2:$K$4251)),"High Day Only",IF(AND(G3525&lt;=AVERAGE(train!$G$2:$G$4251),K3525&gt;AVERAGE(train!$K$2:$K$4251)),"High Eve Only","Low Usage")))</f>
        <v>High Day &amp; Eve</v>
      </c>
    </row>
    <row r="3526" spans="1:26">
      <c r="A3526" t="s">
        <v>36</v>
      </c>
      <c r="B3526">
        <v>98</v>
      </c>
      <c r="C3526" t="s">
        <v>28</v>
      </c>
      <c r="D3526" t="s">
        <v>22</v>
      </c>
      <c r="E3526" t="s">
        <v>22</v>
      </c>
      <c r="F3526">
        <v>0</v>
      </c>
      <c r="G3526">
        <v>198.6</v>
      </c>
      <c r="H3526">
        <v>92</v>
      </c>
      <c r="I3526">
        <v>33.76</v>
      </c>
      <c r="J3526">
        <v>349.4</v>
      </c>
      <c r="K3526">
        <v>99</v>
      </c>
      <c r="L3526">
        <v>29.7</v>
      </c>
      <c r="M3526">
        <v>221.7</v>
      </c>
      <c r="N3526">
        <v>83</v>
      </c>
      <c r="O3526">
        <v>9.98</v>
      </c>
      <c r="P3526">
        <v>7.3</v>
      </c>
      <c r="Q3526">
        <v>6</v>
      </c>
      <c r="R3526">
        <v>1.97</v>
      </c>
      <c r="S3526">
        <v>2</v>
      </c>
      <c r="T3526" t="s">
        <v>23</v>
      </c>
      <c r="U3526">
        <f t="shared" si="111"/>
        <v>1</v>
      </c>
      <c r="V3526">
        <f>IF(Table2[[#This Row],[international_plan]]="yes",1,0)</f>
        <v>0</v>
      </c>
      <c r="W3526">
        <f>IF(Table2[[#This Row],[voice_mail_plan]]="yes",1,0)</f>
        <v>0</v>
      </c>
      <c r="X3526" t="str">
        <f t="shared" si="110"/>
        <v>Medium</v>
      </c>
      <c r="Y3526" t="str">
        <f>IF(Table2[[#This Row],[total_intl_charge]] &gt; AVERAGE($R$2:$R$4245),"High","Low")</f>
        <v>Low</v>
      </c>
      <c r="Z3526" t="str">
        <f>IF(AND(G3526&gt;AVERAGE(train!$G$2:$G$4251),K3526&gt;AVERAGE(train!$K$2:$K$4251)),"High Day &amp; Eve",IF(AND(G3526&gt;AVERAGE(train!$G$2:$G$4251),K3526&lt;=AVERAGE(train!$K$2:$K$4251)),"High Day Only",IF(AND(G3526&lt;=AVERAGE(train!$G$2:$G$4251),K3526&gt;AVERAGE(train!$K$2:$K$4251)),"High Eve Only","Low Usage")))</f>
        <v>High Day Only</v>
      </c>
    </row>
    <row r="3527" spans="1:26">
      <c r="A3527" t="s">
        <v>66</v>
      </c>
      <c r="B3527">
        <v>42</v>
      </c>
      <c r="C3527" t="s">
        <v>28</v>
      </c>
      <c r="D3527" t="s">
        <v>22</v>
      </c>
      <c r="E3527" t="s">
        <v>22</v>
      </c>
      <c r="F3527">
        <v>0</v>
      </c>
      <c r="G3527">
        <v>139.4</v>
      </c>
      <c r="H3527">
        <v>109</v>
      </c>
      <c r="I3527">
        <v>23.7</v>
      </c>
      <c r="J3527">
        <v>223.8</v>
      </c>
      <c r="K3527">
        <v>121</v>
      </c>
      <c r="L3527">
        <v>19.02</v>
      </c>
      <c r="M3527">
        <v>244.9</v>
      </c>
      <c r="N3527">
        <v>105</v>
      </c>
      <c r="O3527">
        <v>11.02</v>
      </c>
      <c r="P3527">
        <v>4.5999999999999996</v>
      </c>
      <c r="Q3527">
        <v>3</v>
      </c>
      <c r="R3527">
        <v>1.24</v>
      </c>
      <c r="S3527">
        <v>1</v>
      </c>
      <c r="T3527" t="s">
        <v>22</v>
      </c>
      <c r="U3527">
        <f t="shared" si="111"/>
        <v>0</v>
      </c>
      <c r="V3527">
        <f>IF(Table2[[#This Row],[international_plan]]="yes",1,0)</f>
        <v>0</v>
      </c>
      <c r="W3527">
        <f>IF(Table2[[#This Row],[voice_mail_plan]]="yes",1,0)</f>
        <v>0</v>
      </c>
      <c r="X3527" t="str">
        <f t="shared" si="110"/>
        <v>Low</v>
      </c>
      <c r="Y3527" t="str">
        <f>IF(Table2[[#This Row],[total_intl_charge]] &gt; AVERAGE($R$2:$R$4245),"High","Low")</f>
        <v>Low</v>
      </c>
      <c r="Z3527" t="str">
        <f>IF(AND(G3527&gt;AVERAGE(train!$G$2:$G$4251),K3527&gt;AVERAGE(train!$K$2:$K$4251)),"High Day &amp; Eve",IF(AND(G3527&gt;AVERAGE(train!$G$2:$G$4251),K3527&lt;=AVERAGE(train!$K$2:$K$4251)),"High Day Only",IF(AND(G3527&lt;=AVERAGE(train!$G$2:$G$4251),K3527&gt;AVERAGE(train!$K$2:$K$4251)),"High Eve Only","Low Usage")))</f>
        <v>High Eve Only</v>
      </c>
    </row>
    <row r="3528" spans="1:26">
      <c r="A3528" t="s">
        <v>38</v>
      </c>
      <c r="B3528">
        <v>99</v>
      </c>
      <c r="C3528" t="s">
        <v>25</v>
      </c>
      <c r="D3528" t="s">
        <v>22</v>
      </c>
      <c r="E3528" t="s">
        <v>22</v>
      </c>
      <c r="F3528">
        <v>0</v>
      </c>
      <c r="G3528">
        <v>130.4</v>
      </c>
      <c r="H3528">
        <v>121</v>
      </c>
      <c r="I3528">
        <v>22.17</v>
      </c>
      <c r="J3528">
        <v>219.9</v>
      </c>
      <c r="K3528">
        <v>103</v>
      </c>
      <c r="L3528">
        <v>18.690000000000001</v>
      </c>
      <c r="M3528">
        <v>84.1</v>
      </c>
      <c r="N3528">
        <v>85</v>
      </c>
      <c r="O3528">
        <v>3.78</v>
      </c>
      <c r="P3528">
        <v>9.8000000000000007</v>
      </c>
      <c r="Q3528">
        <v>3</v>
      </c>
      <c r="R3528">
        <v>2.65</v>
      </c>
      <c r="S3528">
        <v>2</v>
      </c>
      <c r="T3528" t="s">
        <v>22</v>
      </c>
      <c r="U3528">
        <f t="shared" si="111"/>
        <v>0</v>
      </c>
      <c r="V3528">
        <f>IF(Table2[[#This Row],[international_plan]]="yes",1,0)</f>
        <v>0</v>
      </c>
      <c r="W3528">
        <f>IF(Table2[[#This Row],[voice_mail_plan]]="yes",1,0)</f>
        <v>0</v>
      </c>
      <c r="X3528" t="str">
        <f t="shared" si="110"/>
        <v>Medium</v>
      </c>
      <c r="Y3528" t="str">
        <f>IF(Table2[[#This Row],[total_intl_charge]] &gt; AVERAGE($R$2:$R$4245),"High","Low")</f>
        <v>Low</v>
      </c>
      <c r="Z3528" t="str">
        <f>IF(AND(G3528&gt;AVERAGE(train!$G$2:$G$4251),K3528&gt;AVERAGE(train!$K$2:$K$4251)),"High Day &amp; Eve",IF(AND(G3528&gt;AVERAGE(train!$G$2:$G$4251),K3528&lt;=AVERAGE(train!$K$2:$K$4251)),"High Day Only",IF(AND(G3528&lt;=AVERAGE(train!$G$2:$G$4251),K3528&gt;AVERAGE(train!$K$2:$K$4251)),"High Eve Only","Low Usage")))</f>
        <v>High Eve Only</v>
      </c>
    </row>
    <row r="3529" spans="1:26">
      <c r="A3529" t="s">
        <v>36</v>
      </c>
      <c r="B3529">
        <v>119</v>
      </c>
      <c r="C3529" t="s">
        <v>25</v>
      </c>
      <c r="D3529" t="s">
        <v>22</v>
      </c>
      <c r="E3529" t="s">
        <v>22</v>
      </c>
      <c r="F3529">
        <v>0</v>
      </c>
      <c r="G3529">
        <v>153.19999999999999</v>
      </c>
      <c r="H3529">
        <v>131</v>
      </c>
      <c r="I3529">
        <v>26.04</v>
      </c>
      <c r="J3529">
        <v>116.6</v>
      </c>
      <c r="K3529">
        <v>85</v>
      </c>
      <c r="L3529">
        <v>9.91</v>
      </c>
      <c r="M3529">
        <v>218.5</v>
      </c>
      <c r="N3529">
        <v>74</v>
      </c>
      <c r="O3529">
        <v>9.83</v>
      </c>
      <c r="P3529">
        <v>10.1</v>
      </c>
      <c r="Q3529">
        <v>5</v>
      </c>
      <c r="R3529">
        <v>2.73</v>
      </c>
      <c r="S3529">
        <v>1</v>
      </c>
      <c r="T3529" t="s">
        <v>22</v>
      </c>
      <c r="U3529">
        <f t="shared" si="111"/>
        <v>0</v>
      </c>
      <c r="V3529">
        <f>IF(Table2[[#This Row],[international_plan]]="yes",1,0)</f>
        <v>0</v>
      </c>
      <c r="W3529">
        <f>IF(Table2[[#This Row],[voice_mail_plan]]="yes",1,0)</f>
        <v>0</v>
      </c>
      <c r="X3529" t="str">
        <f t="shared" si="110"/>
        <v>High</v>
      </c>
      <c r="Y3529" t="str">
        <f>IF(Table2[[#This Row],[total_intl_charge]] &gt; AVERAGE($R$2:$R$4245),"High","Low")</f>
        <v>Low</v>
      </c>
      <c r="Z3529" t="str">
        <f>IF(AND(G3529&gt;AVERAGE(train!$G$2:$G$4251),K3529&gt;AVERAGE(train!$K$2:$K$4251)),"High Day &amp; Eve",IF(AND(G3529&gt;AVERAGE(train!$G$2:$G$4251),K3529&lt;=AVERAGE(train!$K$2:$K$4251)),"High Day Only",IF(AND(G3529&lt;=AVERAGE(train!$G$2:$G$4251),K3529&gt;AVERAGE(train!$K$2:$K$4251)),"High Eve Only","Low Usage")))</f>
        <v>Low Usage</v>
      </c>
    </row>
    <row r="3530" spans="1:26">
      <c r="A3530" t="s">
        <v>49</v>
      </c>
      <c r="B3530">
        <v>47</v>
      </c>
      <c r="C3530" t="s">
        <v>21</v>
      </c>
      <c r="D3530" t="s">
        <v>23</v>
      </c>
      <c r="E3530" t="s">
        <v>22</v>
      </c>
      <c r="F3530">
        <v>0</v>
      </c>
      <c r="G3530">
        <v>177.1</v>
      </c>
      <c r="H3530">
        <v>104</v>
      </c>
      <c r="I3530">
        <v>30.11</v>
      </c>
      <c r="J3530">
        <v>217.4</v>
      </c>
      <c r="K3530">
        <v>97</v>
      </c>
      <c r="L3530">
        <v>18.48</v>
      </c>
      <c r="M3530">
        <v>191.8</v>
      </c>
      <c r="N3530">
        <v>131</v>
      </c>
      <c r="O3530">
        <v>8.6300000000000008</v>
      </c>
      <c r="P3530">
        <v>9.6999999999999993</v>
      </c>
      <c r="Q3530">
        <v>5</v>
      </c>
      <c r="R3530">
        <v>2.62</v>
      </c>
      <c r="S3530">
        <v>2</v>
      </c>
      <c r="T3530" t="s">
        <v>22</v>
      </c>
      <c r="U3530">
        <f t="shared" si="111"/>
        <v>0</v>
      </c>
      <c r="V3530">
        <f>IF(Table2[[#This Row],[international_plan]]="yes",1,0)</f>
        <v>1</v>
      </c>
      <c r="W3530">
        <f>IF(Table2[[#This Row],[voice_mail_plan]]="yes",1,0)</f>
        <v>0</v>
      </c>
      <c r="X3530" t="str">
        <f t="shared" si="110"/>
        <v>Low</v>
      </c>
      <c r="Y3530" t="str">
        <f>IF(Table2[[#This Row],[total_intl_charge]] &gt; AVERAGE($R$2:$R$4245),"High","Low")</f>
        <v>Low</v>
      </c>
      <c r="Z3530" t="str">
        <f>IF(AND(G3530&gt;AVERAGE(train!$G$2:$G$4251),K3530&gt;AVERAGE(train!$K$2:$K$4251)),"High Day &amp; Eve",IF(AND(G3530&gt;AVERAGE(train!$G$2:$G$4251),K3530&lt;=AVERAGE(train!$K$2:$K$4251)),"High Day Only",IF(AND(G3530&lt;=AVERAGE(train!$G$2:$G$4251),K3530&gt;AVERAGE(train!$K$2:$K$4251)),"High Eve Only","Low Usage")))</f>
        <v>Low Usage</v>
      </c>
    </row>
    <row r="3531" spans="1:26">
      <c r="A3531" t="s">
        <v>48</v>
      </c>
      <c r="B3531">
        <v>77</v>
      </c>
      <c r="C3531" t="s">
        <v>21</v>
      </c>
      <c r="D3531" t="s">
        <v>22</v>
      </c>
      <c r="E3531" t="s">
        <v>22</v>
      </c>
      <c r="F3531">
        <v>0</v>
      </c>
      <c r="G3531">
        <v>134.5</v>
      </c>
      <c r="H3531">
        <v>119</v>
      </c>
      <c r="I3531">
        <v>22.87</v>
      </c>
      <c r="J3531">
        <v>119.7</v>
      </c>
      <c r="K3531">
        <v>104</v>
      </c>
      <c r="L3531">
        <v>10.17</v>
      </c>
      <c r="M3531">
        <v>250.7</v>
      </c>
      <c r="N3531">
        <v>112</v>
      </c>
      <c r="O3531">
        <v>11.28</v>
      </c>
      <c r="P3531">
        <v>9.3000000000000007</v>
      </c>
      <c r="Q3531">
        <v>5</v>
      </c>
      <c r="R3531">
        <v>2.5099999999999998</v>
      </c>
      <c r="S3531">
        <v>0</v>
      </c>
      <c r="T3531" t="s">
        <v>22</v>
      </c>
      <c r="U3531">
        <f t="shared" si="111"/>
        <v>0</v>
      </c>
      <c r="V3531">
        <f>IF(Table2[[#This Row],[international_plan]]="yes",1,0)</f>
        <v>0</v>
      </c>
      <c r="W3531">
        <f>IF(Table2[[#This Row],[voice_mail_plan]]="yes",1,0)</f>
        <v>0</v>
      </c>
      <c r="X3531" t="str">
        <f t="shared" si="110"/>
        <v>Medium</v>
      </c>
      <c r="Y3531" t="str">
        <f>IF(Table2[[#This Row],[total_intl_charge]] &gt; AVERAGE($R$2:$R$4245),"High","Low")</f>
        <v>Low</v>
      </c>
      <c r="Z3531" t="str">
        <f>IF(AND(G3531&gt;AVERAGE(train!$G$2:$G$4251),K3531&gt;AVERAGE(train!$K$2:$K$4251)),"High Day &amp; Eve",IF(AND(G3531&gt;AVERAGE(train!$G$2:$G$4251),K3531&lt;=AVERAGE(train!$K$2:$K$4251)),"High Day Only",IF(AND(G3531&lt;=AVERAGE(train!$G$2:$G$4251),K3531&gt;AVERAGE(train!$K$2:$K$4251)),"High Eve Only","Low Usage")))</f>
        <v>High Eve Only</v>
      </c>
    </row>
    <row r="3532" spans="1:26">
      <c r="A3532" t="s">
        <v>44</v>
      </c>
      <c r="B3532">
        <v>39</v>
      </c>
      <c r="C3532" t="s">
        <v>28</v>
      </c>
      <c r="D3532" t="s">
        <v>22</v>
      </c>
      <c r="E3532" t="s">
        <v>23</v>
      </c>
      <c r="F3532">
        <v>38</v>
      </c>
      <c r="G3532">
        <v>201.8</v>
      </c>
      <c r="H3532">
        <v>66</v>
      </c>
      <c r="I3532">
        <v>34.31</v>
      </c>
      <c r="J3532">
        <v>200.1</v>
      </c>
      <c r="K3532">
        <v>87</v>
      </c>
      <c r="L3532">
        <v>17.010000000000002</v>
      </c>
      <c r="M3532">
        <v>173.7</v>
      </c>
      <c r="N3532">
        <v>112</v>
      </c>
      <c r="O3532">
        <v>7.82</v>
      </c>
      <c r="P3532">
        <v>9.5</v>
      </c>
      <c r="Q3532">
        <v>3</v>
      </c>
      <c r="R3532">
        <v>2.57</v>
      </c>
      <c r="S3532">
        <v>0</v>
      </c>
      <c r="T3532" t="s">
        <v>22</v>
      </c>
      <c r="U3532">
        <f t="shared" si="111"/>
        <v>0</v>
      </c>
      <c r="V3532">
        <f>IF(Table2[[#This Row],[international_plan]]="yes",1,0)</f>
        <v>0</v>
      </c>
      <c r="W3532">
        <f>IF(Table2[[#This Row],[voice_mail_plan]]="yes",1,0)</f>
        <v>1</v>
      </c>
      <c r="X3532" t="str">
        <f t="shared" si="110"/>
        <v>Low</v>
      </c>
      <c r="Y3532" t="str">
        <f>IF(Table2[[#This Row],[total_intl_charge]] &gt; AVERAGE($R$2:$R$4245),"High","Low")</f>
        <v>Low</v>
      </c>
      <c r="Z3532" t="str">
        <f>IF(AND(G3532&gt;AVERAGE(train!$G$2:$G$4251),K3532&gt;AVERAGE(train!$K$2:$K$4251)),"High Day &amp; Eve",IF(AND(G3532&gt;AVERAGE(train!$G$2:$G$4251),K3532&lt;=AVERAGE(train!$K$2:$K$4251)),"High Day Only",IF(AND(G3532&lt;=AVERAGE(train!$G$2:$G$4251),K3532&gt;AVERAGE(train!$K$2:$K$4251)),"High Eve Only","Low Usage")))</f>
        <v>High Day Only</v>
      </c>
    </row>
    <row r="3533" spans="1:26">
      <c r="A3533" t="s">
        <v>31</v>
      </c>
      <c r="B3533">
        <v>193</v>
      </c>
      <c r="C3533" t="s">
        <v>21</v>
      </c>
      <c r="D3533" t="s">
        <v>22</v>
      </c>
      <c r="E3533" t="s">
        <v>22</v>
      </c>
      <c r="F3533">
        <v>0</v>
      </c>
      <c r="G3533">
        <v>180.5</v>
      </c>
      <c r="H3533">
        <v>114</v>
      </c>
      <c r="I3533">
        <v>30.69</v>
      </c>
      <c r="J3533">
        <v>117.9</v>
      </c>
      <c r="K3533">
        <v>80</v>
      </c>
      <c r="L3533">
        <v>10.02</v>
      </c>
      <c r="M3533">
        <v>192.9</v>
      </c>
      <c r="N3533">
        <v>97</v>
      </c>
      <c r="O3533">
        <v>8.68</v>
      </c>
      <c r="P3533">
        <v>10.199999999999999</v>
      </c>
      <c r="Q3533">
        <v>4</v>
      </c>
      <c r="R3533">
        <v>2.75</v>
      </c>
      <c r="S3533">
        <v>2</v>
      </c>
      <c r="T3533" t="s">
        <v>22</v>
      </c>
      <c r="U3533">
        <f t="shared" si="111"/>
        <v>0</v>
      </c>
      <c r="V3533">
        <f>IF(Table2[[#This Row],[international_plan]]="yes",1,0)</f>
        <v>0</v>
      </c>
      <c r="W3533">
        <f>IF(Table2[[#This Row],[voice_mail_plan]]="yes",1,0)</f>
        <v>0</v>
      </c>
      <c r="X3533" t="str">
        <f t="shared" si="110"/>
        <v>Very High</v>
      </c>
      <c r="Y3533" t="str">
        <f>IF(Table2[[#This Row],[total_intl_charge]] &gt; AVERAGE($R$2:$R$4245),"High","Low")</f>
        <v>Low</v>
      </c>
      <c r="Z3533" t="str">
        <f>IF(AND(G3533&gt;AVERAGE(train!$G$2:$G$4251),K3533&gt;AVERAGE(train!$K$2:$K$4251)),"High Day &amp; Eve",IF(AND(G3533&gt;AVERAGE(train!$G$2:$G$4251),K3533&lt;=AVERAGE(train!$K$2:$K$4251)),"High Day Only",IF(AND(G3533&lt;=AVERAGE(train!$G$2:$G$4251),K3533&gt;AVERAGE(train!$K$2:$K$4251)),"High Eve Only","Low Usage")))</f>
        <v>High Day Only</v>
      </c>
    </row>
    <row r="3534" spans="1:26">
      <c r="A3534" t="s">
        <v>20</v>
      </c>
      <c r="B3534">
        <v>103</v>
      </c>
      <c r="C3534" t="s">
        <v>21</v>
      </c>
      <c r="D3534" t="s">
        <v>22</v>
      </c>
      <c r="E3534" t="s">
        <v>23</v>
      </c>
      <c r="F3534">
        <v>40</v>
      </c>
      <c r="G3534">
        <v>164.5</v>
      </c>
      <c r="H3534">
        <v>95</v>
      </c>
      <c r="I3534">
        <v>27.97</v>
      </c>
      <c r="J3534">
        <v>228.7</v>
      </c>
      <c r="K3534">
        <v>82</v>
      </c>
      <c r="L3534">
        <v>19.440000000000001</v>
      </c>
      <c r="M3534">
        <v>194.7</v>
      </c>
      <c r="N3534">
        <v>97</v>
      </c>
      <c r="O3534">
        <v>8.76</v>
      </c>
      <c r="P3534">
        <v>7.4</v>
      </c>
      <c r="Q3534">
        <v>1</v>
      </c>
      <c r="R3534">
        <v>2</v>
      </c>
      <c r="S3534">
        <v>4</v>
      </c>
      <c r="T3534" t="s">
        <v>22</v>
      </c>
      <c r="U3534">
        <f t="shared" si="111"/>
        <v>0</v>
      </c>
      <c r="V3534">
        <f>IF(Table2[[#This Row],[international_plan]]="yes",1,0)</f>
        <v>0</v>
      </c>
      <c r="W3534">
        <f>IF(Table2[[#This Row],[voice_mail_plan]]="yes",1,0)</f>
        <v>1</v>
      </c>
      <c r="X3534" t="str">
        <f t="shared" si="110"/>
        <v>High</v>
      </c>
      <c r="Y3534" t="str">
        <f>IF(Table2[[#This Row],[total_intl_charge]] &gt; AVERAGE($R$2:$R$4245),"High","Low")</f>
        <v>Low</v>
      </c>
      <c r="Z3534" t="str">
        <f>IF(AND(G3534&gt;AVERAGE(train!$G$2:$G$4251),K3534&gt;AVERAGE(train!$K$2:$K$4251)),"High Day &amp; Eve",IF(AND(G3534&gt;AVERAGE(train!$G$2:$G$4251),K3534&lt;=AVERAGE(train!$K$2:$K$4251)),"High Day Only",IF(AND(G3534&lt;=AVERAGE(train!$G$2:$G$4251),K3534&gt;AVERAGE(train!$K$2:$K$4251)),"High Eve Only","Low Usage")))</f>
        <v>Low Usage</v>
      </c>
    </row>
    <row r="3535" spans="1:26">
      <c r="A3535" t="s">
        <v>47</v>
      </c>
      <c r="B3535">
        <v>36</v>
      </c>
      <c r="C3535" t="s">
        <v>21</v>
      </c>
      <c r="D3535" t="s">
        <v>23</v>
      </c>
      <c r="E3535" t="s">
        <v>23</v>
      </c>
      <c r="F3535">
        <v>19</v>
      </c>
      <c r="G3535">
        <v>171.9</v>
      </c>
      <c r="H3535">
        <v>96</v>
      </c>
      <c r="I3535">
        <v>29.22</v>
      </c>
      <c r="J3535">
        <v>198.4</v>
      </c>
      <c r="K3535">
        <v>111</v>
      </c>
      <c r="L3535">
        <v>16.86</v>
      </c>
      <c r="M3535">
        <v>321.7</v>
      </c>
      <c r="N3535">
        <v>76</v>
      </c>
      <c r="O3535">
        <v>14.48</v>
      </c>
      <c r="P3535">
        <v>10.5</v>
      </c>
      <c r="Q3535">
        <v>1</v>
      </c>
      <c r="R3535">
        <v>2.84</v>
      </c>
      <c r="S3535">
        <v>1</v>
      </c>
      <c r="T3535" t="s">
        <v>23</v>
      </c>
      <c r="U3535">
        <f t="shared" si="111"/>
        <v>1</v>
      </c>
      <c r="V3535">
        <f>IF(Table2[[#This Row],[international_plan]]="yes",1,0)</f>
        <v>1</v>
      </c>
      <c r="W3535">
        <f>IF(Table2[[#This Row],[voice_mail_plan]]="yes",1,0)</f>
        <v>1</v>
      </c>
      <c r="X3535" t="str">
        <f t="shared" si="110"/>
        <v>Low</v>
      </c>
      <c r="Y3535" t="str">
        <f>IF(Table2[[#This Row],[total_intl_charge]] &gt; AVERAGE($R$2:$R$4245),"High","Low")</f>
        <v>High</v>
      </c>
      <c r="Z3535" t="str">
        <f>IF(AND(G3535&gt;AVERAGE(train!$G$2:$G$4251),K3535&gt;AVERAGE(train!$K$2:$K$4251)),"High Day &amp; Eve",IF(AND(G3535&gt;AVERAGE(train!$G$2:$G$4251),K3535&lt;=AVERAGE(train!$K$2:$K$4251)),"High Day Only",IF(AND(G3535&lt;=AVERAGE(train!$G$2:$G$4251),K3535&gt;AVERAGE(train!$K$2:$K$4251)),"High Eve Only","Low Usage")))</f>
        <v>High Eve Only</v>
      </c>
    </row>
    <row r="3536" spans="1:26">
      <c r="A3536" t="s">
        <v>72</v>
      </c>
      <c r="B3536">
        <v>87</v>
      </c>
      <c r="C3536" t="s">
        <v>21</v>
      </c>
      <c r="D3536" t="s">
        <v>22</v>
      </c>
      <c r="E3536" t="s">
        <v>22</v>
      </c>
      <c r="F3536">
        <v>0</v>
      </c>
      <c r="G3536">
        <v>221.4</v>
      </c>
      <c r="H3536">
        <v>69</v>
      </c>
      <c r="I3536">
        <v>37.64</v>
      </c>
      <c r="J3536">
        <v>195.2</v>
      </c>
      <c r="K3536">
        <v>53</v>
      </c>
      <c r="L3536">
        <v>16.59</v>
      </c>
      <c r="M3536">
        <v>120.6</v>
      </c>
      <c r="N3536">
        <v>91</v>
      </c>
      <c r="O3536">
        <v>5.43</v>
      </c>
      <c r="P3536">
        <v>13.7</v>
      </c>
      <c r="Q3536">
        <v>4</v>
      </c>
      <c r="R3536">
        <v>3.7</v>
      </c>
      <c r="S3536">
        <v>1</v>
      </c>
      <c r="T3536" t="s">
        <v>22</v>
      </c>
      <c r="U3536">
        <f t="shared" si="111"/>
        <v>0</v>
      </c>
      <c r="V3536">
        <f>IF(Table2[[#This Row],[international_plan]]="yes",1,0)</f>
        <v>0</v>
      </c>
      <c r="W3536">
        <f>IF(Table2[[#This Row],[voice_mail_plan]]="yes",1,0)</f>
        <v>0</v>
      </c>
      <c r="X3536" t="str">
        <f t="shared" si="110"/>
        <v>Medium</v>
      </c>
      <c r="Y3536" t="str">
        <f>IF(Table2[[#This Row],[total_intl_charge]] &gt; AVERAGE($R$2:$R$4245),"High","Low")</f>
        <v>High</v>
      </c>
      <c r="Z3536" t="str">
        <f>IF(AND(G3536&gt;AVERAGE(train!$G$2:$G$4251),K3536&gt;AVERAGE(train!$K$2:$K$4251)),"High Day &amp; Eve",IF(AND(G3536&gt;AVERAGE(train!$G$2:$G$4251),K3536&lt;=AVERAGE(train!$K$2:$K$4251)),"High Day Only",IF(AND(G3536&lt;=AVERAGE(train!$G$2:$G$4251),K3536&gt;AVERAGE(train!$K$2:$K$4251)),"High Eve Only","Low Usage")))</f>
        <v>High Day Only</v>
      </c>
    </row>
    <row r="3537" spans="1:26">
      <c r="A3537" t="s">
        <v>33</v>
      </c>
      <c r="B3537">
        <v>1</v>
      </c>
      <c r="C3537" t="s">
        <v>28</v>
      </c>
      <c r="D3537" t="s">
        <v>22</v>
      </c>
      <c r="E3537" t="s">
        <v>22</v>
      </c>
      <c r="F3537">
        <v>0</v>
      </c>
      <c r="G3537">
        <v>241.5</v>
      </c>
      <c r="H3537">
        <v>114</v>
      </c>
      <c r="I3537">
        <v>41.06</v>
      </c>
      <c r="J3537">
        <v>195.2</v>
      </c>
      <c r="K3537">
        <v>94</v>
      </c>
      <c r="L3537">
        <v>16.59</v>
      </c>
      <c r="M3537">
        <v>201.6</v>
      </c>
      <c r="N3537">
        <v>93</v>
      </c>
      <c r="O3537">
        <v>9.07</v>
      </c>
      <c r="P3537">
        <v>14.1</v>
      </c>
      <c r="Q3537">
        <v>3</v>
      </c>
      <c r="R3537">
        <v>3.81</v>
      </c>
      <c r="S3537">
        <v>3</v>
      </c>
      <c r="T3537" t="s">
        <v>22</v>
      </c>
      <c r="U3537">
        <f t="shared" si="111"/>
        <v>0</v>
      </c>
      <c r="V3537">
        <f>IF(Table2[[#This Row],[international_plan]]="yes",1,0)</f>
        <v>0</v>
      </c>
      <c r="W3537">
        <f>IF(Table2[[#This Row],[voice_mail_plan]]="yes",1,0)</f>
        <v>0</v>
      </c>
      <c r="X3537" t="str">
        <f t="shared" si="110"/>
        <v>Low</v>
      </c>
      <c r="Y3537" t="str">
        <f>IF(Table2[[#This Row],[total_intl_charge]] &gt; AVERAGE($R$2:$R$4245),"High","Low")</f>
        <v>High</v>
      </c>
      <c r="Z3537" t="str">
        <f>IF(AND(G3537&gt;AVERAGE(train!$G$2:$G$4251),K3537&gt;AVERAGE(train!$K$2:$K$4251)),"High Day &amp; Eve",IF(AND(G3537&gt;AVERAGE(train!$G$2:$G$4251),K3537&lt;=AVERAGE(train!$K$2:$K$4251)),"High Day Only",IF(AND(G3537&lt;=AVERAGE(train!$G$2:$G$4251),K3537&gt;AVERAGE(train!$K$2:$K$4251)),"High Eve Only","Low Usage")))</f>
        <v>High Day Only</v>
      </c>
    </row>
    <row r="3538" spans="1:26">
      <c r="A3538" t="s">
        <v>44</v>
      </c>
      <c r="B3538">
        <v>62</v>
      </c>
      <c r="C3538" t="s">
        <v>21</v>
      </c>
      <c r="D3538" t="s">
        <v>22</v>
      </c>
      <c r="E3538" t="s">
        <v>22</v>
      </c>
      <c r="F3538">
        <v>0</v>
      </c>
      <c r="G3538">
        <v>116.5</v>
      </c>
      <c r="H3538">
        <v>77</v>
      </c>
      <c r="I3538">
        <v>19.809999999999999</v>
      </c>
      <c r="J3538">
        <v>186.1</v>
      </c>
      <c r="K3538">
        <v>111</v>
      </c>
      <c r="L3538">
        <v>15.82</v>
      </c>
      <c r="M3538">
        <v>180.6</v>
      </c>
      <c r="N3538">
        <v>72</v>
      </c>
      <c r="O3538">
        <v>8.1300000000000008</v>
      </c>
      <c r="P3538">
        <v>16.100000000000001</v>
      </c>
      <c r="Q3538">
        <v>2</v>
      </c>
      <c r="R3538">
        <v>4.3499999999999996</v>
      </c>
      <c r="S3538">
        <v>3</v>
      </c>
      <c r="T3538" t="s">
        <v>22</v>
      </c>
      <c r="U3538">
        <f t="shared" si="111"/>
        <v>0</v>
      </c>
      <c r="V3538">
        <f>IF(Table2[[#This Row],[international_plan]]="yes",1,0)</f>
        <v>0</v>
      </c>
      <c r="W3538">
        <f>IF(Table2[[#This Row],[voice_mail_plan]]="yes",1,0)</f>
        <v>0</v>
      </c>
      <c r="X3538" t="str">
        <f t="shared" si="110"/>
        <v>Low</v>
      </c>
      <c r="Y3538" t="str">
        <f>IF(Table2[[#This Row],[total_intl_charge]] &gt; AVERAGE($R$2:$R$4245),"High","Low")</f>
        <v>High</v>
      </c>
      <c r="Z3538" t="str">
        <f>IF(AND(G3538&gt;AVERAGE(train!$G$2:$G$4251),K3538&gt;AVERAGE(train!$K$2:$K$4251)),"High Day &amp; Eve",IF(AND(G3538&gt;AVERAGE(train!$G$2:$G$4251),K3538&lt;=AVERAGE(train!$K$2:$K$4251)),"High Day Only",IF(AND(G3538&lt;=AVERAGE(train!$G$2:$G$4251),K3538&gt;AVERAGE(train!$K$2:$K$4251)),"High Eve Only","Low Usage")))</f>
        <v>High Eve Only</v>
      </c>
    </row>
    <row r="3539" spans="1:26">
      <c r="A3539" t="s">
        <v>59</v>
      </c>
      <c r="B3539">
        <v>112</v>
      </c>
      <c r="C3539" t="s">
        <v>21</v>
      </c>
      <c r="D3539" t="s">
        <v>22</v>
      </c>
      <c r="E3539" t="s">
        <v>22</v>
      </c>
      <c r="F3539">
        <v>0</v>
      </c>
      <c r="G3539">
        <v>158.1</v>
      </c>
      <c r="H3539">
        <v>107</v>
      </c>
      <c r="I3539">
        <v>26.88</v>
      </c>
      <c r="J3539">
        <v>181.5</v>
      </c>
      <c r="K3539">
        <v>101</v>
      </c>
      <c r="L3539">
        <v>15.43</v>
      </c>
      <c r="M3539">
        <v>200.3</v>
      </c>
      <c r="N3539">
        <v>126</v>
      </c>
      <c r="O3539">
        <v>9.01</v>
      </c>
      <c r="P3539">
        <v>8.3000000000000007</v>
      </c>
      <c r="Q3539">
        <v>7</v>
      </c>
      <c r="R3539">
        <v>2.2400000000000002</v>
      </c>
      <c r="S3539">
        <v>1</v>
      </c>
      <c r="T3539" t="s">
        <v>22</v>
      </c>
      <c r="U3539">
        <f t="shared" si="111"/>
        <v>0</v>
      </c>
      <c r="V3539">
        <f>IF(Table2[[#This Row],[international_plan]]="yes",1,0)</f>
        <v>0</v>
      </c>
      <c r="W3539">
        <f>IF(Table2[[#This Row],[voice_mail_plan]]="yes",1,0)</f>
        <v>0</v>
      </c>
      <c r="X3539" t="str">
        <f t="shared" si="110"/>
        <v>High</v>
      </c>
      <c r="Y3539" t="str">
        <f>IF(Table2[[#This Row],[total_intl_charge]] &gt; AVERAGE($R$2:$R$4245),"High","Low")</f>
        <v>Low</v>
      </c>
      <c r="Z3539" t="str">
        <f>IF(AND(G3539&gt;AVERAGE(train!$G$2:$G$4251),K3539&gt;AVERAGE(train!$K$2:$K$4251)),"High Day &amp; Eve",IF(AND(G3539&gt;AVERAGE(train!$G$2:$G$4251),K3539&lt;=AVERAGE(train!$K$2:$K$4251)),"High Day Only",IF(AND(G3539&lt;=AVERAGE(train!$G$2:$G$4251),K3539&gt;AVERAGE(train!$K$2:$K$4251)),"High Eve Only","Low Usage")))</f>
        <v>High Eve Only</v>
      </c>
    </row>
    <row r="3540" spans="1:26">
      <c r="A3540" t="s">
        <v>41</v>
      </c>
      <c r="B3540">
        <v>82</v>
      </c>
      <c r="C3540" t="s">
        <v>25</v>
      </c>
      <c r="D3540" t="s">
        <v>22</v>
      </c>
      <c r="E3540" t="s">
        <v>22</v>
      </c>
      <c r="F3540">
        <v>0</v>
      </c>
      <c r="G3540">
        <v>121.6</v>
      </c>
      <c r="H3540">
        <v>81</v>
      </c>
      <c r="I3540">
        <v>20.67</v>
      </c>
      <c r="J3540">
        <v>191.3</v>
      </c>
      <c r="K3540">
        <v>109</v>
      </c>
      <c r="L3540">
        <v>16.260000000000002</v>
      </c>
      <c r="M3540">
        <v>231.4</v>
      </c>
      <c r="N3540">
        <v>81</v>
      </c>
      <c r="O3540">
        <v>10.41</v>
      </c>
      <c r="P3540">
        <v>8.6</v>
      </c>
      <c r="Q3540">
        <v>5</v>
      </c>
      <c r="R3540">
        <v>2.3199999999999998</v>
      </c>
      <c r="S3540">
        <v>3</v>
      </c>
      <c r="T3540" t="s">
        <v>22</v>
      </c>
      <c r="U3540">
        <f t="shared" si="111"/>
        <v>0</v>
      </c>
      <c r="V3540">
        <f>IF(Table2[[#This Row],[international_plan]]="yes",1,0)</f>
        <v>0</v>
      </c>
      <c r="W3540">
        <f>IF(Table2[[#This Row],[voice_mail_plan]]="yes",1,0)</f>
        <v>0</v>
      </c>
      <c r="X3540" t="str">
        <f t="shared" si="110"/>
        <v>Medium</v>
      </c>
      <c r="Y3540" t="str">
        <f>IF(Table2[[#This Row],[total_intl_charge]] &gt; AVERAGE($R$2:$R$4245),"High","Low")</f>
        <v>Low</v>
      </c>
      <c r="Z3540" t="str">
        <f>IF(AND(G3540&gt;AVERAGE(train!$G$2:$G$4251),K3540&gt;AVERAGE(train!$K$2:$K$4251)),"High Day &amp; Eve",IF(AND(G3540&gt;AVERAGE(train!$G$2:$G$4251),K3540&lt;=AVERAGE(train!$K$2:$K$4251)),"High Day Only",IF(AND(G3540&lt;=AVERAGE(train!$G$2:$G$4251),K3540&gt;AVERAGE(train!$K$2:$K$4251)),"High Eve Only","Low Usage")))</f>
        <v>High Eve Only</v>
      </c>
    </row>
    <row r="3541" spans="1:26">
      <c r="A3541" t="s">
        <v>68</v>
      </c>
      <c r="B3541">
        <v>55</v>
      </c>
      <c r="C3541" t="s">
        <v>21</v>
      </c>
      <c r="D3541" t="s">
        <v>22</v>
      </c>
      <c r="E3541" t="s">
        <v>23</v>
      </c>
      <c r="F3541">
        <v>28</v>
      </c>
      <c r="G3541">
        <v>222.5</v>
      </c>
      <c r="H3541">
        <v>134</v>
      </c>
      <c r="I3541">
        <v>37.83</v>
      </c>
      <c r="J3541">
        <v>177.8</v>
      </c>
      <c r="K3541">
        <v>106</v>
      </c>
      <c r="L3541">
        <v>15.11</v>
      </c>
      <c r="M3541">
        <v>194.6</v>
      </c>
      <c r="N3541">
        <v>90</v>
      </c>
      <c r="O3541">
        <v>8.76</v>
      </c>
      <c r="P3541">
        <v>9.6999999999999993</v>
      </c>
      <c r="Q3541">
        <v>4</v>
      </c>
      <c r="R3541">
        <v>2.62</v>
      </c>
      <c r="S3541">
        <v>2</v>
      </c>
      <c r="T3541" t="s">
        <v>22</v>
      </c>
      <c r="U3541">
        <f t="shared" si="111"/>
        <v>0</v>
      </c>
      <c r="V3541">
        <f>IF(Table2[[#This Row],[international_plan]]="yes",1,0)</f>
        <v>0</v>
      </c>
      <c r="W3541">
        <f>IF(Table2[[#This Row],[voice_mail_plan]]="yes",1,0)</f>
        <v>1</v>
      </c>
      <c r="X3541" t="str">
        <f t="shared" si="110"/>
        <v>Low</v>
      </c>
      <c r="Y3541" t="str">
        <f>IF(Table2[[#This Row],[total_intl_charge]] &gt; AVERAGE($R$2:$R$4245),"High","Low")</f>
        <v>Low</v>
      </c>
      <c r="Z3541" t="str">
        <f>IF(AND(G3541&gt;AVERAGE(train!$G$2:$G$4251),K3541&gt;AVERAGE(train!$K$2:$K$4251)),"High Day &amp; Eve",IF(AND(G3541&gt;AVERAGE(train!$G$2:$G$4251),K3541&lt;=AVERAGE(train!$K$2:$K$4251)),"High Day Only",IF(AND(G3541&lt;=AVERAGE(train!$G$2:$G$4251),K3541&gt;AVERAGE(train!$K$2:$K$4251)),"High Eve Only","Low Usage")))</f>
        <v>High Day &amp; Eve</v>
      </c>
    </row>
    <row r="3542" spans="1:26">
      <c r="A3542" t="s">
        <v>34</v>
      </c>
      <c r="B3542">
        <v>82</v>
      </c>
      <c r="C3542" t="s">
        <v>28</v>
      </c>
      <c r="D3542" t="s">
        <v>22</v>
      </c>
      <c r="E3542" t="s">
        <v>23</v>
      </c>
      <c r="F3542">
        <v>23</v>
      </c>
      <c r="G3542">
        <v>123.7</v>
      </c>
      <c r="H3542">
        <v>93</v>
      </c>
      <c r="I3542">
        <v>21.03</v>
      </c>
      <c r="J3542">
        <v>139.1</v>
      </c>
      <c r="K3542">
        <v>74</v>
      </c>
      <c r="L3542">
        <v>11.82</v>
      </c>
      <c r="M3542">
        <v>174.5</v>
      </c>
      <c r="N3542">
        <v>118</v>
      </c>
      <c r="O3542">
        <v>7.85</v>
      </c>
      <c r="P3542">
        <v>10.6</v>
      </c>
      <c r="Q3542">
        <v>2</v>
      </c>
      <c r="R3542">
        <v>2.86</v>
      </c>
      <c r="S3542">
        <v>1</v>
      </c>
      <c r="T3542" t="s">
        <v>22</v>
      </c>
      <c r="U3542">
        <f t="shared" si="111"/>
        <v>0</v>
      </c>
      <c r="V3542">
        <f>IF(Table2[[#This Row],[international_plan]]="yes",1,0)</f>
        <v>0</v>
      </c>
      <c r="W3542">
        <f>IF(Table2[[#This Row],[voice_mail_plan]]="yes",1,0)</f>
        <v>1</v>
      </c>
      <c r="X3542" t="str">
        <f t="shared" si="110"/>
        <v>Medium</v>
      </c>
      <c r="Y3542" t="str">
        <f>IF(Table2[[#This Row],[total_intl_charge]] &gt; AVERAGE($R$2:$R$4245),"High","Low")</f>
        <v>High</v>
      </c>
      <c r="Z3542" t="str">
        <f>IF(AND(G3542&gt;AVERAGE(train!$G$2:$G$4251),K3542&gt;AVERAGE(train!$K$2:$K$4251)),"High Day &amp; Eve",IF(AND(G3542&gt;AVERAGE(train!$G$2:$G$4251),K3542&lt;=AVERAGE(train!$K$2:$K$4251)),"High Day Only",IF(AND(G3542&lt;=AVERAGE(train!$G$2:$G$4251),K3542&gt;AVERAGE(train!$K$2:$K$4251)),"High Eve Only","Low Usage")))</f>
        <v>Low Usage</v>
      </c>
    </row>
    <row r="3543" spans="1:26">
      <c r="A3543" t="s">
        <v>20</v>
      </c>
      <c r="B3543">
        <v>69</v>
      </c>
      <c r="C3543" t="s">
        <v>21</v>
      </c>
      <c r="D3543" t="s">
        <v>22</v>
      </c>
      <c r="E3543" t="s">
        <v>22</v>
      </c>
      <c r="F3543">
        <v>0</v>
      </c>
      <c r="G3543">
        <v>244.8</v>
      </c>
      <c r="H3543">
        <v>76</v>
      </c>
      <c r="I3543">
        <v>41.62</v>
      </c>
      <c r="J3543">
        <v>77.2</v>
      </c>
      <c r="K3543">
        <v>100</v>
      </c>
      <c r="L3543">
        <v>6.56</v>
      </c>
      <c r="M3543">
        <v>222.8</v>
      </c>
      <c r="N3543">
        <v>102</v>
      </c>
      <c r="O3543">
        <v>10.029999999999999</v>
      </c>
      <c r="P3543">
        <v>10</v>
      </c>
      <c r="Q3543">
        <v>3</v>
      </c>
      <c r="R3543">
        <v>2.7</v>
      </c>
      <c r="S3543">
        <v>0</v>
      </c>
      <c r="T3543" t="s">
        <v>22</v>
      </c>
      <c r="U3543">
        <f t="shared" si="111"/>
        <v>0</v>
      </c>
      <c r="V3543">
        <f>IF(Table2[[#This Row],[international_plan]]="yes",1,0)</f>
        <v>0</v>
      </c>
      <c r="W3543">
        <f>IF(Table2[[#This Row],[voice_mail_plan]]="yes",1,0)</f>
        <v>0</v>
      </c>
      <c r="X3543" t="str">
        <f t="shared" si="110"/>
        <v>Low</v>
      </c>
      <c r="Y3543" t="str">
        <f>IF(Table2[[#This Row],[total_intl_charge]] &gt; AVERAGE($R$2:$R$4245),"High","Low")</f>
        <v>Low</v>
      </c>
      <c r="Z3543" t="str">
        <f>IF(AND(G3543&gt;AVERAGE(train!$G$2:$G$4251),K3543&gt;AVERAGE(train!$K$2:$K$4251)),"High Day &amp; Eve",IF(AND(G3543&gt;AVERAGE(train!$G$2:$G$4251),K3543&lt;=AVERAGE(train!$K$2:$K$4251)),"High Day Only",IF(AND(G3543&lt;=AVERAGE(train!$G$2:$G$4251),K3543&gt;AVERAGE(train!$K$2:$K$4251)),"High Eve Only","Low Usage")))</f>
        <v>High Day Only</v>
      </c>
    </row>
    <row r="3544" spans="1:26">
      <c r="A3544" t="s">
        <v>45</v>
      </c>
      <c r="B3544">
        <v>87</v>
      </c>
      <c r="C3544" t="s">
        <v>28</v>
      </c>
      <c r="D3544" t="s">
        <v>22</v>
      </c>
      <c r="E3544" t="s">
        <v>22</v>
      </c>
      <c r="F3544">
        <v>0</v>
      </c>
      <c r="G3544">
        <v>297.39999999999998</v>
      </c>
      <c r="H3544">
        <v>63</v>
      </c>
      <c r="I3544">
        <v>50.56</v>
      </c>
      <c r="J3544">
        <v>118.4</v>
      </c>
      <c r="K3544">
        <v>108</v>
      </c>
      <c r="L3544">
        <v>10.06</v>
      </c>
      <c r="M3544">
        <v>242.3</v>
      </c>
      <c r="N3544">
        <v>72</v>
      </c>
      <c r="O3544">
        <v>10.9</v>
      </c>
      <c r="P3544">
        <v>11</v>
      </c>
      <c r="Q3544">
        <v>2</v>
      </c>
      <c r="R3544">
        <v>2.97</v>
      </c>
      <c r="S3544">
        <v>2</v>
      </c>
      <c r="T3544" t="s">
        <v>23</v>
      </c>
      <c r="U3544">
        <f t="shared" si="111"/>
        <v>1</v>
      </c>
      <c r="V3544">
        <f>IF(Table2[[#This Row],[international_plan]]="yes",1,0)</f>
        <v>0</v>
      </c>
      <c r="W3544">
        <f>IF(Table2[[#This Row],[voice_mail_plan]]="yes",1,0)</f>
        <v>0</v>
      </c>
      <c r="X3544" t="str">
        <f t="shared" si="110"/>
        <v>Medium</v>
      </c>
      <c r="Y3544" t="str">
        <f>IF(Table2[[#This Row],[total_intl_charge]] &gt; AVERAGE($R$2:$R$4245),"High","Low")</f>
        <v>High</v>
      </c>
      <c r="Z3544" t="str">
        <f>IF(AND(G3544&gt;AVERAGE(train!$G$2:$G$4251),K3544&gt;AVERAGE(train!$K$2:$K$4251)),"High Day &amp; Eve",IF(AND(G3544&gt;AVERAGE(train!$G$2:$G$4251),K3544&lt;=AVERAGE(train!$K$2:$K$4251)),"High Day Only",IF(AND(G3544&lt;=AVERAGE(train!$G$2:$G$4251),K3544&gt;AVERAGE(train!$K$2:$K$4251)),"High Eve Only","Low Usage")))</f>
        <v>High Day &amp; Eve</v>
      </c>
    </row>
    <row r="3545" spans="1:26">
      <c r="A3545" t="s">
        <v>31</v>
      </c>
      <c r="B3545">
        <v>63</v>
      </c>
      <c r="C3545" t="s">
        <v>21</v>
      </c>
      <c r="D3545" t="s">
        <v>22</v>
      </c>
      <c r="E3545" t="s">
        <v>22</v>
      </c>
      <c r="F3545">
        <v>0</v>
      </c>
      <c r="G3545">
        <v>147.80000000000001</v>
      </c>
      <c r="H3545">
        <v>95</v>
      </c>
      <c r="I3545">
        <v>25.13</v>
      </c>
      <c r="J3545">
        <v>201.4</v>
      </c>
      <c r="K3545">
        <v>72</v>
      </c>
      <c r="L3545">
        <v>17.12</v>
      </c>
      <c r="M3545">
        <v>154.9</v>
      </c>
      <c r="N3545">
        <v>118</v>
      </c>
      <c r="O3545">
        <v>6.97</v>
      </c>
      <c r="P3545">
        <v>8.6</v>
      </c>
      <c r="Q3545">
        <v>8</v>
      </c>
      <c r="R3545">
        <v>2.3199999999999998</v>
      </c>
      <c r="S3545">
        <v>1</v>
      </c>
      <c r="T3545" t="s">
        <v>22</v>
      </c>
      <c r="U3545">
        <f t="shared" si="111"/>
        <v>0</v>
      </c>
      <c r="V3545">
        <f>IF(Table2[[#This Row],[international_plan]]="yes",1,0)</f>
        <v>0</v>
      </c>
      <c r="W3545">
        <f>IF(Table2[[#This Row],[voice_mail_plan]]="yes",1,0)</f>
        <v>0</v>
      </c>
      <c r="X3545" t="str">
        <f t="shared" si="110"/>
        <v>Low</v>
      </c>
      <c r="Y3545" t="str">
        <f>IF(Table2[[#This Row],[total_intl_charge]] &gt; AVERAGE($R$2:$R$4245),"High","Low")</f>
        <v>Low</v>
      </c>
      <c r="Z3545" t="str">
        <f>IF(AND(G3545&gt;AVERAGE(train!$G$2:$G$4251),K3545&gt;AVERAGE(train!$K$2:$K$4251)),"High Day &amp; Eve",IF(AND(G3545&gt;AVERAGE(train!$G$2:$G$4251),K3545&lt;=AVERAGE(train!$K$2:$K$4251)),"High Day Only",IF(AND(G3545&lt;=AVERAGE(train!$G$2:$G$4251),K3545&gt;AVERAGE(train!$K$2:$K$4251)),"High Eve Only","Low Usage")))</f>
        <v>Low Usage</v>
      </c>
    </row>
    <row r="3546" spans="1:26">
      <c r="A3546" t="s">
        <v>37</v>
      </c>
      <c r="B3546">
        <v>68</v>
      </c>
      <c r="C3546" t="s">
        <v>21</v>
      </c>
      <c r="D3546" t="s">
        <v>22</v>
      </c>
      <c r="E3546" t="s">
        <v>22</v>
      </c>
      <c r="F3546">
        <v>0</v>
      </c>
      <c r="G3546">
        <v>186.5</v>
      </c>
      <c r="H3546">
        <v>108</v>
      </c>
      <c r="I3546">
        <v>31.71</v>
      </c>
      <c r="J3546">
        <v>190.2</v>
      </c>
      <c r="K3546">
        <v>107</v>
      </c>
      <c r="L3546">
        <v>16.170000000000002</v>
      </c>
      <c r="M3546">
        <v>187.8</v>
      </c>
      <c r="N3546">
        <v>103</v>
      </c>
      <c r="O3546">
        <v>8.4499999999999993</v>
      </c>
      <c r="P3546">
        <v>11</v>
      </c>
      <c r="Q3546">
        <v>5</v>
      </c>
      <c r="R3546">
        <v>2.97</v>
      </c>
      <c r="S3546">
        <v>1</v>
      </c>
      <c r="T3546" t="s">
        <v>22</v>
      </c>
      <c r="U3546">
        <f t="shared" si="111"/>
        <v>0</v>
      </c>
      <c r="V3546">
        <f>IF(Table2[[#This Row],[international_plan]]="yes",1,0)</f>
        <v>0</v>
      </c>
      <c r="W3546">
        <f>IF(Table2[[#This Row],[voice_mail_plan]]="yes",1,0)</f>
        <v>0</v>
      </c>
      <c r="X3546" t="str">
        <f t="shared" si="110"/>
        <v>Low</v>
      </c>
      <c r="Y3546" t="str">
        <f>IF(Table2[[#This Row],[total_intl_charge]] &gt; AVERAGE($R$2:$R$4245),"High","Low")</f>
        <v>High</v>
      </c>
      <c r="Z3546" t="str">
        <f>IF(AND(G3546&gt;AVERAGE(train!$G$2:$G$4251),K3546&gt;AVERAGE(train!$K$2:$K$4251)),"High Day &amp; Eve",IF(AND(G3546&gt;AVERAGE(train!$G$2:$G$4251),K3546&lt;=AVERAGE(train!$K$2:$K$4251)),"High Day Only",IF(AND(G3546&lt;=AVERAGE(train!$G$2:$G$4251),K3546&gt;AVERAGE(train!$K$2:$K$4251)),"High Eve Only","Low Usage")))</f>
        <v>High Day &amp; Eve</v>
      </c>
    </row>
    <row r="3547" spans="1:26">
      <c r="A3547" t="s">
        <v>39</v>
      </c>
      <c r="B3547">
        <v>119</v>
      </c>
      <c r="C3547" t="s">
        <v>28</v>
      </c>
      <c r="D3547" t="s">
        <v>22</v>
      </c>
      <c r="E3547" t="s">
        <v>22</v>
      </c>
      <c r="F3547">
        <v>0</v>
      </c>
      <c r="G3547">
        <v>107.2</v>
      </c>
      <c r="H3547">
        <v>100</v>
      </c>
      <c r="I3547">
        <v>18.22</v>
      </c>
      <c r="J3547">
        <v>221.1</v>
      </c>
      <c r="K3547">
        <v>100</v>
      </c>
      <c r="L3547">
        <v>18.79</v>
      </c>
      <c r="M3547">
        <v>212.6</v>
      </c>
      <c r="N3547">
        <v>96</v>
      </c>
      <c r="O3547">
        <v>9.57</v>
      </c>
      <c r="P3547">
        <v>8.3000000000000007</v>
      </c>
      <c r="Q3547">
        <v>3</v>
      </c>
      <c r="R3547">
        <v>2.2400000000000002</v>
      </c>
      <c r="S3547">
        <v>2</v>
      </c>
      <c r="T3547" t="s">
        <v>22</v>
      </c>
      <c r="U3547">
        <f t="shared" si="111"/>
        <v>0</v>
      </c>
      <c r="V3547">
        <f>IF(Table2[[#This Row],[international_plan]]="yes",1,0)</f>
        <v>0</v>
      </c>
      <c r="W3547">
        <f>IF(Table2[[#This Row],[voice_mail_plan]]="yes",1,0)</f>
        <v>0</v>
      </c>
      <c r="X3547" t="str">
        <f t="shared" si="110"/>
        <v>High</v>
      </c>
      <c r="Y3547" t="str">
        <f>IF(Table2[[#This Row],[total_intl_charge]] &gt; AVERAGE($R$2:$R$4245),"High","Low")</f>
        <v>Low</v>
      </c>
      <c r="Z3547" t="str">
        <f>IF(AND(G3547&gt;AVERAGE(train!$G$2:$G$4251),K3547&gt;AVERAGE(train!$K$2:$K$4251)),"High Day &amp; Eve",IF(AND(G3547&gt;AVERAGE(train!$G$2:$G$4251),K3547&lt;=AVERAGE(train!$K$2:$K$4251)),"High Day Only",IF(AND(G3547&lt;=AVERAGE(train!$G$2:$G$4251),K3547&gt;AVERAGE(train!$K$2:$K$4251)),"High Eve Only","Low Usage")))</f>
        <v>Low Usage</v>
      </c>
    </row>
    <row r="3548" spans="1:26">
      <c r="A3548" t="s">
        <v>37</v>
      </c>
      <c r="B3548">
        <v>43</v>
      </c>
      <c r="C3548" t="s">
        <v>21</v>
      </c>
      <c r="D3548" t="s">
        <v>22</v>
      </c>
      <c r="E3548" t="s">
        <v>23</v>
      </c>
      <c r="F3548">
        <v>36</v>
      </c>
      <c r="G3548">
        <v>93.1</v>
      </c>
      <c r="H3548">
        <v>68</v>
      </c>
      <c r="I3548">
        <v>15.83</v>
      </c>
      <c r="J3548">
        <v>246.1</v>
      </c>
      <c r="K3548">
        <v>83</v>
      </c>
      <c r="L3548">
        <v>20.92</v>
      </c>
      <c r="M3548">
        <v>94.9</v>
      </c>
      <c r="N3548">
        <v>109</v>
      </c>
      <c r="O3548">
        <v>4.2699999999999996</v>
      </c>
      <c r="P3548">
        <v>8.6999999999999993</v>
      </c>
      <c r="Q3548">
        <v>8</v>
      </c>
      <c r="R3548">
        <v>2.35</v>
      </c>
      <c r="S3548">
        <v>1</v>
      </c>
      <c r="T3548" t="s">
        <v>22</v>
      </c>
      <c r="U3548">
        <f t="shared" si="111"/>
        <v>0</v>
      </c>
      <c r="V3548">
        <f>IF(Table2[[#This Row],[international_plan]]="yes",1,0)</f>
        <v>0</v>
      </c>
      <c r="W3548">
        <f>IF(Table2[[#This Row],[voice_mail_plan]]="yes",1,0)</f>
        <v>1</v>
      </c>
      <c r="X3548" t="str">
        <f t="shared" si="110"/>
        <v>Low</v>
      </c>
      <c r="Y3548" t="str">
        <f>IF(Table2[[#This Row],[total_intl_charge]] &gt; AVERAGE($R$2:$R$4245),"High","Low")</f>
        <v>Low</v>
      </c>
      <c r="Z3548" t="str">
        <f>IF(AND(G3548&gt;AVERAGE(train!$G$2:$G$4251),K3548&gt;AVERAGE(train!$K$2:$K$4251)),"High Day &amp; Eve",IF(AND(G3548&gt;AVERAGE(train!$G$2:$G$4251),K3548&lt;=AVERAGE(train!$K$2:$K$4251)),"High Day Only",IF(AND(G3548&lt;=AVERAGE(train!$G$2:$G$4251),K3548&gt;AVERAGE(train!$K$2:$K$4251)),"High Eve Only","Low Usage")))</f>
        <v>Low Usage</v>
      </c>
    </row>
    <row r="3549" spans="1:26">
      <c r="A3549" t="s">
        <v>56</v>
      </c>
      <c r="B3549">
        <v>136</v>
      </c>
      <c r="C3549" t="s">
        <v>28</v>
      </c>
      <c r="D3549" t="s">
        <v>22</v>
      </c>
      <c r="E3549" t="s">
        <v>22</v>
      </c>
      <c r="F3549">
        <v>0</v>
      </c>
      <c r="G3549">
        <v>132.4</v>
      </c>
      <c r="H3549">
        <v>110</v>
      </c>
      <c r="I3549">
        <v>22.51</v>
      </c>
      <c r="J3549">
        <v>254.1</v>
      </c>
      <c r="K3549">
        <v>81</v>
      </c>
      <c r="L3549">
        <v>21.6</v>
      </c>
      <c r="M3549">
        <v>176.5</v>
      </c>
      <c r="N3549">
        <v>100</v>
      </c>
      <c r="O3549">
        <v>7.94</v>
      </c>
      <c r="P3549">
        <v>13</v>
      </c>
      <c r="Q3549">
        <v>6</v>
      </c>
      <c r="R3549">
        <v>3.51</v>
      </c>
      <c r="S3549">
        <v>2</v>
      </c>
      <c r="T3549" t="s">
        <v>22</v>
      </c>
      <c r="U3549">
        <f t="shared" si="111"/>
        <v>0</v>
      </c>
      <c r="V3549">
        <f>IF(Table2[[#This Row],[international_plan]]="yes",1,0)</f>
        <v>0</v>
      </c>
      <c r="W3549">
        <f>IF(Table2[[#This Row],[voice_mail_plan]]="yes",1,0)</f>
        <v>0</v>
      </c>
      <c r="X3549" t="str">
        <f t="shared" si="110"/>
        <v>Very High</v>
      </c>
      <c r="Y3549" t="str">
        <f>IF(Table2[[#This Row],[total_intl_charge]] &gt; AVERAGE($R$2:$R$4245),"High","Low")</f>
        <v>High</v>
      </c>
      <c r="Z3549" t="str">
        <f>IF(AND(G3549&gt;AVERAGE(train!$G$2:$G$4251),K3549&gt;AVERAGE(train!$K$2:$K$4251)),"High Day &amp; Eve",IF(AND(G3549&gt;AVERAGE(train!$G$2:$G$4251),K3549&lt;=AVERAGE(train!$K$2:$K$4251)),"High Day Only",IF(AND(G3549&lt;=AVERAGE(train!$G$2:$G$4251),K3549&gt;AVERAGE(train!$K$2:$K$4251)),"High Eve Only","Low Usage")))</f>
        <v>Low Usage</v>
      </c>
    </row>
    <row r="3550" spans="1:26">
      <c r="A3550" t="s">
        <v>52</v>
      </c>
      <c r="B3550">
        <v>149</v>
      </c>
      <c r="C3550" t="s">
        <v>21</v>
      </c>
      <c r="D3550" t="s">
        <v>22</v>
      </c>
      <c r="E3550" t="s">
        <v>22</v>
      </c>
      <c r="F3550">
        <v>0</v>
      </c>
      <c r="G3550">
        <v>114.5</v>
      </c>
      <c r="H3550">
        <v>103</v>
      </c>
      <c r="I3550">
        <v>19.47</v>
      </c>
      <c r="J3550">
        <v>228.8</v>
      </c>
      <c r="K3550">
        <v>100</v>
      </c>
      <c r="L3550">
        <v>19.45</v>
      </c>
      <c r="M3550">
        <v>135.80000000000001</v>
      </c>
      <c r="N3550">
        <v>74</v>
      </c>
      <c r="O3550">
        <v>6.11</v>
      </c>
      <c r="P3550">
        <v>10.7</v>
      </c>
      <c r="Q3550">
        <v>3</v>
      </c>
      <c r="R3550">
        <v>2.89</v>
      </c>
      <c r="S3550">
        <v>0</v>
      </c>
      <c r="T3550" t="s">
        <v>22</v>
      </c>
      <c r="U3550">
        <f t="shared" si="111"/>
        <v>0</v>
      </c>
      <c r="V3550">
        <f>IF(Table2[[#This Row],[international_plan]]="yes",1,0)</f>
        <v>0</v>
      </c>
      <c r="W3550">
        <f>IF(Table2[[#This Row],[voice_mail_plan]]="yes",1,0)</f>
        <v>0</v>
      </c>
      <c r="X3550" t="str">
        <f t="shared" si="110"/>
        <v>Very High</v>
      </c>
      <c r="Y3550" t="str">
        <f>IF(Table2[[#This Row],[total_intl_charge]] &gt; AVERAGE($R$2:$R$4245),"High","Low")</f>
        <v>High</v>
      </c>
      <c r="Z3550" t="str">
        <f>IF(AND(G3550&gt;AVERAGE(train!$G$2:$G$4251),K3550&gt;AVERAGE(train!$K$2:$K$4251)),"High Day &amp; Eve",IF(AND(G3550&gt;AVERAGE(train!$G$2:$G$4251),K3550&lt;=AVERAGE(train!$K$2:$K$4251)),"High Day Only",IF(AND(G3550&lt;=AVERAGE(train!$G$2:$G$4251),K3550&gt;AVERAGE(train!$K$2:$K$4251)),"High Eve Only","Low Usage")))</f>
        <v>Low Usage</v>
      </c>
    </row>
    <row r="3551" spans="1:26">
      <c r="A3551" t="s">
        <v>36</v>
      </c>
      <c r="B3551">
        <v>77</v>
      </c>
      <c r="C3551" t="s">
        <v>21</v>
      </c>
      <c r="D3551" t="s">
        <v>22</v>
      </c>
      <c r="E3551" t="s">
        <v>22</v>
      </c>
      <c r="F3551">
        <v>0</v>
      </c>
      <c r="G3551">
        <v>184.7</v>
      </c>
      <c r="H3551">
        <v>130</v>
      </c>
      <c r="I3551">
        <v>31.4</v>
      </c>
      <c r="J3551">
        <v>194</v>
      </c>
      <c r="K3551">
        <v>105</v>
      </c>
      <c r="L3551">
        <v>16.489999999999998</v>
      </c>
      <c r="M3551">
        <v>249.1</v>
      </c>
      <c r="N3551">
        <v>91</v>
      </c>
      <c r="O3551">
        <v>11.21</v>
      </c>
      <c r="P3551">
        <v>9</v>
      </c>
      <c r="Q3551">
        <v>4</v>
      </c>
      <c r="R3551">
        <v>2.4300000000000002</v>
      </c>
      <c r="S3551">
        <v>1</v>
      </c>
      <c r="T3551" t="s">
        <v>22</v>
      </c>
      <c r="U3551">
        <f t="shared" si="111"/>
        <v>0</v>
      </c>
      <c r="V3551">
        <f>IF(Table2[[#This Row],[international_plan]]="yes",1,0)</f>
        <v>0</v>
      </c>
      <c r="W3551">
        <f>IF(Table2[[#This Row],[voice_mail_plan]]="yes",1,0)</f>
        <v>0</v>
      </c>
      <c r="X3551" t="str">
        <f t="shared" si="110"/>
        <v>Medium</v>
      </c>
      <c r="Y3551" t="str">
        <f>IF(Table2[[#This Row],[total_intl_charge]] &gt; AVERAGE($R$2:$R$4245),"High","Low")</f>
        <v>Low</v>
      </c>
      <c r="Z3551" t="str">
        <f>IF(AND(G3551&gt;AVERAGE(train!$G$2:$G$4251),K3551&gt;AVERAGE(train!$K$2:$K$4251)),"High Day &amp; Eve",IF(AND(G3551&gt;AVERAGE(train!$G$2:$G$4251),K3551&lt;=AVERAGE(train!$K$2:$K$4251)),"High Day Only",IF(AND(G3551&lt;=AVERAGE(train!$G$2:$G$4251),K3551&gt;AVERAGE(train!$K$2:$K$4251)),"High Eve Only","Low Usage")))</f>
        <v>High Day &amp; Eve</v>
      </c>
    </row>
    <row r="3552" spans="1:26">
      <c r="A3552" t="s">
        <v>53</v>
      </c>
      <c r="B3552">
        <v>110</v>
      </c>
      <c r="C3552" t="s">
        <v>21</v>
      </c>
      <c r="D3552" t="s">
        <v>22</v>
      </c>
      <c r="E3552" t="s">
        <v>22</v>
      </c>
      <c r="F3552">
        <v>0</v>
      </c>
      <c r="G3552">
        <v>94.1</v>
      </c>
      <c r="H3552">
        <v>127</v>
      </c>
      <c r="I3552">
        <v>16</v>
      </c>
      <c r="J3552">
        <v>283</v>
      </c>
      <c r="K3552">
        <v>97</v>
      </c>
      <c r="L3552">
        <v>24.06</v>
      </c>
      <c r="M3552">
        <v>168.7</v>
      </c>
      <c r="N3552">
        <v>69</v>
      </c>
      <c r="O3552">
        <v>7.59</v>
      </c>
      <c r="P3552">
        <v>10.3</v>
      </c>
      <c r="Q3552">
        <v>6</v>
      </c>
      <c r="R3552">
        <v>2.78</v>
      </c>
      <c r="S3552">
        <v>2</v>
      </c>
      <c r="T3552" t="s">
        <v>22</v>
      </c>
      <c r="U3552">
        <f t="shared" si="111"/>
        <v>0</v>
      </c>
      <c r="V3552">
        <f>IF(Table2[[#This Row],[international_plan]]="yes",1,0)</f>
        <v>0</v>
      </c>
      <c r="W3552">
        <f>IF(Table2[[#This Row],[voice_mail_plan]]="yes",1,0)</f>
        <v>0</v>
      </c>
      <c r="X3552" t="str">
        <f t="shared" si="110"/>
        <v>High</v>
      </c>
      <c r="Y3552" t="str">
        <f>IF(Table2[[#This Row],[total_intl_charge]] &gt; AVERAGE($R$2:$R$4245),"High","Low")</f>
        <v>High</v>
      </c>
      <c r="Z3552" t="str">
        <f>IF(AND(G3552&gt;AVERAGE(train!$G$2:$G$4251),K3552&gt;AVERAGE(train!$K$2:$K$4251)),"High Day &amp; Eve",IF(AND(G3552&gt;AVERAGE(train!$G$2:$G$4251),K3552&lt;=AVERAGE(train!$K$2:$K$4251)),"High Day Only",IF(AND(G3552&lt;=AVERAGE(train!$G$2:$G$4251),K3552&gt;AVERAGE(train!$K$2:$K$4251)),"High Eve Only","Low Usage")))</f>
        <v>Low Usage</v>
      </c>
    </row>
    <row r="3553" spans="1:26">
      <c r="A3553" t="s">
        <v>59</v>
      </c>
      <c r="B3553">
        <v>70</v>
      </c>
      <c r="C3553" t="s">
        <v>21</v>
      </c>
      <c r="D3553" t="s">
        <v>22</v>
      </c>
      <c r="E3553" t="s">
        <v>22</v>
      </c>
      <c r="F3553">
        <v>0</v>
      </c>
      <c r="G3553">
        <v>229.3</v>
      </c>
      <c r="H3553">
        <v>110</v>
      </c>
      <c r="I3553">
        <v>38.979999999999997</v>
      </c>
      <c r="J3553">
        <v>118.2</v>
      </c>
      <c r="K3553">
        <v>89</v>
      </c>
      <c r="L3553">
        <v>10.050000000000001</v>
      </c>
      <c r="M3553">
        <v>155</v>
      </c>
      <c r="N3553">
        <v>105</v>
      </c>
      <c r="O3553">
        <v>6.98</v>
      </c>
      <c r="P3553">
        <v>7.9</v>
      </c>
      <c r="Q3553">
        <v>4</v>
      </c>
      <c r="R3553">
        <v>2.13</v>
      </c>
      <c r="S3553">
        <v>1</v>
      </c>
      <c r="T3553" t="s">
        <v>22</v>
      </c>
      <c r="U3553">
        <f t="shared" si="111"/>
        <v>0</v>
      </c>
      <c r="V3553">
        <f>IF(Table2[[#This Row],[international_plan]]="yes",1,0)</f>
        <v>0</v>
      </c>
      <c r="W3553">
        <f>IF(Table2[[#This Row],[voice_mail_plan]]="yes",1,0)</f>
        <v>0</v>
      </c>
      <c r="X3553" t="str">
        <f t="shared" si="110"/>
        <v>Low</v>
      </c>
      <c r="Y3553" t="str">
        <f>IF(Table2[[#This Row],[total_intl_charge]] &gt; AVERAGE($R$2:$R$4245),"High","Low")</f>
        <v>Low</v>
      </c>
      <c r="Z3553" t="str">
        <f>IF(AND(G3553&gt;AVERAGE(train!$G$2:$G$4251),K3553&gt;AVERAGE(train!$K$2:$K$4251)),"High Day &amp; Eve",IF(AND(G3553&gt;AVERAGE(train!$G$2:$G$4251),K3553&lt;=AVERAGE(train!$K$2:$K$4251)),"High Day Only",IF(AND(G3553&lt;=AVERAGE(train!$G$2:$G$4251),K3553&gt;AVERAGE(train!$K$2:$K$4251)),"High Eve Only","Low Usage")))</f>
        <v>High Day Only</v>
      </c>
    </row>
    <row r="3554" spans="1:26">
      <c r="A3554" t="s">
        <v>64</v>
      </c>
      <c r="B3554">
        <v>155</v>
      </c>
      <c r="C3554" t="s">
        <v>28</v>
      </c>
      <c r="D3554" t="s">
        <v>22</v>
      </c>
      <c r="E3554" t="s">
        <v>22</v>
      </c>
      <c r="F3554">
        <v>0</v>
      </c>
      <c r="G3554">
        <v>223.8</v>
      </c>
      <c r="H3554">
        <v>109</v>
      </c>
      <c r="I3554">
        <v>38.049999999999997</v>
      </c>
      <c r="J3554">
        <v>233.4</v>
      </c>
      <c r="K3554">
        <v>68</v>
      </c>
      <c r="L3554">
        <v>19.84</v>
      </c>
      <c r="M3554">
        <v>201.6</v>
      </c>
      <c r="N3554">
        <v>111</v>
      </c>
      <c r="O3554">
        <v>9.07</v>
      </c>
      <c r="P3554">
        <v>8.8000000000000007</v>
      </c>
      <c r="Q3554">
        <v>8</v>
      </c>
      <c r="R3554">
        <v>2.38</v>
      </c>
      <c r="S3554">
        <v>1</v>
      </c>
      <c r="T3554" t="s">
        <v>22</v>
      </c>
      <c r="U3554">
        <f t="shared" si="111"/>
        <v>0</v>
      </c>
      <c r="V3554">
        <f>IF(Table2[[#This Row],[international_plan]]="yes",1,0)</f>
        <v>0</v>
      </c>
      <c r="W3554">
        <f>IF(Table2[[#This Row],[voice_mail_plan]]="yes",1,0)</f>
        <v>0</v>
      </c>
      <c r="X3554" t="str">
        <f t="shared" si="110"/>
        <v>Very High</v>
      </c>
      <c r="Y3554" t="str">
        <f>IF(Table2[[#This Row],[total_intl_charge]] &gt; AVERAGE($R$2:$R$4245),"High","Low")</f>
        <v>Low</v>
      </c>
      <c r="Z3554" t="str">
        <f>IF(AND(G3554&gt;AVERAGE(train!$G$2:$G$4251),K3554&gt;AVERAGE(train!$K$2:$K$4251)),"High Day &amp; Eve",IF(AND(G3554&gt;AVERAGE(train!$G$2:$G$4251),K3554&lt;=AVERAGE(train!$K$2:$K$4251)),"High Day Only",IF(AND(G3554&lt;=AVERAGE(train!$G$2:$G$4251),K3554&gt;AVERAGE(train!$K$2:$K$4251)),"High Eve Only","Low Usage")))</f>
        <v>High Day Only</v>
      </c>
    </row>
    <row r="3555" spans="1:26">
      <c r="A3555" t="s">
        <v>63</v>
      </c>
      <c r="B3555">
        <v>151</v>
      </c>
      <c r="C3555" t="s">
        <v>21</v>
      </c>
      <c r="D3555" t="s">
        <v>22</v>
      </c>
      <c r="E3555" t="s">
        <v>23</v>
      </c>
      <c r="F3555">
        <v>27</v>
      </c>
      <c r="G3555">
        <v>154.4</v>
      </c>
      <c r="H3555">
        <v>141</v>
      </c>
      <c r="I3555">
        <v>26.25</v>
      </c>
      <c r="J3555">
        <v>210.6</v>
      </c>
      <c r="K3555">
        <v>109</v>
      </c>
      <c r="L3555">
        <v>17.899999999999999</v>
      </c>
      <c r="M3555">
        <v>167.9</v>
      </c>
      <c r="N3555">
        <v>109</v>
      </c>
      <c r="O3555">
        <v>7.56</v>
      </c>
      <c r="P3555">
        <v>7.8</v>
      </c>
      <c r="Q3555">
        <v>3</v>
      </c>
      <c r="R3555">
        <v>2.11</v>
      </c>
      <c r="S3555">
        <v>3</v>
      </c>
      <c r="T3555" t="s">
        <v>22</v>
      </c>
      <c r="U3555">
        <f t="shared" si="111"/>
        <v>0</v>
      </c>
      <c r="V3555">
        <f>IF(Table2[[#This Row],[international_plan]]="yes",1,0)</f>
        <v>0</v>
      </c>
      <c r="W3555">
        <f>IF(Table2[[#This Row],[voice_mail_plan]]="yes",1,0)</f>
        <v>1</v>
      </c>
      <c r="X3555" t="str">
        <f t="shared" si="110"/>
        <v>Very High</v>
      </c>
      <c r="Y3555" t="str">
        <f>IF(Table2[[#This Row],[total_intl_charge]] &gt; AVERAGE($R$2:$R$4245),"High","Low")</f>
        <v>Low</v>
      </c>
      <c r="Z3555" t="str">
        <f>IF(AND(G3555&gt;AVERAGE(train!$G$2:$G$4251),K3555&gt;AVERAGE(train!$K$2:$K$4251)),"High Day &amp; Eve",IF(AND(G3555&gt;AVERAGE(train!$G$2:$G$4251),K3555&lt;=AVERAGE(train!$K$2:$K$4251)),"High Day Only",IF(AND(G3555&lt;=AVERAGE(train!$G$2:$G$4251),K3555&gt;AVERAGE(train!$K$2:$K$4251)),"High Eve Only","Low Usage")))</f>
        <v>High Eve Only</v>
      </c>
    </row>
    <row r="3556" spans="1:26">
      <c r="A3556" t="s">
        <v>39</v>
      </c>
      <c r="B3556">
        <v>125</v>
      </c>
      <c r="C3556" t="s">
        <v>21</v>
      </c>
      <c r="D3556" t="s">
        <v>22</v>
      </c>
      <c r="E3556" t="s">
        <v>22</v>
      </c>
      <c r="F3556">
        <v>0</v>
      </c>
      <c r="G3556">
        <v>190.2</v>
      </c>
      <c r="H3556">
        <v>107</v>
      </c>
      <c r="I3556">
        <v>32.33</v>
      </c>
      <c r="J3556">
        <v>209.2</v>
      </c>
      <c r="K3556">
        <v>75</v>
      </c>
      <c r="L3556">
        <v>17.78</v>
      </c>
      <c r="M3556">
        <v>102.1</v>
      </c>
      <c r="N3556">
        <v>136</v>
      </c>
      <c r="O3556">
        <v>4.59</v>
      </c>
      <c r="P3556">
        <v>14.2</v>
      </c>
      <c r="Q3556">
        <v>5</v>
      </c>
      <c r="R3556">
        <v>3.83</v>
      </c>
      <c r="S3556">
        <v>4</v>
      </c>
      <c r="T3556" t="s">
        <v>23</v>
      </c>
      <c r="U3556">
        <f t="shared" si="111"/>
        <v>1</v>
      </c>
      <c r="V3556">
        <f>IF(Table2[[#This Row],[international_plan]]="yes",1,0)</f>
        <v>0</v>
      </c>
      <c r="W3556">
        <f>IF(Table2[[#This Row],[voice_mail_plan]]="yes",1,0)</f>
        <v>0</v>
      </c>
      <c r="X3556" t="str">
        <f t="shared" si="110"/>
        <v>High</v>
      </c>
      <c r="Y3556" t="str">
        <f>IF(Table2[[#This Row],[total_intl_charge]] &gt; AVERAGE($R$2:$R$4245),"High","Low")</f>
        <v>High</v>
      </c>
      <c r="Z3556" t="str">
        <f>IF(AND(G3556&gt;AVERAGE(train!$G$2:$G$4251),K3556&gt;AVERAGE(train!$K$2:$K$4251)),"High Day &amp; Eve",IF(AND(G3556&gt;AVERAGE(train!$G$2:$G$4251),K3556&lt;=AVERAGE(train!$K$2:$K$4251)),"High Day Only",IF(AND(G3556&lt;=AVERAGE(train!$G$2:$G$4251),K3556&gt;AVERAGE(train!$K$2:$K$4251)),"High Eve Only","Low Usage")))</f>
        <v>High Day Only</v>
      </c>
    </row>
    <row r="3557" spans="1:26">
      <c r="A3557" t="s">
        <v>24</v>
      </c>
      <c r="B3557">
        <v>83</v>
      </c>
      <c r="C3557" t="s">
        <v>21</v>
      </c>
      <c r="D3557" t="s">
        <v>22</v>
      </c>
      <c r="E3557" t="s">
        <v>22</v>
      </c>
      <c r="F3557">
        <v>0</v>
      </c>
      <c r="G3557">
        <v>167</v>
      </c>
      <c r="H3557">
        <v>120</v>
      </c>
      <c r="I3557">
        <v>28.39</v>
      </c>
      <c r="J3557">
        <v>209.1</v>
      </c>
      <c r="K3557">
        <v>102</v>
      </c>
      <c r="L3557">
        <v>17.77</v>
      </c>
      <c r="M3557">
        <v>131</v>
      </c>
      <c r="N3557">
        <v>107</v>
      </c>
      <c r="O3557">
        <v>5.9</v>
      </c>
      <c r="P3557">
        <v>8.6</v>
      </c>
      <c r="Q3557">
        <v>2</v>
      </c>
      <c r="R3557">
        <v>2.3199999999999998</v>
      </c>
      <c r="S3557">
        <v>1</v>
      </c>
      <c r="T3557" t="s">
        <v>22</v>
      </c>
      <c r="U3557">
        <f t="shared" si="111"/>
        <v>0</v>
      </c>
      <c r="V3557">
        <f>IF(Table2[[#This Row],[international_plan]]="yes",1,0)</f>
        <v>0</v>
      </c>
      <c r="W3557">
        <f>IF(Table2[[#This Row],[voice_mail_plan]]="yes",1,0)</f>
        <v>0</v>
      </c>
      <c r="X3557" t="str">
        <f t="shared" si="110"/>
        <v>Medium</v>
      </c>
      <c r="Y3557" t="str">
        <f>IF(Table2[[#This Row],[total_intl_charge]] &gt; AVERAGE($R$2:$R$4245),"High","Low")</f>
        <v>Low</v>
      </c>
      <c r="Z3557" t="str">
        <f>IF(AND(G3557&gt;AVERAGE(train!$G$2:$G$4251),K3557&gt;AVERAGE(train!$K$2:$K$4251)),"High Day &amp; Eve",IF(AND(G3557&gt;AVERAGE(train!$G$2:$G$4251),K3557&lt;=AVERAGE(train!$K$2:$K$4251)),"High Day Only",IF(AND(G3557&lt;=AVERAGE(train!$G$2:$G$4251),K3557&gt;AVERAGE(train!$K$2:$K$4251)),"High Eve Only","Low Usage")))</f>
        <v>High Eve Only</v>
      </c>
    </row>
    <row r="3558" spans="1:26">
      <c r="A3558" t="s">
        <v>75</v>
      </c>
      <c r="B3558">
        <v>94</v>
      </c>
      <c r="C3558" t="s">
        <v>28</v>
      </c>
      <c r="D3558" t="s">
        <v>22</v>
      </c>
      <c r="E3558" t="s">
        <v>22</v>
      </c>
      <c r="F3558">
        <v>0</v>
      </c>
      <c r="G3558">
        <v>154.80000000000001</v>
      </c>
      <c r="H3558">
        <v>113</v>
      </c>
      <c r="I3558">
        <v>26.32</v>
      </c>
      <c r="J3558">
        <v>261.8</v>
      </c>
      <c r="K3558">
        <v>121</v>
      </c>
      <c r="L3558">
        <v>22.25</v>
      </c>
      <c r="M3558">
        <v>213</v>
      </c>
      <c r="N3558">
        <v>81</v>
      </c>
      <c r="O3558">
        <v>9.58</v>
      </c>
      <c r="P3558">
        <v>11.6</v>
      </c>
      <c r="Q3558">
        <v>5</v>
      </c>
      <c r="R3558">
        <v>3.13</v>
      </c>
      <c r="S3558">
        <v>0</v>
      </c>
      <c r="T3558" t="s">
        <v>22</v>
      </c>
      <c r="U3558">
        <f t="shared" si="111"/>
        <v>0</v>
      </c>
      <c r="V3558">
        <f>IF(Table2[[#This Row],[international_plan]]="yes",1,0)</f>
        <v>0</v>
      </c>
      <c r="W3558">
        <f>IF(Table2[[#This Row],[voice_mail_plan]]="yes",1,0)</f>
        <v>0</v>
      </c>
      <c r="X3558" t="str">
        <f t="shared" si="110"/>
        <v>Medium</v>
      </c>
      <c r="Y3558" t="str">
        <f>IF(Table2[[#This Row],[total_intl_charge]] &gt; AVERAGE($R$2:$R$4245),"High","Low")</f>
        <v>High</v>
      </c>
      <c r="Z3558" t="str">
        <f>IF(AND(G3558&gt;AVERAGE(train!$G$2:$G$4251),K3558&gt;AVERAGE(train!$K$2:$K$4251)),"High Day &amp; Eve",IF(AND(G3558&gt;AVERAGE(train!$G$2:$G$4251),K3558&lt;=AVERAGE(train!$K$2:$K$4251)),"High Day Only",IF(AND(G3558&lt;=AVERAGE(train!$G$2:$G$4251),K3558&gt;AVERAGE(train!$K$2:$K$4251)),"High Eve Only","Low Usage")))</f>
        <v>High Eve Only</v>
      </c>
    </row>
    <row r="3559" spans="1:26">
      <c r="A3559" t="s">
        <v>41</v>
      </c>
      <c r="B3559">
        <v>11</v>
      </c>
      <c r="C3559" t="s">
        <v>21</v>
      </c>
      <c r="D3559" t="s">
        <v>22</v>
      </c>
      <c r="E3559" t="s">
        <v>23</v>
      </c>
      <c r="F3559">
        <v>36</v>
      </c>
      <c r="G3559">
        <v>293.39999999999998</v>
      </c>
      <c r="H3559">
        <v>122</v>
      </c>
      <c r="I3559">
        <v>49.88</v>
      </c>
      <c r="J3559">
        <v>174.1</v>
      </c>
      <c r="K3559">
        <v>91</v>
      </c>
      <c r="L3559">
        <v>14.8</v>
      </c>
      <c r="M3559">
        <v>212</v>
      </c>
      <c r="N3559">
        <v>50</v>
      </c>
      <c r="O3559">
        <v>9.5399999999999991</v>
      </c>
      <c r="P3559">
        <v>6.9</v>
      </c>
      <c r="Q3559">
        <v>6</v>
      </c>
      <c r="R3559">
        <v>1.86</v>
      </c>
      <c r="S3559">
        <v>1</v>
      </c>
      <c r="T3559" t="s">
        <v>22</v>
      </c>
      <c r="U3559">
        <f t="shared" si="111"/>
        <v>0</v>
      </c>
      <c r="V3559">
        <f>IF(Table2[[#This Row],[international_plan]]="yes",1,0)</f>
        <v>0</v>
      </c>
      <c r="W3559">
        <f>IF(Table2[[#This Row],[voice_mail_plan]]="yes",1,0)</f>
        <v>1</v>
      </c>
      <c r="X3559" t="str">
        <f t="shared" si="110"/>
        <v>Low</v>
      </c>
      <c r="Y3559" t="str">
        <f>IF(Table2[[#This Row],[total_intl_charge]] &gt; AVERAGE($R$2:$R$4245),"High","Low")</f>
        <v>Low</v>
      </c>
      <c r="Z3559" t="str">
        <f>IF(AND(G3559&gt;AVERAGE(train!$G$2:$G$4251),K3559&gt;AVERAGE(train!$K$2:$K$4251)),"High Day &amp; Eve",IF(AND(G3559&gt;AVERAGE(train!$G$2:$G$4251),K3559&lt;=AVERAGE(train!$K$2:$K$4251)),"High Day Only",IF(AND(G3559&lt;=AVERAGE(train!$G$2:$G$4251),K3559&gt;AVERAGE(train!$K$2:$K$4251)),"High Eve Only","Low Usage")))</f>
        <v>High Day Only</v>
      </c>
    </row>
    <row r="3560" spans="1:26">
      <c r="A3560" t="s">
        <v>41</v>
      </c>
      <c r="B3560">
        <v>92</v>
      </c>
      <c r="C3560" t="s">
        <v>21</v>
      </c>
      <c r="D3560" t="s">
        <v>22</v>
      </c>
      <c r="E3560" t="s">
        <v>22</v>
      </c>
      <c r="F3560">
        <v>0</v>
      </c>
      <c r="G3560">
        <v>160.5</v>
      </c>
      <c r="H3560">
        <v>113</v>
      </c>
      <c r="I3560">
        <v>27.29</v>
      </c>
      <c r="J3560">
        <v>287.3</v>
      </c>
      <c r="K3560">
        <v>134</v>
      </c>
      <c r="L3560">
        <v>24.42</v>
      </c>
      <c r="M3560">
        <v>212.6</v>
      </c>
      <c r="N3560">
        <v>93</v>
      </c>
      <c r="O3560">
        <v>9.57</v>
      </c>
      <c r="P3560">
        <v>8.1999999999999993</v>
      </c>
      <c r="Q3560">
        <v>3</v>
      </c>
      <c r="R3560">
        <v>2.21</v>
      </c>
      <c r="S3560">
        <v>3</v>
      </c>
      <c r="T3560" t="s">
        <v>22</v>
      </c>
      <c r="U3560">
        <f t="shared" si="111"/>
        <v>0</v>
      </c>
      <c r="V3560">
        <f>IF(Table2[[#This Row],[international_plan]]="yes",1,0)</f>
        <v>0</v>
      </c>
      <c r="W3560">
        <f>IF(Table2[[#This Row],[voice_mail_plan]]="yes",1,0)</f>
        <v>0</v>
      </c>
      <c r="X3560" t="str">
        <f t="shared" si="110"/>
        <v>Medium</v>
      </c>
      <c r="Y3560" t="str">
        <f>IF(Table2[[#This Row],[total_intl_charge]] &gt; AVERAGE($R$2:$R$4245),"High","Low")</f>
        <v>Low</v>
      </c>
      <c r="Z3560" t="str">
        <f>IF(AND(G3560&gt;AVERAGE(train!$G$2:$G$4251),K3560&gt;AVERAGE(train!$K$2:$K$4251)),"High Day &amp; Eve",IF(AND(G3560&gt;AVERAGE(train!$G$2:$G$4251),K3560&lt;=AVERAGE(train!$K$2:$K$4251)),"High Day Only",IF(AND(G3560&lt;=AVERAGE(train!$G$2:$G$4251),K3560&gt;AVERAGE(train!$K$2:$K$4251)),"High Eve Only","Low Usage")))</f>
        <v>High Eve Only</v>
      </c>
    </row>
    <row r="3561" spans="1:26">
      <c r="A3561" t="s">
        <v>48</v>
      </c>
      <c r="B3561">
        <v>70</v>
      </c>
      <c r="C3561" t="s">
        <v>21</v>
      </c>
      <c r="D3561" t="s">
        <v>22</v>
      </c>
      <c r="E3561" t="s">
        <v>23</v>
      </c>
      <c r="F3561">
        <v>20</v>
      </c>
      <c r="G3561">
        <v>230.2</v>
      </c>
      <c r="H3561">
        <v>110</v>
      </c>
      <c r="I3561">
        <v>39.130000000000003</v>
      </c>
      <c r="J3561">
        <v>177.5</v>
      </c>
      <c r="K3561">
        <v>111</v>
      </c>
      <c r="L3561">
        <v>15.09</v>
      </c>
      <c r="M3561">
        <v>206.3</v>
      </c>
      <c r="N3561">
        <v>38</v>
      </c>
      <c r="O3561">
        <v>9.2799999999999994</v>
      </c>
      <c r="P3561">
        <v>11.9</v>
      </c>
      <c r="Q3561">
        <v>2</v>
      </c>
      <c r="R3561">
        <v>3.21</v>
      </c>
      <c r="S3561">
        <v>0</v>
      </c>
      <c r="T3561" t="s">
        <v>22</v>
      </c>
      <c r="U3561">
        <f t="shared" si="111"/>
        <v>0</v>
      </c>
      <c r="V3561">
        <f>IF(Table2[[#This Row],[international_plan]]="yes",1,0)</f>
        <v>0</v>
      </c>
      <c r="W3561">
        <f>IF(Table2[[#This Row],[voice_mail_plan]]="yes",1,0)</f>
        <v>1</v>
      </c>
      <c r="X3561" t="str">
        <f t="shared" si="110"/>
        <v>Low</v>
      </c>
      <c r="Y3561" t="str">
        <f>IF(Table2[[#This Row],[total_intl_charge]] &gt; AVERAGE($R$2:$R$4245),"High","Low")</f>
        <v>High</v>
      </c>
      <c r="Z3561" t="str">
        <f>IF(AND(G3561&gt;AVERAGE(train!$G$2:$G$4251),K3561&gt;AVERAGE(train!$K$2:$K$4251)),"High Day &amp; Eve",IF(AND(G3561&gt;AVERAGE(train!$G$2:$G$4251),K3561&lt;=AVERAGE(train!$K$2:$K$4251)),"High Day Only",IF(AND(G3561&lt;=AVERAGE(train!$G$2:$G$4251),K3561&gt;AVERAGE(train!$K$2:$K$4251)),"High Eve Only","Low Usage")))</f>
        <v>High Day &amp; Eve</v>
      </c>
    </row>
    <row r="3562" spans="1:26">
      <c r="A3562" t="s">
        <v>55</v>
      </c>
      <c r="B3562">
        <v>82</v>
      </c>
      <c r="C3562" t="s">
        <v>28</v>
      </c>
      <c r="D3562" t="s">
        <v>22</v>
      </c>
      <c r="E3562" t="s">
        <v>22</v>
      </c>
      <c r="F3562">
        <v>0</v>
      </c>
      <c r="G3562">
        <v>191.9</v>
      </c>
      <c r="H3562">
        <v>95</v>
      </c>
      <c r="I3562">
        <v>32.619999999999997</v>
      </c>
      <c r="J3562">
        <v>116.7</v>
      </c>
      <c r="K3562">
        <v>105</v>
      </c>
      <c r="L3562">
        <v>9.92</v>
      </c>
      <c r="M3562">
        <v>202.6</v>
      </c>
      <c r="N3562">
        <v>113</v>
      </c>
      <c r="O3562">
        <v>9.1199999999999992</v>
      </c>
      <c r="P3562">
        <v>8.1999999999999993</v>
      </c>
      <c r="Q3562">
        <v>5</v>
      </c>
      <c r="R3562">
        <v>2.21</v>
      </c>
      <c r="S3562">
        <v>0</v>
      </c>
      <c r="T3562" t="s">
        <v>22</v>
      </c>
      <c r="U3562">
        <f t="shared" si="111"/>
        <v>0</v>
      </c>
      <c r="V3562">
        <f>IF(Table2[[#This Row],[international_plan]]="yes",1,0)</f>
        <v>0</v>
      </c>
      <c r="W3562">
        <f>IF(Table2[[#This Row],[voice_mail_plan]]="yes",1,0)</f>
        <v>0</v>
      </c>
      <c r="X3562" t="str">
        <f t="shared" si="110"/>
        <v>Medium</v>
      </c>
      <c r="Y3562" t="str">
        <f>IF(Table2[[#This Row],[total_intl_charge]] &gt; AVERAGE($R$2:$R$4245),"High","Low")</f>
        <v>Low</v>
      </c>
      <c r="Z3562" t="str">
        <f>IF(AND(G3562&gt;AVERAGE(train!$G$2:$G$4251),K3562&gt;AVERAGE(train!$K$2:$K$4251)),"High Day &amp; Eve",IF(AND(G3562&gt;AVERAGE(train!$G$2:$G$4251),K3562&lt;=AVERAGE(train!$K$2:$K$4251)),"High Day Only",IF(AND(G3562&lt;=AVERAGE(train!$G$2:$G$4251),K3562&gt;AVERAGE(train!$K$2:$K$4251)),"High Eve Only","Low Usage")))</f>
        <v>High Day &amp; Eve</v>
      </c>
    </row>
    <row r="3563" spans="1:26">
      <c r="A3563" t="s">
        <v>41</v>
      </c>
      <c r="B3563">
        <v>65</v>
      </c>
      <c r="C3563" t="s">
        <v>25</v>
      </c>
      <c r="D3563" t="s">
        <v>22</v>
      </c>
      <c r="E3563" t="s">
        <v>22</v>
      </c>
      <c r="F3563">
        <v>0</v>
      </c>
      <c r="G3563">
        <v>131.5</v>
      </c>
      <c r="H3563">
        <v>119</v>
      </c>
      <c r="I3563">
        <v>22.36</v>
      </c>
      <c r="J3563">
        <v>222.3</v>
      </c>
      <c r="K3563">
        <v>119</v>
      </c>
      <c r="L3563">
        <v>18.899999999999999</v>
      </c>
      <c r="M3563">
        <v>155.30000000000001</v>
      </c>
      <c r="N3563">
        <v>83</v>
      </c>
      <c r="O3563">
        <v>6.99</v>
      </c>
      <c r="P3563">
        <v>11.1</v>
      </c>
      <c r="Q3563">
        <v>7</v>
      </c>
      <c r="R3563">
        <v>3</v>
      </c>
      <c r="S3563">
        <v>1</v>
      </c>
      <c r="T3563" t="s">
        <v>22</v>
      </c>
      <c r="U3563">
        <f t="shared" si="111"/>
        <v>0</v>
      </c>
      <c r="V3563">
        <f>IF(Table2[[#This Row],[international_plan]]="yes",1,0)</f>
        <v>0</v>
      </c>
      <c r="W3563">
        <f>IF(Table2[[#This Row],[voice_mail_plan]]="yes",1,0)</f>
        <v>0</v>
      </c>
      <c r="X3563" t="str">
        <f t="shared" si="110"/>
        <v>Low</v>
      </c>
      <c r="Y3563" t="str">
        <f>IF(Table2[[#This Row],[total_intl_charge]] &gt; AVERAGE($R$2:$R$4245),"High","Low")</f>
        <v>High</v>
      </c>
      <c r="Z3563" t="str">
        <f>IF(AND(G3563&gt;AVERAGE(train!$G$2:$G$4251),K3563&gt;AVERAGE(train!$K$2:$K$4251)),"High Day &amp; Eve",IF(AND(G3563&gt;AVERAGE(train!$G$2:$G$4251),K3563&lt;=AVERAGE(train!$K$2:$K$4251)),"High Day Only",IF(AND(G3563&lt;=AVERAGE(train!$G$2:$G$4251),K3563&gt;AVERAGE(train!$K$2:$K$4251)),"High Eve Only","Low Usage")))</f>
        <v>High Eve Only</v>
      </c>
    </row>
    <row r="3564" spans="1:26">
      <c r="A3564" t="s">
        <v>42</v>
      </c>
      <c r="B3564">
        <v>102</v>
      </c>
      <c r="C3564" t="s">
        <v>28</v>
      </c>
      <c r="D3564" t="s">
        <v>22</v>
      </c>
      <c r="E3564" t="s">
        <v>22</v>
      </c>
      <c r="F3564">
        <v>0</v>
      </c>
      <c r="G3564">
        <v>171.6</v>
      </c>
      <c r="H3564">
        <v>116</v>
      </c>
      <c r="I3564">
        <v>29.17</v>
      </c>
      <c r="J3564">
        <v>219.4</v>
      </c>
      <c r="K3564">
        <v>111</v>
      </c>
      <c r="L3564">
        <v>18.649999999999999</v>
      </c>
      <c r="M3564">
        <v>242.1</v>
      </c>
      <c r="N3564">
        <v>85</v>
      </c>
      <c r="O3564">
        <v>10.89</v>
      </c>
      <c r="P3564">
        <v>12.1</v>
      </c>
      <c r="Q3564">
        <v>4</v>
      </c>
      <c r="R3564">
        <v>3.27</v>
      </c>
      <c r="S3564">
        <v>0</v>
      </c>
      <c r="T3564" t="s">
        <v>23</v>
      </c>
      <c r="U3564">
        <f t="shared" si="111"/>
        <v>1</v>
      </c>
      <c r="V3564">
        <f>IF(Table2[[#This Row],[international_plan]]="yes",1,0)</f>
        <v>0</v>
      </c>
      <c r="W3564">
        <f>IF(Table2[[#This Row],[voice_mail_plan]]="yes",1,0)</f>
        <v>0</v>
      </c>
      <c r="X3564" t="str">
        <f t="shared" si="110"/>
        <v>High</v>
      </c>
      <c r="Y3564" t="str">
        <f>IF(Table2[[#This Row],[total_intl_charge]] &gt; AVERAGE($R$2:$R$4245),"High","Low")</f>
        <v>High</v>
      </c>
      <c r="Z3564" t="str">
        <f>IF(AND(G3564&gt;AVERAGE(train!$G$2:$G$4251),K3564&gt;AVERAGE(train!$K$2:$K$4251)),"High Day &amp; Eve",IF(AND(G3564&gt;AVERAGE(train!$G$2:$G$4251),K3564&lt;=AVERAGE(train!$K$2:$K$4251)),"High Day Only",IF(AND(G3564&lt;=AVERAGE(train!$G$2:$G$4251),K3564&gt;AVERAGE(train!$K$2:$K$4251)),"High Eve Only","Low Usage")))</f>
        <v>High Eve Only</v>
      </c>
    </row>
    <row r="3565" spans="1:26">
      <c r="A3565" t="s">
        <v>74</v>
      </c>
      <c r="B3565">
        <v>78</v>
      </c>
      <c r="C3565" t="s">
        <v>25</v>
      </c>
      <c r="D3565" t="s">
        <v>22</v>
      </c>
      <c r="E3565" t="s">
        <v>22</v>
      </c>
      <c r="F3565">
        <v>0</v>
      </c>
      <c r="G3565">
        <v>157.30000000000001</v>
      </c>
      <c r="H3565">
        <v>61</v>
      </c>
      <c r="I3565">
        <v>26.74</v>
      </c>
      <c r="J3565">
        <v>242</v>
      </c>
      <c r="K3565">
        <v>119</v>
      </c>
      <c r="L3565">
        <v>20.57</v>
      </c>
      <c r="M3565">
        <v>196</v>
      </c>
      <c r="N3565">
        <v>107</v>
      </c>
      <c r="O3565">
        <v>8.82</v>
      </c>
      <c r="P3565">
        <v>10.6</v>
      </c>
      <c r="Q3565">
        <v>1</v>
      </c>
      <c r="R3565">
        <v>2.86</v>
      </c>
      <c r="S3565">
        <v>1</v>
      </c>
      <c r="T3565" t="s">
        <v>22</v>
      </c>
      <c r="U3565">
        <f t="shared" si="111"/>
        <v>0</v>
      </c>
      <c r="V3565">
        <f>IF(Table2[[#This Row],[international_plan]]="yes",1,0)</f>
        <v>0</v>
      </c>
      <c r="W3565">
        <f>IF(Table2[[#This Row],[voice_mail_plan]]="yes",1,0)</f>
        <v>0</v>
      </c>
      <c r="X3565" t="str">
        <f t="shared" si="110"/>
        <v>Medium</v>
      </c>
      <c r="Y3565" t="str">
        <f>IF(Table2[[#This Row],[total_intl_charge]] &gt; AVERAGE($R$2:$R$4245),"High","Low")</f>
        <v>High</v>
      </c>
      <c r="Z3565" t="str">
        <f>IF(AND(G3565&gt;AVERAGE(train!$G$2:$G$4251),K3565&gt;AVERAGE(train!$K$2:$K$4251)),"High Day &amp; Eve",IF(AND(G3565&gt;AVERAGE(train!$G$2:$G$4251),K3565&lt;=AVERAGE(train!$K$2:$K$4251)),"High Day Only",IF(AND(G3565&lt;=AVERAGE(train!$G$2:$G$4251),K3565&gt;AVERAGE(train!$K$2:$K$4251)),"High Eve Only","Low Usage")))</f>
        <v>High Eve Only</v>
      </c>
    </row>
    <row r="3566" spans="1:26">
      <c r="A3566" t="s">
        <v>61</v>
      </c>
      <c r="B3566">
        <v>77</v>
      </c>
      <c r="C3566" t="s">
        <v>25</v>
      </c>
      <c r="D3566" t="s">
        <v>23</v>
      </c>
      <c r="E3566" t="s">
        <v>22</v>
      </c>
      <c r="F3566">
        <v>0</v>
      </c>
      <c r="G3566">
        <v>192.7</v>
      </c>
      <c r="H3566">
        <v>82</v>
      </c>
      <c r="I3566">
        <v>32.76</v>
      </c>
      <c r="J3566">
        <v>198</v>
      </c>
      <c r="K3566">
        <v>91</v>
      </c>
      <c r="L3566">
        <v>16.829999999999998</v>
      </c>
      <c r="M3566">
        <v>204.2</v>
      </c>
      <c r="N3566">
        <v>95</v>
      </c>
      <c r="O3566">
        <v>9.19</v>
      </c>
      <c r="P3566">
        <v>9</v>
      </c>
      <c r="Q3566">
        <v>6</v>
      </c>
      <c r="R3566">
        <v>2.4300000000000002</v>
      </c>
      <c r="S3566">
        <v>1</v>
      </c>
      <c r="T3566" t="s">
        <v>22</v>
      </c>
      <c r="U3566">
        <f t="shared" si="111"/>
        <v>0</v>
      </c>
      <c r="V3566">
        <f>IF(Table2[[#This Row],[international_plan]]="yes",1,0)</f>
        <v>1</v>
      </c>
      <c r="W3566">
        <f>IF(Table2[[#This Row],[voice_mail_plan]]="yes",1,0)</f>
        <v>0</v>
      </c>
      <c r="X3566" t="str">
        <f t="shared" si="110"/>
        <v>Medium</v>
      </c>
      <c r="Y3566" t="str">
        <f>IF(Table2[[#This Row],[total_intl_charge]] &gt; AVERAGE($R$2:$R$4245),"High","Low")</f>
        <v>Low</v>
      </c>
      <c r="Z3566" t="str">
        <f>IF(AND(G3566&gt;AVERAGE(train!$G$2:$G$4251),K3566&gt;AVERAGE(train!$K$2:$K$4251)),"High Day &amp; Eve",IF(AND(G3566&gt;AVERAGE(train!$G$2:$G$4251),K3566&lt;=AVERAGE(train!$K$2:$K$4251)),"High Day Only",IF(AND(G3566&lt;=AVERAGE(train!$G$2:$G$4251),K3566&gt;AVERAGE(train!$K$2:$K$4251)),"High Eve Only","Low Usage")))</f>
        <v>High Day Only</v>
      </c>
    </row>
    <row r="3567" spans="1:26">
      <c r="A3567" t="s">
        <v>66</v>
      </c>
      <c r="B3567">
        <v>58</v>
      </c>
      <c r="C3567" t="s">
        <v>21</v>
      </c>
      <c r="D3567" t="s">
        <v>22</v>
      </c>
      <c r="E3567" t="s">
        <v>23</v>
      </c>
      <c r="F3567">
        <v>29</v>
      </c>
      <c r="G3567">
        <v>239.6</v>
      </c>
      <c r="H3567">
        <v>84</v>
      </c>
      <c r="I3567">
        <v>40.729999999999997</v>
      </c>
      <c r="J3567">
        <v>182.1</v>
      </c>
      <c r="K3567">
        <v>80</v>
      </c>
      <c r="L3567">
        <v>15.48</v>
      </c>
      <c r="M3567">
        <v>118.3</v>
      </c>
      <c r="N3567">
        <v>100</v>
      </c>
      <c r="O3567">
        <v>5.32</v>
      </c>
      <c r="P3567">
        <v>11</v>
      </c>
      <c r="Q3567">
        <v>3</v>
      </c>
      <c r="R3567">
        <v>2.97</v>
      </c>
      <c r="S3567">
        <v>2</v>
      </c>
      <c r="T3567" t="s">
        <v>22</v>
      </c>
      <c r="U3567">
        <f t="shared" si="111"/>
        <v>0</v>
      </c>
      <c r="V3567">
        <f>IF(Table2[[#This Row],[international_plan]]="yes",1,0)</f>
        <v>0</v>
      </c>
      <c r="W3567">
        <f>IF(Table2[[#This Row],[voice_mail_plan]]="yes",1,0)</f>
        <v>1</v>
      </c>
      <c r="X3567" t="str">
        <f t="shared" si="110"/>
        <v>Low</v>
      </c>
      <c r="Y3567" t="str">
        <f>IF(Table2[[#This Row],[total_intl_charge]] &gt; AVERAGE($R$2:$R$4245),"High","Low")</f>
        <v>High</v>
      </c>
      <c r="Z3567" t="str">
        <f>IF(AND(G3567&gt;AVERAGE(train!$G$2:$G$4251),K3567&gt;AVERAGE(train!$K$2:$K$4251)),"High Day &amp; Eve",IF(AND(G3567&gt;AVERAGE(train!$G$2:$G$4251),K3567&lt;=AVERAGE(train!$K$2:$K$4251)),"High Day Only",IF(AND(G3567&lt;=AVERAGE(train!$G$2:$G$4251),K3567&gt;AVERAGE(train!$K$2:$K$4251)),"High Eve Only","Low Usage")))</f>
        <v>High Day Only</v>
      </c>
    </row>
    <row r="3568" spans="1:26">
      <c r="A3568" t="s">
        <v>74</v>
      </c>
      <c r="B3568">
        <v>38</v>
      </c>
      <c r="C3568" t="s">
        <v>28</v>
      </c>
      <c r="D3568" t="s">
        <v>22</v>
      </c>
      <c r="E3568" t="s">
        <v>22</v>
      </c>
      <c r="F3568">
        <v>0</v>
      </c>
      <c r="G3568">
        <v>96.9</v>
      </c>
      <c r="H3568">
        <v>110</v>
      </c>
      <c r="I3568">
        <v>16.47</v>
      </c>
      <c r="J3568">
        <v>241.4</v>
      </c>
      <c r="K3568">
        <v>75</v>
      </c>
      <c r="L3568">
        <v>20.52</v>
      </c>
      <c r="M3568">
        <v>141</v>
      </c>
      <c r="N3568">
        <v>69</v>
      </c>
      <c r="O3568">
        <v>6.35</v>
      </c>
      <c r="P3568">
        <v>10.8</v>
      </c>
      <c r="Q3568">
        <v>3</v>
      </c>
      <c r="R3568">
        <v>2.92</v>
      </c>
      <c r="S3568">
        <v>0</v>
      </c>
      <c r="T3568" t="s">
        <v>22</v>
      </c>
      <c r="U3568">
        <f t="shared" si="111"/>
        <v>0</v>
      </c>
      <c r="V3568">
        <f>IF(Table2[[#This Row],[international_plan]]="yes",1,0)</f>
        <v>0</v>
      </c>
      <c r="W3568">
        <f>IF(Table2[[#This Row],[voice_mail_plan]]="yes",1,0)</f>
        <v>0</v>
      </c>
      <c r="X3568" t="str">
        <f t="shared" si="110"/>
        <v>Low</v>
      </c>
      <c r="Y3568" t="str">
        <f>IF(Table2[[#This Row],[total_intl_charge]] &gt; AVERAGE($R$2:$R$4245),"High","Low")</f>
        <v>High</v>
      </c>
      <c r="Z3568" t="str">
        <f>IF(AND(G3568&gt;AVERAGE(train!$G$2:$G$4251),K3568&gt;AVERAGE(train!$K$2:$K$4251)),"High Day &amp; Eve",IF(AND(G3568&gt;AVERAGE(train!$G$2:$G$4251),K3568&lt;=AVERAGE(train!$K$2:$K$4251)),"High Day Only",IF(AND(G3568&lt;=AVERAGE(train!$G$2:$G$4251),K3568&gt;AVERAGE(train!$K$2:$K$4251)),"High Eve Only","Low Usage")))</f>
        <v>Low Usage</v>
      </c>
    </row>
    <row r="3569" spans="1:26">
      <c r="A3569" t="s">
        <v>29</v>
      </c>
      <c r="B3569">
        <v>87</v>
      </c>
      <c r="C3569" t="s">
        <v>25</v>
      </c>
      <c r="D3569" t="s">
        <v>22</v>
      </c>
      <c r="E3569" t="s">
        <v>22</v>
      </c>
      <c r="F3569">
        <v>0</v>
      </c>
      <c r="G3569">
        <v>129.5</v>
      </c>
      <c r="H3569">
        <v>104</v>
      </c>
      <c r="I3569">
        <v>22.02</v>
      </c>
      <c r="J3569">
        <v>194</v>
      </c>
      <c r="K3569">
        <v>133</v>
      </c>
      <c r="L3569">
        <v>16.489999999999998</v>
      </c>
      <c r="M3569">
        <v>287.89999999999998</v>
      </c>
      <c r="N3569">
        <v>65</v>
      </c>
      <c r="O3569">
        <v>12.96</v>
      </c>
      <c r="P3569">
        <v>7.2</v>
      </c>
      <c r="Q3569">
        <v>7</v>
      </c>
      <c r="R3569">
        <v>1.94</v>
      </c>
      <c r="S3569">
        <v>2</v>
      </c>
      <c r="T3569" t="s">
        <v>22</v>
      </c>
      <c r="U3569">
        <f t="shared" si="111"/>
        <v>0</v>
      </c>
      <c r="V3569">
        <f>IF(Table2[[#This Row],[international_plan]]="yes",1,0)</f>
        <v>0</v>
      </c>
      <c r="W3569">
        <f>IF(Table2[[#This Row],[voice_mail_plan]]="yes",1,0)</f>
        <v>0</v>
      </c>
      <c r="X3569" t="str">
        <f t="shared" si="110"/>
        <v>Medium</v>
      </c>
      <c r="Y3569" t="str">
        <f>IF(Table2[[#This Row],[total_intl_charge]] &gt; AVERAGE($R$2:$R$4245),"High","Low")</f>
        <v>Low</v>
      </c>
      <c r="Z3569" t="str">
        <f>IF(AND(G3569&gt;AVERAGE(train!$G$2:$G$4251),K3569&gt;AVERAGE(train!$K$2:$K$4251)),"High Day &amp; Eve",IF(AND(G3569&gt;AVERAGE(train!$G$2:$G$4251),K3569&lt;=AVERAGE(train!$K$2:$K$4251)),"High Day Only",IF(AND(G3569&lt;=AVERAGE(train!$G$2:$G$4251),K3569&gt;AVERAGE(train!$K$2:$K$4251)),"High Eve Only","Low Usage")))</f>
        <v>High Eve Only</v>
      </c>
    </row>
    <row r="3570" spans="1:26">
      <c r="A3570" t="s">
        <v>44</v>
      </c>
      <c r="B3570">
        <v>72</v>
      </c>
      <c r="C3570" t="s">
        <v>28</v>
      </c>
      <c r="D3570" t="s">
        <v>23</v>
      </c>
      <c r="E3570" t="s">
        <v>22</v>
      </c>
      <c r="F3570">
        <v>0</v>
      </c>
      <c r="G3570">
        <v>274</v>
      </c>
      <c r="H3570">
        <v>75</v>
      </c>
      <c r="I3570">
        <v>46.58</v>
      </c>
      <c r="J3570">
        <v>162.80000000000001</v>
      </c>
      <c r="K3570">
        <v>110</v>
      </c>
      <c r="L3570">
        <v>13.84</v>
      </c>
      <c r="M3570">
        <v>110</v>
      </c>
      <c r="N3570">
        <v>121</v>
      </c>
      <c r="O3570">
        <v>4.95</v>
      </c>
      <c r="P3570">
        <v>7.7</v>
      </c>
      <c r="Q3570">
        <v>3</v>
      </c>
      <c r="R3570">
        <v>2.08</v>
      </c>
      <c r="S3570">
        <v>4</v>
      </c>
      <c r="T3570" t="s">
        <v>22</v>
      </c>
      <c r="U3570">
        <f t="shared" si="111"/>
        <v>0</v>
      </c>
      <c r="V3570">
        <f>IF(Table2[[#This Row],[international_plan]]="yes",1,0)</f>
        <v>1</v>
      </c>
      <c r="W3570">
        <f>IF(Table2[[#This Row],[voice_mail_plan]]="yes",1,0)</f>
        <v>0</v>
      </c>
      <c r="X3570" t="str">
        <f t="shared" si="110"/>
        <v>Low</v>
      </c>
      <c r="Y3570" t="str">
        <f>IF(Table2[[#This Row],[total_intl_charge]] &gt; AVERAGE($R$2:$R$4245),"High","Low")</f>
        <v>Low</v>
      </c>
      <c r="Z3570" t="str">
        <f>IF(AND(G3570&gt;AVERAGE(train!$G$2:$G$4251),K3570&gt;AVERAGE(train!$K$2:$K$4251)),"High Day &amp; Eve",IF(AND(G3570&gt;AVERAGE(train!$G$2:$G$4251),K3570&lt;=AVERAGE(train!$K$2:$K$4251)),"High Day Only",IF(AND(G3570&lt;=AVERAGE(train!$G$2:$G$4251),K3570&gt;AVERAGE(train!$K$2:$K$4251)),"High Eve Only","Low Usage")))</f>
        <v>High Day &amp; Eve</v>
      </c>
    </row>
    <row r="3571" spans="1:26">
      <c r="A3571" t="s">
        <v>63</v>
      </c>
      <c r="B3571">
        <v>69</v>
      </c>
      <c r="C3571" t="s">
        <v>21</v>
      </c>
      <c r="D3571" t="s">
        <v>22</v>
      </c>
      <c r="E3571" t="s">
        <v>22</v>
      </c>
      <c r="F3571">
        <v>0</v>
      </c>
      <c r="G3571">
        <v>111.7</v>
      </c>
      <c r="H3571">
        <v>86</v>
      </c>
      <c r="I3571">
        <v>18.989999999999998</v>
      </c>
      <c r="J3571">
        <v>187.5</v>
      </c>
      <c r="K3571">
        <v>68</v>
      </c>
      <c r="L3571">
        <v>15.94</v>
      </c>
      <c r="M3571">
        <v>194.8</v>
      </c>
      <c r="N3571">
        <v>128</v>
      </c>
      <c r="O3571">
        <v>8.77</v>
      </c>
      <c r="P3571">
        <v>11.6</v>
      </c>
      <c r="Q3571">
        <v>10</v>
      </c>
      <c r="R3571">
        <v>3.13</v>
      </c>
      <c r="S3571">
        <v>2</v>
      </c>
      <c r="T3571" t="s">
        <v>22</v>
      </c>
      <c r="U3571">
        <f t="shared" si="111"/>
        <v>0</v>
      </c>
      <c r="V3571">
        <f>IF(Table2[[#This Row],[international_plan]]="yes",1,0)</f>
        <v>0</v>
      </c>
      <c r="W3571">
        <f>IF(Table2[[#This Row],[voice_mail_plan]]="yes",1,0)</f>
        <v>0</v>
      </c>
      <c r="X3571" t="str">
        <f t="shared" si="110"/>
        <v>Low</v>
      </c>
      <c r="Y3571" t="str">
        <f>IF(Table2[[#This Row],[total_intl_charge]] &gt; AVERAGE($R$2:$R$4245),"High","Low")</f>
        <v>High</v>
      </c>
      <c r="Z3571" t="str">
        <f>IF(AND(G3571&gt;AVERAGE(train!$G$2:$G$4251),K3571&gt;AVERAGE(train!$K$2:$K$4251)),"High Day &amp; Eve",IF(AND(G3571&gt;AVERAGE(train!$G$2:$G$4251),K3571&lt;=AVERAGE(train!$K$2:$K$4251)),"High Day Only",IF(AND(G3571&lt;=AVERAGE(train!$G$2:$G$4251),K3571&gt;AVERAGE(train!$K$2:$K$4251)),"High Eve Only","Low Usage")))</f>
        <v>Low Usage</v>
      </c>
    </row>
    <row r="3572" spans="1:26">
      <c r="A3572" t="s">
        <v>33</v>
      </c>
      <c r="B3572">
        <v>85</v>
      </c>
      <c r="C3572" t="s">
        <v>25</v>
      </c>
      <c r="D3572" t="s">
        <v>22</v>
      </c>
      <c r="E3572" t="s">
        <v>22</v>
      </c>
      <c r="F3572">
        <v>0</v>
      </c>
      <c r="G3572">
        <v>142.69999999999999</v>
      </c>
      <c r="H3572">
        <v>82</v>
      </c>
      <c r="I3572">
        <v>24.26</v>
      </c>
      <c r="J3572">
        <v>179.1</v>
      </c>
      <c r="K3572">
        <v>106</v>
      </c>
      <c r="L3572">
        <v>15.22</v>
      </c>
      <c r="M3572">
        <v>141.4</v>
      </c>
      <c r="N3572">
        <v>88</v>
      </c>
      <c r="O3572">
        <v>6.36</v>
      </c>
      <c r="P3572">
        <v>5</v>
      </c>
      <c r="Q3572">
        <v>8</v>
      </c>
      <c r="R3572">
        <v>1.35</v>
      </c>
      <c r="S3572">
        <v>3</v>
      </c>
      <c r="T3572" t="s">
        <v>22</v>
      </c>
      <c r="U3572">
        <f t="shared" si="111"/>
        <v>0</v>
      </c>
      <c r="V3572">
        <f>IF(Table2[[#This Row],[international_plan]]="yes",1,0)</f>
        <v>0</v>
      </c>
      <c r="W3572">
        <f>IF(Table2[[#This Row],[voice_mail_plan]]="yes",1,0)</f>
        <v>0</v>
      </c>
      <c r="X3572" t="str">
        <f t="shared" si="110"/>
        <v>Medium</v>
      </c>
      <c r="Y3572" t="str">
        <f>IF(Table2[[#This Row],[total_intl_charge]] &gt; AVERAGE($R$2:$R$4245),"High","Low")</f>
        <v>Low</v>
      </c>
      <c r="Z3572" t="str">
        <f>IF(AND(G3572&gt;AVERAGE(train!$G$2:$G$4251),K3572&gt;AVERAGE(train!$K$2:$K$4251)),"High Day &amp; Eve",IF(AND(G3572&gt;AVERAGE(train!$G$2:$G$4251),K3572&lt;=AVERAGE(train!$K$2:$K$4251)),"High Day Only",IF(AND(G3572&lt;=AVERAGE(train!$G$2:$G$4251),K3572&gt;AVERAGE(train!$K$2:$K$4251)),"High Eve Only","Low Usage")))</f>
        <v>High Eve Only</v>
      </c>
    </row>
    <row r="3573" spans="1:26">
      <c r="A3573" t="s">
        <v>38</v>
      </c>
      <c r="B3573">
        <v>176</v>
      </c>
      <c r="C3573" t="s">
        <v>21</v>
      </c>
      <c r="D3573" t="s">
        <v>22</v>
      </c>
      <c r="E3573" t="s">
        <v>22</v>
      </c>
      <c r="F3573">
        <v>0</v>
      </c>
      <c r="G3573">
        <v>216.7</v>
      </c>
      <c r="H3573">
        <v>91</v>
      </c>
      <c r="I3573">
        <v>36.840000000000003</v>
      </c>
      <c r="J3573">
        <v>233.9</v>
      </c>
      <c r="K3573">
        <v>104</v>
      </c>
      <c r="L3573">
        <v>19.88</v>
      </c>
      <c r="M3573">
        <v>231.1</v>
      </c>
      <c r="N3573">
        <v>110</v>
      </c>
      <c r="O3573">
        <v>10.4</v>
      </c>
      <c r="P3573">
        <v>9</v>
      </c>
      <c r="Q3573">
        <v>4</v>
      </c>
      <c r="R3573">
        <v>2.4300000000000002</v>
      </c>
      <c r="S3573">
        <v>1</v>
      </c>
      <c r="T3573" t="s">
        <v>22</v>
      </c>
      <c r="U3573">
        <f t="shared" si="111"/>
        <v>0</v>
      </c>
      <c r="V3573">
        <f>IF(Table2[[#This Row],[international_plan]]="yes",1,0)</f>
        <v>0</v>
      </c>
      <c r="W3573">
        <f>IF(Table2[[#This Row],[voice_mail_plan]]="yes",1,0)</f>
        <v>0</v>
      </c>
      <c r="X3573" t="str">
        <f t="shared" si="110"/>
        <v>Very High</v>
      </c>
      <c r="Y3573" t="str">
        <f>IF(Table2[[#This Row],[total_intl_charge]] &gt; AVERAGE($R$2:$R$4245),"High","Low")</f>
        <v>Low</v>
      </c>
      <c r="Z3573" t="str">
        <f>IF(AND(G3573&gt;AVERAGE(train!$G$2:$G$4251),K3573&gt;AVERAGE(train!$K$2:$K$4251)),"High Day &amp; Eve",IF(AND(G3573&gt;AVERAGE(train!$G$2:$G$4251),K3573&lt;=AVERAGE(train!$K$2:$K$4251)),"High Day Only",IF(AND(G3573&lt;=AVERAGE(train!$G$2:$G$4251),K3573&gt;AVERAGE(train!$K$2:$K$4251)),"High Eve Only","Low Usage")))</f>
        <v>High Day &amp; Eve</v>
      </c>
    </row>
    <row r="3574" spans="1:26">
      <c r="A3574" t="s">
        <v>27</v>
      </c>
      <c r="B3574">
        <v>133</v>
      </c>
      <c r="C3574" t="s">
        <v>21</v>
      </c>
      <c r="D3574" t="s">
        <v>22</v>
      </c>
      <c r="E3574" t="s">
        <v>22</v>
      </c>
      <c r="F3574">
        <v>0</v>
      </c>
      <c r="G3574">
        <v>207.1</v>
      </c>
      <c r="H3574">
        <v>106</v>
      </c>
      <c r="I3574">
        <v>35.21</v>
      </c>
      <c r="J3574">
        <v>283.5</v>
      </c>
      <c r="K3574">
        <v>124</v>
      </c>
      <c r="L3574">
        <v>24.1</v>
      </c>
      <c r="M3574">
        <v>65.2</v>
      </c>
      <c r="N3574">
        <v>107</v>
      </c>
      <c r="O3574">
        <v>2.93</v>
      </c>
      <c r="P3574">
        <v>10.5</v>
      </c>
      <c r="Q3574">
        <v>2</v>
      </c>
      <c r="R3574">
        <v>2.84</v>
      </c>
      <c r="S3574">
        <v>3</v>
      </c>
      <c r="T3574" t="s">
        <v>22</v>
      </c>
      <c r="U3574">
        <f t="shared" si="111"/>
        <v>0</v>
      </c>
      <c r="V3574">
        <f>IF(Table2[[#This Row],[international_plan]]="yes",1,0)</f>
        <v>0</v>
      </c>
      <c r="W3574">
        <f>IF(Table2[[#This Row],[voice_mail_plan]]="yes",1,0)</f>
        <v>0</v>
      </c>
      <c r="X3574" t="str">
        <f t="shared" si="110"/>
        <v>Very High</v>
      </c>
      <c r="Y3574" t="str">
        <f>IF(Table2[[#This Row],[total_intl_charge]] &gt; AVERAGE($R$2:$R$4245),"High","Low")</f>
        <v>High</v>
      </c>
      <c r="Z3574" t="str">
        <f>IF(AND(G3574&gt;AVERAGE(train!$G$2:$G$4251),K3574&gt;AVERAGE(train!$K$2:$K$4251)),"High Day &amp; Eve",IF(AND(G3574&gt;AVERAGE(train!$G$2:$G$4251),K3574&lt;=AVERAGE(train!$K$2:$K$4251)),"High Day Only",IF(AND(G3574&lt;=AVERAGE(train!$G$2:$G$4251),K3574&gt;AVERAGE(train!$K$2:$K$4251)),"High Eve Only","Low Usage")))</f>
        <v>High Day &amp; Eve</v>
      </c>
    </row>
    <row r="3575" spans="1:26">
      <c r="A3575" t="s">
        <v>35</v>
      </c>
      <c r="B3575">
        <v>146</v>
      </c>
      <c r="C3575" t="s">
        <v>21</v>
      </c>
      <c r="D3575" t="s">
        <v>22</v>
      </c>
      <c r="E3575" t="s">
        <v>22</v>
      </c>
      <c r="F3575">
        <v>0</v>
      </c>
      <c r="G3575">
        <v>214.8</v>
      </c>
      <c r="H3575">
        <v>86</v>
      </c>
      <c r="I3575">
        <v>36.520000000000003</v>
      </c>
      <c r="J3575">
        <v>230.9</v>
      </c>
      <c r="K3575">
        <v>94</v>
      </c>
      <c r="L3575">
        <v>19.63</v>
      </c>
      <c r="M3575">
        <v>223.8</v>
      </c>
      <c r="N3575">
        <v>100</v>
      </c>
      <c r="O3575">
        <v>10.07</v>
      </c>
      <c r="P3575">
        <v>5.8</v>
      </c>
      <c r="Q3575">
        <v>3</v>
      </c>
      <c r="R3575">
        <v>1.57</v>
      </c>
      <c r="S3575">
        <v>3</v>
      </c>
      <c r="T3575" t="s">
        <v>22</v>
      </c>
      <c r="U3575">
        <f t="shared" si="111"/>
        <v>0</v>
      </c>
      <c r="V3575">
        <f>IF(Table2[[#This Row],[international_plan]]="yes",1,0)</f>
        <v>0</v>
      </c>
      <c r="W3575">
        <f>IF(Table2[[#This Row],[voice_mail_plan]]="yes",1,0)</f>
        <v>0</v>
      </c>
      <c r="X3575" t="str">
        <f t="shared" si="110"/>
        <v>Very High</v>
      </c>
      <c r="Y3575" t="str">
        <f>IF(Table2[[#This Row],[total_intl_charge]] &gt; AVERAGE($R$2:$R$4245),"High","Low")</f>
        <v>Low</v>
      </c>
      <c r="Z3575" t="str">
        <f>IF(AND(G3575&gt;AVERAGE(train!$G$2:$G$4251),K3575&gt;AVERAGE(train!$K$2:$K$4251)),"High Day &amp; Eve",IF(AND(G3575&gt;AVERAGE(train!$G$2:$G$4251),K3575&lt;=AVERAGE(train!$K$2:$K$4251)),"High Day Only",IF(AND(G3575&lt;=AVERAGE(train!$G$2:$G$4251),K3575&gt;AVERAGE(train!$K$2:$K$4251)),"High Eve Only","Low Usage")))</f>
        <v>High Day Only</v>
      </c>
    </row>
    <row r="3576" spans="1:26">
      <c r="A3576" t="s">
        <v>59</v>
      </c>
      <c r="B3576">
        <v>31</v>
      </c>
      <c r="C3576" t="s">
        <v>21</v>
      </c>
      <c r="D3576" t="s">
        <v>22</v>
      </c>
      <c r="E3576" t="s">
        <v>22</v>
      </c>
      <c r="F3576">
        <v>0</v>
      </c>
      <c r="G3576">
        <v>142.9</v>
      </c>
      <c r="H3576">
        <v>67</v>
      </c>
      <c r="I3576">
        <v>24.29</v>
      </c>
      <c r="J3576">
        <v>109.7</v>
      </c>
      <c r="K3576">
        <v>72</v>
      </c>
      <c r="L3576">
        <v>9.32</v>
      </c>
      <c r="M3576">
        <v>293.60000000000002</v>
      </c>
      <c r="N3576">
        <v>112</v>
      </c>
      <c r="O3576">
        <v>13.21</v>
      </c>
      <c r="P3576">
        <v>11.5</v>
      </c>
      <c r="Q3576">
        <v>6</v>
      </c>
      <c r="R3576">
        <v>3.11</v>
      </c>
      <c r="S3576">
        <v>0</v>
      </c>
      <c r="T3576" t="s">
        <v>22</v>
      </c>
      <c r="U3576">
        <f t="shared" si="111"/>
        <v>0</v>
      </c>
      <c r="V3576">
        <f>IF(Table2[[#This Row],[international_plan]]="yes",1,0)</f>
        <v>0</v>
      </c>
      <c r="W3576">
        <f>IF(Table2[[#This Row],[voice_mail_plan]]="yes",1,0)</f>
        <v>0</v>
      </c>
      <c r="X3576" t="str">
        <f t="shared" si="110"/>
        <v>Low</v>
      </c>
      <c r="Y3576" t="str">
        <f>IF(Table2[[#This Row],[total_intl_charge]] &gt; AVERAGE($R$2:$R$4245),"High","Low")</f>
        <v>High</v>
      </c>
      <c r="Z3576" t="str">
        <f>IF(AND(G3576&gt;AVERAGE(train!$G$2:$G$4251),K3576&gt;AVERAGE(train!$K$2:$K$4251)),"High Day &amp; Eve",IF(AND(G3576&gt;AVERAGE(train!$G$2:$G$4251),K3576&lt;=AVERAGE(train!$K$2:$K$4251)),"High Day Only",IF(AND(G3576&lt;=AVERAGE(train!$G$2:$G$4251),K3576&gt;AVERAGE(train!$K$2:$K$4251)),"High Eve Only","Low Usage")))</f>
        <v>Low Usage</v>
      </c>
    </row>
    <row r="3577" spans="1:26">
      <c r="A3577" t="s">
        <v>71</v>
      </c>
      <c r="B3577">
        <v>78</v>
      </c>
      <c r="C3577" t="s">
        <v>21</v>
      </c>
      <c r="D3577" t="s">
        <v>23</v>
      </c>
      <c r="E3577" t="s">
        <v>22</v>
      </c>
      <c r="F3577">
        <v>0</v>
      </c>
      <c r="G3577">
        <v>71.5</v>
      </c>
      <c r="H3577">
        <v>126</v>
      </c>
      <c r="I3577">
        <v>12.16</v>
      </c>
      <c r="J3577">
        <v>166.8</v>
      </c>
      <c r="K3577">
        <v>127</v>
      </c>
      <c r="L3577">
        <v>14.18</v>
      </c>
      <c r="M3577">
        <v>211.6</v>
      </c>
      <c r="N3577">
        <v>86</v>
      </c>
      <c r="O3577">
        <v>9.52</v>
      </c>
      <c r="P3577">
        <v>8.3000000000000007</v>
      </c>
      <c r="Q3577">
        <v>2</v>
      </c>
      <c r="R3577">
        <v>2.2400000000000002</v>
      </c>
      <c r="S3577">
        <v>3</v>
      </c>
      <c r="T3577" t="s">
        <v>23</v>
      </c>
      <c r="U3577">
        <f t="shared" si="111"/>
        <v>1</v>
      </c>
      <c r="V3577">
        <f>IF(Table2[[#This Row],[international_plan]]="yes",1,0)</f>
        <v>1</v>
      </c>
      <c r="W3577">
        <f>IF(Table2[[#This Row],[voice_mail_plan]]="yes",1,0)</f>
        <v>0</v>
      </c>
      <c r="X3577" t="str">
        <f t="shared" si="110"/>
        <v>Medium</v>
      </c>
      <c r="Y3577" t="str">
        <f>IF(Table2[[#This Row],[total_intl_charge]] &gt; AVERAGE($R$2:$R$4245),"High","Low")</f>
        <v>Low</v>
      </c>
      <c r="Z3577" t="str">
        <f>IF(AND(G3577&gt;AVERAGE(train!$G$2:$G$4251),K3577&gt;AVERAGE(train!$K$2:$K$4251)),"High Day &amp; Eve",IF(AND(G3577&gt;AVERAGE(train!$G$2:$G$4251),K3577&lt;=AVERAGE(train!$K$2:$K$4251)),"High Day Only",IF(AND(G3577&lt;=AVERAGE(train!$G$2:$G$4251),K3577&gt;AVERAGE(train!$K$2:$K$4251)),"High Eve Only","Low Usage")))</f>
        <v>High Eve Only</v>
      </c>
    </row>
    <row r="3578" spans="1:26">
      <c r="A3578" t="s">
        <v>75</v>
      </c>
      <c r="B3578">
        <v>118</v>
      </c>
      <c r="C3578" t="s">
        <v>21</v>
      </c>
      <c r="D3578" t="s">
        <v>22</v>
      </c>
      <c r="E3578" t="s">
        <v>22</v>
      </c>
      <c r="F3578">
        <v>0</v>
      </c>
      <c r="G3578">
        <v>77.599999999999994</v>
      </c>
      <c r="H3578">
        <v>113</v>
      </c>
      <c r="I3578">
        <v>13.19</v>
      </c>
      <c r="J3578">
        <v>126.9</v>
      </c>
      <c r="K3578">
        <v>75</v>
      </c>
      <c r="L3578">
        <v>10.79</v>
      </c>
      <c r="M3578">
        <v>191</v>
      </c>
      <c r="N3578">
        <v>79</v>
      </c>
      <c r="O3578">
        <v>8.59</v>
      </c>
      <c r="P3578">
        <v>14.9</v>
      </c>
      <c r="Q3578">
        <v>4</v>
      </c>
      <c r="R3578">
        <v>4.0199999999999996</v>
      </c>
      <c r="S3578">
        <v>1</v>
      </c>
      <c r="T3578" t="s">
        <v>22</v>
      </c>
      <c r="U3578">
        <f t="shared" si="111"/>
        <v>0</v>
      </c>
      <c r="V3578">
        <f>IF(Table2[[#This Row],[international_plan]]="yes",1,0)</f>
        <v>0</v>
      </c>
      <c r="W3578">
        <f>IF(Table2[[#This Row],[voice_mail_plan]]="yes",1,0)</f>
        <v>0</v>
      </c>
      <c r="X3578" t="str">
        <f t="shared" si="110"/>
        <v>High</v>
      </c>
      <c r="Y3578" t="str">
        <f>IF(Table2[[#This Row],[total_intl_charge]] &gt; AVERAGE($R$2:$R$4245),"High","Low")</f>
        <v>High</v>
      </c>
      <c r="Z3578" t="str">
        <f>IF(AND(G3578&gt;AVERAGE(train!$G$2:$G$4251),K3578&gt;AVERAGE(train!$K$2:$K$4251)),"High Day &amp; Eve",IF(AND(G3578&gt;AVERAGE(train!$G$2:$G$4251),K3578&lt;=AVERAGE(train!$K$2:$K$4251)),"High Day Only",IF(AND(G3578&lt;=AVERAGE(train!$G$2:$G$4251),K3578&gt;AVERAGE(train!$K$2:$K$4251)),"High Eve Only","Low Usage")))</f>
        <v>Low Usage</v>
      </c>
    </row>
    <row r="3579" spans="1:26">
      <c r="A3579" t="s">
        <v>66</v>
      </c>
      <c r="B3579">
        <v>119</v>
      </c>
      <c r="C3579" t="s">
        <v>28</v>
      </c>
      <c r="D3579" t="s">
        <v>22</v>
      </c>
      <c r="E3579" t="s">
        <v>22</v>
      </c>
      <c r="F3579">
        <v>0</v>
      </c>
      <c r="G3579">
        <v>73.7</v>
      </c>
      <c r="H3579">
        <v>66</v>
      </c>
      <c r="I3579">
        <v>12.53</v>
      </c>
      <c r="J3579">
        <v>160.5</v>
      </c>
      <c r="K3579">
        <v>132</v>
      </c>
      <c r="L3579">
        <v>13.64</v>
      </c>
      <c r="M3579">
        <v>214.2</v>
      </c>
      <c r="N3579">
        <v>67</v>
      </c>
      <c r="O3579">
        <v>9.64</v>
      </c>
      <c r="P3579">
        <v>13</v>
      </c>
      <c r="Q3579">
        <v>6</v>
      </c>
      <c r="R3579">
        <v>3.51</v>
      </c>
      <c r="S3579">
        <v>3</v>
      </c>
      <c r="T3579" t="s">
        <v>22</v>
      </c>
      <c r="U3579">
        <f t="shared" si="111"/>
        <v>0</v>
      </c>
      <c r="V3579">
        <f>IF(Table2[[#This Row],[international_plan]]="yes",1,0)</f>
        <v>0</v>
      </c>
      <c r="W3579">
        <f>IF(Table2[[#This Row],[voice_mail_plan]]="yes",1,0)</f>
        <v>0</v>
      </c>
      <c r="X3579" t="str">
        <f t="shared" si="110"/>
        <v>High</v>
      </c>
      <c r="Y3579" t="str">
        <f>IF(Table2[[#This Row],[total_intl_charge]] &gt; AVERAGE($R$2:$R$4245),"High","Low")</f>
        <v>High</v>
      </c>
      <c r="Z3579" t="str">
        <f>IF(AND(G3579&gt;AVERAGE(train!$G$2:$G$4251),K3579&gt;AVERAGE(train!$K$2:$K$4251)),"High Day &amp; Eve",IF(AND(G3579&gt;AVERAGE(train!$G$2:$G$4251),K3579&lt;=AVERAGE(train!$K$2:$K$4251)),"High Day Only",IF(AND(G3579&lt;=AVERAGE(train!$G$2:$G$4251),K3579&gt;AVERAGE(train!$K$2:$K$4251)),"High Eve Only","Low Usage")))</f>
        <v>High Eve Only</v>
      </c>
    </row>
    <row r="3580" spans="1:26">
      <c r="A3580" t="s">
        <v>41</v>
      </c>
      <c r="B3580">
        <v>141</v>
      </c>
      <c r="C3580" t="s">
        <v>25</v>
      </c>
      <c r="D3580" t="s">
        <v>22</v>
      </c>
      <c r="E3580" t="s">
        <v>22</v>
      </c>
      <c r="F3580">
        <v>0</v>
      </c>
      <c r="G3580">
        <v>264.3</v>
      </c>
      <c r="H3580">
        <v>90</v>
      </c>
      <c r="I3580">
        <v>44.93</v>
      </c>
      <c r="J3580">
        <v>216.4</v>
      </c>
      <c r="K3580">
        <v>101</v>
      </c>
      <c r="L3580">
        <v>18.39</v>
      </c>
      <c r="M3580">
        <v>208.8</v>
      </c>
      <c r="N3580">
        <v>72</v>
      </c>
      <c r="O3580">
        <v>9.4</v>
      </c>
      <c r="P3580">
        <v>9.6</v>
      </c>
      <c r="Q3580">
        <v>3</v>
      </c>
      <c r="R3580">
        <v>2.59</v>
      </c>
      <c r="S3580">
        <v>0</v>
      </c>
      <c r="T3580" t="s">
        <v>23</v>
      </c>
      <c r="U3580">
        <f t="shared" si="111"/>
        <v>1</v>
      </c>
      <c r="V3580">
        <f>IF(Table2[[#This Row],[international_plan]]="yes",1,0)</f>
        <v>0</v>
      </c>
      <c r="W3580">
        <f>IF(Table2[[#This Row],[voice_mail_plan]]="yes",1,0)</f>
        <v>0</v>
      </c>
      <c r="X3580" t="str">
        <f t="shared" si="110"/>
        <v>Very High</v>
      </c>
      <c r="Y3580" t="str">
        <f>IF(Table2[[#This Row],[total_intl_charge]] &gt; AVERAGE($R$2:$R$4245),"High","Low")</f>
        <v>Low</v>
      </c>
      <c r="Z3580" t="str">
        <f>IF(AND(G3580&gt;AVERAGE(train!$G$2:$G$4251),K3580&gt;AVERAGE(train!$K$2:$K$4251)),"High Day &amp; Eve",IF(AND(G3580&gt;AVERAGE(train!$G$2:$G$4251),K3580&lt;=AVERAGE(train!$K$2:$K$4251)),"High Day Only",IF(AND(G3580&lt;=AVERAGE(train!$G$2:$G$4251),K3580&gt;AVERAGE(train!$K$2:$K$4251)),"High Eve Only","Low Usage")))</f>
        <v>High Day &amp; Eve</v>
      </c>
    </row>
    <row r="3581" spans="1:26">
      <c r="A3581" t="s">
        <v>63</v>
      </c>
      <c r="B3581">
        <v>150</v>
      </c>
      <c r="C3581" t="s">
        <v>28</v>
      </c>
      <c r="D3581" t="s">
        <v>23</v>
      </c>
      <c r="E3581" t="s">
        <v>22</v>
      </c>
      <c r="F3581">
        <v>0</v>
      </c>
      <c r="G3581">
        <v>114.8</v>
      </c>
      <c r="H3581">
        <v>156</v>
      </c>
      <c r="I3581">
        <v>19.52</v>
      </c>
      <c r="J3581">
        <v>135.30000000000001</v>
      </c>
      <c r="K3581">
        <v>78</v>
      </c>
      <c r="L3581">
        <v>11.5</v>
      </c>
      <c r="M3581">
        <v>218.4</v>
      </c>
      <c r="N3581">
        <v>98</v>
      </c>
      <c r="O3581">
        <v>9.83</v>
      </c>
      <c r="P3581">
        <v>15.6</v>
      </c>
      <c r="Q3581">
        <v>4</v>
      </c>
      <c r="R3581">
        <v>4.21</v>
      </c>
      <c r="S3581">
        <v>1</v>
      </c>
      <c r="T3581" t="s">
        <v>23</v>
      </c>
      <c r="U3581">
        <f t="shared" si="111"/>
        <v>1</v>
      </c>
      <c r="V3581">
        <f>IF(Table2[[#This Row],[international_plan]]="yes",1,0)</f>
        <v>1</v>
      </c>
      <c r="W3581">
        <f>IF(Table2[[#This Row],[voice_mail_plan]]="yes",1,0)</f>
        <v>0</v>
      </c>
      <c r="X3581" t="str">
        <f t="shared" si="110"/>
        <v>Very High</v>
      </c>
      <c r="Y3581" t="str">
        <f>IF(Table2[[#This Row],[total_intl_charge]] &gt; AVERAGE($R$2:$R$4245),"High","Low")</f>
        <v>High</v>
      </c>
      <c r="Z3581" t="str">
        <f>IF(AND(G3581&gt;AVERAGE(train!$G$2:$G$4251),K3581&gt;AVERAGE(train!$K$2:$K$4251)),"High Day &amp; Eve",IF(AND(G3581&gt;AVERAGE(train!$G$2:$G$4251),K3581&lt;=AVERAGE(train!$K$2:$K$4251)),"High Day Only",IF(AND(G3581&lt;=AVERAGE(train!$G$2:$G$4251),K3581&gt;AVERAGE(train!$K$2:$K$4251)),"High Eve Only","Low Usage")))</f>
        <v>Low Usage</v>
      </c>
    </row>
    <row r="3582" spans="1:26">
      <c r="A3582" t="s">
        <v>55</v>
      </c>
      <c r="B3582">
        <v>76</v>
      </c>
      <c r="C3582" t="s">
        <v>21</v>
      </c>
      <c r="D3582" t="s">
        <v>22</v>
      </c>
      <c r="E3582" t="s">
        <v>22</v>
      </c>
      <c r="F3582">
        <v>0</v>
      </c>
      <c r="G3582">
        <v>212.5</v>
      </c>
      <c r="H3582">
        <v>124</v>
      </c>
      <c r="I3582">
        <v>36.130000000000003</v>
      </c>
      <c r="J3582">
        <v>215.5</v>
      </c>
      <c r="K3582">
        <v>110</v>
      </c>
      <c r="L3582">
        <v>18.32</v>
      </c>
      <c r="M3582">
        <v>128</v>
      </c>
      <c r="N3582">
        <v>94</v>
      </c>
      <c r="O3582">
        <v>5.76</v>
      </c>
      <c r="P3582">
        <v>5.2</v>
      </c>
      <c r="Q3582">
        <v>9</v>
      </c>
      <c r="R3582">
        <v>1.4</v>
      </c>
      <c r="S3582">
        <v>3</v>
      </c>
      <c r="T3582" t="s">
        <v>22</v>
      </c>
      <c r="U3582">
        <f t="shared" si="111"/>
        <v>0</v>
      </c>
      <c r="V3582">
        <f>IF(Table2[[#This Row],[international_plan]]="yes",1,0)</f>
        <v>0</v>
      </c>
      <c r="W3582">
        <f>IF(Table2[[#This Row],[voice_mail_plan]]="yes",1,0)</f>
        <v>0</v>
      </c>
      <c r="X3582" t="str">
        <f t="shared" si="110"/>
        <v>Medium</v>
      </c>
      <c r="Y3582" t="str">
        <f>IF(Table2[[#This Row],[total_intl_charge]] &gt; AVERAGE($R$2:$R$4245),"High","Low")</f>
        <v>Low</v>
      </c>
      <c r="Z3582" t="str">
        <f>IF(AND(G3582&gt;AVERAGE(train!$G$2:$G$4251),K3582&gt;AVERAGE(train!$K$2:$K$4251)),"High Day &amp; Eve",IF(AND(G3582&gt;AVERAGE(train!$G$2:$G$4251),K3582&lt;=AVERAGE(train!$K$2:$K$4251)),"High Day Only",IF(AND(G3582&lt;=AVERAGE(train!$G$2:$G$4251),K3582&gt;AVERAGE(train!$K$2:$K$4251)),"High Eve Only","Low Usage")))</f>
        <v>High Day &amp; Eve</v>
      </c>
    </row>
    <row r="3583" spans="1:26">
      <c r="A3583" t="s">
        <v>37</v>
      </c>
      <c r="B3583">
        <v>159</v>
      </c>
      <c r="C3583" t="s">
        <v>28</v>
      </c>
      <c r="D3583" t="s">
        <v>22</v>
      </c>
      <c r="E3583" t="s">
        <v>23</v>
      </c>
      <c r="F3583">
        <v>36</v>
      </c>
      <c r="G3583">
        <v>288.2</v>
      </c>
      <c r="H3583">
        <v>120</v>
      </c>
      <c r="I3583">
        <v>48.99</v>
      </c>
      <c r="J3583">
        <v>227.1</v>
      </c>
      <c r="K3583">
        <v>105</v>
      </c>
      <c r="L3583">
        <v>19.3</v>
      </c>
      <c r="M3583">
        <v>198.2</v>
      </c>
      <c r="N3583">
        <v>113</v>
      </c>
      <c r="O3583">
        <v>8.92</v>
      </c>
      <c r="P3583">
        <v>13.3</v>
      </c>
      <c r="Q3583">
        <v>7</v>
      </c>
      <c r="R3583">
        <v>3.59</v>
      </c>
      <c r="S3583">
        <v>1</v>
      </c>
      <c r="T3583" t="s">
        <v>22</v>
      </c>
      <c r="U3583">
        <f t="shared" si="111"/>
        <v>0</v>
      </c>
      <c r="V3583">
        <f>IF(Table2[[#This Row],[international_plan]]="yes",1,0)</f>
        <v>0</v>
      </c>
      <c r="W3583">
        <f>IF(Table2[[#This Row],[voice_mail_plan]]="yes",1,0)</f>
        <v>1</v>
      </c>
      <c r="X3583" t="str">
        <f t="shared" si="110"/>
        <v>Very High</v>
      </c>
      <c r="Y3583" t="str">
        <f>IF(Table2[[#This Row],[total_intl_charge]] &gt; AVERAGE($R$2:$R$4245),"High","Low")</f>
        <v>High</v>
      </c>
      <c r="Z3583" t="str">
        <f>IF(AND(G3583&gt;AVERAGE(train!$G$2:$G$4251),K3583&gt;AVERAGE(train!$K$2:$K$4251)),"High Day &amp; Eve",IF(AND(G3583&gt;AVERAGE(train!$G$2:$G$4251),K3583&lt;=AVERAGE(train!$K$2:$K$4251)),"High Day Only",IF(AND(G3583&lt;=AVERAGE(train!$G$2:$G$4251),K3583&gt;AVERAGE(train!$K$2:$K$4251)),"High Eve Only","Low Usage")))</f>
        <v>High Day &amp; Eve</v>
      </c>
    </row>
    <row r="3584" spans="1:26">
      <c r="A3584" t="s">
        <v>55</v>
      </c>
      <c r="B3584">
        <v>66</v>
      </c>
      <c r="C3584" t="s">
        <v>21</v>
      </c>
      <c r="D3584" t="s">
        <v>22</v>
      </c>
      <c r="E3584" t="s">
        <v>22</v>
      </c>
      <c r="F3584">
        <v>0</v>
      </c>
      <c r="G3584">
        <v>192.4</v>
      </c>
      <c r="H3584">
        <v>98</v>
      </c>
      <c r="I3584">
        <v>32.71</v>
      </c>
      <c r="J3584">
        <v>187</v>
      </c>
      <c r="K3584">
        <v>93</v>
      </c>
      <c r="L3584">
        <v>15.9</v>
      </c>
      <c r="M3584">
        <v>132.9</v>
      </c>
      <c r="N3584">
        <v>82</v>
      </c>
      <c r="O3584">
        <v>5.98</v>
      </c>
      <c r="P3584">
        <v>11.2</v>
      </c>
      <c r="Q3584">
        <v>1</v>
      </c>
      <c r="R3584">
        <v>3.02</v>
      </c>
      <c r="S3584">
        <v>0</v>
      </c>
      <c r="T3584" t="s">
        <v>22</v>
      </c>
      <c r="U3584">
        <f t="shared" si="111"/>
        <v>0</v>
      </c>
      <c r="V3584">
        <f>IF(Table2[[#This Row],[international_plan]]="yes",1,0)</f>
        <v>0</v>
      </c>
      <c r="W3584">
        <f>IF(Table2[[#This Row],[voice_mail_plan]]="yes",1,0)</f>
        <v>0</v>
      </c>
      <c r="X3584" t="str">
        <f t="shared" si="110"/>
        <v>Low</v>
      </c>
      <c r="Y3584" t="str">
        <f>IF(Table2[[#This Row],[total_intl_charge]] &gt; AVERAGE($R$2:$R$4245),"High","Low")</f>
        <v>High</v>
      </c>
      <c r="Z3584" t="str">
        <f>IF(AND(G3584&gt;AVERAGE(train!$G$2:$G$4251),K3584&gt;AVERAGE(train!$K$2:$K$4251)),"High Day &amp; Eve",IF(AND(G3584&gt;AVERAGE(train!$G$2:$G$4251),K3584&lt;=AVERAGE(train!$K$2:$K$4251)),"High Day Only",IF(AND(G3584&lt;=AVERAGE(train!$G$2:$G$4251),K3584&gt;AVERAGE(train!$K$2:$K$4251)),"High Eve Only","Low Usage")))</f>
        <v>High Day Only</v>
      </c>
    </row>
    <row r="3585" spans="1:26">
      <c r="A3585" t="s">
        <v>49</v>
      </c>
      <c r="B3585">
        <v>139</v>
      </c>
      <c r="C3585" t="s">
        <v>21</v>
      </c>
      <c r="D3585" t="s">
        <v>22</v>
      </c>
      <c r="E3585" t="s">
        <v>22</v>
      </c>
      <c r="F3585">
        <v>0</v>
      </c>
      <c r="G3585">
        <v>102.2</v>
      </c>
      <c r="H3585">
        <v>76</v>
      </c>
      <c r="I3585">
        <v>17.37</v>
      </c>
      <c r="J3585">
        <v>230</v>
      </c>
      <c r="K3585">
        <v>106</v>
      </c>
      <c r="L3585">
        <v>19.55</v>
      </c>
      <c r="M3585">
        <v>183.4</v>
      </c>
      <c r="N3585">
        <v>136</v>
      </c>
      <c r="O3585">
        <v>8.25</v>
      </c>
      <c r="P3585">
        <v>10.8</v>
      </c>
      <c r="Q3585">
        <v>4</v>
      </c>
      <c r="R3585">
        <v>2.92</v>
      </c>
      <c r="S3585">
        <v>1</v>
      </c>
      <c r="T3585" t="s">
        <v>22</v>
      </c>
      <c r="U3585">
        <f t="shared" si="111"/>
        <v>0</v>
      </c>
      <c r="V3585">
        <f>IF(Table2[[#This Row],[international_plan]]="yes",1,0)</f>
        <v>0</v>
      </c>
      <c r="W3585">
        <f>IF(Table2[[#This Row],[voice_mail_plan]]="yes",1,0)</f>
        <v>0</v>
      </c>
      <c r="X3585" t="str">
        <f t="shared" si="110"/>
        <v>Very High</v>
      </c>
      <c r="Y3585" t="str">
        <f>IF(Table2[[#This Row],[total_intl_charge]] &gt; AVERAGE($R$2:$R$4245),"High","Low")</f>
        <v>High</v>
      </c>
      <c r="Z3585" t="str">
        <f>IF(AND(G3585&gt;AVERAGE(train!$G$2:$G$4251),K3585&gt;AVERAGE(train!$K$2:$K$4251)),"High Day &amp; Eve",IF(AND(G3585&gt;AVERAGE(train!$G$2:$G$4251),K3585&lt;=AVERAGE(train!$K$2:$K$4251)),"High Day Only",IF(AND(G3585&lt;=AVERAGE(train!$G$2:$G$4251),K3585&gt;AVERAGE(train!$K$2:$K$4251)),"High Eve Only","Low Usage")))</f>
        <v>High Eve Only</v>
      </c>
    </row>
    <row r="3586" spans="1:26">
      <c r="A3586" t="s">
        <v>64</v>
      </c>
      <c r="B3586">
        <v>122</v>
      </c>
      <c r="C3586" t="s">
        <v>21</v>
      </c>
      <c r="D3586" t="s">
        <v>23</v>
      </c>
      <c r="E3586" t="s">
        <v>22</v>
      </c>
      <c r="F3586">
        <v>0</v>
      </c>
      <c r="G3586">
        <v>49.5</v>
      </c>
      <c r="H3586">
        <v>114</v>
      </c>
      <c r="I3586">
        <v>8.42</v>
      </c>
      <c r="J3586">
        <v>214.1</v>
      </c>
      <c r="K3586">
        <v>98</v>
      </c>
      <c r="L3586">
        <v>18.2</v>
      </c>
      <c r="M3586">
        <v>154.9</v>
      </c>
      <c r="N3586">
        <v>120</v>
      </c>
      <c r="O3586">
        <v>6.97</v>
      </c>
      <c r="P3586">
        <v>10</v>
      </c>
      <c r="Q3586">
        <v>4</v>
      </c>
      <c r="R3586">
        <v>2.7</v>
      </c>
      <c r="S3586">
        <v>0</v>
      </c>
      <c r="T3586" t="s">
        <v>22</v>
      </c>
      <c r="U3586">
        <f t="shared" si="111"/>
        <v>0</v>
      </c>
      <c r="V3586">
        <f>IF(Table2[[#This Row],[international_plan]]="yes",1,0)</f>
        <v>1</v>
      </c>
      <c r="W3586">
        <f>IF(Table2[[#This Row],[voice_mail_plan]]="yes",1,0)</f>
        <v>0</v>
      </c>
      <c r="X3586" t="str">
        <f t="shared" ref="X3586:X3649" si="112">IF(B3586&lt;=$AC$3,"Low",IF(B3586&lt;=$AC$4,"Medium",IF(B3586&lt;=$AC$5,"High",IF(B3586&gt;=$AC$5,"Very High"))))</f>
        <v>High</v>
      </c>
      <c r="Y3586" t="str">
        <f>IF(Table2[[#This Row],[total_intl_charge]] &gt; AVERAGE($R$2:$R$4245),"High","Low")</f>
        <v>Low</v>
      </c>
      <c r="Z3586" t="str">
        <f>IF(AND(G3586&gt;AVERAGE(train!$G$2:$G$4251),K3586&gt;AVERAGE(train!$K$2:$K$4251)),"High Day &amp; Eve",IF(AND(G3586&gt;AVERAGE(train!$G$2:$G$4251),K3586&lt;=AVERAGE(train!$K$2:$K$4251)),"High Day Only",IF(AND(G3586&lt;=AVERAGE(train!$G$2:$G$4251),K3586&gt;AVERAGE(train!$K$2:$K$4251)),"High Eve Only","Low Usage")))</f>
        <v>Low Usage</v>
      </c>
    </row>
    <row r="3587" spans="1:26">
      <c r="A3587" t="s">
        <v>40</v>
      </c>
      <c r="B3587">
        <v>91</v>
      </c>
      <c r="C3587" t="s">
        <v>21</v>
      </c>
      <c r="D3587" t="s">
        <v>22</v>
      </c>
      <c r="E3587" t="s">
        <v>22</v>
      </c>
      <c r="F3587">
        <v>0</v>
      </c>
      <c r="G3587">
        <v>153.19999999999999</v>
      </c>
      <c r="H3587">
        <v>70</v>
      </c>
      <c r="I3587">
        <v>26.04</v>
      </c>
      <c r="J3587">
        <v>231.7</v>
      </c>
      <c r="K3587">
        <v>91</v>
      </c>
      <c r="L3587">
        <v>19.690000000000001</v>
      </c>
      <c r="M3587">
        <v>115.1</v>
      </c>
      <c r="N3587">
        <v>80</v>
      </c>
      <c r="O3587">
        <v>5.18</v>
      </c>
      <c r="P3587">
        <v>9.8000000000000007</v>
      </c>
      <c r="Q3587">
        <v>3</v>
      </c>
      <c r="R3587">
        <v>2.65</v>
      </c>
      <c r="S3587">
        <v>4</v>
      </c>
      <c r="T3587" t="s">
        <v>23</v>
      </c>
      <c r="U3587">
        <f t="shared" ref="U3587:U3650" si="113">IF(T3587="yes",1,0)</f>
        <v>1</v>
      </c>
      <c r="V3587">
        <f>IF(Table2[[#This Row],[international_plan]]="yes",1,0)</f>
        <v>0</v>
      </c>
      <c r="W3587">
        <f>IF(Table2[[#This Row],[voice_mail_plan]]="yes",1,0)</f>
        <v>0</v>
      </c>
      <c r="X3587" t="str">
        <f t="shared" si="112"/>
        <v>Medium</v>
      </c>
      <c r="Y3587" t="str">
        <f>IF(Table2[[#This Row],[total_intl_charge]] &gt; AVERAGE($R$2:$R$4245),"High","Low")</f>
        <v>Low</v>
      </c>
      <c r="Z3587" t="str">
        <f>IF(AND(G3587&gt;AVERAGE(train!$G$2:$G$4251),K3587&gt;AVERAGE(train!$K$2:$K$4251)),"High Day &amp; Eve",IF(AND(G3587&gt;AVERAGE(train!$G$2:$G$4251),K3587&lt;=AVERAGE(train!$K$2:$K$4251)),"High Day Only",IF(AND(G3587&lt;=AVERAGE(train!$G$2:$G$4251),K3587&gt;AVERAGE(train!$K$2:$K$4251)),"High Eve Only","Low Usage")))</f>
        <v>Low Usage</v>
      </c>
    </row>
    <row r="3588" spans="1:26">
      <c r="A3588" t="s">
        <v>46</v>
      </c>
      <c r="B3588">
        <v>131</v>
      </c>
      <c r="C3588" t="s">
        <v>21</v>
      </c>
      <c r="D3588" t="s">
        <v>22</v>
      </c>
      <c r="E3588" t="s">
        <v>22</v>
      </c>
      <c r="F3588">
        <v>0</v>
      </c>
      <c r="G3588">
        <v>55.5</v>
      </c>
      <c r="H3588">
        <v>79</v>
      </c>
      <c r="I3588">
        <v>9.44</v>
      </c>
      <c r="J3588">
        <v>163.5</v>
      </c>
      <c r="K3588">
        <v>104</v>
      </c>
      <c r="L3588">
        <v>13.9</v>
      </c>
      <c r="M3588">
        <v>128.1</v>
      </c>
      <c r="N3588">
        <v>59</v>
      </c>
      <c r="O3588">
        <v>5.76</v>
      </c>
      <c r="P3588">
        <v>10.1</v>
      </c>
      <c r="Q3588">
        <v>4</v>
      </c>
      <c r="R3588">
        <v>2.73</v>
      </c>
      <c r="S3588">
        <v>1</v>
      </c>
      <c r="T3588" t="s">
        <v>22</v>
      </c>
      <c r="U3588">
        <f t="shared" si="113"/>
        <v>0</v>
      </c>
      <c r="V3588">
        <f>IF(Table2[[#This Row],[international_plan]]="yes",1,0)</f>
        <v>0</v>
      </c>
      <c r="W3588">
        <f>IF(Table2[[#This Row],[voice_mail_plan]]="yes",1,0)</f>
        <v>0</v>
      </c>
      <c r="X3588" t="str">
        <f t="shared" si="112"/>
        <v>Very High</v>
      </c>
      <c r="Y3588" t="str">
        <f>IF(Table2[[#This Row],[total_intl_charge]] &gt; AVERAGE($R$2:$R$4245),"High","Low")</f>
        <v>Low</v>
      </c>
      <c r="Z3588" t="str">
        <f>IF(AND(G3588&gt;AVERAGE(train!$G$2:$G$4251),K3588&gt;AVERAGE(train!$K$2:$K$4251)),"High Day &amp; Eve",IF(AND(G3588&gt;AVERAGE(train!$G$2:$G$4251),K3588&lt;=AVERAGE(train!$K$2:$K$4251)),"High Day Only",IF(AND(G3588&lt;=AVERAGE(train!$G$2:$G$4251),K3588&gt;AVERAGE(train!$K$2:$K$4251)),"High Eve Only","Low Usage")))</f>
        <v>High Eve Only</v>
      </c>
    </row>
    <row r="3589" spans="1:26">
      <c r="A3589" t="s">
        <v>72</v>
      </c>
      <c r="B3589">
        <v>135</v>
      </c>
      <c r="C3589" t="s">
        <v>21</v>
      </c>
      <c r="D3589" t="s">
        <v>22</v>
      </c>
      <c r="E3589" t="s">
        <v>22</v>
      </c>
      <c r="F3589">
        <v>0</v>
      </c>
      <c r="G3589">
        <v>247.2</v>
      </c>
      <c r="H3589">
        <v>61</v>
      </c>
      <c r="I3589">
        <v>42.02</v>
      </c>
      <c r="J3589">
        <v>168.7</v>
      </c>
      <c r="K3589">
        <v>122</v>
      </c>
      <c r="L3589">
        <v>14.34</v>
      </c>
      <c r="M3589">
        <v>169.8</v>
      </c>
      <c r="N3589">
        <v>100</v>
      </c>
      <c r="O3589">
        <v>7.64</v>
      </c>
      <c r="P3589">
        <v>6.6</v>
      </c>
      <c r="Q3589">
        <v>1</v>
      </c>
      <c r="R3589">
        <v>1.78</v>
      </c>
      <c r="S3589">
        <v>0</v>
      </c>
      <c r="T3589" t="s">
        <v>22</v>
      </c>
      <c r="U3589">
        <f t="shared" si="113"/>
        <v>0</v>
      </c>
      <c r="V3589">
        <f>IF(Table2[[#This Row],[international_plan]]="yes",1,0)</f>
        <v>0</v>
      </c>
      <c r="W3589">
        <f>IF(Table2[[#This Row],[voice_mail_plan]]="yes",1,0)</f>
        <v>0</v>
      </c>
      <c r="X3589" t="str">
        <f t="shared" si="112"/>
        <v>Very High</v>
      </c>
      <c r="Y3589" t="str">
        <f>IF(Table2[[#This Row],[total_intl_charge]] &gt; AVERAGE($R$2:$R$4245),"High","Low")</f>
        <v>Low</v>
      </c>
      <c r="Z3589" t="str">
        <f>IF(AND(G3589&gt;AVERAGE(train!$G$2:$G$4251),K3589&gt;AVERAGE(train!$K$2:$K$4251)),"High Day &amp; Eve",IF(AND(G3589&gt;AVERAGE(train!$G$2:$G$4251),K3589&lt;=AVERAGE(train!$K$2:$K$4251)),"High Day Only",IF(AND(G3589&lt;=AVERAGE(train!$G$2:$G$4251),K3589&gt;AVERAGE(train!$K$2:$K$4251)),"High Eve Only","Low Usage")))</f>
        <v>High Day &amp; Eve</v>
      </c>
    </row>
    <row r="3590" spans="1:26">
      <c r="A3590" t="s">
        <v>70</v>
      </c>
      <c r="B3590">
        <v>129</v>
      </c>
      <c r="C3590" t="s">
        <v>21</v>
      </c>
      <c r="D3590" t="s">
        <v>22</v>
      </c>
      <c r="E3590" t="s">
        <v>22</v>
      </c>
      <c r="F3590">
        <v>0</v>
      </c>
      <c r="G3590">
        <v>220.2</v>
      </c>
      <c r="H3590">
        <v>117</v>
      </c>
      <c r="I3590">
        <v>37.43</v>
      </c>
      <c r="J3590">
        <v>261.10000000000002</v>
      </c>
      <c r="K3590">
        <v>102</v>
      </c>
      <c r="L3590">
        <v>22.19</v>
      </c>
      <c r="M3590">
        <v>165.9</v>
      </c>
      <c r="N3590">
        <v>132</v>
      </c>
      <c r="O3590">
        <v>7.47</v>
      </c>
      <c r="P3590">
        <v>10.8</v>
      </c>
      <c r="Q3590">
        <v>1</v>
      </c>
      <c r="R3590">
        <v>2.92</v>
      </c>
      <c r="S3590">
        <v>2</v>
      </c>
      <c r="T3590" t="s">
        <v>22</v>
      </c>
      <c r="U3590">
        <f t="shared" si="113"/>
        <v>0</v>
      </c>
      <c r="V3590">
        <f>IF(Table2[[#This Row],[international_plan]]="yes",1,0)</f>
        <v>0</v>
      </c>
      <c r="W3590">
        <f>IF(Table2[[#This Row],[voice_mail_plan]]="yes",1,0)</f>
        <v>0</v>
      </c>
      <c r="X3590" t="str">
        <f t="shared" si="112"/>
        <v>Very High</v>
      </c>
      <c r="Y3590" t="str">
        <f>IF(Table2[[#This Row],[total_intl_charge]] &gt; AVERAGE($R$2:$R$4245),"High","Low")</f>
        <v>High</v>
      </c>
      <c r="Z3590" t="str">
        <f>IF(AND(G3590&gt;AVERAGE(train!$G$2:$G$4251),K3590&gt;AVERAGE(train!$K$2:$K$4251)),"High Day &amp; Eve",IF(AND(G3590&gt;AVERAGE(train!$G$2:$G$4251),K3590&lt;=AVERAGE(train!$K$2:$K$4251)),"High Day Only",IF(AND(G3590&lt;=AVERAGE(train!$G$2:$G$4251),K3590&gt;AVERAGE(train!$K$2:$K$4251)),"High Eve Only","Low Usage")))</f>
        <v>High Day &amp; Eve</v>
      </c>
    </row>
    <row r="3591" spans="1:26">
      <c r="A3591" t="s">
        <v>31</v>
      </c>
      <c r="B3591">
        <v>85</v>
      </c>
      <c r="C3591" t="s">
        <v>21</v>
      </c>
      <c r="D3591" t="s">
        <v>22</v>
      </c>
      <c r="E3591" t="s">
        <v>22</v>
      </c>
      <c r="F3591">
        <v>0</v>
      </c>
      <c r="G3591">
        <v>116.9</v>
      </c>
      <c r="H3591">
        <v>75</v>
      </c>
      <c r="I3591">
        <v>19.87</v>
      </c>
      <c r="J3591">
        <v>183.3</v>
      </c>
      <c r="K3591">
        <v>109</v>
      </c>
      <c r="L3591">
        <v>15.58</v>
      </c>
      <c r="M3591">
        <v>307.39999999999998</v>
      </c>
      <c r="N3591">
        <v>119</v>
      </c>
      <c r="O3591">
        <v>13.83</v>
      </c>
      <c r="P3591">
        <v>10</v>
      </c>
      <c r="Q3591">
        <v>8</v>
      </c>
      <c r="R3591">
        <v>2.7</v>
      </c>
      <c r="S3591">
        <v>2</v>
      </c>
      <c r="T3591" t="s">
        <v>22</v>
      </c>
      <c r="U3591">
        <f t="shared" si="113"/>
        <v>0</v>
      </c>
      <c r="V3591">
        <f>IF(Table2[[#This Row],[international_plan]]="yes",1,0)</f>
        <v>0</v>
      </c>
      <c r="W3591">
        <f>IF(Table2[[#This Row],[voice_mail_plan]]="yes",1,0)</f>
        <v>0</v>
      </c>
      <c r="X3591" t="str">
        <f t="shared" si="112"/>
        <v>Medium</v>
      </c>
      <c r="Y3591" t="str">
        <f>IF(Table2[[#This Row],[total_intl_charge]] &gt; AVERAGE($R$2:$R$4245),"High","Low")</f>
        <v>Low</v>
      </c>
      <c r="Z3591" t="str">
        <f>IF(AND(G3591&gt;AVERAGE(train!$G$2:$G$4251),K3591&gt;AVERAGE(train!$K$2:$K$4251)),"High Day &amp; Eve",IF(AND(G3591&gt;AVERAGE(train!$G$2:$G$4251),K3591&lt;=AVERAGE(train!$K$2:$K$4251)),"High Day Only",IF(AND(G3591&lt;=AVERAGE(train!$G$2:$G$4251),K3591&gt;AVERAGE(train!$K$2:$K$4251)),"High Eve Only","Low Usage")))</f>
        <v>High Eve Only</v>
      </c>
    </row>
    <row r="3592" spans="1:26">
      <c r="A3592" t="s">
        <v>37</v>
      </c>
      <c r="B3592">
        <v>125</v>
      </c>
      <c r="C3592" t="s">
        <v>25</v>
      </c>
      <c r="D3592" t="s">
        <v>22</v>
      </c>
      <c r="E3592" t="s">
        <v>22</v>
      </c>
      <c r="F3592">
        <v>0</v>
      </c>
      <c r="G3592">
        <v>175.9</v>
      </c>
      <c r="H3592">
        <v>98</v>
      </c>
      <c r="I3592">
        <v>29.9</v>
      </c>
      <c r="J3592">
        <v>192.8</v>
      </c>
      <c r="K3592">
        <v>148</v>
      </c>
      <c r="L3592">
        <v>16.39</v>
      </c>
      <c r="M3592">
        <v>278.2</v>
      </c>
      <c r="N3592">
        <v>110</v>
      </c>
      <c r="O3592">
        <v>12.52</v>
      </c>
      <c r="P3592">
        <v>10.6</v>
      </c>
      <c r="Q3592">
        <v>5</v>
      </c>
      <c r="R3592">
        <v>2.86</v>
      </c>
      <c r="S3592">
        <v>0</v>
      </c>
      <c r="T3592" t="s">
        <v>22</v>
      </c>
      <c r="U3592">
        <f t="shared" si="113"/>
        <v>0</v>
      </c>
      <c r="V3592">
        <f>IF(Table2[[#This Row],[international_plan]]="yes",1,0)</f>
        <v>0</v>
      </c>
      <c r="W3592">
        <f>IF(Table2[[#This Row],[voice_mail_plan]]="yes",1,0)</f>
        <v>0</v>
      </c>
      <c r="X3592" t="str">
        <f t="shared" si="112"/>
        <v>High</v>
      </c>
      <c r="Y3592" t="str">
        <f>IF(Table2[[#This Row],[total_intl_charge]] &gt; AVERAGE($R$2:$R$4245),"High","Low")</f>
        <v>High</v>
      </c>
      <c r="Z3592" t="str">
        <f>IF(AND(G3592&gt;AVERAGE(train!$G$2:$G$4251),K3592&gt;AVERAGE(train!$K$2:$K$4251)),"High Day &amp; Eve",IF(AND(G3592&gt;AVERAGE(train!$G$2:$G$4251),K3592&lt;=AVERAGE(train!$K$2:$K$4251)),"High Day Only",IF(AND(G3592&lt;=AVERAGE(train!$G$2:$G$4251),K3592&gt;AVERAGE(train!$K$2:$K$4251)),"High Eve Only","Low Usage")))</f>
        <v>High Eve Only</v>
      </c>
    </row>
    <row r="3593" spans="1:26">
      <c r="A3593" t="s">
        <v>66</v>
      </c>
      <c r="B3593">
        <v>67</v>
      </c>
      <c r="C3593" t="s">
        <v>21</v>
      </c>
      <c r="D3593" t="s">
        <v>22</v>
      </c>
      <c r="E3593" t="s">
        <v>22</v>
      </c>
      <c r="F3593">
        <v>0</v>
      </c>
      <c r="G3593">
        <v>208</v>
      </c>
      <c r="H3593">
        <v>95</v>
      </c>
      <c r="I3593">
        <v>35.36</v>
      </c>
      <c r="J3593">
        <v>234.8</v>
      </c>
      <c r="K3593">
        <v>81</v>
      </c>
      <c r="L3593">
        <v>19.96</v>
      </c>
      <c r="M3593">
        <v>266</v>
      </c>
      <c r="N3593">
        <v>80</v>
      </c>
      <c r="O3593">
        <v>11.97</v>
      </c>
      <c r="P3593">
        <v>11.7</v>
      </c>
      <c r="Q3593">
        <v>6</v>
      </c>
      <c r="R3593">
        <v>3.16</v>
      </c>
      <c r="S3593">
        <v>3</v>
      </c>
      <c r="T3593" t="s">
        <v>22</v>
      </c>
      <c r="U3593">
        <f t="shared" si="113"/>
        <v>0</v>
      </c>
      <c r="V3593">
        <f>IF(Table2[[#This Row],[international_plan]]="yes",1,0)</f>
        <v>0</v>
      </c>
      <c r="W3593">
        <f>IF(Table2[[#This Row],[voice_mail_plan]]="yes",1,0)</f>
        <v>0</v>
      </c>
      <c r="X3593" t="str">
        <f t="shared" si="112"/>
        <v>Low</v>
      </c>
      <c r="Y3593" t="str">
        <f>IF(Table2[[#This Row],[total_intl_charge]] &gt; AVERAGE($R$2:$R$4245),"High","Low")</f>
        <v>High</v>
      </c>
      <c r="Z3593" t="str">
        <f>IF(AND(G3593&gt;AVERAGE(train!$G$2:$G$4251),K3593&gt;AVERAGE(train!$K$2:$K$4251)),"High Day &amp; Eve",IF(AND(G3593&gt;AVERAGE(train!$G$2:$G$4251),K3593&lt;=AVERAGE(train!$K$2:$K$4251)),"High Day Only",IF(AND(G3593&lt;=AVERAGE(train!$G$2:$G$4251),K3593&gt;AVERAGE(train!$K$2:$K$4251)),"High Eve Only","Low Usage")))</f>
        <v>High Day Only</v>
      </c>
    </row>
    <row r="3594" spans="1:26">
      <c r="A3594" t="s">
        <v>27</v>
      </c>
      <c r="B3594">
        <v>61</v>
      </c>
      <c r="C3594" t="s">
        <v>21</v>
      </c>
      <c r="D3594" t="s">
        <v>22</v>
      </c>
      <c r="E3594" t="s">
        <v>23</v>
      </c>
      <c r="F3594">
        <v>28</v>
      </c>
      <c r="G3594">
        <v>239.9</v>
      </c>
      <c r="H3594">
        <v>110</v>
      </c>
      <c r="I3594">
        <v>40.78</v>
      </c>
      <c r="J3594">
        <v>218.9</v>
      </c>
      <c r="K3594">
        <v>87</v>
      </c>
      <c r="L3594">
        <v>18.61</v>
      </c>
      <c r="M3594">
        <v>166</v>
      </c>
      <c r="N3594">
        <v>46</v>
      </c>
      <c r="O3594">
        <v>7.47</v>
      </c>
      <c r="P3594">
        <v>12.1</v>
      </c>
      <c r="Q3594">
        <v>4</v>
      </c>
      <c r="R3594">
        <v>3.27</v>
      </c>
      <c r="S3594">
        <v>1</v>
      </c>
      <c r="T3594" t="s">
        <v>22</v>
      </c>
      <c r="U3594">
        <f t="shared" si="113"/>
        <v>0</v>
      </c>
      <c r="V3594">
        <f>IF(Table2[[#This Row],[international_plan]]="yes",1,0)</f>
        <v>0</v>
      </c>
      <c r="W3594">
        <f>IF(Table2[[#This Row],[voice_mail_plan]]="yes",1,0)</f>
        <v>1</v>
      </c>
      <c r="X3594" t="str">
        <f t="shared" si="112"/>
        <v>Low</v>
      </c>
      <c r="Y3594" t="str">
        <f>IF(Table2[[#This Row],[total_intl_charge]] &gt; AVERAGE($R$2:$R$4245),"High","Low")</f>
        <v>High</v>
      </c>
      <c r="Z3594" t="str">
        <f>IF(AND(G3594&gt;AVERAGE(train!$G$2:$G$4251),K3594&gt;AVERAGE(train!$K$2:$K$4251)),"High Day &amp; Eve",IF(AND(G3594&gt;AVERAGE(train!$G$2:$G$4251),K3594&lt;=AVERAGE(train!$K$2:$K$4251)),"High Day Only",IF(AND(G3594&lt;=AVERAGE(train!$G$2:$G$4251),K3594&gt;AVERAGE(train!$K$2:$K$4251)),"High Eve Only","Low Usage")))</f>
        <v>High Day Only</v>
      </c>
    </row>
    <row r="3595" spans="1:26">
      <c r="A3595" t="s">
        <v>52</v>
      </c>
      <c r="B3595">
        <v>135</v>
      </c>
      <c r="C3595" t="s">
        <v>25</v>
      </c>
      <c r="D3595" t="s">
        <v>23</v>
      </c>
      <c r="E3595" t="s">
        <v>22</v>
      </c>
      <c r="F3595">
        <v>0</v>
      </c>
      <c r="G3595">
        <v>174.8</v>
      </c>
      <c r="H3595">
        <v>112</v>
      </c>
      <c r="I3595">
        <v>29.72</v>
      </c>
      <c r="J3595">
        <v>218</v>
      </c>
      <c r="K3595">
        <v>125</v>
      </c>
      <c r="L3595">
        <v>18.53</v>
      </c>
      <c r="M3595">
        <v>180.1</v>
      </c>
      <c r="N3595">
        <v>102</v>
      </c>
      <c r="O3595">
        <v>8.1</v>
      </c>
      <c r="P3595">
        <v>12.7</v>
      </c>
      <c r="Q3595">
        <v>6</v>
      </c>
      <c r="R3595">
        <v>3.43</v>
      </c>
      <c r="S3595">
        <v>3</v>
      </c>
      <c r="T3595" t="s">
        <v>22</v>
      </c>
      <c r="U3595">
        <f t="shared" si="113"/>
        <v>0</v>
      </c>
      <c r="V3595">
        <f>IF(Table2[[#This Row],[international_plan]]="yes",1,0)</f>
        <v>1</v>
      </c>
      <c r="W3595">
        <f>IF(Table2[[#This Row],[voice_mail_plan]]="yes",1,0)</f>
        <v>0</v>
      </c>
      <c r="X3595" t="str">
        <f t="shared" si="112"/>
        <v>Very High</v>
      </c>
      <c r="Y3595" t="str">
        <f>IF(Table2[[#This Row],[total_intl_charge]] &gt; AVERAGE($R$2:$R$4245),"High","Low")</f>
        <v>High</v>
      </c>
      <c r="Z3595" t="str">
        <f>IF(AND(G3595&gt;AVERAGE(train!$G$2:$G$4251),K3595&gt;AVERAGE(train!$K$2:$K$4251)),"High Day &amp; Eve",IF(AND(G3595&gt;AVERAGE(train!$G$2:$G$4251),K3595&lt;=AVERAGE(train!$K$2:$K$4251)),"High Day Only",IF(AND(G3595&lt;=AVERAGE(train!$G$2:$G$4251),K3595&gt;AVERAGE(train!$K$2:$K$4251)),"High Eve Only","Low Usage")))</f>
        <v>High Eve Only</v>
      </c>
    </row>
    <row r="3596" spans="1:26">
      <c r="A3596" t="s">
        <v>31</v>
      </c>
      <c r="B3596">
        <v>43</v>
      </c>
      <c r="C3596" t="s">
        <v>28</v>
      </c>
      <c r="D3596" t="s">
        <v>22</v>
      </c>
      <c r="E3596" t="s">
        <v>23</v>
      </c>
      <c r="F3596">
        <v>26</v>
      </c>
      <c r="G3596">
        <v>141.5</v>
      </c>
      <c r="H3596">
        <v>94</v>
      </c>
      <c r="I3596">
        <v>24.06</v>
      </c>
      <c r="J3596">
        <v>196.4</v>
      </c>
      <c r="K3596">
        <v>123</v>
      </c>
      <c r="L3596">
        <v>16.690000000000001</v>
      </c>
      <c r="M3596">
        <v>172.4</v>
      </c>
      <c r="N3596">
        <v>100</v>
      </c>
      <c r="O3596">
        <v>7.76</v>
      </c>
      <c r="P3596">
        <v>12.9</v>
      </c>
      <c r="Q3596">
        <v>1</v>
      </c>
      <c r="R3596">
        <v>3.48</v>
      </c>
      <c r="S3596">
        <v>3</v>
      </c>
      <c r="T3596" t="s">
        <v>22</v>
      </c>
      <c r="U3596">
        <f t="shared" si="113"/>
        <v>0</v>
      </c>
      <c r="V3596">
        <f>IF(Table2[[#This Row],[international_plan]]="yes",1,0)</f>
        <v>0</v>
      </c>
      <c r="W3596">
        <f>IF(Table2[[#This Row],[voice_mail_plan]]="yes",1,0)</f>
        <v>1</v>
      </c>
      <c r="X3596" t="str">
        <f t="shared" si="112"/>
        <v>Low</v>
      </c>
      <c r="Y3596" t="str">
        <f>IF(Table2[[#This Row],[total_intl_charge]] &gt; AVERAGE($R$2:$R$4245),"High","Low")</f>
        <v>High</v>
      </c>
      <c r="Z3596" t="str">
        <f>IF(AND(G3596&gt;AVERAGE(train!$G$2:$G$4251),K3596&gt;AVERAGE(train!$K$2:$K$4251)),"High Day &amp; Eve",IF(AND(G3596&gt;AVERAGE(train!$G$2:$G$4251),K3596&lt;=AVERAGE(train!$K$2:$K$4251)),"High Day Only",IF(AND(G3596&lt;=AVERAGE(train!$G$2:$G$4251),K3596&gt;AVERAGE(train!$K$2:$K$4251)),"High Eve Only","Low Usage")))</f>
        <v>High Eve Only</v>
      </c>
    </row>
    <row r="3597" spans="1:26">
      <c r="A3597" t="s">
        <v>29</v>
      </c>
      <c r="B3597">
        <v>120</v>
      </c>
      <c r="C3597" t="s">
        <v>21</v>
      </c>
      <c r="D3597" t="s">
        <v>22</v>
      </c>
      <c r="E3597" t="s">
        <v>22</v>
      </c>
      <c r="F3597">
        <v>0</v>
      </c>
      <c r="G3597">
        <v>79.2</v>
      </c>
      <c r="H3597">
        <v>123</v>
      </c>
      <c r="I3597">
        <v>13.46</v>
      </c>
      <c r="J3597">
        <v>212.1</v>
      </c>
      <c r="K3597">
        <v>106</v>
      </c>
      <c r="L3597">
        <v>18.03</v>
      </c>
      <c r="M3597">
        <v>224.6</v>
      </c>
      <c r="N3597">
        <v>104</v>
      </c>
      <c r="O3597">
        <v>10.11</v>
      </c>
      <c r="P3597">
        <v>10.199999999999999</v>
      </c>
      <c r="Q3597">
        <v>4</v>
      </c>
      <c r="R3597">
        <v>2.75</v>
      </c>
      <c r="S3597">
        <v>3</v>
      </c>
      <c r="T3597" t="s">
        <v>22</v>
      </c>
      <c r="U3597">
        <f t="shared" si="113"/>
        <v>0</v>
      </c>
      <c r="V3597">
        <f>IF(Table2[[#This Row],[international_plan]]="yes",1,0)</f>
        <v>0</v>
      </c>
      <c r="W3597">
        <f>IF(Table2[[#This Row],[voice_mail_plan]]="yes",1,0)</f>
        <v>0</v>
      </c>
      <c r="X3597" t="str">
        <f t="shared" si="112"/>
        <v>High</v>
      </c>
      <c r="Y3597" t="str">
        <f>IF(Table2[[#This Row],[total_intl_charge]] &gt; AVERAGE($R$2:$R$4245),"High","Low")</f>
        <v>Low</v>
      </c>
      <c r="Z3597" t="str">
        <f>IF(AND(G3597&gt;AVERAGE(train!$G$2:$G$4251),K3597&gt;AVERAGE(train!$K$2:$K$4251)),"High Day &amp; Eve",IF(AND(G3597&gt;AVERAGE(train!$G$2:$G$4251),K3597&lt;=AVERAGE(train!$K$2:$K$4251)),"High Day Only",IF(AND(G3597&lt;=AVERAGE(train!$G$2:$G$4251),K3597&gt;AVERAGE(train!$K$2:$K$4251)),"High Eve Only","Low Usage")))</f>
        <v>High Eve Only</v>
      </c>
    </row>
    <row r="3598" spans="1:26">
      <c r="A3598" t="s">
        <v>44</v>
      </c>
      <c r="B3598">
        <v>62</v>
      </c>
      <c r="C3598" t="s">
        <v>21</v>
      </c>
      <c r="D3598" t="s">
        <v>22</v>
      </c>
      <c r="E3598" t="s">
        <v>22</v>
      </c>
      <c r="F3598">
        <v>0</v>
      </c>
      <c r="G3598">
        <v>238.9</v>
      </c>
      <c r="H3598">
        <v>102</v>
      </c>
      <c r="I3598">
        <v>40.61</v>
      </c>
      <c r="J3598">
        <v>161.4</v>
      </c>
      <c r="K3598">
        <v>115</v>
      </c>
      <c r="L3598">
        <v>13.72</v>
      </c>
      <c r="M3598">
        <v>248.5</v>
      </c>
      <c r="N3598">
        <v>103</v>
      </c>
      <c r="O3598">
        <v>11.18</v>
      </c>
      <c r="P3598">
        <v>13.4</v>
      </c>
      <c r="Q3598">
        <v>4</v>
      </c>
      <c r="R3598">
        <v>3.62</v>
      </c>
      <c r="S3598">
        <v>0</v>
      </c>
      <c r="T3598" t="s">
        <v>22</v>
      </c>
      <c r="U3598">
        <f t="shared" si="113"/>
        <v>0</v>
      </c>
      <c r="V3598">
        <f>IF(Table2[[#This Row],[international_plan]]="yes",1,0)</f>
        <v>0</v>
      </c>
      <c r="W3598">
        <f>IF(Table2[[#This Row],[voice_mail_plan]]="yes",1,0)</f>
        <v>0</v>
      </c>
      <c r="X3598" t="str">
        <f t="shared" si="112"/>
        <v>Low</v>
      </c>
      <c r="Y3598" t="str">
        <f>IF(Table2[[#This Row],[total_intl_charge]] &gt; AVERAGE($R$2:$R$4245),"High","Low")</f>
        <v>High</v>
      </c>
      <c r="Z3598" t="str">
        <f>IF(AND(G3598&gt;AVERAGE(train!$G$2:$G$4251),K3598&gt;AVERAGE(train!$K$2:$K$4251)),"High Day &amp; Eve",IF(AND(G3598&gt;AVERAGE(train!$G$2:$G$4251),K3598&lt;=AVERAGE(train!$K$2:$K$4251)),"High Day Only",IF(AND(G3598&lt;=AVERAGE(train!$G$2:$G$4251),K3598&gt;AVERAGE(train!$K$2:$K$4251)),"High Eve Only","Low Usage")))</f>
        <v>High Day &amp; Eve</v>
      </c>
    </row>
    <row r="3599" spans="1:26">
      <c r="A3599" t="s">
        <v>31</v>
      </c>
      <c r="B3599">
        <v>160</v>
      </c>
      <c r="C3599" t="s">
        <v>25</v>
      </c>
      <c r="D3599" t="s">
        <v>22</v>
      </c>
      <c r="E3599" t="s">
        <v>23</v>
      </c>
      <c r="F3599">
        <v>37</v>
      </c>
      <c r="G3599">
        <v>179.8</v>
      </c>
      <c r="H3599">
        <v>104</v>
      </c>
      <c r="I3599">
        <v>30.57</v>
      </c>
      <c r="J3599">
        <v>144.80000000000001</v>
      </c>
      <c r="K3599">
        <v>115</v>
      </c>
      <c r="L3599">
        <v>12.31</v>
      </c>
      <c r="M3599">
        <v>209.1</v>
      </c>
      <c r="N3599">
        <v>89</v>
      </c>
      <c r="O3599">
        <v>9.41</v>
      </c>
      <c r="P3599">
        <v>11.1</v>
      </c>
      <c r="Q3599">
        <v>8</v>
      </c>
      <c r="R3599">
        <v>3</v>
      </c>
      <c r="S3599">
        <v>3</v>
      </c>
      <c r="T3599" t="s">
        <v>22</v>
      </c>
      <c r="U3599">
        <f t="shared" si="113"/>
        <v>0</v>
      </c>
      <c r="V3599">
        <f>IF(Table2[[#This Row],[international_plan]]="yes",1,0)</f>
        <v>0</v>
      </c>
      <c r="W3599">
        <f>IF(Table2[[#This Row],[voice_mail_plan]]="yes",1,0)</f>
        <v>1</v>
      </c>
      <c r="X3599" t="str">
        <f t="shared" si="112"/>
        <v>Very High</v>
      </c>
      <c r="Y3599" t="str">
        <f>IF(Table2[[#This Row],[total_intl_charge]] &gt; AVERAGE($R$2:$R$4245),"High","Low")</f>
        <v>High</v>
      </c>
      <c r="Z3599" t="str">
        <f>IF(AND(G3599&gt;AVERAGE(train!$G$2:$G$4251),K3599&gt;AVERAGE(train!$K$2:$K$4251)),"High Day &amp; Eve",IF(AND(G3599&gt;AVERAGE(train!$G$2:$G$4251),K3599&lt;=AVERAGE(train!$K$2:$K$4251)),"High Day Only",IF(AND(G3599&lt;=AVERAGE(train!$G$2:$G$4251),K3599&gt;AVERAGE(train!$K$2:$K$4251)),"High Eve Only","Low Usage")))</f>
        <v>High Eve Only</v>
      </c>
    </row>
    <row r="3600" spans="1:26">
      <c r="A3600" t="s">
        <v>55</v>
      </c>
      <c r="B3600">
        <v>67</v>
      </c>
      <c r="C3600" t="s">
        <v>28</v>
      </c>
      <c r="D3600" t="s">
        <v>22</v>
      </c>
      <c r="E3600" t="s">
        <v>22</v>
      </c>
      <c r="F3600">
        <v>0</v>
      </c>
      <c r="G3600">
        <v>225.9</v>
      </c>
      <c r="H3600">
        <v>78</v>
      </c>
      <c r="I3600">
        <v>38.4</v>
      </c>
      <c r="J3600">
        <v>243.1</v>
      </c>
      <c r="K3600">
        <v>83</v>
      </c>
      <c r="L3600">
        <v>20.66</v>
      </c>
      <c r="M3600">
        <v>84.1</v>
      </c>
      <c r="N3600">
        <v>94</v>
      </c>
      <c r="O3600">
        <v>3.78</v>
      </c>
      <c r="P3600">
        <v>13.5</v>
      </c>
      <c r="Q3600">
        <v>2</v>
      </c>
      <c r="R3600">
        <v>3.65</v>
      </c>
      <c r="S3600">
        <v>2</v>
      </c>
      <c r="T3600" t="s">
        <v>23</v>
      </c>
      <c r="U3600">
        <f t="shared" si="113"/>
        <v>1</v>
      </c>
      <c r="V3600">
        <f>IF(Table2[[#This Row],[international_plan]]="yes",1,0)</f>
        <v>0</v>
      </c>
      <c r="W3600">
        <f>IF(Table2[[#This Row],[voice_mail_plan]]="yes",1,0)</f>
        <v>0</v>
      </c>
      <c r="X3600" t="str">
        <f t="shared" si="112"/>
        <v>Low</v>
      </c>
      <c r="Y3600" t="str">
        <f>IF(Table2[[#This Row],[total_intl_charge]] &gt; AVERAGE($R$2:$R$4245),"High","Low")</f>
        <v>High</v>
      </c>
      <c r="Z3600" t="str">
        <f>IF(AND(G3600&gt;AVERAGE(train!$G$2:$G$4251),K3600&gt;AVERAGE(train!$K$2:$K$4251)),"High Day &amp; Eve",IF(AND(G3600&gt;AVERAGE(train!$G$2:$G$4251),K3600&lt;=AVERAGE(train!$K$2:$K$4251)),"High Day Only",IF(AND(G3600&lt;=AVERAGE(train!$G$2:$G$4251),K3600&gt;AVERAGE(train!$K$2:$K$4251)),"High Eve Only","Low Usage")))</f>
        <v>High Day Only</v>
      </c>
    </row>
    <row r="3601" spans="1:26">
      <c r="A3601" t="s">
        <v>65</v>
      </c>
      <c r="B3601">
        <v>98</v>
      </c>
      <c r="C3601" t="s">
        <v>21</v>
      </c>
      <c r="D3601" t="s">
        <v>22</v>
      </c>
      <c r="E3601" t="s">
        <v>22</v>
      </c>
      <c r="F3601">
        <v>0</v>
      </c>
      <c r="G3601">
        <v>189.8</v>
      </c>
      <c r="H3601">
        <v>113</v>
      </c>
      <c r="I3601">
        <v>32.270000000000003</v>
      </c>
      <c r="J3601">
        <v>271.5</v>
      </c>
      <c r="K3601">
        <v>111</v>
      </c>
      <c r="L3601">
        <v>23.08</v>
      </c>
      <c r="M3601">
        <v>218.9</v>
      </c>
      <c r="N3601">
        <v>96</v>
      </c>
      <c r="O3601">
        <v>9.85</v>
      </c>
      <c r="P3601">
        <v>13</v>
      </c>
      <c r="Q3601">
        <v>5</v>
      </c>
      <c r="R3601">
        <v>3.51</v>
      </c>
      <c r="S3601">
        <v>1</v>
      </c>
      <c r="T3601" t="s">
        <v>22</v>
      </c>
      <c r="U3601">
        <f t="shared" si="113"/>
        <v>0</v>
      </c>
      <c r="V3601">
        <f>IF(Table2[[#This Row],[international_plan]]="yes",1,0)</f>
        <v>0</v>
      </c>
      <c r="W3601">
        <f>IF(Table2[[#This Row],[voice_mail_plan]]="yes",1,0)</f>
        <v>0</v>
      </c>
      <c r="X3601" t="str">
        <f t="shared" si="112"/>
        <v>Medium</v>
      </c>
      <c r="Y3601" t="str">
        <f>IF(Table2[[#This Row],[total_intl_charge]] &gt; AVERAGE($R$2:$R$4245),"High","Low")</f>
        <v>High</v>
      </c>
      <c r="Z3601" t="str">
        <f>IF(AND(G3601&gt;AVERAGE(train!$G$2:$G$4251),K3601&gt;AVERAGE(train!$K$2:$K$4251)),"High Day &amp; Eve",IF(AND(G3601&gt;AVERAGE(train!$G$2:$G$4251),K3601&lt;=AVERAGE(train!$K$2:$K$4251)),"High Day Only",IF(AND(G3601&lt;=AVERAGE(train!$G$2:$G$4251),K3601&gt;AVERAGE(train!$K$2:$K$4251)),"High Eve Only","Low Usage")))</f>
        <v>High Day &amp; Eve</v>
      </c>
    </row>
    <row r="3602" spans="1:26">
      <c r="A3602" t="s">
        <v>26</v>
      </c>
      <c r="B3602">
        <v>103</v>
      </c>
      <c r="C3602" t="s">
        <v>28</v>
      </c>
      <c r="D3602" t="s">
        <v>22</v>
      </c>
      <c r="E3602" t="s">
        <v>22</v>
      </c>
      <c r="F3602">
        <v>0</v>
      </c>
      <c r="G3602">
        <v>267</v>
      </c>
      <c r="H3602">
        <v>97</v>
      </c>
      <c r="I3602">
        <v>45.39</v>
      </c>
      <c r="J3602">
        <v>204.3</v>
      </c>
      <c r="K3602">
        <v>151</v>
      </c>
      <c r="L3602">
        <v>17.37</v>
      </c>
      <c r="M3602">
        <v>246.9</v>
      </c>
      <c r="N3602">
        <v>67</v>
      </c>
      <c r="O3602">
        <v>11.11</v>
      </c>
      <c r="P3602">
        <v>11.3</v>
      </c>
      <c r="Q3602">
        <v>7</v>
      </c>
      <c r="R3602">
        <v>3.05</v>
      </c>
      <c r="S3602">
        <v>1</v>
      </c>
      <c r="T3602" t="s">
        <v>23</v>
      </c>
      <c r="U3602">
        <f t="shared" si="113"/>
        <v>1</v>
      </c>
      <c r="V3602">
        <f>IF(Table2[[#This Row],[international_plan]]="yes",1,0)</f>
        <v>0</v>
      </c>
      <c r="W3602">
        <f>IF(Table2[[#This Row],[voice_mail_plan]]="yes",1,0)</f>
        <v>0</v>
      </c>
      <c r="X3602" t="str">
        <f t="shared" si="112"/>
        <v>High</v>
      </c>
      <c r="Y3602" t="str">
        <f>IF(Table2[[#This Row],[total_intl_charge]] &gt; AVERAGE($R$2:$R$4245),"High","Low")</f>
        <v>High</v>
      </c>
      <c r="Z3602" t="str">
        <f>IF(AND(G3602&gt;AVERAGE(train!$G$2:$G$4251),K3602&gt;AVERAGE(train!$K$2:$K$4251)),"High Day &amp; Eve",IF(AND(G3602&gt;AVERAGE(train!$G$2:$G$4251),K3602&lt;=AVERAGE(train!$K$2:$K$4251)),"High Day Only",IF(AND(G3602&lt;=AVERAGE(train!$G$2:$G$4251),K3602&gt;AVERAGE(train!$K$2:$K$4251)),"High Eve Only","Low Usage")))</f>
        <v>High Day &amp; Eve</v>
      </c>
    </row>
    <row r="3603" spans="1:26">
      <c r="A3603" t="s">
        <v>71</v>
      </c>
      <c r="B3603">
        <v>121</v>
      </c>
      <c r="C3603" t="s">
        <v>21</v>
      </c>
      <c r="D3603" t="s">
        <v>22</v>
      </c>
      <c r="E3603" t="s">
        <v>22</v>
      </c>
      <c r="F3603">
        <v>0</v>
      </c>
      <c r="G3603">
        <v>217.3</v>
      </c>
      <c r="H3603">
        <v>79</v>
      </c>
      <c r="I3603">
        <v>36.94</v>
      </c>
      <c r="J3603">
        <v>218</v>
      </c>
      <c r="K3603">
        <v>106</v>
      </c>
      <c r="L3603">
        <v>18.53</v>
      </c>
      <c r="M3603">
        <v>166.5</v>
      </c>
      <c r="N3603">
        <v>69</v>
      </c>
      <c r="O3603">
        <v>7.49</v>
      </c>
      <c r="P3603">
        <v>11.5</v>
      </c>
      <c r="Q3603">
        <v>7</v>
      </c>
      <c r="R3603">
        <v>3.11</v>
      </c>
      <c r="S3603">
        <v>1</v>
      </c>
      <c r="T3603" t="s">
        <v>22</v>
      </c>
      <c r="U3603">
        <f t="shared" si="113"/>
        <v>0</v>
      </c>
      <c r="V3603">
        <f>IF(Table2[[#This Row],[international_plan]]="yes",1,0)</f>
        <v>0</v>
      </c>
      <c r="W3603">
        <f>IF(Table2[[#This Row],[voice_mail_plan]]="yes",1,0)</f>
        <v>0</v>
      </c>
      <c r="X3603" t="str">
        <f t="shared" si="112"/>
        <v>High</v>
      </c>
      <c r="Y3603" t="str">
        <f>IF(Table2[[#This Row],[total_intl_charge]] &gt; AVERAGE($R$2:$R$4245),"High","Low")</f>
        <v>High</v>
      </c>
      <c r="Z3603" t="str">
        <f>IF(AND(G3603&gt;AVERAGE(train!$G$2:$G$4251),K3603&gt;AVERAGE(train!$K$2:$K$4251)),"High Day &amp; Eve",IF(AND(G3603&gt;AVERAGE(train!$G$2:$G$4251),K3603&lt;=AVERAGE(train!$K$2:$K$4251)),"High Day Only",IF(AND(G3603&lt;=AVERAGE(train!$G$2:$G$4251),K3603&gt;AVERAGE(train!$K$2:$K$4251)),"High Eve Only","Low Usage")))</f>
        <v>High Day &amp; Eve</v>
      </c>
    </row>
    <row r="3604" spans="1:26">
      <c r="A3604" t="s">
        <v>48</v>
      </c>
      <c r="B3604">
        <v>111</v>
      </c>
      <c r="C3604" t="s">
        <v>21</v>
      </c>
      <c r="D3604" t="s">
        <v>22</v>
      </c>
      <c r="E3604" t="s">
        <v>22</v>
      </c>
      <c r="F3604">
        <v>0</v>
      </c>
      <c r="G3604">
        <v>129.1</v>
      </c>
      <c r="H3604">
        <v>92</v>
      </c>
      <c r="I3604">
        <v>21.95</v>
      </c>
      <c r="J3604">
        <v>148.9</v>
      </c>
      <c r="K3604">
        <v>132</v>
      </c>
      <c r="L3604">
        <v>12.66</v>
      </c>
      <c r="M3604">
        <v>264</v>
      </c>
      <c r="N3604">
        <v>103</v>
      </c>
      <c r="O3604">
        <v>11.88</v>
      </c>
      <c r="P3604">
        <v>16.8</v>
      </c>
      <c r="Q3604">
        <v>7</v>
      </c>
      <c r="R3604">
        <v>4.54</v>
      </c>
      <c r="S3604">
        <v>2</v>
      </c>
      <c r="T3604" t="s">
        <v>22</v>
      </c>
      <c r="U3604">
        <f t="shared" si="113"/>
        <v>0</v>
      </c>
      <c r="V3604">
        <f>IF(Table2[[#This Row],[international_plan]]="yes",1,0)</f>
        <v>0</v>
      </c>
      <c r="W3604">
        <f>IF(Table2[[#This Row],[voice_mail_plan]]="yes",1,0)</f>
        <v>0</v>
      </c>
      <c r="X3604" t="str">
        <f t="shared" si="112"/>
        <v>High</v>
      </c>
      <c r="Y3604" t="str">
        <f>IF(Table2[[#This Row],[total_intl_charge]] &gt; AVERAGE($R$2:$R$4245),"High","Low")</f>
        <v>High</v>
      </c>
      <c r="Z3604" t="str">
        <f>IF(AND(G3604&gt;AVERAGE(train!$G$2:$G$4251),K3604&gt;AVERAGE(train!$K$2:$K$4251)),"High Day &amp; Eve",IF(AND(G3604&gt;AVERAGE(train!$G$2:$G$4251),K3604&lt;=AVERAGE(train!$K$2:$K$4251)),"High Day Only",IF(AND(G3604&lt;=AVERAGE(train!$G$2:$G$4251),K3604&gt;AVERAGE(train!$K$2:$K$4251)),"High Eve Only","Low Usage")))</f>
        <v>High Eve Only</v>
      </c>
    </row>
    <row r="3605" spans="1:26">
      <c r="A3605" t="s">
        <v>69</v>
      </c>
      <c r="B3605">
        <v>127</v>
      </c>
      <c r="C3605" t="s">
        <v>25</v>
      </c>
      <c r="D3605" t="s">
        <v>22</v>
      </c>
      <c r="E3605" t="s">
        <v>22</v>
      </c>
      <c r="F3605">
        <v>0</v>
      </c>
      <c r="G3605">
        <v>135.5</v>
      </c>
      <c r="H3605">
        <v>110</v>
      </c>
      <c r="I3605">
        <v>23.04</v>
      </c>
      <c r="J3605">
        <v>146</v>
      </c>
      <c r="K3605">
        <v>116</v>
      </c>
      <c r="L3605">
        <v>12.41</v>
      </c>
      <c r="M3605">
        <v>208</v>
      </c>
      <c r="N3605">
        <v>88</v>
      </c>
      <c r="O3605">
        <v>9.36</v>
      </c>
      <c r="P3605">
        <v>10.7</v>
      </c>
      <c r="Q3605">
        <v>4</v>
      </c>
      <c r="R3605">
        <v>2.89</v>
      </c>
      <c r="S3605">
        <v>2</v>
      </c>
      <c r="T3605" t="s">
        <v>22</v>
      </c>
      <c r="U3605">
        <f t="shared" si="113"/>
        <v>0</v>
      </c>
      <c r="V3605">
        <f>IF(Table2[[#This Row],[international_plan]]="yes",1,0)</f>
        <v>0</v>
      </c>
      <c r="W3605">
        <f>IF(Table2[[#This Row],[voice_mail_plan]]="yes",1,0)</f>
        <v>0</v>
      </c>
      <c r="X3605" t="str">
        <f t="shared" si="112"/>
        <v>High</v>
      </c>
      <c r="Y3605" t="str">
        <f>IF(Table2[[#This Row],[total_intl_charge]] &gt; AVERAGE($R$2:$R$4245),"High","Low")</f>
        <v>High</v>
      </c>
      <c r="Z3605" t="str">
        <f>IF(AND(G3605&gt;AVERAGE(train!$G$2:$G$4251),K3605&gt;AVERAGE(train!$K$2:$K$4251)),"High Day &amp; Eve",IF(AND(G3605&gt;AVERAGE(train!$G$2:$G$4251),K3605&lt;=AVERAGE(train!$K$2:$K$4251)),"High Day Only",IF(AND(G3605&lt;=AVERAGE(train!$G$2:$G$4251),K3605&gt;AVERAGE(train!$K$2:$K$4251)),"High Eve Only","Low Usage")))</f>
        <v>High Eve Only</v>
      </c>
    </row>
    <row r="3606" spans="1:26">
      <c r="A3606" t="s">
        <v>59</v>
      </c>
      <c r="B3606">
        <v>65</v>
      </c>
      <c r="C3606" t="s">
        <v>28</v>
      </c>
      <c r="D3606" t="s">
        <v>22</v>
      </c>
      <c r="E3606" t="s">
        <v>22</v>
      </c>
      <c r="F3606">
        <v>0</v>
      </c>
      <c r="G3606">
        <v>183.4</v>
      </c>
      <c r="H3606">
        <v>63</v>
      </c>
      <c r="I3606">
        <v>31.18</v>
      </c>
      <c r="J3606">
        <v>183.6</v>
      </c>
      <c r="K3606">
        <v>80</v>
      </c>
      <c r="L3606">
        <v>15.61</v>
      </c>
      <c r="M3606">
        <v>153.5</v>
      </c>
      <c r="N3606">
        <v>83</v>
      </c>
      <c r="O3606">
        <v>6.91</v>
      </c>
      <c r="P3606">
        <v>10.7</v>
      </c>
      <c r="Q3606">
        <v>4</v>
      </c>
      <c r="R3606">
        <v>2.89</v>
      </c>
      <c r="S3606">
        <v>4</v>
      </c>
      <c r="T3606" t="s">
        <v>23</v>
      </c>
      <c r="U3606">
        <f t="shared" si="113"/>
        <v>1</v>
      </c>
      <c r="V3606">
        <f>IF(Table2[[#This Row],[international_plan]]="yes",1,0)</f>
        <v>0</v>
      </c>
      <c r="W3606">
        <f>IF(Table2[[#This Row],[voice_mail_plan]]="yes",1,0)</f>
        <v>0</v>
      </c>
      <c r="X3606" t="str">
        <f t="shared" si="112"/>
        <v>Low</v>
      </c>
      <c r="Y3606" t="str">
        <f>IF(Table2[[#This Row],[total_intl_charge]] &gt; AVERAGE($R$2:$R$4245),"High","Low")</f>
        <v>High</v>
      </c>
      <c r="Z3606" t="str">
        <f>IF(AND(G3606&gt;AVERAGE(train!$G$2:$G$4251),K3606&gt;AVERAGE(train!$K$2:$K$4251)),"High Day &amp; Eve",IF(AND(G3606&gt;AVERAGE(train!$G$2:$G$4251),K3606&lt;=AVERAGE(train!$K$2:$K$4251)),"High Day Only",IF(AND(G3606&lt;=AVERAGE(train!$G$2:$G$4251),K3606&gt;AVERAGE(train!$K$2:$K$4251)),"High Eve Only","Low Usage")))</f>
        <v>High Day Only</v>
      </c>
    </row>
    <row r="3607" spans="1:26">
      <c r="A3607" t="s">
        <v>29</v>
      </c>
      <c r="B3607">
        <v>86</v>
      </c>
      <c r="C3607" t="s">
        <v>28</v>
      </c>
      <c r="D3607" t="s">
        <v>22</v>
      </c>
      <c r="E3607" t="s">
        <v>22</v>
      </c>
      <c r="F3607">
        <v>0</v>
      </c>
      <c r="G3607">
        <v>223</v>
      </c>
      <c r="H3607">
        <v>109</v>
      </c>
      <c r="I3607">
        <v>37.909999999999997</v>
      </c>
      <c r="J3607">
        <v>286.2</v>
      </c>
      <c r="K3607">
        <v>76</v>
      </c>
      <c r="L3607">
        <v>24.33</v>
      </c>
      <c r="M3607">
        <v>257.8</v>
      </c>
      <c r="N3607">
        <v>132</v>
      </c>
      <c r="O3607">
        <v>11.6</v>
      </c>
      <c r="P3607">
        <v>7.5</v>
      </c>
      <c r="Q3607">
        <v>7</v>
      </c>
      <c r="R3607">
        <v>2.0299999999999998</v>
      </c>
      <c r="S3607">
        <v>3</v>
      </c>
      <c r="T3607" t="s">
        <v>23</v>
      </c>
      <c r="U3607">
        <f t="shared" si="113"/>
        <v>1</v>
      </c>
      <c r="V3607">
        <f>IF(Table2[[#This Row],[international_plan]]="yes",1,0)</f>
        <v>0</v>
      </c>
      <c r="W3607">
        <f>IF(Table2[[#This Row],[voice_mail_plan]]="yes",1,0)</f>
        <v>0</v>
      </c>
      <c r="X3607" t="str">
        <f t="shared" si="112"/>
        <v>Medium</v>
      </c>
      <c r="Y3607" t="str">
        <f>IF(Table2[[#This Row],[total_intl_charge]] &gt; AVERAGE($R$2:$R$4245),"High","Low")</f>
        <v>Low</v>
      </c>
      <c r="Z3607" t="str">
        <f>IF(AND(G3607&gt;AVERAGE(train!$G$2:$G$4251),K3607&gt;AVERAGE(train!$K$2:$K$4251)),"High Day &amp; Eve",IF(AND(G3607&gt;AVERAGE(train!$G$2:$G$4251),K3607&lt;=AVERAGE(train!$K$2:$K$4251)),"High Day Only",IF(AND(G3607&lt;=AVERAGE(train!$G$2:$G$4251),K3607&gt;AVERAGE(train!$K$2:$K$4251)),"High Eve Only","Low Usage")))</f>
        <v>High Day Only</v>
      </c>
    </row>
    <row r="3608" spans="1:26">
      <c r="A3608" t="s">
        <v>66</v>
      </c>
      <c r="B3608">
        <v>119</v>
      </c>
      <c r="C3608" t="s">
        <v>28</v>
      </c>
      <c r="D3608" t="s">
        <v>22</v>
      </c>
      <c r="E3608" t="s">
        <v>22</v>
      </c>
      <c r="F3608">
        <v>0</v>
      </c>
      <c r="G3608">
        <v>140</v>
      </c>
      <c r="H3608">
        <v>135</v>
      </c>
      <c r="I3608">
        <v>23.8</v>
      </c>
      <c r="J3608">
        <v>138.9</v>
      </c>
      <c r="K3608">
        <v>103</v>
      </c>
      <c r="L3608">
        <v>11.81</v>
      </c>
      <c r="M3608">
        <v>230.2</v>
      </c>
      <c r="N3608">
        <v>121</v>
      </c>
      <c r="O3608">
        <v>10.36</v>
      </c>
      <c r="P3608">
        <v>6.1</v>
      </c>
      <c r="Q3608">
        <v>6</v>
      </c>
      <c r="R3608">
        <v>1.65</v>
      </c>
      <c r="S3608">
        <v>0</v>
      </c>
      <c r="T3608" t="s">
        <v>22</v>
      </c>
      <c r="U3608">
        <f t="shared" si="113"/>
        <v>0</v>
      </c>
      <c r="V3608">
        <f>IF(Table2[[#This Row],[international_plan]]="yes",1,0)</f>
        <v>0</v>
      </c>
      <c r="W3608">
        <f>IF(Table2[[#This Row],[voice_mail_plan]]="yes",1,0)</f>
        <v>0</v>
      </c>
      <c r="X3608" t="str">
        <f t="shared" si="112"/>
        <v>High</v>
      </c>
      <c r="Y3608" t="str">
        <f>IF(Table2[[#This Row],[total_intl_charge]] &gt; AVERAGE($R$2:$R$4245),"High","Low")</f>
        <v>Low</v>
      </c>
      <c r="Z3608" t="str">
        <f>IF(AND(G3608&gt;AVERAGE(train!$G$2:$G$4251),K3608&gt;AVERAGE(train!$K$2:$K$4251)),"High Day &amp; Eve",IF(AND(G3608&gt;AVERAGE(train!$G$2:$G$4251),K3608&lt;=AVERAGE(train!$K$2:$K$4251)),"High Day Only",IF(AND(G3608&lt;=AVERAGE(train!$G$2:$G$4251),K3608&gt;AVERAGE(train!$K$2:$K$4251)),"High Eve Only","Low Usage")))</f>
        <v>High Eve Only</v>
      </c>
    </row>
    <row r="3609" spans="1:26">
      <c r="A3609" t="s">
        <v>51</v>
      </c>
      <c r="B3609">
        <v>113</v>
      </c>
      <c r="C3609" t="s">
        <v>21</v>
      </c>
      <c r="D3609" t="s">
        <v>22</v>
      </c>
      <c r="E3609" t="s">
        <v>22</v>
      </c>
      <c r="F3609">
        <v>0</v>
      </c>
      <c r="G3609">
        <v>126</v>
      </c>
      <c r="H3609">
        <v>90</v>
      </c>
      <c r="I3609">
        <v>21.42</v>
      </c>
      <c r="J3609">
        <v>205.8</v>
      </c>
      <c r="K3609">
        <v>92</v>
      </c>
      <c r="L3609">
        <v>17.489999999999998</v>
      </c>
      <c r="M3609">
        <v>217</v>
      </c>
      <c r="N3609">
        <v>121</v>
      </c>
      <c r="O3609">
        <v>9.76</v>
      </c>
      <c r="P3609">
        <v>12.8</v>
      </c>
      <c r="Q3609">
        <v>1</v>
      </c>
      <c r="R3609">
        <v>3.46</v>
      </c>
      <c r="S3609">
        <v>0</v>
      </c>
      <c r="T3609" t="s">
        <v>22</v>
      </c>
      <c r="U3609">
        <f t="shared" si="113"/>
        <v>0</v>
      </c>
      <c r="V3609">
        <f>IF(Table2[[#This Row],[international_plan]]="yes",1,0)</f>
        <v>0</v>
      </c>
      <c r="W3609">
        <f>IF(Table2[[#This Row],[voice_mail_plan]]="yes",1,0)</f>
        <v>0</v>
      </c>
      <c r="X3609" t="str">
        <f t="shared" si="112"/>
        <v>High</v>
      </c>
      <c r="Y3609" t="str">
        <f>IF(Table2[[#This Row],[total_intl_charge]] &gt; AVERAGE($R$2:$R$4245),"High","Low")</f>
        <v>High</v>
      </c>
      <c r="Z3609" t="str">
        <f>IF(AND(G3609&gt;AVERAGE(train!$G$2:$G$4251),K3609&gt;AVERAGE(train!$K$2:$K$4251)),"High Day &amp; Eve",IF(AND(G3609&gt;AVERAGE(train!$G$2:$G$4251),K3609&lt;=AVERAGE(train!$K$2:$K$4251)),"High Day Only",IF(AND(G3609&lt;=AVERAGE(train!$G$2:$G$4251),K3609&gt;AVERAGE(train!$K$2:$K$4251)),"High Eve Only","Low Usage")))</f>
        <v>Low Usage</v>
      </c>
    </row>
    <row r="3610" spans="1:26">
      <c r="A3610" t="s">
        <v>58</v>
      </c>
      <c r="B3610">
        <v>126</v>
      </c>
      <c r="C3610" t="s">
        <v>21</v>
      </c>
      <c r="D3610" t="s">
        <v>22</v>
      </c>
      <c r="E3610" t="s">
        <v>22</v>
      </c>
      <c r="F3610">
        <v>0</v>
      </c>
      <c r="G3610">
        <v>228.2</v>
      </c>
      <c r="H3610">
        <v>68</v>
      </c>
      <c r="I3610">
        <v>38.79</v>
      </c>
      <c r="J3610">
        <v>170.2</v>
      </c>
      <c r="K3610">
        <v>102</v>
      </c>
      <c r="L3610">
        <v>14.47</v>
      </c>
      <c r="M3610">
        <v>168.9</v>
      </c>
      <c r="N3610">
        <v>72</v>
      </c>
      <c r="O3610">
        <v>7.6</v>
      </c>
      <c r="P3610">
        <v>10.199999999999999</v>
      </c>
      <c r="Q3610">
        <v>6</v>
      </c>
      <c r="R3610">
        <v>2.75</v>
      </c>
      <c r="S3610">
        <v>1</v>
      </c>
      <c r="T3610" t="s">
        <v>22</v>
      </c>
      <c r="U3610">
        <f t="shared" si="113"/>
        <v>0</v>
      </c>
      <c r="V3610">
        <f>IF(Table2[[#This Row],[international_plan]]="yes",1,0)</f>
        <v>0</v>
      </c>
      <c r="W3610">
        <f>IF(Table2[[#This Row],[voice_mail_plan]]="yes",1,0)</f>
        <v>0</v>
      </c>
      <c r="X3610" t="str">
        <f t="shared" si="112"/>
        <v>High</v>
      </c>
      <c r="Y3610" t="str">
        <f>IF(Table2[[#This Row],[total_intl_charge]] &gt; AVERAGE($R$2:$R$4245),"High","Low")</f>
        <v>Low</v>
      </c>
      <c r="Z3610" t="str">
        <f>IF(AND(G3610&gt;AVERAGE(train!$G$2:$G$4251),K3610&gt;AVERAGE(train!$K$2:$K$4251)),"High Day &amp; Eve",IF(AND(G3610&gt;AVERAGE(train!$G$2:$G$4251),K3610&lt;=AVERAGE(train!$K$2:$K$4251)),"High Day Only",IF(AND(G3610&lt;=AVERAGE(train!$G$2:$G$4251),K3610&gt;AVERAGE(train!$K$2:$K$4251)),"High Eve Only","Low Usage")))</f>
        <v>High Day &amp; Eve</v>
      </c>
    </row>
    <row r="3611" spans="1:26">
      <c r="A3611" t="s">
        <v>26</v>
      </c>
      <c r="B3611">
        <v>103</v>
      </c>
      <c r="C3611" t="s">
        <v>21</v>
      </c>
      <c r="D3611" t="s">
        <v>22</v>
      </c>
      <c r="E3611" t="s">
        <v>22</v>
      </c>
      <c r="F3611">
        <v>0</v>
      </c>
      <c r="G3611">
        <v>278.39999999999998</v>
      </c>
      <c r="H3611">
        <v>121</v>
      </c>
      <c r="I3611">
        <v>47.33</v>
      </c>
      <c r="J3611">
        <v>252.2</v>
      </c>
      <c r="K3611">
        <v>139</v>
      </c>
      <c r="L3611">
        <v>21.44</v>
      </c>
      <c r="M3611">
        <v>202.3</v>
      </c>
      <c r="N3611">
        <v>96</v>
      </c>
      <c r="O3611">
        <v>9.1</v>
      </c>
      <c r="P3611">
        <v>13.7</v>
      </c>
      <c r="Q3611">
        <v>1</v>
      </c>
      <c r="R3611">
        <v>3.7</v>
      </c>
      <c r="S3611">
        <v>1</v>
      </c>
      <c r="T3611" t="s">
        <v>23</v>
      </c>
      <c r="U3611">
        <f t="shared" si="113"/>
        <v>1</v>
      </c>
      <c r="V3611">
        <f>IF(Table2[[#This Row],[international_plan]]="yes",1,0)</f>
        <v>0</v>
      </c>
      <c r="W3611">
        <f>IF(Table2[[#This Row],[voice_mail_plan]]="yes",1,0)</f>
        <v>0</v>
      </c>
      <c r="X3611" t="str">
        <f t="shared" si="112"/>
        <v>High</v>
      </c>
      <c r="Y3611" t="str">
        <f>IF(Table2[[#This Row],[total_intl_charge]] &gt; AVERAGE($R$2:$R$4245),"High","Low")</f>
        <v>High</v>
      </c>
      <c r="Z3611" t="str">
        <f>IF(AND(G3611&gt;AVERAGE(train!$G$2:$G$4251),K3611&gt;AVERAGE(train!$K$2:$K$4251)),"High Day &amp; Eve",IF(AND(G3611&gt;AVERAGE(train!$G$2:$G$4251),K3611&lt;=AVERAGE(train!$K$2:$K$4251)),"High Day Only",IF(AND(G3611&lt;=AVERAGE(train!$G$2:$G$4251),K3611&gt;AVERAGE(train!$K$2:$K$4251)),"High Eve Only","Low Usage")))</f>
        <v>High Day &amp; Eve</v>
      </c>
    </row>
    <row r="3612" spans="1:26">
      <c r="A3612" t="s">
        <v>27</v>
      </c>
      <c r="B3612">
        <v>104</v>
      </c>
      <c r="C3612" t="s">
        <v>21</v>
      </c>
      <c r="D3612" t="s">
        <v>22</v>
      </c>
      <c r="E3612" t="s">
        <v>22</v>
      </c>
      <c r="F3612">
        <v>0</v>
      </c>
      <c r="G3612">
        <v>285.3</v>
      </c>
      <c r="H3612">
        <v>75</v>
      </c>
      <c r="I3612">
        <v>48.5</v>
      </c>
      <c r="J3612">
        <v>130.80000000000001</v>
      </c>
      <c r="K3612">
        <v>111</v>
      </c>
      <c r="L3612">
        <v>11.12</v>
      </c>
      <c r="M3612">
        <v>181.8</v>
      </c>
      <c r="N3612">
        <v>99</v>
      </c>
      <c r="O3612">
        <v>8.18</v>
      </c>
      <c r="P3612">
        <v>10.5</v>
      </c>
      <c r="Q3612">
        <v>2</v>
      </c>
      <c r="R3612">
        <v>2.84</v>
      </c>
      <c r="S3612">
        <v>2</v>
      </c>
      <c r="T3612" t="s">
        <v>22</v>
      </c>
      <c r="U3612">
        <f t="shared" si="113"/>
        <v>0</v>
      </c>
      <c r="V3612">
        <f>IF(Table2[[#This Row],[international_plan]]="yes",1,0)</f>
        <v>0</v>
      </c>
      <c r="W3612">
        <f>IF(Table2[[#This Row],[voice_mail_plan]]="yes",1,0)</f>
        <v>0</v>
      </c>
      <c r="X3612" t="str">
        <f t="shared" si="112"/>
        <v>High</v>
      </c>
      <c r="Y3612" t="str">
        <f>IF(Table2[[#This Row],[total_intl_charge]] &gt; AVERAGE($R$2:$R$4245),"High","Low")</f>
        <v>High</v>
      </c>
      <c r="Z3612" t="str">
        <f>IF(AND(G3612&gt;AVERAGE(train!$G$2:$G$4251),K3612&gt;AVERAGE(train!$K$2:$K$4251)),"High Day &amp; Eve",IF(AND(G3612&gt;AVERAGE(train!$G$2:$G$4251),K3612&lt;=AVERAGE(train!$K$2:$K$4251)),"High Day Only",IF(AND(G3612&lt;=AVERAGE(train!$G$2:$G$4251),K3612&gt;AVERAGE(train!$K$2:$K$4251)),"High Eve Only","Low Usage")))</f>
        <v>High Day &amp; Eve</v>
      </c>
    </row>
    <row r="3613" spans="1:26">
      <c r="A3613" t="s">
        <v>60</v>
      </c>
      <c r="B3613">
        <v>56</v>
      </c>
      <c r="C3613" t="s">
        <v>21</v>
      </c>
      <c r="D3613" t="s">
        <v>22</v>
      </c>
      <c r="E3613" t="s">
        <v>22</v>
      </c>
      <c r="F3613">
        <v>0</v>
      </c>
      <c r="G3613">
        <v>222.9</v>
      </c>
      <c r="H3613">
        <v>100</v>
      </c>
      <c r="I3613">
        <v>37.89</v>
      </c>
      <c r="J3613">
        <v>145.19999999999999</v>
      </c>
      <c r="K3613">
        <v>110</v>
      </c>
      <c r="L3613">
        <v>12.34</v>
      </c>
      <c r="M3613">
        <v>170.6</v>
      </c>
      <c r="N3613">
        <v>129</v>
      </c>
      <c r="O3613">
        <v>7.68</v>
      </c>
      <c r="P3613">
        <v>5.6</v>
      </c>
      <c r="Q3613">
        <v>8</v>
      </c>
      <c r="R3613">
        <v>1.51</v>
      </c>
      <c r="S3613">
        <v>1</v>
      </c>
      <c r="T3613" t="s">
        <v>22</v>
      </c>
      <c r="U3613">
        <f t="shared" si="113"/>
        <v>0</v>
      </c>
      <c r="V3613">
        <f>IF(Table2[[#This Row],[international_plan]]="yes",1,0)</f>
        <v>0</v>
      </c>
      <c r="W3613">
        <f>IF(Table2[[#This Row],[voice_mail_plan]]="yes",1,0)</f>
        <v>0</v>
      </c>
      <c r="X3613" t="str">
        <f t="shared" si="112"/>
        <v>Low</v>
      </c>
      <c r="Y3613" t="str">
        <f>IF(Table2[[#This Row],[total_intl_charge]] &gt; AVERAGE($R$2:$R$4245),"High","Low")</f>
        <v>Low</v>
      </c>
      <c r="Z3613" t="str">
        <f>IF(AND(G3613&gt;AVERAGE(train!$G$2:$G$4251),K3613&gt;AVERAGE(train!$K$2:$K$4251)),"High Day &amp; Eve",IF(AND(G3613&gt;AVERAGE(train!$G$2:$G$4251),K3613&lt;=AVERAGE(train!$K$2:$K$4251)),"High Day Only",IF(AND(G3613&lt;=AVERAGE(train!$G$2:$G$4251),K3613&gt;AVERAGE(train!$K$2:$K$4251)),"High Eve Only","Low Usage")))</f>
        <v>High Day &amp; Eve</v>
      </c>
    </row>
    <row r="3614" spans="1:26">
      <c r="A3614" t="s">
        <v>75</v>
      </c>
      <c r="B3614">
        <v>56</v>
      </c>
      <c r="C3614" t="s">
        <v>28</v>
      </c>
      <c r="D3614" t="s">
        <v>22</v>
      </c>
      <c r="E3614" t="s">
        <v>23</v>
      </c>
      <c r="F3614">
        <v>37</v>
      </c>
      <c r="G3614">
        <v>153.69999999999999</v>
      </c>
      <c r="H3614">
        <v>97</v>
      </c>
      <c r="I3614">
        <v>26.13</v>
      </c>
      <c r="J3614">
        <v>271.39999999999998</v>
      </c>
      <c r="K3614">
        <v>91</v>
      </c>
      <c r="L3614">
        <v>23.07</v>
      </c>
      <c r="M3614">
        <v>179</v>
      </c>
      <c r="N3614">
        <v>121</v>
      </c>
      <c r="O3614">
        <v>8.06</v>
      </c>
      <c r="P3614">
        <v>8.3000000000000007</v>
      </c>
      <c r="Q3614">
        <v>2</v>
      </c>
      <c r="R3614">
        <v>2.2400000000000002</v>
      </c>
      <c r="S3614">
        <v>1</v>
      </c>
      <c r="T3614" t="s">
        <v>22</v>
      </c>
      <c r="U3614">
        <f t="shared" si="113"/>
        <v>0</v>
      </c>
      <c r="V3614">
        <f>IF(Table2[[#This Row],[international_plan]]="yes",1,0)</f>
        <v>0</v>
      </c>
      <c r="W3614">
        <f>IF(Table2[[#This Row],[voice_mail_plan]]="yes",1,0)</f>
        <v>1</v>
      </c>
      <c r="X3614" t="str">
        <f t="shared" si="112"/>
        <v>Low</v>
      </c>
      <c r="Y3614" t="str">
        <f>IF(Table2[[#This Row],[total_intl_charge]] &gt; AVERAGE($R$2:$R$4245),"High","Low")</f>
        <v>Low</v>
      </c>
      <c r="Z3614" t="str">
        <f>IF(AND(G3614&gt;AVERAGE(train!$G$2:$G$4251),K3614&gt;AVERAGE(train!$K$2:$K$4251)),"High Day &amp; Eve",IF(AND(G3614&gt;AVERAGE(train!$G$2:$G$4251),K3614&lt;=AVERAGE(train!$K$2:$K$4251)),"High Day Only",IF(AND(G3614&lt;=AVERAGE(train!$G$2:$G$4251),K3614&gt;AVERAGE(train!$K$2:$K$4251)),"High Eve Only","Low Usage")))</f>
        <v>Low Usage</v>
      </c>
    </row>
    <row r="3615" spans="1:26">
      <c r="A3615" t="s">
        <v>42</v>
      </c>
      <c r="B3615">
        <v>155</v>
      </c>
      <c r="C3615" t="s">
        <v>21</v>
      </c>
      <c r="D3615" t="s">
        <v>23</v>
      </c>
      <c r="E3615" t="s">
        <v>22</v>
      </c>
      <c r="F3615">
        <v>0</v>
      </c>
      <c r="G3615">
        <v>176.1</v>
      </c>
      <c r="H3615">
        <v>88</v>
      </c>
      <c r="I3615">
        <v>29.94</v>
      </c>
      <c r="J3615">
        <v>244.5</v>
      </c>
      <c r="K3615">
        <v>84</v>
      </c>
      <c r="L3615">
        <v>20.78</v>
      </c>
      <c r="M3615">
        <v>189.9</v>
      </c>
      <c r="N3615">
        <v>99</v>
      </c>
      <c r="O3615">
        <v>8.5500000000000007</v>
      </c>
      <c r="P3615">
        <v>11.2</v>
      </c>
      <c r="Q3615">
        <v>1</v>
      </c>
      <c r="R3615">
        <v>3.02</v>
      </c>
      <c r="S3615">
        <v>2</v>
      </c>
      <c r="T3615" t="s">
        <v>23</v>
      </c>
      <c r="U3615">
        <f t="shared" si="113"/>
        <v>1</v>
      </c>
      <c r="V3615">
        <f>IF(Table2[[#This Row],[international_plan]]="yes",1,0)</f>
        <v>1</v>
      </c>
      <c r="W3615">
        <f>IF(Table2[[#This Row],[voice_mail_plan]]="yes",1,0)</f>
        <v>0</v>
      </c>
      <c r="X3615" t="str">
        <f t="shared" si="112"/>
        <v>Very High</v>
      </c>
      <c r="Y3615" t="str">
        <f>IF(Table2[[#This Row],[total_intl_charge]] &gt; AVERAGE($R$2:$R$4245),"High","Low")</f>
        <v>High</v>
      </c>
      <c r="Z3615" t="str">
        <f>IF(AND(G3615&gt;AVERAGE(train!$G$2:$G$4251),K3615&gt;AVERAGE(train!$K$2:$K$4251)),"High Day &amp; Eve",IF(AND(G3615&gt;AVERAGE(train!$G$2:$G$4251),K3615&lt;=AVERAGE(train!$K$2:$K$4251)),"High Day Only",IF(AND(G3615&lt;=AVERAGE(train!$G$2:$G$4251),K3615&gt;AVERAGE(train!$K$2:$K$4251)),"High Eve Only","Low Usage")))</f>
        <v>Low Usage</v>
      </c>
    </row>
    <row r="3616" spans="1:26">
      <c r="A3616" t="s">
        <v>43</v>
      </c>
      <c r="B3616">
        <v>100</v>
      </c>
      <c r="C3616" t="s">
        <v>25</v>
      </c>
      <c r="D3616" t="s">
        <v>22</v>
      </c>
      <c r="E3616" t="s">
        <v>23</v>
      </c>
      <c r="F3616">
        <v>41</v>
      </c>
      <c r="G3616">
        <v>306.89999999999998</v>
      </c>
      <c r="H3616">
        <v>71</v>
      </c>
      <c r="I3616">
        <v>52.17</v>
      </c>
      <c r="J3616">
        <v>243.3</v>
      </c>
      <c r="K3616">
        <v>72</v>
      </c>
      <c r="L3616">
        <v>20.68</v>
      </c>
      <c r="M3616">
        <v>125.9</v>
      </c>
      <c r="N3616">
        <v>114</v>
      </c>
      <c r="O3616">
        <v>5.67</v>
      </c>
      <c r="P3616">
        <v>10.5</v>
      </c>
      <c r="Q3616">
        <v>4</v>
      </c>
      <c r="R3616">
        <v>2.84</v>
      </c>
      <c r="S3616">
        <v>2</v>
      </c>
      <c r="T3616" t="s">
        <v>22</v>
      </c>
      <c r="U3616">
        <f t="shared" si="113"/>
        <v>0</v>
      </c>
      <c r="V3616">
        <f>IF(Table2[[#This Row],[international_plan]]="yes",1,0)</f>
        <v>0</v>
      </c>
      <c r="W3616">
        <f>IF(Table2[[#This Row],[voice_mail_plan]]="yes",1,0)</f>
        <v>1</v>
      </c>
      <c r="X3616" t="str">
        <f t="shared" si="112"/>
        <v>Medium</v>
      </c>
      <c r="Y3616" t="str">
        <f>IF(Table2[[#This Row],[total_intl_charge]] &gt; AVERAGE($R$2:$R$4245),"High","Low")</f>
        <v>High</v>
      </c>
      <c r="Z3616" t="str">
        <f>IF(AND(G3616&gt;AVERAGE(train!$G$2:$G$4251),K3616&gt;AVERAGE(train!$K$2:$K$4251)),"High Day &amp; Eve",IF(AND(G3616&gt;AVERAGE(train!$G$2:$G$4251),K3616&lt;=AVERAGE(train!$K$2:$K$4251)),"High Day Only",IF(AND(G3616&lt;=AVERAGE(train!$G$2:$G$4251),K3616&gt;AVERAGE(train!$K$2:$K$4251)),"High Eve Only","Low Usage")))</f>
        <v>High Day Only</v>
      </c>
    </row>
    <row r="3617" spans="1:26">
      <c r="A3617" t="s">
        <v>66</v>
      </c>
      <c r="B3617">
        <v>113</v>
      </c>
      <c r="C3617" t="s">
        <v>25</v>
      </c>
      <c r="D3617" t="s">
        <v>22</v>
      </c>
      <c r="E3617" t="s">
        <v>22</v>
      </c>
      <c r="F3617">
        <v>0</v>
      </c>
      <c r="G3617">
        <v>203.4</v>
      </c>
      <c r="H3617">
        <v>85</v>
      </c>
      <c r="I3617">
        <v>34.58</v>
      </c>
      <c r="J3617">
        <v>219.8</v>
      </c>
      <c r="K3617">
        <v>140</v>
      </c>
      <c r="L3617">
        <v>18.68</v>
      </c>
      <c r="M3617">
        <v>240</v>
      </c>
      <c r="N3617">
        <v>107</v>
      </c>
      <c r="O3617">
        <v>10.8</v>
      </c>
      <c r="P3617">
        <v>8.3000000000000007</v>
      </c>
      <c r="Q3617">
        <v>5</v>
      </c>
      <c r="R3617">
        <v>2.2400000000000002</v>
      </c>
      <c r="S3617">
        <v>1</v>
      </c>
      <c r="T3617" t="s">
        <v>22</v>
      </c>
      <c r="U3617">
        <f t="shared" si="113"/>
        <v>0</v>
      </c>
      <c r="V3617">
        <f>IF(Table2[[#This Row],[international_plan]]="yes",1,0)</f>
        <v>0</v>
      </c>
      <c r="W3617">
        <f>IF(Table2[[#This Row],[voice_mail_plan]]="yes",1,0)</f>
        <v>0</v>
      </c>
      <c r="X3617" t="str">
        <f t="shared" si="112"/>
        <v>High</v>
      </c>
      <c r="Y3617" t="str">
        <f>IF(Table2[[#This Row],[total_intl_charge]] &gt; AVERAGE($R$2:$R$4245),"High","Low")</f>
        <v>Low</v>
      </c>
      <c r="Z3617" t="str">
        <f>IF(AND(G3617&gt;AVERAGE(train!$G$2:$G$4251),K3617&gt;AVERAGE(train!$K$2:$K$4251)),"High Day &amp; Eve",IF(AND(G3617&gt;AVERAGE(train!$G$2:$G$4251),K3617&lt;=AVERAGE(train!$K$2:$K$4251)),"High Day Only",IF(AND(G3617&lt;=AVERAGE(train!$G$2:$G$4251),K3617&gt;AVERAGE(train!$K$2:$K$4251)),"High Eve Only","Low Usage")))</f>
        <v>High Day &amp; Eve</v>
      </c>
    </row>
    <row r="3618" spans="1:26">
      <c r="A3618" t="s">
        <v>29</v>
      </c>
      <c r="B3618">
        <v>103</v>
      </c>
      <c r="C3618" t="s">
        <v>21</v>
      </c>
      <c r="D3618" t="s">
        <v>22</v>
      </c>
      <c r="E3618" t="s">
        <v>23</v>
      </c>
      <c r="F3618">
        <v>37</v>
      </c>
      <c r="G3618">
        <v>230.7</v>
      </c>
      <c r="H3618">
        <v>112</v>
      </c>
      <c r="I3618">
        <v>39.22</v>
      </c>
      <c r="J3618">
        <v>319.39999999999998</v>
      </c>
      <c r="K3618">
        <v>116</v>
      </c>
      <c r="L3618">
        <v>27.15</v>
      </c>
      <c r="M3618">
        <v>299.39999999999998</v>
      </c>
      <c r="N3618">
        <v>77</v>
      </c>
      <c r="O3618">
        <v>13.47</v>
      </c>
      <c r="P3618">
        <v>7.9</v>
      </c>
      <c r="Q3618">
        <v>3</v>
      </c>
      <c r="R3618">
        <v>2.13</v>
      </c>
      <c r="S3618">
        <v>2</v>
      </c>
      <c r="T3618" t="s">
        <v>22</v>
      </c>
      <c r="U3618">
        <f t="shared" si="113"/>
        <v>0</v>
      </c>
      <c r="V3618">
        <f>IF(Table2[[#This Row],[international_plan]]="yes",1,0)</f>
        <v>0</v>
      </c>
      <c r="W3618">
        <f>IF(Table2[[#This Row],[voice_mail_plan]]="yes",1,0)</f>
        <v>1</v>
      </c>
      <c r="X3618" t="str">
        <f t="shared" si="112"/>
        <v>High</v>
      </c>
      <c r="Y3618" t="str">
        <f>IF(Table2[[#This Row],[total_intl_charge]] &gt; AVERAGE($R$2:$R$4245),"High","Low")</f>
        <v>Low</v>
      </c>
      <c r="Z3618" t="str">
        <f>IF(AND(G3618&gt;AVERAGE(train!$G$2:$G$4251),K3618&gt;AVERAGE(train!$K$2:$K$4251)),"High Day &amp; Eve",IF(AND(G3618&gt;AVERAGE(train!$G$2:$G$4251),K3618&lt;=AVERAGE(train!$K$2:$K$4251)),"High Day Only",IF(AND(G3618&lt;=AVERAGE(train!$G$2:$G$4251),K3618&gt;AVERAGE(train!$K$2:$K$4251)),"High Eve Only","Low Usage")))</f>
        <v>High Day &amp; Eve</v>
      </c>
    </row>
    <row r="3619" spans="1:26">
      <c r="A3619" t="s">
        <v>24</v>
      </c>
      <c r="B3619">
        <v>160</v>
      </c>
      <c r="C3619" t="s">
        <v>21</v>
      </c>
      <c r="D3619" t="s">
        <v>22</v>
      </c>
      <c r="E3619" t="s">
        <v>22</v>
      </c>
      <c r="F3619">
        <v>0</v>
      </c>
      <c r="G3619">
        <v>118.9</v>
      </c>
      <c r="H3619">
        <v>106</v>
      </c>
      <c r="I3619">
        <v>20.21</v>
      </c>
      <c r="J3619">
        <v>163.5</v>
      </c>
      <c r="K3619">
        <v>75</v>
      </c>
      <c r="L3619">
        <v>13.9</v>
      </c>
      <c r="M3619">
        <v>195</v>
      </c>
      <c r="N3619">
        <v>131</v>
      </c>
      <c r="O3619">
        <v>8.7799999999999994</v>
      </c>
      <c r="P3619">
        <v>13.1</v>
      </c>
      <c r="Q3619">
        <v>4</v>
      </c>
      <c r="R3619">
        <v>3.54</v>
      </c>
      <c r="S3619">
        <v>0</v>
      </c>
      <c r="T3619" t="s">
        <v>22</v>
      </c>
      <c r="U3619">
        <f t="shared" si="113"/>
        <v>0</v>
      </c>
      <c r="V3619">
        <f>IF(Table2[[#This Row],[international_plan]]="yes",1,0)</f>
        <v>0</v>
      </c>
      <c r="W3619">
        <f>IF(Table2[[#This Row],[voice_mail_plan]]="yes",1,0)</f>
        <v>0</v>
      </c>
      <c r="X3619" t="str">
        <f t="shared" si="112"/>
        <v>Very High</v>
      </c>
      <c r="Y3619" t="str">
        <f>IF(Table2[[#This Row],[total_intl_charge]] &gt; AVERAGE($R$2:$R$4245),"High","Low")</f>
        <v>High</v>
      </c>
      <c r="Z3619" t="str">
        <f>IF(AND(G3619&gt;AVERAGE(train!$G$2:$G$4251),K3619&gt;AVERAGE(train!$K$2:$K$4251)),"High Day &amp; Eve",IF(AND(G3619&gt;AVERAGE(train!$G$2:$G$4251),K3619&lt;=AVERAGE(train!$K$2:$K$4251)),"High Day Only",IF(AND(G3619&lt;=AVERAGE(train!$G$2:$G$4251),K3619&gt;AVERAGE(train!$K$2:$K$4251)),"High Eve Only","Low Usage")))</f>
        <v>Low Usage</v>
      </c>
    </row>
    <row r="3620" spans="1:26">
      <c r="A3620" t="s">
        <v>44</v>
      </c>
      <c r="B3620">
        <v>142</v>
      </c>
      <c r="C3620" t="s">
        <v>25</v>
      </c>
      <c r="D3620" t="s">
        <v>22</v>
      </c>
      <c r="E3620" t="s">
        <v>23</v>
      </c>
      <c r="F3620">
        <v>34</v>
      </c>
      <c r="G3620">
        <v>219.5</v>
      </c>
      <c r="H3620">
        <v>85</v>
      </c>
      <c r="I3620">
        <v>37.32</v>
      </c>
      <c r="J3620">
        <v>144</v>
      </c>
      <c r="K3620">
        <v>120</v>
      </c>
      <c r="L3620">
        <v>12.24</v>
      </c>
      <c r="M3620">
        <v>258.2</v>
      </c>
      <c r="N3620">
        <v>84</v>
      </c>
      <c r="O3620">
        <v>11.62</v>
      </c>
      <c r="P3620">
        <v>7</v>
      </c>
      <c r="Q3620">
        <v>3</v>
      </c>
      <c r="R3620">
        <v>1.89</v>
      </c>
      <c r="S3620">
        <v>1</v>
      </c>
      <c r="T3620" t="s">
        <v>22</v>
      </c>
      <c r="U3620">
        <f t="shared" si="113"/>
        <v>0</v>
      </c>
      <c r="V3620">
        <f>IF(Table2[[#This Row],[international_plan]]="yes",1,0)</f>
        <v>0</v>
      </c>
      <c r="W3620">
        <f>IF(Table2[[#This Row],[voice_mail_plan]]="yes",1,0)</f>
        <v>1</v>
      </c>
      <c r="X3620" t="str">
        <f t="shared" si="112"/>
        <v>Very High</v>
      </c>
      <c r="Y3620" t="str">
        <f>IF(Table2[[#This Row],[total_intl_charge]] &gt; AVERAGE($R$2:$R$4245),"High","Low")</f>
        <v>Low</v>
      </c>
      <c r="Z3620" t="str">
        <f>IF(AND(G3620&gt;AVERAGE(train!$G$2:$G$4251),K3620&gt;AVERAGE(train!$K$2:$K$4251)),"High Day &amp; Eve",IF(AND(G3620&gt;AVERAGE(train!$G$2:$G$4251),K3620&lt;=AVERAGE(train!$K$2:$K$4251)),"High Day Only",IF(AND(G3620&lt;=AVERAGE(train!$G$2:$G$4251),K3620&gt;AVERAGE(train!$K$2:$K$4251)),"High Eve Only","Low Usage")))</f>
        <v>High Day &amp; Eve</v>
      </c>
    </row>
    <row r="3621" spans="1:26">
      <c r="A3621" t="s">
        <v>26</v>
      </c>
      <c r="B3621">
        <v>73</v>
      </c>
      <c r="C3621" t="s">
        <v>21</v>
      </c>
      <c r="D3621" t="s">
        <v>23</v>
      </c>
      <c r="E3621" t="s">
        <v>23</v>
      </c>
      <c r="F3621">
        <v>34</v>
      </c>
      <c r="G3621">
        <v>252.9</v>
      </c>
      <c r="H3621">
        <v>103</v>
      </c>
      <c r="I3621">
        <v>42.99</v>
      </c>
      <c r="J3621">
        <v>220.1</v>
      </c>
      <c r="K3621">
        <v>79</v>
      </c>
      <c r="L3621">
        <v>18.71</v>
      </c>
      <c r="M3621">
        <v>144.9</v>
      </c>
      <c r="N3621">
        <v>65</v>
      </c>
      <c r="O3621">
        <v>6.52</v>
      </c>
      <c r="P3621">
        <v>11.4</v>
      </c>
      <c r="Q3621">
        <v>3</v>
      </c>
      <c r="R3621">
        <v>3.08</v>
      </c>
      <c r="S3621">
        <v>0</v>
      </c>
      <c r="T3621" t="s">
        <v>22</v>
      </c>
      <c r="U3621">
        <f t="shared" si="113"/>
        <v>0</v>
      </c>
      <c r="V3621">
        <f>IF(Table2[[#This Row],[international_plan]]="yes",1,0)</f>
        <v>1</v>
      </c>
      <c r="W3621">
        <f>IF(Table2[[#This Row],[voice_mail_plan]]="yes",1,0)</f>
        <v>1</v>
      </c>
      <c r="X3621" t="str">
        <f t="shared" si="112"/>
        <v>Low</v>
      </c>
      <c r="Y3621" t="str">
        <f>IF(Table2[[#This Row],[total_intl_charge]] &gt; AVERAGE($R$2:$R$4245),"High","Low")</f>
        <v>High</v>
      </c>
      <c r="Z3621" t="str">
        <f>IF(AND(G3621&gt;AVERAGE(train!$G$2:$G$4251),K3621&gt;AVERAGE(train!$K$2:$K$4251)),"High Day &amp; Eve",IF(AND(G3621&gt;AVERAGE(train!$G$2:$G$4251),K3621&lt;=AVERAGE(train!$K$2:$K$4251)),"High Day Only",IF(AND(G3621&lt;=AVERAGE(train!$G$2:$G$4251),K3621&gt;AVERAGE(train!$K$2:$K$4251)),"High Eve Only","Low Usage")))</f>
        <v>High Day Only</v>
      </c>
    </row>
    <row r="3622" spans="1:26">
      <c r="A3622" t="s">
        <v>73</v>
      </c>
      <c r="B3622">
        <v>135</v>
      </c>
      <c r="C3622" t="s">
        <v>21</v>
      </c>
      <c r="D3622" t="s">
        <v>22</v>
      </c>
      <c r="E3622" t="s">
        <v>23</v>
      </c>
      <c r="F3622">
        <v>46</v>
      </c>
      <c r="G3622">
        <v>172.6</v>
      </c>
      <c r="H3622">
        <v>77</v>
      </c>
      <c r="I3622">
        <v>29.34</v>
      </c>
      <c r="J3622">
        <v>203.4</v>
      </c>
      <c r="K3622">
        <v>102</v>
      </c>
      <c r="L3622">
        <v>17.29</v>
      </c>
      <c r="M3622">
        <v>264.2</v>
      </c>
      <c r="N3622">
        <v>108</v>
      </c>
      <c r="O3622">
        <v>11.89</v>
      </c>
      <c r="P3622">
        <v>10.4</v>
      </c>
      <c r="Q3622">
        <v>2</v>
      </c>
      <c r="R3622">
        <v>2.81</v>
      </c>
      <c r="S3622">
        <v>1</v>
      </c>
      <c r="T3622" t="s">
        <v>22</v>
      </c>
      <c r="U3622">
        <f t="shared" si="113"/>
        <v>0</v>
      </c>
      <c r="V3622">
        <f>IF(Table2[[#This Row],[international_plan]]="yes",1,0)</f>
        <v>0</v>
      </c>
      <c r="W3622">
        <f>IF(Table2[[#This Row],[voice_mail_plan]]="yes",1,0)</f>
        <v>1</v>
      </c>
      <c r="X3622" t="str">
        <f t="shared" si="112"/>
        <v>Very High</v>
      </c>
      <c r="Y3622" t="str">
        <f>IF(Table2[[#This Row],[total_intl_charge]] &gt; AVERAGE($R$2:$R$4245),"High","Low")</f>
        <v>High</v>
      </c>
      <c r="Z3622" t="str">
        <f>IF(AND(G3622&gt;AVERAGE(train!$G$2:$G$4251),K3622&gt;AVERAGE(train!$K$2:$K$4251)),"High Day &amp; Eve",IF(AND(G3622&gt;AVERAGE(train!$G$2:$G$4251),K3622&lt;=AVERAGE(train!$K$2:$K$4251)),"High Day Only",IF(AND(G3622&lt;=AVERAGE(train!$G$2:$G$4251),K3622&gt;AVERAGE(train!$K$2:$K$4251)),"High Eve Only","Low Usage")))</f>
        <v>High Eve Only</v>
      </c>
    </row>
    <row r="3623" spans="1:26">
      <c r="A3623" t="s">
        <v>61</v>
      </c>
      <c r="B3623">
        <v>29</v>
      </c>
      <c r="C3623" t="s">
        <v>21</v>
      </c>
      <c r="D3623" t="s">
        <v>22</v>
      </c>
      <c r="E3623" t="s">
        <v>22</v>
      </c>
      <c r="F3623">
        <v>0</v>
      </c>
      <c r="G3623">
        <v>262</v>
      </c>
      <c r="H3623">
        <v>112</v>
      </c>
      <c r="I3623">
        <v>44.54</v>
      </c>
      <c r="J3623">
        <v>82.7</v>
      </c>
      <c r="K3623">
        <v>60</v>
      </c>
      <c r="L3623">
        <v>7.03</v>
      </c>
      <c r="M3623">
        <v>195.1</v>
      </c>
      <c r="N3623">
        <v>120</v>
      </c>
      <c r="O3623">
        <v>8.7799999999999994</v>
      </c>
      <c r="P3623">
        <v>10.7</v>
      </c>
      <c r="Q3623">
        <v>5</v>
      </c>
      <c r="R3623">
        <v>2.89</v>
      </c>
      <c r="S3623">
        <v>1</v>
      </c>
      <c r="T3623" t="s">
        <v>22</v>
      </c>
      <c r="U3623">
        <f t="shared" si="113"/>
        <v>0</v>
      </c>
      <c r="V3623">
        <f>IF(Table2[[#This Row],[international_plan]]="yes",1,0)</f>
        <v>0</v>
      </c>
      <c r="W3623">
        <f>IF(Table2[[#This Row],[voice_mail_plan]]="yes",1,0)</f>
        <v>0</v>
      </c>
      <c r="X3623" t="str">
        <f t="shared" si="112"/>
        <v>Low</v>
      </c>
      <c r="Y3623" t="str">
        <f>IF(Table2[[#This Row],[total_intl_charge]] &gt; AVERAGE($R$2:$R$4245),"High","Low")</f>
        <v>High</v>
      </c>
      <c r="Z3623" t="str">
        <f>IF(AND(G3623&gt;AVERAGE(train!$G$2:$G$4251),K3623&gt;AVERAGE(train!$K$2:$K$4251)),"High Day &amp; Eve",IF(AND(G3623&gt;AVERAGE(train!$G$2:$G$4251),K3623&lt;=AVERAGE(train!$K$2:$K$4251)),"High Day Only",IF(AND(G3623&lt;=AVERAGE(train!$G$2:$G$4251),K3623&gt;AVERAGE(train!$K$2:$K$4251)),"High Eve Only","Low Usage")))</f>
        <v>High Day Only</v>
      </c>
    </row>
    <row r="3624" spans="1:26">
      <c r="A3624" t="s">
        <v>40</v>
      </c>
      <c r="B3624">
        <v>158</v>
      </c>
      <c r="C3624" t="s">
        <v>21</v>
      </c>
      <c r="D3624" t="s">
        <v>22</v>
      </c>
      <c r="E3624" t="s">
        <v>22</v>
      </c>
      <c r="F3624">
        <v>0</v>
      </c>
      <c r="G3624">
        <v>123.3</v>
      </c>
      <c r="H3624">
        <v>115</v>
      </c>
      <c r="I3624">
        <v>20.96</v>
      </c>
      <c r="J3624">
        <v>130.4</v>
      </c>
      <c r="K3624">
        <v>91</v>
      </c>
      <c r="L3624">
        <v>11.08</v>
      </c>
      <c r="M3624">
        <v>243.7</v>
      </c>
      <c r="N3624">
        <v>119</v>
      </c>
      <c r="O3624">
        <v>10.97</v>
      </c>
      <c r="P3624">
        <v>11.2</v>
      </c>
      <c r="Q3624">
        <v>3</v>
      </c>
      <c r="R3624">
        <v>3.02</v>
      </c>
      <c r="S3624">
        <v>3</v>
      </c>
      <c r="T3624" t="s">
        <v>22</v>
      </c>
      <c r="U3624">
        <f t="shared" si="113"/>
        <v>0</v>
      </c>
      <c r="V3624">
        <f>IF(Table2[[#This Row],[international_plan]]="yes",1,0)</f>
        <v>0</v>
      </c>
      <c r="W3624">
        <f>IF(Table2[[#This Row],[voice_mail_plan]]="yes",1,0)</f>
        <v>0</v>
      </c>
      <c r="X3624" t="str">
        <f t="shared" si="112"/>
        <v>Very High</v>
      </c>
      <c r="Y3624" t="str">
        <f>IF(Table2[[#This Row],[total_intl_charge]] &gt; AVERAGE($R$2:$R$4245),"High","Low")</f>
        <v>High</v>
      </c>
      <c r="Z3624" t="str">
        <f>IF(AND(G3624&gt;AVERAGE(train!$G$2:$G$4251),K3624&gt;AVERAGE(train!$K$2:$K$4251)),"High Day &amp; Eve",IF(AND(G3624&gt;AVERAGE(train!$G$2:$G$4251),K3624&lt;=AVERAGE(train!$K$2:$K$4251)),"High Day Only",IF(AND(G3624&lt;=AVERAGE(train!$G$2:$G$4251),K3624&gt;AVERAGE(train!$K$2:$K$4251)),"High Eve Only","Low Usage")))</f>
        <v>Low Usage</v>
      </c>
    </row>
    <row r="3625" spans="1:26">
      <c r="A3625" t="s">
        <v>62</v>
      </c>
      <c r="B3625">
        <v>104</v>
      </c>
      <c r="C3625" t="s">
        <v>21</v>
      </c>
      <c r="D3625" t="s">
        <v>22</v>
      </c>
      <c r="E3625" t="s">
        <v>22</v>
      </c>
      <c r="F3625">
        <v>0</v>
      </c>
      <c r="G3625">
        <v>210.9</v>
      </c>
      <c r="H3625">
        <v>90</v>
      </c>
      <c r="I3625">
        <v>35.85</v>
      </c>
      <c r="J3625">
        <v>272.2</v>
      </c>
      <c r="K3625">
        <v>101</v>
      </c>
      <c r="L3625">
        <v>23.14</v>
      </c>
      <c r="M3625">
        <v>304.3</v>
      </c>
      <c r="N3625">
        <v>86</v>
      </c>
      <c r="O3625">
        <v>13.69</v>
      </c>
      <c r="P3625">
        <v>10.6</v>
      </c>
      <c r="Q3625">
        <v>5</v>
      </c>
      <c r="R3625">
        <v>2.86</v>
      </c>
      <c r="S3625">
        <v>3</v>
      </c>
      <c r="T3625" t="s">
        <v>23</v>
      </c>
      <c r="U3625">
        <f t="shared" si="113"/>
        <v>1</v>
      </c>
      <c r="V3625">
        <f>IF(Table2[[#This Row],[international_plan]]="yes",1,0)</f>
        <v>0</v>
      </c>
      <c r="W3625">
        <f>IF(Table2[[#This Row],[voice_mail_plan]]="yes",1,0)</f>
        <v>0</v>
      </c>
      <c r="X3625" t="str">
        <f t="shared" si="112"/>
        <v>High</v>
      </c>
      <c r="Y3625" t="str">
        <f>IF(Table2[[#This Row],[total_intl_charge]] &gt; AVERAGE($R$2:$R$4245),"High","Low")</f>
        <v>High</v>
      </c>
      <c r="Z3625" t="str">
        <f>IF(AND(G3625&gt;AVERAGE(train!$G$2:$G$4251),K3625&gt;AVERAGE(train!$K$2:$K$4251)),"High Day &amp; Eve",IF(AND(G3625&gt;AVERAGE(train!$G$2:$G$4251),K3625&lt;=AVERAGE(train!$K$2:$K$4251)),"High Day Only",IF(AND(G3625&lt;=AVERAGE(train!$G$2:$G$4251),K3625&gt;AVERAGE(train!$K$2:$K$4251)),"High Eve Only","Low Usage")))</f>
        <v>High Day &amp; Eve</v>
      </c>
    </row>
    <row r="3626" spans="1:26">
      <c r="A3626" t="s">
        <v>57</v>
      </c>
      <c r="B3626">
        <v>74</v>
      </c>
      <c r="C3626" t="s">
        <v>28</v>
      </c>
      <c r="D3626" t="s">
        <v>22</v>
      </c>
      <c r="E3626" t="s">
        <v>22</v>
      </c>
      <c r="F3626">
        <v>0</v>
      </c>
      <c r="G3626">
        <v>143.69999999999999</v>
      </c>
      <c r="H3626">
        <v>97</v>
      </c>
      <c r="I3626">
        <v>24.43</v>
      </c>
      <c r="J3626">
        <v>229.6</v>
      </c>
      <c r="K3626">
        <v>110</v>
      </c>
      <c r="L3626">
        <v>19.52</v>
      </c>
      <c r="M3626">
        <v>98.8</v>
      </c>
      <c r="N3626">
        <v>100</v>
      </c>
      <c r="O3626">
        <v>4.45</v>
      </c>
      <c r="P3626">
        <v>11.8</v>
      </c>
      <c r="Q3626">
        <v>5</v>
      </c>
      <c r="R3626">
        <v>3.19</v>
      </c>
      <c r="S3626">
        <v>1</v>
      </c>
      <c r="T3626" t="s">
        <v>22</v>
      </c>
      <c r="U3626">
        <f t="shared" si="113"/>
        <v>0</v>
      </c>
      <c r="V3626">
        <f>IF(Table2[[#This Row],[international_plan]]="yes",1,0)</f>
        <v>0</v>
      </c>
      <c r="W3626">
        <f>IF(Table2[[#This Row],[voice_mail_plan]]="yes",1,0)</f>
        <v>0</v>
      </c>
      <c r="X3626" t="str">
        <f t="shared" si="112"/>
        <v>Medium</v>
      </c>
      <c r="Y3626" t="str">
        <f>IF(Table2[[#This Row],[total_intl_charge]] &gt; AVERAGE($R$2:$R$4245),"High","Low")</f>
        <v>High</v>
      </c>
      <c r="Z3626" t="str">
        <f>IF(AND(G3626&gt;AVERAGE(train!$G$2:$G$4251),K3626&gt;AVERAGE(train!$K$2:$K$4251)),"High Day &amp; Eve",IF(AND(G3626&gt;AVERAGE(train!$G$2:$G$4251),K3626&lt;=AVERAGE(train!$K$2:$K$4251)),"High Day Only",IF(AND(G3626&lt;=AVERAGE(train!$G$2:$G$4251),K3626&gt;AVERAGE(train!$K$2:$K$4251)),"High Eve Only","Low Usage")))</f>
        <v>High Eve Only</v>
      </c>
    </row>
    <row r="3627" spans="1:26">
      <c r="A3627" t="s">
        <v>52</v>
      </c>
      <c r="B3627">
        <v>28</v>
      </c>
      <c r="C3627" t="s">
        <v>21</v>
      </c>
      <c r="D3627" t="s">
        <v>22</v>
      </c>
      <c r="E3627" t="s">
        <v>22</v>
      </c>
      <c r="F3627">
        <v>0</v>
      </c>
      <c r="G3627">
        <v>171.2</v>
      </c>
      <c r="H3627">
        <v>90</v>
      </c>
      <c r="I3627">
        <v>29.1</v>
      </c>
      <c r="J3627">
        <v>173.9</v>
      </c>
      <c r="K3627">
        <v>65</v>
      </c>
      <c r="L3627">
        <v>14.78</v>
      </c>
      <c r="M3627">
        <v>210.5</v>
      </c>
      <c r="N3627">
        <v>139</v>
      </c>
      <c r="O3627">
        <v>9.4700000000000006</v>
      </c>
      <c r="P3627">
        <v>14</v>
      </c>
      <c r="Q3627">
        <v>4</v>
      </c>
      <c r="R3627">
        <v>3.78</v>
      </c>
      <c r="S3627">
        <v>2</v>
      </c>
      <c r="T3627" t="s">
        <v>22</v>
      </c>
      <c r="U3627">
        <f t="shared" si="113"/>
        <v>0</v>
      </c>
      <c r="V3627">
        <f>IF(Table2[[#This Row],[international_plan]]="yes",1,0)</f>
        <v>0</v>
      </c>
      <c r="W3627">
        <f>IF(Table2[[#This Row],[voice_mail_plan]]="yes",1,0)</f>
        <v>0</v>
      </c>
      <c r="X3627" t="str">
        <f t="shared" si="112"/>
        <v>Low</v>
      </c>
      <c r="Y3627" t="str">
        <f>IF(Table2[[#This Row],[total_intl_charge]] &gt; AVERAGE($R$2:$R$4245),"High","Low")</f>
        <v>High</v>
      </c>
      <c r="Z3627" t="str">
        <f>IF(AND(G3627&gt;AVERAGE(train!$G$2:$G$4251),K3627&gt;AVERAGE(train!$K$2:$K$4251)),"High Day &amp; Eve",IF(AND(G3627&gt;AVERAGE(train!$G$2:$G$4251),K3627&lt;=AVERAGE(train!$K$2:$K$4251)),"High Day Only",IF(AND(G3627&lt;=AVERAGE(train!$G$2:$G$4251),K3627&gt;AVERAGE(train!$K$2:$K$4251)),"High Eve Only","Low Usage")))</f>
        <v>Low Usage</v>
      </c>
    </row>
    <row r="3628" spans="1:26">
      <c r="A3628" t="s">
        <v>71</v>
      </c>
      <c r="B3628">
        <v>45</v>
      </c>
      <c r="C3628" t="s">
        <v>21</v>
      </c>
      <c r="D3628" t="s">
        <v>23</v>
      </c>
      <c r="E3628" t="s">
        <v>22</v>
      </c>
      <c r="F3628">
        <v>0</v>
      </c>
      <c r="G3628">
        <v>189.6</v>
      </c>
      <c r="H3628">
        <v>96</v>
      </c>
      <c r="I3628">
        <v>32.229999999999997</v>
      </c>
      <c r="J3628">
        <v>171.7</v>
      </c>
      <c r="K3628">
        <v>69</v>
      </c>
      <c r="L3628">
        <v>14.59</v>
      </c>
      <c r="M3628">
        <v>222</v>
      </c>
      <c r="N3628">
        <v>102</v>
      </c>
      <c r="O3628">
        <v>9.99</v>
      </c>
      <c r="P3628">
        <v>13.9</v>
      </c>
      <c r="Q3628">
        <v>7</v>
      </c>
      <c r="R3628">
        <v>3.75</v>
      </c>
      <c r="S3628">
        <v>1</v>
      </c>
      <c r="T3628" t="s">
        <v>23</v>
      </c>
      <c r="U3628">
        <f t="shared" si="113"/>
        <v>1</v>
      </c>
      <c r="V3628">
        <f>IF(Table2[[#This Row],[international_plan]]="yes",1,0)</f>
        <v>1</v>
      </c>
      <c r="W3628">
        <f>IF(Table2[[#This Row],[voice_mail_plan]]="yes",1,0)</f>
        <v>0</v>
      </c>
      <c r="X3628" t="str">
        <f t="shared" si="112"/>
        <v>Low</v>
      </c>
      <c r="Y3628" t="str">
        <f>IF(Table2[[#This Row],[total_intl_charge]] &gt; AVERAGE($R$2:$R$4245),"High","Low")</f>
        <v>High</v>
      </c>
      <c r="Z3628" t="str">
        <f>IF(AND(G3628&gt;AVERAGE(train!$G$2:$G$4251),K3628&gt;AVERAGE(train!$K$2:$K$4251)),"High Day &amp; Eve",IF(AND(G3628&gt;AVERAGE(train!$G$2:$G$4251),K3628&lt;=AVERAGE(train!$K$2:$K$4251)),"High Day Only",IF(AND(G3628&lt;=AVERAGE(train!$G$2:$G$4251),K3628&gt;AVERAGE(train!$K$2:$K$4251)),"High Eve Only","Low Usage")))</f>
        <v>High Day Only</v>
      </c>
    </row>
    <row r="3629" spans="1:26">
      <c r="A3629" t="s">
        <v>38</v>
      </c>
      <c r="B3629">
        <v>60</v>
      </c>
      <c r="C3629" t="s">
        <v>21</v>
      </c>
      <c r="D3629" t="s">
        <v>22</v>
      </c>
      <c r="E3629" t="s">
        <v>22</v>
      </c>
      <c r="F3629">
        <v>0</v>
      </c>
      <c r="G3629">
        <v>229.5</v>
      </c>
      <c r="H3629">
        <v>91</v>
      </c>
      <c r="I3629">
        <v>39.020000000000003</v>
      </c>
      <c r="J3629">
        <v>157.69999999999999</v>
      </c>
      <c r="K3629">
        <v>67</v>
      </c>
      <c r="L3629">
        <v>13.4</v>
      </c>
      <c r="M3629">
        <v>162.4</v>
      </c>
      <c r="N3629">
        <v>76</v>
      </c>
      <c r="O3629">
        <v>7.31</v>
      </c>
      <c r="P3629">
        <v>13.2</v>
      </c>
      <c r="Q3629">
        <v>3</v>
      </c>
      <c r="R3629">
        <v>3.56</v>
      </c>
      <c r="S3629">
        <v>2</v>
      </c>
      <c r="T3629" t="s">
        <v>22</v>
      </c>
      <c r="U3629">
        <f t="shared" si="113"/>
        <v>0</v>
      </c>
      <c r="V3629">
        <f>IF(Table2[[#This Row],[international_plan]]="yes",1,0)</f>
        <v>0</v>
      </c>
      <c r="W3629">
        <f>IF(Table2[[#This Row],[voice_mail_plan]]="yes",1,0)</f>
        <v>0</v>
      </c>
      <c r="X3629" t="str">
        <f t="shared" si="112"/>
        <v>Low</v>
      </c>
      <c r="Y3629" t="str">
        <f>IF(Table2[[#This Row],[total_intl_charge]] &gt; AVERAGE($R$2:$R$4245),"High","Low")</f>
        <v>High</v>
      </c>
      <c r="Z3629" t="str">
        <f>IF(AND(G3629&gt;AVERAGE(train!$G$2:$G$4251),K3629&gt;AVERAGE(train!$K$2:$K$4251)),"High Day &amp; Eve",IF(AND(G3629&gt;AVERAGE(train!$G$2:$G$4251),K3629&lt;=AVERAGE(train!$K$2:$K$4251)),"High Day Only",IF(AND(G3629&lt;=AVERAGE(train!$G$2:$G$4251),K3629&gt;AVERAGE(train!$K$2:$K$4251)),"High Eve Only","Low Usage")))</f>
        <v>High Day Only</v>
      </c>
    </row>
    <row r="3630" spans="1:26">
      <c r="A3630" t="s">
        <v>66</v>
      </c>
      <c r="B3630">
        <v>173</v>
      </c>
      <c r="C3630" t="s">
        <v>25</v>
      </c>
      <c r="D3630" t="s">
        <v>22</v>
      </c>
      <c r="E3630" t="s">
        <v>22</v>
      </c>
      <c r="F3630">
        <v>0</v>
      </c>
      <c r="G3630">
        <v>128.6</v>
      </c>
      <c r="H3630">
        <v>108</v>
      </c>
      <c r="I3630">
        <v>21.86</v>
      </c>
      <c r="J3630">
        <v>248.3</v>
      </c>
      <c r="K3630">
        <v>92</v>
      </c>
      <c r="L3630">
        <v>21.11</v>
      </c>
      <c r="M3630">
        <v>130.1</v>
      </c>
      <c r="N3630">
        <v>115</v>
      </c>
      <c r="O3630">
        <v>5.85</v>
      </c>
      <c r="P3630">
        <v>10.4</v>
      </c>
      <c r="Q3630">
        <v>2</v>
      </c>
      <c r="R3630">
        <v>2.81</v>
      </c>
      <c r="S3630">
        <v>4</v>
      </c>
      <c r="T3630" t="s">
        <v>23</v>
      </c>
      <c r="U3630">
        <f t="shared" si="113"/>
        <v>1</v>
      </c>
      <c r="V3630">
        <f>IF(Table2[[#This Row],[international_plan]]="yes",1,0)</f>
        <v>0</v>
      </c>
      <c r="W3630">
        <f>IF(Table2[[#This Row],[voice_mail_plan]]="yes",1,0)</f>
        <v>0</v>
      </c>
      <c r="X3630" t="str">
        <f t="shared" si="112"/>
        <v>Very High</v>
      </c>
      <c r="Y3630" t="str">
        <f>IF(Table2[[#This Row],[total_intl_charge]] &gt; AVERAGE($R$2:$R$4245),"High","Low")</f>
        <v>High</v>
      </c>
      <c r="Z3630" t="str">
        <f>IF(AND(G3630&gt;AVERAGE(train!$G$2:$G$4251),K3630&gt;AVERAGE(train!$K$2:$K$4251)),"High Day &amp; Eve",IF(AND(G3630&gt;AVERAGE(train!$G$2:$G$4251),K3630&lt;=AVERAGE(train!$K$2:$K$4251)),"High Day Only",IF(AND(G3630&lt;=AVERAGE(train!$G$2:$G$4251),K3630&gt;AVERAGE(train!$K$2:$K$4251)),"High Eve Only","Low Usage")))</f>
        <v>Low Usage</v>
      </c>
    </row>
    <row r="3631" spans="1:26">
      <c r="A3631" t="s">
        <v>40</v>
      </c>
      <c r="B3631">
        <v>152</v>
      </c>
      <c r="C3631" t="s">
        <v>25</v>
      </c>
      <c r="D3631" t="s">
        <v>22</v>
      </c>
      <c r="E3631" t="s">
        <v>23</v>
      </c>
      <c r="F3631">
        <v>26</v>
      </c>
      <c r="G3631">
        <v>214.8</v>
      </c>
      <c r="H3631">
        <v>82</v>
      </c>
      <c r="I3631">
        <v>36.520000000000003</v>
      </c>
      <c r="J3631">
        <v>226.7</v>
      </c>
      <c r="K3631">
        <v>135</v>
      </c>
      <c r="L3631">
        <v>19.27</v>
      </c>
      <c r="M3631">
        <v>206.7</v>
      </c>
      <c r="N3631">
        <v>97</v>
      </c>
      <c r="O3631">
        <v>9.3000000000000007</v>
      </c>
      <c r="P3631">
        <v>7.6</v>
      </c>
      <c r="Q3631">
        <v>11</v>
      </c>
      <c r="R3631">
        <v>2.0499999999999998</v>
      </c>
      <c r="S3631">
        <v>1</v>
      </c>
      <c r="T3631" t="s">
        <v>22</v>
      </c>
      <c r="U3631">
        <f t="shared" si="113"/>
        <v>0</v>
      </c>
      <c r="V3631">
        <f>IF(Table2[[#This Row],[international_plan]]="yes",1,0)</f>
        <v>0</v>
      </c>
      <c r="W3631">
        <f>IF(Table2[[#This Row],[voice_mail_plan]]="yes",1,0)</f>
        <v>1</v>
      </c>
      <c r="X3631" t="str">
        <f t="shared" si="112"/>
        <v>Very High</v>
      </c>
      <c r="Y3631" t="str">
        <f>IF(Table2[[#This Row],[total_intl_charge]] &gt; AVERAGE($R$2:$R$4245),"High","Low")</f>
        <v>Low</v>
      </c>
      <c r="Z3631" t="str">
        <f>IF(AND(G3631&gt;AVERAGE(train!$G$2:$G$4251),K3631&gt;AVERAGE(train!$K$2:$K$4251)),"High Day &amp; Eve",IF(AND(G3631&gt;AVERAGE(train!$G$2:$G$4251),K3631&lt;=AVERAGE(train!$K$2:$K$4251)),"High Day Only",IF(AND(G3631&lt;=AVERAGE(train!$G$2:$G$4251),K3631&gt;AVERAGE(train!$K$2:$K$4251)),"High Eve Only","Low Usage")))</f>
        <v>High Day &amp; Eve</v>
      </c>
    </row>
    <row r="3632" spans="1:26">
      <c r="A3632" t="s">
        <v>33</v>
      </c>
      <c r="B3632">
        <v>140</v>
      </c>
      <c r="C3632" t="s">
        <v>28</v>
      </c>
      <c r="D3632" t="s">
        <v>22</v>
      </c>
      <c r="E3632" t="s">
        <v>22</v>
      </c>
      <c r="F3632">
        <v>0</v>
      </c>
      <c r="G3632">
        <v>187.1</v>
      </c>
      <c r="H3632">
        <v>110</v>
      </c>
      <c r="I3632">
        <v>31.81</v>
      </c>
      <c r="J3632">
        <v>158</v>
      </c>
      <c r="K3632">
        <v>70</v>
      </c>
      <c r="L3632">
        <v>13.43</v>
      </c>
      <c r="M3632">
        <v>211.4</v>
      </c>
      <c r="N3632">
        <v>123</v>
      </c>
      <c r="O3632">
        <v>9.51</v>
      </c>
      <c r="P3632">
        <v>8.5</v>
      </c>
      <c r="Q3632">
        <v>2</v>
      </c>
      <c r="R3632">
        <v>2.2999999999999998</v>
      </c>
      <c r="S3632">
        <v>2</v>
      </c>
      <c r="T3632" t="s">
        <v>22</v>
      </c>
      <c r="U3632">
        <f t="shared" si="113"/>
        <v>0</v>
      </c>
      <c r="V3632">
        <f>IF(Table2[[#This Row],[international_plan]]="yes",1,0)</f>
        <v>0</v>
      </c>
      <c r="W3632">
        <f>IF(Table2[[#This Row],[voice_mail_plan]]="yes",1,0)</f>
        <v>0</v>
      </c>
      <c r="X3632" t="str">
        <f t="shared" si="112"/>
        <v>Very High</v>
      </c>
      <c r="Y3632" t="str">
        <f>IF(Table2[[#This Row],[total_intl_charge]] &gt; AVERAGE($R$2:$R$4245),"High","Low")</f>
        <v>Low</v>
      </c>
      <c r="Z3632" t="str">
        <f>IF(AND(G3632&gt;AVERAGE(train!$G$2:$G$4251),K3632&gt;AVERAGE(train!$K$2:$K$4251)),"High Day &amp; Eve",IF(AND(G3632&gt;AVERAGE(train!$G$2:$G$4251),K3632&lt;=AVERAGE(train!$K$2:$K$4251)),"High Day Only",IF(AND(G3632&lt;=AVERAGE(train!$G$2:$G$4251),K3632&gt;AVERAGE(train!$K$2:$K$4251)),"High Eve Only","Low Usage")))</f>
        <v>High Day Only</v>
      </c>
    </row>
    <row r="3633" spans="1:26">
      <c r="A3633" t="s">
        <v>63</v>
      </c>
      <c r="B3633">
        <v>94</v>
      </c>
      <c r="C3633" t="s">
        <v>21</v>
      </c>
      <c r="D3633" t="s">
        <v>22</v>
      </c>
      <c r="E3633" t="s">
        <v>23</v>
      </c>
      <c r="F3633">
        <v>31</v>
      </c>
      <c r="G3633">
        <v>209.3</v>
      </c>
      <c r="H3633">
        <v>90</v>
      </c>
      <c r="I3633">
        <v>35.58</v>
      </c>
      <c r="J3633">
        <v>281.7</v>
      </c>
      <c r="K3633">
        <v>111</v>
      </c>
      <c r="L3633">
        <v>23.94</v>
      </c>
      <c r="M3633">
        <v>190.1</v>
      </c>
      <c r="N3633">
        <v>66</v>
      </c>
      <c r="O3633">
        <v>8.5500000000000007</v>
      </c>
      <c r="P3633">
        <v>7.9</v>
      </c>
      <c r="Q3633">
        <v>5</v>
      </c>
      <c r="R3633">
        <v>2.13</v>
      </c>
      <c r="S3633">
        <v>0</v>
      </c>
      <c r="T3633" t="s">
        <v>22</v>
      </c>
      <c r="U3633">
        <f t="shared" si="113"/>
        <v>0</v>
      </c>
      <c r="V3633">
        <f>IF(Table2[[#This Row],[international_plan]]="yes",1,0)</f>
        <v>0</v>
      </c>
      <c r="W3633">
        <f>IF(Table2[[#This Row],[voice_mail_plan]]="yes",1,0)</f>
        <v>1</v>
      </c>
      <c r="X3633" t="str">
        <f t="shared" si="112"/>
        <v>Medium</v>
      </c>
      <c r="Y3633" t="str">
        <f>IF(Table2[[#This Row],[total_intl_charge]] &gt; AVERAGE($R$2:$R$4245),"High","Low")</f>
        <v>Low</v>
      </c>
      <c r="Z3633" t="str">
        <f>IF(AND(G3633&gt;AVERAGE(train!$G$2:$G$4251),K3633&gt;AVERAGE(train!$K$2:$K$4251)),"High Day &amp; Eve",IF(AND(G3633&gt;AVERAGE(train!$G$2:$G$4251),K3633&lt;=AVERAGE(train!$K$2:$K$4251)),"High Day Only",IF(AND(G3633&lt;=AVERAGE(train!$G$2:$G$4251),K3633&gt;AVERAGE(train!$K$2:$K$4251)),"High Eve Only","Low Usage")))</f>
        <v>High Day &amp; Eve</v>
      </c>
    </row>
    <row r="3634" spans="1:26">
      <c r="A3634" t="s">
        <v>50</v>
      </c>
      <c r="B3634">
        <v>88</v>
      </c>
      <c r="C3634" t="s">
        <v>21</v>
      </c>
      <c r="D3634" t="s">
        <v>22</v>
      </c>
      <c r="E3634" t="s">
        <v>22</v>
      </c>
      <c r="F3634">
        <v>0</v>
      </c>
      <c r="G3634">
        <v>141.69999999999999</v>
      </c>
      <c r="H3634">
        <v>102</v>
      </c>
      <c r="I3634">
        <v>24.09</v>
      </c>
      <c r="J3634">
        <v>226.2</v>
      </c>
      <c r="K3634">
        <v>125</v>
      </c>
      <c r="L3634">
        <v>19.23</v>
      </c>
      <c r="M3634">
        <v>100.1</v>
      </c>
      <c r="N3634">
        <v>93</v>
      </c>
      <c r="O3634">
        <v>4.5</v>
      </c>
      <c r="P3634">
        <v>11.9</v>
      </c>
      <c r="Q3634">
        <v>8</v>
      </c>
      <c r="R3634">
        <v>3.21</v>
      </c>
      <c r="S3634">
        <v>0</v>
      </c>
      <c r="T3634" t="s">
        <v>22</v>
      </c>
      <c r="U3634">
        <f t="shared" si="113"/>
        <v>0</v>
      </c>
      <c r="V3634">
        <f>IF(Table2[[#This Row],[international_plan]]="yes",1,0)</f>
        <v>0</v>
      </c>
      <c r="W3634">
        <f>IF(Table2[[#This Row],[voice_mail_plan]]="yes",1,0)</f>
        <v>0</v>
      </c>
      <c r="X3634" t="str">
        <f t="shared" si="112"/>
        <v>Medium</v>
      </c>
      <c r="Y3634" t="str">
        <f>IF(Table2[[#This Row],[total_intl_charge]] &gt; AVERAGE($R$2:$R$4245),"High","Low")</f>
        <v>High</v>
      </c>
      <c r="Z3634" t="str">
        <f>IF(AND(G3634&gt;AVERAGE(train!$G$2:$G$4251),K3634&gt;AVERAGE(train!$K$2:$K$4251)),"High Day &amp; Eve",IF(AND(G3634&gt;AVERAGE(train!$G$2:$G$4251),K3634&lt;=AVERAGE(train!$K$2:$K$4251)),"High Day Only",IF(AND(G3634&lt;=AVERAGE(train!$G$2:$G$4251),K3634&gt;AVERAGE(train!$K$2:$K$4251)),"High Eve Only","Low Usage")))</f>
        <v>High Eve Only</v>
      </c>
    </row>
    <row r="3635" spans="1:26">
      <c r="A3635" t="s">
        <v>52</v>
      </c>
      <c r="B3635">
        <v>170</v>
      </c>
      <c r="C3635" t="s">
        <v>25</v>
      </c>
      <c r="D3635" t="s">
        <v>22</v>
      </c>
      <c r="E3635" t="s">
        <v>23</v>
      </c>
      <c r="F3635">
        <v>22</v>
      </c>
      <c r="G3635">
        <v>173.6</v>
      </c>
      <c r="H3635">
        <v>66</v>
      </c>
      <c r="I3635">
        <v>29.51</v>
      </c>
      <c r="J3635">
        <v>142.19999999999999</v>
      </c>
      <c r="K3635">
        <v>83</v>
      </c>
      <c r="L3635">
        <v>12.09</v>
      </c>
      <c r="M3635">
        <v>156.5</v>
      </c>
      <c r="N3635">
        <v>93</v>
      </c>
      <c r="O3635">
        <v>7.04</v>
      </c>
      <c r="P3635">
        <v>5.2</v>
      </c>
      <c r="Q3635">
        <v>3</v>
      </c>
      <c r="R3635">
        <v>1.4</v>
      </c>
      <c r="S3635">
        <v>1</v>
      </c>
      <c r="T3635" t="s">
        <v>22</v>
      </c>
      <c r="U3635">
        <f t="shared" si="113"/>
        <v>0</v>
      </c>
      <c r="V3635">
        <f>IF(Table2[[#This Row],[international_plan]]="yes",1,0)</f>
        <v>0</v>
      </c>
      <c r="W3635">
        <f>IF(Table2[[#This Row],[voice_mail_plan]]="yes",1,0)</f>
        <v>1</v>
      </c>
      <c r="X3635" t="str">
        <f t="shared" si="112"/>
        <v>Very High</v>
      </c>
      <c r="Y3635" t="str">
        <f>IF(Table2[[#This Row],[total_intl_charge]] &gt; AVERAGE($R$2:$R$4245),"High","Low")</f>
        <v>Low</v>
      </c>
      <c r="Z3635" t="str">
        <f>IF(AND(G3635&gt;AVERAGE(train!$G$2:$G$4251),K3635&gt;AVERAGE(train!$K$2:$K$4251)),"High Day &amp; Eve",IF(AND(G3635&gt;AVERAGE(train!$G$2:$G$4251),K3635&lt;=AVERAGE(train!$K$2:$K$4251)),"High Day Only",IF(AND(G3635&lt;=AVERAGE(train!$G$2:$G$4251),K3635&gt;AVERAGE(train!$K$2:$K$4251)),"High Eve Only","Low Usage")))</f>
        <v>Low Usage</v>
      </c>
    </row>
    <row r="3636" spans="1:26">
      <c r="A3636" t="s">
        <v>57</v>
      </c>
      <c r="B3636">
        <v>57</v>
      </c>
      <c r="C3636" t="s">
        <v>28</v>
      </c>
      <c r="D3636" t="s">
        <v>22</v>
      </c>
      <c r="E3636" t="s">
        <v>22</v>
      </c>
      <c r="F3636">
        <v>0</v>
      </c>
      <c r="G3636">
        <v>176.9</v>
      </c>
      <c r="H3636">
        <v>75</v>
      </c>
      <c r="I3636">
        <v>30.07</v>
      </c>
      <c r="J3636">
        <v>204.2</v>
      </c>
      <c r="K3636">
        <v>86</v>
      </c>
      <c r="L3636">
        <v>17.36</v>
      </c>
      <c r="M3636">
        <v>254.1</v>
      </c>
      <c r="N3636">
        <v>90</v>
      </c>
      <c r="O3636">
        <v>11.43</v>
      </c>
      <c r="P3636">
        <v>6.1</v>
      </c>
      <c r="Q3636">
        <v>4</v>
      </c>
      <c r="R3636">
        <v>1.65</v>
      </c>
      <c r="S3636">
        <v>1</v>
      </c>
      <c r="T3636" t="s">
        <v>22</v>
      </c>
      <c r="U3636">
        <f t="shared" si="113"/>
        <v>0</v>
      </c>
      <c r="V3636">
        <f>IF(Table2[[#This Row],[international_plan]]="yes",1,0)</f>
        <v>0</v>
      </c>
      <c r="W3636">
        <f>IF(Table2[[#This Row],[voice_mail_plan]]="yes",1,0)</f>
        <v>0</v>
      </c>
      <c r="X3636" t="str">
        <f t="shared" si="112"/>
        <v>Low</v>
      </c>
      <c r="Y3636" t="str">
        <f>IF(Table2[[#This Row],[total_intl_charge]] &gt; AVERAGE($R$2:$R$4245),"High","Low")</f>
        <v>Low</v>
      </c>
      <c r="Z3636" t="str">
        <f>IF(AND(G3636&gt;AVERAGE(train!$G$2:$G$4251),K3636&gt;AVERAGE(train!$K$2:$K$4251)),"High Day &amp; Eve",IF(AND(G3636&gt;AVERAGE(train!$G$2:$G$4251),K3636&lt;=AVERAGE(train!$K$2:$K$4251)),"High Day Only",IF(AND(G3636&lt;=AVERAGE(train!$G$2:$G$4251),K3636&gt;AVERAGE(train!$K$2:$K$4251)),"High Eve Only","Low Usage")))</f>
        <v>Low Usage</v>
      </c>
    </row>
    <row r="3637" spans="1:26">
      <c r="A3637" t="s">
        <v>58</v>
      </c>
      <c r="B3637">
        <v>102</v>
      </c>
      <c r="C3637" t="s">
        <v>25</v>
      </c>
      <c r="D3637" t="s">
        <v>22</v>
      </c>
      <c r="E3637" t="s">
        <v>23</v>
      </c>
      <c r="F3637">
        <v>27</v>
      </c>
      <c r="G3637">
        <v>109.8</v>
      </c>
      <c r="H3637">
        <v>66</v>
      </c>
      <c r="I3637">
        <v>18.670000000000002</v>
      </c>
      <c r="J3637">
        <v>207.3</v>
      </c>
      <c r="K3637">
        <v>76</v>
      </c>
      <c r="L3637">
        <v>17.62</v>
      </c>
      <c r="M3637">
        <v>236.9</v>
      </c>
      <c r="N3637">
        <v>101</v>
      </c>
      <c r="O3637">
        <v>10.66</v>
      </c>
      <c r="P3637">
        <v>10.3</v>
      </c>
      <c r="Q3637">
        <v>7</v>
      </c>
      <c r="R3637">
        <v>2.78</v>
      </c>
      <c r="S3637">
        <v>0</v>
      </c>
      <c r="T3637" t="s">
        <v>22</v>
      </c>
      <c r="U3637">
        <f t="shared" si="113"/>
        <v>0</v>
      </c>
      <c r="V3637">
        <f>IF(Table2[[#This Row],[international_plan]]="yes",1,0)</f>
        <v>0</v>
      </c>
      <c r="W3637">
        <f>IF(Table2[[#This Row],[voice_mail_plan]]="yes",1,0)</f>
        <v>1</v>
      </c>
      <c r="X3637" t="str">
        <f t="shared" si="112"/>
        <v>High</v>
      </c>
      <c r="Y3637" t="str">
        <f>IF(Table2[[#This Row],[total_intl_charge]] &gt; AVERAGE($R$2:$R$4245),"High","Low")</f>
        <v>High</v>
      </c>
      <c r="Z3637" t="str">
        <f>IF(AND(G3637&gt;AVERAGE(train!$G$2:$G$4251),K3637&gt;AVERAGE(train!$K$2:$K$4251)),"High Day &amp; Eve",IF(AND(G3637&gt;AVERAGE(train!$G$2:$G$4251),K3637&lt;=AVERAGE(train!$K$2:$K$4251)),"High Day Only",IF(AND(G3637&lt;=AVERAGE(train!$G$2:$G$4251),K3637&gt;AVERAGE(train!$K$2:$K$4251)),"High Eve Only","Low Usage")))</f>
        <v>Low Usage</v>
      </c>
    </row>
    <row r="3638" spans="1:26">
      <c r="A3638" t="s">
        <v>20</v>
      </c>
      <c r="B3638">
        <v>49</v>
      </c>
      <c r="C3638" t="s">
        <v>25</v>
      </c>
      <c r="D3638" t="s">
        <v>22</v>
      </c>
      <c r="E3638" t="s">
        <v>22</v>
      </c>
      <c r="F3638">
        <v>0</v>
      </c>
      <c r="G3638">
        <v>202.3</v>
      </c>
      <c r="H3638">
        <v>105</v>
      </c>
      <c r="I3638">
        <v>34.39</v>
      </c>
      <c r="J3638">
        <v>195.4</v>
      </c>
      <c r="K3638">
        <v>131</v>
      </c>
      <c r="L3638">
        <v>16.61</v>
      </c>
      <c r="M3638">
        <v>190.1</v>
      </c>
      <c r="N3638">
        <v>88</v>
      </c>
      <c r="O3638">
        <v>8.5500000000000007</v>
      </c>
      <c r="P3638">
        <v>9</v>
      </c>
      <c r="Q3638">
        <v>2</v>
      </c>
      <c r="R3638">
        <v>2.4300000000000002</v>
      </c>
      <c r="S3638">
        <v>3</v>
      </c>
      <c r="T3638" t="s">
        <v>23</v>
      </c>
      <c r="U3638">
        <f t="shared" si="113"/>
        <v>1</v>
      </c>
      <c r="V3638">
        <f>IF(Table2[[#This Row],[international_plan]]="yes",1,0)</f>
        <v>0</v>
      </c>
      <c r="W3638">
        <f>IF(Table2[[#This Row],[voice_mail_plan]]="yes",1,0)</f>
        <v>0</v>
      </c>
      <c r="X3638" t="str">
        <f t="shared" si="112"/>
        <v>Low</v>
      </c>
      <c r="Y3638" t="str">
        <f>IF(Table2[[#This Row],[total_intl_charge]] &gt; AVERAGE($R$2:$R$4245),"High","Low")</f>
        <v>Low</v>
      </c>
      <c r="Z3638" t="str">
        <f>IF(AND(G3638&gt;AVERAGE(train!$G$2:$G$4251),K3638&gt;AVERAGE(train!$K$2:$K$4251)),"High Day &amp; Eve",IF(AND(G3638&gt;AVERAGE(train!$G$2:$G$4251),K3638&lt;=AVERAGE(train!$K$2:$K$4251)),"High Day Only",IF(AND(G3638&lt;=AVERAGE(train!$G$2:$G$4251),K3638&gt;AVERAGE(train!$K$2:$K$4251)),"High Eve Only","Low Usage")))</f>
        <v>High Day &amp; Eve</v>
      </c>
    </row>
    <row r="3639" spans="1:26">
      <c r="A3639" t="s">
        <v>32</v>
      </c>
      <c r="B3639">
        <v>195</v>
      </c>
      <c r="C3639" t="s">
        <v>21</v>
      </c>
      <c r="D3639" t="s">
        <v>22</v>
      </c>
      <c r="E3639" t="s">
        <v>22</v>
      </c>
      <c r="F3639">
        <v>0</v>
      </c>
      <c r="G3639">
        <v>221.6</v>
      </c>
      <c r="H3639">
        <v>109</v>
      </c>
      <c r="I3639">
        <v>37.67</v>
      </c>
      <c r="J3639">
        <v>126.2</v>
      </c>
      <c r="K3639">
        <v>94</v>
      </c>
      <c r="L3639">
        <v>10.73</v>
      </c>
      <c r="M3639">
        <v>212.2</v>
      </c>
      <c r="N3639">
        <v>98</v>
      </c>
      <c r="O3639">
        <v>9.5500000000000007</v>
      </c>
      <c r="P3639">
        <v>6.4</v>
      </c>
      <c r="Q3639">
        <v>2</v>
      </c>
      <c r="R3639">
        <v>1.73</v>
      </c>
      <c r="S3639">
        <v>0</v>
      </c>
      <c r="T3639" t="s">
        <v>22</v>
      </c>
      <c r="U3639">
        <f t="shared" si="113"/>
        <v>0</v>
      </c>
      <c r="V3639">
        <f>IF(Table2[[#This Row],[international_plan]]="yes",1,0)</f>
        <v>0</v>
      </c>
      <c r="W3639">
        <f>IF(Table2[[#This Row],[voice_mail_plan]]="yes",1,0)</f>
        <v>0</v>
      </c>
      <c r="X3639" t="str">
        <f t="shared" si="112"/>
        <v>Very High</v>
      </c>
      <c r="Y3639" t="str">
        <f>IF(Table2[[#This Row],[total_intl_charge]] &gt; AVERAGE($R$2:$R$4245),"High","Low")</f>
        <v>Low</v>
      </c>
      <c r="Z3639" t="str">
        <f>IF(AND(G3639&gt;AVERAGE(train!$G$2:$G$4251),K3639&gt;AVERAGE(train!$K$2:$K$4251)),"High Day &amp; Eve",IF(AND(G3639&gt;AVERAGE(train!$G$2:$G$4251),K3639&lt;=AVERAGE(train!$K$2:$K$4251)),"High Day Only",IF(AND(G3639&lt;=AVERAGE(train!$G$2:$G$4251),K3639&gt;AVERAGE(train!$K$2:$K$4251)),"High Eve Only","Low Usage")))</f>
        <v>High Day Only</v>
      </c>
    </row>
    <row r="3640" spans="1:26">
      <c r="A3640" t="s">
        <v>35</v>
      </c>
      <c r="B3640">
        <v>64</v>
      </c>
      <c r="C3640" t="s">
        <v>21</v>
      </c>
      <c r="D3640" t="s">
        <v>22</v>
      </c>
      <c r="E3640" t="s">
        <v>22</v>
      </c>
      <c r="F3640">
        <v>0</v>
      </c>
      <c r="G3640">
        <v>131.30000000000001</v>
      </c>
      <c r="H3640">
        <v>105</v>
      </c>
      <c r="I3640">
        <v>22.32</v>
      </c>
      <c r="J3640">
        <v>109.4</v>
      </c>
      <c r="K3640">
        <v>114</v>
      </c>
      <c r="L3640">
        <v>9.3000000000000007</v>
      </c>
      <c r="M3640">
        <v>246.2</v>
      </c>
      <c r="N3640">
        <v>125</v>
      </c>
      <c r="O3640">
        <v>11.08</v>
      </c>
      <c r="P3640">
        <v>12.7</v>
      </c>
      <c r="Q3640">
        <v>4</v>
      </c>
      <c r="R3640">
        <v>3.43</v>
      </c>
      <c r="S3640">
        <v>4</v>
      </c>
      <c r="T3640" t="s">
        <v>23</v>
      </c>
      <c r="U3640">
        <f t="shared" si="113"/>
        <v>1</v>
      </c>
      <c r="V3640">
        <f>IF(Table2[[#This Row],[international_plan]]="yes",1,0)</f>
        <v>0</v>
      </c>
      <c r="W3640">
        <f>IF(Table2[[#This Row],[voice_mail_plan]]="yes",1,0)</f>
        <v>0</v>
      </c>
      <c r="X3640" t="str">
        <f t="shared" si="112"/>
        <v>Low</v>
      </c>
      <c r="Y3640" t="str">
        <f>IF(Table2[[#This Row],[total_intl_charge]] &gt; AVERAGE($R$2:$R$4245),"High","Low")</f>
        <v>High</v>
      </c>
      <c r="Z3640" t="str">
        <f>IF(AND(G3640&gt;AVERAGE(train!$G$2:$G$4251),K3640&gt;AVERAGE(train!$K$2:$K$4251)),"High Day &amp; Eve",IF(AND(G3640&gt;AVERAGE(train!$G$2:$G$4251),K3640&lt;=AVERAGE(train!$K$2:$K$4251)),"High Day Only",IF(AND(G3640&lt;=AVERAGE(train!$G$2:$G$4251),K3640&gt;AVERAGE(train!$K$2:$K$4251)),"High Eve Only","Low Usage")))</f>
        <v>High Eve Only</v>
      </c>
    </row>
    <row r="3641" spans="1:26">
      <c r="A3641" t="s">
        <v>43</v>
      </c>
      <c r="B3641">
        <v>105</v>
      </c>
      <c r="C3641" t="s">
        <v>25</v>
      </c>
      <c r="D3641" t="s">
        <v>23</v>
      </c>
      <c r="E3641" t="s">
        <v>22</v>
      </c>
      <c r="F3641">
        <v>0</v>
      </c>
      <c r="G3641">
        <v>274</v>
      </c>
      <c r="H3641">
        <v>156</v>
      </c>
      <c r="I3641">
        <v>46.58</v>
      </c>
      <c r="J3641">
        <v>263</v>
      </c>
      <c r="K3641">
        <v>69</v>
      </c>
      <c r="L3641">
        <v>22.36</v>
      </c>
      <c r="M3641">
        <v>195.9</v>
      </c>
      <c r="N3641">
        <v>93</v>
      </c>
      <c r="O3641">
        <v>8.82</v>
      </c>
      <c r="P3641">
        <v>11.3</v>
      </c>
      <c r="Q3641">
        <v>3</v>
      </c>
      <c r="R3641">
        <v>3.05</v>
      </c>
      <c r="S3641">
        <v>3</v>
      </c>
      <c r="T3641" t="s">
        <v>23</v>
      </c>
      <c r="U3641">
        <f t="shared" si="113"/>
        <v>1</v>
      </c>
      <c r="V3641">
        <f>IF(Table2[[#This Row],[international_plan]]="yes",1,0)</f>
        <v>1</v>
      </c>
      <c r="W3641">
        <f>IF(Table2[[#This Row],[voice_mail_plan]]="yes",1,0)</f>
        <v>0</v>
      </c>
      <c r="X3641" t="str">
        <f t="shared" si="112"/>
        <v>High</v>
      </c>
      <c r="Y3641" t="str">
        <f>IF(Table2[[#This Row],[total_intl_charge]] &gt; AVERAGE($R$2:$R$4245),"High","Low")</f>
        <v>High</v>
      </c>
      <c r="Z3641" t="str">
        <f>IF(AND(G3641&gt;AVERAGE(train!$G$2:$G$4251),K3641&gt;AVERAGE(train!$K$2:$K$4251)),"High Day &amp; Eve",IF(AND(G3641&gt;AVERAGE(train!$G$2:$G$4251),K3641&lt;=AVERAGE(train!$K$2:$K$4251)),"High Day Only",IF(AND(G3641&lt;=AVERAGE(train!$G$2:$G$4251),K3641&gt;AVERAGE(train!$K$2:$K$4251)),"High Eve Only","Low Usage")))</f>
        <v>High Day Only</v>
      </c>
    </row>
    <row r="3642" spans="1:26">
      <c r="A3642" t="s">
        <v>52</v>
      </c>
      <c r="B3642">
        <v>81</v>
      </c>
      <c r="C3642" t="s">
        <v>21</v>
      </c>
      <c r="D3642" t="s">
        <v>22</v>
      </c>
      <c r="E3642" t="s">
        <v>23</v>
      </c>
      <c r="F3642">
        <v>33</v>
      </c>
      <c r="G3642">
        <v>200.3</v>
      </c>
      <c r="H3642">
        <v>103</v>
      </c>
      <c r="I3642">
        <v>34.049999999999997</v>
      </c>
      <c r="J3642">
        <v>216.9</v>
      </c>
      <c r="K3642">
        <v>96</v>
      </c>
      <c r="L3642">
        <v>18.440000000000001</v>
      </c>
      <c r="M3642">
        <v>249.8</v>
      </c>
      <c r="N3642">
        <v>100</v>
      </c>
      <c r="O3642">
        <v>11.24</v>
      </c>
      <c r="P3642">
        <v>15.5</v>
      </c>
      <c r="Q3642">
        <v>4</v>
      </c>
      <c r="R3642">
        <v>4.1900000000000004</v>
      </c>
      <c r="S3642">
        <v>1</v>
      </c>
      <c r="T3642" t="s">
        <v>22</v>
      </c>
      <c r="U3642">
        <f t="shared" si="113"/>
        <v>0</v>
      </c>
      <c r="V3642">
        <f>IF(Table2[[#This Row],[international_plan]]="yes",1,0)</f>
        <v>0</v>
      </c>
      <c r="W3642">
        <f>IF(Table2[[#This Row],[voice_mail_plan]]="yes",1,0)</f>
        <v>1</v>
      </c>
      <c r="X3642" t="str">
        <f t="shared" si="112"/>
        <v>Medium</v>
      </c>
      <c r="Y3642" t="str">
        <f>IF(Table2[[#This Row],[total_intl_charge]] &gt; AVERAGE($R$2:$R$4245),"High","Low")</f>
        <v>High</v>
      </c>
      <c r="Z3642" t="str">
        <f>IF(AND(G3642&gt;AVERAGE(train!$G$2:$G$4251),K3642&gt;AVERAGE(train!$K$2:$K$4251)),"High Day &amp; Eve",IF(AND(G3642&gt;AVERAGE(train!$G$2:$G$4251),K3642&lt;=AVERAGE(train!$K$2:$K$4251)),"High Day Only",IF(AND(G3642&lt;=AVERAGE(train!$G$2:$G$4251),K3642&gt;AVERAGE(train!$K$2:$K$4251)),"High Eve Only","Low Usage")))</f>
        <v>High Day Only</v>
      </c>
    </row>
    <row r="3643" spans="1:26">
      <c r="A3643" t="s">
        <v>48</v>
      </c>
      <c r="B3643">
        <v>63</v>
      </c>
      <c r="C3643" t="s">
        <v>25</v>
      </c>
      <c r="D3643" t="s">
        <v>22</v>
      </c>
      <c r="E3643" t="s">
        <v>22</v>
      </c>
      <c r="F3643">
        <v>0</v>
      </c>
      <c r="G3643">
        <v>204</v>
      </c>
      <c r="H3643">
        <v>119</v>
      </c>
      <c r="I3643">
        <v>34.68</v>
      </c>
      <c r="J3643">
        <v>161.69999999999999</v>
      </c>
      <c r="K3643">
        <v>90</v>
      </c>
      <c r="L3643">
        <v>13.74</v>
      </c>
      <c r="M3643">
        <v>202.6</v>
      </c>
      <c r="N3643">
        <v>113</v>
      </c>
      <c r="O3643">
        <v>9.1199999999999992</v>
      </c>
      <c r="P3643">
        <v>9.4</v>
      </c>
      <c r="Q3643">
        <v>4</v>
      </c>
      <c r="R3643">
        <v>2.54</v>
      </c>
      <c r="S3643">
        <v>3</v>
      </c>
      <c r="T3643" t="s">
        <v>22</v>
      </c>
      <c r="U3643">
        <f t="shared" si="113"/>
        <v>0</v>
      </c>
      <c r="V3643">
        <f>IF(Table2[[#This Row],[international_plan]]="yes",1,0)</f>
        <v>0</v>
      </c>
      <c r="W3643">
        <f>IF(Table2[[#This Row],[voice_mail_plan]]="yes",1,0)</f>
        <v>0</v>
      </c>
      <c r="X3643" t="str">
        <f t="shared" si="112"/>
        <v>Low</v>
      </c>
      <c r="Y3643" t="str">
        <f>IF(Table2[[#This Row],[total_intl_charge]] &gt; AVERAGE($R$2:$R$4245),"High","Low")</f>
        <v>Low</v>
      </c>
      <c r="Z3643" t="str">
        <f>IF(AND(G3643&gt;AVERAGE(train!$G$2:$G$4251),K3643&gt;AVERAGE(train!$K$2:$K$4251)),"High Day &amp; Eve",IF(AND(G3643&gt;AVERAGE(train!$G$2:$G$4251),K3643&lt;=AVERAGE(train!$K$2:$K$4251)),"High Day Only",IF(AND(G3643&lt;=AVERAGE(train!$G$2:$G$4251),K3643&gt;AVERAGE(train!$K$2:$K$4251)),"High Eve Only","Low Usage")))</f>
        <v>High Day Only</v>
      </c>
    </row>
    <row r="3644" spans="1:26">
      <c r="A3644" t="s">
        <v>53</v>
      </c>
      <c r="B3644">
        <v>126</v>
      </c>
      <c r="C3644" t="s">
        <v>21</v>
      </c>
      <c r="D3644" t="s">
        <v>22</v>
      </c>
      <c r="E3644" t="s">
        <v>22</v>
      </c>
      <c r="F3644">
        <v>0</v>
      </c>
      <c r="G3644">
        <v>193.1</v>
      </c>
      <c r="H3644">
        <v>114</v>
      </c>
      <c r="I3644">
        <v>32.83</v>
      </c>
      <c r="J3644">
        <v>75.5</v>
      </c>
      <c r="K3644">
        <v>61</v>
      </c>
      <c r="L3644">
        <v>6.42</v>
      </c>
      <c r="M3644">
        <v>186.2</v>
      </c>
      <c r="N3644">
        <v>73</v>
      </c>
      <c r="O3644">
        <v>8.3800000000000008</v>
      </c>
      <c r="P3644">
        <v>11.1</v>
      </c>
      <c r="Q3644">
        <v>1</v>
      </c>
      <c r="R3644">
        <v>3</v>
      </c>
      <c r="S3644">
        <v>3</v>
      </c>
      <c r="T3644" t="s">
        <v>22</v>
      </c>
      <c r="U3644">
        <f t="shared" si="113"/>
        <v>0</v>
      </c>
      <c r="V3644">
        <f>IF(Table2[[#This Row],[international_plan]]="yes",1,0)</f>
        <v>0</v>
      </c>
      <c r="W3644">
        <f>IF(Table2[[#This Row],[voice_mail_plan]]="yes",1,0)</f>
        <v>0</v>
      </c>
      <c r="X3644" t="str">
        <f t="shared" si="112"/>
        <v>High</v>
      </c>
      <c r="Y3644" t="str">
        <f>IF(Table2[[#This Row],[total_intl_charge]] &gt; AVERAGE($R$2:$R$4245),"High","Low")</f>
        <v>High</v>
      </c>
      <c r="Z3644" t="str">
        <f>IF(AND(G3644&gt;AVERAGE(train!$G$2:$G$4251),K3644&gt;AVERAGE(train!$K$2:$K$4251)),"High Day &amp; Eve",IF(AND(G3644&gt;AVERAGE(train!$G$2:$G$4251),K3644&lt;=AVERAGE(train!$K$2:$K$4251)),"High Day Only",IF(AND(G3644&lt;=AVERAGE(train!$G$2:$G$4251),K3644&gt;AVERAGE(train!$K$2:$K$4251)),"High Eve Only","Low Usage")))</f>
        <v>High Day Only</v>
      </c>
    </row>
    <row r="3645" spans="1:26">
      <c r="A3645" t="s">
        <v>52</v>
      </c>
      <c r="B3645">
        <v>153</v>
      </c>
      <c r="C3645" t="s">
        <v>21</v>
      </c>
      <c r="D3645" t="s">
        <v>22</v>
      </c>
      <c r="E3645" t="s">
        <v>22</v>
      </c>
      <c r="F3645">
        <v>0</v>
      </c>
      <c r="G3645">
        <v>202.2</v>
      </c>
      <c r="H3645">
        <v>132</v>
      </c>
      <c r="I3645">
        <v>34.369999999999997</v>
      </c>
      <c r="J3645">
        <v>158.9</v>
      </c>
      <c r="K3645">
        <v>78</v>
      </c>
      <c r="L3645">
        <v>13.51</v>
      </c>
      <c r="M3645">
        <v>111.4</v>
      </c>
      <c r="N3645">
        <v>98</v>
      </c>
      <c r="O3645">
        <v>5.01</v>
      </c>
      <c r="P3645">
        <v>8.6</v>
      </c>
      <c r="Q3645">
        <v>4</v>
      </c>
      <c r="R3645">
        <v>2.3199999999999998</v>
      </c>
      <c r="S3645">
        <v>2</v>
      </c>
      <c r="T3645" t="s">
        <v>22</v>
      </c>
      <c r="U3645">
        <f t="shared" si="113"/>
        <v>0</v>
      </c>
      <c r="V3645">
        <f>IF(Table2[[#This Row],[international_plan]]="yes",1,0)</f>
        <v>0</v>
      </c>
      <c r="W3645">
        <f>IF(Table2[[#This Row],[voice_mail_plan]]="yes",1,0)</f>
        <v>0</v>
      </c>
      <c r="X3645" t="str">
        <f t="shared" si="112"/>
        <v>Very High</v>
      </c>
      <c r="Y3645" t="str">
        <f>IF(Table2[[#This Row],[total_intl_charge]] &gt; AVERAGE($R$2:$R$4245),"High","Low")</f>
        <v>Low</v>
      </c>
      <c r="Z3645" t="str">
        <f>IF(AND(G3645&gt;AVERAGE(train!$G$2:$G$4251),K3645&gt;AVERAGE(train!$K$2:$K$4251)),"High Day &amp; Eve",IF(AND(G3645&gt;AVERAGE(train!$G$2:$G$4251),K3645&lt;=AVERAGE(train!$K$2:$K$4251)),"High Day Only",IF(AND(G3645&lt;=AVERAGE(train!$G$2:$G$4251),K3645&gt;AVERAGE(train!$K$2:$K$4251)),"High Eve Only","Low Usage")))</f>
        <v>High Day Only</v>
      </c>
    </row>
    <row r="3646" spans="1:26">
      <c r="A3646" t="s">
        <v>52</v>
      </c>
      <c r="B3646">
        <v>67</v>
      </c>
      <c r="C3646" t="s">
        <v>21</v>
      </c>
      <c r="D3646" t="s">
        <v>22</v>
      </c>
      <c r="E3646" t="s">
        <v>22</v>
      </c>
      <c r="F3646">
        <v>0</v>
      </c>
      <c r="G3646">
        <v>245.1</v>
      </c>
      <c r="H3646">
        <v>118</v>
      </c>
      <c r="I3646">
        <v>41.67</v>
      </c>
      <c r="J3646">
        <v>185.2</v>
      </c>
      <c r="K3646">
        <v>94</v>
      </c>
      <c r="L3646">
        <v>15.74</v>
      </c>
      <c r="M3646">
        <v>193.6</v>
      </c>
      <c r="N3646">
        <v>112</v>
      </c>
      <c r="O3646">
        <v>8.7100000000000009</v>
      </c>
      <c r="P3646">
        <v>8.1</v>
      </c>
      <c r="Q3646">
        <v>3</v>
      </c>
      <c r="R3646">
        <v>2.19</v>
      </c>
      <c r="S3646">
        <v>3</v>
      </c>
      <c r="T3646" t="s">
        <v>22</v>
      </c>
      <c r="U3646">
        <f t="shared" si="113"/>
        <v>0</v>
      </c>
      <c r="V3646">
        <f>IF(Table2[[#This Row],[international_plan]]="yes",1,0)</f>
        <v>0</v>
      </c>
      <c r="W3646">
        <f>IF(Table2[[#This Row],[voice_mail_plan]]="yes",1,0)</f>
        <v>0</v>
      </c>
      <c r="X3646" t="str">
        <f t="shared" si="112"/>
        <v>Low</v>
      </c>
      <c r="Y3646" t="str">
        <f>IF(Table2[[#This Row],[total_intl_charge]] &gt; AVERAGE($R$2:$R$4245),"High","Low")</f>
        <v>Low</v>
      </c>
      <c r="Z3646" t="str">
        <f>IF(AND(G3646&gt;AVERAGE(train!$G$2:$G$4251),K3646&gt;AVERAGE(train!$K$2:$K$4251)),"High Day &amp; Eve",IF(AND(G3646&gt;AVERAGE(train!$G$2:$G$4251),K3646&lt;=AVERAGE(train!$K$2:$K$4251)),"High Day Only",IF(AND(G3646&lt;=AVERAGE(train!$G$2:$G$4251),K3646&gt;AVERAGE(train!$K$2:$K$4251)),"High Eve Only","Low Usage")))</f>
        <v>High Day Only</v>
      </c>
    </row>
    <row r="3647" spans="1:26">
      <c r="A3647" t="s">
        <v>27</v>
      </c>
      <c r="B3647">
        <v>65</v>
      </c>
      <c r="C3647" t="s">
        <v>25</v>
      </c>
      <c r="D3647" t="s">
        <v>22</v>
      </c>
      <c r="E3647" t="s">
        <v>22</v>
      </c>
      <c r="F3647">
        <v>0</v>
      </c>
      <c r="G3647">
        <v>158.30000000000001</v>
      </c>
      <c r="H3647">
        <v>71</v>
      </c>
      <c r="I3647">
        <v>26.91</v>
      </c>
      <c r="J3647">
        <v>168.3</v>
      </c>
      <c r="K3647">
        <v>119</v>
      </c>
      <c r="L3647">
        <v>14.31</v>
      </c>
      <c r="M3647">
        <v>139.9</v>
      </c>
      <c r="N3647">
        <v>119</v>
      </c>
      <c r="O3647">
        <v>6.3</v>
      </c>
      <c r="P3647">
        <v>6.6</v>
      </c>
      <c r="Q3647">
        <v>6</v>
      </c>
      <c r="R3647">
        <v>1.78</v>
      </c>
      <c r="S3647">
        <v>2</v>
      </c>
      <c r="T3647" t="s">
        <v>22</v>
      </c>
      <c r="U3647">
        <f t="shared" si="113"/>
        <v>0</v>
      </c>
      <c r="V3647">
        <f>IF(Table2[[#This Row],[international_plan]]="yes",1,0)</f>
        <v>0</v>
      </c>
      <c r="W3647">
        <f>IF(Table2[[#This Row],[voice_mail_plan]]="yes",1,0)</f>
        <v>0</v>
      </c>
      <c r="X3647" t="str">
        <f t="shared" si="112"/>
        <v>Low</v>
      </c>
      <c r="Y3647" t="str">
        <f>IF(Table2[[#This Row],[total_intl_charge]] &gt; AVERAGE($R$2:$R$4245),"High","Low")</f>
        <v>Low</v>
      </c>
      <c r="Z3647" t="str">
        <f>IF(AND(G3647&gt;AVERAGE(train!$G$2:$G$4251),K3647&gt;AVERAGE(train!$K$2:$K$4251)),"High Day &amp; Eve",IF(AND(G3647&gt;AVERAGE(train!$G$2:$G$4251),K3647&lt;=AVERAGE(train!$K$2:$K$4251)),"High Day Only",IF(AND(G3647&lt;=AVERAGE(train!$G$2:$G$4251),K3647&gt;AVERAGE(train!$K$2:$K$4251)),"High Eve Only","Low Usage")))</f>
        <v>High Eve Only</v>
      </c>
    </row>
    <row r="3648" spans="1:26">
      <c r="A3648" t="s">
        <v>34</v>
      </c>
      <c r="B3648">
        <v>21</v>
      </c>
      <c r="C3648" t="s">
        <v>25</v>
      </c>
      <c r="D3648" t="s">
        <v>22</v>
      </c>
      <c r="E3648" t="s">
        <v>22</v>
      </c>
      <c r="F3648">
        <v>0</v>
      </c>
      <c r="G3648">
        <v>138.1</v>
      </c>
      <c r="H3648">
        <v>79</v>
      </c>
      <c r="I3648">
        <v>23.48</v>
      </c>
      <c r="J3648">
        <v>186.9</v>
      </c>
      <c r="K3648">
        <v>75</v>
      </c>
      <c r="L3648">
        <v>15.89</v>
      </c>
      <c r="M3648">
        <v>194.2</v>
      </c>
      <c r="N3648">
        <v>105</v>
      </c>
      <c r="O3648">
        <v>8.74</v>
      </c>
      <c r="P3648">
        <v>12.1</v>
      </c>
      <c r="Q3648">
        <v>1</v>
      </c>
      <c r="R3648">
        <v>3.27</v>
      </c>
      <c r="S3648">
        <v>0</v>
      </c>
      <c r="T3648" t="s">
        <v>22</v>
      </c>
      <c r="U3648">
        <f t="shared" si="113"/>
        <v>0</v>
      </c>
      <c r="V3648">
        <f>IF(Table2[[#This Row],[international_plan]]="yes",1,0)</f>
        <v>0</v>
      </c>
      <c r="W3648">
        <f>IF(Table2[[#This Row],[voice_mail_plan]]="yes",1,0)</f>
        <v>0</v>
      </c>
      <c r="X3648" t="str">
        <f t="shared" si="112"/>
        <v>Low</v>
      </c>
      <c r="Y3648" t="str">
        <f>IF(Table2[[#This Row],[total_intl_charge]] &gt; AVERAGE($R$2:$R$4245),"High","Low")</f>
        <v>High</v>
      </c>
      <c r="Z3648" t="str">
        <f>IF(AND(G3648&gt;AVERAGE(train!$G$2:$G$4251),K3648&gt;AVERAGE(train!$K$2:$K$4251)),"High Day &amp; Eve",IF(AND(G3648&gt;AVERAGE(train!$G$2:$G$4251),K3648&lt;=AVERAGE(train!$K$2:$K$4251)),"High Day Only",IF(AND(G3648&lt;=AVERAGE(train!$G$2:$G$4251),K3648&gt;AVERAGE(train!$K$2:$K$4251)),"High Eve Only","Low Usage")))</f>
        <v>Low Usage</v>
      </c>
    </row>
    <row r="3649" spans="1:26">
      <c r="A3649" t="s">
        <v>38</v>
      </c>
      <c r="B3649">
        <v>72</v>
      </c>
      <c r="C3649" t="s">
        <v>28</v>
      </c>
      <c r="D3649" t="s">
        <v>22</v>
      </c>
      <c r="E3649" t="s">
        <v>22</v>
      </c>
      <c r="F3649">
        <v>0</v>
      </c>
      <c r="G3649">
        <v>212.7</v>
      </c>
      <c r="H3649">
        <v>92</v>
      </c>
      <c r="I3649">
        <v>36.159999999999997</v>
      </c>
      <c r="J3649">
        <v>306.39999999999998</v>
      </c>
      <c r="K3649">
        <v>100</v>
      </c>
      <c r="L3649">
        <v>26.04</v>
      </c>
      <c r="M3649">
        <v>140.30000000000001</v>
      </c>
      <c r="N3649">
        <v>90</v>
      </c>
      <c r="O3649">
        <v>6.31</v>
      </c>
      <c r="P3649">
        <v>12.9</v>
      </c>
      <c r="Q3649">
        <v>6</v>
      </c>
      <c r="R3649">
        <v>3.48</v>
      </c>
      <c r="S3649">
        <v>0</v>
      </c>
      <c r="T3649" t="s">
        <v>22</v>
      </c>
      <c r="U3649">
        <f t="shared" si="113"/>
        <v>0</v>
      </c>
      <c r="V3649">
        <f>IF(Table2[[#This Row],[international_plan]]="yes",1,0)</f>
        <v>0</v>
      </c>
      <c r="W3649">
        <f>IF(Table2[[#This Row],[voice_mail_plan]]="yes",1,0)</f>
        <v>0</v>
      </c>
      <c r="X3649" t="str">
        <f t="shared" si="112"/>
        <v>Low</v>
      </c>
      <c r="Y3649" t="str">
        <f>IF(Table2[[#This Row],[total_intl_charge]] &gt; AVERAGE($R$2:$R$4245),"High","Low")</f>
        <v>High</v>
      </c>
      <c r="Z3649" t="str">
        <f>IF(AND(G3649&gt;AVERAGE(train!$G$2:$G$4251),K3649&gt;AVERAGE(train!$K$2:$K$4251)),"High Day &amp; Eve",IF(AND(G3649&gt;AVERAGE(train!$G$2:$G$4251),K3649&lt;=AVERAGE(train!$K$2:$K$4251)),"High Day Only",IF(AND(G3649&lt;=AVERAGE(train!$G$2:$G$4251),K3649&gt;AVERAGE(train!$K$2:$K$4251)),"High Eve Only","Low Usage")))</f>
        <v>High Day Only</v>
      </c>
    </row>
    <row r="3650" spans="1:26">
      <c r="A3650" t="s">
        <v>31</v>
      </c>
      <c r="B3650">
        <v>176</v>
      </c>
      <c r="C3650" t="s">
        <v>28</v>
      </c>
      <c r="D3650" t="s">
        <v>22</v>
      </c>
      <c r="E3650" t="s">
        <v>22</v>
      </c>
      <c r="F3650">
        <v>0</v>
      </c>
      <c r="G3650">
        <v>304.2</v>
      </c>
      <c r="H3650">
        <v>111</v>
      </c>
      <c r="I3650">
        <v>51.71</v>
      </c>
      <c r="J3650">
        <v>306.60000000000002</v>
      </c>
      <c r="K3650">
        <v>64</v>
      </c>
      <c r="L3650">
        <v>26.06</v>
      </c>
      <c r="M3650">
        <v>207.9</v>
      </c>
      <c r="N3650">
        <v>98</v>
      </c>
      <c r="O3650">
        <v>9.36</v>
      </c>
      <c r="P3650">
        <v>9.5</v>
      </c>
      <c r="Q3650">
        <v>2</v>
      </c>
      <c r="R3650">
        <v>2.57</v>
      </c>
      <c r="S3650">
        <v>7</v>
      </c>
      <c r="T3650" t="s">
        <v>23</v>
      </c>
      <c r="U3650">
        <f t="shared" si="113"/>
        <v>1</v>
      </c>
      <c r="V3650">
        <f>IF(Table2[[#This Row],[international_plan]]="yes",1,0)</f>
        <v>0</v>
      </c>
      <c r="W3650">
        <f>IF(Table2[[#This Row],[voice_mail_plan]]="yes",1,0)</f>
        <v>0</v>
      </c>
      <c r="X3650" t="str">
        <f t="shared" ref="X3650:X3713" si="114">IF(B3650&lt;=$AC$3,"Low",IF(B3650&lt;=$AC$4,"Medium",IF(B3650&lt;=$AC$5,"High",IF(B3650&gt;=$AC$5,"Very High"))))</f>
        <v>Very High</v>
      </c>
      <c r="Y3650" t="str">
        <f>IF(Table2[[#This Row],[total_intl_charge]] &gt; AVERAGE($R$2:$R$4245),"High","Low")</f>
        <v>Low</v>
      </c>
      <c r="Z3650" t="str">
        <f>IF(AND(G3650&gt;AVERAGE(train!$G$2:$G$4251),K3650&gt;AVERAGE(train!$K$2:$K$4251)),"High Day &amp; Eve",IF(AND(G3650&gt;AVERAGE(train!$G$2:$G$4251),K3650&lt;=AVERAGE(train!$K$2:$K$4251)),"High Day Only",IF(AND(G3650&lt;=AVERAGE(train!$G$2:$G$4251),K3650&gt;AVERAGE(train!$K$2:$K$4251)),"High Eve Only","Low Usage")))</f>
        <v>High Day Only</v>
      </c>
    </row>
    <row r="3651" spans="1:26">
      <c r="A3651" t="s">
        <v>39</v>
      </c>
      <c r="B3651">
        <v>150</v>
      </c>
      <c r="C3651" t="s">
        <v>25</v>
      </c>
      <c r="D3651" t="s">
        <v>22</v>
      </c>
      <c r="E3651" t="s">
        <v>23</v>
      </c>
      <c r="F3651">
        <v>24</v>
      </c>
      <c r="G3651">
        <v>212.4</v>
      </c>
      <c r="H3651">
        <v>157</v>
      </c>
      <c r="I3651">
        <v>36.11</v>
      </c>
      <c r="J3651">
        <v>168.7</v>
      </c>
      <c r="K3651">
        <v>91</v>
      </c>
      <c r="L3651">
        <v>14.34</v>
      </c>
      <c r="M3651">
        <v>199.4</v>
      </c>
      <c r="N3651">
        <v>112</v>
      </c>
      <c r="O3651">
        <v>8.9700000000000006</v>
      </c>
      <c r="P3651">
        <v>9.6999999999999993</v>
      </c>
      <c r="Q3651">
        <v>1</v>
      </c>
      <c r="R3651">
        <v>2.62</v>
      </c>
      <c r="S3651">
        <v>2</v>
      </c>
      <c r="T3651" t="s">
        <v>22</v>
      </c>
      <c r="U3651">
        <f t="shared" ref="U3651:U3714" si="115">IF(T3651="yes",1,0)</f>
        <v>0</v>
      </c>
      <c r="V3651">
        <f>IF(Table2[[#This Row],[international_plan]]="yes",1,0)</f>
        <v>0</v>
      </c>
      <c r="W3651">
        <f>IF(Table2[[#This Row],[voice_mail_plan]]="yes",1,0)</f>
        <v>1</v>
      </c>
      <c r="X3651" t="str">
        <f t="shared" si="114"/>
        <v>Very High</v>
      </c>
      <c r="Y3651" t="str">
        <f>IF(Table2[[#This Row],[total_intl_charge]] &gt; AVERAGE($R$2:$R$4245),"High","Low")</f>
        <v>Low</v>
      </c>
      <c r="Z3651" t="str">
        <f>IF(AND(G3651&gt;AVERAGE(train!$G$2:$G$4251),K3651&gt;AVERAGE(train!$K$2:$K$4251)),"High Day &amp; Eve",IF(AND(G3651&gt;AVERAGE(train!$G$2:$G$4251),K3651&lt;=AVERAGE(train!$K$2:$K$4251)),"High Day Only",IF(AND(G3651&lt;=AVERAGE(train!$G$2:$G$4251),K3651&gt;AVERAGE(train!$K$2:$K$4251)),"High Eve Only","Low Usage")))</f>
        <v>High Day Only</v>
      </c>
    </row>
    <row r="3652" spans="1:26">
      <c r="A3652" t="s">
        <v>72</v>
      </c>
      <c r="B3652">
        <v>108</v>
      </c>
      <c r="C3652" t="s">
        <v>28</v>
      </c>
      <c r="D3652" t="s">
        <v>23</v>
      </c>
      <c r="E3652" t="s">
        <v>22</v>
      </c>
      <c r="F3652">
        <v>0</v>
      </c>
      <c r="G3652">
        <v>137.30000000000001</v>
      </c>
      <c r="H3652">
        <v>68</v>
      </c>
      <c r="I3652">
        <v>23.34</v>
      </c>
      <c r="J3652">
        <v>143.80000000000001</v>
      </c>
      <c r="K3652">
        <v>94</v>
      </c>
      <c r="L3652">
        <v>12.22</v>
      </c>
      <c r="M3652">
        <v>238.7</v>
      </c>
      <c r="N3652">
        <v>101</v>
      </c>
      <c r="O3652">
        <v>10.74</v>
      </c>
      <c r="P3652">
        <v>8.9</v>
      </c>
      <c r="Q3652">
        <v>1</v>
      </c>
      <c r="R3652">
        <v>2.4</v>
      </c>
      <c r="S3652">
        <v>1</v>
      </c>
      <c r="T3652" t="s">
        <v>23</v>
      </c>
      <c r="U3652">
        <f t="shared" si="115"/>
        <v>1</v>
      </c>
      <c r="V3652">
        <f>IF(Table2[[#This Row],[international_plan]]="yes",1,0)</f>
        <v>1</v>
      </c>
      <c r="W3652">
        <f>IF(Table2[[#This Row],[voice_mail_plan]]="yes",1,0)</f>
        <v>0</v>
      </c>
      <c r="X3652" t="str">
        <f t="shared" si="114"/>
        <v>High</v>
      </c>
      <c r="Y3652" t="str">
        <f>IF(Table2[[#This Row],[total_intl_charge]] &gt; AVERAGE($R$2:$R$4245),"High","Low")</f>
        <v>Low</v>
      </c>
      <c r="Z3652" t="str">
        <f>IF(AND(G3652&gt;AVERAGE(train!$G$2:$G$4251),K3652&gt;AVERAGE(train!$K$2:$K$4251)),"High Day &amp; Eve",IF(AND(G3652&gt;AVERAGE(train!$G$2:$G$4251),K3652&lt;=AVERAGE(train!$K$2:$K$4251)),"High Day Only",IF(AND(G3652&lt;=AVERAGE(train!$G$2:$G$4251),K3652&gt;AVERAGE(train!$K$2:$K$4251)),"High Eve Only","Low Usage")))</f>
        <v>Low Usage</v>
      </c>
    </row>
    <row r="3653" spans="1:26">
      <c r="A3653" t="s">
        <v>33</v>
      </c>
      <c r="B3653">
        <v>129</v>
      </c>
      <c r="C3653" t="s">
        <v>28</v>
      </c>
      <c r="D3653" t="s">
        <v>22</v>
      </c>
      <c r="E3653" t="s">
        <v>23</v>
      </c>
      <c r="F3653">
        <v>10</v>
      </c>
      <c r="G3653">
        <v>161.4</v>
      </c>
      <c r="H3653">
        <v>91</v>
      </c>
      <c r="I3653">
        <v>27.44</v>
      </c>
      <c r="J3653">
        <v>183.1</v>
      </c>
      <c r="K3653">
        <v>102</v>
      </c>
      <c r="L3653">
        <v>15.56</v>
      </c>
      <c r="M3653">
        <v>240.3</v>
      </c>
      <c r="N3653">
        <v>65</v>
      </c>
      <c r="O3653">
        <v>10.81</v>
      </c>
      <c r="P3653">
        <v>12.9</v>
      </c>
      <c r="Q3653">
        <v>3</v>
      </c>
      <c r="R3653">
        <v>3.48</v>
      </c>
      <c r="S3653">
        <v>1</v>
      </c>
      <c r="T3653" t="s">
        <v>22</v>
      </c>
      <c r="U3653">
        <f t="shared" si="115"/>
        <v>0</v>
      </c>
      <c r="V3653">
        <f>IF(Table2[[#This Row],[international_plan]]="yes",1,0)</f>
        <v>0</v>
      </c>
      <c r="W3653">
        <f>IF(Table2[[#This Row],[voice_mail_plan]]="yes",1,0)</f>
        <v>1</v>
      </c>
      <c r="X3653" t="str">
        <f t="shared" si="114"/>
        <v>Very High</v>
      </c>
      <c r="Y3653" t="str">
        <f>IF(Table2[[#This Row],[total_intl_charge]] &gt; AVERAGE($R$2:$R$4245),"High","Low")</f>
        <v>High</v>
      </c>
      <c r="Z3653" t="str">
        <f>IF(AND(G3653&gt;AVERAGE(train!$G$2:$G$4251),K3653&gt;AVERAGE(train!$K$2:$K$4251)),"High Day &amp; Eve",IF(AND(G3653&gt;AVERAGE(train!$G$2:$G$4251),K3653&lt;=AVERAGE(train!$K$2:$K$4251)),"High Day Only",IF(AND(G3653&lt;=AVERAGE(train!$G$2:$G$4251),K3653&gt;AVERAGE(train!$K$2:$K$4251)),"High Eve Only","Low Usage")))</f>
        <v>High Eve Only</v>
      </c>
    </row>
    <row r="3654" spans="1:26">
      <c r="A3654" t="s">
        <v>59</v>
      </c>
      <c r="B3654">
        <v>73</v>
      </c>
      <c r="C3654" t="s">
        <v>28</v>
      </c>
      <c r="D3654" t="s">
        <v>23</v>
      </c>
      <c r="E3654" t="s">
        <v>22</v>
      </c>
      <c r="F3654">
        <v>0</v>
      </c>
      <c r="G3654">
        <v>202.9</v>
      </c>
      <c r="H3654">
        <v>108</v>
      </c>
      <c r="I3654">
        <v>34.49</v>
      </c>
      <c r="J3654">
        <v>285.89999999999998</v>
      </c>
      <c r="K3654">
        <v>121</v>
      </c>
      <c r="L3654">
        <v>24.3</v>
      </c>
      <c r="M3654">
        <v>219</v>
      </c>
      <c r="N3654">
        <v>102</v>
      </c>
      <c r="O3654">
        <v>9.86</v>
      </c>
      <c r="P3654">
        <v>12.8</v>
      </c>
      <c r="Q3654">
        <v>5</v>
      </c>
      <c r="R3654">
        <v>3.46</v>
      </c>
      <c r="S3654">
        <v>1</v>
      </c>
      <c r="T3654" t="s">
        <v>22</v>
      </c>
      <c r="U3654">
        <f t="shared" si="115"/>
        <v>0</v>
      </c>
      <c r="V3654">
        <f>IF(Table2[[#This Row],[international_plan]]="yes",1,0)</f>
        <v>1</v>
      </c>
      <c r="W3654">
        <f>IF(Table2[[#This Row],[voice_mail_plan]]="yes",1,0)</f>
        <v>0</v>
      </c>
      <c r="X3654" t="str">
        <f t="shared" si="114"/>
        <v>Low</v>
      </c>
      <c r="Y3654" t="str">
        <f>IF(Table2[[#This Row],[total_intl_charge]] &gt; AVERAGE($R$2:$R$4245),"High","Low")</f>
        <v>High</v>
      </c>
      <c r="Z3654" t="str">
        <f>IF(AND(G3654&gt;AVERAGE(train!$G$2:$G$4251),K3654&gt;AVERAGE(train!$K$2:$K$4251)),"High Day &amp; Eve",IF(AND(G3654&gt;AVERAGE(train!$G$2:$G$4251),K3654&lt;=AVERAGE(train!$K$2:$K$4251)),"High Day Only",IF(AND(G3654&lt;=AVERAGE(train!$G$2:$G$4251),K3654&gt;AVERAGE(train!$K$2:$K$4251)),"High Eve Only","Low Usage")))</f>
        <v>High Day &amp; Eve</v>
      </c>
    </row>
    <row r="3655" spans="1:26">
      <c r="A3655" t="s">
        <v>54</v>
      </c>
      <c r="B3655">
        <v>90</v>
      </c>
      <c r="C3655" t="s">
        <v>21</v>
      </c>
      <c r="D3655" t="s">
        <v>22</v>
      </c>
      <c r="E3655" t="s">
        <v>22</v>
      </c>
      <c r="F3655">
        <v>0</v>
      </c>
      <c r="G3655">
        <v>272.2</v>
      </c>
      <c r="H3655">
        <v>75</v>
      </c>
      <c r="I3655">
        <v>46.27</v>
      </c>
      <c r="J3655">
        <v>122.9</v>
      </c>
      <c r="K3655">
        <v>96</v>
      </c>
      <c r="L3655">
        <v>10.45</v>
      </c>
      <c r="M3655">
        <v>252.6</v>
      </c>
      <c r="N3655">
        <v>100</v>
      </c>
      <c r="O3655">
        <v>11.37</v>
      </c>
      <c r="P3655">
        <v>9.1999999999999993</v>
      </c>
      <c r="Q3655">
        <v>2</v>
      </c>
      <c r="R3655">
        <v>2.48</v>
      </c>
      <c r="S3655">
        <v>0</v>
      </c>
      <c r="T3655" t="s">
        <v>22</v>
      </c>
      <c r="U3655">
        <f t="shared" si="115"/>
        <v>0</v>
      </c>
      <c r="V3655">
        <f>IF(Table2[[#This Row],[international_plan]]="yes",1,0)</f>
        <v>0</v>
      </c>
      <c r="W3655">
        <f>IF(Table2[[#This Row],[voice_mail_plan]]="yes",1,0)</f>
        <v>0</v>
      </c>
      <c r="X3655" t="str">
        <f t="shared" si="114"/>
        <v>Medium</v>
      </c>
      <c r="Y3655" t="str">
        <f>IF(Table2[[#This Row],[total_intl_charge]] &gt; AVERAGE($R$2:$R$4245),"High","Low")</f>
        <v>Low</v>
      </c>
      <c r="Z3655" t="str">
        <f>IF(AND(G3655&gt;AVERAGE(train!$G$2:$G$4251),K3655&gt;AVERAGE(train!$K$2:$K$4251)),"High Day &amp; Eve",IF(AND(G3655&gt;AVERAGE(train!$G$2:$G$4251),K3655&lt;=AVERAGE(train!$K$2:$K$4251)),"High Day Only",IF(AND(G3655&lt;=AVERAGE(train!$G$2:$G$4251),K3655&gt;AVERAGE(train!$K$2:$K$4251)),"High Eve Only","Low Usage")))</f>
        <v>High Day Only</v>
      </c>
    </row>
    <row r="3656" spans="1:26">
      <c r="A3656" t="s">
        <v>62</v>
      </c>
      <c r="B3656">
        <v>105</v>
      </c>
      <c r="C3656" t="s">
        <v>25</v>
      </c>
      <c r="D3656" t="s">
        <v>22</v>
      </c>
      <c r="E3656" t="s">
        <v>22</v>
      </c>
      <c r="F3656">
        <v>0</v>
      </c>
      <c r="G3656">
        <v>98.2</v>
      </c>
      <c r="H3656">
        <v>103</v>
      </c>
      <c r="I3656">
        <v>16.690000000000001</v>
      </c>
      <c r="J3656">
        <v>140.30000000000001</v>
      </c>
      <c r="K3656">
        <v>91</v>
      </c>
      <c r="L3656">
        <v>11.93</v>
      </c>
      <c r="M3656">
        <v>140.19999999999999</v>
      </c>
      <c r="N3656">
        <v>106</v>
      </c>
      <c r="O3656">
        <v>6.31</v>
      </c>
      <c r="P3656">
        <v>13.9</v>
      </c>
      <c r="Q3656">
        <v>1</v>
      </c>
      <c r="R3656">
        <v>3.75</v>
      </c>
      <c r="S3656">
        <v>1</v>
      </c>
      <c r="T3656" t="s">
        <v>22</v>
      </c>
      <c r="U3656">
        <f t="shared" si="115"/>
        <v>0</v>
      </c>
      <c r="V3656">
        <f>IF(Table2[[#This Row],[international_plan]]="yes",1,0)</f>
        <v>0</v>
      </c>
      <c r="W3656">
        <f>IF(Table2[[#This Row],[voice_mail_plan]]="yes",1,0)</f>
        <v>0</v>
      </c>
      <c r="X3656" t="str">
        <f t="shared" si="114"/>
        <v>High</v>
      </c>
      <c r="Y3656" t="str">
        <f>IF(Table2[[#This Row],[total_intl_charge]] &gt; AVERAGE($R$2:$R$4245),"High","Low")</f>
        <v>High</v>
      </c>
      <c r="Z3656" t="str">
        <f>IF(AND(G3656&gt;AVERAGE(train!$G$2:$G$4251),K3656&gt;AVERAGE(train!$K$2:$K$4251)),"High Day &amp; Eve",IF(AND(G3656&gt;AVERAGE(train!$G$2:$G$4251),K3656&lt;=AVERAGE(train!$K$2:$K$4251)),"High Day Only",IF(AND(G3656&lt;=AVERAGE(train!$G$2:$G$4251),K3656&gt;AVERAGE(train!$K$2:$K$4251)),"High Eve Only","Low Usage")))</f>
        <v>Low Usage</v>
      </c>
    </row>
    <row r="3657" spans="1:26">
      <c r="A3657" t="s">
        <v>29</v>
      </c>
      <c r="B3657">
        <v>115</v>
      </c>
      <c r="C3657" t="s">
        <v>25</v>
      </c>
      <c r="D3657" t="s">
        <v>22</v>
      </c>
      <c r="E3657" t="s">
        <v>22</v>
      </c>
      <c r="F3657">
        <v>0</v>
      </c>
      <c r="G3657">
        <v>80.8</v>
      </c>
      <c r="H3657">
        <v>81</v>
      </c>
      <c r="I3657">
        <v>13.74</v>
      </c>
      <c r="J3657">
        <v>195.7</v>
      </c>
      <c r="K3657">
        <v>91</v>
      </c>
      <c r="L3657">
        <v>16.63</v>
      </c>
      <c r="M3657">
        <v>190.1</v>
      </c>
      <c r="N3657">
        <v>66</v>
      </c>
      <c r="O3657">
        <v>8.5500000000000007</v>
      </c>
      <c r="P3657">
        <v>11.7</v>
      </c>
      <c r="Q3657">
        <v>6</v>
      </c>
      <c r="R3657">
        <v>3.16</v>
      </c>
      <c r="S3657">
        <v>1</v>
      </c>
      <c r="T3657" t="s">
        <v>22</v>
      </c>
      <c r="U3657">
        <f t="shared" si="115"/>
        <v>0</v>
      </c>
      <c r="V3657">
        <f>IF(Table2[[#This Row],[international_plan]]="yes",1,0)</f>
        <v>0</v>
      </c>
      <c r="W3657">
        <f>IF(Table2[[#This Row],[voice_mail_plan]]="yes",1,0)</f>
        <v>0</v>
      </c>
      <c r="X3657" t="str">
        <f t="shared" si="114"/>
        <v>High</v>
      </c>
      <c r="Y3657" t="str">
        <f>IF(Table2[[#This Row],[total_intl_charge]] &gt; AVERAGE($R$2:$R$4245),"High","Low")</f>
        <v>High</v>
      </c>
      <c r="Z3657" t="str">
        <f>IF(AND(G3657&gt;AVERAGE(train!$G$2:$G$4251),K3657&gt;AVERAGE(train!$K$2:$K$4251)),"High Day &amp; Eve",IF(AND(G3657&gt;AVERAGE(train!$G$2:$G$4251),K3657&lt;=AVERAGE(train!$K$2:$K$4251)),"High Day Only",IF(AND(G3657&lt;=AVERAGE(train!$G$2:$G$4251),K3657&gt;AVERAGE(train!$K$2:$K$4251)),"High Eve Only","Low Usage")))</f>
        <v>Low Usage</v>
      </c>
    </row>
    <row r="3658" spans="1:26">
      <c r="A3658" t="s">
        <v>20</v>
      </c>
      <c r="B3658">
        <v>82</v>
      </c>
      <c r="C3658" t="s">
        <v>21</v>
      </c>
      <c r="D3658" t="s">
        <v>22</v>
      </c>
      <c r="E3658" t="s">
        <v>22</v>
      </c>
      <c r="F3658">
        <v>0</v>
      </c>
      <c r="G3658">
        <v>207.2</v>
      </c>
      <c r="H3658">
        <v>114</v>
      </c>
      <c r="I3658">
        <v>35.22</v>
      </c>
      <c r="J3658">
        <v>163.69999999999999</v>
      </c>
      <c r="K3658">
        <v>97</v>
      </c>
      <c r="L3658">
        <v>13.91</v>
      </c>
      <c r="M3658">
        <v>192.8</v>
      </c>
      <c r="N3658">
        <v>79</v>
      </c>
      <c r="O3658">
        <v>8.68</v>
      </c>
      <c r="P3658">
        <v>9.3000000000000007</v>
      </c>
      <c r="Q3658">
        <v>4</v>
      </c>
      <c r="R3658">
        <v>2.5099999999999998</v>
      </c>
      <c r="S3658">
        <v>7</v>
      </c>
      <c r="T3658" t="s">
        <v>22</v>
      </c>
      <c r="U3658">
        <f t="shared" si="115"/>
        <v>0</v>
      </c>
      <c r="V3658">
        <f>IF(Table2[[#This Row],[international_plan]]="yes",1,0)</f>
        <v>0</v>
      </c>
      <c r="W3658">
        <f>IF(Table2[[#This Row],[voice_mail_plan]]="yes",1,0)</f>
        <v>0</v>
      </c>
      <c r="X3658" t="str">
        <f t="shared" si="114"/>
        <v>Medium</v>
      </c>
      <c r="Y3658" t="str">
        <f>IF(Table2[[#This Row],[total_intl_charge]] &gt; AVERAGE($R$2:$R$4245),"High","Low")</f>
        <v>Low</v>
      </c>
      <c r="Z3658" t="str">
        <f>IF(AND(G3658&gt;AVERAGE(train!$G$2:$G$4251),K3658&gt;AVERAGE(train!$K$2:$K$4251)),"High Day &amp; Eve",IF(AND(G3658&gt;AVERAGE(train!$G$2:$G$4251),K3658&lt;=AVERAGE(train!$K$2:$K$4251)),"High Day Only",IF(AND(G3658&lt;=AVERAGE(train!$G$2:$G$4251),K3658&gt;AVERAGE(train!$K$2:$K$4251)),"High Eve Only","Low Usage")))</f>
        <v>High Day Only</v>
      </c>
    </row>
    <row r="3659" spans="1:26">
      <c r="A3659" t="s">
        <v>66</v>
      </c>
      <c r="B3659">
        <v>77</v>
      </c>
      <c r="C3659" t="s">
        <v>21</v>
      </c>
      <c r="D3659" t="s">
        <v>22</v>
      </c>
      <c r="E3659" t="s">
        <v>22</v>
      </c>
      <c r="F3659">
        <v>0</v>
      </c>
      <c r="G3659">
        <v>208.8</v>
      </c>
      <c r="H3659">
        <v>117</v>
      </c>
      <c r="I3659">
        <v>35.5</v>
      </c>
      <c r="J3659">
        <v>175.4</v>
      </c>
      <c r="K3659">
        <v>81</v>
      </c>
      <c r="L3659">
        <v>14.91</v>
      </c>
      <c r="M3659">
        <v>171.5</v>
      </c>
      <c r="N3659">
        <v>105</v>
      </c>
      <c r="O3659">
        <v>7.72</v>
      </c>
      <c r="P3659">
        <v>13.4</v>
      </c>
      <c r="Q3659">
        <v>3</v>
      </c>
      <c r="R3659">
        <v>3.62</v>
      </c>
      <c r="S3659">
        <v>0</v>
      </c>
      <c r="T3659" t="s">
        <v>22</v>
      </c>
      <c r="U3659">
        <f t="shared" si="115"/>
        <v>0</v>
      </c>
      <c r="V3659">
        <f>IF(Table2[[#This Row],[international_plan]]="yes",1,0)</f>
        <v>0</v>
      </c>
      <c r="W3659">
        <f>IF(Table2[[#This Row],[voice_mail_plan]]="yes",1,0)</f>
        <v>0</v>
      </c>
      <c r="X3659" t="str">
        <f t="shared" si="114"/>
        <v>Medium</v>
      </c>
      <c r="Y3659" t="str">
        <f>IF(Table2[[#This Row],[total_intl_charge]] &gt; AVERAGE($R$2:$R$4245),"High","Low")</f>
        <v>High</v>
      </c>
      <c r="Z3659" t="str">
        <f>IF(AND(G3659&gt;AVERAGE(train!$G$2:$G$4251),K3659&gt;AVERAGE(train!$K$2:$K$4251)),"High Day &amp; Eve",IF(AND(G3659&gt;AVERAGE(train!$G$2:$G$4251),K3659&lt;=AVERAGE(train!$K$2:$K$4251)),"High Day Only",IF(AND(G3659&lt;=AVERAGE(train!$G$2:$G$4251),K3659&gt;AVERAGE(train!$K$2:$K$4251)),"High Eve Only","Low Usage")))</f>
        <v>High Day Only</v>
      </c>
    </row>
    <row r="3660" spans="1:26">
      <c r="A3660" t="s">
        <v>46</v>
      </c>
      <c r="B3660">
        <v>201</v>
      </c>
      <c r="C3660" t="s">
        <v>28</v>
      </c>
      <c r="D3660" t="s">
        <v>22</v>
      </c>
      <c r="E3660" t="s">
        <v>22</v>
      </c>
      <c r="F3660">
        <v>0</v>
      </c>
      <c r="G3660">
        <v>159.9</v>
      </c>
      <c r="H3660">
        <v>61</v>
      </c>
      <c r="I3660">
        <v>27.18</v>
      </c>
      <c r="J3660">
        <v>237.3</v>
      </c>
      <c r="K3660">
        <v>124</v>
      </c>
      <c r="L3660">
        <v>20.170000000000002</v>
      </c>
      <c r="M3660">
        <v>290.2</v>
      </c>
      <c r="N3660">
        <v>99</v>
      </c>
      <c r="O3660">
        <v>13.06</v>
      </c>
      <c r="P3660">
        <v>13.4</v>
      </c>
      <c r="Q3660">
        <v>4</v>
      </c>
      <c r="R3660">
        <v>3.62</v>
      </c>
      <c r="S3660">
        <v>3</v>
      </c>
      <c r="T3660" t="s">
        <v>22</v>
      </c>
      <c r="U3660">
        <f t="shared" si="115"/>
        <v>0</v>
      </c>
      <c r="V3660">
        <f>IF(Table2[[#This Row],[international_plan]]="yes",1,0)</f>
        <v>0</v>
      </c>
      <c r="W3660">
        <f>IF(Table2[[#This Row],[voice_mail_plan]]="yes",1,0)</f>
        <v>0</v>
      </c>
      <c r="X3660" t="str">
        <f t="shared" si="114"/>
        <v>Very High</v>
      </c>
      <c r="Y3660" t="str">
        <f>IF(Table2[[#This Row],[total_intl_charge]] &gt; AVERAGE($R$2:$R$4245),"High","Low")</f>
        <v>High</v>
      </c>
      <c r="Z3660" t="str">
        <f>IF(AND(G3660&gt;AVERAGE(train!$G$2:$G$4251),K3660&gt;AVERAGE(train!$K$2:$K$4251)),"High Day &amp; Eve",IF(AND(G3660&gt;AVERAGE(train!$G$2:$G$4251),K3660&lt;=AVERAGE(train!$K$2:$K$4251)),"High Day Only",IF(AND(G3660&lt;=AVERAGE(train!$G$2:$G$4251),K3660&gt;AVERAGE(train!$K$2:$K$4251)),"High Eve Only","Low Usage")))</f>
        <v>High Eve Only</v>
      </c>
    </row>
    <row r="3661" spans="1:26">
      <c r="A3661" t="s">
        <v>58</v>
      </c>
      <c r="B3661">
        <v>139</v>
      </c>
      <c r="C3661" t="s">
        <v>21</v>
      </c>
      <c r="D3661" t="s">
        <v>23</v>
      </c>
      <c r="E3661" t="s">
        <v>22</v>
      </c>
      <c r="F3661">
        <v>0</v>
      </c>
      <c r="G3661">
        <v>185.1</v>
      </c>
      <c r="H3661">
        <v>101</v>
      </c>
      <c r="I3661">
        <v>31.47</v>
      </c>
      <c r="J3661">
        <v>266.7</v>
      </c>
      <c r="K3661">
        <v>75</v>
      </c>
      <c r="L3661">
        <v>22.67</v>
      </c>
      <c r="M3661">
        <v>207.9</v>
      </c>
      <c r="N3661">
        <v>95</v>
      </c>
      <c r="O3661">
        <v>9.36</v>
      </c>
      <c r="P3661">
        <v>9</v>
      </c>
      <c r="Q3661">
        <v>3</v>
      </c>
      <c r="R3661">
        <v>2.4300000000000002</v>
      </c>
      <c r="S3661">
        <v>3</v>
      </c>
      <c r="T3661" t="s">
        <v>22</v>
      </c>
      <c r="U3661">
        <f t="shared" si="115"/>
        <v>0</v>
      </c>
      <c r="V3661">
        <f>IF(Table2[[#This Row],[international_plan]]="yes",1,0)</f>
        <v>1</v>
      </c>
      <c r="W3661">
        <f>IF(Table2[[#This Row],[voice_mail_plan]]="yes",1,0)</f>
        <v>0</v>
      </c>
      <c r="X3661" t="str">
        <f t="shared" si="114"/>
        <v>Very High</v>
      </c>
      <c r="Y3661" t="str">
        <f>IF(Table2[[#This Row],[total_intl_charge]] &gt; AVERAGE($R$2:$R$4245),"High","Low")</f>
        <v>Low</v>
      </c>
      <c r="Z3661" t="str">
        <f>IF(AND(G3661&gt;AVERAGE(train!$G$2:$G$4251),K3661&gt;AVERAGE(train!$K$2:$K$4251)),"High Day &amp; Eve",IF(AND(G3661&gt;AVERAGE(train!$G$2:$G$4251),K3661&lt;=AVERAGE(train!$K$2:$K$4251)),"High Day Only",IF(AND(G3661&lt;=AVERAGE(train!$G$2:$G$4251),K3661&gt;AVERAGE(train!$K$2:$K$4251)),"High Eve Only","Low Usage")))</f>
        <v>High Day Only</v>
      </c>
    </row>
    <row r="3662" spans="1:26">
      <c r="A3662" t="s">
        <v>65</v>
      </c>
      <c r="B3662">
        <v>94</v>
      </c>
      <c r="C3662" t="s">
        <v>25</v>
      </c>
      <c r="D3662" t="s">
        <v>22</v>
      </c>
      <c r="E3662" t="s">
        <v>22</v>
      </c>
      <c r="F3662">
        <v>0</v>
      </c>
      <c r="G3662">
        <v>139.1</v>
      </c>
      <c r="H3662">
        <v>93</v>
      </c>
      <c r="I3662">
        <v>23.65</v>
      </c>
      <c r="J3662">
        <v>237.9</v>
      </c>
      <c r="K3662">
        <v>100</v>
      </c>
      <c r="L3662">
        <v>20.22</v>
      </c>
      <c r="M3662">
        <v>227.1</v>
      </c>
      <c r="N3662">
        <v>59</v>
      </c>
      <c r="O3662">
        <v>10.220000000000001</v>
      </c>
      <c r="P3662">
        <v>11.4</v>
      </c>
      <c r="Q3662">
        <v>3</v>
      </c>
      <c r="R3662">
        <v>3.08</v>
      </c>
      <c r="S3662">
        <v>1</v>
      </c>
      <c r="T3662" t="s">
        <v>22</v>
      </c>
      <c r="U3662">
        <f t="shared" si="115"/>
        <v>0</v>
      </c>
      <c r="V3662">
        <f>IF(Table2[[#This Row],[international_plan]]="yes",1,0)</f>
        <v>0</v>
      </c>
      <c r="W3662">
        <f>IF(Table2[[#This Row],[voice_mail_plan]]="yes",1,0)</f>
        <v>0</v>
      </c>
      <c r="X3662" t="str">
        <f t="shared" si="114"/>
        <v>Medium</v>
      </c>
      <c r="Y3662" t="str">
        <f>IF(Table2[[#This Row],[total_intl_charge]] &gt; AVERAGE($R$2:$R$4245),"High","Low")</f>
        <v>High</v>
      </c>
      <c r="Z3662" t="str">
        <f>IF(AND(G3662&gt;AVERAGE(train!$G$2:$G$4251),K3662&gt;AVERAGE(train!$K$2:$K$4251)),"High Day &amp; Eve",IF(AND(G3662&gt;AVERAGE(train!$G$2:$G$4251),K3662&lt;=AVERAGE(train!$K$2:$K$4251)),"High Day Only",IF(AND(G3662&lt;=AVERAGE(train!$G$2:$G$4251),K3662&gt;AVERAGE(train!$K$2:$K$4251)),"High Eve Only","Low Usage")))</f>
        <v>Low Usage</v>
      </c>
    </row>
    <row r="3663" spans="1:26">
      <c r="A3663" t="s">
        <v>55</v>
      </c>
      <c r="B3663">
        <v>95</v>
      </c>
      <c r="C3663" t="s">
        <v>21</v>
      </c>
      <c r="D3663" t="s">
        <v>22</v>
      </c>
      <c r="E3663" t="s">
        <v>22</v>
      </c>
      <c r="F3663">
        <v>0</v>
      </c>
      <c r="G3663">
        <v>155.5</v>
      </c>
      <c r="H3663">
        <v>99</v>
      </c>
      <c r="I3663">
        <v>26.44</v>
      </c>
      <c r="J3663">
        <v>167</v>
      </c>
      <c r="K3663">
        <v>75</v>
      </c>
      <c r="L3663">
        <v>14.2</v>
      </c>
      <c r="M3663">
        <v>190.7</v>
      </c>
      <c r="N3663">
        <v>125</v>
      </c>
      <c r="O3663">
        <v>8.58</v>
      </c>
      <c r="P3663">
        <v>13.2</v>
      </c>
      <c r="Q3663">
        <v>4</v>
      </c>
      <c r="R3663">
        <v>3.56</v>
      </c>
      <c r="S3663">
        <v>1</v>
      </c>
      <c r="T3663" t="s">
        <v>22</v>
      </c>
      <c r="U3663">
        <f t="shared" si="115"/>
        <v>0</v>
      </c>
      <c r="V3663">
        <f>IF(Table2[[#This Row],[international_plan]]="yes",1,0)</f>
        <v>0</v>
      </c>
      <c r="W3663">
        <f>IF(Table2[[#This Row],[voice_mail_plan]]="yes",1,0)</f>
        <v>0</v>
      </c>
      <c r="X3663" t="str">
        <f t="shared" si="114"/>
        <v>Medium</v>
      </c>
      <c r="Y3663" t="str">
        <f>IF(Table2[[#This Row],[total_intl_charge]] &gt; AVERAGE($R$2:$R$4245),"High","Low")</f>
        <v>High</v>
      </c>
      <c r="Z3663" t="str">
        <f>IF(AND(G3663&gt;AVERAGE(train!$G$2:$G$4251),K3663&gt;AVERAGE(train!$K$2:$K$4251)),"High Day &amp; Eve",IF(AND(G3663&gt;AVERAGE(train!$G$2:$G$4251),K3663&lt;=AVERAGE(train!$K$2:$K$4251)),"High Day Only",IF(AND(G3663&lt;=AVERAGE(train!$G$2:$G$4251),K3663&gt;AVERAGE(train!$K$2:$K$4251)),"High Eve Only","Low Usage")))</f>
        <v>Low Usage</v>
      </c>
    </row>
    <row r="3664" spans="1:26">
      <c r="A3664" t="s">
        <v>62</v>
      </c>
      <c r="B3664">
        <v>138</v>
      </c>
      <c r="C3664" t="s">
        <v>25</v>
      </c>
      <c r="D3664" t="s">
        <v>22</v>
      </c>
      <c r="E3664" t="s">
        <v>22</v>
      </c>
      <c r="F3664">
        <v>0</v>
      </c>
      <c r="G3664">
        <v>180.5</v>
      </c>
      <c r="H3664">
        <v>82</v>
      </c>
      <c r="I3664">
        <v>30.69</v>
      </c>
      <c r="J3664">
        <v>242.4</v>
      </c>
      <c r="K3664">
        <v>103</v>
      </c>
      <c r="L3664">
        <v>20.6</v>
      </c>
      <c r="M3664">
        <v>244.4</v>
      </c>
      <c r="N3664">
        <v>89</v>
      </c>
      <c r="O3664">
        <v>11</v>
      </c>
      <c r="P3664">
        <v>10.3</v>
      </c>
      <c r="Q3664">
        <v>7</v>
      </c>
      <c r="R3664">
        <v>2.78</v>
      </c>
      <c r="S3664">
        <v>2</v>
      </c>
      <c r="T3664" t="s">
        <v>22</v>
      </c>
      <c r="U3664">
        <f t="shared" si="115"/>
        <v>0</v>
      </c>
      <c r="V3664">
        <f>IF(Table2[[#This Row],[international_plan]]="yes",1,0)</f>
        <v>0</v>
      </c>
      <c r="W3664">
        <f>IF(Table2[[#This Row],[voice_mail_plan]]="yes",1,0)</f>
        <v>0</v>
      </c>
      <c r="X3664" t="str">
        <f t="shared" si="114"/>
        <v>Very High</v>
      </c>
      <c r="Y3664" t="str">
        <f>IF(Table2[[#This Row],[total_intl_charge]] &gt; AVERAGE($R$2:$R$4245),"High","Low")</f>
        <v>High</v>
      </c>
      <c r="Z3664" t="str">
        <f>IF(AND(G3664&gt;AVERAGE(train!$G$2:$G$4251),K3664&gt;AVERAGE(train!$K$2:$K$4251)),"High Day &amp; Eve",IF(AND(G3664&gt;AVERAGE(train!$G$2:$G$4251),K3664&lt;=AVERAGE(train!$K$2:$K$4251)),"High Day Only",IF(AND(G3664&lt;=AVERAGE(train!$G$2:$G$4251),K3664&gt;AVERAGE(train!$K$2:$K$4251)),"High Eve Only","Low Usage")))</f>
        <v>High Day &amp; Eve</v>
      </c>
    </row>
    <row r="3665" spans="1:26">
      <c r="A3665" t="s">
        <v>64</v>
      </c>
      <c r="B3665">
        <v>105</v>
      </c>
      <c r="C3665" t="s">
        <v>21</v>
      </c>
      <c r="D3665" t="s">
        <v>22</v>
      </c>
      <c r="E3665" t="s">
        <v>22</v>
      </c>
      <c r="F3665">
        <v>0</v>
      </c>
      <c r="G3665">
        <v>204.6</v>
      </c>
      <c r="H3665">
        <v>111</v>
      </c>
      <c r="I3665">
        <v>34.78</v>
      </c>
      <c r="J3665">
        <v>134.4</v>
      </c>
      <c r="K3665">
        <v>109</v>
      </c>
      <c r="L3665">
        <v>11.42</v>
      </c>
      <c r="M3665">
        <v>260.8</v>
      </c>
      <c r="N3665">
        <v>69</v>
      </c>
      <c r="O3665">
        <v>11.74</v>
      </c>
      <c r="P3665">
        <v>5.7</v>
      </c>
      <c r="Q3665">
        <v>7</v>
      </c>
      <c r="R3665">
        <v>1.54</v>
      </c>
      <c r="S3665">
        <v>1</v>
      </c>
      <c r="T3665" t="s">
        <v>22</v>
      </c>
      <c r="U3665">
        <f t="shared" si="115"/>
        <v>0</v>
      </c>
      <c r="V3665">
        <f>IF(Table2[[#This Row],[international_plan]]="yes",1,0)</f>
        <v>0</v>
      </c>
      <c r="W3665">
        <f>IF(Table2[[#This Row],[voice_mail_plan]]="yes",1,0)</f>
        <v>0</v>
      </c>
      <c r="X3665" t="str">
        <f t="shared" si="114"/>
        <v>High</v>
      </c>
      <c r="Y3665" t="str">
        <f>IF(Table2[[#This Row],[total_intl_charge]] &gt; AVERAGE($R$2:$R$4245),"High","Low")</f>
        <v>Low</v>
      </c>
      <c r="Z3665" t="str">
        <f>IF(AND(G3665&gt;AVERAGE(train!$G$2:$G$4251),K3665&gt;AVERAGE(train!$K$2:$K$4251)),"High Day &amp; Eve",IF(AND(G3665&gt;AVERAGE(train!$G$2:$G$4251),K3665&lt;=AVERAGE(train!$K$2:$K$4251)),"High Day Only",IF(AND(G3665&lt;=AVERAGE(train!$G$2:$G$4251),K3665&gt;AVERAGE(train!$K$2:$K$4251)),"High Eve Only","Low Usage")))</f>
        <v>High Day &amp; Eve</v>
      </c>
    </row>
    <row r="3666" spans="1:26">
      <c r="A3666" t="s">
        <v>66</v>
      </c>
      <c r="B3666">
        <v>81</v>
      </c>
      <c r="C3666" t="s">
        <v>21</v>
      </c>
      <c r="D3666" t="s">
        <v>23</v>
      </c>
      <c r="E3666" t="s">
        <v>22</v>
      </c>
      <c r="F3666">
        <v>0</v>
      </c>
      <c r="G3666">
        <v>220.4</v>
      </c>
      <c r="H3666">
        <v>76</v>
      </c>
      <c r="I3666">
        <v>37.47</v>
      </c>
      <c r="J3666">
        <v>276.39999999999998</v>
      </c>
      <c r="K3666">
        <v>122</v>
      </c>
      <c r="L3666">
        <v>23.49</v>
      </c>
      <c r="M3666">
        <v>239.5</v>
      </c>
      <c r="N3666">
        <v>112</v>
      </c>
      <c r="O3666">
        <v>10.78</v>
      </c>
      <c r="P3666">
        <v>11.4</v>
      </c>
      <c r="Q3666">
        <v>5</v>
      </c>
      <c r="R3666">
        <v>3.08</v>
      </c>
      <c r="S3666">
        <v>1</v>
      </c>
      <c r="T3666" t="s">
        <v>23</v>
      </c>
      <c r="U3666">
        <f t="shared" si="115"/>
        <v>1</v>
      </c>
      <c r="V3666">
        <f>IF(Table2[[#This Row],[international_plan]]="yes",1,0)</f>
        <v>1</v>
      </c>
      <c r="W3666">
        <f>IF(Table2[[#This Row],[voice_mail_plan]]="yes",1,0)</f>
        <v>0</v>
      </c>
      <c r="X3666" t="str">
        <f t="shared" si="114"/>
        <v>Medium</v>
      </c>
      <c r="Y3666" t="str">
        <f>IF(Table2[[#This Row],[total_intl_charge]] &gt; AVERAGE($R$2:$R$4245),"High","Low")</f>
        <v>High</v>
      </c>
      <c r="Z3666" t="str">
        <f>IF(AND(G3666&gt;AVERAGE(train!$G$2:$G$4251),K3666&gt;AVERAGE(train!$K$2:$K$4251)),"High Day &amp; Eve",IF(AND(G3666&gt;AVERAGE(train!$G$2:$G$4251),K3666&lt;=AVERAGE(train!$K$2:$K$4251)),"High Day Only",IF(AND(G3666&lt;=AVERAGE(train!$G$2:$G$4251),K3666&gt;AVERAGE(train!$K$2:$K$4251)),"High Eve Only","Low Usage")))</f>
        <v>High Day &amp; Eve</v>
      </c>
    </row>
    <row r="3667" spans="1:26">
      <c r="A3667" t="s">
        <v>66</v>
      </c>
      <c r="B3667">
        <v>127</v>
      </c>
      <c r="C3667" t="s">
        <v>28</v>
      </c>
      <c r="D3667" t="s">
        <v>22</v>
      </c>
      <c r="E3667" t="s">
        <v>22</v>
      </c>
      <c r="F3667">
        <v>0</v>
      </c>
      <c r="G3667">
        <v>223.2</v>
      </c>
      <c r="H3667">
        <v>137</v>
      </c>
      <c r="I3667">
        <v>37.94</v>
      </c>
      <c r="J3667">
        <v>144.69999999999999</v>
      </c>
      <c r="K3667">
        <v>119</v>
      </c>
      <c r="L3667">
        <v>12.3</v>
      </c>
      <c r="M3667">
        <v>96</v>
      </c>
      <c r="N3667">
        <v>109</v>
      </c>
      <c r="O3667">
        <v>4.32</v>
      </c>
      <c r="P3667">
        <v>8.6</v>
      </c>
      <c r="Q3667">
        <v>4</v>
      </c>
      <c r="R3667">
        <v>2.3199999999999998</v>
      </c>
      <c r="S3667">
        <v>2</v>
      </c>
      <c r="T3667" t="s">
        <v>22</v>
      </c>
      <c r="U3667">
        <f t="shared" si="115"/>
        <v>0</v>
      </c>
      <c r="V3667">
        <f>IF(Table2[[#This Row],[international_plan]]="yes",1,0)</f>
        <v>0</v>
      </c>
      <c r="W3667">
        <f>IF(Table2[[#This Row],[voice_mail_plan]]="yes",1,0)</f>
        <v>0</v>
      </c>
      <c r="X3667" t="str">
        <f t="shared" si="114"/>
        <v>High</v>
      </c>
      <c r="Y3667" t="str">
        <f>IF(Table2[[#This Row],[total_intl_charge]] &gt; AVERAGE($R$2:$R$4245),"High","Low")</f>
        <v>Low</v>
      </c>
      <c r="Z3667" t="str">
        <f>IF(AND(G3667&gt;AVERAGE(train!$G$2:$G$4251),K3667&gt;AVERAGE(train!$K$2:$K$4251)),"High Day &amp; Eve",IF(AND(G3667&gt;AVERAGE(train!$G$2:$G$4251),K3667&lt;=AVERAGE(train!$K$2:$K$4251)),"High Day Only",IF(AND(G3667&lt;=AVERAGE(train!$G$2:$G$4251),K3667&gt;AVERAGE(train!$K$2:$K$4251)),"High Eve Only","Low Usage")))</f>
        <v>High Day &amp; Eve</v>
      </c>
    </row>
    <row r="3668" spans="1:26">
      <c r="A3668" t="s">
        <v>73</v>
      </c>
      <c r="B3668">
        <v>84</v>
      </c>
      <c r="C3668" t="s">
        <v>21</v>
      </c>
      <c r="D3668" t="s">
        <v>22</v>
      </c>
      <c r="E3668" t="s">
        <v>22</v>
      </c>
      <c r="F3668">
        <v>0</v>
      </c>
      <c r="G3668">
        <v>109.1</v>
      </c>
      <c r="H3668">
        <v>114</v>
      </c>
      <c r="I3668">
        <v>18.55</v>
      </c>
      <c r="J3668">
        <v>231.4</v>
      </c>
      <c r="K3668">
        <v>113</v>
      </c>
      <c r="L3668">
        <v>19.670000000000002</v>
      </c>
      <c r="M3668">
        <v>274</v>
      </c>
      <c r="N3668">
        <v>112</v>
      </c>
      <c r="O3668">
        <v>12.33</v>
      </c>
      <c r="P3668">
        <v>9.6</v>
      </c>
      <c r="Q3668">
        <v>4</v>
      </c>
      <c r="R3668">
        <v>2.59</v>
      </c>
      <c r="S3668">
        <v>0</v>
      </c>
      <c r="T3668" t="s">
        <v>22</v>
      </c>
      <c r="U3668">
        <f t="shared" si="115"/>
        <v>0</v>
      </c>
      <c r="V3668">
        <f>IF(Table2[[#This Row],[international_plan]]="yes",1,0)</f>
        <v>0</v>
      </c>
      <c r="W3668">
        <f>IF(Table2[[#This Row],[voice_mail_plan]]="yes",1,0)</f>
        <v>0</v>
      </c>
      <c r="X3668" t="str">
        <f t="shared" si="114"/>
        <v>Medium</v>
      </c>
      <c r="Y3668" t="str">
        <f>IF(Table2[[#This Row],[total_intl_charge]] &gt; AVERAGE($R$2:$R$4245),"High","Low")</f>
        <v>Low</v>
      </c>
      <c r="Z3668" t="str">
        <f>IF(AND(G3668&gt;AVERAGE(train!$G$2:$G$4251),K3668&gt;AVERAGE(train!$K$2:$K$4251)),"High Day &amp; Eve",IF(AND(G3668&gt;AVERAGE(train!$G$2:$G$4251),K3668&lt;=AVERAGE(train!$K$2:$K$4251)),"High Day Only",IF(AND(G3668&lt;=AVERAGE(train!$G$2:$G$4251),K3668&gt;AVERAGE(train!$K$2:$K$4251)),"High Eve Only","Low Usage")))</f>
        <v>High Eve Only</v>
      </c>
    </row>
    <row r="3669" spans="1:26">
      <c r="A3669" t="s">
        <v>53</v>
      </c>
      <c r="B3669">
        <v>47</v>
      </c>
      <c r="C3669" t="s">
        <v>28</v>
      </c>
      <c r="D3669" t="s">
        <v>22</v>
      </c>
      <c r="E3669" t="s">
        <v>23</v>
      </c>
      <c r="F3669">
        <v>30</v>
      </c>
      <c r="G3669">
        <v>136.5</v>
      </c>
      <c r="H3669">
        <v>101</v>
      </c>
      <c r="I3669">
        <v>23.21</v>
      </c>
      <c r="J3669">
        <v>174.9</v>
      </c>
      <c r="K3669">
        <v>74</v>
      </c>
      <c r="L3669">
        <v>14.87</v>
      </c>
      <c r="M3669">
        <v>146.4</v>
      </c>
      <c r="N3669">
        <v>91</v>
      </c>
      <c r="O3669">
        <v>6.59</v>
      </c>
      <c r="P3669">
        <v>10.9</v>
      </c>
      <c r="Q3669">
        <v>3</v>
      </c>
      <c r="R3669">
        <v>2.94</v>
      </c>
      <c r="S3669">
        <v>2</v>
      </c>
      <c r="T3669" t="s">
        <v>22</v>
      </c>
      <c r="U3669">
        <f t="shared" si="115"/>
        <v>0</v>
      </c>
      <c r="V3669">
        <f>IF(Table2[[#This Row],[international_plan]]="yes",1,0)</f>
        <v>0</v>
      </c>
      <c r="W3669">
        <f>IF(Table2[[#This Row],[voice_mail_plan]]="yes",1,0)</f>
        <v>1</v>
      </c>
      <c r="X3669" t="str">
        <f t="shared" si="114"/>
        <v>Low</v>
      </c>
      <c r="Y3669" t="str">
        <f>IF(Table2[[#This Row],[total_intl_charge]] &gt; AVERAGE($R$2:$R$4245),"High","Low")</f>
        <v>High</v>
      </c>
      <c r="Z3669" t="str">
        <f>IF(AND(G3669&gt;AVERAGE(train!$G$2:$G$4251),K3669&gt;AVERAGE(train!$K$2:$K$4251)),"High Day &amp; Eve",IF(AND(G3669&gt;AVERAGE(train!$G$2:$G$4251),K3669&lt;=AVERAGE(train!$K$2:$K$4251)),"High Day Only",IF(AND(G3669&lt;=AVERAGE(train!$G$2:$G$4251),K3669&gt;AVERAGE(train!$K$2:$K$4251)),"High Eve Only","Low Usage")))</f>
        <v>Low Usage</v>
      </c>
    </row>
    <row r="3670" spans="1:26">
      <c r="A3670" t="s">
        <v>60</v>
      </c>
      <c r="B3670">
        <v>128</v>
      </c>
      <c r="C3670" t="s">
        <v>28</v>
      </c>
      <c r="D3670" t="s">
        <v>23</v>
      </c>
      <c r="E3670" t="s">
        <v>22</v>
      </c>
      <c r="F3670">
        <v>0</v>
      </c>
      <c r="G3670">
        <v>192.8</v>
      </c>
      <c r="H3670">
        <v>96</v>
      </c>
      <c r="I3670">
        <v>32.78</v>
      </c>
      <c r="J3670">
        <v>136.6</v>
      </c>
      <c r="K3670">
        <v>86</v>
      </c>
      <c r="L3670">
        <v>11.61</v>
      </c>
      <c r="M3670">
        <v>151.80000000000001</v>
      </c>
      <c r="N3670">
        <v>75</v>
      </c>
      <c r="O3670">
        <v>6.83</v>
      </c>
      <c r="P3670">
        <v>13.5</v>
      </c>
      <c r="Q3670">
        <v>4</v>
      </c>
      <c r="R3670">
        <v>3.65</v>
      </c>
      <c r="S3670">
        <v>1</v>
      </c>
      <c r="T3670" t="s">
        <v>23</v>
      </c>
      <c r="U3670">
        <f t="shared" si="115"/>
        <v>1</v>
      </c>
      <c r="V3670">
        <f>IF(Table2[[#This Row],[international_plan]]="yes",1,0)</f>
        <v>1</v>
      </c>
      <c r="W3670">
        <f>IF(Table2[[#This Row],[voice_mail_plan]]="yes",1,0)</f>
        <v>0</v>
      </c>
      <c r="X3670" t="str">
        <f t="shared" si="114"/>
        <v>Very High</v>
      </c>
      <c r="Y3670" t="str">
        <f>IF(Table2[[#This Row],[total_intl_charge]] &gt; AVERAGE($R$2:$R$4245),"High","Low")</f>
        <v>High</v>
      </c>
      <c r="Z3670" t="str">
        <f>IF(AND(G3670&gt;AVERAGE(train!$G$2:$G$4251),K3670&gt;AVERAGE(train!$K$2:$K$4251)),"High Day &amp; Eve",IF(AND(G3670&gt;AVERAGE(train!$G$2:$G$4251),K3670&lt;=AVERAGE(train!$K$2:$K$4251)),"High Day Only",IF(AND(G3670&lt;=AVERAGE(train!$G$2:$G$4251),K3670&gt;AVERAGE(train!$K$2:$K$4251)),"High Eve Only","Low Usage")))</f>
        <v>High Day Only</v>
      </c>
    </row>
    <row r="3671" spans="1:26">
      <c r="A3671" t="s">
        <v>65</v>
      </c>
      <c r="B3671">
        <v>76</v>
      </c>
      <c r="C3671" t="s">
        <v>28</v>
      </c>
      <c r="D3671" t="s">
        <v>22</v>
      </c>
      <c r="E3671" t="s">
        <v>22</v>
      </c>
      <c r="F3671">
        <v>0</v>
      </c>
      <c r="G3671">
        <v>293.8</v>
      </c>
      <c r="H3671">
        <v>94</v>
      </c>
      <c r="I3671">
        <v>49.95</v>
      </c>
      <c r="J3671">
        <v>169.6</v>
      </c>
      <c r="K3671">
        <v>62</v>
      </c>
      <c r="L3671">
        <v>14.42</v>
      </c>
      <c r="M3671">
        <v>160.4</v>
      </c>
      <c r="N3671">
        <v>103</v>
      </c>
      <c r="O3671">
        <v>7.22</v>
      </c>
      <c r="P3671">
        <v>13.7</v>
      </c>
      <c r="Q3671">
        <v>9</v>
      </c>
      <c r="R3671">
        <v>3.7</v>
      </c>
      <c r="S3671">
        <v>0</v>
      </c>
      <c r="T3671" t="s">
        <v>23</v>
      </c>
      <c r="U3671">
        <f t="shared" si="115"/>
        <v>1</v>
      </c>
      <c r="V3671">
        <f>IF(Table2[[#This Row],[international_plan]]="yes",1,0)</f>
        <v>0</v>
      </c>
      <c r="W3671">
        <f>IF(Table2[[#This Row],[voice_mail_plan]]="yes",1,0)</f>
        <v>0</v>
      </c>
      <c r="X3671" t="str">
        <f t="shared" si="114"/>
        <v>Medium</v>
      </c>
      <c r="Y3671" t="str">
        <f>IF(Table2[[#This Row],[total_intl_charge]] &gt; AVERAGE($R$2:$R$4245),"High","Low")</f>
        <v>High</v>
      </c>
      <c r="Z3671" t="str">
        <f>IF(AND(G3671&gt;AVERAGE(train!$G$2:$G$4251),K3671&gt;AVERAGE(train!$K$2:$K$4251)),"High Day &amp; Eve",IF(AND(G3671&gt;AVERAGE(train!$G$2:$G$4251),K3671&lt;=AVERAGE(train!$K$2:$K$4251)),"High Day Only",IF(AND(G3671&lt;=AVERAGE(train!$G$2:$G$4251),K3671&gt;AVERAGE(train!$K$2:$K$4251)),"High Eve Only","Low Usage")))</f>
        <v>High Day Only</v>
      </c>
    </row>
    <row r="3672" spans="1:26">
      <c r="A3672" t="s">
        <v>65</v>
      </c>
      <c r="B3672">
        <v>167</v>
      </c>
      <c r="C3672" t="s">
        <v>25</v>
      </c>
      <c r="D3672" t="s">
        <v>22</v>
      </c>
      <c r="E3672" t="s">
        <v>22</v>
      </c>
      <c r="F3672">
        <v>0</v>
      </c>
      <c r="G3672">
        <v>130.5</v>
      </c>
      <c r="H3672">
        <v>66</v>
      </c>
      <c r="I3672">
        <v>22.19</v>
      </c>
      <c r="J3672">
        <v>80.900000000000006</v>
      </c>
      <c r="K3672">
        <v>102</v>
      </c>
      <c r="L3672">
        <v>6.88</v>
      </c>
      <c r="M3672">
        <v>221.6</v>
      </c>
      <c r="N3672">
        <v>116</v>
      </c>
      <c r="O3672">
        <v>9.9700000000000006</v>
      </c>
      <c r="P3672">
        <v>11.2</v>
      </c>
      <c r="Q3672">
        <v>5</v>
      </c>
      <c r="R3672">
        <v>3.02</v>
      </c>
      <c r="S3672">
        <v>1</v>
      </c>
      <c r="T3672" t="s">
        <v>22</v>
      </c>
      <c r="U3672">
        <f t="shared" si="115"/>
        <v>0</v>
      </c>
      <c r="V3672">
        <f>IF(Table2[[#This Row],[international_plan]]="yes",1,0)</f>
        <v>0</v>
      </c>
      <c r="W3672">
        <f>IF(Table2[[#This Row],[voice_mail_plan]]="yes",1,0)</f>
        <v>0</v>
      </c>
      <c r="X3672" t="str">
        <f t="shared" si="114"/>
        <v>Very High</v>
      </c>
      <c r="Y3672" t="str">
        <f>IF(Table2[[#This Row],[total_intl_charge]] &gt; AVERAGE($R$2:$R$4245),"High","Low")</f>
        <v>High</v>
      </c>
      <c r="Z3672" t="str">
        <f>IF(AND(G3672&gt;AVERAGE(train!$G$2:$G$4251),K3672&gt;AVERAGE(train!$K$2:$K$4251)),"High Day &amp; Eve",IF(AND(G3672&gt;AVERAGE(train!$G$2:$G$4251),K3672&lt;=AVERAGE(train!$K$2:$K$4251)),"High Day Only",IF(AND(G3672&lt;=AVERAGE(train!$G$2:$G$4251),K3672&gt;AVERAGE(train!$K$2:$K$4251)),"High Eve Only","Low Usage")))</f>
        <v>High Eve Only</v>
      </c>
    </row>
    <row r="3673" spans="1:26">
      <c r="A3673" t="s">
        <v>73</v>
      </c>
      <c r="B3673">
        <v>104</v>
      </c>
      <c r="C3673" t="s">
        <v>21</v>
      </c>
      <c r="D3673" t="s">
        <v>22</v>
      </c>
      <c r="E3673" t="s">
        <v>22</v>
      </c>
      <c r="F3673">
        <v>0</v>
      </c>
      <c r="G3673">
        <v>186.8</v>
      </c>
      <c r="H3673">
        <v>102</v>
      </c>
      <c r="I3673">
        <v>31.76</v>
      </c>
      <c r="J3673">
        <v>176.3</v>
      </c>
      <c r="K3673">
        <v>114</v>
      </c>
      <c r="L3673">
        <v>14.99</v>
      </c>
      <c r="M3673">
        <v>222.2</v>
      </c>
      <c r="N3673">
        <v>84</v>
      </c>
      <c r="O3673">
        <v>10</v>
      </c>
      <c r="P3673">
        <v>13</v>
      </c>
      <c r="Q3673">
        <v>3</v>
      </c>
      <c r="R3673">
        <v>3.51</v>
      </c>
      <c r="S3673">
        <v>0</v>
      </c>
      <c r="T3673" t="s">
        <v>22</v>
      </c>
      <c r="U3673">
        <f t="shared" si="115"/>
        <v>0</v>
      </c>
      <c r="V3673">
        <f>IF(Table2[[#This Row],[international_plan]]="yes",1,0)</f>
        <v>0</v>
      </c>
      <c r="W3673">
        <f>IF(Table2[[#This Row],[voice_mail_plan]]="yes",1,0)</f>
        <v>0</v>
      </c>
      <c r="X3673" t="str">
        <f t="shared" si="114"/>
        <v>High</v>
      </c>
      <c r="Y3673" t="str">
        <f>IF(Table2[[#This Row],[total_intl_charge]] &gt; AVERAGE($R$2:$R$4245),"High","Low")</f>
        <v>High</v>
      </c>
      <c r="Z3673" t="str">
        <f>IF(AND(G3673&gt;AVERAGE(train!$G$2:$G$4251),K3673&gt;AVERAGE(train!$K$2:$K$4251)),"High Day &amp; Eve",IF(AND(G3673&gt;AVERAGE(train!$G$2:$G$4251),K3673&lt;=AVERAGE(train!$K$2:$K$4251)),"High Day Only",IF(AND(G3673&lt;=AVERAGE(train!$G$2:$G$4251),K3673&gt;AVERAGE(train!$K$2:$K$4251)),"High Eve Only","Low Usage")))</f>
        <v>High Day &amp; Eve</v>
      </c>
    </row>
    <row r="3674" spans="1:26">
      <c r="A3674" t="s">
        <v>38</v>
      </c>
      <c r="B3674">
        <v>136</v>
      </c>
      <c r="C3674" t="s">
        <v>21</v>
      </c>
      <c r="D3674" t="s">
        <v>22</v>
      </c>
      <c r="E3674" t="s">
        <v>22</v>
      </c>
      <c r="F3674">
        <v>0</v>
      </c>
      <c r="G3674">
        <v>110.2</v>
      </c>
      <c r="H3674">
        <v>92</v>
      </c>
      <c r="I3674">
        <v>18.73</v>
      </c>
      <c r="J3674">
        <v>219.4</v>
      </c>
      <c r="K3674">
        <v>109</v>
      </c>
      <c r="L3674">
        <v>18.649999999999999</v>
      </c>
      <c r="M3674">
        <v>188.1</v>
      </c>
      <c r="N3674">
        <v>67</v>
      </c>
      <c r="O3674">
        <v>8.4600000000000009</v>
      </c>
      <c r="P3674">
        <v>12.3</v>
      </c>
      <c r="Q3674">
        <v>4</v>
      </c>
      <c r="R3674">
        <v>3.32</v>
      </c>
      <c r="S3674">
        <v>2</v>
      </c>
      <c r="T3674" t="s">
        <v>22</v>
      </c>
      <c r="U3674">
        <f t="shared" si="115"/>
        <v>0</v>
      </c>
      <c r="V3674">
        <f>IF(Table2[[#This Row],[international_plan]]="yes",1,0)</f>
        <v>0</v>
      </c>
      <c r="W3674">
        <f>IF(Table2[[#This Row],[voice_mail_plan]]="yes",1,0)</f>
        <v>0</v>
      </c>
      <c r="X3674" t="str">
        <f t="shared" si="114"/>
        <v>Very High</v>
      </c>
      <c r="Y3674" t="str">
        <f>IF(Table2[[#This Row],[total_intl_charge]] &gt; AVERAGE($R$2:$R$4245),"High","Low")</f>
        <v>High</v>
      </c>
      <c r="Z3674" t="str">
        <f>IF(AND(G3674&gt;AVERAGE(train!$G$2:$G$4251),K3674&gt;AVERAGE(train!$K$2:$K$4251)),"High Day &amp; Eve",IF(AND(G3674&gt;AVERAGE(train!$G$2:$G$4251),K3674&lt;=AVERAGE(train!$K$2:$K$4251)),"High Day Only",IF(AND(G3674&lt;=AVERAGE(train!$G$2:$G$4251),K3674&gt;AVERAGE(train!$K$2:$K$4251)),"High Eve Only","Low Usage")))</f>
        <v>High Eve Only</v>
      </c>
    </row>
    <row r="3675" spans="1:26">
      <c r="A3675" t="s">
        <v>55</v>
      </c>
      <c r="B3675">
        <v>83</v>
      </c>
      <c r="C3675" t="s">
        <v>28</v>
      </c>
      <c r="D3675" t="s">
        <v>22</v>
      </c>
      <c r="E3675" t="s">
        <v>23</v>
      </c>
      <c r="F3675">
        <v>33</v>
      </c>
      <c r="G3675">
        <v>228.2</v>
      </c>
      <c r="H3675">
        <v>85</v>
      </c>
      <c r="I3675">
        <v>38.79</v>
      </c>
      <c r="J3675">
        <v>249.2</v>
      </c>
      <c r="K3675">
        <v>114</v>
      </c>
      <c r="L3675">
        <v>21.18</v>
      </c>
      <c r="M3675">
        <v>93.5</v>
      </c>
      <c r="N3675">
        <v>89</v>
      </c>
      <c r="O3675">
        <v>4.21</v>
      </c>
      <c r="P3675">
        <v>10.199999999999999</v>
      </c>
      <c r="Q3675">
        <v>7</v>
      </c>
      <c r="R3675">
        <v>2.75</v>
      </c>
      <c r="S3675">
        <v>0</v>
      </c>
      <c r="T3675" t="s">
        <v>22</v>
      </c>
      <c r="U3675">
        <f t="shared" si="115"/>
        <v>0</v>
      </c>
      <c r="V3675">
        <f>IF(Table2[[#This Row],[international_plan]]="yes",1,0)</f>
        <v>0</v>
      </c>
      <c r="W3675">
        <f>IF(Table2[[#This Row],[voice_mail_plan]]="yes",1,0)</f>
        <v>1</v>
      </c>
      <c r="X3675" t="str">
        <f t="shared" si="114"/>
        <v>Medium</v>
      </c>
      <c r="Y3675" t="str">
        <f>IF(Table2[[#This Row],[total_intl_charge]] &gt; AVERAGE($R$2:$R$4245),"High","Low")</f>
        <v>Low</v>
      </c>
      <c r="Z3675" t="str">
        <f>IF(AND(G3675&gt;AVERAGE(train!$G$2:$G$4251),K3675&gt;AVERAGE(train!$K$2:$K$4251)),"High Day &amp; Eve",IF(AND(G3675&gt;AVERAGE(train!$G$2:$G$4251),K3675&lt;=AVERAGE(train!$K$2:$K$4251)),"High Day Only",IF(AND(G3675&lt;=AVERAGE(train!$G$2:$G$4251),K3675&gt;AVERAGE(train!$K$2:$K$4251)),"High Eve Only","Low Usage")))</f>
        <v>High Day &amp; Eve</v>
      </c>
    </row>
    <row r="3676" spans="1:26">
      <c r="A3676" t="s">
        <v>63</v>
      </c>
      <c r="B3676">
        <v>78</v>
      </c>
      <c r="C3676" t="s">
        <v>21</v>
      </c>
      <c r="D3676" t="s">
        <v>23</v>
      </c>
      <c r="E3676" t="s">
        <v>22</v>
      </c>
      <c r="F3676">
        <v>0</v>
      </c>
      <c r="G3676">
        <v>176.6</v>
      </c>
      <c r="H3676">
        <v>107</v>
      </c>
      <c r="I3676">
        <v>30.02</v>
      </c>
      <c r="J3676">
        <v>179.4</v>
      </c>
      <c r="K3676">
        <v>98</v>
      </c>
      <c r="L3676">
        <v>15.25</v>
      </c>
      <c r="M3676">
        <v>178.2</v>
      </c>
      <c r="N3676">
        <v>80</v>
      </c>
      <c r="O3676">
        <v>8.02</v>
      </c>
      <c r="P3676">
        <v>16.600000000000001</v>
      </c>
      <c r="Q3676">
        <v>5</v>
      </c>
      <c r="R3676">
        <v>4.4800000000000004</v>
      </c>
      <c r="S3676">
        <v>2</v>
      </c>
      <c r="T3676" t="s">
        <v>23</v>
      </c>
      <c r="U3676">
        <f t="shared" si="115"/>
        <v>1</v>
      </c>
      <c r="V3676">
        <f>IF(Table2[[#This Row],[international_plan]]="yes",1,0)</f>
        <v>1</v>
      </c>
      <c r="W3676">
        <f>IF(Table2[[#This Row],[voice_mail_plan]]="yes",1,0)</f>
        <v>0</v>
      </c>
      <c r="X3676" t="str">
        <f t="shared" si="114"/>
        <v>Medium</v>
      </c>
      <c r="Y3676" t="str">
        <f>IF(Table2[[#This Row],[total_intl_charge]] &gt; AVERAGE($R$2:$R$4245),"High","Low")</f>
        <v>High</v>
      </c>
      <c r="Z3676" t="str">
        <f>IF(AND(G3676&gt;AVERAGE(train!$G$2:$G$4251),K3676&gt;AVERAGE(train!$K$2:$K$4251)),"High Day &amp; Eve",IF(AND(G3676&gt;AVERAGE(train!$G$2:$G$4251),K3676&lt;=AVERAGE(train!$K$2:$K$4251)),"High Day Only",IF(AND(G3676&lt;=AVERAGE(train!$G$2:$G$4251),K3676&gt;AVERAGE(train!$K$2:$K$4251)),"High Eve Only","Low Usage")))</f>
        <v>Low Usage</v>
      </c>
    </row>
    <row r="3677" spans="1:26">
      <c r="A3677" t="s">
        <v>27</v>
      </c>
      <c r="B3677">
        <v>135</v>
      </c>
      <c r="C3677" t="s">
        <v>21</v>
      </c>
      <c r="D3677" t="s">
        <v>22</v>
      </c>
      <c r="E3677" t="s">
        <v>23</v>
      </c>
      <c r="F3677">
        <v>45</v>
      </c>
      <c r="G3677">
        <v>241.4</v>
      </c>
      <c r="H3677">
        <v>102</v>
      </c>
      <c r="I3677">
        <v>41.04</v>
      </c>
      <c r="J3677">
        <v>206.4</v>
      </c>
      <c r="K3677">
        <v>78</v>
      </c>
      <c r="L3677">
        <v>17.54</v>
      </c>
      <c r="M3677">
        <v>196.6</v>
      </c>
      <c r="N3677">
        <v>104</v>
      </c>
      <c r="O3677">
        <v>8.85</v>
      </c>
      <c r="P3677">
        <v>9.4</v>
      </c>
      <c r="Q3677">
        <v>6</v>
      </c>
      <c r="R3677">
        <v>2.54</v>
      </c>
      <c r="S3677">
        <v>0</v>
      </c>
      <c r="T3677" t="s">
        <v>22</v>
      </c>
      <c r="U3677">
        <f t="shared" si="115"/>
        <v>0</v>
      </c>
      <c r="V3677">
        <f>IF(Table2[[#This Row],[international_plan]]="yes",1,0)</f>
        <v>0</v>
      </c>
      <c r="W3677">
        <f>IF(Table2[[#This Row],[voice_mail_plan]]="yes",1,0)</f>
        <v>1</v>
      </c>
      <c r="X3677" t="str">
        <f t="shared" si="114"/>
        <v>Very High</v>
      </c>
      <c r="Y3677" t="str">
        <f>IF(Table2[[#This Row],[total_intl_charge]] &gt; AVERAGE($R$2:$R$4245),"High","Low")</f>
        <v>Low</v>
      </c>
      <c r="Z3677" t="str">
        <f>IF(AND(G3677&gt;AVERAGE(train!$G$2:$G$4251),K3677&gt;AVERAGE(train!$K$2:$K$4251)),"High Day &amp; Eve",IF(AND(G3677&gt;AVERAGE(train!$G$2:$G$4251),K3677&lt;=AVERAGE(train!$K$2:$K$4251)),"High Day Only",IF(AND(G3677&lt;=AVERAGE(train!$G$2:$G$4251),K3677&gt;AVERAGE(train!$K$2:$K$4251)),"High Eve Only","Low Usage")))</f>
        <v>High Day Only</v>
      </c>
    </row>
    <row r="3678" spans="1:26">
      <c r="A3678" t="s">
        <v>30</v>
      </c>
      <c r="B3678">
        <v>79</v>
      </c>
      <c r="C3678" t="s">
        <v>25</v>
      </c>
      <c r="D3678" t="s">
        <v>22</v>
      </c>
      <c r="E3678" t="s">
        <v>22</v>
      </c>
      <c r="F3678">
        <v>0</v>
      </c>
      <c r="G3678">
        <v>174.8</v>
      </c>
      <c r="H3678">
        <v>88</v>
      </c>
      <c r="I3678">
        <v>29.72</v>
      </c>
      <c r="J3678">
        <v>197</v>
      </c>
      <c r="K3678">
        <v>94</v>
      </c>
      <c r="L3678">
        <v>16.75</v>
      </c>
      <c r="M3678">
        <v>87</v>
      </c>
      <c r="N3678">
        <v>103</v>
      </c>
      <c r="O3678">
        <v>3.92</v>
      </c>
      <c r="P3678">
        <v>8.6</v>
      </c>
      <c r="Q3678">
        <v>6</v>
      </c>
      <c r="R3678">
        <v>2.3199999999999998</v>
      </c>
      <c r="S3678">
        <v>3</v>
      </c>
      <c r="T3678" t="s">
        <v>22</v>
      </c>
      <c r="U3678">
        <f t="shared" si="115"/>
        <v>0</v>
      </c>
      <c r="V3678">
        <f>IF(Table2[[#This Row],[international_plan]]="yes",1,0)</f>
        <v>0</v>
      </c>
      <c r="W3678">
        <f>IF(Table2[[#This Row],[voice_mail_plan]]="yes",1,0)</f>
        <v>0</v>
      </c>
      <c r="X3678" t="str">
        <f t="shared" si="114"/>
        <v>Medium</v>
      </c>
      <c r="Y3678" t="str">
        <f>IF(Table2[[#This Row],[total_intl_charge]] &gt; AVERAGE($R$2:$R$4245),"High","Low")</f>
        <v>Low</v>
      </c>
      <c r="Z3678" t="str">
        <f>IF(AND(G3678&gt;AVERAGE(train!$G$2:$G$4251),K3678&gt;AVERAGE(train!$K$2:$K$4251)),"High Day &amp; Eve",IF(AND(G3678&gt;AVERAGE(train!$G$2:$G$4251),K3678&lt;=AVERAGE(train!$K$2:$K$4251)),"High Day Only",IF(AND(G3678&lt;=AVERAGE(train!$G$2:$G$4251),K3678&gt;AVERAGE(train!$K$2:$K$4251)),"High Eve Only","Low Usage")))</f>
        <v>Low Usage</v>
      </c>
    </row>
    <row r="3679" spans="1:26">
      <c r="A3679" t="s">
        <v>38</v>
      </c>
      <c r="B3679">
        <v>133</v>
      </c>
      <c r="C3679" t="s">
        <v>21</v>
      </c>
      <c r="D3679" t="s">
        <v>22</v>
      </c>
      <c r="E3679" t="s">
        <v>22</v>
      </c>
      <c r="F3679">
        <v>0</v>
      </c>
      <c r="G3679">
        <v>171.8</v>
      </c>
      <c r="H3679">
        <v>64</v>
      </c>
      <c r="I3679">
        <v>29.21</v>
      </c>
      <c r="J3679">
        <v>177.1</v>
      </c>
      <c r="K3679">
        <v>83</v>
      </c>
      <c r="L3679">
        <v>15.05</v>
      </c>
      <c r="M3679">
        <v>223</v>
      </c>
      <c r="N3679">
        <v>96</v>
      </c>
      <c r="O3679">
        <v>10.039999999999999</v>
      </c>
      <c r="P3679">
        <v>10.3</v>
      </c>
      <c r="Q3679">
        <v>4</v>
      </c>
      <c r="R3679">
        <v>2.78</v>
      </c>
      <c r="S3679">
        <v>1</v>
      </c>
      <c r="T3679" t="s">
        <v>22</v>
      </c>
      <c r="U3679">
        <f t="shared" si="115"/>
        <v>0</v>
      </c>
      <c r="V3679">
        <f>IF(Table2[[#This Row],[international_plan]]="yes",1,0)</f>
        <v>0</v>
      </c>
      <c r="W3679">
        <f>IF(Table2[[#This Row],[voice_mail_plan]]="yes",1,0)</f>
        <v>0</v>
      </c>
      <c r="X3679" t="str">
        <f t="shared" si="114"/>
        <v>Very High</v>
      </c>
      <c r="Y3679" t="str">
        <f>IF(Table2[[#This Row],[total_intl_charge]] &gt; AVERAGE($R$2:$R$4245),"High","Low")</f>
        <v>High</v>
      </c>
      <c r="Z3679" t="str">
        <f>IF(AND(G3679&gt;AVERAGE(train!$G$2:$G$4251),K3679&gt;AVERAGE(train!$K$2:$K$4251)),"High Day &amp; Eve",IF(AND(G3679&gt;AVERAGE(train!$G$2:$G$4251),K3679&lt;=AVERAGE(train!$K$2:$K$4251)),"High Day Only",IF(AND(G3679&lt;=AVERAGE(train!$G$2:$G$4251),K3679&gt;AVERAGE(train!$K$2:$K$4251)),"High Eve Only","Low Usage")))</f>
        <v>Low Usage</v>
      </c>
    </row>
    <row r="3680" spans="1:26">
      <c r="A3680" t="s">
        <v>53</v>
      </c>
      <c r="B3680">
        <v>76</v>
      </c>
      <c r="C3680" t="s">
        <v>21</v>
      </c>
      <c r="D3680" t="s">
        <v>22</v>
      </c>
      <c r="E3680" t="s">
        <v>23</v>
      </c>
      <c r="F3680">
        <v>37</v>
      </c>
      <c r="G3680">
        <v>190.8</v>
      </c>
      <c r="H3680">
        <v>58</v>
      </c>
      <c r="I3680">
        <v>32.44</v>
      </c>
      <c r="J3680">
        <v>221.9</v>
      </c>
      <c r="K3680">
        <v>101</v>
      </c>
      <c r="L3680">
        <v>18.86</v>
      </c>
      <c r="M3680">
        <v>211.2</v>
      </c>
      <c r="N3680">
        <v>104</v>
      </c>
      <c r="O3680">
        <v>9.5</v>
      </c>
      <c r="P3680">
        <v>12.3</v>
      </c>
      <c r="Q3680">
        <v>4</v>
      </c>
      <c r="R3680">
        <v>3.32</v>
      </c>
      <c r="S3680">
        <v>1</v>
      </c>
      <c r="T3680" t="s">
        <v>22</v>
      </c>
      <c r="U3680">
        <f t="shared" si="115"/>
        <v>0</v>
      </c>
      <c r="V3680">
        <f>IF(Table2[[#This Row],[international_plan]]="yes",1,0)</f>
        <v>0</v>
      </c>
      <c r="W3680">
        <f>IF(Table2[[#This Row],[voice_mail_plan]]="yes",1,0)</f>
        <v>1</v>
      </c>
      <c r="X3680" t="str">
        <f t="shared" si="114"/>
        <v>Medium</v>
      </c>
      <c r="Y3680" t="str">
        <f>IF(Table2[[#This Row],[total_intl_charge]] &gt; AVERAGE($R$2:$R$4245),"High","Low")</f>
        <v>High</v>
      </c>
      <c r="Z3680" t="str">
        <f>IF(AND(G3680&gt;AVERAGE(train!$G$2:$G$4251),K3680&gt;AVERAGE(train!$K$2:$K$4251)),"High Day &amp; Eve",IF(AND(G3680&gt;AVERAGE(train!$G$2:$G$4251),K3680&lt;=AVERAGE(train!$K$2:$K$4251)),"High Day Only",IF(AND(G3680&lt;=AVERAGE(train!$G$2:$G$4251),K3680&gt;AVERAGE(train!$K$2:$K$4251)),"High Eve Only","Low Usage")))</f>
        <v>High Day &amp; Eve</v>
      </c>
    </row>
    <row r="3681" spans="1:26">
      <c r="A3681" t="s">
        <v>53</v>
      </c>
      <c r="B3681">
        <v>216</v>
      </c>
      <c r="C3681" t="s">
        <v>25</v>
      </c>
      <c r="D3681" t="s">
        <v>22</v>
      </c>
      <c r="E3681" t="s">
        <v>22</v>
      </c>
      <c r="F3681">
        <v>0</v>
      </c>
      <c r="G3681">
        <v>212.3</v>
      </c>
      <c r="H3681">
        <v>106</v>
      </c>
      <c r="I3681">
        <v>36.090000000000003</v>
      </c>
      <c r="J3681">
        <v>191.1</v>
      </c>
      <c r="K3681">
        <v>71</v>
      </c>
      <c r="L3681">
        <v>16.239999999999998</v>
      </c>
      <c r="M3681">
        <v>224.9</v>
      </c>
      <c r="N3681">
        <v>79</v>
      </c>
      <c r="O3681">
        <v>10.119999999999999</v>
      </c>
      <c r="P3681">
        <v>9.4</v>
      </c>
      <c r="Q3681">
        <v>8</v>
      </c>
      <c r="R3681">
        <v>2.54</v>
      </c>
      <c r="S3681">
        <v>3</v>
      </c>
      <c r="T3681" t="s">
        <v>22</v>
      </c>
      <c r="U3681">
        <f t="shared" si="115"/>
        <v>0</v>
      </c>
      <c r="V3681">
        <f>IF(Table2[[#This Row],[international_plan]]="yes",1,0)</f>
        <v>0</v>
      </c>
      <c r="W3681">
        <f>IF(Table2[[#This Row],[voice_mail_plan]]="yes",1,0)</f>
        <v>0</v>
      </c>
      <c r="X3681" t="str">
        <f t="shared" si="114"/>
        <v>Very High</v>
      </c>
      <c r="Y3681" t="str">
        <f>IF(Table2[[#This Row],[total_intl_charge]] &gt; AVERAGE($R$2:$R$4245),"High","Low")</f>
        <v>Low</v>
      </c>
      <c r="Z3681" t="str">
        <f>IF(AND(G3681&gt;AVERAGE(train!$G$2:$G$4251),K3681&gt;AVERAGE(train!$K$2:$K$4251)),"High Day &amp; Eve",IF(AND(G3681&gt;AVERAGE(train!$G$2:$G$4251),K3681&lt;=AVERAGE(train!$K$2:$K$4251)),"High Day Only",IF(AND(G3681&lt;=AVERAGE(train!$G$2:$G$4251),K3681&gt;AVERAGE(train!$K$2:$K$4251)),"High Eve Only","Low Usage")))</f>
        <v>High Day Only</v>
      </c>
    </row>
    <row r="3682" spans="1:26">
      <c r="A3682" t="s">
        <v>74</v>
      </c>
      <c r="B3682">
        <v>73</v>
      </c>
      <c r="C3682" t="s">
        <v>28</v>
      </c>
      <c r="D3682" t="s">
        <v>22</v>
      </c>
      <c r="E3682" t="s">
        <v>22</v>
      </c>
      <c r="F3682">
        <v>0</v>
      </c>
      <c r="G3682">
        <v>159</v>
      </c>
      <c r="H3682">
        <v>123</v>
      </c>
      <c r="I3682">
        <v>27.03</v>
      </c>
      <c r="J3682">
        <v>233.3</v>
      </c>
      <c r="K3682">
        <v>95</v>
      </c>
      <c r="L3682">
        <v>19.829999999999998</v>
      </c>
      <c r="M3682">
        <v>178.9</v>
      </c>
      <c r="N3682">
        <v>155</v>
      </c>
      <c r="O3682">
        <v>8.0500000000000007</v>
      </c>
      <c r="P3682">
        <v>15.2</v>
      </c>
      <c r="Q3682">
        <v>3</v>
      </c>
      <c r="R3682">
        <v>4.0999999999999996</v>
      </c>
      <c r="S3682">
        <v>2</v>
      </c>
      <c r="T3682" t="s">
        <v>22</v>
      </c>
      <c r="U3682">
        <f t="shared" si="115"/>
        <v>0</v>
      </c>
      <c r="V3682">
        <f>IF(Table2[[#This Row],[international_plan]]="yes",1,0)</f>
        <v>0</v>
      </c>
      <c r="W3682">
        <f>IF(Table2[[#This Row],[voice_mail_plan]]="yes",1,0)</f>
        <v>0</v>
      </c>
      <c r="X3682" t="str">
        <f t="shared" si="114"/>
        <v>Low</v>
      </c>
      <c r="Y3682" t="str">
        <f>IF(Table2[[#This Row],[total_intl_charge]] &gt; AVERAGE($R$2:$R$4245),"High","Low")</f>
        <v>High</v>
      </c>
      <c r="Z3682" t="str">
        <f>IF(AND(G3682&gt;AVERAGE(train!$G$2:$G$4251),K3682&gt;AVERAGE(train!$K$2:$K$4251)),"High Day &amp; Eve",IF(AND(G3682&gt;AVERAGE(train!$G$2:$G$4251),K3682&lt;=AVERAGE(train!$K$2:$K$4251)),"High Day Only",IF(AND(G3682&lt;=AVERAGE(train!$G$2:$G$4251),K3682&gt;AVERAGE(train!$K$2:$K$4251)),"High Eve Only","Low Usage")))</f>
        <v>Low Usage</v>
      </c>
    </row>
    <row r="3683" spans="1:26">
      <c r="A3683" t="s">
        <v>46</v>
      </c>
      <c r="B3683">
        <v>183</v>
      </c>
      <c r="C3683" t="s">
        <v>25</v>
      </c>
      <c r="D3683" t="s">
        <v>22</v>
      </c>
      <c r="E3683" t="s">
        <v>23</v>
      </c>
      <c r="F3683">
        <v>38</v>
      </c>
      <c r="G3683">
        <v>178.4</v>
      </c>
      <c r="H3683">
        <v>103</v>
      </c>
      <c r="I3683">
        <v>30.33</v>
      </c>
      <c r="J3683">
        <v>184.4</v>
      </c>
      <c r="K3683">
        <v>79</v>
      </c>
      <c r="L3683">
        <v>15.67</v>
      </c>
      <c r="M3683">
        <v>203.3</v>
      </c>
      <c r="N3683">
        <v>94</v>
      </c>
      <c r="O3683">
        <v>9.15</v>
      </c>
      <c r="P3683">
        <v>7.2</v>
      </c>
      <c r="Q3683">
        <v>3</v>
      </c>
      <c r="R3683">
        <v>1.94</v>
      </c>
      <c r="S3683">
        <v>3</v>
      </c>
      <c r="T3683" t="s">
        <v>22</v>
      </c>
      <c r="U3683">
        <f t="shared" si="115"/>
        <v>0</v>
      </c>
      <c r="V3683">
        <f>IF(Table2[[#This Row],[international_plan]]="yes",1,0)</f>
        <v>0</v>
      </c>
      <c r="W3683">
        <f>IF(Table2[[#This Row],[voice_mail_plan]]="yes",1,0)</f>
        <v>1</v>
      </c>
      <c r="X3683" t="str">
        <f t="shared" si="114"/>
        <v>Very High</v>
      </c>
      <c r="Y3683" t="str">
        <f>IF(Table2[[#This Row],[total_intl_charge]] &gt; AVERAGE($R$2:$R$4245),"High","Low")</f>
        <v>Low</v>
      </c>
      <c r="Z3683" t="str">
        <f>IF(AND(G3683&gt;AVERAGE(train!$G$2:$G$4251),K3683&gt;AVERAGE(train!$K$2:$K$4251)),"High Day &amp; Eve",IF(AND(G3683&gt;AVERAGE(train!$G$2:$G$4251),K3683&lt;=AVERAGE(train!$K$2:$K$4251)),"High Day Only",IF(AND(G3683&lt;=AVERAGE(train!$G$2:$G$4251),K3683&gt;AVERAGE(train!$K$2:$K$4251)),"High Eve Only","Low Usage")))</f>
        <v>Low Usage</v>
      </c>
    </row>
    <row r="3684" spans="1:26">
      <c r="A3684" t="s">
        <v>68</v>
      </c>
      <c r="B3684">
        <v>106</v>
      </c>
      <c r="C3684" t="s">
        <v>21</v>
      </c>
      <c r="D3684" t="s">
        <v>22</v>
      </c>
      <c r="E3684" t="s">
        <v>22</v>
      </c>
      <c r="F3684">
        <v>0</v>
      </c>
      <c r="G3684">
        <v>222.1</v>
      </c>
      <c r="H3684">
        <v>123</v>
      </c>
      <c r="I3684">
        <v>37.76</v>
      </c>
      <c r="J3684">
        <v>276.8</v>
      </c>
      <c r="K3684">
        <v>92</v>
      </c>
      <c r="L3684">
        <v>23.53</v>
      </c>
      <c r="M3684">
        <v>213.5</v>
      </c>
      <c r="N3684">
        <v>99</v>
      </c>
      <c r="O3684">
        <v>9.61</v>
      </c>
      <c r="P3684">
        <v>9</v>
      </c>
      <c r="Q3684">
        <v>3</v>
      </c>
      <c r="R3684">
        <v>2.4300000000000002</v>
      </c>
      <c r="S3684">
        <v>0</v>
      </c>
      <c r="T3684" t="s">
        <v>22</v>
      </c>
      <c r="U3684">
        <f t="shared" si="115"/>
        <v>0</v>
      </c>
      <c r="V3684">
        <f>IF(Table2[[#This Row],[international_plan]]="yes",1,0)</f>
        <v>0</v>
      </c>
      <c r="W3684">
        <f>IF(Table2[[#This Row],[voice_mail_plan]]="yes",1,0)</f>
        <v>0</v>
      </c>
      <c r="X3684" t="str">
        <f t="shared" si="114"/>
        <v>High</v>
      </c>
      <c r="Y3684" t="str">
        <f>IF(Table2[[#This Row],[total_intl_charge]] &gt; AVERAGE($R$2:$R$4245),"High","Low")</f>
        <v>Low</v>
      </c>
      <c r="Z3684" t="str">
        <f>IF(AND(G3684&gt;AVERAGE(train!$G$2:$G$4251),K3684&gt;AVERAGE(train!$K$2:$K$4251)),"High Day &amp; Eve",IF(AND(G3684&gt;AVERAGE(train!$G$2:$G$4251),K3684&lt;=AVERAGE(train!$K$2:$K$4251)),"High Day Only",IF(AND(G3684&lt;=AVERAGE(train!$G$2:$G$4251),K3684&gt;AVERAGE(train!$K$2:$K$4251)),"High Eve Only","Low Usage")))</f>
        <v>High Day Only</v>
      </c>
    </row>
    <row r="3685" spans="1:26">
      <c r="A3685" t="s">
        <v>33</v>
      </c>
      <c r="B3685">
        <v>90</v>
      </c>
      <c r="C3685" t="s">
        <v>28</v>
      </c>
      <c r="D3685" t="s">
        <v>22</v>
      </c>
      <c r="E3685" t="s">
        <v>22</v>
      </c>
      <c r="F3685">
        <v>0</v>
      </c>
      <c r="G3685">
        <v>190</v>
      </c>
      <c r="H3685">
        <v>98</v>
      </c>
      <c r="I3685">
        <v>32.299999999999997</v>
      </c>
      <c r="J3685">
        <v>196.1</v>
      </c>
      <c r="K3685">
        <v>111</v>
      </c>
      <c r="L3685">
        <v>16.670000000000002</v>
      </c>
      <c r="M3685">
        <v>216.4</v>
      </c>
      <c r="N3685">
        <v>58</v>
      </c>
      <c r="O3685">
        <v>9.74</v>
      </c>
      <c r="P3685">
        <v>8</v>
      </c>
      <c r="Q3685">
        <v>6</v>
      </c>
      <c r="R3685">
        <v>2.16</v>
      </c>
      <c r="S3685">
        <v>2</v>
      </c>
      <c r="T3685" t="s">
        <v>22</v>
      </c>
      <c r="U3685">
        <f t="shared" si="115"/>
        <v>0</v>
      </c>
      <c r="V3685">
        <f>IF(Table2[[#This Row],[international_plan]]="yes",1,0)</f>
        <v>0</v>
      </c>
      <c r="W3685">
        <f>IF(Table2[[#This Row],[voice_mail_plan]]="yes",1,0)</f>
        <v>0</v>
      </c>
      <c r="X3685" t="str">
        <f t="shared" si="114"/>
        <v>Medium</v>
      </c>
      <c r="Y3685" t="str">
        <f>IF(Table2[[#This Row],[total_intl_charge]] &gt; AVERAGE($R$2:$R$4245),"High","Low")</f>
        <v>Low</v>
      </c>
      <c r="Z3685" t="str">
        <f>IF(AND(G3685&gt;AVERAGE(train!$G$2:$G$4251),K3685&gt;AVERAGE(train!$K$2:$K$4251)),"High Day &amp; Eve",IF(AND(G3685&gt;AVERAGE(train!$G$2:$G$4251),K3685&lt;=AVERAGE(train!$K$2:$K$4251)),"High Day Only",IF(AND(G3685&lt;=AVERAGE(train!$G$2:$G$4251),K3685&gt;AVERAGE(train!$K$2:$K$4251)),"High Eve Only","Low Usage")))</f>
        <v>High Day &amp; Eve</v>
      </c>
    </row>
    <row r="3686" spans="1:26">
      <c r="A3686" t="s">
        <v>36</v>
      </c>
      <c r="B3686">
        <v>112</v>
      </c>
      <c r="C3686" t="s">
        <v>21</v>
      </c>
      <c r="D3686" t="s">
        <v>22</v>
      </c>
      <c r="E3686" t="s">
        <v>23</v>
      </c>
      <c r="F3686">
        <v>17</v>
      </c>
      <c r="G3686">
        <v>120</v>
      </c>
      <c r="H3686">
        <v>94</v>
      </c>
      <c r="I3686">
        <v>20.399999999999999</v>
      </c>
      <c r="J3686">
        <v>79.5</v>
      </c>
      <c r="K3686">
        <v>104</v>
      </c>
      <c r="L3686">
        <v>6.76</v>
      </c>
      <c r="M3686">
        <v>214</v>
      </c>
      <c r="N3686">
        <v>94</v>
      </c>
      <c r="O3686">
        <v>9.6300000000000008</v>
      </c>
      <c r="P3686">
        <v>8.6999999999999993</v>
      </c>
      <c r="Q3686">
        <v>1</v>
      </c>
      <c r="R3686">
        <v>2.35</v>
      </c>
      <c r="S3686">
        <v>1</v>
      </c>
      <c r="T3686" t="s">
        <v>22</v>
      </c>
      <c r="U3686">
        <f t="shared" si="115"/>
        <v>0</v>
      </c>
      <c r="V3686">
        <f>IF(Table2[[#This Row],[international_plan]]="yes",1,0)</f>
        <v>0</v>
      </c>
      <c r="W3686">
        <f>IF(Table2[[#This Row],[voice_mail_plan]]="yes",1,0)</f>
        <v>1</v>
      </c>
      <c r="X3686" t="str">
        <f t="shared" si="114"/>
        <v>High</v>
      </c>
      <c r="Y3686" t="str">
        <f>IF(Table2[[#This Row],[total_intl_charge]] &gt; AVERAGE($R$2:$R$4245),"High","Low")</f>
        <v>Low</v>
      </c>
      <c r="Z3686" t="str">
        <f>IF(AND(G3686&gt;AVERAGE(train!$G$2:$G$4251),K3686&gt;AVERAGE(train!$K$2:$K$4251)),"High Day &amp; Eve",IF(AND(G3686&gt;AVERAGE(train!$G$2:$G$4251),K3686&lt;=AVERAGE(train!$K$2:$K$4251)),"High Day Only",IF(AND(G3686&lt;=AVERAGE(train!$G$2:$G$4251),K3686&gt;AVERAGE(train!$K$2:$K$4251)),"High Eve Only","Low Usage")))</f>
        <v>High Eve Only</v>
      </c>
    </row>
    <row r="3687" spans="1:26">
      <c r="A3687" t="s">
        <v>20</v>
      </c>
      <c r="B3687">
        <v>92</v>
      </c>
      <c r="C3687" t="s">
        <v>21</v>
      </c>
      <c r="D3687" t="s">
        <v>22</v>
      </c>
      <c r="E3687" t="s">
        <v>22</v>
      </c>
      <c r="F3687">
        <v>0</v>
      </c>
      <c r="G3687">
        <v>145.9</v>
      </c>
      <c r="H3687">
        <v>90</v>
      </c>
      <c r="I3687">
        <v>24.8</v>
      </c>
      <c r="J3687">
        <v>148.1</v>
      </c>
      <c r="K3687">
        <v>105</v>
      </c>
      <c r="L3687">
        <v>12.59</v>
      </c>
      <c r="M3687">
        <v>241.3</v>
      </c>
      <c r="N3687">
        <v>93</v>
      </c>
      <c r="O3687">
        <v>10.86</v>
      </c>
      <c r="P3687">
        <v>8.4</v>
      </c>
      <c r="Q3687">
        <v>1</v>
      </c>
      <c r="R3687">
        <v>2.27</v>
      </c>
      <c r="S3687">
        <v>2</v>
      </c>
      <c r="T3687" t="s">
        <v>22</v>
      </c>
      <c r="U3687">
        <f t="shared" si="115"/>
        <v>0</v>
      </c>
      <c r="V3687">
        <f>IF(Table2[[#This Row],[international_plan]]="yes",1,0)</f>
        <v>0</v>
      </c>
      <c r="W3687">
        <f>IF(Table2[[#This Row],[voice_mail_plan]]="yes",1,0)</f>
        <v>0</v>
      </c>
      <c r="X3687" t="str">
        <f t="shared" si="114"/>
        <v>Medium</v>
      </c>
      <c r="Y3687" t="str">
        <f>IF(Table2[[#This Row],[total_intl_charge]] &gt; AVERAGE($R$2:$R$4245),"High","Low")</f>
        <v>Low</v>
      </c>
      <c r="Z3687" t="str">
        <f>IF(AND(G3687&gt;AVERAGE(train!$G$2:$G$4251),K3687&gt;AVERAGE(train!$K$2:$K$4251)),"High Day &amp; Eve",IF(AND(G3687&gt;AVERAGE(train!$G$2:$G$4251),K3687&lt;=AVERAGE(train!$K$2:$K$4251)),"High Day Only",IF(AND(G3687&lt;=AVERAGE(train!$G$2:$G$4251),K3687&gt;AVERAGE(train!$K$2:$K$4251)),"High Eve Only","Low Usage")))</f>
        <v>High Eve Only</v>
      </c>
    </row>
    <row r="3688" spans="1:26">
      <c r="A3688" t="s">
        <v>31</v>
      </c>
      <c r="B3688">
        <v>35</v>
      </c>
      <c r="C3688" t="s">
        <v>25</v>
      </c>
      <c r="D3688" t="s">
        <v>22</v>
      </c>
      <c r="E3688" t="s">
        <v>22</v>
      </c>
      <c r="F3688">
        <v>0</v>
      </c>
      <c r="G3688">
        <v>179.8</v>
      </c>
      <c r="H3688">
        <v>82</v>
      </c>
      <c r="I3688">
        <v>30.57</v>
      </c>
      <c r="J3688">
        <v>176.1</v>
      </c>
      <c r="K3688">
        <v>78</v>
      </c>
      <c r="L3688">
        <v>14.97</v>
      </c>
      <c r="M3688">
        <v>132.6</v>
      </c>
      <c r="N3688">
        <v>85</v>
      </c>
      <c r="O3688">
        <v>5.97</v>
      </c>
      <c r="P3688">
        <v>12</v>
      </c>
      <c r="Q3688">
        <v>5</v>
      </c>
      <c r="R3688">
        <v>3.24</v>
      </c>
      <c r="S3688">
        <v>1</v>
      </c>
      <c r="T3688" t="s">
        <v>22</v>
      </c>
      <c r="U3688">
        <f t="shared" si="115"/>
        <v>0</v>
      </c>
      <c r="V3688">
        <f>IF(Table2[[#This Row],[international_plan]]="yes",1,0)</f>
        <v>0</v>
      </c>
      <c r="W3688">
        <f>IF(Table2[[#This Row],[voice_mail_plan]]="yes",1,0)</f>
        <v>0</v>
      </c>
      <c r="X3688" t="str">
        <f t="shared" si="114"/>
        <v>Low</v>
      </c>
      <c r="Y3688" t="str">
        <f>IF(Table2[[#This Row],[total_intl_charge]] &gt; AVERAGE($R$2:$R$4245),"High","Low")</f>
        <v>High</v>
      </c>
      <c r="Z3688" t="str">
        <f>IF(AND(G3688&gt;AVERAGE(train!$G$2:$G$4251),K3688&gt;AVERAGE(train!$K$2:$K$4251)),"High Day &amp; Eve",IF(AND(G3688&gt;AVERAGE(train!$G$2:$G$4251),K3688&lt;=AVERAGE(train!$K$2:$K$4251)),"High Day Only",IF(AND(G3688&lt;=AVERAGE(train!$G$2:$G$4251),K3688&gt;AVERAGE(train!$K$2:$K$4251)),"High Eve Only","Low Usage")))</f>
        <v>Low Usage</v>
      </c>
    </row>
    <row r="3689" spans="1:26">
      <c r="A3689" t="s">
        <v>26</v>
      </c>
      <c r="B3689">
        <v>28</v>
      </c>
      <c r="C3689" t="s">
        <v>25</v>
      </c>
      <c r="D3689" t="s">
        <v>22</v>
      </c>
      <c r="E3689" t="s">
        <v>22</v>
      </c>
      <c r="F3689">
        <v>0</v>
      </c>
      <c r="G3689">
        <v>225.7</v>
      </c>
      <c r="H3689">
        <v>70</v>
      </c>
      <c r="I3689">
        <v>38.369999999999997</v>
      </c>
      <c r="J3689">
        <v>206.9</v>
      </c>
      <c r="K3689">
        <v>90</v>
      </c>
      <c r="L3689">
        <v>17.59</v>
      </c>
      <c r="M3689">
        <v>167.9</v>
      </c>
      <c r="N3689">
        <v>88</v>
      </c>
      <c r="O3689">
        <v>7.56</v>
      </c>
      <c r="P3689">
        <v>13.8</v>
      </c>
      <c r="Q3689">
        <v>3</v>
      </c>
      <c r="R3689">
        <v>3.73</v>
      </c>
      <c r="S3689">
        <v>1</v>
      </c>
      <c r="T3689" t="s">
        <v>22</v>
      </c>
      <c r="U3689">
        <f t="shared" si="115"/>
        <v>0</v>
      </c>
      <c r="V3689">
        <f>IF(Table2[[#This Row],[international_plan]]="yes",1,0)</f>
        <v>0</v>
      </c>
      <c r="W3689">
        <f>IF(Table2[[#This Row],[voice_mail_plan]]="yes",1,0)</f>
        <v>0</v>
      </c>
      <c r="X3689" t="str">
        <f t="shared" si="114"/>
        <v>Low</v>
      </c>
      <c r="Y3689" t="str">
        <f>IF(Table2[[#This Row],[total_intl_charge]] &gt; AVERAGE($R$2:$R$4245),"High","Low")</f>
        <v>High</v>
      </c>
      <c r="Z3689" t="str">
        <f>IF(AND(G3689&gt;AVERAGE(train!$G$2:$G$4251),K3689&gt;AVERAGE(train!$K$2:$K$4251)),"High Day &amp; Eve",IF(AND(G3689&gt;AVERAGE(train!$G$2:$G$4251),K3689&lt;=AVERAGE(train!$K$2:$K$4251)),"High Day Only",IF(AND(G3689&lt;=AVERAGE(train!$G$2:$G$4251),K3689&gt;AVERAGE(train!$K$2:$K$4251)),"High Eve Only","Low Usage")))</f>
        <v>High Day Only</v>
      </c>
    </row>
    <row r="3690" spans="1:26">
      <c r="A3690" t="s">
        <v>51</v>
      </c>
      <c r="B3690">
        <v>93</v>
      </c>
      <c r="C3690" t="s">
        <v>21</v>
      </c>
      <c r="D3690" t="s">
        <v>22</v>
      </c>
      <c r="E3690" t="s">
        <v>22</v>
      </c>
      <c r="F3690">
        <v>0</v>
      </c>
      <c r="G3690">
        <v>199.7</v>
      </c>
      <c r="H3690">
        <v>109</v>
      </c>
      <c r="I3690">
        <v>33.950000000000003</v>
      </c>
      <c r="J3690">
        <v>114.2</v>
      </c>
      <c r="K3690">
        <v>68</v>
      </c>
      <c r="L3690">
        <v>9.7100000000000009</v>
      </c>
      <c r="M3690">
        <v>241</v>
      </c>
      <c r="N3690">
        <v>109</v>
      </c>
      <c r="O3690">
        <v>10.85</v>
      </c>
      <c r="P3690">
        <v>7.1</v>
      </c>
      <c r="Q3690">
        <v>2</v>
      </c>
      <c r="R3690">
        <v>1.92</v>
      </c>
      <c r="S3690">
        <v>0</v>
      </c>
      <c r="T3690" t="s">
        <v>22</v>
      </c>
      <c r="U3690">
        <f t="shared" si="115"/>
        <v>0</v>
      </c>
      <c r="V3690">
        <f>IF(Table2[[#This Row],[international_plan]]="yes",1,0)</f>
        <v>0</v>
      </c>
      <c r="W3690">
        <f>IF(Table2[[#This Row],[voice_mail_plan]]="yes",1,0)</f>
        <v>0</v>
      </c>
      <c r="X3690" t="str">
        <f t="shared" si="114"/>
        <v>Medium</v>
      </c>
      <c r="Y3690" t="str">
        <f>IF(Table2[[#This Row],[total_intl_charge]] &gt; AVERAGE($R$2:$R$4245),"High","Low")</f>
        <v>Low</v>
      </c>
      <c r="Z3690" t="str">
        <f>IF(AND(G3690&gt;AVERAGE(train!$G$2:$G$4251),K3690&gt;AVERAGE(train!$K$2:$K$4251)),"High Day &amp; Eve",IF(AND(G3690&gt;AVERAGE(train!$G$2:$G$4251),K3690&lt;=AVERAGE(train!$K$2:$K$4251)),"High Day Only",IF(AND(G3690&lt;=AVERAGE(train!$G$2:$G$4251),K3690&gt;AVERAGE(train!$K$2:$K$4251)),"High Eve Only","Low Usage")))</f>
        <v>High Day Only</v>
      </c>
    </row>
    <row r="3691" spans="1:26">
      <c r="A3691" t="s">
        <v>20</v>
      </c>
      <c r="B3691">
        <v>26</v>
      </c>
      <c r="C3691" t="s">
        <v>28</v>
      </c>
      <c r="D3691" t="s">
        <v>22</v>
      </c>
      <c r="E3691" t="s">
        <v>22</v>
      </c>
      <c r="F3691">
        <v>0</v>
      </c>
      <c r="G3691">
        <v>150</v>
      </c>
      <c r="H3691">
        <v>63</v>
      </c>
      <c r="I3691">
        <v>25.5</v>
      </c>
      <c r="J3691">
        <v>225</v>
      </c>
      <c r="K3691">
        <v>90</v>
      </c>
      <c r="L3691">
        <v>19.13</v>
      </c>
      <c r="M3691">
        <v>202.3</v>
      </c>
      <c r="N3691">
        <v>99</v>
      </c>
      <c r="O3691">
        <v>9.1</v>
      </c>
      <c r="P3691">
        <v>9.1999999999999993</v>
      </c>
      <c r="Q3691">
        <v>5</v>
      </c>
      <c r="R3691">
        <v>2.48</v>
      </c>
      <c r="S3691">
        <v>3</v>
      </c>
      <c r="T3691" t="s">
        <v>22</v>
      </c>
      <c r="U3691">
        <f t="shared" si="115"/>
        <v>0</v>
      </c>
      <c r="V3691">
        <f>IF(Table2[[#This Row],[international_plan]]="yes",1,0)</f>
        <v>0</v>
      </c>
      <c r="W3691">
        <f>IF(Table2[[#This Row],[voice_mail_plan]]="yes",1,0)</f>
        <v>0</v>
      </c>
      <c r="X3691" t="str">
        <f t="shared" si="114"/>
        <v>Low</v>
      </c>
      <c r="Y3691" t="str">
        <f>IF(Table2[[#This Row],[total_intl_charge]] &gt; AVERAGE($R$2:$R$4245),"High","Low")</f>
        <v>Low</v>
      </c>
      <c r="Z3691" t="str">
        <f>IF(AND(G3691&gt;AVERAGE(train!$G$2:$G$4251),K3691&gt;AVERAGE(train!$K$2:$K$4251)),"High Day &amp; Eve",IF(AND(G3691&gt;AVERAGE(train!$G$2:$G$4251),K3691&lt;=AVERAGE(train!$K$2:$K$4251)),"High Day Only",IF(AND(G3691&lt;=AVERAGE(train!$G$2:$G$4251),K3691&gt;AVERAGE(train!$K$2:$K$4251)),"High Eve Only","Low Usage")))</f>
        <v>Low Usage</v>
      </c>
    </row>
    <row r="3692" spans="1:26">
      <c r="A3692" t="s">
        <v>26</v>
      </c>
      <c r="B3692">
        <v>33</v>
      </c>
      <c r="C3692" t="s">
        <v>21</v>
      </c>
      <c r="D3692" t="s">
        <v>23</v>
      </c>
      <c r="E3692" t="s">
        <v>22</v>
      </c>
      <c r="F3692">
        <v>0</v>
      </c>
      <c r="G3692">
        <v>247.1</v>
      </c>
      <c r="H3692">
        <v>114</v>
      </c>
      <c r="I3692">
        <v>42.01</v>
      </c>
      <c r="J3692">
        <v>146.5</v>
      </c>
      <c r="K3692">
        <v>110</v>
      </c>
      <c r="L3692">
        <v>12.45</v>
      </c>
      <c r="M3692">
        <v>208.9</v>
      </c>
      <c r="N3692">
        <v>94</v>
      </c>
      <c r="O3692">
        <v>9.4</v>
      </c>
      <c r="P3692">
        <v>10.6</v>
      </c>
      <c r="Q3692">
        <v>2</v>
      </c>
      <c r="R3692">
        <v>2.86</v>
      </c>
      <c r="S3692">
        <v>4</v>
      </c>
      <c r="T3692" t="s">
        <v>23</v>
      </c>
      <c r="U3692">
        <f t="shared" si="115"/>
        <v>1</v>
      </c>
      <c r="V3692">
        <f>IF(Table2[[#This Row],[international_plan]]="yes",1,0)</f>
        <v>1</v>
      </c>
      <c r="W3692">
        <f>IF(Table2[[#This Row],[voice_mail_plan]]="yes",1,0)</f>
        <v>0</v>
      </c>
      <c r="X3692" t="str">
        <f t="shared" si="114"/>
        <v>Low</v>
      </c>
      <c r="Y3692" t="str">
        <f>IF(Table2[[#This Row],[total_intl_charge]] &gt; AVERAGE($R$2:$R$4245),"High","Low")</f>
        <v>High</v>
      </c>
      <c r="Z3692" t="str">
        <f>IF(AND(G3692&gt;AVERAGE(train!$G$2:$G$4251),K3692&gt;AVERAGE(train!$K$2:$K$4251)),"High Day &amp; Eve",IF(AND(G3692&gt;AVERAGE(train!$G$2:$G$4251),K3692&lt;=AVERAGE(train!$K$2:$K$4251)),"High Day Only",IF(AND(G3692&lt;=AVERAGE(train!$G$2:$G$4251),K3692&gt;AVERAGE(train!$K$2:$K$4251)),"High Eve Only","Low Usage")))</f>
        <v>High Day &amp; Eve</v>
      </c>
    </row>
    <row r="3693" spans="1:26">
      <c r="A3693" t="s">
        <v>73</v>
      </c>
      <c r="B3693">
        <v>120</v>
      </c>
      <c r="C3693" t="s">
        <v>25</v>
      </c>
      <c r="D3693" t="s">
        <v>22</v>
      </c>
      <c r="E3693" t="s">
        <v>22</v>
      </c>
      <c r="F3693">
        <v>0</v>
      </c>
      <c r="G3693">
        <v>215.7</v>
      </c>
      <c r="H3693">
        <v>75</v>
      </c>
      <c r="I3693">
        <v>36.67</v>
      </c>
      <c r="J3693">
        <v>244.4</v>
      </c>
      <c r="K3693">
        <v>105</v>
      </c>
      <c r="L3693">
        <v>20.77</v>
      </c>
      <c r="M3693">
        <v>211.2</v>
      </c>
      <c r="N3693">
        <v>91</v>
      </c>
      <c r="O3693">
        <v>9.5</v>
      </c>
      <c r="P3693">
        <v>11.4</v>
      </c>
      <c r="Q3693">
        <v>5</v>
      </c>
      <c r="R3693">
        <v>3.08</v>
      </c>
      <c r="S3693">
        <v>2</v>
      </c>
      <c r="T3693" t="s">
        <v>22</v>
      </c>
      <c r="U3693">
        <f t="shared" si="115"/>
        <v>0</v>
      </c>
      <c r="V3693">
        <f>IF(Table2[[#This Row],[international_plan]]="yes",1,0)</f>
        <v>0</v>
      </c>
      <c r="W3693">
        <f>IF(Table2[[#This Row],[voice_mail_plan]]="yes",1,0)</f>
        <v>0</v>
      </c>
      <c r="X3693" t="str">
        <f t="shared" si="114"/>
        <v>High</v>
      </c>
      <c r="Y3693" t="str">
        <f>IF(Table2[[#This Row],[total_intl_charge]] &gt; AVERAGE($R$2:$R$4245),"High","Low")</f>
        <v>High</v>
      </c>
      <c r="Z3693" t="str">
        <f>IF(AND(G3693&gt;AVERAGE(train!$G$2:$G$4251),K3693&gt;AVERAGE(train!$K$2:$K$4251)),"High Day &amp; Eve",IF(AND(G3693&gt;AVERAGE(train!$G$2:$G$4251),K3693&lt;=AVERAGE(train!$K$2:$K$4251)),"High Day Only",IF(AND(G3693&lt;=AVERAGE(train!$G$2:$G$4251),K3693&gt;AVERAGE(train!$K$2:$K$4251)),"High Eve Only","Low Usage")))</f>
        <v>High Day &amp; Eve</v>
      </c>
    </row>
    <row r="3694" spans="1:26">
      <c r="A3694" t="s">
        <v>70</v>
      </c>
      <c r="B3694">
        <v>124</v>
      </c>
      <c r="C3694" t="s">
        <v>21</v>
      </c>
      <c r="D3694" t="s">
        <v>22</v>
      </c>
      <c r="E3694" t="s">
        <v>22</v>
      </c>
      <c r="F3694">
        <v>0</v>
      </c>
      <c r="G3694">
        <v>94.8</v>
      </c>
      <c r="H3694">
        <v>102</v>
      </c>
      <c r="I3694">
        <v>16.12</v>
      </c>
      <c r="J3694">
        <v>238.9</v>
      </c>
      <c r="K3694">
        <v>91</v>
      </c>
      <c r="L3694">
        <v>20.309999999999999</v>
      </c>
      <c r="M3694">
        <v>279.39999999999998</v>
      </c>
      <c r="N3694">
        <v>94</v>
      </c>
      <c r="O3694">
        <v>12.57</v>
      </c>
      <c r="P3694">
        <v>11.6</v>
      </c>
      <c r="Q3694">
        <v>3</v>
      </c>
      <c r="R3694">
        <v>3.13</v>
      </c>
      <c r="S3694">
        <v>2</v>
      </c>
      <c r="T3694" t="s">
        <v>22</v>
      </c>
      <c r="U3694">
        <f t="shared" si="115"/>
        <v>0</v>
      </c>
      <c r="V3694">
        <f>IF(Table2[[#This Row],[international_plan]]="yes",1,0)</f>
        <v>0</v>
      </c>
      <c r="W3694">
        <f>IF(Table2[[#This Row],[voice_mail_plan]]="yes",1,0)</f>
        <v>0</v>
      </c>
      <c r="X3694" t="str">
        <f t="shared" si="114"/>
        <v>High</v>
      </c>
      <c r="Y3694" t="str">
        <f>IF(Table2[[#This Row],[total_intl_charge]] &gt; AVERAGE($R$2:$R$4245),"High","Low")</f>
        <v>High</v>
      </c>
      <c r="Z3694" t="str">
        <f>IF(AND(G3694&gt;AVERAGE(train!$G$2:$G$4251),K3694&gt;AVERAGE(train!$K$2:$K$4251)),"High Day &amp; Eve",IF(AND(G3694&gt;AVERAGE(train!$G$2:$G$4251),K3694&lt;=AVERAGE(train!$K$2:$K$4251)),"High Day Only",IF(AND(G3694&lt;=AVERAGE(train!$G$2:$G$4251),K3694&gt;AVERAGE(train!$K$2:$K$4251)),"High Eve Only","Low Usage")))</f>
        <v>Low Usage</v>
      </c>
    </row>
    <row r="3695" spans="1:26">
      <c r="A3695" t="s">
        <v>57</v>
      </c>
      <c r="B3695">
        <v>56</v>
      </c>
      <c r="C3695" t="s">
        <v>21</v>
      </c>
      <c r="D3695" t="s">
        <v>22</v>
      </c>
      <c r="E3695" t="s">
        <v>22</v>
      </c>
      <c r="F3695">
        <v>0</v>
      </c>
      <c r="G3695">
        <v>79.3</v>
      </c>
      <c r="H3695">
        <v>115</v>
      </c>
      <c r="I3695">
        <v>13.48</v>
      </c>
      <c r="J3695">
        <v>159</v>
      </c>
      <c r="K3695">
        <v>64</v>
      </c>
      <c r="L3695">
        <v>13.52</v>
      </c>
      <c r="M3695">
        <v>245.7</v>
      </c>
      <c r="N3695">
        <v>99</v>
      </c>
      <c r="O3695">
        <v>11.06</v>
      </c>
      <c r="P3695">
        <v>10.1</v>
      </c>
      <c r="Q3695">
        <v>4</v>
      </c>
      <c r="R3695">
        <v>2.73</v>
      </c>
      <c r="S3695">
        <v>1</v>
      </c>
      <c r="T3695" t="s">
        <v>22</v>
      </c>
      <c r="U3695">
        <f t="shared" si="115"/>
        <v>0</v>
      </c>
      <c r="V3695">
        <f>IF(Table2[[#This Row],[international_plan]]="yes",1,0)</f>
        <v>0</v>
      </c>
      <c r="W3695">
        <f>IF(Table2[[#This Row],[voice_mail_plan]]="yes",1,0)</f>
        <v>0</v>
      </c>
      <c r="X3695" t="str">
        <f t="shared" si="114"/>
        <v>Low</v>
      </c>
      <c r="Y3695" t="str">
        <f>IF(Table2[[#This Row],[total_intl_charge]] &gt; AVERAGE($R$2:$R$4245),"High","Low")</f>
        <v>Low</v>
      </c>
      <c r="Z3695" t="str">
        <f>IF(AND(G3695&gt;AVERAGE(train!$G$2:$G$4251),K3695&gt;AVERAGE(train!$K$2:$K$4251)),"High Day &amp; Eve",IF(AND(G3695&gt;AVERAGE(train!$G$2:$G$4251),K3695&lt;=AVERAGE(train!$K$2:$K$4251)),"High Day Only",IF(AND(G3695&lt;=AVERAGE(train!$G$2:$G$4251),K3695&gt;AVERAGE(train!$K$2:$K$4251)),"High Eve Only","Low Usage")))</f>
        <v>Low Usage</v>
      </c>
    </row>
    <row r="3696" spans="1:26">
      <c r="A3696" t="s">
        <v>55</v>
      </c>
      <c r="B3696">
        <v>39</v>
      </c>
      <c r="C3696" t="s">
        <v>25</v>
      </c>
      <c r="D3696" t="s">
        <v>22</v>
      </c>
      <c r="E3696" t="s">
        <v>22</v>
      </c>
      <c r="F3696">
        <v>0</v>
      </c>
      <c r="G3696">
        <v>157.19999999999999</v>
      </c>
      <c r="H3696">
        <v>81</v>
      </c>
      <c r="I3696">
        <v>26.72</v>
      </c>
      <c r="J3696">
        <v>247.7</v>
      </c>
      <c r="K3696">
        <v>131</v>
      </c>
      <c r="L3696">
        <v>21.05</v>
      </c>
      <c r="M3696">
        <v>215.7</v>
      </c>
      <c r="N3696">
        <v>141</v>
      </c>
      <c r="O3696">
        <v>9.7100000000000009</v>
      </c>
      <c r="P3696">
        <v>9.9</v>
      </c>
      <c r="Q3696">
        <v>9</v>
      </c>
      <c r="R3696">
        <v>2.67</v>
      </c>
      <c r="S3696">
        <v>1</v>
      </c>
      <c r="T3696" t="s">
        <v>22</v>
      </c>
      <c r="U3696">
        <f t="shared" si="115"/>
        <v>0</v>
      </c>
      <c r="V3696">
        <f>IF(Table2[[#This Row],[international_plan]]="yes",1,0)</f>
        <v>0</v>
      </c>
      <c r="W3696">
        <f>IF(Table2[[#This Row],[voice_mail_plan]]="yes",1,0)</f>
        <v>0</v>
      </c>
      <c r="X3696" t="str">
        <f t="shared" si="114"/>
        <v>Low</v>
      </c>
      <c r="Y3696" t="str">
        <f>IF(Table2[[#This Row],[total_intl_charge]] &gt; AVERAGE($R$2:$R$4245),"High","Low")</f>
        <v>Low</v>
      </c>
      <c r="Z3696" t="str">
        <f>IF(AND(G3696&gt;AVERAGE(train!$G$2:$G$4251),K3696&gt;AVERAGE(train!$K$2:$K$4251)),"High Day &amp; Eve",IF(AND(G3696&gt;AVERAGE(train!$G$2:$G$4251),K3696&lt;=AVERAGE(train!$K$2:$K$4251)),"High Day Only",IF(AND(G3696&lt;=AVERAGE(train!$G$2:$G$4251),K3696&gt;AVERAGE(train!$K$2:$K$4251)),"High Eve Only","Low Usage")))</f>
        <v>High Eve Only</v>
      </c>
    </row>
    <row r="3697" spans="1:26">
      <c r="A3697" t="s">
        <v>32</v>
      </c>
      <c r="B3697">
        <v>158</v>
      </c>
      <c r="C3697" t="s">
        <v>25</v>
      </c>
      <c r="D3697" t="s">
        <v>22</v>
      </c>
      <c r="E3697" t="s">
        <v>22</v>
      </c>
      <c r="F3697">
        <v>0</v>
      </c>
      <c r="G3697">
        <v>119.8</v>
      </c>
      <c r="H3697">
        <v>123</v>
      </c>
      <c r="I3697">
        <v>20.37</v>
      </c>
      <c r="J3697">
        <v>262.2</v>
      </c>
      <c r="K3697">
        <v>122</v>
      </c>
      <c r="L3697">
        <v>22.29</v>
      </c>
      <c r="M3697">
        <v>219.8</v>
      </c>
      <c r="N3697">
        <v>111</v>
      </c>
      <c r="O3697">
        <v>9.89</v>
      </c>
      <c r="P3697">
        <v>12.4</v>
      </c>
      <c r="Q3697">
        <v>5</v>
      </c>
      <c r="R3697">
        <v>3.35</v>
      </c>
      <c r="S3697">
        <v>1</v>
      </c>
      <c r="T3697" t="s">
        <v>22</v>
      </c>
      <c r="U3697">
        <f t="shared" si="115"/>
        <v>0</v>
      </c>
      <c r="V3697">
        <f>IF(Table2[[#This Row],[international_plan]]="yes",1,0)</f>
        <v>0</v>
      </c>
      <c r="W3697">
        <f>IF(Table2[[#This Row],[voice_mail_plan]]="yes",1,0)</f>
        <v>0</v>
      </c>
      <c r="X3697" t="str">
        <f t="shared" si="114"/>
        <v>Very High</v>
      </c>
      <c r="Y3697" t="str">
        <f>IF(Table2[[#This Row],[total_intl_charge]] &gt; AVERAGE($R$2:$R$4245),"High","Low")</f>
        <v>High</v>
      </c>
      <c r="Z3697" t="str">
        <f>IF(AND(G3697&gt;AVERAGE(train!$G$2:$G$4251),K3697&gt;AVERAGE(train!$K$2:$K$4251)),"High Day &amp; Eve",IF(AND(G3697&gt;AVERAGE(train!$G$2:$G$4251),K3697&lt;=AVERAGE(train!$K$2:$K$4251)),"High Day Only",IF(AND(G3697&lt;=AVERAGE(train!$G$2:$G$4251),K3697&gt;AVERAGE(train!$K$2:$K$4251)),"High Eve Only","Low Usage")))</f>
        <v>High Eve Only</v>
      </c>
    </row>
    <row r="3698" spans="1:26">
      <c r="A3698" t="s">
        <v>34</v>
      </c>
      <c r="B3698">
        <v>52</v>
      </c>
      <c r="C3698" t="s">
        <v>28</v>
      </c>
      <c r="D3698" t="s">
        <v>22</v>
      </c>
      <c r="E3698" t="s">
        <v>23</v>
      </c>
      <c r="F3698">
        <v>24</v>
      </c>
      <c r="G3698">
        <v>229.1</v>
      </c>
      <c r="H3698">
        <v>86</v>
      </c>
      <c r="I3698">
        <v>38.950000000000003</v>
      </c>
      <c r="J3698">
        <v>168.7</v>
      </c>
      <c r="K3698">
        <v>124</v>
      </c>
      <c r="L3698">
        <v>14.34</v>
      </c>
      <c r="M3698">
        <v>245.4</v>
      </c>
      <c r="N3698">
        <v>75</v>
      </c>
      <c r="O3698">
        <v>11.04</v>
      </c>
      <c r="P3698">
        <v>14.6</v>
      </c>
      <c r="Q3698">
        <v>2</v>
      </c>
      <c r="R3698">
        <v>3.94</v>
      </c>
      <c r="S3698">
        <v>1</v>
      </c>
      <c r="T3698" t="s">
        <v>22</v>
      </c>
      <c r="U3698">
        <f t="shared" si="115"/>
        <v>0</v>
      </c>
      <c r="V3698">
        <f>IF(Table2[[#This Row],[international_plan]]="yes",1,0)</f>
        <v>0</v>
      </c>
      <c r="W3698">
        <f>IF(Table2[[#This Row],[voice_mail_plan]]="yes",1,0)</f>
        <v>1</v>
      </c>
      <c r="X3698" t="str">
        <f t="shared" si="114"/>
        <v>Low</v>
      </c>
      <c r="Y3698" t="str">
        <f>IF(Table2[[#This Row],[total_intl_charge]] &gt; AVERAGE($R$2:$R$4245),"High","Low")</f>
        <v>High</v>
      </c>
      <c r="Z3698" t="str">
        <f>IF(AND(G3698&gt;AVERAGE(train!$G$2:$G$4251),K3698&gt;AVERAGE(train!$K$2:$K$4251)),"High Day &amp; Eve",IF(AND(G3698&gt;AVERAGE(train!$G$2:$G$4251),K3698&lt;=AVERAGE(train!$K$2:$K$4251)),"High Day Only",IF(AND(G3698&lt;=AVERAGE(train!$G$2:$G$4251),K3698&gt;AVERAGE(train!$K$2:$K$4251)),"High Eve Only","Low Usage")))</f>
        <v>High Day &amp; Eve</v>
      </c>
    </row>
    <row r="3699" spans="1:26">
      <c r="A3699" t="s">
        <v>59</v>
      </c>
      <c r="B3699">
        <v>112</v>
      </c>
      <c r="C3699" t="s">
        <v>25</v>
      </c>
      <c r="D3699" t="s">
        <v>22</v>
      </c>
      <c r="E3699" t="s">
        <v>22</v>
      </c>
      <c r="F3699">
        <v>0</v>
      </c>
      <c r="G3699">
        <v>135.1</v>
      </c>
      <c r="H3699">
        <v>112</v>
      </c>
      <c r="I3699">
        <v>22.97</v>
      </c>
      <c r="J3699">
        <v>226.3</v>
      </c>
      <c r="K3699">
        <v>85</v>
      </c>
      <c r="L3699">
        <v>19.239999999999998</v>
      </c>
      <c r="M3699">
        <v>115.2</v>
      </c>
      <c r="N3699">
        <v>108</v>
      </c>
      <c r="O3699">
        <v>5.18</v>
      </c>
      <c r="P3699">
        <v>11.1</v>
      </c>
      <c r="Q3699">
        <v>6</v>
      </c>
      <c r="R3699">
        <v>3</v>
      </c>
      <c r="S3699">
        <v>1</v>
      </c>
      <c r="T3699" t="s">
        <v>22</v>
      </c>
      <c r="U3699">
        <f t="shared" si="115"/>
        <v>0</v>
      </c>
      <c r="V3699">
        <f>IF(Table2[[#This Row],[international_plan]]="yes",1,0)</f>
        <v>0</v>
      </c>
      <c r="W3699">
        <f>IF(Table2[[#This Row],[voice_mail_plan]]="yes",1,0)</f>
        <v>0</v>
      </c>
      <c r="X3699" t="str">
        <f t="shared" si="114"/>
        <v>High</v>
      </c>
      <c r="Y3699" t="str">
        <f>IF(Table2[[#This Row],[total_intl_charge]] &gt; AVERAGE($R$2:$R$4245),"High","Low")</f>
        <v>High</v>
      </c>
      <c r="Z3699" t="str">
        <f>IF(AND(G3699&gt;AVERAGE(train!$G$2:$G$4251),K3699&gt;AVERAGE(train!$K$2:$K$4251)),"High Day &amp; Eve",IF(AND(G3699&gt;AVERAGE(train!$G$2:$G$4251),K3699&lt;=AVERAGE(train!$K$2:$K$4251)),"High Day Only",IF(AND(G3699&lt;=AVERAGE(train!$G$2:$G$4251),K3699&gt;AVERAGE(train!$K$2:$K$4251)),"High Eve Only","Low Usage")))</f>
        <v>Low Usage</v>
      </c>
    </row>
    <row r="3700" spans="1:26">
      <c r="A3700" t="s">
        <v>68</v>
      </c>
      <c r="B3700">
        <v>12</v>
      </c>
      <c r="C3700" t="s">
        <v>25</v>
      </c>
      <c r="D3700" t="s">
        <v>22</v>
      </c>
      <c r="E3700" t="s">
        <v>22</v>
      </c>
      <c r="F3700">
        <v>0</v>
      </c>
      <c r="G3700">
        <v>239.7</v>
      </c>
      <c r="H3700">
        <v>112</v>
      </c>
      <c r="I3700">
        <v>40.75</v>
      </c>
      <c r="J3700">
        <v>221.1</v>
      </c>
      <c r="K3700">
        <v>122</v>
      </c>
      <c r="L3700">
        <v>18.79</v>
      </c>
      <c r="M3700">
        <v>207.3</v>
      </c>
      <c r="N3700">
        <v>109</v>
      </c>
      <c r="O3700">
        <v>9.33</v>
      </c>
      <c r="P3700">
        <v>11.1</v>
      </c>
      <c r="Q3700">
        <v>3</v>
      </c>
      <c r="R3700">
        <v>3</v>
      </c>
      <c r="S3700">
        <v>2</v>
      </c>
      <c r="T3700" t="s">
        <v>22</v>
      </c>
      <c r="U3700">
        <f t="shared" si="115"/>
        <v>0</v>
      </c>
      <c r="V3700">
        <f>IF(Table2[[#This Row],[international_plan]]="yes",1,0)</f>
        <v>0</v>
      </c>
      <c r="W3700">
        <f>IF(Table2[[#This Row],[voice_mail_plan]]="yes",1,0)</f>
        <v>0</v>
      </c>
      <c r="X3700" t="str">
        <f t="shared" si="114"/>
        <v>Low</v>
      </c>
      <c r="Y3700" t="str">
        <f>IF(Table2[[#This Row],[total_intl_charge]] &gt; AVERAGE($R$2:$R$4245),"High","Low")</f>
        <v>High</v>
      </c>
      <c r="Z3700" t="str">
        <f>IF(AND(G3700&gt;AVERAGE(train!$G$2:$G$4251),K3700&gt;AVERAGE(train!$K$2:$K$4251)),"High Day &amp; Eve",IF(AND(G3700&gt;AVERAGE(train!$G$2:$G$4251),K3700&lt;=AVERAGE(train!$K$2:$K$4251)),"High Day Only",IF(AND(G3700&lt;=AVERAGE(train!$G$2:$G$4251),K3700&gt;AVERAGE(train!$K$2:$K$4251)),"High Eve Only","Low Usage")))</f>
        <v>High Day &amp; Eve</v>
      </c>
    </row>
    <row r="3701" spans="1:26">
      <c r="A3701" t="s">
        <v>39</v>
      </c>
      <c r="B3701">
        <v>109</v>
      </c>
      <c r="C3701" t="s">
        <v>28</v>
      </c>
      <c r="D3701" t="s">
        <v>23</v>
      </c>
      <c r="E3701" t="s">
        <v>22</v>
      </c>
      <c r="F3701">
        <v>0</v>
      </c>
      <c r="G3701">
        <v>159.6</v>
      </c>
      <c r="H3701">
        <v>136</v>
      </c>
      <c r="I3701">
        <v>27.13</v>
      </c>
      <c r="J3701">
        <v>151</v>
      </c>
      <c r="K3701">
        <v>126</v>
      </c>
      <c r="L3701">
        <v>12.84</v>
      </c>
      <c r="M3701">
        <v>142.1</v>
      </c>
      <c r="N3701">
        <v>53</v>
      </c>
      <c r="O3701">
        <v>6.39</v>
      </c>
      <c r="P3701">
        <v>7.3</v>
      </c>
      <c r="Q3701">
        <v>4</v>
      </c>
      <c r="R3701">
        <v>1.97</v>
      </c>
      <c r="S3701">
        <v>4</v>
      </c>
      <c r="T3701" t="s">
        <v>23</v>
      </c>
      <c r="U3701">
        <f t="shared" si="115"/>
        <v>1</v>
      </c>
      <c r="V3701">
        <f>IF(Table2[[#This Row],[international_plan]]="yes",1,0)</f>
        <v>1</v>
      </c>
      <c r="W3701">
        <f>IF(Table2[[#This Row],[voice_mail_plan]]="yes",1,0)</f>
        <v>0</v>
      </c>
      <c r="X3701" t="str">
        <f t="shared" si="114"/>
        <v>High</v>
      </c>
      <c r="Y3701" t="str">
        <f>IF(Table2[[#This Row],[total_intl_charge]] &gt; AVERAGE($R$2:$R$4245),"High","Low")</f>
        <v>Low</v>
      </c>
      <c r="Z3701" t="str">
        <f>IF(AND(G3701&gt;AVERAGE(train!$G$2:$G$4251),K3701&gt;AVERAGE(train!$K$2:$K$4251)),"High Day &amp; Eve",IF(AND(G3701&gt;AVERAGE(train!$G$2:$G$4251),K3701&lt;=AVERAGE(train!$K$2:$K$4251)),"High Day Only",IF(AND(G3701&lt;=AVERAGE(train!$G$2:$G$4251),K3701&gt;AVERAGE(train!$K$2:$K$4251)),"High Eve Only","Low Usage")))</f>
        <v>High Eve Only</v>
      </c>
    </row>
    <row r="3702" spans="1:26">
      <c r="A3702" t="s">
        <v>74</v>
      </c>
      <c r="B3702">
        <v>142</v>
      </c>
      <c r="C3702" t="s">
        <v>28</v>
      </c>
      <c r="D3702" t="s">
        <v>22</v>
      </c>
      <c r="E3702" t="s">
        <v>23</v>
      </c>
      <c r="F3702">
        <v>38</v>
      </c>
      <c r="G3702">
        <v>231.2</v>
      </c>
      <c r="H3702">
        <v>125</v>
      </c>
      <c r="I3702">
        <v>39.299999999999997</v>
      </c>
      <c r="J3702">
        <v>174.8</v>
      </c>
      <c r="K3702">
        <v>121</v>
      </c>
      <c r="L3702">
        <v>14.86</v>
      </c>
      <c r="M3702">
        <v>171.2</v>
      </c>
      <c r="N3702">
        <v>87</v>
      </c>
      <c r="O3702">
        <v>7.7</v>
      </c>
      <c r="P3702">
        <v>12.4</v>
      </c>
      <c r="Q3702">
        <v>2</v>
      </c>
      <c r="R3702">
        <v>3.35</v>
      </c>
      <c r="S3702">
        <v>4</v>
      </c>
      <c r="T3702" t="s">
        <v>22</v>
      </c>
      <c r="U3702">
        <f t="shared" si="115"/>
        <v>0</v>
      </c>
      <c r="V3702">
        <f>IF(Table2[[#This Row],[international_plan]]="yes",1,0)</f>
        <v>0</v>
      </c>
      <c r="W3702">
        <f>IF(Table2[[#This Row],[voice_mail_plan]]="yes",1,0)</f>
        <v>1</v>
      </c>
      <c r="X3702" t="str">
        <f t="shared" si="114"/>
        <v>Very High</v>
      </c>
      <c r="Y3702" t="str">
        <f>IF(Table2[[#This Row],[total_intl_charge]] &gt; AVERAGE($R$2:$R$4245),"High","Low")</f>
        <v>High</v>
      </c>
      <c r="Z3702" t="str">
        <f>IF(AND(G3702&gt;AVERAGE(train!$G$2:$G$4251),K3702&gt;AVERAGE(train!$K$2:$K$4251)),"High Day &amp; Eve",IF(AND(G3702&gt;AVERAGE(train!$G$2:$G$4251),K3702&lt;=AVERAGE(train!$K$2:$K$4251)),"High Day Only",IF(AND(G3702&lt;=AVERAGE(train!$G$2:$G$4251),K3702&gt;AVERAGE(train!$K$2:$K$4251)),"High Eve Only","Low Usage")))</f>
        <v>High Day &amp; Eve</v>
      </c>
    </row>
    <row r="3703" spans="1:26">
      <c r="A3703" t="s">
        <v>52</v>
      </c>
      <c r="B3703">
        <v>60</v>
      </c>
      <c r="C3703" t="s">
        <v>28</v>
      </c>
      <c r="D3703" t="s">
        <v>22</v>
      </c>
      <c r="E3703" t="s">
        <v>22</v>
      </c>
      <c r="F3703">
        <v>0</v>
      </c>
      <c r="G3703">
        <v>203.7</v>
      </c>
      <c r="H3703">
        <v>95</v>
      </c>
      <c r="I3703">
        <v>34.630000000000003</v>
      </c>
      <c r="J3703">
        <v>212.6</v>
      </c>
      <c r="K3703">
        <v>122</v>
      </c>
      <c r="L3703">
        <v>18.07</v>
      </c>
      <c r="M3703">
        <v>177.1</v>
      </c>
      <c r="N3703">
        <v>103</v>
      </c>
      <c r="O3703">
        <v>7.97</v>
      </c>
      <c r="P3703">
        <v>7.9</v>
      </c>
      <c r="Q3703">
        <v>1</v>
      </c>
      <c r="R3703">
        <v>2.13</v>
      </c>
      <c r="S3703">
        <v>3</v>
      </c>
      <c r="T3703" t="s">
        <v>22</v>
      </c>
      <c r="U3703">
        <f t="shared" si="115"/>
        <v>0</v>
      </c>
      <c r="V3703">
        <f>IF(Table2[[#This Row],[international_plan]]="yes",1,0)</f>
        <v>0</v>
      </c>
      <c r="W3703">
        <f>IF(Table2[[#This Row],[voice_mail_plan]]="yes",1,0)</f>
        <v>0</v>
      </c>
      <c r="X3703" t="str">
        <f t="shared" si="114"/>
        <v>Low</v>
      </c>
      <c r="Y3703" t="str">
        <f>IF(Table2[[#This Row],[total_intl_charge]] &gt; AVERAGE($R$2:$R$4245),"High","Low")</f>
        <v>Low</v>
      </c>
      <c r="Z3703" t="str">
        <f>IF(AND(G3703&gt;AVERAGE(train!$G$2:$G$4251),K3703&gt;AVERAGE(train!$K$2:$K$4251)),"High Day &amp; Eve",IF(AND(G3703&gt;AVERAGE(train!$G$2:$G$4251),K3703&lt;=AVERAGE(train!$K$2:$K$4251)),"High Day Only",IF(AND(G3703&lt;=AVERAGE(train!$G$2:$G$4251),K3703&gt;AVERAGE(train!$K$2:$K$4251)),"High Eve Only","Low Usage")))</f>
        <v>High Day &amp; Eve</v>
      </c>
    </row>
    <row r="3704" spans="1:26">
      <c r="A3704" t="s">
        <v>32</v>
      </c>
      <c r="B3704">
        <v>168</v>
      </c>
      <c r="C3704" t="s">
        <v>21</v>
      </c>
      <c r="D3704" t="s">
        <v>22</v>
      </c>
      <c r="E3704" t="s">
        <v>22</v>
      </c>
      <c r="F3704">
        <v>0</v>
      </c>
      <c r="G3704">
        <v>160.6</v>
      </c>
      <c r="H3704">
        <v>110</v>
      </c>
      <c r="I3704">
        <v>27.3</v>
      </c>
      <c r="J3704">
        <v>185.2</v>
      </c>
      <c r="K3704">
        <v>120</v>
      </c>
      <c r="L3704">
        <v>15.74</v>
      </c>
      <c r="M3704">
        <v>120.2</v>
      </c>
      <c r="N3704">
        <v>104</v>
      </c>
      <c r="O3704">
        <v>5.41</v>
      </c>
      <c r="P3704">
        <v>9.1</v>
      </c>
      <c r="Q3704">
        <v>4</v>
      </c>
      <c r="R3704">
        <v>2.46</v>
      </c>
      <c r="S3704">
        <v>1</v>
      </c>
      <c r="T3704" t="s">
        <v>23</v>
      </c>
      <c r="U3704">
        <f t="shared" si="115"/>
        <v>1</v>
      </c>
      <c r="V3704">
        <f>IF(Table2[[#This Row],[international_plan]]="yes",1,0)</f>
        <v>0</v>
      </c>
      <c r="W3704">
        <f>IF(Table2[[#This Row],[voice_mail_plan]]="yes",1,0)</f>
        <v>0</v>
      </c>
      <c r="X3704" t="str">
        <f t="shared" si="114"/>
        <v>Very High</v>
      </c>
      <c r="Y3704" t="str">
        <f>IF(Table2[[#This Row],[total_intl_charge]] &gt; AVERAGE($R$2:$R$4245),"High","Low")</f>
        <v>Low</v>
      </c>
      <c r="Z3704" t="str">
        <f>IF(AND(G3704&gt;AVERAGE(train!$G$2:$G$4251),K3704&gt;AVERAGE(train!$K$2:$K$4251)),"High Day &amp; Eve",IF(AND(G3704&gt;AVERAGE(train!$G$2:$G$4251),K3704&lt;=AVERAGE(train!$K$2:$K$4251)),"High Day Only",IF(AND(G3704&lt;=AVERAGE(train!$G$2:$G$4251),K3704&gt;AVERAGE(train!$K$2:$K$4251)),"High Eve Only","Low Usage")))</f>
        <v>High Eve Only</v>
      </c>
    </row>
    <row r="3705" spans="1:26">
      <c r="A3705" t="s">
        <v>36</v>
      </c>
      <c r="B3705">
        <v>138</v>
      </c>
      <c r="C3705" t="s">
        <v>21</v>
      </c>
      <c r="D3705" t="s">
        <v>23</v>
      </c>
      <c r="E3705" t="s">
        <v>22</v>
      </c>
      <c r="F3705">
        <v>0</v>
      </c>
      <c r="G3705">
        <v>261.10000000000002</v>
      </c>
      <c r="H3705">
        <v>96</v>
      </c>
      <c r="I3705">
        <v>44.39</v>
      </c>
      <c r="J3705">
        <v>170.9</v>
      </c>
      <c r="K3705">
        <v>120</v>
      </c>
      <c r="L3705">
        <v>14.53</v>
      </c>
      <c r="M3705">
        <v>71.099999999999994</v>
      </c>
      <c r="N3705">
        <v>89</v>
      </c>
      <c r="O3705">
        <v>3.2</v>
      </c>
      <c r="P3705">
        <v>0</v>
      </c>
      <c r="Q3705">
        <v>0</v>
      </c>
      <c r="R3705">
        <v>0</v>
      </c>
      <c r="S3705">
        <v>3</v>
      </c>
      <c r="T3705" t="s">
        <v>23</v>
      </c>
      <c r="U3705">
        <f t="shared" si="115"/>
        <v>1</v>
      </c>
      <c r="V3705">
        <f>IF(Table2[[#This Row],[international_plan]]="yes",1,0)</f>
        <v>1</v>
      </c>
      <c r="W3705">
        <f>IF(Table2[[#This Row],[voice_mail_plan]]="yes",1,0)</f>
        <v>0</v>
      </c>
      <c r="X3705" t="str">
        <f t="shared" si="114"/>
        <v>Very High</v>
      </c>
      <c r="Y3705" t="str">
        <f>IF(Table2[[#This Row],[total_intl_charge]] &gt; AVERAGE($R$2:$R$4245),"High","Low")</f>
        <v>Low</v>
      </c>
      <c r="Z3705" t="str">
        <f>IF(AND(G3705&gt;AVERAGE(train!$G$2:$G$4251),K3705&gt;AVERAGE(train!$K$2:$K$4251)),"High Day &amp; Eve",IF(AND(G3705&gt;AVERAGE(train!$G$2:$G$4251),K3705&lt;=AVERAGE(train!$K$2:$K$4251)),"High Day Only",IF(AND(G3705&lt;=AVERAGE(train!$G$2:$G$4251),K3705&gt;AVERAGE(train!$K$2:$K$4251)),"High Eve Only","Low Usage")))</f>
        <v>High Day &amp; Eve</v>
      </c>
    </row>
    <row r="3706" spans="1:26">
      <c r="A3706" t="s">
        <v>44</v>
      </c>
      <c r="B3706">
        <v>88</v>
      </c>
      <c r="C3706" t="s">
        <v>21</v>
      </c>
      <c r="D3706" t="s">
        <v>22</v>
      </c>
      <c r="E3706" t="s">
        <v>22</v>
      </c>
      <c r="F3706">
        <v>0</v>
      </c>
      <c r="G3706">
        <v>138.69999999999999</v>
      </c>
      <c r="H3706">
        <v>92</v>
      </c>
      <c r="I3706">
        <v>23.58</v>
      </c>
      <c r="J3706">
        <v>205.8</v>
      </c>
      <c r="K3706">
        <v>73</v>
      </c>
      <c r="L3706">
        <v>17.489999999999998</v>
      </c>
      <c r="M3706">
        <v>247.9</v>
      </c>
      <c r="N3706">
        <v>119</v>
      </c>
      <c r="O3706">
        <v>11.16</v>
      </c>
      <c r="P3706">
        <v>9.8000000000000007</v>
      </c>
      <c r="Q3706">
        <v>5</v>
      </c>
      <c r="R3706">
        <v>2.65</v>
      </c>
      <c r="S3706">
        <v>1</v>
      </c>
      <c r="T3706" t="s">
        <v>22</v>
      </c>
      <c r="U3706">
        <f t="shared" si="115"/>
        <v>0</v>
      </c>
      <c r="V3706">
        <f>IF(Table2[[#This Row],[international_plan]]="yes",1,0)</f>
        <v>0</v>
      </c>
      <c r="W3706">
        <f>IF(Table2[[#This Row],[voice_mail_plan]]="yes",1,0)</f>
        <v>0</v>
      </c>
      <c r="X3706" t="str">
        <f t="shared" si="114"/>
        <v>Medium</v>
      </c>
      <c r="Y3706" t="str">
        <f>IF(Table2[[#This Row],[total_intl_charge]] &gt; AVERAGE($R$2:$R$4245),"High","Low")</f>
        <v>Low</v>
      </c>
      <c r="Z3706" t="str">
        <f>IF(AND(G3706&gt;AVERAGE(train!$G$2:$G$4251),K3706&gt;AVERAGE(train!$K$2:$K$4251)),"High Day &amp; Eve",IF(AND(G3706&gt;AVERAGE(train!$G$2:$G$4251),K3706&lt;=AVERAGE(train!$K$2:$K$4251)),"High Day Only",IF(AND(G3706&lt;=AVERAGE(train!$G$2:$G$4251),K3706&gt;AVERAGE(train!$K$2:$K$4251)),"High Eve Only","Low Usage")))</f>
        <v>Low Usage</v>
      </c>
    </row>
    <row r="3707" spans="1:26">
      <c r="A3707" t="s">
        <v>51</v>
      </c>
      <c r="B3707">
        <v>119</v>
      </c>
      <c r="C3707" t="s">
        <v>21</v>
      </c>
      <c r="D3707" t="s">
        <v>22</v>
      </c>
      <c r="E3707" t="s">
        <v>22</v>
      </c>
      <c r="F3707">
        <v>0</v>
      </c>
      <c r="G3707">
        <v>226.6</v>
      </c>
      <c r="H3707">
        <v>126</v>
      </c>
      <c r="I3707">
        <v>38.520000000000003</v>
      </c>
      <c r="J3707">
        <v>143.6</v>
      </c>
      <c r="K3707">
        <v>107</v>
      </c>
      <c r="L3707">
        <v>12.21</v>
      </c>
      <c r="M3707">
        <v>94.9</v>
      </c>
      <c r="N3707">
        <v>123</v>
      </c>
      <c r="O3707">
        <v>4.2699999999999996</v>
      </c>
      <c r="P3707">
        <v>12.1</v>
      </c>
      <c r="Q3707">
        <v>5</v>
      </c>
      <c r="R3707">
        <v>3.27</v>
      </c>
      <c r="S3707">
        <v>1</v>
      </c>
      <c r="T3707" t="s">
        <v>22</v>
      </c>
      <c r="U3707">
        <f t="shared" si="115"/>
        <v>0</v>
      </c>
      <c r="V3707">
        <f>IF(Table2[[#This Row],[international_plan]]="yes",1,0)</f>
        <v>0</v>
      </c>
      <c r="W3707">
        <f>IF(Table2[[#This Row],[voice_mail_plan]]="yes",1,0)</f>
        <v>0</v>
      </c>
      <c r="X3707" t="str">
        <f t="shared" si="114"/>
        <v>High</v>
      </c>
      <c r="Y3707" t="str">
        <f>IF(Table2[[#This Row],[total_intl_charge]] &gt; AVERAGE($R$2:$R$4245),"High","Low")</f>
        <v>High</v>
      </c>
      <c r="Z3707" t="str">
        <f>IF(AND(G3707&gt;AVERAGE(train!$G$2:$G$4251),K3707&gt;AVERAGE(train!$K$2:$K$4251)),"High Day &amp; Eve",IF(AND(G3707&gt;AVERAGE(train!$G$2:$G$4251),K3707&lt;=AVERAGE(train!$K$2:$K$4251)),"High Day Only",IF(AND(G3707&lt;=AVERAGE(train!$G$2:$G$4251),K3707&gt;AVERAGE(train!$K$2:$K$4251)),"High Eve Only","Low Usage")))</f>
        <v>High Day &amp; Eve</v>
      </c>
    </row>
    <row r="3708" spans="1:26">
      <c r="A3708" t="s">
        <v>54</v>
      </c>
      <c r="B3708">
        <v>31</v>
      </c>
      <c r="C3708" t="s">
        <v>25</v>
      </c>
      <c r="D3708" t="s">
        <v>22</v>
      </c>
      <c r="E3708" t="s">
        <v>22</v>
      </c>
      <c r="F3708">
        <v>0</v>
      </c>
      <c r="G3708">
        <v>229.1</v>
      </c>
      <c r="H3708">
        <v>120</v>
      </c>
      <c r="I3708">
        <v>38.950000000000003</v>
      </c>
      <c r="J3708">
        <v>172.4</v>
      </c>
      <c r="K3708">
        <v>79</v>
      </c>
      <c r="L3708">
        <v>14.65</v>
      </c>
      <c r="M3708">
        <v>243.6</v>
      </c>
      <c r="N3708">
        <v>102</v>
      </c>
      <c r="O3708">
        <v>10.96</v>
      </c>
      <c r="P3708">
        <v>11</v>
      </c>
      <c r="Q3708">
        <v>4</v>
      </c>
      <c r="R3708">
        <v>2.97</v>
      </c>
      <c r="S3708">
        <v>3</v>
      </c>
      <c r="T3708" t="s">
        <v>22</v>
      </c>
      <c r="U3708">
        <f t="shared" si="115"/>
        <v>0</v>
      </c>
      <c r="V3708">
        <f>IF(Table2[[#This Row],[international_plan]]="yes",1,0)</f>
        <v>0</v>
      </c>
      <c r="W3708">
        <f>IF(Table2[[#This Row],[voice_mail_plan]]="yes",1,0)</f>
        <v>0</v>
      </c>
      <c r="X3708" t="str">
        <f t="shared" si="114"/>
        <v>Low</v>
      </c>
      <c r="Y3708" t="str">
        <f>IF(Table2[[#This Row],[total_intl_charge]] &gt; AVERAGE($R$2:$R$4245),"High","Low")</f>
        <v>High</v>
      </c>
      <c r="Z3708" t="str">
        <f>IF(AND(G3708&gt;AVERAGE(train!$G$2:$G$4251),K3708&gt;AVERAGE(train!$K$2:$K$4251)),"High Day &amp; Eve",IF(AND(G3708&gt;AVERAGE(train!$G$2:$G$4251),K3708&lt;=AVERAGE(train!$K$2:$K$4251)),"High Day Only",IF(AND(G3708&lt;=AVERAGE(train!$G$2:$G$4251),K3708&gt;AVERAGE(train!$K$2:$K$4251)),"High Eve Only","Low Usage")))</f>
        <v>High Day Only</v>
      </c>
    </row>
    <row r="3709" spans="1:26">
      <c r="A3709" t="s">
        <v>71</v>
      </c>
      <c r="B3709">
        <v>102</v>
      </c>
      <c r="C3709" t="s">
        <v>25</v>
      </c>
      <c r="D3709" t="s">
        <v>22</v>
      </c>
      <c r="E3709" t="s">
        <v>22</v>
      </c>
      <c r="F3709">
        <v>0</v>
      </c>
      <c r="G3709">
        <v>157.4</v>
      </c>
      <c r="H3709">
        <v>83</v>
      </c>
      <c r="I3709">
        <v>26.76</v>
      </c>
      <c r="J3709">
        <v>47.3</v>
      </c>
      <c r="K3709">
        <v>102</v>
      </c>
      <c r="L3709">
        <v>4.0199999999999996</v>
      </c>
      <c r="M3709">
        <v>160.4</v>
      </c>
      <c r="N3709">
        <v>92</v>
      </c>
      <c r="O3709">
        <v>7.22</v>
      </c>
      <c r="P3709">
        <v>11.4</v>
      </c>
      <c r="Q3709">
        <v>5</v>
      </c>
      <c r="R3709">
        <v>3.08</v>
      </c>
      <c r="S3709">
        <v>0</v>
      </c>
      <c r="T3709" t="s">
        <v>22</v>
      </c>
      <c r="U3709">
        <f t="shared" si="115"/>
        <v>0</v>
      </c>
      <c r="V3709">
        <f>IF(Table2[[#This Row],[international_plan]]="yes",1,0)</f>
        <v>0</v>
      </c>
      <c r="W3709">
        <f>IF(Table2[[#This Row],[voice_mail_plan]]="yes",1,0)</f>
        <v>0</v>
      </c>
      <c r="X3709" t="str">
        <f t="shared" si="114"/>
        <v>High</v>
      </c>
      <c r="Y3709" t="str">
        <f>IF(Table2[[#This Row],[total_intl_charge]] &gt; AVERAGE($R$2:$R$4245),"High","Low")</f>
        <v>High</v>
      </c>
      <c r="Z3709" t="str">
        <f>IF(AND(G3709&gt;AVERAGE(train!$G$2:$G$4251),K3709&gt;AVERAGE(train!$K$2:$K$4251)),"High Day &amp; Eve",IF(AND(G3709&gt;AVERAGE(train!$G$2:$G$4251),K3709&lt;=AVERAGE(train!$K$2:$K$4251)),"High Day Only",IF(AND(G3709&lt;=AVERAGE(train!$G$2:$G$4251),K3709&gt;AVERAGE(train!$K$2:$K$4251)),"High Eve Only","Low Usage")))</f>
        <v>High Eve Only</v>
      </c>
    </row>
    <row r="3710" spans="1:26">
      <c r="A3710" t="s">
        <v>63</v>
      </c>
      <c r="B3710">
        <v>149</v>
      </c>
      <c r="C3710" t="s">
        <v>21</v>
      </c>
      <c r="D3710" t="s">
        <v>22</v>
      </c>
      <c r="E3710" t="s">
        <v>23</v>
      </c>
      <c r="F3710">
        <v>25</v>
      </c>
      <c r="G3710">
        <v>185.6</v>
      </c>
      <c r="H3710">
        <v>109</v>
      </c>
      <c r="I3710">
        <v>31.55</v>
      </c>
      <c r="J3710">
        <v>167.3</v>
      </c>
      <c r="K3710">
        <v>89</v>
      </c>
      <c r="L3710">
        <v>14.22</v>
      </c>
      <c r="M3710">
        <v>171.6</v>
      </c>
      <c r="N3710">
        <v>100</v>
      </c>
      <c r="O3710">
        <v>7.72</v>
      </c>
      <c r="P3710">
        <v>10.7</v>
      </c>
      <c r="Q3710">
        <v>3</v>
      </c>
      <c r="R3710">
        <v>2.89</v>
      </c>
      <c r="S3710">
        <v>1</v>
      </c>
      <c r="T3710" t="s">
        <v>23</v>
      </c>
      <c r="U3710">
        <f t="shared" si="115"/>
        <v>1</v>
      </c>
      <c r="V3710">
        <f>IF(Table2[[#This Row],[international_plan]]="yes",1,0)</f>
        <v>0</v>
      </c>
      <c r="W3710">
        <f>IF(Table2[[#This Row],[voice_mail_plan]]="yes",1,0)</f>
        <v>1</v>
      </c>
      <c r="X3710" t="str">
        <f t="shared" si="114"/>
        <v>Very High</v>
      </c>
      <c r="Y3710" t="str">
        <f>IF(Table2[[#This Row],[total_intl_charge]] &gt; AVERAGE($R$2:$R$4245),"High","Low")</f>
        <v>High</v>
      </c>
      <c r="Z3710" t="str">
        <f>IF(AND(G3710&gt;AVERAGE(train!$G$2:$G$4251),K3710&gt;AVERAGE(train!$K$2:$K$4251)),"High Day &amp; Eve",IF(AND(G3710&gt;AVERAGE(train!$G$2:$G$4251),K3710&lt;=AVERAGE(train!$K$2:$K$4251)),"High Day Only",IF(AND(G3710&lt;=AVERAGE(train!$G$2:$G$4251),K3710&gt;AVERAGE(train!$K$2:$K$4251)),"High Eve Only","Low Usage")))</f>
        <v>High Day Only</v>
      </c>
    </row>
    <row r="3711" spans="1:26">
      <c r="A3711" t="s">
        <v>39</v>
      </c>
      <c r="B3711">
        <v>138</v>
      </c>
      <c r="C3711" t="s">
        <v>21</v>
      </c>
      <c r="D3711" t="s">
        <v>22</v>
      </c>
      <c r="E3711" t="s">
        <v>22</v>
      </c>
      <c r="F3711">
        <v>0</v>
      </c>
      <c r="G3711">
        <v>217.2</v>
      </c>
      <c r="H3711">
        <v>73</v>
      </c>
      <c r="I3711">
        <v>36.92</v>
      </c>
      <c r="J3711">
        <v>190.8</v>
      </c>
      <c r="K3711">
        <v>127</v>
      </c>
      <c r="L3711">
        <v>16.22</v>
      </c>
      <c r="M3711">
        <v>133.5</v>
      </c>
      <c r="N3711">
        <v>97</v>
      </c>
      <c r="O3711">
        <v>6.01</v>
      </c>
      <c r="P3711">
        <v>5.2</v>
      </c>
      <c r="Q3711">
        <v>3</v>
      </c>
      <c r="R3711">
        <v>1.4</v>
      </c>
      <c r="S3711">
        <v>4</v>
      </c>
      <c r="T3711" t="s">
        <v>22</v>
      </c>
      <c r="U3711">
        <f t="shared" si="115"/>
        <v>0</v>
      </c>
      <c r="V3711">
        <f>IF(Table2[[#This Row],[international_plan]]="yes",1,0)</f>
        <v>0</v>
      </c>
      <c r="W3711">
        <f>IF(Table2[[#This Row],[voice_mail_plan]]="yes",1,0)</f>
        <v>0</v>
      </c>
      <c r="X3711" t="str">
        <f t="shared" si="114"/>
        <v>Very High</v>
      </c>
      <c r="Y3711" t="str">
        <f>IF(Table2[[#This Row],[total_intl_charge]] &gt; AVERAGE($R$2:$R$4245),"High","Low")</f>
        <v>Low</v>
      </c>
      <c r="Z3711" t="str">
        <f>IF(AND(G3711&gt;AVERAGE(train!$G$2:$G$4251),K3711&gt;AVERAGE(train!$K$2:$K$4251)),"High Day &amp; Eve",IF(AND(G3711&gt;AVERAGE(train!$G$2:$G$4251),K3711&lt;=AVERAGE(train!$K$2:$K$4251)),"High Day Only",IF(AND(G3711&lt;=AVERAGE(train!$G$2:$G$4251),K3711&gt;AVERAGE(train!$K$2:$K$4251)),"High Eve Only","Low Usage")))</f>
        <v>High Day &amp; Eve</v>
      </c>
    </row>
    <row r="3712" spans="1:26">
      <c r="A3712" t="s">
        <v>63</v>
      </c>
      <c r="B3712">
        <v>118</v>
      </c>
      <c r="C3712" t="s">
        <v>21</v>
      </c>
      <c r="D3712" t="s">
        <v>22</v>
      </c>
      <c r="E3712" t="s">
        <v>22</v>
      </c>
      <c r="F3712">
        <v>0</v>
      </c>
      <c r="G3712">
        <v>183.1</v>
      </c>
      <c r="H3712">
        <v>128</v>
      </c>
      <c r="I3712">
        <v>31.13</v>
      </c>
      <c r="J3712">
        <v>241</v>
      </c>
      <c r="K3712">
        <v>93</v>
      </c>
      <c r="L3712">
        <v>20.49</v>
      </c>
      <c r="M3712">
        <v>211.1</v>
      </c>
      <c r="N3712">
        <v>108</v>
      </c>
      <c r="O3712">
        <v>9.5</v>
      </c>
      <c r="P3712">
        <v>12.5</v>
      </c>
      <c r="Q3712">
        <v>4</v>
      </c>
      <c r="R3712">
        <v>3.38</v>
      </c>
      <c r="S3712">
        <v>0</v>
      </c>
      <c r="T3712" t="s">
        <v>22</v>
      </c>
      <c r="U3712">
        <f t="shared" si="115"/>
        <v>0</v>
      </c>
      <c r="V3712">
        <f>IF(Table2[[#This Row],[international_plan]]="yes",1,0)</f>
        <v>0</v>
      </c>
      <c r="W3712">
        <f>IF(Table2[[#This Row],[voice_mail_plan]]="yes",1,0)</f>
        <v>0</v>
      </c>
      <c r="X3712" t="str">
        <f t="shared" si="114"/>
        <v>High</v>
      </c>
      <c r="Y3712" t="str">
        <f>IF(Table2[[#This Row],[total_intl_charge]] &gt; AVERAGE($R$2:$R$4245),"High","Low")</f>
        <v>High</v>
      </c>
      <c r="Z3712" t="str">
        <f>IF(AND(G3712&gt;AVERAGE(train!$G$2:$G$4251),K3712&gt;AVERAGE(train!$K$2:$K$4251)),"High Day &amp; Eve",IF(AND(G3712&gt;AVERAGE(train!$G$2:$G$4251),K3712&lt;=AVERAGE(train!$K$2:$K$4251)),"High Day Only",IF(AND(G3712&lt;=AVERAGE(train!$G$2:$G$4251),K3712&gt;AVERAGE(train!$K$2:$K$4251)),"High Eve Only","Low Usage")))</f>
        <v>High Day Only</v>
      </c>
    </row>
    <row r="3713" spans="1:26">
      <c r="A3713" t="s">
        <v>71</v>
      </c>
      <c r="B3713">
        <v>222</v>
      </c>
      <c r="C3713" t="s">
        <v>25</v>
      </c>
      <c r="D3713" t="s">
        <v>22</v>
      </c>
      <c r="E3713" t="s">
        <v>23</v>
      </c>
      <c r="F3713">
        <v>34</v>
      </c>
      <c r="G3713">
        <v>218.5</v>
      </c>
      <c r="H3713">
        <v>89</v>
      </c>
      <c r="I3713">
        <v>37.15</v>
      </c>
      <c r="J3713">
        <v>160.69999999999999</v>
      </c>
      <c r="K3713">
        <v>76</v>
      </c>
      <c r="L3713">
        <v>13.66</v>
      </c>
      <c r="M3713">
        <v>181.6</v>
      </c>
      <c r="N3713">
        <v>76</v>
      </c>
      <c r="O3713">
        <v>8.17</v>
      </c>
      <c r="P3713">
        <v>4.9000000000000004</v>
      </c>
      <c r="Q3713">
        <v>5</v>
      </c>
      <c r="R3713">
        <v>1.32</v>
      </c>
      <c r="S3713">
        <v>4</v>
      </c>
      <c r="T3713" t="s">
        <v>22</v>
      </c>
      <c r="U3713">
        <f t="shared" si="115"/>
        <v>0</v>
      </c>
      <c r="V3713">
        <f>IF(Table2[[#This Row],[international_plan]]="yes",1,0)</f>
        <v>0</v>
      </c>
      <c r="W3713">
        <f>IF(Table2[[#This Row],[voice_mail_plan]]="yes",1,0)</f>
        <v>1</v>
      </c>
      <c r="X3713" t="str">
        <f t="shared" si="114"/>
        <v>Very High</v>
      </c>
      <c r="Y3713" t="str">
        <f>IF(Table2[[#This Row],[total_intl_charge]] &gt; AVERAGE($R$2:$R$4245),"High","Low")</f>
        <v>Low</v>
      </c>
      <c r="Z3713" t="str">
        <f>IF(AND(G3713&gt;AVERAGE(train!$G$2:$G$4251),K3713&gt;AVERAGE(train!$K$2:$K$4251)),"High Day &amp; Eve",IF(AND(G3713&gt;AVERAGE(train!$G$2:$G$4251),K3713&lt;=AVERAGE(train!$K$2:$K$4251)),"High Day Only",IF(AND(G3713&lt;=AVERAGE(train!$G$2:$G$4251),K3713&gt;AVERAGE(train!$K$2:$K$4251)),"High Eve Only","Low Usage")))</f>
        <v>High Day Only</v>
      </c>
    </row>
    <row r="3714" spans="1:26">
      <c r="A3714" t="s">
        <v>53</v>
      </c>
      <c r="B3714">
        <v>130</v>
      </c>
      <c r="C3714" t="s">
        <v>21</v>
      </c>
      <c r="D3714" t="s">
        <v>22</v>
      </c>
      <c r="E3714" t="s">
        <v>22</v>
      </c>
      <c r="F3714">
        <v>0</v>
      </c>
      <c r="G3714">
        <v>143.80000000000001</v>
      </c>
      <c r="H3714">
        <v>76</v>
      </c>
      <c r="I3714">
        <v>24.45</v>
      </c>
      <c r="J3714">
        <v>274.8</v>
      </c>
      <c r="K3714">
        <v>103</v>
      </c>
      <c r="L3714">
        <v>23.36</v>
      </c>
      <c r="M3714">
        <v>194.7</v>
      </c>
      <c r="N3714">
        <v>105</v>
      </c>
      <c r="O3714">
        <v>8.76</v>
      </c>
      <c r="P3714">
        <v>12.3</v>
      </c>
      <c r="Q3714">
        <v>1</v>
      </c>
      <c r="R3714">
        <v>3.32</v>
      </c>
      <c r="S3714">
        <v>0</v>
      </c>
      <c r="T3714" t="s">
        <v>22</v>
      </c>
      <c r="U3714">
        <f t="shared" si="115"/>
        <v>0</v>
      </c>
      <c r="V3714">
        <f>IF(Table2[[#This Row],[international_plan]]="yes",1,0)</f>
        <v>0</v>
      </c>
      <c r="W3714">
        <f>IF(Table2[[#This Row],[voice_mail_plan]]="yes",1,0)</f>
        <v>0</v>
      </c>
      <c r="X3714" t="str">
        <f t="shared" ref="X3714:X3777" si="116">IF(B3714&lt;=$AC$3,"Low",IF(B3714&lt;=$AC$4,"Medium",IF(B3714&lt;=$AC$5,"High",IF(B3714&gt;=$AC$5,"Very High"))))</f>
        <v>Very High</v>
      </c>
      <c r="Y3714" t="str">
        <f>IF(Table2[[#This Row],[total_intl_charge]] &gt; AVERAGE($R$2:$R$4245),"High","Low")</f>
        <v>High</v>
      </c>
      <c r="Z3714" t="str">
        <f>IF(AND(G3714&gt;AVERAGE(train!$G$2:$G$4251),K3714&gt;AVERAGE(train!$K$2:$K$4251)),"High Day &amp; Eve",IF(AND(G3714&gt;AVERAGE(train!$G$2:$G$4251),K3714&lt;=AVERAGE(train!$K$2:$K$4251)),"High Day Only",IF(AND(G3714&lt;=AVERAGE(train!$G$2:$G$4251),K3714&gt;AVERAGE(train!$K$2:$K$4251)),"High Eve Only","Low Usage")))</f>
        <v>High Eve Only</v>
      </c>
    </row>
    <row r="3715" spans="1:26">
      <c r="A3715" t="s">
        <v>54</v>
      </c>
      <c r="B3715">
        <v>140</v>
      </c>
      <c r="C3715" t="s">
        <v>21</v>
      </c>
      <c r="D3715" t="s">
        <v>22</v>
      </c>
      <c r="E3715" t="s">
        <v>22</v>
      </c>
      <c r="F3715">
        <v>0</v>
      </c>
      <c r="G3715">
        <v>143</v>
      </c>
      <c r="H3715">
        <v>100</v>
      </c>
      <c r="I3715">
        <v>24.31</v>
      </c>
      <c r="J3715">
        <v>193.4</v>
      </c>
      <c r="K3715">
        <v>89</v>
      </c>
      <c r="L3715">
        <v>16.440000000000001</v>
      </c>
      <c r="M3715">
        <v>59.5</v>
      </c>
      <c r="N3715">
        <v>81</v>
      </c>
      <c r="O3715">
        <v>2.68</v>
      </c>
      <c r="P3715">
        <v>12.3</v>
      </c>
      <c r="Q3715">
        <v>8</v>
      </c>
      <c r="R3715">
        <v>3.32</v>
      </c>
      <c r="S3715">
        <v>4</v>
      </c>
      <c r="T3715" t="s">
        <v>23</v>
      </c>
      <c r="U3715">
        <f t="shared" ref="U3715:U3778" si="117">IF(T3715="yes",1,0)</f>
        <v>1</v>
      </c>
      <c r="V3715">
        <f>IF(Table2[[#This Row],[international_plan]]="yes",1,0)</f>
        <v>0</v>
      </c>
      <c r="W3715">
        <f>IF(Table2[[#This Row],[voice_mail_plan]]="yes",1,0)</f>
        <v>0</v>
      </c>
      <c r="X3715" t="str">
        <f t="shared" si="116"/>
        <v>Very High</v>
      </c>
      <c r="Y3715" t="str">
        <f>IF(Table2[[#This Row],[total_intl_charge]] &gt; AVERAGE($R$2:$R$4245),"High","Low")</f>
        <v>High</v>
      </c>
      <c r="Z3715" t="str">
        <f>IF(AND(G3715&gt;AVERAGE(train!$G$2:$G$4251),K3715&gt;AVERAGE(train!$K$2:$K$4251)),"High Day &amp; Eve",IF(AND(G3715&gt;AVERAGE(train!$G$2:$G$4251),K3715&lt;=AVERAGE(train!$K$2:$K$4251)),"High Day Only",IF(AND(G3715&lt;=AVERAGE(train!$G$2:$G$4251),K3715&gt;AVERAGE(train!$K$2:$K$4251)),"High Eve Only","Low Usage")))</f>
        <v>Low Usage</v>
      </c>
    </row>
    <row r="3716" spans="1:26">
      <c r="A3716" t="s">
        <v>41</v>
      </c>
      <c r="B3716">
        <v>101</v>
      </c>
      <c r="C3716" t="s">
        <v>21</v>
      </c>
      <c r="D3716" t="s">
        <v>22</v>
      </c>
      <c r="E3716" t="s">
        <v>23</v>
      </c>
      <c r="F3716">
        <v>39</v>
      </c>
      <c r="G3716">
        <v>147.19999999999999</v>
      </c>
      <c r="H3716">
        <v>105</v>
      </c>
      <c r="I3716">
        <v>25.02</v>
      </c>
      <c r="J3716">
        <v>168.8</v>
      </c>
      <c r="K3716">
        <v>96</v>
      </c>
      <c r="L3716">
        <v>14.35</v>
      </c>
      <c r="M3716">
        <v>165.3</v>
      </c>
      <c r="N3716">
        <v>118</v>
      </c>
      <c r="O3716">
        <v>7.44</v>
      </c>
      <c r="P3716">
        <v>13</v>
      </c>
      <c r="Q3716">
        <v>4</v>
      </c>
      <c r="R3716">
        <v>3.51</v>
      </c>
      <c r="S3716">
        <v>1</v>
      </c>
      <c r="T3716" t="s">
        <v>22</v>
      </c>
      <c r="U3716">
        <f t="shared" si="117"/>
        <v>0</v>
      </c>
      <c r="V3716">
        <f>IF(Table2[[#This Row],[international_plan]]="yes",1,0)</f>
        <v>0</v>
      </c>
      <c r="W3716">
        <f>IF(Table2[[#This Row],[voice_mail_plan]]="yes",1,0)</f>
        <v>1</v>
      </c>
      <c r="X3716" t="str">
        <f t="shared" si="116"/>
        <v>High</v>
      </c>
      <c r="Y3716" t="str">
        <f>IF(Table2[[#This Row],[total_intl_charge]] &gt; AVERAGE($R$2:$R$4245),"High","Low")</f>
        <v>High</v>
      </c>
      <c r="Z3716" t="str">
        <f>IF(AND(G3716&gt;AVERAGE(train!$G$2:$G$4251),K3716&gt;AVERAGE(train!$K$2:$K$4251)),"High Day &amp; Eve",IF(AND(G3716&gt;AVERAGE(train!$G$2:$G$4251),K3716&lt;=AVERAGE(train!$K$2:$K$4251)),"High Day Only",IF(AND(G3716&lt;=AVERAGE(train!$G$2:$G$4251),K3716&gt;AVERAGE(train!$K$2:$K$4251)),"High Eve Only","Low Usage")))</f>
        <v>Low Usage</v>
      </c>
    </row>
    <row r="3717" spans="1:26">
      <c r="A3717" t="s">
        <v>24</v>
      </c>
      <c r="B3717">
        <v>134</v>
      </c>
      <c r="C3717" t="s">
        <v>21</v>
      </c>
      <c r="D3717" t="s">
        <v>22</v>
      </c>
      <c r="E3717" t="s">
        <v>23</v>
      </c>
      <c r="F3717">
        <v>32</v>
      </c>
      <c r="G3717">
        <v>224</v>
      </c>
      <c r="H3717">
        <v>75</v>
      </c>
      <c r="I3717">
        <v>38.08</v>
      </c>
      <c r="J3717">
        <v>97.5</v>
      </c>
      <c r="K3717">
        <v>103</v>
      </c>
      <c r="L3717">
        <v>8.2899999999999991</v>
      </c>
      <c r="M3717">
        <v>211.6</v>
      </c>
      <c r="N3717">
        <v>80</v>
      </c>
      <c r="O3717">
        <v>9.52</v>
      </c>
      <c r="P3717">
        <v>10.7</v>
      </c>
      <c r="Q3717">
        <v>5</v>
      </c>
      <c r="R3717">
        <v>2.89</v>
      </c>
      <c r="S3717">
        <v>2</v>
      </c>
      <c r="T3717" t="s">
        <v>22</v>
      </c>
      <c r="U3717">
        <f t="shared" si="117"/>
        <v>0</v>
      </c>
      <c r="V3717">
        <f>IF(Table2[[#This Row],[international_plan]]="yes",1,0)</f>
        <v>0</v>
      </c>
      <c r="W3717">
        <f>IF(Table2[[#This Row],[voice_mail_plan]]="yes",1,0)</f>
        <v>1</v>
      </c>
      <c r="X3717" t="str">
        <f t="shared" si="116"/>
        <v>Very High</v>
      </c>
      <c r="Y3717" t="str">
        <f>IF(Table2[[#This Row],[total_intl_charge]] &gt; AVERAGE($R$2:$R$4245),"High","Low")</f>
        <v>High</v>
      </c>
      <c r="Z3717" t="str">
        <f>IF(AND(G3717&gt;AVERAGE(train!$G$2:$G$4251),K3717&gt;AVERAGE(train!$K$2:$K$4251)),"High Day &amp; Eve",IF(AND(G3717&gt;AVERAGE(train!$G$2:$G$4251),K3717&lt;=AVERAGE(train!$K$2:$K$4251)),"High Day Only",IF(AND(G3717&lt;=AVERAGE(train!$G$2:$G$4251),K3717&gt;AVERAGE(train!$K$2:$K$4251)),"High Eve Only","Low Usage")))</f>
        <v>High Day &amp; Eve</v>
      </c>
    </row>
    <row r="3718" spans="1:26">
      <c r="A3718" t="s">
        <v>26</v>
      </c>
      <c r="B3718">
        <v>88</v>
      </c>
      <c r="C3718" t="s">
        <v>25</v>
      </c>
      <c r="D3718" t="s">
        <v>23</v>
      </c>
      <c r="E3718" t="s">
        <v>22</v>
      </c>
      <c r="F3718">
        <v>0</v>
      </c>
      <c r="G3718">
        <v>132.9</v>
      </c>
      <c r="H3718">
        <v>132</v>
      </c>
      <c r="I3718">
        <v>22.59</v>
      </c>
      <c r="J3718">
        <v>208.2</v>
      </c>
      <c r="K3718">
        <v>82</v>
      </c>
      <c r="L3718">
        <v>17.7</v>
      </c>
      <c r="M3718">
        <v>260.5</v>
      </c>
      <c r="N3718">
        <v>42</v>
      </c>
      <c r="O3718">
        <v>11.72</v>
      </c>
      <c r="P3718">
        <v>14.4</v>
      </c>
      <c r="Q3718">
        <v>11</v>
      </c>
      <c r="R3718">
        <v>3.89</v>
      </c>
      <c r="S3718">
        <v>2</v>
      </c>
      <c r="T3718" t="s">
        <v>23</v>
      </c>
      <c r="U3718">
        <f t="shared" si="117"/>
        <v>1</v>
      </c>
      <c r="V3718">
        <f>IF(Table2[[#This Row],[international_plan]]="yes",1,0)</f>
        <v>1</v>
      </c>
      <c r="W3718">
        <f>IF(Table2[[#This Row],[voice_mail_plan]]="yes",1,0)</f>
        <v>0</v>
      </c>
      <c r="X3718" t="str">
        <f t="shared" si="116"/>
        <v>Medium</v>
      </c>
      <c r="Y3718" t="str">
        <f>IF(Table2[[#This Row],[total_intl_charge]] &gt; AVERAGE($R$2:$R$4245),"High","Low")</f>
        <v>High</v>
      </c>
      <c r="Z3718" t="str">
        <f>IF(AND(G3718&gt;AVERAGE(train!$G$2:$G$4251),K3718&gt;AVERAGE(train!$K$2:$K$4251)),"High Day &amp; Eve",IF(AND(G3718&gt;AVERAGE(train!$G$2:$G$4251),K3718&lt;=AVERAGE(train!$K$2:$K$4251)),"High Day Only",IF(AND(G3718&lt;=AVERAGE(train!$G$2:$G$4251),K3718&gt;AVERAGE(train!$K$2:$K$4251)),"High Eve Only","Low Usage")))</f>
        <v>Low Usage</v>
      </c>
    </row>
    <row r="3719" spans="1:26">
      <c r="A3719" t="s">
        <v>38</v>
      </c>
      <c r="B3719">
        <v>118</v>
      </c>
      <c r="C3719" t="s">
        <v>25</v>
      </c>
      <c r="D3719" t="s">
        <v>22</v>
      </c>
      <c r="E3719" t="s">
        <v>22</v>
      </c>
      <c r="F3719">
        <v>0</v>
      </c>
      <c r="G3719">
        <v>160.30000000000001</v>
      </c>
      <c r="H3719">
        <v>110</v>
      </c>
      <c r="I3719">
        <v>27.25</v>
      </c>
      <c r="J3719">
        <v>53.2</v>
      </c>
      <c r="K3719">
        <v>92</v>
      </c>
      <c r="L3719">
        <v>4.5199999999999996</v>
      </c>
      <c r="M3719">
        <v>130.69999999999999</v>
      </c>
      <c r="N3719">
        <v>119</v>
      </c>
      <c r="O3719">
        <v>5.88</v>
      </c>
      <c r="P3719">
        <v>10.5</v>
      </c>
      <c r="Q3719">
        <v>4</v>
      </c>
      <c r="R3719">
        <v>2.84</v>
      </c>
      <c r="S3719">
        <v>0</v>
      </c>
      <c r="T3719" t="s">
        <v>22</v>
      </c>
      <c r="U3719">
        <f t="shared" si="117"/>
        <v>0</v>
      </c>
      <c r="V3719">
        <f>IF(Table2[[#This Row],[international_plan]]="yes",1,0)</f>
        <v>0</v>
      </c>
      <c r="W3719">
        <f>IF(Table2[[#This Row],[voice_mail_plan]]="yes",1,0)</f>
        <v>0</v>
      </c>
      <c r="X3719" t="str">
        <f t="shared" si="116"/>
        <v>High</v>
      </c>
      <c r="Y3719" t="str">
        <f>IF(Table2[[#This Row],[total_intl_charge]] &gt; AVERAGE($R$2:$R$4245),"High","Low")</f>
        <v>High</v>
      </c>
      <c r="Z3719" t="str">
        <f>IF(AND(G3719&gt;AVERAGE(train!$G$2:$G$4251),K3719&gt;AVERAGE(train!$K$2:$K$4251)),"High Day &amp; Eve",IF(AND(G3719&gt;AVERAGE(train!$G$2:$G$4251),K3719&lt;=AVERAGE(train!$K$2:$K$4251)),"High Day Only",IF(AND(G3719&lt;=AVERAGE(train!$G$2:$G$4251),K3719&gt;AVERAGE(train!$K$2:$K$4251)),"High Eve Only","Low Usage")))</f>
        <v>Low Usage</v>
      </c>
    </row>
    <row r="3720" spans="1:26">
      <c r="A3720" t="s">
        <v>71</v>
      </c>
      <c r="B3720">
        <v>93</v>
      </c>
      <c r="C3720" t="s">
        <v>21</v>
      </c>
      <c r="D3720" t="s">
        <v>22</v>
      </c>
      <c r="E3720" t="s">
        <v>23</v>
      </c>
      <c r="F3720">
        <v>21</v>
      </c>
      <c r="G3720">
        <v>213.8</v>
      </c>
      <c r="H3720">
        <v>103</v>
      </c>
      <c r="I3720">
        <v>36.35</v>
      </c>
      <c r="J3720">
        <v>257.7</v>
      </c>
      <c r="K3720">
        <v>72</v>
      </c>
      <c r="L3720">
        <v>21.9</v>
      </c>
      <c r="M3720">
        <v>218.4</v>
      </c>
      <c r="N3720">
        <v>114</v>
      </c>
      <c r="O3720">
        <v>9.83</v>
      </c>
      <c r="P3720">
        <v>7.2</v>
      </c>
      <c r="Q3720">
        <v>6</v>
      </c>
      <c r="R3720">
        <v>1.94</v>
      </c>
      <c r="S3720">
        <v>1</v>
      </c>
      <c r="T3720" t="s">
        <v>22</v>
      </c>
      <c r="U3720">
        <f t="shared" si="117"/>
        <v>0</v>
      </c>
      <c r="V3720">
        <f>IF(Table2[[#This Row],[international_plan]]="yes",1,0)</f>
        <v>0</v>
      </c>
      <c r="W3720">
        <f>IF(Table2[[#This Row],[voice_mail_plan]]="yes",1,0)</f>
        <v>1</v>
      </c>
      <c r="X3720" t="str">
        <f t="shared" si="116"/>
        <v>Medium</v>
      </c>
      <c r="Y3720" t="str">
        <f>IF(Table2[[#This Row],[total_intl_charge]] &gt; AVERAGE($R$2:$R$4245),"High","Low")</f>
        <v>Low</v>
      </c>
      <c r="Z3720" t="str">
        <f>IF(AND(G3720&gt;AVERAGE(train!$G$2:$G$4251),K3720&gt;AVERAGE(train!$K$2:$K$4251)),"High Day &amp; Eve",IF(AND(G3720&gt;AVERAGE(train!$G$2:$G$4251),K3720&lt;=AVERAGE(train!$K$2:$K$4251)),"High Day Only",IF(AND(G3720&lt;=AVERAGE(train!$G$2:$G$4251),K3720&gt;AVERAGE(train!$K$2:$K$4251)),"High Eve Only","Low Usage")))</f>
        <v>High Day Only</v>
      </c>
    </row>
    <row r="3721" spans="1:26">
      <c r="A3721" t="s">
        <v>45</v>
      </c>
      <c r="B3721">
        <v>232</v>
      </c>
      <c r="C3721" t="s">
        <v>21</v>
      </c>
      <c r="D3721" t="s">
        <v>22</v>
      </c>
      <c r="E3721" t="s">
        <v>22</v>
      </c>
      <c r="F3721">
        <v>0</v>
      </c>
      <c r="G3721">
        <v>248.2</v>
      </c>
      <c r="H3721">
        <v>128</v>
      </c>
      <c r="I3721">
        <v>42.19</v>
      </c>
      <c r="J3721">
        <v>211.2</v>
      </c>
      <c r="K3721">
        <v>96</v>
      </c>
      <c r="L3721">
        <v>17.95</v>
      </c>
      <c r="M3721">
        <v>147.1</v>
      </c>
      <c r="N3721">
        <v>117</v>
      </c>
      <c r="O3721">
        <v>6.62</v>
      </c>
      <c r="P3721">
        <v>10</v>
      </c>
      <c r="Q3721">
        <v>6</v>
      </c>
      <c r="R3721">
        <v>2.7</v>
      </c>
      <c r="S3721">
        <v>2</v>
      </c>
      <c r="T3721" t="s">
        <v>22</v>
      </c>
      <c r="U3721">
        <f t="shared" si="117"/>
        <v>0</v>
      </c>
      <c r="V3721">
        <f>IF(Table2[[#This Row],[international_plan]]="yes",1,0)</f>
        <v>0</v>
      </c>
      <c r="W3721">
        <f>IF(Table2[[#This Row],[voice_mail_plan]]="yes",1,0)</f>
        <v>0</v>
      </c>
      <c r="X3721" t="str">
        <f t="shared" si="116"/>
        <v>Very High</v>
      </c>
      <c r="Y3721" t="str">
        <f>IF(Table2[[#This Row],[total_intl_charge]] &gt; AVERAGE($R$2:$R$4245),"High","Low")</f>
        <v>Low</v>
      </c>
      <c r="Z3721" t="str">
        <f>IF(AND(G3721&gt;AVERAGE(train!$G$2:$G$4251),K3721&gt;AVERAGE(train!$K$2:$K$4251)),"High Day &amp; Eve",IF(AND(G3721&gt;AVERAGE(train!$G$2:$G$4251),K3721&lt;=AVERAGE(train!$K$2:$K$4251)),"High Day Only",IF(AND(G3721&lt;=AVERAGE(train!$G$2:$G$4251),K3721&gt;AVERAGE(train!$K$2:$K$4251)),"High Eve Only","Low Usage")))</f>
        <v>High Day Only</v>
      </c>
    </row>
    <row r="3722" spans="1:26">
      <c r="A3722" t="s">
        <v>73</v>
      </c>
      <c r="B3722">
        <v>137</v>
      </c>
      <c r="C3722" t="s">
        <v>21</v>
      </c>
      <c r="D3722" t="s">
        <v>22</v>
      </c>
      <c r="E3722" t="s">
        <v>23</v>
      </c>
      <c r="F3722">
        <v>25</v>
      </c>
      <c r="G3722">
        <v>174.6</v>
      </c>
      <c r="H3722">
        <v>88</v>
      </c>
      <c r="I3722">
        <v>29.68</v>
      </c>
      <c r="J3722">
        <v>243.8</v>
      </c>
      <c r="K3722">
        <v>118</v>
      </c>
      <c r="L3722">
        <v>20.72</v>
      </c>
      <c r="M3722">
        <v>259.7</v>
      </c>
      <c r="N3722">
        <v>103</v>
      </c>
      <c r="O3722">
        <v>11.69</v>
      </c>
      <c r="P3722">
        <v>12.2</v>
      </c>
      <c r="Q3722">
        <v>3</v>
      </c>
      <c r="R3722">
        <v>3.29</v>
      </c>
      <c r="S3722">
        <v>3</v>
      </c>
      <c r="T3722" t="s">
        <v>22</v>
      </c>
      <c r="U3722">
        <f t="shared" si="117"/>
        <v>0</v>
      </c>
      <c r="V3722">
        <f>IF(Table2[[#This Row],[international_plan]]="yes",1,0)</f>
        <v>0</v>
      </c>
      <c r="W3722">
        <f>IF(Table2[[#This Row],[voice_mail_plan]]="yes",1,0)</f>
        <v>1</v>
      </c>
      <c r="X3722" t="str">
        <f t="shared" si="116"/>
        <v>Very High</v>
      </c>
      <c r="Y3722" t="str">
        <f>IF(Table2[[#This Row],[total_intl_charge]] &gt; AVERAGE($R$2:$R$4245),"High","Low")</f>
        <v>High</v>
      </c>
      <c r="Z3722" t="str">
        <f>IF(AND(G3722&gt;AVERAGE(train!$G$2:$G$4251),K3722&gt;AVERAGE(train!$K$2:$K$4251)),"High Day &amp; Eve",IF(AND(G3722&gt;AVERAGE(train!$G$2:$G$4251),K3722&lt;=AVERAGE(train!$K$2:$K$4251)),"High Day Only",IF(AND(G3722&lt;=AVERAGE(train!$G$2:$G$4251),K3722&gt;AVERAGE(train!$K$2:$K$4251)),"High Eve Only","Low Usage")))</f>
        <v>High Eve Only</v>
      </c>
    </row>
    <row r="3723" spans="1:26">
      <c r="A3723" t="s">
        <v>44</v>
      </c>
      <c r="B3723">
        <v>3</v>
      </c>
      <c r="C3723" t="s">
        <v>21</v>
      </c>
      <c r="D3723" t="s">
        <v>22</v>
      </c>
      <c r="E3723" t="s">
        <v>23</v>
      </c>
      <c r="F3723">
        <v>23</v>
      </c>
      <c r="G3723">
        <v>205.5</v>
      </c>
      <c r="H3723">
        <v>102</v>
      </c>
      <c r="I3723">
        <v>34.94</v>
      </c>
      <c r="J3723">
        <v>209.5</v>
      </c>
      <c r="K3723">
        <v>83</v>
      </c>
      <c r="L3723">
        <v>17.809999999999999</v>
      </c>
      <c r="M3723">
        <v>182.3</v>
      </c>
      <c r="N3723">
        <v>99</v>
      </c>
      <c r="O3723">
        <v>8.1999999999999993</v>
      </c>
      <c r="P3723">
        <v>6.4</v>
      </c>
      <c r="Q3723">
        <v>4</v>
      </c>
      <c r="R3723">
        <v>1.73</v>
      </c>
      <c r="S3723">
        <v>0</v>
      </c>
      <c r="T3723" t="s">
        <v>22</v>
      </c>
      <c r="U3723">
        <f t="shared" si="117"/>
        <v>0</v>
      </c>
      <c r="V3723">
        <f>IF(Table2[[#This Row],[international_plan]]="yes",1,0)</f>
        <v>0</v>
      </c>
      <c r="W3723">
        <f>IF(Table2[[#This Row],[voice_mail_plan]]="yes",1,0)</f>
        <v>1</v>
      </c>
      <c r="X3723" t="str">
        <f t="shared" si="116"/>
        <v>Low</v>
      </c>
      <c r="Y3723" t="str">
        <f>IF(Table2[[#This Row],[total_intl_charge]] &gt; AVERAGE($R$2:$R$4245),"High","Low")</f>
        <v>Low</v>
      </c>
      <c r="Z3723" t="str">
        <f>IF(AND(G3723&gt;AVERAGE(train!$G$2:$G$4251),K3723&gt;AVERAGE(train!$K$2:$K$4251)),"High Day &amp; Eve",IF(AND(G3723&gt;AVERAGE(train!$G$2:$G$4251),K3723&lt;=AVERAGE(train!$K$2:$K$4251)),"High Day Only",IF(AND(G3723&lt;=AVERAGE(train!$G$2:$G$4251),K3723&gt;AVERAGE(train!$K$2:$K$4251)),"High Eve Only","Low Usage")))</f>
        <v>High Day Only</v>
      </c>
    </row>
    <row r="3724" spans="1:26">
      <c r="A3724" t="s">
        <v>33</v>
      </c>
      <c r="B3724">
        <v>137</v>
      </c>
      <c r="C3724" t="s">
        <v>21</v>
      </c>
      <c r="D3724" t="s">
        <v>22</v>
      </c>
      <c r="E3724" t="s">
        <v>22</v>
      </c>
      <c r="F3724">
        <v>0</v>
      </c>
      <c r="G3724">
        <v>209.1</v>
      </c>
      <c r="H3724">
        <v>104</v>
      </c>
      <c r="I3724">
        <v>35.549999999999997</v>
      </c>
      <c r="J3724">
        <v>189.4</v>
      </c>
      <c r="K3724">
        <v>96</v>
      </c>
      <c r="L3724">
        <v>16.100000000000001</v>
      </c>
      <c r="M3724">
        <v>214.4</v>
      </c>
      <c r="N3724">
        <v>83</v>
      </c>
      <c r="O3724">
        <v>9.65</v>
      </c>
      <c r="P3724">
        <v>14.8</v>
      </c>
      <c r="Q3724">
        <v>4</v>
      </c>
      <c r="R3724">
        <v>4</v>
      </c>
      <c r="S3724">
        <v>3</v>
      </c>
      <c r="T3724" t="s">
        <v>22</v>
      </c>
      <c r="U3724">
        <f t="shared" si="117"/>
        <v>0</v>
      </c>
      <c r="V3724">
        <f>IF(Table2[[#This Row],[international_plan]]="yes",1,0)</f>
        <v>0</v>
      </c>
      <c r="W3724">
        <f>IF(Table2[[#This Row],[voice_mail_plan]]="yes",1,0)</f>
        <v>0</v>
      </c>
      <c r="X3724" t="str">
        <f t="shared" si="116"/>
        <v>Very High</v>
      </c>
      <c r="Y3724" t="str">
        <f>IF(Table2[[#This Row],[total_intl_charge]] &gt; AVERAGE($R$2:$R$4245),"High","Low")</f>
        <v>High</v>
      </c>
      <c r="Z3724" t="str">
        <f>IF(AND(G3724&gt;AVERAGE(train!$G$2:$G$4251),K3724&gt;AVERAGE(train!$K$2:$K$4251)),"High Day &amp; Eve",IF(AND(G3724&gt;AVERAGE(train!$G$2:$G$4251),K3724&lt;=AVERAGE(train!$K$2:$K$4251)),"High Day Only",IF(AND(G3724&lt;=AVERAGE(train!$G$2:$G$4251),K3724&gt;AVERAGE(train!$K$2:$K$4251)),"High Eve Only","Low Usage")))</f>
        <v>High Day Only</v>
      </c>
    </row>
    <row r="3725" spans="1:26">
      <c r="A3725" t="s">
        <v>33</v>
      </c>
      <c r="B3725">
        <v>42</v>
      </c>
      <c r="C3725" t="s">
        <v>21</v>
      </c>
      <c r="D3725" t="s">
        <v>22</v>
      </c>
      <c r="E3725" t="s">
        <v>22</v>
      </c>
      <c r="F3725">
        <v>0</v>
      </c>
      <c r="G3725">
        <v>251.1</v>
      </c>
      <c r="H3725">
        <v>81</v>
      </c>
      <c r="I3725">
        <v>42.69</v>
      </c>
      <c r="J3725">
        <v>178.3</v>
      </c>
      <c r="K3725">
        <v>106</v>
      </c>
      <c r="L3725">
        <v>15.16</v>
      </c>
      <c r="M3725">
        <v>184.6</v>
      </c>
      <c r="N3725">
        <v>90</v>
      </c>
      <c r="O3725">
        <v>8.31</v>
      </c>
      <c r="P3725">
        <v>12.7</v>
      </c>
      <c r="Q3725">
        <v>5</v>
      </c>
      <c r="R3725">
        <v>3.43</v>
      </c>
      <c r="S3725">
        <v>0</v>
      </c>
      <c r="T3725" t="s">
        <v>22</v>
      </c>
      <c r="U3725">
        <f t="shared" si="117"/>
        <v>0</v>
      </c>
      <c r="V3725">
        <f>IF(Table2[[#This Row],[international_plan]]="yes",1,0)</f>
        <v>0</v>
      </c>
      <c r="W3725">
        <f>IF(Table2[[#This Row],[voice_mail_plan]]="yes",1,0)</f>
        <v>0</v>
      </c>
      <c r="X3725" t="str">
        <f t="shared" si="116"/>
        <v>Low</v>
      </c>
      <c r="Y3725" t="str">
        <f>IF(Table2[[#This Row],[total_intl_charge]] &gt; AVERAGE($R$2:$R$4245),"High","Low")</f>
        <v>High</v>
      </c>
      <c r="Z3725" t="str">
        <f>IF(AND(G3725&gt;AVERAGE(train!$G$2:$G$4251),K3725&gt;AVERAGE(train!$K$2:$K$4251)),"High Day &amp; Eve",IF(AND(G3725&gt;AVERAGE(train!$G$2:$G$4251),K3725&lt;=AVERAGE(train!$K$2:$K$4251)),"High Day Only",IF(AND(G3725&lt;=AVERAGE(train!$G$2:$G$4251),K3725&gt;AVERAGE(train!$K$2:$K$4251)),"High Eve Only","Low Usage")))</f>
        <v>High Day &amp; Eve</v>
      </c>
    </row>
    <row r="3726" spans="1:26">
      <c r="A3726" t="s">
        <v>49</v>
      </c>
      <c r="B3726">
        <v>58</v>
      </c>
      <c r="C3726" t="s">
        <v>25</v>
      </c>
      <c r="D3726" t="s">
        <v>22</v>
      </c>
      <c r="E3726" t="s">
        <v>22</v>
      </c>
      <c r="F3726">
        <v>0</v>
      </c>
      <c r="G3726">
        <v>187.6</v>
      </c>
      <c r="H3726">
        <v>113</v>
      </c>
      <c r="I3726">
        <v>31.89</v>
      </c>
      <c r="J3726">
        <v>217.4</v>
      </c>
      <c r="K3726">
        <v>115</v>
      </c>
      <c r="L3726">
        <v>18.48</v>
      </c>
      <c r="M3726">
        <v>139.69999999999999</v>
      </c>
      <c r="N3726">
        <v>92</v>
      </c>
      <c r="O3726">
        <v>6.29</v>
      </c>
      <c r="P3726">
        <v>9.8000000000000007</v>
      </c>
      <c r="Q3726">
        <v>5</v>
      </c>
      <c r="R3726">
        <v>2.65</v>
      </c>
      <c r="S3726">
        <v>3</v>
      </c>
      <c r="T3726" t="s">
        <v>22</v>
      </c>
      <c r="U3726">
        <f t="shared" si="117"/>
        <v>0</v>
      </c>
      <c r="V3726">
        <f>IF(Table2[[#This Row],[international_plan]]="yes",1,0)</f>
        <v>0</v>
      </c>
      <c r="W3726">
        <f>IF(Table2[[#This Row],[voice_mail_plan]]="yes",1,0)</f>
        <v>0</v>
      </c>
      <c r="X3726" t="str">
        <f t="shared" si="116"/>
        <v>Low</v>
      </c>
      <c r="Y3726" t="str">
        <f>IF(Table2[[#This Row],[total_intl_charge]] &gt; AVERAGE($R$2:$R$4245),"High","Low")</f>
        <v>Low</v>
      </c>
      <c r="Z3726" t="str">
        <f>IF(AND(G3726&gt;AVERAGE(train!$G$2:$G$4251),K3726&gt;AVERAGE(train!$K$2:$K$4251)),"High Day &amp; Eve",IF(AND(G3726&gt;AVERAGE(train!$G$2:$G$4251),K3726&lt;=AVERAGE(train!$K$2:$K$4251)),"High Day Only",IF(AND(G3726&lt;=AVERAGE(train!$G$2:$G$4251),K3726&gt;AVERAGE(train!$K$2:$K$4251)),"High Eve Only","Low Usage")))</f>
        <v>High Day &amp; Eve</v>
      </c>
    </row>
    <row r="3727" spans="1:26">
      <c r="A3727" t="s">
        <v>65</v>
      </c>
      <c r="B3727">
        <v>55</v>
      </c>
      <c r="C3727" t="s">
        <v>21</v>
      </c>
      <c r="D3727" t="s">
        <v>22</v>
      </c>
      <c r="E3727" t="s">
        <v>23</v>
      </c>
      <c r="F3727">
        <v>37</v>
      </c>
      <c r="G3727">
        <v>197.5</v>
      </c>
      <c r="H3727">
        <v>89</v>
      </c>
      <c r="I3727">
        <v>33.58</v>
      </c>
      <c r="J3727">
        <v>228.7</v>
      </c>
      <c r="K3727">
        <v>141</v>
      </c>
      <c r="L3727">
        <v>19.440000000000001</v>
      </c>
      <c r="M3727">
        <v>313.39999999999998</v>
      </c>
      <c r="N3727">
        <v>121</v>
      </c>
      <c r="O3727">
        <v>14.1</v>
      </c>
      <c r="P3727">
        <v>19.7</v>
      </c>
      <c r="Q3727">
        <v>2</v>
      </c>
      <c r="R3727">
        <v>5.32</v>
      </c>
      <c r="S3727">
        <v>1</v>
      </c>
      <c r="T3727" t="s">
        <v>22</v>
      </c>
      <c r="U3727">
        <f t="shared" si="117"/>
        <v>0</v>
      </c>
      <c r="V3727">
        <f>IF(Table2[[#This Row],[international_plan]]="yes",1,0)</f>
        <v>0</v>
      </c>
      <c r="W3727">
        <f>IF(Table2[[#This Row],[voice_mail_plan]]="yes",1,0)</f>
        <v>1</v>
      </c>
      <c r="X3727" t="str">
        <f t="shared" si="116"/>
        <v>Low</v>
      </c>
      <c r="Y3727" t="str">
        <f>IF(Table2[[#This Row],[total_intl_charge]] &gt; AVERAGE($R$2:$R$4245),"High","Low")</f>
        <v>High</v>
      </c>
      <c r="Z3727" t="str">
        <f>IF(AND(G3727&gt;AVERAGE(train!$G$2:$G$4251),K3727&gt;AVERAGE(train!$K$2:$K$4251)),"High Day &amp; Eve",IF(AND(G3727&gt;AVERAGE(train!$G$2:$G$4251),K3727&lt;=AVERAGE(train!$K$2:$K$4251)),"High Day Only",IF(AND(G3727&lt;=AVERAGE(train!$G$2:$G$4251),K3727&gt;AVERAGE(train!$K$2:$K$4251)),"High Eve Only","Low Usage")))</f>
        <v>High Day &amp; Eve</v>
      </c>
    </row>
    <row r="3728" spans="1:26">
      <c r="A3728" t="s">
        <v>20</v>
      </c>
      <c r="B3728">
        <v>69</v>
      </c>
      <c r="C3728" t="s">
        <v>28</v>
      </c>
      <c r="D3728" t="s">
        <v>22</v>
      </c>
      <c r="E3728" t="s">
        <v>22</v>
      </c>
      <c r="F3728">
        <v>0</v>
      </c>
      <c r="G3728">
        <v>221.6</v>
      </c>
      <c r="H3728">
        <v>88</v>
      </c>
      <c r="I3728">
        <v>37.67</v>
      </c>
      <c r="J3728">
        <v>231.8</v>
      </c>
      <c r="K3728">
        <v>87</v>
      </c>
      <c r="L3728">
        <v>19.7</v>
      </c>
      <c r="M3728">
        <v>211.7</v>
      </c>
      <c r="N3728">
        <v>116</v>
      </c>
      <c r="O3728">
        <v>9.5299999999999994</v>
      </c>
      <c r="P3728">
        <v>8.6</v>
      </c>
      <c r="Q3728">
        <v>9</v>
      </c>
      <c r="R3728">
        <v>2.3199999999999998</v>
      </c>
      <c r="S3728">
        <v>1</v>
      </c>
      <c r="T3728" t="s">
        <v>22</v>
      </c>
      <c r="U3728">
        <f t="shared" si="117"/>
        <v>0</v>
      </c>
      <c r="V3728">
        <f>IF(Table2[[#This Row],[international_plan]]="yes",1,0)</f>
        <v>0</v>
      </c>
      <c r="W3728">
        <f>IF(Table2[[#This Row],[voice_mail_plan]]="yes",1,0)</f>
        <v>0</v>
      </c>
      <c r="X3728" t="str">
        <f t="shared" si="116"/>
        <v>Low</v>
      </c>
      <c r="Y3728" t="str">
        <f>IF(Table2[[#This Row],[total_intl_charge]] &gt; AVERAGE($R$2:$R$4245),"High","Low")</f>
        <v>Low</v>
      </c>
      <c r="Z3728" t="str">
        <f>IF(AND(G3728&gt;AVERAGE(train!$G$2:$G$4251),K3728&gt;AVERAGE(train!$K$2:$K$4251)),"High Day &amp; Eve",IF(AND(G3728&gt;AVERAGE(train!$G$2:$G$4251),K3728&lt;=AVERAGE(train!$K$2:$K$4251)),"High Day Only",IF(AND(G3728&lt;=AVERAGE(train!$G$2:$G$4251),K3728&gt;AVERAGE(train!$K$2:$K$4251)),"High Eve Only","Low Usage")))</f>
        <v>High Day Only</v>
      </c>
    </row>
    <row r="3729" spans="1:26">
      <c r="A3729" t="s">
        <v>38</v>
      </c>
      <c r="B3729">
        <v>100</v>
      </c>
      <c r="C3729" t="s">
        <v>21</v>
      </c>
      <c r="D3729" t="s">
        <v>22</v>
      </c>
      <c r="E3729" t="s">
        <v>22</v>
      </c>
      <c r="F3729">
        <v>0</v>
      </c>
      <c r="G3729">
        <v>200.7</v>
      </c>
      <c r="H3729">
        <v>151</v>
      </c>
      <c r="I3729">
        <v>34.119999999999997</v>
      </c>
      <c r="J3729">
        <v>290.8</v>
      </c>
      <c r="K3729">
        <v>127</v>
      </c>
      <c r="L3729">
        <v>24.72</v>
      </c>
      <c r="M3729">
        <v>186.7</v>
      </c>
      <c r="N3729">
        <v>105</v>
      </c>
      <c r="O3729">
        <v>8.4</v>
      </c>
      <c r="P3729">
        <v>10.199999999999999</v>
      </c>
      <c r="Q3729">
        <v>9</v>
      </c>
      <c r="R3729">
        <v>2.75</v>
      </c>
      <c r="S3729">
        <v>1</v>
      </c>
      <c r="T3729" t="s">
        <v>22</v>
      </c>
      <c r="U3729">
        <f t="shared" si="117"/>
        <v>0</v>
      </c>
      <c r="V3729">
        <f>IF(Table2[[#This Row],[international_plan]]="yes",1,0)</f>
        <v>0</v>
      </c>
      <c r="W3729">
        <f>IF(Table2[[#This Row],[voice_mail_plan]]="yes",1,0)</f>
        <v>0</v>
      </c>
      <c r="X3729" t="str">
        <f t="shared" si="116"/>
        <v>Medium</v>
      </c>
      <c r="Y3729" t="str">
        <f>IF(Table2[[#This Row],[total_intl_charge]] &gt; AVERAGE($R$2:$R$4245),"High","Low")</f>
        <v>Low</v>
      </c>
      <c r="Z3729" t="str">
        <f>IF(AND(G3729&gt;AVERAGE(train!$G$2:$G$4251),K3729&gt;AVERAGE(train!$K$2:$K$4251)),"High Day &amp; Eve",IF(AND(G3729&gt;AVERAGE(train!$G$2:$G$4251),K3729&lt;=AVERAGE(train!$K$2:$K$4251)),"High Day Only",IF(AND(G3729&lt;=AVERAGE(train!$G$2:$G$4251),K3729&gt;AVERAGE(train!$K$2:$K$4251)),"High Eve Only","Low Usage")))</f>
        <v>High Day &amp; Eve</v>
      </c>
    </row>
    <row r="3730" spans="1:26">
      <c r="A3730" t="s">
        <v>73</v>
      </c>
      <c r="B3730">
        <v>86</v>
      </c>
      <c r="C3730" t="s">
        <v>28</v>
      </c>
      <c r="D3730" t="s">
        <v>22</v>
      </c>
      <c r="E3730" t="s">
        <v>22</v>
      </c>
      <c r="F3730">
        <v>0</v>
      </c>
      <c r="G3730">
        <v>212.8</v>
      </c>
      <c r="H3730">
        <v>79</v>
      </c>
      <c r="I3730">
        <v>36.18</v>
      </c>
      <c r="J3730">
        <v>90.9</v>
      </c>
      <c r="K3730">
        <v>145</v>
      </c>
      <c r="L3730">
        <v>7.73</v>
      </c>
      <c r="M3730">
        <v>152.30000000000001</v>
      </c>
      <c r="N3730">
        <v>67</v>
      </c>
      <c r="O3730">
        <v>6.85</v>
      </c>
      <c r="P3730">
        <v>11.9</v>
      </c>
      <c r="Q3730">
        <v>3</v>
      </c>
      <c r="R3730">
        <v>3.21</v>
      </c>
      <c r="S3730">
        <v>2</v>
      </c>
      <c r="T3730" t="s">
        <v>22</v>
      </c>
      <c r="U3730">
        <f t="shared" si="117"/>
        <v>0</v>
      </c>
      <c r="V3730">
        <f>IF(Table2[[#This Row],[international_plan]]="yes",1,0)</f>
        <v>0</v>
      </c>
      <c r="W3730">
        <f>IF(Table2[[#This Row],[voice_mail_plan]]="yes",1,0)</f>
        <v>0</v>
      </c>
      <c r="X3730" t="str">
        <f t="shared" si="116"/>
        <v>Medium</v>
      </c>
      <c r="Y3730" t="str">
        <f>IF(Table2[[#This Row],[total_intl_charge]] &gt; AVERAGE($R$2:$R$4245),"High","Low")</f>
        <v>High</v>
      </c>
      <c r="Z3730" t="str">
        <f>IF(AND(G3730&gt;AVERAGE(train!$G$2:$G$4251),K3730&gt;AVERAGE(train!$K$2:$K$4251)),"High Day &amp; Eve",IF(AND(G3730&gt;AVERAGE(train!$G$2:$G$4251),K3730&lt;=AVERAGE(train!$K$2:$K$4251)),"High Day Only",IF(AND(G3730&lt;=AVERAGE(train!$G$2:$G$4251),K3730&gt;AVERAGE(train!$K$2:$K$4251)),"High Eve Only","Low Usage")))</f>
        <v>High Day &amp; Eve</v>
      </c>
    </row>
    <row r="3731" spans="1:26">
      <c r="A3731" t="s">
        <v>69</v>
      </c>
      <c r="B3731">
        <v>105</v>
      </c>
      <c r="C3731" t="s">
        <v>28</v>
      </c>
      <c r="D3731" t="s">
        <v>22</v>
      </c>
      <c r="E3731" t="s">
        <v>22</v>
      </c>
      <c r="F3731">
        <v>0</v>
      </c>
      <c r="G3731">
        <v>213.3</v>
      </c>
      <c r="H3731">
        <v>99</v>
      </c>
      <c r="I3731">
        <v>36.26</v>
      </c>
      <c r="J3731">
        <v>153.1</v>
      </c>
      <c r="K3731">
        <v>79</v>
      </c>
      <c r="L3731">
        <v>13.01</v>
      </c>
      <c r="M3731">
        <v>227.9</v>
      </c>
      <c r="N3731">
        <v>98</v>
      </c>
      <c r="O3731">
        <v>10.26</v>
      </c>
      <c r="P3731">
        <v>10.8</v>
      </c>
      <c r="Q3731">
        <v>5</v>
      </c>
      <c r="R3731">
        <v>2.92</v>
      </c>
      <c r="S3731">
        <v>1</v>
      </c>
      <c r="T3731" t="s">
        <v>22</v>
      </c>
      <c r="U3731">
        <f t="shared" si="117"/>
        <v>0</v>
      </c>
      <c r="V3731">
        <f>IF(Table2[[#This Row],[international_plan]]="yes",1,0)</f>
        <v>0</v>
      </c>
      <c r="W3731">
        <f>IF(Table2[[#This Row],[voice_mail_plan]]="yes",1,0)</f>
        <v>0</v>
      </c>
      <c r="X3731" t="str">
        <f t="shared" si="116"/>
        <v>High</v>
      </c>
      <c r="Y3731" t="str">
        <f>IF(Table2[[#This Row],[total_intl_charge]] &gt; AVERAGE($R$2:$R$4245),"High","Low")</f>
        <v>High</v>
      </c>
      <c r="Z3731" t="str">
        <f>IF(AND(G3731&gt;AVERAGE(train!$G$2:$G$4251),K3731&gt;AVERAGE(train!$K$2:$K$4251)),"High Day &amp; Eve",IF(AND(G3731&gt;AVERAGE(train!$G$2:$G$4251),K3731&lt;=AVERAGE(train!$K$2:$K$4251)),"High Day Only",IF(AND(G3731&lt;=AVERAGE(train!$G$2:$G$4251),K3731&gt;AVERAGE(train!$K$2:$K$4251)),"High Eve Only","Low Usage")))</f>
        <v>High Day Only</v>
      </c>
    </row>
    <row r="3732" spans="1:26">
      <c r="A3732" t="s">
        <v>48</v>
      </c>
      <c r="B3732">
        <v>111</v>
      </c>
      <c r="C3732" t="s">
        <v>25</v>
      </c>
      <c r="D3732" t="s">
        <v>23</v>
      </c>
      <c r="E3732" t="s">
        <v>22</v>
      </c>
      <c r="F3732">
        <v>0</v>
      </c>
      <c r="G3732">
        <v>177.1</v>
      </c>
      <c r="H3732">
        <v>102</v>
      </c>
      <c r="I3732">
        <v>30.11</v>
      </c>
      <c r="J3732">
        <v>249.1</v>
      </c>
      <c r="K3732">
        <v>102</v>
      </c>
      <c r="L3732">
        <v>21.17</v>
      </c>
      <c r="M3732">
        <v>153.30000000000001</v>
      </c>
      <c r="N3732">
        <v>66</v>
      </c>
      <c r="O3732">
        <v>6.9</v>
      </c>
      <c r="P3732">
        <v>8.8000000000000007</v>
      </c>
      <c r="Q3732">
        <v>4</v>
      </c>
      <c r="R3732">
        <v>2.38</v>
      </c>
      <c r="S3732">
        <v>2</v>
      </c>
      <c r="T3732" t="s">
        <v>22</v>
      </c>
      <c r="U3732">
        <f t="shared" si="117"/>
        <v>0</v>
      </c>
      <c r="V3732">
        <f>IF(Table2[[#This Row],[international_plan]]="yes",1,0)</f>
        <v>1</v>
      </c>
      <c r="W3732">
        <f>IF(Table2[[#This Row],[voice_mail_plan]]="yes",1,0)</f>
        <v>0</v>
      </c>
      <c r="X3732" t="str">
        <f t="shared" si="116"/>
        <v>High</v>
      </c>
      <c r="Y3732" t="str">
        <f>IF(Table2[[#This Row],[total_intl_charge]] &gt; AVERAGE($R$2:$R$4245),"High","Low")</f>
        <v>Low</v>
      </c>
      <c r="Z3732" t="str">
        <f>IF(AND(G3732&gt;AVERAGE(train!$G$2:$G$4251),K3732&gt;AVERAGE(train!$K$2:$K$4251)),"High Day &amp; Eve",IF(AND(G3732&gt;AVERAGE(train!$G$2:$G$4251),K3732&lt;=AVERAGE(train!$K$2:$K$4251)),"High Day Only",IF(AND(G3732&lt;=AVERAGE(train!$G$2:$G$4251),K3732&gt;AVERAGE(train!$K$2:$K$4251)),"High Eve Only","Low Usage")))</f>
        <v>High Eve Only</v>
      </c>
    </row>
    <row r="3733" spans="1:26">
      <c r="A3733" t="s">
        <v>66</v>
      </c>
      <c r="B3733">
        <v>75</v>
      </c>
      <c r="C3733" t="s">
        <v>25</v>
      </c>
      <c r="D3733" t="s">
        <v>22</v>
      </c>
      <c r="E3733" t="s">
        <v>22</v>
      </c>
      <c r="F3733">
        <v>0</v>
      </c>
      <c r="G3733">
        <v>229.2</v>
      </c>
      <c r="H3733">
        <v>59</v>
      </c>
      <c r="I3733">
        <v>38.96</v>
      </c>
      <c r="J3733">
        <v>142.80000000000001</v>
      </c>
      <c r="K3733">
        <v>107</v>
      </c>
      <c r="L3733">
        <v>12.14</v>
      </c>
      <c r="M3733">
        <v>291.60000000000002</v>
      </c>
      <c r="N3733">
        <v>109</v>
      </c>
      <c r="O3733">
        <v>13.12</v>
      </c>
      <c r="P3733">
        <v>8.5</v>
      </c>
      <c r="Q3733">
        <v>5</v>
      </c>
      <c r="R3733">
        <v>2.2999999999999998</v>
      </c>
      <c r="S3733">
        <v>0</v>
      </c>
      <c r="T3733" t="s">
        <v>22</v>
      </c>
      <c r="U3733">
        <f t="shared" si="117"/>
        <v>0</v>
      </c>
      <c r="V3733">
        <f>IF(Table2[[#This Row],[international_plan]]="yes",1,0)</f>
        <v>0</v>
      </c>
      <c r="W3733">
        <f>IF(Table2[[#This Row],[voice_mail_plan]]="yes",1,0)</f>
        <v>0</v>
      </c>
      <c r="X3733" t="str">
        <f t="shared" si="116"/>
        <v>Medium</v>
      </c>
      <c r="Y3733" t="str">
        <f>IF(Table2[[#This Row],[total_intl_charge]] &gt; AVERAGE($R$2:$R$4245),"High","Low")</f>
        <v>Low</v>
      </c>
      <c r="Z3733" t="str">
        <f>IF(AND(G3733&gt;AVERAGE(train!$G$2:$G$4251),K3733&gt;AVERAGE(train!$K$2:$K$4251)),"High Day &amp; Eve",IF(AND(G3733&gt;AVERAGE(train!$G$2:$G$4251),K3733&lt;=AVERAGE(train!$K$2:$K$4251)),"High Day Only",IF(AND(G3733&lt;=AVERAGE(train!$G$2:$G$4251),K3733&gt;AVERAGE(train!$K$2:$K$4251)),"High Eve Only","Low Usage")))</f>
        <v>High Day &amp; Eve</v>
      </c>
    </row>
    <row r="3734" spans="1:26">
      <c r="A3734" t="s">
        <v>20</v>
      </c>
      <c r="B3734">
        <v>95</v>
      </c>
      <c r="C3734" t="s">
        <v>28</v>
      </c>
      <c r="D3734" t="s">
        <v>22</v>
      </c>
      <c r="E3734" t="s">
        <v>23</v>
      </c>
      <c r="F3734">
        <v>24</v>
      </c>
      <c r="G3734">
        <v>129.4</v>
      </c>
      <c r="H3734">
        <v>120</v>
      </c>
      <c r="I3734">
        <v>22</v>
      </c>
      <c r="J3734">
        <v>159.80000000000001</v>
      </c>
      <c r="K3734">
        <v>68</v>
      </c>
      <c r="L3734">
        <v>13.58</v>
      </c>
      <c r="M3734">
        <v>214.4</v>
      </c>
      <c r="N3734">
        <v>83</v>
      </c>
      <c r="O3734">
        <v>9.65</v>
      </c>
      <c r="P3734">
        <v>12.6</v>
      </c>
      <c r="Q3734">
        <v>4</v>
      </c>
      <c r="R3734">
        <v>3.4</v>
      </c>
      <c r="S3734">
        <v>4</v>
      </c>
      <c r="T3734" t="s">
        <v>23</v>
      </c>
      <c r="U3734">
        <f t="shared" si="117"/>
        <v>1</v>
      </c>
      <c r="V3734">
        <f>IF(Table2[[#This Row],[international_plan]]="yes",1,0)</f>
        <v>0</v>
      </c>
      <c r="W3734">
        <f>IF(Table2[[#This Row],[voice_mail_plan]]="yes",1,0)</f>
        <v>1</v>
      </c>
      <c r="X3734" t="str">
        <f t="shared" si="116"/>
        <v>Medium</v>
      </c>
      <c r="Y3734" t="str">
        <f>IF(Table2[[#This Row],[total_intl_charge]] &gt; AVERAGE($R$2:$R$4245),"High","Low")</f>
        <v>High</v>
      </c>
      <c r="Z3734" t="str">
        <f>IF(AND(G3734&gt;AVERAGE(train!$G$2:$G$4251),K3734&gt;AVERAGE(train!$K$2:$K$4251)),"High Day &amp; Eve",IF(AND(G3734&gt;AVERAGE(train!$G$2:$G$4251),K3734&lt;=AVERAGE(train!$K$2:$K$4251)),"High Day Only",IF(AND(G3734&lt;=AVERAGE(train!$G$2:$G$4251),K3734&gt;AVERAGE(train!$K$2:$K$4251)),"High Eve Only","Low Usage")))</f>
        <v>Low Usage</v>
      </c>
    </row>
    <row r="3735" spans="1:26">
      <c r="A3735" t="s">
        <v>37</v>
      </c>
      <c r="B3735">
        <v>137</v>
      </c>
      <c r="C3735" t="s">
        <v>28</v>
      </c>
      <c r="D3735" t="s">
        <v>22</v>
      </c>
      <c r="E3735" t="s">
        <v>22</v>
      </c>
      <c r="F3735">
        <v>0</v>
      </c>
      <c r="G3735">
        <v>203.1</v>
      </c>
      <c r="H3735">
        <v>97</v>
      </c>
      <c r="I3735">
        <v>34.53</v>
      </c>
      <c r="J3735">
        <v>132</v>
      </c>
      <c r="K3735">
        <v>76</v>
      </c>
      <c r="L3735">
        <v>11.22</v>
      </c>
      <c r="M3735">
        <v>250.9</v>
      </c>
      <c r="N3735">
        <v>94</v>
      </c>
      <c r="O3735">
        <v>11.29</v>
      </c>
      <c r="P3735">
        <v>9.1999999999999993</v>
      </c>
      <c r="Q3735">
        <v>4</v>
      </c>
      <c r="R3735">
        <v>2.48</v>
      </c>
      <c r="S3735">
        <v>4</v>
      </c>
      <c r="T3735" t="s">
        <v>22</v>
      </c>
      <c r="U3735">
        <f t="shared" si="117"/>
        <v>0</v>
      </c>
      <c r="V3735">
        <f>IF(Table2[[#This Row],[international_plan]]="yes",1,0)</f>
        <v>0</v>
      </c>
      <c r="W3735">
        <f>IF(Table2[[#This Row],[voice_mail_plan]]="yes",1,0)</f>
        <v>0</v>
      </c>
      <c r="X3735" t="str">
        <f t="shared" si="116"/>
        <v>Very High</v>
      </c>
      <c r="Y3735" t="str">
        <f>IF(Table2[[#This Row],[total_intl_charge]] &gt; AVERAGE($R$2:$R$4245),"High","Low")</f>
        <v>Low</v>
      </c>
      <c r="Z3735" t="str">
        <f>IF(AND(G3735&gt;AVERAGE(train!$G$2:$G$4251),K3735&gt;AVERAGE(train!$K$2:$K$4251)),"High Day &amp; Eve",IF(AND(G3735&gt;AVERAGE(train!$G$2:$G$4251),K3735&lt;=AVERAGE(train!$K$2:$K$4251)),"High Day Only",IF(AND(G3735&lt;=AVERAGE(train!$G$2:$G$4251),K3735&gt;AVERAGE(train!$K$2:$K$4251)),"High Eve Only","Low Usage")))</f>
        <v>High Day Only</v>
      </c>
    </row>
    <row r="3736" spans="1:26">
      <c r="A3736" t="s">
        <v>70</v>
      </c>
      <c r="B3736">
        <v>116</v>
      </c>
      <c r="C3736" t="s">
        <v>25</v>
      </c>
      <c r="D3736" t="s">
        <v>23</v>
      </c>
      <c r="E3736" t="s">
        <v>22</v>
      </c>
      <c r="F3736">
        <v>0</v>
      </c>
      <c r="G3736">
        <v>232.2</v>
      </c>
      <c r="H3736">
        <v>98</v>
      </c>
      <c r="I3736">
        <v>39.47</v>
      </c>
      <c r="J3736">
        <v>244.7</v>
      </c>
      <c r="K3736">
        <v>91</v>
      </c>
      <c r="L3736">
        <v>20.8</v>
      </c>
      <c r="M3736">
        <v>151.30000000000001</v>
      </c>
      <c r="N3736">
        <v>69</v>
      </c>
      <c r="O3736">
        <v>6.81</v>
      </c>
      <c r="P3736">
        <v>10.6</v>
      </c>
      <c r="Q3736">
        <v>1</v>
      </c>
      <c r="R3736">
        <v>2.86</v>
      </c>
      <c r="S3736">
        <v>7</v>
      </c>
      <c r="T3736" t="s">
        <v>23</v>
      </c>
      <c r="U3736">
        <f t="shared" si="117"/>
        <v>1</v>
      </c>
      <c r="V3736">
        <f>IF(Table2[[#This Row],[international_plan]]="yes",1,0)</f>
        <v>1</v>
      </c>
      <c r="W3736">
        <f>IF(Table2[[#This Row],[voice_mail_plan]]="yes",1,0)</f>
        <v>0</v>
      </c>
      <c r="X3736" t="str">
        <f t="shared" si="116"/>
        <v>High</v>
      </c>
      <c r="Y3736" t="str">
        <f>IF(Table2[[#This Row],[total_intl_charge]] &gt; AVERAGE($R$2:$R$4245),"High","Low")</f>
        <v>High</v>
      </c>
      <c r="Z3736" t="str">
        <f>IF(AND(G3736&gt;AVERAGE(train!$G$2:$G$4251),K3736&gt;AVERAGE(train!$K$2:$K$4251)),"High Day &amp; Eve",IF(AND(G3736&gt;AVERAGE(train!$G$2:$G$4251),K3736&lt;=AVERAGE(train!$K$2:$K$4251)),"High Day Only",IF(AND(G3736&lt;=AVERAGE(train!$G$2:$G$4251),K3736&gt;AVERAGE(train!$K$2:$K$4251)),"High Eve Only","Low Usage")))</f>
        <v>High Day Only</v>
      </c>
    </row>
    <row r="3737" spans="1:26">
      <c r="A3737" t="s">
        <v>71</v>
      </c>
      <c r="B3737">
        <v>125</v>
      </c>
      <c r="C3737" t="s">
        <v>21</v>
      </c>
      <c r="D3737" t="s">
        <v>22</v>
      </c>
      <c r="E3737" t="s">
        <v>22</v>
      </c>
      <c r="F3737">
        <v>0</v>
      </c>
      <c r="G3737">
        <v>138.5</v>
      </c>
      <c r="H3737">
        <v>96</v>
      </c>
      <c r="I3737">
        <v>23.55</v>
      </c>
      <c r="J3737">
        <v>159.69999999999999</v>
      </c>
      <c r="K3737">
        <v>117</v>
      </c>
      <c r="L3737">
        <v>13.57</v>
      </c>
      <c r="M3737">
        <v>212.7</v>
      </c>
      <c r="N3737">
        <v>91</v>
      </c>
      <c r="O3737">
        <v>9.57</v>
      </c>
      <c r="P3737">
        <v>7.7</v>
      </c>
      <c r="Q3737">
        <v>3</v>
      </c>
      <c r="R3737">
        <v>2.08</v>
      </c>
      <c r="S3737">
        <v>2</v>
      </c>
      <c r="T3737" t="s">
        <v>22</v>
      </c>
      <c r="U3737">
        <f t="shared" si="117"/>
        <v>0</v>
      </c>
      <c r="V3737">
        <f>IF(Table2[[#This Row],[international_plan]]="yes",1,0)</f>
        <v>0</v>
      </c>
      <c r="W3737">
        <f>IF(Table2[[#This Row],[voice_mail_plan]]="yes",1,0)</f>
        <v>0</v>
      </c>
      <c r="X3737" t="str">
        <f t="shared" si="116"/>
        <v>High</v>
      </c>
      <c r="Y3737" t="str">
        <f>IF(Table2[[#This Row],[total_intl_charge]] &gt; AVERAGE($R$2:$R$4245),"High","Low")</f>
        <v>Low</v>
      </c>
      <c r="Z3737" t="str">
        <f>IF(AND(G3737&gt;AVERAGE(train!$G$2:$G$4251),K3737&gt;AVERAGE(train!$K$2:$K$4251)),"High Day &amp; Eve",IF(AND(G3737&gt;AVERAGE(train!$G$2:$G$4251),K3737&lt;=AVERAGE(train!$K$2:$K$4251)),"High Day Only",IF(AND(G3737&lt;=AVERAGE(train!$G$2:$G$4251),K3737&gt;AVERAGE(train!$K$2:$K$4251)),"High Eve Only","Low Usage")))</f>
        <v>High Eve Only</v>
      </c>
    </row>
    <row r="3738" spans="1:26">
      <c r="A3738" t="s">
        <v>59</v>
      </c>
      <c r="B3738">
        <v>65</v>
      </c>
      <c r="C3738" t="s">
        <v>21</v>
      </c>
      <c r="D3738" t="s">
        <v>22</v>
      </c>
      <c r="E3738" t="s">
        <v>22</v>
      </c>
      <c r="F3738">
        <v>0</v>
      </c>
      <c r="G3738">
        <v>189.3</v>
      </c>
      <c r="H3738">
        <v>74</v>
      </c>
      <c r="I3738">
        <v>32.18</v>
      </c>
      <c r="J3738">
        <v>205.3</v>
      </c>
      <c r="K3738">
        <v>90</v>
      </c>
      <c r="L3738">
        <v>17.45</v>
      </c>
      <c r="M3738">
        <v>228.2</v>
      </c>
      <c r="N3738">
        <v>78</v>
      </c>
      <c r="O3738">
        <v>10.27</v>
      </c>
      <c r="P3738">
        <v>8.5</v>
      </c>
      <c r="Q3738">
        <v>13</v>
      </c>
      <c r="R3738">
        <v>2.2999999999999998</v>
      </c>
      <c r="S3738">
        <v>3</v>
      </c>
      <c r="T3738" t="s">
        <v>22</v>
      </c>
      <c r="U3738">
        <f t="shared" si="117"/>
        <v>0</v>
      </c>
      <c r="V3738">
        <f>IF(Table2[[#This Row],[international_plan]]="yes",1,0)</f>
        <v>0</v>
      </c>
      <c r="W3738">
        <f>IF(Table2[[#This Row],[voice_mail_plan]]="yes",1,0)</f>
        <v>0</v>
      </c>
      <c r="X3738" t="str">
        <f t="shared" si="116"/>
        <v>Low</v>
      </c>
      <c r="Y3738" t="str">
        <f>IF(Table2[[#This Row],[total_intl_charge]] &gt; AVERAGE($R$2:$R$4245),"High","Low")</f>
        <v>Low</v>
      </c>
      <c r="Z3738" t="str">
        <f>IF(AND(G3738&gt;AVERAGE(train!$G$2:$G$4251),K3738&gt;AVERAGE(train!$K$2:$K$4251)),"High Day &amp; Eve",IF(AND(G3738&gt;AVERAGE(train!$G$2:$G$4251),K3738&lt;=AVERAGE(train!$K$2:$K$4251)),"High Day Only",IF(AND(G3738&lt;=AVERAGE(train!$G$2:$G$4251),K3738&gt;AVERAGE(train!$K$2:$K$4251)),"High Eve Only","Low Usage")))</f>
        <v>High Day Only</v>
      </c>
    </row>
    <row r="3739" spans="1:26">
      <c r="A3739" t="s">
        <v>64</v>
      </c>
      <c r="B3739">
        <v>100</v>
      </c>
      <c r="C3739" t="s">
        <v>28</v>
      </c>
      <c r="D3739" t="s">
        <v>22</v>
      </c>
      <c r="E3739" t="s">
        <v>22</v>
      </c>
      <c r="F3739">
        <v>0</v>
      </c>
      <c r="G3739">
        <v>254.2</v>
      </c>
      <c r="H3739">
        <v>97</v>
      </c>
      <c r="I3739">
        <v>43.21</v>
      </c>
      <c r="J3739">
        <v>262</v>
      </c>
      <c r="K3739">
        <v>88</v>
      </c>
      <c r="L3739">
        <v>22.27</v>
      </c>
      <c r="M3739">
        <v>256.3</v>
      </c>
      <c r="N3739">
        <v>82</v>
      </c>
      <c r="O3739">
        <v>11.53</v>
      </c>
      <c r="P3739">
        <v>13.6</v>
      </c>
      <c r="Q3739">
        <v>6</v>
      </c>
      <c r="R3739">
        <v>3.67</v>
      </c>
      <c r="S3739">
        <v>0</v>
      </c>
      <c r="T3739" t="s">
        <v>23</v>
      </c>
      <c r="U3739">
        <f t="shared" si="117"/>
        <v>1</v>
      </c>
      <c r="V3739">
        <f>IF(Table2[[#This Row],[international_plan]]="yes",1,0)</f>
        <v>0</v>
      </c>
      <c r="W3739">
        <f>IF(Table2[[#This Row],[voice_mail_plan]]="yes",1,0)</f>
        <v>0</v>
      </c>
      <c r="X3739" t="str">
        <f t="shared" si="116"/>
        <v>Medium</v>
      </c>
      <c r="Y3739" t="str">
        <f>IF(Table2[[#This Row],[total_intl_charge]] &gt; AVERAGE($R$2:$R$4245),"High","Low")</f>
        <v>High</v>
      </c>
      <c r="Z3739" t="str">
        <f>IF(AND(G3739&gt;AVERAGE(train!$G$2:$G$4251),K3739&gt;AVERAGE(train!$K$2:$K$4251)),"High Day &amp; Eve",IF(AND(G3739&gt;AVERAGE(train!$G$2:$G$4251),K3739&lt;=AVERAGE(train!$K$2:$K$4251)),"High Day Only",IF(AND(G3739&lt;=AVERAGE(train!$G$2:$G$4251),K3739&gt;AVERAGE(train!$K$2:$K$4251)),"High Eve Only","Low Usage")))</f>
        <v>High Day Only</v>
      </c>
    </row>
    <row r="3740" spans="1:26">
      <c r="A3740" t="s">
        <v>72</v>
      </c>
      <c r="B3740">
        <v>70</v>
      </c>
      <c r="C3740" t="s">
        <v>25</v>
      </c>
      <c r="D3740" t="s">
        <v>22</v>
      </c>
      <c r="E3740" t="s">
        <v>22</v>
      </c>
      <c r="F3740">
        <v>0</v>
      </c>
      <c r="G3740">
        <v>176.5</v>
      </c>
      <c r="H3740">
        <v>85</v>
      </c>
      <c r="I3740">
        <v>30.01</v>
      </c>
      <c r="J3740">
        <v>119.2</v>
      </c>
      <c r="K3740">
        <v>93</v>
      </c>
      <c r="L3740">
        <v>10.130000000000001</v>
      </c>
      <c r="M3740">
        <v>227.7</v>
      </c>
      <c r="N3740">
        <v>90</v>
      </c>
      <c r="O3740">
        <v>10.25</v>
      </c>
      <c r="P3740">
        <v>8.6999999999999993</v>
      </c>
      <c r="Q3740">
        <v>5</v>
      </c>
      <c r="R3740">
        <v>2.35</v>
      </c>
      <c r="S3740">
        <v>1</v>
      </c>
      <c r="T3740" t="s">
        <v>22</v>
      </c>
      <c r="U3740">
        <f t="shared" si="117"/>
        <v>0</v>
      </c>
      <c r="V3740">
        <f>IF(Table2[[#This Row],[international_plan]]="yes",1,0)</f>
        <v>0</v>
      </c>
      <c r="W3740">
        <f>IF(Table2[[#This Row],[voice_mail_plan]]="yes",1,0)</f>
        <v>0</v>
      </c>
      <c r="X3740" t="str">
        <f t="shared" si="116"/>
        <v>Low</v>
      </c>
      <c r="Y3740" t="str">
        <f>IF(Table2[[#This Row],[total_intl_charge]] &gt; AVERAGE($R$2:$R$4245),"High","Low")</f>
        <v>Low</v>
      </c>
      <c r="Z3740" t="str">
        <f>IF(AND(G3740&gt;AVERAGE(train!$G$2:$G$4251),K3740&gt;AVERAGE(train!$K$2:$K$4251)),"High Day &amp; Eve",IF(AND(G3740&gt;AVERAGE(train!$G$2:$G$4251),K3740&lt;=AVERAGE(train!$K$2:$K$4251)),"High Day Only",IF(AND(G3740&lt;=AVERAGE(train!$G$2:$G$4251),K3740&gt;AVERAGE(train!$K$2:$K$4251)),"High Eve Only","Low Usage")))</f>
        <v>Low Usage</v>
      </c>
    </row>
    <row r="3741" spans="1:26">
      <c r="A3741" t="s">
        <v>37</v>
      </c>
      <c r="B3741">
        <v>67</v>
      </c>
      <c r="C3741" t="s">
        <v>21</v>
      </c>
      <c r="D3741" t="s">
        <v>22</v>
      </c>
      <c r="E3741" t="s">
        <v>22</v>
      </c>
      <c r="F3741">
        <v>0</v>
      </c>
      <c r="G3741">
        <v>234.3</v>
      </c>
      <c r="H3741">
        <v>111</v>
      </c>
      <c r="I3741">
        <v>39.83</v>
      </c>
      <c r="J3741">
        <v>206.4</v>
      </c>
      <c r="K3741">
        <v>87</v>
      </c>
      <c r="L3741">
        <v>17.54</v>
      </c>
      <c r="M3741">
        <v>157.30000000000001</v>
      </c>
      <c r="N3741">
        <v>101</v>
      </c>
      <c r="O3741">
        <v>7.08</v>
      </c>
      <c r="P3741">
        <v>5.8</v>
      </c>
      <c r="Q3741">
        <v>10</v>
      </c>
      <c r="R3741">
        <v>1.57</v>
      </c>
      <c r="S3741">
        <v>3</v>
      </c>
      <c r="T3741" t="s">
        <v>22</v>
      </c>
      <c r="U3741">
        <f t="shared" si="117"/>
        <v>0</v>
      </c>
      <c r="V3741">
        <f>IF(Table2[[#This Row],[international_plan]]="yes",1,0)</f>
        <v>0</v>
      </c>
      <c r="W3741">
        <f>IF(Table2[[#This Row],[voice_mail_plan]]="yes",1,0)</f>
        <v>0</v>
      </c>
      <c r="X3741" t="str">
        <f t="shared" si="116"/>
        <v>Low</v>
      </c>
      <c r="Y3741" t="str">
        <f>IF(Table2[[#This Row],[total_intl_charge]] &gt; AVERAGE($R$2:$R$4245),"High","Low")</f>
        <v>Low</v>
      </c>
      <c r="Z3741" t="str">
        <f>IF(AND(G3741&gt;AVERAGE(train!$G$2:$G$4251),K3741&gt;AVERAGE(train!$K$2:$K$4251)),"High Day &amp; Eve",IF(AND(G3741&gt;AVERAGE(train!$G$2:$G$4251),K3741&lt;=AVERAGE(train!$K$2:$K$4251)),"High Day Only",IF(AND(G3741&lt;=AVERAGE(train!$G$2:$G$4251),K3741&gt;AVERAGE(train!$K$2:$K$4251)),"High Eve Only","Low Usage")))</f>
        <v>High Day Only</v>
      </c>
    </row>
    <row r="3742" spans="1:26">
      <c r="A3742" t="s">
        <v>54</v>
      </c>
      <c r="B3742">
        <v>50</v>
      </c>
      <c r="C3742" t="s">
        <v>28</v>
      </c>
      <c r="D3742" t="s">
        <v>22</v>
      </c>
      <c r="E3742" t="s">
        <v>23</v>
      </c>
      <c r="F3742">
        <v>39</v>
      </c>
      <c r="G3742">
        <v>147.30000000000001</v>
      </c>
      <c r="H3742">
        <v>75</v>
      </c>
      <c r="I3742">
        <v>25.04</v>
      </c>
      <c r="J3742">
        <v>244.8</v>
      </c>
      <c r="K3742">
        <v>74</v>
      </c>
      <c r="L3742">
        <v>20.81</v>
      </c>
      <c r="M3742">
        <v>216.9</v>
      </c>
      <c r="N3742">
        <v>101</v>
      </c>
      <c r="O3742">
        <v>9.76</v>
      </c>
      <c r="P3742">
        <v>13.2</v>
      </c>
      <c r="Q3742">
        <v>3</v>
      </c>
      <c r="R3742">
        <v>3.56</v>
      </c>
      <c r="S3742">
        <v>2</v>
      </c>
      <c r="T3742" t="s">
        <v>22</v>
      </c>
      <c r="U3742">
        <f t="shared" si="117"/>
        <v>0</v>
      </c>
      <c r="V3742">
        <f>IF(Table2[[#This Row],[international_plan]]="yes",1,0)</f>
        <v>0</v>
      </c>
      <c r="W3742">
        <f>IF(Table2[[#This Row],[voice_mail_plan]]="yes",1,0)</f>
        <v>1</v>
      </c>
      <c r="X3742" t="str">
        <f t="shared" si="116"/>
        <v>Low</v>
      </c>
      <c r="Y3742" t="str">
        <f>IF(Table2[[#This Row],[total_intl_charge]] &gt; AVERAGE($R$2:$R$4245),"High","Low")</f>
        <v>High</v>
      </c>
      <c r="Z3742" t="str">
        <f>IF(AND(G3742&gt;AVERAGE(train!$G$2:$G$4251),K3742&gt;AVERAGE(train!$K$2:$K$4251)),"High Day &amp; Eve",IF(AND(G3742&gt;AVERAGE(train!$G$2:$G$4251),K3742&lt;=AVERAGE(train!$K$2:$K$4251)),"High Day Only",IF(AND(G3742&lt;=AVERAGE(train!$G$2:$G$4251),K3742&gt;AVERAGE(train!$K$2:$K$4251)),"High Eve Only","Low Usage")))</f>
        <v>Low Usage</v>
      </c>
    </row>
    <row r="3743" spans="1:26">
      <c r="A3743" t="s">
        <v>47</v>
      </c>
      <c r="B3743">
        <v>42</v>
      </c>
      <c r="C3743" t="s">
        <v>21</v>
      </c>
      <c r="D3743" t="s">
        <v>22</v>
      </c>
      <c r="E3743" t="s">
        <v>22</v>
      </c>
      <c r="F3743">
        <v>0</v>
      </c>
      <c r="G3743">
        <v>171</v>
      </c>
      <c r="H3743">
        <v>129</v>
      </c>
      <c r="I3743">
        <v>29.07</v>
      </c>
      <c r="J3743">
        <v>183.9</v>
      </c>
      <c r="K3743">
        <v>96</v>
      </c>
      <c r="L3743">
        <v>15.63</v>
      </c>
      <c r="M3743">
        <v>130.19999999999999</v>
      </c>
      <c r="N3743">
        <v>90</v>
      </c>
      <c r="O3743">
        <v>5.86</v>
      </c>
      <c r="P3743">
        <v>4.5999999999999996</v>
      </c>
      <c r="Q3743">
        <v>6</v>
      </c>
      <c r="R3743">
        <v>1.24</v>
      </c>
      <c r="S3743">
        <v>0</v>
      </c>
      <c r="T3743" t="s">
        <v>22</v>
      </c>
      <c r="U3743">
        <f t="shared" si="117"/>
        <v>0</v>
      </c>
      <c r="V3743">
        <f>IF(Table2[[#This Row],[international_plan]]="yes",1,0)</f>
        <v>0</v>
      </c>
      <c r="W3743">
        <f>IF(Table2[[#This Row],[voice_mail_plan]]="yes",1,0)</f>
        <v>0</v>
      </c>
      <c r="X3743" t="str">
        <f t="shared" si="116"/>
        <v>Low</v>
      </c>
      <c r="Y3743" t="str">
        <f>IF(Table2[[#This Row],[total_intl_charge]] &gt; AVERAGE($R$2:$R$4245),"High","Low")</f>
        <v>Low</v>
      </c>
      <c r="Z3743" t="str">
        <f>IF(AND(G3743&gt;AVERAGE(train!$G$2:$G$4251),K3743&gt;AVERAGE(train!$K$2:$K$4251)),"High Day &amp; Eve",IF(AND(G3743&gt;AVERAGE(train!$G$2:$G$4251),K3743&lt;=AVERAGE(train!$K$2:$K$4251)),"High Day Only",IF(AND(G3743&lt;=AVERAGE(train!$G$2:$G$4251),K3743&gt;AVERAGE(train!$K$2:$K$4251)),"High Eve Only","Low Usage")))</f>
        <v>Low Usage</v>
      </c>
    </row>
    <row r="3744" spans="1:26">
      <c r="A3744" t="s">
        <v>29</v>
      </c>
      <c r="B3744">
        <v>103</v>
      </c>
      <c r="C3744" t="s">
        <v>21</v>
      </c>
      <c r="D3744" t="s">
        <v>22</v>
      </c>
      <c r="E3744" t="s">
        <v>23</v>
      </c>
      <c r="F3744">
        <v>34</v>
      </c>
      <c r="G3744">
        <v>240.6</v>
      </c>
      <c r="H3744">
        <v>92</v>
      </c>
      <c r="I3744">
        <v>40.9</v>
      </c>
      <c r="J3744">
        <v>204.2</v>
      </c>
      <c r="K3744">
        <v>99</v>
      </c>
      <c r="L3744">
        <v>17.36</v>
      </c>
      <c r="M3744">
        <v>297</v>
      </c>
      <c r="N3744">
        <v>82</v>
      </c>
      <c r="O3744">
        <v>13.37</v>
      </c>
      <c r="P3744">
        <v>12.7</v>
      </c>
      <c r="Q3744">
        <v>9</v>
      </c>
      <c r="R3744">
        <v>3.43</v>
      </c>
      <c r="S3744">
        <v>5</v>
      </c>
      <c r="T3744" t="s">
        <v>22</v>
      </c>
      <c r="U3744">
        <f t="shared" si="117"/>
        <v>0</v>
      </c>
      <c r="V3744">
        <f>IF(Table2[[#This Row],[international_plan]]="yes",1,0)</f>
        <v>0</v>
      </c>
      <c r="W3744">
        <f>IF(Table2[[#This Row],[voice_mail_plan]]="yes",1,0)</f>
        <v>1</v>
      </c>
      <c r="X3744" t="str">
        <f t="shared" si="116"/>
        <v>High</v>
      </c>
      <c r="Y3744" t="str">
        <f>IF(Table2[[#This Row],[total_intl_charge]] &gt; AVERAGE($R$2:$R$4245),"High","Low")</f>
        <v>High</v>
      </c>
      <c r="Z3744" t="str">
        <f>IF(AND(G3744&gt;AVERAGE(train!$G$2:$G$4251),K3744&gt;AVERAGE(train!$K$2:$K$4251)),"High Day &amp; Eve",IF(AND(G3744&gt;AVERAGE(train!$G$2:$G$4251),K3744&lt;=AVERAGE(train!$K$2:$K$4251)),"High Day Only",IF(AND(G3744&lt;=AVERAGE(train!$G$2:$G$4251),K3744&gt;AVERAGE(train!$K$2:$K$4251)),"High Eve Only","Low Usage")))</f>
        <v>High Day Only</v>
      </c>
    </row>
    <row r="3745" spans="1:26">
      <c r="A3745" t="s">
        <v>69</v>
      </c>
      <c r="B3745">
        <v>90</v>
      </c>
      <c r="C3745" t="s">
        <v>21</v>
      </c>
      <c r="D3745" t="s">
        <v>22</v>
      </c>
      <c r="E3745" t="s">
        <v>22</v>
      </c>
      <c r="F3745">
        <v>0</v>
      </c>
      <c r="G3745">
        <v>114.4</v>
      </c>
      <c r="H3745">
        <v>108</v>
      </c>
      <c r="I3745">
        <v>19.45</v>
      </c>
      <c r="J3745">
        <v>232.8</v>
      </c>
      <c r="K3745">
        <v>150</v>
      </c>
      <c r="L3745">
        <v>19.79</v>
      </c>
      <c r="M3745">
        <v>198.1</v>
      </c>
      <c r="N3745">
        <v>78</v>
      </c>
      <c r="O3745">
        <v>8.91</v>
      </c>
      <c r="P3745">
        <v>8.9</v>
      </c>
      <c r="Q3745">
        <v>3</v>
      </c>
      <c r="R3745">
        <v>2.4</v>
      </c>
      <c r="S3745">
        <v>0</v>
      </c>
      <c r="T3745" t="s">
        <v>22</v>
      </c>
      <c r="U3745">
        <f t="shared" si="117"/>
        <v>0</v>
      </c>
      <c r="V3745">
        <f>IF(Table2[[#This Row],[international_plan]]="yes",1,0)</f>
        <v>0</v>
      </c>
      <c r="W3745">
        <f>IF(Table2[[#This Row],[voice_mail_plan]]="yes",1,0)</f>
        <v>0</v>
      </c>
      <c r="X3745" t="str">
        <f t="shared" si="116"/>
        <v>Medium</v>
      </c>
      <c r="Y3745" t="str">
        <f>IF(Table2[[#This Row],[total_intl_charge]] &gt; AVERAGE($R$2:$R$4245),"High","Low")</f>
        <v>Low</v>
      </c>
      <c r="Z3745" t="str">
        <f>IF(AND(G3745&gt;AVERAGE(train!$G$2:$G$4251),K3745&gt;AVERAGE(train!$K$2:$K$4251)),"High Day &amp; Eve",IF(AND(G3745&gt;AVERAGE(train!$G$2:$G$4251),K3745&lt;=AVERAGE(train!$K$2:$K$4251)),"High Day Only",IF(AND(G3745&lt;=AVERAGE(train!$G$2:$G$4251),K3745&gt;AVERAGE(train!$K$2:$K$4251)),"High Eve Only","Low Usage")))</f>
        <v>High Eve Only</v>
      </c>
    </row>
    <row r="3746" spans="1:26">
      <c r="A3746" t="s">
        <v>40</v>
      </c>
      <c r="B3746">
        <v>66</v>
      </c>
      <c r="C3746" t="s">
        <v>28</v>
      </c>
      <c r="D3746" t="s">
        <v>22</v>
      </c>
      <c r="E3746" t="s">
        <v>22</v>
      </c>
      <c r="F3746">
        <v>0</v>
      </c>
      <c r="G3746">
        <v>113.9</v>
      </c>
      <c r="H3746">
        <v>112</v>
      </c>
      <c r="I3746">
        <v>19.36</v>
      </c>
      <c r="J3746">
        <v>271.8</v>
      </c>
      <c r="K3746">
        <v>106</v>
      </c>
      <c r="L3746">
        <v>23.1</v>
      </c>
      <c r="M3746">
        <v>216.7</v>
      </c>
      <c r="N3746">
        <v>95</v>
      </c>
      <c r="O3746">
        <v>9.75</v>
      </c>
      <c r="P3746">
        <v>15.6</v>
      </c>
      <c r="Q3746">
        <v>3</v>
      </c>
      <c r="R3746">
        <v>4.21</v>
      </c>
      <c r="S3746">
        <v>2</v>
      </c>
      <c r="T3746" t="s">
        <v>22</v>
      </c>
      <c r="U3746">
        <f t="shared" si="117"/>
        <v>0</v>
      </c>
      <c r="V3746">
        <f>IF(Table2[[#This Row],[international_plan]]="yes",1,0)</f>
        <v>0</v>
      </c>
      <c r="W3746">
        <f>IF(Table2[[#This Row],[voice_mail_plan]]="yes",1,0)</f>
        <v>0</v>
      </c>
      <c r="X3746" t="str">
        <f t="shared" si="116"/>
        <v>Low</v>
      </c>
      <c r="Y3746" t="str">
        <f>IF(Table2[[#This Row],[total_intl_charge]] &gt; AVERAGE($R$2:$R$4245),"High","Low")</f>
        <v>High</v>
      </c>
      <c r="Z3746" t="str">
        <f>IF(AND(G3746&gt;AVERAGE(train!$G$2:$G$4251),K3746&gt;AVERAGE(train!$K$2:$K$4251)),"High Day &amp; Eve",IF(AND(G3746&gt;AVERAGE(train!$G$2:$G$4251),K3746&lt;=AVERAGE(train!$K$2:$K$4251)),"High Day Only",IF(AND(G3746&lt;=AVERAGE(train!$G$2:$G$4251),K3746&gt;AVERAGE(train!$K$2:$K$4251)),"High Eve Only","Low Usage")))</f>
        <v>High Eve Only</v>
      </c>
    </row>
    <row r="3747" spans="1:26">
      <c r="A3747" t="s">
        <v>53</v>
      </c>
      <c r="B3747">
        <v>22</v>
      </c>
      <c r="C3747" t="s">
        <v>25</v>
      </c>
      <c r="D3747" t="s">
        <v>22</v>
      </c>
      <c r="E3747" t="s">
        <v>22</v>
      </c>
      <c r="F3747">
        <v>0</v>
      </c>
      <c r="G3747">
        <v>180</v>
      </c>
      <c r="H3747">
        <v>65</v>
      </c>
      <c r="I3747">
        <v>30.6</v>
      </c>
      <c r="J3747">
        <v>207</v>
      </c>
      <c r="K3747">
        <v>106</v>
      </c>
      <c r="L3747">
        <v>17.600000000000001</v>
      </c>
      <c r="M3747">
        <v>182.8</v>
      </c>
      <c r="N3747">
        <v>111</v>
      </c>
      <c r="O3747">
        <v>8.23</v>
      </c>
      <c r="P3747">
        <v>8.3000000000000007</v>
      </c>
      <c r="Q3747">
        <v>6</v>
      </c>
      <c r="R3747">
        <v>2.2400000000000002</v>
      </c>
      <c r="S3747">
        <v>1</v>
      </c>
      <c r="T3747" t="s">
        <v>22</v>
      </c>
      <c r="U3747">
        <f t="shared" si="117"/>
        <v>0</v>
      </c>
      <c r="V3747">
        <f>IF(Table2[[#This Row],[international_plan]]="yes",1,0)</f>
        <v>0</v>
      </c>
      <c r="W3747">
        <f>IF(Table2[[#This Row],[voice_mail_plan]]="yes",1,0)</f>
        <v>0</v>
      </c>
      <c r="X3747" t="str">
        <f t="shared" si="116"/>
        <v>Low</v>
      </c>
      <c r="Y3747" t="str">
        <f>IF(Table2[[#This Row],[total_intl_charge]] &gt; AVERAGE($R$2:$R$4245),"High","Low")</f>
        <v>Low</v>
      </c>
      <c r="Z3747" t="str">
        <f>IF(AND(G3747&gt;AVERAGE(train!$G$2:$G$4251),K3747&gt;AVERAGE(train!$K$2:$K$4251)),"High Day &amp; Eve",IF(AND(G3747&gt;AVERAGE(train!$G$2:$G$4251),K3747&lt;=AVERAGE(train!$K$2:$K$4251)),"High Day Only",IF(AND(G3747&lt;=AVERAGE(train!$G$2:$G$4251),K3747&gt;AVERAGE(train!$K$2:$K$4251)),"High Eve Only","Low Usage")))</f>
        <v>High Eve Only</v>
      </c>
    </row>
    <row r="3748" spans="1:26">
      <c r="A3748" t="s">
        <v>73</v>
      </c>
      <c r="B3748">
        <v>147</v>
      </c>
      <c r="C3748" t="s">
        <v>28</v>
      </c>
      <c r="D3748" t="s">
        <v>22</v>
      </c>
      <c r="E3748" t="s">
        <v>23</v>
      </c>
      <c r="F3748">
        <v>35</v>
      </c>
      <c r="G3748">
        <v>110.8</v>
      </c>
      <c r="H3748">
        <v>123</v>
      </c>
      <c r="I3748">
        <v>18.84</v>
      </c>
      <c r="J3748">
        <v>199.2</v>
      </c>
      <c r="K3748">
        <v>81</v>
      </c>
      <c r="L3748">
        <v>16.93</v>
      </c>
      <c r="M3748">
        <v>212.9</v>
      </c>
      <c r="N3748">
        <v>77</v>
      </c>
      <c r="O3748">
        <v>9.58</v>
      </c>
      <c r="P3748">
        <v>8.9</v>
      </c>
      <c r="Q3748">
        <v>4</v>
      </c>
      <c r="R3748">
        <v>2.4</v>
      </c>
      <c r="S3748">
        <v>2</v>
      </c>
      <c r="T3748" t="s">
        <v>22</v>
      </c>
      <c r="U3748">
        <f t="shared" si="117"/>
        <v>0</v>
      </c>
      <c r="V3748">
        <f>IF(Table2[[#This Row],[international_plan]]="yes",1,0)</f>
        <v>0</v>
      </c>
      <c r="W3748">
        <f>IF(Table2[[#This Row],[voice_mail_plan]]="yes",1,0)</f>
        <v>1</v>
      </c>
      <c r="X3748" t="str">
        <f t="shared" si="116"/>
        <v>Very High</v>
      </c>
      <c r="Y3748" t="str">
        <f>IF(Table2[[#This Row],[total_intl_charge]] &gt; AVERAGE($R$2:$R$4245),"High","Low")</f>
        <v>Low</v>
      </c>
      <c r="Z3748" t="str">
        <f>IF(AND(G3748&gt;AVERAGE(train!$G$2:$G$4251),K3748&gt;AVERAGE(train!$K$2:$K$4251)),"High Day &amp; Eve",IF(AND(G3748&gt;AVERAGE(train!$G$2:$G$4251),K3748&lt;=AVERAGE(train!$K$2:$K$4251)),"High Day Only",IF(AND(G3748&lt;=AVERAGE(train!$G$2:$G$4251),K3748&gt;AVERAGE(train!$K$2:$K$4251)),"High Eve Only","Low Usage")))</f>
        <v>Low Usage</v>
      </c>
    </row>
    <row r="3749" spans="1:26">
      <c r="A3749" t="s">
        <v>50</v>
      </c>
      <c r="B3749">
        <v>57</v>
      </c>
      <c r="C3749" t="s">
        <v>21</v>
      </c>
      <c r="D3749" t="s">
        <v>22</v>
      </c>
      <c r="E3749" t="s">
        <v>23</v>
      </c>
      <c r="F3749">
        <v>26</v>
      </c>
      <c r="G3749">
        <v>138.69999999999999</v>
      </c>
      <c r="H3749">
        <v>99</v>
      </c>
      <c r="I3749">
        <v>23.58</v>
      </c>
      <c r="J3749">
        <v>134.5</v>
      </c>
      <c r="K3749">
        <v>105</v>
      </c>
      <c r="L3749">
        <v>11.43</v>
      </c>
      <c r="M3749">
        <v>261.7</v>
      </c>
      <c r="N3749">
        <v>95</v>
      </c>
      <c r="O3749">
        <v>11.78</v>
      </c>
      <c r="P3749">
        <v>13</v>
      </c>
      <c r="Q3749">
        <v>5</v>
      </c>
      <c r="R3749">
        <v>3.51</v>
      </c>
      <c r="S3749">
        <v>2</v>
      </c>
      <c r="T3749" t="s">
        <v>22</v>
      </c>
      <c r="U3749">
        <f t="shared" si="117"/>
        <v>0</v>
      </c>
      <c r="V3749">
        <f>IF(Table2[[#This Row],[international_plan]]="yes",1,0)</f>
        <v>0</v>
      </c>
      <c r="W3749">
        <f>IF(Table2[[#This Row],[voice_mail_plan]]="yes",1,0)</f>
        <v>1</v>
      </c>
      <c r="X3749" t="str">
        <f t="shared" si="116"/>
        <v>Low</v>
      </c>
      <c r="Y3749" t="str">
        <f>IF(Table2[[#This Row],[total_intl_charge]] &gt; AVERAGE($R$2:$R$4245),"High","Low")</f>
        <v>High</v>
      </c>
      <c r="Z3749" t="str">
        <f>IF(AND(G3749&gt;AVERAGE(train!$G$2:$G$4251),K3749&gt;AVERAGE(train!$K$2:$K$4251)),"High Day &amp; Eve",IF(AND(G3749&gt;AVERAGE(train!$G$2:$G$4251),K3749&lt;=AVERAGE(train!$K$2:$K$4251)),"High Day Only",IF(AND(G3749&lt;=AVERAGE(train!$G$2:$G$4251),K3749&gt;AVERAGE(train!$K$2:$K$4251)),"High Eve Only","Low Usage")))</f>
        <v>High Eve Only</v>
      </c>
    </row>
    <row r="3750" spans="1:26">
      <c r="A3750" t="s">
        <v>65</v>
      </c>
      <c r="B3750">
        <v>7</v>
      </c>
      <c r="C3750" t="s">
        <v>28</v>
      </c>
      <c r="D3750" t="s">
        <v>22</v>
      </c>
      <c r="E3750" t="s">
        <v>23</v>
      </c>
      <c r="F3750">
        <v>33</v>
      </c>
      <c r="G3750">
        <v>211.8</v>
      </c>
      <c r="H3750">
        <v>99</v>
      </c>
      <c r="I3750">
        <v>36.01</v>
      </c>
      <c r="J3750">
        <v>170.9</v>
      </c>
      <c r="K3750">
        <v>110</v>
      </c>
      <c r="L3750">
        <v>14.53</v>
      </c>
      <c r="M3750">
        <v>244.2</v>
      </c>
      <c r="N3750">
        <v>125</v>
      </c>
      <c r="O3750">
        <v>10.99</v>
      </c>
      <c r="P3750">
        <v>11.2</v>
      </c>
      <c r="Q3750">
        <v>4</v>
      </c>
      <c r="R3750">
        <v>3.02</v>
      </c>
      <c r="S3750">
        <v>2</v>
      </c>
      <c r="T3750" t="s">
        <v>22</v>
      </c>
      <c r="U3750">
        <f t="shared" si="117"/>
        <v>0</v>
      </c>
      <c r="V3750">
        <f>IF(Table2[[#This Row],[international_plan]]="yes",1,0)</f>
        <v>0</v>
      </c>
      <c r="W3750">
        <f>IF(Table2[[#This Row],[voice_mail_plan]]="yes",1,0)</f>
        <v>1</v>
      </c>
      <c r="X3750" t="str">
        <f t="shared" si="116"/>
        <v>Low</v>
      </c>
      <c r="Y3750" t="str">
        <f>IF(Table2[[#This Row],[total_intl_charge]] &gt; AVERAGE($R$2:$R$4245),"High","Low")</f>
        <v>High</v>
      </c>
      <c r="Z3750" t="str">
        <f>IF(AND(G3750&gt;AVERAGE(train!$G$2:$G$4251),K3750&gt;AVERAGE(train!$K$2:$K$4251)),"High Day &amp; Eve",IF(AND(G3750&gt;AVERAGE(train!$G$2:$G$4251),K3750&lt;=AVERAGE(train!$K$2:$K$4251)),"High Day Only",IF(AND(G3750&lt;=AVERAGE(train!$G$2:$G$4251),K3750&gt;AVERAGE(train!$K$2:$K$4251)),"High Eve Only","Low Usage")))</f>
        <v>High Day &amp; Eve</v>
      </c>
    </row>
    <row r="3751" spans="1:26">
      <c r="A3751" t="s">
        <v>60</v>
      </c>
      <c r="B3751">
        <v>85</v>
      </c>
      <c r="C3751" t="s">
        <v>21</v>
      </c>
      <c r="D3751" t="s">
        <v>22</v>
      </c>
      <c r="E3751" t="s">
        <v>22</v>
      </c>
      <c r="F3751">
        <v>0</v>
      </c>
      <c r="G3751">
        <v>234.5</v>
      </c>
      <c r="H3751">
        <v>113</v>
      </c>
      <c r="I3751">
        <v>39.869999999999997</v>
      </c>
      <c r="J3751">
        <v>237.3</v>
      </c>
      <c r="K3751">
        <v>116</v>
      </c>
      <c r="L3751">
        <v>20.170000000000002</v>
      </c>
      <c r="M3751">
        <v>122.7</v>
      </c>
      <c r="N3751">
        <v>110</v>
      </c>
      <c r="O3751">
        <v>5.52</v>
      </c>
      <c r="P3751">
        <v>12.9</v>
      </c>
      <c r="Q3751">
        <v>3</v>
      </c>
      <c r="R3751">
        <v>3.48</v>
      </c>
      <c r="S3751">
        <v>4</v>
      </c>
      <c r="T3751" t="s">
        <v>22</v>
      </c>
      <c r="U3751">
        <f t="shared" si="117"/>
        <v>0</v>
      </c>
      <c r="V3751">
        <f>IF(Table2[[#This Row],[international_plan]]="yes",1,0)</f>
        <v>0</v>
      </c>
      <c r="W3751">
        <f>IF(Table2[[#This Row],[voice_mail_plan]]="yes",1,0)</f>
        <v>0</v>
      </c>
      <c r="X3751" t="str">
        <f t="shared" si="116"/>
        <v>Medium</v>
      </c>
      <c r="Y3751" t="str">
        <f>IF(Table2[[#This Row],[total_intl_charge]] &gt; AVERAGE($R$2:$R$4245),"High","Low")</f>
        <v>High</v>
      </c>
      <c r="Z3751" t="str">
        <f>IF(AND(G3751&gt;AVERAGE(train!$G$2:$G$4251),K3751&gt;AVERAGE(train!$K$2:$K$4251)),"High Day &amp; Eve",IF(AND(G3751&gt;AVERAGE(train!$G$2:$G$4251),K3751&lt;=AVERAGE(train!$K$2:$K$4251)),"High Day Only",IF(AND(G3751&lt;=AVERAGE(train!$G$2:$G$4251),K3751&gt;AVERAGE(train!$K$2:$K$4251)),"High Eve Only","Low Usage")))</f>
        <v>High Day &amp; Eve</v>
      </c>
    </row>
    <row r="3752" spans="1:26">
      <c r="A3752" t="s">
        <v>39</v>
      </c>
      <c r="B3752">
        <v>92</v>
      </c>
      <c r="C3752" t="s">
        <v>28</v>
      </c>
      <c r="D3752" t="s">
        <v>22</v>
      </c>
      <c r="E3752" t="s">
        <v>22</v>
      </c>
      <c r="F3752">
        <v>0</v>
      </c>
      <c r="G3752">
        <v>240.2</v>
      </c>
      <c r="H3752">
        <v>86</v>
      </c>
      <c r="I3752">
        <v>40.83</v>
      </c>
      <c r="J3752">
        <v>107.6</v>
      </c>
      <c r="K3752">
        <v>79</v>
      </c>
      <c r="L3752">
        <v>9.15</v>
      </c>
      <c r="M3752">
        <v>156.6</v>
      </c>
      <c r="N3752">
        <v>121</v>
      </c>
      <c r="O3752">
        <v>7.05</v>
      </c>
      <c r="P3752">
        <v>7.5</v>
      </c>
      <c r="Q3752">
        <v>4</v>
      </c>
      <c r="R3752">
        <v>2.0299999999999998</v>
      </c>
      <c r="S3752">
        <v>1</v>
      </c>
      <c r="T3752" t="s">
        <v>22</v>
      </c>
      <c r="U3752">
        <f t="shared" si="117"/>
        <v>0</v>
      </c>
      <c r="V3752">
        <f>IF(Table2[[#This Row],[international_plan]]="yes",1,0)</f>
        <v>0</v>
      </c>
      <c r="W3752">
        <f>IF(Table2[[#This Row],[voice_mail_plan]]="yes",1,0)</f>
        <v>0</v>
      </c>
      <c r="X3752" t="str">
        <f t="shared" si="116"/>
        <v>Medium</v>
      </c>
      <c r="Y3752" t="str">
        <f>IF(Table2[[#This Row],[total_intl_charge]] &gt; AVERAGE($R$2:$R$4245),"High","Low")</f>
        <v>Low</v>
      </c>
      <c r="Z3752" t="str">
        <f>IF(AND(G3752&gt;AVERAGE(train!$G$2:$G$4251),K3752&gt;AVERAGE(train!$K$2:$K$4251)),"High Day &amp; Eve",IF(AND(G3752&gt;AVERAGE(train!$G$2:$G$4251),K3752&lt;=AVERAGE(train!$K$2:$K$4251)),"High Day Only",IF(AND(G3752&lt;=AVERAGE(train!$G$2:$G$4251),K3752&gt;AVERAGE(train!$K$2:$K$4251)),"High Eve Only","Low Usage")))</f>
        <v>High Day Only</v>
      </c>
    </row>
    <row r="3753" spans="1:26">
      <c r="A3753" t="s">
        <v>45</v>
      </c>
      <c r="B3753">
        <v>92</v>
      </c>
      <c r="C3753" t="s">
        <v>28</v>
      </c>
      <c r="D3753" t="s">
        <v>22</v>
      </c>
      <c r="E3753" t="s">
        <v>22</v>
      </c>
      <c r="F3753">
        <v>0</v>
      </c>
      <c r="G3753">
        <v>222.4</v>
      </c>
      <c r="H3753">
        <v>105</v>
      </c>
      <c r="I3753">
        <v>37.81</v>
      </c>
      <c r="J3753">
        <v>164</v>
      </c>
      <c r="K3753">
        <v>129</v>
      </c>
      <c r="L3753">
        <v>13.94</v>
      </c>
      <c r="M3753">
        <v>233.3</v>
      </c>
      <c r="N3753">
        <v>113</v>
      </c>
      <c r="O3753">
        <v>10.5</v>
      </c>
      <c r="P3753">
        <v>9.9</v>
      </c>
      <c r="Q3753">
        <v>8</v>
      </c>
      <c r="R3753">
        <v>2.67</v>
      </c>
      <c r="S3753">
        <v>1</v>
      </c>
      <c r="T3753" t="s">
        <v>22</v>
      </c>
      <c r="U3753">
        <f t="shared" si="117"/>
        <v>0</v>
      </c>
      <c r="V3753">
        <f>IF(Table2[[#This Row],[international_plan]]="yes",1,0)</f>
        <v>0</v>
      </c>
      <c r="W3753">
        <f>IF(Table2[[#This Row],[voice_mail_plan]]="yes",1,0)</f>
        <v>0</v>
      </c>
      <c r="X3753" t="str">
        <f t="shared" si="116"/>
        <v>Medium</v>
      </c>
      <c r="Y3753" t="str">
        <f>IF(Table2[[#This Row],[total_intl_charge]] &gt; AVERAGE($R$2:$R$4245),"High","Low")</f>
        <v>Low</v>
      </c>
      <c r="Z3753" t="str">
        <f>IF(AND(G3753&gt;AVERAGE(train!$G$2:$G$4251),K3753&gt;AVERAGE(train!$K$2:$K$4251)),"High Day &amp; Eve",IF(AND(G3753&gt;AVERAGE(train!$G$2:$G$4251),K3753&lt;=AVERAGE(train!$K$2:$K$4251)),"High Day Only",IF(AND(G3753&lt;=AVERAGE(train!$G$2:$G$4251),K3753&gt;AVERAGE(train!$K$2:$K$4251)),"High Eve Only","Low Usage")))</f>
        <v>High Day &amp; Eve</v>
      </c>
    </row>
    <row r="3754" spans="1:26">
      <c r="A3754" t="s">
        <v>51</v>
      </c>
      <c r="B3754">
        <v>133</v>
      </c>
      <c r="C3754" t="s">
        <v>21</v>
      </c>
      <c r="D3754" t="s">
        <v>22</v>
      </c>
      <c r="E3754" t="s">
        <v>22</v>
      </c>
      <c r="F3754">
        <v>0</v>
      </c>
      <c r="G3754">
        <v>113.3</v>
      </c>
      <c r="H3754">
        <v>137</v>
      </c>
      <c r="I3754">
        <v>19.260000000000002</v>
      </c>
      <c r="J3754">
        <v>160.19999999999999</v>
      </c>
      <c r="K3754">
        <v>103</v>
      </c>
      <c r="L3754">
        <v>13.62</v>
      </c>
      <c r="M3754">
        <v>228.8</v>
      </c>
      <c r="N3754">
        <v>98</v>
      </c>
      <c r="O3754">
        <v>10.3</v>
      </c>
      <c r="P3754">
        <v>10.1</v>
      </c>
      <c r="Q3754">
        <v>7</v>
      </c>
      <c r="R3754">
        <v>2.73</v>
      </c>
      <c r="S3754">
        <v>2</v>
      </c>
      <c r="T3754" t="s">
        <v>22</v>
      </c>
      <c r="U3754">
        <f t="shared" si="117"/>
        <v>0</v>
      </c>
      <c r="V3754">
        <f>IF(Table2[[#This Row],[international_plan]]="yes",1,0)</f>
        <v>0</v>
      </c>
      <c r="W3754">
        <f>IF(Table2[[#This Row],[voice_mail_plan]]="yes",1,0)</f>
        <v>0</v>
      </c>
      <c r="X3754" t="str">
        <f t="shared" si="116"/>
        <v>Very High</v>
      </c>
      <c r="Y3754" t="str">
        <f>IF(Table2[[#This Row],[total_intl_charge]] &gt; AVERAGE($R$2:$R$4245),"High","Low")</f>
        <v>Low</v>
      </c>
      <c r="Z3754" t="str">
        <f>IF(AND(G3754&gt;AVERAGE(train!$G$2:$G$4251),K3754&gt;AVERAGE(train!$K$2:$K$4251)),"High Day &amp; Eve",IF(AND(G3754&gt;AVERAGE(train!$G$2:$G$4251),K3754&lt;=AVERAGE(train!$K$2:$K$4251)),"High Day Only",IF(AND(G3754&lt;=AVERAGE(train!$G$2:$G$4251),K3754&gt;AVERAGE(train!$K$2:$K$4251)),"High Eve Only","Low Usage")))</f>
        <v>High Eve Only</v>
      </c>
    </row>
    <row r="3755" spans="1:26">
      <c r="A3755" t="s">
        <v>62</v>
      </c>
      <c r="B3755">
        <v>134</v>
      </c>
      <c r="C3755" t="s">
        <v>25</v>
      </c>
      <c r="D3755" t="s">
        <v>22</v>
      </c>
      <c r="E3755" t="s">
        <v>22</v>
      </c>
      <c r="F3755">
        <v>0</v>
      </c>
      <c r="G3755">
        <v>107</v>
      </c>
      <c r="H3755">
        <v>146</v>
      </c>
      <c r="I3755">
        <v>18.190000000000001</v>
      </c>
      <c r="J3755">
        <v>220</v>
      </c>
      <c r="K3755">
        <v>116</v>
      </c>
      <c r="L3755">
        <v>18.7</v>
      </c>
      <c r="M3755">
        <v>149.80000000000001</v>
      </c>
      <c r="N3755">
        <v>108</v>
      </c>
      <c r="O3755">
        <v>6.74</v>
      </c>
      <c r="P3755">
        <v>7.2</v>
      </c>
      <c r="Q3755">
        <v>3</v>
      </c>
      <c r="R3755">
        <v>1.94</v>
      </c>
      <c r="S3755">
        <v>2</v>
      </c>
      <c r="T3755" t="s">
        <v>22</v>
      </c>
      <c r="U3755">
        <f t="shared" si="117"/>
        <v>0</v>
      </c>
      <c r="V3755">
        <f>IF(Table2[[#This Row],[international_plan]]="yes",1,0)</f>
        <v>0</v>
      </c>
      <c r="W3755">
        <f>IF(Table2[[#This Row],[voice_mail_plan]]="yes",1,0)</f>
        <v>0</v>
      </c>
      <c r="X3755" t="str">
        <f t="shared" si="116"/>
        <v>Very High</v>
      </c>
      <c r="Y3755" t="str">
        <f>IF(Table2[[#This Row],[total_intl_charge]] &gt; AVERAGE($R$2:$R$4245),"High","Low")</f>
        <v>Low</v>
      </c>
      <c r="Z3755" t="str">
        <f>IF(AND(G3755&gt;AVERAGE(train!$G$2:$G$4251),K3755&gt;AVERAGE(train!$K$2:$K$4251)),"High Day &amp; Eve",IF(AND(G3755&gt;AVERAGE(train!$G$2:$G$4251),K3755&lt;=AVERAGE(train!$K$2:$K$4251)),"High Day Only",IF(AND(G3755&lt;=AVERAGE(train!$G$2:$G$4251),K3755&gt;AVERAGE(train!$K$2:$K$4251)),"High Eve Only","Low Usage")))</f>
        <v>High Eve Only</v>
      </c>
    </row>
    <row r="3756" spans="1:26">
      <c r="A3756" t="s">
        <v>72</v>
      </c>
      <c r="B3756">
        <v>66</v>
      </c>
      <c r="C3756" t="s">
        <v>21</v>
      </c>
      <c r="D3756" t="s">
        <v>22</v>
      </c>
      <c r="E3756" t="s">
        <v>23</v>
      </c>
      <c r="F3756">
        <v>31</v>
      </c>
      <c r="G3756">
        <v>163.19999999999999</v>
      </c>
      <c r="H3756">
        <v>106</v>
      </c>
      <c r="I3756">
        <v>27.74</v>
      </c>
      <c r="J3756">
        <v>267.89999999999998</v>
      </c>
      <c r="K3756">
        <v>108</v>
      </c>
      <c r="L3756">
        <v>22.77</v>
      </c>
      <c r="M3756">
        <v>172.6</v>
      </c>
      <c r="N3756">
        <v>100</v>
      </c>
      <c r="O3756">
        <v>7.77</v>
      </c>
      <c r="P3756">
        <v>9.6999999999999993</v>
      </c>
      <c r="Q3756">
        <v>5</v>
      </c>
      <c r="R3756">
        <v>2.62</v>
      </c>
      <c r="S3756">
        <v>1</v>
      </c>
      <c r="T3756" t="s">
        <v>22</v>
      </c>
      <c r="U3756">
        <f t="shared" si="117"/>
        <v>0</v>
      </c>
      <c r="V3756">
        <f>IF(Table2[[#This Row],[international_plan]]="yes",1,0)</f>
        <v>0</v>
      </c>
      <c r="W3756">
        <f>IF(Table2[[#This Row],[voice_mail_plan]]="yes",1,0)</f>
        <v>1</v>
      </c>
      <c r="X3756" t="str">
        <f t="shared" si="116"/>
        <v>Low</v>
      </c>
      <c r="Y3756" t="str">
        <f>IF(Table2[[#This Row],[total_intl_charge]] &gt; AVERAGE($R$2:$R$4245),"High","Low")</f>
        <v>Low</v>
      </c>
      <c r="Z3756" t="str">
        <f>IF(AND(G3756&gt;AVERAGE(train!$G$2:$G$4251),K3756&gt;AVERAGE(train!$K$2:$K$4251)),"High Day &amp; Eve",IF(AND(G3756&gt;AVERAGE(train!$G$2:$G$4251),K3756&lt;=AVERAGE(train!$K$2:$K$4251)),"High Day Only",IF(AND(G3756&lt;=AVERAGE(train!$G$2:$G$4251),K3756&gt;AVERAGE(train!$K$2:$K$4251)),"High Eve Only","Low Usage")))</f>
        <v>High Eve Only</v>
      </c>
    </row>
    <row r="3757" spans="1:26">
      <c r="A3757" t="s">
        <v>67</v>
      </c>
      <c r="B3757">
        <v>65</v>
      </c>
      <c r="C3757" t="s">
        <v>28</v>
      </c>
      <c r="D3757" t="s">
        <v>22</v>
      </c>
      <c r="E3757" t="s">
        <v>22</v>
      </c>
      <c r="F3757">
        <v>0</v>
      </c>
      <c r="G3757">
        <v>193.8</v>
      </c>
      <c r="H3757">
        <v>113</v>
      </c>
      <c r="I3757">
        <v>32.950000000000003</v>
      </c>
      <c r="J3757">
        <v>151.69999999999999</v>
      </c>
      <c r="K3757">
        <v>106</v>
      </c>
      <c r="L3757">
        <v>12.89</v>
      </c>
      <c r="M3757">
        <v>208.9</v>
      </c>
      <c r="N3757">
        <v>94</v>
      </c>
      <c r="O3757">
        <v>9.4</v>
      </c>
      <c r="P3757">
        <v>12.6</v>
      </c>
      <c r="Q3757">
        <v>3</v>
      </c>
      <c r="R3757">
        <v>3.4</v>
      </c>
      <c r="S3757">
        <v>3</v>
      </c>
      <c r="T3757" t="s">
        <v>22</v>
      </c>
      <c r="U3757">
        <f t="shared" si="117"/>
        <v>0</v>
      </c>
      <c r="V3757">
        <f>IF(Table2[[#This Row],[international_plan]]="yes",1,0)</f>
        <v>0</v>
      </c>
      <c r="W3757">
        <f>IF(Table2[[#This Row],[voice_mail_plan]]="yes",1,0)</f>
        <v>0</v>
      </c>
      <c r="X3757" t="str">
        <f t="shared" si="116"/>
        <v>Low</v>
      </c>
      <c r="Y3757" t="str">
        <f>IF(Table2[[#This Row],[total_intl_charge]] &gt; AVERAGE($R$2:$R$4245),"High","Low")</f>
        <v>High</v>
      </c>
      <c r="Z3757" t="str">
        <f>IF(AND(G3757&gt;AVERAGE(train!$G$2:$G$4251),K3757&gt;AVERAGE(train!$K$2:$K$4251)),"High Day &amp; Eve",IF(AND(G3757&gt;AVERAGE(train!$G$2:$G$4251),K3757&lt;=AVERAGE(train!$K$2:$K$4251)),"High Day Only",IF(AND(G3757&lt;=AVERAGE(train!$G$2:$G$4251),K3757&gt;AVERAGE(train!$K$2:$K$4251)),"High Eve Only","Low Usage")))</f>
        <v>High Day &amp; Eve</v>
      </c>
    </row>
    <row r="3758" spans="1:26">
      <c r="A3758" t="s">
        <v>27</v>
      </c>
      <c r="B3758">
        <v>102</v>
      </c>
      <c r="C3758" t="s">
        <v>28</v>
      </c>
      <c r="D3758" t="s">
        <v>22</v>
      </c>
      <c r="E3758" t="s">
        <v>22</v>
      </c>
      <c r="F3758">
        <v>0</v>
      </c>
      <c r="G3758">
        <v>143.69999999999999</v>
      </c>
      <c r="H3758">
        <v>82</v>
      </c>
      <c r="I3758">
        <v>24.43</v>
      </c>
      <c r="J3758">
        <v>170.9</v>
      </c>
      <c r="K3758">
        <v>83</v>
      </c>
      <c r="L3758">
        <v>14.53</v>
      </c>
      <c r="M3758">
        <v>310.89999999999998</v>
      </c>
      <c r="N3758">
        <v>112</v>
      </c>
      <c r="O3758">
        <v>13.99</v>
      </c>
      <c r="P3758">
        <v>9.8000000000000007</v>
      </c>
      <c r="Q3758">
        <v>1</v>
      </c>
      <c r="R3758">
        <v>2.65</v>
      </c>
      <c r="S3758">
        <v>2</v>
      </c>
      <c r="T3758" t="s">
        <v>22</v>
      </c>
      <c r="U3758">
        <f t="shared" si="117"/>
        <v>0</v>
      </c>
      <c r="V3758">
        <f>IF(Table2[[#This Row],[international_plan]]="yes",1,0)</f>
        <v>0</v>
      </c>
      <c r="W3758">
        <f>IF(Table2[[#This Row],[voice_mail_plan]]="yes",1,0)</f>
        <v>0</v>
      </c>
      <c r="X3758" t="str">
        <f t="shared" si="116"/>
        <v>High</v>
      </c>
      <c r="Y3758" t="str">
        <f>IF(Table2[[#This Row],[total_intl_charge]] &gt; AVERAGE($R$2:$R$4245),"High","Low")</f>
        <v>Low</v>
      </c>
      <c r="Z3758" t="str">
        <f>IF(AND(G3758&gt;AVERAGE(train!$G$2:$G$4251),K3758&gt;AVERAGE(train!$K$2:$K$4251)),"High Day &amp; Eve",IF(AND(G3758&gt;AVERAGE(train!$G$2:$G$4251),K3758&lt;=AVERAGE(train!$K$2:$K$4251)),"High Day Only",IF(AND(G3758&lt;=AVERAGE(train!$G$2:$G$4251),K3758&gt;AVERAGE(train!$K$2:$K$4251)),"High Eve Only","Low Usage")))</f>
        <v>Low Usage</v>
      </c>
    </row>
    <row r="3759" spans="1:26">
      <c r="A3759" t="s">
        <v>52</v>
      </c>
      <c r="B3759">
        <v>101</v>
      </c>
      <c r="C3759" t="s">
        <v>21</v>
      </c>
      <c r="D3759" t="s">
        <v>23</v>
      </c>
      <c r="E3759" t="s">
        <v>22</v>
      </c>
      <c r="F3759">
        <v>0</v>
      </c>
      <c r="G3759">
        <v>169.5</v>
      </c>
      <c r="H3759">
        <v>117</v>
      </c>
      <c r="I3759">
        <v>28.82</v>
      </c>
      <c r="J3759">
        <v>212</v>
      </c>
      <c r="K3759">
        <v>111</v>
      </c>
      <c r="L3759">
        <v>18.02</v>
      </c>
      <c r="M3759">
        <v>204</v>
      </c>
      <c r="N3759">
        <v>120</v>
      </c>
      <c r="O3759">
        <v>9.18</v>
      </c>
      <c r="P3759">
        <v>9.6999999999999993</v>
      </c>
      <c r="Q3759">
        <v>1</v>
      </c>
      <c r="R3759">
        <v>2.62</v>
      </c>
      <c r="S3759">
        <v>0</v>
      </c>
      <c r="T3759" t="s">
        <v>23</v>
      </c>
      <c r="U3759">
        <f t="shared" si="117"/>
        <v>1</v>
      </c>
      <c r="V3759">
        <f>IF(Table2[[#This Row],[international_plan]]="yes",1,0)</f>
        <v>1</v>
      </c>
      <c r="W3759">
        <f>IF(Table2[[#This Row],[voice_mail_plan]]="yes",1,0)</f>
        <v>0</v>
      </c>
      <c r="X3759" t="str">
        <f t="shared" si="116"/>
        <v>High</v>
      </c>
      <c r="Y3759" t="str">
        <f>IF(Table2[[#This Row],[total_intl_charge]] &gt; AVERAGE($R$2:$R$4245),"High","Low")</f>
        <v>Low</v>
      </c>
      <c r="Z3759" t="str">
        <f>IF(AND(G3759&gt;AVERAGE(train!$G$2:$G$4251),K3759&gt;AVERAGE(train!$K$2:$K$4251)),"High Day &amp; Eve",IF(AND(G3759&gt;AVERAGE(train!$G$2:$G$4251),K3759&lt;=AVERAGE(train!$K$2:$K$4251)),"High Day Only",IF(AND(G3759&lt;=AVERAGE(train!$G$2:$G$4251),K3759&gt;AVERAGE(train!$K$2:$K$4251)),"High Eve Only","Low Usage")))</f>
        <v>High Eve Only</v>
      </c>
    </row>
    <row r="3760" spans="1:26">
      <c r="A3760" t="s">
        <v>50</v>
      </c>
      <c r="B3760">
        <v>115</v>
      </c>
      <c r="C3760" t="s">
        <v>21</v>
      </c>
      <c r="D3760" t="s">
        <v>22</v>
      </c>
      <c r="E3760" t="s">
        <v>23</v>
      </c>
      <c r="F3760">
        <v>37</v>
      </c>
      <c r="G3760">
        <v>184.1</v>
      </c>
      <c r="H3760">
        <v>67</v>
      </c>
      <c r="I3760">
        <v>31.3</v>
      </c>
      <c r="J3760">
        <v>159.4</v>
      </c>
      <c r="K3760">
        <v>104</v>
      </c>
      <c r="L3760">
        <v>13.55</v>
      </c>
      <c r="M3760">
        <v>193.3</v>
      </c>
      <c r="N3760">
        <v>121</v>
      </c>
      <c r="O3760">
        <v>8.6999999999999993</v>
      </c>
      <c r="P3760">
        <v>13.3</v>
      </c>
      <c r="Q3760">
        <v>3</v>
      </c>
      <c r="R3760">
        <v>3.59</v>
      </c>
      <c r="S3760">
        <v>0</v>
      </c>
      <c r="T3760" t="s">
        <v>22</v>
      </c>
      <c r="U3760">
        <f t="shared" si="117"/>
        <v>0</v>
      </c>
      <c r="V3760">
        <f>IF(Table2[[#This Row],[international_plan]]="yes",1,0)</f>
        <v>0</v>
      </c>
      <c r="W3760">
        <f>IF(Table2[[#This Row],[voice_mail_plan]]="yes",1,0)</f>
        <v>1</v>
      </c>
      <c r="X3760" t="str">
        <f t="shared" si="116"/>
        <v>High</v>
      </c>
      <c r="Y3760" t="str">
        <f>IF(Table2[[#This Row],[total_intl_charge]] &gt; AVERAGE($R$2:$R$4245),"High","Low")</f>
        <v>High</v>
      </c>
      <c r="Z3760" t="str">
        <f>IF(AND(G3760&gt;AVERAGE(train!$G$2:$G$4251),K3760&gt;AVERAGE(train!$K$2:$K$4251)),"High Day &amp; Eve",IF(AND(G3760&gt;AVERAGE(train!$G$2:$G$4251),K3760&lt;=AVERAGE(train!$K$2:$K$4251)),"High Day Only",IF(AND(G3760&lt;=AVERAGE(train!$G$2:$G$4251),K3760&gt;AVERAGE(train!$K$2:$K$4251)),"High Eve Only","Low Usage")))</f>
        <v>High Day &amp; Eve</v>
      </c>
    </row>
    <row r="3761" spans="1:26">
      <c r="A3761" t="s">
        <v>30</v>
      </c>
      <c r="B3761">
        <v>111</v>
      </c>
      <c r="C3761" t="s">
        <v>25</v>
      </c>
      <c r="D3761" t="s">
        <v>22</v>
      </c>
      <c r="E3761" t="s">
        <v>23</v>
      </c>
      <c r="F3761">
        <v>33</v>
      </c>
      <c r="G3761">
        <v>154</v>
      </c>
      <c r="H3761">
        <v>122</v>
      </c>
      <c r="I3761">
        <v>26.18</v>
      </c>
      <c r="J3761">
        <v>207.3</v>
      </c>
      <c r="K3761">
        <v>123</v>
      </c>
      <c r="L3761">
        <v>17.62</v>
      </c>
      <c r="M3761">
        <v>186.2</v>
      </c>
      <c r="N3761">
        <v>105</v>
      </c>
      <c r="O3761">
        <v>8.3800000000000008</v>
      </c>
      <c r="P3761">
        <v>10.8</v>
      </c>
      <c r="Q3761">
        <v>8</v>
      </c>
      <c r="R3761">
        <v>2.92</v>
      </c>
      <c r="S3761">
        <v>1</v>
      </c>
      <c r="T3761" t="s">
        <v>22</v>
      </c>
      <c r="U3761">
        <f t="shared" si="117"/>
        <v>0</v>
      </c>
      <c r="V3761">
        <f>IF(Table2[[#This Row],[international_plan]]="yes",1,0)</f>
        <v>0</v>
      </c>
      <c r="W3761">
        <f>IF(Table2[[#This Row],[voice_mail_plan]]="yes",1,0)</f>
        <v>1</v>
      </c>
      <c r="X3761" t="str">
        <f t="shared" si="116"/>
        <v>High</v>
      </c>
      <c r="Y3761" t="str">
        <f>IF(Table2[[#This Row],[total_intl_charge]] &gt; AVERAGE($R$2:$R$4245),"High","Low")</f>
        <v>High</v>
      </c>
      <c r="Z3761" t="str">
        <f>IF(AND(G3761&gt;AVERAGE(train!$G$2:$G$4251),K3761&gt;AVERAGE(train!$K$2:$K$4251)),"High Day &amp; Eve",IF(AND(G3761&gt;AVERAGE(train!$G$2:$G$4251),K3761&lt;=AVERAGE(train!$K$2:$K$4251)),"High Day Only",IF(AND(G3761&lt;=AVERAGE(train!$G$2:$G$4251),K3761&gt;AVERAGE(train!$K$2:$K$4251)),"High Eve Only","Low Usage")))</f>
        <v>High Eve Only</v>
      </c>
    </row>
    <row r="3762" spans="1:26">
      <c r="A3762" t="s">
        <v>24</v>
      </c>
      <c r="B3762">
        <v>121</v>
      </c>
      <c r="C3762" t="s">
        <v>21</v>
      </c>
      <c r="D3762" t="s">
        <v>22</v>
      </c>
      <c r="E3762" t="s">
        <v>22</v>
      </c>
      <c r="F3762">
        <v>0</v>
      </c>
      <c r="G3762">
        <v>166.3</v>
      </c>
      <c r="H3762">
        <v>114</v>
      </c>
      <c r="I3762">
        <v>28.27</v>
      </c>
      <c r="J3762">
        <v>138.80000000000001</v>
      </c>
      <c r="K3762">
        <v>130</v>
      </c>
      <c r="L3762">
        <v>11.8</v>
      </c>
      <c r="M3762">
        <v>215.3</v>
      </c>
      <c r="N3762">
        <v>108</v>
      </c>
      <c r="O3762">
        <v>9.69</v>
      </c>
      <c r="P3762">
        <v>10.4</v>
      </c>
      <c r="Q3762">
        <v>10</v>
      </c>
      <c r="R3762">
        <v>2.81</v>
      </c>
      <c r="S3762">
        <v>2</v>
      </c>
      <c r="T3762" t="s">
        <v>22</v>
      </c>
      <c r="U3762">
        <f t="shared" si="117"/>
        <v>0</v>
      </c>
      <c r="V3762">
        <f>IF(Table2[[#This Row],[international_plan]]="yes",1,0)</f>
        <v>0</v>
      </c>
      <c r="W3762">
        <f>IF(Table2[[#This Row],[voice_mail_plan]]="yes",1,0)</f>
        <v>0</v>
      </c>
      <c r="X3762" t="str">
        <f t="shared" si="116"/>
        <v>High</v>
      </c>
      <c r="Y3762" t="str">
        <f>IF(Table2[[#This Row],[total_intl_charge]] &gt; AVERAGE($R$2:$R$4245),"High","Low")</f>
        <v>High</v>
      </c>
      <c r="Z3762" t="str">
        <f>IF(AND(G3762&gt;AVERAGE(train!$G$2:$G$4251),K3762&gt;AVERAGE(train!$K$2:$K$4251)),"High Day &amp; Eve",IF(AND(G3762&gt;AVERAGE(train!$G$2:$G$4251),K3762&lt;=AVERAGE(train!$K$2:$K$4251)),"High Day Only",IF(AND(G3762&lt;=AVERAGE(train!$G$2:$G$4251),K3762&gt;AVERAGE(train!$K$2:$K$4251)),"High Eve Only","Low Usage")))</f>
        <v>High Eve Only</v>
      </c>
    </row>
    <row r="3763" spans="1:26">
      <c r="A3763" t="s">
        <v>35</v>
      </c>
      <c r="B3763">
        <v>108</v>
      </c>
      <c r="C3763" t="s">
        <v>21</v>
      </c>
      <c r="D3763" t="s">
        <v>22</v>
      </c>
      <c r="E3763" t="s">
        <v>22</v>
      </c>
      <c r="F3763">
        <v>0</v>
      </c>
      <c r="G3763">
        <v>108.6</v>
      </c>
      <c r="H3763">
        <v>128</v>
      </c>
      <c r="I3763">
        <v>18.46</v>
      </c>
      <c r="J3763">
        <v>325.2</v>
      </c>
      <c r="K3763">
        <v>97</v>
      </c>
      <c r="L3763">
        <v>27.64</v>
      </c>
      <c r="M3763">
        <v>173.6</v>
      </c>
      <c r="N3763">
        <v>67</v>
      </c>
      <c r="O3763">
        <v>7.81</v>
      </c>
      <c r="P3763">
        <v>9.3000000000000007</v>
      </c>
      <c r="Q3763">
        <v>6</v>
      </c>
      <c r="R3763">
        <v>2.5099999999999998</v>
      </c>
      <c r="S3763">
        <v>0</v>
      </c>
      <c r="T3763" t="s">
        <v>22</v>
      </c>
      <c r="U3763">
        <f t="shared" si="117"/>
        <v>0</v>
      </c>
      <c r="V3763">
        <f>IF(Table2[[#This Row],[international_plan]]="yes",1,0)</f>
        <v>0</v>
      </c>
      <c r="W3763">
        <f>IF(Table2[[#This Row],[voice_mail_plan]]="yes",1,0)</f>
        <v>0</v>
      </c>
      <c r="X3763" t="str">
        <f t="shared" si="116"/>
        <v>High</v>
      </c>
      <c r="Y3763" t="str">
        <f>IF(Table2[[#This Row],[total_intl_charge]] &gt; AVERAGE($R$2:$R$4245),"High","Low")</f>
        <v>Low</v>
      </c>
      <c r="Z3763" t="str">
        <f>IF(AND(G3763&gt;AVERAGE(train!$G$2:$G$4251),K3763&gt;AVERAGE(train!$K$2:$K$4251)),"High Day &amp; Eve",IF(AND(G3763&gt;AVERAGE(train!$G$2:$G$4251),K3763&lt;=AVERAGE(train!$K$2:$K$4251)),"High Day Only",IF(AND(G3763&lt;=AVERAGE(train!$G$2:$G$4251),K3763&gt;AVERAGE(train!$K$2:$K$4251)),"High Eve Only","Low Usage")))</f>
        <v>Low Usage</v>
      </c>
    </row>
    <row r="3764" spans="1:26">
      <c r="A3764" t="s">
        <v>49</v>
      </c>
      <c r="B3764">
        <v>63</v>
      </c>
      <c r="C3764" t="s">
        <v>21</v>
      </c>
      <c r="D3764" t="s">
        <v>22</v>
      </c>
      <c r="E3764" t="s">
        <v>23</v>
      </c>
      <c r="F3764">
        <v>25</v>
      </c>
      <c r="G3764">
        <v>230.3</v>
      </c>
      <c r="H3764">
        <v>82</v>
      </c>
      <c r="I3764">
        <v>39.15</v>
      </c>
      <c r="J3764">
        <v>165.6</v>
      </c>
      <c r="K3764">
        <v>96</v>
      </c>
      <c r="L3764">
        <v>14.08</v>
      </c>
      <c r="M3764">
        <v>227.7</v>
      </c>
      <c r="N3764">
        <v>125</v>
      </c>
      <c r="O3764">
        <v>10.25</v>
      </c>
      <c r="P3764">
        <v>9</v>
      </c>
      <c r="Q3764">
        <v>2</v>
      </c>
      <c r="R3764">
        <v>2.4300000000000002</v>
      </c>
      <c r="S3764">
        <v>1</v>
      </c>
      <c r="T3764" t="s">
        <v>22</v>
      </c>
      <c r="U3764">
        <f t="shared" si="117"/>
        <v>0</v>
      </c>
      <c r="V3764">
        <f>IF(Table2[[#This Row],[international_plan]]="yes",1,0)</f>
        <v>0</v>
      </c>
      <c r="W3764">
        <f>IF(Table2[[#This Row],[voice_mail_plan]]="yes",1,0)</f>
        <v>1</v>
      </c>
      <c r="X3764" t="str">
        <f t="shared" si="116"/>
        <v>Low</v>
      </c>
      <c r="Y3764" t="str">
        <f>IF(Table2[[#This Row],[total_intl_charge]] &gt; AVERAGE($R$2:$R$4245),"High","Low")</f>
        <v>Low</v>
      </c>
      <c r="Z3764" t="str">
        <f>IF(AND(G3764&gt;AVERAGE(train!$G$2:$G$4251),K3764&gt;AVERAGE(train!$K$2:$K$4251)),"High Day &amp; Eve",IF(AND(G3764&gt;AVERAGE(train!$G$2:$G$4251),K3764&lt;=AVERAGE(train!$K$2:$K$4251)),"High Day Only",IF(AND(G3764&lt;=AVERAGE(train!$G$2:$G$4251),K3764&gt;AVERAGE(train!$K$2:$K$4251)),"High Eve Only","Low Usage")))</f>
        <v>High Day Only</v>
      </c>
    </row>
    <row r="3765" spans="1:26">
      <c r="A3765" t="s">
        <v>74</v>
      </c>
      <c r="B3765">
        <v>59</v>
      </c>
      <c r="C3765" t="s">
        <v>21</v>
      </c>
      <c r="D3765" t="s">
        <v>22</v>
      </c>
      <c r="E3765" t="s">
        <v>23</v>
      </c>
      <c r="F3765">
        <v>46</v>
      </c>
      <c r="G3765">
        <v>200.1</v>
      </c>
      <c r="H3765">
        <v>44</v>
      </c>
      <c r="I3765">
        <v>34.020000000000003</v>
      </c>
      <c r="J3765">
        <v>126</v>
      </c>
      <c r="K3765">
        <v>78</v>
      </c>
      <c r="L3765">
        <v>10.71</v>
      </c>
      <c r="M3765">
        <v>146.30000000000001</v>
      </c>
      <c r="N3765">
        <v>123</v>
      </c>
      <c r="O3765">
        <v>6.58</v>
      </c>
      <c r="P3765">
        <v>10.6</v>
      </c>
      <c r="Q3765">
        <v>5</v>
      </c>
      <c r="R3765">
        <v>2.86</v>
      </c>
      <c r="S3765">
        <v>1</v>
      </c>
      <c r="T3765" t="s">
        <v>22</v>
      </c>
      <c r="U3765">
        <f t="shared" si="117"/>
        <v>0</v>
      </c>
      <c r="V3765">
        <f>IF(Table2[[#This Row],[international_plan]]="yes",1,0)</f>
        <v>0</v>
      </c>
      <c r="W3765">
        <f>IF(Table2[[#This Row],[voice_mail_plan]]="yes",1,0)</f>
        <v>1</v>
      </c>
      <c r="X3765" t="str">
        <f t="shared" si="116"/>
        <v>Low</v>
      </c>
      <c r="Y3765" t="str">
        <f>IF(Table2[[#This Row],[total_intl_charge]] &gt; AVERAGE($R$2:$R$4245),"High","Low")</f>
        <v>High</v>
      </c>
      <c r="Z3765" t="str">
        <f>IF(AND(G3765&gt;AVERAGE(train!$G$2:$G$4251),K3765&gt;AVERAGE(train!$K$2:$K$4251)),"High Day &amp; Eve",IF(AND(G3765&gt;AVERAGE(train!$G$2:$G$4251),K3765&lt;=AVERAGE(train!$K$2:$K$4251)),"High Day Only",IF(AND(G3765&lt;=AVERAGE(train!$G$2:$G$4251),K3765&gt;AVERAGE(train!$K$2:$K$4251)),"High Eve Only","Low Usage")))</f>
        <v>High Day Only</v>
      </c>
    </row>
    <row r="3766" spans="1:26">
      <c r="A3766" t="s">
        <v>20</v>
      </c>
      <c r="B3766">
        <v>82</v>
      </c>
      <c r="C3766" t="s">
        <v>21</v>
      </c>
      <c r="D3766" t="s">
        <v>22</v>
      </c>
      <c r="E3766" t="s">
        <v>22</v>
      </c>
      <c r="F3766">
        <v>0</v>
      </c>
      <c r="G3766">
        <v>179.2</v>
      </c>
      <c r="H3766">
        <v>95</v>
      </c>
      <c r="I3766">
        <v>30.46</v>
      </c>
      <c r="J3766">
        <v>228.9</v>
      </c>
      <c r="K3766">
        <v>95</v>
      </c>
      <c r="L3766">
        <v>19.46</v>
      </c>
      <c r="M3766">
        <v>187.7</v>
      </c>
      <c r="N3766">
        <v>100</v>
      </c>
      <c r="O3766">
        <v>8.4499999999999993</v>
      </c>
      <c r="P3766">
        <v>13.2</v>
      </c>
      <c r="Q3766">
        <v>2</v>
      </c>
      <c r="R3766">
        <v>3.56</v>
      </c>
      <c r="S3766">
        <v>1</v>
      </c>
      <c r="T3766" t="s">
        <v>22</v>
      </c>
      <c r="U3766">
        <f t="shared" si="117"/>
        <v>0</v>
      </c>
      <c r="V3766">
        <f>IF(Table2[[#This Row],[international_plan]]="yes",1,0)</f>
        <v>0</v>
      </c>
      <c r="W3766">
        <f>IF(Table2[[#This Row],[voice_mail_plan]]="yes",1,0)</f>
        <v>0</v>
      </c>
      <c r="X3766" t="str">
        <f t="shared" si="116"/>
        <v>Medium</v>
      </c>
      <c r="Y3766" t="str">
        <f>IF(Table2[[#This Row],[total_intl_charge]] &gt; AVERAGE($R$2:$R$4245),"High","Low")</f>
        <v>High</v>
      </c>
      <c r="Z3766" t="str">
        <f>IF(AND(G3766&gt;AVERAGE(train!$G$2:$G$4251),K3766&gt;AVERAGE(train!$K$2:$K$4251)),"High Day &amp; Eve",IF(AND(G3766&gt;AVERAGE(train!$G$2:$G$4251),K3766&lt;=AVERAGE(train!$K$2:$K$4251)),"High Day Only",IF(AND(G3766&lt;=AVERAGE(train!$G$2:$G$4251),K3766&gt;AVERAGE(train!$K$2:$K$4251)),"High Eve Only","Low Usage")))</f>
        <v>Low Usage</v>
      </c>
    </row>
    <row r="3767" spans="1:26">
      <c r="A3767" t="s">
        <v>62</v>
      </c>
      <c r="B3767">
        <v>110</v>
      </c>
      <c r="C3767" t="s">
        <v>28</v>
      </c>
      <c r="D3767" t="s">
        <v>22</v>
      </c>
      <c r="E3767" t="s">
        <v>22</v>
      </c>
      <c r="F3767">
        <v>0</v>
      </c>
      <c r="G3767">
        <v>129.5</v>
      </c>
      <c r="H3767">
        <v>94</v>
      </c>
      <c r="I3767">
        <v>22.02</v>
      </c>
      <c r="J3767">
        <v>92.6</v>
      </c>
      <c r="K3767">
        <v>96</v>
      </c>
      <c r="L3767">
        <v>7.87</v>
      </c>
      <c r="M3767">
        <v>154.30000000000001</v>
      </c>
      <c r="N3767">
        <v>110</v>
      </c>
      <c r="O3767">
        <v>6.94</v>
      </c>
      <c r="P3767">
        <v>9.9</v>
      </c>
      <c r="Q3767">
        <v>5</v>
      </c>
      <c r="R3767">
        <v>2.67</v>
      </c>
      <c r="S3767">
        <v>3</v>
      </c>
      <c r="T3767" t="s">
        <v>22</v>
      </c>
      <c r="U3767">
        <f t="shared" si="117"/>
        <v>0</v>
      </c>
      <c r="V3767">
        <f>IF(Table2[[#This Row],[international_plan]]="yes",1,0)</f>
        <v>0</v>
      </c>
      <c r="W3767">
        <f>IF(Table2[[#This Row],[voice_mail_plan]]="yes",1,0)</f>
        <v>0</v>
      </c>
      <c r="X3767" t="str">
        <f t="shared" si="116"/>
        <v>High</v>
      </c>
      <c r="Y3767" t="str">
        <f>IF(Table2[[#This Row],[total_intl_charge]] &gt; AVERAGE($R$2:$R$4245),"High","Low")</f>
        <v>Low</v>
      </c>
      <c r="Z3767" t="str">
        <f>IF(AND(G3767&gt;AVERAGE(train!$G$2:$G$4251),K3767&gt;AVERAGE(train!$K$2:$K$4251)),"High Day &amp; Eve",IF(AND(G3767&gt;AVERAGE(train!$G$2:$G$4251),K3767&lt;=AVERAGE(train!$K$2:$K$4251)),"High Day Only",IF(AND(G3767&lt;=AVERAGE(train!$G$2:$G$4251),K3767&gt;AVERAGE(train!$K$2:$K$4251)),"High Eve Only","Low Usage")))</f>
        <v>Low Usage</v>
      </c>
    </row>
    <row r="3768" spans="1:26">
      <c r="A3768" t="s">
        <v>70</v>
      </c>
      <c r="B3768">
        <v>85</v>
      </c>
      <c r="C3768" t="s">
        <v>25</v>
      </c>
      <c r="D3768" t="s">
        <v>22</v>
      </c>
      <c r="E3768" t="s">
        <v>22</v>
      </c>
      <c r="F3768">
        <v>0</v>
      </c>
      <c r="G3768">
        <v>164</v>
      </c>
      <c r="H3768">
        <v>111</v>
      </c>
      <c r="I3768">
        <v>27.88</v>
      </c>
      <c r="J3768">
        <v>229.4</v>
      </c>
      <c r="K3768">
        <v>108</v>
      </c>
      <c r="L3768">
        <v>19.5</v>
      </c>
      <c r="M3768">
        <v>220.7</v>
      </c>
      <c r="N3768">
        <v>105</v>
      </c>
      <c r="O3768">
        <v>9.93</v>
      </c>
      <c r="P3768">
        <v>9.3000000000000007</v>
      </c>
      <c r="Q3768">
        <v>2</v>
      </c>
      <c r="R3768">
        <v>2.5099999999999998</v>
      </c>
      <c r="S3768">
        <v>1</v>
      </c>
      <c r="T3768" t="s">
        <v>22</v>
      </c>
      <c r="U3768">
        <f t="shared" si="117"/>
        <v>0</v>
      </c>
      <c r="V3768">
        <f>IF(Table2[[#This Row],[international_plan]]="yes",1,0)</f>
        <v>0</v>
      </c>
      <c r="W3768">
        <f>IF(Table2[[#This Row],[voice_mail_plan]]="yes",1,0)</f>
        <v>0</v>
      </c>
      <c r="X3768" t="str">
        <f t="shared" si="116"/>
        <v>Medium</v>
      </c>
      <c r="Y3768" t="str">
        <f>IF(Table2[[#This Row],[total_intl_charge]] &gt; AVERAGE($R$2:$R$4245),"High","Low")</f>
        <v>Low</v>
      </c>
      <c r="Z3768" t="str">
        <f>IF(AND(G3768&gt;AVERAGE(train!$G$2:$G$4251),K3768&gt;AVERAGE(train!$K$2:$K$4251)),"High Day &amp; Eve",IF(AND(G3768&gt;AVERAGE(train!$G$2:$G$4251),K3768&lt;=AVERAGE(train!$K$2:$K$4251)),"High Day Only",IF(AND(G3768&lt;=AVERAGE(train!$G$2:$G$4251),K3768&gt;AVERAGE(train!$K$2:$K$4251)),"High Eve Only","Low Usage")))</f>
        <v>High Eve Only</v>
      </c>
    </row>
    <row r="3769" spans="1:26">
      <c r="A3769" t="s">
        <v>39</v>
      </c>
      <c r="B3769">
        <v>46</v>
      </c>
      <c r="C3769" t="s">
        <v>21</v>
      </c>
      <c r="D3769" t="s">
        <v>22</v>
      </c>
      <c r="E3769" t="s">
        <v>22</v>
      </c>
      <c r="F3769">
        <v>0</v>
      </c>
      <c r="G3769">
        <v>230.7</v>
      </c>
      <c r="H3769">
        <v>117</v>
      </c>
      <c r="I3769">
        <v>39.22</v>
      </c>
      <c r="J3769">
        <v>186.2</v>
      </c>
      <c r="K3769">
        <v>84</v>
      </c>
      <c r="L3769">
        <v>15.83</v>
      </c>
      <c r="M3769">
        <v>182.2</v>
      </c>
      <c r="N3769">
        <v>109</v>
      </c>
      <c r="O3769">
        <v>8.1999999999999993</v>
      </c>
      <c r="P3769">
        <v>9.1999999999999993</v>
      </c>
      <c r="Q3769">
        <v>4</v>
      </c>
      <c r="R3769">
        <v>2.48</v>
      </c>
      <c r="S3769">
        <v>2</v>
      </c>
      <c r="T3769" t="s">
        <v>22</v>
      </c>
      <c r="U3769">
        <f t="shared" si="117"/>
        <v>0</v>
      </c>
      <c r="V3769">
        <f>IF(Table2[[#This Row],[international_plan]]="yes",1,0)</f>
        <v>0</v>
      </c>
      <c r="W3769">
        <f>IF(Table2[[#This Row],[voice_mail_plan]]="yes",1,0)</f>
        <v>0</v>
      </c>
      <c r="X3769" t="str">
        <f t="shared" si="116"/>
        <v>Low</v>
      </c>
      <c r="Y3769" t="str">
        <f>IF(Table2[[#This Row],[total_intl_charge]] &gt; AVERAGE($R$2:$R$4245),"High","Low")</f>
        <v>Low</v>
      </c>
      <c r="Z3769" t="str">
        <f>IF(AND(G3769&gt;AVERAGE(train!$G$2:$G$4251),K3769&gt;AVERAGE(train!$K$2:$K$4251)),"High Day &amp; Eve",IF(AND(G3769&gt;AVERAGE(train!$G$2:$G$4251),K3769&lt;=AVERAGE(train!$K$2:$K$4251)),"High Day Only",IF(AND(G3769&lt;=AVERAGE(train!$G$2:$G$4251),K3769&gt;AVERAGE(train!$K$2:$K$4251)),"High Eve Only","Low Usage")))</f>
        <v>High Day Only</v>
      </c>
    </row>
    <row r="3770" spans="1:26">
      <c r="A3770" t="s">
        <v>60</v>
      </c>
      <c r="B3770">
        <v>44</v>
      </c>
      <c r="C3770" t="s">
        <v>25</v>
      </c>
      <c r="D3770" t="s">
        <v>22</v>
      </c>
      <c r="E3770" t="s">
        <v>22</v>
      </c>
      <c r="F3770">
        <v>0</v>
      </c>
      <c r="G3770">
        <v>207.2</v>
      </c>
      <c r="H3770">
        <v>90</v>
      </c>
      <c r="I3770">
        <v>35.22</v>
      </c>
      <c r="J3770">
        <v>178.6</v>
      </c>
      <c r="K3770">
        <v>76</v>
      </c>
      <c r="L3770">
        <v>15.18</v>
      </c>
      <c r="M3770">
        <v>182</v>
      </c>
      <c r="N3770">
        <v>74</v>
      </c>
      <c r="O3770">
        <v>8.19</v>
      </c>
      <c r="P3770">
        <v>0</v>
      </c>
      <c r="Q3770">
        <v>0</v>
      </c>
      <c r="R3770">
        <v>0</v>
      </c>
      <c r="S3770">
        <v>0</v>
      </c>
      <c r="T3770" t="s">
        <v>22</v>
      </c>
      <c r="U3770">
        <f t="shared" si="117"/>
        <v>0</v>
      </c>
      <c r="V3770">
        <f>IF(Table2[[#This Row],[international_plan]]="yes",1,0)</f>
        <v>0</v>
      </c>
      <c r="W3770">
        <f>IF(Table2[[#This Row],[voice_mail_plan]]="yes",1,0)</f>
        <v>0</v>
      </c>
      <c r="X3770" t="str">
        <f t="shared" si="116"/>
        <v>Low</v>
      </c>
      <c r="Y3770" t="str">
        <f>IF(Table2[[#This Row],[total_intl_charge]] &gt; AVERAGE($R$2:$R$4245),"High","Low")</f>
        <v>Low</v>
      </c>
      <c r="Z3770" t="str">
        <f>IF(AND(G3770&gt;AVERAGE(train!$G$2:$G$4251),K3770&gt;AVERAGE(train!$K$2:$K$4251)),"High Day &amp; Eve",IF(AND(G3770&gt;AVERAGE(train!$G$2:$G$4251),K3770&lt;=AVERAGE(train!$K$2:$K$4251)),"High Day Only",IF(AND(G3770&lt;=AVERAGE(train!$G$2:$G$4251),K3770&gt;AVERAGE(train!$K$2:$K$4251)),"High Eve Only","Low Usage")))</f>
        <v>High Day Only</v>
      </c>
    </row>
    <row r="3771" spans="1:26">
      <c r="A3771" t="s">
        <v>35</v>
      </c>
      <c r="B3771">
        <v>171</v>
      </c>
      <c r="C3771" t="s">
        <v>25</v>
      </c>
      <c r="D3771" t="s">
        <v>22</v>
      </c>
      <c r="E3771" t="s">
        <v>22</v>
      </c>
      <c r="F3771">
        <v>0</v>
      </c>
      <c r="G3771">
        <v>171.9</v>
      </c>
      <c r="H3771">
        <v>99</v>
      </c>
      <c r="I3771">
        <v>29.22</v>
      </c>
      <c r="J3771">
        <v>249.2</v>
      </c>
      <c r="K3771">
        <v>95</v>
      </c>
      <c r="L3771">
        <v>21.18</v>
      </c>
      <c r="M3771">
        <v>174.9</v>
      </c>
      <c r="N3771">
        <v>81</v>
      </c>
      <c r="O3771">
        <v>7.87</v>
      </c>
      <c r="P3771">
        <v>12.5</v>
      </c>
      <c r="Q3771">
        <v>4</v>
      </c>
      <c r="R3771">
        <v>3.38</v>
      </c>
      <c r="S3771">
        <v>1</v>
      </c>
      <c r="T3771" t="s">
        <v>22</v>
      </c>
      <c r="U3771">
        <f t="shared" si="117"/>
        <v>0</v>
      </c>
      <c r="V3771">
        <f>IF(Table2[[#This Row],[international_plan]]="yes",1,0)</f>
        <v>0</v>
      </c>
      <c r="W3771">
        <f>IF(Table2[[#This Row],[voice_mail_plan]]="yes",1,0)</f>
        <v>0</v>
      </c>
      <c r="X3771" t="str">
        <f t="shared" si="116"/>
        <v>Very High</v>
      </c>
      <c r="Y3771" t="str">
        <f>IF(Table2[[#This Row],[total_intl_charge]] &gt; AVERAGE($R$2:$R$4245),"High","Low")</f>
        <v>High</v>
      </c>
      <c r="Z3771" t="str">
        <f>IF(AND(G3771&gt;AVERAGE(train!$G$2:$G$4251),K3771&gt;AVERAGE(train!$K$2:$K$4251)),"High Day &amp; Eve",IF(AND(G3771&gt;AVERAGE(train!$G$2:$G$4251),K3771&lt;=AVERAGE(train!$K$2:$K$4251)),"High Day Only",IF(AND(G3771&lt;=AVERAGE(train!$G$2:$G$4251),K3771&gt;AVERAGE(train!$K$2:$K$4251)),"High Eve Only","Low Usage")))</f>
        <v>Low Usage</v>
      </c>
    </row>
    <row r="3772" spans="1:26">
      <c r="A3772" t="s">
        <v>47</v>
      </c>
      <c r="B3772">
        <v>88</v>
      </c>
      <c r="C3772" t="s">
        <v>21</v>
      </c>
      <c r="D3772" t="s">
        <v>22</v>
      </c>
      <c r="E3772" t="s">
        <v>23</v>
      </c>
      <c r="F3772">
        <v>37</v>
      </c>
      <c r="G3772">
        <v>181.7</v>
      </c>
      <c r="H3772">
        <v>88</v>
      </c>
      <c r="I3772">
        <v>30.89</v>
      </c>
      <c r="J3772">
        <v>237.4</v>
      </c>
      <c r="K3772">
        <v>106</v>
      </c>
      <c r="L3772">
        <v>20.18</v>
      </c>
      <c r="M3772">
        <v>209.1</v>
      </c>
      <c r="N3772">
        <v>111</v>
      </c>
      <c r="O3772">
        <v>9.41</v>
      </c>
      <c r="P3772">
        <v>9.5</v>
      </c>
      <c r="Q3772">
        <v>5</v>
      </c>
      <c r="R3772">
        <v>2.57</v>
      </c>
      <c r="S3772">
        <v>2</v>
      </c>
      <c r="T3772" t="s">
        <v>22</v>
      </c>
      <c r="U3772">
        <f t="shared" si="117"/>
        <v>0</v>
      </c>
      <c r="V3772">
        <f>IF(Table2[[#This Row],[international_plan]]="yes",1,0)</f>
        <v>0</v>
      </c>
      <c r="W3772">
        <f>IF(Table2[[#This Row],[voice_mail_plan]]="yes",1,0)</f>
        <v>1</v>
      </c>
      <c r="X3772" t="str">
        <f t="shared" si="116"/>
        <v>Medium</v>
      </c>
      <c r="Y3772" t="str">
        <f>IF(Table2[[#This Row],[total_intl_charge]] &gt; AVERAGE($R$2:$R$4245),"High","Low")</f>
        <v>Low</v>
      </c>
      <c r="Z3772" t="str">
        <f>IF(AND(G3772&gt;AVERAGE(train!$G$2:$G$4251),K3772&gt;AVERAGE(train!$K$2:$K$4251)),"High Day &amp; Eve",IF(AND(G3772&gt;AVERAGE(train!$G$2:$G$4251),K3772&lt;=AVERAGE(train!$K$2:$K$4251)),"High Day Only",IF(AND(G3772&lt;=AVERAGE(train!$G$2:$G$4251),K3772&gt;AVERAGE(train!$K$2:$K$4251)),"High Eve Only","Low Usage")))</f>
        <v>High Day &amp; Eve</v>
      </c>
    </row>
    <row r="3773" spans="1:26">
      <c r="A3773" t="s">
        <v>45</v>
      </c>
      <c r="B3773">
        <v>169</v>
      </c>
      <c r="C3773" t="s">
        <v>25</v>
      </c>
      <c r="D3773" t="s">
        <v>22</v>
      </c>
      <c r="E3773" t="s">
        <v>22</v>
      </c>
      <c r="F3773">
        <v>0</v>
      </c>
      <c r="G3773">
        <v>240.7</v>
      </c>
      <c r="H3773">
        <v>119</v>
      </c>
      <c r="I3773">
        <v>40.92</v>
      </c>
      <c r="J3773">
        <v>141.1</v>
      </c>
      <c r="K3773">
        <v>102</v>
      </c>
      <c r="L3773">
        <v>11.99</v>
      </c>
      <c r="M3773">
        <v>120.6</v>
      </c>
      <c r="N3773">
        <v>56</v>
      </c>
      <c r="O3773">
        <v>5.43</v>
      </c>
      <c r="P3773">
        <v>7.7</v>
      </c>
      <c r="Q3773">
        <v>2</v>
      </c>
      <c r="R3773">
        <v>2.08</v>
      </c>
      <c r="S3773">
        <v>2</v>
      </c>
      <c r="T3773" t="s">
        <v>22</v>
      </c>
      <c r="U3773">
        <f t="shared" si="117"/>
        <v>0</v>
      </c>
      <c r="V3773">
        <f>IF(Table2[[#This Row],[international_plan]]="yes",1,0)</f>
        <v>0</v>
      </c>
      <c r="W3773">
        <f>IF(Table2[[#This Row],[voice_mail_plan]]="yes",1,0)</f>
        <v>0</v>
      </c>
      <c r="X3773" t="str">
        <f t="shared" si="116"/>
        <v>Very High</v>
      </c>
      <c r="Y3773" t="str">
        <f>IF(Table2[[#This Row],[total_intl_charge]] &gt; AVERAGE($R$2:$R$4245),"High","Low")</f>
        <v>Low</v>
      </c>
      <c r="Z3773" t="str">
        <f>IF(AND(G3773&gt;AVERAGE(train!$G$2:$G$4251),K3773&gt;AVERAGE(train!$K$2:$K$4251)),"High Day &amp; Eve",IF(AND(G3773&gt;AVERAGE(train!$G$2:$G$4251),K3773&lt;=AVERAGE(train!$K$2:$K$4251)),"High Day Only",IF(AND(G3773&lt;=AVERAGE(train!$G$2:$G$4251),K3773&gt;AVERAGE(train!$K$2:$K$4251)),"High Eve Only","Low Usage")))</f>
        <v>High Day &amp; Eve</v>
      </c>
    </row>
    <row r="3774" spans="1:26">
      <c r="A3774" t="s">
        <v>39</v>
      </c>
      <c r="B3774">
        <v>48</v>
      </c>
      <c r="C3774" t="s">
        <v>28</v>
      </c>
      <c r="D3774" t="s">
        <v>22</v>
      </c>
      <c r="E3774" t="s">
        <v>22</v>
      </c>
      <c r="F3774">
        <v>0</v>
      </c>
      <c r="G3774">
        <v>198.2</v>
      </c>
      <c r="H3774">
        <v>108</v>
      </c>
      <c r="I3774">
        <v>33.69</v>
      </c>
      <c r="J3774">
        <v>181</v>
      </c>
      <c r="K3774">
        <v>70</v>
      </c>
      <c r="L3774">
        <v>15.39</v>
      </c>
      <c r="M3774">
        <v>238.9</v>
      </c>
      <c r="N3774">
        <v>86</v>
      </c>
      <c r="O3774">
        <v>10.75</v>
      </c>
      <c r="P3774">
        <v>12.1</v>
      </c>
      <c r="Q3774">
        <v>2</v>
      </c>
      <c r="R3774">
        <v>3.27</v>
      </c>
      <c r="S3774">
        <v>1</v>
      </c>
      <c r="T3774" t="s">
        <v>22</v>
      </c>
      <c r="U3774">
        <f t="shared" si="117"/>
        <v>0</v>
      </c>
      <c r="V3774">
        <f>IF(Table2[[#This Row],[international_plan]]="yes",1,0)</f>
        <v>0</v>
      </c>
      <c r="W3774">
        <f>IF(Table2[[#This Row],[voice_mail_plan]]="yes",1,0)</f>
        <v>0</v>
      </c>
      <c r="X3774" t="str">
        <f t="shared" si="116"/>
        <v>Low</v>
      </c>
      <c r="Y3774" t="str">
        <f>IF(Table2[[#This Row],[total_intl_charge]] &gt; AVERAGE($R$2:$R$4245),"High","Low")</f>
        <v>High</v>
      </c>
      <c r="Z3774" t="str">
        <f>IF(AND(G3774&gt;AVERAGE(train!$G$2:$G$4251),K3774&gt;AVERAGE(train!$K$2:$K$4251)),"High Day &amp; Eve",IF(AND(G3774&gt;AVERAGE(train!$G$2:$G$4251),K3774&lt;=AVERAGE(train!$K$2:$K$4251)),"High Day Only",IF(AND(G3774&lt;=AVERAGE(train!$G$2:$G$4251),K3774&gt;AVERAGE(train!$K$2:$K$4251)),"High Eve Only","Low Usage")))</f>
        <v>High Day Only</v>
      </c>
    </row>
    <row r="3775" spans="1:26">
      <c r="A3775" t="s">
        <v>37</v>
      </c>
      <c r="B3775">
        <v>65</v>
      </c>
      <c r="C3775" t="s">
        <v>25</v>
      </c>
      <c r="D3775" t="s">
        <v>22</v>
      </c>
      <c r="E3775" t="s">
        <v>22</v>
      </c>
      <c r="F3775">
        <v>0</v>
      </c>
      <c r="G3775">
        <v>96</v>
      </c>
      <c r="H3775">
        <v>95</v>
      </c>
      <c r="I3775">
        <v>16.32</v>
      </c>
      <c r="J3775">
        <v>117</v>
      </c>
      <c r="K3775">
        <v>82</v>
      </c>
      <c r="L3775">
        <v>9.9499999999999993</v>
      </c>
      <c r="M3775">
        <v>172.9</v>
      </c>
      <c r="N3775">
        <v>114</v>
      </c>
      <c r="O3775">
        <v>7.78</v>
      </c>
      <c r="P3775">
        <v>6.7</v>
      </c>
      <c r="Q3775">
        <v>3</v>
      </c>
      <c r="R3775">
        <v>1.81</v>
      </c>
      <c r="S3775">
        <v>3</v>
      </c>
      <c r="T3775" t="s">
        <v>22</v>
      </c>
      <c r="U3775">
        <f t="shared" si="117"/>
        <v>0</v>
      </c>
      <c r="V3775">
        <f>IF(Table2[[#This Row],[international_plan]]="yes",1,0)</f>
        <v>0</v>
      </c>
      <c r="W3775">
        <f>IF(Table2[[#This Row],[voice_mail_plan]]="yes",1,0)</f>
        <v>0</v>
      </c>
      <c r="X3775" t="str">
        <f t="shared" si="116"/>
        <v>Low</v>
      </c>
      <c r="Y3775" t="str">
        <f>IF(Table2[[#This Row],[total_intl_charge]] &gt; AVERAGE($R$2:$R$4245),"High","Low")</f>
        <v>Low</v>
      </c>
      <c r="Z3775" t="str">
        <f>IF(AND(G3775&gt;AVERAGE(train!$G$2:$G$4251),K3775&gt;AVERAGE(train!$K$2:$K$4251)),"High Day &amp; Eve",IF(AND(G3775&gt;AVERAGE(train!$G$2:$G$4251),K3775&lt;=AVERAGE(train!$K$2:$K$4251)),"High Day Only",IF(AND(G3775&lt;=AVERAGE(train!$G$2:$G$4251),K3775&gt;AVERAGE(train!$K$2:$K$4251)),"High Eve Only","Low Usage")))</f>
        <v>Low Usage</v>
      </c>
    </row>
    <row r="3776" spans="1:26">
      <c r="A3776" t="s">
        <v>65</v>
      </c>
      <c r="B3776">
        <v>53</v>
      </c>
      <c r="C3776" t="s">
        <v>28</v>
      </c>
      <c r="D3776" t="s">
        <v>22</v>
      </c>
      <c r="E3776" t="s">
        <v>22</v>
      </c>
      <c r="F3776">
        <v>0</v>
      </c>
      <c r="G3776">
        <v>171.5</v>
      </c>
      <c r="H3776">
        <v>75</v>
      </c>
      <c r="I3776">
        <v>29.16</v>
      </c>
      <c r="J3776">
        <v>224.5</v>
      </c>
      <c r="K3776">
        <v>111</v>
      </c>
      <c r="L3776">
        <v>19.079999999999998</v>
      </c>
      <c r="M3776">
        <v>187.4</v>
      </c>
      <c r="N3776">
        <v>84</v>
      </c>
      <c r="O3776">
        <v>8.43</v>
      </c>
      <c r="P3776">
        <v>9.6999999999999993</v>
      </c>
      <c r="Q3776">
        <v>6</v>
      </c>
      <c r="R3776">
        <v>2.62</v>
      </c>
      <c r="S3776">
        <v>1</v>
      </c>
      <c r="T3776" t="s">
        <v>22</v>
      </c>
      <c r="U3776">
        <f t="shared" si="117"/>
        <v>0</v>
      </c>
      <c r="V3776">
        <f>IF(Table2[[#This Row],[international_plan]]="yes",1,0)</f>
        <v>0</v>
      </c>
      <c r="W3776">
        <f>IF(Table2[[#This Row],[voice_mail_plan]]="yes",1,0)</f>
        <v>0</v>
      </c>
      <c r="X3776" t="str">
        <f t="shared" si="116"/>
        <v>Low</v>
      </c>
      <c r="Y3776" t="str">
        <f>IF(Table2[[#This Row],[total_intl_charge]] &gt; AVERAGE($R$2:$R$4245),"High","Low")</f>
        <v>Low</v>
      </c>
      <c r="Z3776" t="str">
        <f>IF(AND(G3776&gt;AVERAGE(train!$G$2:$G$4251),K3776&gt;AVERAGE(train!$K$2:$K$4251)),"High Day &amp; Eve",IF(AND(G3776&gt;AVERAGE(train!$G$2:$G$4251),K3776&lt;=AVERAGE(train!$K$2:$K$4251)),"High Day Only",IF(AND(G3776&lt;=AVERAGE(train!$G$2:$G$4251),K3776&gt;AVERAGE(train!$K$2:$K$4251)),"High Eve Only","Low Usage")))</f>
        <v>High Eve Only</v>
      </c>
    </row>
    <row r="3777" spans="1:26">
      <c r="A3777" t="s">
        <v>50</v>
      </c>
      <c r="B3777">
        <v>72</v>
      </c>
      <c r="C3777" t="s">
        <v>21</v>
      </c>
      <c r="D3777" t="s">
        <v>22</v>
      </c>
      <c r="E3777" t="s">
        <v>23</v>
      </c>
      <c r="F3777">
        <v>27</v>
      </c>
      <c r="G3777">
        <v>111.7</v>
      </c>
      <c r="H3777">
        <v>68</v>
      </c>
      <c r="I3777">
        <v>18.989999999999998</v>
      </c>
      <c r="J3777">
        <v>252.8</v>
      </c>
      <c r="K3777">
        <v>106</v>
      </c>
      <c r="L3777">
        <v>21.49</v>
      </c>
      <c r="M3777">
        <v>255.5</v>
      </c>
      <c r="N3777">
        <v>109</v>
      </c>
      <c r="O3777">
        <v>11.5</v>
      </c>
      <c r="P3777">
        <v>7.8</v>
      </c>
      <c r="Q3777">
        <v>4</v>
      </c>
      <c r="R3777">
        <v>2.11</v>
      </c>
      <c r="S3777">
        <v>1</v>
      </c>
      <c r="T3777" t="s">
        <v>22</v>
      </c>
      <c r="U3777">
        <f t="shared" si="117"/>
        <v>0</v>
      </c>
      <c r="V3777">
        <f>IF(Table2[[#This Row],[international_plan]]="yes",1,0)</f>
        <v>0</v>
      </c>
      <c r="W3777">
        <f>IF(Table2[[#This Row],[voice_mail_plan]]="yes",1,0)</f>
        <v>1</v>
      </c>
      <c r="X3777" t="str">
        <f t="shared" si="116"/>
        <v>Low</v>
      </c>
      <c r="Y3777" t="str">
        <f>IF(Table2[[#This Row],[total_intl_charge]] &gt; AVERAGE($R$2:$R$4245),"High","Low")</f>
        <v>Low</v>
      </c>
      <c r="Z3777" t="str">
        <f>IF(AND(G3777&gt;AVERAGE(train!$G$2:$G$4251),K3777&gt;AVERAGE(train!$K$2:$K$4251)),"High Day &amp; Eve",IF(AND(G3777&gt;AVERAGE(train!$G$2:$G$4251),K3777&lt;=AVERAGE(train!$K$2:$K$4251)),"High Day Only",IF(AND(G3777&lt;=AVERAGE(train!$G$2:$G$4251),K3777&gt;AVERAGE(train!$K$2:$K$4251)),"High Eve Only","Low Usage")))</f>
        <v>High Eve Only</v>
      </c>
    </row>
    <row r="3778" spans="1:26">
      <c r="A3778" t="s">
        <v>52</v>
      </c>
      <c r="B3778">
        <v>100</v>
      </c>
      <c r="C3778" t="s">
        <v>28</v>
      </c>
      <c r="D3778" t="s">
        <v>22</v>
      </c>
      <c r="E3778" t="s">
        <v>22</v>
      </c>
      <c r="F3778">
        <v>0</v>
      </c>
      <c r="G3778">
        <v>152.69999999999999</v>
      </c>
      <c r="H3778">
        <v>98</v>
      </c>
      <c r="I3778">
        <v>25.96</v>
      </c>
      <c r="J3778">
        <v>212.4</v>
      </c>
      <c r="K3778">
        <v>73</v>
      </c>
      <c r="L3778">
        <v>18.05</v>
      </c>
      <c r="M3778">
        <v>264.5</v>
      </c>
      <c r="N3778">
        <v>90</v>
      </c>
      <c r="O3778">
        <v>11.9</v>
      </c>
      <c r="P3778">
        <v>7.9</v>
      </c>
      <c r="Q3778">
        <v>3</v>
      </c>
      <c r="R3778">
        <v>2.13</v>
      </c>
      <c r="S3778">
        <v>2</v>
      </c>
      <c r="T3778" t="s">
        <v>22</v>
      </c>
      <c r="U3778">
        <f t="shared" si="117"/>
        <v>0</v>
      </c>
      <c r="V3778">
        <f>IF(Table2[[#This Row],[international_plan]]="yes",1,0)</f>
        <v>0</v>
      </c>
      <c r="W3778">
        <f>IF(Table2[[#This Row],[voice_mail_plan]]="yes",1,0)</f>
        <v>0</v>
      </c>
      <c r="X3778" t="str">
        <f t="shared" ref="X3778:X3841" si="118">IF(B3778&lt;=$AC$3,"Low",IF(B3778&lt;=$AC$4,"Medium",IF(B3778&lt;=$AC$5,"High",IF(B3778&gt;=$AC$5,"Very High"))))</f>
        <v>Medium</v>
      </c>
      <c r="Y3778" t="str">
        <f>IF(Table2[[#This Row],[total_intl_charge]] &gt; AVERAGE($R$2:$R$4245),"High","Low")</f>
        <v>Low</v>
      </c>
      <c r="Z3778" t="str">
        <f>IF(AND(G3778&gt;AVERAGE(train!$G$2:$G$4251),K3778&gt;AVERAGE(train!$K$2:$K$4251)),"High Day &amp; Eve",IF(AND(G3778&gt;AVERAGE(train!$G$2:$G$4251),K3778&lt;=AVERAGE(train!$K$2:$K$4251)),"High Day Only",IF(AND(G3778&lt;=AVERAGE(train!$G$2:$G$4251),K3778&gt;AVERAGE(train!$K$2:$K$4251)),"High Eve Only","Low Usage")))</f>
        <v>Low Usage</v>
      </c>
    </row>
    <row r="3779" spans="1:26">
      <c r="A3779" t="s">
        <v>60</v>
      </c>
      <c r="B3779">
        <v>82</v>
      </c>
      <c r="C3779" t="s">
        <v>21</v>
      </c>
      <c r="D3779" t="s">
        <v>22</v>
      </c>
      <c r="E3779" t="s">
        <v>22</v>
      </c>
      <c r="F3779">
        <v>0</v>
      </c>
      <c r="G3779">
        <v>194.7</v>
      </c>
      <c r="H3779">
        <v>105</v>
      </c>
      <c r="I3779">
        <v>33.1</v>
      </c>
      <c r="J3779">
        <v>210.9</v>
      </c>
      <c r="K3779">
        <v>100</v>
      </c>
      <c r="L3779">
        <v>17.93</v>
      </c>
      <c r="M3779">
        <v>236.9</v>
      </c>
      <c r="N3779">
        <v>143</v>
      </c>
      <c r="O3779">
        <v>10.66</v>
      </c>
      <c r="P3779">
        <v>11.6</v>
      </c>
      <c r="Q3779">
        <v>3</v>
      </c>
      <c r="R3779">
        <v>3.13</v>
      </c>
      <c r="S3779">
        <v>3</v>
      </c>
      <c r="T3779" t="s">
        <v>22</v>
      </c>
      <c r="U3779">
        <f t="shared" ref="U3779:U3842" si="119">IF(T3779="yes",1,0)</f>
        <v>0</v>
      </c>
      <c r="V3779">
        <f>IF(Table2[[#This Row],[international_plan]]="yes",1,0)</f>
        <v>0</v>
      </c>
      <c r="W3779">
        <f>IF(Table2[[#This Row],[voice_mail_plan]]="yes",1,0)</f>
        <v>0</v>
      </c>
      <c r="X3779" t="str">
        <f t="shared" si="118"/>
        <v>Medium</v>
      </c>
      <c r="Y3779" t="str">
        <f>IF(Table2[[#This Row],[total_intl_charge]] &gt; AVERAGE($R$2:$R$4245),"High","Low")</f>
        <v>High</v>
      </c>
      <c r="Z3779" t="str">
        <f>IF(AND(G3779&gt;AVERAGE(train!$G$2:$G$4251),K3779&gt;AVERAGE(train!$K$2:$K$4251)),"High Day &amp; Eve",IF(AND(G3779&gt;AVERAGE(train!$G$2:$G$4251),K3779&lt;=AVERAGE(train!$K$2:$K$4251)),"High Day Only",IF(AND(G3779&lt;=AVERAGE(train!$G$2:$G$4251),K3779&gt;AVERAGE(train!$K$2:$K$4251)),"High Eve Only","Low Usage")))</f>
        <v>High Day Only</v>
      </c>
    </row>
    <row r="3780" spans="1:26">
      <c r="A3780" t="s">
        <v>45</v>
      </c>
      <c r="B3780">
        <v>71</v>
      </c>
      <c r="C3780" t="s">
        <v>21</v>
      </c>
      <c r="D3780" t="s">
        <v>22</v>
      </c>
      <c r="E3780" t="s">
        <v>22</v>
      </c>
      <c r="F3780">
        <v>0</v>
      </c>
      <c r="G3780">
        <v>119.9</v>
      </c>
      <c r="H3780">
        <v>108</v>
      </c>
      <c r="I3780">
        <v>20.38</v>
      </c>
      <c r="J3780">
        <v>240.7</v>
      </c>
      <c r="K3780">
        <v>82</v>
      </c>
      <c r="L3780">
        <v>20.46</v>
      </c>
      <c r="M3780">
        <v>151.1</v>
      </c>
      <c r="N3780">
        <v>124</v>
      </c>
      <c r="O3780">
        <v>6.8</v>
      </c>
      <c r="P3780">
        <v>8.1</v>
      </c>
      <c r="Q3780">
        <v>7</v>
      </c>
      <c r="R3780">
        <v>2.19</v>
      </c>
      <c r="S3780">
        <v>3</v>
      </c>
      <c r="T3780" t="s">
        <v>22</v>
      </c>
      <c r="U3780">
        <f t="shared" si="119"/>
        <v>0</v>
      </c>
      <c r="V3780">
        <f>IF(Table2[[#This Row],[international_plan]]="yes",1,0)</f>
        <v>0</v>
      </c>
      <c r="W3780">
        <f>IF(Table2[[#This Row],[voice_mail_plan]]="yes",1,0)</f>
        <v>0</v>
      </c>
      <c r="X3780" t="str">
        <f t="shared" si="118"/>
        <v>Low</v>
      </c>
      <c r="Y3780" t="str">
        <f>IF(Table2[[#This Row],[total_intl_charge]] &gt; AVERAGE($R$2:$R$4245),"High","Low")</f>
        <v>Low</v>
      </c>
      <c r="Z3780" t="str">
        <f>IF(AND(G3780&gt;AVERAGE(train!$G$2:$G$4251),K3780&gt;AVERAGE(train!$K$2:$K$4251)),"High Day &amp; Eve",IF(AND(G3780&gt;AVERAGE(train!$G$2:$G$4251),K3780&lt;=AVERAGE(train!$K$2:$K$4251)),"High Day Only",IF(AND(G3780&lt;=AVERAGE(train!$G$2:$G$4251),K3780&gt;AVERAGE(train!$K$2:$K$4251)),"High Eve Only","Low Usage")))</f>
        <v>Low Usage</v>
      </c>
    </row>
    <row r="3781" spans="1:26">
      <c r="A3781" t="s">
        <v>30</v>
      </c>
      <c r="B3781">
        <v>103</v>
      </c>
      <c r="C3781" t="s">
        <v>21</v>
      </c>
      <c r="D3781" t="s">
        <v>22</v>
      </c>
      <c r="E3781" t="s">
        <v>22</v>
      </c>
      <c r="F3781">
        <v>0</v>
      </c>
      <c r="G3781">
        <v>222.9</v>
      </c>
      <c r="H3781">
        <v>129</v>
      </c>
      <c r="I3781">
        <v>37.89</v>
      </c>
      <c r="J3781">
        <v>205</v>
      </c>
      <c r="K3781">
        <v>87</v>
      </c>
      <c r="L3781">
        <v>17.43</v>
      </c>
      <c r="M3781">
        <v>141.30000000000001</v>
      </c>
      <c r="N3781">
        <v>99</v>
      </c>
      <c r="O3781">
        <v>6.36</v>
      </c>
      <c r="P3781">
        <v>9.9</v>
      </c>
      <c r="Q3781">
        <v>2</v>
      </c>
      <c r="R3781">
        <v>2.67</v>
      </c>
      <c r="S3781">
        <v>1</v>
      </c>
      <c r="T3781" t="s">
        <v>22</v>
      </c>
      <c r="U3781">
        <f t="shared" si="119"/>
        <v>0</v>
      </c>
      <c r="V3781">
        <f>IF(Table2[[#This Row],[international_plan]]="yes",1,0)</f>
        <v>0</v>
      </c>
      <c r="W3781">
        <f>IF(Table2[[#This Row],[voice_mail_plan]]="yes",1,0)</f>
        <v>0</v>
      </c>
      <c r="X3781" t="str">
        <f t="shared" si="118"/>
        <v>High</v>
      </c>
      <c r="Y3781" t="str">
        <f>IF(Table2[[#This Row],[total_intl_charge]] &gt; AVERAGE($R$2:$R$4245),"High","Low")</f>
        <v>Low</v>
      </c>
      <c r="Z3781" t="str">
        <f>IF(AND(G3781&gt;AVERAGE(train!$G$2:$G$4251),K3781&gt;AVERAGE(train!$K$2:$K$4251)),"High Day &amp; Eve",IF(AND(G3781&gt;AVERAGE(train!$G$2:$G$4251),K3781&lt;=AVERAGE(train!$K$2:$K$4251)),"High Day Only",IF(AND(G3781&lt;=AVERAGE(train!$G$2:$G$4251),K3781&gt;AVERAGE(train!$K$2:$K$4251)),"High Eve Only","Low Usage")))</f>
        <v>High Day Only</v>
      </c>
    </row>
    <row r="3782" spans="1:26">
      <c r="A3782" t="s">
        <v>33</v>
      </c>
      <c r="B3782">
        <v>87</v>
      </c>
      <c r="C3782" t="s">
        <v>21</v>
      </c>
      <c r="D3782" t="s">
        <v>22</v>
      </c>
      <c r="E3782" t="s">
        <v>22</v>
      </c>
      <c r="F3782">
        <v>0</v>
      </c>
      <c r="G3782">
        <v>210.7</v>
      </c>
      <c r="H3782">
        <v>46</v>
      </c>
      <c r="I3782">
        <v>35.82</v>
      </c>
      <c r="J3782">
        <v>215.6</v>
      </c>
      <c r="K3782">
        <v>116</v>
      </c>
      <c r="L3782">
        <v>18.329999999999998</v>
      </c>
      <c r="M3782">
        <v>170.4</v>
      </c>
      <c r="N3782">
        <v>79</v>
      </c>
      <c r="O3782">
        <v>7.67</v>
      </c>
      <c r="P3782">
        <v>13.2</v>
      </c>
      <c r="Q3782">
        <v>3</v>
      </c>
      <c r="R3782">
        <v>3.56</v>
      </c>
      <c r="S3782">
        <v>1</v>
      </c>
      <c r="T3782" t="s">
        <v>22</v>
      </c>
      <c r="U3782">
        <f t="shared" si="119"/>
        <v>0</v>
      </c>
      <c r="V3782">
        <f>IF(Table2[[#This Row],[international_plan]]="yes",1,0)</f>
        <v>0</v>
      </c>
      <c r="W3782">
        <f>IF(Table2[[#This Row],[voice_mail_plan]]="yes",1,0)</f>
        <v>0</v>
      </c>
      <c r="X3782" t="str">
        <f t="shared" si="118"/>
        <v>Medium</v>
      </c>
      <c r="Y3782" t="str">
        <f>IF(Table2[[#This Row],[total_intl_charge]] &gt; AVERAGE($R$2:$R$4245),"High","Low")</f>
        <v>High</v>
      </c>
      <c r="Z3782" t="str">
        <f>IF(AND(G3782&gt;AVERAGE(train!$G$2:$G$4251),K3782&gt;AVERAGE(train!$K$2:$K$4251)),"High Day &amp; Eve",IF(AND(G3782&gt;AVERAGE(train!$G$2:$G$4251),K3782&lt;=AVERAGE(train!$K$2:$K$4251)),"High Day Only",IF(AND(G3782&lt;=AVERAGE(train!$G$2:$G$4251),K3782&gt;AVERAGE(train!$K$2:$K$4251)),"High Eve Only","Low Usage")))</f>
        <v>High Day &amp; Eve</v>
      </c>
    </row>
    <row r="3783" spans="1:26">
      <c r="A3783" t="s">
        <v>49</v>
      </c>
      <c r="B3783">
        <v>116</v>
      </c>
      <c r="C3783" t="s">
        <v>25</v>
      </c>
      <c r="D3783" t="s">
        <v>22</v>
      </c>
      <c r="E3783" t="s">
        <v>22</v>
      </c>
      <c r="F3783">
        <v>0</v>
      </c>
      <c r="G3783">
        <v>254.6</v>
      </c>
      <c r="H3783">
        <v>107</v>
      </c>
      <c r="I3783">
        <v>43.28</v>
      </c>
      <c r="J3783">
        <v>249.4</v>
      </c>
      <c r="K3783">
        <v>89</v>
      </c>
      <c r="L3783">
        <v>21.2</v>
      </c>
      <c r="M3783">
        <v>229.6</v>
      </c>
      <c r="N3783">
        <v>77</v>
      </c>
      <c r="O3783">
        <v>10.33</v>
      </c>
      <c r="P3783">
        <v>9</v>
      </c>
      <c r="Q3783">
        <v>18</v>
      </c>
      <c r="R3783">
        <v>2.4300000000000002</v>
      </c>
      <c r="S3783">
        <v>2</v>
      </c>
      <c r="T3783" t="s">
        <v>23</v>
      </c>
      <c r="U3783">
        <f t="shared" si="119"/>
        <v>1</v>
      </c>
      <c r="V3783">
        <f>IF(Table2[[#This Row],[international_plan]]="yes",1,0)</f>
        <v>0</v>
      </c>
      <c r="W3783">
        <f>IF(Table2[[#This Row],[voice_mail_plan]]="yes",1,0)</f>
        <v>0</v>
      </c>
      <c r="X3783" t="str">
        <f t="shared" si="118"/>
        <v>High</v>
      </c>
      <c r="Y3783" t="str">
        <f>IF(Table2[[#This Row],[total_intl_charge]] &gt; AVERAGE($R$2:$R$4245),"High","Low")</f>
        <v>Low</v>
      </c>
      <c r="Z3783" t="str">
        <f>IF(AND(G3783&gt;AVERAGE(train!$G$2:$G$4251),K3783&gt;AVERAGE(train!$K$2:$K$4251)),"High Day &amp; Eve",IF(AND(G3783&gt;AVERAGE(train!$G$2:$G$4251),K3783&lt;=AVERAGE(train!$K$2:$K$4251)),"High Day Only",IF(AND(G3783&lt;=AVERAGE(train!$G$2:$G$4251),K3783&gt;AVERAGE(train!$K$2:$K$4251)),"High Eve Only","Low Usage")))</f>
        <v>High Day Only</v>
      </c>
    </row>
    <row r="3784" spans="1:26">
      <c r="A3784" t="s">
        <v>67</v>
      </c>
      <c r="B3784">
        <v>140</v>
      </c>
      <c r="C3784" t="s">
        <v>21</v>
      </c>
      <c r="D3784" t="s">
        <v>22</v>
      </c>
      <c r="E3784" t="s">
        <v>22</v>
      </c>
      <c r="F3784">
        <v>0</v>
      </c>
      <c r="G3784">
        <v>265</v>
      </c>
      <c r="H3784">
        <v>100</v>
      </c>
      <c r="I3784">
        <v>45.05</v>
      </c>
      <c r="J3784">
        <v>147.6</v>
      </c>
      <c r="K3784">
        <v>89</v>
      </c>
      <c r="L3784">
        <v>12.55</v>
      </c>
      <c r="M3784">
        <v>247.7</v>
      </c>
      <c r="N3784">
        <v>94</v>
      </c>
      <c r="O3784">
        <v>11.15</v>
      </c>
      <c r="P3784">
        <v>10.7</v>
      </c>
      <c r="Q3784">
        <v>3</v>
      </c>
      <c r="R3784">
        <v>2.89</v>
      </c>
      <c r="S3784">
        <v>1</v>
      </c>
      <c r="T3784" t="s">
        <v>22</v>
      </c>
      <c r="U3784">
        <f t="shared" si="119"/>
        <v>0</v>
      </c>
      <c r="V3784">
        <f>IF(Table2[[#This Row],[international_plan]]="yes",1,0)</f>
        <v>0</v>
      </c>
      <c r="W3784">
        <f>IF(Table2[[#This Row],[voice_mail_plan]]="yes",1,0)</f>
        <v>0</v>
      </c>
      <c r="X3784" t="str">
        <f t="shared" si="118"/>
        <v>Very High</v>
      </c>
      <c r="Y3784" t="str">
        <f>IF(Table2[[#This Row],[total_intl_charge]] &gt; AVERAGE($R$2:$R$4245),"High","Low")</f>
        <v>High</v>
      </c>
      <c r="Z3784" t="str">
        <f>IF(AND(G3784&gt;AVERAGE(train!$G$2:$G$4251),K3784&gt;AVERAGE(train!$K$2:$K$4251)),"High Day &amp; Eve",IF(AND(G3784&gt;AVERAGE(train!$G$2:$G$4251),K3784&lt;=AVERAGE(train!$K$2:$K$4251)),"High Day Only",IF(AND(G3784&lt;=AVERAGE(train!$G$2:$G$4251),K3784&gt;AVERAGE(train!$K$2:$K$4251)),"High Eve Only","Low Usage")))</f>
        <v>High Day Only</v>
      </c>
    </row>
    <row r="3785" spans="1:26">
      <c r="A3785" t="s">
        <v>71</v>
      </c>
      <c r="B3785">
        <v>93</v>
      </c>
      <c r="C3785" t="s">
        <v>25</v>
      </c>
      <c r="D3785" t="s">
        <v>22</v>
      </c>
      <c r="E3785" t="s">
        <v>22</v>
      </c>
      <c r="F3785">
        <v>0</v>
      </c>
      <c r="G3785">
        <v>172.3</v>
      </c>
      <c r="H3785">
        <v>135</v>
      </c>
      <c r="I3785">
        <v>29.29</v>
      </c>
      <c r="J3785">
        <v>318.7</v>
      </c>
      <c r="K3785">
        <v>95</v>
      </c>
      <c r="L3785">
        <v>27.09</v>
      </c>
      <c r="M3785">
        <v>131.5</v>
      </c>
      <c r="N3785">
        <v>104</v>
      </c>
      <c r="O3785">
        <v>5.92</v>
      </c>
      <c r="P3785">
        <v>11.5</v>
      </c>
      <c r="Q3785">
        <v>4</v>
      </c>
      <c r="R3785">
        <v>3.11</v>
      </c>
      <c r="S3785">
        <v>3</v>
      </c>
      <c r="T3785" t="s">
        <v>22</v>
      </c>
      <c r="U3785">
        <f t="shared" si="119"/>
        <v>0</v>
      </c>
      <c r="V3785">
        <f>IF(Table2[[#This Row],[international_plan]]="yes",1,0)</f>
        <v>0</v>
      </c>
      <c r="W3785">
        <f>IF(Table2[[#This Row],[voice_mail_plan]]="yes",1,0)</f>
        <v>0</v>
      </c>
      <c r="X3785" t="str">
        <f t="shared" si="118"/>
        <v>Medium</v>
      </c>
      <c r="Y3785" t="str">
        <f>IF(Table2[[#This Row],[total_intl_charge]] &gt; AVERAGE($R$2:$R$4245),"High","Low")</f>
        <v>High</v>
      </c>
      <c r="Z3785" t="str">
        <f>IF(AND(G3785&gt;AVERAGE(train!$G$2:$G$4251),K3785&gt;AVERAGE(train!$K$2:$K$4251)),"High Day &amp; Eve",IF(AND(G3785&gt;AVERAGE(train!$G$2:$G$4251),K3785&lt;=AVERAGE(train!$K$2:$K$4251)),"High Day Only",IF(AND(G3785&lt;=AVERAGE(train!$G$2:$G$4251),K3785&gt;AVERAGE(train!$K$2:$K$4251)),"High Eve Only","Low Usage")))</f>
        <v>Low Usage</v>
      </c>
    </row>
    <row r="3786" spans="1:26">
      <c r="A3786" t="s">
        <v>37</v>
      </c>
      <c r="B3786">
        <v>90</v>
      </c>
      <c r="C3786" t="s">
        <v>21</v>
      </c>
      <c r="D3786" t="s">
        <v>22</v>
      </c>
      <c r="E3786" t="s">
        <v>22</v>
      </c>
      <c r="F3786">
        <v>0</v>
      </c>
      <c r="G3786">
        <v>259.10000000000002</v>
      </c>
      <c r="H3786">
        <v>140</v>
      </c>
      <c r="I3786">
        <v>44.05</v>
      </c>
      <c r="J3786">
        <v>124</v>
      </c>
      <c r="K3786">
        <v>119</v>
      </c>
      <c r="L3786">
        <v>10.54</v>
      </c>
      <c r="M3786">
        <v>188.3</v>
      </c>
      <c r="N3786">
        <v>79</v>
      </c>
      <c r="O3786">
        <v>8.4700000000000006</v>
      </c>
      <c r="P3786">
        <v>12.8</v>
      </c>
      <c r="Q3786">
        <v>3</v>
      </c>
      <c r="R3786">
        <v>3.46</v>
      </c>
      <c r="S3786">
        <v>0</v>
      </c>
      <c r="T3786" t="s">
        <v>22</v>
      </c>
      <c r="U3786">
        <f t="shared" si="119"/>
        <v>0</v>
      </c>
      <c r="V3786">
        <f>IF(Table2[[#This Row],[international_plan]]="yes",1,0)</f>
        <v>0</v>
      </c>
      <c r="W3786">
        <f>IF(Table2[[#This Row],[voice_mail_plan]]="yes",1,0)</f>
        <v>0</v>
      </c>
      <c r="X3786" t="str">
        <f t="shared" si="118"/>
        <v>Medium</v>
      </c>
      <c r="Y3786" t="str">
        <f>IF(Table2[[#This Row],[total_intl_charge]] &gt; AVERAGE($R$2:$R$4245),"High","Low")</f>
        <v>High</v>
      </c>
      <c r="Z3786" t="str">
        <f>IF(AND(G3786&gt;AVERAGE(train!$G$2:$G$4251),K3786&gt;AVERAGE(train!$K$2:$K$4251)),"High Day &amp; Eve",IF(AND(G3786&gt;AVERAGE(train!$G$2:$G$4251),K3786&lt;=AVERAGE(train!$K$2:$K$4251)),"High Day Only",IF(AND(G3786&lt;=AVERAGE(train!$G$2:$G$4251),K3786&gt;AVERAGE(train!$K$2:$K$4251)),"High Eve Only","Low Usage")))</f>
        <v>High Day &amp; Eve</v>
      </c>
    </row>
    <row r="3787" spans="1:26">
      <c r="A3787" t="s">
        <v>48</v>
      </c>
      <c r="B3787">
        <v>130</v>
      </c>
      <c r="C3787" t="s">
        <v>21</v>
      </c>
      <c r="D3787" t="s">
        <v>22</v>
      </c>
      <c r="E3787" t="s">
        <v>22</v>
      </c>
      <c r="F3787">
        <v>0</v>
      </c>
      <c r="G3787">
        <v>211.4</v>
      </c>
      <c r="H3787">
        <v>91</v>
      </c>
      <c r="I3787">
        <v>35.94</v>
      </c>
      <c r="J3787">
        <v>191</v>
      </c>
      <c r="K3787">
        <v>62</v>
      </c>
      <c r="L3787">
        <v>16.239999999999998</v>
      </c>
      <c r="M3787">
        <v>207.3</v>
      </c>
      <c r="N3787">
        <v>109</v>
      </c>
      <c r="O3787">
        <v>9.33</v>
      </c>
      <c r="P3787">
        <v>11.6</v>
      </c>
      <c r="Q3787">
        <v>3</v>
      </c>
      <c r="R3787">
        <v>3.13</v>
      </c>
      <c r="S3787">
        <v>1</v>
      </c>
      <c r="T3787" t="s">
        <v>22</v>
      </c>
      <c r="U3787">
        <f t="shared" si="119"/>
        <v>0</v>
      </c>
      <c r="V3787">
        <f>IF(Table2[[#This Row],[international_plan]]="yes",1,0)</f>
        <v>0</v>
      </c>
      <c r="W3787">
        <f>IF(Table2[[#This Row],[voice_mail_plan]]="yes",1,0)</f>
        <v>0</v>
      </c>
      <c r="X3787" t="str">
        <f t="shared" si="118"/>
        <v>Very High</v>
      </c>
      <c r="Y3787" t="str">
        <f>IF(Table2[[#This Row],[total_intl_charge]] &gt; AVERAGE($R$2:$R$4245),"High","Low")</f>
        <v>High</v>
      </c>
      <c r="Z3787" t="str">
        <f>IF(AND(G3787&gt;AVERAGE(train!$G$2:$G$4251),K3787&gt;AVERAGE(train!$K$2:$K$4251)),"High Day &amp; Eve",IF(AND(G3787&gt;AVERAGE(train!$G$2:$G$4251),K3787&lt;=AVERAGE(train!$K$2:$K$4251)),"High Day Only",IF(AND(G3787&lt;=AVERAGE(train!$G$2:$G$4251),K3787&gt;AVERAGE(train!$K$2:$K$4251)),"High Eve Only","Low Usage")))</f>
        <v>High Day Only</v>
      </c>
    </row>
    <row r="3788" spans="1:26">
      <c r="A3788" t="s">
        <v>70</v>
      </c>
      <c r="B3788">
        <v>121</v>
      </c>
      <c r="C3788" t="s">
        <v>25</v>
      </c>
      <c r="D3788" t="s">
        <v>23</v>
      </c>
      <c r="E3788" t="s">
        <v>22</v>
      </c>
      <c r="F3788">
        <v>0</v>
      </c>
      <c r="G3788">
        <v>175.9</v>
      </c>
      <c r="H3788">
        <v>87</v>
      </c>
      <c r="I3788">
        <v>29.9</v>
      </c>
      <c r="J3788">
        <v>225.3</v>
      </c>
      <c r="K3788">
        <v>114</v>
      </c>
      <c r="L3788">
        <v>19.149999999999999</v>
      </c>
      <c r="M3788">
        <v>156.19999999999999</v>
      </c>
      <c r="N3788">
        <v>113</v>
      </c>
      <c r="O3788">
        <v>7.03</v>
      </c>
      <c r="P3788">
        <v>10.4</v>
      </c>
      <c r="Q3788">
        <v>3</v>
      </c>
      <c r="R3788">
        <v>2.81</v>
      </c>
      <c r="S3788">
        <v>2</v>
      </c>
      <c r="T3788" t="s">
        <v>22</v>
      </c>
      <c r="U3788">
        <f t="shared" si="119"/>
        <v>0</v>
      </c>
      <c r="V3788">
        <f>IF(Table2[[#This Row],[international_plan]]="yes",1,0)</f>
        <v>1</v>
      </c>
      <c r="W3788">
        <f>IF(Table2[[#This Row],[voice_mail_plan]]="yes",1,0)</f>
        <v>0</v>
      </c>
      <c r="X3788" t="str">
        <f t="shared" si="118"/>
        <v>High</v>
      </c>
      <c r="Y3788" t="str">
        <f>IF(Table2[[#This Row],[total_intl_charge]] &gt; AVERAGE($R$2:$R$4245),"High","Low")</f>
        <v>High</v>
      </c>
      <c r="Z3788" t="str">
        <f>IF(AND(G3788&gt;AVERAGE(train!$G$2:$G$4251),K3788&gt;AVERAGE(train!$K$2:$K$4251)),"High Day &amp; Eve",IF(AND(G3788&gt;AVERAGE(train!$G$2:$G$4251),K3788&lt;=AVERAGE(train!$K$2:$K$4251)),"High Day Only",IF(AND(G3788&lt;=AVERAGE(train!$G$2:$G$4251),K3788&gt;AVERAGE(train!$K$2:$K$4251)),"High Eve Only","Low Usage")))</f>
        <v>High Eve Only</v>
      </c>
    </row>
    <row r="3789" spans="1:26">
      <c r="A3789" t="s">
        <v>31</v>
      </c>
      <c r="B3789">
        <v>94</v>
      </c>
      <c r="C3789" t="s">
        <v>21</v>
      </c>
      <c r="D3789" t="s">
        <v>23</v>
      </c>
      <c r="E3789" t="s">
        <v>23</v>
      </c>
      <c r="F3789">
        <v>39</v>
      </c>
      <c r="G3789">
        <v>115.5</v>
      </c>
      <c r="H3789">
        <v>90</v>
      </c>
      <c r="I3789">
        <v>19.64</v>
      </c>
      <c r="J3789">
        <v>122.5</v>
      </c>
      <c r="K3789">
        <v>99</v>
      </c>
      <c r="L3789">
        <v>10.41</v>
      </c>
      <c r="M3789">
        <v>197.7</v>
      </c>
      <c r="N3789">
        <v>110</v>
      </c>
      <c r="O3789">
        <v>8.9</v>
      </c>
      <c r="P3789">
        <v>7</v>
      </c>
      <c r="Q3789">
        <v>3</v>
      </c>
      <c r="R3789">
        <v>1.89</v>
      </c>
      <c r="S3789">
        <v>0</v>
      </c>
      <c r="T3789" t="s">
        <v>22</v>
      </c>
      <c r="U3789">
        <f t="shared" si="119"/>
        <v>0</v>
      </c>
      <c r="V3789">
        <f>IF(Table2[[#This Row],[international_plan]]="yes",1,0)</f>
        <v>1</v>
      </c>
      <c r="W3789">
        <f>IF(Table2[[#This Row],[voice_mail_plan]]="yes",1,0)</f>
        <v>1</v>
      </c>
      <c r="X3789" t="str">
        <f t="shared" si="118"/>
        <v>Medium</v>
      </c>
      <c r="Y3789" t="str">
        <f>IF(Table2[[#This Row],[total_intl_charge]] &gt; AVERAGE($R$2:$R$4245),"High","Low")</f>
        <v>Low</v>
      </c>
      <c r="Z3789" t="str">
        <f>IF(AND(G3789&gt;AVERAGE(train!$G$2:$G$4251),K3789&gt;AVERAGE(train!$K$2:$K$4251)),"High Day &amp; Eve",IF(AND(G3789&gt;AVERAGE(train!$G$2:$G$4251),K3789&lt;=AVERAGE(train!$K$2:$K$4251)),"High Day Only",IF(AND(G3789&lt;=AVERAGE(train!$G$2:$G$4251),K3789&gt;AVERAGE(train!$K$2:$K$4251)),"High Eve Only","Low Usage")))</f>
        <v>Low Usage</v>
      </c>
    </row>
    <row r="3790" spans="1:26">
      <c r="A3790" t="s">
        <v>67</v>
      </c>
      <c r="B3790">
        <v>76</v>
      </c>
      <c r="C3790" t="s">
        <v>25</v>
      </c>
      <c r="D3790" t="s">
        <v>22</v>
      </c>
      <c r="E3790" t="s">
        <v>22</v>
      </c>
      <c r="F3790">
        <v>0</v>
      </c>
      <c r="G3790">
        <v>193</v>
      </c>
      <c r="H3790">
        <v>82</v>
      </c>
      <c r="I3790">
        <v>32.81</v>
      </c>
      <c r="J3790">
        <v>200.8</v>
      </c>
      <c r="K3790">
        <v>109</v>
      </c>
      <c r="L3790">
        <v>17.07</v>
      </c>
      <c r="M3790">
        <v>135.9</v>
      </c>
      <c r="N3790">
        <v>79</v>
      </c>
      <c r="O3790">
        <v>6.12</v>
      </c>
      <c r="P3790">
        <v>14.4</v>
      </c>
      <c r="Q3790">
        <v>3</v>
      </c>
      <c r="R3790">
        <v>3.89</v>
      </c>
      <c r="S3790">
        <v>0</v>
      </c>
      <c r="T3790" t="s">
        <v>22</v>
      </c>
      <c r="U3790">
        <f t="shared" si="119"/>
        <v>0</v>
      </c>
      <c r="V3790">
        <f>IF(Table2[[#This Row],[international_plan]]="yes",1,0)</f>
        <v>0</v>
      </c>
      <c r="W3790">
        <f>IF(Table2[[#This Row],[voice_mail_plan]]="yes",1,0)</f>
        <v>0</v>
      </c>
      <c r="X3790" t="str">
        <f t="shared" si="118"/>
        <v>Medium</v>
      </c>
      <c r="Y3790" t="str">
        <f>IF(Table2[[#This Row],[total_intl_charge]] &gt; AVERAGE($R$2:$R$4245),"High","Low")</f>
        <v>High</v>
      </c>
      <c r="Z3790" t="str">
        <f>IF(AND(G3790&gt;AVERAGE(train!$G$2:$G$4251),K3790&gt;AVERAGE(train!$K$2:$K$4251)),"High Day &amp; Eve",IF(AND(G3790&gt;AVERAGE(train!$G$2:$G$4251),K3790&lt;=AVERAGE(train!$K$2:$K$4251)),"High Day Only",IF(AND(G3790&lt;=AVERAGE(train!$G$2:$G$4251),K3790&gt;AVERAGE(train!$K$2:$K$4251)),"High Eve Only","Low Usage")))</f>
        <v>High Day &amp; Eve</v>
      </c>
    </row>
    <row r="3791" spans="1:26">
      <c r="A3791" t="s">
        <v>67</v>
      </c>
      <c r="B3791">
        <v>69</v>
      </c>
      <c r="C3791" t="s">
        <v>28</v>
      </c>
      <c r="D3791" t="s">
        <v>22</v>
      </c>
      <c r="E3791" t="s">
        <v>22</v>
      </c>
      <c r="F3791">
        <v>0</v>
      </c>
      <c r="G3791">
        <v>167.4</v>
      </c>
      <c r="H3791">
        <v>105</v>
      </c>
      <c r="I3791">
        <v>28.46</v>
      </c>
      <c r="J3791">
        <v>121.5</v>
      </c>
      <c r="K3791">
        <v>142</v>
      </c>
      <c r="L3791">
        <v>10.33</v>
      </c>
      <c r="M3791">
        <v>209.3</v>
      </c>
      <c r="N3791">
        <v>83</v>
      </c>
      <c r="O3791">
        <v>9.42</v>
      </c>
      <c r="P3791">
        <v>16</v>
      </c>
      <c r="Q3791">
        <v>2</v>
      </c>
      <c r="R3791">
        <v>4.32</v>
      </c>
      <c r="S3791">
        <v>1</v>
      </c>
      <c r="T3791" t="s">
        <v>22</v>
      </c>
      <c r="U3791">
        <f t="shared" si="119"/>
        <v>0</v>
      </c>
      <c r="V3791">
        <f>IF(Table2[[#This Row],[international_plan]]="yes",1,0)</f>
        <v>0</v>
      </c>
      <c r="W3791">
        <f>IF(Table2[[#This Row],[voice_mail_plan]]="yes",1,0)</f>
        <v>0</v>
      </c>
      <c r="X3791" t="str">
        <f t="shared" si="118"/>
        <v>Low</v>
      </c>
      <c r="Y3791" t="str">
        <f>IF(Table2[[#This Row],[total_intl_charge]] &gt; AVERAGE($R$2:$R$4245),"High","Low")</f>
        <v>High</v>
      </c>
      <c r="Z3791" t="str">
        <f>IF(AND(G3791&gt;AVERAGE(train!$G$2:$G$4251),K3791&gt;AVERAGE(train!$K$2:$K$4251)),"High Day &amp; Eve",IF(AND(G3791&gt;AVERAGE(train!$G$2:$G$4251),K3791&lt;=AVERAGE(train!$K$2:$K$4251)),"High Day Only",IF(AND(G3791&lt;=AVERAGE(train!$G$2:$G$4251),K3791&gt;AVERAGE(train!$K$2:$K$4251)),"High Eve Only","Low Usage")))</f>
        <v>High Eve Only</v>
      </c>
    </row>
    <row r="3792" spans="1:26">
      <c r="A3792" t="s">
        <v>43</v>
      </c>
      <c r="B3792">
        <v>117</v>
      </c>
      <c r="C3792" t="s">
        <v>21</v>
      </c>
      <c r="D3792" t="s">
        <v>22</v>
      </c>
      <c r="E3792" t="s">
        <v>23</v>
      </c>
      <c r="F3792">
        <v>35</v>
      </c>
      <c r="G3792">
        <v>190.7</v>
      </c>
      <c r="H3792">
        <v>100</v>
      </c>
      <c r="I3792">
        <v>32.42</v>
      </c>
      <c r="J3792">
        <v>209.7</v>
      </c>
      <c r="K3792">
        <v>107</v>
      </c>
      <c r="L3792">
        <v>17.82</v>
      </c>
      <c r="M3792">
        <v>202.5</v>
      </c>
      <c r="N3792">
        <v>101</v>
      </c>
      <c r="O3792">
        <v>9.11</v>
      </c>
      <c r="P3792">
        <v>12.4</v>
      </c>
      <c r="Q3792">
        <v>5</v>
      </c>
      <c r="R3792">
        <v>3.35</v>
      </c>
      <c r="S3792">
        <v>1</v>
      </c>
      <c r="T3792" t="s">
        <v>22</v>
      </c>
      <c r="U3792">
        <f t="shared" si="119"/>
        <v>0</v>
      </c>
      <c r="V3792">
        <f>IF(Table2[[#This Row],[international_plan]]="yes",1,0)</f>
        <v>0</v>
      </c>
      <c r="W3792">
        <f>IF(Table2[[#This Row],[voice_mail_plan]]="yes",1,0)</f>
        <v>1</v>
      </c>
      <c r="X3792" t="str">
        <f t="shared" si="118"/>
        <v>High</v>
      </c>
      <c r="Y3792" t="str">
        <f>IF(Table2[[#This Row],[total_intl_charge]] &gt; AVERAGE($R$2:$R$4245),"High","Low")</f>
        <v>High</v>
      </c>
      <c r="Z3792" t="str">
        <f>IF(AND(G3792&gt;AVERAGE(train!$G$2:$G$4251),K3792&gt;AVERAGE(train!$K$2:$K$4251)),"High Day &amp; Eve",IF(AND(G3792&gt;AVERAGE(train!$G$2:$G$4251),K3792&lt;=AVERAGE(train!$K$2:$K$4251)),"High Day Only",IF(AND(G3792&lt;=AVERAGE(train!$G$2:$G$4251),K3792&gt;AVERAGE(train!$K$2:$K$4251)),"High Eve Only","Low Usage")))</f>
        <v>High Day &amp; Eve</v>
      </c>
    </row>
    <row r="3793" spans="1:26">
      <c r="A3793" t="s">
        <v>70</v>
      </c>
      <c r="B3793">
        <v>70</v>
      </c>
      <c r="C3793" t="s">
        <v>21</v>
      </c>
      <c r="D3793" t="s">
        <v>22</v>
      </c>
      <c r="E3793" t="s">
        <v>22</v>
      </c>
      <c r="F3793">
        <v>0</v>
      </c>
      <c r="G3793">
        <v>325.5</v>
      </c>
      <c r="H3793">
        <v>128</v>
      </c>
      <c r="I3793">
        <v>55.34</v>
      </c>
      <c r="J3793">
        <v>300.3</v>
      </c>
      <c r="K3793">
        <v>105</v>
      </c>
      <c r="L3793">
        <v>25.53</v>
      </c>
      <c r="M3793">
        <v>199.8</v>
      </c>
      <c r="N3793">
        <v>93</v>
      </c>
      <c r="O3793">
        <v>8.99</v>
      </c>
      <c r="P3793">
        <v>5.7</v>
      </c>
      <c r="Q3793">
        <v>7</v>
      </c>
      <c r="R3793">
        <v>1.54</v>
      </c>
      <c r="S3793">
        <v>1</v>
      </c>
      <c r="T3793" t="s">
        <v>23</v>
      </c>
      <c r="U3793">
        <f t="shared" si="119"/>
        <v>1</v>
      </c>
      <c r="V3793">
        <f>IF(Table2[[#This Row],[international_plan]]="yes",1,0)</f>
        <v>0</v>
      </c>
      <c r="W3793">
        <f>IF(Table2[[#This Row],[voice_mail_plan]]="yes",1,0)</f>
        <v>0</v>
      </c>
      <c r="X3793" t="str">
        <f t="shared" si="118"/>
        <v>Low</v>
      </c>
      <c r="Y3793" t="str">
        <f>IF(Table2[[#This Row],[total_intl_charge]] &gt; AVERAGE($R$2:$R$4245),"High","Low")</f>
        <v>Low</v>
      </c>
      <c r="Z3793" t="str">
        <f>IF(AND(G3793&gt;AVERAGE(train!$G$2:$G$4251),K3793&gt;AVERAGE(train!$K$2:$K$4251)),"High Day &amp; Eve",IF(AND(G3793&gt;AVERAGE(train!$G$2:$G$4251),K3793&lt;=AVERAGE(train!$K$2:$K$4251)),"High Day Only",IF(AND(G3793&lt;=AVERAGE(train!$G$2:$G$4251),K3793&gt;AVERAGE(train!$K$2:$K$4251)),"High Eve Only","Low Usage")))</f>
        <v>High Day &amp; Eve</v>
      </c>
    </row>
    <row r="3794" spans="1:26">
      <c r="A3794" t="s">
        <v>37</v>
      </c>
      <c r="B3794">
        <v>130</v>
      </c>
      <c r="C3794" t="s">
        <v>21</v>
      </c>
      <c r="D3794" t="s">
        <v>22</v>
      </c>
      <c r="E3794" t="s">
        <v>22</v>
      </c>
      <c r="F3794">
        <v>0</v>
      </c>
      <c r="G3794">
        <v>139</v>
      </c>
      <c r="H3794">
        <v>98</v>
      </c>
      <c r="I3794">
        <v>23.63</v>
      </c>
      <c r="J3794">
        <v>120.2</v>
      </c>
      <c r="K3794">
        <v>116</v>
      </c>
      <c r="L3794">
        <v>10.220000000000001</v>
      </c>
      <c r="M3794">
        <v>160.4</v>
      </c>
      <c r="N3794">
        <v>113</v>
      </c>
      <c r="O3794">
        <v>7.22</v>
      </c>
      <c r="P3794">
        <v>14.5</v>
      </c>
      <c r="Q3794">
        <v>2</v>
      </c>
      <c r="R3794">
        <v>3.92</v>
      </c>
      <c r="S3794">
        <v>3</v>
      </c>
      <c r="T3794" t="s">
        <v>22</v>
      </c>
      <c r="U3794">
        <f t="shared" si="119"/>
        <v>0</v>
      </c>
      <c r="V3794">
        <f>IF(Table2[[#This Row],[international_plan]]="yes",1,0)</f>
        <v>0</v>
      </c>
      <c r="W3794">
        <f>IF(Table2[[#This Row],[voice_mail_plan]]="yes",1,0)</f>
        <v>0</v>
      </c>
      <c r="X3794" t="str">
        <f t="shared" si="118"/>
        <v>Very High</v>
      </c>
      <c r="Y3794" t="str">
        <f>IF(Table2[[#This Row],[total_intl_charge]] &gt; AVERAGE($R$2:$R$4245),"High","Low")</f>
        <v>High</v>
      </c>
      <c r="Z3794" t="str">
        <f>IF(AND(G3794&gt;AVERAGE(train!$G$2:$G$4251),K3794&gt;AVERAGE(train!$K$2:$K$4251)),"High Day &amp; Eve",IF(AND(G3794&gt;AVERAGE(train!$G$2:$G$4251),K3794&lt;=AVERAGE(train!$K$2:$K$4251)),"High Day Only",IF(AND(G3794&lt;=AVERAGE(train!$G$2:$G$4251),K3794&gt;AVERAGE(train!$K$2:$K$4251)),"High Eve Only","Low Usage")))</f>
        <v>High Eve Only</v>
      </c>
    </row>
    <row r="3795" spans="1:26">
      <c r="A3795" t="s">
        <v>47</v>
      </c>
      <c r="B3795">
        <v>109</v>
      </c>
      <c r="C3795" t="s">
        <v>21</v>
      </c>
      <c r="D3795" t="s">
        <v>22</v>
      </c>
      <c r="E3795" t="s">
        <v>23</v>
      </c>
      <c r="F3795">
        <v>40</v>
      </c>
      <c r="G3795">
        <v>155.9</v>
      </c>
      <c r="H3795">
        <v>110</v>
      </c>
      <c r="I3795">
        <v>26.5</v>
      </c>
      <c r="J3795">
        <v>161.19999999999999</v>
      </c>
      <c r="K3795">
        <v>99</v>
      </c>
      <c r="L3795">
        <v>13.7</v>
      </c>
      <c r="M3795">
        <v>229.2</v>
      </c>
      <c r="N3795">
        <v>81</v>
      </c>
      <c r="O3795">
        <v>10.31</v>
      </c>
      <c r="P3795">
        <v>11.5</v>
      </c>
      <c r="Q3795">
        <v>13</v>
      </c>
      <c r="R3795">
        <v>3.11</v>
      </c>
      <c r="S3795">
        <v>0</v>
      </c>
      <c r="T3795" t="s">
        <v>22</v>
      </c>
      <c r="U3795">
        <f t="shared" si="119"/>
        <v>0</v>
      </c>
      <c r="V3795">
        <f>IF(Table2[[#This Row],[international_plan]]="yes",1,0)</f>
        <v>0</v>
      </c>
      <c r="W3795">
        <f>IF(Table2[[#This Row],[voice_mail_plan]]="yes",1,0)</f>
        <v>1</v>
      </c>
      <c r="X3795" t="str">
        <f t="shared" si="118"/>
        <v>High</v>
      </c>
      <c r="Y3795" t="str">
        <f>IF(Table2[[#This Row],[total_intl_charge]] &gt; AVERAGE($R$2:$R$4245),"High","Low")</f>
        <v>High</v>
      </c>
      <c r="Z3795" t="str">
        <f>IF(AND(G3795&gt;AVERAGE(train!$G$2:$G$4251),K3795&gt;AVERAGE(train!$K$2:$K$4251)),"High Day &amp; Eve",IF(AND(G3795&gt;AVERAGE(train!$G$2:$G$4251),K3795&lt;=AVERAGE(train!$K$2:$K$4251)),"High Day Only",IF(AND(G3795&lt;=AVERAGE(train!$G$2:$G$4251),K3795&gt;AVERAGE(train!$K$2:$K$4251)),"High Eve Only","Low Usage")))</f>
        <v>Low Usage</v>
      </c>
    </row>
    <row r="3796" spans="1:26">
      <c r="A3796" t="s">
        <v>67</v>
      </c>
      <c r="B3796">
        <v>115</v>
      </c>
      <c r="C3796" t="s">
        <v>21</v>
      </c>
      <c r="D3796" t="s">
        <v>22</v>
      </c>
      <c r="E3796" t="s">
        <v>22</v>
      </c>
      <c r="F3796">
        <v>0</v>
      </c>
      <c r="G3796">
        <v>182.1</v>
      </c>
      <c r="H3796">
        <v>97</v>
      </c>
      <c r="I3796">
        <v>30.96</v>
      </c>
      <c r="J3796">
        <v>231.1</v>
      </c>
      <c r="K3796">
        <v>76</v>
      </c>
      <c r="L3796">
        <v>19.64</v>
      </c>
      <c r="M3796">
        <v>246.2</v>
      </c>
      <c r="N3796">
        <v>103</v>
      </c>
      <c r="O3796">
        <v>11.08</v>
      </c>
      <c r="P3796">
        <v>15</v>
      </c>
      <c r="Q3796">
        <v>2</v>
      </c>
      <c r="R3796">
        <v>4.05</v>
      </c>
      <c r="S3796">
        <v>0</v>
      </c>
      <c r="T3796" t="s">
        <v>22</v>
      </c>
      <c r="U3796">
        <f t="shared" si="119"/>
        <v>0</v>
      </c>
      <c r="V3796">
        <f>IF(Table2[[#This Row],[international_plan]]="yes",1,0)</f>
        <v>0</v>
      </c>
      <c r="W3796">
        <f>IF(Table2[[#This Row],[voice_mail_plan]]="yes",1,0)</f>
        <v>0</v>
      </c>
      <c r="X3796" t="str">
        <f t="shared" si="118"/>
        <v>High</v>
      </c>
      <c r="Y3796" t="str">
        <f>IF(Table2[[#This Row],[total_intl_charge]] &gt; AVERAGE($R$2:$R$4245),"High","Low")</f>
        <v>High</v>
      </c>
      <c r="Z3796" t="str">
        <f>IF(AND(G3796&gt;AVERAGE(train!$G$2:$G$4251),K3796&gt;AVERAGE(train!$K$2:$K$4251)),"High Day &amp; Eve",IF(AND(G3796&gt;AVERAGE(train!$G$2:$G$4251),K3796&lt;=AVERAGE(train!$K$2:$K$4251)),"High Day Only",IF(AND(G3796&lt;=AVERAGE(train!$G$2:$G$4251),K3796&gt;AVERAGE(train!$K$2:$K$4251)),"High Eve Only","Low Usage")))</f>
        <v>High Day Only</v>
      </c>
    </row>
    <row r="3797" spans="1:26">
      <c r="A3797" t="s">
        <v>36</v>
      </c>
      <c r="B3797">
        <v>114</v>
      </c>
      <c r="C3797" t="s">
        <v>25</v>
      </c>
      <c r="D3797" t="s">
        <v>22</v>
      </c>
      <c r="E3797" t="s">
        <v>22</v>
      </c>
      <c r="F3797">
        <v>0</v>
      </c>
      <c r="G3797">
        <v>139.80000000000001</v>
      </c>
      <c r="H3797">
        <v>152</v>
      </c>
      <c r="I3797">
        <v>23.77</v>
      </c>
      <c r="J3797">
        <v>215.9</v>
      </c>
      <c r="K3797">
        <v>76</v>
      </c>
      <c r="L3797">
        <v>18.350000000000001</v>
      </c>
      <c r="M3797">
        <v>96.9</v>
      </c>
      <c r="N3797">
        <v>111</v>
      </c>
      <c r="O3797">
        <v>4.3600000000000003</v>
      </c>
      <c r="P3797">
        <v>7.9</v>
      </c>
      <c r="Q3797">
        <v>10</v>
      </c>
      <c r="R3797">
        <v>2.13</v>
      </c>
      <c r="S3797">
        <v>2</v>
      </c>
      <c r="T3797" t="s">
        <v>22</v>
      </c>
      <c r="U3797">
        <f t="shared" si="119"/>
        <v>0</v>
      </c>
      <c r="V3797">
        <f>IF(Table2[[#This Row],[international_plan]]="yes",1,0)</f>
        <v>0</v>
      </c>
      <c r="W3797">
        <f>IF(Table2[[#This Row],[voice_mail_plan]]="yes",1,0)</f>
        <v>0</v>
      </c>
      <c r="X3797" t="str">
        <f t="shared" si="118"/>
        <v>High</v>
      </c>
      <c r="Y3797" t="str">
        <f>IF(Table2[[#This Row],[total_intl_charge]] &gt; AVERAGE($R$2:$R$4245),"High","Low")</f>
        <v>Low</v>
      </c>
      <c r="Z3797" t="str">
        <f>IF(AND(G3797&gt;AVERAGE(train!$G$2:$G$4251),K3797&gt;AVERAGE(train!$K$2:$K$4251)),"High Day &amp; Eve",IF(AND(G3797&gt;AVERAGE(train!$G$2:$G$4251),K3797&lt;=AVERAGE(train!$K$2:$K$4251)),"High Day Only",IF(AND(G3797&lt;=AVERAGE(train!$G$2:$G$4251),K3797&gt;AVERAGE(train!$K$2:$K$4251)),"High Eve Only","Low Usage")))</f>
        <v>Low Usage</v>
      </c>
    </row>
    <row r="3798" spans="1:26">
      <c r="A3798" t="s">
        <v>20</v>
      </c>
      <c r="B3798">
        <v>135</v>
      </c>
      <c r="C3798" t="s">
        <v>28</v>
      </c>
      <c r="D3798" t="s">
        <v>22</v>
      </c>
      <c r="E3798" t="s">
        <v>22</v>
      </c>
      <c r="F3798">
        <v>0</v>
      </c>
      <c r="G3798">
        <v>112.7</v>
      </c>
      <c r="H3798">
        <v>123</v>
      </c>
      <c r="I3798">
        <v>19.16</v>
      </c>
      <c r="J3798">
        <v>280</v>
      </c>
      <c r="K3798">
        <v>90</v>
      </c>
      <c r="L3798">
        <v>23.8</v>
      </c>
      <c r="M3798">
        <v>251.9</v>
      </c>
      <c r="N3798">
        <v>110</v>
      </c>
      <c r="O3798">
        <v>11.34</v>
      </c>
      <c r="P3798">
        <v>10.4</v>
      </c>
      <c r="Q3798">
        <v>2</v>
      </c>
      <c r="R3798">
        <v>2.81</v>
      </c>
      <c r="S3798">
        <v>0</v>
      </c>
      <c r="T3798" t="s">
        <v>22</v>
      </c>
      <c r="U3798">
        <f t="shared" si="119"/>
        <v>0</v>
      </c>
      <c r="V3798">
        <f>IF(Table2[[#This Row],[international_plan]]="yes",1,0)</f>
        <v>0</v>
      </c>
      <c r="W3798">
        <f>IF(Table2[[#This Row],[voice_mail_plan]]="yes",1,0)</f>
        <v>0</v>
      </c>
      <c r="X3798" t="str">
        <f t="shared" si="118"/>
        <v>Very High</v>
      </c>
      <c r="Y3798" t="str">
        <f>IF(Table2[[#This Row],[total_intl_charge]] &gt; AVERAGE($R$2:$R$4245),"High","Low")</f>
        <v>High</v>
      </c>
      <c r="Z3798" t="str">
        <f>IF(AND(G3798&gt;AVERAGE(train!$G$2:$G$4251),K3798&gt;AVERAGE(train!$K$2:$K$4251)),"High Day &amp; Eve",IF(AND(G3798&gt;AVERAGE(train!$G$2:$G$4251),K3798&lt;=AVERAGE(train!$K$2:$K$4251)),"High Day Only",IF(AND(G3798&lt;=AVERAGE(train!$G$2:$G$4251),K3798&gt;AVERAGE(train!$K$2:$K$4251)),"High Eve Only","Low Usage")))</f>
        <v>Low Usage</v>
      </c>
    </row>
    <row r="3799" spans="1:26">
      <c r="A3799" t="s">
        <v>54</v>
      </c>
      <c r="B3799">
        <v>79</v>
      </c>
      <c r="C3799" t="s">
        <v>21</v>
      </c>
      <c r="D3799" t="s">
        <v>22</v>
      </c>
      <c r="E3799" t="s">
        <v>23</v>
      </c>
      <c r="F3799">
        <v>31</v>
      </c>
      <c r="G3799">
        <v>173.2</v>
      </c>
      <c r="H3799">
        <v>98</v>
      </c>
      <c r="I3799">
        <v>29.44</v>
      </c>
      <c r="J3799">
        <v>149.5</v>
      </c>
      <c r="K3799">
        <v>123</v>
      </c>
      <c r="L3799">
        <v>12.71</v>
      </c>
      <c r="M3799">
        <v>245.7</v>
      </c>
      <c r="N3799">
        <v>91</v>
      </c>
      <c r="O3799">
        <v>11.06</v>
      </c>
      <c r="P3799">
        <v>11.5</v>
      </c>
      <c r="Q3799">
        <v>7</v>
      </c>
      <c r="R3799">
        <v>3.11</v>
      </c>
      <c r="S3799">
        <v>1</v>
      </c>
      <c r="T3799" t="s">
        <v>22</v>
      </c>
      <c r="U3799">
        <f t="shared" si="119"/>
        <v>0</v>
      </c>
      <c r="V3799">
        <f>IF(Table2[[#This Row],[international_plan]]="yes",1,0)</f>
        <v>0</v>
      </c>
      <c r="W3799">
        <f>IF(Table2[[#This Row],[voice_mail_plan]]="yes",1,0)</f>
        <v>1</v>
      </c>
      <c r="X3799" t="str">
        <f t="shared" si="118"/>
        <v>Medium</v>
      </c>
      <c r="Y3799" t="str">
        <f>IF(Table2[[#This Row],[total_intl_charge]] &gt; AVERAGE($R$2:$R$4245),"High","Low")</f>
        <v>High</v>
      </c>
      <c r="Z3799" t="str">
        <f>IF(AND(G3799&gt;AVERAGE(train!$G$2:$G$4251),K3799&gt;AVERAGE(train!$K$2:$K$4251)),"High Day &amp; Eve",IF(AND(G3799&gt;AVERAGE(train!$G$2:$G$4251),K3799&lt;=AVERAGE(train!$K$2:$K$4251)),"High Day Only",IF(AND(G3799&lt;=AVERAGE(train!$G$2:$G$4251),K3799&gt;AVERAGE(train!$K$2:$K$4251)),"High Eve Only","Low Usage")))</f>
        <v>High Eve Only</v>
      </c>
    </row>
    <row r="3800" spans="1:26">
      <c r="A3800" t="s">
        <v>33</v>
      </c>
      <c r="B3800">
        <v>123</v>
      </c>
      <c r="C3800" t="s">
        <v>25</v>
      </c>
      <c r="D3800" t="s">
        <v>22</v>
      </c>
      <c r="E3800" t="s">
        <v>22</v>
      </c>
      <c r="F3800">
        <v>0</v>
      </c>
      <c r="G3800">
        <v>225.6</v>
      </c>
      <c r="H3800">
        <v>102</v>
      </c>
      <c r="I3800">
        <v>38.35</v>
      </c>
      <c r="J3800">
        <v>225.8</v>
      </c>
      <c r="K3800">
        <v>56</v>
      </c>
      <c r="L3800">
        <v>19.190000000000001</v>
      </c>
      <c r="M3800">
        <v>186.7</v>
      </c>
      <c r="N3800">
        <v>128</v>
      </c>
      <c r="O3800">
        <v>8.4</v>
      </c>
      <c r="P3800">
        <v>6.7</v>
      </c>
      <c r="Q3800">
        <v>2</v>
      </c>
      <c r="R3800">
        <v>1.81</v>
      </c>
      <c r="S3800">
        <v>1</v>
      </c>
      <c r="T3800" t="s">
        <v>22</v>
      </c>
      <c r="U3800">
        <f t="shared" si="119"/>
        <v>0</v>
      </c>
      <c r="V3800">
        <f>IF(Table2[[#This Row],[international_plan]]="yes",1,0)</f>
        <v>0</v>
      </c>
      <c r="W3800">
        <f>IF(Table2[[#This Row],[voice_mail_plan]]="yes",1,0)</f>
        <v>0</v>
      </c>
      <c r="X3800" t="str">
        <f t="shared" si="118"/>
        <v>High</v>
      </c>
      <c r="Y3800" t="str">
        <f>IF(Table2[[#This Row],[total_intl_charge]] &gt; AVERAGE($R$2:$R$4245),"High","Low")</f>
        <v>Low</v>
      </c>
      <c r="Z3800" t="str">
        <f>IF(AND(G3800&gt;AVERAGE(train!$G$2:$G$4251),K3800&gt;AVERAGE(train!$K$2:$K$4251)),"High Day &amp; Eve",IF(AND(G3800&gt;AVERAGE(train!$G$2:$G$4251),K3800&lt;=AVERAGE(train!$K$2:$K$4251)),"High Day Only",IF(AND(G3800&lt;=AVERAGE(train!$G$2:$G$4251),K3800&gt;AVERAGE(train!$K$2:$K$4251)),"High Eve Only","Low Usage")))</f>
        <v>High Day Only</v>
      </c>
    </row>
    <row r="3801" spans="1:26">
      <c r="A3801" t="s">
        <v>69</v>
      </c>
      <c r="B3801">
        <v>112</v>
      </c>
      <c r="C3801" t="s">
        <v>21</v>
      </c>
      <c r="D3801" t="s">
        <v>23</v>
      </c>
      <c r="E3801" t="s">
        <v>22</v>
      </c>
      <c r="F3801">
        <v>0</v>
      </c>
      <c r="G3801">
        <v>195.7</v>
      </c>
      <c r="H3801">
        <v>123</v>
      </c>
      <c r="I3801">
        <v>33.270000000000003</v>
      </c>
      <c r="J3801">
        <v>141.9</v>
      </c>
      <c r="K3801">
        <v>124</v>
      </c>
      <c r="L3801">
        <v>12.06</v>
      </c>
      <c r="M3801">
        <v>136.4</v>
      </c>
      <c r="N3801">
        <v>72</v>
      </c>
      <c r="O3801">
        <v>6.14</v>
      </c>
      <c r="P3801">
        <v>7.9</v>
      </c>
      <c r="Q3801">
        <v>6</v>
      </c>
      <c r="R3801">
        <v>2.13</v>
      </c>
      <c r="S3801">
        <v>1</v>
      </c>
      <c r="T3801" t="s">
        <v>22</v>
      </c>
      <c r="U3801">
        <f t="shared" si="119"/>
        <v>0</v>
      </c>
      <c r="V3801">
        <f>IF(Table2[[#This Row],[international_plan]]="yes",1,0)</f>
        <v>1</v>
      </c>
      <c r="W3801">
        <f>IF(Table2[[#This Row],[voice_mail_plan]]="yes",1,0)</f>
        <v>0</v>
      </c>
      <c r="X3801" t="str">
        <f t="shared" si="118"/>
        <v>High</v>
      </c>
      <c r="Y3801" t="str">
        <f>IF(Table2[[#This Row],[total_intl_charge]] &gt; AVERAGE($R$2:$R$4245),"High","Low")</f>
        <v>Low</v>
      </c>
      <c r="Z3801" t="str">
        <f>IF(AND(G3801&gt;AVERAGE(train!$G$2:$G$4251),K3801&gt;AVERAGE(train!$K$2:$K$4251)),"High Day &amp; Eve",IF(AND(G3801&gt;AVERAGE(train!$G$2:$G$4251),K3801&lt;=AVERAGE(train!$K$2:$K$4251)),"High Day Only",IF(AND(G3801&lt;=AVERAGE(train!$G$2:$G$4251),K3801&gt;AVERAGE(train!$K$2:$K$4251)),"High Eve Only","Low Usage")))</f>
        <v>High Day &amp; Eve</v>
      </c>
    </row>
    <row r="3802" spans="1:26">
      <c r="A3802" t="s">
        <v>45</v>
      </c>
      <c r="B3802">
        <v>57</v>
      </c>
      <c r="C3802" t="s">
        <v>21</v>
      </c>
      <c r="D3802" t="s">
        <v>22</v>
      </c>
      <c r="E3802" t="s">
        <v>22</v>
      </c>
      <c r="F3802">
        <v>0</v>
      </c>
      <c r="G3802">
        <v>214</v>
      </c>
      <c r="H3802">
        <v>100</v>
      </c>
      <c r="I3802">
        <v>36.380000000000003</v>
      </c>
      <c r="J3802">
        <v>209.9</v>
      </c>
      <c r="K3802">
        <v>80</v>
      </c>
      <c r="L3802">
        <v>17.84</v>
      </c>
      <c r="M3802">
        <v>105.1</v>
      </c>
      <c r="N3802">
        <v>112</v>
      </c>
      <c r="O3802">
        <v>4.7300000000000004</v>
      </c>
      <c r="P3802">
        <v>11.3</v>
      </c>
      <c r="Q3802">
        <v>1</v>
      </c>
      <c r="R3802">
        <v>3.05</v>
      </c>
      <c r="S3802">
        <v>0</v>
      </c>
      <c r="T3802" t="s">
        <v>22</v>
      </c>
      <c r="U3802">
        <f t="shared" si="119"/>
        <v>0</v>
      </c>
      <c r="V3802">
        <f>IF(Table2[[#This Row],[international_plan]]="yes",1,0)</f>
        <v>0</v>
      </c>
      <c r="W3802">
        <f>IF(Table2[[#This Row],[voice_mail_plan]]="yes",1,0)</f>
        <v>0</v>
      </c>
      <c r="X3802" t="str">
        <f t="shared" si="118"/>
        <v>Low</v>
      </c>
      <c r="Y3802" t="str">
        <f>IF(Table2[[#This Row],[total_intl_charge]] &gt; AVERAGE($R$2:$R$4245),"High","Low")</f>
        <v>High</v>
      </c>
      <c r="Z3802" t="str">
        <f>IF(AND(G3802&gt;AVERAGE(train!$G$2:$G$4251),K3802&gt;AVERAGE(train!$K$2:$K$4251)),"High Day &amp; Eve",IF(AND(G3802&gt;AVERAGE(train!$G$2:$G$4251),K3802&lt;=AVERAGE(train!$K$2:$K$4251)),"High Day Only",IF(AND(G3802&lt;=AVERAGE(train!$G$2:$G$4251),K3802&gt;AVERAGE(train!$K$2:$K$4251)),"High Eve Only","Low Usage")))</f>
        <v>High Day Only</v>
      </c>
    </row>
    <row r="3803" spans="1:26">
      <c r="A3803" t="s">
        <v>61</v>
      </c>
      <c r="B3803">
        <v>143</v>
      </c>
      <c r="C3803" t="s">
        <v>21</v>
      </c>
      <c r="D3803" t="s">
        <v>22</v>
      </c>
      <c r="E3803" t="s">
        <v>22</v>
      </c>
      <c r="F3803">
        <v>0</v>
      </c>
      <c r="G3803">
        <v>271.7</v>
      </c>
      <c r="H3803">
        <v>67</v>
      </c>
      <c r="I3803">
        <v>46.19</v>
      </c>
      <c r="J3803">
        <v>189.1</v>
      </c>
      <c r="K3803">
        <v>155</v>
      </c>
      <c r="L3803">
        <v>16.07</v>
      </c>
      <c r="M3803">
        <v>101.1</v>
      </c>
      <c r="N3803">
        <v>55</v>
      </c>
      <c r="O3803">
        <v>4.55</v>
      </c>
      <c r="P3803">
        <v>17.2</v>
      </c>
      <c r="Q3803">
        <v>5</v>
      </c>
      <c r="R3803">
        <v>4.6399999999999997</v>
      </c>
      <c r="S3803">
        <v>1</v>
      </c>
      <c r="T3803" t="s">
        <v>22</v>
      </c>
      <c r="U3803">
        <f t="shared" si="119"/>
        <v>0</v>
      </c>
      <c r="V3803">
        <f>IF(Table2[[#This Row],[international_plan]]="yes",1,0)</f>
        <v>0</v>
      </c>
      <c r="W3803">
        <f>IF(Table2[[#This Row],[voice_mail_plan]]="yes",1,0)</f>
        <v>0</v>
      </c>
      <c r="X3803" t="str">
        <f t="shared" si="118"/>
        <v>Very High</v>
      </c>
      <c r="Y3803" t="str">
        <f>IF(Table2[[#This Row],[total_intl_charge]] &gt; AVERAGE($R$2:$R$4245),"High","Low")</f>
        <v>High</v>
      </c>
      <c r="Z3803" t="str">
        <f>IF(AND(G3803&gt;AVERAGE(train!$G$2:$G$4251),K3803&gt;AVERAGE(train!$K$2:$K$4251)),"High Day &amp; Eve",IF(AND(G3803&gt;AVERAGE(train!$G$2:$G$4251),K3803&lt;=AVERAGE(train!$K$2:$K$4251)),"High Day Only",IF(AND(G3803&lt;=AVERAGE(train!$G$2:$G$4251),K3803&gt;AVERAGE(train!$K$2:$K$4251)),"High Eve Only","Low Usage")))</f>
        <v>High Day &amp; Eve</v>
      </c>
    </row>
    <row r="3804" spans="1:26">
      <c r="A3804" t="s">
        <v>55</v>
      </c>
      <c r="B3804">
        <v>107</v>
      </c>
      <c r="C3804" t="s">
        <v>28</v>
      </c>
      <c r="D3804" t="s">
        <v>22</v>
      </c>
      <c r="E3804" t="s">
        <v>22</v>
      </c>
      <c r="F3804">
        <v>0</v>
      </c>
      <c r="G3804">
        <v>257.7</v>
      </c>
      <c r="H3804">
        <v>98</v>
      </c>
      <c r="I3804">
        <v>43.81</v>
      </c>
      <c r="J3804">
        <v>156.5</v>
      </c>
      <c r="K3804">
        <v>84</v>
      </c>
      <c r="L3804">
        <v>13.3</v>
      </c>
      <c r="M3804">
        <v>104.4</v>
      </c>
      <c r="N3804">
        <v>123</v>
      </c>
      <c r="O3804">
        <v>4.7</v>
      </c>
      <c r="P3804">
        <v>9.8000000000000007</v>
      </c>
      <c r="Q3804">
        <v>3</v>
      </c>
      <c r="R3804">
        <v>2.65</v>
      </c>
      <c r="S3804">
        <v>1</v>
      </c>
      <c r="T3804" t="s">
        <v>22</v>
      </c>
      <c r="U3804">
        <f t="shared" si="119"/>
        <v>0</v>
      </c>
      <c r="V3804">
        <f>IF(Table2[[#This Row],[international_plan]]="yes",1,0)</f>
        <v>0</v>
      </c>
      <c r="W3804">
        <f>IF(Table2[[#This Row],[voice_mail_plan]]="yes",1,0)</f>
        <v>0</v>
      </c>
      <c r="X3804" t="str">
        <f t="shared" si="118"/>
        <v>High</v>
      </c>
      <c r="Y3804" t="str">
        <f>IF(Table2[[#This Row],[total_intl_charge]] &gt; AVERAGE($R$2:$R$4245),"High","Low")</f>
        <v>Low</v>
      </c>
      <c r="Z3804" t="str">
        <f>IF(AND(G3804&gt;AVERAGE(train!$G$2:$G$4251),K3804&gt;AVERAGE(train!$K$2:$K$4251)),"High Day &amp; Eve",IF(AND(G3804&gt;AVERAGE(train!$G$2:$G$4251),K3804&lt;=AVERAGE(train!$K$2:$K$4251)),"High Day Only",IF(AND(G3804&lt;=AVERAGE(train!$G$2:$G$4251),K3804&gt;AVERAGE(train!$K$2:$K$4251)),"High Eve Only","Low Usage")))</f>
        <v>High Day Only</v>
      </c>
    </row>
    <row r="3805" spans="1:26">
      <c r="A3805" t="s">
        <v>49</v>
      </c>
      <c r="B3805">
        <v>103</v>
      </c>
      <c r="C3805" t="s">
        <v>21</v>
      </c>
      <c r="D3805" t="s">
        <v>23</v>
      </c>
      <c r="E3805" t="s">
        <v>22</v>
      </c>
      <c r="F3805">
        <v>0</v>
      </c>
      <c r="G3805">
        <v>133.19999999999999</v>
      </c>
      <c r="H3805">
        <v>90</v>
      </c>
      <c r="I3805">
        <v>22.64</v>
      </c>
      <c r="J3805">
        <v>236.8</v>
      </c>
      <c r="K3805">
        <v>70</v>
      </c>
      <c r="L3805">
        <v>20.13</v>
      </c>
      <c r="M3805">
        <v>214.1</v>
      </c>
      <c r="N3805">
        <v>120</v>
      </c>
      <c r="O3805">
        <v>9.6300000000000008</v>
      </c>
      <c r="P3805">
        <v>12.5</v>
      </c>
      <c r="Q3805">
        <v>2</v>
      </c>
      <c r="R3805">
        <v>3.38</v>
      </c>
      <c r="S3805">
        <v>1</v>
      </c>
      <c r="T3805" t="s">
        <v>23</v>
      </c>
      <c r="U3805">
        <f t="shared" si="119"/>
        <v>1</v>
      </c>
      <c r="V3805">
        <f>IF(Table2[[#This Row],[international_plan]]="yes",1,0)</f>
        <v>1</v>
      </c>
      <c r="W3805">
        <f>IF(Table2[[#This Row],[voice_mail_plan]]="yes",1,0)</f>
        <v>0</v>
      </c>
      <c r="X3805" t="str">
        <f t="shared" si="118"/>
        <v>High</v>
      </c>
      <c r="Y3805" t="str">
        <f>IF(Table2[[#This Row],[total_intl_charge]] &gt; AVERAGE($R$2:$R$4245),"High","Low")</f>
        <v>High</v>
      </c>
      <c r="Z3805" t="str">
        <f>IF(AND(G3805&gt;AVERAGE(train!$G$2:$G$4251),K3805&gt;AVERAGE(train!$K$2:$K$4251)),"High Day &amp; Eve",IF(AND(G3805&gt;AVERAGE(train!$G$2:$G$4251),K3805&lt;=AVERAGE(train!$K$2:$K$4251)),"High Day Only",IF(AND(G3805&lt;=AVERAGE(train!$G$2:$G$4251),K3805&gt;AVERAGE(train!$K$2:$K$4251)),"High Eve Only","Low Usage")))</f>
        <v>Low Usage</v>
      </c>
    </row>
    <row r="3806" spans="1:26">
      <c r="A3806" t="s">
        <v>34</v>
      </c>
      <c r="B3806">
        <v>157</v>
      </c>
      <c r="C3806" t="s">
        <v>21</v>
      </c>
      <c r="D3806" t="s">
        <v>22</v>
      </c>
      <c r="E3806" t="s">
        <v>22</v>
      </c>
      <c r="F3806">
        <v>0</v>
      </c>
      <c r="G3806">
        <v>248.7</v>
      </c>
      <c r="H3806">
        <v>113</v>
      </c>
      <c r="I3806">
        <v>42.28</v>
      </c>
      <c r="J3806">
        <v>251.8</v>
      </c>
      <c r="K3806">
        <v>79</v>
      </c>
      <c r="L3806">
        <v>21.4</v>
      </c>
      <c r="M3806">
        <v>262.7</v>
      </c>
      <c r="N3806">
        <v>46</v>
      </c>
      <c r="O3806">
        <v>11.82</v>
      </c>
      <c r="P3806">
        <v>7.5</v>
      </c>
      <c r="Q3806">
        <v>3</v>
      </c>
      <c r="R3806">
        <v>2.0299999999999998</v>
      </c>
      <c r="S3806">
        <v>5</v>
      </c>
      <c r="T3806" t="s">
        <v>23</v>
      </c>
      <c r="U3806">
        <f t="shared" si="119"/>
        <v>1</v>
      </c>
      <c r="V3806">
        <f>IF(Table2[[#This Row],[international_plan]]="yes",1,0)</f>
        <v>0</v>
      </c>
      <c r="W3806">
        <f>IF(Table2[[#This Row],[voice_mail_plan]]="yes",1,0)</f>
        <v>0</v>
      </c>
      <c r="X3806" t="str">
        <f t="shared" si="118"/>
        <v>Very High</v>
      </c>
      <c r="Y3806" t="str">
        <f>IF(Table2[[#This Row],[total_intl_charge]] &gt; AVERAGE($R$2:$R$4245),"High","Low")</f>
        <v>Low</v>
      </c>
      <c r="Z3806" t="str">
        <f>IF(AND(G3806&gt;AVERAGE(train!$G$2:$G$4251),K3806&gt;AVERAGE(train!$K$2:$K$4251)),"High Day &amp; Eve",IF(AND(G3806&gt;AVERAGE(train!$G$2:$G$4251),K3806&lt;=AVERAGE(train!$K$2:$K$4251)),"High Day Only",IF(AND(G3806&lt;=AVERAGE(train!$G$2:$G$4251),K3806&gt;AVERAGE(train!$K$2:$K$4251)),"High Eve Only","Low Usage")))</f>
        <v>High Day Only</v>
      </c>
    </row>
    <row r="3807" spans="1:26">
      <c r="A3807" t="s">
        <v>65</v>
      </c>
      <c r="B3807">
        <v>120</v>
      </c>
      <c r="C3807" t="s">
        <v>25</v>
      </c>
      <c r="D3807" t="s">
        <v>22</v>
      </c>
      <c r="E3807" t="s">
        <v>22</v>
      </c>
      <c r="F3807">
        <v>0</v>
      </c>
      <c r="G3807">
        <v>180.8</v>
      </c>
      <c r="H3807">
        <v>93</v>
      </c>
      <c r="I3807">
        <v>30.74</v>
      </c>
      <c r="J3807">
        <v>190.1</v>
      </c>
      <c r="K3807">
        <v>82</v>
      </c>
      <c r="L3807">
        <v>16.16</v>
      </c>
      <c r="M3807">
        <v>192.3</v>
      </c>
      <c r="N3807">
        <v>66</v>
      </c>
      <c r="O3807">
        <v>8.65</v>
      </c>
      <c r="P3807">
        <v>10.5</v>
      </c>
      <c r="Q3807">
        <v>7</v>
      </c>
      <c r="R3807">
        <v>2.84</v>
      </c>
      <c r="S3807">
        <v>2</v>
      </c>
      <c r="T3807" t="s">
        <v>22</v>
      </c>
      <c r="U3807">
        <f t="shared" si="119"/>
        <v>0</v>
      </c>
      <c r="V3807">
        <f>IF(Table2[[#This Row],[international_plan]]="yes",1,0)</f>
        <v>0</v>
      </c>
      <c r="W3807">
        <f>IF(Table2[[#This Row],[voice_mail_plan]]="yes",1,0)</f>
        <v>0</v>
      </c>
      <c r="X3807" t="str">
        <f t="shared" si="118"/>
        <v>High</v>
      </c>
      <c r="Y3807" t="str">
        <f>IF(Table2[[#This Row],[total_intl_charge]] &gt; AVERAGE($R$2:$R$4245),"High","Low")</f>
        <v>High</v>
      </c>
      <c r="Z3807" t="str">
        <f>IF(AND(G3807&gt;AVERAGE(train!$G$2:$G$4251),K3807&gt;AVERAGE(train!$K$2:$K$4251)),"High Day &amp; Eve",IF(AND(G3807&gt;AVERAGE(train!$G$2:$G$4251),K3807&lt;=AVERAGE(train!$K$2:$K$4251)),"High Day Only",IF(AND(G3807&lt;=AVERAGE(train!$G$2:$G$4251),K3807&gt;AVERAGE(train!$K$2:$K$4251)),"High Eve Only","Low Usage")))</f>
        <v>High Day Only</v>
      </c>
    </row>
    <row r="3808" spans="1:26">
      <c r="A3808" t="s">
        <v>64</v>
      </c>
      <c r="B3808">
        <v>81</v>
      </c>
      <c r="C3808" t="s">
        <v>21</v>
      </c>
      <c r="D3808" t="s">
        <v>23</v>
      </c>
      <c r="E3808" t="s">
        <v>23</v>
      </c>
      <c r="F3808">
        <v>32</v>
      </c>
      <c r="G3808">
        <v>229</v>
      </c>
      <c r="H3808">
        <v>80</v>
      </c>
      <c r="I3808">
        <v>38.93</v>
      </c>
      <c r="J3808">
        <v>221</v>
      </c>
      <c r="K3808">
        <v>113</v>
      </c>
      <c r="L3808">
        <v>18.79</v>
      </c>
      <c r="M3808">
        <v>291.39999999999998</v>
      </c>
      <c r="N3808">
        <v>91</v>
      </c>
      <c r="O3808">
        <v>13.11</v>
      </c>
      <c r="P3808">
        <v>12.4</v>
      </c>
      <c r="Q3808">
        <v>5</v>
      </c>
      <c r="R3808">
        <v>3.35</v>
      </c>
      <c r="S3808">
        <v>1</v>
      </c>
      <c r="T3808" t="s">
        <v>22</v>
      </c>
      <c r="U3808">
        <f t="shared" si="119"/>
        <v>0</v>
      </c>
      <c r="V3808">
        <f>IF(Table2[[#This Row],[international_plan]]="yes",1,0)</f>
        <v>1</v>
      </c>
      <c r="W3808">
        <f>IF(Table2[[#This Row],[voice_mail_plan]]="yes",1,0)</f>
        <v>1</v>
      </c>
      <c r="X3808" t="str">
        <f t="shared" si="118"/>
        <v>Medium</v>
      </c>
      <c r="Y3808" t="str">
        <f>IF(Table2[[#This Row],[total_intl_charge]] &gt; AVERAGE($R$2:$R$4245),"High","Low")</f>
        <v>High</v>
      </c>
      <c r="Z3808" t="str">
        <f>IF(AND(G3808&gt;AVERAGE(train!$G$2:$G$4251),K3808&gt;AVERAGE(train!$K$2:$K$4251)),"High Day &amp; Eve",IF(AND(G3808&gt;AVERAGE(train!$G$2:$G$4251),K3808&lt;=AVERAGE(train!$K$2:$K$4251)),"High Day Only",IF(AND(G3808&lt;=AVERAGE(train!$G$2:$G$4251),K3808&gt;AVERAGE(train!$K$2:$K$4251)),"High Eve Only","Low Usage")))</f>
        <v>High Day &amp; Eve</v>
      </c>
    </row>
    <row r="3809" spans="1:26">
      <c r="A3809" t="s">
        <v>61</v>
      </c>
      <c r="B3809">
        <v>136</v>
      </c>
      <c r="C3809" t="s">
        <v>25</v>
      </c>
      <c r="D3809" t="s">
        <v>22</v>
      </c>
      <c r="E3809" t="s">
        <v>22</v>
      </c>
      <c r="F3809">
        <v>0</v>
      </c>
      <c r="G3809">
        <v>276.3</v>
      </c>
      <c r="H3809">
        <v>94</v>
      </c>
      <c r="I3809">
        <v>46.97</v>
      </c>
      <c r="J3809">
        <v>226</v>
      </c>
      <c r="K3809">
        <v>125</v>
      </c>
      <c r="L3809">
        <v>19.21</v>
      </c>
      <c r="M3809">
        <v>221.4</v>
      </c>
      <c r="N3809">
        <v>87</v>
      </c>
      <c r="O3809">
        <v>9.9600000000000009</v>
      </c>
      <c r="P3809">
        <v>7.2</v>
      </c>
      <c r="Q3809">
        <v>1</v>
      </c>
      <c r="R3809">
        <v>1.94</v>
      </c>
      <c r="S3809">
        <v>1</v>
      </c>
      <c r="T3809" t="s">
        <v>23</v>
      </c>
      <c r="U3809">
        <f t="shared" si="119"/>
        <v>1</v>
      </c>
      <c r="V3809">
        <f>IF(Table2[[#This Row],[international_plan]]="yes",1,0)</f>
        <v>0</v>
      </c>
      <c r="W3809">
        <f>IF(Table2[[#This Row],[voice_mail_plan]]="yes",1,0)</f>
        <v>0</v>
      </c>
      <c r="X3809" t="str">
        <f t="shared" si="118"/>
        <v>Very High</v>
      </c>
      <c r="Y3809" t="str">
        <f>IF(Table2[[#This Row],[total_intl_charge]] &gt; AVERAGE($R$2:$R$4245),"High","Low")</f>
        <v>Low</v>
      </c>
      <c r="Z3809" t="str">
        <f>IF(AND(G3809&gt;AVERAGE(train!$G$2:$G$4251),K3809&gt;AVERAGE(train!$K$2:$K$4251)),"High Day &amp; Eve",IF(AND(G3809&gt;AVERAGE(train!$G$2:$G$4251),K3809&lt;=AVERAGE(train!$K$2:$K$4251)),"High Day Only",IF(AND(G3809&lt;=AVERAGE(train!$G$2:$G$4251),K3809&gt;AVERAGE(train!$K$2:$K$4251)),"High Eve Only","Low Usage")))</f>
        <v>High Day &amp; Eve</v>
      </c>
    </row>
    <row r="3810" spans="1:26">
      <c r="A3810" t="s">
        <v>64</v>
      </c>
      <c r="B3810">
        <v>83</v>
      </c>
      <c r="C3810" t="s">
        <v>28</v>
      </c>
      <c r="D3810" t="s">
        <v>22</v>
      </c>
      <c r="E3810" t="s">
        <v>23</v>
      </c>
      <c r="F3810">
        <v>37</v>
      </c>
      <c r="G3810">
        <v>133.1</v>
      </c>
      <c r="H3810">
        <v>117</v>
      </c>
      <c r="I3810">
        <v>22.63</v>
      </c>
      <c r="J3810">
        <v>171.4</v>
      </c>
      <c r="K3810">
        <v>89</v>
      </c>
      <c r="L3810">
        <v>14.57</v>
      </c>
      <c r="M3810">
        <v>218.1</v>
      </c>
      <c r="N3810">
        <v>92</v>
      </c>
      <c r="O3810">
        <v>9.81</v>
      </c>
      <c r="P3810">
        <v>10.9</v>
      </c>
      <c r="Q3810">
        <v>4</v>
      </c>
      <c r="R3810">
        <v>2.94</v>
      </c>
      <c r="S3810">
        <v>3</v>
      </c>
      <c r="T3810" t="s">
        <v>22</v>
      </c>
      <c r="U3810">
        <f t="shared" si="119"/>
        <v>0</v>
      </c>
      <c r="V3810">
        <f>IF(Table2[[#This Row],[international_plan]]="yes",1,0)</f>
        <v>0</v>
      </c>
      <c r="W3810">
        <f>IF(Table2[[#This Row],[voice_mail_plan]]="yes",1,0)</f>
        <v>1</v>
      </c>
      <c r="X3810" t="str">
        <f t="shared" si="118"/>
        <v>Medium</v>
      </c>
      <c r="Y3810" t="str">
        <f>IF(Table2[[#This Row],[total_intl_charge]] &gt; AVERAGE($R$2:$R$4245),"High","Low")</f>
        <v>High</v>
      </c>
      <c r="Z3810" t="str">
        <f>IF(AND(G3810&gt;AVERAGE(train!$G$2:$G$4251),K3810&gt;AVERAGE(train!$K$2:$K$4251)),"High Day &amp; Eve",IF(AND(G3810&gt;AVERAGE(train!$G$2:$G$4251),K3810&lt;=AVERAGE(train!$K$2:$K$4251)),"High Day Only",IF(AND(G3810&lt;=AVERAGE(train!$G$2:$G$4251),K3810&gt;AVERAGE(train!$K$2:$K$4251)),"High Eve Only","Low Usage")))</f>
        <v>Low Usage</v>
      </c>
    </row>
    <row r="3811" spans="1:26">
      <c r="A3811" t="s">
        <v>73</v>
      </c>
      <c r="B3811">
        <v>137</v>
      </c>
      <c r="C3811" t="s">
        <v>21</v>
      </c>
      <c r="D3811" t="s">
        <v>22</v>
      </c>
      <c r="E3811" t="s">
        <v>22</v>
      </c>
      <c r="F3811">
        <v>0</v>
      </c>
      <c r="G3811">
        <v>248.3</v>
      </c>
      <c r="H3811">
        <v>63</v>
      </c>
      <c r="I3811">
        <v>42.21</v>
      </c>
      <c r="J3811">
        <v>250.4</v>
      </c>
      <c r="K3811">
        <v>108</v>
      </c>
      <c r="L3811">
        <v>21.28</v>
      </c>
      <c r="M3811">
        <v>159.1</v>
      </c>
      <c r="N3811">
        <v>94</v>
      </c>
      <c r="O3811">
        <v>7.16</v>
      </c>
      <c r="P3811">
        <v>9.6</v>
      </c>
      <c r="Q3811">
        <v>4</v>
      </c>
      <c r="R3811">
        <v>2.59</v>
      </c>
      <c r="S3811">
        <v>1</v>
      </c>
      <c r="T3811" t="s">
        <v>22</v>
      </c>
      <c r="U3811">
        <f t="shared" si="119"/>
        <v>0</v>
      </c>
      <c r="V3811">
        <f>IF(Table2[[#This Row],[international_plan]]="yes",1,0)</f>
        <v>0</v>
      </c>
      <c r="W3811">
        <f>IF(Table2[[#This Row],[voice_mail_plan]]="yes",1,0)</f>
        <v>0</v>
      </c>
      <c r="X3811" t="str">
        <f t="shared" si="118"/>
        <v>Very High</v>
      </c>
      <c r="Y3811" t="str">
        <f>IF(Table2[[#This Row],[total_intl_charge]] &gt; AVERAGE($R$2:$R$4245),"High","Low")</f>
        <v>Low</v>
      </c>
      <c r="Z3811" t="str">
        <f>IF(AND(G3811&gt;AVERAGE(train!$G$2:$G$4251),K3811&gt;AVERAGE(train!$K$2:$K$4251)),"High Day &amp; Eve",IF(AND(G3811&gt;AVERAGE(train!$G$2:$G$4251),K3811&lt;=AVERAGE(train!$K$2:$K$4251)),"High Day Only",IF(AND(G3811&lt;=AVERAGE(train!$G$2:$G$4251),K3811&gt;AVERAGE(train!$K$2:$K$4251)),"High Eve Only","Low Usage")))</f>
        <v>High Day &amp; Eve</v>
      </c>
    </row>
    <row r="3812" spans="1:26">
      <c r="A3812" t="s">
        <v>64</v>
      </c>
      <c r="B3812">
        <v>93</v>
      </c>
      <c r="C3812" t="s">
        <v>21</v>
      </c>
      <c r="D3812" t="s">
        <v>22</v>
      </c>
      <c r="E3812" t="s">
        <v>23</v>
      </c>
      <c r="F3812">
        <v>37</v>
      </c>
      <c r="G3812">
        <v>230.4</v>
      </c>
      <c r="H3812">
        <v>95</v>
      </c>
      <c r="I3812">
        <v>39.17</v>
      </c>
      <c r="J3812">
        <v>155.5</v>
      </c>
      <c r="K3812">
        <v>89</v>
      </c>
      <c r="L3812">
        <v>13.22</v>
      </c>
      <c r="M3812">
        <v>179</v>
      </c>
      <c r="N3812">
        <v>90</v>
      </c>
      <c r="O3812">
        <v>8.06</v>
      </c>
      <c r="P3812">
        <v>10.4</v>
      </c>
      <c r="Q3812">
        <v>9</v>
      </c>
      <c r="R3812">
        <v>2.81</v>
      </c>
      <c r="S3812">
        <v>3</v>
      </c>
      <c r="T3812" t="s">
        <v>22</v>
      </c>
      <c r="U3812">
        <f t="shared" si="119"/>
        <v>0</v>
      </c>
      <c r="V3812">
        <f>IF(Table2[[#This Row],[international_plan]]="yes",1,0)</f>
        <v>0</v>
      </c>
      <c r="W3812">
        <f>IF(Table2[[#This Row],[voice_mail_plan]]="yes",1,0)</f>
        <v>1</v>
      </c>
      <c r="X3812" t="str">
        <f t="shared" si="118"/>
        <v>Medium</v>
      </c>
      <c r="Y3812" t="str">
        <f>IF(Table2[[#This Row],[total_intl_charge]] &gt; AVERAGE($R$2:$R$4245),"High","Low")</f>
        <v>High</v>
      </c>
      <c r="Z3812" t="str">
        <f>IF(AND(G3812&gt;AVERAGE(train!$G$2:$G$4251),K3812&gt;AVERAGE(train!$K$2:$K$4251)),"High Day &amp; Eve",IF(AND(G3812&gt;AVERAGE(train!$G$2:$G$4251),K3812&lt;=AVERAGE(train!$K$2:$K$4251)),"High Day Only",IF(AND(G3812&lt;=AVERAGE(train!$G$2:$G$4251),K3812&gt;AVERAGE(train!$K$2:$K$4251)),"High Eve Only","Low Usage")))</f>
        <v>High Day Only</v>
      </c>
    </row>
    <row r="3813" spans="1:26">
      <c r="A3813" t="s">
        <v>52</v>
      </c>
      <c r="B3813">
        <v>103</v>
      </c>
      <c r="C3813" t="s">
        <v>25</v>
      </c>
      <c r="D3813" t="s">
        <v>22</v>
      </c>
      <c r="E3813" t="s">
        <v>22</v>
      </c>
      <c r="F3813">
        <v>0</v>
      </c>
      <c r="G3813">
        <v>185.8</v>
      </c>
      <c r="H3813">
        <v>118</v>
      </c>
      <c r="I3813">
        <v>31.59</v>
      </c>
      <c r="J3813">
        <v>86.8</v>
      </c>
      <c r="K3813">
        <v>84</v>
      </c>
      <c r="L3813">
        <v>7.38</v>
      </c>
      <c r="M3813">
        <v>208.4</v>
      </c>
      <c r="N3813">
        <v>115</v>
      </c>
      <c r="O3813">
        <v>9.3800000000000008</v>
      </c>
      <c r="P3813">
        <v>10.7</v>
      </c>
      <c r="Q3813">
        <v>9</v>
      </c>
      <c r="R3813">
        <v>2.89</v>
      </c>
      <c r="S3813">
        <v>1</v>
      </c>
      <c r="T3813" t="s">
        <v>22</v>
      </c>
      <c r="U3813">
        <f t="shared" si="119"/>
        <v>0</v>
      </c>
      <c r="V3813">
        <f>IF(Table2[[#This Row],[international_plan]]="yes",1,0)</f>
        <v>0</v>
      </c>
      <c r="W3813">
        <f>IF(Table2[[#This Row],[voice_mail_plan]]="yes",1,0)</f>
        <v>0</v>
      </c>
      <c r="X3813" t="str">
        <f t="shared" si="118"/>
        <v>High</v>
      </c>
      <c r="Y3813" t="str">
        <f>IF(Table2[[#This Row],[total_intl_charge]] &gt; AVERAGE($R$2:$R$4245),"High","Low")</f>
        <v>High</v>
      </c>
      <c r="Z3813" t="str">
        <f>IF(AND(G3813&gt;AVERAGE(train!$G$2:$G$4251),K3813&gt;AVERAGE(train!$K$2:$K$4251)),"High Day &amp; Eve",IF(AND(G3813&gt;AVERAGE(train!$G$2:$G$4251),K3813&lt;=AVERAGE(train!$K$2:$K$4251)),"High Day Only",IF(AND(G3813&lt;=AVERAGE(train!$G$2:$G$4251),K3813&gt;AVERAGE(train!$K$2:$K$4251)),"High Eve Only","Low Usage")))</f>
        <v>High Day Only</v>
      </c>
    </row>
    <row r="3814" spans="1:26">
      <c r="A3814" t="s">
        <v>56</v>
      </c>
      <c r="B3814">
        <v>96</v>
      </c>
      <c r="C3814" t="s">
        <v>21</v>
      </c>
      <c r="D3814" t="s">
        <v>22</v>
      </c>
      <c r="E3814" t="s">
        <v>22</v>
      </c>
      <c r="F3814">
        <v>0</v>
      </c>
      <c r="G3814">
        <v>183.9</v>
      </c>
      <c r="H3814">
        <v>88</v>
      </c>
      <c r="I3814">
        <v>31.26</v>
      </c>
      <c r="J3814">
        <v>109.2</v>
      </c>
      <c r="K3814">
        <v>86</v>
      </c>
      <c r="L3814">
        <v>9.2799999999999994</v>
      </c>
      <c r="M3814">
        <v>190.2</v>
      </c>
      <c r="N3814">
        <v>78</v>
      </c>
      <c r="O3814">
        <v>8.56</v>
      </c>
      <c r="P3814">
        <v>16.600000000000001</v>
      </c>
      <c r="Q3814">
        <v>7</v>
      </c>
      <c r="R3814">
        <v>4.4800000000000004</v>
      </c>
      <c r="S3814">
        <v>2</v>
      </c>
      <c r="T3814" t="s">
        <v>22</v>
      </c>
      <c r="U3814">
        <f t="shared" si="119"/>
        <v>0</v>
      </c>
      <c r="V3814">
        <f>IF(Table2[[#This Row],[international_plan]]="yes",1,0)</f>
        <v>0</v>
      </c>
      <c r="W3814">
        <f>IF(Table2[[#This Row],[voice_mail_plan]]="yes",1,0)</f>
        <v>0</v>
      </c>
      <c r="X3814" t="str">
        <f t="shared" si="118"/>
        <v>Medium</v>
      </c>
      <c r="Y3814" t="str">
        <f>IF(Table2[[#This Row],[total_intl_charge]] &gt; AVERAGE($R$2:$R$4245),"High","Low")</f>
        <v>High</v>
      </c>
      <c r="Z3814" t="str">
        <f>IF(AND(G3814&gt;AVERAGE(train!$G$2:$G$4251),K3814&gt;AVERAGE(train!$K$2:$K$4251)),"High Day &amp; Eve",IF(AND(G3814&gt;AVERAGE(train!$G$2:$G$4251),K3814&lt;=AVERAGE(train!$K$2:$K$4251)),"High Day Only",IF(AND(G3814&lt;=AVERAGE(train!$G$2:$G$4251),K3814&gt;AVERAGE(train!$K$2:$K$4251)),"High Eve Only","Low Usage")))</f>
        <v>High Day Only</v>
      </c>
    </row>
    <row r="3815" spans="1:26">
      <c r="A3815" t="s">
        <v>36</v>
      </c>
      <c r="B3815">
        <v>77</v>
      </c>
      <c r="C3815" t="s">
        <v>21</v>
      </c>
      <c r="D3815" t="s">
        <v>23</v>
      </c>
      <c r="E3815" t="s">
        <v>22</v>
      </c>
      <c r="F3815">
        <v>0</v>
      </c>
      <c r="G3815">
        <v>132.9</v>
      </c>
      <c r="H3815">
        <v>86</v>
      </c>
      <c r="I3815">
        <v>22.59</v>
      </c>
      <c r="J3815">
        <v>168.1</v>
      </c>
      <c r="K3815">
        <v>121</v>
      </c>
      <c r="L3815">
        <v>14.29</v>
      </c>
      <c r="M3815">
        <v>196.3</v>
      </c>
      <c r="N3815">
        <v>102</v>
      </c>
      <c r="O3815">
        <v>8.83</v>
      </c>
      <c r="P3815">
        <v>7.8</v>
      </c>
      <c r="Q3815">
        <v>3</v>
      </c>
      <c r="R3815">
        <v>2.11</v>
      </c>
      <c r="S3815">
        <v>0</v>
      </c>
      <c r="T3815" t="s">
        <v>22</v>
      </c>
      <c r="U3815">
        <f t="shared" si="119"/>
        <v>0</v>
      </c>
      <c r="V3815">
        <f>IF(Table2[[#This Row],[international_plan]]="yes",1,0)</f>
        <v>1</v>
      </c>
      <c r="W3815">
        <f>IF(Table2[[#This Row],[voice_mail_plan]]="yes",1,0)</f>
        <v>0</v>
      </c>
      <c r="X3815" t="str">
        <f t="shared" si="118"/>
        <v>Medium</v>
      </c>
      <c r="Y3815" t="str">
        <f>IF(Table2[[#This Row],[total_intl_charge]] &gt; AVERAGE($R$2:$R$4245),"High","Low")</f>
        <v>Low</v>
      </c>
      <c r="Z3815" t="str">
        <f>IF(AND(G3815&gt;AVERAGE(train!$G$2:$G$4251),K3815&gt;AVERAGE(train!$K$2:$K$4251)),"High Day &amp; Eve",IF(AND(G3815&gt;AVERAGE(train!$G$2:$G$4251),K3815&lt;=AVERAGE(train!$K$2:$K$4251)),"High Day Only",IF(AND(G3815&lt;=AVERAGE(train!$G$2:$G$4251),K3815&gt;AVERAGE(train!$K$2:$K$4251)),"High Eve Only","Low Usage")))</f>
        <v>High Eve Only</v>
      </c>
    </row>
    <row r="3816" spans="1:26">
      <c r="A3816" t="s">
        <v>61</v>
      </c>
      <c r="B3816">
        <v>116</v>
      </c>
      <c r="C3816" t="s">
        <v>28</v>
      </c>
      <c r="D3816" t="s">
        <v>22</v>
      </c>
      <c r="E3816" t="s">
        <v>22</v>
      </c>
      <c r="F3816">
        <v>0</v>
      </c>
      <c r="G3816">
        <v>179</v>
      </c>
      <c r="H3816">
        <v>81</v>
      </c>
      <c r="I3816">
        <v>30.43</v>
      </c>
      <c r="J3816">
        <v>200</v>
      </c>
      <c r="K3816">
        <v>116</v>
      </c>
      <c r="L3816">
        <v>17</v>
      </c>
      <c r="M3816">
        <v>168.6</v>
      </c>
      <c r="N3816">
        <v>74</v>
      </c>
      <c r="O3816">
        <v>7.59</v>
      </c>
      <c r="P3816">
        <v>15.8</v>
      </c>
      <c r="Q3816">
        <v>7</v>
      </c>
      <c r="R3816">
        <v>4.2699999999999996</v>
      </c>
      <c r="S3816">
        <v>1</v>
      </c>
      <c r="T3816" t="s">
        <v>22</v>
      </c>
      <c r="U3816">
        <f t="shared" si="119"/>
        <v>0</v>
      </c>
      <c r="V3816">
        <f>IF(Table2[[#This Row],[international_plan]]="yes",1,0)</f>
        <v>0</v>
      </c>
      <c r="W3816">
        <f>IF(Table2[[#This Row],[voice_mail_plan]]="yes",1,0)</f>
        <v>0</v>
      </c>
      <c r="X3816" t="str">
        <f t="shared" si="118"/>
        <v>High</v>
      </c>
      <c r="Y3816" t="str">
        <f>IF(Table2[[#This Row],[total_intl_charge]] &gt; AVERAGE($R$2:$R$4245),"High","Low")</f>
        <v>High</v>
      </c>
      <c r="Z3816" t="str">
        <f>IF(AND(G3816&gt;AVERAGE(train!$G$2:$G$4251),K3816&gt;AVERAGE(train!$K$2:$K$4251)),"High Day &amp; Eve",IF(AND(G3816&gt;AVERAGE(train!$G$2:$G$4251),K3816&lt;=AVERAGE(train!$K$2:$K$4251)),"High Day Only",IF(AND(G3816&lt;=AVERAGE(train!$G$2:$G$4251),K3816&gt;AVERAGE(train!$K$2:$K$4251)),"High Eve Only","Low Usage")))</f>
        <v>High Eve Only</v>
      </c>
    </row>
    <row r="3817" spans="1:26">
      <c r="A3817" t="s">
        <v>60</v>
      </c>
      <c r="B3817">
        <v>96</v>
      </c>
      <c r="C3817" t="s">
        <v>25</v>
      </c>
      <c r="D3817" t="s">
        <v>23</v>
      </c>
      <c r="E3817" t="s">
        <v>22</v>
      </c>
      <c r="F3817">
        <v>0</v>
      </c>
      <c r="G3817">
        <v>188.8</v>
      </c>
      <c r="H3817">
        <v>119</v>
      </c>
      <c r="I3817">
        <v>32.1</v>
      </c>
      <c r="J3817">
        <v>216.9</v>
      </c>
      <c r="K3817">
        <v>100</v>
      </c>
      <c r="L3817">
        <v>18.440000000000001</v>
      </c>
      <c r="M3817">
        <v>208.5</v>
      </c>
      <c r="N3817">
        <v>116</v>
      </c>
      <c r="O3817">
        <v>9.3800000000000008</v>
      </c>
      <c r="P3817">
        <v>5.8</v>
      </c>
      <c r="Q3817">
        <v>3</v>
      </c>
      <c r="R3817">
        <v>1.57</v>
      </c>
      <c r="S3817">
        <v>3</v>
      </c>
      <c r="T3817" t="s">
        <v>22</v>
      </c>
      <c r="U3817">
        <f t="shared" si="119"/>
        <v>0</v>
      </c>
      <c r="V3817">
        <f>IF(Table2[[#This Row],[international_plan]]="yes",1,0)</f>
        <v>1</v>
      </c>
      <c r="W3817">
        <f>IF(Table2[[#This Row],[voice_mail_plan]]="yes",1,0)</f>
        <v>0</v>
      </c>
      <c r="X3817" t="str">
        <f t="shared" si="118"/>
        <v>Medium</v>
      </c>
      <c r="Y3817" t="str">
        <f>IF(Table2[[#This Row],[total_intl_charge]] &gt; AVERAGE($R$2:$R$4245),"High","Low")</f>
        <v>Low</v>
      </c>
      <c r="Z3817" t="str">
        <f>IF(AND(G3817&gt;AVERAGE(train!$G$2:$G$4251),K3817&gt;AVERAGE(train!$K$2:$K$4251)),"High Day &amp; Eve",IF(AND(G3817&gt;AVERAGE(train!$G$2:$G$4251),K3817&lt;=AVERAGE(train!$K$2:$K$4251)),"High Day Only",IF(AND(G3817&lt;=AVERAGE(train!$G$2:$G$4251),K3817&gt;AVERAGE(train!$K$2:$K$4251)),"High Eve Only","Low Usage")))</f>
        <v>High Day Only</v>
      </c>
    </row>
    <row r="3818" spans="1:26">
      <c r="A3818" t="s">
        <v>74</v>
      </c>
      <c r="B3818">
        <v>60</v>
      </c>
      <c r="C3818" t="s">
        <v>21</v>
      </c>
      <c r="D3818" t="s">
        <v>23</v>
      </c>
      <c r="E3818" t="s">
        <v>23</v>
      </c>
      <c r="F3818">
        <v>45</v>
      </c>
      <c r="G3818">
        <v>135.6</v>
      </c>
      <c r="H3818">
        <v>101</v>
      </c>
      <c r="I3818">
        <v>23.05</v>
      </c>
      <c r="J3818">
        <v>94.9</v>
      </c>
      <c r="K3818">
        <v>73</v>
      </c>
      <c r="L3818">
        <v>8.07</v>
      </c>
      <c r="M3818">
        <v>154</v>
      </c>
      <c r="N3818">
        <v>118</v>
      </c>
      <c r="O3818">
        <v>6.93</v>
      </c>
      <c r="P3818">
        <v>9.8000000000000007</v>
      </c>
      <c r="Q3818">
        <v>3</v>
      </c>
      <c r="R3818">
        <v>2.65</v>
      </c>
      <c r="S3818">
        <v>4</v>
      </c>
      <c r="T3818" t="s">
        <v>23</v>
      </c>
      <c r="U3818">
        <f t="shared" si="119"/>
        <v>1</v>
      </c>
      <c r="V3818">
        <f>IF(Table2[[#This Row],[international_plan]]="yes",1,0)</f>
        <v>1</v>
      </c>
      <c r="W3818">
        <f>IF(Table2[[#This Row],[voice_mail_plan]]="yes",1,0)</f>
        <v>1</v>
      </c>
      <c r="X3818" t="str">
        <f t="shared" si="118"/>
        <v>Low</v>
      </c>
      <c r="Y3818" t="str">
        <f>IF(Table2[[#This Row],[total_intl_charge]] &gt; AVERAGE($R$2:$R$4245),"High","Low")</f>
        <v>Low</v>
      </c>
      <c r="Z3818" t="str">
        <f>IF(AND(G3818&gt;AVERAGE(train!$G$2:$G$4251),K3818&gt;AVERAGE(train!$K$2:$K$4251)),"High Day &amp; Eve",IF(AND(G3818&gt;AVERAGE(train!$G$2:$G$4251),K3818&lt;=AVERAGE(train!$K$2:$K$4251)),"High Day Only",IF(AND(G3818&lt;=AVERAGE(train!$G$2:$G$4251),K3818&gt;AVERAGE(train!$K$2:$K$4251)),"High Eve Only","Low Usage")))</f>
        <v>Low Usage</v>
      </c>
    </row>
    <row r="3819" spans="1:26">
      <c r="A3819" t="s">
        <v>34</v>
      </c>
      <c r="B3819">
        <v>105</v>
      </c>
      <c r="C3819" t="s">
        <v>25</v>
      </c>
      <c r="D3819" t="s">
        <v>23</v>
      </c>
      <c r="E3819" t="s">
        <v>23</v>
      </c>
      <c r="F3819">
        <v>31</v>
      </c>
      <c r="G3819">
        <v>172.5</v>
      </c>
      <c r="H3819">
        <v>103</v>
      </c>
      <c r="I3819">
        <v>29.33</v>
      </c>
      <c r="J3819">
        <v>113.6</v>
      </c>
      <c r="K3819">
        <v>102</v>
      </c>
      <c r="L3819">
        <v>9.66</v>
      </c>
      <c r="M3819">
        <v>261.60000000000002</v>
      </c>
      <c r="N3819">
        <v>104</v>
      </c>
      <c r="O3819">
        <v>11.77</v>
      </c>
      <c r="P3819">
        <v>10.8</v>
      </c>
      <c r="Q3819">
        <v>4</v>
      </c>
      <c r="R3819">
        <v>2.92</v>
      </c>
      <c r="S3819">
        <v>2</v>
      </c>
      <c r="T3819" t="s">
        <v>22</v>
      </c>
      <c r="U3819">
        <f t="shared" si="119"/>
        <v>0</v>
      </c>
      <c r="V3819">
        <f>IF(Table2[[#This Row],[international_plan]]="yes",1,0)</f>
        <v>1</v>
      </c>
      <c r="W3819">
        <f>IF(Table2[[#This Row],[voice_mail_plan]]="yes",1,0)</f>
        <v>1</v>
      </c>
      <c r="X3819" t="str">
        <f t="shared" si="118"/>
        <v>High</v>
      </c>
      <c r="Y3819" t="str">
        <f>IF(Table2[[#This Row],[total_intl_charge]] &gt; AVERAGE($R$2:$R$4245),"High","Low")</f>
        <v>High</v>
      </c>
      <c r="Z3819" t="str">
        <f>IF(AND(G3819&gt;AVERAGE(train!$G$2:$G$4251),K3819&gt;AVERAGE(train!$K$2:$K$4251)),"High Day &amp; Eve",IF(AND(G3819&gt;AVERAGE(train!$G$2:$G$4251),K3819&lt;=AVERAGE(train!$K$2:$K$4251)),"High Day Only",IF(AND(G3819&lt;=AVERAGE(train!$G$2:$G$4251),K3819&gt;AVERAGE(train!$K$2:$K$4251)),"High Eve Only","Low Usage")))</f>
        <v>High Eve Only</v>
      </c>
    </row>
    <row r="3820" spans="1:26">
      <c r="A3820" t="s">
        <v>24</v>
      </c>
      <c r="B3820">
        <v>107</v>
      </c>
      <c r="C3820" t="s">
        <v>28</v>
      </c>
      <c r="D3820" t="s">
        <v>22</v>
      </c>
      <c r="E3820" t="s">
        <v>22</v>
      </c>
      <c r="F3820">
        <v>0</v>
      </c>
      <c r="G3820">
        <v>156.30000000000001</v>
      </c>
      <c r="H3820">
        <v>75</v>
      </c>
      <c r="I3820">
        <v>26.57</v>
      </c>
      <c r="J3820">
        <v>215.3</v>
      </c>
      <c r="K3820">
        <v>93</v>
      </c>
      <c r="L3820">
        <v>18.3</v>
      </c>
      <c r="M3820">
        <v>118.2</v>
      </c>
      <c r="N3820">
        <v>115</v>
      </c>
      <c r="O3820">
        <v>5.32</v>
      </c>
      <c r="P3820">
        <v>8.8000000000000007</v>
      </c>
      <c r="Q3820">
        <v>2</v>
      </c>
      <c r="R3820">
        <v>2.38</v>
      </c>
      <c r="S3820">
        <v>1</v>
      </c>
      <c r="T3820" t="s">
        <v>22</v>
      </c>
      <c r="U3820">
        <f t="shared" si="119"/>
        <v>0</v>
      </c>
      <c r="V3820">
        <f>IF(Table2[[#This Row],[international_plan]]="yes",1,0)</f>
        <v>0</v>
      </c>
      <c r="W3820">
        <f>IF(Table2[[#This Row],[voice_mail_plan]]="yes",1,0)</f>
        <v>0</v>
      </c>
      <c r="X3820" t="str">
        <f t="shared" si="118"/>
        <v>High</v>
      </c>
      <c r="Y3820" t="str">
        <f>IF(Table2[[#This Row],[total_intl_charge]] &gt; AVERAGE($R$2:$R$4245),"High","Low")</f>
        <v>Low</v>
      </c>
      <c r="Z3820" t="str">
        <f>IF(AND(G3820&gt;AVERAGE(train!$G$2:$G$4251),K3820&gt;AVERAGE(train!$K$2:$K$4251)),"High Day &amp; Eve",IF(AND(G3820&gt;AVERAGE(train!$G$2:$G$4251),K3820&lt;=AVERAGE(train!$K$2:$K$4251)),"High Day Only",IF(AND(G3820&lt;=AVERAGE(train!$G$2:$G$4251),K3820&gt;AVERAGE(train!$K$2:$K$4251)),"High Eve Only","Low Usage")))</f>
        <v>Low Usage</v>
      </c>
    </row>
    <row r="3821" spans="1:26">
      <c r="A3821" t="s">
        <v>56</v>
      </c>
      <c r="B3821">
        <v>86</v>
      </c>
      <c r="C3821" t="s">
        <v>21</v>
      </c>
      <c r="D3821" t="s">
        <v>22</v>
      </c>
      <c r="E3821" t="s">
        <v>22</v>
      </c>
      <c r="F3821">
        <v>0</v>
      </c>
      <c r="G3821">
        <v>234.6</v>
      </c>
      <c r="H3821">
        <v>102</v>
      </c>
      <c r="I3821">
        <v>39.880000000000003</v>
      </c>
      <c r="J3821">
        <v>268.3</v>
      </c>
      <c r="K3821">
        <v>109</v>
      </c>
      <c r="L3821">
        <v>22.81</v>
      </c>
      <c r="M3821">
        <v>195.6</v>
      </c>
      <c r="N3821">
        <v>102</v>
      </c>
      <c r="O3821">
        <v>8.8000000000000007</v>
      </c>
      <c r="P3821">
        <v>11.6</v>
      </c>
      <c r="Q3821">
        <v>4</v>
      </c>
      <c r="R3821">
        <v>3.13</v>
      </c>
      <c r="S3821">
        <v>1</v>
      </c>
      <c r="T3821" t="s">
        <v>23</v>
      </c>
      <c r="U3821">
        <f t="shared" si="119"/>
        <v>1</v>
      </c>
      <c r="V3821">
        <f>IF(Table2[[#This Row],[international_plan]]="yes",1,0)</f>
        <v>0</v>
      </c>
      <c r="W3821">
        <f>IF(Table2[[#This Row],[voice_mail_plan]]="yes",1,0)</f>
        <v>0</v>
      </c>
      <c r="X3821" t="str">
        <f t="shared" si="118"/>
        <v>Medium</v>
      </c>
      <c r="Y3821" t="str">
        <f>IF(Table2[[#This Row],[total_intl_charge]] &gt; AVERAGE($R$2:$R$4245),"High","Low")</f>
        <v>High</v>
      </c>
      <c r="Z3821" t="str">
        <f>IF(AND(G3821&gt;AVERAGE(train!$G$2:$G$4251),K3821&gt;AVERAGE(train!$K$2:$K$4251)),"High Day &amp; Eve",IF(AND(G3821&gt;AVERAGE(train!$G$2:$G$4251),K3821&lt;=AVERAGE(train!$K$2:$K$4251)),"High Day Only",IF(AND(G3821&lt;=AVERAGE(train!$G$2:$G$4251),K3821&gt;AVERAGE(train!$K$2:$K$4251)),"High Eve Only","Low Usage")))</f>
        <v>High Day &amp; Eve</v>
      </c>
    </row>
    <row r="3822" spans="1:26">
      <c r="A3822" t="s">
        <v>64</v>
      </c>
      <c r="B3822">
        <v>115</v>
      </c>
      <c r="C3822" t="s">
        <v>21</v>
      </c>
      <c r="D3822" t="s">
        <v>22</v>
      </c>
      <c r="E3822" t="s">
        <v>22</v>
      </c>
      <c r="F3822">
        <v>0</v>
      </c>
      <c r="G3822">
        <v>202.1</v>
      </c>
      <c r="H3822">
        <v>95</v>
      </c>
      <c r="I3822">
        <v>34.36</v>
      </c>
      <c r="J3822">
        <v>231.6</v>
      </c>
      <c r="K3822">
        <v>89</v>
      </c>
      <c r="L3822">
        <v>19.690000000000001</v>
      </c>
      <c r="M3822">
        <v>214.6</v>
      </c>
      <c r="N3822">
        <v>165</v>
      </c>
      <c r="O3822">
        <v>9.66</v>
      </c>
      <c r="P3822">
        <v>13.1</v>
      </c>
      <c r="Q3822">
        <v>7</v>
      </c>
      <c r="R3822">
        <v>3.54</v>
      </c>
      <c r="S3822">
        <v>1</v>
      </c>
      <c r="T3822" t="s">
        <v>22</v>
      </c>
      <c r="U3822">
        <f t="shared" si="119"/>
        <v>0</v>
      </c>
      <c r="V3822">
        <f>IF(Table2[[#This Row],[international_plan]]="yes",1,0)</f>
        <v>0</v>
      </c>
      <c r="W3822">
        <f>IF(Table2[[#This Row],[voice_mail_plan]]="yes",1,0)</f>
        <v>0</v>
      </c>
      <c r="X3822" t="str">
        <f t="shared" si="118"/>
        <v>High</v>
      </c>
      <c r="Y3822" t="str">
        <f>IF(Table2[[#This Row],[total_intl_charge]] &gt; AVERAGE($R$2:$R$4245),"High","Low")</f>
        <v>High</v>
      </c>
      <c r="Z3822" t="str">
        <f>IF(AND(G3822&gt;AVERAGE(train!$G$2:$G$4251),K3822&gt;AVERAGE(train!$K$2:$K$4251)),"High Day &amp; Eve",IF(AND(G3822&gt;AVERAGE(train!$G$2:$G$4251),K3822&lt;=AVERAGE(train!$K$2:$K$4251)),"High Day Only",IF(AND(G3822&lt;=AVERAGE(train!$G$2:$G$4251),K3822&gt;AVERAGE(train!$K$2:$K$4251)),"High Eve Only","Low Usage")))</f>
        <v>High Day Only</v>
      </c>
    </row>
    <row r="3823" spans="1:26">
      <c r="A3823" t="s">
        <v>71</v>
      </c>
      <c r="B3823">
        <v>128</v>
      </c>
      <c r="C3823" t="s">
        <v>28</v>
      </c>
      <c r="D3823" t="s">
        <v>22</v>
      </c>
      <c r="E3823" t="s">
        <v>23</v>
      </c>
      <c r="F3823">
        <v>40</v>
      </c>
      <c r="G3823">
        <v>272.2</v>
      </c>
      <c r="H3823">
        <v>112</v>
      </c>
      <c r="I3823">
        <v>46.27</v>
      </c>
      <c r="J3823">
        <v>239.9</v>
      </c>
      <c r="K3823">
        <v>111</v>
      </c>
      <c r="L3823">
        <v>20.39</v>
      </c>
      <c r="M3823">
        <v>257.3</v>
      </c>
      <c r="N3823">
        <v>124</v>
      </c>
      <c r="O3823">
        <v>11.58</v>
      </c>
      <c r="P3823">
        <v>11.6</v>
      </c>
      <c r="Q3823">
        <v>2</v>
      </c>
      <c r="R3823">
        <v>3.13</v>
      </c>
      <c r="S3823">
        <v>1</v>
      </c>
      <c r="T3823" t="s">
        <v>22</v>
      </c>
      <c r="U3823">
        <f t="shared" si="119"/>
        <v>0</v>
      </c>
      <c r="V3823">
        <f>IF(Table2[[#This Row],[international_plan]]="yes",1,0)</f>
        <v>0</v>
      </c>
      <c r="W3823">
        <f>IF(Table2[[#This Row],[voice_mail_plan]]="yes",1,0)</f>
        <v>1</v>
      </c>
      <c r="X3823" t="str">
        <f t="shared" si="118"/>
        <v>Very High</v>
      </c>
      <c r="Y3823" t="str">
        <f>IF(Table2[[#This Row],[total_intl_charge]] &gt; AVERAGE($R$2:$R$4245),"High","Low")</f>
        <v>High</v>
      </c>
      <c r="Z3823" t="str">
        <f>IF(AND(G3823&gt;AVERAGE(train!$G$2:$G$4251),K3823&gt;AVERAGE(train!$K$2:$K$4251)),"High Day &amp; Eve",IF(AND(G3823&gt;AVERAGE(train!$G$2:$G$4251),K3823&lt;=AVERAGE(train!$K$2:$K$4251)),"High Day Only",IF(AND(G3823&lt;=AVERAGE(train!$G$2:$G$4251),K3823&gt;AVERAGE(train!$K$2:$K$4251)),"High Eve Only","Low Usage")))</f>
        <v>High Day &amp; Eve</v>
      </c>
    </row>
    <row r="3824" spans="1:26">
      <c r="A3824" t="s">
        <v>57</v>
      </c>
      <c r="B3824">
        <v>97</v>
      </c>
      <c r="C3824" t="s">
        <v>21</v>
      </c>
      <c r="D3824" t="s">
        <v>22</v>
      </c>
      <c r="E3824" t="s">
        <v>22</v>
      </c>
      <c r="F3824">
        <v>0</v>
      </c>
      <c r="G3824">
        <v>245.2</v>
      </c>
      <c r="H3824">
        <v>109</v>
      </c>
      <c r="I3824">
        <v>41.68</v>
      </c>
      <c r="J3824">
        <v>165.5</v>
      </c>
      <c r="K3824">
        <v>152</v>
      </c>
      <c r="L3824">
        <v>14.07</v>
      </c>
      <c r="M3824">
        <v>159.19999999999999</v>
      </c>
      <c r="N3824">
        <v>96</v>
      </c>
      <c r="O3824">
        <v>7.16</v>
      </c>
      <c r="P3824">
        <v>9.1</v>
      </c>
      <c r="Q3824">
        <v>8</v>
      </c>
      <c r="R3824">
        <v>2.46</v>
      </c>
      <c r="S3824">
        <v>1</v>
      </c>
      <c r="T3824" t="s">
        <v>22</v>
      </c>
      <c r="U3824">
        <f t="shared" si="119"/>
        <v>0</v>
      </c>
      <c r="V3824">
        <f>IF(Table2[[#This Row],[international_plan]]="yes",1,0)</f>
        <v>0</v>
      </c>
      <c r="W3824">
        <f>IF(Table2[[#This Row],[voice_mail_plan]]="yes",1,0)</f>
        <v>0</v>
      </c>
      <c r="X3824" t="str">
        <f t="shared" si="118"/>
        <v>Medium</v>
      </c>
      <c r="Y3824" t="str">
        <f>IF(Table2[[#This Row],[total_intl_charge]] &gt; AVERAGE($R$2:$R$4245),"High","Low")</f>
        <v>Low</v>
      </c>
      <c r="Z3824" t="str">
        <f>IF(AND(G3824&gt;AVERAGE(train!$G$2:$G$4251),K3824&gt;AVERAGE(train!$K$2:$K$4251)),"High Day &amp; Eve",IF(AND(G3824&gt;AVERAGE(train!$G$2:$G$4251),K3824&lt;=AVERAGE(train!$K$2:$K$4251)),"High Day Only",IF(AND(G3824&lt;=AVERAGE(train!$G$2:$G$4251),K3824&gt;AVERAGE(train!$K$2:$K$4251)),"High Eve Only","Low Usage")))</f>
        <v>High Day &amp; Eve</v>
      </c>
    </row>
    <row r="3825" spans="1:26">
      <c r="A3825" t="s">
        <v>41</v>
      </c>
      <c r="B3825">
        <v>90</v>
      </c>
      <c r="C3825" t="s">
        <v>21</v>
      </c>
      <c r="D3825" t="s">
        <v>22</v>
      </c>
      <c r="E3825" t="s">
        <v>22</v>
      </c>
      <c r="F3825">
        <v>0</v>
      </c>
      <c r="G3825">
        <v>207.6</v>
      </c>
      <c r="H3825">
        <v>82</v>
      </c>
      <c r="I3825">
        <v>35.29</v>
      </c>
      <c r="J3825">
        <v>193.3</v>
      </c>
      <c r="K3825">
        <v>105</v>
      </c>
      <c r="L3825">
        <v>16.43</v>
      </c>
      <c r="M3825">
        <v>149.69999999999999</v>
      </c>
      <c r="N3825">
        <v>68</v>
      </c>
      <c r="O3825">
        <v>6.74</v>
      </c>
      <c r="P3825">
        <v>11.2</v>
      </c>
      <c r="Q3825">
        <v>6</v>
      </c>
      <c r="R3825">
        <v>3.02</v>
      </c>
      <c r="S3825">
        <v>1</v>
      </c>
      <c r="T3825" t="s">
        <v>22</v>
      </c>
      <c r="U3825">
        <f t="shared" si="119"/>
        <v>0</v>
      </c>
      <c r="V3825">
        <f>IF(Table2[[#This Row],[international_plan]]="yes",1,0)</f>
        <v>0</v>
      </c>
      <c r="W3825">
        <f>IF(Table2[[#This Row],[voice_mail_plan]]="yes",1,0)</f>
        <v>0</v>
      </c>
      <c r="X3825" t="str">
        <f t="shared" si="118"/>
        <v>Medium</v>
      </c>
      <c r="Y3825" t="str">
        <f>IF(Table2[[#This Row],[total_intl_charge]] &gt; AVERAGE($R$2:$R$4245),"High","Low")</f>
        <v>High</v>
      </c>
      <c r="Z3825" t="str">
        <f>IF(AND(G3825&gt;AVERAGE(train!$G$2:$G$4251),K3825&gt;AVERAGE(train!$K$2:$K$4251)),"High Day &amp; Eve",IF(AND(G3825&gt;AVERAGE(train!$G$2:$G$4251),K3825&lt;=AVERAGE(train!$K$2:$K$4251)),"High Day Only",IF(AND(G3825&lt;=AVERAGE(train!$G$2:$G$4251),K3825&gt;AVERAGE(train!$K$2:$K$4251)),"High Eve Only","Low Usage")))</f>
        <v>High Day &amp; Eve</v>
      </c>
    </row>
    <row r="3826" spans="1:26">
      <c r="A3826" t="s">
        <v>65</v>
      </c>
      <c r="B3826">
        <v>22</v>
      </c>
      <c r="C3826" t="s">
        <v>21</v>
      </c>
      <c r="D3826" t="s">
        <v>22</v>
      </c>
      <c r="E3826" t="s">
        <v>22</v>
      </c>
      <c r="F3826">
        <v>0</v>
      </c>
      <c r="G3826">
        <v>222.9</v>
      </c>
      <c r="H3826">
        <v>97</v>
      </c>
      <c r="I3826">
        <v>37.89</v>
      </c>
      <c r="J3826">
        <v>172.6</v>
      </c>
      <c r="K3826">
        <v>91</v>
      </c>
      <c r="L3826">
        <v>14.67</v>
      </c>
      <c r="M3826">
        <v>187.6</v>
      </c>
      <c r="N3826">
        <v>99</v>
      </c>
      <c r="O3826">
        <v>8.44</v>
      </c>
      <c r="P3826">
        <v>10.1</v>
      </c>
      <c r="Q3826">
        <v>3</v>
      </c>
      <c r="R3826">
        <v>2.73</v>
      </c>
      <c r="S3826">
        <v>1</v>
      </c>
      <c r="T3826" t="s">
        <v>22</v>
      </c>
      <c r="U3826">
        <f t="shared" si="119"/>
        <v>0</v>
      </c>
      <c r="V3826">
        <f>IF(Table2[[#This Row],[international_plan]]="yes",1,0)</f>
        <v>0</v>
      </c>
      <c r="W3826">
        <f>IF(Table2[[#This Row],[voice_mail_plan]]="yes",1,0)</f>
        <v>0</v>
      </c>
      <c r="X3826" t="str">
        <f t="shared" si="118"/>
        <v>Low</v>
      </c>
      <c r="Y3826" t="str">
        <f>IF(Table2[[#This Row],[total_intl_charge]] &gt; AVERAGE($R$2:$R$4245),"High","Low")</f>
        <v>Low</v>
      </c>
      <c r="Z3826" t="str">
        <f>IF(AND(G3826&gt;AVERAGE(train!$G$2:$G$4251),K3826&gt;AVERAGE(train!$K$2:$K$4251)),"High Day &amp; Eve",IF(AND(G3826&gt;AVERAGE(train!$G$2:$G$4251),K3826&lt;=AVERAGE(train!$K$2:$K$4251)),"High Day Only",IF(AND(G3826&lt;=AVERAGE(train!$G$2:$G$4251),K3826&gt;AVERAGE(train!$K$2:$K$4251)),"High Eve Only","Low Usage")))</f>
        <v>High Day Only</v>
      </c>
    </row>
    <row r="3827" spans="1:26">
      <c r="A3827" t="s">
        <v>34</v>
      </c>
      <c r="B3827">
        <v>121</v>
      </c>
      <c r="C3827" t="s">
        <v>21</v>
      </c>
      <c r="D3827" t="s">
        <v>22</v>
      </c>
      <c r="E3827" t="s">
        <v>22</v>
      </c>
      <c r="F3827">
        <v>0</v>
      </c>
      <c r="G3827">
        <v>273.8</v>
      </c>
      <c r="H3827">
        <v>96</v>
      </c>
      <c r="I3827">
        <v>46.55</v>
      </c>
      <c r="J3827">
        <v>263.10000000000002</v>
      </c>
      <c r="K3827">
        <v>106</v>
      </c>
      <c r="L3827">
        <v>22.36</v>
      </c>
      <c r="M3827">
        <v>201.5</v>
      </c>
      <c r="N3827">
        <v>83</v>
      </c>
      <c r="O3827">
        <v>9.07</v>
      </c>
      <c r="P3827">
        <v>10.8</v>
      </c>
      <c r="Q3827">
        <v>3</v>
      </c>
      <c r="R3827">
        <v>2.92</v>
      </c>
      <c r="S3827">
        <v>1</v>
      </c>
      <c r="T3827" t="s">
        <v>23</v>
      </c>
      <c r="U3827">
        <f t="shared" si="119"/>
        <v>1</v>
      </c>
      <c r="V3827">
        <f>IF(Table2[[#This Row],[international_plan]]="yes",1,0)</f>
        <v>0</v>
      </c>
      <c r="W3827">
        <f>IF(Table2[[#This Row],[voice_mail_plan]]="yes",1,0)</f>
        <v>0</v>
      </c>
      <c r="X3827" t="str">
        <f t="shared" si="118"/>
        <v>High</v>
      </c>
      <c r="Y3827" t="str">
        <f>IF(Table2[[#This Row],[total_intl_charge]] &gt; AVERAGE($R$2:$R$4245),"High","Low")</f>
        <v>High</v>
      </c>
      <c r="Z3827" t="str">
        <f>IF(AND(G3827&gt;AVERAGE(train!$G$2:$G$4251),K3827&gt;AVERAGE(train!$K$2:$K$4251)),"High Day &amp; Eve",IF(AND(G3827&gt;AVERAGE(train!$G$2:$G$4251),K3827&lt;=AVERAGE(train!$K$2:$K$4251)),"High Day Only",IF(AND(G3827&lt;=AVERAGE(train!$G$2:$G$4251),K3827&gt;AVERAGE(train!$K$2:$K$4251)),"High Eve Only","Low Usage")))</f>
        <v>High Day &amp; Eve</v>
      </c>
    </row>
    <row r="3828" spans="1:26">
      <c r="A3828" t="s">
        <v>74</v>
      </c>
      <c r="B3828">
        <v>169</v>
      </c>
      <c r="C3828" t="s">
        <v>28</v>
      </c>
      <c r="D3828" t="s">
        <v>22</v>
      </c>
      <c r="E3828" t="s">
        <v>22</v>
      </c>
      <c r="F3828">
        <v>0</v>
      </c>
      <c r="G3828">
        <v>192.8</v>
      </c>
      <c r="H3828">
        <v>98</v>
      </c>
      <c r="I3828">
        <v>32.78</v>
      </c>
      <c r="J3828">
        <v>273.2</v>
      </c>
      <c r="K3828">
        <v>125</v>
      </c>
      <c r="L3828">
        <v>23.22</v>
      </c>
      <c r="M3828">
        <v>266.3</v>
      </c>
      <c r="N3828">
        <v>102</v>
      </c>
      <c r="O3828">
        <v>11.98</v>
      </c>
      <c r="P3828">
        <v>11.4</v>
      </c>
      <c r="Q3828">
        <v>6</v>
      </c>
      <c r="R3828">
        <v>3.08</v>
      </c>
      <c r="S3828">
        <v>2</v>
      </c>
      <c r="T3828" t="s">
        <v>22</v>
      </c>
      <c r="U3828">
        <f t="shared" si="119"/>
        <v>0</v>
      </c>
      <c r="V3828">
        <f>IF(Table2[[#This Row],[international_plan]]="yes",1,0)</f>
        <v>0</v>
      </c>
      <c r="W3828">
        <f>IF(Table2[[#This Row],[voice_mail_plan]]="yes",1,0)</f>
        <v>0</v>
      </c>
      <c r="X3828" t="str">
        <f t="shared" si="118"/>
        <v>Very High</v>
      </c>
      <c r="Y3828" t="str">
        <f>IF(Table2[[#This Row],[total_intl_charge]] &gt; AVERAGE($R$2:$R$4245),"High","Low")</f>
        <v>High</v>
      </c>
      <c r="Z3828" t="str">
        <f>IF(AND(G3828&gt;AVERAGE(train!$G$2:$G$4251),K3828&gt;AVERAGE(train!$K$2:$K$4251)),"High Day &amp; Eve",IF(AND(G3828&gt;AVERAGE(train!$G$2:$G$4251),K3828&lt;=AVERAGE(train!$K$2:$K$4251)),"High Day Only",IF(AND(G3828&lt;=AVERAGE(train!$G$2:$G$4251),K3828&gt;AVERAGE(train!$K$2:$K$4251)),"High Eve Only","Low Usage")))</f>
        <v>High Day &amp; Eve</v>
      </c>
    </row>
    <row r="3829" spans="1:26">
      <c r="A3829" t="s">
        <v>27</v>
      </c>
      <c r="B3829">
        <v>83</v>
      </c>
      <c r="C3829" t="s">
        <v>28</v>
      </c>
      <c r="D3829" t="s">
        <v>22</v>
      </c>
      <c r="E3829" t="s">
        <v>22</v>
      </c>
      <c r="F3829">
        <v>0</v>
      </c>
      <c r="G3829">
        <v>268.7</v>
      </c>
      <c r="H3829">
        <v>81</v>
      </c>
      <c r="I3829">
        <v>45.68</v>
      </c>
      <c r="J3829">
        <v>145.5</v>
      </c>
      <c r="K3829">
        <v>100</v>
      </c>
      <c r="L3829">
        <v>12.37</v>
      </c>
      <c r="M3829">
        <v>185.6</v>
      </c>
      <c r="N3829">
        <v>86</v>
      </c>
      <c r="O3829">
        <v>8.35</v>
      </c>
      <c r="P3829">
        <v>9.4</v>
      </c>
      <c r="Q3829">
        <v>6</v>
      </c>
      <c r="R3829">
        <v>2.54</v>
      </c>
      <c r="S3829">
        <v>0</v>
      </c>
      <c r="T3829" t="s">
        <v>22</v>
      </c>
      <c r="U3829">
        <f t="shared" si="119"/>
        <v>0</v>
      </c>
      <c r="V3829">
        <f>IF(Table2[[#This Row],[international_plan]]="yes",1,0)</f>
        <v>0</v>
      </c>
      <c r="W3829">
        <f>IF(Table2[[#This Row],[voice_mail_plan]]="yes",1,0)</f>
        <v>0</v>
      </c>
      <c r="X3829" t="str">
        <f t="shared" si="118"/>
        <v>Medium</v>
      </c>
      <c r="Y3829" t="str">
        <f>IF(Table2[[#This Row],[total_intl_charge]] &gt; AVERAGE($R$2:$R$4245),"High","Low")</f>
        <v>Low</v>
      </c>
      <c r="Z3829" t="str">
        <f>IF(AND(G3829&gt;AVERAGE(train!$G$2:$G$4251),K3829&gt;AVERAGE(train!$K$2:$K$4251)),"High Day &amp; Eve",IF(AND(G3829&gt;AVERAGE(train!$G$2:$G$4251),K3829&lt;=AVERAGE(train!$K$2:$K$4251)),"High Day Only",IF(AND(G3829&lt;=AVERAGE(train!$G$2:$G$4251),K3829&gt;AVERAGE(train!$K$2:$K$4251)),"High Eve Only","Low Usage")))</f>
        <v>High Day Only</v>
      </c>
    </row>
    <row r="3830" spans="1:26">
      <c r="A3830" t="s">
        <v>62</v>
      </c>
      <c r="B3830">
        <v>87</v>
      </c>
      <c r="C3830" t="s">
        <v>25</v>
      </c>
      <c r="D3830" t="s">
        <v>22</v>
      </c>
      <c r="E3830" t="s">
        <v>23</v>
      </c>
      <c r="F3830">
        <v>48</v>
      </c>
      <c r="G3830">
        <v>178.8</v>
      </c>
      <c r="H3830">
        <v>91</v>
      </c>
      <c r="I3830">
        <v>30.4</v>
      </c>
      <c r="J3830">
        <v>246.8</v>
      </c>
      <c r="K3830">
        <v>106</v>
      </c>
      <c r="L3830">
        <v>20.98</v>
      </c>
      <c r="M3830">
        <v>262.39999999999998</v>
      </c>
      <c r="N3830">
        <v>119</v>
      </c>
      <c r="O3830">
        <v>11.81</v>
      </c>
      <c r="P3830">
        <v>9</v>
      </c>
      <c r="Q3830">
        <v>8</v>
      </c>
      <c r="R3830">
        <v>2.4300000000000002</v>
      </c>
      <c r="S3830">
        <v>1</v>
      </c>
      <c r="T3830" t="s">
        <v>22</v>
      </c>
      <c r="U3830">
        <f t="shared" si="119"/>
        <v>0</v>
      </c>
      <c r="V3830">
        <f>IF(Table2[[#This Row],[international_plan]]="yes",1,0)</f>
        <v>0</v>
      </c>
      <c r="W3830">
        <f>IF(Table2[[#This Row],[voice_mail_plan]]="yes",1,0)</f>
        <v>1</v>
      </c>
      <c r="X3830" t="str">
        <f t="shared" si="118"/>
        <v>Medium</v>
      </c>
      <c r="Y3830" t="str">
        <f>IF(Table2[[#This Row],[total_intl_charge]] &gt; AVERAGE($R$2:$R$4245),"High","Low")</f>
        <v>Low</v>
      </c>
      <c r="Z3830" t="str">
        <f>IF(AND(G3830&gt;AVERAGE(train!$G$2:$G$4251),K3830&gt;AVERAGE(train!$K$2:$K$4251)),"High Day &amp; Eve",IF(AND(G3830&gt;AVERAGE(train!$G$2:$G$4251),K3830&lt;=AVERAGE(train!$K$2:$K$4251)),"High Day Only",IF(AND(G3830&lt;=AVERAGE(train!$G$2:$G$4251),K3830&gt;AVERAGE(train!$K$2:$K$4251)),"High Eve Only","Low Usage")))</f>
        <v>High Eve Only</v>
      </c>
    </row>
    <row r="3831" spans="1:26">
      <c r="A3831" t="s">
        <v>38</v>
      </c>
      <c r="B3831">
        <v>126</v>
      </c>
      <c r="C3831" t="s">
        <v>21</v>
      </c>
      <c r="D3831" t="s">
        <v>22</v>
      </c>
      <c r="E3831" t="s">
        <v>23</v>
      </c>
      <c r="F3831">
        <v>24</v>
      </c>
      <c r="G3831">
        <v>197.3</v>
      </c>
      <c r="H3831">
        <v>82</v>
      </c>
      <c r="I3831">
        <v>33.54</v>
      </c>
      <c r="J3831">
        <v>167.6</v>
      </c>
      <c r="K3831">
        <v>51</v>
      </c>
      <c r="L3831">
        <v>14.25</v>
      </c>
      <c r="M3831">
        <v>222</v>
      </c>
      <c r="N3831">
        <v>89</v>
      </c>
      <c r="O3831">
        <v>9.99</v>
      </c>
      <c r="P3831">
        <v>7.4</v>
      </c>
      <c r="Q3831">
        <v>3</v>
      </c>
      <c r="R3831">
        <v>2</v>
      </c>
      <c r="S3831">
        <v>1</v>
      </c>
      <c r="T3831" t="s">
        <v>22</v>
      </c>
      <c r="U3831">
        <f t="shared" si="119"/>
        <v>0</v>
      </c>
      <c r="V3831">
        <f>IF(Table2[[#This Row],[international_plan]]="yes",1,0)</f>
        <v>0</v>
      </c>
      <c r="W3831">
        <f>IF(Table2[[#This Row],[voice_mail_plan]]="yes",1,0)</f>
        <v>1</v>
      </c>
      <c r="X3831" t="str">
        <f t="shared" si="118"/>
        <v>High</v>
      </c>
      <c r="Y3831" t="str">
        <f>IF(Table2[[#This Row],[total_intl_charge]] &gt; AVERAGE($R$2:$R$4245),"High","Low")</f>
        <v>Low</v>
      </c>
      <c r="Z3831" t="str">
        <f>IF(AND(G3831&gt;AVERAGE(train!$G$2:$G$4251),K3831&gt;AVERAGE(train!$K$2:$K$4251)),"High Day &amp; Eve",IF(AND(G3831&gt;AVERAGE(train!$G$2:$G$4251),K3831&lt;=AVERAGE(train!$K$2:$K$4251)),"High Day Only",IF(AND(G3831&lt;=AVERAGE(train!$G$2:$G$4251),K3831&gt;AVERAGE(train!$K$2:$K$4251)),"High Eve Only","Low Usage")))</f>
        <v>High Day Only</v>
      </c>
    </row>
    <row r="3832" spans="1:26">
      <c r="A3832" t="s">
        <v>36</v>
      </c>
      <c r="B3832">
        <v>61</v>
      </c>
      <c r="C3832" t="s">
        <v>21</v>
      </c>
      <c r="D3832" t="s">
        <v>22</v>
      </c>
      <c r="E3832" t="s">
        <v>23</v>
      </c>
      <c r="F3832">
        <v>36</v>
      </c>
      <c r="G3832">
        <v>233.9</v>
      </c>
      <c r="H3832">
        <v>97</v>
      </c>
      <c r="I3832">
        <v>39.76</v>
      </c>
      <c r="J3832">
        <v>175.6</v>
      </c>
      <c r="K3832">
        <v>133</v>
      </c>
      <c r="L3832">
        <v>14.93</v>
      </c>
      <c r="M3832">
        <v>177</v>
      </c>
      <c r="N3832">
        <v>83</v>
      </c>
      <c r="O3832">
        <v>7.97</v>
      </c>
      <c r="P3832">
        <v>9.5</v>
      </c>
      <c r="Q3832">
        <v>4</v>
      </c>
      <c r="R3832">
        <v>2.57</v>
      </c>
      <c r="S3832">
        <v>1</v>
      </c>
      <c r="T3832" t="s">
        <v>22</v>
      </c>
      <c r="U3832">
        <f t="shared" si="119"/>
        <v>0</v>
      </c>
      <c r="V3832">
        <f>IF(Table2[[#This Row],[international_plan]]="yes",1,0)</f>
        <v>0</v>
      </c>
      <c r="W3832">
        <f>IF(Table2[[#This Row],[voice_mail_plan]]="yes",1,0)</f>
        <v>1</v>
      </c>
      <c r="X3832" t="str">
        <f t="shared" si="118"/>
        <v>Low</v>
      </c>
      <c r="Y3832" t="str">
        <f>IF(Table2[[#This Row],[total_intl_charge]] &gt; AVERAGE($R$2:$R$4245),"High","Low")</f>
        <v>Low</v>
      </c>
      <c r="Z3832" t="str">
        <f>IF(AND(G3832&gt;AVERAGE(train!$G$2:$G$4251),K3832&gt;AVERAGE(train!$K$2:$K$4251)),"High Day &amp; Eve",IF(AND(G3832&gt;AVERAGE(train!$G$2:$G$4251),K3832&lt;=AVERAGE(train!$K$2:$K$4251)),"High Day Only",IF(AND(G3832&lt;=AVERAGE(train!$G$2:$G$4251),K3832&gt;AVERAGE(train!$K$2:$K$4251)),"High Eve Only","Low Usage")))</f>
        <v>High Day &amp; Eve</v>
      </c>
    </row>
    <row r="3833" spans="1:26">
      <c r="A3833" t="s">
        <v>29</v>
      </c>
      <c r="B3833">
        <v>90</v>
      </c>
      <c r="C3833" t="s">
        <v>25</v>
      </c>
      <c r="D3833" t="s">
        <v>23</v>
      </c>
      <c r="E3833" t="s">
        <v>22</v>
      </c>
      <c r="F3833">
        <v>0</v>
      </c>
      <c r="G3833">
        <v>207.1</v>
      </c>
      <c r="H3833">
        <v>87</v>
      </c>
      <c r="I3833">
        <v>35.21</v>
      </c>
      <c r="J3833">
        <v>208.5</v>
      </c>
      <c r="K3833">
        <v>87</v>
      </c>
      <c r="L3833">
        <v>17.72</v>
      </c>
      <c r="M3833">
        <v>146</v>
      </c>
      <c r="N3833">
        <v>95</v>
      </c>
      <c r="O3833">
        <v>6.57</v>
      </c>
      <c r="P3833">
        <v>4.4000000000000004</v>
      </c>
      <c r="Q3833">
        <v>5</v>
      </c>
      <c r="R3833">
        <v>1.19</v>
      </c>
      <c r="S3833">
        <v>2</v>
      </c>
      <c r="T3833" t="s">
        <v>22</v>
      </c>
      <c r="U3833">
        <f t="shared" si="119"/>
        <v>0</v>
      </c>
      <c r="V3833">
        <f>IF(Table2[[#This Row],[international_plan]]="yes",1,0)</f>
        <v>1</v>
      </c>
      <c r="W3833">
        <f>IF(Table2[[#This Row],[voice_mail_plan]]="yes",1,0)</f>
        <v>0</v>
      </c>
      <c r="X3833" t="str">
        <f t="shared" si="118"/>
        <v>Medium</v>
      </c>
      <c r="Y3833" t="str">
        <f>IF(Table2[[#This Row],[total_intl_charge]] &gt; AVERAGE($R$2:$R$4245),"High","Low")</f>
        <v>Low</v>
      </c>
      <c r="Z3833" t="str">
        <f>IF(AND(G3833&gt;AVERAGE(train!$G$2:$G$4251),K3833&gt;AVERAGE(train!$K$2:$K$4251)),"High Day &amp; Eve",IF(AND(G3833&gt;AVERAGE(train!$G$2:$G$4251),K3833&lt;=AVERAGE(train!$K$2:$K$4251)),"High Day Only",IF(AND(G3833&lt;=AVERAGE(train!$G$2:$G$4251),K3833&gt;AVERAGE(train!$K$2:$K$4251)),"High Eve Only","Low Usage")))</f>
        <v>High Day Only</v>
      </c>
    </row>
    <row r="3834" spans="1:26">
      <c r="A3834" t="s">
        <v>40</v>
      </c>
      <c r="B3834">
        <v>131</v>
      </c>
      <c r="C3834" t="s">
        <v>25</v>
      </c>
      <c r="D3834" t="s">
        <v>22</v>
      </c>
      <c r="E3834" t="s">
        <v>22</v>
      </c>
      <c r="F3834">
        <v>0</v>
      </c>
      <c r="G3834">
        <v>136.80000000000001</v>
      </c>
      <c r="H3834">
        <v>84</v>
      </c>
      <c r="I3834">
        <v>23.26</v>
      </c>
      <c r="J3834">
        <v>179.4</v>
      </c>
      <c r="K3834">
        <v>81</v>
      </c>
      <c r="L3834">
        <v>15.25</v>
      </c>
      <c r="M3834">
        <v>235.2</v>
      </c>
      <c r="N3834">
        <v>151</v>
      </c>
      <c r="O3834">
        <v>10.58</v>
      </c>
      <c r="P3834">
        <v>5</v>
      </c>
      <c r="Q3834">
        <v>3</v>
      </c>
      <c r="R3834">
        <v>1.35</v>
      </c>
      <c r="S3834">
        <v>2</v>
      </c>
      <c r="T3834" t="s">
        <v>22</v>
      </c>
      <c r="U3834">
        <f t="shared" si="119"/>
        <v>0</v>
      </c>
      <c r="V3834">
        <f>IF(Table2[[#This Row],[international_plan]]="yes",1,0)</f>
        <v>0</v>
      </c>
      <c r="W3834">
        <f>IF(Table2[[#This Row],[voice_mail_plan]]="yes",1,0)</f>
        <v>0</v>
      </c>
      <c r="X3834" t="str">
        <f t="shared" si="118"/>
        <v>Very High</v>
      </c>
      <c r="Y3834" t="str">
        <f>IF(Table2[[#This Row],[total_intl_charge]] &gt; AVERAGE($R$2:$R$4245),"High","Low")</f>
        <v>Low</v>
      </c>
      <c r="Z3834" t="str">
        <f>IF(AND(G3834&gt;AVERAGE(train!$G$2:$G$4251),K3834&gt;AVERAGE(train!$K$2:$K$4251)),"High Day &amp; Eve",IF(AND(G3834&gt;AVERAGE(train!$G$2:$G$4251),K3834&lt;=AVERAGE(train!$K$2:$K$4251)),"High Day Only",IF(AND(G3834&lt;=AVERAGE(train!$G$2:$G$4251),K3834&gt;AVERAGE(train!$K$2:$K$4251)),"High Eve Only","Low Usage")))</f>
        <v>Low Usage</v>
      </c>
    </row>
    <row r="3835" spans="1:26">
      <c r="A3835" t="s">
        <v>43</v>
      </c>
      <c r="B3835">
        <v>89</v>
      </c>
      <c r="C3835" t="s">
        <v>21</v>
      </c>
      <c r="D3835" t="s">
        <v>22</v>
      </c>
      <c r="E3835" t="s">
        <v>22</v>
      </c>
      <c r="F3835">
        <v>0</v>
      </c>
      <c r="G3835">
        <v>159.4</v>
      </c>
      <c r="H3835">
        <v>126</v>
      </c>
      <c r="I3835">
        <v>27.1</v>
      </c>
      <c r="J3835">
        <v>207</v>
      </c>
      <c r="K3835">
        <v>108</v>
      </c>
      <c r="L3835">
        <v>17.600000000000001</v>
      </c>
      <c r="M3835">
        <v>141.6</v>
      </c>
      <c r="N3835">
        <v>121</v>
      </c>
      <c r="O3835">
        <v>6.37</v>
      </c>
      <c r="P3835">
        <v>11.1</v>
      </c>
      <c r="Q3835">
        <v>4</v>
      </c>
      <c r="R3835">
        <v>3</v>
      </c>
      <c r="S3835">
        <v>1</v>
      </c>
      <c r="T3835" t="s">
        <v>22</v>
      </c>
      <c r="U3835">
        <f t="shared" si="119"/>
        <v>0</v>
      </c>
      <c r="V3835">
        <f>IF(Table2[[#This Row],[international_plan]]="yes",1,0)</f>
        <v>0</v>
      </c>
      <c r="W3835">
        <f>IF(Table2[[#This Row],[voice_mail_plan]]="yes",1,0)</f>
        <v>0</v>
      </c>
      <c r="X3835" t="str">
        <f t="shared" si="118"/>
        <v>Medium</v>
      </c>
      <c r="Y3835" t="str">
        <f>IF(Table2[[#This Row],[total_intl_charge]] &gt; AVERAGE($R$2:$R$4245),"High","Low")</f>
        <v>High</v>
      </c>
      <c r="Z3835" t="str">
        <f>IF(AND(G3835&gt;AVERAGE(train!$G$2:$G$4251),K3835&gt;AVERAGE(train!$K$2:$K$4251)),"High Day &amp; Eve",IF(AND(G3835&gt;AVERAGE(train!$G$2:$G$4251),K3835&lt;=AVERAGE(train!$K$2:$K$4251)),"High Day Only",IF(AND(G3835&lt;=AVERAGE(train!$G$2:$G$4251),K3835&gt;AVERAGE(train!$K$2:$K$4251)),"High Eve Only","Low Usage")))</f>
        <v>High Eve Only</v>
      </c>
    </row>
    <row r="3836" spans="1:26">
      <c r="A3836" t="s">
        <v>72</v>
      </c>
      <c r="B3836">
        <v>71</v>
      </c>
      <c r="C3836" t="s">
        <v>21</v>
      </c>
      <c r="D3836" t="s">
        <v>22</v>
      </c>
      <c r="E3836" t="s">
        <v>22</v>
      </c>
      <c r="F3836">
        <v>0</v>
      </c>
      <c r="G3836">
        <v>112.1</v>
      </c>
      <c r="H3836">
        <v>122</v>
      </c>
      <c r="I3836">
        <v>19.059999999999999</v>
      </c>
      <c r="J3836">
        <v>157.9</v>
      </c>
      <c r="K3836">
        <v>86</v>
      </c>
      <c r="L3836">
        <v>13.42</v>
      </c>
      <c r="M3836">
        <v>271.60000000000002</v>
      </c>
      <c r="N3836">
        <v>104</v>
      </c>
      <c r="O3836">
        <v>12.22</v>
      </c>
      <c r="P3836">
        <v>11.1</v>
      </c>
      <c r="Q3836">
        <v>5</v>
      </c>
      <c r="R3836">
        <v>3</v>
      </c>
      <c r="S3836">
        <v>0</v>
      </c>
      <c r="T3836" t="s">
        <v>22</v>
      </c>
      <c r="U3836">
        <f t="shared" si="119"/>
        <v>0</v>
      </c>
      <c r="V3836">
        <f>IF(Table2[[#This Row],[international_plan]]="yes",1,0)</f>
        <v>0</v>
      </c>
      <c r="W3836">
        <f>IF(Table2[[#This Row],[voice_mail_plan]]="yes",1,0)</f>
        <v>0</v>
      </c>
      <c r="X3836" t="str">
        <f t="shared" si="118"/>
        <v>Low</v>
      </c>
      <c r="Y3836" t="str">
        <f>IF(Table2[[#This Row],[total_intl_charge]] &gt; AVERAGE($R$2:$R$4245),"High","Low")</f>
        <v>High</v>
      </c>
      <c r="Z3836" t="str">
        <f>IF(AND(G3836&gt;AVERAGE(train!$G$2:$G$4251),K3836&gt;AVERAGE(train!$K$2:$K$4251)),"High Day &amp; Eve",IF(AND(G3836&gt;AVERAGE(train!$G$2:$G$4251),K3836&lt;=AVERAGE(train!$K$2:$K$4251)),"High Day Only",IF(AND(G3836&lt;=AVERAGE(train!$G$2:$G$4251),K3836&gt;AVERAGE(train!$K$2:$K$4251)),"High Eve Only","Low Usage")))</f>
        <v>Low Usage</v>
      </c>
    </row>
    <row r="3837" spans="1:26">
      <c r="A3837" t="s">
        <v>69</v>
      </c>
      <c r="B3837">
        <v>166</v>
      </c>
      <c r="C3837" t="s">
        <v>21</v>
      </c>
      <c r="D3837" t="s">
        <v>22</v>
      </c>
      <c r="E3837" t="s">
        <v>22</v>
      </c>
      <c r="F3837">
        <v>0</v>
      </c>
      <c r="G3837">
        <v>238.6</v>
      </c>
      <c r="H3837">
        <v>117</v>
      </c>
      <c r="I3837">
        <v>40.56</v>
      </c>
      <c r="J3837">
        <v>242.8</v>
      </c>
      <c r="K3837">
        <v>73</v>
      </c>
      <c r="L3837">
        <v>20.64</v>
      </c>
      <c r="M3837">
        <v>203.3</v>
      </c>
      <c r="N3837">
        <v>130</v>
      </c>
      <c r="O3837">
        <v>9.15</v>
      </c>
      <c r="P3837">
        <v>10</v>
      </c>
      <c r="Q3837">
        <v>8</v>
      </c>
      <c r="R3837">
        <v>2.7</v>
      </c>
      <c r="S3837">
        <v>4</v>
      </c>
      <c r="T3837" t="s">
        <v>22</v>
      </c>
      <c r="U3837">
        <f t="shared" si="119"/>
        <v>0</v>
      </c>
      <c r="V3837">
        <f>IF(Table2[[#This Row],[international_plan]]="yes",1,0)</f>
        <v>0</v>
      </c>
      <c r="W3837">
        <f>IF(Table2[[#This Row],[voice_mail_plan]]="yes",1,0)</f>
        <v>0</v>
      </c>
      <c r="X3837" t="str">
        <f t="shared" si="118"/>
        <v>Very High</v>
      </c>
      <c r="Y3837" t="str">
        <f>IF(Table2[[#This Row],[total_intl_charge]] &gt; AVERAGE($R$2:$R$4245),"High","Low")</f>
        <v>Low</v>
      </c>
      <c r="Z3837" t="str">
        <f>IF(AND(G3837&gt;AVERAGE(train!$G$2:$G$4251),K3837&gt;AVERAGE(train!$K$2:$K$4251)),"High Day &amp; Eve",IF(AND(G3837&gt;AVERAGE(train!$G$2:$G$4251),K3837&lt;=AVERAGE(train!$K$2:$K$4251)),"High Day Only",IF(AND(G3837&lt;=AVERAGE(train!$G$2:$G$4251),K3837&gt;AVERAGE(train!$K$2:$K$4251)),"High Eve Only","Low Usage")))</f>
        <v>High Day Only</v>
      </c>
    </row>
    <row r="3838" spans="1:26">
      <c r="A3838" t="s">
        <v>47</v>
      </c>
      <c r="B3838">
        <v>146</v>
      </c>
      <c r="C3838" t="s">
        <v>28</v>
      </c>
      <c r="D3838" t="s">
        <v>23</v>
      </c>
      <c r="E3838" t="s">
        <v>22</v>
      </c>
      <c r="F3838">
        <v>0</v>
      </c>
      <c r="G3838">
        <v>163.5</v>
      </c>
      <c r="H3838">
        <v>85</v>
      </c>
      <c r="I3838">
        <v>27.8</v>
      </c>
      <c r="J3838">
        <v>224.8</v>
      </c>
      <c r="K3838">
        <v>149</v>
      </c>
      <c r="L3838">
        <v>19.11</v>
      </c>
      <c r="M3838">
        <v>253.1</v>
      </c>
      <c r="N3838">
        <v>116</v>
      </c>
      <c r="O3838">
        <v>11.39</v>
      </c>
      <c r="P3838">
        <v>9.8000000000000007</v>
      </c>
      <c r="Q3838">
        <v>4</v>
      </c>
      <c r="R3838">
        <v>2.65</v>
      </c>
      <c r="S3838">
        <v>1</v>
      </c>
      <c r="T3838" t="s">
        <v>22</v>
      </c>
      <c r="U3838">
        <f t="shared" si="119"/>
        <v>0</v>
      </c>
      <c r="V3838">
        <f>IF(Table2[[#This Row],[international_plan]]="yes",1,0)</f>
        <v>1</v>
      </c>
      <c r="W3838">
        <f>IF(Table2[[#This Row],[voice_mail_plan]]="yes",1,0)</f>
        <v>0</v>
      </c>
      <c r="X3838" t="str">
        <f t="shared" si="118"/>
        <v>Very High</v>
      </c>
      <c r="Y3838" t="str">
        <f>IF(Table2[[#This Row],[total_intl_charge]] &gt; AVERAGE($R$2:$R$4245),"High","Low")</f>
        <v>Low</v>
      </c>
      <c r="Z3838" t="str">
        <f>IF(AND(G3838&gt;AVERAGE(train!$G$2:$G$4251),K3838&gt;AVERAGE(train!$K$2:$K$4251)),"High Day &amp; Eve",IF(AND(G3838&gt;AVERAGE(train!$G$2:$G$4251),K3838&lt;=AVERAGE(train!$K$2:$K$4251)),"High Day Only",IF(AND(G3838&lt;=AVERAGE(train!$G$2:$G$4251),K3838&gt;AVERAGE(train!$K$2:$K$4251)),"High Eve Only","Low Usage")))</f>
        <v>High Eve Only</v>
      </c>
    </row>
    <row r="3839" spans="1:26">
      <c r="A3839" t="s">
        <v>71</v>
      </c>
      <c r="B3839">
        <v>90</v>
      </c>
      <c r="C3839" t="s">
        <v>25</v>
      </c>
      <c r="D3839" t="s">
        <v>23</v>
      </c>
      <c r="E3839" t="s">
        <v>22</v>
      </c>
      <c r="F3839">
        <v>0</v>
      </c>
      <c r="G3839">
        <v>127.2</v>
      </c>
      <c r="H3839">
        <v>94</v>
      </c>
      <c r="I3839">
        <v>21.62</v>
      </c>
      <c r="J3839">
        <v>221.1</v>
      </c>
      <c r="K3839">
        <v>108</v>
      </c>
      <c r="L3839">
        <v>18.79</v>
      </c>
      <c r="M3839">
        <v>110.7</v>
      </c>
      <c r="N3839">
        <v>106</v>
      </c>
      <c r="O3839">
        <v>4.9800000000000004</v>
      </c>
      <c r="P3839">
        <v>11.2</v>
      </c>
      <c r="Q3839">
        <v>3</v>
      </c>
      <c r="R3839">
        <v>3.02</v>
      </c>
      <c r="S3839">
        <v>2</v>
      </c>
      <c r="T3839" t="s">
        <v>22</v>
      </c>
      <c r="U3839">
        <f t="shared" si="119"/>
        <v>0</v>
      </c>
      <c r="V3839">
        <f>IF(Table2[[#This Row],[international_plan]]="yes",1,0)</f>
        <v>1</v>
      </c>
      <c r="W3839">
        <f>IF(Table2[[#This Row],[voice_mail_plan]]="yes",1,0)</f>
        <v>0</v>
      </c>
      <c r="X3839" t="str">
        <f t="shared" si="118"/>
        <v>Medium</v>
      </c>
      <c r="Y3839" t="str">
        <f>IF(Table2[[#This Row],[total_intl_charge]] &gt; AVERAGE($R$2:$R$4245),"High","Low")</f>
        <v>High</v>
      </c>
      <c r="Z3839" t="str">
        <f>IF(AND(G3839&gt;AVERAGE(train!$G$2:$G$4251),K3839&gt;AVERAGE(train!$K$2:$K$4251)),"High Day &amp; Eve",IF(AND(G3839&gt;AVERAGE(train!$G$2:$G$4251),K3839&lt;=AVERAGE(train!$K$2:$K$4251)),"High Day Only",IF(AND(G3839&lt;=AVERAGE(train!$G$2:$G$4251),K3839&gt;AVERAGE(train!$K$2:$K$4251)),"High Eve Only","Low Usage")))</f>
        <v>High Eve Only</v>
      </c>
    </row>
    <row r="3840" spans="1:26">
      <c r="A3840" t="s">
        <v>61</v>
      </c>
      <c r="B3840">
        <v>59</v>
      </c>
      <c r="C3840" t="s">
        <v>25</v>
      </c>
      <c r="D3840" t="s">
        <v>22</v>
      </c>
      <c r="E3840" t="s">
        <v>22</v>
      </c>
      <c r="F3840">
        <v>0</v>
      </c>
      <c r="G3840">
        <v>145.80000000000001</v>
      </c>
      <c r="H3840">
        <v>95</v>
      </c>
      <c r="I3840">
        <v>24.79</v>
      </c>
      <c r="J3840">
        <v>228.3</v>
      </c>
      <c r="K3840">
        <v>81</v>
      </c>
      <c r="L3840">
        <v>19.41</v>
      </c>
      <c r="M3840">
        <v>247.5</v>
      </c>
      <c r="N3840">
        <v>87</v>
      </c>
      <c r="O3840">
        <v>11.14</v>
      </c>
      <c r="P3840">
        <v>9.6</v>
      </c>
      <c r="Q3840">
        <v>5</v>
      </c>
      <c r="R3840">
        <v>2.59</v>
      </c>
      <c r="S3840">
        <v>0</v>
      </c>
      <c r="T3840" t="s">
        <v>22</v>
      </c>
      <c r="U3840">
        <f t="shared" si="119"/>
        <v>0</v>
      </c>
      <c r="V3840">
        <f>IF(Table2[[#This Row],[international_plan]]="yes",1,0)</f>
        <v>0</v>
      </c>
      <c r="W3840">
        <f>IF(Table2[[#This Row],[voice_mail_plan]]="yes",1,0)</f>
        <v>0</v>
      </c>
      <c r="X3840" t="str">
        <f t="shared" si="118"/>
        <v>Low</v>
      </c>
      <c r="Y3840" t="str">
        <f>IF(Table2[[#This Row],[total_intl_charge]] &gt; AVERAGE($R$2:$R$4245),"High","Low")</f>
        <v>Low</v>
      </c>
      <c r="Z3840" t="str">
        <f>IF(AND(G3840&gt;AVERAGE(train!$G$2:$G$4251),K3840&gt;AVERAGE(train!$K$2:$K$4251)),"High Day &amp; Eve",IF(AND(G3840&gt;AVERAGE(train!$G$2:$G$4251),K3840&lt;=AVERAGE(train!$K$2:$K$4251)),"High Day Only",IF(AND(G3840&lt;=AVERAGE(train!$G$2:$G$4251),K3840&gt;AVERAGE(train!$K$2:$K$4251)),"High Eve Only","Low Usage")))</f>
        <v>Low Usage</v>
      </c>
    </row>
    <row r="3841" spans="1:26">
      <c r="A3841" t="s">
        <v>62</v>
      </c>
      <c r="B3841">
        <v>25</v>
      </c>
      <c r="C3841" t="s">
        <v>21</v>
      </c>
      <c r="D3841" t="s">
        <v>22</v>
      </c>
      <c r="E3841" t="s">
        <v>22</v>
      </c>
      <c r="F3841">
        <v>0</v>
      </c>
      <c r="G3841">
        <v>250.1</v>
      </c>
      <c r="H3841">
        <v>108</v>
      </c>
      <c r="I3841">
        <v>42.52</v>
      </c>
      <c r="J3841">
        <v>221.9</v>
      </c>
      <c r="K3841">
        <v>97</v>
      </c>
      <c r="L3841">
        <v>18.86</v>
      </c>
      <c r="M3841">
        <v>208.5</v>
      </c>
      <c r="N3841">
        <v>84</v>
      </c>
      <c r="O3841">
        <v>9.3800000000000008</v>
      </c>
      <c r="P3841">
        <v>11.1</v>
      </c>
      <c r="Q3841">
        <v>3</v>
      </c>
      <c r="R3841">
        <v>3</v>
      </c>
      <c r="S3841">
        <v>2</v>
      </c>
      <c r="T3841" t="s">
        <v>22</v>
      </c>
      <c r="U3841">
        <f t="shared" si="119"/>
        <v>0</v>
      </c>
      <c r="V3841">
        <f>IF(Table2[[#This Row],[international_plan]]="yes",1,0)</f>
        <v>0</v>
      </c>
      <c r="W3841">
        <f>IF(Table2[[#This Row],[voice_mail_plan]]="yes",1,0)</f>
        <v>0</v>
      </c>
      <c r="X3841" t="str">
        <f t="shared" si="118"/>
        <v>Low</v>
      </c>
      <c r="Y3841" t="str">
        <f>IF(Table2[[#This Row],[total_intl_charge]] &gt; AVERAGE($R$2:$R$4245),"High","Low")</f>
        <v>High</v>
      </c>
      <c r="Z3841" t="str">
        <f>IF(AND(G3841&gt;AVERAGE(train!$G$2:$G$4251),K3841&gt;AVERAGE(train!$K$2:$K$4251)),"High Day &amp; Eve",IF(AND(G3841&gt;AVERAGE(train!$G$2:$G$4251),K3841&lt;=AVERAGE(train!$K$2:$K$4251)),"High Day Only",IF(AND(G3841&lt;=AVERAGE(train!$G$2:$G$4251),K3841&gt;AVERAGE(train!$K$2:$K$4251)),"High Eve Only","Low Usage")))</f>
        <v>High Day Only</v>
      </c>
    </row>
    <row r="3842" spans="1:26">
      <c r="A3842" t="s">
        <v>31</v>
      </c>
      <c r="B3842">
        <v>105</v>
      </c>
      <c r="C3842" t="s">
        <v>28</v>
      </c>
      <c r="D3842" t="s">
        <v>22</v>
      </c>
      <c r="E3842" t="s">
        <v>22</v>
      </c>
      <c r="F3842">
        <v>0</v>
      </c>
      <c r="G3842">
        <v>101.5</v>
      </c>
      <c r="H3842">
        <v>83</v>
      </c>
      <c r="I3842">
        <v>17.260000000000002</v>
      </c>
      <c r="J3842">
        <v>193.8</v>
      </c>
      <c r="K3842">
        <v>83</v>
      </c>
      <c r="L3842">
        <v>16.47</v>
      </c>
      <c r="M3842">
        <v>214.3</v>
      </c>
      <c r="N3842">
        <v>113</v>
      </c>
      <c r="O3842">
        <v>9.64</v>
      </c>
      <c r="P3842">
        <v>11.7</v>
      </c>
      <c r="Q3842">
        <v>4</v>
      </c>
      <c r="R3842">
        <v>3.16</v>
      </c>
      <c r="S3842">
        <v>3</v>
      </c>
      <c r="T3842" t="s">
        <v>22</v>
      </c>
      <c r="U3842">
        <f t="shared" si="119"/>
        <v>0</v>
      </c>
      <c r="V3842">
        <f>IF(Table2[[#This Row],[international_plan]]="yes",1,0)</f>
        <v>0</v>
      </c>
      <c r="W3842">
        <f>IF(Table2[[#This Row],[voice_mail_plan]]="yes",1,0)</f>
        <v>0</v>
      </c>
      <c r="X3842" t="str">
        <f t="shared" ref="X3842:X3905" si="120">IF(B3842&lt;=$AC$3,"Low",IF(B3842&lt;=$AC$4,"Medium",IF(B3842&lt;=$AC$5,"High",IF(B3842&gt;=$AC$5,"Very High"))))</f>
        <v>High</v>
      </c>
      <c r="Y3842" t="str">
        <f>IF(Table2[[#This Row],[total_intl_charge]] &gt; AVERAGE($R$2:$R$4245),"High","Low")</f>
        <v>High</v>
      </c>
      <c r="Z3842" t="str">
        <f>IF(AND(G3842&gt;AVERAGE(train!$G$2:$G$4251),K3842&gt;AVERAGE(train!$K$2:$K$4251)),"High Day &amp; Eve",IF(AND(G3842&gt;AVERAGE(train!$G$2:$G$4251),K3842&lt;=AVERAGE(train!$K$2:$K$4251)),"High Day Only",IF(AND(G3842&lt;=AVERAGE(train!$G$2:$G$4251),K3842&gt;AVERAGE(train!$K$2:$K$4251)),"High Eve Only","Low Usage")))</f>
        <v>Low Usage</v>
      </c>
    </row>
    <row r="3843" spans="1:26">
      <c r="A3843" t="s">
        <v>72</v>
      </c>
      <c r="B3843">
        <v>143</v>
      </c>
      <c r="C3843" t="s">
        <v>21</v>
      </c>
      <c r="D3843" t="s">
        <v>22</v>
      </c>
      <c r="E3843" t="s">
        <v>23</v>
      </c>
      <c r="F3843">
        <v>26</v>
      </c>
      <c r="G3843">
        <v>119.6</v>
      </c>
      <c r="H3843">
        <v>133</v>
      </c>
      <c r="I3843">
        <v>20.329999999999998</v>
      </c>
      <c r="J3843">
        <v>247</v>
      </c>
      <c r="K3843">
        <v>136</v>
      </c>
      <c r="L3843">
        <v>21</v>
      </c>
      <c r="M3843">
        <v>227.3</v>
      </c>
      <c r="N3843">
        <v>54</v>
      </c>
      <c r="O3843">
        <v>10.23</v>
      </c>
      <c r="P3843">
        <v>13</v>
      </c>
      <c r="Q3843">
        <v>3</v>
      </c>
      <c r="R3843">
        <v>3.51</v>
      </c>
      <c r="S3843">
        <v>1</v>
      </c>
      <c r="T3843" t="s">
        <v>22</v>
      </c>
      <c r="U3843">
        <f t="shared" ref="U3843:U3906" si="121">IF(T3843="yes",1,0)</f>
        <v>0</v>
      </c>
      <c r="V3843">
        <f>IF(Table2[[#This Row],[international_plan]]="yes",1,0)</f>
        <v>0</v>
      </c>
      <c r="W3843">
        <f>IF(Table2[[#This Row],[voice_mail_plan]]="yes",1,0)</f>
        <v>1</v>
      </c>
      <c r="X3843" t="str">
        <f t="shared" si="120"/>
        <v>Very High</v>
      </c>
      <c r="Y3843" t="str">
        <f>IF(Table2[[#This Row],[total_intl_charge]] &gt; AVERAGE($R$2:$R$4245),"High","Low")</f>
        <v>High</v>
      </c>
      <c r="Z3843" t="str">
        <f>IF(AND(G3843&gt;AVERAGE(train!$G$2:$G$4251),K3843&gt;AVERAGE(train!$K$2:$K$4251)),"High Day &amp; Eve",IF(AND(G3843&gt;AVERAGE(train!$G$2:$G$4251),K3843&lt;=AVERAGE(train!$K$2:$K$4251)),"High Day Only",IF(AND(G3843&lt;=AVERAGE(train!$G$2:$G$4251),K3843&gt;AVERAGE(train!$K$2:$K$4251)),"High Eve Only","Low Usage")))</f>
        <v>High Eve Only</v>
      </c>
    </row>
    <row r="3844" spans="1:26">
      <c r="A3844" t="s">
        <v>45</v>
      </c>
      <c r="B3844">
        <v>56</v>
      </c>
      <c r="C3844" t="s">
        <v>21</v>
      </c>
      <c r="D3844" t="s">
        <v>22</v>
      </c>
      <c r="E3844" t="s">
        <v>22</v>
      </c>
      <c r="F3844">
        <v>0</v>
      </c>
      <c r="G3844">
        <v>158.19999999999999</v>
      </c>
      <c r="H3844">
        <v>85</v>
      </c>
      <c r="I3844">
        <v>26.89</v>
      </c>
      <c r="J3844">
        <v>197.9</v>
      </c>
      <c r="K3844">
        <v>91</v>
      </c>
      <c r="L3844">
        <v>16.82</v>
      </c>
      <c r="M3844">
        <v>159.9</v>
      </c>
      <c r="N3844">
        <v>133</v>
      </c>
      <c r="O3844">
        <v>7.2</v>
      </c>
      <c r="P3844">
        <v>7.7</v>
      </c>
      <c r="Q3844">
        <v>7</v>
      </c>
      <c r="R3844">
        <v>2.08</v>
      </c>
      <c r="S3844">
        <v>1</v>
      </c>
      <c r="T3844" t="s">
        <v>22</v>
      </c>
      <c r="U3844">
        <f t="shared" si="121"/>
        <v>0</v>
      </c>
      <c r="V3844">
        <f>IF(Table2[[#This Row],[international_plan]]="yes",1,0)</f>
        <v>0</v>
      </c>
      <c r="W3844">
        <f>IF(Table2[[#This Row],[voice_mail_plan]]="yes",1,0)</f>
        <v>0</v>
      </c>
      <c r="X3844" t="str">
        <f t="shared" si="120"/>
        <v>Low</v>
      </c>
      <c r="Y3844" t="str">
        <f>IF(Table2[[#This Row],[total_intl_charge]] &gt; AVERAGE($R$2:$R$4245),"High","Low")</f>
        <v>Low</v>
      </c>
      <c r="Z3844" t="str">
        <f>IF(AND(G3844&gt;AVERAGE(train!$G$2:$G$4251),K3844&gt;AVERAGE(train!$K$2:$K$4251)),"High Day &amp; Eve",IF(AND(G3844&gt;AVERAGE(train!$G$2:$G$4251),K3844&lt;=AVERAGE(train!$K$2:$K$4251)),"High Day Only",IF(AND(G3844&lt;=AVERAGE(train!$G$2:$G$4251),K3844&gt;AVERAGE(train!$K$2:$K$4251)),"High Eve Only","Low Usage")))</f>
        <v>Low Usage</v>
      </c>
    </row>
    <row r="3845" spans="1:26">
      <c r="A3845" t="s">
        <v>63</v>
      </c>
      <c r="B3845">
        <v>105</v>
      </c>
      <c r="C3845" t="s">
        <v>28</v>
      </c>
      <c r="D3845" t="s">
        <v>22</v>
      </c>
      <c r="E3845" t="s">
        <v>22</v>
      </c>
      <c r="F3845">
        <v>0</v>
      </c>
      <c r="G3845">
        <v>193.2</v>
      </c>
      <c r="H3845">
        <v>139</v>
      </c>
      <c r="I3845">
        <v>32.840000000000003</v>
      </c>
      <c r="J3845">
        <v>260.3</v>
      </c>
      <c r="K3845">
        <v>104</v>
      </c>
      <c r="L3845">
        <v>22.13</v>
      </c>
      <c r="M3845">
        <v>226.4</v>
      </c>
      <c r="N3845">
        <v>133</v>
      </c>
      <c r="O3845">
        <v>10.19</v>
      </c>
      <c r="P3845">
        <v>7.8</v>
      </c>
      <c r="Q3845">
        <v>2</v>
      </c>
      <c r="R3845">
        <v>2.11</v>
      </c>
      <c r="S3845">
        <v>1</v>
      </c>
      <c r="T3845" t="s">
        <v>22</v>
      </c>
      <c r="U3845">
        <f t="shared" si="121"/>
        <v>0</v>
      </c>
      <c r="V3845">
        <f>IF(Table2[[#This Row],[international_plan]]="yes",1,0)</f>
        <v>0</v>
      </c>
      <c r="W3845">
        <f>IF(Table2[[#This Row],[voice_mail_plan]]="yes",1,0)</f>
        <v>0</v>
      </c>
      <c r="X3845" t="str">
        <f t="shared" si="120"/>
        <v>High</v>
      </c>
      <c r="Y3845" t="str">
        <f>IF(Table2[[#This Row],[total_intl_charge]] &gt; AVERAGE($R$2:$R$4245),"High","Low")</f>
        <v>Low</v>
      </c>
      <c r="Z3845" t="str">
        <f>IF(AND(G3845&gt;AVERAGE(train!$G$2:$G$4251),K3845&gt;AVERAGE(train!$K$2:$K$4251)),"High Day &amp; Eve",IF(AND(G3845&gt;AVERAGE(train!$G$2:$G$4251),K3845&lt;=AVERAGE(train!$K$2:$K$4251)),"High Day Only",IF(AND(G3845&lt;=AVERAGE(train!$G$2:$G$4251),K3845&gt;AVERAGE(train!$K$2:$K$4251)),"High Eve Only","Low Usage")))</f>
        <v>High Day &amp; Eve</v>
      </c>
    </row>
    <row r="3846" spans="1:26">
      <c r="A3846" t="s">
        <v>37</v>
      </c>
      <c r="B3846">
        <v>73</v>
      </c>
      <c r="C3846" t="s">
        <v>28</v>
      </c>
      <c r="D3846" t="s">
        <v>22</v>
      </c>
      <c r="E3846" t="s">
        <v>23</v>
      </c>
      <c r="F3846">
        <v>33</v>
      </c>
      <c r="G3846">
        <v>217.7</v>
      </c>
      <c r="H3846">
        <v>108</v>
      </c>
      <c r="I3846">
        <v>37.01</v>
      </c>
      <c r="J3846">
        <v>245.7</v>
      </c>
      <c r="K3846">
        <v>106</v>
      </c>
      <c r="L3846">
        <v>20.88</v>
      </c>
      <c r="M3846">
        <v>242.9</v>
      </c>
      <c r="N3846">
        <v>100</v>
      </c>
      <c r="O3846">
        <v>10.93</v>
      </c>
      <c r="P3846">
        <v>8.8000000000000007</v>
      </c>
      <c r="Q3846">
        <v>6</v>
      </c>
      <c r="R3846">
        <v>2.38</v>
      </c>
      <c r="S3846">
        <v>1</v>
      </c>
      <c r="T3846" t="s">
        <v>22</v>
      </c>
      <c r="U3846">
        <f t="shared" si="121"/>
        <v>0</v>
      </c>
      <c r="V3846">
        <f>IF(Table2[[#This Row],[international_plan]]="yes",1,0)</f>
        <v>0</v>
      </c>
      <c r="W3846">
        <f>IF(Table2[[#This Row],[voice_mail_plan]]="yes",1,0)</f>
        <v>1</v>
      </c>
      <c r="X3846" t="str">
        <f t="shared" si="120"/>
        <v>Low</v>
      </c>
      <c r="Y3846" t="str">
        <f>IF(Table2[[#This Row],[total_intl_charge]] &gt; AVERAGE($R$2:$R$4245),"High","Low")</f>
        <v>Low</v>
      </c>
      <c r="Z3846" t="str">
        <f>IF(AND(G3846&gt;AVERAGE(train!$G$2:$G$4251),K3846&gt;AVERAGE(train!$K$2:$K$4251)),"High Day &amp; Eve",IF(AND(G3846&gt;AVERAGE(train!$G$2:$G$4251),K3846&lt;=AVERAGE(train!$K$2:$K$4251)),"High Day Only",IF(AND(G3846&lt;=AVERAGE(train!$G$2:$G$4251),K3846&gt;AVERAGE(train!$K$2:$K$4251)),"High Eve Only","Low Usage")))</f>
        <v>High Day &amp; Eve</v>
      </c>
    </row>
    <row r="3847" spans="1:26">
      <c r="A3847" t="s">
        <v>58</v>
      </c>
      <c r="B3847">
        <v>54</v>
      </c>
      <c r="C3847" t="s">
        <v>25</v>
      </c>
      <c r="D3847" t="s">
        <v>22</v>
      </c>
      <c r="E3847" t="s">
        <v>22</v>
      </c>
      <c r="F3847">
        <v>0</v>
      </c>
      <c r="G3847">
        <v>199.8</v>
      </c>
      <c r="H3847">
        <v>94</v>
      </c>
      <c r="I3847">
        <v>33.97</v>
      </c>
      <c r="J3847">
        <v>308</v>
      </c>
      <c r="K3847">
        <v>112</v>
      </c>
      <c r="L3847">
        <v>26.18</v>
      </c>
      <c r="M3847">
        <v>162.6</v>
      </c>
      <c r="N3847">
        <v>99</v>
      </c>
      <c r="O3847">
        <v>7.32</v>
      </c>
      <c r="P3847">
        <v>10.1</v>
      </c>
      <c r="Q3847">
        <v>4</v>
      </c>
      <c r="R3847">
        <v>2.73</v>
      </c>
      <c r="S3847">
        <v>0</v>
      </c>
      <c r="T3847" t="s">
        <v>22</v>
      </c>
      <c r="U3847">
        <f t="shared" si="121"/>
        <v>0</v>
      </c>
      <c r="V3847">
        <f>IF(Table2[[#This Row],[international_plan]]="yes",1,0)</f>
        <v>0</v>
      </c>
      <c r="W3847">
        <f>IF(Table2[[#This Row],[voice_mail_plan]]="yes",1,0)</f>
        <v>0</v>
      </c>
      <c r="X3847" t="str">
        <f t="shared" si="120"/>
        <v>Low</v>
      </c>
      <c r="Y3847" t="str">
        <f>IF(Table2[[#This Row],[total_intl_charge]] &gt; AVERAGE($R$2:$R$4245),"High","Low")</f>
        <v>Low</v>
      </c>
      <c r="Z3847" t="str">
        <f>IF(AND(G3847&gt;AVERAGE(train!$G$2:$G$4251),K3847&gt;AVERAGE(train!$K$2:$K$4251)),"High Day &amp; Eve",IF(AND(G3847&gt;AVERAGE(train!$G$2:$G$4251),K3847&lt;=AVERAGE(train!$K$2:$K$4251)),"High Day Only",IF(AND(G3847&lt;=AVERAGE(train!$G$2:$G$4251),K3847&gt;AVERAGE(train!$K$2:$K$4251)),"High Eve Only","Low Usage")))</f>
        <v>High Day &amp; Eve</v>
      </c>
    </row>
    <row r="3848" spans="1:26">
      <c r="A3848" t="s">
        <v>68</v>
      </c>
      <c r="B3848">
        <v>98</v>
      </c>
      <c r="C3848" t="s">
        <v>28</v>
      </c>
      <c r="D3848" t="s">
        <v>22</v>
      </c>
      <c r="E3848" t="s">
        <v>22</v>
      </c>
      <c r="F3848">
        <v>0</v>
      </c>
      <c r="G3848">
        <v>171.9</v>
      </c>
      <c r="H3848">
        <v>77</v>
      </c>
      <c r="I3848">
        <v>29.22</v>
      </c>
      <c r="J3848">
        <v>235.3</v>
      </c>
      <c r="K3848">
        <v>90</v>
      </c>
      <c r="L3848">
        <v>20</v>
      </c>
      <c r="M3848">
        <v>140.30000000000001</v>
      </c>
      <c r="N3848">
        <v>125</v>
      </c>
      <c r="O3848">
        <v>6.31</v>
      </c>
      <c r="P3848">
        <v>14.6</v>
      </c>
      <c r="Q3848">
        <v>4</v>
      </c>
      <c r="R3848">
        <v>3.94</v>
      </c>
      <c r="S3848">
        <v>2</v>
      </c>
      <c r="T3848" t="s">
        <v>22</v>
      </c>
      <c r="U3848">
        <f t="shared" si="121"/>
        <v>0</v>
      </c>
      <c r="V3848">
        <f>IF(Table2[[#This Row],[international_plan]]="yes",1,0)</f>
        <v>0</v>
      </c>
      <c r="W3848">
        <f>IF(Table2[[#This Row],[voice_mail_plan]]="yes",1,0)</f>
        <v>0</v>
      </c>
      <c r="X3848" t="str">
        <f t="shared" si="120"/>
        <v>Medium</v>
      </c>
      <c r="Y3848" t="str">
        <f>IF(Table2[[#This Row],[total_intl_charge]] &gt; AVERAGE($R$2:$R$4245),"High","Low")</f>
        <v>High</v>
      </c>
      <c r="Z3848" t="str">
        <f>IF(AND(G3848&gt;AVERAGE(train!$G$2:$G$4251),K3848&gt;AVERAGE(train!$K$2:$K$4251)),"High Day &amp; Eve",IF(AND(G3848&gt;AVERAGE(train!$G$2:$G$4251),K3848&lt;=AVERAGE(train!$K$2:$K$4251)),"High Day Only",IF(AND(G3848&lt;=AVERAGE(train!$G$2:$G$4251),K3848&gt;AVERAGE(train!$K$2:$K$4251)),"High Eve Only","Low Usage")))</f>
        <v>Low Usage</v>
      </c>
    </row>
    <row r="3849" spans="1:26">
      <c r="A3849" t="s">
        <v>52</v>
      </c>
      <c r="B3849">
        <v>100</v>
      </c>
      <c r="C3849" t="s">
        <v>21</v>
      </c>
      <c r="D3849" t="s">
        <v>22</v>
      </c>
      <c r="E3849" t="s">
        <v>23</v>
      </c>
      <c r="F3849">
        <v>31</v>
      </c>
      <c r="G3849">
        <v>67.7</v>
      </c>
      <c r="H3849">
        <v>67</v>
      </c>
      <c r="I3849">
        <v>11.51</v>
      </c>
      <c r="J3849">
        <v>147.1</v>
      </c>
      <c r="K3849">
        <v>116</v>
      </c>
      <c r="L3849">
        <v>12.5</v>
      </c>
      <c r="M3849">
        <v>288.3</v>
      </c>
      <c r="N3849">
        <v>103</v>
      </c>
      <c r="O3849">
        <v>12.97</v>
      </c>
      <c r="P3849">
        <v>12.3</v>
      </c>
      <c r="Q3849">
        <v>2</v>
      </c>
      <c r="R3849">
        <v>3.32</v>
      </c>
      <c r="S3849">
        <v>6</v>
      </c>
      <c r="T3849" t="s">
        <v>23</v>
      </c>
      <c r="U3849">
        <f t="shared" si="121"/>
        <v>1</v>
      </c>
      <c r="V3849">
        <f>IF(Table2[[#This Row],[international_plan]]="yes",1,0)</f>
        <v>0</v>
      </c>
      <c r="W3849">
        <f>IF(Table2[[#This Row],[voice_mail_plan]]="yes",1,0)</f>
        <v>1</v>
      </c>
      <c r="X3849" t="str">
        <f t="shared" si="120"/>
        <v>Medium</v>
      </c>
      <c r="Y3849" t="str">
        <f>IF(Table2[[#This Row],[total_intl_charge]] &gt; AVERAGE($R$2:$R$4245),"High","Low")</f>
        <v>High</v>
      </c>
      <c r="Z3849" t="str">
        <f>IF(AND(G3849&gt;AVERAGE(train!$G$2:$G$4251),K3849&gt;AVERAGE(train!$K$2:$K$4251)),"High Day &amp; Eve",IF(AND(G3849&gt;AVERAGE(train!$G$2:$G$4251),K3849&lt;=AVERAGE(train!$K$2:$K$4251)),"High Day Only",IF(AND(G3849&lt;=AVERAGE(train!$G$2:$G$4251),K3849&gt;AVERAGE(train!$K$2:$K$4251)),"High Eve Only","Low Usage")))</f>
        <v>High Eve Only</v>
      </c>
    </row>
    <row r="3850" spans="1:26">
      <c r="A3850" t="s">
        <v>72</v>
      </c>
      <c r="B3850">
        <v>107</v>
      </c>
      <c r="C3850" t="s">
        <v>25</v>
      </c>
      <c r="D3850" t="s">
        <v>22</v>
      </c>
      <c r="E3850" t="s">
        <v>22</v>
      </c>
      <c r="F3850">
        <v>0</v>
      </c>
      <c r="G3850">
        <v>228.2</v>
      </c>
      <c r="H3850">
        <v>90</v>
      </c>
      <c r="I3850">
        <v>38.79</v>
      </c>
      <c r="J3850">
        <v>214.2</v>
      </c>
      <c r="K3850">
        <v>123</v>
      </c>
      <c r="L3850">
        <v>18.21</v>
      </c>
      <c r="M3850">
        <v>183.1</v>
      </c>
      <c r="N3850">
        <v>79</v>
      </c>
      <c r="O3850">
        <v>8.24</v>
      </c>
      <c r="P3850">
        <v>10.5</v>
      </c>
      <c r="Q3850">
        <v>4</v>
      </c>
      <c r="R3850">
        <v>2.84</v>
      </c>
      <c r="S3850">
        <v>4</v>
      </c>
      <c r="T3850" t="s">
        <v>22</v>
      </c>
      <c r="U3850">
        <f t="shared" si="121"/>
        <v>0</v>
      </c>
      <c r="V3850">
        <f>IF(Table2[[#This Row],[international_plan]]="yes",1,0)</f>
        <v>0</v>
      </c>
      <c r="W3850">
        <f>IF(Table2[[#This Row],[voice_mail_plan]]="yes",1,0)</f>
        <v>0</v>
      </c>
      <c r="X3850" t="str">
        <f t="shared" si="120"/>
        <v>High</v>
      </c>
      <c r="Y3850" t="str">
        <f>IF(Table2[[#This Row],[total_intl_charge]] &gt; AVERAGE($R$2:$R$4245),"High","Low")</f>
        <v>High</v>
      </c>
      <c r="Z3850" t="str">
        <f>IF(AND(G3850&gt;AVERAGE(train!$G$2:$G$4251),K3850&gt;AVERAGE(train!$K$2:$K$4251)),"High Day &amp; Eve",IF(AND(G3850&gt;AVERAGE(train!$G$2:$G$4251),K3850&lt;=AVERAGE(train!$K$2:$K$4251)),"High Day Only",IF(AND(G3850&lt;=AVERAGE(train!$G$2:$G$4251),K3850&gt;AVERAGE(train!$K$2:$K$4251)),"High Eve Only","Low Usage")))</f>
        <v>High Day &amp; Eve</v>
      </c>
    </row>
    <row r="3851" spans="1:26">
      <c r="A3851" t="s">
        <v>31</v>
      </c>
      <c r="B3851">
        <v>167</v>
      </c>
      <c r="C3851" t="s">
        <v>28</v>
      </c>
      <c r="D3851" t="s">
        <v>22</v>
      </c>
      <c r="E3851" t="s">
        <v>22</v>
      </c>
      <c r="F3851">
        <v>0</v>
      </c>
      <c r="G3851">
        <v>191.5</v>
      </c>
      <c r="H3851">
        <v>93</v>
      </c>
      <c r="I3851">
        <v>32.56</v>
      </c>
      <c r="J3851">
        <v>163.80000000000001</v>
      </c>
      <c r="K3851">
        <v>76</v>
      </c>
      <c r="L3851">
        <v>13.92</v>
      </c>
      <c r="M3851">
        <v>189.1</v>
      </c>
      <c r="N3851">
        <v>103</v>
      </c>
      <c r="O3851">
        <v>8.51</v>
      </c>
      <c r="P3851">
        <v>14.1</v>
      </c>
      <c r="Q3851">
        <v>9</v>
      </c>
      <c r="R3851">
        <v>3.81</v>
      </c>
      <c r="S3851">
        <v>1</v>
      </c>
      <c r="T3851" t="s">
        <v>22</v>
      </c>
      <c r="U3851">
        <f t="shared" si="121"/>
        <v>0</v>
      </c>
      <c r="V3851">
        <f>IF(Table2[[#This Row],[international_plan]]="yes",1,0)</f>
        <v>0</v>
      </c>
      <c r="W3851">
        <f>IF(Table2[[#This Row],[voice_mail_plan]]="yes",1,0)</f>
        <v>0</v>
      </c>
      <c r="X3851" t="str">
        <f t="shared" si="120"/>
        <v>Very High</v>
      </c>
      <c r="Y3851" t="str">
        <f>IF(Table2[[#This Row],[total_intl_charge]] &gt; AVERAGE($R$2:$R$4245),"High","Low")</f>
        <v>High</v>
      </c>
      <c r="Z3851" t="str">
        <f>IF(AND(G3851&gt;AVERAGE(train!$G$2:$G$4251),K3851&gt;AVERAGE(train!$K$2:$K$4251)),"High Day &amp; Eve",IF(AND(G3851&gt;AVERAGE(train!$G$2:$G$4251),K3851&lt;=AVERAGE(train!$K$2:$K$4251)),"High Day Only",IF(AND(G3851&lt;=AVERAGE(train!$G$2:$G$4251),K3851&gt;AVERAGE(train!$K$2:$K$4251)),"High Eve Only","Low Usage")))</f>
        <v>High Day Only</v>
      </c>
    </row>
    <row r="3852" spans="1:26">
      <c r="A3852" t="s">
        <v>60</v>
      </c>
      <c r="B3852">
        <v>49</v>
      </c>
      <c r="C3852" t="s">
        <v>21</v>
      </c>
      <c r="D3852" t="s">
        <v>22</v>
      </c>
      <c r="E3852" t="s">
        <v>22</v>
      </c>
      <c r="F3852">
        <v>0</v>
      </c>
      <c r="G3852">
        <v>171.5</v>
      </c>
      <c r="H3852">
        <v>86</v>
      </c>
      <c r="I3852">
        <v>29.16</v>
      </c>
      <c r="J3852">
        <v>188.8</v>
      </c>
      <c r="K3852">
        <v>85</v>
      </c>
      <c r="L3852">
        <v>16.05</v>
      </c>
      <c r="M3852">
        <v>155.1</v>
      </c>
      <c r="N3852">
        <v>82</v>
      </c>
      <c r="O3852">
        <v>6.98</v>
      </c>
      <c r="P3852">
        <v>8.5</v>
      </c>
      <c r="Q3852">
        <v>2</v>
      </c>
      <c r="R3852">
        <v>2.2999999999999998</v>
      </c>
      <c r="S3852">
        <v>2</v>
      </c>
      <c r="T3852" t="s">
        <v>22</v>
      </c>
      <c r="U3852">
        <f t="shared" si="121"/>
        <v>0</v>
      </c>
      <c r="V3852">
        <f>IF(Table2[[#This Row],[international_plan]]="yes",1,0)</f>
        <v>0</v>
      </c>
      <c r="W3852">
        <f>IF(Table2[[#This Row],[voice_mail_plan]]="yes",1,0)</f>
        <v>0</v>
      </c>
      <c r="X3852" t="str">
        <f t="shared" si="120"/>
        <v>Low</v>
      </c>
      <c r="Y3852" t="str">
        <f>IF(Table2[[#This Row],[total_intl_charge]] &gt; AVERAGE($R$2:$R$4245),"High","Low")</f>
        <v>Low</v>
      </c>
      <c r="Z3852" t="str">
        <f>IF(AND(G3852&gt;AVERAGE(train!$G$2:$G$4251),K3852&gt;AVERAGE(train!$K$2:$K$4251)),"High Day &amp; Eve",IF(AND(G3852&gt;AVERAGE(train!$G$2:$G$4251),K3852&lt;=AVERAGE(train!$K$2:$K$4251)),"High Day Only",IF(AND(G3852&lt;=AVERAGE(train!$G$2:$G$4251),K3852&gt;AVERAGE(train!$K$2:$K$4251)),"High Eve Only","Low Usage")))</f>
        <v>Low Usage</v>
      </c>
    </row>
    <row r="3853" spans="1:26">
      <c r="A3853" t="s">
        <v>30</v>
      </c>
      <c r="B3853">
        <v>34</v>
      </c>
      <c r="C3853" t="s">
        <v>25</v>
      </c>
      <c r="D3853" t="s">
        <v>22</v>
      </c>
      <c r="E3853" t="s">
        <v>22</v>
      </c>
      <c r="F3853">
        <v>0</v>
      </c>
      <c r="G3853">
        <v>151.1</v>
      </c>
      <c r="H3853">
        <v>92</v>
      </c>
      <c r="I3853">
        <v>25.69</v>
      </c>
      <c r="J3853">
        <v>211.7</v>
      </c>
      <c r="K3853">
        <v>86</v>
      </c>
      <c r="L3853">
        <v>17.989999999999998</v>
      </c>
      <c r="M3853">
        <v>205.8</v>
      </c>
      <c r="N3853">
        <v>72</v>
      </c>
      <c r="O3853">
        <v>9.26</v>
      </c>
      <c r="P3853">
        <v>9.8000000000000007</v>
      </c>
      <c r="Q3853">
        <v>4</v>
      </c>
      <c r="R3853">
        <v>2.65</v>
      </c>
      <c r="S3853">
        <v>0</v>
      </c>
      <c r="T3853" t="s">
        <v>22</v>
      </c>
      <c r="U3853">
        <f t="shared" si="121"/>
        <v>0</v>
      </c>
      <c r="V3853">
        <f>IF(Table2[[#This Row],[international_plan]]="yes",1,0)</f>
        <v>0</v>
      </c>
      <c r="W3853">
        <f>IF(Table2[[#This Row],[voice_mail_plan]]="yes",1,0)</f>
        <v>0</v>
      </c>
      <c r="X3853" t="str">
        <f t="shared" si="120"/>
        <v>Low</v>
      </c>
      <c r="Y3853" t="str">
        <f>IF(Table2[[#This Row],[total_intl_charge]] &gt; AVERAGE($R$2:$R$4245),"High","Low")</f>
        <v>Low</v>
      </c>
      <c r="Z3853" t="str">
        <f>IF(AND(G3853&gt;AVERAGE(train!$G$2:$G$4251),K3853&gt;AVERAGE(train!$K$2:$K$4251)),"High Day &amp; Eve",IF(AND(G3853&gt;AVERAGE(train!$G$2:$G$4251),K3853&lt;=AVERAGE(train!$K$2:$K$4251)),"High Day Only",IF(AND(G3853&lt;=AVERAGE(train!$G$2:$G$4251),K3853&gt;AVERAGE(train!$K$2:$K$4251)),"High Eve Only","Low Usage")))</f>
        <v>Low Usage</v>
      </c>
    </row>
    <row r="3854" spans="1:26">
      <c r="A3854" t="s">
        <v>64</v>
      </c>
      <c r="B3854">
        <v>109</v>
      </c>
      <c r="C3854" t="s">
        <v>21</v>
      </c>
      <c r="D3854" t="s">
        <v>22</v>
      </c>
      <c r="E3854" t="s">
        <v>22</v>
      </c>
      <c r="F3854">
        <v>0</v>
      </c>
      <c r="G3854">
        <v>134.30000000000001</v>
      </c>
      <c r="H3854">
        <v>99</v>
      </c>
      <c r="I3854">
        <v>22.83</v>
      </c>
      <c r="J3854">
        <v>203.9</v>
      </c>
      <c r="K3854">
        <v>103</v>
      </c>
      <c r="L3854">
        <v>17.329999999999998</v>
      </c>
      <c r="M3854">
        <v>297.7</v>
      </c>
      <c r="N3854">
        <v>91</v>
      </c>
      <c r="O3854">
        <v>13.4</v>
      </c>
      <c r="P3854">
        <v>7.6</v>
      </c>
      <c r="Q3854">
        <v>2</v>
      </c>
      <c r="R3854">
        <v>2.0499999999999998</v>
      </c>
      <c r="S3854">
        <v>3</v>
      </c>
      <c r="T3854" t="s">
        <v>22</v>
      </c>
      <c r="U3854">
        <f t="shared" si="121"/>
        <v>0</v>
      </c>
      <c r="V3854">
        <f>IF(Table2[[#This Row],[international_plan]]="yes",1,0)</f>
        <v>0</v>
      </c>
      <c r="W3854">
        <f>IF(Table2[[#This Row],[voice_mail_plan]]="yes",1,0)</f>
        <v>0</v>
      </c>
      <c r="X3854" t="str">
        <f t="shared" si="120"/>
        <v>High</v>
      </c>
      <c r="Y3854" t="str">
        <f>IF(Table2[[#This Row],[total_intl_charge]] &gt; AVERAGE($R$2:$R$4245),"High","Low")</f>
        <v>Low</v>
      </c>
      <c r="Z3854" t="str">
        <f>IF(AND(G3854&gt;AVERAGE(train!$G$2:$G$4251),K3854&gt;AVERAGE(train!$K$2:$K$4251)),"High Day &amp; Eve",IF(AND(G3854&gt;AVERAGE(train!$G$2:$G$4251),K3854&lt;=AVERAGE(train!$K$2:$K$4251)),"High Day Only",IF(AND(G3854&lt;=AVERAGE(train!$G$2:$G$4251),K3854&gt;AVERAGE(train!$K$2:$K$4251)),"High Eve Only","Low Usage")))</f>
        <v>High Eve Only</v>
      </c>
    </row>
    <row r="3855" spans="1:26">
      <c r="A3855" t="s">
        <v>72</v>
      </c>
      <c r="B3855">
        <v>109</v>
      </c>
      <c r="C3855" t="s">
        <v>28</v>
      </c>
      <c r="D3855" t="s">
        <v>22</v>
      </c>
      <c r="E3855" t="s">
        <v>22</v>
      </c>
      <c r="F3855">
        <v>0</v>
      </c>
      <c r="G3855">
        <v>117.8</v>
      </c>
      <c r="H3855">
        <v>64</v>
      </c>
      <c r="I3855">
        <v>20.03</v>
      </c>
      <c r="J3855">
        <v>216.2</v>
      </c>
      <c r="K3855">
        <v>84</v>
      </c>
      <c r="L3855">
        <v>18.38</v>
      </c>
      <c r="M3855">
        <v>148.4</v>
      </c>
      <c r="N3855">
        <v>59</v>
      </c>
      <c r="O3855">
        <v>6.68</v>
      </c>
      <c r="P3855">
        <v>10.9</v>
      </c>
      <c r="Q3855">
        <v>5</v>
      </c>
      <c r="R3855">
        <v>2.94</v>
      </c>
      <c r="S3855">
        <v>1</v>
      </c>
      <c r="T3855" t="s">
        <v>22</v>
      </c>
      <c r="U3855">
        <f t="shared" si="121"/>
        <v>0</v>
      </c>
      <c r="V3855">
        <f>IF(Table2[[#This Row],[international_plan]]="yes",1,0)</f>
        <v>0</v>
      </c>
      <c r="W3855">
        <f>IF(Table2[[#This Row],[voice_mail_plan]]="yes",1,0)</f>
        <v>0</v>
      </c>
      <c r="X3855" t="str">
        <f t="shared" si="120"/>
        <v>High</v>
      </c>
      <c r="Y3855" t="str">
        <f>IF(Table2[[#This Row],[total_intl_charge]] &gt; AVERAGE($R$2:$R$4245),"High","Low")</f>
        <v>High</v>
      </c>
      <c r="Z3855" t="str">
        <f>IF(AND(G3855&gt;AVERAGE(train!$G$2:$G$4251),K3855&gt;AVERAGE(train!$K$2:$K$4251)),"High Day &amp; Eve",IF(AND(G3855&gt;AVERAGE(train!$G$2:$G$4251),K3855&lt;=AVERAGE(train!$K$2:$K$4251)),"High Day Only",IF(AND(G3855&lt;=AVERAGE(train!$G$2:$G$4251),K3855&gt;AVERAGE(train!$K$2:$K$4251)),"High Eve Only","Low Usage")))</f>
        <v>Low Usage</v>
      </c>
    </row>
    <row r="3856" spans="1:26">
      <c r="A3856" t="s">
        <v>70</v>
      </c>
      <c r="B3856">
        <v>39</v>
      </c>
      <c r="C3856" t="s">
        <v>25</v>
      </c>
      <c r="D3856" t="s">
        <v>22</v>
      </c>
      <c r="E3856" t="s">
        <v>22</v>
      </c>
      <c r="F3856">
        <v>0</v>
      </c>
      <c r="G3856">
        <v>181.2</v>
      </c>
      <c r="H3856">
        <v>71</v>
      </c>
      <c r="I3856">
        <v>30.8</v>
      </c>
      <c r="J3856">
        <v>344.9</v>
      </c>
      <c r="K3856">
        <v>108</v>
      </c>
      <c r="L3856">
        <v>29.32</v>
      </c>
      <c r="M3856">
        <v>213.6</v>
      </c>
      <c r="N3856">
        <v>145</v>
      </c>
      <c r="O3856">
        <v>9.61</v>
      </c>
      <c r="P3856">
        <v>12.1</v>
      </c>
      <c r="Q3856">
        <v>2</v>
      </c>
      <c r="R3856">
        <v>3.27</v>
      </c>
      <c r="S3856">
        <v>3</v>
      </c>
      <c r="T3856" t="s">
        <v>22</v>
      </c>
      <c r="U3856">
        <f t="shared" si="121"/>
        <v>0</v>
      </c>
      <c r="V3856">
        <f>IF(Table2[[#This Row],[international_plan]]="yes",1,0)</f>
        <v>0</v>
      </c>
      <c r="W3856">
        <f>IF(Table2[[#This Row],[voice_mail_plan]]="yes",1,0)</f>
        <v>0</v>
      </c>
      <c r="X3856" t="str">
        <f t="shared" si="120"/>
        <v>Low</v>
      </c>
      <c r="Y3856" t="str">
        <f>IF(Table2[[#This Row],[total_intl_charge]] &gt; AVERAGE($R$2:$R$4245),"High","Low")</f>
        <v>High</v>
      </c>
      <c r="Z3856" t="str">
        <f>IF(AND(G3856&gt;AVERAGE(train!$G$2:$G$4251),K3856&gt;AVERAGE(train!$K$2:$K$4251)),"High Day &amp; Eve",IF(AND(G3856&gt;AVERAGE(train!$G$2:$G$4251),K3856&lt;=AVERAGE(train!$K$2:$K$4251)),"High Day Only",IF(AND(G3856&lt;=AVERAGE(train!$G$2:$G$4251),K3856&gt;AVERAGE(train!$K$2:$K$4251)),"High Eve Only","Low Usage")))</f>
        <v>High Day &amp; Eve</v>
      </c>
    </row>
    <row r="3857" spans="1:26">
      <c r="A3857" t="s">
        <v>55</v>
      </c>
      <c r="B3857">
        <v>90</v>
      </c>
      <c r="C3857" t="s">
        <v>21</v>
      </c>
      <c r="D3857" t="s">
        <v>22</v>
      </c>
      <c r="E3857" t="s">
        <v>22</v>
      </c>
      <c r="F3857">
        <v>0</v>
      </c>
      <c r="G3857">
        <v>152.30000000000001</v>
      </c>
      <c r="H3857">
        <v>91</v>
      </c>
      <c r="I3857">
        <v>25.89</v>
      </c>
      <c r="J3857">
        <v>165</v>
      </c>
      <c r="K3857">
        <v>120</v>
      </c>
      <c r="L3857">
        <v>14.03</v>
      </c>
      <c r="M3857">
        <v>294.3</v>
      </c>
      <c r="N3857">
        <v>73</v>
      </c>
      <c r="O3857">
        <v>13.24</v>
      </c>
      <c r="P3857">
        <v>9</v>
      </c>
      <c r="Q3857">
        <v>3</v>
      </c>
      <c r="R3857">
        <v>2.4300000000000002</v>
      </c>
      <c r="S3857">
        <v>2</v>
      </c>
      <c r="T3857" t="s">
        <v>22</v>
      </c>
      <c r="U3857">
        <f t="shared" si="121"/>
        <v>0</v>
      </c>
      <c r="V3857">
        <f>IF(Table2[[#This Row],[international_plan]]="yes",1,0)</f>
        <v>0</v>
      </c>
      <c r="W3857">
        <f>IF(Table2[[#This Row],[voice_mail_plan]]="yes",1,0)</f>
        <v>0</v>
      </c>
      <c r="X3857" t="str">
        <f t="shared" si="120"/>
        <v>Medium</v>
      </c>
      <c r="Y3857" t="str">
        <f>IF(Table2[[#This Row],[total_intl_charge]] &gt; AVERAGE($R$2:$R$4245),"High","Low")</f>
        <v>Low</v>
      </c>
      <c r="Z3857" t="str">
        <f>IF(AND(G3857&gt;AVERAGE(train!$G$2:$G$4251),K3857&gt;AVERAGE(train!$K$2:$K$4251)),"High Day &amp; Eve",IF(AND(G3857&gt;AVERAGE(train!$G$2:$G$4251),K3857&lt;=AVERAGE(train!$K$2:$K$4251)),"High Day Only",IF(AND(G3857&lt;=AVERAGE(train!$G$2:$G$4251),K3857&gt;AVERAGE(train!$K$2:$K$4251)),"High Eve Only","Low Usage")))</f>
        <v>High Eve Only</v>
      </c>
    </row>
    <row r="3858" spans="1:26">
      <c r="A3858" t="s">
        <v>65</v>
      </c>
      <c r="B3858">
        <v>114</v>
      </c>
      <c r="C3858" t="s">
        <v>25</v>
      </c>
      <c r="D3858" t="s">
        <v>22</v>
      </c>
      <c r="E3858" t="s">
        <v>22</v>
      </c>
      <c r="F3858">
        <v>0</v>
      </c>
      <c r="G3858">
        <v>204.4</v>
      </c>
      <c r="H3858">
        <v>91</v>
      </c>
      <c r="I3858">
        <v>34.75</v>
      </c>
      <c r="J3858">
        <v>239.6</v>
      </c>
      <c r="K3858">
        <v>136</v>
      </c>
      <c r="L3858">
        <v>20.37</v>
      </c>
      <c r="M3858">
        <v>235</v>
      </c>
      <c r="N3858">
        <v>64</v>
      </c>
      <c r="O3858">
        <v>10.58</v>
      </c>
      <c r="P3858">
        <v>11.5</v>
      </c>
      <c r="Q3858">
        <v>3</v>
      </c>
      <c r="R3858">
        <v>3.11</v>
      </c>
      <c r="S3858">
        <v>2</v>
      </c>
      <c r="T3858" t="s">
        <v>22</v>
      </c>
      <c r="U3858">
        <f t="shared" si="121"/>
        <v>0</v>
      </c>
      <c r="V3858">
        <f>IF(Table2[[#This Row],[international_plan]]="yes",1,0)</f>
        <v>0</v>
      </c>
      <c r="W3858">
        <f>IF(Table2[[#This Row],[voice_mail_plan]]="yes",1,0)</f>
        <v>0</v>
      </c>
      <c r="X3858" t="str">
        <f t="shared" si="120"/>
        <v>High</v>
      </c>
      <c r="Y3858" t="str">
        <f>IF(Table2[[#This Row],[total_intl_charge]] &gt; AVERAGE($R$2:$R$4245),"High","Low")</f>
        <v>High</v>
      </c>
      <c r="Z3858" t="str">
        <f>IF(AND(G3858&gt;AVERAGE(train!$G$2:$G$4251),K3858&gt;AVERAGE(train!$K$2:$K$4251)),"High Day &amp; Eve",IF(AND(G3858&gt;AVERAGE(train!$G$2:$G$4251),K3858&lt;=AVERAGE(train!$K$2:$K$4251)),"High Day Only",IF(AND(G3858&lt;=AVERAGE(train!$G$2:$G$4251),K3858&gt;AVERAGE(train!$K$2:$K$4251)),"High Eve Only","Low Usage")))</f>
        <v>High Day &amp; Eve</v>
      </c>
    </row>
    <row r="3859" spans="1:26">
      <c r="A3859" t="s">
        <v>35</v>
      </c>
      <c r="B3859">
        <v>113</v>
      </c>
      <c r="C3859" t="s">
        <v>21</v>
      </c>
      <c r="D3859" t="s">
        <v>22</v>
      </c>
      <c r="E3859" t="s">
        <v>22</v>
      </c>
      <c r="F3859">
        <v>0</v>
      </c>
      <c r="G3859">
        <v>283.89999999999998</v>
      </c>
      <c r="H3859">
        <v>98</v>
      </c>
      <c r="I3859">
        <v>48.26</v>
      </c>
      <c r="J3859">
        <v>137.1</v>
      </c>
      <c r="K3859">
        <v>91</v>
      </c>
      <c r="L3859">
        <v>11.65</v>
      </c>
      <c r="M3859">
        <v>159</v>
      </c>
      <c r="N3859">
        <v>110</v>
      </c>
      <c r="O3859">
        <v>7.15</v>
      </c>
      <c r="P3859">
        <v>11.3</v>
      </c>
      <c r="Q3859">
        <v>5</v>
      </c>
      <c r="R3859">
        <v>3.05</v>
      </c>
      <c r="S3859">
        <v>2</v>
      </c>
      <c r="T3859" t="s">
        <v>22</v>
      </c>
      <c r="U3859">
        <f t="shared" si="121"/>
        <v>0</v>
      </c>
      <c r="V3859">
        <f>IF(Table2[[#This Row],[international_plan]]="yes",1,0)</f>
        <v>0</v>
      </c>
      <c r="W3859">
        <f>IF(Table2[[#This Row],[voice_mail_plan]]="yes",1,0)</f>
        <v>0</v>
      </c>
      <c r="X3859" t="str">
        <f t="shared" si="120"/>
        <v>High</v>
      </c>
      <c r="Y3859" t="str">
        <f>IF(Table2[[#This Row],[total_intl_charge]] &gt; AVERAGE($R$2:$R$4245),"High","Low")</f>
        <v>High</v>
      </c>
      <c r="Z3859" t="str">
        <f>IF(AND(G3859&gt;AVERAGE(train!$G$2:$G$4251),K3859&gt;AVERAGE(train!$K$2:$K$4251)),"High Day &amp; Eve",IF(AND(G3859&gt;AVERAGE(train!$G$2:$G$4251),K3859&lt;=AVERAGE(train!$K$2:$K$4251)),"High Day Only",IF(AND(G3859&lt;=AVERAGE(train!$G$2:$G$4251),K3859&gt;AVERAGE(train!$K$2:$K$4251)),"High Eve Only","Low Usage")))</f>
        <v>High Day Only</v>
      </c>
    </row>
    <row r="3860" spans="1:26">
      <c r="A3860" t="s">
        <v>27</v>
      </c>
      <c r="B3860">
        <v>19</v>
      </c>
      <c r="C3860" t="s">
        <v>21</v>
      </c>
      <c r="D3860" t="s">
        <v>22</v>
      </c>
      <c r="E3860" t="s">
        <v>23</v>
      </c>
      <c r="F3860">
        <v>29</v>
      </c>
      <c r="G3860">
        <v>142.69999999999999</v>
      </c>
      <c r="H3860">
        <v>94</v>
      </c>
      <c r="I3860">
        <v>24.26</v>
      </c>
      <c r="J3860">
        <v>129.9</v>
      </c>
      <c r="K3860">
        <v>60</v>
      </c>
      <c r="L3860">
        <v>11.04</v>
      </c>
      <c r="M3860">
        <v>165.3</v>
      </c>
      <c r="N3860">
        <v>65</v>
      </c>
      <c r="O3860">
        <v>7.44</v>
      </c>
      <c r="P3860">
        <v>10</v>
      </c>
      <c r="Q3860">
        <v>4</v>
      </c>
      <c r="R3860">
        <v>2.7</v>
      </c>
      <c r="S3860">
        <v>0</v>
      </c>
      <c r="T3860" t="s">
        <v>22</v>
      </c>
      <c r="U3860">
        <f t="shared" si="121"/>
        <v>0</v>
      </c>
      <c r="V3860">
        <f>IF(Table2[[#This Row],[international_plan]]="yes",1,0)</f>
        <v>0</v>
      </c>
      <c r="W3860">
        <f>IF(Table2[[#This Row],[voice_mail_plan]]="yes",1,0)</f>
        <v>1</v>
      </c>
      <c r="X3860" t="str">
        <f t="shared" si="120"/>
        <v>Low</v>
      </c>
      <c r="Y3860" t="str">
        <f>IF(Table2[[#This Row],[total_intl_charge]] &gt; AVERAGE($R$2:$R$4245),"High","Low")</f>
        <v>Low</v>
      </c>
      <c r="Z3860" t="str">
        <f>IF(AND(G3860&gt;AVERAGE(train!$G$2:$G$4251),K3860&gt;AVERAGE(train!$K$2:$K$4251)),"High Day &amp; Eve",IF(AND(G3860&gt;AVERAGE(train!$G$2:$G$4251),K3860&lt;=AVERAGE(train!$K$2:$K$4251)),"High Day Only",IF(AND(G3860&lt;=AVERAGE(train!$G$2:$G$4251),K3860&gt;AVERAGE(train!$K$2:$K$4251)),"High Eve Only","Low Usage")))</f>
        <v>Low Usage</v>
      </c>
    </row>
    <row r="3861" spans="1:26">
      <c r="A3861" t="s">
        <v>24</v>
      </c>
      <c r="B3861">
        <v>94</v>
      </c>
      <c r="C3861" t="s">
        <v>21</v>
      </c>
      <c r="D3861" t="s">
        <v>22</v>
      </c>
      <c r="E3861" t="s">
        <v>22</v>
      </c>
      <c r="F3861">
        <v>0</v>
      </c>
      <c r="G3861">
        <v>145.4</v>
      </c>
      <c r="H3861">
        <v>92</v>
      </c>
      <c r="I3861">
        <v>24.72</v>
      </c>
      <c r="J3861">
        <v>172.8</v>
      </c>
      <c r="K3861">
        <v>103</v>
      </c>
      <c r="L3861">
        <v>14.69</v>
      </c>
      <c r="M3861">
        <v>183.9</v>
      </c>
      <c r="N3861">
        <v>43</v>
      </c>
      <c r="O3861">
        <v>8.2799999999999994</v>
      </c>
      <c r="P3861">
        <v>9.3000000000000007</v>
      </c>
      <c r="Q3861">
        <v>3</v>
      </c>
      <c r="R3861">
        <v>2.5099999999999998</v>
      </c>
      <c r="S3861">
        <v>2</v>
      </c>
      <c r="T3861" t="s">
        <v>22</v>
      </c>
      <c r="U3861">
        <f t="shared" si="121"/>
        <v>0</v>
      </c>
      <c r="V3861">
        <f>IF(Table2[[#This Row],[international_plan]]="yes",1,0)</f>
        <v>0</v>
      </c>
      <c r="W3861">
        <f>IF(Table2[[#This Row],[voice_mail_plan]]="yes",1,0)</f>
        <v>0</v>
      </c>
      <c r="X3861" t="str">
        <f t="shared" si="120"/>
        <v>Medium</v>
      </c>
      <c r="Y3861" t="str">
        <f>IF(Table2[[#This Row],[total_intl_charge]] &gt; AVERAGE($R$2:$R$4245),"High","Low")</f>
        <v>Low</v>
      </c>
      <c r="Z3861" t="str">
        <f>IF(AND(G3861&gt;AVERAGE(train!$G$2:$G$4251),K3861&gt;AVERAGE(train!$K$2:$K$4251)),"High Day &amp; Eve",IF(AND(G3861&gt;AVERAGE(train!$G$2:$G$4251),K3861&lt;=AVERAGE(train!$K$2:$K$4251)),"High Day Only",IF(AND(G3861&lt;=AVERAGE(train!$G$2:$G$4251),K3861&gt;AVERAGE(train!$K$2:$K$4251)),"High Eve Only","Low Usage")))</f>
        <v>High Eve Only</v>
      </c>
    </row>
    <row r="3862" spans="1:26">
      <c r="A3862" t="s">
        <v>44</v>
      </c>
      <c r="B3862">
        <v>69</v>
      </c>
      <c r="C3862" t="s">
        <v>21</v>
      </c>
      <c r="D3862" t="s">
        <v>22</v>
      </c>
      <c r="E3862" t="s">
        <v>22</v>
      </c>
      <c r="F3862">
        <v>0</v>
      </c>
      <c r="G3862">
        <v>211.7</v>
      </c>
      <c r="H3862">
        <v>94</v>
      </c>
      <c r="I3862">
        <v>35.99</v>
      </c>
      <c r="J3862">
        <v>236.1</v>
      </c>
      <c r="K3862">
        <v>124</v>
      </c>
      <c r="L3862">
        <v>20.07</v>
      </c>
      <c r="M3862">
        <v>252.7</v>
      </c>
      <c r="N3862">
        <v>90</v>
      </c>
      <c r="O3862">
        <v>11.37</v>
      </c>
      <c r="P3862">
        <v>7.2</v>
      </c>
      <c r="Q3862">
        <v>2</v>
      </c>
      <c r="R3862">
        <v>1.94</v>
      </c>
      <c r="S3862">
        <v>4</v>
      </c>
      <c r="T3862" t="s">
        <v>22</v>
      </c>
      <c r="U3862">
        <f t="shared" si="121"/>
        <v>0</v>
      </c>
      <c r="V3862">
        <f>IF(Table2[[#This Row],[international_plan]]="yes",1,0)</f>
        <v>0</v>
      </c>
      <c r="W3862">
        <f>IF(Table2[[#This Row],[voice_mail_plan]]="yes",1,0)</f>
        <v>0</v>
      </c>
      <c r="X3862" t="str">
        <f t="shared" si="120"/>
        <v>Low</v>
      </c>
      <c r="Y3862" t="str">
        <f>IF(Table2[[#This Row],[total_intl_charge]] &gt; AVERAGE($R$2:$R$4245),"High","Low")</f>
        <v>Low</v>
      </c>
      <c r="Z3862" t="str">
        <f>IF(AND(G3862&gt;AVERAGE(train!$G$2:$G$4251),K3862&gt;AVERAGE(train!$K$2:$K$4251)),"High Day &amp; Eve",IF(AND(G3862&gt;AVERAGE(train!$G$2:$G$4251),K3862&lt;=AVERAGE(train!$K$2:$K$4251)),"High Day Only",IF(AND(G3862&lt;=AVERAGE(train!$G$2:$G$4251),K3862&gt;AVERAGE(train!$K$2:$K$4251)),"High Eve Only","Low Usage")))</f>
        <v>High Day &amp; Eve</v>
      </c>
    </row>
    <row r="3863" spans="1:26">
      <c r="A3863" t="s">
        <v>64</v>
      </c>
      <c r="B3863">
        <v>90</v>
      </c>
      <c r="C3863" t="s">
        <v>21</v>
      </c>
      <c r="D3863" t="s">
        <v>22</v>
      </c>
      <c r="E3863" t="s">
        <v>22</v>
      </c>
      <c r="F3863">
        <v>0</v>
      </c>
      <c r="G3863">
        <v>192.6</v>
      </c>
      <c r="H3863">
        <v>129</v>
      </c>
      <c r="I3863">
        <v>32.74</v>
      </c>
      <c r="J3863">
        <v>191.6</v>
      </c>
      <c r="K3863">
        <v>100</v>
      </c>
      <c r="L3863">
        <v>16.29</v>
      </c>
      <c r="M3863">
        <v>203.1</v>
      </c>
      <c r="N3863">
        <v>105</v>
      </c>
      <c r="O3863">
        <v>9.14</v>
      </c>
      <c r="P3863">
        <v>11.4</v>
      </c>
      <c r="Q3863">
        <v>2</v>
      </c>
      <c r="R3863">
        <v>3.08</v>
      </c>
      <c r="S3863">
        <v>3</v>
      </c>
      <c r="T3863" t="s">
        <v>22</v>
      </c>
      <c r="U3863">
        <f t="shared" si="121"/>
        <v>0</v>
      </c>
      <c r="V3863">
        <f>IF(Table2[[#This Row],[international_plan]]="yes",1,0)</f>
        <v>0</v>
      </c>
      <c r="W3863">
        <f>IF(Table2[[#This Row],[voice_mail_plan]]="yes",1,0)</f>
        <v>0</v>
      </c>
      <c r="X3863" t="str">
        <f t="shared" si="120"/>
        <v>Medium</v>
      </c>
      <c r="Y3863" t="str">
        <f>IF(Table2[[#This Row],[total_intl_charge]] &gt; AVERAGE($R$2:$R$4245),"High","Low")</f>
        <v>High</v>
      </c>
      <c r="Z3863" t="str">
        <f>IF(AND(G3863&gt;AVERAGE(train!$G$2:$G$4251),K3863&gt;AVERAGE(train!$K$2:$K$4251)),"High Day &amp; Eve",IF(AND(G3863&gt;AVERAGE(train!$G$2:$G$4251),K3863&lt;=AVERAGE(train!$K$2:$K$4251)),"High Day Only",IF(AND(G3863&lt;=AVERAGE(train!$G$2:$G$4251),K3863&gt;AVERAGE(train!$K$2:$K$4251)),"High Eve Only","Low Usage")))</f>
        <v>High Day Only</v>
      </c>
    </row>
    <row r="3864" spans="1:26">
      <c r="A3864" t="s">
        <v>68</v>
      </c>
      <c r="B3864">
        <v>48</v>
      </c>
      <c r="C3864" t="s">
        <v>25</v>
      </c>
      <c r="D3864" t="s">
        <v>22</v>
      </c>
      <c r="E3864" t="s">
        <v>22</v>
      </c>
      <c r="F3864">
        <v>0</v>
      </c>
      <c r="G3864">
        <v>52</v>
      </c>
      <c r="H3864">
        <v>60</v>
      </c>
      <c r="I3864">
        <v>8.84</v>
      </c>
      <c r="J3864">
        <v>132</v>
      </c>
      <c r="K3864">
        <v>79</v>
      </c>
      <c r="L3864">
        <v>11.22</v>
      </c>
      <c r="M3864">
        <v>185.8</v>
      </c>
      <c r="N3864">
        <v>85</v>
      </c>
      <c r="O3864">
        <v>8.36</v>
      </c>
      <c r="P3864">
        <v>12.3</v>
      </c>
      <c r="Q3864">
        <v>2</v>
      </c>
      <c r="R3864">
        <v>3.32</v>
      </c>
      <c r="S3864">
        <v>2</v>
      </c>
      <c r="T3864" t="s">
        <v>22</v>
      </c>
      <c r="U3864">
        <f t="shared" si="121"/>
        <v>0</v>
      </c>
      <c r="V3864">
        <f>IF(Table2[[#This Row],[international_plan]]="yes",1,0)</f>
        <v>0</v>
      </c>
      <c r="W3864">
        <f>IF(Table2[[#This Row],[voice_mail_plan]]="yes",1,0)</f>
        <v>0</v>
      </c>
      <c r="X3864" t="str">
        <f t="shared" si="120"/>
        <v>Low</v>
      </c>
      <c r="Y3864" t="str">
        <f>IF(Table2[[#This Row],[total_intl_charge]] &gt; AVERAGE($R$2:$R$4245),"High","Low")</f>
        <v>High</v>
      </c>
      <c r="Z3864" t="str">
        <f>IF(AND(G3864&gt;AVERAGE(train!$G$2:$G$4251),K3864&gt;AVERAGE(train!$K$2:$K$4251)),"High Day &amp; Eve",IF(AND(G3864&gt;AVERAGE(train!$G$2:$G$4251),K3864&lt;=AVERAGE(train!$K$2:$K$4251)),"High Day Only",IF(AND(G3864&lt;=AVERAGE(train!$G$2:$G$4251),K3864&gt;AVERAGE(train!$K$2:$K$4251)),"High Eve Only","Low Usage")))</f>
        <v>Low Usage</v>
      </c>
    </row>
    <row r="3865" spans="1:26">
      <c r="A3865" t="s">
        <v>54</v>
      </c>
      <c r="B3865">
        <v>122</v>
      </c>
      <c r="C3865" t="s">
        <v>21</v>
      </c>
      <c r="D3865" t="s">
        <v>22</v>
      </c>
      <c r="E3865" t="s">
        <v>23</v>
      </c>
      <c r="F3865">
        <v>30</v>
      </c>
      <c r="G3865">
        <v>237.7</v>
      </c>
      <c r="H3865">
        <v>94</v>
      </c>
      <c r="I3865">
        <v>40.409999999999997</v>
      </c>
      <c r="J3865">
        <v>154.69999999999999</v>
      </c>
      <c r="K3865">
        <v>91</v>
      </c>
      <c r="L3865">
        <v>13.15</v>
      </c>
      <c r="M3865">
        <v>223.1</v>
      </c>
      <c r="N3865">
        <v>98</v>
      </c>
      <c r="O3865">
        <v>10.039999999999999</v>
      </c>
      <c r="P3865">
        <v>9.5</v>
      </c>
      <c r="Q3865">
        <v>3</v>
      </c>
      <c r="R3865">
        <v>2.57</v>
      </c>
      <c r="S3865">
        <v>1</v>
      </c>
      <c r="T3865" t="s">
        <v>22</v>
      </c>
      <c r="U3865">
        <f t="shared" si="121"/>
        <v>0</v>
      </c>
      <c r="V3865">
        <f>IF(Table2[[#This Row],[international_plan]]="yes",1,0)</f>
        <v>0</v>
      </c>
      <c r="W3865">
        <f>IF(Table2[[#This Row],[voice_mail_plan]]="yes",1,0)</f>
        <v>1</v>
      </c>
      <c r="X3865" t="str">
        <f t="shared" si="120"/>
        <v>High</v>
      </c>
      <c r="Y3865" t="str">
        <f>IF(Table2[[#This Row],[total_intl_charge]] &gt; AVERAGE($R$2:$R$4245),"High","Low")</f>
        <v>Low</v>
      </c>
      <c r="Z3865" t="str">
        <f>IF(AND(G3865&gt;AVERAGE(train!$G$2:$G$4251),K3865&gt;AVERAGE(train!$K$2:$K$4251)),"High Day &amp; Eve",IF(AND(G3865&gt;AVERAGE(train!$G$2:$G$4251),K3865&lt;=AVERAGE(train!$K$2:$K$4251)),"High Day Only",IF(AND(G3865&lt;=AVERAGE(train!$G$2:$G$4251),K3865&gt;AVERAGE(train!$K$2:$K$4251)),"High Eve Only","Low Usage")))</f>
        <v>High Day Only</v>
      </c>
    </row>
    <row r="3866" spans="1:26">
      <c r="A3866" t="s">
        <v>31</v>
      </c>
      <c r="B3866">
        <v>123</v>
      </c>
      <c r="C3866" t="s">
        <v>25</v>
      </c>
      <c r="D3866" t="s">
        <v>22</v>
      </c>
      <c r="E3866" t="s">
        <v>23</v>
      </c>
      <c r="F3866">
        <v>31</v>
      </c>
      <c r="G3866">
        <v>203.6</v>
      </c>
      <c r="H3866">
        <v>108</v>
      </c>
      <c r="I3866">
        <v>34.61</v>
      </c>
      <c r="J3866">
        <v>156.9</v>
      </c>
      <c r="K3866">
        <v>112</v>
      </c>
      <c r="L3866">
        <v>13.34</v>
      </c>
      <c r="M3866">
        <v>236.2</v>
      </c>
      <c r="N3866">
        <v>114</v>
      </c>
      <c r="O3866">
        <v>10.63</v>
      </c>
      <c r="P3866">
        <v>12</v>
      </c>
      <c r="Q3866">
        <v>5</v>
      </c>
      <c r="R3866">
        <v>3.24</v>
      </c>
      <c r="S3866">
        <v>1</v>
      </c>
      <c r="T3866" t="s">
        <v>22</v>
      </c>
      <c r="U3866">
        <f t="shared" si="121"/>
        <v>0</v>
      </c>
      <c r="V3866">
        <f>IF(Table2[[#This Row],[international_plan]]="yes",1,0)</f>
        <v>0</v>
      </c>
      <c r="W3866">
        <f>IF(Table2[[#This Row],[voice_mail_plan]]="yes",1,0)</f>
        <v>1</v>
      </c>
      <c r="X3866" t="str">
        <f t="shared" si="120"/>
        <v>High</v>
      </c>
      <c r="Y3866" t="str">
        <f>IF(Table2[[#This Row],[total_intl_charge]] &gt; AVERAGE($R$2:$R$4245),"High","Low")</f>
        <v>High</v>
      </c>
      <c r="Z3866" t="str">
        <f>IF(AND(G3866&gt;AVERAGE(train!$G$2:$G$4251),K3866&gt;AVERAGE(train!$K$2:$K$4251)),"High Day &amp; Eve",IF(AND(G3866&gt;AVERAGE(train!$G$2:$G$4251),K3866&lt;=AVERAGE(train!$K$2:$K$4251)),"High Day Only",IF(AND(G3866&lt;=AVERAGE(train!$G$2:$G$4251),K3866&gt;AVERAGE(train!$K$2:$K$4251)),"High Eve Only","Low Usage")))</f>
        <v>High Day &amp; Eve</v>
      </c>
    </row>
    <row r="3867" spans="1:26">
      <c r="A3867" t="s">
        <v>34</v>
      </c>
      <c r="B3867">
        <v>81</v>
      </c>
      <c r="C3867" t="s">
        <v>28</v>
      </c>
      <c r="D3867" t="s">
        <v>22</v>
      </c>
      <c r="E3867" t="s">
        <v>22</v>
      </c>
      <c r="F3867">
        <v>0</v>
      </c>
      <c r="G3867">
        <v>192.4</v>
      </c>
      <c r="H3867">
        <v>79</v>
      </c>
      <c r="I3867">
        <v>32.71</v>
      </c>
      <c r="J3867">
        <v>212.7</v>
      </c>
      <c r="K3867">
        <v>106</v>
      </c>
      <c r="L3867">
        <v>18.079999999999998</v>
      </c>
      <c r="M3867">
        <v>244.8</v>
      </c>
      <c r="N3867">
        <v>83</v>
      </c>
      <c r="O3867">
        <v>11.02</v>
      </c>
      <c r="P3867">
        <v>8.3000000000000007</v>
      </c>
      <c r="Q3867">
        <v>5</v>
      </c>
      <c r="R3867">
        <v>2.2400000000000002</v>
      </c>
      <c r="S3867">
        <v>1</v>
      </c>
      <c r="T3867" t="s">
        <v>22</v>
      </c>
      <c r="U3867">
        <f t="shared" si="121"/>
        <v>0</v>
      </c>
      <c r="V3867">
        <f>IF(Table2[[#This Row],[international_plan]]="yes",1,0)</f>
        <v>0</v>
      </c>
      <c r="W3867">
        <f>IF(Table2[[#This Row],[voice_mail_plan]]="yes",1,0)</f>
        <v>0</v>
      </c>
      <c r="X3867" t="str">
        <f t="shared" si="120"/>
        <v>Medium</v>
      </c>
      <c r="Y3867" t="str">
        <f>IF(Table2[[#This Row],[total_intl_charge]] &gt; AVERAGE($R$2:$R$4245),"High","Low")</f>
        <v>Low</v>
      </c>
      <c r="Z3867" t="str">
        <f>IF(AND(G3867&gt;AVERAGE(train!$G$2:$G$4251),K3867&gt;AVERAGE(train!$K$2:$K$4251)),"High Day &amp; Eve",IF(AND(G3867&gt;AVERAGE(train!$G$2:$G$4251),K3867&lt;=AVERAGE(train!$K$2:$K$4251)),"High Day Only",IF(AND(G3867&lt;=AVERAGE(train!$G$2:$G$4251),K3867&gt;AVERAGE(train!$K$2:$K$4251)),"High Eve Only","Low Usage")))</f>
        <v>High Day &amp; Eve</v>
      </c>
    </row>
    <row r="3868" spans="1:26">
      <c r="A3868" t="s">
        <v>73</v>
      </c>
      <c r="B3868">
        <v>43</v>
      </c>
      <c r="C3868" t="s">
        <v>25</v>
      </c>
      <c r="D3868" t="s">
        <v>22</v>
      </c>
      <c r="E3868" t="s">
        <v>22</v>
      </c>
      <c r="F3868">
        <v>0</v>
      </c>
      <c r="G3868">
        <v>212.5</v>
      </c>
      <c r="H3868">
        <v>88</v>
      </c>
      <c r="I3868">
        <v>36.130000000000003</v>
      </c>
      <c r="J3868">
        <v>274.10000000000002</v>
      </c>
      <c r="K3868">
        <v>145</v>
      </c>
      <c r="L3868">
        <v>23.3</v>
      </c>
      <c r="M3868">
        <v>194.6</v>
      </c>
      <c r="N3868">
        <v>52</v>
      </c>
      <c r="O3868">
        <v>8.76</v>
      </c>
      <c r="P3868">
        <v>8.6</v>
      </c>
      <c r="Q3868">
        <v>6</v>
      </c>
      <c r="R3868">
        <v>2.3199999999999998</v>
      </c>
      <c r="S3868">
        <v>0</v>
      </c>
      <c r="T3868" t="s">
        <v>22</v>
      </c>
      <c r="U3868">
        <f t="shared" si="121"/>
        <v>0</v>
      </c>
      <c r="V3868">
        <f>IF(Table2[[#This Row],[international_plan]]="yes",1,0)</f>
        <v>0</v>
      </c>
      <c r="W3868">
        <f>IF(Table2[[#This Row],[voice_mail_plan]]="yes",1,0)</f>
        <v>0</v>
      </c>
      <c r="X3868" t="str">
        <f t="shared" si="120"/>
        <v>Low</v>
      </c>
      <c r="Y3868" t="str">
        <f>IF(Table2[[#This Row],[total_intl_charge]] &gt; AVERAGE($R$2:$R$4245),"High","Low")</f>
        <v>Low</v>
      </c>
      <c r="Z3868" t="str">
        <f>IF(AND(G3868&gt;AVERAGE(train!$G$2:$G$4251),K3868&gt;AVERAGE(train!$K$2:$K$4251)),"High Day &amp; Eve",IF(AND(G3868&gt;AVERAGE(train!$G$2:$G$4251),K3868&lt;=AVERAGE(train!$K$2:$K$4251)),"High Day Only",IF(AND(G3868&lt;=AVERAGE(train!$G$2:$G$4251),K3868&gt;AVERAGE(train!$K$2:$K$4251)),"High Eve Only","Low Usage")))</f>
        <v>High Day &amp; Eve</v>
      </c>
    </row>
    <row r="3869" spans="1:26">
      <c r="A3869" t="s">
        <v>71</v>
      </c>
      <c r="B3869">
        <v>25</v>
      </c>
      <c r="C3869" t="s">
        <v>21</v>
      </c>
      <c r="D3869" t="s">
        <v>22</v>
      </c>
      <c r="E3869" t="s">
        <v>22</v>
      </c>
      <c r="F3869">
        <v>0</v>
      </c>
      <c r="G3869">
        <v>114.4</v>
      </c>
      <c r="H3869">
        <v>114</v>
      </c>
      <c r="I3869">
        <v>19.45</v>
      </c>
      <c r="J3869">
        <v>201.1</v>
      </c>
      <c r="K3869">
        <v>97</v>
      </c>
      <c r="L3869">
        <v>17.09</v>
      </c>
      <c r="M3869">
        <v>238.4</v>
      </c>
      <c r="N3869">
        <v>121</v>
      </c>
      <c r="O3869">
        <v>10.73</v>
      </c>
      <c r="P3869">
        <v>11.6</v>
      </c>
      <c r="Q3869">
        <v>4</v>
      </c>
      <c r="R3869">
        <v>3.13</v>
      </c>
      <c r="S3869">
        <v>3</v>
      </c>
      <c r="T3869" t="s">
        <v>22</v>
      </c>
      <c r="U3869">
        <f t="shared" si="121"/>
        <v>0</v>
      </c>
      <c r="V3869">
        <f>IF(Table2[[#This Row],[international_plan]]="yes",1,0)</f>
        <v>0</v>
      </c>
      <c r="W3869">
        <f>IF(Table2[[#This Row],[voice_mail_plan]]="yes",1,0)</f>
        <v>0</v>
      </c>
      <c r="X3869" t="str">
        <f t="shared" si="120"/>
        <v>Low</v>
      </c>
      <c r="Y3869" t="str">
        <f>IF(Table2[[#This Row],[total_intl_charge]] &gt; AVERAGE($R$2:$R$4245),"High","Low")</f>
        <v>High</v>
      </c>
      <c r="Z3869" t="str">
        <f>IF(AND(G3869&gt;AVERAGE(train!$G$2:$G$4251),K3869&gt;AVERAGE(train!$K$2:$K$4251)),"High Day &amp; Eve",IF(AND(G3869&gt;AVERAGE(train!$G$2:$G$4251),K3869&lt;=AVERAGE(train!$K$2:$K$4251)),"High Day Only",IF(AND(G3869&lt;=AVERAGE(train!$G$2:$G$4251),K3869&gt;AVERAGE(train!$K$2:$K$4251)),"High Eve Only","Low Usage")))</f>
        <v>Low Usage</v>
      </c>
    </row>
    <row r="3870" spans="1:26">
      <c r="A3870" t="s">
        <v>46</v>
      </c>
      <c r="B3870">
        <v>170</v>
      </c>
      <c r="C3870" t="s">
        <v>21</v>
      </c>
      <c r="D3870" t="s">
        <v>22</v>
      </c>
      <c r="E3870" t="s">
        <v>22</v>
      </c>
      <c r="F3870">
        <v>0</v>
      </c>
      <c r="G3870">
        <v>222.8</v>
      </c>
      <c r="H3870">
        <v>82</v>
      </c>
      <c r="I3870">
        <v>37.880000000000003</v>
      </c>
      <c r="J3870">
        <v>148.19999999999999</v>
      </c>
      <c r="K3870">
        <v>105</v>
      </c>
      <c r="L3870">
        <v>12.6</v>
      </c>
      <c r="M3870">
        <v>231.1</v>
      </c>
      <c r="N3870">
        <v>75</v>
      </c>
      <c r="O3870">
        <v>10.4</v>
      </c>
      <c r="P3870">
        <v>13.3</v>
      </c>
      <c r="Q3870">
        <v>5</v>
      </c>
      <c r="R3870">
        <v>3.59</v>
      </c>
      <c r="S3870">
        <v>1</v>
      </c>
      <c r="T3870" t="s">
        <v>22</v>
      </c>
      <c r="U3870">
        <f t="shared" si="121"/>
        <v>0</v>
      </c>
      <c r="V3870">
        <f>IF(Table2[[#This Row],[international_plan]]="yes",1,0)</f>
        <v>0</v>
      </c>
      <c r="W3870">
        <f>IF(Table2[[#This Row],[voice_mail_plan]]="yes",1,0)</f>
        <v>0</v>
      </c>
      <c r="X3870" t="str">
        <f t="shared" si="120"/>
        <v>Very High</v>
      </c>
      <c r="Y3870" t="str">
        <f>IF(Table2[[#This Row],[total_intl_charge]] &gt; AVERAGE($R$2:$R$4245),"High","Low")</f>
        <v>High</v>
      </c>
      <c r="Z3870" t="str">
        <f>IF(AND(G3870&gt;AVERAGE(train!$G$2:$G$4251),K3870&gt;AVERAGE(train!$K$2:$K$4251)),"High Day &amp; Eve",IF(AND(G3870&gt;AVERAGE(train!$G$2:$G$4251),K3870&lt;=AVERAGE(train!$K$2:$K$4251)),"High Day Only",IF(AND(G3870&lt;=AVERAGE(train!$G$2:$G$4251),K3870&gt;AVERAGE(train!$K$2:$K$4251)),"High Eve Only","Low Usage")))</f>
        <v>High Day &amp; Eve</v>
      </c>
    </row>
    <row r="3871" spans="1:26">
      <c r="A3871" t="s">
        <v>65</v>
      </c>
      <c r="B3871">
        <v>129</v>
      </c>
      <c r="C3871" t="s">
        <v>21</v>
      </c>
      <c r="D3871" t="s">
        <v>22</v>
      </c>
      <c r="E3871" t="s">
        <v>22</v>
      </c>
      <c r="F3871">
        <v>0</v>
      </c>
      <c r="G3871">
        <v>207.7</v>
      </c>
      <c r="H3871">
        <v>75</v>
      </c>
      <c r="I3871">
        <v>35.31</v>
      </c>
      <c r="J3871">
        <v>191.3</v>
      </c>
      <c r="K3871">
        <v>116</v>
      </c>
      <c r="L3871">
        <v>16.260000000000002</v>
      </c>
      <c r="M3871">
        <v>226.7</v>
      </c>
      <c r="N3871">
        <v>98</v>
      </c>
      <c r="O3871">
        <v>10.199999999999999</v>
      </c>
      <c r="P3871">
        <v>11.6</v>
      </c>
      <c r="Q3871">
        <v>6</v>
      </c>
      <c r="R3871">
        <v>3.13</v>
      </c>
      <c r="S3871">
        <v>2</v>
      </c>
      <c r="T3871" t="s">
        <v>22</v>
      </c>
      <c r="U3871">
        <f t="shared" si="121"/>
        <v>0</v>
      </c>
      <c r="V3871">
        <f>IF(Table2[[#This Row],[international_plan]]="yes",1,0)</f>
        <v>0</v>
      </c>
      <c r="W3871">
        <f>IF(Table2[[#This Row],[voice_mail_plan]]="yes",1,0)</f>
        <v>0</v>
      </c>
      <c r="X3871" t="str">
        <f t="shared" si="120"/>
        <v>Very High</v>
      </c>
      <c r="Y3871" t="str">
        <f>IF(Table2[[#This Row],[total_intl_charge]] &gt; AVERAGE($R$2:$R$4245),"High","Low")</f>
        <v>High</v>
      </c>
      <c r="Z3871" t="str">
        <f>IF(AND(G3871&gt;AVERAGE(train!$G$2:$G$4251),K3871&gt;AVERAGE(train!$K$2:$K$4251)),"High Day &amp; Eve",IF(AND(G3871&gt;AVERAGE(train!$G$2:$G$4251),K3871&lt;=AVERAGE(train!$K$2:$K$4251)),"High Day Only",IF(AND(G3871&lt;=AVERAGE(train!$G$2:$G$4251),K3871&gt;AVERAGE(train!$K$2:$K$4251)),"High Eve Only","Low Usage")))</f>
        <v>High Day &amp; Eve</v>
      </c>
    </row>
    <row r="3872" spans="1:26">
      <c r="A3872" t="s">
        <v>60</v>
      </c>
      <c r="B3872">
        <v>132</v>
      </c>
      <c r="C3872" t="s">
        <v>28</v>
      </c>
      <c r="D3872" t="s">
        <v>22</v>
      </c>
      <c r="E3872" t="s">
        <v>23</v>
      </c>
      <c r="F3872">
        <v>33</v>
      </c>
      <c r="G3872">
        <v>157.9</v>
      </c>
      <c r="H3872">
        <v>84</v>
      </c>
      <c r="I3872">
        <v>26.84</v>
      </c>
      <c r="J3872">
        <v>163.9</v>
      </c>
      <c r="K3872">
        <v>109</v>
      </c>
      <c r="L3872">
        <v>13.93</v>
      </c>
      <c r="M3872">
        <v>215.4</v>
      </c>
      <c r="N3872">
        <v>87</v>
      </c>
      <c r="O3872">
        <v>9.69</v>
      </c>
      <c r="P3872">
        <v>11.5</v>
      </c>
      <c r="Q3872">
        <v>3</v>
      </c>
      <c r="R3872">
        <v>3.11</v>
      </c>
      <c r="S3872">
        <v>3</v>
      </c>
      <c r="T3872" t="s">
        <v>22</v>
      </c>
      <c r="U3872">
        <f t="shared" si="121"/>
        <v>0</v>
      </c>
      <c r="V3872">
        <f>IF(Table2[[#This Row],[international_plan]]="yes",1,0)</f>
        <v>0</v>
      </c>
      <c r="W3872">
        <f>IF(Table2[[#This Row],[voice_mail_plan]]="yes",1,0)</f>
        <v>1</v>
      </c>
      <c r="X3872" t="str">
        <f t="shared" si="120"/>
        <v>Very High</v>
      </c>
      <c r="Y3872" t="str">
        <f>IF(Table2[[#This Row],[total_intl_charge]] &gt; AVERAGE($R$2:$R$4245),"High","Low")</f>
        <v>High</v>
      </c>
      <c r="Z3872" t="str">
        <f>IF(AND(G3872&gt;AVERAGE(train!$G$2:$G$4251),K3872&gt;AVERAGE(train!$K$2:$K$4251)),"High Day &amp; Eve",IF(AND(G3872&gt;AVERAGE(train!$G$2:$G$4251),K3872&lt;=AVERAGE(train!$K$2:$K$4251)),"High Day Only",IF(AND(G3872&lt;=AVERAGE(train!$G$2:$G$4251),K3872&gt;AVERAGE(train!$K$2:$K$4251)),"High Eve Only","Low Usage")))</f>
        <v>High Eve Only</v>
      </c>
    </row>
    <row r="3873" spans="1:26">
      <c r="A3873" t="s">
        <v>61</v>
      </c>
      <c r="B3873">
        <v>42</v>
      </c>
      <c r="C3873" t="s">
        <v>21</v>
      </c>
      <c r="D3873" t="s">
        <v>22</v>
      </c>
      <c r="E3873" t="s">
        <v>22</v>
      </c>
      <c r="F3873">
        <v>0</v>
      </c>
      <c r="G3873">
        <v>137.9</v>
      </c>
      <c r="H3873">
        <v>160</v>
      </c>
      <c r="I3873">
        <v>23.44</v>
      </c>
      <c r="J3873">
        <v>234.9</v>
      </c>
      <c r="K3873">
        <v>107</v>
      </c>
      <c r="L3873">
        <v>19.97</v>
      </c>
      <c r="M3873">
        <v>166.6</v>
      </c>
      <c r="N3873">
        <v>70</v>
      </c>
      <c r="O3873">
        <v>7.5</v>
      </c>
      <c r="P3873">
        <v>14.3</v>
      </c>
      <c r="Q3873">
        <v>3</v>
      </c>
      <c r="R3873">
        <v>3.86</v>
      </c>
      <c r="S3873">
        <v>5</v>
      </c>
      <c r="T3873" t="s">
        <v>23</v>
      </c>
      <c r="U3873">
        <f t="shared" si="121"/>
        <v>1</v>
      </c>
      <c r="V3873">
        <f>IF(Table2[[#This Row],[international_plan]]="yes",1,0)</f>
        <v>0</v>
      </c>
      <c r="W3873">
        <f>IF(Table2[[#This Row],[voice_mail_plan]]="yes",1,0)</f>
        <v>0</v>
      </c>
      <c r="X3873" t="str">
        <f t="shared" si="120"/>
        <v>Low</v>
      </c>
      <c r="Y3873" t="str">
        <f>IF(Table2[[#This Row],[total_intl_charge]] &gt; AVERAGE($R$2:$R$4245),"High","Low")</f>
        <v>High</v>
      </c>
      <c r="Z3873" t="str">
        <f>IF(AND(G3873&gt;AVERAGE(train!$G$2:$G$4251),K3873&gt;AVERAGE(train!$K$2:$K$4251)),"High Day &amp; Eve",IF(AND(G3873&gt;AVERAGE(train!$G$2:$G$4251),K3873&lt;=AVERAGE(train!$K$2:$K$4251)),"High Day Only",IF(AND(G3873&lt;=AVERAGE(train!$G$2:$G$4251),K3873&gt;AVERAGE(train!$K$2:$K$4251)),"High Eve Only","Low Usage")))</f>
        <v>High Eve Only</v>
      </c>
    </row>
    <row r="3874" spans="1:26">
      <c r="A3874" t="s">
        <v>46</v>
      </c>
      <c r="B3874">
        <v>8</v>
      </c>
      <c r="C3874" t="s">
        <v>21</v>
      </c>
      <c r="D3874" t="s">
        <v>22</v>
      </c>
      <c r="E3874" t="s">
        <v>22</v>
      </c>
      <c r="F3874">
        <v>0</v>
      </c>
      <c r="G3874">
        <v>176</v>
      </c>
      <c r="H3874">
        <v>97</v>
      </c>
      <c r="I3874">
        <v>29.92</v>
      </c>
      <c r="J3874">
        <v>234.2</v>
      </c>
      <c r="K3874">
        <v>136</v>
      </c>
      <c r="L3874">
        <v>19.91</v>
      </c>
      <c r="M3874">
        <v>193.5</v>
      </c>
      <c r="N3874">
        <v>134</v>
      </c>
      <c r="O3874">
        <v>8.7100000000000009</v>
      </c>
      <c r="P3874">
        <v>8.5</v>
      </c>
      <c r="Q3874">
        <v>5</v>
      </c>
      <c r="R3874">
        <v>2.2999999999999998</v>
      </c>
      <c r="S3874">
        <v>1</v>
      </c>
      <c r="T3874" t="s">
        <v>22</v>
      </c>
      <c r="U3874">
        <f t="shared" si="121"/>
        <v>0</v>
      </c>
      <c r="V3874">
        <f>IF(Table2[[#This Row],[international_plan]]="yes",1,0)</f>
        <v>0</v>
      </c>
      <c r="W3874">
        <f>IF(Table2[[#This Row],[voice_mail_plan]]="yes",1,0)</f>
        <v>0</v>
      </c>
      <c r="X3874" t="str">
        <f t="shared" si="120"/>
        <v>Low</v>
      </c>
      <c r="Y3874" t="str">
        <f>IF(Table2[[#This Row],[total_intl_charge]] &gt; AVERAGE($R$2:$R$4245),"High","Low")</f>
        <v>Low</v>
      </c>
      <c r="Z3874" t="str">
        <f>IF(AND(G3874&gt;AVERAGE(train!$G$2:$G$4251),K3874&gt;AVERAGE(train!$K$2:$K$4251)),"High Day &amp; Eve",IF(AND(G3874&gt;AVERAGE(train!$G$2:$G$4251),K3874&lt;=AVERAGE(train!$K$2:$K$4251)),"High Day Only",IF(AND(G3874&lt;=AVERAGE(train!$G$2:$G$4251),K3874&gt;AVERAGE(train!$K$2:$K$4251)),"High Eve Only","Low Usage")))</f>
        <v>High Eve Only</v>
      </c>
    </row>
    <row r="3875" spans="1:26">
      <c r="A3875" t="s">
        <v>39</v>
      </c>
      <c r="B3875">
        <v>145</v>
      </c>
      <c r="C3875" t="s">
        <v>28</v>
      </c>
      <c r="D3875" t="s">
        <v>22</v>
      </c>
      <c r="E3875" t="s">
        <v>22</v>
      </c>
      <c r="F3875">
        <v>0</v>
      </c>
      <c r="G3875">
        <v>158.80000000000001</v>
      </c>
      <c r="H3875">
        <v>120</v>
      </c>
      <c r="I3875">
        <v>27</v>
      </c>
      <c r="J3875">
        <v>352.1</v>
      </c>
      <c r="K3875">
        <v>145</v>
      </c>
      <c r="L3875">
        <v>29.93</v>
      </c>
      <c r="M3875">
        <v>177.6</v>
      </c>
      <c r="N3875">
        <v>140</v>
      </c>
      <c r="O3875">
        <v>7.99</v>
      </c>
      <c r="P3875">
        <v>6.2</v>
      </c>
      <c r="Q3875">
        <v>6</v>
      </c>
      <c r="R3875">
        <v>1.67</v>
      </c>
      <c r="S3875">
        <v>2</v>
      </c>
      <c r="T3875" t="s">
        <v>22</v>
      </c>
      <c r="U3875">
        <f t="shared" si="121"/>
        <v>0</v>
      </c>
      <c r="V3875">
        <f>IF(Table2[[#This Row],[international_plan]]="yes",1,0)</f>
        <v>0</v>
      </c>
      <c r="W3875">
        <f>IF(Table2[[#This Row],[voice_mail_plan]]="yes",1,0)</f>
        <v>0</v>
      </c>
      <c r="X3875" t="str">
        <f t="shared" si="120"/>
        <v>Very High</v>
      </c>
      <c r="Y3875" t="str">
        <f>IF(Table2[[#This Row],[total_intl_charge]] &gt; AVERAGE($R$2:$R$4245),"High","Low")</f>
        <v>Low</v>
      </c>
      <c r="Z3875" t="str">
        <f>IF(AND(G3875&gt;AVERAGE(train!$G$2:$G$4251),K3875&gt;AVERAGE(train!$K$2:$K$4251)),"High Day &amp; Eve",IF(AND(G3875&gt;AVERAGE(train!$G$2:$G$4251),K3875&lt;=AVERAGE(train!$K$2:$K$4251)),"High Day Only",IF(AND(G3875&lt;=AVERAGE(train!$G$2:$G$4251),K3875&gt;AVERAGE(train!$K$2:$K$4251)),"High Eve Only","Low Usage")))</f>
        <v>High Eve Only</v>
      </c>
    </row>
    <row r="3876" spans="1:26">
      <c r="A3876" t="s">
        <v>68</v>
      </c>
      <c r="B3876">
        <v>131</v>
      </c>
      <c r="C3876" t="s">
        <v>21</v>
      </c>
      <c r="D3876" t="s">
        <v>22</v>
      </c>
      <c r="E3876" t="s">
        <v>22</v>
      </c>
      <c r="F3876">
        <v>0</v>
      </c>
      <c r="G3876">
        <v>234</v>
      </c>
      <c r="H3876">
        <v>117</v>
      </c>
      <c r="I3876">
        <v>39.78</v>
      </c>
      <c r="J3876">
        <v>209.4</v>
      </c>
      <c r="K3876">
        <v>143</v>
      </c>
      <c r="L3876">
        <v>17.8</v>
      </c>
      <c r="M3876">
        <v>258.8</v>
      </c>
      <c r="N3876">
        <v>105</v>
      </c>
      <c r="O3876">
        <v>11.65</v>
      </c>
      <c r="P3876">
        <v>9.8000000000000007</v>
      </c>
      <c r="Q3876">
        <v>3</v>
      </c>
      <c r="R3876">
        <v>2.65</v>
      </c>
      <c r="S3876">
        <v>1</v>
      </c>
      <c r="T3876" t="s">
        <v>22</v>
      </c>
      <c r="U3876">
        <f t="shared" si="121"/>
        <v>0</v>
      </c>
      <c r="V3876">
        <f>IF(Table2[[#This Row],[international_plan]]="yes",1,0)</f>
        <v>0</v>
      </c>
      <c r="W3876">
        <f>IF(Table2[[#This Row],[voice_mail_plan]]="yes",1,0)</f>
        <v>0</v>
      </c>
      <c r="X3876" t="str">
        <f t="shared" si="120"/>
        <v>Very High</v>
      </c>
      <c r="Y3876" t="str">
        <f>IF(Table2[[#This Row],[total_intl_charge]] &gt; AVERAGE($R$2:$R$4245),"High","Low")</f>
        <v>Low</v>
      </c>
      <c r="Z3876" t="str">
        <f>IF(AND(G3876&gt;AVERAGE(train!$G$2:$G$4251),K3876&gt;AVERAGE(train!$K$2:$K$4251)),"High Day &amp; Eve",IF(AND(G3876&gt;AVERAGE(train!$G$2:$G$4251),K3876&lt;=AVERAGE(train!$K$2:$K$4251)),"High Day Only",IF(AND(G3876&lt;=AVERAGE(train!$G$2:$G$4251),K3876&gt;AVERAGE(train!$K$2:$K$4251)),"High Eve Only","Low Usage")))</f>
        <v>High Day &amp; Eve</v>
      </c>
    </row>
    <row r="3877" spans="1:26">
      <c r="A3877" t="s">
        <v>59</v>
      </c>
      <c r="B3877">
        <v>105</v>
      </c>
      <c r="C3877" t="s">
        <v>21</v>
      </c>
      <c r="D3877" t="s">
        <v>22</v>
      </c>
      <c r="E3877" t="s">
        <v>22</v>
      </c>
      <c r="F3877">
        <v>0</v>
      </c>
      <c r="G3877">
        <v>132.30000000000001</v>
      </c>
      <c r="H3877">
        <v>105</v>
      </c>
      <c r="I3877">
        <v>22.49</v>
      </c>
      <c r="J3877">
        <v>144.5</v>
      </c>
      <c r="K3877">
        <v>89</v>
      </c>
      <c r="L3877">
        <v>12.28</v>
      </c>
      <c r="M3877">
        <v>195.5</v>
      </c>
      <c r="N3877">
        <v>127</v>
      </c>
      <c r="O3877">
        <v>8.8000000000000007</v>
      </c>
      <c r="P3877">
        <v>5.4</v>
      </c>
      <c r="Q3877">
        <v>3</v>
      </c>
      <c r="R3877">
        <v>1.46</v>
      </c>
      <c r="S3877">
        <v>0</v>
      </c>
      <c r="T3877" t="s">
        <v>22</v>
      </c>
      <c r="U3877">
        <f t="shared" si="121"/>
        <v>0</v>
      </c>
      <c r="V3877">
        <f>IF(Table2[[#This Row],[international_plan]]="yes",1,0)</f>
        <v>0</v>
      </c>
      <c r="W3877">
        <f>IF(Table2[[#This Row],[voice_mail_plan]]="yes",1,0)</f>
        <v>0</v>
      </c>
      <c r="X3877" t="str">
        <f t="shared" si="120"/>
        <v>High</v>
      </c>
      <c r="Y3877" t="str">
        <f>IF(Table2[[#This Row],[total_intl_charge]] &gt; AVERAGE($R$2:$R$4245),"High","Low")</f>
        <v>Low</v>
      </c>
      <c r="Z3877" t="str">
        <f>IF(AND(G3877&gt;AVERAGE(train!$G$2:$G$4251),K3877&gt;AVERAGE(train!$K$2:$K$4251)),"High Day &amp; Eve",IF(AND(G3877&gt;AVERAGE(train!$G$2:$G$4251),K3877&lt;=AVERAGE(train!$K$2:$K$4251)),"High Day Only",IF(AND(G3877&lt;=AVERAGE(train!$G$2:$G$4251),K3877&gt;AVERAGE(train!$K$2:$K$4251)),"High Eve Only","Low Usage")))</f>
        <v>Low Usage</v>
      </c>
    </row>
    <row r="3878" spans="1:26">
      <c r="A3878" t="s">
        <v>60</v>
      </c>
      <c r="B3878">
        <v>90</v>
      </c>
      <c r="C3878" t="s">
        <v>25</v>
      </c>
      <c r="D3878" t="s">
        <v>22</v>
      </c>
      <c r="E3878" t="s">
        <v>23</v>
      </c>
      <c r="F3878">
        <v>32</v>
      </c>
      <c r="G3878">
        <v>276.60000000000002</v>
      </c>
      <c r="H3878">
        <v>76</v>
      </c>
      <c r="I3878">
        <v>47.02</v>
      </c>
      <c r="J3878">
        <v>138.30000000000001</v>
      </c>
      <c r="K3878">
        <v>90</v>
      </c>
      <c r="L3878">
        <v>11.76</v>
      </c>
      <c r="M3878">
        <v>279.60000000000002</v>
      </c>
      <c r="N3878">
        <v>88</v>
      </c>
      <c r="O3878">
        <v>12.58</v>
      </c>
      <c r="P3878">
        <v>6.8</v>
      </c>
      <c r="Q3878">
        <v>3</v>
      </c>
      <c r="R3878">
        <v>1.84</v>
      </c>
      <c r="S3878">
        <v>3</v>
      </c>
      <c r="T3878" t="s">
        <v>22</v>
      </c>
      <c r="U3878">
        <f t="shared" si="121"/>
        <v>0</v>
      </c>
      <c r="V3878">
        <f>IF(Table2[[#This Row],[international_plan]]="yes",1,0)</f>
        <v>0</v>
      </c>
      <c r="W3878">
        <f>IF(Table2[[#This Row],[voice_mail_plan]]="yes",1,0)</f>
        <v>1</v>
      </c>
      <c r="X3878" t="str">
        <f t="shared" si="120"/>
        <v>Medium</v>
      </c>
      <c r="Y3878" t="str">
        <f>IF(Table2[[#This Row],[total_intl_charge]] &gt; AVERAGE($R$2:$R$4245),"High","Low")</f>
        <v>Low</v>
      </c>
      <c r="Z3878" t="str">
        <f>IF(AND(G3878&gt;AVERAGE(train!$G$2:$G$4251),K3878&gt;AVERAGE(train!$K$2:$K$4251)),"High Day &amp; Eve",IF(AND(G3878&gt;AVERAGE(train!$G$2:$G$4251),K3878&lt;=AVERAGE(train!$K$2:$K$4251)),"High Day Only",IF(AND(G3878&lt;=AVERAGE(train!$G$2:$G$4251),K3878&gt;AVERAGE(train!$K$2:$K$4251)),"High Eve Only","Low Usage")))</f>
        <v>High Day Only</v>
      </c>
    </row>
    <row r="3879" spans="1:26">
      <c r="A3879" t="s">
        <v>24</v>
      </c>
      <c r="B3879">
        <v>124</v>
      </c>
      <c r="C3879" t="s">
        <v>21</v>
      </c>
      <c r="D3879" t="s">
        <v>22</v>
      </c>
      <c r="E3879" t="s">
        <v>22</v>
      </c>
      <c r="F3879">
        <v>0</v>
      </c>
      <c r="G3879">
        <v>108.2</v>
      </c>
      <c r="H3879">
        <v>92</v>
      </c>
      <c r="I3879">
        <v>18.39</v>
      </c>
      <c r="J3879">
        <v>214.3</v>
      </c>
      <c r="K3879">
        <v>83</v>
      </c>
      <c r="L3879">
        <v>18.22</v>
      </c>
      <c r="M3879">
        <v>185.5</v>
      </c>
      <c r="N3879">
        <v>155</v>
      </c>
      <c r="O3879">
        <v>8.35</v>
      </c>
      <c r="P3879">
        <v>13.2</v>
      </c>
      <c r="Q3879">
        <v>11</v>
      </c>
      <c r="R3879">
        <v>3.56</v>
      </c>
      <c r="S3879">
        <v>4</v>
      </c>
      <c r="T3879" t="s">
        <v>23</v>
      </c>
      <c r="U3879">
        <f t="shared" si="121"/>
        <v>1</v>
      </c>
      <c r="V3879">
        <f>IF(Table2[[#This Row],[international_plan]]="yes",1,0)</f>
        <v>0</v>
      </c>
      <c r="W3879">
        <f>IF(Table2[[#This Row],[voice_mail_plan]]="yes",1,0)</f>
        <v>0</v>
      </c>
      <c r="X3879" t="str">
        <f t="shared" si="120"/>
        <v>High</v>
      </c>
      <c r="Y3879" t="str">
        <f>IF(Table2[[#This Row],[total_intl_charge]] &gt; AVERAGE($R$2:$R$4245),"High","Low")</f>
        <v>High</v>
      </c>
      <c r="Z3879" t="str">
        <f>IF(AND(G3879&gt;AVERAGE(train!$G$2:$G$4251),K3879&gt;AVERAGE(train!$K$2:$K$4251)),"High Day &amp; Eve",IF(AND(G3879&gt;AVERAGE(train!$G$2:$G$4251),K3879&lt;=AVERAGE(train!$K$2:$K$4251)),"High Day Only",IF(AND(G3879&lt;=AVERAGE(train!$G$2:$G$4251),K3879&gt;AVERAGE(train!$K$2:$K$4251)),"High Eve Only","Low Usage")))</f>
        <v>Low Usage</v>
      </c>
    </row>
    <row r="3880" spans="1:26">
      <c r="A3880" t="s">
        <v>46</v>
      </c>
      <c r="B3880">
        <v>82</v>
      </c>
      <c r="C3880" t="s">
        <v>25</v>
      </c>
      <c r="D3880" t="s">
        <v>22</v>
      </c>
      <c r="E3880" t="s">
        <v>22</v>
      </c>
      <c r="F3880">
        <v>0</v>
      </c>
      <c r="G3880">
        <v>156</v>
      </c>
      <c r="H3880">
        <v>94</v>
      </c>
      <c r="I3880">
        <v>26.52</v>
      </c>
      <c r="J3880">
        <v>295.60000000000002</v>
      </c>
      <c r="K3880">
        <v>118</v>
      </c>
      <c r="L3880">
        <v>25.13</v>
      </c>
      <c r="M3880">
        <v>196.9</v>
      </c>
      <c r="N3880">
        <v>84</v>
      </c>
      <c r="O3880">
        <v>8.86</v>
      </c>
      <c r="P3880">
        <v>14.3</v>
      </c>
      <c r="Q3880">
        <v>3</v>
      </c>
      <c r="R3880">
        <v>3.86</v>
      </c>
      <c r="S3880">
        <v>0</v>
      </c>
      <c r="T3880" t="s">
        <v>22</v>
      </c>
      <c r="U3880">
        <f t="shared" si="121"/>
        <v>0</v>
      </c>
      <c r="V3880">
        <f>IF(Table2[[#This Row],[international_plan]]="yes",1,0)</f>
        <v>0</v>
      </c>
      <c r="W3880">
        <f>IF(Table2[[#This Row],[voice_mail_plan]]="yes",1,0)</f>
        <v>0</v>
      </c>
      <c r="X3880" t="str">
        <f t="shared" si="120"/>
        <v>Medium</v>
      </c>
      <c r="Y3880" t="str">
        <f>IF(Table2[[#This Row],[total_intl_charge]] &gt; AVERAGE($R$2:$R$4245),"High","Low")</f>
        <v>High</v>
      </c>
      <c r="Z3880" t="str">
        <f>IF(AND(G3880&gt;AVERAGE(train!$G$2:$G$4251),K3880&gt;AVERAGE(train!$K$2:$K$4251)),"High Day &amp; Eve",IF(AND(G3880&gt;AVERAGE(train!$G$2:$G$4251),K3880&lt;=AVERAGE(train!$K$2:$K$4251)),"High Day Only",IF(AND(G3880&lt;=AVERAGE(train!$G$2:$G$4251),K3880&gt;AVERAGE(train!$K$2:$K$4251)),"High Eve Only","Low Usage")))</f>
        <v>High Eve Only</v>
      </c>
    </row>
    <row r="3881" spans="1:26">
      <c r="A3881" t="s">
        <v>64</v>
      </c>
      <c r="B3881">
        <v>76</v>
      </c>
      <c r="C3881" t="s">
        <v>25</v>
      </c>
      <c r="D3881" t="s">
        <v>22</v>
      </c>
      <c r="E3881" t="s">
        <v>22</v>
      </c>
      <c r="F3881">
        <v>0</v>
      </c>
      <c r="G3881">
        <v>208.5</v>
      </c>
      <c r="H3881">
        <v>124</v>
      </c>
      <c r="I3881">
        <v>35.450000000000003</v>
      </c>
      <c r="J3881">
        <v>173</v>
      </c>
      <c r="K3881">
        <v>117</v>
      </c>
      <c r="L3881">
        <v>14.71</v>
      </c>
      <c r="M3881">
        <v>221.1</v>
      </c>
      <c r="N3881">
        <v>95</v>
      </c>
      <c r="O3881">
        <v>9.9499999999999993</v>
      </c>
      <c r="P3881">
        <v>9.8000000000000007</v>
      </c>
      <c r="Q3881">
        <v>3</v>
      </c>
      <c r="R3881">
        <v>2.65</v>
      </c>
      <c r="S3881">
        <v>0</v>
      </c>
      <c r="T3881" t="s">
        <v>22</v>
      </c>
      <c r="U3881">
        <f t="shared" si="121"/>
        <v>0</v>
      </c>
      <c r="V3881">
        <f>IF(Table2[[#This Row],[international_plan]]="yes",1,0)</f>
        <v>0</v>
      </c>
      <c r="W3881">
        <f>IF(Table2[[#This Row],[voice_mail_plan]]="yes",1,0)</f>
        <v>0</v>
      </c>
      <c r="X3881" t="str">
        <f t="shared" si="120"/>
        <v>Medium</v>
      </c>
      <c r="Y3881" t="str">
        <f>IF(Table2[[#This Row],[total_intl_charge]] &gt; AVERAGE($R$2:$R$4245),"High","Low")</f>
        <v>Low</v>
      </c>
      <c r="Z3881" t="str">
        <f>IF(AND(G3881&gt;AVERAGE(train!$G$2:$G$4251),K3881&gt;AVERAGE(train!$K$2:$K$4251)),"High Day &amp; Eve",IF(AND(G3881&gt;AVERAGE(train!$G$2:$G$4251),K3881&lt;=AVERAGE(train!$K$2:$K$4251)),"High Day Only",IF(AND(G3881&lt;=AVERAGE(train!$G$2:$G$4251),K3881&gt;AVERAGE(train!$K$2:$K$4251)),"High Eve Only","Low Usage")))</f>
        <v>High Day &amp; Eve</v>
      </c>
    </row>
    <row r="3882" spans="1:26">
      <c r="A3882" t="s">
        <v>46</v>
      </c>
      <c r="B3882">
        <v>98</v>
      </c>
      <c r="C3882" t="s">
        <v>21</v>
      </c>
      <c r="D3882" t="s">
        <v>22</v>
      </c>
      <c r="E3882" t="s">
        <v>22</v>
      </c>
      <c r="F3882">
        <v>0</v>
      </c>
      <c r="G3882">
        <v>243.4</v>
      </c>
      <c r="H3882">
        <v>88</v>
      </c>
      <c r="I3882">
        <v>41.38</v>
      </c>
      <c r="J3882">
        <v>147.1</v>
      </c>
      <c r="K3882">
        <v>155</v>
      </c>
      <c r="L3882">
        <v>12.5</v>
      </c>
      <c r="M3882">
        <v>156.4</v>
      </c>
      <c r="N3882">
        <v>80</v>
      </c>
      <c r="O3882">
        <v>7.04</v>
      </c>
      <c r="P3882">
        <v>9.6999999999999993</v>
      </c>
      <c r="Q3882">
        <v>4</v>
      </c>
      <c r="R3882">
        <v>2.62</v>
      </c>
      <c r="S3882">
        <v>2</v>
      </c>
      <c r="T3882" t="s">
        <v>22</v>
      </c>
      <c r="U3882">
        <f t="shared" si="121"/>
        <v>0</v>
      </c>
      <c r="V3882">
        <f>IF(Table2[[#This Row],[international_plan]]="yes",1,0)</f>
        <v>0</v>
      </c>
      <c r="W3882">
        <f>IF(Table2[[#This Row],[voice_mail_plan]]="yes",1,0)</f>
        <v>0</v>
      </c>
      <c r="X3882" t="str">
        <f t="shared" si="120"/>
        <v>Medium</v>
      </c>
      <c r="Y3882" t="str">
        <f>IF(Table2[[#This Row],[total_intl_charge]] &gt; AVERAGE($R$2:$R$4245),"High","Low")</f>
        <v>Low</v>
      </c>
      <c r="Z3882" t="str">
        <f>IF(AND(G3882&gt;AVERAGE(train!$G$2:$G$4251),K3882&gt;AVERAGE(train!$K$2:$K$4251)),"High Day &amp; Eve",IF(AND(G3882&gt;AVERAGE(train!$G$2:$G$4251),K3882&lt;=AVERAGE(train!$K$2:$K$4251)),"High Day Only",IF(AND(G3882&lt;=AVERAGE(train!$G$2:$G$4251),K3882&gt;AVERAGE(train!$K$2:$K$4251)),"High Eve Only","Low Usage")))</f>
        <v>High Day &amp; Eve</v>
      </c>
    </row>
    <row r="3883" spans="1:26">
      <c r="A3883" t="s">
        <v>49</v>
      </c>
      <c r="B3883">
        <v>80</v>
      </c>
      <c r="C3883" t="s">
        <v>28</v>
      </c>
      <c r="D3883" t="s">
        <v>23</v>
      </c>
      <c r="E3883" t="s">
        <v>22</v>
      </c>
      <c r="F3883">
        <v>0</v>
      </c>
      <c r="G3883">
        <v>275.39999999999998</v>
      </c>
      <c r="H3883">
        <v>89</v>
      </c>
      <c r="I3883">
        <v>46.82</v>
      </c>
      <c r="J3883">
        <v>186.7</v>
      </c>
      <c r="K3883">
        <v>66</v>
      </c>
      <c r="L3883">
        <v>15.87</v>
      </c>
      <c r="M3883">
        <v>201.3</v>
      </c>
      <c r="N3883">
        <v>87</v>
      </c>
      <c r="O3883">
        <v>9.06</v>
      </c>
      <c r="P3883">
        <v>9.4</v>
      </c>
      <c r="Q3883">
        <v>2</v>
      </c>
      <c r="R3883">
        <v>2.54</v>
      </c>
      <c r="S3883">
        <v>0</v>
      </c>
      <c r="T3883" t="s">
        <v>23</v>
      </c>
      <c r="U3883">
        <f t="shared" si="121"/>
        <v>1</v>
      </c>
      <c r="V3883">
        <f>IF(Table2[[#This Row],[international_plan]]="yes",1,0)</f>
        <v>1</v>
      </c>
      <c r="W3883">
        <f>IF(Table2[[#This Row],[voice_mail_plan]]="yes",1,0)</f>
        <v>0</v>
      </c>
      <c r="X3883" t="str">
        <f t="shared" si="120"/>
        <v>Medium</v>
      </c>
      <c r="Y3883" t="str">
        <f>IF(Table2[[#This Row],[total_intl_charge]] &gt; AVERAGE($R$2:$R$4245),"High","Low")</f>
        <v>Low</v>
      </c>
      <c r="Z3883" t="str">
        <f>IF(AND(G3883&gt;AVERAGE(train!$G$2:$G$4251),K3883&gt;AVERAGE(train!$K$2:$K$4251)),"High Day &amp; Eve",IF(AND(G3883&gt;AVERAGE(train!$G$2:$G$4251),K3883&lt;=AVERAGE(train!$K$2:$K$4251)),"High Day Only",IF(AND(G3883&lt;=AVERAGE(train!$G$2:$G$4251),K3883&gt;AVERAGE(train!$K$2:$K$4251)),"High Eve Only","Low Usage")))</f>
        <v>High Day Only</v>
      </c>
    </row>
    <row r="3884" spans="1:26">
      <c r="A3884" t="s">
        <v>30</v>
      </c>
      <c r="B3884">
        <v>57</v>
      </c>
      <c r="C3884" t="s">
        <v>21</v>
      </c>
      <c r="D3884" t="s">
        <v>22</v>
      </c>
      <c r="E3884" t="s">
        <v>22</v>
      </c>
      <c r="F3884">
        <v>0</v>
      </c>
      <c r="G3884">
        <v>198.1</v>
      </c>
      <c r="H3884">
        <v>89</v>
      </c>
      <c r="I3884">
        <v>33.68</v>
      </c>
      <c r="J3884">
        <v>214.2</v>
      </c>
      <c r="K3884">
        <v>105</v>
      </c>
      <c r="L3884">
        <v>18.21</v>
      </c>
      <c r="M3884">
        <v>109.5</v>
      </c>
      <c r="N3884">
        <v>106</v>
      </c>
      <c r="O3884">
        <v>4.93</v>
      </c>
      <c r="P3884">
        <v>7</v>
      </c>
      <c r="Q3884">
        <v>3</v>
      </c>
      <c r="R3884">
        <v>1.89</v>
      </c>
      <c r="S3884">
        <v>1</v>
      </c>
      <c r="T3884" t="s">
        <v>22</v>
      </c>
      <c r="U3884">
        <f t="shared" si="121"/>
        <v>0</v>
      </c>
      <c r="V3884">
        <f>IF(Table2[[#This Row],[international_plan]]="yes",1,0)</f>
        <v>0</v>
      </c>
      <c r="W3884">
        <f>IF(Table2[[#This Row],[voice_mail_plan]]="yes",1,0)</f>
        <v>0</v>
      </c>
      <c r="X3884" t="str">
        <f t="shared" si="120"/>
        <v>Low</v>
      </c>
      <c r="Y3884" t="str">
        <f>IF(Table2[[#This Row],[total_intl_charge]] &gt; AVERAGE($R$2:$R$4245),"High","Low")</f>
        <v>Low</v>
      </c>
      <c r="Z3884" t="str">
        <f>IF(AND(G3884&gt;AVERAGE(train!$G$2:$G$4251),K3884&gt;AVERAGE(train!$K$2:$K$4251)),"High Day &amp; Eve",IF(AND(G3884&gt;AVERAGE(train!$G$2:$G$4251),K3884&lt;=AVERAGE(train!$K$2:$K$4251)),"High Day Only",IF(AND(G3884&lt;=AVERAGE(train!$G$2:$G$4251),K3884&gt;AVERAGE(train!$K$2:$K$4251)),"High Eve Only","Low Usage")))</f>
        <v>High Day &amp; Eve</v>
      </c>
    </row>
    <row r="3885" spans="1:26">
      <c r="A3885" t="s">
        <v>43</v>
      </c>
      <c r="B3885">
        <v>137</v>
      </c>
      <c r="C3885" t="s">
        <v>28</v>
      </c>
      <c r="D3885" t="s">
        <v>22</v>
      </c>
      <c r="E3885" t="s">
        <v>22</v>
      </c>
      <c r="F3885">
        <v>0</v>
      </c>
      <c r="G3885">
        <v>109.8</v>
      </c>
      <c r="H3885">
        <v>112</v>
      </c>
      <c r="I3885">
        <v>18.670000000000002</v>
      </c>
      <c r="J3885">
        <v>223.5</v>
      </c>
      <c r="K3885">
        <v>88</v>
      </c>
      <c r="L3885">
        <v>19</v>
      </c>
      <c r="M3885">
        <v>247.5</v>
      </c>
      <c r="N3885">
        <v>96</v>
      </c>
      <c r="O3885">
        <v>11.14</v>
      </c>
      <c r="P3885">
        <v>17.8</v>
      </c>
      <c r="Q3885">
        <v>2</v>
      </c>
      <c r="R3885">
        <v>4.8099999999999996</v>
      </c>
      <c r="S3885">
        <v>1</v>
      </c>
      <c r="T3885" t="s">
        <v>22</v>
      </c>
      <c r="U3885">
        <f t="shared" si="121"/>
        <v>0</v>
      </c>
      <c r="V3885">
        <f>IF(Table2[[#This Row],[international_plan]]="yes",1,0)</f>
        <v>0</v>
      </c>
      <c r="W3885">
        <f>IF(Table2[[#This Row],[voice_mail_plan]]="yes",1,0)</f>
        <v>0</v>
      </c>
      <c r="X3885" t="str">
        <f t="shared" si="120"/>
        <v>Very High</v>
      </c>
      <c r="Y3885" t="str">
        <f>IF(Table2[[#This Row],[total_intl_charge]] &gt; AVERAGE($R$2:$R$4245),"High","Low")</f>
        <v>High</v>
      </c>
      <c r="Z3885" t="str">
        <f>IF(AND(G3885&gt;AVERAGE(train!$G$2:$G$4251),K3885&gt;AVERAGE(train!$K$2:$K$4251)),"High Day &amp; Eve",IF(AND(G3885&gt;AVERAGE(train!$G$2:$G$4251),K3885&lt;=AVERAGE(train!$K$2:$K$4251)),"High Day Only",IF(AND(G3885&lt;=AVERAGE(train!$G$2:$G$4251),K3885&gt;AVERAGE(train!$K$2:$K$4251)),"High Eve Only","Low Usage")))</f>
        <v>Low Usage</v>
      </c>
    </row>
    <row r="3886" spans="1:26">
      <c r="A3886" t="s">
        <v>50</v>
      </c>
      <c r="B3886">
        <v>87</v>
      </c>
      <c r="C3886" t="s">
        <v>28</v>
      </c>
      <c r="D3886" t="s">
        <v>22</v>
      </c>
      <c r="E3886" t="s">
        <v>22</v>
      </c>
      <c r="F3886">
        <v>0</v>
      </c>
      <c r="G3886">
        <v>120.5</v>
      </c>
      <c r="H3886">
        <v>99</v>
      </c>
      <c r="I3886">
        <v>20.49</v>
      </c>
      <c r="J3886">
        <v>210</v>
      </c>
      <c r="K3886">
        <v>81</v>
      </c>
      <c r="L3886">
        <v>17.850000000000001</v>
      </c>
      <c r="M3886">
        <v>224.7</v>
      </c>
      <c r="N3886">
        <v>141</v>
      </c>
      <c r="O3886">
        <v>10.11</v>
      </c>
      <c r="P3886">
        <v>8.6</v>
      </c>
      <c r="Q3886">
        <v>2</v>
      </c>
      <c r="R3886">
        <v>2.3199999999999998</v>
      </c>
      <c r="S3886">
        <v>2</v>
      </c>
      <c r="T3886" t="s">
        <v>22</v>
      </c>
      <c r="U3886">
        <f t="shared" si="121"/>
        <v>0</v>
      </c>
      <c r="V3886">
        <f>IF(Table2[[#This Row],[international_plan]]="yes",1,0)</f>
        <v>0</v>
      </c>
      <c r="W3886">
        <f>IF(Table2[[#This Row],[voice_mail_plan]]="yes",1,0)</f>
        <v>0</v>
      </c>
      <c r="X3886" t="str">
        <f t="shared" si="120"/>
        <v>Medium</v>
      </c>
      <c r="Y3886" t="str">
        <f>IF(Table2[[#This Row],[total_intl_charge]] &gt; AVERAGE($R$2:$R$4245),"High","Low")</f>
        <v>Low</v>
      </c>
      <c r="Z3886" t="str">
        <f>IF(AND(G3886&gt;AVERAGE(train!$G$2:$G$4251),K3886&gt;AVERAGE(train!$K$2:$K$4251)),"High Day &amp; Eve",IF(AND(G3886&gt;AVERAGE(train!$G$2:$G$4251),K3886&lt;=AVERAGE(train!$K$2:$K$4251)),"High Day Only",IF(AND(G3886&lt;=AVERAGE(train!$G$2:$G$4251),K3886&gt;AVERAGE(train!$K$2:$K$4251)),"High Eve Only","Low Usage")))</f>
        <v>Low Usage</v>
      </c>
    </row>
    <row r="3887" spans="1:26">
      <c r="A3887" t="s">
        <v>31</v>
      </c>
      <c r="B3887">
        <v>131</v>
      </c>
      <c r="C3887" t="s">
        <v>28</v>
      </c>
      <c r="D3887" t="s">
        <v>22</v>
      </c>
      <c r="E3887" t="s">
        <v>22</v>
      </c>
      <c r="F3887">
        <v>0</v>
      </c>
      <c r="G3887">
        <v>256.60000000000002</v>
      </c>
      <c r="H3887">
        <v>96</v>
      </c>
      <c r="I3887">
        <v>43.62</v>
      </c>
      <c r="J3887">
        <v>225.2</v>
      </c>
      <c r="K3887">
        <v>113</v>
      </c>
      <c r="L3887">
        <v>19.14</v>
      </c>
      <c r="M3887">
        <v>190.2</v>
      </c>
      <c r="N3887">
        <v>91</v>
      </c>
      <c r="O3887">
        <v>8.56</v>
      </c>
      <c r="P3887">
        <v>11.1</v>
      </c>
      <c r="Q3887">
        <v>3</v>
      </c>
      <c r="R3887">
        <v>3</v>
      </c>
      <c r="S3887">
        <v>1</v>
      </c>
      <c r="T3887" t="s">
        <v>23</v>
      </c>
      <c r="U3887">
        <f t="shared" si="121"/>
        <v>1</v>
      </c>
      <c r="V3887">
        <f>IF(Table2[[#This Row],[international_plan]]="yes",1,0)</f>
        <v>0</v>
      </c>
      <c r="W3887">
        <f>IF(Table2[[#This Row],[voice_mail_plan]]="yes",1,0)</f>
        <v>0</v>
      </c>
      <c r="X3887" t="str">
        <f t="shared" si="120"/>
        <v>Very High</v>
      </c>
      <c r="Y3887" t="str">
        <f>IF(Table2[[#This Row],[total_intl_charge]] &gt; AVERAGE($R$2:$R$4245),"High","Low")</f>
        <v>High</v>
      </c>
      <c r="Z3887" t="str">
        <f>IF(AND(G3887&gt;AVERAGE(train!$G$2:$G$4251),K3887&gt;AVERAGE(train!$K$2:$K$4251)),"High Day &amp; Eve",IF(AND(G3887&gt;AVERAGE(train!$G$2:$G$4251),K3887&lt;=AVERAGE(train!$K$2:$K$4251)),"High Day Only",IF(AND(G3887&lt;=AVERAGE(train!$G$2:$G$4251),K3887&gt;AVERAGE(train!$K$2:$K$4251)),"High Eve Only","Low Usage")))</f>
        <v>High Day &amp; Eve</v>
      </c>
    </row>
    <row r="3888" spans="1:26">
      <c r="A3888" t="s">
        <v>50</v>
      </c>
      <c r="B3888">
        <v>116</v>
      </c>
      <c r="C3888" t="s">
        <v>25</v>
      </c>
      <c r="D3888" t="s">
        <v>22</v>
      </c>
      <c r="E3888" t="s">
        <v>22</v>
      </c>
      <c r="F3888">
        <v>0</v>
      </c>
      <c r="G3888">
        <v>85.8</v>
      </c>
      <c r="H3888">
        <v>88</v>
      </c>
      <c r="I3888">
        <v>14.59</v>
      </c>
      <c r="J3888">
        <v>115.8</v>
      </c>
      <c r="K3888">
        <v>112</v>
      </c>
      <c r="L3888">
        <v>9.84</v>
      </c>
      <c r="M3888">
        <v>195.9</v>
      </c>
      <c r="N3888">
        <v>91</v>
      </c>
      <c r="O3888">
        <v>8.82</v>
      </c>
      <c r="P3888">
        <v>11</v>
      </c>
      <c r="Q3888">
        <v>2</v>
      </c>
      <c r="R3888">
        <v>2.97</v>
      </c>
      <c r="S3888">
        <v>1</v>
      </c>
      <c r="T3888" t="s">
        <v>22</v>
      </c>
      <c r="U3888">
        <f t="shared" si="121"/>
        <v>0</v>
      </c>
      <c r="V3888">
        <f>IF(Table2[[#This Row],[international_plan]]="yes",1,0)</f>
        <v>0</v>
      </c>
      <c r="W3888">
        <f>IF(Table2[[#This Row],[voice_mail_plan]]="yes",1,0)</f>
        <v>0</v>
      </c>
      <c r="X3888" t="str">
        <f t="shared" si="120"/>
        <v>High</v>
      </c>
      <c r="Y3888" t="str">
        <f>IF(Table2[[#This Row],[total_intl_charge]] &gt; AVERAGE($R$2:$R$4245),"High","Low")</f>
        <v>High</v>
      </c>
      <c r="Z3888" t="str">
        <f>IF(AND(G3888&gt;AVERAGE(train!$G$2:$G$4251),K3888&gt;AVERAGE(train!$K$2:$K$4251)),"High Day &amp; Eve",IF(AND(G3888&gt;AVERAGE(train!$G$2:$G$4251),K3888&lt;=AVERAGE(train!$K$2:$K$4251)),"High Day Only",IF(AND(G3888&lt;=AVERAGE(train!$G$2:$G$4251),K3888&gt;AVERAGE(train!$K$2:$K$4251)),"High Eve Only","Low Usage")))</f>
        <v>High Eve Only</v>
      </c>
    </row>
    <row r="3889" spans="1:26">
      <c r="A3889" t="s">
        <v>46</v>
      </c>
      <c r="B3889">
        <v>136</v>
      </c>
      <c r="C3889" t="s">
        <v>28</v>
      </c>
      <c r="D3889" t="s">
        <v>22</v>
      </c>
      <c r="E3889" t="s">
        <v>23</v>
      </c>
      <c r="F3889">
        <v>19</v>
      </c>
      <c r="G3889">
        <v>174</v>
      </c>
      <c r="H3889">
        <v>96</v>
      </c>
      <c r="I3889">
        <v>29.58</v>
      </c>
      <c r="J3889">
        <v>217.2</v>
      </c>
      <c r="K3889">
        <v>126</v>
      </c>
      <c r="L3889">
        <v>18.46</v>
      </c>
      <c r="M3889">
        <v>220.3</v>
      </c>
      <c r="N3889">
        <v>97</v>
      </c>
      <c r="O3889">
        <v>9.91</v>
      </c>
      <c r="P3889">
        <v>11.4</v>
      </c>
      <c r="Q3889">
        <v>3</v>
      </c>
      <c r="R3889">
        <v>3.08</v>
      </c>
      <c r="S3889">
        <v>1</v>
      </c>
      <c r="T3889" t="s">
        <v>22</v>
      </c>
      <c r="U3889">
        <f t="shared" si="121"/>
        <v>0</v>
      </c>
      <c r="V3889">
        <f>IF(Table2[[#This Row],[international_plan]]="yes",1,0)</f>
        <v>0</v>
      </c>
      <c r="W3889">
        <f>IF(Table2[[#This Row],[voice_mail_plan]]="yes",1,0)</f>
        <v>1</v>
      </c>
      <c r="X3889" t="str">
        <f t="shared" si="120"/>
        <v>Very High</v>
      </c>
      <c r="Y3889" t="str">
        <f>IF(Table2[[#This Row],[total_intl_charge]] &gt; AVERAGE($R$2:$R$4245),"High","Low")</f>
        <v>High</v>
      </c>
      <c r="Z3889" t="str">
        <f>IF(AND(G3889&gt;AVERAGE(train!$G$2:$G$4251),K3889&gt;AVERAGE(train!$K$2:$K$4251)),"High Day &amp; Eve",IF(AND(G3889&gt;AVERAGE(train!$G$2:$G$4251),K3889&lt;=AVERAGE(train!$K$2:$K$4251)),"High Day Only",IF(AND(G3889&lt;=AVERAGE(train!$G$2:$G$4251),K3889&gt;AVERAGE(train!$K$2:$K$4251)),"High Eve Only","Low Usage")))</f>
        <v>High Eve Only</v>
      </c>
    </row>
    <row r="3890" spans="1:26">
      <c r="A3890" t="s">
        <v>39</v>
      </c>
      <c r="B3890">
        <v>149</v>
      </c>
      <c r="C3890" t="s">
        <v>28</v>
      </c>
      <c r="D3890" t="s">
        <v>22</v>
      </c>
      <c r="E3890" t="s">
        <v>22</v>
      </c>
      <c r="F3890">
        <v>0</v>
      </c>
      <c r="G3890">
        <v>221.4</v>
      </c>
      <c r="H3890">
        <v>95</v>
      </c>
      <c r="I3890">
        <v>37.64</v>
      </c>
      <c r="J3890">
        <v>198.7</v>
      </c>
      <c r="K3890">
        <v>63</v>
      </c>
      <c r="L3890">
        <v>16.89</v>
      </c>
      <c r="M3890">
        <v>106.2</v>
      </c>
      <c r="N3890">
        <v>70</v>
      </c>
      <c r="O3890">
        <v>4.78</v>
      </c>
      <c r="P3890">
        <v>10</v>
      </c>
      <c r="Q3890">
        <v>3</v>
      </c>
      <c r="R3890">
        <v>2.7</v>
      </c>
      <c r="S3890">
        <v>1</v>
      </c>
      <c r="T3890" t="s">
        <v>22</v>
      </c>
      <c r="U3890">
        <f t="shared" si="121"/>
        <v>0</v>
      </c>
      <c r="V3890">
        <f>IF(Table2[[#This Row],[international_plan]]="yes",1,0)</f>
        <v>0</v>
      </c>
      <c r="W3890">
        <f>IF(Table2[[#This Row],[voice_mail_plan]]="yes",1,0)</f>
        <v>0</v>
      </c>
      <c r="X3890" t="str">
        <f t="shared" si="120"/>
        <v>Very High</v>
      </c>
      <c r="Y3890" t="str">
        <f>IF(Table2[[#This Row],[total_intl_charge]] &gt; AVERAGE($R$2:$R$4245),"High","Low")</f>
        <v>Low</v>
      </c>
      <c r="Z3890" t="str">
        <f>IF(AND(G3890&gt;AVERAGE(train!$G$2:$G$4251),K3890&gt;AVERAGE(train!$K$2:$K$4251)),"High Day &amp; Eve",IF(AND(G3890&gt;AVERAGE(train!$G$2:$G$4251),K3890&lt;=AVERAGE(train!$K$2:$K$4251)),"High Day Only",IF(AND(G3890&lt;=AVERAGE(train!$G$2:$G$4251),K3890&gt;AVERAGE(train!$K$2:$K$4251)),"High Eve Only","Low Usage")))</f>
        <v>High Day Only</v>
      </c>
    </row>
    <row r="3891" spans="1:26">
      <c r="A3891" t="s">
        <v>39</v>
      </c>
      <c r="B3891">
        <v>108</v>
      </c>
      <c r="C3891" t="s">
        <v>21</v>
      </c>
      <c r="D3891" t="s">
        <v>22</v>
      </c>
      <c r="E3891" t="s">
        <v>22</v>
      </c>
      <c r="F3891">
        <v>0</v>
      </c>
      <c r="G3891">
        <v>133.1</v>
      </c>
      <c r="H3891">
        <v>52</v>
      </c>
      <c r="I3891">
        <v>22.63</v>
      </c>
      <c r="J3891">
        <v>256.3</v>
      </c>
      <c r="K3891">
        <v>103</v>
      </c>
      <c r="L3891">
        <v>21.79</v>
      </c>
      <c r="M3891">
        <v>247.2</v>
      </c>
      <c r="N3891">
        <v>118</v>
      </c>
      <c r="O3891">
        <v>11.12</v>
      </c>
      <c r="P3891">
        <v>11.9</v>
      </c>
      <c r="Q3891">
        <v>3</v>
      </c>
      <c r="R3891">
        <v>3.21</v>
      </c>
      <c r="S3891">
        <v>3</v>
      </c>
      <c r="T3891" t="s">
        <v>22</v>
      </c>
      <c r="U3891">
        <f t="shared" si="121"/>
        <v>0</v>
      </c>
      <c r="V3891">
        <f>IF(Table2[[#This Row],[international_plan]]="yes",1,0)</f>
        <v>0</v>
      </c>
      <c r="W3891">
        <f>IF(Table2[[#This Row],[voice_mail_plan]]="yes",1,0)</f>
        <v>0</v>
      </c>
      <c r="X3891" t="str">
        <f t="shared" si="120"/>
        <v>High</v>
      </c>
      <c r="Y3891" t="str">
        <f>IF(Table2[[#This Row],[total_intl_charge]] &gt; AVERAGE($R$2:$R$4245),"High","Low")</f>
        <v>High</v>
      </c>
      <c r="Z3891" t="str">
        <f>IF(AND(G3891&gt;AVERAGE(train!$G$2:$G$4251),K3891&gt;AVERAGE(train!$K$2:$K$4251)),"High Day &amp; Eve",IF(AND(G3891&gt;AVERAGE(train!$G$2:$G$4251),K3891&lt;=AVERAGE(train!$K$2:$K$4251)),"High Day Only",IF(AND(G3891&lt;=AVERAGE(train!$G$2:$G$4251),K3891&gt;AVERAGE(train!$K$2:$K$4251)),"High Eve Only","Low Usage")))</f>
        <v>High Eve Only</v>
      </c>
    </row>
    <row r="3892" spans="1:26">
      <c r="A3892" t="s">
        <v>73</v>
      </c>
      <c r="B3892">
        <v>25</v>
      </c>
      <c r="C3892" t="s">
        <v>21</v>
      </c>
      <c r="D3892" t="s">
        <v>22</v>
      </c>
      <c r="E3892" t="s">
        <v>22</v>
      </c>
      <c r="F3892">
        <v>0</v>
      </c>
      <c r="G3892">
        <v>195.2</v>
      </c>
      <c r="H3892">
        <v>77</v>
      </c>
      <c r="I3892">
        <v>33.18</v>
      </c>
      <c r="J3892">
        <v>193.4</v>
      </c>
      <c r="K3892">
        <v>81</v>
      </c>
      <c r="L3892">
        <v>16.440000000000001</v>
      </c>
      <c r="M3892">
        <v>231.8</v>
      </c>
      <c r="N3892">
        <v>59</v>
      </c>
      <c r="O3892">
        <v>10.43</v>
      </c>
      <c r="P3892">
        <v>12.2</v>
      </c>
      <c r="Q3892">
        <v>4</v>
      </c>
      <c r="R3892">
        <v>3.29</v>
      </c>
      <c r="S3892">
        <v>2</v>
      </c>
      <c r="T3892" t="s">
        <v>22</v>
      </c>
      <c r="U3892">
        <f t="shared" si="121"/>
        <v>0</v>
      </c>
      <c r="V3892">
        <f>IF(Table2[[#This Row],[international_plan]]="yes",1,0)</f>
        <v>0</v>
      </c>
      <c r="W3892">
        <f>IF(Table2[[#This Row],[voice_mail_plan]]="yes",1,0)</f>
        <v>0</v>
      </c>
      <c r="X3892" t="str">
        <f t="shared" si="120"/>
        <v>Low</v>
      </c>
      <c r="Y3892" t="str">
        <f>IF(Table2[[#This Row],[total_intl_charge]] &gt; AVERAGE($R$2:$R$4245),"High","Low")</f>
        <v>High</v>
      </c>
      <c r="Z3892" t="str">
        <f>IF(AND(G3892&gt;AVERAGE(train!$G$2:$G$4251),K3892&gt;AVERAGE(train!$K$2:$K$4251)),"High Day &amp; Eve",IF(AND(G3892&gt;AVERAGE(train!$G$2:$G$4251),K3892&lt;=AVERAGE(train!$K$2:$K$4251)),"High Day Only",IF(AND(G3892&lt;=AVERAGE(train!$G$2:$G$4251),K3892&gt;AVERAGE(train!$K$2:$K$4251)),"High Eve Only","Low Usage")))</f>
        <v>High Day Only</v>
      </c>
    </row>
    <row r="3893" spans="1:26">
      <c r="A3893" t="s">
        <v>66</v>
      </c>
      <c r="B3893">
        <v>104</v>
      </c>
      <c r="C3893" t="s">
        <v>21</v>
      </c>
      <c r="D3893" t="s">
        <v>22</v>
      </c>
      <c r="E3893" t="s">
        <v>22</v>
      </c>
      <c r="F3893">
        <v>0</v>
      </c>
      <c r="G3893">
        <v>246.4</v>
      </c>
      <c r="H3893">
        <v>108</v>
      </c>
      <c r="I3893">
        <v>41.89</v>
      </c>
      <c r="J3893">
        <v>205.5</v>
      </c>
      <c r="K3893">
        <v>102</v>
      </c>
      <c r="L3893">
        <v>17.47</v>
      </c>
      <c r="M3893">
        <v>208.1</v>
      </c>
      <c r="N3893">
        <v>125</v>
      </c>
      <c r="O3893">
        <v>9.36</v>
      </c>
      <c r="P3893">
        <v>14.1</v>
      </c>
      <c r="Q3893">
        <v>8</v>
      </c>
      <c r="R3893">
        <v>3.81</v>
      </c>
      <c r="S3893">
        <v>2</v>
      </c>
      <c r="T3893" t="s">
        <v>22</v>
      </c>
      <c r="U3893">
        <f t="shared" si="121"/>
        <v>0</v>
      </c>
      <c r="V3893">
        <f>IF(Table2[[#This Row],[international_plan]]="yes",1,0)</f>
        <v>0</v>
      </c>
      <c r="W3893">
        <f>IF(Table2[[#This Row],[voice_mail_plan]]="yes",1,0)</f>
        <v>0</v>
      </c>
      <c r="X3893" t="str">
        <f t="shared" si="120"/>
        <v>High</v>
      </c>
      <c r="Y3893" t="str">
        <f>IF(Table2[[#This Row],[total_intl_charge]] &gt; AVERAGE($R$2:$R$4245),"High","Low")</f>
        <v>High</v>
      </c>
      <c r="Z3893" t="str">
        <f>IF(AND(G3893&gt;AVERAGE(train!$G$2:$G$4251),K3893&gt;AVERAGE(train!$K$2:$K$4251)),"High Day &amp; Eve",IF(AND(G3893&gt;AVERAGE(train!$G$2:$G$4251),K3893&lt;=AVERAGE(train!$K$2:$K$4251)),"High Day Only",IF(AND(G3893&lt;=AVERAGE(train!$G$2:$G$4251),K3893&gt;AVERAGE(train!$K$2:$K$4251)),"High Eve Only","Low Usage")))</f>
        <v>High Day &amp; Eve</v>
      </c>
    </row>
    <row r="3894" spans="1:26">
      <c r="A3894" t="s">
        <v>44</v>
      </c>
      <c r="B3894">
        <v>25</v>
      </c>
      <c r="C3894" t="s">
        <v>25</v>
      </c>
      <c r="D3894" t="s">
        <v>22</v>
      </c>
      <c r="E3894" t="s">
        <v>22</v>
      </c>
      <c r="F3894">
        <v>0</v>
      </c>
      <c r="G3894">
        <v>199.2</v>
      </c>
      <c r="H3894">
        <v>80</v>
      </c>
      <c r="I3894">
        <v>33.86</v>
      </c>
      <c r="J3894">
        <v>123.2</v>
      </c>
      <c r="K3894">
        <v>84</v>
      </c>
      <c r="L3894">
        <v>10.47</v>
      </c>
      <c r="M3894">
        <v>82.3</v>
      </c>
      <c r="N3894">
        <v>77</v>
      </c>
      <c r="O3894">
        <v>3.7</v>
      </c>
      <c r="P3894">
        <v>9.6</v>
      </c>
      <c r="Q3894">
        <v>4</v>
      </c>
      <c r="R3894">
        <v>2.59</v>
      </c>
      <c r="S3894">
        <v>2</v>
      </c>
      <c r="T3894" t="s">
        <v>22</v>
      </c>
      <c r="U3894">
        <f t="shared" si="121"/>
        <v>0</v>
      </c>
      <c r="V3894">
        <f>IF(Table2[[#This Row],[international_plan]]="yes",1,0)</f>
        <v>0</v>
      </c>
      <c r="W3894">
        <f>IF(Table2[[#This Row],[voice_mail_plan]]="yes",1,0)</f>
        <v>0</v>
      </c>
      <c r="X3894" t="str">
        <f t="shared" si="120"/>
        <v>Low</v>
      </c>
      <c r="Y3894" t="str">
        <f>IF(Table2[[#This Row],[total_intl_charge]] &gt; AVERAGE($R$2:$R$4245),"High","Low")</f>
        <v>Low</v>
      </c>
      <c r="Z3894" t="str">
        <f>IF(AND(G3894&gt;AVERAGE(train!$G$2:$G$4251),K3894&gt;AVERAGE(train!$K$2:$K$4251)),"High Day &amp; Eve",IF(AND(G3894&gt;AVERAGE(train!$G$2:$G$4251),K3894&lt;=AVERAGE(train!$K$2:$K$4251)),"High Day Only",IF(AND(G3894&lt;=AVERAGE(train!$G$2:$G$4251),K3894&gt;AVERAGE(train!$K$2:$K$4251)),"High Eve Only","Low Usage")))</f>
        <v>High Day Only</v>
      </c>
    </row>
    <row r="3895" spans="1:26">
      <c r="A3895" t="s">
        <v>65</v>
      </c>
      <c r="B3895">
        <v>140</v>
      </c>
      <c r="C3895" t="s">
        <v>25</v>
      </c>
      <c r="D3895" t="s">
        <v>22</v>
      </c>
      <c r="E3895" t="s">
        <v>23</v>
      </c>
      <c r="F3895">
        <v>24</v>
      </c>
      <c r="G3895">
        <v>235.4</v>
      </c>
      <c r="H3895">
        <v>92</v>
      </c>
      <c r="I3895">
        <v>40.020000000000003</v>
      </c>
      <c r="J3895">
        <v>160.9</v>
      </c>
      <c r="K3895">
        <v>71</v>
      </c>
      <c r="L3895">
        <v>13.68</v>
      </c>
      <c r="M3895">
        <v>211.9</v>
      </c>
      <c r="N3895">
        <v>99</v>
      </c>
      <c r="O3895">
        <v>9.5399999999999991</v>
      </c>
      <c r="P3895">
        <v>8.9</v>
      </c>
      <c r="Q3895">
        <v>2</v>
      </c>
      <c r="R3895">
        <v>2.4</v>
      </c>
      <c r="S3895">
        <v>3</v>
      </c>
      <c r="T3895" t="s">
        <v>22</v>
      </c>
      <c r="U3895">
        <f t="shared" si="121"/>
        <v>0</v>
      </c>
      <c r="V3895">
        <f>IF(Table2[[#This Row],[international_plan]]="yes",1,0)</f>
        <v>0</v>
      </c>
      <c r="W3895">
        <f>IF(Table2[[#This Row],[voice_mail_plan]]="yes",1,0)</f>
        <v>1</v>
      </c>
      <c r="X3895" t="str">
        <f t="shared" si="120"/>
        <v>Very High</v>
      </c>
      <c r="Y3895" t="str">
        <f>IF(Table2[[#This Row],[total_intl_charge]] &gt; AVERAGE($R$2:$R$4245),"High","Low")</f>
        <v>Low</v>
      </c>
      <c r="Z3895" t="str">
        <f>IF(AND(G3895&gt;AVERAGE(train!$G$2:$G$4251),K3895&gt;AVERAGE(train!$K$2:$K$4251)),"High Day &amp; Eve",IF(AND(G3895&gt;AVERAGE(train!$G$2:$G$4251),K3895&lt;=AVERAGE(train!$K$2:$K$4251)),"High Day Only",IF(AND(G3895&lt;=AVERAGE(train!$G$2:$G$4251),K3895&gt;AVERAGE(train!$K$2:$K$4251)),"High Eve Only","Low Usage")))</f>
        <v>High Day Only</v>
      </c>
    </row>
    <row r="3896" spans="1:26">
      <c r="A3896" t="s">
        <v>33</v>
      </c>
      <c r="B3896">
        <v>106</v>
      </c>
      <c r="C3896" t="s">
        <v>21</v>
      </c>
      <c r="D3896" t="s">
        <v>22</v>
      </c>
      <c r="E3896" t="s">
        <v>22</v>
      </c>
      <c r="F3896">
        <v>0</v>
      </c>
      <c r="G3896">
        <v>155.9</v>
      </c>
      <c r="H3896">
        <v>90</v>
      </c>
      <c r="I3896">
        <v>26.5</v>
      </c>
      <c r="J3896">
        <v>198</v>
      </c>
      <c r="K3896">
        <v>101</v>
      </c>
      <c r="L3896">
        <v>16.829999999999998</v>
      </c>
      <c r="M3896">
        <v>189.1</v>
      </c>
      <c r="N3896">
        <v>95</v>
      </c>
      <c r="O3896">
        <v>8.51</v>
      </c>
      <c r="P3896">
        <v>8</v>
      </c>
      <c r="Q3896">
        <v>2</v>
      </c>
      <c r="R3896">
        <v>2.16</v>
      </c>
      <c r="S3896">
        <v>2</v>
      </c>
      <c r="T3896" t="s">
        <v>22</v>
      </c>
      <c r="U3896">
        <f t="shared" si="121"/>
        <v>0</v>
      </c>
      <c r="V3896">
        <f>IF(Table2[[#This Row],[international_plan]]="yes",1,0)</f>
        <v>0</v>
      </c>
      <c r="W3896">
        <f>IF(Table2[[#This Row],[voice_mail_plan]]="yes",1,0)</f>
        <v>0</v>
      </c>
      <c r="X3896" t="str">
        <f t="shared" si="120"/>
        <v>High</v>
      </c>
      <c r="Y3896" t="str">
        <f>IF(Table2[[#This Row],[total_intl_charge]] &gt; AVERAGE($R$2:$R$4245),"High","Low")</f>
        <v>Low</v>
      </c>
      <c r="Z3896" t="str">
        <f>IF(AND(G3896&gt;AVERAGE(train!$G$2:$G$4251),K3896&gt;AVERAGE(train!$K$2:$K$4251)),"High Day &amp; Eve",IF(AND(G3896&gt;AVERAGE(train!$G$2:$G$4251),K3896&lt;=AVERAGE(train!$K$2:$K$4251)),"High Day Only",IF(AND(G3896&lt;=AVERAGE(train!$G$2:$G$4251),K3896&gt;AVERAGE(train!$K$2:$K$4251)),"High Eve Only","Low Usage")))</f>
        <v>High Eve Only</v>
      </c>
    </row>
    <row r="3897" spans="1:26">
      <c r="A3897" t="s">
        <v>30</v>
      </c>
      <c r="B3897">
        <v>81</v>
      </c>
      <c r="C3897" t="s">
        <v>21</v>
      </c>
      <c r="D3897" t="s">
        <v>22</v>
      </c>
      <c r="E3897" t="s">
        <v>23</v>
      </c>
      <c r="F3897">
        <v>43</v>
      </c>
      <c r="G3897">
        <v>102.4</v>
      </c>
      <c r="H3897">
        <v>102</v>
      </c>
      <c r="I3897">
        <v>17.41</v>
      </c>
      <c r="J3897">
        <v>225.3</v>
      </c>
      <c r="K3897">
        <v>104</v>
      </c>
      <c r="L3897">
        <v>19.149999999999999</v>
      </c>
      <c r="M3897">
        <v>182.3</v>
      </c>
      <c r="N3897">
        <v>97</v>
      </c>
      <c r="O3897">
        <v>8.1999999999999993</v>
      </c>
      <c r="P3897">
        <v>7.1</v>
      </c>
      <c r="Q3897">
        <v>5</v>
      </c>
      <c r="R3897">
        <v>1.92</v>
      </c>
      <c r="S3897">
        <v>2</v>
      </c>
      <c r="T3897" t="s">
        <v>22</v>
      </c>
      <c r="U3897">
        <f t="shared" si="121"/>
        <v>0</v>
      </c>
      <c r="V3897">
        <f>IF(Table2[[#This Row],[international_plan]]="yes",1,0)</f>
        <v>0</v>
      </c>
      <c r="W3897">
        <f>IF(Table2[[#This Row],[voice_mail_plan]]="yes",1,0)</f>
        <v>1</v>
      </c>
      <c r="X3897" t="str">
        <f t="shared" si="120"/>
        <v>Medium</v>
      </c>
      <c r="Y3897" t="str">
        <f>IF(Table2[[#This Row],[total_intl_charge]] &gt; AVERAGE($R$2:$R$4245),"High","Low")</f>
        <v>Low</v>
      </c>
      <c r="Z3897" t="str">
        <f>IF(AND(G3897&gt;AVERAGE(train!$G$2:$G$4251),K3897&gt;AVERAGE(train!$K$2:$K$4251)),"High Day &amp; Eve",IF(AND(G3897&gt;AVERAGE(train!$G$2:$G$4251),K3897&lt;=AVERAGE(train!$K$2:$K$4251)),"High Day Only",IF(AND(G3897&lt;=AVERAGE(train!$G$2:$G$4251),K3897&gt;AVERAGE(train!$K$2:$K$4251)),"High Eve Only","Low Usage")))</f>
        <v>High Eve Only</v>
      </c>
    </row>
    <row r="3898" spans="1:26">
      <c r="A3898" t="s">
        <v>65</v>
      </c>
      <c r="B3898">
        <v>77</v>
      </c>
      <c r="C3898" t="s">
        <v>21</v>
      </c>
      <c r="D3898" t="s">
        <v>22</v>
      </c>
      <c r="E3898" t="s">
        <v>23</v>
      </c>
      <c r="F3898">
        <v>32</v>
      </c>
      <c r="G3898">
        <v>192.2</v>
      </c>
      <c r="H3898">
        <v>101</v>
      </c>
      <c r="I3898">
        <v>32.67</v>
      </c>
      <c r="J3898">
        <v>165.4</v>
      </c>
      <c r="K3898">
        <v>84</v>
      </c>
      <c r="L3898">
        <v>14.06</v>
      </c>
      <c r="M3898">
        <v>230.2</v>
      </c>
      <c r="N3898">
        <v>129</v>
      </c>
      <c r="O3898">
        <v>10.36</v>
      </c>
      <c r="P3898">
        <v>8</v>
      </c>
      <c r="Q3898">
        <v>6</v>
      </c>
      <c r="R3898">
        <v>2.16</v>
      </c>
      <c r="S3898">
        <v>1</v>
      </c>
      <c r="T3898" t="s">
        <v>22</v>
      </c>
      <c r="U3898">
        <f t="shared" si="121"/>
        <v>0</v>
      </c>
      <c r="V3898">
        <f>IF(Table2[[#This Row],[international_plan]]="yes",1,0)</f>
        <v>0</v>
      </c>
      <c r="W3898">
        <f>IF(Table2[[#This Row],[voice_mail_plan]]="yes",1,0)</f>
        <v>1</v>
      </c>
      <c r="X3898" t="str">
        <f t="shared" si="120"/>
        <v>Medium</v>
      </c>
      <c r="Y3898" t="str">
        <f>IF(Table2[[#This Row],[total_intl_charge]] &gt; AVERAGE($R$2:$R$4245),"High","Low")</f>
        <v>Low</v>
      </c>
      <c r="Z3898" t="str">
        <f>IF(AND(G3898&gt;AVERAGE(train!$G$2:$G$4251),K3898&gt;AVERAGE(train!$K$2:$K$4251)),"High Day &amp; Eve",IF(AND(G3898&gt;AVERAGE(train!$G$2:$G$4251),K3898&lt;=AVERAGE(train!$K$2:$K$4251)),"High Day Only",IF(AND(G3898&lt;=AVERAGE(train!$G$2:$G$4251),K3898&gt;AVERAGE(train!$K$2:$K$4251)),"High Eve Only","Low Usage")))</f>
        <v>High Day Only</v>
      </c>
    </row>
    <row r="3899" spans="1:26">
      <c r="A3899" t="s">
        <v>54</v>
      </c>
      <c r="B3899">
        <v>87</v>
      </c>
      <c r="C3899" t="s">
        <v>21</v>
      </c>
      <c r="D3899" t="s">
        <v>22</v>
      </c>
      <c r="E3899" t="s">
        <v>23</v>
      </c>
      <c r="F3899">
        <v>28</v>
      </c>
      <c r="G3899">
        <v>202.7</v>
      </c>
      <c r="H3899">
        <v>124</v>
      </c>
      <c r="I3899">
        <v>34.46</v>
      </c>
      <c r="J3899">
        <v>248.9</v>
      </c>
      <c r="K3899">
        <v>98</v>
      </c>
      <c r="L3899">
        <v>21.16</v>
      </c>
      <c r="M3899">
        <v>184.7</v>
      </c>
      <c r="N3899">
        <v>50</v>
      </c>
      <c r="O3899">
        <v>8.31</v>
      </c>
      <c r="P3899">
        <v>14.7</v>
      </c>
      <c r="Q3899">
        <v>6</v>
      </c>
      <c r="R3899">
        <v>3.97</v>
      </c>
      <c r="S3899">
        <v>1</v>
      </c>
      <c r="T3899" t="s">
        <v>22</v>
      </c>
      <c r="U3899">
        <f t="shared" si="121"/>
        <v>0</v>
      </c>
      <c r="V3899">
        <f>IF(Table2[[#This Row],[international_plan]]="yes",1,0)</f>
        <v>0</v>
      </c>
      <c r="W3899">
        <f>IF(Table2[[#This Row],[voice_mail_plan]]="yes",1,0)</f>
        <v>1</v>
      </c>
      <c r="X3899" t="str">
        <f t="shared" si="120"/>
        <v>Medium</v>
      </c>
      <c r="Y3899" t="str">
        <f>IF(Table2[[#This Row],[total_intl_charge]] &gt; AVERAGE($R$2:$R$4245),"High","Low")</f>
        <v>High</v>
      </c>
      <c r="Z3899" t="str">
        <f>IF(AND(G3899&gt;AVERAGE(train!$G$2:$G$4251),K3899&gt;AVERAGE(train!$K$2:$K$4251)),"High Day &amp; Eve",IF(AND(G3899&gt;AVERAGE(train!$G$2:$G$4251),K3899&lt;=AVERAGE(train!$K$2:$K$4251)),"High Day Only",IF(AND(G3899&lt;=AVERAGE(train!$G$2:$G$4251),K3899&gt;AVERAGE(train!$K$2:$K$4251)),"High Eve Only","Low Usage")))</f>
        <v>High Day Only</v>
      </c>
    </row>
    <row r="3900" spans="1:26">
      <c r="A3900" t="s">
        <v>57</v>
      </c>
      <c r="B3900">
        <v>72</v>
      </c>
      <c r="C3900" t="s">
        <v>21</v>
      </c>
      <c r="D3900" t="s">
        <v>22</v>
      </c>
      <c r="E3900" t="s">
        <v>23</v>
      </c>
      <c r="F3900">
        <v>38</v>
      </c>
      <c r="G3900">
        <v>84.3</v>
      </c>
      <c r="H3900">
        <v>116</v>
      </c>
      <c r="I3900">
        <v>14.33</v>
      </c>
      <c r="J3900">
        <v>267.2</v>
      </c>
      <c r="K3900">
        <v>127</v>
      </c>
      <c r="L3900">
        <v>22.71</v>
      </c>
      <c r="M3900">
        <v>167.7</v>
      </c>
      <c r="N3900">
        <v>75</v>
      </c>
      <c r="O3900">
        <v>7.55</v>
      </c>
      <c r="P3900">
        <v>8.3000000000000007</v>
      </c>
      <c r="Q3900">
        <v>6</v>
      </c>
      <c r="R3900">
        <v>2.2400000000000002</v>
      </c>
      <c r="S3900">
        <v>4</v>
      </c>
      <c r="T3900" t="s">
        <v>23</v>
      </c>
      <c r="U3900">
        <f t="shared" si="121"/>
        <v>1</v>
      </c>
      <c r="V3900">
        <f>IF(Table2[[#This Row],[international_plan]]="yes",1,0)</f>
        <v>0</v>
      </c>
      <c r="W3900">
        <f>IF(Table2[[#This Row],[voice_mail_plan]]="yes",1,0)</f>
        <v>1</v>
      </c>
      <c r="X3900" t="str">
        <f t="shared" si="120"/>
        <v>Low</v>
      </c>
      <c r="Y3900" t="str">
        <f>IF(Table2[[#This Row],[total_intl_charge]] &gt; AVERAGE($R$2:$R$4245),"High","Low")</f>
        <v>Low</v>
      </c>
      <c r="Z3900" t="str">
        <f>IF(AND(G3900&gt;AVERAGE(train!$G$2:$G$4251),K3900&gt;AVERAGE(train!$K$2:$K$4251)),"High Day &amp; Eve",IF(AND(G3900&gt;AVERAGE(train!$G$2:$G$4251),K3900&lt;=AVERAGE(train!$K$2:$K$4251)),"High Day Only",IF(AND(G3900&lt;=AVERAGE(train!$G$2:$G$4251),K3900&gt;AVERAGE(train!$K$2:$K$4251)),"High Eve Only","Low Usage")))</f>
        <v>High Eve Only</v>
      </c>
    </row>
    <row r="3901" spans="1:26">
      <c r="A3901" t="s">
        <v>67</v>
      </c>
      <c r="B3901">
        <v>45</v>
      </c>
      <c r="C3901" t="s">
        <v>21</v>
      </c>
      <c r="D3901" t="s">
        <v>22</v>
      </c>
      <c r="E3901" t="s">
        <v>23</v>
      </c>
      <c r="F3901">
        <v>18</v>
      </c>
      <c r="G3901">
        <v>168</v>
      </c>
      <c r="H3901">
        <v>127</v>
      </c>
      <c r="I3901">
        <v>28.56</v>
      </c>
      <c r="J3901">
        <v>155.5</v>
      </c>
      <c r="K3901">
        <v>76</v>
      </c>
      <c r="L3901">
        <v>13.22</v>
      </c>
      <c r="M3901">
        <v>152.69999999999999</v>
      </c>
      <c r="N3901">
        <v>127</v>
      </c>
      <c r="O3901">
        <v>6.87</v>
      </c>
      <c r="P3901">
        <v>11.8</v>
      </c>
      <c r="Q3901">
        <v>5</v>
      </c>
      <c r="R3901">
        <v>3.19</v>
      </c>
      <c r="S3901">
        <v>0</v>
      </c>
      <c r="T3901" t="s">
        <v>22</v>
      </c>
      <c r="U3901">
        <f t="shared" si="121"/>
        <v>0</v>
      </c>
      <c r="V3901">
        <f>IF(Table2[[#This Row],[international_plan]]="yes",1,0)</f>
        <v>0</v>
      </c>
      <c r="W3901">
        <f>IF(Table2[[#This Row],[voice_mail_plan]]="yes",1,0)</f>
        <v>1</v>
      </c>
      <c r="X3901" t="str">
        <f t="shared" si="120"/>
        <v>Low</v>
      </c>
      <c r="Y3901" t="str">
        <f>IF(Table2[[#This Row],[total_intl_charge]] &gt; AVERAGE($R$2:$R$4245),"High","Low")</f>
        <v>High</v>
      </c>
      <c r="Z3901" t="str">
        <f>IF(AND(G3901&gt;AVERAGE(train!$G$2:$G$4251),K3901&gt;AVERAGE(train!$K$2:$K$4251)),"High Day &amp; Eve",IF(AND(G3901&gt;AVERAGE(train!$G$2:$G$4251),K3901&lt;=AVERAGE(train!$K$2:$K$4251)),"High Day Only",IF(AND(G3901&lt;=AVERAGE(train!$G$2:$G$4251),K3901&gt;AVERAGE(train!$K$2:$K$4251)),"High Eve Only","Low Usage")))</f>
        <v>Low Usage</v>
      </c>
    </row>
    <row r="3902" spans="1:26">
      <c r="A3902" t="s">
        <v>51</v>
      </c>
      <c r="B3902">
        <v>41</v>
      </c>
      <c r="C3902" t="s">
        <v>25</v>
      </c>
      <c r="D3902" t="s">
        <v>23</v>
      </c>
      <c r="E3902" t="s">
        <v>23</v>
      </c>
      <c r="F3902">
        <v>31</v>
      </c>
      <c r="G3902">
        <v>278.10000000000002</v>
      </c>
      <c r="H3902">
        <v>86</v>
      </c>
      <c r="I3902">
        <v>47.28</v>
      </c>
      <c r="J3902">
        <v>268.10000000000002</v>
      </c>
      <c r="K3902">
        <v>103</v>
      </c>
      <c r="L3902">
        <v>22.79</v>
      </c>
      <c r="M3902">
        <v>241.5</v>
      </c>
      <c r="N3902">
        <v>77</v>
      </c>
      <c r="O3902">
        <v>10.87</v>
      </c>
      <c r="P3902">
        <v>11.3</v>
      </c>
      <c r="Q3902">
        <v>4</v>
      </c>
      <c r="R3902">
        <v>3.05</v>
      </c>
      <c r="S3902">
        <v>0</v>
      </c>
      <c r="T3902" t="s">
        <v>22</v>
      </c>
      <c r="U3902">
        <f t="shared" si="121"/>
        <v>0</v>
      </c>
      <c r="V3902">
        <f>IF(Table2[[#This Row],[international_plan]]="yes",1,0)</f>
        <v>1</v>
      </c>
      <c r="W3902">
        <f>IF(Table2[[#This Row],[voice_mail_plan]]="yes",1,0)</f>
        <v>1</v>
      </c>
      <c r="X3902" t="str">
        <f t="shared" si="120"/>
        <v>Low</v>
      </c>
      <c r="Y3902" t="str">
        <f>IF(Table2[[#This Row],[total_intl_charge]] &gt; AVERAGE($R$2:$R$4245),"High","Low")</f>
        <v>High</v>
      </c>
      <c r="Z3902" t="str">
        <f>IF(AND(G3902&gt;AVERAGE(train!$G$2:$G$4251),K3902&gt;AVERAGE(train!$K$2:$K$4251)),"High Day &amp; Eve",IF(AND(G3902&gt;AVERAGE(train!$G$2:$G$4251),K3902&lt;=AVERAGE(train!$K$2:$K$4251)),"High Day Only",IF(AND(G3902&lt;=AVERAGE(train!$G$2:$G$4251),K3902&gt;AVERAGE(train!$K$2:$K$4251)),"High Eve Only","Low Usage")))</f>
        <v>High Day &amp; Eve</v>
      </c>
    </row>
    <row r="3903" spans="1:26">
      <c r="A3903" t="s">
        <v>64</v>
      </c>
      <c r="B3903">
        <v>122</v>
      </c>
      <c r="C3903" t="s">
        <v>25</v>
      </c>
      <c r="D3903" t="s">
        <v>22</v>
      </c>
      <c r="E3903" t="s">
        <v>22</v>
      </c>
      <c r="F3903">
        <v>0</v>
      </c>
      <c r="G3903">
        <v>128.30000000000001</v>
      </c>
      <c r="H3903">
        <v>89</v>
      </c>
      <c r="I3903">
        <v>21.81</v>
      </c>
      <c r="J3903">
        <v>237.7</v>
      </c>
      <c r="K3903">
        <v>62</v>
      </c>
      <c r="L3903">
        <v>20.2</v>
      </c>
      <c r="M3903">
        <v>166.6</v>
      </c>
      <c r="N3903">
        <v>128</v>
      </c>
      <c r="O3903">
        <v>7.5</v>
      </c>
      <c r="P3903">
        <v>11.2</v>
      </c>
      <c r="Q3903">
        <v>5</v>
      </c>
      <c r="R3903">
        <v>3.02</v>
      </c>
      <c r="S3903">
        <v>1</v>
      </c>
      <c r="T3903" t="s">
        <v>22</v>
      </c>
      <c r="U3903">
        <f t="shared" si="121"/>
        <v>0</v>
      </c>
      <c r="V3903">
        <f>IF(Table2[[#This Row],[international_plan]]="yes",1,0)</f>
        <v>0</v>
      </c>
      <c r="W3903">
        <f>IF(Table2[[#This Row],[voice_mail_plan]]="yes",1,0)</f>
        <v>0</v>
      </c>
      <c r="X3903" t="str">
        <f t="shared" si="120"/>
        <v>High</v>
      </c>
      <c r="Y3903" t="str">
        <f>IF(Table2[[#This Row],[total_intl_charge]] &gt; AVERAGE($R$2:$R$4245),"High","Low")</f>
        <v>High</v>
      </c>
      <c r="Z3903" t="str">
        <f>IF(AND(G3903&gt;AVERAGE(train!$G$2:$G$4251),K3903&gt;AVERAGE(train!$K$2:$K$4251)),"High Day &amp; Eve",IF(AND(G3903&gt;AVERAGE(train!$G$2:$G$4251),K3903&lt;=AVERAGE(train!$K$2:$K$4251)),"High Day Only",IF(AND(G3903&lt;=AVERAGE(train!$G$2:$G$4251),K3903&gt;AVERAGE(train!$K$2:$K$4251)),"High Eve Only","Low Usage")))</f>
        <v>Low Usage</v>
      </c>
    </row>
    <row r="3904" spans="1:26">
      <c r="A3904" t="s">
        <v>27</v>
      </c>
      <c r="B3904">
        <v>92</v>
      </c>
      <c r="C3904" t="s">
        <v>25</v>
      </c>
      <c r="D3904" t="s">
        <v>22</v>
      </c>
      <c r="E3904" t="s">
        <v>23</v>
      </c>
      <c r="F3904">
        <v>21</v>
      </c>
      <c r="G3904">
        <v>227.8</v>
      </c>
      <c r="H3904">
        <v>107</v>
      </c>
      <c r="I3904">
        <v>38.729999999999997</v>
      </c>
      <c r="J3904">
        <v>156.4</v>
      </c>
      <c r="K3904">
        <v>70</v>
      </c>
      <c r="L3904">
        <v>13.29</v>
      </c>
      <c r="M3904">
        <v>259.7</v>
      </c>
      <c r="N3904">
        <v>72</v>
      </c>
      <c r="O3904">
        <v>11.69</v>
      </c>
      <c r="P3904">
        <v>12.4</v>
      </c>
      <c r="Q3904">
        <v>3</v>
      </c>
      <c r="R3904">
        <v>3.35</v>
      </c>
      <c r="S3904">
        <v>0</v>
      </c>
      <c r="T3904" t="s">
        <v>22</v>
      </c>
      <c r="U3904">
        <f t="shared" si="121"/>
        <v>0</v>
      </c>
      <c r="V3904">
        <f>IF(Table2[[#This Row],[international_plan]]="yes",1,0)</f>
        <v>0</v>
      </c>
      <c r="W3904">
        <f>IF(Table2[[#This Row],[voice_mail_plan]]="yes",1,0)</f>
        <v>1</v>
      </c>
      <c r="X3904" t="str">
        <f t="shared" si="120"/>
        <v>Medium</v>
      </c>
      <c r="Y3904" t="str">
        <f>IF(Table2[[#This Row],[total_intl_charge]] &gt; AVERAGE($R$2:$R$4245),"High","Low")</f>
        <v>High</v>
      </c>
      <c r="Z3904" t="str">
        <f>IF(AND(G3904&gt;AVERAGE(train!$G$2:$G$4251),K3904&gt;AVERAGE(train!$K$2:$K$4251)),"High Day &amp; Eve",IF(AND(G3904&gt;AVERAGE(train!$G$2:$G$4251),K3904&lt;=AVERAGE(train!$K$2:$K$4251)),"High Day Only",IF(AND(G3904&lt;=AVERAGE(train!$G$2:$G$4251),K3904&gt;AVERAGE(train!$K$2:$K$4251)),"High Eve Only","Low Usage")))</f>
        <v>High Day Only</v>
      </c>
    </row>
    <row r="3905" spans="1:26">
      <c r="A3905" t="s">
        <v>52</v>
      </c>
      <c r="B3905">
        <v>65</v>
      </c>
      <c r="C3905" t="s">
        <v>25</v>
      </c>
      <c r="D3905" t="s">
        <v>23</v>
      </c>
      <c r="E3905" t="s">
        <v>22</v>
      </c>
      <c r="F3905">
        <v>0</v>
      </c>
      <c r="G3905">
        <v>54.8</v>
      </c>
      <c r="H3905">
        <v>74</v>
      </c>
      <c r="I3905">
        <v>9.32</v>
      </c>
      <c r="J3905">
        <v>239.8</v>
      </c>
      <c r="K3905">
        <v>93</v>
      </c>
      <c r="L3905">
        <v>20.38</v>
      </c>
      <c r="M3905">
        <v>214.4</v>
      </c>
      <c r="N3905">
        <v>91</v>
      </c>
      <c r="O3905">
        <v>9.65</v>
      </c>
      <c r="P3905">
        <v>13.4</v>
      </c>
      <c r="Q3905">
        <v>5</v>
      </c>
      <c r="R3905">
        <v>3.62</v>
      </c>
      <c r="S3905">
        <v>1</v>
      </c>
      <c r="T3905" t="s">
        <v>23</v>
      </c>
      <c r="U3905">
        <f t="shared" si="121"/>
        <v>1</v>
      </c>
      <c r="V3905">
        <f>IF(Table2[[#This Row],[international_plan]]="yes",1,0)</f>
        <v>1</v>
      </c>
      <c r="W3905">
        <f>IF(Table2[[#This Row],[voice_mail_plan]]="yes",1,0)</f>
        <v>0</v>
      </c>
      <c r="X3905" t="str">
        <f t="shared" si="120"/>
        <v>Low</v>
      </c>
      <c r="Y3905" t="str">
        <f>IF(Table2[[#This Row],[total_intl_charge]] &gt; AVERAGE($R$2:$R$4245),"High","Low")</f>
        <v>High</v>
      </c>
      <c r="Z3905" t="str">
        <f>IF(AND(G3905&gt;AVERAGE(train!$G$2:$G$4251),K3905&gt;AVERAGE(train!$K$2:$K$4251)),"High Day &amp; Eve",IF(AND(G3905&gt;AVERAGE(train!$G$2:$G$4251),K3905&lt;=AVERAGE(train!$K$2:$K$4251)),"High Day Only",IF(AND(G3905&lt;=AVERAGE(train!$G$2:$G$4251),K3905&gt;AVERAGE(train!$K$2:$K$4251)),"High Eve Only","Low Usage")))</f>
        <v>Low Usage</v>
      </c>
    </row>
    <row r="3906" spans="1:26">
      <c r="A3906" t="s">
        <v>27</v>
      </c>
      <c r="B3906">
        <v>57</v>
      </c>
      <c r="C3906" t="s">
        <v>21</v>
      </c>
      <c r="D3906" t="s">
        <v>22</v>
      </c>
      <c r="E3906" t="s">
        <v>23</v>
      </c>
      <c r="F3906">
        <v>24</v>
      </c>
      <c r="G3906">
        <v>140.19999999999999</v>
      </c>
      <c r="H3906">
        <v>102</v>
      </c>
      <c r="I3906">
        <v>23.83</v>
      </c>
      <c r="J3906">
        <v>170.1</v>
      </c>
      <c r="K3906">
        <v>107</v>
      </c>
      <c r="L3906">
        <v>14.46</v>
      </c>
      <c r="M3906">
        <v>143.69999999999999</v>
      </c>
      <c r="N3906">
        <v>102</v>
      </c>
      <c r="O3906">
        <v>6.47</v>
      </c>
      <c r="P3906">
        <v>14</v>
      </c>
      <c r="Q3906">
        <v>1</v>
      </c>
      <c r="R3906">
        <v>3.78</v>
      </c>
      <c r="S3906">
        <v>1</v>
      </c>
      <c r="T3906" t="s">
        <v>22</v>
      </c>
      <c r="U3906">
        <f t="shared" si="121"/>
        <v>0</v>
      </c>
      <c r="V3906">
        <f>IF(Table2[[#This Row],[international_plan]]="yes",1,0)</f>
        <v>0</v>
      </c>
      <c r="W3906">
        <f>IF(Table2[[#This Row],[voice_mail_plan]]="yes",1,0)</f>
        <v>1</v>
      </c>
      <c r="X3906" t="str">
        <f t="shared" ref="X3906:X3969" si="122">IF(B3906&lt;=$AC$3,"Low",IF(B3906&lt;=$AC$4,"Medium",IF(B3906&lt;=$AC$5,"High",IF(B3906&gt;=$AC$5,"Very High"))))</f>
        <v>Low</v>
      </c>
      <c r="Y3906" t="str">
        <f>IF(Table2[[#This Row],[total_intl_charge]] &gt; AVERAGE($R$2:$R$4245),"High","Low")</f>
        <v>High</v>
      </c>
      <c r="Z3906" t="str">
        <f>IF(AND(G3906&gt;AVERAGE(train!$G$2:$G$4251),K3906&gt;AVERAGE(train!$K$2:$K$4251)),"High Day &amp; Eve",IF(AND(G3906&gt;AVERAGE(train!$G$2:$G$4251),K3906&lt;=AVERAGE(train!$K$2:$K$4251)),"High Day Only",IF(AND(G3906&lt;=AVERAGE(train!$G$2:$G$4251),K3906&gt;AVERAGE(train!$K$2:$K$4251)),"High Eve Only","Low Usage")))</f>
        <v>High Eve Only</v>
      </c>
    </row>
    <row r="3907" spans="1:26">
      <c r="A3907" t="s">
        <v>35</v>
      </c>
      <c r="B3907">
        <v>127</v>
      </c>
      <c r="C3907" t="s">
        <v>25</v>
      </c>
      <c r="D3907" t="s">
        <v>22</v>
      </c>
      <c r="E3907" t="s">
        <v>22</v>
      </c>
      <c r="F3907">
        <v>0</v>
      </c>
      <c r="G3907">
        <v>271.2</v>
      </c>
      <c r="H3907">
        <v>110</v>
      </c>
      <c r="I3907">
        <v>46.1</v>
      </c>
      <c r="J3907">
        <v>213.5</v>
      </c>
      <c r="K3907">
        <v>80</v>
      </c>
      <c r="L3907">
        <v>18.149999999999999</v>
      </c>
      <c r="M3907">
        <v>201.8</v>
      </c>
      <c r="N3907">
        <v>102</v>
      </c>
      <c r="O3907">
        <v>9.08</v>
      </c>
      <c r="P3907">
        <v>13.2</v>
      </c>
      <c r="Q3907">
        <v>4</v>
      </c>
      <c r="R3907">
        <v>3.56</v>
      </c>
      <c r="S3907">
        <v>0</v>
      </c>
      <c r="T3907" t="s">
        <v>23</v>
      </c>
      <c r="U3907">
        <f t="shared" ref="U3907:U3970" si="123">IF(T3907="yes",1,0)</f>
        <v>1</v>
      </c>
      <c r="V3907">
        <f>IF(Table2[[#This Row],[international_plan]]="yes",1,0)</f>
        <v>0</v>
      </c>
      <c r="W3907">
        <f>IF(Table2[[#This Row],[voice_mail_plan]]="yes",1,0)</f>
        <v>0</v>
      </c>
      <c r="X3907" t="str">
        <f t="shared" si="122"/>
        <v>High</v>
      </c>
      <c r="Y3907" t="str">
        <f>IF(Table2[[#This Row],[total_intl_charge]] &gt; AVERAGE($R$2:$R$4245),"High","Low")</f>
        <v>High</v>
      </c>
      <c r="Z3907" t="str">
        <f>IF(AND(G3907&gt;AVERAGE(train!$G$2:$G$4251),K3907&gt;AVERAGE(train!$K$2:$K$4251)),"High Day &amp; Eve",IF(AND(G3907&gt;AVERAGE(train!$G$2:$G$4251),K3907&lt;=AVERAGE(train!$K$2:$K$4251)),"High Day Only",IF(AND(G3907&lt;=AVERAGE(train!$G$2:$G$4251),K3907&gt;AVERAGE(train!$K$2:$K$4251)),"High Eve Only","Low Usage")))</f>
        <v>High Day Only</v>
      </c>
    </row>
    <row r="3908" spans="1:26">
      <c r="A3908" t="s">
        <v>47</v>
      </c>
      <c r="B3908">
        <v>121</v>
      </c>
      <c r="C3908" t="s">
        <v>21</v>
      </c>
      <c r="D3908" t="s">
        <v>22</v>
      </c>
      <c r="E3908" t="s">
        <v>22</v>
      </c>
      <c r="F3908">
        <v>0</v>
      </c>
      <c r="G3908">
        <v>180</v>
      </c>
      <c r="H3908">
        <v>116</v>
      </c>
      <c r="I3908">
        <v>30.6</v>
      </c>
      <c r="J3908">
        <v>196.4</v>
      </c>
      <c r="K3908">
        <v>112</v>
      </c>
      <c r="L3908">
        <v>16.690000000000001</v>
      </c>
      <c r="M3908">
        <v>280.3</v>
      </c>
      <c r="N3908">
        <v>95</v>
      </c>
      <c r="O3908">
        <v>12.61</v>
      </c>
      <c r="P3908">
        <v>10.1</v>
      </c>
      <c r="Q3908">
        <v>5</v>
      </c>
      <c r="R3908">
        <v>2.73</v>
      </c>
      <c r="S3908">
        <v>2</v>
      </c>
      <c r="T3908" t="s">
        <v>22</v>
      </c>
      <c r="U3908">
        <f t="shared" si="123"/>
        <v>0</v>
      </c>
      <c r="V3908">
        <f>IF(Table2[[#This Row],[international_plan]]="yes",1,0)</f>
        <v>0</v>
      </c>
      <c r="W3908">
        <f>IF(Table2[[#This Row],[voice_mail_plan]]="yes",1,0)</f>
        <v>0</v>
      </c>
      <c r="X3908" t="str">
        <f t="shared" si="122"/>
        <v>High</v>
      </c>
      <c r="Y3908" t="str">
        <f>IF(Table2[[#This Row],[total_intl_charge]] &gt; AVERAGE($R$2:$R$4245),"High","Low")</f>
        <v>Low</v>
      </c>
      <c r="Z3908" t="str">
        <f>IF(AND(G3908&gt;AVERAGE(train!$G$2:$G$4251),K3908&gt;AVERAGE(train!$K$2:$K$4251)),"High Day &amp; Eve",IF(AND(G3908&gt;AVERAGE(train!$G$2:$G$4251),K3908&lt;=AVERAGE(train!$K$2:$K$4251)),"High Day Only",IF(AND(G3908&lt;=AVERAGE(train!$G$2:$G$4251),K3908&gt;AVERAGE(train!$K$2:$K$4251)),"High Eve Only","Low Usage")))</f>
        <v>High Eve Only</v>
      </c>
    </row>
    <row r="3909" spans="1:26">
      <c r="A3909" t="s">
        <v>67</v>
      </c>
      <c r="B3909">
        <v>117</v>
      </c>
      <c r="C3909" t="s">
        <v>21</v>
      </c>
      <c r="D3909" t="s">
        <v>22</v>
      </c>
      <c r="E3909" t="s">
        <v>22</v>
      </c>
      <c r="F3909">
        <v>0</v>
      </c>
      <c r="G3909">
        <v>189.8</v>
      </c>
      <c r="H3909">
        <v>122</v>
      </c>
      <c r="I3909">
        <v>32.270000000000003</v>
      </c>
      <c r="J3909">
        <v>235.6</v>
      </c>
      <c r="K3909">
        <v>94</v>
      </c>
      <c r="L3909">
        <v>20.03</v>
      </c>
      <c r="M3909">
        <v>270.8</v>
      </c>
      <c r="N3909">
        <v>120</v>
      </c>
      <c r="O3909">
        <v>12.19</v>
      </c>
      <c r="P3909">
        <v>12.7</v>
      </c>
      <c r="Q3909">
        <v>2</v>
      </c>
      <c r="R3909">
        <v>3.43</v>
      </c>
      <c r="S3909">
        <v>1</v>
      </c>
      <c r="T3909" t="s">
        <v>22</v>
      </c>
      <c r="U3909">
        <f t="shared" si="123"/>
        <v>0</v>
      </c>
      <c r="V3909">
        <f>IF(Table2[[#This Row],[international_plan]]="yes",1,0)</f>
        <v>0</v>
      </c>
      <c r="W3909">
        <f>IF(Table2[[#This Row],[voice_mail_plan]]="yes",1,0)</f>
        <v>0</v>
      </c>
      <c r="X3909" t="str">
        <f t="shared" si="122"/>
        <v>High</v>
      </c>
      <c r="Y3909" t="str">
        <f>IF(Table2[[#This Row],[total_intl_charge]] &gt; AVERAGE($R$2:$R$4245),"High","Low")</f>
        <v>High</v>
      </c>
      <c r="Z3909" t="str">
        <f>IF(AND(G3909&gt;AVERAGE(train!$G$2:$G$4251),K3909&gt;AVERAGE(train!$K$2:$K$4251)),"High Day &amp; Eve",IF(AND(G3909&gt;AVERAGE(train!$G$2:$G$4251),K3909&lt;=AVERAGE(train!$K$2:$K$4251)),"High Day Only",IF(AND(G3909&lt;=AVERAGE(train!$G$2:$G$4251),K3909&gt;AVERAGE(train!$K$2:$K$4251)),"High Eve Only","Low Usage")))</f>
        <v>High Day Only</v>
      </c>
    </row>
    <row r="3910" spans="1:26">
      <c r="A3910" t="s">
        <v>52</v>
      </c>
      <c r="B3910">
        <v>37</v>
      </c>
      <c r="C3910" t="s">
        <v>25</v>
      </c>
      <c r="D3910" t="s">
        <v>22</v>
      </c>
      <c r="E3910" t="s">
        <v>22</v>
      </c>
      <c r="F3910">
        <v>0</v>
      </c>
      <c r="G3910">
        <v>257.3</v>
      </c>
      <c r="H3910">
        <v>117</v>
      </c>
      <c r="I3910">
        <v>43.74</v>
      </c>
      <c r="J3910">
        <v>134.5</v>
      </c>
      <c r="K3910">
        <v>92</v>
      </c>
      <c r="L3910">
        <v>11.43</v>
      </c>
      <c r="M3910">
        <v>306.2</v>
      </c>
      <c r="N3910">
        <v>102</v>
      </c>
      <c r="O3910">
        <v>13.78</v>
      </c>
      <c r="P3910">
        <v>8.1999999999999993</v>
      </c>
      <c r="Q3910">
        <v>5</v>
      </c>
      <c r="R3910">
        <v>2.21</v>
      </c>
      <c r="S3910">
        <v>3</v>
      </c>
      <c r="T3910" t="s">
        <v>22</v>
      </c>
      <c r="U3910">
        <f t="shared" si="123"/>
        <v>0</v>
      </c>
      <c r="V3910">
        <f>IF(Table2[[#This Row],[international_plan]]="yes",1,0)</f>
        <v>0</v>
      </c>
      <c r="W3910">
        <f>IF(Table2[[#This Row],[voice_mail_plan]]="yes",1,0)</f>
        <v>0</v>
      </c>
      <c r="X3910" t="str">
        <f t="shared" si="122"/>
        <v>Low</v>
      </c>
      <c r="Y3910" t="str">
        <f>IF(Table2[[#This Row],[total_intl_charge]] &gt; AVERAGE($R$2:$R$4245),"High","Low")</f>
        <v>Low</v>
      </c>
      <c r="Z3910" t="str">
        <f>IF(AND(G3910&gt;AVERAGE(train!$G$2:$G$4251),K3910&gt;AVERAGE(train!$K$2:$K$4251)),"High Day &amp; Eve",IF(AND(G3910&gt;AVERAGE(train!$G$2:$G$4251),K3910&lt;=AVERAGE(train!$K$2:$K$4251)),"High Day Only",IF(AND(G3910&lt;=AVERAGE(train!$G$2:$G$4251),K3910&gt;AVERAGE(train!$K$2:$K$4251)),"High Eve Only","Low Usage")))</f>
        <v>High Day Only</v>
      </c>
    </row>
    <row r="3911" spans="1:26">
      <c r="A3911" t="s">
        <v>38</v>
      </c>
      <c r="B3911">
        <v>162</v>
      </c>
      <c r="C3911" t="s">
        <v>28</v>
      </c>
      <c r="D3911" t="s">
        <v>22</v>
      </c>
      <c r="E3911" t="s">
        <v>22</v>
      </c>
      <c r="F3911">
        <v>0</v>
      </c>
      <c r="G3911">
        <v>103.3</v>
      </c>
      <c r="H3911">
        <v>93</v>
      </c>
      <c r="I3911">
        <v>17.559999999999999</v>
      </c>
      <c r="J3911">
        <v>210.6</v>
      </c>
      <c r="K3911">
        <v>87</v>
      </c>
      <c r="L3911">
        <v>17.899999999999999</v>
      </c>
      <c r="M3911">
        <v>187.2</v>
      </c>
      <c r="N3911">
        <v>118</v>
      </c>
      <c r="O3911">
        <v>8.42</v>
      </c>
      <c r="P3911">
        <v>11.4</v>
      </c>
      <c r="Q3911">
        <v>6</v>
      </c>
      <c r="R3911">
        <v>3.08</v>
      </c>
      <c r="S3911">
        <v>1</v>
      </c>
      <c r="T3911" t="s">
        <v>22</v>
      </c>
      <c r="U3911">
        <f t="shared" si="123"/>
        <v>0</v>
      </c>
      <c r="V3911">
        <f>IF(Table2[[#This Row],[international_plan]]="yes",1,0)</f>
        <v>0</v>
      </c>
      <c r="W3911">
        <f>IF(Table2[[#This Row],[voice_mail_plan]]="yes",1,0)</f>
        <v>0</v>
      </c>
      <c r="X3911" t="str">
        <f t="shared" si="122"/>
        <v>Very High</v>
      </c>
      <c r="Y3911" t="str">
        <f>IF(Table2[[#This Row],[total_intl_charge]] &gt; AVERAGE($R$2:$R$4245),"High","Low")</f>
        <v>High</v>
      </c>
      <c r="Z3911" t="str">
        <f>IF(AND(G3911&gt;AVERAGE(train!$G$2:$G$4251),K3911&gt;AVERAGE(train!$K$2:$K$4251)),"High Day &amp; Eve",IF(AND(G3911&gt;AVERAGE(train!$G$2:$G$4251),K3911&lt;=AVERAGE(train!$K$2:$K$4251)),"High Day Only",IF(AND(G3911&lt;=AVERAGE(train!$G$2:$G$4251),K3911&gt;AVERAGE(train!$K$2:$K$4251)),"High Eve Only","Low Usage")))</f>
        <v>Low Usage</v>
      </c>
    </row>
    <row r="3912" spans="1:26">
      <c r="A3912" t="s">
        <v>42</v>
      </c>
      <c r="B3912">
        <v>193</v>
      </c>
      <c r="C3912" t="s">
        <v>21</v>
      </c>
      <c r="D3912" t="s">
        <v>22</v>
      </c>
      <c r="E3912" t="s">
        <v>22</v>
      </c>
      <c r="F3912">
        <v>0</v>
      </c>
      <c r="G3912">
        <v>208.1</v>
      </c>
      <c r="H3912">
        <v>115</v>
      </c>
      <c r="I3912">
        <v>35.380000000000003</v>
      </c>
      <c r="J3912">
        <v>178</v>
      </c>
      <c r="K3912">
        <v>104</v>
      </c>
      <c r="L3912">
        <v>15.13</v>
      </c>
      <c r="M3912">
        <v>195.9</v>
      </c>
      <c r="N3912">
        <v>95</v>
      </c>
      <c r="O3912">
        <v>8.82</v>
      </c>
      <c r="P3912">
        <v>12.4</v>
      </c>
      <c r="Q3912">
        <v>9</v>
      </c>
      <c r="R3912">
        <v>3.35</v>
      </c>
      <c r="S3912">
        <v>3</v>
      </c>
      <c r="T3912" t="s">
        <v>22</v>
      </c>
      <c r="U3912">
        <f t="shared" si="123"/>
        <v>0</v>
      </c>
      <c r="V3912">
        <f>IF(Table2[[#This Row],[international_plan]]="yes",1,0)</f>
        <v>0</v>
      </c>
      <c r="W3912">
        <f>IF(Table2[[#This Row],[voice_mail_plan]]="yes",1,0)</f>
        <v>0</v>
      </c>
      <c r="X3912" t="str">
        <f t="shared" si="122"/>
        <v>Very High</v>
      </c>
      <c r="Y3912" t="str">
        <f>IF(Table2[[#This Row],[total_intl_charge]] &gt; AVERAGE($R$2:$R$4245),"High","Low")</f>
        <v>High</v>
      </c>
      <c r="Z3912" t="str">
        <f>IF(AND(G3912&gt;AVERAGE(train!$G$2:$G$4251),K3912&gt;AVERAGE(train!$K$2:$K$4251)),"High Day &amp; Eve",IF(AND(G3912&gt;AVERAGE(train!$G$2:$G$4251),K3912&lt;=AVERAGE(train!$K$2:$K$4251)),"High Day Only",IF(AND(G3912&lt;=AVERAGE(train!$G$2:$G$4251),K3912&gt;AVERAGE(train!$K$2:$K$4251)),"High Eve Only","Low Usage")))</f>
        <v>High Day &amp; Eve</v>
      </c>
    </row>
    <row r="3913" spans="1:26">
      <c r="A3913" t="s">
        <v>55</v>
      </c>
      <c r="B3913">
        <v>80</v>
      </c>
      <c r="C3913" t="s">
        <v>21</v>
      </c>
      <c r="D3913" t="s">
        <v>22</v>
      </c>
      <c r="E3913" t="s">
        <v>22</v>
      </c>
      <c r="F3913">
        <v>0</v>
      </c>
      <c r="G3913">
        <v>195.1</v>
      </c>
      <c r="H3913">
        <v>65</v>
      </c>
      <c r="I3913">
        <v>33.17</v>
      </c>
      <c r="J3913">
        <v>214</v>
      </c>
      <c r="K3913">
        <v>80</v>
      </c>
      <c r="L3913">
        <v>18.190000000000001</v>
      </c>
      <c r="M3913">
        <v>124.4</v>
      </c>
      <c r="N3913">
        <v>96</v>
      </c>
      <c r="O3913">
        <v>5.6</v>
      </c>
      <c r="P3913">
        <v>9.1999999999999993</v>
      </c>
      <c r="Q3913">
        <v>6</v>
      </c>
      <c r="R3913">
        <v>2.48</v>
      </c>
      <c r="S3913">
        <v>2</v>
      </c>
      <c r="T3913" t="s">
        <v>22</v>
      </c>
      <c r="U3913">
        <f t="shared" si="123"/>
        <v>0</v>
      </c>
      <c r="V3913">
        <f>IF(Table2[[#This Row],[international_plan]]="yes",1,0)</f>
        <v>0</v>
      </c>
      <c r="W3913">
        <f>IF(Table2[[#This Row],[voice_mail_plan]]="yes",1,0)</f>
        <v>0</v>
      </c>
      <c r="X3913" t="str">
        <f t="shared" si="122"/>
        <v>Medium</v>
      </c>
      <c r="Y3913" t="str">
        <f>IF(Table2[[#This Row],[total_intl_charge]] &gt; AVERAGE($R$2:$R$4245),"High","Low")</f>
        <v>Low</v>
      </c>
      <c r="Z3913" t="str">
        <f>IF(AND(G3913&gt;AVERAGE(train!$G$2:$G$4251),K3913&gt;AVERAGE(train!$K$2:$K$4251)),"High Day &amp; Eve",IF(AND(G3913&gt;AVERAGE(train!$G$2:$G$4251),K3913&lt;=AVERAGE(train!$K$2:$K$4251)),"High Day Only",IF(AND(G3913&lt;=AVERAGE(train!$G$2:$G$4251),K3913&gt;AVERAGE(train!$K$2:$K$4251)),"High Eve Only","Low Usage")))</f>
        <v>High Day Only</v>
      </c>
    </row>
    <row r="3914" spans="1:26">
      <c r="A3914" t="s">
        <v>31</v>
      </c>
      <c r="B3914">
        <v>176</v>
      </c>
      <c r="C3914" t="s">
        <v>21</v>
      </c>
      <c r="D3914" t="s">
        <v>22</v>
      </c>
      <c r="E3914" t="s">
        <v>22</v>
      </c>
      <c r="F3914">
        <v>0</v>
      </c>
      <c r="G3914">
        <v>162.6</v>
      </c>
      <c r="H3914">
        <v>97</v>
      </c>
      <c r="I3914">
        <v>27.64</v>
      </c>
      <c r="J3914">
        <v>227.8</v>
      </c>
      <c r="K3914">
        <v>107</v>
      </c>
      <c r="L3914">
        <v>19.36</v>
      </c>
      <c r="M3914">
        <v>218.8</v>
      </c>
      <c r="N3914">
        <v>92</v>
      </c>
      <c r="O3914">
        <v>9.85</v>
      </c>
      <c r="P3914">
        <v>11.3</v>
      </c>
      <c r="Q3914">
        <v>4</v>
      </c>
      <c r="R3914">
        <v>3.05</v>
      </c>
      <c r="S3914">
        <v>1</v>
      </c>
      <c r="T3914" t="s">
        <v>22</v>
      </c>
      <c r="U3914">
        <f t="shared" si="123"/>
        <v>0</v>
      </c>
      <c r="V3914">
        <f>IF(Table2[[#This Row],[international_plan]]="yes",1,0)</f>
        <v>0</v>
      </c>
      <c r="W3914">
        <f>IF(Table2[[#This Row],[voice_mail_plan]]="yes",1,0)</f>
        <v>0</v>
      </c>
      <c r="X3914" t="str">
        <f t="shared" si="122"/>
        <v>Very High</v>
      </c>
      <c r="Y3914" t="str">
        <f>IF(Table2[[#This Row],[total_intl_charge]] &gt; AVERAGE($R$2:$R$4245),"High","Low")</f>
        <v>High</v>
      </c>
      <c r="Z3914" t="str">
        <f>IF(AND(G3914&gt;AVERAGE(train!$G$2:$G$4251),K3914&gt;AVERAGE(train!$K$2:$K$4251)),"High Day &amp; Eve",IF(AND(G3914&gt;AVERAGE(train!$G$2:$G$4251),K3914&lt;=AVERAGE(train!$K$2:$K$4251)),"High Day Only",IF(AND(G3914&lt;=AVERAGE(train!$G$2:$G$4251),K3914&gt;AVERAGE(train!$K$2:$K$4251)),"High Eve Only","Low Usage")))</f>
        <v>High Eve Only</v>
      </c>
    </row>
    <row r="3915" spans="1:26">
      <c r="A3915" t="s">
        <v>42</v>
      </c>
      <c r="B3915">
        <v>89</v>
      </c>
      <c r="C3915" t="s">
        <v>28</v>
      </c>
      <c r="D3915" t="s">
        <v>22</v>
      </c>
      <c r="E3915" t="s">
        <v>23</v>
      </c>
      <c r="F3915">
        <v>24</v>
      </c>
      <c r="G3915">
        <v>197.8</v>
      </c>
      <c r="H3915">
        <v>84</v>
      </c>
      <c r="I3915">
        <v>33.630000000000003</v>
      </c>
      <c r="J3915">
        <v>223.2</v>
      </c>
      <c r="K3915">
        <v>117</v>
      </c>
      <c r="L3915">
        <v>18.97</v>
      </c>
      <c r="M3915">
        <v>201.7</v>
      </c>
      <c r="N3915">
        <v>132</v>
      </c>
      <c r="O3915">
        <v>9.08</v>
      </c>
      <c r="P3915">
        <v>5.7</v>
      </c>
      <c r="Q3915">
        <v>4</v>
      </c>
      <c r="R3915">
        <v>1.54</v>
      </c>
      <c r="S3915">
        <v>1</v>
      </c>
      <c r="T3915" t="s">
        <v>22</v>
      </c>
      <c r="U3915">
        <f t="shared" si="123"/>
        <v>0</v>
      </c>
      <c r="V3915">
        <f>IF(Table2[[#This Row],[international_plan]]="yes",1,0)</f>
        <v>0</v>
      </c>
      <c r="W3915">
        <f>IF(Table2[[#This Row],[voice_mail_plan]]="yes",1,0)</f>
        <v>1</v>
      </c>
      <c r="X3915" t="str">
        <f t="shared" si="122"/>
        <v>Medium</v>
      </c>
      <c r="Y3915" t="str">
        <f>IF(Table2[[#This Row],[total_intl_charge]] &gt; AVERAGE($R$2:$R$4245),"High","Low")</f>
        <v>Low</v>
      </c>
      <c r="Z3915" t="str">
        <f>IF(AND(G3915&gt;AVERAGE(train!$G$2:$G$4251),K3915&gt;AVERAGE(train!$K$2:$K$4251)),"High Day &amp; Eve",IF(AND(G3915&gt;AVERAGE(train!$G$2:$G$4251),K3915&lt;=AVERAGE(train!$K$2:$K$4251)),"High Day Only",IF(AND(G3915&lt;=AVERAGE(train!$G$2:$G$4251),K3915&gt;AVERAGE(train!$K$2:$K$4251)),"High Eve Only","Low Usage")))</f>
        <v>High Day &amp; Eve</v>
      </c>
    </row>
    <row r="3916" spans="1:26">
      <c r="A3916" t="s">
        <v>33</v>
      </c>
      <c r="B3916">
        <v>128</v>
      </c>
      <c r="C3916" t="s">
        <v>28</v>
      </c>
      <c r="D3916" t="s">
        <v>22</v>
      </c>
      <c r="E3916" t="s">
        <v>22</v>
      </c>
      <c r="F3916">
        <v>0</v>
      </c>
      <c r="G3916">
        <v>212.4</v>
      </c>
      <c r="H3916">
        <v>118</v>
      </c>
      <c r="I3916">
        <v>36.11</v>
      </c>
      <c r="J3916">
        <v>148.6</v>
      </c>
      <c r="K3916">
        <v>108</v>
      </c>
      <c r="L3916">
        <v>12.63</v>
      </c>
      <c r="M3916">
        <v>214.8</v>
      </c>
      <c r="N3916">
        <v>98</v>
      </c>
      <c r="O3916">
        <v>9.67</v>
      </c>
      <c r="P3916">
        <v>9.8000000000000007</v>
      </c>
      <c r="Q3916">
        <v>5</v>
      </c>
      <c r="R3916">
        <v>2.65</v>
      </c>
      <c r="S3916">
        <v>1</v>
      </c>
      <c r="T3916" t="s">
        <v>22</v>
      </c>
      <c r="U3916">
        <f t="shared" si="123"/>
        <v>0</v>
      </c>
      <c r="V3916">
        <f>IF(Table2[[#This Row],[international_plan]]="yes",1,0)</f>
        <v>0</v>
      </c>
      <c r="W3916">
        <f>IF(Table2[[#This Row],[voice_mail_plan]]="yes",1,0)</f>
        <v>0</v>
      </c>
      <c r="X3916" t="str">
        <f t="shared" si="122"/>
        <v>Very High</v>
      </c>
      <c r="Y3916" t="str">
        <f>IF(Table2[[#This Row],[total_intl_charge]] &gt; AVERAGE($R$2:$R$4245),"High","Low")</f>
        <v>Low</v>
      </c>
      <c r="Z3916" t="str">
        <f>IF(AND(G3916&gt;AVERAGE(train!$G$2:$G$4251),K3916&gt;AVERAGE(train!$K$2:$K$4251)),"High Day &amp; Eve",IF(AND(G3916&gt;AVERAGE(train!$G$2:$G$4251),K3916&lt;=AVERAGE(train!$K$2:$K$4251)),"High Day Only",IF(AND(G3916&lt;=AVERAGE(train!$G$2:$G$4251),K3916&gt;AVERAGE(train!$K$2:$K$4251)),"High Eve Only","Low Usage")))</f>
        <v>High Day &amp; Eve</v>
      </c>
    </row>
    <row r="3917" spans="1:26">
      <c r="A3917" t="s">
        <v>61</v>
      </c>
      <c r="B3917">
        <v>138</v>
      </c>
      <c r="C3917" t="s">
        <v>25</v>
      </c>
      <c r="D3917" t="s">
        <v>22</v>
      </c>
      <c r="E3917" t="s">
        <v>22</v>
      </c>
      <c r="F3917">
        <v>0</v>
      </c>
      <c r="G3917">
        <v>63.7</v>
      </c>
      <c r="H3917">
        <v>114</v>
      </c>
      <c r="I3917">
        <v>10.83</v>
      </c>
      <c r="J3917">
        <v>212.2</v>
      </c>
      <c r="K3917">
        <v>132</v>
      </c>
      <c r="L3917">
        <v>18.04</v>
      </c>
      <c r="M3917">
        <v>247.6</v>
      </c>
      <c r="N3917">
        <v>114</v>
      </c>
      <c r="O3917">
        <v>11.14</v>
      </c>
      <c r="P3917">
        <v>8.8000000000000007</v>
      </c>
      <c r="Q3917">
        <v>4</v>
      </c>
      <c r="R3917">
        <v>2.38</v>
      </c>
      <c r="S3917">
        <v>0</v>
      </c>
      <c r="T3917" t="s">
        <v>22</v>
      </c>
      <c r="U3917">
        <f t="shared" si="123"/>
        <v>0</v>
      </c>
      <c r="V3917">
        <f>IF(Table2[[#This Row],[international_plan]]="yes",1,0)</f>
        <v>0</v>
      </c>
      <c r="W3917">
        <f>IF(Table2[[#This Row],[voice_mail_plan]]="yes",1,0)</f>
        <v>0</v>
      </c>
      <c r="X3917" t="str">
        <f t="shared" si="122"/>
        <v>Very High</v>
      </c>
      <c r="Y3917" t="str">
        <f>IF(Table2[[#This Row],[total_intl_charge]] &gt; AVERAGE($R$2:$R$4245),"High","Low")</f>
        <v>Low</v>
      </c>
      <c r="Z3917" t="str">
        <f>IF(AND(G3917&gt;AVERAGE(train!$G$2:$G$4251),K3917&gt;AVERAGE(train!$K$2:$K$4251)),"High Day &amp; Eve",IF(AND(G3917&gt;AVERAGE(train!$G$2:$G$4251),K3917&lt;=AVERAGE(train!$K$2:$K$4251)),"High Day Only",IF(AND(G3917&lt;=AVERAGE(train!$G$2:$G$4251),K3917&gt;AVERAGE(train!$K$2:$K$4251)),"High Eve Only","Low Usage")))</f>
        <v>High Eve Only</v>
      </c>
    </row>
    <row r="3918" spans="1:26">
      <c r="A3918" t="s">
        <v>45</v>
      </c>
      <c r="B3918">
        <v>90</v>
      </c>
      <c r="C3918" t="s">
        <v>25</v>
      </c>
      <c r="D3918" t="s">
        <v>22</v>
      </c>
      <c r="E3918" t="s">
        <v>22</v>
      </c>
      <c r="F3918">
        <v>0</v>
      </c>
      <c r="G3918">
        <v>193.8</v>
      </c>
      <c r="H3918">
        <v>90</v>
      </c>
      <c r="I3918">
        <v>32.950000000000003</v>
      </c>
      <c r="J3918">
        <v>206.6</v>
      </c>
      <c r="K3918">
        <v>98</v>
      </c>
      <c r="L3918">
        <v>17.559999999999999</v>
      </c>
      <c r="M3918">
        <v>153.30000000000001</v>
      </c>
      <c r="N3918">
        <v>120</v>
      </c>
      <c r="O3918">
        <v>6.9</v>
      </c>
      <c r="P3918">
        <v>10.1</v>
      </c>
      <c r="Q3918">
        <v>9</v>
      </c>
      <c r="R3918">
        <v>2.73</v>
      </c>
      <c r="S3918">
        <v>3</v>
      </c>
      <c r="T3918" t="s">
        <v>22</v>
      </c>
      <c r="U3918">
        <f t="shared" si="123"/>
        <v>0</v>
      </c>
      <c r="V3918">
        <f>IF(Table2[[#This Row],[international_plan]]="yes",1,0)</f>
        <v>0</v>
      </c>
      <c r="W3918">
        <f>IF(Table2[[#This Row],[voice_mail_plan]]="yes",1,0)</f>
        <v>0</v>
      </c>
      <c r="X3918" t="str">
        <f t="shared" si="122"/>
        <v>Medium</v>
      </c>
      <c r="Y3918" t="str">
        <f>IF(Table2[[#This Row],[total_intl_charge]] &gt; AVERAGE($R$2:$R$4245),"High","Low")</f>
        <v>Low</v>
      </c>
      <c r="Z3918" t="str">
        <f>IF(AND(G3918&gt;AVERAGE(train!$G$2:$G$4251),K3918&gt;AVERAGE(train!$K$2:$K$4251)),"High Day &amp; Eve",IF(AND(G3918&gt;AVERAGE(train!$G$2:$G$4251),K3918&lt;=AVERAGE(train!$K$2:$K$4251)),"High Day Only",IF(AND(G3918&lt;=AVERAGE(train!$G$2:$G$4251),K3918&gt;AVERAGE(train!$K$2:$K$4251)),"High Eve Only","Low Usage")))</f>
        <v>High Day Only</v>
      </c>
    </row>
    <row r="3919" spans="1:26">
      <c r="A3919" t="s">
        <v>36</v>
      </c>
      <c r="B3919">
        <v>57</v>
      </c>
      <c r="C3919" t="s">
        <v>28</v>
      </c>
      <c r="D3919" t="s">
        <v>22</v>
      </c>
      <c r="E3919" t="s">
        <v>23</v>
      </c>
      <c r="F3919">
        <v>25</v>
      </c>
      <c r="G3919">
        <v>144</v>
      </c>
      <c r="H3919">
        <v>81</v>
      </c>
      <c r="I3919">
        <v>24.48</v>
      </c>
      <c r="J3919">
        <v>187.2</v>
      </c>
      <c r="K3919">
        <v>112</v>
      </c>
      <c r="L3919">
        <v>15.91</v>
      </c>
      <c r="M3919">
        <v>158.6</v>
      </c>
      <c r="N3919">
        <v>122</v>
      </c>
      <c r="O3919">
        <v>7.14</v>
      </c>
      <c r="P3919">
        <v>8.5</v>
      </c>
      <c r="Q3919">
        <v>6</v>
      </c>
      <c r="R3919">
        <v>2.2999999999999998</v>
      </c>
      <c r="S3919">
        <v>3</v>
      </c>
      <c r="T3919" t="s">
        <v>22</v>
      </c>
      <c r="U3919">
        <f t="shared" si="123"/>
        <v>0</v>
      </c>
      <c r="V3919">
        <f>IF(Table2[[#This Row],[international_plan]]="yes",1,0)</f>
        <v>0</v>
      </c>
      <c r="W3919">
        <f>IF(Table2[[#This Row],[voice_mail_plan]]="yes",1,0)</f>
        <v>1</v>
      </c>
      <c r="X3919" t="str">
        <f t="shared" si="122"/>
        <v>Low</v>
      </c>
      <c r="Y3919" t="str">
        <f>IF(Table2[[#This Row],[total_intl_charge]] &gt; AVERAGE($R$2:$R$4245),"High","Low")</f>
        <v>Low</v>
      </c>
      <c r="Z3919" t="str">
        <f>IF(AND(G3919&gt;AVERAGE(train!$G$2:$G$4251),K3919&gt;AVERAGE(train!$K$2:$K$4251)),"High Day &amp; Eve",IF(AND(G3919&gt;AVERAGE(train!$G$2:$G$4251),K3919&lt;=AVERAGE(train!$K$2:$K$4251)),"High Day Only",IF(AND(G3919&lt;=AVERAGE(train!$G$2:$G$4251),K3919&gt;AVERAGE(train!$K$2:$K$4251)),"High Eve Only","Low Usage")))</f>
        <v>High Eve Only</v>
      </c>
    </row>
    <row r="3920" spans="1:26">
      <c r="A3920" t="s">
        <v>61</v>
      </c>
      <c r="B3920">
        <v>177</v>
      </c>
      <c r="C3920" t="s">
        <v>25</v>
      </c>
      <c r="D3920" t="s">
        <v>22</v>
      </c>
      <c r="E3920" t="s">
        <v>23</v>
      </c>
      <c r="F3920">
        <v>29</v>
      </c>
      <c r="G3920">
        <v>189</v>
      </c>
      <c r="H3920">
        <v>91</v>
      </c>
      <c r="I3920">
        <v>32.130000000000003</v>
      </c>
      <c r="J3920">
        <v>303.10000000000002</v>
      </c>
      <c r="K3920">
        <v>96</v>
      </c>
      <c r="L3920">
        <v>25.76</v>
      </c>
      <c r="M3920">
        <v>163.6</v>
      </c>
      <c r="N3920">
        <v>116</v>
      </c>
      <c r="O3920">
        <v>7.36</v>
      </c>
      <c r="P3920">
        <v>15.7</v>
      </c>
      <c r="Q3920">
        <v>1</v>
      </c>
      <c r="R3920">
        <v>4.24</v>
      </c>
      <c r="S3920">
        <v>3</v>
      </c>
      <c r="T3920" t="s">
        <v>22</v>
      </c>
      <c r="U3920">
        <f t="shared" si="123"/>
        <v>0</v>
      </c>
      <c r="V3920">
        <f>IF(Table2[[#This Row],[international_plan]]="yes",1,0)</f>
        <v>0</v>
      </c>
      <c r="W3920">
        <f>IF(Table2[[#This Row],[voice_mail_plan]]="yes",1,0)</f>
        <v>1</v>
      </c>
      <c r="X3920" t="str">
        <f t="shared" si="122"/>
        <v>Very High</v>
      </c>
      <c r="Y3920" t="str">
        <f>IF(Table2[[#This Row],[total_intl_charge]] &gt; AVERAGE($R$2:$R$4245),"High","Low")</f>
        <v>High</v>
      </c>
      <c r="Z3920" t="str">
        <f>IF(AND(G3920&gt;AVERAGE(train!$G$2:$G$4251),K3920&gt;AVERAGE(train!$K$2:$K$4251)),"High Day &amp; Eve",IF(AND(G3920&gt;AVERAGE(train!$G$2:$G$4251),K3920&lt;=AVERAGE(train!$K$2:$K$4251)),"High Day Only",IF(AND(G3920&lt;=AVERAGE(train!$G$2:$G$4251),K3920&gt;AVERAGE(train!$K$2:$K$4251)),"High Eve Only","Low Usage")))</f>
        <v>High Day Only</v>
      </c>
    </row>
    <row r="3921" spans="1:26">
      <c r="A3921" t="s">
        <v>53</v>
      </c>
      <c r="B3921">
        <v>98</v>
      </c>
      <c r="C3921" t="s">
        <v>21</v>
      </c>
      <c r="D3921" t="s">
        <v>22</v>
      </c>
      <c r="E3921" t="s">
        <v>23</v>
      </c>
      <c r="F3921">
        <v>23</v>
      </c>
      <c r="G3921">
        <v>168.9</v>
      </c>
      <c r="H3921">
        <v>98</v>
      </c>
      <c r="I3921">
        <v>28.71</v>
      </c>
      <c r="J3921">
        <v>226.3</v>
      </c>
      <c r="K3921">
        <v>117</v>
      </c>
      <c r="L3921">
        <v>19.239999999999998</v>
      </c>
      <c r="M3921">
        <v>165.5</v>
      </c>
      <c r="N3921">
        <v>96</v>
      </c>
      <c r="O3921">
        <v>7.45</v>
      </c>
      <c r="P3921">
        <v>14.3</v>
      </c>
      <c r="Q3921">
        <v>3</v>
      </c>
      <c r="R3921">
        <v>3.86</v>
      </c>
      <c r="S3921">
        <v>0</v>
      </c>
      <c r="T3921" t="s">
        <v>22</v>
      </c>
      <c r="U3921">
        <f t="shared" si="123"/>
        <v>0</v>
      </c>
      <c r="V3921">
        <f>IF(Table2[[#This Row],[international_plan]]="yes",1,0)</f>
        <v>0</v>
      </c>
      <c r="W3921">
        <f>IF(Table2[[#This Row],[voice_mail_plan]]="yes",1,0)</f>
        <v>1</v>
      </c>
      <c r="X3921" t="str">
        <f t="shared" si="122"/>
        <v>Medium</v>
      </c>
      <c r="Y3921" t="str">
        <f>IF(Table2[[#This Row],[total_intl_charge]] &gt; AVERAGE($R$2:$R$4245),"High","Low")</f>
        <v>High</v>
      </c>
      <c r="Z3921" t="str">
        <f>IF(AND(G3921&gt;AVERAGE(train!$G$2:$G$4251),K3921&gt;AVERAGE(train!$K$2:$K$4251)),"High Day &amp; Eve",IF(AND(G3921&gt;AVERAGE(train!$G$2:$G$4251),K3921&lt;=AVERAGE(train!$K$2:$K$4251)),"High Day Only",IF(AND(G3921&lt;=AVERAGE(train!$G$2:$G$4251),K3921&gt;AVERAGE(train!$K$2:$K$4251)),"High Eve Only","Low Usage")))</f>
        <v>High Eve Only</v>
      </c>
    </row>
    <row r="3922" spans="1:26">
      <c r="A3922" t="s">
        <v>32</v>
      </c>
      <c r="B3922">
        <v>140</v>
      </c>
      <c r="C3922" t="s">
        <v>21</v>
      </c>
      <c r="D3922" t="s">
        <v>22</v>
      </c>
      <c r="E3922" t="s">
        <v>22</v>
      </c>
      <c r="F3922">
        <v>0</v>
      </c>
      <c r="G3922">
        <v>204.7</v>
      </c>
      <c r="H3922">
        <v>100</v>
      </c>
      <c r="I3922">
        <v>34.799999999999997</v>
      </c>
      <c r="J3922">
        <v>126.8</v>
      </c>
      <c r="K3922">
        <v>107</v>
      </c>
      <c r="L3922">
        <v>10.78</v>
      </c>
      <c r="M3922">
        <v>202.8</v>
      </c>
      <c r="N3922">
        <v>115</v>
      </c>
      <c r="O3922">
        <v>9.1300000000000008</v>
      </c>
      <c r="P3922">
        <v>12.1</v>
      </c>
      <c r="Q3922">
        <v>4</v>
      </c>
      <c r="R3922">
        <v>3.27</v>
      </c>
      <c r="S3922">
        <v>2</v>
      </c>
      <c r="T3922" t="s">
        <v>22</v>
      </c>
      <c r="U3922">
        <f t="shared" si="123"/>
        <v>0</v>
      </c>
      <c r="V3922">
        <f>IF(Table2[[#This Row],[international_plan]]="yes",1,0)</f>
        <v>0</v>
      </c>
      <c r="W3922">
        <f>IF(Table2[[#This Row],[voice_mail_plan]]="yes",1,0)</f>
        <v>0</v>
      </c>
      <c r="X3922" t="str">
        <f t="shared" si="122"/>
        <v>Very High</v>
      </c>
      <c r="Y3922" t="str">
        <f>IF(Table2[[#This Row],[total_intl_charge]] &gt; AVERAGE($R$2:$R$4245),"High","Low")</f>
        <v>High</v>
      </c>
      <c r="Z3922" t="str">
        <f>IF(AND(G3922&gt;AVERAGE(train!$G$2:$G$4251),K3922&gt;AVERAGE(train!$K$2:$K$4251)),"High Day &amp; Eve",IF(AND(G3922&gt;AVERAGE(train!$G$2:$G$4251),K3922&lt;=AVERAGE(train!$K$2:$K$4251)),"High Day Only",IF(AND(G3922&lt;=AVERAGE(train!$G$2:$G$4251),K3922&gt;AVERAGE(train!$K$2:$K$4251)),"High Eve Only","Low Usage")))</f>
        <v>High Day &amp; Eve</v>
      </c>
    </row>
    <row r="3923" spans="1:26">
      <c r="A3923" t="s">
        <v>65</v>
      </c>
      <c r="B3923">
        <v>133</v>
      </c>
      <c r="C3923" t="s">
        <v>21</v>
      </c>
      <c r="D3923" t="s">
        <v>22</v>
      </c>
      <c r="E3923" t="s">
        <v>22</v>
      </c>
      <c r="F3923">
        <v>0</v>
      </c>
      <c r="G3923">
        <v>226.8</v>
      </c>
      <c r="H3923">
        <v>87</v>
      </c>
      <c r="I3923">
        <v>38.56</v>
      </c>
      <c r="J3923">
        <v>127.9</v>
      </c>
      <c r="K3923">
        <v>93</v>
      </c>
      <c r="L3923">
        <v>10.87</v>
      </c>
      <c r="M3923">
        <v>160.1</v>
      </c>
      <c r="N3923">
        <v>89</v>
      </c>
      <c r="O3923">
        <v>7.2</v>
      </c>
      <c r="P3923">
        <v>9.1999999999999993</v>
      </c>
      <c r="Q3923">
        <v>3</v>
      </c>
      <c r="R3923">
        <v>2.48</v>
      </c>
      <c r="S3923">
        <v>0</v>
      </c>
      <c r="T3923" t="s">
        <v>22</v>
      </c>
      <c r="U3923">
        <f t="shared" si="123"/>
        <v>0</v>
      </c>
      <c r="V3923">
        <f>IF(Table2[[#This Row],[international_plan]]="yes",1,0)</f>
        <v>0</v>
      </c>
      <c r="W3923">
        <f>IF(Table2[[#This Row],[voice_mail_plan]]="yes",1,0)</f>
        <v>0</v>
      </c>
      <c r="X3923" t="str">
        <f t="shared" si="122"/>
        <v>Very High</v>
      </c>
      <c r="Y3923" t="str">
        <f>IF(Table2[[#This Row],[total_intl_charge]] &gt; AVERAGE($R$2:$R$4245),"High","Low")</f>
        <v>Low</v>
      </c>
      <c r="Z3923" t="str">
        <f>IF(AND(G3923&gt;AVERAGE(train!$G$2:$G$4251),K3923&gt;AVERAGE(train!$K$2:$K$4251)),"High Day &amp; Eve",IF(AND(G3923&gt;AVERAGE(train!$G$2:$G$4251),K3923&lt;=AVERAGE(train!$K$2:$K$4251)),"High Day Only",IF(AND(G3923&lt;=AVERAGE(train!$G$2:$G$4251),K3923&gt;AVERAGE(train!$K$2:$K$4251)),"High Eve Only","Low Usage")))</f>
        <v>High Day Only</v>
      </c>
    </row>
    <row r="3924" spans="1:26">
      <c r="A3924" t="s">
        <v>58</v>
      </c>
      <c r="B3924">
        <v>166</v>
      </c>
      <c r="C3924" t="s">
        <v>21</v>
      </c>
      <c r="D3924" t="s">
        <v>22</v>
      </c>
      <c r="E3924" t="s">
        <v>23</v>
      </c>
      <c r="F3924">
        <v>26</v>
      </c>
      <c r="G3924">
        <v>152.1</v>
      </c>
      <c r="H3924">
        <v>114</v>
      </c>
      <c r="I3924">
        <v>25.86</v>
      </c>
      <c r="J3924">
        <v>89.3</v>
      </c>
      <c r="K3924">
        <v>67</v>
      </c>
      <c r="L3924">
        <v>7.59</v>
      </c>
      <c r="M3924">
        <v>194.6</v>
      </c>
      <c r="N3924">
        <v>111</v>
      </c>
      <c r="O3924">
        <v>8.76</v>
      </c>
      <c r="P3924">
        <v>7.5</v>
      </c>
      <c r="Q3924">
        <v>6</v>
      </c>
      <c r="R3924">
        <v>2.0299999999999998</v>
      </c>
      <c r="S3924">
        <v>0</v>
      </c>
      <c r="T3924" t="s">
        <v>22</v>
      </c>
      <c r="U3924">
        <f t="shared" si="123"/>
        <v>0</v>
      </c>
      <c r="V3924">
        <f>IF(Table2[[#This Row],[international_plan]]="yes",1,0)</f>
        <v>0</v>
      </c>
      <c r="W3924">
        <f>IF(Table2[[#This Row],[voice_mail_plan]]="yes",1,0)</f>
        <v>1</v>
      </c>
      <c r="X3924" t="str">
        <f t="shared" si="122"/>
        <v>Very High</v>
      </c>
      <c r="Y3924" t="str">
        <f>IF(Table2[[#This Row],[total_intl_charge]] &gt; AVERAGE($R$2:$R$4245),"High","Low")</f>
        <v>Low</v>
      </c>
      <c r="Z3924" t="str">
        <f>IF(AND(G3924&gt;AVERAGE(train!$G$2:$G$4251),K3924&gt;AVERAGE(train!$K$2:$K$4251)),"High Day &amp; Eve",IF(AND(G3924&gt;AVERAGE(train!$G$2:$G$4251),K3924&lt;=AVERAGE(train!$K$2:$K$4251)),"High Day Only",IF(AND(G3924&lt;=AVERAGE(train!$G$2:$G$4251),K3924&gt;AVERAGE(train!$K$2:$K$4251)),"High Eve Only","Low Usage")))</f>
        <v>Low Usage</v>
      </c>
    </row>
    <row r="3925" spans="1:26">
      <c r="A3925" t="s">
        <v>65</v>
      </c>
      <c r="B3925">
        <v>86</v>
      </c>
      <c r="C3925" t="s">
        <v>25</v>
      </c>
      <c r="D3925" t="s">
        <v>22</v>
      </c>
      <c r="E3925" t="s">
        <v>22</v>
      </c>
      <c r="F3925">
        <v>0</v>
      </c>
      <c r="G3925">
        <v>139.1</v>
      </c>
      <c r="H3925">
        <v>95</v>
      </c>
      <c r="I3925">
        <v>23.65</v>
      </c>
      <c r="J3925">
        <v>146.19999999999999</v>
      </c>
      <c r="K3925">
        <v>82</v>
      </c>
      <c r="L3925">
        <v>12.43</v>
      </c>
      <c r="M3925">
        <v>186.8</v>
      </c>
      <c r="N3925">
        <v>120</v>
      </c>
      <c r="O3925">
        <v>8.41</v>
      </c>
      <c r="P3925">
        <v>11.8</v>
      </c>
      <c r="Q3925">
        <v>5</v>
      </c>
      <c r="R3925">
        <v>3.19</v>
      </c>
      <c r="S3925">
        <v>2</v>
      </c>
      <c r="T3925" t="s">
        <v>22</v>
      </c>
      <c r="U3925">
        <f t="shared" si="123"/>
        <v>0</v>
      </c>
      <c r="V3925">
        <f>IF(Table2[[#This Row],[international_plan]]="yes",1,0)</f>
        <v>0</v>
      </c>
      <c r="W3925">
        <f>IF(Table2[[#This Row],[voice_mail_plan]]="yes",1,0)</f>
        <v>0</v>
      </c>
      <c r="X3925" t="str">
        <f t="shared" si="122"/>
        <v>Medium</v>
      </c>
      <c r="Y3925" t="str">
        <f>IF(Table2[[#This Row],[total_intl_charge]] &gt; AVERAGE($R$2:$R$4245),"High","Low")</f>
        <v>High</v>
      </c>
      <c r="Z3925" t="str">
        <f>IF(AND(G3925&gt;AVERAGE(train!$G$2:$G$4251),K3925&gt;AVERAGE(train!$K$2:$K$4251)),"High Day &amp; Eve",IF(AND(G3925&gt;AVERAGE(train!$G$2:$G$4251),K3925&lt;=AVERAGE(train!$K$2:$K$4251)),"High Day Only",IF(AND(G3925&lt;=AVERAGE(train!$G$2:$G$4251),K3925&gt;AVERAGE(train!$K$2:$K$4251)),"High Eve Only","Low Usage")))</f>
        <v>Low Usage</v>
      </c>
    </row>
    <row r="3926" spans="1:26">
      <c r="A3926" t="s">
        <v>44</v>
      </c>
      <c r="B3926">
        <v>117</v>
      </c>
      <c r="C3926" t="s">
        <v>25</v>
      </c>
      <c r="D3926" t="s">
        <v>22</v>
      </c>
      <c r="E3926" t="s">
        <v>22</v>
      </c>
      <c r="F3926">
        <v>0</v>
      </c>
      <c r="G3926">
        <v>150.5</v>
      </c>
      <c r="H3926">
        <v>121</v>
      </c>
      <c r="I3926">
        <v>25.59</v>
      </c>
      <c r="J3926">
        <v>345.1</v>
      </c>
      <c r="K3926">
        <v>132</v>
      </c>
      <c r="L3926">
        <v>29.33</v>
      </c>
      <c r="M3926">
        <v>183.9</v>
      </c>
      <c r="N3926">
        <v>97</v>
      </c>
      <c r="O3926">
        <v>8.2799999999999994</v>
      </c>
      <c r="P3926">
        <v>8.3000000000000007</v>
      </c>
      <c r="Q3926">
        <v>2</v>
      </c>
      <c r="R3926">
        <v>2.2400000000000002</v>
      </c>
      <c r="S3926">
        <v>0</v>
      </c>
      <c r="T3926" t="s">
        <v>22</v>
      </c>
      <c r="U3926">
        <f t="shared" si="123"/>
        <v>0</v>
      </c>
      <c r="V3926">
        <f>IF(Table2[[#This Row],[international_plan]]="yes",1,0)</f>
        <v>0</v>
      </c>
      <c r="W3926">
        <f>IF(Table2[[#This Row],[voice_mail_plan]]="yes",1,0)</f>
        <v>0</v>
      </c>
      <c r="X3926" t="str">
        <f t="shared" si="122"/>
        <v>High</v>
      </c>
      <c r="Y3926" t="str">
        <f>IF(Table2[[#This Row],[total_intl_charge]] &gt; AVERAGE($R$2:$R$4245),"High","Low")</f>
        <v>Low</v>
      </c>
      <c r="Z3926" t="str">
        <f>IF(AND(G3926&gt;AVERAGE(train!$G$2:$G$4251),K3926&gt;AVERAGE(train!$K$2:$K$4251)),"High Day &amp; Eve",IF(AND(G3926&gt;AVERAGE(train!$G$2:$G$4251),K3926&lt;=AVERAGE(train!$K$2:$K$4251)),"High Day Only",IF(AND(G3926&lt;=AVERAGE(train!$G$2:$G$4251),K3926&gt;AVERAGE(train!$K$2:$K$4251)),"High Eve Only","Low Usage")))</f>
        <v>High Eve Only</v>
      </c>
    </row>
    <row r="3927" spans="1:26">
      <c r="A3927" t="s">
        <v>38</v>
      </c>
      <c r="B3927">
        <v>86</v>
      </c>
      <c r="C3927" t="s">
        <v>21</v>
      </c>
      <c r="D3927" t="s">
        <v>22</v>
      </c>
      <c r="E3927" t="s">
        <v>22</v>
      </c>
      <c r="F3927">
        <v>0</v>
      </c>
      <c r="G3927">
        <v>231.9</v>
      </c>
      <c r="H3927">
        <v>73</v>
      </c>
      <c r="I3927">
        <v>39.42</v>
      </c>
      <c r="J3927">
        <v>165.9</v>
      </c>
      <c r="K3927">
        <v>123</v>
      </c>
      <c r="L3927">
        <v>14.1</v>
      </c>
      <c r="M3927">
        <v>225.7</v>
      </c>
      <c r="N3927">
        <v>86</v>
      </c>
      <c r="O3927">
        <v>10.16</v>
      </c>
      <c r="P3927">
        <v>11.5</v>
      </c>
      <c r="Q3927">
        <v>3</v>
      </c>
      <c r="R3927">
        <v>3.11</v>
      </c>
      <c r="S3927">
        <v>3</v>
      </c>
      <c r="T3927" t="s">
        <v>22</v>
      </c>
      <c r="U3927">
        <f t="shared" si="123"/>
        <v>0</v>
      </c>
      <c r="V3927">
        <f>IF(Table2[[#This Row],[international_plan]]="yes",1,0)</f>
        <v>0</v>
      </c>
      <c r="W3927">
        <f>IF(Table2[[#This Row],[voice_mail_plan]]="yes",1,0)</f>
        <v>0</v>
      </c>
      <c r="X3927" t="str">
        <f t="shared" si="122"/>
        <v>Medium</v>
      </c>
      <c r="Y3927" t="str">
        <f>IF(Table2[[#This Row],[total_intl_charge]] &gt; AVERAGE($R$2:$R$4245),"High","Low")</f>
        <v>High</v>
      </c>
      <c r="Z3927" t="str">
        <f>IF(AND(G3927&gt;AVERAGE(train!$G$2:$G$4251),K3927&gt;AVERAGE(train!$K$2:$K$4251)),"High Day &amp; Eve",IF(AND(G3927&gt;AVERAGE(train!$G$2:$G$4251),K3927&lt;=AVERAGE(train!$K$2:$K$4251)),"High Day Only",IF(AND(G3927&lt;=AVERAGE(train!$G$2:$G$4251),K3927&gt;AVERAGE(train!$K$2:$K$4251)),"High Eve Only","Low Usage")))</f>
        <v>High Day &amp; Eve</v>
      </c>
    </row>
    <row r="3928" spans="1:26">
      <c r="A3928" t="s">
        <v>68</v>
      </c>
      <c r="B3928">
        <v>74</v>
      </c>
      <c r="C3928" t="s">
        <v>21</v>
      </c>
      <c r="D3928" t="s">
        <v>22</v>
      </c>
      <c r="E3928" t="s">
        <v>22</v>
      </c>
      <c r="F3928">
        <v>0</v>
      </c>
      <c r="G3928">
        <v>207.1</v>
      </c>
      <c r="H3928">
        <v>79</v>
      </c>
      <c r="I3928">
        <v>35.21</v>
      </c>
      <c r="J3928">
        <v>182</v>
      </c>
      <c r="K3928">
        <v>100</v>
      </c>
      <c r="L3928">
        <v>15.47</v>
      </c>
      <c r="M3928">
        <v>233.7</v>
      </c>
      <c r="N3928">
        <v>73</v>
      </c>
      <c r="O3928">
        <v>10.52</v>
      </c>
      <c r="P3928">
        <v>7.4</v>
      </c>
      <c r="Q3928">
        <v>8</v>
      </c>
      <c r="R3928">
        <v>2</v>
      </c>
      <c r="S3928">
        <v>1</v>
      </c>
      <c r="T3928" t="s">
        <v>22</v>
      </c>
      <c r="U3928">
        <f t="shared" si="123"/>
        <v>0</v>
      </c>
      <c r="V3928">
        <f>IF(Table2[[#This Row],[international_plan]]="yes",1,0)</f>
        <v>0</v>
      </c>
      <c r="W3928">
        <f>IF(Table2[[#This Row],[voice_mail_plan]]="yes",1,0)</f>
        <v>0</v>
      </c>
      <c r="X3928" t="str">
        <f t="shared" si="122"/>
        <v>Medium</v>
      </c>
      <c r="Y3928" t="str">
        <f>IF(Table2[[#This Row],[total_intl_charge]] &gt; AVERAGE($R$2:$R$4245),"High","Low")</f>
        <v>Low</v>
      </c>
      <c r="Z3928" t="str">
        <f>IF(AND(G3928&gt;AVERAGE(train!$G$2:$G$4251),K3928&gt;AVERAGE(train!$K$2:$K$4251)),"High Day &amp; Eve",IF(AND(G3928&gt;AVERAGE(train!$G$2:$G$4251),K3928&lt;=AVERAGE(train!$K$2:$K$4251)),"High Day Only",IF(AND(G3928&lt;=AVERAGE(train!$G$2:$G$4251),K3928&gt;AVERAGE(train!$K$2:$K$4251)),"High Eve Only","Low Usage")))</f>
        <v>High Day Only</v>
      </c>
    </row>
    <row r="3929" spans="1:26">
      <c r="A3929" t="s">
        <v>60</v>
      </c>
      <c r="B3929">
        <v>178</v>
      </c>
      <c r="C3929" t="s">
        <v>28</v>
      </c>
      <c r="D3929" t="s">
        <v>22</v>
      </c>
      <c r="E3929" t="s">
        <v>22</v>
      </c>
      <c r="F3929">
        <v>0</v>
      </c>
      <c r="G3929">
        <v>225.4</v>
      </c>
      <c r="H3929">
        <v>104</v>
      </c>
      <c r="I3929">
        <v>38.32</v>
      </c>
      <c r="J3929">
        <v>110.7</v>
      </c>
      <c r="K3929">
        <v>90</v>
      </c>
      <c r="L3929">
        <v>9.41</v>
      </c>
      <c r="M3929">
        <v>134.1</v>
      </c>
      <c r="N3929">
        <v>109</v>
      </c>
      <c r="O3929">
        <v>6.03</v>
      </c>
      <c r="P3929">
        <v>15.3</v>
      </c>
      <c r="Q3929">
        <v>5</v>
      </c>
      <c r="R3929">
        <v>4.13</v>
      </c>
      <c r="S3929">
        <v>2</v>
      </c>
      <c r="T3929" t="s">
        <v>23</v>
      </c>
      <c r="U3929">
        <f t="shared" si="123"/>
        <v>1</v>
      </c>
      <c r="V3929">
        <f>IF(Table2[[#This Row],[international_plan]]="yes",1,0)</f>
        <v>0</v>
      </c>
      <c r="W3929">
        <f>IF(Table2[[#This Row],[voice_mail_plan]]="yes",1,0)</f>
        <v>0</v>
      </c>
      <c r="X3929" t="str">
        <f t="shared" si="122"/>
        <v>Very High</v>
      </c>
      <c r="Y3929" t="str">
        <f>IF(Table2[[#This Row],[total_intl_charge]] &gt; AVERAGE($R$2:$R$4245),"High","Low")</f>
        <v>High</v>
      </c>
      <c r="Z3929" t="str">
        <f>IF(AND(G3929&gt;AVERAGE(train!$G$2:$G$4251),K3929&gt;AVERAGE(train!$K$2:$K$4251)),"High Day &amp; Eve",IF(AND(G3929&gt;AVERAGE(train!$G$2:$G$4251),K3929&lt;=AVERAGE(train!$K$2:$K$4251)),"High Day Only",IF(AND(G3929&lt;=AVERAGE(train!$G$2:$G$4251),K3929&gt;AVERAGE(train!$K$2:$K$4251)),"High Eve Only","Low Usage")))</f>
        <v>High Day Only</v>
      </c>
    </row>
    <row r="3930" spans="1:26">
      <c r="A3930" t="s">
        <v>40</v>
      </c>
      <c r="B3930">
        <v>95</v>
      </c>
      <c r="C3930" t="s">
        <v>25</v>
      </c>
      <c r="D3930" t="s">
        <v>22</v>
      </c>
      <c r="E3930" t="s">
        <v>23</v>
      </c>
      <c r="F3930">
        <v>45</v>
      </c>
      <c r="G3930">
        <v>116.4</v>
      </c>
      <c r="H3930">
        <v>115</v>
      </c>
      <c r="I3930">
        <v>19.79</v>
      </c>
      <c r="J3930">
        <v>283.7</v>
      </c>
      <c r="K3930">
        <v>123</v>
      </c>
      <c r="L3930">
        <v>24.11</v>
      </c>
      <c r="M3930">
        <v>285.2</v>
      </c>
      <c r="N3930">
        <v>103</v>
      </c>
      <c r="O3930">
        <v>12.83</v>
      </c>
      <c r="P3930">
        <v>12.8</v>
      </c>
      <c r="Q3930">
        <v>4</v>
      </c>
      <c r="R3930">
        <v>3.46</v>
      </c>
      <c r="S3930">
        <v>1</v>
      </c>
      <c r="T3930" t="s">
        <v>22</v>
      </c>
      <c r="U3930">
        <f t="shared" si="123"/>
        <v>0</v>
      </c>
      <c r="V3930">
        <f>IF(Table2[[#This Row],[international_plan]]="yes",1,0)</f>
        <v>0</v>
      </c>
      <c r="W3930">
        <f>IF(Table2[[#This Row],[voice_mail_plan]]="yes",1,0)</f>
        <v>1</v>
      </c>
      <c r="X3930" t="str">
        <f t="shared" si="122"/>
        <v>Medium</v>
      </c>
      <c r="Y3930" t="str">
        <f>IF(Table2[[#This Row],[total_intl_charge]] &gt; AVERAGE($R$2:$R$4245),"High","Low")</f>
        <v>High</v>
      </c>
      <c r="Z3930" t="str">
        <f>IF(AND(G3930&gt;AVERAGE(train!$G$2:$G$4251),K3930&gt;AVERAGE(train!$K$2:$K$4251)),"High Day &amp; Eve",IF(AND(G3930&gt;AVERAGE(train!$G$2:$G$4251),K3930&lt;=AVERAGE(train!$K$2:$K$4251)),"High Day Only",IF(AND(G3930&lt;=AVERAGE(train!$G$2:$G$4251),K3930&gt;AVERAGE(train!$K$2:$K$4251)),"High Eve Only","Low Usage")))</f>
        <v>High Eve Only</v>
      </c>
    </row>
    <row r="3931" spans="1:26">
      <c r="A3931" t="s">
        <v>56</v>
      </c>
      <c r="B3931">
        <v>85</v>
      </c>
      <c r="C3931" t="s">
        <v>21</v>
      </c>
      <c r="D3931" t="s">
        <v>22</v>
      </c>
      <c r="E3931" t="s">
        <v>22</v>
      </c>
      <c r="F3931">
        <v>0</v>
      </c>
      <c r="G3931">
        <v>195.7</v>
      </c>
      <c r="H3931">
        <v>104</v>
      </c>
      <c r="I3931">
        <v>33.270000000000003</v>
      </c>
      <c r="J3931">
        <v>182.9</v>
      </c>
      <c r="K3931">
        <v>121</v>
      </c>
      <c r="L3931">
        <v>15.55</v>
      </c>
      <c r="M3931">
        <v>324.7</v>
      </c>
      <c r="N3931">
        <v>110</v>
      </c>
      <c r="O3931">
        <v>14.61</v>
      </c>
      <c r="P3931">
        <v>8.6</v>
      </c>
      <c r="Q3931">
        <v>9</v>
      </c>
      <c r="R3931">
        <v>2.3199999999999998</v>
      </c>
      <c r="S3931">
        <v>0</v>
      </c>
      <c r="T3931" t="s">
        <v>22</v>
      </c>
      <c r="U3931">
        <f t="shared" si="123"/>
        <v>0</v>
      </c>
      <c r="V3931">
        <f>IF(Table2[[#This Row],[international_plan]]="yes",1,0)</f>
        <v>0</v>
      </c>
      <c r="W3931">
        <f>IF(Table2[[#This Row],[voice_mail_plan]]="yes",1,0)</f>
        <v>0</v>
      </c>
      <c r="X3931" t="str">
        <f t="shared" si="122"/>
        <v>Medium</v>
      </c>
      <c r="Y3931" t="str">
        <f>IF(Table2[[#This Row],[total_intl_charge]] &gt; AVERAGE($R$2:$R$4245),"High","Low")</f>
        <v>Low</v>
      </c>
      <c r="Z3931" t="str">
        <f>IF(AND(G3931&gt;AVERAGE(train!$G$2:$G$4251),K3931&gt;AVERAGE(train!$K$2:$K$4251)),"High Day &amp; Eve",IF(AND(G3931&gt;AVERAGE(train!$G$2:$G$4251),K3931&lt;=AVERAGE(train!$K$2:$K$4251)),"High Day Only",IF(AND(G3931&lt;=AVERAGE(train!$G$2:$G$4251),K3931&gt;AVERAGE(train!$K$2:$K$4251)),"High Eve Only","Low Usage")))</f>
        <v>High Day &amp; Eve</v>
      </c>
    </row>
    <row r="3932" spans="1:26">
      <c r="A3932" t="s">
        <v>65</v>
      </c>
      <c r="B3932">
        <v>81</v>
      </c>
      <c r="C3932" t="s">
        <v>28</v>
      </c>
      <c r="D3932" t="s">
        <v>22</v>
      </c>
      <c r="E3932" t="s">
        <v>22</v>
      </c>
      <c r="F3932">
        <v>0</v>
      </c>
      <c r="G3932">
        <v>79.400000000000006</v>
      </c>
      <c r="H3932">
        <v>99</v>
      </c>
      <c r="I3932">
        <v>13.5</v>
      </c>
      <c r="J3932">
        <v>144.69999999999999</v>
      </c>
      <c r="K3932">
        <v>90</v>
      </c>
      <c r="L3932">
        <v>12.3</v>
      </c>
      <c r="M3932">
        <v>204.7</v>
      </c>
      <c r="N3932">
        <v>114</v>
      </c>
      <c r="O3932">
        <v>9.2100000000000009</v>
      </c>
      <c r="P3932">
        <v>9.1</v>
      </c>
      <c r="Q3932">
        <v>5</v>
      </c>
      <c r="R3932">
        <v>2.46</v>
      </c>
      <c r="S3932">
        <v>0</v>
      </c>
      <c r="T3932" t="s">
        <v>22</v>
      </c>
      <c r="U3932">
        <f t="shared" si="123"/>
        <v>0</v>
      </c>
      <c r="V3932">
        <f>IF(Table2[[#This Row],[international_plan]]="yes",1,0)</f>
        <v>0</v>
      </c>
      <c r="W3932">
        <f>IF(Table2[[#This Row],[voice_mail_plan]]="yes",1,0)</f>
        <v>0</v>
      </c>
      <c r="X3932" t="str">
        <f t="shared" si="122"/>
        <v>Medium</v>
      </c>
      <c r="Y3932" t="str">
        <f>IF(Table2[[#This Row],[total_intl_charge]] &gt; AVERAGE($R$2:$R$4245),"High","Low")</f>
        <v>Low</v>
      </c>
      <c r="Z3932" t="str">
        <f>IF(AND(G3932&gt;AVERAGE(train!$G$2:$G$4251),K3932&gt;AVERAGE(train!$K$2:$K$4251)),"High Day &amp; Eve",IF(AND(G3932&gt;AVERAGE(train!$G$2:$G$4251),K3932&lt;=AVERAGE(train!$K$2:$K$4251)),"High Day Only",IF(AND(G3932&lt;=AVERAGE(train!$G$2:$G$4251),K3932&gt;AVERAGE(train!$K$2:$K$4251)),"High Eve Only","Low Usage")))</f>
        <v>Low Usage</v>
      </c>
    </row>
    <row r="3933" spans="1:26">
      <c r="A3933" t="s">
        <v>50</v>
      </c>
      <c r="B3933">
        <v>41</v>
      </c>
      <c r="C3933" t="s">
        <v>21</v>
      </c>
      <c r="D3933" t="s">
        <v>22</v>
      </c>
      <c r="E3933" t="s">
        <v>22</v>
      </c>
      <c r="F3933">
        <v>0</v>
      </c>
      <c r="G3933">
        <v>102.9</v>
      </c>
      <c r="H3933">
        <v>114</v>
      </c>
      <c r="I3933">
        <v>17.489999999999998</v>
      </c>
      <c r="J3933">
        <v>107.9</v>
      </c>
      <c r="K3933">
        <v>119</v>
      </c>
      <c r="L3933">
        <v>9.17</v>
      </c>
      <c r="M3933">
        <v>277.60000000000002</v>
      </c>
      <c r="N3933">
        <v>99</v>
      </c>
      <c r="O3933">
        <v>12.49</v>
      </c>
      <c r="P3933">
        <v>11</v>
      </c>
      <c r="Q3933">
        <v>4</v>
      </c>
      <c r="R3933">
        <v>2.97</v>
      </c>
      <c r="S3933">
        <v>6</v>
      </c>
      <c r="T3933" t="s">
        <v>23</v>
      </c>
      <c r="U3933">
        <f t="shared" si="123"/>
        <v>1</v>
      </c>
      <c r="V3933">
        <f>IF(Table2[[#This Row],[international_plan]]="yes",1,0)</f>
        <v>0</v>
      </c>
      <c r="W3933">
        <f>IF(Table2[[#This Row],[voice_mail_plan]]="yes",1,0)</f>
        <v>0</v>
      </c>
      <c r="X3933" t="str">
        <f t="shared" si="122"/>
        <v>Low</v>
      </c>
      <c r="Y3933" t="str">
        <f>IF(Table2[[#This Row],[total_intl_charge]] &gt; AVERAGE($R$2:$R$4245),"High","Low")</f>
        <v>High</v>
      </c>
      <c r="Z3933" t="str">
        <f>IF(AND(G3933&gt;AVERAGE(train!$G$2:$G$4251),K3933&gt;AVERAGE(train!$K$2:$K$4251)),"High Day &amp; Eve",IF(AND(G3933&gt;AVERAGE(train!$G$2:$G$4251),K3933&lt;=AVERAGE(train!$K$2:$K$4251)),"High Day Only",IF(AND(G3933&lt;=AVERAGE(train!$G$2:$G$4251),K3933&gt;AVERAGE(train!$K$2:$K$4251)),"High Eve Only","Low Usage")))</f>
        <v>High Eve Only</v>
      </c>
    </row>
    <row r="3934" spans="1:26">
      <c r="A3934" t="s">
        <v>64</v>
      </c>
      <c r="B3934">
        <v>217</v>
      </c>
      <c r="C3934" t="s">
        <v>28</v>
      </c>
      <c r="D3934" t="s">
        <v>22</v>
      </c>
      <c r="E3934" t="s">
        <v>22</v>
      </c>
      <c r="F3934">
        <v>0</v>
      </c>
      <c r="G3934">
        <v>99.7</v>
      </c>
      <c r="H3934">
        <v>74</v>
      </c>
      <c r="I3934">
        <v>16.95</v>
      </c>
      <c r="J3934">
        <v>183.1</v>
      </c>
      <c r="K3934">
        <v>97</v>
      </c>
      <c r="L3934">
        <v>15.56</v>
      </c>
      <c r="M3934">
        <v>220.3</v>
      </c>
      <c r="N3934">
        <v>73</v>
      </c>
      <c r="O3934">
        <v>9.91</v>
      </c>
      <c r="P3934">
        <v>14.4</v>
      </c>
      <c r="Q3934">
        <v>4</v>
      </c>
      <c r="R3934">
        <v>3.89</v>
      </c>
      <c r="S3934">
        <v>0</v>
      </c>
      <c r="T3934" t="s">
        <v>22</v>
      </c>
      <c r="U3934">
        <f t="shared" si="123"/>
        <v>0</v>
      </c>
      <c r="V3934">
        <f>IF(Table2[[#This Row],[international_plan]]="yes",1,0)</f>
        <v>0</v>
      </c>
      <c r="W3934">
        <f>IF(Table2[[#This Row],[voice_mail_plan]]="yes",1,0)</f>
        <v>0</v>
      </c>
      <c r="X3934" t="str">
        <f t="shared" si="122"/>
        <v>Very High</v>
      </c>
      <c r="Y3934" t="str">
        <f>IF(Table2[[#This Row],[total_intl_charge]] &gt; AVERAGE($R$2:$R$4245),"High","Low")</f>
        <v>High</v>
      </c>
      <c r="Z3934" t="str">
        <f>IF(AND(G3934&gt;AVERAGE(train!$G$2:$G$4251),K3934&gt;AVERAGE(train!$K$2:$K$4251)),"High Day &amp; Eve",IF(AND(G3934&gt;AVERAGE(train!$G$2:$G$4251),K3934&lt;=AVERAGE(train!$K$2:$K$4251)),"High Day Only",IF(AND(G3934&lt;=AVERAGE(train!$G$2:$G$4251),K3934&gt;AVERAGE(train!$K$2:$K$4251)),"High Eve Only","Low Usage")))</f>
        <v>Low Usage</v>
      </c>
    </row>
    <row r="3935" spans="1:26">
      <c r="A3935" t="s">
        <v>49</v>
      </c>
      <c r="B3935">
        <v>79</v>
      </c>
      <c r="C3935" t="s">
        <v>21</v>
      </c>
      <c r="D3935" t="s">
        <v>22</v>
      </c>
      <c r="E3935" t="s">
        <v>22</v>
      </c>
      <c r="F3935">
        <v>0</v>
      </c>
      <c r="G3935">
        <v>213.4</v>
      </c>
      <c r="H3935">
        <v>107</v>
      </c>
      <c r="I3935">
        <v>36.28</v>
      </c>
      <c r="J3935">
        <v>176.2</v>
      </c>
      <c r="K3935">
        <v>82</v>
      </c>
      <c r="L3935">
        <v>14.98</v>
      </c>
      <c r="M3935">
        <v>180.1</v>
      </c>
      <c r="N3935">
        <v>125</v>
      </c>
      <c r="O3935">
        <v>8.1</v>
      </c>
      <c r="P3935">
        <v>7.9</v>
      </c>
      <c r="Q3935">
        <v>4</v>
      </c>
      <c r="R3935">
        <v>2.13</v>
      </c>
      <c r="S3935">
        <v>0</v>
      </c>
      <c r="T3935" t="s">
        <v>22</v>
      </c>
      <c r="U3935">
        <f t="shared" si="123"/>
        <v>0</v>
      </c>
      <c r="V3935">
        <f>IF(Table2[[#This Row],[international_plan]]="yes",1,0)</f>
        <v>0</v>
      </c>
      <c r="W3935">
        <f>IF(Table2[[#This Row],[voice_mail_plan]]="yes",1,0)</f>
        <v>0</v>
      </c>
      <c r="X3935" t="str">
        <f t="shared" si="122"/>
        <v>Medium</v>
      </c>
      <c r="Y3935" t="str">
        <f>IF(Table2[[#This Row],[total_intl_charge]] &gt; AVERAGE($R$2:$R$4245),"High","Low")</f>
        <v>Low</v>
      </c>
      <c r="Z3935" t="str">
        <f>IF(AND(G3935&gt;AVERAGE(train!$G$2:$G$4251),K3935&gt;AVERAGE(train!$K$2:$K$4251)),"High Day &amp; Eve",IF(AND(G3935&gt;AVERAGE(train!$G$2:$G$4251),K3935&lt;=AVERAGE(train!$K$2:$K$4251)),"High Day Only",IF(AND(G3935&lt;=AVERAGE(train!$G$2:$G$4251),K3935&gt;AVERAGE(train!$K$2:$K$4251)),"High Eve Only","Low Usage")))</f>
        <v>High Day Only</v>
      </c>
    </row>
    <row r="3936" spans="1:26">
      <c r="A3936" t="s">
        <v>74</v>
      </c>
      <c r="B3936">
        <v>15</v>
      </c>
      <c r="C3936" t="s">
        <v>21</v>
      </c>
      <c r="D3936" t="s">
        <v>22</v>
      </c>
      <c r="E3936" t="s">
        <v>22</v>
      </c>
      <c r="F3936">
        <v>0</v>
      </c>
      <c r="G3936">
        <v>185.1</v>
      </c>
      <c r="H3936">
        <v>103</v>
      </c>
      <c r="I3936">
        <v>31.47</v>
      </c>
      <c r="J3936">
        <v>193.8</v>
      </c>
      <c r="K3936">
        <v>148</v>
      </c>
      <c r="L3936">
        <v>16.47</v>
      </c>
      <c r="M3936">
        <v>305.2</v>
      </c>
      <c r="N3936">
        <v>79</v>
      </c>
      <c r="O3936">
        <v>13.73</v>
      </c>
      <c r="P3936">
        <v>13.2</v>
      </c>
      <c r="Q3936">
        <v>6</v>
      </c>
      <c r="R3936">
        <v>3.56</v>
      </c>
      <c r="S3936">
        <v>5</v>
      </c>
      <c r="T3936" t="s">
        <v>22</v>
      </c>
      <c r="U3936">
        <f t="shared" si="123"/>
        <v>0</v>
      </c>
      <c r="V3936">
        <f>IF(Table2[[#This Row],[international_plan]]="yes",1,0)</f>
        <v>0</v>
      </c>
      <c r="W3936">
        <f>IF(Table2[[#This Row],[voice_mail_plan]]="yes",1,0)</f>
        <v>0</v>
      </c>
      <c r="X3936" t="str">
        <f t="shared" si="122"/>
        <v>Low</v>
      </c>
      <c r="Y3936" t="str">
        <f>IF(Table2[[#This Row],[total_intl_charge]] &gt; AVERAGE($R$2:$R$4245),"High","Low")</f>
        <v>High</v>
      </c>
      <c r="Z3936" t="str">
        <f>IF(AND(G3936&gt;AVERAGE(train!$G$2:$G$4251),K3936&gt;AVERAGE(train!$K$2:$K$4251)),"High Day &amp; Eve",IF(AND(G3936&gt;AVERAGE(train!$G$2:$G$4251),K3936&lt;=AVERAGE(train!$K$2:$K$4251)),"High Day Only",IF(AND(G3936&lt;=AVERAGE(train!$G$2:$G$4251),K3936&gt;AVERAGE(train!$K$2:$K$4251)),"High Eve Only","Low Usage")))</f>
        <v>High Day &amp; Eve</v>
      </c>
    </row>
    <row r="3937" spans="1:26">
      <c r="A3937" t="s">
        <v>53</v>
      </c>
      <c r="B3937">
        <v>96</v>
      </c>
      <c r="C3937" t="s">
        <v>21</v>
      </c>
      <c r="D3937" t="s">
        <v>22</v>
      </c>
      <c r="E3937" t="s">
        <v>22</v>
      </c>
      <c r="F3937">
        <v>0</v>
      </c>
      <c r="G3937">
        <v>166.5</v>
      </c>
      <c r="H3937">
        <v>101</v>
      </c>
      <c r="I3937">
        <v>28.31</v>
      </c>
      <c r="J3937">
        <v>78.3</v>
      </c>
      <c r="K3937">
        <v>108</v>
      </c>
      <c r="L3937">
        <v>6.66</v>
      </c>
      <c r="M3937">
        <v>221.9</v>
      </c>
      <c r="N3937">
        <v>112</v>
      </c>
      <c r="O3937">
        <v>9.99</v>
      </c>
      <c r="P3937">
        <v>11.5</v>
      </c>
      <c r="Q3937">
        <v>10</v>
      </c>
      <c r="R3937">
        <v>3.11</v>
      </c>
      <c r="S3937">
        <v>3</v>
      </c>
      <c r="T3937" t="s">
        <v>22</v>
      </c>
      <c r="U3937">
        <f t="shared" si="123"/>
        <v>0</v>
      </c>
      <c r="V3937">
        <f>IF(Table2[[#This Row],[international_plan]]="yes",1,0)</f>
        <v>0</v>
      </c>
      <c r="W3937">
        <f>IF(Table2[[#This Row],[voice_mail_plan]]="yes",1,0)</f>
        <v>0</v>
      </c>
      <c r="X3937" t="str">
        <f t="shared" si="122"/>
        <v>Medium</v>
      </c>
      <c r="Y3937" t="str">
        <f>IF(Table2[[#This Row],[total_intl_charge]] &gt; AVERAGE($R$2:$R$4245),"High","Low")</f>
        <v>High</v>
      </c>
      <c r="Z3937" t="str">
        <f>IF(AND(G3937&gt;AVERAGE(train!$G$2:$G$4251),K3937&gt;AVERAGE(train!$K$2:$K$4251)),"High Day &amp; Eve",IF(AND(G3937&gt;AVERAGE(train!$G$2:$G$4251),K3937&lt;=AVERAGE(train!$K$2:$K$4251)),"High Day Only",IF(AND(G3937&lt;=AVERAGE(train!$G$2:$G$4251),K3937&gt;AVERAGE(train!$K$2:$K$4251)),"High Eve Only","Low Usage")))</f>
        <v>High Eve Only</v>
      </c>
    </row>
    <row r="3938" spans="1:26">
      <c r="A3938" t="s">
        <v>73</v>
      </c>
      <c r="B3938">
        <v>140</v>
      </c>
      <c r="C3938" t="s">
        <v>21</v>
      </c>
      <c r="D3938" t="s">
        <v>22</v>
      </c>
      <c r="E3938" t="s">
        <v>22</v>
      </c>
      <c r="F3938">
        <v>0</v>
      </c>
      <c r="G3938">
        <v>220.1</v>
      </c>
      <c r="H3938">
        <v>100</v>
      </c>
      <c r="I3938">
        <v>37.42</v>
      </c>
      <c r="J3938">
        <v>182.2</v>
      </c>
      <c r="K3938">
        <v>112</v>
      </c>
      <c r="L3938">
        <v>15.49</v>
      </c>
      <c r="M3938">
        <v>250.3</v>
      </c>
      <c r="N3938">
        <v>98</v>
      </c>
      <c r="O3938">
        <v>11.26</v>
      </c>
      <c r="P3938">
        <v>11.6</v>
      </c>
      <c r="Q3938">
        <v>8</v>
      </c>
      <c r="R3938">
        <v>3.13</v>
      </c>
      <c r="S3938">
        <v>1</v>
      </c>
      <c r="T3938" t="s">
        <v>22</v>
      </c>
      <c r="U3938">
        <f t="shared" si="123"/>
        <v>0</v>
      </c>
      <c r="V3938">
        <f>IF(Table2[[#This Row],[international_plan]]="yes",1,0)</f>
        <v>0</v>
      </c>
      <c r="W3938">
        <f>IF(Table2[[#This Row],[voice_mail_plan]]="yes",1,0)</f>
        <v>0</v>
      </c>
      <c r="X3938" t="str">
        <f t="shared" si="122"/>
        <v>Very High</v>
      </c>
      <c r="Y3938" t="str">
        <f>IF(Table2[[#This Row],[total_intl_charge]] &gt; AVERAGE($R$2:$R$4245),"High","Low")</f>
        <v>High</v>
      </c>
      <c r="Z3938" t="str">
        <f>IF(AND(G3938&gt;AVERAGE(train!$G$2:$G$4251),K3938&gt;AVERAGE(train!$K$2:$K$4251)),"High Day &amp; Eve",IF(AND(G3938&gt;AVERAGE(train!$G$2:$G$4251),K3938&lt;=AVERAGE(train!$K$2:$K$4251)),"High Day Only",IF(AND(G3938&lt;=AVERAGE(train!$G$2:$G$4251),K3938&gt;AVERAGE(train!$K$2:$K$4251)),"High Eve Only","Low Usage")))</f>
        <v>High Day &amp; Eve</v>
      </c>
    </row>
    <row r="3939" spans="1:26">
      <c r="A3939" t="s">
        <v>56</v>
      </c>
      <c r="B3939">
        <v>67</v>
      </c>
      <c r="C3939" t="s">
        <v>28</v>
      </c>
      <c r="D3939" t="s">
        <v>22</v>
      </c>
      <c r="E3939" t="s">
        <v>22</v>
      </c>
      <c r="F3939">
        <v>0</v>
      </c>
      <c r="G3939">
        <v>102.8</v>
      </c>
      <c r="H3939">
        <v>93</v>
      </c>
      <c r="I3939">
        <v>17.48</v>
      </c>
      <c r="J3939">
        <v>137.80000000000001</v>
      </c>
      <c r="K3939">
        <v>91</v>
      </c>
      <c r="L3939">
        <v>11.71</v>
      </c>
      <c r="M3939">
        <v>158.9</v>
      </c>
      <c r="N3939">
        <v>110</v>
      </c>
      <c r="O3939">
        <v>7.15</v>
      </c>
      <c r="P3939">
        <v>8.9</v>
      </c>
      <c r="Q3939">
        <v>5</v>
      </c>
      <c r="R3939">
        <v>2.4</v>
      </c>
      <c r="S3939">
        <v>1</v>
      </c>
      <c r="T3939" t="s">
        <v>22</v>
      </c>
      <c r="U3939">
        <f t="shared" si="123"/>
        <v>0</v>
      </c>
      <c r="V3939">
        <f>IF(Table2[[#This Row],[international_plan]]="yes",1,0)</f>
        <v>0</v>
      </c>
      <c r="W3939">
        <f>IF(Table2[[#This Row],[voice_mail_plan]]="yes",1,0)</f>
        <v>0</v>
      </c>
      <c r="X3939" t="str">
        <f t="shared" si="122"/>
        <v>Low</v>
      </c>
      <c r="Y3939" t="str">
        <f>IF(Table2[[#This Row],[total_intl_charge]] &gt; AVERAGE($R$2:$R$4245),"High","Low")</f>
        <v>Low</v>
      </c>
      <c r="Z3939" t="str">
        <f>IF(AND(G3939&gt;AVERAGE(train!$G$2:$G$4251),K3939&gt;AVERAGE(train!$K$2:$K$4251)),"High Day &amp; Eve",IF(AND(G3939&gt;AVERAGE(train!$G$2:$G$4251),K3939&lt;=AVERAGE(train!$K$2:$K$4251)),"High Day Only",IF(AND(G3939&lt;=AVERAGE(train!$G$2:$G$4251),K3939&gt;AVERAGE(train!$K$2:$K$4251)),"High Eve Only","Low Usage")))</f>
        <v>Low Usage</v>
      </c>
    </row>
    <row r="3940" spans="1:26">
      <c r="A3940" t="s">
        <v>65</v>
      </c>
      <c r="B3940">
        <v>105</v>
      </c>
      <c r="C3940" t="s">
        <v>21</v>
      </c>
      <c r="D3940" t="s">
        <v>22</v>
      </c>
      <c r="E3940" t="s">
        <v>22</v>
      </c>
      <c r="F3940">
        <v>0</v>
      </c>
      <c r="G3940">
        <v>181.3</v>
      </c>
      <c r="H3940">
        <v>134</v>
      </c>
      <c r="I3940">
        <v>30.82</v>
      </c>
      <c r="J3940">
        <v>136</v>
      </c>
      <c r="K3940">
        <v>84</v>
      </c>
      <c r="L3940">
        <v>11.56</v>
      </c>
      <c r="M3940">
        <v>271.2</v>
      </c>
      <c r="N3940">
        <v>122</v>
      </c>
      <c r="O3940">
        <v>12.2</v>
      </c>
      <c r="P3940">
        <v>10.3</v>
      </c>
      <c r="Q3940">
        <v>3</v>
      </c>
      <c r="R3940">
        <v>2.78</v>
      </c>
      <c r="S3940">
        <v>1</v>
      </c>
      <c r="T3940" t="s">
        <v>22</v>
      </c>
      <c r="U3940">
        <f t="shared" si="123"/>
        <v>0</v>
      </c>
      <c r="V3940">
        <f>IF(Table2[[#This Row],[international_plan]]="yes",1,0)</f>
        <v>0</v>
      </c>
      <c r="W3940">
        <f>IF(Table2[[#This Row],[voice_mail_plan]]="yes",1,0)</f>
        <v>0</v>
      </c>
      <c r="X3940" t="str">
        <f t="shared" si="122"/>
        <v>High</v>
      </c>
      <c r="Y3940" t="str">
        <f>IF(Table2[[#This Row],[total_intl_charge]] &gt; AVERAGE($R$2:$R$4245),"High","Low")</f>
        <v>High</v>
      </c>
      <c r="Z3940" t="str">
        <f>IF(AND(G3940&gt;AVERAGE(train!$G$2:$G$4251),K3940&gt;AVERAGE(train!$K$2:$K$4251)),"High Day &amp; Eve",IF(AND(G3940&gt;AVERAGE(train!$G$2:$G$4251),K3940&lt;=AVERAGE(train!$K$2:$K$4251)),"High Day Only",IF(AND(G3940&lt;=AVERAGE(train!$G$2:$G$4251),K3940&gt;AVERAGE(train!$K$2:$K$4251)),"High Eve Only","Low Usage")))</f>
        <v>High Day Only</v>
      </c>
    </row>
    <row r="3941" spans="1:26">
      <c r="A3941" t="s">
        <v>29</v>
      </c>
      <c r="B3941">
        <v>38</v>
      </c>
      <c r="C3941" t="s">
        <v>28</v>
      </c>
      <c r="D3941" t="s">
        <v>22</v>
      </c>
      <c r="E3941" t="s">
        <v>22</v>
      </c>
      <c r="F3941">
        <v>0</v>
      </c>
      <c r="G3941">
        <v>281.10000000000002</v>
      </c>
      <c r="H3941">
        <v>113</v>
      </c>
      <c r="I3941">
        <v>47.79</v>
      </c>
      <c r="J3941">
        <v>236.1</v>
      </c>
      <c r="K3941">
        <v>82</v>
      </c>
      <c r="L3941">
        <v>20.07</v>
      </c>
      <c r="M3941">
        <v>230.1</v>
      </c>
      <c r="N3941">
        <v>60</v>
      </c>
      <c r="O3941">
        <v>10.35</v>
      </c>
      <c r="P3941">
        <v>10.9</v>
      </c>
      <c r="Q3941">
        <v>3</v>
      </c>
      <c r="R3941">
        <v>2.94</v>
      </c>
      <c r="S3941">
        <v>1</v>
      </c>
      <c r="T3941" t="s">
        <v>23</v>
      </c>
      <c r="U3941">
        <f t="shared" si="123"/>
        <v>1</v>
      </c>
      <c r="V3941">
        <f>IF(Table2[[#This Row],[international_plan]]="yes",1,0)</f>
        <v>0</v>
      </c>
      <c r="W3941">
        <f>IF(Table2[[#This Row],[voice_mail_plan]]="yes",1,0)</f>
        <v>0</v>
      </c>
      <c r="X3941" t="str">
        <f t="shared" si="122"/>
        <v>Low</v>
      </c>
      <c r="Y3941" t="str">
        <f>IF(Table2[[#This Row],[total_intl_charge]] &gt; AVERAGE($R$2:$R$4245),"High","Low")</f>
        <v>High</v>
      </c>
      <c r="Z3941" t="str">
        <f>IF(AND(G3941&gt;AVERAGE(train!$G$2:$G$4251),K3941&gt;AVERAGE(train!$K$2:$K$4251)),"High Day &amp; Eve",IF(AND(G3941&gt;AVERAGE(train!$G$2:$G$4251),K3941&lt;=AVERAGE(train!$K$2:$K$4251)),"High Day Only",IF(AND(G3941&lt;=AVERAGE(train!$G$2:$G$4251),K3941&gt;AVERAGE(train!$K$2:$K$4251)),"High Eve Only","Low Usage")))</f>
        <v>High Day Only</v>
      </c>
    </row>
    <row r="3942" spans="1:26">
      <c r="A3942" t="s">
        <v>74</v>
      </c>
      <c r="B3942">
        <v>110</v>
      </c>
      <c r="C3942" t="s">
        <v>21</v>
      </c>
      <c r="D3942" t="s">
        <v>22</v>
      </c>
      <c r="E3942" t="s">
        <v>22</v>
      </c>
      <c r="F3942">
        <v>0</v>
      </c>
      <c r="G3942">
        <v>251.3</v>
      </c>
      <c r="H3942">
        <v>91</v>
      </c>
      <c r="I3942">
        <v>42.72</v>
      </c>
      <c r="J3942">
        <v>207.2</v>
      </c>
      <c r="K3942">
        <v>95</v>
      </c>
      <c r="L3942">
        <v>17.61</v>
      </c>
      <c r="M3942">
        <v>249</v>
      </c>
      <c r="N3942">
        <v>70</v>
      </c>
      <c r="O3942">
        <v>11.21</v>
      </c>
      <c r="P3942">
        <v>12.9</v>
      </c>
      <c r="Q3942">
        <v>2</v>
      </c>
      <c r="R3942">
        <v>3.48</v>
      </c>
      <c r="S3942">
        <v>1</v>
      </c>
      <c r="T3942" t="s">
        <v>23</v>
      </c>
      <c r="U3942">
        <f t="shared" si="123"/>
        <v>1</v>
      </c>
      <c r="V3942">
        <f>IF(Table2[[#This Row],[international_plan]]="yes",1,0)</f>
        <v>0</v>
      </c>
      <c r="W3942">
        <f>IF(Table2[[#This Row],[voice_mail_plan]]="yes",1,0)</f>
        <v>0</v>
      </c>
      <c r="X3942" t="str">
        <f t="shared" si="122"/>
        <v>High</v>
      </c>
      <c r="Y3942" t="str">
        <f>IF(Table2[[#This Row],[total_intl_charge]] &gt; AVERAGE($R$2:$R$4245),"High","Low")</f>
        <v>High</v>
      </c>
      <c r="Z3942" t="str">
        <f>IF(AND(G3942&gt;AVERAGE(train!$G$2:$G$4251),K3942&gt;AVERAGE(train!$K$2:$K$4251)),"High Day &amp; Eve",IF(AND(G3942&gt;AVERAGE(train!$G$2:$G$4251),K3942&lt;=AVERAGE(train!$K$2:$K$4251)),"High Day Only",IF(AND(G3942&lt;=AVERAGE(train!$G$2:$G$4251),K3942&gt;AVERAGE(train!$K$2:$K$4251)),"High Eve Only","Low Usage")))</f>
        <v>High Day Only</v>
      </c>
    </row>
    <row r="3943" spans="1:26">
      <c r="A3943" t="s">
        <v>72</v>
      </c>
      <c r="B3943">
        <v>74</v>
      </c>
      <c r="C3943" t="s">
        <v>25</v>
      </c>
      <c r="D3943" t="s">
        <v>22</v>
      </c>
      <c r="E3943" t="s">
        <v>22</v>
      </c>
      <c r="F3943">
        <v>0</v>
      </c>
      <c r="G3943">
        <v>141.9</v>
      </c>
      <c r="H3943">
        <v>103</v>
      </c>
      <c r="I3943">
        <v>24.12</v>
      </c>
      <c r="J3943">
        <v>201</v>
      </c>
      <c r="K3943">
        <v>110</v>
      </c>
      <c r="L3943">
        <v>17.09</v>
      </c>
      <c r="M3943">
        <v>211.2</v>
      </c>
      <c r="N3943">
        <v>117</v>
      </c>
      <c r="O3943">
        <v>9.5</v>
      </c>
      <c r="P3943">
        <v>10.9</v>
      </c>
      <c r="Q3943">
        <v>11</v>
      </c>
      <c r="R3943">
        <v>2.94</v>
      </c>
      <c r="S3943">
        <v>1</v>
      </c>
      <c r="T3943" t="s">
        <v>22</v>
      </c>
      <c r="U3943">
        <f t="shared" si="123"/>
        <v>0</v>
      </c>
      <c r="V3943">
        <f>IF(Table2[[#This Row],[international_plan]]="yes",1,0)</f>
        <v>0</v>
      </c>
      <c r="W3943">
        <f>IF(Table2[[#This Row],[voice_mail_plan]]="yes",1,0)</f>
        <v>0</v>
      </c>
      <c r="X3943" t="str">
        <f t="shared" si="122"/>
        <v>Medium</v>
      </c>
      <c r="Y3943" t="str">
        <f>IF(Table2[[#This Row],[total_intl_charge]] &gt; AVERAGE($R$2:$R$4245),"High","Low")</f>
        <v>High</v>
      </c>
      <c r="Z3943" t="str">
        <f>IF(AND(G3943&gt;AVERAGE(train!$G$2:$G$4251),K3943&gt;AVERAGE(train!$K$2:$K$4251)),"High Day &amp; Eve",IF(AND(G3943&gt;AVERAGE(train!$G$2:$G$4251),K3943&lt;=AVERAGE(train!$K$2:$K$4251)),"High Day Only",IF(AND(G3943&lt;=AVERAGE(train!$G$2:$G$4251),K3943&gt;AVERAGE(train!$K$2:$K$4251)),"High Eve Only","Low Usage")))</f>
        <v>High Eve Only</v>
      </c>
    </row>
    <row r="3944" spans="1:26">
      <c r="A3944" t="s">
        <v>33</v>
      </c>
      <c r="B3944">
        <v>79</v>
      </c>
      <c r="C3944" t="s">
        <v>21</v>
      </c>
      <c r="D3944" t="s">
        <v>22</v>
      </c>
      <c r="E3944" t="s">
        <v>23</v>
      </c>
      <c r="F3944">
        <v>30</v>
      </c>
      <c r="G3944">
        <v>148</v>
      </c>
      <c r="H3944">
        <v>96</v>
      </c>
      <c r="I3944">
        <v>25.16</v>
      </c>
      <c r="J3944">
        <v>149.6</v>
      </c>
      <c r="K3944">
        <v>128</v>
      </c>
      <c r="L3944">
        <v>12.72</v>
      </c>
      <c r="M3944">
        <v>220.3</v>
      </c>
      <c r="N3944">
        <v>99</v>
      </c>
      <c r="O3944">
        <v>9.91</v>
      </c>
      <c r="P3944">
        <v>9.6999999999999993</v>
      </c>
      <c r="Q3944">
        <v>5</v>
      </c>
      <c r="R3944">
        <v>2.62</v>
      </c>
      <c r="S3944">
        <v>3</v>
      </c>
      <c r="T3944" t="s">
        <v>22</v>
      </c>
      <c r="U3944">
        <f t="shared" si="123"/>
        <v>0</v>
      </c>
      <c r="V3944">
        <f>IF(Table2[[#This Row],[international_plan]]="yes",1,0)</f>
        <v>0</v>
      </c>
      <c r="W3944">
        <f>IF(Table2[[#This Row],[voice_mail_plan]]="yes",1,0)</f>
        <v>1</v>
      </c>
      <c r="X3944" t="str">
        <f t="shared" si="122"/>
        <v>Medium</v>
      </c>
      <c r="Y3944" t="str">
        <f>IF(Table2[[#This Row],[total_intl_charge]] &gt; AVERAGE($R$2:$R$4245),"High","Low")</f>
        <v>Low</v>
      </c>
      <c r="Z3944" t="str">
        <f>IF(AND(G3944&gt;AVERAGE(train!$G$2:$G$4251),K3944&gt;AVERAGE(train!$K$2:$K$4251)),"High Day &amp; Eve",IF(AND(G3944&gt;AVERAGE(train!$G$2:$G$4251),K3944&lt;=AVERAGE(train!$K$2:$K$4251)),"High Day Only",IF(AND(G3944&lt;=AVERAGE(train!$G$2:$G$4251),K3944&gt;AVERAGE(train!$K$2:$K$4251)),"High Eve Only","Low Usage")))</f>
        <v>High Eve Only</v>
      </c>
    </row>
    <row r="3945" spans="1:26">
      <c r="A3945" t="s">
        <v>71</v>
      </c>
      <c r="B3945">
        <v>114</v>
      </c>
      <c r="C3945" t="s">
        <v>21</v>
      </c>
      <c r="D3945" t="s">
        <v>23</v>
      </c>
      <c r="E3945" t="s">
        <v>22</v>
      </c>
      <c r="F3945">
        <v>0</v>
      </c>
      <c r="G3945">
        <v>200.7</v>
      </c>
      <c r="H3945">
        <v>72</v>
      </c>
      <c r="I3945">
        <v>34.119999999999997</v>
      </c>
      <c r="J3945">
        <v>271.2</v>
      </c>
      <c r="K3945">
        <v>79</v>
      </c>
      <c r="L3945">
        <v>23.05</v>
      </c>
      <c r="M3945">
        <v>188.2</v>
      </c>
      <c r="N3945">
        <v>97</v>
      </c>
      <c r="O3945">
        <v>8.4700000000000006</v>
      </c>
      <c r="P3945">
        <v>13.4</v>
      </c>
      <c r="Q3945">
        <v>7</v>
      </c>
      <c r="R3945">
        <v>3.62</v>
      </c>
      <c r="S3945">
        <v>2</v>
      </c>
      <c r="T3945" t="s">
        <v>23</v>
      </c>
      <c r="U3945">
        <f t="shared" si="123"/>
        <v>1</v>
      </c>
      <c r="V3945">
        <f>IF(Table2[[#This Row],[international_plan]]="yes",1,0)</f>
        <v>1</v>
      </c>
      <c r="W3945">
        <f>IF(Table2[[#This Row],[voice_mail_plan]]="yes",1,0)</f>
        <v>0</v>
      </c>
      <c r="X3945" t="str">
        <f t="shared" si="122"/>
        <v>High</v>
      </c>
      <c r="Y3945" t="str">
        <f>IF(Table2[[#This Row],[total_intl_charge]] &gt; AVERAGE($R$2:$R$4245),"High","Low")</f>
        <v>High</v>
      </c>
      <c r="Z3945" t="str">
        <f>IF(AND(G3945&gt;AVERAGE(train!$G$2:$G$4251),K3945&gt;AVERAGE(train!$K$2:$K$4251)),"High Day &amp; Eve",IF(AND(G3945&gt;AVERAGE(train!$G$2:$G$4251),K3945&lt;=AVERAGE(train!$K$2:$K$4251)),"High Day Only",IF(AND(G3945&lt;=AVERAGE(train!$G$2:$G$4251),K3945&gt;AVERAGE(train!$K$2:$K$4251)),"High Eve Only","Low Usage")))</f>
        <v>High Day Only</v>
      </c>
    </row>
    <row r="3946" spans="1:26">
      <c r="A3946" t="s">
        <v>31</v>
      </c>
      <c r="B3946">
        <v>44</v>
      </c>
      <c r="C3946" t="s">
        <v>28</v>
      </c>
      <c r="D3946" t="s">
        <v>22</v>
      </c>
      <c r="E3946" t="s">
        <v>22</v>
      </c>
      <c r="F3946">
        <v>0</v>
      </c>
      <c r="G3946">
        <v>238.3</v>
      </c>
      <c r="H3946">
        <v>83</v>
      </c>
      <c r="I3946">
        <v>40.51</v>
      </c>
      <c r="J3946">
        <v>193.7</v>
      </c>
      <c r="K3946">
        <v>112</v>
      </c>
      <c r="L3946">
        <v>16.46</v>
      </c>
      <c r="M3946">
        <v>167.7</v>
      </c>
      <c r="N3946">
        <v>79</v>
      </c>
      <c r="O3946">
        <v>7.55</v>
      </c>
      <c r="P3946">
        <v>9.4</v>
      </c>
      <c r="Q3946">
        <v>6</v>
      </c>
      <c r="R3946">
        <v>2.54</v>
      </c>
      <c r="S3946">
        <v>5</v>
      </c>
      <c r="T3946" t="s">
        <v>22</v>
      </c>
      <c r="U3946">
        <f t="shared" si="123"/>
        <v>0</v>
      </c>
      <c r="V3946">
        <f>IF(Table2[[#This Row],[international_plan]]="yes",1,0)</f>
        <v>0</v>
      </c>
      <c r="W3946">
        <f>IF(Table2[[#This Row],[voice_mail_plan]]="yes",1,0)</f>
        <v>0</v>
      </c>
      <c r="X3946" t="str">
        <f t="shared" si="122"/>
        <v>Low</v>
      </c>
      <c r="Y3946" t="str">
        <f>IF(Table2[[#This Row],[total_intl_charge]] &gt; AVERAGE($R$2:$R$4245),"High","Low")</f>
        <v>Low</v>
      </c>
      <c r="Z3946" t="str">
        <f>IF(AND(G3946&gt;AVERAGE(train!$G$2:$G$4251),K3946&gt;AVERAGE(train!$K$2:$K$4251)),"High Day &amp; Eve",IF(AND(G3946&gt;AVERAGE(train!$G$2:$G$4251),K3946&lt;=AVERAGE(train!$K$2:$K$4251)),"High Day Only",IF(AND(G3946&lt;=AVERAGE(train!$G$2:$G$4251),K3946&gt;AVERAGE(train!$K$2:$K$4251)),"High Eve Only","Low Usage")))</f>
        <v>High Day &amp; Eve</v>
      </c>
    </row>
    <row r="3947" spans="1:26">
      <c r="A3947" t="s">
        <v>67</v>
      </c>
      <c r="B3947">
        <v>107</v>
      </c>
      <c r="C3947" t="s">
        <v>21</v>
      </c>
      <c r="D3947" t="s">
        <v>22</v>
      </c>
      <c r="E3947" t="s">
        <v>22</v>
      </c>
      <c r="F3947">
        <v>0</v>
      </c>
      <c r="G3947">
        <v>220.1</v>
      </c>
      <c r="H3947">
        <v>103</v>
      </c>
      <c r="I3947">
        <v>37.42</v>
      </c>
      <c r="J3947">
        <v>200.4</v>
      </c>
      <c r="K3947">
        <v>94</v>
      </c>
      <c r="L3947">
        <v>17.03</v>
      </c>
      <c r="M3947">
        <v>272.60000000000002</v>
      </c>
      <c r="N3947">
        <v>147</v>
      </c>
      <c r="O3947">
        <v>12.27</v>
      </c>
      <c r="P3947">
        <v>7.4</v>
      </c>
      <c r="Q3947">
        <v>5</v>
      </c>
      <c r="R3947">
        <v>2</v>
      </c>
      <c r="S3947">
        <v>2</v>
      </c>
      <c r="T3947" t="s">
        <v>22</v>
      </c>
      <c r="U3947">
        <f t="shared" si="123"/>
        <v>0</v>
      </c>
      <c r="V3947">
        <f>IF(Table2[[#This Row],[international_plan]]="yes",1,0)</f>
        <v>0</v>
      </c>
      <c r="W3947">
        <f>IF(Table2[[#This Row],[voice_mail_plan]]="yes",1,0)</f>
        <v>0</v>
      </c>
      <c r="X3947" t="str">
        <f t="shared" si="122"/>
        <v>High</v>
      </c>
      <c r="Y3947" t="str">
        <f>IF(Table2[[#This Row],[total_intl_charge]] &gt; AVERAGE($R$2:$R$4245),"High","Low")</f>
        <v>Low</v>
      </c>
      <c r="Z3947" t="str">
        <f>IF(AND(G3947&gt;AVERAGE(train!$G$2:$G$4251),K3947&gt;AVERAGE(train!$K$2:$K$4251)),"High Day &amp; Eve",IF(AND(G3947&gt;AVERAGE(train!$G$2:$G$4251),K3947&lt;=AVERAGE(train!$K$2:$K$4251)),"High Day Only",IF(AND(G3947&lt;=AVERAGE(train!$G$2:$G$4251),K3947&gt;AVERAGE(train!$K$2:$K$4251)),"High Eve Only","Low Usage")))</f>
        <v>High Day Only</v>
      </c>
    </row>
    <row r="3948" spans="1:26">
      <c r="A3948" t="s">
        <v>51</v>
      </c>
      <c r="B3948">
        <v>104</v>
      </c>
      <c r="C3948" t="s">
        <v>28</v>
      </c>
      <c r="D3948" t="s">
        <v>22</v>
      </c>
      <c r="E3948" t="s">
        <v>23</v>
      </c>
      <c r="F3948">
        <v>15</v>
      </c>
      <c r="G3948">
        <v>124.7</v>
      </c>
      <c r="H3948">
        <v>99</v>
      </c>
      <c r="I3948">
        <v>21.2</v>
      </c>
      <c r="J3948">
        <v>188.3</v>
      </c>
      <c r="K3948">
        <v>108</v>
      </c>
      <c r="L3948">
        <v>16.010000000000002</v>
      </c>
      <c r="M3948">
        <v>208.6</v>
      </c>
      <c r="N3948">
        <v>95</v>
      </c>
      <c r="O3948">
        <v>9.39</v>
      </c>
      <c r="P3948">
        <v>8</v>
      </c>
      <c r="Q3948">
        <v>3</v>
      </c>
      <c r="R3948">
        <v>2.16</v>
      </c>
      <c r="S3948">
        <v>0</v>
      </c>
      <c r="T3948" t="s">
        <v>22</v>
      </c>
      <c r="U3948">
        <f t="shared" si="123"/>
        <v>0</v>
      </c>
      <c r="V3948">
        <f>IF(Table2[[#This Row],[international_plan]]="yes",1,0)</f>
        <v>0</v>
      </c>
      <c r="W3948">
        <f>IF(Table2[[#This Row],[voice_mail_plan]]="yes",1,0)</f>
        <v>1</v>
      </c>
      <c r="X3948" t="str">
        <f t="shared" si="122"/>
        <v>High</v>
      </c>
      <c r="Y3948" t="str">
        <f>IF(Table2[[#This Row],[total_intl_charge]] &gt; AVERAGE($R$2:$R$4245),"High","Low")</f>
        <v>Low</v>
      </c>
      <c r="Z3948" t="str">
        <f>IF(AND(G3948&gt;AVERAGE(train!$G$2:$G$4251),K3948&gt;AVERAGE(train!$K$2:$K$4251)),"High Day &amp; Eve",IF(AND(G3948&gt;AVERAGE(train!$G$2:$G$4251),K3948&lt;=AVERAGE(train!$K$2:$K$4251)),"High Day Only",IF(AND(G3948&lt;=AVERAGE(train!$G$2:$G$4251),K3948&gt;AVERAGE(train!$K$2:$K$4251)),"High Eve Only","Low Usage")))</f>
        <v>High Eve Only</v>
      </c>
    </row>
    <row r="3949" spans="1:26">
      <c r="A3949" t="s">
        <v>43</v>
      </c>
      <c r="B3949">
        <v>98</v>
      </c>
      <c r="C3949" t="s">
        <v>21</v>
      </c>
      <c r="D3949" t="s">
        <v>22</v>
      </c>
      <c r="E3949" t="s">
        <v>22</v>
      </c>
      <c r="F3949">
        <v>0</v>
      </c>
      <c r="G3949">
        <v>147</v>
      </c>
      <c r="H3949">
        <v>101</v>
      </c>
      <c r="I3949">
        <v>24.99</v>
      </c>
      <c r="J3949">
        <v>202.5</v>
      </c>
      <c r="K3949">
        <v>89</v>
      </c>
      <c r="L3949">
        <v>17.21</v>
      </c>
      <c r="M3949">
        <v>250.8</v>
      </c>
      <c r="N3949">
        <v>97</v>
      </c>
      <c r="O3949">
        <v>11.29</v>
      </c>
      <c r="P3949">
        <v>9.1999999999999993</v>
      </c>
      <c r="Q3949">
        <v>3</v>
      </c>
      <c r="R3949">
        <v>2.48</v>
      </c>
      <c r="S3949">
        <v>1</v>
      </c>
      <c r="T3949" t="s">
        <v>22</v>
      </c>
      <c r="U3949">
        <f t="shared" si="123"/>
        <v>0</v>
      </c>
      <c r="V3949">
        <f>IF(Table2[[#This Row],[international_plan]]="yes",1,0)</f>
        <v>0</v>
      </c>
      <c r="W3949">
        <f>IF(Table2[[#This Row],[voice_mail_plan]]="yes",1,0)</f>
        <v>0</v>
      </c>
      <c r="X3949" t="str">
        <f t="shared" si="122"/>
        <v>Medium</v>
      </c>
      <c r="Y3949" t="str">
        <f>IF(Table2[[#This Row],[total_intl_charge]] &gt; AVERAGE($R$2:$R$4245),"High","Low")</f>
        <v>Low</v>
      </c>
      <c r="Z3949" t="str">
        <f>IF(AND(G3949&gt;AVERAGE(train!$G$2:$G$4251),K3949&gt;AVERAGE(train!$K$2:$K$4251)),"High Day &amp; Eve",IF(AND(G3949&gt;AVERAGE(train!$G$2:$G$4251),K3949&lt;=AVERAGE(train!$K$2:$K$4251)),"High Day Only",IF(AND(G3949&lt;=AVERAGE(train!$G$2:$G$4251),K3949&gt;AVERAGE(train!$K$2:$K$4251)),"High Eve Only","Low Usage")))</f>
        <v>Low Usage</v>
      </c>
    </row>
    <row r="3950" spans="1:26">
      <c r="A3950" t="s">
        <v>33</v>
      </c>
      <c r="B3950">
        <v>60</v>
      </c>
      <c r="C3950" t="s">
        <v>25</v>
      </c>
      <c r="D3950" t="s">
        <v>22</v>
      </c>
      <c r="E3950" t="s">
        <v>22</v>
      </c>
      <c r="F3950">
        <v>0</v>
      </c>
      <c r="G3950">
        <v>194.2</v>
      </c>
      <c r="H3950">
        <v>107</v>
      </c>
      <c r="I3950">
        <v>33.01</v>
      </c>
      <c r="J3950">
        <v>174</v>
      </c>
      <c r="K3950">
        <v>107</v>
      </c>
      <c r="L3950">
        <v>14.79</v>
      </c>
      <c r="M3950">
        <v>89.3</v>
      </c>
      <c r="N3950">
        <v>83</v>
      </c>
      <c r="O3950">
        <v>4.0199999999999996</v>
      </c>
      <c r="P3950">
        <v>11.2</v>
      </c>
      <c r="Q3950">
        <v>2</v>
      </c>
      <c r="R3950">
        <v>3.02</v>
      </c>
      <c r="S3950">
        <v>2</v>
      </c>
      <c r="T3950" t="s">
        <v>22</v>
      </c>
      <c r="U3950">
        <f t="shared" si="123"/>
        <v>0</v>
      </c>
      <c r="V3950">
        <f>IF(Table2[[#This Row],[international_plan]]="yes",1,0)</f>
        <v>0</v>
      </c>
      <c r="W3950">
        <f>IF(Table2[[#This Row],[voice_mail_plan]]="yes",1,0)</f>
        <v>0</v>
      </c>
      <c r="X3950" t="str">
        <f t="shared" si="122"/>
        <v>Low</v>
      </c>
      <c r="Y3950" t="str">
        <f>IF(Table2[[#This Row],[total_intl_charge]] &gt; AVERAGE($R$2:$R$4245),"High","Low")</f>
        <v>High</v>
      </c>
      <c r="Z3950" t="str">
        <f>IF(AND(G3950&gt;AVERAGE(train!$G$2:$G$4251),K3950&gt;AVERAGE(train!$K$2:$K$4251)),"High Day &amp; Eve",IF(AND(G3950&gt;AVERAGE(train!$G$2:$G$4251),K3950&lt;=AVERAGE(train!$K$2:$K$4251)),"High Day Only",IF(AND(G3950&lt;=AVERAGE(train!$G$2:$G$4251),K3950&gt;AVERAGE(train!$K$2:$K$4251)),"High Eve Only","Low Usage")))</f>
        <v>High Day &amp; Eve</v>
      </c>
    </row>
    <row r="3951" spans="1:26">
      <c r="A3951" t="s">
        <v>50</v>
      </c>
      <c r="B3951">
        <v>138</v>
      </c>
      <c r="C3951" t="s">
        <v>25</v>
      </c>
      <c r="D3951" t="s">
        <v>22</v>
      </c>
      <c r="E3951" t="s">
        <v>23</v>
      </c>
      <c r="F3951">
        <v>33</v>
      </c>
      <c r="G3951">
        <v>214.9</v>
      </c>
      <c r="H3951">
        <v>91</v>
      </c>
      <c r="I3951">
        <v>36.53</v>
      </c>
      <c r="J3951">
        <v>288.7</v>
      </c>
      <c r="K3951">
        <v>97</v>
      </c>
      <c r="L3951">
        <v>24.54</v>
      </c>
      <c r="M3951">
        <v>262.7</v>
      </c>
      <c r="N3951">
        <v>64</v>
      </c>
      <c r="O3951">
        <v>11.82</v>
      </c>
      <c r="P3951">
        <v>8.1</v>
      </c>
      <c r="Q3951">
        <v>2</v>
      </c>
      <c r="R3951">
        <v>2.19</v>
      </c>
      <c r="S3951">
        <v>0</v>
      </c>
      <c r="T3951" t="s">
        <v>22</v>
      </c>
      <c r="U3951">
        <f t="shared" si="123"/>
        <v>0</v>
      </c>
      <c r="V3951">
        <f>IF(Table2[[#This Row],[international_plan]]="yes",1,0)</f>
        <v>0</v>
      </c>
      <c r="W3951">
        <f>IF(Table2[[#This Row],[voice_mail_plan]]="yes",1,0)</f>
        <v>1</v>
      </c>
      <c r="X3951" t="str">
        <f t="shared" si="122"/>
        <v>Very High</v>
      </c>
      <c r="Y3951" t="str">
        <f>IF(Table2[[#This Row],[total_intl_charge]] &gt; AVERAGE($R$2:$R$4245),"High","Low")</f>
        <v>Low</v>
      </c>
      <c r="Z3951" t="str">
        <f>IF(AND(G3951&gt;AVERAGE(train!$G$2:$G$4251),K3951&gt;AVERAGE(train!$K$2:$K$4251)),"High Day &amp; Eve",IF(AND(G3951&gt;AVERAGE(train!$G$2:$G$4251),K3951&lt;=AVERAGE(train!$K$2:$K$4251)),"High Day Only",IF(AND(G3951&lt;=AVERAGE(train!$G$2:$G$4251),K3951&gt;AVERAGE(train!$K$2:$K$4251)),"High Eve Only","Low Usage")))</f>
        <v>High Day Only</v>
      </c>
    </row>
    <row r="3952" spans="1:26">
      <c r="A3952" t="s">
        <v>61</v>
      </c>
      <c r="B3952">
        <v>89</v>
      </c>
      <c r="C3952" t="s">
        <v>25</v>
      </c>
      <c r="D3952" t="s">
        <v>22</v>
      </c>
      <c r="E3952" t="s">
        <v>22</v>
      </c>
      <c r="F3952">
        <v>0</v>
      </c>
      <c r="G3952">
        <v>269.8</v>
      </c>
      <c r="H3952">
        <v>94</v>
      </c>
      <c r="I3952">
        <v>45.87</v>
      </c>
      <c r="J3952">
        <v>227</v>
      </c>
      <c r="K3952">
        <v>125</v>
      </c>
      <c r="L3952">
        <v>19.3</v>
      </c>
      <c r="M3952">
        <v>212.2</v>
      </c>
      <c r="N3952">
        <v>135</v>
      </c>
      <c r="O3952">
        <v>9.5500000000000007</v>
      </c>
      <c r="P3952">
        <v>4.7</v>
      </c>
      <c r="Q3952">
        <v>6</v>
      </c>
      <c r="R3952">
        <v>1.27</v>
      </c>
      <c r="S3952">
        <v>1</v>
      </c>
      <c r="T3952" t="s">
        <v>23</v>
      </c>
      <c r="U3952">
        <f t="shared" si="123"/>
        <v>1</v>
      </c>
      <c r="V3952">
        <f>IF(Table2[[#This Row],[international_plan]]="yes",1,0)</f>
        <v>0</v>
      </c>
      <c r="W3952">
        <f>IF(Table2[[#This Row],[voice_mail_plan]]="yes",1,0)</f>
        <v>0</v>
      </c>
      <c r="X3952" t="str">
        <f t="shared" si="122"/>
        <v>Medium</v>
      </c>
      <c r="Y3952" t="str">
        <f>IF(Table2[[#This Row],[total_intl_charge]] &gt; AVERAGE($R$2:$R$4245),"High","Low")</f>
        <v>Low</v>
      </c>
      <c r="Z3952" t="str">
        <f>IF(AND(G3952&gt;AVERAGE(train!$G$2:$G$4251),K3952&gt;AVERAGE(train!$K$2:$K$4251)),"High Day &amp; Eve",IF(AND(G3952&gt;AVERAGE(train!$G$2:$G$4251),K3952&lt;=AVERAGE(train!$K$2:$K$4251)),"High Day Only",IF(AND(G3952&lt;=AVERAGE(train!$G$2:$G$4251),K3952&gt;AVERAGE(train!$K$2:$K$4251)),"High Eve Only","Low Usage")))</f>
        <v>High Day &amp; Eve</v>
      </c>
    </row>
    <row r="3953" spans="1:26">
      <c r="A3953" t="s">
        <v>46</v>
      </c>
      <c r="B3953">
        <v>22</v>
      </c>
      <c r="C3953" t="s">
        <v>25</v>
      </c>
      <c r="D3953" t="s">
        <v>22</v>
      </c>
      <c r="E3953" t="s">
        <v>23</v>
      </c>
      <c r="F3953">
        <v>29</v>
      </c>
      <c r="G3953">
        <v>151.19999999999999</v>
      </c>
      <c r="H3953">
        <v>147</v>
      </c>
      <c r="I3953">
        <v>25.7</v>
      </c>
      <c r="J3953">
        <v>203.2</v>
      </c>
      <c r="K3953">
        <v>135</v>
      </c>
      <c r="L3953">
        <v>17.27</v>
      </c>
      <c r="M3953">
        <v>296.10000000000002</v>
      </c>
      <c r="N3953">
        <v>98</v>
      </c>
      <c r="O3953">
        <v>13.32</v>
      </c>
      <c r="P3953">
        <v>11.1</v>
      </c>
      <c r="Q3953">
        <v>2</v>
      </c>
      <c r="R3953">
        <v>3</v>
      </c>
      <c r="S3953">
        <v>2</v>
      </c>
      <c r="T3953" t="s">
        <v>22</v>
      </c>
      <c r="U3953">
        <f t="shared" si="123"/>
        <v>0</v>
      </c>
      <c r="V3953">
        <f>IF(Table2[[#This Row],[international_plan]]="yes",1,0)</f>
        <v>0</v>
      </c>
      <c r="W3953">
        <f>IF(Table2[[#This Row],[voice_mail_plan]]="yes",1,0)</f>
        <v>1</v>
      </c>
      <c r="X3953" t="str">
        <f t="shared" si="122"/>
        <v>Low</v>
      </c>
      <c r="Y3953" t="str">
        <f>IF(Table2[[#This Row],[total_intl_charge]] &gt; AVERAGE($R$2:$R$4245),"High","Low")</f>
        <v>High</v>
      </c>
      <c r="Z3953" t="str">
        <f>IF(AND(G3953&gt;AVERAGE(train!$G$2:$G$4251),K3953&gt;AVERAGE(train!$K$2:$K$4251)),"High Day &amp; Eve",IF(AND(G3953&gt;AVERAGE(train!$G$2:$G$4251),K3953&lt;=AVERAGE(train!$K$2:$K$4251)),"High Day Only",IF(AND(G3953&lt;=AVERAGE(train!$G$2:$G$4251),K3953&gt;AVERAGE(train!$K$2:$K$4251)),"High Eve Only","Low Usage")))</f>
        <v>High Eve Only</v>
      </c>
    </row>
    <row r="3954" spans="1:26">
      <c r="A3954" t="s">
        <v>61</v>
      </c>
      <c r="B3954">
        <v>69</v>
      </c>
      <c r="C3954" t="s">
        <v>21</v>
      </c>
      <c r="D3954" t="s">
        <v>22</v>
      </c>
      <c r="E3954" t="s">
        <v>22</v>
      </c>
      <c r="F3954">
        <v>0</v>
      </c>
      <c r="G3954">
        <v>111.3</v>
      </c>
      <c r="H3954">
        <v>110</v>
      </c>
      <c r="I3954">
        <v>18.920000000000002</v>
      </c>
      <c r="J3954">
        <v>226.8</v>
      </c>
      <c r="K3954">
        <v>107</v>
      </c>
      <c r="L3954">
        <v>19.28</v>
      </c>
      <c r="M3954">
        <v>187.6</v>
      </c>
      <c r="N3954">
        <v>66</v>
      </c>
      <c r="O3954">
        <v>8.44</v>
      </c>
      <c r="P3954">
        <v>10.199999999999999</v>
      </c>
      <c r="Q3954">
        <v>12</v>
      </c>
      <c r="R3954">
        <v>2.75</v>
      </c>
      <c r="S3954">
        <v>1</v>
      </c>
      <c r="T3954" t="s">
        <v>22</v>
      </c>
      <c r="U3954">
        <f t="shared" si="123"/>
        <v>0</v>
      </c>
      <c r="V3954">
        <f>IF(Table2[[#This Row],[international_plan]]="yes",1,0)</f>
        <v>0</v>
      </c>
      <c r="W3954">
        <f>IF(Table2[[#This Row],[voice_mail_plan]]="yes",1,0)</f>
        <v>0</v>
      </c>
      <c r="X3954" t="str">
        <f t="shared" si="122"/>
        <v>Low</v>
      </c>
      <c r="Y3954" t="str">
        <f>IF(Table2[[#This Row],[total_intl_charge]] &gt; AVERAGE($R$2:$R$4245),"High","Low")</f>
        <v>Low</v>
      </c>
      <c r="Z3954" t="str">
        <f>IF(AND(G3954&gt;AVERAGE(train!$G$2:$G$4251),K3954&gt;AVERAGE(train!$K$2:$K$4251)),"High Day &amp; Eve",IF(AND(G3954&gt;AVERAGE(train!$G$2:$G$4251),K3954&lt;=AVERAGE(train!$K$2:$K$4251)),"High Day Only",IF(AND(G3954&lt;=AVERAGE(train!$G$2:$G$4251),K3954&gt;AVERAGE(train!$K$2:$K$4251)),"High Eve Only","Low Usage")))</f>
        <v>High Eve Only</v>
      </c>
    </row>
    <row r="3955" spans="1:26">
      <c r="A3955" t="s">
        <v>42</v>
      </c>
      <c r="B3955">
        <v>106</v>
      </c>
      <c r="C3955" t="s">
        <v>25</v>
      </c>
      <c r="D3955" t="s">
        <v>22</v>
      </c>
      <c r="E3955" t="s">
        <v>22</v>
      </c>
      <c r="F3955">
        <v>0</v>
      </c>
      <c r="G3955">
        <v>273.8</v>
      </c>
      <c r="H3955">
        <v>120</v>
      </c>
      <c r="I3955">
        <v>46.55</v>
      </c>
      <c r="J3955">
        <v>149.30000000000001</v>
      </c>
      <c r="K3955">
        <v>104</v>
      </c>
      <c r="L3955">
        <v>12.69</v>
      </c>
      <c r="M3955">
        <v>193.9</v>
      </c>
      <c r="N3955">
        <v>127</v>
      </c>
      <c r="O3955">
        <v>8.73</v>
      </c>
      <c r="P3955">
        <v>11.2</v>
      </c>
      <c r="Q3955">
        <v>3</v>
      </c>
      <c r="R3955">
        <v>3.02</v>
      </c>
      <c r="S3955">
        <v>0</v>
      </c>
      <c r="T3955" t="s">
        <v>22</v>
      </c>
      <c r="U3955">
        <f t="shared" si="123"/>
        <v>0</v>
      </c>
      <c r="V3955">
        <f>IF(Table2[[#This Row],[international_plan]]="yes",1,0)</f>
        <v>0</v>
      </c>
      <c r="W3955">
        <f>IF(Table2[[#This Row],[voice_mail_plan]]="yes",1,0)</f>
        <v>0</v>
      </c>
      <c r="X3955" t="str">
        <f t="shared" si="122"/>
        <v>High</v>
      </c>
      <c r="Y3955" t="str">
        <f>IF(Table2[[#This Row],[total_intl_charge]] &gt; AVERAGE($R$2:$R$4245),"High","Low")</f>
        <v>High</v>
      </c>
      <c r="Z3955" t="str">
        <f>IF(AND(G3955&gt;AVERAGE(train!$G$2:$G$4251),K3955&gt;AVERAGE(train!$K$2:$K$4251)),"High Day &amp; Eve",IF(AND(G3955&gt;AVERAGE(train!$G$2:$G$4251),K3955&lt;=AVERAGE(train!$K$2:$K$4251)),"High Day Only",IF(AND(G3955&lt;=AVERAGE(train!$G$2:$G$4251),K3955&gt;AVERAGE(train!$K$2:$K$4251)),"High Eve Only","Low Usage")))</f>
        <v>High Day &amp; Eve</v>
      </c>
    </row>
    <row r="3956" spans="1:26">
      <c r="A3956" t="s">
        <v>71</v>
      </c>
      <c r="B3956">
        <v>104</v>
      </c>
      <c r="C3956" t="s">
        <v>28</v>
      </c>
      <c r="D3956" t="s">
        <v>22</v>
      </c>
      <c r="E3956" t="s">
        <v>22</v>
      </c>
      <c r="F3956">
        <v>0</v>
      </c>
      <c r="G3956">
        <v>142.6</v>
      </c>
      <c r="H3956">
        <v>88</v>
      </c>
      <c r="I3956">
        <v>24.24</v>
      </c>
      <c r="J3956">
        <v>85.4</v>
      </c>
      <c r="K3956">
        <v>96</v>
      </c>
      <c r="L3956">
        <v>7.26</v>
      </c>
      <c r="M3956">
        <v>246.4</v>
      </c>
      <c r="N3956">
        <v>80</v>
      </c>
      <c r="O3956">
        <v>11.09</v>
      </c>
      <c r="P3956">
        <v>14</v>
      </c>
      <c r="Q3956">
        <v>4</v>
      </c>
      <c r="R3956">
        <v>3.78</v>
      </c>
      <c r="S3956">
        <v>1</v>
      </c>
      <c r="T3956" t="s">
        <v>22</v>
      </c>
      <c r="U3956">
        <f t="shared" si="123"/>
        <v>0</v>
      </c>
      <c r="V3956">
        <f>IF(Table2[[#This Row],[international_plan]]="yes",1,0)</f>
        <v>0</v>
      </c>
      <c r="W3956">
        <f>IF(Table2[[#This Row],[voice_mail_plan]]="yes",1,0)</f>
        <v>0</v>
      </c>
      <c r="X3956" t="str">
        <f t="shared" si="122"/>
        <v>High</v>
      </c>
      <c r="Y3956" t="str">
        <f>IF(Table2[[#This Row],[total_intl_charge]] &gt; AVERAGE($R$2:$R$4245),"High","Low")</f>
        <v>High</v>
      </c>
      <c r="Z3956" t="str">
        <f>IF(AND(G3956&gt;AVERAGE(train!$G$2:$G$4251),K3956&gt;AVERAGE(train!$K$2:$K$4251)),"High Day &amp; Eve",IF(AND(G3956&gt;AVERAGE(train!$G$2:$G$4251),K3956&lt;=AVERAGE(train!$K$2:$K$4251)),"High Day Only",IF(AND(G3956&lt;=AVERAGE(train!$G$2:$G$4251),K3956&gt;AVERAGE(train!$K$2:$K$4251)),"High Eve Only","Low Usage")))</f>
        <v>Low Usage</v>
      </c>
    </row>
    <row r="3957" spans="1:26">
      <c r="A3957" t="s">
        <v>26</v>
      </c>
      <c r="B3957">
        <v>174</v>
      </c>
      <c r="C3957" t="s">
        <v>25</v>
      </c>
      <c r="D3957" t="s">
        <v>22</v>
      </c>
      <c r="E3957" t="s">
        <v>22</v>
      </c>
      <c r="F3957">
        <v>0</v>
      </c>
      <c r="G3957">
        <v>178</v>
      </c>
      <c r="H3957">
        <v>49</v>
      </c>
      <c r="I3957">
        <v>30.26</v>
      </c>
      <c r="J3957">
        <v>141.5</v>
      </c>
      <c r="K3957">
        <v>83</v>
      </c>
      <c r="L3957">
        <v>12.03</v>
      </c>
      <c r="M3957">
        <v>265.10000000000002</v>
      </c>
      <c r="N3957">
        <v>114</v>
      </c>
      <c r="O3957">
        <v>11.93</v>
      </c>
      <c r="P3957">
        <v>6.2</v>
      </c>
      <c r="Q3957">
        <v>5</v>
      </c>
      <c r="R3957">
        <v>1.67</v>
      </c>
      <c r="S3957">
        <v>3</v>
      </c>
      <c r="T3957" t="s">
        <v>22</v>
      </c>
      <c r="U3957">
        <f t="shared" si="123"/>
        <v>0</v>
      </c>
      <c r="V3957">
        <f>IF(Table2[[#This Row],[international_plan]]="yes",1,0)</f>
        <v>0</v>
      </c>
      <c r="W3957">
        <f>IF(Table2[[#This Row],[voice_mail_plan]]="yes",1,0)</f>
        <v>0</v>
      </c>
      <c r="X3957" t="str">
        <f t="shared" si="122"/>
        <v>Very High</v>
      </c>
      <c r="Y3957" t="str">
        <f>IF(Table2[[#This Row],[total_intl_charge]] &gt; AVERAGE($R$2:$R$4245),"High","Low")</f>
        <v>Low</v>
      </c>
      <c r="Z3957" t="str">
        <f>IF(AND(G3957&gt;AVERAGE(train!$G$2:$G$4251),K3957&gt;AVERAGE(train!$K$2:$K$4251)),"High Day &amp; Eve",IF(AND(G3957&gt;AVERAGE(train!$G$2:$G$4251),K3957&lt;=AVERAGE(train!$K$2:$K$4251)),"High Day Only",IF(AND(G3957&lt;=AVERAGE(train!$G$2:$G$4251),K3957&gt;AVERAGE(train!$K$2:$K$4251)),"High Eve Only","Low Usage")))</f>
        <v>Low Usage</v>
      </c>
    </row>
    <row r="3958" spans="1:26">
      <c r="A3958" t="s">
        <v>43</v>
      </c>
      <c r="B3958">
        <v>127</v>
      </c>
      <c r="C3958" t="s">
        <v>28</v>
      </c>
      <c r="D3958" t="s">
        <v>22</v>
      </c>
      <c r="E3958" t="s">
        <v>23</v>
      </c>
      <c r="F3958">
        <v>33</v>
      </c>
      <c r="G3958">
        <v>180.5</v>
      </c>
      <c r="H3958">
        <v>94</v>
      </c>
      <c r="I3958">
        <v>30.69</v>
      </c>
      <c r="J3958">
        <v>241.9</v>
      </c>
      <c r="K3958">
        <v>107</v>
      </c>
      <c r="L3958">
        <v>20.56</v>
      </c>
      <c r="M3958">
        <v>225.4</v>
      </c>
      <c r="N3958">
        <v>113</v>
      </c>
      <c r="O3958">
        <v>10.14</v>
      </c>
      <c r="P3958">
        <v>7.4</v>
      </c>
      <c r="Q3958">
        <v>2</v>
      </c>
      <c r="R3958">
        <v>2</v>
      </c>
      <c r="S3958">
        <v>1</v>
      </c>
      <c r="T3958" t="s">
        <v>22</v>
      </c>
      <c r="U3958">
        <f t="shared" si="123"/>
        <v>0</v>
      </c>
      <c r="V3958">
        <f>IF(Table2[[#This Row],[international_plan]]="yes",1,0)</f>
        <v>0</v>
      </c>
      <c r="W3958">
        <f>IF(Table2[[#This Row],[voice_mail_plan]]="yes",1,0)</f>
        <v>1</v>
      </c>
      <c r="X3958" t="str">
        <f t="shared" si="122"/>
        <v>High</v>
      </c>
      <c r="Y3958" t="str">
        <f>IF(Table2[[#This Row],[total_intl_charge]] &gt; AVERAGE($R$2:$R$4245),"High","Low")</f>
        <v>Low</v>
      </c>
      <c r="Z3958" t="str">
        <f>IF(AND(G3958&gt;AVERAGE(train!$G$2:$G$4251),K3958&gt;AVERAGE(train!$K$2:$K$4251)),"High Day &amp; Eve",IF(AND(G3958&gt;AVERAGE(train!$G$2:$G$4251),K3958&lt;=AVERAGE(train!$K$2:$K$4251)),"High Day Only",IF(AND(G3958&lt;=AVERAGE(train!$G$2:$G$4251),K3958&gt;AVERAGE(train!$K$2:$K$4251)),"High Eve Only","Low Usage")))</f>
        <v>High Day &amp; Eve</v>
      </c>
    </row>
    <row r="3959" spans="1:26">
      <c r="A3959" t="s">
        <v>44</v>
      </c>
      <c r="B3959">
        <v>2</v>
      </c>
      <c r="C3959" t="s">
        <v>21</v>
      </c>
      <c r="D3959" t="s">
        <v>22</v>
      </c>
      <c r="E3959" t="s">
        <v>23</v>
      </c>
      <c r="F3959">
        <v>27</v>
      </c>
      <c r="G3959">
        <v>141.69999999999999</v>
      </c>
      <c r="H3959">
        <v>125</v>
      </c>
      <c r="I3959">
        <v>24.09</v>
      </c>
      <c r="J3959">
        <v>160.69999999999999</v>
      </c>
      <c r="K3959">
        <v>136</v>
      </c>
      <c r="L3959">
        <v>13.66</v>
      </c>
      <c r="M3959">
        <v>170.3</v>
      </c>
      <c r="N3959">
        <v>81</v>
      </c>
      <c r="O3959">
        <v>7.66</v>
      </c>
      <c r="P3959">
        <v>9.3000000000000007</v>
      </c>
      <c r="Q3959">
        <v>2</v>
      </c>
      <c r="R3959">
        <v>2.5099999999999998</v>
      </c>
      <c r="S3959">
        <v>1</v>
      </c>
      <c r="T3959" t="s">
        <v>22</v>
      </c>
      <c r="U3959">
        <f t="shared" si="123"/>
        <v>0</v>
      </c>
      <c r="V3959">
        <f>IF(Table2[[#This Row],[international_plan]]="yes",1,0)</f>
        <v>0</v>
      </c>
      <c r="W3959">
        <f>IF(Table2[[#This Row],[voice_mail_plan]]="yes",1,0)</f>
        <v>1</v>
      </c>
      <c r="X3959" t="str">
        <f t="shared" si="122"/>
        <v>Low</v>
      </c>
      <c r="Y3959" t="str">
        <f>IF(Table2[[#This Row],[total_intl_charge]] &gt; AVERAGE($R$2:$R$4245),"High","Low")</f>
        <v>Low</v>
      </c>
      <c r="Z3959" t="str">
        <f>IF(AND(G3959&gt;AVERAGE(train!$G$2:$G$4251),K3959&gt;AVERAGE(train!$K$2:$K$4251)),"High Day &amp; Eve",IF(AND(G3959&gt;AVERAGE(train!$G$2:$G$4251),K3959&lt;=AVERAGE(train!$K$2:$K$4251)),"High Day Only",IF(AND(G3959&lt;=AVERAGE(train!$G$2:$G$4251),K3959&gt;AVERAGE(train!$K$2:$K$4251)),"High Eve Only","Low Usage")))</f>
        <v>High Eve Only</v>
      </c>
    </row>
    <row r="3960" spans="1:26">
      <c r="A3960" t="s">
        <v>32</v>
      </c>
      <c r="B3960">
        <v>91</v>
      </c>
      <c r="C3960" t="s">
        <v>21</v>
      </c>
      <c r="D3960" t="s">
        <v>22</v>
      </c>
      <c r="E3960" t="s">
        <v>22</v>
      </c>
      <c r="F3960">
        <v>0</v>
      </c>
      <c r="G3960">
        <v>289.3</v>
      </c>
      <c r="H3960">
        <v>73</v>
      </c>
      <c r="I3960">
        <v>49.18</v>
      </c>
      <c r="J3960">
        <v>179.8</v>
      </c>
      <c r="K3960">
        <v>86</v>
      </c>
      <c r="L3960">
        <v>15.28</v>
      </c>
      <c r="M3960">
        <v>186.7</v>
      </c>
      <c r="N3960">
        <v>94</v>
      </c>
      <c r="O3960">
        <v>8.4</v>
      </c>
      <c r="P3960">
        <v>6.4</v>
      </c>
      <c r="Q3960">
        <v>7</v>
      </c>
      <c r="R3960">
        <v>1.73</v>
      </c>
      <c r="S3960">
        <v>1</v>
      </c>
      <c r="T3960" t="s">
        <v>23</v>
      </c>
      <c r="U3960">
        <f t="shared" si="123"/>
        <v>1</v>
      </c>
      <c r="V3960">
        <f>IF(Table2[[#This Row],[international_plan]]="yes",1,0)</f>
        <v>0</v>
      </c>
      <c r="W3960">
        <f>IF(Table2[[#This Row],[voice_mail_plan]]="yes",1,0)</f>
        <v>0</v>
      </c>
      <c r="X3960" t="str">
        <f t="shared" si="122"/>
        <v>Medium</v>
      </c>
      <c r="Y3960" t="str">
        <f>IF(Table2[[#This Row],[total_intl_charge]] &gt; AVERAGE($R$2:$R$4245),"High","Low")</f>
        <v>Low</v>
      </c>
      <c r="Z3960" t="str">
        <f>IF(AND(G3960&gt;AVERAGE(train!$G$2:$G$4251),K3960&gt;AVERAGE(train!$K$2:$K$4251)),"High Day &amp; Eve",IF(AND(G3960&gt;AVERAGE(train!$G$2:$G$4251),K3960&lt;=AVERAGE(train!$K$2:$K$4251)),"High Day Only",IF(AND(G3960&lt;=AVERAGE(train!$G$2:$G$4251),K3960&gt;AVERAGE(train!$K$2:$K$4251)),"High Eve Only","Low Usage")))</f>
        <v>High Day Only</v>
      </c>
    </row>
    <row r="3961" spans="1:26">
      <c r="A3961" t="s">
        <v>74</v>
      </c>
      <c r="B3961">
        <v>34</v>
      </c>
      <c r="C3961" t="s">
        <v>28</v>
      </c>
      <c r="D3961" t="s">
        <v>22</v>
      </c>
      <c r="E3961" t="s">
        <v>23</v>
      </c>
      <c r="F3961">
        <v>26</v>
      </c>
      <c r="G3961">
        <v>193.4</v>
      </c>
      <c r="H3961">
        <v>91</v>
      </c>
      <c r="I3961">
        <v>32.880000000000003</v>
      </c>
      <c r="J3961">
        <v>198.3</v>
      </c>
      <c r="K3961">
        <v>94</v>
      </c>
      <c r="L3961">
        <v>16.86</v>
      </c>
      <c r="M3961">
        <v>257.2</v>
      </c>
      <c r="N3961">
        <v>94</v>
      </c>
      <c r="O3961">
        <v>11.57</v>
      </c>
      <c r="P3961">
        <v>9.5</v>
      </c>
      <c r="Q3961">
        <v>5</v>
      </c>
      <c r="R3961">
        <v>2.57</v>
      </c>
      <c r="S3961">
        <v>2</v>
      </c>
      <c r="T3961" t="s">
        <v>22</v>
      </c>
      <c r="U3961">
        <f t="shared" si="123"/>
        <v>0</v>
      </c>
      <c r="V3961">
        <f>IF(Table2[[#This Row],[international_plan]]="yes",1,0)</f>
        <v>0</v>
      </c>
      <c r="W3961">
        <f>IF(Table2[[#This Row],[voice_mail_plan]]="yes",1,0)</f>
        <v>1</v>
      </c>
      <c r="X3961" t="str">
        <f t="shared" si="122"/>
        <v>Low</v>
      </c>
      <c r="Y3961" t="str">
        <f>IF(Table2[[#This Row],[total_intl_charge]] &gt; AVERAGE($R$2:$R$4245),"High","Low")</f>
        <v>Low</v>
      </c>
      <c r="Z3961" t="str">
        <f>IF(AND(G3961&gt;AVERAGE(train!$G$2:$G$4251),K3961&gt;AVERAGE(train!$K$2:$K$4251)),"High Day &amp; Eve",IF(AND(G3961&gt;AVERAGE(train!$G$2:$G$4251),K3961&lt;=AVERAGE(train!$K$2:$K$4251)),"High Day Only",IF(AND(G3961&lt;=AVERAGE(train!$G$2:$G$4251),K3961&gt;AVERAGE(train!$K$2:$K$4251)),"High Eve Only","Low Usage")))</f>
        <v>High Day Only</v>
      </c>
    </row>
    <row r="3962" spans="1:26">
      <c r="A3962" t="s">
        <v>36</v>
      </c>
      <c r="B3962">
        <v>111</v>
      </c>
      <c r="C3962" t="s">
        <v>28</v>
      </c>
      <c r="D3962" t="s">
        <v>22</v>
      </c>
      <c r="E3962" t="s">
        <v>22</v>
      </c>
      <c r="F3962">
        <v>0</v>
      </c>
      <c r="G3962">
        <v>184.2</v>
      </c>
      <c r="H3962">
        <v>92</v>
      </c>
      <c r="I3962">
        <v>31.31</v>
      </c>
      <c r="J3962">
        <v>215</v>
      </c>
      <c r="K3962">
        <v>96</v>
      </c>
      <c r="L3962">
        <v>18.28</v>
      </c>
      <c r="M3962">
        <v>100.1</v>
      </c>
      <c r="N3962">
        <v>64</v>
      </c>
      <c r="O3962">
        <v>4.5</v>
      </c>
      <c r="P3962">
        <v>11.3</v>
      </c>
      <c r="Q3962">
        <v>4</v>
      </c>
      <c r="R3962">
        <v>3.05</v>
      </c>
      <c r="S3962">
        <v>1</v>
      </c>
      <c r="T3962" t="s">
        <v>22</v>
      </c>
      <c r="U3962">
        <f t="shared" si="123"/>
        <v>0</v>
      </c>
      <c r="V3962">
        <f>IF(Table2[[#This Row],[international_plan]]="yes",1,0)</f>
        <v>0</v>
      </c>
      <c r="W3962">
        <f>IF(Table2[[#This Row],[voice_mail_plan]]="yes",1,0)</f>
        <v>0</v>
      </c>
      <c r="X3962" t="str">
        <f t="shared" si="122"/>
        <v>High</v>
      </c>
      <c r="Y3962" t="str">
        <f>IF(Table2[[#This Row],[total_intl_charge]] &gt; AVERAGE($R$2:$R$4245),"High","Low")</f>
        <v>High</v>
      </c>
      <c r="Z3962" t="str">
        <f>IF(AND(G3962&gt;AVERAGE(train!$G$2:$G$4251),K3962&gt;AVERAGE(train!$K$2:$K$4251)),"High Day &amp; Eve",IF(AND(G3962&gt;AVERAGE(train!$G$2:$G$4251),K3962&lt;=AVERAGE(train!$K$2:$K$4251)),"High Day Only",IF(AND(G3962&lt;=AVERAGE(train!$G$2:$G$4251),K3962&gt;AVERAGE(train!$K$2:$K$4251)),"High Eve Only","Low Usage")))</f>
        <v>High Day Only</v>
      </c>
    </row>
    <row r="3963" spans="1:26">
      <c r="A3963" t="s">
        <v>39</v>
      </c>
      <c r="B3963">
        <v>110</v>
      </c>
      <c r="C3963" t="s">
        <v>21</v>
      </c>
      <c r="D3963" t="s">
        <v>22</v>
      </c>
      <c r="E3963" t="s">
        <v>23</v>
      </c>
      <c r="F3963">
        <v>30</v>
      </c>
      <c r="G3963">
        <v>144.1</v>
      </c>
      <c r="H3963">
        <v>87</v>
      </c>
      <c r="I3963">
        <v>24.5</v>
      </c>
      <c r="J3963">
        <v>229.8</v>
      </c>
      <c r="K3963">
        <v>88</v>
      </c>
      <c r="L3963">
        <v>19.53</v>
      </c>
      <c r="M3963">
        <v>174.7</v>
      </c>
      <c r="N3963">
        <v>90</v>
      </c>
      <c r="O3963">
        <v>7.86</v>
      </c>
      <c r="P3963">
        <v>12.4</v>
      </c>
      <c r="Q3963">
        <v>4</v>
      </c>
      <c r="R3963">
        <v>3.35</v>
      </c>
      <c r="S3963">
        <v>2</v>
      </c>
      <c r="T3963" t="s">
        <v>22</v>
      </c>
      <c r="U3963">
        <f t="shared" si="123"/>
        <v>0</v>
      </c>
      <c r="V3963">
        <f>IF(Table2[[#This Row],[international_plan]]="yes",1,0)</f>
        <v>0</v>
      </c>
      <c r="W3963">
        <f>IF(Table2[[#This Row],[voice_mail_plan]]="yes",1,0)</f>
        <v>1</v>
      </c>
      <c r="X3963" t="str">
        <f t="shared" si="122"/>
        <v>High</v>
      </c>
      <c r="Y3963" t="str">
        <f>IF(Table2[[#This Row],[total_intl_charge]] &gt; AVERAGE($R$2:$R$4245),"High","Low")</f>
        <v>High</v>
      </c>
      <c r="Z3963" t="str">
        <f>IF(AND(G3963&gt;AVERAGE(train!$G$2:$G$4251),K3963&gt;AVERAGE(train!$K$2:$K$4251)),"High Day &amp; Eve",IF(AND(G3963&gt;AVERAGE(train!$G$2:$G$4251),K3963&lt;=AVERAGE(train!$K$2:$K$4251)),"High Day Only",IF(AND(G3963&lt;=AVERAGE(train!$G$2:$G$4251),K3963&gt;AVERAGE(train!$K$2:$K$4251)),"High Eve Only","Low Usage")))</f>
        <v>Low Usage</v>
      </c>
    </row>
    <row r="3964" spans="1:26">
      <c r="A3964" t="s">
        <v>72</v>
      </c>
      <c r="B3964">
        <v>65</v>
      </c>
      <c r="C3964" t="s">
        <v>21</v>
      </c>
      <c r="D3964" t="s">
        <v>22</v>
      </c>
      <c r="E3964" t="s">
        <v>22</v>
      </c>
      <c r="F3964">
        <v>0</v>
      </c>
      <c r="G3964">
        <v>180.3</v>
      </c>
      <c r="H3964">
        <v>84</v>
      </c>
      <c r="I3964">
        <v>30.65</v>
      </c>
      <c r="J3964">
        <v>199.9</v>
      </c>
      <c r="K3964">
        <v>129</v>
      </c>
      <c r="L3964">
        <v>16.989999999999998</v>
      </c>
      <c r="M3964">
        <v>280.10000000000002</v>
      </c>
      <c r="N3964">
        <v>62</v>
      </c>
      <c r="O3964">
        <v>12.6</v>
      </c>
      <c r="P3964">
        <v>12.1</v>
      </c>
      <c r="Q3964">
        <v>1</v>
      </c>
      <c r="R3964">
        <v>3.27</v>
      </c>
      <c r="S3964">
        <v>3</v>
      </c>
      <c r="T3964" t="s">
        <v>22</v>
      </c>
      <c r="U3964">
        <f t="shared" si="123"/>
        <v>0</v>
      </c>
      <c r="V3964">
        <f>IF(Table2[[#This Row],[international_plan]]="yes",1,0)</f>
        <v>0</v>
      </c>
      <c r="W3964">
        <f>IF(Table2[[#This Row],[voice_mail_plan]]="yes",1,0)</f>
        <v>0</v>
      </c>
      <c r="X3964" t="str">
        <f t="shared" si="122"/>
        <v>Low</v>
      </c>
      <c r="Y3964" t="str">
        <f>IF(Table2[[#This Row],[total_intl_charge]] &gt; AVERAGE($R$2:$R$4245),"High","Low")</f>
        <v>High</v>
      </c>
      <c r="Z3964" t="str">
        <f>IF(AND(G3964&gt;AVERAGE(train!$G$2:$G$4251),K3964&gt;AVERAGE(train!$K$2:$K$4251)),"High Day &amp; Eve",IF(AND(G3964&gt;AVERAGE(train!$G$2:$G$4251),K3964&lt;=AVERAGE(train!$K$2:$K$4251)),"High Day Only",IF(AND(G3964&lt;=AVERAGE(train!$G$2:$G$4251),K3964&gt;AVERAGE(train!$K$2:$K$4251)),"High Eve Only","Low Usage")))</f>
        <v>High Day &amp; Eve</v>
      </c>
    </row>
    <row r="3965" spans="1:26">
      <c r="A3965" t="s">
        <v>30</v>
      </c>
      <c r="B3965">
        <v>51</v>
      </c>
      <c r="C3965" t="s">
        <v>28</v>
      </c>
      <c r="D3965" t="s">
        <v>22</v>
      </c>
      <c r="E3965" t="s">
        <v>23</v>
      </c>
      <c r="F3965">
        <v>24</v>
      </c>
      <c r="G3965">
        <v>179.2</v>
      </c>
      <c r="H3965">
        <v>76</v>
      </c>
      <c r="I3965">
        <v>30.46</v>
      </c>
      <c r="J3965">
        <v>253.3</v>
      </c>
      <c r="K3965">
        <v>64</v>
      </c>
      <c r="L3965">
        <v>21.53</v>
      </c>
      <c r="M3965">
        <v>196.5</v>
      </c>
      <c r="N3965">
        <v>108</v>
      </c>
      <c r="O3965">
        <v>8.84</v>
      </c>
      <c r="P3965">
        <v>15.1</v>
      </c>
      <c r="Q3965">
        <v>3</v>
      </c>
      <c r="R3965">
        <v>4.08</v>
      </c>
      <c r="S3965">
        <v>1</v>
      </c>
      <c r="T3965" t="s">
        <v>22</v>
      </c>
      <c r="U3965">
        <f t="shared" si="123"/>
        <v>0</v>
      </c>
      <c r="V3965">
        <f>IF(Table2[[#This Row],[international_plan]]="yes",1,0)</f>
        <v>0</v>
      </c>
      <c r="W3965">
        <f>IF(Table2[[#This Row],[voice_mail_plan]]="yes",1,0)</f>
        <v>1</v>
      </c>
      <c r="X3965" t="str">
        <f t="shared" si="122"/>
        <v>Low</v>
      </c>
      <c r="Y3965" t="str">
        <f>IF(Table2[[#This Row],[total_intl_charge]] &gt; AVERAGE($R$2:$R$4245),"High","Low")</f>
        <v>High</v>
      </c>
      <c r="Z3965" t="str">
        <f>IF(AND(G3965&gt;AVERAGE(train!$G$2:$G$4251),K3965&gt;AVERAGE(train!$K$2:$K$4251)),"High Day &amp; Eve",IF(AND(G3965&gt;AVERAGE(train!$G$2:$G$4251),K3965&lt;=AVERAGE(train!$K$2:$K$4251)),"High Day Only",IF(AND(G3965&lt;=AVERAGE(train!$G$2:$G$4251),K3965&gt;AVERAGE(train!$K$2:$K$4251)),"High Eve Only","Low Usage")))</f>
        <v>Low Usage</v>
      </c>
    </row>
    <row r="3966" spans="1:26">
      <c r="A3966" t="s">
        <v>59</v>
      </c>
      <c r="B3966">
        <v>64</v>
      </c>
      <c r="C3966" t="s">
        <v>28</v>
      </c>
      <c r="D3966" t="s">
        <v>22</v>
      </c>
      <c r="E3966" t="s">
        <v>22</v>
      </c>
      <c r="F3966">
        <v>0</v>
      </c>
      <c r="G3966">
        <v>50.6</v>
      </c>
      <c r="H3966">
        <v>91</v>
      </c>
      <c r="I3966">
        <v>8.6</v>
      </c>
      <c r="J3966">
        <v>308.89999999999998</v>
      </c>
      <c r="K3966">
        <v>78</v>
      </c>
      <c r="L3966">
        <v>26.26</v>
      </c>
      <c r="M3966">
        <v>255.4</v>
      </c>
      <c r="N3966">
        <v>114</v>
      </c>
      <c r="O3966">
        <v>11.49</v>
      </c>
      <c r="P3966">
        <v>13.7</v>
      </c>
      <c r="Q3966">
        <v>5</v>
      </c>
      <c r="R3966">
        <v>3.7</v>
      </c>
      <c r="S3966">
        <v>2</v>
      </c>
      <c r="T3966" t="s">
        <v>22</v>
      </c>
      <c r="U3966">
        <f t="shared" si="123"/>
        <v>0</v>
      </c>
      <c r="V3966">
        <f>IF(Table2[[#This Row],[international_plan]]="yes",1,0)</f>
        <v>0</v>
      </c>
      <c r="W3966">
        <f>IF(Table2[[#This Row],[voice_mail_plan]]="yes",1,0)</f>
        <v>0</v>
      </c>
      <c r="X3966" t="str">
        <f t="shared" si="122"/>
        <v>Low</v>
      </c>
      <c r="Y3966" t="str">
        <f>IF(Table2[[#This Row],[total_intl_charge]] &gt; AVERAGE($R$2:$R$4245),"High","Low")</f>
        <v>High</v>
      </c>
      <c r="Z3966" t="str">
        <f>IF(AND(G3966&gt;AVERAGE(train!$G$2:$G$4251),K3966&gt;AVERAGE(train!$K$2:$K$4251)),"High Day &amp; Eve",IF(AND(G3966&gt;AVERAGE(train!$G$2:$G$4251),K3966&lt;=AVERAGE(train!$K$2:$K$4251)),"High Day Only",IF(AND(G3966&lt;=AVERAGE(train!$G$2:$G$4251),K3966&gt;AVERAGE(train!$K$2:$K$4251)),"High Eve Only","Low Usage")))</f>
        <v>Low Usage</v>
      </c>
    </row>
    <row r="3967" spans="1:26">
      <c r="A3967" t="s">
        <v>49</v>
      </c>
      <c r="B3967">
        <v>117</v>
      </c>
      <c r="C3967" t="s">
        <v>21</v>
      </c>
      <c r="D3967" t="s">
        <v>22</v>
      </c>
      <c r="E3967" t="s">
        <v>22</v>
      </c>
      <c r="F3967">
        <v>0</v>
      </c>
      <c r="G3967">
        <v>223.7</v>
      </c>
      <c r="H3967">
        <v>73</v>
      </c>
      <c r="I3967">
        <v>38.03</v>
      </c>
      <c r="J3967">
        <v>205.2</v>
      </c>
      <c r="K3967">
        <v>69</v>
      </c>
      <c r="L3967">
        <v>17.440000000000001</v>
      </c>
      <c r="M3967">
        <v>282.89999999999998</v>
      </c>
      <c r="N3967">
        <v>51</v>
      </c>
      <c r="O3967">
        <v>12.73</v>
      </c>
      <c r="P3967">
        <v>11.1</v>
      </c>
      <c r="Q3967">
        <v>1</v>
      </c>
      <c r="R3967">
        <v>3</v>
      </c>
      <c r="S3967">
        <v>2</v>
      </c>
      <c r="T3967" t="s">
        <v>22</v>
      </c>
      <c r="U3967">
        <f t="shared" si="123"/>
        <v>0</v>
      </c>
      <c r="V3967">
        <f>IF(Table2[[#This Row],[international_plan]]="yes",1,0)</f>
        <v>0</v>
      </c>
      <c r="W3967">
        <f>IF(Table2[[#This Row],[voice_mail_plan]]="yes",1,0)</f>
        <v>0</v>
      </c>
      <c r="X3967" t="str">
        <f t="shared" si="122"/>
        <v>High</v>
      </c>
      <c r="Y3967" t="str">
        <f>IF(Table2[[#This Row],[total_intl_charge]] &gt; AVERAGE($R$2:$R$4245),"High","Low")</f>
        <v>High</v>
      </c>
      <c r="Z3967" t="str">
        <f>IF(AND(G3967&gt;AVERAGE(train!$G$2:$G$4251),K3967&gt;AVERAGE(train!$K$2:$K$4251)),"High Day &amp; Eve",IF(AND(G3967&gt;AVERAGE(train!$G$2:$G$4251),K3967&lt;=AVERAGE(train!$K$2:$K$4251)),"High Day Only",IF(AND(G3967&lt;=AVERAGE(train!$G$2:$G$4251),K3967&gt;AVERAGE(train!$K$2:$K$4251)),"High Eve Only","Low Usage")))</f>
        <v>High Day Only</v>
      </c>
    </row>
    <row r="3968" spans="1:26">
      <c r="A3968" t="s">
        <v>65</v>
      </c>
      <c r="B3968">
        <v>38</v>
      </c>
      <c r="C3968" t="s">
        <v>21</v>
      </c>
      <c r="D3968" t="s">
        <v>22</v>
      </c>
      <c r="E3968" t="s">
        <v>22</v>
      </c>
      <c r="F3968">
        <v>0</v>
      </c>
      <c r="G3968">
        <v>220.5</v>
      </c>
      <c r="H3968">
        <v>110</v>
      </c>
      <c r="I3968">
        <v>37.49</v>
      </c>
      <c r="J3968">
        <v>180.8</v>
      </c>
      <c r="K3968">
        <v>114</v>
      </c>
      <c r="L3968">
        <v>15.37</v>
      </c>
      <c r="M3968">
        <v>156.5</v>
      </c>
      <c r="N3968">
        <v>102</v>
      </c>
      <c r="O3968">
        <v>7.04</v>
      </c>
      <c r="P3968">
        <v>5.6</v>
      </c>
      <c r="Q3968">
        <v>7</v>
      </c>
      <c r="R3968">
        <v>1.51</v>
      </c>
      <c r="S3968">
        <v>1</v>
      </c>
      <c r="T3968" t="s">
        <v>22</v>
      </c>
      <c r="U3968">
        <f t="shared" si="123"/>
        <v>0</v>
      </c>
      <c r="V3968">
        <f>IF(Table2[[#This Row],[international_plan]]="yes",1,0)</f>
        <v>0</v>
      </c>
      <c r="W3968">
        <f>IF(Table2[[#This Row],[voice_mail_plan]]="yes",1,0)</f>
        <v>0</v>
      </c>
      <c r="X3968" t="str">
        <f t="shared" si="122"/>
        <v>Low</v>
      </c>
      <c r="Y3968" t="str">
        <f>IF(Table2[[#This Row],[total_intl_charge]] &gt; AVERAGE($R$2:$R$4245),"High","Low")</f>
        <v>Low</v>
      </c>
      <c r="Z3968" t="str">
        <f>IF(AND(G3968&gt;AVERAGE(train!$G$2:$G$4251),K3968&gt;AVERAGE(train!$K$2:$K$4251)),"High Day &amp; Eve",IF(AND(G3968&gt;AVERAGE(train!$G$2:$G$4251),K3968&lt;=AVERAGE(train!$K$2:$K$4251)),"High Day Only",IF(AND(G3968&lt;=AVERAGE(train!$G$2:$G$4251),K3968&gt;AVERAGE(train!$K$2:$K$4251)),"High Eve Only","Low Usage")))</f>
        <v>High Day &amp; Eve</v>
      </c>
    </row>
    <row r="3969" spans="1:26">
      <c r="A3969" t="s">
        <v>63</v>
      </c>
      <c r="B3969">
        <v>112</v>
      </c>
      <c r="C3969" t="s">
        <v>21</v>
      </c>
      <c r="D3969" t="s">
        <v>23</v>
      </c>
      <c r="E3969" t="s">
        <v>22</v>
      </c>
      <c r="F3969">
        <v>0</v>
      </c>
      <c r="G3969">
        <v>217.6</v>
      </c>
      <c r="H3969">
        <v>110</v>
      </c>
      <c r="I3969">
        <v>36.99</v>
      </c>
      <c r="J3969">
        <v>195.7</v>
      </c>
      <c r="K3969">
        <v>105</v>
      </c>
      <c r="L3969">
        <v>16.63</v>
      </c>
      <c r="M3969">
        <v>178.8</v>
      </c>
      <c r="N3969">
        <v>106</v>
      </c>
      <c r="O3969">
        <v>8.0500000000000007</v>
      </c>
      <c r="P3969">
        <v>10.4</v>
      </c>
      <c r="Q3969">
        <v>8</v>
      </c>
      <c r="R3969">
        <v>2.81</v>
      </c>
      <c r="S3969">
        <v>2</v>
      </c>
      <c r="T3969" t="s">
        <v>22</v>
      </c>
      <c r="U3969">
        <f t="shared" si="123"/>
        <v>0</v>
      </c>
      <c r="V3969">
        <f>IF(Table2[[#This Row],[international_plan]]="yes",1,0)</f>
        <v>1</v>
      </c>
      <c r="W3969">
        <f>IF(Table2[[#This Row],[voice_mail_plan]]="yes",1,0)</f>
        <v>0</v>
      </c>
      <c r="X3969" t="str">
        <f t="shared" si="122"/>
        <v>High</v>
      </c>
      <c r="Y3969" t="str">
        <f>IF(Table2[[#This Row],[total_intl_charge]] &gt; AVERAGE($R$2:$R$4245),"High","Low")</f>
        <v>High</v>
      </c>
      <c r="Z3969" t="str">
        <f>IF(AND(G3969&gt;AVERAGE(train!$G$2:$G$4251),K3969&gt;AVERAGE(train!$K$2:$K$4251)),"High Day &amp; Eve",IF(AND(G3969&gt;AVERAGE(train!$G$2:$G$4251),K3969&lt;=AVERAGE(train!$K$2:$K$4251)),"High Day Only",IF(AND(G3969&lt;=AVERAGE(train!$G$2:$G$4251),K3969&gt;AVERAGE(train!$K$2:$K$4251)),"High Eve Only","Low Usage")))</f>
        <v>High Day &amp; Eve</v>
      </c>
    </row>
    <row r="3970" spans="1:26">
      <c r="A3970" t="s">
        <v>72</v>
      </c>
      <c r="B3970">
        <v>48</v>
      </c>
      <c r="C3970" t="s">
        <v>21</v>
      </c>
      <c r="D3970" t="s">
        <v>22</v>
      </c>
      <c r="E3970" t="s">
        <v>23</v>
      </c>
      <c r="F3970">
        <v>37</v>
      </c>
      <c r="G3970">
        <v>138.30000000000001</v>
      </c>
      <c r="H3970">
        <v>81</v>
      </c>
      <c r="I3970">
        <v>23.51</v>
      </c>
      <c r="J3970">
        <v>187.6</v>
      </c>
      <c r="K3970">
        <v>74</v>
      </c>
      <c r="L3970">
        <v>15.95</v>
      </c>
      <c r="M3970">
        <v>158</v>
      </c>
      <c r="N3970">
        <v>113</v>
      </c>
      <c r="O3970">
        <v>7.11</v>
      </c>
      <c r="P3970">
        <v>11.6</v>
      </c>
      <c r="Q3970">
        <v>1</v>
      </c>
      <c r="R3970">
        <v>3.13</v>
      </c>
      <c r="S3970">
        <v>2</v>
      </c>
      <c r="T3970" t="s">
        <v>22</v>
      </c>
      <c r="U3970">
        <f t="shared" si="123"/>
        <v>0</v>
      </c>
      <c r="V3970">
        <f>IF(Table2[[#This Row],[international_plan]]="yes",1,0)</f>
        <v>0</v>
      </c>
      <c r="W3970">
        <f>IF(Table2[[#This Row],[voice_mail_plan]]="yes",1,0)</f>
        <v>1</v>
      </c>
      <c r="X3970" t="str">
        <f t="shared" ref="X3970:X4033" si="124">IF(B3970&lt;=$AC$3,"Low",IF(B3970&lt;=$AC$4,"Medium",IF(B3970&lt;=$AC$5,"High",IF(B3970&gt;=$AC$5,"Very High"))))</f>
        <v>Low</v>
      </c>
      <c r="Y3970" t="str">
        <f>IF(Table2[[#This Row],[total_intl_charge]] &gt; AVERAGE($R$2:$R$4245),"High","Low")</f>
        <v>High</v>
      </c>
      <c r="Z3970" t="str">
        <f>IF(AND(G3970&gt;AVERAGE(train!$G$2:$G$4251),K3970&gt;AVERAGE(train!$K$2:$K$4251)),"High Day &amp; Eve",IF(AND(G3970&gt;AVERAGE(train!$G$2:$G$4251),K3970&lt;=AVERAGE(train!$K$2:$K$4251)),"High Day Only",IF(AND(G3970&lt;=AVERAGE(train!$G$2:$G$4251),K3970&gt;AVERAGE(train!$K$2:$K$4251)),"High Eve Only","Low Usage")))</f>
        <v>Low Usage</v>
      </c>
    </row>
    <row r="3971" spans="1:26">
      <c r="A3971" t="s">
        <v>44</v>
      </c>
      <c r="B3971">
        <v>105</v>
      </c>
      <c r="C3971" t="s">
        <v>25</v>
      </c>
      <c r="D3971" t="s">
        <v>22</v>
      </c>
      <c r="E3971" t="s">
        <v>22</v>
      </c>
      <c r="F3971">
        <v>0</v>
      </c>
      <c r="G3971">
        <v>160.30000000000001</v>
      </c>
      <c r="H3971">
        <v>86</v>
      </c>
      <c r="I3971">
        <v>27.25</v>
      </c>
      <c r="J3971">
        <v>195.2</v>
      </c>
      <c r="K3971">
        <v>80</v>
      </c>
      <c r="L3971">
        <v>16.59</v>
      </c>
      <c r="M3971">
        <v>163.30000000000001</v>
      </c>
      <c r="N3971">
        <v>109</v>
      </c>
      <c r="O3971">
        <v>7.35</v>
      </c>
      <c r="P3971">
        <v>12.7</v>
      </c>
      <c r="Q3971">
        <v>3</v>
      </c>
      <c r="R3971">
        <v>3.43</v>
      </c>
      <c r="S3971">
        <v>2</v>
      </c>
      <c r="T3971" t="s">
        <v>22</v>
      </c>
      <c r="U3971">
        <f t="shared" ref="U3971:U4034" si="125">IF(T3971="yes",1,0)</f>
        <v>0</v>
      </c>
      <c r="V3971">
        <f>IF(Table2[[#This Row],[international_plan]]="yes",1,0)</f>
        <v>0</v>
      </c>
      <c r="W3971">
        <f>IF(Table2[[#This Row],[voice_mail_plan]]="yes",1,0)</f>
        <v>0</v>
      </c>
      <c r="X3971" t="str">
        <f t="shared" si="124"/>
        <v>High</v>
      </c>
      <c r="Y3971" t="str">
        <f>IF(Table2[[#This Row],[total_intl_charge]] &gt; AVERAGE($R$2:$R$4245),"High","Low")</f>
        <v>High</v>
      </c>
      <c r="Z3971" t="str">
        <f>IF(AND(G3971&gt;AVERAGE(train!$G$2:$G$4251),K3971&gt;AVERAGE(train!$K$2:$K$4251)),"High Day &amp; Eve",IF(AND(G3971&gt;AVERAGE(train!$G$2:$G$4251),K3971&lt;=AVERAGE(train!$K$2:$K$4251)),"High Day Only",IF(AND(G3971&lt;=AVERAGE(train!$G$2:$G$4251),K3971&gt;AVERAGE(train!$K$2:$K$4251)),"High Eve Only","Low Usage")))</f>
        <v>Low Usage</v>
      </c>
    </row>
    <row r="3972" spans="1:26">
      <c r="A3972" t="s">
        <v>57</v>
      </c>
      <c r="B3972">
        <v>140</v>
      </c>
      <c r="C3972" t="s">
        <v>21</v>
      </c>
      <c r="D3972" t="s">
        <v>22</v>
      </c>
      <c r="E3972" t="s">
        <v>22</v>
      </c>
      <c r="F3972">
        <v>0</v>
      </c>
      <c r="G3972">
        <v>191.8</v>
      </c>
      <c r="H3972">
        <v>67</v>
      </c>
      <c r="I3972">
        <v>32.61</v>
      </c>
      <c r="J3972">
        <v>261.10000000000002</v>
      </c>
      <c r="K3972">
        <v>52</v>
      </c>
      <c r="L3972">
        <v>22.19</v>
      </c>
      <c r="M3972">
        <v>252.7</v>
      </c>
      <c r="N3972">
        <v>112</v>
      </c>
      <c r="O3972">
        <v>11.37</v>
      </c>
      <c r="P3972">
        <v>10.8</v>
      </c>
      <c r="Q3972">
        <v>3</v>
      </c>
      <c r="R3972">
        <v>2.92</v>
      </c>
      <c r="S3972">
        <v>6</v>
      </c>
      <c r="T3972" t="s">
        <v>22</v>
      </c>
      <c r="U3972">
        <f t="shared" si="125"/>
        <v>0</v>
      </c>
      <c r="V3972">
        <f>IF(Table2[[#This Row],[international_plan]]="yes",1,0)</f>
        <v>0</v>
      </c>
      <c r="W3972">
        <f>IF(Table2[[#This Row],[voice_mail_plan]]="yes",1,0)</f>
        <v>0</v>
      </c>
      <c r="X3972" t="str">
        <f t="shared" si="124"/>
        <v>Very High</v>
      </c>
      <c r="Y3972" t="str">
        <f>IF(Table2[[#This Row],[total_intl_charge]] &gt; AVERAGE($R$2:$R$4245),"High","Low")</f>
        <v>High</v>
      </c>
      <c r="Z3972" t="str">
        <f>IF(AND(G3972&gt;AVERAGE(train!$G$2:$G$4251),K3972&gt;AVERAGE(train!$K$2:$K$4251)),"High Day &amp; Eve",IF(AND(G3972&gt;AVERAGE(train!$G$2:$G$4251),K3972&lt;=AVERAGE(train!$K$2:$K$4251)),"High Day Only",IF(AND(G3972&lt;=AVERAGE(train!$G$2:$G$4251),K3972&gt;AVERAGE(train!$K$2:$K$4251)),"High Eve Only","Low Usage")))</f>
        <v>High Day Only</v>
      </c>
    </row>
    <row r="3973" spans="1:26">
      <c r="A3973" t="s">
        <v>57</v>
      </c>
      <c r="B3973">
        <v>185</v>
      </c>
      <c r="C3973" t="s">
        <v>25</v>
      </c>
      <c r="D3973" t="s">
        <v>22</v>
      </c>
      <c r="E3973" t="s">
        <v>23</v>
      </c>
      <c r="F3973">
        <v>18</v>
      </c>
      <c r="G3973">
        <v>103.9</v>
      </c>
      <c r="H3973">
        <v>112</v>
      </c>
      <c r="I3973">
        <v>17.66</v>
      </c>
      <c r="J3973">
        <v>230</v>
      </c>
      <c r="K3973">
        <v>111</v>
      </c>
      <c r="L3973">
        <v>19.55</v>
      </c>
      <c r="M3973">
        <v>155.69999999999999</v>
      </c>
      <c r="N3973">
        <v>119</v>
      </c>
      <c r="O3973">
        <v>7.01</v>
      </c>
      <c r="P3973">
        <v>8.5</v>
      </c>
      <c r="Q3973">
        <v>5</v>
      </c>
      <c r="R3973">
        <v>2.2999999999999998</v>
      </c>
      <c r="S3973">
        <v>0</v>
      </c>
      <c r="T3973" t="s">
        <v>22</v>
      </c>
      <c r="U3973">
        <f t="shared" si="125"/>
        <v>0</v>
      </c>
      <c r="V3973">
        <f>IF(Table2[[#This Row],[international_plan]]="yes",1,0)</f>
        <v>0</v>
      </c>
      <c r="W3973">
        <f>IF(Table2[[#This Row],[voice_mail_plan]]="yes",1,0)</f>
        <v>1</v>
      </c>
      <c r="X3973" t="str">
        <f t="shared" si="124"/>
        <v>Very High</v>
      </c>
      <c r="Y3973" t="str">
        <f>IF(Table2[[#This Row],[total_intl_charge]] &gt; AVERAGE($R$2:$R$4245),"High","Low")</f>
        <v>Low</v>
      </c>
      <c r="Z3973" t="str">
        <f>IF(AND(G3973&gt;AVERAGE(train!$G$2:$G$4251),K3973&gt;AVERAGE(train!$K$2:$K$4251)),"High Day &amp; Eve",IF(AND(G3973&gt;AVERAGE(train!$G$2:$G$4251),K3973&lt;=AVERAGE(train!$K$2:$K$4251)),"High Day Only",IF(AND(G3973&lt;=AVERAGE(train!$G$2:$G$4251),K3973&gt;AVERAGE(train!$K$2:$K$4251)),"High Eve Only","Low Usage")))</f>
        <v>High Eve Only</v>
      </c>
    </row>
    <row r="3974" spans="1:26">
      <c r="A3974" t="s">
        <v>48</v>
      </c>
      <c r="B3974">
        <v>99</v>
      </c>
      <c r="C3974" t="s">
        <v>28</v>
      </c>
      <c r="D3974" t="s">
        <v>22</v>
      </c>
      <c r="E3974" t="s">
        <v>22</v>
      </c>
      <c r="F3974">
        <v>0</v>
      </c>
      <c r="G3974">
        <v>214.9</v>
      </c>
      <c r="H3974">
        <v>103</v>
      </c>
      <c r="I3974">
        <v>36.53</v>
      </c>
      <c r="J3974">
        <v>218.4</v>
      </c>
      <c r="K3974">
        <v>121</v>
      </c>
      <c r="L3974">
        <v>18.559999999999999</v>
      </c>
      <c r="M3974">
        <v>272.60000000000002</v>
      </c>
      <c r="N3974">
        <v>110</v>
      </c>
      <c r="O3974">
        <v>12.27</v>
      </c>
      <c r="P3974">
        <v>9.6</v>
      </c>
      <c r="Q3974">
        <v>3</v>
      </c>
      <c r="R3974">
        <v>2.59</v>
      </c>
      <c r="S3974">
        <v>2</v>
      </c>
      <c r="T3974" t="s">
        <v>22</v>
      </c>
      <c r="U3974">
        <f t="shared" si="125"/>
        <v>0</v>
      </c>
      <c r="V3974">
        <f>IF(Table2[[#This Row],[international_plan]]="yes",1,0)</f>
        <v>0</v>
      </c>
      <c r="W3974">
        <f>IF(Table2[[#This Row],[voice_mail_plan]]="yes",1,0)</f>
        <v>0</v>
      </c>
      <c r="X3974" t="str">
        <f t="shared" si="124"/>
        <v>Medium</v>
      </c>
      <c r="Y3974" t="str">
        <f>IF(Table2[[#This Row],[total_intl_charge]] &gt; AVERAGE($R$2:$R$4245),"High","Low")</f>
        <v>Low</v>
      </c>
      <c r="Z3974" t="str">
        <f>IF(AND(G3974&gt;AVERAGE(train!$G$2:$G$4251),K3974&gt;AVERAGE(train!$K$2:$K$4251)),"High Day &amp; Eve",IF(AND(G3974&gt;AVERAGE(train!$G$2:$G$4251),K3974&lt;=AVERAGE(train!$K$2:$K$4251)),"High Day Only",IF(AND(G3974&lt;=AVERAGE(train!$G$2:$G$4251),K3974&gt;AVERAGE(train!$K$2:$K$4251)),"High Eve Only","Low Usage")))</f>
        <v>High Day &amp; Eve</v>
      </c>
    </row>
    <row r="3975" spans="1:26">
      <c r="A3975" t="s">
        <v>32</v>
      </c>
      <c r="B3975">
        <v>52</v>
      </c>
      <c r="C3975" t="s">
        <v>21</v>
      </c>
      <c r="D3975" t="s">
        <v>22</v>
      </c>
      <c r="E3975" t="s">
        <v>22</v>
      </c>
      <c r="F3975">
        <v>0</v>
      </c>
      <c r="G3975">
        <v>165.9</v>
      </c>
      <c r="H3975">
        <v>122</v>
      </c>
      <c r="I3975">
        <v>28.2</v>
      </c>
      <c r="J3975">
        <v>212.2</v>
      </c>
      <c r="K3975">
        <v>107</v>
      </c>
      <c r="L3975">
        <v>18.04</v>
      </c>
      <c r="M3975">
        <v>202.1</v>
      </c>
      <c r="N3975">
        <v>94</v>
      </c>
      <c r="O3975">
        <v>9.09</v>
      </c>
      <c r="P3975">
        <v>8.3000000000000007</v>
      </c>
      <c r="Q3975">
        <v>3</v>
      </c>
      <c r="R3975">
        <v>2.2400000000000002</v>
      </c>
      <c r="S3975">
        <v>1</v>
      </c>
      <c r="T3975" t="s">
        <v>22</v>
      </c>
      <c r="U3975">
        <f t="shared" si="125"/>
        <v>0</v>
      </c>
      <c r="V3975">
        <f>IF(Table2[[#This Row],[international_plan]]="yes",1,0)</f>
        <v>0</v>
      </c>
      <c r="W3975">
        <f>IF(Table2[[#This Row],[voice_mail_plan]]="yes",1,0)</f>
        <v>0</v>
      </c>
      <c r="X3975" t="str">
        <f t="shared" si="124"/>
        <v>Low</v>
      </c>
      <c r="Y3975" t="str">
        <f>IF(Table2[[#This Row],[total_intl_charge]] &gt; AVERAGE($R$2:$R$4245),"High","Low")</f>
        <v>Low</v>
      </c>
      <c r="Z3975" t="str">
        <f>IF(AND(G3975&gt;AVERAGE(train!$G$2:$G$4251),K3975&gt;AVERAGE(train!$K$2:$K$4251)),"High Day &amp; Eve",IF(AND(G3975&gt;AVERAGE(train!$G$2:$G$4251),K3975&lt;=AVERAGE(train!$K$2:$K$4251)),"High Day Only",IF(AND(G3975&lt;=AVERAGE(train!$G$2:$G$4251),K3975&gt;AVERAGE(train!$K$2:$K$4251)),"High Eve Only","Low Usage")))</f>
        <v>High Eve Only</v>
      </c>
    </row>
    <row r="3976" spans="1:26">
      <c r="A3976" t="s">
        <v>34</v>
      </c>
      <c r="B3976">
        <v>200</v>
      </c>
      <c r="C3976" t="s">
        <v>21</v>
      </c>
      <c r="D3976" t="s">
        <v>23</v>
      </c>
      <c r="E3976" t="s">
        <v>23</v>
      </c>
      <c r="F3976">
        <v>29</v>
      </c>
      <c r="G3976">
        <v>92.2</v>
      </c>
      <c r="H3976">
        <v>95</v>
      </c>
      <c r="I3976">
        <v>15.67</v>
      </c>
      <c r="J3976">
        <v>200</v>
      </c>
      <c r="K3976">
        <v>101</v>
      </c>
      <c r="L3976">
        <v>17</v>
      </c>
      <c r="M3976">
        <v>119.1</v>
      </c>
      <c r="N3976">
        <v>99</v>
      </c>
      <c r="O3976">
        <v>5.36</v>
      </c>
      <c r="P3976">
        <v>5.7</v>
      </c>
      <c r="Q3976">
        <v>1</v>
      </c>
      <c r="R3976">
        <v>1.54</v>
      </c>
      <c r="S3976">
        <v>1</v>
      </c>
      <c r="T3976" t="s">
        <v>23</v>
      </c>
      <c r="U3976">
        <f t="shared" si="125"/>
        <v>1</v>
      </c>
      <c r="V3976">
        <f>IF(Table2[[#This Row],[international_plan]]="yes",1,0)</f>
        <v>1</v>
      </c>
      <c r="W3976">
        <f>IF(Table2[[#This Row],[voice_mail_plan]]="yes",1,0)</f>
        <v>1</v>
      </c>
      <c r="X3976" t="str">
        <f t="shared" si="124"/>
        <v>Very High</v>
      </c>
      <c r="Y3976" t="str">
        <f>IF(Table2[[#This Row],[total_intl_charge]] &gt; AVERAGE($R$2:$R$4245),"High","Low")</f>
        <v>Low</v>
      </c>
      <c r="Z3976" t="str">
        <f>IF(AND(G3976&gt;AVERAGE(train!$G$2:$G$4251),K3976&gt;AVERAGE(train!$K$2:$K$4251)),"High Day &amp; Eve",IF(AND(G3976&gt;AVERAGE(train!$G$2:$G$4251),K3976&lt;=AVERAGE(train!$K$2:$K$4251)),"High Day Only",IF(AND(G3976&lt;=AVERAGE(train!$G$2:$G$4251),K3976&gt;AVERAGE(train!$K$2:$K$4251)),"High Eve Only","Low Usage")))</f>
        <v>High Eve Only</v>
      </c>
    </row>
    <row r="3977" spans="1:26">
      <c r="A3977" t="s">
        <v>26</v>
      </c>
      <c r="B3977">
        <v>82</v>
      </c>
      <c r="C3977" t="s">
        <v>25</v>
      </c>
      <c r="D3977" t="s">
        <v>22</v>
      </c>
      <c r="E3977" t="s">
        <v>22</v>
      </c>
      <c r="F3977">
        <v>0</v>
      </c>
      <c r="G3977">
        <v>182.3</v>
      </c>
      <c r="H3977">
        <v>106</v>
      </c>
      <c r="I3977">
        <v>30.99</v>
      </c>
      <c r="J3977">
        <v>259.89999999999998</v>
      </c>
      <c r="K3977">
        <v>102</v>
      </c>
      <c r="L3977">
        <v>22.09</v>
      </c>
      <c r="M3977">
        <v>150.5</v>
      </c>
      <c r="N3977">
        <v>98</v>
      </c>
      <c r="O3977">
        <v>6.77</v>
      </c>
      <c r="P3977">
        <v>10.9</v>
      </c>
      <c r="Q3977">
        <v>6</v>
      </c>
      <c r="R3977">
        <v>2.94</v>
      </c>
      <c r="S3977">
        <v>1</v>
      </c>
      <c r="T3977" t="s">
        <v>22</v>
      </c>
      <c r="U3977">
        <f t="shared" si="125"/>
        <v>0</v>
      </c>
      <c r="V3977">
        <f>IF(Table2[[#This Row],[international_plan]]="yes",1,0)</f>
        <v>0</v>
      </c>
      <c r="W3977">
        <f>IF(Table2[[#This Row],[voice_mail_plan]]="yes",1,0)</f>
        <v>0</v>
      </c>
      <c r="X3977" t="str">
        <f t="shared" si="124"/>
        <v>Medium</v>
      </c>
      <c r="Y3977" t="str">
        <f>IF(Table2[[#This Row],[total_intl_charge]] &gt; AVERAGE($R$2:$R$4245),"High","Low")</f>
        <v>High</v>
      </c>
      <c r="Z3977" t="str">
        <f>IF(AND(G3977&gt;AVERAGE(train!$G$2:$G$4251),K3977&gt;AVERAGE(train!$K$2:$K$4251)),"High Day &amp; Eve",IF(AND(G3977&gt;AVERAGE(train!$G$2:$G$4251),K3977&lt;=AVERAGE(train!$K$2:$K$4251)),"High Day Only",IF(AND(G3977&lt;=AVERAGE(train!$G$2:$G$4251),K3977&gt;AVERAGE(train!$K$2:$K$4251)),"High Eve Only","Low Usage")))</f>
        <v>High Day &amp; Eve</v>
      </c>
    </row>
    <row r="3978" spans="1:26">
      <c r="A3978" t="s">
        <v>59</v>
      </c>
      <c r="B3978">
        <v>143</v>
      </c>
      <c r="C3978" t="s">
        <v>21</v>
      </c>
      <c r="D3978" t="s">
        <v>22</v>
      </c>
      <c r="E3978" t="s">
        <v>22</v>
      </c>
      <c r="F3978">
        <v>0</v>
      </c>
      <c r="G3978">
        <v>211.4</v>
      </c>
      <c r="H3978">
        <v>94</v>
      </c>
      <c r="I3978">
        <v>35.94</v>
      </c>
      <c r="J3978">
        <v>184.5</v>
      </c>
      <c r="K3978">
        <v>89</v>
      </c>
      <c r="L3978">
        <v>15.68</v>
      </c>
      <c r="M3978">
        <v>243.2</v>
      </c>
      <c r="N3978">
        <v>108</v>
      </c>
      <c r="O3978">
        <v>10.94</v>
      </c>
      <c r="P3978">
        <v>5.5</v>
      </c>
      <c r="Q3978">
        <v>5</v>
      </c>
      <c r="R3978">
        <v>1.49</v>
      </c>
      <c r="S3978">
        <v>1</v>
      </c>
      <c r="T3978" t="s">
        <v>23</v>
      </c>
      <c r="U3978">
        <f t="shared" si="125"/>
        <v>1</v>
      </c>
      <c r="V3978">
        <f>IF(Table2[[#This Row],[international_plan]]="yes",1,0)</f>
        <v>0</v>
      </c>
      <c r="W3978">
        <f>IF(Table2[[#This Row],[voice_mail_plan]]="yes",1,0)</f>
        <v>0</v>
      </c>
      <c r="X3978" t="str">
        <f t="shared" si="124"/>
        <v>Very High</v>
      </c>
      <c r="Y3978" t="str">
        <f>IF(Table2[[#This Row],[total_intl_charge]] &gt; AVERAGE($R$2:$R$4245),"High","Low")</f>
        <v>Low</v>
      </c>
      <c r="Z3978" t="str">
        <f>IF(AND(G3978&gt;AVERAGE(train!$G$2:$G$4251),K3978&gt;AVERAGE(train!$K$2:$K$4251)),"High Day &amp; Eve",IF(AND(G3978&gt;AVERAGE(train!$G$2:$G$4251),K3978&lt;=AVERAGE(train!$K$2:$K$4251)),"High Day Only",IF(AND(G3978&lt;=AVERAGE(train!$G$2:$G$4251),K3978&gt;AVERAGE(train!$K$2:$K$4251)),"High Eve Only","Low Usage")))</f>
        <v>High Day Only</v>
      </c>
    </row>
    <row r="3979" spans="1:26">
      <c r="A3979" t="s">
        <v>46</v>
      </c>
      <c r="B3979">
        <v>97</v>
      </c>
      <c r="C3979" t="s">
        <v>21</v>
      </c>
      <c r="D3979" t="s">
        <v>22</v>
      </c>
      <c r="E3979" t="s">
        <v>22</v>
      </c>
      <c r="F3979">
        <v>0</v>
      </c>
      <c r="G3979">
        <v>87.1</v>
      </c>
      <c r="H3979">
        <v>110</v>
      </c>
      <c r="I3979">
        <v>14.81</v>
      </c>
      <c r="J3979">
        <v>202.1</v>
      </c>
      <c r="K3979">
        <v>110</v>
      </c>
      <c r="L3979">
        <v>17.18</v>
      </c>
      <c r="M3979">
        <v>137.9</v>
      </c>
      <c r="N3979">
        <v>89</v>
      </c>
      <c r="O3979">
        <v>6.21</v>
      </c>
      <c r="P3979">
        <v>14.4</v>
      </c>
      <c r="Q3979">
        <v>4</v>
      </c>
      <c r="R3979">
        <v>3.89</v>
      </c>
      <c r="S3979">
        <v>2</v>
      </c>
      <c r="T3979" t="s">
        <v>22</v>
      </c>
      <c r="U3979">
        <f t="shared" si="125"/>
        <v>0</v>
      </c>
      <c r="V3979">
        <f>IF(Table2[[#This Row],[international_plan]]="yes",1,0)</f>
        <v>0</v>
      </c>
      <c r="W3979">
        <f>IF(Table2[[#This Row],[voice_mail_plan]]="yes",1,0)</f>
        <v>0</v>
      </c>
      <c r="X3979" t="str">
        <f t="shared" si="124"/>
        <v>Medium</v>
      </c>
      <c r="Y3979" t="str">
        <f>IF(Table2[[#This Row],[total_intl_charge]] &gt; AVERAGE($R$2:$R$4245),"High","Low")</f>
        <v>High</v>
      </c>
      <c r="Z3979" t="str">
        <f>IF(AND(G3979&gt;AVERAGE(train!$G$2:$G$4251),K3979&gt;AVERAGE(train!$K$2:$K$4251)),"High Day &amp; Eve",IF(AND(G3979&gt;AVERAGE(train!$G$2:$G$4251),K3979&lt;=AVERAGE(train!$K$2:$K$4251)),"High Day Only",IF(AND(G3979&lt;=AVERAGE(train!$G$2:$G$4251),K3979&gt;AVERAGE(train!$K$2:$K$4251)),"High Eve Only","Low Usage")))</f>
        <v>High Eve Only</v>
      </c>
    </row>
    <row r="3980" spans="1:26">
      <c r="A3980" t="s">
        <v>29</v>
      </c>
      <c r="B3980">
        <v>83</v>
      </c>
      <c r="C3980" t="s">
        <v>21</v>
      </c>
      <c r="D3980" t="s">
        <v>22</v>
      </c>
      <c r="E3980" t="s">
        <v>22</v>
      </c>
      <c r="F3980">
        <v>0</v>
      </c>
      <c r="G3980">
        <v>196.7</v>
      </c>
      <c r="H3980">
        <v>117</v>
      </c>
      <c r="I3980">
        <v>33.44</v>
      </c>
      <c r="J3980">
        <v>272</v>
      </c>
      <c r="K3980">
        <v>89</v>
      </c>
      <c r="L3980">
        <v>23.12</v>
      </c>
      <c r="M3980">
        <v>199.9</v>
      </c>
      <c r="N3980">
        <v>62</v>
      </c>
      <c r="O3980">
        <v>9</v>
      </c>
      <c r="P3980">
        <v>10.1</v>
      </c>
      <c r="Q3980">
        <v>11</v>
      </c>
      <c r="R3980">
        <v>2.73</v>
      </c>
      <c r="S3980">
        <v>3</v>
      </c>
      <c r="T3980" t="s">
        <v>22</v>
      </c>
      <c r="U3980">
        <f t="shared" si="125"/>
        <v>0</v>
      </c>
      <c r="V3980">
        <f>IF(Table2[[#This Row],[international_plan]]="yes",1,0)</f>
        <v>0</v>
      </c>
      <c r="W3980">
        <f>IF(Table2[[#This Row],[voice_mail_plan]]="yes",1,0)</f>
        <v>0</v>
      </c>
      <c r="X3980" t="str">
        <f t="shared" si="124"/>
        <v>Medium</v>
      </c>
      <c r="Y3980" t="str">
        <f>IF(Table2[[#This Row],[total_intl_charge]] &gt; AVERAGE($R$2:$R$4245),"High","Low")</f>
        <v>Low</v>
      </c>
      <c r="Z3980" t="str">
        <f>IF(AND(G3980&gt;AVERAGE(train!$G$2:$G$4251),K3980&gt;AVERAGE(train!$K$2:$K$4251)),"High Day &amp; Eve",IF(AND(G3980&gt;AVERAGE(train!$G$2:$G$4251),K3980&lt;=AVERAGE(train!$K$2:$K$4251)),"High Day Only",IF(AND(G3980&lt;=AVERAGE(train!$G$2:$G$4251),K3980&gt;AVERAGE(train!$K$2:$K$4251)),"High Eve Only","Low Usage")))</f>
        <v>High Day Only</v>
      </c>
    </row>
    <row r="3981" spans="1:26">
      <c r="A3981" t="s">
        <v>52</v>
      </c>
      <c r="B3981">
        <v>92</v>
      </c>
      <c r="C3981" t="s">
        <v>21</v>
      </c>
      <c r="D3981" t="s">
        <v>22</v>
      </c>
      <c r="E3981" t="s">
        <v>22</v>
      </c>
      <c r="F3981">
        <v>0</v>
      </c>
      <c r="G3981">
        <v>114.6</v>
      </c>
      <c r="H3981">
        <v>94</v>
      </c>
      <c r="I3981">
        <v>19.48</v>
      </c>
      <c r="J3981">
        <v>209</v>
      </c>
      <c r="K3981">
        <v>78</v>
      </c>
      <c r="L3981">
        <v>17.77</v>
      </c>
      <c r="M3981">
        <v>209.7</v>
      </c>
      <c r="N3981">
        <v>97</v>
      </c>
      <c r="O3981">
        <v>9.44</v>
      </c>
      <c r="P3981">
        <v>8.3000000000000007</v>
      </c>
      <c r="Q3981">
        <v>5</v>
      </c>
      <c r="R3981">
        <v>2.2400000000000002</v>
      </c>
      <c r="S3981">
        <v>2</v>
      </c>
      <c r="T3981" t="s">
        <v>22</v>
      </c>
      <c r="U3981">
        <f t="shared" si="125"/>
        <v>0</v>
      </c>
      <c r="V3981">
        <f>IF(Table2[[#This Row],[international_plan]]="yes",1,0)</f>
        <v>0</v>
      </c>
      <c r="W3981">
        <f>IF(Table2[[#This Row],[voice_mail_plan]]="yes",1,0)</f>
        <v>0</v>
      </c>
      <c r="X3981" t="str">
        <f t="shared" si="124"/>
        <v>Medium</v>
      </c>
      <c r="Y3981" t="str">
        <f>IF(Table2[[#This Row],[total_intl_charge]] &gt; AVERAGE($R$2:$R$4245),"High","Low")</f>
        <v>Low</v>
      </c>
      <c r="Z3981" t="str">
        <f>IF(AND(G3981&gt;AVERAGE(train!$G$2:$G$4251),K3981&gt;AVERAGE(train!$K$2:$K$4251)),"High Day &amp; Eve",IF(AND(G3981&gt;AVERAGE(train!$G$2:$G$4251),K3981&lt;=AVERAGE(train!$K$2:$K$4251)),"High Day Only",IF(AND(G3981&lt;=AVERAGE(train!$G$2:$G$4251),K3981&gt;AVERAGE(train!$K$2:$K$4251)),"High Eve Only","Low Usage")))</f>
        <v>Low Usage</v>
      </c>
    </row>
    <row r="3982" spans="1:26">
      <c r="A3982" t="s">
        <v>60</v>
      </c>
      <c r="B3982">
        <v>130</v>
      </c>
      <c r="C3982" t="s">
        <v>21</v>
      </c>
      <c r="D3982" t="s">
        <v>22</v>
      </c>
      <c r="E3982" t="s">
        <v>22</v>
      </c>
      <c r="F3982">
        <v>0</v>
      </c>
      <c r="G3982">
        <v>204.5</v>
      </c>
      <c r="H3982">
        <v>88</v>
      </c>
      <c r="I3982">
        <v>34.770000000000003</v>
      </c>
      <c r="J3982">
        <v>178.4</v>
      </c>
      <c r="K3982">
        <v>85</v>
      </c>
      <c r="L3982">
        <v>15.16</v>
      </c>
      <c r="M3982">
        <v>229.6</v>
      </c>
      <c r="N3982">
        <v>78</v>
      </c>
      <c r="O3982">
        <v>10.33</v>
      </c>
      <c r="P3982">
        <v>12.6</v>
      </c>
      <c r="Q3982">
        <v>8</v>
      </c>
      <c r="R3982">
        <v>3.4</v>
      </c>
      <c r="S3982">
        <v>0</v>
      </c>
      <c r="T3982" t="s">
        <v>22</v>
      </c>
      <c r="U3982">
        <f t="shared" si="125"/>
        <v>0</v>
      </c>
      <c r="V3982">
        <f>IF(Table2[[#This Row],[international_plan]]="yes",1,0)</f>
        <v>0</v>
      </c>
      <c r="W3982">
        <f>IF(Table2[[#This Row],[voice_mail_plan]]="yes",1,0)</f>
        <v>0</v>
      </c>
      <c r="X3982" t="str">
        <f t="shared" si="124"/>
        <v>Very High</v>
      </c>
      <c r="Y3982" t="str">
        <f>IF(Table2[[#This Row],[total_intl_charge]] &gt; AVERAGE($R$2:$R$4245),"High","Low")</f>
        <v>High</v>
      </c>
      <c r="Z3982" t="str">
        <f>IF(AND(G3982&gt;AVERAGE(train!$G$2:$G$4251),K3982&gt;AVERAGE(train!$K$2:$K$4251)),"High Day &amp; Eve",IF(AND(G3982&gt;AVERAGE(train!$G$2:$G$4251),K3982&lt;=AVERAGE(train!$K$2:$K$4251)),"High Day Only",IF(AND(G3982&lt;=AVERAGE(train!$G$2:$G$4251),K3982&gt;AVERAGE(train!$K$2:$K$4251)),"High Eve Only","Low Usage")))</f>
        <v>High Day Only</v>
      </c>
    </row>
    <row r="3983" spans="1:26">
      <c r="A3983" t="s">
        <v>27</v>
      </c>
      <c r="B3983">
        <v>97</v>
      </c>
      <c r="C3983" t="s">
        <v>28</v>
      </c>
      <c r="D3983" t="s">
        <v>23</v>
      </c>
      <c r="E3983" t="s">
        <v>22</v>
      </c>
      <c r="F3983">
        <v>0</v>
      </c>
      <c r="G3983">
        <v>272.8</v>
      </c>
      <c r="H3983">
        <v>60</v>
      </c>
      <c r="I3983">
        <v>46.38</v>
      </c>
      <c r="J3983">
        <v>216.5</v>
      </c>
      <c r="K3983">
        <v>113</v>
      </c>
      <c r="L3983">
        <v>18.399999999999999</v>
      </c>
      <c r="M3983">
        <v>245.1</v>
      </c>
      <c r="N3983">
        <v>67</v>
      </c>
      <c r="O3983">
        <v>11.03</v>
      </c>
      <c r="P3983">
        <v>6.1</v>
      </c>
      <c r="Q3983">
        <v>8</v>
      </c>
      <c r="R3983">
        <v>1.65</v>
      </c>
      <c r="S3983">
        <v>5</v>
      </c>
      <c r="T3983" t="s">
        <v>23</v>
      </c>
      <c r="U3983">
        <f t="shared" si="125"/>
        <v>1</v>
      </c>
      <c r="V3983">
        <f>IF(Table2[[#This Row],[international_plan]]="yes",1,0)</f>
        <v>1</v>
      </c>
      <c r="W3983">
        <f>IF(Table2[[#This Row],[voice_mail_plan]]="yes",1,0)</f>
        <v>0</v>
      </c>
      <c r="X3983" t="str">
        <f t="shared" si="124"/>
        <v>Medium</v>
      </c>
      <c r="Y3983" t="str">
        <f>IF(Table2[[#This Row],[total_intl_charge]] &gt; AVERAGE($R$2:$R$4245),"High","Low")</f>
        <v>Low</v>
      </c>
      <c r="Z3983" t="str">
        <f>IF(AND(G3983&gt;AVERAGE(train!$G$2:$G$4251),K3983&gt;AVERAGE(train!$K$2:$K$4251)),"High Day &amp; Eve",IF(AND(G3983&gt;AVERAGE(train!$G$2:$G$4251),K3983&lt;=AVERAGE(train!$K$2:$K$4251)),"High Day Only",IF(AND(G3983&lt;=AVERAGE(train!$G$2:$G$4251),K3983&gt;AVERAGE(train!$K$2:$K$4251)),"High Eve Only","Low Usage")))</f>
        <v>High Day &amp; Eve</v>
      </c>
    </row>
    <row r="3984" spans="1:26">
      <c r="A3984" t="s">
        <v>66</v>
      </c>
      <c r="B3984">
        <v>53</v>
      </c>
      <c r="C3984" t="s">
        <v>28</v>
      </c>
      <c r="D3984" t="s">
        <v>22</v>
      </c>
      <c r="E3984" t="s">
        <v>23</v>
      </c>
      <c r="F3984">
        <v>22</v>
      </c>
      <c r="G3984">
        <v>174.8</v>
      </c>
      <c r="H3984">
        <v>110</v>
      </c>
      <c r="I3984">
        <v>29.72</v>
      </c>
      <c r="J3984">
        <v>191.4</v>
      </c>
      <c r="K3984">
        <v>104</v>
      </c>
      <c r="L3984">
        <v>16.27</v>
      </c>
      <c r="M3984">
        <v>119.5</v>
      </c>
      <c r="N3984">
        <v>103</v>
      </c>
      <c r="O3984">
        <v>5.38</v>
      </c>
      <c r="P3984">
        <v>12</v>
      </c>
      <c r="Q3984">
        <v>2</v>
      </c>
      <c r="R3984">
        <v>3.24</v>
      </c>
      <c r="S3984">
        <v>3</v>
      </c>
      <c r="T3984" t="s">
        <v>22</v>
      </c>
      <c r="U3984">
        <f t="shared" si="125"/>
        <v>0</v>
      </c>
      <c r="V3984">
        <f>IF(Table2[[#This Row],[international_plan]]="yes",1,0)</f>
        <v>0</v>
      </c>
      <c r="W3984">
        <f>IF(Table2[[#This Row],[voice_mail_plan]]="yes",1,0)</f>
        <v>1</v>
      </c>
      <c r="X3984" t="str">
        <f t="shared" si="124"/>
        <v>Low</v>
      </c>
      <c r="Y3984" t="str">
        <f>IF(Table2[[#This Row],[total_intl_charge]] &gt; AVERAGE($R$2:$R$4245),"High","Low")</f>
        <v>High</v>
      </c>
      <c r="Z3984" t="str">
        <f>IF(AND(G3984&gt;AVERAGE(train!$G$2:$G$4251),K3984&gt;AVERAGE(train!$K$2:$K$4251)),"High Day &amp; Eve",IF(AND(G3984&gt;AVERAGE(train!$G$2:$G$4251),K3984&lt;=AVERAGE(train!$K$2:$K$4251)),"High Day Only",IF(AND(G3984&lt;=AVERAGE(train!$G$2:$G$4251),K3984&gt;AVERAGE(train!$K$2:$K$4251)),"High Eve Only","Low Usage")))</f>
        <v>High Eve Only</v>
      </c>
    </row>
    <row r="3985" spans="1:26">
      <c r="A3985" t="s">
        <v>29</v>
      </c>
      <c r="B3985">
        <v>87</v>
      </c>
      <c r="C3985" t="s">
        <v>21</v>
      </c>
      <c r="D3985" t="s">
        <v>23</v>
      </c>
      <c r="E3985" t="s">
        <v>22</v>
      </c>
      <c r="F3985">
        <v>0</v>
      </c>
      <c r="G3985">
        <v>128.9</v>
      </c>
      <c r="H3985">
        <v>71</v>
      </c>
      <c r="I3985">
        <v>21.91</v>
      </c>
      <c r="J3985">
        <v>281.89999999999998</v>
      </c>
      <c r="K3985">
        <v>91</v>
      </c>
      <c r="L3985">
        <v>23.96</v>
      </c>
      <c r="M3985">
        <v>209.1</v>
      </c>
      <c r="N3985">
        <v>100</v>
      </c>
      <c r="O3985">
        <v>9.41</v>
      </c>
      <c r="P3985">
        <v>9.9</v>
      </c>
      <c r="Q3985">
        <v>4</v>
      </c>
      <c r="R3985">
        <v>2.67</v>
      </c>
      <c r="S3985">
        <v>0</v>
      </c>
      <c r="T3985" t="s">
        <v>22</v>
      </c>
      <c r="U3985">
        <f t="shared" si="125"/>
        <v>0</v>
      </c>
      <c r="V3985">
        <f>IF(Table2[[#This Row],[international_plan]]="yes",1,0)</f>
        <v>1</v>
      </c>
      <c r="W3985">
        <f>IF(Table2[[#This Row],[voice_mail_plan]]="yes",1,0)</f>
        <v>0</v>
      </c>
      <c r="X3985" t="str">
        <f t="shared" si="124"/>
        <v>Medium</v>
      </c>
      <c r="Y3985" t="str">
        <f>IF(Table2[[#This Row],[total_intl_charge]] &gt; AVERAGE($R$2:$R$4245),"High","Low")</f>
        <v>Low</v>
      </c>
      <c r="Z3985" t="str">
        <f>IF(AND(G3985&gt;AVERAGE(train!$G$2:$G$4251),K3985&gt;AVERAGE(train!$K$2:$K$4251)),"High Day &amp; Eve",IF(AND(G3985&gt;AVERAGE(train!$G$2:$G$4251),K3985&lt;=AVERAGE(train!$K$2:$K$4251)),"High Day Only",IF(AND(G3985&lt;=AVERAGE(train!$G$2:$G$4251),K3985&gt;AVERAGE(train!$K$2:$K$4251)),"High Eve Only","Low Usage")))</f>
        <v>Low Usage</v>
      </c>
    </row>
    <row r="3986" spans="1:26">
      <c r="A3986" t="s">
        <v>60</v>
      </c>
      <c r="B3986">
        <v>138</v>
      </c>
      <c r="C3986" t="s">
        <v>28</v>
      </c>
      <c r="D3986" t="s">
        <v>22</v>
      </c>
      <c r="E3986" t="s">
        <v>22</v>
      </c>
      <c r="F3986">
        <v>0</v>
      </c>
      <c r="G3986">
        <v>54.8</v>
      </c>
      <c r="H3986">
        <v>123</v>
      </c>
      <c r="I3986">
        <v>9.32</v>
      </c>
      <c r="J3986">
        <v>147.5</v>
      </c>
      <c r="K3986">
        <v>76</v>
      </c>
      <c r="L3986">
        <v>12.54</v>
      </c>
      <c r="M3986">
        <v>173.6</v>
      </c>
      <c r="N3986">
        <v>119</v>
      </c>
      <c r="O3986">
        <v>7.81</v>
      </c>
      <c r="P3986">
        <v>11.5</v>
      </c>
      <c r="Q3986">
        <v>1</v>
      </c>
      <c r="R3986">
        <v>3.11</v>
      </c>
      <c r="S3986">
        <v>1</v>
      </c>
      <c r="T3986" t="s">
        <v>22</v>
      </c>
      <c r="U3986">
        <f t="shared" si="125"/>
        <v>0</v>
      </c>
      <c r="V3986">
        <f>IF(Table2[[#This Row],[international_plan]]="yes",1,0)</f>
        <v>0</v>
      </c>
      <c r="W3986">
        <f>IF(Table2[[#This Row],[voice_mail_plan]]="yes",1,0)</f>
        <v>0</v>
      </c>
      <c r="X3986" t="str">
        <f t="shared" si="124"/>
        <v>Very High</v>
      </c>
      <c r="Y3986" t="str">
        <f>IF(Table2[[#This Row],[total_intl_charge]] &gt; AVERAGE($R$2:$R$4245),"High","Low")</f>
        <v>High</v>
      </c>
      <c r="Z3986" t="str">
        <f>IF(AND(G3986&gt;AVERAGE(train!$G$2:$G$4251),K3986&gt;AVERAGE(train!$K$2:$K$4251)),"High Day &amp; Eve",IF(AND(G3986&gt;AVERAGE(train!$G$2:$G$4251),K3986&lt;=AVERAGE(train!$K$2:$K$4251)),"High Day Only",IF(AND(G3986&lt;=AVERAGE(train!$G$2:$G$4251),K3986&gt;AVERAGE(train!$K$2:$K$4251)),"High Eve Only","Low Usage")))</f>
        <v>Low Usage</v>
      </c>
    </row>
    <row r="3987" spans="1:26">
      <c r="A3987" t="s">
        <v>69</v>
      </c>
      <c r="B3987">
        <v>136</v>
      </c>
      <c r="C3987" t="s">
        <v>21</v>
      </c>
      <c r="D3987" t="s">
        <v>22</v>
      </c>
      <c r="E3987" t="s">
        <v>22</v>
      </c>
      <c r="F3987">
        <v>0</v>
      </c>
      <c r="G3987">
        <v>259</v>
      </c>
      <c r="H3987">
        <v>105</v>
      </c>
      <c r="I3987">
        <v>44.03</v>
      </c>
      <c r="J3987">
        <v>166.9</v>
      </c>
      <c r="K3987">
        <v>125</v>
      </c>
      <c r="L3987">
        <v>14.19</v>
      </c>
      <c r="M3987">
        <v>255.1</v>
      </c>
      <c r="N3987">
        <v>107</v>
      </c>
      <c r="O3987">
        <v>11.48</v>
      </c>
      <c r="P3987">
        <v>11.1</v>
      </c>
      <c r="Q3987">
        <v>3</v>
      </c>
      <c r="R3987">
        <v>3</v>
      </c>
      <c r="S3987">
        <v>3</v>
      </c>
      <c r="T3987" t="s">
        <v>22</v>
      </c>
      <c r="U3987">
        <f t="shared" si="125"/>
        <v>0</v>
      </c>
      <c r="V3987">
        <f>IF(Table2[[#This Row],[international_plan]]="yes",1,0)</f>
        <v>0</v>
      </c>
      <c r="W3987">
        <f>IF(Table2[[#This Row],[voice_mail_plan]]="yes",1,0)</f>
        <v>0</v>
      </c>
      <c r="X3987" t="str">
        <f t="shared" si="124"/>
        <v>Very High</v>
      </c>
      <c r="Y3987" t="str">
        <f>IF(Table2[[#This Row],[total_intl_charge]] &gt; AVERAGE($R$2:$R$4245),"High","Low")</f>
        <v>High</v>
      </c>
      <c r="Z3987" t="str">
        <f>IF(AND(G3987&gt;AVERAGE(train!$G$2:$G$4251),K3987&gt;AVERAGE(train!$K$2:$K$4251)),"High Day &amp; Eve",IF(AND(G3987&gt;AVERAGE(train!$G$2:$G$4251),K3987&lt;=AVERAGE(train!$K$2:$K$4251)),"High Day Only",IF(AND(G3987&lt;=AVERAGE(train!$G$2:$G$4251),K3987&gt;AVERAGE(train!$K$2:$K$4251)),"High Eve Only","Low Usage")))</f>
        <v>High Day &amp; Eve</v>
      </c>
    </row>
    <row r="3988" spans="1:26">
      <c r="A3988" t="s">
        <v>27</v>
      </c>
      <c r="B3988">
        <v>98</v>
      </c>
      <c r="C3988" t="s">
        <v>21</v>
      </c>
      <c r="D3988" t="s">
        <v>22</v>
      </c>
      <c r="E3988" t="s">
        <v>22</v>
      </c>
      <c r="F3988">
        <v>0</v>
      </c>
      <c r="G3988">
        <v>182.6</v>
      </c>
      <c r="H3988">
        <v>76</v>
      </c>
      <c r="I3988">
        <v>31.04</v>
      </c>
      <c r="J3988">
        <v>145.19999999999999</v>
      </c>
      <c r="K3988">
        <v>75</v>
      </c>
      <c r="L3988">
        <v>12.34</v>
      </c>
      <c r="M3988">
        <v>162.6</v>
      </c>
      <c r="N3988">
        <v>127</v>
      </c>
      <c r="O3988">
        <v>7.32</v>
      </c>
      <c r="P3988">
        <v>12</v>
      </c>
      <c r="Q3988">
        <v>1</v>
      </c>
      <c r="R3988">
        <v>3.24</v>
      </c>
      <c r="S3988">
        <v>6</v>
      </c>
      <c r="T3988" t="s">
        <v>23</v>
      </c>
      <c r="U3988">
        <f t="shared" si="125"/>
        <v>1</v>
      </c>
      <c r="V3988">
        <f>IF(Table2[[#This Row],[international_plan]]="yes",1,0)</f>
        <v>0</v>
      </c>
      <c r="W3988">
        <f>IF(Table2[[#This Row],[voice_mail_plan]]="yes",1,0)</f>
        <v>0</v>
      </c>
      <c r="X3988" t="str">
        <f t="shared" si="124"/>
        <v>Medium</v>
      </c>
      <c r="Y3988" t="str">
        <f>IF(Table2[[#This Row],[total_intl_charge]] &gt; AVERAGE($R$2:$R$4245),"High","Low")</f>
        <v>High</v>
      </c>
      <c r="Z3988" t="str">
        <f>IF(AND(G3988&gt;AVERAGE(train!$G$2:$G$4251),K3988&gt;AVERAGE(train!$K$2:$K$4251)),"High Day &amp; Eve",IF(AND(G3988&gt;AVERAGE(train!$G$2:$G$4251),K3988&lt;=AVERAGE(train!$K$2:$K$4251)),"High Day Only",IF(AND(G3988&lt;=AVERAGE(train!$G$2:$G$4251),K3988&gt;AVERAGE(train!$K$2:$K$4251)),"High Eve Only","Low Usage")))</f>
        <v>High Day Only</v>
      </c>
    </row>
    <row r="3989" spans="1:26">
      <c r="A3989" t="s">
        <v>30</v>
      </c>
      <c r="B3989">
        <v>109</v>
      </c>
      <c r="C3989" t="s">
        <v>25</v>
      </c>
      <c r="D3989" t="s">
        <v>22</v>
      </c>
      <c r="E3989" t="s">
        <v>22</v>
      </c>
      <c r="F3989">
        <v>0</v>
      </c>
      <c r="G3989">
        <v>123</v>
      </c>
      <c r="H3989">
        <v>111</v>
      </c>
      <c r="I3989">
        <v>20.91</v>
      </c>
      <c r="J3989">
        <v>237.2</v>
      </c>
      <c r="K3989">
        <v>103</v>
      </c>
      <c r="L3989">
        <v>20.16</v>
      </c>
      <c r="M3989">
        <v>258.8</v>
      </c>
      <c r="N3989">
        <v>91</v>
      </c>
      <c r="O3989">
        <v>11.65</v>
      </c>
      <c r="P3989">
        <v>9.3000000000000007</v>
      </c>
      <c r="Q3989">
        <v>12</v>
      </c>
      <c r="R3989">
        <v>2.5099999999999998</v>
      </c>
      <c r="S3989">
        <v>1</v>
      </c>
      <c r="T3989" t="s">
        <v>22</v>
      </c>
      <c r="U3989">
        <f t="shared" si="125"/>
        <v>0</v>
      </c>
      <c r="V3989">
        <f>IF(Table2[[#This Row],[international_plan]]="yes",1,0)</f>
        <v>0</v>
      </c>
      <c r="W3989">
        <f>IF(Table2[[#This Row],[voice_mail_plan]]="yes",1,0)</f>
        <v>0</v>
      </c>
      <c r="X3989" t="str">
        <f t="shared" si="124"/>
        <v>High</v>
      </c>
      <c r="Y3989" t="str">
        <f>IF(Table2[[#This Row],[total_intl_charge]] &gt; AVERAGE($R$2:$R$4245),"High","Low")</f>
        <v>Low</v>
      </c>
      <c r="Z3989" t="str">
        <f>IF(AND(G3989&gt;AVERAGE(train!$G$2:$G$4251),K3989&gt;AVERAGE(train!$K$2:$K$4251)),"High Day &amp; Eve",IF(AND(G3989&gt;AVERAGE(train!$G$2:$G$4251),K3989&lt;=AVERAGE(train!$K$2:$K$4251)),"High Day Only",IF(AND(G3989&lt;=AVERAGE(train!$G$2:$G$4251),K3989&gt;AVERAGE(train!$K$2:$K$4251)),"High Eve Only","Low Usage")))</f>
        <v>High Eve Only</v>
      </c>
    </row>
    <row r="3990" spans="1:26">
      <c r="A3990" t="s">
        <v>34</v>
      </c>
      <c r="B3990">
        <v>84</v>
      </c>
      <c r="C3990" t="s">
        <v>21</v>
      </c>
      <c r="D3990" t="s">
        <v>22</v>
      </c>
      <c r="E3990" t="s">
        <v>22</v>
      </c>
      <c r="F3990">
        <v>0</v>
      </c>
      <c r="G3990">
        <v>169.9</v>
      </c>
      <c r="H3990">
        <v>96</v>
      </c>
      <c r="I3990">
        <v>28.88</v>
      </c>
      <c r="J3990">
        <v>190.3</v>
      </c>
      <c r="K3990">
        <v>103</v>
      </c>
      <c r="L3990">
        <v>16.18</v>
      </c>
      <c r="M3990">
        <v>188</v>
      </c>
      <c r="N3990">
        <v>82</v>
      </c>
      <c r="O3990">
        <v>8.4600000000000009</v>
      </c>
      <c r="P3990">
        <v>8.6</v>
      </c>
      <c r="Q3990">
        <v>2</v>
      </c>
      <c r="R3990">
        <v>2.3199999999999998</v>
      </c>
      <c r="S3990">
        <v>2</v>
      </c>
      <c r="T3990" t="s">
        <v>22</v>
      </c>
      <c r="U3990">
        <f t="shared" si="125"/>
        <v>0</v>
      </c>
      <c r="V3990">
        <f>IF(Table2[[#This Row],[international_plan]]="yes",1,0)</f>
        <v>0</v>
      </c>
      <c r="W3990">
        <f>IF(Table2[[#This Row],[voice_mail_plan]]="yes",1,0)</f>
        <v>0</v>
      </c>
      <c r="X3990" t="str">
        <f t="shared" si="124"/>
        <v>Medium</v>
      </c>
      <c r="Y3990" t="str">
        <f>IF(Table2[[#This Row],[total_intl_charge]] &gt; AVERAGE($R$2:$R$4245),"High","Low")</f>
        <v>Low</v>
      </c>
      <c r="Z3990" t="str">
        <f>IF(AND(G3990&gt;AVERAGE(train!$G$2:$G$4251),K3990&gt;AVERAGE(train!$K$2:$K$4251)),"High Day &amp; Eve",IF(AND(G3990&gt;AVERAGE(train!$G$2:$G$4251),K3990&lt;=AVERAGE(train!$K$2:$K$4251)),"High Day Only",IF(AND(G3990&lt;=AVERAGE(train!$G$2:$G$4251),K3990&gt;AVERAGE(train!$K$2:$K$4251)),"High Eve Only","Low Usage")))</f>
        <v>High Eve Only</v>
      </c>
    </row>
    <row r="3991" spans="1:26">
      <c r="A3991" t="s">
        <v>66</v>
      </c>
      <c r="B3991">
        <v>157</v>
      </c>
      <c r="C3991" t="s">
        <v>25</v>
      </c>
      <c r="D3991" t="s">
        <v>22</v>
      </c>
      <c r="E3991" t="s">
        <v>23</v>
      </c>
      <c r="F3991">
        <v>27</v>
      </c>
      <c r="G3991">
        <v>201.4</v>
      </c>
      <c r="H3991">
        <v>85</v>
      </c>
      <c r="I3991">
        <v>34.24</v>
      </c>
      <c r="J3991">
        <v>101.3</v>
      </c>
      <c r="K3991">
        <v>60</v>
      </c>
      <c r="L3991">
        <v>8.61</v>
      </c>
      <c r="M3991">
        <v>258.5</v>
      </c>
      <c r="N3991">
        <v>113</v>
      </c>
      <c r="O3991">
        <v>11.63</v>
      </c>
      <c r="P3991">
        <v>11.9</v>
      </c>
      <c r="Q3991">
        <v>5</v>
      </c>
      <c r="R3991">
        <v>3.21</v>
      </c>
      <c r="S3991">
        <v>2</v>
      </c>
      <c r="T3991" t="s">
        <v>22</v>
      </c>
      <c r="U3991">
        <f t="shared" si="125"/>
        <v>0</v>
      </c>
      <c r="V3991">
        <f>IF(Table2[[#This Row],[international_plan]]="yes",1,0)</f>
        <v>0</v>
      </c>
      <c r="W3991">
        <f>IF(Table2[[#This Row],[voice_mail_plan]]="yes",1,0)</f>
        <v>1</v>
      </c>
      <c r="X3991" t="str">
        <f t="shared" si="124"/>
        <v>Very High</v>
      </c>
      <c r="Y3991" t="str">
        <f>IF(Table2[[#This Row],[total_intl_charge]] &gt; AVERAGE($R$2:$R$4245),"High","Low")</f>
        <v>High</v>
      </c>
      <c r="Z3991" t="str">
        <f>IF(AND(G3991&gt;AVERAGE(train!$G$2:$G$4251),K3991&gt;AVERAGE(train!$K$2:$K$4251)),"High Day &amp; Eve",IF(AND(G3991&gt;AVERAGE(train!$G$2:$G$4251),K3991&lt;=AVERAGE(train!$K$2:$K$4251)),"High Day Only",IF(AND(G3991&lt;=AVERAGE(train!$G$2:$G$4251),K3991&gt;AVERAGE(train!$K$2:$K$4251)),"High Eve Only","Low Usage")))</f>
        <v>High Day Only</v>
      </c>
    </row>
    <row r="3992" spans="1:26">
      <c r="A3992" t="s">
        <v>64</v>
      </c>
      <c r="B3992">
        <v>74</v>
      </c>
      <c r="C3992" t="s">
        <v>21</v>
      </c>
      <c r="D3992" t="s">
        <v>22</v>
      </c>
      <c r="E3992" t="s">
        <v>23</v>
      </c>
      <c r="F3992">
        <v>24</v>
      </c>
      <c r="G3992">
        <v>124.2</v>
      </c>
      <c r="H3992">
        <v>146</v>
      </c>
      <c r="I3992">
        <v>21.11</v>
      </c>
      <c r="J3992">
        <v>266.2</v>
      </c>
      <c r="K3992">
        <v>84</v>
      </c>
      <c r="L3992">
        <v>22.63</v>
      </c>
      <c r="M3992">
        <v>156.69999999999999</v>
      </c>
      <c r="N3992">
        <v>108</v>
      </c>
      <c r="O3992">
        <v>7.05</v>
      </c>
      <c r="P3992">
        <v>11.5</v>
      </c>
      <c r="Q3992">
        <v>6</v>
      </c>
      <c r="R3992">
        <v>3.11</v>
      </c>
      <c r="S3992">
        <v>3</v>
      </c>
      <c r="T3992" t="s">
        <v>22</v>
      </c>
      <c r="U3992">
        <f t="shared" si="125"/>
        <v>0</v>
      </c>
      <c r="V3992">
        <f>IF(Table2[[#This Row],[international_plan]]="yes",1,0)</f>
        <v>0</v>
      </c>
      <c r="W3992">
        <f>IF(Table2[[#This Row],[voice_mail_plan]]="yes",1,0)</f>
        <v>1</v>
      </c>
      <c r="X3992" t="str">
        <f t="shared" si="124"/>
        <v>Medium</v>
      </c>
      <c r="Y3992" t="str">
        <f>IF(Table2[[#This Row],[total_intl_charge]] &gt; AVERAGE($R$2:$R$4245),"High","Low")</f>
        <v>High</v>
      </c>
      <c r="Z3992" t="str">
        <f>IF(AND(G3992&gt;AVERAGE(train!$G$2:$G$4251),K3992&gt;AVERAGE(train!$K$2:$K$4251)),"High Day &amp; Eve",IF(AND(G3992&gt;AVERAGE(train!$G$2:$G$4251),K3992&lt;=AVERAGE(train!$K$2:$K$4251)),"High Day Only",IF(AND(G3992&lt;=AVERAGE(train!$G$2:$G$4251),K3992&gt;AVERAGE(train!$K$2:$K$4251)),"High Eve Only","Low Usage")))</f>
        <v>Low Usage</v>
      </c>
    </row>
    <row r="3993" spans="1:26">
      <c r="A3993" t="s">
        <v>27</v>
      </c>
      <c r="B3993">
        <v>66</v>
      </c>
      <c r="C3993" t="s">
        <v>25</v>
      </c>
      <c r="D3993" t="s">
        <v>22</v>
      </c>
      <c r="E3993" t="s">
        <v>22</v>
      </c>
      <c r="F3993">
        <v>0</v>
      </c>
      <c r="G3993">
        <v>128.19999999999999</v>
      </c>
      <c r="H3993">
        <v>109</v>
      </c>
      <c r="I3993">
        <v>21.79</v>
      </c>
      <c r="J3993">
        <v>274.5</v>
      </c>
      <c r="K3993">
        <v>112</v>
      </c>
      <c r="L3993">
        <v>23.33</v>
      </c>
      <c r="M3993">
        <v>211</v>
      </c>
      <c r="N3993">
        <v>90</v>
      </c>
      <c r="O3993">
        <v>9.49</v>
      </c>
      <c r="P3993">
        <v>8.1</v>
      </c>
      <c r="Q3993">
        <v>4</v>
      </c>
      <c r="R3993">
        <v>2.19</v>
      </c>
      <c r="S3993">
        <v>0</v>
      </c>
      <c r="T3993" t="s">
        <v>22</v>
      </c>
      <c r="U3993">
        <f t="shared" si="125"/>
        <v>0</v>
      </c>
      <c r="V3993">
        <f>IF(Table2[[#This Row],[international_plan]]="yes",1,0)</f>
        <v>0</v>
      </c>
      <c r="W3993">
        <f>IF(Table2[[#This Row],[voice_mail_plan]]="yes",1,0)</f>
        <v>0</v>
      </c>
      <c r="X3993" t="str">
        <f t="shared" si="124"/>
        <v>Low</v>
      </c>
      <c r="Y3993" t="str">
        <f>IF(Table2[[#This Row],[total_intl_charge]] &gt; AVERAGE($R$2:$R$4245),"High","Low")</f>
        <v>Low</v>
      </c>
      <c r="Z3993" t="str">
        <f>IF(AND(G3993&gt;AVERAGE(train!$G$2:$G$4251),K3993&gt;AVERAGE(train!$K$2:$K$4251)),"High Day &amp; Eve",IF(AND(G3993&gt;AVERAGE(train!$G$2:$G$4251),K3993&lt;=AVERAGE(train!$K$2:$K$4251)),"High Day Only",IF(AND(G3993&lt;=AVERAGE(train!$G$2:$G$4251),K3993&gt;AVERAGE(train!$K$2:$K$4251)),"High Eve Only","Low Usage")))</f>
        <v>High Eve Only</v>
      </c>
    </row>
    <row r="3994" spans="1:26">
      <c r="A3994" t="s">
        <v>57</v>
      </c>
      <c r="B3994">
        <v>142</v>
      </c>
      <c r="C3994" t="s">
        <v>25</v>
      </c>
      <c r="D3994" t="s">
        <v>22</v>
      </c>
      <c r="E3994" t="s">
        <v>23</v>
      </c>
      <c r="F3994">
        <v>20</v>
      </c>
      <c r="G3994">
        <v>214.3</v>
      </c>
      <c r="H3994">
        <v>126</v>
      </c>
      <c r="I3994">
        <v>36.43</v>
      </c>
      <c r="J3994">
        <v>250.1</v>
      </c>
      <c r="K3994">
        <v>102</v>
      </c>
      <c r="L3994">
        <v>21.26</v>
      </c>
      <c r="M3994">
        <v>189.7</v>
      </c>
      <c r="N3994">
        <v>116</v>
      </c>
      <c r="O3994">
        <v>8.5399999999999991</v>
      </c>
      <c r="P3994">
        <v>10.6</v>
      </c>
      <c r="Q3994">
        <v>4</v>
      </c>
      <c r="R3994">
        <v>2.86</v>
      </c>
      <c r="S3994">
        <v>4</v>
      </c>
      <c r="T3994" t="s">
        <v>22</v>
      </c>
      <c r="U3994">
        <f t="shared" si="125"/>
        <v>0</v>
      </c>
      <c r="V3994">
        <f>IF(Table2[[#This Row],[international_plan]]="yes",1,0)</f>
        <v>0</v>
      </c>
      <c r="W3994">
        <f>IF(Table2[[#This Row],[voice_mail_plan]]="yes",1,0)</f>
        <v>1</v>
      </c>
      <c r="X3994" t="str">
        <f t="shared" si="124"/>
        <v>Very High</v>
      </c>
      <c r="Y3994" t="str">
        <f>IF(Table2[[#This Row],[total_intl_charge]] &gt; AVERAGE($R$2:$R$4245),"High","Low")</f>
        <v>High</v>
      </c>
      <c r="Z3994" t="str">
        <f>IF(AND(G3994&gt;AVERAGE(train!$G$2:$G$4251),K3994&gt;AVERAGE(train!$K$2:$K$4251)),"High Day &amp; Eve",IF(AND(G3994&gt;AVERAGE(train!$G$2:$G$4251),K3994&lt;=AVERAGE(train!$K$2:$K$4251)),"High Day Only",IF(AND(G3994&lt;=AVERAGE(train!$G$2:$G$4251),K3994&gt;AVERAGE(train!$K$2:$K$4251)),"High Eve Only","Low Usage")))</f>
        <v>High Day &amp; Eve</v>
      </c>
    </row>
    <row r="3995" spans="1:26">
      <c r="A3995" t="s">
        <v>59</v>
      </c>
      <c r="B3995">
        <v>136</v>
      </c>
      <c r="C3995" t="s">
        <v>21</v>
      </c>
      <c r="D3995" t="s">
        <v>22</v>
      </c>
      <c r="E3995" t="s">
        <v>23</v>
      </c>
      <c r="F3995">
        <v>24</v>
      </c>
      <c r="G3995">
        <v>243.3</v>
      </c>
      <c r="H3995">
        <v>107</v>
      </c>
      <c r="I3995">
        <v>41.36</v>
      </c>
      <c r="J3995">
        <v>226.8</v>
      </c>
      <c r="K3995">
        <v>111</v>
      </c>
      <c r="L3995">
        <v>19.28</v>
      </c>
      <c r="M3995">
        <v>138.5</v>
      </c>
      <c r="N3995">
        <v>117</v>
      </c>
      <c r="O3995">
        <v>6.23</v>
      </c>
      <c r="P3995">
        <v>11</v>
      </c>
      <c r="Q3995">
        <v>4</v>
      </c>
      <c r="R3995">
        <v>2.97</v>
      </c>
      <c r="S3995">
        <v>4</v>
      </c>
      <c r="T3995" t="s">
        <v>22</v>
      </c>
      <c r="U3995">
        <f t="shared" si="125"/>
        <v>0</v>
      </c>
      <c r="V3995">
        <f>IF(Table2[[#This Row],[international_plan]]="yes",1,0)</f>
        <v>0</v>
      </c>
      <c r="W3995">
        <f>IF(Table2[[#This Row],[voice_mail_plan]]="yes",1,0)</f>
        <v>1</v>
      </c>
      <c r="X3995" t="str">
        <f t="shared" si="124"/>
        <v>Very High</v>
      </c>
      <c r="Y3995" t="str">
        <f>IF(Table2[[#This Row],[total_intl_charge]] &gt; AVERAGE($R$2:$R$4245),"High","Low")</f>
        <v>High</v>
      </c>
      <c r="Z3995" t="str">
        <f>IF(AND(G3995&gt;AVERAGE(train!$G$2:$G$4251),K3995&gt;AVERAGE(train!$K$2:$K$4251)),"High Day &amp; Eve",IF(AND(G3995&gt;AVERAGE(train!$G$2:$G$4251),K3995&lt;=AVERAGE(train!$K$2:$K$4251)),"High Day Only",IF(AND(G3995&lt;=AVERAGE(train!$G$2:$G$4251),K3995&gt;AVERAGE(train!$K$2:$K$4251)),"High Eve Only","Low Usage")))</f>
        <v>High Day &amp; Eve</v>
      </c>
    </row>
    <row r="3996" spans="1:26">
      <c r="A3996" t="s">
        <v>32</v>
      </c>
      <c r="B3996">
        <v>75</v>
      </c>
      <c r="C3996" t="s">
        <v>28</v>
      </c>
      <c r="D3996" t="s">
        <v>22</v>
      </c>
      <c r="E3996" t="s">
        <v>23</v>
      </c>
      <c r="F3996">
        <v>17</v>
      </c>
      <c r="G3996">
        <v>200.7</v>
      </c>
      <c r="H3996">
        <v>107</v>
      </c>
      <c r="I3996">
        <v>34.119999999999997</v>
      </c>
      <c r="J3996">
        <v>212.5</v>
      </c>
      <c r="K3996">
        <v>109</v>
      </c>
      <c r="L3996">
        <v>18.059999999999999</v>
      </c>
      <c r="M3996">
        <v>204</v>
      </c>
      <c r="N3996">
        <v>136</v>
      </c>
      <c r="O3996">
        <v>9.18</v>
      </c>
      <c r="P3996">
        <v>12.9</v>
      </c>
      <c r="Q3996">
        <v>3</v>
      </c>
      <c r="R3996">
        <v>3.48</v>
      </c>
      <c r="S3996">
        <v>4</v>
      </c>
      <c r="T3996" t="s">
        <v>22</v>
      </c>
      <c r="U3996">
        <f t="shared" si="125"/>
        <v>0</v>
      </c>
      <c r="V3996">
        <f>IF(Table2[[#This Row],[international_plan]]="yes",1,0)</f>
        <v>0</v>
      </c>
      <c r="W3996">
        <f>IF(Table2[[#This Row],[voice_mail_plan]]="yes",1,0)</f>
        <v>1</v>
      </c>
      <c r="X3996" t="str">
        <f t="shared" si="124"/>
        <v>Medium</v>
      </c>
      <c r="Y3996" t="str">
        <f>IF(Table2[[#This Row],[total_intl_charge]] &gt; AVERAGE($R$2:$R$4245),"High","Low")</f>
        <v>High</v>
      </c>
      <c r="Z3996" t="str">
        <f>IF(AND(G3996&gt;AVERAGE(train!$G$2:$G$4251),K3996&gt;AVERAGE(train!$K$2:$K$4251)),"High Day &amp; Eve",IF(AND(G3996&gt;AVERAGE(train!$G$2:$G$4251),K3996&lt;=AVERAGE(train!$K$2:$K$4251)),"High Day Only",IF(AND(G3996&lt;=AVERAGE(train!$G$2:$G$4251),K3996&gt;AVERAGE(train!$K$2:$K$4251)),"High Eve Only","Low Usage")))</f>
        <v>High Day &amp; Eve</v>
      </c>
    </row>
    <row r="3997" spans="1:26">
      <c r="A3997" t="s">
        <v>60</v>
      </c>
      <c r="B3997">
        <v>59</v>
      </c>
      <c r="C3997" t="s">
        <v>21</v>
      </c>
      <c r="D3997" t="s">
        <v>22</v>
      </c>
      <c r="E3997" t="s">
        <v>22</v>
      </c>
      <c r="F3997">
        <v>0</v>
      </c>
      <c r="G3997">
        <v>231.4</v>
      </c>
      <c r="H3997">
        <v>93</v>
      </c>
      <c r="I3997">
        <v>39.340000000000003</v>
      </c>
      <c r="J3997">
        <v>168</v>
      </c>
      <c r="K3997">
        <v>92</v>
      </c>
      <c r="L3997">
        <v>14.28</v>
      </c>
      <c r="M3997">
        <v>257.2</v>
      </c>
      <c r="N3997">
        <v>124</v>
      </c>
      <c r="O3997">
        <v>11.57</v>
      </c>
      <c r="P3997">
        <v>11.4</v>
      </c>
      <c r="Q3997">
        <v>5</v>
      </c>
      <c r="R3997">
        <v>3.08</v>
      </c>
      <c r="S3997">
        <v>2</v>
      </c>
      <c r="T3997" t="s">
        <v>22</v>
      </c>
      <c r="U3997">
        <f t="shared" si="125"/>
        <v>0</v>
      </c>
      <c r="V3997">
        <f>IF(Table2[[#This Row],[international_plan]]="yes",1,0)</f>
        <v>0</v>
      </c>
      <c r="W3997">
        <f>IF(Table2[[#This Row],[voice_mail_plan]]="yes",1,0)</f>
        <v>0</v>
      </c>
      <c r="X3997" t="str">
        <f t="shared" si="124"/>
        <v>Low</v>
      </c>
      <c r="Y3997" t="str">
        <f>IF(Table2[[#This Row],[total_intl_charge]] &gt; AVERAGE($R$2:$R$4245),"High","Low")</f>
        <v>High</v>
      </c>
      <c r="Z3997" t="str">
        <f>IF(AND(G3997&gt;AVERAGE(train!$G$2:$G$4251),K3997&gt;AVERAGE(train!$K$2:$K$4251)),"High Day &amp; Eve",IF(AND(G3997&gt;AVERAGE(train!$G$2:$G$4251),K3997&lt;=AVERAGE(train!$K$2:$K$4251)),"High Day Only",IF(AND(G3997&lt;=AVERAGE(train!$G$2:$G$4251),K3997&gt;AVERAGE(train!$K$2:$K$4251)),"High Eve Only","Low Usage")))</f>
        <v>High Day Only</v>
      </c>
    </row>
    <row r="3998" spans="1:26">
      <c r="A3998" t="s">
        <v>52</v>
      </c>
      <c r="B3998">
        <v>45</v>
      </c>
      <c r="C3998" t="s">
        <v>21</v>
      </c>
      <c r="D3998" t="s">
        <v>22</v>
      </c>
      <c r="E3998" t="s">
        <v>23</v>
      </c>
      <c r="F3998">
        <v>32</v>
      </c>
      <c r="G3998">
        <v>235</v>
      </c>
      <c r="H3998">
        <v>85</v>
      </c>
      <c r="I3998">
        <v>39.950000000000003</v>
      </c>
      <c r="J3998">
        <v>240.5</v>
      </c>
      <c r="K3998">
        <v>101</v>
      </c>
      <c r="L3998">
        <v>20.440000000000001</v>
      </c>
      <c r="M3998">
        <v>147.1</v>
      </c>
      <c r="N3998">
        <v>88</v>
      </c>
      <c r="O3998">
        <v>6.62</v>
      </c>
      <c r="P3998">
        <v>7.7</v>
      </c>
      <c r="Q3998">
        <v>3</v>
      </c>
      <c r="R3998">
        <v>2.08</v>
      </c>
      <c r="S3998">
        <v>2</v>
      </c>
      <c r="T3998" t="s">
        <v>22</v>
      </c>
      <c r="U3998">
        <f t="shared" si="125"/>
        <v>0</v>
      </c>
      <c r="V3998">
        <f>IF(Table2[[#This Row],[international_plan]]="yes",1,0)</f>
        <v>0</v>
      </c>
      <c r="W3998">
        <f>IF(Table2[[#This Row],[voice_mail_plan]]="yes",1,0)</f>
        <v>1</v>
      </c>
      <c r="X3998" t="str">
        <f t="shared" si="124"/>
        <v>Low</v>
      </c>
      <c r="Y3998" t="str">
        <f>IF(Table2[[#This Row],[total_intl_charge]] &gt; AVERAGE($R$2:$R$4245),"High","Low")</f>
        <v>Low</v>
      </c>
      <c r="Z3998" t="str">
        <f>IF(AND(G3998&gt;AVERAGE(train!$G$2:$G$4251),K3998&gt;AVERAGE(train!$K$2:$K$4251)),"High Day &amp; Eve",IF(AND(G3998&gt;AVERAGE(train!$G$2:$G$4251),K3998&lt;=AVERAGE(train!$K$2:$K$4251)),"High Day Only",IF(AND(G3998&lt;=AVERAGE(train!$G$2:$G$4251),K3998&gt;AVERAGE(train!$K$2:$K$4251)),"High Eve Only","Low Usage")))</f>
        <v>High Day &amp; Eve</v>
      </c>
    </row>
    <row r="3999" spans="1:26">
      <c r="A3999" t="s">
        <v>31</v>
      </c>
      <c r="B3999">
        <v>48</v>
      </c>
      <c r="C3999" t="s">
        <v>25</v>
      </c>
      <c r="D3999" t="s">
        <v>22</v>
      </c>
      <c r="E3999" t="s">
        <v>22</v>
      </c>
      <c r="F3999">
        <v>0</v>
      </c>
      <c r="G3999">
        <v>237.5</v>
      </c>
      <c r="H3999">
        <v>117</v>
      </c>
      <c r="I3999">
        <v>40.380000000000003</v>
      </c>
      <c r="J3999">
        <v>211.1</v>
      </c>
      <c r="K3999">
        <v>114</v>
      </c>
      <c r="L3999">
        <v>17.940000000000001</v>
      </c>
      <c r="M3999">
        <v>163.9</v>
      </c>
      <c r="N3999">
        <v>114</v>
      </c>
      <c r="O3999">
        <v>7.38</v>
      </c>
      <c r="P3999">
        <v>9.6999999999999993</v>
      </c>
      <c r="Q3999">
        <v>3</v>
      </c>
      <c r="R3999">
        <v>2.62</v>
      </c>
      <c r="S3999">
        <v>1</v>
      </c>
      <c r="T3999" t="s">
        <v>22</v>
      </c>
      <c r="U3999">
        <f t="shared" si="125"/>
        <v>0</v>
      </c>
      <c r="V3999">
        <f>IF(Table2[[#This Row],[international_plan]]="yes",1,0)</f>
        <v>0</v>
      </c>
      <c r="W3999">
        <f>IF(Table2[[#This Row],[voice_mail_plan]]="yes",1,0)</f>
        <v>0</v>
      </c>
      <c r="X3999" t="str">
        <f t="shared" si="124"/>
        <v>Low</v>
      </c>
      <c r="Y3999" t="str">
        <f>IF(Table2[[#This Row],[total_intl_charge]] &gt; AVERAGE($R$2:$R$4245),"High","Low")</f>
        <v>Low</v>
      </c>
      <c r="Z3999" t="str">
        <f>IF(AND(G3999&gt;AVERAGE(train!$G$2:$G$4251),K3999&gt;AVERAGE(train!$K$2:$K$4251)),"High Day &amp; Eve",IF(AND(G3999&gt;AVERAGE(train!$G$2:$G$4251),K3999&lt;=AVERAGE(train!$K$2:$K$4251)),"High Day Only",IF(AND(G3999&lt;=AVERAGE(train!$G$2:$G$4251),K3999&gt;AVERAGE(train!$K$2:$K$4251)),"High Eve Only","Low Usage")))</f>
        <v>High Day &amp; Eve</v>
      </c>
    </row>
    <row r="4000" spans="1:26">
      <c r="A4000" t="s">
        <v>29</v>
      </c>
      <c r="B4000">
        <v>16</v>
      </c>
      <c r="C4000" t="s">
        <v>28</v>
      </c>
      <c r="D4000" t="s">
        <v>22</v>
      </c>
      <c r="E4000" t="s">
        <v>22</v>
      </c>
      <c r="F4000">
        <v>0</v>
      </c>
      <c r="G4000">
        <v>228.3</v>
      </c>
      <c r="H4000">
        <v>80</v>
      </c>
      <c r="I4000">
        <v>38.81</v>
      </c>
      <c r="J4000">
        <v>130.9</v>
      </c>
      <c r="K4000">
        <v>75</v>
      </c>
      <c r="L4000">
        <v>11.13</v>
      </c>
      <c r="M4000">
        <v>156.69999999999999</v>
      </c>
      <c r="N4000">
        <v>98</v>
      </c>
      <c r="O4000">
        <v>7.05</v>
      </c>
      <c r="P4000">
        <v>8.4</v>
      </c>
      <c r="Q4000">
        <v>9</v>
      </c>
      <c r="R4000">
        <v>2.27</v>
      </c>
      <c r="S4000">
        <v>1</v>
      </c>
      <c r="T4000" t="s">
        <v>22</v>
      </c>
      <c r="U4000">
        <f t="shared" si="125"/>
        <v>0</v>
      </c>
      <c r="V4000">
        <f>IF(Table2[[#This Row],[international_plan]]="yes",1,0)</f>
        <v>0</v>
      </c>
      <c r="W4000">
        <f>IF(Table2[[#This Row],[voice_mail_plan]]="yes",1,0)</f>
        <v>0</v>
      </c>
      <c r="X4000" t="str">
        <f t="shared" si="124"/>
        <v>Low</v>
      </c>
      <c r="Y4000" t="str">
        <f>IF(Table2[[#This Row],[total_intl_charge]] &gt; AVERAGE($R$2:$R$4245),"High","Low")</f>
        <v>Low</v>
      </c>
      <c r="Z4000" t="str">
        <f>IF(AND(G4000&gt;AVERAGE(train!$G$2:$G$4251),K4000&gt;AVERAGE(train!$K$2:$K$4251)),"High Day &amp; Eve",IF(AND(G4000&gt;AVERAGE(train!$G$2:$G$4251),K4000&lt;=AVERAGE(train!$K$2:$K$4251)),"High Day Only",IF(AND(G4000&lt;=AVERAGE(train!$G$2:$G$4251),K4000&gt;AVERAGE(train!$K$2:$K$4251)),"High Eve Only","Low Usage")))</f>
        <v>High Day Only</v>
      </c>
    </row>
    <row r="4001" spans="1:26">
      <c r="A4001" t="s">
        <v>55</v>
      </c>
      <c r="B4001">
        <v>140</v>
      </c>
      <c r="C4001" t="s">
        <v>21</v>
      </c>
      <c r="D4001" t="s">
        <v>22</v>
      </c>
      <c r="E4001" t="s">
        <v>22</v>
      </c>
      <c r="F4001">
        <v>0</v>
      </c>
      <c r="G4001">
        <v>160.5</v>
      </c>
      <c r="H4001">
        <v>123</v>
      </c>
      <c r="I4001">
        <v>27.29</v>
      </c>
      <c r="J4001">
        <v>185.9</v>
      </c>
      <c r="K4001">
        <v>110</v>
      </c>
      <c r="L4001">
        <v>15.8</v>
      </c>
      <c r="M4001">
        <v>150.4</v>
      </c>
      <c r="N4001">
        <v>94</v>
      </c>
      <c r="O4001">
        <v>6.77</v>
      </c>
      <c r="P4001">
        <v>10.7</v>
      </c>
      <c r="Q4001">
        <v>5</v>
      </c>
      <c r="R4001">
        <v>2.89</v>
      </c>
      <c r="S4001">
        <v>1</v>
      </c>
      <c r="T4001" t="s">
        <v>22</v>
      </c>
      <c r="U4001">
        <f t="shared" si="125"/>
        <v>0</v>
      </c>
      <c r="V4001">
        <f>IF(Table2[[#This Row],[international_plan]]="yes",1,0)</f>
        <v>0</v>
      </c>
      <c r="W4001">
        <f>IF(Table2[[#This Row],[voice_mail_plan]]="yes",1,0)</f>
        <v>0</v>
      </c>
      <c r="X4001" t="str">
        <f t="shared" si="124"/>
        <v>Very High</v>
      </c>
      <c r="Y4001" t="str">
        <f>IF(Table2[[#This Row],[total_intl_charge]] &gt; AVERAGE($R$2:$R$4245),"High","Low")</f>
        <v>High</v>
      </c>
      <c r="Z4001" t="str">
        <f>IF(AND(G4001&gt;AVERAGE(train!$G$2:$G$4251),K4001&gt;AVERAGE(train!$K$2:$K$4251)),"High Day &amp; Eve",IF(AND(G4001&gt;AVERAGE(train!$G$2:$G$4251),K4001&lt;=AVERAGE(train!$K$2:$K$4251)),"High Day Only",IF(AND(G4001&lt;=AVERAGE(train!$G$2:$G$4251),K4001&gt;AVERAGE(train!$K$2:$K$4251)),"High Eve Only","Low Usage")))</f>
        <v>High Eve Only</v>
      </c>
    </row>
    <row r="4002" spans="1:26">
      <c r="A4002" t="s">
        <v>66</v>
      </c>
      <c r="B4002">
        <v>108</v>
      </c>
      <c r="C4002" t="s">
        <v>28</v>
      </c>
      <c r="D4002" t="s">
        <v>22</v>
      </c>
      <c r="E4002" t="s">
        <v>23</v>
      </c>
      <c r="F4002">
        <v>48</v>
      </c>
      <c r="G4002">
        <v>185.6</v>
      </c>
      <c r="H4002">
        <v>125</v>
      </c>
      <c r="I4002">
        <v>31.55</v>
      </c>
      <c r="J4002">
        <v>224.6</v>
      </c>
      <c r="K4002">
        <v>125</v>
      </c>
      <c r="L4002">
        <v>19.09</v>
      </c>
      <c r="M4002">
        <v>284.7</v>
      </c>
      <c r="N4002">
        <v>87</v>
      </c>
      <c r="O4002">
        <v>12.81</v>
      </c>
      <c r="P4002">
        <v>6.9</v>
      </c>
      <c r="Q4002">
        <v>3</v>
      </c>
      <c r="R4002">
        <v>1.86</v>
      </c>
      <c r="S4002">
        <v>1</v>
      </c>
      <c r="T4002" t="s">
        <v>22</v>
      </c>
      <c r="U4002">
        <f t="shared" si="125"/>
        <v>0</v>
      </c>
      <c r="V4002">
        <f>IF(Table2[[#This Row],[international_plan]]="yes",1,0)</f>
        <v>0</v>
      </c>
      <c r="W4002">
        <f>IF(Table2[[#This Row],[voice_mail_plan]]="yes",1,0)</f>
        <v>1</v>
      </c>
      <c r="X4002" t="str">
        <f t="shared" si="124"/>
        <v>High</v>
      </c>
      <c r="Y4002" t="str">
        <f>IF(Table2[[#This Row],[total_intl_charge]] &gt; AVERAGE($R$2:$R$4245),"High","Low")</f>
        <v>Low</v>
      </c>
      <c r="Z4002" t="str">
        <f>IF(AND(G4002&gt;AVERAGE(train!$G$2:$G$4251),K4002&gt;AVERAGE(train!$K$2:$K$4251)),"High Day &amp; Eve",IF(AND(G4002&gt;AVERAGE(train!$G$2:$G$4251),K4002&lt;=AVERAGE(train!$K$2:$K$4251)),"High Day Only",IF(AND(G4002&lt;=AVERAGE(train!$G$2:$G$4251),K4002&gt;AVERAGE(train!$K$2:$K$4251)),"High Eve Only","Low Usage")))</f>
        <v>High Day &amp; Eve</v>
      </c>
    </row>
    <row r="4003" spans="1:26">
      <c r="A4003" t="s">
        <v>72</v>
      </c>
      <c r="B4003">
        <v>53</v>
      </c>
      <c r="C4003" t="s">
        <v>21</v>
      </c>
      <c r="D4003" t="s">
        <v>22</v>
      </c>
      <c r="E4003" t="s">
        <v>22</v>
      </c>
      <c r="F4003">
        <v>0</v>
      </c>
      <c r="G4003">
        <v>214.3</v>
      </c>
      <c r="H4003">
        <v>138</v>
      </c>
      <c r="I4003">
        <v>36.43</v>
      </c>
      <c r="J4003">
        <v>232.2</v>
      </c>
      <c r="K4003">
        <v>99</v>
      </c>
      <c r="L4003">
        <v>19.739999999999998</v>
      </c>
      <c r="M4003">
        <v>0</v>
      </c>
      <c r="N4003">
        <v>0</v>
      </c>
      <c r="O4003">
        <v>0</v>
      </c>
      <c r="P4003">
        <v>8.3000000000000007</v>
      </c>
      <c r="Q4003">
        <v>5</v>
      </c>
      <c r="R4003">
        <v>2.2400000000000002</v>
      </c>
      <c r="S4003">
        <v>1</v>
      </c>
      <c r="T4003" t="s">
        <v>22</v>
      </c>
      <c r="U4003">
        <f t="shared" si="125"/>
        <v>0</v>
      </c>
      <c r="V4003">
        <f>IF(Table2[[#This Row],[international_plan]]="yes",1,0)</f>
        <v>0</v>
      </c>
      <c r="W4003">
        <f>IF(Table2[[#This Row],[voice_mail_plan]]="yes",1,0)</f>
        <v>0</v>
      </c>
      <c r="X4003" t="str">
        <f t="shared" si="124"/>
        <v>Low</v>
      </c>
      <c r="Y4003" t="str">
        <f>IF(Table2[[#This Row],[total_intl_charge]] &gt; AVERAGE($R$2:$R$4245),"High","Low")</f>
        <v>Low</v>
      </c>
      <c r="Z4003" t="str">
        <f>IF(AND(G4003&gt;AVERAGE(train!$G$2:$G$4251),K4003&gt;AVERAGE(train!$K$2:$K$4251)),"High Day &amp; Eve",IF(AND(G4003&gt;AVERAGE(train!$G$2:$G$4251),K4003&lt;=AVERAGE(train!$K$2:$K$4251)),"High Day Only",IF(AND(G4003&lt;=AVERAGE(train!$G$2:$G$4251),K4003&gt;AVERAGE(train!$K$2:$K$4251)),"High Eve Only","Low Usage")))</f>
        <v>High Day Only</v>
      </c>
    </row>
    <row r="4004" spans="1:26">
      <c r="A4004" t="s">
        <v>52</v>
      </c>
      <c r="B4004">
        <v>91</v>
      </c>
      <c r="C4004" t="s">
        <v>25</v>
      </c>
      <c r="D4004" t="s">
        <v>22</v>
      </c>
      <c r="E4004" t="s">
        <v>22</v>
      </c>
      <c r="F4004">
        <v>0</v>
      </c>
      <c r="G4004">
        <v>240.8</v>
      </c>
      <c r="H4004">
        <v>105</v>
      </c>
      <c r="I4004">
        <v>40.94</v>
      </c>
      <c r="J4004">
        <v>192.8</v>
      </c>
      <c r="K4004">
        <v>93</v>
      </c>
      <c r="L4004">
        <v>16.39</v>
      </c>
      <c r="M4004">
        <v>253.4</v>
      </c>
      <c r="N4004">
        <v>69</v>
      </c>
      <c r="O4004">
        <v>11.4</v>
      </c>
      <c r="P4004">
        <v>7.6</v>
      </c>
      <c r="Q4004">
        <v>3</v>
      </c>
      <c r="R4004">
        <v>2.0499999999999998</v>
      </c>
      <c r="S4004">
        <v>4</v>
      </c>
      <c r="T4004" t="s">
        <v>22</v>
      </c>
      <c r="U4004">
        <f t="shared" si="125"/>
        <v>0</v>
      </c>
      <c r="V4004">
        <f>IF(Table2[[#This Row],[international_plan]]="yes",1,0)</f>
        <v>0</v>
      </c>
      <c r="W4004">
        <f>IF(Table2[[#This Row],[voice_mail_plan]]="yes",1,0)</f>
        <v>0</v>
      </c>
      <c r="X4004" t="str">
        <f t="shared" si="124"/>
        <v>Medium</v>
      </c>
      <c r="Y4004" t="str">
        <f>IF(Table2[[#This Row],[total_intl_charge]] &gt; AVERAGE($R$2:$R$4245),"High","Low")</f>
        <v>Low</v>
      </c>
      <c r="Z4004" t="str">
        <f>IF(AND(G4004&gt;AVERAGE(train!$G$2:$G$4251),K4004&gt;AVERAGE(train!$K$2:$K$4251)),"High Day &amp; Eve",IF(AND(G4004&gt;AVERAGE(train!$G$2:$G$4251),K4004&lt;=AVERAGE(train!$K$2:$K$4251)),"High Day Only",IF(AND(G4004&lt;=AVERAGE(train!$G$2:$G$4251),K4004&gt;AVERAGE(train!$K$2:$K$4251)),"High Eve Only","Low Usage")))</f>
        <v>High Day Only</v>
      </c>
    </row>
    <row r="4005" spans="1:26">
      <c r="A4005" t="s">
        <v>39</v>
      </c>
      <c r="B4005">
        <v>26</v>
      </c>
      <c r="C4005" t="s">
        <v>21</v>
      </c>
      <c r="D4005" t="s">
        <v>23</v>
      </c>
      <c r="E4005" t="s">
        <v>22</v>
      </c>
      <c r="F4005">
        <v>0</v>
      </c>
      <c r="G4005">
        <v>194.4</v>
      </c>
      <c r="H4005">
        <v>105</v>
      </c>
      <c r="I4005">
        <v>33.049999999999997</v>
      </c>
      <c r="J4005">
        <v>238.3</v>
      </c>
      <c r="K4005">
        <v>100</v>
      </c>
      <c r="L4005">
        <v>20.260000000000002</v>
      </c>
      <c r="M4005">
        <v>239.1</v>
      </c>
      <c r="N4005">
        <v>129</v>
      </c>
      <c r="O4005">
        <v>10.76</v>
      </c>
      <c r="P4005">
        <v>9.6</v>
      </c>
      <c r="Q4005">
        <v>5</v>
      </c>
      <c r="R4005">
        <v>2.59</v>
      </c>
      <c r="S4005">
        <v>0</v>
      </c>
      <c r="T4005" t="s">
        <v>22</v>
      </c>
      <c r="U4005">
        <f t="shared" si="125"/>
        <v>0</v>
      </c>
      <c r="V4005">
        <f>IF(Table2[[#This Row],[international_plan]]="yes",1,0)</f>
        <v>1</v>
      </c>
      <c r="W4005">
        <f>IF(Table2[[#This Row],[voice_mail_plan]]="yes",1,0)</f>
        <v>0</v>
      </c>
      <c r="X4005" t="str">
        <f t="shared" si="124"/>
        <v>Low</v>
      </c>
      <c r="Y4005" t="str">
        <f>IF(Table2[[#This Row],[total_intl_charge]] &gt; AVERAGE($R$2:$R$4245),"High","Low")</f>
        <v>Low</v>
      </c>
      <c r="Z4005" t="str">
        <f>IF(AND(G4005&gt;AVERAGE(train!$G$2:$G$4251),K4005&gt;AVERAGE(train!$K$2:$K$4251)),"High Day &amp; Eve",IF(AND(G4005&gt;AVERAGE(train!$G$2:$G$4251),K4005&lt;=AVERAGE(train!$K$2:$K$4251)),"High Day Only",IF(AND(G4005&lt;=AVERAGE(train!$G$2:$G$4251),K4005&gt;AVERAGE(train!$K$2:$K$4251)),"High Eve Only","Low Usage")))</f>
        <v>High Day Only</v>
      </c>
    </row>
    <row r="4006" spans="1:26">
      <c r="A4006" t="s">
        <v>65</v>
      </c>
      <c r="B4006">
        <v>129</v>
      </c>
      <c r="C4006" t="s">
        <v>21</v>
      </c>
      <c r="D4006" t="s">
        <v>22</v>
      </c>
      <c r="E4006" t="s">
        <v>22</v>
      </c>
      <c r="F4006">
        <v>0</v>
      </c>
      <c r="G4006">
        <v>130.19999999999999</v>
      </c>
      <c r="H4006">
        <v>94</v>
      </c>
      <c r="I4006">
        <v>22.13</v>
      </c>
      <c r="J4006">
        <v>195.2</v>
      </c>
      <c r="K4006">
        <v>126</v>
      </c>
      <c r="L4006">
        <v>16.59</v>
      </c>
      <c r="M4006">
        <v>195.5</v>
      </c>
      <c r="N4006">
        <v>68</v>
      </c>
      <c r="O4006">
        <v>8.8000000000000007</v>
      </c>
      <c r="P4006">
        <v>7.6</v>
      </c>
      <c r="Q4006">
        <v>5</v>
      </c>
      <c r="R4006">
        <v>2.0499999999999998</v>
      </c>
      <c r="S4006">
        <v>2</v>
      </c>
      <c r="T4006" t="s">
        <v>22</v>
      </c>
      <c r="U4006">
        <f t="shared" si="125"/>
        <v>0</v>
      </c>
      <c r="V4006">
        <f>IF(Table2[[#This Row],[international_plan]]="yes",1,0)</f>
        <v>0</v>
      </c>
      <c r="W4006">
        <f>IF(Table2[[#This Row],[voice_mail_plan]]="yes",1,0)</f>
        <v>0</v>
      </c>
      <c r="X4006" t="str">
        <f t="shared" si="124"/>
        <v>Very High</v>
      </c>
      <c r="Y4006" t="str">
        <f>IF(Table2[[#This Row],[total_intl_charge]] &gt; AVERAGE($R$2:$R$4245),"High","Low")</f>
        <v>Low</v>
      </c>
      <c r="Z4006" t="str">
        <f>IF(AND(G4006&gt;AVERAGE(train!$G$2:$G$4251),K4006&gt;AVERAGE(train!$K$2:$K$4251)),"High Day &amp; Eve",IF(AND(G4006&gt;AVERAGE(train!$G$2:$G$4251),K4006&lt;=AVERAGE(train!$K$2:$K$4251)),"High Day Only",IF(AND(G4006&lt;=AVERAGE(train!$G$2:$G$4251),K4006&gt;AVERAGE(train!$K$2:$K$4251)),"High Eve Only","Low Usage")))</f>
        <v>High Eve Only</v>
      </c>
    </row>
    <row r="4007" spans="1:26">
      <c r="A4007" t="s">
        <v>55</v>
      </c>
      <c r="B4007">
        <v>118</v>
      </c>
      <c r="C4007" t="s">
        <v>25</v>
      </c>
      <c r="D4007" t="s">
        <v>23</v>
      </c>
      <c r="E4007" t="s">
        <v>23</v>
      </c>
      <c r="F4007">
        <v>52</v>
      </c>
      <c r="G4007">
        <v>123.7</v>
      </c>
      <c r="H4007">
        <v>114</v>
      </c>
      <c r="I4007">
        <v>21.03</v>
      </c>
      <c r="J4007">
        <v>133.19999999999999</v>
      </c>
      <c r="K4007">
        <v>137</v>
      </c>
      <c r="L4007">
        <v>11.32</v>
      </c>
      <c r="M4007">
        <v>191.8</v>
      </c>
      <c r="N4007">
        <v>102</v>
      </c>
      <c r="O4007">
        <v>8.6300000000000008</v>
      </c>
      <c r="P4007">
        <v>7.9</v>
      </c>
      <c r="Q4007">
        <v>3</v>
      </c>
      <c r="R4007">
        <v>2.13</v>
      </c>
      <c r="S4007">
        <v>0</v>
      </c>
      <c r="T4007" t="s">
        <v>22</v>
      </c>
      <c r="U4007">
        <f t="shared" si="125"/>
        <v>0</v>
      </c>
      <c r="V4007">
        <f>IF(Table2[[#This Row],[international_plan]]="yes",1,0)</f>
        <v>1</v>
      </c>
      <c r="W4007">
        <f>IF(Table2[[#This Row],[voice_mail_plan]]="yes",1,0)</f>
        <v>1</v>
      </c>
      <c r="X4007" t="str">
        <f t="shared" si="124"/>
        <v>High</v>
      </c>
      <c r="Y4007" t="str">
        <f>IF(Table2[[#This Row],[total_intl_charge]] &gt; AVERAGE($R$2:$R$4245),"High","Low")</f>
        <v>Low</v>
      </c>
      <c r="Z4007" t="str">
        <f>IF(AND(G4007&gt;AVERAGE(train!$G$2:$G$4251),K4007&gt;AVERAGE(train!$K$2:$K$4251)),"High Day &amp; Eve",IF(AND(G4007&gt;AVERAGE(train!$G$2:$G$4251),K4007&lt;=AVERAGE(train!$K$2:$K$4251)),"High Day Only",IF(AND(G4007&lt;=AVERAGE(train!$G$2:$G$4251),K4007&gt;AVERAGE(train!$K$2:$K$4251)),"High Eve Only","Low Usage")))</f>
        <v>High Eve Only</v>
      </c>
    </row>
    <row r="4008" spans="1:26">
      <c r="A4008" t="s">
        <v>72</v>
      </c>
      <c r="B4008">
        <v>51</v>
      </c>
      <c r="C4008" t="s">
        <v>28</v>
      </c>
      <c r="D4008" t="s">
        <v>22</v>
      </c>
      <c r="E4008" t="s">
        <v>23</v>
      </c>
      <c r="F4008">
        <v>32</v>
      </c>
      <c r="G4008">
        <v>206.1</v>
      </c>
      <c r="H4008">
        <v>134</v>
      </c>
      <c r="I4008">
        <v>35.04</v>
      </c>
      <c r="J4008">
        <v>179.6</v>
      </c>
      <c r="K4008">
        <v>84</v>
      </c>
      <c r="L4008">
        <v>15.27</v>
      </c>
      <c r="M4008">
        <v>332.2</v>
      </c>
      <c r="N4008">
        <v>90</v>
      </c>
      <c r="O4008">
        <v>14.95</v>
      </c>
      <c r="P4008">
        <v>10.199999999999999</v>
      </c>
      <c r="Q4008">
        <v>2</v>
      </c>
      <c r="R4008">
        <v>2.75</v>
      </c>
      <c r="S4008">
        <v>3</v>
      </c>
      <c r="T4008" t="s">
        <v>22</v>
      </c>
      <c r="U4008">
        <f t="shared" si="125"/>
        <v>0</v>
      </c>
      <c r="V4008">
        <f>IF(Table2[[#This Row],[international_plan]]="yes",1,0)</f>
        <v>0</v>
      </c>
      <c r="W4008">
        <f>IF(Table2[[#This Row],[voice_mail_plan]]="yes",1,0)</f>
        <v>1</v>
      </c>
      <c r="X4008" t="str">
        <f t="shared" si="124"/>
        <v>Low</v>
      </c>
      <c r="Y4008" t="str">
        <f>IF(Table2[[#This Row],[total_intl_charge]] &gt; AVERAGE($R$2:$R$4245),"High","Low")</f>
        <v>Low</v>
      </c>
      <c r="Z4008" t="str">
        <f>IF(AND(G4008&gt;AVERAGE(train!$G$2:$G$4251),K4008&gt;AVERAGE(train!$K$2:$K$4251)),"High Day &amp; Eve",IF(AND(G4008&gt;AVERAGE(train!$G$2:$G$4251),K4008&lt;=AVERAGE(train!$K$2:$K$4251)),"High Day Only",IF(AND(G4008&lt;=AVERAGE(train!$G$2:$G$4251),K4008&gt;AVERAGE(train!$K$2:$K$4251)),"High Eve Only","Low Usage")))</f>
        <v>High Day Only</v>
      </c>
    </row>
    <row r="4009" spans="1:26">
      <c r="A4009" t="s">
        <v>42</v>
      </c>
      <c r="B4009">
        <v>57</v>
      </c>
      <c r="C4009" t="s">
        <v>21</v>
      </c>
      <c r="D4009" t="s">
        <v>22</v>
      </c>
      <c r="E4009" t="s">
        <v>23</v>
      </c>
      <c r="F4009">
        <v>25</v>
      </c>
      <c r="G4009">
        <v>182.4</v>
      </c>
      <c r="H4009">
        <v>92</v>
      </c>
      <c r="I4009">
        <v>31.01</v>
      </c>
      <c r="J4009">
        <v>214.7</v>
      </c>
      <c r="K4009">
        <v>104</v>
      </c>
      <c r="L4009">
        <v>18.25</v>
      </c>
      <c r="M4009">
        <v>174.4</v>
      </c>
      <c r="N4009">
        <v>110</v>
      </c>
      <c r="O4009">
        <v>7.85</v>
      </c>
      <c r="P4009">
        <v>10.1</v>
      </c>
      <c r="Q4009">
        <v>2</v>
      </c>
      <c r="R4009">
        <v>2.73</v>
      </c>
      <c r="S4009">
        <v>1</v>
      </c>
      <c r="T4009" t="s">
        <v>22</v>
      </c>
      <c r="U4009">
        <f t="shared" si="125"/>
        <v>0</v>
      </c>
      <c r="V4009">
        <f>IF(Table2[[#This Row],[international_plan]]="yes",1,0)</f>
        <v>0</v>
      </c>
      <c r="W4009">
        <f>IF(Table2[[#This Row],[voice_mail_plan]]="yes",1,0)</f>
        <v>1</v>
      </c>
      <c r="X4009" t="str">
        <f t="shared" si="124"/>
        <v>Low</v>
      </c>
      <c r="Y4009" t="str">
        <f>IF(Table2[[#This Row],[total_intl_charge]] &gt; AVERAGE($R$2:$R$4245),"High","Low")</f>
        <v>Low</v>
      </c>
      <c r="Z4009" t="str">
        <f>IF(AND(G4009&gt;AVERAGE(train!$G$2:$G$4251),K4009&gt;AVERAGE(train!$K$2:$K$4251)),"High Day &amp; Eve",IF(AND(G4009&gt;AVERAGE(train!$G$2:$G$4251),K4009&lt;=AVERAGE(train!$K$2:$K$4251)),"High Day Only",IF(AND(G4009&lt;=AVERAGE(train!$G$2:$G$4251),K4009&gt;AVERAGE(train!$K$2:$K$4251)),"High Eve Only","Low Usage")))</f>
        <v>High Day &amp; Eve</v>
      </c>
    </row>
    <row r="4010" spans="1:26">
      <c r="A4010" t="s">
        <v>38</v>
      </c>
      <c r="B4010">
        <v>103</v>
      </c>
      <c r="C4010" t="s">
        <v>21</v>
      </c>
      <c r="D4010" t="s">
        <v>22</v>
      </c>
      <c r="E4010" t="s">
        <v>22</v>
      </c>
      <c r="F4010">
        <v>0</v>
      </c>
      <c r="G4010">
        <v>228.4</v>
      </c>
      <c r="H4010">
        <v>103</v>
      </c>
      <c r="I4010">
        <v>38.83</v>
      </c>
      <c r="J4010">
        <v>97.3</v>
      </c>
      <c r="K4010">
        <v>129</v>
      </c>
      <c r="L4010">
        <v>8.27</v>
      </c>
      <c r="M4010">
        <v>199.9</v>
      </c>
      <c r="N4010">
        <v>67</v>
      </c>
      <c r="O4010">
        <v>9</v>
      </c>
      <c r="P4010">
        <v>9.4</v>
      </c>
      <c r="Q4010">
        <v>7</v>
      </c>
      <c r="R4010">
        <v>2.54</v>
      </c>
      <c r="S4010">
        <v>3</v>
      </c>
      <c r="T4010" t="s">
        <v>22</v>
      </c>
      <c r="U4010">
        <f t="shared" si="125"/>
        <v>0</v>
      </c>
      <c r="V4010">
        <f>IF(Table2[[#This Row],[international_plan]]="yes",1,0)</f>
        <v>0</v>
      </c>
      <c r="W4010">
        <f>IF(Table2[[#This Row],[voice_mail_plan]]="yes",1,0)</f>
        <v>0</v>
      </c>
      <c r="X4010" t="str">
        <f t="shared" si="124"/>
        <v>High</v>
      </c>
      <c r="Y4010" t="str">
        <f>IF(Table2[[#This Row],[total_intl_charge]] &gt; AVERAGE($R$2:$R$4245),"High","Low")</f>
        <v>Low</v>
      </c>
      <c r="Z4010" t="str">
        <f>IF(AND(G4010&gt;AVERAGE(train!$G$2:$G$4251),K4010&gt;AVERAGE(train!$K$2:$K$4251)),"High Day &amp; Eve",IF(AND(G4010&gt;AVERAGE(train!$G$2:$G$4251),K4010&lt;=AVERAGE(train!$K$2:$K$4251)),"High Day Only",IF(AND(G4010&lt;=AVERAGE(train!$G$2:$G$4251),K4010&gt;AVERAGE(train!$K$2:$K$4251)),"High Eve Only","Low Usage")))</f>
        <v>High Day &amp; Eve</v>
      </c>
    </row>
    <row r="4011" spans="1:26">
      <c r="A4011" t="s">
        <v>55</v>
      </c>
      <c r="B4011">
        <v>57</v>
      </c>
      <c r="C4011" t="s">
        <v>21</v>
      </c>
      <c r="D4011" t="s">
        <v>22</v>
      </c>
      <c r="E4011" t="s">
        <v>22</v>
      </c>
      <c r="F4011">
        <v>0</v>
      </c>
      <c r="G4011">
        <v>202</v>
      </c>
      <c r="H4011">
        <v>100</v>
      </c>
      <c r="I4011">
        <v>34.340000000000003</v>
      </c>
      <c r="J4011">
        <v>168.9</v>
      </c>
      <c r="K4011">
        <v>90</v>
      </c>
      <c r="L4011">
        <v>14.36</v>
      </c>
      <c r="M4011">
        <v>231.8</v>
      </c>
      <c r="N4011">
        <v>119</v>
      </c>
      <c r="O4011">
        <v>10.43</v>
      </c>
      <c r="P4011">
        <v>3.4</v>
      </c>
      <c r="Q4011">
        <v>4</v>
      </c>
      <c r="R4011">
        <v>0.92</v>
      </c>
      <c r="S4011">
        <v>1</v>
      </c>
      <c r="T4011" t="s">
        <v>22</v>
      </c>
      <c r="U4011">
        <f t="shared" si="125"/>
        <v>0</v>
      </c>
      <c r="V4011">
        <f>IF(Table2[[#This Row],[international_plan]]="yes",1,0)</f>
        <v>0</v>
      </c>
      <c r="W4011">
        <f>IF(Table2[[#This Row],[voice_mail_plan]]="yes",1,0)</f>
        <v>0</v>
      </c>
      <c r="X4011" t="str">
        <f t="shared" si="124"/>
        <v>Low</v>
      </c>
      <c r="Y4011" t="str">
        <f>IF(Table2[[#This Row],[total_intl_charge]] &gt; AVERAGE($R$2:$R$4245),"High","Low")</f>
        <v>Low</v>
      </c>
      <c r="Z4011" t="str">
        <f>IF(AND(G4011&gt;AVERAGE(train!$G$2:$G$4251),K4011&gt;AVERAGE(train!$K$2:$K$4251)),"High Day &amp; Eve",IF(AND(G4011&gt;AVERAGE(train!$G$2:$G$4251),K4011&lt;=AVERAGE(train!$K$2:$K$4251)),"High Day Only",IF(AND(G4011&lt;=AVERAGE(train!$G$2:$G$4251),K4011&gt;AVERAGE(train!$K$2:$K$4251)),"High Eve Only","Low Usage")))</f>
        <v>High Day Only</v>
      </c>
    </row>
    <row r="4012" spans="1:26">
      <c r="A4012" t="s">
        <v>41</v>
      </c>
      <c r="B4012">
        <v>84</v>
      </c>
      <c r="C4012" t="s">
        <v>21</v>
      </c>
      <c r="D4012" t="s">
        <v>22</v>
      </c>
      <c r="E4012" t="s">
        <v>22</v>
      </c>
      <c r="F4012">
        <v>0</v>
      </c>
      <c r="G4012">
        <v>148.80000000000001</v>
      </c>
      <c r="H4012">
        <v>89</v>
      </c>
      <c r="I4012">
        <v>25.3</v>
      </c>
      <c r="J4012">
        <v>189.8</v>
      </c>
      <c r="K4012">
        <v>93</v>
      </c>
      <c r="L4012">
        <v>16.13</v>
      </c>
      <c r="M4012">
        <v>147.6</v>
      </c>
      <c r="N4012">
        <v>73</v>
      </c>
      <c r="O4012">
        <v>6.64</v>
      </c>
      <c r="P4012">
        <v>6.3</v>
      </c>
      <c r="Q4012">
        <v>2</v>
      </c>
      <c r="R4012">
        <v>1.7</v>
      </c>
      <c r="S4012">
        <v>1</v>
      </c>
      <c r="T4012" t="s">
        <v>22</v>
      </c>
      <c r="U4012">
        <f t="shared" si="125"/>
        <v>0</v>
      </c>
      <c r="V4012">
        <f>IF(Table2[[#This Row],[international_plan]]="yes",1,0)</f>
        <v>0</v>
      </c>
      <c r="W4012">
        <f>IF(Table2[[#This Row],[voice_mail_plan]]="yes",1,0)</f>
        <v>0</v>
      </c>
      <c r="X4012" t="str">
        <f t="shared" si="124"/>
        <v>Medium</v>
      </c>
      <c r="Y4012" t="str">
        <f>IF(Table2[[#This Row],[total_intl_charge]] &gt; AVERAGE($R$2:$R$4245),"High","Low")</f>
        <v>Low</v>
      </c>
      <c r="Z4012" t="str">
        <f>IF(AND(G4012&gt;AVERAGE(train!$G$2:$G$4251),K4012&gt;AVERAGE(train!$K$2:$K$4251)),"High Day &amp; Eve",IF(AND(G4012&gt;AVERAGE(train!$G$2:$G$4251),K4012&lt;=AVERAGE(train!$K$2:$K$4251)),"High Day Only",IF(AND(G4012&lt;=AVERAGE(train!$G$2:$G$4251),K4012&gt;AVERAGE(train!$K$2:$K$4251)),"High Eve Only","Low Usage")))</f>
        <v>Low Usage</v>
      </c>
    </row>
    <row r="4013" spans="1:26">
      <c r="A4013" t="s">
        <v>68</v>
      </c>
      <c r="B4013">
        <v>166</v>
      </c>
      <c r="C4013" t="s">
        <v>21</v>
      </c>
      <c r="D4013" t="s">
        <v>23</v>
      </c>
      <c r="E4013" t="s">
        <v>22</v>
      </c>
      <c r="F4013">
        <v>0</v>
      </c>
      <c r="G4013">
        <v>191.3</v>
      </c>
      <c r="H4013">
        <v>120</v>
      </c>
      <c r="I4013">
        <v>32.520000000000003</v>
      </c>
      <c r="J4013">
        <v>167.3</v>
      </c>
      <c r="K4013">
        <v>88</v>
      </c>
      <c r="L4013">
        <v>14.22</v>
      </c>
      <c r="M4013">
        <v>162.9</v>
      </c>
      <c r="N4013">
        <v>110</v>
      </c>
      <c r="O4013">
        <v>7.33</v>
      </c>
      <c r="P4013">
        <v>10.199999999999999</v>
      </c>
      <c r="Q4013">
        <v>2</v>
      </c>
      <c r="R4013">
        <v>2.75</v>
      </c>
      <c r="S4013">
        <v>2</v>
      </c>
      <c r="T4013" t="s">
        <v>23</v>
      </c>
      <c r="U4013">
        <f t="shared" si="125"/>
        <v>1</v>
      </c>
      <c r="V4013">
        <f>IF(Table2[[#This Row],[international_plan]]="yes",1,0)</f>
        <v>1</v>
      </c>
      <c r="W4013">
        <f>IF(Table2[[#This Row],[voice_mail_plan]]="yes",1,0)</f>
        <v>0</v>
      </c>
      <c r="X4013" t="str">
        <f t="shared" si="124"/>
        <v>Very High</v>
      </c>
      <c r="Y4013" t="str">
        <f>IF(Table2[[#This Row],[total_intl_charge]] &gt; AVERAGE($R$2:$R$4245),"High","Low")</f>
        <v>Low</v>
      </c>
      <c r="Z4013" t="str">
        <f>IF(AND(G4013&gt;AVERAGE(train!$G$2:$G$4251),K4013&gt;AVERAGE(train!$K$2:$K$4251)),"High Day &amp; Eve",IF(AND(G4013&gt;AVERAGE(train!$G$2:$G$4251),K4013&lt;=AVERAGE(train!$K$2:$K$4251)),"High Day Only",IF(AND(G4013&lt;=AVERAGE(train!$G$2:$G$4251),K4013&gt;AVERAGE(train!$K$2:$K$4251)),"High Eve Only","Low Usage")))</f>
        <v>High Day Only</v>
      </c>
    </row>
    <row r="4014" spans="1:26">
      <c r="A4014" t="s">
        <v>39</v>
      </c>
      <c r="B4014">
        <v>130</v>
      </c>
      <c r="C4014" t="s">
        <v>21</v>
      </c>
      <c r="D4014" t="s">
        <v>22</v>
      </c>
      <c r="E4014" t="s">
        <v>22</v>
      </c>
      <c r="F4014">
        <v>0</v>
      </c>
      <c r="G4014">
        <v>159.9</v>
      </c>
      <c r="H4014">
        <v>70</v>
      </c>
      <c r="I4014">
        <v>27.18</v>
      </c>
      <c r="J4014">
        <v>236.8</v>
      </c>
      <c r="K4014">
        <v>127</v>
      </c>
      <c r="L4014">
        <v>20.13</v>
      </c>
      <c r="M4014">
        <v>227.9</v>
      </c>
      <c r="N4014">
        <v>95</v>
      </c>
      <c r="O4014">
        <v>10.26</v>
      </c>
      <c r="P4014">
        <v>9</v>
      </c>
      <c r="Q4014">
        <v>1</v>
      </c>
      <c r="R4014">
        <v>2.4300000000000002</v>
      </c>
      <c r="S4014">
        <v>1</v>
      </c>
      <c r="T4014" t="s">
        <v>22</v>
      </c>
      <c r="U4014">
        <f t="shared" si="125"/>
        <v>0</v>
      </c>
      <c r="V4014">
        <f>IF(Table2[[#This Row],[international_plan]]="yes",1,0)</f>
        <v>0</v>
      </c>
      <c r="W4014">
        <f>IF(Table2[[#This Row],[voice_mail_plan]]="yes",1,0)</f>
        <v>0</v>
      </c>
      <c r="X4014" t="str">
        <f t="shared" si="124"/>
        <v>Very High</v>
      </c>
      <c r="Y4014" t="str">
        <f>IF(Table2[[#This Row],[total_intl_charge]] &gt; AVERAGE($R$2:$R$4245),"High","Low")</f>
        <v>Low</v>
      </c>
      <c r="Z4014" t="str">
        <f>IF(AND(G4014&gt;AVERAGE(train!$G$2:$G$4251),K4014&gt;AVERAGE(train!$K$2:$K$4251)),"High Day &amp; Eve",IF(AND(G4014&gt;AVERAGE(train!$G$2:$G$4251),K4014&lt;=AVERAGE(train!$K$2:$K$4251)),"High Day Only",IF(AND(G4014&lt;=AVERAGE(train!$G$2:$G$4251),K4014&gt;AVERAGE(train!$K$2:$K$4251)),"High Eve Only","Low Usage")))</f>
        <v>High Eve Only</v>
      </c>
    </row>
    <row r="4015" spans="1:26">
      <c r="A4015" t="s">
        <v>42</v>
      </c>
      <c r="B4015">
        <v>116</v>
      </c>
      <c r="C4015" t="s">
        <v>21</v>
      </c>
      <c r="D4015" t="s">
        <v>23</v>
      </c>
      <c r="E4015" t="s">
        <v>22</v>
      </c>
      <c r="F4015">
        <v>0</v>
      </c>
      <c r="G4015">
        <v>191.7</v>
      </c>
      <c r="H4015">
        <v>97</v>
      </c>
      <c r="I4015">
        <v>32.590000000000003</v>
      </c>
      <c r="J4015">
        <v>176.2</v>
      </c>
      <c r="K4015">
        <v>127</v>
      </c>
      <c r="L4015">
        <v>14.98</v>
      </c>
      <c r="M4015">
        <v>103.9</v>
      </c>
      <c r="N4015">
        <v>96</v>
      </c>
      <c r="O4015">
        <v>4.68</v>
      </c>
      <c r="P4015">
        <v>4.9000000000000004</v>
      </c>
      <c r="Q4015">
        <v>4</v>
      </c>
      <c r="R4015">
        <v>1.32</v>
      </c>
      <c r="S4015">
        <v>2</v>
      </c>
      <c r="T4015" t="s">
        <v>22</v>
      </c>
      <c r="U4015">
        <f t="shared" si="125"/>
        <v>0</v>
      </c>
      <c r="V4015">
        <f>IF(Table2[[#This Row],[international_plan]]="yes",1,0)</f>
        <v>1</v>
      </c>
      <c r="W4015">
        <f>IF(Table2[[#This Row],[voice_mail_plan]]="yes",1,0)</f>
        <v>0</v>
      </c>
      <c r="X4015" t="str">
        <f t="shared" si="124"/>
        <v>High</v>
      </c>
      <c r="Y4015" t="str">
        <f>IF(Table2[[#This Row],[total_intl_charge]] &gt; AVERAGE($R$2:$R$4245),"High","Low")</f>
        <v>Low</v>
      </c>
      <c r="Z4015" t="str">
        <f>IF(AND(G4015&gt;AVERAGE(train!$G$2:$G$4251),K4015&gt;AVERAGE(train!$K$2:$K$4251)),"High Day &amp; Eve",IF(AND(G4015&gt;AVERAGE(train!$G$2:$G$4251),K4015&lt;=AVERAGE(train!$K$2:$K$4251)),"High Day Only",IF(AND(G4015&lt;=AVERAGE(train!$G$2:$G$4251),K4015&gt;AVERAGE(train!$K$2:$K$4251)),"High Eve Only","Low Usage")))</f>
        <v>High Day &amp; Eve</v>
      </c>
    </row>
    <row r="4016" spans="1:26">
      <c r="A4016" t="s">
        <v>74</v>
      </c>
      <c r="B4016">
        <v>161</v>
      </c>
      <c r="C4016" t="s">
        <v>28</v>
      </c>
      <c r="D4016" t="s">
        <v>22</v>
      </c>
      <c r="E4016" t="s">
        <v>22</v>
      </c>
      <c r="F4016">
        <v>0</v>
      </c>
      <c r="G4016">
        <v>151.19999999999999</v>
      </c>
      <c r="H4016">
        <v>89</v>
      </c>
      <c r="I4016">
        <v>25.7</v>
      </c>
      <c r="J4016">
        <v>228.4</v>
      </c>
      <c r="K4016">
        <v>117</v>
      </c>
      <c r="L4016">
        <v>19.41</v>
      </c>
      <c r="M4016">
        <v>169.3</v>
      </c>
      <c r="N4016">
        <v>107</v>
      </c>
      <c r="O4016">
        <v>7.62</v>
      </c>
      <c r="P4016">
        <v>9.3000000000000007</v>
      </c>
      <c r="Q4016">
        <v>2</v>
      </c>
      <c r="R4016">
        <v>2.5099999999999998</v>
      </c>
      <c r="S4016">
        <v>2</v>
      </c>
      <c r="T4016" t="s">
        <v>22</v>
      </c>
      <c r="U4016">
        <f t="shared" si="125"/>
        <v>0</v>
      </c>
      <c r="V4016">
        <f>IF(Table2[[#This Row],[international_plan]]="yes",1,0)</f>
        <v>0</v>
      </c>
      <c r="W4016">
        <f>IF(Table2[[#This Row],[voice_mail_plan]]="yes",1,0)</f>
        <v>0</v>
      </c>
      <c r="X4016" t="str">
        <f t="shared" si="124"/>
        <v>Very High</v>
      </c>
      <c r="Y4016" t="str">
        <f>IF(Table2[[#This Row],[total_intl_charge]] &gt; AVERAGE($R$2:$R$4245),"High","Low")</f>
        <v>Low</v>
      </c>
      <c r="Z4016" t="str">
        <f>IF(AND(G4016&gt;AVERAGE(train!$G$2:$G$4251),K4016&gt;AVERAGE(train!$K$2:$K$4251)),"High Day &amp; Eve",IF(AND(G4016&gt;AVERAGE(train!$G$2:$G$4251),K4016&lt;=AVERAGE(train!$K$2:$K$4251)),"High Day Only",IF(AND(G4016&lt;=AVERAGE(train!$G$2:$G$4251),K4016&gt;AVERAGE(train!$K$2:$K$4251)),"High Eve Only","Low Usage")))</f>
        <v>High Eve Only</v>
      </c>
    </row>
    <row r="4017" spans="1:26">
      <c r="A4017" t="s">
        <v>50</v>
      </c>
      <c r="B4017">
        <v>130</v>
      </c>
      <c r="C4017" t="s">
        <v>21</v>
      </c>
      <c r="D4017" t="s">
        <v>22</v>
      </c>
      <c r="E4017" t="s">
        <v>22</v>
      </c>
      <c r="F4017">
        <v>0</v>
      </c>
      <c r="G4017">
        <v>182.1</v>
      </c>
      <c r="H4017">
        <v>136</v>
      </c>
      <c r="I4017">
        <v>30.96</v>
      </c>
      <c r="J4017">
        <v>204.2</v>
      </c>
      <c r="K4017">
        <v>99</v>
      </c>
      <c r="L4017">
        <v>17.36</v>
      </c>
      <c r="M4017">
        <v>355.1</v>
      </c>
      <c r="N4017">
        <v>135</v>
      </c>
      <c r="O4017">
        <v>15.98</v>
      </c>
      <c r="P4017">
        <v>12</v>
      </c>
      <c r="Q4017">
        <v>7</v>
      </c>
      <c r="R4017">
        <v>3.24</v>
      </c>
      <c r="S4017">
        <v>2</v>
      </c>
      <c r="T4017" t="s">
        <v>22</v>
      </c>
      <c r="U4017">
        <f t="shared" si="125"/>
        <v>0</v>
      </c>
      <c r="V4017">
        <f>IF(Table2[[#This Row],[international_plan]]="yes",1,0)</f>
        <v>0</v>
      </c>
      <c r="W4017">
        <f>IF(Table2[[#This Row],[voice_mail_plan]]="yes",1,0)</f>
        <v>0</v>
      </c>
      <c r="X4017" t="str">
        <f t="shared" si="124"/>
        <v>Very High</v>
      </c>
      <c r="Y4017" t="str">
        <f>IF(Table2[[#This Row],[total_intl_charge]] &gt; AVERAGE($R$2:$R$4245),"High","Low")</f>
        <v>High</v>
      </c>
      <c r="Z4017" t="str">
        <f>IF(AND(G4017&gt;AVERAGE(train!$G$2:$G$4251),K4017&gt;AVERAGE(train!$K$2:$K$4251)),"High Day &amp; Eve",IF(AND(G4017&gt;AVERAGE(train!$G$2:$G$4251),K4017&lt;=AVERAGE(train!$K$2:$K$4251)),"High Day Only",IF(AND(G4017&lt;=AVERAGE(train!$G$2:$G$4251),K4017&gt;AVERAGE(train!$K$2:$K$4251)),"High Eve Only","Low Usage")))</f>
        <v>High Day Only</v>
      </c>
    </row>
    <row r="4018" spans="1:26">
      <c r="A4018" t="s">
        <v>50</v>
      </c>
      <c r="B4018">
        <v>42</v>
      </c>
      <c r="C4018" t="s">
        <v>28</v>
      </c>
      <c r="D4018" t="s">
        <v>22</v>
      </c>
      <c r="E4018" t="s">
        <v>22</v>
      </c>
      <c r="F4018">
        <v>0</v>
      </c>
      <c r="G4018">
        <v>155.1</v>
      </c>
      <c r="H4018">
        <v>110</v>
      </c>
      <c r="I4018">
        <v>26.37</v>
      </c>
      <c r="J4018">
        <v>160.80000000000001</v>
      </c>
      <c r="K4018">
        <v>109</v>
      </c>
      <c r="L4018">
        <v>13.67</v>
      </c>
      <c r="M4018">
        <v>237.4</v>
      </c>
      <c r="N4018">
        <v>115</v>
      </c>
      <c r="O4018">
        <v>10.68</v>
      </c>
      <c r="P4018">
        <v>11.3</v>
      </c>
      <c r="Q4018">
        <v>2</v>
      </c>
      <c r="R4018">
        <v>3.05</v>
      </c>
      <c r="S4018">
        <v>3</v>
      </c>
      <c r="T4018" t="s">
        <v>22</v>
      </c>
      <c r="U4018">
        <f t="shared" si="125"/>
        <v>0</v>
      </c>
      <c r="V4018">
        <f>IF(Table2[[#This Row],[international_plan]]="yes",1,0)</f>
        <v>0</v>
      </c>
      <c r="W4018">
        <f>IF(Table2[[#This Row],[voice_mail_plan]]="yes",1,0)</f>
        <v>0</v>
      </c>
      <c r="X4018" t="str">
        <f t="shared" si="124"/>
        <v>Low</v>
      </c>
      <c r="Y4018" t="str">
        <f>IF(Table2[[#This Row],[total_intl_charge]] &gt; AVERAGE($R$2:$R$4245),"High","Low")</f>
        <v>High</v>
      </c>
      <c r="Z4018" t="str">
        <f>IF(AND(G4018&gt;AVERAGE(train!$G$2:$G$4251),K4018&gt;AVERAGE(train!$K$2:$K$4251)),"High Day &amp; Eve",IF(AND(G4018&gt;AVERAGE(train!$G$2:$G$4251),K4018&lt;=AVERAGE(train!$K$2:$K$4251)),"High Day Only",IF(AND(G4018&lt;=AVERAGE(train!$G$2:$G$4251),K4018&gt;AVERAGE(train!$K$2:$K$4251)),"High Eve Only","Low Usage")))</f>
        <v>High Eve Only</v>
      </c>
    </row>
    <row r="4019" spans="1:26">
      <c r="A4019" t="s">
        <v>41</v>
      </c>
      <c r="B4019">
        <v>97</v>
      </c>
      <c r="C4019" t="s">
        <v>21</v>
      </c>
      <c r="D4019" t="s">
        <v>22</v>
      </c>
      <c r="E4019" t="s">
        <v>23</v>
      </c>
      <c r="F4019">
        <v>27</v>
      </c>
      <c r="G4019">
        <v>125.9</v>
      </c>
      <c r="H4019">
        <v>90</v>
      </c>
      <c r="I4019">
        <v>21.4</v>
      </c>
      <c r="J4019">
        <v>123.4</v>
      </c>
      <c r="K4019">
        <v>91</v>
      </c>
      <c r="L4019">
        <v>10.49</v>
      </c>
      <c r="M4019">
        <v>230</v>
      </c>
      <c r="N4019">
        <v>71</v>
      </c>
      <c r="O4019">
        <v>10.35</v>
      </c>
      <c r="P4019">
        <v>7.3</v>
      </c>
      <c r="Q4019">
        <v>7</v>
      </c>
      <c r="R4019">
        <v>1.97</v>
      </c>
      <c r="S4019">
        <v>0</v>
      </c>
      <c r="T4019" t="s">
        <v>22</v>
      </c>
      <c r="U4019">
        <f t="shared" si="125"/>
        <v>0</v>
      </c>
      <c r="V4019">
        <f>IF(Table2[[#This Row],[international_plan]]="yes",1,0)</f>
        <v>0</v>
      </c>
      <c r="W4019">
        <f>IF(Table2[[#This Row],[voice_mail_plan]]="yes",1,0)</f>
        <v>1</v>
      </c>
      <c r="X4019" t="str">
        <f t="shared" si="124"/>
        <v>Medium</v>
      </c>
      <c r="Y4019" t="str">
        <f>IF(Table2[[#This Row],[total_intl_charge]] &gt; AVERAGE($R$2:$R$4245),"High","Low")</f>
        <v>Low</v>
      </c>
      <c r="Z4019" t="str">
        <f>IF(AND(G4019&gt;AVERAGE(train!$G$2:$G$4251),K4019&gt;AVERAGE(train!$K$2:$K$4251)),"High Day &amp; Eve",IF(AND(G4019&gt;AVERAGE(train!$G$2:$G$4251),K4019&lt;=AVERAGE(train!$K$2:$K$4251)),"High Day Only",IF(AND(G4019&lt;=AVERAGE(train!$G$2:$G$4251),K4019&gt;AVERAGE(train!$K$2:$K$4251)),"High Eve Only","Low Usage")))</f>
        <v>Low Usage</v>
      </c>
    </row>
    <row r="4020" spans="1:26">
      <c r="A4020" t="s">
        <v>42</v>
      </c>
      <c r="B4020">
        <v>127</v>
      </c>
      <c r="C4020" t="s">
        <v>21</v>
      </c>
      <c r="D4020" t="s">
        <v>22</v>
      </c>
      <c r="E4020" t="s">
        <v>23</v>
      </c>
      <c r="F4020">
        <v>29</v>
      </c>
      <c r="G4020">
        <v>136.1</v>
      </c>
      <c r="H4020">
        <v>146</v>
      </c>
      <c r="I4020">
        <v>23.14</v>
      </c>
      <c r="J4020">
        <v>302.60000000000002</v>
      </c>
      <c r="K4020">
        <v>105</v>
      </c>
      <c r="L4020">
        <v>25.72</v>
      </c>
      <c r="M4020">
        <v>163.1</v>
      </c>
      <c r="N4020">
        <v>116</v>
      </c>
      <c r="O4020">
        <v>7.34</v>
      </c>
      <c r="P4020">
        <v>18.5</v>
      </c>
      <c r="Q4020">
        <v>2</v>
      </c>
      <c r="R4020">
        <v>5</v>
      </c>
      <c r="S4020">
        <v>2</v>
      </c>
      <c r="T4020" t="s">
        <v>22</v>
      </c>
      <c r="U4020">
        <f t="shared" si="125"/>
        <v>0</v>
      </c>
      <c r="V4020">
        <f>IF(Table2[[#This Row],[international_plan]]="yes",1,0)</f>
        <v>0</v>
      </c>
      <c r="W4020">
        <f>IF(Table2[[#This Row],[voice_mail_plan]]="yes",1,0)</f>
        <v>1</v>
      </c>
      <c r="X4020" t="str">
        <f t="shared" si="124"/>
        <v>High</v>
      </c>
      <c r="Y4020" t="str">
        <f>IF(Table2[[#This Row],[total_intl_charge]] &gt; AVERAGE($R$2:$R$4245),"High","Low")</f>
        <v>High</v>
      </c>
      <c r="Z4020" t="str">
        <f>IF(AND(G4020&gt;AVERAGE(train!$G$2:$G$4251),K4020&gt;AVERAGE(train!$K$2:$K$4251)),"High Day &amp; Eve",IF(AND(G4020&gt;AVERAGE(train!$G$2:$G$4251),K4020&lt;=AVERAGE(train!$K$2:$K$4251)),"High Day Only",IF(AND(G4020&lt;=AVERAGE(train!$G$2:$G$4251),K4020&gt;AVERAGE(train!$K$2:$K$4251)),"High Eve Only","Low Usage")))</f>
        <v>High Eve Only</v>
      </c>
    </row>
    <row r="4021" spans="1:26">
      <c r="A4021" t="s">
        <v>55</v>
      </c>
      <c r="B4021">
        <v>34</v>
      </c>
      <c r="C4021" t="s">
        <v>21</v>
      </c>
      <c r="D4021" t="s">
        <v>22</v>
      </c>
      <c r="E4021" t="s">
        <v>23</v>
      </c>
      <c r="F4021">
        <v>33</v>
      </c>
      <c r="G4021">
        <v>284.3</v>
      </c>
      <c r="H4021">
        <v>115</v>
      </c>
      <c r="I4021">
        <v>48.33</v>
      </c>
      <c r="J4021">
        <v>204.8</v>
      </c>
      <c r="K4021">
        <v>125</v>
      </c>
      <c r="L4021">
        <v>17.41</v>
      </c>
      <c r="M4021">
        <v>143</v>
      </c>
      <c r="N4021">
        <v>83</v>
      </c>
      <c r="O4021">
        <v>6.44</v>
      </c>
      <c r="P4021">
        <v>3.5</v>
      </c>
      <c r="Q4021">
        <v>4</v>
      </c>
      <c r="R4021">
        <v>0.95</v>
      </c>
      <c r="S4021">
        <v>0</v>
      </c>
      <c r="T4021" t="s">
        <v>22</v>
      </c>
      <c r="U4021">
        <f t="shared" si="125"/>
        <v>0</v>
      </c>
      <c r="V4021">
        <f>IF(Table2[[#This Row],[international_plan]]="yes",1,0)</f>
        <v>0</v>
      </c>
      <c r="W4021">
        <f>IF(Table2[[#This Row],[voice_mail_plan]]="yes",1,0)</f>
        <v>1</v>
      </c>
      <c r="X4021" t="str">
        <f t="shared" si="124"/>
        <v>Low</v>
      </c>
      <c r="Y4021" t="str">
        <f>IF(Table2[[#This Row],[total_intl_charge]] &gt; AVERAGE($R$2:$R$4245),"High","Low")</f>
        <v>Low</v>
      </c>
      <c r="Z4021" t="str">
        <f>IF(AND(G4021&gt;AVERAGE(train!$G$2:$G$4251),K4021&gt;AVERAGE(train!$K$2:$K$4251)),"High Day &amp; Eve",IF(AND(G4021&gt;AVERAGE(train!$G$2:$G$4251),K4021&lt;=AVERAGE(train!$K$2:$K$4251)),"High Day Only",IF(AND(G4021&lt;=AVERAGE(train!$G$2:$G$4251),K4021&gt;AVERAGE(train!$K$2:$K$4251)),"High Eve Only","Low Usage")))</f>
        <v>High Day &amp; Eve</v>
      </c>
    </row>
    <row r="4022" spans="1:26">
      <c r="A4022" t="s">
        <v>53</v>
      </c>
      <c r="B4022">
        <v>116</v>
      </c>
      <c r="C4022" t="s">
        <v>21</v>
      </c>
      <c r="D4022" t="s">
        <v>22</v>
      </c>
      <c r="E4022" t="s">
        <v>22</v>
      </c>
      <c r="F4022">
        <v>0</v>
      </c>
      <c r="G4022">
        <v>199.7</v>
      </c>
      <c r="H4022">
        <v>76</v>
      </c>
      <c r="I4022">
        <v>33.950000000000003</v>
      </c>
      <c r="J4022">
        <v>98.5</v>
      </c>
      <c r="K4022">
        <v>104</v>
      </c>
      <c r="L4022">
        <v>8.3699999999999992</v>
      </c>
      <c r="M4022">
        <v>220.1</v>
      </c>
      <c r="N4022">
        <v>108</v>
      </c>
      <c r="O4022">
        <v>9.9</v>
      </c>
      <c r="P4022">
        <v>13.7</v>
      </c>
      <c r="Q4022">
        <v>6</v>
      </c>
      <c r="R4022">
        <v>3.7</v>
      </c>
      <c r="S4022">
        <v>1</v>
      </c>
      <c r="T4022" t="s">
        <v>22</v>
      </c>
      <c r="U4022">
        <f t="shared" si="125"/>
        <v>0</v>
      </c>
      <c r="V4022">
        <f>IF(Table2[[#This Row],[international_plan]]="yes",1,0)</f>
        <v>0</v>
      </c>
      <c r="W4022">
        <f>IF(Table2[[#This Row],[voice_mail_plan]]="yes",1,0)</f>
        <v>0</v>
      </c>
      <c r="X4022" t="str">
        <f t="shared" si="124"/>
        <v>High</v>
      </c>
      <c r="Y4022" t="str">
        <f>IF(Table2[[#This Row],[total_intl_charge]] &gt; AVERAGE($R$2:$R$4245),"High","Low")</f>
        <v>High</v>
      </c>
      <c r="Z4022" t="str">
        <f>IF(AND(G4022&gt;AVERAGE(train!$G$2:$G$4251),K4022&gt;AVERAGE(train!$K$2:$K$4251)),"High Day &amp; Eve",IF(AND(G4022&gt;AVERAGE(train!$G$2:$G$4251),K4022&lt;=AVERAGE(train!$K$2:$K$4251)),"High Day Only",IF(AND(G4022&lt;=AVERAGE(train!$G$2:$G$4251),K4022&gt;AVERAGE(train!$K$2:$K$4251)),"High Eve Only","Low Usage")))</f>
        <v>High Day &amp; Eve</v>
      </c>
    </row>
    <row r="4023" spans="1:26">
      <c r="A4023" t="s">
        <v>57</v>
      </c>
      <c r="B4023">
        <v>158</v>
      </c>
      <c r="C4023" t="s">
        <v>21</v>
      </c>
      <c r="D4023" t="s">
        <v>22</v>
      </c>
      <c r="E4023" t="s">
        <v>22</v>
      </c>
      <c r="F4023">
        <v>0</v>
      </c>
      <c r="G4023">
        <v>98.2</v>
      </c>
      <c r="H4023">
        <v>87</v>
      </c>
      <c r="I4023">
        <v>16.690000000000001</v>
      </c>
      <c r="J4023">
        <v>198.3</v>
      </c>
      <c r="K4023">
        <v>71</v>
      </c>
      <c r="L4023">
        <v>16.86</v>
      </c>
      <c r="M4023">
        <v>246</v>
      </c>
      <c r="N4023">
        <v>99</v>
      </c>
      <c r="O4023">
        <v>11.07</v>
      </c>
      <c r="P4023">
        <v>13</v>
      </c>
      <c r="Q4023">
        <v>5</v>
      </c>
      <c r="R4023">
        <v>3.51</v>
      </c>
      <c r="S4023">
        <v>2</v>
      </c>
      <c r="T4023" t="s">
        <v>22</v>
      </c>
      <c r="U4023">
        <f t="shared" si="125"/>
        <v>0</v>
      </c>
      <c r="V4023">
        <f>IF(Table2[[#This Row],[international_plan]]="yes",1,0)</f>
        <v>0</v>
      </c>
      <c r="W4023">
        <f>IF(Table2[[#This Row],[voice_mail_plan]]="yes",1,0)</f>
        <v>0</v>
      </c>
      <c r="X4023" t="str">
        <f t="shared" si="124"/>
        <v>Very High</v>
      </c>
      <c r="Y4023" t="str">
        <f>IF(Table2[[#This Row],[total_intl_charge]] &gt; AVERAGE($R$2:$R$4245),"High","Low")</f>
        <v>High</v>
      </c>
      <c r="Z4023" t="str">
        <f>IF(AND(G4023&gt;AVERAGE(train!$G$2:$G$4251),K4023&gt;AVERAGE(train!$K$2:$K$4251)),"High Day &amp; Eve",IF(AND(G4023&gt;AVERAGE(train!$G$2:$G$4251),K4023&lt;=AVERAGE(train!$K$2:$K$4251)),"High Day Only",IF(AND(G4023&lt;=AVERAGE(train!$G$2:$G$4251),K4023&gt;AVERAGE(train!$K$2:$K$4251)),"High Eve Only","Low Usage")))</f>
        <v>Low Usage</v>
      </c>
    </row>
    <row r="4024" spans="1:26">
      <c r="A4024" t="s">
        <v>73</v>
      </c>
      <c r="B4024">
        <v>86</v>
      </c>
      <c r="C4024" t="s">
        <v>21</v>
      </c>
      <c r="D4024" t="s">
        <v>22</v>
      </c>
      <c r="E4024" t="s">
        <v>23</v>
      </c>
      <c r="F4024">
        <v>23</v>
      </c>
      <c r="G4024">
        <v>247.6</v>
      </c>
      <c r="H4024">
        <v>65</v>
      </c>
      <c r="I4024">
        <v>42.09</v>
      </c>
      <c r="J4024">
        <v>255.7</v>
      </c>
      <c r="K4024">
        <v>104</v>
      </c>
      <c r="L4024">
        <v>21.73</v>
      </c>
      <c r="M4024">
        <v>150</v>
      </c>
      <c r="N4024">
        <v>138</v>
      </c>
      <c r="O4024">
        <v>6.75</v>
      </c>
      <c r="P4024">
        <v>7.3</v>
      </c>
      <c r="Q4024">
        <v>5</v>
      </c>
      <c r="R4024">
        <v>1.97</v>
      </c>
      <c r="S4024">
        <v>3</v>
      </c>
      <c r="T4024" t="s">
        <v>22</v>
      </c>
      <c r="U4024">
        <f t="shared" si="125"/>
        <v>0</v>
      </c>
      <c r="V4024">
        <f>IF(Table2[[#This Row],[international_plan]]="yes",1,0)</f>
        <v>0</v>
      </c>
      <c r="W4024">
        <f>IF(Table2[[#This Row],[voice_mail_plan]]="yes",1,0)</f>
        <v>1</v>
      </c>
      <c r="X4024" t="str">
        <f t="shared" si="124"/>
        <v>Medium</v>
      </c>
      <c r="Y4024" t="str">
        <f>IF(Table2[[#This Row],[total_intl_charge]] &gt; AVERAGE($R$2:$R$4245),"High","Low")</f>
        <v>Low</v>
      </c>
      <c r="Z4024" t="str">
        <f>IF(AND(G4024&gt;AVERAGE(train!$G$2:$G$4251),K4024&gt;AVERAGE(train!$K$2:$K$4251)),"High Day &amp; Eve",IF(AND(G4024&gt;AVERAGE(train!$G$2:$G$4251),K4024&lt;=AVERAGE(train!$K$2:$K$4251)),"High Day Only",IF(AND(G4024&lt;=AVERAGE(train!$G$2:$G$4251),K4024&gt;AVERAGE(train!$K$2:$K$4251)),"High Eve Only","Low Usage")))</f>
        <v>High Day &amp; Eve</v>
      </c>
    </row>
    <row r="4025" spans="1:26">
      <c r="A4025" t="s">
        <v>35</v>
      </c>
      <c r="B4025">
        <v>21</v>
      </c>
      <c r="C4025" t="s">
        <v>21</v>
      </c>
      <c r="D4025" t="s">
        <v>22</v>
      </c>
      <c r="E4025" t="s">
        <v>22</v>
      </c>
      <c r="F4025">
        <v>0</v>
      </c>
      <c r="G4025">
        <v>254.3</v>
      </c>
      <c r="H4025">
        <v>87</v>
      </c>
      <c r="I4025">
        <v>43.23</v>
      </c>
      <c r="J4025">
        <v>215.5</v>
      </c>
      <c r="K4025">
        <v>95</v>
      </c>
      <c r="L4025">
        <v>18.32</v>
      </c>
      <c r="M4025">
        <v>236.3</v>
      </c>
      <c r="N4025">
        <v>98</v>
      </c>
      <c r="O4025">
        <v>10.63</v>
      </c>
      <c r="P4025">
        <v>11.6</v>
      </c>
      <c r="Q4025">
        <v>5</v>
      </c>
      <c r="R4025">
        <v>3.13</v>
      </c>
      <c r="S4025">
        <v>1</v>
      </c>
      <c r="T4025" t="s">
        <v>23</v>
      </c>
      <c r="U4025">
        <f t="shared" si="125"/>
        <v>1</v>
      </c>
      <c r="V4025">
        <f>IF(Table2[[#This Row],[international_plan]]="yes",1,0)</f>
        <v>0</v>
      </c>
      <c r="W4025">
        <f>IF(Table2[[#This Row],[voice_mail_plan]]="yes",1,0)</f>
        <v>0</v>
      </c>
      <c r="X4025" t="str">
        <f t="shared" si="124"/>
        <v>Low</v>
      </c>
      <c r="Y4025" t="str">
        <f>IF(Table2[[#This Row],[total_intl_charge]] &gt; AVERAGE($R$2:$R$4245),"High","Low")</f>
        <v>High</v>
      </c>
      <c r="Z4025" t="str">
        <f>IF(AND(G4025&gt;AVERAGE(train!$G$2:$G$4251),K4025&gt;AVERAGE(train!$K$2:$K$4251)),"High Day &amp; Eve",IF(AND(G4025&gt;AVERAGE(train!$G$2:$G$4251),K4025&lt;=AVERAGE(train!$K$2:$K$4251)),"High Day Only",IF(AND(G4025&lt;=AVERAGE(train!$G$2:$G$4251),K4025&gt;AVERAGE(train!$K$2:$K$4251)),"High Eve Only","Low Usage")))</f>
        <v>High Day Only</v>
      </c>
    </row>
    <row r="4026" spans="1:26">
      <c r="A4026" t="s">
        <v>60</v>
      </c>
      <c r="B4026">
        <v>78</v>
      </c>
      <c r="C4026" t="s">
        <v>21</v>
      </c>
      <c r="D4026" t="s">
        <v>22</v>
      </c>
      <c r="E4026" t="s">
        <v>22</v>
      </c>
      <c r="F4026">
        <v>0</v>
      </c>
      <c r="G4026">
        <v>241.3</v>
      </c>
      <c r="H4026">
        <v>113</v>
      </c>
      <c r="I4026">
        <v>41.02</v>
      </c>
      <c r="J4026">
        <v>146.6</v>
      </c>
      <c r="K4026">
        <v>97</v>
      </c>
      <c r="L4026">
        <v>12.46</v>
      </c>
      <c r="M4026">
        <v>129</v>
      </c>
      <c r="N4026">
        <v>131</v>
      </c>
      <c r="O4026">
        <v>5.81</v>
      </c>
      <c r="P4026">
        <v>11.8</v>
      </c>
      <c r="Q4026">
        <v>6</v>
      </c>
      <c r="R4026">
        <v>3.19</v>
      </c>
      <c r="S4026">
        <v>3</v>
      </c>
      <c r="T4026" t="s">
        <v>22</v>
      </c>
      <c r="U4026">
        <f t="shared" si="125"/>
        <v>0</v>
      </c>
      <c r="V4026">
        <f>IF(Table2[[#This Row],[international_plan]]="yes",1,0)</f>
        <v>0</v>
      </c>
      <c r="W4026">
        <f>IF(Table2[[#This Row],[voice_mail_plan]]="yes",1,0)</f>
        <v>0</v>
      </c>
      <c r="X4026" t="str">
        <f t="shared" si="124"/>
        <v>Medium</v>
      </c>
      <c r="Y4026" t="str">
        <f>IF(Table2[[#This Row],[total_intl_charge]] &gt; AVERAGE($R$2:$R$4245),"High","Low")</f>
        <v>High</v>
      </c>
      <c r="Z4026" t="str">
        <f>IF(AND(G4026&gt;AVERAGE(train!$G$2:$G$4251),K4026&gt;AVERAGE(train!$K$2:$K$4251)),"High Day &amp; Eve",IF(AND(G4026&gt;AVERAGE(train!$G$2:$G$4251),K4026&lt;=AVERAGE(train!$K$2:$K$4251)),"High Day Only",IF(AND(G4026&lt;=AVERAGE(train!$G$2:$G$4251),K4026&gt;AVERAGE(train!$K$2:$K$4251)),"High Eve Only","Low Usage")))</f>
        <v>High Day Only</v>
      </c>
    </row>
    <row r="4027" spans="1:26">
      <c r="A4027" t="s">
        <v>49</v>
      </c>
      <c r="B4027">
        <v>137</v>
      </c>
      <c r="C4027" t="s">
        <v>28</v>
      </c>
      <c r="D4027" t="s">
        <v>22</v>
      </c>
      <c r="E4027" t="s">
        <v>22</v>
      </c>
      <c r="F4027">
        <v>0</v>
      </c>
      <c r="G4027">
        <v>111.8</v>
      </c>
      <c r="H4027">
        <v>106</v>
      </c>
      <c r="I4027">
        <v>19.010000000000002</v>
      </c>
      <c r="J4027">
        <v>281.89999999999998</v>
      </c>
      <c r="K4027">
        <v>89</v>
      </c>
      <c r="L4027">
        <v>23.96</v>
      </c>
      <c r="M4027">
        <v>233</v>
      </c>
      <c r="N4027">
        <v>93</v>
      </c>
      <c r="O4027">
        <v>10.49</v>
      </c>
      <c r="P4027">
        <v>11.5</v>
      </c>
      <c r="Q4027">
        <v>4</v>
      </c>
      <c r="R4027">
        <v>3.11</v>
      </c>
      <c r="S4027">
        <v>4</v>
      </c>
      <c r="T4027" t="s">
        <v>23</v>
      </c>
      <c r="U4027">
        <f t="shared" si="125"/>
        <v>1</v>
      </c>
      <c r="V4027">
        <f>IF(Table2[[#This Row],[international_plan]]="yes",1,0)</f>
        <v>0</v>
      </c>
      <c r="W4027">
        <f>IF(Table2[[#This Row],[voice_mail_plan]]="yes",1,0)</f>
        <v>0</v>
      </c>
      <c r="X4027" t="str">
        <f t="shared" si="124"/>
        <v>Very High</v>
      </c>
      <c r="Y4027" t="str">
        <f>IF(Table2[[#This Row],[total_intl_charge]] &gt; AVERAGE($R$2:$R$4245),"High","Low")</f>
        <v>High</v>
      </c>
      <c r="Z4027" t="str">
        <f>IF(AND(G4027&gt;AVERAGE(train!$G$2:$G$4251),K4027&gt;AVERAGE(train!$K$2:$K$4251)),"High Day &amp; Eve",IF(AND(G4027&gt;AVERAGE(train!$G$2:$G$4251),K4027&lt;=AVERAGE(train!$K$2:$K$4251)),"High Day Only",IF(AND(G4027&lt;=AVERAGE(train!$G$2:$G$4251),K4027&gt;AVERAGE(train!$K$2:$K$4251)),"High Eve Only","Low Usage")))</f>
        <v>Low Usage</v>
      </c>
    </row>
    <row r="4028" spans="1:26">
      <c r="A4028" t="s">
        <v>32</v>
      </c>
      <c r="B4028">
        <v>84</v>
      </c>
      <c r="C4028" t="s">
        <v>25</v>
      </c>
      <c r="D4028" t="s">
        <v>22</v>
      </c>
      <c r="E4028" t="s">
        <v>22</v>
      </c>
      <c r="F4028">
        <v>0</v>
      </c>
      <c r="G4028">
        <v>163.69999999999999</v>
      </c>
      <c r="H4028">
        <v>123</v>
      </c>
      <c r="I4028">
        <v>27.83</v>
      </c>
      <c r="J4028">
        <v>175</v>
      </c>
      <c r="K4028">
        <v>93</v>
      </c>
      <c r="L4028">
        <v>14.88</v>
      </c>
      <c r="M4028">
        <v>194</v>
      </c>
      <c r="N4028">
        <v>115</v>
      </c>
      <c r="O4028">
        <v>8.73</v>
      </c>
      <c r="P4028">
        <v>8</v>
      </c>
      <c r="Q4028">
        <v>5</v>
      </c>
      <c r="R4028">
        <v>2.16</v>
      </c>
      <c r="S4028">
        <v>1</v>
      </c>
      <c r="T4028" t="s">
        <v>22</v>
      </c>
      <c r="U4028">
        <f t="shared" si="125"/>
        <v>0</v>
      </c>
      <c r="V4028">
        <f>IF(Table2[[#This Row],[international_plan]]="yes",1,0)</f>
        <v>0</v>
      </c>
      <c r="W4028">
        <f>IF(Table2[[#This Row],[voice_mail_plan]]="yes",1,0)</f>
        <v>0</v>
      </c>
      <c r="X4028" t="str">
        <f t="shared" si="124"/>
        <v>Medium</v>
      </c>
      <c r="Y4028" t="str">
        <f>IF(Table2[[#This Row],[total_intl_charge]] &gt; AVERAGE($R$2:$R$4245),"High","Low")</f>
        <v>Low</v>
      </c>
      <c r="Z4028" t="str">
        <f>IF(AND(G4028&gt;AVERAGE(train!$G$2:$G$4251),K4028&gt;AVERAGE(train!$K$2:$K$4251)),"High Day &amp; Eve",IF(AND(G4028&gt;AVERAGE(train!$G$2:$G$4251),K4028&lt;=AVERAGE(train!$K$2:$K$4251)),"High Day Only",IF(AND(G4028&lt;=AVERAGE(train!$G$2:$G$4251),K4028&gt;AVERAGE(train!$K$2:$K$4251)),"High Eve Only","Low Usage")))</f>
        <v>Low Usage</v>
      </c>
    </row>
    <row r="4029" spans="1:26">
      <c r="A4029" t="s">
        <v>70</v>
      </c>
      <c r="B4029">
        <v>132</v>
      </c>
      <c r="C4029" t="s">
        <v>21</v>
      </c>
      <c r="D4029" t="s">
        <v>22</v>
      </c>
      <c r="E4029" t="s">
        <v>22</v>
      </c>
      <c r="F4029">
        <v>0</v>
      </c>
      <c r="G4029">
        <v>164</v>
      </c>
      <c r="H4029">
        <v>112</v>
      </c>
      <c r="I4029">
        <v>27.88</v>
      </c>
      <c r="J4029">
        <v>243.6</v>
      </c>
      <c r="K4029">
        <v>80</v>
      </c>
      <c r="L4029">
        <v>20.71</v>
      </c>
      <c r="M4029">
        <v>155.5</v>
      </c>
      <c r="N4029">
        <v>122</v>
      </c>
      <c r="O4029">
        <v>7</v>
      </c>
      <c r="P4029">
        <v>10.199999999999999</v>
      </c>
      <c r="Q4029">
        <v>4</v>
      </c>
      <c r="R4029">
        <v>2.75</v>
      </c>
      <c r="S4029">
        <v>1</v>
      </c>
      <c r="T4029" t="s">
        <v>22</v>
      </c>
      <c r="U4029">
        <f t="shared" si="125"/>
        <v>0</v>
      </c>
      <c r="V4029">
        <f>IF(Table2[[#This Row],[international_plan]]="yes",1,0)</f>
        <v>0</v>
      </c>
      <c r="W4029">
        <f>IF(Table2[[#This Row],[voice_mail_plan]]="yes",1,0)</f>
        <v>0</v>
      </c>
      <c r="X4029" t="str">
        <f t="shared" si="124"/>
        <v>Very High</v>
      </c>
      <c r="Y4029" t="str">
        <f>IF(Table2[[#This Row],[total_intl_charge]] &gt; AVERAGE($R$2:$R$4245),"High","Low")</f>
        <v>Low</v>
      </c>
      <c r="Z4029" t="str">
        <f>IF(AND(G4029&gt;AVERAGE(train!$G$2:$G$4251),K4029&gt;AVERAGE(train!$K$2:$K$4251)),"High Day &amp; Eve",IF(AND(G4029&gt;AVERAGE(train!$G$2:$G$4251),K4029&lt;=AVERAGE(train!$K$2:$K$4251)),"High Day Only",IF(AND(G4029&lt;=AVERAGE(train!$G$2:$G$4251),K4029&gt;AVERAGE(train!$K$2:$K$4251)),"High Eve Only","Low Usage")))</f>
        <v>Low Usage</v>
      </c>
    </row>
    <row r="4030" spans="1:26">
      <c r="A4030" t="s">
        <v>45</v>
      </c>
      <c r="B4030">
        <v>83</v>
      </c>
      <c r="C4030" t="s">
        <v>21</v>
      </c>
      <c r="D4030" t="s">
        <v>22</v>
      </c>
      <c r="E4030" t="s">
        <v>22</v>
      </c>
      <c r="F4030">
        <v>0</v>
      </c>
      <c r="G4030">
        <v>195.2</v>
      </c>
      <c r="H4030">
        <v>101</v>
      </c>
      <c r="I4030">
        <v>33.18</v>
      </c>
      <c r="J4030">
        <v>188.7</v>
      </c>
      <c r="K4030">
        <v>38</v>
      </c>
      <c r="L4030">
        <v>16.04</v>
      </c>
      <c r="M4030">
        <v>270</v>
      </c>
      <c r="N4030">
        <v>91</v>
      </c>
      <c r="O4030">
        <v>12.15</v>
      </c>
      <c r="P4030">
        <v>11.4</v>
      </c>
      <c r="Q4030">
        <v>3</v>
      </c>
      <c r="R4030">
        <v>3.08</v>
      </c>
      <c r="S4030">
        <v>0</v>
      </c>
      <c r="T4030" t="s">
        <v>22</v>
      </c>
      <c r="U4030">
        <f t="shared" si="125"/>
        <v>0</v>
      </c>
      <c r="V4030">
        <f>IF(Table2[[#This Row],[international_plan]]="yes",1,0)</f>
        <v>0</v>
      </c>
      <c r="W4030">
        <f>IF(Table2[[#This Row],[voice_mail_plan]]="yes",1,0)</f>
        <v>0</v>
      </c>
      <c r="X4030" t="str">
        <f t="shared" si="124"/>
        <v>Medium</v>
      </c>
      <c r="Y4030" t="str">
        <f>IF(Table2[[#This Row],[total_intl_charge]] &gt; AVERAGE($R$2:$R$4245),"High","Low")</f>
        <v>High</v>
      </c>
      <c r="Z4030" t="str">
        <f>IF(AND(G4030&gt;AVERAGE(train!$G$2:$G$4251),K4030&gt;AVERAGE(train!$K$2:$K$4251)),"High Day &amp; Eve",IF(AND(G4030&gt;AVERAGE(train!$G$2:$G$4251),K4030&lt;=AVERAGE(train!$K$2:$K$4251)),"High Day Only",IF(AND(G4030&lt;=AVERAGE(train!$G$2:$G$4251),K4030&gt;AVERAGE(train!$K$2:$K$4251)),"High Eve Only","Low Usage")))</f>
        <v>High Day Only</v>
      </c>
    </row>
    <row r="4031" spans="1:26">
      <c r="A4031" t="s">
        <v>35</v>
      </c>
      <c r="B4031">
        <v>49</v>
      </c>
      <c r="C4031" t="s">
        <v>21</v>
      </c>
      <c r="D4031" t="s">
        <v>23</v>
      </c>
      <c r="E4031" t="s">
        <v>22</v>
      </c>
      <c r="F4031">
        <v>0</v>
      </c>
      <c r="G4031">
        <v>157.6</v>
      </c>
      <c r="H4031">
        <v>101</v>
      </c>
      <c r="I4031">
        <v>26.79</v>
      </c>
      <c r="J4031">
        <v>256.39999999999998</v>
      </c>
      <c r="K4031">
        <v>69</v>
      </c>
      <c r="L4031">
        <v>21.79</v>
      </c>
      <c r="M4031">
        <v>260.8</v>
      </c>
      <c r="N4031">
        <v>107</v>
      </c>
      <c r="O4031">
        <v>11.74</v>
      </c>
      <c r="P4031">
        <v>9.8000000000000007</v>
      </c>
      <c r="Q4031">
        <v>4</v>
      </c>
      <c r="R4031">
        <v>2.65</v>
      </c>
      <c r="S4031">
        <v>1</v>
      </c>
      <c r="T4031" t="s">
        <v>22</v>
      </c>
      <c r="U4031">
        <f t="shared" si="125"/>
        <v>0</v>
      </c>
      <c r="V4031">
        <f>IF(Table2[[#This Row],[international_plan]]="yes",1,0)</f>
        <v>1</v>
      </c>
      <c r="W4031">
        <f>IF(Table2[[#This Row],[voice_mail_plan]]="yes",1,0)</f>
        <v>0</v>
      </c>
      <c r="X4031" t="str">
        <f t="shared" si="124"/>
        <v>Low</v>
      </c>
      <c r="Y4031" t="str">
        <f>IF(Table2[[#This Row],[total_intl_charge]] &gt; AVERAGE($R$2:$R$4245),"High","Low")</f>
        <v>Low</v>
      </c>
      <c r="Z4031" t="str">
        <f>IF(AND(G4031&gt;AVERAGE(train!$G$2:$G$4251),K4031&gt;AVERAGE(train!$K$2:$K$4251)),"High Day &amp; Eve",IF(AND(G4031&gt;AVERAGE(train!$G$2:$G$4251),K4031&lt;=AVERAGE(train!$K$2:$K$4251)),"High Day Only",IF(AND(G4031&lt;=AVERAGE(train!$G$2:$G$4251),K4031&gt;AVERAGE(train!$K$2:$K$4251)),"High Eve Only","Low Usage")))</f>
        <v>Low Usage</v>
      </c>
    </row>
    <row r="4032" spans="1:26">
      <c r="A4032" t="s">
        <v>37</v>
      </c>
      <c r="B4032">
        <v>43</v>
      </c>
      <c r="C4032" t="s">
        <v>21</v>
      </c>
      <c r="D4032" t="s">
        <v>22</v>
      </c>
      <c r="E4032" t="s">
        <v>22</v>
      </c>
      <c r="F4032">
        <v>0</v>
      </c>
      <c r="G4032">
        <v>253.6</v>
      </c>
      <c r="H4032">
        <v>110</v>
      </c>
      <c r="I4032">
        <v>43.11</v>
      </c>
      <c r="J4032">
        <v>253.3</v>
      </c>
      <c r="K4032">
        <v>92</v>
      </c>
      <c r="L4032">
        <v>21.53</v>
      </c>
      <c r="M4032">
        <v>161.30000000000001</v>
      </c>
      <c r="N4032">
        <v>103</v>
      </c>
      <c r="O4032">
        <v>7.26</v>
      </c>
      <c r="P4032">
        <v>10.199999999999999</v>
      </c>
      <c r="Q4032">
        <v>3</v>
      </c>
      <c r="R4032">
        <v>2.75</v>
      </c>
      <c r="S4032">
        <v>3</v>
      </c>
      <c r="T4032" t="s">
        <v>23</v>
      </c>
      <c r="U4032">
        <f t="shared" si="125"/>
        <v>1</v>
      </c>
      <c r="V4032">
        <f>IF(Table2[[#This Row],[international_plan]]="yes",1,0)</f>
        <v>0</v>
      </c>
      <c r="W4032">
        <f>IF(Table2[[#This Row],[voice_mail_plan]]="yes",1,0)</f>
        <v>0</v>
      </c>
      <c r="X4032" t="str">
        <f t="shared" si="124"/>
        <v>Low</v>
      </c>
      <c r="Y4032" t="str">
        <f>IF(Table2[[#This Row],[total_intl_charge]] &gt; AVERAGE($R$2:$R$4245),"High","Low")</f>
        <v>Low</v>
      </c>
      <c r="Z4032" t="str">
        <f>IF(AND(G4032&gt;AVERAGE(train!$G$2:$G$4251),K4032&gt;AVERAGE(train!$K$2:$K$4251)),"High Day &amp; Eve",IF(AND(G4032&gt;AVERAGE(train!$G$2:$G$4251),K4032&lt;=AVERAGE(train!$K$2:$K$4251)),"High Day Only",IF(AND(G4032&lt;=AVERAGE(train!$G$2:$G$4251),K4032&gt;AVERAGE(train!$K$2:$K$4251)),"High Eve Only","Low Usage")))</f>
        <v>High Day Only</v>
      </c>
    </row>
    <row r="4033" spans="1:26">
      <c r="A4033" t="s">
        <v>64</v>
      </c>
      <c r="B4033">
        <v>78</v>
      </c>
      <c r="C4033" t="s">
        <v>25</v>
      </c>
      <c r="D4033" t="s">
        <v>22</v>
      </c>
      <c r="E4033" t="s">
        <v>23</v>
      </c>
      <c r="F4033">
        <v>38</v>
      </c>
      <c r="G4033">
        <v>199</v>
      </c>
      <c r="H4033">
        <v>96</v>
      </c>
      <c r="I4033">
        <v>33.83</v>
      </c>
      <c r="J4033">
        <v>75.5</v>
      </c>
      <c r="K4033">
        <v>93</v>
      </c>
      <c r="L4033">
        <v>6.42</v>
      </c>
      <c r="M4033">
        <v>180.2</v>
      </c>
      <c r="N4033">
        <v>78</v>
      </c>
      <c r="O4033">
        <v>8.11</v>
      </c>
      <c r="P4033">
        <v>7.5</v>
      </c>
      <c r="Q4033">
        <v>7</v>
      </c>
      <c r="R4033">
        <v>2.0299999999999998</v>
      </c>
      <c r="S4033">
        <v>1</v>
      </c>
      <c r="T4033" t="s">
        <v>22</v>
      </c>
      <c r="U4033">
        <f t="shared" si="125"/>
        <v>0</v>
      </c>
      <c r="V4033">
        <f>IF(Table2[[#This Row],[international_plan]]="yes",1,0)</f>
        <v>0</v>
      </c>
      <c r="W4033">
        <f>IF(Table2[[#This Row],[voice_mail_plan]]="yes",1,0)</f>
        <v>1</v>
      </c>
      <c r="X4033" t="str">
        <f t="shared" si="124"/>
        <v>Medium</v>
      </c>
      <c r="Y4033" t="str">
        <f>IF(Table2[[#This Row],[total_intl_charge]] &gt; AVERAGE($R$2:$R$4245),"High","Low")</f>
        <v>Low</v>
      </c>
      <c r="Z4033" t="str">
        <f>IF(AND(G4033&gt;AVERAGE(train!$G$2:$G$4251),K4033&gt;AVERAGE(train!$K$2:$K$4251)),"High Day &amp; Eve",IF(AND(G4033&gt;AVERAGE(train!$G$2:$G$4251),K4033&lt;=AVERAGE(train!$K$2:$K$4251)),"High Day Only",IF(AND(G4033&lt;=AVERAGE(train!$G$2:$G$4251),K4033&gt;AVERAGE(train!$K$2:$K$4251)),"High Eve Only","Low Usage")))</f>
        <v>High Day Only</v>
      </c>
    </row>
    <row r="4034" spans="1:26">
      <c r="A4034" t="s">
        <v>56</v>
      </c>
      <c r="B4034">
        <v>65</v>
      </c>
      <c r="C4034" t="s">
        <v>25</v>
      </c>
      <c r="D4034" t="s">
        <v>22</v>
      </c>
      <c r="E4034" t="s">
        <v>22</v>
      </c>
      <c r="F4034">
        <v>0</v>
      </c>
      <c r="G4034">
        <v>182.5</v>
      </c>
      <c r="H4034">
        <v>58</v>
      </c>
      <c r="I4034">
        <v>31.03</v>
      </c>
      <c r="J4034">
        <v>201.9</v>
      </c>
      <c r="K4034">
        <v>93</v>
      </c>
      <c r="L4034">
        <v>17.16</v>
      </c>
      <c r="M4034">
        <v>189.1</v>
      </c>
      <c r="N4034">
        <v>97</v>
      </c>
      <c r="O4034">
        <v>8.51</v>
      </c>
      <c r="P4034">
        <v>8.6</v>
      </c>
      <c r="Q4034">
        <v>5</v>
      </c>
      <c r="R4034">
        <v>2.3199999999999998</v>
      </c>
      <c r="S4034">
        <v>1</v>
      </c>
      <c r="T4034" t="s">
        <v>22</v>
      </c>
      <c r="U4034">
        <f t="shared" si="125"/>
        <v>0</v>
      </c>
      <c r="V4034">
        <f>IF(Table2[[#This Row],[international_plan]]="yes",1,0)</f>
        <v>0</v>
      </c>
      <c r="W4034">
        <f>IF(Table2[[#This Row],[voice_mail_plan]]="yes",1,0)</f>
        <v>0</v>
      </c>
      <c r="X4034" t="str">
        <f t="shared" ref="X4034:X4097" si="126">IF(B4034&lt;=$AC$3,"Low",IF(B4034&lt;=$AC$4,"Medium",IF(B4034&lt;=$AC$5,"High",IF(B4034&gt;=$AC$5,"Very High"))))</f>
        <v>Low</v>
      </c>
      <c r="Y4034" t="str">
        <f>IF(Table2[[#This Row],[total_intl_charge]] &gt; AVERAGE($R$2:$R$4245),"High","Low")</f>
        <v>Low</v>
      </c>
      <c r="Z4034" t="str">
        <f>IF(AND(G4034&gt;AVERAGE(train!$G$2:$G$4251),K4034&gt;AVERAGE(train!$K$2:$K$4251)),"High Day &amp; Eve",IF(AND(G4034&gt;AVERAGE(train!$G$2:$G$4251),K4034&lt;=AVERAGE(train!$K$2:$K$4251)),"High Day Only",IF(AND(G4034&lt;=AVERAGE(train!$G$2:$G$4251),K4034&gt;AVERAGE(train!$K$2:$K$4251)),"High Eve Only","Low Usage")))</f>
        <v>High Day Only</v>
      </c>
    </row>
    <row r="4035" spans="1:26">
      <c r="A4035" t="s">
        <v>49</v>
      </c>
      <c r="B4035">
        <v>79</v>
      </c>
      <c r="C4035" t="s">
        <v>21</v>
      </c>
      <c r="D4035" t="s">
        <v>22</v>
      </c>
      <c r="E4035" t="s">
        <v>22</v>
      </c>
      <c r="F4035">
        <v>0</v>
      </c>
      <c r="G4035">
        <v>81.2</v>
      </c>
      <c r="H4035">
        <v>91</v>
      </c>
      <c r="I4035">
        <v>13.8</v>
      </c>
      <c r="J4035">
        <v>215.7</v>
      </c>
      <c r="K4035">
        <v>126</v>
      </c>
      <c r="L4035">
        <v>18.329999999999998</v>
      </c>
      <c r="M4035">
        <v>245.9</v>
      </c>
      <c r="N4035">
        <v>85</v>
      </c>
      <c r="O4035">
        <v>11.07</v>
      </c>
      <c r="P4035">
        <v>10.9</v>
      </c>
      <c r="Q4035">
        <v>4</v>
      </c>
      <c r="R4035">
        <v>2.94</v>
      </c>
      <c r="S4035">
        <v>1</v>
      </c>
      <c r="T4035" t="s">
        <v>22</v>
      </c>
      <c r="U4035">
        <f t="shared" ref="U4035:U4098" si="127">IF(T4035="yes",1,0)</f>
        <v>0</v>
      </c>
      <c r="V4035">
        <f>IF(Table2[[#This Row],[international_plan]]="yes",1,0)</f>
        <v>0</v>
      </c>
      <c r="W4035">
        <f>IF(Table2[[#This Row],[voice_mail_plan]]="yes",1,0)</f>
        <v>0</v>
      </c>
      <c r="X4035" t="str">
        <f t="shared" si="126"/>
        <v>Medium</v>
      </c>
      <c r="Y4035" t="str">
        <f>IF(Table2[[#This Row],[total_intl_charge]] &gt; AVERAGE($R$2:$R$4245),"High","Low")</f>
        <v>High</v>
      </c>
      <c r="Z4035" t="str">
        <f>IF(AND(G4035&gt;AVERAGE(train!$G$2:$G$4251),K4035&gt;AVERAGE(train!$K$2:$K$4251)),"High Day &amp; Eve",IF(AND(G4035&gt;AVERAGE(train!$G$2:$G$4251),K4035&lt;=AVERAGE(train!$K$2:$K$4251)),"High Day Only",IF(AND(G4035&lt;=AVERAGE(train!$G$2:$G$4251),K4035&gt;AVERAGE(train!$K$2:$K$4251)),"High Eve Only","Low Usage")))</f>
        <v>High Eve Only</v>
      </c>
    </row>
    <row r="4036" spans="1:26">
      <c r="A4036" t="s">
        <v>49</v>
      </c>
      <c r="B4036">
        <v>76</v>
      </c>
      <c r="C4036" t="s">
        <v>21</v>
      </c>
      <c r="D4036" t="s">
        <v>22</v>
      </c>
      <c r="E4036" t="s">
        <v>22</v>
      </c>
      <c r="F4036">
        <v>0</v>
      </c>
      <c r="G4036">
        <v>179.1</v>
      </c>
      <c r="H4036">
        <v>110</v>
      </c>
      <c r="I4036">
        <v>30.45</v>
      </c>
      <c r="J4036">
        <v>157.19999999999999</v>
      </c>
      <c r="K4036">
        <v>81</v>
      </c>
      <c r="L4036">
        <v>13.36</v>
      </c>
      <c r="M4036">
        <v>240</v>
      </c>
      <c r="N4036">
        <v>109</v>
      </c>
      <c r="O4036">
        <v>10.8</v>
      </c>
      <c r="P4036">
        <v>6.5</v>
      </c>
      <c r="Q4036">
        <v>3</v>
      </c>
      <c r="R4036">
        <v>1.76</v>
      </c>
      <c r="S4036">
        <v>0</v>
      </c>
      <c r="T4036" t="s">
        <v>22</v>
      </c>
      <c r="U4036">
        <f t="shared" si="127"/>
        <v>0</v>
      </c>
      <c r="V4036">
        <f>IF(Table2[[#This Row],[international_plan]]="yes",1,0)</f>
        <v>0</v>
      </c>
      <c r="W4036">
        <f>IF(Table2[[#This Row],[voice_mail_plan]]="yes",1,0)</f>
        <v>0</v>
      </c>
      <c r="X4036" t="str">
        <f t="shared" si="126"/>
        <v>Medium</v>
      </c>
      <c r="Y4036" t="str">
        <f>IF(Table2[[#This Row],[total_intl_charge]] &gt; AVERAGE($R$2:$R$4245),"High","Low")</f>
        <v>Low</v>
      </c>
      <c r="Z4036" t="str">
        <f>IF(AND(G4036&gt;AVERAGE(train!$G$2:$G$4251),K4036&gt;AVERAGE(train!$K$2:$K$4251)),"High Day &amp; Eve",IF(AND(G4036&gt;AVERAGE(train!$G$2:$G$4251),K4036&lt;=AVERAGE(train!$K$2:$K$4251)),"High Day Only",IF(AND(G4036&lt;=AVERAGE(train!$G$2:$G$4251),K4036&gt;AVERAGE(train!$K$2:$K$4251)),"High Eve Only","Low Usage")))</f>
        <v>Low Usage</v>
      </c>
    </row>
    <row r="4037" spans="1:26">
      <c r="A4037" t="s">
        <v>69</v>
      </c>
      <c r="B4037">
        <v>124</v>
      </c>
      <c r="C4037" t="s">
        <v>21</v>
      </c>
      <c r="D4037" t="s">
        <v>22</v>
      </c>
      <c r="E4037" t="s">
        <v>22</v>
      </c>
      <c r="F4037">
        <v>0</v>
      </c>
      <c r="G4037">
        <v>182.7</v>
      </c>
      <c r="H4037">
        <v>98</v>
      </c>
      <c r="I4037">
        <v>31.06</v>
      </c>
      <c r="J4037">
        <v>197.2</v>
      </c>
      <c r="K4037">
        <v>93</v>
      </c>
      <c r="L4037">
        <v>16.760000000000002</v>
      </c>
      <c r="M4037">
        <v>220.6</v>
      </c>
      <c r="N4037">
        <v>105</v>
      </c>
      <c r="O4037">
        <v>9.93</v>
      </c>
      <c r="P4037">
        <v>8.1</v>
      </c>
      <c r="Q4037">
        <v>4</v>
      </c>
      <c r="R4037">
        <v>2.19</v>
      </c>
      <c r="S4037">
        <v>1</v>
      </c>
      <c r="T4037" t="s">
        <v>22</v>
      </c>
      <c r="U4037">
        <f t="shared" si="127"/>
        <v>0</v>
      </c>
      <c r="V4037">
        <f>IF(Table2[[#This Row],[international_plan]]="yes",1,0)</f>
        <v>0</v>
      </c>
      <c r="W4037">
        <f>IF(Table2[[#This Row],[voice_mail_plan]]="yes",1,0)</f>
        <v>0</v>
      </c>
      <c r="X4037" t="str">
        <f t="shared" si="126"/>
        <v>High</v>
      </c>
      <c r="Y4037" t="str">
        <f>IF(Table2[[#This Row],[total_intl_charge]] &gt; AVERAGE($R$2:$R$4245),"High","Low")</f>
        <v>Low</v>
      </c>
      <c r="Z4037" t="str">
        <f>IF(AND(G4037&gt;AVERAGE(train!$G$2:$G$4251),K4037&gt;AVERAGE(train!$K$2:$K$4251)),"High Day &amp; Eve",IF(AND(G4037&gt;AVERAGE(train!$G$2:$G$4251),K4037&lt;=AVERAGE(train!$K$2:$K$4251)),"High Day Only",IF(AND(G4037&lt;=AVERAGE(train!$G$2:$G$4251),K4037&gt;AVERAGE(train!$K$2:$K$4251)),"High Eve Only","Low Usage")))</f>
        <v>High Day Only</v>
      </c>
    </row>
    <row r="4038" spans="1:26">
      <c r="A4038" t="s">
        <v>68</v>
      </c>
      <c r="B4038">
        <v>98</v>
      </c>
      <c r="C4038" t="s">
        <v>25</v>
      </c>
      <c r="D4038" t="s">
        <v>22</v>
      </c>
      <c r="E4038" t="s">
        <v>22</v>
      </c>
      <c r="F4038">
        <v>0</v>
      </c>
      <c r="G4038">
        <v>207</v>
      </c>
      <c r="H4038">
        <v>94</v>
      </c>
      <c r="I4038">
        <v>35.19</v>
      </c>
      <c r="J4038">
        <v>256.3</v>
      </c>
      <c r="K4038">
        <v>64</v>
      </c>
      <c r="L4038">
        <v>21.79</v>
      </c>
      <c r="M4038">
        <v>137.6</v>
      </c>
      <c r="N4038">
        <v>60</v>
      </c>
      <c r="O4038">
        <v>6.19</v>
      </c>
      <c r="P4038">
        <v>10.4</v>
      </c>
      <c r="Q4038">
        <v>4</v>
      </c>
      <c r="R4038">
        <v>2.81</v>
      </c>
      <c r="S4038">
        <v>2</v>
      </c>
      <c r="T4038" t="s">
        <v>22</v>
      </c>
      <c r="U4038">
        <f t="shared" si="127"/>
        <v>0</v>
      </c>
      <c r="V4038">
        <f>IF(Table2[[#This Row],[international_plan]]="yes",1,0)</f>
        <v>0</v>
      </c>
      <c r="W4038">
        <f>IF(Table2[[#This Row],[voice_mail_plan]]="yes",1,0)</f>
        <v>0</v>
      </c>
      <c r="X4038" t="str">
        <f t="shared" si="126"/>
        <v>Medium</v>
      </c>
      <c r="Y4038" t="str">
        <f>IF(Table2[[#This Row],[total_intl_charge]] &gt; AVERAGE($R$2:$R$4245),"High","Low")</f>
        <v>High</v>
      </c>
      <c r="Z4038" t="str">
        <f>IF(AND(G4038&gt;AVERAGE(train!$G$2:$G$4251),K4038&gt;AVERAGE(train!$K$2:$K$4251)),"High Day &amp; Eve",IF(AND(G4038&gt;AVERAGE(train!$G$2:$G$4251),K4038&lt;=AVERAGE(train!$K$2:$K$4251)),"High Day Only",IF(AND(G4038&lt;=AVERAGE(train!$G$2:$G$4251),K4038&gt;AVERAGE(train!$K$2:$K$4251)),"High Eve Only","Low Usage")))</f>
        <v>High Day Only</v>
      </c>
    </row>
    <row r="4039" spans="1:26">
      <c r="A4039" t="s">
        <v>31</v>
      </c>
      <c r="B4039">
        <v>142</v>
      </c>
      <c r="C4039" t="s">
        <v>21</v>
      </c>
      <c r="D4039" t="s">
        <v>22</v>
      </c>
      <c r="E4039" t="s">
        <v>22</v>
      </c>
      <c r="F4039">
        <v>0</v>
      </c>
      <c r="G4039">
        <v>243.4</v>
      </c>
      <c r="H4039">
        <v>76</v>
      </c>
      <c r="I4039">
        <v>41.38</v>
      </c>
      <c r="J4039">
        <v>161.4</v>
      </c>
      <c r="K4039">
        <v>102</v>
      </c>
      <c r="L4039">
        <v>13.72</v>
      </c>
      <c r="M4039">
        <v>120.5</v>
      </c>
      <c r="N4039">
        <v>105</v>
      </c>
      <c r="O4039">
        <v>5.42</v>
      </c>
      <c r="P4039">
        <v>10</v>
      </c>
      <c r="Q4039">
        <v>5</v>
      </c>
      <c r="R4039">
        <v>2.7</v>
      </c>
      <c r="S4039">
        <v>4</v>
      </c>
      <c r="T4039" t="s">
        <v>22</v>
      </c>
      <c r="U4039">
        <f t="shared" si="127"/>
        <v>0</v>
      </c>
      <c r="V4039">
        <f>IF(Table2[[#This Row],[international_plan]]="yes",1,0)</f>
        <v>0</v>
      </c>
      <c r="W4039">
        <f>IF(Table2[[#This Row],[voice_mail_plan]]="yes",1,0)</f>
        <v>0</v>
      </c>
      <c r="X4039" t="str">
        <f t="shared" si="126"/>
        <v>Very High</v>
      </c>
      <c r="Y4039" t="str">
        <f>IF(Table2[[#This Row],[total_intl_charge]] &gt; AVERAGE($R$2:$R$4245),"High","Low")</f>
        <v>Low</v>
      </c>
      <c r="Z4039" t="str">
        <f>IF(AND(G4039&gt;AVERAGE(train!$G$2:$G$4251),K4039&gt;AVERAGE(train!$K$2:$K$4251)),"High Day &amp; Eve",IF(AND(G4039&gt;AVERAGE(train!$G$2:$G$4251),K4039&lt;=AVERAGE(train!$K$2:$K$4251)),"High Day Only",IF(AND(G4039&lt;=AVERAGE(train!$G$2:$G$4251),K4039&gt;AVERAGE(train!$K$2:$K$4251)),"High Eve Only","Low Usage")))</f>
        <v>High Day &amp; Eve</v>
      </c>
    </row>
    <row r="4040" spans="1:26">
      <c r="A4040" t="s">
        <v>61</v>
      </c>
      <c r="B4040">
        <v>146</v>
      </c>
      <c r="C4040" t="s">
        <v>21</v>
      </c>
      <c r="D4040" t="s">
        <v>22</v>
      </c>
      <c r="E4040" t="s">
        <v>22</v>
      </c>
      <c r="F4040">
        <v>0</v>
      </c>
      <c r="G4040">
        <v>157.4</v>
      </c>
      <c r="H4040">
        <v>89</v>
      </c>
      <c r="I4040">
        <v>26.76</v>
      </c>
      <c r="J4040">
        <v>196</v>
      </c>
      <c r="K4040">
        <v>117</v>
      </c>
      <c r="L4040">
        <v>16.66</v>
      </c>
      <c r="M4040">
        <v>147.69999999999999</v>
      </c>
      <c r="N4040">
        <v>150</v>
      </c>
      <c r="O4040">
        <v>6.65</v>
      </c>
      <c r="P4040">
        <v>10.8</v>
      </c>
      <c r="Q4040">
        <v>4</v>
      </c>
      <c r="R4040">
        <v>2.92</v>
      </c>
      <c r="S4040">
        <v>0</v>
      </c>
      <c r="T4040" t="s">
        <v>22</v>
      </c>
      <c r="U4040">
        <f t="shared" si="127"/>
        <v>0</v>
      </c>
      <c r="V4040">
        <f>IF(Table2[[#This Row],[international_plan]]="yes",1,0)</f>
        <v>0</v>
      </c>
      <c r="W4040">
        <f>IF(Table2[[#This Row],[voice_mail_plan]]="yes",1,0)</f>
        <v>0</v>
      </c>
      <c r="X4040" t="str">
        <f t="shared" si="126"/>
        <v>Very High</v>
      </c>
      <c r="Y4040" t="str">
        <f>IF(Table2[[#This Row],[total_intl_charge]] &gt; AVERAGE($R$2:$R$4245),"High","Low")</f>
        <v>High</v>
      </c>
      <c r="Z4040" t="str">
        <f>IF(AND(G4040&gt;AVERAGE(train!$G$2:$G$4251),K4040&gt;AVERAGE(train!$K$2:$K$4251)),"High Day &amp; Eve",IF(AND(G4040&gt;AVERAGE(train!$G$2:$G$4251),K4040&lt;=AVERAGE(train!$K$2:$K$4251)),"High Day Only",IF(AND(G4040&lt;=AVERAGE(train!$G$2:$G$4251),K4040&gt;AVERAGE(train!$K$2:$K$4251)),"High Eve Only","Low Usage")))</f>
        <v>High Eve Only</v>
      </c>
    </row>
    <row r="4041" spans="1:26">
      <c r="A4041" t="s">
        <v>32</v>
      </c>
      <c r="B4041">
        <v>84</v>
      </c>
      <c r="C4041" t="s">
        <v>28</v>
      </c>
      <c r="D4041" t="s">
        <v>22</v>
      </c>
      <c r="E4041" t="s">
        <v>22</v>
      </c>
      <c r="F4041">
        <v>0</v>
      </c>
      <c r="G4041">
        <v>233.9</v>
      </c>
      <c r="H4041">
        <v>76</v>
      </c>
      <c r="I4041">
        <v>39.76</v>
      </c>
      <c r="J4041">
        <v>153.19999999999999</v>
      </c>
      <c r="K4041">
        <v>96</v>
      </c>
      <c r="L4041">
        <v>13.02</v>
      </c>
      <c r="M4041">
        <v>228</v>
      </c>
      <c r="N4041">
        <v>82</v>
      </c>
      <c r="O4041">
        <v>10.26</v>
      </c>
      <c r="P4041">
        <v>12.8</v>
      </c>
      <c r="Q4041">
        <v>5</v>
      </c>
      <c r="R4041">
        <v>3.46</v>
      </c>
      <c r="S4041">
        <v>3</v>
      </c>
      <c r="T4041" t="s">
        <v>22</v>
      </c>
      <c r="U4041">
        <f t="shared" si="127"/>
        <v>0</v>
      </c>
      <c r="V4041">
        <f>IF(Table2[[#This Row],[international_plan]]="yes",1,0)</f>
        <v>0</v>
      </c>
      <c r="W4041">
        <f>IF(Table2[[#This Row],[voice_mail_plan]]="yes",1,0)</f>
        <v>0</v>
      </c>
      <c r="X4041" t="str">
        <f t="shared" si="126"/>
        <v>Medium</v>
      </c>
      <c r="Y4041" t="str">
        <f>IF(Table2[[#This Row],[total_intl_charge]] &gt; AVERAGE($R$2:$R$4245),"High","Low")</f>
        <v>High</v>
      </c>
      <c r="Z4041" t="str">
        <f>IF(AND(G4041&gt;AVERAGE(train!$G$2:$G$4251),K4041&gt;AVERAGE(train!$K$2:$K$4251)),"High Day &amp; Eve",IF(AND(G4041&gt;AVERAGE(train!$G$2:$G$4251),K4041&lt;=AVERAGE(train!$K$2:$K$4251)),"High Day Only",IF(AND(G4041&lt;=AVERAGE(train!$G$2:$G$4251),K4041&gt;AVERAGE(train!$K$2:$K$4251)),"High Eve Only","Low Usage")))</f>
        <v>High Day Only</v>
      </c>
    </row>
    <row r="4042" spans="1:26">
      <c r="A4042" t="s">
        <v>69</v>
      </c>
      <c r="B4042">
        <v>200</v>
      </c>
      <c r="C4042" t="s">
        <v>25</v>
      </c>
      <c r="D4042" t="s">
        <v>22</v>
      </c>
      <c r="E4042" t="s">
        <v>22</v>
      </c>
      <c r="F4042">
        <v>0</v>
      </c>
      <c r="G4042">
        <v>195.4</v>
      </c>
      <c r="H4042">
        <v>71</v>
      </c>
      <c r="I4042">
        <v>33.22</v>
      </c>
      <c r="J4042">
        <v>249.4</v>
      </c>
      <c r="K4042">
        <v>96</v>
      </c>
      <c r="L4042">
        <v>21.2</v>
      </c>
      <c r="M4042">
        <v>233.1</v>
      </c>
      <c r="N4042">
        <v>132</v>
      </c>
      <c r="O4042">
        <v>10.49</v>
      </c>
      <c r="P4042">
        <v>12.9</v>
      </c>
      <c r="Q4042">
        <v>2</v>
      </c>
      <c r="R4042">
        <v>3.48</v>
      </c>
      <c r="S4042">
        <v>3</v>
      </c>
      <c r="T4042" t="s">
        <v>22</v>
      </c>
      <c r="U4042">
        <f t="shared" si="127"/>
        <v>0</v>
      </c>
      <c r="V4042">
        <f>IF(Table2[[#This Row],[international_plan]]="yes",1,0)</f>
        <v>0</v>
      </c>
      <c r="W4042">
        <f>IF(Table2[[#This Row],[voice_mail_plan]]="yes",1,0)</f>
        <v>0</v>
      </c>
      <c r="X4042" t="str">
        <f t="shared" si="126"/>
        <v>Very High</v>
      </c>
      <c r="Y4042" t="str">
        <f>IF(Table2[[#This Row],[total_intl_charge]] &gt; AVERAGE($R$2:$R$4245),"High","Low")</f>
        <v>High</v>
      </c>
      <c r="Z4042" t="str">
        <f>IF(AND(G4042&gt;AVERAGE(train!$G$2:$G$4251),K4042&gt;AVERAGE(train!$K$2:$K$4251)),"High Day &amp; Eve",IF(AND(G4042&gt;AVERAGE(train!$G$2:$G$4251),K4042&lt;=AVERAGE(train!$K$2:$K$4251)),"High Day Only",IF(AND(G4042&lt;=AVERAGE(train!$G$2:$G$4251),K4042&gt;AVERAGE(train!$K$2:$K$4251)),"High Eve Only","Low Usage")))</f>
        <v>High Day Only</v>
      </c>
    </row>
    <row r="4043" spans="1:26">
      <c r="A4043" t="s">
        <v>26</v>
      </c>
      <c r="B4043">
        <v>17</v>
      </c>
      <c r="C4043" t="s">
        <v>25</v>
      </c>
      <c r="D4043" t="s">
        <v>22</v>
      </c>
      <c r="E4043" t="s">
        <v>22</v>
      </c>
      <c r="F4043">
        <v>0</v>
      </c>
      <c r="G4043">
        <v>180.4</v>
      </c>
      <c r="H4043">
        <v>121</v>
      </c>
      <c r="I4043">
        <v>30.67</v>
      </c>
      <c r="J4043">
        <v>228.5</v>
      </c>
      <c r="K4043">
        <v>111</v>
      </c>
      <c r="L4043">
        <v>19.420000000000002</v>
      </c>
      <c r="M4043">
        <v>199.5</v>
      </c>
      <c r="N4043">
        <v>99</v>
      </c>
      <c r="O4043">
        <v>8.98</v>
      </c>
      <c r="P4043">
        <v>14.8</v>
      </c>
      <c r="Q4043">
        <v>5</v>
      </c>
      <c r="R4043">
        <v>4</v>
      </c>
      <c r="S4043">
        <v>0</v>
      </c>
      <c r="T4043" t="s">
        <v>22</v>
      </c>
      <c r="U4043">
        <f t="shared" si="127"/>
        <v>0</v>
      </c>
      <c r="V4043">
        <f>IF(Table2[[#This Row],[international_plan]]="yes",1,0)</f>
        <v>0</v>
      </c>
      <c r="W4043">
        <f>IF(Table2[[#This Row],[voice_mail_plan]]="yes",1,0)</f>
        <v>0</v>
      </c>
      <c r="X4043" t="str">
        <f t="shared" si="126"/>
        <v>Low</v>
      </c>
      <c r="Y4043" t="str">
        <f>IF(Table2[[#This Row],[total_intl_charge]] &gt; AVERAGE($R$2:$R$4245),"High","Low")</f>
        <v>High</v>
      </c>
      <c r="Z4043" t="str">
        <f>IF(AND(G4043&gt;AVERAGE(train!$G$2:$G$4251),K4043&gt;AVERAGE(train!$K$2:$K$4251)),"High Day &amp; Eve",IF(AND(G4043&gt;AVERAGE(train!$G$2:$G$4251),K4043&lt;=AVERAGE(train!$K$2:$K$4251)),"High Day Only",IF(AND(G4043&lt;=AVERAGE(train!$G$2:$G$4251),K4043&gt;AVERAGE(train!$K$2:$K$4251)),"High Eve Only","Low Usage")))</f>
        <v>High Day &amp; Eve</v>
      </c>
    </row>
    <row r="4044" spans="1:26">
      <c r="A4044" t="s">
        <v>43</v>
      </c>
      <c r="B4044">
        <v>125</v>
      </c>
      <c r="C4044" t="s">
        <v>25</v>
      </c>
      <c r="D4044" t="s">
        <v>22</v>
      </c>
      <c r="E4044" t="s">
        <v>22</v>
      </c>
      <c r="F4044">
        <v>0</v>
      </c>
      <c r="G4044">
        <v>143.6</v>
      </c>
      <c r="H4044">
        <v>119</v>
      </c>
      <c r="I4044">
        <v>24.41</v>
      </c>
      <c r="J4044">
        <v>238.5</v>
      </c>
      <c r="K4044">
        <v>119</v>
      </c>
      <c r="L4044">
        <v>20.27</v>
      </c>
      <c r="M4044">
        <v>173.6</v>
      </c>
      <c r="N4044">
        <v>89</v>
      </c>
      <c r="O4044">
        <v>7.81</v>
      </c>
      <c r="P4044">
        <v>10.9</v>
      </c>
      <c r="Q4044">
        <v>4</v>
      </c>
      <c r="R4044">
        <v>2.94</v>
      </c>
      <c r="S4044">
        <v>2</v>
      </c>
      <c r="T4044" t="s">
        <v>22</v>
      </c>
      <c r="U4044">
        <f t="shared" si="127"/>
        <v>0</v>
      </c>
      <c r="V4044">
        <f>IF(Table2[[#This Row],[international_plan]]="yes",1,0)</f>
        <v>0</v>
      </c>
      <c r="W4044">
        <f>IF(Table2[[#This Row],[voice_mail_plan]]="yes",1,0)</f>
        <v>0</v>
      </c>
      <c r="X4044" t="str">
        <f t="shared" si="126"/>
        <v>High</v>
      </c>
      <c r="Y4044" t="str">
        <f>IF(Table2[[#This Row],[total_intl_charge]] &gt; AVERAGE($R$2:$R$4245),"High","Low")</f>
        <v>High</v>
      </c>
      <c r="Z4044" t="str">
        <f>IF(AND(G4044&gt;AVERAGE(train!$G$2:$G$4251),K4044&gt;AVERAGE(train!$K$2:$K$4251)),"High Day &amp; Eve",IF(AND(G4044&gt;AVERAGE(train!$G$2:$G$4251),K4044&lt;=AVERAGE(train!$K$2:$K$4251)),"High Day Only",IF(AND(G4044&lt;=AVERAGE(train!$G$2:$G$4251),K4044&gt;AVERAGE(train!$K$2:$K$4251)),"High Eve Only","Low Usage")))</f>
        <v>High Eve Only</v>
      </c>
    </row>
    <row r="4045" spans="1:26">
      <c r="A4045" t="s">
        <v>41</v>
      </c>
      <c r="B4045">
        <v>61</v>
      </c>
      <c r="C4045" t="s">
        <v>28</v>
      </c>
      <c r="D4045" t="s">
        <v>22</v>
      </c>
      <c r="E4045" t="s">
        <v>22</v>
      </c>
      <c r="F4045">
        <v>0</v>
      </c>
      <c r="G4045">
        <v>88.1</v>
      </c>
      <c r="H4045">
        <v>60</v>
      </c>
      <c r="I4045">
        <v>14.98</v>
      </c>
      <c r="J4045">
        <v>129.69999999999999</v>
      </c>
      <c r="K4045">
        <v>108</v>
      </c>
      <c r="L4045">
        <v>11.02</v>
      </c>
      <c r="M4045">
        <v>169</v>
      </c>
      <c r="N4045">
        <v>87</v>
      </c>
      <c r="O4045">
        <v>7.61</v>
      </c>
      <c r="P4045">
        <v>13.3</v>
      </c>
      <c r="Q4045">
        <v>4</v>
      </c>
      <c r="R4045">
        <v>3.59</v>
      </c>
      <c r="S4045">
        <v>2</v>
      </c>
      <c r="T4045" t="s">
        <v>22</v>
      </c>
      <c r="U4045">
        <f t="shared" si="127"/>
        <v>0</v>
      </c>
      <c r="V4045">
        <f>IF(Table2[[#This Row],[international_plan]]="yes",1,0)</f>
        <v>0</v>
      </c>
      <c r="W4045">
        <f>IF(Table2[[#This Row],[voice_mail_plan]]="yes",1,0)</f>
        <v>0</v>
      </c>
      <c r="X4045" t="str">
        <f t="shared" si="126"/>
        <v>Low</v>
      </c>
      <c r="Y4045" t="str">
        <f>IF(Table2[[#This Row],[total_intl_charge]] &gt; AVERAGE($R$2:$R$4245),"High","Low")</f>
        <v>High</v>
      </c>
      <c r="Z4045" t="str">
        <f>IF(AND(G4045&gt;AVERAGE(train!$G$2:$G$4251),K4045&gt;AVERAGE(train!$K$2:$K$4251)),"High Day &amp; Eve",IF(AND(G4045&gt;AVERAGE(train!$G$2:$G$4251),K4045&lt;=AVERAGE(train!$K$2:$K$4251)),"High Day Only",IF(AND(G4045&lt;=AVERAGE(train!$G$2:$G$4251),K4045&gt;AVERAGE(train!$K$2:$K$4251)),"High Eve Only","Low Usage")))</f>
        <v>High Eve Only</v>
      </c>
    </row>
    <row r="4046" spans="1:26">
      <c r="A4046" t="s">
        <v>43</v>
      </c>
      <c r="B4046">
        <v>103</v>
      </c>
      <c r="C4046" t="s">
        <v>21</v>
      </c>
      <c r="D4046" t="s">
        <v>22</v>
      </c>
      <c r="E4046" t="s">
        <v>23</v>
      </c>
      <c r="F4046">
        <v>30</v>
      </c>
      <c r="G4046">
        <v>254.1</v>
      </c>
      <c r="H4046">
        <v>75</v>
      </c>
      <c r="I4046">
        <v>43.2</v>
      </c>
      <c r="J4046">
        <v>200.4</v>
      </c>
      <c r="K4046">
        <v>116</v>
      </c>
      <c r="L4046">
        <v>17.03</v>
      </c>
      <c r="M4046">
        <v>185.9</v>
      </c>
      <c r="N4046">
        <v>109</v>
      </c>
      <c r="O4046">
        <v>8.3699999999999992</v>
      </c>
      <c r="P4046">
        <v>6.6</v>
      </c>
      <c r="Q4046">
        <v>2</v>
      </c>
      <c r="R4046">
        <v>1.78</v>
      </c>
      <c r="S4046">
        <v>2</v>
      </c>
      <c r="T4046" t="s">
        <v>22</v>
      </c>
      <c r="U4046">
        <f t="shared" si="127"/>
        <v>0</v>
      </c>
      <c r="V4046">
        <f>IF(Table2[[#This Row],[international_plan]]="yes",1,0)</f>
        <v>0</v>
      </c>
      <c r="W4046">
        <f>IF(Table2[[#This Row],[voice_mail_plan]]="yes",1,0)</f>
        <v>1</v>
      </c>
      <c r="X4046" t="str">
        <f t="shared" si="126"/>
        <v>High</v>
      </c>
      <c r="Y4046" t="str">
        <f>IF(Table2[[#This Row],[total_intl_charge]] &gt; AVERAGE($R$2:$R$4245),"High","Low")</f>
        <v>Low</v>
      </c>
      <c r="Z4046" t="str">
        <f>IF(AND(G4046&gt;AVERAGE(train!$G$2:$G$4251),K4046&gt;AVERAGE(train!$K$2:$K$4251)),"High Day &amp; Eve",IF(AND(G4046&gt;AVERAGE(train!$G$2:$G$4251),K4046&lt;=AVERAGE(train!$K$2:$K$4251)),"High Day Only",IF(AND(G4046&lt;=AVERAGE(train!$G$2:$G$4251),K4046&gt;AVERAGE(train!$K$2:$K$4251)),"High Eve Only","Low Usage")))</f>
        <v>High Day &amp; Eve</v>
      </c>
    </row>
    <row r="4047" spans="1:26">
      <c r="A4047" t="s">
        <v>61</v>
      </c>
      <c r="B4047">
        <v>20</v>
      </c>
      <c r="C4047" t="s">
        <v>25</v>
      </c>
      <c r="D4047" t="s">
        <v>22</v>
      </c>
      <c r="E4047" t="s">
        <v>22</v>
      </c>
      <c r="F4047">
        <v>0</v>
      </c>
      <c r="G4047">
        <v>131.5</v>
      </c>
      <c r="H4047">
        <v>64</v>
      </c>
      <c r="I4047">
        <v>22.36</v>
      </c>
      <c r="J4047">
        <v>161.80000000000001</v>
      </c>
      <c r="K4047">
        <v>124</v>
      </c>
      <c r="L4047">
        <v>13.75</v>
      </c>
      <c r="M4047">
        <v>158.6</v>
      </c>
      <c r="N4047">
        <v>106</v>
      </c>
      <c r="O4047">
        <v>7.14</v>
      </c>
      <c r="P4047">
        <v>14.8</v>
      </c>
      <c r="Q4047">
        <v>5</v>
      </c>
      <c r="R4047">
        <v>4</v>
      </c>
      <c r="S4047">
        <v>0</v>
      </c>
      <c r="T4047" t="s">
        <v>22</v>
      </c>
      <c r="U4047">
        <f t="shared" si="127"/>
        <v>0</v>
      </c>
      <c r="V4047">
        <f>IF(Table2[[#This Row],[international_plan]]="yes",1,0)</f>
        <v>0</v>
      </c>
      <c r="W4047">
        <f>IF(Table2[[#This Row],[voice_mail_plan]]="yes",1,0)</f>
        <v>0</v>
      </c>
      <c r="X4047" t="str">
        <f t="shared" si="126"/>
        <v>Low</v>
      </c>
      <c r="Y4047" t="str">
        <f>IF(Table2[[#This Row],[total_intl_charge]] &gt; AVERAGE($R$2:$R$4245),"High","Low")</f>
        <v>High</v>
      </c>
      <c r="Z4047" t="str">
        <f>IF(AND(G4047&gt;AVERAGE(train!$G$2:$G$4251),K4047&gt;AVERAGE(train!$K$2:$K$4251)),"High Day &amp; Eve",IF(AND(G4047&gt;AVERAGE(train!$G$2:$G$4251),K4047&lt;=AVERAGE(train!$K$2:$K$4251)),"High Day Only",IF(AND(G4047&lt;=AVERAGE(train!$G$2:$G$4251),K4047&gt;AVERAGE(train!$K$2:$K$4251)),"High Eve Only","Low Usage")))</f>
        <v>High Eve Only</v>
      </c>
    </row>
    <row r="4048" spans="1:26">
      <c r="A4048" t="s">
        <v>24</v>
      </c>
      <c r="B4048">
        <v>115</v>
      </c>
      <c r="C4048" t="s">
        <v>28</v>
      </c>
      <c r="D4048" t="s">
        <v>22</v>
      </c>
      <c r="E4048" t="s">
        <v>22</v>
      </c>
      <c r="F4048">
        <v>0</v>
      </c>
      <c r="G4048">
        <v>156.80000000000001</v>
      </c>
      <c r="H4048">
        <v>104</v>
      </c>
      <c r="I4048">
        <v>26.66</v>
      </c>
      <c r="J4048">
        <v>264.7</v>
      </c>
      <c r="K4048">
        <v>84</v>
      </c>
      <c r="L4048">
        <v>22.5</v>
      </c>
      <c r="M4048">
        <v>249</v>
      </c>
      <c r="N4048">
        <v>112</v>
      </c>
      <c r="O4048">
        <v>11.21</v>
      </c>
      <c r="P4048">
        <v>7.4</v>
      </c>
      <c r="Q4048">
        <v>8</v>
      </c>
      <c r="R4048">
        <v>2</v>
      </c>
      <c r="S4048">
        <v>0</v>
      </c>
      <c r="T4048" t="s">
        <v>22</v>
      </c>
      <c r="U4048">
        <f t="shared" si="127"/>
        <v>0</v>
      </c>
      <c r="V4048">
        <f>IF(Table2[[#This Row],[international_plan]]="yes",1,0)</f>
        <v>0</v>
      </c>
      <c r="W4048">
        <f>IF(Table2[[#This Row],[voice_mail_plan]]="yes",1,0)</f>
        <v>0</v>
      </c>
      <c r="X4048" t="str">
        <f t="shared" si="126"/>
        <v>High</v>
      </c>
      <c r="Y4048" t="str">
        <f>IF(Table2[[#This Row],[total_intl_charge]] &gt; AVERAGE($R$2:$R$4245),"High","Low")</f>
        <v>Low</v>
      </c>
      <c r="Z4048" t="str">
        <f>IF(AND(G4048&gt;AVERAGE(train!$G$2:$G$4251),K4048&gt;AVERAGE(train!$K$2:$K$4251)),"High Day &amp; Eve",IF(AND(G4048&gt;AVERAGE(train!$G$2:$G$4251),K4048&lt;=AVERAGE(train!$K$2:$K$4251)),"High Day Only",IF(AND(G4048&lt;=AVERAGE(train!$G$2:$G$4251),K4048&gt;AVERAGE(train!$K$2:$K$4251)),"High Eve Only","Low Usage")))</f>
        <v>Low Usage</v>
      </c>
    </row>
    <row r="4049" spans="1:26">
      <c r="A4049" t="s">
        <v>71</v>
      </c>
      <c r="B4049">
        <v>139</v>
      </c>
      <c r="C4049" t="s">
        <v>28</v>
      </c>
      <c r="D4049" t="s">
        <v>22</v>
      </c>
      <c r="E4049" t="s">
        <v>22</v>
      </c>
      <c r="F4049">
        <v>0</v>
      </c>
      <c r="G4049">
        <v>196.9</v>
      </c>
      <c r="H4049">
        <v>58</v>
      </c>
      <c r="I4049">
        <v>33.47</v>
      </c>
      <c r="J4049">
        <v>137.1</v>
      </c>
      <c r="K4049">
        <v>91</v>
      </c>
      <c r="L4049">
        <v>11.65</v>
      </c>
      <c r="M4049">
        <v>216.6</v>
      </c>
      <c r="N4049">
        <v>101</v>
      </c>
      <c r="O4049">
        <v>9.75</v>
      </c>
      <c r="P4049">
        <v>9.8000000000000007</v>
      </c>
      <c r="Q4049">
        <v>3</v>
      </c>
      <c r="R4049">
        <v>2.65</v>
      </c>
      <c r="S4049">
        <v>1</v>
      </c>
      <c r="T4049" t="s">
        <v>22</v>
      </c>
      <c r="U4049">
        <f t="shared" si="127"/>
        <v>0</v>
      </c>
      <c r="V4049">
        <f>IF(Table2[[#This Row],[international_plan]]="yes",1,0)</f>
        <v>0</v>
      </c>
      <c r="W4049">
        <f>IF(Table2[[#This Row],[voice_mail_plan]]="yes",1,0)</f>
        <v>0</v>
      </c>
      <c r="X4049" t="str">
        <f t="shared" si="126"/>
        <v>Very High</v>
      </c>
      <c r="Y4049" t="str">
        <f>IF(Table2[[#This Row],[total_intl_charge]] &gt; AVERAGE($R$2:$R$4245),"High","Low")</f>
        <v>Low</v>
      </c>
      <c r="Z4049" t="str">
        <f>IF(AND(G4049&gt;AVERAGE(train!$G$2:$G$4251),K4049&gt;AVERAGE(train!$K$2:$K$4251)),"High Day &amp; Eve",IF(AND(G4049&gt;AVERAGE(train!$G$2:$G$4251),K4049&lt;=AVERAGE(train!$K$2:$K$4251)),"High Day Only",IF(AND(G4049&lt;=AVERAGE(train!$G$2:$G$4251),K4049&gt;AVERAGE(train!$K$2:$K$4251)),"High Eve Only","Low Usage")))</f>
        <v>High Day Only</v>
      </c>
    </row>
    <row r="4050" spans="1:26">
      <c r="A4050" t="s">
        <v>37</v>
      </c>
      <c r="B4050">
        <v>96</v>
      </c>
      <c r="C4050" t="s">
        <v>21</v>
      </c>
      <c r="D4050" t="s">
        <v>22</v>
      </c>
      <c r="E4050" t="s">
        <v>22</v>
      </c>
      <c r="F4050">
        <v>0</v>
      </c>
      <c r="G4050">
        <v>178</v>
      </c>
      <c r="H4050">
        <v>140</v>
      </c>
      <c r="I4050">
        <v>30.26</v>
      </c>
      <c r="J4050">
        <v>294.60000000000002</v>
      </c>
      <c r="K4050">
        <v>125</v>
      </c>
      <c r="L4050">
        <v>25.04</v>
      </c>
      <c r="M4050">
        <v>242.2</v>
      </c>
      <c r="N4050">
        <v>91</v>
      </c>
      <c r="O4050">
        <v>10.9</v>
      </c>
      <c r="P4050">
        <v>12</v>
      </c>
      <c r="Q4050">
        <v>6</v>
      </c>
      <c r="R4050">
        <v>3.24</v>
      </c>
      <c r="S4050">
        <v>2</v>
      </c>
      <c r="T4050" t="s">
        <v>22</v>
      </c>
      <c r="U4050">
        <f t="shared" si="127"/>
        <v>0</v>
      </c>
      <c r="V4050">
        <f>IF(Table2[[#This Row],[international_plan]]="yes",1,0)</f>
        <v>0</v>
      </c>
      <c r="W4050">
        <f>IF(Table2[[#This Row],[voice_mail_plan]]="yes",1,0)</f>
        <v>0</v>
      </c>
      <c r="X4050" t="str">
        <f t="shared" si="126"/>
        <v>Medium</v>
      </c>
      <c r="Y4050" t="str">
        <f>IF(Table2[[#This Row],[total_intl_charge]] &gt; AVERAGE($R$2:$R$4245),"High","Low")</f>
        <v>High</v>
      </c>
      <c r="Z4050" t="str">
        <f>IF(AND(G4050&gt;AVERAGE(train!$G$2:$G$4251),K4050&gt;AVERAGE(train!$K$2:$K$4251)),"High Day &amp; Eve",IF(AND(G4050&gt;AVERAGE(train!$G$2:$G$4251),K4050&lt;=AVERAGE(train!$K$2:$K$4251)),"High Day Only",IF(AND(G4050&lt;=AVERAGE(train!$G$2:$G$4251),K4050&gt;AVERAGE(train!$K$2:$K$4251)),"High Eve Only","Low Usage")))</f>
        <v>High Eve Only</v>
      </c>
    </row>
    <row r="4051" spans="1:26">
      <c r="A4051" t="s">
        <v>37</v>
      </c>
      <c r="B4051">
        <v>101</v>
      </c>
      <c r="C4051" t="s">
        <v>28</v>
      </c>
      <c r="D4051" t="s">
        <v>22</v>
      </c>
      <c r="E4051" t="s">
        <v>22</v>
      </c>
      <c r="F4051">
        <v>0</v>
      </c>
      <c r="G4051">
        <v>195.8</v>
      </c>
      <c r="H4051">
        <v>105</v>
      </c>
      <c r="I4051">
        <v>33.29</v>
      </c>
      <c r="J4051">
        <v>184.5</v>
      </c>
      <c r="K4051">
        <v>109</v>
      </c>
      <c r="L4051">
        <v>15.68</v>
      </c>
      <c r="M4051">
        <v>172</v>
      </c>
      <c r="N4051">
        <v>128</v>
      </c>
      <c r="O4051">
        <v>7.74</v>
      </c>
      <c r="P4051">
        <v>11.8</v>
      </c>
      <c r="Q4051">
        <v>2</v>
      </c>
      <c r="R4051">
        <v>3.19</v>
      </c>
      <c r="S4051">
        <v>2</v>
      </c>
      <c r="T4051" t="s">
        <v>22</v>
      </c>
      <c r="U4051">
        <f t="shared" si="127"/>
        <v>0</v>
      </c>
      <c r="V4051">
        <f>IF(Table2[[#This Row],[international_plan]]="yes",1,0)</f>
        <v>0</v>
      </c>
      <c r="W4051">
        <f>IF(Table2[[#This Row],[voice_mail_plan]]="yes",1,0)</f>
        <v>0</v>
      </c>
      <c r="X4051" t="str">
        <f t="shared" si="126"/>
        <v>High</v>
      </c>
      <c r="Y4051" t="str">
        <f>IF(Table2[[#This Row],[total_intl_charge]] &gt; AVERAGE($R$2:$R$4245),"High","Low")</f>
        <v>High</v>
      </c>
      <c r="Z4051" t="str">
        <f>IF(AND(G4051&gt;AVERAGE(train!$G$2:$G$4251),K4051&gt;AVERAGE(train!$K$2:$K$4251)),"High Day &amp; Eve",IF(AND(G4051&gt;AVERAGE(train!$G$2:$G$4251),K4051&lt;=AVERAGE(train!$K$2:$K$4251)),"High Day Only",IF(AND(G4051&lt;=AVERAGE(train!$G$2:$G$4251),K4051&gt;AVERAGE(train!$K$2:$K$4251)),"High Eve Only","Low Usage")))</f>
        <v>High Day &amp; Eve</v>
      </c>
    </row>
    <row r="4052" spans="1:26">
      <c r="A4052" t="s">
        <v>20</v>
      </c>
      <c r="B4052">
        <v>86</v>
      </c>
      <c r="C4052" t="s">
        <v>25</v>
      </c>
      <c r="D4052" t="s">
        <v>22</v>
      </c>
      <c r="E4052" t="s">
        <v>23</v>
      </c>
      <c r="F4052">
        <v>26</v>
      </c>
      <c r="G4052">
        <v>141.30000000000001</v>
      </c>
      <c r="H4052">
        <v>120</v>
      </c>
      <c r="I4052">
        <v>24.02</v>
      </c>
      <c r="J4052">
        <v>134.6</v>
      </c>
      <c r="K4052">
        <v>98</v>
      </c>
      <c r="L4052">
        <v>11.44</v>
      </c>
      <c r="M4052">
        <v>195.9</v>
      </c>
      <c r="N4052">
        <v>94</v>
      </c>
      <c r="O4052">
        <v>8.82</v>
      </c>
      <c r="P4052">
        <v>13.3</v>
      </c>
      <c r="Q4052">
        <v>5</v>
      </c>
      <c r="R4052">
        <v>3.59</v>
      </c>
      <c r="S4052">
        <v>1</v>
      </c>
      <c r="T4052" t="s">
        <v>22</v>
      </c>
      <c r="U4052">
        <f t="shared" si="127"/>
        <v>0</v>
      </c>
      <c r="V4052">
        <f>IF(Table2[[#This Row],[international_plan]]="yes",1,0)</f>
        <v>0</v>
      </c>
      <c r="W4052">
        <f>IF(Table2[[#This Row],[voice_mail_plan]]="yes",1,0)</f>
        <v>1</v>
      </c>
      <c r="X4052" t="str">
        <f t="shared" si="126"/>
        <v>Medium</v>
      </c>
      <c r="Y4052" t="str">
        <f>IF(Table2[[#This Row],[total_intl_charge]] &gt; AVERAGE($R$2:$R$4245),"High","Low")</f>
        <v>High</v>
      </c>
      <c r="Z4052" t="str">
        <f>IF(AND(G4052&gt;AVERAGE(train!$G$2:$G$4251),K4052&gt;AVERAGE(train!$K$2:$K$4251)),"High Day &amp; Eve",IF(AND(G4052&gt;AVERAGE(train!$G$2:$G$4251),K4052&lt;=AVERAGE(train!$K$2:$K$4251)),"High Day Only",IF(AND(G4052&lt;=AVERAGE(train!$G$2:$G$4251),K4052&gt;AVERAGE(train!$K$2:$K$4251)),"High Eve Only","Low Usage")))</f>
        <v>Low Usage</v>
      </c>
    </row>
    <row r="4053" spans="1:26">
      <c r="A4053" t="s">
        <v>68</v>
      </c>
      <c r="B4053">
        <v>42</v>
      </c>
      <c r="C4053" t="s">
        <v>21</v>
      </c>
      <c r="D4053" t="s">
        <v>22</v>
      </c>
      <c r="E4053" t="s">
        <v>23</v>
      </c>
      <c r="F4053">
        <v>21</v>
      </c>
      <c r="G4053">
        <v>125.5</v>
      </c>
      <c r="H4053">
        <v>67</v>
      </c>
      <c r="I4053">
        <v>21.34</v>
      </c>
      <c r="J4053">
        <v>166.7</v>
      </c>
      <c r="K4053">
        <v>90</v>
      </c>
      <c r="L4053">
        <v>14.17</v>
      </c>
      <c r="M4053">
        <v>227.1</v>
      </c>
      <c r="N4053">
        <v>97</v>
      </c>
      <c r="O4053">
        <v>10.220000000000001</v>
      </c>
      <c r="P4053">
        <v>11</v>
      </c>
      <c r="Q4053">
        <v>1</v>
      </c>
      <c r="R4053">
        <v>2.97</v>
      </c>
      <c r="S4053">
        <v>2</v>
      </c>
      <c r="T4053" t="s">
        <v>22</v>
      </c>
      <c r="U4053">
        <f t="shared" si="127"/>
        <v>0</v>
      </c>
      <c r="V4053">
        <f>IF(Table2[[#This Row],[international_plan]]="yes",1,0)</f>
        <v>0</v>
      </c>
      <c r="W4053">
        <f>IF(Table2[[#This Row],[voice_mail_plan]]="yes",1,0)</f>
        <v>1</v>
      </c>
      <c r="X4053" t="str">
        <f t="shared" si="126"/>
        <v>Low</v>
      </c>
      <c r="Y4053" t="str">
        <f>IF(Table2[[#This Row],[total_intl_charge]] &gt; AVERAGE($R$2:$R$4245),"High","Low")</f>
        <v>High</v>
      </c>
      <c r="Z4053" t="str">
        <f>IF(AND(G4053&gt;AVERAGE(train!$G$2:$G$4251),K4053&gt;AVERAGE(train!$K$2:$K$4251)),"High Day &amp; Eve",IF(AND(G4053&gt;AVERAGE(train!$G$2:$G$4251),K4053&lt;=AVERAGE(train!$K$2:$K$4251)),"High Day Only",IF(AND(G4053&lt;=AVERAGE(train!$G$2:$G$4251),K4053&gt;AVERAGE(train!$K$2:$K$4251)),"High Eve Only","Low Usage")))</f>
        <v>Low Usage</v>
      </c>
    </row>
    <row r="4054" spans="1:26">
      <c r="A4054" t="s">
        <v>66</v>
      </c>
      <c r="B4054">
        <v>48</v>
      </c>
      <c r="C4054" t="s">
        <v>28</v>
      </c>
      <c r="D4054" t="s">
        <v>22</v>
      </c>
      <c r="E4054" t="s">
        <v>22</v>
      </c>
      <c r="F4054">
        <v>0</v>
      </c>
      <c r="G4054">
        <v>200.5</v>
      </c>
      <c r="H4054">
        <v>117</v>
      </c>
      <c r="I4054">
        <v>34.090000000000003</v>
      </c>
      <c r="J4054">
        <v>225.3</v>
      </c>
      <c r="K4054">
        <v>123</v>
      </c>
      <c r="L4054">
        <v>19.149999999999999</v>
      </c>
      <c r="M4054">
        <v>134</v>
      </c>
      <c r="N4054">
        <v>89</v>
      </c>
      <c r="O4054">
        <v>6.03</v>
      </c>
      <c r="P4054">
        <v>6.7</v>
      </c>
      <c r="Q4054">
        <v>5</v>
      </c>
      <c r="R4054">
        <v>1.81</v>
      </c>
      <c r="S4054">
        <v>4</v>
      </c>
      <c r="T4054" t="s">
        <v>22</v>
      </c>
      <c r="U4054">
        <f t="shared" si="127"/>
        <v>0</v>
      </c>
      <c r="V4054">
        <f>IF(Table2[[#This Row],[international_plan]]="yes",1,0)</f>
        <v>0</v>
      </c>
      <c r="W4054">
        <f>IF(Table2[[#This Row],[voice_mail_plan]]="yes",1,0)</f>
        <v>0</v>
      </c>
      <c r="X4054" t="str">
        <f t="shared" si="126"/>
        <v>Low</v>
      </c>
      <c r="Y4054" t="str">
        <f>IF(Table2[[#This Row],[total_intl_charge]] &gt; AVERAGE($R$2:$R$4245),"High","Low")</f>
        <v>Low</v>
      </c>
      <c r="Z4054" t="str">
        <f>IF(AND(G4054&gt;AVERAGE(train!$G$2:$G$4251),K4054&gt;AVERAGE(train!$K$2:$K$4251)),"High Day &amp; Eve",IF(AND(G4054&gt;AVERAGE(train!$G$2:$G$4251),K4054&lt;=AVERAGE(train!$K$2:$K$4251)),"High Day Only",IF(AND(G4054&lt;=AVERAGE(train!$G$2:$G$4251),K4054&gt;AVERAGE(train!$K$2:$K$4251)),"High Eve Only","Low Usage")))</f>
        <v>High Day &amp; Eve</v>
      </c>
    </row>
    <row r="4055" spans="1:26">
      <c r="A4055" t="s">
        <v>72</v>
      </c>
      <c r="B4055">
        <v>134</v>
      </c>
      <c r="C4055" t="s">
        <v>25</v>
      </c>
      <c r="D4055" t="s">
        <v>22</v>
      </c>
      <c r="E4055" t="s">
        <v>22</v>
      </c>
      <c r="F4055">
        <v>0</v>
      </c>
      <c r="G4055">
        <v>205.5</v>
      </c>
      <c r="H4055">
        <v>87</v>
      </c>
      <c r="I4055">
        <v>34.94</v>
      </c>
      <c r="J4055">
        <v>208.9</v>
      </c>
      <c r="K4055">
        <v>67</v>
      </c>
      <c r="L4055">
        <v>17.760000000000002</v>
      </c>
      <c r="M4055">
        <v>182.3</v>
      </c>
      <c r="N4055">
        <v>69</v>
      </c>
      <c r="O4055">
        <v>8.1999999999999993</v>
      </c>
      <c r="P4055">
        <v>5.2</v>
      </c>
      <c r="Q4055">
        <v>3</v>
      </c>
      <c r="R4055">
        <v>1.4</v>
      </c>
      <c r="S4055">
        <v>2</v>
      </c>
      <c r="T4055" t="s">
        <v>22</v>
      </c>
      <c r="U4055">
        <f t="shared" si="127"/>
        <v>0</v>
      </c>
      <c r="V4055">
        <f>IF(Table2[[#This Row],[international_plan]]="yes",1,0)</f>
        <v>0</v>
      </c>
      <c r="W4055">
        <f>IF(Table2[[#This Row],[voice_mail_plan]]="yes",1,0)</f>
        <v>0</v>
      </c>
      <c r="X4055" t="str">
        <f t="shared" si="126"/>
        <v>Very High</v>
      </c>
      <c r="Y4055" t="str">
        <f>IF(Table2[[#This Row],[total_intl_charge]] &gt; AVERAGE($R$2:$R$4245),"High","Low")</f>
        <v>Low</v>
      </c>
      <c r="Z4055" t="str">
        <f>IF(AND(G4055&gt;AVERAGE(train!$G$2:$G$4251),K4055&gt;AVERAGE(train!$K$2:$K$4251)),"High Day &amp; Eve",IF(AND(G4055&gt;AVERAGE(train!$G$2:$G$4251),K4055&lt;=AVERAGE(train!$K$2:$K$4251)),"High Day Only",IF(AND(G4055&lt;=AVERAGE(train!$G$2:$G$4251),K4055&gt;AVERAGE(train!$K$2:$K$4251)),"High Eve Only","Low Usage")))</f>
        <v>High Day Only</v>
      </c>
    </row>
    <row r="4056" spans="1:26">
      <c r="A4056" t="s">
        <v>56</v>
      </c>
      <c r="B4056">
        <v>149</v>
      </c>
      <c r="C4056" t="s">
        <v>21</v>
      </c>
      <c r="D4056" t="s">
        <v>22</v>
      </c>
      <c r="E4056" t="s">
        <v>22</v>
      </c>
      <c r="F4056">
        <v>0</v>
      </c>
      <c r="G4056">
        <v>152.1</v>
      </c>
      <c r="H4056">
        <v>116</v>
      </c>
      <c r="I4056">
        <v>25.86</v>
      </c>
      <c r="J4056">
        <v>164.3</v>
      </c>
      <c r="K4056">
        <v>83</v>
      </c>
      <c r="L4056">
        <v>13.97</v>
      </c>
      <c r="M4056">
        <v>142.80000000000001</v>
      </c>
      <c r="N4056">
        <v>98</v>
      </c>
      <c r="O4056">
        <v>6.43</v>
      </c>
      <c r="P4056">
        <v>7.6</v>
      </c>
      <c r="Q4056">
        <v>3</v>
      </c>
      <c r="R4056">
        <v>2.0499999999999998</v>
      </c>
      <c r="S4056">
        <v>0</v>
      </c>
      <c r="T4056" t="s">
        <v>22</v>
      </c>
      <c r="U4056">
        <f t="shared" si="127"/>
        <v>0</v>
      </c>
      <c r="V4056">
        <f>IF(Table2[[#This Row],[international_plan]]="yes",1,0)</f>
        <v>0</v>
      </c>
      <c r="W4056">
        <f>IF(Table2[[#This Row],[voice_mail_plan]]="yes",1,0)</f>
        <v>0</v>
      </c>
      <c r="X4056" t="str">
        <f t="shared" si="126"/>
        <v>Very High</v>
      </c>
      <c r="Y4056" t="str">
        <f>IF(Table2[[#This Row],[total_intl_charge]] &gt; AVERAGE($R$2:$R$4245),"High","Low")</f>
        <v>Low</v>
      </c>
      <c r="Z4056" t="str">
        <f>IF(AND(G4056&gt;AVERAGE(train!$G$2:$G$4251),K4056&gt;AVERAGE(train!$K$2:$K$4251)),"High Day &amp; Eve",IF(AND(G4056&gt;AVERAGE(train!$G$2:$G$4251),K4056&lt;=AVERAGE(train!$K$2:$K$4251)),"High Day Only",IF(AND(G4056&lt;=AVERAGE(train!$G$2:$G$4251),K4056&gt;AVERAGE(train!$K$2:$K$4251)),"High Eve Only","Low Usage")))</f>
        <v>Low Usage</v>
      </c>
    </row>
    <row r="4057" spans="1:26">
      <c r="A4057" t="s">
        <v>68</v>
      </c>
      <c r="B4057">
        <v>120</v>
      </c>
      <c r="C4057" t="s">
        <v>21</v>
      </c>
      <c r="D4057" t="s">
        <v>22</v>
      </c>
      <c r="E4057" t="s">
        <v>22</v>
      </c>
      <c r="F4057">
        <v>0</v>
      </c>
      <c r="G4057">
        <v>216.5</v>
      </c>
      <c r="H4057">
        <v>113</v>
      </c>
      <c r="I4057">
        <v>36.81</v>
      </c>
      <c r="J4057">
        <v>251.8</v>
      </c>
      <c r="K4057">
        <v>91</v>
      </c>
      <c r="L4057">
        <v>21.4</v>
      </c>
      <c r="M4057">
        <v>164.5</v>
      </c>
      <c r="N4057">
        <v>125</v>
      </c>
      <c r="O4057">
        <v>7.4</v>
      </c>
      <c r="P4057">
        <v>7.3</v>
      </c>
      <c r="Q4057">
        <v>1</v>
      </c>
      <c r="R4057">
        <v>1.97</v>
      </c>
      <c r="S4057">
        <v>3</v>
      </c>
      <c r="T4057" t="s">
        <v>22</v>
      </c>
      <c r="U4057">
        <f t="shared" si="127"/>
        <v>0</v>
      </c>
      <c r="V4057">
        <f>IF(Table2[[#This Row],[international_plan]]="yes",1,0)</f>
        <v>0</v>
      </c>
      <c r="W4057">
        <f>IF(Table2[[#This Row],[voice_mail_plan]]="yes",1,0)</f>
        <v>0</v>
      </c>
      <c r="X4057" t="str">
        <f t="shared" si="126"/>
        <v>High</v>
      </c>
      <c r="Y4057" t="str">
        <f>IF(Table2[[#This Row],[total_intl_charge]] &gt; AVERAGE($R$2:$R$4245),"High","Low")</f>
        <v>Low</v>
      </c>
      <c r="Z4057" t="str">
        <f>IF(AND(G4057&gt;AVERAGE(train!$G$2:$G$4251),K4057&gt;AVERAGE(train!$K$2:$K$4251)),"High Day &amp; Eve",IF(AND(G4057&gt;AVERAGE(train!$G$2:$G$4251),K4057&lt;=AVERAGE(train!$K$2:$K$4251)),"High Day Only",IF(AND(G4057&lt;=AVERAGE(train!$G$2:$G$4251),K4057&gt;AVERAGE(train!$K$2:$K$4251)),"High Eve Only","Low Usage")))</f>
        <v>High Day Only</v>
      </c>
    </row>
    <row r="4058" spans="1:26">
      <c r="A4058" t="s">
        <v>53</v>
      </c>
      <c r="B4058">
        <v>62</v>
      </c>
      <c r="C4058" t="s">
        <v>25</v>
      </c>
      <c r="D4058" t="s">
        <v>22</v>
      </c>
      <c r="E4058" t="s">
        <v>22</v>
      </c>
      <c r="F4058">
        <v>0</v>
      </c>
      <c r="G4058">
        <v>119.3</v>
      </c>
      <c r="H4058">
        <v>94</v>
      </c>
      <c r="I4058">
        <v>20.28</v>
      </c>
      <c r="J4058">
        <v>224</v>
      </c>
      <c r="K4058">
        <v>81</v>
      </c>
      <c r="L4058">
        <v>19.04</v>
      </c>
      <c r="M4058">
        <v>156.69999999999999</v>
      </c>
      <c r="N4058">
        <v>78</v>
      </c>
      <c r="O4058">
        <v>7.05</v>
      </c>
      <c r="P4058">
        <v>12.1</v>
      </c>
      <c r="Q4058">
        <v>6</v>
      </c>
      <c r="R4058">
        <v>3.27</v>
      </c>
      <c r="S4058">
        <v>5</v>
      </c>
      <c r="T4058" t="s">
        <v>23</v>
      </c>
      <c r="U4058">
        <f t="shared" si="127"/>
        <v>1</v>
      </c>
      <c r="V4058">
        <f>IF(Table2[[#This Row],[international_plan]]="yes",1,0)</f>
        <v>0</v>
      </c>
      <c r="W4058">
        <f>IF(Table2[[#This Row],[voice_mail_plan]]="yes",1,0)</f>
        <v>0</v>
      </c>
      <c r="X4058" t="str">
        <f t="shared" si="126"/>
        <v>Low</v>
      </c>
      <c r="Y4058" t="str">
        <f>IF(Table2[[#This Row],[total_intl_charge]] &gt; AVERAGE($R$2:$R$4245),"High","Low")</f>
        <v>High</v>
      </c>
      <c r="Z4058" t="str">
        <f>IF(AND(G4058&gt;AVERAGE(train!$G$2:$G$4251),K4058&gt;AVERAGE(train!$K$2:$K$4251)),"High Day &amp; Eve",IF(AND(G4058&gt;AVERAGE(train!$G$2:$G$4251),K4058&lt;=AVERAGE(train!$K$2:$K$4251)),"High Day Only",IF(AND(G4058&lt;=AVERAGE(train!$G$2:$G$4251),K4058&gt;AVERAGE(train!$K$2:$K$4251)),"High Eve Only","Low Usage")))</f>
        <v>Low Usage</v>
      </c>
    </row>
    <row r="4059" spans="1:26">
      <c r="A4059" t="s">
        <v>35</v>
      </c>
      <c r="B4059">
        <v>84</v>
      </c>
      <c r="C4059" t="s">
        <v>21</v>
      </c>
      <c r="D4059" t="s">
        <v>22</v>
      </c>
      <c r="E4059" t="s">
        <v>23</v>
      </c>
      <c r="F4059">
        <v>25</v>
      </c>
      <c r="G4059">
        <v>113.9</v>
      </c>
      <c r="H4059">
        <v>90</v>
      </c>
      <c r="I4059">
        <v>19.36</v>
      </c>
      <c r="J4059">
        <v>257</v>
      </c>
      <c r="K4059">
        <v>99</v>
      </c>
      <c r="L4059">
        <v>21.85</v>
      </c>
      <c r="M4059">
        <v>214.5</v>
      </c>
      <c r="N4059">
        <v>98</v>
      </c>
      <c r="O4059">
        <v>9.65</v>
      </c>
      <c r="P4059">
        <v>12.9</v>
      </c>
      <c r="Q4059">
        <v>8</v>
      </c>
      <c r="R4059">
        <v>3.48</v>
      </c>
      <c r="S4059">
        <v>4</v>
      </c>
      <c r="T4059" t="s">
        <v>23</v>
      </c>
      <c r="U4059">
        <f t="shared" si="127"/>
        <v>1</v>
      </c>
      <c r="V4059">
        <f>IF(Table2[[#This Row],[international_plan]]="yes",1,0)</f>
        <v>0</v>
      </c>
      <c r="W4059">
        <f>IF(Table2[[#This Row],[voice_mail_plan]]="yes",1,0)</f>
        <v>1</v>
      </c>
      <c r="X4059" t="str">
        <f t="shared" si="126"/>
        <v>Medium</v>
      </c>
      <c r="Y4059" t="str">
        <f>IF(Table2[[#This Row],[total_intl_charge]] &gt; AVERAGE($R$2:$R$4245),"High","Low")</f>
        <v>High</v>
      </c>
      <c r="Z4059" t="str">
        <f>IF(AND(G4059&gt;AVERAGE(train!$G$2:$G$4251),K4059&gt;AVERAGE(train!$K$2:$K$4251)),"High Day &amp; Eve",IF(AND(G4059&gt;AVERAGE(train!$G$2:$G$4251),K4059&lt;=AVERAGE(train!$K$2:$K$4251)),"High Day Only",IF(AND(G4059&lt;=AVERAGE(train!$G$2:$G$4251),K4059&gt;AVERAGE(train!$K$2:$K$4251)),"High Eve Only","Low Usage")))</f>
        <v>Low Usage</v>
      </c>
    </row>
    <row r="4060" spans="1:26">
      <c r="A4060" t="s">
        <v>24</v>
      </c>
      <c r="B4060">
        <v>16</v>
      </c>
      <c r="C4060" t="s">
        <v>28</v>
      </c>
      <c r="D4060" t="s">
        <v>22</v>
      </c>
      <c r="E4060" t="s">
        <v>22</v>
      </c>
      <c r="F4060">
        <v>0</v>
      </c>
      <c r="G4060">
        <v>228.6</v>
      </c>
      <c r="H4060">
        <v>130</v>
      </c>
      <c r="I4060">
        <v>38.86</v>
      </c>
      <c r="J4060">
        <v>208.4</v>
      </c>
      <c r="K4060">
        <v>103</v>
      </c>
      <c r="L4060">
        <v>17.71</v>
      </c>
      <c r="M4060">
        <v>195.3</v>
      </c>
      <c r="N4060">
        <v>118</v>
      </c>
      <c r="O4060">
        <v>8.7899999999999991</v>
      </c>
      <c r="P4060">
        <v>11.9</v>
      </c>
      <c r="Q4060">
        <v>7</v>
      </c>
      <c r="R4060">
        <v>3.21</v>
      </c>
      <c r="S4060">
        <v>0</v>
      </c>
      <c r="T4060" t="s">
        <v>22</v>
      </c>
      <c r="U4060">
        <f t="shared" si="127"/>
        <v>0</v>
      </c>
      <c r="V4060">
        <f>IF(Table2[[#This Row],[international_plan]]="yes",1,0)</f>
        <v>0</v>
      </c>
      <c r="W4060">
        <f>IF(Table2[[#This Row],[voice_mail_plan]]="yes",1,0)</f>
        <v>0</v>
      </c>
      <c r="X4060" t="str">
        <f t="shared" si="126"/>
        <v>Low</v>
      </c>
      <c r="Y4060" t="str">
        <f>IF(Table2[[#This Row],[total_intl_charge]] &gt; AVERAGE($R$2:$R$4245),"High","Low")</f>
        <v>High</v>
      </c>
      <c r="Z4060" t="str">
        <f>IF(AND(G4060&gt;AVERAGE(train!$G$2:$G$4251),K4060&gt;AVERAGE(train!$K$2:$K$4251)),"High Day &amp; Eve",IF(AND(G4060&gt;AVERAGE(train!$G$2:$G$4251),K4060&lt;=AVERAGE(train!$K$2:$K$4251)),"High Day Only",IF(AND(G4060&lt;=AVERAGE(train!$G$2:$G$4251),K4060&gt;AVERAGE(train!$K$2:$K$4251)),"High Eve Only","Low Usage")))</f>
        <v>High Day &amp; Eve</v>
      </c>
    </row>
    <row r="4061" spans="1:26">
      <c r="A4061" t="s">
        <v>32</v>
      </c>
      <c r="B4061">
        <v>80</v>
      </c>
      <c r="C4061" t="s">
        <v>21</v>
      </c>
      <c r="D4061" t="s">
        <v>22</v>
      </c>
      <c r="E4061" t="s">
        <v>22</v>
      </c>
      <c r="F4061">
        <v>0</v>
      </c>
      <c r="G4061">
        <v>106.5</v>
      </c>
      <c r="H4061">
        <v>116</v>
      </c>
      <c r="I4061">
        <v>18.11</v>
      </c>
      <c r="J4061">
        <v>104.8</v>
      </c>
      <c r="K4061">
        <v>67</v>
      </c>
      <c r="L4061">
        <v>8.91</v>
      </c>
      <c r="M4061">
        <v>183.2</v>
      </c>
      <c r="N4061">
        <v>124</v>
      </c>
      <c r="O4061">
        <v>8.24</v>
      </c>
      <c r="P4061">
        <v>8.1999999999999993</v>
      </c>
      <c r="Q4061">
        <v>5</v>
      </c>
      <c r="R4061">
        <v>2.21</v>
      </c>
      <c r="S4061">
        <v>1</v>
      </c>
      <c r="T4061" t="s">
        <v>22</v>
      </c>
      <c r="U4061">
        <f t="shared" si="127"/>
        <v>0</v>
      </c>
      <c r="V4061">
        <f>IF(Table2[[#This Row],[international_plan]]="yes",1,0)</f>
        <v>0</v>
      </c>
      <c r="W4061">
        <f>IF(Table2[[#This Row],[voice_mail_plan]]="yes",1,0)</f>
        <v>0</v>
      </c>
      <c r="X4061" t="str">
        <f t="shared" si="126"/>
        <v>Medium</v>
      </c>
      <c r="Y4061" t="str">
        <f>IF(Table2[[#This Row],[total_intl_charge]] &gt; AVERAGE($R$2:$R$4245),"High","Low")</f>
        <v>Low</v>
      </c>
      <c r="Z4061" t="str">
        <f>IF(AND(G4061&gt;AVERAGE(train!$G$2:$G$4251),K4061&gt;AVERAGE(train!$K$2:$K$4251)),"High Day &amp; Eve",IF(AND(G4061&gt;AVERAGE(train!$G$2:$G$4251),K4061&lt;=AVERAGE(train!$K$2:$K$4251)),"High Day Only",IF(AND(G4061&lt;=AVERAGE(train!$G$2:$G$4251),K4061&gt;AVERAGE(train!$K$2:$K$4251)),"High Eve Only","Low Usage")))</f>
        <v>Low Usage</v>
      </c>
    </row>
    <row r="4062" spans="1:26">
      <c r="A4062" t="s">
        <v>65</v>
      </c>
      <c r="B4062">
        <v>78</v>
      </c>
      <c r="C4062" t="s">
        <v>21</v>
      </c>
      <c r="D4062" t="s">
        <v>22</v>
      </c>
      <c r="E4062" t="s">
        <v>22</v>
      </c>
      <c r="F4062">
        <v>0</v>
      </c>
      <c r="G4062">
        <v>254.1</v>
      </c>
      <c r="H4062">
        <v>112</v>
      </c>
      <c r="I4062">
        <v>43.2</v>
      </c>
      <c r="J4062">
        <v>215.9</v>
      </c>
      <c r="K4062">
        <v>80</v>
      </c>
      <c r="L4062">
        <v>18.350000000000001</v>
      </c>
      <c r="M4062">
        <v>267.10000000000002</v>
      </c>
      <c r="N4062">
        <v>124</v>
      </c>
      <c r="O4062">
        <v>12.02</v>
      </c>
      <c r="P4062">
        <v>16.3</v>
      </c>
      <c r="Q4062">
        <v>3</v>
      </c>
      <c r="R4062">
        <v>4.4000000000000004</v>
      </c>
      <c r="S4062">
        <v>0</v>
      </c>
      <c r="T4062" t="s">
        <v>23</v>
      </c>
      <c r="U4062">
        <f t="shared" si="127"/>
        <v>1</v>
      </c>
      <c r="V4062">
        <f>IF(Table2[[#This Row],[international_plan]]="yes",1,0)</f>
        <v>0</v>
      </c>
      <c r="W4062">
        <f>IF(Table2[[#This Row],[voice_mail_plan]]="yes",1,0)</f>
        <v>0</v>
      </c>
      <c r="X4062" t="str">
        <f t="shared" si="126"/>
        <v>Medium</v>
      </c>
      <c r="Y4062" t="str">
        <f>IF(Table2[[#This Row],[total_intl_charge]] &gt; AVERAGE($R$2:$R$4245),"High","Low")</f>
        <v>High</v>
      </c>
      <c r="Z4062" t="str">
        <f>IF(AND(G4062&gt;AVERAGE(train!$G$2:$G$4251),K4062&gt;AVERAGE(train!$K$2:$K$4251)),"High Day &amp; Eve",IF(AND(G4062&gt;AVERAGE(train!$G$2:$G$4251),K4062&lt;=AVERAGE(train!$K$2:$K$4251)),"High Day Only",IF(AND(G4062&lt;=AVERAGE(train!$G$2:$G$4251),K4062&gt;AVERAGE(train!$K$2:$K$4251)),"High Eve Only","Low Usage")))</f>
        <v>High Day Only</v>
      </c>
    </row>
    <row r="4063" spans="1:26">
      <c r="A4063" t="s">
        <v>36</v>
      </c>
      <c r="B4063">
        <v>102</v>
      </c>
      <c r="C4063" t="s">
        <v>25</v>
      </c>
      <c r="D4063" t="s">
        <v>22</v>
      </c>
      <c r="E4063" t="s">
        <v>23</v>
      </c>
      <c r="F4063">
        <v>48</v>
      </c>
      <c r="G4063">
        <v>134</v>
      </c>
      <c r="H4063">
        <v>83</v>
      </c>
      <c r="I4063">
        <v>22.78</v>
      </c>
      <c r="J4063">
        <v>234.3</v>
      </c>
      <c r="K4063">
        <v>128</v>
      </c>
      <c r="L4063">
        <v>19.920000000000002</v>
      </c>
      <c r="M4063">
        <v>197.3</v>
      </c>
      <c r="N4063">
        <v>107</v>
      </c>
      <c r="O4063">
        <v>8.8800000000000008</v>
      </c>
      <c r="P4063">
        <v>7.8</v>
      </c>
      <c r="Q4063">
        <v>4</v>
      </c>
      <c r="R4063">
        <v>2.11</v>
      </c>
      <c r="S4063">
        <v>6</v>
      </c>
      <c r="T4063" t="s">
        <v>23</v>
      </c>
      <c r="U4063">
        <f t="shared" si="127"/>
        <v>1</v>
      </c>
      <c r="V4063">
        <f>IF(Table2[[#This Row],[international_plan]]="yes",1,0)</f>
        <v>0</v>
      </c>
      <c r="W4063">
        <f>IF(Table2[[#This Row],[voice_mail_plan]]="yes",1,0)</f>
        <v>1</v>
      </c>
      <c r="X4063" t="str">
        <f t="shared" si="126"/>
        <v>High</v>
      </c>
      <c r="Y4063" t="str">
        <f>IF(Table2[[#This Row],[total_intl_charge]] &gt; AVERAGE($R$2:$R$4245),"High","Low")</f>
        <v>Low</v>
      </c>
      <c r="Z4063" t="str">
        <f>IF(AND(G4063&gt;AVERAGE(train!$G$2:$G$4251),K4063&gt;AVERAGE(train!$K$2:$K$4251)),"High Day &amp; Eve",IF(AND(G4063&gt;AVERAGE(train!$G$2:$G$4251),K4063&lt;=AVERAGE(train!$K$2:$K$4251)),"High Day Only",IF(AND(G4063&lt;=AVERAGE(train!$G$2:$G$4251),K4063&gt;AVERAGE(train!$K$2:$K$4251)),"High Eve Only","Low Usage")))</f>
        <v>High Eve Only</v>
      </c>
    </row>
    <row r="4064" spans="1:26">
      <c r="A4064" t="s">
        <v>54</v>
      </c>
      <c r="B4064">
        <v>74</v>
      </c>
      <c r="C4064" t="s">
        <v>21</v>
      </c>
      <c r="D4064" t="s">
        <v>22</v>
      </c>
      <c r="E4064" t="s">
        <v>23</v>
      </c>
      <c r="F4064">
        <v>38</v>
      </c>
      <c r="G4064">
        <v>176</v>
      </c>
      <c r="H4064">
        <v>84</v>
      </c>
      <c r="I4064">
        <v>29.92</v>
      </c>
      <c r="J4064">
        <v>288.2</v>
      </c>
      <c r="K4064">
        <v>103</v>
      </c>
      <c r="L4064">
        <v>24.5</v>
      </c>
      <c r="M4064">
        <v>178.2</v>
      </c>
      <c r="N4064">
        <v>86</v>
      </c>
      <c r="O4064">
        <v>8.02</v>
      </c>
      <c r="P4064">
        <v>14.8</v>
      </c>
      <c r="Q4064">
        <v>5</v>
      </c>
      <c r="R4064">
        <v>4</v>
      </c>
      <c r="S4064">
        <v>2</v>
      </c>
      <c r="T4064" t="s">
        <v>22</v>
      </c>
      <c r="U4064">
        <f t="shared" si="127"/>
        <v>0</v>
      </c>
      <c r="V4064">
        <f>IF(Table2[[#This Row],[international_plan]]="yes",1,0)</f>
        <v>0</v>
      </c>
      <c r="W4064">
        <f>IF(Table2[[#This Row],[voice_mail_plan]]="yes",1,0)</f>
        <v>1</v>
      </c>
      <c r="X4064" t="str">
        <f t="shared" si="126"/>
        <v>Medium</v>
      </c>
      <c r="Y4064" t="str">
        <f>IF(Table2[[#This Row],[total_intl_charge]] &gt; AVERAGE($R$2:$R$4245),"High","Low")</f>
        <v>High</v>
      </c>
      <c r="Z4064" t="str">
        <f>IF(AND(G4064&gt;AVERAGE(train!$G$2:$G$4251),K4064&gt;AVERAGE(train!$K$2:$K$4251)),"High Day &amp; Eve",IF(AND(G4064&gt;AVERAGE(train!$G$2:$G$4251),K4064&lt;=AVERAGE(train!$K$2:$K$4251)),"High Day Only",IF(AND(G4064&lt;=AVERAGE(train!$G$2:$G$4251),K4064&gt;AVERAGE(train!$K$2:$K$4251)),"High Eve Only","Low Usage")))</f>
        <v>High Eve Only</v>
      </c>
    </row>
    <row r="4065" spans="1:26">
      <c r="A4065" t="s">
        <v>24</v>
      </c>
      <c r="B4065">
        <v>135</v>
      </c>
      <c r="C4065" t="s">
        <v>28</v>
      </c>
      <c r="D4065" t="s">
        <v>22</v>
      </c>
      <c r="E4065" t="s">
        <v>22</v>
      </c>
      <c r="F4065">
        <v>0</v>
      </c>
      <c r="G4065">
        <v>180.1</v>
      </c>
      <c r="H4065">
        <v>112</v>
      </c>
      <c r="I4065">
        <v>30.62</v>
      </c>
      <c r="J4065">
        <v>257.2</v>
      </c>
      <c r="K4065">
        <v>89</v>
      </c>
      <c r="L4065">
        <v>21.86</v>
      </c>
      <c r="M4065">
        <v>131.6</v>
      </c>
      <c r="N4065">
        <v>111</v>
      </c>
      <c r="O4065">
        <v>5.92</v>
      </c>
      <c r="P4065">
        <v>11.4</v>
      </c>
      <c r="Q4065">
        <v>7</v>
      </c>
      <c r="R4065">
        <v>3.08</v>
      </c>
      <c r="S4065">
        <v>1</v>
      </c>
      <c r="T4065" t="s">
        <v>22</v>
      </c>
      <c r="U4065">
        <f t="shared" si="127"/>
        <v>0</v>
      </c>
      <c r="V4065">
        <f>IF(Table2[[#This Row],[international_plan]]="yes",1,0)</f>
        <v>0</v>
      </c>
      <c r="W4065">
        <f>IF(Table2[[#This Row],[voice_mail_plan]]="yes",1,0)</f>
        <v>0</v>
      </c>
      <c r="X4065" t="str">
        <f t="shared" si="126"/>
        <v>Very High</v>
      </c>
      <c r="Y4065" t="str">
        <f>IF(Table2[[#This Row],[total_intl_charge]] &gt; AVERAGE($R$2:$R$4245),"High","Low")</f>
        <v>High</v>
      </c>
      <c r="Z4065" t="str">
        <f>IF(AND(G4065&gt;AVERAGE(train!$G$2:$G$4251),K4065&gt;AVERAGE(train!$K$2:$K$4251)),"High Day &amp; Eve",IF(AND(G4065&gt;AVERAGE(train!$G$2:$G$4251),K4065&lt;=AVERAGE(train!$K$2:$K$4251)),"High Day Only",IF(AND(G4065&lt;=AVERAGE(train!$G$2:$G$4251),K4065&gt;AVERAGE(train!$K$2:$K$4251)),"High Eve Only","Low Usage")))</f>
        <v>Low Usage</v>
      </c>
    </row>
    <row r="4066" spans="1:26">
      <c r="A4066" t="s">
        <v>75</v>
      </c>
      <c r="B4066">
        <v>55</v>
      </c>
      <c r="C4066" t="s">
        <v>21</v>
      </c>
      <c r="D4066" t="s">
        <v>22</v>
      </c>
      <c r="E4066" t="s">
        <v>22</v>
      </c>
      <c r="F4066">
        <v>0</v>
      </c>
      <c r="G4066">
        <v>180.1</v>
      </c>
      <c r="H4066">
        <v>77</v>
      </c>
      <c r="I4066">
        <v>30.62</v>
      </c>
      <c r="J4066">
        <v>235.5</v>
      </c>
      <c r="K4066">
        <v>98</v>
      </c>
      <c r="L4066">
        <v>20.02</v>
      </c>
      <c r="M4066">
        <v>169.4</v>
      </c>
      <c r="N4066">
        <v>104</v>
      </c>
      <c r="O4066">
        <v>7.62</v>
      </c>
      <c r="P4066">
        <v>11.1</v>
      </c>
      <c r="Q4066">
        <v>2</v>
      </c>
      <c r="R4066">
        <v>3</v>
      </c>
      <c r="S4066">
        <v>0</v>
      </c>
      <c r="T4066" t="s">
        <v>22</v>
      </c>
      <c r="U4066">
        <f t="shared" si="127"/>
        <v>0</v>
      </c>
      <c r="V4066">
        <f>IF(Table2[[#This Row],[international_plan]]="yes",1,0)</f>
        <v>0</v>
      </c>
      <c r="W4066">
        <f>IF(Table2[[#This Row],[voice_mail_plan]]="yes",1,0)</f>
        <v>0</v>
      </c>
      <c r="X4066" t="str">
        <f t="shared" si="126"/>
        <v>Low</v>
      </c>
      <c r="Y4066" t="str">
        <f>IF(Table2[[#This Row],[total_intl_charge]] &gt; AVERAGE($R$2:$R$4245),"High","Low")</f>
        <v>High</v>
      </c>
      <c r="Z4066" t="str">
        <f>IF(AND(G4066&gt;AVERAGE(train!$G$2:$G$4251),K4066&gt;AVERAGE(train!$K$2:$K$4251)),"High Day &amp; Eve",IF(AND(G4066&gt;AVERAGE(train!$G$2:$G$4251),K4066&lt;=AVERAGE(train!$K$2:$K$4251)),"High Day Only",IF(AND(G4066&lt;=AVERAGE(train!$G$2:$G$4251),K4066&gt;AVERAGE(train!$K$2:$K$4251)),"High Eve Only","Low Usage")))</f>
        <v>Low Usage</v>
      </c>
    </row>
    <row r="4067" spans="1:26">
      <c r="A4067" t="s">
        <v>57</v>
      </c>
      <c r="B4067">
        <v>106</v>
      </c>
      <c r="C4067" t="s">
        <v>21</v>
      </c>
      <c r="D4067" t="s">
        <v>22</v>
      </c>
      <c r="E4067" t="s">
        <v>22</v>
      </c>
      <c r="F4067">
        <v>0</v>
      </c>
      <c r="G4067">
        <v>94.8</v>
      </c>
      <c r="H4067">
        <v>113</v>
      </c>
      <c r="I4067">
        <v>16.12</v>
      </c>
      <c r="J4067">
        <v>283.2</v>
      </c>
      <c r="K4067">
        <v>95</v>
      </c>
      <c r="L4067">
        <v>24.07</v>
      </c>
      <c r="M4067">
        <v>219.3</v>
      </c>
      <c r="N4067">
        <v>106</v>
      </c>
      <c r="O4067">
        <v>9.8699999999999992</v>
      </c>
      <c r="P4067">
        <v>6.8</v>
      </c>
      <c r="Q4067">
        <v>4</v>
      </c>
      <c r="R4067">
        <v>1.84</v>
      </c>
      <c r="S4067">
        <v>1</v>
      </c>
      <c r="T4067" t="s">
        <v>22</v>
      </c>
      <c r="U4067">
        <f t="shared" si="127"/>
        <v>0</v>
      </c>
      <c r="V4067">
        <f>IF(Table2[[#This Row],[international_plan]]="yes",1,0)</f>
        <v>0</v>
      </c>
      <c r="W4067">
        <f>IF(Table2[[#This Row],[voice_mail_plan]]="yes",1,0)</f>
        <v>0</v>
      </c>
      <c r="X4067" t="str">
        <f t="shared" si="126"/>
        <v>High</v>
      </c>
      <c r="Y4067" t="str">
        <f>IF(Table2[[#This Row],[total_intl_charge]] &gt; AVERAGE($R$2:$R$4245),"High","Low")</f>
        <v>Low</v>
      </c>
      <c r="Z4067" t="str">
        <f>IF(AND(G4067&gt;AVERAGE(train!$G$2:$G$4251),K4067&gt;AVERAGE(train!$K$2:$K$4251)),"High Day &amp; Eve",IF(AND(G4067&gt;AVERAGE(train!$G$2:$G$4251),K4067&lt;=AVERAGE(train!$K$2:$K$4251)),"High Day Only",IF(AND(G4067&lt;=AVERAGE(train!$G$2:$G$4251),K4067&gt;AVERAGE(train!$K$2:$K$4251)),"High Eve Only","Low Usage")))</f>
        <v>Low Usage</v>
      </c>
    </row>
    <row r="4068" spans="1:26">
      <c r="A4068" t="s">
        <v>38</v>
      </c>
      <c r="B4068">
        <v>34</v>
      </c>
      <c r="C4068" t="s">
        <v>21</v>
      </c>
      <c r="D4068" t="s">
        <v>22</v>
      </c>
      <c r="E4068" t="s">
        <v>22</v>
      </c>
      <c r="F4068">
        <v>0</v>
      </c>
      <c r="G4068">
        <v>210.4</v>
      </c>
      <c r="H4068">
        <v>75</v>
      </c>
      <c r="I4068">
        <v>35.770000000000003</v>
      </c>
      <c r="J4068">
        <v>205.1</v>
      </c>
      <c r="K4068">
        <v>108</v>
      </c>
      <c r="L4068">
        <v>17.43</v>
      </c>
      <c r="M4068">
        <v>230.5</v>
      </c>
      <c r="N4068">
        <v>129</v>
      </c>
      <c r="O4068">
        <v>10.37</v>
      </c>
      <c r="P4068">
        <v>12.5</v>
      </c>
      <c r="Q4068">
        <v>2</v>
      </c>
      <c r="R4068">
        <v>3.38</v>
      </c>
      <c r="S4068">
        <v>1</v>
      </c>
      <c r="T4068" t="s">
        <v>22</v>
      </c>
      <c r="U4068">
        <f t="shared" si="127"/>
        <v>0</v>
      </c>
      <c r="V4068">
        <f>IF(Table2[[#This Row],[international_plan]]="yes",1,0)</f>
        <v>0</v>
      </c>
      <c r="W4068">
        <f>IF(Table2[[#This Row],[voice_mail_plan]]="yes",1,0)</f>
        <v>0</v>
      </c>
      <c r="X4068" t="str">
        <f t="shared" si="126"/>
        <v>Low</v>
      </c>
      <c r="Y4068" t="str">
        <f>IF(Table2[[#This Row],[total_intl_charge]] &gt; AVERAGE($R$2:$R$4245),"High","Low")</f>
        <v>High</v>
      </c>
      <c r="Z4068" t="str">
        <f>IF(AND(G4068&gt;AVERAGE(train!$G$2:$G$4251),K4068&gt;AVERAGE(train!$K$2:$K$4251)),"High Day &amp; Eve",IF(AND(G4068&gt;AVERAGE(train!$G$2:$G$4251),K4068&lt;=AVERAGE(train!$K$2:$K$4251)),"High Day Only",IF(AND(G4068&lt;=AVERAGE(train!$G$2:$G$4251),K4068&gt;AVERAGE(train!$K$2:$K$4251)),"High Eve Only","Low Usage")))</f>
        <v>High Day &amp; Eve</v>
      </c>
    </row>
    <row r="4069" spans="1:26">
      <c r="A4069" t="s">
        <v>38</v>
      </c>
      <c r="B4069">
        <v>100</v>
      </c>
      <c r="C4069" t="s">
        <v>21</v>
      </c>
      <c r="D4069" t="s">
        <v>22</v>
      </c>
      <c r="E4069" t="s">
        <v>22</v>
      </c>
      <c r="F4069">
        <v>0</v>
      </c>
      <c r="G4069">
        <v>174.2</v>
      </c>
      <c r="H4069">
        <v>93</v>
      </c>
      <c r="I4069">
        <v>29.61</v>
      </c>
      <c r="J4069">
        <v>235</v>
      </c>
      <c r="K4069">
        <v>101</v>
      </c>
      <c r="L4069">
        <v>19.98</v>
      </c>
      <c r="M4069">
        <v>264.2</v>
      </c>
      <c r="N4069">
        <v>83</v>
      </c>
      <c r="O4069">
        <v>11.89</v>
      </c>
      <c r="P4069">
        <v>9.9</v>
      </c>
      <c r="Q4069">
        <v>7</v>
      </c>
      <c r="R4069">
        <v>2.67</v>
      </c>
      <c r="S4069">
        <v>1</v>
      </c>
      <c r="T4069" t="s">
        <v>22</v>
      </c>
      <c r="U4069">
        <f t="shared" si="127"/>
        <v>0</v>
      </c>
      <c r="V4069">
        <f>IF(Table2[[#This Row],[international_plan]]="yes",1,0)</f>
        <v>0</v>
      </c>
      <c r="W4069">
        <f>IF(Table2[[#This Row],[voice_mail_plan]]="yes",1,0)</f>
        <v>0</v>
      </c>
      <c r="X4069" t="str">
        <f t="shared" si="126"/>
        <v>Medium</v>
      </c>
      <c r="Y4069" t="str">
        <f>IF(Table2[[#This Row],[total_intl_charge]] &gt; AVERAGE($R$2:$R$4245),"High","Low")</f>
        <v>Low</v>
      </c>
      <c r="Z4069" t="str">
        <f>IF(AND(G4069&gt;AVERAGE(train!$G$2:$G$4251),K4069&gt;AVERAGE(train!$K$2:$K$4251)),"High Day &amp; Eve",IF(AND(G4069&gt;AVERAGE(train!$G$2:$G$4251),K4069&lt;=AVERAGE(train!$K$2:$K$4251)),"High Day Only",IF(AND(G4069&lt;=AVERAGE(train!$G$2:$G$4251),K4069&gt;AVERAGE(train!$K$2:$K$4251)),"High Eve Only","Low Usage")))</f>
        <v>High Eve Only</v>
      </c>
    </row>
    <row r="4070" spans="1:26">
      <c r="A4070" t="s">
        <v>37</v>
      </c>
      <c r="B4070">
        <v>127</v>
      </c>
      <c r="C4070" t="s">
        <v>25</v>
      </c>
      <c r="D4070" t="s">
        <v>22</v>
      </c>
      <c r="E4070" t="s">
        <v>22</v>
      </c>
      <c r="F4070">
        <v>0</v>
      </c>
      <c r="G4070">
        <v>189.7</v>
      </c>
      <c r="H4070">
        <v>110</v>
      </c>
      <c r="I4070">
        <v>32.25</v>
      </c>
      <c r="J4070">
        <v>142.4</v>
      </c>
      <c r="K4070">
        <v>116</v>
      </c>
      <c r="L4070">
        <v>12.1</v>
      </c>
      <c r="M4070">
        <v>175.2</v>
      </c>
      <c r="N4070">
        <v>79</v>
      </c>
      <c r="O4070">
        <v>7.88</v>
      </c>
      <c r="P4070">
        <v>8.5</v>
      </c>
      <c r="Q4070">
        <v>8</v>
      </c>
      <c r="R4070">
        <v>2.2999999999999998</v>
      </c>
      <c r="S4070">
        <v>2</v>
      </c>
      <c r="T4070" t="s">
        <v>22</v>
      </c>
      <c r="U4070">
        <f t="shared" si="127"/>
        <v>0</v>
      </c>
      <c r="V4070">
        <f>IF(Table2[[#This Row],[international_plan]]="yes",1,0)</f>
        <v>0</v>
      </c>
      <c r="W4070">
        <f>IF(Table2[[#This Row],[voice_mail_plan]]="yes",1,0)</f>
        <v>0</v>
      </c>
      <c r="X4070" t="str">
        <f t="shared" si="126"/>
        <v>High</v>
      </c>
      <c r="Y4070" t="str">
        <f>IF(Table2[[#This Row],[total_intl_charge]] &gt; AVERAGE($R$2:$R$4245),"High","Low")</f>
        <v>Low</v>
      </c>
      <c r="Z4070" t="str">
        <f>IF(AND(G4070&gt;AVERAGE(train!$G$2:$G$4251),K4070&gt;AVERAGE(train!$K$2:$K$4251)),"High Day &amp; Eve",IF(AND(G4070&gt;AVERAGE(train!$G$2:$G$4251),K4070&lt;=AVERAGE(train!$K$2:$K$4251)),"High Day Only",IF(AND(G4070&lt;=AVERAGE(train!$G$2:$G$4251),K4070&gt;AVERAGE(train!$K$2:$K$4251)),"High Eve Only","Low Usage")))</f>
        <v>High Day &amp; Eve</v>
      </c>
    </row>
    <row r="4071" spans="1:26">
      <c r="A4071" t="s">
        <v>37</v>
      </c>
      <c r="B4071">
        <v>65</v>
      </c>
      <c r="C4071" t="s">
        <v>25</v>
      </c>
      <c r="D4071" t="s">
        <v>22</v>
      </c>
      <c r="E4071" t="s">
        <v>23</v>
      </c>
      <c r="F4071">
        <v>19</v>
      </c>
      <c r="G4071">
        <v>259</v>
      </c>
      <c r="H4071">
        <v>96</v>
      </c>
      <c r="I4071">
        <v>44.03</v>
      </c>
      <c r="J4071">
        <v>332.3</v>
      </c>
      <c r="K4071">
        <v>106</v>
      </c>
      <c r="L4071">
        <v>28.25</v>
      </c>
      <c r="M4071">
        <v>130.1</v>
      </c>
      <c r="N4071">
        <v>95</v>
      </c>
      <c r="O4071">
        <v>5.85</v>
      </c>
      <c r="P4071">
        <v>7.5</v>
      </c>
      <c r="Q4071">
        <v>7</v>
      </c>
      <c r="R4071">
        <v>2.0299999999999998</v>
      </c>
      <c r="S4071">
        <v>1</v>
      </c>
      <c r="T4071" t="s">
        <v>22</v>
      </c>
      <c r="U4071">
        <f t="shared" si="127"/>
        <v>0</v>
      </c>
      <c r="V4071">
        <f>IF(Table2[[#This Row],[international_plan]]="yes",1,0)</f>
        <v>0</v>
      </c>
      <c r="W4071">
        <f>IF(Table2[[#This Row],[voice_mail_plan]]="yes",1,0)</f>
        <v>1</v>
      </c>
      <c r="X4071" t="str">
        <f t="shared" si="126"/>
        <v>Low</v>
      </c>
      <c r="Y4071" t="str">
        <f>IF(Table2[[#This Row],[total_intl_charge]] &gt; AVERAGE($R$2:$R$4245),"High","Low")</f>
        <v>Low</v>
      </c>
      <c r="Z4071" t="str">
        <f>IF(AND(G4071&gt;AVERAGE(train!$G$2:$G$4251),K4071&gt;AVERAGE(train!$K$2:$K$4251)),"High Day &amp; Eve",IF(AND(G4071&gt;AVERAGE(train!$G$2:$G$4251),K4071&lt;=AVERAGE(train!$K$2:$K$4251)),"High Day Only",IF(AND(G4071&lt;=AVERAGE(train!$G$2:$G$4251),K4071&gt;AVERAGE(train!$K$2:$K$4251)),"High Eve Only","Low Usage")))</f>
        <v>High Day &amp; Eve</v>
      </c>
    </row>
    <row r="4072" spans="1:26">
      <c r="A4072" t="s">
        <v>29</v>
      </c>
      <c r="B4072">
        <v>109</v>
      </c>
      <c r="C4072" t="s">
        <v>21</v>
      </c>
      <c r="D4072" t="s">
        <v>22</v>
      </c>
      <c r="E4072" t="s">
        <v>23</v>
      </c>
      <c r="F4072">
        <v>39</v>
      </c>
      <c r="G4072">
        <v>86.4</v>
      </c>
      <c r="H4072">
        <v>69</v>
      </c>
      <c r="I4072">
        <v>14.69</v>
      </c>
      <c r="J4072">
        <v>189.1</v>
      </c>
      <c r="K4072">
        <v>108</v>
      </c>
      <c r="L4072">
        <v>16.07</v>
      </c>
      <c r="M4072">
        <v>225.4</v>
      </c>
      <c r="N4072">
        <v>119</v>
      </c>
      <c r="O4072">
        <v>10.14</v>
      </c>
      <c r="P4072">
        <v>4.8</v>
      </c>
      <c r="Q4072">
        <v>4</v>
      </c>
      <c r="R4072">
        <v>1.3</v>
      </c>
      <c r="S4072">
        <v>2</v>
      </c>
      <c r="T4072" t="s">
        <v>22</v>
      </c>
      <c r="U4072">
        <f t="shared" si="127"/>
        <v>0</v>
      </c>
      <c r="V4072">
        <f>IF(Table2[[#This Row],[international_plan]]="yes",1,0)</f>
        <v>0</v>
      </c>
      <c r="W4072">
        <f>IF(Table2[[#This Row],[voice_mail_plan]]="yes",1,0)</f>
        <v>1</v>
      </c>
      <c r="X4072" t="str">
        <f t="shared" si="126"/>
        <v>High</v>
      </c>
      <c r="Y4072" t="str">
        <f>IF(Table2[[#This Row],[total_intl_charge]] &gt; AVERAGE($R$2:$R$4245),"High","Low")</f>
        <v>Low</v>
      </c>
      <c r="Z4072" t="str">
        <f>IF(AND(G4072&gt;AVERAGE(train!$G$2:$G$4251),K4072&gt;AVERAGE(train!$K$2:$K$4251)),"High Day &amp; Eve",IF(AND(G4072&gt;AVERAGE(train!$G$2:$G$4251),K4072&lt;=AVERAGE(train!$K$2:$K$4251)),"High Day Only",IF(AND(G4072&lt;=AVERAGE(train!$G$2:$G$4251),K4072&gt;AVERAGE(train!$K$2:$K$4251)),"High Eve Only","Low Usage")))</f>
        <v>High Eve Only</v>
      </c>
    </row>
    <row r="4073" spans="1:26">
      <c r="A4073" t="s">
        <v>36</v>
      </c>
      <c r="B4073">
        <v>98</v>
      </c>
      <c r="C4073" t="s">
        <v>25</v>
      </c>
      <c r="D4073" t="s">
        <v>22</v>
      </c>
      <c r="E4073" t="s">
        <v>22</v>
      </c>
      <c r="F4073">
        <v>0</v>
      </c>
      <c r="G4073">
        <v>136.9</v>
      </c>
      <c r="H4073">
        <v>120</v>
      </c>
      <c r="I4073">
        <v>23.27</v>
      </c>
      <c r="J4073">
        <v>180.6</v>
      </c>
      <c r="K4073">
        <v>84</v>
      </c>
      <c r="L4073">
        <v>15.35</v>
      </c>
      <c r="M4073">
        <v>172.9</v>
      </c>
      <c r="N4073">
        <v>94</v>
      </c>
      <c r="O4073">
        <v>7.78</v>
      </c>
      <c r="P4073">
        <v>11.9</v>
      </c>
      <c r="Q4073">
        <v>4</v>
      </c>
      <c r="R4073">
        <v>3.21</v>
      </c>
      <c r="S4073">
        <v>4</v>
      </c>
      <c r="T4073" t="s">
        <v>23</v>
      </c>
      <c r="U4073">
        <f t="shared" si="127"/>
        <v>1</v>
      </c>
      <c r="V4073">
        <f>IF(Table2[[#This Row],[international_plan]]="yes",1,0)</f>
        <v>0</v>
      </c>
      <c r="W4073">
        <f>IF(Table2[[#This Row],[voice_mail_plan]]="yes",1,0)</f>
        <v>0</v>
      </c>
      <c r="X4073" t="str">
        <f t="shared" si="126"/>
        <v>Medium</v>
      </c>
      <c r="Y4073" t="str">
        <f>IF(Table2[[#This Row],[total_intl_charge]] &gt; AVERAGE($R$2:$R$4245),"High","Low")</f>
        <v>High</v>
      </c>
      <c r="Z4073" t="str">
        <f>IF(AND(G4073&gt;AVERAGE(train!$G$2:$G$4251),K4073&gt;AVERAGE(train!$K$2:$K$4251)),"High Day &amp; Eve",IF(AND(G4073&gt;AVERAGE(train!$G$2:$G$4251),K4073&lt;=AVERAGE(train!$K$2:$K$4251)),"High Day Only",IF(AND(G4073&lt;=AVERAGE(train!$G$2:$G$4251),K4073&gt;AVERAGE(train!$K$2:$K$4251)),"High Eve Only","Low Usage")))</f>
        <v>Low Usage</v>
      </c>
    </row>
    <row r="4074" spans="1:26">
      <c r="A4074" t="s">
        <v>55</v>
      </c>
      <c r="B4074">
        <v>141</v>
      </c>
      <c r="C4074" t="s">
        <v>28</v>
      </c>
      <c r="D4074" t="s">
        <v>22</v>
      </c>
      <c r="E4074" t="s">
        <v>22</v>
      </c>
      <c r="F4074">
        <v>0</v>
      </c>
      <c r="G4074">
        <v>196.5</v>
      </c>
      <c r="H4074">
        <v>104</v>
      </c>
      <c r="I4074">
        <v>33.409999999999997</v>
      </c>
      <c r="J4074">
        <v>175.1</v>
      </c>
      <c r="K4074">
        <v>111</v>
      </c>
      <c r="L4074">
        <v>14.88</v>
      </c>
      <c r="M4074">
        <v>209.6</v>
      </c>
      <c r="N4074">
        <v>110</v>
      </c>
      <c r="O4074">
        <v>9.43</v>
      </c>
      <c r="P4074">
        <v>14.1</v>
      </c>
      <c r="Q4074">
        <v>4</v>
      </c>
      <c r="R4074">
        <v>3.81</v>
      </c>
      <c r="S4074">
        <v>6</v>
      </c>
      <c r="T4074" t="s">
        <v>22</v>
      </c>
      <c r="U4074">
        <f t="shared" si="127"/>
        <v>0</v>
      </c>
      <c r="V4074">
        <f>IF(Table2[[#This Row],[international_plan]]="yes",1,0)</f>
        <v>0</v>
      </c>
      <c r="W4074">
        <f>IF(Table2[[#This Row],[voice_mail_plan]]="yes",1,0)</f>
        <v>0</v>
      </c>
      <c r="X4074" t="str">
        <f t="shared" si="126"/>
        <v>Very High</v>
      </c>
      <c r="Y4074" t="str">
        <f>IF(Table2[[#This Row],[total_intl_charge]] &gt; AVERAGE($R$2:$R$4245),"High","Low")</f>
        <v>High</v>
      </c>
      <c r="Z4074" t="str">
        <f>IF(AND(G4074&gt;AVERAGE(train!$G$2:$G$4251),K4074&gt;AVERAGE(train!$K$2:$K$4251)),"High Day &amp; Eve",IF(AND(G4074&gt;AVERAGE(train!$G$2:$G$4251),K4074&lt;=AVERAGE(train!$K$2:$K$4251)),"High Day Only",IF(AND(G4074&lt;=AVERAGE(train!$G$2:$G$4251),K4074&gt;AVERAGE(train!$K$2:$K$4251)),"High Eve Only","Low Usage")))</f>
        <v>High Day &amp; Eve</v>
      </c>
    </row>
    <row r="4075" spans="1:26">
      <c r="A4075" t="s">
        <v>60</v>
      </c>
      <c r="B4075">
        <v>136</v>
      </c>
      <c r="C4075" t="s">
        <v>21</v>
      </c>
      <c r="D4075" t="s">
        <v>22</v>
      </c>
      <c r="E4075" t="s">
        <v>22</v>
      </c>
      <c r="F4075">
        <v>0</v>
      </c>
      <c r="G4075">
        <v>221.4</v>
      </c>
      <c r="H4075">
        <v>120</v>
      </c>
      <c r="I4075">
        <v>37.64</v>
      </c>
      <c r="J4075">
        <v>249.5</v>
      </c>
      <c r="K4075">
        <v>78</v>
      </c>
      <c r="L4075">
        <v>21.21</v>
      </c>
      <c r="M4075">
        <v>192</v>
      </c>
      <c r="N4075">
        <v>68</v>
      </c>
      <c r="O4075">
        <v>8.64</v>
      </c>
      <c r="P4075">
        <v>13.6</v>
      </c>
      <c r="Q4075">
        <v>2</v>
      </c>
      <c r="R4075">
        <v>3.67</v>
      </c>
      <c r="S4075">
        <v>0</v>
      </c>
      <c r="T4075" t="s">
        <v>22</v>
      </c>
      <c r="U4075">
        <f t="shared" si="127"/>
        <v>0</v>
      </c>
      <c r="V4075">
        <f>IF(Table2[[#This Row],[international_plan]]="yes",1,0)</f>
        <v>0</v>
      </c>
      <c r="W4075">
        <f>IF(Table2[[#This Row],[voice_mail_plan]]="yes",1,0)</f>
        <v>0</v>
      </c>
      <c r="X4075" t="str">
        <f t="shared" si="126"/>
        <v>Very High</v>
      </c>
      <c r="Y4075" t="str">
        <f>IF(Table2[[#This Row],[total_intl_charge]] &gt; AVERAGE($R$2:$R$4245),"High","Low")</f>
        <v>High</v>
      </c>
      <c r="Z4075" t="str">
        <f>IF(AND(G4075&gt;AVERAGE(train!$G$2:$G$4251),K4075&gt;AVERAGE(train!$K$2:$K$4251)),"High Day &amp; Eve",IF(AND(G4075&gt;AVERAGE(train!$G$2:$G$4251),K4075&lt;=AVERAGE(train!$K$2:$K$4251)),"High Day Only",IF(AND(G4075&lt;=AVERAGE(train!$G$2:$G$4251),K4075&gt;AVERAGE(train!$K$2:$K$4251)),"High Eve Only","Low Usage")))</f>
        <v>High Day Only</v>
      </c>
    </row>
    <row r="4076" spans="1:26">
      <c r="A4076" t="s">
        <v>33</v>
      </c>
      <c r="B4076">
        <v>42</v>
      </c>
      <c r="C4076" t="s">
        <v>25</v>
      </c>
      <c r="D4076" t="s">
        <v>22</v>
      </c>
      <c r="E4076" t="s">
        <v>22</v>
      </c>
      <c r="F4076">
        <v>0</v>
      </c>
      <c r="G4076">
        <v>191.9</v>
      </c>
      <c r="H4076">
        <v>139</v>
      </c>
      <c r="I4076">
        <v>32.619999999999997</v>
      </c>
      <c r="J4076">
        <v>304.2</v>
      </c>
      <c r="K4076">
        <v>91</v>
      </c>
      <c r="L4076">
        <v>25.86</v>
      </c>
      <c r="M4076">
        <v>179.5</v>
      </c>
      <c r="N4076">
        <v>91</v>
      </c>
      <c r="O4076">
        <v>8.08</v>
      </c>
      <c r="P4076">
        <v>11.7</v>
      </c>
      <c r="Q4076">
        <v>4</v>
      </c>
      <c r="R4076">
        <v>3.16</v>
      </c>
      <c r="S4076">
        <v>0</v>
      </c>
      <c r="T4076" t="s">
        <v>22</v>
      </c>
      <c r="U4076">
        <f t="shared" si="127"/>
        <v>0</v>
      </c>
      <c r="V4076">
        <f>IF(Table2[[#This Row],[international_plan]]="yes",1,0)</f>
        <v>0</v>
      </c>
      <c r="W4076">
        <f>IF(Table2[[#This Row],[voice_mail_plan]]="yes",1,0)</f>
        <v>0</v>
      </c>
      <c r="X4076" t="str">
        <f t="shared" si="126"/>
        <v>Low</v>
      </c>
      <c r="Y4076" t="str">
        <f>IF(Table2[[#This Row],[total_intl_charge]] &gt; AVERAGE($R$2:$R$4245),"High","Low")</f>
        <v>High</v>
      </c>
      <c r="Z4076" t="str">
        <f>IF(AND(G4076&gt;AVERAGE(train!$G$2:$G$4251),K4076&gt;AVERAGE(train!$K$2:$K$4251)),"High Day &amp; Eve",IF(AND(G4076&gt;AVERAGE(train!$G$2:$G$4251),K4076&lt;=AVERAGE(train!$K$2:$K$4251)),"High Day Only",IF(AND(G4076&lt;=AVERAGE(train!$G$2:$G$4251),K4076&gt;AVERAGE(train!$K$2:$K$4251)),"High Eve Only","Low Usage")))</f>
        <v>High Day Only</v>
      </c>
    </row>
    <row r="4077" spans="1:26">
      <c r="A4077" t="s">
        <v>67</v>
      </c>
      <c r="B4077">
        <v>162</v>
      </c>
      <c r="C4077" t="s">
        <v>21</v>
      </c>
      <c r="D4077" t="s">
        <v>23</v>
      </c>
      <c r="E4077" t="s">
        <v>22</v>
      </c>
      <c r="F4077">
        <v>0</v>
      </c>
      <c r="G4077">
        <v>172.1</v>
      </c>
      <c r="H4077">
        <v>138</v>
      </c>
      <c r="I4077">
        <v>29.26</v>
      </c>
      <c r="J4077">
        <v>165.9</v>
      </c>
      <c r="K4077">
        <v>93</v>
      </c>
      <c r="L4077">
        <v>14.1</v>
      </c>
      <c r="M4077">
        <v>279</v>
      </c>
      <c r="N4077">
        <v>81</v>
      </c>
      <c r="O4077">
        <v>12.56</v>
      </c>
      <c r="P4077">
        <v>9.1999999999999993</v>
      </c>
      <c r="Q4077">
        <v>6</v>
      </c>
      <c r="R4077">
        <v>2.48</v>
      </c>
      <c r="S4077">
        <v>2</v>
      </c>
      <c r="T4077" t="s">
        <v>22</v>
      </c>
      <c r="U4077">
        <f t="shared" si="127"/>
        <v>0</v>
      </c>
      <c r="V4077">
        <f>IF(Table2[[#This Row],[international_plan]]="yes",1,0)</f>
        <v>1</v>
      </c>
      <c r="W4077">
        <f>IF(Table2[[#This Row],[voice_mail_plan]]="yes",1,0)</f>
        <v>0</v>
      </c>
      <c r="X4077" t="str">
        <f t="shared" si="126"/>
        <v>Very High</v>
      </c>
      <c r="Y4077" t="str">
        <f>IF(Table2[[#This Row],[total_intl_charge]] &gt; AVERAGE($R$2:$R$4245),"High","Low")</f>
        <v>Low</v>
      </c>
      <c r="Z4077" t="str">
        <f>IF(AND(G4077&gt;AVERAGE(train!$G$2:$G$4251),K4077&gt;AVERAGE(train!$K$2:$K$4251)),"High Day &amp; Eve",IF(AND(G4077&gt;AVERAGE(train!$G$2:$G$4251),K4077&lt;=AVERAGE(train!$K$2:$K$4251)),"High Day Only",IF(AND(G4077&lt;=AVERAGE(train!$G$2:$G$4251),K4077&gt;AVERAGE(train!$K$2:$K$4251)),"High Eve Only","Low Usage")))</f>
        <v>Low Usage</v>
      </c>
    </row>
    <row r="4078" spans="1:26">
      <c r="A4078" t="s">
        <v>58</v>
      </c>
      <c r="B4078">
        <v>49</v>
      </c>
      <c r="C4078" t="s">
        <v>21</v>
      </c>
      <c r="D4078" t="s">
        <v>22</v>
      </c>
      <c r="E4078" t="s">
        <v>22</v>
      </c>
      <c r="F4078">
        <v>0</v>
      </c>
      <c r="G4078">
        <v>189.9</v>
      </c>
      <c r="H4078">
        <v>104</v>
      </c>
      <c r="I4078">
        <v>32.28</v>
      </c>
      <c r="J4078">
        <v>247.4</v>
      </c>
      <c r="K4078">
        <v>120</v>
      </c>
      <c r="L4078">
        <v>21.03</v>
      </c>
      <c r="M4078">
        <v>159.80000000000001</v>
      </c>
      <c r="N4078">
        <v>113</v>
      </c>
      <c r="O4078">
        <v>7.19</v>
      </c>
      <c r="P4078">
        <v>10.1</v>
      </c>
      <c r="Q4078">
        <v>6</v>
      </c>
      <c r="R4078">
        <v>2.73</v>
      </c>
      <c r="S4078">
        <v>1</v>
      </c>
      <c r="T4078" t="s">
        <v>22</v>
      </c>
      <c r="U4078">
        <f t="shared" si="127"/>
        <v>0</v>
      </c>
      <c r="V4078">
        <f>IF(Table2[[#This Row],[international_plan]]="yes",1,0)</f>
        <v>0</v>
      </c>
      <c r="W4078">
        <f>IF(Table2[[#This Row],[voice_mail_plan]]="yes",1,0)</f>
        <v>0</v>
      </c>
      <c r="X4078" t="str">
        <f t="shared" si="126"/>
        <v>Low</v>
      </c>
      <c r="Y4078" t="str">
        <f>IF(Table2[[#This Row],[total_intl_charge]] &gt; AVERAGE($R$2:$R$4245),"High","Low")</f>
        <v>Low</v>
      </c>
      <c r="Z4078" t="str">
        <f>IF(AND(G4078&gt;AVERAGE(train!$G$2:$G$4251),K4078&gt;AVERAGE(train!$K$2:$K$4251)),"High Day &amp; Eve",IF(AND(G4078&gt;AVERAGE(train!$G$2:$G$4251),K4078&lt;=AVERAGE(train!$K$2:$K$4251)),"High Day Only",IF(AND(G4078&lt;=AVERAGE(train!$G$2:$G$4251),K4078&gt;AVERAGE(train!$K$2:$K$4251)),"High Eve Only","Low Usage")))</f>
        <v>High Day &amp; Eve</v>
      </c>
    </row>
    <row r="4079" spans="1:26">
      <c r="A4079" t="s">
        <v>38</v>
      </c>
      <c r="B4079">
        <v>103</v>
      </c>
      <c r="C4079" t="s">
        <v>25</v>
      </c>
      <c r="D4079" t="s">
        <v>22</v>
      </c>
      <c r="E4079" t="s">
        <v>22</v>
      </c>
      <c r="F4079">
        <v>0</v>
      </c>
      <c r="G4079">
        <v>147.80000000000001</v>
      </c>
      <c r="H4079">
        <v>71</v>
      </c>
      <c r="I4079">
        <v>25.13</v>
      </c>
      <c r="J4079">
        <v>182.6</v>
      </c>
      <c r="K4079">
        <v>103</v>
      </c>
      <c r="L4079">
        <v>15.52</v>
      </c>
      <c r="M4079">
        <v>260.8</v>
      </c>
      <c r="N4079">
        <v>95</v>
      </c>
      <c r="O4079">
        <v>11.74</v>
      </c>
      <c r="P4079">
        <v>6.9</v>
      </c>
      <c r="Q4079">
        <v>3</v>
      </c>
      <c r="R4079">
        <v>1.86</v>
      </c>
      <c r="S4079">
        <v>1</v>
      </c>
      <c r="T4079" t="s">
        <v>22</v>
      </c>
      <c r="U4079">
        <f t="shared" si="127"/>
        <v>0</v>
      </c>
      <c r="V4079">
        <f>IF(Table2[[#This Row],[international_plan]]="yes",1,0)</f>
        <v>0</v>
      </c>
      <c r="W4079">
        <f>IF(Table2[[#This Row],[voice_mail_plan]]="yes",1,0)</f>
        <v>0</v>
      </c>
      <c r="X4079" t="str">
        <f t="shared" si="126"/>
        <v>High</v>
      </c>
      <c r="Y4079" t="str">
        <f>IF(Table2[[#This Row],[total_intl_charge]] &gt; AVERAGE($R$2:$R$4245),"High","Low")</f>
        <v>Low</v>
      </c>
      <c r="Z4079" t="str">
        <f>IF(AND(G4079&gt;AVERAGE(train!$G$2:$G$4251),K4079&gt;AVERAGE(train!$K$2:$K$4251)),"High Day &amp; Eve",IF(AND(G4079&gt;AVERAGE(train!$G$2:$G$4251),K4079&lt;=AVERAGE(train!$K$2:$K$4251)),"High Day Only",IF(AND(G4079&lt;=AVERAGE(train!$G$2:$G$4251),K4079&gt;AVERAGE(train!$K$2:$K$4251)),"High Eve Only","Low Usage")))</f>
        <v>High Eve Only</v>
      </c>
    </row>
    <row r="4080" spans="1:26">
      <c r="A4080" t="s">
        <v>38</v>
      </c>
      <c r="B4080">
        <v>102</v>
      </c>
      <c r="C4080" t="s">
        <v>28</v>
      </c>
      <c r="D4080" t="s">
        <v>22</v>
      </c>
      <c r="E4080" t="s">
        <v>22</v>
      </c>
      <c r="F4080">
        <v>0</v>
      </c>
      <c r="G4080">
        <v>62.5</v>
      </c>
      <c r="H4080">
        <v>68</v>
      </c>
      <c r="I4080">
        <v>10.63</v>
      </c>
      <c r="J4080">
        <v>222.2</v>
      </c>
      <c r="K4080">
        <v>114</v>
      </c>
      <c r="L4080">
        <v>18.89</v>
      </c>
      <c r="M4080">
        <v>142.4</v>
      </c>
      <c r="N4080">
        <v>96</v>
      </c>
      <c r="O4080">
        <v>6.41</v>
      </c>
      <c r="P4080">
        <v>12.5</v>
      </c>
      <c r="Q4080">
        <v>5</v>
      </c>
      <c r="R4080">
        <v>3.38</v>
      </c>
      <c r="S4080">
        <v>1</v>
      </c>
      <c r="T4080" t="s">
        <v>22</v>
      </c>
      <c r="U4080">
        <f t="shared" si="127"/>
        <v>0</v>
      </c>
      <c r="V4080">
        <f>IF(Table2[[#This Row],[international_plan]]="yes",1,0)</f>
        <v>0</v>
      </c>
      <c r="W4080">
        <f>IF(Table2[[#This Row],[voice_mail_plan]]="yes",1,0)</f>
        <v>0</v>
      </c>
      <c r="X4080" t="str">
        <f t="shared" si="126"/>
        <v>High</v>
      </c>
      <c r="Y4080" t="str">
        <f>IF(Table2[[#This Row],[total_intl_charge]] &gt; AVERAGE($R$2:$R$4245),"High","Low")</f>
        <v>High</v>
      </c>
      <c r="Z4080" t="str">
        <f>IF(AND(G4080&gt;AVERAGE(train!$G$2:$G$4251),K4080&gt;AVERAGE(train!$K$2:$K$4251)),"High Day &amp; Eve",IF(AND(G4080&gt;AVERAGE(train!$G$2:$G$4251),K4080&lt;=AVERAGE(train!$K$2:$K$4251)),"High Day Only",IF(AND(G4080&lt;=AVERAGE(train!$G$2:$G$4251),K4080&gt;AVERAGE(train!$K$2:$K$4251)),"High Eve Only","Low Usage")))</f>
        <v>High Eve Only</v>
      </c>
    </row>
    <row r="4081" spans="1:26">
      <c r="A4081" t="s">
        <v>71</v>
      </c>
      <c r="B4081">
        <v>222</v>
      </c>
      <c r="C4081" t="s">
        <v>21</v>
      </c>
      <c r="D4081" t="s">
        <v>22</v>
      </c>
      <c r="E4081" t="s">
        <v>22</v>
      </c>
      <c r="F4081">
        <v>0</v>
      </c>
      <c r="G4081">
        <v>256.60000000000002</v>
      </c>
      <c r="H4081">
        <v>119</v>
      </c>
      <c r="I4081">
        <v>43.62</v>
      </c>
      <c r="J4081">
        <v>230.8</v>
      </c>
      <c r="K4081">
        <v>98</v>
      </c>
      <c r="L4081">
        <v>19.62</v>
      </c>
      <c r="M4081">
        <v>236</v>
      </c>
      <c r="N4081">
        <v>97</v>
      </c>
      <c r="O4081">
        <v>10.62</v>
      </c>
      <c r="P4081">
        <v>12.2</v>
      </c>
      <c r="Q4081">
        <v>5</v>
      </c>
      <c r="R4081">
        <v>3.29</v>
      </c>
      <c r="S4081">
        <v>1</v>
      </c>
      <c r="T4081" t="s">
        <v>23</v>
      </c>
      <c r="U4081">
        <f t="shared" si="127"/>
        <v>1</v>
      </c>
      <c r="V4081">
        <f>IF(Table2[[#This Row],[international_plan]]="yes",1,0)</f>
        <v>0</v>
      </c>
      <c r="W4081">
        <f>IF(Table2[[#This Row],[voice_mail_plan]]="yes",1,0)</f>
        <v>0</v>
      </c>
      <c r="X4081" t="str">
        <f t="shared" si="126"/>
        <v>Very High</v>
      </c>
      <c r="Y4081" t="str">
        <f>IF(Table2[[#This Row],[total_intl_charge]] &gt; AVERAGE($R$2:$R$4245),"High","Low")</f>
        <v>High</v>
      </c>
      <c r="Z4081" t="str">
        <f>IF(AND(G4081&gt;AVERAGE(train!$G$2:$G$4251),K4081&gt;AVERAGE(train!$K$2:$K$4251)),"High Day &amp; Eve",IF(AND(G4081&gt;AVERAGE(train!$G$2:$G$4251),K4081&lt;=AVERAGE(train!$K$2:$K$4251)),"High Day Only",IF(AND(G4081&lt;=AVERAGE(train!$G$2:$G$4251),K4081&gt;AVERAGE(train!$K$2:$K$4251)),"High Eve Only","Low Usage")))</f>
        <v>High Day Only</v>
      </c>
    </row>
    <row r="4082" spans="1:26">
      <c r="A4082" t="s">
        <v>52</v>
      </c>
      <c r="B4082">
        <v>100</v>
      </c>
      <c r="C4082" t="s">
        <v>21</v>
      </c>
      <c r="D4082" t="s">
        <v>22</v>
      </c>
      <c r="E4082" t="s">
        <v>23</v>
      </c>
      <c r="F4082">
        <v>20</v>
      </c>
      <c r="G4082">
        <v>123.7</v>
      </c>
      <c r="H4082">
        <v>98</v>
      </c>
      <c r="I4082">
        <v>21.03</v>
      </c>
      <c r="J4082">
        <v>200.8</v>
      </c>
      <c r="K4082">
        <v>125</v>
      </c>
      <c r="L4082">
        <v>17.07</v>
      </c>
      <c r="M4082">
        <v>181</v>
      </c>
      <c r="N4082">
        <v>118</v>
      </c>
      <c r="O4082">
        <v>8.15</v>
      </c>
      <c r="P4082">
        <v>9.6</v>
      </c>
      <c r="Q4082">
        <v>5</v>
      </c>
      <c r="R4082">
        <v>2.59</v>
      </c>
      <c r="S4082">
        <v>1</v>
      </c>
      <c r="T4082" t="s">
        <v>22</v>
      </c>
      <c r="U4082">
        <f t="shared" si="127"/>
        <v>0</v>
      </c>
      <c r="V4082">
        <f>IF(Table2[[#This Row],[international_plan]]="yes",1,0)</f>
        <v>0</v>
      </c>
      <c r="W4082">
        <f>IF(Table2[[#This Row],[voice_mail_plan]]="yes",1,0)</f>
        <v>1</v>
      </c>
      <c r="X4082" t="str">
        <f t="shared" si="126"/>
        <v>Medium</v>
      </c>
      <c r="Y4082" t="str">
        <f>IF(Table2[[#This Row],[total_intl_charge]] &gt; AVERAGE($R$2:$R$4245),"High","Low")</f>
        <v>Low</v>
      </c>
      <c r="Z4082" t="str">
        <f>IF(AND(G4082&gt;AVERAGE(train!$G$2:$G$4251),K4082&gt;AVERAGE(train!$K$2:$K$4251)),"High Day &amp; Eve",IF(AND(G4082&gt;AVERAGE(train!$G$2:$G$4251),K4082&lt;=AVERAGE(train!$K$2:$K$4251)),"High Day Only",IF(AND(G4082&lt;=AVERAGE(train!$G$2:$G$4251),K4082&gt;AVERAGE(train!$K$2:$K$4251)),"High Eve Only","Low Usage")))</f>
        <v>High Eve Only</v>
      </c>
    </row>
    <row r="4083" spans="1:26">
      <c r="A4083" t="s">
        <v>69</v>
      </c>
      <c r="B4083">
        <v>86</v>
      </c>
      <c r="C4083" t="s">
        <v>25</v>
      </c>
      <c r="D4083" t="s">
        <v>22</v>
      </c>
      <c r="E4083" t="s">
        <v>22</v>
      </c>
      <c r="F4083">
        <v>0</v>
      </c>
      <c r="G4083">
        <v>113.1</v>
      </c>
      <c r="H4083">
        <v>77</v>
      </c>
      <c r="I4083">
        <v>19.23</v>
      </c>
      <c r="J4083">
        <v>294.39999999999998</v>
      </c>
      <c r="K4083">
        <v>126</v>
      </c>
      <c r="L4083">
        <v>25.02</v>
      </c>
      <c r="M4083">
        <v>101.4</v>
      </c>
      <c r="N4083">
        <v>94</v>
      </c>
      <c r="O4083">
        <v>4.5599999999999996</v>
      </c>
      <c r="P4083">
        <v>13.4</v>
      </c>
      <c r="Q4083">
        <v>3</v>
      </c>
      <c r="R4083">
        <v>3.62</v>
      </c>
      <c r="S4083">
        <v>1</v>
      </c>
      <c r="T4083" t="s">
        <v>22</v>
      </c>
      <c r="U4083">
        <f t="shared" si="127"/>
        <v>0</v>
      </c>
      <c r="V4083">
        <f>IF(Table2[[#This Row],[international_plan]]="yes",1,0)</f>
        <v>0</v>
      </c>
      <c r="W4083">
        <f>IF(Table2[[#This Row],[voice_mail_plan]]="yes",1,0)</f>
        <v>0</v>
      </c>
      <c r="X4083" t="str">
        <f t="shared" si="126"/>
        <v>Medium</v>
      </c>
      <c r="Y4083" t="str">
        <f>IF(Table2[[#This Row],[total_intl_charge]] &gt; AVERAGE($R$2:$R$4245),"High","Low")</f>
        <v>High</v>
      </c>
      <c r="Z4083" t="str">
        <f>IF(AND(G4083&gt;AVERAGE(train!$G$2:$G$4251),K4083&gt;AVERAGE(train!$K$2:$K$4251)),"High Day &amp; Eve",IF(AND(G4083&gt;AVERAGE(train!$G$2:$G$4251),K4083&lt;=AVERAGE(train!$K$2:$K$4251)),"High Day Only",IF(AND(G4083&lt;=AVERAGE(train!$G$2:$G$4251),K4083&gt;AVERAGE(train!$K$2:$K$4251)),"High Eve Only","Low Usage")))</f>
        <v>High Eve Only</v>
      </c>
    </row>
    <row r="4084" spans="1:26">
      <c r="A4084" t="s">
        <v>54</v>
      </c>
      <c r="B4084">
        <v>94</v>
      </c>
      <c r="C4084" t="s">
        <v>21</v>
      </c>
      <c r="D4084" t="s">
        <v>22</v>
      </c>
      <c r="E4084" t="s">
        <v>23</v>
      </c>
      <c r="F4084">
        <v>38</v>
      </c>
      <c r="G4084">
        <v>220</v>
      </c>
      <c r="H4084">
        <v>102</v>
      </c>
      <c r="I4084">
        <v>37.4</v>
      </c>
      <c r="J4084">
        <v>180.3</v>
      </c>
      <c r="K4084">
        <v>119</v>
      </c>
      <c r="L4084">
        <v>15.33</v>
      </c>
      <c r="M4084">
        <v>136.19999999999999</v>
      </c>
      <c r="N4084">
        <v>90</v>
      </c>
      <c r="O4084">
        <v>6.13</v>
      </c>
      <c r="P4084">
        <v>10.3</v>
      </c>
      <c r="Q4084">
        <v>2</v>
      </c>
      <c r="R4084">
        <v>2.78</v>
      </c>
      <c r="S4084">
        <v>1</v>
      </c>
      <c r="T4084" t="s">
        <v>22</v>
      </c>
      <c r="U4084">
        <f t="shared" si="127"/>
        <v>0</v>
      </c>
      <c r="V4084">
        <f>IF(Table2[[#This Row],[international_plan]]="yes",1,0)</f>
        <v>0</v>
      </c>
      <c r="W4084">
        <f>IF(Table2[[#This Row],[voice_mail_plan]]="yes",1,0)</f>
        <v>1</v>
      </c>
      <c r="X4084" t="str">
        <f t="shared" si="126"/>
        <v>Medium</v>
      </c>
      <c r="Y4084" t="str">
        <f>IF(Table2[[#This Row],[total_intl_charge]] &gt; AVERAGE($R$2:$R$4245),"High","Low")</f>
        <v>High</v>
      </c>
      <c r="Z4084" t="str">
        <f>IF(AND(G4084&gt;AVERAGE(train!$G$2:$G$4251),K4084&gt;AVERAGE(train!$K$2:$K$4251)),"High Day &amp; Eve",IF(AND(G4084&gt;AVERAGE(train!$G$2:$G$4251),K4084&lt;=AVERAGE(train!$K$2:$K$4251)),"High Day Only",IF(AND(G4084&lt;=AVERAGE(train!$G$2:$G$4251),K4084&gt;AVERAGE(train!$K$2:$K$4251)),"High Eve Only","Low Usage")))</f>
        <v>High Day &amp; Eve</v>
      </c>
    </row>
    <row r="4085" spans="1:26">
      <c r="A4085" t="s">
        <v>63</v>
      </c>
      <c r="B4085">
        <v>106</v>
      </c>
      <c r="C4085" t="s">
        <v>21</v>
      </c>
      <c r="D4085" t="s">
        <v>22</v>
      </c>
      <c r="E4085" t="s">
        <v>22</v>
      </c>
      <c r="F4085">
        <v>0</v>
      </c>
      <c r="G4085">
        <v>147.69999999999999</v>
      </c>
      <c r="H4085">
        <v>105</v>
      </c>
      <c r="I4085">
        <v>25.11</v>
      </c>
      <c r="J4085">
        <v>215</v>
      </c>
      <c r="K4085">
        <v>129</v>
      </c>
      <c r="L4085">
        <v>18.28</v>
      </c>
      <c r="M4085">
        <v>267.2</v>
      </c>
      <c r="N4085">
        <v>95</v>
      </c>
      <c r="O4085">
        <v>12.02</v>
      </c>
      <c r="P4085">
        <v>11</v>
      </c>
      <c r="Q4085">
        <v>3</v>
      </c>
      <c r="R4085">
        <v>2.97</v>
      </c>
      <c r="S4085">
        <v>1</v>
      </c>
      <c r="T4085" t="s">
        <v>22</v>
      </c>
      <c r="U4085">
        <f t="shared" si="127"/>
        <v>0</v>
      </c>
      <c r="V4085">
        <f>IF(Table2[[#This Row],[international_plan]]="yes",1,0)</f>
        <v>0</v>
      </c>
      <c r="W4085">
        <f>IF(Table2[[#This Row],[voice_mail_plan]]="yes",1,0)</f>
        <v>0</v>
      </c>
      <c r="X4085" t="str">
        <f t="shared" si="126"/>
        <v>High</v>
      </c>
      <c r="Y4085" t="str">
        <f>IF(Table2[[#This Row],[total_intl_charge]] &gt; AVERAGE($R$2:$R$4245),"High","Low")</f>
        <v>High</v>
      </c>
      <c r="Z4085" t="str">
        <f>IF(AND(G4085&gt;AVERAGE(train!$G$2:$G$4251),K4085&gt;AVERAGE(train!$K$2:$K$4251)),"High Day &amp; Eve",IF(AND(G4085&gt;AVERAGE(train!$G$2:$G$4251),K4085&lt;=AVERAGE(train!$K$2:$K$4251)),"High Day Only",IF(AND(G4085&lt;=AVERAGE(train!$G$2:$G$4251),K4085&gt;AVERAGE(train!$K$2:$K$4251)),"High Eve Only","Low Usage")))</f>
        <v>High Eve Only</v>
      </c>
    </row>
    <row r="4086" spans="1:26">
      <c r="A4086" t="s">
        <v>68</v>
      </c>
      <c r="B4086">
        <v>91</v>
      </c>
      <c r="C4086" t="s">
        <v>21</v>
      </c>
      <c r="D4086" t="s">
        <v>22</v>
      </c>
      <c r="E4086" t="s">
        <v>22</v>
      </c>
      <c r="F4086">
        <v>0</v>
      </c>
      <c r="G4086">
        <v>271.89999999999998</v>
      </c>
      <c r="H4086">
        <v>106</v>
      </c>
      <c r="I4086">
        <v>46.22</v>
      </c>
      <c r="J4086">
        <v>231.9</v>
      </c>
      <c r="K4086">
        <v>116</v>
      </c>
      <c r="L4086">
        <v>19.71</v>
      </c>
      <c r="M4086">
        <v>247</v>
      </c>
      <c r="N4086">
        <v>110</v>
      </c>
      <c r="O4086">
        <v>11.12</v>
      </c>
      <c r="P4086">
        <v>9.3000000000000007</v>
      </c>
      <c r="Q4086">
        <v>3</v>
      </c>
      <c r="R4086">
        <v>2.5099999999999998</v>
      </c>
      <c r="S4086">
        <v>1</v>
      </c>
      <c r="T4086" t="s">
        <v>23</v>
      </c>
      <c r="U4086">
        <f t="shared" si="127"/>
        <v>1</v>
      </c>
      <c r="V4086">
        <f>IF(Table2[[#This Row],[international_plan]]="yes",1,0)</f>
        <v>0</v>
      </c>
      <c r="W4086">
        <f>IF(Table2[[#This Row],[voice_mail_plan]]="yes",1,0)</f>
        <v>0</v>
      </c>
      <c r="X4086" t="str">
        <f t="shared" si="126"/>
        <v>Medium</v>
      </c>
      <c r="Y4086" t="str">
        <f>IF(Table2[[#This Row],[total_intl_charge]] &gt; AVERAGE($R$2:$R$4245),"High","Low")</f>
        <v>Low</v>
      </c>
      <c r="Z4086" t="str">
        <f>IF(AND(G4086&gt;AVERAGE(train!$G$2:$G$4251),K4086&gt;AVERAGE(train!$K$2:$K$4251)),"High Day &amp; Eve",IF(AND(G4086&gt;AVERAGE(train!$G$2:$G$4251),K4086&lt;=AVERAGE(train!$K$2:$K$4251)),"High Day Only",IF(AND(G4086&lt;=AVERAGE(train!$G$2:$G$4251),K4086&gt;AVERAGE(train!$K$2:$K$4251)),"High Eve Only","Low Usage")))</f>
        <v>High Day &amp; Eve</v>
      </c>
    </row>
    <row r="4087" spans="1:26">
      <c r="A4087" t="s">
        <v>75</v>
      </c>
      <c r="B4087">
        <v>62</v>
      </c>
      <c r="C4087" t="s">
        <v>28</v>
      </c>
      <c r="D4087" t="s">
        <v>22</v>
      </c>
      <c r="E4087" t="s">
        <v>22</v>
      </c>
      <c r="F4087">
        <v>0</v>
      </c>
      <c r="G4087">
        <v>196.2</v>
      </c>
      <c r="H4087">
        <v>107</v>
      </c>
      <c r="I4087">
        <v>33.35</v>
      </c>
      <c r="J4087">
        <v>103.9</v>
      </c>
      <c r="K4087">
        <v>104</v>
      </c>
      <c r="L4087">
        <v>8.83</v>
      </c>
      <c r="M4087">
        <v>203.8</v>
      </c>
      <c r="N4087">
        <v>88</v>
      </c>
      <c r="O4087">
        <v>9.17</v>
      </c>
      <c r="P4087">
        <v>13.2</v>
      </c>
      <c r="Q4087">
        <v>4</v>
      </c>
      <c r="R4087">
        <v>3.56</v>
      </c>
      <c r="S4087">
        <v>1</v>
      </c>
      <c r="T4087" t="s">
        <v>22</v>
      </c>
      <c r="U4087">
        <f t="shared" si="127"/>
        <v>0</v>
      </c>
      <c r="V4087">
        <f>IF(Table2[[#This Row],[international_plan]]="yes",1,0)</f>
        <v>0</v>
      </c>
      <c r="W4087">
        <f>IF(Table2[[#This Row],[voice_mail_plan]]="yes",1,0)</f>
        <v>0</v>
      </c>
      <c r="X4087" t="str">
        <f t="shared" si="126"/>
        <v>Low</v>
      </c>
      <c r="Y4087" t="str">
        <f>IF(Table2[[#This Row],[total_intl_charge]] &gt; AVERAGE($R$2:$R$4245),"High","Low")</f>
        <v>High</v>
      </c>
      <c r="Z4087" t="str">
        <f>IF(AND(G4087&gt;AVERAGE(train!$G$2:$G$4251),K4087&gt;AVERAGE(train!$K$2:$K$4251)),"High Day &amp; Eve",IF(AND(G4087&gt;AVERAGE(train!$G$2:$G$4251),K4087&lt;=AVERAGE(train!$K$2:$K$4251)),"High Day Only",IF(AND(G4087&lt;=AVERAGE(train!$G$2:$G$4251),K4087&gt;AVERAGE(train!$K$2:$K$4251)),"High Eve Only","Low Usage")))</f>
        <v>High Day &amp; Eve</v>
      </c>
    </row>
    <row r="4088" spans="1:26">
      <c r="A4088" t="s">
        <v>49</v>
      </c>
      <c r="B4088">
        <v>47</v>
      </c>
      <c r="C4088" t="s">
        <v>21</v>
      </c>
      <c r="D4088" t="s">
        <v>22</v>
      </c>
      <c r="E4088" t="s">
        <v>22</v>
      </c>
      <c r="F4088">
        <v>0</v>
      </c>
      <c r="G4088">
        <v>111.3</v>
      </c>
      <c r="H4088">
        <v>92</v>
      </c>
      <c r="I4088">
        <v>18.920000000000002</v>
      </c>
      <c r="J4088">
        <v>109.4</v>
      </c>
      <c r="K4088">
        <v>108</v>
      </c>
      <c r="L4088">
        <v>9.3000000000000007</v>
      </c>
      <c r="M4088">
        <v>116.9</v>
      </c>
      <c r="N4088">
        <v>80</v>
      </c>
      <c r="O4088">
        <v>5.26</v>
      </c>
      <c r="P4088">
        <v>10.8</v>
      </c>
      <c r="Q4088">
        <v>8</v>
      </c>
      <c r="R4088">
        <v>2.92</v>
      </c>
      <c r="S4088">
        <v>1</v>
      </c>
      <c r="T4088" t="s">
        <v>22</v>
      </c>
      <c r="U4088">
        <f t="shared" si="127"/>
        <v>0</v>
      </c>
      <c r="V4088">
        <f>IF(Table2[[#This Row],[international_plan]]="yes",1,0)</f>
        <v>0</v>
      </c>
      <c r="W4088">
        <f>IF(Table2[[#This Row],[voice_mail_plan]]="yes",1,0)</f>
        <v>0</v>
      </c>
      <c r="X4088" t="str">
        <f t="shared" si="126"/>
        <v>Low</v>
      </c>
      <c r="Y4088" t="str">
        <f>IF(Table2[[#This Row],[total_intl_charge]] &gt; AVERAGE($R$2:$R$4245),"High","Low")</f>
        <v>High</v>
      </c>
      <c r="Z4088" t="str">
        <f>IF(AND(G4088&gt;AVERAGE(train!$G$2:$G$4251),K4088&gt;AVERAGE(train!$K$2:$K$4251)),"High Day &amp; Eve",IF(AND(G4088&gt;AVERAGE(train!$G$2:$G$4251),K4088&lt;=AVERAGE(train!$K$2:$K$4251)),"High Day Only",IF(AND(G4088&lt;=AVERAGE(train!$G$2:$G$4251),K4088&gt;AVERAGE(train!$K$2:$K$4251)),"High Eve Only","Low Usage")))</f>
        <v>High Eve Only</v>
      </c>
    </row>
    <row r="4089" spans="1:26">
      <c r="A4089" t="s">
        <v>30</v>
      </c>
      <c r="B4089">
        <v>51</v>
      </c>
      <c r="C4089" t="s">
        <v>21</v>
      </c>
      <c r="D4089" t="s">
        <v>22</v>
      </c>
      <c r="E4089" t="s">
        <v>22</v>
      </c>
      <c r="F4089">
        <v>0</v>
      </c>
      <c r="G4089">
        <v>176.7</v>
      </c>
      <c r="H4089">
        <v>129</v>
      </c>
      <c r="I4089">
        <v>30.04</v>
      </c>
      <c r="J4089">
        <v>218.9</v>
      </c>
      <c r="K4089">
        <v>125</v>
      </c>
      <c r="L4089">
        <v>18.61</v>
      </c>
      <c r="M4089">
        <v>183.9</v>
      </c>
      <c r="N4089">
        <v>51</v>
      </c>
      <c r="O4089">
        <v>8.2799999999999994</v>
      </c>
      <c r="P4089">
        <v>9.1</v>
      </c>
      <c r="Q4089">
        <v>4</v>
      </c>
      <c r="R4089">
        <v>2.46</v>
      </c>
      <c r="S4089">
        <v>0</v>
      </c>
      <c r="T4089" t="s">
        <v>22</v>
      </c>
      <c r="U4089">
        <f t="shared" si="127"/>
        <v>0</v>
      </c>
      <c r="V4089">
        <f>IF(Table2[[#This Row],[international_plan]]="yes",1,0)</f>
        <v>0</v>
      </c>
      <c r="W4089">
        <f>IF(Table2[[#This Row],[voice_mail_plan]]="yes",1,0)</f>
        <v>0</v>
      </c>
      <c r="X4089" t="str">
        <f t="shared" si="126"/>
        <v>Low</v>
      </c>
      <c r="Y4089" t="str">
        <f>IF(Table2[[#This Row],[total_intl_charge]] &gt; AVERAGE($R$2:$R$4245),"High","Low")</f>
        <v>Low</v>
      </c>
      <c r="Z4089" t="str">
        <f>IF(AND(G4089&gt;AVERAGE(train!$G$2:$G$4251),K4089&gt;AVERAGE(train!$K$2:$K$4251)),"High Day &amp; Eve",IF(AND(G4089&gt;AVERAGE(train!$G$2:$G$4251),K4089&lt;=AVERAGE(train!$K$2:$K$4251)),"High Day Only",IF(AND(G4089&lt;=AVERAGE(train!$G$2:$G$4251),K4089&gt;AVERAGE(train!$K$2:$K$4251)),"High Eve Only","Low Usage")))</f>
        <v>High Eve Only</v>
      </c>
    </row>
    <row r="4090" spans="1:26">
      <c r="A4090" t="s">
        <v>26</v>
      </c>
      <c r="B4090">
        <v>116</v>
      </c>
      <c r="C4090" t="s">
        <v>25</v>
      </c>
      <c r="D4090" t="s">
        <v>22</v>
      </c>
      <c r="E4090" t="s">
        <v>22</v>
      </c>
      <c r="F4090">
        <v>0</v>
      </c>
      <c r="G4090">
        <v>211.3</v>
      </c>
      <c r="H4090">
        <v>91</v>
      </c>
      <c r="I4090">
        <v>35.92</v>
      </c>
      <c r="J4090">
        <v>190.9</v>
      </c>
      <c r="K4090">
        <v>116</v>
      </c>
      <c r="L4090">
        <v>16.23</v>
      </c>
      <c r="M4090">
        <v>184.1</v>
      </c>
      <c r="N4090">
        <v>134</v>
      </c>
      <c r="O4090">
        <v>8.2799999999999994</v>
      </c>
      <c r="P4090">
        <v>6.3</v>
      </c>
      <c r="Q4090">
        <v>4</v>
      </c>
      <c r="R4090">
        <v>1.7</v>
      </c>
      <c r="S4090">
        <v>2</v>
      </c>
      <c r="T4090" t="s">
        <v>22</v>
      </c>
      <c r="U4090">
        <f t="shared" si="127"/>
        <v>0</v>
      </c>
      <c r="V4090">
        <f>IF(Table2[[#This Row],[international_plan]]="yes",1,0)</f>
        <v>0</v>
      </c>
      <c r="W4090">
        <f>IF(Table2[[#This Row],[voice_mail_plan]]="yes",1,0)</f>
        <v>0</v>
      </c>
      <c r="X4090" t="str">
        <f t="shared" si="126"/>
        <v>High</v>
      </c>
      <c r="Y4090" t="str">
        <f>IF(Table2[[#This Row],[total_intl_charge]] &gt; AVERAGE($R$2:$R$4245),"High","Low")</f>
        <v>Low</v>
      </c>
      <c r="Z4090" t="str">
        <f>IF(AND(G4090&gt;AVERAGE(train!$G$2:$G$4251),K4090&gt;AVERAGE(train!$K$2:$K$4251)),"High Day &amp; Eve",IF(AND(G4090&gt;AVERAGE(train!$G$2:$G$4251),K4090&lt;=AVERAGE(train!$K$2:$K$4251)),"High Day Only",IF(AND(G4090&lt;=AVERAGE(train!$G$2:$G$4251),K4090&gt;AVERAGE(train!$K$2:$K$4251)),"High Eve Only","Low Usage")))</f>
        <v>High Day &amp; Eve</v>
      </c>
    </row>
    <row r="4091" spans="1:26">
      <c r="A4091" t="s">
        <v>37</v>
      </c>
      <c r="B4091">
        <v>145</v>
      </c>
      <c r="C4091" t="s">
        <v>21</v>
      </c>
      <c r="D4091" t="s">
        <v>22</v>
      </c>
      <c r="E4091" t="s">
        <v>22</v>
      </c>
      <c r="F4091">
        <v>0</v>
      </c>
      <c r="G4091">
        <v>219</v>
      </c>
      <c r="H4091">
        <v>98</v>
      </c>
      <c r="I4091">
        <v>37.229999999999997</v>
      </c>
      <c r="J4091">
        <v>176.1</v>
      </c>
      <c r="K4091">
        <v>109</v>
      </c>
      <c r="L4091">
        <v>14.97</v>
      </c>
      <c r="M4091">
        <v>166.3</v>
      </c>
      <c r="N4091">
        <v>132</v>
      </c>
      <c r="O4091">
        <v>7.48</v>
      </c>
      <c r="P4091">
        <v>6.8</v>
      </c>
      <c r="Q4091">
        <v>3</v>
      </c>
      <c r="R4091">
        <v>1.84</v>
      </c>
      <c r="S4091">
        <v>2</v>
      </c>
      <c r="T4091" t="s">
        <v>22</v>
      </c>
      <c r="U4091">
        <f t="shared" si="127"/>
        <v>0</v>
      </c>
      <c r="V4091">
        <f>IF(Table2[[#This Row],[international_plan]]="yes",1,0)</f>
        <v>0</v>
      </c>
      <c r="W4091">
        <f>IF(Table2[[#This Row],[voice_mail_plan]]="yes",1,0)</f>
        <v>0</v>
      </c>
      <c r="X4091" t="str">
        <f t="shared" si="126"/>
        <v>Very High</v>
      </c>
      <c r="Y4091" t="str">
        <f>IF(Table2[[#This Row],[total_intl_charge]] &gt; AVERAGE($R$2:$R$4245),"High","Low")</f>
        <v>Low</v>
      </c>
      <c r="Z4091" t="str">
        <f>IF(AND(G4091&gt;AVERAGE(train!$G$2:$G$4251),K4091&gt;AVERAGE(train!$K$2:$K$4251)),"High Day &amp; Eve",IF(AND(G4091&gt;AVERAGE(train!$G$2:$G$4251),K4091&lt;=AVERAGE(train!$K$2:$K$4251)),"High Day Only",IF(AND(G4091&lt;=AVERAGE(train!$G$2:$G$4251),K4091&gt;AVERAGE(train!$K$2:$K$4251)),"High Eve Only","Low Usage")))</f>
        <v>High Day &amp; Eve</v>
      </c>
    </row>
    <row r="4092" spans="1:26">
      <c r="A4092" t="s">
        <v>73</v>
      </c>
      <c r="B4092">
        <v>180</v>
      </c>
      <c r="C4092" t="s">
        <v>21</v>
      </c>
      <c r="D4092" t="s">
        <v>22</v>
      </c>
      <c r="E4092" t="s">
        <v>22</v>
      </c>
      <c r="F4092">
        <v>0</v>
      </c>
      <c r="G4092">
        <v>174.1</v>
      </c>
      <c r="H4092">
        <v>94</v>
      </c>
      <c r="I4092">
        <v>29.6</v>
      </c>
      <c r="J4092">
        <v>147.1</v>
      </c>
      <c r="K4092">
        <v>93</v>
      </c>
      <c r="L4092">
        <v>12.5</v>
      </c>
      <c r="M4092">
        <v>216.9</v>
      </c>
      <c r="N4092">
        <v>108</v>
      </c>
      <c r="O4092">
        <v>9.76</v>
      </c>
      <c r="P4092">
        <v>16.2</v>
      </c>
      <c r="Q4092">
        <v>3</v>
      </c>
      <c r="R4092">
        <v>4.37</v>
      </c>
      <c r="S4092">
        <v>1</v>
      </c>
      <c r="T4092" t="s">
        <v>22</v>
      </c>
      <c r="U4092">
        <f t="shared" si="127"/>
        <v>0</v>
      </c>
      <c r="V4092">
        <f>IF(Table2[[#This Row],[international_plan]]="yes",1,0)</f>
        <v>0</v>
      </c>
      <c r="W4092">
        <f>IF(Table2[[#This Row],[voice_mail_plan]]="yes",1,0)</f>
        <v>0</v>
      </c>
      <c r="X4092" t="str">
        <f t="shared" si="126"/>
        <v>Very High</v>
      </c>
      <c r="Y4092" t="str">
        <f>IF(Table2[[#This Row],[total_intl_charge]] &gt; AVERAGE($R$2:$R$4245),"High","Low")</f>
        <v>High</v>
      </c>
      <c r="Z4092" t="str">
        <f>IF(AND(G4092&gt;AVERAGE(train!$G$2:$G$4251),K4092&gt;AVERAGE(train!$K$2:$K$4251)),"High Day &amp; Eve",IF(AND(G4092&gt;AVERAGE(train!$G$2:$G$4251),K4092&lt;=AVERAGE(train!$K$2:$K$4251)),"High Day Only",IF(AND(G4092&lt;=AVERAGE(train!$G$2:$G$4251),K4092&gt;AVERAGE(train!$K$2:$K$4251)),"High Eve Only","Low Usage")))</f>
        <v>Low Usage</v>
      </c>
    </row>
    <row r="4093" spans="1:26">
      <c r="A4093" t="s">
        <v>69</v>
      </c>
      <c r="B4093">
        <v>67</v>
      </c>
      <c r="C4093" t="s">
        <v>21</v>
      </c>
      <c r="D4093" t="s">
        <v>22</v>
      </c>
      <c r="E4093" t="s">
        <v>22</v>
      </c>
      <c r="F4093">
        <v>0</v>
      </c>
      <c r="G4093">
        <v>124</v>
      </c>
      <c r="H4093">
        <v>77</v>
      </c>
      <c r="I4093">
        <v>21.08</v>
      </c>
      <c r="J4093">
        <v>222.2</v>
      </c>
      <c r="K4093">
        <v>95</v>
      </c>
      <c r="L4093">
        <v>18.89</v>
      </c>
      <c r="M4093">
        <v>151.19999999999999</v>
      </c>
      <c r="N4093">
        <v>111</v>
      </c>
      <c r="O4093">
        <v>6.8</v>
      </c>
      <c r="P4093">
        <v>13.1</v>
      </c>
      <c r="Q4093">
        <v>2</v>
      </c>
      <c r="R4093">
        <v>3.54</v>
      </c>
      <c r="S4093">
        <v>0</v>
      </c>
      <c r="T4093" t="s">
        <v>22</v>
      </c>
      <c r="U4093">
        <f t="shared" si="127"/>
        <v>0</v>
      </c>
      <c r="V4093">
        <f>IF(Table2[[#This Row],[international_plan]]="yes",1,0)</f>
        <v>0</v>
      </c>
      <c r="W4093">
        <f>IF(Table2[[#This Row],[voice_mail_plan]]="yes",1,0)</f>
        <v>0</v>
      </c>
      <c r="X4093" t="str">
        <f t="shared" si="126"/>
        <v>Low</v>
      </c>
      <c r="Y4093" t="str">
        <f>IF(Table2[[#This Row],[total_intl_charge]] &gt; AVERAGE($R$2:$R$4245),"High","Low")</f>
        <v>High</v>
      </c>
      <c r="Z4093" t="str">
        <f>IF(AND(G4093&gt;AVERAGE(train!$G$2:$G$4251),K4093&gt;AVERAGE(train!$K$2:$K$4251)),"High Day &amp; Eve",IF(AND(G4093&gt;AVERAGE(train!$G$2:$G$4251),K4093&lt;=AVERAGE(train!$K$2:$K$4251)),"High Day Only",IF(AND(G4093&lt;=AVERAGE(train!$G$2:$G$4251),K4093&gt;AVERAGE(train!$K$2:$K$4251)),"High Eve Only","Low Usage")))</f>
        <v>Low Usage</v>
      </c>
    </row>
    <row r="4094" spans="1:26">
      <c r="A4094" t="s">
        <v>39</v>
      </c>
      <c r="B4094">
        <v>38</v>
      </c>
      <c r="C4094" t="s">
        <v>21</v>
      </c>
      <c r="D4094" t="s">
        <v>22</v>
      </c>
      <c r="E4094" t="s">
        <v>23</v>
      </c>
      <c r="F4094">
        <v>38</v>
      </c>
      <c r="G4094">
        <v>175.6</v>
      </c>
      <c r="H4094">
        <v>127</v>
      </c>
      <c r="I4094">
        <v>29.85</v>
      </c>
      <c r="J4094">
        <v>260.5</v>
      </c>
      <c r="K4094">
        <v>118</v>
      </c>
      <c r="L4094">
        <v>22.14</v>
      </c>
      <c r="M4094">
        <v>199.5</v>
      </c>
      <c r="N4094">
        <v>109</v>
      </c>
      <c r="O4094">
        <v>8.98</v>
      </c>
      <c r="P4094">
        <v>12.3</v>
      </c>
      <c r="Q4094">
        <v>2</v>
      </c>
      <c r="R4094">
        <v>3.32</v>
      </c>
      <c r="S4094">
        <v>2</v>
      </c>
      <c r="T4094" t="s">
        <v>22</v>
      </c>
      <c r="U4094">
        <f t="shared" si="127"/>
        <v>0</v>
      </c>
      <c r="V4094">
        <f>IF(Table2[[#This Row],[international_plan]]="yes",1,0)</f>
        <v>0</v>
      </c>
      <c r="W4094">
        <f>IF(Table2[[#This Row],[voice_mail_plan]]="yes",1,0)</f>
        <v>1</v>
      </c>
      <c r="X4094" t="str">
        <f t="shared" si="126"/>
        <v>Low</v>
      </c>
      <c r="Y4094" t="str">
        <f>IF(Table2[[#This Row],[total_intl_charge]] &gt; AVERAGE($R$2:$R$4245),"High","Low")</f>
        <v>High</v>
      </c>
      <c r="Z4094" t="str">
        <f>IF(AND(G4094&gt;AVERAGE(train!$G$2:$G$4251),K4094&gt;AVERAGE(train!$K$2:$K$4251)),"High Day &amp; Eve",IF(AND(G4094&gt;AVERAGE(train!$G$2:$G$4251),K4094&lt;=AVERAGE(train!$K$2:$K$4251)),"High Day Only",IF(AND(G4094&lt;=AVERAGE(train!$G$2:$G$4251),K4094&gt;AVERAGE(train!$K$2:$K$4251)),"High Eve Only","Low Usage")))</f>
        <v>High Eve Only</v>
      </c>
    </row>
    <row r="4095" spans="1:26">
      <c r="A4095" t="s">
        <v>30</v>
      </c>
      <c r="B4095">
        <v>164</v>
      </c>
      <c r="C4095" t="s">
        <v>25</v>
      </c>
      <c r="D4095" t="s">
        <v>22</v>
      </c>
      <c r="E4095" t="s">
        <v>23</v>
      </c>
      <c r="F4095">
        <v>32</v>
      </c>
      <c r="G4095">
        <v>111.7</v>
      </c>
      <c r="H4095">
        <v>116</v>
      </c>
      <c r="I4095">
        <v>18.989999999999998</v>
      </c>
      <c r="J4095">
        <v>133.9</v>
      </c>
      <c r="K4095">
        <v>93</v>
      </c>
      <c r="L4095">
        <v>11.38</v>
      </c>
      <c r="M4095">
        <v>176.5</v>
      </c>
      <c r="N4095">
        <v>76</v>
      </c>
      <c r="O4095">
        <v>7.94</v>
      </c>
      <c r="P4095">
        <v>8</v>
      </c>
      <c r="Q4095">
        <v>5</v>
      </c>
      <c r="R4095">
        <v>2.16</v>
      </c>
      <c r="S4095">
        <v>1</v>
      </c>
      <c r="T4095" t="s">
        <v>22</v>
      </c>
      <c r="U4095">
        <f t="shared" si="127"/>
        <v>0</v>
      </c>
      <c r="V4095">
        <f>IF(Table2[[#This Row],[international_plan]]="yes",1,0)</f>
        <v>0</v>
      </c>
      <c r="W4095">
        <f>IF(Table2[[#This Row],[voice_mail_plan]]="yes",1,0)</f>
        <v>1</v>
      </c>
      <c r="X4095" t="str">
        <f t="shared" si="126"/>
        <v>Very High</v>
      </c>
      <c r="Y4095" t="str">
        <f>IF(Table2[[#This Row],[total_intl_charge]] &gt; AVERAGE($R$2:$R$4245),"High","Low")</f>
        <v>Low</v>
      </c>
      <c r="Z4095" t="str">
        <f>IF(AND(G4095&gt;AVERAGE(train!$G$2:$G$4251),K4095&gt;AVERAGE(train!$K$2:$K$4251)),"High Day &amp; Eve",IF(AND(G4095&gt;AVERAGE(train!$G$2:$G$4251),K4095&lt;=AVERAGE(train!$K$2:$K$4251)),"High Day Only",IF(AND(G4095&lt;=AVERAGE(train!$G$2:$G$4251),K4095&gt;AVERAGE(train!$K$2:$K$4251)),"High Eve Only","Low Usage")))</f>
        <v>Low Usage</v>
      </c>
    </row>
    <row r="4096" spans="1:26">
      <c r="A4096" t="s">
        <v>51</v>
      </c>
      <c r="B4096">
        <v>119</v>
      </c>
      <c r="C4096" t="s">
        <v>21</v>
      </c>
      <c r="D4096" t="s">
        <v>22</v>
      </c>
      <c r="E4096" t="s">
        <v>22</v>
      </c>
      <c r="F4096">
        <v>0</v>
      </c>
      <c r="G4096">
        <v>37.4</v>
      </c>
      <c r="H4096">
        <v>102</v>
      </c>
      <c r="I4096">
        <v>6.36</v>
      </c>
      <c r="J4096">
        <v>182.3</v>
      </c>
      <c r="K4096">
        <v>115</v>
      </c>
      <c r="L4096">
        <v>15.5</v>
      </c>
      <c r="M4096">
        <v>191.9</v>
      </c>
      <c r="N4096">
        <v>100</v>
      </c>
      <c r="O4096">
        <v>8.64</v>
      </c>
      <c r="P4096">
        <v>8.3000000000000007</v>
      </c>
      <c r="Q4096">
        <v>5</v>
      </c>
      <c r="R4096">
        <v>2.2400000000000002</v>
      </c>
      <c r="S4096">
        <v>2</v>
      </c>
      <c r="T4096" t="s">
        <v>22</v>
      </c>
      <c r="U4096">
        <f t="shared" si="127"/>
        <v>0</v>
      </c>
      <c r="V4096">
        <f>IF(Table2[[#This Row],[international_plan]]="yes",1,0)</f>
        <v>0</v>
      </c>
      <c r="W4096">
        <f>IF(Table2[[#This Row],[voice_mail_plan]]="yes",1,0)</f>
        <v>0</v>
      </c>
      <c r="X4096" t="str">
        <f t="shared" si="126"/>
        <v>High</v>
      </c>
      <c r="Y4096" t="str">
        <f>IF(Table2[[#This Row],[total_intl_charge]] &gt; AVERAGE($R$2:$R$4245),"High","Low")</f>
        <v>Low</v>
      </c>
      <c r="Z4096" t="str">
        <f>IF(AND(G4096&gt;AVERAGE(train!$G$2:$G$4251),K4096&gt;AVERAGE(train!$K$2:$K$4251)),"High Day &amp; Eve",IF(AND(G4096&gt;AVERAGE(train!$G$2:$G$4251),K4096&lt;=AVERAGE(train!$K$2:$K$4251)),"High Day Only",IF(AND(G4096&lt;=AVERAGE(train!$G$2:$G$4251),K4096&gt;AVERAGE(train!$K$2:$K$4251)),"High Eve Only","Low Usage")))</f>
        <v>High Eve Only</v>
      </c>
    </row>
    <row r="4097" spans="1:26">
      <c r="A4097" t="s">
        <v>50</v>
      </c>
      <c r="B4097">
        <v>74</v>
      </c>
      <c r="C4097" t="s">
        <v>21</v>
      </c>
      <c r="D4097" t="s">
        <v>22</v>
      </c>
      <c r="E4097" t="s">
        <v>22</v>
      </c>
      <c r="F4097">
        <v>0</v>
      </c>
      <c r="G4097">
        <v>201.4</v>
      </c>
      <c r="H4097">
        <v>112</v>
      </c>
      <c r="I4097">
        <v>34.24</v>
      </c>
      <c r="J4097">
        <v>109.6</v>
      </c>
      <c r="K4097">
        <v>71</v>
      </c>
      <c r="L4097">
        <v>9.32</v>
      </c>
      <c r="M4097">
        <v>200.2</v>
      </c>
      <c r="N4097">
        <v>135</v>
      </c>
      <c r="O4097">
        <v>9.01</v>
      </c>
      <c r="P4097">
        <v>10.7</v>
      </c>
      <c r="Q4097">
        <v>2</v>
      </c>
      <c r="R4097">
        <v>2.89</v>
      </c>
      <c r="S4097">
        <v>1</v>
      </c>
      <c r="T4097" t="s">
        <v>22</v>
      </c>
      <c r="U4097">
        <f t="shared" si="127"/>
        <v>0</v>
      </c>
      <c r="V4097">
        <f>IF(Table2[[#This Row],[international_plan]]="yes",1,0)</f>
        <v>0</v>
      </c>
      <c r="W4097">
        <f>IF(Table2[[#This Row],[voice_mail_plan]]="yes",1,0)</f>
        <v>0</v>
      </c>
      <c r="X4097" t="str">
        <f t="shared" si="126"/>
        <v>Medium</v>
      </c>
      <c r="Y4097" t="str">
        <f>IF(Table2[[#This Row],[total_intl_charge]] &gt; AVERAGE($R$2:$R$4245),"High","Low")</f>
        <v>High</v>
      </c>
      <c r="Z4097" t="str">
        <f>IF(AND(G4097&gt;AVERAGE(train!$G$2:$G$4251),K4097&gt;AVERAGE(train!$K$2:$K$4251)),"High Day &amp; Eve",IF(AND(G4097&gt;AVERAGE(train!$G$2:$G$4251),K4097&lt;=AVERAGE(train!$K$2:$K$4251)),"High Day Only",IF(AND(G4097&lt;=AVERAGE(train!$G$2:$G$4251),K4097&gt;AVERAGE(train!$K$2:$K$4251)),"High Eve Only","Low Usage")))</f>
        <v>High Day Only</v>
      </c>
    </row>
    <row r="4098" spans="1:26">
      <c r="A4098" t="s">
        <v>48</v>
      </c>
      <c r="B4098">
        <v>18</v>
      </c>
      <c r="C4098" t="s">
        <v>21</v>
      </c>
      <c r="D4098" t="s">
        <v>22</v>
      </c>
      <c r="E4098" t="s">
        <v>22</v>
      </c>
      <c r="F4098">
        <v>0</v>
      </c>
      <c r="G4098">
        <v>156</v>
      </c>
      <c r="H4098">
        <v>88</v>
      </c>
      <c r="I4098">
        <v>26.52</v>
      </c>
      <c r="J4098">
        <v>213.8</v>
      </c>
      <c r="K4098">
        <v>127</v>
      </c>
      <c r="L4098">
        <v>18.170000000000002</v>
      </c>
      <c r="M4098">
        <v>244.9</v>
      </c>
      <c r="N4098">
        <v>113</v>
      </c>
      <c r="O4098">
        <v>11.02</v>
      </c>
      <c r="P4098">
        <v>11.4</v>
      </c>
      <c r="Q4098">
        <v>9</v>
      </c>
      <c r="R4098">
        <v>3.08</v>
      </c>
      <c r="S4098">
        <v>1</v>
      </c>
      <c r="T4098" t="s">
        <v>22</v>
      </c>
      <c r="U4098">
        <f t="shared" si="127"/>
        <v>0</v>
      </c>
      <c r="V4098">
        <f>IF(Table2[[#This Row],[international_plan]]="yes",1,0)</f>
        <v>0</v>
      </c>
      <c r="W4098">
        <f>IF(Table2[[#This Row],[voice_mail_plan]]="yes",1,0)</f>
        <v>0</v>
      </c>
      <c r="X4098" t="str">
        <f t="shared" ref="X4098:X4161" si="128">IF(B4098&lt;=$AC$3,"Low",IF(B4098&lt;=$AC$4,"Medium",IF(B4098&lt;=$AC$5,"High",IF(B4098&gt;=$AC$5,"Very High"))))</f>
        <v>Low</v>
      </c>
      <c r="Y4098" t="str">
        <f>IF(Table2[[#This Row],[total_intl_charge]] &gt; AVERAGE($R$2:$R$4245),"High","Low")</f>
        <v>High</v>
      </c>
      <c r="Z4098" t="str">
        <f>IF(AND(G4098&gt;AVERAGE(train!$G$2:$G$4251),K4098&gt;AVERAGE(train!$K$2:$K$4251)),"High Day &amp; Eve",IF(AND(G4098&gt;AVERAGE(train!$G$2:$G$4251),K4098&lt;=AVERAGE(train!$K$2:$K$4251)),"High Day Only",IF(AND(G4098&lt;=AVERAGE(train!$G$2:$G$4251),K4098&gt;AVERAGE(train!$K$2:$K$4251)),"High Eve Only","Low Usage")))</f>
        <v>High Eve Only</v>
      </c>
    </row>
    <row r="4099" spans="1:26">
      <c r="A4099" t="s">
        <v>36</v>
      </c>
      <c r="B4099">
        <v>93</v>
      </c>
      <c r="C4099" t="s">
        <v>25</v>
      </c>
      <c r="D4099" t="s">
        <v>22</v>
      </c>
      <c r="E4099" t="s">
        <v>22</v>
      </c>
      <c r="F4099">
        <v>0</v>
      </c>
      <c r="G4099">
        <v>162.9</v>
      </c>
      <c r="H4099">
        <v>103</v>
      </c>
      <c r="I4099">
        <v>27.69</v>
      </c>
      <c r="J4099">
        <v>243.6</v>
      </c>
      <c r="K4099">
        <v>97</v>
      </c>
      <c r="L4099">
        <v>20.71</v>
      </c>
      <c r="M4099">
        <v>172.4</v>
      </c>
      <c r="N4099">
        <v>111</v>
      </c>
      <c r="O4099">
        <v>7.76</v>
      </c>
      <c r="P4099">
        <v>7</v>
      </c>
      <c r="Q4099">
        <v>5</v>
      </c>
      <c r="R4099">
        <v>1.89</v>
      </c>
      <c r="S4099">
        <v>4</v>
      </c>
      <c r="T4099" t="s">
        <v>22</v>
      </c>
      <c r="U4099">
        <f t="shared" ref="U4099:U4162" si="129">IF(T4099="yes",1,0)</f>
        <v>0</v>
      </c>
      <c r="V4099">
        <f>IF(Table2[[#This Row],[international_plan]]="yes",1,0)</f>
        <v>0</v>
      </c>
      <c r="W4099">
        <f>IF(Table2[[#This Row],[voice_mail_plan]]="yes",1,0)</f>
        <v>0</v>
      </c>
      <c r="X4099" t="str">
        <f t="shared" si="128"/>
        <v>Medium</v>
      </c>
      <c r="Y4099" t="str">
        <f>IF(Table2[[#This Row],[total_intl_charge]] &gt; AVERAGE($R$2:$R$4245),"High","Low")</f>
        <v>Low</v>
      </c>
      <c r="Z4099" t="str">
        <f>IF(AND(G4099&gt;AVERAGE(train!$G$2:$G$4251),K4099&gt;AVERAGE(train!$K$2:$K$4251)),"High Day &amp; Eve",IF(AND(G4099&gt;AVERAGE(train!$G$2:$G$4251),K4099&lt;=AVERAGE(train!$K$2:$K$4251)),"High Day Only",IF(AND(G4099&lt;=AVERAGE(train!$G$2:$G$4251),K4099&gt;AVERAGE(train!$K$2:$K$4251)),"High Eve Only","Low Usage")))</f>
        <v>Low Usage</v>
      </c>
    </row>
    <row r="4100" spans="1:26">
      <c r="A4100" t="s">
        <v>35</v>
      </c>
      <c r="B4100">
        <v>64</v>
      </c>
      <c r="C4100" t="s">
        <v>21</v>
      </c>
      <c r="D4100" t="s">
        <v>22</v>
      </c>
      <c r="E4100" t="s">
        <v>23</v>
      </c>
      <c r="F4100">
        <v>18</v>
      </c>
      <c r="G4100">
        <v>211.4</v>
      </c>
      <c r="H4100">
        <v>111</v>
      </c>
      <c r="I4100">
        <v>35.94</v>
      </c>
      <c r="J4100">
        <v>150.80000000000001</v>
      </c>
      <c r="K4100">
        <v>67</v>
      </c>
      <c r="L4100">
        <v>12.82</v>
      </c>
      <c r="M4100">
        <v>216.5</v>
      </c>
      <c r="N4100">
        <v>87</v>
      </c>
      <c r="O4100">
        <v>9.74</v>
      </c>
      <c r="P4100">
        <v>10.5</v>
      </c>
      <c r="Q4100">
        <v>2</v>
      </c>
      <c r="R4100">
        <v>2.84</v>
      </c>
      <c r="S4100">
        <v>2</v>
      </c>
      <c r="T4100" t="s">
        <v>22</v>
      </c>
      <c r="U4100">
        <f t="shared" si="129"/>
        <v>0</v>
      </c>
      <c r="V4100">
        <f>IF(Table2[[#This Row],[international_plan]]="yes",1,0)</f>
        <v>0</v>
      </c>
      <c r="W4100">
        <f>IF(Table2[[#This Row],[voice_mail_plan]]="yes",1,0)</f>
        <v>1</v>
      </c>
      <c r="X4100" t="str">
        <f t="shared" si="128"/>
        <v>Low</v>
      </c>
      <c r="Y4100" t="str">
        <f>IF(Table2[[#This Row],[total_intl_charge]] &gt; AVERAGE($R$2:$R$4245),"High","Low")</f>
        <v>High</v>
      </c>
      <c r="Z4100" t="str">
        <f>IF(AND(G4100&gt;AVERAGE(train!$G$2:$G$4251),K4100&gt;AVERAGE(train!$K$2:$K$4251)),"High Day &amp; Eve",IF(AND(G4100&gt;AVERAGE(train!$G$2:$G$4251),K4100&lt;=AVERAGE(train!$K$2:$K$4251)),"High Day Only",IF(AND(G4100&lt;=AVERAGE(train!$G$2:$G$4251),K4100&gt;AVERAGE(train!$K$2:$K$4251)),"High Eve Only","Low Usage")))</f>
        <v>High Day Only</v>
      </c>
    </row>
    <row r="4101" spans="1:26">
      <c r="A4101" t="s">
        <v>30</v>
      </c>
      <c r="B4101">
        <v>108</v>
      </c>
      <c r="C4101" t="s">
        <v>21</v>
      </c>
      <c r="D4101" t="s">
        <v>22</v>
      </c>
      <c r="E4101" t="s">
        <v>22</v>
      </c>
      <c r="F4101">
        <v>0</v>
      </c>
      <c r="G4101">
        <v>157.30000000000001</v>
      </c>
      <c r="H4101">
        <v>83</v>
      </c>
      <c r="I4101">
        <v>26.74</v>
      </c>
      <c r="J4101">
        <v>162.80000000000001</v>
      </c>
      <c r="K4101">
        <v>75</v>
      </c>
      <c r="L4101">
        <v>13.84</v>
      </c>
      <c r="M4101">
        <v>112</v>
      </c>
      <c r="N4101">
        <v>101</v>
      </c>
      <c r="O4101">
        <v>5.04</v>
      </c>
      <c r="P4101">
        <v>9.6999999999999993</v>
      </c>
      <c r="Q4101">
        <v>4</v>
      </c>
      <c r="R4101">
        <v>2.62</v>
      </c>
      <c r="S4101">
        <v>1</v>
      </c>
      <c r="T4101" t="s">
        <v>22</v>
      </c>
      <c r="U4101">
        <f t="shared" si="129"/>
        <v>0</v>
      </c>
      <c r="V4101">
        <f>IF(Table2[[#This Row],[international_plan]]="yes",1,0)</f>
        <v>0</v>
      </c>
      <c r="W4101">
        <f>IF(Table2[[#This Row],[voice_mail_plan]]="yes",1,0)</f>
        <v>0</v>
      </c>
      <c r="X4101" t="str">
        <f t="shared" si="128"/>
        <v>High</v>
      </c>
      <c r="Y4101" t="str">
        <f>IF(Table2[[#This Row],[total_intl_charge]] &gt; AVERAGE($R$2:$R$4245),"High","Low")</f>
        <v>Low</v>
      </c>
      <c r="Z4101" t="str">
        <f>IF(AND(G4101&gt;AVERAGE(train!$G$2:$G$4251),K4101&gt;AVERAGE(train!$K$2:$K$4251)),"High Day &amp; Eve",IF(AND(G4101&gt;AVERAGE(train!$G$2:$G$4251),K4101&lt;=AVERAGE(train!$K$2:$K$4251)),"High Day Only",IF(AND(G4101&lt;=AVERAGE(train!$G$2:$G$4251),K4101&gt;AVERAGE(train!$K$2:$K$4251)),"High Eve Only","Low Usage")))</f>
        <v>Low Usage</v>
      </c>
    </row>
    <row r="4102" spans="1:26">
      <c r="A4102" t="s">
        <v>47</v>
      </c>
      <c r="B4102">
        <v>112</v>
      </c>
      <c r="C4102" t="s">
        <v>28</v>
      </c>
      <c r="D4102" t="s">
        <v>22</v>
      </c>
      <c r="E4102" t="s">
        <v>22</v>
      </c>
      <c r="F4102">
        <v>0</v>
      </c>
      <c r="G4102">
        <v>172.7</v>
      </c>
      <c r="H4102">
        <v>112</v>
      </c>
      <c r="I4102">
        <v>29.36</v>
      </c>
      <c r="J4102">
        <v>244.5</v>
      </c>
      <c r="K4102">
        <v>83</v>
      </c>
      <c r="L4102">
        <v>20.78</v>
      </c>
      <c r="M4102">
        <v>242.3</v>
      </c>
      <c r="N4102">
        <v>68</v>
      </c>
      <c r="O4102">
        <v>10.9</v>
      </c>
      <c r="P4102">
        <v>4.0999999999999996</v>
      </c>
      <c r="Q4102">
        <v>1</v>
      </c>
      <c r="R4102">
        <v>1.1100000000000001</v>
      </c>
      <c r="S4102">
        <v>0</v>
      </c>
      <c r="T4102" t="s">
        <v>22</v>
      </c>
      <c r="U4102">
        <f t="shared" si="129"/>
        <v>0</v>
      </c>
      <c r="V4102">
        <f>IF(Table2[[#This Row],[international_plan]]="yes",1,0)</f>
        <v>0</v>
      </c>
      <c r="W4102">
        <f>IF(Table2[[#This Row],[voice_mail_plan]]="yes",1,0)</f>
        <v>0</v>
      </c>
      <c r="X4102" t="str">
        <f t="shared" si="128"/>
        <v>High</v>
      </c>
      <c r="Y4102" t="str">
        <f>IF(Table2[[#This Row],[total_intl_charge]] &gt; AVERAGE($R$2:$R$4245),"High","Low")</f>
        <v>Low</v>
      </c>
      <c r="Z4102" t="str">
        <f>IF(AND(G4102&gt;AVERAGE(train!$G$2:$G$4251),K4102&gt;AVERAGE(train!$K$2:$K$4251)),"High Day &amp; Eve",IF(AND(G4102&gt;AVERAGE(train!$G$2:$G$4251),K4102&lt;=AVERAGE(train!$K$2:$K$4251)),"High Day Only",IF(AND(G4102&lt;=AVERAGE(train!$G$2:$G$4251),K4102&gt;AVERAGE(train!$K$2:$K$4251)),"High Eve Only","Low Usage")))</f>
        <v>Low Usage</v>
      </c>
    </row>
    <row r="4103" spans="1:26">
      <c r="A4103" t="s">
        <v>33</v>
      </c>
      <c r="B4103">
        <v>77</v>
      </c>
      <c r="C4103" t="s">
        <v>25</v>
      </c>
      <c r="D4103" t="s">
        <v>22</v>
      </c>
      <c r="E4103" t="s">
        <v>22</v>
      </c>
      <c r="F4103">
        <v>0</v>
      </c>
      <c r="G4103">
        <v>196.6</v>
      </c>
      <c r="H4103">
        <v>87</v>
      </c>
      <c r="I4103">
        <v>33.42</v>
      </c>
      <c r="J4103">
        <v>117.7</v>
      </c>
      <c r="K4103">
        <v>103</v>
      </c>
      <c r="L4103">
        <v>10</v>
      </c>
      <c r="M4103">
        <v>124.9</v>
      </c>
      <c r="N4103">
        <v>100</v>
      </c>
      <c r="O4103">
        <v>5.62</v>
      </c>
      <c r="P4103">
        <v>11.4</v>
      </c>
      <c r="Q4103">
        <v>3</v>
      </c>
      <c r="R4103">
        <v>3.08</v>
      </c>
      <c r="S4103">
        <v>2</v>
      </c>
      <c r="T4103" t="s">
        <v>22</v>
      </c>
      <c r="U4103">
        <f t="shared" si="129"/>
        <v>0</v>
      </c>
      <c r="V4103">
        <f>IF(Table2[[#This Row],[international_plan]]="yes",1,0)</f>
        <v>0</v>
      </c>
      <c r="W4103">
        <f>IF(Table2[[#This Row],[voice_mail_plan]]="yes",1,0)</f>
        <v>0</v>
      </c>
      <c r="X4103" t="str">
        <f t="shared" si="128"/>
        <v>Medium</v>
      </c>
      <c r="Y4103" t="str">
        <f>IF(Table2[[#This Row],[total_intl_charge]] &gt; AVERAGE($R$2:$R$4245),"High","Low")</f>
        <v>High</v>
      </c>
      <c r="Z4103" t="str">
        <f>IF(AND(G4103&gt;AVERAGE(train!$G$2:$G$4251),K4103&gt;AVERAGE(train!$K$2:$K$4251)),"High Day &amp; Eve",IF(AND(G4103&gt;AVERAGE(train!$G$2:$G$4251),K4103&lt;=AVERAGE(train!$K$2:$K$4251)),"High Day Only",IF(AND(G4103&lt;=AVERAGE(train!$G$2:$G$4251),K4103&gt;AVERAGE(train!$K$2:$K$4251)),"High Eve Only","Low Usage")))</f>
        <v>High Day &amp; Eve</v>
      </c>
    </row>
    <row r="4104" spans="1:26">
      <c r="A4104" t="s">
        <v>50</v>
      </c>
      <c r="B4104">
        <v>68</v>
      </c>
      <c r="C4104" t="s">
        <v>25</v>
      </c>
      <c r="D4104" t="s">
        <v>22</v>
      </c>
      <c r="E4104" t="s">
        <v>23</v>
      </c>
      <c r="F4104">
        <v>43</v>
      </c>
      <c r="G4104">
        <v>147.69999999999999</v>
      </c>
      <c r="H4104">
        <v>95</v>
      </c>
      <c r="I4104">
        <v>25.11</v>
      </c>
      <c r="J4104">
        <v>259.3</v>
      </c>
      <c r="K4104">
        <v>108</v>
      </c>
      <c r="L4104">
        <v>22.04</v>
      </c>
      <c r="M4104">
        <v>237.1</v>
      </c>
      <c r="N4104">
        <v>106</v>
      </c>
      <c r="O4104">
        <v>10.67</v>
      </c>
      <c r="P4104">
        <v>8.9</v>
      </c>
      <c r="Q4104">
        <v>8</v>
      </c>
      <c r="R4104">
        <v>2.4</v>
      </c>
      <c r="S4104">
        <v>3</v>
      </c>
      <c r="T4104" t="s">
        <v>22</v>
      </c>
      <c r="U4104">
        <f t="shared" si="129"/>
        <v>0</v>
      </c>
      <c r="V4104">
        <f>IF(Table2[[#This Row],[international_plan]]="yes",1,0)</f>
        <v>0</v>
      </c>
      <c r="W4104">
        <f>IF(Table2[[#This Row],[voice_mail_plan]]="yes",1,0)</f>
        <v>1</v>
      </c>
      <c r="X4104" t="str">
        <f t="shared" si="128"/>
        <v>Low</v>
      </c>
      <c r="Y4104" t="str">
        <f>IF(Table2[[#This Row],[total_intl_charge]] &gt; AVERAGE($R$2:$R$4245),"High","Low")</f>
        <v>Low</v>
      </c>
      <c r="Z4104" t="str">
        <f>IF(AND(G4104&gt;AVERAGE(train!$G$2:$G$4251),K4104&gt;AVERAGE(train!$K$2:$K$4251)),"High Day &amp; Eve",IF(AND(G4104&gt;AVERAGE(train!$G$2:$G$4251),K4104&lt;=AVERAGE(train!$K$2:$K$4251)),"High Day Only",IF(AND(G4104&lt;=AVERAGE(train!$G$2:$G$4251),K4104&gt;AVERAGE(train!$K$2:$K$4251)),"High Eve Only","Low Usage")))</f>
        <v>High Eve Only</v>
      </c>
    </row>
    <row r="4105" spans="1:26">
      <c r="A4105" t="s">
        <v>34</v>
      </c>
      <c r="B4105">
        <v>83</v>
      </c>
      <c r="C4105" t="s">
        <v>25</v>
      </c>
      <c r="D4105" t="s">
        <v>23</v>
      </c>
      <c r="E4105" t="s">
        <v>22</v>
      </c>
      <c r="F4105">
        <v>0</v>
      </c>
      <c r="G4105">
        <v>197.6</v>
      </c>
      <c r="H4105">
        <v>105</v>
      </c>
      <c r="I4105">
        <v>33.590000000000003</v>
      </c>
      <c r="J4105">
        <v>177.5</v>
      </c>
      <c r="K4105">
        <v>96</v>
      </c>
      <c r="L4105">
        <v>15.09</v>
      </c>
      <c r="M4105">
        <v>126.8</v>
      </c>
      <c r="N4105">
        <v>100</v>
      </c>
      <c r="O4105">
        <v>5.71</v>
      </c>
      <c r="P4105">
        <v>9.1999999999999993</v>
      </c>
      <c r="Q4105">
        <v>1</v>
      </c>
      <c r="R4105">
        <v>2.48</v>
      </c>
      <c r="S4105">
        <v>3</v>
      </c>
      <c r="T4105" t="s">
        <v>23</v>
      </c>
      <c r="U4105">
        <f t="shared" si="129"/>
        <v>1</v>
      </c>
      <c r="V4105">
        <f>IF(Table2[[#This Row],[international_plan]]="yes",1,0)</f>
        <v>1</v>
      </c>
      <c r="W4105">
        <f>IF(Table2[[#This Row],[voice_mail_plan]]="yes",1,0)</f>
        <v>0</v>
      </c>
      <c r="X4105" t="str">
        <f t="shared" si="128"/>
        <v>Medium</v>
      </c>
      <c r="Y4105" t="str">
        <f>IF(Table2[[#This Row],[total_intl_charge]] &gt; AVERAGE($R$2:$R$4245),"High","Low")</f>
        <v>Low</v>
      </c>
      <c r="Z4105" t="str">
        <f>IF(AND(G4105&gt;AVERAGE(train!$G$2:$G$4251),K4105&gt;AVERAGE(train!$K$2:$K$4251)),"High Day &amp; Eve",IF(AND(G4105&gt;AVERAGE(train!$G$2:$G$4251),K4105&lt;=AVERAGE(train!$K$2:$K$4251)),"High Day Only",IF(AND(G4105&lt;=AVERAGE(train!$G$2:$G$4251),K4105&gt;AVERAGE(train!$K$2:$K$4251)),"High Eve Only","Low Usage")))</f>
        <v>High Day Only</v>
      </c>
    </row>
    <row r="4106" spans="1:26">
      <c r="A4106" t="s">
        <v>74</v>
      </c>
      <c r="B4106">
        <v>87</v>
      </c>
      <c r="C4106" t="s">
        <v>28</v>
      </c>
      <c r="D4106" t="s">
        <v>22</v>
      </c>
      <c r="E4106" t="s">
        <v>23</v>
      </c>
      <c r="F4106">
        <v>18</v>
      </c>
      <c r="G4106">
        <v>186.7</v>
      </c>
      <c r="H4106">
        <v>74</v>
      </c>
      <c r="I4106">
        <v>31.74</v>
      </c>
      <c r="J4106">
        <v>220</v>
      </c>
      <c r="K4106">
        <v>77</v>
      </c>
      <c r="L4106">
        <v>18.7</v>
      </c>
      <c r="M4106">
        <v>224.6</v>
      </c>
      <c r="N4106">
        <v>137</v>
      </c>
      <c r="O4106">
        <v>10.11</v>
      </c>
      <c r="P4106">
        <v>12</v>
      </c>
      <c r="Q4106">
        <v>4</v>
      </c>
      <c r="R4106">
        <v>3.24</v>
      </c>
      <c r="S4106">
        <v>1</v>
      </c>
      <c r="T4106" t="s">
        <v>22</v>
      </c>
      <c r="U4106">
        <f t="shared" si="129"/>
        <v>0</v>
      </c>
      <c r="V4106">
        <f>IF(Table2[[#This Row],[international_plan]]="yes",1,0)</f>
        <v>0</v>
      </c>
      <c r="W4106">
        <f>IF(Table2[[#This Row],[voice_mail_plan]]="yes",1,0)</f>
        <v>1</v>
      </c>
      <c r="X4106" t="str">
        <f t="shared" si="128"/>
        <v>Medium</v>
      </c>
      <c r="Y4106" t="str">
        <f>IF(Table2[[#This Row],[total_intl_charge]] &gt; AVERAGE($R$2:$R$4245),"High","Low")</f>
        <v>High</v>
      </c>
      <c r="Z4106" t="str">
        <f>IF(AND(G4106&gt;AVERAGE(train!$G$2:$G$4251),K4106&gt;AVERAGE(train!$K$2:$K$4251)),"High Day &amp; Eve",IF(AND(G4106&gt;AVERAGE(train!$G$2:$G$4251),K4106&lt;=AVERAGE(train!$K$2:$K$4251)),"High Day Only",IF(AND(G4106&lt;=AVERAGE(train!$G$2:$G$4251),K4106&gt;AVERAGE(train!$K$2:$K$4251)),"High Eve Only","Low Usage")))</f>
        <v>High Day Only</v>
      </c>
    </row>
    <row r="4107" spans="1:26">
      <c r="A4107" t="s">
        <v>43</v>
      </c>
      <c r="B4107">
        <v>43</v>
      </c>
      <c r="C4107" t="s">
        <v>25</v>
      </c>
      <c r="D4107" t="s">
        <v>22</v>
      </c>
      <c r="E4107" t="s">
        <v>23</v>
      </c>
      <c r="F4107">
        <v>39</v>
      </c>
      <c r="G4107">
        <v>198.5</v>
      </c>
      <c r="H4107">
        <v>104</v>
      </c>
      <c r="I4107">
        <v>33.75</v>
      </c>
      <c r="J4107">
        <v>163.1</v>
      </c>
      <c r="K4107">
        <v>107</v>
      </c>
      <c r="L4107">
        <v>13.86</v>
      </c>
      <c r="M4107">
        <v>212.2</v>
      </c>
      <c r="N4107">
        <v>125</v>
      </c>
      <c r="O4107">
        <v>9.5500000000000007</v>
      </c>
      <c r="P4107">
        <v>10.8</v>
      </c>
      <c r="Q4107">
        <v>2</v>
      </c>
      <c r="R4107">
        <v>2.92</v>
      </c>
      <c r="S4107">
        <v>1</v>
      </c>
      <c r="T4107" t="s">
        <v>22</v>
      </c>
      <c r="U4107">
        <f t="shared" si="129"/>
        <v>0</v>
      </c>
      <c r="V4107">
        <f>IF(Table2[[#This Row],[international_plan]]="yes",1,0)</f>
        <v>0</v>
      </c>
      <c r="W4107">
        <f>IF(Table2[[#This Row],[voice_mail_plan]]="yes",1,0)</f>
        <v>1</v>
      </c>
      <c r="X4107" t="str">
        <f t="shared" si="128"/>
        <v>Low</v>
      </c>
      <c r="Y4107" t="str">
        <f>IF(Table2[[#This Row],[total_intl_charge]] &gt; AVERAGE($R$2:$R$4245),"High","Low")</f>
        <v>High</v>
      </c>
      <c r="Z4107" t="str">
        <f>IF(AND(G4107&gt;AVERAGE(train!$G$2:$G$4251),K4107&gt;AVERAGE(train!$K$2:$K$4251)),"High Day &amp; Eve",IF(AND(G4107&gt;AVERAGE(train!$G$2:$G$4251),K4107&lt;=AVERAGE(train!$K$2:$K$4251)),"High Day Only",IF(AND(G4107&lt;=AVERAGE(train!$G$2:$G$4251),K4107&gt;AVERAGE(train!$K$2:$K$4251)),"High Eve Only","Low Usage")))</f>
        <v>High Day &amp; Eve</v>
      </c>
    </row>
    <row r="4108" spans="1:26">
      <c r="A4108" t="s">
        <v>59</v>
      </c>
      <c r="B4108">
        <v>113</v>
      </c>
      <c r="C4108" t="s">
        <v>25</v>
      </c>
      <c r="D4108" t="s">
        <v>22</v>
      </c>
      <c r="E4108" t="s">
        <v>22</v>
      </c>
      <c r="F4108">
        <v>0</v>
      </c>
      <c r="G4108">
        <v>161.1</v>
      </c>
      <c r="H4108">
        <v>133</v>
      </c>
      <c r="I4108">
        <v>27.39</v>
      </c>
      <c r="J4108">
        <v>205.3</v>
      </c>
      <c r="K4108">
        <v>95</v>
      </c>
      <c r="L4108">
        <v>17.45</v>
      </c>
      <c r="M4108">
        <v>60.3</v>
      </c>
      <c r="N4108">
        <v>93</v>
      </c>
      <c r="O4108">
        <v>2.71</v>
      </c>
      <c r="P4108">
        <v>12.2</v>
      </c>
      <c r="Q4108">
        <v>2</v>
      </c>
      <c r="R4108">
        <v>3.29</v>
      </c>
      <c r="S4108">
        <v>2</v>
      </c>
      <c r="T4108" t="s">
        <v>22</v>
      </c>
      <c r="U4108">
        <f t="shared" si="129"/>
        <v>0</v>
      </c>
      <c r="V4108">
        <f>IF(Table2[[#This Row],[international_plan]]="yes",1,0)</f>
        <v>0</v>
      </c>
      <c r="W4108">
        <f>IF(Table2[[#This Row],[voice_mail_plan]]="yes",1,0)</f>
        <v>0</v>
      </c>
      <c r="X4108" t="str">
        <f t="shared" si="128"/>
        <v>High</v>
      </c>
      <c r="Y4108" t="str">
        <f>IF(Table2[[#This Row],[total_intl_charge]] &gt; AVERAGE($R$2:$R$4245),"High","Low")</f>
        <v>High</v>
      </c>
      <c r="Z4108" t="str">
        <f>IF(AND(G4108&gt;AVERAGE(train!$G$2:$G$4251),K4108&gt;AVERAGE(train!$K$2:$K$4251)),"High Day &amp; Eve",IF(AND(G4108&gt;AVERAGE(train!$G$2:$G$4251),K4108&lt;=AVERAGE(train!$K$2:$K$4251)),"High Day Only",IF(AND(G4108&lt;=AVERAGE(train!$G$2:$G$4251),K4108&gt;AVERAGE(train!$K$2:$K$4251)),"High Eve Only","Low Usage")))</f>
        <v>Low Usage</v>
      </c>
    </row>
    <row r="4109" spans="1:26">
      <c r="A4109" t="s">
        <v>50</v>
      </c>
      <c r="B4109">
        <v>95</v>
      </c>
      <c r="C4109" t="s">
        <v>21</v>
      </c>
      <c r="D4109" t="s">
        <v>22</v>
      </c>
      <c r="E4109" t="s">
        <v>23</v>
      </c>
      <c r="F4109">
        <v>27</v>
      </c>
      <c r="G4109">
        <v>190.8</v>
      </c>
      <c r="H4109">
        <v>76</v>
      </c>
      <c r="I4109">
        <v>32.44</v>
      </c>
      <c r="J4109">
        <v>177.5</v>
      </c>
      <c r="K4109">
        <v>104</v>
      </c>
      <c r="L4109">
        <v>15.09</v>
      </c>
      <c r="M4109">
        <v>227.3</v>
      </c>
      <c r="N4109">
        <v>95</v>
      </c>
      <c r="O4109">
        <v>10.23</v>
      </c>
      <c r="P4109">
        <v>5.9</v>
      </c>
      <c r="Q4109">
        <v>1</v>
      </c>
      <c r="R4109">
        <v>1.59</v>
      </c>
      <c r="S4109">
        <v>2</v>
      </c>
      <c r="T4109" t="s">
        <v>22</v>
      </c>
      <c r="U4109">
        <f t="shared" si="129"/>
        <v>0</v>
      </c>
      <c r="V4109">
        <f>IF(Table2[[#This Row],[international_plan]]="yes",1,0)</f>
        <v>0</v>
      </c>
      <c r="W4109">
        <f>IF(Table2[[#This Row],[voice_mail_plan]]="yes",1,0)</f>
        <v>1</v>
      </c>
      <c r="X4109" t="str">
        <f t="shared" si="128"/>
        <v>Medium</v>
      </c>
      <c r="Y4109" t="str">
        <f>IF(Table2[[#This Row],[total_intl_charge]] &gt; AVERAGE($R$2:$R$4245),"High","Low")</f>
        <v>Low</v>
      </c>
      <c r="Z4109" t="str">
        <f>IF(AND(G4109&gt;AVERAGE(train!$G$2:$G$4251),K4109&gt;AVERAGE(train!$K$2:$K$4251)),"High Day &amp; Eve",IF(AND(G4109&gt;AVERAGE(train!$G$2:$G$4251),K4109&lt;=AVERAGE(train!$K$2:$K$4251)),"High Day Only",IF(AND(G4109&lt;=AVERAGE(train!$G$2:$G$4251),K4109&gt;AVERAGE(train!$K$2:$K$4251)),"High Eve Only","Low Usage")))</f>
        <v>High Day &amp; Eve</v>
      </c>
    </row>
    <row r="4110" spans="1:26">
      <c r="A4110" t="s">
        <v>39</v>
      </c>
      <c r="B4110">
        <v>30</v>
      </c>
      <c r="C4110" t="s">
        <v>21</v>
      </c>
      <c r="D4110" t="s">
        <v>22</v>
      </c>
      <c r="E4110" t="s">
        <v>22</v>
      </c>
      <c r="F4110">
        <v>0</v>
      </c>
      <c r="G4110">
        <v>195.2</v>
      </c>
      <c r="H4110">
        <v>100</v>
      </c>
      <c r="I4110">
        <v>33.18</v>
      </c>
      <c r="J4110">
        <v>179.8</v>
      </c>
      <c r="K4110">
        <v>95</v>
      </c>
      <c r="L4110">
        <v>15.28</v>
      </c>
      <c r="M4110">
        <v>298.3</v>
      </c>
      <c r="N4110">
        <v>115</v>
      </c>
      <c r="O4110">
        <v>13.42</v>
      </c>
      <c r="P4110">
        <v>11.5</v>
      </c>
      <c r="Q4110">
        <v>4</v>
      </c>
      <c r="R4110">
        <v>3.11</v>
      </c>
      <c r="S4110">
        <v>1</v>
      </c>
      <c r="T4110" t="s">
        <v>22</v>
      </c>
      <c r="U4110">
        <f t="shared" si="129"/>
        <v>0</v>
      </c>
      <c r="V4110">
        <f>IF(Table2[[#This Row],[international_plan]]="yes",1,0)</f>
        <v>0</v>
      </c>
      <c r="W4110">
        <f>IF(Table2[[#This Row],[voice_mail_plan]]="yes",1,0)</f>
        <v>0</v>
      </c>
      <c r="X4110" t="str">
        <f t="shared" si="128"/>
        <v>Low</v>
      </c>
      <c r="Y4110" t="str">
        <f>IF(Table2[[#This Row],[total_intl_charge]] &gt; AVERAGE($R$2:$R$4245),"High","Low")</f>
        <v>High</v>
      </c>
      <c r="Z4110" t="str">
        <f>IF(AND(G4110&gt;AVERAGE(train!$G$2:$G$4251),K4110&gt;AVERAGE(train!$K$2:$K$4251)),"High Day &amp; Eve",IF(AND(G4110&gt;AVERAGE(train!$G$2:$G$4251),K4110&lt;=AVERAGE(train!$K$2:$K$4251)),"High Day Only",IF(AND(G4110&lt;=AVERAGE(train!$G$2:$G$4251),K4110&gt;AVERAGE(train!$K$2:$K$4251)),"High Eve Only","Low Usage")))</f>
        <v>High Day Only</v>
      </c>
    </row>
    <row r="4111" spans="1:26">
      <c r="A4111" t="s">
        <v>24</v>
      </c>
      <c r="B4111">
        <v>172</v>
      </c>
      <c r="C4111" t="s">
        <v>28</v>
      </c>
      <c r="D4111" t="s">
        <v>22</v>
      </c>
      <c r="E4111" t="s">
        <v>22</v>
      </c>
      <c r="F4111">
        <v>0</v>
      </c>
      <c r="G4111">
        <v>290.5</v>
      </c>
      <c r="H4111">
        <v>123</v>
      </c>
      <c r="I4111">
        <v>49.39</v>
      </c>
      <c r="J4111">
        <v>253</v>
      </c>
      <c r="K4111">
        <v>77</v>
      </c>
      <c r="L4111">
        <v>21.51</v>
      </c>
      <c r="M4111">
        <v>159.30000000000001</v>
      </c>
      <c r="N4111">
        <v>96</v>
      </c>
      <c r="O4111">
        <v>7.17</v>
      </c>
      <c r="P4111">
        <v>11.3</v>
      </c>
      <c r="Q4111">
        <v>5</v>
      </c>
      <c r="R4111">
        <v>3.05</v>
      </c>
      <c r="S4111">
        <v>2</v>
      </c>
      <c r="T4111" t="s">
        <v>23</v>
      </c>
      <c r="U4111">
        <f t="shared" si="129"/>
        <v>1</v>
      </c>
      <c r="V4111">
        <f>IF(Table2[[#This Row],[international_plan]]="yes",1,0)</f>
        <v>0</v>
      </c>
      <c r="W4111">
        <f>IF(Table2[[#This Row],[voice_mail_plan]]="yes",1,0)</f>
        <v>0</v>
      </c>
      <c r="X4111" t="str">
        <f t="shared" si="128"/>
        <v>Very High</v>
      </c>
      <c r="Y4111" t="str">
        <f>IF(Table2[[#This Row],[total_intl_charge]] &gt; AVERAGE($R$2:$R$4245),"High","Low")</f>
        <v>High</v>
      </c>
      <c r="Z4111" t="str">
        <f>IF(AND(G4111&gt;AVERAGE(train!$G$2:$G$4251),K4111&gt;AVERAGE(train!$K$2:$K$4251)),"High Day &amp; Eve",IF(AND(G4111&gt;AVERAGE(train!$G$2:$G$4251),K4111&lt;=AVERAGE(train!$K$2:$K$4251)),"High Day Only",IF(AND(G4111&lt;=AVERAGE(train!$G$2:$G$4251),K4111&gt;AVERAGE(train!$K$2:$K$4251)),"High Eve Only","Low Usage")))</f>
        <v>High Day Only</v>
      </c>
    </row>
    <row r="4112" spans="1:26">
      <c r="A4112" t="s">
        <v>66</v>
      </c>
      <c r="B4112">
        <v>82</v>
      </c>
      <c r="C4112" t="s">
        <v>21</v>
      </c>
      <c r="D4112" t="s">
        <v>22</v>
      </c>
      <c r="E4112" t="s">
        <v>23</v>
      </c>
      <c r="F4112">
        <v>23</v>
      </c>
      <c r="G4112">
        <v>165.2</v>
      </c>
      <c r="H4112">
        <v>103</v>
      </c>
      <c r="I4112">
        <v>28.08</v>
      </c>
      <c r="J4112">
        <v>193.9</v>
      </c>
      <c r="K4112">
        <v>78</v>
      </c>
      <c r="L4112">
        <v>16.48</v>
      </c>
      <c r="M4112">
        <v>170.9</v>
      </c>
      <c r="N4112">
        <v>90</v>
      </c>
      <c r="O4112">
        <v>7.69</v>
      </c>
      <c r="P4112">
        <v>11.8</v>
      </c>
      <c r="Q4112">
        <v>2</v>
      </c>
      <c r="R4112">
        <v>3.19</v>
      </c>
      <c r="S4112">
        <v>1</v>
      </c>
      <c r="T4112" t="s">
        <v>22</v>
      </c>
      <c r="U4112">
        <f t="shared" si="129"/>
        <v>0</v>
      </c>
      <c r="V4112">
        <f>IF(Table2[[#This Row],[international_plan]]="yes",1,0)</f>
        <v>0</v>
      </c>
      <c r="W4112">
        <f>IF(Table2[[#This Row],[voice_mail_plan]]="yes",1,0)</f>
        <v>1</v>
      </c>
      <c r="X4112" t="str">
        <f t="shared" si="128"/>
        <v>Medium</v>
      </c>
      <c r="Y4112" t="str">
        <f>IF(Table2[[#This Row],[total_intl_charge]] &gt; AVERAGE($R$2:$R$4245),"High","Low")</f>
        <v>High</v>
      </c>
      <c r="Z4112" t="str">
        <f>IF(AND(G4112&gt;AVERAGE(train!$G$2:$G$4251),K4112&gt;AVERAGE(train!$K$2:$K$4251)),"High Day &amp; Eve",IF(AND(G4112&gt;AVERAGE(train!$G$2:$G$4251),K4112&lt;=AVERAGE(train!$K$2:$K$4251)),"High Day Only",IF(AND(G4112&lt;=AVERAGE(train!$G$2:$G$4251),K4112&gt;AVERAGE(train!$K$2:$K$4251)),"High Eve Only","Low Usage")))</f>
        <v>Low Usage</v>
      </c>
    </row>
    <row r="4113" spans="1:26">
      <c r="A4113" t="s">
        <v>51</v>
      </c>
      <c r="B4113">
        <v>95</v>
      </c>
      <c r="C4113" t="s">
        <v>21</v>
      </c>
      <c r="D4113" t="s">
        <v>22</v>
      </c>
      <c r="E4113" t="s">
        <v>22</v>
      </c>
      <c r="F4113">
        <v>0</v>
      </c>
      <c r="G4113">
        <v>198.9</v>
      </c>
      <c r="H4113">
        <v>101</v>
      </c>
      <c r="I4113">
        <v>33.81</v>
      </c>
      <c r="J4113">
        <v>209.7</v>
      </c>
      <c r="K4113">
        <v>91</v>
      </c>
      <c r="L4113">
        <v>17.82</v>
      </c>
      <c r="M4113">
        <v>145.30000000000001</v>
      </c>
      <c r="N4113">
        <v>55</v>
      </c>
      <c r="O4113">
        <v>6.54</v>
      </c>
      <c r="P4113">
        <v>11.4</v>
      </c>
      <c r="Q4113">
        <v>4</v>
      </c>
      <c r="R4113">
        <v>3.08</v>
      </c>
      <c r="S4113">
        <v>1</v>
      </c>
      <c r="T4113" t="s">
        <v>22</v>
      </c>
      <c r="U4113">
        <f t="shared" si="129"/>
        <v>0</v>
      </c>
      <c r="V4113">
        <f>IF(Table2[[#This Row],[international_plan]]="yes",1,0)</f>
        <v>0</v>
      </c>
      <c r="W4113">
        <f>IF(Table2[[#This Row],[voice_mail_plan]]="yes",1,0)</f>
        <v>0</v>
      </c>
      <c r="X4113" t="str">
        <f t="shared" si="128"/>
        <v>Medium</v>
      </c>
      <c r="Y4113" t="str">
        <f>IF(Table2[[#This Row],[total_intl_charge]] &gt; AVERAGE($R$2:$R$4245),"High","Low")</f>
        <v>High</v>
      </c>
      <c r="Z4113" t="str">
        <f>IF(AND(G4113&gt;AVERAGE(train!$G$2:$G$4251),K4113&gt;AVERAGE(train!$K$2:$K$4251)),"High Day &amp; Eve",IF(AND(G4113&gt;AVERAGE(train!$G$2:$G$4251),K4113&lt;=AVERAGE(train!$K$2:$K$4251)),"High Day Only",IF(AND(G4113&lt;=AVERAGE(train!$G$2:$G$4251),K4113&gt;AVERAGE(train!$K$2:$K$4251)),"High Eve Only","Low Usage")))</f>
        <v>High Day Only</v>
      </c>
    </row>
    <row r="4114" spans="1:26">
      <c r="A4114" t="s">
        <v>54</v>
      </c>
      <c r="B4114">
        <v>97</v>
      </c>
      <c r="C4114" t="s">
        <v>25</v>
      </c>
      <c r="D4114" t="s">
        <v>22</v>
      </c>
      <c r="E4114" t="s">
        <v>22</v>
      </c>
      <c r="F4114">
        <v>0</v>
      </c>
      <c r="G4114">
        <v>169.2</v>
      </c>
      <c r="H4114">
        <v>91</v>
      </c>
      <c r="I4114">
        <v>28.76</v>
      </c>
      <c r="J4114">
        <v>224.6</v>
      </c>
      <c r="K4114">
        <v>122</v>
      </c>
      <c r="L4114">
        <v>19.09</v>
      </c>
      <c r="M4114">
        <v>108</v>
      </c>
      <c r="N4114">
        <v>115</v>
      </c>
      <c r="O4114">
        <v>4.8600000000000003</v>
      </c>
      <c r="P4114">
        <v>13</v>
      </c>
      <c r="Q4114">
        <v>5</v>
      </c>
      <c r="R4114">
        <v>3.51</v>
      </c>
      <c r="S4114">
        <v>1</v>
      </c>
      <c r="T4114" t="s">
        <v>22</v>
      </c>
      <c r="U4114">
        <f t="shared" si="129"/>
        <v>0</v>
      </c>
      <c r="V4114">
        <f>IF(Table2[[#This Row],[international_plan]]="yes",1,0)</f>
        <v>0</v>
      </c>
      <c r="W4114">
        <f>IF(Table2[[#This Row],[voice_mail_plan]]="yes",1,0)</f>
        <v>0</v>
      </c>
      <c r="X4114" t="str">
        <f t="shared" si="128"/>
        <v>Medium</v>
      </c>
      <c r="Y4114" t="str">
        <f>IF(Table2[[#This Row],[total_intl_charge]] &gt; AVERAGE($R$2:$R$4245),"High","Low")</f>
        <v>High</v>
      </c>
      <c r="Z4114" t="str">
        <f>IF(AND(G4114&gt;AVERAGE(train!$G$2:$G$4251),K4114&gt;AVERAGE(train!$K$2:$K$4251)),"High Day &amp; Eve",IF(AND(G4114&gt;AVERAGE(train!$G$2:$G$4251),K4114&lt;=AVERAGE(train!$K$2:$K$4251)),"High Day Only",IF(AND(G4114&lt;=AVERAGE(train!$G$2:$G$4251),K4114&gt;AVERAGE(train!$K$2:$K$4251)),"High Eve Only","Low Usage")))</f>
        <v>High Eve Only</v>
      </c>
    </row>
    <row r="4115" spans="1:26">
      <c r="A4115" t="s">
        <v>54</v>
      </c>
      <c r="B4115">
        <v>115</v>
      </c>
      <c r="C4115" t="s">
        <v>21</v>
      </c>
      <c r="D4115" t="s">
        <v>22</v>
      </c>
      <c r="E4115" t="s">
        <v>22</v>
      </c>
      <c r="F4115">
        <v>0</v>
      </c>
      <c r="G4115">
        <v>275.5</v>
      </c>
      <c r="H4115">
        <v>76</v>
      </c>
      <c r="I4115">
        <v>46.84</v>
      </c>
      <c r="J4115">
        <v>225.8</v>
      </c>
      <c r="K4115">
        <v>82</v>
      </c>
      <c r="L4115">
        <v>19.190000000000001</v>
      </c>
      <c r="M4115">
        <v>327.3</v>
      </c>
      <c r="N4115">
        <v>87</v>
      </c>
      <c r="O4115">
        <v>14.73</v>
      </c>
      <c r="P4115">
        <v>4.8</v>
      </c>
      <c r="Q4115">
        <v>2</v>
      </c>
      <c r="R4115">
        <v>1.3</v>
      </c>
      <c r="S4115">
        <v>3</v>
      </c>
      <c r="T4115" t="s">
        <v>23</v>
      </c>
      <c r="U4115">
        <f t="shared" si="129"/>
        <v>1</v>
      </c>
      <c r="V4115">
        <f>IF(Table2[[#This Row],[international_plan]]="yes",1,0)</f>
        <v>0</v>
      </c>
      <c r="W4115">
        <f>IF(Table2[[#This Row],[voice_mail_plan]]="yes",1,0)</f>
        <v>0</v>
      </c>
      <c r="X4115" t="str">
        <f t="shared" si="128"/>
        <v>High</v>
      </c>
      <c r="Y4115" t="str">
        <f>IF(Table2[[#This Row],[total_intl_charge]] &gt; AVERAGE($R$2:$R$4245),"High","Low")</f>
        <v>Low</v>
      </c>
      <c r="Z4115" t="str">
        <f>IF(AND(G4115&gt;AVERAGE(train!$G$2:$G$4251),K4115&gt;AVERAGE(train!$K$2:$K$4251)),"High Day &amp; Eve",IF(AND(G4115&gt;AVERAGE(train!$G$2:$G$4251),K4115&lt;=AVERAGE(train!$K$2:$K$4251)),"High Day Only",IF(AND(G4115&lt;=AVERAGE(train!$G$2:$G$4251),K4115&gt;AVERAGE(train!$K$2:$K$4251)),"High Eve Only","Low Usage")))</f>
        <v>High Day Only</v>
      </c>
    </row>
    <row r="4116" spans="1:26">
      <c r="A4116" t="s">
        <v>45</v>
      </c>
      <c r="B4116">
        <v>94</v>
      </c>
      <c r="C4116" t="s">
        <v>25</v>
      </c>
      <c r="D4116" t="s">
        <v>22</v>
      </c>
      <c r="E4116" t="s">
        <v>22</v>
      </c>
      <c r="F4116">
        <v>0</v>
      </c>
      <c r="G4116">
        <v>226.6</v>
      </c>
      <c r="H4116">
        <v>119</v>
      </c>
      <c r="I4116">
        <v>38.520000000000003</v>
      </c>
      <c r="J4116">
        <v>199.8</v>
      </c>
      <c r="K4116">
        <v>111</v>
      </c>
      <c r="L4116">
        <v>16.98</v>
      </c>
      <c r="M4116">
        <v>219.4</v>
      </c>
      <c r="N4116">
        <v>141</v>
      </c>
      <c r="O4116">
        <v>9.8699999999999992</v>
      </c>
      <c r="P4116">
        <v>11.7</v>
      </c>
      <c r="Q4116">
        <v>2</v>
      </c>
      <c r="R4116">
        <v>3.16</v>
      </c>
      <c r="S4116">
        <v>3</v>
      </c>
      <c r="T4116" t="s">
        <v>22</v>
      </c>
      <c r="U4116">
        <f t="shared" si="129"/>
        <v>0</v>
      </c>
      <c r="V4116">
        <f>IF(Table2[[#This Row],[international_plan]]="yes",1,0)</f>
        <v>0</v>
      </c>
      <c r="W4116">
        <f>IF(Table2[[#This Row],[voice_mail_plan]]="yes",1,0)</f>
        <v>0</v>
      </c>
      <c r="X4116" t="str">
        <f t="shared" si="128"/>
        <v>Medium</v>
      </c>
      <c r="Y4116" t="str">
        <f>IF(Table2[[#This Row],[total_intl_charge]] &gt; AVERAGE($R$2:$R$4245),"High","Low")</f>
        <v>High</v>
      </c>
      <c r="Z4116" t="str">
        <f>IF(AND(G4116&gt;AVERAGE(train!$G$2:$G$4251),K4116&gt;AVERAGE(train!$K$2:$K$4251)),"High Day &amp; Eve",IF(AND(G4116&gt;AVERAGE(train!$G$2:$G$4251),K4116&lt;=AVERAGE(train!$K$2:$K$4251)),"High Day Only",IF(AND(G4116&lt;=AVERAGE(train!$G$2:$G$4251),K4116&gt;AVERAGE(train!$K$2:$K$4251)),"High Eve Only","Low Usage")))</f>
        <v>High Day &amp; Eve</v>
      </c>
    </row>
    <row r="4117" spans="1:26">
      <c r="A4117" t="s">
        <v>73</v>
      </c>
      <c r="B4117">
        <v>88</v>
      </c>
      <c r="C4117" t="s">
        <v>21</v>
      </c>
      <c r="D4117" t="s">
        <v>22</v>
      </c>
      <c r="E4117" t="s">
        <v>22</v>
      </c>
      <c r="F4117">
        <v>0</v>
      </c>
      <c r="G4117">
        <v>158.19999999999999</v>
      </c>
      <c r="H4117">
        <v>130</v>
      </c>
      <c r="I4117">
        <v>26.89</v>
      </c>
      <c r="J4117">
        <v>234.6</v>
      </c>
      <c r="K4117">
        <v>91</v>
      </c>
      <c r="L4117">
        <v>19.940000000000001</v>
      </c>
      <c r="M4117">
        <v>291</v>
      </c>
      <c r="N4117">
        <v>117</v>
      </c>
      <c r="O4117">
        <v>13.1</v>
      </c>
      <c r="P4117">
        <v>12.9</v>
      </c>
      <c r="Q4117">
        <v>3</v>
      </c>
      <c r="R4117">
        <v>3.48</v>
      </c>
      <c r="S4117">
        <v>2</v>
      </c>
      <c r="T4117" t="s">
        <v>22</v>
      </c>
      <c r="U4117">
        <f t="shared" si="129"/>
        <v>0</v>
      </c>
      <c r="V4117">
        <f>IF(Table2[[#This Row],[international_plan]]="yes",1,0)</f>
        <v>0</v>
      </c>
      <c r="W4117">
        <f>IF(Table2[[#This Row],[voice_mail_plan]]="yes",1,0)</f>
        <v>0</v>
      </c>
      <c r="X4117" t="str">
        <f t="shared" si="128"/>
        <v>Medium</v>
      </c>
      <c r="Y4117" t="str">
        <f>IF(Table2[[#This Row],[total_intl_charge]] &gt; AVERAGE($R$2:$R$4245),"High","Low")</f>
        <v>High</v>
      </c>
      <c r="Z4117" t="str">
        <f>IF(AND(G4117&gt;AVERAGE(train!$G$2:$G$4251),K4117&gt;AVERAGE(train!$K$2:$K$4251)),"High Day &amp; Eve",IF(AND(G4117&gt;AVERAGE(train!$G$2:$G$4251),K4117&lt;=AVERAGE(train!$K$2:$K$4251)),"High Day Only",IF(AND(G4117&lt;=AVERAGE(train!$G$2:$G$4251),K4117&gt;AVERAGE(train!$K$2:$K$4251)),"High Eve Only","Low Usage")))</f>
        <v>Low Usage</v>
      </c>
    </row>
    <row r="4118" spans="1:26">
      <c r="A4118" t="s">
        <v>27</v>
      </c>
      <c r="B4118">
        <v>95</v>
      </c>
      <c r="C4118" t="s">
        <v>21</v>
      </c>
      <c r="D4118" t="s">
        <v>22</v>
      </c>
      <c r="E4118" t="s">
        <v>22</v>
      </c>
      <c r="F4118">
        <v>0</v>
      </c>
      <c r="G4118">
        <v>186.4</v>
      </c>
      <c r="H4118">
        <v>85</v>
      </c>
      <c r="I4118">
        <v>31.69</v>
      </c>
      <c r="J4118">
        <v>173.4</v>
      </c>
      <c r="K4118">
        <v>100</v>
      </c>
      <c r="L4118">
        <v>14.74</v>
      </c>
      <c r="M4118">
        <v>294.7</v>
      </c>
      <c r="N4118">
        <v>73</v>
      </c>
      <c r="O4118">
        <v>13.26</v>
      </c>
      <c r="P4118">
        <v>9.1</v>
      </c>
      <c r="Q4118">
        <v>5</v>
      </c>
      <c r="R4118">
        <v>2.46</v>
      </c>
      <c r="S4118">
        <v>1</v>
      </c>
      <c r="T4118" t="s">
        <v>22</v>
      </c>
      <c r="U4118">
        <f t="shared" si="129"/>
        <v>0</v>
      </c>
      <c r="V4118">
        <f>IF(Table2[[#This Row],[international_plan]]="yes",1,0)</f>
        <v>0</v>
      </c>
      <c r="W4118">
        <f>IF(Table2[[#This Row],[voice_mail_plan]]="yes",1,0)</f>
        <v>0</v>
      </c>
      <c r="X4118" t="str">
        <f t="shared" si="128"/>
        <v>Medium</v>
      </c>
      <c r="Y4118" t="str">
        <f>IF(Table2[[#This Row],[total_intl_charge]] &gt; AVERAGE($R$2:$R$4245),"High","Low")</f>
        <v>Low</v>
      </c>
      <c r="Z4118" t="str">
        <f>IF(AND(G4118&gt;AVERAGE(train!$G$2:$G$4251),K4118&gt;AVERAGE(train!$K$2:$K$4251)),"High Day &amp; Eve",IF(AND(G4118&gt;AVERAGE(train!$G$2:$G$4251),K4118&lt;=AVERAGE(train!$K$2:$K$4251)),"High Day Only",IF(AND(G4118&lt;=AVERAGE(train!$G$2:$G$4251),K4118&gt;AVERAGE(train!$K$2:$K$4251)),"High Eve Only","Low Usage")))</f>
        <v>High Day Only</v>
      </c>
    </row>
    <row r="4119" spans="1:26">
      <c r="A4119" t="s">
        <v>57</v>
      </c>
      <c r="B4119">
        <v>52</v>
      </c>
      <c r="C4119" t="s">
        <v>25</v>
      </c>
      <c r="D4119" t="s">
        <v>22</v>
      </c>
      <c r="E4119" t="s">
        <v>22</v>
      </c>
      <c r="F4119">
        <v>0</v>
      </c>
      <c r="G4119">
        <v>165.8</v>
      </c>
      <c r="H4119">
        <v>94</v>
      </c>
      <c r="I4119">
        <v>28.19</v>
      </c>
      <c r="J4119">
        <v>192.8</v>
      </c>
      <c r="K4119">
        <v>135</v>
      </c>
      <c r="L4119">
        <v>16.39</v>
      </c>
      <c r="M4119">
        <v>247.8</v>
      </c>
      <c r="N4119">
        <v>64</v>
      </c>
      <c r="O4119">
        <v>11.15</v>
      </c>
      <c r="P4119">
        <v>12.4</v>
      </c>
      <c r="Q4119">
        <v>7</v>
      </c>
      <c r="R4119">
        <v>3.35</v>
      </c>
      <c r="S4119">
        <v>3</v>
      </c>
      <c r="T4119" t="s">
        <v>22</v>
      </c>
      <c r="U4119">
        <f t="shared" si="129"/>
        <v>0</v>
      </c>
      <c r="V4119">
        <f>IF(Table2[[#This Row],[international_plan]]="yes",1,0)</f>
        <v>0</v>
      </c>
      <c r="W4119">
        <f>IF(Table2[[#This Row],[voice_mail_plan]]="yes",1,0)</f>
        <v>0</v>
      </c>
      <c r="X4119" t="str">
        <f t="shared" si="128"/>
        <v>Low</v>
      </c>
      <c r="Y4119" t="str">
        <f>IF(Table2[[#This Row],[total_intl_charge]] &gt; AVERAGE($R$2:$R$4245),"High","Low")</f>
        <v>High</v>
      </c>
      <c r="Z4119" t="str">
        <f>IF(AND(G4119&gt;AVERAGE(train!$G$2:$G$4251),K4119&gt;AVERAGE(train!$K$2:$K$4251)),"High Day &amp; Eve",IF(AND(G4119&gt;AVERAGE(train!$G$2:$G$4251),K4119&lt;=AVERAGE(train!$K$2:$K$4251)),"High Day Only",IF(AND(G4119&lt;=AVERAGE(train!$G$2:$G$4251),K4119&gt;AVERAGE(train!$K$2:$K$4251)),"High Eve Only","Low Usage")))</f>
        <v>High Eve Only</v>
      </c>
    </row>
    <row r="4120" spans="1:26">
      <c r="A4120" t="s">
        <v>73</v>
      </c>
      <c r="B4120">
        <v>91</v>
      </c>
      <c r="C4120" t="s">
        <v>28</v>
      </c>
      <c r="D4120" t="s">
        <v>22</v>
      </c>
      <c r="E4120" t="s">
        <v>22</v>
      </c>
      <c r="F4120">
        <v>0</v>
      </c>
      <c r="G4120">
        <v>143.19999999999999</v>
      </c>
      <c r="H4120">
        <v>127</v>
      </c>
      <c r="I4120">
        <v>24.34</v>
      </c>
      <c r="J4120">
        <v>103</v>
      </c>
      <c r="K4120">
        <v>89</v>
      </c>
      <c r="L4120">
        <v>8.76</v>
      </c>
      <c r="M4120">
        <v>233.5</v>
      </c>
      <c r="N4120">
        <v>94</v>
      </c>
      <c r="O4120">
        <v>10.51</v>
      </c>
      <c r="P4120">
        <v>12.7</v>
      </c>
      <c r="Q4120">
        <v>3</v>
      </c>
      <c r="R4120">
        <v>3.43</v>
      </c>
      <c r="S4120">
        <v>2</v>
      </c>
      <c r="T4120" t="s">
        <v>22</v>
      </c>
      <c r="U4120">
        <f t="shared" si="129"/>
        <v>0</v>
      </c>
      <c r="V4120">
        <f>IF(Table2[[#This Row],[international_plan]]="yes",1,0)</f>
        <v>0</v>
      </c>
      <c r="W4120">
        <f>IF(Table2[[#This Row],[voice_mail_plan]]="yes",1,0)</f>
        <v>0</v>
      </c>
      <c r="X4120" t="str">
        <f t="shared" si="128"/>
        <v>Medium</v>
      </c>
      <c r="Y4120" t="str">
        <f>IF(Table2[[#This Row],[total_intl_charge]] &gt; AVERAGE($R$2:$R$4245),"High","Low")</f>
        <v>High</v>
      </c>
      <c r="Z4120" t="str">
        <f>IF(AND(G4120&gt;AVERAGE(train!$G$2:$G$4251),K4120&gt;AVERAGE(train!$K$2:$K$4251)),"High Day &amp; Eve",IF(AND(G4120&gt;AVERAGE(train!$G$2:$G$4251),K4120&lt;=AVERAGE(train!$K$2:$K$4251)),"High Day Only",IF(AND(G4120&lt;=AVERAGE(train!$G$2:$G$4251),K4120&gt;AVERAGE(train!$K$2:$K$4251)),"High Eve Only","Low Usage")))</f>
        <v>Low Usage</v>
      </c>
    </row>
    <row r="4121" spans="1:26">
      <c r="A4121" t="s">
        <v>49</v>
      </c>
      <c r="B4121">
        <v>163</v>
      </c>
      <c r="C4121" t="s">
        <v>28</v>
      </c>
      <c r="D4121" t="s">
        <v>22</v>
      </c>
      <c r="E4121" t="s">
        <v>22</v>
      </c>
      <c r="F4121">
        <v>0</v>
      </c>
      <c r="G4121">
        <v>238.6</v>
      </c>
      <c r="H4121">
        <v>107</v>
      </c>
      <c r="I4121">
        <v>40.56</v>
      </c>
      <c r="J4121">
        <v>178</v>
      </c>
      <c r="K4121">
        <v>85</v>
      </c>
      <c r="L4121">
        <v>15.13</v>
      </c>
      <c r="M4121">
        <v>196</v>
      </c>
      <c r="N4121">
        <v>124</v>
      </c>
      <c r="O4121">
        <v>8.82</v>
      </c>
      <c r="P4121">
        <v>6.2</v>
      </c>
      <c r="Q4121">
        <v>4</v>
      </c>
      <c r="R4121">
        <v>1.67</v>
      </c>
      <c r="S4121">
        <v>1</v>
      </c>
      <c r="T4121" t="s">
        <v>22</v>
      </c>
      <c r="U4121">
        <f t="shared" si="129"/>
        <v>0</v>
      </c>
      <c r="V4121">
        <f>IF(Table2[[#This Row],[international_plan]]="yes",1,0)</f>
        <v>0</v>
      </c>
      <c r="W4121">
        <f>IF(Table2[[#This Row],[voice_mail_plan]]="yes",1,0)</f>
        <v>0</v>
      </c>
      <c r="X4121" t="str">
        <f t="shared" si="128"/>
        <v>Very High</v>
      </c>
      <c r="Y4121" t="str">
        <f>IF(Table2[[#This Row],[total_intl_charge]] &gt; AVERAGE($R$2:$R$4245),"High","Low")</f>
        <v>Low</v>
      </c>
      <c r="Z4121" t="str">
        <f>IF(AND(G4121&gt;AVERAGE(train!$G$2:$G$4251),K4121&gt;AVERAGE(train!$K$2:$K$4251)),"High Day &amp; Eve",IF(AND(G4121&gt;AVERAGE(train!$G$2:$G$4251),K4121&lt;=AVERAGE(train!$K$2:$K$4251)),"High Day Only",IF(AND(G4121&lt;=AVERAGE(train!$G$2:$G$4251),K4121&gt;AVERAGE(train!$K$2:$K$4251)),"High Eve Only","Low Usage")))</f>
        <v>High Day Only</v>
      </c>
    </row>
    <row r="4122" spans="1:26">
      <c r="A4122" t="s">
        <v>67</v>
      </c>
      <c r="B4122">
        <v>145</v>
      </c>
      <c r="C4122" t="s">
        <v>25</v>
      </c>
      <c r="D4122" t="s">
        <v>23</v>
      </c>
      <c r="E4122" t="s">
        <v>22</v>
      </c>
      <c r="F4122">
        <v>0</v>
      </c>
      <c r="G4122">
        <v>113</v>
      </c>
      <c r="H4122">
        <v>63</v>
      </c>
      <c r="I4122">
        <v>19.21</v>
      </c>
      <c r="J4122">
        <v>187</v>
      </c>
      <c r="K4122">
        <v>131</v>
      </c>
      <c r="L4122">
        <v>15.9</v>
      </c>
      <c r="M4122">
        <v>146.80000000000001</v>
      </c>
      <c r="N4122">
        <v>61</v>
      </c>
      <c r="O4122">
        <v>6.61</v>
      </c>
      <c r="P4122">
        <v>10.9</v>
      </c>
      <c r="Q4122">
        <v>7</v>
      </c>
      <c r="R4122">
        <v>2.94</v>
      </c>
      <c r="S4122">
        <v>1</v>
      </c>
      <c r="T4122" t="s">
        <v>22</v>
      </c>
      <c r="U4122">
        <f t="shared" si="129"/>
        <v>0</v>
      </c>
      <c r="V4122">
        <f>IF(Table2[[#This Row],[international_plan]]="yes",1,0)</f>
        <v>1</v>
      </c>
      <c r="W4122">
        <f>IF(Table2[[#This Row],[voice_mail_plan]]="yes",1,0)</f>
        <v>0</v>
      </c>
      <c r="X4122" t="str">
        <f t="shared" si="128"/>
        <v>Very High</v>
      </c>
      <c r="Y4122" t="str">
        <f>IF(Table2[[#This Row],[total_intl_charge]] &gt; AVERAGE($R$2:$R$4245),"High","Low")</f>
        <v>High</v>
      </c>
      <c r="Z4122" t="str">
        <f>IF(AND(G4122&gt;AVERAGE(train!$G$2:$G$4251),K4122&gt;AVERAGE(train!$K$2:$K$4251)),"High Day &amp; Eve",IF(AND(G4122&gt;AVERAGE(train!$G$2:$G$4251),K4122&lt;=AVERAGE(train!$K$2:$K$4251)),"High Day Only",IF(AND(G4122&lt;=AVERAGE(train!$G$2:$G$4251),K4122&gt;AVERAGE(train!$K$2:$K$4251)),"High Eve Only","Low Usage")))</f>
        <v>High Eve Only</v>
      </c>
    </row>
    <row r="4123" spans="1:26">
      <c r="A4123" t="s">
        <v>53</v>
      </c>
      <c r="B4123">
        <v>116</v>
      </c>
      <c r="C4123" t="s">
        <v>25</v>
      </c>
      <c r="D4123" t="s">
        <v>22</v>
      </c>
      <c r="E4123" t="s">
        <v>22</v>
      </c>
      <c r="F4123">
        <v>0</v>
      </c>
      <c r="G4123">
        <v>149.6</v>
      </c>
      <c r="H4123">
        <v>74</v>
      </c>
      <c r="I4123">
        <v>25.43</v>
      </c>
      <c r="J4123">
        <v>167.9</v>
      </c>
      <c r="K4123">
        <v>92</v>
      </c>
      <c r="L4123">
        <v>14.27</v>
      </c>
      <c r="M4123">
        <v>174.1</v>
      </c>
      <c r="N4123">
        <v>100</v>
      </c>
      <c r="O4123">
        <v>7.83</v>
      </c>
      <c r="P4123">
        <v>16.399999999999999</v>
      </c>
      <c r="Q4123">
        <v>7</v>
      </c>
      <c r="R4123">
        <v>4.43</v>
      </c>
      <c r="S4123">
        <v>0</v>
      </c>
      <c r="T4123" t="s">
        <v>22</v>
      </c>
      <c r="U4123">
        <f t="shared" si="129"/>
        <v>0</v>
      </c>
      <c r="V4123">
        <f>IF(Table2[[#This Row],[international_plan]]="yes",1,0)</f>
        <v>0</v>
      </c>
      <c r="W4123">
        <f>IF(Table2[[#This Row],[voice_mail_plan]]="yes",1,0)</f>
        <v>0</v>
      </c>
      <c r="X4123" t="str">
        <f t="shared" si="128"/>
        <v>High</v>
      </c>
      <c r="Y4123" t="str">
        <f>IF(Table2[[#This Row],[total_intl_charge]] &gt; AVERAGE($R$2:$R$4245),"High","Low")</f>
        <v>High</v>
      </c>
      <c r="Z4123" t="str">
        <f>IF(AND(G4123&gt;AVERAGE(train!$G$2:$G$4251),K4123&gt;AVERAGE(train!$K$2:$K$4251)),"High Day &amp; Eve",IF(AND(G4123&gt;AVERAGE(train!$G$2:$G$4251),K4123&lt;=AVERAGE(train!$K$2:$K$4251)),"High Day Only",IF(AND(G4123&lt;=AVERAGE(train!$G$2:$G$4251),K4123&gt;AVERAGE(train!$K$2:$K$4251)),"High Eve Only","Low Usage")))</f>
        <v>Low Usage</v>
      </c>
    </row>
    <row r="4124" spans="1:26">
      <c r="A4124" t="s">
        <v>37</v>
      </c>
      <c r="B4124">
        <v>95</v>
      </c>
      <c r="C4124" t="s">
        <v>21</v>
      </c>
      <c r="D4124" t="s">
        <v>22</v>
      </c>
      <c r="E4124" t="s">
        <v>22</v>
      </c>
      <c r="F4124">
        <v>0</v>
      </c>
      <c r="G4124">
        <v>232</v>
      </c>
      <c r="H4124">
        <v>80</v>
      </c>
      <c r="I4124">
        <v>39.44</v>
      </c>
      <c r="J4124">
        <v>126.1</v>
      </c>
      <c r="K4124">
        <v>94</v>
      </c>
      <c r="L4124">
        <v>10.72</v>
      </c>
      <c r="M4124">
        <v>109.6</v>
      </c>
      <c r="N4124">
        <v>117</v>
      </c>
      <c r="O4124">
        <v>4.93</v>
      </c>
      <c r="P4124">
        <v>12</v>
      </c>
      <c r="Q4124">
        <v>6</v>
      </c>
      <c r="R4124">
        <v>3.24</v>
      </c>
      <c r="S4124">
        <v>1</v>
      </c>
      <c r="T4124" t="s">
        <v>22</v>
      </c>
      <c r="U4124">
        <f t="shared" si="129"/>
        <v>0</v>
      </c>
      <c r="V4124">
        <f>IF(Table2[[#This Row],[international_plan]]="yes",1,0)</f>
        <v>0</v>
      </c>
      <c r="W4124">
        <f>IF(Table2[[#This Row],[voice_mail_plan]]="yes",1,0)</f>
        <v>0</v>
      </c>
      <c r="X4124" t="str">
        <f t="shared" si="128"/>
        <v>Medium</v>
      </c>
      <c r="Y4124" t="str">
        <f>IF(Table2[[#This Row],[total_intl_charge]] &gt; AVERAGE($R$2:$R$4245),"High","Low")</f>
        <v>High</v>
      </c>
      <c r="Z4124" t="str">
        <f>IF(AND(G4124&gt;AVERAGE(train!$G$2:$G$4251),K4124&gt;AVERAGE(train!$K$2:$K$4251)),"High Day &amp; Eve",IF(AND(G4124&gt;AVERAGE(train!$G$2:$G$4251),K4124&lt;=AVERAGE(train!$K$2:$K$4251)),"High Day Only",IF(AND(G4124&lt;=AVERAGE(train!$G$2:$G$4251),K4124&gt;AVERAGE(train!$K$2:$K$4251)),"High Eve Only","Low Usage")))</f>
        <v>High Day Only</v>
      </c>
    </row>
    <row r="4125" spans="1:26">
      <c r="A4125" t="s">
        <v>36</v>
      </c>
      <c r="B4125">
        <v>49</v>
      </c>
      <c r="C4125" t="s">
        <v>21</v>
      </c>
      <c r="D4125" t="s">
        <v>22</v>
      </c>
      <c r="E4125" t="s">
        <v>22</v>
      </c>
      <c r="F4125">
        <v>0</v>
      </c>
      <c r="G4125">
        <v>167.2</v>
      </c>
      <c r="H4125">
        <v>94</v>
      </c>
      <c r="I4125">
        <v>28.42</v>
      </c>
      <c r="J4125">
        <v>218.1</v>
      </c>
      <c r="K4125">
        <v>121</v>
      </c>
      <c r="L4125">
        <v>18.54</v>
      </c>
      <c r="M4125">
        <v>313.10000000000002</v>
      </c>
      <c r="N4125">
        <v>109</v>
      </c>
      <c r="O4125">
        <v>14.09</v>
      </c>
      <c r="P4125">
        <v>7.8</v>
      </c>
      <c r="Q4125">
        <v>5</v>
      </c>
      <c r="R4125">
        <v>2.11</v>
      </c>
      <c r="S4125">
        <v>3</v>
      </c>
      <c r="T4125" t="s">
        <v>22</v>
      </c>
      <c r="U4125">
        <f t="shared" si="129"/>
        <v>0</v>
      </c>
      <c r="V4125">
        <f>IF(Table2[[#This Row],[international_plan]]="yes",1,0)</f>
        <v>0</v>
      </c>
      <c r="W4125">
        <f>IF(Table2[[#This Row],[voice_mail_plan]]="yes",1,0)</f>
        <v>0</v>
      </c>
      <c r="X4125" t="str">
        <f t="shared" si="128"/>
        <v>Low</v>
      </c>
      <c r="Y4125" t="str">
        <f>IF(Table2[[#This Row],[total_intl_charge]] &gt; AVERAGE($R$2:$R$4245),"High","Low")</f>
        <v>Low</v>
      </c>
      <c r="Z4125" t="str">
        <f>IF(AND(G4125&gt;AVERAGE(train!$G$2:$G$4251),K4125&gt;AVERAGE(train!$K$2:$K$4251)),"High Day &amp; Eve",IF(AND(G4125&gt;AVERAGE(train!$G$2:$G$4251),K4125&lt;=AVERAGE(train!$K$2:$K$4251)),"High Day Only",IF(AND(G4125&lt;=AVERAGE(train!$G$2:$G$4251),K4125&gt;AVERAGE(train!$K$2:$K$4251)),"High Eve Only","Low Usage")))</f>
        <v>High Eve Only</v>
      </c>
    </row>
    <row r="4126" spans="1:26">
      <c r="A4126" t="s">
        <v>47</v>
      </c>
      <c r="B4126">
        <v>121</v>
      </c>
      <c r="C4126" t="s">
        <v>21</v>
      </c>
      <c r="D4126" t="s">
        <v>22</v>
      </c>
      <c r="E4126" t="s">
        <v>22</v>
      </c>
      <c r="F4126">
        <v>0</v>
      </c>
      <c r="G4126">
        <v>162.4</v>
      </c>
      <c r="H4126">
        <v>87</v>
      </c>
      <c r="I4126">
        <v>27.61</v>
      </c>
      <c r="J4126">
        <v>285.2</v>
      </c>
      <c r="K4126">
        <v>104</v>
      </c>
      <c r="L4126">
        <v>24.24</v>
      </c>
      <c r="M4126">
        <v>117.4</v>
      </c>
      <c r="N4126">
        <v>125</v>
      </c>
      <c r="O4126">
        <v>5.28</v>
      </c>
      <c r="P4126">
        <v>5.8</v>
      </c>
      <c r="Q4126">
        <v>5</v>
      </c>
      <c r="R4126">
        <v>1.57</v>
      </c>
      <c r="S4126">
        <v>2</v>
      </c>
      <c r="T4126" t="s">
        <v>22</v>
      </c>
      <c r="U4126">
        <f t="shared" si="129"/>
        <v>0</v>
      </c>
      <c r="V4126">
        <f>IF(Table2[[#This Row],[international_plan]]="yes",1,0)</f>
        <v>0</v>
      </c>
      <c r="W4126">
        <f>IF(Table2[[#This Row],[voice_mail_plan]]="yes",1,0)</f>
        <v>0</v>
      </c>
      <c r="X4126" t="str">
        <f t="shared" si="128"/>
        <v>High</v>
      </c>
      <c r="Y4126" t="str">
        <f>IF(Table2[[#This Row],[total_intl_charge]] &gt; AVERAGE($R$2:$R$4245),"High","Low")</f>
        <v>Low</v>
      </c>
      <c r="Z4126" t="str">
        <f>IF(AND(G4126&gt;AVERAGE(train!$G$2:$G$4251),K4126&gt;AVERAGE(train!$K$2:$K$4251)),"High Day &amp; Eve",IF(AND(G4126&gt;AVERAGE(train!$G$2:$G$4251),K4126&lt;=AVERAGE(train!$K$2:$K$4251)),"High Day Only",IF(AND(G4126&lt;=AVERAGE(train!$G$2:$G$4251),K4126&gt;AVERAGE(train!$K$2:$K$4251)),"High Eve Only","Low Usage")))</f>
        <v>High Eve Only</v>
      </c>
    </row>
    <row r="4127" spans="1:26">
      <c r="A4127" t="s">
        <v>71</v>
      </c>
      <c r="B4127">
        <v>39</v>
      </c>
      <c r="C4127" t="s">
        <v>28</v>
      </c>
      <c r="D4127" t="s">
        <v>22</v>
      </c>
      <c r="E4127" t="s">
        <v>22</v>
      </c>
      <c r="F4127">
        <v>0</v>
      </c>
      <c r="G4127">
        <v>189.6</v>
      </c>
      <c r="H4127">
        <v>89</v>
      </c>
      <c r="I4127">
        <v>32.229999999999997</v>
      </c>
      <c r="J4127">
        <v>251.6</v>
      </c>
      <c r="K4127">
        <v>116</v>
      </c>
      <c r="L4127">
        <v>21.39</v>
      </c>
      <c r="M4127">
        <v>230.9</v>
      </c>
      <c r="N4127">
        <v>105</v>
      </c>
      <c r="O4127">
        <v>10.39</v>
      </c>
      <c r="P4127">
        <v>5.4</v>
      </c>
      <c r="Q4127">
        <v>8</v>
      </c>
      <c r="R4127">
        <v>1.46</v>
      </c>
      <c r="S4127">
        <v>3</v>
      </c>
      <c r="T4127" t="s">
        <v>22</v>
      </c>
      <c r="U4127">
        <f t="shared" si="129"/>
        <v>0</v>
      </c>
      <c r="V4127">
        <f>IF(Table2[[#This Row],[international_plan]]="yes",1,0)</f>
        <v>0</v>
      </c>
      <c r="W4127">
        <f>IF(Table2[[#This Row],[voice_mail_plan]]="yes",1,0)</f>
        <v>0</v>
      </c>
      <c r="X4127" t="str">
        <f t="shared" si="128"/>
        <v>Low</v>
      </c>
      <c r="Y4127" t="str">
        <f>IF(Table2[[#This Row],[total_intl_charge]] &gt; AVERAGE($R$2:$R$4245),"High","Low")</f>
        <v>Low</v>
      </c>
      <c r="Z4127" t="str">
        <f>IF(AND(G4127&gt;AVERAGE(train!$G$2:$G$4251),K4127&gt;AVERAGE(train!$K$2:$K$4251)),"High Day &amp; Eve",IF(AND(G4127&gt;AVERAGE(train!$G$2:$G$4251),K4127&lt;=AVERAGE(train!$K$2:$K$4251)),"High Day Only",IF(AND(G4127&lt;=AVERAGE(train!$G$2:$G$4251),K4127&gt;AVERAGE(train!$K$2:$K$4251)),"High Eve Only","Low Usage")))</f>
        <v>High Day &amp; Eve</v>
      </c>
    </row>
    <row r="4128" spans="1:26">
      <c r="A4128" t="s">
        <v>74</v>
      </c>
      <c r="B4128">
        <v>41</v>
      </c>
      <c r="C4128" t="s">
        <v>21</v>
      </c>
      <c r="D4128" t="s">
        <v>22</v>
      </c>
      <c r="E4128" t="s">
        <v>23</v>
      </c>
      <c r="F4128">
        <v>24</v>
      </c>
      <c r="G4128">
        <v>247.6</v>
      </c>
      <c r="H4128">
        <v>97</v>
      </c>
      <c r="I4128">
        <v>42.09</v>
      </c>
      <c r="J4128">
        <v>199.7</v>
      </c>
      <c r="K4128">
        <v>106</v>
      </c>
      <c r="L4128">
        <v>16.97</v>
      </c>
      <c r="M4128">
        <v>217.7</v>
      </c>
      <c r="N4128">
        <v>91</v>
      </c>
      <c r="O4128">
        <v>9.8000000000000007</v>
      </c>
      <c r="P4128">
        <v>12.1</v>
      </c>
      <c r="Q4128">
        <v>6</v>
      </c>
      <c r="R4128">
        <v>3.27</v>
      </c>
      <c r="S4128">
        <v>1</v>
      </c>
      <c r="T4128" t="s">
        <v>22</v>
      </c>
      <c r="U4128">
        <f t="shared" si="129"/>
        <v>0</v>
      </c>
      <c r="V4128">
        <f>IF(Table2[[#This Row],[international_plan]]="yes",1,0)</f>
        <v>0</v>
      </c>
      <c r="W4128">
        <f>IF(Table2[[#This Row],[voice_mail_plan]]="yes",1,0)</f>
        <v>1</v>
      </c>
      <c r="X4128" t="str">
        <f t="shared" si="128"/>
        <v>Low</v>
      </c>
      <c r="Y4128" t="str">
        <f>IF(Table2[[#This Row],[total_intl_charge]] &gt; AVERAGE($R$2:$R$4245),"High","Low")</f>
        <v>High</v>
      </c>
      <c r="Z4128" t="str">
        <f>IF(AND(G4128&gt;AVERAGE(train!$G$2:$G$4251),K4128&gt;AVERAGE(train!$K$2:$K$4251)),"High Day &amp; Eve",IF(AND(G4128&gt;AVERAGE(train!$G$2:$G$4251),K4128&lt;=AVERAGE(train!$K$2:$K$4251)),"High Day Only",IF(AND(G4128&lt;=AVERAGE(train!$G$2:$G$4251),K4128&gt;AVERAGE(train!$K$2:$K$4251)),"High Eve Only","Low Usage")))</f>
        <v>High Day &amp; Eve</v>
      </c>
    </row>
    <row r="4129" spans="1:26">
      <c r="A4129" t="s">
        <v>45</v>
      </c>
      <c r="B4129">
        <v>60</v>
      </c>
      <c r="C4129" t="s">
        <v>28</v>
      </c>
      <c r="D4129" t="s">
        <v>22</v>
      </c>
      <c r="E4129" t="s">
        <v>22</v>
      </c>
      <c r="F4129">
        <v>0</v>
      </c>
      <c r="G4129">
        <v>179.4</v>
      </c>
      <c r="H4129">
        <v>108</v>
      </c>
      <c r="I4129">
        <v>30.5</v>
      </c>
      <c r="J4129">
        <v>263.2</v>
      </c>
      <c r="K4129">
        <v>74</v>
      </c>
      <c r="L4129">
        <v>22.37</v>
      </c>
      <c r="M4129">
        <v>133.30000000000001</v>
      </c>
      <c r="N4129">
        <v>78</v>
      </c>
      <c r="O4129">
        <v>6</v>
      </c>
      <c r="P4129">
        <v>13.4</v>
      </c>
      <c r="Q4129">
        <v>7</v>
      </c>
      <c r="R4129">
        <v>3.62</v>
      </c>
      <c r="S4129">
        <v>2</v>
      </c>
      <c r="T4129" t="s">
        <v>22</v>
      </c>
      <c r="U4129">
        <f t="shared" si="129"/>
        <v>0</v>
      </c>
      <c r="V4129">
        <f>IF(Table2[[#This Row],[international_plan]]="yes",1,0)</f>
        <v>0</v>
      </c>
      <c r="W4129">
        <f>IF(Table2[[#This Row],[voice_mail_plan]]="yes",1,0)</f>
        <v>0</v>
      </c>
      <c r="X4129" t="str">
        <f t="shared" si="128"/>
        <v>Low</v>
      </c>
      <c r="Y4129" t="str">
        <f>IF(Table2[[#This Row],[total_intl_charge]] &gt; AVERAGE($R$2:$R$4245),"High","Low")</f>
        <v>High</v>
      </c>
      <c r="Z4129" t="str">
        <f>IF(AND(G4129&gt;AVERAGE(train!$G$2:$G$4251),K4129&gt;AVERAGE(train!$K$2:$K$4251)),"High Day &amp; Eve",IF(AND(G4129&gt;AVERAGE(train!$G$2:$G$4251),K4129&lt;=AVERAGE(train!$K$2:$K$4251)),"High Day Only",IF(AND(G4129&lt;=AVERAGE(train!$G$2:$G$4251),K4129&gt;AVERAGE(train!$K$2:$K$4251)),"High Eve Only","Low Usage")))</f>
        <v>Low Usage</v>
      </c>
    </row>
    <row r="4130" spans="1:26">
      <c r="A4130" t="s">
        <v>33</v>
      </c>
      <c r="B4130">
        <v>158</v>
      </c>
      <c r="C4130" t="s">
        <v>28</v>
      </c>
      <c r="D4130" t="s">
        <v>22</v>
      </c>
      <c r="E4130" t="s">
        <v>22</v>
      </c>
      <c r="F4130">
        <v>0</v>
      </c>
      <c r="G4130">
        <v>245.1</v>
      </c>
      <c r="H4130">
        <v>68</v>
      </c>
      <c r="I4130">
        <v>41.67</v>
      </c>
      <c r="J4130">
        <v>195.8</v>
      </c>
      <c r="K4130">
        <v>100</v>
      </c>
      <c r="L4130">
        <v>16.64</v>
      </c>
      <c r="M4130">
        <v>244.2</v>
      </c>
      <c r="N4130">
        <v>80</v>
      </c>
      <c r="O4130">
        <v>10.99</v>
      </c>
      <c r="P4130">
        <v>11.5</v>
      </c>
      <c r="Q4130">
        <v>4</v>
      </c>
      <c r="R4130">
        <v>3.11</v>
      </c>
      <c r="S4130">
        <v>2</v>
      </c>
      <c r="T4130" t="s">
        <v>22</v>
      </c>
      <c r="U4130">
        <f t="shared" si="129"/>
        <v>0</v>
      </c>
      <c r="V4130">
        <f>IF(Table2[[#This Row],[international_plan]]="yes",1,0)</f>
        <v>0</v>
      </c>
      <c r="W4130">
        <f>IF(Table2[[#This Row],[voice_mail_plan]]="yes",1,0)</f>
        <v>0</v>
      </c>
      <c r="X4130" t="str">
        <f t="shared" si="128"/>
        <v>Very High</v>
      </c>
      <c r="Y4130" t="str">
        <f>IF(Table2[[#This Row],[total_intl_charge]] &gt; AVERAGE($R$2:$R$4245),"High","Low")</f>
        <v>High</v>
      </c>
      <c r="Z4130" t="str">
        <f>IF(AND(G4130&gt;AVERAGE(train!$G$2:$G$4251),K4130&gt;AVERAGE(train!$K$2:$K$4251)),"High Day &amp; Eve",IF(AND(G4130&gt;AVERAGE(train!$G$2:$G$4251),K4130&lt;=AVERAGE(train!$K$2:$K$4251)),"High Day Only",IF(AND(G4130&lt;=AVERAGE(train!$G$2:$G$4251),K4130&gt;AVERAGE(train!$K$2:$K$4251)),"High Eve Only","Low Usage")))</f>
        <v>High Day Only</v>
      </c>
    </row>
    <row r="4131" spans="1:26">
      <c r="A4131" t="s">
        <v>67</v>
      </c>
      <c r="B4131">
        <v>121</v>
      </c>
      <c r="C4131" t="s">
        <v>25</v>
      </c>
      <c r="D4131" t="s">
        <v>22</v>
      </c>
      <c r="E4131" t="s">
        <v>23</v>
      </c>
      <c r="F4131">
        <v>12</v>
      </c>
      <c r="G4131">
        <v>127.2</v>
      </c>
      <c r="H4131">
        <v>56</v>
      </c>
      <c r="I4131">
        <v>21.62</v>
      </c>
      <c r="J4131">
        <v>241.6</v>
      </c>
      <c r="K4131">
        <v>114</v>
      </c>
      <c r="L4131">
        <v>20.54</v>
      </c>
      <c r="M4131">
        <v>176.6</v>
      </c>
      <c r="N4131">
        <v>84</v>
      </c>
      <c r="O4131">
        <v>7.95</v>
      </c>
      <c r="P4131">
        <v>13.2</v>
      </c>
      <c r="Q4131">
        <v>3</v>
      </c>
      <c r="R4131">
        <v>3.56</v>
      </c>
      <c r="S4131">
        <v>3</v>
      </c>
      <c r="T4131" t="s">
        <v>22</v>
      </c>
      <c r="U4131">
        <f t="shared" si="129"/>
        <v>0</v>
      </c>
      <c r="V4131">
        <f>IF(Table2[[#This Row],[international_plan]]="yes",1,0)</f>
        <v>0</v>
      </c>
      <c r="W4131">
        <f>IF(Table2[[#This Row],[voice_mail_plan]]="yes",1,0)</f>
        <v>1</v>
      </c>
      <c r="X4131" t="str">
        <f t="shared" si="128"/>
        <v>High</v>
      </c>
      <c r="Y4131" t="str">
        <f>IF(Table2[[#This Row],[total_intl_charge]] &gt; AVERAGE($R$2:$R$4245),"High","Low")</f>
        <v>High</v>
      </c>
      <c r="Z4131" t="str">
        <f>IF(AND(G4131&gt;AVERAGE(train!$G$2:$G$4251),K4131&gt;AVERAGE(train!$K$2:$K$4251)),"High Day &amp; Eve",IF(AND(G4131&gt;AVERAGE(train!$G$2:$G$4251),K4131&lt;=AVERAGE(train!$K$2:$K$4251)),"High Day Only",IF(AND(G4131&lt;=AVERAGE(train!$G$2:$G$4251),K4131&gt;AVERAGE(train!$K$2:$K$4251)),"High Eve Only","Low Usage")))</f>
        <v>High Eve Only</v>
      </c>
    </row>
    <row r="4132" spans="1:26">
      <c r="A4132" t="s">
        <v>67</v>
      </c>
      <c r="B4132">
        <v>45</v>
      </c>
      <c r="C4132" t="s">
        <v>21</v>
      </c>
      <c r="D4132" t="s">
        <v>22</v>
      </c>
      <c r="E4132" t="s">
        <v>22</v>
      </c>
      <c r="F4132">
        <v>0</v>
      </c>
      <c r="G4132">
        <v>142.69999999999999</v>
      </c>
      <c r="H4132">
        <v>80</v>
      </c>
      <c r="I4132">
        <v>24.26</v>
      </c>
      <c r="J4132">
        <v>205.4</v>
      </c>
      <c r="K4132">
        <v>135</v>
      </c>
      <c r="L4132">
        <v>17.46</v>
      </c>
      <c r="M4132">
        <v>228.1</v>
      </c>
      <c r="N4132">
        <v>87</v>
      </c>
      <c r="O4132">
        <v>10.26</v>
      </c>
      <c r="P4132">
        <v>12</v>
      </c>
      <c r="Q4132">
        <v>11</v>
      </c>
      <c r="R4132">
        <v>3.24</v>
      </c>
      <c r="S4132">
        <v>2</v>
      </c>
      <c r="T4132" t="s">
        <v>22</v>
      </c>
      <c r="U4132">
        <f t="shared" si="129"/>
        <v>0</v>
      </c>
      <c r="V4132">
        <f>IF(Table2[[#This Row],[international_plan]]="yes",1,0)</f>
        <v>0</v>
      </c>
      <c r="W4132">
        <f>IF(Table2[[#This Row],[voice_mail_plan]]="yes",1,0)</f>
        <v>0</v>
      </c>
      <c r="X4132" t="str">
        <f t="shared" si="128"/>
        <v>Low</v>
      </c>
      <c r="Y4132" t="str">
        <f>IF(Table2[[#This Row],[total_intl_charge]] &gt; AVERAGE($R$2:$R$4245),"High","Low")</f>
        <v>High</v>
      </c>
      <c r="Z4132" t="str">
        <f>IF(AND(G4132&gt;AVERAGE(train!$G$2:$G$4251),K4132&gt;AVERAGE(train!$K$2:$K$4251)),"High Day &amp; Eve",IF(AND(G4132&gt;AVERAGE(train!$G$2:$G$4251),K4132&lt;=AVERAGE(train!$K$2:$K$4251)),"High Day Only",IF(AND(G4132&lt;=AVERAGE(train!$G$2:$G$4251),K4132&gt;AVERAGE(train!$K$2:$K$4251)),"High Eve Only","Low Usage")))</f>
        <v>High Eve Only</v>
      </c>
    </row>
    <row r="4133" spans="1:26">
      <c r="A4133" t="s">
        <v>51</v>
      </c>
      <c r="B4133">
        <v>154</v>
      </c>
      <c r="C4133" t="s">
        <v>28</v>
      </c>
      <c r="D4133" t="s">
        <v>22</v>
      </c>
      <c r="E4133" t="s">
        <v>22</v>
      </c>
      <c r="F4133">
        <v>0</v>
      </c>
      <c r="G4133">
        <v>94.5</v>
      </c>
      <c r="H4133">
        <v>97</v>
      </c>
      <c r="I4133">
        <v>16.07</v>
      </c>
      <c r="J4133">
        <v>178.2</v>
      </c>
      <c r="K4133">
        <v>127</v>
      </c>
      <c r="L4133">
        <v>15.15</v>
      </c>
      <c r="M4133">
        <v>230.2</v>
      </c>
      <c r="N4133">
        <v>99</v>
      </c>
      <c r="O4133">
        <v>10.36</v>
      </c>
      <c r="P4133">
        <v>9.1999999999999993</v>
      </c>
      <c r="Q4133">
        <v>3</v>
      </c>
      <c r="R4133">
        <v>2.48</v>
      </c>
      <c r="S4133">
        <v>2</v>
      </c>
      <c r="T4133" t="s">
        <v>22</v>
      </c>
      <c r="U4133">
        <f t="shared" si="129"/>
        <v>0</v>
      </c>
      <c r="V4133">
        <f>IF(Table2[[#This Row],[international_plan]]="yes",1,0)</f>
        <v>0</v>
      </c>
      <c r="W4133">
        <f>IF(Table2[[#This Row],[voice_mail_plan]]="yes",1,0)</f>
        <v>0</v>
      </c>
      <c r="X4133" t="str">
        <f t="shared" si="128"/>
        <v>Very High</v>
      </c>
      <c r="Y4133" t="str">
        <f>IF(Table2[[#This Row],[total_intl_charge]] &gt; AVERAGE($R$2:$R$4245),"High","Low")</f>
        <v>Low</v>
      </c>
      <c r="Z4133" t="str">
        <f>IF(AND(G4133&gt;AVERAGE(train!$G$2:$G$4251),K4133&gt;AVERAGE(train!$K$2:$K$4251)),"High Day &amp; Eve",IF(AND(G4133&gt;AVERAGE(train!$G$2:$G$4251),K4133&lt;=AVERAGE(train!$K$2:$K$4251)),"High Day Only",IF(AND(G4133&lt;=AVERAGE(train!$G$2:$G$4251),K4133&gt;AVERAGE(train!$K$2:$K$4251)),"High Eve Only","Low Usage")))</f>
        <v>High Eve Only</v>
      </c>
    </row>
    <row r="4134" spans="1:26">
      <c r="A4134" t="s">
        <v>54</v>
      </c>
      <c r="B4134">
        <v>127</v>
      </c>
      <c r="C4134" t="s">
        <v>28</v>
      </c>
      <c r="D4134" t="s">
        <v>22</v>
      </c>
      <c r="E4134" t="s">
        <v>22</v>
      </c>
      <c r="F4134">
        <v>0</v>
      </c>
      <c r="G4134">
        <v>241.7</v>
      </c>
      <c r="H4134">
        <v>115</v>
      </c>
      <c r="I4134">
        <v>41.09</v>
      </c>
      <c r="J4134">
        <v>141.5</v>
      </c>
      <c r="K4134">
        <v>96</v>
      </c>
      <c r="L4134">
        <v>12.03</v>
      </c>
      <c r="M4134">
        <v>170.7</v>
      </c>
      <c r="N4134">
        <v>94</v>
      </c>
      <c r="O4134">
        <v>7.68</v>
      </c>
      <c r="P4134">
        <v>4.5</v>
      </c>
      <c r="Q4134">
        <v>5</v>
      </c>
      <c r="R4134">
        <v>1.22</v>
      </c>
      <c r="S4134">
        <v>2</v>
      </c>
      <c r="T4134" t="s">
        <v>22</v>
      </c>
      <c r="U4134">
        <f t="shared" si="129"/>
        <v>0</v>
      </c>
      <c r="V4134">
        <f>IF(Table2[[#This Row],[international_plan]]="yes",1,0)</f>
        <v>0</v>
      </c>
      <c r="W4134">
        <f>IF(Table2[[#This Row],[voice_mail_plan]]="yes",1,0)</f>
        <v>0</v>
      </c>
      <c r="X4134" t="str">
        <f t="shared" si="128"/>
        <v>High</v>
      </c>
      <c r="Y4134" t="str">
        <f>IF(Table2[[#This Row],[total_intl_charge]] &gt; AVERAGE($R$2:$R$4245),"High","Low")</f>
        <v>Low</v>
      </c>
      <c r="Z4134" t="str">
        <f>IF(AND(G4134&gt;AVERAGE(train!$G$2:$G$4251),K4134&gt;AVERAGE(train!$K$2:$K$4251)),"High Day &amp; Eve",IF(AND(G4134&gt;AVERAGE(train!$G$2:$G$4251),K4134&lt;=AVERAGE(train!$K$2:$K$4251)),"High Day Only",IF(AND(G4134&lt;=AVERAGE(train!$G$2:$G$4251),K4134&gt;AVERAGE(train!$K$2:$K$4251)),"High Eve Only","Low Usage")))</f>
        <v>High Day Only</v>
      </c>
    </row>
    <row r="4135" spans="1:26">
      <c r="A4135" t="s">
        <v>41</v>
      </c>
      <c r="B4135">
        <v>74</v>
      </c>
      <c r="C4135" t="s">
        <v>21</v>
      </c>
      <c r="D4135" t="s">
        <v>23</v>
      </c>
      <c r="E4135" t="s">
        <v>22</v>
      </c>
      <c r="F4135">
        <v>0</v>
      </c>
      <c r="G4135">
        <v>267.5</v>
      </c>
      <c r="H4135">
        <v>134</v>
      </c>
      <c r="I4135">
        <v>45.48</v>
      </c>
      <c r="J4135">
        <v>242.5</v>
      </c>
      <c r="K4135">
        <v>110</v>
      </c>
      <c r="L4135">
        <v>20.61</v>
      </c>
      <c r="M4135">
        <v>223</v>
      </c>
      <c r="N4135">
        <v>108</v>
      </c>
      <c r="O4135">
        <v>10.039999999999999</v>
      </c>
      <c r="P4135">
        <v>8.3000000000000007</v>
      </c>
      <c r="Q4135">
        <v>4</v>
      </c>
      <c r="R4135">
        <v>2.2400000000000002</v>
      </c>
      <c r="S4135">
        <v>3</v>
      </c>
      <c r="T4135" t="s">
        <v>23</v>
      </c>
      <c r="U4135">
        <f t="shared" si="129"/>
        <v>1</v>
      </c>
      <c r="V4135">
        <f>IF(Table2[[#This Row],[international_plan]]="yes",1,0)</f>
        <v>1</v>
      </c>
      <c r="W4135">
        <f>IF(Table2[[#This Row],[voice_mail_plan]]="yes",1,0)</f>
        <v>0</v>
      </c>
      <c r="X4135" t="str">
        <f t="shared" si="128"/>
        <v>Medium</v>
      </c>
      <c r="Y4135" t="str">
        <f>IF(Table2[[#This Row],[total_intl_charge]] &gt; AVERAGE($R$2:$R$4245),"High","Low")</f>
        <v>Low</v>
      </c>
      <c r="Z4135" t="str">
        <f>IF(AND(G4135&gt;AVERAGE(train!$G$2:$G$4251),K4135&gt;AVERAGE(train!$K$2:$K$4251)),"High Day &amp; Eve",IF(AND(G4135&gt;AVERAGE(train!$G$2:$G$4251),K4135&lt;=AVERAGE(train!$K$2:$K$4251)),"High Day Only",IF(AND(G4135&lt;=AVERAGE(train!$G$2:$G$4251),K4135&gt;AVERAGE(train!$K$2:$K$4251)),"High Eve Only","Low Usage")))</f>
        <v>High Day &amp; Eve</v>
      </c>
    </row>
    <row r="4136" spans="1:26">
      <c r="A4136" t="s">
        <v>68</v>
      </c>
      <c r="B4136">
        <v>26</v>
      </c>
      <c r="C4136" t="s">
        <v>25</v>
      </c>
      <c r="D4136" t="s">
        <v>22</v>
      </c>
      <c r="E4136" t="s">
        <v>22</v>
      </c>
      <c r="F4136">
        <v>0</v>
      </c>
      <c r="G4136">
        <v>290.10000000000002</v>
      </c>
      <c r="H4136">
        <v>143</v>
      </c>
      <c r="I4136">
        <v>49.32</v>
      </c>
      <c r="J4136">
        <v>245.7</v>
      </c>
      <c r="K4136">
        <v>97</v>
      </c>
      <c r="L4136">
        <v>20.88</v>
      </c>
      <c r="M4136">
        <v>147</v>
      </c>
      <c r="N4136">
        <v>80</v>
      </c>
      <c r="O4136">
        <v>6.61</v>
      </c>
      <c r="P4136">
        <v>7.4</v>
      </c>
      <c r="Q4136">
        <v>4</v>
      </c>
      <c r="R4136">
        <v>2</v>
      </c>
      <c r="S4136">
        <v>2</v>
      </c>
      <c r="T4136" t="s">
        <v>23</v>
      </c>
      <c r="U4136">
        <f t="shared" si="129"/>
        <v>1</v>
      </c>
      <c r="V4136">
        <f>IF(Table2[[#This Row],[international_plan]]="yes",1,0)</f>
        <v>0</v>
      </c>
      <c r="W4136">
        <f>IF(Table2[[#This Row],[voice_mail_plan]]="yes",1,0)</f>
        <v>0</v>
      </c>
      <c r="X4136" t="str">
        <f t="shared" si="128"/>
        <v>Low</v>
      </c>
      <c r="Y4136" t="str">
        <f>IF(Table2[[#This Row],[total_intl_charge]] &gt; AVERAGE($R$2:$R$4245),"High","Low")</f>
        <v>Low</v>
      </c>
      <c r="Z4136" t="str">
        <f>IF(AND(G4136&gt;AVERAGE(train!$G$2:$G$4251),K4136&gt;AVERAGE(train!$K$2:$K$4251)),"High Day &amp; Eve",IF(AND(G4136&gt;AVERAGE(train!$G$2:$G$4251),K4136&lt;=AVERAGE(train!$K$2:$K$4251)),"High Day Only",IF(AND(G4136&lt;=AVERAGE(train!$G$2:$G$4251),K4136&gt;AVERAGE(train!$K$2:$K$4251)),"High Eve Only","Low Usage")))</f>
        <v>High Day Only</v>
      </c>
    </row>
    <row r="4137" spans="1:26">
      <c r="A4137" t="s">
        <v>44</v>
      </c>
      <c r="B4137">
        <v>101</v>
      </c>
      <c r="C4137" t="s">
        <v>21</v>
      </c>
      <c r="D4137" t="s">
        <v>22</v>
      </c>
      <c r="E4137" t="s">
        <v>23</v>
      </c>
      <c r="F4137">
        <v>24</v>
      </c>
      <c r="G4137">
        <v>240.5</v>
      </c>
      <c r="H4137">
        <v>103</v>
      </c>
      <c r="I4137">
        <v>40.89</v>
      </c>
      <c r="J4137">
        <v>280.5</v>
      </c>
      <c r="K4137">
        <v>78</v>
      </c>
      <c r="L4137">
        <v>23.84</v>
      </c>
      <c r="M4137">
        <v>212.8</v>
      </c>
      <c r="N4137">
        <v>69</v>
      </c>
      <c r="O4137">
        <v>9.58</v>
      </c>
      <c r="P4137">
        <v>10.4</v>
      </c>
      <c r="Q4137">
        <v>5</v>
      </c>
      <c r="R4137">
        <v>2.81</v>
      </c>
      <c r="S4137">
        <v>2</v>
      </c>
      <c r="T4137" t="s">
        <v>22</v>
      </c>
      <c r="U4137">
        <f t="shared" si="129"/>
        <v>0</v>
      </c>
      <c r="V4137">
        <f>IF(Table2[[#This Row],[international_plan]]="yes",1,0)</f>
        <v>0</v>
      </c>
      <c r="W4137">
        <f>IF(Table2[[#This Row],[voice_mail_plan]]="yes",1,0)</f>
        <v>1</v>
      </c>
      <c r="X4137" t="str">
        <f t="shared" si="128"/>
        <v>High</v>
      </c>
      <c r="Y4137" t="str">
        <f>IF(Table2[[#This Row],[total_intl_charge]] &gt; AVERAGE($R$2:$R$4245),"High","Low")</f>
        <v>High</v>
      </c>
      <c r="Z4137" t="str">
        <f>IF(AND(G4137&gt;AVERAGE(train!$G$2:$G$4251),K4137&gt;AVERAGE(train!$K$2:$K$4251)),"High Day &amp; Eve",IF(AND(G4137&gt;AVERAGE(train!$G$2:$G$4251),K4137&lt;=AVERAGE(train!$K$2:$K$4251)),"High Day Only",IF(AND(G4137&lt;=AVERAGE(train!$G$2:$G$4251),K4137&gt;AVERAGE(train!$K$2:$K$4251)),"High Eve Only","Low Usage")))</f>
        <v>High Day Only</v>
      </c>
    </row>
    <row r="4138" spans="1:26">
      <c r="A4138" t="s">
        <v>57</v>
      </c>
      <c r="B4138">
        <v>67</v>
      </c>
      <c r="C4138" t="s">
        <v>21</v>
      </c>
      <c r="D4138" t="s">
        <v>22</v>
      </c>
      <c r="E4138" t="s">
        <v>22</v>
      </c>
      <c r="F4138">
        <v>0</v>
      </c>
      <c r="G4138">
        <v>284.5</v>
      </c>
      <c r="H4138">
        <v>104</v>
      </c>
      <c r="I4138">
        <v>48.37</v>
      </c>
      <c r="J4138">
        <v>88.6</v>
      </c>
      <c r="K4138">
        <v>71</v>
      </c>
      <c r="L4138">
        <v>7.53</v>
      </c>
      <c r="M4138">
        <v>171.4</v>
      </c>
      <c r="N4138">
        <v>93</v>
      </c>
      <c r="O4138">
        <v>7.71</v>
      </c>
      <c r="P4138">
        <v>12.5</v>
      </c>
      <c r="Q4138">
        <v>4</v>
      </c>
      <c r="R4138">
        <v>3.38</v>
      </c>
      <c r="S4138">
        <v>1</v>
      </c>
      <c r="T4138" t="s">
        <v>22</v>
      </c>
      <c r="U4138">
        <f t="shared" si="129"/>
        <v>0</v>
      </c>
      <c r="V4138">
        <f>IF(Table2[[#This Row],[international_plan]]="yes",1,0)</f>
        <v>0</v>
      </c>
      <c r="W4138">
        <f>IF(Table2[[#This Row],[voice_mail_plan]]="yes",1,0)</f>
        <v>0</v>
      </c>
      <c r="X4138" t="str">
        <f t="shared" si="128"/>
        <v>Low</v>
      </c>
      <c r="Y4138" t="str">
        <f>IF(Table2[[#This Row],[total_intl_charge]] &gt; AVERAGE($R$2:$R$4245),"High","Low")</f>
        <v>High</v>
      </c>
      <c r="Z4138" t="str">
        <f>IF(AND(G4138&gt;AVERAGE(train!$G$2:$G$4251),K4138&gt;AVERAGE(train!$K$2:$K$4251)),"High Day &amp; Eve",IF(AND(G4138&gt;AVERAGE(train!$G$2:$G$4251),K4138&lt;=AVERAGE(train!$K$2:$K$4251)),"High Day Only",IF(AND(G4138&lt;=AVERAGE(train!$G$2:$G$4251),K4138&gt;AVERAGE(train!$K$2:$K$4251)),"High Eve Only","Low Usage")))</f>
        <v>High Day Only</v>
      </c>
    </row>
    <row r="4139" spans="1:26">
      <c r="A4139" t="s">
        <v>44</v>
      </c>
      <c r="B4139">
        <v>142</v>
      </c>
      <c r="C4139" t="s">
        <v>21</v>
      </c>
      <c r="D4139" t="s">
        <v>22</v>
      </c>
      <c r="E4139" t="s">
        <v>22</v>
      </c>
      <c r="F4139">
        <v>0</v>
      </c>
      <c r="G4139">
        <v>131.69999999999999</v>
      </c>
      <c r="H4139">
        <v>85</v>
      </c>
      <c r="I4139">
        <v>22.39</v>
      </c>
      <c r="J4139">
        <v>239.6</v>
      </c>
      <c r="K4139">
        <v>118</v>
      </c>
      <c r="L4139">
        <v>20.37</v>
      </c>
      <c r="M4139">
        <v>235.1</v>
      </c>
      <c r="N4139">
        <v>77</v>
      </c>
      <c r="O4139">
        <v>10.58</v>
      </c>
      <c r="P4139">
        <v>8.9</v>
      </c>
      <c r="Q4139">
        <v>3</v>
      </c>
      <c r="R4139">
        <v>2.4</v>
      </c>
      <c r="S4139">
        <v>1</v>
      </c>
      <c r="T4139" t="s">
        <v>22</v>
      </c>
      <c r="U4139">
        <f t="shared" si="129"/>
        <v>0</v>
      </c>
      <c r="V4139">
        <f>IF(Table2[[#This Row],[international_plan]]="yes",1,0)</f>
        <v>0</v>
      </c>
      <c r="W4139">
        <f>IF(Table2[[#This Row],[voice_mail_plan]]="yes",1,0)</f>
        <v>0</v>
      </c>
      <c r="X4139" t="str">
        <f t="shared" si="128"/>
        <v>Very High</v>
      </c>
      <c r="Y4139" t="str">
        <f>IF(Table2[[#This Row],[total_intl_charge]] &gt; AVERAGE($R$2:$R$4245),"High","Low")</f>
        <v>Low</v>
      </c>
      <c r="Z4139" t="str">
        <f>IF(AND(G4139&gt;AVERAGE(train!$G$2:$G$4251),K4139&gt;AVERAGE(train!$K$2:$K$4251)),"High Day &amp; Eve",IF(AND(G4139&gt;AVERAGE(train!$G$2:$G$4251),K4139&lt;=AVERAGE(train!$K$2:$K$4251)),"High Day Only",IF(AND(G4139&lt;=AVERAGE(train!$G$2:$G$4251),K4139&gt;AVERAGE(train!$K$2:$K$4251)),"High Eve Only","Low Usage")))</f>
        <v>High Eve Only</v>
      </c>
    </row>
    <row r="4140" spans="1:26">
      <c r="A4140" t="s">
        <v>43</v>
      </c>
      <c r="B4140">
        <v>183</v>
      </c>
      <c r="C4140" t="s">
        <v>21</v>
      </c>
      <c r="D4140" t="s">
        <v>22</v>
      </c>
      <c r="E4140" t="s">
        <v>23</v>
      </c>
      <c r="F4140">
        <v>31</v>
      </c>
      <c r="G4140">
        <v>211.9</v>
      </c>
      <c r="H4140">
        <v>126</v>
      </c>
      <c r="I4140">
        <v>36.020000000000003</v>
      </c>
      <c r="J4140">
        <v>224.3</v>
      </c>
      <c r="K4140">
        <v>125</v>
      </c>
      <c r="L4140">
        <v>19.07</v>
      </c>
      <c r="M4140">
        <v>226.2</v>
      </c>
      <c r="N4140">
        <v>125</v>
      </c>
      <c r="O4140">
        <v>10.18</v>
      </c>
      <c r="P4140">
        <v>13.8</v>
      </c>
      <c r="Q4140">
        <v>2</v>
      </c>
      <c r="R4140">
        <v>3.73</v>
      </c>
      <c r="S4140">
        <v>1</v>
      </c>
      <c r="T4140" t="s">
        <v>22</v>
      </c>
      <c r="U4140">
        <f t="shared" si="129"/>
        <v>0</v>
      </c>
      <c r="V4140">
        <f>IF(Table2[[#This Row],[international_plan]]="yes",1,0)</f>
        <v>0</v>
      </c>
      <c r="W4140">
        <f>IF(Table2[[#This Row],[voice_mail_plan]]="yes",1,0)</f>
        <v>1</v>
      </c>
      <c r="X4140" t="str">
        <f t="shared" si="128"/>
        <v>Very High</v>
      </c>
      <c r="Y4140" t="str">
        <f>IF(Table2[[#This Row],[total_intl_charge]] &gt; AVERAGE($R$2:$R$4245),"High","Low")</f>
        <v>High</v>
      </c>
      <c r="Z4140" t="str">
        <f>IF(AND(G4140&gt;AVERAGE(train!$G$2:$G$4251),K4140&gt;AVERAGE(train!$K$2:$K$4251)),"High Day &amp; Eve",IF(AND(G4140&gt;AVERAGE(train!$G$2:$G$4251),K4140&lt;=AVERAGE(train!$K$2:$K$4251)),"High Day Only",IF(AND(G4140&lt;=AVERAGE(train!$G$2:$G$4251),K4140&gt;AVERAGE(train!$K$2:$K$4251)),"High Eve Only","Low Usage")))</f>
        <v>High Day &amp; Eve</v>
      </c>
    </row>
    <row r="4141" spans="1:26">
      <c r="A4141" t="s">
        <v>40</v>
      </c>
      <c r="B4141">
        <v>202</v>
      </c>
      <c r="C4141" t="s">
        <v>21</v>
      </c>
      <c r="D4141" t="s">
        <v>22</v>
      </c>
      <c r="E4141" t="s">
        <v>22</v>
      </c>
      <c r="F4141">
        <v>0</v>
      </c>
      <c r="G4141">
        <v>168.9</v>
      </c>
      <c r="H4141">
        <v>88</v>
      </c>
      <c r="I4141">
        <v>28.71</v>
      </c>
      <c r="J4141">
        <v>235.8</v>
      </c>
      <c r="K4141">
        <v>98</v>
      </c>
      <c r="L4141">
        <v>20.04</v>
      </c>
      <c r="M4141">
        <v>273.2</v>
      </c>
      <c r="N4141">
        <v>108</v>
      </c>
      <c r="O4141">
        <v>12.29</v>
      </c>
      <c r="P4141">
        <v>14.6</v>
      </c>
      <c r="Q4141">
        <v>3</v>
      </c>
      <c r="R4141">
        <v>3.94</v>
      </c>
      <c r="S4141">
        <v>3</v>
      </c>
      <c r="T4141" t="s">
        <v>22</v>
      </c>
      <c r="U4141">
        <f t="shared" si="129"/>
        <v>0</v>
      </c>
      <c r="V4141">
        <f>IF(Table2[[#This Row],[international_plan]]="yes",1,0)</f>
        <v>0</v>
      </c>
      <c r="W4141">
        <f>IF(Table2[[#This Row],[voice_mail_plan]]="yes",1,0)</f>
        <v>0</v>
      </c>
      <c r="X4141" t="str">
        <f t="shared" si="128"/>
        <v>Very High</v>
      </c>
      <c r="Y4141" t="str">
        <f>IF(Table2[[#This Row],[total_intl_charge]] &gt; AVERAGE($R$2:$R$4245),"High","Low")</f>
        <v>High</v>
      </c>
      <c r="Z4141" t="str">
        <f>IF(AND(G4141&gt;AVERAGE(train!$G$2:$G$4251),K4141&gt;AVERAGE(train!$K$2:$K$4251)),"High Day &amp; Eve",IF(AND(G4141&gt;AVERAGE(train!$G$2:$G$4251),K4141&lt;=AVERAGE(train!$K$2:$K$4251)),"High Day Only",IF(AND(G4141&lt;=AVERAGE(train!$G$2:$G$4251),K4141&gt;AVERAGE(train!$K$2:$K$4251)),"High Eve Only","Low Usage")))</f>
        <v>Low Usage</v>
      </c>
    </row>
    <row r="4142" spans="1:26">
      <c r="A4142" t="s">
        <v>30</v>
      </c>
      <c r="B4142">
        <v>24</v>
      </c>
      <c r="C4142" t="s">
        <v>21</v>
      </c>
      <c r="D4142" t="s">
        <v>23</v>
      </c>
      <c r="E4142" t="s">
        <v>22</v>
      </c>
      <c r="F4142">
        <v>0</v>
      </c>
      <c r="G4142">
        <v>230.5</v>
      </c>
      <c r="H4142">
        <v>126</v>
      </c>
      <c r="I4142">
        <v>39.19</v>
      </c>
      <c r="J4142">
        <v>184.7</v>
      </c>
      <c r="K4142">
        <v>128</v>
      </c>
      <c r="L4142">
        <v>15.7</v>
      </c>
      <c r="M4142">
        <v>159.1</v>
      </c>
      <c r="N4142">
        <v>152</v>
      </c>
      <c r="O4142">
        <v>7.16</v>
      </c>
      <c r="P4142">
        <v>10.6</v>
      </c>
      <c r="Q4142">
        <v>3</v>
      </c>
      <c r="R4142">
        <v>2.86</v>
      </c>
      <c r="S4142">
        <v>1</v>
      </c>
      <c r="T4142" t="s">
        <v>22</v>
      </c>
      <c r="U4142">
        <f t="shared" si="129"/>
        <v>0</v>
      </c>
      <c r="V4142">
        <f>IF(Table2[[#This Row],[international_plan]]="yes",1,0)</f>
        <v>1</v>
      </c>
      <c r="W4142">
        <f>IF(Table2[[#This Row],[voice_mail_plan]]="yes",1,0)</f>
        <v>0</v>
      </c>
      <c r="X4142" t="str">
        <f t="shared" si="128"/>
        <v>Low</v>
      </c>
      <c r="Y4142" t="str">
        <f>IF(Table2[[#This Row],[total_intl_charge]] &gt; AVERAGE($R$2:$R$4245),"High","Low")</f>
        <v>High</v>
      </c>
      <c r="Z4142" t="str">
        <f>IF(AND(G4142&gt;AVERAGE(train!$G$2:$G$4251),K4142&gt;AVERAGE(train!$K$2:$K$4251)),"High Day &amp; Eve",IF(AND(G4142&gt;AVERAGE(train!$G$2:$G$4251),K4142&lt;=AVERAGE(train!$K$2:$K$4251)),"High Day Only",IF(AND(G4142&lt;=AVERAGE(train!$G$2:$G$4251),K4142&gt;AVERAGE(train!$K$2:$K$4251)),"High Eve Only","Low Usage")))</f>
        <v>High Day &amp; Eve</v>
      </c>
    </row>
    <row r="4143" spans="1:26">
      <c r="A4143" t="s">
        <v>40</v>
      </c>
      <c r="B4143">
        <v>36</v>
      </c>
      <c r="C4143" t="s">
        <v>28</v>
      </c>
      <c r="D4143" t="s">
        <v>22</v>
      </c>
      <c r="E4143" t="s">
        <v>22</v>
      </c>
      <c r="F4143">
        <v>0</v>
      </c>
      <c r="G4143">
        <v>195.5</v>
      </c>
      <c r="H4143">
        <v>77</v>
      </c>
      <c r="I4143">
        <v>33.24</v>
      </c>
      <c r="J4143">
        <v>156.30000000000001</v>
      </c>
      <c r="K4143">
        <v>108</v>
      </c>
      <c r="L4143">
        <v>13.29</v>
      </c>
      <c r="M4143">
        <v>217.8</v>
      </c>
      <c r="N4143">
        <v>133</v>
      </c>
      <c r="O4143">
        <v>9.8000000000000007</v>
      </c>
      <c r="P4143">
        <v>7.3</v>
      </c>
      <c r="Q4143">
        <v>2</v>
      </c>
      <c r="R4143">
        <v>1.97</v>
      </c>
      <c r="S4143">
        <v>1</v>
      </c>
      <c r="T4143" t="s">
        <v>22</v>
      </c>
      <c r="U4143">
        <f t="shared" si="129"/>
        <v>0</v>
      </c>
      <c r="V4143">
        <f>IF(Table2[[#This Row],[international_plan]]="yes",1,0)</f>
        <v>0</v>
      </c>
      <c r="W4143">
        <f>IF(Table2[[#This Row],[voice_mail_plan]]="yes",1,0)</f>
        <v>0</v>
      </c>
      <c r="X4143" t="str">
        <f t="shared" si="128"/>
        <v>Low</v>
      </c>
      <c r="Y4143" t="str">
        <f>IF(Table2[[#This Row],[total_intl_charge]] &gt; AVERAGE($R$2:$R$4245),"High","Low")</f>
        <v>Low</v>
      </c>
      <c r="Z4143" t="str">
        <f>IF(AND(G4143&gt;AVERAGE(train!$G$2:$G$4251),K4143&gt;AVERAGE(train!$K$2:$K$4251)),"High Day &amp; Eve",IF(AND(G4143&gt;AVERAGE(train!$G$2:$G$4251),K4143&lt;=AVERAGE(train!$K$2:$K$4251)),"High Day Only",IF(AND(G4143&lt;=AVERAGE(train!$G$2:$G$4251),K4143&gt;AVERAGE(train!$K$2:$K$4251)),"High Eve Only","Low Usage")))</f>
        <v>High Day &amp; Eve</v>
      </c>
    </row>
    <row r="4144" spans="1:26">
      <c r="A4144" t="s">
        <v>51</v>
      </c>
      <c r="B4144">
        <v>167</v>
      </c>
      <c r="C4144" t="s">
        <v>21</v>
      </c>
      <c r="D4144" t="s">
        <v>22</v>
      </c>
      <c r="E4144" t="s">
        <v>22</v>
      </c>
      <c r="F4144">
        <v>0</v>
      </c>
      <c r="G4144">
        <v>112.3</v>
      </c>
      <c r="H4144">
        <v>101</v>
      </c>
      <c r="I4144">
        <v>19.09</v>
      </c>
      <c r="J4144">
        <v>204.8</v>
      </c>
      <c r="K4144">
        <v>140</v>
      </c>
      <c r="L4144">
        <v>17.41</v>
      </c>
      <c r="M4144">
        <v>141.19999999999999</v>
      </c>
      <c r="N4144">
        <v>118</v>
      </c>
      <c r="O4144">
        <v>6.35</v>
      </c>
      <c r="P4144">
        <v>13.3</v>
      </c>
      <c r="Q4144">
        <v>2</v>
      </c>
      <c r="R4144">
        <v>3.59</v>
      </c>
      <c r="S4144">
        <v>1</v>
      </c>
      <c r="T4144" t="s">
        <v>22</v>
      </c>
      <c r="U4144">
        <f t="shared" si="129"/>
        <v>0</v>
      </c>
      <c r="V4144">
        <f>IF(Table2[[#This Row],[international_plan]]="yes",1,0)</f>
        <v>0</v>
      </c>
      <c r="W4144">
        <f>IF(Table2[[#This Row],[voice_mail_plan]]="yes",1,0)</f>
        <v>0</v>
      </c>
      <c r="X4144" t="str">
        <f t="shared" si="128"/>
        <v>Very High</v>
      </c>
      <c r="Y4144" t="str">
        <f>IF(Table2[[#This Row],[total_intl_charge]] &gt; AVERAGE($R$2:$R$4245),"High","Low")</f>
        <v>High</v>
      </c>
      <c r="Z4144" t="str">
        <f>IF(AND(G4144&gt;AVERAGE(train!$G$2:$G$4251),K4144&gt;AVERAGE(train!$K$2:$K$4251)),"High Day &amp; Eve",IF(AND(G4144&gt;AVERAGE(train!$G$2:$G$4251),K4144&lt;=AVERAGE(train!$K$2:$K$4251)),"High Day Only",IF(AND(G4144&lt;=AVERAGE(train!$G$2:$G$4251),K4144&gt;AVERAGE(train!$K$2:$K$4251)),"High Eve Only","Low Usage")))</f>
        <v>High Eve Only</v>
      </c>
    </row>
    <row r="4145" spans="1:26">
      <c r="A4145" t="s">
        <v>72</v>
      </c>
      <c r="B4145">
        <v>118</v>
      </c>
      <c r="C4145" t="s">
        <v>21</v>
      </c>
      <c r="D4145" t="s">
        <v>22</v>
      </c>
      <c r="E4145" t="s">
        <v>22</v>
      </c>
      <c r="F4145">
        <v>0</v>
      </c>
      <c r="G4145">
        <v>103.6</v>
      </c>
      <c r="H4145">
        <v>107</v>
      </c>
      <c r="I4145">
        <v>17.61</v>
      </c>
      <c r="J4145">
        <v>82</v>
      </c>
      <c r="K4145">
        <v>149</v>
      </c>
      <c r="L4145">
        <v>6.97</v>
      </c>
      <c r="M4145">
        <v>169.5</v>
      </c>
      <c r="N4145">
        <v>103</v>
      </c>
      <c r="O4145">
        <v>7.63</v>
      </c>
      <c r="P4145">
        <v>6.6</v>
      </c>
      <c r="Q4145">
        <v>6</v>
      </c>
      <c r="R4145">
        <v>1.78</v>
      </c>
      <c r="S4145">
        <v>0</v>
      </c>
      <c r="T4145" t="s">
        <v>22</v>
      </c>
      <c r="U4145">
        <f t="shared" si="129"/>
        <v>0</v>
      </c>
      <c r="V4145">
        <f>IF(Table2[[#This Row],[international_plan]]="yes",1,0)</f>
        <v>0</v>
      </c>
      <c r="W4145">
        <f>IF(Table2[[#This Row],[voice_mail_plan]]="yes",1,0)</f>
        <v>0</v>
      </c>
      <c r="X4145" t="str">
        <f t="shared" si="128"/>
        <v>High</v>
      </c>
      <c r="Y4145" t="str">
        <f>IF(Table2[[#This Row],[total_intl_charge]] &gt; AVERAGE($R$2:$R$4245),"High","Low")</f>
        <v>Low</v>
      </c>
      <c r="Z4145" t="str">
        <f>IF(AND(G4145&gt;AVERAGE(train!$G$2:$G$4251),K4145&gt;AVERAGE(train!$K$2:$K$4251)),"High Day &amp; Eve",IF(AND(G4145&gt;AVERAGE(train!$G$2:$G$4251),K4145&lt;=AVERAGE(train!$K$2:$K$4251)),"High Day Only",IF(AND(G4145&lt;=AVERAGE(train!$G$2:$G$4251),K4145&gt;AVERAGE(train!$K$2:$K$4251)),"High Eve Only","Low Usage")))</f>
        <v>High Eve Only</v>
      </c>
    </row>
    <row r="4146" spans="1:26">
      <c r="A4146" t="s">
        <v>69</v>
      </c>
      <c r="B4146">
        <v>136</v>
      </c>
      <c r="C4146" t="s">
        <v>21</v>
      </c>
      <c r="D4146" t="s">
        <v>22</v>
      </c>
      <c r="E4146" t="s">
        <v>22</v>
      </c>
      <c r="F4146">
        <v>0</v>
      </c>
      <c r="G4146">
        <v>121.5</v>
      </c>
      <c r="H4146">
        <v>80</v>
      </c>
      <c r="I4146">
        <v>20.66</v>
      </c>
      <c r="J4146">
        <v>220.1</v>
      </c>
      <c r="K4146">
        <v>97</v>
      </c>
      <c r="L4146">
        <v>18.71</v>
      </c>
      <c r="M4146">
        <v>179.5</v>
      </c>
      <c r="N4146">
        <v>94</v>
      </c>
      <c r="O4146">
        <v>8.08</v>
      </c>
      <c r="P4146">
        <v>10.4</v>
      </c>
      <c r="Q4146">
        <v>5</v>
      </c>
      <c r="R4146">
        <v>2.81</v>
      </c>
      <c r="S4146">
        <v>1</v>
      </c>
      <c r="T4146" t="s">
        <v>22</v>
      </c>
      <c r="U4146">
        <f t="shared" si="129"/>
        <v>0</v>
      </c>
      <c r="V4146">
        <f>IF(Table2[[#This Row],[international_plan]]="yes",1,0)</f>
        <v>0</v>
      </c>
      <c r="W4146">
        <f>IF(Table2[[#This Row],[voice_mail_plan]]="yes",1,0)</f>
        <v>0</v>
      </c>
      <c r="X4146" t="str">
        <f t="shared" si="128"/>
        <v>Very High</v>
      </c>
      <c r="Y4146" t="str">
        <f>IF(Table2[[#This Row],[total_intl_charge]] &gt; AVERAGE($R$2:$R$4245),"High","Low")</f>
        <v>High</v>
      </c>
      <c r="Z4146" t="str">
        <f>IF(AND(G4146&gt;AVERAGE(train!$G$2:$G$4251),K4146&gt;AVERAGE(train!$K$2:$K$4251)),"High Day &amp; Eve",IF(AND(G4146&gt;AVERAGE(train!$G$2:$G$4251),K4146&lt;=AVERAGE(train!$K$2:$K$4251)),"High Day Only",IF(AND(G4146&lt;=AVERAGE(train!$G$2:$G$4251),K4146&gt;AVERAGE(train!$K$2:$K$4251)),"High Eve Only","Low Usage")))</f>
        <v>Low Usage</v>
      </c>
    </row>
    <row r="4147" spans="1:26">
      <c r="A4147" t="s">
        <v>43</v>
      </c>
      <c r="B4147">
        <v>77</v>
      </c>
      <c r="C4147" t="s">
        <v>21</v>
      </c>
      <c r="D4147" t="s">
        <v>22</v>
      </c>
      <c r="E4147" t="s">
        <v>22</v>
      </c>
      <c r="F4147">
        <v>0</v>
      </c>
      <c r="G4147">
        <v>175.8</v>
      </c>
      <c r="H4147">
        <v>116</v>
      </c>
      <c r="I4147">
        <v>29.89</v>
      </c>
      <c r="J4147">
        <v>156.19999999999999</v>
      </c>
      <c r="K4147">
        <v>125</v>
      </c>
      <c r="L4147">
        <v>13.28</v>
      </c>
      <c r="M4147">
        <v>237.4</v>
      </c>
      <c r="N4147">
        <v>106</v>
      </c>
      <c r="O4147">
        <v>10.68</v>
      </c>
      <c r="P4147">
        <v>5</v>
      </c>
      <c r="Q4147">
        <v>4</v>
      </c>
      <c r="R4147">
        <v>1.35</v>
      </c>
      <c r="S4147">
        <v>0</v>
      </c>
      <c r="T4147" t="s">
        <v>22</v>
      </c>
      <c r="U4147">
        <f t="shared" si="129"/>
        <v>0</v>
      </c>
      <c r="V4147">
        <f>IF(Table2[[#This Row],[international_plan]]="yes",1,0)</f>
        <v>0</v>
      </c>
      <c r="W4147">
        <f>IF(Table2[[#This Row],[voice_mail_plan]]="yes",1,0)</f>
        <v>0</v>
      </c>
      <c r="X4147" t="str">
        <f t="shared" si="128"/>
        <v>Medium</v>
      </c>
      <c r="Y4147" t="str">
        <f>IF(Table2[[#This Row],[total_intl_charge]] &gt; AVERAGE($R$2:$R$4245),"High","Low")</f>
        <v>Low</v>
      </c>
      <c r="Z4147" t="str">
        <f>IF(AND(G4147&gt;AVERAGE(train!$G$2:$G$4251),K4147&gt;AVERAGE(train!$K$2:$K$4251)),"High Day &amp; Eve",IF(AND(G4147&gt;AVERAGE(train!$G$2:$G$4251),K4147&lt;=AVERAGE(train!$K$2:$K$4251)),"High Day Only",IF(AND(G4147&lt;=AVERAGE(train!$G$2:$G$4251),K4147&gt;AVERAGE(train!$K$2:$K$4251)),"High Eve Only","Low Usage")))</f>
        <v>High Eve Only</v>
      </c>
    </row>
    <row r="4148" spans="1:26">
      <c r="A4148" t="s">
        <v>53</v>
      </c>
      <c r="B4148">
        <v>133</v>
      </c>
      <c r="C4148" t="s">
        <v>21</v>
      </c>
      <c r="D4148" t="s">
        <v>22</v>
      </c>
      <c r="E4148" t="s">
        <v>22</v>
      </c>
      <c r="F4148">
        <v>0</v>
      </c>
      <c r="G4148">
        <v>165.9</v>
      </c>
      <c r="H4148">
        <v>98</v>
      </c>
      <c r="I4148">
        <v>28.2</v>
      </c>
      <c r="J4148">
        <v>161.9</v>
      </c>
      <c r="K4148">
        <v>110</v>
      </c>
      <c r="L4148">
        <v>13.76</v>
      </c>
      <c r="M4148">
        <v>208.9</v>
      </c>
      <c r="N4148">
        <v>120</v>
      </c>
      <c r="O4148">
        <v>9.4</v>
      </c>
      <c r="P4148">
        <v>11.2</v>
      </c>
      <c r="Q4148">
        <v>11</v>
      </c>
      <c r="R4148">
        <v>3.02</v>
      </c>
      <c r="S4148">
        <v>2</v>
      </c>
      <c r="T4148" t="s">
        <v>22</v>
      </c>
      <c r="U4148">
        <f t="shared" si="129"/>
        <v>0</v>
      </c>
      <c r="V4148">
        <f>IF(Table2[[#This Row],[international_plan]]="yes",1,0)</f>
        <v>0</v>
      </c>
      <c r="W4148">
        <f>IF(Table2[[#This Row],[voice_mail_plan]]="yes",1,0)</f>
        <v>0</v>
      </c>
      <c r="X4148" t="str">
        <f t="shared" si="128"/>
        <v>Very High</v>
      </c>
      <c r="Y4148" t="str">
        <f>IF(Table2[[#This Row],[total_intl_charge]] &gt; AVERAGE($R$2:$R$4245),"High","Low")</f>
        <v>High</v>
      </c>
      <c r="Z4148" t="str">
        <f>IF(AND(G4148&gt;AVERAGE(train!$G$2:$G$4251),K4148&gt;AVERAGE(train!$K$2:$K$4251)),"High Day &amp; Eve",IF(AND(G4148&gt;AVERAGE(train!$G$2:$G$4251),K4148&lt;=AVERAGE(train!$K$2:$K$4251)),"High Day Only",IF(AND(G4148&lt;=AVERAGE(train!$G$2:$G$4251),K4148&gt;AVERAGE(train!$K$2:$K$4251)),"High Eve Only","Low Usage")))</f>
        <v>High Eve Only</v>
      </c>
    </row>
    <row r="4149" spans="1:26">
      <c r="A4149" t="s">
        <v>52</v>
      </c>
      <c r="B4149">
        <v>122</v>
      </c>
      <c r="C4149" t="s">
        <v>25</v>
      </c>
      <c r="D4149" t="s">
        <v>22</v>
      </c>
      <c r="E4149" t="s">
        <v>22</v>
      </c>
      <c r="F4149">
        <v>0</v>
      </c>
      <c r="G4149">
        <v>152</v>
      </c>
      <c r="H4149">
        <v>86</v>
      </c>
      <c r="I4149">
        <v>25.84</v>
      </c>
      <c r="J4149">
        <v>162.80000000000001</v>
      </c>
      <c r="K4149">
        <v>61</v>
      </c>
      <c r="L4149">
        <v>13.84</v>
      </c>
      <c r="M4149">
        <v>161.9</v>
      </c>
      <c r="N4149">
        <v>98</v>
      </c>
      <c r="O4149">
        <v>7.29</v>
      </c>
      <c r="P4149">
        <v>9.3000000000000007</v>
      </c>
      <c r="Q4149">
        <v>3</v>
      </c>
      <c r="R4149">
        <v>2.5099999999999998</v>
      </c>
      <c r="S4149">
        <v>1</v>
      </c>
      <c r="T4149" t="s">
        <v>22</v>
      </c>
      <c r="U4149">
        <f t="shared" si="129"/>
        <v>0</v>
      </c>
      <c r="V4149">
        <f>IF(Table2[[#This Row],[international_plan]]="yes",1,0)</f>
        <v>0</v>
      </c>
      <c r="W4149">
        <f>IF(Table2[[#This Row],[voice_mail_plan]]="yes",1,0)</f>
        <v>0</v>
      </c>
      <c r="X4149" t="str">
        <f t="shared" si="128"/>
        <v>High</v>
      </c>
      <c r="Y4149" t="str">
        <f>IF(Table2[[#This Row],[total_intl_charge]] &gt; AVERAGE($R$2:$R$4245),"High","Low")</f>
        <v>Low</v>
      </c>
      <c r="Z4149" t="str">
        <f>IF(AND(G4149&gt;AVERAGE(train!$G$2:$G$4251),K4149&gt;AVERAGE(train!$K$2:$K$4251)),"High Day &amp; Eve",IF(AND(G4149&gt;AVERAGE(train!$G$2:$G$4251),K4149&lt;=AVERAGE(train!$K$2:$K$4251)),"High Day Only",IF(AND(G4149&lt;=AVERAGE(train!$G$2:$G$4251),K4149&gt;AVERAGE(train!$K$2:$K$4251)),"High Eve Only","Low Usage")))</f>
        <v>Low Usage</v>
      </c>
    </row>
    <row r="4150" spans="1:26">
      <c r="A4150" t="s">
        <v>56</v>
      </c>
      <c r="B4150">
        <v>19</v>
      </c>
      <c r="C4150" t="s">
        <v>25</v>
      </c>
      <c r="D4150" t="s">
        <v>22</v>
      </c>
      <c r="E4150" t="s">
        <v>22</v>
      </c>
      <c r="F4150">
        <v>0</v>
      </c>
      <c r="G4150">
        <v>146.80000000000001</v>
      </c>
      <c r="H4150">
        <v>99</v>
      </c>
      <c r="I4150">
        <v>24.96</v>
      </c>
      <c r="J4150">
        <v>190.5</v>
      </c>
      <c r="K4150">
        <v>101</v>
      </c>
      <c r="L4150">
        <v>16.190000000000001</v>
      </c>
      <c r="M4150">
        <v>146.1</v>
      </c>
      <c r="N4150">
        <v>68</v>
      </c>
      <c r="O4150">
        <v>6.57</v>
      </c>
      <c r="P4150">
        <v>9.3000000000000007</v>
      </c>
      <c r="Q4150">
        <v>2</v>
      </c>
      <c r="R4150">
        <v>2.5099999999999998</v>
      </c>
      <c r="S4150">
        <v>0</v>
      </c>
      <c r="T4150" t="s">
        <v>22</v>
      </c>
      <c r="U4150">
        <f t="shared" si="129"/>
        <v>0</v>
      </c>
      <c r="V4150">
        <f>IF(Table2[[#This Row],[international_plan]]="yes",1,0)</f>
        <v>0</v>
      </c>
      <c r="W4150">
        <f>IF(Table2[[#This Row],[voice_mail_plan]]="yes",1,0)</f>
        <v>0</v>
      </c>
      <c r="X4150" t="str">
        <f t="shared" si="128"/>
        <v>Low</v>
      </c>
      <c r="Y4150" t="str">
        <f>IF(Table2[[#This Row],[total_intl_charge]] &gt; AVERAGE($R$2:$R$4245),"High","Low")</f>
        <v>Low</v>
      </c>
      <c r="Z4150" t="str">
        <f>IF(AND(G4150&gt;AVERAGE(train!$G$2:$G$4251),K4150&gt;AVERAGE(train!$K$2:$K$4251)),"High Day &amp; Eve",IF(AND(G4150&gt;AVERAGE(train!$G$2:$G$4251),K4150&lt;=AVERAGE(train!$K$2:$K$4251)),"High Day Only",IF(AND(G4150&lt;=AVERAGE(train!$G$2:$G$4251),K4150&gt;AVERAGE(train!$K$2:$K$4251)),"High Eve Only","Low Usage")))</f>
        <v>High Eve Only</v>
      </c>
    </row>
    <row r="4151" spans="1:26">
      <c r="A4151" t="s">
        <v>29</v>
      </c>
      <c r="B4151">
        <v>140</v>
      </c>
      <c r="C4151" t="s">
        <v>28</v>
      </c>
      <c r="D4151" t="s">
        <v>22</v>
      </c>
      <c r="E4151" t="s">
        <v>22</v>
      </c>
      <c r="F4151">
        <v>0</v>
      </c>
      <c r="G4151">
        <v>201.9</v>
      </c>
      <c r="H4151">
        <v>114</v>
      </c>
      <c r="I4151">
        <v>34.32</v>
      </c>
      <c r="J4151">
        <v>181.7</v>
      </c>
      <c r="K4151">
        <v>97</v>
      </c>
      <c r="L4151">
        <v>15.44</v>
      </c>
      <c r="M4151">
        <v>184.5</v>
      </c>
      <c r="N4151">
        <v>122</v>
      </c>
      <c r="O4151">
        <v>8.3000000000000007</v>
      </c>
      <c r="P4151">
        <v>12.1</v>
      </c>
      <c r="Q4151">
        <v>10</v>
      </c>
      <c r="R4151">
        <v>3.27</v>
      </c>
      <c r="S4151">
        <v>0</v>
      </c>
      <c r="T4151" t="s">
        <v>22</v>
      </c>
      <c r="U4151">
        <f t="shared" si="129"/>
        <v>0</v>
      </c>
      <c r="V4151">
        <f>IF(Table2[[#This Row],[international_plan]]="yes",1,0)</f>
        <v>0</v>
      </c>
      <c r="W4151">
        <f>IF(Table2[[#This Row],[voice_mail_plan]]="yes",1,0)</f>
        <v>0</v>
      </c>
      <c r="X4151" t="str">
        <f t="shared" si="128"/>
        <v>Very High</v>
      </c>
      <c r="Y4151" t="str">
        <f>IF(Table2[[#This Row],[total_intl_charge]] &gt; AVERAGE($R$2:$R$4245),"High","Low")</f>
        <v>High</v>
      </c>
      <c r="Z4151" t="str">
        <f>IF(AND(G4151&gt;AVERAGE(train!$G$2:$G$4251),K4151&gt;AVERAGE(train!$K$2:$K$4251)),"High Day &amp; Eve",IF(AND(G4151&gt;AVERAGE(train!$G$2:$G$4251),K4151&lt;=AVERAGE(train!$K$2:$K$4251)),"High Day Only",IF(AND(G4151&lt;=AVERAGE(train!$G$2:$G$4251),K4151&gt;AVERAGE(train!$K$2:$K$4251)),"High Eve Only","Low Usage")))</f>
        <v>High Day Only</v>
      </c>
    </row>
    <row r="4152" spans="1:26">
      <c r="A4152" t="s">
        <v>44</v>
      </c>
      <c r="B4152">
        <v>119</v>
      </c>
      <c r="C4152" t="s">
        <v>25</v>
      </c>
      <c r="D4152" t="s">
        <v>22</v>
      </c>
      <c r="E4152" t="s">
        <v>22</v>
      </c>
      <c r="F4152">
        <v>0</v>
      </c>
      <c r="G4152">
        <v>121.4</v>
      </c>
      <c r="H4152">
        <v>95</v>
      </c>
      <c r="I4152">
        <v>20.64</v>
      </c>
      <c r="J4152">
        <v>230.9</v>
      </c>
      <c r="K4152">
        <v>81</v>
      </c>
      <c r="L4152">
        <v>19.63</v>
      </c>
      <c r="M4152">
        <v>163.6</v>
      </c>
      <c r="N4152">
        <v>103</v>
      </c>
      <c r="O4152">
        <v>7.36</v>
      </c>
      <c r="P4152">
        <v>13.8</v>
      </c>
      <c r="Q4152">
        <v>4</v>
      </c>
      <c r="R4152">
        <v>3.73</v>
      </c>
      <c r="S4152">
        <v>2</v>
      </c>
      <c r="T4152" t="s">
        <v>22</v>
      </c>
      <c r="U4152">
        <f t="shared" si="129"/>
        <v>0</v>
      </c>
      <c r="V4152">
        <f>IF(Table2[[#This Row],[international_plan]]="yes",1,0)</f>
        <v>0</v>
      </c>
      <c r="W4152">
        <f>IF(Table2[[#This Row],[voice_mail_plan]]="yes",1,0)</f>
        <v>0</v>
      </c>
      <c r="X4152" t="str">
        <f t="shared" si="128"/>
        <v>High</v>
      </c>
      <c r="Y4152" t="str">
        <f>IF(Table2[[#This Row],[total_intl_charge]] &gt; AVERAGE($R$2:$R$4245),"High","Low")</f>
        <v>High</v>
      </c>
      <c r="Z4152" t="str">
        <f>IF(AND(G4152&gt;AVERAGE(train!$G$2:$G$4251),K4152&gt;AVERAGE(train!$K$2:$K$4251)),"High Day &amp; Eve",IF(AND(G4152&gt;AVERAGE(train!$G$2:$G$4251),K4152&lt;=AVERAGE(train!$K$2:$K$4251)),"High Day Only",IF(AND(G4152&lt;=AVERAGE(train!$G$2:$G$4251),K4152&gt;AVERAGE(train!$K$2:$K$4251)),"High Eve Only","Low Usage")))</f>
        <v>Low Usage</v>
      </c>
    </row>
    <row r="4153" spans="1:26">
      <c r="A4153" t="s">
        <v>50</v>
      </c>
      <c r="B4153">
        <v>80</v>
      </c>
      <c r="C4153" t="s">
        <v>21</v>
      </c>
      <c r="D4153" t="s">
        <v>22</v>
      </c>
      <c r="E4153" t="s">
        <v>23</v>
      </c>
      <c r="F4153">
        <v>34</v>
      </c>
      <c r="G4153">
        <v>243.4</v>
      </c>
      <c r="H4153">
        <v>96</v>
      </c>
      <c r="I4153">
        <v>41.38</v>
      </c>
      <c r="J4153">
        <v>102.3</v>
      </c>
      <c r="K4153">
        <v>115</v>
      </c>
      <c r="L4153">
        <v>8.6999999999999993</v>
      </c>
      <c r="M4153">
        <v>217.8</v>
      </c>
      <c r="N4153">
        <v>95</v>
      </c>
      <c r="O4153">
        <v>9.8000000000000007</v>
      </c>
      <c r="P4153">
        <v>12.2</v>
      </c>
      <c r="Q4153">
        <v>3</v>
      </c>
      <c r="R4153">
        <v>3.29</v>
      </c>
      <c r="S4153">
        <v>1</v>
      </c>
      <c r="T4153" t="s">
        <v>22</v>
      </c>
      <c r="U4153">
        <f t="shared" si="129"/>
        <v>0</v>
      </c>
      <c r="V4153">
        <f>IF(Table2[[#This Row],[international_plan]]="yes",1,0)</f>
        <v>0</v>
      </c>
      <c r="W4153">
        <f>IF(Table2[[#This Row],[voice_mail_plan]]="yes",1,0)</f>
        <v>1</v>
      </c>
      <c r="X4153" t="str">
        <f t="shared" si="128"/>
        <v>Medium</v>
      </c>
      <c r="Y4153" t="str">
        <f>IF(Table2[[#This Row],[total_intl_charge]] &gt; AVERAGE($R$2:$R$4245),"High","Low")</f>
        <v>High</v>
      </c>
      <c r="Z4153" t="str">
        <f>IF(AND(G4153&gt;AVERAGE(train!$G$2:$G$4251),K4153&gt;AVERAGE(train!$K$2:$K$4251)),"High Day &amp; Eve",IF(AND(G4153&gt;AVERAGE(train!$G$2:$G$4251),K4153&lt;=AVERAGE(train!$K$2:$K$4251)),"High Day Only",IF(AND(G4153&lt;=AVERAGE(train!$G$2:$G$4251),K4153&gt;AVERAGE(train!$K$2:$K$4251)),"High Eve Only","Low Usage")))</f>
        <v>High Day &amp; Eve</v>
      </c>
    </row>
    <row r="4154" spans="1:26">
      <c r="A4154" t="s">
        <v>51</v>
      </c>
      <c r="B4154">
        <v>116</v>
      </c>
      <c r="C4154" t="s">
        <v>25</v>
      </c>
      <c r="D4154" t="s">
        <v>22</v>
      </c>
      <c r="E4154" t="s">
        <v>22</v>
      </c>
      <c r="F4154">
        <v>0</v>
      </c>
      <c r="G4154">
        <v>152.4</v>
      </c>
      <c r="H4154">
        <v>101</v>
      </c>
      <c r="I4154">
        <v>25.91</v>
      </c>
      <c r="J4154">
        <v>191</v>
      </c>
      <c r="K4154">
        <v>90</v>
      </c>
      <c r="L4154">
        <v>16.239999999999998</v>
      </c>
      <c r="M4154">
        <v>143</v>
      </c>
      <c r="N4154">
        <v>96</v>
      </c>
      <c r="O4154">
        <v>6.44</v>
      </c>
      <c r="P4154">
        <v>11.1</v>
      </c>
      <c r="Q4154">
        <v>9</v>
      </c>
      <c r="R4154">
        <v>3</v>
      </c>
      <c r="S4154">
        <v>0</v>
      </c>
      <c r="T4154" t="s">
        <v>22</v>
      </c>
      <c r="U4154">
        <f t="shared" si="129"/>
        <v>0</v>
      </c>
      <c r="V4154">
        <f>IF(Table2[[#This Row],[international_plan]]="yes",1,0)</f>
        <v>0</v>
      </c>
      <c r="W4154">
        <f>IF(Table2[[#This Row],[voice_mail_plan]]="yes",1,0)</f>
        <v>0</v>
      </c>
      <c r="X4154" t="str">
        <f t="shared" si="128"/>
        <v>High</v>
      </c>
      <c r="Y4154" t="str">
        <f>IF(Table2[[#This Row],[total_intl_charge]] &gt; AVERAGE($R$2:$R$4245),"High","Low")</f>
        <v>High</v>
      </c>
      <c r="Z4154" t="str">
        <f>IF(AND(G4154&gt;AVERAGE(train!$G$2:$G$4251),K4154&gt;AVERAGE(train!$K$2:$K$4251)),"High Day &amp; Eve",IF(AND(G4154&gt;AVERAGE(train!$G$2:$G$4251),K4154&lt;=AVERAGE(train!$K$2:$K$4251)),"High Day Only",IF(AND(G4154&lt;=AVERAGE(train!$G$2:$G$4251),K4154&gt;AVERAGE(train!$K$2:$K$4251)),"High Eve Only","Low Usage")))</f>
        <v>Low Usage</v>
      </c>
    </row>
    <row r="4155" spans="1:26">
      <c r="A4155" t="s">
        <v>33</v>
      </c>
      <c r="B4155">
        <v>87</v>
      </c>
      <c r="C4155" t="s">
        <v>21</v>
      </c>
      <c r="D4155" t="s">
        <v>22</v>
      </c>
      <c r="E4155" t="s">
        <v>22</v>
      </c>
      <c r="F4155">
        <v>0</v>
      </c>
      <c r="G4155">
        <v>139.69999999999999</v>
      </c>
      <c r="H4155">
        <v>112</v>
      </c>
      <c r="I4155">
        <v>23.75</v>
      </c>
      <c r="J4155">
        <v>226.8</v>
      </c>
      <c r="K4155">
        <v>62</v>
      </c>
      <c r="L4155">
        <v>19.28</v>
      </c>
      <c r="M4155">
        <v>168.5</v>
      </c>
      <c r="N4155">
        <v>65</v>
      </c>
      <c r="O4155">
        <v>7.58</v>
      </c>
      <c r="P4155">
        <v>15.1</v>
      </c>
      <c r="Q4155">
        <v>7</v>
      </c>
      <c r="R4155">
        <v>4.08</v>
      </c>
      <c r="S4155">
        <v>1</v>
      </c>
      <c r="T4155" t="s">
        <v>22</v>
      </c>
      <c r="U4155">
        <f t="shared" si="129"/>
        <v>0</v>
      </c>
      <c r="V4155">
        <f>IF(Table2[[#This Row],[international_plan]]="yes",1,0)</f>
        <v>0</v>
      </c>
      <c r="W4155">
        <f>IF(Table2[[#This Row],[voice_mail_plan]]="yes",1,0)</f>
        <v>0</v>
      </c>
      <c r="X4155" t="str">
        <f t="shared" si="128"/>
        <v>Medium</v>
      </c>
      <c r="Y4155" t="str">
        <f>IF(Table2[[#This Row],[total_intl_charge]] &gt; AVERAGE($R$2:$R$4245),"High","Low")</f>
        <v>High</v>
      </c>
      <c r="Z4155" t="str">
        <f>IF(AND(G4155&gt;AVERAGE(train!$G$2:$G$4251),K4155&gt;AVERAGE(train!$K$2:$K$4251)),"High Day &amp; Eve",IF(AND(G4155&gt;AVERAGE(train!$G$2:$G$4251),K4155&lt;=AVERAGE(train!$K$2:$K$4251)),"High Day Only",IF(AND(G4155&lt;=AVERAGE(train!$G$2:$G$4251),K4155&gt;AVERAGE(train!$K$2:$K$4251)),"High Eve Only","Low Usage")))</f>
        <v>Low Usage</v>
      </c>
    </row>
    <row r="4156" spans="1:26">
      <c r="A4156" t="s">
        <v>31</v>
      </c>
      <c r="B4156">
        <v>7</v>
      </c>
      <c r="C4156" t="s">
        <v>28</v>
      </c>
      <c r="D4156" t="s">
        <v>22</v>
      </c>
      <c r="E4156" t="s">
        <v>22</v>
      </c>
      <c r="F4156">
        <v>0</v>
      </c>
      <c r="G4156">
        <v>170.2</v>
      </c>
      <c r="H4156">
        <v>83</v>
      </c>
      <c r="I4156">
        <v>28.93</v>
      </c>
      <c r="J4156">
        <v>137.19999999999999</v>
      </c>
      <c r="K4156">
        <v>123</v>
      </c>
      <c r="L4156">
        <v>11.66</v>
      </c>
      <c r="M4156">
        <v>188</v>
      </c>
      <c r="N4156">
        <v>67</v>
      </c>
      <c r="O4156">
        <v>8.4600000000000009</v>
      </c>
      <c r="P4156">
        <v>11.1</v>
      </c>
      <c r="Q4156">
        <v>7</v>
      </c>
      <c r="R4156">
        <v>3</v>
      </c>
      <c r="S4156">
        <v>2</v>
      </c>
      <c r="T4156" t="s">
        <v>22</v>
      </c>
      <c r="U4156">
        <f t="shared" si="129"/>
        <v>0</v>
      </c>
      <c r="V4156">
        <f>IF(Table2[[#This Row],[international_plan]]="yes",1,0)</f>
        <v>0</v>
      </c>
      <c r="W4156">
        <f>IF(Table2[[#This Row],[voice_mail_plan]]="yes",1,0)</f>
        <v>0</v>
      </c>
      <c r="X4156" t="str">
        <f t="shared" si="128"/>
        <v>Low</v>
      </c>
      <c r="Y4156" t="str">
        <f>IF(Table2[[#This Row],[total_intl_charge]] &gt; AVERAGE($R$2:$R$4245),"High","Low")</f>
        <v>High</v>
      </c>
      <c r="Z4156" t="str">
        <f>IF(AND(G4156&gt;AVERAGE(train!$G$2:$G$4251),K4156&gt;AVERAGE(train!$K$2:$K$4251)),"High Day &amp; Eve",IF(AND(G4156&gt;AVERAGE(train!$G$2:$G$4251),K4156&lt;=AVERAGE(train!$K$2:$K$4251)),"High Day Only",IF(AND(G4156&lt;=AVERAGE(train!$G$2:$G$4251),K4156&gt;AVERAGE(train!$K$2:$K$4251)),"High Eve Only","Low Usage")))</f>
        <v>High Eve Only</v>
      </c>
    </row>
    <row r="4157" spans="1:26">
      <c r="A4157" t="s">
        <v>74</v>
      </c>
      <c r="B4157">
        <v>25</v>
      </c>
      <c r="C4157" t="s">
        <v>28</v>
      </c>
      <c r="D4157" t="s">
        <v>22</v>
      </c>
      <c r="E4157" t="s">
        <v>22</v>
      </c>
      <c r="F4157">
        <v>0</v>
      </c>
      <c r="G4157">
        <v>144.1</v>
      </c>
      <c r="H4157">
        <v>111</v>
      </c>
      <c r="I4157">
        <v>24.5</v>
      </c>
      <c r="J4157">
        <v>224.8</v>
      </c>
      <c r="K4157">
        <v>89</v>
      </c>
      <c r="L4157">
        <v>19.11</v>
      </c>
      <c r="M4157">
        <v>132.9</v>
      </c>
      <c r="N4157">
        <v>110</v>
      </c>
      <c r="O4157">
        <v>5.98</v>
      </c>
      <c r="P4157">
        <v>13.6</v>
      </c>
      <c r="Q4157">
        <v>3</v>
      </c>
      <c r="R4157">
        <v>3.67</v>
      </c>
      <c r="S4157">
        <v>4</v>
      </c>
      <c r="T4157" t="s">
        <v>23</v>
      </c>
      <c r="U4157">
        <f t="shared" si="129"/>
        <v>1</v>
      </c>
      <c r="V4157">
        <f>IF(Table2[[#This Row],[international_plan]]="yes",1,0)</f>
        <v>0</v>
      </c>
      <c r="W4157">
        <f>IF(Table2[[#This Row],[voice_mail_plan]]="yes",1,0)</f>
        <v>0</v>
      </c>
      <c r="X4157" t="str">
        <f t="shared" si="128"/>
        <v>Low</v>
      </c>
      <c r="Y4157" t="str">
        <f>IF(Table2[[#This Row],[total_intl_charge]] &gt; AVERAGE($R$2:$R$4245),"High","Low")</f>
        <v>High</v>
      </c>
      <c r="Z4157" t="str">
        <f>IF(AND(G4157&gt;AVERAGE(train!$G$2:$G$4251),K4157&gt;AVERAGE(train!$K$2:$K$4251)),"High Day &amp; Eve",IF(AND(G4157&gt;AVERAGE(train!$G$2:$G$4251),K4157&lt;=AVERAGE(train!$K$2:$K$4251)),"High Day Only",IF(AND(G4157&lt;=AVERAGE(train!$G$2:$G$4251),K4157&gt;AVERAGE(train!$K$2:$K$4251)),"High Eve Only","Low Usage")))</f>
        <v>Low Usage</v>
      </c>
    </row>
    <row r="4158" spans="1:26">
      <c r="A4158" t="s">
        <v>60</v>
      </c>
      <c r="B4158">
        <v>133</v>
      </c>
      <c r="C4158" t="s">
        <v>21</v>
      </c>
      <c r="D4158" t="s">
        <v>22</v>
      </c>
      <c r="E4158" t="s">
        <v>22</v>
      </c>
      <c r="F4158">
        <v>0</v>
      </c>
      <c r="G4158">
        <v>128.9</v>
      </c>
      <c r="H4158">
        <v>85</v>
      </c>
      <c r="I4158">
        <v>21.91</v>
      </c>
      <c r="J4158">
        <v>201.4</v>
      </c>
      <c r="K4158">
        <v>93</v>
      </c>
      <c r="L4158">
        <v>17.12</v>
      </c>
      <c r="M4158">
        <v>275.3</v>
      </c>
      <c r="N4158">
        <v>103</v>
      </c>
      <c r="O4158">
        <v>12.39</v>
      </c>
      <c r="P4158">
        <v>11.1</v>
      </c>
      <c r="Q4158">
        <v>3</v>
      </c>
      <c r="R4158">
        <v>3</v>
      </c>
      <c r="S4158">
        <v>1</v>
      </c>
      <c r="T4158" t="s">
        <v>22</v>
      </c>
      <c r="U4158">
        <f t="shared" si="129"/>
        <v>0</v>
      </c>
      <c r="V4158">
        <f>IF(Table2[[#This Row],[international_plan]]="yes",1,0)</f>
        <v>0</v>
      </c>
      <c r="W4158">
        <f>IF(Table2[[#This Row],[voice_mail_plan]]="yes",1,0)</f>
        <v>0</v>
      </c>
      <c r="X4158" t="str">
        <f t="shared" si="128"/>
        <v>Very High</v>
      </c>
      <c r="Y4158" t="str">
        <f>IF(Table2[[#This Row],[total_intl_charge]] &gt; AVERAGE($R$2:$R$4245),"High","Low")</f>
        <v>High</v>
      </c>
      <c r="Z4158" t="str">
        <f>IF(AND(G4158&gt;AVERAGE(train!$G$2:$G$4251),K4158&gt;AVERAGE(train!$K$2:$K$4251)),"High Day &amp; Eve",IF(AND(G4158&gt;AVERAGE(train!$G$2:$G$4251),K4158&lt;=AVERAGE(train!$K$2:$K$4251)),"High Day Only",IF(AND(G4158&lt;=AVERAGE(train!$G$2:$G$4251),K4158&gt;AVERAGE(train!$K$2:$K$4251)),"High Eve Only","Low Usage")))</f>
        <v>Low Usage</v>
      </c>
    </row>
    <row r="4159" spans="1:26">
      <c r="A4159" t="s">
        <v>32</v>
      </c>
      <c r="B4159">
        <v>63</v>
      </c>
      <c r="C4159" t="s">
        <v>28</v>
      </c>
      <c r="D4159" t="s">
        <v>22</v>
      </c>
      <c r="E4159" t="s">
        <v>22</v>
      </c>
      <c r="F4159">
        <v>0</v>
      </c>
      <c r="G4159">
        <v>6.6</v>
      </c>
      <c r="H4159">
        <v>107</v>
      </c>
      <c r="I4159">
        <v>1.1200000000000001</v>
      </c>
      <c r="J4159">
        <v>359.3</v>
      </c>
      <c r="K4159">
        <v>142</v>
      </c>
      <c r="L4159">
        <v>30.54</v>
      </c>
      <c r="M4159">
        <v>252.5</v>
      </c>
      <c r="N4159">
        <v>131</v>
      </c>
      <c r="O4159">
        <v>11.36</v>
      </c>
      <c r="P4159">
        <v>5.6</v>
      </c>
      <c r="Q4159">
        <v>3</v>
      </c>
      <c r="R4159">
        <v>1.51</v>
      </c>
      <c r="S4159">
        <v>0</v>
      </c>
      <c r="T4159" t="s">
        <v>22</v>
      </c>
      <c r="U4159">
        <f t="shared" si="129"/>
        <v>0</v>
      </c>
      <c r="V4159">
        <f>IF(Table2[[#This Row],[international_plan]]="yes",1,0)</f>
        <v>0</v>
      </c>
      <c r="W4159">
        <f>IF(Table2[[#This Row],[voice_mail_plan]]="yes",1,0)</f>
        <v>0</v>
      </c>
      <c r="X4159" t="str">
        <f t="shared" si="128"/>
        <v>Low</v>
      </c>
      <c r="Y4159" t="str">
        <f>IF(Table2[[#This Row],[total_intl_charge]] &gt; AVERAGE($R$2:$R$4245),"High","Low")</f>
        <v>Low</v>
      </c>
      <c r="Z4159" t="str">
        <f>IF(AND(G4159&gt;AVERAGE(train!$G$2:$G$4251),K4159&gt;AVERAGE(train!$K$2:$K$4251)),"High Day &amp; Eve",IF(AND(G4159&gt;AVERAGE(train!$G$2:$G$4251),K4159&lt;=AVERAGE(train!$K$2:$K$4251)),"High Day Only",IF(AND(G4159&lt;=AVERAGE(train!$G$2:$G$4251),K4159&gt;AVERAGE(train!$K$2:$K$4251)),"High Eve Only","Low Usage")))</f>
        <v>High Eve Only</v>
      </c>
    </row>
    <row r="4160" spans="1:26">
      <c r="A4160" t="s">
        <v>49</v>
      </c>
      <c r="B4160">
        <v>120</v>
      </c>
      <c r="C4160" t="s">
        <v>21</v>
      </c>
      <c r="D4160" t="s">
        <v>22</v>
      </c>
      <c r="E4160" t="s">
        <v>22</v>
      </c>
      <c r="F4160">
        <v>0</v>
      </c>
      <c r="G4160">
        <v>94.3</v>
      </c>
      <c r="H4160">
        <v>97</v>
      </c>
      <c r="I4160">
        <v>16.03</v>
      </c>
      <c r="J4160">
        <v>181.5</v>
      </c>
      <c r="K4160">
        <v>91</v>
      </c>
      <c r="L4160">
        <v>15.43</v>
      </c>
      <c r="M4160">
        <v>176.5</v>
      </c>
      <c r="N4160">
        <v>149</v>
      </c>
      <c r="O4160">
        <v>7.94</v>
      </c>
      <c r="P4160">
        <v>9.6</v>
      </c>
      <c r="Q4160">
        <v>4</v>
      </c>
      <c r="R4160">
        <v>2.59</v>
      </c>
      <c r="S4160">
        <v>1</v>
      </c>
      <c r="T4160" t="s">
        <v>22</v>
      </c>
      <c r="U4160">
        <f t="shared" si="129"/>
        <v>0</v>
      </c>
      <c r="V4160">
        <f>IF(Table2[[#This Row],[international_plan]]="yes",1,0)</f>
        <v>0</v>
      </c>
      <c r="W4160">
        <f>IF(Table2[[#This Row],[voice_mail_plan]]="yes",1,0)</f>
        <v>0</v>
      </c>
      <c r="X4160" t="str">
        <f t="shared" si="128"/>
        <v>High</v>
      </c>
      <c r="Y4160" t="str">
        <f>IF(Table2[[#This Row],[total_intl_charge]] &gt; AVERAGE($R$2:$R$4245),"High","Low")</f>
        <v>Low</v>
      </c>
      <c r="Z4160" t="str">
        <f>IF(AND(G4160&gt;AVERAGE(train!$G$2:$G$4251),K4160&gt;AVERAGE(train!$K$2:$K$4251)),"High Day &amp; Eve",IF(AND(G4160&gt;AVERAGE(train!$G$2:$G$4251),K4160&lt;=AVERAGE(train!$K$2:$K$4251)),"High Day Only",IF(AND(G4160&lt;=AVERAGE(train!$G$2:$G$4251),K4160&gt;AVERAGE(train!$K$2:$K$4251)),"High Eve Only","Low Usage")))</f>
        <v>Low Usage</v>
      </c>
    </row>
    <row r="4161" spans="1:26">
      <c r="A4161" t="s">
        <v>55</v>
      </c>
      <c r="B4161">
        <v>39</v>
      </c>
      <c r="C4161" t="s">
        <v>21</v>
      </c>
      <c r="D4161" t="s">
        <v>22</v>
      </c>
      <c r="E4161" t="s">
        <v>23</v>
      </c>
      <c r="F4161">
        <v>17</v>
      </c>
      <c r="G4161">
        <v>230.7</v>
      </c>
      <c r="H4161">
        <v>122</v>
      </c>
      <c r="I4161">
        <v>39.22</v>
      </c>
      <c r="J4161">
        <v>207.1</v>
      </c>
      <c r="K4161">
        <v>85</v>
      </c>
      <c r="L4161">
        <v>17.600000000000001</v>
      </c>
      <c r="M4161">
        <v>208.9</v>
      </c>
      <c r="N4161">
        <v>73</v>
      </c>
      <c r="O4161">
        <v>9.4</v>
      </c>
      <c r="P4161">
        <v>9.1999999999999993</v>
      </c>
      <c r="Q4161">
        <v>1</v>
      </c>
      <c r="R4161">
        <v>2.48</v>
      </c>
      <c r="S4161">
        <v>3</v>
      </c>
      <c r="T4161" t="s">
        <v>22</v>
      </c>
      <c r="U4161">
        <f t="shared" si="129"/>
        <v>0</v>
      </c>
      <c r="V4161">
        <f>IF(Table2[[#This Row],[international_plan]]="yes",1,0)</f>
        <v>0</v>
      </c>
      <c r="W4161">
        <f>IF(Table2[[#This Row],[voice_mail_plan]]="yes",1,0)</f>
        <v>1</v>
      </c>
      <c r="X4161" t="str">
        <f t="shared" si="128"/>
        <v>Low</v>
      </c>
      <c r="Y4161" t="str">
        <f>IF(Table2[[#This Row],[total_intl_charge]] &gt; AVERAGE($R$2:$R$4245),"High","Low")</f>
        <v>Low</v>
      </c>
      <c r="Z4161" t="str">
        <f>IF(AND(G4161&gt;AVERAGE(train!$G$2:$G$4251),K4161&gt;AVERAGE(train!$K$2:$K$4251)),"High Day &amp; Eve",IF(AND(G4161&gt;AVERAGE(train!$G$2:$G$4251),K4161&lt;=AVERAGE(train!$K$2:$K$4251)),"High Day Only",IF(AND(G4161&lt;=AVERAGE(train!$G$2:$G$4251),K4161&gt;AVERAGE(train!$K$2:$K$4251)),"High Eve Only","Low Usage")))</f>
        <v>High Day Only</v>
      </c>
    </row>
    <row r="4162" spans="1:26">
      <c r="A4162" t="s">
        <v>67</v>
      </c>
      <c r="B4162">
        <v>132</v>
      </c>
      <c r="C4162" t="s">
        <v>21</v>
      </c>
      <c r="D4162" t="s">
        <v>23</v>
      </c>
      <c r="E4162" t="s">
        <v>22</v>
      </c>
      <c r="F4162">
        <v>0</v>
      </c>
      <c r="G4162">
        <v>144.30000000000001</v>
      </c>
      <c r="H4162">
        <v>70</v>
      </c>
      <c r="I4162">
        <v>24.53</v>
      </c>
      <c r="J4162">
        <v>231.5</v>
      </c>
      <c r="K4162">
        <v>125</v>
      </c>
      <c r="L4162">
        <v>19.68</v>
      </c>
      <c r="M4162">
        <v>304.3</v>
      </c>
      <c r="N4162">
        <v>137</v>
      </c>
      <c r="O4162">
        <v>13.69</v>
      </c>
      <c r="P4162">
        <v>7</v>
      </c>
      <c r="Q4162">
        <v>2</v>
      </c>
      <c r="R4162">
        <v>1.89</v>
      </c>
      <c r="S4162">
        <v>1</v>
      </c>
      <c r="T4162" t="s">
        <v>23</v>
      </c>
      <c r="U4162">
        <f t="shared" si="129"/>
        <v>1</v>
      </c>
      <c r="V4162">
        <f>IF(Table2[[#This Row],[international_plan]]="yes",1,0)</f>
        <v>1</v>
      </c>
      <c r="W4162">
        <f>IF(Table2[[#This Row],[voice_mail_plan]]="yes",1,0)</f>
        <v>0</v>
      </c>
      <c r="X4162" t="str">
        <f t="shared" ref="X4162:X4225" si="130">IF(B4162&lt;=$AC$3,"Low",IF(B4162&lt;=$AC$4,"Medium",IF(B4162&lt;=$AC$5,"High",IF(B4162&gt;=$AC$5,"Very High"))))</f>
        <v>Very High</v>
      </c>
      <c r="Y4162" t="str">
        <f>IF(Table2[[#This Row],[total_intl_charge]] &gt; AVERAGE($R$2:$R$4245),"High","Low")</f>
        <v>Low</v>
      </c>
      <c r="Z4162" t="str">
        <f>IF(AND(G4162&gt;AVERAGE(train!$G$2:$G$4251),K4162&gt;AVERAGE(train!$K$2:$K$4251)),"High Day &amp; Eve",IF(AND(G4162&gt;AVERAGE(train!$G$2:$G$4251),K4162&lt;=AVERAGE(train!$K$2:$K$4251)),"High Day Only",IF(AND(G4162&lt;=AVERAGE(train!$G$2:$G$4251),K4162&gt;AVERAGE(train!$K$2:$K$4251)),"High Eve Only","Low Usage")))</f>
        <v>High Eve Only</v>
      </c>
    </row>
    <row r="4163" spans="1:26">
      <c r="A4163" t="s">
        <v>20</v>
      </c>
      <c r="B4163">
        <v>108</v>
      </c>
      <c r="C4163" t="s">
        <v>21</v>
      </c>
      <c r="D4163" t="s">
        <v>22</v>
      </c>
      <c r="E4163" t="s">
        <v>23</v>
      </c>
      <c r="F4163">
        <v>30</v>
      </c>
      <c r="G4163">
        <v>126</v>
      </c>
      <c r="H4163">
        <v>124</v>
      </c>
      <c r="I4163">
        <v>21.42</v>
      </c>
      <c r="J4163">
        <v>202.4</v>
      </c>
      <c r="K4163">
        <v>84</v>
      </c>
      <c r="L4163">
        <v>17.2</v>
      </c>
      <c r="M4163">
        <v>186.4</v>
      </c>
      <c r="N4163">
        <v>99</v>
      </c>
      <c r="O4163">
        <v>8.39</v>
      </c>
      <c r="P4163">
        <v>8.6</v>
      </c>
      <c r="Q4163">
        <v>1</v>
      </c>
      <c r="R4163">
        <v>2.3199999999999998</v>
      </c>
      <c r="S4163">
        <v>1</v>
      </c>
      <c r="T4163" t="s">
        <v>22</v>
      </c>
      <c r="U4163">
        <f t="shared" ref="U4163:U4226" si="131">IF(T4163="yes",1,0)</f>
        <v>0</v>
      </c>
      <c r="V4163">
        <f>IF(Table2[[#This Row],[international_plan]]="yes",1,0)</f>
        <v>0</v>
      </c>
      <c r="W4163">
        <f>IF(Table2[[#This Row],[voice_mail_plan]]="yes",1,0)</f>
        <v>1</v>
      </c>
      <c r="X4163" t="str">
        <f t="shared" si="130"/>
        <v>High</v>
      </c>
      <c r="Y4163" t="str">
        <f>IF(Table2[[#This Row],[total_intl_charge]] &gt; AVERAGE($R$2:$R$4245),"High","Low")</f>
        <v>Low</v>
      </c>
      <c r="Z4163" t="str">
        <f>IF(AND(G4163&gt;AVERAGE(train!$G$2:$G$4251),K4163&gt;AVERAGE(train!$K$2:$K$4251)),"High Day &amp; Eve",IF(AND(G4163&gt;AVERAGE(train!$G$2:$G$4251),K4163&lt;=AVERAGE(train!$K$2:$K$4251)),"High Day Only",IF(AND(G4163&lt;=AVERAGE(train!$G$2:$G$4251),K4163&gt;AVERAGE(train!$K$2:$K$4251)),"High Eve Only","Low Usage")))</f>
        <v>Low Usage</v>
      </c>
    </row>
    <row r="4164" spans="1:26">
      <c r="A4164" t="s">
        <v>69</v>
      </c>
      <c r="B4164">
        <v>76</v>
      </c>
      <c r="C4164" t="s">
        <v>28</v>
      </c>
      <c r="D4164" t="s">
        <v>22</v>
      </c>
      <c r="E4164" t="s">
        <v>22</v>
      </c>
      <c r="F4164">
        <v>0</v>
      </c>
      <c r="G4164">
        <v>143.30000000000001</v>
      </c>
      <c r="H4164">
        <v>98</v>
      </c>
      <c r="I4164">
        <v>24.36</v>
      </c>
      <c r="J4164">
        <v>309.10000000000002</v>
      </c>
      <c r="K4164">
        <v>101</v>
      </c>
      <c r="L4164">
        <v>26.27</v>
      </c>
      <c r="M4164">
        <v>207.3</v>
      </c>
      <c r="N4164">
        <v>122</v>
      </c>
      <c r="O4164">
        <v>9.33</v>
      </c>
      <c r="P4164">
        <v>11.4</v>
      </c>
      <c r="Q4164">
        <v>3</v>
      </c>
      <c r="R4164">
        <v>3.08</v>
      </c>
      <c r="S4164">
        <v>2</v>
      </c>
      <c r="T4164" t="s">
        <v>22</v>
      </c>
      <c r="U4164">
        <f t="shared" si="131"/>
        <v>0</v>
      </c>
      <c r="V4164">
        <f>IF(Table2[[#This Row],[international_plan]]="yes",1,0)</f>
        <v>0</v>
      </c>
      <c r="W4164">
        <f>IF(Table2[[#This Row],[voice_mail_plan]]="yes",1,0)</f>
        <v>0</v>
      </c>
      <c r="X4164" t="str">
        <f t="shared" si="130"/>
        <v>Medium</v>
      </c>
      <c r="Y4164" t="str">
        <f>IF(Table2[[#This Row],[total_intl_charge]] &gt; AVERAGE($R$2:$R$4245),"High","Low")</f>
        <v>High</v>
      </c>
      <c r="Z4164" t="str">
        <f>IF(AND(G4164&gt;AVERAGE(train!$G$2:$G$4251),K4164&gt;AVERAGE(train!$K$2:$K$4251)),"High Day &amp; Eve",IF(AND(G4164&gt;AVERAGE(train!$G$2:$G$4251),K4164&lt;=AVERAGE(train!$K$2:$K$4251)),"High Day Only",IF(AND(G4164&lt;=AVERAGE(train!$G$2:$G$4251),K4164&gt;AVERAGE(train!$K$2:$K$4251)),"High Eve Only","Low Usage")))</f>
        <v>High Eve Only</v>
      </c>
    </row>
    <row r="4165" spans="1:26">
      <c r="A4165" t="s">
        <v>69</v>
      </c>
      <c r="B4165">
        <v>95</v>
      </c>
      <c r="C4165" t="s">
        <v>28</v>
      </c>
      <c r="D4165" t="s">
        <v>22</v>
      </c>
      <c r="E4165" t="s">
        <v>22</v>
      </c>
      <c r="F4165">
        <v>0</v>
      </c>
      <c r="G4165">
        <v>88</v>
      </c>
      <c r="H4165">
        <v>81</v>
      </c>
      <c r="I4165">
        <v>14.96</v>
      </c>
      <c r="J4165">
        <v>145.9</v>
      </c>
      <c r="K4165">
        <v>109</v>
      </c>
      <c r="L4165">
        <v>12.4</v>
      </c>
      <c r="M4165">
        <v>237.7</v>
      </c>
      <c r="N4165">
        <v>90</v>
      </c>
      <c r="O4165">
        <v>10.7</v>
      </c>
      <c r="P4165">
        <v>9.8000000000000007</v>
      </c>
      <c r="Q4165">
        <v>2</v>
      </c>
      <c r="R4165">
        <v>2.65</v>
      </c>
      <c r="S4165">
        <v>2</v>
      </c>
      <c r="T4165" t="s">
        <v>22</v>
      </c>
      <c r="U4165">
        <f t="shared" si="131"/>
        <v>0</v>
      </c>
      <c r="V4165">
        <f>IF(Table2[[#This Row],[international_plan]]="yes",1,0)</f>
        <v>0</v>
      </c>
      <c r="W4165">
        <f>IF(Table2[[#This Row],[voice_mail_plan]]="yes",1,0)</f>
        <v>0</v>
      </c>
      <c r="X4165" t="str">
        <f t="shared" si="130"/>
        <v>Medium</v>
      </c>
      <c r="Y4165" t="str">
        <f>IF(Table2[[#This Row],[total_intl_charge]] &gt; AVERAGE($R$2:$R$4245),"High","Low")</f>
        <v>Low</v>
      </c>
      <c r="Z4165" t="str">
        <f>IF(AND(G4165&gt;AVERAGE(train!$G$2:$G$4251),K4165&gt;AVERAGE(train!$K$2:$K$4251)),"High Day &amp; Eve",IF(AND(G4165&gt;AVERAGE(train!$G$2:$G$4251),K4165&lt;=AVERAGE(train!$K$2:$K$4251)),"High Day Only",IF(AND(G4165&lt;=AVERAGE(train!$G$2:$G$4251),K4165&gt;AVERAGE(train!$K$2:$K$4251)),"High Eve Only","Low Usage")))</f>
        <v>High Eve Only</v>
      </c>
    </row>
    <row r="4166" spans="1:26">
      <c r="A4166" t="s">
        <v>29</v>
      </c>
      <c r="B4166">
        <v>120</v>
      </c>
      <c r="C4166" t="s">
        <v>25</v>
      </c>
      <c r="D4166" t="s">
        <v>22</v>
      </c>
      <c r="E4166" t="s">
        <v>22</v>
      </c>
      <c r="F4166">
        <v>0</v>
      </c>
      <c r="G4166">
        <v>121</v>
      </c>
      <c r="H4166">
        <v>139</v>
      </c>
      <c r="I4166">
        <v>20.57</v>
      </c>
      <c r="J4166">
        <v>270.39999999999998</v>
      </c>
      <c r="K4166">
        <v>121</v>
      </c>
      <c r="L4166">
        <v>22.98</v>
      </c>
      <c r="M4166">
        <v>141</v>
      </c>
      <c r="N4166">
        <v>90</v>
      </c>
      <c r="O4166">
        <v>6.35</v>
      </c>
      <c r="P4166">
        <v>5.3</v>
      </c>
      <c r="Q4166">
        <v>8</v>
      </c>
      <c r="R4166">
        <v>1.43</v>
      </c>
      <c r="S4166">
        <v>1</v>
      </c>
      <c r="T4166" t="s">
        <v>22</v>
      </c>
      <c r="U4166">
        <f t="shared" si="131"/>
        <v>0</v>
      </c>
      <c r="V4166">
        <f>IF(Table2[[#This Row],[international_plan]]="yes",1,0)</f>
        <v>0</v>
      </c>
      <c r="W4166">
        <f>IF(Table2[[#This Row],[voice_mail_plan]]="yes",1,0)</f>
        <v>0</v>
      </c>
      <c r="X4166" t="str">
        <f t="shared" si="130"/>
        <v>High</v>
      </c>
      <c r="Y4166" t="str">
        <f>IF(Table2[[#This Row],[total_intl_charge]] &gt; AVERAGE($R$2:$R$4245),"High","Low")</f>
        <v>Low</v>
      </c>
      <c r="Z4166" t="str">
        <f>IF(AND(G4166&gt;AVERAGE(train!$G$2:$G$4251),K4166&gt;AVERAGE(train!$K$2:$K$4251)),"High Day &amp; Eve",IF(AND(G4166&gt;AVERAGE(train!$G$2:$G$4251),K4166&lt;=AVERAGE(train!$K$2:$K$4251)),"High Day Only",IF(AND(G4166&lt;=AVERAGE(train!$G$2:$G$4251),K4166&gt;AVERAGE(train!$K$2:$K$4251)),"High Eve Only","Low Usage")))</f>
        <v>High Eve Only</v>
      </c>
    </row>
    <row r="4167" spans="1:26">
      <c r="A4167" t="s">
        <v>55</v>
      </c>
      <c r="B4167">
        <v>51</v>
      </c>
      <c r="C4167" t="s">
        <v>25</v>
      </c>
      <c r="D4167" t="s">
        <v>22</v>
      </c>
      <c r="E4167" t="s">
        <v>23</v>
      </c>
      <c r="F4167">
        <v>0</v>
      </c>
      <c r="G4167">
        <v>212.9</v>
      </c>
      <c r="H4167">
        <v>80</v>
      </c>
      <c r="I4167">
        <v>36.19</v>
      </c>
      <c r="J4167">
        <v>236.1</v>
      </c>
      <c r="K4167">
        <v>57</v>
      </c>
      <c r="L4167">
        <v>20.07</v>
      </c>
      <c r="M4167">
        <v>187.6</v>
      </c>
      <c r="N4167">
        <v>99</v>
      </c>
      <c r="O4167">
        <v>8.44</v>
      </c>
      <c r="P4167">
        <v>8.8000000000000007</v>
      </c>
      <c r="Q4167">
        <v>4</v>
      </c>
      <c r="R4167">
        <v>2.38</v>
      </c>
      <c r="S4167">
        <v>2</v>
      </c>
      <c r="T4167" t="s">
        <v>22</v>
      </c>
      <c r="U4167">
        <f t="shared" si="131"/>
        <v>0</v>
      </c>
      <c r="V4167">
        <f>IF(Table2[[#This Row],[international_plan]]="yes",1,0)</f>
        <v>0</v>
      </c>
      <c r="W4167">
        <f>IF(Table2[[#This Row],[voice_mail_plan]]="yes",1,0)</f>
        <v>1</v>
      </c>
      <c r="X4167" t="str">
        <f t="shared" si="130"/>
        <v>Low</v>
      </c>
      <c r="Y4167" t="str">
        <f>IF(Table2[[#This Row],[total_intl_charge]] &gt; AVERAGE($R$2:$R$4245),"High","Low")</f>
        <v>Low</v>
      </c>
      <c r="Z4167" t="str">
        <f>IF(AND(G4167&gt;AVERAGE(train!$G$2:$G$4251),K4167&gt;AVERAGE(train!$K$2:$K$4251)),"High Day &amp; Eve",IF(AND(G4167&gt;AVERAGE(train!$G$2:$G$4251),K4167&lt;=AVERAGE(train!$K$2:$K$4251)),"High Day Only",IF(AND(G4167&lt;=AVERAGE(train!$G$2:$G$4251),K4167&gt;AVERAGE(train!$K$2:$K$4251)),"High Eve Only","Low Usage")))</f>
        <v>High Day Only</v>
      </c>
    </row>
    <row r="4168" spans="1:26">
      <c r="A4168" t="s">
        <v>64</v>
      </c>
      <c r="B4168">
        <v>61</v>
      </c>
      <c r="C4168" t="s">
        <v>21</v>
      </c>
      <c r="D4168" t="s">
        <v>22</v>
      </c>
      <c r="E4168" t="s">
        <v>22</v>
      </c>
      <c r="F4168">
        <v>0</v>
      </c>
      <c r="G4168">
        <v>217.5</v>
      </c>
      <c r="H4168">
        <v>116</v>
      </c>
      <c r="I4168">
        <v>36.979999999999997</v>
      </c>
      <c r="J4168">
        <v>258.5</v>
      </c>
      <c r="K4168">
        <v>108</v>
      </c>
      <c r="L4168">
        <v>21.97</v>
      </c>
      <c r="M4168">
        <v>210.4</v>
      </c>
      <c r="N4168">
        <v>99</v>
      </c>
      <c r="O4168">
        <v>9.4700000000000006</v>
      </c>
      <c r="P4168">
        <v>8.6999999999999993</v>
      </c>
      <c r="Q4168">
        <v>3</v>
      </c>
      <c r="R4168">
        <v>2.35</v>
      </c>
      <c r="S4168">
        <v>1</v>
      </c>
      <c r="T4168" t="s">
        <v>22</v>
      </c>
      <c r="U4168">
        <f t="shared" si="131"/>
        <v>0</v>
      </c>
      <c r="V4168">
        <f>IF(Table2[[#This Row],[international_plan]]="yes",1,0)</f>
        <v>0</v>
      </c>
      <c r="W4168">
        <f>IF(Table2[[#This Row],[voice_mail_plan]]="yes",1,0)</f>
        <v>0</v>
      </c>
      <c r="X4168" t="str">
        <f t="shared" si="130"/>
        <v>Low</v>
      </c>
      <c r="Y4168" t="str">
        <f>IF(Table2[[#This Row],[total_intl_charge]] &gt; AVERAGE($R$2:$R$4245),"High","Low")</f>
        <v>Low</v>
      </c>
      <c r="Z4168" t="str">
        <f>IF(AND(G4168&gt;AVERAGE(train!$G$2:$G$4251),K4168&gt;AVERAGE(train!$K$2:$K$4251)),"High Day &amp; Eve",IF(AND(G4168&gt;AVERAGE(train!$G$2:$G$4251),K4168&lt;=AVERAGE(train!$K$2:$K$4251)),"High Day Only",IF(AND(G4168&lt;=AVERAGE(train!$G$2:$G$4251),K4168&gt;AVERAGE(train!$K$2:$K$4251)),"High Eve Only","Low Usage")))</f>
        <v>High Day &amp; Eve</v>
      </c>
    </row>
    <row r="4169" spans="1:26">
      <c r="A4169" t="s">
        <v>60</v>
      </c>
      <c r="B4169">
        <v>17</v>
      </c>
      <c r="C4169" t="s">
        <v>21</v>
      </c>
      <c r="D4169" t="s">
        <v>22</v>
      </c>
      <c r="E4169" t="s">
        <v>22</v>
      </c>
      <c r="F4169">
        <v>0</v>
      </c>
      <c r="G4169">
        <v>138.1</v>
      </c>
      <c r="H4169">
        <v>115</v>
      </c>
      <c r="I4169">
        <v>23.48</v>
      </c>
      <c r="J4169">
        <v>196.5</v>
      </c>
      <c r="K4169">
        <v>55</v>
      </c>
      <c r="L4169">
        <v>16.7</v>
      </c>
      <c r="M4169">
        <v>213.9</v>
      </c>
      <c r="N4169">
        <v>100</v>
      </c>
      <c r="O4169">
        <v>9.6300000000000008</v>
      </c>
      <c r="P4169">
        <v>11.7</v>
      </c>
      <c r="Q4169">
        <v>4</v>
      </c>
      <c r="R4169">
        <v>3.16</v>
      </c>
      <c r="S4169">
        <v>1</v>
      </c>
      <c r="T4169" t="s">
        <v>22</v>
      </c>
      <c r="U4169">
        <f t="shared" si="131"/>
        <v>0</v>
      </c>
      <c r="V4169">
        <f>IF(Table2[[#This Row],[international_plan]]="yes",1,0)</f>
        <v>0</v>
      </c>
      <c r="W4169">
        <f>IF(Table2[[#This Row],[voice_mail_plan]]="yes",1,0)</f>
        <v>0</v>
      </c>
      <c r="X4169" t="str">
        <f t="shared" si="130"/>
        <v>Low</v>
      </c>
      <c r="Y4169" t="str">
        <f>IF(Table2[[#This Row],[total_intl_charge]] &gt; AVERAGE($R$2:$R$4245),"High","Low")</f>
        <v>High</v>
      </c>
      <c r="Z4169" t="str">
        <f>IF(AND(G4169&gt;AVERAGE(train!$G$2:$G$4251),K4169&gt;AVERAGE(train!$K$2:$K$4251)),"High Day &amp; Eve",IF(AND(G4169&gt;AVERAGE(train!$G$2:$G$4251),K4169&lt;=AVERAGE(train!$K$2:$K$4251)),"High Day Only",IF(AND(G4169&lt;=AVERAGE(train!$G$2:$G$4251),K4169&gt;AVERAGE(train!$K$2:$K$4251)),"High Eve Only","Low Usage")))</f>
        <v>Low Usage</v>
      </c>
    </row>
    <row r="4170" spans="1:26">
      <c r="A4170" t="s">
        <v>42</v>
      </c>
      <c r="B4170">
        <v>98</v>
      </c>
      <c r="C4170" t="s">
        <v>25</v>
      </c>
      <c r="D4170" t="s">
        <v>22</v>
      </c>
      <c r="E4170" t="s">
        <v>23</v>
      </c>
      <c r="F4170">
        <v>40</v>
      </c>
      <c r="G4170">
        <v>212.1</v>
      </c>
      <c r="H4170">
        <v>90</v>
      </c>
      <c r="I4170">
        <v>36.06</v>
      </c>
      <c r="J4170">
        <v>233.9</v>
      </c>
      <c r="K4170">
        <v>110</v>
      </c>
      <c r="L4170">
        <v>19.88</v>
      </c>
      <c r="M4170">
        <v>234</v>
      </c>
      <c r="N4170">
        <v>84</v>
      </c>
      <c r="O4170">
        <v>10.53</v>
      </c>
      <c r="P4170">
        <v>7.1</v>
      </c>
      <c r="Q4170">
        <v>4</v>
      </c>
      <c r="R4170">
        <v>1.92</v>
      </c>
      <c r="S4170">
        <v>0</v>
      </c>
      <c r="T4170" t="s">
        <v>22</v>
      </c>
      <c r="U4170">
        <f t="shared" si="131"/>
        <v>0</v>
      </c>
      <c r="V4170">
        <f>IF(Table2[[#This Row],[international_plan]]="yes",1,0)</f>
        <v>0</v>
      </c>
      <c r="W4170">
        <f>IF(Table2[[#This Row],[voice_mail_plan]]="yes",1,0)</f>
        <v>1</v>
      </c>
      <c r="X4170" t="str">
        <f t="shared" si="130"/>
        <v>Medium</v>
      </c>
      <c r="Y4170" t="str">
        <f>IF(Table2[[#This Row],[total_intl_charge]] &gt; AVERAGE($R$2:$R$4245),"High","Low")</f>
        <v>Low</v>
      </c>
      <c r="Z4170" t="str">
        <f>IF(AND(G4170&gt;AVERAGE(train!$G$2:$G$4251),K4170&gt;AVERAGE(train!$K$2:$K$4251)),"High Day &amp; Eve",IF(AND(G4170&gt;AVERAGE(train!$G$2:$G$4251),K4170&lt;=AVERAGE(train!$K$2:$K$4251)),"High Day Only",IF(AND(G4170&lt;=AVERAGE(train!$G$2:$G$4251),K4170&gt;AVERAGE(train!$K$2:$K$4251)),"High Eve Only","Low Usage")))</f>
        <v>High Day &amp; Eve</v>
      </c>
    </row>
    <row r="4171" spans="1:26">
      <c r="A4171" t="s">
        <v>75</v>
      </c>
      <c r="B4171">
        <v>181</v>
      </c>
      <c r="C4171" t="s">
        <v>28</v>
      </c>
      <c r="D4171" t="s">
        <v>22</v>
      </c>
      <c r="E4171" t="s">
        <v>23</v>
      </c>
      <c r="F4171">
        <v>16</v>
      </c>
      <c r="G4171">
        <v>196</v>
      </c>
      <c r="H4171">
        <v>85</v>
      </c>
      <c r="I4171">
        <v>33.32</v>
      </c>
      <c r="J4171">
        <v>107.1</v>
      </c>
      <c r="K4171">
        <v>119</v>
      </c>
      <c r="L4171">
        <v>9.1</v>
      </c>
      <c r="M4171">
        <v>205.9</v>
      </c>
      <c r="N4171">
        <v>110</v>
      </c>
      <c r="O4171">
        <v>9.27</v>
      </c>
      <c r="P4171">
        <v>9.6999999999999993</v>
      </c>
      <c r="Q4171">
        <v>1</v>
      </c>
      <c r="R4171">
        <v>2.62</v>
      </c>
      <c r="S4171">
        <v>1</v>
      </c>
      <c r="T4171" t="s">
        <v>22</v>
      </c>
      <c r="U4171">
        <f t="shared" si="131"/>
        <v>0</v>
      </c>
      <c r="V4171">
        <f>IF(Table2[[#This Row],[international_plan]]="yes",1,0)</f>
        <v>0</v>
      </c>
      <c r="W4171">
        <f>IF(Table2[[#This Row],[voice_mail_plan]]="yes",1,0)</f>
        <v>1</v>
      </c>
      <c r="X4171" t="str">
        <f t="shared" si="130"/>
        <v>Very High</v>
      </c>
      <c r="Y4171" t="str">
        <f>IF(Table2[[#This Row],[total_intl_charge]] &gt; AVERAGE($R$2:$R$4245),"High","Low")</f>
        <v>Low</v>
      </c>
      <c r="Z4171" t="str">
        <f>IF(AND(G4171&gt;AVERAGE(train!$G$2:$G$4251),K4171&gt;AVERAGE(train!$K$2:$K$4251)),"High Day &amp; Eve",IF(AND(G4171&gt;AVERAGE(train!$G$2:$G$4251),K4171&lt;=AVERAGE(train!$K$2:$K$4251)),"High Day Only",IF(AND(G4171&lt;=AVERAGE(train!$G$2:$G$4251),K4171&gt;AVERAGE(train!$K$2:$K$4251)),"High Eve Only","Low Usage")))</f>
        <v>High Day &amp; Eve</v>
      </c>
    </row>
    <row r="4172" spans="1:26">
      <c r="A4172" t="s">
        <v>33</v>
      </c>
      <c r="B4172">
        <v>114</v>
      </c>
      <c r="C4172" t="s">
        <v>21</v>
      </c>
      <c r="D4172" t="s">
        <v>22</v>
      </c>
      <c r="E4172" t="s">
        <v>23</v>
      </c>
      <c r="F4172">
        <v>23</v>
      </c>
      <c r="G4172">
        <v>186.2</v>
      </c>
      <c r="H4172">
        <v>95</v>
      </c>
      <c r="I4172">
        <v>31.65</v>
      </c>
      <c r="J4172">
        <v>258.3</v>
      </c>
      <c r="K4172">
        <v>129</v>
      </c>
      <c r="L4172">
        <v>21.96</v>
      </c>
      <c r="M4172">
        <v>183.9</v>
      </c>
      <c r="N4172">
        <v>93</v>
      </c>
      <c r="O4172">
        <v>8.2799999999999994</v>
      </c>
      <c r="P4172">
        <v>7.8</v>
      </c>
      <c r="Q4172">
        <v>6</v>
      </c>
      <c r="R4172">
        <v>2.11</v>
      </c>
      <c r="S4172">
        <v>0</v>
      </c>
      <c r="T4172" t="s">
        <v>22</v>
      </c>
      <c r="U4172">
        <f t="shared" si="131"/>
        <v>0</v>
      </c>
      <c r="V4172">
        <f>IF(Table2[[#This Row],[international_plan]]="yes",1,0)</f>
        <v>0</v>
      </c>
      <c r="W4172">
        <f>IF(Table2[[#This Row],[voice_mail_plan]]="yes",1,0)</f>
        <v>1</v>
      </c>
      <c r="X4172" t="str">
        <f t="shared" si="130"/>
        <v>High</v>
      </c>
      <c r="Y4172" t="str">
        <f>IF(Table2[[#This Row],[total_intl_charge]] &gt; AVERAGE($R$2:$R$4245),"High","Low")</f>
        <v>Low</v>
      </c>
      <c r="Z4172" t="str">
        <f>IF(AND(G4172&gt;AVERAGE(train!$G$2:$G$4251),K4172&gt;AVERAGE(train!$K$2:$K$4251)),"High Day &amp; Eve",IF(AND(G4172&gt;AVERAGE(train!$G$2:$G$4251),K4172&lt;=AVERAGE(train!$K$2:$K$4251)),"High Day Only",IF(AND(G4172&lt;=AVERAGE(train!$G$2:$G$4251),K4172&gt;AVERAGE(train!$K$2:$K$4251)),"High Eve Only","Low Usage")))</f>
        <v>High Day &amp; Eve</v>
      </c>
    </row>
    <row r="4173" spans="1:26">
      <c r="A4173" t="s">
        <v>20</v>
      </c>
      <c r="B4173">
        <v>111</v>
      </c>
      <c r="C4173" t="s">
        <v>25</v>
      </c>
      <c r="D4173" t="s">
        <v>23</v>
      </c>
      <c r="E4173" t="s">
        <v>22</v>
      </c>
      <c r="F4173">
        <v>0</v>
      </c>
      <c r="G4173">
        <v>145.80000000000001</v>
      </c>
      <c r="H4173">
        <v>106</v>
      </c>
      <c r="I4173">
        <v>24.79</v>
      </c>
      <c r="J4173">
        <v>172.5</v>
      </c>
      <c r="K4173">
        <v>143</v>
      </c>
      <c r="L4173">
        <v>14.66</v>
      </c>
      <c r="M4173">
        <v>143.9</v>
      </c>
      <c r="N4173">
        <v>123</v>
      </c>
      <c r="O4173">
        <v>6.48</v>
      </c>
      <c r="P4173">
        <v>11.9</v>
      </c>
      <c r="Q4173">
        <v>4</v>
      </c>
      <c r="R4173">
        <v>3.21</v>
      </c>
      <c r="S4173">
        <v>1</v>
      </c>
      <c r="T4173" t="s">
        <v>22</v>
      </c>
      <c r="U4173">
        <f t="shared" si="131"/>
        <v>0</v>
      </c>
      <c r="V4173">
        <f>IF(Table2[[#This Row],[international_plan]]="yes",1,0)</f>
        <v>1</v>
      </c>
      <c r="W4173">
        <f>IF(Table2[[#This Row],[voice_mail_plan]]="yes",1,0)</f>
        <v>0</v>
      </c>
      <c r="X4173" t="str">
        <f t="shared" si="130"/>
        <v>High</v>
      </c>
      <c r="Y4173" t="str">
        <f>IF(Table2[[#This Row],[total_intl_charge]] &gt; AVERAGE($R$2:$R$4245),"High","Low")</f>
        <v>High</v>
      </c>
      <c r="Z4173" t="str">
        <f>IF(AND(G4173&gt;AVERAGE(train!$G$2:$G$4251),K4173&gt;AVERAGE(train!$K$2:$K$4251)),"High Day &amp; Eve",IF(AND(G4173&gt;AVERAGE(train!$G$2:$G$4251),K4173&lt;=AVERAGE(train!$K$2:$K$4251)),"High Day Only",IF(AND(G4173&lt;=AVERAGE(train!$G$2:$G$4251),K4173&gt;AVERAGE(train!$K$2:$K$4251)),"High Eve Only","Low Usage")))</f>
        <v>High Eve Only</v>
      </c>
    </row>
    <row r="4174" spans="1:26">
      <c r="A4174" t="s">
        <v>32</v>
      </c>
      <c r="B4174">
        <v>160</v>
      </c>
      <c r="C4174" t="s">
        <v>28</v>
      </c>
      <c r="D4174" t="s">
        <v>22</v>
      </c>
      <c r="E4174" t="s">
        <v>23</v>
      </c>
      <c r="F4174">
        <v>33</v>
      </c>
      <c r="G4174">
        <v>137</v>
      </c>
      <c r="H4174">
        <v>100</v>
      </c>
      <c r="I4174">
        <v>23.29</v>
      </c>
      <c r="J4174">
        <v>203.5</v>
      </c>
      <c r="K4174">
        <v>82</v>
      </c>
      <c r="L4174">
        <v>17.3</v>
      </c>
      <c r="M4174">
        <v>218.7</v>
      </c>
      <c r="N4174">
        <v>64</v>
      </c>
      <c r="O4174">
        <v>9.84</v>
      </c>
      <c r="P4174">
        <v>5.8</v>
      </c>
      <c r="Q4174">
        <v>4</v>
      </c>
      <c r="R4174">
        <v>1.57</v>
      </c>
      <c r="S4174">
        <v>2</v>
      </c>
      <c r="T4174" t="s">
        <v>22</v>
      </c>
      <c r="U4174">
        <f t="shared" si="131"/>
        <v>0</v>
      </c>
      <c r="V4174">
        <f>IF(Table2[[#This Row],[international_plan]]="yes",1,0)</f>
        <v>0</v>
      </c>
      <c r="W4174">
        <f>IF(Table2[[#This Row],[voice_mail_plan]]="yes",1,0)</f>
        <v>1</v>
      </c>
      <c r="X4174" t="str">
        <f t="shared" si="130"/>
        <v>Very High</v>
      </c>
      <c r="Y4174" t="str">
        <f>IF(Table2[[#This Row],[total_intl_charge]] &gt; AVERAGE($R$2:$R$4245),"High","Low")</f>
        <v>Low</v>
      </c>
      <c r="Z4174" t="str">
        <f>IF(AND(G4174&gt;AVERAGE(train!$G$2:$G$4251),K4174&gt;AVERAGE(train!$K$2:$K$4251)),"High Day &amp; Eve",IF(AND(G4174&gt;AVERAGE(train!$G$2:$G$4251),K4174&lt;=AVERAGE(train!$K$2:$K$4251)),"High Day Only",IF(AND(G4174&lt;=AVERAGE(train!$G$2:$G$4251),K4174&gt;AVERAGE(train!$K$2:$K$4251)),"High Eve Only","Low Usage")))</f>
        <v>Low Usage</v>
      </c>
    </row>
    <row r="4175" spans="1:26">
      <c r="A4175" t="s">
        <v>62</v>
      </c>
      <c r="B4175">
        <v>58</v>
      </c>
      <c r="C4175" t="s">
        <v>25</v>
      </c>
      <c r="D4175" t="s">
        <v>22</v>
      </c>
      <c r="E4175" t="s">
        <v>22</v>
      </c>
      <c r="F4175">
        <v>0</v>
      </c>
      <c r="G4175">
        <v>191.3</v>
      </c>
      <c r="H4175">
        <v>120</v>
      </c>
      <c r="I4175">
        <v>32.520000000000003</v>
      </c>
      <c r="J4175">
        <v>216.4</v>
      </c>
      <c r="K4175">
        <v>124</v>
      </c>
      <c r="L4175">
        <v>18.39</v>
      </c>
      <c r="M4175">
        <v>100.3</v>
      </c>
      <c r="N4175">
        <v>132</v>
      </c>
      <c r="O4175">
        <v>4.51</v>
      </c>
      <c r="P4175">
        <v>8.6</v>
      </c>
      <c r="Q4175">
        <v>9</v>
      </c>
      <c r="R4175">
        <v>2.3199999999999998</v>
      </c>
      <c r="S4175">
        <v>3</v>
      </c>
      <c r="T4175" t="s">
        <v>22</v>
      </c>
      <c r="U4175">
        <f t="shared" si="131"/>
        <v>0</v>
      </c>
      <c r="V4175">
        <f>IF(Table2[[#This Row],[international_plan]]="yes",1,0)</f>
        <v>0</v>
      </c>
      <c r="W4175">
        <f>IF(Table2[[#This Row],[voice_mail_plan]]="yes",1,0)</f>
        <v>0</v>
      </c>
      <c r="X4175" t="str">
        <f t="shared" si="130"/>
        <v>Low</v>
      </c>
      <c r="Y4175" t="str">
        <f>IF(Table2[[#This Row],[total_intl_charge]] &gt; AVERAGE($R$2:$R$4245),"High","Low")</f>
        <v>Low</v>
      </c>
      <c r="Z4175" t="str">
        <f>IF(AND(G4175&gt;AVERAGE(train!$G$2:$G$4251),K4175&gt;AVERAGE(train!$K$2:$K$4251)),"High Day &amp; Eve",IF(AND(G4175&gt;AVERAGE(train!$G$2:$G$4251),K4175&lt;=AVERAGE(train!$K$2:$K$4251)),"High Day Only",IF(AND(G4175&lt;=AVERAGE(train!$G$2:$G$4251),K4175&gt;AVERAGE(train!$K$2:$K$4251)),"High Eve Only","Low Usage")))</f>
        <v>High Day &amp; Eve</v>
      </c>
    </row>
    <row r="4176" spans="1:26">
      <c r="A4176" t="s">
        <v>60</v>
      </c>
      <c r="B4176">
        <v>89</v>
      </c>
      <c r="C4176" t="s">
        <v>28</v>
      </c>
      <c r="D4176" t="s">
        <v>22</v>
      </c>
      <c r="E4176" t="s">
        <v>22</v>
      </c>
      <c r="F4176">
        <v>0</v>
      </c>
      <c r="G4176">
        <v>86</v>
      </c>
      <c r="H4176">
        <v>105</v>
      </c>
      <c r="I4176">
        <v>14.62</v>
      </c>
      <c r="J4176">
        <v>215.5</v>
      </c>
      <c r="K4176">
        <v>102</v>
      </c>
      <c r="L4176">
        <v>18.32</v>
      </c>
      <c r="M4176">
        <v>185.7</v>
      </c>
      <c r="N4176">
        <v>83</v>
      </c>
      <c r="O4176">
        <v>8.36</v>
      </c>
      <c r="P4176">
        <v>8.1999999999999993</v>
      </c>
      <c r="Q4176">
        <v>3</v>
      </c>
      <c r="R4176">
        <v>2.21</v>
      </c>
      <c r="S4176">
        <v>3</v>
      </c>
      <c r="T4176" t="s">
        <v>22</v>
      </c>
      <c r="U4176">
        <f t="shared" si="131"/>
        <v>0</v>
      </c>
      <c r="V4176">
        <f>IF(Table2[[#This Row],[international_plan]]="yes",1,0)</f>
        <v>0</v>
      </c>
      <c r="W4176">
        <f>IF(Table2[[#This Row],[voice_mail_plan]]="yes",1,0)</f>
        <v>0</v>
      </c>
      <c r="X4176" t="str">
        <f t="shared" si="130"/>
        <v>Medium</v>
      </c>
      <c r="Y4176" t="str">
        <f>IF(Table2[[#This Row],[total_intl_charge]] &gt; AVERAGE($R$2:$R$4245),"High","Low")</f>
        <v>Low</v>
      </c>
      <c r="Z4176" t="str">
        <f>IF(AND(G4176&gt;AVERAGE(train!$G$2:$G$4251),K4176&gt;AVERAGE(train!$K$2:$K$4251)),"High Day &amp; Eve",IF(AND(G4176&gt;AVERAGE(train!$G$2:$G$4251),K4176&lt;=AVERAGE(train!$K$2:$K$4251)),"High Day Only",IF(AND(G4176&lt;=AVERAGE(train!$G$2:$G$4251),K4176&gt;AVERAGE(train!$K$2:$K$4251)),"High Eve Only","Low Usage")))</f>
        <v>High Eve Only</v>
      </c>
    </row>
    <row r="4177" spans="1:26">
      <c r="A4177" t="s">
        <v>50</v>
      </c>
      <c r="B4177">
        <v>71</v>
      </c>
      <c r="C4177" t="s">
        <v>25</v>
      </c>
      <c r="D4177" t="s">
        <v>22</v>
      </c>
      <c r="E4177" t="s">
        <v>23</v>
      </c>
      <c r="F4177">
        <v>24</v>
      </c>
      <c r="G4177">
        <v>139.80000000000001</v>
      </c>
      <c r="H4177">
        <v>58</v>
      </c>
      <c r="I4177">
        <v>23.77</v>
      </c>
      <c r="J4177">
        <v>253.8</v>
      </c>
      <c r="K4177">
        <v>110</v>
      </c>
      <c r="L4177">
        <v>21.57</v>
      </c>
      <c r="M4177">
        <v>252.8</v>
      </c>
      <c r="N4177">
        <v>113</v>
      </c>
      <c r="O4177">
        <v>11.38</v>
      </c>
      <c r="P4177">
        <v>11.1</v>
      </c>
      <c r="Q4177">
        <v>6</v>
      </c>
      <c r="R4177">
        <v>3</v>
      </c>
      <c r="S4177">
        <v>1</v>
      </c>
      <c r="T4177" t="s">
        <v>22</v>
      </c>
      <c r="U4177">
        <f t="shared" si="131"/>
        <v>0</v>
      </c>
      <c r="V4177">
        <f>IF(Table2[[#This Row],[international_plan]]="yes",1,0)</f>
        <v>0</v>
      </c>
      <c r="W4177">
        <f>IF(Table2[[#This Row],[voice_mail_plan]]="yes",1,0)</f>
        <v>1</v>
      </c>
      <c r="X4177" t="str">
        <f t="shared" si="130"/>
        <v>Low</v>
      </c>
      <c r="Y4177" t="str">
        <f>IF(Table2[[#This Row],[total_intl_charge]] &gt; AVERAGE($R$2:$R$4245),"High","Low")</f>
        <v>High</v>
      </c>
      <c r="Z4177" t="str">
        <f>IF(AND(G4177&gt;AVERAGE(train!$G$2:$G$4251),K4177&gt;AVERAGE(train!$K$2:$K$4251)),"High Day &amp; Eve",IF(AND(G4177&gt;AVERAGE(train!$G$2:$G$4251),K4177&lt;=AVERAGE(train!$K$2:$K$4251)),"High Day Only",IF(AND(G4177&lt;=AVERAGE(train!$G$2:$G$4251),K4177&gt;AVERAGE(train!$K$2:$K$4251)),"High Eve Only","Low Usage")))</f>
        <v>High Eve Only</v>
      </c>
    </row>
    <row r="4178" spans="1:26">
      <c r="A4178" t="s">
        <v>44</v>
      </c>
      <c r="B4178">
        <v>141</v>
      </c>
      <c r="C4178" t="s">
        <v>25</v>
      </c>
      <c r="D4178" t="s">
        <v>22</v>
      </c>
      <c r="E4178" t="s">
        <v>22</v>
      </c>
      <c r="F4178">
        <v>0</v>
      </c>
      <c r="G4178">
        <v>301.39999999999998</v>
      </c>
      <c r="H4178">
        <v>87</v>
      </c>
      <c r="I4178">
        <v>51.24</v>
      </c>
      <c r="J4178">
        <v>269.2</v>
      </c>
      <c r="K4178">
        <v>111</v>
      </c>
      <c r="L4178">
        <v>22.88</v>
      </c>
      <c r="M4178">
        <v>148.6</v>
      </c>
      <c r="N4178">
        <v>95</v>
      </c>
      <c r="O4178">
        <v>6.69</v>
      </c>
      <c r="P4178">
        <v>14.4</v>
      </c>
      <c r="Q4178">
        <v>5</v>
      </c>
      <c r="R4178">
        <v>3.89</v>
      </c>
      <c r="S4178">
        <v>0</v>
      </c>
      <c r="T4178" t="s">
        <v>23</v>
      </c>
      <c r="U4178">
        <f t="shared" si="131"/>
        <v>1</v>
      </c>
      <c r="V4178">
        <f>IF(Table2[[#This Row],[international_plan]]="yes",1,0)</f>
        <v>0</v>
      </c>
      <c r="W4178">
        <f>IF(Table2[[#This Row],[voice_mail_plan]]="yes",1,0)</f>
        <v>0</v>
      </c>
      <c r="X4178" t="str">
        <f t="shared" si="130"/>
        <v>Very High</v>
      </c>
      <c r="Y4178" t="str">
        <f>IF(Table2[[#This Row],[total_intl_charge]] &gt; AVERAGE($R$2:$R$4245),"High","Low")</f>
        <v>High</v>
      </c>
      <c r="Z4178" t="str">
        <f>IF(AND(G4178&gt;AVERAGE(train!$G$2:$G$4251),K4178&gt;AVERAGE(train!$K$2:$K$4251)),"High Day &amp; Eve",IF(AND(G4178&gt;AVERAGE(train!$G$2:$G$4251),K4178&lt;=AVERAGE(train!$K$2:$K$4251)),"High Day Only",IF(AND(G4178&lt;=AVERAGE(train!$G$2:$G$4251),K4178&gt;AVERAGE(train!$K$2:$K$4251)),"High Eve Only","Low Usage")))</f>
        <v>High Day &amp; Eve</v>
      </c>
    </row>
    <row r="4179" spans="1:26">
      <c r="A4179" t="s">
        <v>52</v>
      </c>
      <c r="B4179">
        <v>1</v>
      </c>
      <c r="C4179" t="s">
        <v>21</v>
      </c>
      <c r="D4179" t="s">
        <v>22</v>
      </c>
      <c r="E4179" t="s">
        <v>22</v>
      </c>
      <c r="F4179">
        <v>0</v>
      </c>
      <c r="G4179">
        <v>195</v>
      </c>
      <c r="H4179">
        <v>81</v>
      </c>
      <c r="I4179">
        <v>33.15</v>
      </c>
      <c r="J4179">
        <v>266.2</v>
      </c>
      <c r="K4179">
        <v>123</v>
      </c>
      <c r="L4179">
        <v>22.63</v>
      </c>
      <c r="M4179">
        <v>213.9</v>
      </c>
      <c r="N4179">
        <v>132</v>
      </c>
      <c r="O4179">
        <v>9.6300000000000008</v>
      </c>
      <c r="P4179">
        <v>11.1</v>
      </c>
      <c r="Q4179">
        <v>6</v>
      </c>
      <c r="R4179">
        <v>3</v>
      </c>
      <c r="S4179">
        <v>0</v>
      </c>
      <c r="T4179" t="s">
        <v>22</v>
      </c>
      <c r="U4179">
        <f t="shared" si="131"/>
        <v>0</v>
      </c>
      <c r="V4179">
        <f>IF(Table2[[#This Row],[international_plan]]="yes",1,0)</f>
        <v>0</v>
      </c>
      <c r="W4179">
        <f>IF(Table2[[#This Row],[voice_mail_plan]]="yes",1,0)</f>
        <v>0</v>
      </c>
      <c r="X4179" t="str">
        <f t="shared" si="130"/>
        <v>Low</v>
      </c>
      <c r="Y4179" t="str">
        <f>IF(Table2[[#This Row],[total_intl_charge]] &gt; AVERAGE($R$2:$R$4245),"High","Low")</f>
        <v>High</v>
      </c>
      <c r="Z4179" t="str">
        <f>IF(AND(G4179&gt;AVERAGE(train!$G$2:$G$4251),K4179&gt;AVERAGE(train!$K$2:$K$4251)),"High Day &amp; Eve",IF(AND(G4179&gt;AVERAGE(train!$G$2:$G$4251),K4179&lt;=AVERAGE(train!$K$2:$K$4251)),"High Day Only",IF(AND(G4179&lt;=AVERAGE(train!$G$2:$G$4251),K4179&gt;AVERAGE(train!$K$2:$K$4251)),"High Eve Only","Low Usage")))</f>
        <v>High Day &amp; Eve</v>
      </c>
    </row>
    <row r="4180" spans="1:26">
      <c r="A4180" t="s">
        <v>34</v>
      </c>
      <c r="B4180">
        <v>50</v>
      </c>
      <c r="C4180" t="s">
        <v>28</v>
      </c>
      <c r="D4180" t="s">
        <v>22</v>
      </c>
      <c r="E4180" t="s">
        <v>22</v>
      </c>
      <c r="F4180">
        <v>0</v>
      </c>
      <c r="G4180">
        <v>202</v>
      </c>
      <c r="H4180">
        <v>106</v>
      </c>
      <c r="I4180">
        <v>34.340000000000003</v>
      </c>
      <c r="J4180">
        <v>174.7</v>
      </c>
      <c r="K4180">
        <v>70</v>
      </c>
      <c r="L4180">
        <v>14.85</v>
      </c>
      <c r="M4180">
        <v>152.9</v>
      </c>
      <c r="N4180">
        <v>92</v>
      </c>
      <c r="O4180">
        <v>6.88</v>
      </c>
      <c r="P4180">
        <v>6</v>
      </c>
      <c r="Q4180">
        <v>6</v>
      </c>
      <c r="R4180">
        <v>1.62</v>
      </c>
      <c r="S4180">
        <v>4</v>
      </c>
      <c r="T4180" t="s">
        <v>22</v>
      </c>
      <c r="U4180">
        <f t="shared" si="131"/>
        <v>0</v>
      </c>
      <c r="V4180">
        <f>IF(Table2[[#This Row],[international_plan]]="yes",1,0)</f>
        <v>0</v>
      </c>
      <c r="W4180">
        <f>IF(Table2[[#This Row],[voice_mail_plan]]="yes",1,0)</f>
        <v>0</v>
      </c>
      <c r="X4180" t="str">
        <f t="shared" si="130"/>
        <v>Low</v>
      </c>
      <c r="Y4180" t="str">
        <f>IF(Table2[[#This Row],[total_intl_charge]] &gt; AVERAGE($R$2:$R$4245),"High","Low")</f>
        <v>Low</v>
      </c>
      <c r="Z4180" t="str">
        <f>IF(AND(G4180&gt;AVERAGE(train!$G$2:$G$4251),K4180&gt;AVERAGE(train!$K$2:$K$4251)),"High Day &amp; Eve",IF(AND(G4180&gt;AVERAGE(train!$G$2:$G$4251),K4180&lt;=AVERAGE(train!$K$2:$K$4251)),"High Day Only",IF(AND(G4180&lt;=AVERAGE(train!$G$2:$G$4251),K4180&gt;AVERAGE(train!$K$2:$K$4251)),"High Eve Only","Low Usage")))</f>
        <v>High Day Only</v>
      </c>
    </row>
    <row r="4181" spans="1:26">
      <c r="A4181" t="s">
        <v>75</v>
      </c>
      <c r="B4181">
        <v>38</v>
      </c>
      <c r="C4181" t="s">
        <v>21</v>
      </c>
      <c r="D4181" t="s">
        <v>23</v>
      </c>
      <c r="E4181" t="s">
        <v>22</v>
      </c>
      <c r="F4181">
        <v>0</v>
      </c>
      <c r="G4181">
        <v>211.6</v>
      </c>
      <c r="H4181">
        <v>87</v>
      </c>
      <c r="I4181">
        <v>35.97</v>
      </c>
      <c r="J4181">
        <v>106.9</v>
      </c>
      <c r="K4181">
        <v>68</v>
      </c>
      <c r="L4181">
        <v>9.09</v>
      </c>
      <c r="M4181">
        <v>239.2</v>
      </c>
      <c r="N4181">
        <v>99</v>
      </c>
      <c r="O4181">
        <v>10.76</v>
      </c>
      <c r="P4181">
        <v>14.1</v>
      </c>
      <c r="Q4181">
        <v>11</v>
      </c>
      <c r="R4181">
        <v>3.81</v>
      </c>
      <c r="S4181">
        <v>0</v>
      </c>
      <c r="T4181" t="s">
        <v>23</v>
      </c>
      <c r="U4181">
        <f t="shared" si="131"/>
        <v>1</v>
      </c>
      <c r="V4181">
        <f>IF(Table2[[#This Row],[international_plan]]="yes",1,0)</f>
        <v>1</v>
      </c>
      <c r="W4181">
        <f>IF(Table2[[#This Row],[voice_mail_plan]]="yes",1,0)</f>
        <v>0</v>
      </c>
      <c r="X4181" t="str">
        <f t="shared" si="130"/>
        <v>Low</v>
      </c>
      <c r="Y4181" t="str">
        <f>IF(Table2[[#This Row],[total_intl_charge]] &gt; AVERAGE($R$2:$R$4245),"High","Low")</f>
        <v>High</v>
      </c>
      <c r="Z4181" t="str">
        <f>IF(AND(G4181&gt;AVERAGE(train!$G$2:$G$4251),K4181&gt;AVERAGE(train!$K$2:$K$4251)),"High Day &amp; Eve",IF(AND(G4181&gt;AVERAGE(train!$G$2:$G$4251),K4181&lt;=AVERAGE(train!$K$2:$K$4251)),"High Day Only",IF(AND(G4181&lt;=AVERAGE(train!$G$2:$G$4251),K4181&gt;AVERAGE(train!$K$2:$K$4251)),"High Eve Only","Low Usage")))</f>
        <v>High Day Only</v>
      </c>
    </row>
    <row r="4182" spans="1:26">
      <c r="A4182" t="s">
        <v>24</v>
      </c>
      <c r="B4182">
        <v>77</v>
      </c>
      <c r="C4182" t="s">
        <v>21</v>
      </c>
      <c r="D4182" t="s">
        <v>23</v>
      </c>
      <c r="E4182" t="s">
        <v>22</v>
      </c>
      <c r="F4182">
        <v>0</v>
      </c>
      <c r="G4182">
        <v>323.7</v>
      </c>
      <c r="H4182">
        <v>106</v>
      </c>
      <c r="I4182">
        <v>55.03</v>
      </c>
      <c r="J4182">
        <v>139.19999999999999</v>
      </c>
      <c r="K4182">
        <v>99</v>
      </c>
      <c r="L4182">
        <v>11.83</v>
      </c>
      <c r="M4182">
        <v>204.4</v>
      </c>
      <c r="N4182">
        <v>89</v>
      </c>
      <c r="O4182">
        <v>9.1999999999999993</v>
      </c>
      <c r="P4182">
        <v>8.5</v>
      </c>
      <c r="Q4182">
        <v>3</v>
      </c>
      <c r="R4182">
        <v>2.2999999999999998</v>
      </c>
      <c r="S4182">
        <v>6</v>
      </c>
      <c r="T4182" t="s">
        <v>23</v>
      </c>
      <c r="U4182">
        <f t="shared" si="131"/>
        <v>1</v>
      </c>
      <c r="V4182">
        <f>IF(Table2[[#This Row],[international_plan]]="yes",1,0)</f>
        <v>1</v>
      </c>
      <c r="W4182">
        <f>IF(Table2[[#This Row],[voice_mail_plan]]="yes",1,0)</f>
        <v>0</v>
      </c>
      <c r="X4182" t="str">
        <f t="shared" si="130"/>
        <v>Medium</v>
      </c>
      <c r="Y4182" t="str">
        <f>IF(Table2[[#This Row],[total_intl_charge]] &gt; AVERAGE($R$2:$R$4245),"High","Low")</f>
        <v>Low</v>
      </c>
      <c r="Z4182" t="str">
        <f>IF(AND(G4182&gt;AVERAGE(train!$G$2:$G$4251),K4182&gt;AVERAGE(train!$K$2:$K$4251)),"High Day &amp; Eve",IF(AND(G4182&gt;AVERAGE(train!$G$2:$G$4251),K4182&lt;=AVERAGE(train!$K$2:$K$4251)),"High Day Only",IF(AND(G4182&lt;=AVERAGE(train!$G$2:$G$4251),K4182&gt;AVERAGE(train!$K$2:$K$4251)),"High Eve Only","Low Usage")))</f>
        <v>High Day Only</v>
      </c>
    </row>
    <row r="4183" spans="1:26">
      <c r="A4183" t="s">
        <v>45</v>
      </c>
      <c r="B4183">
        <v>155</v>
      </c>
      <c r="C4183" t="s">
        <v>25</v>
      </c>
      <c r="D4183" t="s">
        <v>22</v>
      </c>
      <c r="E4183" t="s">
        <v>22</v>
      </c>
      <c r="F4183">
        <v>0</v>
      </c>
      <c r="G4183">
        <v>214.2</v>
      </c>
      <c r="H4183">
        <v>121</v>
      </c>
      <c r="I4183">
        <v>36.409999999999997</v>
      </c>
      <c r="J4183">
        <v>199.5</v>
      </c>
      <c r="K4183">
        <v>68</v>
      </c>
      <c r="L4183">
        <v>16.96</v>
      </c>
      <c r="M4183">
        <v>216.8</v>
      </c>
      <c r="N4183">
        <v>132</v>
      </c>
      <c r="O4183">
        <v>9.76</v>
      </c>
      <c r="P4183">
        <v>11.7</v>
      </c>
      <c r="Q4183">
        <v>10</v>
      </c>
      <c r="R4183">
        <v>3.16</v>
      </c>
      <c r="S4183">
        <v>3</v>
      </c>
      <c r="T4183" t="s">
        <v>22</v>
      </c>
      <c r="U4183">
        <f t="shared" si="131"/>
        <v>0</v>
      </c>
      <c r="V4183">
        <f>IF(Table2[[#This Row],[international_plan]]="yes",1,0)</f>
        <v>0</v>
      </c>
      <c r="W4183">
        <f>IF(Table2[[#This Row],[voice_mail_plan]]="yes",1,0)</f>
        <v>0</v>
      </c>
      <c r="X4183" t="str">
        <f t="shared" si="130"/>
        <v>Very High</v>
      </c>
      <c r="Y4183" t="str">
        <f>IF(Table2[[#This Row],[total_intl_charge]] &gt; AVERAGE($R$2:$R$4245),"High","Low")</f>
        <v>High</v>
      </c>
      <c r="Z4183" t="str">
        <f>IF(AND(G4183&gt;AVERAGE(train!$G$2:$G$4251),K4183&gt;AVERAGE(train!$K$2:$K$4251)),"High Day &amp; Eve",IF(AND(G4183&gt;AVERAGE(train!$G$2:$G$4251),K4183&lt;=AVERAGE(train!$K$2:$K$4251)),"High Day Only",IF(AND(G4183&lt;=AVERAGE(train!$G$2:$G$4251),K4183&gt;AVERAGE(train!$K$2:$K$4251)),"High Eve Only","Low Usage")))</f>
        <v>High Day Only</v>
      </c>
    </row>
    <row r="4184" spans="1:26">
      <c r="A4184" t="s">
        <v>39</v>
      </c>
      <c r="B4184">
        <v>65</v>
      </c>
      <c r="C4184" t="s">
        <v>21</v>
      </c>
      <c r="D4184" t="s">
        <v>22</v>
      </c>
      <c r="E4184" t="s">
        <v>22</v>
      </c>
      <c r="F4184">
        <v>0</v>
      </c>
      <c r="G4184">
        <v>143.6</v>
      </c>
      <c r="H4184">
        <v>98</v>
      </c>
      <c r="I4184">
        <v>24.41</v>
      </c>
      <c r="J4184">
        <v>187.7</v>
      </c>
      <c r="K4184">
        <v>96</v>
      </c>
      <c r="L4184">
        <v>15.95</v>
      </c>
      <c r="M4184">
        <v>200.2</v>
      </c>
      <c r="N4184">
        <v>104</v>
      </c>
      <c r="O4184">
        <v>9.01</v>
      </c>
      <c r="P4184">
        <v>9.3000000000000007</v>
      </c>
      <c r="Q4184">
        <v>2</v>
      </c>
      <c r="R4184">
        <v>2.5099999999999998</v>
      </c>
      <c r="S4184">
        <v>3</v>
      </c>
      <c r="T4184" t="s">
        <v>23</v>
      </c>
      <c r="U4184">
        <f t="shared" si="131"/>
        <v>1</v>
      </c>
      <c r="V4184">
        <f>IF(Table2[[#This Row],[international_plan]]="yes",1,0)</f>
        <v>0</v>
      </c>
      <c r="W4184">
        <f>IF(Table2[[#This Row],[voice_mail_plan]]="yes",1,0)</f>
        <v>0</v>
      </c>
      <c r="X4184" t="str">
        <f t="shared" si="130"/>
        <v>Low</v>
      </c>
      <c r="Y4184" t="str">
        <f>IF(Table2[[#This Row],[total_intl_charge]] &gt; AVERAGE($R$2:$R$4245),"High","Low")</f>
        <v>Low</v>
      </c>
      <c r="Z4184" t="str">
        <f>IF(AND(G4184&gt;AVERAGE(train!$G$2:$G$4251),K4184&gt;AVERAGE(train!$K$2:$K$4251)),"High Day &amp; Eve",IF(AND(G4184&gt;AVERAGE(train!$G$2:$G$4251),K4184&lt;=AVERAGE(train!$K$2:$K$4251)),"High Day Only",IF(AND(G4184&lt;=AVERAGE(train!$G$2:$G$4251),K4184&gt;AVERAGE(train!$K$2:$K$4251)),"High Eve Only","Low Usage")))</f>
        <v>Low Usage</v>
      </c>
    </row>
    <row r="4185" spans="1:26">
      <c r="A4185" t="s">
        <v>60</v>
      </c>
      <c r="B4185">
        <v>102</v>
      </c>
      <c r="C4185" t="s">
        <v>21</v>
      </c>
      <c r="D4185" t="s">
        <v>22</v>
      </c>
      <c r="E4185" t="s">
        <v>23</v>
      </c>
      <c r="F4185">
        <v>32</v>
      </c>
      <c r="G4185">
        <v>135.69999999999999</v>
      </c>
      <c r="H4185">
        <v>108</v>
      </c>
      <c r="I4185">
        <v>23.07</v>
      </c>
      <c r="J4185">
        <v>216.5</v>
      </c>
      <c r="K4185">
        <v>134</v>
      </c>
      <c r="L4185">
        <v>18.399999999999999</v>
      </c>
      <c r="M4185">
        <v>160.5</v>
      </c>
      <c r="N4185">
        <v>125</v>
      </c>
      <c r="O4185">
        <v>7.22</v>
      </c>
      <c r="P4185">
        <v>13</v>
      </c>
      <c r="Q4185">
        <v>7</v>
      </c>
      <c r="R4185">
        <v>3.51</v>
      </c>
      <c r="S4185">
        <v>1</v>
      </c>
      <c r="T4185" t="s">
        <v>22</v>
      </c>
      <c r="U4185">
        <f t="shared" si="131"/>
        <v>0</v>
      </c>
      <c r="V4185">
        <f>IF(Table2[[#This Row],[international_plan]]="yes",1,0)</f>
        <v>0</v>
      </c>
      <c r="W4185">
        <f>IF(Table2[[#This Row],[voice_mail_plan]]="yes",1,0)</f>
        <v>1</v>
      </c>
      <c r="X4185" t="str">
        <f t="shared" si="130"/>
        <v>High</v>
      </c>
      <c r="Y4185" t="str">
        <f>IF(Table2[[#This Row],[total_intl_charge]] &gt; AVERAGE($R$2:$R$4245),"High","Low")</f>
        <v>High</v>
      </c>
      <c r="Z4185" t="str">
        <f>IF(AND(G4185&gt;AVERAGE(train!$G$2:$G$4251),K4185&gt;AVERAGE(train!$K$2:$K$4251)),"High Day &amp; Eve",IF(AND(G4185&gt;AVERAGE(train!$G$2:$G$4251),K4185&lt;=AVERAGE(train!$K$2:$K$4251)),"High Day Only",IF(AND(G4185&lt;=AVERAGE(train!$G$2:$G$4251),K4185&gt;AVERAGE(train!$K$2:$K$4251)),"High Eve Only","Low Usage")))</f>
        <v>High Eve Only</v>
      </c>
    </row>
    <row r="4186" spans="1:26">
      <c r="A4186" t="s">
        <v>50</v>
      </c>
      <c r="B4186">
        <v>97</v>
      </c>
      <c r="C4186" t="s">
        <v>21</v>
      </c>
      <c r="D4186" t="s">
        <v>22</v>
      </c>
      <c r="E4186" t="s">
        <v>23</v>
      </c>
      <c r="F4186">
        <v>35</v>
      </c>
      <c r="G4186">
        <v>203.1</v>
      </c>
      <c r="H4186">
        <v>104</v>
      </c>
      <c r="I4186">
        <v>34.53</v>
      </c>
      <c r="J4186">
        <v>211.8</v>
      </c>
      <c r="K4186">
        <v>91</v>
      </c>
      <c r="L4186">
        <v>18</v>
      </c>
      <c r="M4186">
        <v>246.1</v>
      </c>
      <c r="N4186">
        <v>105</v>
      </c>
      <c r="O4186">
        <v>11.07</v>
      </c>
      <c r="P4186">
        <v>9.6999999999999993</v>
      </c>
      <c r="Q4186">
        <v>6</v>
      </c>
      <c r="R4186">
        <v>2.62</v>
      </c>
      <c r="S4186">
        <v>0</v>
      </c>
      <c r="T4186" t="s">
        <v>22</v>
      </c>
      <c r="U4186">
        <f t="shared" si="131"/>
        <v>0</v>
      </c>
      <c r="V4186">
        <f>IF(Table2[[#This Row],[international_plan]]="yes",1,0)</f>
        <v>0</v>
      </c>
      <c r="W4186">
        <f>IF(Table2[[#This Row],[voice_mail_plan]]="yes",1,0)</f>
        <v>1</v>
      </c>
      <c r="X4186" t="str">
        <f t="shared" si="130"/>
        <v>Medium</v>
      </c>
      <c r="Y4186" t="str">
        <f>IF(Table2[[#This Row],[total_intl_charge]] &gt; AVERAGE($R$2:$R$4245),"High","Low")</f>
        <v>Low</v>
      </c>
      <c r="Z4186" t="str">
        <f>IF(AND(G4186&gt;AVERAGE(train!$G$2:$G$4251),K4186&gt;AVERAGE(train!$K$2:$K$4251)),"High Day &amp; Eve",IF(AND(G4186&gt;AVERAGE(train!$G$2:$G$4251),K4186&lt;=AVERAGE(train!$K$2:$K$4251)),"High Day Only",IF(AND(G4186&lt;=AVERAGE(train!$G$2:$G$4251),K4186&gt;AVERAGE(train!$K$2:$K$4251)),"High Eve Only","Low Usage")))</f>
        <v>High Day Only</v>
      </c>
    </row>
    <row r="4187" spans="1:26">
      <c r="A4187" t="s">
        <v>26</v>
      </c>
      <c r="B4187">
        <v>110</v>
      </c>
      <c r="C4187" t="s">
        <v>28</v>
      </c>
      <c r="D4187" t="s">
        <v>22</v>
      </c>
      <c r="E4187" t="s">
        <v>22</v>
      </c>
      <c r="F4187">
        <v>0</v>
      </c>
      <c r="G4187">
        <v>281.2</v>
      </c>
      <c r="H4187">
        <v>78</v>
      </c>
      <c r="I4187">
        <v>47.8</v>
      </c>
      <c r="J4187">
        <v>302.3</v>
      </c>
      <c r="K4187">
        <v>89</v>
      </c>
      <c r="L4187">
        <v>25.7</v>
      </c>
      <c r="M4187">
        <v>188.4</v>
      </c>
      <c r="N4187">
        <v>92</v>
      </c>
      <c r="O4187">
        <v>8.48</v>
      </c>
      <c r="P4187">
        <v>8.5</v>
      </c>
      <c r="Q4187">
        <v>4</v>
      </c>
      <c r="R4187">
        <v>2.2999999999999998</v>
      </c>
      <c r="S4187">
        <v>0</v>
      </c>
      <c r="T4187" t="s">
        <v>23</v>
      </c>
      <c r="U4187">
        <f t="shared" si="131"/>
        <v>1</v>
      </c>
      <c r="V4187">
        <f>IF(Table2[[#This Row],[international_plan]]="yes",1,0)</f>
        <v>0</v>
      </c>
      <c r="W4187">
        <f>IF(Table2[[#This Row],[voice_mail_plan]]="yes",1,0)</f>
        <v>0</v>
      </c>
      <c r="X4187" t="str">
        <f t="shared" si="130"/>
        <v>High</v>
      </c>
      <c r="Y4187" t="str">
        <f>IF(Table2[[#This Row],[total_intl_charge]] &gt; AVERAGE($R$2:$R$4245),"High","Low")</f>
        <v>Low</v>
      </c>
      <c r="Z4187" t="str">
        <f>IF(AND(G4187&gt;AVERAGE(train!$G$2:$G$4251),K4187&gt;AVERAGE(train!$K$2:$K$4251)),"High Day &amp; Eve",IF(AND(G4187&gt;AVERAGE(train!$G$2:$G$4251),K4187&lt;=AVERAGE(train!$K$2:$K$4251)),"High Day Only",IF(AND(G4187&lt;=AVERAGE(train!$G$2:$G$4251),K4187&gt;AVERAGE(train!$K$2:$K$4251)),"High Eve Only","Low Usage")))</f>
        <v>High Day Only</v>
      </c>
    </row>
    <row r="4188" spans="1:26">
      <c r="A4188" t="s">
        <v>72</v>
      </c>
      <c r="B4188">
        <v>52</v>
      </c>
      <c r="C4188" t="s">
        <v>28</v>
      </c>
      <c r="D4188" t="s">
        <v>22</v>
      </c>
      <c r="E4188" t="s">
        <v>22</v>
      </c>
      <c r="F4188">
        <v>0</v>
      </c>
      <c r="G4188">
        <v>207.1</v>
      </c>
      <c r="H4188">
        <v>86</v>
      </c>
      <c r="I4188">
        <v>35.21</v>
      </c>
      <c r="J4188">
        <v>162</v>
      </c>
      <c r="K4188">
        <v>98</v>
      </c>
      <c r="L4188">
        <v>13.77</v>
      </c>
      <c r="M4188">
        <v>243</v>
      </c>
      <c r="N4188">
        <v>102</v>
      </c>
      <c r="O4188">
        <v>10.93</v>
      </c>
      <c r="P4188">
        <v>6</v>
      </c>
      <c r="Q4188">
        <v>1</v>
      </c>
      <c r="R4188">
        <v>1.62</v>
      </c>
      <c r="S4188">
        <v>1</v>
      </c>
      <c r="T4188" t="s">
        <v>22</v>
      </c>
      <c r="U4188">
        <f t="shared" si="131"/>
        <v>0</v>
      </c>
      <c r="V4188">
        <f>IF(Table2[[#This Row],[international_plan]]="yes",1,0)</f>
        <v>0</v>
      </c>
      <c r="W4188">
        <f>IF(Table2[[#This Row],[voice_mail_plan]]="yes",1,0)</f>
        <v>0</v>
      </c>
      <c r="X4188" t="str">
        <f t="shared" si="130"/>
        <v>Low</v>
      </c>
      <c r="Y4188" t="str">
        <f>IF(Table2[[#This Row],[total_intl_charge]] &gt; AVERAGE($R$2:$R$4245),"High","Low")</f>
        <v>Low</v>
      </c>
      <c r="Z4188" t="str">
        <f>IF(AND(G4188&gt;AVERAGE(train!$G$2:$G$4251),K4188&gt;AVERAGE(train!$K$2:$K$4251)),"High Day &amp; Eve",IF(AND(G4188&gt;AVERAGE(train!$G$2:$G$4251),K4188&lt;=AVERAGE(train!$K$2:$K$4251)),"High Day Only",IF(AND(G4188&lt;=AVERAGE(train!$G$2:$G$4251),K4188&gt;AVERAGE(train!$K$2:$K$4251)),"High Eve Only","Low Usage")))</f>
        <v>High Day Only</v>
      </c>
    </row>
    <row r="4189" spans="1:26">
      <c r="A4189" t="s">
        <v>38</v>
      </c>
      <c r="B4189">
        <v>66</v>
      </c>
      <c r="C4189" t="s">
        <v>21</v>
      </c>
      <c r="D4189" t="s">
        <v>22</v>
      </c>
      <c r="E4189" t="s">
        <v>22</v>
      </c>
      <c r="F4189">
        <v>0</v>
      </c>
      <c r="G4189">
        <v>145.6</v>
      </c>
      <c r="H4189">
        <v>105</v>
      </c>
      <c r="I4189">
        <v>24.75</v>
      </c>
      <c r="J4189">
        <v>250.9</v>
      </c>
      <c r="K4189">
        <v>82</v>
      </c>
      <c r="L4189">
        <v>21.33</v>
      </c>
      <c r="M4189">
        <v>156.6</v>
      </c>
      <c r="N4189">
        <v>102</v>
      </c>
      <c r="O4189">
        <v>7.05</v>
      </c>
      <c r="P4189">
        <v>12.2</v>
      </c>
      <c r="Q4189">
        <v>7</v>
      </c>
      <c r="R4189">
        <v>3.29</v>
      </c>
      <c r="S4189">
        <v>1</v>
      </c>
      <c r="T4189" t="s">
        <v>22</v>
      </c>
      <c r="U4189">
        <f t="shared" si="131"/>
        <v>0</v>
      </c>
      <c r="V4189">
        <f>IF(Table2[[#This Row],[international_plan]]="yes",1,0)</f>
        <v>0</v>
      </c>
      <c r="W4189">
        <f>IF(Table2[[#This Row],[voice_mail_plan]]="yes",1,0)</f>
        <v>0</v>
      </c>
      <c r="X4189" t="str">
        <f t="shared" si="130"/>
        <v>Low</v>
      </c>
      <c r="Y4189" t="str">
        <f>IF(Table2[[#This Row],[total_intl_charge]] &gt; AVERAGE($R$2:$R$4245),"High","Low")</f>
        <v>High</v>
      </c>
      <c r="Z4189" t="str">
        <f>IF(AND(G4189&gt;AVERAGE(train!$G$2:$G$4251),K4189&gt;AVERAGE(train!$K$2:$K$4251)),"High Day &amp; Eve",IF(AND(G4189&gt;AVERAGE(train!$G$2:$G$4251),K4189&lt;=AVERAGE(train!$K$2:$K$4251)),"High Day Only",IF(AND(G4189&lt;=AVERAGE(train!$G$2:$G$4251),K4189&gt;AVERAGE(train!$K$2:$K$4251)),"High Eve Only","Low Usage")))</f>
        <v>Low Usage</v>
      </c>
    </row>
    <row r="4190" spans="1:26">
      <c r="A4190" t="s">
        <v>31</v>
      </c>
      <c r="B4190">
        <v>82</v>
      </c>
      <c r="C4190" t="s">
        <v>28</v>
      </c>
      <c r="D4190" t="s">
        <v>22</v>
      </c>
      <c r="E4190" t="s">
        <v>22</v>
      </c>
      <c r="F4190">
        <v>0</v>
      </c>
      <c r="G4190">
        <v>202.9</v>
      </c>
      <c r="H4190">
        <v>96</v>
      </c>
      <c r="I4190">
        <v>34.49</v>
      </c>
      <c r="J4190">
        <v>234.2</v>
      </c>
      <c r="K4190">
        <v>105</v>
      </c>
      <c r="L4190">
        <v>19.91</v>
      </c>
      <c r="M4190">
        <v>217.4</v>
      </c>
      <c r="N4190">
        <v>123</v>
      </c>
      <c r="O4190">
        <v>9.7799999999999994</v>
      </c>
      <c r="P4190">
        <v>10.1</v>
      </c>
      <c r="Q4190">
        <v>3</v>
      </c>
      <c r="R4190">
        <v>2.73</v>
      </c>
      <c r="S4190">
        <v>4</v>
      </c>
      <c r="T4190" t="s">
        <v>22</v>
      </c>
      <c r="U4190">
        <f t="shared" si="131"/>
        <v>0</v>
      </c>
      <c r="V4190">
        <f>IF(Table2[[#This Row],[international_plan]]="yes",1,0)</f>
        <v>0</v>
      </c>
      <c r="W4190">
        <f>IF(Table2[[#This Row],[voice_mail_plan]]="yes",1,0)</f>
        <v>0</v>
      </c>
      <c r="X4190" t="str">
        <f t="shared" si="130"/>
        <v>Medium</v>
      </c>
      <c r="Y4190" t="str">
        <f>IF(Table2[[#This Row],[total_intl_charge]] &gt; AVERAGE($R$2:$R$4245),"High","Low")</f>
        <v>Low</v>
      </c>
      <c r="Z4190" t="str">
        <f>IF(AND(G4190&gt;AVERAGE(train!$G$2:$G$4251),K4190&gt;AVERAGE(train!$K$2:$K$4251)),"High Day &amp; Eve",IF(AND(G4190&gt;AVERAGE(train!$G$2:$G$4251),K4190&lt;=AVERAGE(train!$K$2:$K$4251)),"High Day Only",IF(AND(G4190&lt;=AVERAGE(train!$G$2:$G$4251),K4190&gt;AVERAGE(train!$K$2:$K$4251)),"High Eve Only","Low Usage")))</f>
        <v>High Day &amp; Eve</v>
      </c>
    </row>
    <row r="4191" spans="1:26">
      <c r="A4191" t="s">
        <v>39</v>
      </c>
      <c r="B4191">
        <v>129</v>
      </c>
      <c r="C4191" t="s">
        <v>21</v>
      </c>
      <c r="D4191" t="s">
        <v>22</v>
      </c>
      <c r="E4191" t="s">
        <v>23</v>
      </c>
      <c r="F4191">
        <v>23</v>
      </c>
      <c r="G4191">
        <v>210.7</v>
      </c>
      <c r="H4191">
        <v>119</v>
      </c>
      <c r="I4191">
        <v>35.82</v>
      </c>
      <c r="J4191">
        <v>137.4</v>
      </c>
      <c r="K4191">
        <v>51</v>
      </c>
      <c r="L4191">
        <v>11.68</v>
      </c>
      <c r="M4191">
        <v>248.2</v>
      </c>
      <c r="N4191">
        <v>92</v>
      </c>
      <c r="O4191">
        <v>11.17</v>
      </c>
      <c r="P4191">
        <v>7.9</v>
      </c>
      <c r="Q4191">
        <v>6</v>
      </c>
      <c r="R4191">
        <v>2.13</v>
      </c>
      <c r="S4191">
        <v>2</v>
      </c>
      <c r="T4191" t="s">
        <v>22</v>
      </c>
      <c r="U4191">
        <f t="shared" si="131"/>
        <v>0</v>
      </c>
      <c r="V4191">
        <f>IF(Table2[[#This Row],[international_plan]]="yes",1,0)</f>
        <v>0</v>
      </c>
      <c r="W4191">
        <f>IF(Table2[[#This Row],[voice_mail_plan]]="yes",1,0)</f>
        <v>1</v>
      </c>
      <c r="X4191" t="str">
        <f t="shared" si="130"/>
        <v>Very High</v>
      </c>
      <c r="Y4191" t="str">
        <f>IF(Table2[[#This Row],[total_intl_charge]] &gt; AVERAGE($R$2:$R$4245),"High","Low")</f>
        <v>Low</v>
      </c>
      <c r="Z4191" t="str">
        <f>IF(AND(G4191&gt;AVERAGE(train!$G$2:$G$4251),K4191&gt;AVERAGE(train!$K$2:$K$4251)),"High Day &amp; Eve",IF(AND(G4191&gt;AVERAGE(train!$G$2:$G$4251),K4191&lt;=AVERAGE(train!$K$2:$K$4251)),"High Day Only",IF(AND(G4191&lt;=AVERAGE(train!$G$2:$G$4251),K4191&gt;AVERAGE(train!$K$2:$K$4251)),"High Eve Only","Low Usage")))</f>
        <v>High Day Only</v>
      </c>
    </row>
    <row r="4192" spans="1:26">
      <c r="A4192" t="s">
        <v>58</v>
      </c>
      <c r="B4192">
        <v>93</v>
      </c>
      <c r="C4192" t="s">
        <v>28</v>
      </c>
      <c r="D4192" t="s">
        <v>22</v>
      </c>
      <c r="E4192" t="s">
        <v>22</v>
      </c>
      <c r="F4192">
        <v>0</v>
      </c>
      <c r="G4192">
        <v>217.2</v>
      </c>
      <c r="H4192">
        <v>92</v>
      </c>
      <c r="I4192">
        <v>36.92</v>
      </c>
      <c r="J4192">
        <v>204.5</v>
      </c>
      <c r="K4192">
        <v>83</v>
      </c>
      <c r="L4192">
        <v>17.38</v>
      </c>
      <c r="M4192">
        <v>157.9</v>
      </c>
      <c r="N4192">
        <v>101</v>
      </c>
      <c r="O4192">
        <v>7.11</v>
      </c>
      <c r="P4192">
        <v>11.4</v>
      </c>
      <c r="Q4192">
        <v>10</v>
      </c>
      <c r="R4192">
        <v>3.08</v>
      </c>
      <c r="S4192">
        <v>1</v>
      </c>
      <c r="T4192" t="s">
        <v>22</v>
      </c>
      <c r="U4192">
        <f t="shared" si="131"/>
        <v>0</v>
      </c>
      <c r="V4192">
        <f>IF(Table2[[#This Row],[international_plan]]="yes",1,0)</f>
        <v>0</v>
      </c>
      <c r="W4192">
        <f>IF(Table2[[#This Row],[voice_mail_plan]]="yes",1,0)</f>
        <v>0</v>
      </c>
      <c r="X4192" t="str">
        <f t="shared" si="130"/>
        <v>Medium</v>
      </c>
      <c r="Y4192" t="str">
        <f>IF(Table2[[#This Row],[total_intl_charge]] &gt; AVERAGE($R$2:$R$4245),"High","Low")</f>
        <v>High</v>
      </c>
      <c r="Z4192" t="str">
        <f>IF(AND(G4192&gt;AVERAGE(train!$G$2:$G$4251),K4192&gt;AVERAGE(train!$K$2:$K$4251)),"High Day &amp; Eve",IF(AND(G4192&gt;AVERAGE(train!$G$2:$G$4251),K4192&lt;=AVERAGE(train!$K$2:$K$4251)),"High Day Only",IF(AND(G4192&lt;=AVERAGE(train!$G$2:$G$4251),K4192&gt;AVERAGE(train!$K$2:$K$4251)),"High Eve Only","Low Usage")))</f>
        <v>High Day Only</v>
      </c>
    </row>
    <row r="4193" spans="1:26">
      <c r="A4193" t="s">
        <v>60</v>
      </c>
      <c r="B4193">
        <v>120</v>
      </c>
      <c r="C4193" t="s">
        <v>21</v>
      </c>
      <c r="D4193" t="s">
        <v>22</v>
      </c>
      <c r="E4193" t="s">
        <v>22</v>
      </c>
      <c r="F4193">
        <v>0</v>
      </c>
      <c r="G4193">
        <v>198</v>
      </c>
      <c r="H4193">
        <v>101</v>
      </c>
      <c r="I4193">
        <v>33.659999999999997</v>
      </c>
      <c r="J4193">
        <v>190.2</v>
      </c>
      <c r="K4193">
        <v>74</v>
      </c>
      <c r="L4193">
        <v>16.170000000000002</v>
      </c>
      <c r="M4193">
        <v>241.2</v>
      </c>
      <c r="N4193">
        <v>105</v>
      </c>
      <c r="O4193">
        <v>10.85</v>
      </c>
      <c r="P4193">
        <v>8.3000000000000007</v>
      </c>
      <c r="Q4193">
        <v>10</v>
      </c>
      <c r="R4193">
        <v>2.2400000000000002</v>
      </c>
      <c r="S4193">
        <v>4</v>
      </c>
      <c r="T4193" t="s">
        <v>22</v>
      </c>
      <c r="U4193">
        <f t="shared" si="131"/>
        <v>0</v>
      </c>
      <c r="V4193">
        <f>IF(Table2[[#This Row],[international_plan]]="yes",1,0)</f>
        <v>0</v>
      </c>
      <c r="W4193">
        <f>IF(Table2[[#This Row],[voice_mail_plan]]="yes",1,0)</f>
        <v>0</v>
      </c>
      <c r="X4193" t="str">
        <f t="shared" si="130"/>
        <v>High</v>
      </c>
      <c r="Y4193" t="str">
        <f>IF(Table2[[#This Row],[total_intl_charge]] &gt; AVERAGE($R$2:$R$4245),"High","Low")</f>
        <v>Low</v>
      </c>
      <c r="Z4193" t="str">
        <f>IF(AND(G4193&gt;AVERAGE(train!$G$2:$G$4251),K4193&gt;AVERAGE(train!$K$2:$K$4251)),"High Day &amp; Eve",IF(AND(G4193&gt;AVERAGE(train!$G$2:$G$4251),K4193&lt;=AVERAGE(train!$K$2:$K$4251)),"High Day Only",IF(AND(G4193&lt;=AVERAGE(train!$G$2:$G$4251),K4193&gt;AVERAGE(train!$K$2:$K$4251)),"High Eve Only","Low Usage")))</f>
        <v>High Day Only</v>
      </c>
    </row>
    <row r="4194" spans="1:26">
      <c r="A4194" t="s">
        <v>38</v>
      </c>
      <c r="B4194">
        <v>149</v>
      </c>
      <c r="C4194" t="s">
        <v>25</v>
      </c>
      <c r="D4194" t="s">
        <v>22</v>
      </c>
      <c r="E4194" t="s">
        <v>23</v>
      </c>
      <c r="F4194">
        <v>28</v>
      </c>
      <c r="G4194">
        <v>212.8</v>
      </c>
      <c r="H4194">
        <v>117</v>
      </c>
      <c r="I4194">
        <v>36.18</v>
      </c>
      <c r="J4194">
        <v>159.9</v>
      </c>
      <c r="K4194">
        <v>86</v>
      </c>
      <c r="L4194">
        <v>13.59</v>
      </c>
      <c r="M4194">
        <v>222.7</v>
      </c>
      <c r="N4194">
        <v>88</v>
      </c>
      <c r="O4194">
        <v>10.02</v>
      </c>
      <c r="P4194">
        <v>0</v>
      </c>
      <c r="Q4194">
        <v>0</v>
      </c>
      <c r="R4194">
        <v>0</v>
      </c>
      <c r="S4194">
        <v>1</v>
      </c>
      <c r="T4194" t="s">
        <v>22</v>
      </c>
      <c r="U4194">
        <f t="shared" si="131"/>
        <v>0</v>
      </c>
      <c r="V4194">
        <f>IF(Table2[[#This Row],[international_plan]]="yes",1,0)</f>
        <v>0</v>
      </c>
      <c r="W4194">
        <f>IF(Table2[[#This Row],[voice_mail_plan]]="yes",1,0)</f>
        <v>1</v>
      </c>
      <c r="X4194" t="str">
        <f t="shared" si="130"/>
        <v>Very High</v>
      </c>
      <c r="Y4194" t="str">
        <f>IF(Table2[[#This Row],[total_intl_charge]] &gt; AVERAGE($R$2:$R$4245),"High","Low")</f>
        <v>Low</v>
      </c>
      <c r="Z4194" t="str">
        <f>IF(AND(G4194&gt;AVERAGE(train!$G$2:$G$4251),K4194&gt;AVERAGE(train!$K$2:$K$4251)),"High Day &amp; Eve",IF(AND(G4194&gt;AVERAGE(train!$G$2:$G$4251),K4194&lt;=AVERAGE(train!$K$2:$K$4251)),"High Day Only",IF(AND(G4194&lt;=AVERAGE(train!$G$2:$G$4251),K4194&gt;AVERAGE(train!$K$2:$K$4251)),"High Eve Only","Low Usage")))</f>
        <v>High Day Only</v>
      </c>
    </row>
    <row r="4195" spans="1:26">
      <c r="A4195" t="s">
        <v>59</v>
      </c>
      <c r="B4195">
        <v>62</v>
      </c>
      <c r="C4195" t="s">
        <v>21</v>
      </c>
      <c r="D4195" t="s">
        <v>23</v>
      </c>
      <c r="E4195" t="s">
        <v>22</v>
      </c>
      <c r="F4195">
        <v>0</v>
      </c>
      <c r="G4195">
        <v>180.9</v>
      </c>
      <c r="H4195">
        <v>121</v>
      </c>
      <c r="I4195">
        <v>30.75</v>
      </c>
      <c r="J4195">
        <v>134.30000000000001</v>
      </c>
      <c r="K4195">
        <v>107</v>
      </c>
      <c r="L4195">
        <v>11.42</v>
      </c>
      <c r="M4195">
        <v>179.3</v>
      </c>
      <c r="N4195">
        <v>74</v>
      </c>
      <c r="O4195">
        <v>8.07</v>
      </c>
      <c r="P4195">
        <v>8.6</v>
      </c>
      <c r="Q4195">
        <v>2</v>
      </c>
      <c r="R4195">
        <v>2.3199999999999998</v>
      </c>
      <c r="S4195">
        <v>2</v>
      </c>
      <c r="T4195" t="s">
        <v>23</v>
      </c>
      <c r="U4195">
        <f t="shared" si="131"/>
        <v>1</v>
      </c>
      <c r="V4195">
        <f>IF(Table2[[#This Row],[international_plan]]="yes",1,0)</f>
        <v>1</v>
      </c>
      <c r="W4195">
        <f>IF(Table2[[#This Row],[voice_mail_plan]]="yes",1,0)</f>
        <v>0</v>
      </c>
      <c r="X4195" t="str">
        <f t="shared" si="130"/>
        <v>Low</v>
      </c>
      <c r="Y4195" t="str">
        <f>IF(Table2[[#This Row],[total_intl_charge]] &gt; AVERAGE($R$2:$R$4245),"High","Low")</f>
        <v>Low</v>
      </c>
      <c r="Z4195" t="str">
        <f>IF(AND(G4195&gt;AVERAGE(train!$G$2:$G$4251),K4195&gt;AVERAGE(train!$K$2:$K$4251)),"High Day &amp; Eve",IF(AND(G4195&gt;AVERAGE(train!$G$2:$G$4251),K4195&lt;=AVERAGE(train!$K$2:$K$4251)),"High Day Only",IF(AND(G4195&lt;=AVERAGE(train!$G$2:$G$4251),K4195&gt;AVERAGE(train!$K$2:$K$4251)),"High Eve Only","Low Usage")))</f>
        <v>High Day &amp; Eve</v>
      </c>
    </row>
    <row r="4196" spans="1:26">
      <c r="A4196" t="s">
        <v>68</v>
      </c>
      <c r="B4196">
        <v>80</v>
      </c>
      <c r="C4196" t="s">
        <v>21</v>
      </c>
      <c r="D4196" t="s">
        <v>22</v>
      </c>
      <c r="E4196" t="s">
        <v>22</v>
      </c>
      <c r="F4196">
        <v>0</v>
      </c>
      <c r="G4196">
        <v>209.9</v>
      </c>
      <c r="H4196">
        <v>109</v>
      </c>
      <c r="I4196">
        <v>35.68</v>
      </c>
      <c r="J4196">
        <v>226.1</v>
      </c>
      <c r="K4196">
        <v>56</v>
      </c>
      <c r="L4196">
        <v>19.22</v>
      </c>
      <c r="M4196">
        <v>154.19999999999999</v>
      </c>
      <c r="N4196">
        <v>121</v>
      </c>
      <c r="O4196">
        <v>6.94</v>
      </c>
      <c r="P4196">
        <v>9</v>
      </c>
      <c r="Q4196">
        <v>5</v>
      </c>
      <c r="R4196">
        <v>2.4300000000000002</v>
      </c>
      <c r="S4196">
        <v>1</v>
      </c>
      <c r="T4196" t="s">
        <v>22</v>
      </c>
      <c r="U4196">
        <f t="shared" si="131"/>
        <v>0</v>
      </c>
      <c r="V4196">
        <f>IF(Table2[[#This Row],[international_plan]]="yes",1,0)</f>
        <v>0</v>
      </c>
      <c r="W4196">
        <f>IF(Table2[[#This Row],[voice_mail_plan]]="yes",1,0)</f>
        <v>0</v>
      </c>
      <c r="X4196" t="str">
        <f t="shared" si="130"/>
        <v>Medium</v>
      </c>
      <c r="Y4196" t="str">
        <f>IF(Table2[[#This Row],[total_intl_charge]] &gt; AVERAGE($R$2:$R$4245),"High","Low")</f>
        <v>Low</v>
      </c>
      <c r="Z4196" t="str">
        <f>IF(AND(G4196&gt;AVERAGE(train!$G$2:$G$4251),K4196&gt;AVERAGE(train!$K$2:$K$4251)),"High Day &amp; Eve",IF(AND(G4196&gt;AVERAGE(train!$G$2:$G$4251),K4196&lt;=AVERAGE(train!$K$2:$K$4251)),"High Day Only",IF(AND(G4196&lt;=AVERAGE(train!$G$2:$G$4251),K4196&gt;AVERAGE(train!$K$2:$K$4251)),"High Eve Only","Low Usage")))</f>
        <v>High Day Only</v>
      </c>
    </row>
    <row r="4197" spans="1:26">
      <c r="A4197" t="s">
        <v>60</v>
      </c>
      <c r="B4197">
        <v>30</v>
      </c>
      <c r="C4197" t="s">
        <v>25</v>
      </c>
      <c r="D4197" t="s">
        <v>22</v>
      </c>
      <c r="E4197" t="s">
        <v>22</v>
      </c>
      <c r="F4197">
        <v>0</v>
      </c>
      <c r="G4197">
        <v>112.9</v>
      </c>
      <c r="H4197">
        <v>81</v>
      </c>
      <c r="I4197">
        <v>19.190000000000001</v>
      </c>
      <c r="J4197">
        <v>224.8</v>
      </c>
      <c r="K4197">
        <v>68</v>
      </c>
      <c r="L4197">
        <v>19.11</v>
      </c>
      <c r="M4197">
        <v>188.4</v>
      </c>
      <c r="N4197">
        <v>122</v>
      </c>
      <c r="O4197">
        <v>8.48</v>
      </c>
      <c r="P4197">
        <v>11.3</v>
      </c>
      <c r="Q4197">
        <v>7</v>
      </c>
      <c r="R4197">
        <v>3.05</v>
      </c>
      <c r="S4197">
        <v>4</v>
      </c>
      <c r="T4197" t="s">
        <v>23</v>
      </c>
      <c r="U4197">
        <f t="shared" si="131"/>
        <v>1</v>
      </c>
      <c r="V4197">
        <f>IF(Table2[[#This Row],[international_plan]]="yes",1,0)</f>
        <v>0</v>
      </c>
      <c r="W4197">
        <f>IF(Table2[[#This Row],[voice_mail_plan]]="yes",1,0)</f>
        <v>0</v>
      </c>
      <c r="X4197" t="str">
        <f t="shared" si="130"/>
        <v>Low</v>
      </c>
      <c r="Y4197" t="str">
        <f>IF(Table2[[#This Row],[total_intl_charge]] &gt; AVERAGE($R$2:$R$4245),"High","Low")</f>
        <v>High</v>
      </c>
      <c r="Z4197" t="str">
        <f>IF(AND(G4197&gt;AVERAGE(train!$G$2:$G$4251),K4197&gt;AVERAGE(train!$K$2:$K$4251)),"High Day &amp; Eve",IF(AND(G4197&gt;AVERAGE(train!$G$2:$G$4251),K4197&lt;=AVERAGE(train!$K$2:$K$4251)),"High Day Only",IF(AND(G4197&lt;=AVERAGE(train!$G$2:$G$4251),K4197&gt;AVERAGE(train!$K$2:$K$4251)),"High Eve Only","Low Usage")))</f>
        <v>Low Usage</v>
      </c>
    </row>
    <row r="4198" spans="1:26">
      <c r="A4198" t="s">
        <v>66</v>
      </c>
      <c r="B4198">
        <v>89</v>
      </c>
      <c r="C4198" t="s">
        <v>21</v>
      </c>
      <c r="D4198" t="s">
        <v>22</v>
      </c>
      <c r="E4198" t="s">
        <v>22</v>
      </c>
      <c r="F4198">
        <v>0</v>
      </c>
      <c r="G4198">
        <v>242.5</v>
      </c>
      <c r="H4198">
        <v>71</v>
      </c>
      <c r="I4198">
        <v>41.23</v>
      </c>
      <c r="J4198">
        <v>213.3</v>
      </c>
      <c r="K4198">
        <v>109</v>
      </c>
      <c r="L4198">
        <v>18.13</v>
      </c>
      <c r="M4198">
        <v>231</v>
      </c>
      <c r="N4198">
        <v>84</v>
      </c>
      <c r="O4198">
        <v>10.4</v>
      </c>
      <c r="P4198">
        <v>6.3</v>
      </c>
      <c r="Q4198">
        <v>3</v>
      </c>
      <c r="R4198">
        <v>1.7</v>
      </c>
      <c r="S4198">
        <v>3</v>
      </c>
      <c r="T4198" t="s">
        <v>22</v>
      </c>
      <c r="U4198">
        <f t="shared" si="131"/>
        <v>0</v>
      </c>
      <c r="V4198">
        <f>IF(Table2[[#This Row],[international_plan]]="yes",1,0)</f>
        <v>0</v>
      </c>
      <c r="W4198">
        <f>IF(Table2[[#This Row],[voice_mail_plan]]="yes",1,0)</f>
        <v>0</v>
      </c>
      <c r="X4198" t="str">
        <f t="shared" si="130"/>
        <v>Medium</v>
      </c>
      <c r="Y4198" t="str">
        <f>IF(Table2[[#This Row],[total_intl_charge]] &gt; AVERAGE($R$2:$R$4245),"High","Low")</f>
        <v>Low</v>
      </c>
      <c r="Z4198" t="str">
        <f>IF(AND(G4198&gt;AVERAGE(train!$G$2:$G$4251),K4198&gt;AVERAGE(train!$K$2:$K$4251)),"High Day &amp; Eve",IF(AND(G4198&gt;AVERAGE(train!$G$2:$G$4251),K4198&lt;=AVERAGE(train!$K$2:$K$4251)),"High Day Only",IF(AND(G4198&lt;=AVERAGE(train!$G$2:$G$4251),K4198&gt;AVERAGE(train!$K$2:$K$4251)),"High Eve Only","Low Usage")))</f>
        <v>High Day &amp; Eve</v>
      </c>
    </row>
    <row r="4199" spans="1:26">
      <c r="A4199" t="s">
        <v>68</v>
      </c>
      <c r="B4199">
        <v>57</v>
      </c>
      <c r="C4199" t="s">
        <v>21</v>
      </c>
      <c r="D4199" t="s">
        <v>22</v>
      </c>
      <c r="E4199" t="s">
        <v>22</v>
      </c>
      <c r="F4199">
        <v>0</v>
      </c>
      <c r="G4199">
        <v>190.1</v>
      </c>
      <c r="H4199">
        <v>114</v>
      </c>
      <c r="I4199">
        <v>32.32</v>
      </c>
      <c r="J4199">
        <v>274.5</v>
      </c>
      <c r="K4199">
        <v>96</v>
      </c>
      <c r="L4199">
        <v>23.33</v>
      </c>
      <c r="M4199">
        <v>132.5</v>
      </c>
      <c r="N4199">
        <v>122</v>
      </c>
      <c r="O4199">
        <v>5.96</v>
      </c>
      <c r="P4199">
        <v>9.1999999999999993</v>
      </c>
      <c r="Q4199">
        <v>5</v>
      </c>
      <c r="R4199">
        <v>2.48</v>
      </c>
      <c r="S4199">
        <v>3</v>
      </c>
      <c r="T4199" t="s">
        <v>22</v>
      </c>
      <c r="U4199">
        <f t="shared" si="131"/>
        <v>0</v>
      </c>
      <c r="V4199">
        <f>IF(Table2[[#This Row],[international_plan]]="yes",1,0)</f>
        <v>0</v>
      </c>
      <c r="W4199">
        <f>IF(Table2[[#This Row],[voice_mail_plan]]="yes",1,0)</f>
        <v>0</v>
      </c>
      <c r="X4199" t="str">
        <f t="shared" si="130"/>
        <v>Low</v>
      </c>
      <c r="Y4199" t="str">
        <f>IF(Table2[[#This Row],[total_intl_charge]] &gt; AVERAGE($R$2:$R$4245),"High","Low")</f>
        <v>Low</v>
      </c>
      <c r="Z4199" t="str">
        <f>IF(AND(G4199&gt;AVERAGE(train!$G$2:$G$4251),K4199&gt;AVERAGE(train!$K$2:$K$4251)),"High Day &amp; Eve",IF(AND(G4199&gt;AVERAGE(train!$G$2:$G$4251),K4199&lt;=AVERAGE(train!$K$2:$K$4251)),"High Day Only",IF(AND(G4199&lt;=AVERAGE(train!$G$2:$G$4251),K4199&gt;AVERAGE(train!$K$2:$K$4251)),"High Eve Only","Low Usage")))</f>
        <v>High Day Only</v>
      </c>
    </row>
    <row r="4200" spans="1:26">
      <c r="A4200" t="s">
        <v>20</v>
      </c>
      <c r="B4200">
        <v>145</v>
      </c>
      <c r="C4200" t="s">
        <v>25</v>
      </c>
      <c r="D4200" t="s">
        <v>22</v>
      </c>
      <c r="E4200" t="s">
        <v>22</v>
      </c>
      <c r="F4200">
        <v>0</v>
      </c>
      <c r="G4200">
        <v>185.9</v>
      </c>
      <c r="H4200">
        <v>106</v>
      </c>
      <c r="I4200">
        <v>31.6</v>
      </c>
      <c r="J4200">
        <v>209.7</v>
      </c>
      <c r="K4200">
        <v>112</v>
      </c>
      <c r="L4200">
        <v>17.82</v>
      </c>
      <c r="M4200">
        <v>224.7</v>
      </c>
      <c r="N4200">
        <v>87</v>
      </c>
      <c r="O4200">
        <v>10.11</v>
      </c>
      <c r="P4200">
        <v>9.3000000000000007</v>
      </c>
      <c r="Q4200">
        <v>4</v>
      </c>
      <c r="R4200">
        <v>2.5099999999999998</v>
      </c>
      <c r="S4200">
        <v>2</v>
      </c>
      <c r="T4200" t="s">
        <v>22</v>
      </c>
      <c r="U4200">
        <f t="shared" si="131"/>
        <v>0</v>
      </c>
      <c r="V4200">
        <f>IF(Table2[[#This Row],[international_plan]]="yes",1,0)</f>
        <v>0</v>
      </c>
      <c r="W4200">
        <f>IF(Table2[[#This Row],[voice_mail_plan]]="yes",1,0)</f>
        <v>0</v>
      </c>
      <c r="X4200" t="str">
        <f t="shared" si="130"/>
        <v>Very High</v>
      </c>
      <c r="Y4200" t="str">
        <f>IF(Table2[[#This Row],[total_intl_charge]] &gt; AVERAGE($R$2:$R$4245),"High","Low")</f>
        <v>Low</v>
      </c>
      <c r="Z4200" t="str">
        <f>IF(AND(G4200&gt;AVERAGE(train!$G$2:$G$4251),K4200&gt;AVERAGE(train!$K$2:$K$4251)),"High Day &amp; Eve",IF(AND(G4200&gt;AVERAGE(train!$G$2:$G$4251),K4200&lt;=AVERAGE(train!$K$2:$K$4251)),"High Day Only",IF(AND(G4200&lt;=AVERAGE(train!$G$2:$G$4251),K4200&gt;AVERAGE(train!$K$2:$K$4251)),"High Eve Only","Low Usage")))</f>
        <v>High Day &amp; Eve</v>
      </c>
    </row>
    <row r="4201" spans="1:26">
      <c r="A4201" t="s">
        <v>52</v>
      </c>
      <c r="B4201">
        <v>132</v>
      </c>
      <c r="C4201" t="s">
        <v>28</v>
      </c>
      <c r="D4201" t="s">
        <v>22</v>
      </c>
      <c r="E4201" t="s">
        <v>22</v>
      </c>
      <c r="F4201">
        <v>0</v>
      </c>
      <c r="G4201">
        <v>265.8</v>
      </c>
      <c r="H4201">
        <v>122</v>
      </c>
      <c r="I4201">
        <v>45.19</v>
      </c>
      <c r="J4201">
        <v>285.10000000000002</v>
      </c>
      <c r="K4201">
        <v>90</v>
      </c>
      <c r="L4201">
        <v>24.23</v>
      </c>
      <c r="M4201">
        <v>183.6</v>
      </c>
      <c r="N4201">
        <v>124</v>
      </c>
      <c r="O4201">
        <v>8.26</v>
      </c>
      <c r="P4201">
        <v>13.6</v>
      </c>
      <c r="Q4201">
        <v>9</v>
      </c>
      <c r="R4201">
        <v>3.67</v>
      </c>
      <c r="S4201">
        <v>2</v>
      </c>
      <c r="T4201" t="s">
        <v>23</v>
      </c>
      <c r="U4201">
        <f t="shared" si="131"/>
        <v>1</v>
      </c>
      <c r="V4201">
        <f>IF(Table2[[#This Row],[international_plan]]="yes",1,0)</f>
        <v>0</v>
      </c>
      <c r="W4201">
        <f>IF(Table2[[#This Row],[voice_mail_plan]]="yes",1,0)</f>
        <v>0</v>
      </c>
      <c r="X4201" t="str">
        <f t="shared" si="130"/>
        <v>Very High</v>
      </c>
      <c r="Y4201" t="str">
        <f>IF(Table2[[#This Row],[total_intl_charge]] &gt; AVERAGE($R$2:$R$4245),"High","Low")</f>
        <v>High</v>
      </c>
      <c r="Z4201" t="str">
        <f>IF(AND(G4201&gt;AVERAGE(train!$G$2:$G$4251),K4201&gt;AVERAGE(train!$K$2:$K$4251)),"High Day &amp; Eve",IF(AND(G4201&gt;AVERAGE(train!$G$2:$G$4251),K4201&lt;=AVERAGE(train!$K$2:$K$4251)),"High Day Only",IF(AND(G4201&lt;=AVERAGE(train!$G$2:$G$4251),K4201&gt;AVERAGE(train!$K$2:$K$4251)),"High Eve Only","Low Usage")))</f>
        <v>High Day Only</v>
      </c>
    </row>
    <row r="4202" spans="1:26">
      <c r="A4202" t="s">
        <v>37</v>
      </c>
      <c r="B4202">
        <v>57</v>
      </c>
      <c r="C4202" t="s">
        <v>21</v>
      </c>
      <c r="D4202" t="s">
        <v>22</v>
      </c>
      <c r="E4202" t="s">
        <v>22</v>
      </c>
      <c r="F4202">
        <v>0</v>
      </c>
      <c r="G4202">
        <v>217.1</v>
      </c>
      <c r="H4202">
        <v>115</v>
      </c>
      <c r="I4202">
        <v>36.909999999999997</v>
      </c>
      <c r="J4202">
        <v>258.60000000000002</v>
      </c>
      <c r="K4202">
        <v>92</v>
      </c>
      <c r="L4202">
        <v>21.98</v>
      </c>
      <c r="M4202">
        <v>173.7</v>
      </c>
      <c r="N4202">
        <v>117</v>
      </c>
      <c r="O4202">
        <v>7.82</v>
      </c>
      <c r="P4202">
        <v>12.6</v>
      </c>
      <c r="Q4202">
        <v>6</v>
      </c>
      <c r="R4202">
        <v>3.4</v>
      </c>
      <c r="S4202">
        <v>2</v>
      </c>
      <c r="T4202" t="s">
        <v>22</v>
      </c>
      <c r="U4202">
        <f t="shared" si="131"/>
        <v>0</v>
      </c>
      <c r="V4202">
        <f>IF(Table2[[#This Row],[international_plan]]="yes",1,0)</f>
        <v>0</v>
      </c>
      <c r="W4202">
        <f>IF(Table2[[#This Row],[voice_mail_plan]]="yes",1,0)</f>
        <v>0</v>
      </c>
      <c r="X4202" t="str">
        <f t="shared" si="130"/>
        <v>Low</v>
      </c>
      <c r="Y4202" t="str">
        <f>IF(Table2[[#This Row],[total_intl_charge]] &gt; AVERAGE($R$2:$R$4245),"High","Low")</f>
        <v>High</v>
      </c>
      <c r="Z4202" t="str">
        <f>IF(AND(G4202&gt;AVERAGE(train!$G$2:$G$4251),K4202&gt;AVERAGE(train!$K$2:$K$4251)),"High Day &amp; Eve",IF(AND(G4202&gt;AVERAGE(train!$G$2:$G$4251),K4202&lt;=AVERAGE(train!$K$2:$K$4251)),"High Day Only",IF(AND(G4202&lt;=AVERAGE(train!$G$2:$G$4251),K4202&gt;AVERAGE(train!$K$2:$K$4251)),"High Eve Only","Low Usage")))</f>
        <v>High Day Only</v>
      </c>
    </row>
    <row r="4203" spans="1:26">
      <c r="A4203" t="s">
        <v>56</v>
      </c>
      <c r="B4203">
        <v>175</v>
      </c>
      <c r="C4203" t="s">
        <v>28</v>
      </c>
      <c r="D4203" t="s">
        <v>22</v>
      </c>
      <c r="E4203" t="s">
        <v>22</v>
      </c>
      <c r="F4203">
        <v>0</v>
      </c>
      <c r="G4203">
        <v>161.19999999999999</v>
      </c>
      <c r="H4203">
        <v>121</v>
      </c>
      <c r="I4203">
        <v>27.4</v>
      </c>
      <c r="J4203">
        <v>136.69999999999999</v>
      </c>
      <c r="K4203">
        <v>109</v>
      </c>
      <c r="L4203">
        <v>11.62</v>
      </c>
      <c r="M4203">
        <v>103.3</v>
      </c>
      <c r="N4203">
        <v>63</v>
      </c>
      <c r="O4203">
        <v>4.6500000000000004</v>
      </c>
      <c r="P4203">
        <v>9.6</v>
      </c>
      <c r="Q4203">
        <v>9</v>
      </c>
      <c r="R4203">
        <v>2.59</v>
      </c>
      <c r="S4203">
        <v>1</v>
      </c>
      <c r="T4203" t="s">
        <v>22</v>
      </c>
      <c r="U4203">
        <f t="shared" si="131"/>
        <v>0</v>
      </c>
      <c r="V4203">
        <f>IF(Table2[[#This Row],[international_plan]]="yes",1,0)</f>
        <v>0</v>
      </c>
      <c r="W4203">
        <f>IF(Table2[[#This Row],[voice_mail_plan]]="yes",1,0)</f>
        <v>0</v>
      </c>
      <c r="X4203" t="str">
        <f t="shared" si="130"/>
        <v>Very High</v>
      </c>
      <c r="Y4203" t="str">
        <f>IF(Table2[[#This Row],[total_intl_charge]] &gt; AVERAGE($R$2:$R$4245),"High","Low")</f>
        <v>Low</v>
      </c>
      <c r="Z4203" t="str">
        <f>IF(AND(G4203&gt;AVERAGE(train!$G$2:$G$4251),K4203&gt;AVERAGE(train!$K$2:$K$4251)),"High Day &amp; Eve",IF(AND(G4203&gt;AVERAGE(train!$G$2:$G$4251),K4203&lt;=AVERAGE(train!$K$2:$K$4251)),"High Day Only",IF(AND(G4203&lt;=AVERAGE(train!$G$2:$G$4251),K4203&gt;AVERAGE(train!$K$2:$K$4251)),"High Eve Only","Low Usage")))</f>
        <v>High Eve Only</v>
      </c>
    </row>
    <row r="4204" spans="1:26">
      <c r="A4204" t="s">
        <v>26</v>
      </c>
      <c r="B4204">
        <v>50</v>
      </c>
      <c r="C4204" t="s">
        <v>25</v>
      </c>
      <c r="D4204" t="s">
        <v>22</v>
      </c>
      <c r="E4204" t="s">
        <v>22</v>
      </c>
      <c r="F4204">
        <v>0</v>
      </c>
      <c r="G4204">
        <v>198.7</v>
      </c>
      <c r="H4204">
        <v>114</v>
      </c>
      <c r="I4204">
        <v>33.78</v>
      </c>
      <c r="J4204">
        <v>141.5</v>
      </c>
      <c r="K4204">
        <v>90</v>
      </c>
      <c r="L4204">
        <v>12.03</v>
      </c>
      <c r="M4204">
        <v>293</v>
      </c>
      <c r="N4204">
        <v>79</v>
      </c>
      <c r="O4204">
        <v>13.18</v>
      </c>
      <c r="P4204">
        <v>10.5</v>
      </c>
      <c r="Q4204">
        <v>5</v>
      </c>
      <c r="R4204">
        <v>2.84</v>
      </c>
      <c r="S4204">
        <v>4</v>
      </c>
      <c r="T4204" t="s">
        <v>22</v>
      </c>
      <c r="U4204">
        <f t="shared" si="131"/>
        <v>0</v>
      </c>
      <c r="V4204">
        <f>IF(Table2[[#This Row],[international_plan]]="yes",1,0)</f>
        <v>0</v>
      </c>
      <c r="W4204">
        <f>IF(Table2[[#This Row],[voice_mail_plan]]="yes",1,0)</f>
        <v>0</v>
      </c>
      <c r="X4204" t="str">
        <f t="shared" si="130"/>
        <v>Low</v>
      </c>
      <c r="Y4204" t="str">
        <f>IF(Table2[[#This Row],[total_intl_charge]] &gt; AVERAGE($R$2:$R$4245),"High","Low")</f>
        <v>High</v>
      </c>
      <c r="Z4204" t="str">
        <f>IF(AND(G4204&gt;AVERAGE(train!$G$2:$G$4251),K4204&gt;AVERAGE(train!$K$2:$K$4251)),"High Day &amp; Eve",IF(AND(G4204&gt;AVERAGE(train!$G$2:$G$4251),K4204&lt;=AVERAGE(train!$K$2:$K$4251)),"High Day Only",IF(AND(G4204&lt;=AVERAGE(train!$G$2:$G$4251),K4204&gt;AVERAGE(train!$K$2:$K$4251)),"High Eve Only","Low Usage")))</f>
        <v>High Day Only</v>
      </c>
    </row>
    <row r="4205" spans="1:26">
      <c r="A4205" t="s">
        <v>46</v>
      </c>
      <c r="B4205">
        <v>114</v>
      </c>
      <c r="C4205" t="s">
        <v>28</v>
      </c>
      <c r="D4205" t="s">
        <v>23</v>
      </c>
      <c r="E4205" t="s">
        <v>23</v>
      </c>
      <c r="F4205">
        <v>28</v>
      </c>
      <c r="G4205">
        <v>136.4</v>
      </c>
      <c r="H4205">
        <v>93</v>
      </c>
      <c r="I4205">
        <v>23.19</v>
      </c>
      <c r="J4205">
        <v>170</v>
      </c>
      <c r="K4205">
        <v>90</v>
      </c>
      <c r="L4205">
        <v>14.45</v>
      </c>
      <c r="M4205">
        <v>191.5</v>
      </c>
      <c r="N4205">
        <v>73</v>
      </c>
      <c r="O4205">
        <v>8.6199999999999992</v>
      </c>
      <c r="P4205">
        <v>14.6</v>
      </c>
      <c r="Q4205">
        <v>4</v>
      </c>
      <c r="R4205">
        <v>3.94</v>
      </c>
      <c r="S4205">
        <v>2</v>
      </c>
      <c r="T4205" t="s">
        <v>23</v>
      </c>
      <c r="U4205">
        <f t="shared" si="131"/>
        <v>1</v>
      </c>
      <c r="V4205">
        <f>IF(Table2[[#This Row],[international_plan]]="yes",1,0)</f>
        <v>1</v>
      </c>
      <c r="W4205">
        <f>IF(Table2[[#This Row],[voice_mail_plan]]="yes",1,0)</f>
        <v>1</v>
      </c>
      <c r="X4205" t="str">
        <f t="shared" si="130"/>
        <v>High</v>
      </c>
      <c r="Y4205" t="str">
        <f>IF(Table2[[#This Row],[total_intl_charge]] &gt; AVERAGE($R$2:$R$4245),"High","Low")</f>
        <v>High</v>
      </c>
      <c r="Z4205" t="str">
        <f>IF(AND(G4205&gt;AVERAGE(train!$G$2:$G$4251),K4205&gt;AVERAGE(train!$K$2:$K$4251)),"High Day &amp; Eve",IF(AND(G4205&gt;AVERAGE(train!$G$2:$G$4251),K4205&lt;=AVERAGE(train!$K$2:$K$4251)),"High Day Only",IF(AND(G4205&lt;=AVERAGE(train!$G$2:$G$4251),K4205&gt;AVERAGE(train!$K$2:$K$4251)),"High Eve Only","Low Usage")))</f>
        <v>Low Usage</v>
      </c>
    </row>
    <row r="4206" spans="1:26">
      <c r="A4206" t="s">
        <v>29</v>
      </c>
      <c r="B4206">
        <v>154</v>
      </c>
      <c r="C4206" t="s">
        <v>21</v>
      </c>
      <c r="D4206" t="s">
        <v>22</v>
      </c>
      <c r="E4206" t="s">
        <v>22</v>
      </c>
      <c r="F4206">
        <v>0</v>
      </c>
      <c r="G4206">
        <v>162</v>
      </c>
      <c r="H4206">
        <v>87</v>
      </c>
      <c r="I4206">
        <v>27.54</v>
      </c>
      <c r="J4206">
        <v>199.5</v>
      </c>
      <c r="K4206">
        <v>147</v>
      </c>
      <c r="L4206">
        <v>16.96</v>
      </c>
      <c r="M4206">
        <v>243</v>
      </c>
      <c r="N4206">
        <v>66</v>
      </c>
      <c r="O4206">
        <v>10.93</v>
      </c>
      <c r="P4206">
        <v>1.1000000000000001</v>
      </c>
      <c r="Q4206">
        <v>5</v>
      </c>
      <c r="R4206">
        <v>0.3</v>
      </c>
      <c r="S4206">
        <v>1</v>
      </c>
      <c r="T4206" t="s">
        <v>22</v>
      </c>
      <c r="U4206">
        <f t="shared" si="131"/>
        <v>0</v>
      </c>
      <c r="V4206">
        <f>IF(Table2[[#This Row],[international_plan]]="yes",1,0)</f>
        <v>0</v>
      </c>
      <c r="W4206">
        <f>IF(Table2[[#This Row],[voice_mail_plan]]="yes",1,0)</f>
        <v>0</v>
      </c>
      <c r="X4206" t="str">
        <f t="shared" si="130"/>
        <v>Very High</v>
      </c>
      <c r="Y4206" t="str">
        <f>IF(Table2[[#This Row],[total_intl_charge]] &gt; AVERAGE($R$2:$R$4245),"High","Low")</f>
        <v>Low</v>
      </c>
      <c r="Z4206" t="str">
        <f>IF(AND(G4206&gt;AVERAGE(train!$G$2:$G$4251),K4206&gt;AVERAGE(train!$K$2:$K$4251)),"High Day &amp; Eve",IF(AND(G4206&gt;AVERAGE(train!$G$2:$G$4251),K4206&lt;=AVERAGE(train!$K$2:$K$4251)),"High Day Only",IF(AND(G4206&lt;=AVERAGE(train!$G$2:$G$4251),K4206&gt;AVERAGE(train!$K$2:$K$4251)),"High Eve Only","Low Usage")))</f>
        <v>High Eve Only</v>
      </c>
    </row>
    <row r="4207" spans="1:26">
      <c r="A4207" t="s">
        <v>33</v>
      </c>
      <c r="B4207">
        <v>152</v>
      </c>
      <c r="C4207" t="s">
        <v>21</v>
      </c>
      <c r="D4207" t="s">
        <v>22</v>
      </c>
      <c r="E4207" t="s">
        <v>22</v>
      </c>
      <c r="F4207">
        <v>0</v>
      </c>
      <c r="G4207">
        <v>189.5</v>
      </c>
      <c r="H4207">
        <v>108</v>
      </c>
      <c r="I4207">
        <v>32.22</v>
      </c>
      <c r="J4207">
        <v>218.4</v>
      </c>
      <c r="K4207">
        <v>69</v>
      </c>
      <c r="L4207">
        <v>18.559999999999999</v>
      </c>
      <c r="M4207">
        <v>291.10000000000002</v>
      </c>
      <c r="N4207">
        <v>81</v>
      </c>
      <c r="O4207">
        <v>13.1</v>
      </c>
      <c r="P4207">
        <v>11</v>
      </c>
      <c r="Q4207">
        <v>2</v>
      </c>
      <c r="R4207">
        <v>2.97</v>
      </c>
      <c r="S4207">
        <v>3</v>
      </c>
      <c r="T4207" t="s">
        <v>22</v>
      </c>
      <c r="U4207">
        <f t="shared" si="131"/>
        <v>0</v>
      </c>
      <c r="V4207">
        <f>IF(Table2[[#This Row],[international_plan]]="yes",1,0)</f>
        <v>0</v>
      </c>
      <c r="W4207">
        <f>IF(Table2[[#This Row],[voice_mail_plan]]="yes",1,0)</f>
        <v>0</v>
      </c>
      <c r="X4207" t="str">
        <f t="shared" si="130"/>
        <v>Very High</v>
      </c>
      <c r="Y4207" t="str">
        <f>IF(Table2[[#This Row],[total_intl_charge]] &gt; AVERAGE($R$2:$R$4245),"High","Low")</f>
        <v>High</v>
      </c>
      <c r="Z4207" t="str">
        <f>IF(AND(G4207&gt;AVERAGE(train!$G$2:$G$4251),K4207&gt;AVERAGE(train!$K$2:$K$4251)),"High Day &amp; Eve",IF(AND(G4207&gt;AVERAGE(train!$G$2:$G$4251),K4207&lt;=AVERAGE(train!$K$2:$K$4251)),"High Day Only",IF(AND(G4207&lt;=AVERAGE(train!$G$2:$G$4251),K4207&gt;AVERAGE(train!$K$2:$K$4251)),"High Eve Only","Low Usage")))</f>
        <v>High Day Only</v>
      </c>
    </row>
    <row r="4208" spans="1:26">
      <c r="A4208" t="s">
        <v>61</v>
      </c>
      <c r="B4208">
        <v>102</v>
      </c>
      <c r="C4208" t="s">
        <v>28</v>
      </c>
      <c r="D4208" t="s">
        <v>22</v>
      </c>
      <c r="E4208" t="s">
        <v>23</v>
      </c>
      <c r="F4208">
        <v>18</v>
      </c>
      <c r="G4208">
        <v>144.4</v>
      </c>
      <c r="H4208">
        <v>76</v>
      </c>
      <c r="I4208">
        <v>24.55</v>
      </c>
      <c r="J4208">
        <v>160.69999999999999</v>
      </c>
      <c r="K4208">
        <v>97</v>
      </c>
      <c r="L4208">
        <v>13.66</v>
      </c>
      <c r="M4208">
        <v>200.8</v>
      </c>
      <c r="N4208">
        <v>101</v>
      </c>
      <c r="O4208">
        <v>9.0399999999999991</v>
      </c>
      <c r="P4208">
        <v>9.3000000000000007</v>
      </c>
      <c r="Q4208">
        <v>4</v>
      </c>
      <c r="R4208">
        <v>2.5099999999999998</v>
      </c>
      <c r="S4208">
        <v>0</v>
      </c>
      <c r="T4208" t="s">
        <v>22</v>
      </c>
      <c r="U4208">
        <f t="shared" si="131"/>
        <v>0</v>
      </c>
      <c r="V4208">
        <f>IF(Table2[[#This Row],[international_plan]]="yes",1,0)</f>
        <v>0</v>
      </c>
      <c r="W4208">
        <f>IF(Table2[[#This Row],[voice_mail_plan]]="yes",1,0)</f>
        <v>1</v>
      </c>
      <c r="X4208" t="str">
        <f t="shared" si="130"/>
        <v>High</v>
      </c>
      <c r="Y4208" t="str">
        <f>IF(Table2[[#This Row],[total_intl_charge]] &gt; AVERAGE($R$2:$R$4245),"High","Low")</f>
        <v>Low</v>
      </c>
      <c r="Z4208" t="str">
        <f>IF(AND(G4208&gt;AVERAGE(train!$G$2:$G$4251),K4208&gt;AVERAGE(train!$K$2:$K$4251)),"High Day &amp; Eve",IF(AND(G4208&gt;AVERAGE(train!$G$2:$G$4251),K4208&lt;=AVERAGE(train!$K$2:$K$4251)),"High Day Only",IF(AND(G4208&lt;=AVERAGE(train!$G$2:$G$4251),K4208&gt;AVERAGE(train!$K$2:$K$4251)),"High Eve Only","Low Usage")))</f>
        <v>Low Usage</v>
      </c>
    </row>
    <row r="4209" spans="1:26">
      <c r="A4209" t="s">
        <v>37</v>
      </c>
      <c r="B4209">
        <v>110</v>
      </c>
      <c r="C4209" t="s">
        <v>21</v>
      </c>
      <c r="D4209" t="s">
        <v>22</v>
      </c>
      <c r="E4209" t="s">
        <v>22</v>
      </c>
      <c r="F4209">
        <v>0</v>
      </c>
      <c r="G4209">
        <v>170.1</v>
      </c>
      <c r="H4209">
        <v>87</v>
      </c>
      <c r="I4209">
        <v>28.92</v>
      </c>
      <c r="J4209">
        <v>216.6</v>
      </c>
      <c r="K4209">
        <v>98</v>
      </c>
      <c r="L4209">
        <v>18.41</v>
      </c>
      <c r="M4209">
        <v>225</v>
      </c>
      <c r="N4209">
        <v>88</v>
      </c>
      <c r="O4209">
        <v>10.130000000000001</v>
      </c>
      <c r="P4209">
        <v>10.8</v>
      </c>
      <c r="Q4209">
        <v>3</v>
      </c>
      <c r="R4209">
        <v>2.92</v>
      </c>
      <c r="S4209">
        <v>2</v>
      </c>
      <c r="T4209" t="s">
        <v>22</v>
      </c>
      <c r="U4209">
        <f t="shared" si="131"/>
        <v>0</v>
      </c>
      <c r="V4209">
        <f>IF(Table2[[#This Row],[international_plan]]="yes",1,0)</f>
        <v>0</v>
      </c>
      <c r="W4209">
        <f>IF(Table2[[#This Row],[voice_mail_plan]]="yes",1,0)</f>
        <v>0</v>
      </c>
      <c r="X4209" t="str">
        <f t="shared" si="130"/>
        <v>High</v>
      </c>
      <c r="Y4209" t="str">
        <f>IF(Table2[[#This Row],[total_intl_charge]] &gt; AVERAGE($R$2:$R$4245),"High","Low")</f>
        <v>High</v>
      </c>
      <c r="Z4209" t="str">
        <f>IF(AND(G4209&gt;AVERAGE(train!$G$2:$G$4251),K4209&gt;AVERAGE(train!$K$2:$K$4251)),"High Day &amp; Eve",IF(AND(G4209&gt;AVERAGE(train!$G$2:$G$4251),K4209&lt;=AVERAGE(train!$K$2:$K$4251)),"High Day Only",IF(AND(G4209&lt;=AVERAGE(train!$G$2:$G$4251),K4209&gt;AVERAGE(train!$K$2:$K$4251)),"High Eve Only","Low Usage")))</f>
        <v>Low Usage</v>
      </c>
    </row>
    <row r="4210" spans="1:26">
      <c r="A4210" t="s">
        <v>66</v>
      </c>
      <c r="B4210">
        <v>90</v>
      </c>
      <c r="C4210" t="s">
        <v>21</v>
      </c>
      <c r="D4210" t="s">
        <v>22</v>
      </c>
      <c r="E4210" t="s">
        <v>22</v>
      </c>
      <c r="F4210">
        <v>0</v>
      </c>
      <c r="G4210">
        <v>104</v>
      </c>
      <c r="H4210">
        <v>104</v>
      </c>
      <c r="I4210">
        <v>17.68</v>
      </c>
      <c r="J4210">
        <v>170.9</v>
      </c>
      <c r="K4210">
        <v>106</v>
      </c>
      <c r="L4210">
        <v>14.53</v>
      </c>
      <c r="M4210">
        <v>158.80000000000001</v>
      </c>
      <c r="N4210">
        <v>99</v>
      </c>
      <c r="O4210">
        <v>7.15</v>
      </c>
      <c r="P4210">
        <v>8.6999999999999993</v>
      </c>
      <c r="Q4210">
        <v>5</v>
      </c>
      <c r="R4210">
        <v>2.35</v>
      </c>
      <c r="S4210">
        <v>4</v>
      </c>
      <c r="T4210" t="s">
        <v>23</v>
      </c>
      <c r="U4210">
        <f t="shared" si="131"/>
        <v>1</v>
      </c>
      <c r="V4210">
        <f>IF(Table2[[#This Row],[international_plan]]="yes",1,0)</f>
        <v>0</v>
      </c>
      <c r="W4210">
        <f>IF(Table2[[#This Row],[voice_mail_plan]]="yes",1,0)</f>
        <v>0</v>
      </c>
      <c r="X4210" t="str">
        <f t="shared" si="130"/>
        <v>Medium</v>
      </c>
      <c r="Y4210" t="str">
        <f>IF(Table2[[#This Row],[total_intl_charge]] &gt; AVERAGE($R$2:$R$4245),"High","Low")</f>
        <v>Low</v>
      </c>
      <c r="Z4210" t="str">
        <f>IF(AND(G4210&gt;AVERAGE(train!$G$2:$G$4251),K4210&gt;AVERAGE(train!$K$2:$K$4251)),"High Day &amp; Eve",IF(AND(G4210&gt;AVERAGE(train!$G$2:$G$4251),K4210&lt;=AVERAGE(train!$K$2:$K$4251)),"High Day Only",IF(AND(G4210&lt;=AVERAGE(train!$G$2:$G$4251),K4210&gt;AVERAGE(train!$K$2:$K$4251)),"High Eve Only","Low Usage")))</f>
        <v>High Eve Only</v>
      </c>
    </row>
    <row r="4211" spans="1:26">
      <c r="A4211" t="s">
        <v>63</v>
      </c>
      <c r="B4211">
        <v>88</v>
      </c>
      <c r="C4211" t="s">
        <v>25</v>
      </c>
      <c r="D4211" t="s">
        <v>22</v>
      </c>
      <c r="E4211" t="s">
        <v>22</v>
      </c>
      <c r="F4211">
        <v>0</v>
      </c>
      <c r="G4211">
        <v>204.8</v>
      </c>
      <c r="H4211">
        <v>100</v>
      </c>
      <c r="I4211">
        <v>34.82</v>
      </c>
      <c r="J4211">
        <v>193.9</v>
      </c>
      <c r="K4211">
        <v>98</v>
      </c>
      <c r="L4211">
        <v>16.48</v>
      </c>
      <c r="M4211">
        <v>190.9</v>
      </c>
      <c r="N4211">
        <v>62</v>
      </c>
      <c r="O4211">
        <v>8.59</v>
      </c>
      <c r="P4211">
        <v>2</v>
      </c>
      <c r="Q4211">
        <v>11</v>
      </c>
      <c r="R4211">
        <v>0.54</v>
      </c>
      <c r="S4211">
        <v>1</v>
      </c>
      <c r="T4211" t="s">
        <v>22</v>
      </c>
      <c r="U4211">
        <f t="shared" si="131"/>
        <v>0</v>
      </c>
      <c r="V4211">
        <f>IF(Table2[[#This Row],[international_plan]]="yes",1,0)</f>
        <v>0</v>
      </c>
      <c r="W4211">
        <f>IF(Table2[[#This Row],[voice_mail_plan]]="yes",1,0)</f>
        <v>0</v>
      </c>
      <c r="X4211" t="str">
        <f t="shared" si="130"/>
        <v>Medium</v>
      </c>
      <c r="Y4211" t="str">
        <f>IF(Table2[[#This Row],[total_intl_charge]] &gt; AVERAGE($R$2:$R$4245),"High","Low")</f>
        <v>Low</v>
      </c>
      <c r="Z4211" t="str">
        <f>IF(AND(G4211&gt;AVERAGE(train!$G$2:$G$4251),K4211&gt;AVERAGE(train!$K$2:$K$4251)),"High Day &amp; Eve",IF(AND(G4211&gt;AVERAGE(train!$G$2:$G$4251),K4211&lt;=AVERAGE(train!$K$2:$K$4251)),"High Day Only",IF(AND(G4211&lt;=AVERAGE(train!$G$2:$G$4251),K4211&gt;AVERAGE(train!$K$2:$K$4251)),"High Eve Only","Low Usage")))</f>
        <v>High Day Only</v>
      </c>
    </row>
    <row r="4212" spans="1:26">
      <c r="A4212" t="s">
        <v>75</v>
      </c>
      <c r="B4212">
        <v>97</v>
      </c>
      <c r="C4212" t="s">
        <v>21</v>
      </c>
      <c r="D4212" t="s">
        <v>22</v>
      </c>
      <c r="E4212" t="s">
        <v>22</v>
      </c>
      <c r="F4212">
        <v>0</v>
      </c>
      <c r="G4212">
        <v>197.8</v>
      </c>
      <c r="H4212">
        <v>122</v>
      </c>
      <c r="I4212">
        <v>33.630000000000003</v>
      </c>
      <c r="J4212">
        <v>208.2</v>
      </c>
      <c r="K4212">
        <v>147</v>
      </c>
      <c r="L4212">
        <v>17.7</v>
      </c>
      <c r="M4212">
        <v>106.3</v>
      </c>
      <c r="N4212">
        <v>115</v>
      </c>
      <c r="O4212">
        <v>4.78</v>
      </c>
      <c r="P4212">
        <v>15.1</v>
      </c>
      <c r="Q4212">
        <v>4</v>
      </c>
      <c r="R4212">
        <v>4.08</v>
      </c>
      <c r="S4212">
        <v>1</v>
      </c>
      <c r="T4212" t="s">
        <v>22</v>
      </c>
      <c r="U4212">
        <f t="shared" si="131"/>
        <v>0</v>
      </c>
      <c r="V4212">
        <f>IF(Table2[[#This Row],[international_plan]]="yes",1,0)</f>
        <v>0</v>
      </c>
      <c r="W4212">
        <f>IF(Table2[[#This Row],[voice_mail_plan]]="yes",1,0)</f>
        <v>0</v>
      </c>
      <c r="X4212" t="str">
        <f t="shared" si="130"/>
        <v>Medium</v>
      </c>
      <c r="Y4212" t="str">
        <f>IF(Table2[[#This Row],[total_intl_charge]] &gt; AVERAGE($R$2:$R$4245),"High","Low")</f>
        <v>High</v>
      </c>
      <c r="Z4212" t="str">
        <f>IF(AND(G4212&gt;AVERAGE(train!$G$2:$G$4251),K4212&gt;AVERAGE(train!$K$2:$K$4251)),"High Day &amp; Eve",IF(AND(G4212&gt;AVERAGE(train!$G$2:$G$4251),K4212&lt;=AVERAGE(train!$K$2:$K$4251)),"High Day Only",IF(AND(G4212&lt;=AVERAGE(train!$G$2:$G$4251),K4212&gt;AVERAGE(train!$K$2:$K$4251)),"High Eve Only","Low Usage")))</f>
        <v>High Day &amp; Eve</v>
      </c>
    </row>
    <row r="4213" spans="1:26">
      <c r="A4213" t="s">
        <v>39</v>
      </c>
      <c r="B4213">
        <v>115</v>
      </c>
      <c r="C4213" t="s">
        <v>21</v>
      </c>
      <c r="D4213" t="s">
        <v>22</v>
      </c>
      <c r="E4213" t="s">
        <v>22</v>
      </c>
      <c r="F4213">
        <v>0</v>
      </c>
      <c r="G4213">
        <v>211.1</v>
      </c>
      <c r="H4213">
        <v>112</v>
      </c>
      <c r="I4213">
        <v>35.89</v>
      </c>
      <c r="J4213">
        <v>227.8</v>
      </c>
      <c r="K4213">
        <v>113</v>
      </c>
      <c r="L4213">
        <v>19.36</v>
      </c>
      <c r="M4213">
        <v>179.6</v>
      </c>
      <c r="N4213">
        <v>110</v>
      </c>
      <c r="O4213">
        <v>8.08</v>
      </c>
      <c r="P4213">
        <v>7.2</v>
      </c>
      <c r="Q4213">
        <v>2</v>
      </c>
      <c r="R4213">
        <v>1.94</v>
      </c>
      <c r="S4213">
        <v>0</v>
      </c>
      <c r="T4213" t="s">
        <v>22</v>
      </c>
      <c r="U4213">
        <f t="shared" si="131"/>
        <v>0</v>
      </c>
      <c r="V4213">
        <f>IF(Table2[[#This Row],[international_plan]]="yes",1,0)</f>
        <v>0</v>
      </c>
      <c r="W4213">
        <f>IF(Table2[[#This Row],[voice_mail_plan]]="yes",1,0)</f>
        <v>0</v>
      </c>
      <c r="X4213" t="str">
        <f t="shared" si="130"/>
        <v>High</v>
      </c>
      <c r="Y4213" t="str">
        <f>IF(Table2[[#This Row],[total_intl_charge]] &gt; AVERAGE($R$2:$R$4245),"High","Low")</f>
        <v>Low</v>
      </c>
      <c r="Z4213" t="str">
        <f>IF(AND(G4213&gt;AVERAGE(train!$G$2:$G$4251),K4213&gt;AVERAGE(train!$K$2:$K$4251)),"High Day &amp; Eve",IF(AND(G4213&gt;AVERAGE(train!$G$2:$G$4251),K4213&lt;=AVERAGE(train!$K$2:$K$4251)),"High Day Only",IF(AND(G4213&lt;=AVERAGE(train!$G$2:$G$4251),K4213&gt;AVERAGE(train!$K$2:$K$4251)),"High Eve Only","Low Usage")))</f>
        <v>High Day &amp; Eve</v>
      </c>
    </row>
    <row r="4214" spans="1:26">
      <c r="A4214" t="s">
        <v>59</v>
      </c>
      <c r="B4214">
        <v>88</v>
      </c>
      <c r="C4214" t="s">
        <v>28</v>
      </c>
      <c r="D4214" t="s">
        <v>22</v>
      </c>
      <c r="E4214" t="s">
        <v>22</v>
      </c>
      <c r="F4214">
        <v>0</v>
      </c>
      <c r="G4214">
        <v>202.6</v>
      </c>
      <c r="H4214">
        <v>139</v>
      </c>
      <c r="I4214">
        <v>34.44</v>
      </c>
      <c r="J4214">
        <v>210.7</v>
      </c>
      <c r="K4214">
        <v>123</v>
      </c>
      <c r="L4214">
        <v>17.91</v>
      </c>
      <c r="M4214">
        <v>81.099999999999994</v>
      </c>
      <c r="N4214">
        <v>86</v>
      </c>
      <c r="O4214">
        <v>3.65</v>
      </c>
      <c r="P4214">
        <v>9.8000000000000007</v>
      </c>
      <c r="Q4214">
        <v>8</v>
      </c>
      <c r="R4214">
        <v>2.65</v>
      </c>
      <c r="S4214">
        <v>1</v>
      </c>
      <c r="T4214" t="s">
        <v>22</v>
      </c>
      <c r="U4214">
        <f t="shared" si="131"/>
        <v>0</v>
      </c>
      <c r="V4214">
        <f>IF(Table2[[#This Row],[international_plan]]="yes",1,0)</f>
        <v>0</v>
      </c>
      <c r="W4214">
        <f>IF(Table2[[#This Row],[voice_mail_plan]]="yes",1,0)</f>
        <v>0</v>
      </c>
      <c r="X4214" t="str">
        <f t="shared" si="130"/>
        <v>Medium</v>
      </c>
      <c r="Y4214" t="str">
        <f>IF(Table2[[#This Row],[total_intl_charge]] &gt; AVERAGE($R$2:$R$4245),"High","Low")</f>
        <v>Low</v>
      </c>
      <c r="Z4214" t="str">
        <f>IF(AND(G4214&gt;AVERAGE(train!$G$2:$G$4251),K4214&gt;AVERAGE(train!$K$2:$K$4251)),"High Day &amp; Eve",IF(AND(G4214&gt;AVERAGE(train!$G$2:$G$4251),K4214&lt;=AVERAGE(train!$K$2:$K$4251)),"High Day Only",IF(AND(G4214&lt;=AVERAGE(train!$G$2:$G$4251),K4214&gt;AVERAGE(train!$K$2:$K$4251)),"High Eve Only","Low Usage")))</f>
        <v>High Day &amp; Eve</v>
      </c>
    </row>
    <row r="4215" spans="1:26">
      <c r="A4215" t="s">
        <v>61</v>
      </c>
      <c r="B4215">
        <v>137</v>
      </c>
      <c r="C4215" t="s">
        <v>25</v>
      </c>
      <c r="D4215" t="s">
        <v>23</v>
      </c>
      <c r="E4215" t="s">
        <v>22</v>
      </c>
      <c r="F4215">
        <v>0</v>
      </c>
      <c r="G4215">
        <v>312.39999999999998</v>
      </c>
      <c r="H4215">
        <v>110</v>
      </c>
      <c r="I4215">
        <v>53.11</v>
      </c>
      <c r="J4215">
        <v>231.1</v>
      </c>
      <c r="K4215">
        <v>73</v>
      </c>
      <c r="L4215">
        <v>19.64</v>
      </c>
      <c r="M4215">
        <v>120.1</v>
      </c>
      <c r="N4215">
        <v>78</v>
      </c>
      <c r="O4215">
        <v>5.4</v>
      </c>
      <c r="P4215">
        <v>10.6</v>
      </c>
      <c r="Q4215">
        <v>2</v>
      </c>
      <c r="R4215">
        <v>2.86</v>
      </c>
      <c r="S4215">
        <v>1</v>
      </c>
      <c r="T4215" t="s">
        <v>23</v>
      </c>
      <c r="U4215">
        <f t="shared" si="131"/>
        <v>1</v>
      </c>
      <c r="V4215">
        <f>IF(Table2[[#This Row],[international_plan]]="yes",1,0)</f>
        <v>1</v>
      </c>
      <c r="W4215">
        <f>IF(Table2[[#This Row],[voice_mail_plan]]="yes",1,0)</f>
        <v>0</v>
      </c>
      <c r="X4215" t="str">
        <f t="shared" si="130"/>
        <v>Very High</v>
      </c>
      <c r="Y4215" t="str">
        <f>IF(Table2[[#This Row],[total_intl_charge]] &gt; AVERAGE($R$2:$R$4245),"High","Low")</f>
        <v>High</v>
      </c>
      <c r="Z4215" t="str">
        <f>IF(AND(G4215&gt;AVERAGE(train!$G$2:$G$4251),K4215&gt;AVERAGE(train!$K$2:$K$4251)),"High Day &amp; Eve",IF(AND(G4215&gt;AVERAGE(train!$G$2:$G$4251),K4215&lt;=AVERAGE(train!$K$2:$K$4251)),"High Day Only",IF(AND(G4215&lt;=AVERAGE(train!$G$2:$G$4251),K4215&gt;AVERAGE(train!$K$2:$K$4251)),"High Eve Only","Low Usage")))</f>
        <v>High Day Only</v>
      </c>
    </row>
    <row r="4216" spans="1:26">
      <c r="A4216" t="s">
        <v>63</v>
      </c>
      <c r="B4216">
        <v>128</v>
      </c>
      <c r="C4216" t="s">
        <v>28</v>
      </c>
      <c r="D4216" t="s">
        <v>22</v>
      </c>
      <c r="E4216" t="s">
        <v>23</v>
      </c>
      <c r="F4216">
        <v>41</v>
      </c>
      <c r="G4216">
        <v>184.8</v>
      </c>
      <c r="H4216">
        <v>76</v>
      </c>
      <c r="I4216">
        <v>31.42</v>
      </c>
      <c r="J4216">
        <v>160.6</v>
      </c>
      <c r="K4216">
        <v>86</v>
      </c>
      <c r="L4216">
        <v>13.65</v>
      </c>
      <c r="M4216">
        <v>162</v>
      </c>
      <c r="N4216">
        <v>131</v>
      </c>
      <c r="O4216">
        <v>7.29</v>
      </c>
      <c r="P4216">
        <v>9.8000000000000007</v>
      </c>
      <c r="Q4216">
        <v>6</v>
      </c>
      <c r="R4216">
        <v>2.65</v>
      </c>
      <c r="S4216">
        <v>2</v>
      </c>
      <c r="T4216" t="s">
        <v>22</v>
      </c>
      <c r="U4216">
        <f t="shared" si="131"/>
        <v>0</v>
      </c>
      <c r="V4216">
        <f>IF(Table2[[#This Row],[international_plan]]="yes",1,0)</f>
        <v>0</v>
      </c>
      <c r="W4216">
        <f>IF(Table2[[#This Row],[voice_mail_plan]]="yes",1,0)</f>
        <v>1</v>
      </c>
      <c r="X4216" t="str">
        <f t="shared" si="130"/>
        <v>Very High</v>
      </c>
      <c r="Y4216" t="str">
        <f>IF(Table2[[#This Row],[total_intl_charge]] &gt; AVERAGE($R$2:$R$4245),"High","Low")</f>
        <v>Low</v>
      </c>
      <c r="Z4216" t="str">
        <f>IF(AND(G4216&gt;AVERAGE(train!$G$2:$G$4251),K4216&gt;AVERAGE(train!$K$2:$K$4251)),"High Day &amp; Eve",IF(AND(G4216&gt;AVERAGE(train!$G$2:$G$4251),K4216&lt;=AVERAGE(train!$K$2:$K$4251)),"High Day Only",IF(AND(G4216&lt;=AVERAGE(train!$G$2:$G$4251),K4216&gt;AVERAGE(train!$K$2:$K$4251)),"High Eve Only","Low Usage")))</f>
        <v>High Day Only</v>
      </c>
    </row>
    <row r="4217" spans="1:26">
      <c r="A4217" t="s">
        <v>26</v>
      </c>
      <c r="B4217">
        <v>71</v>
      </c>
      <c r="C4217" t="s">
        <v>21</v>
      </c>
      <c r="D4217" t="s">
        <v>22</v>
      </c>
      <c r="E4217" t="s">
        <v>22</v>
      </c>
      <c r="F4217">
        <v>0</v>
      </c>
      <c r="G4217">
        <v>123.8</v>
      </c>
      <c r="H4217">
        <v>130</v>
      </c>
      <c r="I4217">
        <v>21.05</v>
      </c>
      <c r="J4217">
        <v>226.5</v>
      </c>
      <c r="K4217">
        <v>91</v>
      </c>
      <c r="L4217">
        <v>19.25</v>
      </c>
      <c r="M4217">
        <v>213.9</v>
      </c>
      <c r="N4217">
        <v>96</v>
      </c>
      <c r="O4217">
        <v>9.6300000000000008</v>
      </c>
      <c r="P4217">
        <v>8.8000000000000007</v>
      </c>
      <c r="Q4217">
        <v>7</v>
      </c>
      <c r="R4217">
        <v>2.38</v>
      </c>
      <c r="S4217">
        <v>2</v>
      </c>
      <c r="T4217" t="s">
        <v>22</v>
      </c>
      <c r="U4217">
        <f t="shared" si="131"/>
        <v>0</v>
      </c>
      <c r="V4217">
        <f>IF(Table2[[#This Row],[international_plan]]="yes",1,0)</f>
        <v>0</v>
      </c>
      <c r="W4217">
        <f>IF(Table2[[#This Row],[voice_mail_plan]]="yes",1,0)</f>
        <v>0</v>
      </c>
      <c r="X4217" t="str">
        <f t="shared" si="130"/>
        <v>Low</v>
      </c>
      <c r="Y4217" t="str">
        <f>IF(Table2[[#This Row],[total_intl_charge]] &gt; AVERAGE($R$2:$R$4245),"High","Low")</f>
        <v>Low</v>
      </c>
      <c r="Z4217" t="str">
        <f>IF(AND(G4217&gt;AVERAGE(train!$G$2:$G$4251),K4217&gt;AVERAGE(train!$K$2:$K$4251)),"High Day &amp; Eve",IF(AND(G4217&gt;AVERAGE(train!$G$2:$G$4251),K4217&lt;=AVERAGE(train!$K$2:$K$4251)),"High Day Only",IF(AND(G4217&lt;=AVERAGE(train!$G$2:$G$4251),K4217&gt;AVERAGE(train!$K$2:$K$4251)),"High Eve Only","Low Usage")))</f>
        <v>Low Usage</v>
      </c>
    </row>
    <row r="4218" spans="1:26">
      <c r="A4218" t="s">
        <v>44</v>
      </c>
      <c r="B4218">
        <v>91</v>
      </c>
      <c r="C4218" t="s">
        <v>21</v>
      </c>
      <c r="D4218" t="s">
        <v>22</v>
      </c>
      <c r="E4218" t="s">
        <v>22</v>
      </c>
      <c r="F4218">
        <v>0</v>
      </c>
      <c r="G4218">
        <v>34.5</v>
      </c>
      <c r="H4218">
        <v>85</v>
      </c>
      <c r="I4218">
        <v>5.87</v>
      </c>
      <c r="J4218">
        <v>192.3</v>
      </c>
      <c r="K4218">
        <v>80</v>
      </c>
      <c r="L4218">
        <v>16.350000000000001</v>
      </c>
      <c r="M4218">
        <v>256.3</v>
      </c>
      <c r="N4218">
        <v>71</v>
      </c>
      <c r="O4218">
        <v>11.53</v>
      </c>
      <c r="P4218">
        <v>7.9</v>
      </c>
      <c r="Q4218">
        <v>7</v>
      </c>
      <c r="R4218">
        <v>2.13</v>
      </c>
      <c r="S4218">
        <v>0</v>
      </c>
      <c r="T4218" t="s">
        <v>22</v>
      </c>
      <c r="U4218">
        <f t="shared" si="131"/>
        <v>0</v>
      </c>
      <c r="V4218">
        <f>IF(Table2[[#This Row],[international_plan]]="yes",1,0)</f>
        <v>0</v>
      </c>
      <c r="W4218">
        <f>IF(Table2[[#This Row],[voice_mail_plan]]="yes",1,0)</f>
        <v>0</v>
      </c>
      <c r="X4218" t="str">
        <f t="shared" si="130"/>
        <v>Medium</v>
      </c>
      <c r="Y4218" t="str">
        <f>IF(Table2[[#This Row],[total_intl_charge]] &gt; AVERAGE($R$2:$R$4245),"High","Low")</f>
        <v>Low</v>
      </c>
      <c r="Z4218" t="str">
        <f>IF(AND(G4218&gt;AVERAGE(train!$G$2:$G$4251),K4218&gt;AVERAGE(train!$K$2:$K$4251)),"High Day &amp; Eve",IF(AND(G4218&gt;AVERAGE(train!$G$2:$G$4251),K4218&lt;=AVERAGE(train!$K$2:$K$4251)),"High Day Only",IF(AND(G4218&lt;=AVERAGE(train!$G$2:$G$4251),K4218&gt;AVERAGE(train!$K$2:$K$4251)),"High Eve Only","Low Usage")))</f>
        <v>Low Usage</v>
      </c>
    </row>
    <row r="4219" spans="1:26">
      <c r="A4219" t="s">
        <v>49</v>
      </c>
      <c r="B4219">
        <v>47</v>
      </c>
      <c r="C4219" t="s">
        <v>21</v>
      </c>
      <c r="D4219" t="s">
        <v>23</v>
      </c>
      <c r="E4219" t="s">
        <v>23</v>
      </c>
      <c r="F4219">
        <v>31</v>
      </c>
      <c r="G4219">
        <v>140.6</v>
      </c>
      <c r="H4219">
        <v>114</v>
      </c>
      <c r="I4219">
        <v>23.9</v>
      </c>
      <c r="J4219">
        <v>264.60000000000002</v>
      </c>
      <c r="K4219">
        <v>44</v>
      </c>
      <c r="L4219">
        <v>22.49</v>
      </c>
      <c r="M4219">
        <v>238.7</v>
      </c>
      <c r="N4219">
        <v>121</v>
      </c>
      <c r="O4219">
        <v>10.74</v>
      </c>
      <c r="P4219">
        <v>9.6999999999999993</v>
      </c>
      <c r="Q4219">
        <v>4</v>
      </c>
      <c r="R4219">
        <v>2.62</v>
      </c>
      <c r="S4219">
        <v>2</v>
      </c>
      <c r="T4219" t="s">
        <v>22</v>
      </c>
      <c r="U4219">
        <f t="shared" si="131"/>
        <v>0</v>
      </c>
      <c r="V4219">
        <f>IF(Table2[[#This Row],[international_plan]]="yes",1,0)</f>
        <v>1</v>
      </c>
      <c r="W4219">
        <f>IF(Table2[[#This Row],[voice_mail_plan]]="yes",1,0)</f>
        <v>1</v>
      </c>
      <c r="X4219" t="str">
        <f t="shared" si="130"/>
        <v>Low</v>
      </c>
      <c r="Y4219" t="str">
        <f>IF(Table2[[#This Row],[total_intl_charge]] &gt; AVERAGE($R$2:$R$4245),"High","Low")</f>
        <v>Low</v>
      </c>
      <c r="Z4219" t="str">
        <f>IF(AND(G4219&gt;AVERAGE(train!$G$2:$G$4251),K4219&gt;AVERAGE(train!$K$2:$K$4251)),"High Day &amp; Eve",IF(AND(G4219&gt;AVERAGE(train!$G$2:$G$4251),K4219&lt;=AVERAGE(train!$K$2:$K$4251)),"High Day Only",IF(AND(G4219&lt;=AVERAGE(train!$G$2:$G$4251),K4219&gt;AVERAGE(train!$K$2:$K$4251)),"High Eve Only","Low Usage")))</f>
        <v>Low Usage</v>
      </c>
    </row>
    <row r="4220" spans="1:26">
      <c r="A4220" t="s">
        <v>29</v>
      </c>
      <c r="B4220">
        <v>126</v>
      </c>
      <c r="C4220" t="s">
        <v>28</v>
      </c>
      <c r="D4220" t="s">
        <v>22</v>
      </c>
      <c r="E4220" t="s">
        <v>22</v>
      </c>
      <c r="F4220">
        <v>0</v>
      </c>
      <c r="G4220">
        <v>150.80000000000001</v>
      </c>
      <c r="H4220">
        <v>105</v>
      </c>
      <c r="I4220">
        <v>25.64</v>
      </c>
      <c r="J4220">
        <v>157.1</v>
      </c>
      <c r="K4220">
        <v>85</v>
      </c>
      <c r="L4220">
        <v>13.35</v>
      </c>
      <c r="M4220">
        <v>210</v>
      </c>
      <c r="N4220">
        <v>102</v>
      </c>
      <c r="O4220">
        <v>9.4499999999999993</v>
      </c>
      <c r="P4220">
        <v>10.7</v>
      </c>
      <c r="Q4220">
        <v>3</v>
      </c>
      <c r="R4220">
        <v>2.89</v>
      </c>
      <c r="S4220">
        <v>0</v>
      </c>
      <c r="T4220" t="s">
        <v>22</v>
      </c>
      <c r="U4220">
        <f t="shared" si="131"/>
        <v>0</v>
      </c>
      <c r="V4220">
        <f>IF(Table2[[#This Row],[international_plan]]="yes",1,0)</f>
        <v>0</v>
      </c>
      <c r="W4220">
        <f>IF(Table2[[#This Row],[voice_mail_plan]]="yes",1,0)</f>
        <v>0</v>
      </c>
      <c r="X4220" t="str">
        <f t="shared" si="130"/>
        <v>High</v>
      </c>
      <c r="Y4220" t="str">
        <f>IF(Table2[[#This Row],[total_intl_charge]] &gt; AVERAGE($R$2:$R$4245),"High","Low")</f>
        <v>High</v>
      </c>
      <c r="Z4220" t="str">
        <f>IF(AND(G4220&gt;AVERAGE(train!$G$2:$G$4251),K4220&gt;AVERAGE(train!$K$2:$K$4251)),"High Day &amp; Eve",IF(AND(G4220&gt;AVERAGE(train!$G$2:$G$4251),K4220&lt;=AVERAGE(train!$K$2:$K$4251)),"High Day Only",IF(AND(G4220&lt;=AVERAGE(train!$G$2:$G$4251),K4220&gt;AVERAGE(train!$K$2:$K$4251)),"High Eve Only","Low Usage")))</f>
        <v>Low Usage</v>
      </c>
    </row>
    <row r="4221" spans="1:26">
      <c r="A4221" t="s">
        <v>58</v>
      </c>
      <c r="B4221">
        <v>92</v>
      </c>
      <c r="C4221" t="s">
        <v>25</v>
      </c>
      <c r="D4221" t="s">
        <v>22</v>
      </c>
      <c r="E4221" t="s">
        <v>22</v>
      </c>
      <c r="F4221">
        <v>0</v>
      </c>
      <c r="G4221">
        <v>192.1</v>
      </c>
      <c r="H4221">
        <v>87</v>
      </c>
      <c r="I4221">
        <v>32.659999999999997</v>
      </c>
      <c r="J4221">
        <v>193</v>
      </c>
      <c r="K4221">
        <v>122</v>
      </c>
      <c r="L4221">
        <v>16.41</v>
      </c>
      <c r="M4221">
        <v>133.4</v>
      </c>
      <c r="N4221">
        <v>79</v>
      </c>
      <c r="O4221">
        <v>6</v>
      </c>
      <c r="P4221">
        <v>10.7</v>
      </c>
      <c r="Q4221">
        <v>2</v>
      </c>
      <c r="R4221">
        <v>2.89</v>
      </c>
      <c r="S4221">
        <v>1</v>
      </c>
      <c r="T4221" t="s">
        <v>22</v>
      </c>
      <c r="U4221">
        <f t="shared" si="131"/>
        <v>0</v>
      </c>
      <c r="V4221">
        <f>IF(Table2[[#This Row],[international_plan]]="yes",1,0)</f>
        <v>0</v>
      </c>
      <c r="W4221">
        <f>IF(Table2[[#This Row],[voice_mail_plan]]="yes",1,0)</f>
        <v>0</v>
      </c>
      <c r="X4221" t="str">
        <f t="shared" si="130"/>
        <v>Medium</v>
      </c>
      <c r="Y4221" t="str">
        <f>IF(Table2[[#This Row],[total_intl_charge]] &gt; AVERAGE($R$2:$R$4245),"High","Low")</f>
        <v>High</v>
      </c>
      <c r="Z4221" t="str">
        <f>IF(AND(G4221&gt;AVERAGE(train!$G$2:$G$4251),K4221&gt;AVERAGE(train!$K$2:$K$4251)),"High Day &amp; Eve",IF(AND(G4221&gt;AVERAGE(train!$G$2:$G$4251),K4221&lt;=AVERAGE(train!$K$2:$K$4251)),"High Day Only",IF(AND(G4221&lt;=AVERAGE(train!$G$2:$G$4251),K4221&gt;AVERAGE(train!$K$2:$K$4251)),"High Eve Only","Low Usage")))</f>
        <v>High Day &amp; Eve</v>
      </c>
    </row>
    <row r="4222" spans="1:26">
      <c r="A4222" t="s">
        <v>31</v>
      </c>
      <c r="B4222">
        <v>36</v>
      </c>
      <c r="C4222" t="s">
        <v>28</v>
      </c>
      <c r="D4222" t="s">
        <v>22</v>
      </c>
      <c r="E4222" t="s">
        <v>22</v>
      </c>
      <c r="F4222">
        <v>0</v>
      </c>
      <c r="G4222">
        <v>175.7</v>
      </c>
      <c r="H4222">
        <v>69</v>
      </c>
      <c r="I4222">
        <v>29.87</v>
      </c>
      <c r="J4222">
        <v>154.80000000000001</v>
      </c>
      <c r="K4222">
        <v>98</v>
      </c>
      <c r="L4222">
        <v>13.16</v>
      </c>
      <c r="M4222">
        <v>208.2</v>
      </c>
      <c r="N4222">
        <v>68</v>
      </c>
      <c r="O4222">
        <v>9.3699999999999992</v>
      </c>
      <c r="P4222">
        <v>9.5</v>
      </c>
      <c r="Q4222">
        <v>2</v>
      </c>
      <c r="R4222">
        <v>2.57</v>
      </c>
      <c r="S4222">
        <v>0</v>
      </c>
      <c r="T4222" t="s">
        <v>22</v>
      </c>
      <c r="U4222">
        <f t="shared" si="131"/>
        <v>0</v>
      </c>
      <c r="V4222">
        <f>IF(Table2[[#This Row],[international_plan]]="yes",1,0)</f>
        <v>0</v>
      </c>
      <c r="W4222">
        <f>IF(Table2[[#This Row],[voice_mail_plan]]="yes",1,0)</f>
        <v>0</v>
      </c>
      <c r="X4222" t="str">
        <f t="shared" si="130"/>
        <v>Low</v>
      </c>
      <c r="Y4222" t="str">
        <f>IF(Table2[[#This Row],[total_intl_charge]] &gt; AVERAGE($R$2:$R$4245),"High","Low")</f>
        <v>Low</v>
      </c>
      <c r="Z4222" t="str">
        <f>IF(AND(G4222&gt;AVERAGE(train!$G$2:$G$4251),K4222&gt;AVERAGE(train!$K$2:$K$4251)),"High Day &amp; Eve",IF(AND(G4222&gt;AVERAGE(train!$G$2:$G$4251),K4222&lt;=AVERAGE(train!$K$2:$K$4251)),"High Day Only",IF(AND(G4222&lt;=AVERAGE(train!$G$2:$G$4251),K4222&gt;AVERAGE(train!$K$2:$K$4251)),"High Eve Only","Low Usage")))</f>
        <v>Low Usage</v>
      </c>
    </row>
    <row r="4223" spans="1:26">
      <c r="A4223" t="s">
        <v>48</v>
      </c>
      <c r="B4223">
        <v>122</v>
      </c>
      <c r="C4223" t="s">
        <v>25</v>
      </c>
      <c r="D4223" t="s">
        <v>22</v>
      </c>
      <c r="E4223" t="s">
        <v>22</v>
      </c>
      <c r="F4223">
        <v>0</v>
      </c>
      <c r="G4223">
        <v>93.3</v>
      </c>
      <c r="H4223">
        <v>109</v>
      </c>
      <c r="I4223">
        <v>15.86</v>
      </c>
      <c r="J4223">
        <v>214.4</v>
      </c>
      <c r="K4223">
        <v>104</v>
      </c>
      <c r="L4223">
        <v>18.22</v>
      </c>
      <c r="M4223">
        <v>176.7</v>
      </c>
      <c r="N4223">
        <v>104</v>
      </c>
      <c r="O4223">
        <v>7.95</v>
      </c>
      <c r="P4223">
        <v>12.1</v>
      </c>
      <c r="Q4223">
        <v>2</v>
      </c>
      <c r="R4223">
        <v>3.27</v>
      </c>
      <c r="S4223">
        <v>0</v>
      </c>
      <c r="T4223" t="s">
        <v>22</v>
      </c>
      <c r="U4223">
        <f t="shared" si="131"/>
        <v>0</v>
      </c>
      <c r="V4223">
        <f>IF(Table2[[#This Row],[international_plan]]="yes",1,0)</f>
        <v>0</v>
      </c>
      <c r="W4223">
        <f>IF(Table2[[#This Row],[voice_mail_plan]]="yes",1,0)</f>
        <v>0</v>
      </c>
      <c r="X4223" t="str">
        <f t="shared" si="130"/>
        <v>High</v>
      </c>
      <c r="Y4223" t="str">
        <f>IF(Table2[[#This Row],[total_intl_charge]] &gt; AVERAGE($R$2:$R$4245),"High","Low")</f>
        <v>High</v>
      </c>
      <c r="Z4223" t="str">
        <f>IF(AND(G4223&gt;AVERAGE(train!$G$2:$G$4251),K4223&gt;AVERAGE(train!$K$2:$K$4251)),"High Day &amp; Eve",IF(AND(G4223&gt;AVERAGE(train!$G$2:$G$4251),K4223&lt;=AVERAGE(train!$K$2:$K$4251)),"High Day Only",IF(AND(G4223&lt;=AVERAGE(train!$G$2:$G$4251),K4223&gt;AVERAGE(train!$K$2:$K$4251)),"High Eve Only","Low Usage")))</f>
        <v>High Eve Only</v>
      </c>
    </row>
    <row r="4224" spans="1:26">
      <c r="A4224" t="s">
        <v>26</v>
      </c>
      <c r="B4224">
        <v>117</v>
      </c>
      <c r="C4224" t="s">
        <v>21</v>
      </c>
      <c r="D4224" t="s">
        <v>22</v>
      </c>
      <c r="E4224" t="s">
        <v>22</v>
      </c>
      <c r="F4224">
        <v>0</v>
      </c>
      <c r="G4224">
        <v>212.1</v>
      </c>
      <c r="H4224">
        <v>133</v>
      </c>
      <c r="I4224">
        <v>36.06</v>
      </c>
      <c r="J4224">
        <v>276.60000000000002</v>
      </c>
      <c r="K4224">
        <v>94</v>
      </c>
      <c r="L4224">
        <v>23.51</v>
      </c>
      <c r="M4224">
        <v>195.5</v>
      </c>
      <c r="N4224">
        <v>124</v>
      </c>
      <c r="O4224">
        <v>8.8000000000000007</v>
      </c>
      <c r="P4224">
        <v>9.5</v>
      </c>
      <c r="Q4224">
        <v>3</v>
      </c>
      <c r="R4224">
        <v>2.57</v>
      </c>
      <c r="S4224">
        <v>2</v>
      </c>
      <c r="T4224" t="s">
        <v>22</v>
      </c>
      <c r="U4224">
        <f t="shared" si="131"/>
        <v>0</v>
      </c>
      <c r="V4224">
        <f>IF(Table2[[#This Row],[international_plan]]="yes",1,0)</f>
        <v>0</v>
      </c>
      <c r="W4224">
        <f>IF(Table2[[#This Row],[voice_mail_plan]]="yes",1,0)</f>
        <v>0</v>
      </c>
      <c r="X4224" t="str">
        <f t="shared" si="130"/>
        <v>High</v>
      </c>
      <c r="Y4224" t="str">
        <f>IF(Table2[[#This Row],[total_intl_charge]] &gt; AVERAGE($R$2:$R$4245),"High","Low")</f>
        <v>Low</v>
      </c>
      <c r="Z4224" t="str">
        <f>IF(AND(G4224&gt;AVERAGE(train!$G$2:$G$4251),K4224&gt;AVERAGE(train!$K$2:$K$4251)),"High Day &amp; Eve",IF(AND(G4224&gt;AVERAGE(train!$G$2:$G$4251),K4224&lt;=AVERAGE(train!$K$2:$K$4251)),"High Day Only",IF(AND(G4224&lt;=AVERAGE(train!$G$2:$G$4251),K4224&gt;AVERAGE(train!$K$2:$K$4251)),"High Eve Only","Low Usage")))</f>
        <v>High Day Only</v>
      </c>
    </row>
    <row r="4225" spans="1:26">
      <c r="A4225" t="s">
        <v>40</v>
      </c>
      <c r="B4225">
        <v>131</v>
      </c>
      <c r="C4225" t="s">
        <v>25</v>
      </c>
      <c r="D4225" t="s">
        <v>22</v>
      </c>
      <c r="E4225" t="s">
        <v>22</v>
      </c>
      <c r="F4225">
        <v>0</v>
      </c>
      <c r="G4225">
        <v>43.3</v>
      </c>
      <c r="H4225">
        <v>118</v>
      </c>
      <c r="I4225">
        <v>7.36</v>
      </c>
      <c r="J4225">
        <v>178.5</v>
      </c>
      <c r="K4225">
        <v>113</v>
      </c>
      <c r="L4225">
        <v>15.17</v>
      </c>
      <c r="M4225">
        <v>185.9</v>
      </c>
      <c r="N4225">
        <v>120</v>
      </c>
      <c r="O4225">
        <v>8.3699999999999992</v>
      </c>
      <c r="P4225">
        <v>10.6</v>
      </c>
      <c r="Q4225">
        <v>4</v>
      </c>
      <c r="R4225">
        <v>2.86</v>
      </c>
      <c r="S4225">
        <v>0</v>
      </c>
      <c r="T4225" t="s">
        <v>22</v>
      </c>
      <c r="U4225">
        <f t="shared" si="131"/>
        <v>0</v>
      </c>
      <c r="V4225">
        <f>IF(Table2[[#This Row],[international_plan]]="yes",1,0)</f>
        <v>0</v>
      </c>
      <c r="W4225">
        <f>IF(Table2[[#This Row],[voice_mail_plan]]="yes",1,0)</f>
        <v>0</v>
      </c>
      <c r="X4225" t="str">
        <f t="shared" si="130"/>
        <v>Very High</v>
      </c>
      <c r="Y4225" t="str">
        <f>IF(Table2[[#This Row],[total_intl_charge]] &gt; AVERAGE($R$2:$R$4245),"High","Low")</f>
        <v>High</v>
      </c>
      <c r="Z4225" t="str">
        <f>IF(AND(G4225&gt;AVERAGE(train!$G$2:$G$4251),K4225&gt;AVERAGE(train!$K$2:$K$4251)),"High Day &amp; Eve",IF(AND(G4225&gt;AVERAGE(train!$G$2:$G$4251),K4225&lt;=AVERAGE(train!$K$2:$K$4251)),"High Day Only",IF(AND(G4225&lt;=AVERAGE(train!$G$2:$G$4251),K4225&gt;AVERAGE(train!$K$2:$K$4251)),"High Eve Only","Low Usage")))</f>
        <v>High Eve Only</v>
      </c>
    </row>
    <row r="4226" spans="1:26">
      <c r="A4226" t="s">
        <v>49</v>
      </c>
      <c r="B4226">
        <v>133</v>
      </c>
      <c r="C4226" t="s">
        <v>21</v>
      </c>
      <c r="D4226" t="s">
        <v>22</v>
      </c>
      <c r="E4226" t="s">
        <v>22</v>
      </c>
      <c r="F4226">
        <v>0</v>
      </c>
      <c r="G4226">
        <v>173.1</v>
      </c>
      <c r="H4226">
        <v>126</v>
      </c>
      <c r="I4226">
        <v>29.43</v>
      </c>
      <c r="J4226">
        <v>200</v>
      </c>
      <c r="K4226">
        <v>98</v>
      </c>
      <c r="L4226">
        <v>17</v>
      </c>
      <c r="M4226">
        <v>231</v>
      </c>
      <c r="N4226">
        <v>103</v>
      </c>
      <c r="O4226">
        <v>10.4</v>
      </c>
      <c r="P4226">
        <v>10.8</v>
      </c>
      <c r="Q4226">
        <v>1</v>
      </c>
      <c r="R4226">
        <v>2.92</v>
      </c>
      <c r="S4226">
        <v>1</v>
      </c>
      <c r="T4226" t="s">
        <v>22</v>
      </c>
      <c r="U4226">
        <f t="shared" si="131"/>
        <v>0</v>
      </c>
      <c r="V4226">
        <f>IF(Table2[[#This Row],[international_plan]]="yes",1,0)</f>
        <v>0</v>
      </c>
      <c r="W4226">
        <f>IF(Table2[[#This Row],[voice_mail_plan]]="yes",1,0)</f>
        <v>0</v>
      </c>
      <c r="X4226" t="str">
        <f t="shared" ref="X4226:X4251" si="132">IF(B4226&lt;=$AC$3,"Low",IF(B4226&lt;=$AC$4,"Medium",IF(B4226&lt;=$AC$5,"High",IF(B4226&gt;=$AC$5,"Very High"))))</f>
        <v>Very High</v>
      </c>
      <c r="Y4226" t="str">
        <f>IF(Table2[[#This Row],[total_intl_charge]] &gt; AVERAGE($R$2:$R$4245),"High","Low")</f>
        <v>High</v>
      </c>
      <c r="Z4226" t="str">
        <f>IF(AND(G4226&gt;AVERAGE(train!$G$2:$G$4251),K4226&gt;AVERAGE(train!$K$2:$K$4251)),"High Day &amp; Eve",IF(AND(G4226&gt;AVERAGE(train!$G$2:$G$4251),K4226&lt;=AVERAGE(train!$K$2:$K$4251)),"High Day Only",IF(AND(G4226&lt;=AVERAGE(train!$G$2:$G$4251),K4226&gt;AVERAGE(train!$K$2:$K$4251)),"High Eve Only","Low Usage")))</f>
        <v>Low Usage</v>
      </c>
    </row>
    <row r="4227" spans="1:26">
      <c r="A4227" t="s">
        <v>45</v>
      </c>
      <c r="B4227">
        <v>128</v>
      </c>
      <c r="C4227" t="s">
        <v>28</v>
      </c>
      <c r="D4227" t="s">
        <v>22</v>
      </c>
      <c r="E4227" t="s">
        <v>23</v>
      </c>
      <c r="F4227">
        <v>28</v>
      </c>
      <c r="G4227">
        <v>115.4</v>
      </c>
      <c r="H4227">
        <v>96</v>
      </c>
      <c r="I4227">
        <v>19.62</v>
      </c>
      <c r="J4227">
        <v>185.4</v>
      </c>
      <c r="K4227">
        <v>94</v>
      </c>
      <c r="L4227">
        <v>15.76</v>
      </c>
      <c r="M4227">
        <v>209.3</v>
      </c>
      <c r="N4227">
        <v>69</v>
      </c>
      <c r="O4227">
        <v>9.42</v>
      </c>
      <c r="P4227">
        <v>17.7</v>
      </c>
      <c r="Q4227">
        <v>4</v>
      </c>
      <c r="R4227">
        <v>4.78</v>
      </c>
      <c r="S4227">
        <v>0</v>
      </c>
      <c r="T4227" t="s">
        <v>22</v>
      </c>
      <c r="U4227">
        <f t="shared" ref="U4227:U4251" si="133">IF(T4227="yes",1,0)</f>
        <v>0</v>
      </c>
      <c r="V4227">
        <f>IF(Table2[[#This Row],[international_plan]]="yes",1,0)</f>
        <v>0</v>
      </c>
      <c r="W4227">
        <f>IF(Table2[[#This Row],[voice_mail_plan]]="yes",1,0)</f>
        <v>1</v>
      </c>
      <c r="X4227" t="str">
        <f t="shared" si="132"/>
        <v>Very High</v>
      </c>
      <c r="Y4227" t="str">
        <f>IF(Table2[[#This Row],[total_intl_charge]] &gt; AVERAGE($R$2:$R$4245),"High","Low")</f>
        <v>High</v>
      </c>
      <c r="Z4227" t="str">
        <f>IF(AND(G4227&gt;AVERAGE(train!$G$2:$G$4251),K4227&gt;AVERAGE(train!$K$2:$K$4251)),"High Day &amp; Eve",IF(AND(G4227&gt;AVERAGE(train!$G$2:$G$4251),K4227&lt;=AVERAGE(train!$K$2:$K$4251)),"High Day Only",IF(AND(G4227&lt;=AVERAGE(train!$G$2:$G$4251),K4227&gt;AVERAGE(train!$K$2:$K$4251)),"High Eve Only","Low Usage")))</f>
        <v>Low Usage</v>
      </c>
    </row>
    <row r="4228" spans="1:26">
      <c r="A4228" t="s">
        <v>40</v>
      </c>
      <c r="B4228">
        <v>81</v>
      </c>
      <c r="C4228" t="s">
        <v>25</v>
      </c>
      <c r="D4228" t="s">
        <v>22</v>
      </c>
      <c r="E4228" t="s">
        <v>22</v>
      </c>
      <c r="F4228">
        <v>0</v>
      </c>
      <c r="G4228">
        <v>190.9</v>
      </c>
      <c r="H4228">
        <v>92</v>
      </c>
      <c r="I4228">
        <v>32.450000000000003</v>
      </c>
      <c r="J4228">
        <v>208.7</v>
      </c>
      <c r="K4228">
        <v>132</v>
      </c>
      <c r="L4228">
        <v>17.739999999999998</v>
      </c>
      <c r="M4228">
        <v>120.8</v>
      </c>
      <c r="N4228">
        <v>98</v>
      </c>
      <c r="O4228">
        <v>5.44</v>
      </c>
      <c r="P4228">
        <v>11.4</v>
      </c>
      <c r="Q4228">
        <v>6</v>
      </c>
      <c r="R4228">
        <v>3.08</v>
      </c>
      <c r="S4228">
        <v>1</v>
      </c>
      <c r="T4228" t="s">
        <v>22</v>
      </c>
      <c r="U4228">
        <f t="shared" si="133"/>
        <v>0</v>
      </c>
      <c r="V4228">
        <f>IF(Table2[[#This Row],[international_plan]]="yes",1,0)</f>
        <v>0</v>
      </c>
      <c r="W4228">
        <f>IF(Table2[[#This Row],[voice_mail_plan]]="yes",1,0)</f>
        <v>0</v>
      </c>
      <c r="X4228" t="str">
        <f t="shared" si="132"/>
        <v>Medium</v>
      </c>
      <c r="Y4228" t="str">
        <f>IF(Table2[[#This Row],[total_intl_charge]] &gt; AVERAGE($R$2:$R$4245),"High","Low")</f>
        <v>High</v>
      </c>
      <c r="Z4228" t="str">
        <f>IF(AND(G4228&gt;AVERAGE(train!$G$2:$G$4251),K4228&gt;AVERAGE(train!$K$2:$K$4251)),"High Day &amp; Eve",IF(AND(G4228&gt;AVERAGE(train!$G$2:$G$4251),K4228&lt;=AVERAGE(train!$K$2:$K$4251)),"High Day Only",IF(AND(G4228&lt;=AVERAGE(train!$G$2:$G$4251),K4228&gt;AVERAGE(train!$K$2:$K$4251)),"High Eve Only","Low Usage")))</f>
        <v>High Day &amp; Eve</v>
      </c>
    </row>
    <row r="4229" spans="1:26">
      <c r="A4229" t="s">
        <v>75</v>
      </c>
      <c r="B4229">
        <v>81</v>
      </c>
      <c r="C4229" t="s">
        <v>21</v>
      </c>
      <c r="D4229" t="s">
        <v>22</v>
      </c>
      <c r="E4229" t="s">
        <v>22</v>
      </c>
      <c r="F4229">
        <v>0</v>
      </c>
      <c r="G4229">
        <v>234.1</v>
      </c>
      <c r="H4229">
        <v>105</v>
      </c>
      <c r="I4229">
        <v>39.799999999999997</v>
      </c>
      <c r="J4229">
        <v>237.4</v>
      </c>
      <c r="K4229">
        <v>88</v>
      </c>
      <c r="L4229">
        <v>20.18</v>
      </c>
      <c r="M4229">
        <v>240.6</v>
      </c>
      <c r="N4229">
        <v>85</v>
      </c>
      <c r="O4229">
        <v>10.83</v>
      </c>
      <c r="P4229">
        <v>11.4</v>
      </c>
      <c r="Q4229">
        <v>4</v>
      </c>
      <c r="R4229">
        <v>3.08</v>
      </c>
      <c r="S4229">
        <v>1</v>
      </c>
      <c r="T4229" t="s">
        <v>22</v>
      </c>
      <c r="U4229">
        <f t="shared" si="133"/>
        <v>0</v>
      </c>
      <c r="V4229">
        <f>IF(Table2[[#This Row],[international_plan]]="yes",1,0)</f>
        <v>0</v>
      </c>
      <c r="W4229">
        <f>IF(Table2[[#This Row],[voice_mail_plan]]="yes",1,0)</f>
        <v>0</v>
      </c>
      <c r="X4229" t="str">
        <f t="shared" si="132"/>
        <v>Medium</v>
      </c>
      <c r="Y4229" t="str">
        <f>IF(Table2[[#This Row],[total_intl_charge]] &gt; AVERAGE($R$2:$R$4245),"High","Low")</f>
        <v>High</v>
      </c>
      <c r="Z4229" t="str">
        <f>IF(AND(G4229&gt;AVERAGE(train!$G$2:$G$4251),K4229&gt;AVERAGE(train!$K$2:$K$4251)),"High Day &amp; Eve",IF(AND(G4229&gt;AVERAGE(train!$G$2:$G$4251),K4229&lt;=AVERAGE(train!$K$2:$K$4251)),"High Day Only",IF(AND(G4229&lt;=AVERAGE(train!$G$2:$G$4251),K4229&gt;AVERAGE(train!$K$2:$K$4251)),"High Eve Only","Low Usage")))</f>
        <v>High Day Only</v>
      </c>
    </row>
    <row r="4230" spans="1:26">
      <c r="A4230" t="s">
        <v>30</v>
      </c>
      <c r="B4230">
        <v>96</v>
      </c>
      <c r="C4230" t="s">
        <v>25</v>
      </c>
      <c r="D4230" t="s">
        <v>22</v>
      </c>
      <c r="E4230" t="s">
        <v>22</v>
      </c>
      <c r="F4230">
        <v>0</v>
      </c>
      <c r="G4230">
        <v>102.1</v>
      </c>
      <c r="H4230">
        <v>74</v>
      </c>
      <c r="I4230">
        <v>17.36</v>
      </c>
      <c r="J4230">
        <v>93.7</v>
      </c>
      <c r="K4230">
        <v>88</v>
      </c>
      <c r="L4230">
        <v>7.96</v>
      </c>
      <c r="M4230">
        <v>236.2</v>
      </c>
      <c r="N4230">
        <v>125</v>
      </c>
      <c r="O4230">
        <v>10.63</v>
      </c>
      <c r="P4230">
        <v>14</v>
      </c>
      <c r="Q4230">
        <v>2</v>
      </c>
      <c r="R4230">
        <v>3.78</v>
      </c>
      <c r="S4230">
        <v>1</v>
      </c>
      <c r="T4230" t="s">
        <v>22</v>
      </c>
      <c r="U4230">
        <f t="shared" si="133"/>
        <v>0</v>
      </c>
      <c r="V4230">
        <f>IF(Table2[[#This Row],[international_plan]]="yes",1,0)</f>
        <v>0</v>
      </c>
      <c r="W4230">
        <f>IF(Table2[[#This Row],[voice_mail_plan]]="yes",1,0)</f>
        <v>0</v>
      </c>
      <c r="X4230" t="str">
        <f t="shared" si="132"/>
        <v>Medium</v>
      </c>
      <c r="Y4230" t="str">
        <f>IF(Table2[[#This Row],[total_intl_charge]] &gt; AVERAGE($R$2:$R$4245),"High","Low")</f>
        <v>High</v>
      </c>
      <c r="Z4230" t="str">
        <f>IF(AND(G4230&gt;AVERAGE(train!$G$2:$G$4251),K4230&gt;AVERAGE(train!$K$2:$K$4251)),"High Day &amp; Eve",IF(AND(G4230&gt;AVERAGE(train!$G$2:$G$4251),K4230&lt;=AVERAGE(train!$K$2:$K$4251)),"High Day Only",IF(AND(G4230&lt;=AVERAGE(train!$G$2:$G$4251),K4230&gt;AVERAGE(train!$K$2:$K$4251)),"High Eve Only","Low Usage")))</f>
        <v>Low Usage</v>
      </c>
    </row>
    <row r="4231" spans="1:26">
      <c r="A4231" t="s">
        <v>50</v>
      </c>
      <c r="B4231">
        <v>93</v>
      </c>
      <c r="C4231" t="s">
        <v>21</v>
      </c>
      <c r="D4231" t="s">
        <v>22</v>
      </c>
      <c r="E4231" t="s">
        <v>22</v>
      </c>
      <c r="F4231">
        <v>0</v>
      </c>
      <c r="G4231">
        <v>131.9</v>
      </c>
      <c r="H4231">
        <v>91</v>
      </c>
      <c r="I4231">
        <v>22.42</v>
      </c>
      <c r="J4231">
        <v>203.8</v>
      </c>
      <c r="K4231">
        <v>92</v>
      </c>
      <c r="L4231">
        <v>17.32</v>
      </c>
      <c r="M4231">
        <v>205.6</v>
      </c>
      <c r="N4231">
        <v>121</v>
      </c>
      <c r="O4231">
        <v>9.25</v>
      </c>
      <c r="P4231">
        <v>6.8</v>
      </c>
      <c r="Q4231">
        <v>3</v>
      </c>
      <c r="R4231">
        <v>1.84</v>
      </c>
      <c r="S4231">
        <v>1</v>
      </c>
      <c r="T4231" t="s">
        <v>22</v>
      </c>
      <c r="U4231">
        <f t="shared" si="133"/>
        <v>0</v>
      </c>
      <c r="V4231">
        <f>IF(Table2[[#This Row],[international_plan]]="yes",1,0)</f>
        <v>0</v>
      </c>
      <c r="W4231">
        <f>IF(Table2[[#This Row],[voice_mail_plan]]="yes",1,0)</f>
        <v>0</v>
      </c>
      <c r="X4231" t="str">
        <f t="shared" si="132"/>
        <v>Medium</v>
      </c>
      <c r="Y4231" t="str">
        <f>IF(Table2[[#This Row],[total_intl_charge]] &gt; AVERAGE($R$2:$R$4245),"High","Low")</f>
        <v>Low</v>
      </c>
      <c r="Z4231" t="str">
        <f>IF(AND(G4231&gt;AVERAGE(train!$G$2:$G$4251),K4231&gt;AVERAGE(train!$K$2:$K$4251)),"High Day &amp; Eve",IF(AND(G4231&gt;AVERAGE(train!$G$2:$G$4251),K4231&lt;=AVERAGE(train!$K$2:$K$4251)),"High Day Only",IF(AND(G4231&lt;=AVERAGE(train!$G$2:$G$4251),K4231&gt;AVERAGE(train!$K$2:$K$4251)),"High Eve Only","Low Usage")))</f>
        <v>Low Usage</v>
      </c>
    </row>
    <row r="4232" spans="1:26">
      <c r="A4232" t="s">
        <v>65</v>
      </c>
      <c r="B4232">
        <v>145</v>
      </c>
      <c r="C4232" t="s">
        <v>25</v>
      </c>
      <c r="D4232" t="s">
        <v>22</v>
      </c>
      <c r="E4232" t="s">
        <v>22</v>
      </c>
      <c r="F4232">
        <v>0</v>
      </c>
      <c r="G4232">
        <v>135</v>
      </c>
      <c r="H4232">
        <v>122</v>
      </c>
      <c r="I4232">
        <v>22.95</v>
      </c>
      <c r="J4232">
        <v>206.3</v>
      </c>
      <c r="K4232">
        <v>88</v>
      </c>
      <c r="L4232">
        <v>17.54</v>
      </c>
      <c r="M4232">
        <v>210.4</v>
      </c>
      <c r="N4232">
        <v>90</v>
      </c>
      <c r="O4232">
        <v>9.4700000000000006</v>
      </c>
      <c r="P4232">
        <v>19.7</v>
      </c>
      <c r="Q4232">
        <v>4</v>
      </c>
      <c r="R4232">
        <v>5.32</v>
      </c>
      <c r="S4232">
        <v>0</v>
      </c>
      <c r="T4232" t="s">
        <v>22</v>
      </c>
      <c r="U4232">
        <f t="shared" si="133"/>
        <v>0</v>
      </c>
      <c r="V4232">
        <f>IF(Table2[[#This Row],[international_plan]]="yes",1,0)</f>
        <v>0</v>
      </c>
      <c r="W4232">
        <f>IF(Table2[[#This Row],[voice_mail_plan]]="yes",1,0)</f>
        <v>0</v>
      </c>
      <c r="X4232" t="str">
        <f t="shared" si="132"/>
        <v>Very High</v>
      </c>
      <c r="Y4232" t="str">
        <f>IF(Table2[[#This Row],[total_intl_charge]] &gt; AVERAGE($R$2:$R$4245),"High","Low")</f>
        <v>High</v>
      </c>
      <c r="Z4232" t="str">
        <f>IF(AND(G4232&gt;AVERAGE(train!$G$2:$G$4251),K4232&gt;AVERAGE(train!$K$2:$K$4251)),"High Day &amp; Eve",IF(AND(G4232&gt;AVERAGE(train!$G$2:$G$4251),K4232&lt;=AVERAGE(train!$K$2:$K$4251)),"High Day Only",IF(AND(G4232&lt;=AVERAGE(train!$G$2:$G$4251),K4232&gt;AVERAGE(train!$K$2:$K$4251)),"High Eve Only","Low Usage")))</f>
        <v>Low Usage</v>
      </c>
    </row>
    <row r="4233" spans="1:26">
      <c r="A4233" t="s">
        <v>45</v>
      </c>
      <c r="B4233">
        <v>53</v>
      </c>
      <c r="C4233" t="s">
        <v>28</v>
      </c>
      <c r="D4233" t="s">
        <v>23</v>
      </c>
      <c r="E4233" t="s">
        <v>22</v>
      </c>
      <c r="F4233">
        <v>0</v>
      </c>
      <c r="G4233">
        <v>145</v>
      </c>
      <c r="H4233">
        <v>80</v>
      </c>
      <c r="I4233">
        <v>24.65</v>
      </c>
      <c r="J4233">
        <v>228.4</v>
      </c>
      <c r="K4233">
        <v>82</v>
      </c>
      <c r="L4233">
        <v>19.41</v>
      </c>
      <c r="M4233">
        <v>169.4</v>
      </c>
      <c r="N4233">
        <v>109</v>
      </c>
      <c r="O4233">
        <v>7.62</v>
      </c>
      <c r="P4233">
        <v>8.9</v>
      </c>
      <c r="Q4233">
        <v>5</v>
      </c>
      <c r="R4233">
        <v>2.4</v>
      </c>
      <c r="S4233">
        <v>0</v>
      </c>
      <c r="T4233" t="s">
        <v>22</v>
      </c>
      <c r="U4233">
        <f t="shared" si="133"/>
        <v>0</v>
      </c>
      <c r="V4233">
        <f>IF(Table2[[#This Row],[international_plan]]="yes",1,0)</f>
        <v>1</v>
      </c>
      <c r="W4233">
        <f>IF(Table2[[#This Row],[voice_mail_plan]]="yes",1,0)</f>
        <v>0</v>
      </c>
      <c r="X4233" t="str">
        <f t="shared" si="132"/>
        <v>Low</v>
      </c>
      <c r="Y4233" t="str">
        <f>IF(Table2[[#This Row],[total_intl_charge]] &gt; AVERAGE($R$2:$R$4245),"High","Low")</f>
        <v>Low</v>
      </c>
      <c r="Z4233" t="str">
        <f>IF(AND(G4233&gt;AVERAGE(train!$G$2:$G$4251),K4233&gt;AVERAGE(train!$K$2:$K$4251)),"High Day &amp; Eve",IF(AND(G4233&gt;AVERAGE(train!$G$2:$G$4251),K4233&lt;=AVERAGE(train!$K$2:$K$4251)),"High Day Only",IF(AND(G4233&lt;=AVERAGE(train!$G$2:$G$4251),K4233&gt;AVERAGE(train!$K$2:$K$4251)),"High Eve Only","Low Usage")))</f>
        <v>Low Usage</v>
      </c>
    </row>
    <row r="4234" spans="1:26">
      <c r="A4234" t="s">
        <v>70</v>
      </c>
      <c r="B4234">
        <v>108</v>
      </c>
      <c r="C4234" t="s">
        <v>25</v>
      </c>
      <c r="D4234" t="s">
        <v>22</v>
      </c>
      <c r="E4234" t="s">
        <v>22</v>
      </c>
      <c r="F4234">
        <v>0</v>
      </c>
      <c r="G4234">
        <v>170.3</v>
      </c>
      <c r="H4234">
        <v>48</v>
      </c>
      <c r="I4234">
        <v>28.95</v>
      </c>
      <c r="J4234">
        <v>187.7</v>
      </c>
      <c r="K4234">
        <v>146</v>
      </c>
      <c r="L4234">
        <v>15.95</v>
      </c>
      <c r="M4234">
        <v>204</v>
      </c>
      <c r="N4234">
        <v>84</v>
      </c>
      <c r="O4234">
        <v>9.18</v>
      </c>
      <c r="P4234">
        <v>16.100000000000001</v>
      </c>
      <c r="Q4234">
        <v>4</v>
      </c>
      <c r="R4234">
        <v>4.3499999999999996</v>
      </c>
      <c r="S4234">
        <v>3</v>
      </c>
      <c r="T4234" t="s">
        <v>22</v>
      </c>
      <c r="U4234">
        <f t="shared" si="133"/>
        <v>0</v>
      </c>
      <c r="V4234">
        <f>IF(Table2[[#This Row],[international_plan]]="yes",1,0)</f>
        <v>0</v>
      </c>
      <c r="W4234">
        <f>IF(Table2[[#This Row],[voice_mail_plan]]="yes",1,0)</f>
        <v>0</v>
      </c>
      <c r="X4234" t="str">
        <f t="shared" si="132"/>
        <v>High</v>
      </c>
      <c r="Y4234" t="str">
        <f>IF(Table2[[#This Row],[total_intl_charge]] &gt; AVERAGE($R$2:$R$4245),"High","Low")</f>
        <v>High</v>
      </c>
      <c r="Z4234" t="str">
        <f>IF(AND(G4234&gt;AVERAGE(train!$G$2:$G$4251),K4234&gt;AVERAGE(train!$K$2:$K$4251)),"High Day &amp; Eve",IF(AND(G4234&gt;AVERAGE(train!$G$2:$G$4251),K4234&lt;=AVERAGE(train!$K$2:$K$4251)),"High Day Only",IF(AND(G4234&lt;=AVERAGE(train!$G$2:$G$4251),K4234&gt;AVERAGE(train!$K$2:$K$4251)),"High Eve Only","Low Usage")))</f>
        <v>High Eve Only</v>
      </c>
    </row>
    <row r="4235" spans="1:26">
      <c r="A4235" t="s">
        <v>39</v>
      </c>
      <c r="B4235">
        <v>52</v>
      </c>
      <c r="C4235" t="s">
        <v>21</v>
      </c>
      <c r="D4235" t="s">
        <v>22</v>
      </c>
      <c r="E4235" t="s">
        <v>22</v>
      </c>
      <c r="F4235">
        <v>0</v>
      </c>
      <c r="G4235">
        <v>188.7</v>
      </c>
      <c r="H4235">
        <v>99</v>
      </c>
      <c r="I4235">
        <v>32.08</v>
      </c>
      <c r="J4235">
        <v>210.4</v>
      </c>
      <c r="K4235">
        <v>89</v>
      </c>
      <c r="L4235">
        <v>17.88</v>
      </c>
      <c r="M4235">
        <v>191.4</v>
      </c>
      <c r="N4235">
        <v>103</v>
      </c>
      <c r="O4235">
        <v>8.61</v>
      </c>
      <c r="P4235">
        <v>10.8</v>
      </c>
      <c r="Q4235">
        <v>2</v>
      </c>
      <c r="R4235">
        <v>2.92</v>
      </c>
      <c r="S4235">
        <v>1</v>
      </c>
      <c r="T4235" t="s">
        <v>22</v>
      </c>
      <c r="U4235">
        <f t="shared" si="133"/>
        <v>0</v>
      </c>
      <c r="V4235">
        <f>IF(Table2[[#This Row],[international_plan]]="yes",1,0)</f>
        <v>0</v>
      </c>
      <c r="W4235">
        <f>IF(Table2[[#This Row],[voice_mail_plan]]="yes",1,0)</f>
        <v>0</v>
      </c>
      <c r="X4235" t="str">
        <f t="shared" si="132"/>
        <v>Low</v>
      </c>
      <c r="Y4235" t="str">
        <f>IF(Table2[[#This Row],[total_intl_charge]] &gt; AVERAGE($R$2:$R$4245),"High","Low")</f>
        <v>High</v>
      </c>
      <c r="Z4235" t="str">
        <f>IF(AND(G4235&gt;AVERAGE(train!$G$2:$G$4251),K4235&gt;AVERAGE(train!$K$2:$K$4251)),"High Day &amp; Eve",IF(AND(G4235&gt;AVERAGE(train!$G$2:$G$4251),K4235&lt;=AVERAGE(train!$K$2:$K$4251)),"High Day Only",IF(AND(G4235&lt;=AVERAGE(train!$G$2:$G$4251),K4235&gt;AVERAGE(train!$K$2:$K$4251)),"High Eve Only","Low Usage")))</f>
        <v>High Day Only</v>
      </c>
    </row>
    <row r="4236" spans="1:26">
      <c r="A4236" t="s">
        <v>58</v>
      </c>
      <c r="B4236">
        <v>61</v>
      </c>
      <c r="C4236" t="s">
        <v>28</v>
      </c>
      <c r="D4236" t="s">
        <v>22</v>
      </c>
      <c r="E4236" t="s">
        <v>22</v>
      </c>
      <c r="F4236">
        <v>0</v>
      </c>
      <c r="G4236">
        <v>7.2</v>
      </c>
      <c r="H4236">
        <v>97</v>
      </c>
      <c r="I4236">
        <v>1.22</v>
      </c>
      <c r="J4236">
        <v>221.8</v>
      </c>
      <c r="K4236">
        <v>78</v>
      </c>
      <c r="L4236">
        <v>18.850000000000001</v>
      </c>
      <c r="M4236">
        <v>174.5</v>
      </c>
      <c r="N4236">
        <v>94</v>
      </c>
      <c r="O4236">
        <v>7.85</v>
      </c>
      <c r="P4236">
        <v>12</v>
      </c>
      <c r="Q4236">
        <v>4</v>
      </c>
      <c r="R4236">
        <v>3.24</v>
      </c>
      <c r="S4236">
        <v>1</v>
      </c>
      <c r="T4236" t="s">
        <v>22</v>
      </c>
      <c r="U4236">
        <f t="shared" si="133"/>
        <v>0</v>
      </c>
      <c r="V4236">
        <f>IF(Table2[[#This Row],[international_plan]]="yes",1,0)</f>
        <v>0</v>
      </c>
      <c r="W4236">
        <f>IF(Table2[[#This Row],[voice_mail_plan]]="yes",1,0)</f>
        <v>0</v>
      </c>
      <c r="X4236" t="str">
        <f t="shared" si="132"/>
        <v>Low</v>
      </c>
      <c r="Y4236" t="str">
        <f>IF(Table2[[#This Row],[total_intl_charge]] &gt; AVERAGE($R$2:$R$4245),"High","Low")</f>
        <v>High</v>
      </c>
      <c r="Z4236" t="str">
        <f>IF(AND(G4236&gt;AVERAGE(train!$G$2:$G$4251),K4236&gt;AVERAGE(train!$K$2:$K$4251)),"High Day &amp; Eve",IF(AND(G4236&gt;AVERAGE(train!$G$2:$G$4251),K4236&lt;=AVERAGE(train!$K$2:$K$4251)),"High Day Only",IF(AND(G4236&lt;=AVERAGE(train!$G$2:$G$4251),K4236&gt;AVERAGE(train!$K$2:$K$4251)),"High Eve Only","Low Usage")))</f>
        <v>Low Usage</v>
      </c>
    </row>
    <row r="4237" spans="1:26">
      <c r="A4237" t="s">
        <v>39</v>
      </c>
      <c r="B4237">
        <v>86</v>
      </c>
      <c r="C4237" t="s">
        <v>25</v>
      </c>
      <c r="D4237" t="s">
        <v>22</v>
      </c>
      <c r="E4237" t="s">
        <v>22</v>
      </c>
      <c r="F4237">
        <v>0</v>
      </c>
      <c r="G4237">
        <v>181.1</v>
      </c>
      <c r="H4237">
        <v>124</v>
      </c>
      <c r="I4237">
        <v>30.79</v>
      </c>
      <c r="J4237">
        <v>229.5</v>
      </c>
      <c r="K4237">
        <v>105</v>
      </c>
      <c r="L4237">
        <v>19.510000000000002</v>
      </c>
      <c r="M4237">
        <v>122.2</v>
      </c>
      <c r="N4237">
        <v>91</v>
      </c>
      <c r="O4237">
        <v>5.5</v>
      </c>
      <c r="P4237">
        <v>5.6</v>
      </c>
      <c r="Q4237">
        <v>6</v>
      </c>
      <c r="R4237">
        <v>1.51</v>
      </c>
      <c r="S4237">
        <v>5</v>
      </c>
      <c r="T4237" t="s">
        <v>22</v>
      </c>
      <c r="U4237">
        <f t="shared" si="133"/>
        <v>0</v>
      </c>
      <c r="V4237">
        <f>IF(Table2[[#This Row],[international_plan]]="yes",1,0)</f>
        <v>0</v>
      </c>
      <c r="W4237">
        <f>IF(Table2[[#This Row],[voice_mail_plan]]="yes",1,0)</f>
        <v>0</v>
      </c>
      <c r="X4237" t="str">
        <f t="shared" si="132"/>
        <v>Medium</v>
      </c>
      <c r="Y4237" t="str">
        <f>IF(Table2[[#This Row],[total_intl_charge]] &gt; AVERAGE($R$2:$R$4245),"High","Low")</f>
        <v>Low</v>
      </c>
      <c r="Z4237" t="str">
        <f>IF(AND(G4237&gt;AVERAGE(train!$G$2:$G$4251),K4237&gt;AVERAGE(train!$K$2:$K$4251)),"High Day &amp; Eve",IF(AND(G4237&gt;AVERAGE(train!$G$2:$G$4251),K4237&lt;=AVERAGE(train!$K$2:$K$4251)),"High Day Only",IF(AND(G4237&lt;=AVERAGE(train!$G$2:$G$4251),K4237&gt;AVERAGE(train!$K$2:$K$4251)),"High Eve Only","Low Usage")))</f>
        <v>High Day &amp; Eve</v>
      </c>
    </row>
    <row r="4238" spans="1:26">
      <c r="A4238" t="s">
        <v>30</v>
      </c>
      <c r="B4238">
        <v>137</v>
      </c>
      <c r="C4238" t="s">
        <v>25</v>
      </c>
      <c r="D4238" t="s">
        <v>22</v>
      </c>
      <c r="E4238" t="s">
        <v>22</v>
      </c>
      <c r="F4238">
        <v>0</v>
      </c>
      <c r="G4238">
        <v>151.80000000000001</v>
      </c>
      <c r="H4238">
        <v>90</v>
      </c>
      <c r="I4238">
        <v>25.81</v>
      </c>
      <c r="J4238">
        <v>229.6</v>
      </c>
      <c r="K4238">
        <v>68</v>
      </c>
      <c r="L4238">
        <v>19.52</v>
      </c>
      <c r="M4238">
        <v>171.8</v>
      </c>
      <c r="N4238">
        <v>122</v>
      </c>
      <c r="O4238">
        <v>7.73</v>
      </c>
      <c r="P4238">
        <v>10.8</v>
      </c>
      <c r="Q4238">
        <v>5</v>
      </c>
      <c r="R4238">
        <v>2.92</v>
      </c>
      <c r="S4238">
        <v>2</v>
      </c>
      <c r="T4238" t="s">
        <v>22</v>
      </c>
      <c r="U4238">
        <f t="shared" si="133"/>
        <v>0</v>
      </c>
      <c r="V4238">
        <f>IF(Table2[[#This Row],[international_plan]]="yes",1,0)</f>
        <v>0</v>
      </c>
      <c r="W4238">
        <f>IF(Table2[[#This Row],[voice_mail_plan]]="yes",1,0)</f>
        <v>0</v>
      </c>
      <c r="X4238" t="str">
        <f t="shared" si="132"/>
        <v>Very High</v>
      </c>
      <c r="Y4238" t="str">
        <f>IF(Table2[[#This Row],[total_intl_charge]] &gt; AVERAGE($R$2:$R$4245),"High","Low")</f>
        <v>High</v>
      </c>
      <c r="Z4238" t="str">
        <f>IF(AND(G4238&gt;AVERAGE(train!$G$2:$G$4251),K4238&gt;AVERAGE(train!$K$2:$K$4251)),"High Day &amp; Eve",IF(AND(G4238&gt;AVERAGE(train!$G$2:$G$4251),K4238&lt;=AVERAGE(train!$K$2:$K$4251)),"High Day Only",IF(AND(G4238&lt;=AVERAGE(train!$G$2:$G$4251),K4238&gt;AVERAGE(train!$K$2:$K$4251)),"High Eve Only","Low Usage")))</f>
        <v>Low Usage</v>
      </c>
    </row>
    <row r="4239" spans="1:26">
      <c r="A4239" t="s">
        <v>71</v>
      </c>
      <c r="B4239">
        <v>74</v>
      </c>
      <c r="C4239" t="s">
        <v>28</v>
      </c>
      <c r="D4239" t="s">
        <v>22</v>
      </c>
      <c r="E4239" t="s">
        <v>22</v>
      </c>
      <c r="F4239">
        <v>0</v>
      </c>
      <c r="G4239">
        <v>159.4</v>
      </c>
      <c r="H4239">
        <v>86</v>
      </c>
      <c r="I4239">
        <v>27.1</v>
      </c>
      <c r="J4239">
        <v>210</v>
      </c>
      <c r="K4239">
        <v>122</v>
      </c>
      <c r="L4239">
        <v>17.850000000000001</v>
      </c>
      <c r="M4239">
        <v>172.4</v>
      </c>
      <c r="N4239">
        <v>99</v>
      </c>
      <c r="O4239">
        <v>7.76</v>
      </c>
      <c r="P4239">
        <v>8.5</v>
      </c>
      <c r="Q4239">
        <v>2</v>
      </c>
      <c r="R4239">
        <v>2.2999999999999998</v>
      </c>
      <c r="S4239">
        <v>1</v>
      </c>
      <c r="T4239" t="s">
        <v>22</v>
      </c>
      <c r="U4239">
        <f t="shared" si="133"/>
        <v>0</v>
      </c>
      <c r="V4239">
        <f>IF(Table2[[#This Row],[international_plan]]="yes",1,0)</f>
        <v>0</v>
      </c>
      <c r="W4239">
        <f>IF(Table2[[#This Row],[voice_mail_plan]]="yes",1,0)</f>
        <v>0</v>
      </c>
      <c r="X4239" t="str">
        <f t="shared" si="132"/>
        <v>Medium</v>
      </c>
      <c r="Y4239" t="str">
        <f>IF(Table2[[#This Row],[total_intl_charge]] &gt; AVERAGE($R$2:$R$4245),"High","Low")</f>
        <v>Low</v>
      </c>
      <c r="Z4239" t="str">
        <f>IF(AND(G4239&gt;AVERAGE(train!$G$2:$G$4251),K4239&gt;AVERAGE(train!$K$2:$K$4251)),"High Day &amp; Eve",IF(AND(G4239&gt;AVERAGE(train!$G$2:$G$4251),K4239&lt;=AVERAGE(train!$K$2:$K$4251)),"High Day Only",IF(AND(G4239&lt;=AVERAGE(train!$G$2:$G$4251),K4239&gt;AVERAGE(train!$K$2:$K$4251)),"High Eve Only","Low Usage")))</f>
        <v>High Eve Only</v>
      </c>
    </row>
    <row r="4240" spans="1:26">
      <c r="A4240" t="s">
        <v>58</v>
      </c>
      <c r="B4240">
        <v>118</v>
      </c>
      <c r="C4240" t="s">
        <v>28</v>
      </c>
      <c r="D4240" t="s">
        <v>22</v>
      </c>
      <c r="E4240" t="s">
        <v>23</v>
      </c>
      <c r="F4240">
        <v>31</v>
      </c>
      <c r="G4240">
        <v>226.6</v>
      </c>
      <c r="H4240">
        <v>99</v>
      </c>
      <c r="I4240">
        <v>38.520000000000003</v>
      </c>
      <c r="J4240">
        <v>164.9</v>
      </c>
      <c r="K4240">
        <v>136</v>
      </c>
      <c r="L4240">
        <v>14.02</v>
      </c>
      <c r="M4240">
        <v>189.3</v>
      </c>
      <c r="N4240">
        <v>120</v>
      </c>
      <c r="O4240">
        <v>8.52</v>
      </c>
      <c r="P4240">
        <v>10.199999999999999</v>
      </c>
      <c r="Q4240">
        <v>5</v>
      </c>
      <c r="R4240">
        <v>2.75</v>
      </c>
      <c r="S4240">
        <v>3</v>
      </c>
      <c r="T4240" t="s">
        <v>22</v>
      </c>
      <c r="U4240">
        <f t="shared" si="133"/>
        <v>0</v>
      </c>
      <c r="V4240">
        <f>IF(Table2[[#This Row],[international_plan]]="yes",1,0)</f>
        <v>0</v>
      </c>
      <c r="W4240">
        <f>IF(Table2[[#This Row],[voice_mail_plan]]="yes",1,0)</f>
        <v>1</v>
      </c>
      <c r="X4240" t="str">
        <f t="shared" si="132"/>
        <v>High</v>
      </c>
      <c r="Y4240" t="str">
        <f>IF(Table2[[#This Row],[total_intl_charge]] &gt; AVERAGE($R$2:$R$4245),"High","Low")</f>
        <v>Low</v>
      </c>
      <c r="Z4240" t="str">
        <f>IF(AND(G4240&gt;AVERAGE(train!$G$2:$G$4251),K4240&gt;AVERAGE(train!$K$2:$K$4251)),"High Day &amp; Eve",IF(AND(G4240&gt;AVERAGE(train!$G$2:$G$4251),K4240&lt;=AVERAGE(train!$K$2:$K$4251)),"High Day Only",IF(AND(G4240&lt;=AVERAGE(train!$G$2:$G$4251),K4240&gt;AVERAGE(train!$K$2:$K$4251)),"High Eve Only","Low Usage")))</f>
        <v>High Day &amp; Eve</v>
      </c>
    </row>
    <row r="4241" spans="1:26">
      <c r="A4241" t="s">
        <v>20</v>
      </c>
      <c r="B4241">
        <v>125</v>
      </c>
      <c r="C4241" t="s">
        <v>21</v>
      </c>
      <c r="D4241" t="s">
        <v>22</v>
      </c>
      <c r="E4241" t="s">
        <v>22</v>
      </c>
      <c r="F4241">
        <v>0</v>
      </c>
      <c r="G4241">
        <v>214.7</v>
      </c>
      <c r="H4241">
        <v>115</v>
      </c>
      <c r="I4241">
        <v>36.5</v>
      </c>
      <c r="J4241">
        <v>260.60000000000002</v>
      </c>
      <c r="K4241">
        <v>94</v>
      </c>
      <c r="L4241">
        <v>22.15</v>
      </c>
      <c r="M4241">
        <v>266.3</v>
      </c>
      <c r="N4241">
        <v>123</v>
      </c>
      <c r="O4241">
        <v>11.98</v>
      </c>
      <c r="P4241">
        <v>7.4</v>
      </c>
      <c r="Q4241">
        <v>6</v>
      </c>
      <c r="R4241">
        <v>2</v>
      </c>
      <c r="S4241">
        <v>3</v>
      </c>
      <c r="T4241" t="s">
        <v>22</v>
      </c>
      <c r="U4241">
        <f t="shared" si="133"/>
        <v>0</v>
      </c>
      <c r="V4241">
        <f>IF(Table2[[#This Row],[international_plan]]="yes",1,0)</f>
        <v>0</v>
      </c>
      <c r="W4241">
        <f>IF(Table2[[#This Row],[voice_mail_plan]]="yes",1,0)</f>
        <v>0</v>
      </c>
      <c r="X4241" t="str">
        <f t="shared" si="132"/>
        <v>High</v>
      </c>
      <c r="Y4241" t="str">
        <f>IF(Table2[[#This Row],[total_intl_charge]] &gt; AVERAGE($R$2:$R$4245),"High","Low")</f>
        <v>Low</v>
      </c>
      <c r="Z4241" t="str">
        <f>IF(AND(G4241&gt;AVERAGE(train!$G$2:$G$4251),K4241&gt;AVERAGE(train!$K$2:$K$4251)),"High Day &amp; Eve",IF(AND(G4241&gt;AVERAGE(train!$G$2:$G$4251),K4241&lt;=AVERAGE(train!$K$2:$K$4251)),"High Day Only",IF(AND(G4241&lt;=AVERAGE(train!$G$2:$G$4251),K4241&gt;AVERAGE(train!$K$2:$K$4251)),"High Eve Only","Low Usage")))</f>
        <v>High Day Only</v>
      </c>
    </row>
    <row r="4242" spans="1:26">
      <c r="A4242" t="s">
        <v>50</v>
      </c>
      <c r="B4242">
        <v>127</v>
      </c>
      <c r="C4242" t="s">
        <v>21</v>
      </c>
      <c r="D4242" t="s">
        <v>22</v>
      </c>
      <c r="E4242" t="s">
        <v>23</v>
      </c>
      <c r="F4242">
        <v>27</v>
      </c>
      <c r="G4242">
        <v>157.6</v>
      </c>
      <c r="H4242">
        <v>107</v>
      </c>
      <c r="I4242">
        <v>26.79</v>
      </c>
      <c r="J4242">
        <v>280.60000000000002</v>
      </c>
      <c r="K4242">
        <v>49</v>
      </c>
      <c r="L4242">
        <v>23.85</v>
      </c>
      <c r="M4242">
        <v>75.099999999999994</v>
      </c>
      <c r="N4242">
        <v>77</v>
      </c>
      <c r="O4242">
        <v>3.38</v>
      </c>
      <c r="P4242">
        <v>8</v>
      </c>
      <c r="Q4242">
        <v>4</v>
      </c>
      <c r="R4242">
        <v>2.16</v>
      </c>
      <c r="S4242">
        <v>1</v>
      </c>
      <c r="T4242" t="s">
        <v>22</v>
      </c>
      <c r="U4242">
        <f t="shared" si="133"/>
        <v>0</v>
      </c>
      <c r="V4242">
        <f>IF(Table2[[#This Row],[international_plan]]="yes",1,0)</f>
        <v>0</v>
      </c>
      <c r="W4242">
        <f>IF(Table2[[#This Row],[voice_mail_plan]]="yes",1,0)</f>
        <v>1</v>
      </c>
      <c r="X4242" t="str">
        <f t="shared" si="132"/>
        <v>High</v>
      </c>
      <c r="Y4242" t="str">
        <f>IF(Table2[[#This Row],[total_intl_charge]] &gt; AVERAGE($R$2:$R$4245),"High","Low")</f>
        <v>Low</v>
      </c>
      <c r="Z4242" t="str">
        <f>IF(AND(G4242&gt;AVERAGE(train!$G$2:$G$4251),K4242&gt;AVERAGE(train!$K$2:$K$4251)),"High Day &amp; Eve",IF(AND(G4242&gt;AVERAGE(train!$G$2:$G$4251),K4242&lt;=AVERAGE(train!$K$2:$K$4251)),"High Day Only",IF(AND(G4242&lt;=AVERAGE(train!$G$2:$G$4251),K4242&gt;AVERAGE(train!$K$2:$K$4251)),"High Eve Only","Low Usage")))</f>
        <v>Low Usage</v>
      </c>
    </row>
    <row r="4243" spans="1:26">
      <c r="A4243" t="s">
        <v>59</v>
      </c>
      <c r="B4243">
        <v>80</v>
      </c>
      <c r="C4243" t="s">
        <v>28</v>
      </c>
      <c r="D4243" t="s">
        <v>22</v>
      </c>
      <c r="E4243" t="s">
        <v>22</v>
      </c>
      <c r="F4243">
        <v>0</v>
      </c>
      <c r="G4243">
        <v>157</v>
      </c>
      <c r="H4243">
        <v>101</v>
      </c>
      <c r="I4243">
        <v>26.69</v>
      </c>
      <c r="J4243">
        <v>208.8</v>
      </c>
      <c r="K4243">
        <v>127</v>
      </c>
      <c r="L4243">
        <v>17.75</v>
      </c>
      <c r="M4243">
        <v>113.3</v>
      </c>
      <c r="N4243">
        <v>109</v>
      </c>
      <c r="O4243">
        <v>5.0999999999999996</v>
      </c>
      <c r="P4243">
        <v>16.2</v>
      </c>
      <c r="Q4243">
        <v>2</v>
      </c>
      <c r="R4243">
        <v>4.37</v>
      </c>
      <c r="S4243">
        <v>2</v>
      </c>
      <c r="T4243" t="s">
        <v>22</v>
      </c>
      <c r="U4243">
        <f t="shared" si="133"/>
        <v>0</v>
      </c>
      <c r="V4243">
        <f>IF(Table2[[#This Row],[international_plan]]="yes",1,0)</f>
        <v>0</v>
      </c>
      <c r="W4243">
        <f>IF(Table2[[#This Row],[voice_mail_plan]]="yes",1,0)</f>
        <v>0</v>
      </c>
      <c r="X4243" t="str">
        <f t="shared" si="132"/>
        <v>Medium</v>
      </c>
      <c r="Y4243" t="str">
        <f>IF(Table2[[#This Row],[total_intl_charge]] &gt; AVERAGE($R$2:$R$4245),"High","Low")</f>
        <v>High</v>
      </c>
      <c r="Z4243" t="str">
        <f>IF(AND(G4243&gt;AVERAGE(train!$G$2:$G$4251),K4243&gt;AVERAGE(train!$K$2:$K$4251)),"High Day &amp; Eve",IF(AND(G4243&gt;AVERAGE(train!$G$2:$G$4251),K4243&lt;=AVERAGE(train!$K$2:$K$4251)),"High Day Only",IF(AND(G4243&lt;=AVERAGE(train!$G$2:$G$4251),K4243&gt;AVERAGE(train!$K$2:$K$4251)),"High Eve Only","Low Usage")))</f>
        <v>High Eve Only</v>
      </c>
    </row>
    <row r="4244" spans="1:26">
      <c r="A4244" t="s">
        <v>60</v>
      </c>
      <c r="B4244">
        <v>150</v>
      </c>
      <c r="C4244" t="s">
        <v>25</v>
      </c>
      <c r="D4244" t="s">
        <v>22</v>
      </c>
      <c r="E4244" t="s">
        <v>22</v>
      </c>
      <c r="F4244">
        <v>0</v>
      </c>
      <c r="G4244">
        <v>170</v>
      </c>
      <c r="H4244">
        <v>115</v>
      </c>
      <c r="I4244">
        <v>28.9</v>
      </c>
      <c r="J4244">
        <v>162.69999999999999</v>
      </c>
      <c r="K4244">
        <v>138</v>
      </c>
      <c r="L4244">
        <v>13.83</v>
      </c>
      <c r="M4244">
        <v>267.2</v>
      </c>
      <c r="N4244">
        <v>77</v>
      </c>
      <c r="O4244">
        <v>12.02</v>
      </c>
      <c r="P4244">
        <v>8.3000000000000007</v>
      </c>
      <c r="Q4244">
        <v>2</v>
      </c>
      <c r="R4244">
        <v>2.2400000000000002</v>
      </c>
      <c r="S4244">
        <v>0</v>
      </c>
      <c r="T4244" t="s">
        <v>22</v>
      </c>
      <c r="U4244">
        <f t="shared" si="133"/>
        <v>0</v>
      </c>
      <c r="V4244">
        <f>IF(Table2[[#This Row],[international_plan]]="yes",1,0)</f>
        <v>0</v>
      </c>
      <c r="W4244">
        <f>IF(Table2[[#This Row],[voice_mail_plan]]="yes",1,0)</f>
        <v>0</v>
      </c>
      <c r="X4244" t="str">
        <f t="shared" si="132"/>
        <v>Very High</v>
      </c>
      <c r="Y4244" t="str">
        <f>IF(Table2[[#This Row],[total_intl_charge]] &gt; AVERAGE($R$2:$R$4245),"High","Low")</f>
        <v>Low</v>
      </c>
      <c r="Z4244" t="str">
        <f>IF(AND(G4244&gt;AVERAGE(train!$G$2:$G$4251),K4244&gt;AVERAGE(train!$K$2:$K$4251)),"High Day &amp; Eve",IF(AND(G4244&gt;AVERAGE(train!$G$2:$G$4251),K4244&lt;=AVERAGE(train!$K$2:$K$4251)),"High Day Only",IF(AND(G4244&lt;=AVERAGE(train!$G$2:$G$4251),K4244&gt;AVERAGE(train!$K$2:$K$4251)),"High Eve Only","Low Usage")))</f>
        <v>High Eve Only</v>
      </c>
    </row>
    <row r="4245" spans="1:26">
      <c r="A4245" t="s">
        <v>75</v>
      </c>
      <c r="B4245">
        <v>140</v>
      </c>
      <c r="C4245" t="s">
        <v>28</v>
      </c>
      <c r="D4245" t="s">
        <v>22</v>
      </c>
      <c r="E4245" t="s">
        <v>22</v>
      </c>
      <c r="F4245">
        <v>0</v>
      </c>
      <c r="G4245">
        <v>244.7</v>
      </c>
      <c r="H4245">
        <v>115</v>
      </c>
      <c r="I4245">
        <v>41.6</v>
      </c>
      <c r="J4245">
        <v>258.60000000000002</v>
      </c>
      <c r="K4245">
        <v>101</v>
      </c>
      <c r="L4245">
        <v>21.98</v>
      </c>
      <c r="M4245">
        <v>231.3</v>
      </c>
      <c r="N4245">
        <v>112</v>
      </c>
      <c r="O4245">
        <v>10.41</v>
      </c>
      <c r="P4245">
        <v>7.5</v>
      </c>
      <c r="Q4245">
        <v>6</v>
      </c>
      <c r="R4245">
        <v>2.0299999999999998</v>
      </c>
      <c r="S4245">
        <v>1</v>
      </c>
      <c r="T4245" t="s">
        <v>23</v>
      </c>
      <c r="U4245">
        <f t="shared" si="133"/>
        <v>1</v>
      </c>
      <c r="V4245">
        <f>IF(Table2[[#This Row],[international_plan]]="yes",1,0)</f>
        <v>0</v>
      </c>
      <c r="W4245">
        <f>IF(Table2[[#This Row],[voice_mail_plan]]="yes",1,0)</f>
        <v>0</v>
      </c>
      <c r="X4245" t="str">
        <f t="shared" si="132"/>
        <v>Very High</v>
      </c>
      <c r="Y4245" t="str">
        <f>IF(Table2[[#This Row],[total_intl_charge]] &gt; AVERAGE($R$2:$R$4245),"High","Low")</f>
        <v>Low</v>
      </c>
      <c r="Z4245" t="str">
        <f>IF(AND(G4245&gt;AVERAGE(train!$G$2:$G$4251),K4245&gt;AVERAGE(train!$K$2:$K$4251)),"High Day &amp; Eve",IF(AND(G4245&gt;AVERAGE(train!$G$2:$G$4251),K4245&lt;=AVERAGE(train!$K$2:$K$4251)),"High Day Only",IF(AND(G4245&lt;=AVERAGE(train!$G$2:$G$4251),K4245&gt;AVERAGE(train!$K$2:$K$4251)),"High Eve Only","Low Usage")))</f>
        <v>High Day &amp; Eve</v>
      </c>
    </row>
    <row r="4246" spans="1:26">
      <c r="A4246" t="s">
        <v>42</v>
      </c>
      <c r="B4246">
        <v>97</v>
      </c>
      <c r="C4246" t="s">
        <v>28</v>
      </c>
      <c r="D4246" t="s">
        <v>22</v>
      </c>
      <c r="E4246" t="s">
        <v>22</v>
      </c>
      <c r="F4246">
        <v>0</v>
      </c>
      <c r="G4246">
        <v>252.6</v>
      </c>
      <c r="H4246">
        <v>89</v>
      </c>
      <c r="I4246">
        <v>42.94</v>
      </c>
      <c r="J4246">
        <v>340.3</v>
      </c>
      <c r="K4246">
        <v>91</v>
      </c>
      <c r="L4246">
        <v>28.93</v>
      </c>
      <c r="M4246">
        <v>256.5</v>
      </c>
      <c r="N4246">
        <v>67</v>
      </c>
      <c r="O4246">
        <v>11.54</v>
      </c>
      <c r="P4246">
        <v>8.8000000000000007</v>
      </c>
      <c r="Q4246">
        <v>5</v>
      </c>
      <c r="R4246">
        <v>2.38</v>
      </c>
      <c r="S4246">
        <v>1</v>
      </c>
      <c r="T4246" t="s">
        <v>23</v>
      </c>
      <c r="U4246">
        <f t="shared" si="133"/>
        <v>1</v>
      </c>
      <c r="V4246">
        <f>IF(Table2[[#This Row],[international_plan]]="yes",1,0)</f>
        <v>0</v>
      </c>
      <c r="W4246">
        <f>IF(Table2[[#This Row],[voice_mail_plan]]="yes",1,0)</f>
        <v>0</v>
      </c>
      <c r="X4246" t="str">
        <f t="shared" si="132"/>
        <v>Medium</v>
      </c>
      <c r="Y4246" t="str">
        <f>IF(Table2[[#This Row],[total_intl_charge]] &gt; AVERAGE($R$2:$R$4245),"High","Low")</f>
        <v>Low</v>
      </c>
      <c r="Z4246" t="str">
        <f>IF(AND(G4246&gt;AVERAGE(train!$G$2:$G$4251),K4246&gt;AVERAGE(train!$K$2:$K$4251)),"High Day &amp; Eve",IF(AND(G4246&gt;AVERAGE(train!$G$2:$G$4251),K4246&lt;=AVERAGE(train!$K$2:$K$4251)),"High Day Only",IF(AND(G4246&lt;=AVERAGE(train!$G$2:$G$4251),K4246&gt;AVERAGE(train!$K$2:$K$4251)),"High Eve Only","Low Usage")))</f>
        <v>High Day Only</v>
      </c>
    </row>
    <row r="4247" spans="1:26">
      <c r="A4247" t="s">
        <v>35</v>
      </c>
      <c r="B4247">
        <v>83</v>
      </c>
      <c r="C4247" t="s">
        <v>21</v>
      </c>
      <c r="D4247" t="s">
        <v>22</v>
      </c>
      <c r="E4247" t="s">
        <v>22</v>
      </c>
      <c r="F4247">
        <v>0</v>
      </c>
      <c r="G4247">
        <v>188.3</v>
      </c>
      <c r="H4247">
        <v>70</v>
      </c>
      <c r="I4247">
        <v>32.01</v>
      </c>
      <c r="J4247">
        <v>243.8</v>
      </c>
      <c r="K4247">
        <v>88</v>
      </c>
      <c r="L4247">
        <v>20.72</v>
      </c>
      <c r="M4247">
        <v>213.7</v>
      </c>
      <c r="N4247">
        <v>79</v>
      </c>
      <c r="O4247">
        <v>9.6199999999999992</v>
      </c>
      <c r="P4247">
        <v>10.3</v>
      </c>
      <c r="Q4247">
        <v>6</v>
      </c>
      <c r="R4247">
        <v>2.78</v>
      </c>
      <c r="S4247">
        <v>0</v>
      </c>
      <c r="T4247" t="s">
        <v>22</v>
      </c>
      <c r="U4247">
        <f t="shared" si="133"/>
        <v>0</v>
      </c>
      <c r="V4247">
        <f>IF(Table2[[#This Row],[international_plan]]="yes",1,0)</f>
        <v>0</v>
      </c>
      <c r="W4247">
        <f>IF(Table2[[#This Row],[voice_mail_plan]]="yes",1,0)</f>
        <v>0</v>
      </c>
      <c r="X4247" t="str">
        <f t="shared" si="132"/>
        <v>Medium</v>
      </c>
      <c r="Y4247" t="str">
        <f>IF(Table2[[#This Row],[total_intl_charge]] &gt; AVERAGE($R$2:$R$4245),"High","Low")</f>
        <v>High</v>
      </c>
      <c r="Z4247" t="str">
        <f>IF(AND(G4247&gt;AVERAGE(train!$G$2:$G$4251),K4247&gt;AVERAGE(train!$K$2:$K$4251)),"High Day &amp; Eve",IF(AND(G4247&gt;AVERAGE(train!$G$2:$G$4251),K4247&lt;=AVERAGE(train!$K$2:$K$4251)),"High Day Only",IF(AND(G4247&lt;=AVERAGE(train!$G$2:$G$4251),K4247&gt;AVERAGE(train!$K$2:$K$4251)),"High Eve Only","Low Usage")))</f>
        <v>High Day Only</v>
      </c>
    </row>
    <row r="4248" spans="1:26">
      <c r="A4248" t="s">
        <v>31</v>
      </c>
      <c r="B4248">
        <v>73</v>
      </c>
      <c r="C4248" t="s">
        <v>25</v>
      </c>
      <c r="D4248" t="s">
        <v>22</v>
      </c>
      <c r="E4248" t="s">
        <v>22</v>
      </c>
      <c r="F4248">
        <v>0</v>
      </c>
      <c r="G4248">
        <v>177.9</v>
      </c>
      <c r="H4248">
        <v>89</v>
      </c>
      <c r="I4248">
        <v>30.24</v>
      </c>
      <c r="J4248">
        <v>131.19999999999999</v>
      </c>
      <c r="K4248">
        <v>82</v>
      </c>
      <c r="L4248">
        <v>11.15</v>
      </c>
      <c r="M4248">
        <v>186.2</v>
      </c>
      <c r="N4248">
        <v>89</v>
      </c>
      <c r="O4248">
        <v>8.3800000000000008</v>
      </c>
      <c r="P4248">
        <v>11.5</v>
      </c>
      <c r="Q4248">
        <v>6</v>
      </c>
      <c r="R4248">
        <v>3.11</v>
      </c>
      <c r="S4248">
        <v>3</v>
      </c>
      <c r="T4248" t="s">
        <v>22</v>
      </c>
      <c r="U4248">
        <f t="shared" si="133"/>
        <v>0</v>
      </c>
      <c r="V4248">
        <f>IF(Table2[[#This Row],[international_plan]]="yes",1,0)</f>
        <v>0</v>
      </c>
      <c r="W4248">
        <f>IF(Table2[[#This Row],[voice_mail_plan]]="yes",1,0)</f>
        <v>0</v>
      </c>
      <c r="X4248" t="str">
        <f t="shared" si="132"/>
        <v>Low</v>
      </c>
      <c r="Y4248" t="str">
        <f>IF(Table2[[#This Row],[total_intl_charge]] &gt; AVERAGE($R$2:$R$4245),"High","Low")</f>
        <v>High</v>
      </c>
      <c r="Z4248" t="str">
        <f>IF(AND(G4248&gt;AVERAGE(train!$G$2:$G$4251),K4248&gt;AVERAGE(train!$K$2:$K$4251)),"High Day &amp; Eve",IF(AND(G4248&gt;AVERAGE(train!$G$2:$G$4251),K4248&lt;=AVERAGE(train!$K$2:$K$4251)),"High Day Only",IF(AND(G4248&lt;=AVERAGE(train!$G$2:$G$4251),K4248&gt;AVERAGE(train!$K$2:$K$4251)),"High Eve Only","Low Usage")))</f>
        <v>Low Usage</v>
      </c>
    </row>
    <row r="4249" spans="1:26">
      <c r="A4249" t="s">
        <v>58</v>
      </c>
      <c r="B4249">
        <v>75</v>
      </c>
      <c r="C4249" t="s">
        <v>25</v>
      </c>
      <c r="D4249" t="s">
        <v>22</v>
      </c>
      <c r="E4249" t="s">
        <v>22</v>
      </c>
      <c r="F4249">
        <v>0</v>
      </c>
      <c r="G4249">
        <v>170.7</v>
      </c>
      <c r="H4249">
        <v>101</v>
      </c>
      <c r="I4249">
        <v>29.02</v>
      </c>
      <c r="J4249">
        <v>193.1</v>
      </c>
      <c r="K4249">
        <v>126</v>
      </c>
      <c r="L4249">
        <v>16.41</v>
      </c>
      <c r="M4249">
        <v>129.1</v>
      </c>
      <c r="N4249">
        <v>104</v>
      </c>
      <c r="O4249">
        <v>5.81</v>
      </c>
      <c r="P4249">
        <v>6.9</v>
      </c>
      <c r="Q4249">
        <v>7</v>
      </c>
      <c r="R4249">
        <v>1.86</v>
      </c>
      <c r="S4249">
        <v>1</v>
      </c>
      <c r="T4249" t="s">
        <v>22</v>
      </c>
      <c r="U4249">
        <f t="shared" si="133"/>
        <v>0</v>
      </c>
      <c r="V4249">
        <f>IF(Table2[[#This Row],[international_plan]]="yes",1,0)</f>
        <v>0</v>
      </c>
      <c r="W4249">
        <f>IF(Table2[[#This Row],[voice_mail_plan]]="yes",1,0)</f>
        <v>0</v>
      </c>
      <c r="X4249" t="str">
        <f t="shared" si="132"/>
        <v>Medium</v>
      </c>
      <c r="Y4249" t="str">
        <f>IF(Table2[[#This Row],[total_intl_charge]] &gt; AVERAGE($R$2:$R$4245),"High","Low")</f>
        <v>Low</v>
      </c>
      <c r="Z4249" t="str">
        <f>IF(AND(G4249&gt;AVERAGE(train!$G$2:$G$4251),K4249&gt;AVERAGE(train!$K$2:$K$4251)),"High Day &amp; Eve",IF(AND(G4249&gt;AVERAGE(train!$G$2:$G$4251),K4249&lt;=AVERAGE(train!$K$2:$K$4251)),"High Day Only",IF(AND(G4249&lt;=AVERAGE(train!$G$2:$G$4251),K4249&gt;AVERAGE(train!$K$2:$K$4251)),"High Eve Only","Low Usage")))</f>
        <v>High Eve Only</v>
      </c>
    </row>
    <row r="4250" spans="1:26">
      <c r="A4250" t="s">
        <v>45</v>
      </c>
      <c r="B4250">
        <v>50</v>
      </c>
      <c r="C4250" t="s">
        <v>25</v>
      </c>
      <c r="D4250" t="s">
        <v>22</v>
      </c>
      <c r="E4250" t="s">
        <v>23</v>
      </c>
      <c r="F4250">
        <v>40</v>
      </c>
      <c r="G4250">
        <v>235.7</v>
      </c>
      <c r="H4250">
        <v>127</v>
      </c>
      <c r="I4250">
        <v>40.07</v>
      </c>
      <c r="J4250">
        <v>223</v>
      </c>
      <c r="K4250">
        <v>126</v>
      </c>
      <c r="L4250">
        <v>18.96</v>
      </c>
      <c r="M4250">
        <v>297.5</v>
      </c>
      <c r="N4250">
        <v>116</v>
      </c>
      <c r="O4250">
        <v>13.39</v>
      </c>
      <c r="P4250">
        <v>9.9</v>
      </c>
      <c r="Q4250">
        <v>5</v>
      </c>
      <c r="R4250">
        <v>2.67</v>
      </c>
      <c r="S4250">
        <v>2</v>
      </c>
      <c r="T4250" t="s">
        <v>22</v>
      </c>
      <c r="U4250">
        <f t="shared" si="133"/>
        <v>0</v>
      </c>
      <c r="V4250">
        <f>IF(Table2[[#This Row],[international_plan]]="yes",1,0)</f>
        <v>0</v>
      </c>
      <c r="W4250">
        <f>IF(Table2[[#This Row],[voice_mail_plan]]="yes",1,0)</f>
        <v>1</v>
      </c>
      <c r="X4250" t="str">
        <f t="shared" si="132"/>
        <v>Low</v>
      </c>
      <c r="Y4250" t="str">
        <f>IF(Table2[[#This Row],[total_intl_charge]] &gt; AVERAGE($R$2:$R$4245),"High","Low")</f>
        <v>Low</v>
      </c>
      <c r="Z4250" t="str">
        <f>IF(AND(G4250&gt;AVERAGE(train!$G$2:$G$4251),K4250&gt;AVERAGE(train!$K$2:$K$4251)),"High Day &amp; Eve",IF(AND(G4250&gt;AVERAGE(train!$G$2:$G$4251),K4250&lt;=AVERAGE(train!$K$2:$K$4251)),"High Day Only",IF(AND(G4250&lt;=AVERAGE(train!$G$2:$G$4251),K4250&gt;AVERAGE(train!$K$2:$K$4251)),"High Eve Only","Low Usage")))</f>
        <v>High Day &amp; Eve</v>
      </c>
    </row>
    <row r="4251" spans="1:26">
      <c r="A4251" t="s">
        <v>64</v>
      </c>
      <c r="B4251">
        <v>86</v>
      </c>
      <c r="C4251" t="s">
        <v>21</v>
      </c>
      <c r="D4251" t="s">
        <v>22</v>
      </c>
      <c r="E4251" t="s">
        <v>23</v>
      </c>
      <c r="F4251">
        <v>34</v>
      </c>
      <c r="G4251">
        <v>129.4</v>
      </c>
      <c r="H4251">
        <v>102</v>
      </c>
      <c r="I4251">
        <v>22</v>
      </c>
      <c r="J4251">
        <v>267.10000000000002</v>
      </c>
      <c r="K4251">
        <v>104</v>
      </c>
      <c r="L4251">
        <v>22.7</v>
      </c>
      <c r="M4251">
        <v>154.80000000000001</v>
      </c>
      <c r="N4251">
        <v>100</v>
      </c>
      <c r="O4251">
        <v>6.97</v>
      </c>
      <c r="P4251">
        <v>9.3000000000000007</v>
      </c>
      <c r="Q4251">
        <v>16</v>
      </c>
      <c r="R4251">
        <v>2.5099999999999998</v>
      </c>
      <c r="S4251">
        <v>0</v>
      </c>
      <c r="T4251" t="s">
        <v>22</v>
      </c>
      <c r="U4251">
        <f t="shared" si="133"/>
        <v>0</v>
      </c>
      <c r="V4251">
        <f>IF(Table2[[#This Row],[international_plan]]="yes",1,0)</f>
        <v>0</v>
      </c>
      <c r="W4251">
        <f>IF(Table2[[#This Row],[voice_mail_plan]]="yes",1,0)</f>
        <v>1</v>
      </c>
      <c r="X4251" t="str">
        <f t="shared" si="132"/>
        <v>Medium</v>
      </c>
      <c r="Y4251" t="str">
        <f>IF(Table2[[#This Row],[total_intl_charge]] &gt; AVERAGE($R$2:$R$4245),"High","Low")</f>
        <v>Low</v>
      </c>
      <c r="Z4251" t="str">
        <f>IF(AND(G4251&gt;AVERAGE(train!$G$2:$G$4251),K4251&gt;AVERAGE(train!$K$2:$K$4251)),"High Day &amp; Eve",IF(AND(G4251&gt;AVERAGE(train!$G$2:$G$4251),K4251&lt;=AVERAGE(train!$K$2:$K$4251)),"High Day Only",IF(AND(G4251&lt;=AVERAGE(train!$G$2:$G$4251),K4251&gt;AVERAGE(train!$K$2:$K$4251)),"High Eve Only","Low Usage")))</f>
        <v>High Eve Only</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2F40A-DD1F-44A3-B1CA-43210C62B323}">
  <dimension ref="A1:C4"/>
  <sheetViews>
    <sheetView workbookViewId="0">
      <selection activeCell="C2" sqref="C2"/>
    </sheetView>
  </sheetViews>
  <sheetFormatPr defaultRowHeight="14.4"/>
  <cols>
    <col min="1" max="1" width="20.6640625" bestFit="1" customWidth="1"/>
    <col min="3" max="3" width="10.5546875" customWidth="1"/>
  </cols>
  <sheetData>
    <row r="1" spans="1:3">
      <c r="A1" s="2" t="s">
        <v>76</v>
      </c>
      <c r="B1" s="2" t="s">
        <v>77</v>
      </c>
      <c r="C1" s="2" t="s">
        <v>78</v>
      </c>
    </row>
    <row r="2" spans="1:3">
      <c r="A2" t="s">
        <v>79</v>
      </c>
      <c r="B2">
        <f>COUNTIF(train!T2:T4251,Churn_Count!A2)</f>
        <v>598</v>
      </c>
      <c r="C2" s="1">
        <f>B2/B4</f>
        <v>0.14073899741115556</v>
      </c>
    </row>
    <row r="3" spans="1:3">
      <c r="A3" t="s">
        <v>80</v>
      </c>
      <c r="B3">
        <f>COUNTIF(train!T3:T4252,Churn_Count!A3)</f>
        <v>3651</v>
      </c>
      <c r="C3" s="1">
        <f>B3/B4</f>
        <v>0.85926100258884441</v>
      </c>
    </row>
    <row r="4" spans="1:3">
      <c r="A4" t="s">
        <v>81</v>
      </c>
      <c r="B4">
        <f>SUM(B2:B3)</f>
        <v>4249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A446-14EE-43A2-A122-46D0687ECC4E}">
  <dimension ref="A1:B18"/>
  <sheetViews>
    <sheetView workbookViewId="0">
      <selection sqref="A1:B1"/>
    </sheetView>
  </sheetViews>
  <sheetFormatPr defaultRowHeight="14.4"/>
  <cols>
    <col min="1" max="1" width="13.5546875" customWidth="1"/>
    <col min="2" max="2" width="17" bestFit="1" customWidth="1"/>
  </cols>
  <sheetData>
    <row r="1" spans="1:2">
      <c r="A1" s="6" t="s">
        <v>82</v>
      </c>
      <c r="B1" s="6" t="s">
        <v>83</v>
      </c>
    </row>
    <row r="2" spans="1:2">
      <c r="A2" t="s">
        <v>85</v>
      </c>
      <c r="B2">
        <f>AVERAGEIF(train!$T$2:$T$4251,"Yes",train!$B$2:$B$4251)</f>
        <v>102.13712374581939</v>
      </c>
    </row>
    <row r="3" spans="1:2">
      <c r="A3" t="s">
        <v>84</v>
      </c>
      <c r="B3">
        <f>AVERAGEIF(train!$T$2:$T$4251,"No",train!$B$2:$B$4251)</f>
        <v>99.924972617743705</v>
      </c>
    </row>
    <row r="4" spans="1:2">
      <c r="A4" t="s">
        <v>86</v>
      </c>
      <c r="B4">
        <f>B3-B2</f>
        <v>-2.2121511280756891</v>
      </c>
    </row>
    <row r="18" spans="1:2">
      <c r="A18" s="3" t="s">
        <v>87</v>
      </c>
      <c r="B18" t="s">
        <v>88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93BF7-EFFD-4744-A3D2-994D0E56B40C}">
  <dimension ref="A1:D4"/>
  <sheetViews>
    <sheetView workbookViewId="0">
      <selection activeCell="K17" sqref="K17"/>
    </sheetView>
  </sheetViews>
  <sheetFormatPr defaultRowHeight="14.4"/>
  <cols>
    <col min="1" max="1" width="16.109375" bestFit="1" customWidth="1"/>
    <col min="2" max="2" width="14.6640625" bestFit="1" customWidth="1"/>
    <col min="4" max="4" width="12" bestFit="1" customWidth="1"/>
  </cols>
  <sheetData>
    <row r="1" spans="1:4" s="3" customFormat="1">
      <c r="A1" s="7" t="s">
        <v>89</v>
      </c>
      <c r="B1" s="7" t="s">
        <v>90</v>
      </c>
      <c r="C1" s="7" t="s">
        <v>91</v>
      </c>
      <c r="D1" s="7" t="s">
        <v>92</v>
      </c>
    </row>
    <row r="2" spans="1:4">
      <c r="A2" t="s">
        <v>79</v>
      </c>
      <c r="B2">
        <f>COUNTIF(train!$D$2:$D$4251,Intl_plan!A2)</f>
        <v>396</v>
      </c>
      <c r="C2">
        <f>COUNTIFS(train!$D$2:$D$4251,A2,train!$T$2:$T$4251,"Yes")</f>
        <v>167</v>
      </c>
      <c r="D2" s="5">
        <f t="shared" ref="D2:D3" si="0">C2/B2</f>
        <v>0.42171717171717171</v>
      </c>
    </row>
    <row r="3" spans="1:4">
      <c r="A3" t="s">
        <v>80</v>
      </c>
      <c r="B3">
        <f>COUNTIF(train!$D$2:$D$4251,Intl_plan!A3)</f>
        <v>3854</v>
      </c>
      <c r="C3">
        <f>COUNTIFS(train!$D$2:$D$4251,A3,train!$T$2:$T$4251,"Yes")</f>
        <v>431</v>
      </c>
      <c r="D3" s="5">
        <f t="shared" si="0"/>
        <v>0.11183186299948106</v>
      </c>
    </row>
    <row r="4" spans="1:4" s="3" customFormat="1">
      <c r="A4" s="3" t="s">
        <v>81</v>
      </c>
      <c r="B4" s="3">
        <f>SUM(B2:B3)</f>
        <v>4250</v>
      </c>
      <c r="C4" s="3">
        <f>SUM(C2:C3)</f>
        <v>598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65DE-2E56-4431-BF0D-4A26A0353E3F}">
  <dimension ref="A1:B5"/>
  <sheetViews>
    <sheetView workbookViewId="0">
      <selection activeCell="B3" sqref="B3"/>
    </sheetView>
  </sheetViews>
  <sheetFormatPr defaultRowHeight="14.4"/>
  <cols>
    <col min="1" max="1" width="12.33203125" customWidth="1"/>
    <col min="2" max="2" width="22.5546875" customWidth="1"/>
  </cols>
  <sheetData>
    <row r="1" spans="1:2">
      <c r="A1" s="7" t="s">
        <v>82</v>
      </c>
      <c r="B1" s="7" t="s">
        <v>93</v>
      </c>
    </row>
    <row r="2" spans="1:2">
      <c r="A2" t="s">
        <v>91</v>
      </c>
      <c r="B2">
        <f>AVERAGEIF(train!$T2:$T4251,"yes",train!$S2:$S4251)</f>
        <v>2.2759197324414715</v>
      </c>
    </row>
    <row r="3" spans="1:2">
      <c r="A3" t="s">
        <v>94</v>
      </c>
      <c r="B3">
        <f>AVERAGEIF(train!$T3:$T4252,"No",train!$S3:$S4252)</f>
        <v>1.4417967680087647</v>
      </c>
    </row>
    <row r="5" spans="1:2">
      <c r="A5" s="3" t="s">
        <v>95</v>
      </c>
      <c r="B5" s="3" t="str">
        <f>IF(B2&gt;B3,"Churned customers call MORE - dissatisfaction signal","No significant difference")</f>
        <v>Churned customers call MORE - dissatisfaction signal</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269D5-82A6-493D-A83F-3EF4EA104733}">
  <dimension ref="A1:C4"/>
  <sheetViews>
    <sheetView workbookViewId="0">
      <selection activeCell="Q18" sqref="Q18"/>
    </sheetView>
  </sheetViews>
  <sheetFormatPr defaultRowHeight="14.4"/>
  <cols>
    <col min="1" max="1" width="13.44140625" bestFit="1" customWidth="1"/>
    <col min="3" max="3" width="11.77734375" bestFit="1" customWidth="1"/>
  </cols>
  <sheetData>
    <row r="1" spans="1:3">
      <c r="A1" s="7" t="s">
        <v>99</v>
      </c>
      <c r="B1" s="7" t="s">
        <v>91</v>
      </c>
      <c r="C1" s="7" t="s">
        <v>94</v>
      </c>
    </row>
    <row r="2" spans="1:3">
      <c r="A2" t="s">
        <v>97</v>
      </c>
      <c r="B2" s="4">
        <f>AVERAGEIF(train!$T2:$T4251,"No",train!$I2:$I4251)</f>
        <v>29.844947973713168</v>
      </c>
      <c r="C2" s="4">
        <f>AVERAGEIF(train!$T2:$T4251,"Yes",train!$I2:$I4251)</f>
        <v>35.528678929765867</v>
      </c>
    </row>
    <row r="3" spans="1:3">
      <c r="A3" t="s">
        <v>98</v>
      </c>
      <c r="B3" s="4">
        <f>AVERAGEIF(train!$T3:$T4252,"No",train!$L2:$L4252)</f>
        <v>17.035423171733736</v>
      </c>
      <c r="C3" s="4">
        <f>AVERAGEIF(train!$T3:$T4252,"Yes",train!$L2:$L4252)</f>
        <v>16.880886287625419</v>
      </c>
    </row>
    <row r="4" spans="1:3">
      <c r="A4" t="s">
        <v>96</v>
      </c>
      <c r="B4" s="4">
        <f>AVERAGEIF(train!$T4:$T4253,"No",train!$O2:$R4251)</f>
        <v>9.0384082191781019</v>
      </c>
      <c r="C4" s="4">
        <f>AVERAGEIF(train!$T4:$T4253,"Yes",train!$O2:$R4251)</f>
        <v>8.9314214046822666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CE6C-D9CE-4EEA-87FB-622CDCC86F23}">
  <dimension ref="A1:B3"/>
  <sheetViews>
    <sheetView workbookViewId="0">
      <selection activeCell="A2" sqref="A2"/>
    </sheetView>
  </sheetViews>
  <sheetFormatPr defaultRowHeight="14.4"/>
  <cols>
    <col min="1" max="1" width="11.33203125" bestFit="1" customWidth="1"/>
    <col min="2" max="2" width="17.21875" customWidth="1"/>
  </cols>
  <sheetData>
    <row r="1" spans="1:2">
      <c r="A1" s="7" t="s">
        <v>82</v>
      </c>
      <c r="B1" s="7" t="s">
        <v>100</v>
      </c>
    </row>
    <row r="2" spans="1:2">
      <c r="A2" t="s">
        <v>91</v>
      </c>
      <c r="B2" s="4">
        <f>AVERAGEIF(train!$T2:$T4521,"yes",train!$G2:$G4521)</f>
        <v>208.99013377926423</v>
      </c>
    </row>
    <row r="3" spans="1:2">
      <c r="A3" t="s">
        <v>94</v>
      </c>
      <c r="B3" s="4">
        <f>AVERAGEIF(train!$T3:$T4522,"No",train!$G3:$G4522)</f>
        <v>175.55891536565272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80F88-DAE7-4E16-A8E1-4E35B2951067}">
  <dimension ref="A1:D3"/>
  <sheetViews>
    <sheetView workbookViewId="0">
      <selection activeCell="C8" sqref="C8"/>
    </sheetView>
  </sheetViews>
  <sheetFormatPr defaultRowHeight="14.4"/>
  <cols>
    <col min="1" max="1" width="14" bestFit="1" customWidth="1"/>
    <col min="4" max="4" width="10.33203125" bestFit="1" customWidth="1"/>
  </cols>
  <sheetData>
    <row r="1" spans="1:4">
      <c r="A1" s="7" t="s">
        <v>101</v>
      </c>
      <c r="B1" s="7" t="s">
        <v>81</v>
      </c>
      <c r="C1" s="7" t="s">
        <v>91</v>
      </c>
      <c r="D1" s="7" t="s">
        <v>102</v>
      </c>
    </row>
    <row r="2" spans="1:4">
      <c r="A2" t="s">
        <v>79</v>
      </c>
      <c r="B2">
        <f>COUNTIF(train!E2:E4251,Voicemail!A2)</f>
        <v>1112</v>
      </c>
      <c r="C2">
        <f>COUNTIFS(train!$E$2:$E$4251,"Yes",train!$T$2:$T$4251,"Yes")</f>
        <v>82</v>
      </c>
      <c r="D2" s="5">
        <f>C2/B2</f>
        <v>7.3741007194244604E-2</v>
      </c>
    </row>
    <row r="3" spans="1:4">
      <c r="A3" t="s">
        <v>80</v>
      </c>
      <c r="B3">
        <f>COUNTIF(train!E3:E4252,Voicemail!A3)</f>
        <v>3138</v>
      </c>
      <c r="C3">
        <f>COUNTIFS(train!$E$2:$E$4251,"No",train!$T$2:$T$4251,"Yes")</f>
        <v>516</v>
      </c>
      <c r="D3" s="5">
        <f>C3/B3</f>
        <v>0.16443594646271512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4E4B-1CC0-4DAA-817B-B4EDCFD9C6D9}">
  <dimension ref="A1:C3"/>
  <sheetViews>
    <sheetView workbookViewId="0">
      <selection activeCell="G7" sqref="G7"/>
    </sheetView>
  </sheetViews>
  <sheetFormatPr defaultRowHeight="14.4"/>
  <cols>
    <col min="1" max="1" width="11.33203125" bestFit="1" customWidth="1"/>
    <col min="2" max="2" width="13.6640625" bestFit="1" customWidth="1"/>
    <col min="3" max="3" width="13.5546875" bestFit="1" customWidth="1"/>
  </cols>
  <sheetData>
    <row r="1" spans="1:3">
      <c r="A1" s="7" t="s">
        <v>82</v>
      </c>
      <c r="B1" s="7" t="s">
        <v>103</v>
      </c>
      <c r="C1" s="7" t="s">
        <v>104</v>
      </c>
    </row>
    <row r="2" spans="1:3">
      <c r="A2" t="s">
        <v>91</v>
      </c>
      <c r="B2" s="4">
        <f>AVERAGEIF(train!$T$2:$T$4251,"Yes",train!$P$2:$P$4251)</f>
        <v>10.632441471571916</v>
      </c>
      <c r="C2" s="4">
        <f>AVERAGEIF(train!$T$2:$T$4251,"Yes",train!$R$2:$R$4251)</f>
        <v>2.8712541806020084</v>
      </c>
    </row>
    <row r="3" spans="1:3">
      <c r="A3" t="s">
        <v>94</v>
      </c>
      <c r="B3" s="4">
        <f>AVERAGEIF(train!$T$2:$T$4251,"No",train!$P$2:$P$4251)</f>
        <v>10.194441401971536</v>
      </c>
      <c r="C3" s="4">
        <f>AVERAGEIF(train!$T$2:$T$4251,"No",train!$R$2:$R$4251)</f>
        <v>2.7530175246440205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8D9F-3B1E-41E9-BA02-04FF8AD80C4A}">
  <dimension ref="A1:B3"/>
  <sheetViews>
    <sheetView workbookViewId="0">
      <selection activeCell="D9" sqref="D9"/>
    </sheetView>
  </sheetViews>
  <sheetFormatPr defaultRowHeight="14.4"/>
  <cols>
    <col min="1" max="1" width="15.77734375" bestFit="1" customWidth="1"/>
    <col min="2" max="2" width="15.44140625" bestFit="1" customWidth="1"/>
  </cols>
  <sheetData>
    <row r="1" spans="1:2">
      <c r="A1" s="7" t="s">
        <v>106</v>
      </c>
      <c r="B1" s="3">
        <f>CORREL(train!$H2:$H4251,train!$U2:$U4251)</f>
        <v>1.1640422238906746E-2</v>
      </c>
    </row>
    <row r="3" spans="1:2">
      <c r="A3" s="7" t="s">
        <v>107</v>
      </c>
      <c r="B3" s="3" t="str">
        <f>IF(ABS(B1)&gt;0.5,"Strong correlation",IF(ABS(B1)&gt;0.3,"Moderate correlation","Weak correlation"))</f>
        <v>Weak correlation</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272C8-808E-420F-8637-C73FB8BDF5D1}">
  <dimension ref="A1:B4"/>
  <sheetViews>
    <sheetView workbookViewId="0">
      <selection activeCell="B4" sqref="B4"/>
    </sheetView>
  </sheetViews>
  <sheetFormatPr defaultRowHeight="14.4"/>
  <cols>
    <col min="1" max="1" width="11.33203125" bestFit="1" customWidth="1"/>
    <col min="2" max="2" width="17.6640625" bestFit="1" customWidth="1"/>
  </cols>
  <sheetData>
    <row r="1" spans="1:2">
      <c r="A1" s="7" t="s">
        <v>82</v>
      </c>
      <c r="B1" s="7" t="s">
        <v>108</v>
      </c>
    </row>
    <row r="2" spans="1:2">
      <c r="A2" t="s">
        <v>91</v>
      </c>
      <c r="B2">
        <f>AVERAGEIF(train!$T2:$T4251,"yes",train!$L2:$L4251)</f>
        <v>17.847207357859528</v>
      </c>
    </row>
    <row r="3" spans="1:2">
      <c r="A3" t="s">
        <v>94</v>
      </c>
      <c r="B3">
        <f>AVERAGEIF(train!$T3:$T4252,"No",train!$L3:$L4252)</f>
        <v>16.878814023555179</v>
      </c>
    </row>
    <row r="4" spans="1:2" s="3" customFormat="1">
      <c r="A4" s="3" t="s">
        <v>86</v>
      </c>
      <c r="B4" s="3">
        <f>B2-B3</f>
        <v>0.96839333430434849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2AD0D-6612-483A-8A20-920C32B6B038}">
  <dimension ref="A1:D4"/>
  <sheetViews>
    <sheetView workbookViewId="0">
      <selection activeCell="F7" sqref="F7"/>
    </sheetView>
  </sheetViews>
  <sheetFormatPr defaultRowHeight="14.4"/>
  <cols>
    <col min="1" max="1" width="13.77734375" bestFit="1" customWidth="1"/>
    <col min="2" max="2" width="14.44140625" bestFit="1" customWidth="1"/>
    <col min="3" max="3" width="10.77734375" customWidth="1"/>
    <col min="4" max="4" width="11.88671875" customWidth="1"/>
  </cols>
  <sheetData>
    <row r="1" spans="1:4">
      <c r="A1" s="7" t="s">
        <v>109</v>
      </c>
      <c r="B1" s="7" t="s">
        <v>90</v>
      </c>
      <c r="C1" s="7" t="s">
        <v>91</v>
      </c>
      <c r="D1" s="7" t="s">
        <v>92</v>
      </c>
    </row>
    <row r="2" spans="1:4">
      <c r="A2" t="str" cm="1">
        <f t="array" ref="A2:A4">_xlfn.UNIQUE(train!C2:C4251)</f>
        <v>area_code_415</v>
      </c>
      <c r="B2">
        <f>COUNTIF(train!C2:C4251,Area_Code_Churn!A2)</f>
        <v>2108</v>
      </c>
      <c r="C2">
        <f>COUNTIFS(train!$C2:$C4251,"area_code_415",train!$T2:$T4251,"yes")</f>
        <v>287</v>
      </c>
      <c r="D2" s="5">
        <f>C2/B2</f>
        <v>0.13614800759013282</v>
      </c>
    </row>
    <row r="3" spans="1:4">
      <c r="A3" t="str">
        <v>area_code_408</v>
      </c>
      <c r="B3">
        <f>COUNTIF(train!C3:C4252,Area_Code_Churn!A3)</f>
        <v>1086</v>
      </c>
      <c r="C3">
        <f>COUNTIFS(train!$C3:$C4252,"area_code_408",train!$T3:$T4252,"yes")</f>
        <v>152</v>
      </c>
      <c r="D3" s="5">
        <f>C3/B3</f>
        <v>0.13996316758747698</v>
      </c>
    </row>
    <row r="4" spans="1:4">
      <c r="A4" t="str">
        <v>area_code_510</v>
      </c>
      <c r="B4">
        <f>COUNTIF(train!C4:C4253,Area_Code_Churn!A4)</f>
        <v>1056</v>
      </c>
      <c r="C4">
        <f>COUNTIFS(train!$C4:$C4253,"area_code_510",train!$T4:$T4253,"yes")</f>
        <v>159</v>
      </c>
      <c r="D4" s="5">
        <f>C4/B4</f>
        <v>0.15056818181818182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80B6-CBC9-441F-8B44-C43B188CEE93}">
  <dimension ref="A1:D4"/>
  <sheetViews>
    <sheetView workbookViewId="0">
      <selection activeCell="E6" sqref="E6"/>
    </sheetView>
  </sheetViews>
  <sheetFormatPr defaultRowHeight="14.4"/>
  <cols>
    <col min="1" max="1" width="10.44140625" bestFit="1" customWidth="1"/>
    <col min="2" max="2" width="14.6640625" bestFit="1" customWidth="1"/>
    <col min="4" max="4" width="11.77734375" bestFit="1" customWidth="1"/>
  </cols>
  <sheetData>
    <row r="1" spans="1:4">
      <c r="A1" s="7" t="s">
        <v>110</v>
      </c>
      <c r="B1" s="7" t="s">
        <v>90</v>
      </c>
      <c r="C1" s="7" t="s">
        <v>91</v>
      </c>
      <c r="D1" s="7" t="s">
        <v>92</v>
      </c>
    </row>
    <row r="2" spans="1:4">
      <c r="A2" t="s">
        <v>111</v>
      </c>
      <c r="B2">
        <f>COUNTIFS(train!$S2:$S4251,"&gt;=0",train!$S2:$S4251,"&lt;=1")</f>
        <v>2410</v>
      </c>
      <c r="C2">
        <f>COUNTIFS(train!$S2:$S4251,"&gt;=0",train!$S2:$S4251,"&lt;=1",train!$T2:$T4251,"yes")</f>
        <v>263</v>
      </c>
      <c r="D2" s="5">
        <f>C2/B2</f>
        <v>0.10912863070539419</v>
      </c>
    </row>
    <row r="3" spans="1:4">
      <c r="A3" s="8" t="s">
        <v>113</v>
      </c>
      <c r="B3">
        <f>COUNTIFS(train!$S3:$S4252,"&gt;=2",train!$S3:$S4252,"&lt;=3")</f>
        <v>1505</v>
      </c>
      <c r="C3">
        <f>COUNTIFS(train!$S3:$S4252,"&gt;=2",train!$S3:$S4252,"&lt;=3",train!$T3:$T4252,"yes")</f>
        <v>165</v>
      </c>
      <c r="D3" s="5">
        <f>C3/B3</f>
        <v>0.10963455149501661</v>
      </c>
    </row>
    <row r="4" spans="1:4">
      <c r="A4" t="s">
        <v>112</v>
      </c>
      <c r="B4">
        <f>COUNTIFS(train!$S4:$S4253,"&gt;3")</f>
        <v>335</v>
      </c>
      <c r="C4">
        <f>COUNTIFS(train!$S4:$S4253,"&gt;3",train!$T4:$T4253,"yes")</f>
        <v>170</v>
      </c>
      <c r="D4" s="5">
        <f>C4/B4</f>
        <v>0.5074626865671642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269B-9956-4647-A7EA-AF6FDD66ED84}">
  <dimension ref="A1:D11"/>
  <sheetViews>
    <sheetView workbookViewId="0">
      <selection activeCell="B13" sqref="B13"/>
    </sheetView>
  </sheetViews>
  <sheetFormatPr defaultRowHeight="14.4"/>
  <cols>
    <col min="1" max="1" width="13.5546875" bestFit="1" customWidth="1"/>
    <col min="4" max="4" width="11.77734375" bestFit="1" customWidth="1"/>
  </cols>
  <sheetData>
    <row r="1" spans="1:4">
      <c r="A1" s="7" t="s">
        <v>114</v>
      </c>
      <c r="B1" s="7"/>
    </row>
    <row r="2" spans="1:4">
      <c r="A2" s="1" t="s">
        <v>119</v>
      </c>
      <c r="B2">
        <f>QUARTILE(train!$B2:$B4251,1)</f>
        <v>73</v>
      </c>
    </row>
    <row r="3" spans="1:4">
      <c r="A3" s="1" t="s">
        <v>120</v>
      </c>
      <c r="B3">
        <f>QUARTILE(train!$B3:$B4252,2)</f>
        <v>100</v>
      </c>
    </row>
    <row r="4" spans="1:4">
      <c r="A4" s="1" t="s">
        <v>121</v>
      </c>
      <c r="B4">
        <f>QUARTILE(train!$B4:$B4253,3)</f>
        <v>127</v>
      </c>
    </row>
    <row r="5" spans="1:4">
      <c r="A5" s="1" t="s">
        <v>122</v>
      </c>
      <c r="B5">
        <f>QUARTILE(train!$B5:$B4254,4)</f>
        <v>243</v>
      </c>
    </row>
    <row r="7" spans="1:4">
      <c r="A7" s="7" t="s">
        <v>115</v>
      </c>
      <c r="B7" s="7" t="s">
        <v>81</v>
      </c>
      <c r="C7" s="7" t="s">
        <v>91</v>
      </c>
      <c r="D7" s="7" t="s">
        <v>92</v>
      </c>
    </row>
    <row r="8" spans="1:4">
      <c r="A8" t="s">
        <v>116</v>
      </c>
      <c r="B8">
        <f>COUNTIF(train!$B$2:$B$4251,"&lt;="&amp;$B2)</f>
        <v>1080</v>
      </c>
      <c r="C8">
        <f>COUNTIFS(train!$B$2:$B$4251,"&lt;="&amp;$B2,train!$T$2:$T$4251,"yes")</f>
        <v>138</v>
      </c>
      <c r="D8" s="5">
        <f>C8/B8</f>
        <v>0.12777777777777777</v>
      </c>
    </row>
    <row r="9" spans="1:4">
      <c r="A9" t="s">
        <v>117</v>
      </c>
      <c r="B9">
        <f>COUNTIF(train!$B$2:$B$4251,"&lt;="&amp;$B3)</f>
        <v>2169</v>
      </c>
      <c r="C9">
        <f>COUNTIFS(train!$B$2:$B$4251,"&lt;="&amp;$B3,train!$T$2:$T$4251,"yes")</f>
        <v>294</v>
      </c>
      <c r="D9" s="5">
        <f>C9/B9</f>
        <v>0.13554633471645919</v>
      </c>
    </row>
    <row r="10" spans="1:4">
      <c r="A10" t="s">
        <v>118</v>
      </c>
      <c r="B10">
        <f>COUNTIF(train!$B$2:$B$4251,"&lt;="&amp;$B4)</f>
        <v>3216</v>
      </c>
      <c r="C10">
        <f>COUNTIFS(train!$B$2:$B$4251,"&lt;="&amp;$B4,train!$T$2:$T$4251,"yes")</f>
        <v>460</v>
      </c>
      <c r="D10" s="5">
        <f>C10/B10</f>
        <v>0.14303482587064675</v>
      </c>
    </row>
    <row r="11" spans="1:4">
      <c r="A11" t="s">
        <v>81</v>
      </c>
      <c r="B11">
        <f>COUNTIF(train!$B$2:$B$4251,"&lt;="&amp;$B5)</f>
        <v>4250</v>
      </c>
      <c r="C11">
        <f>COUNTIFS(train!$B$2:$B$4251,"&lt;="&amp;$B5,train!$T$2:$T$4251,"yes")</f>
        <v>598</v>
      </c>
      <c r="D11" s="5">
        <f>C11/B11</f>
        <v>0.14070588235294118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9600-BF75-431C-9444-0BBDE59ED2E8}">
  <dimension ref="A1:D5"/>
  <sheetViews>
    <sheetView workbookViewId="0">
      <selection activeCell="C12" sqref="C12"/>
    </sheetView>
  </sheetViews>
  <sheetFormatPr defaultRowHeight="14.4"/>
  <cols>
    <col min="1" max="1" width="17.77734375" customWidth="1"/>
    <col min="3" max="3" width="11.109375" bestFit="1" customWidth="1"/>
    <col min="4" max="4" width="11.44140625" bestFit="1" customWidth="1"/>
  </cols>
  <sheetData>
    <row r="1" spans="1:4">
      <c r="A1" s="7" t="s">
        <v>123</v>
      </c>
      <c r="B1" s="3">
        <f>MEDIAN(train!R2:R4251)</f>
        <v>2.78</v>
      </c>
    </row>
    <row r="3" spans="1:4">
      <c r="A3" s="7" t="s">
        <v>82</v>
      </c>
      <c r="B3" s="7" t="s">
        <v>124</v>
      </c>
      <c r="C3" s="7" t="s">
        <v>81</v>
      </c>
      <c r="D3" s="7" t="s">
        <v>92</v>
      </c>
    </row>
    <row r="4" spans="1:4">
      <c r="A4" t="s">
        <v>125</v>
      </c>
      <c r="B4">
        <f>COUNTIFS(train!$D$2:$D$4251,"yes",train!$R$2:$R$4251,"&gt;"&amp;$B$1,train!$T$2:$T$4251,"yes")</f>
        <v>103</v>
      </c>
      <c r="C4">
        <f>COUNTIFS(train!$D2:$D4251,"yes",train!$R2:$R4251,"&gt;"&amp;$B$1)</f>
        <v>211</v>
      </c>
      <c r="D4" s="5">
        <f>B4/C4</f>
        <v>0.4881516587677725</v>
      </c>
    </row>
    <row r="5" spans="1:4">
      <c r="A5" t="s">
        <v>126</v>
      </c>
      <c r="B5">
        <f>COUNTIFS(train!$D$2:$D$4251,"yes",train!$R$2:$R$4251,"&lt;"&amp;$B$1,train!$T$2:$T$4251,"yes")</f>
        <v>62</v>
      </c>
      <c r="C5">
        <f>COUNTIFS(train!$D2:$D4252,"yes",train!$R2:$R4252,"&lt;"&amp;$B$1)</f>
        <v>180</v>
      </c>
      <c r="D5" s="5">
        <f>B5/C5</f>
        <v>0.34444444444444444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DDDD-4331-442E-ABE6-D799BEC85A9F}">
  <dimension ref="A1:D5"/>
  <sheetViews>
    <sheetView workbookViewId="0">
      <selection activeCell="B6" sqref="B6"/>
    </sheetView>
  </sheetViews>
  <sheetFormatPr defaultRowHeight="14.4"/>
  <cols>
    <col min="1" max="1" width="16" bestFit="1" customWidth="1"/>
    <col min="4" max="4" width="11.77734375" bestFit="1" customWidth="1"/>
  </cols>
  <sheetData>
    <row r="1" spans="1:4">
      <c r="A1" s="7" t="s">
        <v>127</v>
      </c>
      <c r="B1" s="3">
        <f>MEDIAN(train!K2:K4251)</f>
        <v>100</v>
      </c>
    </row>
    <row r="3" spans="1:4">
      <c r="A3" s="7" t="s">
        <v>82</v>
      </c>
      <c r="B3" s="7" t="s">
        <v>130</v>
      </c>
      <c r="C3" s="7" t="s">
        <v>91</v>
      </c>
      <c r="D3" s="7" t="s">
        <v>92</v>
      </c>
    </row>
    <row r="4" spans="1:4">
      <c r="A4" t="s">
        <v>128</v>
      </c>
      <c r="B4">
        <f>COUNTIF(train!$K$2:$K$4251,"&gt;"&amp;$B$1)</f>
        <v>2113</v>
      </c>
      <c r="C4">
        <f>COUNTIFS(train!$K$2:$K$4251,"&gt;"&amp;$B$1,train!$T$2:$T$4251,"yes")</f>
        <v>289</v>
      </c>
      <c r="D4" s="5">
        <f>C4/B4</f>
        <v>0.13677236157122574</v>
      </c>
    </row>
    <row r="5" spans="1:4">
      <c r="A5" t="s">
        <v>129</v>
      </c>
      <c r="B5">
        <f>COUNTIF(train!$K$2:$K$4251,"&lt;"&amp;$B$1)</f>
        <v>2059</v>
      </c>
      <c r="C5">
        <f>COUNTIFS(train!$K$2:$K$4251,"&lt;"&amp;$B$1,train!$T$2:$T$4251,"yes")</f>
        <v>299</v>
      </c>
      <c r="D5" s="5">
        <f>C5/B5</f>
        <v>0.1452161243322001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10F7A-06D6-45C5-85F0-97898E03C789}">
  <dimension ref="A1:Y4251"/>
  <sheetViews>
    <sheetView topLeftCell="H1" workbookViewId="0">
      <selection activeCell="C1" activeCellId="1" sqref="B1:B1048576 C1:C1048576"/>
    </sheetView>
  </sheetViews>
  <sheetFormatPr defaultRowHeight="14.4"/>
  <cols>
    <col min="13" max="13" width="14.77734375" customWidth="1"/>
    <col min="14" max="15" width="11.88671875" bestFit="1" customWidth="1"/>
  </cols>
  <sheetData>
    <row r="1" spans="1:25">
      <c r="A1" s="7" t="s">
        <v>132</v>
      </c>
      <c r="B1" s="7" t="s">
        <v>133</v>
      </c>
      <c r="C1" s="7" t="s">
        <v>134</v>
      </c>
      <c r="D1" s="7" t="s">
        <v>135</v>
      </c>
      <c r="E1" s="7" t="s">
        <v>136</v>
      </c>
      <c r="F1" s="7" t="s">
        <v>137</v>
      </c>
      <c r="G1" s="7" t="s">
        <v>138</v>
      </c>
      <c r="H1" s="7" t="s">
        <v>139</v>
      </c>
      <c r="I1" s="7" t="s">
        <v>140</v>
      </c>
      <c r="J1" s="7" t="s">
        <v>141</v>
      </c>
      <c r="K1" s="7" t="s">
        <v>142</v>
      </c>
      <c r="L1" s="7" t="s">
        <v>164</v>
      </c>
      <c r="M1" s="7" t="s">
        <v>165</v>
      </c>
      <c r="N1" s="7" t="s">
        <v>166</v>
      </c>
      <c r="O1" s="7" t="s">
        <v>167</v>
      </c>
      <c r="P1" s="7" t="s">
        <v>152</v>
      </c>
      <c r="V1" s="7" t="s">
        <v>143</v>
      </c>
      <c r="Y1" t="s">
        <v>158</v>
      </c>
    </row>
    <row r="2" spans="1:25">
      <c r="A2">
        <f>ROW()-1</f>
        <v>1</v>
      </c>
      <c r="B2">
        <f>train!G2</f>
        <v>161.6</v>
      </c>
      <c r="C2">
        <f>train!J2</f>
        <v>195.5</v>
      </c>
      <c r="D2">
        <f>train!M2</f>
        <v>254.4</v>
      </c>
      <c r="E2">
        <f>train!P2</f>
        <v>13.7</v>
      </c>
      <c r="F2" s="4">
        <f t="shared" ref="F2:F65" si="0">(B2-$W$3)/($W$2-$W$3)</f>
        <v>0.45974395448079658</v>
      </c>
      <c r="G2" s="4">
        <f t="shared" ref="G2:G65" si="1">(C2-$W$5)/($W$4-$W$5)</f>
        <v>0.54411355413303641</v>
      </c>
      <c r="H2" s="4">
        <f t="shared" ref="H2:H65" si="2">(C2-$W$5)/($W$4-$W$5)</f>
        <v>0.54411355413303641</v>
      </c>
      <c r="I2" s="4">
        <f t="shared" ref="I2:I65" si="3">(E2-$W$9)/($W$8-$W$9)</f>
        <v>0.68499999999999994</v>
      </c>
      <c r="J2">
        <f>MATCH(MIN(L2:O2),L2:O2,0)</f>
        <v>1</v>
      </c>
      <c r="K2" t="str">
        <f>train!T2</f>
        <v>no</v>
      </c>
      <c r="L2">
        <f>SQRT(($F$2-$Z$3)^2+($G$2-$AA$3)^2+($H$2-$AB$3)^2+($I$2-$AC$3)^2)</f>
        <v>1.128143884114172</v>
      </c>
      <c r="M2">
        <f>SQRT((F2-$Z$4)^2+(G2-$AA$4)^2+(H2-$AB$4)^2+(I2-$AC$4)^2)</f>
        <v>1.128143884114172</v>
      </c>
      <c r="N2">
        <f>SQRT((F2-$Z$5)^2+(G2-$AA$5)^2+(H2-$AB$5)^2+(I2-$AC$5)^2)</f>
        <v>1.128143884114172</v>
      </c>
      <c r="O2">
        <f>SQRT((F2-$Z$6)^2+(G2-$AA$6)^2+(H2-$AB$6)^2+(I2-$AC$6)^2)</f>
        <v>1.128143884114172</v>
      </c>
      <c r="P2" t="s">
        <v>153</v>
      </c>
      <c r="Q2" t="s">
        <v>154</v>
      </c>
      <c r="R2" t="s">
        <v>155</v>
      </c>
      <c r="S2" t="s">
        <v>156</v>
      </c>
      <c r="T2" t="s">
        <v>157</v>
      </c>
      <c r="V2" t="s">
        <v>144</v>
      </c>
      <c r="W2">
        <f>MAX(B2:B4251)</f>
        <v>351.5</v>
      </c>
      <c r="Y2" t="s">
        <v>159</v>
      </c>
    </row>
    <row r="3" spans="1:25">
      <c r="A3">
        <f t="shared" ref="A3:A66" si="4">ROW()-1</f>
        <v>2</v>
      </c>
      <c r="B3">
        <f>train!G3</f>
        <v>243.4</v>
      </c>
      <c r="C3">
        <f>train!J3</f>
        <v>121.2</v>
      </c>
      <c r="D3">
        <f>train!M3</f>
        <v>162.6</v>
      </c>
      <c r="E3">
        <f>train!P3</f>
        <v>12.2</v>
      </c>
      <c r="F3" s="4">
        <f t="shared" si="0"/>
        <v>0.69246088193456612</v>
      </c>
      <c r="G3" s="4">
        <f t="shared" si="1"/>
        <v>0.33732257166713053</v>
      </c>
      <c r="H3" s="4">
        <f t="shared" si="2"/>
        <v>0.33732257166713053</v>
      </c>
      <c r="I3" s="4">
        <f t="shared" si="3"/>
        <v>0.61</v>
      </c>
      <c r="J3">
        <f t="shared" ref="J3:J66" si="5">MATCH(MIN(L3:O3),L3:O3,0)</f>
        <v>2</v>
      </c>
      <c r="K3" t="str">
        <f>train!T3</f>
        <v>no</v>
      </c>
      <c r="L3">
        <f t="shared" ref="L3:L66" si="6">SQRT(($F$2-$Z$3)^2+($G$2-$AA$3)^2+($H$2-$AB$3)^2+($I$2-$AC$3)^2)</f>
        <v>1.128143884114172</v>
      </c>
      <c r="M3">
        <f t="shared" ref="M3:M66" si="7">SQRT((F3-$Z$4)^2+(G3-$AA$4)^2+(H3-$AB$4)^2+(I3-$AC$4)^2)</f>
        <v>1.0388335322475155</v>
      </c>
      <c r="N3">
        <f t="shared" ref="N3:N66" si="8">SQRT((F3-$Z$5)^2+(G3-$AA$5)^2+(H3-$AB$5)^2+(I3-$AC$5)^2)</f>
        <v>1.0388335322475155</v>
      </c>
      <c r="O3">
        <f t="shared" ref="O3:O66" si="9">SQRT((F3-$Z$6)^2+(G3-$AA$6)^2+(H3-$AB$6)^2+(I3-$AC$6)^2)</f>
        <v>1.0388335322475155</v>
      </c>
      <c r="P3">
        <v>1</v>
      </c>
      <c r="Q3">
        <v>0.75</v>
      </c>
      <c r="R3">
        <v>0.25</v>
      </c>
      <c r="S3">
        <v>0.25</v>
      </c>
      <c r="T3">
        <v>0.25</v>
      </c>
      <c r="V3" t="s">
        <v>145</v>
      </c>
      <c r="W3">
        <f>MIN(B2:B4251)</f>
        <v>0</v>
      </c>
      <c r="Y3" t="s">
        <v>160</v>
      </c>
    </row>
    <row r="4" spans="1:25">
      <c r="A4">
        <f t="shared" si="4"/>
        <v>3</v>
      </c>
      <c r="B4">
        <f>train!G4</f>
        <v>299.39999999999998</v>
      </c>
      <c r="C4">
        <f>train!J4</f>
        <v>61.9</v>
      </c>
      <c r="D4">
        <f>train!M4</f>
        <v>196.9</v>
      </c>
      <c r="E4">
        <f>train!P4</f>
        <v>6.6</v>
      </c>
      <c r="F4" s="4">
        <f t="shared" si="0"/>
        <v>0.85177809388335701</v>
      </c>
      <c r="G4" s="4">
        <f t="shared" si="1"/>
        <v>0.17227943222933481</v>
      </c>
      <c r="H4" s="4">
        <f t="shared" si="2"/>
        <v>0.17227943222933481</v>
      </c>
      <c r="I4" s="4">
        <f t="shared" si="3"/>
        <v>0.32999999999999996</v>
      </c>
      <c r="J4">
        <f t="shared" si="5"/>
        <v>2</v>
      </c>
      <c r="K4" t="str">
        <f>train!T4</f>
        <v>no</v>
      </c>
      <c r="L4">
        <f t="shared" si="6"/>
        <v>1.128143884114172</v>
      </c>
      <c r="M4">
        <f t="shared" si="7"/>
        <v>0.94540273257384277</v>
      </c>
      <c r="N4">
        <f t="shared" si="8"/>
        <v>0.94540273257384277</v>
      </c>
      <c r="O4">
        <f t="shared" si="9"/>
        <v>0.94540273257384277</v>
      </c>
      <c r="P4">
        <v>2</v>
      </c>
      <c r="Q4">
        <v>0.25</v>
      </c>
      <c r="R4">
        <v>0.75</v>
      </c>
      <c r="S4">
        <v>0.25</v>
      </c>
      <c r="T4">
        <v>0.25</v>
      </c>
      <c r="V4" t="s">
        <v>146</v>
      </c>
      <c r="W4">
        <f>MAX(C2:C4251)</f>
        <v>359.3</v>
      </c>
      <c r="Y4" t="s">
        <v>161</v>
      </c>
    </row>
    <row r="5" spans="1:25">
      <c r="A5">
        <f t="shared" si="4"/>
        <v>4</v>
      </c>
      <c r="B5">
        <f>train!G5</f>
        <v>166.7</v>
      </c>
      <c r="C5">
        <f>train!J5</f>
        <v>148.30000000000001</v>
      </c>
      <c r="D5">
        <f>train!M5</f>
        <v>186.9</v>
      </c>
      <c r="E5">
        <f>train!P5</f>
        <v>10.1</v>
      </c>
      <c r="F5" s="4">
        <f t="shared" si="0"/>
        <v>0.47425320056899001</v>
      </c>
      <c r="G5" s="4">
        <f t="shared" si="1"/>
        <v>0.41274700807124964</v>
      </c>
      <c r="H5" s="4">
        <f t="shared" si="2"/>
        <v>0.41274700807124964</v>
      </c>
      <c r="I5" s="4">
        <f t="shared" si="3"/>
        <v>0.505</v>
      </c>
      <c r="J5">
        <f t="shared" si="5"/>
        <v>2</v>
      </c>
      <c r="K5" t="str">
        <f>train!T5</f>
        <v>no</v>
      </c>
      <c r="L5">
        <f t="shared" si="6"/>
        <v>1.128143884114172</v>
      </c>
      <c r="M5">
        <f t="shared" si="7"/>
        <v>0.90590357301065272</v>
      </c>
      <c r="N5">
        <f t="shared" si="8"/>
        <v>0.90590357301065272</v>
      </c>
      <c r="O5">
        <f t="shared" si="9"/>
        <v>0.90590357301065272</v>
      </c>
      <c r="P5">
        <v>3</v>
      </c>
      <c r="Q5">
        <v>0.25</v>
      </c>
      <c r="R5">
        <v>0.25</v>
      </c>
      <c r="S5">
        <v>0.75</v>
      </c>
      <c r="T5">
        <v>0.25</v>
      </c>
      <c r="V5" t="s">
        <v>147</v>
      </c>
      <c r="W5">
        <f>MIN(C2:C4251)</f>
        <v>0</v>
      </c>
      <c r="Y5" t="s">
        <v>162</v>
      </c>
    </row>
    <row r="6" spans="1:25">
      <c r="A6">
        <f t="shared" si="4"/>
        <v>5</v>
      </c>
      <c r="B6">
        <f>train!G6</f>
        <v>218.2</v>
      </c>
      <c r="C6">
        <f>train!J6</f>
        <v>348.5</v>
      </c>
      <c r="D6">
        <f>train!M6</f>
        <v>212.6</v>
      </c>
      <c r="E6">
        <f>train!P6</f>
        <v>7.5</v>
      </c>
      <c r="F6" s="4">
        <f t="shared" si="0"/>
        <v>0.62076813655761021</v>
      </c>
      <c r="G6" s="4">
        <f t="shared" si="1"/>
        <v>0.96994155301976059</v>
      </c>
      <c r="H6" s="4">
        <f t="shared" si="2"/>
        <v>0.96994155301976059</v>
      </c>
      <c r="I6" s="4">
        <f t="shared" si="3"/>
        <v>0.375</v>
      </c>
      <c r="J6">
        <f t="shared" si="5"/>
        <v>1</v>
      </c>
      <c r="K6" t="str">
        <f>train!T6</f>
        <v>no</v>
      </c>
      <c r="L6">
        <f t="shared" si="6"/>
        <v>1.128143884114172</v>
      </c>
      <c r="M6">
        <f t="shared" si="7"/>
        <v>1.5516285998633752</v>
      </c>
      <c r="N6">
        <f t="shared" si="8"/>
        <v>1.5516285998633752</v>
      </c>
      <c r="O6">
        <f t="shared" si="9"/>
        <v>1.5516285998633752</v>
      </c>
      <c r="P6">
        <v>4</v>
      </c>
      <c r="Q6">
        <v>0.25</v>
      </c>
      <c r="R6">
        <v>0.25</v>
      </c>
      <c r="S6">
        <v>0.25</v>
      </c>
      <c r="T6">
        <v>0.75</v>
      </c>
      <c r="V6" t="s">
        <v>148</v>
      </c>
      <c r="W6">
        <f>MAX(D2:D4251)</f>
        <v>395</v>
      </c>
      <c r="Y6" t="s">
        <v>163</v>
      </c>
    </row>
    <row r="7" spans="1:25">
      <c r="A7">
        <f t="shared" si="4"/>
        <v>6</v>
      </c>
      <c r="B7">
        <f>train!G7</f>
        <v>157</v>
      </c>
      <c r="C7">
        <f>train!J7</f>
        <v>103.1</v>
      </c>
      <c r="D7">
        <f>train!M7</f>
        <v>211.8</v>
      </c>
      <c r="E7">
        <f>train!P7</f>
        <v>7.1</v>
      </c>
      <c r="F7" s="4">
        <f t="shared" si="0"/>
        <v>0.44665718349928879</v>
      </c>
      <c r="G7" s="4">
        <f t="shared" si="1"/>
        <v>0.2869468410798775</v>
      </c>
      <c r="H7" s="4">
        <f t="shared" si="2"/>
        <v>0.2869468410798775</v>
      </c>
      <c r="I7" s="4">
        <f t="shared" si="3"/>
        <v>0.35499999999999998</v>
      </c>
      <c r="J7">
        <f t="shared" si="5"/>
        <v>2</v>
      </c>
      <c r="K7" t="str">
        <f>train!T7</f>
        <v>no</v>
      </c>
      <c r="L7">
        <f t="shared" si="6"/>
        <v>1.128143884114172</v>
      </c>
      <c r="M7">
        <f t="shared" si="7"/>
        <v>0.70014614101840078</v>
      </c>
      <c r="N7">
        <f t="shared" si="8"/>
        <v>0.70014614101840078</v>
      </c>
      <c r="O7">
        <f t="shared" si="9"/>
        <v>0.70014614101840078</v>
      </c>
      <c r="V7" t="s">
        <v>149</v>
      </c>
      <c r="W7">
        <f>MIN(D2:D4251)</f>
        <v>0</v>
      </c>
    </row>
    <row r="8" spans="1:25">
      <c r="A8">
        <f t="shared" si="4"/>
        <v>7</v>
      </c>
      <c r="B8">
        <f>train!G8</f>
        <v>184.5</v>
      </c>
      <c r="C8">
        <f>train!J8</f>
        <v>351.6</v>
      </c>
      <c r="D8">
        <f>train!M8</f>
        <v>215.8</v>
      </c>
      <c r="E8">
        <f>train!P8</f>
        <v>8.6999999999999993</v>
      </c>
      <c r="F8" s="4">
        <f t="shared" si="0"/>
        <v>0.5248933143669986</v>
      </c>
      <c r="G8" s="4">
        <f t="shared" si="1"/>
        <v>0.97856944057890349</v>
      </c>
      <c r="H8" s="4">
        <f t="shared" si="2"/>
        <v>0.97856944057890349</v>
      </c>
      <c r="I8" s="4">
        <f t="shared" si="3"/>
        <v>0.43499999999999994</v>
      </c>
      <c r="J8">
        <f t="shared" si="5"/>
        <v>1</v>
      </c>
      <c r="K8" t="str">
        <f>train!T8</f>
        <v>no</v>
      </c>
      <c r="L8">
        <f t="shared" si="6"/>
        <v>1.128143884114172</v>
      </c>
      <c r="M8">
        <f t="shared" si="7"/>
        <v>1.5427035656719632</v>
      </c>
      <c r="N8">
        <f t="shared" si="8"/>
        <v>1.5427035656719632</v>
      </c>
      <c r="O8">
        <f t="shared" si="9"/>
        <v>1.5427035656719632</v>
      </c>
      <c r="V8" t="s">
        <v>150</v>
      </c>
      <c r="W8">
        <f>MAX(E2:E4251)</f>
        <v>20</v>
      </c>
    </row>
    <row r="9" spans="1:25">
      <c r="A9">
        <f t="shared" si="4"/>
        <v>8</v>
      </c>
      <c r="B9">
        <f>train!G9</f>
        <v>258.60000000000002</v>
      </c>
      <c r="C9">
        <f>train!J9</f>
        <v>222</v>
      </c>
      <c r="D9">
        <f>train!M9</f>
        <v>326.39999999999998</v>
      </c>
      <c r="E9">
        <f>train!P9</f>
        <v>11.2</v>
      </c>
      <c r="F9" s="4">
        <f t="shared" si="0"/>
        <v>0.73570412517780948</v>
      </c>
      <c r="G9" s="4">
        <f t="shared" si="1"/>
        <v>0.61786807681603118</v>
      </c>
      <c r="H9" s="4">
        <f t="shared" si="2"/>
        <v>0.61786807681603118</v>
      </c>
      <c r="I9" s="4">
        <f t="shared" si="3"/>
        <v>0.55999999999999994</v>
      </c>
      <c r="J9">
        <f t="shared" si="5"/>
        <v>1</v>
      </c>
      <c r="K9" t="str">
        <f>train!T9</f>
        <v>no</v>
      </c>
      <c r="L9">
        <f t="shared" si="6"/>
        <v>1.128143884114172</v>
      </c>
      <c r="M9">
        <f t="shared" si="7"/>
        <v>1.2721566257738579</v>
      </c>
      <c r="N9">
        <f t="shared" si="8"/>
        <v>1.2721566257738579</v>
      </c>
      <c r="O9">
        <f t="shared" si="9"/>
        <v>1.2721566257738579</v>
      </c>
      <c r="V9" t="s">
        <v>151</v>
      </c>
      <c r="W9">
        <f>MIN(E2:E4251)</f>
        <v>0</v>
      </c>
    </row>
    <row r="10" spans="1:25">
      <c r="A10">
        <f t="shared" si="4"/>
        <v>9</v>
      </c>
      <c r="B10">
        <f>train!G10</f>
        <v>129.1</v>
      </c>
      <c r="C10">
        <f>train!J10</f>
        <v>228.5</v>
      </c>
      <c r="D10">
        <f>train!M10</f>
        <v>208.8</v>
      </c>
      <c r="E10">
        <f>train!P10</f>
        <v>12.7</v>
      </c>
      <c r="F10" s="4">
        <f t="shared" si="0"/>
        <v>0.36728307254623044</v>
      </c>
      <c r="G10" s="4">
        <f t="shared" si="1"/>
        <v>0.63595880879487887</v>
      </c>
      <c r="H10" s="4">
        <f t="shared" si="2"/>
        <v>0.63595880879487887</v>
      </c>
      <c r="I10" s="4">
        <f t="shared" si="3"/>
        <v>0.63500000000000001</v>
      </c>
      <c r="J10">
        <f t="shared" si="5"/>
        <v>1</v>
      </c>
      <c r="K10" t="str">
        <f>train!T10</f>
        <v>yes</v>
      </c>
      <c r="L10">
        <f t="shared" si="6"/>
        <v>1.128143884114172</v>
      </c>
      <c r="M10">
        <f t="shared" si="7"/>
        <v>1.1606071981280326</v>
      </c>
      <c r="N10">
        <f t="shared" si="8"/>
        <v>1.1606071981280326</v>
      </c>
      <c r="O10">
        <f t="shared" si="9"/>
        <v>1.1606071981280326</v>
      </c>
    </row>
    <row r="11" spans="1:25">
      <c r="A11">
        <f t="shared" si="4"/>
        <v>10</v>
      </c>
      <c r="B11">
        <f>train!G11</f>
        <v>187.7</v>
      </c>
      <c r="C11">
        <f>train!J11</f>
        <v>163.4</v>
      </c>
      <c r="D11">
        <f>train!M11</f>
        <v>196</v>
      </c>
      <c r="E11">
        <f>train!P11</f>
        <v>9.1</v>
      </c>
      <c r="F11" s="4">
        <f t="shared" si="0"/>
        <v>0.53399715504978662</v>
      </c>
      <c r="G11" s="4">
        <f t="shared" si="1"/>
        <v>0.45477317005288059</v>
      </c>
      <c r="H11" s="4">
        <f t="shared" si="2"/>
        <v>0.45477317005288059</v>
      </c>
      <c r="I11" s="4">
        <f t="shared" si="3"/>
        <v>0.45499999999999996</v>
      </c>
      <c r="J11">
        <f t="shared" si="5"/>
        <v>2</v>
      </c>
      <c r="K11" t="str">
        <f>train!T11</f>
        <v>no</v>
      </c>
      <c r="L11">
        <f t="shared" si="6"/>
        <v>1.128143884114172</v>
      </c>
      <c r="M11">
        <f t="shared" si="7"/>
        <v>0.95174326054937641</v>
      </c>
      <c r="N11">
        <f t="shared" si="8"/>
        <v>0.95174326054937641</v>
      </c>
      <c r="O11">
        <f t="shared" si="9"/>
        <v>0.95174326054937641</v>
      </c>
    </row>
    <row r="12" spans="1:25">
      <c r="A12">
        <f t="shared" si="4"/>
        <v>11</v>
      </c>
      <c r="B12">
        <f>train!G12</f>
        <v>128.80000000000001</v>
      </c>
      <c r="C12">
        <f>train!J12</f>
        <v>104.9</v>
      </c>
      <c r="D12">
        <f>train!M12</f>
        <v>141.1</v>
      </c>
      <c r="E12">
        <f>train!P12</f>
        <v>11.2</v>
      </c>
      <c r="F12" s="4">
        <f t="shared" si="0"/>
        <v>0.3664295874822191</v>
      </c>
      <c r="G12" s="4">
        <f t="shared" si="1"/>
        <v>0.29195658224325077</v>
      </c>
      <c r="H12" s="4">
        <f t="shared" si="2"/>
        <v>0.29195658224325077</v>
      </c>
      <c r="I12" s="4">
        <f t="shared" si="3"/>
        <v>0.55999999999999994</v>
      </c>
      <c r="J12">
        <f t="shared" si="5"/>
        <v>2</v>
      </c>
      <c r="K12" t="str">
        <f>train!T12</f>
        <v>no</v>
      </c>
      <c r="L12">
        <f t="shared" si="6"/>
        <v>1.128143884114172</v>
      </c>
      <c r="M12">
        <f t="shared" si="7"/>
        <v>0.78635102493270093</v>
      </c>
      <c r="N12">
        <f t="shared" si="8"/>
        <v>0.78635102493270093</v>
      </c>
      <c r="O12">
        <f t="shared" si="9"/>
        <v>0.78635102493270093</v>
      </c>
    </row>
    <row r="13" spans="1:25">
      <c r="A13">
        <f t="shared" si="4"/>
        <v>12</v>
      </c>
      <c r="B13">
        <f>train!G13</f>
        <v>156.6</v>
      </c>
      <c r="C13">
        <f>train!J13</f>
        <v>247.6</v>
      </c>
      <c r="D13">
        <f>train!M13</f>
        <v>192.3</v>
      </c>
      <c r="E13">
        <f>train!P13</f>
        <v>12.3</v>
      </c>
      <c r="F13" s="4">
        <f t="shared" si="0"/>
        <v>0.44551920341394025</v>
      </c>
      <c r="G13" s="4">
        <f t="shared" si="1"/>
        <v>0.68911772891733925</v>
      </c>
      <c r="H13" s="4">
        <f t="shared" si="2"/>
        <v>0.68911772891733925</v>
      </c>
      <c r="I13" s="4">
        <f t="shared" si="3"/>
        <v>0.61499999999999999</v>
      </c>
      <c r="J13">
        <f t="shared" si="5"/>
        <v>1</v>
      </c>
      <c r="K13" t="str">
        <f>train!T13</f>
        <v>no</v>
      </c>
      <c r="L13">
        <f t="shared" si="6"/>
        <v>1.128143884114172</v>
      </c>
      <c r="M13">
        <f t="shared" si="7"/>
        <v>1.2355075269811087</v>
      </c>
      <c r="N13">
        <f t="shared" si="8"/>
        <v>1.2355075269811087</v>
      </c>
      <c r="O13">
        <f t="shared" si="9"/>
        <v>1.2355075269811087</v>
      </c>
    </row>
    <row r="14" spans="1:25">
      <c r="A14">
        <f t="shared" si="4"/>
        <v>13</v>
      </c>
      <c r="B14">
        <f>train!G14</f>
        <v>332.9</v>
      </c>
      <c r="C14">
        <f>train!J14</f>
        <v>317.8</v>
      </c>
      <c r="D14">
        <f>train!M14</f>
        <v>160.6</v>
      </c>
      <c r="E14">
        <f>train!P14</f>
        <v>5.4</v>
      </c>
      <c r="F14" s="4">
        <f t="shared" si="0"/>
        <v>0.94708392603129443</v>
      </c>
      <c r="G14" s="4">
        <f t="shared" si="1"/>
        <v>0.88449763428889505</v>
      </c>
      <c r="H14" s="4">
        <f t="shared" si="2"/>
        <v>0.88449763428889505</v>
      </c>
      <c r="I14" s="4">
        <f t="shared" si="3"/>
        <v>0.27</v>
      </c>
      <c r="J14">
        <f t="shared" si="5"/>
        <v>1</v>
      </c>
      <c r="K14" t="str">
        <f>train!T14</f>
        <v>yes</v>
      </c>
      <c r="L14">
        <f t="shared" si="6"/>
        <v>1.128143884114172</v>
      </c>
      <c r="M14">
        <f t="shared" si="7"/>
        <v>1.592023898398562</v>
      </c>
      <c r="N14">
        <f t="shared" si="8"/>
        <v>1.592023898398562</v>
      </c>
      <c r="O14">
        <f t="shared" si="9"/>
        <v>1.592023898398562</v>
      </c>
    </row>
    <row r="15" spans="1:25">
      <c r="A15">
        <f t="shared" si="4"/>
        <v>14</v>
      </c>
      <c r="B15">
        <f>train!G15</f>
        <v>196.4</v>
      </c>
      <c r="C15">
        <f>train!J15</f>
        <v>280.89999999999998</v>
      </c>
      <c r="D15">
        <f>train!M15</f>
        <v>89.3</v>
      </c>
      <c r="E15">
        <f>train!P15</f>
        <v>13.8</v>
      </c>
      <c r="F15" s="4">
        <f t="shared" si="0"/>
        <v>0.55874822190611662</v>
      </c>
      <c r="G15" s="4">
        <f t="shared" si="1"/>
        <v>0.78179794043974382</v>
      </c>
      <c r="H15" s="4">
        <f t="shared" si="2"/>
        <v>0.78179794043974382</v>
      </c>
      <c r="I15" s="4">
        <f t="shared" si="3"/>
        <v>0.69000000000000006</v>
      </c>
      <c r="J15">
        <f t="shared" si="5"/>
        <v>1</v>
      </c>
      <c r="K15" t="str">
        <f>train!T15</f>
        <v>no</v>
      </c>
      <c r="L15">
        <f t="shared" si="6"/>
        <v>1.128143884114172</v>
      </c>
      <c r="M15">
        <f t="shared" si="7"/>
        <v>1.4179970433096458</v>
      </c>
      <c r="N15">
        <f t="shared" si="8"/>
        <v>1.4179970433096458</v>
      </c>
      <c r="O15">
        <f t="shared" si="9"/>
        <v>1.4179970433096458</v>
      </c>
    </row>
    <row r="16" spans="1:25">
      <c r="A16">
        <f t="shared" si="4"/>
        <v>15</v>
      </c>
      <c r="B16">
        <f>train!G16</f>
        <v>189.7</v>
      </c>
      <c r="C16">
        <f>train!J16</f>
        <v>212.8</v>
      </c>
      <c r="D16">
        <f>train!M16</f>
        <v>165.7</v>
      </c>
      <c r="E16">
        <f>train!P16</f>
        <v>10</v>
      </c>
      <c r="F16" s="4">
        <f t="shared" si="0"/>
        <v>0.53968705547652918</v>
      </c>
      <c r="G16" s="4">
        <f t="shared" si="1"/>
        <v>0.59226273309212363</v>
      </c>
      <c r="H16" s="4">
        <f t="shared" si="2"/>
        <v>0.59226273309212363</v>
      </c>
      <c r="I16" s="4">
        <f t="shared" si="3"/>
        <v>0.5</v>
      </c>
      <c r="J16">
        <f t="shared" si="5"/>
        <v>2</v>
      </c>
      <c r="K16" t="str">
        <f>train!T16</f>
        <v>no</v>
      </c>
      <c r="L16">
        <f t="shared" si="6"/>
        <v>1.128143884114172</v>
      </c>
      <c r="M16">
        <f t="shared" si="7"/>
        <v>1.1148149657537032</v>
      </c>
      <c r="N16">
        <f t="shared" si="8"/>
        <v>1.1148149657537032</v>
      </c>
      <c r="O16">
        <f t="shared" si="9"/>
        <v>1.1148149657537032</v>
      </c>
    </row>
    <row r="17" spans="1:15">
      <c r="A17">
        <f t="shared" si="4"/>
        <v>16</v>
      </c>
      <c r="B17">
        <f>train!G17</f>
        <v>224.4</v>
      </c>
      <c r="C17">
        <f>train!J17</f>
        <v>159.5</v>
      </c>
      <c r="D17">
        <f>train!M17</f>
        <v>192.8</v>
      </c>
      <c r="E17">
        <f>train!P17</f>
        <v>13</v>
      </c>
      <c r="F17" s="4">
        <f t="shared" si="0"/>
        <v>0.63840682788051206</v>
      </c>
      <c r="G17" s="4">
        <f t="shared" si="1"/>
        <v>0.44391873086557193</v>
      </c>
      <c r="H17" s="4">
        <f t="shared" si="2"/>
        <v>0.44391873086557193</v>
      </c>
      <c r="I17" s="4">
        <f t="shared" si="3"/>
        <v>0.65</v>
      </c>
      <c r="J17">
        <f t="shared" si="5"/>
        <v>2</v>
      </c>
      <c r="K17" t="str">
        <f>train!T17</f>
        <v>no</v>
      </c>
      <c r="L17">
        <f t="shared" si="6"/>
        <v>1.128143884114172</v>
      </c>
      <c r="M17">
        <f t="shared" si="7"/>
        <v>1.1064316323709558</v>
      </c>
      <c r="N17">
        <f t="shared" si="8"/>
        <v>1.1064316323709558</v>
      </c>
      <c r="O17">
        <f t="shared" si="9"/>
        <v>1.1064316323709558</v>
      </c>
    </row>
    <row r="18" spans="1:15">
      <c r="A18">
        <f t="shared" si="4"/>
        <v>17</v>
      </c>
      <c r="B18">
        <f>train!G18</f>
        <v>155.1</v>
      </c>
      <c r="C18">
        <f>train!J18</f>
        <v>239.7</v>
      </c>
      <c r="D18">
        <f>train!M18</f>
        <v>208.8</v>
      </c>
      <c r="E18">
        <f>train!P18</f>
        <v>10.6</v>
      </c>
      <c r="F18" s="4">
        <f t="shared" si="0"/>
        <v>0.44125177809388333</v>
      </c>
      <c r="G18" s="4">
        <f t="shared" si="1"/>
        <v>0.66713053158920121</v>
      </c>
      <c r="H18" s="4">
        <f t="shared" si="2"/>
        <v>0.66713053158920121</v>
      </c>
      <c r="I18" s="4">
        <f t="shared" si="3"/>
        <v>0.53</v>
      </c>
      <c r="J18">
        <f t="shared" si="5"/>
        <v>1</v>
      </c>
      <c r="K18" t="str">
        <f>train!T18</f>
        <v>no</v>
      </c>
      <c r="L18">
        <f t="shared" si="6"/>
        <v>1.128143884114172</v>
      </c>
      <c r="M18">
        <f t="shared" si="7"/>
        <v>1.1686442675288293</v>
      </c>
      <c r="N18">
        <f t="shared" si="8"/>
        <v>1.1686442675288293</v>
      </c>
      <c r="O18">
        <f t="shared" si="9"/>
        <v>1.1686442675288293</v>
      </c>
    </row>
    <row r="19" spans="1:15">
      <c r="A19">
        <f t="shared" si="4"/>
        <v>18</v>
      </c>
      <c r="B19">
        <f>train!G19</f>
        <v>62.4</v>
      </c>
      <c r="C19">
        <f>train!J19</f>
        <v>169.9</v>
      </c>
      <c r="D19">
        <f>train!M19</f>
        <v>209.6</v>
      </c>
      <c r="E19">
        <f>train!P19</f>
        <v>5.7</v>
      </c>
      <c r="F19" s="4">
        <f t="shared" si="0"/>
        <v>0.17752489331436699</v>
      </c>
      <c r="G19" s="4">
        <f t="shared" si="1"/>
        <v>0.47286390203172834</v>
      </c>
      <c r="H19" s="4">
        <f t="shared" si="2"/>
        <v>0.47286390203172834</v>
      </c>
      <c r="I19" s="4">
        <f t="shared" si="3"/>
        <v>0.28500000000000003</v>
      </c>
      <c r="J19">
        <f t="shared" si="5"/>
        <v>2</v>
      </c>
      <c r="K19" t="str">
        <f>train!T19</f>
        <v>yes</v>
      </c>
      <c r="L19">
        <f t="shared" si="6"/>
        <v>1.128143884114172</v>
      </c>
      <c r="M19">
        <f t="shared" si="7"/>
        <v>0.74829180634002757</v>
      </c>
      <c r="N19">
        <f t="shared" si="8"/>
        <v>0.74829180634002757</v>
      </c>
      <c r="O19">
        <f t="shared" si="9"/>
        <v>0.74829180634002757</v>
      </c>
    </row>
    <row r="20" spans="1:15">
      <c r="A20">
        <f t="shared" si="4"/>
        <v>19</v>
      </c>
      <c r="B20">
        <f>train!G20</f>
        <v>183</v>
      </c>
      <c r="C20">
        <f>train!J20</f>
        <v>72.900000000000006</v>
      </c>
      <c r="D20">
        <f>train!M20</f>
        <v>181.8</v>
      </c>
      <c r="E20">
        <f>train!P20</f>
        <v>9.5</v>
      </c>
      <c r="F20" s="4">
        <f t="shared" si="0"/>
        <v>0.52062588904694163</v>
      </c>
      <c r="G20" s="4">
        <f t="shared" si="1"/>
        <v>0.20289451711661566</v>
      </c>
      <c r="H20" s="4">
        <f t="shared" si="2"/>
        <v>0.20289451711661566</v>
      </c>
      <c r="I20" s="4">
        <f t="shared" si="3"/>
        <v>0.47499999999999998</v>
      </c>
      <c r="J20">
        <f t="shared" si="5"/>
        <v>2</v>
      </c>
      <c r="K20" t="str">
        <f>train!T20</f>
        <v>no</v>
      </c>
      <c r="L20">
        <f t="shared" si="6"/>
        <v>1.128143884114172</v>
      </c>
      <c r="M20">
        <f t="shared" si="7"/>
        <v>0.7609262030564381</v>
      </c>
      <c r="N20">
        <f t="shared" si="8"/>
        <v>0.7609262030564381</v>
      </c>
      <c r="O20">
        <f t="shared" si="9"/>
        <v>0.7609262030564381</v>
      </c>
    </row>
    <row r="21" spans="1:15">
      <c r="A21">
        <f t="shared" si="4"/>
        <v>20</v>
      </c>
      <c r="B21">
        <f>train!G21</f>
        <v>110.4</v>
      </c>
      <c r="C21">
        <f>train!J21</f>
        <v>137.30000000000001</v>
      </c>
      <c r="D21">
        <f>train!M21</f>
        <v>189.6</v>
      </c>
      <c r="E21">
        <f>train!P21</f>
        <v>7.7</v>
      </c>
      <c r="F21" s="4">
        <f t="shared" si="0"/>
        <v>0.31408250355618778</v>
      </c>
      <c r="G21" s="4">
        <f t="shared" si="1"/>
        <v>0.38213192318396882</v>
      </c>
      <c r="H21" s="4">
        <f t="shared" si="2"/>
        <v>0.38213192318396882</v>
      </c>
      <c r="I21" s="4">
        <f t="shared" si="3"/>
        <v>0.38500000000000001</v>
      </c>
      <c r="J21">
        <f t="shared" si="5"/>
        <v>2</v>
      </c>
      <c r="K21" t="str">
        <f>train!T21</f>
        <v>no</v>
      </c>
      <c r="L21">
        <f t="shared" si="6"/>
        <v>1.128143884114172</v>
      </c>
      <c r="M21">
        <f t="shared" si="7"/>
        <v>0.73411336486450107</v>
      </c>
      <c r="N21">
        <f t="shared" si="8"/>
        <v>0.73411336486450107</v>
      </c>
      <c r="O21">
        <f t="shared" si="9"/>
        <v>0.73411336486450107</v>
      </c>
    </row>
    <row r="22" spans="1:15">
      <c r="A22">
        <f t="shared" si="4"/>
        <v>21</v>
      </c>
      <c r="B22">
        <f>train!G22</f>
        <v>81.099999999999994</v>
      </c>
      <c r="C22">
        <f>train!J22</f>
        <v>245.2</v>
      </c>
      <c r="D22">
        <f>train!M22</f>
        <v>237</v>
      </c>
      <c r="E22">
        <f>train!P22</f>
        <v>10.3</v>
      </c>
      <c r="F22" s="4">
        <f t="shared" si="0"/>
        <v>0.23072546230440966</v>
      </c>
      <c r="G22" s="4">
        <f t="shared" si="1"/>
        <v>0.68243807403284162</v>
      </c>
      <c r="H22" s="4">
        <f t="shared" si="2"/>
        <v>0.68243807403284162</v>
      </c>
      <c r="I22" s="4">
        <f t="shared" si="3"/>
        <v>0.51500000000000001</v>
      </c>
      <c r="J22">
        <f t="shared" si="5"/>
        <v>2</v>
      </c>
      <c r="K22" t="str">
        <f>train!T22</f>
        <v>no</v>
      </c>
      <c r="L22">
        <f t="shared" si="6"/>
        <v>1.128143884114172</v>
      </c>
      <c r="M22">
        <f t="shared" si="7"/>
        <v>1.1179904689821341</v>
      </c>
      <c r="N22">
        <f t="shared" si="8"/>
        <v>1.1179904689821341</v>
      </c>
      <c r="O22">
        <f t="shared" si="9"/>
        <v>1.1179904689821341</v>
      </c>
    </row>
    <row r="23" spans="1:15">
      <c r="A23">
        <f t="shared" si="4"/>
        <v>22</v>
      </c>
      <c r="B23">
        <f>train!G23</f>
        <v>213</v>
      </c>
      <c r="C23">
        <f>train!J23</f>
        <v>191.1</v>
      </c>
      <c r="D23">
        <f>train!M23</f>
        <v>182.7</v>
      </c>
      <c r="E23">
        <f>train!P23</f>
        <v>9.5</v>
      </c>
      <c r="F23" s="4">
        <f t="shared" si="0"/>
        <v>0.60597439544807963</v>
      </c>
      <c r="G23" s="4">
        <f t="shared" si="1"/>
        <v>0.53186752017812411</v>
      </c>
      <c r="H23" s="4">
        <f t="shared" si="2"/>
        <v>0.53186752017812411</v>
      </c>
      <c r="I23" s="4">
        <f t="shared" si="3"/>
        <v>0.47499999999999998</v>
      </c>
      <c r="J23">
        <f t="shared" si="5"/>
        <v>2</v>
      </c>
      <c r="K23" t="str">
        <f>train!T23</f>
        <v>no</v>
      </c>
      <c r="L23">
        <f t="shared" si="6"/>
        <v>1.128143884114172</v>
      </c>
      <c r="M23">
        <f t="shared" si="7"/>
        <v>1.0763810133867655</v>
      </c>
      <c r="N23">
        <f t="shared" si="8"/>
        <v>1.0763810133867655</v>
      </c>
      <c r="O23">
        <f t="shared" si="9"/>
        <v>1.0763810133867655</v>
      </c>
    </row>
    <row r="24" spans="1:15">
      <c r="A24">
        <f t="shared" si="4"/>
        <v>23</v>
      </c>
      <c r="B24">
        <f>train!G24</f>
        <v>134.30000000000001</v>
      </c>
      <c r="C24">
        <f>train!J24</f>
        <v>155.5</v>
      </c>
      <c r="D24">
        <f>train!M24</f>
        <v>102.1</v>
      </c>
      <c r="E24">
        <f>train!P24</f>
        <v>14.7</v>
      </c>
      <c r="F24" s="4">
        <f t="shared" si="0"/>
        <v>0.38207681365576107</v>
      </c>
      <c r="G24" s="4">
        <f t="shared" si="1"/>
        <v>0.43278597272474256</v>
      </c>
      <c r="H24" s="4">
        <f t="shared" si="2"/>
        <v>0.43278597272474256</v>
      </c>
      <c r="I24" s="4">
        <f t="shared" si="3"/>
        <v>0.73499999999999999</v>
      </c>
      <c r="J24">
        <f t="shared" si="5"/>
        <v>2</v>
      </c>
      <c r="K24" t="str">
        <f>train!T24</f>
        <v>no</v>
      </c>
      <c r="L24">
        <f t="shared" si="6"/>
        <v>1.128143884114172</v>
      </c>
      <c r="M24">
        <f t="shared" si="7"/>
        <v>1.0299587797130243</v>
      </c>
      <c r="N24">
        <f t="shared" si="8"/>
        <v>1.0299587797130243</v>
      </c>
      <c r="O24">
        <f t="shared" si="9"/>
        <v>1.0299587797130243</v>
      </c>
    </row>
    <row r="25" spans="1:15">
      <c r="A25">
        <f t="shared" si="4"/>
        <v>24</v>
      </c>
      <c r="B25">
        <f>train!G25</f>
        <v>190</v>
      </c>
      <c r="C25">
        <f>train!J25</f>
        <v>258.2</v>
      </c>
      <c r="D25">
        <f>train!M25</f>
        <v>181.5</v>
      </c>
      <c r="E25">
        <f>train!P25</f>
        <v>6.3</v>
      </c>
      <c r="F25" s="4">
        <f t="shared" si="0"/>
        <v>0.54054054054054057</v>
      </c>
      <c r="G25" s="4">
        <f t="shared" si="1"/>
        <v>0.71861953799053713</v>
      </c>
      <c r="H25" s="4">
        <f t="shared" si="2"/>
        <v>0.71861953799053713</v>
      </c>
      <c r="I25" s="4">
        <f t="shared" si="3"/>
        <v>0.315</v>
      </c>
      <c r="J25">
        <f t="shared" si="5"/>
        <v>1</v>
      </c>
      <c r="K25" t="str">
        <f>train!T25</f>
        <v>no</v>
      </c>
      <c r="L25">
        <f t="shared" si="6"/>
        <v>1.128143884114172</v>
      </c>
      <c r="M25">
        <f t="shared" si="7"/>
        <v>1.1934140759733505</v>
      </c>
      <c r="N25">
        <f t="shared" si="8"/>
        <v>1.1934140759733505</v>
      </c>
      <c r="O25">
        <f t="shared" si="9"/>
        <v>1.1934140759733505</v>
      </c>
    </row>
    <row r="26" spans="1:15">
      <c r="A26">
        <f t="shared" si="4"/>
        <v>25</v>
      </c>
      <c r="B26">
        <f>train!G26</f>
        <v>119.3</v>
      </c>
      <c r="C26">
        <f>train!J26</f>
        <v>215.1</v>
      </c>
      <c r="D26">
        <f>train!M26</f>
        <v>178.7</v>
      </c>
      <c r="E26">
        <f>train!P26</f>
        <v>11.1</v>
      </c>
      <c r="F26" s="4">
        <f t="shared" si="0"/>
        <v>0.33940256045519201</v>
      </c>
      <c r="G26" s="4">
        <f t="shared" si="1"/>
        <v>0.59866406902310043</v>
      </c>
      <c r="H26" s="4">
        <f t="shared" si="2"/>
        <v>0.59866406902310043</v>
      </c>
      <c r="I26" s="4">
        <f t="shared" si="3"/>
        <v>0.55499999999999994</v>
      </c>
      <c r="J26">
        <f t="shared" si="5"/>
        <v>2</v>
      </c>
      <c r="K26" t="str">
        <f>train!T26</f>
        <v>no</v>
      </c>
      <c r="L26">
        <f t="shared" si="6"/>
        <v>1.128143884114172</v>
      </c>
      <c r="M26">
        <f t="shared" si="7"/>
        <v>1.0677155206899127</v>
      </c>
      <c r="N26">
        <f t="shared" si="8"/>
        <v>1.0677155206899127</v>
      </c>
      <c r="O26">
        <f t="shared" si="9"/>
        <v>1.0677155206899127</v>
      </c>
    </row>
    <row r="27" spans="1:15">
      <c r="A27">
        <f t="shared" si="4"/>
        <v>26</v>
      </c>
      <c r="B27">
        <f>train!G27</f>
        <v>226.1</v>
      </c>
      <c r="C27">
        <f>train!J27</f>
        <v>201.5</v>
      </c>
      <c r="D27">
        <f>train!M27</f>
        <v>246.2</v>
      </c>
      <c r="E27">
        <f>train!P27</f>
        <v>10.3</v>
      </c>
      <c r="F27" s="4">
        <f t="shared" si="0"/>
        <v>0.64324324324324322</v>
      </c>
      <c r="G27" s="4">
        <f t="shared" si="1"/>
        <v>0.56081269134428058</v>
      </c>
      <c r="H27" s="4">
        <f t="shared" si="2"/>
        <v>0.56081269134428058</v>
      </c>
      <c r="I27" s="4">
        <f t="shared" si="3"/>
        <v>0.51500000000000001</v>
      </c>
      <c r="J27">
        <f t="shared" si="5"/>
        <v>1</v>
      </c>
      <c r="K27" t="str">
        <f>train!T27</f>
        <v>no</v>
      </c>
      <c r="L27">
        <f t="shared" si="6"/>
        <v>1.128143884114172</v>
      </c>
      <c r="M27">
        <f t="shared" si="7"/>
        <v>1.1436820447675642</v>
      </c>
      <c r="N27">
        <f t="shared" si="8"/>
        <v>1.1436820447675642</v>
      </c>
      <c r="O27">
        <f t="shared" si="9"/>
        <v>1.1436820447675642</v>
      </c>
    </row>
    <row r="28" spans="1:15">
      <c r="A28">
        <f t="shared" si="4"/>
        <v>27</v>
      </c>
      <c r="B28">
        <f>train!G28</f>
        <v>249.6</v>
      </c>
      <c r="C28">
        <f>train!J28</f>
        <v>252.4</v>
      </c>
      <c r="D28">
        <f>train!M28</f>
        <v>280.2</v>
      </c>
      <c r="E28">
        <f>train!P28</f>
        <v>11.8</v>
      </c>
      <c r="F28" s="4">
        <f t="shared" si="0"/>
        <v>0.71009957325746798</v>
      </c>
      <c r="G28" s="4">
        <f t="shared" si="1"/>
        <v>0.70247703868633449</v>
      </c>
      <c r="H28" s="4">
        <f t="shared" si="2"/>
        <v>0.70247703868633449</v>
      </c>
      <c r="I28" s="4">
        <f t="shared" si="3"/>
        <v>0.59000000000000008</v>
      </c>
      <c r="J28">
        <f t="shared" si="5"/>
        <v>1</v>
      </c>
      <c r="K28" t="str">
        <f>train!T28</f>
        <v>yes</v>
      </c>
      <c r="L28">
        <f t="shared" si="6"/>
        <v>1.128143884114172</v>
      </c>
      <c r="M28">
        <f t="shared" si="7"/>
        <v>1.3562040346878055</v>
      </c>
      <c r="N28">
        <f t="shared" si="8"/>
        <v>1.3562040346878055</v>
      </c>
      <c r="O28">
        <f t="shared" si="9"/>
        <v>1.3562040346878055</v>
      </c>
    </row>
    <row r="29" spans="1:15">
      <c r="A29">
        <f t="shared" si="4"/>
        <v>28</v>
      </c>
      <c r="B29">
        <f>train!G29</f>
        <v>176.8</v>
      </c>
      <c r="C29">
        <f>train!J29</f>
        <v>195</v>
      </c>
      <c r="D29">
        <f>train!M29</f>
        <v>213.5</v>
      </c>
      <c r="E29">
        <f>train!P29</f>
        <v>8.3000000000000007</v>
      </c>
      <c r="F29" s="4">
        <f t="shared" si="0"/>
        <v>0.50298719772403988</v>
      </c>
      <c r="G29" s="4">
        <f t="shared" si="1"/>
        <v>0.54272195936543277</v>
      </c>
      <c r="H29" s="4">
        <f t="shared" si="2"/>
        <v>0.54272195936543277</v>
      </c>
      <c r="I29" s="4">
        <f t="shared" si="3"/>
        <v>0.41500000000000004</v>
      </c>
      <c r="J29">
        <f t="shared" si="5"/>
        <v>2</v>
      </c>
      <c r="K29" t="str">
        <f>train!T29</f>
        <v>no</v>
      </c>
      <c r="L29">
        <f t="shared" si="6"/>
        <v>1.128143884114172</v>
      </c>
      <c r="M29">
        <f t="shared" si="7"/>
        <v>1.0071322512109278</v>
      </c>
      <c r="N29">
        <f t="shared" si="8"/>
        <v>1.0071322512109278</v>
      </c>
      <c r="O29">
        <f t="shared" si="9"/>
        <v>1.0071322512109278</v>
      </c>
    </row>
    <row r="30" spans="1:15">
      <c r="A30">
        <f t="shared" si="4"/>
        <v>29</v>
      </c>
      <c r="B30">
        <f>train!G30</f>
        <v>146.30000000000001</v>
      </c>
      <c r="C30">
        <f>train!J30</f>
        <v>162.5</v>
      </c>
      <c r="D30">
        <f>train!M30</f>
        <v>129.30000000000001</v>
      </c>
      <c r="E30">
        <f>train!P30</f>
        <v>14.5</v>
      </c>
      <c r="F30" s="4">
        <f t="shared" si="0"/>
        <v>0.41621621621621624</v>
      </c>
      <c r="G30" s="4">
        <f t="shared" si="1"/>
        <v>0.45226829947119396</v>
      </c>
      <c r="H30" s="4">
        <f t="shared" si="2"/>
        <v>0.45226829947119396</v>
      </c>
      <c r="I30" s="4">
        <f t="shared" si="3"/>
        <v>0.72499999999999998</v>
      </c>
      <c r="J30">
        <f t="shared" si="5"/>
        <v>2</v>
      </c>
      <c r="K30" t="str">
        <f>train!T30</f>
        <v>no</v>
      </c>
      <c r="L30">
        <f t="shared" si="6"/>
        <v>1.128143884114172</v>
      </c>
      <c r="M30">
        <f t="shared" si="7"/>
        <v>1.0525940186294407</v>
      </c>
      <c r="N30">
        <f t="shared" si="8"/>
        <v>1.0525940186294407</v>
      </c>
      <c r="O30">
        <f t="shared" si="9"/>
        <v>1.0525940186294407</v>
      </c>
    </row>
    <row r="31" spans="1:15">
      <c r="A31">
        <f t="shared" si="4"/>
        <v>30</v>
      </c>
      <c r="B31">
        <f>train!G31</f>
        <v>130.80000000000001</v>
      </c>
      <c r="C31">
        <f>train!J31</f>
        <v>223.7</v>
      </c>
      <c r="D31">
        <f>train!M31</f>
        <v>227.8</v>
      </c>
      <c r="E31">
        <f>train!P31</f>
        <v>10</v>
      </c>
      <c r="F31" s="4">
        <f t="shared" si="0"/>
        <v>0.3721194879089616</v>
      </c>
      <c r="G31" s="4">
        <f t="shared" si="1"/>
        <v>0.62259949902588363</v>
      </c>
      <c r="H31" s="4">
        <f t="shared" si="2"/>
        <v>0.62259949902588363</v>
      </c>
      <c r="I31" s="4">
        <f t="shared" si="3"/>
        <v>0.5</v>
      </c>
      <c r="J31">
        <f t="shared" si="5"/>
        <v>2</v>
      </c>
      <c r="K31" t="str">
        <f>train!T31</f>
        <v>no</v>
      </c>
      <c r="L31">
        <f t="shared" si="6"/>
        <v>1.128143884114172</v>
      </c>
      <c r="M31">
        <f t="shared" si="7"/>
        <v>1.0787646572149971</v>
      </c>
      <c r="N31">
        <f t="shared" si="8"/>
        <v>1.0787646572149971</v>
      </c>
      <c r="O31">
        <f t="shared" si="9"/>
        <v>1.0787646572149971</v>
      </c>
    </row>
    <row r="32" spans="1:15">
      <c r="A32">
        <f t="shared" si="4"/>
        <v>31</v>
      </c>
      <c r="B32">
        <f>train!G32</f>
        <v>203.9</v>
      </c>
      <c r="C32">
        <f>train!J32</f>
        <v>187.6</v>
      </c>
      <c r="D32">
        <f>train!M32</f>
        <v>101.7</v>
      </c>
      <c r="E32">
        <f>train!P32</f>
        <v>10.5</v>
      </c>
      <c r="F32" s="4">
        <f t="shared" si="0"/>
        <v>0.58008534850640114</v>
      </c>
      <c r="G32" s="4">
        <f t="shared" si="1"/>
        <v>0.52212635680489838</v>
      </c>
      <c r="H32" s="4">
        <f t="shared" si="2"/>
        <v>0.52212635680489838</v>
      </c>
      <c r="I32" s="4">
        <f t="shared" si="3"/>
        <v>0.52500000000000002</v>
      </c>
      <c r="J32">
        <f t="shared" si="5"/>
        <v>2</v>
      </c>
      <c r="K32" t="str">
        <f>train!T32</f>
        <v>no</v>
      </c>
      <c r="L32">
        <f t="shared" si="6"/>
        <v>1.128143884114172</v>
      </c>
      <c r="M32">
        <f t="shared" si="7"/>
        <v>1.075804757608231</v>
      </c>
      <c r="N32">
        <f t="shared" si="8"/>
        <v>1.075804757608231</v>
      </c>
      <c r="O32">
        <f t="shared" si="9"/>
        <v>1.075804757608231</v>
      </c>
    </row>
    <row r="33" spans="1:15">
      <c r="A33">
        <f t="shared" si="4"/>
        <v>32</v>
      </c>
      <c r="B33">
        <f>train!G33</f>
        <v>126.3</v>
      </c>
      <c r="C33">
        <f>train!J33</f>
        <v>166.8</v>
      </c>
      <c r="D33">
        <f>train!M33</f>
        <v>187.8</v>
      </c>
      <c r="E33">
        <f>train!P33</f>
        <v>9.4</v>
      </c>
      <c r="F33" s="4">
        <f t="shared" si="0"/>
        <v>0.3593172119487909</v>
      </c>
      <c r="G33" s="4">
        <f t="shared" si="1"/>
        <v>0.46423601447258561</v>
      </c>
      <c r="H33" s="4">
        <f t="shared" si="2"/>
        <v>0.46423601447258561</v>
      </c>
      <c r="I33" s="4">
        <f t="shared" si="3"/>
        <v>0.47000000000000003</v>
      </c>
      <c r="J33">
        <f t="shared" si="5"/>
        <v>2</v>
      </c>
      <c r="K33" t="str">
        <f>train!T33</f>
        <v>no</v>
      </c>
      <c r="L33">
        <f t="shared" si="6"/>
        <v>1.128143884114172</v>
      </c>
      <c r="M33">
        <f t="shared" si="7"/>
        <v>0.88376411619245654</v>
      </c>
      <c r="N33">
        <f t="shared" si="8"/>
        <v>0.88376411619245654</v>
      </c>
      <c r="O33">
        <f t="shared" si="9"/>
        <v>0.88376411619245654</v>
      </c>
    </row>
    <row r="34" spans="1:15">
      <c r="A34">
        <f t="shared" si="4"/>
        <v>33</v>
      </c>
      <c r="B34">
        <f>train!G34</f>
        <v>173.1</v>
      </c>
      <c r="C34">
        <f>train!J34</f>
        <v>203.9</v>
      </c>
      <c r="D34">
        <f>train!M34</f>
        <v>122.2</v>
      </c>
      <c r="E34">
        <f>train!P34</f>
        <v>14.6</v>
      </c>
      <c r="F34" s="4">
        <f t="shared" si="0"/>
        <v>0.49246088193456611</v>
      </c>
      <c r="G34" s="4">
        <f t="shared" si="1"/>
        <v>0.5674923462287782</v>
      </c>
      <c r="H34" s="4">
        <f t="shared" si="2"/>
        <v>0.5674923462287782</v>
      </c>
      <c r="I34" s="4">
        <f t="shared" si="3"/>
        <v>0.73</v>
      </c>
      <c r="J34">
        <f t="shared" si="5"/>
        <v>1</v>
      </c>
      <c r="K34" t="str">
        <f>train!T34</f>
        <v>yes</v>
      </c>
      <c r="L34">
        <f t="shared" si="6"/>
        <v>1.128143884114172</v>
      </c>
      <c r="M34">
        <f t="shared" si="7"/>
        <v>1.1914331060920951</v>
      </c>
      <c r="N34">
        <f t="shared" si="8"/>
        <v>1.1914331060920951</v>
      </c>
      <c r="O34">
        <f t="shared" si="9"/>
        <v>1.1914331060920951</v>
      </c>
    </row>
    <row r="35" spans="1:15">
      <c r="A35">
        <f t="shared" si="4"/>
        <v>34</v>
      </c>
      <c r="B35">
        <f>train!G35</f>
        <v>124.8</v>
      </c>
      <c r="C35">
        <f>train!J35</f>
        <v>282.2</v>
      </c>
      <c r="D35">
        <f>train!M35</f>
        <v>311.5</v>
      </c>
      <c r="E35">
        <f>train!P35</f>
        <v>10</v>
      </c>
      <c r="F35" s="4">
        <f t="shared" si="0"/>
        <v>0.35504978662873399</v>
      </c>
      <c r="G35" s="4">
        <f t="shared" si="1"/>
        <v>0.78541608683551345</v>
      </c>
      <c r="H35" s="4">
        <f t="shared" si="2"/>
        <v>0.78541608683551345</v>
      </c>
      <c r="I35" s="4">
        <f t="shared" si="3"/>
        <v>0.5</v>
      </c>
      <c r="J35">
        <f t="shared" si="5"/>
        <v>1</v>
      </c>
      <c r="K35" t="str">
        <f>train!T35</f>
        <v>no</v>
      </c>
      <c r="L35">
        <f t="shared" si="6"/>
        <v>1.128143884114172</v>
      </c>
      <c r="M35">
        <f t="shared" si="7"/>
        <v>1.2687857226124242</v>
      </c>
      <c r="N35">
        <f t="shared" si="8"/>
        <v>1.2687857226124242</v>
      </c>
      <c r="O35">
        <f t="shared" si="9"/>
        <v>1.2687857226124242</v>
      </c>
    </row>
    <row r="36" spans="1:15">
      <c r="A36">
        <f t="shared" si="4"/>
        <v>35</v>
      </c>
      <c r="B36">
        <f>train!G36</f>
        <v>85.8</v>
      </c>
      <c r="C36">
        <f>train!J36</f>
        <v>165.3</v>
      </c>
      <c r="D36">
        <f>train!M36</f>
        <v>178.5</v>
      </c>
      <c r="E36">
        <f>train!P36</f>
        <v>9.1999999999999993</v>
      </c>
      <c r="F36" s="4">
        <f t="shared" si="0"/>
        <v>0.24409672830725462</v>
      </c>
      <c r="G36" s="4">
        <f t="shared" si="1"/>
        <v>0.46006123016977457</v>
      </c>
      <c r="H36" s="4">
        <f t="shared" si="2"/>
        <v>0.46006123016977457</v>
      </c>
      <c r="I36" s="4">
        <f t="shared" si="3"/>
        <v>0.45999999999999996</v>
      </c>
      <c r="J36">
        <f t="shared" si="5"/>
        <v>2</v>
      </c>
      <c r="K36" t="str">
        <f>train!T36</f>
        <v>no</v>
      </c>
      <c r="L36">
        <f t="shared" si="6"/>
        <v>1.128143884114172</v>
      </c>
      <c r="M36">
        <f t="shared" si="7"/>
        <v>0.83336419636372561</v>
      </c>
      <c r="N36">
        <f t="shared" si="8"/>
        <v>0.83336419636372561</v>
      </c>
      <c r="O36">
        <f t="shared" si="9"/>
        <v>0.83336419636372561</v>
      </c>
    </row>
    <row r="37" spans="1:15">
      <c r="A37">
        <f t="shared" si="4"/>
        <v>36</v>
      </c>
      <c r="B37">
        <f>train!G37</f>
        <v>154</v>
      </c>
      <c r="C37">
        <f>train!J37</f>
        <v>225.8</v>
      </c>
      <c r="D37">
        <f>train!M37</f>
        <v>265.3</v>
      </c>
      <c r="E37">
        <f>train!P37</f>
        <v>3.5</v>
      </c>
      <c r="F37" s="4">
        <f t="shared" si="0"/>
        <v>0.43812233285917496</v>
      </c>
      <c r="G37" s="4">
        <f t="shared" si="1"/>
        <v>0.62844419704981913</v>
      </c>
      <c r="H37" s="4">
        <f t="shared" si="2"/>
        <v>0.62844419704981913</v>
      </c>
      <c r="I37" s="4">
        <f t="shared" si="3"/>
        <v>0.17499999999999999</v>
      </c>
      <c r="J37">
        <f t="shared" si="5"/>
        <v>2</v>
      </c>
      <c r="K37" t="str">
        <f>train!T37</f>
        <v>no</v>
      </c>
      <c r="L37">
        <f t="shared" si="6"/>
        <v>1.128143884114172</v>
      </c>
      <c r="M37">
        <f t="shared" si="7"/>
        <v>1.0062109103767209</v>
      </c>
      <c r="N37">
        <f t="shared" si="8"/>
        <v>1.0062109103767209</v>
      </c>
      <c r="O37">
        <f t="shared" si="9"/>
        <v>1.0062109103767209</v>
      </c>
    </row>
    <row r="38" spans="1:15">
      <c r="A38">
        <f t="shared" si="4"/>
        <v>37</v>
      </c>
      <c r="B38">
        <f>train!G38</f>
        <v>120.9</v>
      </c>
      <c r="C38">
        <f>train!J38</f>
        <v>213</v>
      </c>
      <c r="D38">
        <f>train!M38</f>
        <v>163.1</v>
      </c>
      <c r="E38">
        <f>train!P38</f>
        <v>8.5</v>
      </c>
      <c r="F38" s="4">
        <f t="shared" si="0"/>
        <v>0.34395448079658608</v>
      </c>
      <c r="G38" s="4">
        <f t="shared" si="1"/>
        <v>0.59281937099916504</v>
      </c>
      <c r="H38" s="4">
        <f t="shared" si="2"/>
        <v>0.59281937099916504</v>
      </c>
      <c r="I38" s="4">
        <f t="shared" si="3"/>
        <v>0.42499999999999999</v>
      </c>
      <c r="J38">
        <f t="shared" si="5"/>
        <v>2</v>
      </c>
      <c r="K38" t="str">
        <f>train!T38</f>
        <v>no</v>
      </c>
      <c r="L38">
        <f t="shared" si="6"/>
        <v>1.128143884114172</v>
      </c>
      <c r="M38">
        <f t="shared" si="7"/>
        <v>1.0008992447413179</v>
      </c>
      <c r="N38">
        <f t="shared" si="8"/>
        <v>1.0008992447413179</v>
      </c>
      <c r="O38">
        <f t="shared" si="9"/>
        <v>1.0008992447413179</v>
      </c>
    </row>
    <row r="39" spans="1:15">
      <c r="A39">
        <f t="shared" si="4"/>
        <v>38</v>
      </c>
      <c r="B39">
        <f>train!G39</f>
        <v>211.3</v>
      </c>
      <c r="C39">
        <f>train!J39</f>
        <v>162.6</v>
      </c>
      <c r="D39">
        <f>train!M39</f>
        <v>134.69999999999999</v>
      </c>
      <c r="E39">
        <f>train!P39</f>
        <v>13.2</v>
      </c>
      <c r="F39" s="4">
        <f t="shared" si="0"/>
        <v>0.60113798008534858</v>
      </c>
      <c r="G39" s="4">
        <f t="shared" si="1"/>
        <v>0.45254661842471472</v>
      </c>
      <c r="H39" s="4">
        <f t="shared" si="2"/>
        <v>0.45254661842471472</v>
      </c>
      <c r="I39" s="4">
        <f t="shared" si="3"/>
        <v>0.65999999999999992</v>
      </c>
      <c r="J39">
        <f t="shared" si="5"/>
        <v>2</v>
      </c>
      <c r="K39" t="str">
        <f>train!T39</f>
        <v>no</v>
      </c>
      <c r="L39">
        <f t="shared" si="6"/>
        <v>1.128143884114172</v>
      </c>
      <c r="M39">
        <f t="shared" si="7"/>
        <v>1.0984369598645074</v>
      </c>
      <c r="N39">
        <f t="shared" si="8"/>
        <v>1.0984369598645074</v>
      </c>
      <c r="O39">
        <f t="shared" si="9"/>
        <v>1.0984369598645074</v>
      </c>
    </row>
    <row r="40" spans="1:15">
      <c r="A40">
        <f t="shared" si="4"/>
        <v>39</v>
      </c>
      <c r="B40">
        <f>train!G40</f>
        <v>187</v>
      </c>
      <c r="C40">
        <f>train!J40</f>
        <v>134.6</v>
      </c>
      <c r="D40">
        <f>train!M40</f>
        <v>242.2</v>
      </c>
      <c r="E40">
        <f>train!P40</f>
        <v>7.4</v>
      </c>
      <c r="F40" s="4">
        <f t="shared" si="0"/>
        <v>0.53200568990042674</v>
      </c>
      <c r="G40" s="4">
        <f t="shared" si="1"/>
        <v>0.37461731143890897</v>
      </c>
      <c r="H40" s="4">
        <f t="shared" si="2"/>
        <v>0.37461731143890897</v>
      </c>
      <c r="I40" s="4">
        <f t="shared" si="3"/>
        <v>0.37</v>
      </c>
      <c r="J40">
        <f t="shared" si="5"/>
        <v>2</v>
      </c>
      <c r="K40" t="str">
        <f>train!T40</f>
        <v>no</v>
      </c>
      <c r="L40">
        <f t="shared" si="6"/>
        <v>1.128143884114172</v>
      </c>
      <c r="M40">
        <f t="shared" si="7"/>
        <v>0.83702229011291096</v>
      </c>
      <c r="N40">
        <f t="shared" si="8"/>
        <v>0.83702229011291096</v>
      </c>
      <c r="O40">
        <f t="shared" si="9"/>
        <v>0.83702229011291096</v>
      </c>
    </row>
    <row r="41" spans="1:15">
      <c r="A41">
        <f t="shared" si="4"/>
        <v>40</v>
      </c>
      <c r="B41">
        <f>train!G41</f>
        <v>133.19999999999999</v>
      </c>
      <c r="C41">
        <f>train!J41</f>
        <v>217.2</v>
      </c>
      <c r="D41">
        <f>train!M41</f>
        <v>70.599999999999994</v>
      </c>
      <c r="E41">
        <f>train!P41</f>
        <v>11</v>
      </c>
      <c r="F41" s="4">
        <f t="shared" si="0"/>
        <v>0.37894736842105259</v>
      </c>
      <c r="G41" s="4">
        <f t="shared" si="1"/>
        <v>0.60450876704703582</v>
      </c>
      <c r="H41" s="4">
        <f t="shared" si="2"/>
        <v>0.60450876704703582</v>
      </c>
      <c r="I41" s="4">
        <f t="shared" si="3"/>
        <v>0.55000000000000004</v>
      </c>
      <c r="J41">
        <f t="shared" si="5"/>
        <v>2</v>
      </c>
      <c r="K41" t="str">
        <f>train!T41</f>
        <v>no</v>
      </c>
      <c r="L41">
        <f t="shared" si="6"/>
        <v>1.128143884114172</v>
      </c>
      <c r="M41">
        <f t="shared" si="7"/>
        <v>1.0848791669613238</v>
      </c>
      <c r="N41">
        <f t="shared" si="8"/>
        <v>1.0848791669613238</v>
      </c>
      <c r="O41">
        <f t="shared" si="9"/>
        <v>1.0848791669613238</v>
      </c>
    </row>
    <row r="42" spans="1:15">
      <c r="A42">
        <f t="shared" si="4"/>
        <v>41</v>
      </c>
      <c r="B42">
        <f>train!G42</f>
        <v>191.9</v>
      </c>
      <c r="C42">
        <f>train!J42</f>
        <v>269.8</v>
      </c>
      <c r="D42">
        <f>train!M42</f>
        <v>236.8</v>
      </c>
      <c r="E42">
        <f>train!P42</f>
        <v>7.8</v>
      </c>
      <c r="F42" s="4">
        <f t="shared" si="0"/>
        <v>0.54594594594594592</v>
      </c>
      <c r="G42" s="4">
        <f t="shared" si="1"/>
        <v>0.75090453659894241</v>
      </c>
      <c r="H42" s="4">
        <f t="shared" si="2"/>
        <v>0.75090453659894241</v>
      </c>
      <c r="I42" s="4">
        <f t="shared" si="3"/>
        <v>0.39</v>
      </c>
      <c r="J42">
        <f t="shared" si="5"/>
        <v>1</v>
      </c>
      <c r="K42" t="str">
        <f>train!T42</f>
        <v>no</v>
      </c>
      <c r="L42">
        <f t="shared" si="6"/>
        <v>1.128143884114172</v>
      </c>
      <c r="M42">
        <f t="shared" si="7"/>
        <v>1.2561338392323322</v>
      </c>
      <c r="N42">
        <f t="shared" si="8"/>
        <v>1.2561338392323322</v>
      </c>
      <c r="O42">
        <f t="shared" si="9"/>
        <v>1.2561338392323322</v>
      </c>
    </row>
    <row r="43" spans="1:15">
      <c r="A43">
        <f t="shared" si="4"/>
        <v>42</v>
      </c>
      <c r="B43">
        <f>train!G43</f>
        <v>220.6</v>
      </c>
      <c r="C43">
        <f>train!J43</f>
        <v>211.1</v>
      </c>
      <c r="D43">
        <f>train!M43</f>
        <v>249</v>
      </c>
      <c r="E43">
        <f>train!P43</f>
        <v>6.8</v>
      </c>
      <c r="F43" s="4">
        <f t="shared" si="0"/>
        <v>0.62759601706970125</v>
      </c>
      <c r="G43" s="4">
        <f t="shared" si="1"/>
        <v>0.58753131088227106</v>
      </c>
      <c r="H43" s="4">
        <f t="shared" si="2"/>
        <v>0.58753131088227106</v>
      </c>
      <c r="I43" s="4">
        <f t="shared" si="3"/>
        <v>0.33999999999999997</v>
      </c>
      <c r="J43">
        <f t="shared" si="5"/>
        <v>2</v>
      </c>
      <c r="K43" t="str">
        <f>train!T43</f>
        <v>no</v>
      </c>
      <c r="L43">
        <f t="shared" si="6"/>
        <v>1.128143884114172</v>
      </c>
      <c r="M43">
        <f t="shared" si="7"/>
        <v>1.0953825099826235</v>
      </c>
      <c r="N43">
        <f t="shared" si="8"/>
        <v>1.0953825099826235</v>
      </c>
      <c r="O43">
        <f t="shared" si="9"/>
        <v>1.0953825099826235</v>
      </c>
    </row>
    <row r="44" spans="1:15">
      <c r="A44">
        <f t="shared" si="4"/>
        <v>43</v>
      </c>
      <c r="B44">
        <f>train!G44</f>
        <v>186.1</v>
      </c>
      <c r="C44">
        <f>train!J44</f>
        <v>190.2</v>
      </c>
      <c r="D44">
        <f>train!M44</f>
        <v>282.8</v>
      </c>
      <c r="E44">
        <f>train!P44</f>
        <v>11.4</v>
      </c>
      <c r="F44" s="4">
        <f t="shared" si="0"/>
        <v>0.52944523470839255</v>
      </c>
      <c r="G44" s="4">
        <f t="shared" si="1"/>
        <v>0.52936264959643742</v>
      </c>
      <c r="H44" s="4">
        <f t="shared" si="2"/>
        <v>0.52936264959643742</v>
      </c>
      <c r="I44" s="4">
        <f t="shared" si="3"/>
        <v>0.57000000000000006</v>
      </c>
      <c r="J44">
        <f t="shared" si="5"/>
        <v>2</v>
      </c>
      <c r="K44" t="str">
        <f>train!T44</f>
        <v>no</v>
      </c>
      <c r="L44">
        <f t="shared" si="6"/>
        <v>1.128143884114172</v>
      </c>
      <c r="M44">
        <f t="shared" si="7"/>
        <v>1.079658226537892</v>
      </c>
      <c r="N44">
        <f t="shared" si="8"/>
        <v>1.079658226537892</v>
      </c>
      <c r="O44">
        <f t="shared" si="9"/>
        <v>1.079658226537892</v>
      </c>
    </row>
    <row r="45" spans="1:15">
      <c r="A45">
        <f t="shared" si="4"/>
        <v>44</v>
      </c>
      <c r="B45">
        <f>train!G45</f>
        <v>160.19999999999999</v>
      </c>
      <c r="C45">
        <f>train!J45</f>
        <v>267.5</v>
      </c>
      <c r="D45">
        <f>train!M45</f>
        <v>228.5</v>
      </c>
      <c r="E45">
        <f>train!P45</f>
        <v>9.3000000000000007</v>
      </c>
      <c r="F45" s="4">
        <f t="shared" si="0"/>
        <v>0.45576102418207676</v>
      </c>
      <c r="G45" s="4">
        <f t="shared" si="1"/>
        <v>0.74450320066796549</v>
      </c>
      <c r="H45" s="4">
        <f t="shared" si="2"/>
        <v>0.74450320066796549</v>
      </c>
      <c r="I45" s="4">
        <f t="shared" si="3"/>
        <v>0.46500000000000002</v>
      </c>
      <c r="J45">
        <f t="shared" si="5"/>
        <v>1</v>
      </c>
      <c r="K45" t="str">
        <f>train!T45</f>
        <v>no</v>
      </c>
      <c r="L45">
        <f t="shared" si="6"/>
        <v>1.128143884114172</v>
      </c>
      <c r="M45">
        <f t="shared" si="7"/>
        <v>1.2379471486187064</v>
      </c>
      <c r="N45">
        <f t="shared" si="8"/>
        <v>1.2379471486187064</v>
      </c>
      <c r="O45">
        <f t="shared" si="9"/>
        <v>1.2379471486187064</v>
      </c>
    </row>
    <row r="46" spans="1:15">
      <c r="A46">
        <f t="shared" si="4"/>
        <v>45</v>
      </c>
      <c r="B46">
        <f>train!G46</f>
        <v>175.5</v>
      </c>
      <c r="C46">
        <f>train!J46</f>
        <v>249.3</v>
      </c>
      <c r="D46">
        <f>train!M46</f>
        <v>270.2</v>
      </c>
      <c r="E46">
        <f>train!P46</f>
        <v>10.199999999999999</v>
      </c>
      <c r="F46" s="4">
        <f t="shared" si="0"/>
        <v>0.49928876244665721</v>
      </c>
      <c r="G46" s="4">
        <f t="shared" si="1"/>
        <v>0.69384915112719181</v>
      </c>
      <c r="H46" s="4">
        <f t="shared" si="2"/>
        <v>0.69384915112719181</v>
      </c>
      <c r="I46" s="4">
        <f t="shared" si="3"/>
        <v>0.51</v>
      </c>
      <c r="J46">
        <f t="shared" si="5"/>
        <v>1</v>
      </c>
      <c r="K46" t="str">
        <f>train!T46</f>
        <v>no</v>
      </c>
      <c r="L46">
        <f t="shared" si="6"/>
        <v>1.128143884114172</v>
      </c>
      <c r="M46">
        <f t="shared" si="7"/>
        <v>1.2133600279164316</v>
      </c>
      <c r="N46">
        <f t="shared" si="8"/>
        <v>1.2133600279164316</v>
      </c>
      <c r="O46">
        <f t="shared" si="9"/>
        <v>1.2133600279164316</v>
      </c>
    </row>
    <row r="47" spans="1:15">
      <c r="A47">
        <f t="shared" si="4"/>
        <v>46</v>
      </c>
      <c r="B47">
        <f>train!G47</f>
        <v>126.9</v>
      </c>
      <c r="C47">
        <f>train!J47</f>
        <v>180</v>
      </c>
      <c r="D47">
        <f>train!M47</f>
        <v>140.80000000000001</v>
      </c>
      <c r="E47">
        <f>train!P47</f>
        <v>8</v>
      </c>
      <c r="F47" s="4">
        <f t="shared" si="0"/>
        <v>0.36102418207681369</v>
      </c>
      <c r="G47" s="4">
        <f t="shared" si="1"/>
        <v>0.50097411633732258</v>
      </c>
      <c r="H47" s="4">
        <f t="shared" si="2"/>
        <v>0.50097411633732258</v>
      </c>
      <c r="I47" s="4">
        <f t="shared" si="3"/>
        <v>0.4</v>
      </c>
      <c r="J47">
        <f t="shared" si="5"/>
        <v>2</v>
      </c>
      <c r="K47" t="str">
        <f>train!T47</f>
        <v>no</v>
      </c>
      <c r="L47">
        <f t="shared" si="6"/>
        <v>1.128143884114172</v>
      </c>
      <c r="M47">
        <f t="shared" si="7"/>
        <v>0.89010594342704774</v>
      </c>
      <c r="N47">
        <f t="shared" si="8"/>
        <v>0.89010594342704774</v>
      </c>
      <c r="O47">
        <f t="shared" si="9"/>
        <v>0.89010594342704774</v>
      </c>
    </row>
    <row r="48" spans="1:15">
      <c r="A48">
        <f t="shared" si="4"/>
        <v>47</v>
      </c>
      <c r="B48">
        <f>train!G48</f>
        <v>198.4</v>
      </c>
      <c r="C48">
        <f>train!J48</f>
        <v>75.3</v>
      </c>
      <c r="D48">
        <f>train!M48</f>
        <v>181.2</v>
      </c>
      <c r="E48">
        <f>train!P48</f>
        <v>5.8</v>
      </c>
      <c r="F48" s="4">
        <f t="shared" si="0"/>
        <v>0.56443812233285917</v>
      </c>
      <c r="G48" s="4">
        <f t="shared" si="1"/>
        <v>0.20957417200111325</v>
      </c>
      <c r="H48" s="4">
        <f t="shared" si="2"/>
        <v>0.20957417200111325</v>
      </c>
      <c r="I48" s="4">
        <f t="shared" si="3"/>
        <v>0.28999999999999998</v>
      </c>
      <c r="J48">
        <f t="shared" si="5"/>
        <v>2</v>
      </c>
      <c r="K48" t="str">
        <f>train!T48</f>
        <v>yes</v>
      </c>
      <c r="L48">
        <f t="shared" si="6"/>
        <v>1.128143884114172</v>
      </c>
      <c r="M48">
        <f t="shared" si="7"/>
        <v>0.70038065441768749</v>
      </c>
      <c r="N48">
        <f t="shared" si="8"/>
        <v>0.70038065441768749</v>
      </c>
      <c r="O48">
        <f t="shared" si="9"/>
        <v>0.70038065441768749</v>
      </c>
    </row>
    <row r="49" spans="1:15">
      <c r="A49">
        <f t="shared" si="4"/>
        <v>48</v>
      </c>
      <c r="B49">
        <f>train!G49</f>
        <v>229.3</v>
      </c>
      <c r="C49">
        <f>train!J49</f>
        <v>177.4</v>
      </c>
      <c r="D49">
        <f>train!M49</f>
        <v>189.3</v>
      </c>
      <c r="E49">
        <f>train!P49</f>
        <v>12</v>
      </c>
      <c r="F49" s="4">
        <f t="shared" si="0"/>
        <v>0.65234708392603136</v>
      </c>
      <c r="G49" s="4">
        <f t="shared" si="1"/>
        <v>0.49373782354578349</v>
      </c>
      <c r="H49" s="4">
        <f t="shared" si="2"/>
        <v>0.49373782354578349</v>
      </c>
      <c r="I49" s="4">
        <f t="shared" si="3"/>
        <v>0.6</v>
      </c>
      <c r="J49">
        <f t="shared" si="5"/>
        <v>1</v>
      </c>
      <c r="K49" t="str">
        <f>train!T49</f>
        <v>no</v>
      </c>
      <c r="L49">
        <f t="shared" si="6"/>
        <v>1.128143884114172</v>
      </c>
      <c r="M49">
        <f t="shared" si="7"/>
        <v>1.1283221147820559</v>
      </c>
      <c r="N49">
        <f t="shared" si="8"/>
        <v>1.1283221147820559</v>
      </c>
      <c r="O49">
        <f t="shared" si="9"/>
        <v>1.1283221147820559</v>
      </c>
    </row>
    <row r="50" spans="1:15">
      <c r="A50">
        <f t="shared" si="4"/>
        <v>49</v>
      </c>
      <c r="B50">
        <f>train!G50</f>
        <v>192.1</v>
      </c>
      <c r="C50">
        <f>train!J50</f>
        <v>169.9</v>
      </c>
      <c r="D50">
        <f>train!M50</f>
        <v>166.6</v>
      </c>
      <c r="E50">
        <f>train!P50</f>
        <v>11.4</v>
      </c>
      <c r="F50" s="4">
        <f t="shared" si="0"/>
        <v>0.54651493598862022</v>
      </c>
      <c r="G50" s="4">
        <f t="shared" si="1"/>
        <v>0.47286390203172834</v>
      </c>
      <c r="H50" s="4">
        <f t="shared" si="2"/>
        <v>0.47286390203172834</v>
      </c>
      <c r="I50" s="4">
        <f t="shared" si="3"/>
        <v>0.57000000000000006</v>
      </c>
      <c r="J50">
        <f t="shared" si="5"/>
        <v>2</v>
      </c>
      <c r="K50" t="str">
        <f>train!T50</f>
        <v>no</v>
      </c>
      <c r="L50">
        <f t="shared" si="6"/>
        <v>1.128143884114172</v>
      </c>
      <c r="M50">
        <f t="shared" si="7"/>
        <v>1.0347845741737696</v>
      </c>
      <c r="N50">
        <f t="shared" si="8"/>
        <v>1.0347845741737696</v>
      </c>
      <c r="O50">
        <f t="shared" si="9"/>
        <v>1.0347845741737696</v>
      </c>
    </row>
    <row r="51" spans="1:15">
      <c r="A51">
        <f t="shared" si="4"/>
        <v>50</v>
      </c>
      <c r="B51">
        <f>train!G51</f>
        <v>268.60000000000002</v>
      </c>
      <c r="C51">
        <f>train!J51</f>
        <v>178.2</v>
      </c>
      <c r="D51">
        <f>train!M51</f>
        <v>166.3</v>
      </c>
      <c r="E51">
        <f>train!P51</f>
        <v>11.6</v>
      </c>
      <c r="F51" s="4">
        <f t="shared" si="0"/>
        <v>0.76415362731152214</v>
      </c>
      <c r="G51" s="4">
        <f t="shared" si="1"/>
        <v>0.49596437517394931</v>
      </c>
      <c r="H51" s="4">
        <f t="shared" si="2"/>
        <v>0.49596437517394931</v>
      </c>
      <c r="I51" s="4">
        <f t="shared" si="3"/>
        <v>0.57999999999999996</v>
      </c>
      <c r="J51">
        <f t="shared" si="5"/>
        <v>1</v>
      </c>
      <c r="K51" t="str">
        <f>train!T51</f>
        <v>no</v>
      </c>
      <c r="L51">
        <f t="shared" si="6"/>
        <v>1.128143884114172</v>
      </c>
      <c r="M51">
        <f t="shared" si="7"/>
        <v>1.1883989603734635</v>
      </c>
      <c r="N51">
        <f t="shared" si="8"/>
        <v>1.1883989603734635</v>
      </c>
      <c r="O51">
        <f t="shared" si="9"/>
        <v>1.1883989603734635</v>
      </c>
    </row>
    <row r="52" spans="1:15">
      <c r="A52">
        <f t="shared" si="4"/>
        <v>51</v>
      </c>
      <c r="B52">
        <f>train!G52</f>
        <v>180.7</v>
      </c>
      <c r="C52">
        <f>train!J52</f>
        <v>187.8</v>
      </c>
      <c r="D52">
        <f>train!M52</f>
        <v>265.5</v>
      </c>
      <c r="E52">
        <f>train!P52</f>
        <v>12.6</v>
      </c>
      <c r="F52" s="4">
        <f t="shared" si="0"/>
        <v>0.51408250355618779</v>
      </c>
      <c r="G52" s="4">
        <f t="shared" si="1"/>
        <v>0.52268299471193991</v>
      </c>
      <c r="H52" s="4">
        <f t="shared" si="2"/>
        <v>0.52268299471193991</v>
      </c>
      <c r="I52" s="4">
        <f t="shared" si="3"/>
        <v>0.63</v>
      </c>
      <c r="J52">
        <f t="shared" si="5"/>
        <v>2</v>
      </c>
      <c r="K52" t="str">
        <f>train!T52</f>
        <v>no</v>
      </c>
      <c r="L52">
        <f t="shared" si="6"/>
        <v>1.128143884114172</v>
      </c>
      <c r="M52">
        <f t="shared" si="7"/>
        <v>1.0988975595498796</v>
      </c>
      <c r="N52">
        <f t="shared" si="8"/>
        <v>1.0988975595498796</v>
      </c>
      <c r="O52">
        <f t="shared" si="9"/>
        <v>1.0988975595498796</v>
      </c>
    </row>
    <row r="53" spans="1:15">
      <c r="A53">
        <f t="shared" si="4"/>
        <v>52</v>
      </c>
      <c r="B53">
        <f>train!G53</f>
        <v>131.19999999999999</v>
      </c>
      <c r="C53">
        <f>train!J53</f>
        <v>162.9</v>
      </c>
      <c r="D53">
        <f>train!M53</f>
        <v>159</v>
      </c>
      <c r="E53">
        <f>train!P53</f>
        <v>8.1999999999999993</v>
      </c>
      <c r="F53" s="4">
        <f t="shared" si="0"/>
        <v>0.37325746799431009</v>
      </c>
      <c r="G53" s="4">
        <f t="shared" si="1"/>
        <v>0.45338157528527695</v>
      </c>
      <c r="H53" s="4">
        <f t="shared" si="2"/>
        <v>0.45338157528527695</v>
      </c>
      <c r="I53" s="4">
        <f t="shared" si="3"/>
        <v>0.41</v>
      </c>
      <c r="J53">
        <f t="shared" si="5"/>
        <v>2</v>
      </c>
      <c r="K53" t="str">
        <f>train!T53</f>
        <v>no</v>
      </c>
      <c r="L53">
        <f t="shared" si="6"/>
        <v>1.128143884114172</v>
      </c>
      <c r="M53">
        <f t="shared" si="7"/>
        <v>0.84766198630694878</v>
      </c>
      <c r="N53">
        <f t="shared" si="8"/>
        <v>0.84766198630694878</v>
      </c>
      <c r="O53">
        <f t="shared" si="9"/>
        <v>0.84766198630694878</v>
      </c>
    </row>
    <row r="54" spans="1:15">
      <c r="A54">
        <f t="shared" si="4"/>
        <v>53</v>
      </c>
      <c r="B54">
        <f>train!G54</f>
        <v>148.1</v>
      </c>
      <c r="C54">
        <f>train!J54</f>
        <v>169.5</v>
      </c>
      <c r="D54">
        <f>train!M54</f>
        <v>214.1</v>
      </c>
      <c r="E54">
        <f>train!P54</f>
        <v>6.2</v>
      </c>
      <c r="F54" s="4">
        <f t="shared" si="0"/>
        <v>0.4213371266002845</v>
      </c>
      <c r="G54" s="4">
        <f t="shared" si="1"/>
        <v>0.47175062621764541</v>
      </c>
      <c r="H54" s="4">
        <f t="shared" si="2"/>
        <v>0.47175062621764541</v>
      </c>
      <c r="I54" s="4">
        <f t="shared" si="3"/>
        <v>0.31</v>
      </c>
      <c r="J54">
        <f t="shared" si="5"/>
        <v>2</v>
      </c>
      <c r="K54" t="str">
        <f>train!T54</f>
        <v>no</v>
      </c>
      <c r="L54">
        <f t="shared" si="6"/>
        <v>1.128143884114172</v>
      </c>
      <c r="M54">
        <f t="shared" si="7"/>
        <v>0.84777489991463251</v>
      </c>
      <c r="N54">
        <f t="shared" si="8"/>
        <v>0.84777489991463251</v>
      </c>
      <c r="O54">
        <f t="shared" si="9"/>
        <v>0.84777489991463251</v>
      </c>
    </row>
    <row r="55" spans="1:15">
      <c r="A55">
        <f t="shared" si="4"/>
        <v>54</v>
      </c>
      <c r="B55">
        <f>train!G55</f>
        <v>251.5</v>
      </c>
      <c r="C55">
        <f>train!J55</f>
        <v>212.8</v>
      </c>
      <c r="D55">
        <f>train!M55</f>
        <v>157.80000000000001</v>
      </c>
      <c r="E55">
        <f>train!P55</f>
        <v>9.3000000000000007</v>
      </c>
      <c r="F55" s="4">
        <f t="shared" si="0"/>
        <v>0.71550497866287344</v>
      </c>
      <c r="G55" s="4">
        <f t="shared" si="1"/>
        <v>0.59226273309212363</v>
      </c>
      <c r="H55" s="4">
        <f t="shared" si="2"/>
        <v>0.59226273309212363</v>
      </c>
      <c r="I55" s="4">
        <f t="shared" si="3"/>
        <v>0.46500000000000002</v>
      </c>
      <c r="J55">
        <f t="shared" si="5"/>
        <v>1</v>
      </c>
      <c r="K55" t="str">
        <f>train!T55</f>
        <v>no</v>
      </c>
      <c r="L55">
        <f t="shared" si="6"/>
        <v>1.128143884114172</v>
      </c>
      <c r="M55">
        <f t="shared" si="7"/>
        <v>1.1957101088938167</v>
      </c>
      <c r="N55">
        <f t="shared" si="8"/>
        <v>1.1957101088938167</v>
      </c>
      <c r="O55">
        <f t="shared" si="9"/>
        <v>1.1957101088938167</v>
      </c>
    </row>
    <row r="56" spans="1:15">
      <c r="A56">
        <f t="shared" si="4"/>
        <v>55</v>
      </c>
      <c r="B56">
        <f>train!G56</f>
        <v>125.2</v>
      </c>
      <c r="C56">
        <f>train!J56</f>
        <v>206.4</v>
      </c>
      <c r="D56">
        <f>train!M56</f>
        <v>129.30000000000001</v>
      </c>
      <c r="E56">
        <f>train!P56</f>
        <v>8.3000000000000007</v>
      </c>
      <c r="F56" s="4">
        <f t="shared" si="0"/>
        <v>0.35618776671408253</v>
      </c>
      <c r="G56" s="4">
        <f t="shared" si="1"/>
        <v>0.57445032006679653</v>
      </c>
      <c r="H56" s="4">
        <f t="shared" si="2"/>
        <v>0.57445032006679653</v>
      </c>
      <c r="I56" s="4">
        <f t="shared" si="3"/>
        <v>0.41500000000000004</v>
      </c>
      <c r="J56">
        <f t="shared" si="5"/>
        <v>2</v>
      </c>
      <c r="K56" t="str">
        <f>train!T56</f>
        <v>no</v>
      </c>
      <c r="L56">
        <f t="shared" si="6"/>
        <v>1.128143884114172</v>
      </c>
      <c r="M56">
        <f t="shared" si="7"/>
        <v>0.97932684309501883</v>
      </c>
      <c r="N56">
        <f t="shared" si="8"/>
        <v>0.97932684309501883</v>
      </c>
      <c r="O56">
        <f t="shared" si="9"/>
        <v>0.97932684309501883</v>
      </c>
    </row>
    <row r="57" spans="1:15">
      <c r="A57">
        <f t="shared" si="4"/>
        <v>56</v>
      </c>
      <c r="B57">
        <f>train!G57</f>
        <v>211.6</v>
      </c>
      <c r="C57">
        <f>train!J57</f>
        <v>216.9</v>
      </c>
      <c r="D57">
        <f>train!M57</f>
        <v>153.5</v>
      </c>
      <c r="E57">
        <f>train!P57</f>
        <v>7.8</v>
      </c>
      <c r="F57" s="4">
        <f t="shared" si="0"/>
        <v>0.60199146514935986</v>
      </c>
      <c r="G57" s="4">
        <f t="shared" si="1"/>
        <v>0.6036738101864737</v>
      </c>
      <c r="H57" s="4">
        <f t="shared" si="2"/>
        <v>0.6036738101864737</v>
      </c>
      <c r="I57" s="4">
        <f t="shared" si="3"/>
        <v>0.39</v>
      </c>
      <c r="J57">
        <f t="shared" si="5"/>
        <v>2</v>
      </c>
      <c r="K57" t="str">
        <f>train!T57</f>
        <v>no</v>
      </c>
      <c r="L57">
        <f t="shared" si="6"/>
        <v>1.128143884114172</v>
      </c>
      <c r="M57">
        <f t="shared" si="7"/>
        <v>1.1150506097584909</v>
      </c>
      <c r="N57">
        <f t="shared" si="8"/>
        <v>1.1150506097584909</v>
      </c>
      <c r="O57">
        <f t="shared" si="9"/>
        <v>1.1150506097584909</v>
      </c>
    </row>
    <row r="58" spans="1:15">
      <c r="A58">
        <f t="shared" si="4"/>
        <v>57</v>
      </c>
      <c r="B58">
        <f>train!G58</f>
        <v>178.9</v>
      </c>
      <c r="C58">
        <f>train!J58</f>
        <v>169.1</v>
      </c>
      <c r="D58">
        <f>train!M58</f>
        <v>148.6</v>
      </c>
      <c r="E58">
        <f>train!P58</f>
        <v>13.8</v>
      </c>
      <c r="F58" s="4">
        <f t="shared" si="0"/>
        <v>0.50896159317211953</v>
      </c>
      <c r="G58" s="4">
        <f t="shared" si="1"/>
        <v>0.47063735040356247</v>
      </c>
      <c r="H58" s="4">
        <f t="shared" si="2"/>
        <v>0.47063735040356247</v>
      </c>
      <c r="I58" s="4">
        <f t="shared" si="3"/>
        <v>0.69000000000000006</v>
      </c>
      <c r="J58">
        <f t="shared" si="5"/>
        <v>2</v>
      </c>
      <c r="K58" t="str">
        <f>train!T58</f>
        <v>yes</v>
      </c>
      <c r="L58">
        <f t="shared" si="6"/>
        <v>1.128143884114172</v>
      </c>
      <c r="M58">
        <f t="shared" si="7"/>
        <v>1.0854220075685188</v>
      </c>
      <c r="N58">
        <f t="shared" si="8"/>
        <v>1.0854220075685188</v>
      </c>
      <c r="O58">
        <f t="shared" si="9"/>
        <v>1.0854220075685188</v>
      </c>
    </row>
    <row r="59" spans="1:15">
      <c r="A59">
        <f t="shared" si="4"/>
        <v>58</v>
      </c>
      <c r="B59">
        <f>train!G59</f>
        <v>241.8</v>
      </c>
      <c r="C59">
        <f>train!J59</f>
        <v>170.5</v>
      </c>
      <c r="D59">
        <f>train!M59</f>
        <v>295.3</v>
      </c>
      <c r="E59">
        <f>train!P59</f>
        <v>11.8</v>
      </c>
      <c r="F59" s="4">
        <f t="shared" si="0"/>
        <v>0.68790896159317216</v>
      </c>
      <c r="G59" s="4">
        <f t="shared" si="1"/>
        <v>0.47453381575285275</v>
      </c>
      <c r="H59" s="4">
        <f t="shared" si="2"/>
        <v>0.47453381575285275</v>
      </c>
      <c r="I59" s="4">
        <f t="shared" si="3"/>
        <v>0.59000000000000008</v>
      </c>
      <c r="J59">
        <f t="shared" si="5"/>
        <v>2</v>
      </c>
      <c r="K59" t="str">
        <f>train!T59</f>
        <v>no</v>
      </c>
      <c r="L59">
        <f t="shared" si="6"/>
        <v>1.128143884114172</v>
      </c>
      <c r="M59">
        <f t="shared" si="7"/>
        <v>1.1276894182469397</v>
      </c>
      <c r="N59">
        <f t="shared" si="8"/>
        <v>1.1276894182469397</v>
      </c>
      <c r="O59">
        <f t="shared" si="9"/>
        <v>1.1276894182469397</v>
      </c>
    </row>
    <row r="60" spans="1:15">
      <c r="A60">
        <f t="shared" si="4"/>
        <v>59</v>
      </c>
      <c r="B60">
        <f>train!G60</f>
        <v>224.9</v>
      </c>
      <c r="C60">
        <f>train!J60</f>
        <v>188.2</v>
      </c>
      <c r="D60">
        <f>train!M60</f>
        <v>254.6</v>
      </c>
      <c r="E60">
        <f>train!P60</f>
        <v>12.1</v>
      </c>
      <c r="F60" s="4">
        <f t="shared" si="0"/>
        <v>0.63982930298719776</v>
      </c>
      <c r="G60" s="4">
        <f t="shared" si="1"/>
        <v>0.52379627052602273</v>
      </c>
      <c r="H60" s="4">
        <f t="shared" si="2"/>
        <v>0.52379627052602273</v>
      </c>
      <c r="I60" s="4">
        <f t="shared" si="3"/>
        <v>0.60499999999999998</v>
      </c>
      <c r="J60">
        <f t="shared" si="5"/>
        <v>1</v>
      </c>
      <c r="K60" t="str">
        <f>train!T60</f>
        <v>no</v>
      </c>
      <c r="L60">
        <f t="shared" si="6"/>
        <v>1.128143884114172</v>
      </c>
      <c r="M60">
        <f t="shared" si="7"/>
        <v>1.1507091739423234</v>
      </c>
      <c r="N60">
        <f t="shared" si="8"/>
        <v>1.1507091739423234</v>
      </c>
      <c r="O60">
        <f t="shared" si="9"/>
        <v>1.1507091739423234</v>
      </c>
    </row>
    <row r="61" spans="1:15">
      <c r="A61">
        <f t="shared" si="4"/>
        <v>60</v>
      </c>
      <c r="B61">
        <f>train!G61</f>
        <v>248.6</v>
      </c>
      <c r="C61">
        <f>train!J61</f>
        <v>148.9</v>
      </c>
      <c r="D61">
        <f>train!M61</f>
        <v>172.5</v>
      </c>
      <c r="E61">
        <f>train!P61</f>
        <v>8</v>
      </c>
      <c r="F61" s="4">
        <f t="shared" si="0"/>
        <v>0.7072546230440967</v>
      </c>
      <c r="G61" s="4">
        <f t="shared" si="1"/>
        <v>0.41441692179237405</v>
      </c>
      <c r="H61" s="4">
        <f t="shared" si="2"/>
        <v>0.41441692179237405</v>
      </c>
      <c r="I61" s="4">
        <f t="shared" si="3"/>
        <v>0.4</v>
      </c>
      <c r="J61">
        <f t="shared" si="5"/>
        <v>2</v>
      </c>
      <c r="K61" t="str">
        <f>train!T61</f>
        <v>no</v>
      </c>
      <c r="L61">
        <f t="shared" si="6"/>
        <v>1.128143884114172</v>
      </c>
      <c r="M61">
        <f t="shared" si="7"/>
        <v>1.0018442353744323</v>
      </c>
      <c r="N61">
        <f t="shared" si="8"/>
        <v>1.0018442353744323</v>
      </c>
      <c r="O61">
        <f t="shared" si="9"/>
        <v>1.0018442353744323</v>
      </c>
    </row>
    <row r="62" spans="1:15">
      <c r="A62">
        <f t="shared" si="4"/>
        <v>61</v>
      </c>
      <c r="B62">
        <f>train!G62</f>
        <v>203.4</v>
      </c>
      <c r="C62">
        <f>train!J62</f>
        <v>226.7</v>
      </c>
      <c r="D62">
        <f>train!M62</f>
        <v>152.4</v>
      </c>
      <c r="E62">
        <f>train!P62</f>
        <v>7.3</v>
      </c>
      <c r="F62" s="4">
        <f t="shared" si="0"/>
        <v>0.57866287339971556</v>
      </c>
      <c r="G62" s="4">
        <f t="shared" si="1"/>
        <v>0.6309490676315056</v>
      </c>
      <c r="H62" s="4">
        <f t="shared" si="2"/>
        <v>0.6309490676315056</v>
      </c>
      <c r="I62" s="4">
        <f t="shared" si="3"/>
        <v>0.36499999999999999</v>
      </c>
      <c r="J62">
        <f t="shared" si="5"/>
        <v>2</v>
      </c>
      <c r="K62" t="str">
        <f>train!T62</f>
        <v>no</v>
      </c>
      <c r="L62">
        <f t="shared" si="6"/>
        <v>1.128143884114172</v>
      </c>
      <c r="M62">
        <f t="shared" si="7"/>
        <v>1.1243972487254439</v>
      </c>
      <c r="N62">
        <f t="shared" si="8"/>
        <v>1.1243972487254439</v>
      </c>
      <c r="O62">
        <f t="shared" si="9"/>
        <v>1.1243972487254439</v>
      </c>
    </row>
    <row r="63" spans="1:15">
      <c r="A63">
        <f t="shared" si="4"/>
        <v>62</v>
      </c>
      <c r="B63">
        <f>train!G63</f>
        <v>235.8</v>
      </c>
      <c r="C63">
        <f>train!J63</f>
        <v>157.19999999999999</v>
      </c>
      <c r="D63">
        <f>train!M63</f>
        <v>188.2</v>
      </c>
      <c r="E63">
        <f>train!P63</f>
        <v>12</v>
      </c>
      <c r="F63" s="4">
        <f t="shared" si="0"/>
        <v>0.67083926031294461</v>
      </c>
      <c r="G63" s="4">
        <f t="shared" si="1"/>
        <v>0.43751739493459502</v>
      </c>
      <c r="H63" s="4">
        <f t="shared" si="2"/>
        <v>0.43751739493459502</v>
      </c>
      <c r="I63" s="4">
        <f t="shared" si="3"/>
        <v>0.6</v>
      </c>
      <c r="J63">
        <f t="shared" si="5"/>
        <v>2</v>
      </c>
      <c r="K63" t="str">
        <f>train!T63</f>
        <v>no</v>
      </c>
      <c r="L63">
        <f t="shared" si="6"/>
        <v>1.128143884114172</v>
      </c>
      <c r="M63">
        <f t="shared" si="7"/>
        <v>1.0921850827208397</v>
      </c>
      <c r="N63">
        <f t="shared" si="8"/>
        <v>1.0921850827208397</v>
      </c>
      <c r="O63">
        <f t="shared" si="9"/>
        <v>1.0921850827208397</v>
      </c>
    </row>
    <row r="64" spans="1:15">
      <c r="A64">
        <f t="shared" si="4"/>
        <v>63</v>
      </c>
      <c r="B64">
        <f>train!G64</f>
        <v>157.1</v>
      </c>
      <c r="C64">
        <f>train!J64</f>
        <v>223.3</v>
      </c>
      <c r="D64">
        <f>train!M64</f>
        <v>181.4</v>
      </c>
      <c r="E64">
        <f>train!P64</f>
        <v>6.1</v>
      </c>
      <c r="F64" s="4">
        <f t="shared" si="0"/>
        <v>0.44694167852062588</v>
      </c>
      <c r="G64" s="4">
        <f t="shared" si="1"/>
        <v>0.62148622321180069</v>
      </c>
      <c r="H64" s="4">
        <f t="shared" si="2"/>
        <v>0.62148622321180069</v>
      </c>
      <c r="I64" s="4">
        <f t="shared" si="3"/>
        <v>0.30499999999999999</v>
      </c>
      <c r="J64">
        <f t="shared" si="5"/>
        <v>2</v>
      </c>
      <c r="K64" t="str">
        <f>train!T64</f>
        <v>no</v>
      </c>
      <c r="L64">
        <f t="shared" si="6"/>
        <v>1.128143884114172</v>
      </c>
      <c r="M64">
        <f t="shared" si="7"/>
        <v>1.0321202038924395</v>
      </c>
      <c r="N64">
        <f t="shared" si="8"/>
        <v>1.0321202038924395</v>
      </c>
      <c r="O64">
        <f t="shared" si="9"/>
        <v>1.0321202038924395</v>
      </c>
    </row>
    <row r="65" spans="1:15">
      <c r="A65">
        <f t="shared" si="4"/>
        <v>64</v>
      </c>
      <c r="B65">
        <f>train!G65</f>
        <v>300.3</v>
      </c>
      <c r="C65">
        <f>train!J65</f>
        <v>181</v>
      </c>
      <c r="D65">
        <f>train!M65</f>
        <v>270.10000000000002</v>
      </c>
      <c r="E65">
        <f>train!P65</f>
        <v>11.7</v>
      </c>
      <c r="F65" s="4">
        <f t="shared" si="0"/>
        <v>0.8543385490753912</v>
      </c>
      <c r="G65" s="4">
        <f t="shared" si="1"/>
        <v>0.50375730587252987</v>
      </c>
      <c r="H65" s="4">
        <f t="shared" si="2"/>
        <v>0.50375730587252987</v>
      </c>
      <c r="I65" s="4">
        <f t="shared" si="3"/>
        <v>0.58499999999999996</v>
      </c>
      <c r="J65">
        <f t="shared" si="5"/>
        <v>1</v>
      </c>
      <c r="K65" t="str">
        <f>train!T65</f>
        <v>yes</v>
      </c>
      <c r="L65">
        <f t="shared" si="6"/>
        <v>1.128143884114172</v>
      </c>
      <c r="M65">
        <f t="shared" si="7"/>
        <v>1.2568461333338079</v>
      </c>
      <c r="N65">
        <f t="shared" si="8"/>
        <v>1.2568461333338079</v>
      </c>
      <c r="O65">
        <f t="shared" si="9"/>
        <v>1.2568461333338079</v>
      </c>
    </row>
    <row r="66" spans="1:15">
      <c r="A66">
        <f t="shared" si="4"/>
        <v>65</v>
      </c>
      <c r="B66">
        <f>train!G66</f>
        <v>61.6</v>
      </c>
      <c r="C66">
        <f>train!J66</f>
        <v>77.099999999999994</v>
      </c>
      <c r="D66">
        <f>train!M66</f>
        <v>173</v>
      </c>
      <c r="E66">
        <f>train!P66</f>
        <v>8.1999999999999993</v>
      </c>
      <c r="F66" s="4">
        <f t="shared" ref="F66:F129" si="10">(B66-$W$3)/($W$2-$W$3)</f>
        <v>0.17524893314366999</v>
      </c>
      <c r="G66" s="4">
        <f t="shared" ref="G66:G129" si="11">(C66-$W$5)/($W$4-$W$5)</f>
        <v>0.21458391316448647</v>
      </c>
      <c r="H66" s="4">
        <f t="shared" ref="H66:H129" si="12">(C66-$W$5)/($W$4-$W$5)</f>
        <v>0.21458391316448647</v>
      </c>
      <c r="I66" s="4">
        <f t="shared" ref="I66:I129" si="13">(E66-$W$9)/($W$8-$W$9)</f>
        <v>0.41</v>
      </c>
      <c r="J66">
        <f t="shared" si="5"/>
        <v>2</v>
      </c>
      <c r="K66" t="str">
        <f>train!T66</f>
        <v>yes</v>
      </c>
      <c r="L66">
        <f t="shared" si="6"/>
        <v>1.128143884114172</v>
      </c>
      <c r="M66">
        <f t="shared" si="7"/>
        <v>0.5393558196088758</v>
      </c>
      <c r="N66">
        <f t="shared" si="8"/>
        <v>0.5393558196088758</v>
      </c>
      <c r="O66">
        <f t="shared" si="9"/>
        <v>0.5393558196088758</v>
      </c>
    </row>
    <row r="67" spans="1:15">
      <c r="A67">
        <f t="shared" ref="A67:A130" si="14">ROW()-1</f>
        <v>66</v>
      </c>
      <c r="B67">
        <f>train!G67</f>
        <v>214.1</v>
      </c>
      <c r="C67">
        <f>train!J67</f>
        <v>164.4</v>
      </c>
      <c r="D67">
        <f>train!M67</f>
        <v>177.5</v>
      </c>
      <c r="E67">
        <f>train!P67</f>
        <v>8.1999999999999993</v>
      </c>
      <c r="F67" s="4">
        <f t="shared" si="10"/>
        <v>0.609103840682788</v>
      </c>
      <c r="G67" s="4">
        <f t="shared" si="11"/>
        <v>0.45755635958808794</v>
      </c>
      <c r="H67" s="4">
        <f t="shared" si="12"/>
        <v>0.45755635958808794</v>
      </c>
      <c r="I67" s="4">
        <f t="shared" si="13"/>
        <v>0.41</v>
      </c>
      <c r="J67">
        <f t="shared" ref="J67:J130" si="15">MATCH(MIN(L67:O67),L67:O67,0)</f>
        <v>2</v>
      </c>
      <c r="K67" t="str">
        <f>train!T67</f>
        <v>no</v>
      </c>
      <c r="L67">
        <f t="shared" ref="L67:L130" si="16">SQRT(($F$2-$Z$3)^2+($G$2-$AA$3)^2+($H$2-$AB$3)^2+($I$2-$AC$3)^2)</f>
        <v>1.128143884114172</v>
      </c>
      <c r="M67">
        <f t="shared" ref="M67:M130" si="17">SQRT((F67-$Z$4)^2+(G67-$AA$4)^2+(H67-$AB$4)^2+(I67-$AC$4)^2)</f>
        <v>0.97868438892910226</v>
      </c>
      <c r="N67">
        <f t="shared" ref="N67:N130" si="18">SQRT((F67-$Z$5)^2+(G67-$AA$5)^2+(H67-$AB$5)^2+(I67-$AC$5)^2)</f>
        <v>0.97868438892910226</v>
      </c>
      <c r="O67">
        <f t="shared" ref="O67:O130" si="19">SQRT((F67-$Z$6)^2+(G67-$AA$6)^2+(H67-$AB$6)^2+(I67-$AC$6)^2)</f>
        <v>0.97868438892910226</v>
      </c>
    </row>
    <row r="68" spans="1:15">
      <c r="A68">
        <f t="shared" si="14"/>
        <v>67</v>
      </c>
      <c r="B68">
        <f>train!G68</f>
        <v>170.2</v>
      </c>
      <c r="C68">
        <f>train!J68</f>
        <v>155.19999999999999</v>
      </c>
      <c r="D68">
        <f>train!M68</f>
        <v>228.6</v>
      </c>
      <c r="E68">
        <f>train!P68</f>
        <v>15</v>
      </c>
      <c r="F68" s="4">
        <f t="shared" si="10"/>
        <v>0.48421052631578942</v>
      </c>
      <c r="G68" s="4">
        <f t="shared" si="11"/>
        <v>0.43195101586418033</v>
      </c>
      <c r="H68" s="4">
        <f t="shared" si="12"/>
        <v>0.43195101586418033</v>
      </c>
      <c r="I68" s="4">
        <f t="shared" si="13"/>
        <v>0.75</v>
      </c>
      <c r="J68">
        <f t="shared" si="15"/>
        <v>2</v>
      </c>
      <c r="K68" t="str">
        <f>train!T68</f>
        <v>no</v>
      </c>
      <c r="L68">
        <f t="shared" si="16"/>
        <v>1.128143884114172</v>
      </c>
      <c r="M68">
        <f t="shared" si="17"/>
        <v>1.0817223275902224</v>
      </c>
      <c r="N68">
        <f t="shared" si="18"/>
        <v>1.0817223275902224</v>
      </c>
      <c r="O68">
        <f t="shared" si="19"/>
        <v>1.0817223275902224</v>
      </c>
    </row>
    <row r="69" spans="1:15">
      <c r="A69">
        <f t="shared" si="14"/>
        <v>68</v>
      </c>
      <c r="B69">
        <f>train!G69</f>
        <v>201.1</v>
      </c>
      <c r="C69">
        <f>train!J69</f>
        <v>303.5</v>
      </c>
      <c r="D69">
        <f>train!M69</f>
        <v>224</v>
      </c>
      <c r="E69">
        <f>train!P69</f>
        <v>13.2</v>
      </c>
      <c r="F69" s="4">
        <f t="shared" si="10"/>
        <v>0.57211948790896161</v>
      </c>
      <c r="G69" s="4">
        <f t="shared" si="11"/>
        <v>0.84469802393543003</v>
      </c>
      <c r="H69" s="4">
        <f t="shared" si="12"/>
        <v>0.84469802393543003</v>
      </c>
      <c r="I69" s="4">
        <f t="shared" si="13"/>
        <v>0.65999999999999992</v>
      </c>
      <c r="J69">
        <f t="shared" si="15"/>
        <v>1</v>
      </c>
      <c r="K69" t="str">
        <f>train!T69</f>
        <v>no</v>
      </c>
      <c r="L69">
        <f t="shared" si="16"/>
        <v>1.128143884114172</v>
      </c>
      <c r="M69">
        <f t="shared" si="17"/>
        <v>1.4798480367004083</v>
      </c>
      <c r="N69">
        <f t="shared" si="18"/>
        <v>1.4798480367004083</v>
      </c>
      <c r="O69">
        <f t="shared" si="19"/>
        <v>1.4798480367004083</v>
      </c>
    </row>
    <row r="70" spans="1:15">
      <c r="A70">
        <f t="shared" si="14"/>
        <v>69</v>
      </c>
      <c r="B70">
        <f>train!G70</f>
        <v>215.4</v>
      </c>
      <c r="C70">
        <f>train!J70</f>
        <v>204.8</v>
      </c>
      <c r="D70">
        <f>train!M70</f>
        <v>278.5</v>
      </c>
      <c r="E70">
        <f>train!P70</f>
        <v>12.6</v>
      </c>
      <c r="F70" s="4">
        <f t="shared" si="10"/>
        <v>0.61280227596017067</v>
      </c>
      <c r="G70" s="4">
        <f t="shared" si="11"/>
        <v>0.56999721681046478</v>
      </c>
      <c r="H70" s="4">
        <f t="shared" si="12"/>
        <v>0.56999721681046478</v>
      </c>
      <c r="I70" s="4">
        <f t="shared" si="13"/>
        <v>0.63</v>
      </c>
      <c r="J70">
        <f t="shared" si="15"/>
        <v>1</v>
      </c>
      <c r="K70" t="str">
        <f>train!T70</f>
        <v>no</v>
      </c>
      <c r="L70">
        <f t="shared" si="16"/>
        <v>1.128143884114172</v>
      </c>
      <c r="M70">
        <f t="shared" si="17"/>
        <v>1.1925687752768463</v>
      </c>
      <c r="N70">
        <f t="shared" si="18"/>
        <v>1.1925687752768463</v>
      </c>
      <c r="O70">
        <f t="shared" si="19"/>
        <v>1.1925687752768463</v>
      </c>
    </row>
    <row r="71" spans="1:15">
      <c r="A71">
        <f t="shared" si="14"/>
        <v>70</v>
      </c>
      <c r="B71">
        <f>train!G71</f>
        <v>249.5</v>
      </c>
      <c r="C71">
        <f>train!J71</f>
        <v>259.7</v>
      </c>
      <c r="D71">
        <f>train!M71</f>
        <v>222.7</v>
      </c>
      <c r="E71">
        <f>train!P71</f>
        <v>9.8000000000000007</v>
      </c>
      <c r="F71" s="4">
        <f t="shared" si="10"/>
        <v>0.70981507823613088</v>
      </c>
      <c r="G71" s="4">
        <f t="shared" si="11"/>
        <v>0.72279432229334817</v>
      </c>
      <c r="H71" s="4">
        <f t="shared" si="12"/>
        <v>0.72279432229334817</v>
      </c>
      <c r="I71" s="4">
        <f t="shared" si="13"/>
        <v>0.49000000000000005</v>
      </c>
      <c r="J71">
        <f t="shared" si="15"/>
        <v>1</v>
      </c>
      <c r="K71" t="str">
        <f>train!T71</f>
        <v>no</v>
      </c>
      <c r="L71">
        <f t="shared" si="16"/>
        <v>1.128143884114172</v>
      </c>
      <c r="M71">
        <f t="shared" si="17"/>
        <v>1.3374605452013775</v>
      </c>
      <c r="N71">
        <f t="shared" si="18"/>
        <v>1.3374605452013775</v>
      </c>
      <c r="O71">
        <f t="shared" si="19"/>
        <v>1.3374605452013775</v>
      </c>
    </row>
    <row r="72" spans="1:15">
      <c r="A72">
        <f t="shared" si="14"/>
        <v>71</v>
      </c>
      <c r="B72">
        <f>train!G72</f>
        <v>179.3</v>
      </c>
      <c r="C72">
        <f>train!J72</f>
        <v>225.9</v>
      </c>
      <c r="D72">
        <f>train!M72</f>
        <v>323</v>
      </c>
      <c r="E72">
        <f>train!P72</f>
        <v>8.6</v>
      </c>
      <c r="F72" s="4">
        <f t="shared" si="10"/>
        <v>0.51009957325746802</v>
      </c>
      <c r="G72" s="4">
        <f t="shared" si="11"/>
        <v>0.62872251600333984</v>
      </c>
      <c r="H72" s="4">
        <f t="shared" si="12"/>
        <v>0.62872251600333984</v>
      </c>
      <c r="I72" s="4">
        <f t="shared" si="13"/>
        <v>0.43</v>
      </c>
      <c r="J72">
        <f t="shared" si="15"/>
        <v>2</v>
      </c>
      <c r="K72" t="str">
        <f>train!T72</f>
        <v>no</v>
      </c>
      <c r="L72">
        <f t="shared" si="16"/>
        <v>1.128143884114172</v>
      </c>
      <c r="M72">
        <f t="shared" si="17"/>
        <v>1.1116139522768644</v>
      </c>
      <c r="N72">
        <f t="shared" si="18"/>
        <v>1.1116139522768644</v>
      </c>
      <c r="O72">
        <f t="shared" si="19"/>
        <v>1.1116139522768644</v>
      </c>
    </row>
    <row r="73" spans="1:15">
      <c r="A73">
        <f t="shared" si="14"/>
        <v>72</v>
      </c>
      <c r="B73">
        <f>train!G73</f>
        <v>157.9</v>
      </c>
      <c r="C73">
        <f>train!J73</f>
        <v>155</v>
      </c>
      <c r="D73">
        <f>train!M73</f>
        <v>189.6</v>
      </c>
      <c r="E73">
        <f>train!P73</f>
        <v>8</v>
      </c>
      <c r="F73" s="4">
        <f t="shared" si="10"/>
        <v>0.44921763869132292</v>
      </c>
      <c r="G73" s="4">
        <f t="shared" si="11"/>
        <v>0.43139437795713886</v>
      </c>
      <c r="H73" s="4">
        <f t="shared" si="12"/>
        <v>0.43139437795713886</v>
      </c>
      <c r="I73" s="4">
        <f t="shared" si="13"/>
        <v>0.4</v>
      </c>
      <c r="J73">
        <f t="shared" si="15"/>
        <v>2</v>
      </c>
      <c r="K73" t="str">
        <f>train!T73</f>
        <v>yes</v>
      </c>
      <c r="L73">
        <f t="shared" si="16"/>
        <v>1.128143884114172</v>
      </c>
      <c r="M73">
        <f t="shared" si="17"/>
        <v>0.85673724418719044</v>
      </c>
      <c r="N73">
        <f t="shared" si="18"/>
        <v>0.85673724418719044</v>
      </c>
      <c r="O73">
        <f t="shared" si="19"/>
        <v>0.85673724418719044</v>
      </c>
    </row>
    <row r="74" spans="1:15">
      <c r="A74">
        <f t="shared" si="14"/>
        <v>73</v>
      </c>
      <c r="B74">
        <f>train!G74</f>
        <v>214.3</v>
      </c>
      <c r="C74">
        <f>train!J74</f>
        <v>208.5</v>
      </c>
      <c r="D74">
        <f>train!M74</f>
        <v>182.4</v>
      </c>
      <c r="E74">
        <f>train!P74</f>
        <v>12</v>
      </c>
      <c r="F74" s="4">
        <f t="shared" si="10"/>
        <v>0.6096728307254623</v>
      </c>
      <c r="G74" s="4">
        <f t="shared" si="11"/>
        <v>0.58029501809073192</v>
      </c>
      <c r="H74" s="4">
        <f t="shared" si="12"/>
        <v>0.58029501809073192</v>
      </c>
      <c r="I74" s="4">
        <f t="shared" si="13"/>
        <v>0.6</v>
      </c>
      <c r="J74">
        <f t="shared" si="15"/>
        <v>1</v>
      </c>
      <c r="K74" t="str">
        <f>train!T74</f>
        <v>no</v>
      </c>
      <c r="L74">
        <f t="shared" si="16"/>
        <v>1.128143884114172</v>
      </c>
      <c r="M74">
        <f t="shared" si="17"/>
        <v>1.1854052372782247</v>
      </c>
      <c r="N74">
        <f t="shared" si="18"/>
        <v>1.1854052372782247</v>
      </c>
      <c r="O74">
        <f t="shared" si="19"/>
        <v>1.1854052372782247</v>
      </c>
    </row>
    <row r="75" spans="1:15">
      <c r="A75">
        <f t="shared" si="14"/>
        <v>74</v>
      </c>
      <c r="B75">
        <f>train!G75</f>
        <v>154.1</v>
      </c>
      <c r="C75">
        <f>train!J75</f>
        <v>123.4</v>
      </c>
      <c r="D75">
        <f>train!M75</f>
        <v>202.1</v>
      </c>
      <c r="E75">
        <f>train!P75</f>
        <v>10.9</v>
      </c>
      <c r="F75" s="4">
        <f t="shared" si="10"/>
        <v>0.43840682788051205</v>
      </c>
      <c r="G75" s="4">
        <f t="shared" si="11"/>
        <v>0.34344558864458669</v>
      </c>
      <c r="H75" s="4">
        <f t="shared" si="12"/>
        <v>0.34344558864458669</v>
      </c>
      <c r="I75" s="4">
        <f t="shared" si="13"/>
        <v>0.54500000000000004</v>
      </c>
      <c r="J75">
        <f t="shared" si="15"/>
        <v>2</v>
      </c>
      <c r="K75" t="str">
        <f>train!T75</f>
        <v>no</v>
      </c>
      <c r="L75">
        <f t="shared" si="16"/>
        <v>1.128143884114172</v>
      </c>
      <c r="M75">
        <f t="shared" si="17"/>
        <v>0.85154876046595607</v>
      </c>
      <c r="N75">
        <f t="shared" si="18"/>
        <v>0.85154876046595607</v>
      </c>
      <c r="O75">
        <f t="shared" si="19"/>
        <v>0.85154876046595607</v>
      </c>
    </row>
    <row r="76" spans="1:15">
      <c r="A76">
        <f t="shared" si="14"/>
        <v>75</v>
      </c>
      <c r="B76">
        <f>train!G76</f>
        <v>237.9</v>
      </c>
      <c r="C76">
        <f>train!J76</f>
        <v>247.6</v>
      </c>
      <c r="D76">
        <f>train!M76</f>
        <v>208.9</v>
      </c>
      <c r="E76">
        <f>train!P76</f>
        <v>13.9</v>
      </c>
      <c r="F76" s="4">
        <f t="shared" si="10"/>
        <v>0.67681365576102415</v>
      </c>
      <c r="G76" s="4">
        <f t="shared" si="11"/>
        <v>0.68911772891733925</v>
      </c>
      <c r="H76" s="4">
        <f t="shared" si="12"/>
        <v>0.68911772891733925</v>
      </c>
      <c r="I76" s="4">
        <f t="shared" si="13"/>
        <v>0.69500000000000006</v>
      </c>
      <c r="J76">
        <f t="shared" si="15"/>
        <v>1</v>
      </c>
      <c r="K76" t="str">
        <f>train!T76</f>
        <v>yes</v>
      </c>
      <c r="L76">
        <f t="shared" si="16"/>
        <v>1.128143884114172</v>
      </c>
      <c r="M76">
        <f t="shared" si="17"/>
        <v>1.3750884383344169</v>
      </c>
      <c r="N76">
        <f t="shared" si="18"/>
        <v>1.3750884383344169</v>
      </c>
      <c r="O76">
        <f t="shared" si="19"/>
        <v>1.3750884383344169</v>
      </c>
    </row>
    <row r="77" spans="1:15">
      <c r="A77">
        <f t="shared" si="14"/>
        <v>76</v>
      </c>
      <c r="B77">
        <f>train!G77</f>
        <v>143.9</v>
      </c>
      <c r="C77">
        <f>train!J77</f>
        <v>194.9</v>
      </c>
      <c r="D77">
        <f>train!M77</f>
        <v>109.6</v>
      </c>
      <c r="E77">
        <f>train!P77</f>
        <v>11.1</v>
      </c>
      <c r="F77" s="4">
        <f t="shared" si="10"/>
        <v>0.40938833570412519</v>
      </c>
      <c r="G77" s="4">
        <f t="shared" si="11"/>
        <v>0.54244364041191206</v>
      </c>
      <c r="H77" s="4">
        <f t="shared" si="12"/>
        <v>0.54244364041191206</v>
      </c>
      <c r="I77" s="4">
        <f t="shared" si="13"/>
        <v>0.55499999999999994</v>
      </c>
      <c r="J77">
        <f t="shared" si="15"/>
        <v>2</v>
      </c>
      <c r="K77" t="str">
        <f>train!T77</f>
        <v>no</v>
      </c>
      <c r="L77">
        <f t="shared" si="16"/>
        <v>1.128143884114172</v>
      </c>
      <c r="M77">
        <f t="shared" si="17"/>
        <v>1.0315590218001338</v>
      </c>
      <c r="N77">
        <f t="shared" si="18"/>
        <v>1.0315590218001338</v>
      </c>
      <c r="O77">
        <f t="shared" si="19"/>
        <v>1.0315590218001338</v>
      </c>
    </row>
    <row r="78" spans="1:15">
      <c r="A78">
        <f t="shared" si="14"/>
        <v>77</v>
      </c>
      <c r="B78">
        <f>train!G78</f>
        <v>203.4</v>
      </c>
      <c r="C78">
        <f>train!J78</f>
        <v>190.9</v>
      </c>
      <c r="D78">
        <f>train!M78</f>
        <v>196</v>
      </c>
      <c r="E78">
        <f>train!P78</f>
        <v>8.9</v>
      </c>
      <c r="F78" s="4">
        <f t="shared" si="10"/>
        <v>0.57866287339971556</v>
      </c>
      <c r="G78" s="4">
        <f t="shared" si="11"/>
        <v>0.5313108822710827</v>
      </c>
      <c r="H78" s="4">
        <f t="shared" si="12"/>
        <v>0.5313108822710827</v>
      </c>
      <c r="I78" s="4">
        <f t="shared" si="13"/>
        <v>0.44500000000000001</v>
      </c>
      <c r="J78">
        <f t="shared" si="15"/>
        <v>2</v>
      </c>
      <c r="K78" t="str">
        <f>train!T78</f>
        <v>yes</v>
      </c>
      <c r="L78">
        <f t="shared" si="16"/>
        <v>1.128143884114172</v>
      </c>
      <c r="M78">
        <f t="shared" si="17"/>
        <v>1.0475964052489717</v>
      </c>
      <c r="N78">
        <f t="shared" si="18"/>
        <v>1.0475964052489717</v>
      </c>
      <c r="O78">
        <f t="shared" si="19"/>
        <v>1.0475964052489717</v>
      </c>
    </row>
    <row r="79" spans="1:15">
      <c r="A79">
        <f t="shared" si="14"/>
        <v>78</v>
      </c>
      <c r="B79">
        <f>train!G79</f>
        <v>124.3</v>
      </c>
      <c r="C79">
        <f>train!J79</f>
        <v>173</v>
      </c>
      <c r="D79">
        <f>train!M79</f>
        <v>253.2</v>
      </c>
      <c r="E79">
        <f>train!P79</f>
        <v>7.9</v>
      </c>
      <c r="F79" s="4">
        <f t="shared" si="10"/>
        <v>0.35362731152204835</v>
      </c>
      <c r="G79" s="4">
        <f t="shared" si="11"/>
        <v>0.48149178959087113</v>
      </c>
      <c r="H79" s="4">
        <f t="shared" si="12"/>
        <v>0.48149178959087113</v>
      </c>
      <c r="I79" s="4">
        <f t="shared" si="13"/>
        <v>0.39500000000000002</v>
      </c>
      <c r="J79">
        <f t="shared" si="15"/>
        <v>2</v>
      </c>
      <c r="K79" t="str">
        <f>train!T79</f>
        <v>no</v>
      </c>
      <c r="L79">
        <f t="shared" si="16"/>
        <v>1.128143884114172</v>
      </c>
      <c r="M79">
        <f t="shared" si="17"/>
        <v>0.86298665246986939</v>
      </c>
      <c r="N79">
        <f t="shared" si="18"/>
        <v>0.86298665246986939</v>
      </c>
      <c r="O79">
        <f t="shared" si="19"/>
        <v>0.86298665246986939</v>
      </c>
    </row>
    <row r="80" spans="1:15">
      <c r="A80">
        <f t="shared" si="14"/>
        <v>79</v>
      </c>
      <c r="B80">
        <f>train!G80</f>
        <v>252.9</v>
      </c>
      <c r="C80">
        <f>train!J80</f>
        <v>178.4</v>
      </c>
      <c r="D80">
        <f>train!M80</f>
        <v>263.89999999999998</v>
      </c>
      <c r="E80">
        <f>train!P80</f>
        <v>9.5</v>
      </c>
      <c r="F80" s="4">
        <f t="shared" si="10"/>
        <v>0.7194879089615932</v>
      </c>
      <c r="G80" s="4">
        <f t="shared" si="11"/>
        <v>0.49652101308099084</v>
      </c>
      <c r="H80" s="4">
        <f t="shared" si="12"/>
        <v>0.49652101308099084</v>
      </c>
      <c r="I80" s="4">
        <f t="shared" si="13"/>
        <v>0.47499999999999998</v>
      </c>
      <c r="J80">
        <f t="shared" si="15"/>
        <v>2</v>
      </c>
      <c r="K80" t="str">
        <f>train!T80</f>
        <v>no</v>
      </c>
      <c r="L80">
        <f t="shared" si="16"/>
        <v>1.128143884114172</v>
      </c>
      <c r="M80">
        <f t="shared" si="17"/>
        <v>1.1119146028377687</v>
      </c>
      <c r="N80">
        <f t="shared" si="18"/>
        <v>1.1119146028377687</v>
      </c>
      <c r="O80">
        <f t="shared" si="19"/>
        <v>1.1119146028377687</v>
      </c>
    </row>
    <row r="81" spans="1:15">
      <c r="A81">
        <f t="shared" si="14"/>
        <v>80</v>
      </c>
      <c r="B81">
        <f>train!G81</f>
        <v>179.1</v>
      </c>
      <c r="C81">
        <f>train!J81</f>
        <v>190.6</v>
      </c>
      <c r="D81">
        <f>train!M81</f>
        <v>127.7</v>
      </c>
      <c r="E81">
        <f>train!P81</f>
        <v>10.6</v>
      </c>
      <c r="F81" s="4">
        <f t="shared" si="10"/>
        <v>0.50953058321479372</v>
      </c>
      <c r="G81" s="4">
        <f t="shared" si="11"/>
        <v>0.53047592541052047</v>
      </c>
      <c r="H81" s="4">
        <f t="shared" si="12"/>
        <v>0.53047592541052047</v>
      </c>
      <c r="I81" s="4">
        <f t="shared" si="13"/>
        <v>0.53</v>
      </c>
      <c r="J81">
        <f t="shared" si="15"/>
        <v>2</v>
      </c>
      <c r="K81" t="str">
        <f>train!T81</f>
        <v>no</v>
      </c>
      <c r="L81">
        <f t="shared" si="16"/>
        <v>1.128143884114172</v>
      </c>
      <c r="M81">
        <f t="shared" si="17"/>
        <v>1.050395558878418</v>
      </c>
      <c r="N81">
        <f t="shared" si="18"/>
        <v>1.050395558878418</v>
      </c>
      <c r="O81">
        <f t="shared" si="19"/>
        <v>1.050395558878418</v>
      </c>
    </row>
    <row r="82" spans="1:15">
      <c r="A82">
        <f t="shared" si="14"/>
        <v>81</v>
      </c>
      <c r="B82">
        <f>train!G82</f>
        <v>160.1</v>
      </c>
      <c r="C82">
        <f>train!J82</f>
        <v>213.3</v>
      </c>
      <c r="D82">
        <f>train!M82</f>
        <v>174.1</v>
      </c>
      <c r="E82">
        <f>train!P82</f>
        <v>13</v>
      </c>
      <c r="F82" s="4">
        <f t="shared" si="10"/>
        <v>0.45547652916073966</v>
      </c>
      <c r="G82" s="4">
        <f t="shared" si="11"/>
        <v>0.59365432785972727</v>
      </c>
      <c r="H82" s="4">
        <f t="shared" si="12"/>
        <v>0.59365432785972727</v>
      </c>
      <c r="I82" s="4">
        <f t="shared" si="13"/>
        <v>0.65</v>
      </c>
      <c r="J82">
        <f t="shared" si="15"/>
        <v>1</v>
      </c>
      <c r="K82" t="str">
        <f>train!T82</f>
        <v>no</v>
      </c>
      <c r="L82">
        <f t="shared" si="16"/>
        <v>1.128143884114172</v>
      </c>
      <c r="M82">
        <f t="shared" si="17"/>
        <v>1.1553396862349545</v>
      </c>
      <c r="N82">
        <f t="shared" si="18"/>
        <v>1.1553396862349545</v>
      </c>
      <c r="O82">
        <f t="shared" si="19"/>
        <v>1.1553396862349545</v>
      </c>
    </row>
    <row r="83" spans="1:15">
      <c r="A83">
        <f t="shared" si="14"/>
        <v>82</v>
      </c>
      <c r="B83">
        <f>train!G83</f>
        <v>198.2</v>
      </c>
      <c r="C83">
        <f>train!J83</f>
        <v>207.3</v>
      </c>
      <c r="D83">
        <f>train!M83</f>
        <v>190.9</v>
      </c>
      <c r="E83">
        <f>train!P83</f>
        <v>8.6999999999999993</v>
      </c>
      <c r="F83" s="4">
        <f t="shared" si="10"/>
        <v>0.56386913229018487</v>
      </c>
      <c r="G83" s="4">
        <f t="shared" si="11"/>
        <v>0.57695519064848322</v>
      </c>
      <c r="H83" s="4">
        <f t="shared" si="12"/>
        <v>0.57695519064848322</v>
      </c>
      <c r="I83" s="4">
        <f t="shared" si="13"/>
        <v>0.43499999999999994</v>
      </c>
      <c r="J83">
        <f t="shared" si="15"/>
        <v>2</v>
      </c>
      <c r="K83" t="str">
        <f>train!T83</f>
        <v>no</v>
      </c>
      <c r="L83">
        <f t="shared" si="16"/>
        <v>1.128143884114172</v>
      </c>
      <c r="M83">
        <f t="shared" si="17"/>
        <v>1.0830179972568053</v>
      </c>
      <c r="N83">
        <f t="shared" si="18"/>
        <v>1.0830179972568053</v>
      </c>
      <c r="O83">
        <f t="shared" si="19"/>
        <v>1.0830179972568053</v>
      </c>
    </row>
    <row r="84" spans="1:15">
      <c r="A84">
        <f t="shared" si="14"/>
        <v>83</v>
      </c>
      <c r="B84">
        <f>train!G84</f>
        <v>212.1</v>
      </c>
      <c r="C84">
        <f>train!J84</f>
        <v>209.4</v>
      </c>
      <c r="D84">
        <f>train!M84</f>
        <v>167.2</v>
      </c>
      <c r="E84">
        <f>train!P84</f>
        <v>5.3</v>
      </c>
      <c r="F84" s="4">
        <f t="shared" si="10"/>
        <v>0.60341394025604556</v>
      </c>
      <c r="G84" s="4">
        <f t="shared" si="11"/>
        <v>0.58279988867241861</v>
      </c>
      <c r="H84" s="4">
        <f t="shared" si="12"/>
        <v>0.58279988867241861</v>
      </c>
      <c r="I84" s="4">
        <f t="shared" si="13"/>
        <v>0.26500000000000001</v>
      </c>
      <c r="J84">
        <f t="shared" si="15"/>
        <v>2</v>
      </c>
      <c r="K84" t="str">
        <f>train!T84</f>
        <v>yes</v>
      </c>
      <c r="L84">
        <f t="shared" si="16"/>
        <v>1.128143884114172</v>
      </c>
      <c r="M84">
        <f t="shared" si="17"/>
        <v>1.0552937049790896</v>
      </c>
      <c r="N84">
        <f t="shared" si="18"/>
        <v>1.0552937049790896</v>
      </c>
      <c r="O84">
        <f t="shared" si="19"/>
        <v>1.0552937049790896</v>
      </c>
    </row>
    <row r="85" spans="1:15">
      <c r="A85">
        <f t="shared" si="14"/>
        <v>84</v>
      </c>
      <c r="B85">
        <f>train!G85</f>
        <v>251.8</v>
      </c>
      <c r="C85">
        <f>train!J85</f>
        <v>205.7</v>
      </c>
      <c r="D85">
        <f>train!M85</f>
        <v>275.2</v>
      </c>
      <c r="E85">
        <f>train!P85</f>
        <v>9.8000000000000007</v>
      </c>
      <c r="F85" s="4">
        <f t="shared" si="10"/>
        <v>0.71635846372688483</v>
      </c>
      <c r="G85" s="4">
        <f t="shared" si="11"/>
        <v>0.57250208739215136</v>
      </c>
      <c r="H85" s="4">
        <f t="shared" si="12"/>
        <v>0.57250208739215136</v>
      </c>
      <c r="I85" s="4">
        <f t="shared" si="13"/>
        <v>0.49000000000000005</v>
      </c>
      <c r="J85">
        <f t="shared" si="15"/>
        <v>1</v>
      </c>
      <c r="K85" t="str">
        <f>train!T85</f>
        <v>yes</v>
      </c>
      <c r="L85">
        <f t="shared" si="16"/>
        <v>1.128143884114172</v>
      </c>
      <c r="M85">
        <f t="shared" si="17"/>
        <v>1.1869232193743131</v>
      </c>
      <c r="N85">
        <f t="shared" si="18"/>
        <v>1.1869232193743131</v>
      </c>
      <c r="O85">
        <f t="shared" si="19"/>
        <v>1.1869232193743131</v>
      </c>
    </row>
    <row r="86" spans="1:15">
      <c r="A86">
        <f t="shared" si="14"/>
        <v>85</v>
      </c>
      <c r="B86">
        <f>train!G86</f>
        <v>161.19999999999999</v>
      </c>
      <c r="C86">
        <f>train!J86</f>
        <v>252.2</v>
      </c>
      <c r="D86">
        <f>train!M86</f>
        <v>160.19999999999999</v>
      </c>
      <c r="E86">
        <f>train!P86</f>
        <v>4.4000000000000004</v>
      </c>
      <c r="F86" s="4">
        <f t="shared" si="10"/>
        <v>0.45860597439544803</v>
      </c>
      <c r="G86" s="4">
        <f t="shared" si="11"/>
        <v>0.70192040077929296</v>
      </c>
      <c r="H86" s="4">
        <f t="shared" si="12"/>
        <v>0.70192040077929296</v>
      </c>
      <c r="I86" s="4">
        <f t="shared" si="13"/>
        <v>0.22000000000000003</v>
      </c>
      <c r="J86">
        <f t="shared" si="15"/>
        <v>2</v>
      </c>
      <c r="K86" t="str">
        <f>train!T86</f>
        <v>no</v>
      </c>
      <c r="L86">
        <f t="shared" si="16"/>
        <v>1.128143884114172</v>
      </c>
      <c r="M86">
        <f t="shared" si="17"/>
        <v>1.115394072878068</v>
      </c>
      <c r="N86">
        <f t="shared" si="18"/>
        <v>1.115394072878068</v>
      </c>
      <c r="O86">
        <f t="shared" si="19"/>
        <v>1.115394072878068</v>
      </c>
    </row>
    <row r="87" spans="1:15">
      <c r="A87">
        <f t="shared" si="14"/>
        <v>86</v>
      </c>
      <c r="B87">
        <f>train!G87</f>
        <v>178.3</v>
      </c>
      <c r="C87">
        <f>train!J87</f>
        <v>189</v>
      </c>
      <c r="D87">
        <f>train!M87</f>
        <v>129.1</v>
      </c>
      <c r="E87">
        <f>train!P87</f>
        <v>14.6</v>
      </c>
      <c r="F87" s="4">
        <f t="shared" si="10"/>
        <v>0.50725462304409674</v>
      </c>
      <c r="G87" s="4">
        <f t="shared" si="11"/>
        <v>0.52602282215418872</v>
      </c>
      <c r="H87" s="4">
        <f t="shared" si="12"/>
        <v>0.52602282215418872</v>
      </c>
      <c r="I87" s="4">
        <f t="shared" si="13"/>
        <v>0.73</v>
      </c>
      <c r="J87">
        <f t="shared" si="15"/>
        <v>1</v>
      </c>
      <c r="K87" t="str">
        <f>train!T87</f>
        <v>no</v>
      </c>
      <c r="L87">
        <f t="shared" si="16"/>
        <v>1.128143884114172</v>
      </c>
      <c r="M87">
        <f t="shared" si="17"/>
        <v>1.1591407470422748</v>
      </c>
      <c r="N87">
        <f t="shared" si="18"/>
        <v>1.1591407470422748</v>
      </c>
      <c r="O87">
        <f t="shared" si="19"/>
        <v>1.1591407470422748</v>
      </c>
    </row>
    <row r="88" spans="1:15">
      <c r="A88">
        <f t="shared" si="14"/>
        <v>87</v>
      </c>
      <c r="B88">
        <f>train!G88</f>
        <v>135</v>
      </c>
      <c r="C88">
        <f>train!J88</f>
        <v>183.6</v>
      </c>
      <c r="D88">
        <f>train!M88</f>
        <v>245.3</v>
      </c>
      <c r="E88">
        <f>train!P88</f>
        <v>12.5</v>
      </c>
      <c r="F88" s="4">
        <f t="shared" si="10"/>
        <v>0.3840682788051209</v>
      </c>
      <c r="G88" s="4">
        <f t="shared" si="11"/>
        <v>0.51099359866406902</v>
      </c>
      <c r="H88" s="4">
        <f t="shared" si="12"/>
        <v>0.51099359866406902</v>
      </c>
      <c r="I88" s="4">
        <f t="shared" si="13"/>
        <v>0.625</v>
      </c>
      <c r="J88">
        <f t="shared" si="15"/>
        <v>2</v>
      </c>
      <c r="K88" t="str">
        <f>train!T88</f>
        <v>no</v>
      </c>
      <c r="L88">
        <f t="shared" si="16"/>
        <v>1.128143884114172</v>
      </c>
      <c r="M88">
        <f t="shared" si="17"/>
        <v>1.0297389759233353</v>
      </c>
      <c r="N88">
        <f t="shared" si="18"/>
        <v>1.0297389759233353</v>
      </c>
      <c r="O88">
        <f t="shared" si="19"/>
        <v>1.0297389759233353</v>
      </c>
    </row>
    <row r="89" spans="1:15">
      <c r="A89">
        <f t="shared" si="14"/>
        <v>88</v>
      </c>
      <c r="B89">
        <f>train!G89</f>
        <v>170.5</v>
      </c>
      <c r="C89">
        <f>train!J89</f>
        <v>173.7</v>
      </c>
      <c r="D89">
        <f>train!M89</f>
        <v>248.6</v>
      </c>
      <c r="E89">
        <f>train!P89</f>
        <v>11.3</v>
      </c>
      <c r="F89" s="4">
        <f t="shared" si="10"/>
        <v>0.48506401137980087</v>
      </c>
      <c r="G89" s="4">
        <f t="shared" si="11"/>
        <v>0.48344002226551624</v>
      </c>
      <c r="H89" s="4">
        <f t="shared" si="12"/>
        <v>0.48344002226551624</v>
      </c>
      <c r="I89" s="4">
        <f t="shared" si="13"/>
        <v>0.56500000000000006</v>
      </c>
      <c r="J89">
        <f t="shared" si="15"/>
        <v>2</v>
      </c>
      <c r="K89" t="str">
        <f>train!T89</f>
        <v>no</v>
      </c>
      <c r="L89">
        <f t="shared" si="16"/>
        <v>1.128143884114172</v>
      </c>
      <c r="M89">
        <f t="shared" si="17"/>
        <v>1.0109107801344435</v>
      </c>
      <c r="N89">
        <f t="shared" si="18"/>
        <v>1.0109107801344435</v>
      </c>
      <c r="O89">
        <f t="shared" si="19"/>
        <v>1.0109107801344435</v>
      </c>
    </row>
    <row r="90" spans="1:15">
      <c r="A90">
        <f t="shared" si="14"/>
        <v>89</v>
      </c>
      <c r="B90">
        <f>train!G90</f>
        <v>238.1</v>
      </c>
      <c r="C90">
        <f>train!J90</f>
        <v>187.2</v>
      </c>
      <c r="D90">
        <f>train!M90</f>
        <v>190</v>
      </c>
      <c r="E90">
        <f>train!P90</f>
        <v>11.8</v>
      </c>
      <c r="F90" s="4">
        <f t="shared" si="10"/>
        <v>0.67738264580369845</v>
      </c>
      <c r="G90" s="4">
        <f t="shared" si="11"/>
        <v>0.52101308099081545</v>
      </c>
      <c r="H90" s="4">
        <f t="shared" si="12"/>
        <v>0.52101308099081545</v>
      </c>
      <c r="I90" s="4">
        <f t="shared" si="13"/>
        <v>0.59000000000000008</v>
      </c>
      <c r="J90">
        <f t="shared" si="15"/>
        <v>1</v>
      </c>
      <c r="K90" t="str">
        <f>train!T90</f>
        <v>no</v>
      </c>
      <c r="L90">
        <f t="shared" si="16"/>
        <v>1.128143884114172</v>
      </c>
      <c r="M90">
        <f t="shared" si="17"/>
        <v>1.1618332539409872</v>
      </c>
      <c r="N90">
        <f t="shared" si="18"/>
        <v>1.1618332539409872</v>
      </c>
      <c r="O90">
        <f t="shared" si="19"/>
        <v>1.1618332539409872</v>
      </c>
    </row>
    <row r="91" spans="1:15">
      <c r="A91">
        <f t="shared" si="14"/>
        <v>90</v>
      </c>
      <c r="B91">
        <f>train!G91</f>
        <v>281.39999999999998</v>
      </c>
      <c r="C91">
        <f>train!J91</f>
        <v>202.2</v>
      </c>
      <c r="D91">
        <f>train!M91</f>
        <v>187.2</v>
      </c>
      <c r="E91">
        <f>train!P91</f>
        <v>9</v>
      </c>
      <c r="F91" s="4">
        <f t="shared" si="10"/>
        <v>0.80056899004267423</v>
      </c>
      <c r="G91" s="4">
        <f t="shared" si="11"/>
        <v>0.56276092401892563</v>
      </c>
      <c r="H91" s="4">
        <f t="shared" si="12"/>
        <v>0.56276092401892563</v>
      </c>
      <c r="I91" s="4">
        <f t="shared" si="13"/>
        <v>0.45</v>
      </c>
      <c r="J91">
        <f t="shared" si="15"/>
        <v>1</v>
      </c>
      <c r="K91" t="str">
        <f>train!T91</f>
        <v>no</v>
      </c>
      <c r="L91">
        <f t="shared" si="16"/>
        <v>1.128143884114172</v>
      </c>
      <c r="M91">
        <f t="shared" si="17"/>
        <v>1.2152408909443499</v>
      </c>
      <c r="N91">
        <f t="shared" si="18"/>
        <v>1.2152408909443499</v>
      </c>
      <c r="O91">
        <f t="shared" si="19"/>
        <v>1.2152408909443499</v>
      </c>
    </row>
    <row r="92" spans="1:15">
      <c r="A92">
        <f t="shared" si="14"/>
        <v>91</v>
      </c>
      <c r="B92">
        <f>train!G92</f>
        <v>117.9</v>
      </c>
      <c r="C92">
        <f>train!J92</f>
        <v>164.5</v>
      </c>
      <c r="D92">
        <f>train!M92</f>
        <v>217</v>
      </c>
      <c r="E92">
        <f>train!P92</f>
        <v>9.8000000000000007</v>
      </c>
      <c r="F92" s="4">
        <f t="shared" si="10"/>
        <v>0.3354196301564723</v>
      </c>
      <c r="G92" s="4">
        <f t="shared" si="11"/>
        <v>0.45783467854160864</v>
      </c>
      <c r="H92" s="4">
        <f t="shared" si="12"/>
        <v>0.45783467854160864</v>
      </c>
      <c r="I92" s="4">
        <f t="shared" si="13"/>
        <v>0.49000000000000005</v>
      </c>
      <c r="J92">
        <f t="shared" si="15"/>
        <v>2</v>
      </c>
      <c r="K92" t="str">
        <f>train!T92</f>
        <v>no</v>
      </c>
      <c r="L92">
        <f t="shared" si="16"/>
        <v>1.128143884114172</v>
      </c>
      <c r="M92">
        <f t="shared" si="17"/>
        <v>0.87853942088269499</v>
      </c>
      <c r="N92">
        <f t="shared" si="18"/>
        <v>0.87853942088269499</v>
      </c>
      <c r="O92">
        <f t="shared" si="19"/>
        <v>0.87853942088269499</v>
      </c>
    </row>
    <row r="93" spans="1:15">
      <c r="A93">
        <f t="shared" si="14"/>
        <v>92</v>
      </c>
      <c r="B93">
        <f>train!G93</f>
        <v>229.8</v>
      </c>
      <c r="C93">
        <f>train!J93</f>
        <v>147.9</v>
      </c>
      <c r="D93">
        <f>train!M93</f>
        <v>241.4</v>
      </c>
      <c r="E93">
        <f>train!P93</f>
        <v>9.6</v>
      </c>
      <c r="F93" s="4">
        <f t="shared" si="10"/>
        <v>0.65376955903271694</v>
      </c>
      <c r="G93" s="4">
        <f t="shared" si="11"/>
        <v>0.41163373225716671</v>
      </c>
      <c r="H93" s="4">
        <f t="shared" si="12"/>
        <v>0.41163373225716671</v>
      </c>
      <c r="I93" s="4">
        <f t="shared" si="13"/>
        <v>0.48</v>
      </c>
      <c r="J93">
        <f t="shared" si="15"/>
        <v>2</v>
      </c>
      <c r="K93" t="str">
        <f>train!T93</f>
        <v>no</v>
      </c>
      <c r="L93">
        <f t="shared" si="16"/>
        <v>1.128143884114172</v>
      </c>
      <c r="M93">
        <f t="shared" si="17"/>
        <v>0.99834828360736061</v>
      </c>
      <c r="N93">
        <f t="shared" si="18"/>
        <v>0.99834828360736061</v>
      </c>
      <c r="O93">
        <f t="shared" si="19"/>
        <v>0.99834828360736061</v>
      </c>
    </row>
    <row r="94" spans="1:15">
      <c r="A94">
        <f t="shared" si="14"/>
        <v>93</v>
      </c>
      <c r="B94">
        <f>train!G94</f>
        <v>165</v>
      </c>
      <c r="C94">
        <f>train!J94</f>
        <v>317.2</v>
      </c>
      <c r="D94">
        <f>train!M94</f>
        <v>119.2</v>
      </c>
      <c r="E94">
        <f>train!P94</f>
        <v>8.3000000000000007</v>
      </c>
      <c r="F94" s="4">
        <f t="shared" si="10"/>
        <v>0.4694167852062589</v>
      </c>
      <c r="G94" s="4">
        <f t="shared" si="11"/>
        <v>0.88282772056777059</v>
      </c>
      <c r="H94" s="4">
        <f t="shared" si="12"/>
        <v>0.88282772056777059</v>
      </c>
      <c r="I94" s="4">
        <f t="shared" si="13"/>
        <v>0.41500000000000004</v>
      </c>
      <c r="J94">
        <f t="shared" si="15"/>
        <v>1</v>
      </c>
      <c r="K94" t="str">
        <f>train!T94</f>
        <v>no</v>
      </c>
      <c r="L94">
        <f t="shared" si="16"/>
        <v>1.128143884114172</v>
      </c>
      <c r="M94">
        <f t="shared" si="17"/>
        <v>1.396906112320778</v>
      </c>
      <c r="N94">
        <f t="shared" si="18"/>
        <v>1.396906112320778</v>
      </c>
      <c r="O94">
        <f t="shared" si="19"/>
        <v>1.396906112320778</v>
      </c>
    </row>
    <row r="95" spans="1:15">
      <c r="A95">
        <f t="shared" si="14"/>
        <v>94</v>
      </c>
      <c r="B95">
        <f>train!G95</f>
        <v>161</v>
      </c>
      <c r="C95">
        <f>train!J95</f>
        <v>190.9</v>
      </c>
      <c r="D95">
        <f>train!M95</f>
        <v>227.7</v>
      </c>
      <c r="E95">
        <f>train!P95</f>
        <v>12.1</v>
      </c>
      <c r="F95" s="4">
        <f t="shared" si="10"/>
        <v>0.45803698435277385</v>
      </c>
      <c r="G95" s="4">
        <f t="shared" si="11"/>
        <v>0.5313108822710827</v>
      </c>
      <c r="H95" s="4">
        <f t="shared" si="12"/>
        <v>0.5313108822710827</v>
      </c>
      <c r="I95" s="4">
        <f t="shared" si="13"/>
        <v>0.60499999999999998</v>
      </c>
      <c r="J95">
        <f t="shared" si="15"/>
        <v>2</v>
      </c>
      <c r="K95" t="str">
        <f>train!T95</f>
        <v>no</v>
      </c>
      <c r="L95">
        <f t="shared" si="16"/>
        <v>1.128143884114172</v>
      </c>
      <c r="M95">
        <f t="shared" si="17"/>
        <v>1.0678976478456799</v>
      </c>
      <c r="N95">
        <f t="shared" si="18"/>
        <v>1.0678976478456799</v>
      </c>
      <c r="O95">
        <f t="shared" si="19"/>
        <v>1.0678976478456799</v>
      </c>
    </row>
    <row r="96" spans="1:15">
      <c r="A96">
        <f t="shared" si="14"/>
        <v>95</v>
      </c>
      <c r="B96">
        <f>train!G96</f>
        <v>126.7</v>
      </c>
      <c r="C96">
        <f>train!J96</f>
        <v>206</v>
      </c>
      <c r="D96">
        <f>train!M96</f>
        <v>247.8</v>
      </c>
      <c r="E96">
        <f>train!P96</f>
        <v>13.3</v>
      </c>
      <c r="F96" s="4">
        <f t="shared" si="10"/>
        <v>0.36045519203413939</v>
      </c>
      <c r="G96" s="4">
        <f t="shared" si="11"/>
        <v>0.57333704425271359</v>
      </c>
      <c r="H96" s="4">
        <f t="shared" si="12"/>
        <v>0.57333704425271359</v>
      </c>
      <c r="I96" s="4">
        <f t="shared" si="13"/>
        <v>0.66500000000000004</v>
      </c>
      <c r="J96">
        <f t="shared" si="15"/>
        <v>2</v>
      </c>
      <c r="K96" t="str">
        <f>train!T96</f>
        <v>no</v>
      </c>
      <c r="L96">
        <f t="shared" si="16"/>
        <v>1.128143884114172</v>
      </c>
      <c r="M96">
        <f t="shared" si="17"/>
        <v>1.1088659423434577</v>
      </c>
      <c r="N96">
        <f t="shared" si="18"/>
        <v>1.1088659423434577</v>
      </c>
      <c r="O96">
        <f t="shared" si="19"/>
        <v>1.1088659423434577</v>
      </c>
    </row>
    <row r="97" spans="1:15">
      <c r="A97">
        <f t="shared" si="14"/>
        <v>96</v>
      </c>
      <c r="B97">
        <f>train!G97</f>
        <v>58.9</v>
      </c>
      <c r="C97">
        <f>train!J97</f>
        <v>169.6</v>
      </c>
      <c r="D97">
        <f>train!M97</f>
        <v>211.4</v>
      </c>
      <c r="E97">
        <f>train!P97</f>
        <v>9.4</v>
      </c>
      <c r="F97" s="4">
        <f t="shared" si="10"/>
        <v>0.16756756756756758</v>
      </c>
      <c r="G97" s="4">
        <f t="shared" si="11"/>
        <v>0.47202894517116611</v>
      </c>
      <c r="H97" s="4">
        <f t="shared" si="12"/>
        <v>0.47202894517116611</v>
      </c>
      <c r="I97" s="4">
        <f t="shared" si="13"/>
        <v>0.47000000000000003</v>
      </c>
      <c r="J97">
        <f t="shared" si="15"/>
        <v>2</v>
      </c>
      <c r="K97" t="str">
        <f>train!T97</f>
        <v>no</v>
      </c>
      <c r="L97">
        <f t="shared" si="16"/>
        <v>1.128143884114172</v>
      </c>
      <c r="M97">
        <f t="shared" si="17"/>
        <v>0.8334275852522034</v>
      </c>
      <c r="N97">
        <f t="shared" si="18"/>
        <v>0.8334275852522034</v>
      </c>
      <c r="O97">
        <f t="shared" si="19"/>
        <v>0.8334275852522034</v>
      </c>
    </row>
    <row r="98" spans="1:15">
      <c r="A98">
        <f t="shared" si="14"/>
        <v>97</v>
      </c>
      <c r="B98">
        <f>train!G98</f>
        <v>196.8</v>
      </c>
      <c r="C98">
        <f>train!J98</f>
        <v>254.9</v>
      </c>
      <c r="D98">
        <f>train!M98</f>
        <v>138.30000000000001</v>
      </c>
      <c r="E98">
        <f>train!P98</f>
        <v>20</v>
      </c>
      <c r="F98" s="4">
        <f t="shared" si="10"/>
        <v>0.55988620199146522</v>
      </c>
      <c r="G98" s="4">
        <f t="shared" si="11"/>
        <v>0.70943501252435293</v>
      </c>
      <c r="H98" s="4">
        <f t="shared" si="12"/>
        <v>0.70943501252435293</v>
      </c>
      <c r="I98" s="4">
        <f t="shared" si="13"/>
        <v>1</v>
      </c>
      <c r="J98">
        <f t="shared" si="15"/>
        <v>1</v>
      </c>
      <c r="K98" t="str">
        <f>train!T98</f>
        <v>yes</v>
      </c>
      <c r="L98">
        <f t="shared" si="16"/>
        <v>1.128143884114172</v>
      </c>
      <c r="M98">
        <f t="shared" si="17"/>
        <v>1.5231771509484</v>
      </c>
      <c r="N98">
        <f t="shared" si="18"/>
        <v>1.5231771509484</v>
      </c>
      <c r="O98">
        <f t="shared" si="19"/>
        <v>1.5231771509484</v>
      </c>
    </row>
    <row r="99" spans="1:15">
      <c r="A99">
        <f t="shared" si="14"/>
        <v>98</v>
      </c>
      <c r="B99">
        <f>train!G99</f>
        <v>162.6</v>
      </c>
      <c r="C99">
        <f>train!J99</f>
        <v>152.30000000000001</v>
      </c>
      <c r="D99">
        <f>train!M99</f>
        <v>57.5</v>
      </c>
      <c r="E99">
        <f>train!P99</f>
        <v>14.2</v>
      </c>
      <c r="F99" s="4">
        <f t="shared" si="10"/>
        <v>0.46258890469416786</v>
      </c>
      <c r="G99" s="4">
        <f t="shared" si="11"/>
        <v>0.42387976621207907</v>
      </c>
      <c r="H99" s="4">
        <f t="shared" si="12"/>
        <v>0.42387976621207907</v>
      </c>
      <c r="I99" s="4">
        <f t="shared" si="13"/>
        <v>0.71</v>
      </c>
      <c r="J99">
        <f t="shared" si="15"/>
        <v>2</v>
      </c>
      <c r="K99" t="str">
        <f>train!T99</f>
        <v>no</v>
      </c>
      <c r="L99">
        <f t="shared" si="16"/>
        <v>1.128143884114172</v>
      </c>
      <c r="M99">
        <f t="shared" si="17"/>
        <v>1.037996438892814</v>
      </c>
      <c r="N99">
        <f t="shared" si="18"/>
        <v>1.037996438892814</v>
      </c>
      <c r="O99">
        <f t="shared" si="19"/>
        <v>1.037996438892814</v>
      </c>
    </row>
    <row r="100" spans="1:15">
      <c r="A100">
        <f t="shared" si="14"/>
        <v>99</v>
      </c>
      <c r="B100">
        <f>train!G100</f>
        <v>282.5</v>
      </c>
      <c r="C100">
        <f>train!J100</f>
        <v>219.9</v>
      </c>
      <c r="D100">
        <f>train!M100</f>
        <v>170</v>
      </c>
      <c r="E100">
        <f>train!P100</f>
        <v>9.4</v>
      </c>
      <c r="F100" s="4">
        <f t="shared" si="10"/>
        <v>0.80369843527738261</v>
      </c>
      <c r="G100" s="4">
        <f t="shared" si="11"/>
        <v>0.61202337879209578</v>
      </c>
      <c r="H100" s="4">
        <f t="shared" si="12"/>
        <v>0.61202337879209578</v>
      </c>
      <c r="I100" s="4">
        <f t="shared" si="13"/>
        <v>0.47000000000000003</v>
      </c>
      <c r="J100">
        <f t="shared" si="15"/>
        <v>1</v>
      </c>
      <c r="K100" t="str">
        <f>train!T100</f>
        <v>yes</v>
      </c>
      <c r="L100">
        <f t="shared" si="16"/>
        <v>1.128143884114172</v>
      </c>
      <c r="M100">
        <f t="shared" si="17"/>
        <v>1.2712106069583826</v>
      </c>
      <c r="N100">
        <f t="shared" si="18"/>
        <v>1.2712106069583826</v>
      </c>
      <c r="O100">
        <f t="shared" si="19"/>
        <v>1.2712106069583826</v>
      </c>
    </row>
    <row r="101" spans="1:15">
      <c r="A101">
        <f t="shared" si="14"/>
        <v>100</v>
      </c>
      <c r="B101">
        <f>train!G101</f>
        <v>210.2</v>
      </c>
      <c r="C101">
        <f>train!J101</f>
        <v>227.3</v>
      </c>
      <c r="D101">
        <f>train!M101</f>
        <v>200.1</v>
      </c>
      <c r="E101">
        <f>train!P101</f>
        <v>13.1</v>
      </c>
      <c r="F101" s="4">
        <f t="shared" si="10"/>
        <v>0.59800853485064009</v>
      </c>
      <c r="G101" s="4">
        <f t="shared" si="11"/>
        <v>0.63261898135263017</v>
      </c>
      <c r="H101" s="4">
        <f t="shared" si="12"/>
        <v>0.63261898135263017</v>
      </c>
      <c r="I101" s="4">
        <f t="shared" si="13"/>
        <v>0.65500000000000003</v>
      </c>
      <c r="J101">
        <f t="shared" si="15"/>
        <v>1</v>
      </c>
      <c r="K101" t="str">
        <f>train!T101</f>
        <v>no</v>
      </c>
      <c r="L101">
        <f t="shared" si="16"/>
        <v>1.128143884114172</v>
      </c>
      <c r="M101">
        <f t="shared" si="17"/>
        <v>1.2597828221124021</v>
      </c>
      <c r="N101">
        <f t="shared" si="18"/>
        <v>1.2597828221124021</v>
      </c>
      <c r="O101">
        <f t="shared" si="19"/>
        <v>1.2597828221124021</v>
      </c>
    </row>
    <row r="102" spans="1:15">
      <c r="A102">
        <f t="shared" si="14"/>
        <v>101</v>
      </c>
      <c r="B102">
        <f>train!G102</f>
        <v>213.8</v>
      </c>
      <c r="C102">
        <f>train!J102</f>
        <v>141.80000000000001</v>
      </c>
      <c r="D102">
        <f>train!M102</f>
        <v>142.19999999999999</v>
      </c>
      <c r="E102">
        <f>train!P102</f>
        <v>7.2</v>
      </c>
      <c r="F102" s="4">
        <f t="shared" si="10"/>
        <v>0.60825035561877672</v>
      </c>
      <c r="G102" s="4">
        <f t="shared" si="11"/>
        <v>0.39465627609240189</v>
      </c>
      <c r="H102" s="4">
        <f t="shared" si="12"/>
        <v>0.39465627609240189</v>
      </c>
      <c r="I102" s="4">
        <f t="shared" si="13"/>
        <v>0.36</v>
      </c>
      <c r="J102">
        <f t="shared" si="15"/>
        <v>2</v>
      </c>
      <c r="K102" t="str">
        <f>train!T102</f>
        <v>no</v>
      </c>
      <c r="L102">
        <f t="shared" si="16"/>
        <v>1.128143884114172</v>
      </c>
      <c r="M102">
        <f t="shared" si="17"/>
        <v>0.90059738375625575</v>
      </c>
      <c r="N102">
        <f t="shared" si="18"/>
        <v>0.90059738375625575</v>
      </c>
      <c r="O102">
        <f t="shared" si="19"/>
        <v>0.90059738375625575</v>
      </c>
    </row>
    <row r="103" spans="1:15">
      <c r="A103">
        <f t="shared" si="14"/>
        <v>102</v>
      </c>
      <c r="B103">
        <f>train!G103</f>
        <v>190.7</v>
      </c>
      <c r="C103">
        <f>train!J103</f>
        <v>183.5</v>
      </c>
      <c r="D103">
        <f>train!M103</f>
        <v>220.8</v>
      </c>
      <c r="E103">
        <f>train!P103</f>
        <v>9.8000000000000007</v>
      </c>
      <c r="F103" s="4">
        <f t="shared" si="10"/>
        <v>0.54253200568990034</v>
      </c>
      <c r="G103" s="4">
        <f t="shared" si="11"/>
        <v>0.51071527971054831</v>
      </c>
      <c r="H103" s="4">
        <f t="shared" si="12"/>
        <v>0.51071527971054831</v>
      </c>
      <c r="I103" s="4">
        <f t="shared" si="13"/>
        <v>0.49000000000000005</v>
      </c>
      <c r="J103">
        <f t="shared" si="15"/>
        <v>2</v>
      </c>
      <c r="K103" t="str">
        <f>train!T103</f>
        <v>no</v>
      </c>
      <c r="L103">
        <f t="shared" si="16"/>
        <v>1.128143884114172</v>
      </c>
      <c r="M103">
        <f t="shared" si="17"/>
        <v>1.0276678310901599</v>
      </c>
      <c r="N103">
        <f t="shared" si="18"/>
        <v>1.0276678310901599</v>
      </c>
      <c r="O103">
        <f t="shared" si="19"/>
        <v>1.0276678310901599</v>
      </c>
    </row>
    <row r="104" spans="1:15">
      <c r="A104">
        <f t="shared" si="14"/>
        <v>103</v>
      </c>
      <c r="B104">
        <f>train!G104</f>
        <v>170.9</v>
      </c>
      <c r="C104">
        <f>train!J104</f>
        <v>132.30000000000001</v>
      </c>
      <c r="D104">
        <f>train!M104</f>
        <v>112.9</v>
      </c>
      <c r="E104">
        <f>train!P104</f>
        <v>11.6</v>
      </c>
      <c r="F104" s="4">
        <f t="shared" si="10"/>
        <v>0.48620199146514936</v>
      </c>
      <c r="G104" s="4">
        <f t="shared" si="11"/>
        <v>0.36821597550793211</v>
      </c>
      <c r="H104" s="4">
        <f t="shared" si="12"/>
        <v>0.36821597550793211</v>
      </c>
      <c r="I104" s="4">
        <f t="shared" si="13"/>
        <v>0.57999999999999996</v>
      </c>
      <c r="J104">
        <f t="shared" si="15"/>
        <v>2</v>
      </c>
      <c r="K104" t="str">
        <f>train!T104</f>
        <v>no</v>
      </c>
      <c r="L104">
        <f t="shared" si="16"/>
        <v>1.128143884114172</v>
      </c>
      <c r="M104">
        <f t="shared" si="17"/>
        <v>0.91867207737211287</v>
      </c>
      <c r="N104">
        <f t="shared" si="18"/>
        <v>0.91867207737211287</v>
      </c>
      <c r="O104">
        <f t="shared" si="19"/>
        <v>0.91867207737211287</v>
      </c>
    </row>
    <row r="105" spans="1:15">
      <c r="A105">
        <f t="shared" si="14"/>
        <v>104</v>
      </c>
      <c r="B105">
        <f>train!G105</f>
        <v>154.19999999999999</v>
      </c>
      <c r="C105">
        <f>train!J105</f>
        <v>110.2</v>
      </c>
      <c r="D105">
        <f>train!M105</f>
        <v>227.4</v>
      </c>
      <c r="E105">
        <f>train!P105</f>
        <v>9.1999999999999993</v>
      </c>
      <c r="F105" s="4">
        <f t="shared" si="10"/>
        <v>0.4386913229018492</v>
      </c>
      <c r="G105" s="4">
        <f t="shared" si="11"/>
        <v>0.30670748677984971</v>
      </c>
      <c r="H105" s="4">
        <f t="shared" si="12"/>
        <v>0.30670748677984971</v>
      </c>
      <c r="I105" s="4">
        <f t="shared" si="13"/>
        <v>0.45999999999999996</v>
      </c>
      <c r="J105">
        <f t="shared" si="15"/>
        <v>2</v>
      </c>
      <c r="K105" t="str">
        <f>train!T105</f>
        <v>no</v>
      </c>
      <c r="L105">
        <f t="shared" si="16"/>
        <v>1.128143884114172</v>
      </c>
      <c r="M105">
        <f t="shared" si="17"/>
        <v>0.76953820027533248</v>
      </c>
      <c r="N105">
        <f t="shared" si="18"/>
        <v>0.76953820027533248</v>
      </c>
      <c r="O105">
        <f t="shared" si="19"/>
        <v>0.76953820027533248</v>
      </c>
    </row>
    <row r="106" spans="1:15">
      <c r="A106">
        <f t="shared" si="14"/>
        <v>105</v>
      </c>
      <c r="B106">
        <f>train!G106</f>
        <v>201.4</v>
      </c>
      <c r="C106">
        <f>train!J106</f>
        <v>229.4</v>
      </c>
      <c r="D106">
        <f>train!M106</f>
        <v>252.5</v>
      </c>
      <c r="E106">
        <f>train!P106</f>
        <v>12</v>
      </c>
      <c r="F106" s="4">
        <f t="shared" si="10"/>
        <v>0.572972972972973</v>
      </c>
      <c r="G106" s="4">
        <f t="shared" si="11"/>
        <v>0.63846367937656556</v>
      </c>
      <c r="H106" s="4">
        <f t="shared" si="12"/>
        <v>0.63846367937656556</v>
      </c>
      <c r="I106" s="4">
        <f t="shared" si="13"/>
        <v>0.6</v>
      </c>
      <c r="J106">
        <f t="shared" si="15"/>
        <v>1</v>
      </c>
      <c r="K106" t="str">
        <f>train!T106</f>
        <v>no</v>
      </c>
      <c r="L106">
        <f t="shared" si="16"/>
        <v>1.128143884114172</v>
      </c>
      <c r="M106">
        <f t="shared" si="17"/>
        <v>1.2262013568429988</v>
      </c>
      <c r="N106">
        <f t="shared" si="18"/>
        <v>1.2262013568429988</v>
      </c>
      <c r="O106">
        <f t="shared" si="19"/>
        <v>1.2262013568429988</v>
      </c>
    </row>
    <row r="107" spans="1:15">
      <c r="A107">
        <f t="shared" si="14"/>
        <v>106</v>
      </c>
      <c r="B107">
        <f>train!G107</f>
        <v>70.7</v>
      </c>
      <c r="C107">
        <f>train!J107</f>
        <v>157.5</v>
      </c>
      <c r="D107">
        <f>train!M107</f>
        <v>154.80000000000001</v>
      </c>
      <c r="E107">
        <f>train!P107</f>
        <v>9.1</v>
      </c>
      <c r="F107" s="4">
        <f t="shared" si="10"/>
        <v>0.20113798008534853</v>
      </c>
      <c r="G107" s="4">
        <f t="shared" si="11"/>
        <v>0.43835235179515725</v>
      </c>
      <c r="H107" s="4">
        <f t="shared" si="12"/>
        <v>0.43835235179515725</v>
      </c>
      <c r="I107" s="4">
        <f t="shared" si="13"/>
        <v>0.45499999999999996</v>
      </c>
      <c r="J107">
        <f t="shared" si="15"/>
        <v>2</v>
      </c>
      <c r="K107" t="str">
        <f>train!T107</f>
        <v>yes</v>
      </c>
      <c r="L107">
        <f t="shared" si="16"/>
        <v>1.128143884114172</v>
      </c>
      <c r="M107">
        <f t="shared" si="17"/>
        <v>0.79485033539749139</v>
      </c>
      <c r="N107">
        <f t="shared" si="18"/>
        <v>0.79485033539749139</v>
      </c>
      <c r="O107">
        <f t="shared" si="19"/>
        <v>0.79485033539749139</v>
      </c>
    </row>
    <row r="108" spans="1:15">
      <c r="A108">
        <f t="shared" si="14"/>
        <v>107</v>
      </c>
      <c r="B108">
        <f>train!G108</f>
        <v>187.5</v>
      </c>
      <c r="C108">
        <f>train!J108</f>
        <v>146.6</v>
      </c>
      <c r="D108">
        <f>train!M108</f>
        <v>225.7</v>
      </c>
      <c r="E108">
        <f>train!P108</f>
        <v>6.4</v>
      </c>
      <c r="F108" s="4">
        <f t="shared" si="10"/>
        <v>0.53342816500711232</v>
      </c>
      <c r="G108" s="4">
        <f t="shared" si="11"/>
        <v>0.40801558586139713</v>
      </c>
      <c r="H108" s="4">
        <f t="shared" si="12"/>
        <v>0.40801558586139713</v>
      </c>
      <c r="I108" s="4">
        <f t="shared" si="13"/>
        <v>0.32</v>
      </c>
      <c r="J108">
        <f t="shared" si="15"/>
        <v>2</v>
      </c>
      <c r="K108" t="str">
        <f>train!T108</f>
        <v>yes</v>
      </c>
      <c r="L108">
        <f t="shared" si="16"/>
        <v>1.128143884114172</v>
      </c>
      <c r="M108">
        <f t="shared" si="17"/>
        <v>0.84846864634734342</v>
      </c>
      <c r="N108">
        <f t="shared" si="18"/>
        <v>0.84846864634734342</v>
      </c>
      <c r="O108">
        <f t="shared" si="19"/>
        <v>0.84846864634734342</v>
      </c>
    </row>
    <row r="109" spans="1:15">
      <c r="A109">
        <f t="shared" si="14"/>
        <v>108</v>
      </c>
      <c r="B109">
        <f>train!G109</f>
        <v>91.7</v>
      </c>
      <c r="C109">
        <f>train!J109</f>
        <v>193.7</v>
      </c>
      <c r="D109">
        <f>train!M109</f>
        <v>175</v>
      </c>
      <c r="E109">
        <f>train!P109</f>
        <v>9.1999999999999993</v>
      </c>
      <c r="F109" s="4">
        <f t="shared" si="10"/>
        <v>0.26088193456614511</v>
      </c>
      <c r="G109" s="4">
        <f t="shared" si="11"/>
        <v>0.53910381296966314</v>
      </c>
      <c r="H109" s="4">
        <f t="shared" si="12"/>
        <v>0.53910381296966314</v>
      </c>
      <c r="I109" s="4">
        <f t="shared" si="13"/>
        <v>0.45999999999999996</v>
      </c>
      <c r="J109">
        <f t="shared" si="15"/>
        <v>2</v>
      </c>
      <c r="K109" t="str">
        <f>train!T109</f>
        <v>no</v>
      </c>
      <c r="L109">
        <f t="shared" si="16"/>
        <v>1.128143884114172</v>
      </c>
      <c r="M109">
        <f t="shared" si="17"/>
        <v>0.92786056393179761</v>
      </c>
      <c r="N109">
        <f t="shared" si="18"/>
        <v>0.92786056393179761</v>
      </c>
      <c r="O109">
        <f t="shared" si="19"/>
        <v>0.92786056393179761</v>
      </c>
    </row>
    <row r="110" spans="1:15">
      <c r="A110">
        <f t="shared" si="14"/>
        <v>109</v>
      </c>
      <c r="B110">
        <f>train!G110</f>
        <v>145.5</v>
      </c>
      <c r="C110">
        <f>train!J110</f>
        <v>217.7</v>
      </c>
      <c r="D110">
        <f>train!M110</f>
        <v>146.9</v>
      </c>
      <c r="E110">
        <f>train!P110</f>
        <v>10.9</v>
      </c>
      <c r="F110" s="4">
        <f t="shared" si="10"/>
        <v>0.41394025604551921</v>
      </c>
      <c r="G110" s="4">
        <f t="shared" si="11"/>
        <v>0.60590036181463958</v>
      </c>
      <c r="H110" s="4">
        <f t="shared" si="12"/>
        <v>0.60590036181463958</v>
      </c>
      <c r="I110" s="4">
        <f t="shared" si="13"/>
        <v>0.54500000000000004</v>
      </c>
      <c r="J110">
        <f t="shared" si="15"/>
        <v>2</v>
      </c>
      <c r="K110" t="str">
        <f>train!T110</f>
        <v>no</v>
      </c>
      <c r="L110">
        <f t="shared" si="16"/>
        <v>1.128143884114172</v>
      </c>
      <c r="M110">
        <f t="shared" si="17"/>
        <v>1.0966321317877077</v>
      </c>
      <c r="N110">
        <f t="shared" si="18"/>
        <v>1.0966321317877077</v>
      </c>
      <c r="O110">
        <f t="shared" si="19"/>
        <v>1.0966321317877077</v>
      </c>
    </row>
    <row r="111" spans="1:15">
      <c r="A111">
        <f t="shared" si="14"/>
        <v>110</v>
      </c>
      <c r="B111">
        <f>train!G111</f>
        <v>166.3</v>
      </c>
      <c r="C111">
        <f>train!J111</f>
        <v>158.19999999999999</v>
      </c>
      <c r="D111">
        <f>train!M111</f>
        <v>256.7</v>
      </c>
      <c r="E111">
        <f>train!P111</f>
        <v>6.1</v>
      </c>
      <c r="F111" s="4">
        <f t="shared" si="10"/>
        <v>0.47311522048364157</v>
      </c>
      <c r="G111" s="4">
        <f t="shared" si="11"/>
        <v>0.44030058446980236</v>
      </c>
      <c r="H111" s="4">
        <f t="shared" si="12"/>
        <v>0.44030058446980236</v>
      </c>
      <c r="I111" s="4">
        <f t="shared" si="13"/>
        <v>0.30499999999999999</v>
      </c>
      <c r="J111">
        <f t="shared" si="15"/>
        <v>2</v>
      </c>
      <c r="K111" t="str">
        <f>train!T111</f>
        <v>no</v>
      </c>
      <c r="L111">
        <f t="shared" si="16"/>
        <v>1.128143884114172</v>
      </c>
      <c r="M111">
        <f t="shared" si="17"/>
        <v>0.83939991733510666</v>
      </c>
      <c r="N111">
        <f t="shared" si="18"/>
        <v>0.83939991733510666</v>
      </c>
      <c r="O111">
        <f t="shared" si="19"/>
        <v>0.83939991733510666</v>
      </c>
    </row>
    <row r="112" spans="1:15">
      <c r="A112">
        <f t="shared" si="14"/>
        <v>111</v>
      </c>
      <c r="B112">
        <f>train!G112</f>
        <v>231</v>
      </c>
      <c r="C112">
        <f>train!J112</f>
        <v>230.4</v>
      </c>
      <c r="D112">
        <f>train!M112</f>
        <v>261.39999999999998</v>
      </c>
      <c r="E112">
        <f>train!P112</f>
        <v>9.5</v>
      </c>
      <c r="F112" s="4">
        <f t="shared" si="10"/>
        <v>0.65718349928876241</v>
      </c>
      <c r="G112" s="4">
        <f t="shared" si="11"/>
        <v>0.64124686891177285</v>
      </c>
      <c r="H112" s="4">
        <f t="shared" si="12"/>
        <v>0.64124686891177285</v>
      </c>
      <c r="I112" s="4">
        <f t="shared" si="13"/>
        <v>0.47499999999999998</v>
      </c>
      <c r="J112">
        <f t="shared" si="15"/>
        <v>1</v>
      </c>
      <c r="K112" t="str">
        <f>train!T112</f>
        <v>no</v>
      </c>
      <c r="L112">
        <f t="shared" si="16"/>
        <v>1.128143884114172</v>
      </c>
      <c r="M112">
        <f t="shared" si="17"/>
        <v>1.2165156166345452</v>
      </c>
      <c r="N112">
        <f t="shared" si="18"/>
        <v>1.2165156166345452</v>
      </c>
      <c r="O112">
        <f t="shared" si="19"/>
        <v>1.2165156166345452</v>
      </c>
    </row>
    <row r="113" spans="1:15">
      <c r="A113">
        <f t="shared" si="14"/>
        <v>112</v>
      </c>
      <c r="B113">
        <f>train!G113</f>
        <v>200.3</v>
      </c>
      <c r="C113">
        <f>train!J113</f>
        <v>201.2</v>
      </c>
      <c r="D113">
        <f>train!M113</f>
        <v>206.1</v>
      </c>
      <c r="E113">
        <f>train!P113</f>
        <v>7.1</v>
      </c>
      <c r="F113" s="4">
        <f t="shared" si="10"/>
        <v>0.56984352773826463</v>
      </c>
      <c r="G113" s="4">
        <f t="shared" si="11"/>
        <v>0.55997773448371824</v>
      </c>
      <c r="H113" s="4">
        <f t="shared" si="12"/>
        <v>0.55997773448371824</v>
      </c>
      <c r="I113" s="4">
        <f t="shared" si="13"/>
        <v>0.35499999999999998</v>
      </c>
      <c r="J113">
        <f t="shared" si="15"/>
        <v>2</v>
      </c>
      <c r="K113" t="str">
        <f>train!T113</f>
        <v>no</v>
      </c>
      <c r="L113">
        <f t="shared" si="16"/>
        <v>1.128143884114172</v>
      </c>
      <c r="M113">
        <f t="shared" si="17"/>
        <v>1.0382180755218171</v>
      </c>
      <c r="N113">
        <f t="shared" si="18"/>
        <v>1.0382180755218171</v>
      </c>
      <c r="O113">
        <f t="shared" si="19"/>
        <v>1.0382180755218171</v>
      </c>
    </row>
    <row r="114" spans="1:15">
      <c r="A114">
        <f t="shared" si="14"/>
        <v>113</v>
      </c>
      <c r="B114">
        <f>train!G114</f>
        <v>197</v>
      </c>
      <c r="C114">
        <f>train!J114</f>
        <v>202.6</v>
      </c>
      <c r="D114">
        <f>train!M114</f>
        <v>206.4</v>
      </c>
      <c r="E114">
        <f>train!P114</f>
        <v>9.1</v>
      </c>
      <c r="F114" s="4">
        <f t="shared" si="10"/>
        <v>0.5604551920341394</v>
      </c>
      <c r="G114" s="4">
        <f t="shared" si="11"/>
        <v>0.56387419983300857</v>
      </c>
      <c r="H114" s="4">
        <f t="shared" si="12"/>
        <v>0.56387419983300857</v>
      </c>
      <c r="I114" s="4">
        <f t="shared" si="13"/>
        <v>0.45499999999999996</v>
      </c>
      <c r="J114">
        <f t="shared" si="15"/>
        <v>2</v>
      </c>
      <c r="K114" t="str">
        <f>train!T114</f>
        <v>no</v>
      </c>
      <c r="L114">
        <f t="shared" si="16"/>
        <v>1.128143884114172</v>
      </c>
      <c r="M114">
        <f t="shared" si="17"/>
        <v>1.0756594483165456</v>
      </c>
      <c r="N114">
        <f t="shared" si="18"/>
        <v>1.0756594483165456</v>
      </c>
      <c r="O114">
        <f t="shared" si="19"/>
        <v>1.0756594483165456</v>
      </c>
    </row>
    <row r="115" spans="1:15">
      <c r="A115">
        <f t="shared" si="14"/>
        <v>114</v>
      </c>
      <c r="B115">
        <f>train!G115</f>
        <v>129.9</v>
      </c>
      <c r="C115">
        <f>train!J115</f>
        <v>173.3</v>
      </c>
      <c r="D115">
        <f>train!M115</f>
        <v>247.2</v>
      </c>
      <c r="E115">
        <f>train!P115</f>
        <v>11.2</v>
      </c>
      <c r="F115" s="4">
        <f t="shared" si="10"/>
        <v>0.36955903271692747</v>
      </c>
      <c r="G115" s="4">
        <f t="shared" si="11"/>
        <v>0.48232674645143336</v>
      </c>
      <c r="H115" s="4">
        <f t="shared" si="12"/>
        <v>0.48232674645143336</v>
      </c>
      <c r="I115" s="4">
        <f t="shared" si="13"/>
        <v>0.55999999999999994</v>
      </c>
      <c r="J115">
        <f t="shared" si="15"/>
        <v>2</v>
      </c>
      <c r="K115" t="str">
        <f>train!T115</f>
        <v>no</v>
      </c>
      <c r="L115">
        <f t="shared" si="16"/>
        <v>1.128143884114172</v>
      </c>
      <c r="M115">
        <f t="shared" si="17"/>
        <v>0.95679258951327661</v>
      </c>
      <c r="N115">
        <f t="shared" si="18"/>
        <v>0.95679258951327661</v>
      </c>
      <c r="O115">
        <f t="shared" si="19"/>
        <v>0.95679258951327661</v>
      </c>
    </row>
    <row r="116" spans="1:15">
      <c r="A116">
        <f t="shared" si="14"/>
        <v>115</v>
      </c>
      <c r="B116">
        <f>train!G116</f>
        <v>183.2</v>
      </c>
      <c r="C116">
        <f>train!J116</f>
        <v>126.8</v>
      </c>
      <c r="D116">
        <f>train!M116</f>
        <v>263.3</v>
      </c>
      <c r="E116">
        <f>train!P116</f>
        <v>11.2</v>
      </c>
      <c r="F116" s="4">
        <f t="shared" si="10"/>
        <v>0.52119487908961593</v>
      </c>
      <c r="G116" s="4">
        <f t="shared" si="11"/>
        <v>0.35290843306429165</v>
      </c>
      <c r="H116" s="4">
        <f t="shared" si="12"/>
        <v>0.35290843306429165</v>
      </c>
      <c r="I116" s="4">
        <f t="shared" si="13"/>
        <v>0.55999999999999994</v>
      </c>
      <c r="J116">
        <f t="shared" si="15"/>
        <v>2</v>
      </c>
      <c r="K116" t="str">
        <f>train!T116</f>
        <v>no</v>
      </c>
      <c r="L116">
        <f t="shared" si="16"/>
        <v>1.128143884114172</v>
      </c>
      <c r="M116">
        <f t="shared" si="17"/>
        <v>0.91341820993728084</v>
      </c>
      <c r="N116">
        <f t="shared" si="18"/>
        <v>0.91341820993728084</v>
      </c>
      <c r="O116">
        <f t="shared" si="19"/>
        <v>0.91341820993728084</v>
      </c>
    </row>
    <row r="117" spans="1:15">
      <c r="A117">
        <f t="shared" si="14"/>
        <v>116</v>
      </c>
      <c r="B117">
        <f>train!G117</f>
        <v>205</v>
      </c>
      <c r="C117">
        <f>train!J117</f>
        <v>152</v>
      </c>
      <c r="D117">
        <f>train!M117</f>
        <v>158.6</v>
      </c>
      <c r="E117">
        <f>train!P117</f>
        <v>10.199999999999999</v>
      </c>
      <c r="F117" s="4">
        <f t="shared" si="10"/>
        <v>0.58321479374110952</v>
      </c>
      <c r="G117" s="4">
        <f t="shared" si="11"/>
        <v>0.42304480935151684</v>
      </c>
      <c r="H117" s="4">
        <f t="shared" si="12"/>
        <v>0.42304480935151684</v>
      </c>
      <c r="I117" s="4">
        <f t="shared" si="13"/>
        <v>0.51</v>
      </c>
      <c r="J117">
        <f t="shared" si="15"/>
        <v>2</v>
      </c>
      <c r="K117" t="str">
        <f>train!T117</f>
        <v>no</v>
      </c>
      <c r="L117">
        <f t="shared" si="16"/>
        <v>1.128143884114172</v>
      </c>
      <c r="M117">
        <f t="shared" si="17"/>
        <v>0.97886327803069995</v>
      </c>
      <c r="N117">
        <f t="shared" si="18"/>
        <v>0.97886327803069995</v>
      </c>
      <c r="O117">
        <f t="shared" si="19"/>
        <v>0.97886327803069995</v>
      </c>
    </row>
    <row r="118" spans="1:15">
      <c r="A118">
        <f t="shared" si="14"/>
        <v>117</v>
      </c>
      <c r="B118">
        <f>train!G118</f>
        <v>148.5</v>
      </c>
      <c r="C118">
        <f>train!J118</f>
        <v>276.39999999999998</v>
      </c>
      <c r="D118">
        <f>train!M118</f>
        <v>193.6</v>
      </c>
      <c r="E118">
        <f>train!P118</f>
        <v>12.4</v>
      </c>
      <c r="F118" s="4">
        <f t="shared" si="10"/>
        <v>0.42247510668563298</v>
      </c>
      <c r="G118" s="4">
        <f t="shared" si="11"/>
        <v>0.76927358753131081</v>
      </c>
      <c r="H118" s="4">
        <f t="shared" si="12"/>
        <v>0.76927358753131081</v>
      </c>
      <c r="I118" s="4">
        <f t="shared" si="13"/>
        <v>0.62</v>
      </c>
      <c r="J118">
        <f t="shared" si="15"/>
        <v>1</v>
      </c>
      <c r="K118" t="str">
        <f>train!T118</f>
        <v>no</v>
      </c>
      <c r="L118">
        <f t="shared" si="16"/>
        <v>1.128143884114172</v>
      </c>
      <c r="M118">
        <f t="shared" si="17"/>
        <v>1.3215327921454025</v>
      </c>
      <c r="N118">
        <f t="shared" si="18"/>
        <v>1.3215327921454025</v>
      </c>
      <c r="O118">
        <f t="shared" si="19"/>
        <v>1.3215327921454025</v>
      </c>
    </row>
    <row r="119" spans="1:15">
      <c r="A119">
        <f t="shared" si="14"/>
        <v>118</v>
      </c>
      <c r="B119">
        <f>train!G119</f>
        <v>200.3</v>
      </c>
      <c r="C119">
        <f>train!J119</f>
        <v>220.4</v>
      </c>
      <c r="D119">
        <f>train!M119</f>
        <v>253.8</v>
      </c>
      <c r="E119">
        <f>train!P119</f>
        <v>10.5</v>
      </c>
      <c r="F119" s="4">
        <f t="shared" si="10"/>
        <v>0.56984352773826463</v>
      </c>
      <c r="G119" s="4">
        <f t="shared" si="11"/>
        <v>0.61341497355969943</v>
      </c>
      <c r="H119" s="4">
        <f t="shared" si="12"/>
        <v>0.61341497355969943</v>
      </c>
      <c r="I119" s="4">
        <f t="shared" si="13"/>
        <v>0.52500000000000002</v>
      </c>
      <c r="J119">
        <f t="shared" si="15"/>
        <v>1</v>
      </c>
      <c r="K119" t="str">
        <f>train!T119</f>
        <v>no</v>
      </c>
      <c r="L119">
        <f t="shared" si="16"/>
        <v>1.128143884114172</v>
      </c>
      <c r="M119">
        <f t="shared" si="17"/>
        <v>1.1631433727961846</v>
      </c>
      <c r="N119">
        <f t="shared" si="18"/>
        <v>1.1631433727961846</v>
      </c>
      <c r="O119">
        <f t="shared" si="19"/>
        <v>1.1631433727961846</v>
      </c>
    </row>
    <row r="120" spans="1:15">
      <c r="A120">
        <f t="shared" si="14"/>
        <v>119</v>
      </c>
      <c r="B120">
        <f>train!G120</f>
        <v>192.6</v>
      </c>
      <c r="C120">
        <f>train!J120</f>
        <v>195.5</v>
      </c>
      <c r="D120">
        <f>train!M120</f>
        <v>109.7</v>
      </c>
      <c r="E120">
        <f>train!P120</f>
        <v>6.8</v>
      </c>
      <c r="F120" s="4">
        <f t="shared" si="10"/>
        <v>0.5479374110953058</v>
      </c>
      <c r="G120" s="4">
        <f t="shared" si="11"/>
        <v>0.54411355413303641</v>
      </c>
      <c r="H120" s="4">
        <f t="shared" si="12"/>
        <v>0.54411355413303641</v>
      </c>
      <c r="I120" s="4">
        <f t="shared" si="13"/>
        <v>0.33999999999999997</v>
      </c>
      <c r="J120">
        <f t="shared" si="15"/>
        <v>2</v>
      </c>
      <c r="K120" t="str">
        <f>train!T120</f>
        <v>no</v>
      </c>
      <c r="L120">
        <f t="shared" si="16"/>
        <v>1.128143884114172</v>
      </c>
      <c r="M120">
        <f t="shared" si="17"/>
        <v>1.0039693850214735</v>
      </c>
      <c r="N120">
        <f t="shared" si="18"/>
        <v>1.0039693850214735</v>
      </c>
      <c r="O120">
        <f t="shared" si="19"/>
        <v>1.0039693850214735</v>
      </c>
    </row>
    <row r="121" spans="1:15">
      <c r="A121">
        <f t="shared" si="14"/>
        <v>120</v>
      </c>
      <c r="B121">
        <f>train!G121</f>
        <v>246.5</v>
      </c>
      <c r="C121">
        <f>train!J121</f>
        <v>195.5</v>
      </c>
      <c r="D121">
        <f>train!M121</f>
        <v>200.5</v>
      </c>
      <c r="E121">
        <f>train!P121</f>
        <v>11.7</v>
      </c>
      <c r="F121" s="4">
        <f t="shared" si="10"/>
        <v>0.70128022759601705</v>
      </c>
      <c r="G121" s="4">
        <f t="shared" si="11"/>
        <v>0.54411355413303641</v>
      </c>
      <c r="H121" s="4">
        <f t="shared" si="12"/>
        <v>0.54411355413303641</v>
      </c>
      <c r="I121" s="4">
        <f t="shared" si="13"/>
        <v>0.58499999999999996</v>
      </c>
      <c r="J121">
        <f t="shared" si="15"/>
        <v>1</v>
      </c>
      <c r="K121" t="str">
        <f>train!T121</f>
        <v>no</v>
      </c>
      <c r="L121">
        <f t="shared" si="16"/>
        <v>1.128143884114172</v>
      </c>
      <c r="M121">
        <f t="shared" si="17"/>
        <v>1.1942102315755343</v>
      </c>
      <c r="N121">
        <f t="shared" si="18"/>
        <v>1.1942102315755343</v>
      </c>
      <c r="O121">
        <f t="shared" si="19"/>
        <v>1.1942102315755343</v>
      </c>
    </row>
    <row r="122" spans="1:15">
      <c r="A122">
        <f t="shared" si="14"/>
        <v>121</v>
      </c>
      <c r="B122">
        <f>train!G122</f>
        <v>167.1</v>
      </c>
      <c r="C122">
        <f>train!J122</f>
        <v>177.5</v>
      </c>
      <c r="D122">
        <f>train!M122</f>
        <v>249.4</v>
      </c>
      <c r="E122">
        <f>train!P122</f>
        <v>14.1</v>
      </c>
      <c r="F122" s="4">
        <f t="shared" si="10"/>
        <v>0.47539118065433855</v>
      </c>
      <c r="G122" s="4">
        <f t="shared" si="11"/>
        <v>0.4940161424993042</v>
      </c>
      <c r="H122" s="4">
        <f t="shared" si="12"/>
        <v>0.4940161424993042</v>
      </c>
      <c r="I122" s="4">
        <f t="shared" si="13"/>
        <v>0.70499999999999996</v>
      </c>
      <c r="J122">
        <f t="shared" si="15"/>
        <v>2</v>
      </c>
      <c r="K122" t="str">
        <f>train!T122</f>
        <v>yes</v>
      </c>
      <c r="L122">
        <f t="shared" si="16"/>
        <v>1.128143884114172</v>
      </c>
      <c r="M122">
        <f t="shared" si="17"/>
        <v>1.1005115504817347</v>
      </c>
      <c r="N122">
        <f t="shared" si="18"/>
        <v>1.1005115504817347</v>
      </c>
      <c r="O122">
        <f t="shared" si="19"/>
        <v>1.1005115504817347</v>
      </c>
    </row>
    <row r="123" spans="1:15">
      <c r="A123">
        <f t="shared" si="14"/>
        <v>122</v>
      </c>
      <c r="B123">
        <f>train!G123</f>
        <v>181.5</v>
      </c>
      <c r="C123">
        <f>train!J123</f>
        <v>218.4</v>
      </c>
      <c r="D123">
        <f>train!M123</f>
        <v>161.6</v>
      </c>
      <c r="E123">
        <f>train!P123</f>
        <v>8.5</v>
      </c>
      <c r="F123" s="4">
        <f t="shared" si="10"/>
        <v>0.51635846372688476</v>
      </c>
      <c r="G123" s="4">
        <f t="shared" si="11"/>
        <v>0.60784859448928474</v>
      </c>
      <c r="H123" s="4">
        <f t="shared" si="12"/>
        <v>0.60784859448928474</v>
      </c>
      <c r="I123" s="4">
        <f t="shared" si="13"/>
        <v>0.42499999999999999</v>
      </c>
      <c r="J123">
        <f t="shared" si="15"/>
        <v>2</v>
      </c>
      <c r="K123" t="str">
        <f>train!T123</f>
        <v>no</v>
      </c>
      <c r="L123">
        <f t="shared" si="16"/>
        <v>1.128143884114172</v>
      </c>
      <c r="M123">
        <f t="shared" si="17"/>
        <v>1.089133091365599</v>
      </c>
      <c r="N123">
        <f t="shared" si="18"/>
        <v>1.089133091365599</v>
      </c>
      <c r="O123">
        <f t="shared" si="19"/>
        <v>1.089133091365599</v>
      </c>
    </row>
    <row r="124" spans="1:15">
      <c r="A124">
        <f t="shared" si="14"/>
        <v>123</v>
      </c>
      <c r="B124">
        <f>train!G124</f>
        <v>257.7</v>
      </c>
      <c r="C124">
        <f>train!J124</f>
        <v>162.1</v>
      </c>
      <c r="D124">
        <f>train!M124</f>
        <v>286.89999999999998</v>
      </c>
      <c r="E124">
        <f>train!P124</f>
        <v>11.1</v>
      </c>
      <c r="F124" s="4">
        <f t="shared" si="10"/>
        <v>0.73314366998577518</v>
      </c>
      <c r="G124" s="4">
        <f t="shared" si="11"/>
        <v>0.45115502365711102</v>
      </c>
      <c r="H124" s="4">
        <f t="shared" si="12"/>
        <v>0.45115502365711102</v>
      </c>
      <c r="I124" s="4">
        <f t="shared" si="13"/>
        <v>0.55499999999999994</v>
      </c>
      <c r="J124">
        <f t="shared" si="15"/>
        <v>2</v>
      </c>
      <c r="K124" t="str">
        <f>train!T124</f>
        <v>no</v>
      </c>
      <c r="L124">
        <f t="shared" si="16"/>
        <v>1.128143884114172</v>
      </c>
      <c r="M124">
        <f t="shared" si="17"/>
        <v>1.1191989776542453</v>
      </c>
      <c r="N124">
        <f t="shared" si="18"/>
        <v>1.1191989776542453</v>
      </c>
      <c r="O124">
        <f t="shared" si="19"/>
        <v>1.1191989776542453</v>
      </c>
    </row>
    <row r="125" spans="1:15">
      <c r="A125">
        <f t="shared" si="14"/>
        <v>124</v>
      </c>
      <c r="B125">
        <f>train!G125</f>
        <v>193.8</v>
      </c>
      <c r="C125">
        <f>train!J125</f>
        <v>221.4</v>
      </c>
      <c r="D125">
        <f>train!M125</f>
        <v>172.3</v>
      </c>
      <c r="E125">
        <f>train!P125</f>
        <v>10.6</v>
      </c>
      <c r="F125" s="4">
        <f t="shared" si="10"/>
        <v>0.55135135135135138</v>
      </c>
      <c r="G125" s="4">
        <f t="shared" si="11"/>
        <v>0.61619816309490671</v>
      </c>
      <c r="H125" s="4">
        <f t="shared" si="12"/>
        <v>0.61619816309490671</v>
      </c>
      <c r="I125" s="4">
        <f t="shared" si="13"/>
        <v>0.53</v>
      </c>
      <c r="J125">
        <f t="shared" si="15"/>
        <v>1</v>
      </c>
      <c r="K125" t="str">
        <f>train!T125</f>
        <v>no</v>
      </c>
      <c r="L125">
        <f t="shared" si="16"/>
        <v>1.128143884114172</v>
      </c>
      <c r="M125">
        <f t="shared" si="17"/>
        <v>1.1594346316373492</v>
      </c>
      <c r="N125">
        <f t="shared" si="18"/>
        <v>1.1594346316373492</v>
      </c>
      <c r="O125">
        <f t="shared" si="19"/>
        <v>1.1594346316373492</v>
      </c>
    </row>
    <row r="126" spans="1:15">
      <c r="A126">
        <f t="shared" si="14"/>
        <v>125</v>
      </c>
      <c r="B126">
        <f>train!G126</f>
        <v>102.8</v>
      </c>
      <c r="C126">
        <f>train!J126</f>
        <v>206.7</v>
      </c>
      <c r="D126">
        <f>train!M126</f>
        <v>299</v>
      </c>
      <c r="E126">
        <f>train!P126</f>
        <v>10.1</v>
      </c>
      <c r="F126" s="4">
        <f t="shared" si="10"/>
        <v>0.29246088193456615</v>
      </c>
      <c r="G126" s="4">
        <f t="shared" si="11"/>
        <v>0.57528527692735876</v>
      </c>
      <c r="H126" s="4">
        <f t="shared" si="12"/>
        <v>0.57528527692735876</v>
      </c>
      <c r="I126" s="4">
        <f t="shared" si="13"/>
        <v>0.505</v>
      </c>
      <c r="J126">
        <f t="shared" si="15"/>
        <v>2</v>
      </c>
      <c r="K126" t="str">
        <f>train!T126</f>
        <v>no</v>
      </c>
      <c r="L126">
        <f t="shared" si="16"/>
        <v>1.128143884114172</v>
      </c>
      <c r="M126">
        <f t="shared" si="17"/>
        <v>1.0012315751916336</v>
      </c>
      <c r="N126">
        <f t="shared" si="18"/>
        <v>1.0012315751916336</v>
      </c>
      <c r="O126">
        <f t="shared" si="19"/>
        <v>1.0012315751916336</v>
      </c>
    </row>
    <row r="127" spans="1:15">
      <c r="A127">
        <f t="shared" si="14"/>
        <v>126</v>
      </c>
      <c r="B127">
        <f>train!G127</f>
        <v>187.9</v>
      </c>
      <c r="C127">
        <f>train!J127</f>
        <v>157.6</v>
      </c>
      <c r="D127">
        <f>train!M127</f>
        <v>227.3</v>
      </c>
      <c r="E127">
        <f>train!P127</f>
        <v>7.5</v>
      </c>
      <c r="F127" s="4">
        <f t="shared" si="10"/>
        <v>0.53456614509246092</v>
      </c>
      <c r="G127" s="4">
        <f t="shared" si="11"/>
        <v>0.43863067074867795</v>
      </c>
      <c r="H127" s="4">
        <f t="shared" si="12"/>
        <v>0.43863067074867795</v>
      </c>
      <c r="I127" s="4">
        <f t="shared" si="13"/>
        <v>0.375</v>
      </c>
      <c r="J127">
        <f t="shared" si="15"/>
        <v>2</v>
      </c>
      <c r="K127" t="str">
        <f>train!T127</f>
        <v>no</v>
      </c>
      <c r="L127">
        <f t="shared" si="16"/>
        <v>1.128143884114172</v>
      </c>
      <c r="M127">
        <f t="shared" si="17"/>
        <v>0.90065514716892847</v>
      </c>
      <c r="N127">
        <f t="shared" si="18"/>
        <v>0.90065514716892847</v>
      </c>
      <c r="O127">
        <f t="shared" si="19"/>
        <v>0.90065514716892847</v>
      </c>
    </row>
    <row r="128" spans="1:15">
      <c r="A128">
        <f t="shared" si="14"/>
        <v>127</v>
      </c>
      <c r="B128">
        <f>train!G128</f>
        <v>226</v>
      </c>
      <c r="C128">
        <f>train!J128</f>
        <v>248.5</v>
      </c>
      <c r="D128">
        <f>train!M128</f>
        <v>140.5</v>
      </c>
      <c r="E128">
        <f>train!P128</f>
        <v>6.9</v>
      </c>
      <c r="F128" s="4">
        <f t="shared" si="10"/>
        <v>0.64295874822190613</v>
      </c>
      <c r="G128" s="4">
        <f t="shared" si="11"/>
        <v>0.69162259949902583</v>
      </c>
      <c r="H128" s="4">
        <f t="shared" si="12"/>
        <v>0.69162259949902583</v>
      </c>
      <c r="I128" s="4">
        <f t="shared" si="13"/>
        <v>0.34500000000000003</v>
      </c>
      <c r="J128">
        <f t="shared" si="15"/>
        <v>1</v>
      </c>
      <c r="K128" t="str">
        <f>train!T128</f>
        <v>no</v>
      </c>
      <c r="L128">
        <f t="shared" si="16"/>
        <v>1.128143884114172</v>
      </c>
      <c r="M128">
        <f t="shared" si="17"/>
        <v>1.2202887331245258</v>
      </c>
      <c r="N128">
        <f t="shared" si="18"/>
        <v>1.2202887331245258</v>
      </c>
      <c r="O128">
        <f t="shared" si="19"/>
        <v>1.2202887331245258</v>
      </c>
    </row>
    <row r="129" spans="1:15">
      <c r="A129">
        <f t="shared" si="14"/>
        <v>128</v>
      </c>
      <c r="B129">
        <f>train!G129</f>
        <v>260.39999999999998</v>
      </c>
      <c r="C129">
        <f>train!J129</f>
        <v>146</v>
      </c>
      <c r="D129">
        <f>train!M129</f>
        <v>269.5</v>
      </c>
      <c r="E129">
        <f>train!P129</f>
        <v>11.5</v>
      </c>
      <c r="F129" s="4">
        <f t="shared" si="10"/>
        <v>0.74082503556187762</v>
      </c>
      <c r="G129" s="4">
        <f t="shared" si="11"/>
        <v>0.40634567214027273</v>
      </c>
      <c r="H129" s="4">
        <f t="shared" si="12"/>
        <v>0.40634567214027273</v>
      </c>
      <c r="I129" s="4">
        <f t="shared" si="13"/>
        <v>0.57499999999999996</v>
      </c>
      <c r="J129">
        <f t="shared" si="15"/>
        <v>2</v>
      </c>
      <c r="K129" t="str">
        <f>train!T129</f>
        <v>no</v>
      </c>
      <c r="L129">
        <f t="shared" si="16"/>
        <v>1.128143884114172</v>
      </c>
      <c r="M129">
        <f t="shared" si="17"/>
        <v>1.0998546921523393</v>
      </c>
      <c r="N129">
        <f t="shared" si="18"/>
        <v>1.0998546921523393</v>
      </c>
      <c r="O129">
        <f t="shared" si="19"/>
        <v>1.0998546921523393</v>
      </c>
    </row>
    <row r="130" spans="1:15">
      <c r="A130">
        <f t="shared" si="14"/>
        <v>129</v>
      </c>
      <c r="B130">
        <f>train!G130</f>
        <v>178.7</v>
      </c>
      <c r="C130">
        <f>train!J130</f>
        <v>292.10000000000002</v>
      </c>
      <c r="D130">
        <f>train!M130</f>
        <v>265.89999999999998</v>
      </c>
      <c r="E130">
        <f>train!P130</f>
        <v>9.8000000000000007</v>
      </c>
      <c r="F130" s="4">
        <f t="shared" ref="F130:F193" si="20">(B130-$W$3)/($W$2-$W$3)</f>
        <v>0.50839260312944523</v>
      </c>
      <c r="G130" s="4">
        <f t="shared" ref="G130:G193" si="21">(C130-$W$5)/($W$4-$W$5)</f>
        <v>0.81296966323406628</v>
      </c>
      <c r="H130" s="4">
        <f t="shared" ref="H130:H193" si="22">(C130-$W$5)/($W$4-$W$5)</f>
        <v>0.81296966323406628</v>
      </c>
      <c r="I130" s="4">
        <f t="shared" ref="I130:I193" si="23">(E130-$W$9)/($W$8-$W$9)</f>
        <v>0.49000000000000005</v>
      </c>
      <c r="J130">
        <f t="shared" si="15"/>
        <v>1</v>
      </c>
      <c r="K130" t="str">
        <f>train!T130</f>
        <v>no</v>
      </c>
      <c r="L130">
        <f t="shared" si="16"/>
        <v>1.128143884114172</v>
      </c>
      <c r="M130">
        <f t="shared" si="17"/>
        <v>1.3492228821045675</v>
      </c>
      <c r="N130">
        <f t="shared" si="18"/>
        <v>1.3492228821045675</v>
      </c>
      <c r="O130">
        <f t="shared" si="19"/>
        <v>1.3492228821045675</v>
      </c>
    </row>
    <row r="131" spans="1:15">
      <c r="A131">
        <f t="shared" ref="A131:A194" si="24">ROW()-1</f>
        <v>130</v>
      </c>
      <c r="B131">
        <f>train!G131</f>
        <v>337.4</v>
      </c>
      <c r="C131">
        <f>train!J131</f>
        <v>227.4</v>
      </c>
      <c r="D131">
        <f>train!M131</f>
        <v>153.9</v>
      </c>
      <c r="E131">
        <f>train!P131</f>
        <v>15.8</v>
      </c>
      <c r="F131" s="4">
        <f t="shared" si="20"/>
        <v>0.95988620199146513</v>
      </c>
      <c r="G131" s="4">
        <f t="shared" si="21"/>
        <v>0.63289730030615088</v>
      </c>
      <c r="H131" s="4">
        <f t="shared" si="22"/>
        <v>0.63289730030615088</v>
      </c>
      <c r="I131" s="4">
        <f t="shared" si="23"/>
        <v>0.79</v>
      </c>
      <c r="J131">
        <f t="shared" ref="J131:J194" si="25">MATCH(MIN(L131:O131),L131:O131,0)</f>
        <v>1</v>
      </c>
      <c r="K131" t="str">
        <f>train!T131</f>
        <v>yes</v>
      </c>
      <c r="L131">
        <f t="shared" ref="L131:L194" si="26">SQRT(($F$2-$Z$3)^2+($G$2-$AA$3)^2+($H$2-$AB$3)^2+($I$2-$AC$3)^2)</f>
        <v>1.128143884114172</v>
      </c>
      <c r="M131">
        <f t="shared" ref="M131:M194" si="27">SQRT((F131-$Z$4)^2+(G131-$AA$4)^2+(H131-$AB$4)^2+(I131-$AC$4)^2)</f>
        <v>1.531861451386263</v>
      </c>
      <c r="N131">
        <f t="shared" ref="N131:N194" si="28">SQRT((F131-$Z$5)^2+(G131-$AA$5)^2+(H131-$AB$5)^2+(I131-$AC$5)^2)</f>
        <v>1.531861451386263</v>
      </c>
      <c r="O131">
        <f t="shared" ref="O131:O194" si="29">SQRT((F131-$Z$6)^2+(G131-$AA$6)^2+(H131-$AB$6)^2+(I131-$AC$6)^2)</f>
        <v>1.531861451386263</v>
      </c>
    </row>
    <row r="132" spans="1:15">
      <c r="A132">
        <f t="shared" si="24"/>
        <v>131</v>
      </c>
      <c r="B132">
        <f>train!G132</f>
        <v>157.6</v>
      </c>
      <c r="C132">
        <f>train!J132</f>
        <v>247</v>
      </c>
      <c r="D132">
        <f>train!M132</f>
        <v>259.2</v>
      </c>
      <c r="E132">
        <f>train!P132</f>
        <v>13.7</v>
      </c>
      <c r="F132" s="4">
        <f t="shared" si="20"/>
        <v>0.44836415362731152</v>
      </c>
      <c r="G132" s="4">
        <f t="shared" si="21"/>
        <v>0.6874478151962149</v>
      </c>
      <c r="H132" s="4">
        <f t="shared" si="22"/>
        <v>0.6874478151962149</v>
      </c>
      <c r="I132" s="4">
        <f t="shared" si="23"/>
        <v>0.68499999999999994</v>
      </c>
      <c r="J132">
        <f t="shared" si="25"/>
        <v>1</v>
      </c>
      <c r="K132" t="str">
        <f>train!T132</f>
        <v>no</v>
      </c>
      <c r="L132">
        <f t="shared" si="26"/>
        <v>1.128143884114172</v>
      </c>
      <c r="M132">
        <f t="shared" si="27"/>
        <v>1.2709934742137876</v>
      </c>
      <c r="N132">
        <f t="shared" si="28"/>
        <v>1.2709934742137876</v>
      </c>
      <c r="O132">
        <f t="shared" si="29"/>
        <v>1.2709934742137876</v>
      </c>
    </row>
    <row r="133" spans="1:15">
      <c r="A133">
        <f t="shared" si="24"/>
        <v>132</v>
      </c>
      <c r="B133">
        <f>train!G133</f>
        <v>183.6</v>
      </c>
      <c r="C133">
        <f>train!J133</f>
        <v>256.7</v>
      </c>
      <c r="D133">
        <f>train!M133</f>
        <v>178.6</v>
      </c>
      <c r="E133">
        <f>train!P133</f>
        <v>10.199999999999999</v>
      </c>
      <c r="F133" s="4">
        <f t="shared" si="20"/>
        <v>0.52233285917496441</v>
      </c>
      <c r="G133" s="4">
        <f t="shared" si="21"/>
        <v>0.71444475368772609</v>
      </c>
      <c r="H133" s="4">
        <f t="shared" si="22"/>
        <v>0.71444475368772609</v>
      </c>
      <c r="I133" s="4">
        <f t="shared" si="23"/>
        <v>0.51</v>
      </c>
      <c r="J133">
        <f t="shared" si="25"/>
        <v>1</v>
      </c>
      <c r="K133" t="str">
        <f>train!T133</f>
        <v>no</v>
      </c>
      <c r="L133">
        <f t="shared" si="26"/>
        <v>1.128143884114172</v>
      </c>
      <c r="M133">
        <f t="shared" si="27"/>
        <v>1.2465128270169241</v>
      </c>
      <c r="N133">
        <f t="shared" si="28"/>
        <v>1.2465128270169241</v>
      </c>
      <c r="O133">
        <f t="shared" si="29"/>
        <v>1.2465128270169241</v>
      </c>
    </row>
    <row r="134" spans="1:15">
      <c r="A134">
        <f t="shared" si="24"/>
        <v>133</v>
      </c>
      <c r="B134">
        <f>train!G134</f>
        <v>142.1</v>
      </c>
      <c r="C134">
        <f>train!J134</f>
        <v>183.4</v>
      </c>
      <c r="D134">
        <f>train!M134</f>
        <v>164.8</v>
      </c>
      <c r="E134">
        <f>train!P134</f>
        <v>9.6</v>
      </c>
      <c r="F134" s="4">
        <f t="shared" si="20"/>
        <v>0.40426742532005688</v>
      </c>
      <c r="G134" s="4">
        <f t="shared" si="21"/>
        <v>0.5104369607570276</v>
      </c>
      <c r="H134" s="4">
        <f t="shared" si="22"/>
        <v>0.5104369607570276</v>
      </c>
      <c r="I134" s="4">
        <f t="shared" si="23"/>
        <v>0.48</v>
      </c>
      <c r="J134">
        <f t="shared" si="25"/>
        <v>2</v>
      </c>
      <c r="K134" t="str">
        <f>train!T134</f>
        <v>no</v>
      </c>
      <c r="L134">
        <f t="shared" si="26"/>
        <v>1.128143884114172</v>
      </c>
      <c r="M134">
        <f t="shared" si="27"/>
        <v>0.95651656179527311</v>
      </c>
      <c r="N134">
        <f t="shared" si="28"/>
        <v>0.95651656179527311</v>
      </c>
      <c r="O134">
        <f t="shared" si="29"/>
        <v>0.95651656179527311</v>
      </c>
    </row>
    <row r="135" spans="1:15">
      <c r="A135">
        <f t="shared" si="24"/>
        <v>134</v>
      </c>
      <c r="B135">
        <f>train!G135</f>
        <v>217.1</v>
      </c>
      <c r="C135">
        <f>train!J135</f>
        <v>241.5</v>
      </c>
      <c r="D135">
        <f>train!M135</f>
        <v>253.5</v>
      </c>
      <c r="E135">
        <f>train!P135</f>
        <v>12</v>
      </c>
      <c r="F135" s="4">
        <f t="shared" si="20"/>
        <v>0.61763869132290183</v>
      </c>
      <c r="G135" s="4">
        <f t="shared" si="21"/>
        <v>0.67214027275257437</v>
      </c>
      <c r="H135" s="4">
        <f t="shared" si="22"/>
        <v>0.67214027275257437</v>
      </c>
      <c r="I135" s="4">
        <f t="shared" si="23"/>
        <v>0.6</v>
      </c>
      <c r="J135">
        <f t="shared" si="25"/>
        <v>1</v>
      </c>
      <c r="K135" t="str">
        <f>train!T135</f>
        <v>no</v>
      </c>
      <c r="L135">
        <f t="shared" si="26"/>
        <v>1.128143884114172</v>
      </c>
      <c r="M135">
        <f t="shared" si="27"/>
        <v>1.2825843619547515</v>
      </c>
      <c r="N135">
        <f t="shared" si="28"/>
        <v>1.2825843619547515</v>
      </c>
      <c r="O135">
        <f t="shared" si="29"/>
        <v>1.2825843619547515</v>
      </c>
    </row>
    <row r="136" spans="1:15">
      <c r="A136">
        <f t="shared" si="24"/>
        <v>135</v>
      </c>
      <c r="B136">
        <f>train!G136</f>
        <v>98.9</v>
      </c>
      <c r="C136">
        <f>train!J136</f>
        <v>135.4</v>
      </c>
      <c r="D136">
        <f>train!M136</f>
        <v>236.6</v>
      </c>
      <c r="E136">
        <f>train!P136</f>
        <v>12.2</v>
      </c>
      <c r="F136" s="4">
        <f t="shared" si="20"/>
        <v>0.28136557610241825</v>
      </c>
      <c r="G136" s="4">
        <f t="shared" si="21"/>
        <v>0.37684386306707485</v>
      </c>
      <c r="H136" s="4">
        <f t="shared" si="22"/>
        <v>0.37684386306707485</v>
      </c>
      <c r="I136" s="4">
        <f t="shared" si="23"/>
        <v>0.61</v>
      </c>
      <c r="J136">
        <f t="shared" si="25"/>
        <v>2</v>
      </c>
      <c r="K136" t="str">
        <f>train!T136</f>
        <v>no</v>
      </c>
      <c r="L136">
        <f t="shared" si="26"/>
        <v>1.128143884114172</v>
      </c>
      <c r="M136">
        <f t="shared" si="27"/>
        <v>0.857490047567946</v>
      </c>
      <c r="N136">
        <f t="shared" si="28"/>
        <v>0.857490047567946</v>
      </c>
      <c r="O136">
        <f t="shared" si="29"/>
        <v>0.857490047567946</v>
      </c>
    </row>
    <row r="137" spans="1:15">
      <c r="A137">
        <f t="shared" si="24"/>
        <v>136</v>
      </c>
      <c r="B137">
        <f>train!G137</f>
        <v>189.8</v>
      </c>
      <c r="C137">
        <f>train!J137</f>
        <v>163.30000000000001</v>
      </c>
      <c r="D137">
        <f>train!M137</f>
        <v>264.8</v>
      </c>
      <c r="E137">
        <f>train!P137</f>
        <v>7.5</v>
      </c>
      <c r="F137" s="4">
        <f t="shared" si="20"/>
        <v>0.53997155049786627</v>
      </c>
      <c r="G137" s="4">
        <f t="shared" si="21"/>
        <v>0.45449485109935989</v>
      </c>
      <c r="H137" s="4">
        <f t="shared" si="22"/>
        <v>0.45449485109935989</v>
      </c>
      <c r="I137" s="4">
        <f t="shared" si="23"/>
        <v>0.375</v>
      </c>
      <c r="J137">
        <f t="shared" si="25"/>
        <v>2</v>
      </c>
      <c r="K137" t="str">
        <f>train!T137</f>
        <v>no</v>
      </c>
      <c r="L137">
        <f t="shared" si="26"/>
        <v>1.128143884114172</v>
      </c>
      <c r="M137">
        <f t="shared" si="27"/>
        <v>0.91941580076629548</v>
      </c>
      <c r="N137">
        <f t="shared" si="28"/>
        <v>0.91941580076629548</v>
      </c>
      <c r="O137">
        <f t="shared" si="29"/>
        <v>0.91941580076629548</v>
      </c>
    </row>
    <row r="138" spans="1:15">
      <c r="A138">
        <f t="shared" si="24"/>
        <v>137</v>
      </c>
      <c r="B138">
        <f>train!G138</f>
        <v>202</v>
      </c>
      <c r="C138">
        <f>train!J138</f>
        <v>243.2</v>
      </c>
      <c r="D138">
        <f>train!M138</f>
        <v>261.3</v>
      </c>
      <c r="E138">
        <f>train!P138</f>
        <v>10.9</v>
      </c>
      <c r="F138" s="4">
        <f t="shared" si="20"/>
        <v>0.57467994310099568</v>
      </c>
      <c r="G138" s="4">
        <f t="shared" si="21"/>
        <v>0.67687169496242694</v>
      </c>
      <c r="H138" s="4">
        <f t="shared" si="22"/>
        <v>0.67687169496242694</v>
      </c>
      <c r="I138" s="4">
        <f t="shared" si="23"/>
        <v>0.54500000000000004</v>
      </c>
      <c r="J138">
        <f t="shared" si="25"/>
        <v>1</v>
      </c>
      <c r="K138" t="str">
        <f>train!T138</f>
        <v>no</v>
      </c>
      <c r="L138">
        <f t="shared" si="26"/>
        <v>1.128143884114172</v>
      </c>
      <c r="M138">
        <f t="shared" si="27"/>
        <v>1.2424140291727155</v>
      </c>
      <c r="N138">
        <f t="shared" si="28"/>
        <v>1.2424140291727155</v>
      </c>
      <c r="O138">
        <f t="shared" si="29"/>
        <v>1.2424140291727155</v>
      </c>
    </row>
    <row r="139" spans="1:15">
      <c r="A139">
        <f t="shared" si="24"/>
        <v>138</v>
      </c>
      <c r="B139">
        <f>train!G139</f>
        <v>170.1</v>
      </c>
      <c r="C139">
        <f>train!J139</f>
        <v>193.3</v>
      </c>
      <c r="D139">
        <f>train!M139</f>
        <v>105.9</v>
      </c>
      <c r="E139">
        <f>train!P139</f>
        <v>12.8</v>
      </c>
      <c r="F139" s="4">
        <f t="shared" si="20"/>
        <v>0.48392603129445233</v>
      </c>
      <c r="G139" s="4">
        <f t="shared" si="21"/>
        <v>0.53799053715558032</v>
      </c>
      <c r="H139" s="4">
        <f t="shared" si="22"/>
        <v>0.53799053715558032</v>
      </c>
      <c r="I139" s="4">
        <f t="shared" si="23"/>
        <v>0.64</v>
      </c>
      <c r="J139">
        <f t="shared" si="25"/>
        <v>2</v>
      </c>
      <c r="K139" t="str">
        <f>train!T139</f>
        <v>no</v>
      </c>
      <c r="L139">
        <f t="shared" si="26"/>
        <v>1.128143884114172</v>
      </c>
      <c r="M139">
        <f t="shared" si="27"/>
        <v>1.1057359720576603</v>
      </c>
      <c r="N139">
        <f t="shared" si="28"/>
        <v>1.1057359720576603</v>
      </c>
      <c r="O139">
        <f t="shared" si="29"/>
        <v>1.1057359720576603</v>
      </c>
    </row>
    <row r="140" spans="1:15">
      <c r="A140">
        <f t="shared" si="24"/>
        <v>139</v>
      </c>
      <c r="B140">
        <f>train!G140</f>
        <v>230.9</v>
      </c>
      <c r="C140">
        <f>train!J140</f>
        <v>187.4</v>
      </c>
      <c r="D140">
        <f>train!M140</f>
        <v>154</v>
      </c>
      <c r="E140">
        <f>train!P140</f>
        <v>6.3</v>
      </c>
      <c r="F140" s="4">
        <f t="shared" si="20"/>
        <v>0.65689900426742531</v>
      </c>
      <c r="G140" s="4">
        <f t="shared" si="21"/>
        <v>0.52156971889785697</v>
      </c>
      <c r="H140" s="4">
        <f t="shared" si="22"/>
        <v>0.52156971889785697</v>
      </c>
      <c r="I140" s="4">
        <f t="shared" si="23"/>
        <v>0.315</v>
      </c>
      <c r="J140">
        <f t="shared" si="25"/>
        <v>2</v>
      </c>
      <c r="K140" t="str">
        <f>train!T140</f>
        <v>no</v>
      </c>
      <c r="L140">
        <f t="shared" si="26"/>
        <v>1.128143884114172</v>
      </c>
      <c r="M140">
        <f t="shared" si="27"/>
        <v>1.0367310379987251</v>
      </c>
      <c r="N140">
        <f t="shared" si="28"/>
        <v>1.0367310379987251</v>
      </c>
      <c r="O140">
        <f t="shared" si="29"/>
        <v>1.0367310379987251</v>
      </c>
    </row>
    <row r="141" spans="1:15">
      <c r="A141">
        <f t="shared" si="24"/>
        <v>140</v>
      </c>
      <c r="B141">
        <f>train!G141</f>
        <v>237.1</v>
      </c>
      <c r="C141">
        <f>train!J141</f>
        <v>223.5</v>
      </c>
      <c r="D141">
        <f>train!M141</f>
        <v>97.4</v>
      </c>
      <c r="E141">
        <f>train!P141</f>
        <v>13.2</v>
      </c>
      <c r="F141" s="4">
        <f t="shared" si="20"/>
        <v>0.67453769559032717</v>
      </c>
      <c r="G141" s="4">
        <f t="shared" si="21"/>
        <v>0.62204286111884222</v>
      </c>
      <c r="H141" s="4">
        <f t="shared" si="22"/>
        <v>0.62204286111884222</v>
      </c>
      <c r="I141" s="4">
        <f t="shared" si="23"/>
        <v>0.65999999999999992</v>
      </c>
      <c r="J141">
        <f t="shared" si="25"/>
        <v>1</v>
      </c>
      <c r="K141" t="str">
        <f>train!T141</f>
        <v>no</v>
      </c>
      <c r="L141">
        <f t="shared" si="26"/>
        <v>1.128143884114172</v>
      </c>
      <c r="M141">
        <f t="shared" si="27"/>
        <v>1.2901456293419511</v>
      </c>
      <c r="N141">
        <f t="shared" si="28"/>
        <v>1.2901456293419511</v>
      </c>
      <c r="O141">
        <f t="shared" si="29"/>
        <v>1.2901456293419511</v>
      </c>
    </row>
    <row r="142" spans="1:15">
      <c r="A142">
        <f t="shared" si="24"/>
        <v>141</v>
      </c>
      <c r="B142">
        <f>train!G142</f>
        <v>119.3</v>
      </c>
      <c r="C142">
        <f>train!J142</f>
        <v>211.5</v>
      </c>
      <c r="D142">
        <f>train!M142</f>
        <v>268.89999999999998</v>
      </c>
      <c r="E142">
        <f>train!P142</f>
        <v>10.5</v>
      </c>
      <c r="F142" s="4">
        <f t="shared" si="20"/>
        <v>0.33940256045519201</v>
      </c>
      <c r="G142" s="4">
        <f t="shared" si="21"/>
        <v>0.588644586696354</v>
      </c>
      <c r="H142" s="4">
        <f t="shared" si="22"/>
        <v>0.588644586696354</v>
      </c>
      <c r="I142" s="4">
        <f t="shared" si="23"/>
        <v>0.52500000000000002</v>
      </c>
      <c r="J142">
        <f t="shared" si="25"/>
        <v>2</v>
      </c>
      <c r="K142" t="str">
        <f>train!T142</f>
        <v>no</v>
      </c>
      <c r="L142">
        <f t="shared" si="26"/>
        <v>1.128143884114172</v>
      </c>
      <c r="M142">
        <f t="shared" si="27"/>
        <v>1.0410686802211384</v>
      </c>
      <c r="N142">
        <f t="shared" si="28"/>
        <v>1.0410686802211384</v>
      </c>
      <c r="O142">
        <f t="shared" si="29"/>
        <v>1.0410686802211384</v>
      </c>
    </row>
    <row r="143" spans="1:15">
      <c r="A143">
        <f t="shared" si="24"/>
        <v>142</v>
      </c>
      <c r="B143">
        <f>train!G143</f>
        <v>116.8</v>
      </c>
      <c r="C143">
        <f>train!J143</f>
        <v>178.9</v>
      </c>
      <c r="D143">
        <f>train!M143</f>
        <v>182.4</v>
      </c>
      <c r="E143">
        <f>train!P143</f>
        <v>14.1</v>
      </c>
      <c r="F143" s="4">
        <f t="shared" si="20"/>
        <v>0.33229018492176388</v>
      </c>
      <c r="G143" s="4">
        <f t="shared" si="21"/>
        <v>0.49791260784859448</v>
      </c>
      <c r="H143" s="4">
        <f t="shared" si="22"/>
        <v>0.49791260784859448</v>
      </c>
      <c r="I143" s="4">
        <f t="shared" si="23"/>
        <v>0.70499999999999996</v>
      </c>
      <c r="J143">
        <f t="shared" si="25"/>
        <v>2</v>
      </c>
      <c r="K143" t="str">
        <f>train!T143</f>
        <v>no</v>
      </c>
      <c r="L143">
        <f t="shared" si="26"/>
        <v>1.128143884114172</v>
      </c>
      <c r="M143">
        <f t="shared" si="27"/>
        <v>1.0503693146243926</v>
      </c>
      <c r="N143">
        <f t="shared" si="28"/>
        <v>1.0503693146243926</v>
      </c>
      <c r="O143">
        <f t="shared" si="29"/>
        <v>1.0503693146243926</v>
      </c>
    </row>
    <row r="144" spans="1:15">
      <c r="A144">
        <f t="shared" si="24"/>
        <v>143</v>
      </c>
      <c r="B144">
        <f>train!G144</f>
        <v>219.2</v>
      </c>
      <c r="C144">
        <f>train!J144</f>
        <v>149.4</v>
      </c>
      <c r="D144">
        <f>train!M144</f>
        <v>244.7</v>
      </c>
      <c r="E144">
        <f>train!P144</f>
        <v>6.1</v>
      </c>
      <c r="F144" s="4">
        <f t="shared" si="20"/>
        <v>0.62361308677098148</v>
      </c>
      <c r="G144" s="4">
        <f t="shared" si="21"/>
        <v>0.41580851655997775</v>
      </c>
      <c r="H144" s="4">
        <f t="shared" si="22"/>
        <v>0.41580851655997775</v>
      </c>
      <c r="I144" s="4">
        <f t="shared" si="23"/>
        <v>0.30499999999999999</v>
      </c>
      <c r="J144">
        <f t="shared" si="25"/>
        <v>2</v>
      </c>
      <c r="K144" t="str">
        <f>train!T144</f>
        <v>no</v>
      </c>
      <c r="L144">
        <f t="shared" si="26"/>
        <v>1.128143884114172</v>
      </c>
      <c r="M144">
        <f t="shared" si="27"/>
        <v>0.9097866381078864</v>
      </c>
      <c r="N144">
        <f t="shared" si="28"/>
        <v>0.9097866381078864</v>
      </c>
      <c r="O144">
        <f t="shared" si="29"/>
        <v>0.9097866381078864</v>
      </c>
    </row>
    <row r="145" spans="1:15">
      <c r="A145">
        <f t="shared" si="24"/>
        <v>144</v>
      </c>
      <c r="B145">
        <f>train!G145</f>
        <v>252.6</v>
      </c>
      <c r="C145">
        <f>train!J145</f>
        <v>169</v>
      </c>
      <c r="D145">
        <f>train!M145</f>
        <v>170.9</v>
      </c>
      <c r="E145">
        <f>train!P145</f>
        <v>11.1</v>
      </c>
      <c r="F145" s="4">
        <f t="shared" si="20"/>
        <v>0.71863442389758181</v>
      </c>
      <c r="G145" s="4">
        <f t="shared" si="21"/>
        <v>0.47035903145004171</v>
      </c>
      <c r="H145" s="4">
        <f t="shared" si="22"/>
        <v>0.47035903145004171</v>
      </c>
      <c r="I145" s="4">
        <f t="shared" si="23"/>
        <v>0.55499999999999994</v>
      </c>
      <c r="J145">
        <f t="shared" si="25"/>
        <v>2</v>
      </c>
      <c r="K145" t="str">
        <f>train!T145</f>
        <v>no</v>
      </c>
      <c r="L145">
        <f t="shared" si="26"/>
        <v>1.128143884114172</v>
      </c>
      <c r="M145">
        <f t="shared" si="27"/>
        <v>1.1255823702172365</v>
      </c>
      <c r="N145">
        <f t="shared" si="28"/>
        <v>1.1255823702172365</v>
      </c>
      <c r="O145">
        <f t="shared" si="29"/>
        <v>1.1255823702172365</v>
      </c>
    </row>
    <row r="146" spans="1:15">
      <c r="A146">
        <f t="shared" si="24"/>
        <v>145</v>
      </c>
      <c r="B146">
        <f>train!G146</f>
        <v>147.1</v>
      </c>
      <c r="C146">
        <f>train!J146</f>
        <v>190.4</v>
      </c>
      <c r="D146">
        <f>train!M146</f>
        <v>195.2</v>
      </c>
      <c r="E146">
        <f>train!P146</f>
        <v>12.2</v>
      </c>
      <c r="F146" s="4">
        <f t="shared" si="20"/>
        <v>0.41849217638691322</v>
      </c>
      <c r="G146" s="4">
        <f t="shared" si="21"/>
        <v>0.52991928750347894</v>
      </c>
      <c r="H146" s="4">
        <f t="shared" si="22"/>
        <v>0.52991928750347894</v>
      </c>
      <c r="I146" s="4">
        <f t="shared" si="23"/>
        <v>0.61</v>
      </c>
      <c r="J146">
        <f t="shared" si="25"/>
        <v>2</v>
      </c>
      <c r="K146" t="str">
        <f>train!T146</f>
        <v>no</v>
      </c>
      <c r="L146">
        <f t="shared" si="26"/>
        <v>1.128143884114172</v>
      </c>
      <c r="M146">
        <f t="shared" si="27"/>
        <v>1.0530264024389155</v>
      </c>
      <c r="N146">
        <f t="shared" si="28"/>
        <v>1.0530264024389155</v>
      </c>
      <c r="O146">
        <f t="shared" si="29"/>
        <v>1.0530264024389155</v>
      </c>
    </row>
    <row r="147" spans="1:15">
      <c r="A147">
        <f t="shared" si="24"/>
        <v>146</v>
      </c>
      <c r="B147">
        <f>train!G147</f>
        <v>173.5</v>
      </c>
      <c r="C147">
        <f>train!J147</f>
        <v>194.1</v>
      </c>
      <c r="D147">
        <f>train!M147</f>
        <v>208</v>
      </c>
      <c r="E147">
        <f>train!P147</f>
        <v>16.2</v>
      </c>
      <c r="F147" s="4">
        <f t="shared" si="20"/>
        <v>0.49359886201991465</v>
      </c>
      <c r="G147" s="4">
        <f t="shared" si="21"/>
        <v>0.54021708878374619</v>
      </c>
      <c r="H147" s="4">
        <f t="shared" si="22"/>
        <v>0.54021708878374619</v>
      </c>
      <c r="I147" s="4">
        <f t="shared" si="23"/>
        <v>0.80999999999999994</v>
      </c>
      <c r="J147">
        <f t="shared" si="25"/>
        <v>1</v>
      </c>
      <c r="K147" t="str">
        <f>train!T147</f>
        <v>no</v>
      </c>
      <c r="L147">
        <f t="shared" si="26"/>
        <v>1.128143884114172</v>
      </c>
      <c r="M147">
        <f t="shared" si="27"/>
        <v>1.2179527259361616</v>
      </c>
      <c r="N147">
        <f t="shared" si="28"/>
        <v>1.2179527259361616</v>
      </c>
      <c r="O147">
        <f t="shared" si="29"/>
        <v>1.2179527259361616</v>
      </c>
    </row>
    <row r="148" spans="1:15">
      <c r="A148">
        <f t="shared" si="24"/>
        <v>147</v>
      </c>
      <c r="B148">
        <f>train!G148</f>
        <v>232.1</v>
      </c>
      <c r="C148">
        <f>train!J148</f>
        <v>292.3</v>
      </c>
      <c r="D148">
        <f>train!M148</f>
        <v>201.2</v>
      </c>
      <c r="E148">
        <f>train!P148</f>
        <v>0</v>
      </c>
      <c r="F148" s="4">
        <f t="shared" si="20"/>
        <v>0.66031294452347078</v>
      </c>
      <c r="G148" s="4">
        <f t="shared" si="21"/>
        <v>0.81352630114110769</v>
      </c>
      <c r="H148" s="4">
        <f t="shared" si="22"/>
        <v>0.81352630114110769</v>
      </c>
      <c r="I148" s="4">
        <f t="shared" si="23"/>
        <v>0</v>
      </c>
      <c r="J148">
        <f t="shared" si="25"/>
        <v>1</v>
      </c>
      <c r="K148" t="str">
        <f>train!T148</f>
        <v>no</v>
      </c>
      <c r="L148">
        <f t="shared" si="26"/>
        <v>1.128143884114172</v>
      </c>
      <c r="M148">
        <f t="shared" si="27"/>
        <v>1.3265230001782558</v>
      </c>
      <c r="N148">
        <f t="shared" si="28"/>
        <v>1.3265230001782558</v>
      </c>
      <c r="O148">
        <f t="shared" si="29"/>
        <v>1.3265230001782558</v>
      </c>
    </row>
    <row r="149" spans="1:15">
      <c r="A149">
        <f t="shared" si="24"/>
        <v>148</v>
      </c>
      <c r="B149">
        <f>train!G149</f>
        <v>197.1</v>
      </c>
      <c r="C149">
        <f>train!J149</f>
        <v>214.5</v>
      </c>
      <c r="D149">
        <f>train!M149</f>
        <v>282.2</v>
      </c>
      <c r="E149">
        <f>train!P149</f>
        <v>9.5</v>
      </c>
      <c r="F149" s="4">
        <f t="shared" si="20"/>
        <v>0.5607396870554765</v>
      </c>
      <c r="G149" s="4">
        <f t="shared" si="21"/>
        <v>0.59699415530197608</v>
      </c>
      <c r="H149" s="4">
        <f t="shared" si="22"/>
        <v>0.59699415530197608</v>
      </c>
      <c r="I149" s="4">
        <f t="shared" si="23"/>
        <v>0.47499999999999998</v>
      </c>
      <c r="J149">
        <f t="shared" si="25"/>
        <v>2</v>
      </c>
      <c r="K149" t="str">
        <f>train!T149</f>
        <v>no</v>
      </c>
      <c r="L149">
        <f t="shared" si="26"/>
        <v>1.128143884114172</v>
      </c>
      <c r="M149">
        <f t="shared" si="27"/>
        <v>1.1193114131324282</v>
      </c>
      <c r="N149">
        <f t="shared" si="28"/>
        <v>1.1193114131324282</v>
      </c>
      <c r="O149">
        <f t="shared" si="29"/>
        <v>1.1193114131324282</v>
      </c>
    </row>
    <row r="150" spans="1:15">
      <c r="A150">
        <f t="shared" si="24"/>
        <v>149</v>
      </c>
      <c r="B150">
        <f>train!G150</f>
        <v>58.2</v>
      </c>
      <c r="C150">
        <f>train!J150</f>
        <v>138.69999999999999</v>
      </c>
      <c r="D150">
        <f>train!M150</f>
        <v>136.80000000000001</v>
      </c>
      <c r="E150">
        <f>train!P150</f>
        <v>11.9</v>
      </c>
      <c r="F150" s="4">
        <f t="shared" si="20"/>
        <v>0.16557610241820769</v>
      </c>
      <c r="G150" s="4">
        <f t="shared" si="21"/>
        <v>0.38602838853325905</v>
      </c>
      <c r="H150" s="4">
        <f t="shared" si="22"/>
        <v>0.38602838853325905</v>
      </c>
      <c r="I150" s="4">
        <f t="shared" si="23"/>
        <v>0.59499999999999997</v>
      </c>
      <c r="J150">
        <f t="shared" si="25"/>
        <v>2</v>
      </c>
      <c r="K150" t="str">
        <f>train!T150</f>
        <v>yes</v>
      </c>
      <c r="L150">
        <f t="shared" si="26"/>
        <v>1.128143884114172</v>
      </c>
      <c r="M150">
        <f t="shared" si="27"/>
        <v>0.82430351157760717</v>
      </c>
      <c r="N150">
        <f t="shared" si="28"/>
        <v>0.82430351157760717</v>
      </c>
      <c r="O150">
        <f t="shared" si="29"/>
        <v>0.82430351157760717</v>
      </c>
    </row>
    <row r="151" spans="1:15">
      <c r="A151">
        <f t="shared" si="24"/>
        <v>150</v>
      </c>
      <c r="B151">
        <f>train!G151</f>
        <v>115.6</v>
      </c>
      <c r="C151">
        <f>train!J151</f>
        <v>237.7</v>
      </c>
      <c r="D151">
        <f>train!M151</f>
        <v>169.9</v>
      </c>
      <c r="E151">
        <f>train!P151</f>
        <v>9.9</v>
      </c>
      <c r="F151" s="4">
        <f t="shared" si="20"/>
        <v>0.32887624466571835</v>
      </c>
      <c r="G151" s="4">
        <f t="shared" si="21"/>
        <v>0.66156415251878653</v>
      </c>
      <c r="H151" s="4">
        <f t="shared" si="22"/>
        <v>0.66156415251878653</v>
      </c>
      <c r="I151" s="4">
        <f t="shared" si="23"/>
        <v>0.495</v>
      </c>
      <c r="J151">
        <f t="shared" si="25"/>
        <v>2</v>
      </c>
      <c r="K151" t="str">
        <f>train!T151</f>
        <v>no</v>
      </c>
      <c r="L151">
        <f t="shared" si="26"/>
        <v>1.128143884114172</v>
      </c>
      <c r="M151">
        <f t="shared" si="27"/>
        <v>1.1083856910395524</v>
      </c>
      <c r="N151">
        <f t="shared" si="28"/>
        <v>1.1083856910395524</v>
      </c>
      <c r="O151">
        <f t="shared" si="29"/>
        <v>1.1083856910395524</v>
      </c>
    </row>
    <row r="152" spans="1:15">
      <c r="A152">
        <f t="shared" si="24"/>
        <v>151</v>
      </c>
      <c r="B152">
        <f>train!G152</f>
        <v>186.1</v>
      </c>
      <c r="C152">
        <f>train!J152</f>
        <v>254.3</v>
      </c>
      <c r="D152">
        <f>train!M152</f>
        <v>214</v>
      </c>
      <c r="E152">
        <f>train!P152</f>
        <v>14.6</v>
      </c>
      <c r="F152" s="4">
        <f t="shared" si="20"/>
        <v>0.52944523470839255</v>
      </c>
      <c r="G152" s="4">
        <f t="shared" si="21"/>
        <v>0.70776509880322847</v>
      </c>
      <c r="H152" s="4">
        <f t="shared" si="22"/>
        <v>0.70776509880322847</v>
      </c>
      <c r="I152" s="4">
        <f t="shared" si="23"/>
        <v>0.73</v>
      </c>
      <c r="J152">
        <f t="shared" si="25"/>
        <v>1</v>
      </c>
      <c r="K152" t="str">
        <f>train!T152</f>
        <v>no</v>
      </c>
      <c r="L152">
        <f t="shared" si="26"/>
        <v>1.128143884114172</v>
      </c>
      <c r="M152">
        <f t="shared" si="27"/>
        <v>1.3472472403843745</v>
      </c>
      <c r="N152">
        <f t="shared" si="28"/>
        <v>1.3472472403843745</v>
      </c>
      <c r="O152">
        <f t="shared" si="29"/>
        <v>1.3472472403843745</v>
      </c>
    </row>
    <row r="153" spans="1:15">
      <c r="A153">
        <f t="shared" si="24"/>
        <v>152</v>
      </c>
      <c r="B153">
        <f>train!G153</f>
        <v>259.89999999999998</v>
      </c>
      <c r="C153">
        <f>train!J153</f>
        <v>245</v>
      </c>
      <c r="D153">
        <f>train!M153</f>
        <v>134.4</v>
      </c>
      <c r="E153">
        <f>train!P153</f>
        <v>8.4</v>
      </c>
      <c r="F153" s="4">
        <f t="shared" si="20"/>
        <v>0.73940256045519193</v>
      </c>
      <c r="G153" s="4">
        <f t="shared" si="21"/>
        <v>0.6818814361258001</v>
      </c>
      <c r="H153" s="4">
        <f t="shared" si="22"/>
        <v>0.6818814361258001</v>
      </c>
      <c r="I153" s="4">
        <f t="shared" si="23"/>
        <v>0.42000000000000004</v>
      </c>
      <c r="J153">
        <f t="shared" si="25"/>
        <v>1</v>
      </c>
      <c r="K153" t="str">
        <f>train!T153</f>
        <v>no</v>
      </c>
      <c r="L153">
        <f t="shared" si="26"/>
        <v>1.128143884114172</v>
      </c>
      <c r="M153">
        <f t="shared" si="27"/>
        <v>1.2857063164944245</v>
      </c>
      <c r="N153">
        <f t="shared" si="28"/>
        <v>1.2857063164944245</v>
      </c>
      <c r="O153">
        <f t="shared" si="29"/>
        <v>1.2857063164944245</v>
      </c>
    </row>
    <row r="154" spans="1:15">
      <c r="A154">
        <f t="shared" si="24"/>
        <v>153</v>
      </c>
      <c r="B154">
        <f>train!G154</f>
        <v>214.3</v>
      </c>
      <c r="C154">
        <f>train!J154</f>
        <v>268.5</v>
      </c>
      <c r="D154">
        <f>train!M154</f>
        <v>241.2</v>
      </c>
      <c r="E154">
        <f>train!P154</f>
        <v>10.8</v>
      </c>
      <c r="F154" s="4">
        <f t="shared" si="20"/>
        <v>0.6096728307254623</v>
      </c>
      <c r="G154" s="4">
        <f t="shared" si="21"/>
        <v>0.74728639020317278</v>
      </c>
      <c r="H154" s="4">
        <f t="shared" si="22"/>
        <v>0.74728639020317278</v>
      </c>
      <c r="I154" s="4">
        <f t="shared" si="23"/>
        <v>0.54</v>
      </c>
      <c r="J154">
        <f t="shared" si="25"/>
        <v>1</v>
      </c>
      <c r="K154" t="str">
        <f>train!T154</f>
        <v>no</v>
      </c>
      <c r="L154">
        <f t="shared" si="26"/>
        <v>1.128143884114172</v>
      </c>
      <c r="M154">
        <f t="shared" si="27"/>
        <v>1.3342319357932397</v>
      </c>
      <c r="N154">
        <f t="shared" si="28"/>
        <v>1.3342319357932397</v>
      </c>
      <c r="O154">
        <f t="shared" si="29"/>
        <v>1.3342319357932397</v>
      </c>
    </row>
    <row r="155" spans="1:15">
      <c r="A155">
        <f t="shared" si="24"/>
        <v>154</v>
      </c>
      <c r="B155">
        <f>train!G155</f>
        <v>158.69999999999999</v>
      </c>
      <c r="C155">
        <f>train!J155</f>
        <v>64.3</v>
      </c>
      <c r="D155">
        <f>train!M155</f>
        <v>198.5</v>
      </c>
      <c r="E155">
        <f>train!P155</f>
        <v>10.199999999999999</v>
      </c>
      <c r="F155" s="4">
        <f t="shared" si="20"/>
        <v>0.4514935988620199</v>
      </c>
      <c r="G155" s="4">
        <f t="shared" si="21"/>
        <v>0.17895908711383243</v>
      </c>
      <c r="H155" s="4">
        <f t="shared" si="22"/>
        <v>0.17895908711383243</v>
      </c>
      <c r="I155" s="4">
        <f t="shared" si="23"/>
        <v>0.51</v>
      </c>
      <c r="J155">
        <f t="shared" si="25"/>
        <v>2</v>
      </c>
      <c r="K155" t="str">
        <f>train!T155</f>
        <v>no</v>
      </c>
      <c r="L155">
        <f t="shared" si="26"/>
        <v>1.128143884114172</v>
      </c>
      <c r="M155">
        <f t="shared" si="27"/>
        <v>0.7266355204190138</v>
      </c>
      <c r="N155">
        <f t="shared" si="28"/>
        <v>0.7266355204190138</v>
      </c>
      <c r="O155">
        <f t="shared" si="29"/>
        <v>0.7266355204190138</v>
      </c>
    </row>
    <row r="156" spans="1:15">
      <c r="A156">
        <f t="shared" si="24"/>
        <v>155</v>
      </c>
      <c r="B156">
        <f>train!G156</f>
        <v>271.60000000000002</v>
      </c>
      <c r="C156">
        <f>train!J156</f>
        <v>229.4</v>
      </c>
      <c r="D156">
        <f>train!M156</f>
        <v>77.3</v>
      </c>
      <c r="E156">
        <f>train!P156</f>
        <v>10.9</v>
      </c>
      <c r="F156" s="4">
        <f t="shared" si="20"/>
        <v>0.77268847795163587</v>
      </c>
      <c r="G156" s="4">
        <f t="shared" si="21"/>
        <v>0.63846367937656556</v>
      </c>
      <c r="H156" s="4">
        <f t="shared" si="22"/>
        <v>0.63846367937656556</v>
      </c>
      <c r="I156" s="4">
        <f t="shared" si="23"/>
        <v>0.54500000000000004</v>
      </c>
      <c r="J156">
        <f t="shared" si="25"/>
        <v>1</v>
      </c>
      <c r="K156" t="str">
        <f>train!T156</f>
        <v>no</v>
      </c>
      <c r="L156">
        <f t="shared" si="26"/>
        <v>1.128143884114172</v>
      </c>
      <c r="M156">
        <f t="shared" si="27"/>
        <v>1.3074189166924808</v>
      </c>
      <c r="N156">
        <f t="shared" si="28"/>
        <v>1.3074189166924808</v>
      </c>
      <c r="O156">
        <f t="shared" si="29"/>
        <v>1.3074189166924808</v>
      </c>
    </row>
    <row r="157" spans="1:15">
      <c r="A157">
        <f t="shared" si="24"/>
        <v>156</v>
      </c>
      <c r="B157">
        <f>train!G157</f>
        <v>232.4</v>
      </c>
      <c r="C157">
        <f>train!J157</f>
        <v>187.4</v>
      </c>
      <c r="D157">
        <f>train!M157</f>
        <v>231.2</v>
      </c>
      <c r="E157">
        <f>train!P157</f>
        <v>9.1</v>
      </c>
      <c r="F157" s="4">
        <f t="shared" si="20"/>
        <v>0.66116642958748228</v>
      </c>
      <c r="G157" s="4">
        <f t="shared" si="21"/>
        <v>0.52156971889785697</v>
      </c>
      <c r="H157" s="4">
        <f t="shared" si="22"/>
        <v>0.52156971889785697</v>
      </c>
      <c r="I157" s="4">
        <f t="shared" si="23"/>
        <v>0.45499999999999996</v>
      </c>
      <c r="J157">
        <f t="shared" si="25"/>
        <v>2</v>
      </c>
      <c r="K157" t="str">
        <f>train!T157</f>
        <v>no</v>
      </c>
      <c r="L157">
        <f t="shared" si="26"/>
        <v>1.128143884114172</v>
      </c>
      <c r="M157">
        <f t="shared" si="27"/>
        <v>1.0900623793874544</v>
      </c>
      <c r="N157">
        <f t="shared" si="28"/>
        <v>1.0900623793874544</v>
      </c>
      <c r="O157">
        <f t="shared" si="29"/>
        <v>1.0900623793874544</v>
      </c>
    </row>
    <row r="158" spans="1:15">
      <c r="A158">
        <f t="shared" si="24"/>
        <v>157</v>
      </c>
      <c r="B158">
        <f>train!G158</f>
        <v>176.9</v>
      </c>
      <c r="C158">
        <f>train!J158</f>
        <v>90.7</v>
      </c>
      <c r="D158">
        <f>train!M158</f>
        <v>238</v>
      </c>
      <c r="E158">
        <f>train!P158</f>
        <v>9.5</v>
      </c>
      <c r="F158" s="4">
        <f t="shared" si="20"/>
        <v>0.50327169274537698</v>
      </c>
      <c r="G158" s="4">
        <f t="shared" si="21"/>
        <v>0.2524352908433064</v>
      </c>
      <c r="H158" s="4">
        <f t="shared" si="22"/>
        <v>0.2524352908433064</v>
      </c>
      <c r="I158" s="4">
        <f t="shared" si="23"/>
        <v>0.47499999999999998</v>
      </c>
      <c r="J158">
        <f t="shared" si="25"/>
        <v>2</v>
      </c>
      <c r="K158" t="str">
        <f>train!T158</f>
        <v>no</v>
      </c>
      <c r="L158">
        <f t="shared" si="26"/>
        <v>1.128143884114172</v>
      </c>
      <c r="M158">
        <f t="shared" si="27"/>
        <v>0.77868770944781618</v>
      </c>
      <c r="N158">
        <f t="shared" si="28"/>
        <v>0.77868770944781618</v>
      </c>
      <c r="O158">
        <f t="shared" si="29"/>
        <v>0.77868770944781618</v>
      </c>
    </row>
    <row r="159" spans="1:15">
      <c r="A159">
        <f t="shared" si="24"/>
        <v>158</v>
      </c>
      <c r="B159">
        <f>train!G159</f>
        <v>209.9</v>
      </c>
      <c r="C159">
        <f>train!J159</f>
        <v>195.1</v>
      </c>
      <c r="D159">
        <f>train!M159</f>
        <v>208.2</v>
      </c>
      <c r="E159">
        <f>train!P159</f>
        <v>8.8000000000000007</v>
      </c>
      <c r="F159" s="4">
        <f t="shared" si="20"/>
        <v>0.5971550497866287</v>
      </c>
      <c r="G159" s="4">
        <f t="shared" si="21"/>
        <v>0.54300027831895348</v>
      </c>
      <c r="H159" s="4">
        <f t="shared" si="22"/>
        <v>0.54300027831895348</v>
      </c>
      <c r="I159" s="4">
        <f t="shared" si="23"/>
        <v>0.44000000000000006</v>
      </c>
      <c r="J159">
        <f t="shared" si="25"/>
        <v>2</v>
      </c>
      <c r="K159" t="str">
        <f>train!T159</f>
        <v>no</v>
      </c>
      <c r="L159">
        <f t="shared" si="26"/>
        <v>1.128143884114172</v>
      </c>
      <c r="M159">
        <f t="shared" si="27"/>
        <v>1.0676576033516518</v>
      </c>
      <c r="N159">
        <f t="shared" si="28"/>
        <v>1.0676576033516518</v>
      </c>
      <c r="O159">
        <f t="shared" si="29"/>
        <v>1.0676576033516518</v>
      </c>
    </row>
    <row r="160" spans="1:15">
      <c r="A160">
        <f t="shared" si="24"/>
        <v>159</v>
      </c>
      <c r="B160">
        <f>train!G160</f>
        <v>137.5</v>
      </c>
      <c r="C160">
        <f>train!J160</f>
        <v>203.2</v>
      </c>
      <c r="D160">
        <f>train!M160</f>
        <v>150</v>
      </c>
      <c r="E160">
        <f>train!P160</f>
        <v>13.4</v>
      </c>
      <c r="F160" s="4">
        <f t="shared" si="20"/>
        <v>0.39118065433854909</v>
      </c>
      <c r="G160" s="4">
        <f t="shared" si="21"/>
        <v>0.56554411355413303</v>
      </c>
      <c r="H160" s="4">
        <f t="shared" si="22"/>
        <v>0.56554411355413303</v>
      </c>
      <c r="I160" s="4">
        <f t="shared" si="23"/>
        <v>0.67</v>
      </c>
      <c r="J160">
        <f t="shared" si="25"/>
        <v>2</v>
      </c>
      <c r="K160" t="str">
        <f>train!T160</f>
        <v>no</v>
      </c>
      <c r="L160">
        <f t="shared" si="26"/>
        <v>1.128143884114172</v>
      </c>
      <c r="M160">
        <f t="shared" si="27"/>
        <v>1.1142722257510485</v>
      </c>
      <c r="N160">
        <f t="shared" si="28"/>
        <v>1.1142722257510485</v>
      </c>
      <c r="O160">
        <f t="shared" si="29"/>
        <v>1.1142722257510485</v>
      </c>
    </row>
    <row r="161" spans="1:15">
      <c r="A161">
        <f t="shared" si="24"/>
        <v>160</v>
      </c>
      <c r="B161">
        <f>train!G161</f>
        <v>289.5</v>
      </c>
      <c r="C161">
        <f>train!J161</f>
        <v>166.6</v>
      </c>
      <c r="D161">
        <f>train!M161</f>
        <v>119.1</v>
      </c>
      <c r="E161">
        <f>train!P161</f>
        <v>9.5</v>
      </c>
      <c r="F161" s="4">
        <f t="shared" si="20"/>
        <v>0.82361308677098155</v>
      </c>
      <c r="G161" s="4">
        <f t="shared" si="21"/>
        <v>0.46367937656554409</v>
      </c>
      <c r="H161" s="4">
        <f t="shared" si="22"/>
        <v>0.46367937656554409</v>
      </c>
      <c r="I161" s="4">
        <f t="shared" si="23"/>
        <v>0.47499999999999998</v>
      </c>
      <c r="J161">
        <f t="shared" si="25"/>
        <v>1</v>
      </c>
      <c r="K161" t="str">
        <f>train!T161</f>
        <v>no</v>
      </c>
      <c r="L161">
        <f t="shared" si="26"/>
        <v>1.128143884114172</v>
      </c>
      <c r="M161">
        <f t="shared" si="27"/>
        <v>1.1549721404453215</v>
      </c>
      <c r="N161">
        <f t="shared" si="28"/>
        <v>1.1549721404453215</v>
      </c>
      <c r="O161">
        <f t="shared" si="29"/>
        <v>1.1549721404453215</v>
      </c>
    </row>
    <row r="162" spans="1:15">
      <c r="A162">
        <f t="shared" si="24"/>
        <v>161</v>
      </c>
      <c r="B162">
        <f>train!G162</f>
        <v>198.1</v>
      </c>
      <c r="C162">
        <f>train!J162</f>
        <v>177</v>
      </c>
      <c r="D162">
        <f>train!M162</f>
        <v>180.5</v>
      </c>
      <c r="E162">
        <f>train!P162</f>
        <v>6.8</v>
      </c>
      <c r="F162" s="4">
        <f t="shared" si="20"/>
        <v>0.56358463726884778</v>
      </c>
      <c r="G162" s="4">
        <f t="shared" si="21"/>
        <v>0.4926245477317005</v>
      </c>
      <c r="H162" s="4">
        <f t="shared" si="22"/>
        <v>0.4926245477317005</v>
      </c>
      <c r="I162" s="4">
        <f t="shared" si="23"/>
        <v>0.33999999999999997</v>
      </c>
      <c r="J162">
        <f t="shared" si="25"/>
        <v>2</v>
      </c>
      <c r="K162" t="str">
        <f>train!T162</f>
        <v>no</v>
      </c>
      <c r="L162">
        <f t="shared" si="26"/>
        <v>1.128143884114172</v>
      </c>
      <c r="M162">
        <f t="shared" si="27"/>
        <v>0.95842867936074594</v>
      </c>
      <c r="N162">
        <f t="shared" si="28"/>
        <v>0.95842867936074594</v>
      </c>
      <c r="O162">
        <f t="shared" si="29"/>
        <v>0.95842867936074594</v>
      </c>
    </row>
    <row r="163" spans="1:15">
      <c r="A163">
        <f t="shared" si="24"/>
        <v>162</v>
      </c>
      <c r="B163">
        <f>train!G163</f>
        <v>149.69999999999999</v>
      </c>
      <c r="C163">
        <f>train!J163</f>
        <v>182.2</v>
      </c>
      <c r="D163">
        <f>train!M163</f>
        <v>261.5</v>
      </c>
      <c r="E163">
        <f>train!P163</f>
        <v>9.6999999999999993</v>
      </c>
      <c r="F163" s="4">
        <f t="shared" si="20"/>
        <v>0.42588904694167851</v>
      </c>
      <c r="G163" s="4">
        <f t="shared" si="21"/>
        <v>0.50709713331477868</v>
      </c>
      <c r="H163" s="4">
        <f t="shared" si="22"/>
        <v>0.50709713331477868</v>
      </c>
      <c r="I163" s="4">
        <f t="shared" si="23"/>
        <v>0.48499999999999999</v>
      </c>
      <c r="J163">
        <f t="shared" si="25"/>
        <v>2</v>
      </c>
      <c r="K163" t="str">
        <f>train!T163</f>
        <v>no</v>
      </c>
      <c r="L163">
        <f t="shared" si="26"/>
        <v>1.128143884114172</v>
      </c>
      <c r="M163">
        <f t="shared" si="27"/>
        <v>0.96483236136492856</v>
      </c>
      <c r="N163">
        <f t="shared" si="28"/>
        <v>0.96483236136492856</v>
      </c>
      <c r="O163">
        <f t="shared" si="29"/>
        <v>0.96483236136492856</v>
      </c>
    </row>
    <row r="164" spans="1:15">
      <c r="A164">
        <f t="shared" si="24"/>
        <v>163</v>
      </c>
      <c r="B164">
        <f>train!G164</f>
        <v>326.5</v>
      </c>
      <c r="C164">
        <f>train!J164</f>
        <v>176.3</v>
      </c>
      <c r="D164">
        <f>train!M164</f>
        <v>181.7</v>
      </c>
      <c r="E164">
        <f>train!P164</f>
        <v>10.7</v>
      </c>
      <c r="F164" s="4">
        <f t="shared" si="20"/>
        <v>0.92887624466571839</v>
      </c>
      <c r="G164" s="4">
        <f t="shared" si="21"/>
        <v>0.49067631505705539</v>
      </c>
      <c r="H164" s="4">
        <f t="shared" si="22"/>
        <v>0.49067631505705539</v>
      </c>
      <c r="I164" s="4">
        <f t="shared" si="23"/>
        <v>0.53499999999999992</v>
      </c>
      <c r="J164">
        <f t="shared" si="25"/>
        <v>1</v>
      </c>
      <c r="K164" t="str">
        <f>train!T164</f>
        <v>yes</v>
      </c>
      <c r="L164">
        <f t="shared" si="26"/>
        <v>1.128143884114172</v>
      </c>
      <c r="M164">
        <f t="shared" si="27"/>
        <v>1.2769348339755748</v>
      </c>
      <c r="N164">
        <f t="shared" si="28"/>
        <v>1.2769348339755748</v>
      </c>
      <c r="O164">
        <f t="shared" si="29"/>
        <v>1.2769348339755748</v>
      </c>
    </row>
    <row r="165" spans="1:15">
      <c r="A165">
        <f t="shared" si="24"/>
        <v>164</v>
      </c>
      <c r="B165">
        <f>train!G165</f>
        <v>292.89999999999998</v>
      </c>
      <c r="C165">
        <f>train!J165</f>
        <v>199.7</v>
      </c>
      <c r="D165">
        <f>train!M165</f>
        <v>255.3</v>
      </c>
      <c r="E165">
        <f>train!P165</f>
        <v>13.8</v>
      </c>
      <c r="F165" s="4">
        <f t="shared" si="20"/>
        <v>0.83328591749644376</v>
      </c>
      <c r="G165" s="4">
        <f t="shared" si="21"/>
        <v>0.55580295018090731</v>
      </c>
      <c r="H165" s="4">
        <f t="shared" si="22"/>
        <v>0.55580295018090731</v>
      </c>
      <c r="I165" s="4">
        <f t="shared" si="23"/>
        <v>0.69000000000000006</v>
      </c>
      <c r="J165">
        <f t="shared" si="25"/>
        <v>1</v>
      </c>
      <c r="K165" t="str">
        <f>train!T165</f>
        <v>yes</v>
      </c>
      <c r="L165">
        <f t="shared" si="26"/>
        <v>1.128143884114172</v>
      </c>
      <c r="M165">
        <f t="shared" si="27"/>
        <v>1.3372730682839202</v>
      </c>
      <c r="N165">
        <f t="shared" si="28"/>
        <v>1.3372730682839202</v>
      </c>
      <c r="O165">
        <f t="shared" si="29"/>
        <v>1.3372730682839202</v>
      </c>
    </row>
    <row r="166" spans="1:15">
      <c r="A166">
        <f t="shared" si="24"/>
        <v>165</v>
      </c>
      <c r="B166">
        <f>train!G166</f>
        <v>83</v>
      </c>
      <c r="C166">
        <f>train!J166</f>
        <v>177</v>
      </c>
      <c r="D166">
        <f>train!M166</f>
        <v>245.7</v>
      </c>
      <c r="E166">
        <f>train!P166</f>
        <v>13</v>
      </c>
      <c r="F166" s="4">
        <f t="shared" si="20"/>
        <v>0.23613086770981509</v>
      </c>
      <c r="G166" s="4">
        <f t="shared" si="21"/>
        <v>0.4926245477317005</v>
      </c>
      <c r="H166" s="4">
        <f t="shared" si="22"/>
        <v>0.4926245477317005</v>
      </c>
      <c r="I166" s="4">
        <f t="shared" si="23"/>
        <v>0.65</v>
      </c>
      <c r="J166">
        <f t="shared" si="25"/>
        <v>2</v>
      </c>
      <c r="K166" t="str">
        <f>train!T166</f>
        <v>no</v>
      </c>
      <c r="L166">
        <f t="shared" si="26"/>
        <v>1.128143884114172</v>
      </c>
      <c r="M166">
        <f t="shared" si="27"/>
        <v>0.98163928035766546</v>
      </c>
      <c r="N166">
        <f t="shared" si="28"/>
        <v>0.98163928035766546</v>
      </c>
      <c r="O166">
        <f t="shared" si="29"/>
        <v>0.98163928035766546</v>
      </c>
    </row>
    <row r="167" spans="1:15">
      <c r="A167">
        <f t="shared" si="24"/>
        <v>166</v>
      </c>
      <c r="B167">
        <f>train!G167</f>
        <v>145.69999999999999</v>
      </c>
      <c r="C167">
        <f>train!J167</f>
        <v>220.5</v>
      </c>
      <c r="D167">
        <f>train!M167</f>
        <v>249.9</v>
      </c>
      <c r="E167">
        <f>train!P167</f>
        <v>13.1</v>
      </c>
      <c r="F167" s="4">
        <f t="shared" si="20"/>
        <v>0.41450924608819345</v>
      </c>
      <c r="G167" s="4">
        <f t="shared" si="21"/>
        <v>0.61369329251322013</v>
      </c>
      <c r="H167" s="4">
        <f t="shared" si="22"/>
        <v>0.61369329251322013</v>
      </c>
      <c r="I167" s="4">
        <f t="shared" si="23"/>
        <v>0.65500000000000003</v>
      </c>
      <c r="J167">
        <f t="shared" si="25"/>
        <v>1</v>
      </c>
      <c r="K167" t="str">
        <f>train!T167</f>
        <v>no</v>
      </c>
      <c r="L167">
        <f t="shared" si="26"/>
        <v>1.128143884114172</v>
      </c>
      <c r="M167">
        <f t="shared" si="27"/>
        <v>1.163650217910879</v>
      </c>
      <c r="N167">
        <f t="shared" si="28"/>
        <v>1.163650217910879</v>
      </c>
      <c r="O167">
        <f t="shared" si="29"/>
        <v>1.163650217910879</v>
      </c>
    </row>
    <row r="168" spans="1:15">
      <c r="A168">
        <f t="shared" si="24"/>
        <v>167</v>
      </c>
      <c r="B168">
        <f>train!G168</f>
        <v>182.3</v>
      </c>
      <c r="C168">
        <f>train!J168</f>
        <v>328.2</v>
      </c>
      <c r="D168">
        <f>train!M168</f>
        <v>245</v>
      </c>
      <c r="E168">
        <f>train!P168</f>
        <v>11.2</v>
      </c>
      <c r="F168" s="4">
        <f t="shared" si="20"/>
        <v>0.51863442389758185</v>
      </c>
      <c r="G168" s="4">
        <f t="shared" si="21"/>
        <v>0.91344280545505141</v>
      </c>
      <c r="H168" s="4">
        <f t="shared" si="22"/>
        <v>0.91344280545505141</v>
      </c>
      <c r="I168" s="4">
        <f t="shared" si="23"/>
        <v>0.55999999999999994</v>
      </c>
      <c r="J168">
        <f t="shared" si="25"/>
        <v>1</v>
      </c>
      <c r="K168" t="str">
        <f>train!T168</f>
        <v>no</v>
      </c>
      <c r="L168">
        <f t="shared" si="26"/>
        <v>1.128143884114172</v>
      </c>
      <c r="M168">
        <f t="shared" si="27"/>
        <v>1.5004456615708437</v>
      </c>
      <c r="N168">
        <f t="shared" si="28"/>
        <v>1.5004456615708437</v>
      </c>
      <c r="O168">
        <f t="shared" si="29"/>
        <v>1.5004456615708437</v>
      </c>
    </row>
    <row r="169" spans="1:15">
      <c r="A169">
        <f t="shared" si="24"/>
        <v>168</v>
      </c>
      <c r="B169">
        <f>train!G169</f>
        <v>218</v>
      </c>
      <c r="C169">
        <f>train!J169</f>
        <v>184</v>
      </c>
      <c r="D169">
        <f>train!M169</f>
        <v>240.5</v>
      </c>
      <c r="E169">
        <f>train!P169</f>
        <v>6.4</v>
      </c>
      <c r="F169" s="4">
        <f t="shared" si="20"/>
        <v>0.62019914651493602</v>
      </c>
      <c r="G169" s="4">
        <f t="shared" si="21"/>
        <v>0.51210687447815195</v>
      </c>
      <c r="H169" s="4">
        <f t="shared" si="22"/>
        <v>0.51210687447815195</v>
      </c>
      <c r="I169" s="4">
        <f t="shared" si="23"/>
        <v>0.32</v>
      </c>
      <c r="J169">
        <f t="shared" si="25"/>
        <v>2</v>
      </c>
      <c r="K169" t="str">
        <f>train!T169</f>
        <v>no</v>
      </c>
      <c r="L169">
        <f t="shared" si="26"/>
        <v>1.128143884114172</v>
      </c>
      <c r="M169">
        <f t="shared" si="27"/>
        <v>1.0057603507364061</v>
      </c>
      <c r="N169">
        <f t="shared" si="28"/>
        <v>1.0057603507364061</v>
      </c>
      <c r="O169">
        <f t="shared" si="29"/>
        <v>1.0057603507364061</v>
      </c>
    </row>
    <row r="170" spans="1:15">
      <c r="A170">
        <f t="shared" si="24"/>
        <v>169</v>
      </c>
      <c r="B170">
        <f>train!G170</f>
        <v>140.6</v>
      </c>
      <c r="C170">
        <f>train!J170</f>
        <v>178.6</v>
      </c>
      <c r="D170">
        <f>train!M170</f>
        <v>217</v>
      </c>
      <c r="E170">
        <f>train!P170</f>
        <v>6.8</v>
      </c>
      <c r="F170" s="4">
        <f t="shared" si="20"/>
        <v>0.39999999999999997</v>
      </c>
      <c r="G170" s="4">
        <f t="shared" si="21"/>
        <v>0.49707765098803225</v>
      </c>
      <c r="H170" s="4">
        <f t="shared" si="22"/>
        <v>0.49707765098803225</v>
      </c>
      <c r="I170" s="4">
        <f t="shared" si="23"/>
        <v>0.33999999999999997</v>
      </c>
      <c r="J170">
        <f t="shared" si="25"/>
        <v>2</v>
      </c>
      <c r="K170" t="str">
        <f>train!T170</f>
        <v>no</v>
      </c>
      <c r="L170">
        <f t="shared" si="26"/>
        <v>1.128143884114172</v>
      </c>
      <c r="M170">
        <f t="shared" si="27"/>
        <v>0.8773667318878462</v>
      </c>
      <c r="N170">
        <f t="shared" si="28"/>
        <v>0.8773667318878462</v>
      </c>
      <c r="O170">
        <f t="shared" si="29"/>
        <v>0.8773667318878462</v>
      </c>
    </row>
    <row r="171" spans="1:15">
      <c r="A171">
        <f t="shared" si="24"/>
        <v>170</v>
      </c>
      <c r="B171">
        <f>train!G171</f>
        <v>152.69999999999999</v>
      </c>
      <c r="C171">
        <f>train!J171</f>
        <v>257.5</v>
      </c>
      <c r="D171">
        <f>train!M171</f>
        <v>198.1</v>
      </c>
      <c r="E171">
        <f>train!P171</f>
        <v>9.4</v>
      </c>
      <c r="F171" s="4">
        <f t="shared" si="20"/>
        <v>0.43442389758179228</v>
      </c>
      <c r="G171" s="4">
        <f t="shared" si="21"/>
        <v>0.71667130531589196</v>
      </c>
      <c r="H171" s="4">
        <f t="shared" si="22"/>
        <v>0.71667130531589196</v>
      </c>
      <c r="I171" s="4">
        <f t="shared" si="23"/>
        <v>0.47000000000000003</v>
      </c>
      <c r="J171">
        <f t="shared" si="25"/>
        <v>1</v>
      </c>
      <c r="K171" t="str">
        <f>train!T171</f>
        <v>no</v>
      </c>
      <c r="L171">
        <f t="shared" si="26"/>
        <v>1.128143884114172</v>
      </c>
      <c r="M171">
        <f t="shared" si="27"/>
        <v>1.1986908035504922</v>
      </c>
      <c r="N171">
        <f t="shared" si="28"/>
        <v>1.1986908035504922</v>
      </c>
      <c r="O171">
        <f t="shared" si="29"/>
        <v>1.1986908035504922</v>
      </c>
    </row>
    <row r="172" spans="1:15">
      <c r="A172">
        <f t="shared" si="24"/>
        <v>171</v>
      </c>
      <c r="B172">
        <f>train!G172</f>
        <v>106.7</v>
      </c>
      <c r="C172">
        <f>train!J172</f>
        <v>209.8</v>
      </c>
      <c r="D172">
        <f>train!M172</f>
        <v>190.4</v>
      </c>
      <c r="E172">
        <f>train!P172</f>
        <v>12.1</v>
      </c>
      <c r="F172" s="4">
        <f t="shared" si="20"/>
        <v>0.30355618776671411</v>
      </c>
      <c r="G172" s="4">
        <f t="shared" si="21"/>
        <v>0.58391316448650155</v>
      </c>
      <c r="H172" s="4">
        <f t="shared" si="22"/>
        <v>0.58391316448650155</v>
      </c>
      <c r="I172" s="4">
        <f t="shared" si="23"/>
        <v>0.60499999999999998</v>
      </c>
      <c r="J172">
        <f t="shared" si="25"/>
        <v>2</v>
      </c>
      <c r="K172" t="str">
        <f>train!T172</f>
        <v>no</v>
      </c>
      <c r="L172">
        <f t="shared" si="26"/>
        <v>1.128143884114172</v>
      </c>
      <c r="M172">
        <f t="shared" si="27"/>
        <v>1.0677455345037696</v>
      </c>
      <c r="N172">
        <f t="shared" si="28"/>
        <v>1.0677455345037696</v>
      </c>
      <c r="O172">
        <f t="shared" si="29"/>
        <v>1.0677455345037696</v>
      </c>
    </row>
    <row r="173" spans="1:15">
      <c r="A173">
        <f t="shared" si="24"/>
        <v>172</v>
      </c>
      <c r="B173">
        <f>train!G173</f>
        <v>243.8</v>
      </c>
      <c r="C173">
        <f>train!J173</f>
        <v>83.9</v>
      </c>
      <c r="D173">
        <f>train!M173</f>
        <v>179.8</v>
      </c>
      <c r="E173">
        <f>train!P173</f>
        <v>13.7</v>
      </c>
      <c r="F173" s="4">
        <f t="shared" si="20"/>
        <v>0.69359886201991472</v>
      </c>
      <c r="G173" s="4">
        <f t="shared" si="21"/>
        <v>0.23350960200389648</v>
      </c>
      <c r="H173" s="4">
        <f t="shared" si="22"/>
        <v>0.23350960200389648</v>
      </c>
      <c r="I173" s="4">
        <f t="shared" si="23"/>
        <v>0.68499999999999994</v>
      </c>
      <c r="J173">
        <f t="shared" si="25"/>
        <v>2</v>
      </c>
      <c r="K173" t="str">
        <f>train!T173</f>
        <v>no</v>
      </c>
      <c r="L173">
        <f t="shared" si="26"/>
        <v>1.128143884114172</v>
      </c>
      <c r="M173">
        <f t="shared" si="27"/>
        <v>1.0292511111732436</v>
      </c>
      <c r="N173">
        <f t="shared" si="28"/>
        <v>1.0292511111732436</v>
      </c>
      <c r="O173">
        <f t="shared" si="29"/>
        <v>1.0292511111732436</v>
      </c>
    </row>
    <row r="174" spans="1:15">
      <c r="A174">
        <f t="shared" si="24"/>
        <v>173</v>
      </c>
      <c r="B174">
        <f>train!G174</f>
        <v>194.4</v>
      </c>
      <c r="C174">
        <f>train!J174</f>
        <v>186.7</v>
      </c>
      <c r="D174">
        <f>train!M174</f>
        <v>223.3</v>
      </c>
      <c r="E174">
        <f>train!P174</f>
        <v>10.8</v>
      </c>
      <c r="F174" s="4">
        <f t="shared" si="20"/>
        <v>0.55305832147937417</v>
      </c>
      <c r="G174" s="4">
        <f t="shared" si="21"/>
        <v>0.5196214862232118</v>
      </c>
      <c r="H174" s="4">
        <f t="shared" si="22"/>
        <v>0.5196214862232118</v>
      </c>
      <c r="I174" s="4">
        <f t="shared" si="23"/>
        <v>0.54</v>
      </c>
      <c r="J174">
        <f t="shared" si="25"/>
        <v>2</v>
      </c>
      <c r="K174" t="str">
        <f>train!T174</f>
        <v>no</v>
      </c>
      <c r="L174">
        <f t="shared" si="26"/>
        <v>1.128143884114172</v>
      </c>
      <c r="M174">
        <f t="shared" si="27"/>
        <v>1.0665301143649071</v>
      </c>
      <c r="N174">
        <f t="shared" si="28"/>
        <v>1.0665301143649071</v>
      </c>
      <c r="O174">
        <f t="shared" si="29"/>
        <v>1.0665301143649071</v>
      </c>
    </row>
    <row r="175" spans="1:15">
      <c r="A175">
        <f t="shared" si="24"/>
        <v>174</v>
      </c>
      <c r="B175">
        <f>train!G175</f>
        <v>213.9</v>
      </c>
      <c r="C175">
        <f>train!J175</f>
        <v>151.9</v>
      </c>
      <c r="D175">
        <f>train!M175</f>
        <v>260.10000000000002</v>
      </c>
      <c r="E175">
        <f>train!P175</f>
        <v>12.2</v>
      </c>
      <c r="F175" s="4">
        <f t="shared" si="20"/>
        <v>0.60853485064011381</v>
      </c>
      <c r="G175" s="4">
        <f t="shared" si="21"/>
        <v>0.42276649039799613</v>
      </c>
      <c r="H175" s="4">
        <f t="shared" si="22"/>
        <v>0.42276649039799613</v>
      </c>
      <c r="I175" s="4">
        <f t="shared" si="23"/>
        <v>0.61</v>
      </c>
      <c r="J175">
        <f t="shared" si="25"/>
        <v>2</v>
      </c>
      <c r="K175" t="str">
        <f>train!T175</f>
        <v>no</v>
      </c>
      <c r="L175">
        <f t="shared" si="26"/>
        <v>1.128143884114172</v>
      </c>
      <c r="M175">
        <f t="shared" si="27"/>
        <v>1.0487505305126017</v>
      </c>
      <c r="N175">
        <f t="shared" si="28"/>
        <v>1.0487505305126017</v>
      </c>
      <c r="O175">
        <f t="shared" si="29"/>
        <v>1.0487505305126017</v>
      </c>
    </row>
    <row r="176" spans="1:15">
      <c r="A176">
        <f t="shared" si="24"/>
        <v>175</v>
      </c>
      <c r="B176">
        <f>train!G176</f>
        <v>217.2</v>
      </c>
      <c r="C176">
        <f>train!J176</f>
        <v>246.7</v>
      </c>
      <c r="D176">
        <f>train!M176</f>
        <v>226.1</v>
      </c>
      <c r="E176">
        <f>train!P176</f>
        <v>15.8</v>
      </c>
      <c r="F176" s="4">
        <f t="shared" si="20"/>
        <v>0.61792318634423893</v>
      </c>
      <c r="G176" s="4">
        <f t="shared" si="21"/>
        <v>0.68661285833565255</v>
      </c>
      <c r="H176" s="4">
        <f t="shared" si="22"/>
        <v>0.68661285833565255</v>
      </c>
      <c r="I176" s="4">
        <f t="shared" si="23"/>
        <v>0.79</v>
      </c>
      <c r="J176">
        <f t="shared" si="25"/>
        <v>1</v>
      </c>
      <c r="K176" t="str">
        <f>train!T176</f>
        <v>no</v>
      </c>
      <c r="L176">
        <f t="shared" si="26"/>
        <v>1.128143884114172</v>
      </c>
      <c r="M176">
        <f t="shared" si="27"/>
        <v>1.3959955224446556</v>
      </c>
      <c r="N176">
        <f t="shared" si="28"/>
        <v>1.3959955224446556</v>
      </c>
      <c r="O176">
        <f t="shared" si="29"/>
        <v>1.3959955224446556</v>
      </c>
    </row>
    <row r="177" spans="1:15">
      <c r="A177">
        <f t="shared" si="24"/>
        <v>176</v>
      </c>
      <c r="B177">
        <f>train!G177</f>
        <v>241.1</v>
      </c>
      <c r="C177">
        <f>train!J177</f>
        <v>155.6</v>
      </c>
      <c r="D177">
        <f>train!M177</f>
        <v>188.2</v>
      </c>
      <c r="E177">
        <f>train!P177</f>
        <v>11.6</v>
      </c>
      <c r="F177" s="4">
        <f t="shared" si="20"/>
        <v>0.68591749644381217</v>
      </c>
      <c r="G177" s="4">
        <f t="shared" si="21"/>
        <v>0.43306429167826327</v>
      </c>
      <c r="H177" s="4">
        <f t="shared" si="22"/>
        <v>0.43306429167826327</v>
      </c>
      <c r="I177" s="4">
        <f t="shared" si="23"/>
        <v>0.57999999999999996</v>
      </c>
      <c r="J177">
        <f t="shared" si="25"/>
        <v>2</v>
      </c>
      <c r="K177" t="str">
        <f>train!T177</f>
        <v>no</v>
      </c>
      <c r="L177">
        <f t="shared" si="26"/>
        <v>1.128143884114172</v>
      </c>
      <c r="M177">
        <f t="shared" si="27"/>
        <v>1.0871854365200717</v>
      </c>
      <c r="N177">
        <f t="shared" si="28"/>
        <v>1.0871854365200717</v>
      </c>
      <c r="O177">
        <f t="shared" si="29"/>
        <v>1.0871854365200717</v>
      </c>
    </row>
    <row r="178" spans="1:15">
      <c r="A178">
        <f t="shared" si="24"/>
        <v>177</v>
      </c>
      <c r="B178">
        <f>train!G178</f>
        <v>203.5</v>
      </c>
      <c r="C178">
        <f>train!J178</f>
        <v>247.6</v>
      </c>
      <c r="D178">
        <f>train!M178</f>
        <v>194.3</v>
      </c>
      <c r="E178">
        <f>train!P178</f>
        <v>11.9</v>
      </c>
      <c r="F178" s="4">
        <f t="shared" si="20"/>
        <v>0.57894736842105265</v>
      </c>
      <c r="G178" s="4">
        <f t="shared" si="21"/>
        <v>0.68911772891733925</v>
      </c>
      <c r="H178" s="4">
        <f t="shared" si="22"/>
        <v>0.68911772891733925</v>
      </c>
      <c r="I178" s="4">
        <f t="shared" si="23"/>
        <v>0.59499999999999997</v>
      </c>
      <c r="J178">
        <f t="shared" si="25"/>
        <v>1</v>
      </c>
      <c r="K178" t="str">
        <f>train!T178</f>
        <v>no</v>
      </c>
      <c r="L178">
        <f t="shared" si="26"/>
        <v>1.128143884114172</v>
      </c>
      <c r="M178">
        <f t="shared" si="27"/>
        <v>1.2802232399148381</v>
      </c>
      <c r="N178">
        <f t="shared" si="28"/>
        <v>1.2802232399148381</v>
      </c>
      <c r="O178">
        <f t="shared" si="29"/>
        <v>1.2802232399148381</v>
      </c>
    </row>
    <row r="179" spans="1:15">
      <c r="A179">
        <f t="shared" si="24"/>
        <v>178</v>
      </c>
      <c r="B179">
        <f>train!G179</f>
        <v>179.3</v>
      </c>
      <c r="C179">
        <f>train!J179</f>
        <v>178.6</v>
      </c>
      <c r="D179">
        <f>train!M179</f>
        <v>225.2</v>
      </c>
      <c r="E179">
        <f>train!P179</f>
        <v>11.5</v>
      </c>
      <c r="F179" s="4">
        <f t="shared" si="20"/>
        <v>0.51009957325746802</v>
      </c>
      <c r="G179" s="4">
        <f t="shared" si="21"/>
        <v>0.49707765098803225</v>
      </c>
      <c r="H179" s="4">
        <f t="shared" si="22"/>
        <v>0.49707765098803225</v>
      </c>
      <c r="I179" s="4">
        <f t="shared" si="23"/>
        <v>0.57499999999999996</v>
      </c>
      <c r="J179">
        <f t="shared" si="25"/>
        <v>2</v>
      </c>
      <c r="K179" t="str">
        <f>train!T179</f>
        <v>no</v>
      </c>
      <c r="L179">
        <f t="shared" si="26"/>
        <v>1.128143884114172</v>
      </c>
      <c r="M179">
        <f t="shared" si="27"/>
        <v>1.0416328320771244</v>
      </c>
      <c r="N179">
        <f t="shared" si="28"/>
        <v>1.0416328320771244</v>
      </c>
      <c r="O179">
        <f t="shared" si="29"/>
        <v>1.0416328320771244</v>
      </c>
    </row>
    <row r="180" spans="1:15">
      <c r="A180">
        <f t="shared" si="24"/>
        <v>179</v>
      </c>
      <c r="B180">
        <f>train!G180</f>
        <v>180</v>
      </c>
      <c r="C180">
        <f>train!J180</f>
        <v>224.2</v>
      </c>
      <c r="D180">
        <f>train!M180</f>
        <v>265.39999999999998</v>
      </c>
      <c r="E180">
        <f>train!P180</f>
        <v>4.7</v>
      </c>
      <c r="F180" s="4">
        <f t="shared" si="20"/>
        <v>0.5120910384068279</v>
      </c>
      <c r="G180" s="4">
        <f t="shared" si="21"/>
        <v>0.62399109379348727</v>
      </c>
      <c r="H180" s="4">
        <f t="shared" si="22"/>
        <v>0.62399109379348727</v>
      </c>
      <c r="I180" s="4">
        <f t="shared" si="23"/>
        <v>0.23500000000000001</v>
      </c>
      <c r="J180">
        <f t="shared" si="25"/>
        <v>2</v>
      </c>
      <c r="K180" t="str">
        <f>train!T180</f>
        <v>no</v>
      </c>
      <c r="L180">
        <f t="shared" si="26"/>
        <v>1.128143884114172</v>
      </c>
      <c r="M180">
        <f t="shared" si="27"/>
        <v>1.0469918824345148</v>
      </c>
      <c r="N180">
        <f t="shared" si="28"/>
        <v>1.0469918824345148</v>
      </c>
      <c r="O180">
        <f t="shared" si="29"/>
        <v>1.0469918824345148</v>
      </c>
    </row>
    <row r="181" spans="1:15">
      <c r="A181">
        <f t="shared" si="24"/>
        <v>180</v>
      </c>
      <c r="B181">
        <f>train!G181</f>
        <v>223</v>
      </c>
      <c r="C181">
        <f>train!J181</f>
        <v>110.1</v>
      </c>
      <c r="D181">
        <f>train!M181</f>
        <v>188.7</v>
      </c>
      <c r="E181">
        <f>train!P181</f>
        <v>7.1</v>
      </c>
      <c r="F181" s="4">
        <f t="shared" si="20"/>
        <v>0.6344238975817923</v>
      </c>
      <c r="G181" s="4">
        <f t="shared" si="21"/>
        <v>0.30642916782632895</v>
      </c>
      <c r="H181" s="4">
        <f t="shared" si="22"/>
        <v>0.30642916782632895</v>
      </c>
      <c r="I181" s="4">
        <f t="shared" si="23"/>
        <v>0.35499999999999998</v>
      </c>
      <c r="J181">
        <f t="shared" si="25"/>
        <v>2</v>
      </c>
      <c r="K181" t="str">
        <f>train!T181</f>
        <v>no</v>
      </c>
      <c r="L181">
        <f t="shared" si="26"/>
        <v>1.128143884114172</v>
      </c>
      <c r="M181">
        <f t="shared" si="27"/>
        <v>0.84635474336258398</v>
      </c>
      <c r="N181">
        <f t="shared" si="28"/>
        <v>0.84635474336258398</v>
      </c>
      <c r="O181">
        <f t="shared" si="29"/>
        <v>0.84635474336258398</v>
      </c>
    </row>
    <row r="182" spans="1:15">
      <c r="A182">
        <f t="shared" si="24"/>
        <v>181</v>
      </c>
      <c r="B182">
        <f>train!G182</f>
        <v>183.6</v>
      </c>
      <c r="C182">
        <f>train!J182</f>
        <v>152.6</v>
      </c>
      <c r="D182">
        <f>train!M182</f>
        <v>212.2</v>
      </c>
      <c r="E182">
        <f>train!P182</f>
        <v>12.2</v>
      </c>
      <c r="F182" s="4">
        <f t="shared" si="20"/>
        <v>0.52233285917496441</v>
      </c>
      <c r="G182" s="4">
        <f t="shared" si="21"/>
        <v>0.42471472307264124</v>
      </c>
      <c r="H182" s="4">
        <f t="shared" si="22"/>
        <v>0.42471472307264124</v>
      </c>
      <c r="I182" s="4">
        <f t="shared" si="23"/>
        <v>0.61</v>
      </c>
      <c r="J182">
        <f t="shared" si="25"/>
        <v>2</v>
      </c>
      <c r="K182" t="str">
        <f>train!T182</f>
        <v>no</v>
      </c>
      <c r="L182">
        <f t="shared" si="26"/>
        <v>1.128143884114172</v>
      </c>
      <c r="M182">
        <f t="shared" si="27"/>
        <v>1.0028443586934286</v>
      </c>
      <c r="N182">
        <f t="shared" si="28"/>
        <v>1.0028443586934286</v>
      </c>
      <c r="O182">
        <f t="shared" si="29"/>
        <v>1.0028443586934286</v>
      </c>
    </row>
    <row r="183" spans="1:15">
      <c r="A183">
        <f t="shared" si="24"/>
        <v>182</v>
      </c>
      <c r="B183">
        <f>train!G183</f>
        <v>166</v>
      </c>
      <c r="C183">
        <f>train!J183</f>
        <v>174.5</v>
      </c>
      <c r="D183">
        <f>train!M183</f>
        <v>244.9</v>
      </c>
      <c r="E183">
        <f>train!P183</f>
        <v>10.199999999999999</v>
      </c>
      <c r="F183" s="4">
        <f t="shared" si="20"/>
        <v>0.47226173541963018</v>
      </c>
      <c r="G183" s="4">
        <f t="shared" si="21"/>
        <v>0.48566657389368212</v>
      </c>
      <c r="H183" s="4">
        <f t="shared" si="22"/>
        <v>0.48566657389368212</v>
      </c>
      <c r="I183" s="4">
        <f t="shared" si="23"/>
        <v>0.51</v>
      </c>
      <c r="J183">
        <f t="shared" si="25"/>
        <v>2</v>
      </c>
      <c r="K183" t="str">
        <f>train!T183</f>
        <v>no</v>
      </c>
      <c r="L183">
        <f t="shared" si="26"/>
        <v>1.128143884114172</v>
      </c>
      <c r="M183">
        <f t="shared" si="27"/>
        <v>0.97717715320038845</v>
      </c>
      <c r="N183">
        <f t="shared" si="28"/>
        <v>0.97717715320038845</v>
      </c>
      <c r="O183">
        <f t="shared" si="29"/>
        <v>0.97717715320038845</v>
      </c>
    </row>
    <row r="184" spans="1:15">
      <c r="A184">
        <f t="shared" si="24"/>
        <v>183</v>
      </c>
      <c r="B184">
        <f>train!G184</f>
        <v>136.1</v>
      </c>
      <c r="C184">
        <f>train!J184</f>
        <v>272.89999999999998</v>
      </c>
      <c r="D184">
        <f>train!M184</f>
        <v>220.2</v>
      </c>
      <c r="E184">
        <f>train!P184</f>
        <v>4.4000000000000004</v>
      </c>
      <c r="F184" s="4">
        <f t="shared" si="20"/>
        <v>0.38719772403982927</v>
      </c>
      <c r="G184" s="4">
        <f t="shared" si="21"/>
        <v>0.75953242415808508</v>
      </c>
      <c r="H184" s="4">
        <f t="shared" si="22"/>
        <v>0.75953242415808508</v>
      </c>
      <c r="I184" s="4">
        <f t="shared" si="23"/>
        <v>0.22000000000000003</v>
      </c>
      <c r="J184">
        <f t="shared" si="25"/>
        <v>1</v>
      </c>
      <c r="K184" t="str">
        <f>train!T184</f>
        <v>no</v>
      </c>
      <c r="L184">
        <f t="shared" si="26"/>
        <v>1.128143884114172</v>
      </c>
      <c r="M184">
        <f t="shared" si="27"/>
        <v>1.1627988150133877</v>
      </c>
      <c r="N184">
        <f t="shared" si="28"/>
        <v>1.1627988150133877</v>
      </c>
      <c r="O184">
        <f t="shared" si="29"/>
        <v>1.1627988150133877</v>
      </c>
    </row>
    <row r="185" spans="1:15">
      <c r="A185">
        <f t="shared" si="24"/>
        <v>184</v>
      </c>
      <c r="B185">
        <f>train!G185</f>
        <v>149.30000000000001</v>
      </c>
      <c r="C185">
        <f>train!J185</f>
        <v>242.2</v>
      </c>
      <c r="D185">
        <f>train!M185</f>
        <v>174.3</v>
      </c>
      <c r="E185">
        <f>train!P185</f>
        <v>8.9</v>
      </c>
      <c r="F185" s="4">
        <f t="shared" si="20"/>
        <v>0.42475106685633007</v>
      </c>
      <c r="G185" s="4">
        <f t="shared" si="21"/>
        <v>0.67408850542721954</v>
      </c>
      <c r="H185" s="4">
        <f t="shared" si="22"/>
        <v>0.67408850542721954</v>
      </c>
      <c r="I185" s="4">
        <f t="shared" si="23"/>
        <v>0.44500000000000001</v>
      </c>
      <c r="J185">
        <f t="shared" si="25"/>
        <v>1</v>
      </c>
      <c r="K185" t="str">
        <f>train!T185</f>
        <v>no</v>
      </c>
      <c r="L185">
        <f t="shared" si="26"/>
        <v>1.128143884114172</v>
      </c>
      <c r="M185">
        <f t="shared" si="27"/>
        <v>1.1345611905462816</v>
      </c>
      <c r="N185">
        <f t="shared" si="28"/>
        <v>1.1345611905462816</v>
      </c>
      <c r="O185">
        <f t="shared" si="29"/>
        <v>1.1345611905462816</v>
      </c>
    </row>
    <row r="186" spans="1:15">
      <c r="A186">
        <f t="shared" si="24"/>
        <v>185</v>
      </c>
      <c r="B186">
        <f>train!G186</f>
        <v>65.400000000000006</v>
      </c>
      <c r="C186">
        <f>train!J186</f>
        <v>168.2</v>
      </c>
      <c r="D186">
        <f>train!M186</f>
        <v>236</v>
      </c>
      <c r="E186">
        <f>train!P186</f>
        <v>13.8</v>
      </c>
      <c r="F186" s="4">
        <f t="shared" si="20"/>
        <v>0.1860597439544808</v>
      </c>
      <c r="G186" s="4">
        <f t="shared" si="21"/>
        <v>0.46813247982187584</v>
      </c>
      <c r="H186" s="4">
        <f t="shared" si="22"/>
        <v>0.46813247982187584</v>
      </c>
      <c r="I186" s="4">
        <f t="shared" si="23"/>
        <v>0.69000000000000006</v>
      </c>
      <c r="J186">
        <f t="shared" si="25"/>
        <v>2</v>
      </c>
      <c r="K186" t="str">
        <f>train!T186</f>
        <v>no</v>
      </c>
      <c r="L186">
        <f t="shared" si="26"/>
        <v>1.128143884114172</v>
      </c>
      <c r="M186">
        <f t="shared" si="27"/>
        <v>0.974173632187181</v>
      </c>
      <c r="N186">
        <f t="shared" si="28"/>
        <v>0.974173632187181</v>
      </c>
      <c r="O186">
        <f t="shared" si="29"/>
        <v>0.974173632187181</v>
      </c>
    </row>
    <row r="187" spans="1:15">
      <c r="A187">
        <f t="shared" si="24"/>
        <v>186</v>
      </c>
      <c r="B187">
        <f>train!G187</f>
        <v>213.4</v>
      </c>
      <c r="C187">
        <f>train!J187</f>
        <v>234.5</v>
      </c>
      <c r="D187">
        <f>train!M187</f>
        <v>250.1</v>
      </c>
      <c r="E187">
        <f>train!P187</f>
        <v>2.7</v>
      </c>
      <c r="F187" s="4">
        <f t="shared" si="20"/>
        <v>0.60711237553342823</v>
      </c>
      <c r="G187" s="4">
        <f t="shared" si="21"/>
        <v>0.65265794600612304</v>
      </c>
      <c r="H187" s="4">
        <f t="shared" si="22"/>
        <v>0.65265794600612304</v>
      </c>
      <c r="I187" s="4">
        <f t="shared" si="23"/>
        <v>0.13500000000000001</v>
      </c>
      <c r="J187">
        <f t="shared" si="25"/>
        <v>2</v>
      </c>
      <c r="K187" t="str">
        <f>train!T187</f>
        <v>no</v>
      </c>
      <c r="L187">
        <f t="shared" si="26"/>
        <v>1.128143884114172</v>
      </c>
      <c r="M187">
        <f t="shared" si="27"/>
        <v>1.1129848271632929</v>
      </c>
      <c r="N187">
        <f t="shared" si="28"/>
        <v>1.1129848271632929</v>
      </c>
      <c r="O187">
        <f t="shared" si="29"/>
        <v>1.1129848271632929</v>
      </c>
    </row>
    <row r="188" spans="1:15">
      <c r="A188">
        <f t="shared" si="24"/>
        <v>187</v>
      </c>
      <c r="B188">
        <f>train!G188</f>
        <v>206.9</v>
      </c>
      <c r="C188">
        <f>train!J188</f>
        <v>244.7</v>
      </c>
      <c r="D188">
        <f>train!M188</f>
        <v>221.5</v>
      </c>
      <c r="E188">
        <f>train!P188</f>
        <v>7.7</v>
      </c>
      <c r="F188" s="4">
        <f t="shared" si="20"/>
        <v>0.58862019914651498</v>
      </c>
      <c r="G188" s="4">
        <f t="shared" si="21"/>
        <v>0.68104647926523787</v>
      </c>
      <c r="H188" s="4">
        <f t="shared" si="22"/>
        <v>0.68104647926523787</v>
      </c>
      <c r="I188" s="4">
        <f t="shared" si="23"/>
        <v>0.38500000000000001</v>
      </c>
      <c r="J188">
        <f t="shared" si="25"/>
        <v>1</v>
      </c>
      <c r="K188" t="str">
        <f>train!T188</f>
        <v>no</v>
      </c>
      <c r="L188">
        <f t="shared" si="26"/>
        <v>1.128143884114172</v>
      </c>
      <c r="M188">
        <f t="shared" si="27"/>
        <v>1.1926220493863238</v>
      </c>
      <c r="N188">
        <f t="shared" si="28"/>
        <v>1.1926220493863238</v>
      </c>
      <c r="O188">
        <f t="shared" si="29"/>
        <v>1.1926220493863238</v>
      </c>
    </row>
    <row r="189" spans="1:15">
      <c r="A189">
        <f t="shared" si="24"/>
        <v>188</v>
      </c>
      <c r="B189">
        <f>train!G189</f>
        <v>186.2</v>
      </c>
      <c r="C189">
        <f>train!J189</f>
        <v>189.6</v>
      </c>
      <c r="D189">
        <f>train!M189</f>
        <v>76.5</v>
      </c>
      <c r="E189">
        <f>train!P189</f>
        <v>9.6</v>
      </c>
      <c r="F189" s="4">
        <f t="shared" si="20"/>
        <v>0.52972972972972965</v>
      </c>
      <c r="G189" s="4">
        <f t="shared" si="21"/>
        <v>0.52769273587531307</v>
      </c>
      <c r="H189" s="4">
        <f t="shared" si="22"/>
        <v>0.52769273587531307</v>
      </c>
      <c r="I189" s="4">
        <f t="shared" si="23"/>
        <v>0.48</v>
      </c>
      <c r="J189">
        <f t="shared" si="25"/>
        <v>2</v>
      </c>
      <c r="K189" t="str">
        <f>train!T189</f>
        <v>no</v>
      </c>
      <c r="L189">
        <f t="shared" si="26"/>
        <v>1.128143884114172</v>
      </c>
      <c r="M189">
        <f t="shared" si="27"/>
        <v>1.033408357596685</v>
      </c>
      <c r="N189">
        <f t="shared" si="28"/>
        <v>1.033408357596685</v>
      </c>
      <c r="O189">
        <f t="shared" si="29"/>
        <v>1.033408357596685</v>
      </c>
    </row>
    <row r="190" spans="1:15">
      <c r="A190">
        <f t="shared" si="24"/>
        <v>189</v>
      </c>
      <c r="B190">
        <f>train!G190</f>
        <v>196.6</v>
      </c>
      <c r="C190">
        <f>train!J190</f>
        <v>313.2</v>
      </c>
      <c r="D190">
        <f>train!M190</f>
        <v>163.30000000000001</v>
      </c>
      <c r="E190">
        <f>train!P190</f>
        <v>11.9</v>
      </c>
      <c r="F190" s="4">
        <f t="shared" si="20"/>
        <v>0.55931721194879092</v>
      </c>
      <c r="G190" s="4">
        <f t="shared" si="21"/>
        <v>0.87169496242694122</v>
      </c>
      <c r="H190" s="4">
        <f t="shared" si="22"/>
        <v>0.87169496242694122</v>
      </c>
      <c r="I190" s="4">
        <f t="shared" si="23"/>
        <v>0.59499999999999997</v>
      </c>
      <c r="J190">
        <f t="shared" si="25"/>
        <v>1</v>
      </c>
      <c r="K190" t="str">
        <f>train!T190</f>
        <v>no</v>
      </c>
      <c r="L190">
        <f t="shared" si="26"/>
        <v>1.128143884114172</v>
      </c>
      <c r="M190">
        <f t="shared" si="27"/>
        <v>1.4787038103092793</v>
      </c>
      <c r="N190">
        <f t="shared" si="28"/>
        <v>1.4787038103092793</v>
      </c>
      <c r="O190">
        <f t="shared" si="29"/>
        <v>1.4787038103092793</v>
      </c>
    </row>
    <row r="191" spans="1:15">
      <c r="A191">
        <f t="shared" si="24"/>
        <v>190</v>
      </c>
      <c r="B191">
        <f>train!G191</f>
        <v>312</v>
      </c>
      <c r="C191">
        <f>train!J191</f>
        <v>129.4</v>
      </c>
      <c r="D191">
        <f>train!M191</f>
        <v>217.6</v>
      </c>
      <c r="E191">
        <f>train!P191</f>
        <v>10.5</v>
      </c>
      <c r="F191" s="4">
        <f t="shared" si="20"/>
        <v>0.88762446657183502</v>
      </c>
      <c r="G191" s="4">
        <f t="shared" si="21"/>
        <v>0.36014472585583079</v>
      </c>
      <c r="H191" s="4">
        <f t="shared" si="22"/>
        <v>0.36014472585583079</v>
      </c>
      <c r="I191" s="4">
        <f t="shared" si="23"/>
        <v>0.52500000000000002</v>
      </c>
      <c r="J191">
        <f t="shared" si="25"/>
        <v>1</v>
      </c>
      <c r="K191" t="str">
        <f>train!T191</f>
        <v>yes</v>
      </c>
      <c r="L191">
        <f t="shared" si="26"/>
        <v>1.128143884114172</v>
      </c>
      <c r="M191">
        <f t="shared" si="27"/>
        <v>1.1501785256126449</v>
      </c>
      <c r="N191">
        <f t="shared" si="28"/>
        <v>1.1501785256126449</v>
      </c>
      <c r="O191">
        <f t="shared" si="29"/>
        <v>1.1501785256126449</v>
      </c>
    </row>
    <row r="192" spans="1:15">
      <c r="A192">
        <f t="shared" si="24"/>
        <v>191</v>
      </c>
      <c r="B192">
        <f>train!G192</f>
        <v>199</v>
      </c>
      <c r="C192">
        <f>train!J192</f>
        <v>291.3</v>
      </c>
      <c r="D192">
        <f>train!M192</f>
        <v>197.6</v>
      </c>
      <c r="E192">
        <f>train!P192</f>
        <v>11</v>
      </c>
      <c r="F192" s="4">
        <f t="shared" si="20"/>
        <v>0.56614509246088196</v>
      </c>
      <c r="G192" s="4">
        <f t="shared" si="21"/>
        <v>0.8107431116059004</v>
      </c>
      <c r="H192" s="4">
        <f t="shared" si="22"/>
        <v>0.8107431116059004</v>
      </c>
      <c r="I192" s="4">
        <f t="shared" si="23"/>
        <v>0.55000000000000004</v>
      </c>
      <c r="J192">
        <f t="shared" si="25"/>
        <v>1</v>
      </c>
      <c r="K192" t="str">
        <f>train!T192</f>
        <v>no</v>
      </c>
      <c r="L192">
        <f t="shared" si="26"/>
        <v>1.128143884114172</v>
      </c>
      <c r="M192">
        <f t="shared" si="27"/>
        <v>1.3919874466928126</v>
      </c>
      <c r="N192">
        <f t="shared" si="28"/>
        <v>1.3919874466928126</v>
      </c>
      <c r="O192">
        <f t="shared" si="29"/>
        <v>1.3919874466928126</v>
      </c>
    </row>
    <row r="193" spans="1:15">
      <c r="A193">
        <f t="shared" si="24"/>
        <v>192</v>
      </c>
      <c r="B193">
        <f>train!G193</f>
        <v>203.1</v>
      </c>
      <c r="C193">
        <f>train!J193</f>
        <v>217</v>
      </c>
      <c r="D193">
        <f>train!M193</f>
        <v>180.9</v>
      </c>
      <c r="E193">
        <f>train!P193</f>
        <v>13.5</v>
      </c>
      <c r="F193" s="4">
        <f t="shared" si="20"/>
        <v>0.57780938833570405</v>
      </c>
      <c r="G193" s="4">
        <f t="shared" si="21"/>
        <v>0.60395212913999441</v>
      </c>
      <c r="H193" s="4">
        <f t="shared" si="22"/>
        <v>0.60395212913999441</v>
      </c>
      <c r="I193" s="4">
        <f t="shared" si="23"/>
        <v>0.67500000000000004</v>
      </c>
      <c r="J193">
        <f t="shared" si="25"/>
        <v>1</v>
      </c>
      <c r="K193" t="str">
        <f>train!T193</f>
        <v>no</v>
      </c>
      <c r="L193">
        <f t="shared" si="26"/>
        <v>1.128143884114172</v>
      </c>
      <c r="M193">
        <f t="shared" si="27"/>
        <v>1.2324792240984614</v>
      </c>
      <c r="N193">
        <f t="shared" si="28"/>
        <v>1.2324792240984614</v>
      </c>
      <c r="O193">
        <f t="shared" si="29"/>
        <v>1.2324792240984614</v>
      </c>
    </row>
    <row r="194" spans="1:15">
      <c r="A194">
        <f t="shared" si="24"/>
        <v>193</v>
      </c>
      <c r="B194">
        <f>train!G194</f>
        <v>168.8</v>
      </c>
      <c r="C194">
        <f>train!J194</f>
        <v>220.3</v>
      </c>
      <c r="D194">
        <f>train!M194</f>
        <v>154.30000000000001</v>
      </c>
      <c r="E194">
        <f>train!P194</f>
        <v>10.9</v>
      </c>
      <c r="F194" s="4">
        <f t="shared" ref="F194:F257" si="30">(B194-$W$3)/($W$2-$W$3)</f>
        <v>0.48022759601706971</v>
      </c>
      <c r="G194" s="4">
        <f t="shared" ref="G194:G257" si="31">(C194-$W$5)/($W$4-$W$5)</f>
        <v>0.61313665460617872</v>
      </c>
      <c r="H194" s="4">
        <f t="shared" ref="H194:H257" si="32">(C194-$W$5)/($W$4-$W$5)</f>
        <v>0.61313665460617872</v>
      </c>
      <c r="I194" s="4">
        <f t="shared" ref="I194:I257" si="33">(E194-$W$9)/($W$8-$W$9)</f>
        <v>0.54500000000000004</v>
      </c>
      <c r="J194">
        <f t="shared" si="25"/>
        <v>1</v>
      </c>
      <c r="K194" t="str">
        <f>train!T194</f>
        <v>no</v>
      </c>
      <c r="L194">
        <f t="shared" si="26"/>
        <v>1.128143884114172</v>
      </c>
      <c r="M194">
        <f t="shared" si="27"/>
        <v>1.131157220911243</v>
      </c>
      <c r="N194">
        <f t="shared" si="28"/>
        <v>1.131157220911243</v>
      </c>
      <c r="O194">
        <f t="shared" si="29"/>
        <v>1.131157220911243</v>
      </c>
    </row>
    <row r="195" spans="1:15">
      <c r="A195">
        <f t="shared" ref="A195:A258" si="34">ROW()-1</f>
        <v>194</v>
      </c>
      <c r="B195">
        <f>train!G195</f>
        <v>173.1</v>
      </c>
      <c r="C195">
        <f>train!J195</f>
        <v>240.3</v>
      </c>
      <c r="D195">
        <f>train!M195</f>
        <v>233.2</v>
      </c>
      <c r="E195">
        <f>train!P195</f>
        <v>9</v>
      </c>
      <c r="F195" s="4">
        <f t="shared" si="30"/>
        <v>0.49246088193456611</v>
      </c>
      <c r="G195" s="4">
        <f t="shared" si="31"/>
        <v>0.66880044531032568</v>
      </c>
      <c r="H195" s="4">
        <f t="shared" si="32"/>
        <v>0.66880044531032568</v>
      </c>
      <c r="I195" s="4">
        <f t="shared" si="33"/>
        <v>0.45</v>
      </c>
      <c r="J195">
        <f t="shared" ref="J195:J258" si="35">MATCH(MIN(L195:O195),L195:O195,0)</f>
        <v>1</v>
      </c>
      <c r="K195" t="str">
        <f>train!T195</f>
        <v>no</v>
      </c>
      <c r="L195">
        <f t="shared" ref="L195:L258" si="36">SQRT(($F$2-$Z$3)^2+($G$2-$AA$3)^2+($H$2-$AB$3)^2+($I$2-$AC$3)^2)</f>
        <v>1.128143884114172</v>
      </c>
      <c r="M195">
        <f t="shared" ref="M195:M258" si="37">SQRT((F195-$Z$4)^2+(G195-$AA$4)^2+(H195-$AB$4)^2+(I195-$AC$4)^2)</f>
        <v>1.1574134056292722</v>
      </c>
      <c r="N195">
        <f t="shared" ref="N195:N258" si="38">SQRT((F195-$Z$5)^2+(G195-$AA$5)^2+(H195-$AB$5)^2+(I195-$AC$5)^2)</f>
        <v>1.1574134056292722</v>
      </c>
      <c r="O195">
        <f t="shared" ref="O195:O258" si="39">SQRT((F195-$Z$6)^2+(G195-$AA$6)^2+(H195-$AB$6)^2+(I195-$AC$6)^2)</f>
        <v>1.1574134056292722</v>
      </c>
    </row>
    <row r="196" spans="1:15">
      <c r="A196">
        <f t="shared" si="34"/>
        <v>195</v>
      </c>
      <c r="B196">
        <f>train!G196</f>
        <v>134.4</v>
      </c>
      <c r="C196">
        <f>train!J196</f>
        <v>211.3</v>
      </c>
      <c r="D196">
        <f>train!M196</f>
        <v>193.6</v>
      </c>
      <c r="E196">
        <f>train!P196</f>
        <v>10.199999999999999</v>
      </c>
      <c r="F196" s="4">
        <f t="shared" si="30"/>
        <v>0.38236130867709817</v>
      </c>
      <c r="G196" s="4">
        <f t="shared" si="31"/>
        <v>0.58808794878931259</v>
      </c>
      <c r="H196" s="4">
        <f t="shared" si="32"/>
        <v>0.58808794878931259</v>
      </c>
      <c r="I196" s="4">
        <f t="shared" si="33"/>
        <v>0.51</v>
      </c>
      <c r="J196">
        <f t="shared" si="35"/>
        <v>2</v>
      </c>
      <c r="K196" t="str">
        <f>train!T196</f>
        <v>yes</v>
      </c>
      <c r="L196">
        <f t="shared" si="36"/>
        <v>1.128143884114172</v>
      </c>
      <c r="M196">
        <f t="shared" si="37"/>
        <v>1.0478525857179077</v>
      </c>
      <c r="N196">
        <f t="shared" si="38"/>
        <v>1.0478525857179077</v>
      </c>
      <c r="O196">
        <f t="shared" si="39"/>
        <v>1.0478525857179077</v>
      </c>
    </row>
    <row r="197" spans="1:15">
      <c r="A197">
        <f t="shared" si="34"/>
        <v>196</v>
      </c>
      <c r="B197">
        <f>train!G197</f>
        <v>202.6</v>
      </c>
      <c r="C197">
        <f>train!J197</f>
        <v>118.8</v>
      </c>
      <c r="D197">
        <f>train!M197</f>
        <v>234.9</v>
      </c>
      <c r="E197">
        <f>train!P197</f>
        <v>9</v>
      </c>
      <c r="F197" s="4">
        <f t="shared" si="30"/>
        <v>0.57638691322901847</v>
      </c>
      <c r="G197" s="4">
        <f t="shared" si="31"/>
        <v>0.33064291678263286</v>
      </c>
      <c r="H197" s="4">
        <f t="shared" si="32"/>
        <v>0.33064291678263286</v>
      </c>
      <c r="I197" s="4">
        <f t="shared" si="33"/>
        <v>0.45</v>
      </c>
      <c r="J197">
        <f t="shared" si="35"/>
        <v>2</v>
      </c>
      <c r="K197" t="str">
        <f>train!T197</f>
        <v>no</v>
      </c>
      <c r="L197">
        <f t="shared" si="36"/>
        <v>1.128143884114172</v>
      </c>
      <c r="M197">
        <f t="shared" si="37"/>
        <v>0.8679696714625057</v>
      </c>
      <c r="N197">
        <f t="shared" si="38"/>
        <v>0.8679696714625057</v>
      </c>
      <c r="O197">
        <f t="shared" si="39"/>
        <v>0.8679696714625057</v>
      </c>
    </row>
    <row r="198" spans="1:15">
      <c r="A198">
        <f t="shared" si="34"/>
        <v>197</v>
      </c>
      <c r="B198">
        <f>train!G198</f>
        <v>74.5</v>
      </c>
      <c r="C198">
        <f>train!J198</f>
        <v>200.8</v>
      </c>
      <c r="D198">
        <f>train!M198</f>
        <v>192.2</v>
      </c>
      <c r="E198">
        <f>train!P198</f>
        <v>9.8000000000000007</v>
      </c>
      <c r="F198" s="4">
        <f t="shared" si="30"/>
        <v>0.21194879089615931</v>
      </c>
      <c r="G198" s="4">
        <f t="shared" si="31"/>
        <v>0.55886445866963541</v>
      </c>
      <c r="H198" s="4">
        <f t="shared" si="32"/>
        <v>0.55886445866963541</v>
      </c>
      <c r="I198" s="4">
        <f t="shared" si="33"/>
        <v>0.49000000000000005</v>
      </c>
      <c r="J198">
        <f t="shared" si="35"/>
        <v>2</v>
      </c>
      <c r="K198" t="str">
        <f>train!T198</f>
        <v>no</v>
      </c>
      <c r="L198">
        <f t="shared" si="36"/>
        <v>1.128143884114172</v>
      </c>
      <c r="M198">
        <f t="shared" si="37"/>
        <v>0.9537721196861193</v>
      </c>
      <c r="N198">
        <f t="shared" si="38"/>
        <v>0.9537721196861193</v>
      </c>
      <c r="O198">
        <f t="shared" si="39"/>
        <v>0.9537721196861193</v>
      </c>
    </row>
    <row r="199" spans="1:15">
      <c r="A199">
        <f t="shared" si="34"/>
        <v>198</v>
      </c>
      <c r="B199">
        <f>train!G199</f>
        <v>83.6</v>
      </c>
      <c r="C199">
        <f>train!J199</f>
        <v>120.9</v>
      </c>
      <c r="D199">
        <f>train!M199</f>
        <v>226.6</v>
      </c>
      <c r="E199">
        <f>train!P199</f>
        <v>10.7</v>
      </c>
      <c r="F199" s="4">
        <f t="shared" si="30"/>
        <v>0.23783783783783782</v>
      </c>
      <c r="G199" s="4">
        <f t="shared" si="31"/>
        <v>0.33648761480656836</v>
      </c>
      <c r="H199" s="4">
        <f t="shared" si="32"/>
        <v>0.33648761480656836</v>
      </c>
      <c r="I199" s="4">
        <f t="shared" si="33"/>
        <v>0.53499999999999992</v>
      </c>
      <c r="J199">
        <f t="shared" si="35"/>
        <v>2</v>
      </c>
      <c r="K199" t="str">
        <f>train!T199</f>
        <v>no</v>
      </c>
      <c r="L199">
        <f t="shared" si="36"/>
        <v>1.128143884114172</v>
      </c>
      <c r="M199">
        <f t="shared" si="37"/>
        <v>0.75447973262626788</v>
      </c>
      <c r="N199">
        <f t="shared" si="38"/>
        <v>0.75447973262626788</v>
      </c>
      <c r="O199">
        <f t="shared" si="39"/>
        <v>0.75447973262626788</v>
      </c>
    </row>
    <row r="200" spans="1:15">
      <c r="A200">
        <f t="shared" si="34"/>
        <v>199</v>
      </c>
      <c r="B200">
        <f>train!G200</f>
        <v>220.2</v>
      </c>
      <c r="C200">
        <f>train!J200</f>
        <v>88.3</v>
      </c>
      <c r="D200">
        <f>train!M200</f>
        <v>195.3</v>
      </c>
      <c r="E200">
        <f>train!P200</f>
        <v>12.9</v>
      </c>
      <c r="F200" s="4">
        <f t="shared" si="30"/>
        <v>0.62645803698435276</v>
      </c>
      <c r="G200" s="4">
        <f t="shared" si="31"/>
        <v>0.24575563595880878</v>
      </c>
      <c r="H200" s="4">
        <f t="shared" si="32"/>
        <v>0.24575563595880878</v>
      </c>
      <c r="I200" s="4">
        <f t="shared" si="33"/>
        <v>0.64500000000000002</v>
      </c>
      <c r="J200">
        <f t="shared" si="35"/>
        <v>2</v>
      </c>
      <c r="K200" t="str">
        <f>train!T200</f>
        <v>no</v>
      </c>
      <c r="L200">
        <f t="shared" si="36"/>
        <v>1.128143884114172</v>
      </c>
      <c r="M200">
        <f t="shared" si="37"/>
        <v>0.96398461466629537</v>
      </c>
      <c r="N200">
        <f t="shared" si="38"/>
        <v>0.96398461466629537</v>
      </c>
      <c r="O200">
        <f t="shared" si="39"/>
        <v>0.96398461466629537</v>
      </c>
    </row>
    <row r="201" spans="1:15">
      <c r="A201">
        <f t="shared" si="34"/>
        <v>200</v>
      </c>
      <c r="B201">
        <f>train!G201</f>
        <v>135.1</v>
      </c>
      <c r="C201">
        <f>train!J201</f>
        <v>134.1</v>
      </c>
      <c r="D201">
        <f>train!M201</f>
        <v>223.1</v>
      </c>
      <c r="E201">
        <f>train!P201</f>
        <v>12.3</v>
      </c>
      <c r="F201" s="4">
        <f t="shared" si="30"/>
        <v>0.38435277382645799</v>
      </c>
      <c r="G201" s="4">
        <f t="shared" si="31"/>
        <v>0.37322571667130527</v>
      </c>
      <c r="H201" s="4">
        <f t="shared" si="32"/>
        <v>0.37322571667130527</v>
      </c>
      <c r="I201" s="4">
        <f t="shared" si="33"/>
        <v>0.61499999999999999</v>
      </c>
      <c r="J201">
        <f t="shared" si="35"/>
        <v>2</v>
      </c>
      <c r="K201" t="str">
        <f>train!T201</f>
        <v>yes</v>
      </c>
      <c r="L201">
        <f t="shared" si="36"/>
        <v>1.128143884114172</v>
      </c>
      <c r="M201">
        <f t="shared" si="37"/>
        <v>0.89696539839489409</v>
      </c>
      <c r="N201">
        <f t="shared" si="38"/>
        <v>0.89696539839489409</v>
      </c>
      <c r="O201">
        <f t="shared" si="39"/>
        <v>0.89696539839489409</v>
      </c>
    </row>
    <row r="202" spans="1:15">
      <c r="A202">
        <f t="shared" si="34"/>
        <v>201</v>
      </c>
      <c r="B202">
        <f>train!G202</f>
        <v>225</v>
      </c>
      <c r="C202">
        <f>train!J202</f>
        <v>176.9</v>
      </c>
      <c r="D202">
        <f>train!M202</f>
        <v>194.3</v>
      </c>
      <c r="E202">
        <f>train!P202</f>
        <v>7.1</v>
      </c>
      <c r="F202" s="4">
        <f t="shared" si="30"/>
        <v>0.64011379800853485</v>
      </c>
      <c r="G202" s="4">
        <f t="shared" si="31"/>
        <v>0.4923462287781798</v>
      </c>
      <c r="H202" s="4">
        <f t="shared" si="32"/>
        <v>0.4923462287781798</v>
      </c>
      <c r="I202" s="4">
        <f t="shared" si="33"/>
        <v>0.35499999999999998</v>
      </c>
      <c r="J202">
        <f t="shared" si="35"/>
        <v>2</v>
      </c>
      <c r="K202" t="str">
        <f>train!T202</f>
        <v>no</v>
      </c>
      <c r="L202">
        <f t="shared" si="36"/>
        <v>1.128143884114172</v>
      </c>
      <c r="M202">
        <f t="shared" si="37"/>
        <v>1.0102377405270024</v>
      </c>
      <c r="N202">
        <f t="shared" si="38"/>
        <v>1.0102377405270024</v>
      </c>
      <c r="O202">
        <f t="shared" si="39"/>
        <v>1.0102377405270024</v>
      </c>
    </row>
    <row r="203" spans="1:15">
      <c r="A203">
        <f t="shared" si="34"/>
        <v>202</v>
      </c>
      <c r="B203">
        <f>train!G203</f>
        <v>110.3</v>
      </c>
      <c r="C203">
        <f>train!J203</f>
        <v>166.5</v>
      </c>
      <c r="D203">
        <f>train!M203</f>
        <v>202.3</v>
      </c>
      <c r="E203">
        <f>train!P203</f>
        <v>9.5</v>
      </c>
      <c r="F203" s="4">
        <f t="shared" si="30"/>
        <v>0.31379800853485063</v>
      </c>
      <c r="G203" s="4">
        <f t="shared" si="31"/>
        <v>0.46340105761202338</v>
      </c>
      <c r="H203" s="4">
        <f t="shared" si="32"/>
        <v>0.46340105761202338</v>
      </c>
      <c r="I203" s="4">
        <f t="shared" si="33"/>
        <v>0.47499999999999998</v>
      </c>
      <c r="J203">
        <f t="shared" si="35"/>
        <v>2</v>
      </c>
      <c r="K203" t="str">
        <f>train!T203</f>
        <v>no</v>
      </c>
      <c r="L203">
        <f t="shared" si="36"/>
        <v>1.128143884114172</v>
      </c>
      <c r="M203">
        <f t="shared" si="37"/>
        <v>0.86808713304156382</v>
      </c>
      <c r="N203">
        <f t="shared" si="38"/>
        <v>0.86808713304156382</v>
      </c>
      <c r="O203">
        <f t="shared" si="39"/>
        <v>0.86808713304156382</v>
      </c>
    </row>
    <row r="204" spans="1:15">
      <c r="A204">
        <f t="shared" si="34"/>
        <v>203</v>
      </c>
      <c r="B204">
        <f>train!G204</f>
        <v>60</v>
      </c>
      <c r="C204">
        <f>train!J204</f>
        <v>102.2</v>
      </c>
      <c r="D204">
        <f>train!M204</f>
        <v>261.8</v>
      </c>
      <c r="E204">
        <f>train!P204</f>
        <v>11.1</v>
      </c>
      <c r="F204" s="4">
        <f t="shared" si="30"/>
        <v>0.17069701280227595</v>
      </c>
      <c r="G204" s="4">
        <f t="shared" si="31"/>
        <v>0.28444197049819092</v>
      </c>
      <c r="H204" s="4">
        <f t="shared" si="32"/>
        <v>0.28444197049819092</v>
      </c>
      <c r="I204" s="4">
        <f t="shared" si="33"/>
        <v>0.55499999999999994</v>
      </c>
      <c r="J204">
        <f t="shared" si="35"/>
        <v>2</v>
      </c>
      <c r="K204" t="str">
        <f>train!T204</f>
        <v>no</v>
      </c>
      <c r="L204">
        <f t="shared" si="36"/>
        <v>1.128143884114172</v>
      </c>
      <c r="M204">
        <f t="shared" si="37"/>
        <v>0.70638299763046941</v>
      </c>
      <c r="N204">
        <f t="shared" si="38"/>
        <v>0.70638299763046941</v>
      </c>
      <c r="O204">
        <f t="shared" si="39"/>
        <v>0.70638299763046941</v>
      </c>
    </row>
    <row r="205" spans="1:15">
      <c r="A205">
        <f t="shared" si="34"/>
        <v>204</v>
      </c>
      <c r="B205">
        <f>train!G205</f>
        <v>214.8</v>
      </c>
      <c r="C205">
        <f>train!J205</f>
        <v>149.69999999999999</v>
      </c>
      <c r="D205">
        <f>train!M205</f>
        <v>283.39999999999998</v>
      </c>
      <c r="E205">
        <f>train!P205</f>
        <v>10.199999999999999</v>
      </c>
      <c r="F205" s="4">
        <f t="shared" si="30"/>
        <v>0.61109530583214799</v>
      </c>
      <c r="G205" s="4">
        <f t="shared" si="31"/>
        <v>0.41664347342053987</v>
      </c>
      <c r="H205" s="4">
        <f t="shared" si="32"/>
        <v>0.41664347342053987</v>
      </c>
      <c r="I205" s="4">
        <f t="shared" si="33"/>
        <v>0.51</v>
      </c>
      <c r="J205">
        <f t="shared" si="35"/>
        <v>2</v>
      </c>
      <c r="K205" t="str">
        <f>train!T205</f>
        <v>no</v>
      </c>
      <c r="L205">
        <f t="shared" si="36"/>
        <v>1.128143884114172</v>
      </c>
      <c r="M205">
        <f t="shared" si="37"/>
        <v>0.99031360724668971</v>
      </c>
      <c r="N205">
        <f t="shared" si="38"/>
        <v>0.99031360724668971</v>
      </c>
      <c r="O205">
        <f t="shared" si="39"/>
        <v>0.99031360724668971</v>
      </c>
    </row>
    <row r="206" spans="1:15">
      <c r="A206">
        <f t="shared" si="34"/>
        <v>205</v>
      </c>
      <c r="B206">
        <f>train!G206</f>
        <v>181.8</v>
      </c>
      <c r="C206">
        <f>train!J206</f>
        <v>202.4</v>
      </c>
      <c r="D206">
        <f>train!M206</f>
        <v>245.9</v>
      </c>
      <c r="E206">
        <f>train!P206</f>
        <v>9.1999999999999993</v>
      </c>
      <c r="F206" s="4">
        <f t="shared" si="30"/>
        <v>0.51721194879089616</v>
      </c>
      <c r="G206" s="4">
        <f t="shared" si="31"/>
        <v>0.56331756192596716</v>
      </c>
      <c r="H206" s="4">
        <f t="shared" si="32"/>
        <v>0.56331756192596716</v>
      </c>
      <c r="I206" s="4">
        <f t="shared" si="33"/>
        <v>0.45999999999999996</v>
      </c>
      <c r="J206">
        <f t="shared" si="35"/>
        <v>2</v>
      </c>
      <c r="K206" t="str">
        <f>train!T206</f>
        <v>no</v>
      </c>
      <c r="L206">
        <f t="shared" si="36"/>
        <v>1.128143884114172</v>
      </c>
      <c r="M206">
        <f t="shared" si="37"/>
        <v>1.0553490186286754</v>
      </c>
      <c r="N206">
        <f t="shared" si="38"/>
        <v>1.0553490186286754</v>
      </c>
      <c r="O206">
        <f t="shared" si="39"/>
        <v>1.0553490186286754</v>
      </c>
    </row>
    <row r="207" spans="1:15">
      <c r="A207">
        <f t="shared" si="34"/>
        <v>206</v>
      </c>
      <c r="B207">
        <f>train!G207</f>
        <v>157.4</v>
      </c>
      <c r="C207">
        <f>train!J207</f>
        <v>117.9</v>
      </c>
      <c r="D207">
        <f>train!M207</f>
        <v>279.2</v>
      </c>
      <c r="E207">
        <f>train!P207</f>
        <v>13.9</v>
      </c>
      <c r="F207" s="4">
        <f t="shared" si="30"/>
        <v>0.44779516358463728</v>
      </c>
      <c r="G207" s="4">
        <f t="shared" si="31"/>
        <v>0.32813804620094628</v>
      </c>
      <c r="H207" s="4">
        <f t="shared" si="32"/>
        <v>0.32813804620094628</v>
      </c>
      <c r="I207" s="4">
        <f t="shared" si="33"/>
        <v>0.69500000000000006</v>
      </c>
      <c r="J207">
        <f t="shared" si="35"/>
        <v>2</v>
      </c>
      <c r="K207" t="str">
        <f>train!T207</f>
        <v>yes</v>
      </c>
      <c r="L207">
        <f t="shared" si="36"/>
        <v>1.128143884114172</v>
      </c>
      <c r="M207">
        <f t="shared" si="37"/>
        <v>0.94810055545756367</v>
      </c>
      <c r="N207">
        <f t="shared" si="38"/>
        <v>0.94810055545756367</v>
      </c>
      <c r="O207">
        <f t="shared" si="39"/>
        <v>0.94810055545756367</v>
      </c>
    </row>
    <row r="208" spans="1:15">
      <c r="A208">
        <f t="shared" si="34"/>
        <v>207</v>
      </c>
      <c r="B208">
        <f>train!G208</f>
        <v>207.9</v>
      </c>
      <c r="C208">
        <f>train!J208</f>
        <v>172</v>
      </c>
      <c r="D208">
        <f>train!M208</f>
        <v>191.8</v>
      </c>
      <c r="E208">
        <f>train!P208</f>
        <v>14.4</v>
      </c>
      <c r="F208" s="4">
        <f t="shared" si="30"/>
        <v>0.59146514935988626</v>
      </c>
      <c r="G208" s="4">
        <f t="shared" si="31"/>
        <v>0.47870860005566379</v>
      </c>
      <c r="H208" s="4">
        <f t="shared" si="32"/>
        <v>0.47870860005566379</v>
      </c>
      <c r="I208" s="4">
        <f t="shared" si="33"/>
        <v>0.72</v>
      </c>
      <c r="J208">
        <f t="shared" si="35"/>
        <v>1</v>
      </c>
      <c r="K208" t="str">
        <f>train!T208</f>
        <v>no</v>
      </c>
      <c r="L208">
        <f t="shared" si="36"/>
        <v>1.128143884114172</v>
      </c>
      <c r="M208">
        <f t="shared" si="37"/>
        <v>1.151761637858207</v>
      </c>
      <c r="N208">
        <f t="shared" si="38"/>
        <v>1.151761637858207</v>
      </c>
      <c r="O208">
        <f t="shared" si="39"/>
        <v>1.151761637858207</v>
      </c>
    </row>
    <row r="209" spans="1:15">
      <c r="A209">
        <f t="shared" si="34"/>
        <v>208</v>
      </c>
      <c r="B209">
        <f>train!G209</f>
        <v>119</v>
      </c>
      <c r="C209">
        <f>train!J209</f>
        <v>230</v>
      </c>
      <c r="D209">
        <f>train!M209</f>
        <v>236.9</v>
      </c>
      <c r="E209">
        <f>train!P209</f>
        <v>9.5</v>
      </c>
      <c r="F209" s="4">
        <f t="shared" si="30"/>
        <v>0.33854907539118068</v>
      </c>
      <c r="G209" s="4">
        <f t="shared" si="31"/>
        <v>0.64013359309768991</v>
      </c>
      <c r="H209" s="4">
        <f t="shared" si="32"/>
        <v>0.64013359309768991</v>
      </c>
      <c r="I209" s="4">
        <f t="shared" si="33"/>
        <v>0.47499999999999998</v>
      </c>
      <c r="J209">
        <f t="shared" si="35"/>
        <v>2</v>
      </c>
      <c r="K209" t="str">
        <f>train!T209</f>
        <v>no</v>
      </c>
      <c r="L209">
        <f t="shared" si="36"/>
        <v>1.128143884114172</v>
      </c>
      <c r="M209">
        <f t="shared" si="37"/>
        <v>1.0769319897154792</v>
      </c>
      <c r="N209">
        <f t="shared" si="38"/>
        <v>1.0769319897154792</v>
      </c>
      <c r="O209">
        <f t="shared" si="39"/>
        <v>1.0769319897154792</v>
      </c>
    </row>
    <row r="210" spans="1:15">
      <c r="A210">
        <f t="shared" si="34"/>
        <v>209</v>
      </c>
      <c r="B210">
        <f>train!G210</f>
        <v>143.69999999999999</v>
      </c>
      <c r="C210">
        <f>train!J210</f>
        <v>273</v>
      </c>
      <c r="D210">
        <f>train!M210</f>
        <v>178.3</v>
      </c>
      <c r="E210">
        <f>train!P210</f>
        <v>10.9</v>
      </c>
      <c r="F210" s="4">
        <f t="shared" si="30"/>
        <v>0.40881934566145089</v>
      </c>
      <c r="G210" s="4">
        <f t="shared" si="31"/>
        <v>0.7598107431116059</v>
      </c>
      <c r="H210" s="4">
        <f t="shared" si="32"/>
        <v>0.7598107431116059</v>
      </c>
      <c r="I210" s="4">
        <f t="shared" si="33"/>
        <v>0.54500000000000004</v>
      </c>
      <c r="J210">
        <f t="shared" si="35"/>
        <v>1</v>
      </c>
      <c r="K210" t="str">
        <f>train!T210</f>
        <v>no</v>
      </c>
      <c r="L210">
        <f t="shared" si="36"/>
        <v>1.128143884114172</v>
      </c>
      <c r="M210">
        <f t="shared" si="37"/>
        <v>1.2723140288791437</v>
      </c>
      <c r="N210">
        <f t="shared" si="38"/>
        <v>1.2723140288791437</v>
      </c>
      <c r="O210">
        <f t="shared" si="39"/>
        <v>1.2723140288791437</v>
      </c>
    </row>
    <row r="211" spans="1:15">
      <c r="A211">
        <f t="shared" si="34"/>
        <v>210</v>
      </c>
      <c r="B211">
        <f>train!G211</f>
        <v>165.9</v>
      </c>
      <c r="C211">
        <f>train!J211</f>
        <v>216.5</v>
      </c>
      <c r="D211">
        <f>train!M211</f>
        <v>173.1</v>
      </c>
      <c r="E211">
        <f>train!P211</f>
        <v>14.1</v>
      </c>
      <c r="F211" s="4">
        <f t="shared" si="30"/>
        <v>0.47197724039829303</v>
      </c>
      <c r="G211" s="4">
        <f t="shared" si="31"/>
        <v>0.60256053437239077</v>
      </c>
      <c r="H211" s="4">
        <f t="shared" si="32"/>
        <v>0.60256053437239077</v>
      </c>
      <c r="I211" s="4">
        <f t="shared" si="33"/>
        <v>0.70499999999999996</v>
      </c>
      <c r="J211">
        <f t="shared" si="35"/>
        <v>1</v>
      </c>
      <c r="K211" t="str">
        <f>train!T211</f>
        <v>no</v>
      </c>
      <c r="L211">
        <f t="shared" si="36"/>
        <v>1.128143884114172</v>
      </c>
      <c r="M211">
        <f t="shared" si="37"/>
        <v>1.202474910599082</v>
      </c>
      <c r="N211">
        <f t="shared" si="38"/>
        <v>1.202474910599082</v>
      </c>
      <c r="O211">
        <f t="shared" si="39"/>
        <v>1.202474910599082</v>
      </c>
    </row>
    <row r="212" spans="1:15">
      <c r="A212">
        <f t="shared" si="34"/>
        <v>211</v>
      </c>
      <c r="B212">
        <f>train!G212</f>
        <v>138.6</v>
      </c>
      <c r="C212">
        <f>train!J212</f>
        <v>172.3</v>
      </c>
      <c r="D212">
        <f>train!M212</f>
        <v>231.6</v>
      </c>
      <c r="E212">
        <f>train!P212</f>
        <v>9.8000000000000007</v>
      </c>
      <c r="F212" s="4">
        <f t="shared" si="30"/>
        <v>0.39431009957325747</v>
      </c>
      <c r="G212" s="4">
        <f t="shared" si="31"/>
        <v>0.47954355691622602</v>
      </c>
      <c r="H212" s="4">
        <f t="shared" si="32"/>
        <v>0.47954355691622602</v>
      </c>
      <c r="I212" s="4">
        <f t="shared" si="33"/>
        <v>0.49000000000000005</v>
      </c>
      <c r="J212">
        <f t="shared" si="35"/>
        <v>2</v>
      </c>
      <c r="K212" t="str">
        <f>train!T212</f>
        <v>no</v>
      </c>
      <c r="L212">
        <f t="shared" si="36"/>
        <v>1.128143884114172</v>
      </c>
      <c r="M212">
        <f t="shared" si="37"/>
        <v>0.92493486288776228</v>
      </c>
      <c r="N212">
        <f t="shared" si="38"/>
        <v>0.92493486288776228</v>
      </c>
      <c r="O212">
        <f t="shared" si="39"/>
        <v>0.92493486288776228</v>
      </c>
    </row>
    <row r="213" spans="1:15">
      <c r="A213">
        <f t="shared" si="34"/>
        <v>212</v>
      </c>
      <c r="B213">
        <f>train!G213</f>
        <v>84.7</v>
      </c>
      <c r="C213">
        <f>train!J213</f>
        <v>249.9</v>
      </c>
      <c r="D213">
        <f>train!M213</f>
        <v>193.4</v>
      </c>
      <c r="E213">
        <f>train!P213</f>
        <v>14.5</v>
      </c>
      <c r="F213" s="4">
        <f t="shared" si="30"/>
        <v>0.24096728307254625</v>
      </c>
      <c r="G213" s="4">
        <f t="shared" si="31"/>
        <v>0.69551906484831616</v>
      </c>
      <c r="H213" s="4">
        <f t="shared" si="32"/>
        <v>0.69551906484831616</v>
      </c>
      <c r="I213" s="4">
        <f t="shared" si="33"/>
        <v>0.72499999999999998</v>
      </c>
      <c r="J213">
        <f t="shared" si="35"/>
        <v>1</v>
      </c>
      <c r="K213" t="str">
        <f>train!T213</f>
        <v>no</v>
      </c>
      <c r="L213">
        <f t="shared" si="36"/>
        <v>1.128143884114172</v>
      </c>
      <c r="M213">
        <f t="shared" si="37"/>
        <v>1.2454652827944732</v>
      </c>
      <c r="N213">
        <f t="shared" si="38"/>
        <v>1.2454652827944732</v>
      </c>
      <c r="O213">
        <f t="shared" si="39"/>
        <v>1.2454652827944732</v>
      </c>
    </row>
    <row r="214" spans="1:15">
      <c r="A214">
        <f t="shared" si="34"/>
        <v>213</v>
      </c>
      <c r="B214">
        <f>train!G214</f>
        <v>62.6</v>
      </c>
      <c r="C214">
        <f>train!J214</f>
        <v>180.6</v>
      </c>
      <c r="D214">
        <f>train!M214</f>
        <v>221.7</v>
      </c>
      <c r="E214">
        <f>train!P214</f>
        <v>10.4</v>
      </c>
      <c r="F214" s="4">
        <f t="shared" si="30"/>
        <v>0.17809388335704127</v>
      </c>
      <c r="G214" s="4">
        <f t="shared" si="31"/>
        <v>0.50264403005844693</v>
      </c>
      <c r="H214" s="4">
        <f t="shared" si="32"/>
        <v>0.50264403005844693</v>
      </c>
      <c r="I214" s="4">
        <f t="shared" si="33"/>
        <v>0.52</v>
      </c>
      <c r="J214">
        <f t="shared" si="35"/>
        <v>2</v>
      </c>
      <c r="K214" t="str">
        <f>train!T214</f>
        <v>yes</v>
      </c>
      <c r="L214">
        <f t="shared" si="36"/>
        <v>1.128143884114172</v>
      </c>
      <c r="M214">
        <f t="shared" si="37"/>
        <v>0.89856523035113323</v>
      </c>
      <c r="N214">
        <f t="shared" si="38"/>
        <v>0.89856523035113323</v>
      </c>
      <c r="O214">
        <f t="shared" si="39"/>
        <v>0.89856523035113323</v>
      </c>
    </row>
    <row r="215" spans="1:15">
      <c r="A215">
        <f t="shared" si="34"/>
        <v>214</v>
      </c>
      <c r="B215">
        <f>train!G215</f>
        <v>155.19999999999999</v>
      </c>
      <c r="C215">
        <f>train!J215</f>
        <v>235.3</v>
      </c>
      <c r="D215">
        <f>train!M215</f>
        <v>169.4</v>
      </c>
      <c r="E215">
        <f>train!P215</f>
        <v>8.6999999999999993</v>
      </c>
      <c r="F215" s="4">
        <f t="shared" si="30"/>
        <v>0.44153627311522048</v>
      </c>
      <c r="G215" s="4">
        <f t="shared" si="31"/>
        <v>0.65488449763428891</v>
      </c>
      <c r="H215" s="4">
        <f t="shared" si="32"/>
        <v>0.65488449763428891</v>
      </c>
      <c r="I215" s="4">
        <f t="shared" si="33"/>
        <v>0.43499999999999994</v>
      </c>
      <c r="J215">
        <f t="shared" si="35"/>
        <v>2</v>
      </c>
      <c r="K215" t="str">
        <f>train!T215</f>
        <v>no</v>
      </c>
      <c r="L215">
        <f t="shared" si="36"/>
        <v>1.128143884114172</v>
      </c>
      <c r="M215">
        <f t="shared" si="37"/>
        <v>1.1144176465580167</v>
      </c>
      <c r="N215">
        <f t="shared" si="38"/>
        <v>1.1144176465580167</v>
      </c>
      <c r="O215">
        <f t="shared" si="39"/>
        <v>1.1144176465580167</v>
      </c>
    </row>
    <row r="216" spans="1:15">
      <c r="A216">
        <f t="shared" si="34"/>
        <v>215</v>
      </c>
      <c r="B216">
        <f>train!G216</f>
        <v>164.9</v>
      </c>
      <c r="C216">
        <f>train!J216</f>
        <v>209.3</v>
      </c>
      <c r="D216">
        <f>train!M216</f>
        <v>231.2</v>
      </c>
      <c r="E216">
        <f>train!P216</f>
        <v>6.7</v>
      </c>
      <c r="F216" s="4">
        <f t="shared" si="30"/>
        <v>0.46913229018492181</v>
      </c>
      <c r="G216" s="4">
        <f t="shared" si="31"/>
        <v>0.5825215697188979</v>
      </c>
      <c r="H216" s="4">
        <f t="shared" si="32"/>
        <v>0.5825215697188979</v>
      </c>
      <c r="I216" s="4">
        <f t="shared" si="33"/>
        <v>0.33500000000000002</v>
      </c>
      <c r="J216">
        <f t="shared" si="35"/>
        <v>2</v>
      </c>
      <c r="K216" t="str">
        <f>train!T216</f>
        <v>no</v>
      </c>
      <c r="L216">
        <f t="shared" si="36"/>
        <v>1.128143884114172</v>
      </c>
      <c r="M216">
        <f t="shared" si="37"/>
        <v>1.0054714635780009</v>
      </c>
      <c r="N216">
        <f t="shared" si="38"/>
        <v>1.0054714635780009</v>
      </c>
      <c r="O216">
        <f t="shared" si="39"/>
        <v>1.0054714635780009</v>
      </c>
    </row>
    <row r="217" spans="1:15">
      <c r="A217">
        <f t="shared" si="34"/>
        <v>216</v>
      </c>
      <c r="B217">
        <f>train!G217</f>
        <v>134.5</v>
      </c>
      <c r="C217">
        <f>train!J217</f>
        <v>143.1</v>
      </c>
      <c r="D217">
        <f>train!M217</f>
        <v>223.9</v>
      </c>
      <c r="E217">
        <f>train!P217</f>
        <v>15.4</v>
      </c>
      <c r="F217" s="4">
        <f t="shared" si="30"/>
        <v>0.38264580369843526</v>
      </c>
      <c r="G217" s="4">
        <f t="shared" si="31"/>
        <v>0.39827442248817141</v>
      </c>
      <c r="H217" s="4">
        <f t="shared" si="32"/>
        <v>0.39827442248817141</v>
      </c>
      <c r="I217" s="4">
        <f t="shared" si="33"/>
        <v>0.77</v>
      </c>
      <c r="J217">
        <f t="shared" si="35"/>
        <v>2</v>
      </c>
      <c r="K217" t="str">
        <f>train!T217</f>
        <v>no</v>
      </c>
      <c r="L217">
        <f t="shared" si="36"/>
        <v>1.128143884114172</v>
      </c>
      <c r="M217">
        <f t="shared" si="37"/>
        <v>1.0278924273991878</v>
      </c>
      <c r="N217">
        <f t="shared" si="38"/>
        <v>1.0278924273991878</v>
      </c>
      <c r="O217">
        <f t="shared" si="39"/>
        <v>1.0278924273991878</v>
      </c>
    </row>
    <row r="218" spans="1:15">
      <c r="A218">
        <f t="shared" si="34"/>
        <v>217</v>
      </c>
      <c r="B218">
        <f>train!G218</f>
        <v>143.30000000000001</v>
      </c>
      <c r="C218">
        <f>train!J218</f>
        <v>211.3</v>
      </c>
      <c r="D218">
        <f>train!M218</f>
        <v>185.2</v>
      </c>
      <c r="E218">
        <f>train!P218</f>
        <v>11.5</v>
      </c>
      <c r="F218" s="4">
        <f t="shared" si="30"/>
        <v>0.40768136557610246</v>
      </c>
      <c r="G218" s="4">
        <f t="shared" si="31"/>
        <v>0.58808794878931259</v>
      </c>
      <c r="H218" s="4">
        <f t="shared" si="32"/>
        <v>0.58808794878931259</v>
      </c>
      <c r="I218" s="4">
        <f t="shared" si="33"/>
        <v>0.57499999999999996</v>
      </c>
      <c r="J218">
        <f t="shared" si="35"/>
        <v>2</v>
      </c>
      <c r="K218" t="str">
        <f>train!T218</f>
        <v>no</v>
      </c>
      <c r="L218">
        <f t="shared" si="36"/>
        <v>1.128143884114172</v>
      </c>
      <c r="M218">
        <f t="shared" si="37"/>
        <v>1.0901944628645102</v>
      </c>
      <c r="N218">
        <f t="shared" si="38"/>
        <v>1.0901944628645102</v>
      </c>
      <c r="O218">
        <f t="shared" si="39"/>
        <v>1.0901944628645102</v>
      </c>
    </row>
    <row r="219" spans="1:15">
      <c r="A219">
        <f t="shared" si="34"/>
        <v>218</v>
      </c>
      <c r="B219">
        <f>train!G219</f>
        <v>168.3</v>
      </c>
      <c r="C219">
        <f>train!J219</f>
        <v>221.2</v>
      </c>
      <c r="D219">
        <f>train!M219</f>
        <v>241</v>
      </c>
      <c r="E219">
        <f>train!P219</f>
        <v>12.5</v>
      </c>
      <c r="F219" s="4">
        <f t="shared" si="30"/>
        <v>0.47880512091038407</v>
      </c>
      <c r="G219" s="4">
        <f t="shared" si="31"/>
        <v>0.61564152518786519</v>
      </c>
      <c r="H219" s="4">
        <f t="shared" si="32"/>
        <v>0.61564152518786519</v>
      </c>
      <c r="I219" s="4">
        <f t="shared" si="33"/>
        <v>0.625</v>
      </c>
      <c r="J219">
        <f t="shared" si="35"/>
        <v>1</v>
      </c>
      <c r="K219" t="str">
        <f>train!T219</f>
        <v>no</v>
      </c>
      <c r="L219">
        <f t="shared" si="36"/>
        <v>1.128143884114172</v>
      </c>
      <c r="M219">
        <f t="shared" si="37"/>
        <v>1.1738433962336241</v>
      </c>
      <c r="N219">
        <f t="shared" si="38"/>
        <v>1.1738433962336241</v>
      </c>
      <c r="O219">
        <f t="shared" si="39"/>
        <v>1.1738433962336241</v>
      </c>
    </row>
    <row r="220" spans="1:15">
      <c r="A220">
        <f t="shared" si="34"/>
        <v>219</v>
      </c>
      <c r="B220">
        <f>train!G220</f>
        <v>262.39999999999998</v>
      </c>
      <c r="C220">
        <f>train!J220</f>
        <v>194.6</v>
      </c>
      <c r="D220">
        <f>train!M220</f>
        <v>146.5</v>
      </c>
      <c r="E220">
        <f>train!P220</f>
        <v>8.3000000000000007</v>
      </c>
      <c r="F220" s="4">
        <f t="shared" si="30"/>
        <v>0.74651493598862018</v>
      </c>
      <c r="G220" s="4">
        <f t="shared" si="31"/>
        <v>0.54160868355134983</v>
      </c>
      <c r="H220" s="4">
        <f t="shared" si="32"/>
        <v>0.54160868355134983</v>
      </c>
      <c r="I220" s="4">
        <f t="shared" si="33"/>
        <v>0.41500000000000004</v>
      </c>
      <c r="J220">
        <f t="shared" si="35"/>
        <v>1</v>
      </c>
      <c r="K220" t="str">
        <f>train!T220</f>
        <v>no</v>
      </c>
      <c r="L220">
        <f t="shared" si="36"/>
        <v>1.128143884114172</v>
      </c>
      <c r="M220">
        <f t="shared" si="37"/>
        <v>1.1472530156205938</v>
      </c>
      <c r="N220">
        <f t="shared" si="38"/>
        <v>1.1472530156205938</v>
      </c>
      <c r="O220">
        <f t="shared" si="39"/>
        <v>1.1472530156205938</v>
      </c>
    </row>
    <row r="221" spans="1:15">
      <c r="A221">
        <f t="shared" si="34"/>
        <v>220</v>
      </c>
      <c r="B221">
        <f>train!G221</f>
        <v>206.2</v>
      </c>
      <c r="C221">
        <f>train!J221</f>
        <v>260</v>
      </c>
      <c r="D221">
        <f>train!M221</f>
        <v>291.60000000000002</v>
      </c>
      <c r="E221">
        <f>train!P221</f>
        <v>11.4</v>
      </c>
      <c r="F221" s="4">
        <f t="shared" si="30"/>
        <v>0.58662873399715498</v>
      </c>
      <c r="G221" s="4">
        <f t="shared" si="31"/>
        <v>0.7236292791539104</v>
      </c>
      <c r="H221" s="4">
        <f t="shared" si="32"/>
        <v>0.7236292791539104</v>
      </c>
      <c r="I221" s="4">
        <f t="shared" si="33"/>
        <v>0.57000000000000006</v>
      </c>
      <c r="J221">
        <f t="shared" si="35"/>
        <v>1</v>
      </c>
      <c r="K221" t="str">
        <f>train!T221</f>
        <v>no</v>
      </c>
      <c r="L221">
        <f t="shared" si="36"/>
        <v>1.128143884114172</v>
      </c>
      <c r="M221">
        <f t="shared" si="37"/>
        <v>1.3100808901929379</v>
      </c>
      <c r="N221">
        <f t="shared" si="38"/>
        <v>1.3100808901929379</v>
      </c>
      <c r="O221">
        <f t="shared" si="39"/>
        <v>1.3100808901929379</v>
      </c>
    </row>
    <row r="222" spans="1:15">
      <c r="A222">
        <f t="shared" si="34"/>
        <v>221</v>
      </c>
      <c r="B222">
        <f>train!G222</f>
        <v>225.8</v>
      </c>
      <c r="C222">
        <f>train!J222</f>
        <v>193</v>
      </c>
      <c r="D222">
        <f>train!M222</f>
        <v>232.4</v>
      </c>
      <c r="E222">
        <f>train!P222</f>
        <v>8.4</v>
      </c>
      <c r="F222" s="4">
        <f t="shared" si="30"/>
        <v>0.64238975817923194</v>
      </c>
      <c r="G222" s="4">
        <f t="shared" si="31"/>
        <v>0.53715558029501809</v>
      </c>
      <c r="H222" s="4">
        <f t="shared" si="32"/>
        <v>0.53715558029501809</v>
      </c>
      <c r="I222" s="4">
        <f t="shared" si="33"/>
        <v>0.42000000000000004</v>
      </c>
      <c r="J222">
        <f t="shared" si="35"/>
        <v>2</v>
      </c>
      <c r="K222" t="str">
        <f>train!T222</f>
        <v>no</v>
      </c>
      <c r="L222">
        <f t="shared" si="36"/>
        <v>1.128143884114172</v>
      </c>
      <c r="M222">
        <f t="shared" si="37"/>
        <v>1.0798781580797563</v>
      </c>
      <c r="N222">
        <f t="shared" si="38"/>
        <v>1.0798781580797563</v>
      </c>
      <c r="O222">
        <f t="shared" si="39"/>
        <v>1.0798781580797563</v>
      </c>
    </row>
    <row r="223" spans="1:15">
      <c r="A223">
        <f t="shared" si="34"/>
        <v>222</v>
      </c>
      <c r="B223">
        <f>train!G223</f>
        <v>138.30000000000001</v>
      </c>
      <c r="C223">
        <f>train!J223</f>
        <v>170.5</v>
      </c>
      <c r="D223">
        <f>train!M223</f>
        <v>263.89999999999998</v>
      </c>
      <c r="E223">
        <f>train!P223</f>
        <v>13.5</v>
      </c>
      <c r="F223" s="4">
        <f t="shared" si="30"/>
        <v>0.39345661450924613</v>
      </c>
      <c r="G223" s="4">
        <f t="shared" si="31"/>
        <v>0.47453381575285275</v>
      </c>
      <c r="H223" s="4">
        <f t="shared" si="32"/>
        <v>0.47453381575285275</v>
      </c>
      <c r="I223" s="4">
        <f t="shared" si="33"/>
        <v>0.67500000000000004</v>
      </c>
      <c r="J223">
        <f t="shared" si="35"/>
        <v>2</v>
      </c>
      <c r="K223" t="str">
        <f>train!T223</f>
        <v>no</v>
      </c>
      <c r="L223">
        <f t="shared" si="36"/>
        <v>1.128143884114172</v>
      </c>
      <c r="M223">
        <f t="shared" si="37"/>
        <v>1.0299503833131975</v>
      </c>
      <c r="N223">
        <f t="shared" si="38"/>
        <v>1.0299503833131975</v>
      </c>
      <c r="O223">
        <f t="shared" si="39"/>
        <v>1.0299503833131975</v>
      </c>
    </row>
    <row r="224" spans="1:15">
      <c r="A224">
        <f t="shared" si="34"/>
        <v>223</v>
      </c>
      <c r="B224">
        <f>train!G224</f>
        <v>160</v>
      </c>
      <c r="C224">
        <f>train!J224</f>
        <v>175.4</v>
      </c>
      <c r="D224">
        <f>train!M224</f>
        <v>184.8</v>
      </c>
      <c r="E224">
        <f>train!P224</f>
        <v>9.9</v>
      </c>
      <c r="F224" s="4">
        <f t="shared" si="30"/>
        <v>0.45519203413940257</v>
      </c>
      <c r="G224" s="4">
        <f t="shared" si="31"/>
        <v>0.48817144447536875</v>
      </c>
      <c r="H224" s="4">
        <f t="shared" si="32"/>
        <v>0.48817144447536875</v>
      </c>
      <c r="I224" s="4">
        <f t="shared" si="33"/>
        <v>0.495</v>
      </c>
      <c r="J224">
        <f t="shared" si="35"/>
        <v>2</v>
      </c>
      <c r="K224" t="str">
        <f>train!T224</f>
        <v>no</v>
      </c>
      <c r="L224">
        <f t="shared" si="36"/>
        <v>1.128143884114172</v>
      </c>
      <c r="M224">
        <f t="shared" si="37"/>
        <v>0.96376735073683784</v>
      </c>
      <c r="N224">
        <f t="shared" si="38"/>
        <v>0.96376735073683784</v>
      </c>
      <c r="O224">
        <f t="shared" si="39"/>
        <v>0.96376735073683784</v>
      </c>
    </row>
    <row r="225" spans="1:15">
      <c r="A225">
        <f t="shared" si="34"/>
        <v>224</v>
      </c>
      <c r="B225">
        <f>train!G225</f>
        <v>206.6</v>
      </c>
      <c r="C225">
        <f>train!J225</f>
        <v>224.9</v>
      </c>
      <c r="D225">
        <f>train!M225</f>
        <v>249.9</v>
      </c>
      <c r="E225">
        <f>train!P225</f>
        <v>14.6</v>
      </c>
      <c r="F225" s="4">
        <f t="shared" si="30"/>
        <v>0.58776671408250358</v>
      </c>
      <c r="G225" s="4">
        <f t="shared" si="31"/>
        <v>0.62593932646813244</v>
      </c>
      <c r="H225" s="4">
        <f t="shared" si="32"/>
        <v>0.62593932646813244</v>
      </c>
      <c r="I225" s="4">
        <f t="shared" si="33"/>
        <v>0.73</v>
      </c>
      <c r="J225">
        <f t="shared" si="35"/>
        <v>1</v>
      </c>
      <c r="K225" t="str">
        <f>train!T225</f>
        <v>no</v>
      </c>
      <c r="L225">
        <f t="shared" si="36"/>
        <v>1.128143884114172</v>
      </c>
      <c r="M225">
        <f t="shared" si="37"/>
        <v>1.2891740732042754</v>
      </c>
      <c r="N225">
        <f t="shared" si="38"/>
        <v>1.2891740732042754</v>
      </c>
      <c r="O225">
        <f t="shared" si="39"/>
        <v>1.2891740732042754</v>
      </c>
    </row>
    <row r="226" spans="1:15">
      <c r="A226">
        <f t="shared" si="34"/>
        <v>225</v>
      </c>
      <c r="B226">
        <f>train!G226</f>
        <v>134.69999999999999</v>
      </c>
      <c r="C226">
        <f>train!J226</f>
        <v>180</v>
      </c>
      <c r="D226">
        <f>train!M226</f>
        <v>200.9</v>
      </c>
      <c r="E226">
        <f>train!P226</f>
        <v>7.7</v>
      </c>
      <c r="F226" s="4">
        <f t="shared" si="30"/>
        <v>0.38321479374110951</v>
      </c>
      <c r="G226" s="4">
        <f t="shared" si="31"/>
        <v>0.50097411633732258</v>
      </c>
      <c r="H226" s="4">
        <f t="shared" si="32"/>
        <v>0.50097411633732258</v>
      </c>
      <c r="I226" s="4">
        <f t="shared" si="33"/>
        <v>0.38500000000000001</v>
      </c>
      <c r="J226">
        <f t="shared" si="35"/>
        <v>2</v>
      </c>
      <c r="K226" t="str">
        <f>train!T226</f>
        <v>no</v>
      </c>
      <c r="L226">
        <f t="shared" si="36"/>
        <v>1.128143884114172</v>
      </c>
      <c r="M226">
        <f t="shared" si="37"/>
        <v>0.89276464346543405</v>
      </c>
      <c r="N226">
        <f t="shared" si="38"/>
        <v>0.89276464346543405</v>
      </c>
      <c r="O226">
        <f t="shared" si="39"/>
        <v>0.89276464346543405</v>
      </c>
    </row>
    <row r="227" spans="1:15">
      <c r="A227">
        <f t="shared" si="34"/>
        <v>226</v>
      </c>
      <c r="B227">
        <f>train!G227</f>
        <v>214.4</v>
      </c>
      <c r="C227">
        <f>train!J227</f>
        <v>235.2</v>
      </c>
      <c r="D227">
        <f>train!M227</f>
        <v>206.2</v>
      </c>
      <c r="E227">
        <f>train!P227</f>
        <v>8</v>
      </c>
      <c r="F227" s="4">
        <f t="shared" si="30"/>
        <v>0.60995732574679939</v>
      </c>
      <c r="G227" s="4">
        <f t="shared" si="31"/>
        <v>0.65460617868076809</v>
      </c>
      <c r="H227" s="4">
        <f t="shared" si="32"/>
        <v>0.65460617868076809</v>
      </c>
      <c r="I227" s="4">
        <f t="shared" si="33"/>
        <v>0.4</v>
      </c>
      <c r="J227">
        <f t="shared" si="35"/>
        <v>1</v>
      </c>
      <c r="K227" t="str">
        <f>train!T227</f>
        <v>no</v>
      </c>
      <c r="L227">
        <f t="shared" si="36"/>
        <v>1.128143884114172</v>
      </c>
      <c r="M227">
        <f t="shared" si="37"/>
        <v>1.1785866270946155</v>
      </c>
      <c r="N227">
        <f t="shared" si="38"/>
        <v>1.1785866270946155</v>
      </c>
      <c r="O227">
        <f t="shared" si="39"/>
        <v>1.1785866270946155</v>
      </c>
    </row>
    <row r="228" spans="1:15">
      <c r="A228">
        <f t="shared" si="34"/>
        <v>227</v>
      </c>
      <c r="B228">
        <f>train!G228</f>
        <v>192.8</v>
      </c>
      <c r="C228">
        <f>train!J228</f>
        <v>234.4</v>
      </c>
      <c r="D228">
        <f>train!M228</f>
        <v>203.2</v>
      </c>
      <c r="E228">
        <f>train!P228</f>
        <v>13</v>
      </c>
      <c r="F228" s="4">
        <f t="shared" si="30"/>
        <v>0.5485064011379801</v>
      </c>
      <c r="G228" s="4">
        <f t="shared" si="31"/>
        <v>0.65237962705260233</v>
      </c>
      <c r="H228" s="4">
        <f t="shared" si="32"/>
        <v>0.65237962705260233</v>
      </c>
      <c r="I228" s="4">
        <f t="shared" si="33"/>
        <v>0.65</v>
      </c>
      <c r="J228">
        <f t="shared" si="35"/>
        <v>1</v>
      </c>
      <c r="K228" t="str">
        <f>train!T228</f>
        <v>no</v>
      </c>
      <c r="L228">
        <f t="shared" si="36"/>
        <v>1.128143884114172</v>
      </c>
      <c r="M228">
        <f t="shared" si="37"/>
        <v>1.2548137820712377</v>
      </c>
      <c r="N228">
        <f t="shared" si="38"/>
        <v>1.2548137820712377</v>
      </c>
      <c r="O228">
        <f t="shared" si="39"/>
        <v>1.2548137820712377</v>
      </c>
    </row>
    <row r="229" spans="1:15">
      <c r="A229">
        <f t="shared" si="34"/>
        <v>228</v>
      </c>
      <c r="B229">
        <f>train!G229</f>
        <v>151.1</v>
      </c>
      <c r="C229">
        <f>train!J229</f>
        <v>194.8</v>
      </c>
      <c r="D229">
        <f>train!M229</f>
        <v>239.2</v>
      </c>
      <c r="E229">
        <f>train!P229</f>
        <v>10</v>
      </c>
      <c r="F229" s="4">
        <f t="shared" si="30"/>
        <v>0.42987197724039827</v>
      </c>
      <c r="G229" s="4">
        <f t="shared" si="31"/>
        <v>0.54216532145839136</v>
      </c>
      <c r="H229" s="4">
        <f t="shared" si="32"/>
        <v>0.54216532145839136</v>
      </c>
      <c r="I229" s="4">
        <f t="shared" si="33"/>
        <v>0.5</v>
      </c>
      <c r="J229">
        <f t="shared" si="35"/>
        <v>2</v>
      </c>
      <c r="K229" t="str">
        <f>train!T229</f>
        <v>no</v>
      </c>
      <c r="L229">
        <f t="shared" si="36"/>
        <v>1.128143884114172</v>
      </c>
      <c r="M229">
        <f t="shared" si="37"/>
        <v>1.0112746354975641</v>
      </c>
      <c r="N229">
        <f t="shared" si="38"/>
        <v>1.0112746354975641</v>
      </c>
      <c r="O229">
        <f t="shared" si="39"/>
        <v>1.0112746354975641</v>
      </c>
    </row>
    <row r="230" spans="1:15">
      <c r="A230">
        <f t="shared" si="34"/>
        <v>229</v>
      </c>
      <c r="B230">
        <f>train!G230</f>
        <v>218.9</v>
      </c>
      <c r="C230">
        <f>train!J230</f>
        <v>208</v>
      </c>
      <c r="D230">
        <f>train!M230</f>
        <v>203.3</v>
      </c>
      <c r="E230">
        <f>train!P230</f>
        <v>11.1</v>
      </c>
      <c r="F230" s="4">
        <f t="shared" si="30"/>
        <v>0.62275960170697009</v>
      </c>
      <c r="G230" s="4">
        <f t="shared" si="31"/>
        <v>0.57890342332312827</v>
      </c>
      <c r="H230" s="4">
        <f t="shared" si="32"/>
        <v>0.57890342332312827</v>
      </c>
      <c r="I230" s="4">
        <f t="shared" si="33"/>
        <v>0.55499999999999994</v>
      </c>
      <c r="J230">
        <f t="shared" si="35"/>
        <v>1</v>
      </c>
      <c r="K230" t="str">
        <f>train!T230</f>
        <v>no</v>
      </c>
      <c r="L230">
        <f t="shared" si="36"/>
        <v>1.128143884114172</v>
      </c>
      <c r="M230">
        <f t="shared" si="37"/>
        <v>1.1688083113105836</v>
      </c>
      <c r="N230">
        <f t="shared" si="38"/>
        <v>1.1688083113105836</v>
      </c>
      <c r="O230">
        <f t="shared" si="39"/>
        <v>1.1688083113105836</v>
      </c>
    </row>
    <row r="231" spans="1:15">
      <c r="A231">
        <f t="shared" si="34"/>
        <v>230</v>
      </c>
      <c r="B231">
        <f>train!G231</f>
        <v>189.8</v>
      </c>
      <c r="C231">
        <f>train!J231</f>
        <v>123.4</v>
      </c>
      <c r="D231">
        <f>train!M231</f>
        <v>214.2</v>
      </c>
      <c r="E231">
        <f>train!P231</f>
        <v>6.5</v>
      </c>
      <c r="F231" s="4">
        <f t="shared" si="30"/>
        <v>0.53997155049786627</v>
      </c>
      <c r="G231" s="4">
        <f t="shared" si="31"/>
        <v>0.34344558864458669</v>
      </c>
      <c r="H231" s="4">
        <f t="shared" si="32"/>
        <v>0.34344558864458669</v>
      </c>
      <c r="I231" s="4">
        <f t="shared" si="33"/>
        <v>0.32500000000000001</v>
      </c>
      <c r="J231">
        <f t="shared" si="35"/>
        <v>2</v>
      </c>
      <c r="K231" t="str">
        <f>train!T231</f>
        <v>yes</v>
      </c>
      <c r="L231">
        <f t="shared" si="36"/>
        <v>1.128143884114172</v>
      </c>
      <c r="M231">
        <f t="shared" si="37"/>
        <v>0.79567833957317391</v>
      </c>
      <c r="N231">
        <f t="shared" si="38"/>
        <v>0.79567833957317391</v>
      </c>
      <c r="O231">
        <f t="shared" si="39"/>
        <v>0.79567833957317391</v>
      </c>
    </row>
    <row r="232" spans="1:15">
      <c r="A232">
        <f t="shared" si="34"/>
        <v>231</v>
      </c>
      <c r="B232">
        <f>train!G232</f>
        <v>192.7</v>
      </c>
      <c r="C232">
        <f>train!J232</f>
        <v>225.9</v>
      </c>
      <c r="D232">
        <f>train!M232</f>
        <v>254.2</v>
      </c>
      <c r="E232">
        <f>train!P232</f>
        <v>10.9</v>
      </c>
      <c r="F232" s="4">
        <f t="shared" si="30"/>
        <v>0.5482219061166429</v>
      </c>
      <c r="G232" s="4">
        <f t="shared" si="31"/>
        <v>0.62872251600333984</v>
      </c>
      <c r="H232" s="4">
        <f t="shared" si="32"/>
        <v>0.62872251600333984</v>
      </c>
      <c r="I232" s="4">
        <f t="shared" si="33"/>
        <v>0.54500000000000004</v>
      </c>
      <c r="J232">
        <f t="shared" si="35"/>
        <v>1</v>
      </c>
      <c r="K232" t="str">
        <f>train!T232</f>
        <v>no</v>
      </c>
      <c r="L232">
        <f t="shared" si="36"/>
        <v>1.128143884114172</v>
      </c>
      <c r="M232">
        <f t="shared" si="37"/>
        <v>1.1782004339692398</v>
      </c>
      <c r="N232">
        <f t="shared" si="38"/>
        <v>1.1782004339692398</v>
      </c>
      <c r="O232">
        <f t="shared" si="39"/>
        <v>1.1782004339692398</v>
      </c>
    </row>
    <row r="233" spans="1:15">
      <c r="A233">
        <f t="shared" si="34"/>
        <v>232</v>
      </c>
      <c r="B233">
        <f>train!G233</f>
        <v>204.4</v>
      </c>
      <c r="C233">
        <f>train!J233</f>
        <v>219.1</v>
      </c>
      <c r="D233">
        <f>train!M233</f>
        <v>222.7</v>
      </c>
      <c r="E233">
        <f>train!P233</f>
        <v>10.5</v>
      </c>
      <c r="F233" s="4">
        <f t="shared" si="30"/>
        <v>0.58150782361308684</v>
      </c>
      <c r="G233" s="4">
        <f t="shared" si="31"/>
        <v>0.6097968271639298</v>
      </c>
      <c r="H233" s="4">
        <f t="shared" si="32"/>
        <v>0.6097968271639298</v>
      </c>
      <c r="I233" s="4">
        <f t="shared" si="33"/>
        <v>0.52500000000000002</v>
      </c>
      <c r="J233">
        <f t="shared" si="35"/>
        <v>1</v>
      </c>
      <c r="K233" t="str">
        <f>train!T233</f>
        <v>no</v>
      </c>
      <c r="L233">
        <f t="shared" si="36"/>
        <v>1.128143884114172</v>
      </c>
      <c r="M233">
        <f t="shared" si="37"/>
        <v>1.1651097329271696</v>
      </c>
      <c r="N233">
        <f t="shared" si="38"/>
        <v>1.1651097329271696</v>
      </c>
      <c r="O233">
        <f t="shared" si="39"/>
        <v>1.1651097329271696</v>
      </c>
    </row>
    <row r="234" spans="1:15">
      <c r="A234">
        <f t="shared" si="34"/>
        <v>233</v>
      </c>
      <c r="B234">
        <f>train!G234</f>
        <v>172.3</v>
      </c>
      <c r="C234">
        <f>train!J234</f>
        <v>174</v>
      </c>
      <c r="D234">
        <f>train!M234</f>
        <v>188.2</v>
      </c>
      <c r="E234">
        <f>train!P234</f>
        <v>13</v>
      </c>
      <c r="F234" s="4">
        <f t="shared" si="30"/>
        <v>0.49018492176386919</v>
      </c>
      <c r="G234" s="4">
        <f t="shared" si="31"/>
        <v>0.48427497912607848</v>
      </c>
      <c r="H234" s="4">
        <f t="shared" si="32"/>
        <v>0.48427497912607848</v>
      </c>
      <c r="I234" s="4">
        <f t="shared" si="33"/>
        <v>0.65</v>
      </c>
      <c r="J234">
        <f t="shared" si="35"/>
        <v>2</v>
      </c>
      <c r="K234" t="str">
        <f>train!T234</f>
        <v>no</v>
      </c>
      <c r="L234">
        <f t="shared" si="36"/>
        <v>1.128143884114172</v>
      </c>
      <c r="M234">
        <f t="shared" si="37"/>
        <v>1.063873003858909</v>
      </c>
      <c r="N234">
        <f t="shared" si="38"/>
        <v>1.063873003858909</v>
      </c>
      <c r="O234">
        <f t="shared" si="39"/>
        <v>1.063873003858909</v>
      </c>
    </row>
    <row r="235" spans="1:15">
      <c r="A235">
        <f t="shared" si="34"/>
        <v>234</v>
      </c>
      <c r="B235">
        <f>train!G235</f>
        <v>198.4</v>
      </c>
      <c r="C235">
        <f>train!J235</f>
        <v>210.9</v>
      </c>
      <c r="D235">
        <f>train!M235</f>
        <v>193.3</v>
      </c>
      <c r="E235">
        <f>train!P235</f>
        <v>10.4</v>
      </c>
      <c r="F235" s="4">
        <f t="shared" si="30"/>
        <v>0.56443812233285917</v>
      </c>
      <c r="G235" s="4">
        <f t="shared" si="31"/>
        <v>0.58697467297522965</v>
      </c>
      <c r="H235" s="4">
        <f t="shared" si="32"/>
        <v>0.58697467297522965</v>
      </c>
      <c r="I235" s="4">
        <f t="shared" si="33"/>
        <v>0.52</v>
      </c>
      <c r="J235">
        <f t="shared" si="35"/>
        <v>1</v>
      </c>
      <c r="K235" t="str">
        <f>train!T235</f>
        <v>no</v>
      </c>
      <c r="L235">
        <f t="shared" si="36"/>
        <v>1.128143884114172</v>
      </c>
      <c r="M235">
        <f t="shared" si="37"/>
        <v>1.1305171061825643</v>
      </c>
      <c r="N235">
        <f t="shared" si="38"/>
        <v>1.1305171061825643</v>
      </c>
      <c r="O235">
        <f t="shared" si="39"/>
        <v>1.1305171061825643</v>
      </c>
    </row>
    <row r="236" spans="1:15">
      <c r="A236">
        <f t="shared" si="34"/>
        <v>235</v>
      </c>
      <c r="B236">
        <f>train!G236</f>
        <v>211.7</v>
      </c>
      <c r="C236">
        <f>train!J236</f>
        <v>159.9</v>
      </c>
      <c r="D236">
        <f>train!M236</f>
        <v>144.1</v>
      </c>
      <c r="E236">
        <f>train!P236</f>
        <v>12.2</v>
      </c>
      <c r="F236" s="4">
        <f t="shared" si="30"/>
        <v>0.60227596017069696</v>
      </c>
      <c r="G236" s="4">
        <f t="shared" si="31"/>
        <v>0.44503200667965487</v>
      </c>
      <c r="H236" s="4">
        <f t="shared" si="32"/>
        <v>0.44503200667965487</v>
      </c>
      <c r="I236" s="4">
        <f t="shared" si="33"/>
        <v>0.61</v>
      </c>
      <c r="J236">
        <f t="shared" si="35"/>
        <v>2</v>
      </c>
      <c r="K236" t="str">
        <f>train!T236</f>
        <v>no</v>
      </c>
      <c r="L236">
        <f t="shared" si="36"/>
        <v>1.128143884114172</v>
      </c>
      <c r="M236">
        <f t="shared" si="37"/>
        <v>1.0634581825996618</v>
      </c>
      <c r="N236">
        <f t="shared" si="38"/>
        <v>1.0634581825996618</v>
      </c>
      <c r="O236">
        <f t="shared" si="39"/>
        <v>1.0634581825996618</v>
      </c>
    </row>
    <row r="237" spans="1:15">
      <c r="A237">
        <f t="shared" si="34"/>
        <v>236</v>
      </c>
      <c r="B237">
        <f>train!G237</f>
        <v>147.5</v>
      </c>
      <c r="C237">
        <f>train!J237</f>
        <v>175.7</v>
      </c>
      <c r="D237">
        <f>train!M237</f>
        <v>252.1</v>
      </c>
      <c r="E237">
        <f>train!P237</f>
        <v>15.6</v>
      </c>
      <c r="F237" s="4">
        <f t="shared" si="30"/>
        <v>0.41963015647226176</v>
      </c>
      <c r="G237" s="4">
        <f t="shared" si="31"/>
        <v>0.48900640133593093</v>
      </c>
      <c r="H237" s="4">
        <f t="shared" si="32"/>
        <v>0.48900640133593093</v>
      </c>
      <c r="I237" s="4">
        <f t="shared" si="33"/>
        <v>0.78</v>
      </c>
      <c r="J237">
        <f t="shared" si="35"/>
        <v>2</v>
      </c>
      <c r="K237" t="str">
        <f>train!T237</f>
        <v>no</v>
      </c>
      <c r="L237">
        <f t="shared" si="36"/>
        <v>1.128143884114172</v>
      </c>
      <c r="M237">
        <f t="shared" si="37"/>
        <v>1.1237188212875897</v>
      </c>
      <c r="N237">
        <f t="shared" si="38"/>
        <v>1.1237188212875897</v>
      </c>
      <c r="O237">
        <f t="shared" si="39"/>
        <v>1.1237188212875897</v>
      </c>
    </row>
    <row r="238" spans="1:15">
      <c r="A238">
        <f t="shared" si="34"/>
        <v>237</v>
      </c>
      <c r="B238">
        <f>train!G238</f>
        <v>206.4</v>
      </c>
      <c r="C238">
        <f>train!J238</f>
        <v>128</v>
      </c>
      <c r="D238">
        <f>train!M238</f>
        <v>194.5</v>
      </c>
      <c r="E238">
        <f>train!P238</f>
        <v>8.8000000000000007</v>
      </c>
      <c r="F238" s="4">
        <f t="shared" si="30"/>
        <v>0.58719772403982928</v>
      </c>
      <c r="G238" s="4">
        <f t="shared" si="31"/>
        <v>0.35624826050654046</v>
      </c>
      <c r="H238" s="4">
        <f t="shared" si="32"/>
        <v>0.35624826050654046</v>
      </c>
      <c r="I238" s="4">
        <f t="shared" si="33"/>
        <v>0.44000000000000006</v>
      </c>
      <c r="J238">
        <f t="shared" si="35"/>
        <v>2</v>
      </c>
      <c r="K238" t="str">
        <f>train!T238</f>
        <v>no</v>
      </c>
      <c r="L238">
        <f t="shared" si="36"/>
        <v>1.128143884114172</v>
      </c>
      <c r="M238">
        <f t="shared" si="37"/>
        <v>0.89007124060123821</v>
      </c>
      <c r="N238">
        <f t="shared" si="38"/>
        <v>0.89007124060123821</v>
      </c>
      <c r="O238">
        <f t="shared" si="39"/>
        <v>0.89007124060123821</v>
      </c>
    </row>
    <row r="239" spans="1:15">
      <c r="A239">
        <f t="shared" si="34"/>
        <v>238</v>
      </c>
      <c r="B239">
        <f>train!G239</f>
        <v>205.9</v>
      </c>
      <c r="C239">
        <f>train!J239</f>
        <v>209.3</v>
      </c>
      <c r="D239">
        <f>train!M239</f>
        <v>289.89999999999998</v>
      </c>
      <c r="E239">
        <f>train!P239</f>
        <v>14.5</v>
      </c>
      <c r="F239" s="4">
        <f t="shared" si="30"/>
        <v>0.5857752489331437</v>
      </c>
      <c r="G239" s="4">
        <f t="shared" si="31"/>
        <v>0.5825215697188979</v>
      </c>
      <c r="H239" s="4">
        <f t="shared" si="32"/>
        <v>0.5825215697188979</v>
      </c>
      <c r="I239" s="4">
        <f t="shared" si="33"/>
        <v>0.72499999999999998</v>
      </c>
      <c r="J239">
        <f t="shared" si="35"/>
        <v>1</v>
      </c>
      <c r="K239" t="str">
        <f>train!T239</f>
        <v>no</v>
      </c>
      <c r="L239">
        <f t="shared" si="36"/>
        <v>1.128143884114172</v>
      </c>
      <c r="M239">
        <f t="shared" si="37"/>
        <v>1.2439535363663001</v>
      </c>
      <c r="N239">
        <f t="shared" si="38"/>
        <v>1.2439535363663001</v>
      </c>
      <c r="O239">
        <f t="shared" si="39"/>
        <v>1.2439535363663001</v>
      </c>
    </row>
    <row r="240" spans="1:15">
      <c r="A240">
        <f t="shared" si="34"/>
        <v>239</v>
      </c>
      <c r="B240">
        <f>train!G240</f>
        <v>207.6</v>
      </c>
      <c r="C240">
        <f>train!J240</f>
        <v>132.4</v>
      </c>
      <c r="D240">
        <f>train!M240</f>
        <v>255.2</v>
      </c>
      <c r="E240">
        <f>train!P240</f>
        <v>14.1</v>
      </c>
      <c r="F240" s="4">
        <f t="shared" si="30"/>
        <v>0.59061166429587486</v>
      </c>
      <c r="G240" s="4">
        <f t="shared" si="31"/>
        <v>0.36849429446145282</v>
      </c>
      <c r="H240" s="4">
        <f t="shared" si="32"/>
        <v>0.36849429446145282</v>
      </c>
      <c r="I240" s="4">
        <f t="shared" si="33"/>
        <v>0.70499999999999996</v>
      </c>
      <c r="J240">
        <f t="shared" si="35"/>
        <v>2</v>
      </c>
      <c r="K240" t="str">
        <f>train!T240</f>
        <v>no</v>
      </c>
      <c r="L240">
        <f t="shared" si="36"/>
        <v>1.128143884114172</v>
      </c>
      <c r="M240">
        <f t="shared" si="37"/>
        <v>1.0570824131086616</v>
      </c>
      <c r="N240">
        <f t="shared" si="38"/>
        <v>1.0570824131086616</v>
      </c>
      <c r="O240">
        <f t="shared" si="39"/>
        <v>1.0570824131086616</v>
      </c>
    </row>
    <row r="241" spans="1:15">
      <c r="A241">
        <f t="shared" si="34"/>
        <v>240</v>
      </c>
      <c r="B241">
        <f>train!G241</f>
        <v>303.89999999999998</v>
      </c>
      <c r="C241">
        <f>train!J241</f>
        <v>260.89999999999998</v>
      </c>
      <c r="D241">
        <f>train!M241</f>
        <v>312.10000000000002</v>
      </c>
      <c r="E241">
        <f>train!P241</f>
        <v>5.3</v>
      </c>
      <c r="F241" s="4">
        <f t="shared" si="30"/>
        <v>0.86458036984352771</v>
      </c>
      <c r="G241" s="4">
        <f t="shared" si="31"/>
        <v>0.72613414973559687</v>
      </c>
      <c r="H241" s="4">
        <f t="shared" si="32"/>
        <v>0.72613414973559687</v>
      </c>
      <c r="I241" s="4">
        <f t="shared" si="33"/>
        <v>0.26500000000000001</v>
      </c>
      <c r="J241">
        <f t="shared" si="35"/>
        <v>1</v>
      </c>
      <c r="K241" t="str">
        <f>train!T241</f>
        <v>yes</v>
      </c>
      <c r="L241">
        <f t="shared" si="36"/>
        <v>1.128143884114172</v>
      </c>
      <c r="M241">
        <f t="shared" si="37"/>
        <v>1.3683076491576183</v>
      </c>
      <c r="N241">
        <f t="shared" si="38"/>
        <v>1.3683076491576183</v>
      </c>
      <c r="O241">
        <f t="shared" si="39"/>
        <v>1.3683076491576183</v>
      </c>
    </row>
    <row r="242" spans="1:15">
      <c r="A242">
        <f t="shared" si="34"/>
        <v>241</v>
      </c>
      <c r="B242">
        <f>train!G242</f>
        <v>230.6</v>
      </c>
      <c r="C242">
        <f>train!J242</f>
        <v>219.4</v>
      </c>
      <c r="D242">
        <f>train!M242</f>
        <v>299.3</v>
      </c>
      <c r="E242">
        <f>train!P242</f>
        <v>8</v>
      </c>
      <c r="F242" s="4">
        <f t="shared" si="30"/>
        <v>0.65604551920341392</v>
      </c>
      <c r="G242" s="4">
        <f t="shared" si="31"/>
        <v>0.61063178402449203</v>
      </c>
      <c r="H242" s="4">
        <f t="shared" si="32"/>
        <v>0.61063178402449203</v>
      </c>
      <c r="I242" s="4">
        <f t="shared" si="33"/>
        <v>0.4</v>
      </c>
      <c r="J242">
        <f t="shared" si="35"/>
        <v>1</v>
      </c>
      <c r="K242" t="str">
        <f>train!T242</f>
        <v>no</v>
      </c>
      <c r="L242">
        <f t="shared" si="36"/>
        <v>1.128143884114172</v>
      </c>
      <c r="M242">
        <f t="shared" si="37"/>
        <v>1.1559143889530681</v>
      </c>
      <c r="N242">
        <f t="shared" si="38"/>
        <v>1.1559143889530681</v>
      </c>
      <c r="O242">
        <f t="shared" si="39"/>
        <v>1.1559143889530681</v>
      </c>
    </row>
    <row r="243" spans="1:15">
      <c r="A243">
        <f t="shared" si="34"/>
        <v>242</v>
      </c>
      <c r="B243">
        <f>train!G243</f>
        <v>99.5</v>
      </c>
      <c r="C243">
        <f>train!J243</f>
        <v>129.1</v>
      </c>
      <c r="D243">
        <f>train!M243</f>
        <v>125.1</v>
      </c>
      <c r="E243">
        <f>train!P243</f>
        <v>9.6999999999999993</v>
      </c>
      <c r="F243" s="4">
        <f t="shared" si="30"/>
        <v>0.28307254623044098</v>
      </c>
      <c r="G243" s="4">
        <f t="shared" si="31"/>
        <v>0.35930976899526856</v>
      </c>
      <c r="H243" s="4">
        <f t="shared" si="32"/>
        <v>0.35930976899526856</v>
      </c>
      <c r="I243" s="4">
        <f t="shared" si="33"/>
        <v>0.48499999999999999</v>
      </c>
      <c r="J243">
        <f t="shared" si="35"/>
        <v>2</v>
      </c>
      <c r="K243" t="str">
        <f>train!T243</f>
        <v>no</v>
      </c>
      <c r="L243">
        <f t="shared" si="36"/>
        <v>1.128143884114172</v>
      </c>
      <c r="M243">
        <f t="shared" si="37"/>
        <v>0.75733881890488863</v>
      </c>
      <c r="N243">
        <f t="shared" si="38"/>
        <v>0.75733881890488863</v>
      </c>
      <c r="O243">
        <f t="shared" si="39"/>
        <v>0.75733881890488863</v>
      </c>
    </row>
    <row r="244" spans="1:15">
      <c r="A244">
        <f t="shared" si="34"/>
        <v>243</v>
      </c>
      <c r="B244">
        <f>train!G244</f>
        <v>177.1</v>
      </c>
      <c r="C244">
        <f>train!J244</f>
        <v>194</v>
      </c>
      <c r="D244">
        <f>train!M244</f>
        <v>146.69999999999999</v>
      </c>
      <c r="E244">
        <f>train!P244</f>
        <v>5.9</v>
      </c>
      <c r="F244" s="4">
        <f t="shared" si="30"/>
        <v>0.50384068278805116</v>
      </c>
      <c r="G244" s="4">
        <f t="shared" si="31"/>
        <v>0.53993876983022537</v>
      </c>
      <c r="H244" s="4">
        <f t="shared" si="32"/>
        <v>0.53993876983022537</v>
      </c>
      <c r="I244" s="4">
        <f t="shared" si="33"/>
        <v>0.29500000000000004</v>
      </c>
      <c r="J244">
        <f t="shared" si="35"/>
        <v>2</v>
      </c>
      <c r="K244" t="str">
        <f>train!T244</f>
        <v>no</v>
      </c>
      <c r="L244">
        <f t="shared" si="36"/>
        <v>1.128143884114172</v>
      </c>
      <c r="M244">
        <f t="shared" si="37"/>
        <v>0.9612222344306669</v>
      </c>
      <c r="N244">
        <f t="shared" si="38"/>
        <v>0.9612222344306669</v>
      </c>
      <c r="O244">
        <f t="shared" si="39"/>
        <v>0.9612222344306669</v>
      </c>
    </row>
    <row r="245" spans="1:15">
      <c r="A245">
        <f t="shared" si="34"/>
        <v>244</v>
      </c>
      <c r="B245">
        <f>train!G245</f>
        <v>172.7</v>
      </c>
      <c r="C245">
        <f>train!J245</f>
        <v>133.4</v>
      </c>
      <c r="D245">
        <f>train!M245</f>
        <v>259.5</v>
      </c>
      <c r="E245">
        <f>train!P245</f>
        <v>9.8000000000000007</v>
      </c>
      <c r="F245" s="4">
        <f t="shared" si="30"/>
        <v>0.49132290184921762</v>
      </c>
      <c r="G245" s="4">
        <f t="shared" si="31"/>
        <v>0.37127748399666016</v>
      </c>
      <c r="H245" s="4">
        <f t="shared" si="32"/>
        <v>0.37127748399666016</v>
      </c>
      <c r="I245" s="4">
        <f t="shared" si="33"/>
        <v>0.49000000000000005</v>
      </c>
      <c r="J245">
        <f t="shared" si="35"/>
        <v>2</v>
      </c>
      <c r="K245" t="str">
        <f>train!T245</f>
        <v>no</v>
      </c>
      <c r="L245">
        <f t="shared" si="36"/>
        <v>1.128143884114172</v>
      </c>
      <c r="M245">
        <f t="shared" si="37"/>
        <v>0.8701678769796759</v>
      </c>
      <c r="N245">
        <f t="shared" si="38"/>
        <v>0.8701678769796759</v>
      </c>
      <c r="O245">
        <f t="shared" si="39"/>
        <v>0.8701678769796759</v>
      </c>
    </row>
    <row r="246" spans="1:15">
      <c r="A246">
        <f t="shared" si="34"/>
        <v>245</v>
      </c>
      <c r="B246">
        <f>train!G246</f>
        <v>204.2</v>
      </c>
      <c r="C246">
        <f>train!J246</f>
        <v>179.9</v>
      </c>
      <c r="D246">
        <f>train!M246</f>
        <v>216.8</v>
      </c>
      <c r="E246">
        <f>train!P246</f>
        <v>9.5</v>
      </c>
      <c r="F246" s="4">
        <f t="shared" si="30"/>
        <v>0.58093883357041254</v>
      </c>
      <c r="G246" s="4">
        <f t="shared" si="31"/>
        <v>0.50069579738380188</v>
      </c>
      <c r="H246" s="4">
        <f t="shared" si="32"/>
        <v>0.50069579738380188</v>
      </c>
      <c r="I246" s="4">
        <f t="shared" si="33"/>
        <v>0.47499999999999998</v>
      </c>
      <c r="J246">
        <f t="shared" si="35"/>
        <v>2</v>
      </c>
      <c r="K246" t="str">
        <f>train!T246</f>
        <v>no</v>
      </c>
      <c r="L246">
        <f t="shared" si="36"/>
        <v>1.128143884114172</v>
      </c>
      <c r="M246">
        <f t="shared" si="37"/>
        <v>1.0317497232302772</v>
      </c>
      <c r="N246">
        <f t="shared" si="38"/>
        <v>1.0317497232302772</v>
      </c>
      <c r="O246">
        <f t="shared" si="39"/>
        <v>1.0317497232302772</v>
      </c>
    </row>
    <row r="247" spans="1:15">
      <c r="A247">
        <f t="shared" si="34"/>
        <v>246</v>
      </c>
      <c r="B247">
        <f>train!G247</f>
        <v>85.7</v>
      </c>
      <c r="C247">
        <f>train!J247</f>
        <v>247.7</v>
      </c>
      <c r="D247">
        <f>train!M247</f>
        <v>142.4</v>
      </c>
      <c r="E247">
        <f>train!P247</f>
        <v>10.1</v>
      </c>
      <c r="F247" s="4">
        <f t="shared" si="30"/>
        <v>0.2438122332859175</v>
      </c>
      <c r="G247" s="4">
        <f t="shared" si="31"/>
        <v>0.68939604787085995</v>
      </c>
      <c r="H247" s="4">
        <f t="shared" si="32"/>
        <v>0.68939604787085995</v>
      </c>
      <c r="I247" s="4">
        <f t="shared" si="33"/>
        <v>0.505</v>
      </c>
      <c r="J247">
        <f t="shared" si="35"/>
        <v>2</v>
      </c>
      <c r="K247" t="str">
        <f>train!T247</f>
        <v>no</v>
      </c>
      <c r="L247">
        <f t="shared" si="36"/>
        <v>1.128143884114172</v>
      </c>
      <c r="M247">
        <f t="shared" si="37"/>
        <v>1.1247236223800889</v>
      </c>
      <c r="N247">
        <f t="shared" si="38"/>
        <v>1.1247236223800889</v>
      </c>
      <c r="O247">
        <f t="shared" si="39"/>
        <v>1.1247236223800889</v>
      </c>
    </row>
    <row r="248" spans="1:15">
      <c r="A248">
        <f t="shared" si="34"/>
        <v>247</v>
      </c>
      <c r="B248">
        <f>train!G248</f>
        <v>157.6</v>
      </c>
      <c r="C248">
        <f>train!J248</f>
        <v>184.3</v>
      </c>
      <c r="D248">
        <f>train!M248</f>
        <v>240.4</v>
      </c>
      <c r="E248">
        <f>train!P248</f>
        <v>11.9</v>
      </c>
      <c r="F248" s="4">
        <f t="shared" si="30"/>
        <v>0.44836415362731152</v>
      </c>
      <c r="G248" s="4">
        <f t="shared" si="31"/>
        <v>0.51294183133871418</v>
      </c>
      <c r="H248" s="4">
        <f t="shared" si="32"/>
        <v>0.51294183133871418</v>
      </c>
      <c r="I248" s="4">
        <f t="shared" si="33"/>
        <v>0.59499999999999997</v>
      </c>
      <c r="J248">
        <f t="shared" si="35"/>
        <v>2</v>
      </c>
      <c r="K248" t="str">
        <f>train!T248</f>
        <v>no</v>
      </c>
      <c r="L248">
        <f t="shared" si="36"/>
        <v>1.128143884114172</v>
      </c>
      <c r="M248">
        <f t="shared" si="37"/>
        <v>1.0398432857561581</v>
      </c>
      <c r="N248">
        <f t="shared" si="38"/>
        <v>1.0398432857561581</v>
      </c>
      <c r="O248">
        <f t="shared" si="39"/>
        <v>1.0398432857561581</v>
      </c>
    </row>
    <row r="249" spans="1:15">
      <c r="A249">
        <f t="shared" si="34"/>
        <v>248</v>
      </c>
      <c r="B249">
        <f>train!G249</f>
        <v>215.5</v>
      </c>
      <c r="C249">
        <f>train!J249</f>
        <v>218.7</v>
      </c>
      <c r="D249">
        <f>train!M249</f>
        <v>207.1</v>
      </c>
      <c r="E249">
        <f>train!P249</f>
        <v>6.6</v>
      </c>
      <c r="F249" s="4">
        <f t="shared" si="30"/>
        <v>0.61308677098150788</v>
      </c>
      <c r="G249" s="4">
        <f t="shared" si="31"/>
        <v>0.60868355134984686</v>
      </c>
      <c r="H249" s="4">
        <f t="shared" si="32"/>
        <v>0.60868355134984686</v>
      </c>
      <c r="I249" s="4">
        <f t="shared" si="33"/>
        <v>0.32999999999999996</v>
      </c>
      <c r="J249">
        <f t="shared" si="35"/>
        <v>2</v>
      </c>
      <c r="K249" t="str">
        <f>train!T249</f>
        <v>no</v>
      </c>
      <c r="L249">
        <f t="shared" si="36"/>
        <v>1.128143884114172</v>
      </c>
      <c r="M249">
        <f t="shared" si="37"/>
        <v>1.1071434957223274</v>
      </c>
      <c r="N249">
        <f t="shared" si="38"/>
        <v>1.1071434957223274</v>
      </c>
      <c r="O249">
        <f t="shared" si="39"/>
        <v>1.1071434957223274</v>
      </c>
    </row>
    <row r="250" spans="1:15">
      <c r="A250">
        <f t="shared" si="34"/>
        <v>249</v>
      </c>
      <c r="B250">
        <f>train!G250</f>
        <v>171.7</v>
      </c>
      <c r="C250">
        <f>train!J250</f>
        <v>110.4</v>
      </c>
      <c r="D250">
        <f>train!M250</f>
        <v>195.4</v>
      </c>
      <c r="E250">
        <f>train!P250</f>
        <v>11.9</v>
      </c>
      <c r="F250" s="4">
        <f t="shared" si="30"/>
        <v>0.48847795163584634</v>
      </c>
      <c r="G250" s="4">
        <f t="shared" si="31"/>
        <v>0.30726412468689118</v>
      </c>
      <c r="H250" s="4">
        <f t="shared" si="32"/>
        <v>0.30726412468689118</v>
      </c>
      <c r="I250" s="4">
        <f t="shared" si="33"/>
        <v>0.59499999999999997</v>
      </c>
      <c r="J250">
        <f t="shared" si="35"/>
        <v>2</v>
      </c>
      <c r="K250" t="str">
        <f>train!T250</f>
        <v>no</v>
      </c>
      <c r="L250">
        <f t="shared" si="36"/>
        <v>1.128143884114172</v>
      </c>
      <c r="M250">
        <f t="shared" si="37"/>
        <v>0.8840012408778366</v>
      </c>
      <c r="N250">
        <f t="shared" si="38"/>
        <v>0.8840012408778366</v>
      </c>
      <c r="O250">
        <f t="shared" si="39"/>
        <v>0.8840012408778366</v>
      </c>
    </row>
    <row r="251" spans="1:15">
      <c r="A251">
        <f t="shared" si="34"/>
        <v>250</v>
      </c>
      <c r="B251">
        <f>train!G251</f>
        <v>266.60000000000002</v>
      </c>
      <c r="C251">
        <f>train!J251</f>
        <v>264.8</v>
      </c>
      <c r="D251">
        <f>train!M251</f>
        <v>207.2</v>
      </c>
      <c r="E251">
        <f>train!P251</f>
        <v>5.9</v>
      </c>
      <c r="F251" s="4">
        <f t="shared" si="30"/>
        <v>0.75846372688477959</v>
      </c>
      <c r="G251" s="4">
        <f t="shared" si="31"/>
        <v>0.73698858892290564</v>
      </c>
      <c r="H251" s="4">
        <f t="shared" si="32"/>
        <v>0.73698858892290564</v>
      </c>
      <c r="I251" s="4">
        <f t="shared" si="33"/>
        <v>0.29500000000000004</v>
      </c>
      <c r="J251">
        <f t="shared" si="35"/>
        <v>1</v>
      </c>
      <c r="K251" t="str">
        <f>train!T251</f>
        <v>yes</v>
      </c>
      <c r="L251">
        <f t="shared" si="36"/>
        <v>1.128143884114172</v>
      </c>
      <c r="M251">
        <f t="shared" si="37"/>
        <v>1.3223451082849367</v>
      </c>
      <c r="N251">
        <f t="shared" si="38"/>
        <v>1.3223451082849367</v>
      </c>
      <c r="O251">
        <f t="shared" si="39"/>
        <v>1.3223451082849367</v>
      </c>
    </row>
    <row r="252" spans="1:15">
      <c r="A252">
        <f t="shared" si="34"/>
        <v>251</v>
      </c>
      <c r="B252">
        <f>train!G252</f>
        <v>158</v>
      </c>
      <c r="C252">
        <f>train!J252</f>
        <v>292.5</v>
      </c>
      <c r="D252">
        <f>train!M252</f>
        <v>241.1</v>
      </c>
      <c r="E252">
        <f>train!P252</f>
        <v>9.1</v>
      </c>
      <c r="F252" s="4">
        <f t="shared" si="30"/>
        <v>0.44950213371266001</v>
      </c>
      <c r="G252" s="4">
        <f t="shared" si="31"/>
        <v>0.8140829390481491</v>
      </c>
      <c r="H252" s="4">
        <f t="shared" si="32"/>
        <v>0.8140829390481491</v>
      </c>
      <c r="I252" s="4">
        <f t="shared" si="33"/>
        <v>0.45499999999999996</v>
      </c>
      <c r="J252">
        <f t="shared" si="35"/>
        <v>1</v>
      </c>
      <c r="K252" t="str">
        <f>train!T252</f>
        <v>no</v>
      </c>
      <c r="L252">
        <f t="shared" si="36"/>
        <v>1.128143884114172</v>
      </c>
      <c r="M252">
        <f t="shared" si="37"/>
        <v>1.3170190702912312</v>
      </c>
      <c r="N252">
        <f t="shared" si="38"/>
        <v>1.3170190702912312</v>
      </c>
      <c r="O252">
        <f t="shared" si="39"/>
        <v>1.3170190702912312</v>
      </c>
    </row>
    <row r="253" spans="1:15">
      <c r="A253">
        <f t="shared" si="34"/>
        <v>252</v>
      </c>
      <c r="B253">
        <f>train!G253</f>
        <v>92</v>
      </c>
      <c r="C253">
        <f>train!J253</f>
        <v>253.6</v>
      </c>
      <c r="D253">
        <f>train!M253</f>
        <v>214.1</v>
      </c>
      <c r="E253">
        <f>train!P253</f>
        <v>10.3</v>
      </c>
      <c r="F253" s="4">
        <f t="shared" si="30"/>
        <v>0.26173541963015645</v>
      </c>
      <c r="G253" s="4">
        <f t="shared" si="31"/>
        <v>0.7058168661285833</v>
      </c>
      <c r="H253" s="4">
        <f t="shared" si="32"/>
        <v>0.7058168661285833</v>
      </c>
      <c r="I253" s="4">
        <f t="shared" si="33"/>
        <v>0.51500000000000001</v>
      </c>
      <c r="J253">
        <f t="shared" si="35"/>
        <v>1</v>
      </c>
      <c r="K253" t="str">
        <f>train!T253</f>
        <v>no</v>
      </c>
      <c r="L253">
        <f t="shared" si="36"/>
        <v>1.128143884114172</v>
      </c>
      <c r="M253">
        <f t="shared" si="37"/>
        <v>1.1532932527818427</v>
      </c>
      <c r="N253">
        <f t="shared" si="38"/>
        <v>1.1532932527818427</v>
      </c>
      <c r="O253">
        <f t="shared" si="39"/>
        <v>1.1532932527818427</v>
      </c>
    </row>
    <row r="254" spans="1:15">
      <c r="A254">
        <f t="shared" si="34"/>
        <v>253</v>
      </c>
      <c r="B254">
        <f>train!G254</f>
        <v>234</v>
      </c>
      <c r="C254">
        <f>train!J254</f>
        <v>249.5</v>
      </c>
      <c r="D254">
        <f>train!M254</f>
        <v>173.1</v>
      </c>
      <c r="E254">
        <f>train!P254</f>
        <v>9.1</v>
      </c>
      <c r="F254" s="4">
        <f t="shared" si="30"/>
        <v>0.66571834992887624</v>
      </c>
      <c r="G254" s="4">
        <f t="shared" si="31"/>
        <v>0.69440578903423322</v>
      </c>
      <c r="H254" s="4">
        <f t="shared" si="32"/>
        <v>0.69440578903423322</v>
      </c>
      <c r="I254" s="4">
        <f t="shared" si="33"/>
        <v>0.45499999999999996</v>
      </c>
      <c r="J254">
        <f t="shared" si="35"/>
        <v>1</v>
      </c>
      <c r="K254" t="str">
        <f>train!T254</f>
        <v>no</v>
      </c>
      <c r="L254">
        <f t="shared" si="36"/>
        <v>1.128143884114172</v>
      </c>
      <c r="M254">
        <f t="shared" si="37"/>
        <v>1.2706709728015895</v>
      </c>
      <c r="N254">
        <f t="shared" si="38"/>
        <v>1.2706709728015895</v>
      </c>
      <c r="O254">
        <f t="shared" si="39"/>
        <v>1.2706709728015895</v>
      </c>
    </row>
    <row r="255" spans="1:15">
      <c r="A255">
        <f t="shared" si="34"/>
        <v>254</v>
      </c>
      <c r="B255">
        <f>train!G255</f>
        <v>272.10000000000002</v>
      </c>
      <c r="C255">
        <f>train!J255</f>
        <v>268.5</v>
      </c>
      <c r="D255">
        <f>train!M255</f>
        <v>213.8</v>
      </c>
      <c r="E255">
        <f>train!P255</f>
        <v>8.5</v>
      </c>
      <c r="F255" s="4">
        <f t="shared" si="30"/>
        <v>0.77411095305832156</v>
      </c>
      <c r="G255" s="4">
        <f t="shared" si="31"/>
        <v>0.74728639020317278</v>
      </c>
      <c r="H255" s="4">
        <f t="shared" si="32"/>
        <v>0.74728639020317278</v>
      </c>
      <c r="I255" s="4">
        <f t="shared" si="33"/>
        <v>0.42499999999999999</v>
      </c>
      <c r="J255">
        <f t="shared" si="35"/>
        <v>1</v>
      </c>
      <c r="K255" t="str">
        <f>train!T255</f>
        <v>yes</v>
      </c>
      <c r="L255">
        <f t="shared" si="36"/>
        <v>1.128143884114172</v>
      </c>
      <c r="M255">
        <f t="shared" si="37"/>
        <v>1.3772242611901084</v>
      </c>
      <c r="N255">
        <f t="shared" si="38"/>
        <v>1.3772242611901084</v>
      </c>
      <c r="O255">
        <f t="shared" si="39"/>
        <v>1.3772242611901084</v>
      </c>
    </row>
    <row r="256" spans="1:15">
      <c r="A256">
        <f t="shared" si="34"/>
        <v>255</v>
      </c>
      <c r="B256">
        <f>train!G256</f>
        <v>296.39999999999998</v>
      </c>
      <c r="C256">
        <f>train!J256</f>
        <v>214.8</v>
      </c>
      <c r="D256">
        <f>train!M256</f>
        <v>133.9</v>
      </c>
      <c r="E256">
        <f>train!P256</f>
        <v>11.4</v>
      </c>
      <c r="F256" s="4">
        <f t="shared" si="30"/>
        <v>0.84324324324324318</v>
      </c>
      <c r="G256" s="4">
        <f t="shared" si="31"/>
        <v>0.59782911216253831</v>
      </c>
      <c r="H256" s="4">
        <f t="shared" si="32"/>
        <v>0.59782911216253831</v>
      </c>
      <c r="I256" s="4">
        <f t="shared" si="33"/>
        <v>0.57000000000000006</v>
      </c>
      <c r="J256">
        <f t="shared" si="35"/>
        <v>1</v>
      </c>
      <c r="K256" t="str">
        <f>train!T256</f>
        <v>yes</v>
      </c>
      <c r="L256">
        <f t="shared" si="36"/>
        <v>1.128143884114172</v>
      </c>
      <c r="M256">
        <f t="shared" si="37"/>
        <v>1.323162296157762</v>
      </c>
      <c r="N256">
        <f t="shared" si="38"/>
        <v>1.323162296157762</v>
      </c>
      <c r="O256">
        <f t="shared" si="39"/>
        <v>1.323162296157762</v>
      </c>
    </row>
    <row r="257" spans="1:15">
      <c r="A257">
        <f t="shared" si="34"/>
        <v>256</v>
      </c>
      <c r="B257">
        <f>train!G257</f>
        <v>194.4</v>
      </c>
      <c r="C257">
        <f>train!J257</f>
        <v>190.3</v>
      </c>
      <c r="D257">
        <f>train!M257</f>
        <v>183.4</v>
      </c>
      <c r="E257">
        <f>train!P257</f>
        <v>11.4</v>
      </c>
      <c r="F257" s="4">
        <f t="shared" si="30"/>
        <v>0.55305832147937417</v>
      </c>
      <c r="G257" s="4">
        <f t="shared" si="31"/>
        <v>0.52964096854995824</v>
      </c>
      <c r="H257" s="4">
        <f t="shared" si="32"/>
        <v>0.52964096854995824</v>
      </c>
      <c r="I257" s="4">
        <f t="shared" si="33"/>
        <v>0.57000000000000006</v>
      </c>
      <c r="J257">
        <f t="shared" si="35"/>
        <v>2</v>
      </c>
      <c r="K257" t="str">
        <f>train!T257</f>
        <v>no</v>
      </c>
      <c r="L257">
        <f t="shared" si="36"/>
        <v>1.128143884114172</v>
      </c>
      <c r="M257">
        <f t="shared" si="37"/>
        <v>1.0917017074689674</v>
      </c>
      <c r="N257">
        <f t="shared" si="38"/>
        <v>1.0917017074689674</v>
      </c>
      <c r="O257">
        <f t="shared" si="39"/>
        <v>1.0917017074689674</v>
      </c>
    </row>
    <row r="258" spans="1:15">
      <c r="A258">
        <f t="shared" si="34"/>
        <v>257</v>
      </c>
      <c r="B258">
        <f>train!G258</f>
        <v>227.2</v>
      </c>
      <c r="C258">
        <f>train!J258</f>
        <v>258.39999999999998</v>
      </c>
      <c r="D258">
        <f>train!M258</f>
        <v>183.5</v>
      </c>
      <c r="E258">
        <f>train!P258</f>
        <v>8.9</v>
      </c>
      <c r="F258" s="4">
        <f t="shared" ref="F258:F321" si="40">(B258-$W$3)/($W$2-$W$3)</f>
        <v>0.6463726884779516</v>
      </c>
      <c r="G258" s="4">
        <f t="shared" ref="G258:G321" si="41">(C258-$W$5)/($W$4-$W$5)</f>
        <v>0.71917617589757854</v>
      </c>
      <c r="H258" s="4">
        <f t="shared" ref="H258:H321" si="42">(C258-$W$5)/($W$4-$W$5)</f>
        <v>0.71917617589757854</v>
      </c>
      <c r="I258" s="4">
        <f t="shared" ref="I258:I321" si="43">(E258-$W$9)/($W$8-$W$9)</f>
        <v>0.44500000000000001</v>
      </c>
      <c r="J258">
        <f t="shared" si="35"/>
        <v>1</v>
      </c>
      <c r="K258" t="str">
        <f>train!T258</f>
        <v>no</v>
      </c>
      <c r="L258">
        <f t="shared" si="36"/>
        <v>1.128143884114172</v>
      </c>
      <c r="M258">
        <f t="shared" si="37"/>
        <v>1.28462111004278</v>
      </c>
      <c r="N258">
        <f t="shared" si="38"/>
        <v>1.28462111004278</v>
      </c>
      <c r="O258">
        <f t="shared" si="39"/>
        <v>1.28462111004278</v>
      </c>
    </row>
    <row r="259" spans="1:15">
      <c r="A259">
        <f t="shared" ref="A259:A322" si="44">ROW()-1</f>
        <v>258</v>
      </c>
      <c r="B259">
        <f>train!G259</f>
        <v>248.7</v>
      </c>
      <c r="C259">
        <f>train!J259</f>
        <v>220</v>
      </c>
      <c r="D259">
        <f>train!M259</f>
        <v>265.7</v>
      </c>
      <c r="E259">
        <f>train!P259</f>
        <v>13.2</v>
      </c>
      <c r="F259" s="4">
        <f t="shared" si="40"/>
        <v>0.70753911806543379</v>
      </c>
      <c r="G259" s="4">
        <f t="shared" si="41"/>
        <v>0.61230169774561649</v>
      </c>
      <c r="H259" s="4">
        <f t="shared" si="42"/>
        <v>0.61230169774561649</v>
      </c>
      <c r="I259" s="4">
        <f t="shared" si="43"/>
        <v>0.65999999999999992</v>
      </c>
      <c r="J259">
        <f t="shared" ref="J259:J322" si="45">MATCH(MIN(L259:O259),L259:O259,0)</f>
        <v>1</v>
      </c>
      <c r="K259" t="str">
        <f>train!T259</f>
        <v>yes</v>
      </c>
      <c r="L259">
        <f t="shared" ref="L259:L322" si="46">SQRT(($F$2-$Z$3)^2+($G$2-$AA$3)^2+($H$2-$AB$3)^2+($I$2-$AC$3)^2)</f>
        <v>1.128143884114172</v>
      </c>
      <c r="M259">
        <f t="shared" ref="M259:M322" si="47">SQRT((F259-$Z$4)^2+(G259-$AA$4)^2+(H259-$AB$4)^2+(I259-$AC$4)^2)</f>
        <v>1.2984753912635927</v>
      </c>
      <c r="N259">
        <f t="shared" ref="N259:N322" si="48">SQRT((F259-$Z$5)^2+(G259-$AA$5)^2+(H259-$AB$5)^2+(I259-$AC$5)^2)</f>
        <v>1.2984753912635927</v>
      </c>
      <c r="O259">
        <f t="shared" ref="O259:O322" si="49">SQRT((F259-$Z$6)^2+(G259-$AA$6)^2+(H259-$AB$6)^2+(I259-$AC$6)^2)</f>
        <v>1.2984753912635927</v>
      </c>
    </row>
    <row r="260" spans="1:15">
      <c r="A260">
        <f t="shared" si="44"/>
        <v>259</v>
      </c>
      <c r="B260">
        <f>train!G260</f>
        <v>236.3</v>
      </c>
      <c r="C260">
        <f>train!J260</f>
        <v>195.9</v>
      </c>
      <c r="D260">
        <f>train!M260</f>
        <v>183.5</v>
      </c>
      <c r="E260">
        <f>train!P260</f>
        <v>9.6999999999999993</v>
      </c>
      <c r="F260" s="4">
        <f t="shared" si="40"/>
        <v>0.67226173541963019</v>
      </c>
      <c r="G260" s="4">
        <f t="shared" si="41"/>
        <v>0.54522682994711935</v>
      </c>
      <c r="H260" s="4">
        <f t="shared" si="42"/>
        <v>0.54522682994711935</v>
      </c>
      <c r="I260" s="4">
        <f t="shared" si="43"/>
        <v>0.48499999999999999</v>
      </c>
      <c r="J260">
        <f t="shared" si="45"/>
        <v>1</v>
      </c>
      <c r="K260" t="str">
        <f>train!T260</f>
        <v>no</v>
      </c>
      <c r="L260">
        <f t="shared" si="46"/>
        <v>1.128143884114172</v>
      </c>
      <c r="M260">
        <f t="shared" si="47"/>
        <v>1.1321243010808411</v>
      </c>
      <c r="N260">
        <f t="shared" si="48"/>
        <v>1.1321243010808411</v>
      </c>
      <c r="O260">
        <f t="shared" si="49"/>
        <v>1.1321243010808411</v>
      </c>
    </row>
    <row r="261" spans="1:15">
      <c r="A261">
        <f t="shared" si="44"/>
        <v>260</v>
      </c>
      <c r="B261">
        <f>train!G261</f>
        <v>205.6</v>
      </c>
      <c r="C261">
        <f>train!J261</f>
        <v>169.5</v>
      </c>
      <c r="D261">
        <f>train!M261</f>
        <v>220.1</v>
      </c>
      <c r="E261">
        <f>train!P261</f>
        <v>10.9</v>
      </c>
      <c r="F261" s="4">
        <f t="shared" si="40"/>
        <v>0.58492176386913231</v>
      </c>
      <c r="G261" s="4">
        <f t="shared" si="41"/>
        <v>0.47175062621764541</v>
      </c>
      <c r="H261" s="4">
        <f t="shared" si="42"/>
        <v>0.47175062621764541</v>
      </c>
      <c r="I261" s="4">
        <f t="shared" si="43"/>
        <v>0.54500000000000004</v>
      </c>
      <c r="J261">
        <f t="shared" si="45"/>
        <v>2</v>
      </c>
      <c r="K261" t="str">
        <f>train!T261</f>
        <v>no</v>
      </c>
      <c r="L261">
        <f t="shared" si="46"/>
        <v>1.128143884114172</v>
      </c>
      <c r="M261">
        <f t="shared" si="47"/>
        <v>1.0412760328180315</v>
      </c>
      <c r="N261">
        <f t="shared" si="48"/>
        <v>1.0412760328180315</v>
      </c>
      <c r="O261">
        <f t="shared" si="49"/>
        <v>1.0412760328180315</v>
      </c>
    </row>
    <row r="262" spans="1:15">
      <c r="A262">
        <f t="shared" si="44"/>
        <v>261</v>
      </c>
      <c r="B262">
        <f>train!G262</f>
        <v>94.1</v>
      </c>
      <c r="C262">
        <f>train!J262</f>
        <v>280.3</v>
      </c>
      <c r="D262">
        <f>train!M262</f>
        <v>205</v>
      </c>
      <c r="E262">
        <f>train!P262</f>
        <v>9.8000000000000007</v>
      </c>
      <c r="F262" s="4">
        <f t="shared" si="40"/>
        <v>0.2677098150782361</v>
      </c>
      <c r="G262" s="4">
        <f t="shared" si="41"/>
        <v>0.78012802671861958</v>
      </c>
      <c r="H262" s="4">
        <f t="shared" si="42"/>
        <v>0.78012802671861958</v>
      </c>
      <c r="I262" s="4">
        <f t="shared" si="43"/>
        <v>0.49000000000000005</v>
      </c>
      <c r="J262">
        <f t="shared" si="45"/>
        <v>1</v>
      </c>
      <c r="K262" t="str">
        <f>train!T262</f>
        <v>no</v>
      </c>
      <c r="L262">
        <f t="shared" si="46"/>
        <v>1.128143884114172</v>
      </c>
      <c r="M262">
        <f t="shared" si="47"/>
        <v>1.2365144646274859</v>
      </c>
      <c r="N262">
        <f t="shared" si="48"/>
        <v>1.2365144646274859</v>
      </c>
      <c r="O262">
        <f t="shared" si="49"/>
        <v>1.2365144646274859</v>
      </c>
    </row>
    <row r="263" spans="1:15">
      <c r="A263">
        <f t="shared" si="44"/>
        <v>262</v>
      </c>
      <c r="B263">
        <f>train!G263</f>
        <v>125.2</v>
      </c>
      <c r="C263">
        <f>train!J263</f>
        <v>205.4</v>
      </c>
      <c r="D263">
        <f>train!M263</f>
        <v>254.4</v>
      </c>
      <c r="E263">
        <f>train!P263</f>
        <v>18.899999999999999</v>
      </c>
      <c r="F263" s="4">
        <f t="shared" si="40"/>
        <v>0.35618776671408253</v>
      </c>
      <c r="G263" s="4">
        <f t="shared" si="41"/>
        <v>0.57166713053158924</v>
      </c>
      <c r="H263" s="4">
        <f t="shared" si="42"/>
        <v>0.57166713053158924</v>
      </c>
      <c r="I263" s="4">
        <f t="shared" si="43"/>
        <v>0.94499999999999995</v>
      </c>
      <c r="J263">
        <f t="shared" si="45"/>
        <v>1</v>
      </c>
      <c r="K263" t="str">
        <f>train!T263</f>
        <v>no</v>
      </c>
      <c r="L263">
        <f t="shared" si="46"/>
        <v>1.128143884114172</v>
      </c>
      <c r="M263">
        <f t="shared" si="47"/>
        <v>1.2936387986672353</v>
      </c>
      <c r="N263">
        <f t="shared" si="48"/>
        <v>1.2936387986672353</v>
      </c>
      <c r="O263">
        <f t="shared" si="49"/>
        <v>1.2936387986672353</v>
      </c>
    </row>
    <row r="264" spans="1:15">
      <c r="A264">
        <f t="shared" si="44"/>
        <v>263</v>
      </c>
      <c r="B264">
        <f>train!G264</f>
        <v>60.4</v>
      </c>
      <c r="C264">
        <f>train!J264</f>
        <v>306.2</v>
      </c>
      <c r="D264">
        <f>train!M264</f>
        <v>123.9</v>
      </c>
      <c r="E264">
        <f>train!P264</f>
        <v>12.4</v>
      </c>
      <c r="F264" s="4">
        <f t="shared" si="40"/>
        <v>0.17183499288762447</v>
      </c>
      <c r="G264" s="4">
        <f t="shared" si="41"/>
        <v>0.85221263568048977</v>
      </c>
      <c r="H264" s="4">
        <f t="shared" si="42"/>
        <v>0.85221263568048977</v>
      </c>
      <c r="I264" s="4">
        <f t="shared" si="43"/>
        <v>0.62</v>
      </c>
      <c r="J264">
        <f t="shared" si="45"/>
        <v>1</v>
      </c>
      <c r="K264" t="str">
        <f>train!T264</f>
        <v>no</v>
      </c>
      <c r="L264">
        <f t="shared" si="46"/>
        <v>1.128143884114172</v>
      </c>
      <c r="M264">
        <f t="shared" si="47"/>
        <v>1.3661844742228864</v>
      </c>
      <c r="N264">
        <f t="shared" si="48"/>
        <v>1.3661844742228864</v>
      </c>
      <c r="O264">
        <f t="shared" si="49"/>
        <v>1.3661844742228864</v>
      </c>
    </row>
    <row r="265" spans="1:15">
      <c r="A265">
        <f t="shared" si="44"/>
        <v>264</v>
      </c>
      <c r="B265">
        <f>train!G265</f>
        <v>121</v>
      </c>
      <c r="C265">
        <f>train!J265</f>
        <v>270.39999999999998</v>
      </c>
      <c r="D265">
        <f>train!M265</f>
        <v>160.5</v>
      </c>
      <c r="E265">
        <f>train!P265</f>
        <v>7.7</v>
      </c>
      <c r="F265" s="4">
        <f t="shared" si="40"/>
        <v>0.34423897581792318</v>
      </c>
      <c r="G265" s="4">
        <f t="shared" si="41"/>
        <v>0.75257445032006676</v>
      </c>
      <c r="H265" s="4">
        <f t="shared" si="42"/>
        <v>0.75257445032006676</v>
      </c>
      <c r="I265" s="4">
        <f t="shared" si="43"/>
        <v>0.38500000000000001</v>
      </c>
      <c r="J265">
        <f t="shared" si="45"/>
        <v>1</v>
      </c>
      <c r="K265" t="str">
        <f>train!T265</f>
        <v>no</v>
      </c>
      <c r="L265">
        <f t="shared" si="46"/>
        <v>1.128143884114172</v>
      </c>
      <c r="M265">
        <f t="shared" si="47"/>
        <v>1.1829886216787016</v>
      </c>
      <c r="N265">
        <f t="shared" si="48"/>
        <v>1.1829886216787016</v>
      </c>
      <c r="O265">
        <f t="shared" si="49"/>
        <v>1.1829886216787016</v>
      </c>
    </row>
    <row r="266" spans="1:15">
      <c r="A266">
        <f t="shared" si="44"/>
        <v>265</v>
      </c>
      <c r="B266">
        <f>train!G266</f>
        <v>117.8</v>
      </c>
      <c r="C266">
        <f>train!J266</f>
        <v>256.8</v>
      </c>
      <c r="D266">
        <f>train!M266</f>
        <v>147.6</v>
      </c>
      <c r="E266">
        <f>train!P266</f>
        <v>7.6</v>
      </c>
      <c r="F266" s="4">
        <f t="shared" si="40"/>
        <v>0.33513513513513515</v>
      </c>
      <c r="G266" s="4">
        <f t="shared" si="41"/>
        <v>0.7147230726412469</v>
      </c>
      <c r="H266" s="4">
        <f t="shared" si="42"/>
        <v>0.7147230726412469</v>
      </c>
      <c r="I266" s="4">
        <f t="shared" si="43"/>
        <v>0.38</v>
      </c>
      <c r="J266">
        <f t="shared" si="45"/>
        <v>1</v>
      </c>
      <c r="K266" t="str">
        <f>train!T266</f>
        <v>no</v>
      </c>
      <c r="L266">
        <f t="shared" si="46"/>
        <v>1.128143884114172</v>
      </c>
      <c r="M266">
        <f t="shared" si="47"/>
        <v>1.1306518915800459</v>
      </c>
      <c r="N266">
        <f t="shared" si="48"/>
        <v>1.1306518915800459</v>
      </c>
      <c r="O266">
        <f t="shared" si="49"/>
        <v>1.1306518915800459</v>
      </c>
    </row>
    <row r="267" spans="1:15">
      <c r="A267">
        <f t="shared" si="44"/>
        <v>266</v>
      </c>
      <c r="B267">
        <f>train!G267</f>
        <v>176.3</v>
      </c>
      <c r="C267">
        <f>train!J267</f>
        <v>259.2</v>
      </c>
      <c r="D267">
        <f>train!M267</f>
        <v>287.39999999999998</v>
      </c>
      <c r="E267">
        <f>train!P267</f>
        <v>6.2</v>
      </c>
      <c r="F267" s="4">
        <f t="shared" si="40"/>
        <v>0.50156472261735419</v>
      </c>
      <c r="G267" s="4">
        <f t="shared" si="41"/>
        <v>0.72140272752574441</v>
      </c>
      <c r="H267" s="4">
        <f t="shared" si="42"/>
        <v>0.72140272752574441</v>
      </c>
      <c r="I267" s="4">
        <f t="shared" si="43"/>
        <v>0.31</v>
      </c>
      <c r="J267">
        <f t="shared" si="45"/>
        <v>1</v>
      </c>
      <c r="K267" t="str">
        <f>train!T267</f>
        <v>no</v>
      </c>
      <c r="L267">
        <f t="shared" si="46"/>
        <v>1.128143884114172</v>
      </c>
      <c r="M267">
        <f t="shared" si="47"/>
        <v>1.178350950072766</v>
      </c>
      <c r="N267">
        <f t="shared" si="48"/>
        <v>1.178350950072766</v>
      </c>
      <c r="O267">
        <f t="shared" si="49"/>
        <v>1.178350950072766</v>
      </c>
    </row>
    <row r="268" spans="1:15">
      <c r="A268">
        <f t="shared" si="44"/>
        <v>267</v>
      </c>
      <c r="B268">
        <f>train!G268</f>
        <v>125.2</v>
      </c>
      <c r="C268">
        <f>train!J268</f>
        <v>177.8</v>
      </c>
      <c r="D268">
        <f>train!M268</f>
        <v>232.4</v>
      </c>
      <c r="E268">
        <f>train!P268</f>
        <v>12.9</v>
      </c>
      <c r="F268" s="4">
        <f t="shared" si="40"/>
        <v>0.35618776671408253</v>
      </c>
      <c r="G268" s="4">
        <f t="shared" si="41"/>
        <v>0.49485109935986643</v>
      </c>
      <c r="H268" s="4">
        <f t="shared" si="42"/>
        <v>0.49485109935986643</v>
      </c>
      <c r="I268" s="4">
        <f t="shared" si="43"/>
        <v>0.64500000000000002</v>
      </c>
      <c r="J268">
        <f t="shared" si="45"/>
        <v>2</v>
      </c>
      <c r="K268" t="str">
        <f>train!T268</f>
        <v>no</v>
      </c>
      <c r="L268">
        <f t="shared" si="46"/>
        <v>1.128143884114172</v>
      </c>
      <c r="M268">
        <f t="shared" si="47"/>
        <v>1.0161938526836809</v>
      </c>
      <c r="N268">
        <f t="shared" si="48"/>
        <v>1.0161938526836809</v>
      </c>
      <c r="O268">
        <f t="shared" si="49"/>
        <v>1.0161938526836809</v>
      </c>
    </row>
    <row r="269" spans="1:15">
      <c r="A269">
        <f t="shared" si="44"/>
        <v>268</v>
      </c>
      <c r="B269">
        <f>train!G269</f>
        <v>138.69999999999999</v>
      </c>
      <c r="C269">
        <f>train!J269</f>
        <v>256.89999999999998</v>
      </c>
      <c r="D269">
        <f>train!M269</f>
        <v>234.9</v>
      </c>
      <c r="E269">
        <f>train!P269</f>
        <v>10</v>
      </c>
      <c r="F269" s="4">
        <f t="shared" si="40"/>
        <v>0.39459459459459456</v>
      </c>
      <c r="G269" s="4">
        <f t="shared" si="41"/>
        <v>0.7150013915947675</v>
      </c>
      <c r="H269" s="4">
        <f t="shared" si="42"/>
        <v>0.7150013915947675</v>
      </c>
      <c r="I269" s="4">
        <f t="shared" si="43"/>
        <v>0.5</v>
      </c>
      <c r="J269">
        <f t="shared" si="45"/>
        <v>1</v>
      </c>
      <c r="K269" t="str">
        <f>train!T269</f>
        <v>no</v>
      </c>
      <c r="L269">
        <f t="shared" si="46"/>
        <v>1.128143884114172</v>
      </c>
      <c r="M269">
        <f t="shared" si="47"/>
        <v>1.1950560129333607</v>
      </c>
      <c r="N269">
        <f t="shared" si="48"/>
        <v>1.1950560129333607</v>
      </c>
      <c r="O269">
        <f t="shared" si="49"/>
        <v>1.1950560129333607</v>
      </c>
    </row>
    <row r="270" spans="1:15">
      <c r="A270">
        <f t="shared" si="44"/>
        <v>269</v>
      </c>
      <c r="B270">
        <f>train!G270</f>
        <v>86.3</v>
      </c>
      <c r="C270">
        <f>train!J270</f>
        <v>246.6</v>
      </c>
      <c r="D270">
        <f>train!M270</f>
        <v>251.6</v>
      </c>
      <c r="E270">
        <f>train!P270</f>
        <v>11.3</v>
      </c>
      <c r="F270" s="4">
        <f t="shared" si="40"/>
        <v>0.24551920341394023</v>
      </c>
      <c r="G270" s="4">
        <f t="shared" si="41"/>
        <v>0.68633453938213185</v>
      </c>
      <c r="H270" s="4">
        <f t="shared" si="42"/>
        <v>0.68633453938213185</v>
      </c>
      <c r="I270" s="4">
        <f t="shared" si="43"/>
        <v>0.56500000000000006</v>
      </c>
      <c r="J270">
        <f t="shared" si="45"/>
        <v>1</v>
      </c>
      <c r="K270" t="str">
        <f>train!T270</f>
        <v>no</v>
      </c>
      <c r="L270">
        <f t="shared" si="46"/>
        <v>1.128143884114172</v>
      </c>
      <c r="M270">
        <f t="shared" si="47"/>
        <v>1.1496151004326545</v>
      </c>
      <c r="N270">
        <f t="shared" si="48"/>
        <v>1.1496151004326545</v>
      </c>
      <c r="O270">
        <f t="shared" si="49"/>
        <v>1.1496151004326545</v>
      </c>
    </row>
    <row r="271" spans="1:15">
      <c r="A271">
        <f t="shared" si="44"/>
        <v>270</v>
      </c>
      <c r="B271">
        <f>train!G271</f>
        <v>207</v>
      </c>
      <c r="C271">
        <f>train!J271</f>
        <v>154.9</v>
      </c>
      <c r="D271">
        <f>train!M271</f>
        <v>245.1</v>
      </c>
      <c r="E271">
        <f>train!P271</f>
        <v>13.4</v>
      </c>
      <c r="F271" s="4">
        <f t="shared" si="40"/>
        <v>0.58890469416785207</v>
      </c>
      <c r="G271" s="4">
        <f t="shared" si="41"/>
        <v>0.43111605900361816</v>
      </c>
      <c r="H271" s="4">
        <f t="shared" si="42"/>
        <v>0.43111605900361816</v>
      </c>
      <c r="I271" s="4">
        <f t="shared" si="43"/>
        <v>0.67</v>
      </c>
      <c r="J271">
        <f t="shared" si="45"/>
        <v>2</v>
      </c>
      <c r="K271" t="str">
        <f>train!T271</f>
        <v>no</v>
      </c>
      <c r="L271">
        <f t="shared" si="46"/>
        <v>1.128143884114172</v>
      </c>
      <c r="M271">
        <f t="shared" si="47"/>
        <v>1.0804771406534031</v>
      </c>
      <c r="N271">
        <f t="shared" si="48"/>
        <v>1.0804771406534031</v>
      </c>
      <c r="O271">
        <f t="shared" si="49"/>
        <v>1.0804771406534031</v>
      </c>
    </row>
    <row r="272" spans="1:15">
      <c r="A272">
        <f t="shared" si="44"/>
        <v>271</v>
      </c>
      <c r="B272">
        <f>train!G272</f>
        <v>58.8</v>
      </c>
      <c r="C272">
        <f>train!J272</f>
        <v>219.5</v>
      </c>
      <c r="D272">
        <f>train!M272</f>
        <v>152.30000000000001</v>
      </c>
      <c r="E272">
        <f>train!P272</f>
        <v>7.1</v>
      </c>
      <c r="F272" s="4">
        <f t="shared" si="40"/>
        <v>0.16728307254623043</v>
      </c>
      <c r="G272" s="4">
        <f t="shared" si="41"/>
        <v>0.61091010297801274</v>
      </c>
      <c r="H272" s="4">
        <f t="shared" si="42"/>
        <v>0.61091010297801274</v>
      </c>
      <c r="I272" s="4">
        <f t="shared" si="43"/>
        <v>0.35499999999999998</v>
      </c>
      <c r="J272">
        <f t="shared" si="45"/>
        <v>2</v>
      </c>
      <c r="K272" t="str">
        <f>train!T272</f>
        <v>no</v>
      </c>
      <c r="L272">
        <f t="shared" si="46"/>
        <v>1.128143884114172</v>
      </c>
      <c r="M272">
        <f t="shared" si="47"/>
        <v>0.94891039313610615</v>
      </c>
      <c r="N272">
        <f t="shared" si="48"/>
        <v>0.94891039313610615</v>
      </c>
      <c r="O272">
        <f t="shared" si="49"/>
        <v>0.94891039313610615</v>
      </c>
    </row>
    <row r="273" spans="1:15">
      <c r="A273">
        <f t="shared" si="44"/>
        <v>272</v>
      </c>
      <c r="B273">
        <f>train!G273</f>
        <v>68.7</v>
      </c>
      <c r="C273">
        <f>train!J273</f>
        <v>209.2</v>
      </c>
      <c r="D273">
        <f>train!M273</f>
        <v>197.4</v>
      </c>
      <c r="E273">
        <f>train!P273</f>
        <v>11.4</v>
      </c>
      <c r="F273" s="4">
        <f t="shared" si="40"/>
        <v>0.19544807965860597</v>
      </c>
      <c r="G273" s="4">
        <f t="shared" si="41"/>
        <v>0.58224325076537709</v>
      </c>
      <c r="H273" s="4">
        <f t="shared" si="42"/>
        <v>0.58224325076537709</v>
      </c>
      <c r="I273" s="4">
        <f t="shared" si="43"/>
        <v>0.57000000000000006</v>
      </c>
      <c r="J273">
        <f t="shared" si="45"/>
        <v>2</v>
      </c>
      <c r="K273" t="str">
        <f>train!T273</f>
        <v>no</v>
      </c>
      <c r="L273">
        <f t="shared" si="46"/>
        <v>1.128143884114172</v>
      </c>
      <c r="M273">
        <f t="shared" si="47"/>
        <v>1.0203501153848635</v>
      </c>
      <c r="N273">
        <f t="shared" si="48"/>
        <v>1.0203501153848635</v>
      </c>
      <c r="O273">
        <f t="shared" si="49"/>
        <v>1.0203501153848635</v>
      </c>
    </row>
    <row r="274" spans="1:15">
      <c r="A274">
        <f t="shared" si="44"/>
        <v>273</v>
      </c>
      <c r="B274">
        <f>train!G274</f>
        <v>239.2</v>
      </c>
      <c r="C274">
        <f>train!J274</f>
        <v>235.5</v>
      </c>
      <c r="D274">
        <f>train!M274</f>
        <v>156.30000000000001</v>
      </c>
      <c r="E274">
        <f>train!P274</f>
        <v>9.5</v>
      </c>
      <c r="F274" s="4">
        <f t="shared" si="40"/>
        <v>0.68051209103840682</v>
      </c>
      <c r="G274" s="4">
        <f t="shared" si="41"/>
        <v>0.65544113554133032</v>
      </c>
      <c r="H274" s="4">
        <f t="shared" si="42"/>
        <v>0.65544113554133032</v>
      </c>
      <c r="I274" s="4">
        <f t="shared" si="43"/>
        <v>0.47499999999999998</v>
      </c>
      <c r="J274">
        <f t="shared" si="45"/>
        <v>1</v>
      </c>
      <c r="K274" t="str">
        <f>train!T274</f>
        <v>no</v>
      </c>
      <c r="L274">
        <f t="shared" si="46"/>
        <v>1.128143884114172</v>
      </c>
      <c r="M274">
        <f t="shared" si="47"/>
        <v>1.2441574941979339</v>
      </c>
      <c r="N274">
        <f t="shared" si="48"/>
        <v>1.2441574941979339</v>
      </c>
      <c r="O274">
        <f t="shared" si="49"/>
        <v>1.2441574941979339</v>
      </c>
    </row>
    <row r="275" spans="1:15">
      <c r="A275">
        <f t="shared" si="44"/>
        <v>274</v>
      </c>
      <c r="B275">
        <f>train!G275</f>
        <v>198.3</v>
      </c>
      <c r="C275">
        <f>train!J275</f>
        <v>217.1</v>
      </c>
      <c r="D275">
        <f>train!M275</f>
        <v>188.4</v>
      </c>
      <c r="E275">
        <f>train!P275</f>
        <v>12.5</v>
      </c>
      <c r="F275" s="4">
        <f t="shared" si="40"/>
        <v>0.56415362731152208</v>
      </c>
      <c r="G275" s="4">
        <f t="shared" si="41"/>
        <v>0.60423044809351512</v>
      </c>
      <c r="H275" s="4">
        <f t="shared" si="42"/>
        <v>0.60423044809351512</v>
      </c>
      <c r="I275" s="4">
        <f t="shared" si="43"/>
        <v>0.625</v>
      </c>
      <c r="J275">
        <f t="shared" si="45"/>
        <v>1</v>
      </c>
      <c r="K275" t="str">
        <f>train!T275</f>
        <v>no</v>
      </c>
      <c r="L275">
        <f t="shared" si="46"/>
        <v>1.128143884114172</v>
      </c>
      <c r="M275">
        <f t="shared" si="47"/>
        <v>1.1996179325165692</v>
      </c>
      <c r="N275">
        <f t="shared" si="48"/>
        <v>1.1996179325165692</v>
      </c>
      <c r="O275">
        <f t="shared" si="49"/>
        <v>1.1996179325165692</v>
      </c>
    </row>
    <row r="276" spans="1:15">
      <c r="A276">
        <f t="shared" si="44"/>
        <v>275</v>
      </c>
      <c r="B276">
        <f>train!G276</f>
        <v>205.2</v>
      </c>
      <c r="C276">
        <f>train!J276</f>
        <v>240.6</v>
      </c>
      <c r="D276">
        <f>train!M276</f>
        <v>79.7</v>
      </c>
      <c r="E276">
        <f>train!P276</f>
        <v>14.4</v>
      </c>
      <c r="F276" s="4">
        <f t="shared" si="40"/>
        <v>0.58378378378378371</v>
      </c>
      <c r="G276" s="4">
        <f t="shared" si="41"/>
        <v>0.66963540217088779</v>
      </c>
      <c r="H276" s="4">
        <f t="shared" si="42"/>
        <v>0.66963540217088779</v>
      </c>
      <c r="I276" s="4">
        <f t="shared" si="43"/>
        <v>0.72</v>
      </c>
      <c r="J276">
        <f t="shared" si="45"/>
        <v>1</v>
      </c>
      <c r="K276" t="str">
        <f>train!T276</f>
        <v>no</v>
      </c>
      <c r="L276">
        <f t="shared" si="46"/>
        <v>1.128143884114172</v>
      </c>
      <c r="M276">
        <f t="shared" si="47"/>
        <v>1.3251515573284607</v>
      </c>
      <c r="N276">
        <f t="shared" si="48"/>
        <v>1.3251515573284607</v>
      </c>
      <c r="O276">
        <f t="shared" si="49"/>
        <v>1.3251515573284607</v>
      </c>
    </row>
    <row r="277" spans="1:15">
      <c r="A277">
        <f t="shared" si="44"/>
        <v>276</v>
      </c>
      <c r="B277">
        <f>train!G277</f>
        <v>192.1</v>
      </c>
      <c r="C277">
        <f>train!J277</f>
        <v>312.89999999999998</v>
      </c>
      <c r="D277">
        <f>train!M277</f>
        <v>130.19999999999999</v>
      </c>
      <c r="E277">
        <f>train!P277</f>
        <v>7.9</v>
      </c>
      <c r="F277" s="4">
        <f t="shared" si="40"/>
        <v>0.54651493598862022</v>
      </c>
      <c r="G277" s="4">
        <f t="shared" si="41"/>
        <v>0.87086000556637899</v>
      </c>
      <c r="H277" s="4">
        <f t="shared" si="42"/>
        <v>0.87086000556637899</v>
      </c>
      <c r="I277" s="4">
        <f t="shared" si="43"/>
        <v>0.39500000000000002</v>
      </c>
      <c r="J277">
        <f t="shared" si="45"/>
        <v>1</v>
      </c>
      <c r="K277" t="str">
        <f>train!T277</f>
        <v>no</v>
      </c>
      <c r="L277">
        <f t="shared" si="46"/>
        <v>1.128143884114172</v>
      </c>
      <c r="M277">
        <f t="shared" si="47"/>
        <v>1.4041003788364965</v>
      </c>
      <c r="N277">
        <f t="shared" si="48"/>
        <v>1.4041003788364965</v>
      </c>
      <c r="O277">
        <f t="shared" si="49"/>
        <v>1.4041003788364965</v>
      </c>
    </row>
    <row r="278" spans="1:15">
      <c r="A278">
        <f t="shared" si="44"/>
        <v>277</v>
      </c>
      <c r="B278">
        <f>train!G278</f>
        <v>272.60000000000002</v>
      </c>
      <c r="C278">
        <f>train!J278</f>
        <v>248.7</v>
      </c>
      <c r="D278">
        <f>train!M278</f>
        <v>197.4</v>
      </c>
      <c r="E278">
        <f>train!P278</f>
        <v>9.5</v>
      </c>
      <c r="F278" s="4">
        <f t="shared" si="40"/>
        <v>0.77553342816500714</v>
      </c>
      <c r="G278" s="4">
        <f t="shared" si="41"/>
        <v>0.69217923740606735</v>
      </c>
      <c r="H278" s="4">
        <f t="shared" si="42"/>
        <v>0.69217923740606735</v>
      </c>
      <c r="I278" s="4">
        <f t="shared" si="43"/>
        <v>0.47499999999999998</v>
      </c>
      <c r="J278">
        <f t="shared" si="45"/>
        <v>1</v>
      </c>
      <c r="K278" t="str">
        <f>train!T278</f>
        <v>yes</v>
      </c>
      <c r="L278">
        <f t="shared" si="46"/>
        <v>1.128143884114172</v>
      </c>
      <c r="M278">
        <f t="shared" si="47"/>
        <v>1.3361516723761035</v>
      </c>
      <c r="N278">
        <f t="shared" si="48"/>
        <v>1.3361516723761035</v>
      </c>
      <c r="O278">
        <f t="shared" si="49"/>
        <v>1.3361516723761035</v>
      </c>
    </row>
    <row r="279" spans="1:15">
      <c r="A279">
        <f t="shared" si="44"/>
        <v>278</v>
      </c>
      <c r="B279">
        <f>train!G279</f>
        <v>128.30000000000001</v>
      </c>
      <c r="C279">
        <f>train!J279</f>
        <v>197.1</v>
      </c>
      <c r="D279">
        <f>train!M279</f>
        <v>138.4</v>
      </c>
      <c r="E279">
        <f>train!P279</f>
        <v>12.2</v>
      </c>
      <c r="F279" s="4">
        <f t="shared" si="40"/>
        <v>0.36500711237553346</v>
      </c>
      <c r="G279" s="4">
        <f t="shared" si="41"/>
        <v>0.54856665738936816</v>
      </c>
      <c r="H279" s="4">
        <f t="shared" si="42"/>
        <v>0.54856665738936816</v>
      </c>
      <c r="I279" s="4">
        <f t="shared" si="43"/>
        <v>0.61</v>
      </c>
      <c r="J279">
        <f t="shared" si="45"/>
        <v>2</v>
      </c>
      <c r="K279" t="str">
        <f>train!T279</f>
        <v>yes</v>
      </c>
      <c r="L279">
        <f t="shared" si="46"/>
        <v>1.128143884114172</v>
      </c>
      <c r="M279">
        <f t="shared" si="47"/>
        <v>1.0522266615532103</v>
      </c>
      <c r="N279">
        <f t="shared" si="48"/>
        <v>1.0522266615532103</v>
      </c>
      <c r="O279">
        <f t="shared" si="49"/>
        <v>1.0522266615532103</v>
      </c>
    </row>
    <row r="280" spans="1:15">
      <c r="A280">
        <f t="shared" si="44"/>
        <v>279</v>
      </c>
      <c r="B280">
        <f>train!G280</f>
        <v>169.6</v>
      </c>
      <c r="C280">
        <f>train!J280</f>
        <v>264.10000000000002</v>
      </c>
      <c r="D280">
        <f>train!M280</f>
        <v>206.3</v>
      </c>
      <c r="E280">
        <f>train!P280</f>
        <v>9.3000000000000007</v>
      </c>
      <c r="F280" s="4">
        <f t="shared" si="40"/>
        <v>0.48250355618776669</v>
      </c>
      <c r="G280" s="4">
        <f t="shared" si="41"/>
        <v>0.73504035624826058</v>
      </c>
      <c r="H280" s="4">
        <f t="shared" si="42"/>
        <v>0.73504035624826058</v>
      </c>
      <c r="I280" s="4">
        <f t="shared" si="43"/>
        <v>0.46500000000000002</v>
      </c>
      <c r="J280">
        <f t="shared" si="45"/>
        <v>1</v>
      </c>
      <c r="K280" t="str">
        <f>train!T280</f>
        <v>no</v>
      </c>
      <c r="L280">
        <f t="shared" si="46"/>
        <v>1.128143884114172</v>
      </c>
      <c r="M280">
        <f t="shared" si="47"/>
        <v>1.2367713339016964</v>
      </c>
      <c r="N280">
        <f t="shared" si="48"/>
        <v>1.2367713339016964</v>
      </c>
      <c r="O280">
        <f t="shared" si="49"/>
        <v>1.2367713339016964</v>
      </c>
    </row>
    <row r="281" spans="1:15">
      <c r="A281">
        <f t="shared" si="44"/>
        <v>280</v>
      </c>
      <c r="B281">
        <f>train!G281</f>
        <v>214.7</v>
      </c>
      <c r="C281">
        <f>train!J281</f>
        <v>138.5</v>
      </c>
      <c r="D281">
        <f>train!M281</f>
        <v>169.1</v>
      </c>
      <c r="E281">
        <f>train!P281</f>
        <v>8.6</v>
      </c>
      <c r="F281" s="4">
        <f t="shared" si="40"/>
        <v>0.61081081081081079</v>
      </c>
      <c r="G281" s="4">
        <f t="shared" si="41"/>
        <v>0.38547175062621764</v>
      </c>
      <c r="H281" s="4">
        <f t="shared" si="42"/>
        <v>0.38547175062621764</v>
      </c>
      <c r="I281" s="4">
        <f t="shared" si="43"/>
        <v>0.43</v>
      </c>
      <c r="J281">
        <f t="shared" si="45"/>
        <v>2</v>
      </c>
      <c r="K281" t="str">
        <f>train!T281</f>
        <v>no</v>
      </c>
      <c r="L281">
        <f t="shared" si="46"/>
        <v>1.128143884114172</v>
      </c>
      <c r="M281">
        <f t="shared" si="47"/>
        <v>0.9247522844876036</v>
      </c>
      <c r="N281">
        <f t="shared" si="48"/>
        <v>0.9247522844876036</v>
      </c>
      <c r="O281">
        <f t="shared" si="49"/>
        <v>0.9247522844876036</v>
      </c>
    </row>
    <row r="282" spans="1:15">
      <c r="A282">
        <f t="shared" si="44"/>
        <v>281</v>
      </c>
      <c r="B282">
        <f>train!G282</f>
        <v>169.2</v>
      </c>
      <c r="C282">
        <f>train!J282</f>
        <v>271.5</v>
      </c>
      <c r="D282">
        <f>train!M282</f>
        <v>170.2</v>
      </c>
      <c r="E282">
        <f>train!P282</f>
        <v>10.6</v>
      </c>
      <c r="F282" s="4">
        <f t="shared" si="40"/>
        <v>0.4813655761024182</v>
      </c>
      <c r="G282" s="4">
        <f t="shared" si="41"/>
        <v>0.75563595880879486</v>
      </c>
      <c r="H282" s="4">
        <f t="shared" si="42"/>
        <v>0.75563595880879486</v>
      </c>
      <c r="I282" s="4">
        <f t="shared" si="43"/>
        <v>0.53</v>
      </c>
      <c r="J282">
        <f t="shared" si="45"/>
        <v>1</v>
      </c>
      <c r="K282" t="str">
        <f>train!T282</f>
        <v>no</v>
      </c>
      <c r="L282">
        <f t="shared" si="46"/>
        <v>1.128143884114172</v>
      </c>
      <c r="M282">
        <f t="shared" si="47"/>
        <v>1.2863064263021415</v>
      </c>
      <c r="N282">
        <f t="shared" si="48"/>
        <v>1.2863064263021415</v>
      </c>
      <c r="O282">
        <f t="shared" si="49"/>
        <v>1.2863064263021415</v>
      </c>
    </row>
    <row r="283" spans="1:15">
      <c r="A283">
        <f t="shared" si="44"/>
        <v>282</v>
      </c>
      <c r="B283">
        <f>train!G283</f>
        <v>194.1</v>
      </c>
      <c r="C283">
        <f>train!J283</f>
        <v>176.6</v>
      </c>
      <c r="D283">
        <f>train!M283</f>
        <v>302.8</v>
      </c>
      <c r="E283">
        <f>train!P283</f>
        <v>7</v>
      </c>
      <c r="F283" s="4">
        <f t="shared" si="40"/>
        <v>0.55220483641536267</v>
      </c>
      <c r="G283" s="4">
        <f t="shared" si="41"/>
        <v>0.49151127191761756</v>
      </c>
      <c r="H283" s="4">
        <f t="shared" si="42"/>
        <v>0.49151127191761756</v>
      </c>
      <c r="I283" s="4">
        <f t="shared" si="43"/>
        <v>0.35</v>
      </c>
      <c r="J283">
        <f t="shared" si="45"/>
        <v>2</v>
      </c>
      <c r="K283" t="str">
        <f>train!T283</f>
        <v>no</v>
      </c>
      <c r="L283">
        <f t="shared" si="46"/>
        <v>1.128143884114172</v>
      </c>
      <c r="M283">
        <f t="shared" si="47"/>
        <v>0.95425198045624504</v>
      </c>
      <c r="N283">
        <f t="shared" si="48"/>
        <v>0.95425198045624504</v>
      </c>
      <c r="O283">
        <f t="shared" si="49"/>
        <v>0.95425198045624504</v>
      </c>
    </row>
    <row r="284" spans="1:15">
      <c r="A284">
        <f t="shared" si="44"/>
        <v>283</v>
      </c>
      <c r="B284">
        <f>train!G284</f>
        <v>225.1</v>
      </c>
      <c r="C284">
        <f>train!J284</f>
        <v>199.2</v>
      </c>
      <c r="D284">
        <f>train!M284</f>
        <v>175.5</v>
      </c>
      <c r="E284">
        <f>train!P284</f>
        <v>14.6</v>
      </c>
      <c r="F284" s="4">
        <f t="shared" si="40"/>
        <v>0.64039829302987195</v>
      </c>
      <c r="G284" s="4">
        <f t="shared" si="41"/>
        <v>0.55441135541330355</v>
      </c>
      <c r="H284" s="4">
        <f t="shared" si="42"/>
        <v>0.55441135541330355</v>
      </c>
      <c r="I284" s="4">
        <f t="shared" si="43"/>
        <v>0.73</v>
      </c>
      <c r="J284">
        <f t="shared" si="45"/>
        <v>1</v>
      </c>
      <c r="K284" t="str">
        <f>train!T284</f>
        <v>no</v>
      </c>
      <c r="L284">
        <f t="shared" si="46"/>
        <v>1.128143884114172</v>
      </c>
      <c r="M284">
        <f t="shared" si="47"/>
        <v>1.2481001064570125</v>
      </c>
      <c r="N284">
        <f t="shared" si="48"/>
        <v>1.2481001064570125</v>
      </c>
      <c r="O284">
        <f t="shared" si="49"/>
        <v>1.2481001064570125</v>
      </c>
    </row>
    <row r="285" spans="1:15">
      <c r="A285">
        <f t="shared" si="44"/>
        <v>284</v>
      </c>
      <c r="B285">
        <f>train!G285</f>
        <v>213</v>
      </c>
      <c r="C285">
        <f>train!J285</f>
        <v>176.6</v>
      </c>
      <c r="D285">
        <f>train!M285</f>
        <v>262.60000000000002</v>
      </c>
      <c r="E285">
        <f>train!P285</f>
        <v>9.1</v>
      </c>
      <c r="F285" s="4">
        <f t="shared" si="40"/>
        <v>0.60597439544807963</v>
      </c>
      <c r="G285" s="4">
        <f t="shared" si="41"/>
        <v>0.49151127191761756</v>
      </c>
      <c r="H285" s="4">
        <f t="shared" si="42"/>
        <v>0.49151127191761756</v>
      </c>
      <c r="I285" s="4">
        <f t="shared" si="43"/>
        <v>0.45499999999999996</v>
      </c>
      <c r="J285">
        <f t="shared" si="45"/>
        <v>2</v>
      </c>
      <c r="K285" t="str">
        <f>train!T285</f>
        <v>yes</v>
      </c>
      <c r="L285">
        <f t="shared" si="46"/>
        <v>1.128143884114172</v>
      </c>
      <c r="M285">
        <f t="shared" si="47"/>
        <v>1.0282979280261213</v>
      </c>
      <c r="N285">
        <f t="shared" si="48"/>
        <v>1.0282979280261213</v>
      </c>
      <c r="O285">
        <f t="shared" si="49"/>
        <v>1.0282979280261213</v>
      </c>
    </row>
    <row r="286" spans="1:15">
      <c r="A286">
        <f t="shared" si="44"/>
        <v>285</v>
      </c>
      <c r="B286">
        <f>train!G286</f>
        <v>221.8</v>
      </c>
      <c r="C286">
        <f>train!J286</f>
        <v>161.69999999999999</v>
      </c>
      <c r="D286">
        <f>train!M286</f>
        <v>227.7</v>
      </c>
      <c r="E286">
        <f>train!P286</f>
        <v>14</v>
      </c>
      <c r="F286" s="4">
        <f t="shared" si="40"/>
        <v>0.63100995732574683</v>
      </c>
      <c r="G286" s="4">
        <f t="shared" si="41"/>
        <v>0.45004174784302808</v>
      </c>
      <c r="H286" s="4">
        <f t="shared" si="42"/>
        <v>0.45004174784302808</v>
      </c>
      <c r="I286" s="4">
        <f t="shared" si="43"/>
        <v>0.7</v>
      </c>
      <c r="J286">
        <f t="shared" si="45"/>
        <v>1</v>
      </c>
      <c r="K286" t="str">
        <f>train!T286</f>
        <v>no</v>
      </c>
      <c r="L286">
        <f t="shared" si="46"/>
        <v>1.128143884114172</v>
      </c>
      <c r="M286">
        <f t="shared" si="47"/>
        <v>1.1372109372704151</v>
      </c>
      <c r="N286">
        <f t="shared" si="48"/>
        <v>1.1372109372704151</v>
      </c>
      <c r="O286">
        <f t="shared" si="49"/>
        <v>1.1372109372704151</v>
      </c>
    </row>
    <row r="287" spans="1:15">
      <c r="A287">
        <f t="shared" si="44"/>
        <v>286</v>
      </c>
      <c r="B287">
        <f>train!G287</f>
        <v>64.599999999999994</v>
      </c>
      <c r="C287">
        <f>train!J287</f>
        <v>176.1</v>
      </c>
      <c r="D287">
        <f>train!M287</f>
        <v>244.8</v>
      </c>
      <c r="E287">
        <f>train!P287</f>
        <v>0</v>
      </c>
      <c r="F287" s="4">
        <f t="shared" si="40"/>
        <v>0.18378378378378377</v>
      </c>
      <c r="G287" s="4">
        <f t="shared" si="41"/>
        <v>0.49011967715001387</v>
      </c>
      <c r="H287" s="4">
        <f t="shared" si="42"/>
        <v>0.49011967715001387</v>
      </c>
      <c r="I287" s="4">
        <f t="shared" si="43"/>
        <v>0</v>
      </c>
      <c r="J287">
        <f t="shared" si="45"/>
        <v>2</v>
      </c>
      <c r="K287" t="str">
        <f>train!T287</f>
        <v>no</v>
      </c>
      <c r="L287">
        <f t="shared" si="46"/>
        <v>1.128143884114172</v>
      </c>
      <c r="M287">
        <f t="shared" si="47"/>
        <v>0.71708512398539692</v>
      </c>
      <c r="N287">
        <f t="shared" si="48"/>
        <v>0.71708512398539692</v>
      </c>
      <c r="O287">
        <f t="shared" si="49"/>
        <v>0.71708512398539692</v>
      </c>
    </row>
    <row r="288" spans="1:15">
      <c r="A288">
        <f t="shared" si="44"/>
        <v>287</v>
      </c>
      <c r="B288">
        <f>train!G288</f>
        <v>154.6</v>
      </c>
      <c r="C288">
        <f>train!J288</f>
        <v>83.4</v>
      </c>
      <c r="D288">
        <f>train!M288</f>
        <v>165.9</v>
      </c>
      <c r="E288">
        <f>train!P288</f>
        <v>13.3</v>
      </c>
      <c r="F288" s="4">
        <f t="shared" si="40"/>
        <v>0.43982930298719769</v>
      </c>
      <c r="G288" s="4">
        <f t="shared" si="41"/>
        <v>0.23211800723629281</v>
      </c>
      <c r="H288" s="4">
        <f t="shared" si="42"/>
        <v>0.23211800723629281</v>
      </c>
      <c r="I288" s="4">
        <f t="shared" si="43"/>
        <v>0.66500000000000004</v>
      </c>
      <c r="J288">
        <f t="shared" si="45"/>
        <v>2</v>
      </c>
      <c r="K288" t="str">
        <f>train!T288</f>
        <v>no</v>
      </c>
      <c r="L288">
        <f t="shared" si="46"/>
        <v>1.128143884114172</v>
      </c>
      <c r="M288">
        <f t="shared" si="47"/>
        <v>0.86222523410817642</v>
      </c>
      <c r="N288">
        <f t="shared" si="48"/>
        <v>0.86222523410817642</v>
      </c>
      <c r="O288">
        <f t="shared" si="49"/>
        <v>0.86222523410817642</v>
      </c>
    </row>
    <row r="289" spans="1:15">
      <c r="A289">
        <f t="shared" si="44"/>
        <v>288</v>
      </c>
      <c r="B289">
        <f>train!G289</f>
        <v>260.2</v>
      </c>
      <c r="C289">
        <f>train!J289</f>
        <v>179.2</v>
      </c>
      <c r="D289">
        <f>train!M289</f>
        <v>135</v>
      </c>
      <c r="E289">
        <f>train!P289</f>
        <v>7.2</v>
      </c>
      <c r="F289" s="4">
        <f t="shared" si="40"/>
        <v>0.74025604551920343</v>
      </c>
      <c r="G289" s="4">
        <f t="shared" si="41"/>
        <v>0.49874756470915665</v>
      </c>
      <c r="H289" s="4">
        <f t="shared" si="42"/>
        <v>0.49874756470915665</v>
      </c>
      <c r="I289" s="4">
        <f t="shared" si="43"/>
        <v>0.36</v>
      </c>
      <c r="J289">
        <f t="shared" si="45"/>
        <v>2</v>
      </c>
      <c r="K289" t="str">
        <f>train!T289</f>
        <v>no</v>
      </c>
      <c r="L289">
        <f t="shared" si="46"/>
        <v>1.128143884114172</v>
      </c>
      <c r="M289">
        <f t="shared" si="47"/>
        <v>1.0840098152389386</v>
      </c>
      <c r="N289">
        <f t="shared" si="48"/>
        <v>1.0840098152389386</v>
      </c>
      <c r="O289">
        <f t="shared" si="49"/>
        <v>1.0840098152389386</v>
      </c>
    </row>
    <row r="290" spans="1:15">
      <c r="A290">
        <f t="shared" si="44"/>
        <v>289</v>
      </c>
      <c r="B290">
        <f>train!G290</f>
        <v>161.6</v>
      </c>
      <c r="C290">
        <f>train!J290</f>
        <v>123</v>
      </c>
      <c r="D290">
        <f>train!M290</f>
        <v>261.3</v>
      </c>
      <c r="E290">
        <f>train!P290</f>
        <v>12.2</v>
      </c>
      <c r="F290" s="4">
        <f t="shared" si="40"/>
        <v>0.45974395448079658</v>
      </c>
      <c r="G290" s="4">
        <f t="shared" si="41"/>
        <v>0.34233231283050375</v>
      </c>
      <c r="H290" s="4">
        <f t="shared" si="42"/>
        <v>0.34233231283050375</v>
      </c>
      <c r="I290" s="4">
        <f t="shared" si="43"/>
        <v>0.61</v>
      </c>
      <c r="J290">
        <f t="shared" si="45"/>
        <v>2</v>
      </c>
      <c r="K290" t="str">
        <f>train!T290</f>
        <v>no</v>
      </c>
      <c r="L290">
        <f t="shared" si="46"/>
        <v>1.128143884114172</v>
      </c>
      <c r="M290">
        <f t="shared" si="47"/>
        <v>0.90434911870217716</v>
      </c>
      <c r="N290">
        <f t="shared" si="48"/>
        <v>0.90434911870217716</v>
      </c>
      <c r="O290">
        <f t="shared" si="49"/>
        <v>0.90434911870217716</v>
      </c>
    </row>
    <row r="291" spans="1:15">
      <c r="A291">
        <f t="shared" si="44"/>
        <v>290</v>
      </c>
      <c r="B291">
        <f>train!G291</f>
        <v>220.6</v>
      </c>
      <c r="C291">
        <f>train!J291</f>
        <v>155.19999999999999</v>
      </c>
      <c r="D291">
        <f>train!M291</f>
        <v>186.7</v>
      </c>
      <c r="E291">
        <f>train!P291</f>
        <v>10.5</v>
      </c>
      <c r="F291" s="4">
        <f t="shared" si="40"/>
        <v>0.62759601706970125</v>
      </c>
      <c r="G291" s="4">
        <f t="shared" si="41"/>
        <v>0.43195101586418033</v>
      </c>
      <c r="H291" s="4">
        <f t="shared" si="42"/>
        <v>0.43195101586418033</v>
      </c>
      <c r="I291" s="4">
        <f t="shared" si="43"/>
        <v>0.52500000000000002</v>
      </c>
      <c r="J291">
        <f t="shared" si="45"/>
        <v>2</v>
      </c>
      <c r="K291" t="str">
        <f>train!T291</f>
        <v>no</v>
      </c>
      <c r="L291">
        <f t="shared" si="46"/>
        <v>1.128143884114172</v>
      </c>
      <c r="M291">
        <f t="shared" si="47"/>
        <v>1.0211097496615864</v>
      </c>
      <c r="N291">
        <f t="shared" si="48"/>
        <v>1.0211097496615864</v>
      </c>
      <c r="O291">
        <f t="shared" si="49"/>
        <v>1.0211097496615864</v>
      </c>
    </row>
    <row r="292" spans="1:15">
      <c r="A292">
        <f t="shared" si="44"/>
        <v>291</v>
      </c>
      <c r="B292">
        <f>train!G292</f>
        <v>155.9</v>
      </c>
      <c r="C292">
        <f>train!J292</f>
        <v>162.30000000000001</v>
      </c>
      <c r="D292">
        <f>train!M292</f>
        <v>127.6</v>
      </c>
      <c r="E292">
        <f>train!P292</f>
        <v>13.1</v>
      </c>
      <c r="F292" s="4">
        <f t="shared" si="40"/>
        <v>0.44352773826458036</v>
      </c>
      <c r="G292" s="4">
        <f t="shared" si="41"/>
        <v>0.45171166156415254</v>
      </c>
      <c r="H292" s="4">
        <f t="shared" si="42"/>
        <v>0.45171166156415254</v>
      </c>
      <c r="I292" s="4">
        <f t="shared" si="43"/>
        <v>0.65500000000000003</v>
      </c>
      <c r="J292">
        <f t="shared" si="45"/>
        <v>2</v>
      </c>
      <c r="K292" t="str">
        <f>train!T292</f>
        <v>no</v>
      </c>
      <c r="L292">
        <f t="shared" si="46"/>
        <v>1.128143884114172</v>
      </c>
      <c r="M292">
        <f t="shared" si="47"/>
        <v>1.0167736744212987</v>
      </c>
      <c r="N292">
        <f t="shared" si="48"/>
        <v>1.0167736744212987</v>
      </c>
      <c r="O292">
        <f t="shared" si="49"/>
        <v>1.0167736744212987</v>
      </c>
    </row>
    <row r="293" spans="1:15">
      <c r="A293">
        <f t="shared" si="44"/>
        <v>292</v>
      </c>
      <c r="B293">
        <f>train!G293</f>
        <v>182.5</v>
      </c>
      <c r="C293">
        <f>train!J293</f>
        <v>204.7</v>
      </c>
      <c r="D293">
        <f>train!M293</f>
        <v>229.9</v>
      </c>
      <c r="E293">
        <f>train!P293</f>
        <v>11.3</v>
      </c>
      <c r="F293" s="4">
        <f t="shared" si="40"/>
        <v>0.51920341394025604</v>
      </c>
      <c r="G293" s="4">
        <f t="shared" si="41"/>
        <v>0.56971889785694396</v>
      </c>
      <c r="H293" s="4">
        <f t="shared" si="42"/>
        <v>0.56971889785694396</v>
      </c>
      <c r="I293" s="4">
        <f t="shared" si="43"/>
        <v>0.56500000000000006</v>
      </c>
      <c r="J293">
        <f t="shared" si="45"/>
        <v>2</v>
      </c>
      <c r="K293" t="str">
        <f>train!T293</f>
        <v>no</v>
      </c>
      <c r="L293">
        <f t="shared" si="46"/>
        <v>1.128143884114172</v>
      </c>
      <c r="M293">
        <f t="shared" si="47"/>
        <v>1.1126349042690864</v>
      </c>
      <c r="N293">
        <f t="shared" si="48"/>
        <v>1.1126349042690864</v>
      </c>
      <c r="O293">
        <f t="shared" si="49"/>
        <v>1.1126349042690864</v>
      </c>
    </row>
    <row r="294" spans="1:15">
      <c r="A294">
        <f t="shared" si="44"/>
        <v>293</v>
      </c>
      <c r="B294">
        <f>train!G294</f>
        <v>220.1</v>
      </c>
      <c r="C294">
        <f>train!J294</f>
        <v>234.3</v>
      </c>
      <c r="D294">
        <f>train!M294</f>
        <v>237.3</v>
      </c>
      <c r="E294">
        <f>train!P294</f>
        <v>10.1</v>
      </c>
      <c r="F294" s="4">
        <f t="shared" si="40"/>
        <v>0.62617354196301567</v>
      </c>
      <c r="G294" s="4">
        <f t="shared" si="41"/>
        <v>0.65210130809908151</v>
      </c>
      <c r="H294" s="4">
        <f t="shared" si="42"/>
        <v>0.65210130809908151</v>
      </c>
      <c r="I294" s="4">
        <f t="shared" si="43"/>
        <v>0.505</v>
      </c>
      <c r="J294">
        <f t="shared" si="45"/>
        <v>1</v>
      </c>
      <c r="K294" t="str">
        <f>train!T294</f>
        <v>no</v>
      </c>
      <c r="L294">
        <f t="shared" si="46"/>
        <v>1.128143884114172</v>
      </c>
      <c r="M294">
        <f t="shared" si="47"/>
        <v>1.2237608167871592</v>
      </c>
      <c r="N294">
        <f t="shared" si="48"/>
        <v>1.2237608167871592</v>
      </c>
      <c r="O294">
        <f t="shared" si="49"/>
        <v>1.2237608167871592</v>
      </c>
    </row>
    <row r="295" spans="1:15">
      <c r="A295">
        <f t="shared" si="44"/>
        <v>294</v>
      </c>
      <c r="B295">
        <f>train!G295</f>
        <v>152.19999999999999</v>
      </c>
      <c r="C295">
        <f>train!J295</f>
        <v>177.2</v>
      </c>
      <c r="D295">
        <f>train!M295</f>
        <v>96.4</v>
      </c>
      <c r="E295">
        <f>train!P295</f>
        <v>5.3</v>
      </c>
      <c r="F295" s="4">
        <f t="shared" si="40"/>
        <v>0.43300142247510665</v>
      </c>
      <c r="G295" s="4">
        <f t="shared" si="41"/>
        <v>0.49318118563874197</v>
      </c>
      <c r="H295" s="4">
        <f t="shared" si="42"/>
        <v>0.49318118563874197</v>
      </c>
      <c r="I295" s="4">
        <f t="shared" si="43"/>
        <v>0.26500000000000001</v>
      </c>
      <c r="J295">
        <f t="shared" si="45"/>
        <v>2</v>
      </c>
      <c r="K295" t="str">
        <f>train!T295</f>
        <v>no</v>
      </c>
      <c r="L295">
        <f t="shared" si="46"/>
        <v>1.128143884114172</v>
      </c>
      <c r="M295">
        <f t="shared" si="47"/>
        <v>0.86265323021567386</v>
      </c>
      <c r="N295">
        <f t="shared" si="48"/>
        <v>0.86265323021567386</v>
      </c>
      <c r="O295">
        <f t="shared" si="49"/>
        <v>0.86265323021567386</v>
      </c>
    </row>
    <row r="296" spans="1:15">
      <c r="A296">
        <f t="shared" si="44"/>
        <v>295</v>
      </c>
      <c r="B296">
        <f>train!G296</f>
        <v>181.5</v>
      </c>
      <c r="C296">
        <f>train!J296</f>
        <v>205.1</v>
      </c>
      <c r="D296">
        <f>train!M296</f>
        <v>204</v>
      </c>
      <c r="E296">
        <f>train!P296</f>
        <v>14.7</v>
      </c>
      <c r="F296" s="4">
        <f t="shared" si="40"/>
        <v>0.51635846372688476</v>
      </c>
      <c r="G296" s="4">
        <f t="shared" si="41"/>
        <v>0.57083217367102701</v>
      </c>
      <c r="H296" s="4">
        <f t="shared" si="42"/>
        <v>0.57083217367102701</v>
      </c>
      <c r="I296" s="4">
        <f t="shared" si="43"/>
        <v>0.73499999999999999</v>
      </c>
      <c r="J296">
        <f t="shared" si="45"/>
        <v>1</v>
      </c>
      <c r="K296" t="str">
        <f>train!T296</f>
        <v>no</v>
      </c>
      <c r="L296">
        <f t="shared" si="46"/>
        <v>1.128143884114172</v>
      </c>
      <c r="M296">
        <f t="shared" si="47"/>
        <v>1.207704352918531</v>
      </c>
      <c r="N296">
        <f t="shared" si="48"/>
        <v>1.207704352918531</v>
      </c>
      <c r="O296">
        <f t="shared" si="49"/>
        <v>1.207704352918531</v>
      </c>
    </row>
    <row r="297" spans="1:15">
      <c r="A297">
        <f t="shared" si="44"/>
        <v>296</v>
      </c>
      <c r="B297">
        <f>train!G297</f>
        <v>236.2</v>
      </c>
      <c r="C297">
        <f>train!J297</f>
        <v>218.6</v>
      </c>
      <c r="D297">
        <f>train!M297</f>
        <v>194.1</v>
      </c>
      <c r="E297">
        <f>train!P297</f>
        <v>13.2</v>
      </c>
      <c r="F297" s="4">
        <f t="shared" si="40"/>
        <v>0.67197724039829299</v>
      </c>
      <c r="G297" s="4">
        <f t="shared" si="41"/>
        <v>0.60840523239632616</v>
      </c>
      <c r="H297" s="4">
        <f t="shared" si="42"/>
        <v>0.60840523239632616</v>
      </c>
      <c r="I297" s="4">
        <f t="shared" si="43"/>
        <v>0.65999999999999992</v>
      </c>
      <c r="J297">
        <f t="shared" si="45"/>
        <v>1</v>
      </c>
      <c r="K297" t="str">
        <f>train!T297</f>
        <v>yes</v>
      </c>
      <c r="L297">
        <f t="shared" si="46"/>
        <v>1.128143884114172</v>
      </c>
      <c r="M297">
        <f t="shared" si="47"/>
        <v>1.2757222523840213</v>
      </c>
      <c r="N297">
        <f t="shared" si="48"/>
        <v>1.2757222523840213</v>
      </c>
      <c r="O297">
        <f t="shared" si="49"/>
        <v>1.2757222523840213</v>
      </c>
    </row>
    <row r="298" spans="1:15">
      <c r="A298">
        <f t="shared" si="44"/>
        <v>297</v>
      </c>
      <c r="B298">
        <f>train!G298</f>
        <v>134.19999999999999</v>
      </c>
      <c r="C298">
        <f>train!J298</f>
        <v>227.3</v>
      </c>
      <c r="D298">
        <f>train!M298</f>
        <v>122.4</v>
      </c>
      <c r="E298">
        <f>train!P298</f>
        <v>8.5</v>
      </c>
      <c r="F298" s="4">
        <f t="shared" si="40"/>
        <v>0.38179231863442387</v>
      </c>
      <c r="G298" s="4">
        <f t="shared" si="41"/>
        <v>0.63261898135263017</v>
      </c>
      <c r="H298" s="4">
        <f t="shared" si="42"/>
        <v>0.63261898135263017</v>
      </c>
      <c r="I298" s="4">
        <f t="shared" si="43"/>
        <v>0.42499999999999999</v>
      </c>
      <c r="J298">
        <f t="shared" si="45"/>
        <v>2</v>
      </c>
      <c r="K298" t="str">
        <f>train!T298</f>
        <v>no</v>
      </c>
      <c r="L298">
        <f t="shared" si="46"/>
        <v>1.128143884114172</v>
      </c>
      <c r="M298">
        <f t="shared" si="47"/>
        <v>1.0615102098913267</v>
      </c>
      <c r="N298">
        <f t="shared" si="48"/>
        <v>1.0615102098913267</v>
      </c>
      <c r="O298">
        <f t="shared" si="49"/>
        <v>1.0615102098913267</v>
      </c>
    </row>
    <row r="299" spans="1:15">
      <c r="A299">
        <f t="shared" si="44"/>
        <v>298</v>
      </c>
      <c r="B299">
        <f>train!G299</f>
        <v>150.1</v>
      </c>
      <c r="C299">
        <f>train!J299</f>
        <v>264.7</v>
      </c>
      <c r="D299">
        <f>train!M299</f>
        <v>178.4</v>
      </c>
      <c r="E299">
        <f>train!P299</f>
        <v>5.8</v>
      </c>
      <c r="F299" s="4">
        <f t="shared" si="40"/>
        <v>0.427027027027027</v>
      </c>
      <c r="G299" s="4">
        <f t="shared" si="41"/>
        <v>0.73671026996938482</v>
      </c>
      <c r="H299" s="4">
        <f t="shared" si="42"/>
        <v>0.73671026996938482</v>
      </c>
      <c r="I299" s="4">
        <f t="shared" si="43"/>
        <v>0.28999999999999998</v>
      </c>
      <c r="J299">
        <f t="shared" si="45"/>
        <v>1</v>
      </c>
      <c r="K299" t="str">
        <f>train!T299</f>
        <v>no</v>
      </c>
      <c r="L299">
        <f t="shared" si="46"/>
        <v>1.128143884114172</v>
      </c>
      <c r="M299">
        <f t="shared" si="47"/>
        <v>1.1627278811348205</v>
      </c>
      <c r="N299">
        <f t="shared" si="48"/>
        <v>1.1627278811348205</v>
      </c>
      <c r="O299">
        <f t="shared" si="49"/>
        <v>1.1627278811348205</v>
      </c>
    </row>
    <row r="300" spans="1:15">
      <c r="A300">
        <f t="shared" si="44"/>
        <v>299</v>
      </c>
      <c r="B300">
        <f>train!G300</f>
        <v>257.10000000000002</v>
      </c>
      <c r="C300">
        <f>train!J300</f>
        <v>312.2</v>
      </c>
      <c r="D300">
        <f>train!M300</f>
        <v>183</v>
      </c>
      <c r="E300">
        <f>train!P300</f>
        <v>8.8000000000000007</v>
      </c>
      <c r="F300" s="4">
        <f t="shared" si="40"/>
        <v>0.7314366998577525</v>
      </c>
      <c r="G300" s="4">
        <f t="shared" si="41"/>
        <v>0.86891177289173382</v>
      </c>
      <c r="H300" s="4">
        <f t="shared" si="42"/>
        <v>0.86891177289173382</v>
      </c>
      <c r="I300" s="4">
        <f t="shared" si="43"/>
        <v>0.44000000000000006</v>
      </c>
      <c r="J300">
        <f t="shared" si="45"/>
        <v>1</v>
      </c>
      <c r="K300" t="str">
        <f>train!T300</f>
        <v>yes</v>
      </c>
      <c r="L300">
        <f t="shared" si="46"/>
        <v>1.128143884114172</v>
      </c>
      <c r="M300">
        <f t="shared" si="47"/>
        <v>1.4962001818067368</v>
      </c>
      <c r="N300">
        <f t="shared" si="48"/>
        <v>1.4962001818067368</v>
      </c>
      <c r="O300">
        <f t="shared" si="49"/>
        <v>1.4962001818067368</v>
      </c>
    </row>
    <row r="301" spans="1:15">
      <c r="A301">
        <f t="shared" si="44"/>
        <v>300</v>
      </c>
      <c r="B301">
        <f>train!G301</f>
        <v>124.4</v>
      </c>
      <c r="C301">
        <f>train!J301</f>
        <v>179.7</v>
      </c>
      <c r="D301">
        <f>train!M301</f>
        <v>253</v>
      </c>
      <c r="E301">
        <f>train!P301</f>
        <v>11.3</v>
      </c>
      <c r="F301" s="4">
        <f t="shared" si="40"/>
        <v>0.3539118065433855</v>
      </c>
      <c r="G301" s="4">
        <f t="shared" si="41"/>
        <v>0.50013915947676035</v>
      </c>
      <c r="H301" s="4">
        <f t="shared" si="42"/>
        <v>0.50013915947676035</v>
      </c>
      <c r="I301" s="4">
        <f t="shared" si="43"/>
        <v>0.56500000000000006</v>
      </c>
      <c r="J301">
        <f t="shared" si="45"/>
        <v>2</v>
      </c>
      <c r="K301" t="str">
        <f>train!T301</f>
        <v>no</v>
      </c>
      <c r="L301">
        <f t="shared" si="46"/>
        <v>1.128143884114172</v>
      </c>
      <c r="M301">
        <f t="shared" si="47"/>
        <v>0.97198607217132671</v>
      </c>
      <c r="N301">
        <f t="shared" si="48"/>
        <v>0.97198607217132671</v>
      </c>
      <c r="O301">
        <f t="shared" si="49"/>
        <v>0.97198607217132671</v>
      </c>
    </row>
    <row r="302" spans="1:15">
      <c r="A302">
        <f t="shared" si="44"/>
        <v>301</v>
      </c>
      <c r="B302">
        <f>train!G302</f>
        <v>141.69999999999999</v>
      </c>
      <c r="C302">
        <f>train!J302</f>
        <v>232.3</v>
      </c>
      <c r="D302">
        <f>train!M302</f>
        <v>222.1</v>
      </c>
      <c r="E302">
        <f>train!P302</f>
        <v>12</v>
      </c>
      <c r="F302" s="4">
        <f t="shared" si="40"/>
        <v>0.40312944523470834</v>
      </c>
      <c r="G302" s="4">
        <f t="shared" si="41"/>
        <v>0.64653492902866683</v>
      </c>
      <c r="H302" s="4">
        <f t="shared" si="42"/>
        <v>0.64653492902866683</v>
      </c>
      <c r="I302" s="4">
        <f t="shared" si="43"/>
        <v>0.6</v>
      </c>
      <c r="J302">
        <f t="shared" si="45"/>
        <v>1</v>
      </c>
      <c r="K302" t="str">
        <f>train!T302</f>
        <v>no</v>
      </c>
      <c r="L302">
        <f t="shared" si="46"/>
        <v>1.128143884114172</v>
      </c>
      <c r="M302">
        <f t="shared" si="47"/>
        <v>1.1655591698937684</v>
      </c>
      <c r="N302">
        <f t="shared" si="48"/>
        <v>1.1655591698937684</v>
      </c>
      <c r="O302">
        <f t="shared" si="49"/>
        <v>1.1655591698937684</v>
      </c>
    </row>
    <row r="303" spans="1:15">
      <c r="A303">
        <f t="shared" si="44"/>
        <v>302</v>
      </c>
      <c r="B303">
        <f>train!G303</f>
        <v>230</v>
      </c>
      <c r="C303">
        <f>train!J303</f>
        <v>103.2</v>
      </c>
      <c r="D303">
        <f>train!M303</f>
        <v>309.60000000000002</v>
      </c>
      <c r="E303">
        <f>train!P303</f>
        <v>11.3</v>
      </c>
      <c r="F303" s="4">
        <f t="shared" si="40"/>
        <v>0.65433854907539113</v>
      </c>
      <c r="G303" s="4">
        <f t="shared" si="41"/>
        <v>0.28722516003339826</v>
      </c>
      <c r="H303" s="4">
        <f t="shared" si="42"/>
        <v>0.28722516003339826</v>
      </c>
      <c r="I303" s="4">
        <f t="shared" si="43"/>
        <v>0.56500000000000006</v>
      </c>
      <c r="J303">
        <f t="shared" si="45"/>
        <v>2</v>
      </c>
      <c r="K303" t="str">
        <f>train!T303</f>
        <v>no</v>
      </c>
      <c r="L303">
        <f t="shared" si="46"/>
        <v>1.128143884114172</v>
      </c>
      <c r="M303">
        <f t="shared" si="47"/>
        <v>0.9551861189938381</v>
      </c>
      <c r="N303">
        <f t="shared" si="48"/>
        <v>0.9551861189938381</v>
      </c>
      <c r="O303">
        <f t="shared" si="49"/>
        <v>0.9551861189938381</v>
      </c>
    </row>
    <row r="304" spans="1:15">
      <c r="A304">
        <f t="shared" si="44"/>
        <v>303</v>
      </c>
      <c r="B304">
        <f>train!G304</f>
        <v>162.30000000000001</v>
      </c>
      <c r="C304">
        <f>train!J304</f>
        <v>213.7</v>
      </c>
      <c r="D304">
        <f>train!M304</f>
        <v>192.1</v>
      </c>
      <c r="E304">
        <f>train!P304</f>
        <v>10.9</v>
      </c>
      <c r="F304" s="4">
        <f t="shared" si="40"/>
        <v>0.46173541963015652</v>
      </c>
      <c r="G304" s="4">
        <f t="shared" si="41"/>
        <v>0.5947676036738101</v>
      </c>
      <c r="H304" s="4">
        <f t="shared" si="42"/>
        <v>0.5947676036738101</v>
      </c>
      <c r="I304" s="4">
        <f t="shared" si="43"/>
        <v>0.54500000000000004</v>
      </c>
      <c r="J304">
        <f t="shared" si="45"/>
        <v>2</v>
      </c>
      <c r="K304" t="str">
        <f>train!T304</f>
        <v>no</v>
      </c>
      <c r="L304">
        <f t="shared" si="46"/>
        <v>1.128143884114172</v>
      </c>
      <c r="M304">
        <f t="shared" si="47"/>
        <v>1.1035042376451527</v>
      </c>
      <c r="N304">
        <f t="shared" si="48"/>
        <v>1.1035042376451527</v>
      </c>
      <c r="O304">
        <f t="shared" si="49"/>
        <v>1.1035042376451527</v>
      </c>
    </row>
    <row r="305" spans="1:15">
      <c r="A305">
        <f t="shared" si="44"/>
        <v>304</v>
      </c>
      <c r="B305">
        <f>train!G305</f>
        <v>193.3</v>
      </c>
      <c r="C305">
        <f>train!J305</f>
        <v>264.10000000000002</v>
      </c>
      <c r="D305">
        <f>train!M305</f>
        <v>128.6</v>
      </c>
      <c r="E305">
        <f>train!P305</f>
        <v>9.1</v>
      </c>
      <c r="F305" s="4">
        <f t="shared" si="40"/>
        <v>0.5499288762446658</v>
      </c>
      <c r="G305" s="4">
        <f t="shared" si="41"/>
        <v>0.73504035624826058</v>
      </c>
      <c r="H305" s="4">
        <f t="shared" si="42"/>
        <v>0.73504035624826058</v>
      </c>
      <c r="I305" s="4">
        <f t="shared" si="43"/>
        <v>0.45499999999999996</v>
      </c>
      <c r="J305">
        <f t="shared" si="45"/>
        <v>1</v>
      </c>
      <c r="K305" t="str">
        <f>train!T305</f>
        <v>no</v>
      </c>
      <c r="L305">
        <f t="shared" si="46"/>
        <v>1.128143884114172</v>
      </c>
      <c r="M305">
        <f t="shared" si="47"/>
        <v>1.2609581355282422</v>
      </c>
      <c r="N305">
        <f t="shared" si="48"/>
        <v>1.2609581355282422</v>
      </c>
      <c r="O305">
        <f t="shared" si="49"/>
        <v>1.2609581355282422</v>
      </c>
    </row>
    <row r="306" spans="1:15">
      <c r="A306">
        <f t="shared" si="44"/>
        <v>305</v>
      </c>
      <c r="B306">
        <f>train!G306</f>
        <v>78.2</v>
      </c>
      <c r="C306">
        <f>train!J306</f>
        <v>253.4</v>
      </c>
      <c r="D306">
        <f>train!M306</f>
        <v>255</v>
      </c>
      <c r="E306">
        <f>train!P306</f>
        <v>18</v>
      </c>
      <c r="F306" s="4">
        <f t="shared" si="40"/>
        <v>0.222475106685633</v>
      </c>
      <c r="G306" s="4">
        <f t="shared" si="41"/>
        <v>0.70526022822154188</v>
      </c>
      <c r="H306" s="4">
        <f t="shared" si="42"/>
        <v>0.70526022822154188</v>
      </c>
      <c r="I306" s="4">
        <f t="shared" si="43"/>
        <v>0.9</v>
      </c>
      <c r="J306">
        <f t="shared" si="45"/>
        <v>1</v>
      </c>
      <c r="K306" t="str">
        <f>train!T306</f>
        <v>no</v>
      </c>
      <c r="L306">
        <f t="shared" si="46"/>
        <v>1.128143884114172</v>
      </c>
      <c r="M306">
        <f t="shared" si="47"/>
        <v>1.3617191898908476</v>
      </c>
      <c r="N306">
        <f t="shared" si="48"/>
        <v>1.3617191898908476</v>
      </c>
      <c r="O306">
        <f t="shared" si="49"/>
        <v>1.3617191898908476</v>
      </c>
    </row>
    <row r="307" spans="1:15">
      <c r="A307">
        <f t="shared" si="44"/>
        <v>306</v>
      </c>
      <c r="B307">
        <f>train!G307</f>
        <v>83.4</v>
      </c>
      <c r="C307">
        <f>train!J307</f>
        <v>232.2</v>
      </c>
      <c r="D307">
        <f>train!M307</f>
        <v>146.69999999999999</v>
      </c>
      <c r="E307">
        <f>train!P307</f>
        <v>7.6</v>
      </c>
      <c r="F307" s="4">
        <f t="shared" si="40"/>
        <v>0.23726884779516361</v>
      </c>
      <c r="G307" s="4">
        <f t="shared" si="41"/>
        <v>0.64625661007514612</v>
      </c>
      <c r="H307" s="4">
        <f t="shared" si="42"/>
        <v>0.64625661007514612</v>
      </c>
      <c r="I307" s="4">
        <f t="shared" si="43"/>
        <v>0.38</v>
      </c>
      <c r="J307">
        <f t="shared" si="45"/>
        <v>2</v>
      </c>
      <c r="K307" t="str">
        <f>train!T307</f>
        <v>no</v>
      </c>
      <c r="L307">
        <f t="shared" si="46"/>
        <v>1.128143884114172</v>
      </c>
      <c r="M307">
        <f t="shared" si="47"/>
        <v>1.0178367837063482</v>
      </c>
      <c r="N307">
        <f t="shared" si="48"/>
        <v>1.0178367837063482</v>
      </c>
      <c r="O307">
        <f t="shared" si="49"/>
        <v>1.0178367837063482</v>
      </c>
    </row>
    <row r="308" spans="1:15">
      <c r="A308">
        <f t="shared" si="44"/>
        <v>307</v>
      </c>
      <c r="B308">
        <f>train!G308</f>
        <v>201.8</v>
      </c>
      <c r="C308">
        <f>train!J308</f>
        <v>225</v>
      </c>
      <c r="D308">
        <f>train!M308</f>
        <v>204.4</v>
      </c>
      <c r="E308">
        <f>train!P308</f>
        <v>10.3</v>
      </c>
      <c r="F308" s="4">
        <f t="shared" si="40"/>
        <v>0.57411095305832149</v>
      </c>
      <c r="G308" s="4">
        <f t="shared" si="41"/>
        <v>0.62621764542165315</v>
      </c>
      <c r="H308" s="4">
        <f t="shared" si="42"/>
        <v>0.62621764542165315</v>
      </c>
      <c r="I308" s="4">
        <f t="shared" si="43"/>
        <v>0.51500000000000001</v>
      </c>
      <c r="J308">
        <f t="shared" si="45"/>
        <v>1</v>
      </c>
      <c r="K308" t="str">
        <f>train!T308</f>
        <v>no</v>
      </c>
      <c r="L308">
        <f t="shared" si="46"/>
        <v>1.128143884114172</v>
      </c>
      <c r="M308">
        <f t="shared" si="47"/>
        <v>1.1743617267675293</v>
      </c>
      <c r="N308">
        <f t="shared" si="48"/>
        <v>1.1743617267675293</v>
      </c>
      <c r="O308">
        <f t="shared" si="49"/>
        <v>1.1743617267675293</v>
      </c>
    </row>
    <row r="309" spans="1:15">
      <c r="A309">
        <f t="shared" si="44"/>
        <v>308</v>
      </c>
      <c r="B309">
        <f>train!G309</f>
        <v>197</v>
      </c>
      <c r="C309">
        <f>train!J309</f>
        <v>222.8</v>
      </c>
      <c r="D309">
        <f>train!M309</f>
        <v>225.3</v>
      </c>
      <c r="E309">
        <f>train!P309</f>
        <v>10.6</v>
      </c>
      <c r="F309" s="4">
        <f t="shared" si="40"/>
        <v>0.5604551920341394</v>
      </c>
      <c r="G309" s="4">
        <f t="shared" si="41"/>
        <v>0.62009462844419705</v>
      </c>
      <c r="H309" s="4">
        <f t="shared" si="42"/>
        <v>0.62009462844419705</v>
      </c>
      <c r="I309" s="4">
        <f t="shared" si="43"/>
        <v>0.53</v>
      </c>
      <c r="J309">
        <f t="shared" si="45"/>
        <v>1</v>
      </c>
      <c r="K309" t="str">
        <f>train!T309</f>
        <v>no</v>
      </c>
      <c r="L309">
        <f t="shared" si="46"/>
        <v>1.128143884114172</v>
      </c>
      <c r="M309">
        <f t="shared" si="47"/>
        <v>1.1679232503588228</v>
      </c>
      <c r="N309">
        <f t="shared" si="48"/>
        <v>1.1679232503588228</v>
      </c>
      <c r="O309">
        <f t="shared" si="49"/>
        <v>1.1679232503588228</v>
      </c>
    </row>
    <row r="310" spans="1:15">
      <c r="A310">
        <f t="shared" si="44"/>
        <v>309</v>
      </c>
      <c r="B310">
        <f>train!G310</f>
        <v>218</v>
      </c>
      <c r="C310">
        <f>train!J310</f>
        <v>114.4</v>
      </c>
      <c r="D310">
        <f>train!M310</f>
        <v>269.2</v>
      </c>
      <c r="E310">
        <f>train!P310</f>
        <v>12.4</v>
      </c>
      <c r="F310" s="4">
        <f t="shared" si="40"/>
        <v>0.62019914651493602</v>
      </c>
      <c r="G310" s="4">
        <f t="shared" si="41"/>
        <v>0.31839688282772055</v>
      </c>
      <c r="H310" s="4">
        <f t="shared" si="42"/>
        <v>0.31839688282772055</v>
      </c>
      <c r="I310" s="4">
        <f t="shared" si="43"/>
        <v>0.62</v>
      </c>
      <c r="J310">
        <f t="shared" si="45"/>
        <v>2</v>
      </c>
      <c r="K310" t="str">
        <f>train!T310</f>
        <v>yes</v>
      </c>
      <c r="L310">
        <f t="shared" si="46"/>
        <v>1.128143884114172</v>
      </c>
      <c r="M310">
        <f t="shared" si="47"/>
        <v>0.98579923479716369</v>
      </c>
      <c r="N310">
        <f t="shared" si="48"/>
        <v>0.98579923479716369</v>
      </c>
      <c r="O310">
        <f t="shared" si="49"/>
        <v>0.98579923479716369</v>
      </c>
    </row>
    <row r="311" spans="1:15">
      <c r="A311">
        <f t="shared" si="44"/>
        <v>310</v>
      </c>
      <c r="B311">
        <f>train!G311</f>
        <v>164.8</v>
      </c>
      <c r="C311">
        <f>train!J311</f>
        <v>229.9</v>
      </c>
      <c r="D311">
        <f>train!M311</f>
        <v>167.3</v>
      </c>
      <c r="E311">
        <f>train!P311</f>
        <v>14.8</v>
      </c>
      <c r="F311" s="4">
        <f t="shared" si="40"/>
        <v>0.46884779516358466</v>
      </c>
      <c r="G311" s="4">
        <f t="shared" si="41"/>
        <v>0.63985527414416921</v>
      </c>
      <c r="H311" s="4">
        <f t="shared" si="42"/>
        <v>0.63985527414416921</v>
      </c>
      <c r="I311" s="4">
        <f t="shared" si="43"/>
        <v>0.74</v>
      </c>
      <c r="J311">
        <f t="shared" si="45"/>
        <v>1</v>
      </c>
      <c r="K311" t="str">
        <f>train!T311</f>
        <v>no</v>
      </c>
      <c r="L311">
        <f t="shared" si="46"/>
        <v>1.128143884114172</v>
      </c>
      <c r="M311">
        <f t="shared" si="47"/>
        <v>1.2594632978892137</v>
      </c>
      <c r="N311">
        <f t="shared" si="48"/>
        <v>1.2594632978892137</v>
      </c>
      <c r="O311">
        <f t="shared" si="49"/>
        <v>1.2594632978892137</v>
      </c>
    </row>
    <row r="312" spans="1:15">
      <c r="A312">
        <f t="shared" si="44"/>
        <v>311</v>
      </c>
      <c r="B312">
        <f>train!G312</f>
        <v>214</v>
      </c>
      <c r="C312">
        <f>train!J312</f>
        <v>180</v>
      </c>
      <c r="D312">
        <f>train!M312</f>
        <v>134.5</v>
      </c>
      <c r="E312">
        <f>train!P312</f>
        <v>10.6</v>
      </c>
      <c r="F312" s="4">
        <f t="shared" si="40"/>
        <v>0.60881934566145091</v>
      </c>
      <c r="G312" s="4">
        <f t="shared" si="41"/>
        <v>0.50097411633732258</v>
      </c>
      <c r="H312" s="4">
        <f t="shared" si="42"/>
        <v>0.50097411633732258</v>
      </c>
      <c r="I312" s="4">
        <f t="shared" si="43"/>
        <v>0.53</v>
      </c>
      <c r="J312">
        <f t="shared" si="45"/>
        <v>2</v>
      </c>
      <c r="K312" t="str">
        <f>train!T312</f>
        <v>no</v>
      </c>
      <c r="L312">
        <f t="shared" si="46"/>
        <v>1.128143884114172</v>
      </c>
      <c r="M312">
        <f t="shared" si="47"/>
        <v>1.0740163528231588</v>
      </c>
      <c r="N312">
        <f t="shared" si="48"/>
        <v>1.0740163528231588</v>
      </c>
      <c r="O312">
        <f t="shared" si="49"/>
        <v>1.0740163528231588</v>
      </c>
    </row>
    <row r="313" spans="1:15">
      <c r="A313">
        <f t="shared" si="44"/>
        <v>312</v>
      </c>
      <c r="B313">
        <f>train!G313</f>
        <v>170.5</v>
      </c>
      <c r="C313">
        <f>train!J313</f>
        <v>118.2</v>
      </c>
      <c r="D313">
        <f>train!M313</f>
        <v>187.9</v>
      </c>
      <c r="E313">
        <f>train!P313</f>
        <v>11.2</v>
      </c>
      <c r="F313" s="4">
        <f t="shared" si="40"/>
        <v>0.48506401137980087</v>
      </c>
      <c r="G313" s="4">
        <f t="shared" si="41"/>
        <v>0.32897300306150851</v>
      </c>
      <c r="H313" s="4">
        <f t="shared" si="42"/>
        <v>0.32897300306150851</v>
      </c>
      <c r="I313" s="4">
        <f t="shared" si="43"/>
        <v>0.55999999999999994</v>
      </c>
      <c r="J313">
        <f t="shared" si="45"/>
        <v>2</v>
      </c>
      <c r="K313" t="str">
        <f>train!T313</f>
        <v>no</v>
      </c>
      <c r="L313">
        <f t="shared" si="46"/>
        <v>1.128143884114172</v>
      </c>
      <c r="M313">
        <f t="shared" si="47"/>
        <v>0.87483345193383988</v>
      </c>
      <c r="N313">
        <f t="shared" si="48"/>
        <v>0.87483345193383988</v>
      </c>
      <c r="O313">
        <f t="shared" si="49"/>
        <v>0.87483345193383988</v>
      </c>
    </row>
    <row r="314" spans="1:15">
      <c r="A314">
        <f t="shared" si="44"/>
        <v>313</v>
      </c>
      <c r="B314">
        <f>train!G314</f>
        <v>205.7</v>
      </c>
      <c r="C314">
        <f>train!J314</f>
        <v>214.5</v>
      </c>
      <c r="D314">
        <f>train!M314</f>
        <v>226.1</v>
      </c>
      <c r="E314">
        <f>train!P314</f>
        <v>6.7</v>
      </c>
      <c r="F314" s="4">
        <f t="shared" si="40"/>
        <v>0.5852062588904694</v>
      </c>
      <c r="G314" s="4">
        <f t="shared" si="41"/>
        <v>0.59699415530197608</v>
      </c>
      <c r="H314" s="4">
        <f t="shared" si="42"/>
        <v>0.59699415530197608</v>
      </c>
      <c r="I314" s="4">
        <f t="shared" si="43"/>
        <v>0.33500000000000002</v>
      </c>
      <c r="J314">
        <f t="shared" si="45"/>
        <v>2</v>
      </c>
      <c r="K314" t="str">
        <f>train!T314</f>
        <v>no</v>
      </c>
      <c r="L314">
        <f t="shared" si="46"/>
        <v>1.128143884114172</v>
      </c>
      <c r="M314">
        <f t="shared" si="47"/>
        <v>1.0805070144955187</v>
      </c>
      <c r="N314">
        <f t="shared" si="48"/>
        <v>1.0805070144955187</v>
      </c>
      <c r="O314">
        <f t="shared" si="49"/>
        <v>1.0805070144955187</v>
      </c>
    </row>
    <row r="315" spans="1:15">
      <c r="A315">
        <f t="shared" si="44"/>
        <v>314</v>
      </c>
      <c r="B315">
        <f>train!G315</f>
        <v>165.5</v>
      </c>
      <c r="C315">
        <f>train!J315</f>
        <v>286.2</v>
      </c>
      <c r="D315">
        <f>train!M315</f>
        <v>198.9</v>
      </c>
      <c r="E315">
        <f>train!P315</f>
        <v>11.5</v>
      </c>
      <c r="F315" s="4">
        <f t="shared" si="40"/>
        <v>0.47083926031294454</v>
      </c>
      <c r="G315" s="4">
        <f t="shared" si="41"/>
        <v>0.79654884497634282</v>
      </c>
      <c r="H315" s="4">
        <f t="shared" si="42"/>
        <v>0.79654884497634282</v>
      </c>
      <c r="I315" s="4">
        <f t="shared" si="43"/>
        <v>0.57499999999999996</v>
      </c>
      <c r="J315">
        <f t="shared" si="45"/>
        <v>1</v>
      </c>
      <c r="K315" t="str">
        <f>train!T315</f>
        <v>yes</v>
      </c>
      <c r="L315">
        <f t="shared" si="46"/>
        <v>1.128143884114172</v>
      </c>
      <c r="M315">
        <f t="shared" si="47"/>
        <v>1.3495535313274285</v>
      </c>
      <c r="N315">
        <f t="shared" si="48"/>
        <v>1.3495535313274285</v>
      </c>
      <c r="O315">
        <f t="shared" si="49"/>
        <v>1.3495535313274285</v>
      </c>
    </row>
    <row r="316" spans="1:15">
      <c r="A316">
        <f t="shared" si="44"/>
        <v>315</v>
      </c>
      <c r="B316">
        <f>train!G316</f>
        <v>221</v>
      </c>
      <c r="C316">
        <f>train!J316</f>
        <v>160.69999999999999</v>
      </c>
      <c r="D316">
        <f>train!M316</f>
        <v>233.1</v>
      </c>
      <c r="E316">
        <f>train!P316</f>
        <v>6.8</v>
      </c>
      <c r="F316" s="4">
        <f t="shared" si="40"/>
        <v>0.62873399715504974</v>
      </c>
      <c r="G316" s="4">
        <f t="shared" si="41"/>
        <v>0.44725855830782074</v>
      </c>
      <c r="H316" s="4">
        <f t="shared" si="42"/>
        <v>0.44725855830782074</v>
      </c>
      <c r="I316" s="4">
        <f t="shared" si="43"/>
        <v>0.33999999999999997</v>
      </c>
      <c r="J316">
        <f t="shared" si="45"/>
        <v>2</v>
      </c>
      <c r="K316" t="str">
        <f>train!T316</f>
        <v>no</v>
      </c>
      <c r="L316">
        <f t="shared" si="46"/>
        <v>1.128143884114172</v>
      </c>
      <c r="M316">
        <f t="shared" si="47"/>
        <v>0.95445632437411543</v>
      </c>
      <c r="N316">
        <f t="shared" si="48"/>
        <v>0.95445632437411543</v>
      </c>
      <c r="O316">
        <f t="shared" si="49"/>
        <v>0.95445632437411543</v>
      </c>
    </row>
    <row r="317" spans="1:15">
      <c r="A317">
        <f t="shared" si="44"/>
        <v>316</v>
      </c>
      <c r="B317">
        <f>train!G317</f>
        <v>242.1</v>
      </c>
      <c r="C317">
        <f>train!J317</f>
        <v>191</v>
      </c>
      <c r="D317">
        <f>train!M317</f>
        <v>218.6</v>
      </c>
      <c r="E317">
        <f>train!P317</f>
        <v>14.7</v>
      </c>
      <c r="F317" s="4">
        <f t="shared" si="40"/>
        <v>0.68876244665718345</v>
      </c>
      <c r="G317" s="4">
        <f t="shared" si="41"/>
        <v>0.5315892012246034</v>
      </c>
      <c r="H317" s="4">
        <f t="shared" si="42"/>
        <v>0.5315892012246034</v>
      </c>
      <c r="I317" s="4">
        <f t="shared" si="43"/>
        <v>0.73499999999999999</v>
      </c>
      <c r="J317">
        <f t="shared" si="45"/>
        <v>1</v>
      </c>
      <c r="K317" t="str">
        <f>train!T317</f>
        <v>no</v>
      </c>
      <c r="L317">
        <f t="shared" si="46"/>
        <v>1.128143884114172</v>
      </c>
      <c r="M317">
        <f t="shared" si="47"/>
        <v>1.2568981126735823</v>
      </c>
      <c r="N317">
        <f t="shared" si="48"/>
        <v>1.2568981126735823</v>
      </c>
      <c r="O317">
        <f t="shared" si="49"/>
        <v>1.2568981126735823</v>
      </c>
    </row>
    <row r="318" spans="1:15">
      <c r="A318">
        <f t="shared" si="44"/>
        <v>317</v>
      </c>
      <c r="B318">
        <f>train!G318</f>
        <v>151.6</v>
      </c>
      <c r="C318">
        <f>train!J318</f>
        <v>155.4</v>
      </c>
      <c r="D318">
        <f>train!M318</f>
        <v>240</v>
      </c>
      <c r="E318">
        <f>train!P318</f>
        <v>14.7</v>
      </c>
      <c r="F318" s="4">
        <f t="shared" si="40"/>
        <v>0.43129445234708391</v>
      </c>
      <c r="G318" s="4">
        <f t="shared" si="41"/>
        <v>0.4325076537712218</v>
      </c>
      <c r="H318" s="4">
        <f t="shared" si="42"/>
        <v>0.4325076537712218</v>
      </c>
      <c r="I318" s="4">
        <f t="shared" si="43"/>
        <v>0.73499999999999999</v>
      </c>
      <c r="J318">
        <f t="shared" si="45"/>
        <v>2</v>
      </c>
      <c r="K318" t="str">
        <f>train!T318</f>
        <v>no</v>
      </c>
      <c r="L318">
        <f t="shared" si="46"/>
        <v>1.128143884114172</v>
      </c>
      <c r="M318">
        <f t="shared" si="47"/>
        <v>1.0489831484665257</v>
      </c>
      <c r="N318">
        <f t="shared" si="48"/>
        <v>1.0489831484665257</v>
      </c>
      <c r="O318">
        <f t="shared" si="49"/>
        <v>1.0489831484665257</v>
      </c>
    </row>
    <row r="319" spans="1:15">
      <c r="A319">
        <f t="shared" si="44"/>
        <v>318</v>
      </c>
      <c r="B319">
        <f>train!G319</f>
        <v>176.2</v>
      </c>
      <c r="C319">
        <f>train!J319</f>
        <v>145</v>
      </c>
      <c r="D319">
        <f>train!M319</f>
        <v>249.5</v>
      </c>
      <c r="E319">
        <f>train!P319</f>
        <v>5.7</v>
      </c>
      <c r="F319" s="4">
        <f t="shared" si="40"/>
        <v>0.50128022759601709</v>
      </c>
      <c r="G319" s="4">
        <f t="shared" si="41"/>
        <v>0.40356248260506539</v>
      </c>
      <c r="H319" s="4">
        <f t="shared" si="42"/>
        <v>0.40356248260506539</v>
      </c>
      <c r="I319" s="4">
        <f t="shared" si="43"/>
        <v>0.28500000000000003</v>
      </c>
      <c r="J319">
        <f t="shared" si="45"/>
        <v>2</v>
      </c>
      <c r="K319" t="str">
        <f>train!T319</f>
        <v>no</v>
      </c>
      <c r="L319">
        <f t="shared" si="46"/>
        <v>1.128143884114172</v>
      </c>
      <c r="M319">
        <f t="shared" si="47"/>
        <v>0.81131511837968484</v>
      </c>
      <c r="N319">
        <f t="shared" si="48"/>
        <v>0.81131511837968484</v>
      </c>
      <c r="O319">
        <f t="shared" si="49"/>
        <v>0.81131511837968484</v>
      </c>
    </row>
    <row r="320" spans="1:15">
      <c r="A320">
        <f t="shared" si="44"/>
        <v>319</v>
      </c>
      <c r="B320">
        <f>train!G320</f>
        <v>196</v>
      </c>
      <c r="C320">
        <f>train!J320</f>
        <v>322.7</v>
      </c>
      <c r="D320">
        <f>train!M320</f>
        <v>225.6</v>
      </c>
      <c r="E320">
        <f>train!P320</f>
        <v>3.7</v>
      </c>
      <c r="F320" s="4">
        <f t="shared" si="40"/>
        <v>0.55761024182076813</v>
      </c>
      <c r="G320" s="4">
        <f t="shared" si="41"/>
        <v>0.898135263011411</v>
      </c>
      <c r="H320" s="4">
        <f t="shared" si="42"/>
        <v>0.898135263011411</v>
      </c>
      <c r="I320" s="4">
        <f t="shared" si="43"/>
        <v>0.185</v>
      </c>
      <c r="J320">
        <f t="shared" si="45"/>
        <v>1</v>
      </c>
      <c r="K320" t="str">
        <f>train!T320</f>
        <v>no</v>
      </c>
      <c r="L320">
        <f t="shared" si="46"/>
        <v>1.128143884114172</v>
      </c>
      <c r="M320">
        <f t="shared" si="47"/>
        <v>1.3994456342111214</v>
      </c>
      <c r="N320">
        <f t="shared" si="48"/>
        <v>1.3994456342111214</v>
      </c>
      <c r="O320">
        <f t="shared" si="49"/>
        <v>1.3994456342111214</v>
      </c>
    </row>
    <row r="321" spans="1:15">
      <c r="A321">
        <f t="shared" si="44"/>
        <v>320</v>
      </c>
      <c r="B321">
        <f>train!G321</f>
        <v>159.5</v>
      </c>
      <c r="C321">
        <f>train!J321</f>
        <v>247.1</v>
      </c>
      <c r="D321">
        <f>train!M321</f>
        <v>187.9</v>
      </c>
      <c r="E321">
        <f>train!P321</f>
        <v>7.2</v>
      </c>
      <c r="F321" s="4">
        <f t="shared" si="40"/>
        <v>0.45376955903271693</v>
      </c>
      <c r="G321" s="4">
        <f t="shared" si="41"/>
        <v>0.6877261341497356</v>
      </c>
      <c r="H321" s="4">
        <f t="shared" si="42"/>
        <v>0.6877261341497356</v>
      </c>
      <c r="I321" s="4">
        <f t="shared" si="43"/>
        <v>0.36</v>
      </c>
      <c r="J321">
        <f t="shared" si="45"/>
        <v>1</v>
      </c>
      <c r="K321" t="str">
        <f>train!T321</f>
        <v>no</v>
      </c>
      <c r="L321">
        <f t="shared" si="46"/>
        <v>1.128143884114172</v>
      </c>
      <c r="M321">
        <f t="shared" si="47"/>
        <v>1.1320076342012126</v>
      </c>
      <c r="N321">
        <f t="shared" si="48"/>
        <v>1.1320076342012126</v>
      </c>
      <c r="O321">
        <f t="shared" si="49"/>
        <v>1.1320076342012126</v>
      </c>
    </row>
    <row r="322" spans="1:15">
      <c r="A322">
        <f t="shared" si="44"/>
        <v>321</v>
      </c>
      <c r="B322">
        <f>train!G322</f>
        <v>230.2</v>
      </c>
      <c r="C322">
        <f>train!J322</f>
        <v>220.4</v>
      </c>
      <c r="D322">
        <f>train!M322</f>
        <v>204.7</v>
      </c>
      <c r="E322">
        <f>train!P322</f>
        <v>10.7</v>
      </c>
      <c r="F322" s="4">
        <f t="shared" ref="F322:F385" si="50">(B322-$W$3)/($W$2-$W$3)</f>
        <v>0.65490753911806543</v>
      </c>
      <c r="G322" s="4">
        <f t="shared" ref="G322:G385" si="51">(C322-$W$5)/($W$4-$W$5)</f>
        <v>0.61341497355969943</v>
      </c>
      <c r="H322" s="4">
        <f t="shared" ref="H322:H385" si="52">(C322-$W$5)/($W$4-$W$5)</f>
        <v>0.61341497355969943</v>
      </c>
      <c r="I322" s="4">
        <f t="shared" ref="I322:I385" si="53">(E322-$W$9)/($W$8-$W$9)</f>
        <v>0.53499999999999992</v>
      </c>
      <c r="J322">
        <f t="shared" si="45"/>
        <v>1</v>
      </c>
      <c r="K322" t="str">
        <f>train!T322</f>
        <v>no</v>
      </c>
      <c r="L322">
        <f t="shared" si="46"/>
        <v>1.128143884114172</v>
      </c>
      <c r="M322">
        <f t="shared" si="47"/>
        <v>1.2114803937200858</v>
      </c>
      <c r="N322">
        <f t="shared" si="48"/>
        <v>1.2114803937200858</v>
      </c>
      <c r="O322">
        <f t="shared" si="49"/>
        <v>1.2114803937200858</v>
      </c>
    </row>
    <row r="323" spans="1:15">
      <c r="A323">
        <f t="shared" ref="A323:A386" si="54">ROW()-1</f>
        <v>322</v>
      </c>
      <c r="B323">
        <f>train!G323</f>
        <v>210.5</v>
      </c>
      <c r="C323">
        <f>train!J323</f>
        <v>204.5</v>
      </c>
      <c r="D323">
        <f>train!M323</f>
        <v>127.8</v>
      </c>
      <c r="E323">
        <f>train!P323</f>
        <v>8.5</v>
      </c>
      <c r="F323" s="4">
        <f t="shared" si="50"/>
        <v>0.59886201991465149</v>
      </c>
      <c r="G323" s="4">
        <f t="shared" si="51"/>
        <v>0.56916225994990255</v>
      </c>
      <c r="H323" s="4">
        <f t="shared" si="52"/>
        <v>0.56916225994990255</v>
      </c>
      <c r="I323" s="4">
        <f t="shared" si="53"/>
        <v>0.42499999999999999</v>
      </c>
      <c r="J323">
        <f t="shared" ref="J323:J386" si="55">MATCH(MIN(L323:O323),L323:O323,0)</f>
        <v>2</v>
      </c>
      <c r="K323" t="str">
        <f>train!T323</f>
        <v>no</v>
      </c>
      <c r="L323">
        <f t="shared" ref="L323:L386" si="56">SQRT(($F$2-$Z$3)^2+($G$2-$AA$3)^2+($H$2-$AB$3)^2+($I$2-$AC$3)^2)</f>
        <v>1.128143884114172</v>
      </c>
      <c r="M323">
        <f t="shared" ref="M323:M386" si="57">SQRT((F323-$Z$4)^2+(G323-$AA$4)^2+(H323-$AB$4)^2+(I323-$AC$4)^2)</f>
        <v>1.0895650853431462</v>
      </c>
      <c r="N323">
        <f t="shared" ref="N323:N386" si="58">SQRT((F323-$Z$5)^2+(G323-$AA$5)^2+(H323-$AB$5)^2+(I323-$AC$5)^2)</f>
        <v>1.0895650853431462</v>
      </c>
      <c r="O323">
        <f t="shared" ref="O323:O386" si="59">SQRT((F323-$Z$6)^2+(G323-$AA$6)^2+(H323-$AB$6)^2+(I323-$AC$6)^2)</f>
        <v>1.0895650853431462</v>
      </c>
    </row>
    <row r="324" spans="1:15">
      <c r="A324">
        <f t="shared" si="54"/>
        <v>323</v>
      </c>
      <c r="B324">
        <f>train!G324</f>
        <v>102</v>
      </c>
      <c r="C324">
        <f>train!J324</f>
        <v>270.2</v>
      </c>
      <c r="D324">
        <f>train!M324</f>
        <v>148.19999999999999</v>
      </c>
      <c r="E324">
        <f>train!P324</f>
        <v>10.7</v>
      </c>
      <c r="F324" s="4">
        <f t="shared" si="50"/>
        <v>0.29018492176386912</v>
      </c>
      <c r="G324" s="4">
        <f t="shared" si="51"/>
        <v>0.75201781241302523</v>
      </c>
      <c r="H324" s="4">
        <f t="shared" si="52"/>
        <v>0.75201781241302523</v>
      </c>
      <c r="I324" s="4">
        <f t="shared" si="53"/>
        <v>0.53499999999999992</v>
      </c>
      <c r="J324">
        <f t="shared" si="55"/>
        <v>1</v>
      </c>
      <c r="K324" t="str">
        <f>train!T324</f>
        <v>no</v>
      </c>
      <c r="L324">
        <f t="shared" si="56"/>
        <v>1.128143884114172</v>
      </c>
      <c r="M324">
        <f t="shared" si="57"/>
        <v>1.225354589166763</v>
      </c>
      <c r="N324">
        <f t="shared" si="58"/>
        <v>1.225354589166763</v>
      </c>
      <c r="O324">
        <f t="shared" si="59"/>
        <v>1.225354589166763</v>
      </c>
    </row>
    <row r="325" spans="1:15">
      <c r="A325">
        <f t="shared" si="54"/>
        <v>324</v>
      </c>
      <c r="B325">
        <f>train!G325</f>
        <v>168.4</v>
      </c>
      <c r="C325">
        <f>train!J325</f>
        <v>243.8</v>
      </c>
      <c r="D325">
        <f>train!M325</f>
        <v>214.7</v>
      </c>
      <c r="E325">
        <f>train!P325</f>
        <v>11.1</v>
      </c>
      <c r="F325" s="4">
        <f t="shared" si="50"/>
        <v>0.47908961593172122</v>
      </c>
      <c r="G325" s="4">
        <f t="shared" si="51"/>
        <v>0.6785416086835514</v>
      </c>
      <c r="H325" s="4">
        <f t="shared" si="52"/>
        <v>0.6785416086835514</v>
      </c>
      <c r="I325" s="4">
        <f t="shared" si="53"/>
        <v>0.55499999999999994</v>
      </c>
      <c r="J325">
        <f t="shared" si="55"/>
        <v>1</v>
      </c>
      <c r="K325" t="str">
        <f>train!T325</f>
        <v>no</v>
      </c>
      <c r="L325">
        <f t="shared" si="56"/>
        <v>1.128143884114172</v>
      </c>
      <c r="M325">
        <f t="shared" si="57"/>
        <v>1.2076378966906129</v>
      </c>
      <c r="N325">
        <f t="shared" si="58"/>
        <v>1.2076378966906129</v>
      </c>
      <c r="O325">
        <f t="shared" si="59"/>
        <v>1.2076378966906129</v>
      </c>
    </row>
    <row r="326" spans="1:15">
      <c r="A326">
        <f t="shared" si="54"/>
        <v>325</v>
      </c>
      <c r="B326">
        <f>train!G326</f>
        <v>105.6</v>
      </c>
      <c r="C326">
        <f>train!J326</f>
        <v>258.2</v>
      </c>
      <c r="D326">
        <f>train!M326</f>
        <v>213.1</v>
      </c>
      <c r="E326">
        <f>train!P326</f>
        <v>8.6999999999999993</v>
      </c>
      <c r="F326" s="4">
        <f t="shared" si="50"/>
        <v>0.30042674253200569</v>
      </c>
      <c r="G326" s="4">
        <f t="shared" si="51"/>
        <v>0.71861953799053713</v>
      </c>
      <c r="H326" s="4">
        <f t="shared" si="52"/>
        <v>0.71861953799053713</v>
      </c>
      <c r="I326" s="4">
        <f t="shared" si="53"/>
        <v>0.43499999999999994</v>
      </c>
      <c r="J326">
        <f t="shared" si="55"/>
        <v>1</v>
      </c>
      <c r="K326" t="str">
        <f>train!T326</f>
        <v>no</v>
      </c>
      <c r="L326">
        <f t="shared" si="56"/>
        <v>1.128143884114172</v>
      </c>
      <c r="M326">
        <f t="shared" si="57"/>
        <v>1.1455606960750084</v>
      </c>
      <c r="N326">
        <f t="shared" si="58"/>
        <v>1.1455606960750084</v>
      </c>
      <c r="O326">
        <f t="shared" si="59"/>
        <v>1.1455606960750084</v>
      </c>
    </row>
    <row r="327" spans="1:15">
      <c r="A327">
        <f t="shared" si="54"/>
        <v>326</v>
      </c>
      <c r="B327">
        <f>train!G327</f>
        <v>206.5</v>
      </c>
      <c r="C327">
        <f>train!J327</f>
        <v>176.2</v>
      </c>
      <c r="D327">
        <f>train!M327</f>
        <v>232.8</v>
      </c>
      <c r="E327">
        <f>train!P327</f>
        <v>12.4</v>
      </c>
      <c r="F327" s="4">
        <f t="shared" si="50"/>
        <v>0.58748221906116638</v>
      </c>
      <c r="G327" s="4">
        <f t="shared" si="51"/>
        <v>0.49039799610353463</v>
      </c>
      <c r="H327" s="4">
        <f t="shared" si="52"/>
        <v>0.49039799610353463</v>
      </c>
      <c r="I327" s="4">
        <f t="shared" si="53"/>
        <v>0.62</v>
      </c>
      <c r="J327">
        <f t="shared" si="55"/>
        <v>2</v>
      </c>
      <c r="K327" t="str">
        <f>train!T327</f>
        <v>no</v>
      </c>
      <c r="L327">
        <f t="shared" si="56"/>
        <v>1.128143884114172</v>
      </c>
      <c r="M327">
        <f t="shared" si="57"/>
        <v>1.1002344054235702</v>
      </c>
      <c r="N327">
        <f t="shared" si="58"/>
        <v>1.1002344054235702</v>
      </c>
      <c r="O327">
        <f t="shared" si="59"/>
        <v>1.1002344054235702</v>
      </c>
    </row>
    <row r="328" spans="1:15">
      <c r="A328">
        <f t="shared" si="54"/>
        <v>327</v>
      </c>
      <c r="B328">
        <f>train!G328</f>
        <v>217.1</v>
      </c>
      <c r="C328">
        <f>train!J328</f>
        <v>205.2</v>
      </c>
      <c r="D328">
        <f>train!M328</f>
        <v>185.7</v>
      </c>
      <c r="E328">
        <f>train!P328</f>
        <v>9.4</v>
      </c>
      <c r="F328" s="4">
        <f t="shared" si="50"/>
        <v>0.61763869132290183</v>
      </c>
      <c r="G328" s="4">
        <f t="shared" si="51"/>
        <v>0.57111049262454772</v>
      </c>
      <c r="H328" s="4">
        <f t="shared" si="52"/>
        <v>0.57111049262454772</v>
      </c>
      <c r="I328" s="4">
        <f t="shared" si="53"/>
        <v>0.47000000000000003</v>
      </c>
      <c r="J328">
        <f t="shared" si="55"/>
        <v>2</v>
      </c>
      <c r="K328" t="str">
        <f>train!T328</f>
        <v>no</v>
      </c>
      <c r="L328">
        <f t="shared" si="56"/>
        <v>1.128143884114172</v>
      </c>
      <c r="M328">
        <f t="shared" si="57"/>
        <v>1.1201392514284882</v>
      </c>
      <c r="N328">
        <f t="shared" si="58"/>
        <v>1.1201392514284882</v>
      </c>
      <c r="O328">
        <f t="shared" si="59"/>
        <v>1.1201392514284882</v>
      </c>
    </row>
    <row r="329" spans="1:15">
      <c r="A329">
        <f t="shared" si="54"/>
        <v>328</v>
      </c>
      <c r="B329">
        <f>train!G329</f>
        <v>229.6</v>
      </c>
      <c r="C329">
        <f>train!J329</f>
        <v>205.7</v>
      </c>
      <c r="D329">
        <f>train!M329</f>
        <v>166.2</v>
      </c>
      <c r="E329">
        <f>train!P329</f>
        <v>10.8</v>
      </c>
      <c r="F329" s="4">
        <f t="shared" si="50"/>
        <v>0.65320056899004264</v>
      </c>
      <c r="G329" s="4">
        <f t="shared" si="51"/>
        <v>0.57250208739215136</v>
      </c>
      <c r="H329" s="4">
        <f t="shared" si="52"/>
        <v>0.57250208739215136</v>
      </c>
      <c r="I329" s="4">
        <f t="shared" si="53"/>
        <v>0.54</v>
      </c>
      <c r="J329">
        <f t="shared" si="55"/>
        <v>1</v>
      </c>
      <c r="K329" t="str">
        <f>train!T329</f>
        <v>yes</v>
      </c>
      <c r="L329">
        <f t="shared" si="56"/>
        <v>1.128143884114172</v>
      </c>
      <c r="M329">
        <f t="shared" si="57"/>
        <v>1.1720871398772603</v>
      </c>
      <c r="N329">
        <f t="shared" si="58"/>
        <v>1.1720871398772603</v>
      </c>
      <c r="O329">
        <f t="shared" si="59"/>
        <v>1.1720871398772603</v>
      </c>
    </row>
    <row r="330" spans="1:15">
      <c r="A330">
        <f t="shared" si="54"/>
        <v>329</v>
      </c>
      <c r="B330">
        <f>train!G330</f>
        <v>278.3</v>
      </c>
      <c r="C330">
        <f>train!J330</f>
        <v>93.4</v>
      </c>
      <c r="D330">
        <f>train!M330</f>
        <v>107.6</v>
      </c>
      <c r="E330">
        <f>train!P330</f>
        <v>9.6999999999999993</v>
      </c>
      <c r="F330" s="4">
        <f t="shared" si="50"/>
        <v>0.79174964438122342</v>
      </c>
      <c r="G330" s="4">
        <f t="shared" si="51"/>
        <v>0.25994990258836626</v>
      </c>
      <c r="H330" s="4">
        <f t="shared" si="52"/>
        <v>0.25994990258836626</v>
      </c>
      <c r="I330" s="4">
        <f t="shared" si="53"/>
        <v>0.48499999999999999</v>
      </c>
      <c r="J330">
        <f t="shared" si="55"/>
        <v>2</v>
      </c>
      <c r="K330" t="str">
        <f>train!T330</f>
        <v>no</v>
      </c>
      <c r="L330">
        <f t="shared" si="56"/>
        <v>1.128143884114172</v>
      </c>
      <c r="M330">
        <f t="shared" si="57"/>
        <v>0.99861924830697912</v>
      </c>
      <c r="N330">
        <f t="shared" si="58"/>
        <v>0.99861924830697912</v>
      </c>
      <c r="O330">
        <f t="shared" si="59"/>
        <v>0.99861924830697912</v>
      </c>
    </row>
    <row r="331" spans="1:15">
      <c r="A331">
        <f t="shared" si="54"/>
        <v>330</v>
      </c>
      <c r="B331">
        <f>train!G331</f>
        <v>181.5</v>
      </c>
      <c r="C331">
        <f>train!J331</f>
        <v>130.69999999999999</v>
      </c>
      <c r="D331">
        <f>train!M331</f>
        <v>186.5</v>
      </c>
      <c r="E331">
        <f>train!P331</f>
        <v>8.5</v>
      </c>
      <c r="F331" s="4">
        <f t="shared" si="50"/>
        <v>0.51635846372688476</v>
      </c>
      <c r="G331" s="4">
        <f t="shared" si="51"/>
        <v>0.36376287225160031</v>
      </c>
      <c r="H331" s="4">
        <f t="shared" si="52"/>
        <v>0.36376287225160031</v>
      </c>
      <c r="I331" s="4">
        <f t="shared" si="53"/>
        <v>0.42499999999999999</v>
      </c>
      <c r="J331">
        <f t="shared" si="55"/>
        <v>2</v>
      </c>
      <c r="K331" t="str">
        <f>train!T331</f>
        <v>no</v>
      </c>
      <c r="L331">
        <f t="shared" si="56"/>
        <v>1.128143884114172</v>
      </c>
      <c r="M331">
        <f t="shared" si="57"/>
        <v>0.84374043255011599</v>
      </c>
      <c r="N331">
        <f t="shared" si="58"/>
        <v>0.84374043255011599</v>
      </c>
      <c r="O331">
        <f t="shared" si="59"/>
        <v>0.84374043255011599</v>
      </c>
    </row>
    <row r="332" spans="1:15">
      <c r="A332">
        <f t="shared" si="54"/>
        <v>331</v>
      </c>
      <c r="B332">
        <f>train!G332</f>
        <v>167.3</v>
      </c>
      <c r="C332">
        <f>train!J332</f>
        <v>230</v>
      </c>
      <c r="D332">
        <f>train!M332</f>
        <v>191.7</v>
      </c>
      <c r="E332">
        <f>train!P332</f>
        <v>10.6</v>
      </c>
      <c r="F332" s="4">
        <f t="shared" si="50"/>
        <v>0.47596017069701285</v>
      </c>
      <c r="G332" s="4">
        <f t="shared" si="51"/>
        <v>0.64013359309768991</v>
      </c>
      <c r="H332" s="4">
        <f t="shared" si="52"/>
        <v>0.64013359309768991</v>
      </c>
      <c r="I332" s="4">
        <f t="shared" si="53"/>
        <v>0.53</v>
      </c>
      <c r="J332">
        <f t="shared" si="55"/>
        <v>1</v>
      </c>
      <c r="K332" t="str">
        <f>train!T332</f>
        <v>yes</v>
      </c>
      <c r="L332">
        <f t="shared" si="56"/>
        <v>1.128143884114172</v>
      </c>
      <c r="M332">
        <f t="shared" si="57"/>
        <v>1.1519462305655797</v>
      </c>
      <c r="N332">
        <f t="shared" si="58"/>
        <v>1.1519462305655797</v>
      </c>
      <c r="O332">
        <f t="shared" si="59"/>
        <v>1.1519462305655797</v>
      </c>
    </row>
    <row r="333" spans="1:15">
      <c r="A333">
        <f t="shared" si="54"/>
        <v>332</v>
      </c>
      <c r="B333">
        <f>train!G333</f>
        <v>221.1</v>
      </c>
      <c r="C333">
        <f>train!J333</f>
        <v>110.8</v>
      </c>
      <c r="D333">
        <f>train!M333</f>
        <v>240.1</v>
      </c>
      <c r="E333">
        <f>train!P333</f>
        <v>10.6</v>
      </c>
      <c r="F333" s="4">
        <f t="shared" si="50"/>
        <v>0.62901849217638695</v>
      </c>
      <c r="G333" s="4">
        <f t="shared" si="51"/>
        <v>0.30837740050097412</v>
      </c>
      <c r="H333" s="4">
        <f t="shared" si="52"/>
        <v>0.30837740050097412</v>
      </c>
      <c r="I333" s="4">
        <f t="shared" si="53"/>
        <v>0.53</v>
      </c>
      <c r="J333">
        <f t="shared" si="55"/>
        <v>2</v>
      </c>
      <c r="K333" t="str">
        <f>train!T333</f>
        <v>no</v>
      </c>
      <c r="L333">
        <f t="shared" si="56"/>
        <v>1.128143884114172</v>
      </c>
      <c r="M333">
        <f t="shared" si="57"/>
        <v>0.93099812340269072</v>
      </c>
      <c r="N333">
        <f t="shared" si="58"/>
        <v>0.93099812340269072</v>
      </c>
      <c r="O333">
        <f t="shared" si="59"/>
        <v>0.93099812340269072</v>
      </c>
    </row>
    <row r="334" spans="1:15">
      <c r="A334">
        <f t="shared" si="54"/>
        <v>333</v>
      </c>
      <c r="B334">
        <f>train!G334</f>
        <v>145.80000000000001</v>
      </c>
      <c r="C334">
        <f>train!J334</f>
        <v>192.2</v>
      </c>
      <c r="D334">
        <f>train!M334</f>
        <v>165.1</v>
      </c>
      <c r="E334">
        <f>train!P334</f>
        <v>9.9</v>
      </c>
      <c r="F334" s="4">
        <f t="shared" si="50"/>
        <v>0.4147937411095306</v>
      </c>
      <c r="G334" s="4">
        <f t="shared" si="51"/>
        <v>0.53492902866685221</v>
      </c>
      <c r="H334" s="4">
        <f t="shared" si="52"/>
        <v>0.53492902866685221</v>
      </c>
      <c r="I334" s="4">
        <f t="shared" si="53"/>
        <v>0.495</v>
      </c>
      <c r="J334">
        <f t="shared" si="55"/>
        <v>2</v>
      </c>
      <c r="K334" t="str">
        <f>train!T334</f>
        <v>no</v>
      </c>
      <c r="L334">
        <f t="shared" si="56"/>
        <v>1.128143884114172</v>
      </c>
      <c r="M334">
        <f t="shared" si="57"/>
        <v>0.99467430804488177</v>
      </c>
      <c r="N334">
        <f t="shared" si="58"/>
        <v>0.99467430804488177</v>
      </c>
      <c r="O334">
        <f t="shared" si="59"/>
        <v>0.99467430804488177</v>
      </c>
    </row>
    <row r="335" spans="1:15">
      <c r="A335">
        <f t="shared" si="54"/>
        <v>334</v>
      </c>
      <c r="B335">
        <f>train!G335</f>
        <v>222.8</v>
      </c>
      <c r="C335">
        <f>train!J335</f>
        <v>163.19999999999999</v>
      </c>
      <c r="D335">
        <f>train!M335</f>
        <v>160.6</v>
      </c>
      <c r="E335">
        <f>train!P335</f>
        <v>11.2</v>
      </c>
      <c r="F335" s="4">
        <f t="shared" si="50"/>
        <v>0.63385490753911811</v>
      </c>
      <c r="G335" s="4">
        <f t="shared" si="51"/>
        <v>0.45421653214583907</v>
      </c>
      <c r="H335" s="4">
        <f t="shared" si="52"/>
        <v>0.45421653214583907</v>
      </c>
      <c r="I335" s="4">
        <f t="shared" si="53"/>
        <v>0.55999999999999994</v>
      </c>
      <c r="J335">
        <f t="shared" si="55"/>
        <v>2</v>
      </c>
      <c r="K335" t="str">
        <f>train!T335</f>
        <v>no</v>
      </c>
      <c r="L335">
        <f t="shared" si="56"/>
        <v>1.128143884114172</v>
      </c>
      <c r="M335">
        <f t="shared" si="57"/>
        <v>1.0620722009169659</v>
      </c>
      <c r="N335">
        <f t="shared" si="58"/>
        <v>1.0620722009169659</v>
      </c>
      <c r="O335">
        <f t="shared" si="59"/>
        <v>1.0620722009169659</v>
      </c>
    </row>
    <row r="336" spans="1:15">
      <c r="A336">
        <f t="shared" si="54"/>
        <v>335</v>
      </c>
      <c r="B336">
        <f>train!G336</f>
        <v>264.3</v>
      </c>
      <c r="C336">
        <f>train!J336</f>
        <v>160.9</v>
      </c>
      <c r="D336">
        <f>train!M336</f>
        <v>198.6</v>
      </c>
      <c r="E336">
        <f>train!P336</f>
        <v>9.3000000000000007</v>
      </c>
      <c r="F336" s="4">
        <f t="shared" si="50"/>
        <v>0.75192034139402564</v>
      </c>
      <c r="G336" s="4">
        <f t="shared" si="51"/>
        <v>0.44781519621486221</v>
      </c>
      <c r="H336" s="4">
        <f t="shared" si="52"/>
        <v>0.44781519621486221</v>
      </c>
      <c r="I336" s="4">
        <f t="shared" si="53"/>
        <v>0.46500000000000002</v>
      </c>
      <c r="J336">
        <f t="shared" si="55"/>
        <v>2</v>
      </c>
      <c r="K336" t="str">
        <f>train!T336</f>
        <v>no</v>
      </c>
      <c r="L336">
        <f t="shared" si="56"/>
        <v>1.128143884114172</v>
      </c>
      <c r="M336">
        <f t="shared" si="57"/>
        <v>1.0875137239244475</v>
      </c>
      <c r="N336">
        <f t="shared" si="58"/>
        <v>1.0875137239244475</v>
      </c>
      <c r="O336">
        <f t="shared" si="59"/>
        <v>1.0875137239244475</v>
      </c>
    </row>
    <row r="337" spans="1:15">
      <c r="A337">
        <f t="shared" si="54"/>
        <v>336</v>
      </c>
      <c r="B337">
        <f>train!G337</f>
        <v>146</v>
      </c>
      <c r="C337">
        <f>train!J337</f>
        <v>109.7</v>
      </c>
      <c r="D337">
        <f>train!M337</f>
        <v>247.4</v>
      </c>
      <c r="E337">
        <f>train!P337</f>
        <v>6.8</v>
      </c>
      <c r="F337" s="4">
        <f t="shared" si="50"/>
        <v>0.41536273115220484</v>
      </c>
      <c r="G337" s="4">
        <f t="shared" si="51"/>
        <v>0.30531589201224602</v>
      </c>
      <c r="H337" s="4">
        <f t="shared" si="52"/>
        <v>0.30531589201224602</v>
      </c>
      <c r="I337" s="4">
        <f t="shared" si="53"/>
        <v>0.33999999999999997</v>
      </c>
      <c r="J337">
        <f t="shared" si="55"/>
        <v>2</v>
      </c>
      <c r="K337" t="str">
        <f>train!T337</f>
        <v>no</v>
      </c>
      <c r="L337">
        <f t="shared" si="56"/>
        <v>1.128143884114172</v>
      </c>
      <c r="M337">
        <f t="shared" si="57"/>
        <v>0.68888445058709646</v>
      </c>
      <c r="N337">
        <f t="shared" si="58"/>
        <v>0.68888445058709646</v>
      </c>
      <c r="O337">
        <f t="shared" si="59"/>
        <v>0.68888445058709646</v>
      </c>
    </row>
    <row r="338" spans="1:15">
      <c r="A338">
        <f t="shared" si="54"/>
        <v>337</v>
      </c>
      <c r="B338">
        <f>train!G338</f>
        <v>157.1</v>
      </c>
      <c r="C338">
        <f>train!J338</f>
        <v>184.9</v>
      </c>
      <c r="D338">
        <f>train!M338</f>
        <v>197.2</v>
      </c>
      <c r="E338">
        <f>train!P338</f>
        <v>8.5</v>
      </c>
      <c r="F338" s="4">
        <f t="shared" si="50"/>
        <v>0.44694167852062588</v>
      </c>
      <c r="G338" s="4">
        <f t="shared" si="51"/>
        <v>0.51461174505983853</v>
      </c>
      <c r="H338" s="4">
        <f t="shared" si="52"/>
        <v>0.51461174505983853</v>
      </c>
      <c r="I338" s="4">
        <f t="shared" si="53"/>
        <v>0.42499999999999999</v>
      </c>
      <c r="J338">
        <f t="shared" si="55"/>
        <v>2</v>
      </c>
      <c r="K338" t="str">
        <f>train!T338</f>
        <v>yes</v>
      </c>
      <c r="L338">
        <f t="shared" si="56"/>
        <v>1.128143884114172</v>
      </c>
      <c r="M338">
        <f t="shared" si="57"/>
        <v>0.95395616267515093</v>
      </c>
      <c r="N338">
        <f t="shared" si="58"/>
        <v>0.95395616267515093</v>
      </c>
      <c r="O338">
        <f t="shared" si="59"/>
        <v>0.95395616267515093</v>
      </c>
    </row>
    <row r="339" spans="1:15">
      <c r="A339">
        <f t="shared" si="54"/>
        <v>338</v>
      </c>
      <c r="B339">
        <f>train!G339</f>
        <v>127.3</v>
      </c>
      <c r="C339">
        <f>train!J339</f>
        <v>251.3</v>
      </c>
      <c r="D339">
        <f>train!M339</f>
        <v>135</v>
      </c>
      <c r="E339">
        <f>train!P339</f>
        <v>10.3</v>
      </c>
      <c r="F339" s="4">
        <f t="shared" si="50"/>
        <v>0.36216216216216213</v>
      </c>
      <c r="G339" s="4">
        <f t="shared" si="51"/>
        <v>0.69941553019760649</v>
      </c>
      <c r="H339" s="4">
        <f t="shared" si="52"/>
        <v>0.69941553019760649</v>
      </c>
      <c r="I339" s="4">
        <f t="shared" si="53"/>
        <v>0.51500000000000001</v>
      </c>
      <c r="J339">
        <f t="shared" si="55"/>
        <v>1</v>
      </c>
      <c r="K339" t="str">
        <f>train!T339</f>
        <v>no</v>
      </c>
      <c r="L339">
        <f t="shared" si="56"/>
        <v>1.128143884114172</v>
      </c>
      <c r="M339">
        <f t="shared" si="57"/>
        <v>1.1724975903877886</v>
      </c>
      <c r="N339">
        <f t="shared" si="58"/>
        <v>1.1724975903877886</v>
      </c>
      <c r="O339">
        <f t="shared" si="59"/>
        <v>1.1724975903877886</v>
      </c>
    </row>
    <row r="340" spans="1:15">
      <c r="A340">
        <f t="shared" si="54"/>
        <v>339</v>
      </c>
      <c r="B340">
        <f>train!G340</f>
        <v>187.9</v>
      </c>
      <c r="C340">
        <f>train!J340</f>
        <v>197</v>
      </c>
      <c r="D340">
        <f>train!M340</f>
        <v>167</v>
      </c>
      <c r="E340">
        <f>train!P340</f>
        <v>4.8</v>
      </c>
      <c r="F340" s="4">
        <f t="shared" si="50"/>
        <v>0.53456614509246092</v>
      </c>
      <c r="G340" s="4">
        <f t="shared" si="51"/>
        <v>0.54828833843584746</v>
      </c>
      <c r="H340" s="4">
        <f t="shared" si="52"/>
        <v>0.54828833843584746</v>
      </c>
      <c r="I340" s="4">
        <f t="shared" si="53"/>
        <v>0.24</v>
      </c>
      <c r="J340">
        <f t="shared" si="55"/>
        <v>2</v>
      </c>
      <c r="K340" t="str">
        <f>train!T340</f>
        <v>no</v>
      </c>
      <c r="L340">
        <f t="shared" si="56"/>
        <v>1.128143884114172</v>
      </c>
      <c r="M340">
        <f t="shared" si="57"/>
        <v>0.97190594586539014</v>
      </c>
      <c r="N340">
        <f t="shared" si="58"/>
        <v>0.97190594586539014</v>
      </c>
      <c r="O340">
        <f t="shared" si="59"/>
        <v>0.97190594586539014</v>
      </c>
    </row>
    <row r="341" spans="1:15">
      <c r="A341">
        <f t="shared" si="54"/>
        <v>340</v>
      </c>
      <c r="B341">
        <f>train!G341</f>
        <v>178.8</v>
      </c>
      <c r="C341">
        <f>train!J341</f>
        <v>141.19999999999999</v>
      </c>
      <c r="D341">
        <f>train!M341</f>
        <v>203</v>
      </c>
      <c r="E341">
        <f>train!P341</f>
        <v>8.4</v>
      </c>
      <c r="F341" s="4">
        <f t="shared" si="50"/>
        <v>0.50867709815078244</v>
      </c>
      <c r="G341" s="4">
        <f t="shared" si="51"/>
        <v>0.39298636237127743</v>
      </c>
      <c r="H341" s="4">
        <f t="shared" si="52"/>
        <v>0.39298636237127743</v>
      </c>
      <c r="I341" s="4">
        <f t="shared" si="53"/>
        <v>0.42000000000000004</v>
      </c>
      <c r="J341">
        <f t="shared" si="55"/>
        <v>2</v>
      </c>
      <c r="K341" t="str">
        <f>train!T341</f>
        <v>no</v>
      </c>
      <c r="L341">
        <f t="shared" si="56"/>
        <v>1.128143884114172</v>
      </c>
      <c r="M341">
        <f t="shared" si="57"/>
        <v>0.86257112877879161</v>
      </c>
      <c r="N341">
        <f t="shared" si="58"/>
        <v>0.86257112877879161</v>
      </c>
      <c r="O341">
        <f t="shared" si="59"/>
        <v>0.86257112877879161</v>
      </c>
    </row>
    <row r="342" spans="1:15">
      <c r="A342">
        <f t="shared" si="54"/>
        <v>341</v>
      </c>
      <c r="B342">
        <f>train!G342</f>
        <v>97.2</v>
      </c>
      <c r="C342">
        <f>train!J342</f>
        <v>186.2</v>
      </c>
      <c r="D342">
        <f>train!M342</f>
        <v>189</v>
      </c>
      <c r="E342">
        <f>train!P342</f>
        <v>10.4</v>
      </c>
      <c r="F342" s="4">
        <f t="shared" si="50"/>
        <v>0.27652916073968709</v>
      </c>
      <c r="G342" s="4">
        <f t="shared" si="51"/>
        <v>0.51822989145560805</v>
      </c>
      <c r="H342" s="4">
        <f t="shared" si="52"/>
        <v>0.51822989145560805</v>
      </c>
      <c r="I342" s="4">
        <f t="shared" si="53"/>
        <v>0.52</v>
      </c>
      <c r="J342">
        <f t="shared" si="55"/>
        <v>2</v>
      </c>
      <c r="K342" t="str">
        <f>train!T342</f>
        <v>no</v>
      </c>
      <c r="L342">
        <f t="shared" si="56"/>
        <v>1.128143884114172</v>
      </c>
      <c r="M342">
        <f t="shared" si="57"/>
        <v>0.94020892228035058</v>
      </c>
      <c r="N342">
        <f t="shared" si="58"/>
        <v>0.94020892228035058</v>
      </c>
      <c r="O342">
        <f t="shared" si="59"/>
        <v>0.94020892228035058</v>
      </c>
    </row>
    <row r="343" spans="1:15">
      <c r="A343">
        <f t="shared" si="54"/>
        <v>342</v>
      </c>
      <c r="B343">
        <f>train!G343</f>
        <v>259.8</v>
      </c>
      <c r="C343">
        <f>train!J343</f>
        <v>242.3</v>
      </c>
      <c r="D343">
        <f>train!M343</f>
        <v>168.8</v>
      </c>
      <c r="E343">
        <f>train!P343</f>
        <v>5.4</v>
      </c>
      <c r="F343" s="4">
        <f t="shared" si="50"/>
        <v>0.73911806543385494</v>
      </c>
      <c r="G343" s="4">
        <f t="shared" si="51"/>
        <v>0.67436682438074036</v>
      </c>
      <c r="H343" s="4">
        <f t="shared" si="52"/>
        <v>0.67436682438074036</v>
      </c>
      <c r="I343" s="4">
        <f t="shared" si="53"/>
        <v>0.27</v>
      </c>
      <c r="J343">
        <f t="shared" si="55"/>
        <v>1</v>
      </c>
      <c r="K343" t="str">
        <f>train!T343</f>
        <v>no</v>
      </c>
      <c r="L343">
        <f t="shared" si="56"/>
        <v>1.128143884114172</v>
      </c>
      <c r="M343">
        <f t="shared" si="57"/>
        <v>1.2364209405786579</v>
      </c>
      <c r="N343">
        <f t="shared" si="58"/>
        <v>1.2364209405786579</v>
      </c>
      <c r="O343">
        <f t="shared" si="59"/>
        <v>1.2364209405786579</v>
      </c>
    </row>
    <row r="344" spans="1:15">
      <c r="A344">
        <f t="shared" si="54"/>
        <v>343</v>
      </c>
      <c r="B344">
        <f>train!G344</f>
        <v>169.5</v>
      </c>
      <c r="C344">
        <f>train!J344</f>
        <v>124</v>
      </c>
      <c r="D344">
        <f>train!M344</f>
        <v>219.4</v>
      </c>
      <c r="E344">
        <f>train!P344</f>
        <v>10</v>
      </c>
      <c r="F344" s="4">
        <f t="shared" si="50"/>
        <v>0.4822190611664296</v>
      </c>
      <c r="G344" s="4">
        <f t="shared" si="51"/>
        <v>0.34511550236571109</v>
      </c>
      <c r="H344" s="4">
        <f t="shared" si="52"/>
        <v>0.34511550236571109</v>
      </c>
      <c r="I344" s="4">
        <f t="shared" si="53"/>
        <v>0.5</v>
      </c>
      <c r="J344">
        <f t="shared" si="55"/>
        <v>2</v>
      </c>
      <c r="K344" t="str">
        <f>train!T344</f>
        <v>no</v>
      </c>
      <c r="L344">
        <f t="shared" si="56"/>
        <v>1.128143884114172</v>
      </c>
      <c r="M344">
        <f t="shared" si="57"/>
        <v>0.84896680906764965</v>
      </c>
      <c r="N344">
        <f t="shared" si="58"/>
        <v>0.84896680906764965</v>
      </c>
      <c r="O344">
        <f t="shared" si="59"/>
        <v>0.84896680906764965</v>
      </c>
    </row>
    <row r="345" spans="1:15">
      <c r="A345">
        <f t="shared" si="54"/>
        <v>344</v>
      </c>
      <c r="B345">
        <f>train!G345</f>
        <v>171.5</v>
      </c>
      <c r="C345">
        <f>train!J345</f>
        <v>160</v>
      </c>
      <c r="D345">
        <f>train!M345</f>
        <v>212.4</v>
      </c>
      <c r="E345">
        <f>train!P345</f>
        <v>5</v>
      </c>
      <c r="F345" s="4">
        <f t="shared" si="50"/>
        <v>0.4879089615931721</v>
      </c>
      <c r="G345" s="4">
        <f t="shared" si="51"/>
        <v>0.44531032563317563</v>
      </c>
      <c r="H345" s="4">
        <f t="shared" si="52"/>
        <v>0.44531032563317563</v>
      </c>
      <c r="I345" s="4">
        <f t="shared" si="53"/>
        <v>0.25</v>
      </c>
      <c r="J345">
        <f t="shared" si="55"/>
        <v>2</v>
      </c>
      <c r="K345" t="str">
        <f>train!T345</f>
        <v>yes</v>
      </c>
      <c r="L345">
        <f t="shared" si="56"/>
        <v>1.128143884114172</v>
      </c>
      <c r="M345">
        <f t="shared" si="57"/>
        <v>0.83495971581506689</v>
      </c>
      <c r="N345">
        <f t="shared" si="58"/>
        <v>0.83495971581506689</v>
      </c>
      <c r="O345">
        <f t="shared" si="59"/>
        <v>0.83495971581506689</v>
      </c>
    </row>
    <row r="346" spans="1:15">
      <c r="A346">
        <f t="shared" si="54"/>
        <v>345</v>
      </c>
      <c r="B346">
        <f>train!G346</f>
        <v>239.9</v>
      </c>
      <c r="C346">
        <f>train!J346</f>
        <v>174.8</v>
      </c>
      <c r="D346">
        <f>train!M346</f>
        <v>209.5</v>
      </c>
      <c r="E346">
        <f>train!P346</f>
        <v>9.8000000000000007</v>
      </c>
      <c r="F346" s="4">
        <f t="shared" si="50"/>
        <v>0.6825035561877667</v>
      </c>
      <c r="G346" s="4">
        <f t="shared" si="51"/>
        <v>0.4865015307542444</v>
      </c>
      <c r="H346" s="4">
        <f t="shared" si="52"/>
        <v>0.4865015307542444</v>
      </c>
      <c r="I346" s="4">
        <f t="shared" si="53"/>
        <v>0.49000000000000005</v>
      </c>
      <c r="J346">
        <f t="shared" si="55"/>
        <v>2</v>
      </c>
      <c r="K346" t="str">
        <f>train!T346</f>
        <v>no</v>
      </c>
      <c r="L346">
        <f t="shared" si="56"/>
        <v>1.128143884114172</v>
      </c>
      <c r="M346">
        <f t="shared" si="57"/>
        <v>1.0859459392904391</v>
      </c>
      <c r="N346">
        <f t="shared" si="58"/>
        <v>1.0859459392904391</v>
      </c>
      <c r="O346">
        <f t="shared" si="59"/>
        <v>1.0859459392904391</v>
      </c>
    </row>
    <row r="347" spans="1:15">
      <c r="A347">
        <f t="shared" si="54"/>
        <v>346</v>
      </c>
      <c r="B347">
        <f>train!G347</f>
        <v>142.30000000000001</v>
      </c>
      <c r="C347">
        <f>train!J347</f>
        <v>194.8</v>
      </c>
      <c r="D347">
        <f>train!M347</f>
        <v>239.3</v>
      </c>
      <c r="E347">
        <f>train!P347</f>
        <v>16</v>
      </c>
      <c r="F347" s="4">
        <f t="shared" si="50"/>
        <v>0.40483641536273118</v>
      </c>
      <c r="G347" s="4">
        <f t="shared" si="51"/>
        <v>0.54216532145839136</v>
      </c>
      <c r="H347" s="4">
        <f t="shared" si="52"/>
        <v>0.54216532145839136</v>
      </c>
      <c r="I347" s="4">
        <f t="shared" si="53"/>
        <v>0.8</v>
      </c>
      <c r="J347">
        <f t="shared" si="55"/>
        <v>1</v>
      </c>
      <c r="K347" t="str">
        <f>train!T347</f>
        <v>no</v>
      </c>
      <c r="L347">
        <f t="shared" si="56"/>
        <v>1.128143884114172</v>
      </c>
      <c r="M347">
        <f t="shared" si="57"/>
        <v>1.1797368328521016</v>
      </c>
      <c r="N347">
        <f t="shared" si="58"/>
        <v>1.1797368328521016</v>
      </c>
      <c r="O347">
        <f t="shared" si="59"/>
        <v>1.1797368328521016</v>
      </c>
    </row>
    <row r="348" spans="1:15">
      <c r="A348">
        <f t="shared" si="54"/>
        <v>347</v>
      </c>
      <c r="B348">
        <f>train!G348</f>
        <v>184.1</v>
      </c>
      <c r="C348">
        <f>train!J348</f>
        <v>327</v>
      </c>
      <c r="D348">
        <f>train!M348</f>
        <v>212.5</v>
      </c>
      <c r="E348">
        <f>train!P348</f>
        <v>7.5</v>
      </c>
      <c r="F348" s="4">
        <f t="shared" si="50"/>
        <v>0.52375533428165011</v>
      </c>
      <c r="G348" s="4">
        <f t="shared" si="51"/>
        <v>0.9101029780128026</v>
      </c>
      <c r="H348" s="4">
        <f t="shared" si="52"/>
        <v>0.9101029780128026</v>
      </c>
      <c r="I348" s="4">
        <f t="shared" si="53"/>
        <v>0.375</v>
      </c>
      <c r="J348">
        <f t="shared" si="55"/>
        <v>1</v>
      </c>
      <c r="K348" t="str">
        <f>train!T348</f>
        <v>no</v>
      </c>
      <c r="L348">
        <f t="shared" si="56"/>
        <v>1.128143884114172</v>
      </c>
      <c r="M348">
        <f t="shared" si="57"/>
        <v>1.4392774268236221</v>
      </c>
      <c r="N348">
        <f t="shared" si="58"/>
        <v>1.4392774268236221</v>
      </c>
      <c r="O348">
        <f t="shared" si="59"/>
        <v>1.4392774268236221</v>
      </c>
    </row>
    <row r="349" spans="1:15">
      <c r="A349">
        <f t="shared" si="54"/>
        <v>348</v>
      </c>
      <c r="B349">
        <f>train!G349</f>
        <v>206.9</v>
      </c>
      <c r="C349">
        <f>train!J349</f>
        <v>264.39999999999998</v>
      </c>
      <c r="D349">
        <f>train!M349</f>
        <v>171.8</v>
      </c>
      <c r="E349">
        <f>train!P349</f>
        <v>9.3000000000000007</v>
      </c>
      <c r="F349" s="4">
        <f t="shared" si="50"/>
        <v>0.58862019914651498</v>
      </c>
      <c r="G349" s="4">
        <f t="shared" si="51"/>
        <v>0.73587531310882259</v>
      </c>
      <c r="H349" s="4">
        <f t="shared" si="52"/>
        <v>0.73587531310882259</v>
      </c>
      <c r="I349" s="4">
        <f t="shared" si="53"/>
        <v>0.46500000000000002</v>
      </c>
      <c r="J349">
        <f t="shared" si="55"/>
        <v>1</v>
      </c>
      <c r="K349" t="str">
        <f>train!T349</f>
        <v>no</v>
      </c>
      <c r="L349">
        <f t="shared" si="56"/>
        <v>1.128143884114172</v>
      </c>
      <c r="M349">
        <f t="shared" si="57"/>
        <v>1.2828576272249772</v>
      </c>
      <c r="N349">
        <f t="shared" si="58"/>
        <v>1.2828576272249772</v>
      </c>
      <c r="O349">
        <f t="shared" si="59"/>
        <v>1.2828576272249772</v>
      </c>
    </row>
    <row r="350" spans="1:15">
      <c r="A350">
        <f t="shared" si="54"/>
        <v>349</v>
      </c>
      <c r="B350">
        <f>train!G350</f>
        <v>259.89999999999998</v>
      </c>
      <c r="C350">
        <f>train!J350</f>
        <v>176.2</v>
      </c>
      <c r="D350">
        <f>train!M350</f>
        <v>77.2</v>
      </c>
      <c r="E350">
        <f>train!P350</f>
        <v>15.3</v>
      </c>
      <c r="F350" s="4">
        <f t="shared" si="50"/>
        <v>0.73940256045519193</v>
      </c>
      <c r="G350" s="4">
        <f t="shared" si="51"/>
        <v>0.49039799610353463</v>
      </c>
      <c r="H350" s="4">
        <f t="shared" si="52"/>
        <v>0.49039799610353463</v>
      </c>
      <c r="I350" s="4">
        <f t="shared" si="53"/>
        <v>0.76500000000000001</v>
      </c>
      <c r="J350">
        <f t="shared" si="55"/>
        <v>1</v>
      </c>
      <c r="K350" t="str">
        <f>train!T350</f>
        <v>no</v>
      </c>
      <c r="L350">
        <f t="shared" si="56"/>
        <v>1.128143884114172</v>
      </c>
      <c r="M350">
        <f t="shared" si="57"/>
        <v>1.2700084785435168</v>
      </c>
      <c r="N350">
        <f t="shared" si="58"/>
        <v>1.2700084785435168</v>
      </c>
      <c r="O350">
        <f t="shared" si="59"/>
        <v>1.2700084785435168</v>
      </c>
    </row>
    <row r="351" spans="1:15">
      <c r="A351">
        <f t="shared" si="54"/>
        <v>350</v>
      </c>
      <c r="B351">
        <f>train!G351</f>
        <v>203.8</v>
      </c>
      <c r="C351">
        <f>train!J351</f>
        <v>283.10000000000002</v>
      </c>
      <c r="D351">
        <f>train!M351</f>
        <v>197.3</v>
      </c>
      <c r="E351">
        <f>train!P351</f>
        <v>12.5</v>
      </c>
      <c r="F351" s="4">
        <f t="shared" si="50"/>
        <v>0.57980085348506405</v>
      </c>
      <c r="G351" s="4">
        <f t="shared" si="51"/>
        <v>0.78792095741720014</v>
      </c>
      <c r="H351" s="4">
        <f t="shared" si="52"/>
        <v>0.78792095741720014</v>
      </c>
      <c r="I351" s="4">
        <f t="shared" si="53"/>
        <v>0.625</v>
      </c>
      <c r="J351">
        <f t="shared" si="55"/>
        <v>1</v>
      </c>
      <c r="K351" t="str">
        <f>train!T351</f>
        <v>no</v>
      </c>
      <c r="L351">
        <f t="shared" si="56"/>
        <v>1.128143884114172</v>
      </c>
      <c r="M351">
        <f t="shared" si="57"/>
        <v>1.4030085174283453</v>
      </c>
      <c r="N351">
        <f t="shared" si="58"/>
        <v>1.4030085174283453</v>
      </c>
      <c r="O351">
        <f t="shared" si="59"/>
        <v>1.4030085174283453</v>
      </c>
    </row>
    <row r="352" spans="1:15">
      <c r="A352">
        <f t="shared" si="54"/>
        <v>351</v>
      </c>
      <c r="B352">
        <f>train!G352</f>
        <v>248.8</v>
      </c>
      <c r="C352">
        <f>train!J352</f>
        <v>140.30000000000001</v>
      </c>
      <c r="D352">
        <f>train!M352</f>
        <v>263.60000000000002</v>
      </c>
      <c r="E352">
        <f>train!P352</f>
        <v>10.3</v>
      </c>
      <c r="F352" s="4">
        <f t="shared" si="50"/>
        <v>0.707823613086771</v>
      </c>
      <c r="G352" s="4">
        <f t="shared" si="51"/>
        <v>0.39048149178959091</v>
      </c>
      <c r="H352" s="4">
        <f t="shared" si="52"/>
        <v>0.39048149178959091</v>
      </c>
      <c r="I352" s="4">
        <f t="shared" si="53"/>
        <v>0.51500000000000001</v>
      </c>
      <c r="J352">
        <f t="shared" si="55"/>
        <v>2</v>
      </c>
      <c r="K352" t="str">
        <f>train!T352</f>
        <v>no</v>
      </c>
      <c r="L352">
        <f t="shared" si="56"/>
        <v>1.128143884114172</v>
      </c>
      <c r="M352">
        <f t="shared" si="57"/>
        <v>1.0349835061988473</v>
      </c>
      <c r="N352">
        <f t="shared" si="58"/>
        <v>1.0349835061988473</v>
      </c>
      <c r="O352">
        <f t="shared" si="59"/>
        <v>1.0349835061988473</v>
      </c>
    </row>
    <row r="353" spans="1:15">
      <c r="A353">
        <f t="shared" si="54"/>
        <v>352</v>
      </c>
      <c r="B353">
        <f>train!G353</f>
        <v>221.6</v>
      </c>
      <c r="C353">
        <f>train!J353</f>
        <v>130.19999999999999</v>
      </c>
      <c r="D353">
        <f>train!M353</f>
        <v>200</v>
      </c>
      <c r="E353">
        <f>train!P353</f>
        <v>11.3</v>
      </c>
      <c r="F353" s="4">
        <f t="shared" si="50"/>
        <v>0.63044096728307253</v>
      </c>
      <c r="G353" s="4">
        <f t="shared" si="51"/>
        <v>0.36237127748399661</v>
      </c>
      <c r="H353" s="4">
        <f t="shared" si="52"/>
        <v>0.36237127748399661</v>
      </c>
      <c r="I353" s="4">
        <f t="shared" si="53"/>
        <v>0.56500000000000006</v>
      </c>
      <c r="J353">
        <f t="shared" si="55"/>
        <v>2</v>
      </c>
      <c r="K353" t="str">
        <f>train!T353</f>
        <v>no</v>
      </c>
      <c r="L353">
        <f t="shared" si="56"/>
        <v>1.128143884114172</v>
      </c>
      <c r="M353">
        <f t="shared" si="57"/>
        <v>0.98959926168100165</v>
      </c>
      <c r="N353">
        <f t="shared" si="58"/>
        <v>0.98959926168100165</v>
      </c>
      <c r="O353">
        <f t="shared" si="59"/>
        <v>0.98959926168100165</v>
      </c>
    </row>
    <row r="354" spans="1:15">
      <c r="A354">
        <f t="shared" si="54"/>
        <v>353</v>
      </c>
      <c r="B354">
        <f>train!G354</f>
        <v>192.9</v>
      </c>
      <c r="C354">
        <f>train!J354</f>
        <v>185.5</v>
      </c>
      <c r="D354">
        <f>train!M354</f>
        <v>205.2</v>
      </c>
      <c r="E354">
        <f>train!P354</f>
        <v>10.9</v>
      </c>
      <c r="F354" s="4">
        <f t="shared" si="50"/>
        <v>0.5487908961593172</v>
      </c>
      <c r="G354" s="4">
        <f t="shared" si="51"/>
        <v>0.51628165878096299</v>
      </c>
      <c r="H354" s="4">
        <f t="shared" si="52"/>
        <v>0.51628165878096299</v>
      </c>
      <c r="I354" s="4">
        <f t="shared" si="53"/>
        <v>0.54500000000000004</v>
      </c>
      <c r="J354">
        <f t="shared" si="55"/>
        <v>2</v>
      </c>
      <c r="K354" t="str">
        <f>train!T354</f>
        <v>no</v>
      </c>
      <c r="L354">
        <f t="shared" si="56"/>
        <v>1.128143884114172</v>
      </c>
      <c r="M354">
        <f t="shared" si="57"/>
        <v>1.0636211497025583</v>
      </c>
      <c r="N354">
        <f t="shared" si="58"/>
        <v>1.0636211497025583</v>
      </c>
      <c r="O354">
        <f t="shared" si="59"/>
        <v>1.0636211497025583</v>
      </c>
    </row>
    <row r="355" spans="1:15">
      <c r="A355">
        <f t="shared" si="54"/>
        <v>354</v>
      </c>
      <c r="B355">
        <f>train!G355</f>
        <v>122.4</v>
      </c>
      <c r="C355">
        <f>train!J355</f>
        <v>113.4</v>
      </c>
      <c r="D355">
        <f>train!M355</f>
        <v>180.2</v>
      </c>
      <c r="E355">
        <f>train!P355</f>
        <v>12.5</v>
      </c>
      <c r="F355" s="4">
        <f t="shared" si="50"/>
        <v>0.348221906116643</v>
      </c>
      <c r="G355" s="4">
        <f t="shared" si="51"/>
        <v>0.31561369329251321</v>
      </c>
      <c r="H355" s="4">
        <f t="shared" si="52"/>
        <v>0.31561369329251321</v>
      </c>
      <c r="I355" s="4">
        <f t="shared" si="53"/>
        <v>0.625</v>
      </c>
      <c r="J355">
        <f t="shared" si="55"/>
        <v>2</v>
      </c>
      <c r="K355" t="str">
        <f>train!T355</f>
        <v>no</v>
      </c>
      <c r="L355">
        <f t="shared" si="56"/>
        <v>1.128143884114172</v>
      </c>
      <c r="M355">
        <f t="shared" si="57"/>
        <v>0.84327190317654321</v>
      </c>
      <c r="N355">
        <f t="shared" si="58"/>
        <v>0.84327190317654321</v>
      </c>
      <c r="O355">
        <f t="shared" si="59"/>
        <v>0.84327190317654321</v>
      </c>
    </row>
    <row r="356" spans="1:15">
      <c r="A356">
        <f t="shared" si="54"/>
        <v>355</v>
      </c>
      <c r="B356">
        <f>train!G356</f>
        <v>104.9</v>
      </c>
      <c r="C356">
        <f>train!J356</f>
        <v>216.3</v>
      </c>
      <c r="D356">
        <f>train!M356</f>
        <v>217.4</v>
      </c>
      <c r="E356">
        <f>train!P356</f>
        <v>9.6</v>
      </c>
      <c r="F356" s="4">
        <f t="shared" si="50"/>
        <v>0.2984352773826458</v>
      </c>
      <c r="G356" s="4">
        <f t="shared" si="51"/>
        <v>0.60200389646534935</v>
      </c>
      <c r="H356" s="4">
        <f t="shared" si="52"/>
        <v>0.60200389646534935</v>
      </c>
      <c r="I356" s="4">
        <f t="shared" si="53"/>
        <v>0.48</v>
      </c>
      <c r="J356">
        <f t="shared" si="55"/>
        <v>2</v>
      </c>
      <c r="K356" t="str">
        <f>train!T356</f>
        <v>no</v>
      </c>
      <c r="L356">
        <f t="shared" si="56"/>
        <v>1.128143884114172</v>
      </c>
      <c r="M356">
        <f t="shared" si="57"/>
        <v>1.0219006788848821</v>
      </c>
      <c r="N356">
        <f t="shared" si="58"/>
        <v>1.0219006788848821</v>
      </c>
      <c r="O356">
        <f t="shared" si="59"/>
        <v>1.0219006788848821</v>
      </c>
    </row>
    <row r="357" spans="1:15">
      <c r="A357">
        <f t="shared" si="54"/>
        <v>356</v>
      </c>
      <c r="B357">
        <f>train!G357</f>
        <v>173.2</v>
      </c>
      <c r="C357">
        <f>train!J357</f>
        <v>196.8</v>
      </c>
      <c r="D357">
        <f>train!M357</f>
        <v>209.3</v>
      </c>
      <c r="E357">
        <f>train!P357</f>
        <v>11.2</v>
      </c>
      <c r="F357" s="4">
        <f t="shared" si="50"/>
        <v>0.49274537695590326</v>
      </c>
      <c r="G357" s="4">
        <f t="shared" si="51"/>
        <v>0.54773170052880604</v>
      </c>
      <c r="H357" s="4">
        <f t="shared" si="52"/>
        <v>0.54773170052880604</v>
      </c>
      <c r="I357" s="4">
        <f t="shared" si="53"/>
        <v>0.55999999999999994</v>
      </c>
      <c r="J357">
        <f t="shared" si="55"/>
        <v>2</v>
      </c>
      <c r="K357" t="str">
        <f>train!T357</f>
        <v>no</v>
      </c>
      <c r="L357">
        <f t="shared" si="56"/>
        <v>1.128143884114172</v>
      </c>
      <c r="M357">
        <f t="shared" si="57"/>
        <v>1.0753687916430206</v>
      </c>
      <c r="N357">
        <f t="shared" si="58"/>
        <v>1.0753687916430206</v>
      </c>
      <c r="O357">
        <f t="shared" si="59"/>
        <v>1.0753687916430206</v>
      </c>
    </row>
    <row r="358" spans="1:15">
      <c r="A358">
        <f t="shared" si="54"/>
        <v>357</v>
      </c>
      <c r="B358">
        <f>train!G358</f>
        <v>119.4</v>
      </c>
      <c r="C358">
        <f>train!J358</f>
        <v>273.3</v>
      </c>
      <c r="D358">
        <f>train!M358</f>
        <v>214.4</v>
      </c>
      <c r="E358">
        <f>train!P358</f>
        <v>12.4</v>
      </c>
      <c r="F358" s="4">
        <f t="shared" si="50"/>
        <v>0.33968705547652916</v>
      </c>
      <c r="G358" s="4">
        <f t="shared" si="51"/>
        <v>0.76064569997216813</v>
      </c>
      <c r="H358" s="4">
        <f t="shared" si="52"/>
        <v>0.76064569997216813</v>
      </c>
      <c r="I358" s="4">
        <f t="shared" si="53"/>
        <v>0.62</v>
      </c>
      <c r="J358">
        <f t="shared" si="55"/>
        <v>1</v>
      </c>
      <c r="K358" t="str">
        <f>train!T358</f>
        <v>no</v>
      </c>
      <c r="L358">
        <f t="shared" si="56"/>
        <v>1.128143884114172</v>
      </c>
      <c r="M358">
        <f t="shared" si="57"/>
        <v>1.2872261096756132</v>
      </c>
      <c r="N358">
        <f t="shared" si="58"/>
        <v>1.2872261096756132</v>
      </c>
      <c r="O358">
        <f t="shared" si="59"/>
        <v>1.2872261096756132</v>
      </c>
    </row>
    <row r="359" spans="1:15">
      <c r="A359">
        <f t="shared" si="54"/>
        <v>358</v>
      </c>
      <c r="B359">
        <f>train!G359</f>
        <v>250.3</v>
      </c>
      <c r="C359">
        <f>train!J359</f>
        <v>260.60000000000002</v>
      </c>
      <c r="D359">
        <f>train!M359</f>
        <v>195</v>
      </c>
      <c r="E359">
        <f>train!P359</f>
        <v>13.3</v>
      </c>
      <c r="F359" s="4">
        <f t="shared" si="50"/>
        <v>0.71209103840682786</v>
      </c>
      <c r="G359" s="4">
        <f t="shared" si="51"/>
        <v>0.72529919287503486</v>
      </c>
      <c r="H359" s="4">
        <f t="shared" si="52"/>
        <v>0.72529919287503486</v>
      </c>
      <c r="I359" s="4">
        <f t="shared" si="53"/>
        <v>0.66500000000000004</v>
      </c>
      <c r="J359">
        <f t="shared" si="55"/>
        <v>1</v>
      </c>
      <c r="K359" t="str">
        <f>train!T359</f>
        <v>yes</v>
      </c>
      <c r="L359">
        <f t="shared" si="56"/>
        <v>1.128143884114172</v>
      </c>
      <c r="M359">
        <f t="shared" si="57"/>
        <v>1.4147142769300338</v>
      </c>
      <c r="N359">
        <f t="shared" si="58"/>
        <v>1.4147142769300338</v>
      </c>
      <c r="O359">
        <f t="shared" si="59"/>
        <v>1.4147142769300338</v>
      </c>
    </row>
    <row r="360" spans="1:15">
      <c r="A360">
        <f t="shared" si="54"/>
        <v>359</v>
      </c>
      <c r="B360">
        <f>train!G360</f>
        <v>178.3</v>
      </c>
      <c r="C360">
        <f>train!J360</f>
        <v>282.60000000000002</v>
      </c>
      <c r="D360">
        <f>train!M360</f>
        <v>181</v>
      </c>
      <c r="E360">
        <f>train!P360</f>
        <v>11.4</v>
      </c>
      <c r="F360" s="4">
        <f t="shared" si="50"/>
        <v>0.50725462304409674</v>
      </c>
      <c r="G360" s="4">
        <f t="shared" si="51"/>
        <v>0.7865293626495965</v>
      </c>
      <c r="H360" s="4">
        <f t="shared" si="52"/>
        <v>0.7865293626495965</v>
      </c>
      <c r="I360" s="4">
        <f t="shared" si="53"/>
        <v>0.57000000000000006</v>
      </c>
      <c r="J360">
        <f t="shared" si="55"/>
        <v>1</v>
      </c>
      <c r="K360" t="str">
        <f>train!T360</f>
        <v>no</v>
      </c>
      <c r="L360">
        <f t="shared" si="56"/>
        <v>1.128143884114172</v>
      </c>
      <c r="M360">
        <f t="shared" si="57"/>
        <v>1.3488751347769627</v>
      </c>
      <c r="N360">
        <f t="shared" si="58"/>
        <v>1.3488751347769627</v>
      </c>
      <c r="O360">
        <f t="shared" si="59"/>
        <v>1.3488751347769627</v>
      </c>
    </row>
    <row r="361" spans="1:15">
      <c r="A361">
        <f t="shared" si="54"/>
        <v>360</v>
      </c>
      <c r="B361">
        <f>train!G361</f>
        <v>243.4</v>
      </c>
      <c r="C361">
        <f>train!J361</f>
        <v>182.1</v>
      </c>
      <c r="D361">
        <f>train!M361</f>
        <v>259.2</v>
      </c>
      <c r="E361">
        <f>train!P361</f>
        <v>12.8</v>
      </c>
      <c r="F361" s="4">
        <f t="shared" si="50"/>
        <v>0.69246088193456612</v>
      </c>
      <c r="G361" s="4">
        <f t="shared" si="51"/>
        <v>0.50681881436125797</v>
      </c>
      <c r="H361" s="4">
        <f t="shared" si="52"/>
        <v>0.50681881436125797</v>
      </c>
      <c r="I361" s="4">
        <f t="shared" si="53"/>
        <v>0.64</v>
      </c>
      <c r="J361">
        <f t="shared" si="55"/>
        <v>1</v>
      </c>
      <c r="K361" t="str">
        <f>train!T361</f>
        <v>no</v>
      </c>
      <c r="L361">
        <f t="shared" si="56"/>
        <v>1.128143884114172</v>
      </c>
      <c r="M361">
        <f t="shared" si="57"/>
        <v>1.1844123835010758</v>
      </c>
      <c r="N361">
        <f t="shared" si="58"/>
        <v>1.1844123835010758</v>
      </c>
      <c r="O361">
        <f t="shared" si="59"/>
        <v>1.1844123835010758</v>
      </c>
    </row>
    <row r="362" spans="1:15">
      <c r="A362">
        <f t="shared" si="54"/>
        <v>361</v>
      </c>
      <c r="B362">
        <f>train!G362</f>
        <v>155</v>
      </c>
      <c r="C362">
        <f>train!J362</f>
        <v>175.3</v>
      </c>
      <c r="D362">
        <f>train!M362</f>
        <v>155.6</v>
      </c>
      <c r="E362">
        <f>train!P362</f>
        <v>11.8</v>
      </c>
      <c r="F362" s="4">
        <f t="shared" si="50"/>
        <v>0.44096728307254623</v>
      </c>
      <c r="G362" s="4">
        <f t="shared" si="51"/>
        <v>0.48789312552184805</v>
      </c>
      <c r="H362" s="4">
        <f t="shared" si="52"/>
        <v>0.48789312552184805</v>
      </c>
      <c r="I362" s="4">
        <f t="shared" si="53"/>
        <v>0.59000000000000008</v>
      </c>
      <c r="J362">
        <f t="shared" si="55"/>
        <v>2</v>
      </c>
      <c r="K362" t="str">
        <f>train!T362</f>
        <v>no</v>
      </c>
      <c r="L362">
        <f t="shared" si="56"/>
        <v>1.128143884114172</v>
      </c>
      <c r="M362">
        <f t="shared" si="57"/>
        <v>1.0092727820581207</v>
      </c>
      <c r="N362">
        <f t="shared" si="58"/>
        <v>1.0092727820581207</v>
      </c>
      <c r="O362">
        <f t="shared" si="59"/>
        <v>1.0092727820581207</v>
      </c>
    </row>
    <row r="363" spans="1:15">
      <c r="A363">
        <f t="shared" si="54"/>
        <v>362</v>
      </c>
      <c r="B363">
        <f>train!G363</f>
        <v>288.7</v>
      </c>
      <c r="C363">
        <f>train!J363</f>
        <v>203.8</v>
      </c>
      <c r="D363">
        <f>train!M363</f>
        <v>203.2</v>
      </c>
      <c r="E363">
        <f>train!P363</f>
        <v>8.6</v>
      </c>
      <c r="F363" s="4">
        <f t="shared" si="50"/>
        <v>0.82133712660028446</v>
      </c>
      <c r="G363" s="4">
        <f t="shared" si="51"/>
        <v>0.56721402727525749</v>
      </c>
      <c r="H363" s="4">
        <f t="shared" si="52"/>
        <v>0.56721402727525749</v>
      </c>
      <c r="I363" s="4">
        <f t="shared" si="53"/>
        <v>0.43</v>
      </c>
      <c r="J363">
        <f t="shared" si="55"/>
        <v>1</v>
      </c>
      <c r="K363" t="str">
        <f>train!T363</f>
        <v>no</v>
      </c>
      <c r="L363">
        <f t="shared" si="56"/>
        <v>1.128143884114172</v>
      </c>
      <c r="M363">
        <f t="shared" si="57"/>
        <v>1.2259519488983428</v>
      </c>
      <c r="N363">
        <f t="shared" si="58"/>
        <v>1.2259519488983428</v>
      </c>
      <c r="O363">
        <f t="shared" si="59"/>
        <v>1.2259519488983428</v>
      </c>
    </row>
    <row r="364" spans="1:15">
      <c r="A364">
        <f t="shared" si="54"/>
        <v>363</v>
      </c>
      <c r="B364">
        <f>train!G364</f>
        <v>240.4</v>
      </c>
      <c r="C364">
        <f>train!J364</f>
        <v>118.9</v>
      </c>
      <c r="D364">
        <f>train!M364</f>
        <v>164.2</v>
      </c>
      <c r="E364">
        <f>train!P364</f>
        <v>11.2</v>
      </c>
      <c r="F364" s="4">
        <f t="shared" si="50"/>
        <v>0.6839260312944524</v>
      </c>
      <c r="G364" s="4">
        <f t="shared" si="51"/>
        <v>0.33092123573615362</v>
      </c>
      <c r="H364" s="4">
        <f t="shared" si="52"/>
        <v>0.33092123573615362</v>
      </c>
      <c r="I364" s="4">
        <f t="shared" si="53"/>
        <v>0.55999999999999994</v>
      </c>
      <c r="J364">
        <f t="shared" si="55"/>
        <v>2</v>
      </c>
      <c r="K364" t="str">
        <f>train!T364</f>
        <v>no</v>
      </c>
      <c r="L364">
        <f t="shared" si="56"/>
        <v>1.128143884114172</v>
      </c>
      <c r="M364">
        <f t="shared" si="57"/>
        <v>1.00018625505676</v>
      </c>
      <c r="N364">
        <f t="shared" si="58"/>
        <v>1.00018625505676</v>
      </c>
      <c r="O364">
        <f t="shared" si="59"/>
        <v>1.00018625505676</v>
      </c>
    </row>
    <row r="365" spans="1:15">
      <c r="A365">
        <f t="shared" si="54"/>
        <v>364</v>
      </c>
      <c r="B365">
        <f>train!G365</f>
        <v>278</v>
      </c>
      <c r="C365">
        <f>train!J365</f>
        <v>176.7</v>
      </c>
      <c r="D365">
        <f>train!M365</f>
        <v>219.5</v>
      </c>
      <c r="E365">
        <f>train!P365</f>
        <v>8.3000000000000007</v>
      </c>
      <c r="F365" s="4">
        <f t="shared" si="50"/>
        <v>0.79089615931721191</v>
      </c>
      <c r="G365" s="4">
        <f t="shared" si="51"/>
        <v>0.49178959087113827</v>
      </c>
      <c r="H365" s="4">
        <f t="shared" si="52"/>
        <v>0.49178959087113827</v>
      </c>
      <c r="I365" s="4">
        <f t="shared" si="53"/>
        <v>0.41500000000000004</v>
      </c>
      <c r="J365">
        <f t="shared" si="55"/>
        <v>1</v>
      </c>
      <c r="K365" t="str">
        <f>train!T365</f>
        <v>yes</v>
      </c>
      <c r="L365">
        <f t="shared" si="56"/>
        <v>1.128143884114172</v>
      </c>
      <c r="M365">
        <f t="shared" si="57"/>
        <v>1.1320140185532686</v>
      </c>
      <c r="N365">
        <f t="shared" si="58"/>
        <v>1.1320140185532686</v>
      </c>
      <c r="O365">
        <f t="shared" si="59"/>
        <v>1.1320140185532686</v>
      </c>
    </row>
    <row r="366" spans="1:15">
      <c r="A366">
        <f t="shared" si="54"/>
        <v>365</v>
      </c>
      <c r="B366">
        <f>train!G366</f>
        <v>155</v>
      </c>
      <c r="C366">
        <f>train!J366</f>
        <v>330.6</v>
      </c>
      <c r="D366">
        <f>train!M366</f>
        <v>189.4</v>
      </c>
      <c r="E366">
        <f>train!P366</f>
        <v>13.5</v>
      </c>
      <c r="F366" s="4">
        <f t="shared" si="50"/>
        <v>0.44096728307254623</v>
      </c>
      <c r="G366" s="4">
        <f t="shared" si="51"/>
        <v>0.92012246033954914</v>
      </c>
      <c r="H366" s="4">
        <f t="shared" si="52"/>
        <v>0.92012246033954914</v>
      </c>
      <c r="I366" s="4">
        <f t="shared" si="53"/>
        <v>0.67500000000000004</v>
      </c>
      <c r="J366">
        <f t="shared" si="55"/>
        <v>1</v>
      </c>
      <c r="K366" t="str">
        <f>train!T366</f>
        <v>no</v>
      </c>
      <c r="L366">
        <f t="shared" si="56"/>
        <v>1.128143884114172</v>
      </c>
      <c r="M366">
        <f t="shared" si="57"/>
        <v>1.5307932024878455</v>
      </c>
      <c r="N366">
        <f t="shared" si="58"/>
        <v>1.5307932024878455</v>
      </c>
      <c r="O366">
        <f t="shared" si="59"/>
        <v>1.5307932024878455</v>
      </c>
    </row>
    <row r="367" spans="1:15">
      <c r="A367">
        <f t="shared" si="54"/>
        <v>366</v>
      </c>
      <c r="B367">
        <f>train!G367</f>
        <v>153.5</v>
      </c>
      <c r="C367">
        <f>train!J367</f>
        <v>197.6</v>
      </c>
      <c r="D367">
        <f>train!M367</f>
        <v>198.5</v>
      </c>
      <c r="E367">
        <f>train!P367</f>
        <v>6.3</v>
      </c>
      <c r="F367" s="4">
        <f t="shared" si="50"/>
        <v>0.43669985775248932</v>
      </c>
      <c r="G367" s="4">
        <f t="shared" si="51"/>
        <v>0.54995825215697181</v>
      </c>
      <c r="H367" s="4">
        <f t="shared" si="52"/>
        <v>0.54995825215697181</v>
      </c>
      <c r="I367" s="4">
        <f t="shared" si="53"/>
        <v>0.315</v>
      </c>
      <c r="J367">
        <f t="shared" si="55"/>
        <v>2</v>
      </c>
      <c r="K367" t="str">
        <f>train!T367</f>
        <v>no</v>
      </c>
      <c r="L367">
        <f t="shared" si="56"/>
        <v>1.128143884114172</v>
      </c>
      <c r="M367">
        <f t="shared" si="57"/>
        <v>0.94595978983894824</v>
      </c>
      <c r="N367">
        <f t="shared" si="58"/>
        <v>0.94595978983894824</v>
      </c>
      <c r="O367">
        <f t="shared" si="59"/>
        <v>0.94595978983894824</v>
      </c>
    </row>
    <row r="368" spans="1:15">
      <c r="A368">
        <f t="shared" si="54"/>
        <v>367</v>
      </c>
      <c r="B368">
        <f>train!G368</f>
        <v>273.39999999999998</v>
      </c>
      <c r="C368">
        <f>train!J368</f>
        <v>154</v>
      </c>
      <c r="D368">
        <f>train!M368</f>
        <v>245.8</v>
      </c>
      <c r="E368">
        <f>train!P368</f>
        <v>12.3</v>
      </c>
      <c r="F368" s="4">
        <f t="shared" si="50"/>
        <v>0.77780938833570401</v>
      </c>
      <c r="G368" s="4">
        <f t="shared" si="51"/>
        <v>0.42861118842193152</v>
      </c>
      <c r="H368" s="4">
        <f t="shared" si="52"/>
        <v>0.42861118842193152</v>
      </c>
      <c r="I368" s="4">
        <f t="shared" si="53"/>
        <v>0.61499999999999999</v>
      </c>
      <c r="J368">
        <f t="shared" si="55"/>
        <v>1</v>
      </c>
      <c r="K368" t="str">
        <f>train!T368</f>
        <v>no</v>
      </c>
      <c r="L368">
        <f t="shared" si="56"/>
        <v>1.128143884114172</v>
      </c>
      <c r="M368">
        <f t="shared" si="57"/>
        <v>1.1621650254004734</v>
      </c>
      <c r="N368">
        <f t="shared" si="58"/>
        <v>1.1621650254004734</v>
      </c>
      <c r="O368">
        <f t="shared" si="59"/>
        <v>1.1621650254004734</v>
      </c>
    </row>
    <row r="369" spans="1:15">
      <c r="A369">
        <f t="shared" si="54"/>
        <v>368</v>
      </c>
      <c r="B369">
        <f>train!G369</f>
        <v>155.30000000000001</v>
      </c>
      <c r="C369">
        <f>train!J369</f>
        <v>265.7</v>
      </c>
      <c r="D369">
        <f>train!M369</f>
        <v>145.69999999999999</v>
      </c>
      <c r="E369">
        <f>train!P369</f>
        <v>12.4</v>
      </c>
      <c r="F369" s="4">
        <f t="shared" si="50"/>
        <v>0.44182076813655763</v>
      </c>
      <c r="G369" s="4">
        <f t="shared" si="51"/>
        <v>0.73949345950459222</v>
      </c>
      <c r="H369" s="4">
        <f t="shared" si="52"/>
        <v>0.73949345950459222</v>
      </c>
      <c r="I369" s="4">
        <f t="shared" si="53"/>
        <v>0.62</v>
      </c>
      <c r="J369">
        <f t="shared" si="55"/>
        <v>1</v>
      </c>
      <c r="K369" t="str">
        <f>train!T369</f>
        <v>no</v>
      </c>
      <c r="L369">
        <f t="shared" si="56"/>
        <v>1.128143884114172</v>
      </c>
      <c r="M369">
        <f t="shared" si="57"/>
        <v>1.2935635834611756</v>
      </c>
      <c r="N369">
        <f t="shared" si="58"/>
        <v>1.2935635834611756</v>
      </c>
      <c r="O369">
        <f t="shared" si="59"/>
        <v>1.2935635834611756</v>
      </c>
    </row>
    <row r="370" spans="1:15">
      <c r="A370">
        <f t="shared" si="54"/>
        <v>369</v>
      </c>
      <c r="B370">
        <f>train!G370</f>
        <v>246.8</v>
      </c>
      <c r="C370">
        <f>train!J370</f>
        <v>187.8</v>
      </c>
      <c r="D370">
        <f>train!M370</f>
        <v>154.5</v>
      </c>
      <c r="E370">
        <f>train!P370</f>
        <v>12.6</v>
      </c>
      <c r="F370" s="4">
        <f t="shared" si="50"/>
        <v>0.70213371266002844</v>
      </c>
      <c r="G370" s="4">
        <f t="shared" si="51"/>
        <v>0.52268299471193991</v>
      </c>
      <c r="H370" s="4">
        <f t="shared" si="52"/>
        <v>0.52268299471193991</v>
      </c>
      <c r="I370" s="4">
        <f t="shared" si="53"/>
        <v>0.63</v>
      </c>
      <c r="J370">
        <f t="shared" si="55"/>
        <v>1</v>
      </c>
      <c r="K370" t="str">
        <f>train!T370</f>
        <v>no</v>
      </c>
      <c r="L370">
        <f t="shared" si="56"/>
        <v>1.128143884114172</v>
      </c>
      <c r="M370">
        <f t="shared" si="57"/>
        <v>1.1984518248039171</v>
      </c>
      <c r="N370">
        <f t="shared" si="58"/>
        <v>1.1984518248039171</v>
      </c>
      <c r="O370">
        <f t="shared" si="59"/>
        <v>1.1984518248039171</v>
      </c>
    </row>
    <row r="371" spans="1:15">
      <c r="A371">
        <f t="shared" si="54"/>
        <v>370</v>
      </c>
      <c r="B371">
        <f>train!G371</f>
        <v>165.4</v>
      </c>
      <c r="C371">
        <f>train!J371</f>
        <v>196</v>
      </c>
      <c r="D371">
        <f>train!M371</f>
        <v>349.2</v>
      </c>
      <c r="E371">
        <f>train!P371</f>
        <v>9.6</v>
      </c>
      <c r="F371" s="4">
        <f t="shared" si="50"/>
        <v>0.47055476529160739</v>
      </c>
      <c r="G371" s="4">
        <f t="shared" si="51"/>
        <v>0.54550514890064017</v>
      </c>
      <c r="H371" s="4">
        <f t="shared" si="52"/>
        <v>0.54550514890064017</v>
      </c>
      <c r="I371" s="4">
        <f t="shared" si="53"/>
        <v>0.48</v>
      </c>
      <c r="J371">
        <f t="shared" si="55"/>
        <v>2</v>
      </c>
      <c r="K371" t="str">
        <f>train!T371</f>
        <v>no</v>
      </c>
      <c r="L371">
        <f t="shared" si="56"/>
        <v>1.128143884114172</v>
      </c>
      <c r="M371">
        <f t="shared" si="57"/>
        <v>1.0232172409087226</v>
      </c>
      <c r="N371">
        <f t="shared" si="58"/>
        <v>1.0232172409087226</v>
      </c>
      <c r="O371">
        <f t="shared" si="59"/>
        <v>1.0232172409087226</v>
      </c>
    </row>
    <row r="372" spans="1:15">
      <c r="A372">
        <f t="shared" si="54"/>
        <v>371</v>
      </c>
      <c r="B372">
        <f>train!G372</f>
        <v>138.30000000000001</v>
      </c>
      <c r="C372">
        <f>train!J372</f>
        <v>236</v>
      </c>
      <c r="D372">
        <f>train!M372</f>
        <v>179.1</v>
      </c>
      <c r="E372">
        <f>train!P372</f>
        <v>9.6</v>
      </c>
      <c r="F372" s="4">
        <f t="shared" si="50"/>
        <v>0.39345661450924613</v>
      </c>
      <c r="G372" s="4">
        <f t="shared" si="51"/>
        <v>0.65683273030893397</v>
      </c>
      <c r="H372" s="4">
        <f t="shared" si="52"/>
        <v>0.65683273030893397</v>
      </c>
      <c r="I372" s="4">
        <f t="shared" si="53"/>
        <v>0.48</v>
      </c>
      <c r="J372">
        <f t="shared" si="55"/>
        <v>2</v>
      </c>
      <c r="K372" t="str">
        <f>train!T372</f>
        <v>no</v>
      </c>
      <c r="L372">
        <f t="shared" si="56"/>
        <v>1.128143884114172</v>
      </c>
      <c r="M372">
        <f t="shared" si="57"/>
        <v>1.1171690018574876</v>
      </c>
      <c r="N372">
        <f t="shared" si="58"/>
        <v>1.1171690018574876</v>
      </c>
      <c r="O372">
        <f t="shared" si="59"/>
        <v>1.1171690018574876</v>
      </c>
    </row>
    <row r="373" spans="1:15">
      <c r="A373">
        <f t="shared" si="54"/>
        <v>372</v>
      </c>
      <c r="B373">
        <f>train!G373</f>
        <v>286.7</v>
      </c>
      <c r="C373">
        <f>train!J373</f>
        <v>134.4</v>
      </c>
      <c r="D373">
        <f>train!M373</f>
        <v>192.9</v>
      </c>
      <c r="E373">
        <f>train!P373</f>
        <v>6.9</v>
      </c>
      <c r="F373" s="4">
        <f t="shared" si="50"/>
        <v>0.81564722617354191</v>
      </c>
      <c r="G373" s="4">
        <f t="shared" si="51"/>
        <v>0.3740606735318675</v>
      </c>
      <c r="H373" s="4">
        <f t="shared" si="52"/>
        <v>0.3740606735318675</v>
      </c>
      <c r="I373" s="4">
        <f t="shared" si="53"/>
        <v>0.34500000000000003</v>
      </c>
      <c r="J373">
        <f t="shared" si="55"/>
        <v>2</v>
      </c>
      <c r="K373" t="str">
        <f>train!T373</f>
        <v>no</v>
      </c>
      <c r="L373">
        <f t="shared" si="56"/>
        <v>1.128143884114172</v>
      </c>
      <c r="M373">
        <f t="shared" si="57"/>
        <v>1.0315755777115032</v>
      </c>
      <c r="N373">
        <f t="shared" si="58"/>
        <v>1.0315755777115032</v>
      </c>
      <c r="O373">
        <f t="shared" si="59"/>
        <v>1.0315755777115032</v>
      </c>
    </row>
    <row r="374" spans="1:15">
      <c r="A374">
        <f t="shared" si="54"/>
        <v>373</v>
      </c>
      <c r="B374">
        <f>train!G374</f>
        <v>264.3</v>
      </c>
      <c r="C374">
        <f>train!J374</f>
        <v>202.8</v>
      </c>
      <c r="D374">
        <f>train!M374</f>
        <v>173.4</v>
      </c>
      <c r="E374">
        <f>train!P374</f>
        <v>6.3</v>
      </c>
      <c r="F374" s="4">
        <f t="shared" si="50"/>
        <v>0.75192034139402564</v>
      </c>
      <c r="G374" s="4">
        <f t="shared" si="51"/>
        <v>0.5644308377400501</v>
      </c>
      <c r="H374" s="4">
        <f t="shared" si="52"/>
        <v>0.5644308377400501</v>
      </c>
      <c r="I374" s="4">
        <f t="shared" si="53"/>
        <v>0.315</v>
      </c>
      <c r="J374">
        <f t="shared" si="55"/>
        <v>1</v>
      </c>
      <c r="K374" t="str">
        <f>train!T374</f>
        <v>no</v>
      </c>
      <c r="L374">
        <f t="shared" si="56"/>
        <v>1.128143884114172</v>
      </c>
      <c r="M374">
        <f t="shared" si="57"/>
        <v>1.140952909188621</v>
      </c>
      <c r="N374">
        <f t="shared" si="58"/>
        <v>1.140952909188621</v>
      </c>
      <c r="O374">
        <f t="shared" si="59"/>
        <v>1.140952909188621</v>
      </c>
    </row>
    <row r="375" spans="1:15">
      <c r="A375">
        <f t="shared" si="54"/>
        <v>374</v>
      </c>
      <c r="B375">
        <f>train!G375</f>
        <v>127.9</v>
      </c>
      <c r="C375">
        <f>train!J375</f>
        <v>271.2</v>
      </c>
      <c r="D375">
        <f>train!M375</f>
        <v>202.2</v>
      </c>
      <c r="E375">
        <f>train!P375</f>
        <v>12.5</v>
      </c>
      <c r="F375" s="4">
        <f t="shared" si="50"/>
        <v>0.36386913229018492</v>
      </c>
      <c r="G375" s="4">
        <f t="shared" si="51"/>
        <v>0.75480100194823263</v>
      </c>
      <c r="H375" s="4">
        <f t="shared" si="52"/>
        <v>0.75480100194823263</v>
      </c>
      <c r="I375" s="4">
        <f t="shared" si="53"/>
        <v>0.625</v>
      </c>
      <c r="J375">
        <f t="shared" si="55"/>
        <v>1</v>
      </c>
      <c r="K375" t="str">
        <f>train!T375</f>
        <v>no</v>
      </c>
      <c r="L375">
        <f t="shared" si="56"/>
        <v>1.128143884114172</v>
      </c>
      <c r="M375">
        <f t="shared" si="57"/>
        <v>1.2893699432349599</v>
      </c>
      <c r="N375">
        <f t="shared" si="58"/>
        <v>1.2893699432349599</v>
      </c>
      <c r="O375">
        <f t="shared" si="59"/>
        <v>1.2893699432349599</v>
      </c>
    </row>
    <row r="376" spans="1:15">
      <c r="A376">
        <f t="shared" si="54"/>
        <v>375</v>
      </c>
      <c r="B376">
        <f>train!G376</f>
        <v>225.5</v>
      </c>
      <c r="C376">
        <f>train!J376</f>
        <v>246.3</v>
      </c>
      <c r="D376">
        <f>train!M376</f>
        <v>245.7</v>
      </c>
      <c r="E376">
        <f>train!P376</f>
        <v>9.8000000000000007</v>
      </c>
      <c r="F376" s="4">
        <f t="shared" si="50"/>
        <v>0.64153627311522043</v>
      </c>
      <c r="G376" s="4">
        <f t="shared" si="51"/>
        <v>0.68549958252156973</v>
      </c>
      <c r="H376" s="4">
        <f t="shared" si="52"/>
        <v>0.68549958252156973</v>
      </c>
      <c r="I376" s="4">
        <f t="shared" si="53"/>
        <v>0.49000000000000005</v>
      </c>
      <c r="J376">
        <f t="shared" si="55"/>
        <v>1</v>
      </c>
      <c r="K376" t="str">
        <f>train!T376</f>
        <v>no</v>
      </c>
      <c r="L376">
        <f t="shared" si="56"/>
        <v>1.128143884114172</v>
      </c>
      <c r="M376">
        <f t="shared" si="57"/>
        <v>1.2615419711595248</v>
      </c>
      <c r="N376">
        <f t="shared" si="58"/>
        <v>1.2615419711595248</v>
      </c>
      <c r="O376">
        <f t="shared" si="59"/>
        <v>1.2615419711595248</v>
      </c>
    </row>
    <row r="377" spans="1:15">
      <c r="A377">
        <f t="shared" si="54"/>
        <v>376</v>
      </c>
      <c r="B377">
        <f>train!G377</f>
        <v>149</v>
      </c>
      <c r="C377">
        <f>train!J377</f>
        <v>245.3</v>
      </c>
      <c r="D377">
        <f>train!M377</f>
        <v>260</v>
      </c>
      <c r="E377">
        <f>train!P377</f>
        <v>8.3000000000000007</v>
      </c>
      <c r="F377" s="4">
        <f t="shared" si="50"/>
        <v>0.42389758179231862</v>
      </c>
      <c r="G377" s="4">
        <f t="shared" si="51"/>
        <v>0.68271639298636233</v>
      </c>
      <c r="H377" s="4">
        <f t="shared" si="52"/>
        <v>0.68271639298636233</v>
      </c>
      <c r="I377" s="4">
        <f t="shared" si="53"/>
        <v>0.41500000000000004</v>
      </c>
      <c r="J377">
        <f t="shared" si="55"/>
        <v>1</v>
      </c>
      <c r="K377" t="str">
        <f>train!T377</f>
        <v>no</v>
      </c>
      <c r="L377">
        <f t="shared" si="56"/>
        <v>1.128143884114172</v>
      </c>
      <c r="M377">
        <f t="shared" si="57"/>
        <v>1.1331890867608962</v>
      </c>
      <c r="N377">
        <f t="shared" si="58"/>
        <v>1.1331890867608962</v>
      </c>
      <c r="O377">
        <f t="shared" si="59"/>
        <v>1.1331890867608962</v>
      </c>
    </row>
    <row r="378" spans="1:15">
      <c r="A378">
        <f t="shared" si="54"/>
        <v>377</v>
      </c>
      <c r="B378">
        <f>train!G378</f>
        <v>198.9</v>
      </c>
      <c r="C378">
        <f>train!J378</f>
        <v>274</v>
      </c>
      <c r="D378">
        <f>train!M378</f>
        <v>190.7</v>
      </c>
      <c r="E378">
        <f>train!P378</f>
        <v>14.3</v>
      </c>
      <c r="F378" s="4">
        <f t="shared" si="50"/>
        <v>0.56586059743954487</v>
      </c>
      <c r="G378" s="4">
        <f t="shared" si="51"/>
        <v>0.76259393264681319</v>
      </c>
      <c r="H378" s="4">
        <f t="shared" si="52"/>
        <v>0.76259393264681319</v>
      </c>
      <c r="I378" s="4">
        <f t="shared" si="53"/>
        <v>0.71500000000000008</v>
      </c>
      <c r="J378">
        <f t="shared" si="55"/>
        <v>1</v>
      </c>
      <c r="K378" t="str">
        <f>train!T378</f>
        <v>no</v>
      </c>
      <c r="L378">
        <f t="shared" si="56"/>
        <v>1.128143884114172</v>
      </c>
      <c r="M378">
        <f t="shared" si="57"/>
        <v>1.4122755495844652</v>
      </c>
      <c r="N378">
        <f t="shared" si="58"/>
        <v>1.4122755495844652</v>
      </c>
      <c r="O378">
        <f t="shared" si="59"/>
        <v>1.4122755495844652</v>
      </c>
    </row>
    <row r="379" spans="1:15">
      <c r="A379">
        <f t="shared" si="54"/>
        <v>378</v>
      </c>
      <c r="B379">
        <f>train!G379</f>
        <v>256.39999999999998</v>
      </c>
      <c r="C379">
        <f>train!J379</f>
        <v>273.89999999999998</v>
      </c>
      <c r="D379">
        <f>train!M379</f>
        <v>222.7</v>
      </c>
      <c r="E379">
        <f>train!P379</f>
        <v>11.1</v>
      </c>
      <c r="F379" s="4">
        <f t="shared" si="50"/>
        <v>0.72944523470839251</v>
      </c>
      <c r="G379" s="4">
        <f t="shared" si="51"/>
        <v>0.76231561369329237</v>
      </c>
      <c r="H379" s="4">
        <f t="shared" si="52"/>
        <v>0.76231561369329237</v>
      </c>
      <c r="I379" s="4">
        <f t="shared" si="53"/>
        <v>0.55499999999999994</v>
      </c>
      <c r="J379">
        <f t="shared" si="55"/>
        <v>1</v>
      </c>
      <c r="K379" t="str">
        <f>train!T379</f>
        <v>yes</v>
      </c>
      <c r="L379">
        <f t="shared" si="56"/>
        <v>1.128143884114172</v>
      </c>
      <c r="M379">
        <f t="shared" si="57"/>
        <v>1.4150496599766185</v>
      </c>
      <c r="N379">
        <f t="shared" si="58"/>
        <v>1.4150496599766185</v>
      </c>
      <c r="O379">
        <f t="shared" si="59"/>
        <v>1.4150496599766185</v>
      </c>
    </row>
    <row r="380" spans="1:15">
      <c r="A380">
        <f t="shared" si="54"/>
        <v>379</v>
      </c>
      <c r="B380">
        <f>train!G380</f>
        <v>264.8</v>
      </c>
      <c r="C380">
        <f>train!J380</f>
        <v>245.4</v>
      </c>
      <c r="D380">
        <f>train!M380</f>
        <v>160.5</v>
      </c>
      <c r="E380">
        <f>train!P380</f>
        <v>14.8</v>
      </c>
      <c r="F380" s="4">
        <f t="shared" si="50"/>
        <v>0.75334281650071122</v>
      </c>
      <c r="G380" s="4">
        <f t="shared" si="51"/>
        <v>0.68299471193988315</v>
      </c>
      <c r="H380" s="4">
        <f t="shared" si="52"/>
        <v>0.68299471193988315</v>
      </c>
      <c r="I380" s="4">
        <f t="shared" si="53"/>
        <v>0.74</v>
      </c>
      <c r="J380">
        <f t="shared" si="55"/>
        <v>1</v>
      </c>
      <c r="K380" t="str">
        <f>train!T380</f>
        <v>yes</v>
      </c>
      <c r="L380">
        <f t="shared" si="56"/>
        <v>1.128143884114172</v>
      </c>
      <c r="M380">
        <f t="shared" si="57"/>
        <v>1.4311145838991761</v>
      </c>
      <c r="N380">
        <f t="shared" si="58"/>
        <v>1.4311145838991761</v>
      </c>
      <c r="O380">
        <f t="shared" si="59"/>
        <v>1.4311145838991761</v>
      </c>
    </row>
    <row r="381" spans="1:15">
      <c r="A381">
        <f t="shared" si="54"/>
        <v>380</v>
      </c>
      <c r="B381">
        <f>train!G381</f>
        <v>98.2</v>
      </c>
      <c r="C381">
        <f>train!J381</f>
        <v>180.5</v>
      </c>
      <c r="D381">
        <f>train!M381</f>
        <v>223.6</v>
      </c>
      <c r="E381">
        <f>train!P381</f>
        <v>9.3000000000000007</v>
      </c>
      <c r="F381" s="4">
        <f t="shared" si="50"/>
        <v>0.27937411095305831</v>
      </c>
      <c r="G381" s="4">
        <f t="shared" si="51"/>
        <v>0.50236571110492623</v>
      </c>
      <c r="H381" s="4">
        <f t="shared" si="52"/>
        <v>0.50236571110492623</v>
      </c>
      <c r="I381" s="4">
        <f t="shared" si="53"/>
        <v>0.46500000000000002</v>
      </c>
      <c r="J381">
        <f t="shared" si="55"/>
        <v>2</v>
      </c>
      <c r="K381" t="str">
        <f>train!T381</f>
        <v>no</v>
      </c>
      <c r="L381">
        <f t="shared" si="56"/>
        <v>1.128143884114172</v>
      </c>
      <c r="M381">
        <f t="shared" si="57"/>
        <v>0.89387779324621786</v>
      </c>
      <c r="N381">
        <f t="shared" si="58"/>
        <v>0.89387779324621786</v>
      </c>
      <c r="O381">
        <f t="shared" si="59"/>
        <v>0.89387779324621786</v>
      </c>
    </row>
    <row r="382" spans="1:15">
      <c r="A382">
        <f t="shared" si="54"/>
        <v>381</v>
      </c>
      <c r="B382">
        <f>train!G382</f>
        <v>159.80000000000001</v>
      </c>
      <c r="C382">
        <f>train!J382</f>
        <v>264</v>
      </c>
      <c r="D382">
        <f>train!M382</f>
        <v>115.7</v>
      </c>
      <c r="E382">
        <f>train!P382</f>
        <v>9.6999999999999993</v>
      </c>
      <c r="F382" s="4">
        <f t="shared" si="50"/>
        <v>0.45462304409672832</v>
      </c>
      <c r="G382" s="4">
        <f t="shared" si="51"/>
        <v>0.73476203729473977</v>
      </c>
      <c r="H382" s="4">
        <f t="shared" si="52"/>
        <v>0.73476203729473977</v>
      </c>
      <c r="I382" s="4">
        <f t="shared" si="53"/>
        <v>0.48499999999999999</v>
      </c>
      <c r="J382">
        <f t="shared" si="55"/>
        <v>1</v>
      </c>
      <c r="K382" t="str">
        <f>train!T382</f>
        <v>no</v>
      </c>
      <c r="L382">
        <f t="shared" si="56"/>
        <v>1.128143884114172</v>
      </c>
      <c r="M382">
        <f t="shared" si="57"/>
        <v>1.2335548691172229</v>
      </c>
      <c r="N382">
        <f t="shared" si="58"/>
        <v>1.2335548691172229</v>
      </c>
      <c r="O382">
        <f t="shared" si="59"/>
        <v>1.2335548691172229</v>
      </c>
    </row>
    <row r="383" spans="1:15">
      <c r="A383">
        <f t="shared" si="54"/>
        <v>382</v>
      </c>
      <c r="B383">
        <f>train!G383</f>
        <v>184</v>
      </c>
      <c r="C383">
        <f>train!J383</f>
        <v>120.4</v>
      </c>
      <c r="D383">
        <f>train!M383</f>
        <v>153.69999999999999</v>
      </c>
      <c r="E383">
        <f>train!P383</f>
        <v>11</v>
      </c>
      <c r="F383" s="4">
        <f t="shared" si="50"/>
        <v>0.5234708392603129</v>
      </c>
      <c r="G383" s="4">
        <f t="shared" si="51"/>
        <v>0.33509602003896466</v>
      </c>
      <c r="H383" s="4">
        <f t="shared" si="52"/>
        <v>0.33509602003896466</v>
      </c>
      <c r="I383" s="4">
        <f t="shared" si="53"/>
        <v>0.55000000000000004</v>
      </c>
      <c r="J383">
        <f t="shared" si="55"/>
        <v>2</v>
      </c>
      <c r="K383" t="str">
        <f>train!T383</f>
        <v>no</v>
      </c>
      <c r="L383">
        <f t="shared" si="56"/>
        <v>1.128143884114172</v>
      </c>
      <c r="M383">
        <f t="shared" si="57"/>
        <v>0.89504212462196708</v>
      </c>
      <c r="N383">
        <f t="shared" si="58"/>
        <v>0.89504212462196708</v>
      </c>
      <c r="O383">
        <f t="shared" si="59"/>
        <v>0.89504212462196708</v>
      </c>
    </row>
    <row r="384" spans="1:15">
      <c r="A384">
        <f t="shared" si="54"/>
        <v>383</v>
      </c>
      <c r="B384">
        <f>train!G384</f>
        <v>261.8</v>
      </c>
      <c r="C384">
        <f>train!J384</f>
        <v>220.6</v>
      </c>
      <c r="D384">
        <f>train!M384</f>
        <v>136.6</v>
      </c>
      <c r="E384">
        <f>train!P384</f>
        <v>9.6</v>
      </c>
      <c r="F384" s="4">
        <f t="shared" si="50"/>
        <v>0.7448079658605975</v>
      </c>
      <c r="G384" s="4">
        <f t="shared" si="51"/>
        <v>0.61397161146674084</v>
      </c>
      <c r="H384" s="4">
        <f t="shared" si="52"/>
        <v>0.61397161146674084</v>
      </c>
      <c r="I384" s="4">
        <f t="shared" si="53"/>
        <v>0.48</v>
      </c>
      <c r="J384">
        <f t="shared" si="55"/>
        <v>1</v>
      </c>
      <c r="K384" t="str">
        <f>train!T384</f>
        <v>no</v>
      </c>
      <c r="L384">
        <f t="shared" si="56"/>
        <v>1.128143884114172</v>
      </c>
      <c r="M384">
        <f t="shared" si="57"/>
        <v>1.2405890477444712</v>
      </c>
      <c r="N384">
        <f t="shared" si="58"/>
        <v>1.2405890477444712</v>
      </c>
      <c r="O384">
        <f t="shared" si="59"/>
        <v>1.2405890477444712</v>
      </c>
    </row>
    <row r="385" spans="1:15">
      <c r="A385">
        <f t="shared" si="54"/>
        <v>384</v>
      </c>
      <c r="B385">
        <f>train!G385</f>
        <v>147.9</v>
      </c>
      <c r="C385">
        <f>train!J385</f>
        <v>228.4</v>
      </c>
      <c r="D385">
        <f>train!M385</f>
        <v>299.7</v>
      </c>
      <c r="E385">
        <f>train!P385</f>
        <v>9.6</v>
      </c>
      <c r="F385" s="4">
        <f t="shared" si="50"/>
        <v>0.42076813655761025</v>
      </c>
      <c r="G385" s="4">
        <f t="shared" si="51"/>
        <v>0.63568048984135817</v>
      </c>
      <c r="H385" s="4">
        <f t="shared" si="52"/>
        <v>0.63568048984135817</v>
      </c>
      <c r="I385" s="4">
        <f t="shared" si="53"/>
        <v>0.48</v>
      </c>
      <c r="J385">
        <f t="shared" si="55"/>
        <v>2</v>
      </c>
      <c r="K385" t="str">
        <f>train!T385</f>
        <v>no</v>
      </c>
      <c r="L385">
        <f t="shared" si="56"/>
        <v>1.128143884114172</v>
      </c>
      <c r="M385">
        <f t="shared" si="57"/>
        <v>1.1025539420237278</v>
      </c>
      <c r="N385">
        <f t="shared" si="58"/>
        <v>1.1025539420237278</v>
      </c>
      <c r="O385">
        <f t="shared" si="59"/>
        <v>1.1025539420237278</v>
      </c>
    </row>
    <row r="386" spans="1:15">
      <c r="A386">
        <f t="shared" si="54"/>
        <v>385</v>
      </c>
      <c r="B386">
        <f>train!G386</f>
        <v>106.4</v>
      </c>
      <c r="C386">
        <f>train!J386</f>
        <v>108.1</v>
      </c>
      <c r="D386">
        <f>train!M386</f>
        <v>208.4</v>
      </c>
      <c r="E386">
        <f>train!P386</f>
        <v>10.1</v>
      </c>
      <c r="F386" s="4">
        <f t="shared" ref="F386:F449" si="60">(B386-$W$3)/($W$2-$W$3)</f>
        <v>0.30270270270270272</v>
      </c>
      <c r="G386" s="4">
        <f t="shared" ref="G386:G449" si="61">(C386-$W$5)/($W$4-$W$5)</f>
        <v>0.30086278875591427</v>
      </c>
      <c r="H386" s="4">
        <f t="shared" ref="H386:H449" si="62">(C386-$W$5)/($W$4-$W$5)</f>
        <v>0.30086278875591427</v>
      </c>
      <c r="I386" s="4">
        <f t="shared" ref="I386:I449" si="63">(E386-$W$9)/($W$8-$W$9)</f>
        <v>0.505</v>
      </c>
      <c r="J386">
        <f t="shared" si="55"/>
        <v>2</v>
      </c>
      <c r="K386" t="str">
        <f>train!T386</f>
        <v>no</v>
      </c>
      <c r="L386">
        <f t="shared" si="56"/>
        <v>1.128143884114172</v>
      </c>
      <c r="M386">
        <f t="shared" si="57"/>
        <v>0.72642326610557606</v>
      </c>
      <c r="N386">
        <f t="shared" si="58"/>
        <v>0.72642326610557606</v>
      </c>
      <c r="O386">
        <f t="shared" si="59"/>
        <v>0.72642326610557606</v>
      </c>
    </row>
    <row r="387" spans="1:15">
      <c r="A387">
        <f t="shared" ref="A387:A450" si="64">ROW()-1</f>
        <v>386</v>
      </c>
      <c r="B387">
        <f>train!G387</f>
        <v>133.69999999999999</v>
      </c>
      <c r="C387">
        <f>train!J387</f>
        <v>195.3</v>
      </c>
      <c r="D387">
        <f>train!M387</f>
        <v>280.5</v>
      </c>
      <c r="E387">
        <f>train!P387</f>
        <v>5.9</v>
      </c>
      <c r="F387" s="4">
        <f t="shared" si="60"/>
        <v>0.38036984352773823</v>
      </c>
      <c r="G387" s="4">
        <f t="shared" si="61"/>
        <v>0.543556916225995</v>
      </c>
      <c r="H387" s="4">
        <f t="shared" si="62"/>
        <v>0.543556916225995</v>
      </c>
      <c r="I387" s="4">
        <f t="shared" si="63"/>
        <v>0.29500000000000004</v>
      </c>
      <c r="J387">
        <f t="shared" ref="J387:J450" si="65">MATCH(MIN(L387:O387),L387:O387,0)</f>
        <v>2</v>
      </c>
      <c r="K387" t="str">
        <f>train!T387</f>
        <v>no</v>
      </c>
      <c r="L387">
        <f t="shared" ref="L387:L450" si="66">SQRT(($F$2-$Z$3)^2+($G$2-$AA$3)^2+($H$2-$AB$3)^2+($I$2-$AC$3)^2)</f>
        <v>1.128143884114172</v>
      </c>
      <c r="M387">
        <f t="shared" ref="M387:M450" si="67">SQRT((F387-$Z$4)^2+(G387-$AA$4)^2+(H387-$AB$4)^2+(I387-$AC$4)^2)</f>
        <v>0.90698095912733623</v>
      </c>
      <c r="N387">
        <f t="shared" ref="N387:N450" si="68">SQRT((F387-$Z$5)^2+(G387-$AA$5)^2+(H387-$AB$5)^2+(I387-$AC$5)^2)</f>
        <v>0.90698095912733623</v>
      </c>
      <c r="O387">
        <f t="shared" ref="O387:O450" si="69">SQRT((F387-$Z$6)^2+(G387-$AA$6)^2+(H387-$AB$6)^2+(I387-$AC$6)^2)</f>
        <v>0.90698095912733623</v>
      </c>
    </row>
    <row r="388" spans="1:15">
      <c r="A388">
        <f t="shared" si="64"/>
        <v>387</v>
      </c>
      <c r="B388">
        <f>train!G388</f>
        <v>178.2</v>
      </c>
      <c r="C388">
        <f>train!J388</f>
        <v>167.8</v>
      </c>
      <c r="D388">
        <f>train!M388</f>
        <v>182.1</v>
      </c>
      <c r="E388">
        <f>train!P388</f>
        <v>13.6</v>
      </c>
      <c r="F388" s="4">
        <f t="shared" si="60"/>
        <v>0.50697012802275954</v>
      </c>
      <c r="G388" s="4">
        <f t="shared" si="61"/>
        <v>0.46701920400779295</v>
      </c>
      <c r="H388" s="4">
        <f t="shared" si="62"/>
        <v>0.46701920400779295</v>
      </c>
      <c r="I388" s="4">
        <f t="shared" si="63"/>
        <v>0.67999999999999994</v>
      </c>
      <c r="J388">
        <f t="shared" si="65"/>
        <v>2</v>
      </c>
      <c r="K388" t="str">
        <f>train!T388</f>
        <v>yes</v>
      </c>
      <c r="L388">
        <f t="shared" si="66"/>
        <v>1.128143884114172</v>
      </c>
      <c r="M388">
        <f t="shared" si="67"/>
        <v>1.0750035276833085</v>
      </c>
      <c r="N388">
        <f t="shared" si="68"/>
        <v>1.0750035276833085</v>
      </c>
      <c r="O388">
        <f t="shared" si="69"/>
        <v>1.0750035276833085</v>
      </c>
    </row>
    <row r="389" spans="1:15">
      <c r="A389">
        <f t="shared" si="64"/>
        <v>388</v>
      </c>
      <c r="B389">
        <f>train!G389</f>
        <v>226.2</v>
      </c>
      <c r="C389">
        <f>train!J389</f>
        <v>181.6</v>
      </c>
      <c r="D389">
        <f>train!M389</f>
        <v>258.8</v>
      </c>
      <c r="E389">
        <f>train!P389</f>
        <v>10.5</v>
      </c>
      <c r="F389" s="4">
        <f t="shared" si="60"/>
        <v>0.64352773826458032</v>
      </c>
      <c r="G389" s="4">
        <f t="shared" si="61"/>
        <v>0.50542721959365433</v>
      </c>
      <c r="H389" s="4">
        <f t="shared" si="62"/>
        <v>0.50542721959365433</v>
      </c>
      <c r="I389" s="4">
        <f t="shared" si="63"/>
        <v>0.52500000000000002</v>
      </c>
      <c r="J389">
        <f t="shared" si="65"/>
        <v>2</v>
      </c>
      <c r="K389" t="str">
        <f>train!T389</f>
        <v>yes</v>
      </c>
      <c r="L389">
        <f t="shared" si="66"/>
        <v>1.128143884114172</v>
      </c>
      <c r="M389">
        <f t="shared" si="67"/>
        <v>1.0957491950844729</v>
      </c>
      <c r="N389">
        <f t="shared" si="68"/>
        <v>1.0957491950844729</v>
      </c>
      <c r="O389">
        <f t="shared" si="69"/>
        <v>1.0957491950844729</v>
      </c>
    </row>
    <row r="390" spans="1:15">
      <c r="A390">
        <f t="shared" si="64"/>
        <v>389</v>
      </c>
      <c r="B390">
        <f>train!G390</f>
        <v>194.4</v>
      </c>
      <c r="C390">
        <f>train!J390</f>
        <v>254.9</v>
      </c>
      <c r="D390">
        <f>train!M390</f>
        <v>160.19999999999999</v>
      </c>
      <c r="E390">
        <f>train!P390</f>
        <v>17.2</v>
      </c>
      <c r="F390" s="4">
        <f t="shared" si="60"/>
        <v>0.55305832147937417</v>
      </c>
      <c r="G390" s="4">
        <f t="shared" si="61"/>
        <v>0.70943501252435293</v>
      </c>
      <c r="H390" s="4">
        <f t="shared" si="62"/>
        <v>0.70943501252435293</v>
      </c>
      <c r="I390" s="4">
        <f t="shared" si="63"/>
        <v>0.86</v>
      </c>
      <c r="J390">
        <f t="shared" si="65"/>
        <v>1</v>
      </c>
      <c r="K390" t="str">
        <f>train!T390</f>
        <v>no</v>
      </c>
      <c r="L390">
        <f t="shared" si="66"/>
        <v>1.128143884114172</v>
      </c>
      <c r="M390">
        <f t="shared" si="67"/>
        <v>1.4325046530285479</v>
      </c>
      <c r="N390">
        <f t="shared" si="68"/>
        <v>1.4325046530285479</v>
      </c>
      <c r="O390">
        <f t="shared" si="69"/>
        <v>1.4325046530285479</v>
      </c>
    </row>
    <row r="391" spans="1:15">
      <c r="A391">
        <f t="shared" si="64"/>
        <v>390</v>
      </c>
      <c r="B391">
        <f>train!G391</f>
        <v>240.3</v>
      </c>
      <c r="C391">
        <f>train!J391</f>
        <v>164.6</v>
      </c>
      <c r="D391">
        <f>train!M391</f>
        <v>240.7</v>
      </c>
      <c r="E391">
        <f>train!P391</f>
        <v>10.6</v>
      </c>
      <c r="F391" s="4">
        <f t="shared" si="60"/>
        <v>0.6836415362731153</v>
      </c>
      <c r="G391" s="4">
        <f t="shared" si="61"/>
        <v>0.4581129974951294</v>
      </c>
      <c r="H391" s="4">
        <f t="shared" si="62"/>
        <v>0.4581129974951294</v>
      </c>
      <c r="I391" s="4">
        <f t="shared" si="63"/>
        <v>0.53</v>
      </c>
      <c r="J391">
        <f t="shared" si="65"/>
        <v>2</v>
      </c>
      <c r="K391" t="str">
        <f>train!T391</f>
        <v>no</v>
      </c>
      <c r="L391">
        <f t="shared" si="66"/>
        <v>1.128143884114172</v>
      </c>
      <c r="M391">
        <f t="shared" si="67"/>
        <v>1.0807408510210994</v>
      </c>
      <c r="N391">
        <f t="shared" si="68"/>
        <v>1.0807408510210994</v>
      </c>
      <c r="O391">
        <f t="shared" si="69"/>
        <v>1.0807408510210994</v>
      </c>
    </row>
    <row r="392" spans="1:15">
      <c r="A392">
        <f t="shared" si="64"/>
        <v>391</v>
      </c>
      <c r="B392">
        <f>train!G392</f>
        <v>75</v>
      </c>
      <c r="C392">
        <f>train!J392</f>
        <v>248.7</v>
      </c>
      <c r="D392">
        <f>train!M392</f>
        <v>176</v>
      </c>
      <c r="E392">
        <f>train!P392</f>
        <v>9.5</v>
      </c>
      <c r="F392" s="4">
        <f t="shared" si="60"/>
        <v>0.21337126600284495</v>
      </c>
      <c r="G392" s="4">
        <f t="shared" si="61"/>
        <v>0.69217923740606735</v>
      </c>
      <c r="H392" s="4">
        <f t="shared" si="62"/>
        <v>0.69217923740606735</v>
      </c>
      <c r="I392" s="4">
        <f t="shared" si="63"/>
        <v>0.47499999999999998</v>
      </c>
      <c r="J392">
        <f t="shared" si="65"/>
        <v>2</v>
      </c>
      <c r="K392" t="str">
        <f>train!T392</f>
        <v>no</v>
      </c>
      <c r="L392">
        <f t="shared" si="66"/>
        <v>1.128143884114172</v>
      </c>
      <c r="M392">
        <f t="shared" si="67"/>
        <v>1.1087725152382462</v>
      </c>
      <c r="N392">
        <f t="shared" si="68"/>
        <v>1.1087725152382462</v>
      </c>
      <c r="O392">
        <f t="shared" si="69"/>
        <v>1.1087725152382462</v>
      </c>
    </row>
    <row r="393" spans="1:15">
      <c r="A393">
        <f t="shared" si="64"/>
        <v>392</v>
      </c>
      <c r="B393">
        <f>train!G393</f>
        <v>69.099999999999994</v>
      </c>
      <c r="C393">
        <f>train!J393</f>
        <v>136.30000000000001</v>
      </c>
      <c r="D393">
        <f>train!M393</f>
        <v>181.7</v>
      </c>
      <c r="E393">
        <f>train!P393</f>
        <v>6.3</v>
      </c>
      <c r="F393" s="4">
        <f t="shared" si="60"/>
        <v>0.19658605974395446</v>
      </c>
      <c r="G393" s="4">
        <f t="shared" si="61"/>
        <v>0.37934873364876148</v>
      </c>
      <c r="H393" s="4">
        <f t="shared" si="62"/>
        <v>0.37934873364876148</v>
      </c>
      <c r="I393" s="4">
        <f t="shared" si="63"/>
        <v>0.315</v>
      </c>
      <c r="J393">
        <f t="shared" si="65"/>
        <v>2</v>
      </c>
      <c r="K393" t="str">
        <f>train!T393</f>
        <v>no</v>
      </c>
      <c r="L393">
        <f t="shared" si="66"/>
        <v>1.128143884114172</v>
      </c>
      <c r="M393">
        <f t="shared" si="67"/>
        <v>0.65244310275110706</v>
      </c>
      <c r="N393">
        <f t="shared" si="68"/>
        <v>0.65244310275110706</v>
      </c>
      <c r="O393">
        <f t="shared" si="69"/>
        <v>0.65244310275110706</v>
      </c>
    </row>
    <row r="394" spans="1:15">
      <c r="A394">
        <f t="shared" si="64"/>
        <v>393</v>
      </c>
      <c r="B394">
        <f>train!G394</f>
        <v>96.6</v>
      </c>
      <c r="C394">
        <f>train!J394</f>
        <v>315.39999999999998</v>
      </c>
      <c r="D394">
        <f>train!M394</f>
        <v>163.30000000000001</v>
      </c>
      <c r="E394">
        <f>train!P394</f>
        <v>6.2</v>
      </c>
      <c r="F394" s="4">
        <f t="shared" si="60"/>
        <v>0.2748221906116643</v>
      </c>
      <c r="G394" s="4">
        <f t="shared" si="61"/>
        <v>0.87781797940439732</v>
      </c>
      <c r="H394" s="4">
        <f t="shared" si="62"/>
        <v>0.87781797940439732</v>
      </c>
      <c r="I394" s="4">
        <f t="shared" si="63"/>
        <v>0.31</v>
      </c>
      <c r="J394">
        <f t="shared" si="65"/>
        <v>1</v>
      </c>
      <c r="K394" t="str">
        <f>train!T394</f>
        <v>yes</v>
      </c>
      <c r="L394">
        <f t="shared" si="66"/>
        <v>1.128143884114172</v>
      </c>
      <c r="M394">
        <f t="shared" si="67"/>
        <v>1.30872305946821</v>
      </c>
      <c r="N394">
        <f t="shared" si="68"/>
        <v>1.30872305946821</v>
      </c>
      <c r="O394">
        <f t="shared" si="69"/>
        <v>1.30872305946821</v>
      </c>
    </row>
    <row r="395" spans="1:15">
      <c r="A395">
        <f t="shared" si="64"/>
        <v>394</v>
      </c>
      <c r="B395">
        <f>train!G395</f>
        <v>214.6</v>
      </c>
      <c r="C395">
        <f>train!J395</f>
        <v>235.1</v>
      </c>
      <c r="D395">
        <f>train!M395</f>
        <v>162.80000000000001</v>
      </c>
      <c r="E395">
        <f>train!P395</f>
        <v>14.8</v>
      </c>
      <c r="F395" s="4">
        <f t="shared" si="60"/>
        <v>0.61052631578947369</v>
      </c>
      <c r="G395" s="4">
        <f t="shared" si="61"/>
        <v>0.65432785972724739</v>
      </c>
      <c r="H395" s="4">
        <f t="shared" si="62"/>
        <v>0.65432785972724739</v>
      </c>
      <c r="I395" s="4">
        <f t="shared" si="63"/>
        <v>0.74</v>
      </c>
      <c r="J395">
        <f t="shared" si="65"/>
        <v>1</v>
      </c>
      <c r="K395" t="str">
        <f>train!T395</f>
        <v>no</v>
      </c>
      <c r="L395">
        <f t="shared" si="66"/>
        <v>1.128143884114172</v>
      </c>
      <c r="M395">
        <f t="shared" si="67"/>
        <v>1.3329037018111807</v>
      </c>
      <c r="N395">
        <f t="shared" si="68"/>
        <v>1.3329037018111807</v>
      </c>
      <c r="O395">
        <f t="shared" si="69"/>
        <v>1.3329037018111807</v>
      </c>
    </row>
    <row r="396" spans="1:15">
      <c r="A396">
        <f t="shared" si="64"/>
        <v>395</v>
      </c>
      <c r="B396">
        <f>train!G396</f>
        <v>149.69999999999999</v>
      </c>
      <c r="C396">
        <f>train!J396</f>
        <v>162.5</v>
      </c>
      <c r="D396">
        <f>train!M396</f>
        <v>220.3</v>
      </c>
      <c r="E396">
        <f>train!P396</f>
        <v>7.6</v>
      </c>
      <c r="F396" s="4">
        <f t="shared" si="60"/>
        <v>0.42588904694167851</v>
      </c>
      <c r="G396" s="4">
        <f t="shared" si="61"/>
        <v>0.45226829947119396</v>
      </c>
      <c r="H396" s="4">
        <f t="shared" si="62"/>
        <v>0.45226829947119396</v>
      </c>
      <c r="I396" s="4">
        <f t="shared" si="63"/>
        <v>0.38</v>
      </c>
      <c r="J396">
        <f t="shared" si="65"/>
        <v>2</v>
      </c>
      <c r="K396" t="str">
        <f>train!T396</f>
        <v>no</v>
      </c>
      <c r="L396">
        <f t="shared" si="66"/>
        <v>1.128143884114172</v>
      </c>
      <c r="M396">
        <f t="shared" si="67"/>
        <v>0.85724833608355422</v>
      </c>
      <c r="N396">
        <f t="shared" si="68"/>
        <v>0.85724833608355422</v>
      </c>
      <c r="O396">
        <f t="shared" si="69"/>
        <v>0.85724833608355422</v>
      </c>
    </row>
    <row r="397" spans="1:15">
      <c r="A397">
        <f t="shared" si="64"/>
        <v>396</v>
      </c>
      <c r="B397">
        <f>train!G397</f>
        <v>149.80000000000001</v>
      </c>
      <c r="C397">
        <f>train!J397</f>
        <v>164.4</v>
      </c>
      <c r="D397">
        <f>train!M397</f>
        <v>294.7</v>
      </c>
      <c r="E397">
        <f>train!P397</f>
        <v>8.1</v>
      </c>
      <c r="F397" s="4">
        <f t="shared" si="60"/>
        <v>0.42617354196301566</v>
      </c>
      <c r="G397" s="4">
        <f t="shared" si="61"/>
        <v>0.45755635958808794</v>
      </c>
      <c r="H397" s="4">
        <f t="shared" si="62"/>
        <v>0.45755635958808794</v>
      </c>
      <c r="I397" s="4">
        <f t="shared" si="63"/>
        <v>0.40499999999999997</v>
      </c>
      <c r="J397">
        <f t="shared" si="65"/>
        <v>2</v>
      </c>
      <c r="K397" t="str">
        <f>train!T397</f>
        <v>no</v>
      </c>
      <c r="L397">
        <f t="shared" si="66"/>
        <v>1.128143884114172</v>
      </c>
      <c r="M397">
        <f t="shared" si="67"/>
        <v>0.87427943603192992</v>
      </c>
      <c r="N397">
        <f t="shared" si="68"/>
        <v>0.87427943603192992</v>
      </c>
      <c r="O397">
        <f t="shared" si="69"/>
        <v>0.87427943603192992</v>
      </c>
    </row>
    <row r="398" spans="1:15">
      <c r="A398">
        <f t="shared" si="64"/>
        <v>397</v>
      </c>
      <c r="B398">
        <f>train!G398</f>
        <v>190.4</v>
      </c>
      <c r="C398">
        <f>train!J398</f>
        <v>158.1</v>
      </c>
      <c r="D398">
        <f>train!M398</f>
        <v>271.5</v>
      </c>
      <c r="E398">
        <f>train!P398</f>
        <v>11.2</v>
      </c>
      <c r="F398" s="4">
        <f t="shared" si="60"/>
        <v>0.54167852062588906</v>
      </c>
      <c r="G398" s="4">
        <f t="shared" si="61"/>
        <v>0.44002226551628165</v>
      </c>
      <c r="H398" s="4">
        <f t="shared" si="62"/>
        <v>0.44002226551628165</v>
      </c>
      <c r="I398" s="4">
        <f t="shared" si="63"/>
        <v>0.55999999999999994</v>
      </c>
      <c r="J398">
        <f t="shared" si="65"/>
        <v>2</v>
      </c>
      <c r="K398" t="str">
        <f>train!T398</f>
        <v>no</v>
      </c>
      <c r="L398">
        <f t="shared" si="66"/>
        <v>1.128143884114172</v>
      </c>
      <c r="M398">
        <f t="shared" si="67"/>
        <v>0.99712326620514358</v>
      </c>
      <c r="N398">
        <f t="shared" si="68"/>
        <v>0.99712326620514358</v>
      </c>
      <c r="O398">
        <f t="shared" si="69"/>
        <v>0.99712326620514358</v>
      </c>
    </row>
    <row r="399" spans="1:15">
      <c r="A399">
        <f t="shared" si="64"/>
        <v>398</v>
      </c>
      <c r="B399">
        <f>train!G399</f>
        <v>181.4</v>
      </c>
      <c r="C399">
        <f>train!J399</f>
        <v>253.8</v>
      </c>
      <c r="D399">
        <f>train!M399</f>
        <v>112.3</v>
      </c>
      <c r="E399">
        <f>train!P399</f>
        <v>11.6</v>
      </c>
      <c r="F399" s="4">
        <f t="shared" si="60"/>
        <v>0.51607396870554767</v>
      </c>
      <c r="G399" s="4">
        <f t="shared" si="61"/>
        <v>0.70637350403562482</v>
      </c>
      <c r="H399" s="4">
        <f t="shared" si="62"/>
        <v>0.70637350403562482</v>
      </c>
      <c r="I399" s="4">
        <f t="shared" si="63"/>
        <v>0.57999999999999996</v>
      </c>
      <c r="J399">
        <f t="shared" si="65"/>
        <v>1</v>
      </c>
      <c r="K399" t="str">
        <f>train!T399</f>
        <v>no</v>
      </c>
      <c r="L399">
        <f t="shared" si="66"/>
        <v>1.128143884114172</v>
      </c>
      <c r="M399">
        <f t="shared" si="67"/>
        <v>1.2651716862080926</v>
      </c>
      <c r="N399">
        <f t="shared" si="68"/>
        <v>1.2651716862080926</v>
      </c>
      <c r="O399">
        <f t="shared" si="69"/>
        <v>1.2651716862080926</v>
      </c>
    </row>
    <row r="400" spans="1:15">
      <c r="A400">
        <f t="shared" si="64"/>
        <v>399</v>
      </c>
      <c r="B400">
        <f>train!G400</f>
        <v>151.1</v>
      </c>
      <c r="C400">
        <f>train!J400</f>
        <v>187.4</v>
      </c>
      <c r="D400">
        <f>train!M400</f>
        <v>255.4</v>
      </c>
      <c r="E400">
        <f>train!P400</f>
        <v>5.3</v>
      </c>
      <c r="F400" s="4">
        <f t="shared" si="60"/>
        <v>0.42987197724039827</v>
      </c>
      <c r="G400" s="4">
        <f t="shared" si="61"/>
        <v>0.52156971889785697</v>
      </c>
      <c r="H400" s="4">
        <f t="shared" si="62"/>
        <v>0.52156971889785697</v>
      </c>
      <c r="I400" s="4">
        <f t="shared" si="63"/>
        <v>0.26500000000000001</v>
      </c>
      <c r="J400">
        <f t="shared" si="65"/>
        <v>2</v>
      </c>
      <c r="K400" t="str">
        <f>train!T400</f>
        <v>no</v>
      </c>
      <c r="L400">
        <f t="shared" si="66"/>
        <v>1.128143884114172</v>
      </c>
      <c r="M400">
        <f t="shared" si="67"/>
        <v>0.89391546589090209</v>
      </c>
      <c r="N400">
        <f t="shared" si="68"/>
        <v>0.89391546589090209</v>
      </c>
      <c r="O400">
        <f t="shared" si="69"/>
        <v>0.89391546589090209</v>
      </c>
    </row>
    <row r="401" spans="1:15">
      <c r="A401">
        <f t="shared" si="64"/>
        <v>400</v>
      </c>
      <c r="B401">
        <f>train!G401</f>
        <v>155.69999999999999</v>
      </c>
      <c r="C401">
        <f>train!J401</f>
        <v>173.7</v>
      </c>
      <c r="D401">
        <f>train!M401</f>
        <v>257.39999999999998</v>
      </c>
      <c r="E401">
        <f>train!P401</f>
        <v>8.1</v>
      </c>
      <c r="F401" s="4">
        <f t="shared" si="60"/>
        <v>0.44295874822190606</v>
      </c>
      <c r="G401" s="4">
        <f t="shared" si="61"/>
        <v>0.48344002226551624</v>
      </c>
      <c r="H401" s="4">
        <f t="shared" si="62"/>
        <v>0.48344002226551624</v>
      </c>
      <c r="I401" s="4">
        <f t="shared" si="63"/>
        <v>0.40499999999999997</v>
      </c>
      <c r="J401">
        <f t="shared" si="65"/>
        <v>2</v>
      </c>
      <c r="K401" t="str">
        <f>train!T401</f>
        <v>no</v>
      </c>
      <c r="L401">
        <f t="shared" si="66"/>
        <v>1.128143884114172</v>
      </c>
      <c r="M401">
        <f t="shared" si="67"/>
        <v>0.90976148680985813</v>
      </c>
      <c r="N401">
        <f t="shared" si="68"/>
        <v>0.90976148680985813</v>
      </c>
      <c r="O401">
        <f t="shared" si="69"/>
        <v>0.90976148680985813</v>
      </c>
    </row>
    <row r="402" spans="1:15">
      <c r="A402">
        <f t="shared" si="64"/>
        <v>401</v>
      </c>
      <c r="B402">
        <f>train!G402</f>
        <v>149.9</v>
      </c>
      <c r="C402">
        <f>train!J402</f>
        <v>256.10000000000002</v>
      </c>
      <c r="D402">
        <f>train!M402</f>
        <v>212.7</v>
      </c>
      <c r="E402">
        <f>train!P402</f>
        <v>13.3</v>
      </c>
      <c r="F402" s="4">
        <f t="shared" si="60"/>
        <v>0.42645803698435281</v>
      </c>
      <c r="G402" s="4">
        <f t="shared" si="61"/>
        <v>0.71277483996660174</v>
      </c>
      <c r="H402" s="4">
        <f t="shared" si="62"/>
        <v>0.71277483996660174</v>
      </c>
      <c r="I402" s="4">
        <f t="shared" si="63"/>
        <v>0.66500000000000004</v>
      </c>
      <c r="J402">
        <f t="shared" si="65"/>
        <v>1</v>
      </c>
      <c r="K402" t="str">
        <f>train!T402</f>
        <v>no</v>
      </c>
      <c r="L402">
        <f t="shared" si="66"/>
        <v>1.128143884114172</v>
      </c>
      <c r="M402">
        <f t="shared" si="67"/>
        <v>1.280698013696975</v>
      </c>
      <c r="N402">
        <f t="shared" si="68"/>
        <v>1.280698013696975</v>
      </c>
      <c r="O402">
        <f t="shared" si="69"/>
        <v>1.280698013696975</v>
      </c>
    </row>
    <row r="403" spans="1:15">
      <c r="A403">
        <f t="shared" si="64"/>
        <v>402</v>
      </c>
      <c r="B403">
        <f>train!G403</f>
        <v>222.3</v>
      </c>
      <c r="C403">
        <f>train!J403</f>
        <v>231.5</v>
      </c>
      <c r="D403">
        <f>train!M403</f>
        <v>223.5</v>
      </c>
      <c r="E403">
        <f>train!P403</f>
        <v>11</v>
      </c>
      <c r="F403" s="4">
        <f t="shared" si="60"/>
        <v>0.63243243243243241</v>
      </c>
      <c r="G403" s="4">
        <f t="shared" si="61"/>
        <v>0.64430837740050095</v>
      </c>
      <c r="H403" s="4">
        <f t="shared" si="62"/>
        <v>0.64430837740050095</v>
      </c>
      <c r="I403" s="4">
        <f t="shared" si="63"/>
        <v>0.55000000000000004</v>
      </c>
      <c r="J403">
        <f t="shared" si="65"/>
        <v>1</v>
      </c>
      <c r="K403" t="str">
        <f>train!T403</f>
        <v>no</v>
      </c>
      <c r="L403">
        <f t="shared" si="66"/>
        <v>1.128143884114172</v>
      </c>
      <c r="M403">
        <f t="shared" si="67"/>
        <v>1.2380377021598881</v>
      </c>
      <c r="N403">
        <f t="shared" si="68"/>
        <v>1.2380377021598881</v>
      </c>
      <c r="O403">
        <f t="shared" si="69"/>
        <v>1.2380377021598881</v>
      </c>
    </row>
    <row r="404" spans="1:15">
      <c r="A404">
        <f t="shared" si="64"/>
        <v>403</v>
      </c>
      <c r="B404">
        <f>train!G404</f>
        <v>149.4</v>
      </c>
      <c r="C404">
        <f>train!J404</f>
        <v>131.80000000000001</v>
      </c>
      <c r="D404">
        <f>train!M404</f>
        <v>132.69999999999999</v>
      </c>
      <c r="E404">
        <f>train!P404</f>
        <v>6.7</v>
      </c>
      <c r="F404" s="4">
        <f t="shared" si="60"/>
        <v>0.42503556187766717</v>
      </c>
      <c r="G404" s="4">
        <f t="shared" si="61"/>
        <v>0.36682438074032842</v>
      </c>
      <c r="H404" s="4">
        <f t="shared" si="62"/>
        <v>0.36682438074032842</v>
      </c>
      <c r="I404" s="4">
        <f t="shared" si="63"/>
        <v>0.33500000000000002</v>
      </c>
      <c r="J404">
        <f t="shared" si="65"/>
        <v>2</v>
      </c>
      <c r="K404" t="str">
        <f>train!T404</f>
        <v>no</v>
      </c>
      <c r="L404">
        <f t="shared" si="66"/>
        <v>1.128143884114172</v>
      </c>
      <c r="M404">
        <f t="shared" si="67"/>
        <v>0.7496669136834806</v>
      </c>
      <c r="N404">
        <f t="shared" si="68"/>
        <v>0.7496669136834806</v>
      </c>
      <c r="O404">
        <f t="shared" si="69"/>
        <v>0.7496669136834806</v>
      </c>
    </row>
    <row r="405" spans="1:15">
      <c r="A405">
        <f t="shared" si="64"/>
        <v>404</v>
      </c>
      <c r="B405">
        <f>train!G405</f>
        <v>233.8</v>
      </c>
      <c r="C405">
        <f>train!J405</f>
        <v>221.6</v>
      </c>
      <c r="D405">
        <f>train!M405</f>
        <v>146.9</v>
      </c>
      <c r="E405">
        <f>train!P405</f>
        <v>12.8</v>
      </c>
      <c r="F405" s="4">
        <f t="shared" si="60"/>
        <v>0.66514935988620205</v>
      </c>
      <c r="G405" s="4">
        <f t="shared" si="61"/>
        <v>0.61675480100194824</v>
      </c>
      <c r="H405" s="4">
        <f t="shared" si="62"/>
        <v>0.61675480100194824</v>
      </c>
      <c r="I405" s="4">
        <f t="shared" si="63"/>
        <v>0.64</v>
      </c>
      <c r="J405">
        <f t="shared" si="65"/>
        <v>1</v>
      </c>
      <c r="K405" t="str">
        <f>train!T405</f>
        <v>no</v>
      </c>
      <c r="L405">
        <f t="shared" si="66"/>
        <v>1.128143884114172</v>
      </c>
      <c r="M405">
        <f t="shared" si="67"/>
        <v>1.2699593064641599</v>
      </c>
      <c r="N405">
        <f t="shared" si="68"/>
        <v>1.2699593064641599</v>
      </c>
      <c r="O405">
        <f t="shared" si="69"/>
        <v>1.2699593064641599</v>
      </c>
    </row>
    <row r="406" spans="1:15">
      <c r="A406">
        <f t="shared" si="64"/>
        <v>405</v>
      </c>
      <c r="B406">
        <f>train!G406</f>
        <v>204.2</v>
      </c>
      <c r="C406">
        <f>train!J406</f>
        <v>292.60000000000002</v>
      </c>
      <c r="D406">
        <f>train!M406</f>
        <v>244.3</v>
      </c>
      <c r="E406">
        <f>train!P406</f>
        <v>10.5</v>
      </c>
      <c r="F406" s="4">
        <f t="shared" si="60"/>
        <v>0.58093883357041254</v>
      </c>
      <c r="G406" s="4">
        <f t="shared" si="61"/>
        <v>0.81436125800166992</v>
      </c>
      <c r="H406" s="4">
        <f t="shared" si="62"/>
        <v>0.81436125800166992</v>
      </c>
      <c r="I406" s="4">
        <f t="shared" si="63"/>
        <v>0.52500000000000002</v>
      </c>
      <c r="J406">
        <f t="shared" si="65"/>
        <v>1</v>
      </c>
      <c r="K406" t="str">
        <f>train!T406</f>
        <v>no</v>
      </c>
      <c r="L406">
        <f t="shared" si="66"/>
        <v>1.128143884114172</v>
      </c>
      <c r="M406">
        <f t="shared" si="67"/>
        <v>1.3926533830850649</v>
      </c>
      <c r="N406">
        <f t="shared" si="68"/>
        <v>1.3926533830850649</v>
      </c>
      <c r="O406">
        <f t="shared" si="69"/>
        <v>1.3926533830850649</v>
      </c>
    </row>
    <row r="407" spans="1:15">
      <c r="A407">
        <f t="shared" si="64"/>
        <v>406</v>
      </c>
      <c r="B407">
        <f>train!G407</f>
        <v>242.9</v>
      </c>
      <c r="C407">
        <f>train!J407</f>
        <v>209.8</v>
      </c>
      <c r="D407">
        <f>train!M407</f>
        <v>228.4</v>
      </c>
      <c r="E407">
        <f>train!P407</f>
        <v>0</v>
      </c>
      <c r="F407" s="4">
        <f t="shared" si="60"/>
        <v>0.69103840682788054</v>
      </c>
      <c r="G407" s="4">
        <f t="shared" si="61"/>
        <v>0.58391316448650155</v>
      </c>
      <c r="H407" s="4">
        <f t="shared" si="62"/>
        <v>0.58391316448650155</v>
      </c>
      <c r="I407" s="4">
        <f t="shared" si="63"/>
        <v>0</v>
      </c>
      <c r="J407">
        <f t="shared" si="65"/>
        <v>2</v>
      </c>
      <c r="K407" t="str">
        <f>train!T407</f>
        <v>no</v>
      </c>
      <c r="L407">
        <f t="shared" si="66"/>
        <v>1.128143884114172</v>
      </c>
      <c r="M407">
        <f t="shared" si="67"/>
        <v>1.0767744643296924</v>
      </c>
      <c r="N407">
        <f t="shared" si="68"/>
        <v>1.0767744643296924</v>
      </c>
      <c r="O407">
        <f t="shared" si="69"/>
        <v>1.0767744643296924</v>
      </c>
    </row>
    <row r="408" spans="1:15">
      <c r="A408">
        <f t="shared" si="64"/>
        <v>407</v>
      </c>
      <c r="B408">
        <f>train!G408</f>
        <v>150.4</v>
      </c>
      <c r="C408">
        <f>train!J408</f>
        <v>230.5</v>
      </c>
      <c r="D408">
        <f>train!M408</f>
        <v>186.3</v>
      </c>
      <c r="E408">
        <f>train!P408</f>
        <v>12.3</v>
      </c>
      <c r="F408" s="4">
        <f t="shared" si="60"/>
        <v>0.42788051209103845</v>
      </c>
      <c r="G408" s="4">
        <f t="shared" si="61"/>
        <v>0.64152518786529356</v>
      </c>
      <c r="H408" s="4">
        <f t="shared" si="62"/>
        <v>0.64152518786529356</v>
      </c>
      <c r="I408" s="4">
        <f t="shared" si="63"/>
        <v>0.61499999999999999</v>
      </c>
      <c r="J408">
        <f t="shared" si="65"/>
        <v>1</v>
      </c>
      <c r="K408" t="str">
        <f>train!T408</f>
        <v>no</v>
      </c>
      <c r="L408">
        <f t="shared" si="66"/>
        <v>1.128143884114172</v>
      </c>
      <c r="M408">
        <f t="shared" si="67"/>
        <v>1.1766120286477144</v>
      </c>
      <c r="N408">
        <f t="shared" si="68"/>
        <v>1.1766120286477144</v>
      </c>
      <c r="O408">
        <f t="shared" si="69"/>
        <v>1.1766120286477144</v>
      </c>
    </row>
    <row r="409" spans="1:15">
      <c r="A409">
        <f t="shared" si="64"/>
        <v>408</v>
      </c>
      <c r="B409">
        <f>train!G409</f>
        <v>191.9</v>
      </c>
      <c r="C409">
        <f>train!J409</f>
        <v>256.10000000000002</v>
      </c>
      <c r="D409">
        <f>train!M409</f>
        <v>203.7</v>
      </c>
      <c r="E409">
        <f>train!P409</f>
        <v>14.3</v>
      </c>
      <c r="F409" s="4">
        <f t="shared" si="60"/>
        <v>0.54594594594594592</v>
      </c>
      <c r="G409" s="4">
        <f t="shared" si="61"/>
        <v>0.71277483996660174</v>
      </c>
      <c r="H409" s="4">
        <f t="shared" si="62"/>
        <v>0.71277483996660174</v>
      </c>
      <c r="I409" s="4">
        <f t="shared" si="63"/>
        <v>0.71500000000000008</v>
      </c>
      <c r="J409">
        <f t="shared" si="65"/>
        <v>1</v>
      </c>
      <c r="K409" t="str">
        <f>train!T409</f>
        <v>yes</v>
      </c>
      <c r="L409">
        <f t="shared" si="66"/>
        <v>1.128143884114172</v>
      </c>
      <c r="M409">
        <f t="shared" si="67"/>
        <v>1.3510654761608125</v>
      </c>
      <c r="N409">
        <f t="shared" si="68"/>
        <v>1.3510654761608125</v>
      </c>
      <c r="O409">
        <f t="shared" si="69"/>
        <v>1.3510654761608125</v>
      </c>
    </row>
    <row r="410" spans="1:15">
      <c r="A410">
        <f t="shared" si="64"/>
        <v>409</v>
      </c>
      <c r="B410">
        <f>train!G410</f>
        <v>130.69999999999999</v>
      </c>
      <c r="C410">
        <f>train!J410</f>
        <v>260.60000000000002</v>
      </c>
      <c r="D410">
        <f>train!M410</f>
        <v>244.2</v>
      </c>
      <c r="E410">
        <f>train!P410</f>
        <v>9.4</v>
      </c>
      <c r="F410" s="4">
        <f t="shared" si="60"/>
        <v>0.37183499288762445</v>
      </c>
      <c r="G410" s="4">
        <f t="shared" si="61"/>
        <v>0.72529919287503486</v>
      </c>
      <c r="H410" s="4">
        <f t="shared" si="62"/>
        <v>0.72529919287503486</v>
      </c>
      <c r="I410" s="4">
        <f t="shared" si="63"/>
        <v>0.47000000000000003</v>
      </c>
      <c r="J410">
        <f t="shared" si="65"/>
        <v>1</v>
      </c>
      <c r="K410" t="str">
        <f>train!T410</f>
        <v>yes</v>
      </c>
      <c r="L410">
        <f t="shared" si="66"/>
        <v>1.128143884114172</v>
      </c>
      <c r="M410">
        <f t="shared" si="67"/>
        <v>1.1879726849999934</v>
      </c>
      <c r="N410">
        <f t="shared" si="68"/>
        <v>1.1879726849999934</v>
      </c>
      <c r="O410">
        <f t="shared" si="69"/>
        <v>1.1879726849999934</v>
      </c>
    </row>
    <row r="411" spans="1:15">
      <c r="A411">
        <f t="shared" si="64"/>
        <v>410</v>
      </c>
      <c r="B411">
        <f>train!G411</f>
        <v>119.6</v>
      </c>
      <c r="C411">
        <f>train!J411</f>
        <v>278.7</v>
      </c>
      <c r="D411">
        <f>train!M411</f>
        <v>263.39999999999998</v>
      </c>
      <c r="E411">
        <f>train!P411</f>
        <v>5.9</v>
      </c>
      <c r="F411" s="4">
        <f t="shared" si="60"/>
        <v>0.34025604551920341</v>
      </c>
      <c r="G411" s="4">
        <f t="shared" si="61"/>
        <v>0.77567492346228772</v>
      </c>
      <c r="H411" s="4">
        <f t="shared" si="62"/>
        <v>0.77567492346228772</v>
      </c>
      <c r="I411" s="4">
        <f t="shared" si="63"/>
        <v>0.29500000000000004</v>
      </c>
      <c r="J411">
        <f t="shared" si="65"/>
        <v>1</v>
      </c>
      <c r="K411" t="str">
        <f>train!T411</f>
        <v>no</v>
      </c>
      <c r="L411">
        <f t="shared" si="66"/>
        <v>1.128143884114172</v>
      </c>
      <c r="M411">
        <f t="shared" si="67"/>
        <v>1.1858087325908924</v>
      </c>
      <c r="N411">
        <f t="shared" si="68"/>
        <v>1.1858087325908924</v>
      </c>
      <c r="O411">
        <f t="shared" si="69"/>
        <v>1.1858087325908924</v>
      </c>
    </row>
    <row r="412" spans="1:15">
      <c r="A412">
        <f t="shared" si="64"/>
        <v>411</v>
      </c>
      <c r="B412">
        <f>train!G412</f>
        <v>273.60000000000002</v>
      </c>
      <c r="C412">
        <f>train!J412</f>
        <v>114.6</v>
      </c>
      <c r="D412">
        <f>train!M412</f>
        <v>250.6</v>
      </c>
      <c r="E412">
        <f>train!P412</f>
        <v>8.1999999999999993</v>
      </c>
      <c r="F412" s="4">
        <f t="shared" si="60"/>
        <v>0.77837837837837842</v>
      </c>
      <c r="G412" s="4">
        <f t="shared" si="61"/>
        <v>0.31895352073476202</v>
      </c>
      <c r="H412" s="4">
        <f t="shared" si="62"/>
        <v>0.31895352073476202</v>
      </c>
      <c r="I412" s="4">
        <f t="shared" si="63"/>
        <v>0.41</v>
      </c>
      <c r="J412">
        <f t="shared" si="65"/>
        <v>2</v>
      </c>
      <c r="K412" t="str">
        <f>train!T412</f>
        <v>no</v>
      </c>
      <c r="L412">
        <f t="shared" si="66"/>
        <v>1.128143884114172</v>
      </c>
      <c r="M412">
        <f t="shared" si="67"/>
        <v>0.98865342598159967</v>
      </c>
      <c r="N412">
        <f t="shared" si="68"/>
        <v>0.98865342598159967</v>
      </c>
      <c r="O412">
        <f t="shared" si="69"/>
        <v>0.98865342598159967</v>
      </c>
    </row>
    <row r="413" spans="1:15">
      <c r="A413">
        <f t="shared" si="64"/>
        <v>412</v>
      </c>
      <c r="B413">
        <f>train!G413</f>
        <v>156.1</v>
      </c>
      <c r="C413">
        <f>train!J413</f>
        <v>180.3</v>
      </c>
      <c r="D413">
        <f>train!M413</f>
        <v>179.6</v>
      </c>
      <c r="E413">
        <f>train!P413</f>
        <v>11.1</v>
      </c>
      <c r="F413" s="4">
        <f t="shared" si="60"/>
        <v>0.44409672830725461</v>
      </c>
      <c r="G413" s="4">
        <f t="shared" si="61"/>
        <v>0.50180907319788481</v>
      </c>
      <c r="H413" s="4">
        <f t="shared" si="62"/>
        <v>0.50180907319788481</v>
      </c>
      <c r="I413" s="4">
        <f t="shared" si="63"/>
        <v>0.55499999999999994</v>
      </c>
      <c r="J413">
        <f t="shared" si="65"/>
        <v>2</v>
      </c>
      <c r="K413" t="str">
        <f>train!T413</f>
        <v>no</v>
      </c>
      <c r="L413">
        <f t="shared" si="66"/>
        <v>1.128143884114172</v>
      </c>
      <c r="M413">
        <f t="shared" si="67"/>
        <v>1.0044260032379926</v>
      </c>
      <c r="N413">
        <f t="shared" si="68"/>
        <v>1.0044260032379926</v>
      </c>
      <c r="O413">
        <f t="shared" si="69"/>
        <v>1.0044260032379926</v>
      </c>
    </row>
    <row r="414" spans="1:15">
      <c r="A414">
        <f t="shared" si="64"/>
        <v>413</v>
      </c>
      <c r="B414">
        <f>train!G414</f>
        <v>211.3</v>
      </c>
      <c r="C414">
        <f>train!J414</f>
        <v>105.6</v>
      </c>
      <c r="D414">
        <f>train!M414</f>
        <v>175.9</v>
      </c>
      <c r="E414">
        <f>train!P414</f>
        <v>9.6999999999999993</v>
      </c>
      <c r="F414" s="4">
        <f t="shared" si="60"/>
        <v>0.60113798008534858</v>
      </c>
      <c r="G414" s="4">
        <f t="shared" si="61"/>
        <v>0.29390481491789588</v>
      </c>
      <c r="H414" s="4">
        <f t="shared" si="62"/>
        <v>0.29390481491789588</v>
      </c>
      <c r="I414" s="4">
        <f t="shared" si="63"/>
        <v>0.48499999999999999</v>
      </c>
      <c r="J414">
        <f t="shared" si="65"/>
        <v>2</v>
      </c>
      <c r="K414" t="str">
        <f>train!T414</f>
        <v>yes</v>
      </c>
      <c r="L414">
        <f t="shared" si="66"/>
        <v>1.128143884114172</v>
      </c>
      <c r="M414">
        <f t="shared" si="67"/>
        <v>0.87712710114608716</v>
      </c>
      <c r="N414">
        <f t="shared" si="68"/>
        <v>0.87712710114608716</v>
      </c>
      <c r="O414">
        <f t="shared" si="69"/>
        <v>0.87712710114608716</v>
      </c>
    </row>
    <row r="415" spans="1:15">
      <c r="A415">
        <f t="shared" si="64"/>
        <v>414</v>
      </c>
      <c r="B415">
        <f>train!G415</f>
        <v>114.3</v>
      </c>
      <c r="C415">
        <f>train!J415</f>
        <v>190.3</v>
      </c>
      <c r="D415">
        <f>train!M415</f>
        <v>240.4</v>
      </c>
      <c r="E415">
        <f>train!P415</f>
        <v>12.6</v>
      </c>
      <c r="F415" s="4">
        <f t="shared" si="60"/>
        <v>0.32517780938833568</v>
      </c>
      <c r="G415" s="4">
        <f t="shared" si="61"/>
        <v>0.52964096854995824</v>
      </c>
      <c r="H415" s="4">
        <f t="shared" si="62"/>
        <v>0.52964096854995824</v>
      </c>
      <c r="I415" s="4">
        <f t="shared" si="63"/>
        <v>0.63</v>
      </c>
      <c r="J415">
        <f t="shared" si="65"/>
        <v>2</v>
      </c>
      <c r="K415" t="str">
        <f>train!T415</f>
        <v>no</v>
      </c>
      <c r="L415">
        <f t="shared" si="66"/>
        <v>1.128143884114172</v>
      </c>
      <c r="M415">
        <f t="shared" si="67"/>
        <v>1.0313484953456191</v>
      </c>
      <c r="N415">
        <f t="shared" si="68"/>
        <v>1.0313484953456191</v>
      </c>
      <c r="O415">
        <f t="shared" si="69"/>
        <v>1.0313484953456191</v>
      </c>
    </row>
    <row r="416" spans="1:15">
      <c r="A416">
        <f t="shared" si="64"/>
        <v>415</v>
      </c>
      <c r="B416">
        <f>train!G416</f>
        <v>216.9</v>
      </c>
      <c r="C416">
        <f>train!J416</f>
        <v>207.4</v>
      </c>
      <c r="D416">
        <f>train!M416</f>
        <v>221.7</v>
      </c>
      <c r="E416">
        <f>train!P416</f>
        <v>17.5</v>
      </c>
      <c r="F416" s="4">
        <f t="shared" si="60"/>
        <v>0.61706970128022764</v>
      </c>
      <c r="G416" s="4">
        <f t="shared" si="61"/>
        <v>0.57723350960200392</v>
      </c>
      <c r="H416" s="4">
        <f t="shared" si="62"/>
        <v>0.57723350960200392</v>
      </c>
      <c r="I416" s="4">
        <f t="shared" si="63"/>
        <v>0.875</v>
      </c>
      <c r="J416">
        <f t="shared" si="65"/>
        <v>1</v>
      </c>
      <c r="K416" t="str">
        <f>train!T416</f>
        <v>yes</v>
      </c>
      <c r="L416">
        <f t="shared" si="66"/>
        <v>1.128143884114172</v>
      </c>
      <c r="M416">
        <f t="shared" si="67"/>
        <v>1.3464015246028811</v>
      </c>
      <c r="N416">
        <f t="shared" si="68"/>
        <v>1.3464015246028811</v>
      </c>
      <c r="O416">
        <f t="shared" si="69"/>
        <v>1.3464015246028811</v>
      </c>
    </row>
    <row r="417" spans="1:15">
      <c r="A417">
        <f t="shared" si="64"/>
        <v>416</v>
      </c>
      <c r="B417">
        <f>train!G417</f>
        <v>217.2</v>
      </c>
      <c r="C417">
        <f>train!J417</f>
        <v>145.5</v>
      </c>
      <c r="D417">
        <f>train!M417</f>
        <v>280.7</v>
      </c>
      <c r="E417">
        <f>train!P417</f>
        <v>9.3000000000000007</v>
      </c>
      <c r="F417" s="4">
        <f t="shared" si="60"/>
        <v>0.61792318634423893</v>
      </c>
      <c r="G417" s="4">
        <f t="shared" si="61"/>
        <v>0.40495407737266909</v>
      </c>
      <c r="H417" s="4">
        <f t="shared" si="62"/>
        <v>0.40495407737266909</v>
      </c>
      <c r="I417" s="4">
        <f t="shared" si="63"/>
        <v>0.46500000000000002</v>
      </c>
      <c r="J417">
        <f t="shared" si="65"/>
        <v>2</v>
      </c>
      <c r="K417" t="str">
        <f>train!T417</f>
        <v>no</v>
      </c>
      <c r="L417">
        <f t="shared" si="66"/>
        <v>1.128143884114172</v>
      </c>
      <c r="M417">
        <f t="shared" si="67"/>
        <v>0.96230435610742004</v>
      </c>
      <c r="N417">
        <f t="shared" si="68"/>
        <v>0.96230435610742004</v>
      </c>
      <c r="O417">
        <f t="shared" si="69"/>
        <v>0.96230435610742004</v>
      </c>
    </row>
    <row r="418" spans="1:15">
      <c r="A418">
        <f t="shared" si="64"/>
        <v>417</v>
      </c>
      <c r="B418">
        <f>train!G418</f>
        <v>206.3</v>
      </c>
      <c r="C418">
        <f>train!J418</f>
        <v>154.9</v>
      </c>
      <c r="D418">
        <f>train!M418</f>
        <v>263.60000000000002</v>
      </c>
      <c r="E418">
        <f>train!P418</f>
        <v>12.4</v>
      </c>
      <c r="F418" s="4">
        <f t="shared" si="60"/>
        <v>0.58691322901849219</v>
      </c>
      <c r="G418" s="4">
        <f t="shared" si="61"/>
        <v>0.43111605900361816</v>
      </c>
      <c r="H418" s="4">
        <f t="shared" si="62"/>
        <v>0.43111605900361816</v>
      </c>
      <c r="I418" s="4">
        <f t="shared" si="63"/>
        <v>0.62</v>
      </c>
      <c r="J418">
        <f t="shared" si="65"/>
        <v>2</v>
      </c>
      <c r="K418" t="str">
        <f>train!T418</f>
        <v>no</v>
      </c>
      <c r="L418">
        <f t="shared" si="66"/>
        <v>1.128143884114172</v>
      </c>
      <c r="M418">
        <f t="shared" si="67"/>
        <v>1.0490897249799636</v>
      </c>
      <c r="N418">
        <f t="shared" si="68"/>
        <v>1.0490897249799636</v>
      </c>
      <c r="O418">
        <f t="shared" si="69"/>
        <v>1.0490897249799636</v>
      </c>
    </row>
    <row r="419" spans="1:15">
      <c r="A419">
        <f t="shared" si="64"/>
        <v>418</v>
      </c>
      <c r="B419">
        <f>train!G419</f>
        <v>159.30000000000001</v>
      </c>
      <c r="C419">
        <f>train!J419</f>
        <v>125.9</v>
      </c>
      <c r="D419">
        <f>train!M419</f>
        <v>261.89999999999998</v>
      </c>
      <c r="E419">
        <f>train!P419</f>
        <v>11.1</v>
      </c>
      <c r="F419" s="4">
        <f t="shared" si="60"/>
        <v>0.45320056899004268</v>
      </c>
      <c r="G419" s="4">
        <f t="shared" si="61"/>
        <v>0.35040356248260507</v>
      </c>
      <c r="H419" s="4">
        <f t="shared" si="62"/>
        <v>0.35040356248260507</v>
      </c>
      <c r="I419" s="4">
        <f t="shared" si="63"/>
        <v>0.55499999999999994</v>
      </c>
      <c r="J419">
        <f t="shared" si="65"/>
        <v>2</v>
      </c>
      <c r="K419" t="str">
        <f>train!T419</f>
        <v>no</v>
      </c>
      <c r="L419">
        <f t="shared" si="66"/>
        <v>1.128143884114172</v>
      </c>
      <c r="M419">
        <f t="shared" si="67"/>
        <v>0.87119519565588754</v>
      </c>
      <c r="N419">
        <f t="shared" si="68"/>
        <v>0.87119519565588754</v>
      </c>
      <c r="O419">
        <f t="shared" si="69"/>
        <v>0.87119519565588754</v>
      </c>
    </row>
    <row r="420" spans="1:15">
      <c r="A420">
        <f t="shared" si="64"/>
        <v>419</v>
      </c>
      <c r="B420">
        <f>train!G420</f>
        <v>143.1</v>
      </c>
      <c r="C420">
        <f>train!J420</f>
        <v>236.6</v>
      </c>
      <c r="D420">
        <f>train!M420</f>
        <v>227.8</v>
      </c>
      <c r="E420">
        <f>train!P420</f>
        <v>11.4</v>
      </c>
      <c r="F420" s="4">
        <f t="shared" si="60"/>
        <v>0.40711237553342816</v>
      </c>
      <c r="G420" s="4">
        <f t="shared" si="61"/>
        <v>0.65850264403005843</v>
      </c>
      <c r="H420" s="4">
        <f t="shared" si="62"/>
        <v>0.65850264403005843</v>
      </c>
      <c r="I420" s="4">
        <f t="shared" si="63"/>
        <v>0.57000000000000006</v>
      </c>
      <c r="J420">
        <f t="shared" si="65"/>
        <v>1</v>
      </c>
      <c r="K420" t="str">
        <f>train!T420</f>
        <v>no</v>
      </c>
      <c r="L420">
        <f t="shared" si="66"/>
        <v>1.128143884114172</v>
      </c>
      <c r="M420">
        <f t="shared" si="67"/>
        <v>1.1652862097792227</v>
      </c>
      <c r="N420">
        <f t="shared" si="68"/>
        <v>1.1652862097792227</v>
      </c>
      <c r="O420">
        <f t="shared" si="69"/>
        <v>1.1652862097792227</v>
      </c>
    </row>
    <row r="421" spans="1:15">
      <c r="A421">
        <f t="shared" si="64"/>
        <v>420</v>
      </c>
      <c r="B421">
        <f>train!G421</f>
        <v>154</v>
      </c>
      <c r="C421">
        <f>train!J421</f>
        <v>329.8</v>
      </c>
      <c r="D421">
        <f>train!M421</f>
        <v>288</v>
      </c>
      <c r="E421">
        <f>train!P421</f>
        <v>5.6</v>
      </c>
      <c r="F421" s="4">
        <f t="shared" si="60"/>
        <v>0.43812233285917496</v>
      </c>
      <c r="G421" s="4">
        <f t="shared" si="61"/>
        <v>0.91789590871138327</v>
      </c>
      <c r="H421" s="4">
        <f t="shared" si="62"/>
        <v>0.91789590871138327</v>
      </c>
      <c r="I421" s="4">
        <f t="shared" si="63"/>
        <v>0.27999999999999997</v>
      </c>
      <c r="J421">
        <f t="shared" si="65"/>
        <v>1</v>
      </c>
      <c r="K421" t="str">
        <f>train!T421</f>
        <v>yes</v>
      </c>
      <c r="L421">
        <f t="shared" si="66"/>
        <v>1.128143884114172</v>
      </c>
      <c r="M421">
        <f t="shared" si="67"/>
        <v>1.3983622481346376</v>
      </c>
      <c r="N421">
        <f t="shared" si="68"/>
        <v>1.3983622481346376</v>
      </c>
      <c r="O421">
        <f t="shared" si="69"/>
        <v>1.3983622481346376</v>
      </c>
    </row>
    <row r="422" spans="1:15">
      <c r="A422">
        <f t="shared" si="64"/>
        <v>421</v>
      </c>
      <c r="B422">
        <f>train!G422</f>
        <v>186.6</v>
      </c>
      <c r="C422">
        <f>train!J422</f>
        <v>222</v>
      </c>
      <c r="D422">
        <f>train!M422</f>
        <v>234.9</v>
      </c>
      <c r="E422">
        <f>train!P422</f>
        <v>11.6</v>
      </c>
      <c r="F422" s="4">
        <f t="shared" si="60"/>
        <v>0.53086770981507825</v>
      </c>
      <c r="G422" s="4">
        <f t="shared" si="61"/>
        <v>0.61786807681603118</v>
      </c>
      <c r="H422" s="4">
        <f t="shared" si="62"/>
        <v>0.61786807681603118</v>
      </c>
      <c r="I422" s="4">
        <f t="shared" si="63"/>
        <v>0.57999999999999996</v>
      </c>
      <c r="J422">
        <f t="shared" si="65"/>
        <v>1</v>
      </c>
      <c r="K422" t="str">
        <f>train!T422</f>
        <v>no</v>
      </c>
      <c r="L422">
        <f t="shared" si="66"/>
        <v>1.128143884114172</v>
      </c>
      <c r="M422">
        <f t="shared" si="67"/>
        <v>1.1754754127675271</v>
      </c>
      <c r="N422">
        <f t="shared" si="68"/>
        <v>1.1754754127675271</v>
      </c>
      <c r="O422">
        <f t="shared" si="69"/>
        <v>1.1754754127675271</v>
      </c>
    </row>
    <row r="423" spans="1:15">
      <c r="A423">
        <f t="shared" si="64"/>
        <v>422</v>
      </c>
      <c r="B423">
        <f>train!G423</f>
        <v>170.8</v>
      </c>
      <c r="C423">
        <f>train!J423</f>
        <v>199.5</v>
      </c>
      <c r="D423">
        <f>train!M423</f>
        <v>169.7</v>
      </c>
      <c r="E423">
        <f>train!P423</f>
        <v>9.6</v>
      </c>
      <c r="F423" s="4">
        <f t="shared" si="60"/>
        <v>0.48591749644381227</v>
      </c>
      <c r="G423" s="4">
        <f t="shared" si="61"/>
        <v>0.55524631227386578</v>
      </c>
      <c r="H423" s="4">
        <f t="shared" si="62"/>
        <v>0.55524631227386578</v>
      </c>
      <c r="I423" s="4">
        <f t="shared" si="63"/>
        <v>0.48</v>
      </c>
      <c r="J423">
        <f t="shared" si="65"/>
        <v>2</v>
      </c>
      <c r="K423" t="str">
        <f>train!T423</f>
        <v>yes</v>
      </c>
      <c r="L423">
        <f t="shared" si="66"/>
        <v>1.128143884114172</v>
      </c>
      <c r="M423">
        <f t="shared" si="67"/>
        <v>1.0407270285419115</v>
      </c>
      <c r="N423">
        <f t="shared" si="68"/>
        <v>1.0407270285419115</v>
      </c>
      <c r="O423">
        <f t="shared" si="69"/>
        <v>1.0407270285419115</v>
      </c>
    </row>
    <row r="424" spans="1:15">
      <c r="A424">
        <f t="shared" si="64"/>
        <v>423</v>
      </c>
      <c r="B424">
        <f>train!G424</f>
        <v>124</v>
      </c>
      <c r="C424">
        <f>train!J424</f>
        <v>202.9</v>
      </c>
      <c r="D424">
        <f>train!M424</f>
        <v>205.1</v>
      </c>
      <c r="E424">
        <f>train!P424</f>
        <v>12.3</v>
      </c>
      <c r="F424" s="4">
        <f t="shared" si="60"/>
        <v>0.35277382645803701</v>
      </c>
      <c r="G424" s="4">
        <f t="shared" si="61"/>
        <v>0.5647091566935708</v>
      </c>
      <c r="H424" s="4">
        <f t="shared" si="62"/>
        <v>0.5647091566935708</v>
      </c>
      <c r="I424" s="4">
        <f t="shared" si="63"/>
        <v>0.61499999999999999</v>
      </c>
      <c r="J424">
        <f t="shared" si="65"/>
        <v>2</v>
      </c>
      <c r="K424" t="str">
        <f>train!T424</f>
        <v>no</v>
      </c>
      <c r="L424">
        <f t="shared" si="66"/>
        <v>1.128143884114172</v>
      </c>
      <c r="M424">
        <f t="shared" si="67"/>
        <v>1.0679266060647488</v>
      </c>
      <c r="N424">
        <f t="shared" si="68"/>
        <v>1.0679266060647488</v>
      </c>
      <c r="O424">
        <f t="shared" si="69"/>
        <v>1.0679266060647488</v>
      </c>
    </row>
    <row r="425" spans="1:15">
      <c r="A425">
        <f t="shared" si="64"/>
        <v>424</v>
      </c>
      <c r="B425">
        <f>train!G425</f>
        <v>198.3</v>
      </c>
      <c r="C425">
        <f>train!J425</f>
        <v>279.3</v>
      </c>
      <c r="D425">
        <f>train!M425</f>
        <v>146.19999999999999</v>
      </c>
      <c r="E425">
        <f>train!P425</f>
        <v>14.8</v>
      </c>
      <c r="F425" s="4">
        <f t="shared" si="60"/>
        <v>0.56415362731152208</v>
      </c>
      <c r="G425" s="4">
        <f t="shared" si="61"/>
        <v>0.77734483718341219</v>
      </c>
      <c r="H425" s="4">
        <f t="shared" si="62"/>
        <v>0.77734483718341219</v>
      </c>
      <c r="I425" s="4">
        <f t="shared" si="63"/>
        <v>0.74</v>
      </c>
      <c r="J425">
        <f t="shared" si="65"/>
        <v>1</v>
      </c>
      <c r="K425" t="str">
        <f>train!T425</f>
        <v>no</v>
      </c>
      <c r="L425">
        <f t="shared" si="66"/>
        <v>1.128143884114172</v>
      </c>
      <c r="M425">
        <f t="shared" si="67"/>
        <v>1.4402775104125449</v>
      </c>
      <c r="N425">
        <f t="shared" si="68"/>
        <v>1.4402775104125449</v>
      </c>
      <c r="O425">
        <f t="shared" si="69"/>
        <v>1.4402775104125449</v>
      </c>
    </row>
    <row r="426" spans="1:15">
      <c r="A426">
        <f t="shared" si="64"/>
        <v>425</v>
      </c>
      <c r="B426">
        <f>train!G426</f>
        <v>172.8</v>
      </c>
      <c r="C426">
        <f>train!J426</f>
        <v>204.8</v>
      </c>
      <c r="D426">
        <f>train!M426</f>
        <v>240.8</v>
      </c>
      <c r="E426">
        <f>train!P426</f>
        <v>9.1</v>
      </c>
      <c r="F426" s="4">
        <f t="shared" si="60"/>
        <v>0.49160739687055482</v>
      </c>
      <c r="G426" s="4">
        <f t="shared" si="61"/>
        <v>0.56999721681046478</v>
      </c>
      <c r="H426" s="4">
        <f t="shared" si="62"/>
        <v>0.56999721681046478</v>
      </c>
      <c r="I426" s="4">
        <f t="shared" si="63"/>
        <v>0.45499999999999996</v>
      </c>
      <c r="J426">
        <f t="shared" si="65"/>
        <v>2</v>
      </c>
      <c r="K426" t="str">
        <f>train!T426</f>
        <v>no</v>
      </c>
      <c r="L426">
        <f t="shared" si="66"/>
        <v>1.128143884114172</v>
      </c>
      <c r="M426">
        <f t="shared" si="67"/>
        <v>1.0480918313779548</v>
      </c>
      <c r="N426">
        <f t="shared" si="68"/>
        <v>1.0480918313779548</v>
      </c>
      <c r="O426">
        <f t="shared" si="69"/>
        <v>1.0480918313779548</v>
      </c>
    </row>
    <row r="427" spans="1:15">
      <c r="A427">
        <f t="shared" si="64"/>
        <v>426</v>
      </c>
      <c r="B427">
        <f>train!G427</f>
        <v>217.4</v>
      </c>
      <c r="C427">
        <f>train!J427</f>
        <v>213.8</v>
      </c>
      <c r="D427">
        <f>train!M427</f>
        <v>227.2</v>
      </c>
      <c r="E427">
        <f>train!P427</f>
        <v>6.6</v>
      </c>
      <c r="F427" s="4">
        <f t="shared" si="60"/>
        <v>0.61849217638691323</v>
      </c>
      <c r="G427" s="4">
        <f t="shared" si="61"/>
        <v>0.59504592262733091</v>
      </c>
      <c r="H427" s="4">
        <f t="shared" si="62"/>
        <v>0.59504592262733091</v>
      </c>
      <c r="I427" s="4">
        <f t="shared" si="63"/>
        <v>0.32999999999999996</v>
      </c>
      <c r="J427">
        <f t="shared" si="65"/>
        <v>2</v>
      </c>
      <c r="K427" t="str">
        <f>train!T427</f>
        <v>no</v>
      </c>
      <c r="L427">
        <f t="shared" si="66"/>
        <v>1.128143884114172</v>
      </c>
      <c r="M427">
        <f t="shared" si="67"/>
        <v>1.0952588152225224</v>
      </c>
      <c r="N427">
        <f t="shared" si="68"/>
        <v>1.0952588152225224</v>
      </c>
      <c r="O427">
        <f t="shared" si="69"/>
        <v>1.0952588152225224</v>
      </c>
    </row>
    <row r="428" spans="1:15">
      <c r="A428">
        <f t="shared" si="64"/>
        <v>427</v>
      </c>
      <c r="B428">
        <f>train!G428</f>
        <v>265.89999999999998</v>
      </c>
      <c r="C428">
        <f>train!J428</f>
        <v>215.8</v>
      </c>
      <c r="D428">
        <f>train!M428</f>
        <v>108.1</v>
      </c>
      <c r="E428">
        <f>train!P428</f>
        <v>14</v>
      </c>
      <c r="F428" s="4">
        <f t="shared" si="60"/>
        <v>0.75647226173541959</v>
      </c>
      <c r="G428" s="4">
        <f t="shared" si="61"/>
        <v>0.6006123016977456</v>
      </c>
      <c r="H428" s="4">
        <f t="shared" si="62"/>
        <v>0.6006123016977456</v>
      </c>
      <c r="I428" s="4">
        <f t="shared" si="63"/>
        <v>0.7</v>
      </c>
      <c r="J428">
        <f t="shared" si="65"/>
        <v>1</v>
      </c>
      <c r="K428" t="str">
        <f>train!T428</f>
        <v>yes</v>
      </c>
      <c r="L428">
        <f t="shared" si="66"/>
        <v>1.128143884114172</v>
      </c>
      <c r="M428">
        <f t="shared" si="67"/>
        <v>1.3355600161267289</v>
      </c>
      <c r="N428">
        <f t="shared" si="68"/>
        <v>1.3355600161267289</v>
      </c>
      <c r="O428">
        <f t="shared" si="69"/>
        <v>1.3355600161267289</v>
      </c>
    </row>
    <row r="429" spans="1:15">
      <c r="A429">
        <f t="shared" si="64"/>
        <v>428</v>
      </c>
      <c r="B429">
        <f>train!G429</f>
        <v>98.2</v>
      </c>
      <c r="C429">
        <f>train!J429</f>
        <v>307.2</v>
      </c>
      <c r="D429">
        <f>train!M429</f>
        <v>182.5</v>
      </c>
      <c r="E429">
        <f>train!P429</f>
        <v>7.6</v>
      </c>
      <c r="F429" s="4">
        <f t="shared" si="60"/>
        <v>0.27937411095305831</v>
      </c>
      <c r="G429" s="4">
        <f t="shared" si="61"/>
        <v>0.85499582521569717</v>
      </c>
      <c r="H429" s="4">
        <f t="shared" si="62"/>
        <v>0.85499582521569717</v>
      </c>
      <c r="I429" s="4">
        <f t="shared" si="63"/>
        <v>0.38</v>
      </c>
      <c r="J429">
        <f t="shared" si="65"/>
        <v>1</v>
      </c>
      <c r="K429" t="str">
        <f>train!T429</f>
        <v>no</v>
      </c>
      <c r="L429">
        <f t="shared" si="66"/>
        <v>1.128143884114172</v>
      </c>
      <c r="M429">
        <f t="shared" si="67"/>
        <v>1.2978773501927499</v>
      </c>
      <c r="N429">
        <f t="shared" si="68"/>
        <v>1.2978773501927499</v>
      </c>
      <c r="O429">
        <f t="shared" si="69"/>
        <v>1.2978773501927499</v>
      </c>
    </row>
    <row r="430" spans="1:15">
      <c r="A430">
        <f t="shared" si="64"/>
        <v>429</v>
      </c>
      <c r="B430">
        <f>train!G430</f>
        <v>214.7</v>
      </c>
      <c r="C430">
        <f>train!J430</f>
        <v>158.6</v>
      </c>
      <c r="D430">
        <f>train!M430</f>
        <v>123.4</v>
      </c>
      <c r="E430">
        <f>train!P430</f>
        <v>9.4</v>
      </c>
      <c r="F430" s="4">
        <f t="shared" si="60"/>
        <v>0.61081081081081079</v>
      </c>
      <c r="G430" s="4">
        <f t="shared" si="61"/>
        <v>0.4414138602838853</v>
      </c>
      <c r="H430" s="4">
        <f t="shared" si="62"/>
        <v>0.4414138602838853</v>
      </c>
      <c r="I430" s="4">
        <f t="shared" si="63"/>
        <v>0.47000000000000003</v>
      </c>
      <c r="J430">
        <f t="shared" si="65"/>
        <v>2</v>
      </c>
      <c r="K430" t="str">
        <f>train!T430</f>
        <v>no</v>
      </c>
      <c r="L430">
        <f t="shared" si="66"/>
        <v>1.128143884114172</v>
      </c>
      <c r="M430">
        <f t="shared" si="67"/>
        <v>0.99180756132669357</v>
      </c>
      <c r="N430">
        <f t="shared" si="68"/>
        <v>0.99180756132669357</v>
      </c>
      <c r="O430">
        <f t="shared" si="69"/>
        <v>0.99180756132669357</v>
      </c>
    </row>
    <row r="431" spans="1:15">
      <c r="A431">
        <f t="shared" si="64"/>
        <v>430</v>
      </c>
      <c r="B431">
        <f>train!G431</f>
        <v>168.2</v>
      </c>
      <c r="C431">
        <f>train!J431</f>
        <v>224.7</v>
      </c>
      <c r="D431">
        <f>train!M431</f>
        <v>169.5</v>
      </c>
      <c r="E431">
        <f>train!P431</f>
        <v>12.9</v>
      </c>
      <c r="F431" s="4">
        <f t="shared" si="60"/>
        <v>0.47852062588904692</v>
      </c>
      <c r="G431" s="4">
        <f t="shared" si="61"/>
        <v>0.62538268856109092</v>
      </c>
      <c r="H431" s="4">
        <f t="shared" si="62"/>
        <v>0.62538268856109092</v>
      </c>
      <c r="I431" s="4">
        <f t="shared" si="63"/>
        <v>0.64500000000000002</v>
      </c>
      <c r="J431">
        <f t="shared" si="65"/>
        <v>1</v>
      </c>
      <c r="K431" t="str">
        <f>train!T431</f>
        <v>no</v>
      </c>
      <c r="L431">
        <f t="shared" si="66"/>
        <v>1.128143884114172</v>
      </c>
      <c r="M431">
        <f t="shared" si="67"/>
        <v>1.1946606228151333</v>
      </c>
      <c r="N431">
        <f t="shared" si="68"/>
        <v>1.1946606228151333</v>
      </c>
      <c r="O431">
        <f t="shared" si="69"/>
        <v>1.1946606228151333</v>
      </c>
    </row>
    <row r="432" spans="1:15">
      <c r="A432">
        <f t="shared" si="64"/>
        <v>431</v>
      </c>
      <c r="B432">
        <f>train!G432</f>
        <v>202.9</v>
      </c>
      <c r="C432">
        <f>train!J432</f>
        <v>153.80000000000001</v>
      </c>
      <c r="D432">
        <f>train!M432</f>
        <v>113.5</v>
      </c>
      <c r="E432">
        <f>train!P432</f>
        <v>9</v>
      </c>
      <c r="F432" s="4">
        <f t="shared" si="60"/>
        <v>0.57724039829302987</v>
      </c>
      <c r="G432" s="4">
        <f t="shared" si="61"/>
        <v>0.42805455051489011</v>
      </c>
      <c r="H432" s="4">
        <f t="shared" si="62"/>
        <v>0.42805455051489011</v>
      </c>
      <c r="I432" s="4">
        <f t="shared" si="63"/>
        <v>0.45</v>
      </c>
      <c r="J432">
        <f t="shared" si="65"/>
        <v>2</v>
      </c>
      <c r="K432" t="str">
        <f>train!T432</f>
        <v>no</v>
      </c>
      <c r="L432">
        <f t="shared" si="66"/>
        <v>1.128143884114172</v>
      </c>
      <c r="M432">
        <f t="shared" si="67"/>
        <v>0.94982518068037392</v>
      </c>
      <c r="N432">
        <f t="shared" si="68"/>
        <v>0.94982518068037392</v>
      </c>
      <c r="O432">
        <f t="shared" si="69"/>
        <v>0.94982518068037392</v>
      </c>
    </row>
    <row r="433" spans="1:15">
      <c r="A433">
        <f t="shared" si="64"/>
        <v>432</v>
      </c>
      <c r="B433">
        <f>train!G433</f>
        <v>261.39999999999998</v>
      </c>
      <c r="C433">
        <f>train!J433</f>
        <v>154.5</v>
      </c>
      <c r="D433">
        <f>train!M433</f>
        <v>130.9</v>
      </c>
      <c r="E433">
        <f>train!P433</f>
        <v>11.6</v>
      </c>
      <c r="F433" s="4">
        <f t="shared" si="60"/>
        <v>0.7436699857752489</v>
      </c>
      <c r="G433" s="4">
        <f t="shared" si="61"/>
        <v>0.43000278318953522</v>
      </c>
      <c r="H433" s="4">
        <f t="shared" si="62"/>
        <v>0.43000278318953522</v>
      </c>
      <c r="I433" s="4">
        <f t="shared" si="63"/>
        <v>0.57999999999999996</v>
      </c>
      <c r="J433">
        <f t="shared" si="65"/>
        <v>2</v>
      </c>
      <c r="K433" t="str">
        <f>train!T433</f>
        <v>no</v>
      </c>
      <c r="L433">
        <f t="shared" si="66"/>
        <v>1.128143884114172</v>
      </c>
      <c r="M433">
        <f t="shared" si="67"/>
        <v>1.1221630161631828</v>
      </c>
      <c r="N433">
        <f t="shared" si="68"/>
        <v>1.1221630161631828</v>
      </c>
      <c r="O433">
        <f t="shared" si="69"/>
        <v>1.1221630161631828</v>
      </c>
    </row>
    <row r="434" spans="1:15">
      <c r="A434">
        <f t="shared" si="64"/>
        <v>433</v>
      </c>
      <c r="B434">
        <f>train!G434</f>
        <v>73.3</v>
      </c>
      <c r="C434">
        <f>train!J434</f>
        <v>161.4</v>
      </c>
      <c r="D434">
        <f>train!M434</f>
        <v>239.6</v>
      </c>
      <c r="E434">
        <f>train!P434</f>
        <v>8.1999999999999993</v>
      </c>
      <c r="F434" s="4">
        <f t="shared" si="60"/>
        <v>0.20853485064011379</v>
      </c>
      <c r="G434" s="4">
        <f t="shared" si="61"/>
        <v>0.44920679098246591</v>
      </c>
      <c r="H434" s="4">
        <f t="shared" si="62"/>
        <v>0.44920679098246591</v>
      </c>
      <c r="I434" s="4">
        <f t="shared" si="63"/>
        <v>0.41</v>
      </c>
      <c r="J434">
        <f t="shared" si="65"/>
        <v>2</v>
      </c>
      <c r="K434" t="str">
        <f>train!T434</f>
        <v>yes</v>
      </c>
      <c r="L434">
        <f t="shared" si="66"/>
        <v>1.128143884114172</v>
      </c>
      <c r="M434">
        <f t="shared" si="67"/>
        <v>0.78432153232014756</v>
      </c>
      <c r="N434">
        <f t="shared" si="68"/>
        <v>0.78432153232014756</v>
      </c>
      <c r="O434">
        <f t="shared" si="69"/>
        <v>0.78432153232014756</v>
      </c>
    </row>
    <row r="435" spans="1:15">
      <c r="A435">
        <f t="shared" si="64"/>
        <v>434</v>
      </c>
      <c r="B435">
        <f>train!G435</f>
        <v>253.7</v>
      </c>
      <c r="C435">
        <f>train!J435</f>
        <v>229.2</v>
      </c>
      <c r="D435">
        <f>train!M435</f>
        <v>190.5</v>
      </c>
      <c r="E435">
        <f>train!P435</f>
        <v>9.1999999999999993</v>
      </c>
      <c r="F435" s="4">
        <f t="shared" si="60"/>
        <v>0.72176386913229018</v>
      </c>
      <c r="G435" s="4">
        <f t="shared" si="61"/>
        <v>0.63790704146952404</v>
      </c>
      <c r="H435" s="4">
        <f t="shared" si="62"/>
        <v>0.63790704146952404</v>
      </c>
      <c r="I435" s="4">
        <f t="shared" si="63"/>
        <v>0.45999999999999996</v>
      </c>
      <c r="J435">
        <f t="shared" si="65"/>
        <v>1</v>
      </c>
      <c r="K435" t="str">
        <f>train!T435</f>
        <v>no</v>
      </c>
      <c r="L435">
        <f t="shared" si="66"/>
        <v>1.128143884114172</v>
      </c>
      <c r="M435">
        <f t="shared" si="67"/>
        <v>1.2435408597620006</v>
      </c>
      <c r="N435">
        <f t="shared" si="68"/>
        <v>1.2435408597620006</v>
      </c>
      <c r="O435">
        <f t="shared" si="69"/>
        <v>1.2435408597620006</v>
      </c>
    </row>
    <row r="436" spans="1:15">
      <c r="A436">
        <f t="shared" si="64"/>
        <v>435</v>
      </c>
      <c r="B436">
        <f>train!G436</f>
        <v>45</v>
      </c>
      <c r="C436">
        <f>train!J436</f>
        <v>151.30000000000001</v>
      </c>
      <c r="D436">
        <f>train!M436</f>
        <v>152.9</v>
      </c>
      <c r="E436">
        <f>train!P436</f>
        <v>9.8000000000000007</v>
      </c>
      <c r="F436" s="4">
        <f t="shared" si="60"/>
        <v>0.12802275960170698</v>
      </c>
      <c r="G436" s="4">
        <f t="shared" si="61"/>
        <v>0.42109657667687173</v>
      </c>
      <c r="H436" s="4">
        <f t="shared" si="62"/>
        <v>0.42109657667687173</v>
      </c>
      <c r="I436" s="4">
        <f t="shared" si="63"/>
        <v>0.49000000000000005</v>
      </c>
      <c r="J436">
        <f t="shared" si="65"/>
        <v>2</v>
      </c>
      <c r="K436" t="str">
        <f>train!T436</f>
        <v>no</v>
      </c>
      <c r="L436">
        <f t="shared" si="66"/>
        <v>1.128143884114172</v>
      </c>
      <c r="M436">
        <f t="shared" si="67"/>
        <v>0.78175090710148687</v>
      </c>
      <c r="N436">
        <f t="shared" si="68"/>
        <v>0.78175090710148687</v>
      </c>
      <c r="O436">
        <f t="shared" si="69"/>
        <v>0.78175090710148687</v>
      </c>
    </row>
    <row r="437" spans="1:15">
      <c r="A437">
        <f t="shared" si="64"/>
        <v>436</v>
      </c>
      <c r="B437">
        <f>train!G437</f>
        <v>231.3</v>
      </c>
      <c r="C437">
        <f>train!J437</f>
        <v>171.7</v>
      </c>
      <c r="D437">
        <f>train!M437</f>
        <v>67.7</v>
      </c>
      <c r="E437">
        <f>train!P437</f>
        <v>13</v>
      </c>
      <c r="F437" s="4">
        <f t="shared" si="60"/>
        <v>0.65803698435277391</v>
      </c>
      <c r="G437" s="4">
        <f t="shared" si="61"/>
        <v>0.47787364319510156</v>
      </c>
      <c r="H437" s="4">
        <f t="shared" si="62"/>
        <v>0.47787364319510156</v>
      </c>
      <c r="I437" s="4">
        <f t="shared" si="63"/>
        <v>0.65</v>
      </c>
      <c r="J437">
        <f t="shared" si="65"/>
        <v>1</v>
      </c>
      <c r="K437" t="str">
        <f>train!T437</f>
        <v>no</v>
      </c>
      <c r="L437">
        <f t="shared" si="66"/>
        <v>1.128143884114172</v>
      </c>
      <c r="M437">
        <f t="shared" si="67"/>
        <v>1.1455300565664837</v>
      </c>
      <c r="N437">
        <f t="shared" si="68"/>
        <v>1.1455300565664837</v>
      </c>
      <c r="O437">
        <f t="shared" si="69"/>
        <v>1.1455300565664837</v>
      </c>
    </row>
    <row r="438" spans="1:15">
      <c r="A438">
        <f t="shared" si="64"/>
        <v>437</v>
      </c>
      <c r="B438">
        <f>train!G438</f>
        <v>227.4</v>
      </c>
      <c r="C438">
        <f>train!J438</f>
        <v>182.5</v>
      </c>
      <c r="D438">
        <f>train!M438</f>
        <v>191.7</v>
      </c>
      <c r="E438">
        <f>train!P438</f>
        <v>12.5</v>
      </c>
      <c r="F438" s="4">
        <f t="shared" si="60"/>
        <v>0.6469416785206259</v>
      </c>
      <c r="G438" s="4">
        <f t="shared" si="61"/>
        <v>0.50793209017534091</v>
      </c>
      <c r="H438" s="4">
        <f t="shared" si="62"/>
        <v>0.50793209017534091</v>
      </c>
      <c r="I438" s="4">
        <f t="shared" si="63"/>
        <v>0.625</v>
      </c>
      <c r="J438">
        <f t="shared" si="65"/>
        <v>1</v>
      </c>
      <c r="K438" t="str">
        <f>train!T438</f>
        <v>no</v>
      </c>
      <c r="L438">
        <f t="shared" si="66"/>
        <v>1.128143884114172</v>
      </c>
      <c r="M438">
        <f t="shared" si="67"/>
        <v>1.1511509683212129</v>
      </c>
      <c r="N438">
        <f t="shared" si="68"/>
        <v>1.1511509683212129</v>
      </c>
      <c r="O438">
        <f t="shared" si="69"/>
        <v>1.1511509683212129</v>
      </c>
    </row>
    <row r="439" spans="1:15">
      <c r="A439">
        <f t="shared" si="64"/>
        <v>438</v>
      </c>
      <c r="B439">
        <f>train!G439</f>
        <v>40.9</v>
      </c>
      <c r="C439">
        <f>train!J439</f>
        <v>133.4</v>
      </c>
      <c r="D439">
        <f>train!M439</f>
        <v>264.2</v>
      </c>
      <c r="E439">
        <f>train!P439</f>
        <v>11.9</v>
      </c>
      <c r="F439" s="4">
        <f t="shared" si="60"/>
        <v>0.11635846372688477</v>
      </c>
      <c r="G439" s="4">
        <f t="shared" si="61"/>
        <v>0.37127748399666016</v>
      </c>
      <c r="H439" s="4">
        <f t="shared" si="62"/>
        <v>0.37127748399666016</v>
      </c>
      <c r="I439" s="4">
        <f t="shared" si="63"/>
        <v>0.59499999999999997</v>
      </c>
      <c r="J439">
        <f t="shared" si="65"/>
        <v>2</v>
      </c>
      <c r="K439" t="str">
        <f>train!T439</f>
        <v>no</v>
      </c>
      <c r="L439">
        <f t="shared" si="66"/>
        <v>1.128143884114172</v>
      </c>
      <c r="M439">
        <f t="shared" si="67"/>
        <v>0.80203380996480511</v>
      </c>
      <c r="N439">
        <f t="shared" si="68"/>
        <v>0.80203380996480511</v>
      </c>
      <c r="O439">
        <f t="shared" si="69"/>
        <v>0.80203380996480511</v>
      </c>
    </row>
    <row r="440" spans="1:15">
      <c r="A440">
        <f t="shared" si="64"/>
        <v>439</v>
      </c>
      <c r="B440">
        <f>train!G440</f>
        <v>124.8</v>
      </c>
      <c r="C440">
        <f>train!J440</f>
        <v>157.30000000000001</v>
      </c>
      <c r="D440">
        <f>train!M440</f>
        <v>199.3</v>
      </c>
      <c r="E440">
        <f>train!P440</f>
        <v>8.6</v>
      </c>
      <c r="F440" s="4">
        <f t="shared" si="60"/>
        <v>0.35504978662873399</v>
      </c>
      <c r="G440" s="4">
        <f t="shared" si="61"/>
        <v>0.43779571388811578</v>
      </c>
      <c r="H440" s="4">
        <f t="shared" si="62"/>
        <v>0.43779571388811578</v>
      </c>
      <c r="I440" s="4">
        <f t="shared" si="63"/>
        <v>0.43</v>
      </c>
      <c r="J440">
        <f t="shared" si="65"/>
        <v>2</v>
      </c>
      <c r="K440" t="str">
        <f>train!T440</f>
        <v>no</v>
      </c>
      <c r="L440">
        <f t="shared" si="66"/>
        <v>1.128143884114172</v>
      </c>
      <c r="M440">
        <f t="shared" si="67"/>
        <v>0.83324097665844499</v>
      </c>
      <c r="N440">
        <f t="shared" si="68"/>
        <v>0.83324097665844499</v>
      </c>
      <c r="O440">
        <f t="shared" si="69"/>
        <v>0.83324097665844499</v>
      </c>
    </row>
    <row r="441" spans="1:15">
      <c r="A441">
        <f t="shared" si="64"/>
        <v>440</v>
      </c>
      <c r="B441">
        <f>train!G441</f>
        <v>68.5</v>
      </c>
      <c r="C441">
        <f>train!J441</f>
        <v>337.1</v>
      </c>
      <c r="D441">
        <f>train!M441</f>
        <v>205.2</v>
      </c>
      <c r="E441">
        <f>train!P441</f>
        <v>12.1</v>
      </c>
      <c r="F441" s="4">
        <f t="shared" si="60"/>
        <v>0.19487908961593173</v>
      </c>
      <c r="G441" s="4">
        <f t="shared" si="61"/>
        <v>0.93821319231839695</v>
      </c>
      <c r="H441" s="4">
        <f t="shared" si="62"/>
        <v>0.93821319231839695</v>
      </c>
      <c r="I441" s="4">
        <f t="shared" si="63"/>
        <v>0.60499999999999998</v>
      </c>
      <c r="J441">
        <f t="shared" si="65"/>
        <v>1</v>
      </c>
      <c r="K441" t="str">
        <f>train!T441</f>
        <v>no</v>
      </c>
      <c r="L441">
        <f t="shared" si="66"/>
        <v>1.128143884114172</v>
      </c>
      <c r="M441">
        <f t="shared" si="67"/>
        <v>1.471220869907061</v>
      </c>
      <c r="N441">
        <f t="shared" si="68"/>
        <v>1.471220869907061</v>
      </c>
      <c r="O441">
        <f t="shared" si="69"/>
        <v>1.471220869907061</v>
      </c>
    </row>
    <row r="442" spans="1:15">
      <c r="A442">
        <f t="shared" si="64"/>
        <v>441</v>
      </c>
      <c r="B442">
        <f>train!G442</f>
        <v>163</v>
      </c>
      <c r="C442">
        <f>train!J442</f>
        <v>219.1</v>
      </c>
      <c r="D442">
        <f>train!M442</f>
        <v>233.4</v>
      </c>
      <c r="E442">
        <f>train!P442</f>
        <v>6.7</v>
      </c>
      <c r="F442" s="4">
        <f t="shared" si="60"/>
        <v>0.46372688477951635</v>
      </c>
      <c r="G442" s="4">
        <f t="shared" si="61"/>
        <v>0.6097968271639298</v>
      </c>
      <c r="H442" s="4">
        <f t="shared" si="62"/>
        <v>0.6097968271639298</v>
      </c>
      <c r="I442" s="4">
        <f t="shared" si="63"/>
        <v>0.33500000000000002</v>
      </c>
      <c r="J442">
        <f t="shared" si="65"/>
        <v>2</v>
      </c>
      <c r="K442" t="str">
        <f>train!T442</f>
        <v>no</v>
      </c>
      <c r="L442">
        <f t="shared" si="66"/>
        <v>1.128143884114172</v>
      </c>
      <c r="M442">
        <f t="shared" si="67"/>
        <v>1.0348777534113418</v>
      </c>
      <c r="N442">
        <f t="shared" si="68"/>
        <v>1.0348777534113418</v>
      </c>
      <c r="O442">
        <f t="shared" si="69"/>
        <v>1.0348777534113418</v>
      </c>
    </row>
    <row r="443" spans="1:15">
      <c r="A443">
        <f t="shared" si="64"/>
        <v>442</v>
      </c>
      <c r="B443">
        <f>train!G443</f>
        <v>213.7</v>
      </c>
      <c r="C443">
        <f>train!J443</f>
        <v>253</v>
      </c>
      <c r="D443">
        <f>train!M443</f>
        <v>207.7</v>
      </c>
      <c r="E443">
        <f>train!P443</f>
        <v>10.7</v>
      </c>
      <c r="F443" s="4">
        <f t="shared" si="60"/>
        <v>0.60796586059743951</v>
      </c>
      <c r="G443" s="4">
        <f t="shared" si="61"/>
        <v>0.70414695240745895</v>
      </c>
      <c r="H443" s="4">
        <f t="shared" si="62"/>
        <v>0.70414695240745895</v>
      </c>
      <c r="I443" s="4">
        <f t="shared" si="63"/>
        <v>0.53499999999999992</v>
      </c>
      <c r="J443">
        <f t="shared" si="65"/>
        <v>1</v>
      </c>
      <c r="K443" t="str">
        <f>train!T443</f>
        <v>no</v>
      </c>
      <c r="L443">
        <f t="shared" si="66"/>
        <v>1.128143884114172</v>
      </c>
      <c r="M443">
        <f t="shared" si="67"/>
        <v>1.2835471743654028</v>
      </c>
      <c r="N443">
        <f t="shared" si="68"/>
        <v>1.2835471743654028</v>
      </c>
      <c r="O443">
        <f t="shared" si="69"/>
        <v>1.2835471743654028</v>
      </c>
    </row>
    <row r="444" spans="1:15">
      <c r="A444">
        <f t="shared" si="64"/>
        <v>443</v>
      </c>
      <c r="B444">
        <f>train!G444</f>
        <v>201.3</v>
      </c>
      <c r="C444">
        <f>train!J444</f>
        <v>42.2</v>
      </c>
      <c r="D444">
        <f>train!M444</f>
        <v>125.7</v>
      </c>
      <c r="E444">
        <f>train!P444</f>
        <v>5.4</v>
      </c>
      <c r="F444" s="4">
        <f t="shared" si="60"/>
        <v>0.57268847795163591</v>
      </c>
      <c r="G444" s="4">
        <f t="shared" si="61"/>
        <v>0.11745059838575007</v>
      </c>
      <c r="H444" s="4">
        <f t="shared" si="62"/>
        <v>0.11745059838575007</v>
      </c>
      <c r="I444" s="4">
        <f t="shared" si="63"/>
        <v>0.27</v>
      </c>
      <c r="J444">
        <f t="shared" si="65"/>
        <v>2</v>
      </c>
      <c r="K444" t="str">
        <f>train!T444</f>
        <v>no</v>
      </c>
      <c r="L444">
        <f t="shared" si="66"/>
        <v>1.128143884114172</v>
      </c>
      <c r="M444">
        <f t="shared" si="67"/>
        <v>0.65456961348729203</v>
      </c>
      <c r="N444">
        <f t="shared" si="68"/>
        <v>0.65456961348729203</v>
      </c>
      <c r="O444">
        <f t="shared" si="69"/>
        <v>0.65456961348729203</v>
      </c>
    </row>
    <row r="445" spans="1:15">
      <c r="A445">
        <f t="shared" si="64"/>
        <v>444</v>
      </c>
      <c r="B445">
        <f>train!G445</f>
        <v>48.4</v>
      </c>
      <c r="C445">
        <f>train!J445</f>
        <v>281.10000000000002</v>
      </c>
      <c r="D445">
        <f>train!M445</f>
        <v>218.5</v>
      </c>
      <c r="E445">
        <f>train!P445</f>
        <v>18.2</v>
      </c>
      <c r="F445" s="4">
        <f t="shared" si="60"/>
        <v>0.13769559032716927</v>
      </c>
      <c r="G445" s="4">
        <f t="shared" si="61"/>
        <v>0.78235457834678546</v>
      </c>
      <c r="H445" s="4">
        <f t="shared" si="62"/>
        <v>0.78235457834678546</v>
      </c>
      <c r="I445" s="4">
        <f t="shared" si="63"/>
        <v>0.90999999999999992</v>
      </c>
      <c r="J445">
        <f t="shared" si="65"/>
        <v>1</v>
      </c>
      <c r="K445" t="str">
        <f>train!T445</f>
        <v>no</v>
      </c>
      <c r="L445">
        <f t="shared" si="66"/>
        <v>1.128143884114172</v>
      </c>
      <c r="M445">
        <f t="shared" si="67"/>
        <v>1.4391724872703413</v>
      </c>
      <c r="N445">
        <f t="shared" si="68"/>
        <v>1.4391724872703413</v>
      </c>
      <c r="O445">
        <f t="shared" si="69"/>
        <v>1.4391724872703413</v>
      </c>
    </row>
    <row r="446" spans="1:15">
      <c r="A446">
        <f t="shared" si="64"/>
        <v>445</v>
      </c>
      <c r="B446">
        <f>train!G446</f>
        <v>166.5</v>
      </c>
      <c r="C446">
        <f>train!J446</f>
        <v>183</v>
      </c>
      <c r="D446">
        <f>train!M446</f>
        <v>121</v>
      </c>
      <c r="E446">
        <f>train!P446</f>
        <v>8.5</v>
      </c>
      <c r="F446" s="4">
        <f t="shared" si="60"/>
        <v>0.47368421052631576</v>
      </c>
      <c r="G446" s="4">
        <f t="shared" si="61"/>
        <v>0.50932368494294455</v>
      </c>
      <c r="H446" s="4">
        <f t="shared" si="62"/>
        <v>0.50932368494294455</v>
      </c>
      <c r="I446" s="4">
        <f t="shared" si="63"/>
        <v>0.42499999999999999</v>
      </c>
      <c r="J446">
        <f t="shared" si="65"/>
        <v>2</v>
      </c>
      <c r="K446" t="str">
        <f>train!T446</f>
        <v>no</v>
      </c>
      <c r="L446">
        <f t="shared" si="66"/>
        <v>1.128143884114172</v>
      </c>
      <c r="M446">
        <f t="shared" si="67"/>
        <v>0.96115709610326372</v>
      </c>
      <c r="N446">
        <f t="shared" si="68"/>
        <v>0.96115709610326372</v>
      </c>
      <c r="O446">
        <f t="shared" si="69"/>
        <v>0.96115709610326372</v>
      </c>
    </row>
    <row r="447" spans="1:15">
      <c r="A447">
        <f t="shared" si="64"/>
        <v>446</v>
      </c>
      <c r="B447">
        <f>train!G447</f>
        <v>216.6</v>
      </c>
      <c r="C447">
        <f>train!J447</f>
        <v>190.8</v>
      </c>
      <c r="D447">
        <f>train!M447</f>
        <v>224.7</v>
      </c>
      <c r="E447">
        <f>train!P447</f>
        <v>12.4</v>
      </c>
      <c r="F447" s="4">
        <f t="shared" si="60"/>
        <v>0.61621621621621625</v>
      </c>
      <c r="G447" s="4">
        <f t="shared" si="61"/>
        <v>0.53103256331756199</v>
      </c>
      <c r="H447" s="4">
        <f t="shared" si="62"/>
        <v>0.53103256331756199</v>
      </c>
      <c r="I447" s="4">
        <f t="shared" si="63"/>
        <v>0.62</v>
      </c>
      <c r="J447">
        <f t="shared" si="65"/>
        <v>1</v>
      </c>
      <c r="K447" t="str">
        <f>train!T447</f>
        <v>no</v>
      </c>
      <c r="L447">
        <f t="shared" si="66"/>
        <v>1.128143884114172</v>
      </c>
      <c r="M447">
        <f t="shared" si="67"/>
        <v>1.1524381075507142</v>
      </c>
      <c r="N447">
        <f t="shared" si="68"/>
        <v>1.1524381075507142</v>
      </c>
      <c r="O447">
        <f t="shared" si="69"/>
        <v>1.1524381075507142</v>
      </c>
    </row>
    <row r="448" spans="1:15">
      <c r="A448">
        <f t="shared" si="64"/>
        <v>447</v>
      </c>
      <c r="B448">
        <f>train!G448</f>
        <v>107.8</v>
      </c>
      <c r="C448">
        <f>train!J448</f>
        <v>216.6</v>
      </c>
      <c r="D448">
        <f>train!M448</f>
        <v>217.5</v>
      </c>
      <c r="E448">
        <f>train!P448</f>
        <v>9.9</v>
      </c>
      <c r="F448" s="4">
        <f t="shared" si="60"/>
        <v>0.30668563300142249</v>
      </c>
      <c r="G448" s="4">
        <f t="shared" si="61"/>
        <v>0.60283885332591147</v>
      </c>
      <c r="H448" s="4">
        <f t="shared" si="62"/>
        <v>0.60283885332591147</v>
      </c>
      <c r="I448" s="4">
        <f t="shared" si="63"/>
        <v>0.495</v>
      </c>
      <c r="J448">
        <f t="shared" si="65"/>
        <v>2</v>
      </c>
      <c r="K448" t="str">
        <f>train!T448</f>
        <v>no</v>
      </c>
      <c r="L448">
        <f t="shared" si="66"/>
        <v>1.128143884114172</v>
      </c>
      <c r="M448">
        <f t="shared" si="67"/>
        <v>1.0324293891826613</v>
      </c>
      <c r="N448">
        <f t="shared" si="68"/>
        <v>1.0324293891826613</v>
      </c>
      <c r="O448">
        <f t="shared" si="69"/>
        <v>1.0324293891826613</v>
      </c>
    </row>
    <row r="449" spans="1:15">
      <c r="A449">
        <f t="shared" si="64"/>
        <v>448</v>
      </c>
      <c r="B449">
        <f>train!G449</f>
        <v>141.30000000000001</v>
      </c>
      <c r="C449">
        <f>train!J449</f>
        <v>168</v>
      </c>
      <c r="D449">
        <f>train!M449</f>
        <v>113.5</v>
      </c>
      <c r="E449">
        <f>train!P449</f>
        <v>7.8</v>
      </c>
      <c r="F449" s="4">
        <f t="shared" si="60"/>
        <v>0.40199146514935991</v>
      </c>
      <c r="G449" s="4">
        <f t="shared" si="61"/>
        <v>0.46757584191483437</v>
      </c>
      <c r="H449" s="4">
        <f t="shared" si="62"/>
        <v>0.46757584191483437</v>
      </c>
      <c r="I449" s="4">
        <f t="shared" si="63"/>
        <v>0.39</v>
      </c>
      <c r="J449">
        <f t="shared" si="65"/>
        <v>2</v>
      </c>
      <c r="K449" t="str">
        <f>train!T449</f>
        <v>no</v>
      </c>
      <c r="L449">
        <f t="shared" si="66"/>
        <v>1.128143884114172</v>
      </c>
      <c r="M449">
        <f t="shared" si="67"/>
        <v>0.86657456340332384</v>
      </c>
      <c r="N449">
        <f t="shared" si="68"/>
        <v>0.86657456340332384</v>
      </c>
      <c r="O449">
        <f t="shared" si="69"/>
        <v>0.86657456340332384</v>
      </c>
    </row>
    <row r="450" spans="1:15">
      <c r="A450">
        <f t="shared" si="64"/>
        <v>449</v>
      </c>
      <c r="B450">
        <f>train!G450</f>
        <v>209.9</v>
      </c>
      <c r="C450">
        <f>train!J450</f>
        <v>158</v>
      </c>
      <c r="D450">
        <f>train!M450</f>
        <v>141.9</v>
      </c>
      <c r="E450">
        <f>train!P450</f>
        <v>6.6</v>
      </c>
      <c r="F450" s="4">
        <f t="shared" ref="F450:F513" si="70">(B450-$W$3)/($W$2-$W$3)</f>
        <v>0.5971550497866287</v>
      </c>
      <c r="G450" s="4">
        <f t="shared" ref="G450:G513" si="71">(C450-$W$5)/($W$4-$W$5)</f>
        <v>0.43974394656276089</v>
      </c>
      <c r="H450" s="4">
        <f t="shared" ref="H450:H513" si="72">(C450-$W$5)/($W$4-$W$5)</f>
        <v>0.43974394656276089</v>
      </c>
      <c r="I450" s="4">
        <f t="shared" ref="I450:I513" si="73">(E450-$W$9)/($W$8-$W$9)</f>
        <v>0.32999999999999996</v>
      </c>
      <c r="J450">
        <f t="shared" si="65"/>
        <v>2</v>
      </c>
      <c r="K450" t="str">
        <f>train!T450</f>
        <v>no</v>
      </c>
      <c r="L450">
        <f t="shared" si="66"/>
        <v>1.128143884114172</v>
      </c>
      <c r="M450">
        <f t="shared" si="67"/>
        <v>0.92317042335792787</v>
      </c>
      <c r="N450">
        <f t="shared" si="68"/>
        <v>0.92317042335792787</v>
      </c>
      <c r="O450">
        <f t="shared" si="69"/>
        <v>0.92317042335792787</v>
      </c>
    </row>
    <row r="451" spans="1:15">
      <c r="A451">
        <f t="shared" ref="A451:A514" si="74">ROW()-1</f>
        <v>450</v>
      </c>
      <c r="B451">
        <f>train!G451</f>
        <v>237.5</v>
      </c>
      <c r="C451">
        <f>train!J451</f>
        <v>253.4</v>
      </c>
      <c r="D451">
        <f>train!M451</f>
        <v>265.2</v>
      </c>
      <c r="E451">
        <f>train!P451</f>
        <v>14.2</v>
      </c>
      <c r="F451" s="4">
        <f t="shared" si="70"/>
        <v>0.67567567567567566</v>
      </c>
      <c r="G451" s="4">
        <f t="shared" si="71"/>
        <v>0.70526022822154188</v>
      </c>
      <c r="H451" s="4">
        <f t="shared" si="72"/>
        <v>0.70526022822154188</v>
      </c>
      <c r="I451" s="4">
        <f t="shared" si="73"/>
        <v>0.71</v>
      </c>
      <c r="J451">
        <f t="shared" ref="J451:J514" si="75">MATCH(MIN(L451:O451),L451:O451,0)</f>
        <v>1</v>
      </c>
      <c r="K451" t="str">
        <f>train!T451</f>
        <v>yes</v>
      </c>
      <c r="L451">
        <f t="shared" ref="L451:L514" si="76">SQRT(($F$2-$Z$3)^2+($G$2-$AA$3)^2+($H$2-$AB$3)^2+($I$2-$AC$3)^2)</f>
        <v>1.128143884114172</v>
      </c>
      <c r="M451">
        <f t="shared" ref="M451:M514" si="77">SQRT((F451-$Z$4)^2+(G451-$AA$4)^2+(H451-$AB$4)^2+(I451-$AC$4)^2)</f>
        <v>1.3983639003213661</v>
      </c>
      <c r="N451">
        <f t="shared" ref="N451:N514" si="78">SQRT((F451-$Z$5)^2+(G451-$AA$5)^2+(H451-$AB$5)^2+(I451-$AC$5)^2)</f>
        <v>1.3983639003213661</v>
      </c>
      <c r="O451">
        <f t="shared" ref="O451:O514" si="79">SQRT((F451-$Z$6)^2+(G451-$AA$6)^2+(H451-$AB$6)^2+(I451-$AC$6)^2)</f>
        <v>1.3983639003213661</v>
      </c>
    </row>
    <row r="452" spans="1:15">
      <c r="A452">
        <f t="shared" si="74"/>
        <v>451</v>
      </c>
      <c r="B452">
        <f>train!G452</f>
        <v>234.5</v>
      </c>
      <c r="C452">
        <f>train!J452</f>
        <v>216.5</v>
      </c>
      <c r="D452">
        <f>train!M452</f>
        <v>191.6</v>
      </c>
      <c r="E452">
        <f>train!P452</f>
        <v>3.5</v>
      </c>
      <c r="F452" s="4">
        <f t="shared" si="70"/>
        <v>0.66714082503556182</v>
      </c>
      <c r="G452" s="4">
        <f t="shared" si="71"/>
        <v>0.60256053437239077</v>
      </c>
      <c r="H452" s="4">
        <f t="shared" si="72"/>
        <v>0.60256053437239077</v>
      </c>
      <c r="I452" s="4">
        <f t="shared" si="73"/>
        <v>0.17499999999999999</v>
      </c>
      <c r="J452">
        <f t="shared" si="75"/>
        <v>2</v>
      </c>
      <c r="K452" t="str">
        <f>train!T452</f>
        <v>no</v>
      </c>
      <c r="L452">
        <f t="shared" si="76"/>
        <v>1.128143884114172</v>
      </c>
      <c r="M452">
        <f t="shared" si="77"/>
        <v>1.0962938819474513</v>
      </c>
      <c r="N452">
        <f t="shared" si="78"/>
        <v>1.0962938819474513</v>
      </c>
      <c r="O452">
        <f t="shared" si="79"/>
        <v>1.0962938819474513</v>
      </c>
    </row>
    <row r="453" spans="1:15">
      <c r="A453">
        <f t="shared" si="74"/>
        <v>452</v>
      </c>
      <c r="B453">
        <f>train!G453</f>
        <v>103.1</v>
      </c>
      <c r="C453">
        <f>train!J453</f>
        <v>243</v>
      </c>
      <c r="D453">
        <f>train!M453</f>
        <v>76.400000000000006</v>
      </c>
      <c r="E453">
        <f>train!P453</f>
        <v>12.2</v>
      </c>
      <c r="F453" s="4">
        <f t="shared" si="70"/>
        <v>0.29331436699857749</v>
      </c>
      <c r="G453" s="4">
        <f t="shared" si="71"/>
        <v>0.67631505705538542</v>
      </c>
      <c r="H453" s="4">
        <f t="shared" si="72"/>
        <v>0.67631505705538542</v>
      </c>
      <c r="I453" s="4">
        <f t="shared" si="73"/>
        <v>0.61</v>
      </c>
      <c r="J453">
        <f t="shared" si="75"/>
        <v>1</v>
      </c>
      <c r="K453" t="str">
        <f>train!T453</f>
        <v>no</v>
      </c>
      <c r="L453">
        <f t="shared" si="76"/>
        <v>1.128143884114172</v>
      </c>
      <c r="M453">
        <f t="shared" si="77"/>
        <v>1.1717241273812855</v>
      </c>
      <c r="N453">
        <f t="shared" si="78"/>
        <v>1.1717241273812855</v>
      </c>
      <c r="O453">
        <f t="shared" si="79"/>
        <v>1.1717241273812855</v>
      </c>
    </row>
    <row r="454" spans="1:15">
      <c r="A454">
        <f t="shared" si="74"/>
        <v>453</v>
      </c>
      <c r="B454">
        <f>train!G454</f>
        <v>129.5</v>
      </c>
      <c r="C454">
        <f>train!J454</f>
        <v>248.9</v>
      </c>
      <c r="D454">
        <f>train!M454</f>
        <v>268</v>
      </c>
      <c r="E454">
        <f>train!P454</f>
        <v>11.9</v>
      </c>
      <c r="F454" s="4">
        <f t="shared" si="70"/>
        <v>0.36842105263157893</v>
      </c>
      <c r="G454" s="4">
        <f t="shared" si="71"/>
        <v>0.69273587531310876</v>
      </c>
      <c r="H454" s="4">
        <f t="shared" si="72"/>
        <v>0.69273587531310876</v>
      </c>
      <c r="I454" s="4">
        <f t="shared" si="73"/>
        <v>0.59499999999999997</v>
      </c>
      <c r="J454">
        <f t="shared" si="75"/>
        <v>1</v>
      </c>
      <c r="K454" t="str">
        <f>train!T454</f>
        <v>no</v>
      </c>
      <c r="L454">
        <f t="shared" si="76"/>
        <v>1.128143884114172</v>
      </c>
      <c r="M454">
        <f t="shared" si="77"/>
        <v>1.2039622327605624</v>
      </c>
      <c r="N454">
        <f t="shared" si="78"/>
        <v>1.2039622327605624</v>
      </c>
      <c r="O454">
        <f t="shared" si="79"/>
        <v>1.2039622327605624</v>
      </c>
    </row>
    <row r="455" spans="1:15">
      <c r="A455">
        <f t="shared" si="74"/>
        <v>454</v>
      </c>
      <c r="B455">
        <f>train!G455</f>
        <v>279.8</v>
      </c>
      <c r="C455">
        <f>train!J455</f>
        <v>248.7</v>
      </c>
      <c r="D455">
        <f>train!M455</f>
        <v>171</v>
      </c>
      <c r="E455">
        <f>train!P455</f>
        <v>8.4</v>
      </c>
      <c r="F455" s="4">
        <f t="shared" si="70"/>
        <v>0.79601706970128028</v>
      </c>
      <c r="G455" s="4">
        <f t="shared" si="71"/>
        <v>0.69217923740606735</v>
      </c>
      <c r="H455" s="4">
        <f t="shared" si="72"/>
        <v>0.69217923740606735</v>
      </c>
      <c r="I455" s="4">
        <f t="shared" si="73"/>
        <v>0.42000000000000004</v>
      </c>
      <c r="J455">
        <f t="shared" si="75"/>
        <v>1</v>
      </c>
      <c r="K455" t="str">
        <f>train!T455</f>
        <v>yes</v>
      </c>
      <c r="L455">
        <f t="shared" si="76"/>
        <v>1.128143884114172</v>
      </c>
      <c r="M455">
        <f t="shared" si="77"/>
        <v>1.3297621473962564</v>
      </c>
      <c r="N455">
        <f t="shared" si="78"/>
        <v>1.3297621473962564</v>
      </c>
      <c r="O455">
        <f t="shared" si="79"/>
        <v>1.3297621473962564</v>
      </c>
    </row>
    <row r="456" spans="1:15">
      <c r="A456">
        <f t="shared" si="74"/>
        <v>455</v>
      </c>
      <c r="B456">
        <f>train!G456</f>
        <v>136.80000000000001</v>
      </c>
      <c r="C456">
        <f>train!J456</f>
        <v>200.8</v>
      </c>
      <c r="D456">
        <f>train!M456</f>
        <v>133.69999999999999</v>
      </c>
      <c r="E456">
        <f>train!P456</f>
        <v>10.3</v>
      </c>
      <c r="F456" s="4">
        <f t="shared" si="70"/>
        <v>0.38918918918918921</v>
      </c>
      <c r="G456" s="4">
        <f t="shared" si="71"/>
        <v>0.55886445866963541</v>
      </c>
      <c r="H456" s="4">
        <f t="shared" si="72"/>
        <v>0.55886445866963541</v>
      </c>
      <c r="I456" s="4">
        <f t="shared" si="73"/>
        <v>0.51500000000000001</v>
      </c>
      <c r="J456">
        <f t="shared" si="75"/>
        <v>2</v>
      </c>
      <c r="K456" t="str">
        <f>train!T456</f>
        <v>yes</v>
      </c>
      <c r="L456">
        <f t="shared" si="76"/>
        <v>1.128143884114172</v>
      </c>
      <c r="M456">
        <f t="shared" si="77"/>
        <v>1.0204666536981735</v>
      </c>
      <c r="N456">
        <f t="shared" si="78"/>
        <v>1.0204666536981735</v>
      </c>
      <c r="O456">
        <f t="shared" si="79"/>
        <v>1.0204666536981735</v>
      </c>
    </row>
    <row r="457" spans="1:15">
      <c r="A457">
        <f t="shared" si="74"/>
        <v>456</v>
      </c>
      <c r="B457">
        <f>train!G457</f>
        <v>100.1</v>
      </c>
      <c r="C457">
        <f>train!J457</f>
        <v>246.3</v>
      </c>
      <c r="D457">
        <f>train!M457</f>
        <v>255</v>
      </c>
      <c r="E457">
        <f>train!P457</f>
        <v>5.9</v>
      </c>
      <c r="F457" s="4">
        <f t="shared" si="70"/>
        <v>0.28477951635846371</v>
      </c>
      <c r="G457" s="4">
        <f t="shared" si="71"/>
        <v>0.68549958252156973</v>
      </c>
      <c r="H457" s="4">
        <f t="shared" si="72"/>
        <v>0.68549958252156973</v>
      </c>
      <c r="I457" s="4">
        <f t="shared" si="73"/>
        <v>0.29500000000000004</v>
      </c>
      <c r="J457">
        <f t="shared" si="75"/>
        <v>2</v>
      </c>
      <c r="K457" t="str">
        <f>train!T457</f>
        <v>no</v>
      </c>
      <c r="L457">
        <f t="shared" si="76"/>
        <v>1.128143884114172</v>
      </c>
      <c r="M457">
        <f t="shared" si="77"/>
        <v>1.0525890595155609</v>
      </c>
      <c r="N457">
        <f t="shared" si="78"/>
        <v>1.0525890595155609</v>
      </c>
      <c r="O457">
        <f t="shared" si="79"/>
        <v>1.0525890595155609</v>
      </c>
    </row>
    <row r="458" spans="1:15">
      <c r="A458">
        <f t="shared" si="74"/>
        <v>457</v>
      </c>
      <c r="B458">
        <f>train!G458</f>
        <v>237.1</v>
      </c>
      <c r="C458">
        <f>train!J458</f>
        <v>205.6</v>
      </c>
      <c r="D458">
        <f>train!M458</f>
        <v>196.7</v>
      </c>
      <c r="E458">
        <f>train!P458</f>
        <v>10.1</v>
      </c>
      <c r="F458" s="4">
        <f t="shared" si="70"/>
        <v>0.67453769559032717</v>
      </c>
      <c r="G458" s="4">
        <f t="shared" si="71"/>
        <v>0.57222376843863065</v>
      </c>
      <c r="H458" s="4">
        <f t="shared" si="72"/>
        <v>0.57222376843863065</v>
      </c>
      <c r="I458" s="4">
        <f t="shared" si="73"/>
        <v>0.505</v>
      </c>
      <c r="J458">
        <f t="shared" si="75"/>
        <v>1</v>
      </c>
      <c r="K458" t="str">
        <f>train!T458</f>
        <v>no</v>
      </c>
      <c r="L458">
        <f t="shared" si="76"/>
        <v>1.128143884114172</v>
      </c>
      <c r="M458">
        <f t="shared" si="77"/>
        <v>1.168291994796046</v>
      </c>
      <c r="N458">
        <f t="shared" si="78"/>
        <v>1.168291994796046</v>
      </c>
      <c r="O458">
        <f t="shared" si="79"/>
        <v>1.168291994796046</v>
      </c>
    </row>
    <row r="459" spans="1:15">
      <c r="A459">
        <f t="shared" si="74"/>
        <v>458</v>
      </c>
      <c r="B459">
        <f>train!G459</f>
        <v>288.10000000000002</v>
      </c>
      <c r="C459">
        <f>train!J459</f>
        <v>258</v>
      </c>
      <c r="D459">
        <f>train!M459</f>
        <v>192.4</v>
      </c>
      <c r="E459">
        <f>train!P459</f>
        <v>10.199999999999999</v>
      </c>
      <c r="F459" s="4">
        <f t="shared" si="70"/>
        <v>0.81963015647226178</v>
      </c>
      <c r="G459" s="4">
        <f t="shared" si="71"/>
        <v>0.71806290008349571</v>
      </c>
      <c r="H459" s="4">
        <f t="shared" si="72"/>
        <v>0.71806290008349571</v>
      </c>
      <c r="I459" s="4">
        <f t="shared" si="73"/>
        <v>0.51</v>
      </c>
      <c r="J459">
        <f t="shared" si="75"/>
        <v>1</v>
      </c>
      <c r="K459" t="str">
        <f>train!T459</f>
        <v>yes</v>
      </c>
      <c r="L459">
        <f t="shared" si="76"/>
        <v>1.128143884114172</v>
      </c>
      <c r="M459">
        <f t="shared" si="77"/>
        <v>1.4011146456844226</v>
      </c>
      <c r="N459">
        <f t="shared" si="78"/>
        <v>1.4011146456844226</v>
      </c>
      <c r="O459">
        <f t="shared" si="79"/>
        <v>1.4011146456844226</v>
      </c>
    </row>
    <row r="460" spans="1:15">
      <c r="A460">
        <f t="shared" si="74"/>
        <v>459</v>
      </c>
      <c r="B460">
        <f>train!G460</f>
        <v>194.6</v>
      </c>
      <c r="C460">
        <f>train!J460</f>
        <v>119.9</v>
      </c>
      <c r="D460">
        <f>train!M460</f>
        <v>175.5</v>
      </c>
      <c r="E460">
        <f>train!P460</f>
        <v>13.1</v>
      </c>
      <c r="F460" s="4">
        <f t="shared" si="70"/>
        <v>0.55362731152204836</v>
      </c>
      <c r="G460" s="4">
        <f t="shared" si="71"/>
        <v>0.33370442527136096</v>
      </c>
      <c r="H460" s="4">
        <f t="shared" si="72"/>
        <v>0.33370442527136096</v>
      </c>
      <c r="I460" s="4">
        <f t="shared" si="73"/>
        <v>0.65500000000000003</v>
      </c>
      <c r="J460">
        <f t="shared" si="75"/>
        <v>2</v>
      </c>
      <c r="K460" t="str">
        <f>train!T460</f>
        <v>no</v>
      </c>
      <c r="L460">
        <f t="shared" si="76"/>
        <v>1.128143884114172</v>
      </c>
      <c r="M460">
        <f t="shared" si="77"/>
        <v>0.97890014146209514</v>
      </c>
      <c r="N460">
        <f t="shared" si="78"/>
        <v>0.97890014146209514</v>
      </c>
      <c r="O460">
        <f t="shared" si="79"/>
        <v>0.97890014146209514</v>
      </c>
    </row>
    <row r="461" spans="1:15">
      <c r="A461">
        <f t="shared" si="74"/>
        <v>460</v>
      </c>
      <c r="B461">
        <f>train!G461</f>
        <v>194.5</v>
      </c>
      <c r="C461">
        <f>train!J461</f>
        <v>213.7</v>
      </c>
      <c r="D461">
        <f>train!M461</f>
        <v>236.6</v>
      </c>
      <c r="E461">
        <f>train!P461</f>
        <v>9.5</v>
      </c>
      <c r="F461" s="4">
        <f t="shared" si="70"/>
        <v>0.55334281650071127</v>
      </c>
      <c r="G461" s="4">
        <f t="shared" si="71"/>
        <v>0.5947676036738101</v>
      </c>
      <c r="H461" s="4">
        <f t="shared" si="72"/>
        <v>0.5947676036738101</v>
      </c>
      <c r="I461" s="4">
        <f t="shared" si="73"/>
        <v>0.47499999999999998</v>
      </c>
      <c r="J461">
        <f t="shared" si="75"/>
        <v>2</v>
      </c>
      <c r="K461" t="str">
        <f>train!T461</f>
        <v>no</v>
      </c>
      <c r="L461">
        <f t="shared" si="76"/>
        <v>1.128143884114172</v>
      </c>
      <c r="M461">
        <f t="shared" si="77"/>
        <v>1.1132431348688896</v>
      </c>
      <c r="N461">
        <f t="shared" si="78"/>
        <v>1.1132431348688896</v>
      </c>
      <c r="O461">
        <f t="shared" si="79"/>
        <v>1.1132431348688896</v>
      </c>
    </row>
    <row r="462" spans="1:15">
      <c r="A462">
        <f t="shared" si="74"/>
        <v>461</v>
      </c>
      <c r="B462">
        <f>train!G462</f>
        <v>174.1</v>
      </c>
      <c r="C462">
        <f>train!J462</f>
        <v>251.1</v>
      </c>
      <c r="D462">
        <f>train!M462</f>
        <v>257.60000000000002</v>
      </c>
      <c r="E462">
        <f>train!P462</f>
        <v>8.3000000000000007</v>
      </c>
      <c r="F462" s="4">
        <f t="shared" si="70"/>
        <v>0.49530583214793739</v>
      </c>
      <c r="G462" s="4">
        <f t="shared" si="71"/>
        <v>0.69885889229056497</v>
      </c>
      <c r="H462" s="4">
        <f t="shared" si="72"/>
        <v>0.69885889229056497</v>
      </c>
      <c r="I462" s="4">
        <f t="shared" si="73"/>
        <v>0.41500000000000004</v>
      </c>
      <c r="J462">
        <f t="shared" si="75"/>
        <v>1</v>
      </c>
      <c r="K462" t="str">
        <f>train!T462</f>
        <v>yes</v>
      </c>
      <c r="L462">
        <f t="shared" si="76"/>
        <v>1.128143884114172</v>
      </c>
      <c r="M462">
        <f t="shared" si="77"/>
        <v>1.1808303730963867</v>
      </c>
      <c r="N462">
        <f t="shared" si="78"/>
        <v>1.1808303730963867</v>
      </c>
      <c r="O462">
        <f t="shared" si="79"/>
        <v>1.1808303730963867</v>
      </c>
    </row>
    <row r="463" spans="1:15">
      <c r="A463">
        <f t="shared" si="74"/>
        <v>462</v>
      </c>
      <c r="B463">
        <f>train!G463</f>
        <v>131.80000000000001</v>
      </c>
      <c r="C463">
        <f>train!J463</f>
        <v>136.69999999999999</v>
      </c>
      <c r="D463">
        <f>train!M463</f>
        <v>308.2</v>
      </c>
      <c r="E463">
        <f>train!P463</f>
        <v>7.7</v>
      </c>
      <c r="F463" s="4">
        <f t="shared" si="70"/>
        <v>0.37496443812233288</v>
      </c>
      <c r="G463" s="4">
        <f t="shared" si="71"/>
        <v>0.38046200946284436</v>
      </c>
      <c r="H463" s="4">
        <f t="shared" si="72"/>
        <v>0.38046200946284436</v>
      </c>
      <c r="I463" s="4">
        <f t="shared" si="73"/>
        <v>0.38500000000000001</v>
      </c>
      <c r="J463">
        <f t="shared" si="75"/>
        <v>2</v>
      </c>
      <c r="K463" t="str">
        <f>train!T463</f>
        <v>no</v>
      </c>
      <c r="L463">
        <f t="shared" si="76"/>
        <v>1.128143884114172</v>
      </c>
      <c r="M463">
        <f t="shared" si="77"/>
        <v>0.76047748891430567</v>
      </c>
      <c r="N463">
        <f t="shared" si="78"/>
        <v>0.76047748891430567</v>
      </c>
      <c r="O463">
        <f t="shared" si="79"/>
        <v>0.76047748891430567</v>
      </c>
    </row>
    <row r="464" spans="1:15">
      <c r="A464">
        <f t="shared" si="74"/>
        <v>463</v>
      </c>
      <c r="B464">
        <f>train!G464</f>
        <v>160.6</v>
      </c>
      <c r="C464">
        <f>train!J464</f>
        <v>237</v>
      </c>
      <c r="D464">
        <f>train!M464</f>
        <v>245.1</v>
      </c>
      <c r="E464">
        <f>train!P464</f>
        <v>10.7</v>
      </c>
      <c r="F464" s="4">
        <f t="shared" si="70"/>
        <v>0.4568990042674253</v>
      </c>
      <c r="G464" s="4">
        <f t="shared" si="71"/>
        <v>0.65961591984414136</v>
      </c>
      <c r="H464" s="4">
        <f t="shared" si="72"/>
        <v>0.65961591984414136</v>
      </c>
      <c r="I464" s="4">
        <f t="shared" si="73"/>
        <v>0.53499999999999992</v>
      </c>
      <c r="J464">
        <f t="shared" si="75"/>
        <v>1</v>
      </c>
      <c r="K464" t="str">
        <f>train!T464</f>
        <v>no</v>
      </c>
      <c r="L464">
        <f t="shared" si="76"/>
        <v>1.128143884114172</v>
      </c>
      <c r="M464">
        <f t="shared" si="77"/>
        <v>1.1684040497722652</v>
      </c>
      <c r="N464">
        <f t="shared" si="78"/>
        <v>1.1684040497722652</v>
      </c>
      <c r="O464">
        <f t="shared" si="79"/>
        <v>1.1684040497722652</v>
      </c>
    </row>
    <row r="465" spans="1:15">
      <c r="A465">
        <f t="shared" si="74"/>
        <v>464</v>
      </c>
      <c r="B465">
        <f>train!G465</f>
        <v>200.7</v>
      </c>
      <c r="C465">
        <f>train!J465</f>
        <v>264.2</v>
      </c>
      <c r="D465">
        <f>train!M465</f>
        <v>172.7</v>
      </c>
      <c r="E465">
        <f>train!P465</f>
        <v>9.1</v>
      </c>
      <c r="F465" s="4">
        <f t="shared" si="70"/>
        <v>0.57098150782361301</v>
      </c>
      <c r="G465" s="4">
        <f t="shared" si="71"/>
        <v>0.73531867520178118</v>
      </c>
      <c r="H465" s="4">
        <f t="shared" si="72"/>
        <v>0.73531867520178118</v>
      </c>
      <c r="I465" s="4">
        <f t="shared" si="73"/>
        <v>0.45499999999999996</v>
      </c>
      <c r="J465">
        <f t="shared" si="75"/>
        <v>1</v>
      </c>
      <c r="K465" t="str">
        <f>train!T465</f>
        <v>no</v>
      </c>
      <c r="L465">
        <f t="shared" si="76"/>
        <v>1.128143884114172</v>
      </c>
      <c r="M465">
        <f t="shared" si="77"/>
        <v>1.2706030027028632</v>
      </c>
      <c r="N465">
        <f t="shared" si="78"/>
        <v>1.2706030027028632</v>
      </c>
      <c r="O465">
        <f t="shared" si="79"/>
        <v>1.2706030027028632</v>
      </c>
    </row>
    <row r="466" spans="1:15">
      <c r="A466">
        <f t="shared" si="74"/>
        <v>465</v>
      </c>
      <c r="B466">
        <f>train!G466</f>
        <v>145.6</v>
      </c>
      <c r="C466">
        <f>train!J466</f>
        <v>98.3</v>
      </c>
      <c r="D466">
        <f>train!M466</f>
        <v>230.8</v>
      </c>
      <c r="E466">
        <f>train!P466</f>
        <v>10.9</v>
      </c>
      <c r="F466" s="4">
        <f t="shared" si="70"/>
        <v>0.4142247510668563</v>
      </c>
      <c r="G466" s="4">
        <f t="shared" si="71"/>
        <v>0.27358753131088226</v>
      </c>
      <c r="H466" s="4">
        <f t="shared" si="72"/>
        <v>0.27358753131088226</v>
      </c>
      <c r="I466" s="4">
        <f t="shared" si="73"/>
        <v>0.54500000000000004</v>
      </c>
      <c r="J466">
        <f t="shared" si="75"/>
        <v>2</v>
      </c>
      <c r="K466" t="str">
        <f>train!T466</f>
        <v>no</v>
      </c>
      <c r="L466">
        <f t="shared" si="76"/>
        <v>1.128143884114172</v>
      </c>
      <c r="M466">
        <f t="shared" si="77"/>
        <v>0.78632526283591131</v>
      </c>
      <c r="N466">
        <f t="shared" si="78"/>
        <v>0.78632526283591131</v>
      </c>
      <c r="O466">
        <f t="shared" si="79"/>
        <v>0.78632526283591131</v>
      </c>
    </row>
    <row r="467" spans="1:15">
      <c r="A467">
        <f t="shared" si="74"/>
        <v>466</v>
      </c>
      <c r="B467">
        <f>train!G467</f>
        <v>229.4</v>
      </c>
      <c r="C467">
        <f>train!J467</f>
        <v>257.39999999999998</v>
      </c>
      <c r="D467">
        <f>train!M467</f>
        <v>231.5</v>
      </c>
      <c r="E467">
        <f>train!P467</f>
        <v>8</v>
      </c>
      <c r="F467" s="4">
        <f t="shared" si="70"/>
        <v>0.65263157894736845</v>
      </c>
      <c r="G467" s="4">
        <f t="shared" si="71"/>
        <v>0.71639298636237114</v>
      </c>
      <c r="H467" s="4">
        <f t="shared" si="72"/>
        <v>0.71639298636237114</v>
      </c>
      <c r="I467" s="4">
        <f t="shared" si="73"/>
        <v>0.4</v>
      </c>
      <c r="J467">
        <f t="shared" si="75"/>
        <v>1</v>
      </c>
      <c r="K467" t="str">
        <f>train!T467</f>
        <v>no</v>
      </c>
      <c r="L467">
        <f t="shared" si="76"/>
        <v>1.128143884114172</v>
      </c>
      <c r="M467">
        <f t="shared" si="77"/>
        <v>1.2697896674873868</v>
      </c>
      <c r="N467">
        <f t="shared" si="78"/>
        <v>1.2697896674873868</v>
      </c>
      <c r="O467">
        <f t="shared" si="79"/>
        <v>1.2697896674873868</v>
      </c>
    </row>
    <row r="468" spans="1:15">
      <c r="A468">
        <f t="shared" si="74"/>
        <v>467</v>
      </c>
      <c r="B468">
        <f>train!G468</f>
        <v>211</v>
      </c>
      <c r="C468">
        <f>train!J468</f>
        <v>189</v>
      </c>
      <c r="D468">
        <f>train!M468</f>
        <v>123</v>
      </c>
      <c r="E468">
        <f>train!P468</f>
        <v>4.7</v>
      </c>
      <c r="F468" s="4">
        <f t="shared" si="70"/>
        <v>0.60028449502133707</v>
      </c>
      <c r="G468" s="4">
        <f t="shared" si="71"/>
        <v>0.52602282215418872</v>
      </c>
      <c r="H468" s="4">
        <f t="shared" si="72"/>
        <v>0.52602282215418872</v>
      </c>
      <c r="I468" s="4">
        <f t="shared" si="73"/>
        <v>0.23500000000000001</v>
      </c>
      <c r="J468">
        <f t="shared" si="75"/>
        <v>2</v>
      </c>
      <c r="K468" t="str">
        <f>train!T468</f>
        <v>no</v>
      </c>
      <c r="L468">
        <f t="shared" si="76"/>
        <v>1.128143884114172</v>
      </c>
      <c r="M468">
        <f t="shared" si="77"/>
        <v>0.98436095707679105</v>
      </c>
      <c r="N468">
        <f t="shared" si="78"/>
        <v>0.98436095707679105</v>
      </c>
      <c r="O468">
        <f t="shared" si="79"/>
        <v>0.98436095707679105</v>
      </c>
    </row>
    <row r="469" spans="1:15">
      <c r="A469">
        <f t="shared" si="74"/>
        <v>468</v>
      </c>
      <c r="B469">
        <f>train!G469</f>
        <v>121.5</v>
      </c>
      <c r="C469">
        <f>train!J469</f>
        <v>271.39999999999998</v>
      </c>
      <c r="D469">
        <f>train!M469</f>
        <v>248.7</v>
      </c>
      <c r="E469">
        <f>train!P469</f>
        <v>11.3</v>
      </c>
      <c r="F469" s="4">
        <f t="shared" si="70"/>
        <v>0.34566145092460882</v>
      </c>
      <c r="G469" s="4">
        <f t="shared" si="71"/>
        <v>0.75535763985527404</v>
      </c>
      <c r="H469" s="4">
        <f t="shared" si="72"/>
        <v>0.75535763985527404</v>
      </c>
      <c r="I469" s="4">
        <f t="shared" si="73"/>
        <v>0.56500000000000006</v>
      </c>
      <c r="J469">
        <f t="shared" si="75"/>
        <v>1</v>
      </c>
      <c r="K469" t="str">
        <f>train!T469</f>
        <v>no</v>
      </c>
      <c r="L469">
        <f t="shared" si="76"/>
        <v>1.128143884114172</v>
      </c>
      <c r="M469">
        <f t="shared" si="77"/>
        <v>1.2569157357717999</v>
      </c>
      <c r="N469">
        <f t="shared" si="78"/>
        <v>1.2569157357717999</v>
      </c>
      <c r="O469">
        <f t="shared" si="79"/>
        <v>1.2569157357717999</v>
      </c>
    </row>
    <row r="470" spans="1:15">
      <c r="A470">
        <f t="shared" si="74"/>
        <v>469</v>
      </c>
      <c r="B470">
        <f>train!G470</f>
        <v>216</v>
      </c>
      <c r="C470">
        <f>train!J470</f>
        <v>188.2</v>
      </c>
      <c r="D470">
        <f>train!M470</f>
        <v>147.1</v>
      </c>
      <c r="E470">
        <f>train!P470</f>
        <v>3.6</v>
      </c>
      <c r="F470" s="4">
        <f t="shared" si="70"/>
        <v>0.61450924608819346</v>
      </c>
      <c r="G470" s="4">
        <f t="shared" si="71"/>
        <v>0.52379627052602273</v>
      </c>
      <c r="H470" s="4">
        <f t="shared" si="72"/>
        <v>0.52379627052602273</v>
      </c>
      <c r="I470" s="4">
        <f t="shared" si="73"/>
        <v>0.18</v>
      </c>
      <c r="J470">
        <f t="shared" si="75"/>
        <v>2</v>
      </c>
      <c r="K470" t="str">
        <f>train!T470</f>
        <v>no</v>
      </c>
      <c r="L470">
        <f t="shared" si="76"/>
        <v>1.128143884114172</v>
      </c>
      <c r="M470">
        <f t="shared" si="77"/>
        <v>0.97915610581858736</v>
      </c>
      <c r="N470">
        <f t="shared" si="78"/>
        <v>0.97915610581858736</v>
      </c>
      <c r="O470">
        <f t="shared" si="79"/>
        <v>0.97915610581858736</v>
      </c>
    </row>
    <row r="471" spans="1:15">
      <c r="A471">
        <f t="shared" si="74"/>
        <v>470</v>
      </c>
      <c r="B471">
        <f>train!G471</f>
        <v>293</v>
      </c>
      <c r="C471">
        <f>train!J471</f>
        <v>160.6</v>
      </c>
      <c r="D471">
        <f>train!M471</f>
        <v>143.9</v>
      </c>
      <c r="E471">
        <f>train!P471</f>
        <v>10</v>
      </c>
      <c r="F471" s="4">
        <f t="shared" si="70"/>
        <v>0.83357041251778097</v>
      </c>
      <c r="G471" s="4">
        <f t="shared" si="71"/>
        <v>0.44698023935429998</v>
      </c>
      <c r="H471" s="4">
        <f t="shared" si="72"/>
        <v>0.44698023935429998</v>
      </c>
      <c r="I471" s="4">
        <f t="shared" si="73"/>
        <v>0.5</v>
      </c>
      <c r="J471">
        <f t="shared" si="75"/>
        <v>1</v>
      </c>
      <c r="K471" t="str">
        <f>train!T471</f>
        <v>no</v>
      </c>
      <c r="L471">
        <f t="shared" si="76"/>
        <v>1.128143884114172</v>
      </c>
      <c r="M471">
        <f t="shared" si="77"/>
        <v>1.1594922601602471</v>
      </c>
      <c r="N471">
        <f t="shared" si="78"/>
        <v>1.1594922601602471</v>
      </c>
      <c r="O471">
        <f t="shared" si="79"/>
        <v>1.1594922601602471</v>
      </c>
    </row>
    <row r="472" spans="1:15">
      <c r="A472">
        <f t="shared" si="74"/>
        <v>471</v>
      </c>
      <c r="B472">
        <f>train!G472</f>
        <v>181.5</v>
      </c>
      <c r="C472">
        <f>train!J472</f>
        <v>196.9</v>
      </c>
      <c r="D472">
        <f>train!M472</f>
        <v>187.2</v>
      </c>
      <c r="E472">
        <f>train!P472</f>
        <v>10.3</v>
      </c>
      <c r="F472" s="4">
        <f t="shared" si="70"/>
        <v>0.51635846372688476</v>
      </c>
      <c r="G472" s="4">
        <f t="shared" si="71"/>
        <v>0.54801001948232675</v>
      </c>
      <c r="H472" s="4">
        <f t="shared" si="72"/>
        <v>0.54801001948232675</v>
      </c>
      <c r="I472" s="4">
        <f t="shared" si="73"/>
        <v>0.51500000000000001</v>
      </c>
      <c r="J472">
        <f t="shared" si="75"/>
        <v>2</v>
      </c>
      <c r="K472" t="str">
        <f>train!T472</f>
        <v>no</v>
      </c>
      <c r="L472">
        <f t="shared" si="76"/>
        <v>1.128143884114172</v>
      </c>
      <c r="M472">
        <f t="shared" si="77"/>
        <v>1.0641809178746013</v>
      </c>
      <c r="N472">
        <f t="shared" si="78"/>
        <v>1.0641809178746013</v>
      </c>
      <c r="O472">
        <f t="shared" si="79"/>
        <v>1.0641809178746013</v>
      </c>
    </row>
    <row r="473" spans="1:15">
      <c r="A473">
        <f t="shared" si="74"/>
        <v>472</v>
      </c>
      <c r="B473">
        <f>train!G473</f>
        <v>74.3</v>
      </c>
      <c r="C473">
        <f>train!J473</f>
        <v>177.3</v>
      </c>
      <c r="D473">
        <f>train!M473</f>
        <v>296.3</v>
      </c>
      <c r="E473">
        <f>train!P473</f>
        <v>14.5</v>
      </c>
      <c r="F473" s="4">
        <f t="shared" si="70"/>
        <v>0.21137980085348507</v>
      </c>
      <c r="G473" s="4">
        <f t="shared" si="71"/>
        <v>0.49345950459226273</v>
      </c>
      <c r="H473" s="4">
        <f t="shared" si="72"/>
        <v>0.49345950459226273</v>
      </c>
      <c r="I473" s="4">
        <f t="shared" si="73"/>
        <v>0.72499999999999998</v>
      </c>
      <c r="J473">
        <f t="shared" si="75"/>
        <v>2</v>
      </c>
      <c r="K473" t="str">
        <f>train!T473</f>
        <v>no</v>
      </c>
      <c r="L473">
        <f t="shared" si="76"/>
        <v>1.128143884114172</v>
      </c>
      <c r="M473">
        <f t="shared" si="77"/>
        <v>1.0282562839845628</v>
      </c>
      <c r="N473">
        <f t="shared" si="78"/>
        <v>1.0282562839845628</v>
      </c>
      <c r="O473">
        <f t="shared" si="79"/>
        <v>1.0282562839845628</v>
      </c>
    </row>
    <row r="474" spans="1:15">
      <c r="A474">
        <f t="shared" si="74"/>
        <v>473</v>
      </c>
      <c r="B474">
        <f>train!G474</f>
        <v>62.3</v>
      </c>
      <c r="C474">
        <f>train!J474</f>
        <v>275</v>
      </c>
      <c r="D474">
        <f>train!M474</f>
        <v>138.69999999999999</v>
      </c>
      <c r="E474">
        <f>train!P474</f>
        <v>10.8</v>
      </c>
      <c r="F474" s="4">
        <f t="shared" si="70"/>
        <v>0.17724039829302987</v>
      </c>
      <c r="G474" s="4">
        <f t="shared" si="71"/>
        <v>0.76537712218202059</v>
      </c>
      <c r="H474" s="4">
        <f t="shared" si="72"/>
        <v>0.76537712218202059</v>
      </c>
      <c r="I474" s="4">
        <f t="shared" si="73"/>
        <v>0.54</v>
      </c>
      <c r="J474">
        <f t="shared" si="75"/>
        <v>1</v>
      </c>
      <c r="K474" t="str">
        <f>train!T474</f>
        <v>no</v>
      </c>
      <c r="L474">
        <f t="shared" si="76"/>
        <v>1.128143884114172</v>
      </c>
      <c r="M474">
        <f t="shared" si="77"/>
        <v>1.2225458834360106</v>
      </c>
      <c r="N474">
        <f t="shared" si="78"/>
        <v>1.2225458834360106</v>
      </c>
      <c r="O474">
        <f t="shared" si="79"/>
        <v>1.2225458834360106</v>
      </c>
    </row>
    <row r="475" spans="1:15">
      <c r="A475">
        <f t="shared" si="74"/>
        <v>474</v>
      </c>
      <c r="B475">
        <f>train!G475</f>
        <v>228.6</v>
      </c>
      <c r="C475">
        <f>train!J475</f>
        <v>248.5</v>
      </c>
      <c r="D475">
        <f>train!M475</f>
        <v>167.1</v>
      </c>
      <c r="E475">
        <f>train!P475</f>
        <v>9</v>
      </c>
      <c r="F475" s="4">
        <f t="shared" si="70"/>
        <v>0.65035561877667136</v>
      </c>
      <c r="G475" s="4">
        <f t="shared" si="71"/>
        <v>0.69162259949902583</v>
      </c>
      <c r="H475" s="4">
        <f t="shared" si="72"/>
        <v>0.69162259949902583</v>
      </c>
      <c r="I475" s="4">
        <f t="shared" si="73"/>
        <v>0.45</v>
      </c>
      <c r="J475">
        <f t="shared" si="75"/>
        <v>1</v>
      </c>
      <c r="K475" t="str">
        <f>train!T475</f>
        <v>no</v>
      </c>
      <c r="L475">
        <f t="shared" si="76"/>
        <v>1.128143884114172</v>
      </c>
      <c r="M475">
        <f t="shared" si="77"/>
        <v>1.2578338805859726</v>
      </c>
      <c r="N475">
        <f t="shared" si="78"/>
        <v>1.2578338805859726</v>
      </c>
      <c r="O475">
        <f t="shared" si="79"/>
        <v>1.2578338805859726</v>
      </c>
    </row>
    <row r="476" spans="1:15">
      <c r="A476">
        <f t="shared" si="74"/>
        <v>475</v>
      </c>
      <c r="B476">
        <f>train!G476</f>
        <v>228.1</v>
      </c>
      <c r="C476">
        <f>train!J476</f>
        <v>276.5</v>
      </c>
      <c r="D476">
        <f>train!M476</f>
        <v>279.8</v>
      </c>
      <c r="E476">
        <f>train!P476</f>
        <v>9.9</v>
      </c>
      <c r="F476" s="4">
        <f t="shared" si="70"/>
        <v>0.64893314366998578</v>
      </c>
      <c r="G476" s="4">
        <f t="shared" si="71"/>
        <v>0.76955190648483163</v>
      </c>
      <c r="H476" s="4">
        <f t="shared" si="72"/>
        <v>0.76955190648483163</v>
      </c>
      <c r="I476" s="4">
        <f t="shared" si="73"/>
        <v>0.495</v>
      </c>
      <c r="J476">
        <f t="shared" si="75"/>
        <v>1</v>
      </c>
      <c r="K476" t="str">
        <f>train!T476</f>
        <v>yes</v>
      </c>
      <c r="L476">
        <f t="shared" si="76"/>
        <v>1.128143884114172</v>
      </c>
      <c r="M476">
        <f t="shared" si="77"/>
        <v>1.3603527110651445</v>
      </c>
      <c r="N476">
        <f t="shared" si="78"/>
        <v>1.3603527110651445</v>
      </c>
      <c r="O476">
        <f t="shared" si="79"/>
        <v>1.3603527110651445</v>
      </c>
    </row>
    <row r="477" spans="1:15">
      <c r="A477">
        <f t="shared" si="74"/>
        <v>476</v>
      </c>
      <c r="B477">
        <f>train!G477</f>
        <v>309.89999999999998</v>
      </c>
      <c r="C477">
        <f>train!J477</f>
        <v>200.3</v>
      </c>
      <c r="D477">
        <f>train!M477</f>
        <v>183.5</v>
      </c>
      <c r="E477">
        <f>train!P477</f>
        <v>14.2</v>
      </c>
      <c r="F477" s="4">
        <f t="shared" si="70"/>
        <v>0.88165007112375526</v>
      </c>
      <c r="G477" s="4">
        <f t="shared" si="71"/>
        <v>0.55747286390203177</v>
      </c>
      <c r="H477" s="4">
        <f t="shared" si="72"/>
        <v>0.55747286390203177</v>
      </c>
      <c r="I477" s="4">
        <f t="shared" si="73"/>
        <v>0.71</v>
      </c>
      <c r="J477">
        <f t="shared" si="75"/>
        <v>1</v>
      </c>
      <c r="K477" t="str">
        <f>train!T477</f>
        <v>no</v>
      </c>
      <c r="L477">
        <f t="shared" si="76"/>
        <v>1.128143884114172</v>
      </c>
      <c r="M477">
        <f t="shared" si="77"/>
        <v>1.3794777402650575</v>
      </c>
      <c r="N477">
        <f t="shared" si="78"/>
        <v>1.3794777402650575</v>
      </c>
      <c r="O477">
        <f t="shared" si="79"/>
        <v>1.3794777402650575</v>
      </c>
    </row>
    <row r="478" spans="1:15">
      <c r="A478">
        <f t="shared" si="74"/>
        <v>477</v>
      </c>
      <c r="B478">
        <f>train!G478</f>
        <v>149.80000000000001</v>
      </c>
      <c r="C478">
        <f>train!J478</f>
        <v>180</v>
      </c>
      <c r="D478">
        <f>train!M478</f>
        <v>140</v>
      </c>
      <c r="E478">
        <f>train!P478</f>
        <v>11.7</v>
      </c>
      <c r="F478" s="4">
        <f t="shared" si="70"/>
        <v>0.42617354196301566</v>
      </c>
      <c r="G478" s="4">
        <f t="shared" si="71"/>
        <v>0.50097411633732258</v>
      </c>
      <c r="H478" s="4">
        <f t="shared" si="72"/>
        <v>0.50097411633732258</v>
      </c>
      <c r="I478" s="4">
        <f t="shared" si="73"/>
        <v>0.58499999999999996</v>
      </c>
      <c r="J478">
        <f t="shared" si="75"/>
        <v>2</v>
      </c>
      <c r="K478" t="str">
        <f>train!T478</f>
        <v>no</v>
      </c>
      <c r="L478">
        <f t="shared" si="76"/>
        <v>1.128143884114172</v>
      </c>
      <c r="M478">
        <f t="shared" si="77"/>
        <v>1.0128173667296709</v>
      </c>
      <c r="N478">
        <f t="shared" si="78"/>
        <v>1.0128173667296709</v>
      </c>
      <c r="O478">
        <f t="shared" si="79"/>
        <v>1.0128173667296709</v>
      </c>
    </row>
    <row r="479" spans="1:15">
      <c r="A479">
        <f t="shared" si="74"/>
        <v>478</v>
      </c>
      <c r="B479">
        <f>train!G479</f>
        <v>183.8</v>
      </c>
      <c r="C479">
        <f>train!J479</f>
        <v>229.7</v>
      </c>
      <c r="D479">
        <f>train!M479</f>
        <v>144.1</v>
      </c>
      <c r="E479">
        <f>train!P479</f>
        <v>7.7</v>
      </c>
      <c r="F479" s="4">
        <f t="shared" si="70"/>
        <v>0.52290184921763871</v>
      </c>
      <c r="G479" s="4">
        <f t="shared" si="71"/>
        <v>0.63929863623712768</v>
      </c>
      <c r="H479" s="4">
        <f t="shared" si="72"/>
        <v>0.63929863623712768</v>
      </c>
      <c r="I479" s="4">
        <f t="shared" si="73"/>
        <v>0.38500000000000001</v>
      </c>
      <c r="J479">
        <f t="shared" si="75"/>
        <v>2</v>
      </c>
      <c r="K479" t="str">
        <f>train!T479</f>
        <v>no</v>
      </c>
      <c r="L479">
        <f t="shared" si="76"/>
        <v>1.128143884114172</v>
      </c>
      <c r="M479">
        <f t="shared" si="77"/>
        <v>1.1131292990953607</v>
      </c>
      <c r="N479">
        <f t="shared" si="78"/>
        <v>1.1131292990953607</v>
      </c>
      <c r="O479">
        <f t="shared" si="79"/>
        <v>1.1131292990953607</v>
      </c>
    </row>
    <row r="480" spans="1:15">
      <c r="A480">
        <f t="shared" si="74"/>
        <v>479</v>
      </c>
      <c r="B480">
        <f>train!G480</f>
        <v>186.7</v>
      </c>
      <c r="C480">
        <f>train!J480</f>
        <v>335</v>
      </c>
      <c r="D480">
        <f>train!M480</f>
        <v>187.2</v>
      </c>
      <c r="E480">
        <f>train!P480</f>
        <v>16.5</v>
      </c>
      <c r="F480" s="4">
        <f t="shared" si="70"/>
        <v>0.53115220483641534</v>
      </c>
      <c r="G480" s="4">
        <f t="shared" si="71"/>
        <v>0.93236849429446145</v>
      </c>
      <c r="H480" s="4">
        <f t="shared" si="72"/>
        <v>0.93236849429446145</v>
      </c>
      <c r="I480" s="4">
        <f t="shared" si="73"/>
        <v>0.82499999999999996</v>
      </c>
      <c r="J480">
        <f t="shared" si="75"/>
        <v>1</v>
      </c>
      <c r="K480" t="str">
        <f>train!T480</f>
        <v>no</v>
      </c>
      <c r="L480">
        <f t="shared" si="76"/>
        <v>1.128143884114172</v>
      </c>
      <c r="M480">
        <f t="shared" si="77"/>
        <v>1.6435844009385181</v>
      </c>
      <c r="N480">
        <f t="shared" si="78"/>
        <v>1.6435844009385181</v>
      </c>
      <c r="O480">
        <f t="shared" si="79"/>
        <v>1.6435844009385181</v>
      </c>
    </row>
    <row r="481" spans="1:15">
      <c r="A481">
        <f t="shared" si="74"/>
        <v>480</v>
      </c>
      <c r="B481">
        <f>train!G481</f>
        <v>209.4</v>
      </c>
      <c r="C481">
        <f>train!J481</f>
        <v>347.3</v>
      </c>
      <c r="D481">
        <f>train!M481</f>
        <v>246</v>
      </c>
      <c r="E481">
        <f>train!P481</f>
        <v>7.4</v>
      </c>
      <c r="F481" s="4">
        <f t="shared" si="70"/>
        <v>0.59573257467994312</v>
      </c>
      <c r="G481" s="4">
        <f t="shared" si="71"/>
        <v>0.96660172557751178</v>
      </c>
      <c r="H481" s="4">
        <f t="shared" si="72"/>
        <v>0.96660172557751178</v>
      </c>
      <c r="I481" s="4">
        <f t="shared" si="73"/>
        <v>0.37</v>
      </c>
      <c r="J481">
        <f t="shared" si="75"/>
        <v>1</v>
      </c>
      <c r="K481" t="str">
        <f>train!T481</f>
        <v>yes</v>
      </c>
      <c r="L481">
        <f t="shared" si="76"/>
        <v>1.128143884114172</v>
      </c>
      <c r="M481">
        <f t="shared" si="77"/>
        <v>1.5363707535336777</v>
      </c>
      <c r="N481">
        <f t="shared" si="78"/>
        <v>1.5363707535336777</v>
      </c>
      <c r="O481">
        <f t="shared" si="79"/>
        <v>1.5363707535336777</v>
      </c>
    </row>
    <row r="482" spans="1:15">
      <c r="A482">
        <f t="shared" si="74"/>
        <v>481</v>
      </c>
      <c r="B482">
        <f>train!G482</f>
        <v>223.2</v>
      </c>
      <c r="C482">
        <f>train!J482</f>
        <v>183.2</v>
      </c>
      <c r="D482">
        <f>train!M482</f>
        <v>150.80000000000001</v>
      </c>
      <c r="E482">
        <f>train!P482</f>
        <v>10.199999999999999</v>
      </c>
      <c r="F482" s="4">
        <f t="shared" si="70"/>
        <v>0.63499288762446648</v>
      </c>
      <c r="G482" s="4">
        <f t="shared" si="71"/>
        <v>0.50988032284998608</v>
      </c>
      <c r="H482" s="4">
        <f t="shared" si="72"/>
        <v>0.50988032284998608</v>
      </c>
      <c r="I482" s="4">
        <f t="shared" si="73"/>
        <v>0.51</v>
      </c>
      <c r="J482">
        <f t="shared" si="75"/>
        <v>2</v>
      </c>
      <c r="K482" t="str">
        <f>train!T482</f>
        <v>no</v>
      </c>
      <c r="L482">
        <f t="shared" si="76"/>
        <v>1.128143884114172</v>
      </c>
      <c r="M482">
        <f t="shared" si="77"/>
        <v>1.0877829997719537</v>
      </c>
      <c r="N482">
        <f t="shared" si="78"/>
        <v>1.0877829997719537</v>
      </c>
      <c r="O482">
        <f t="shared" si="79"/>
        <v>1.0877829997719537</v>
      </c>
    </row>
    <row r="483" spans="1:15">
      <c r="A483">
        <f t="shared" si="74"/>
        <v>482</v>
      </c>
      <c r="B483">
        <f>train!G483</f>
        <v>164.2</v>
      </c>
      <c r="C483">
        <f>train!J483</f>
        <v>155.4</v>
      </c>
      <c r="D483">
        <f>train!M483</f>
        <v>168.9</v>
      </c>
      <c r="E483">
        <f>train!P483</f>
        <v>10.7</v>
      </c>
      <c r="F483" s="4">
        <f t="shared" si="70"/>
        <v>0.46714082503556187</v>
      </c>
      <c r="G483" s="4">
        <f t="shared" si="71"/>
        <v>0.4325076537712218</v>
      </c>
      <c r="H483" s="4">
        <f t="shared" si="72"/>
        <v>0.4325076537712218</v>
      </c>
      <c r="I483" s="4">
        <f t="shared" si="73"/>
        <v>0.53499999999999992</v>
      </c>
      <c r="J483">
        <f t="shared" si="75"/>
        <v>2</v>
      </c>
      <c r="K483" t="str">
        <f>train!T483</f>
        <v>no</v>
      </c>
      <c r="L483">
        <f t="shared" si="76"/>
        <v>1.128143884114172</v>
      </c>
      <c r="M483">
        <f t="shared" si="77"/>
        <v>0.93732133847271371</v>
      </c>
      <c r="N483">
        <f t="shared" si="78"/>
        <v>0.93732133847271371</v>
      </c>
      <c r="O483">
        <f t="shared" si="79"/>
        <v>0.93732133847271371</v>
      </c>
    </row>
    <row r="484" spans="1:15">
      <c r="A484">
        <f t="shared" si="74"/>
        <v>483</v>
      </c>
      <c r="B484">
        <f>train!G484</f>
        <v>150.5</v>
      </c>
      <c r="C484">
        <f>train!J484</f>
        <v>193.1</v>
      </c>
      <c r="D484">
        <f>train!M484</f>
        <v>311.60000000000002</v>
      </c>
      <c r="E484">
        <f>train!P484</f>
        <v>10.3</v>
      </c>
      <c r="F484" s="4">
        <f t="shared" si="70"/>
        <v>0.42816500711237554</v>
      </c>
      <c r="G484" s="4">
        <f t="shared" si="71"/>
        <v>0.53743389924853879</v>
      </c>
      <c r="H484" s="4">
        <f t="shared" si="72"/>
        <v>0.53743389924853879</v>
      </c>
      <c r="I484" s="4">
        <f t="shared" si="73"/>
        <v>0.51500000000000001</v>
      </c>
      <c r="J484">
        <f t="shared" si="75"/>
        <v>2</v>
      </c>
      <c r="K484" t="str">
        <f>train!T484</f>
        <v>no</v>
      </c>
      <c r="L484">
        <f t="shared" si="76"/>
        <v>1.128143884114172</v>
      </c>
      <c r="M484">
        <f t="shared" si="77"/>
        <v>1.013025500882637</v>
      </c>
      <c r="N484">
        <f t="shared" si="78"/>
        <v>1.013025500882637</v>
      </c>
      <c r="O484">
        <f t="shared" si="79"/>
        <v>1.013025500882637</v>
      </c>
    </row>
    <row r="485" spans="1:15">
      <c r="A485">
        <f t="shared" si="74"/>
        <v>484</v>
      </c>
      <c r="B485">
        <f>train!G485</f>
        <v>234.2</v>
      </c>
      <c r="C485">
        <f>train!J485</f>
        <v>293.10000000000002</v>
      </c>
      <c r="D485">
        <f>train!M485</f>
        <v>183.9</v>
      </c>
      <c r="E485">
        <f>train!P485</f>
        <v>9.8000000000000007</v>
      </c>
      <c r="F485" s="4">
        <f t="shared" si="70"/>
        <v>0.66628733997155043</v>
      </c>
      <c r="G485" s="4">
        <f t="shared" si="71"/>
        <v>0.81575285276927367</v>
      </c>
      <c r="H485" s="4">
        <f t="shared" si="72"/>
        <v>0.81575285276927367</v>
      </c>
      <c r="I485" s="4">
        <f t="shared" si="73"/>
        <v>0.49000000000000005</v>
      </c>
      <c r="J485">
        <f t="shared" si="75"/>
        <v>1</v>
      </c>
      <c r="K485" t="str">
        <f>train!T485</f>
        <v>yes</v>
      </c>
      <c r="L485">
        <f t="shared" si="76"/>
        <v>1.128143884114172</v>
      </c>
      <c r="M485">
        <f t="shared" si="77"/>
        <v>1.4194873204818637</v>
      </c>
      <c r="N485">
        <f t="shared" si="78"/>
        <v>1.4194873204818637</v>
      </c>
      <c r="O485">
        <f t="shared" si="79"/>
        <v>1.4194873204818637</v>
      </c>
    </row>
    <row r="486" spans="1:15">
      <c r="A486">
        <f t="shared" si="74"/>
        <v>485</v>
      </c>
      <c r="B486">
        <f>train!G486</f>
        <v>55.3</v>
      </c>
      <c r="C486">
        <f>train!J486</f>
        <v>164.7</v>
      </c>
      <c r="D486">
        <f>train!M486</f>
        <v>200.7</v>
      </c>
      <c r="E486">
        <f>train!P486</f>
        <v>10.199999999999999</v>
      </c>
      <c r="F486" s="4">
        <f t="shared" si="70"/>
        <v>0.15732574679943101</v>
      </c>
      <c r="G486" s="4">
        <f t="shared" si="71"/>
        <v>0.45839131644865011</v>
      </c>
      <c r="H486" s="4">
        <f t="shared" si="72"/>
        <v>0.45839131644865011</v>
      </c>
      <c r="I486" s="4">
        <f t="shared" si="73"/>
        <v>0.51</v>
      </c>
      <c r="J486">
        <f t="shared" si="75"/>
        <v>2</v>
      </c>
      <c r="K486" t="str">
        <f>train!T486</f>
        <v>no</v>
      </c>
      <c r="L486">
        <f t="shared" si="76"/>
        <v>1.128143884114172</v>
      </c>
      <c r="M486">
        <f t="shared" si="77"/>
        <v>0.83970029688993897</v>
      </c>
      <c r="N486">
        <f t="shared" si="78"/>
        <v>0.83970029688993897</v>
      </c>
      <c r="O486">
        <f t="shared" si="79"/>
        <v>0.83970029688993897</v>
      </c>
    </row>
    <row r="487" spans="1:15">
      <c r="A487">
        <f t="shared" si="74"/>
        <v>486</v>
      </c>
      <c r="B487">
        <f>train!G487</f>
        <v>221.8</v>
      </c>
      <c r="C487">
        <f>train!J487</f>
        <v>203.8</v>
      </c>
      <c r="D487">
        <f>train!M487</f>
        <v>215.8</v>
      </c>
      <c r="E487">
        <f>train!P487</f>
        <v>8.4</v>
      </c>
      <c r="F487" s="4">
        <f t="shared" si="70"/>
        <v>0.63100995732574683</v>
      </c>
      <c r="G487" s="4">
        <f t="shared" si="71"/>
        <v>0.56721402727525749</v>
      </c>
      <c r="H487" s="4">
        <f t="shared" si="72"/>
        <v>0.56721402727525749</v>
      </c>
      <c r="I487" s="4">
        <f t="shared" si="73"/>
        <v>0.42000000000000004</v>
      </c>
      <c r="J487">
        <f t="shared" si="75"/>
        <v>2</v>
      </c>
      <c r="K487" t="str">
        <f>train!T487</f>
        <v>no</v>
      </c>
      <c r="L487">
        <f t="shared" si="76"/>
        <v>1.128143884114172</v>
      </c>
      <c r="M487">
        <f t="shared" si="77"/>
        <v>1.103647168129323</v>
      </c>
      <c r="N487">
        <f t="shared" si="78"/>
        <v>1.103647168129323</v>
      </c>
      <c r="O487">
        <f t="shared" si="79"/>
        <v>1.103647168129323</v>
      </c>
    </row>
    <row r="488" spans="1:15">
      <c r="A488">
        <f t="shared" si="74"/>
        <v>487</v>
      </c>
      <c r="B488">
        <f>train!G488</f>
        <v>169.6</v>
      </c>
      <c r="C488">
        <f>train!J488</f>
        <v>58.9</v>
      </c>
      <c r="D488">
        <f>train!M488</f>
        <v>179.3</v>
      </c>
      <c r="E488">
        <f>train!P488</f>
        <v>7.4</v>
      </c>
      <c r="F488" s="4">
        <f t="shared" si="70"/>
        <v>0.48250355618776669</v>
      </c>
      <c r="G488" s="4">
        <f t="shared" si="71"/>
        <v>0.16392986362371276</v>
      </c>
      <c r="H488" s="4">
        <f t="shared" si="72"/>
        <v>0.16392986362371276</v>
      </c>
      <c r="I488" s="4">
        <f t="shared" si="73"/>
        <v>0.37</v>
      </c>
      <c r="J488">
        <f t="shared" si="75"/>
        <v>2</v>
      </c>
      <c r="K488" t="str">
        <f>train!T488</f>
        <v>no</v>
      </c>
      <c r="L488">
        <f t="shared" si="76"/>
        <v>1.128143884114172</v>
      </c>
      <c r="M488">
        <f t="shared" si="77"/>
        <v>0.65073472483740979</v>
      </c>
      <c r="N488">
        <f t="shared" si="78"/>
        <v>0.65073472483740979</v>
      </c>
      <c r="O488">
        <f t="shared" si="79"/>
        <v>0.65073472483740979</v>
      </c>
    </row>
    <row r="489" spans="1:15">
      <c r="A489">
        <f t="shared" si="74"/>
        <v>488</v>
      </c>
      <c r="B489">
        <f>train!G489</f>
        <v>89.7</v>
      </c>
      <c r="C489">
        <f>train!J489</f>
        <v>260.10000000000002</v>
      </c>
      <c r="D489">
        <f>train!M489</f>
        <v>170.1</v>
      </c>
      <c r="E489">
        <f>train!P489</f>
        <v>13.5</v>
      </c>
      <c r="F489" s="4">
        <f t="shared" si="70"/>
        <v>0.25519203413940256</v>
      </c>
      <c r="G489" s="4">
        <f t="shared" si="71"/>
        <v>0.72390759810743111</v>
      </c>
      <c r="H489" s="4">
        <f t="shared" si="72"/>
        <v>0.72390759810743111</v>
      </c>
      <c r="I489" s="4">
        <f t="shared" si="73"/>
        <v>0.67500000000000004</v>
      </c>
      <c r="J489">
        <f t="shared" si="75"/>
        <v>1</v>
      </c>
      <c r="K489" t="str">
        <f>train!T489</f>
        <v>yes</v>
      </c>
      <c r="L489">
        <f t="shared" si="76"/>
        <v>1.128143884114172</v>
      </c>
      <c r="M489">
        <f t="shared" si="77"/>
        <v>1.252530397029767</v>
      </c>
      <c r="N489">
        <f t="shared" si="78"/>
        <v>1.252530397029767</v>
      </c>
      <c r="O489">
        <f t="shared" si="79"/>
        <v>1.252530397029767</v>
      </c>
    </row>
    <row r="490" spans="1:15">
      <c r="A490">
        <f t="shared" si="74"/>
        <v>489</v>
      </c>
      <c r="B490">
        <f>train!G490</f>
        <v>80.2</v>
      </c>
      <c r="C490">
        <f>train!J490</f>
        <v>219</v>
      </c>
      <c r="D490">
        <f>train!M490</f>
        <v>122.6</v>
      </c>
      <c r="E490">
        <f>train!P490</f>
        <v>8.6</v>
      </c>
      <c r="F490" s="4">
        <f t="shared" si="70"/>
        <v>0.22816500711237553</v>
      </c>
      <c r="G490" s="4">
        <f t="shared" si="71"/>
        <v>0.60951850821040909</v>
      </c>
      <c r="H490" s="4">
        <f t="shared" si="72"/>
        <v>0.60951850821040909</v>
      </c>
      <c r="I490" s="4">
        <f t="shared" si="73"/>
        <v>0.43</v>
      </c>
      <c r="J490">
        <f t="shared" si="75"/>
        <v>2</v>
      </c>
      <c r="K490" t="str">
        <f>train!T490</f>
        <v>no</v>
      </c>
      <c r="L490">
        <f t="shared" si="76"/>
        <v>1.128143884114172</v>
      </c>
      <c r="M490">
        <f t="shared" si="77"/>
        <v>0.98994186403681061</v>
      </c>
      <c r="N490">
        <f t="shared" si="78"/>
        <v>0.98994186403681061</v>
      </c>
      <c r="O490">
        <f t="shared" si="79"/>
        <v>0.98994186403681061</v>
      </c>
    </row>
    <row r="491" spans="1:15">
      <c r="A491">
        <f t="shared" si="74"/>
        <v>490</v>
      </c>
      <c r="B491">
        <f>train!G491</f>
        <v>125.7</v>
      </c>
      <c r="C491">
        <f>train!J491</f>
        <v>207.6</v>
      </c>
      <c r="D491">
        <f>train!M491</f>
        <v>183.1</v>
      </c>
      <c r="E491">
        <f>train!P491</f>
        <v>12.9</v>
      </c>
      <c r="F491" s="4">
        <f t="shared" si="70"/>
        <v>0.35761024182076817</v>
      </c>
      <c r="G491" s="4">
        <f t="shared" si="71"/>
        <v>0.57779014750904534</v>
      </c>
      <c r="H491" s="4">
        <f t="shared" si="72"/>
        <v>0.57779014750904534</v>
      </c>
      <c r="I491" s="4">
        <f t="shared" si="73"/>
        <v>0.64500000000000002</v>
      </c>
      <c r="J491">
        <f t="shared" si="75"/>
        <v>2</v>
      </c>
      <c r="K491" t="str">
        <f>train!T491</f>
        <v>no</v>
      </c>
      <c r="L491">
        <f t="shared" si="76"/>
        <v>1.128143884114172</v>
      </c>
      <c r="M491">
        <f t="shared" si="77"/>
        <v>1.1007238500969065</v>
      </c>
      <c r="N491">
        <f t="shared" si="78"/>
        <v>1.1007238500969065</v>
      </c>
      <c r="O491">
        <f t="shared" si="79"/>
        <v>1.1007238500969065</v>
      </c>
    </row>
    <row r="492" spans="1:15">
      <c r="A492">
        <f t="shared" si="74"/>
        <v>491</v>
      </c>
      <c r="B492">
        <f>train!G492</f>
        <v>176.3</v>
      </c>
      <c r="C492">
        <f>train!J492</f>
        <v>93.4</v>
      </c>
      <c r="D492">
        <f>train!M492</f>
        <v>207.2</v>
      </c>
      <c r="E492">
        <f>train!P492</f>
        <v>9.6</v>
      </c>
      <c r="F492" s="4">
        <f t="shared" si="70"/>
        <v>0.50156472261735419</v>
      </c>
      <c r="G492" s="4">
        <f t="shared" si="71"/>
        <v>0.25994990258836626</v>
      </c>
      <c r="H492" s="4">
        <f t="shared" si="72"/>
        <v>0.25994990258836626</v>
      </c>
      <c r="I492" s="4">
        <f t="shared" si="73"/>
        <v>0.48</v>
      </c>
      <c r="J492">
        <f t="shared" si="75"/>
        <v>2</v>
      </c>
      <c r="K492" t="str">
        <f>train!T492</f>
        <v>no</v>
      </c>
      <c r="L492">
        <f t="shared" si="76"/>
        <v>1.128143884114172</v>
      </c>
      <c r="M492">
        <f t="shared" si="77"/>
        <v>0.78556672198205135</v>
      </c>
      <c r="N492">
        <f t="shared" si="78"/>
        <v>0.78556672198205135</v>
      </c>
      <c r="O492">
        <f t="shared" si="79"/>
        <v>0.78556672198205135</v>
      </c>
    </row>
    <row r="493" spans="1:15">
      <c r="A493">
        <f t="shared" si="74"/>
        <v>492</v>
      </c>
      <c r="B493">
        <f>train!G493</f>
        <v>207.2</v>
      </c>
      <c r="C493">
        <f>train!J493</f>
        <v>254.1</v>
      </c>
      <c r="D493">
        <f>train!M493</f>
        <v>169.3</v>
      </c>
      <c r="E493">
        <f>train!P493</f>
        <v>9.5</v>
      </c>
      <c r="F493" s="4">
        <f t="shared" si="70"/>
        <v>0.58947368421052626</v>
      </c>
      <c r="G493" s="4">
        <f t="shared" si="71"/>
        <v>0.70720846089618694</v>
      </c>
      <c r="H493" s="4">
        <f t="shared" si="72"/>
        <v>0.70720846089618694</v>
      </c>
      <c r="I493" s="4">
        <f t="shared" si="73"/>
        <v>0.47499999999999998</v>
      </c>
      <c r="J493">
        <f t="shared" si="75"/>
        <v>1</v>
      </c>
      <c r="K493" t="str">
        <f>train!T493</f>
        <v>no</v>
      </c>
      <c r="L493">
        <f t="shared" si="76"/>
        <v>1.128143884114172</v>
      </c>
      <c r="M493">
        <f t="shared" si="77"/>
        <v>1.2543491693715263</v>
      </c>
      <c r="N493">
        <f t="shared" si="78"/>
        <v>1.2543491693715263</v>
      </c>
      <c r="O493">
        <f t="shared" si="79"/>
        <v>1.2543491693715263</v>
      </c>
    </row>
    <row r="494" spans="1:15">
      <c r="A494">
        <f t="shared" si="74"/>
        <v>493</v>
      </c>
      <c r="B494">
        <f>train!G494</f>
        <v>205.7</v>
      </c>
      <c r="C494">
        <f>train!J494</f>
        <v>161.9</v>
      </c>
      <c r="D494">
        <f>train!M494</f>
        <v>269.7</v>
      </c>
      <c r="E494">
        <f>train!P494</f>
        <v>12.5</v>
      </c>
      <c r="F494" s="4">
        <f t="shared" si="70"/>
        <v>0.5852062588904694</v>
      </c>
      <c r="G494" s="4">
        <f t="shared" si="71"/>
        <v>0.45059838575006961</v>
      </c>
      <c r="H494" s="4">
        <f t="shared" si="72"/>
        <v>0.45059838575006961</v>
      </c>
      <c r="I494" s="4">
        <f t="shared" si="73"/>
        <v>0.625</v>
      </c>
      <c r="J494">
        <f t="shared" si="75"/>
        <v>2</v>
      </c>
      <c r="K494" t="str">
        <f>train!T494</f>
        <v>no</v>
      </c>
      <c r="L494">
        <f t="shared" si="76"/>
        <v>1.128143884114172</v>
      </c>
      <c r="M494">
        <f t="shared" si="77"/>
        <v>1.0673186852696415</v>
      </c>
      <c r="N494">
        <f t="shared" si="78"/>
        <v>1.0673186852696415</v>
      </c>
      <c r="O494">
        <f t="shared" si="79"/>
        <v>1.0673186852696415</v>
      </c>
    </row>
    <row r="495" spans="1:15">
      <c r="A495">
        <f t="shared" si="74"/>
        <v>494</v>
      </c>
      <c r="B495">
        <f>train!G495</f>
        <v>157.5</v>
      </c>
      <c r="C495">
        <f>train!J495</f>
        <v>130.69999999999999</v>
      </c>
      <c r="D495">
        <f>train!M495</f>
        <v>193.4</v>
      </c>
      <c r="E495">
        <f>train!P495</f>
        <v>9.6</v>
      </c>
      <c r="F495" s="4">
        <f t="shared" si="70"/>
        <v>0.44807965860597437</v>
      </c>
      <c r="G495" s="4">
        <f t="shared" si="71"/>
        <v>0.36376287225160031</v>
      </c>
      <c r="H495" s="4">
        <f t="shared" si="72"/>
        <v>0.36376287225160031</v>
      </c>
      <c r="I495" s="4">
        <f t="shared" si="73"/>
        <v>0.48</v>
      </c>
      <c r="J495">
        <f t="shared" si="75"/>
        <v>2</v>
      </c>
      <c r="K495" t="str">
        <f>train!T495</f>
        <v>no</v>
      </c>
      <c r="L495">
        <f t="shared" si="76"/>
        <v>1.128143884114172</v>
      </c>
      <c r="M495">
        <f t="shared" si="77"/>
        <v>0.83415959798704875</v>
      </c>
      <c r="N495">
        <f t="shared" si="78"/>
        <v>0.83415959798704875</v>
      </c>
      <c r="O495">
        <f t="shared" si="79"/>
        <v>0.83415959798704875</v>
      </c>
    </row>
    <row r="496" spans="1:15">
      <c r="A496">
        <f t="shared" si="74"/>
        <v>495</v>
      </c>
      <c r="B496">
        <f>train!G496</f>
        <v>160.4</v>
      </c>
      <c r="C496">
        <f>train!J496</f>
        <v>102.6</v>
      </c>
      <c r="D496">
        <f>train!M496</f>
        <v>235.3</v>
      </c>
      <c r="E496">
        <f>train!P496</f>
        <v>9.1</v>
      </c>
      <c r="F496" s="4">
        <f t="shared" si="70"/>
        <v>0.45633001422475106</v>
      </c>
      <c r="G496" s="4">
        <f t="shared" si="71"/>
        <v>0.28555524631227386</v>
      </c>
      <c r="H496" s="4">
        <f t="shared" si="72"/>
        <v>0.28555524631227386</v>
      </c>
      <c r="I496" s="4">
        <f t="shared" si="73"/>
        <v>0.45499999999999996</v>
      </c>
      <c r="J496">
        <f t="shared" si="75"/>
        <v>2</v>
      </c>
      <c r="K496" t="str">
        <f>train!T496</f>
        <v>no</v>
      </c>
      <c r="L496">
        <f t="shared" si="76"/>
        <v>1.128143884114172</v>
      </c>
      <c r="M496">
        <f t="shared" si="77"/>
        <v>0.76049042023899827</v>
      </c>
      <c r="N496">
        <f t="shared" si="78"/>
        <v>0.76049042023899827</v>
      </c>
      <c r="O496">
        <f t="shared" si="79"/>
        <v>0.76049042023899827</v>
      </c>
    </row>
    <row r="497" spans="1:15">
      <c r="A497">
        <f t="shared" si="74"/>
        <v>496</v>
      </c>
      <c r="B497">
        <f>train!G497</f>
        <v>214.1</v>
      </c>
      <c r="C497">
        <f>train!J497</f>
        <v>200.9</v>
      </c>
      <c r="D497">
        <f>train!M497</f>
        <v>246.8</v>
      </c>
      <c r="E497">
        <f>train!P497</f>
        <v>9.1999999999999993</v>
      </c>
      <c r="F497" s="4">
        <f t="shared" si="70"/>
        <v>0.609103840682788</v>
      </c>
      <c r="G497" s="4">
        <f t="shared" si="71"/>
        <v>0.55914277762315612</v>
      </c>
      <c r="H497" s="4">
        <f t="shared" si="72"/>
        <v>0.55914277762315612</v>
      </c>
      <c r="I497" s="4">
        <f t="shared" si="73"/>
        <v>0.45999999999999996</v>
      </c>
      <c r="J497">
        <f t="shared" si="75"/>
        <v>2</v>
      </c>
      <c r="K497" t="str">
        <f>train!T497</f>
        <v>no</v>
      </c>
      <c r="L497">
        <f t="shared" si="76"/>
        <v>1.128143884114172</v>
      </c>
      <c r="M497">
        <f t="shared" si="77"/>
        <v>1.0990399357033391</v>
      </c>
      <c r="N497">
        <f t="shared" si="78"/>
        <v>1.0990399357033391</v>
      </c>
      <c r="O497">
        <f t="shared" si="79"/>
        <v>1.0990399357033391</v>
      </c>
    </row>
    <row r="498" spans="1:15">
      <c r="A498">
        <f t="shared" si="74"/>
        <v>497</v>
      </c>
      <c r="B498">
        <f>train!G498</f>
        <v>102.6</v>
      </c>
      <c r="C498">
        <f>train!J498</f>
        <v>246</v>
      </c>
      <c r="D498">
        <f>train!M498</f>
        <v>170.5</v>
      </c>
      <c r="E498">
        <f>train!P498</f>
        <v>9.1</v>
      </c>
      <c r="F498" s="4">
        <f t="shared" si="70"/>
        <v>0.29189189189189185</v>
      </c>
      <c r="G498" s="4">
        <f t="shared" si="71"/>
        <v>0.6846646256610075</v>
      </c>
      <c r="H498" s="4">
        <f t="shared" si="72"/>
        <v>0.6846646256610075</v>
      </c>
      <c r="I498" s="4">
        <f t="shared" si="73"/>
        <v>0.45499999999999996</v>
      </c>
      <c r="J498">
        <f t="shared" si="75"/>
        <v>2</v>
      </c>
      <c r="K498" t="str">
        <f>train!T498</f>
        <v>no</v>
      </c>
      <c r="L498">
        <f t="shared" si="76"/>
        <v>1.128143884114172</v>
      </c>
      <c r="M498">
        <f t="shared" si="77"/>
        <v>1.1089441716404316</v>
      </c>
      <c r="N498">
        <f t="shared" si="78"/>
        <v>1.1089441716404316</v>
      </c>
      <c r="O498">
        <f t="shared" si="79"/>
        <v>1.1089441716404316</v>
      </c>
    </row>
    <row r="499" spans="1:15">
      <c r="A499">
        <f t="shared" si="74"/>
        <v>498</v>
      </c>
      <c r="B499">
        <f>train!G499</f>
        <v>202.8</v>
      </c>
      <c r="C499">
        <f>train!J499</f>
        <v>165.8</v>
      </c>
      <c r="D499">
        <f>train!M499</f>
        <v>143.9</v>
      </c>
      <c r="E499">
        <f>train!P499</f>
        <v>4.5999999999999996</v>
      </c>
      <c r="F499" s="4">
        <f t="shared" si="70"/>
        <v>0.57695590327169277</v>
      </c>
      <c r="G499" s="4">
        <f t="shared" si="71"/>
        <v>0.46145282493737827</v>
      </c>
      <c r="H499" s="4">
        <f t="shared" si="72"/>
        <v>0.46145282493737827</v>
      </c>
      <c r="I499" s="4">
        <f t="shared" si="73"/>
        <v>0.22999999999999998</v>
      </c>
      <c r="J499">
        <f t="shared" si="75"/>
        <v>2</v>
      </c>
      <c r="K499" t="str">
        <f>train!T499</f>
        <v>no</v>
      </c>
      <c r="L499">
        <f t="shared" si="76"/>
        <v>1.128143884114172</v>
      </c>
      <c r="M499">
        <f t="shared" si="77"/>
        <v>0.90091927141416406</v>
      </c>
      <c r="N499">
        <f t="shared" si="78"/>
        <v>0.90091927141416406</v>
      </c>
      <c r="O499">
        <f t="shared" si="79"/>
        <v>0.90091927141416406</v>
      </c>
    </row>
    <row r="500" spans="1:15">
      <c r="A500">
        <f t="shared" si="74"/>
        <v>499</v>
      </c>
      <c r="B500">
        <f>train!G500</f>
        <v>57.5</v>
      </c>
      <c r="C500">
        <f>train!J500</f>
        <v>265.5</v>
      </c>
      <c r="D500">
        <f>train!M500</f>
        <v>244.3</v>
      </c>
      <c r="E500">
        <f>train!P500</f>
        <v>11.6</v>
      </c>
      <c r="F500" s="4">
        <f t="shared" si="70"/>
        <v>0.16358463726884778</v>
      </c>
      <c r="G500" s="4">
        <f t="shared" si="71"/>
        <v>0.73893682159755081</v>
      </c>
      <c r="H500" s="4">
        <f t="shared" si="72"/>
        <v>0.73893682159755081</v>
      </c>
      <c r="I500" s="4">
        <f t="shared" si="73"/>
        <v>0.57999999999999996</v>
      </c>
      <c r="J500">
        <f t="shared" si="75"/>
        <v>1</v>
      </c>
      <c r="K500" t="str">
        <f>train!T500</f>
        <v>no</v>
      </c>
      <c r="L500">
        <f t="shared" si="76"/>
        <v>1.128143884114172</v>
      </c>
      <c r="M500">
        <f t="shared" si="77"/>
        <v>1.2063230024233815</v>
      </c>
      <c r="N500">
        <f t="shared" si="78"/>
        <v>1.2063230024233815</v>
      </c>
      <c r="O500">
        <f t="shared" si="79"/>
        <v>1.2063230024233815</v>
      </c>
    </row>
    <row r="501" spans="1:15">
      <c r="A501">
        <f t="shared" si="74"/>
        <v>500</v>
      </c>
      <c r="B501">
        <f>train!G501</f>
        <v>169.9</v>
      </c>
      <c r="C501">
        <f>train!J501</f>
        <v>225.2</v>
      </c>
      <c r="D501">
        <f>train!M501</f>
        <v>169.7</v>
      </c>
      <c r="E501">
        <f>train!P501</f>
        <v>11.4</v>
      </c>
      <c r="F501" s="4">
        <f t="shared" si="70"/>
        <v>0.48335704125177809</v>
      </c>
      <c r="G501" s="4">
        <f t="shared" si="71"/>
        <v>0.62677428332869467</v>
      </c>
      <c r="H501" s="4">
        <f t="shared" si="72"/>
        <v>0.62677428332869467</v>
      </c>
      <c r="I501" s="4">
        <f t="shared" si="73"/>
        <v>0.57000000000000006</v>
      </c>
      <c r="J501">
        <f t="shared" si="75"/>
        <v>1</v>
      </c>
      <c r="K501" t="str">
        <f>train!T501</f>
        <v>no</v>
      </c>
      <c r="L501">
        <f t="shared" si="76"/>
        <v>1.128143884114172</v>
      </c>
      <c r="M501">
        <f t="shared" si="77"/>
        <v>1.1594076219397864</v>
      </c>
      <c r="N501">
        <f t="shared" si="78"/>
        <v>1.1594076219397864</v>
      </c>
      <c r="O501">
        <f t="shared" si="79"/>
        <v>1.1594076219397864</v>
      </c>
    </row>
    <row r="502" spans="1:15">
      <c r="A502">
        <f t="shared" si="74"/>
        <v>501</v>
      </c>
      <c r="B502">
        <f>train!G502</f>
        <v>335.5</v>
      </c>
      <c r="C502">
        <f>train!J502</f>
        <v>212.5</v>
      </c>
      <c r="D502">
        <f>train!M502</f>
        <v>265</v>
      </c>
      <c r="E502">
        <f>train!P502</f>
        <v>12.7</v>
      </c>
      <c r="F502" s="4">
        <f t="shared" si="70"/>
        <v>0.95448079658605978</v>
      </c>
      <c r="G502" s="4">
        <f t="shared" si="71"/>
        <v>0.5914277762315614</v>
      </c>
      <c r="H502" s="4">
        <f t="shared" si="72"/>
        <v>0.5914277762315614</v>
      </c>
      <c r="I502" s="4">
        <f t="shared" si="73"/>
        <v>0.63500000000000001</v>
      </c>
      <c r="J502">
        <f t="shared" si="75"/>
        <v>1</v>
      </c>
      <c r="K502" t="str">
        <f>train!T502</f>
        <v>yes</v>
      </c>
      <c r="L502">
        <f t="shared" si="76"/>
        <v>1.128143884114172</v>
      </c>
      <c r="M502">
        <f t="shared" si="77"/>
        <v>1.4190955640998879</v>
      </c>
      <c r="N502">
        <f t="shared" si="78"/>
        <v>1.4190955640998879</v>
      </c>
      <c r="O502">
        <f t="shared" si="79"/>
        <v>1.4190955640998879</v>
      </c>
    </row>
    <row r="503" spans="1:15">
      <c r="A503">
        <f t="shared" si="74"/>
        <v>502</v>
      </c>
      <c r="B503">
        <f>train!G503</f>
        <v>139.5</v>
      </c>
      <c r="C503">
        <f>train!J503</f>
        <v>289.3</v>
      </c>
      <c r="D503">
        <f>train!M503</f>
        <v>129.4</v>
      </c>
      <c r="E503">
        <f>train!P503</f>
        <v>13.1</v>
      </c>
      <c r="F503" s="4">
        <f t="shared" si="70"/>
        <v>0.39687055476529159</v>
      </c>
      <c r="G503" s="4">
        <f t="shared" si="71"/>
        <v>0.80517673253548572</v>
      </c>
      <c r="H503" s="4">
        <f t="shared" si="72"/>
        <v>0.80517673253548572</v>
      </c>
      <c r="I503" s="4">
        <f t="shared" si="73"/>
        <v>0.65500000000000003</v>
      </c>
      <c r="J503">
        <f t="shared" si="75"/>
        <v>1</v>
      </c>
      <c r="K503" t="str">
        <f>train!T503</f>
        <v>no</v>
      </c>
      <c r="L503">
        <f t="shared" si="76"/>
        <v>1.128143884114172</v>
      </c>
      <c r="M503">
        <f t="shared" si="77"/>
        <v>1.3722792640249115</v>
      </c>
      <c r="N503">
        <f t="shared" si="78"/>
        <v>1.3722792640249115</v>
      </c>
      <c r="O503">
        <f t="shared" si="79"/>
        <v>1.3722792640249115</v>
      </c>
    </row>
    <row r="504" spans="1:15">
      <c r="A504">
        <f t="shared" si="74"/>
        <v>503</v>
      </c>
      <c r="B504">
        <f>train!G504</f>
        <v>142.30000000000001</v>
      </c>
      <c r="C504">
        <f>train!J504</f>
        <v>118.7</v>
      </c>
      <c r="D504">
        <f>train!M504</f>
        <v>240.1</v>
      </c>
      <c r="E504">
        <f>train!P504</f>
        <v>6.6</v>
      </c>
      <c r="F504" s="4">
        <f t="shared" si="70"/>
        <v>0.40483641536273118</v>
      </c>
      <c r="G504" s="4">
        <f t="shared" si="71"/>
        <v>0.33036459782911215</v>
      </c>
      <c r="H504" s="4">
        <f t="shared" si="72"/>
        <v>0.33036459782911215</v>
      </c>
      <c r="I504" s="4">
        <f t="shared" si="73"/>
        <v>0.32999999999999996</v>
      </c>
      <c r="J504">
        <f t="shared" si="75"/>
        <v>2</v>
      </c>
      <c r="K504" t="str">
        <f>train!T504</f>
        <v>no</v>
      </c>
      <c r="L504">
        <f t="shared" si="76"/>
        <v>1.128143884114172</v>
      </c>
      <c r="M504">
        <f t="shared" si="77"/>
        <v>0.70076676448111308</v>
      </c>
      <c r="N504">
        <f t="shared" si="78"/>
        <v>0.70076676448111308</v>
      </c>
      <c r="O504">
        <f t="shared" si="79"/>
        <v>0.70076676448111308</v>
      </c>
    </row>
    <row r="505" spans="1:15">
      <c r="A505">
        <f t="shared" si="74"/>
        <v>504</v>
      </c>
      <c r="B505">
        <f>train!G505</f>
        <v>187.8</v>
      </c>
      <c r="C505">
        <f>train!J505</f>
        <v>248.6</v>
      </c>
      <c r="D505">
        <f>train!M505</f>
        <v>208.8</v>
      </c>
      <c r="E505">
        <f>train!P505</f>
        <v>10.6</v>
      </c>
      <c r="F505" s="4">
        <f t="shared" si="70"/>
        <v>0.53428165007112383</v>
      </c>
      <c r="G505" s="4">
        <f t="shared" si="71"/>
        <v>0.69190091845254653</v>
      </c>
      <c r="H505" s="4">
        <f t="shared" si="72"/>
        <v>0.69190091845254653</v>
      </c>
      <c r="I505" s="4">
        <f t="shared" si="73"/>
        <v>0.53</v>
      </c>
      <c r="J505">
        <f t="shared" si="75"/>
        <v>1</v>
      </c>
      <c r="K505" t="str">
        <f>train!T505</f>
        <v>no</v>
      </c>
      <c r="L505">
        <f t="shared" si="76"/>
        <v>1.128143884114172</v>
      </c>
      <c r="M505">
        <f t="shared" si="77"/>
        <v>1.2344272532286695</v>
      </c>
      <c r="N505">
        <f t="shared" si="78"/>
        <v>1.2344272532286695</v>
      </c>
      <c r="O505">
        <f t="shared" si="79"/>
        <v>1.2344272532286695</v>
      </c>
    </row>
    <row r="506" spans="1:15">
      <c r="A506">
        <f t="shared" si="74"/>
        <v>505</v>
      </c>
      <c r="B506">
        <f>train!G506</f>
        <v>193.7</v>
      </c>
      <c r="C506">
        <f>train!J506</f>
        <v>154.19999999999999</v>
      </c>
      <c r="D506">
        <f>train!M506</f>
        <v>299</v>
      </c>
      <c r="E506">
        <f>train!P506</f>
        <v>12.7</v>
      </c>
      <c r="F506" s="4">
        <f t="shared" si="70"/>
        <v>0.55106685633001418</v>
      </c>
      <c r="G506" s="4">
        <f t="shared" si="71"/>
        <v>0.42916782632897293</v>
      </c>
      <c r="H506" s="4">
        <f t="shared" si="72"/>
        <v>0.42916782632897293</v>
      </c>
      <c r="I506" s="4">
        <f t="shared" si="73"/>
        <v>0.63500000000000001</v>
      </c>
      <c r="J506">
        <f t="shared" si="75"/>
        <v>2</v>
      </c>
      <c r="K506" t="str">
        <f>train!T506</f>
        <v>no</v>
      </c>
      <c r="L506">
        <f t="shared" si="76"/>
        <v>1.128143884114172</v>
      </c>
      <c r="M506">
        <f t="shared" si="77"/>
        <v>1.0369521331562588</v>
      </c>
      <c r="N506">
        <f t="shared" si="78"/>
        <v>1.0369521331562588</v>
      </c>
      <c r="O506">
        <f t="shared" si="79"/>
        <v>1.0369521331562588</v>
      </c>
    </row>
    <row r="507" spans="1:15">
      <c r="A507">
        <f t="shared" si="74"/>
        <v>506</v>
      </c>
      <c r="B507">
        <f>train!G507</f>
        <v>156.4</v>
      </c>
      <c r="C507">
        <f>train!J507</f>
        <v>233.4</v>
      </c>
      <c r="D507">
        <f>train!M507</f>
        <v>195.7</v>
      </c>
      <c r="E507">
        <f>train!P507</f>
        <v>7.7</v>
      </c>
      <c r="F507" s="4">
        <f t="shared" si="70"/>
        <v>0.444950213371266</v>
      </c>
      <c r="G507" s="4">
        <f t="shared" si="71"/>
        <v>0.64959643751739493</v>
      </c>
      <c r="H507" s="4">
        <f t="shared" si="72"/>
        <v>0.64959643751739493</v>
      </c>
      <c r="I507" s="4">
        <f t="shared" si="73"/>
        <v>0.38500000000000001</v>
      </c>
      <c r="J507">
        <f t="shared" si="75"/>
        <v>2</v>
      </c>
      <c r="K507" t="str">
        <f>train!T507</f>
        <v>no</v>
      </c>
      <c r="L507">
        <f t="shared" si="76"/>
        <v>1.128143884114172</v>
      </c>
      <c r="M507">
        <f t="shared" si="77"/>
        <v>1.0909430579318595</v>
      </c>
      <c r="N507">
        <f t="shared" si="78"/>
        <v>1.0909430579318595</v>
      </c>
      <c r="O507">
        <f t="shared" si="79"/>
        <v>1.0909430579318595</v>
      </c>
    </row>
    <row r="508" spans="1:15">
      <c r="A508">
        <f t="shared" si="74"/>
        <v>507</v>
      </c>
      <c r="B508">
        <f>train!G508</f>
        <v>220.7</v>
      </c>
      <c r="C508">
        <f>train!J508</f>
        <v>217.7</v>
      </c>
      <c r="D508">
        <f>train!M508</f>
        <v>190.5</v>
      </c>
      <c r="E508">
        <f>train!P508</f>
        <v>13.2</v>
      </c>
      <c r="F508" s="4">
        <f t="shared" si="70"/>
        <v>0.62788051209103835</v>
      </c>
      <c r="G508" s="4">
        <f t="shared" si="71"/>
        <v>0.60590036181463958</v>
      </c>
      <c r="H508" s="4">
        <f t="shared" si="72"/>
        <v>0.60590036181463958</v>
      </c>
      <c r="I508" s="4">
        <f t="shared" si="73"/>
        <v>0.65999999999999992</v>
      </c>
      <c r="J508">
        <f t="shared" si="75"/>
        <v>1</v>
      </c>
      <c r="K508" t="str">
        <f>train!T508</f>
        <v>yes</v>
      </c>
      <c r="L508">
        <f t="shared" si="76"/>
        <v>1.128143884114172</v>
      </c>
      <c r="M508">
        <f t="shared" si="77"/>
        <v>1.2506256171844261</v>
      </c>
      <c r="N508">
        <f t="shared" si="78"/>
        <v>1.2506256171844261</v>
      </c>
      <c r="O508">
        <f t="shared" si="79"/>
        <v>1.2506256171844261</v>
      </c>
    </row>
    <row r="509" spans="1:15">
      <c r="A509">
        <f t="shared" si="74"/>
        <v>508</v>
      </c>
      <c r="B509">
        <f>train!G509</f>
        <v>239.8</v>
      </c>
      <c r="C509">
        <f>train!J509</f>
        <v>221.9</v>
      </c>
      <c r="D509">
        <f>train!M509</f>
        <v>189.1</v>
      </c>
      <c r="E509">
        <f>train!P509</f>
        <v>7.3</v>
      </c>
      <c r="F509" s="4">
        <f t="shared" si="70"/>
        <v>0.68221906116642961</v>
      </c>
      <c r="G509" s="4">
        <f t="shared" si="71"/>
        <v>0.61758975786251047</v>
      </c>
      <c r="H509" s="4">
        <f t="shared" si="72"/>
        <v>0.61758975786251047</v>
      </c>
      <c r="I509" s="4">
        <f t="shared" si="73"/>
        <v>0.36499999999999999</v>
      </c>
      <c r="J509">
        <f t="shared" si="75"/>
        <v>1</v>
      </c>
      <c r="K509" t="str">
        <f>train!T509</f>
        <v>no</v>
      </c>
      <c r="L509">
        <f t="shared" si="76"/>
        <v>1.128143884114172</v>
      </c>
      <c r="M509">
        <f t="shared" si="77"/>
        <v>1.1668256362679701</v>
      </c>
      <c r="N509">
        <f t="shared" si="78"/>
        <v>1.1668256362679701</v>
      </c>
      <c r="O509">
        <f t="shared" si="79"/>
        <v>1.1668256362679701</v>
      </c>
    </row>
    <row r="510" spans="1:15">
      <c r="A510">
        <f t="shared" si="74"/>
        <v>509</v>
      </c>
      <c r="B510">
        <f>train!G510</f>
        <v>172</v>
      </c>
      <c r="C510">
        <f>train!J510</f>
        <v>200.2</v>
      </c>
      <c r="D510">
        <f>train!M510</f>
        <v>233.1</v>
      </c>
      <c r="E510">
        <f>train!P510</f>
        <v>8</v>
      </c>
      <c r="F510" s="4">
        <f t="shared" si="70"/>
        <v>0.48933143669985774</v>
      </c>
      <c r="G510" s="4">
        <f t="shared" si="71"/>
        <v>0.55719454494851095</v>
      </c>
      <c r="H510" s="4">
        <f t="shared" si="72"/>
        <v>0.55719454494851095</v>
      </c>
      <c r="I510" s="4">
        <f t="shared" si="73"/>
        <v>0.4</v>
      </c>
      <c r="J510">
        <f t="shared" si="75"/>
        <v>2</v>
      </c>
      <c r="K510" t="str">
        <f>train!T510</f>
        <v>no</v>
      </c>
      <c r="L510">
        <f t="shared" si="76"/>
        <v>1.128143884114172</v>
      </c>
      <c r="M510">
        <f t="shared" si="77"/>
        <v>1.0101370089168615</v>
      </c>
      <c r="N510">
        <f t="shared" si="78"/>
        <v>1.0101370089168615</v>
      </c>
      <c r="O510">
        <f t="shared" si="79"/>
        <v>1.0101370089168615</v>
      </c>
    </row>
    <row r="511" spans="1:15">
      <c r="A511">
        <f t="shared" si="74"/>
        <v>510</v>
      </c>
      <c r="B511">
        <f>train!G511</f>
        <v>128.19999999999999</v>
      </c>
      <c r="C511">
        <f>train!J511</f>
        <v>274.5</v>
      </c>
      <c r="D511">
        <f>train!M511</f>
        <v>298.89999999999998</v>
      </c>
      <c r="E511">
        <f>train!P511</f>
        <v>8.8000000000000007</v>
      </c>
      <c r="F511" s="4">
        <f t="shared" si="70"/>
        <v>0.36472261735419625</v>
      </c>
      <c r="G511" s="4">
        <f t="shared" si="71"/>
        <v>0.76398552741441694</v>
      </c>
      <c r="H511" s="4">
        <f t="shared" si="72"/>
        <v>0.76398552741441694</v>
      </c>
      <c r="I511" s="4">
        <f t="shared" si="73"/>
        <v>0.44000000000000006</v>
      </c>
      <c r="J511">
        <f t="shared" si="75"/>
        <v>1</v>
      </c>
      <c r="K511" t="str">
        <f>train!T511</f>
        <v>no</v>
      </c>
      <c r="L511">
        <f t="shared" si="76"/>
        <v>1.128143884114172</v>
      </c>
      <c r="M511">
        <f t="shared" si="77"/>
        <v>1.2222808023556064</v>
      </c>
      <c r="N511">
        <f t="shared" si="78"/>
        <v>1.2222808023556064</v>
      </c>
      <c r="O511">
        <f t="shared" si="79"/>
        <v>1.2222808023556064</v>
      </c>
    </row>
    <row r="512" spans="1:15">
      <c r="A512">
        <f t="shared" si="74"/>
        <v>511</v>
      </c>
      <c r="B512">
        <f>train!G512</f>
        <v>130.19999999999999</v>
      </c>
      <c r="C512">
        <f>train!J512</f>
        <v>290.89999999999998</v>
      </c>
      <c r="D512">
        <f>train!M512</f>
        <v>194.8</v>
      </c>
      <c r="E512">
        <f>train!P512</f>
        <v>14</v>
      </c>
      <c r="F512" s="4">
        <f t="shared" si="70"/>
        <v>0.37041251778093881</v>
      </c>
      <c r="G512" s="4">
        <f t="shared" si="71"/>
        <v>0.80962983579181735</v>
      </c>
      <c r="H512" s="4">
        <f t="shared" si="72"/>
        <v>0.80962983579181735</v>
      </c>
      <c r="I512" s="4">
        <f t="shared" si="73"/>
        <v>0.7</v>
      </c>
      <c r="J512">
        <f t="shared" si="75"/>
        <v>1</v>
      </c>
      <c r="K512" t="str">
        <f>train!T512</f>
        <v>no</v>
      </c>
      <c r="L512">
        <f t="shared" si="76"/>
        <v>1.128143884114172</v>
      </c>
      <c r="M512">
        <f t="shared" si="77"/>
        <v>1.3921948050963933</v>
      </c>
      <c r="N512">
        <f t="shared" si="78"/>
        <v>1.3921948050963933</v>
      </c>
      <c r="O512">
        <f t="shared" si="79"/>
        <v>1.3921948050963933</v>
      </c>
    </row>
    <row r="513" spans="1:15">
      <c r="A513">
        <f t="shared" si="74"/>
        <v>512</v>
      </c>
      <c r="B513">
        <f>train!G513</f>
        <v>195.4</v>
      </c>
      <c r="C513">
        <f>train!J513</f>
        <v>154.6</v>
      </c>
      <c r="D513">
        <f>train!M513</f>
        <v>142.80000000000001</v>
      </c>
      <c r="E513">
        <f>train!P513</f>
        <v>11.6</v>
      </c>
      <c r="F513" s="4">
        <f t="shared" si="70"/>
        <v>0.55590327169274534</v>
      </c>
      <c r="G513" s="4">
        <f t="shared" si="71"/>
        <v>0.43028110214305593</v>
      </c>
      <c r="H513" s="4">
        <f t="shared" si="72"/>
        <v>0.43028110214305593</v>
      </c>
      <c r="I513" s="4">
        <f t="shared" si="73"/>
        <v>0.57999999999999996</v>
      </c>
      <c r="J513">
        <f t="shared" si="75"/>
        <v>2</v>
      </c>
      <c r="K513" t="str">
        <f>train!T513</f>
        <v>no</v>
      </c>
      <c r="L513">
        <f t="shared" si="76"/>
        <v>1.128143884114172</v>
      </c>
      <c r="M513">
        <f t="shared" si="77"/>
        <v>1.0078254319085147</v>
      </c>
      <c r="N513">
        <f t="shared" si="78"/>
        <v>1.0078254319085147</v>
      </c>
      <c r="O513">
        <f t="shared" si="79"/>
        <v>1.0078254319085147</v>
      </c>
    </row>
    <row r="514" spans="1:15">
      <c r="A514">
        <f t="shared" si="74"/>
        <v>513</v>
      </c>
      <c r="B514">
        <f>train!G514</f>
        <v>293.3</v>
      </c>
      <c r="C514">
        <f>train!J514</f>
        <v>188.5</v>
      </c>
      <c r="D514">
        <f>train!M514</f>
        <v>266.89999999999998</v>
      </c>
      <c r="E514">
        <f>train!P514</f>
        <v>14.5</v>
      </c>
      <c r="F514" s="4">
        <f t="shared" ref="F514:F577" si="80">(B514-$W$3)/($W$2-$W$3)</f>
        <v>0.83442389758179236</v>
      </c>
      <c r="G514" s="4">
        <f t="shared" ref="G514:G577" si="81">(C514-$W$5)/($W$4-$W$5)</f>
        <v>0.52463122738658496</v>
      </c>
      <c r="H514" s="4">
        <f t="shared" ref="H514:H577" si="82">(C514-$W$5)/($W$4-$W$5)</f>
        <v>0.52463122738658496</v>
      </c>
      <c r="I514" s="4">
        <f t="shared" ref="I514:I577" si="83">(E514-$W$9)/($W$8-$W$9)</f>
        <v>0.72499999999999998</v>
      </c>
      <c r="J514">
        <f t="shared" si="75"/>
        <v>1</v>
      </c>
      <c r="K514" t="str">
        <f>train!T514</f>
        <v>yes</v>
      </c>
      <c r="L514">
        <f t="shared" si="76"/>
        <v>1.128143884114172</v>
      </c>
      <c r="M514">
        <f t="shared" si="77"/>
        <v>1.3313016526519821</v>
      </c>
      <c r="N514">
        <f t="shared" si="78"/>
        <v>1.3313016526519821</v>
      </c>
      <c r="O514">
        <f t="shared" si="79"/>
        <v>1.3313016526519821</v>
      </c>
    </row>
    <row r="515" spans="1:15">
      <c r="A515">
        <f t="shared" ref="A515:A578" si="84">ROW()-1</f>
        <v>514</v>
      </c>
      <c r="B515">
        <f>train!G515</f>
        <v>191.3</v>
      </c>
      <c r="C515">
        <f>train!J515</f>
        <v>193.9</v>
      </c>
      <c r="D515">
        <f>train!M515</f>
        <v>268.39999999999998</v>
      </c>
      <c r="E515">
        <f>train!P515</f>
        <v>12.8</v>
      </c>
      <c r="F515" s="4">
        <f t="shared" si="80"/>
        <v>0.54423897581792324</v>
      </c>
      <c r="G515" s="4">
        <f t="shared" si="81"/>
        <v>0.53966045087670467</v>
      </c>
      <c r="H515" s="4">
        <f t="shared" si="82"/>
        <v>0.53966045087670467</v>
      </c>
      <c r="I515" s="4">
        <f t="shared" si="83"/>
        <v>0.64</v>
      </c>
      <c r="J515">
        <f t="shared" ref="J515:J578" si="85">MATCH(MIN(L515:O515),L515:O515,0)</f>
        <v>1</v>
      </c>
      <c r="K515" t="str">
        <f>train!T515</f>
        <v>no</v>
      </c>
      <c r="L515">
        <f t="shared" ref="L515:L578" si="86">SQRT(($F$2-$Z$3)^2+($G$2-$AA$3)^2+($H$2-$AB$3)^2+($I$2-$AC$3)^2)</f>
        <v>1.128143884114172</v>
      </c>
      <c r="M515">
        <f t="shared" ref="M515:M578" si="87">SQRT((F515-$Z$4)^2+(G515-$AA$4)^2+(H515-$AB$4)^2+(I515-$AC$4)^2)</f>
        <v>1.1350166814986633</v>
      </c>
      <c r="N515">
        <f t="shared" ref="N515:N578" si="88">SQRT((F515-$Z$5)^2+(G515-$AA$5)^2+(H515-$AB$5)^2+(I515-$AC$5)^2)</f>
        <v>1.1350166814986633</v>
      </c>
      <c r="O515">
        <f t="shared" ref="O515:O578" si="89">SQRT((F515-$Z$6)^2+(G515-$AA$6)^2+(H515-$AB$6)^2+(I515-$AC$6)^2)</f>
        <v>1.1350166814986633</v>
      </c>
    </row>
    <row r="516" spans="1:15">
      <c r="A516">
        <f t="shared" si="84"/>
        <v>515</v>
      </c>
      <c r="B516">
        <f>train!G516</f>
        <v>209.6</v>
      </c>
      <c r="C516">
        <f>train!J516</f>
        <v>146.9</v>
      </c>
      <c r="D516">
        <f>train!M516</f>
        <v>121</v>
      </c>
      <c r="E516">
        <f>train!P516</f>
        <v>10.6</v>
      </c>
      <c r="F516" s="4">
        <f t="shared" si="80"/>
        <v>0.59630156472261731</v>
      </c>
      <c r="G516" s="4">
        <f t="shared" si="81"/>
        <v>0.40885054272195936</v>
      </c>
      <c r="H516" s="4">
        <f t="shared" si="82"/>
        <v>0.40885054272195936</v>
      </c>
      <c r="I516" s="4">
        <f t="shared" si="83"/>
        <v>0.53</v>
      </c>
      <c r="J516">
        <f t="shared" si="85"/>
        <v>2</v>
      </c>
      <c r="K516" t="str">
        <f>train!T516</f>
        <v>no</v>
      </c>
      <c r="L516">
        <f t="shared" si="86"/>
        <v>1.128143884114172</v>
      </c>
      <c r="M516">
        <f t="shared" si="87"/>
        <v>0.98528832767810826</v>
      </c>
      <c r="N516">
        <f t="shared" si="88"/>
        <v>0.98528832767810826</v>
      </c>
      <c r="O516">
        <f t="shared" si="89"/>
        <v>0.98528832767810826</v>
      </c>
    </row>
    <row r="517" spans="1:15">
      <c r="A517">
        <f t="shared" si="84"/>
        <v>516</v>
      </c>
      <c r="B517">
        <f>train!G517</f>
        <v>215.7</v>
      </c>
      <c r="C517">
        <f>train!J517</f>
        <v>146.30000000000001</v>
      </c>
      <c r="D517">
        <f>train!M517</f>
        <v>264.60000000000002</v>
      </c>
      <c r="E517">
        <f>train!P517</f>
        <v>7.1</v>
      </c>
      <c r="F517" s="4">
        <f t="shared" si="80"/>
        <v>0.61365576102418207</v>
      </c>
      <c r="G517" s="4">
        <f t="shared" si="81"/>
        <v>0.40718062900083496</v>
      </c>
      <c r="H517" s="4">
        <f t="shared" si="82"/>
        <v>0.40718062900083496</v>
      </c>
      <c r="I517" s="4">
        <f t="shared" si="83"/>
        <v>0.35499999999999998</v>
      </c>
      <c r="J517">
        <f t="shared" si="85"/>
        <v>2</v>
      </c>
      <c r="K517" t="str">
        <f>train!T517</f>
        <v>no</v>
      </c>
      <c r="L517">
        <f t="shared" si="86"/>
        <v>1.128143884114172</v>
      </c>
      <c r="M517">
        <f t="shared" si="87"/>
        <v>0.91334031023775542</v>
      </c>
      <c r="N517">
        <f t="shared" si="88"/>
        <v>0.91334031023775542</v>
      </c>
      <c r="O517">
        <f t="shared" si="89"/>
        <v>0.91334031023775542</v>
      </c>
    </row>
    <row r="518" spans="1:15">
      <c r="A518">
        <f t="shared" si="84"/>
        <v>517</v>
      </c>
      <c r="B518">
        <f>train!G518</f>
        <v>161.4</v>
      </c>
      <c r="C518">
        <f>train!J518</f>
        <v>220.6</v>
      </c>
      <c r="D518">
        <f>train!M518</f>
        <v>249.2</v>
      </c>
      <c r="E518">
        <f>train!P518</f>
        <v>5.0999999999999996</v>
      </c>
      <c r="F518" s="4">
        <f t="shared" si="80"/>
        <v>0.45917496443812233</v>
      </c>
      <c r="G518" s="4">
        <f t="shared" si="81"/>
        <v>0.61397161146674084</v>
      </c>
      <c r="H518" s="4">
        <f t="shared" si="82"/>
        <v>0.61397161146674084</v>
      </c>
      <c r="I518" s="4">
        <f t="shared" si="83"/>
        <v>0.255</v>
      </c>
      <c r="J518">
        <f t="shared" si="85"/>
        <v>2</v>
      </c>
      <c r="K518" t="str">
        <f>train!T518</f>
        <v>no</v>
      </c>
      <c r="L518">
        <f t="shared" si="86"/>
        <v>1.128143884114172</v>
      </c>
      <c r="M518">
        <f t="shared" si="87"/>
        <v>1.0147851631458178</v>
      </c>
      <c r="N518">
        <f t="shared" si="88"/>
        <v>1.0147851631458178</v>
      </c>
      <c r="O518">
        <f t="shared" si="89"/>
        <v>1.0147851631458178</v>
      </c>
    </row>
    <row r="519" spans="1:15">
      <c r="A519">
        <f t="shared" si="84"/>
        <v>518</v>
      </c>
      <c r="B519">
        <f>train!G519</f>
        <v>144.19999999999999</v>
      </c>
      <c r="C519">
        <f>train!J519</f>
        <v>226.7</v>
      </c>
      <c r="D519">
        <f>train!M519</f>
        <v>144.6</v>
      </c>
      <c r="E519">
        <f>train!P519</f>
        <v>13.8</v>
      </c>
      <c r="F519" s="4">
        <f t="shared" si="80"/>
        <v>0.41024182076813653</v>
      </c>
      <c r="G519" s="4">
        <f t="shared" si="81"/>
        <v>0.6309490676315056</v>
      </c>
      <c r="H519" s="4">
        <f t="shared" si="82"/>
        <v>0.6309490676315056</v>
      </c>
      <c r="I519" s="4">
        <f t="shared" si="83"/>
        <v>0.69000000000000006</v>
      </c>
      <c r="J519">
        <f t="shared" si="85"/>
        <v>1</v>
      </c>
      <c r="K519" t="str">
        <f>train!T519</f>
        <v>no</v>
      </c>
      <c r="L519">
        <f t="shared" si="86"/>
        <v>1.128143884114172</v>
      </c>
      <c r="M519">
        <f t="shared" si="87"/>
        <v>1.2002465594190588</v>
      </c>
      <c r="N519">
        <f t="shared" si="88"/>
        <v>1.2002465594190588</v>
      </c>
      <c r="O519">
        <f t="shared" si="89"/>
        <v>1.2002465594190588</v>
      </c>
    </row>
    <row r="520" spans="1:15">
      <c r="A520">
        <f t="shared" si="84"/>
        <v>519</v>
      </c>
      <c r="B520">
        <f>train!G520</f>
        <v>220.2</v>
      </c>
      <c r="C520">
        <f>train!J520</f>
        <v>185.3</v>
      </c>
      <c r="D520">
        <f>train!M520</f>
        <v>205.1</v>
      </c>
      <c r="E520">
        <f>train!P520</f>
        <v>4.0999999999999996</v>
      </c>
      <c r="F520" s="4">
        <f t="shared" si="80"/>
        <v>0.62645803698435276</v>
      </c>
      <c r="G520" s="4">
        <f t="shared" si="81"/>
        <v>0.51572502087392158</v>
      </c>
      <c r="H520" s="4">
        <f t="shared" si="82"/>
        <v>0.51572502087392158</v>
      </c>
      <c r="I520" s="4">
        <f t="shared" si="83"/>
        <v>0.20499999999999999</v>
      </c>
      <c r="J520">
        <f t="shared" si="85"/>
        <v>2</v>
      </c>
      <c r="K520" t="str">
        <f>train!T520</f>
        <v>yes</v>
      </c>
      <c r="L520">
        <f t="shared" si="86"/>
        <v>1.128143884114172</v>
      </c>
      <c r="M520">
        <f t="shared" si="87"/>
        <v>0.9830662573871114</v>
      </c>
      <c r="N520">
        <f t="shared" si="88"/>
        <v>0.9830662573871114</v>
      </c>
      <c r="O520">
        <f t="shared" si="89"/>
        <v>0.9830662573871114</v>
      </c>
    </row>
    <row r="521" spans="1:15">
      <c r="A521">
        <f t="shared" si="84"/>
        <v>520</v>
      </c>
      <c r="B521">
        <f>train!G521</f>
        <v>256.2</v>
      </c>
      <c r="C521">
        <f>train!J521</f>
        <v>160.69999999999999</v>
      </c>
      <c r="D521">
        <f>train!M521</f>
        <v>249.4</v>
      </c>
      <c r="E521">
        <f>train!P521</f>
        <v>7.4</v>
      </c>
      <c r="F521" s="4">
        <f t="shared" si="80"/>
        <v>0.72887624466571832</v>
      </c>
      <c r="G521" s="4">
        <f t="shared" si="81"/>
        <v>0.44725855830782074</v>
      </c>
      <c r="H521" s="4">
        <f t="shared" si="82"/>
        <v>0.44725855830782074</v>
      </c>
      <c r="I521" s="4">
        <f t="shared" si="83"/>
        <v>0.37</v>
      </c>
      <c r="J521">
        <f t="shared" si="85"/>
        <v>2</v>
      </c>
      <c r="K521" t="str">
        <f>train!T521</f>
        <v>no</v>
      </c>
      <c r="L521">
        <f t="shared" si="86"/>
        <v>1.128143884114172</v>
      </c>
      <c r="M521">
        <f t="shared" si="87"/>
        <v>1.0335574565534229</v>
      </c>
      <c r="N521">
        <f t="shared" si="88"/>
        <v>1.0335574565534229</v>
      </c>
      <c r="O521">
        <f t="shared" si="89"/>
        <v>1.0335574565534229</v>
      </c>
    </row>
    <row r="522" spans="1:15">
      <c r="A522">
        <f t="shared" si="84"/>
        <v>521</v>
      </c>
      <c r="B522">
        <f>train!G522</f>
        <v>112.7</v>
      </c>
      <c r="C522">
        <f>train!J522</f>
        <v>217.7</v>
      </c>
      <c r="D522">
        <f>train!M522</f>
        <v>152.1</v>
      </c>
      <c r="E522">
        <f>train!P522</f>
        <v>6.5</v>
      </c>
      <c r="F522" s="4">
        <f t="shared" si="80"/>
        <v>0.32062588904694167</v>
      </c>
      <c r="G522" s="4">
        <f t="shared" si="81"/>
        <v>0.60590036181463958</v>
      </c>
      <c r="H522" s="4">
        <f t="shared" si="82"/>
        <v>0.60590036181463958</v>
      </c>
      <c r="I522" s="4">
        <f t="shared" si="83"/>
        <v>0.32500000000000001</v>
      </c>
      <c r="J522">
        <f t="shared" si="85"/>
        <v>2</v>
      </c>
      <c r="K522" t="str">
        <f>train!T522</f>
        <v>no</v>
      </c>
      <c r="L522">
        <f t="shared" si="86"/>
        <v>1.128143884114172</v>
      </c>
      <c r="M522">
        <f t="shared" si="87"/>
        <v>0.97090496837814355</v>
      </c>
      <c r="N522">
        <f t="shared" si="88"/>
        <v>0.97090496837814355</v>
      </c>
      <c r="O522">
        <f t="shared" si="89"/>
        <v>0.97090496837814355</v>
      </c>
    </row>
    <row r="523" spans="1:15">
      <c r="A523">
        <f t="shared" si="84"/>
        <v>522</v>
      </c>
      <c r="B523">
        <f>train!G523</f>
        <v>194.8</v>
      </c>
      <c r="C523">
        <f>train!J523</f>
        <v>170.9</v>
      </c>
      <c r="D523">
        <f>train!M523</f>
        <v>225.1</v>
      </c>
      <c r="E523">
        <f>train!P523</f>
        <v>13.9</v>
      </c>
      <c r="F523" s="4">
        <f t="shared" si="80"/>
        <v>0.55419630156472266</v>
      </c>
      <c r="G523" s="4">
        <f t="shared" si="81"/>
        <v>0.47564709156693569</v>
      </c>
      <c r="H523" s="4">
        <f t="shared" si="82"/>
        <v>0.47564709156693569</v>
      </c>
      <c r="I523" s="4">
        <f t="shared" si="83"/>
        <v>0.69500000000000006</v>
      </c>
      <c r="J523">
        <f t="shared" si="85"/>
        <v>2</v>
      </c>
      <c r="K523" t="str">
        <f>train!T523</f>
        <v>no</v>
      </c>
      <c r="L523">
        <f t="shared" si="86"/>
        <v>1.128143884114172</v>
      </c>
      <c r="M523">
        <f t="shared" si="87"/>
        <v>1.1147371224195357</v>
      </c>
      <c r="N523">
        <f t="shared" si="88"/>
        <v>1.1147371224195357</v>
      </c>
      <c r="O523">
        <f t="shared" si="89"/>
        <v>1.1147371224195357</v>
      </c>
    </row>
    <row r="524" spans="1:15">
      <c r="A524">
        <f t="shared" si="84"/>
        <v>523</v>
      </c>
      <c r="B524">
        <f>train!G524</f>
        <v>100.8</v>
      </c>
      <c r="C524">
        <f>train!J524</f>
        <v>230</v>
      </c>
      <c r="D524">
        <f>train!M524</f>
        <v>193.6</v>
      </c>
      <c r="E524">
        <f>train!P524</f>
        <v>9.5</v>
      </c>
      <c r="F524" s="4">
        <f t="shared" si="80"/>
        <v>0.2867709815078236</v>
      </c>
      <c r="G524" s="4">
        <f t="shared" si="81"/>
        <v>0.64013359309768991</v>
      </c>
      <c r="H524" s="4">
        <f t="shared" si="82"/>
        <v>0.64013359309768991</v>
      </c>
      <c r="I524" s="4">
        <f t="shared" si="83"/>
        <v>0.47499999999999998</v>
      </c>
      <c r="J524">
        <f t="shared" si="85"/>
        <v>2</v>
      </c>
      <c r="K524" t="str">
        <f>train!T524</f>
        <v>no</v>
      </c>
      <c r="L524">
        <f t="shared" si="86"/>
        <v>1.128143884114172</v>
      </c>
      <c r="M524">
        <f t="shared" si="87"/>
        <v>1.0617931200847357</v>
      </c>
      <c r="N524">
        <f t="shared" si="88"/>
        <v>1.0617931200847357</v>
      </c>
      <c r="O524">
        <f t="shared" si="89"/>
        <v>1.0617931200847357</v>
      </c>
    </row>
    <row r="525" spans="1:15">
      <c r="A525">
        <f t="shared" si="84"/>
        <v>524</v>
      </c>
      <c r="B525">
        <f>train!G525</f>
        <v>82.5</v>
      </c>
      <c r="C525">
        <f>train!J525</f>
        <v>289.89999999999998</v>
      </c>
      <c r="D525">
        <f>train!M525</f>
        <v>180</v>
      </c>
      <c r="E525">
        <f>train!P525</f>
        <v>4.8</v>
      </c>
      <c r="F525" s="4">
        <f t="shared" si="80"/>
        <v>0.23470839260312945</v>
      </c>
      <c r="G525" s="4">
        <f t="shared" si="81"/>
        <v>0.80684664625660996</v>
      </c>
      <c r="H525" s="4">
        <f t="shared" si="82"/>
        <v>0.80684664625660996</v>
      </c>
      <c r="I525" s="4">
        <f t="shared" si="83"/>
        <v>0.24</v>
      </c>
      <c r="J525">
        <f t="shared" si="85"/>
        <v>1</v>
      </c>
      <c r="K525" t="str">
        <f>train!T525</f>
        <v>no</v>
      </c>
      <c r="L525">
        <f t="shared" si="86"/>
        <v>1.128143884114172</v>
      </c>
      <c r="M525">
        <f t="shared" si="87"/>
        <v>1.1894078571749149</v>
      </c>
      <c r="N525">
        <f t="shared" si="88"/>
        <v>1.1894078571749149</v>
      </c>
      <c r="O525">
        <f t="shared" si="89"/>
        <v>1.1894078571749149</v>
      </c>
    </row>
    <row r="526" spans="1:15">
      <c r="A526">
        <f t="shared" si="84"/>
        <v>525</v>
      </c>
      <c r="B526">
        <f>train!G526</f>
        <v>146.4</v>
      </c>
      <c r="C526">
        <f>train!J526</f>
        <v>89.7</v>
      </c>
      <c r="D526">
        <f>train!M526</f>
        <v>220</v>
      </c>
      <c r="E526">
        <f>train!P526</f>
        <v>15.6</v>
      </c>
      <c r="F526" s="4">
        <f t="shared" si="80"/>
        <v>0.41650071123755333</v>
      </c>
      <c r="G526" s="4">
        <f t="shared" si="81"/>
        <v>0.24965210130809909</v>
      </c>
      <c r="H526" s="4">
        <f t="shared" si="82"/>
        <v>0.24965210130809909</v>
      </c>
      <c r="I526" s="4">
        <f t="shared" si="83"/>
        <v>0.78</v>
      </c>
      <c r="J526">
        <f t="shared" si="85"/>
        <v>2</v>
      </c>
      <c r="K526" t="str">
        <f>train!T526</f>
        <v>no</v>
      </c>
      <c r="L526">
        <f t="shared" si="86"/>
        <v>1.128143884114172</v>
      </c>
      <c r="M526">
        <f t="shared" si="87"/>
        <v>0.95211616194479476</v>
      </c>
      <c r="N526">
        <f t="shared" si="88"/>
        <v>0.95211616194479476</v>
      </c>
      <c r="O526">
        <f t="shared" si="89"/>
        <v>0.95211616194479476</v>
      </c>
    </row>
    <row r="527" spans="1:15">
      <c r="A527">
        <f t="shared" si="84"/>
        <v>526</v>
      </c>
      <c r="B527">
        <f>train!G527</f>
        <v>177.9</v>
      </c>
      <c r="C527">
        <f>train!J527</f>
        <v>224.6</v>
      </c>
      <c r="D527">
        <f>train!M527</f>
        <v>306.3</v>
      </c>
      <c r="E527">
        <f>train!P527</f>
        <v>10.8</v>
      </c>
      <c r="F527" s="4">
        <f t="shared" si="80"/>
        <v>0.50611664295874825</v>
      </c>
      <c r="G527" s="4">
        <f t="shared" si="81"/>
        <v>0.62510436960757021</v>
      </c>
      <c r="H527" s="4">
        <f t="shared" si="82"/>
        <v>0.62510436960757021</v>
      </c>
      <c r="I527" s="4">
        <f t="shared" si="83"/>
        <v>0.54</v>
      </c>
      <c r="J527">
        <f t="shared" si="85"/>
        <v>1</v>
      </c>
      <c r="K527" t="str">
        <f>train!T527</f>
        <v>no</v>
      </c>
      <c r="L527">
        <f t="shared" si="86"/>
        <v>1.128143884114172</v>
      </c>
      <c r="M527">
        <f t="shared" si="87"/>
        <v>1.1529375534194333</v>
      </c>
      <c r="N527">
        <f t="shared" si="88"/>
        <v>1.1529375534194333</v>
      </c>
      <c r="O527">
        <f t="shared" si="89"/>
        <v>1.1529375534194333</v>
      </c>
    </row>
    <row r="528" spans="1:15">
      <c r="A528">
        <f t="shared" si="84"/>
        <v>527</v>
      </c>
      <c r="B528">
        <f>train!G528</f>
        <v>153.5</v>
      </c>
      <c r="C528">
        <f>train!J528</f>
        <v>194</v>
      </c>
      <c r="D528">
        <f>train!M528</f>
        <v>256.5</v>
      </c>
      <c r="E528">
        <f>train!P528</f>
        <v>10.199999999999999</v>
      </c>
      <c r="F528" s="4">
        <f t="shared" si="80"/>
        <v>0.43669985775248932</v>
      </c>
      <c r="G528" s="4">
        <f t="shared" si="81"/>
        <v>0.53993876983022537</v>
      </c>
      <c r="H528" s="4">
        <f t="shared" si="82"/>
        <v>0.53993876983022537</v>
      </c>
      <c r="I528" s="4">
        <f t="shared" si="83"/>
        <v>0.51</v>
      </c>
      <c r="J528">
        <f t="shared" si="85"/>
        <v>2</v>
      </c>
      <c r="K528" t="str">
        <f>train!T528</f>
        <v>no</v>
      </c>
      <c r="L528">
        <f t="shared" si="86"/>
        <v>1.128143884114172</v>
      </c>
      <c r="M528">
        <f t="shared" si="87"/>
        <v>1.0167962018480392</v>
      </c>
      <c r="N528">
        <f t="shared" si="88"/>
        <v>1.0167962018480392</v>
      </c>
      <c r="O528">
        <f t="shared" si="89"/>
        <v>1.0167962018480392</v>
      </c>
    </row>
    <row r="529" spans="1:15">
      <c r="A529">
        <f t="shared" si="84"/>
        <v>528</v>
      </c>
      <c r="B529">
        <f>train!G529</f>
        <v>150.69999999999999</v>
      </c>
      <c r="C529">
        <f>train!J529</f>
        <v>197.3</v>
      </c>
      <c r="D529">
        <f>train!M529</f>
        <v>169</v>
      </c>
      <c r="E529">
        <f>train!P529</f>
        <v>9.1999999999999993</v>
      </c>
      <c r="F529" s="4">
        <f t="shared" si="80"/>
        <v>0.42873399715504973</v>
      </c>
      <c r="G529" s="4">
        <f t="shared" si="81"/>
        <v>0.54912329529640969</v>
      </c>
      <c r="H529" s="4">
        <f t="shared" si="82"/>
        <v>0.54912329529640969</v>
      </c>
      <c r="I529" s="4">
        <f t="shared" si="83"/>
        <v>0.45999999999999996</v>
      </c>
      <c r="J529">
        <f t="shared" si="85"/>
        <v>2</v>
      </c>
      <c r="K529" t="str">
        <f>train!T529</f>
        <v>no</v>
      </c>
      <c r="L529">
        <f t="shared" si="86"/>
        <v>1.128143884114172</v>
      </c>
      <c r="M529">
        <f t="shared" si="87"/>
        <v>0.99924252671257052</v>
      </c>
      <c r="N529">
        <f t="shared" si="88"/>
        <v>0.99924252671257052</v>
      </c>
      <c r="O529">
        <f t="shared" si="89"/>
        <v>0.99924252671257052</v>
      </c>
    </row>
    <row r="530" spans="1:15">
      <c r="A530">
        <f t="shared" si="84"/>
        <v>529</v>
      </c>
      <c r="B530">
        <f>train!G530</f>
        <v>180.1</v>
      </c>
      <c r="C530">
        <f>train!J530</f>
        <v>127.5</v>
      </c>
      <c r="D530">
        <f>train!M530</f>
        <v>237.4</v>
      </c>
      <c r="E530">
        <f>train!P530</f>
        <v>7.5</v>
      </c>
      <c r="F530" s="4">
        <f t="shared" si="80"/>
        <v>0.512375533428165</v>
      </c>
      <c r="G530" s="4">
        <f t="shared" si="81"/>
        <v>0.35485666573893682</v>
      </c>
      <c r="H530" s="4">
        <f t="shared" si="82"/>
        <v>0.35485666573893682</v>
      </c>
      <c r="I530" s="4">
        <f t="shared" si="83"/>
        <v>0.375</v>
      </c>
      <c r="J530">
        <f t="shared" si="85"/>
        <v>2</v>
      </c>
      <c r="K530" t="str">
        <f>train!T530</f>
        <v>no</v>
      </c>
      <c r="L530">
        <f t="shared" si="86"/>
        <v>1.128143884114172</v>
      </c>
      <c r="M530">
        <f t="shared" si="87"/>
        <v>0.80932082247678994</v>
      </c>
      <c r="N530">
        <f t="shared" si="88"/>
        <v>0.80932082247678994</v>
      </c>
      <c r="O530">
        <f t="shared" si="89"/>
        <v>0.80932082247678994</v>
      </c>
    </row>
    <row r="531" spans="1:15">
      <c r="A531">
        <f t="shared" si="84"/>
        <v>530</v>
      </c>
      <c r="B531">
        <f>train!G531</f>
        <v>265.3</v>
      </c>
      <c r="C531">
        <f>train!J531</f>
        <v>147.6</v>
      </c>
      <c r="D531">
        <f>train!M531</f>
        <v>259.3</v>
      </c>
      <c r="E531">
        <f>train!P531</f>
        <v>12.9</v>
      </c>
      <c r="F531" s="4">
        <f t="shared" si="80"/>
        <v>0.75476529160739692</v>
      </c>
      <c r="G531" s="4">
        <f t="shared" si="81"/>
        <v>0.41079877539660448</v>
      </c>
      <c r="H531" s="4">
        <f t="shared" si="82"/>
        <v>0.41079877539660448</v>
      </c>
      <c r="I531" s="4">
        <f t="shared" si="83"/>
        <v>0.64500000000000002</v>
      </c>
      <c r="J531">
        <f t="shared" si="85"/>
        <v>1</v>
      </c>
      <c r="K531" t="str">
        <f>train!T531</f>
        <v>no</v>
      </c>
      <c r="L531">
        <f t="shared" si="86"/>
        <v>1.128143884114172</v>
      </c>
      <c r="M531">
        <f t="shared" si="87"/>
        <v>1.1503073124821466</v>
      </c>
      <c r="N531">
        <f t="shared" si="88"/>
        <v>1.1503073124821466</v>
      </c>
      <c r="O531">
        <f t="shared" si="89"/>
        <v>1.1503073124821466</v>
      </c>
    </row>
    <row r="532" spans="1:15">
      <c r="A532">
        <f t="shared" si="84"/>
        <v>531</v>
      </c>
      <c r="B532">
        <f>train!G532</f>
        <v>128.6</v>
      </c>
      <c r="C532">
        <f>train!J532</f>
        <v>134</v>
      </c>
      <c r="D532">
        <f>train!M532</f>
        <v>210.6</v>
      </c>
      <c r="E532">
        <f>train!P532</f>
        <v>11.4</v>
      </c>
      <c r="F532" s="4">
        <f t="shared" si="80"/>
        <v>0.3658605974395448</v>
      </c>
      <c r="G532" s="4">
        <f t="shared" si="81"/>
        <v>0.37294739771778457</v>
      </c>
      <c r="H532" s="4">
        <f t="shared" si="82"/>
        <v>0.37294739771778457</v>
      </c>
      <c r="I532" s="4">
        <f t="shared" si="83"/>
        <v>0.57000000000000006</v>
      </c>
      <c r="J532">
        <f t="shared" si="85"/>
        <v>2</v>
      </c>
      <c r="K532" t="str">
        <f>train!T532</f>
        <v>no</v>
      </c>
      <c r="L532">
        <f t="shared" si="86"/>
        <v>1.128143884114172</v>
      </c>
      <c r="M532">
        <f t="shared" si="87"/>
        <v>0.85844830926955373</v>
      </c>
      <c r="N532">
        <f t="shared" si="88"/>
        <v>0.85844830926955373</v>
      </c>
      <c r="O532">
        <f t="shared" si="89"/>
        <v>0.85844830926955373</v>
      </c>
    </row>
    <row r="533" spans="1:15">
      <c r="A533">
        <f t="shared" si="84"/>
        <v>532</v>
      </c>
      <c r="B533">
        <f>train!G533</f>
        <v>161.5</v>
      </c>
      <c r="C533">
        <f>train!J533</f>
        <v>173.5</v>
      </c>
      <c r="D533">
        <f>train!M533</f>
        <v>206.2</v>
      </c>
      <c r="E533">
        <f>train!P533</f>
        <v>7.9</v>
      </c>
      <c r="F533" s="4">
        <f t="shared" si="80"/>
        <v>0.45945945945945948</v>
      </c>
      <c r="G533" s="4">
        <f t="shared" si="81"/>
        <v>0.48288338435847478</v>
      </c>
      <c r="H533" s="4">
        <f t="shared" si="82"/>
        <v>0.48288338435847478</v>
      </c>
      <c r="I533" s="4">
        <f t="shared" si="83"/>
        <v>0.39500000000000002</v>
      </c>
      <c r="J533">
        <f t="shared" si="85"/>
        <v>2</v>
      </c>
      <c r="K533" t="str">
        <f>train!T533</f>
        <v>no</v>
      </c>
      <c r="L533">
        <f t="shared" si="86"/>
        <v>1.128143884114172</v>
      </c>
      <c r="M533">
        <f t="shared" si="87"/>
        <v>0.9129516529727999</v>
      </c>
      <c r="N533">
        <f t="shared" si="88"/>
        <v>0.9129516529727999</v>
      </c>
      <c r="O533">
        <f t="shared" si="89"/>
        <v>0.9129516529727999</v>
      </c>
    </row>
    <row r="534" spans="1:15">
      <c r="A534">
        <f t="shared" si="84"/>
        <v>533</v>
      </c>
      <c r="B534">
        <f>train!G534</f>
        <v>165.3</v>
      </c>
      <c r="C534">
        <f>train!J534</f>
        <v>198.5</v>
      </c>
      <c r="D534">
        <f>train!M534</f>
        <v>208.5</v>
      </c>
      <c r="E534">
        <f>train!P534</f>
        <v>9.8000000000000007</v>
      </c>
      <c r="F534" s="4">
        <f t="shared" si="80"/>
        <v>0.4702702702702703</v>
      </c>
      <c r="G534" s="4">
        <f t="shared" si="81"/>
        <v>0.5524631227386585</v>
      </c>
      <c r="H534" s="4">
        <f t="shared" si="82"/>
        <v>0.5524631227386585</v>
      </c>
      <c r="I534" s="4">
        <f t="shared" si="83"/>
        <v>0.49000000000000005</v>
      </c>
      <c r="J534">
        <f t="shared" si="85"/>
        <v>2</v>
      </c>
      <c r="K534" t="str">
        <f>train!T534</f>
        <v>no</v>
      </c>
      <c r="L534">
        <f t="shared" si="86"/>
        <v>1.128143884114172</v>
      </c>
      <c r="M534">
        <f t="shared" si="87"/>
        <v>1.0352222616773525</v>
      </c>
      <c r="N534">
        <f t="shared" si="88"/>
        <v>1.0352222616773525</v>
      </c>
      <c r="O534">
        <f t="shared" si="89"/>
        <v>1.0352222616773525</v>
      </c>
    </row>
    <row r="535" spans="1:15">
      <c r="A535">
        <f t="shared" si="84"/>
        <v>534</v>
      </c>
      <c r="B535">
        <f>train!G535</f>
        <v>195</v>
      </c>
      <c r="C535">
        <f>train!J535</f>
        <v>210.5</v>
      </c>
      <c r="D535">
        <f>train!M535</f>
        <v>180.6</v>
      </c>
      <c r="E535">
        <f>train!P535</f>
        <v>11</v>
      </c>
      <c r="F535" s="4">
        <f t="shared" si="80"/>
        <v>0.55476529160739685</v>
      </c>
      <c r="G535" s="4">
        <f t="shared" si="81"/>
        <v>0.5858613971611466</v>
      </c>
      <c r="H535" s="4">
        <f t="shared" si="82"/>
        <v>0.5858613971611466</v>
      </c>
      <c r="I535" s="4">
        <f t="shared" si="83"/>
        <v>0.55000000000000004</v>
      </c>
      <c r="J535">
        <f t="shared" si="85"/>
        <v>1</v>
      </c>
      <c r="K535" t="str">
        <f>train!T535</f>
        <v>no</v>
      </c>
      <c r="L535">
        <f t="shared" si="86"/>
        <v>1.128143884114172</v>
      </c>
      <c r="M535">
        <f t="shared" si="87"/>
        <v>1.1387412709388651</v>
      </c>
      <c r="N535">
        <f t="shared" si="88"/>
        <v>1.1387412709388651</v>
      </c>
      <c r="O535">
        <f t="shared" si="89"/>
        <v>1.1387412709388651</v>
      </c>
    </row>
    <row r="536" spans="1:15">
      <c r="A536">
        <f t="shared" si="84"/>
        <v>535</v>
      </c>
      <c r="B536">
        <f>train!G536</f>
        <v>213.8</v>
      </c>
      <c r="C536">
        <f>train!J536</f>
        <v>265.10000000000002</v>
      </c>
      <c r="D536">
        <f>train!M536</f>
        <v>239.8</v>
      </c>
      <c r="E536">
        <f>train!P536</f>
        <v>15.6</v>
      </c>
      <c r="F536" s="4">
        <f t="shared" si="80"/>
        <v>0.60825035561877672</v>
      </c>
      <c r="G536" s="4">
        <f t="shared" si="81"/>
        <v>0.73782354578346787</v>
      </c>
      <c r="H536" s="4">
        <f t="shared" si="82"/>
        <v>0.73782354578346787</v>
      </c>
      <c r="I536" s="4">
        <f t="shared" si="83"/>
        <v>0.78</v>
      </c>
      <c r="J536">
        <f t="shared" si="85"/>
        <v>1</v>
      </c>
      <c r="K536" t="str">
        <f>train!T536</f>
        <v>no</v>
      </c>
      <c r="L536">
        <f t="shared" si="86"/>
        <v>1.128143884114172</v>
      </c>
      <c r="M536">
        <f t="shared" si="87"/>
        <v>1.4377536870185195</v>
      </c>
      <c r="N536">
        <f t="shared" si="88"/>
        <v>1.4377536870185195</v>
      </c>
      <c r="O536">
        <f t="shared" si="89"/>
        <v>1.4377536870185195</v>
      </c>
    </row>
    <row r="537" spans="1:15">
      <c r="A537">
        <f t="shared" si="84"/>
        <v>536</v>
      </c>
      <c r="B537">
        <f>train!G537</f>
        <v>205.5</v>
      </c>
      <c r="C537">
        <f>train!J537</f>
        <v>219.3</v>
      </c>
      <c r="D537">
        <f>train!M537</f>
        <v>215.9</v>
      </c>
      <c r="E537">
        <f>train!P537</f>
        <v>14</v>
      </c>
      <c r="F537" s="4">
        <f t="shared" si="80"/>
        <v>0.58463726884779521</v>
      </c>
      <c r="G537" s="4">
        <f t="shared" si="81"/>
        <v>0.61035346507097132</v>
      </c>
      <c r="H537" s="4">
        <f t="shared" si="82"/>
        <v>0.61035346507097132</v>
      </c>
      <c r="I537" s="4">
        <f t="shared" si="83"/>
        <v>0.7</v>
      </c>
      <c r="J537">
        <f t="shared" si="85"/>
        <v>1</v>
      </c>
      <c r="K537" t="str">
        <f>train!T537</f>
        <v>no</v>
      </c>
      <c r="L537">
        <f t="shared" si="86"/>
        <v>1.128143884114172</v>
      </c>
      <c r="M537">
        <f t="shared" si="87"/>
        <v>1.255732232911974</v>
      </c>
      <c r="N537">
        <f t="shared" si="88"/>
        <v>1.255732232911974</v>
      </c>
      <c r="O537">
        <f t="shared" si="89"/>
        <v>1.255732232911974</v>
      </c>
    </row>
    <row r="538" spans="1:15">
      <c r="A538">
        <f t="shared" si="84"/>
        <v>537</v>
      </c>
      <c r="B538">
        <f>train!G538</f>
        <v>252.9</v>
      </c>
      <c r="C538">
        <f>train!J538</f>
        <v>177.9</v>
      </c>
      <c r="D538">
        <f>train!M538</f>
        <v>158.4</v>
      </c>
      <c r="E538">
        <f>train!P538</f>
        <v>8.5</v>
      </c>
      <c r="F538" s="4">
        <f t="shared" si="80"/>
        <v>0.7194879089615932</v>
      </c>
      <c r="G538" s="4">
        <f t="shared" si="81"/>
        <v>0.49512941831338714</v>
      </c>
      <c r="H538" s="4">
        <f t="shared" si="82"/>
        <v>0.49512941831338714</v>
      </c>
      <c r="I538" s="4">
        <f t="shared" si="83"/>
        <v>0.42499999999999999</v>
      </c>
      <c r="J538">
        <f t="shared" si="85"/>
        <v>2</v>
      </c>
      <c r="K538" t="str">
        <f>train!T538</f>
        <v>no</v>
      </c>
      <c r="L538">
        <f t="shared" si="86"/>
        <v>1.128143884114172</v>
      </c>
      <c r="M538">
        <f t="shared" si="87"/>
        <v>1.0902266429053327</v>
      </c>
      <c r="N538">
        <f t="shared" si="88"/>
        <v>1.0902266429053327</v>
      </c>
      <c r="O538">
        <f t="shared" si="89"/>
        <v>1.0902266429053327</v>
      </c>
    </row>
    <row r="539" spans="1:15">
      <c r="A539">
        <f t="shared" si="84"/>
        <v>538</v>
      </c>
      <c r="B539">
        <f>train!G539</f>
        <v>192</v>
      </c>
      <c r="C539">
        <f>train!J539</f>
        <v>127.6</v>
      </c>
      <c r="D539">
        <f>train!M539</f>
        <v>155.6</v>
      </c>
      <c r="E539">
        <f>train!P539</f>
        <v>7.5</v>
      </c>
      <c r="F539" s="4">
        <f t="shared" si="80"/>
        <v>0.54623044096728313</v>
      </c>
      <c r="G539" s="4">
        <f t="shared" si="81"/>
        <v>0.35513498469245752</v>
      </c>
      <c r="H539" s="4">
        <f t="shared" si="82"/>
        <v>0.35513498469245752</v>
      </c>
      <c r="I539" s="4">
        <f t="shared" si="83"/>
        <v>0.375</v>
      </c>
      <c r="J539">
        <f t="shared" si="85"/>
        <v>2</v>
      </c>
      <c r="K539" t="str">
        <f>train!T539</f>
        <v>no</v>
      </c>
      <c r="L539">
        <f t="shared" si="86"/>
        <v>1.128143884114172</v>
      </c>
      <c r="M539">
        <f t="shared" si="87"/>
        <v>0.83140508137991109</v>
      </c>
      <c r="N539">
        <f t="shared" si="88"/>
        <v>0.83140508137991109</v>
      </c>
      <c r="O539">
        <f t="shared" si="89"/>
        <v>0.83140508137991109</v>
      </c>
    </row>
    <row r="540" spans="1:15">
      <c r="A540">
        <f t="shared" si="84"/>
        <v>539</v>
      </c>
      <c r="B540">
        <f>train!G540</f>
        <v>69.099999999999994</v>
      </c>
      <c r="C540">
        <f>train!J540</f>
        <v>101.3</v>
      </c>
      <c r="D540">
        <f>train!M540</f>
        <v>104.8</v>
      </c>
      <c r="E540">
        <f>train!P540</f>
        <v>9.1</v>
      </c>
      <c r="F540" s="4">
        <f t="shared" si="80"/>
        <v>0.19658605974395446</v>
      </c>
      <c r="G540" s="4">
        <f t="shared" si="81"/>
        <v>0.28193709991650429</v>
      </c>
      <c r="H540" s="4">
        <f t="shared" si="82"/>
        <v>0.28193709991650429</v>
      </c>
      <c r="I540" s="4">
        <f t="shared" si="83"/>
        <v>0.45499999999999996</v>
      </c>
      <c r="J540">
        <f t="shared" si="85"/>
        <v>2</v>
      </c>
      <c r="K540" t="str">
        <f>train!T540</f>
        <v>no</v>
      </c>
      <c r="L540">
        <f t="shared" si="86"/>
        <v>1.128143884114172</v>
      </c>
      <c r="M540">
        <f t="shared" si="87"/>
        <v>0.63611959213996183</v>
      </c>
      <c r="N540">
        <f t="shared" si="88"/>
        <v>0.63611959213996183</v>
      </c>
      <c r="O540">
        <f t="shared" si="89"/>
        <v>0.63611959213996183</v>
      </c>
    </row>
    <row r="541" spans="1:15">
      <c r="A541">
        <f t="shared" si="84"/>
        <v>540</v>
      </c>
      <c r="B541">
        <f>train!G541</f>
        <v>261.7</v>
      </c>
      <c r="C541">
        <f>train!J541</f>
        <v>210.6</v>
      </c>
      <c r="D541">
        <f>train!M541</f>
        <v>256.7</v>
      </c>
      <c r="E541">
        <f>train!P541</f>
        <v>6</v>
      </c>
      <c r="F541" s="4">
        <f t="shared" si="80"/>
        <v>0.74452347083926029</v>
      </c>
      <c r="G541" s="4">
        <f t="shared" si="81"/>
        <v>0.58613971611466742</v>
      </c>
      <c r="H541" s="4">
        <f t="shared" si="82"/>
        <v>0.58613971611466742</v>
      </c>
      <c r="I541" s="4">
        <f t="shared" si="83"/>
        <v>0.3</v>
      </c>
      <c r="J541">
        <f t="shared" si="85"/>
        <v>1</v>
      </c>
      <c r="K541" t="str">
        <f>train!T541</f>
        <v>yes</v>
      </c>
      <c r="L541">
        <f t="shared" si="86"/>
        <v>1.128143884114172</v>
      </c>
      <c r="M541">
        <f t="shared" si="87"/>
        <v>1.1538781271193699</v>
      </c>
      <c r="N541">
        <f t="shared" si="88"/>
        <v>1.1538781271193699</v>
      </c>
      <c r="O541">
        <f t="shared" si="89"/>
        <v>1.1538781271193699</v>
      </c>
    </row>
    <row r="542" spans="1:15">
      <c r="A542">
        <f t="shared" si="84"/>
        <v>541</v>
      </c>
      <c r="B542">
        <f>train!G542</f>
        <v>235.5</v>
      </c>
      <c r="C542">
        <f>train!J542</f>
        <v>257.2</v>
      </c>
      <c r="D542">
        <f>train!M542</f>
        <v>103.1</v>
      </c>
      <c r="E542">
        <f>train!P542</f>
        <v>11.5</v>
      </c>
      <c r="F542" s="4">
        <f t="shared" si="80"/>
        <v>0.6699857752489331</v>
      </c>
      <c r="G542" s="4">
        <f t="shared" si="81"/>
        <v>0.71583634845532973</v>
      </c>
      <c r="H542" s="4">
        <f t="shared" si="82"/>
        <v>0.71583634845532973</v>
      </c>
      <c r="I542" s="4">
        <f t="shared" si="83"/>
        <v>0.57499999999999996</v>
      </c>
      <c r="J542">
        <f t="shared" si="85"/>
        <v>1</v>
      </c>
      <c r="K542" t="str">
        <f>train!T542</f>
        <v>no</v>
      </c>
      <c r="L542">
        <f t="shared" si="86"/>
        <v>1.128143884114172</v>
      </c>
      <c r="M542">
        <f t="shared" si="87"/>
        <v>1.3432606949418398</v>
      </c>
      <c r="N542">
        <f t="shared" si="88"/>
        <v>1.3432606949418398</v>
      </c>
      <c r="O542">
        <f t="shared" si="89"/>
        <v>1.3432606949418398</v>
      </c>
    </row>
    <row r="543" spans="1:15">
      <c r="A543">
        <f t="shared" si="84"/>
        <v>542</v>
      </c>
      <c r="B543">
        <f>train!G543</f>
        <v>213.4</v>
      </c>
      <c r="C543">
        <f>train!J543</f>
        <v>204.9</v>
      </c>
      <c r="D543">
        <f>train!M543</f>
        <v>179.7</v>
      </c>
      <c r="E543">
        <f>train!P543</f>
        <v>9.5</v>
      </c>
      <c r="F543" s="4">
        <f t="shared" si="80"/>
        <v>0.60711237553342823</v>
      </c>
      <c r="G543" s="4">
        <f t="shared" si="81"/>
        <v>0.57027553576398549</v>
      </c>
      <c r="H543" s="4">
        <f t="shared" si="82"/>
        <v>0.57027553576398549</v>
      </c>
      <c r="I543" s="4">
        <f t="shared" si="83"/>
        <v>0.47499999999999998</v>
      </c>
      <c r="J543">
        <f t="shared" si="85"/>
        <v>2</v>
      </c>
      <c r="K543" t="str">
        <f>train!T543</f>
        <v>no</v>
      </c>
      <c r="L543">
        <f t="shared" si="86"/>
        <v>1.128143884114172</v>
      </c>
      <c r="M543">
        <f t="shared" si="87"/>
        <v>1.1156338153299423</v>
      </c>
      <c r="N543">
        <f t="shared" si="88"/>
        <v>1.1156338153299423</v>
      </c>
      <c r="O543">
        <f t="shared" si="89"/>
        <v>1.1156338153299423</v>
      </c>
    </row>
    <row r="544" spans="1:15">
      <c r="A544">
        <f t="shared" si="84"/>
        <v>543</v>
      </c>
      <c r="B544">
        <f>train!G544</f>
        <v>263.8</v>
      </c>
      <c r="C544">
        <f>train!J544</f>
        <v>103.4</v>
      </c>
      <c r="D544">
        <f>train!M544</f>
        <v>208.1</v>
      </c>
      <c r="E544">
        <f>train!P544</f>
        <v>8.5</v>
      </c>
      <c r="F544" s="4">
        <f t="shared" si="80"/>
        <v>0.75049786628734005</v>
      </c>
      <c r="G544" s="4">
        <f t="shared" si="81"/>
        <v>0.28778179794043973</v>
      </c>
      <c r="H544" s="4">
        <f t="shared" si="82"/>
        <v>0.28778179794043973</v>
      </c>
      <c r="I544" s="4">
        <f t="shared" si="83"/>
        <v>0.42499999999999999</v>
      </c>
      <c r="J544">
        <f t="shared" si="85"/>
        <v>2</v>
      </c>
      <c r="K544" t="str">
        <f>train!T544</f>
        <v>no</v>
      </c>
      <c r="L544">
        <f t="shared" si="86"/>
        <v>1.128143884114172</v>
      </c>
      <c r="M544">
        <f t="shared" si="87"/>
        <v>0.95368169414826998</v>
      </c>
      <c r="N544">
        <f t="shared" si="88"/>
        <v>0.95368169414826998</v>
      </c>
      <c r="O544">
        <f t="shared" si="89"/>
        <v>0.95368169414826998</v>
      </c>
    </row>
    <row r="545" spans="1:15">
      <c r="A545">
        <f t="shared" si="84"/>
        <v>544</v>
      </c>
      <c r="B545">
        <f>train!G545</f>
        <v>183.4</v>
      </c>
      <c r="C545">
        <f>train!J545</f>
        <v>195.5</v>
      </c>
      <c r="D545">
        <f>train!M545</f>
        <v>180.1</v>
      </c>
      <c r="E545">
        <f>train!P545</f>
        <v>10.5</v>
      </c>
      <c r="F545" s="4">
        <f t="shared" si="80"/>
        <v>0.52176386913229023</v>
      </c>
      <c r="G545" s="4">
        <f t="shared" si="81"/>
        <v>0.54411355413303641</v>
      </c>
      <c r="H545" s="4">
        <f t="shared" si="82"/>
        <v>0.54411355413303641</v>
      </c>
      <c r="I545" s="4">
        <f t="shared" si="83"/>
        <v>0.52500000000000002</v>
      </c>
      <c r="J545">
        <f t="shared" si="85"/>
        <v>2</v>
      </c>
      <c r="K545" t="str">
        <f>train!T545</f>
        <v>no</v>
      </c>
      <c r="L545">
        <f t="shared" si="86"/>
        <v>1.128143884114172</v>
      </c>
      <c r="M545">
        <f t="shared" si="87"/>
        <v>1.0676992342014988</v>
      </c>
      <c r="N545">
        <f t="shared" si="88"/>
        <v>1.0676992342014988</v>
      </c>
      <c r="O545">
        <f t="shared" si="89"/>
        <v>1.0676992342014988</v>
      </c>
    </row>
    <row r="546" spans="1:15">
      <c r="A546">
        <f t="shared" si="84"/>
        <v>545</v>
      </c>
      <c r="B546">
        <f>train!G546</f>
        <v>157.6</v>
      </c>
      <c r="C546">
        <f>train!J546</f>
        <v>194.1</v>
      </c>
      <c r="D546">
        <f>train!M546</f>
        <v>231.5</v>
      </c>
      <c r="E546">
        <f>train!P546</f>
        <v>9.4</v>
      </c>
      <c r="F546" s="4">
        <f t="shared" si="80"/>
        <v>0.44836415362731152</v>
      </c>
      <c r="G546" s="4">
        <f t="shared" si="81"/>
        <v>0.54021708878374619</v>
      </c>
      <c r="H546" s="4">
        <f t="shared" si="82"/>
        <v>0.54021708878374619</v>
      </c>
      <c r="I546" s="4">
        <f t="shared" si="83"/>
        <v>0.47000000000000003</v>
      </c>
      <c r="J546">
        <f t="shared" si="85"/>
        <v>2</v>
      </c>
      <c r="K546" t="str">
        <f>train!T546</f>
        <v>yes</v>
      </c>
      <c r="L546">
        <f t="shared" si="86"/>
        <v>1.128143884114172</v>
      </c>
      <c r="M546">
        <f t="shared" si="87"/>
        <v>1.0027958018888528</v>
      </c>
      <c r="N546">
        <f t="shared" si="88"/>
        <v>1.0027958018888528</v>
      </c>
      <c r="O546">
        <f t="shared" si="89"/>
        <v>1.0027958018888528</v>
      </c>
    </row>
    <row r="547" spans="1:15">
      <c r="A547">
        <f t="shared" si="84"/>
        <v>546</v>
      </c>
      <c r="B547">
        <f>train!G547</f>
        <v>175.6</v>
      </c>
      <c r="C547">
        <f>train!J547</f>
        <v>161.80000000000001</v>
      </c>
      <c r="D547">
        <f>train!M547</f>
        <v>289.5</v>
      </c>
      <c r="E547">
        <f>train!P547</f>
        <v>9.3000000000000007</v>
      </c>
      <c r="F547" s="4">
        <f t="shared" si="80"/>
        <v>0.4995732574679943</v>
      </c>
      <c r="G547" s="4">
        <f t="shared" si="81"/>
        <v>0.45032006679654885</v>
      </c>
      <c r="H547" s="4">
        <f t="shared" si="82"/>
        <v>0.45032006679654885</v>
      </c>
      <c r="I547" s="4">
        <f t="shared" si="83"/>
        <v>0.46500000000000002</v>
      </c>
      <c r="J547">
        <f t="shared" si="85"/>
        <v>2</v>
      </c>
      <c r="K547" t="str">
        <f>train!T547</f>
        <v>no</v>
      </c>
      <c r="L547">
        <f t="shared" si="86"/>
        <v>1.128143884114172</v>
      </c>
      <c r="M547">
        <f t="shared" si="87"/>
        <v>0.93347456563983544</v>
      </c>
      <c r="N547">
        <f t="shared" si="88"/>
        <v>0.93347456563983544</v>
      </c>
      <c r="O547">
        <f t="shared" si="89"/>
        <v>0.93347456563983544</v>
      </c>
    </row>
    <row r="548" spans="1:15">
      <c r="A548">
        <f t="shared" si="84"/>
        <v>547</v>
      </c>
      <c r="B548">
        <f>train!G548</f>
        <v>242.5</v>
      </c>
      <c r="C548">
        <f>train!J548</f>
        <v>102.8</v>
      </c>
      <c r="D548">
        <f>train!M548</f>
        <v>142.4</v>
      </c>
      <c r="E548">
        <f>train!P548</f>
        <v>9.3000000000000007</v>
      </c>
      <c r="F548" s="4">
        <f t="shared" si="80"/>
        <v>0.68990042674253205</v>
      </c>
      <c r="G548" s="4">
        <f t="shared" si="81"/>
        <v>0.28611188421931533</v>
      </c>
      <c r="H548" s="4">
        <f t="shared" si="82"/>
        <v>0.28611188421931533</v>
      </c>
      <c r="I548" s="4">
        <f t="shared" si="83"/>
        <v>0.46500000000000002</v>
      </c>
      <c r="J548">
        <f t="shared" si="85"/>
        <v>2</v>
      </c>
      <c r="K548" t="str">
        <f>train!T548</f>
        <v>no</v>
      </c>
      <c r="L548">
        <f t="shared" si="86"/>
        <v>1.128143884114172</v>
      </c>
      <c r="M548">
        <f t="shared" si="87"/>
        <v>0.9251527546316779</v>
      </c>
      <c r="N548">
        <f t="shared" si="88"/>
        <v>0.9251527546316779</v>
      </c>
      <c r="O548">
        <f t="shared" si="89"/>
        <v>0.9251527546316779</v>
      </c>
    </row>
    <row r="549" spans="1:15">
      <c r="A549">
        <f t="shared" si="84"/>
        <v>548</v>
      </c>
      <c r="B549">
        <f>train!G549</f>
        <v>151</v>
      </c>
      <c r="C549">
        <f>train!J549</f>
        <v>131.4</v>
      </c>
      <c r="D549">
        <f>train!M549</f>
        <v>186.6</v>
      </c>
      <c r="E549">
        <f>train!P549</f>
        <v>9.9</v>
      </c>
      <c r="F549" s="4">
        <f t="shared" si="80"/>
        <v>0.42958748221906118</v>
      </c>
      <c r="G549" s="4">
        <f t="shared" si="81"/>
        <v>0.36571110492624548</v>
      </c>
      <c r="H549" s="4">
        <f t="shared" si="82"/>
        <v>0.36571110492624548</v>
      </c>
      <c r="I549" s="4">
        <f t="shared" si="83"/>
        <v>0.495</v>
      </c>
      <c r="J549">
        <f t="shared" si="85"/>
        <v>2</v>
      </c>
      <c r="K549" t="str">
        <f>train!T549</f>
        <v>no</v>
      </c>
      <c r="L549">
        <f t="shared" si="86"/>
        <v>1.128143884114172</v>
      </c>
      <c r="M549">
        <f t="shared" si="87"/>
        <v>0.83490096982340534</v>
      </c>
      <c r="N549">
        <f t="shared" si="88"/>
        <v>0.83490096982340534</v>
      </c>
      <c r="O549">
        <f t="shared" si="89"/>
        <v>0.83490096982340534</v>
      </c>
    </row>
    <row r="550" spans="1:15">
      <c r="A550">
        <f t="shared" si="84"/>
        <v>549</v>
      </c>
      <c r="B550">
        <f>train!G550</f>
        <v>138.1</v>
      </c>
      <c r="C550">
        <f>train!J550</f>
        <v>164.5</v>
      </c>
      <c r="D550">
        <f>train!M550</f>
        <v>134.9</v>
      </c>
      <c r="E550">
        <f>train!P550</f>
        <v>8.3000000000000007</v>
      </c>
      <c r="F550" s="4">
        <f t="shared" si="80"/>
        <v>0.39288762446657183</v>
      </c>
      <c r="G550" s="4">
        <f t="shared" si="81"/>
        <v>0.45783467854160864</v>
      </c>
      <c r="H550" s="4">
        <f t="shared" si="82"/>
        <v>0.45783467854160864</v>
      </c>
      <c r="I550" s="4">
        <f t="shared" si="83"/>
        <v>0.41500000000000004</v>
      </c>
      <c r="J550">
        <f t="shared" si="85"/>
        <v>2</v>
      </c>
      <c r="K550" t="str">
        <f>train!T550</f>
        <v>no</v>
      </c>
      <c r="L550">
        <f t="shared" si="86"/>
        <v>1.128143884114172</v>
      </c>
      <c r="M550">
        <f t="shared" si="87"/>
        <v>0.8636034224165523</v>
      </c>
      <c r="N550">
        <f t="shared" si="88"/>
        <v>0.8636034224165523</v>
      </c>
      <c r="O550">
        <f t="shared" si="89"/>
        <v>0.8636034224165523</v>
      </c>
    </row>
    <row r="551" spans="1:15">
      <c r="A551">
        <f t="shared" si="84"/>
        <v>550</v>
      </c>
      <c r="B551">
        <f>train!G551</f>
        <v>264.7</v>
      </c>
      <c r="C551">
        <f>train!J551</f>
        <v>305</v>
      </c>
      <c r="D551">
        <f>train!M551</f>
        <v>197.4</v>
      </c>
      <c r="E551">
        <f>train!P551</f>
        <v>9.5</v>
      </c>
      <c r="F551" s="4">
        <f t="shared" si="80"/>
        <v>0.75305832147937413</v>
      </c>
      <c r="G551" s="4">
        <f t="shared" si="81"/>
        <v>0.84887280823824096</v>
      </c>
      <c r="H551" s="4">
        <f t="shared" si="82"/>
        <v>0.84887280823824096</v>
      </c>
      <c r="I551" s="4">
        <f t="shared" si="83"/>
        <v>0.47499999999999998</v>
      </c>
      <c r="J551">
        <f t="shared" si="85"/>
        <v>1</v>
      </c>
      <c r="K551" t="str">
        <f>train!T551</f>
        <v>yes</v>
      </c>
      <c r="L551">
        <f t="shared" si="86"/>
        <v>1.128143884114172</v>
      </c>
      <c r="M551">
        <f t="shared" si="87"/>
        <v>1.4946209970028814</v>
      </c>
      <c r="N551">
        <f t="shared" si="88"/>
        <v>1.4946209970028814</v>
      </c>
      <c r="O551">
        <f t="shared" si="89"/>
        <v>1.4946209970028814</v>
      </c>
    </row>
    <row r="552" spans="1:15">
      <c r="A552">
        <f t="shared" si="84"/>
        <v>551</v>
      </c>
      <c r="B552">
        <f>train!G552</f>
        <v>282.3</v>
      </c>
      <c r="C552">
        <f>train!J552</f>
        <v>152</v>
      </c>
      <c r="D552">
        <f>train!M552</f>
        <v>225.5</v>
      </c>
      <c r="E552">
        <f>train!P552</f>
        <v>12</v>
      </c>
      <c r="F552" s="4">
        <f t="shared" si="80"/>
        <v>0.80312944523470842</v>
      </c>
      <c r="G552" s="4">
        <f t="shared" si="81"/>
        <v>0.42304480935151684</v>
      </c>
      <c r="H552" s="4">
        <f t="shared" si="82"/>
        <v>0.42304480935151684</v>
      </c>
      <c r="I552" s="4">
        <f t="shared" si="83"/>
        <v>0.6</v>
      </c>
      <c r="J552">
        <f t="shared" si="85"/>
        <v>1</v>
      </c>
      <c r="K552" t="str">
        <f>train!T552</f>
        <v>no</v>
      </c>
      <c r="L552">
        <f t="shared" si="86"/>
        <v>1.128143884114172</v>
      </c>
      <c r="M552">
        <f t="shared" si="87"/>
        <v>1.1674548073658066</v>
      </c>
      <c r="N552">
        <f t="shared" si="88"/>
        <v>1.1674548073658066</v>
      </c>
      <c r="O552">
        <f t="shared" si="89"/>
        <v>1.1674548073658066</v>
      </c>
    </row>
    <row r="553" spans="1:15">
      <c r="A553">
        <f t="shared" si="84"/>
        <v>552</v>
      </c>
      <c r="B553">
        <f>train!G553</f>
        <v>197.1</v>
      </c>
      <c r="C553">
        <f>train!J553</f>
        <v>130.1</v>
      </c>
      <c r="D553">
        <f>train!M553</f>
        <v>78.099999999999994</v>
      </c>
      <c r="E553">
        <f>train!P553</f>
        <v>7.4</v>
      </c>
      <c r="F553" s="4">
        <f t="shared" si="80"/>
        <v>0.5607396870554765</v>
      </c>
      <c r="G553" s="4">
        <f t="shared" si="81"/>
        <v>0.36209295853047591</v>
      </c>
      <c r="H553" s="4">
        <f t="shared" si="82"/>
        <v>0.36209295853047591</v>
      </c>
      <c r="I553" s="4">
        <f t="shared" si="83"/>
        <v>0.37</v>
      </c>
      <c r="J553">
        <f t="shared" si="85"/>
        <v>2</v>
      </c>
      <c r="K553" t="str">
        <f>train!T553</f>
        <v>no</v>
      </c>
      <c r="L553">
        <f t="shared" si="86"/>
        <v>1.128143884114172</v>
      </c>
      <c r="M553">
        <f t="shared" si="87"/>
        <v>0.84471984579136039</v>
      </c>
      <c r="N553">
        <f t="shared" si="88"/>
        <v>0.84471984579136039</v>
      </c>
      <c r="O553">
        <f t="shared" si="89"/>
        <v>0.84471984579136039</v>
      </c>
    </row>
    <row r="554" spans="1:15">
      <c r="A554">
        <f t="shared" si="84"/>
        <v>553</v>
      </c>
      <c r="B554">
        <f>train!G554</f>
        <v>205.3</v>
      </c>
      <c r="C554">
        <f>train!J554</f>
        <v>166.7</v>
      </c>
      <c r="D554">
        <f>train!M554</f>
        <v>240.6</v>
      </c>
      <c r="E554">
        <f>train!P554</f>
        <v>7.8</v>
      </c>
      <c r="F554" s="4">
        <f t="shared" si="80"/>
        <v>0.58406827880512091</v>
      </c>
      <c r="G554" s="4">
        <f t="shared" si="81"/>
        <v>0.46395769551906479</v>
      </c>
      <c r="H554" s="4">
        <f t="shared" si="82"/>
        <v>0.46395769551906479</v>
      </c>
      <c r="I554" s="4">
        <f t="shared" si="83"/>
        <v>0.39</v>
      </c>
      <c r="J554">
        <f t="shared" si="85"/>
        <v>2</v>
      </c>
      <c r="K554" t="str">
        <f>train!T554</f>
        <v>no</v>
      </c>
      <c r="L554">
        <f t="shared" si="86"/>
        <v>1.128143884114172</v>
      </c>
      <c r="M554">
        <f t="shared" si="87"/>
        <v>0.96111874436465905</v>
      </c>
      <c r="N554">
        <f t="shared" si="88"/>
        <v>0.96111874436465905</v>
      </c>
      <c r="O554">
        <f t="shared" si="89"/>
        <v>0.96111874436465905</v>
      </c>
    </row>
    <row r="555" spans="1:15">
      <c r="A555">
        <f t="shared" si="84"/>
        <v>554</v>
      </c>
      <c r="B555">
        <f>train!G555</f>
        <v>181.8</v>
      </c>
      <c r="C555">
        <f>train!J555</f>
        <v>228.1</v>
      </c>
      <c r="D555">
        <f>train!M555</f>
        <v>262.7</v>
      </c>
      <c r="E555">
        <f>train!P555</f>
        <v>9.1999999999999993</v>
      </c>
      <c r="F555" s="4">
        <f t="shared" si="80"/>
        <v>0.51721194879089616</v>
      </c>
      <c r="G555" s="4">
        <f t="shared" si="81"/>
        <v>0.63484553298079593</v>
      </c>
      <c r="H555" s="4">
        <f t="shared" si="82"/>
        <v>0.63484553298079593</v>
      </c>
      <c r="I555" s="4">
        <f t="shared" si="83"/>
        <v>0.45999999999999996</v>
      </c>
      <c r="J555">
        <f t="shared" si="85"/>
        <v>1</v>
      </c>
      <c r="K555" t="str">
        <f>train!T555</f>
        <v>no</v>
      </c>
      <c r="L555">
        <f t="shared" si="86"/>
        <v>1.128143884114172</v>
      </c>
      <c r="M555">
        <f t="shared" si="87"/>
        <v>1.1336515785122951</v>
      </c>
      <c r="N555">
        <f t="shared" si="88"/>
        <v>1.1336515785122951</v>
      </c>
      <c r="O555">
        <f t="shared" si="89"/>
        <v>1.1336515785122951</v>
      </c>
    </row>
    <row r="556" spans="1:15">
      <c r="A556">
        <f t="shared" si="84"/>
        <v>555</v>
      </c>
      <c r="B556">
        <f>train!G556</f>
        <v>252</v>
      </c>
      <c r="C556">
        <f>train!J556</f>
        <v>150.19999999999999</v>
      </c>
      <c r="D556">
        <f>train!M556</f>
        <v>151.80000000000001</v>
      </c>
      <c r="E556">
        <f>train!P556</f>
        <v>9.6</v>
      </c>
      <c r="F556" s="4">
        <f t="shared" si="80"/>
        <v>0.71692745376955902</v>
      </c>
      <c r="G556" s="4">
        <f t="shared" si="81"/>
        <v>0.41803506818814357</v>
      </c>
      <c r="H556" s="4">
        <f t="shared" si="82"/>
        <v>0.41803506818814357</v>
      </c>
      <c r="I556" s="4">
        <f t="shared" si="83"/>
        <v>0.48</v>
      </c>
      <c r="J556">
        <f t="shared" si="85"/>
        <v>2</v>
      </c>
      <c r="K556" t="str">
        <f>train!T556</f>
        <v>no</v>
      </c>
      <c r="L556">
        <f t="shared" si="86"/>
        <v>1.128143884114172</v>
      </c>
      <c r="M556">
        <f t="shared" si="87"/>
        <v>1.0458927337153818</v>
      </c>
      <c r="N556">
        <f t="shared" si="88"/>
        <v>1.0458927337153818</v>
      </c>
      <c r="O556">
        <f t="shared" si="89"/>
        <v>1.0458927337153818</v>
      </c>
    </row>
    <row r="557" spans="1:15">
      <c r="A557">
        <f t="shared" si="84"/>
        <v>556</v>
      </c>
      <c r="B557">
        <f>train!G557</f>
        <v>231.2</v>
      </c>
      <c r="C557">
        <f>train!J557</f>
        <v>188.7</v>
      </c>
      <c r="D557">
        <f>train!M557</f>
        <v>206.9</v>
      </c>
      <c r="E557">
        <f>train!P557</f>
        <v>12.3</v>
      </c>
      <c r="F557" s="4">
        <f t="shared" si="80"/>
        <v>0.65775248933143671</v>
      </c>
      <c r="G557" s="4">
        <f t="shared" si="81"/>
        <v>0.52518786529362649</v>
      </c>
      <c r="H557" s="4">
        <f t="shared" si="82"/>
        <v>0.52518786529362649</v>
      </c>
      <c r="I557" s="4">
        <f t="shared" si="83"/>
        <v>0.61499999999999999</v>
      </c>
      <c r="J557">
        <f t="shared" si="85"/>
        <v>1</v>
      </c>
      <c r="K557" t="str">
        <f>train!T557</f>
        <v>no</v>
      </c>
      <c r="L557">
        <f t="shared" si="86"/>
        <v>1.128143884114172</v>
      </c>
      <c r="M557">
        <f t="shared" si="87"/>
        <v>1.1672651476528606</v>
      </c>
      <c r="N557">
        <f t="shared" si="88"/>
        <v>1.1672651476528606</v>
      </c>
      <c r="O557">
        <f t="shared" si="89"/>
        <v>1.1672651476528606</v>
      </c>
    </row>
    <row r="558" spans="1:15">
      <c r="A558">
        <f t="shared" si="84"/>
        <v>557</v>
      </c>
      <c r="B558">
        <f>train!G558</f>
        <v>200.1</v>
      </c>
      <c r="C558">
        <f>train!J558</f>
        <v>188.9</v>
      </c>
      <c r="D558">
        <f>train!M558</f>
        <v>205.1</v>
      </c>
      <c r="E558">
        <f>train!P558</f>
        <v>15.5</v>
      </c>
      <c r="F558" s="4">
        <f t="shared" si="80"/>
        <v>0.56927453769559033</v>
      </c>
      <c r="G558" s="4">
        <f t="shared" si="81"/>
        <v>0.52574450320066801</v>
      </c>
      <c r="H558" s="4">
        <f t="shared" si="82"/>
        <v>0.52574450320066801</v>
      </c>
      <c r="I558" s="4">
        <f t="shared" si="83"/>
        <v>0.77500000000000002</v>
      </c>
      <c r="J558">
        <f t="shared" si="85"/>
        <v>1</v>
      </c>
      <c r="K558" t="str">
        <f>train!T558</f>
        <v>no</v>
      </c>
      <c r="L558">
        <f t="shared" si="86"/>
        <v>1.128143884114172</v>
      </c>
      <c r="M558">
        <f t="shared" si="87"/>
        <v>1.2155299521443157</v>
      </c>
      <c r="N558">
        <f t="shared" si="88"/>
        <v>1.2155299521443157</v>
      </c>
      <c r="O558">
        <f t="shared" si="89"/>
        <v>1.2155299521443157</v>
      </c>
    </row>
    <row r="559" spans="1:15">
      <c r="A559">
        <f t="shared" si="84"/>
        <v>558</v>
      </c>
      <c r="B559">
        <f>train!G559</f>
        <v>266.7</v>
      </c>
      <c r="C559">
        <f>train!J559</f>
        <v>232.3</v>
      </c>
      <c r="D559">
        <f>train!M559</f>
        <v>212.8</v>
      </c>
      <c r="E559">
        <f>train!P559</f>
        <v>16.3</v>
      </c>
      <c r="F559" s="4">
        <f t="shared" si="80"/>
        <v>0.75874822190611657</v>
      </c>
      <c r="G559" s="4">
        <f t="shared" si="81"/>
        <v>0.64653492902866683</v>
      </c>
      <c r="H559" s="4">
        <f t="shared" si="82"/>
        <v>0.64653492902866683</v>
      </c>
      <c r="I559" s="4">
        <f t="shared" si="83"/>
        <v>0.81500000000000006</v>
      </c>
      <c r="J559">
        <f t="shared" si="85"/>
        <v>1</v>
      </c>
      <c r="K559" t="str">
        <f>train!T559</f>
        <v>no</v>
      </c>
      <c r="L559">
        <f t="shared" si="86"/>
        <v>1.128143884114172</v>
      </c>
      <c r="M559">
        <f t="shared" si="87"/>
        <v>1.44081181739806</v>
      </c>
      <c r="N559">
        <f t="shared" si="88"/>
        <v>1.44081181739806</v>
      </c>
      <c r="O559">
        <f t="shared" si="89"/>
        <v>1.44081181739806</v>
      </c>
    </row>
    <row r="560" spans="1:15">
      <c r="A560">
        <f t="shared" si="84"/>
        <v>559</v>
      </c>
      <c r="B560">
        <f>train!G560</f>
        <v>175.3</v>
      </c>
      <c r="C560">
        <f>train!J560</f>
        <v>144.30000000000001</v>
      </c>
      <c r="D560">
        <f>train!M560</f>
        <v>160.19999999999999</v>
      </c>
      <c r="E560">
        <f>train!P560</f>
        <v>11.8</v>
      </c>
      <c r="F560" s="4">
        <f t="shared" si="80"/>
        <v>0.49871977240398296</v>
      </c>
      <c r="G560" s="4">
        <f t="shared" si="81"/>
        <v>0.40161424993042028</v>
      </c>
      <c r="H560" s="4">
        <f t="shared" si="82"/>
        <v>0.40161424993042028</v>
      </c>
      <c r="I560" s="4">
        <f t="shared" si="83"/>
        <v>0.59000000000000008</v>
      </c>
      <c r="J560">
        <f t="shared" si="85"/>
        <v>2</v>
      </c>
      <c r="K560" t="str">
        <f>train!T560</f>
        <v>no</v>
      </c>
      <c r="L560">
        <f t="shared" si="86"/>
        <v>1.128143884114172</v>
      </c>
      <c r="M560">
        <f t="shared" si="87"/>
        <v>0.95885839563567932</v>
      </c>
      <c r="N560">
        <f t="shared" si="88"/>
        <v>0.95885839563567932</v>
      </c>
      <c r="O560">
        <f t="shared" si="89"/>
        <v>0.95885839563567932</v>
      </c>
    </row>
    <row r="561" spans="1:15">
      <c r="A561">
        <f t="shared" si="84"/>
        <v>560</v>
      </c>
      <c r="B561">
        <f>train!G561</f>
        <v>125.1</v>
      </c>
      <c r="C561">
        <f>train!J561</f>
        <v>248.8</v>
      </c>
      <c r="D561">
        <f>train!M561</f>
        <v>211.3</v>
      </c>
      <c r="E561">
        <f>train!P561</f>
        <v>11.2</v>
      </c>
      <c r="F561" s="4">
        <f t="shared" si="80"/>
        <v>0.35590327169274538</v>
      </c>
      <c r="G561" s="4">
        <f t="shared" si="81"/>
        <v>0.69245755635958806</v>
      </c>
      <c r="H561" s="4">
        <f t="shared" si="82"/>
        <v>0.69245755635958806</v>
      </c>
      <c r="I561" s="4">
        <f t="shared" si="83"/>
        <v>0.55999999999999994</v>
      </c>
      <c r="J561">
        <f t="shared" si="85"/>
        <v>1</v>
      </c>
      <c r="K561" t="str">
        <f>train!T561</f>
        <v>no</v>
      </c>
      <c r="L561">
        <f t="shared" si="86"/>
        <v>1.128143884114172</v>
      </c>
      <c r="M561">
        <f t="shared" si="87"/>
        <v>1.1829040846664551</v>
      </c>
      <c r="N561">
        <f t="shared" si="88"/>
        <v>1.1829040846664551</v>
      </c>
      <c r="O561">
        <f t="shared" si="89"/>
        <v>1.1829040846664551</v>
      </c>
    </row>
    <row r="562" spans="1:15">
      <c r="A562">
        <f t="shared" si="84"/>
        <v>561</v>
      </c>
      <c r="B562">
        <f>train!G562</f>
        <v>176.8</v>
      </c>
      <c r="C562">
        <f>train!J562</f>
        <v>224.7</v>
      </c>
      <c r="D562">
        <f>train!M562</f>
        <v>204.6</v>
      </c>
      <c r="E562">
        <f>train!P562</f>
        <v>7.5</v>
      </c>
      <c r="F562" s="4">
        <f t="shared" si="80"/>
        <v>0.50298719772403988</v>
      </c>
      <c r="G562" s="4">
        <f t="shared" si="81"/>
        <v>0.62538268856109092</v>
      </c>
      <c r="H562" s="4">
        <f t="shared" si="82"/>
        <v>0.62538268856109092</v>
      </c>
      <c r="I562" s="4">
        <f t="shared" si="83"/>
        <v>0.375</v>
      </c>
      <c r="J562">
        <f t="shared" si="85"/>
        <v>2</v>
      </c>
      <c r="K562" t="str">
        <f>train!T562</f>
        <v>no</v>
      </c>
      <c r="L562">
        <f t="shared" si="86"/>
        <v>1.128143884114172</v>
      </c>
      <c r="M562">
        <f t="shared" si="87"/>
        <v>1.0843560925166968</v>
      </c>
      <c r="N562">
        <f t="shared" si="88"/>
        <v>1.0843560925166968</v>
      </c>
      <c r="O562">
        <f t="shared" si="89"/>
        <v>1.0843560925166968</v>
      </c>
    </row>
    <row r="563" spans="1:15">
      <c r="A563">
        <f t="shared" si="84"/>
        <v>562</v>
      </c>
      <c r="B563">
        <f>train!G563</f>
        <v>241.9</v>
      </c>
      <c r="C563">
        <f>train!J563</f>
        <v>129.4</v>
      </c>
      <c r="D563">
        <f>train!M563</f>
        <v>264.8</v>
      </c>
      <c r="E563">
        <f>train!P563</f>
        <v>5.9</v>
      </c>
      <c r="F563" s="4">
        <f t="shared" si="80"/>
        <v>0.68819345661450926</v>
      </c>
      <c r="G563" s="4">
        <f t="shared" si="81"/>
        <v>0.36014472585583079</v>
      </c>
      <c r="H563" s="4">
        <f t="shared" si="82"/>
        <v>0.36014472585583079</v>
      </c>
      <c r="I563" s="4">
        <f t="shared" si="83"/>
        <v>0.29500000000000004</v>
      </c>
      <c r="J563">
        <f t="shared" si="85"/>
        <v>2</v>
      </c>
      <c r="K563" t="str">
        <f>train!T563</f>
        <v>no</v>
      </c>
      <c r="L563">
        <f t="shared" si="86"/>
        <v>1.128143884114172</v>
      </c>
      <c r="M563">
        <f t="shared" si="87"/>
        <v>0.90556263220749644</v>
      </c>
      <c r="N563">
        <f t="shared" si="88"/>
        <v>0.90556263220749644</v>
      </c>
      <c r="O563">
        <f t="shared" si="89"/>
        <v>0.90556263220749644</v>
      </c>
    </row>
    <row r="564" spans="1:15">
      <c r="A564">
        <f t="shared" si="84"/>
        <v>563</v>
      </c>
      <c r="B564">
        <f>train!G564</f>
        <v>217.1</v>
      </c>
      <c r="C564">
        <f>train!J564</f>
        <v>236</v>
      </c>
      <c r="D564">
        <f>train!M564</f>
        <v>118.3</v>
      </c>
      <c r="E564">
        <f>train!P564</f>
        <v>9.4</v>
      </c>
      <c r="F564" s="4">
        <f t="shared" si="80"/>
        <v>0.61763869132290183</v>
      </c>
      <c r="G564" s="4">
        <f t="shared" si="81"/>
        <v>0.65683273030893397</v>
      </c>
      <c r="H564" s="4">
        <f t="shared" si="82"/>
        <v>0.65683273030893397</v>
      </c>
      <c r="I564" s="4">
        <f t="shared" si="83"/>
        <v>0.47000000000000003</v>
      </c>
      <c r="J564">
        <f t="shared" si="85"/>
        <v>1</v>
      </c>
      <c r="K564" t="str">
        <f>train!T564</f>
        <v>no</v>
      </c>
      <c r="L564">
        <f t="shared" si="86"/>
        <v>1.128143884114172</v>
      </c>
      <c r="M564">
        <f t="shared" si="87"/>
        <v>1.2104693404746956</v>
      </c>
      <c r="N564">
        <f t="shared" si="88"/>
        <v>1.2104693404746956</v>
      </c>
      <c r="O564">
        <f t="shared" si="89"/>
        <v>1.2104693404746956</v>
      </c>
    </row>
    <row r="565" spans="1:15">
      <c r="A565">
        <f t="shared" si="84"/>
        <v>564</v>
      </c>
      <c r="B565">
        <f>train!G565</f>
        <v>195.4</v>
      </c>
      <c r="C565">
        <f>train!J565</f>
        <v>181.2</v>
      </c>
      <c r="D565">
        <f>train!M565</f>
        <v>178.5</v>
      </c>
      <c r="E565">
        <f>train!P565</f>
        <v>8.9</v>
      </c>
      <c r="F565" s="4">
        <f t="shared" si="80"/>
        <v>0.55590327169274534</v>
      </c>
      <c r="G565" s="4">
        <f t="shared" si="81"/>
        <v>0.50431394377957139</v>
      </c>
      <c r="H565" s="4">
        <f t="shared" si="82"/>
        <v>0.50431394377957139</v>
      </c>
      <c r="I565" s="4">
        <f t="shared" si="83"/>
        <v>0.44500000000000001</v>
      </c>
      <c r="J565">
        <f t="shared" si="85"/>
        <v>2</v>
      </c>
      <c r="K565" t="str">
        <f>train!T565</f>
        <v>no</v>
      </c>
      <c r="L565">
        <f t="shared" si="86"/>
        <v>1.128143884114172</v>
      </c>
      <c r="M565">
        <f t="shared" si="87"/>
        <v>1.0078286338756741</v>
      </c>
      <c r="N565">
        <f t="shared" si="88"/>
        <v>1.0078286338756741</v>
      </c>
      <c r="O565">
        <f t="shared" si="89"/>
        <v>1.0078286338756741</v>
      </c>
    </row>
    <row r="566" spans="1:15">
      <c r="A566">
        <f t="shared" si="84"/>
        <v>565</v>
      </c>
      <c r="B566">
        <f>train!G566</f>
        <v>222.4</v>
      </c>
      <c r="C566">
        <f>train!J566</f>
        <v>327</v>
      </c>
      <c r="D566">
        <f>train!M566</f>
        <v>208</v>
      </c>
      <c r="E566">
        <f>train!P566</f>
        <v>8.6999999999999993</v>
      </c>
      <c r="F566" s="4">
        <f t="shared" si="80"/>
        <v>0.63271692745376962</v>
      </c>
      <c r="G566" s="4">
        <f t="shared" si="81"/>
        <v>0.9101029780128026</v>
      </c>
      <c r="H566" s="4">
        <f t="shared" si="82"/>
        <v>0.9101029780128026</v>
      </c>
      <c r="I566" s="4">
        <f t="shared" si="83"/>
        <v>0.43499999999999994</v>
      </c>
      <c r="J566">
        <f t="shared" si="85"/>
        <v>1</v>
      </c>
      <c r="K566" t="str">
        <f>train!T566</f>
        <v>yes</v>
      </c>
      <c r="L566">
        <f t="shared" si="86"/>
        <v>1.128143884114172</v>
      </c>
      <c r="M566">
        <f t="shared" si="87"/>
        <v>1.4987096354738241</v>
      </c>
      <c r="N566">
        <f t="shared" si="88"/>
        <v>1.4987096354738241</v>
      </c>
      <c r="O566">
        <f t="shared" si="89"/>
        <v>1.4987096354738241</v>
      </c>
    </row>
    <row r="567" spans="1:15">
      <c r="A567">
        <f t="shared" si="84"/>
        <v>566</v>
      </c>
      <c r="B567">
        <f>train!G567</f>
        <v>189.5</v>
      </c>
      <c r="C567">
        <f>train!J567</f>
        <v>189.8</v>
      </c>
      <c r="D567">
        <f>train!M567</f>
        <v>205.8</v>
      </c>
      <c r="E567">
        <f>train!P567</f>
        <v>13.1</v>
      </c>
      <c r="F567" s="4">
        <f t="shared" si="80"/>
        <v>0.53911806543385488</v>
      </c>
      <c r="G567" s="4">
        <f t="shared" si="81"/>
        <v>0.52824937378235459</v>
      </c>
      <c r="H567" s="4">
        <f t="shared" si="82"/>
        <v>0.52824937378235459</v>
      </c>
      <c r="I567" s="4">
        <f t="shared" si="83"/>
        <v>0.65500000000000003</v>
      </c>
      <c r="J567">
        <f t="shared" si="85"/>
        <v>1</v>
      </c>
      <c r="K567" t="str">
        <f>train!T567</f>
        <v>no</v>
      </c>
      <c r="L567">
        <f t="shared" si="86"/>
        <v>1.128143884114172</v>
      </c>
      <c r="M567">
        <f t="shared" si="87"/>
        <v>1.130384045481907</v>
      </c>
      <c r="N567">
        <f t="shared" si="88"/>
        <v>1.130384045481907</v>
      </c>
      <c r="O567">
        <f t="shared" si="89"/>
        <v>1.130384045481907</v>
      </c>
    </row>
    <row r="568" spans="1:15">
      <c r="A568">
        <f t="shared" si="84"/>
        <v>567</v>
      </c>
      <c r="B568">
        <f>train!G568</f>
        <v>123.1</v>
      </c>
      <c r="C568">
        <f>train!J568</f>
        <v>158.4</v>
      </c>
      <c r="D568">
        <f>train!M568</f>
        <v>256.10000000000002</v>
      </c>
      <c r="E568">
        <f>train!P568</f>
        <v>9.3000000000000007</v>
      </c>
      <c r="F568" s="4">
        <f t="shared" si="80"/>
        <v>0.35021337126600283</v>
      </c>
      <c r="G568" s="4">
        <f t="shared" si="81"/>
        <v>0.44085722237684388</v>
      </c>
      <c r="H568" s="4">
        <f t="shared" si="82"/>
        <v>0.44085722237684388</v>
      </c>
      <c r="I568" s="4">
        <f t="shared" si="83"/>
        <v>0.46500000000000002</v>
      </c>
      <c r="J568">
        <f t="shared" si="85"/>
        <v>2</v>
      </c>
      <c r="K568" t="str">
        <f>train!T568</f>
        <v>no</v>
      </c>
      <c r="L568">
        <f t="shared" si="86"/>
        <v>1.128143884114172</v>
      </c>
      <c r="M568">
        <f t="shared" si="87"/>
        <v>0.85298568947969522</v>
      </c>
      <c r="N568">
        <f t="shared" si="88"/>
        <v>0.85298568947969522</v>
      </c>
      <c r="O568">
        <f t="shared" si="89"/>
        <v>0.85298568947969522</v>
      </c>
    </row>
    <row r="569" spans="1:15">
      <c r="A569">
        <f t="shared" si="84"/>
        <v>568</v>
      </c>
      <c r="B569">
        <f>train!G569</f>
        <v>256.7</v>
      </c>
      <c r="C569">
        <f>train!J569</f>
        <v>150.5</v>
      </c>
      <c r="D569">
        <f>train!M569</f>
        <v>123</v>
      </c>
      <c r="E569">
        <f>train!P569</f>
        <v>11.4</v>
      </c>
      <c r="F569" s="4">
        <f t="shared" si="80"/>
        <v>0.7302987197724039</v>
      </c>
      <c r="G569" s="4">
        <f t="shared" si="81"/>
        <v>0.4188700250487058</v>
      </c>
      <c r="H569" s="4">
        <f t="shared" si="82"/>
        <v>0.4188700250487058</v>
      </c>
      <c r="I569" s="4">
        <f t="shared" si="83"/>
        <v>0.57000000000000006</v>
      </c>
      <c r="J569">
        <f t="shared" si="85"/>
        <v>2</v>
      </c>
      <c r="K569" t="str">
        <f>train!T569</f>
        <v>no</v>
      </c>
      <c r="L569">
        <f t="shared" si="86"/>
        <v>1.128143884114172</v>
      </c>
      <c r="M569">
        <f t="shared" si="87"/>
        <v>1.099609210524275</v>
      </c>
      <c r="N569">
        <f t="shared" si="88"/>
        <v>1.099609210524275</v>
      </c>
      <c r="O569">
        <f t="shared" si="89"/>
        <v>1.099609210524275</v>
      </c>
    </row>
    <row r="570" spans="1:15">
      <c r="A570">
        <f t="shared" si="84"/>
        <v>569</v>
      </c>
      <c r="B570">
        <f>train!G570</f>
        <v>159.1</v>
      </c>
      <c r="C570">
        <f>train!J570</f>
        <v>241.6</v>
      </c>
      <c r="D570">
        <f>train!M570</f>
        <v>202.4</v>
      </c>
      <c r="E570">
        <f>train!P570</f>
        <v>6.5</v>
      </c>
      <c r="F570" s="4">
        <f t="shared" si="80"/>
        <v>0.45263157894736838</v>
      </c>
      <c r="G570" s="4">
        <f t="shared" si="81"/>
        <v>0.67241859170609519</v>
      </c>
      <c r="H570" s="4">
        <f t="shared" si="82"/>
        <v>0.67241859170609519</v>
      </c>
      <c r="I570" s="4">
        <f t="shared" si="83"/>
        <v>0.32500000000000001</v>
      </c>
      <c r="J570">
        <f t="shared" si="85"/>
        <v>2</v>
      </c>
      <c r="K570" t="str">
        <f>train!T570</f>
        <v>no</v>
      </c>
      <c r="L570">
        <f t="shared" si="86"/>
        <v>1.128143884114172</v>
      </c>
      <c r="M570">
        <f t="shared" si="87"/>
        <v>1.1021768783659021</v>
      </c>
      <c r="N570">
        <f t="shared" si="88"/>
        <v>1.1021768783659021</v>
      </c>
      <c r="O570">
        <f t="shared" si="89"/>
        <v>1.1021768783659021</v>
      </c>
    </row>
    <row r="571" spans="1:15">
      <c r="A571">
        <f t="shared" si="84"/>
        <v>570</v>
      </c>
      <c r="B571">
        <f>train!G571</f>
        <v>100.1</v>
      </c>
      <c r="C571">
        <f>train!J571</f>
        <v>233.3</v>
      </c>
      <c r="D571">
        <f>train!M571</f>
        <v>204.4</v>
      </c>
      <c r="E571">
        <f>train!P571</f>
        <v>11.1</v>
      </c>
      <c r="F571" s="4">
        <f t="shared" si="80"/>
        <v>0.28477951635846371</v>
      </c>
      <c r="G571" s="4">
        <f t="shared" si="81"/>
        <v>0.64931811856387422</v>
      </c>
      <c r="H571" s="4">
        <f t="shared" si="82"/>
        <v>0.64931811856387422</v>
      </c>
      <c r="I571" s="4">
        <f t="shared" si="83"/>
        <v>0.55499999999999994</v>
      </c>
      <c r="J571">
        <f t="shared" si="85"/>
        <v>2</v>
      </c>
      <c r="K571" t="str">
        <f>train!T571</f>
        <v>no</v>
      </c>
      <c r="L571">
        <f t="shared" si="86"/>
        <v>1.128143884114172</v>
      </c>
      <c r="M571">
        <f t="shared" si="87"/>
        <v>1.1101136928837601</v>
      </c>
      <c r="N571">
        <f t="shared" si="88"/>
        <v>1.1101136928837601</v>
      </c>
      <c r="O571">
        <f t="shared" si="89"/>
        <v>1.1101136928837601</v>
      </c>
    </row>
    <row r="572" spans="1:15">
      <c r="A572">
        <f t="shared" si="84"/>
        <v>571</v>
      </c>
      <c r="B572">
        <f>train!G572</f>
        <v>30.9</v>
      </c>
      <c r="C572">
        <f>train!J572</f>
        <v>187</v>
      </c>
      <c r="D572">
        <f>train!M572</f>
        <v>230.8</v>
      </c>
      <c r="E572">
        <f>train!P572</f>
        <v>8.6</v>
      </c>
      <c r="F572" s="4">
        <f t="shared" si="80"/>
        <v>8.7908961593172116E-2</v>
      </c>
      <c r="G572" s="4">
        <f t="shared" si="81"/>
        <v>0.52045644308377403</v>
      </c>
      <c r="H572" s="4">
        <f t="shared" si="82"/>
        <v>0.52045644308377403</v>
      </c>
      <c r="I572" s="4">
        <f t="shared" si="83"/>
        <v>0.43</v>
      </c>
      <c r="J572">
        <f t="shared" si="85"/>
        <v>2</v>
      </c>
      <c r="K572" t="str">
        <f>train!T572</f>
        <v>no</v>
      </c>
      <c r="L572">
        <f t="shared" si="86"/>
        <v>1.128143884114172</v>
      </c>
      <c r="M572">
        <f t="shared" si="87"/>
        <v>0.85695846096716799</v>
      </c>
      <c r="N572">
        <f t="shared" si="88"/>
        <v>0.85695846096716799</v>
      </c>
      <c r="O572">
        <f t="shared" si="89"/>
        <v>0.85695846096716799</v>
      </c>
    </row>
    <row r="573" spans="1:15">
      <c r="A573">
        <f t="shared" si="84"/>
        <v>572</v>
      </c>
      <c r="B573">
        <f>train!G573</f>
        <v>223.2</v>
      </c>
      <c r="C573">
        <f>train!J573</f>
        <v>214.4</v>
      </c>
      <c r="D573">
        <f>train!M573</f>
        <v>154.4</v>
      </c>
      <c r="E573">
        <f>train!P573</f>
        <v>10.1</v>
      </c>
      <c r="F573" s="4">
        <f t="shared" si="80"/>
        <v>0.63499288762446648</v>
      </c>
      <c r="G573" s="4">
        <f t="shared" si="81"/>
        <v>0.59671583634845538</v>
      </c>
      <c r="H573" s="4">
        <f t="shared" si="82"/>
        <v>0.59671583634845538</v>
      </c>
      <c r="I573" s="4">
        <f t="shared" si="83"/>
        <v>0.505</v>
      </c>
      <c r="J573">
        <f t="shared" si="85"/>
        <v>1</v>
      </c>
      <c r="K573" t="str">
        <f>train!T573</f>
        <v>no</v>
      </c>
      <c r="L573">
        <f t="shared" si="86"/>
        <v>1.128143884114172</v>
      </c>
      <c r="M573">
        <f t="shared" si="87"/>
        <v>1.1706325409930016</v>
      </c>
      <c r="N573">
        <f t="shared" si="88"/>
        <v>1.1706325409930016</v>
      </c>
      <c r="O573">
        <f t="shared" si="89"/>
        <v>1.1706325409930016</v>
      </c>
    </row>
    <row r="574" spans="1:15">
      <c r="A574">
        <f t="shared" si="84"/>
        <v>573</v>
      </c>
      <c r="B574">
        <f>train!G574</f>
        <v>187.4</v>
      </c>
      <c r="C574">
        <f>train!J574</f>
        <v>199.9</v>
      </c>
      <c r="D574">
        <f>train!M574</f>
        <v>216.1</v>
      </c>
      <c r="E574">
        <f>train!P574</f>
        <v>12.6</v>
      </c>
      <c r="F574" s="4">
        <f t="shared" si="80"/>
        <v>0.53314366998577523</v>
      </c>
      <c r="G574" s="4">
        <f t="shared" si="81"/>
        <v>0.55635958808794883</v>
      </c>
      <c r="H574" s="4">
        <f t="shared" si="82"/>
        <v>0.55635958808794883</v>
      </c>
      <c r="I574" s="4">
        <f t="shared" si="83"/>
        <v>0.63</v>
      </c>
      <c r="J574">
        <f t="shared" si="85"/>
        <v>1</v>
      </c>
      <c r="K574" t="str">
        <f>train!T574</f>
        <v>no</v>
      </c>
      <c r="L574">
        <f t="shared" si="86"/>
        <v>1.128143884114172</v>
      </c>
      <c r="M574">
        <f t="shared" si="87"/>
        <v>1.140269334569989</v>
      </c>
      <c r="N574">
        <f t="shared" si="88"/>
        <v>1.140269334569989</v>
      </c>
      <c r="O574">
        <f t="shared" si="89"/>
        <v>1.140269334569989</v>
      </c>
    </row>
    <row r="575" spans="1:15">
      <c r="A575">
        <f t="shared" si="84"/>
        <v>574</v>
      </c>
      <c r="B575">
        <f>train!G575</f>
        <v>277.5</v>
      </c>
      <c r="C575">
        <f>train!J575</f>
        <v>131.80000000000001</v>
      </c>
      <c r="D575">
        <f>train!M575</f>
        <v>126.9</v>
      </c>
      <c r="E575">
        <f>train!P575</f>
        <v>8.1999999999999993</v>
      </c>
      <c r="F575" s="4">
        <f t="shared" si="80"/>
        <v>0.78947368421052633</v>
      </c>
      <c r="G575" s="4">
        <f t="shared" si="81"/>
        <v>0.36682438074032842</v>
      </c>
      <c r="H575" s="4">
        <f t="shared" si="82"/>
        <v>0.36682438074032842</v>
      </c>
      <c r="I575" s="4">
        <f t="shared" si="83"/>
        <v>0.41</v>
      </c>
      <c r="J575">
        <f t="shared" si="85"/>
        <v>2</v>
      </c>
      <c r="K575" t="str">
        <f>train!T575</f>
        <v>no</v>
      </c>
      <c r="L575">
        <f t="shared" si="86"/>
        <v>1.128143884114172</v>
      </c>
      <c r="M575">
        <f t="shared" si="87"/>
        <v>1.0298004421595441</v>
      </c>
      <c r="N575">
        <f t="shared" si="88"/>
        <v>1.0298004421595441</v>
      </c>
      <c r="O575">
        <f t="shared" si="89"/>
        <v>1.0298004421595441</v>
      </c>
    </row>
    <row r="576" spans="1:15">
      <c r="A576">
        <f t="shared" si="84"/>
        <v>575</v>
      </c>
      <c r="B576">
        <f>train!G576</f>
        <v>147.19999999999999</v>
      </c>
      <c r="C576">
        <f>train!J576</f>
        <v>192.8</v>
      </c>
      <c r="D576">
        <f>train!M576</f>
        <v>172.7</v>
      </c>
      <c r="E576">
        <f>train!P576</f>
        <v>10.199999999999999</v>
      </c>
      <c r="F576" s="4">
        <f t="shared" si="80"/>
        <v>0.41877667140825031</v>
      </c>
      <c r="G576" s="4">
        <f t="shared" si="81"/>
        <v>0.53659894238797667</v>
      </c>
      <c r="H576" s="4">
        <f t="shared" si="82"/>
        <v>0.53659894238797667</v>
      </c>
      <c r="I576" s="4">
        <f t="shared" si="83"/>
        <v>0.51</v>
      </c>
      <c r="J576">
        <f t="shared" si="85"/>
        <v>2</v>
      </c>
      <c r="K576" t="str">
        <f>train!T576</f>
        <v>no</v>
      </c>
      <c r="L576">
        <f t="shared" si="86"/>
        <v>1.128143884114172</v>
      </c>
      <c r="M576">
        <f t="shared" si="87"/>
        <v>1.0056593610460571</v>
      </c>
      <c r="N576">
        <f t="shared" si="88"/>
        <v>1.0056593610460571</v>
      </c>
      <c r="O576">
        <f t="shared" si="89"/>
        <v>1.0056593610460571</v>
      </c>
    </row>
    <row r="577" spans="1:15">
      <c r="A577">
        <f t="shared" si="84"/>
        <v>576</v>
      </c>
      <c r="B577">
        <f>train!G577</f>
        <v>185.8</v>
      </c>
      <c r="C577">
        <f>train!J577</f>
        <v>276.5</v>
      </c>
      <c r="D577">
        <f>train!M577</f>
        <v>192.1</v>
      </c>
      <c r="E577">
        <f>train!P577</f>
        <v>5.7</v>
      </c>
      <c r="F577" s="4">
        <f t="shared" si="80"/>
        <v>0.52859174964438127</v>
      </c>
      <c r="G577" s="4">
        <f t="shared" si="81"/>
        <v>0.76955190648483163</v>
      </c>
      <c r="H577" s="4">
        <f t="shared" si="82"/>
        <v>0.76955190648483163</v>
      </c>
      <c r="I577" s="4">
        <f t="shared" si="83"/>
        <v>0.28500000000000003</v>
      </c>
      <c r="J577">
        <f t="shared" si="85"/>
        <v>1</v>
      </c>
      <c r="K577" t="str">
        <f>train!T577</f>
        <v>no</v>
      </c>
      <c r="L577">
        <f t="shared" si="86"/>
        <v>1.128143884114172</v>
      </c>
      <c r="M577">
        <f t="shared" si="87"/>
        <v>1.2430022169493449</v>
      </c>
      <c r="N577">
        <f t="shared" si="88"/>
        <v>1.2430022169493449</v>
      </c>
      <c r="O577">
        <f t="shared" si="89"/>
        <v>1.2430022169493449</v>
      </c>
    </row>
    <row r="578" spans="1:15">
      <c r="A578">
        <f t="shared" si="84"/>
        <v>577</v>
      </c>
      <c r="B578">
        <f>train!G578</f>
        <v>155.4</v>
      </c>
      <c r="C578">
        <f>train!J578</f>
        <v>188.5</v>
      </c>
      <c r="D578">
        <f>train!M578</f>
        <v>254.9</v>
      </c>
      <c r="E578">
        <f>train!P578</f>
        <v>8</v>
      </c>
      <c r="F578" s="4">
        <f t="shared" ref="F578:F641" si="90">(B578-$W$3)/($W$2-$W$3)</f>
        <v>0.44210526315789478</v>
      </c>
      <c r="G578" s="4">
        <f t="shared" ref="G578:G641" si="91">(C578-$W$5)/($W$4-$W$5)</f>
        <v>0.52463122738658496</v>
      </c>
      <c r="H578" s="4">
        <f t="shared" ref="H578:H641" si="92">(C578-$W$5)/($W$4-$W$5)</f>
        <v>0.52463122738658496</v>
      </c>
      <c r="I578" s="4">
        <f t="shared" ref="I578:I641" si="93">(E578-$W$9)/($W$8-$W$9)</f>
        <v>0.4</v>
      </c>
      <c r="J578">
        <f t="shared" si="85"/>
        <v>2</v>
      </c>
      <c r="K578" t="str">
        <f>train!T578</f>
        <v>no</v>
      </c>
      <c r="L578">
        <f t="shared" si="86"/>
        <v>1.128143884114172</v>
      </c>
      <c r="M578">
        <f t="shared" si="87"/>
        <v>0.95180508152153753</v>
      </c>
      <c r="N578">
        <f t="shared" si="88"/>
        <v>0.95180508152153753</v>
      </c>
      <c r="O578">
        <f t="shared" si="89"/>
        <v>0.95180508152153753</v>
      </c>
    </row>
    <row r="579" spans="1:15">
      <c r="A579">
        <f t="shared" ref="A579:A642" si="94">ROW()-1</f>
        <v>578</v>
      </c>
      <c r="B579">
        <f>train!G579</f>
        <v>154.19999999999999</v>
      </c>
      <c r="C579">
        <f>train!J579</f>
        <v>268.60000000000002</v>
      </c>
      <c r="D579">
        <f>train!M579</f>
        <v>188.8</v>
      </c>
      <c r="E579">
        <f>train!P579</f>
        <v>10.9</v>
      </c>
      <c r="F579" s="4">
        <f t="shared" si="90"/>
        <v>0.4386913229018492</v>
      </c>
      <c r="G579" s="4">
        <f t="shared" si="91"/>
        <v>0.7475647091566936</v>
      </c>
      <c r="H579" s="4">
        <f t="shared" si="92"/>
        <v>0.7475647091566936</v>
      </c>
      <c r="I579" s="4">
        <f t="shared" si="93"/>
        <v>0.54500000000000004</v>
      </c>
      <c r="J579">
        <f t="shared" ref="J579:J642" si="95">MATCH(MIN(L579:O579),L579:O579,0)</f>
        <v>1</v>
      </c>
      <c r="K579" t="str">
        <f>train!T579</f>
        <v>no</v>
      </c>
      <c r="L579">
        <f t="shared" ref="L579:L642" si="96">SQRT(($F$2-$Z$3)^2+($G$2-$AA$3)^2+($H$2-$AB$3)^2+($I$2-$AC$3)^2)</f>
        <v>1.128143884114172</v>
      </c>
      <c r="M579">
        <f t="shared" ref="M579:M642" si="97">SQRT((F579-$Z$4)^2+(G579-$AA$4)^2+(H579-$AB$4)^2+(I579-$AC$4)^2)</f>
        <v>1.2677464515992298</v>
      </c>
      <c r="N579">
        <f t="shared" ref="N579:N642" si="98">SQRT((F579-$Z$5)^2+(G579-$AA$5)^2+(H579-$AB$5)^2+(I579-$AC$5)^2)</f>
        <v>1.2677464515992298</v>
      </c>
      <c r="O579">
        <f t="shared" ref="O579:O642" si="99">SQRT((F579-$Z$6)^2+(G579-$AA$6)^2+(H579-$AB$6)^2+(I579-$AC$6)^2)</f>
        <v>1.2677464515992298</v>
      </c>
    </row>
    <row r="580" spans="1:15">
      <c r="A580">
        <f t="shared" si="94"/>
        <v>579</v>
      </c>
      <c r="B580">
        <f>train!G580</f>
        <v>97.6</v>
      </c>
      <c r="C580">
        <f>train!J580</f>
        <v>105.5</v>
      </c>
      <c r="D580">
        <f>train!M580</f>
        <v>220.2</v>
      </c>
      <c r="E580">
        <f>train!P580</f>
        <v>11.6</v>
      </c>
      <c r="F580" s="4">
        <f t="shared" si="90"/>
        <v>0.27766714082503552</v>
      </c>
      <c r="G580" s="4">
        <f t="shared" si="91"/>
        <v>0.29362649596437518</v>
      </c>
      <c r="H580" s="4">
        <f t="shared" si="92"/>
        <v>0.29362649596437518</v>
      </c>
      <c r="I580" s="4">
        <f t="shared" si="93"/>
        <v>0.57999999999999996</v>
      </c>
      <c r="J580">
        <f t="shared" si="95"/>
        <v>2</v>
      </c>
      <c r="K580" t="str">
        <f>train!T580</f>
        <v>no</v>
      </c>
      <c r="L580">
        <f t="shared" si="96"/>
        <v>1.128143884114172</v>
      </c>
      <c r="M580">
        <f t="shared" si="97"/>
        <v>0.76546200386340835</v>
      </c>
      <c r="N580">
        <f t="shared" si="98"/>
        <v>0.76546200386340835</v>
      </c>
      <c r="O580">
        <f t="shared" si="99"/>
        <v>0.76546200386340835</v>
      </c>
    </row>
    <row r="581" spans="1:15">
      <c r="A581">
        <f t="shared" si="94"/>
        <v>580</v>
      </c>
      <c r="B581">
        <f>train!G581</f>
        <v>178.8</v>
      </c>
      <c r="C581">
        <f>train!J581</f>
        <v>178.4</v>
      </c>
      <c r="D581">
        <f>train!M581</f>
        <v>169.2</v>
      </c>
      <c r="E581">
        <f>train!P581</f>
        <v>7.5</v>
      </c>
      <c r="F581" s="4">
        <f t="shared" si="90"/>
        <v>0.50867709815078244</v>
      </c>
      <c r="G581" s="4">
        <f t="shared" si="91"/>
        <v>0.49652101308099084</v>
      </c>
      <c r="H581" s="4">
        <f t="shared" si="92"/>
        <v>0.49652101308099084</v>
      </c>
      <c r="I581" s="4">
        <f t="shared" si="93"/>
        <v>0.375</v>
      </c>
      <c r="J581">
        <f t="shared" si="95"/>
        <v>2</v>
      </c>
      <c r="K581" t="str">
        <f>train!T581</f>
        <v>no</v>
      </c>
      <c r="L581">
        <f t="shared" si="96"/>
        <v>1.128143884114172</v>
      </c>
      <c r="M581">
        <f t="shared" si="97"/>
        <v>0.94469234306468663</v>
      </c>
      <c r="N581">
        <f t="shared" si="98"/>
        <v>0.94469234306468663</v>
      </c>
      <c r="O581">
        <f t="shared" si="99"/>
        <v>0.94469234306468663</v>
      </c>
    </row>
    <row r="582" spans="1:15">
      <c r="A582">
        <f t="shared" si="94"/>
        <v>581</v>
      </c>
      <c r="B582">
        <f>train!G582</f>
        <v>149.30000000000001</v>
      </c>
      <c r="C582">
        <f>train!J582</f>
        <v>273.60000000000002</v>
      </c>
      <c r="D582">
        <f>train!M582</f>
        <v>206.6</v>
      </c>
      <c r="E582">
        <f>train!P582</f>
        <v>9.1</v>
      </c>
      <c r="F582" s="4">
        <f t="shared" si="90"/>
        <v>0.42475106685633007</v>
      </c>
      <c r="G582" s="4">
        <f t="shared" si="91"/>
        <v>0.76148065683273036</v>
      </c>
      <c r="H582" s="4">
        <f t="shared" si="92"/>
        <v>0.76148065683273036</v>
      </c>
      <c r="I582" s="4">
        <f t="shared" si="93"/>
        <v>0.45499999999999996</v>
      </c>
      <c r="J582">
        <f t="shared" si="95"/>
        <v>1</v>
      </c>
      <c r="K582" t="str">
        <f>train!T582</f>
        <v>no</v>
      </c>
      <c r="L582">
        <f t="shared" si="96"/>
        <v>1.128143884114172</v>
      </c>
      <c r="M582">
        <f t="shared" si="97"/>
        <v>1.2438424539532342</v>
      </c>
      <c r="N582">
        <f t="shared" si="98"/>
        <v>1.2438424539532342</v>
      </c>
      <c r="O582">
        <f t="shared" si="99"/>
        <v>1.2438424539532342</v>
      </c>
    </row>
    <row r="583" spans="1:15">
      <c r="A583">
        <f t="shared" si="94"/>
        <v>582</v>
      </c>
      <c r="B583">
        <f>train!G583</f>
        <v>206</v>
      </c>
      <c r="C583">
        <f>train!J583</f>
        <v>186</v>
      </c>
      <c r="D583">
        <f>train!M583</f>
        <v>307.10000000000002</v>
      </c>
      <c r="E583">
        <f>train!P583</f>
        <v>8.4</v>
      </c>
      <c r="F583" s="4">
        <f t="shared" si="90"/>
        <v>0.58605974395448079</v>
      </c>
      <c r="G583" s="4">
        <f t="shared" si="91"/>
        <v>0.51767325354856664</v>
      </c>
      <c r="H583" s="4">
        <f t="shared" si="92"/>
        <v>0.51767325354856664</v>
      </c>
      <c r="I583" s="4">
        <f t="shared" si="93"/>
        <v>0.42000000000000004</v>
      </c>
      <c r="J583">
        <f t="shared" si="95"/>
        <v>2</v>
      </c>
      <c r="K583" t="str">
        <f>train!T583</f>
        <v>no</v>
      </c>
      <c r="L583">
        <f t="shared" si="96"/>
        <v>1.128143884114172</v>
      </c>
      <c r="M583">
        <f t="shared" si="97"/>
        <v>1.0275393999079105</v>
      </c>
      <c r="N583">
        <f t="shared" si="98"/>
        <v>1.0275393999079105</v>
      </c>
      <c r="O583">
        <f t="shared" si="99"/>
        <v>1.0275393999079105</v>
      </c>
    </row>
    <row r="584" spans="1:15">
      <c r="A584">
        <f t="shared" si="94"/>
        <v>583</v>
      </c>
      <c r="B584">
        <f>train!G584</f>
        <v>216.8</v>
      </c>
      <c r="C584">
        <f>train!J584</f>
        <v>190.8</v>
      </c>
      <c r="D584">
        <f>train!M584</f>
        <v>187.5</v>
      </c>
      <c r="E584">
        <f>train!P584</f>
        <v>11</v>
      </c>
      <c r="F584" s="4">
        <f t="shared" si="90"/>
        <v>0.61678520625889055</v>
      </c>
      <c r="G584" s="4">
        <f t="shared" si="91"/>
        <v>0.53103256331756199</v>
      </c>
      <c r="H584" s="4">
        <f t="shared" si="92"/>
        <v>0.53103256331756199</v>
      </c>
      <c r="I584" s="4">
        <f t="shared" si="93"/>
        <v>0.55000000000000004</v>
      </c>
      <c r="J584">
        <f t="shared" si="95"/>
        <v>2</v>
      </c>
      <c r="K584" t="str">
        <f>train!T584</f>
        <v>no</v>
      </c>
      <c r="L584">
        <f t="shared" si="96"/>
        <v>1.128143884114172</v>
      </c>
      <c r="M584">
        <f t="shared" si="97"/>
        <v>1.1166535529281512</v>
      </c>
      <c r="N584">
        <f t="shared" si="98"/>
        <v>1.1166535529281512</v>
      </c>
      <c r="O584">
        <f t="shared" si="99"/>
        <v>1.1166535529281512</v>
      </c>
    </row>
    <row r="585" spans="1:15">
      <c r="A585">
        <f t="shared" si="94"/>
        <v>584</v>
      </c>
      <c r="B585">
        <f>train!G585</f>
        <v>103.3</v>
      </c>
      <c r="C585">
        <f>train!J585</f>
        <v>129.1</v>
      </c>
      <c r="D585">
        <f>train!M585</f>
        <v>167.1</v>
      </c>
      <c r="E585">
        <f>train!P585</f>
        <v>10.7</v>
      </c>
      <c r="F585" s="4">
        <f t="shared" si="90"/>
        <v>0.29388335704125179</v>
      </c>
      <c r="G585" s="4">
        <f t="shared" si="91"/>
        <v>0.35930976899526856</v>
      </c>
      <c r="H585" s="4">
        <f t="shared" si="92"/>
        <v>0.35930976899526856</v>
      </c>
      <c r="I585" s="4">
        <f t="shared" si="93"/>
        <v>0.53499999999999992</v>
      </c>
      <c r="J585">
        <f t="shared" si="95"/>
        <v>2</v>
      </c>
      <c r="K585" t="str">
        <f>train!T585</f>
        <v>no</v>
      </c>
      <c r="L585">
        <f t="shared" si="96"/>
        <v>1.128143884114172</v>
      </c>
      <c r="M585">
        <f t="shared" si="97"/>
        <v>0.79422883839401237</v>
      </c>
      <c r="N585">
        <f t="shared" si="98"/>
        <v>0.79422883839401237</v>
      </c>
      <c r="O585">
        <f t="shared" si="99"/>
        <v>0.79422883839401237</v>
      </c>
    </row>
    <row r="586" spans="1:15">
      <c r="A586">
        <f t="shared" si="94"/>
        <v>585</v>
      </c>
      <c r="B586">
        <f>train!G586</f>
        <v>139.4</v>
      </c>
      <c r="C586">
        <f>train!J586</f>
        <v>159.1</v>
      </c>
      <c r="D586">
        <f>train!M586</f>
        <v>128.19999999999999</v>
      </c>
      <c r="E586">
        <f>train!P586</f>
        <v>7.7</v>
      </c>
      <c r="F586" s="4">
        <f t="shared" si="90"/>
        <v>0.3965860597439545</v>
      </c>
      <c r="G586" s="4">
        <f t="shared" si="91"/>
        <v>0.44280545505148899</v>
      </c>
      <c r="H586" s="4">
        <f t="shared" si="92"/>
        <v>0.44280545505148899</v>
      </c>
      <c r="I586" s="4">
        <f t="shared" si="93"/>
        <v>0.38500000000000001</v>
      </c>
      <c r="J586">
        <f t="shared" si="95"/>
        <v>2</v>
      </c>
      <c r="K586" t="str">
        <f>train!T586</f>
        <v>no</v>
      </c>
      <c r="L586">
        <f t="shared" si="96"/>
        <v>1.128143884114172</v>
      </c>
      <c r="M586">
        <f t="shared" si="97"/>
        <v>0.83525974692304428</v>
      </c>
      <c r="N586">
        <f t="shared" si="98"/>
        <v>0.83525974692304428</v>
      </c>
      <c r="O586">
        <f t="shared" si="99"/>
        <v>0.83525974692304428</v>
      </c>
    </row>
    <row r="587" spans="1:15">
      <c r="A587">
        <f t="shared" si="94"/>
        <v>586</v>
      </c>
      <c r="B587">
        <f>train!G587</f>
        <v>191.2</v>
      </c>
      <c r="C587">
        <f>train!J587</f>
        <v>163.9</v>
      </c>
      <c r="D587">
        <f>train!M587</f>
        <v>243.6</v>
      </c>
      <c r="E587">
        <f>train!P587</f>
        <v>14.1</v>
      </c>
      <c r="F587" s="4">
        <f t="shared" si="90"/>
        <v>0.54395448079658604</v>
      </c>
      <c r="G587" s="4">
        <f t="shared" si="91"/>
        <v>0.45616476482048429</v>
      </c>
      <c r="H587" s="4">
        <f t="shared" si="92"/>
        <v>0.45616476482048429</v>
      </c>
      <c r="I587" s="4">
        <f t="shared" si="93"/>
        <v>0.70499999999999996</v>
      </c>
      <c r="J587">
        <f t="shared" si="95"/>
        <v>2</v>
      </c>
      <c r="K587" t="str">
        <f>train!T587</f>
        <v>no</v>
      </c>
      <c r="L587">
        <f t="shared" si="96"/>
        <v>1.128143884114172</v>
      </c>
      <c r="M587">
        <f t="shared" si="97"/>
        <v>1.099583585957038</v>
      </c>
      <c r="N587">
        <f t="shared" si="98"/>
        <v>1.099583585957038</v>
      </c>
      <c r="O587">
        <f t="shared" si="99"/>
        <v>1.099583585957038</v>
      </c>
    </row>
    <row r="588" spans="1:15">
      <c r="A588">
        <f t="shared" si="94"/>
        <v>587</v>
      </c>
      <c r="B588">
        <f>train!G588</f>
        <v>160</v>
      </c>
      <c r="C588">
        <f>train!J588</f>
        <v>189.4</v>
      </c>
      <c r="D588">
        <f>train!M588</f>
        <v>229.9</v>
      </c>
      <c r="E588">
        <f>train!P588</f>
        <v>10.4</v>
      </c>
      <c r="F588" s="4">
        <f t="shared" si="90"/>
        <v>0.45519203413940257</v>
      </c>
      <c r="G588" s="4">
        <f t="shared" si="91"/>
        <v>0.52713609796827166</v>
      </c>
      <c r="H588" s="4">
        <f t="shared" si="92"/>
        <v>0.52713609796827166</v>
      </c>
      <c r="I588" s="4">
        <f t="shared" si="93"/>
        <v>0.52</v>
      </c>
      <c r="J588">
        <f t="shared" si="95"/>
        <v>2</v>
      </c>
      <c r="K588" t="str">
        <f>train!T588</f>
        <v>no</v>
      </c>
      <c r="L588">
        <f t="shared" si="96"/>
        <v>1.128143884114172</v>
      </c>
      <c r="M588">
        <f t="shared" si="97"/>
        <v>1.0165356459595489</v>
      </c>
      <c r="N588">
        <f t="shared" si="98"/>
        <v>1.0165356459595489</v>
      </c>
      <c r="O588">
        <f t="shared" si="99"/>
        <v>1.0165356459595489</v>
      </c>
    </row>
    <row r="589" spans="1:15">
      <c r="A589">
        <f t="shared" si="94"/>
        <v>588</v>
      </c>
      <c r="B589">
        <f>train!G589</f>
        <v>221.7</v>
      </c>
      <c r="C589">
        <f>train!J589</f>
        <v>193</v>
      </c>
      <c r="D589">
        <f>train!M589</f>
        <v>194.1</v>
      </c>
      <c r="E589">
        <f>train!P589</f>
        <v>6.5</v>
      </c>
      <c r="F589" s="4">
        <f t="shared" si="90"/>
        <v>0.63072546230440962</v>
      </c>
      <c r="G589" s="4">
        <f t="shared" si="91"/>
        <v>0.53715558029501809</v>
      </c>
      <c r="H589" s="4">
        <f t="shared" si="92"/>
        <v>0.53715558029501809</v>
      </c>
      <c r="I589" s="4">
        <f t="shared" si="93"/>
        <v>0.32500000000000001</v>
      </c>
      <c r="J589">
        <f t="shared" si="95"/>
        <v>2</v>
      </c>
      <c r="K589" t="str">
        <f>train!T589</f>
        <v>no</v>
      </c>
      <c r="L589">
        <f t="shared" si="96"/>
        <v>1.128143884114172</v>
      </c>
      <c r="M589">
        <f t="shared" si="97"/>
        <v>1.0394767162776022</v>
      </c>
      <c r="N589">
        <f t="shared" si="98"/>
        <v>1.0394767162776022</v>
      </c>
      <c r="O589">
        <f t="shared" si="99"/>
        <v>1.0394767162776022</v>
      </c>
    </row>
    <row r="590" spans="1:15">
      <c r="A590">
        <f t="shared" si="94"/>
        <v>589</v>
      </c>
      <c r="B590">
        <f>train!G590</f>
        <v>215.6</v>
      </c>
      <c r="C590">
        <f>train!J590</f>
        <v>195.3</v>
      </c>
      <c r="D590">
        <f>train!M590</f>
        <v>194.4</v>
      </c>
      <c r="E590">
        <f>train!P590</f>
        <v>3.6</v>
      </c>
      <c r="F590" s="4">
        <f t="shared" si="90"/>
        <v>0.61337126600284497</v>
      </c>
      <c r="G590" s="4">
        <f t="shared" si="91"/>
        <v>0.543556916225995</v>
      </c>
      <c r="H590" s="4">
        <f t="shared" si="92"/>
        <v>0.543556916225995</v>
      </c>
      <c r="I590" s="4">
        <f t="shared" si="93"/>
        <v>0.18</v>
      </c>
      <c r="J590">
        <f t="shared" si="95"/>
        <v>2</v>
      </c>
      <c r="K590" t="str">
        <f>train!T590</f>
        <v>no</v>
      </c>
      <c r="L590">
        <f t="shared" si="96"/>
        <v>1.128143884114172</v>
      </c>
      <c r="M590">
        <f t="shared" si="97"/>
        <v>0.99976624883627641</v>
      </c>
      <c r="N590">
        <f t="shared" si="98"/>
        <v>0.99976624883627641</v>
      </c>
      <c r="O590">
        <f t="shared" si="99"/>
        <v>0.99976624883627641</v>
      </c>
    </row>
    <row r="591" spans="1:15">
      <c r="A591">
        <f t="shared" si="94"/>
        <v>590</v>
      </c>
      <c r="B591">
        <f>train!G591</f>
        <v>165.3</v>
      </c>
      <c r="C591">
        <f>train!J591</f>
        <v>223.5</v>
      </c>
      <c r="D591">
        <f>train!M591</f>
        <v>260.8</v>
      </c>
      <c r="E591">
        <f>train!P591</f>
        <v>7.6</v>
      </c>
      <c r="F591" s="4">
        <f t="shared" si="90"/>
        <v>0.4702702702702703</v>
      </c>
      <c r="G591" s="4">
        <f t="shared" si="91"/>
        <v>0.62204286111884222</v>
      </c>
      <c r="H591" s="4">
        <f t="shared" si="92"/>
        <v>0.62204286111884222</v>
      </c>
      <c r="I591" s="4">
        <f t="shared" si="93"/>
        <v>0.38</v>
      </c>
      <c r="J591">
        <f t="shared" si="95"/>
        <v>2</v>
      </c>
      <c r="K591" t="str">
        <f>train!T591</f>
        <v>no</v>
      </c>
      <c r="L591">
        <f t="shared" si="96"/>
        <v>1.128143884114172</v>
      </c>
      <c r="M591">
        <f t="shared" si="97"/>
        <v>1.0674402883711591</v>
      </c>
      <c r="N591">
        <f t="shared" si="98"/>
        <v>1.0674402883711591</v>
      </c>
      <c r="O591">
        <f t="shared" si="99"/>
        <v>1.0674402883711591</v>
      </c>
    </row>
    <row r="592" spans="1:15">
      <c r="A592">
        <f t="shared" si="94"/>
        <v>591</v>
      </c>
      <c r="B592">
        <f>train!G592</f>
        <v>94.7</v>
      </c>
      <c r="C592">
        <f>train!J592</f>
        <v>154.4</v>
      </c>
      <c r="D592">
        <f>train!M592</f>
        <v>200.4</v>
      </c>
      <c r="E592">
        <f>train!P592</f>
        <v>10.6</v>
      </c>
      <c r="F592" s="4">
        <f t="shared" si="90"/>
        <v>0.26941678520625889</v>
      </c>
      <c r="G592" s="4">
        <f t="shared" si="91"/>
        <v>0.42972446423601446</v>
      </c>
      <c r="H592" s="4">
        <f t="shared" si="92"/>
        <v>0.42972446423601446</v>
      </c>
      <c r="I592" s="4">
        <f t="shared" si="93"/>
        <v>0.53</v>
      </c>
      <c r="J592">
        <f t="shared" si="95"/>
        <v>2</v>
      </c>
      <c r="K592" t="str">
        <f>train!T592</f>
        <v>no</v>
      </c>
      <c r="L592">
        <f t="shared" si="96"/>
        <v>1.128143884114172</v>
      </c>
      <c r="M592">
        <f t="shared" si="97"/>
        <v>0.85018329463518327</v>
      </c>
      <c r="N592">
        <f t="shared" si="98"/>
        <v>0.85018329463518327</v>
      </c>
      <c r="O592">
        <f t="shared" si="99"/>
        <v>0.85018329463518327</v>
      </c>
    </row>
    <row r="593" spans="1:15">
      <c r="A593">
        <f t="shared" si="94"/>
        <v>592</v>
      </c>
      <c r="B593">
        <f>train!G593</f>
        <v>203.2</v>
      </c>
      <c r="C593">
        <f>train!J593</f>
        <v>152.5</v>
      </c>
      <c r="D593">
        <f>train!M593</f>
        <v>197.8</v>
      </c>
      <c r="E593">
        <f>train!P593</f>
        <v>9.6999999999999993</v>
      </c>
      <c r="F593" s="4">
        <f t="shared" si="90"/>
        <v>0.57809388335704126</v>
      </c>
      <c r="G593" s="4">
        <f t="shared" si="91"/>
        <v>0.42443640411912048</v>
      </c>
      <c r="H593" s="4">
        <f t="shared" si="92"/>
        <v>0.42443640411912048</v>
      </c>
      <c r="I593" s="4">
        <f t="shared" si="93"/>
        <v>0.48499999999999999</v>
      </c>
      <c r="J593">
        <f t="shared" si="95"/>
        <v>2</v>
      </c>
      <c r="K593" t="str">
        <f>train!T593</f>
        <v>no</v>
      </c>
      <c r="L593">
        <f t="shared" si="96"/>
        <v>1.128143884114172</v>
      </c>
      <c r="M593">
        <f t="shared" si="97"/>
        <v>0.96421473762744525</v>
      </c>
      <c r="N593">
        <f t="shared" si="98"/>
        <v>0.96421473762744525</v>
      </c>
      <c r="O593">
        <f t="shared" si="99"/>
        <v>0.96421473762744525</v>
      </c>
    </row>
    <row r="594" spans="1:15">
      <c r="A594">
        <f t="shared" si="94"/>
        <v>593</v>
      </c>
      <c r="B594">
        <f>train!G594</f>
        <v>195.3</v>
      </c>
      <c r="C594">
        <f>train!J594</f>
        <v>216.7</v>
      </c>
      <c r="D594">
        <f>train!M594</f>
        <v>259.89999999999998</v>
      </c>
      <c r="E594">
        <f>train!P594</f>
        <v>12.5</v>
      </c>
      <c r="F594" s="4">
        <f t="shared" si="90"/>
        <v>0.55561877667140824</v>
      </c>
      <c r="G594" s="4">
        <f t="shared" si="91"/>
        <v>0.60311717227943218</v>
      </c>
      <c r="H594" s="4">
        <f t="shared" si="92"/>
        <v>0.60311717227943218</v>
      </c>
      <c r="I594" s="4">
        <f t="shared" si="93"/>
        <v>0.625</v>
      </c>
      <c r="J594">
        <f t="shared" si="95"/>
        <v>1</v>
      </c>
      <c r="K594" t="str">
        <f>train!T594</f>
        <v>no</v>
      </c>
      <c r="L594">
        <f t="shared" si="96"/>
        <v>1.128143884114172</v>
      </c>
      <c r="M594">
        <f t="shared" si="97"/>
        <v>1.1945031904463499</v>
      </c>
      <c r="N594">
        <f t="shared" si="98"/>
        <v>1.1945031904463499</v>
      </c>
      <c r="O594">
        <f t="shared" si="99"/>
        <v>1.1945031904463499</v>
      </c>
    </row>
    <row r="595" spans="1:15">
      <c r="A595">
        <f t="shared" si="94"/>
        <v>594</v>
      </c>
      <c r="B595">
        <f>train!G595</f>
        <v>114.4</v>
      </c>
      <c r="C595">
        <f>train!J595</f>
        <v>78.3</v>
      </c>
      <c r="D595">
        <f>train!M595</f>
        <v>232.7</v>
      </c>
      <c r="E595">
        <f>train!P595</f>
        <v>0</v>
      </c>
      <c r="F595" s="4">
        <f t="shared" si="90"/>
        <v>0.32546230440967283</v>
      </c>
      <c r="G595" s="4">
        <f t="shared" si="91"/>
        <v>0.21792374060673531</v>
      </c>
      <c r="H595" s="4">
        <f t="shared" si="92"/>
        <v>0.21792374060673531</v>
      </c>
      <c r="I595" s="4">
        <f t="shared" si="93"/>
        <v>0</v>
      </c>
      <c r="J595">
        <f t="shared" si="95"/>
        <v>2</v>
      </c>
      <c r="K595" t="str">
        <f>train!T595</f>
        <v>no</v>
      </c>
      <c r="L595">
        <f t="shared" si="96"/>
        <v>1.128143884114172</v>
      </c>
      <c r="M595">
        <f t="shared" si="97"/>
        <v>0.44822675626485964</v>
      </c>
      <c r="N595">
        <f t="shared" si="98"/>
        <v>0.44822675626485964</v>
      </c>
      <c r="O595">
        <f t="shared" si="99"/>
        <v>0.44822675626485964</v>
      </c>
    </row>
    <row r="596" spans="1:15">
      <c r="A596">
        <f t="shared" si="94"/>
        <v>595</v>
      </c>
      <c r="B596">
        <f>train!G596</f>
        <v>222.8</v>
      </c>
      <c r="C596">
        <f>train!J596</f>
        <v>203</v>
      </c>
      <c r="D596">
        <f>train!M596</f>
        <v>210.6</v>
      </c>
      <c r="E596">
        <f>train!P596</f>
        <v>6.9</v>
      </c>
      <c r="F596" s="4">
        <f t="shared" si="90"/>
        <v>0.63385490753911811</v>
      </c>
      <c r="G596" s="4">
        <f t="shared" si="91"/>
        <v>0.56498747564709151</v>
      </c>
      <c r="H596" s="4">
        <f t="shared" si="92"/>
        <v>0.56498747564709151</v>
      </c>
      <c r="I596" s="4">
        <f t="shared" si="93"/>
        <v>0.34500000000000003</v>
      </c>
      <c r="J596">
        <f t="shared" si="95"/>
        <v>2</v>
      </c>
      <c r="K596" t="str">
        <f>train!T596</f>
        <v>no</v>
      </c>
      <c r="L596">
        <f t="shared" si="96"/>
        <v>1.128143884114172</v>
      </c>
      <c r="M596">
        <f t="shared" si="97"/>
        <v>1.0766702090647673</v>
      </c>
      <c r="N596">
        <f t="shared" si="98"/>
        <v>1.0766702090647673</v>
      </c>
      <c r="O596">
        <f t="shared" si="99"/>
        <v>1.0766702090647673</v>
      </c>
    </row>
    <row r="597" spans="1:15">
      <c r="A597">
        <f t="shared" si="94"/>
        <v>596</v>
      </c>
      <c r="B597">
        <f>train!G597</f>
        <v>175.9</v>
      </c>
      <c r="C597">
        <f>train!J597</f>
        <v>211.7</v>
      </c>
      <c r="D597">
        <f>train!M597</f>
        <v>174.5</v>
      </c>
      <c r="E597">
        <f>train!P597</f>
        <v>7.3</v>
      </c>
      <c r="F597" s="4">
        <f t="shared" si="90"/>
        <v>0.5004267425320057</v>
      </c>
      <c r="G597" s="4">
        <f t="shared" si="91"/>
        <v>0.58920122460339541</v>
      </c>
      <c r="H597" s="4">
        <f t="shared" si="92"/>
        <v>0.58920122460339541</v>
      </c>
      <c r="I597" s="4">
        <f t="shared" si="93"/>
        <v>0.36499999999999999</v>
      </c>
      <c r="J597">
        <f t="shared" si="95"/>
        <v>2</v>
      </c>
      <c r="K597" t="str">
        <f>train!T597</f>
        <v>no</v>
      </c>
      <c r="L597">
        <f t="shared" si="96"/>
        <v>1.128143884114172</v>
      </c>
      <c r="M597">
        <f t="shared" si="97"/>
        <v>1.0382524215187152</v>
      </c>
      <c r="N597">
        <f t="shared" si="98"/>
        <v>1.0382524215187152</v>
      </c>
      <c r="O597">
        <f t="shared" si="99"/>
        <v>1.0382524215187152</v>
      </c>
    </row>
    <row r="598" spans="1:15">
      <c r="A598">
        <f t="shared" si="94"/>
        <v>597</v>
      </c>
      <c r="B598">
        <f>train!G598</f>
        <v>249.9</v>
      </c>
      <c r="C598">
        <f>train!J598</f>
        <v>242.5</v>
      </c>
      <c r="D598">
        <f>train!M598</f>
        <v>151.69999999999999</v>
      </c>
      <c r="E598">
        <f>train!P598</f>
        <v>15.3</v>
      </c>
      <c r="F598" s="4">
        <f t="shared" si="90"/>
        <v>0.71095305832147937</v>
      </c>
      <c r="G598" s="4">
        <f t="shared" si="91"/>
        <v>0.67492346228778177</v>
      </c>
      <c r="H598" s="4">
        <f t="shared" si="92"/>
        <v>0.67492346228778177</v>
      </c>
      <c r="I598" s="4">
        <f t="shared" si="93"/>
        <v>0.76500000000000001</v>
      </c>
      <c r="J598">
        <f t="shared" si="95"/>
        <v>1</v>
      </c>
      <c r="K598" t="str">
        <f>train!T598</f>
        <v>yes</v>
      </c>
      <c r="L598">
        <f t="shared" si="96"/>
        <v>1.128143884114172</v>
      </c>
      <c r="M598">
        <f t="shared" si="97"/>
        <v>1.4148224662584767</v>
      </c>
      <c r="N598">
        <f t="shared" si="98"/>
        <v>1.4148224662584767</v>
      </c>
      <c r="O598">
        <f t="shared" si="99"/>
        <v>1.4148224662584767</v>
      </c>
    </row>
    <row r="599" spans="1:15">
      <c r="A599">
        <f t="shared" si="94"/>
        <v>598</v>
      </c>
      <c r="B599">
        <f>train!G599</f>
        <v>234.5</v>
      </c>
      <c r="C599">
        <f>train!J599</f>
        <v>195.2</v>
      </c>
      <c r="D599">
        <f>train!M599</f>
        <v>268.8</v>
      </c>
      <c r="E599">
        <f>train!P599</f>
        <v>11.4</v>
      </c>
      <c r="F599" s="4">
        <f t="shared" si="90"/>
        <v>0.66714082503556182</v>
      </c>
      <c r="G599" s="4">
        <f t="shared" si="91"/>
        <v>0.54327859727247418</v>
      </c>
      <c r="H599" s="4">
        <f t="shared" si="92"/>
        <v>0.54327859727247418</v>
      </c>
      <c r="I599" s="4">
        <f t="shared" si="93"/>
        <v>0.57000000000000006</v>
      </c>
      <c r="J599">
        <f t="shared" si="95"/>
        <v>1</v>
      </c>
      <c r="K599" t="str">
        <f>train!T599</f>
        <v>no</v>
      </c>
      <c r="L599">
        <f t="shared" si="96"/>
        <v>1.128143884114172</v>
      </c>
      <c r="M599">
        <f t="shared" si="97"/>
        <v>1.1663104856502939</v>
      </c>
      <c r="N599">
        <f t="shared" si="98"/>
        <v>1.1663104856502939</v>
      </c>
      <c r="O599">
        <f t="shared" si="99"/>
        <v>1.1663104856502939</v>
      </c>
    </row>
    <row r="600" spans="1:15">
      <c r="A600">
        <f t="shared" si="94"/>
        <v>599</v>
      </c>
      <c r="B600">
        <f>train!G600</f>
        <v>210.7</v>
      </c>
      <c r="C600">
        <f>train!J600</f>
        <v>219.2</v>
      </c>
      <c r="D600">
        <f>train!M600</f>
        <v>179.7</v>
      </c>
      <c r="E600">
        <f>train!P600</f>
        <v>7.2</v>
      </c>
      <c r="F600" s="4">
        <f t="shared" si="90"/>
        <v>0.59943100995732568</v>
      </c>
      <c r="G600" s="4">
        <f t="shared" si="91"/>
        <v>0.61007514611745051</v>
      </c>
      <c r="H600" s="4">
        <f t="shared" si="92"/>
        <v>0.61007514611745051</v>
      </c>
      <c r="I600" s="4">
        <f t="shared" si="93"/>
        <v>0.36</v>
      </c>
      <c r="J600">
        <f t="shared" si="95"/>
        <v>2</v>
      </c>
      <c r="K600" t="str">
        <f>train!T600</f>
        <v>no</v>
      </c>
      <c r="L600">
        <f t="shared" si="96"/>
        <v>1.128143884114172</v>
      </c>
      <c r="M600">
        <f t="shared" si="97"/>
        <v>1.1105408157825252</v>
      </c>
      <c r="N600">
        <f t="shared" si="98"/>
        <v>1.1105408157825252</v>
      </c>
      <c r="O600">
        <f t="shared" si="99"/>
        <v>1.1105408157825252</v>
      </c>
    </row>
    <row r="601" spans="1:15">
      <c r="A601">
        <f t="shared" si="94"/>
        <v>600</v>
      </c>
      <c r="B601">
        <f>train!G601</f>
        <v>182.3</v>
      </c>
      <c r="C601">
        <f>train!J601</f>
        <v>169.9</v>
      </c>
      <c r="D601">
        <f>train!M601</f>
        <v>184</v>
      </c>
      <c r="E601">
        <f>train!P601</f>
        <v>9.3000000000000007</v>
      </c>
      <c r="F601" s="4">
        <f t="shared" si="90"/>
        <v>0.51863442389758185</v>
      </c>
      <c r="G601" s="4">
        <f t="shared" si="91"/>
        <v>0.47286390203172834</v>
      </c>
      <c r="H601" s="4">
        <f t="shared" si="92"/>
        <v>0.47286390203172834</v>
      </c>
      <c r="I601" s="4">
        <f t="shared" si="93"/>
        <v>0.46500000000000002</v>
      </c>
      <c r="J601">
        <f t="shared" si="95"/>
        <v>2</v>
      </c>
      <c r="K601" t="str">
        <f>train!T601</f>
        <v>no</v>
      </c>
      <c r="L601">
        <f t="shared" si="96"/>
        <v>1.128143884114172</v>
      </c>
      <c r="M601">
        <f t="shared" si="97"/>
        <v>0.96561234734282508</v>
      </c>
      <c r="N601">
        <f t="shared" si="98"/>
        <v>0.96561234734282508</v>
      </c>
      <c r="O601">
        <f t="shared" si="99"/>
        <v>0.96561234734282508</v>
      </c>
    </row>
    <row r="602" spans="1:15">
      <c r="A602">
        <f t="shared" si="94"/>
        <v>601</v>
      </c>
      <c r="B602">
        <f>train!G602</f>
        <v>190.3</v>
      </c>
      <c r="C602">
        <f>train!J602</f>
        <v>194.5</v>
      </c>
      <c r="D602">
        <f>train!M602</f>
        <v>256.5</v>
      </c>
      <c r="E602">
        <f>train!P602</f>
        <v>11.7</v>
      </c>
      <c r="F602" s="4">
        <f t="shared" si="90"/>
        <v>0.54139402560455197</v>
      </c>
      <c r="G602" s="4">
        <f t="shared" si="91"/>
        <v>0.54133036459782913</v>
      </c>
      <c r="H602" s="4">
        <f t="shared" si="92"/>
        <v>0.54133036459782913</v>
      </c>
      <c r="I602" s="4">
        <f t="shared" si="93"/>
        <v>0.58499999999999996</v>
      </c>
      <c r="J602">
        <f t="shared" si="95"/>
        <v>2</v>
      </c>
      <c r="K602" t="str">
        <f>train!T602</f>
        <v>no</v>
      </c>
      <c r="L602">
        <f t="shared" si="96"/>
        <v>1.128143884114172</v>
      </c>
      <c r="M602">
        <f t="shared" si="97"/>
        <v>1.1051740216959225</v>
      </c>
      <c r="N602">
        <f t="shared" si="98"/>
        <v>1.1051740216959225</v>
      </c>
      <c r="O602">
        <f t="shared" si="99"/>
        <v>1.1051740216959225</v>
      </c>
    </row>
    <row r="603" spans="1:15">
      <c r="A603">
        <f t="shared" si="94"/>
        <v>602</v>
      </c>
      <c r="B603">
        <f>train!G603</f>
        <v>177.1</v>
      </c>
      <c r="C603">
        <f>train!J603</f>
        <v>163.69999999999999</v>
      </c>
      <c r="D603">
        <f>train!M603</f>
        <v>242.7</v>
      </c>
      <c r="E603">
        <f>train!P603</f>
        <v>7.4</v>
      </c>
      <c r="F603" s="4">
        <f t="shared" si="90"/>
        <v>0.50384068278805116</v>
      </c>
      <c r="G603" s="4">
        <f t="shared" si="91"/>
        <v>0.45560812691344277</v>
      </c>
      <c r="H603" s="4">
        <f t="shared" si="92"/>
        <v>0.45560812691344277</v>
      </c>
      <c r="I603" s="4">
        <f t="shared" si="93"/>
        <v>0.37</v>
      </c>
      <c r="J603">
        <f t="shared" si="95"/>
        <v>2</v>
      </c>
      <c r="K603" t="str">
        <f>train!T603</f>
        <v>no</v>
      </c>
      <c r="L603">
        <f t="shared" si="96"/>
        <v>1.128143884114172</v>
      </c>
      <c r="M603">
        <f t="shared" si="97"/>
        <v>0.89772655316164129</v>
      </c>
      <c r="N603">
        <f t="shared" si="98"/>
        <v>0.89772655316164129</v>
      </c>
      <c r="O603">
        <f t="shared" si="99"/>
        <v>0.89772655316164129</v>
      </c>
    </row>
    <row r="604" spans="1:15">
      <c r="A604">
        <f t="shared" si="94"/>
        <v>603</v>
      </c>
      <c r="B604">
        <f>train!G604</f>
        <v>87.2</v>
      </c>
      <c r="C604">
        <f>train!J604</f>
        <v>169.3</v>
      </c>
      <c r="D604">
        <f>train!M604</f>
        <v>166.7</v>
      </c>
      <c r="E604">
        <f>train!P604</f>
        <v>10.9</v>
      </c>
      <c r="F604" s="4">
        <f t="shared" si="90"/>
        <v>0.24807965860597439</v>
      </c>
      <c r="G604" s="4">
        <f t="shared" si="91"/>
        <v>0.471193988310604</v>
      </c>
      <c r="H604" s="4">
        <f t="shared" si="92"/>
        <v>0.471193988310604</v>
      </c>
      <c r="I604" s="4">
        <f t="shared" si="93"/>
        <v>0.54500000000000004</v>
      </c>
      <c r="J604">
        <f t="shared" si="95"/>
        <v>2</v>
      </c>
      <c r="K604" t="str">
        <f>train!T604</f>
        <v>yes</v>
      </c>
      <c r="L604">
        <f t="shared" si="96"/>
        <v>1.128143884114172</v>
      </c>
      <c r="M604">
        <f t="shared" si="97"/>
        <v>0.89588842288209314</v>
      </c>
      <c r="N604">
        <f t="shared" si="98"/>
        <v>0.89588842288209314</v>
      </c>
      <c r="O604">
        <f t="shared" si="99"/>
        <v>0.89588842288209314</v>
      </c>
    </row>
    <row r="605" spans="1:15">
      <c r="A605">
        <f t="shared" si="94"/>
        <v>604</v>
      </c>
      <c r="B605">
        <f>train!G605</f>
        <v>215.6</v>
      </c>
      <c r="C605">
        <f>train!J605</f>
        <v>193.4</v>
      </c>
      <c r="D605">
        <f>train!M605</f>
        <v>105.4</v>
      </c>
      <c r="E605">
        <f>train!P605</f>
        <v>13.5</v>
      </c>
      <c r="F605" s="4">
        <f t="shared" si="90"/>
        <v>0.61337126600284497</v>
      </c>
      <c r="G605" s="4">
        <f t="shared" si="91"/>
        <v>0.53826885610910102</v>
      </c>
      <c r="H605" s="4">
        <f t="shared" si="92"/>
        <v>0.53826885610910102</v>
      </c>
      <c r="I605" s="4">
        <f t="shared" si="93"/>
        <v>0.67500000000000004</v>
      </c>
      <c r="J605">
        <f t="shared" si="95"/>
        <v>1</v>
      </c>
      <c r="K605" t="str">
        <f>train!T605</f>
        <v>no</v>
      </c>
      <c r="L605">
        <f t="shared" si="96"/>
        <v>1.128143884114172</v>
      </c>
      <c r="M605">
        <f t="shared" si="97"/>
        <v>1.1879882292648918</v>
      </c>
      <c r="N605">
        <f t="shared" si="98"/>
        <v>1.1879882292648918</v>
      </c>
      <c r="O605">
        <f t="shared" si="99"/>
        <v>1.1879882292648918</v>
      </c>
    </row>
    <row r="606" spans="1:15">
      <c r="A606">
        <f t="shared" si="94"/>
        <v>605</v>
      </c>
      <c r="B606">
        <f>train!G606</f>
        <v>192.8</v>
      </c>
      <c r="C606">
        <f>train!J606</f>
        <v>177</v>
      </c>
      <c r="D606">
        <f>train!M606</f>
        <v>216.5</v>
      </c>
      <c r="E606">
        <f>train!P606</f>
        <v>16.399999999999999</v>
      </c>
      <c r="F606" s="4">
        <f t="shared" si="90"/>
        <v>0.5485064011379801</v>
      </c>
      <c r="G606" s="4">
        <f t="shared" si="91"/>
        <v>0.4926245477317005</v>
      </c>
      <c r="H606" s="4">
        <f t="shared" si="92"/>
        <v>0.4926245477317005</v>
      </c>
      <c r="I606" s="4">
        <f t="shared" si="93"/>
        <v>0.82</v>
      </c>
      <c r="J606">
        <f t="shared" si="95"/>
        <v>1</v>
      </c>
      <c r="K606" t="str">
        <f>train!T606</f>
        <v>no</v>
      </c>
      <c r="L606">
        <f t="shared" si="96"/>
        <v>1.128143884114172</v>
      </c>
      <c r="M606">
        <f t="shared" si="97"/>
        <v>1.2077322394243948</v>
      </c>
      <c r="N606">
        <f t="shared" si="98"/>
        <v>1.2077322394243948</v>
      </c>
      <c r="O606">
        <f t="shared" si="99"/>
        <v>1.2077322394243948</v>
      </c>
    </row>
    <row r="607" spans="1:15">
      <c r="A607">
        <f t="shared" si="94"/>
        <v>606</v>
      </c>
      <c r="B607">
        <f>train!G607</f>
        <v>149.30000000000001</v>
      </c>
      <c r="C607">
        <f>train!J607</f>
        <v>200.2</v>
      </c>
      <c r="D607">
        <f>train!M607</f>
        <v>231.7</v>
      </c>
      <c r="E607">
        <f>train!P607</f>
        <v>11.9</v>
      </c>
      <c r="F607" s="4">
        <f t="shared" si="90"/>
        <v>0.42475106685633007</v>
      </c>
      <c r="G607" s="4">
        <f t="shared" si="91"/>
        <v>0.55719454494851095</v>
      </c>
      <c r="H607" s="4">
        <f t="shared" si="92"/>
        <v>0.55719454494851095</v>
      </c>
      <c r="I607" s="4">
        <f t="shared" si="93"/>
        <v>0.59499999999999997</v>
      </c>
      <c r="J607">
        <f t="shared" si="95"/>
        <v>2</v>
      </c>
      <c r="K607" t="str">
        <f>train!T607</f>
        <v>no</v>
      </c>
      <c r="L607">
        <f t="shared" si="96"/>
        <v>1.128143884114172</v>
      </c>
      <c r="M607">
        <f t="shared" si="97"/>
        <v>1.074881384449627</v>
      </c>
      <c r="N607">
        <f t="shared" si="98"/>
        <v>1.074881384449627</v>
      </c>
      <c r="O607">
        <f t="shared" si="99"/>
        <v>1.074881384449627</v>
      </c>
    </row>
    <row r="608" spans="1:15">
      <c r="A608">
        <f t="shared" si="94"/>
        <v>607</v>
      </c>
      <c r="B608">
        <f>train!G608</f>
        <v>143.69999999999999</v>
      </c>
      <c r="C608">
        <f>train!J608</f>
        <v>170.7</v>
      </c>
      <c r="D608">
        <f>train!M608</f>
        <v>287.7</v>
      </c>
      <c r="E608">
        <f>train!P608</f>
        <v>7.8</v>
      </c>
      <c r="F608" s="4">
        <f t="shared" si="90"/>
        <v>0.40881934566145089</v>
      </c>
      <c r="G608" s="4">
        <f t="shared" si="91"/>
        <v>0.47509045365989422</v>
      </c>
      <c r="H608" s="4">
        <f t="shared" si="92"/>
        <v>0.47509045365989422</v>
      </c>
      <c r="I608" s="4">
        <f t="shared" si="93"/>
        <v>0.39</v>
      </c>
      <c r="J608">
        <f t="shared" si="95"/>
        <v>2</v>
      </c>
      <c r="K608" t="str">
        <f>train!T608</f>
        <v>no</v>
      </c>
      <c r="L608">
        <f t="shared" si="96"/>
        <v>1.128143884114172</v>
      </c>
      <c r="M608">
        <f t="shared" si="97"/>
        <v>0.8778696575828242</v>
      </c>
      <c r="N608">
        <f t="shared" si="98"/>
        <v>0.8778696575828242</v>
      </c>
      <c r="O608">
        <f t="shared" si="99"/>
        <v>0.8778696575828242</v>
      </c>
    </row>
    <row r="609" spans="1:15">
      <c r="A609">
        <f t="shared" si="94"/>
        <v>608</v>
      </c>
      <c r="B609">
        <f>train!G609</f>
        <v>224.8</v>
      </c>
      <c r="C609">
        <f>train!J609</f>
        <v>190</v>
      </c>
      <c r="D609">
        <f>train!M609</f>
        <v>221.4</v>
      </c>
      <c r="E609">
        <f>train!P609</f>
        <v>9.1999999999999993</v>
      </c>
      <c r="F609" s="4">
        <f t="shared" si="90"/>
        <v>0.63954480796586066</v>
      </c>
      <c r="G609" s="4">
        <f t="shared" si="91"/>
        <v>0.528806011689396</v>
      </c>
      <c r="H609" s="4">
        <f t="shared" si="92"/>
        <v>0.528806011689396</v>
      </c>
      <c r="I609" s="4">
        <f t="shared" si="93"/>
        <v>0.45999999999999996</v>
      </c>
      <c r="J609">
        <f t="shared" si="95"/>
        <v>2</v>
      </c>
      <c r="K609" t="str">
        <f>train!T609</f>
        <v>no</v>
      </c>
      <c r="L609">
        <f t="shared" si="96"/>
        <v>1.128143884114172</v>
      </c>
      <c r="M609">
        <f t="shared" si="97"/>
        <v>1.0862270284769113</v>
      </c>
      <c r="N609">
        <f t="shared" si="98"/>
        <v>1.0862270284769113</v>
      </c>
      <c r="O609">
        <f t="shared" si="99"/>
        <v>1.0862270284769113</v>
      </c>
    </row>
    <row r="610" spans="1:15">
      <c r="A610">
        <f t="shared" si="94"/>
        <v>609</v>
      </c>
      <c r="B610">
        <f>train!G610</f>
        <v>261.2</v>
      </c>
      <c r="C610">
        <f>train!J610</f>
        <v>214.2</v>
      </c>
      <c r="D610">
        <f>train!M610</f>
        <v>154.9</v>
      </c>
      <c r="E610">
        <f>train!P610</f>
        <v>12.7</v>
      </c>
      <c r="F610" s="4">
        <f t="shared" si="90"/>
        <v>0.7431009957325746</v>
      </c>
      <c r="G610" s="4">
        <f t="shared" si="91"/>
        <v>0.59615919844141385</v>
      </c>
      <c r="H610" s="4">
        <f t="shared" si="92"/>
        <v>0.59615919844141385</v>
      </c>
      <c r="I610" s="4">
        <f t="shared" si="93"/>
        <v>0.63500000000000001</v>
      </c>
      <c r="J610">
        <f t="shared" si="95"/>
        <v>1</v>
      </c>
      <c r="K610" t="str">
        <f>train!T610</f>
        <v>no</v>
      </c>
      <c r="L610">
        <f t="shared" si="96"/>
        <v>1.128143884114172</v>
      </c>
      <c r="M610">
        <f t="shared" si="97"/>
        <v>1.2908275135088196</v>
      </c>
      <c r="N610">
        <f t="shared" si="98"/>
        <v>1.2908275135088196</v>
      </c>
      <c r="O610">
        <f t="shared" si="99"/>
        <v>1.2908275135088196</v>
      </c>
    </row>
    <row r="611" spans="1:15">
      <c r="A611">
        <f t="shared" si="94"/>
        <v>610</v>
      </c>
      <c r="B611">
        <f>train!G611</f>
        <v>196.5</v>
      </c>
      <c r="C611">
        <f>train!J611</f>
        <v>175.8</v>
      </c>
      <c r="D611">
        <f>train!M611</f>
        <v>221.8</v>
      </c>
      <c r="E611">
        <f>train!P611</f>
        <v>13.4</v>
      </c>
      <c r="F611" s="4">
        <f t="shared" si="90"/>
        <v>0.55903271692745382</v>
      </c>
      <c r="G611" s="4">
        <f t="shared" si="91"/>
        <v>0.48928472028945175</v>
      </c>
      <c r="H611" s="4">
        <f t="shared" si="92"/>
        <v>0.48928472028945175</v>
      </c>
      <c r="I611" s="4">
        <f t="shared" si="93"/>
        <v>0.67</v>
      </c>
      <c r="J611">
        <f t="shared" si="95"/>
        <v>2</v>
      </c>
      <c r="K611" t="str">
        <f>train!T611</f>
        <v>no</v>
      </c>
      <c r="L611">
        <f t="shared" si="96"/>
        <v>1.128143884114172</v>
      </c>
      <c r="M611">
        <f t="shared" si="97"/>
        <v>1.1136501486610348</v>
      </c>
      <c r="N611">
        <f t="shared" si="98"/>
        <v>1.1136501486610348</v>
      </c>
      <c r="O611">
        <f t="shared" si="99"/>
        <v>1.1136501486610348</v>
      </c>
    </row>
    <row r="612" spans="1:15">
      <c r="A612">
        <f t="shared" si="94"/>
        <v>611</v>
      </c>
      <c r="B612">
        <f>train!G612</f>
        <v>271.2</v>
      </c>
      <c r="C612">
        <f>train!J612</f>
        <v>202.6</v>
      </c>
      <c r="D612">
        <f>train!M612</f>
        <v>221.6</v>
      </c>
      <c r="E612">
        <f>train!P612</f>
        <v>11.5</v>
      </c>
      <c r="F612" s="4">
        <f t="shared" si="90"/>
        <v>0.77155049786628727</v>
      </c>
      <c r="G612" s="4">
        <f t="shared" si="91"/>
        <v>0.56387419983300857</v>
      </c>
      <c r="H612" s="4">
        <f t="shared" si="92"/>
        <v>0.56387419983300857</v>
      </c>
      <c r="I612" s="4">
        <f t="shared" si="93"/>
        <v>0.57499999999999996</v>
      </c>
      <c r="J612">
        <f t="shared" si="95"/>
        <v>1</v>
      </c>
      <c r="K612" t="str">
        <f>train!T612</f>
        <v>yes</v>
      </c>
      <c r="L612">
        <f t="shared" si="96"/>
        <v>1.128143884114172</v>
      </c>
      <c r="M612">
        <f t="shared" si="97"/>
        <v>1.2497293295879499</v>
      </c>
      <c r="N612">
        <f t="shared" si="98"/>
        <v>1.2497293295879499</v>
      </c>
      <c r="O612">
        <f t="shared" si="99"/>
        <v>1.2497293295879499</v>
      </c>
    </row>
    <row r="613" spans="1:15">
      <c r="A613">
        <f t="shared" si="94"/>
        <v>612</v>
      </c>
      <c r="B613">
        <f>train!G613</f>
        <v>207.2</v>
      </c>
      <c r="C613">
        <f>train!J613</f>
        <v>292.5</v>
      </c>
      <c r="D613">
        <f>train!M613</f>
        <v>226.3</v>
      </c>
      <c r="E613">
        <f>train!P613</f>
        <v>8</v>
      </c>
      <c r="F613" s="4">
        <f t="shared" si="90"/>
        <v>0.58947368421052626</v>
      </c>
      <c r="G613" s="4">
        <f t="shared" si="91"/>
        <v>0.8140829390481491</v>
      </c>
      <c r="H613" s="4">
        <f t="shared" si="92"/>
        <v>0.8140829390481491</v>
      </c>
      <c r="I613" s="4">
        <f t="shared" si="93"/>
        <v>0.4</v>
      </c>
      <c r="J613">
        <f t="shared" si="95"/>
        <v>1</v>
      </c>
      <c r="K613" t="str">
        <f>train!T613</f>
        <v>no</v>
      </c>
      <c r="L613">
        <f t="shared" si="96"/>
        <v>1.128143884114172</v>
      </c>
      <c r="M613">
        <f t="shared" si="97"/>
        <v>1.3538616205784388</v>
      </c>
      <c r="N613">
        <f t="shared" si="98"/>
        <v>1.3538616205784388</v>
      </c>
      <c r="O613">
        <f t="shared" si="99"/>
        <v>1.3538616205784388</v>
      </c>
    </row>
    <row r="614" spans="1:15">
      <c r="A614">
        <f t="shared" si="94"/>
        <v>613</v>
      </c>
      <c r="B614">
        <f>train!G614</f>
        <v>300.39999999999998</v>
      </c>
      <c r="C614">
        <f>train!J614</f>
        <v>133.19999999999999</v>
      </c>
      <c r="D614">
        <f>train!M614</f>
        <v>197.4</v>
      </c>
      <c r="E614">
        <f>train!P614</f>
        <v>7.2</v>
      </c>
      <c r="F614" s="4">
        <f t="shared" si="90"/>
        <v>0.85462304409672829</v>
      </c>
      <c r="G614" s="4">
        <f t="shared" si="91"/>
        <v>0.37072084608961864</v>
      </c>
      <c r="H614" s="4">
        <f t="shared" si="92"/>
        <v>0.37072084608961864</v>
      </c>
      <c r="I614" s="4">
        <f t="shared" si="93"/>
        <v>0.36</v>
      </c>
      <c r="J614">
        <f t="shared" si="95"/>
        <v>2</v>
      </c>
      <c r="K614" t="str">
        <f>train!T614</f>
        <v>no</v>
      </c>
      <c r="L614">
        <f t="shared" si="96"/>
        <v>1.128143884114172</v>
      </c>
      <c r="M614">
        <f t="shared" si="97"/>
        <v>1.0652926541340477</v>
      </c>
      <c r="N614">
        <f t="shared" si="98"/>
        <v>1.0652926541340477</v>
      </c>
      <c r="O614">
        <f t="shared" si="99"/>
        <v>1.0652926541340477</v>
      </c>
    </row>
    <row r="615" spans="1:15">
      <c r="A615">
        <f t="shared" si="94"/>
        <v>614</v>
      </c>
      <c r="B615">
        <f>train!G615</f>
        <v>187.5</v>
      </c>
      <c r="C615">
        <f>train!J615</f>
        <v>169.8</v>
      </c>
      <c r="D615">
        <f>train!M615</f>
        <v>175.3</v>
      </c>
      <c r="E615">
        <f>train!P615</f>
        <v>12.1</v>
      </c>
      <c r="F615" s="4">
        <f t="shared" si="90"/>
        <v>0.53342816500711232</v>
      </c>
      <c r="G615" s="4">
        <f t="shared" si="91"/>
        <v>0.47258558307820764</v>
      </c>
      <c r="H615" s="4">
        <f t="shared" si="92"/>
        <v>0.47258558307820764</v>
      </c>
      <c r="I615" s="4">
        <f t="shared" si="93"/>
        <v>0.60499999999999998</v>
      </c>
      <c r="J615">
        <f t="shared" si="95"/>
        <v>2</v>
      </c>
      <c r="K615" t="str">
        <f>train!T615</f>
        <v>no</v>
      </c>
      <c r="L615">
        <f t="shared" si="96"/>
        <v>1.128143884114172</v>
      </c>
      <c r="M615">
        <f t="shared" si="97"/>
        <v>1.0474945698616265</v>
      </c>
      <c r="N615">
        <f t="shared" si="98"/>
        <v>1.0474945698616265</v>
      </c>
      <c r="O615">
        <f t="shared" si="99"/>
        <v>1.0474945698616265</v>
      </c>
    </row>
    <row r="616" spans="1:15">
      <c r="A616">
        <f t="shared" si="94"/>
        <v>615</v>
      </c>
      <c r="B616">
        <f>train!G616</f>
        <v>57.1</v>
      </c>
      <c r="C616">
        <f>train!J616</f>
        <v>199.7</v>
      </c>
      <c r="D616">
        <f>train!M616</f>
        <v>274.7</v>
      </c>
      <c r="E616">
        <f>train!P616</f>
        <v>6.5</v>
      </c>
      <c r="F616" s="4">
        <f t="shared" si="90"/>
        <v>0.16244665718349929</v>
      </c>
      <c r="G616" s="4">
        <f t="shared" si="91"/>
        <v>0.55580295018090731</v>
      </c>
      <c r="H616" s="4">
        <f t="shared" si="92"/>
        <v>0.55580295018090731</v>
      </c>
      <c r="I616" s="4">
        <f t="shared" si="93"/>
        <v>0.32500000000000001</v>
      </c>
      <c r="J616">
        <f t="shared" si="95"/>
        <v>2</v>
      </c>
      <c r="K616" t="str">
        <f>train!T616</f>
        <v>no</v>
      </c>
      <c r="L616">
        <f t="shared" si="96"/>
        <v>1.128143884114172</v>
      </c>
      <c r="M616">
        <f t="shared" si="97"/>
        <v>0.8659375007988126</v>
      </c>
      <c r="N616">
        <f t="shared" si="98"/>
        <v>0.8659375007988126</v>
      </c>
      <c r="O616">
        <f t="shared" si="99"/>
        <v>0.8659375007988126</v>
      </c>
    </row>
    <row r="617" spans="1:15">
      <c r="A617">
        <f t="shared" si="94"/>
        <v>616</v>
      </c>
      <c r="B617">
        <f>train!G617</f>
        <v>145</v>
      </c>
      <c r="C617">
        <f>train!J617</f>
        <v>175.8</v>
      </c>
      <c r="D617">
        <f>train!M617</f>
        <v>223.7</v>
      </c>
      <c r="E617">
        <f>train!P617</f>
        <v>16.7</v>
      </c>
      <c r="F617" s="4">
        <f t="shared" si="90"/>
        <v>0.41251778093883357</v>
      </c>
      <c r="G617" s="4">
        <f t="shared" si="91"/>
        <v>0.48928472028945175</v>
      </c>
      <c r="H617" s="4">
        <f t="shared" si="92"/>
        <v>0.48928472028945175</v>
      </c>
      <c r="I617" s="4">
        <f t="shared" si="93"/>
        <v>0.83499999999999996</v>
      </c>
      <c r="J617">
        <f t="shared" si="95"/>
        <v>1</v>
      </c>
      <c r="K617" t="str">
        <f>train!T617</f>
        <v>yes</v>
      </c>
      <c r="L617">
        <f t="shared" si="96"/>
        <v>1.128143884114172</v>
      </c>
      <c r="M617">
        <f t="shared" si="97"/>
        <v>1.1602564348488456</v>
      </c>
      <c r="N617">
        <f t="shared" si="98"/>
        <v>1.1602564348488456</v>
      </c>
      <c r="O617">
        <f t="shared" si="99"/>
        <v>1.1602564348488456</v>
      </c>
    </row>
    <row r="618" spans="1:15">
      <c r="A618">
        <f t="shared" si="94"/>
        <v>617</v>
      </c>
      <c r="B618">
        <f>train!G618</f>
        <v>190.7</v>
      </c>
      <c r="C618">
        <f>train!J618</f>
        <v>208.6</v>
      </c>
      <c r="D618">
        <f>train!M618</f>
        <v>203.8</v>
      </c>
      <c r="E618">
        <f>train!P618</f>
        <v>8.8000000000000007</v>
      </c>
      <c r="F618" s="4">
        <f t="shared" si="90"/>
        <v>0.54253200568990034</v>
      </c>
      <c r="G618" s="4">
        <f t="shared" si="91"/>
        <v>0.58057333704425262</v>
      </c>
      <c r="H618" s="4">
        <f t="shared" si="92"/>
        <v>0.58057333704425262</v>
      </c>
      <c r="I618" s="4">
        <f t="shared" si="93"/>
        <v>0.44000000000000006</v>
      </c>
      <c r="J618">
        <f t="shared" si="95"/>
        <v>2</v>
      </c>
      <c r="K618" t="str">
        <f>train!T618</f>
        <v>no</v>
      </c>
      <c r="L618">
        <f t="shared" si="96"/>
        <v>1.128143884114172</v>
      </c>
      <c r="M618">
        <f t="shared" si="97"/>
        <v>1.0779943304912623</v>
      </c>
      <c r="N618">
        <f t="shared" si="98"/>
        <v>1.0779943304912623</v>
      </c>
      <c r="O618">
        <f t="shared" si="99"/>
        <v>1.0779943304912623</v>
      </c>
    </row>
    <row r="619" spans="1:15">
      <c r="A619">
        <f t="shared" si="94"/>
        <v>618</v>
      </c>
      <c r="B619">
        <f>train!G619</f>
        <v>230.6</v>
      </c>
      <c r="C619">
        <f>train!J619</f>
        <v>189.1</v>
      </c>
      <c r="D619">
        <f>train!M619</f>
        <v>162.19999999999999</v>
      </c>
      <c r="E619">
        <f>train!P619</f>
        <v>9.4</v>
      </c>
      <c r="F619" s="4">
        <f t="shared" si="90"/>
        <v>0.65604551920341392</v>
      </c>
      <c r="G619" s="4">
        <f t="shared" si="91"/>
        <v>0.52630114110770942</v>
      </c>
      <c r="H619" s="4">
        <f t="shared" si="92"/>
        <v>0.52630114110770942</v>
      </c>
      <c r="I619" s="4">
        <f t="shared" si="93"/>
        <v>0.47000000000000003</v>
      </c>
      <c r="J619">
        <f t="shared" si="95"/>
        <v>2</v>
      </c>
      <c r="K619" t="str">
        <f>train!T619</f>
        <v>no</v>
      </c>
      <c r="L619">
        <f t="shared" si="96"/>
        <v>1.128143884114172</v>
      </c>
      <c r="M619">
        <f t="shared" si="97"/>
        <v>1.0978531347723297</v>
      </c>
      <c r="N619">
        <f t="shared" si="98"/>
        <v>1.0978531347723297</v>
      </c>
      <c r="O619">
        <f t="shared" si="99"/>
        <v>1.0978531347723297</v>
      </c>
    </row>
    <row r="620" spans="1:15">
      <c r="A620">
        <f t="shared" si="94"/>
        <v>619</v>
      </c>
      <c r="B620">
        <f>train!G620</f>
        <v>34</v>
      </c>
      <c r="C620">
        <f>train!J620</f>
        <v>278.60000000000002</v>
      </c>
      <c r="D620">
        <f>train!M620</f>
        <v>129.6</v>
      </c>
      <c r="E620">
        <f>train!P620</f>
        <v>11.5</v>
      </c>
      <c r="F620" s="4">
        <f t="shared" si="90"/>
        <v>9.6728307254623044E-2</v>
      </c>
      <c r="G620" s="4">
        <f t="shared" si="91"/>
        <v>0.77539660450876713</v>
      </c>
      <c r="H620" s="4">
        <f t="shared" si="92"/>
        <v>0.77539660450876713</v>
      </c>
      <c r="I620" s="4">
        <f t="shared" si="93"/>
        <v>0.57499999999999996</v>
      </c>
      <c r="J620">
        <f t="shared" si="95"/>
        <v>1</v>
      </c>
      <c r="K620" t="str">
        <f>train!T620</f>
        <v>no</v>
      </c>
      <c r="L620">
        <f t="shared" si="96"/>
        <v>1.128143884114172</v>
      </c>
      <c r="M620">
        <f t="shared" si="97"/>
        <v>1.2419585959249189</v>
      </c>
      <c r="N620">
        <f t="shared" si="98"/>
        <v>1.2419585959249189</v>
      </c>
      <c r="O620">
        <f t="shared" si="99"/>
        <v>1.2419585959249189</v>
      </c>
    </row>
    <row r="621" spans="1:15">
      <c r="A621">
        <f t="shared" si="94"/>
        <v>620</v>
      </c>
      <c r="B621">
        <f>train!G621</f>
        <v>193.4</v>
      </c>
      <c r="C621">
        <f>train!J621</f>
        <v>240.6</v>
      </c>
      <c r="D621">
        <f>train!M621</f>
        <v>248.1</v>
      </c>
      <c r="E621">
        <f>train!P621</f>
        <v>11.4</v>
      </c>
      <c r="F621" s="4">
        <f t="shared" si="90"/>
        <v>0.55021337126600289</v>
      </c>
      <c r="G621" s="4">
        <f t="shared" si="91"/>
        <v>0.66963540217088779</v>
      </c>
      <c r="H621" s="4">
        <f t="shared" si="92"/>
        <v>0.66963540217088779</v>
      </c>
      <c r="I621" s="4">
        <f t="shared" si="93"/>
        <v>0.57000000000000006</v>
      </c>
      <c r="J621">
        <f t="shared" si="95"/>
        <v>1</v>
      </c>
      <c r="K621" t="str">
        <f>train!T621</f>
        <v>no</v>
      </c>
      <c r="L621">
        <f t="shared" si="96"/>
        <v>1.128143884114172</v>
      </c>
      <c r="M621">
        <f t="shared" si="97"/>
        <v>1.2346893931677851</v>
      </c>
      <c r="N621">
        <f t="shared" si="98"/>
        <v>1.2346893931677851</v>
      </c>
      <c r="O621">
        <f t="shared" si="99"/>
        <v>1.2346893931677851</v>
      </c>
    </row>
    <row r="622" spans="1:15">
      <c r="A622">
        <f t="shared" si="94"/>
        <v>621</v>
      </c>
      <c r="B622">
        <f>train!G622</f>
        <v>202</v>
      </c>
      <c r="C622">
        <f>train!J622</f>
        <v>163.5</v>
      </c>
      <c r="D622">
        <f>train!M622</f>
        <v>195.4</v>
      </c>
      <c r="E622">
        <f>train!P622</f>
        <v>10.4</v>
      </c>
      <c r="F622" s="4">
        <f t="shared" si="90"/>
        <v>0.57467994310099568</v>
      </c>
      <c r="G622" s="4">
        <f t="shared" si="91"/>
        <v>0.4550514890064013</v>
      </c>
      <c r="H622" s="4">
        <f t="shared" si="92"/>
        <v>0.4550514890064013</v>
      </c>
      <c r="I622" s="4">
        <f t="shared" si="93"/>
        <v>0.52</v>
      </c>
      <c r="J622">
        <f t="shared" si="95"/>
        <v>2</v>
      </c>
      <c r="K622" t="str">
        <f>train!T622</f>
        <v>no</v>
      </c>
      <c r="L622">
        <f t="shared" si="96"/>
        <v>1.128143884114172</v>
      </c>
      <c r="M622">
        <f t="shared" si="97"/>
        <v>1.0073731941522215</v>
      </c>
      <c r="N622">
        <f t="shared" si="98"/>
        <v>1.0073731941522215</v>
      </c>
      <c r="O622">
        <f t="shared" si="99"/>
        <v>1.0073731941522215</v>
      </c>
    </row>
    <row r="623" spans="1:15">
      <c r="A623">
        <f t="shared" si="94"/>
        <v>622</v>
      </c>
      <c r="B623">
        <f>train!G623</f>
        <v>161.30000000000001</v>
      </c>
      <c r="C623">
        <f>train!J623</f>
        <v>250.3</v>
      </c>
      <c r="D623">
        <f>train!M623</f>
        <v>142.4</v>
      </c>
      <c r="E623">
        <f>train!P623</f>
        <v>6.6</v>
      </c>
      <c r="F623" s="4">
        <f t="shared" si="90"/>
        <v>0.45889046941678524</v>
      </c>
      <c r="G623" s="4">
        <f t="shared" si="91"/>
        <v>0.6966323406623991</v>
      </c>
      <c r="H623" s="4">
        <f t="shared" si="92"/>
        <v>0.6966323406623991</v>
      </c>
      <c r="I623" s="4">
        <f t="shared" si="93"/>
        <v>0.32999999999999996</v>
      </c>
      <c r="J623">
        <f t="shared" si="95"/>
        <v>1</v>
      </c>
      <c r="K623" t="str">
        <f>train!T623</f>
        <v>no</v>
      </c>
      <c r="L623">
        <f t="shared" si="96"/>
        <v>1.128143884114172</v>
      </c>
      <c r="M623">
        <f t="shared" si="97"/>
        <v>1.1358141128878014</v>
      </c>
      <c r="N623">
        <f t="shared" si="98"/>
        <v>1.1358141128878014</v>
      </c>
      <c r="O623">
        <f t="shared" si="99"/>
        <v>1.1358141128878014</v>
      </c>
    </row>
    <row r="624" spans="1:15">
      <c r="A624">
        <f t="shared" si="94"/>
        <v>623</v>
      </c>
      <c r="B624">
        <f>train!G624</f>
        <v>150.6</v>
      </c>
      <c r="C624">
        <f>train!J624</f>
        <v>119</v>
      </c>
      <c r="D624">
        <f>train!M624</f>
        <v>232.9</v>
      </c>
      <c r="E624">
        <f>train!P624</f>
        <v>6.4</v>
      </c>
      <c r="F624" s="4">
        <f t="shared" si="90"/>
        <v>0.42844950213371263</v>
      </c>
      <c r="G624" s="4">
        <f t="shared" si="91"/>
        <v>0.33119955468967438</v>
      </c>
      <c r="H624" s="4">
        <f t="shared" si="92"/>
        <v>0.33119955468967438</v>
      </c>
      <c r="I624" s="4">
        <f t="shared" si="93"/>
        <v>0.32</v>
      </c>
      <c r="J624">
        <f t="shared" si="95"/>
        <v>2</v>
      </c>
      <c r="K624" t="str">
        <f>train!T624</f>
        <v>no</v>
      </c>
      <c r="L624">
        <f t="shared" si="96"/>
        <v>1.128143884114172</v>
      </c>
      <c r="M624">
        <f t="shared" si="97"/>
        <v>0.71088344046819907</v>
      </c>
      <c r="N624">
        <f t="shared" si="98"/>
        <v>0.71088344046819907</v>
      </c>
      <c r="O624">
        <f t="shared" si="99"/>
        <v>0.71088344046819907</v>
      </c>
    </row>
    <row r="625" spans="1:15">
      <c r="A625">
        <f t="shared" si="94"/>
        <v>624</v>
      </c>
      <c r="B625">
        <f>train!G625</f>
        <v>184.6</v>
      </c>
      <c r="C625">
        <f>train!J625</f>
        <v>196</v>
      </c>
      <c r="D625">
        <f>train!M625</f>
        <v>226.5</v>
      </c>
      <c r="E625">
        <f>train!P625</f>
        <v>7.8</v>
      </c>
      <c r="F625" s="4">
        <f t="shared" si="90"/>
        <v>0.52517780938833569</v>
      </c>
      <c r="G625" s="4">
        <f t="shared" si="91"/>
        <v>0.54550514890064017</v>
      </c>
      <c r="H625" s="4">
        <f t="shared" si="92"/>
        <v>0.54550514890064017</v>
      </c>
      <c r="I625" s="4">
        <f t="shared" si="93"/>
        <v>0.39</v>
      </c>
      <c r="J625">
        <f t="shared" si="95"/>
        <v>2</v>
      </c>
      <c r="K625" t="str">
        <f>train!T625</f>
        <v>no</v>
      </c>
      <c r="L625">
        <f t="shared" si="96"/>
        <v>1.128143884114172</v>
      </c>
      <c r="M625">
        <f t="shared" si="97"/>
        <v>1.0114659986515366</v>
      </c>
      <c r="N625">
        <f t="shared" si="98"/>
        <v>1.0114659986515366</v>
      </c>
      <c r="O625">
        <f t="shared" si="99"/>
        <v>1.0114659986515366</v>
      </c>
    </row>
    <row r="626" spans="1:15">
      <c r="A626">
        <f t="shared" si="94"/>
        <v>625</v>
      </c>
      <c r="B626">
        <f>train!G626</f>
        <v>220.7</v>
      </c>
      <c r="C626">
        <f>train!J626</f>
        <v>270.2</v>
      </c>
      <c r="D626">
        <f>train!M626</f>
        <v>121.6</v>
      </c>
      <c r="E626">
        <f>train!P626</f>
        <v>8.6999999999999993</v>
      </c>
      <c r="F626" s="4">
        <f t="shared" si="90"/>
        <v>0.62788051209103835</v>
      </c>
      <c r="G626" s="4">
        <f t="shared" si="91"/>
        <v>0.75201781241302523</v>
      </c>
      <c r="H626" s="4">
        <f t="shared" si="92"/>
        <v>0.75201781241302523</v>
      </c>
      <c r="I626" s="4">
        <f t="shared" si="93"/>
        <v>0.43499999999999994</v>
      </c>
      <c r="J626">
        <f t="shared" si="95"/>
        <v>1</v>
      </c>
      <c r="K626" t="str">
        <f>train!T626</f>
        <v>no</v>
      </c>
      <c r="L626">
        <f t="shared" si="96"/>
        <v>1.128143884114172</v>
      </c>
      <c r="M626">
        <f t="shared" si="97"/>
        <v>1.3093970054329009</v>
      </c>
      <c r="N626">
        <f t="shared" si="98"/>
        <v>1.3093970054329009</v>
      </c>
      <c r="O626">
        <f t="shared" si="99"/>
        <v>1.3093970054329009</v>
      </c>
    </row>
    <row r="627" spans="1:15">
      <c r="A627">
        <f t="shared" si="94"/>
        <v>626</v>
      </c>
      <c r="B627">
        <f>train!G627</f>
        <v>154</v>
      </c>
      <c r="C627">
        <f>train!J627</f>
        <v>185.5</v>
      </c>
      <c r="D627">
        <f>train!M627</f>
        <v>148.19999999999999</v>
      </c>
      <c r="E627">
        <f>train!P627</f>
        <v>8.1999999999999993</v>
      </c>
      <c r="F627" s="4">
        <f t="shared" si="90"/>
        <v>0.43812233285917496</v>
      </c>
      <c r="G627" s="4">
        <f t="shared" si="91"/>
        <v>0.51628165878096299</v>
      </c>
      <c r="H627" s="4">
        <f t="shared" si="92"/>
        <v>0.51628165878096299</v>
      </c>
      <c r="I627" s="4">
        <f t="shared" si="93"/>
        <v>0.41</v>
      </c>
      <c r="J627">
        <f t="shared" si="95"/>
        <v>2</v>
      </c>
      <c r="K627" t="str">
        <f>train!T627</f>
        <v>no</v>
      </c>
      <c r="L627">
        <f t="shared" si="96"/>
        <v>1.128143884114172</v>
      </c>
      <c r="M627">
        <f t="shared" si="97"/>
        <v>0.94506332112573865</v>
      </c>
      <c r="N627">
        <f t="shared" si="98"/>
        <v>0.94506332112573865</v>
      </c>
      <c r="O627">
        <f t="shared" si="99"/>
        <v>0.94506332112573865</v>
      </c>
    </row>
    <row r="628" spans="1:15">
      <c r="A628">
        <f t="shared" si="94"/>
        <v>627</v>
      </c>
      <c r="B628">
        <f>train!G628</f>
        <v>121.1</v>
      </c>
      <c r="C628">
        <f>train!J628</f>
        <v>186.4</v>
      </c>
      <c r="D628">
        <f>train!M628</f>
        <v>241.7</v>
      </c>
      <c r="E628">
        <f>train!P628</f>
        <v>10.1</v>
      </c>
      <c r="F628" s="4">
        <f t="shared" si="90"/>
        <v>0.34452347083926027</v>
      </c>
      <c r="G628" s="4">
        <f t="shared" si="91"/>
        <v>0.51878652936264957</v>
      </c>
      <c r="H628" s="4">
        <f t="shared" si="92"/>
        <v>0.51878652936264957</v>
      </c>
      <c r="I628" s="4">
        <f t="shared" si="93"/>
        <v>0.505</v>
      </c>
      <c r="J628">
        <f t="shared" si="95"/>
        <v>2</v>
      </c>
      <c r="K628" t="str">
        <f>train!T628</f>
        <v>no</v>
      </c>
      <c r="L628">
        <f t="shared" si="96"/>
        <v>1.128143884114172</v>
      </c>
      <c r="M628">
        <f t="shared" si="97"/>
        <v>0.95498709313551322</v>
      </c>
      <c r="N628">
        <f t="shared" si="98"/>
        <v>0.95498709313551322</v>
      </c>
      <c r="O628">
        <f t="shared" si="99"/>
        <v>0.95498709313551322</v>
      </c>
    </row>
    <row r="629" spans="1:15">
      <c r="A629">
        <f t="shared" si="94"/>
        <v>628</v>
      </c>
      <c r="B629">
        <f>train!G629</f>
        <v>182.1</v>
      </c>
      <c r="C629">
        <f>train!J629</f>
        <v>164.6</v>
      </c>
      <c r="D629">
        <f>train!M629</f>
        <v>128.80000000000001</v>
      </c>
      <c r="E629">
        <f>train!P629</f>
        <v>12.7</v>
      </c>
      <c r="F629" s="4">
        <f t="shared" si="90"/>
        <v>0.51806543385490755</v>
      </c>
      <c r="G629" s="4">
        <f t="shared" si="91"/>
        <v>0.4581129974951294</v>
      </c>
      <c r="H629" s="4">
        <f t="shared" si="92"/>
        <v>0.4581129974951294</v>
      </c>
      <c r="I629" s="4">
        <f t="shared" si="93"/>
        <v>0.63500000000000001</v>
      </c>
      <c r="J629">
        <f t="shared" si="95"/>
        <v>2</v>
      </c>
      <c r="K629" t="str">
        <f>train!T629</f>
        <v>no</v>
      </c>
      <c r="L629">
        <f t="shared" si="96"/>
        <v>1.128143884114172</v>
      </c>
      <c r="M629">
        <f t="shared" si="97"/>
        <v>1.0446778597745903</v>
      </c>
      <c r="N629">
        <f t="shared" si="98"/>
        <v>1.0446778597745903</v>
      </c>
      <c r="O629">
        <f t="shared" si="99"/>
        <v>1.0446778597745903</v>
      </c>
    </row>
    <row r="630" spans="1:15">
      <c r="A630">
        <f t="shared" si="94"/>
        <v>629</v>
      </c>
      <c r="B630">
        <f>train!G630</f>
        <v>109.6</v>
      </c>
      <c r="C630">
        <f>train!J630</f>
        <v>137.6</v>
      </c>
      <c r="D630">
        <f>train!M630</f>
        <v>159.69999999999999</v>
      </c>
      <c r="E630">
        <f>train!P630</f>
        <v>11</v>
      </c>
      <c r="F630" s="4">
        <f t="shared" si="90"/>
        <v>0.31180654338549074</v>
      </c>
      <c r="G630" s="4">
        <f t="shared" si="91"/>
        <v>0.382966880044531</v>
      </c>
      <c r="H630" s="4">
        <f t="shared" si="92"/>
        <v>0.382966880044531</v>
      </c>
      <c r="I630" s="4">
        <f t="shared" si="93"/>
        <v>0.55000000000000004</v>
      </c>
      <c r="J630">
        <f t="shared" si="95"/>
        <v>2</v>
      </c>
      <c r="K630" t="str">
        <f>train!T630</f>
        <v>no</v>
      </c>
      <c r="L630">
        <f t="shared" si="96"/>
        <v>1.128143884114172</v>
      </c>
      <c r="M630">
        <f t="shared" si="97"/>
        <v>0.8324965963414459</v>
      </c>
      <c r="N630">
        <f t="shared" si="98"/>
        <v>0.8324965963414459</v>
      </c>
      <c r="O630">
        <f t="shared" si="99"/>
        <v>0.8324965963414459</v>
      </c>
    </row>
    <row r="631" spans="1:15">
      <c r="A631">
        <f t="shared" si="94"/>
        <v>630</v>
      </c>
      <c r="B631">
        <f>train!G631</f>
        <v>209.9</v>
      </c>
      <c r="C631">
        <f>train!J631</f>
        <v>121.9</v>
      </c>
      <c r="D631">
        <f>train!M631</f>
        <v>253.7</v>
      </c>
      <c r="E631">
        <f>train!P631</f>
        <v>9.6</v>
      </c>
      <c r="F631" s="4">
        <f t="shared" si="90"/>
        <v>0.5971550497866287</v>
      </c>
      <c r="G631" s="4">
        <f t="shared" si="91"/>
        <v>0.3392708043417757</v>
      </c>
      <c r="H631" s="4">
        <f t="shared" si="92"/>
        <v>0.3392708043417757</v>
      </c>
      <c r="I631" s="4">
        <f t="shared" si="93"/>
        <v>0.48</v>
      </c>
      <c r="J631">
        <f t="shared" si="95"/>
        <v>2</v>
      </c>
      <c r="K631" t="str">
        <f>train!T631</f>
        <v>no</v>
      </c>
      <c r="L631">
        <f t="shared" si="96"/>
        <v>1.128143884114172</v>
      </c>
      <c r="M631">
        <f t="shared" si="97"/>
        <v>0.90399309225408464</v>
      </c>
      <c r="N631">
        <f t="shared" si="98"/>
        <v>0.90399309225408464</v>
      </c>
      <c r="O631">
        <f t="shared" si="99"/>
        <v>0.90399309225408464</v>
      </c>
    </row>
    <row r="632" spans="1:15">
      <c r="A632">
        <f t="shared" si="94"/>
        <v>631</v>
      </c>
      <c r="B632">
        <f>train!G632</f>
        <v>213.9</v>
      </c>
      <c r="C632">
        <f>train!J632</f>
        <v>239.8</v>
      </c>
      <c r="D632">
        <f>train!M632</f>
        <v>148.69999999999999</v>
      </c>
      <c r="E632">
        <f>train!P632</f>
        <v>9.8000000000000007</v>
      </c>
      <c r="F632" s="4">
        <f t="shared" si="90"/>
        <v>0.60853485064011381</v>
      </c>
      <c r="G632" s="4">
        <f t="shared" si="91"/>
        <v>0.66740885054272192</v>
      </c>
      <c r="H632" s="4">
        <f t="shared" si="92"/>
        <v>0.66740885054272192</v>
      </c>
      <c r="I632" s="4">
        <f t="shared" si="93"/>
        <v>0.49000000000000005</v>
      </c>
      <c r="J632">
        <f t="shared" si="95"/>
        <v>1</v>
      </c>
      <c r="K632" t="str">
        <f>train!T632</f>
        <v>no</v>
      </c>
      <c r="L632">
        <f t="shared" si="96"/>
        <v>1.128143884114172</v>
      </c>
      <c r="M632">
        <f t="shared" si="97"/>
        <v>1.2252688733535593</v>
      </c>
      <c r="N632">
        <f t="shared" si="98"/>
        <v>1.2252688733535593</v>
      </c>
      <c r="O632">
        <f t="shared" si="99"/>
        <v>1.2252688733535593</v>
      </c>
    </row>
    <row r="633" spans="1:15">
      <c r="A633">
        <f t="shared" si="94"/>
        <v>632</v>
      </c>
      <c r="B633">
        <f>train!G633</f>
        <v>115.8</v>
      </c>
      <c r="C633">
        <f>train!J633</f>
        <v>243.3</v>
      </c>
      <c r="D633">
        <f>train!M633</f>
        <v>184.6</v>
      </c>
      <c r="E633">
        <f>train!P633</f>
        <v>13.1</v>
      </c>
      <c r="F633" s="4">
        <f t="shared" si="90"/>
        <v>0.3294452347083926</v>
      </c>
      <c r="G633" s="4">
        <f t="shared" si="91"/>
        <v>0.67715001391594765</v>
      </c>
      <c r="H633" s="4">
        <f t="shared" si="92"/>
        <v>0.67715001391594765</v>
      </c>
      <c r="I633" s="4">
        <f t="shared" si="93"/>
        <v>0.65500000000000003</v>
      </c>
      <c r="J633">
        <f t="shared" si="95"/>
        <v>1</v>
      </c>
      <c r="K633" t="str">
        <f>train!T633</f>
        <v>no</v>
      </c>
      <c r="L633">
        <f t="shared" si="96"/>
        <v>1.128143884114172</v>
      </c>
      <c r="M633">
        <f t="shared" si="97"/>
        <v>1.2060777111632583</v>
      </c>
      <c r="N633">
        <f t="shared" si="98"/>
        <v>1.2060777111632583</v>
      </c>
      <c r="O633">
        <f t="shared" si="99"/>
        <v>1.2060777111632583</v>
      </c>
    </row>
    <row r="634" spans="1:15">
      <c r="A634">
        <f t="shared" si="94"/>
        <v>633</v>
      </c>
      <c r="B634">
        <f>train!G634</f>
        <v>276.60000000000002</v>
      </c>
      <c r="C634">
        <f>train!J634</f>
        <v>220.1</v>
      </c>
      <c r="D634">
        <f>train!M634</f>
        <v>177.9</v>
      </c>
      <c r="E634">
        <f>train!P634</f>
        <v>9.8000000000000007</v>
      </c>
      <c r="F634" s="4">
        <f t="shared" si="90"/>
        <v>0.78691322901849226</v>
      </c>
      <c r="G634" s="4">
        <f t="shared" si="91"/>
        <v>0.6125800166991372</v>
      </c>
      <c r="H634" s="4">
        <f t="shared" si="92"/>
        <v>0.6125800166991372</v>
      </c>
      <c r="I634" s="4">
        <f t="shared" si="93"/>
        <v>0.49000000000000005</v>
      </c>
      <c r="J634">
        <f t="shared" si="95"/>
        <v>1</v>
      </c>
      <c r="K634" t="str">
        <f>train!T634</f>
        <v>no</v>
      </c>
      <c r="L634">
        <f t="shared" si="96"/>
        <v>1.128143884114172</v>
      </c>
      <c r="M634">
        <f t="shared" si="97"/>
        <v>1.2687950913061339</v>
      </c>
      <c r="N634">
        <f t="shared" si="98"/>
        <v>1.2687950913061339</v>
      </c>
      <c r="O634">
        <f t="shared" si="99"/>
        <v>1.2687950913061339</v>
      </c>
    </row>
    <row r="635" spans="1:15">
      <c r="A635">
        <f t="shared" si="94"/>
        <v>634</v>
      </c>
      <c r="B635">
        <f>train!G635</f>
        <v>179.4</v>
      </c>
      <c r="C635">
        <f>train!J635</f>
        <v>181.1</v>
      </c>
      <c r="D635">
        <f>train!M635</f>
        <v>320.7</v>
      </c>
      <c r="E635">
        <f>train!P635</f>
        <v>9.5</v>
      </c>
      <c r="F635" s="4">
        <f t="shared" si="90"/>
        <v>0.51038406827880511</v>
      </c>
      <c r="G635" s="4">
        <f t="shared" si="91"/>
        <v>0.50403562482605058</v>
      </c>
      <c r="H635" s="4">
        <f t="shared" si="92"/>
        <v>0.50403562482605058</v>
      </c>
      <c r="I635" s="4">
        <f t="shared" si="93"/>
        <v>0.47499999999999998</v>
      </c>
      <c r="J635">
        <f t="shared" si="95"/>
        <v>2</v>
      </c>
      <c r="K635" t="str">
        <f>train!T635</f>
        <v>no</v>
      </c>
      <c r="L635">
        <f t="shared" si="96"/>
        <v>1.128143884114172</v>
      </c>
      <c r="M635">
        <f t="shared" si="97"/>
        <v>0.99710617255154843</v>
      </c>
      <c r="N635">
        <f t="shared" si="98"/>
        <v>0.99710617255154843</v>
      </c>
      <c r="O635">
        <f t="shared" si="99"/>
        <v>0.99710617255154843</v>
      </c>
    </row>
    <row r="636" spans="1:15">
      <c r="A636">
        <f t="shared" si="94"/>
        <v>635</v>
      </c>
      <c r="B636">
        <f>train!G636</f>
        <v>187.3</v>
      </c>
      <c r="C636">
        <f>train!J636</f>
        <v>270.8</v>
      </c>
      <c r="D636">
        <f>train!M636</f>
        <v>206.4</v>
      </c>
      <c r="E636">
        <f>train!P636</f>
        <v>10.1</v>
      </c>
      <c r="F636" s="4">
        <f t="shared" si="90"/>
        <v>0.53285917496443813</v>
      </c>
      <c r="G636" s="4">
        <f t="shared" si="91"/>
        <v>0.75368772613414969</v>
      </c>
      <c r="H636" s="4">
        <f t="shared" si="92"/>
        <v>0.75368772613414969</v>
      </c>
      <c r="I636" s="4">
        <f t="shared" si="93"/>
        <v>0.505</v>
      </c>
      <c r="J636">
        <f t="shared" si="95"/>
        <v>1</v>
      </c>
      <c r="K636" t="str">
        <f>train!T636</f>
        <v>no</v>
      </c>
      <c r="L636">
        <f t="shared" si="96"/>
        <v>1.128143884114172</v>
      </c>
      <c r="M636">
        <f t="shared" si="97"/>
        <v>1.2942388795714304</v>
      </c>
      <c r="N636">
        <f t="shared" si="98"/>
        <v>1.2942388795714304</v>
      </c>
      <c r="O636">
        <f t="shared" si="99"/>
        <v>1.2942388795714304</v>
      </c>
    </row>
    <row r="637" spans="1:15">
      <c r="A637">
        <f t="shared" si="94"/>
        <v>636</v>
      </c>
      <c r="B637">
        <f>train!G637</f>
        <v>201.2</v>
      </c>
      <c r="C637">
        <f>train!J637</f>
        <v>227.2</v>
      </c>
      <c r="D637">
        <f>train!M637</f>
        <v>145.80000000000001</v>
      </c>
      <c r="E637">
        <f>train!P637</f>
        <v>8.4</v>
      </c>
      <c r="F637" s="4">
        <f t="shared" si="90"/>
        <v>0.5724039829302987</v>
      </c>
      <c r="G637" s="4">
        <f t="shared" si="91"/>
        <v>0.63234066239910935</v>
      </c>
      <c r="H637" s="4">
        <f t="shared" si="92"/>
        <v>0.63234066239910935</v>
      </c>
      <c r="I637" s="4">
        <f t="shared" si="93"/>
        <v>0.42000000000000004</v>
      </c>
      <c r="J637">
        <f t="shared" si="95"/>
        <v>1</v>
      </c>
      <c r="K637" t="str">
        <f>train!T637</f>
        <v>no</v>
      </c>
      <c r="L637">
        <f t="shared" si="96"/>
        <v>1.128143884114172</v>
      </c>
      <c r="M637">
        <f t="shared" si="97"/>
        <v>1.1418212409660098</v>
      </c>
      <c r="N637">
        <f t="shared" si="98"/>
        <v>1.1418212409660098</v>
      </c>
      <c r="O637">
        <f t="shared" si="99"/>
        <v>1.1418212409660098</v>
      </c>
    </row>
    <row r="638" spans="1:15">
      <c r="A638">
        <f t="shared" si="94"/>
        <v>637</v>
      </c>
      <c r="B638">
        <f>train!G638</f>
        <v>189.6</v>
      </c>
      <c r="C638">
        <f>train!J638</f>
        <v>267.39999999999998</v>
      </c>
      <c r="D638">
        <f>train!M638</f>
        <v>184.5</v>
      </c>
      <c r="E638">
        <f>train!P638</f>
        <v>1.3</v>
      </c>
      <c r="F638" s="4">
        <f t="shared" si="90"/>
        <v>0.53940256045519197</v>
      </c>
      <c r="G638" s="4">
        <f t="shared" si="91"/>
        <v>0.74422488171444467</v>
      </c>
      <c r="H638" s="4">
        <f t="shared" si="92"/>
        <v>0.74422488171444467</v>
      </c>
      <c r="I638" s="4">
        <f t="shared" si="93"/>
        <v>6.5000000000000002E-2</v>
      </c>
      <c r="J638">
        <f t="shared" si="95"/>
        <v>1</v>
      </c>
      <c r="K638" t="str">
        <f>train!T638</f>
        <v>no</v>
      </c>
      <c r="L638">
        <f t="shared" si="96"/>
        <v>1.128143884114172</v>
      </c>
      <c r="M638">
        <f t="shared" si="97"/>
        <v>1.1844498602099522</v>
      </c>
      <c r="N638">
        <f t="shared" si="98"/>
        <v>1.1844498602099522</v>
      </c>
      <c r="O638">
        <f t="shared" si="99"/>
        <v>1.1844498602099522</v>
      </c>
    </row>
    <row r="639" spans="1:15">
      <c r="A639">
        <f t="shared" si="94"/>
        <v>638</v>
      </c>
      <c r="B639">
        <f>train!G639</f>
        <v>186.8</v>
      </c>
      <c r="C639">
        <f>train!J639</f>
        <v>261</v>
      </c>
      <c r="D639">
        <f>train!M639</f>
        <v>317.8</v>
      </c>
      <c r="E639">
        <f>train!P639</f>
        <v>15</v>
      </c>
      <c r="F639" s="4">
        <f t="shared" si="90"/>
        <v>0.53143669985775255</v>
      </c>
      <c r="G639" s="4">
        <f t="shared" si="91"/>
        <v>0.72641246868911769</v>
      </c>
      <c r="H639" s="4">
        <f t="shared" si="92"/>
        <v>0.72641246868911769</v>
      </c>
      <c r="I639" s="4">
        <f t="shared" si="93"/>
        <v>0.75</v>
      </c>
      <c r="J639">
        <f t="shared" si="95"/>
        <v>1</v>
      </c>
      <c r="K639" t="str">
        <f>train!T639</f>
        <v>no</v>
      </c>
      <c r="L639">
        <f t="shared" si="96"/>
        <v>1.128143884114172</v>
      </c>
      <c r="M639">
        <f t="shared" si="97"/>
        <v>1.3785046664011462</v>
      </c>
      <c r="N639">
        <f t="shared" si="98"/>
        <v>1.3785046664011462</v>
      </c>
      <c r="O639">
        <f t="shared" si="99"/>
        <v>1.3785046664011462</v>
      </c>
    </row>
    <row r="640" spans="1:15">
      <c r="A640">
        <f t="shared" si="94"/>
        <v>639</v>
      </c>
      <c r="B640">
        <f>train!G640</f>
        <v>153.5</v>
      </c>
      <c r="C640">
        <f>train!J640</f>
        <v>219.1</v>
      </c>
      <c r="D640">
        <f>train!M640</f>
        <v>237.4</v>
      </c>
      <c r="E640">
        <f>train!P640</f>
        <v>11.4</v>
      </c>
      <c r="F640" s="4">
        <f t="shared" si="90"/>
        <v>0.43669985775248932</v>
      </c>
      <c r="G640" s="4">
        <f t="shared" si="91"/>
        <v>0.6097968271639298</v>
      </c>
      <c r="H640" s="4">
        <f t="shared" si="92"/>
        <v>0.6097968271639298</v>
      </c>
      <c r="I640" s="4">
        <f t="shared" si="93"/>
        <v>0.57000000000000006</v>
      </c>
      <c r="J640">
        <f t="shared" si="95"/>
        <v>2</v>
      </c>
      <c r="K640" t="str">
        <f>train!T640</f>
        <v>no</v>
      </c>
      <c r="L640">
        <f t="shared" si="96"/>
        <v>1.128143884114172</v>
      </c>
      <c r="M640">
        <f t="shared" si="97"/>
        <v>1.1221903165681995</v>
      </c>
      <c r="N640">
        <f t="shared" si="98"/>
        <v>1.1221903165681995</v>
      </c>
      <c r="O640">
        <f t="shared" si="99"/>
        <v>1.1221903165681995</v>
      </c>
    </row>
    <row r="641" spans="1:15">
      <c r="A641">
        <f t="shared" si="94"/>
        <v>640</v>
      </c>
      <c r="B641">
        <f>train!G641</f>
        <v>230.9</v>
      </c>
      <c r="C641">
        <f>train!J641</f>
        <v>243.2</v>
      </c>
      <c r="D641">
        <f>train!M641</f>
        <v>182.4</v>
      </c>
      <c r="E641">
        <f>train!P641</f>
        <v>11</v>
      </c>
      <c r="F641" s="4">
        <f t="shared" si="90"/>
        <v>0.65689900426742531</v>
      </c>
      <c r="G641" s="4">
        <f t="shared" si="91"/>
        <v>0.67687169496242694</v>
      </c>
      <c r="H641" s="4">
        <f t="shared" si="92"/>
        <v>0.67687169496242694</v>
      </c>
      <c r="I641" s="4">
        <f t="shared" si="93"/>
        <v>0.55000000000000004</v>
      </c>
      <c r="J641">
        <f t="shared" si="95"/>
        <v>1</v>
      </c>
      <c r="K641" t="str">
        <f>train!T641</f>
        <v>yes</v>
      </c>
      <c r="L641">
        <f t="shared" si="96"/>
        <v>1.128143884114172</v>
      </c>
      <c r="M641">
        <f t="shared" si="97"/>
        <v>1.2846504912582848</v>
      </c>
      <c r="N641">
        <f t="shared" si="98"/>
        <v>1.2846504912582848</v>
      </c>
      <c r="O641">
        <f t="shared" si="99"/>
        <v>1.2846504912582848</v>
      </c>
    </row>
    <row r="642" spans="1:15">
      <c r="A642">
        <f t="shared" si="94"/>
        <v>641</v>
      </c>
      <c r="B642">
        <f>train!G642</f>
        <v>244.9</v>
      </c>
      <c r="C642">
        <f>train!J642</f>
        <v>118</v>
      </c>
      <c r="D642">
        <f>train!M642</f>
        <v>236</v>
      </c>
      <c r="E642">
        <f>train!P642</f>
        <v>15.2</v>
      </c>
      <c r="F642" s="4">
        <f t="shared" ref="F642:F705" si="100">(B642-$W$3)/($W$2-$W$3)</f>
        <v>0.69672830725462309</v>
      </c>
      <c r="G642" s="4">
        <f t="shared" ref="G642:G705" si="101">(C642-$W$5)/($W$4-$W$5)</f>
        <v>0.32841636515446698</v>
      </c>
      <c r="H642" s="4">
        <f t="shared" ref="H642:H705" si="102">(C642-$W$5)/($W$4-$W$5)</f>
        <v>0.32841636515446698</v>
      </c>
      <c r="I642" s="4">
        <f t="shared" ref="I642:I705" si="103">(E642-$W$9)/($W$8-$W$9)</f>
        <v>0.76</v>
      </c>
      <c r="J642">
        <f t="shared" si="95"/>
        <v>1</v>
      </c>
      <c r="K642" t="str">
        <f>train!T642</f>
        <v>no</v>
      </c>
      <c r="L642">
        <f t="shared" si="96"/>
        <v>1.128143884114172</v>
      </c>
      <c r="M642">
        <f t="shared" si="97"/>
        <v>1.1308160557457774</v>
      </c>
      <c r="N642">
        <f t="shared" si="98"/>
        <v>1.1308160557457774</v>
      </c>
      <c r="O642">
        <f t="shared" si="99"/>
        <v>1.1308160557457774</v>
      </c>
    </row>
    <row r="643" spans="1:15">
      <c r="A643">
        <f t="shared" ref="A643:A706" si="104">ROW()-1</f>
        <v>642</v>
      </c>
      <c r="B643">
        <f>train!G643</f>
        <v>230.9</v>
      </c>
      <c r="C643">
        <f>train!J643</f>
        <v>223</v>
      </c>
      <c r="D643">
        <f>train!M643</f>
        <v>157.80000000000001</v>
      </c>
      <c r="E643">
        <f>train!P643</f>
        <v>9.6999999999999993</v>
      </c>
      <c r="F643" s="4">
        <f t="shared" si="100"/>
        <v>0.65689900426742531</v>
      </c>
      <c r="G643" s="4">
        <f t="shared" si="101"/>
        <v>0.62065126635123846</v>
      </c>
      <c r="H643" s="4">
        <f t="shared" si="102"/>
        <v>0.62065126635123846</v>
      </c>
      <c r="I643" s="4">
        <f t="shared" si="103"/>
        <v>0.48499999999999999</v>
      </c>
      <c r="J643">
        <f t="shared" ref="J643:J706" si="105">MATCH(MIN(L643:O643),L643:O643,0)</f>
        <v>1</v>
      </c>
      <c r="K643" t="str">
        <f>train!T643</f>
        <v>no</v>
      </c>
      <c r="L643">
        <f t="shared" ref="L643:L706" si="106">SQRT(($F$2-$Z$3)^2+($G$2-$AA$3)^2+($H$2-$AB$3)^2+($I$2-$AC$3)^2)</f>
        <v>1.128143884114172</v>
      </c>
      <c r="M643">
        <f t="shared" ref="M643:M706" si="107">SQRT((F643-$Z$4)^2+(G643-$AA$4)^2+(H643-$AB$4)^2+(I643-$AC$4)^2)</f>
        <v>1.1988149526321095</v>
      </c>
      <c r="N643">
        <f t="shared" ref="N643:N706" si="108">SQRT((F643-$Z$5)^2+(G643-$AA$5)^2+(H643-$AB$5)^2+(I643-$AC$5)^2)</f>
        <v>1.1988149526321095</v>
      </c>
      <c r="O643">
        <f t="shared" ref="O643:O706" si="109">SQRT((F643-$Z$6)^2+(G643-$AA$6)^2+(H643-$AB$6)^2+(I643-$AC$6)^2)</f>
        <v>1.1988149526321095</v>
      </c>
    </row>
    <row r="644" spans="1:15">
      <c r="A644">
        <f t="shared" si="104"/>
        <v>643</v>
      </c>
      <c r="B644">
        <f>train!G644</f>
        <v>187.1</v>
      </c>
      <c r="C644">
        <f>train!J644</f>
        <v>250.2</v>
      </c>
      <c r="D644">
        <f>train!M644</f>
        <v>144.9</v>
      </c>
      <c r="E644">
        <f>train!P644</f>
        <v>11</v>
      </c>
      <c r="F644" s="4">
        <f t="shared" si="100"/>
        <v>0.53229018492176383</v>
      </c>
      <c r="G644" s="4">
        <f t="shared" si="101"/>
        <v>0.69635402170887828</v>
      </c>
      <c r="H644" s="4">
        <f t="shared" si="102"/>
        <v>0.69635402170887828</v>
      </c>
      <c r="I644" s="4">
        <f t="shared" si="103"/>
        <v>0.55000000000000004</v>
      </c>
      <c r="J644">
        <f t="shared" si="105"/>
        <v>1</v>
      </c>
      <c r="K644" t="str">
        <f>train!T644</f>
        <v>no</v>
      </c>
      <c r="L644">
        <f t="shared" si="106"/>
        <v>1.128143884114172</v>
      </c>
      <c r="M644">
        <f t="shared" si="107"/>
        <v>1.2472572661902208</v>
      </c>
      <c r="N644">
        <f t="shared" si="108"/>
        <v>1.2472572661902208</v>
      </c>
      <c r="O644">
        <f t="shared" si="109"/>
        <v>1.2472572661902208</v>
      </c>
    </row>
    <row r="645" spans="1:15">
      <c r="A645">
        <f t="shared" si="104"/>
        <v>644</v>
      </c>
      <c r="B645">
        <f>train!G645</f>
        <v>170.7</v>
      </c>
      <c r="C645">
        <f>train!J645</f>
        <v>191.1</v>
      </c>
      <c r="D645">
        <f>train!M645</f>
        <v>214.6</v>
      </c>
      <c r="E645">
        <f>train!P645</f>
        <v>13.3</v>
      </c>
      <c r="F645" s="4">
        <f t="shared" si="100"/>
        <v>0.48563300142247506</v>
      </c>
      <c r="G645" s="4">
        <f t="shared" si="101"/>
        <v>0.53186752017812411</v>
      </c>
      <c r="H645" s="4">
        <f t="shared" si="102"/>
        <v>0.53186752017812411</v>
      </c>
      <c r="I645" s="4">
        <f t="shared" si="103"/>
        <v>0.66500000000000004</v>
      </c>
      <c r="J645">
        <f t="shared" si="105"/>
        <v>2</v>
      </c>
      <c r="K645" t="str">
        <f>train!T645</f>
        <v>no</v>
      </c>
      <c r="L645">
        <f t="shared" si="106"/>
        <v>1.128143884114172</v>
      </c>
      <c r="M645">
        <f t="shared" si="107"/>
        <v>1.1152715051105073</v>
      </c>
      <c r="N645">
        <f t="shared" si="108"/>
        <v>1.1152715051105073</v>
      </c>
      <c r="O645">
        <f t="shared" si="109"/>
        <v>1.1152715051105073</v>
      </c>
    </row>
    <row r="646" spans="1:15">
      <c r="A646">
        <f t="shared" si="104"/>
        <v>645</v>
      </c>
      <c r="B646">
        <f>train!G646</f>
        <v>126.9</v>
      </c>
      <c r="C646">
        <f>train!J646</f>
        <v>166.9</v>
      </c>
      <c r="D646">
        <f>train!M646</f>
        <v>145.19999999999999</v>
      </c>
      <c r="E646">
        <f>train!P646</f>
        <v>8.8000000000000007</v>
      </c>
      <c r="F646" s="4">
        <f t="shared" si="100"/>
        <v>0.36102418207681369</v>
      </c>
      <c r="G646" s="4">
        <f t="shared" si="101"/>
        <v>0.46451433342610632</v>
      </c>
      <c r="H646" s="4">
        <f t="shared" si="102"/>
        <v>0.46451433342610632</v>
      </c>
      <c r="I646" s="4">
        <f t="shared" si="103"/>
        <v>0.44000000000000006</v>
      </c>
      <c r="J646">
        <f t="shared" si="105"/>
        <v>2</v>
      </c>
      <c r="K646" t="str">
        <f>train!T646</f>
        <v>yes</v>
      </c>
      <c r="L646">
        <f t="shared" si="106"/>
        <v>1.128143884114172</v>
      </c>
      <c r="M646">
        <f t="shared" si="107"/>
        <v>0.86918674170792098</v>
      </c>
      <c r="N646">
        <f t="shared" si="108"/>
        <v>0.86918674170792098</v>
      </c>
      <c r="O646">
        <f t="shared" si="109"/>
        <v>0.86918674170792098</v>
      </c>
    </row>
    <row r="647" spans="1:15">
      <c r="A647">
        <f t="shared" si="104"/>
        <v>646</v>
      </c>
      <c r="B647">
        <f>train!G647</f>
        <v>189.5</v>
      </c>
      <c r="C647">
        <f>train!J647</f>
        <v>207</v>
      </c>
      <c r="D647">
        <f>train!M647</f>
        <v>214.1</v>
      </c>
      <c r="E647">
        <f>train!P647</f>
        <v>9.1999999999999993</v>
      </c>
      <c r="F647" s="4">
        <f t="shared" si="100"/>
        <v>0.53911806543385488</v>
      </c>
      <c r="G647" s="4">
        <f t="shared" si="101"/>
        <v>0.57612023378792099</v>
      </c>
      <c r="H647" s="4">
        <f t="shared" si="102"/>
        <v>0.57612023378792099</v>
      </c>
      <c r="I647" s="4">
        <f t="shared" si="103"/>
        <v>0.45999999999999996</v>
      </c>
      <c r="J647">
        <f t="shared" si="105"/>
        <v>2</v>
      </c>
      <c r="K647" t="str">
        <f>train!T647</f>
        <v>no</v>
      </c>
      <c r="L647">
        <f t="shared" si="106"/>
        <v>1.128143884114172</v>
      </c>
      <c r="M647">
        <f t="shared" si="107"/>
        <v>1.0798506082032087</v>
      </c>
      <c r="N647">
        <f t="shared" si="108"/>
        <v>1.0798506082032087</v>
      </c>
      <c r="O647">
        <f t="shared" si="109"/>
        <v>1.0798506082032087</v>
      </c>
    </row>
    <row r="648" spans="1:15">
      <c r="A648">
        <f t="shared" si="104"/>
        <v>647</v>
      </c>
      <c r="B648">
        <f>train!G648</f>
        <v>176.9</v>
      </c>
      <c r="C648">
        <f>train!J648</f>
        <v>167.9</v>
      </c>
      <c r="D648">
        <f>train!M648</f>
        <v>182.2</v>
      </c>
      <c r="E648">
        <f>train!P648</f>
        <v>7.7</v>
      </c>
      <c r="F648" s="4">
        <f t="shared" si="100"/>
        <v>0.50327169274537698</v>
      </c>
      <c r="G648" s="4">
        <f t="shared" si="101"/>
        <v>0.46729752296131366</v>
      </c>
      <c r="H648" s="4">
        <f t="shared" si="102"/>
        <v>0.46729752296131366</v>
      </c>
      <c r="I648" s="4">
        <f t="shared" si="103"/>
        <v>0.38500000000000001</v>
      </c>
      <c r="J648">
        <f t="shared" si="105"/>
        <v>2</v>
      </c>
      <c r="K648" t="str">
        <f>train!T648</f>
        <v>yes</v>
      </c>
      <c r="L648">
        <f t="shared" si="106"/>
        <v>1.128143884114172</v>
      </c>
      <c r="M648">
        <f t="shared" si="107"/>
        <v>0.91555521223482539</v>
      </c>
      <c r="N648">
        <f t="shared" si="108"/>
        <v>0.91555521223482539</v>
      </c>
      <c r="O648">
        <f t="shared" si="109"/>
        <v>0.91555521223482539</v>
      </c>
    </row>
    <row r="649" spans="1:15">
      <c r="A649">
        <f t="shared" si="104"/>
        <v>648</v>
      </c>
      <c r="B649">
        <f>train!G649</f>
        <v>169.4</v>
      </c>
      <c r="C649">
        <f>train!J649</f>
        <v>197.2</v>
      </c>
      <c r="D649">
        <f>train!M649</f>
        <v>202.2</v>
      </c>
      <c r="E649">
        <f>train!P649</f>
        <v>10.7</v>
      </c>
      <c r="F649" s="4">
        <f t="shared" si="100"/>
        <v>0.4819345661450925</v>
      </c>
      <c r="G649" s="4">
        <f t="shared" si="101"/>
        <v>0.54884497634288887</v>
      </c>
      <c r="H649" s="4">
        <f t="shared" si="102"/>
        <v>0.54884497634288887</v>
      </c>
      <c r="I649" s="4">
        <f t="shared" si="103"/>
        <v>0.53499999999999992</v>
      </c>
      <c r="J649">
        <f t="shared" si="105"/>
        <v>2</v>
      </c>
      <c r="K649" t="str">
        <f>train!T649</f>
        <v>no</v>
      </c>
      <c r="L649">
        <f t="shared" si="106"/>
        <v>1.128143884114172</v>
      </c>
      <c r="M649">
        <f t="shared" si="107"/>
        <v>1.0587481013721398</v>
      </c>
      <c r="N649">
        <f t="shared" si="108"/>
        <v>1.0587481013721398</v>
      </c>
      <c r="O649">
        <f t="shared" si="109"/>
        <v>1.0587481013721398</v>
      </c>
    </row>
    <row r="650" spans="1:15">
      <c r="A650">
        <f t="shared" si="104"/>
        <v>649</v>
      </c>
      <c r="B650">
        <f>train!G650</f>
        <v>254.4</v>
      </c>
      <c r="C650">
        <f>train!J650</f>
        <v>161.69999999999999</v>
      </c>
      <c r="D650">
        <f>train!M650</f>
        <v>251.4</v>
      </c>
      <c r="E650">
        <f>train!P650</f>
        <v>10.5</v>
      </c>
      <c r="F650" s="4">
        <f t="shared" si="100"/>
        <v>0.72375533428165006</v>
      </c>
      <c r="G650" s="4">
        <f t="shared" si="101"/>
        <v>0.45004174784302808</v>
      </c>
      <c r="H650" s="4">
        <f t="shared" si="102"/>
        <v>0.45004174784302808</v>
      </c>
      <c r="I650" s="4">
        <f t="shared" si="103"/>
        <v>0.52500000000000002</v>
      </c>
      <c r="J650">
        <f t="shared" si="105"/>
        <v>2</v>
      </c>
      <c r="K650" t="str">
        <f>train!T650</f>
        <v>no</v>
      </c>
      <c r="L650">
        <f t="shared" si="106"/>
        <v>1.128143884114172</v>
      </c>
      <c r="M650">
        <f t="shared" si="107"/>
        <v>1.0975071450812328</v>
      </c>
      <c r="N650">
        <f t="shared" si="108"/>
        <v>1.0975071450812328</v>
      </c>
      <c r="O650">
        <f t="shared" si="109"/>
        <v>1.0975071450812328</v>
      </c>
    </row>
    <row r="651" spans="1:15">
      <c r="A651">
        <f t="shared" si="104"/>
        <v>650</v>
      </c>
      <c r="B651">
        <f>train!G651</f>
        <v>127.7</v>
      </c>
      <c r="C651">
        <f>train!J651</f>
        <v>215</v>
      </c>
      <c r="D651">
        <f>train!M651</f>
        <v>234.3</v>
      </c>
      <c r="E651">
        <f>train!P651</f>
        <v>5.8</v>
      </c>
      <c r="F651" s="4">
        <f t="shared" si="100"/>
        <v>0.36330014224751067</v>
      </c>
      <c r="G651" s="4">
        <f t="shared" si="101"/>
        <v>0.59838575006957972</v>
      </c>
      <c r="H651" s="4">
        <f t="shared" si="102"/>
        <v>0.59838575006957972</v>
      </c>
      <c r="I651" s="4">
        <f t="shared" si="103"/>
        <v>0.28999999999999998</v>
      </c>
      <c r="J651">
        <f t="shared" si="105"/>
        <v>2</v>
      </c>
      <c r="K651" t="str">
        <f>train!T651</f>
        <v>no</v>
      </c>
      <c r="L651">
        <f t="shared" si="106"/>
        <v>1.128143884114172</v>
      </c>
      <c r="M651">
        <f t="shared" si="107"/>
        <v>0.96551437334186208</v>
      </c>
      <c r="N651">
        <f t="shared" si="108"/>
        <v>0.96551437334186208</v>
      </c>
      <c r="O651">
        <f t="shared" si="109"/>
        <v>0.96551437334186208</v>
      </c>
    </row>
    <row r="652" spans="1:15">
      <c r="A652">
        <f t="shared" si="104"/>
        <v>651</v>
      </c>
      <c r="B652">
        <f>train!G652</f>
        <v>170.5</v>
      </c>
      <c r="C652">
        <f>train!J652</f>
        <v>217.2</v>
      </c>
      <c r="D652">
        <f>train!M652</f>
        <v>225.7</v>
      </c>
      <c r="E652">
        <f>train!P652</f>
        <v>13.6</v>
      </c>
      <c r="F652" s="4">
        <f t="shared" si="100"/>
        <v>0.48506401137980087</v>
      </c>
      <c r="G652" s="4">
        <f t="shared" si="101"/>
        <v>0.60450876704703582</v>
      </c>
      <c r="H652" s="4">
        <f t="shared" si="102"/>
        <v>0.60450876704703582</v>
      </c>
      <c r="I652" s="4">
        <f t="shared" si="103"/>
        <v>0.67999999999999994</v>
      </c>
      <c r="J652">
        <f t="shared" si="105"/>
        <v>1</v>
      </c>
      <c r="K652" t="str">
        <f>train!T652</f>
        <v>no</v>
      </c>
      <c r="L652">
        <f t="shared" si="106"/>
        <v>1.128143884114172</v>
      </c>
      <c r="M652">
        <f t="shared" si="107"/>
        <v>1.1952191405802195</v>
      </c>
      <c r="N652">
        <f t="shared" si="108"/>
        <v>1.1952191405802195</v>
      </c>
      <c r="O652">
        <f t="shared" si="109"/>
        <v>1.1952191405802195</v>
      </c>
    </row>
    <row r="653" spans="1:15">
      <c r="A653">
        <f t="shared" si="104"/>
        <v>652</v>
      </c>
      <c r="B653">
        <f>train!G653</f>
        <v>219.1</v>
      </c>
      <c r="C653">
        <f>train!J653</f>
        <v>242.9</v>
      </c>
      <c r="D653">
        <f>train!M653</f>
        <v>168.9</v>
      </c>
      <c r="E653">
        <f>train!P653</f>
        <v>10.1</v>
      </c>
      <c r="F653" s="4">
        <f t="shared" si="100"/>
        <v>0.62332859174964439</v>
      </c>
      <c r="G653" s="4">
        <f t="shared" si="101"/>
        <v>0.67603673810186471</v>
      </c>
      <c r="H653" s="4">
        <f t="shared" si="102"/>
        <v>0.67603673810186471</v>
      </c>
      <c r="I653" s="4">
        <f t="shared" si="103"/>
        <v>0.505</v>
      </c>
      <c r="J653">
        <f t="shared" si="105"/>
        <v>1</v>
      </c>
      <c r="K653" t="str">
        <f>train!T653</f>
        <v>no</v>
      </c>
      <c r="L653">
        <f t="shared" si="106"/>
        <v>1.128143884114172</v>
      </c>
      <c r="M653">
        <f t="shared" si="107"/>
        <v>1.2480444206114674</v>
      </c>
      <c r="N653">
        <f t="shared" si="108"/>
        <v>1.2480444206114674</v>
      </c>
      <c r="O653">
        <f t="shared" si="109"/>
        <v>1.2480444206114674</v>
      </c>
    </row>
    <row r="654" spans="1:15">
      <c r="A654">
        <f t="shared" si="104"/>
        <v>653</v>
      </c>
      <c r="B654">
        <f>train!G654</f>
        <v>161.9</v>
      </c>
      <c r="C654">
        <f>train!J654</f>
        <v>200.9</v>
      </c>
      <c r="D654">
        <f>train!M654</f>
        <v>134</v>
      </c>
      <c r="E654">
        <f>train!P654</f>
        <v>10.7</v>
      </c>
      <c r="F654" s="4">
        <f t="shared" si="100"/>
        <v>0.46059743954480797</v>
      </c>
      <c r="G654" s="4">
        <f t="shared" si="101"/>
        <v>0.55914277762315612</v>
      </c>
      <c r="H654" s="4">
        <f t="shared" si="102"/>
        <v>0.55914277762315612</v>
      </c>
      <c r="I654" s="4">
        <f t="shared" si="103"/>
        <v>0.53499999999999992</v>
      </c>
      <c r="J654">
        <f t="shared" si="105"/>
        <v>2</v>
      </c>
      <c r="K654" t="str">
        <f>train!T654</f>
        <v>no</v>
      </c>
      <c r="L654">
        <f t="shared" si="106"/>
        <v>1.128143884114172</v>
      </c>
      <c r="M654">
        <f t="shared" si="107"/>
        <v>1.0600265528992703</v>
      </c>
      <c r="N654">
        <f t="shared" si="108"/>
        <v>1.0600265528992703</v>
      </c>
      <c r="O654">
        <f t="shared" si="109"/>
        <v>1.0600265528992703</v>
      </c>
    </row>
    <row r="655" spans="1:15">
      <c r="A655">
        <f t="shared" si="104"/>
        <v>654</v>
      </c>
      <c r="B655">
        <f>train!G655</f>
        <v>241.7</v>
      </c>
      <c r="C655">
        <f>train!J655</f>
        <v>142</v>
      </c>
      <c r="D655">
        <f>train!M655</f>
        <v>288.89999999999998</v>
      </c>
      <c r="E655">
        <f>train!P655</f>
        <v>9.4</v>
      </c>
      <c r="F655" s="4">
        <f t="shared" si="100"/>
        <v>0.68762446657183496</v>
      </c>
      <c r="G655" s="4">
        <f t="shared" si="101"/>
        <v>0.39521291399944336</v>
      </c>
      <c r="H655" s="4">
        <f t="shared" si="102"/>
        <v>0.39521291399944336</v>
      </c>
      <c r="I655" s="4">
        <f t="shared" si="103"/>
        <v>0.47000000000000003</v>
      </c>
      <c r="J655">
        <f t="shared" si="105"/>
        <v>2</v>
      </c>
      <c r="K655" t="str">
        <f>train!T655</f>
        <v>no</v>
      </c>
      <c r="L655">
        <f t="shared" si="106"/>
        <v>1.128143884114172</v>
      </c>
      <c r="M655">
        <f t="shared" si="107"/>
        <v>1.0030522926607881</v>
      </c>
      <c r="N655">
        <f t="shared" si="108"/>
        <v>1.0030522926607881</v>
      </c>
      <c r="O655">
        <f t="shared" si="109"/>
        <v>1.0030522926607881</v>
      </c>
    </row>
    <row r="656" spans="1:15">
      <c r="A656">
        <f t="shared" si="104"/>
        <v>655</v>
      </c>
      <c r="B656">
        <f>train!G656</f>
        <v>62.8</v>
      </c>
      <c r="C656">
        <f>train!J656</f>
        <v>170.4</v>
      </c>
      <c r="D656">
        <f>train!M656</f>
        <v>280.2</v>
      </c>
      <c r="E656">
        <f>train!P656</f>
        <v>9.4</v>
      </c>
      <c r="F656" s="4">
        <f t="shared" si="100"/>
        <v>0.17866287339971551</v>
      </c>
      <c r="G656" s="4">
        <f t="shared" si="101"/>
        <v>0.47425549679933204</v>
      </c>
      <c r="H656" s="4">
        <f t="shared" si="102"/>
        <v>0.47425549679933204</v>
      </c>
      <c r="I656" s="4">
        <f t="shared" si="103"/>
        <v>0.47000000000000003</v>
      </c>
      <c r="J656">
        <f t="shared" si="105"/>
        <v>2</v>
      </c>
      <c r="K656" t="str">
        <f>train!T656</f>
        <v>no</v>
      </c>
      <c r="L656">
        <f t="shared" si="106"/>
        <v>1.128143884114172</v>
      </c>
      <c r="M656">
        <f t="shared" si="107"/>
        <v>0.83824636880824321</v>
      </c>
      <c r="N656">
        <f t="shared" si="108"/>
        <v>0.83824636880824321</v>
      </c>
      <c r="O656">
        <f t="shared" si="109"/>
        <v>0.83824636880824321</v>
      </c>
    </row>
    <row r="657" spans="1:15">
      <c r="A657">
        <f t="shared" si="104"/>
        <v>656</v>
      </c>
      <c r="B657">
        <f>train!G657</f>
        <v>281.10000000000002</v>
      </c>
      <c r="C657">
        <f>train!J657</f>
        <v>143.69999999999999</v>
      </c>
      <c r="D657">
        <f>train!M657</f>
        <v>239.4</v>
      </c>
      <c r="E657">
        <f>train!P657</f>
        <v>11.2</v>
      </c>
      <c r="F657" s="4">
        <f t="shared" si="100"/>
        <v>0.79971550497866295</v>
      </c>
      <c r="G657" s="4">
        <f t="shared" si="101"/>
        <v>0.39994433620929581</v>
      </c>
      <c r="H657" s="4">
        <f t="shared" si="102"/>
        <v>0.39994433620929581</v>
      </c>
      <c r="I657" s="4">
        <f t="shared" si="103"/>
        <v>0.55999999999999994</v>
      </c>
      <c r="J657">
        <f t="shared" si="105"/>
        <v>1</v>
      </c>
      <c r="K657" t="str">
        <f>train!T657</f>
        <v>no</v>
      </c>
      <c r="L657">
        <f t="shared" si="106"/>
        <v>1.128143884114172</v>
      </c>
      <c r="M657">
        <f t="shared" si="107"/>
        <v>1.1282977590313057</v>
      </c>
      <c r="N657">
        <f t="shared" si="108"/>
        <v>1.1282977590313057</v>
      </c>
      <c r="O657">
        <f t="shared" si="109"/>
        <v>1.1282977590313057</v>
      </c>
    </row>
    <row r="658" spans="1:15">
      <c r="A658">
        <f t="shared" si="104"/>
        <v>657</v>
      </c>
      <c r="B658">
        <f>train!G658</f>
        <v>228.2</v>
      </c>
      <c r="C658">
        <f>train!J658</f>
        <v>263.7</v>
      </c>
      <c r="D658">
        <f>train!M658</f>
        <v>142.6</v>
      </c>
      <c r="E658">
        <f>train!P658</f>
        <v>10.7</v>
      </c>
      <c r="F658" s="4">
        <f t="shared" si="100"/>
        <v>0.64921763869132287</v>
      </c>
      <c r="G658" s="4">
        <f t="shared" si="101"/>
        <v>0.73392708043417754</v>
      </c>
      <c r="H658" s="4">
        <f t="shared" si="102"/>
        <v>0.73392708043417754</v>
      </c>
      <c r="I658" s="4">
        <f t="shared" si="103"/>
        <v>0.53499999999999992</v>
      </c>
      <c r="J658">
        <f t="shared" si="105"/>
        <v>1</v>
      </c>
      <c r="K658" t="str">
        <f>train!T658</f>
        <v>no</v>
      </c>
      <c r="L658">
        <f t="shared" si="106"/>
        <v>1.128143884114172</v>
      </c>
      <c r="M658">
        <f t="shared" si="107"/>
        <v>1.3360413396213489</v>
      </c>
      <c r="N658">
        <f t="shared" si="108"/>
        <v>1.3360413396213489</v>
      </c>
      <c r="O658">
        <f t="shared" si="109"/>
        <v>1.3360413396213489</v>
      </c>
    </row>
    <row r="659" spans="1:15">
      <c r="A659">
        <f t="shared" si="104"/>
        <v>658</v>
      </c>
      <c r="B659">
        <f>train!G659</f>
        <v>265.60000000000002</v>
      </c>
      <c r="C659">
        <f>train!J659</f>
        <v>208.8</v>
      </c>
      <c r="D659">
        <f>train!M659</f>
        <v>182.5</v>
      </c>
      <c r="E659">
        <f>train!P659</f>
        <v>11.1</v>
      </c>
      <c r="F659" s="4">
        <f t="shared" si="100"/>
        <v>0.75561877667140831</v>
      </c>
      <c r="G659" s="4">
        <f t="shared" si="101"/>
        <v>0.58112997495129415</v>
      </c>
      <c r="H659" s="4">
        <f t="shared" si="102"/>
        <v>0.58112997495129415</v>
      </c>
      <c r="I659" s="4">
        <f t="shared" si="103"/>
        <v>0.55499999999999994</v>
      </c>
      <c r="J659">
        <f t="shared" si="105"/>
        <v>1</v>
      </c>
      <c r="K659" t="str">
        <f>train!T659</f>
        <v>yes</v>
      </c>
      <c r="L659">
        <f t="shared" si="106"/>
        <v>1.128143884114172</v>
      </c>
      <c r="M659">
        <f t="shared" si="107"/>
        <v>1.2467593317205126</v>
      </c>
      <c r="N659">
        <f t="shared" si="108"/>
        <v>1.2467593317205126</v>
      </c>
      <c r="O659">
        <f t="shared" si="109"/>
        <v>1.2467593317205126</v>
      </c>
    </row>
    <row r="660" spans="1:15">
      <c r="A660">
        <f t="shared" si="104"/>
        <v>659</v>
      </c>
      <c r="B660">
        <f>train!G660</f>
        <v>214.9</v>
      </c>
      <c r="C660">
        <f>train!J660</f>
        <v>117.8</v>
      </c>
      <c r="D660">
        <f>train!M660</f>
        <v>133.69999999999999</v>
      </c>
      <c r="E660">
        <f>train!P660</f>
        <v>11.8</v>
      </c>
      <c r="F660" s="4">
        <f t="shared" si="100"/>
        <v>0.61137980085348509</v>
      </c>
      <c r="G660" s="4">
        <f t="shared" si="101"/>
        <v>0.32785972724742551</v>
      </c>
      <c r="H660" s="4">
        <f t="shared" si="102"/>
        <v>0.32785972724742551</v>
      </c>
      <c r="I660" s="4">
        <f t="shared" si="103"/>
        <v>0.59000000000000008</v>
      </c>
      <c r="J660">
        <f t="shared" si="105"/>
        <v>2</v>
      </c>
      <c r="K660" t="str">
        <f>train!T660</f>
        <v>no</v>
      </c>
      <c r="L660">
        <f t="shared" si="106"/>
        <v>1.128143884114172</v>
      </c>
      <c r="M660">
        <f t="shared" si="107"/>
        <v>0.96792007025020388</v>
      </c>
      <c r="N660">
        <f t="shared" si="108"/>
        <v>0.96792007025020388</v>
      </c>
      <c r="O660">
        <f t="shared" si="109"/>
        <v>0.96792007025020388</v>
      </c>
    </row>
    <row r="661" spans="1:15">
      <c r="A661">
        <f t="shared" si="104"/>
        <v>660</v>
      </c>
      <c r="B661">
        <f>train!G661</f>
        <v>110.5</v>
      </c>
      <c r="C661">
        <f>train!J661</f>
        <v>223.2</v>
      </c>
      <c r="D661">
        <f>train!M661</f>
        <v>169.5</v>
      </c>
      <c r="E661">
        <f>train!P661</f>
        <v>10.5</v>
      </c>
      <c r="F661" s="4">
        <f t="shared" si="100"/>
        <v>0.31436699857752487</v>
      </c>
      <c r="G661" s="4">
        <f t="shared" si="101"/>
        <v>0.62120790425827999</v>
      </c>
      <c r="H661" s="4">
        <f t="shared" si="102"/>
        <v>0.62120790425827999</v>
      </c>
      <c r="I661" s="4">
        <f t="shared" si="103"/>
        <v>0.52500000000000002</v>
      </c>
      <c r="J661">
        <f t="shared" si="105"/>
        <v>2</v>
      </c>
      <c r="K661" t="str">
        <f>train!T661</f>
        <v>no</v>
      </c>
      <c r="L661">
        <f t="shared" si="106"/>
        <v>1.128143884114172</v>
      </c>
      <c r="M661">
        <f t="shared" si="107"/>
        <v>1.0706307161764836</v>
      </c>
      <c r="N661">
        <f t="shared" si="108"/>
        <v>1.0706307161764836</v>
      </c>
      <c r="O661">
        <f t="shared" si="109"/>
        <v>1.0706307161764836</v>
      </c>
    </row>
    <row r="662" spans="1:15">
      <c r="A662">
        <f t="shared" si="104"/>
        <v>661</v>
      </c>
      <c r="B662">
        <f>train!G662</f>
        <v>281.10000000000002</v>
      </c>
      <c r="C662">
        <f>train!J662</f>
        <v>198</v>
      </c>
      <c r="D662">
        <f>train!M662</f>
        <v>94.3</v>
      </c>
      <c r="E662">
        <f>train!P662</f>
        <v>7.5</v>
      </c>
      <c r="F662" s="4">
        <f t="shared" si="100"/>
        <v>0.79971550497866295</v>
      </c>
      <c r="G662" s="4">
        <f t="shared" si="101"/>
        <v>0.55107152797105485</v>
      </c>
      <c r="H662" s="4">
        <f t="shared" si="102"/>
        <v>0.55107152797105485</v>
      </c>
      <c r="I662" s="4">
        <f t="shared" si="103"/>
        <v>0.375</v>
      </c>
      <c r="J662">
        <f t="shared" si="105"/>
        <v>1</v>
      </c>
      <c r="K662" t="str">
        <f>train!T662</f>
        <v>no</v>
      </c>
      <c r="L662">
        <f t="shared" si="106"/>
        <v>1.128143884114172</v>
      </c>
      <c r="M662">
        <f t="shared" si="107"/>
        <v>1.1779344407835199</v>
      </c>
      <c r="N662">
        <f t="shared" si="108"/>
        <v>1.1779344407835199</v>
      </c>
      <c r="O662">
        <f t="shared" si="109"/>
        <v>1.1779344407835199</v>
      </c>
    </row>
    <row r="663" spans="1:15">
      <c r="A663">
        <f t="shared" si="104"/>
        <v>662</v>
      </c>
      <c r="B663">
        <f>train!G663</f>
        <v>137.80000000000001</v>
      </c>
      <c r="C663">
        <f>train!J663</f>
        <v>286.3</v>
      </c>
      <c r="D663">
        <f>train!M663</f>
        <v>167</v>
      </c>
      <c r="E663">
        <f>train!P663</f>
        <v>14.1</v>
      </c>
      <c r="F663" s="4">
        <f t="shared" si="100"/>
        <v>0.39203413940256049</v>
      </c>
      <c r="G663" s="4">
        <f t="shared" si="101"/>
        <v>0.79682716392986364</v>
      </c>
      <c r="H663" s="4">
        <f t="shared" si="102"/>
        <v>0.79682716392986364</v>
      </c>
      <c r="I663" s="4">
        <f t="shared" si="103"/>
        <v>0.70499999999999996</v>
      </c>
      <c r="J663">
        <f t="shared" si="105"/>
        <v>1</v>
      </c>
      <c r="K663" t="str">
        <f>train!T663</f>
        <v>no</v>
      </c>
      <c r="L663">
        <f t="shared" si="106"/>
        <v>1.128143884114172</v>
      </c>
      <c r="M663">
        <f t="shared" si="107"/>
        <v>1.3858509388856095</v>
      </c>
      <c r="N663">
        <f t="shared" si="108"/>
        <v>1.3858509388856095</v>
      </c>
      <c r="O663">
        <f t="shared" si="109"/>
        <v>1.3858509388856095</v>
      </c>
    </row>
    <row r="664" spans="1:15">
      <c r="A664">
        <f t="shared" si="104"/>
        <v>663</v>
      </c>
      <c r="B664">
        <f>train!G664</f>
        <v>271.5</v>
      </c>
      <c r="C664">
        <f>train!J664</f>
        <v>253.4</v>
      </c>
      <c r="D664">
        <f>train!M664</f>
        <v>165.4</v>
      </c>
      <c r="E664">
        <f>train!P664</f>
        <v>8.1999999999999993</v>
      </c>
      <c r="F664" s="4">
        <f t="shared" si="100"/>
        <v>0.77240398293029877</v>
      </c>
      <c r="G664" s="4">
        <f t="shared" si="101"/>
        <v>0.70526022822154188</v>
      </c>
      <c r="H664" s="4">
        <f t="shared" si="102"/>
        <v>0.70526022822154188</v>
      </c>
      <c r="I664" s="4">
        <f t="shared" si="103"/>
        <v>0.41</v>
      </c>
      <c r="J664">
        <f t="shared" si="105"/>
        <v>1</v>
      </c>
      <c r="K664" t="str">
        <f>train!T664</f>
        <v>yes</v>
      </c>
      <c r="L664">
        <f t="shared" si="106"/>
        <v>1.128143884114172</v>
      </c>
      <c r="M664">
        <f t="shared" si="107"/>
        <v>1.3264584018614349</v>
      </c>
      <c r="N664">
        <f t="shared" si="108"/>
        <v>1.3264584018614349</v>
      </c>
      <c r="O664">
        <f t="shared" si="109"/>
        <v>1.3264584018614349</v>
      </c>
    </row>
    <row r="665" spans="1:15">
      <c r="A665">
        <f t="shared" si="104"/>
        <v>664</v>
      </c>
      <c r="B665">
        <f>train!G665</f>
        <v>187.3</v>
      </c>
      <c r="C665">
        <f>train!J665</f>
        <v>239.7</v>
      </c>
      <c r="D665">
        <f>train!M665</f>
        <v>167.5</v>
      </c>
      <c r="E665">
        <f>train!P665</f>
        <v>15.1</v>
      </c>
      <c r="F665" s="4">
        <f t="shared" si="100"/>
        <v>0.53285917496443813</v>
      </c>
      <c r="G665" s="4">
        <f t="shared" si="101"/>
        <v>0.66713053158920121</v>
      </c>
      <c r="H665" s="4">
        <f t="shared" si="102"/>
        <v>0.66713053158920121</v>
      </c>
      <c r="I665" s="4">
        <f t="shared" si="103"/>
        <v>0.755</v>
      </c>
      <c r="J665">
        <f t="shared" si="105"/>
        <v>1</v>
      </c>
      <c r="K665" t="str">
        <f>train!T665</f>
        <v>no</v>
      </c>
      <c r="L665">
        <f t="shared" si="106"/>
        <v>1.128143884114172</v>
      </c>
      <c r="M665">
        <f t="shared" si="107"/>
        <v>1.3206400693227365</v>
      </c>
      <c r="N665">
        <f t="shared" si="108"/>
        <v>1.3206400693227365</v>
      </c>
      <c r="O665">
        <f t="shared" si="109"/>
        <v>1.3206400693227365</v>
      </c>
    </row>
    <row r="666" spans="1:15">
      <c r="A666">
        <f t="shared" si="104"/>
        <v>665</v>
      </c>
      <c r="B666">
        <f>train!G666</f>
        <v>197</v>
      </c>
      <c r="C666">
        <f>train!J666</f>
        <v>269.3</v>
      </c>
      <c r="D666">
        <f>train!M666</f>
        <v>158.9</v>
      </c>
      <c r="E666">
        <f>train!P666</f>
        <v>10.8</v>
      </c>
      <c r="F666" s="4">
        <f t="shared" si="100"/>
        <v>0.5604551920341394</v>
      </c>
      <c r="G666" s="4">
        <f t="shared" si="101"/>
        <v>0.74951294183133876</v>
      </c>
      <c r="H666" s="4">
        <f t="shared" si="102"/>
        <v>0.74951294183133876</v>
      </c>
      <c r="I666" s="4">
        <f t="shared" si="103"/>
        <v>0.54</v>
      </c>
      <c r="J666">
        <f t="shared" si="105"/>
        <v>1</v>
      </c>
      <c r="K666" t="str">
        <f>train!T666</f>
        <v>no</v>
      </c>
      <c r="L666">
        <f t="shared" si="106"/>
        <v>1.128143884114172</v>
      </c>
      <c r="M666">
        <f t="shared" si="107"/>
        <v>1.3150092479611539</v>
      </c>
      <c r="N666">
        <f t="shared" si="108"/>
        <v>1.3150092479611539</v>
      </c>
      <c r="O666">
        <f t="shared" si="109"/>
        <v>1.3150092479611539</v>
      </c>
    </row>
    <row r="667" spans="1:15">
      <c r="A667">
        <f t="shared" si="104"/>
        <v>666</v>
      </c>
      <c r="B667">
        <f>train!G667</f>
        <v>180.4</v>
      </c>
      <c r="C667">
        <f>train!J667</f>
        <v>129.4</v>
      </c>
      <c r="D667">
        <f>train!M667</f>
        <v>166.9</v>
      </c>
      <c r="E667">
        <f>train!P667</f>
        <v>8.4</v>
      </c>
      <c r="F667" s="4">
        <f t="shared" si="100"/>
        <v>0.51322901849217639</v>
      </c>
      <c r="G667" s="4">
        <f t="shared" si="101"/>
        <v>0.36014472585583079</v>
      </c>
      <c r="H667" s="4">
        <f t="shared" si="102"/>
        <v>0.36014472585583079</v>
      </c>
      <c r="I667" s="4">
        <f t="shared" si="103"/>
        <v>0.42000000000000004</v>
      </c>
      <c r="J667">
        <f t="shared" si="105"/>
        <v>2</v>
      </c>
      <c r="K667" t="str">
        <f>train!T667</f>
        <v>no</v>
      </c>
      <c r="L667">
        <f t="shared" si="106"/>
        <v>1.128143884114172</v>
      </c>
      <c r="M667">
        <f t="shared" si="107"/>
        <v>0.83618925641626474</v>
      </c>
      <c r="N667">
        <f t="shared" si="108"/>
        <v>0.83618925641626474</v>
      </c>
      <c r="O667">
        <f t="shared" si="109"/>
        <v>0.83618925641626474</v>
      </c>
    </row>
    <row r="668" spans="1:15">
      <c r="A668">
        <f t="shared" si="104"/>
        <v>667</v>
      </c>
      <c r="B668">
        <f>train!G668</f>
        <v>148.5</v>
      </c>
      <c r="C668">
        <f>train!J668</f>
        <v>219.4</v>
      </c>
      <c r="D668">
        <f>train!M668</f>
        <v>198.5</v>
      </c>
      <c r="E668">
        <f>train!P668</f>
        <v>14.5</v>
      </c>
      <c r="F668" s="4">
        <f t="shared" si="100"/>
        <v>0.42247510668563298</v>
      </c>
      <c r="G668" s="4">
        <f t="shared" si="101"/>
        <v>0.61063178402449203</v>
      </c>
      <c r="H668" s="4">
        <f t="shared" si="102"/>
        <v>0.61063178402449203</v>
      </c>
      <c r="I668" s="4">
        <f t="shared" si="103"/>
        <v>0.72499999999999998</v>
      </c>
      <c r="J668">
        <f t="shared" si="105"/>
        <v>1</v>
      </c>
      <c r="K668" t="str">
        <f>train!T668</f>
        <v>yes</v>
      </c>
      <c r="L668">
        <f t="shared" si="106"/>
        <v>1.128143884114172</v>
      </c>
      <c r="M668">
        <f t="shared" si="107"/>
        <v>1.2040982381396066</v>
      </c>
      <c r="N668">
        <f t="shared" si="108"/>
        <v>1.2040982381396066</v>
      </c>
      <c r="O668">
        <f t="shared" si="109"/>
        <v>1.2040982381396066</v>
      </c>
    </row>
    <row r="669" spans="1:15">
      <c r="A669">
        <f t="shared" si="104"/>
        <v>668</v>
      </c>
      <c r="B669">
        <f>train!G669</f>
        <v>197.1</v>
      </c>
      <c r="C669">
        <f>train!J669</f>
        <v>259.39999999999998</v>
      </c>
      <c r="D669">
        <f>train!M669</f>
        <v>134.69999999999999</v>
      </c>
      <c r="E669">
        <f>train!P669</f>
        <v>14.6</v>
      </c>
      <c r="F669" s="4">
        <f t="shared" si="100"/>
        <v>0.5607396870554765</v>
      </c>
      <c r="G669" s="4">
        <f t="shared" si="101"/>
        <v>0.72195936543278594</v>
      </c>
      <c r="H669" s="4">
        <f t="shared" si="102"/>
        <v>0.72195936543278594</v>
      </c>
      <c r="I669" s="4">
        <f t="shared" si="103"/>
        <v>0.73</v>
      </c>
      <c r="J669">
        <f t="shared" si="105"/>
        <v>1</v>
      </c>
      <c r="K669" t="str">
        <f>train!T669</f>
        <v>no</v>
      </c>
      <c r="L669">
        <f t="shared" si="106"/>
        <v>1.128143884114172</v>
      </c>
      <c r="M669">
        <f t="shared" si="107"/>
        <v>1.3746925646526555</v>
      </c>
      <c r="N669">
        <f t="shared" si="108"/>
        <v>1.3746925646526555</v>
      </c>
      <c r="O669">
        <f t="shared" si="109"/>
        <v>1.3746925646526555</v>
      </c>
    </row>
    <row r="670" spans="1:15">
      <c r="A670">
        <f t="shared" si="104"/>
        <v>669</v>
      </c>
      <c r="B670">
        <f>train!G670</f>
        <v>153.69999999999999</v>
      </c>
      <c r="C670">
        <f>train!J670</f>
        <v>137.80000000000001</v>
      </c>
      <c r="D670">
        <f>train!M670</f>
        <v>213.5</v>
      </c>
      <c r="E670">
        <f>train!P670</f>
        <v>15.9</v>
      </c>
      <c r="F670" s="4">
        <f t="shared" si="100"/>
        <v>0.43726884779516356</v>
      </c>
      <c r="G670" s="4">
        <f t="shared" si="101"/>
        <v>0.38352351795157252</v>
      </c>
      <c r="H670" s="4">
        <f t="shared" si="102"/>
        <v>0.38352351795157252</v>
      </c>
      <c r="I670" s="4">
        <f t="shared" si="103"/>
        <v>0.79500000000000004</v>
      </c>
      <c r="J670">
        <f t="shared" si="105"/>
        <v>2</v>
      </c>
      <c r="K670" t="str">
        <f>train!T670</f>
        <v>no</v>
      </c>
      <c r="L670">
        <f t="shared" si="106"/>
        <v>1.128143884114172</v>
      </c>
      <c r="M670">
        <f t="shared" si="107"/>
        <v>1.0570759778256293</v>
      </c>
      <c r="N670">
        <f t="shared" si="108"/>
        <v>1.0570759778256293</v>
      </c>
      <c r="O670">
        <f t="shared" si="109"/>
        <v>1.0570759778256293</v>
      </c>
    </row>
    <row r="671" spans="1:15">
      <c r="A671">
        <f t="shared" si="104"/>
        <v>670</v>
      </c>
      <c r="B671">
        <f>train!G671</f>
        <v>261.3</v>
      </c>
      <c r="C671">
        <f>train!J671</f>
        <v>220.9</v>
      </c>
      <c r="D671">
        <f>train!M671</f>
        <v>179.4</v>
      </c>
      <c r="E671">
        <f>train!P671</f>
        <v>11.3</v>
      </c>
      <c r="F671" s="4">
        <f t="shared" si="100"/>
        <v>0.7433854907539118</v>
      </c>
      <c r="G671" s="4">
        <f t="shared" si="101"/>
        <v>0.61480656832730307</v>
      </c>
      <c r="H671" s="4">
        <f t="shared" si="102"/>
        <v>0.61480656832730307</v>
      </c>
      <c r="I671" s="4">
        <f t="shared" si="103"/>
        <v>0.56500000000000006</v>
      </c>
      <c r="J671">
        <f t="shared" si="105"/>
        <v>1</v>
      </c>
      <c r="K671" t="str">
        <f>train!T671</f>
        <v>no</v>
      </c>
      <c r="L671">
        <f t="shared" si="106"/>
        <v>1.128143884114172</v>
      </c>
      <c r="M671">
        <f t="shared" si="107"/>
        <v>1.2758609723556185</v>
      </c>
      <c r="N671">
        <f t="shared" si="108"/>
        <v>1.2758609723556185</v>
      </c>
      <c r="O671">
        <f t="shared" si="109"/>
        <v>1.2758609723556185</v>
      </c>
    </row>
    <row r="672" spans="1:15">
      <c r="A672">
        <f t="shared" si="104"/>
        <v>671</v>
      </c>
      <c r="B672">
        <f>train!G672</f>
        <v>246.2</v>
      </c>
      <c r="C672">
        <f>train!J672</f>
        <v>202.4</v>
      </c>
      <c r="D672">
        <f>train!M672</f>
        <v>180.1</v>
      </c>
      <c r="E672">
        <f>train!P672</f>
        <v>9.4</v>
      </c>
      <c r="F672" s="4">
        <f t="shared" si="100"/>
        <v>0.70042674253200565</v>
      </c>
      <c r="G672" s="4">
        <f t="shared" si="101"/>
        <v>0.56331756192596716</v>
      </c>
      <c r="H672" s="4">
        <f t="shared" si="102"/>
        <v>0.56331756192596716</v>
      </c>
      <c r="I672" s="4">
        <f t="shared" si="103"/>
        <v>0.47000000000000003</v>
      </c>
      <c r="J672">
        <f t="shared" si="105"/>
        <v>1</v>
      </c>
      <c r="K672" t="str">
        <f>train!T672</f>
        <v>no</v>
      </c>
      <c r="L672">
        <f t="shared" si="106"/>
        <v>1.128143884114172</v>
      </c>
      <c r="M672">
        <f t="shared" si="107"/>
        <v>1.1602374639712461</v>
      </c>
      <c r="N672">
        <f t="shared" si="108"/>
        <v>1.1602374639712461</v>
      </c>
      <c r="O672">
        <f t="shared" si="109"/>
        <v>1.1602374639712461</v>
      </c>
    </row>
    <row r="673" spans="1:15">
      <c r="A673">
        <f t="shared" si="104"/>
        <v>672</v>
      </c>
      <c r="B673">
        <f>train!G673</f>
        <v>191</v>
      </c>
      <c r="C673">
        <f>train!J673</f>
        <v>318.8</v>
      </c>
      <c r="D673">
        <f>train!M673</f>
        <v>247.3</v>
      </c>
      <c r="E673">
        <f>train!P673</f>
        <v>6.5</v>
      </c>
      <c r="F673" s="4">
        <f t="shared" si="100"/>
        <v>0.54338549075391185</v>
      </c>
      <c r="G673" s="4">
        <f t="shared" si="101"/>
        <v>0.88728082382410245</v>
      </c>
      <c r="H673" s="4">
        <f t="shared" si="102"/>
        <v>0.88728082382410245</v>
      </c>
      <c r="I673" s="4">
        <f t="shared" si="103"/>
        <v>0.32500000000000001</v>
      </c>
      <c r="J673">
        <f t="shared" si="105"/>
        <v>1</v>
      </c>
      <c r="K673" t="str">
        <f>train!T673</f>
        <v>no</v>
      </c>
      <c r="L673">
        <f t="shared" si="106"/>
        <v>1.128143884114172</v>
      </c>
      <c r="M673">
        <f t="shared" si="107"/>
        <v>1.4054989548960275</v>
      </c>
      <c r="N673">
        <f t="shared" si="108"/>
        <v>1.4054989548960275</v>
      </c>
      <c r="O673">
        <f t="shared" si="109"/>
        <v>1.4054989548960275</v>
      </c>
    </row>
    <row r="674" spans="1:15">
      <c r="A674">
        <f t="shared" si="104"/>
        <v>673</v>
      </c>
      <c r="B674">
        <f>train!G674</f>
        <v>208.3</v>
      </c>
      <c r="C674">
        <f>train!J674</f>
        <v>253.6</v>
      </c>
      <c r="D674">
        <f>train!M674</f>
        <v>291</v>
      </c>
      <c r="E674">
        <f>train!P674</f>
        <v>12.6</v>
      </c>
      <c r="F674" s="4">
        <f t="shared" si="100"/>
        <v>0.59260312944523474</v>
      </c>
      <c r="G674" s="4">
        <f t="shared" si="101"/>
        <v>0.7058168661285833</v>
      </c>
      <c r="H674" s="4">
        <f t="shared" si="102"/>
        <v>0.7058168661285833</v>
      </c>
      <c r="I674" s="4">
        <f t="shared" si="103"/>
        <v>0.63</v>
      </c>
      <c r="J674">
        <f t="shared" si="105"/>
        <v>1</v>
      </c>
      <c r="K674" t="str">
        <f>train!T674</f>
        <v>no</v>
      </c>
      <c r="L674">
        <f t="shared" si="106"/>
        <v>1.128143884114172</v>
      </c>
      <c r="M674">
        <f t="shared" si="107"/>
        <v>1.3207699898360179</v>
      </c>
      <c r="N674">
        <f t="shared" si="108"/>
        <v>1.3207699898360179</v>
      </c>
      <c r="O674">
        <f t="shared" si="109"/>
        <v>1.3207699898360179</v>
      </c>
    </row>
    <row r="675" spans="1:15">
      <c r="A675">
        <f t="shared" si="104"/>
        <v>674</v>
      </c>
      <c r="B675">
        <f>train!G675</f>
        <v>253</v>
      </c>
      <c r="C675">
        <f>train!J675</f>
        <v>219.3</v>
      </c>
      <c r="D675">
        <f>train!M675</f>
        <v>210.8</v>
      </c>
      <c r="E675">
        <f>train!P675</f>
        <v>9.8000000000000007</v>
      </c>
      <c r="F675" s="4">
        <f t="shared" si="100"/>
        <v>0.7197724039829303</v>
      </c>
      <c r="G675" s="4">
        <f t="shared" si="101"/>
        <v>0.61035346507097132</v>
      </c>
      <c r="H675" s="4">
        <f t="shared" si="102"/>
        <v>0.61035346507097132</v>
      </c>
      <c r="I675" s="4">
        <f t="shared" si="103"/>
        <v>0.49000000000000005</v>
      </c>
      <c r="J675">
        <f t="shared" si="105"/>
        <v>1</v>
      </c>
      <c r="K675" t="str">
        <f>train!T675</f>
        <v>no</v>
      </c>
      <c r="L675">
        <f t="shared" si="106"/>
        <v>1.128143884114172</v>
      </c>
      <c r="M675">
        <f t="shared" si="107"/>
        <v>1.2260648507251357</v>
      </c>
      <c r="N675">
        <f t="shared" si="108"/>
        <v>1.2260648507251357</v>
      </c>
      <c r="O675">
        <f t="shared" si="109"/>
        <v>1.2260648507251357</v>
      </c>
    </row>
    <row r="676" spans="1:15">
      <c r="A676">
        <f t="shared" si="104"/>
        <v>675</v>
      </c>
      <c r="B676">
        <f>train!G676</f>
        <v>202.3</v>
      </c>
      <c r="C676">
        <f>train!J676</f>
        <v>201.5</v>
      </c>
      <c r="D676">
        <f>train!M676</f>
        <v>101.7</v>
      </c>
      <c r="E676">
        <f>train!P676</f>
        <v>6.8</v>
      </c>
      <c r="F676" s="4">
        <f t="shared" si="100"/>
        <v>0.57553342816500719</v>
      </c>
      <c r="G676" s="4">
        <f t="shared" si="101"/>
        <v>0.56081269134428058</v>
      </c>
      <c r="H676" s="4">
        <f t="shared" si="102"/>
        <v>0.56081269134428058</v>
      </c>
      <c r="I676" s="4">
        <f t="shared" si="103"/>
        <v>0.33999999999999997</v>
      </c>
      <c r="J676">
        <f t="shared" si="105"/>
        <v>2</v>
      </c>
      <c r="K676" t="str">
        <f>train!T676</f>
        <v>no</v>
      </c>
      <c r="L676">
        <f t="shared" si="106"/>
        <v>1.128143884114172</v>
      </c>
      <c r="M676">
        <f t="shared" si="107"/>
        <v>1.0372369432685069</v>
      </c>
      <c r="N676">
        <f t="shared" si="108"/>
        <v>1.0372369432685069</v>
      </c>
      <c r="O676">
        <f t="shared" si="109"/>
        <v>1.0372369432685069</v>
      </c>
    </row>
    <row r="677" spans="1:15">
      <c r="A677">
        <f t="shared" si="104"/>
        <v>676</v>
      </c>
      <c r="B677">
        <f>train!G677</f>
        <v>127.1</v>
      </c>
      <c r="C677">
        <f>train!J677</f>
        <v>172.1</v>
      </c>
      <c r="D677">
        <f>train!M677</f>
        <v>194.6</v>
      </c>
      <c r="E677">
        <f>train!P677</f>
        <v>12.1</v>
      </c>
      <c r="F677" s="4">
        <f t="shared" si="100"/>
        <v>0.36159317211948788</v>
      </c>
      <c r="G677" s="4">
        <f t="shared" si="101"/>
        <v>0.4789869190091845</v>
      </c>
      <c r="H677" s="4">
        <f t="shared" si="102"/>
        <v>0.4789869190091845</v>
      </c>
      <c r="I677" s="4">
        <f t="shared" si="103"/>
        <v>0.60499999999999998</v>
      </c>
      <c r="J677">
        <f t="shared" si="105"/>
        <v>2</v>
      </c>
      <c r="K677" t="str">
        <f>train!T677</f>
        <v>no</v>
      </c>
      <c r="L677">
        <f t="shared" si="106"/>
        <v>1.128143884114172</v>
      </c>
      <c r="M677">
        <f t="shared" si="107"/>
        <v>0.97756409472077876</v>
      </c>
      <c r="N677">
        <f t="shared" si="108"/>
        <v>0.97756409472077876</v>
      </c>
      <c r="O677">
        <f t="shared" si="109"/>
        <v>0.97756409472077876</v>
      </c>
    </row>
    <row r="678" spans="1:15">
      <c r="A678">
        <f t="shared" si="104"/>
        <v>677</v>
      </c>
      <c r="B678">
        <f>train!G678</f>
        <v>186.9</v>
      </c>
      <c r="C678">
        <f>train!J678</f>
        <v>240</v>
      </c>
      <c r="D678">
        <f>train!M678</f>
        <v>200.9</v>
      </c>
      <c r="E678">
        <f>train!P678</f>
        <v>5.8</v>
      </c>
      <c r="F678" s="4">
        <f t="shared" si="100"/>
        <v>0.53172119487908964</v>
      </c>
      <c r="G678" s="4">
        <f t="shared" si="101"/>
        <v>0.66796548844976344</v>
      </c>
      <c r="H678" s="4">
        <f t="shared" si="102"/>
        <v>0.66796548844976344</v>
      </c>
      <c r="I678" s="4">
        <f t="shared" si="103"/>
        <v>0.28999999999999998</v>
      </c>
      <c r="J678">
        <f t="shared" si="105"/>
        <v>2</v>
      </c>
      <c r="K678" t="str">
        <f>train!T678</f>
        <v>no</v>
      </c>
      <c r="L678">
        <f t="shared" si="106"/>
        <v>1.128143884114172</v>
      </c>
      <c r="M678">
        <f t="shared" si="107"/>
        <v>1.1221333328101029</v>
      </c>
      <c r="N678">
        <f t="shared" si="108"/>
        <v>1.1221333328101029</v>
      </c>
      <c r="O678">
        <f t="shared" si="109"/>
        <v>1.1221333328101029</v>
      </c>
    </row>
    <row r="679" spans="1:15">
      <c r="A679">
        <f t="shared" si="104"/>
        <v>678</v>
      </c>
      <c r="B679">
        <f>train!G679</f>
        <v>194</v>
      </c>
      <c r="C679">
        <f>train!J679</f>
        <v>242</v>
      </c>
      <c r="D679">
        <f>train!M679</f>
        <v>146.30000000000001</v>
      </c>
      <c r="E679">
        <f>train!P679</f>
        <v>12.1</v>
      </c>
      <c r="F679" s="4">
        <f t="shared" si="100"/>
        <v>0.55192034139402557</v>
      </c>
      <c r="G679" s="4">
        <f t="shared" si="101"/>
        <v>0.67353186752017813</v>
      </c>
      <c r="H679" s="4">
        <f t="shared" si="102"/>
        <v>0.67353186752017813</v>
      </c>
      <c r="I679" s="4">
        <f t="shared" si="103"/>
        <v>0.60499999999999998</v>
      </c>
      <c r="J679">
        <f t="shared" si="105"/>
        <v>1</v>
      </c>
      <c r="K679" t="str">
        <f>train!T679</f>
        <v>no</v>
      </c>
      <c r="L679">
        <f t="shared" si="106"/>
        <v>1.128143884114172</v>
      </c>
      <c r="M679">
        <f t="shared" si="107"/>
        <v>1.2561574011145797</v>
      </c>
      <c r="N679">
        <f t="shared" si="108"/>
        <v>1.2561574011145797</v>
      </c>
      <c r="O679">
        <f t="shared" si="109"/>
        <v>1.2561574011145797</v>
      </c>
    </row>
    <row r="680" spans="1:15">
      <c r="A680">
        <f t="shared" si="104"/>
        <v>679</v>
      </c>
      <c r="B680">
        <f>train!G680</f>
        <v>234.8</v>
      </c>
      <c r="C680">
        <f>train!J680</f>
        <v>106.8</v>
      </c>
      <c r="D680">
        <f>train!M680</f>
        <v>178.5</v>
      </c>
      <c r="E680">
        <f>train!P680</f>
        <v>9.9</v>
      </c>
      <c r="F680" s="4">
        <f t="shared" si="100"/>
        <v>0.66799431009957333</v>
      </c>
      <c r="G680" s="4">
        <f t="shared" si="101"/>
        <v>0.2972446423601447</v>
      </c>
      <c r="H680" s="4">
        <f t="shared" si="102"/>
        <v>0.2972446423601447</v>
      </c>
      <c r="I680" s="4">
        <f t="shared" si="103"/>
        <v>0.495</v>
      </c>
      <c r="J680">
        <f t="shared" si="105"/>
        <v>2</v>
      </c>
      <c r="K680" t="str">
        <f>train!T680</f>
        <v>no</v>
      </c>
      <c r="L680">
        <f t="shared" si="106"/>
        <v>1.128143884114172</v>
      </c>
      <c r="M680">
        <f t="shared" si="107"/>
        <v>0.93163842404069264</v>
      </c>
      <c r="N680">
        <f t="shared" si="108"/>
        <v>0.93163842404069264</v>
      </c>
      <c r="O680">
        <f t="shared" si="109"/>
        <v>0.93163842404069264</v>
      </c>
    </row>
    <row r="681" spans="1:15">
      <c r="A681">
        <f t="shared" si="104"/>
        <v>680</v>
      </c>
      <c r="B681">
        <f>train!G681</f>
        <v>123.7</v>
      </c>
      <c r="C681">
        <f>train!J681</f>
        <v>103</v>
      </c>
      <c r="D681">
        <f>train!M681</f>
        <v>189.4</v>
      </c>
      <c r="E681">
        <f>train!P681</f>
        <v>13.1</v>
      </c>
      <c r="F681" s="4">
        <f t="shared" si="100"/>
        <v>0.35192034139402562</v>
      </c>
      <c r="G681" s="4">
        <f t="shared" si="101"/>
        <v>0.2866685221263568</v>
      </c>
      <c r="H681" s="4">
        <f t="shared" si="102"/>
        <v>0.2866685221263568</v>
      </c>
      <c r="I681" s="4">
        <f t="shared" si="103"/>
        <v>0.65500000000000003</v>
      </c>
      <c r="J681">
        <f t="shared" si="105"/>
        <v>2</v>
      </c>
      <c r="K681" t="str">
        <f>train!T681</f>
        <v>no</v>
      </c>
      <c r="L681">
        <f t="shared" si="106"/>
        <v>1.128143884114172</v>
      </c>
      <c r="M681">
        <f t="shared" si="107"/>
        <v>0.84689468639442211</v>
      </c>
      <c r="N681">
        <f t="shared" si="108"/>
        <v>0.84689468639442211</v>
      </c>
      <c r="O681">
        <f t="shared" si="109"/>
        <v>0.84689468639442211</v>
      </c>
    </row>
    <row r="682" spans="1:15">
      <c r="A682">
        <f t="shared" si="104"/>
        <v>681</v>
      </c>
      <c r="B682">
        <f>train!G682</f>
        <v>173.9</v>
      </c>
      <c r="C682">
        <f>train!J682</f>
        <v>276.39999999999998</v>
      </c>
      <c r="D682">
        <f>train!M682</f>
        <v>190.8</v>
      </c>
      <c r="E682">
        <f>train!P682</f>
        <v>15.3</v>
      </c>
      <c r="F682" s="4">
        <f t="shared" si="100"/>
        <v>0.4947368421052632</v>
      </c>
      <c r="G682" s="4">
        <f t="shared" si="101"/>
        <v>0.76927358753131081</v>
      </c>
      <c r="H682" s="4">
        <f t="shared" si="102"/>
        <v>0.76927358753131081</v>
      </c>
      <c r="I682" s="4">
        <f t="shared" si="103"/>
        <v>0.76500000000000001</v>
      </c>
      <c r="J682">
        <f t="shared" si="105"/>
        <v>1</v>
      </c>
      <c r="K682" t="str">
        <f>train!T682</f>
        <v>no</v>
      </c>
      <c r="L682">
        <f t="shared" si="106"/>
        <v>1.128143884114172</v>
      </c>
      <c r="M682">
        <f t="shared" si="107"/>
        <v>1.4189972684550434</v>
      </c>
      <c r="N682">
        <f t="shared" si="108"/>
        <v>1.4189972684550434</v>
      </c>
      <c r="O682">
        <f t="shared" si="109"/>
        <v>1.4189972684550434</v>
      </c>
    </row>
    <row r="683" spans="1:15">
      <c r="A683">
        <f t="shared" si="104"/>
        <v>682</v>
      </c>
      <c r="B683">
        <f>train!G683</f>
        <v>130.9</v>
      </c>
      <c r="C683">
        <f>train!J683</f>
        <v>203.4</v>
      </c>
      <c r="D683">
        <f>train!M683</f>
        <v>171.7</v>
      </c>
      <c r="E683">
        <f>train!P683</f>
        <v>12.4</v>
      </c>
      <c r="F683" s="4">
        <f t="shared" si="100"/>
        <v>0.37240398293029875</v>
      </c>
      <c r="G683" s="4">
        <f t="shared" si="101"/>
        <v>0.56610075146117456</v>
      </c>
      <c r="H683" s="4">
        <f t="shared" si="102"/>
        <v>0.56610075146117456</v>
      </c>
      <c r="I683" s="4">
        <f t="shared" si="103"/>
        <v>0.62</v>
      </c>
      <c r="J683">
        <f t="shared" si="105"/>
        <v>2</v>
      </c>
      <c r="K683" t="str">
        <f>train!T683</f>
        <v>no</v>
      </c>
      <c r="L683">
        <f t="shared" si="106"/>
        <v>1.128143884114172</v>
      </c>
      <c r="M683">
        <f t="shared" si="107"/>
        <v>1.0788998322885046</v>
      </c>
      <c r="N683">
        <f t="shared" si="108"/>
        <v>1.0788998322885046</v>
      </c>
      <c r="O683">
        <f t="shared" si="109"/>
        <v>1.0788998322885046</v>
      </c>
    </row>
    <row r="684" spans="1:15">
      <c r="A684">
        <f t="shared" si="104"/>
        <v>683</v>
      </c>
      <c r="B684">
        <f>train!G684</f>
        <v>314.60000000000002</v>
      </c>
      <c r="C684">
        <f>train!J684</f>
        <v>169.8</v>
      </c>
      <c r="D684">
        <f>train!M684</f>
        <v>285.10000000000002</v>
      </c>
      <c r="E684">
        <f>train!P684</f>
        <v>5.7</v>
      </c>
      <c r="F684" s="4">
        <f t="shared" si="100"/>
        <v>0.89502133712660037</v>
      </c>
      <c r="G684" s="4">
        <f t="shared" si="101"/>
        <v>0.47258558307820764</v>
      </c>
      <c r="H684" s="4">
        <f t="shared" si="102"/>
        <v>0.47258558307820764</v>
      </c>
      <c r="I684" s="4">
        <f t="shared" si="103"/>
        <v>0.28500000000000003</v>
      </c>
      <c r="J684">
        <f t="shared" si="105"/>
        <v>1</v>
      </c>
      <c r="K684" t="str">
        <f>train!T684</f>
        <v>yes</v>
      </c>
      <c r="L684">
        <f t="shared" si="106"/>
        <v>1.128143884114172</v>
      </c>
      <c r="M684">
        <f t="shared" si="107"/>
        <v>1.1528063413161063</v>
      </c>
      <c r="N684">
        <f t="shared" si="108"/>
        <v>1.1528063413161063</v>
      </c>
      <c r="O684">
        <f t="shared" si="109"/>
        <v>1.1528063413161063</v>
      </c>
    </row>
    <row r="685" spans="1:15">
      <c r="A685">
        <f t="shared" si="104"/>
        <v>684</v>
      </c>
      <c r="B685">
        <f>train!G685</f>
        <v>227.9</v>
      </c>
      <c r="C685">
        <f>train!J685</f>
        <v>207.5</v>
      </c>
      <c r="D685">
        <f>train!M685</f>
        <v>211.7</v>
      </c>
      <c r="E685">
        <f>train!P685</f>
        <v>12.1</v>
      </c>
      <c r="F685" s="4">
        <f t="shared" si="100"/>
        <v>0.64836415362731159</v>
      </c>
      <c r="G685" s="4">
        <f t="shared" si="101"/>
        <v>0.57751182855552463</v>
      </c>
      <c r="H685" s="4">
        <f t="shared" si="102"/>
        <v>0.57751182855552463</v>
      </c>
      <c r="I685" s="4">
        <f t="shared" si="103"/>
        <v>0.60499999999999998</v>
      </c>
      <c r="J685">
        <f t="shared" si="105"/>
        <v>1</v>
      </c>
      <c r="K685" t="str">
        <f>train!T685</f>
        <v>no</v>
      </c>
      <c r="L685">
        <f t="shared" si="106"/>
        <v>1.128143884114172</v>
      </c>
      <c r="M685">
        <f t="shared" si="107"/>
        <v>1.2055873671998856</v>
      </c>
      <c r="N685">
        <f t="shared" si="108"/>
        <v>1.2055873671998856</v>
      </c>
      <c r="O685">
        <f t="shared" si="109"/>
        <v>1.2055873671998856</v>
      </c>
    </row>
    <row r="686" spans="1:15">
      <c r="A686">
        <f t="shared" si="104"/>
        <v>685</v>
      </c>
      <c r="B686">
        <f>train!G686</f>
        <v>95.5</v>
      </c>
      <c r="C686">
        <f>train!J686</f>
        <v>163.69999999999999</v>
      </c>
      <c r="D686">
        <f>train!M686</f>
        <v>264.2</v>
      </c>
      <c r="E686">
        <f>train!P686</f>
        <v>6.6</v>
      </c>
      <c r="F686" s="4">
        <f t="shared" si="100"/>
        <v>0.27169274537695592</v>
      </c>
      <c r="G686" s="4">
        <f t="shared" si="101"/>
        <v>0.45560812691344277</v>
      </c>
      <c r="H686" s="4">
        <f t="shared" si="102"/>
        <v>0.45560812691344277</v>
      </c>
      <c r="I686" s="4">
        <f t="shared" si="103"/>
        <v>0.32999999999999996</v>
      </c>
      <c r="J686">
        <f t="shared" si="105"/>
        <v>2</v>
      </c>
      <c r="K686" t="str">
        <f>train!T686</f>
        <v>no</v>
      </c>
      <c r="L686">
        <f t="shared" si="106"/>
        <v>1.128143884114172</v>
      </c>
      <c r="M686">
        <f t="shared" si="107"/>
        <v>0.77322343375612912</v>
      </c>
      <c r="N686">
        <f t="shared" si="108"/>
        <v>0.77322343375612912</v>
      </c>
      <c r="O686">
        <f t="shared" si="109"/>
        <v>0.77322343375612912</v>
      </c>
    </row>
    <row r="687" spans="1:15">
      <c r="A687">
        <f t="shared" si="104"/>
        <v>686</v>
      </c>
      <c r="B687">
        <f>train!G687</f>
        <v>185.3</v>
      </c>
      <c r="C687">
        <f>train!J687</f>
        <v>208</v>
      </c>
      <c r="D687">
        <f>train!M687</f>
        <v>206.1</v>
      </c>
      <c r="E687">
        <f>train!P687</f>
        <v>15.1</v>
      </c>
      <c r="F687" s="4">
        <f t="shared" si="100"/>
        <v>0.52716927453769558</v>
      </c>
      <c r="G687" s="4">
        <f t="shared" si="101"/>
        <v>0.57890342332312827</v>
      </c>
      <c r="H687" s="4">
        <f t="shared" si="102"/>
        <v>0.57890342332312827</v>
      </c>
      <c r="I687" s="4">
        <f t="shared" si="103"/>
        <v>0.755</v>
      </c>
      <c r="J687">
        <f t="shared" si="105"/>
        <v>1</v>
      </c>
      <c r="K687" t="str">
        <f>train!T687</f>
        <v>no</v>
      </c>
      <c r="L687">
        <f t="shared" si="106"/>
        <v>1.128143884114172</v>
      </c>
      <c r="M687">
        <f t="shared" si="107"/>
        <v>1.2321488510269669</v>
      </c>
      <c r="N687">
        <f t="shared" si="108"/>
        <v>1.2321488510269669</v>
      </c>
      <c r="O687">
        <f t="shared" si="109"/>
        <v>1.2321488510269669</v>
      </c>
    </row>
    <row r="688" spans="1:15">
      <c r="A688">
        <f t="shared" si="104"/>
        <v>687</v>
      </c>
      <c r="B688">
        <f>train!G688</f>
        <v>146.30000000000001</v>
      </c>
      <c r="C688">
        <f>train!J688</f>
        <v>202.7</v>
      </c>
      <c r="D688">
        <f>train!M688</f>
        <v>234.7</v>
      </c>
      <c r="E688">
        <f>train!P688</f>
        <v>13.1</v>
      </c>
      <c r="F688" s="4">
        <f t="shared" si="100"/>
        <v>0.41621621621621624</v>
      </c>
      <c r="G688" s="4">
        <f t="shared" si="101"/>
        <v>0.56415251878652928</v>
      </c>
      <c r="H688" s="4">
        <f t="shared" si="102"/>
        <v>0.56415251878652928</v>
      </c>
      <c r="I688" s="4">
        <f t="shared" si="103"/>
        <v>0.65500000000000003</v>
      </c>
      <c r="J688">
        <f t="shared" si="105"/>
        <v>2</v>
      </c>
      <c r="K688" t="str">
        <f>train!T688</f>
        <v>no</v>
      </c>
      <c r="L688">
        <f t="shared" si="106"/>
        <v>1.128143884114172</v>
      </c>
      <c r="M688">
        <f t="shared" si="107"/>
        <v>1.113012608889816</v>
      </c>
      <c r="N688">
        <f t="shared" si="108"/>
        <v>1.113012608889816</v>
      </c>
      <c r="O688">
        <f t="shared" si="109"/>
        <v>1.113012608889816</v>
      </c>
    </row>
    <row r="689" spans="1:15">
      <c r="A689">
        <f t="shared" si="104"/>
        <v>688</v>
      </c>
      <c r="B689">
        <f>train!G689</f>
        <v>184</v>
      </c>
      <c r="C689">
        <f>train!J689</f>
        <v>76.400000000000006</v>
      </c>
      <c r="D689">
        <f>train!M689</f>
        <v>185.1</v>
      </c>
      <c r="E689">
        <f>train!P689</f>
        <v>12.7</v>
      </c>
      <c r="F689" s="4">
        <f t="shared" si="100"/>
        <v>0.5234708392603129</v>
      </c>
      <c r="G689" s="4">
        <f t="shared" si="101"/>
        <v>0.21263568048984136</v>
      </c>
      <c r="H689" s="4">
        <f t="shared" si="102"/>
        <v>0.21263568048984136</v>
      </c>
      <c r="I689" s="4">
        <f t="shared" si="103"/>
        <v>0.63500000000000001</v>
      </c>
      <c r="J689">
        <f t="shared" si="105"/>
        <v>2</v>
      </c>
      <c r="K689" t="str">
        <f>train!T689</f>
        <v>no</v>
      </c>
      <c r="L689">
        <f t="shared" si="106"/>
        <v>1.128143884114172</v>
      </c>
      <c r="M689">
        <f t="shared" si="107"/>
        <v>0.87617040853400896</v>
      </c>
      <c r="N689">
        <f t="shared" si="108"/>
        <v>0.87617040853400896</v>
      </c>
      <c r="O689">
        <f t="shared" si="109"/>
        <v>0.87617040853400896</v>
      </c>
    </row>
    <row r="690" spans="1:15">
      <c r="A690">
        <f t="shared" si="104"/>
        <v>689</v>
      </c>
      <c r="B690">
        <f>train!G690</f>
        <v>105.8</v>
      </c>
      <c r="C690">
        <f>train!J690</f>
        <v>43.9</v>
      </c>
      <c r="D690">
        <f>train!M690</f>
        <v>189.6</v>
      </c>
      <c r="E690">
        <f>train!P690</f>
        <v>13.1</v>
      </c>
      <c r="F690" s="4">
        <f t="shared" si="100"/>
        <v>0.30099573257467993</v>
      </c>
      <c r="G690" s="4">
        <f t="shared" si="101"/>
        <v>0.12218202059560256</v>
      </c>
      <c r="H690" s="4">
        <f t="shared" si="102"/>
        <v>0.12218202059560256</v>
      </c>
      <c r="I690" s="4">
        <f t="shared" si="103"/>
        <v>0.65500000000000003</v>
      </c>
      <c r="J690">
        <f t="shared" si="105"/>
        <v>2</v>
      </c>
      <c r="K690" t="str">
        <f>train!T690</f>
        <v>no</v>
      </c>
      <c r="L690">
        <f t="shared" si="106"/>
        <v>1.128143884114172</v>
      </c>
      <c r="M690">
        <f t="shared" si="107"/>
        <v>0.74126939997669994</v>
      </c>
      <c r="N690">
        <f t="shared" si="108"/>
        <v>0.74126939997669994</v>
      </c>
      <c r="O690">
        <f t="shared" si="109"/>
        <v>0.74126939997669994</v>
      </c>
    </row>
    <row r="691" spans="1:15">
      <c r="A691">
        <f t="shared" si="104"/>
        <v>690</v>
      </c>
      <c r="B691">
        <f>train!G691</f>
        <v>149.4</v>
      </c>
      <c r="C691">
        <f>train!J691</f>
        <v>123.9</v>
      </c>
      <c r="D691">
        <f>train!M691</f>
        <v>174.3</v>
      </c>
      <c r="E691">
        <f>train!P691</f>
        <v>10.1</v>
      </c>
      <c r="F691" s="4">
        <f t="shared" si="100"/>
        <v>0.42503556187766717</v>
      </c>
      <c r="G691" s="4">
        <f t="shared" si="101"/>
        <v>0.34483718341219038</v>
      </c>
      <c r="H691" s="4">
        <f t="shared" si="102"/>
        <v>0.34483718341219038</v>
      </c>
      <c r="I691" s="4">
        <f t="shared" si="103"/>
        <v>0.505</v>
      </c>
      <c r="J691">
        <f t="shared" si="105"/>
        <v>2</v>
      </c>
      <c r="K691" t="str">
        <f>train!T691</f>
        <v>no</v>
      </c>
      <c r="L691">
        <f t="shared" si="106"/>
        <v>1.128143884114172</v>
      </c>
      <c r="M691">
        <f t="shared" si="107"/>
        <v>0.8206738663975901</v>
      </c>
      <c r="N691">
        <f t="shared" si="108"/>
        <v>0.8206738663975901</v>
      </c>
      <c r="O691">
        <f t="shared" si="109"/>
        <v>0.8206738663975901</v>
      </c>
    </row>
    <row r="692" spans="1:15">
      <c r="A692">
        <f t="shared" si="104"/>
        <v>691</v>
      </c>
      <c r="B692">
        <f>train!G692</f>
        <v>172.1</v>
      </c>
      <c r="C692">
        <f>train!J692</f>
        <v>211.7</v>
      </c>
      <c r="D692">
        <f>train!M692</f>
        <v>182.2</v>
      </c>
      <c r="E692">
        <f>train!P692</f>
        <v>11.6</v>
      </c>
      <c r="F692" s="4">
        <f t="shared" si="100"/>
        <v>0.48961593172119489</v>
      </c>
      <c r="G692" s="4">
        <f t="shared" si="101"/>
        <v>0.58920122460339541</v>
      </c>
      <c r="H692" s="4">
        <f t="shared" si="102"/>
        <v>0.58920122460339541</v>
      </c>
      <c r="I692" s="4">
        <f t="shared" si="103"/>
        <v>0.57999999999999996</v>
      </c>
      <c r="J692">
        <f t="shared" si="105"/>
        <v>2</v>
      </c>
      <c r="K692" t="str">
        <f>train!T692</f>
        <v>no</v>
      </c>
      <c r="L692">
        <f t="shared" si="106"/>
        <v>1.128143884114172</v>
      </c>
      <c r="M692">
        <f t="shared" si="107"/>
        <v>1.1271379359880915</v>
      </c>
      <c r="N692">
        <f t="shared" si="108"/>
        <v>1.1271379359880915</v>
      </c>
      <c r="O692">
        <f t="shared" si="109"/>
        <v>1.1271379359880915</v>
      </c>
    </row>
    <row r="693" spans="1:15">
      <c r="A693">
        <f t="shared" si="104"/>
        <v>692</v>
      </c>
      <c r="B693">
        <f>train!G693</f>
        <v>119.1</v>
      </c>
      <c r="C693">
        <f>train!J693</f>
        <v>287.7</v>
      </c>
      <c r="D693">
        <f>train!M693</f>
        <v>223</v>
      </c>
      <c r="E693">
        <f>train!P693</f>
        <v>12.2</v>
      </c>
      <c r="F693" s="4">
        <f t="shared" si="100"/>
        <v>0.33883357041251777</v>
      </c>
      <c r="G693" s="4">
        <f t="shared" si="101"/>
        <v>0.80072362927915386</v>
      </c>
      <c r="H693" s="4">
        <f t="shared" si="102"/>
        <v>0.80072362927915386</v>
      </c>
      <c r="I693" s="4">
        <f t="shared" si="103"/>
        <v>0.61</v>
      </c>
      <c r="J693">
        <f t="shared" si="105"/>
        <v>1</v>
      </c>
      <c r="K693" t="str">
        <f>train!T693</f>
        <v>no</v>
      </c>
      <c r="L693">
        <f t="shared" si="106"/>
        <v>1.128143884114172</v>
      </c>
      <c r="M693">
        <f t="shared" si="107"/>
        <v>1.3301221182321774</v>
      </c>
      <c r="N693">
        <f t="shared" si="108"/>
        <v>1.3301221182321774</v>
      </c>
      <c r="O693">
        <f t="shared" si="109"/>
        <v>1.3301221182321774</v>
      </c>
    </row>
    <row r="694" spans="1:15">
      <c r="A694">
        <f t="shared" si="104"/>
        <v>693</v>
      </c>
      <c r="B694">
        <f>train!G694</f>
        <v>194.2</v>
      </c>
      <c r="C694">
        <f>train!J694</f>
        <v>173.4</v>
      </c>
      <c r="D694">
        <f>train!M694</f>
        <v>268.7</v>
      </c>
      <c r="E694">
        <f>train!P694</f>
        <v>5.5</v>
      </c>
      <c r="F694" s="4">
        <f t="shared" si="100"/>
        <v>0.55248933143669987</v>
      </c>
      <c r="G694" s="4">
        <f t="shared" si="101"/>
        <v>0.48260506540495407</v>
      </c>
      <c r="H694" s="4">
        <f t="shared" si="102"/>
        <v>0.48260506540495407</v>
      </c>
      <c r="I694" s="4">
        <f t="shared" si="103"/>
        <v>0.27500000000000002</v>
      </c>
      <c r="J694">
        <f t="shared" si="105"/>
        <v>2</v>
      </c>
      <c r="K694" t="str">
        <f>train!T694</f>
        <v>no</v>
      </c>
      <c r="L694">
        <f t="shared" si="106"/>
        <v>1.128143884114172</v>
      </c>
      <c r="M694">
        <f t="shared" si="107"/>
        <v>0.9201547476704186</v>
      </c>
      <c r="N694">
        <f t="shared" si="108"/>
        <v>0.9201547476704186</v>
      </c>
      <c r="O694">
        <f t="shared" si="109"/>
        <v>0.9201547476704186</v>
      </c>
    </row>
    <row r="695" spans="1:15">
      <c r="A695">
        <f t="shared" si="104"/>
        <v>694</v>
      </c>
      <c r="B695">
        <f>train!G695</f>
        <v>198.8</v>
      </c>
      <c r="C695">
        <f>train!J695</f>
        <v>230.1</v>
      </c>
      <c r="D695">
        <f>train!M695</f>
        <v>119.8</v>
      </c>
      <c r="E695">
        <f>train!P695</f>
        <v>9.9</v>
      </c>
      <c r="F695" s="4">
        <f t="shared" si="100"/>
        <v>0.56557610241820766</v>
      </c>
      <c r="G695" s="4">
        <f t="shared" si="101"/>
        <v>0.64041191205121062</v>
      </c>
      <c r="H695" s="4">
        <f t="shared" si="102"/>
        <v>0.64041191205121062</v>
      </c>
      <c r="I695" s="4">
        <f t="shared" si="103"/>
        <v>0.495</v>
      </c>
      <c r="J695">
        <f t="shared" si="105"/>
        <v>1</v>
      </c>
      <c r="K695" t="str">
        <f>train!T695</f>
        <v>no</v>
      </c>
      <c r="L695">
        <f t="shared" si="106"/>
        <v>1.128143884114172</v>
      </c>
      <c r="M695">
        <f t="shared" si="107"/>
        <v>1.1769265745239785</v>
      </c>
      <c r="N695">
        <f t="shared" si="108"/>
        <v>1.1769265745239785</v>
      </c>
      <c r="O695">
        <f t="shared" si="109"/>
        <v>1.1769265745239785</v>
      </c>
    </row>
    <row r="696" spans="1:15">
      <c r="A696">
        <f t="shared" si="104"/>
        <v>695</v>
      </c>
      <c r="B696">
        <f>train!G696</f>
        <v>167.7</v>
      </c>
      <c r="C696">
        <f>train!J696</f>
        <v>93.7</v>
      </c>
      <c r="D696">
        <f>train!M696</f>
        <v>241.3</v>
      </c>
      <c r="E696">
        <f>train!P696</f>
        <v>13.4</v>
      </c>
      <c r="F696" s="4">
        <f t="shared" si="100"/>
        <v>0.47709815078236129</v>
      </c>
      <c r="G696" s="4">
        <f t="shared" si="101"/>
        <v>0.26078485944892849</v>
      </c>
      <c r="H696" s="4">
        <f t="shared" si="102"/>
        <v>0.26078485944892849</v>
      </c>
      <c r="I696" s="4">
        <f t="shared" si="103"/>
        <v>0.67</v>
      </c>
      <c r="J696">
        <f t="shared" si="105"/>
        <v>2</v>
      </c>
      <c r="K696" t="str">
        <f>train!T696</f>
        <v>yes</v>
      </c>
      <c r="L696">
        <f t="shared" si="106"/>
        <v>1.128143884114172</v>
      </c>
      <c r="M696">
        <f t="shared" si="107"/>
        <v>0.90141007943973184</v>
      </c>
      <c r="N696">
        <f t="shared" si="108"/>
        <v>0.90141007943973184</v>
      </c>
      <c r="O696">
        <f t="shared" si="109"/>
        <v>0.90141007943973184</v>
      </c>
    </row>
    <row r="697" spans="1:15">
      <c r="A697">
        <f t="shared" si="104"/>
        <v>696</v>
      </c>
      <c r="B697">
        <f>train!G697</f>
        <v>202.2</v>
      </c>
      <c r="C697">
        <f>train!J697</f>
        <v>216.8</v>
      </c>
      <c r="D697">
        <f>train!M697</f>
        <v>239.4</v>
      </c>
      <c r="E697">
        <f>train!P697</f>
        <v>11.8</v>
      </c>
      <c r="F697" s="4">
        <f t="shared" si="100"/>
        <v>0.57524893314366998</v>
      </c>
      <c r="G697" s="4">
        <f t="shared" si="101"/>
        <v>0.603395491232953</v>
      </c>
      <c r="H697" s="4">
        <f t="shared" si="102"/>
        <v>0.603395491232953</v>
      </c>
      <c r="I697" s="4">
        <f t="shared" si="103"/>
        <v>0.59000000000000008</v>
      </c>
      <c r="J697">
        <f t="shared" si="105"/>
        <v>1</v>
      </c>
      <c r="K697" t="str">
        <f>train!T697</f>
        <v>no</v>
      </c>
      <c r="L697">
        <f t="shared" si="106"/>
        <v>1.128143884114172</v>
      </c>
      <c r="M697">
        <f t="shared" si="107"/>
        <v>1.1862476860940314</v>
      </c>
      <c r="N697">
        <f t="shared" si="108"/>
        <v>1.1862476860940314</v>
      </c>
      <c r="O697">
        <f t="shared" si="109"/>
        <v>1.1862476860940314</v>
      </c>
    </row>
    <row r="698" spans="1:15">
      <c r="A698">
        <f t="shared" si="104"/>
        <v>697</v>
      </c>
      <c r="B698">
        <f>train!G698</f>
        <v>322.5</v>
      </c>
      <c r="C698">
        <f>train!J698</f>
        <v>204.6</v>
      </c>
      <c r="D698">
        <f>train!M698</f>
        <v>186.2</v>
      </c>
      <c r="E698">
        <f>train!P698</f>
        <v>9.4</v>
      </c>
      <c r="F698" s="4">
        <f t="shared" si="100"/>
        <v>0.91749644381223328</v>
      </c>
      <c r="G698" s="4">
        <f t="shared" si="101"/>
        <v>0.56944057890342326</v>
      </c>
      <c r="H698" s="4">
        <f t="shared" si="102"/>
        <v>0.56944057890342326</v>
      </c>
      <c r="I698" s="4">
        <f t="shared" si="103"/>
        <v>0.47000000000000003</v>
      </c>
      <c r="J698">
        <f t="shared" si="105"/>
        <v>1</v>
      </c>
      <c r="K698" t="str">
        <f>train!T698</f>
        <v>yes</v>
      </c>
      <c r="L698">
        <f t="shared" si="106"/>
        <v>1.128143884114172</v>
      </c>
      <c r="M698">
        <f t="shared" si="107"/>
        <v>1.3081379400551862</v>
      </c>
      <c r="N698">
        <f t="shared" si="108"/>
        <v>1.3081379400551862</v>
      </c>
      <c r="O698">
        <f t="shared" si="109"/>
        <v>1.3081379400551862</v>
      </c>
    </row>
    <row r="699" spans="1:15">
      <c r="A699">
        <f t="shared" si="104"/>
        <v>698</v>
      </c>
      <c r="B699">
        <f>train!G699</f>
        <v>216.2</v>
      </c>
      <c r="C699">
        <f>train!J699</f>
        <v>215.6</v>
      </c>
      <c r="D699">
        <f>train!M699</f>
        <v>138.4</v>
      </c>
      <c r="E699">
        <f>train!P699</f>
        <v>10.199999999999999</v>
      </c>
      <c r="F699" s="4">
        <f t="shared" si="100"/>
        <v>0.61507823613086765</v>
      </c>
      <c r="G699" s="4">
        <f t="shared" si="101"/>
        <v>0.60005566379070407</v>
      </c>
      <c r="H699" s="4">
        <f t="shared" si="102"/>
        <v>0.60005566379070407</v>
      </c>
      <c r="I699" s="4">
        <f t="shared" si="103"/>
        <v>0.51</v>
      </c>
      <c r="J699">
        <f t="shared" si="105"/>
        <v>1</v>
      </c>
      <c r="K699" t="str">
        <f>train!T699</f>
        <v>no</v>
      </c>
      <c r="L699">
        <f t="shared" si="106"/>
        <v>1.128143884114172</v>
      </c>
      <c r="M699">
        <f t="shared" si="107"/>
        <v>1.165570605264419</v>
      </c>
      <c r="N699">
        <f t="shared" si="108"/>
        <v>1.165570605264419</v>
      </c>
      <c r="O699">
        <f t="shared" si="109"/>
        <v>1.165570605264419</v>
      </c>
    </row>
    <row r="700" spans="1:15">
      <c r="A700">
        <f t="shared" si="104"/>
        <v>699</v>
      </c>
      <c r="B700">
        <f>train!G700</f>
        <v>76.400000000000006</v>
      </c>
      <c r="C700">
        <f>train!J700</f>
        <v>115.6</v>
      </c>
      <c r="D700">
        <f>train!M700</f>
        <v>226.3</v>
      </c>
      <c r="E700">
        <f>train!P700</f>
        <v>9.4</v>
      </c>
      <c r="F700" s="4">
        <f t="shared" si="100"/>
        <v>0.21735419630156474</v>
      </c>
      <c r="G700" s="4">
        <f t="shared" si="101"/>
        <v>0.32173671026996936</v>
      </c>
      <c r="H700" s="4">
        <f t="shared" si="102"/>
        <v>0.32173671026996936</v>
      </c>
      <c r="I700" s="4">
        <f t="shared" si="103"/>
        <v>0.47000000000000003</v>
      </c>
      <c r="J700">
        <f t="shared" si="105"/>
        <v>2</v>
      </c>
      <c r="K700" t="str">
        <f>train!T700</f>
        <v>no</v>
      </c>
      <c r="L700">
        <f t="shared" si="106"/>
        <v>1.128143884114172</v>
      </c>
      <c r="M700">
        <f t="shared" si="107"/>
        <v>0.68932711256745416</v>
      </c>
      <c r="N700">
        <f t="shared" si="108"/>
        <v>0.68932711256745416</v>
      </c>
      <c r="O700">
        <f t="shared" si="109"/>
        <v>0.68932711256745416</v>
      </c>
    </row>
    <row r="701" spans="1:15">
      <c r="A701">
        <f t="shared" si="104"/>
        <v>700</v>
      </c>
      <c r="B701">
        <f>train!G701</f>
        <v>72.7</v>
      </c>
      <c r="C701">
        <f>train!J701</f>
        <v>208.6</v>
      </c>
      <c r="D701">
        <f>train!M701</f>
        <v>65.8</v>
      </c>
      <c r="E701">
        <f>train!P701</f>
        <v>9.9</v>
      </c>
      <c r="F701" s="4">
        <f t="shared" si="100"/>
        <v>0.20682788051209106</v>
      </c>
      <c r="G701" s="4">
        <f t="shared" si="101"/>
        <v>0.58057333704425262</v>
      </c>
      <c r="H701" s="4">
        <f t="shared" si="102"/>
        <v>0.58057333704425262</v>
      </c>
      <c r="I701" s="4">
        <f t="shared" si="103"/>
        <v>0.495</v>
      </c>
      <c r="J701">
        <f t="shared" si="105"/>
        <v>2</v>
      </c>
      <c r="K701" t="str">
        <f>train!T701</f>
        <v>no</v>
      </c>
      <c r="L701">
        <f t="shared" si="106"/>
        <v>1.128143884114172</v>
      </c>
      <c r="M701">
        <f t="shared" si="107"/>
        <v>0.98078212235466578</v>
      </c>
      <c r="N701">
        <f t="shared" si="108"/>
        <v>0.98078212235466578</v>
      </c>
      <c r="O701">
        <f t="shared" si="109"/>
        <v>0.98078212235466578</v>
      </c>
    </row>
    <row r="702" spans="1:15">
      <c r="A702">
        <f t="shared" si="104"/>
        <v>701</v>
      </c>
      <c r="B702">
        <f>train!G702</f>
        <v>210.4</v>
      </c>
      <c r="C702">
        <f>train!J702</f>
        <v>225.5</v>
      </c>
      <c r="D702">
        <f>train!M702</f>
        <v>168.7</v>
      </c>
      <c r="E702">
        <f>train!P702</f>
        <v>9.6999999999999993</v>
      </c>
      <c r="F702" s="4">
        <f t="shared" si="100"/>
        <v>0.59857752489331439</v>
      </c>
      <c r="G702" s="4">
        <f t="shared" si="101"/>
        <v>0.6276092401892569</v>
      </c>
      <c r="H702" s="4">
        <f t="shared" si="102"/>
        <v>0.6276092401892569</v>
      </c>
      <c r="I702" s="4">
        <f t="shared" si="103"/>
        <v>0.48499999999999999</v>
      </c>
      <c r="J702">
        <f t="shared" si="105"/>
        <v>1</v>
      </c>
      <c r="K702" t="str">
        <f>train!T702</f>
        <v>no</v>
      </c>
      <c r="L702">
        <f t="shared" si="106"/>
        <v>1.128143884114172</v>
      </c>
      <c r="M702">
        <f t="shared" si="107"/>
        <v>1.1752900791078258</v>
      </c>
      <c r="N702">
        <f t="shared" si="108"/>
        <v>1.1752900791078258</v>
      </c>
      <c r="O702">
        <f t="shared" si="109"/>
        <v>1.1752900791078258</v>
      </c>
    </row>
    <row r="703" spans="1:15">
      <c r="A703">
        <f t="shared" si="104"/>
        <v>702</v>
      </c>
      <c r="B703">
        <f>train!G703</f>
        <v>127.2</v>
      </c>
      <c r="C703">
        <f>train!J703</f>
        <v>162.9</v>
      </c>
      <c r="D703">
        <f>train!M703</f>
        <v>247.4</v>
      </c>
      <c r="E703">
        <f>train!P703</f>
        <v>8.1</v>
      </c>
      <c r="F703" s="4">
        <f t="shared" si="100"/>
        <v>0.36187766714082503</v>
      </c>
      <c r="G703" s="4">
        <f t="shared" si="101"/>
        <v>0.45338157528527695</v>
      </c>
      <c r="H703" s="4">
        <f t="shared" si="102"/>
        <v>0.45338157528527695</v>
      </c>
      <c r="I703" s="4">
        <f t="shared" si="103"/>
        <v>0.40499999999999997</v>
      </c>
      <c r="J703">
        <f t="shared" si="105"/>
        <v>2</v>
      </c>
      <c r="K703" t="str">
        <f>train!T703</f>
        <v>no</v>
      </c>
      <c r="L703">
        <f t="shared" si="106"/>
        <v>1.128143884114172</v>
      </c>
      <c r="M703">
        <f t="shared" si="107"/>
        <v>0.84029170624944538</v>
      </c>
      <c r="N703">
        <f t="shared" si="108"/>
        <v>0.84029170624944538</v>
      </c>
      <c r="O703">
        <f t="shared" si="109"/>
        <v>0.84029170624944538</v>
      </c>
    </row>
    <row r="704" spans="1:15">
      <c r="A704">
        <f t="shared" si="104"/>
        <v>703</v>
      </c>
      <c r="B704">
        <f>train!G704</f>
        <v>201.8</v>
      </c>
      <c r="C704">
        <f>train!J704</f>
        <v>304.89999999999998</v>
      </c>
      <c r="D704">
        <f>train!M704</f>
        <v>225.6</v>
      </c>
      <c r="E704">
        <f>train!P704</f>
        <v>11.9</v>
      </c>
      <c r="F704" s="4">
        <f t="shared" si="100"/>
        <v>0.57411095305832149</v>
      </c>
      <c r="G704" s="4">
        <f t="shared" si="101"/>
        <v>0.84859448928472025</v>
      </c>
      <c r="H704" s="4">
        <f t="shared" si="102"/>
        <v>0.84859448928472025</v>
      </c>
      <c r="I704" s="4">
        <f t="shared" si="103"/>
        <v>0.59499999999999997</v>
      </c>
      <c r="J704">
        <f t="shared" si="105"/>
        <v>1</v>
      </c>
      <c r="K704" t="str">
        <f>train!T704</f>
        <v>no</v>
      </c>
      <c r="L704">
        <f t="shared" si="106"/>
        <v>1.128143884114172</v>
      </c>
      <c r="M704">
        <f t="shared" si="107"/>
        <v>1.4573447090205955</v>
      </c>
      <c r="N704">
        <f t="shared" si="108"/>
        <v>1.4573447090205955</v>
      </c>
      <c r="O704">
        <f t="shared" si="109"/>
        <v>1.4573447090205955</v>
      </c>
    </row>
    <row r="705" spans="1:15">
      <c r="A705">
        <f t="shared" si="104"/>
        <v>704</v>
      </c>
      <c r="B705">
        <f>train!G705</f>
        <v>99.3</v>
      </c>
      <c r="C705">
        <f>train!J705</f>
        <v>270.5</v>
      </c>
      <c r="D705">
        <f>train!M705</f>
        <v>225.3</v>
      </c>
      <c r="E705">
        <f>train!P705</f>
        <v>9</v>
      </c>
      <c r="F705" s="4">
        <f t="shared" si="100"/>
        <v>0.28250355618776668</v>
      </c>
      <c r="G705" s="4">
        <f t="shared" si="101"/>
        <v>0.75285276927358746</v>
      </c>
      <c r="H705" s="4">
        <f t="shared" si="102"/>
        <v>0.75285276927358746</v>
      </c>
      <c r="I705" s="4">
        <f t="shared" si="103"/>
        <v>0.45</v>
      </c>
      <c r="J705">
        <f t="shared" si="105"/>
        <v>1</v>
      </c>
      <c r="K705" t="str">
        <f>train!T705</f>
        <v>no</v>
      </c>
      <c r="L705">
        <f t="shared" si="106"/>
        <v>1.128143884114172</v>
      </c>
      <c r="M705">
        <f t="shared" si="107"/>
        <v>1.1899087543440268</v>
      </c>
      <c r="N705">
        <f t="shared" si="108"/>
        <v>1.1899087543440268</v>
      </c>
      <c r="O705">
        <f t="shared" si="109"/>
        <v>1.1899087543440268</v>
      </c>
    </row>
    <row r="706" spans="1:15">
      <c r="A706">
        <f t="shared" si="104"/>
        <v>705</v>
      </c>
      <c r="B706">
        <f>train!G706</f>
        <v>239.2</v>
      </c>
      <c r="C706">
        <f>train!J706</f>
        <v>150</v>
      </c>
      <c r="D706">
        <f>train!M706</f>
        <v>160.80000000000001</v>
      </c>
      <c r="E706">
        <f>train!P706</f>
        <v>10.3</v>
      </c>
      <c r="F706" s="4">
        <f t="shared" ref="F706:F769" si="110">(B706-$W$3)/($W$2-$W$3)</f>
        <v>0.68051209103840682</v>
      </c>
      <c r="G706" s="4">
        <f t="shared" ref="G706:G769" si="111">(C706-$W$5)/($W$4-$W$5)</f>
        <v>0.41747843028110215</v>
      </c>
      <c r="H706" s="4">
        <f t="shared" ref="H706:H769" si="112">(C706-$W$5)/($W$4-$W$5)</f>
        <v>0.41747843028110215</v>
      </c>
      <c r="I706" s="4">
        <f t="shared" ref="I706:I769" si="113">(E706-$W$9)/($W$8-$W$9)</f>
        <v>0.51500000000000001</v>
      </c>
      <c r="J706">
        <f t="shared" si="105"/>
        <v>2</v>
      </c>
      <c r="K706" t="str">
        <f>train!T706</f>
        <v>no</v>
      </c>
      <c r="L706">
        <f t="shared" si="106"/>
        <v>1.128143884114172</v>
      </c>
      <c r="M706">
        <f t="shared" si="107"/>
        <v>1.0377370502923229</v>
      </c>
      <c r="N706">
        <f t="shared" si="108"/>
        <v>1.0377370502923229</v>
      </c>
      <c r="O706">
        <f t="shared" si="109"/>
        <v>1.0377370502923229</v>
      </c>
    </row>
    <row r="707" spans="1:15">
      <c r="A707">
        <f t="shared" ref="A707:A770" si="114">ROW()-1</f>
        <v>706</v>
      </c>
      <c r="B707">
        <f>train!G707</f>
        <v>120.9</v>
      </c>
      <c r="C707">
        <f>train!J707</f>
        <v>235</v>
      </c>
      <c r="D707">
        <f>train!M707</f>
        <v>95.1</v>
      </c>
      <c r="E707">
        <f>train!P707</f>
        <v>11.4</v>
      </c>
      <c r="F707" s="4">
        <f t="shared" si="110"/>
        <v>0.34395448079658608</v>
      </c>
      <c r="G707" s="4">
        <f t="shared" si="111"/>
        <v>0.65404954077372668</v>
      </c>
      <c r="H707" s="4">
        <f t="shared" si="112"/>
        <v>0.65404954077372668</v>
      </c>
      <c r="I707" s="4">
        <f t="shared" si="113"/>
        <v>0.57000000000000006</v>
      </c>
      <c r="J707">
        <f t="shared" ref="J707:J770" si="115">MATCH(MIN(L707:O707),L707:O707,0)</f>
        <v>1</v>
      </c>
      <c r="K707" t="str">
        <f>train!T707</f>
        <v>no</v>
      </c>
      <c r="L707">
        <f t="shared" ref="L707:L770" si="116">SQRT(($F$2-$Z$3)^2+($G$2-$AA$3)^2+($H$2-$AB$3)^2+($I$2-$AC$3)^2)</f>
        <v>1.128143884114172</v>
      </c>
      <c r="M707">
        <f t="shared" ref="M707:M770" si="117">SQRT((F707-$Z$4)^2+(G707-$AA$4)^2+(H707-$AB$4)^2+(I707-$AC$4)^2)</f>
        <v>1.1396342783685891</v>
      </c>
      <c r="N707">
        <f t="shared" ref="N707:N770" si="118">SQRT((F707-$Z$5)^2+(G707-$AA$5)^2+(H707-$AB$5)^2+(I707-$AC$5)^2)</f>
        <v>1.1396342783685891</v>
      </c>
      <c r="O707">
        <f t="shared" ref="O707:O770" si="119">SQRT((F707-$Z$6)^2+(G707-$AA$6)^2+(H707-$AB$6)^2+(I707-$AC$6)^2)</f>
        <v>1.1396342783685891</v>
      </c>
    </row>
    <row r="708" spans="1:15">
      <c r="A708">
        <f t="shared" si="114"/>
        <v>707</v>
      </c>
      <c r="B708">
        <f>train!G708</f>
        <v>224.7</v>
      </c>
      <c r="C708">
        <f>train!J708</f>
        <v>129.4</v>
      </c>
      <c r="D708">
        <f>train!M708</f>
        <v>167.6</v>
      </c>
      <c r="E708">
        <f>train!P708</f>
        <v>15.8</v>
      </c>
      <c r="F708" s="4">
        <f t="shared" si="110"/>
        <v>0.63926031294452346</v>
      </c>
      <c r="G708" s="4">
        <f t="shared" si="111"/>
        <v>0.36014472585583079</v>
      </c>
      <c r="H708" s="4">
        <f t="shared" si="112"/>
        <v>0.36014472585583079</v>
      </c>
      <c r="I708" s="4">
        <f t="shared" si="113"/>
        <v>0.79</v>
      </c>
      <c r="J708">
        <f t="shared" si="115"/>
        <v>1</v>
      </c>
      <c r="K708" t="str">
        <f>train!T708</f>
        <v>no</v>
      </c>
      <c r="L708">
        <f t="shared" si="116"/>
        <v>1.128143884114172</v>
      </c>
      <c r="M708">
        <f t="shared" si="117"/>
        <v>1.1367331238375493</v>
      </c>
      <c r="N708">
        <f t="shared" si="118"/>
        <v>1.1367331238375493</v>
      </c>
      <c r="O708">
        <f t="shared" si="119"/>
        <v>1.1367331238375493</v>
      </c>
    </row>
    <row r="709" spans="1:15">
      <c r="A709">
        <f t="shared" si="114"/>
        <v>708</v>
      </c>
      <c r="B709">
        <f>train!G709</f>
        <v>176.6</v>
      </c>
      <c r="C709">
        <f>train!J709</f>
        <v>162.69999999999999</v>
      </c>
      <c r="D709">
        <f>train!M709</f>
        <v>215.5</v>
      </c>
      <c r="E709">
        <f>train!P709</f>
        <v>14.6</v>
      </c>
      <c r="F709" s="4">
        <f t="shared" si="110"/>
        <v>0.50241820768136558</v>
      </c>
      <c r="G709" s="4">
        <f t="shared" si="111"/>
        <v>0.45282493737823543</v>
      </c>
      <c r="H709" s="4">
        <f t="shared" si="112"/>
        <v>0.45282493737823543</v>
      </c>
      <c r="I709" s="4">
        <f t="shared" si="113"/>
        <v>0.73</v>
      </c>
      <c r="J709">
        <f t="shared" si="115"/>
        <v>2</v>
      </c>
      <c r="K709" t="str">
        <f>train!T709</f>
        <v>no</v>
      </c>
      <c r="L709">
        <f t="shared" si="116"/>
        <v>1.128143884114172</v>
      </c>
      <c r="M709">
        <f t="shared" si="117"/>
        <v>1.0933548843961696</v>
      </c>
      <c r="N709">
        <f t="shared" si="118"/>
        <v>1.0933548843961696</v>
      </c>
      <c r="O709">
        <f t="shared" si="119"/>
        <v>1.0933548843961696</v>
      </c>
    </row>
    <row r="710" spans="1:15">
      <c r="A710">
        <f t="shared" si="114"/>
        <v>709</v>
      </c>
      <c r="B710">
        <f>train!G710</f>
        <v>180.6</v>
      </c>
      <c r="C710">
        <f>train!J710</f>
        <v>190.9</v>
      </c>
      <c r="D710">
        <f>train!M710</f>
        <v>295.60000000000002</v>
      </c>
      <c r="E710">
        <f>train!P710</f>
        <v>10.3</v>
      </c>
      <c r="F710" s="4">
        <f t="shared" si="110"/>
        <v>0.51379800853485058</v>
      </c>
      <c r="G710" s="4">
        <f t="shared" si="111"/>
        <v>0.5313108822710827</v>
      </c>
      <c r="H710" s="4">
        <f t="shared" si="112"/>
        <v>0.5313108822710827</v>
      </c>
      <c r="I710" s="4">
        <f t="shared" si="113"/>
        <v>0.51500000000000001</v>
      </c>
      <c r="J710">
        <f t="shared" si="115"/>
        <v>2</v>
      </c>
      <c r="K710" t="str">
        <f>train!T710</f>
        <v>yes</v>
      </c>
      <c r="L710">
        <f t="shared" si="116"/>
        <v>1.128143884114172</v>
      </c>
      <c r="M710">
        <f t="shared" si="117"/>
        <v>1.0458469777236683</v>
      </c>
      <c r="N710">
        <f t="shared" si="118"/>
        <v>1.0458469777236683</v>
      </c>
      <c r="O710">
        <f t="shared" si="119"/>
        <v>1.0458469777236683</v>
      </c>
    </row>
    <row r="711" spans="1:15">
      <c r="A711">
        <f t="shared" si="114"/>
        <v>710</v>
      </c>
      <c r="B711">
        <f>train!G711</f>
        <v>125.9</v>
      </c>
      <c r="C711">
        <f>train!J711</f>
        <v>196.4</v>
      </c>
      <c r="D711">
        <f>train!M711</f>
        <v>252.7</v>
      </c>
      <c r="E711">
        <f>train!P711</f>
        <v>10.3</v>
      </c>
      <c r="F711" s="4">
        <f t="shared" si="110"/>
        <v>0.35817923186344242</v>
      </c>
      <c r="G711" s="4">
        <f t="shared" si="111"/>
        <v>0.54661842471472311</v>
      </c>
      <c r="H711" s="4">
        <f t="shared" si="112"/>
        <v>0.54661842471472311</v>
      </c>
      <c r="I711" s="4">
        <f t="shared" si="113"/>
        <v>0.51500000000000001</v>
      </c>
      <c r="J711">
        <f t="shared" si="115"/>
        <v>2</v>
      </c>
      <c r="K711" t="str">
        <f>train!T711</f>
        <v>no</v>
      </c>
      <c r="L711">
        <f t="shared" si="116"/>
        <v>1.128143884114172</v>
      </c>
      <c r="M711">
        <f t="shared" si="117"/>
        <v>0.99554043946667303</v>
      </c>
      <c r="N711">
        <f t="shared" si="118"/>
        <v>0.99554043946667303</v>
      </c>
      <c r="O711">
        <f t="shared" si="119"/>
        <v>0.99554043946667303</v>
      </c>
    </row>
    <row r="712" spans="1:15">
      <c r="A712">
        <f t="shared" si="114"/>
        <v>711</v>
      </c>
      <c r="B712">
        <f>train!G712</f>
        <v>237.6</v>
      </c>
      <c r="C712">
        <f>train!J712</f>
        <v>192.4</v>
      </c>
      <c r="D712">
        <f>train!M712</f>
        <v>207.4</v>
      </c>
      <c r="E712">
        <f>train!P712</f>
        <v>9.1</v>
      </c>
      <c r="F712" s="4">
        <f t="shared" si="110"/>
        <v>0.67596017069701275</v>
      </c>
      <c r="G712" s="4">
        <f t="shared" si="111"/>
        <v>0.53548566657389363</v>
      </c>
      <c r="H712" s="4">
        <f t="shared" si="112"/>
        <v>0.53548566657389363</v>
      </c>
      <c r="I712" s="4">
        <f t="shared" si="113"/>
        <v>0.45499999999999996</v>
      </c>
      <c r="J712">
        <f t="shared" si="115"/>
        <v>2</v>
      </c>
      <c r="K712" t="str">
        <f>train!T712</f>
        <v>no</v>
      </c>
      <c r="L712">
        <f t="shared" si="116"/>
        <v>1.128143884114172</v>
      </c>
      <c r="M712">
        <f t="shared" si="117"/>
        <v>1.1124014340969313</v>
      </c>
      <c r="N712">
        <f t="shared" si="118"/>
        <v>1.1124014340969313</v>
      </c>
      <c r="O712">
        <f t="shared" si="119"/>
        <v>1.1124014340969313</v>
      </c>
    </row>
    <row r="713" spans="1:15">
      <c r="A713">
        <f t="shared" si="114"/>
        <v>712</v>
      </c>
      <c r="B713">
        <f>train!G713</f>
        <v>198.4</v>
      </c>
      <c r="C713">
        <f>train!J713</f>
        <v>264.7</v>
      </c>
      <c r="D713">
        <f>train!M713</f>
        <v>111.4</v>
      </c>
      <c r="E713">
        <f>train!P713</f>
        <v>9.1999999999999993</v>
      </c>
      <c r="F713" s="4">
        <f t="shared" si="110"/>
        <v>0.56443812233285917</v>
      </c>
      <c r="G713" s="4">
        <f t="shared" si="111"/>
        <v>0.73671026996938482</v>
      </c>
      <c r="H713" s="4">
        <f t="shared" si="112"/>
        <v>0.73671026996938482</v>
      </c>
      <c r="I713" s="4">
        <f t="shared" si="113"/>
        <v>0.45999999999999996</v>
      </c>
      <c r="J713">
        <f t="shared" si="115"/>
        <v>1</v>
      </c>
      <c r="K713" t="str">
        <f>train!T713</f>
        <v>no</v>
      </c>
      <c r="L713">
        <f t="shared" si="116"/>
        <v>1.128143884114172</v>
      </c>
      <c r="M713">
        <f t="shared" si="117"/>
        <v>1.2710918289798623</v>
      </c>
      <c r="N713">
        <f t="shared" si="118"/>
        <v>1.2710918289798623</v>
      </c>
      <c r="O713">
        <f t="shared" si="119"/>
        <v>1.2710918289798623</v>
      </c>
    </row>
    <row r="714" spans="1:15">
      <c r="A714">
        <f t="shared" si="114"/>
        <v>713</v>
      </c>
      <c r="B714">
        <f>train!G714</f>
        <v>274.3</v>
      </c>
      <c r="C714">
        <f>train!J714</f>
        <v>52.9</v>
      </c>
      <c r="D714">
        <f>train!M714</f>
        <v>246.1</v>
      </c>
      <c r="E714">
        <f>train!P714</f>
        <v>10.9</v>
      </c>
      <c r="F714" s="4">
        <f t="shared" si="110"/>
        <v>0.7803698435277383</v>
      </c>
      <c r="G714" s="4">
        <f t="shared" si="111"/>
        <v>0.14723072641246868</v>
      </c>
      <c r="H714" s="4">
        <f t="shared" si="112"/>
        <v>0.14723072641246868</v>
      </c>
      <c r="I714" s="4">
        <f t="shared" si="113"/>
        <v>0.54500000000000004</v>
      </c>
      <c r="J714">
        <f t="shared" si="115"/>
        <v>2</v>
      </c>
      <c r="K714" t="str">
        <f>train!T714</f>
        <v>no</v>
      </c>
      <c r="L714">
        <f t="shared" si="116"/>
        <v>1.128143884114172</v>
      </c>
      <c r="M714">
        <f t="shared" si="117"/>
        <v>0.97434894482797751</v>
      </c>
      <c r="N714">
        <f t="shared" si="118"/>
        <v>0.97434894482797751</v>
      </c>
      <c r="O714">
        <f t="shared" si="119"/>
        <v>0.97434894482797751</v>
      </c>
    </row>
    <row r="715" spans="1:15">
      <c r="A715">
        <f t="shared" si="114"/>
        <v>714</v>
      </c>
      <c r="B715">
        <f>train!G715</f>
        <v>199.6</v>
      </c>
      <c r="C715">
        <f>train!J715</f>
        <v>211.4</v>
      </c>
      <c r="D715">
        <f>train!M715</f>
        <v>72.400000000000006</v>
      </c>
      <c r="E715">
        <f>train!P715</f>
        <v>11</v>
      </c>
      <c r="F715" s="4">
        <f t="shared" si="110"/>
        <v>0.56785206258890464</v>
      </c>
      <c r="G715" s="4">
        <f t="shared" si="111"/>
        <v>0.58836626774283329</v>
      </c>
      <c r="H715" s="4">
        <f t="shared" si="112"/>
        <v>0.58836626774283329</v>
      </c>
      <c r="I715" s="4">
        <f t="shared" si="113"/>
        <v>0.55000000000000004</v>
      </c>
      <c r="J715">
        <f t="shared" si="115"/>
        <v>1</v>
      </c>
      <c r="K715" t="str">
        <f>train!T715</f>
        <v>yes</v>
      </c>
      <c r="L715">
        <f t="shared" si="116"/>
        <v>1.128143884114172</v>
      </c>
      <c r="M715">
        <f t="shared" si="117"/>
        <v>1.1477393846260291</v>
      </c>
      <c r="N715">
        <f t="shared" si="118"/>
        <v>1.1477393846260291</v>
      </c>
      <c r="O715">
        <f t="shared" si="119"/>
        <v>1.1477393846260291</v>
      </c>
    </row>
    <row r="716" spans="1:15">
      <c r="A716">
        <f t="shared" si="114"/>
        <v>715</v>
      </c>
      <c r="B716">
        <f>train!G716</f>
        <v>217.7</v>
      </c>
      <c r="C716">
        <f>train!J716</f>
        <v>273.5</v>
      </c>
      <c r="D716">
        <f>train!M716</f>
        <v>226.9</v>
      </c>
      <c r="E716">
        <f>train!P716</f>
        <v>9.6</v>
      </c>
      <c r="F716" s="4">
        <f t="shared" si="110"/>
        <v>0.61934566145092462</v>
      </c>
      <c r="G716" s="4">
        <f t="shared" si="111"/>
        <v>0.76120233787920955</v>
      </c>
      <c r="H716" s="4">
        <f t="shared" si="112"/>
        <v>0.76120233787920955</v>
      </c>
      <c r="I716" s="4">
        <f t="shared" si="113"/>
        <v>0.48</v>
      </c>
      <c r="J716">
        <f t="shared" si="115"/>
        <v>1</v>
      </c>
      <c r="K716" t="str">
        <f>train!T716</f>
        <v>no</v>
      </c>
      <c r="L716">
        <f t="shared" si="116"/>
        <v>1.128143884114172</v>
      </c>
      <c r="M716">
        <f t="shared" si="117"/>
        <v>1.3314830253306393</v>
      </c>
      <c r="N716">
        <f t="shared" si="118"/>
        <v>1.3314830253306393</v>
      </c>
      <c r="O716">
        <f t="shared" si="119"/>
        <v>1.3314830253306393</v>
      </c>
    </row>
    <row r="717" spans="1:15">
      <c r="A717">
        <f t="shared" si="114"/>
        <v>716</v>
      </c>
      <c r="B717">
        <f>train!G717</f>
        <v>134.69999999999999</v>
      </c>
      <c r="C717">
        <f>train!J717</f>
        <v>235.9</v>
      </c>
      <c r="D717">
        <f>train!M717</f>
        <v>260.2</v>
      </c>
      <c r="E717">
        <f>train!P717</f>
        <v>7.6</v>
      </c>
      <c r="F717" s="4">
        <f t="shared" si="110"/>
        <v>0.38321479374110951</v>
      </c>
      <c r="G717" s="4">
        <f t="shared" si="111"/>
        <v>0.65655441135541326</v>
      </c>
      <c r="H717" s="4">
        <f t="shared" si="112"/>
        <v>0.65655441135541326</v>
      </c>
      <c r="I717" s="4">
        <f t="shared" si="113"/>
        <v>0.38</v>
      </c>
      <c r="J717">
        <f t="shared" si="115"/>
        <v>2</v>
      </c>
      <c r="K717" t="str">
        <f>train!T717</f>
        <v>no</v>
      </c>
      <c r="L717">
        <f t="shared" si="116"/>
        <v>1.128143884114172</v>
      </c>
      <c r="M717">
        <f t="shared" si="117"/>
        <v>1.0739557571345981</v>
      </c>
      <c r="N717">
        <f t="shared" si="118"/>
        <v>1.0739557571345981</v>
      </c>
      <c r="O717">
        <f t="shared" si="119"/>
        <v>1.0739557571345981</v>
      </c>
    </row>
    <row r="718" spans="1:15">
      <c r="A718">
        <f t="shared" si="114"/>
        <v>717</v>
      </c>
      <c r="B718">
        <f>train!G718</f>
        <v>256.3</v>
      </c>
      <c r="C718">
        <f>train!J718</f>
        <v>180.2</v>
      </c>
      <c r="D718">
        <f>train!M718</f>
        <v>187.3</v>
      </c>
      <c r="E718">
        <f>train!P718</f>
        <v>6.2</v>
      </c>
      <c r="F718" s="4">
        <f t="shared" si="110"/>
        <v>0.72916073968705553</v>
      </c>
      <c r="G718" s="4">
        <f t="shared" si="111"/>
        <v>0.501530754244364</v>
      </c>
      <c r="H718" s="4">
        <f t="shared" si="112"/>
        <v>0.501530754244364</v>
      </c>
      <c r="I718" s="4">
        <f t="shared" si="113"/>
        <v>0.31</v>
      </c>
      <c r="J718">
        <f t="shared" si="115"/>
        <v>2</v>
      </c>
      <c r="K718" t="str">
        <f>train!T718</f>
        <v>no</v>
      </c>
      <c r="L718">
        <f t="shared" si="116"/>
        <v>1.128143884114172</v>
      </c>
      <c r="M718">
        <f t="shared" si="117"/>
        <v>1.0634103531595014</v>
      </c>
      <c r="N718">
        <f t="shared" si="118"/>
        <v>1.0634103531595014</v>
      </c>
      <c r="O718">
        <f t="shared" si="119"/>
        <v>1.0634103531595014</v>
      </c>
    </row>
    <row r="719" spans="1:15">
      <c r="A719">
        <f t="shared" si="114"/>
        <v>718</v>
      </c>
      <c r="B719">
        <f>train!G719</f>
        <v>183.6</v>
      </c>
      <c r="C719">
        <f>train!J719</f>
        <v>120.7</v>
      </c>
      <c r="D719">
        <f>train!M719</f>
        <v>215.1</v>
      </c>
      <c r="E719">
        <f>train!P719</f>
        <v>12.7</v>
      </c>
      <c r="F719" s="4">
        <f t="shared" si="110"/>
        <v>0.52233285917496441</v>
      </c>
      <c r="G719" s="4">
        <f t="shared" si="111"/>
        <v>0.33593097689952683</v>
      </c>
      <c r="H719" s="4">
        <f t="shared" si="112"/>
        <v>0.33593097689952683</v>
      </c>
      <c r="I719" s="4">
        <f t="shared" si="113"/>
        <v>0.63500000000000001</v>
      </c>
      <c r="J719">
        <f t="shared" si="115"/>
        <v>2</v>
      </c>
      <c r="K719" t="str">
        <f>train!T719</f>
        <v>no</v>
      </c>
      <c r="L719">
        <f t="shared" si="116"/>
        <v>1.128143884114172</v>
      </c>
      <c r="M719">
        <f t="shared" si="117"/>
        <v>0.9496082656839262</v>
      </c>
      <c r="N719">
        <f t="shared" si="118"/>
        <v>0.9496082656839262</v>
      </c>
      <c r="O719">
        <f t="shared" si="119"/>
        <v>0.9496082656839262</v>
      </c>
    </row>
    <row r="720" spans="1:15">
      <c r="A720">
        <f t="shared" si="114"/>
        <v>719</v>
      </c>
      <c r="B720">
        <f>train!G720</f>
        <v>176.2</v>
      </c>
      <c r="C720">
        <f>train!J720</f>
        <v>196</v>
      </c>
      <c r="D720">
        <f>train!M720</f>
        <v>263.89999999999998</v>
      </c>
      <c r="E720">
        <f>train!P720</f>
        <v>9.1999999999999993</v>
      </c>
      <c r="F720" s="4">
        <f t="shared" si="110"/>
        <v>0.50128022759601709</v>
      </c>
      <c r="G720" s="4">
        <f t="shared" si="111"/>
        <v>0.54550514890064017</v>
      </c>
      <c r="H720" s="4">
        <f t="shared" si="112"/>
        <v>0.54550514890064017</v>
      </c>
      <c r="I720" s="4">
        <f t="shared" si="113"/>
        <v>0.45999999999999996</v>
      </c>
      <c r="J720">
        <f t="shared" si="115"/>
        <v>2</v>
      </c>
      <c r="K720" t="str">
        <f>train!T720</f>
        <v>no</v>
      </c>
      <c r="L720">
        <f t="shared" si="116"/>
        <v>1.128143884114172</v>
      </c>
      <c r="M720">
        <f t="shared" si="117"/>
        <v>1.0286076032836495</v>
      </c>
      <c r="N720">
        <f t="shared" si="118"/>
        <v>1.0286076032836495</v>
      </c>
      <c r="O720">
        <f t="shared" si="119"/>
        <v>1.0286076032836495</v>
      </c>
    </row>
    <row r="721" spans="1:15">
      <c r="A721">
        <f t="shared" si="114"/>
        <v>720</v>
      </c>
      <c r="B721">
        <f>train!G721</f>
        <v>205</v>
      </c>
      <c r="C721">
        <f>train!J721</f>
        <v>165.4</v>
      </c>
      <c r="D721">
        <f>train!M721</f>
        <v>185</v>
      </c>
      <c r="E721">
        <f>train!P721</f>
        <v>11.7</v>
      </c>
      <c r="F721" s="4">
        <f t="shared" si="110"/>
        <v>0.58321479374110952</v>
      </c>
      <c r="G721" s="4">
        <f t="shared" si="111"/>
        <v>0.46033954912329528</v>
      </c>
      <c r="H721" s="4">
        <f t="shared" si="112"/>
        <v>0.46033954912329528</v>
      </c>
      <c r="I721" s="4">
        <f t="shared" si="113"/>
        <v>0.58499999999999996</v>
      </c>
      <c r="J721">
        <f t="shared" si="115"/>
        <v>2</v>
      </c>
      <c r="K721" t="str">
        <f>train!T721</f>
        <v>no</v>
      </c>
      <c r="L721">
        <f t="shared" si="116"/>
        <v>1.128143884114172</v>
      </c>
      <c r="M721">
        <f t="shared" si="117"/>
        <v>1.0517554357418661</v>
      </c>
      <c r="N721">
        <f t="shared" si="118"/>
        <v>1.0517554357418661</v>
      </c>
      <c r="O721">
        <f t="shared" si="119"/>
        <v>1.0517554357418661</v>
      </c>
    </row>
    <row r="722" spans="1:15">
      <c r="A722">
        <f t="shared" si="114"/>
        <v>721</v>
      </c>
      <c r="B722">
        <f>train!G722</f>
        <v>267.89999999999998</v>
      </c>
      <c r="C722">
        <f>train!J722</f>
        <v>223</v>
      </c>
      <c r="D722">
        <f>train!M722</f>
        <v>262.7</v>
      </c>
      <c r="E722">
        <f>train!P722</f>
        <v>11.3</v>
      </c>
      <c r="F722" s="4">
        <f t="shared" si="110"/>
        <v>0.76216216216216215</v>
      </c>
      <c r="G722" s="4">
        <f t="shared" si="111"/>
        <v>0.62065126635123846</v>
      </c>
      <c r="H722" s="4">
        <f t="shared" si="112"/>
        <v>0.62065126635123846</v>
      </c>
      <c r="I722" s="4">
        <f t="shared" si="113"/>
        <v>0.56500000000000006</v>
      </c>
      <c r="J722">
        <f t="shared" si="115"/>
        <v>1</v>
      </c>
      <c r="K722" t="str">
        <f>train!T722</f>
        <v>yes</v>
      </c>
      <c r="L722">
        <f t="shared" si="116"/>
        <v>1.128143884114172</v>
      </c>
      <c r="M722">
        <f t="shared" si="117"/>
        <v>1.2924906770567028</v>
      </c>
      <c r="N722">
        <f t="shared" si="118"/>
        <v>1.2924906770567028</v>
      </c>
      <c r="O722">
        <f t="shared" si="119"/>
        <v>1.2924906770567028</v>
      </c>
    </row>
    <row r="723" spans="1:15">
      <c r="A723">
        <f t="shared" si="114"/>
        <v>722</v>
      </c>
      <c r="B723">
        <f>train!G723</f>
        <v>179.2</v>
      </c>
      <c r="C723">
        <f>train!J723</f>
        <v>175.2</v>
      </c>
      <c r="D723">
        <f>train!M723</f>
        <v>228.6</v>
      </c>
      <c r="E723">
        <f>train!P723</f>
        <v>9.9</v>
      </c>
      <c r="F723" s="4">
        <f t="shared" si="110"/>
        <v>0.50981507823613081</v>
      </c>
      <c r="G723" s="4">
        <f t="shared" si="111"/>
        <v>0.48761480656832723</v>
      </c>
      <c r="H723" s="4">
        <f t="shared" si="112"/>
        <v>0.48761480656832723</v>
      </c>
      <c r="I723" s="4">
        <f t="shared" si="113"/>
        <v>0.495</v>
      </c>
      <c r="J723">
        <f t="shared" si="115"/>
        <v>2</v>
      </c>
      <c r="K723" t="str">
        <f>train!T723</f>
        <v>no</v>
      </c>
      <c r="L723">
        <f t="shared" si="116"/>
        <v>1.128143884114172</v>
      </c>
      <c r="M723">
        <f t="shared" si="117"/>
        <v>0.99018827157578804</v>
      </c>
      <c r="N723">
        <f t="shared" si="118"/>
        <v>0.99018827157578804</v>
      </c>
      <c r="O723">
        <f t="shared" si="119"/>
        <v>0.99018827157578804</v>
      </c>
    </row>
    <row r="724" spans="1:15">
      <c r="A724">
        <f t="shared" si="114"/>
        <v>723</v>
      </c>
      <c r="B724">
        <f>train!G724</f>
        <v>149.4</v>
      </c>
      <c r="C724">
        <f>train!J724</f>
        <v>196.5</v>
      </c>
      <c r="D724">
        <f>train!M724</f>
        <v>209.5</v>
      </c>
      <c r="E724">
        <f>train!P724</f>
        <v>14.9</v>
      </c>
      <c r="F724" s="4">
        <f t="shared" si="110"/>
        <v>0.42503556187766717</v>
      </c>
      <c r="G724" s="4">
        <f t="shared" si="111"/>
        <v>0.54689674366824381</v>
      </c>
      <c r="H724" s="4">
        <f t="shared" si="112"/>
        <v>0.54689674366824381</v>
      </c>
      <c r="I724" s="4">
        <f t="shared" si="113"/>
        <v>0.745</v>
      </c>
      <c r="J724">
        <f t="shared" si="115"/>
        <v>1</v>
      </c>
      <c r="K724" t="str">
        <f>train!T724</f>
        <v>no</v>
      </c>
      <c r="L724">
        <f t="shared" si="116"/>
        <v>1.128143884114172</v>
      </c>
      <c r="M724">
        <f t="shared" si="117"/>
        <v>1.1549339051783536</v>
      </c>
      <c r="N724">
        <f t="shared" si="118"/>
        <v>1.1549339051783536</v>
      </c>
      <c r="O724">
        <f t="shared" si="119"/>
        <v>1.1549339051783536</v>
      </c>
    </row>
    <row r="725" spans="1:15">
      <c r="A725">
        <f t="shared" si="114"/>
        <v>724</v>
      </c>
      <c r="B725">
        <f>train!G725</f>
        <v>163.6</v>
      </c>
      <c r="C725">
        <f>train!J725</f>
        <v>146.69999999999999</v>
      </c>
      <c r="D725">
        <f>train!M725</f>
        <v>345.8</v>
      </c>
      <c r="E725">
        <f>train!P725</f>
        <v>13.1</v>
      </c>
      <c r="F725" s="4">
        <f t="shared" si="110"/>
        <v>0.46543385490753908</v>
      </c>
      <c r="G725" s="4">
        <f t="shared" si="111"/>
        <v>0.40829390481491784</v>
      </c>
      <c r="H725" s="4">
        <f t="shared" si="112"/>
        <v>0.40829390481491784</v>
      </c>
      <c r="I725" s="4">
        <f t="shared" si="113"/>
        <v>0.65500000000000003</v>
      </c>
      <c r="J725">
        <f t="shared" si="115"/>
        <v>2</v>
      </c>
      <c r="K725" t="str">
        <f>train!T725</f>
        <v>no</v>
      </c>
      <c r="L725">
        <f t="shared" si="116"/>
        <v>1.128143884114172</v>
      </c>
      <c r="M725">
        <f t="shared" si="117"/>
        <v>0.98947536538921399</v>
      </c>
      <c r="N725">
        <f t="shared" si="118"/>
        <v>0.98947536538921399</v>
      </c>
      <c r="O725">
        <f t="shared" si="119"/>
        <v>0.98947536538921399</v>
      </c>
    </row>
    <row r="726" spans="1:15">
      <c r="A726">
        <f t="shared" si="114"/>
        <v>725</v>
      </c>
      <c r="B726">
        <f>train!G726</f>
        <v>207.6</v>
      </c>
      <c r="C726">
        <f>train!J726</f>
        <v>152.69999999999999</v>
      </c>
      <c r="D726">
        <f>train!M726</f>
        <v>217.8</v>
      </c>
      <c r="E726">
        <f>train!P726</f>
        <v>12.4</v>
      </c>
      <c r="F726" s="4">
        <f t="shared" si="110"/>
        <v>0.59061166429587486</v>
      </c>
      <c r="G726" s="4">
        <f t="shared" si="111"/>
        <v>0.42499304202616195</v>
      </c>
      <c r="H726" s="4">
        <f t="shared" si="112"/>
        <v>0.42499304202616195</v>
      </c>
      <c r="I726" s="4">
        <f t="shared" si="113"/>
        <v>0.62</v>
      </c>
      <c r="J726">
        <f t="shared" si="115"/>
        <v>2</v>
      </c>
      <c r="K726" t="str">
        <f>train!T726</f>
        <v>no</v>
      </c>
      <c r="L726">
        <f t="shared" si="116"/>
        <v>1.128143884114172</v>
      </c>
      <c r="M726">
        <f t="shared" si="117"/>
        <v>1.0461645709656036</v>
      </c>
      <c r="N726">
        <f t="shared" si="118"/>
        <v>1.0461645709656036</v>
      </c>
      <c r="O726">
        <f t="shared" si="119"/>
        <v>1.0461645709656036</v>
      </c>
    </row>
    <row r="727" spans="1:15">
      <c r="A727">
        <f t="shared" si="114"/>
        <v>726</v>
      </c>
      <c r="B727">
        <f>train!G727</f>
        <v>165.4</v>
      </c>
      <c r="C727">
        <f>train!J727</f>
        <v>183.7</v>
      </c>
      <c r="D727">
        <f>train!M727</f>
        <v>80.2</v>
      </c>
      <c r="E727">
        <f>train!P727</f>
        <v>8.9</v>
      </c>
      <c r="F727" s="4">
        <f t="shared" si="110"/>
        <v>0.47055476529160739</v>
      </c>
      <c r="G727" s="4">
        <f t="shared" si="111"/>
        <v>0.51127191761758972</v>
      </c>
      <c r="H727" s="4">
        <f t="shared" si="112"/>
        <v>0.51127191761758972</v>
      </c>
      <c r="I727" s="4">
        <f t="shared" si="113"/>
        <v>0.44500000000000001</v>
      </c>
      <c r="J727">
        <f t="shared" si="115"/>
        <v>2</v>
      </c>
      <c r="K727" t="str">
        <f>train!T727</f>
        <v>no</v>
      </c>
      <c r="L727">
        <f t="shared" si="116"/>
        <v>1.128143884114172</v>
      </c>
      <c r="M727">
        <f t="shared" si="117"/>
        <v>0.97069291468897345</v>
      </c>
      <c r="N727">
        <f t="shared" si="118"/>
        <v>0.97069291468897345</v>
      </c>
      <c r="O727">
        <f t="shared" si="119"/>
        <v>0.97069291468897345</v>
      </c>
    </row>
    <row r="728" spans="1:15">
      <c r="A728">
        <f t="shared" si="114"/>
        <v>727</v>
      </c>
      <c r="B728">
        <f>train!G728</f>
        <v>209.8</v>
      </c>
      <c r="C728">
        <f>train!J728</f>
        <v>171.3</v>
      </c>
      <c r="D728">
        <f>train!M728</f>
        <v>154.6</v>
      </c>
      <c r="E728">
        <f>train!P728</f>
        <v>9.9</v>
      </c>
      <c r="F728" s="4">
        <f t="shared" si="110"/>
        <v>0.59687055476529161</v>
      </c>
      <c r="G728" s="4">
        <f t="shared" si="111"/>
        <v>0.47676036738101868</v>
      </c>
      <c r="H728" s="4">
        <f t="shared" si="112"/>
        <v>0.47676036738101868</v>
      </c>
      <c r="I728" s="4">
        <f t="shared" si="113"/>
        <v>0.495</v>
      </c>
      <c r="J728">
        <f t="shared" si="115"/>
        <v>2</v>
      </c>
      <c r="K728" t="str">
        <f>train!T728</f>
        <v>no</v>
      </c>
      <c r="L728">
        <f t="shared" si="116"/>
        <v>1.128143884114172</v>
      </c>
      <c r="M728">
        <f t="shared" si="117"/>
        <v>1.0275603899316064</v>
      </c>
      <c r="N728">
        <f t="shared" si="118"/>
        <v>1.0275603899316064</v>
      </c>
      <c r="O728">
        <f t="shared" si="119"/>
        <v>1.0275603899316064</v>
      </c>
    </row>
    <row r="729" spans="1:15">
      <c r="A729">
        <f t="shared" si="114"/>
        <v>728</v>
      </c>
      <c r="B729">
        <f>train!G729</f>
        <v>220.1</v>
      </c>
      <c r="C729">
        <f>train!J729</f>
        <v>268.2</v>
      </c>
      <c r="D729">
        <f>train!M729</f>
        <v>146.5</v>
      </c>
      <c r="E729">
        <f>train!P729</f>
        <v>11.1</v>
      </c>
      <c r="F729" s="4">
        <f t="shared" si="110"/>
        <v>0.62617354196301567</v>
      </c>
      <c r="G729" s="4">
        <f t="shared" si="111"/>
        <v>0.74645143334261055</v>
      </c>
      <c r="H729" s="4">
        <f t="shared" si="112"/>
        <v>0.74645143334261055</v>
      </c>
      <c r="I729" s="4">
        <f t="shared" si="113"/>
        <v>0.55499999999999994</v>
      </c>
      <c r="J729">
        <f t="shared" si="115"/>
        <v>1</v>
      </c>
      <c r="K729" t="str">
        <f>train!T729</f>
        <v>no</v>
      </c>
      <c r="L729">
        <f t="shared" si="116"/>
        <v>1.128143884114172</v>
      </c>
      <c r="M729">
        <f t="shared" si="117"/>
        <v>1.3470329577753413</v>
      </c>
      <c r="N729">
        <f t="shared" si="118"/>
        <v>1.3470329577753413</v>
      </c>
      <c r="O729">
        <f t="shared" si="119"/>
        <v>1.3470329577753413</v>
      </c>
    </row>
    <row r="730" spans="1:15">
      <c r="A730">
        <f t="shared" si="114"/>
        <v>729</v>
      </c>
      <c r="B730">
        <f>train!G730</f>
        <v>141.30000000000001</v>
      </c>
      <c r="C730">
        <f>train!J730</f>
        <v>154.30000000000001</v>
      </c>
      <c r="D730">
        <f>train!M730</f>
        <v>210.6</v>
      </c>
      <c r="E730">
        <f>train!P730</f>
        <v>8.1999999999999993</v>
      </c>
      <c r="F730" s="4">
        <f t="shared" si="110"/>
        <v>0.40199146514935991</v>
      </c>
      <c r="G730" s="4">
        <f t="shared" si="111"/>
        <v>0.42944614528249375</v>
      </c>
      <c r="H730" s="4">
        <f t="shared" si="112"/>
        <v>0.42944614528249375</v>
      </c>
      <c r="I730" s="4">
        <f t="shared" si="113"/>
        <v>0.41</v>
      </c>
      <c r="J730">
        <f t="shared" si="115"/>
        <v>2</v>
      </c>
      <c r="K730" t="str">
        <f>train!T730</f>
        <v>no</v>
      </c>
      <c r="L730">
        <f t="shared" si="116"/>
        <v>1.128143884114172</v>
      </c>
      <c r="M730">
        <f t="shared" si="117"/>
        <v>0.83579011806129566</v>
      </c>
      <c r="N730">
        <f t="shared" si="118"/>
        <v>0.83579011806129566</v>
      </c>
      <c r="O730">
        <f t="shared" si="119"/>
        <v>0.83579011806129566</v>
      </c>
    </row>
    <row r="731" spans="1:15">
      <c r="A731">
        <f t="shared" si="114"/>
        <v>730</v>
      </c>
      <c r="B731">
        <f>train!G731</f>
        <v>196.5</v>
      </c>
      <c r="C731">
        <f>train!J731</f>
        <v>241.3</v>
      </c>
      <c r="D731">
        <f>train!M731</f>
        <v>143.19999999999999</v>
      </c>
      <c r="E731">
        <f>train!P731</f>
        <v>4</v>
      </c>
      <c r="F731" s="4">
        <f t="shared" si="110"/>
        <v>0.55903271692745382</v>
      </c>
      <c r="G731" s="4">
        <f t="shared" si="111"/>
        <v>0.67158363484553296</v>
      </c>
      <c r="H731" s="4">
        <f t="shared" si="112"/>
        <v>0.67158363484553296</v>
      </c>
      <c r="I731" s="4">
        <f t="shared" si="113"/>
        <v>0.2</v>
      </c>
      <c r="J731">
        <f t="shared" si="115"/>
        <v>2</v>
      </c>
      <c r="K731" t="str">
        <f>train!T731</f>
        <v>no</v>
      </c>
      <c r="L731">
        <f t="shared" si="116"/>
        <v>1.128143884114172</v>
      </c>
      <c r="M731">
        <f t="shared" si="117"/>
        <v>1.1200744331427117</v>
      </c>
      <c r="N731">
        <f t="shared" si="118"/>
        <v>1.1200744331427117</v>
      </c>
      <c r="O731">
        <f t="shared" si="119"/>
        <v>1.1200744331427117</v>
      </c>
    </row>
    <row r="732" spans="1:15">
      <c r="A732">
        <f t="shared" si="114"/>
        <v>731</v>
      </c>
      <c r="B732">
        <f>train!G732</f>
        <v>180.9</v>
      </c>
      <c r="C732">
        <f>train!J732</f>
        <v>209.5</v>
      </c>
      <c r="D732">
        <f>train!M732</f>
        <v>249.9</v>
      </c>
      <c r="E732">
        <f>train!P732</f>
        <v>7.4</v>
      </c>
      <c r="F732" s="4">
        <f t="shared" si="110"/>
        <v>0.51465149359886209</v>
      </c>
      <c r="G732" s="4">
        <f t="shared" si="111"/>
        <v>0.58307820762593932</v>
      </c>
      <c r="H732" s="4">
        <f t="shared" si="112"/>
        <v>0.58307820762593932</v>
      </c>
      <c r="I732" s="4">
        <f t="shared" si="113"/>
        <v>0.37</v>
      </c>
      <c r="J732">
        <f t="shared" si="115"/>
        <v>2</v>
      </c>
      <c r="K732" t="str">
        <f>train!T732</f>
        <v>no</v>
      </c>
      <c r="L732">
        <f t="shared" si="116"/>
        <v>1.128143884114172</v>
      </c>
      <c r="M732">
        <f t="shared" si="117"/>
        <v>1.040060840662745</v>
      </c>
      <c r="N732">
        <f t="shared" si="118"/>
        <v>1.040060840662745</v>
      </c>
      <c r="O732">
        <f t="shared" si="119"/>
        <v>1.040060840662745</v>
      </c>
    </row>
    <row r="733" spans="1:15">
      <c r="A733">
        <f t="shared" si="114"/>
        <v>732</v>
      </c>
      <c r="B733">
        <f>train!G733</f>
        <v>206.7</v>
      </c>
      <c r="C733">
        <f>train!J733</f>
        <v>174.6</v>
      </c>
      <c r="D733">
        <f>train!M733</f>
        <v>241.5</v>
      </c>
      <c r="E733">
        <f>train!P733</f>
        <v>10.9</v>
      </c>
      <c r="F733" s="4">
        <f t="shared" si="110"/>
        <v>0.58805120910384068</v>
      </c>
      <c r="G733" s="4">
        <f t="shared" si="111"/>
        <v>0.48594489284720288</v>
      </c>
      <c r="H733" s="4">
        <f t="shared" si="112"/>
        <v>0.48594489284720288</v>
      </c>
      <c r="I733" s="4">
        <f t="shared" si="113"/>
        <v>0.54500000000000004</v>
      </c>
      <c r="J733">
        <f t="shared" si="115"/>
        <v>2</v>
      </c>
      <c r="K733" t="str">
        <f>train!T733</f>
        <v>no</v>
      </c>
      <c r="L733">
        <f t="shared" si="116"/>
        <v>1.128143884114172</v>
      </c>
      <c r="M733">
        <f t="shared" si="117"/>
        <v>1.0559896317185353</v>
      </c>
      <c r="N733">
        <f t="shared" si="118"/>
        <v>1.0559896317185353</v>
      </c>
      <c r="O733">
        <f t="shared" si="119"/>
        <v>1.0559896317185353</v>
      </c>
    </row>
    <row r="734" spans="1:15">
      <c r="A734">
        <f t="shared" si="114"/>
        <v>733</v>
      </c>
      <c r="B734">
        <f>train!G734</f>
        <v>166.8</v>
      </c>
      <c r="C734">
        <f>train!J734</f>
        <v>236</v>
      </c>
      <c r="D734">
        <f>train!M734</f>
        <v>307.60000000000002</v>
      </c>
      <c r="E734">
        <f>train!P734</f>
        <v>9.3000000000000007</v>
      </c>
      <c r="F734" s="4">
        <f t="shared" si="110"/>
        <v>0.47453769559032721</v>
      </c>
      <c r="G734" s="4">
        <f t="shared" si="111"/>
        <v>0.65683273030893397</v>
      </c>
      <c r="H734" s="4">
        <f t="shared" si="112"/>
        <v>0.65683273030893397</v>
      </c>
      <c r="I734" s="4">
        <f t="shared" si="113"/>
        <v>0.46500000000000002</v>
      </c>
      <c r="J734">
        <f t="shared" si="115"/>
        <v>1</v>
      </c>
      <c r="K734" t="str">
        <f>train!T734</f>
        <v>no</v>
      </c>
      <c r="L734">
        <f t="shared" si="116"/>
        <v>1.128143884114172</v>
      </c>
      <c r="M734">
        <f t="shared" si="117"/>
        <v>1.1420461880967667</v>
      </c>
      <c r="N734">
        <f t="shared" si="118"/>
        <v>1.1420461880967667</v>
      </c>
      <c r="O734">
        <f t="shared" si="119"/>
        <v>1.1420461880967667</v>
      </c>
    </row>
    <row r="735" spans="1:15">
      <c r="A735">
        <f t="shared" si="114"/>
        <v>734</v>
      </c>
      <c r="B735">
        <f>train!G735</f>
        <v>127</v>
      </c>
      <c r="C735">
        <f>train!J735</f>
        <v>323.2</v>
      </c>
      <c r="D735">
        <f>train!M735</f>
        <v>143.9</v>
      </c>
      <c r="E735">
        <f>train!P735</f>
        <v>7.5</v>
      </c>
      <c r="F735" s="4">
        <f t="shared" si="110"/>
        <v>0.36130867709815079</v>
      </c>
      <c r="G735" s="4">
        <f t="shared" si="111"/>
        <v>0.89952685777901464</v>
      </c>
      <c r="H735" s="4">
        <f t="shared" si="112"/>
        <v>0.89952685777901464</v>
      </c>
      <c r="I735" s="4">
        <f t="shared" si="113"/>
        <v>0.375</v>
      </c>
      <c r="J735">
        <f t="shared" si="115"/>
        <v>1</v>
      </c>
      <c r="K735" t="str">
        <f>train!T735</f>
        <v>no</v>
      </c>
      <c r="L735">
        <f t="shared" si="116"/>
        <v>1.128143884114172</v>
      </c>
      <c r="M735">
        <f t="shared" si="117"/>
        <v>1.3745785157196335</v>
      </c>
      <c r="N735">
        <f t="shared" si="118"/>
        <v>1.3745785157196335</v>
      </c>
      <c r="O735">
        <f t="shared" si="119"/>
        <v>1.3745785157196335</v>
      </c>
    </row>
    <row r="736" spans="1:15">
      <c r="A736">
        <f t="shared" si="114"/>
        <v>735</v>
      </c>
      <c r="B736">
        <f>train!G736</f>
        <v>267.39999999999998</v>
      </c>
      <c r="C736">
        <f>train!J736</f>
        <v>204.2</v>
      </c>
      <c r="D736">
        <f>train!M736</f>
        <v>111.7</v>
      </c>
      <c r="E736">
        <f>train!P736</f>
        <v>5.9</v>
      </c>
      <c r="F736" s="4">
        <f t="shared" si="110"/>
        <v>0.76073968705547645</v>
      </c>
      <c r="G736" s="4">
        <f t="shared" si="111"/>
        <v>0.56832730308934032</v>
      </c>
      <c r="H736" s="4">
        <f t="shared" si="112"/>
        <v>0.56832730308934032</v>
      </c>
      <c r="I736" s="4">
        <f t="shared" si="113"/>
        <v>0.29500000000000004</v>
      </c>
      <c r="J736">
        <f t="shared" si="115"/>
        <v>1</v>
      </c>
      <c r="K736" t="str">
        <f>train!T736</f>
        <v>no</v>
      </c>
      <c r="L736">
        <f t="shared" si="116"/>
        <v>1.128143884114172</v>
      </c>
      <c r="M736">
        <f t="shared" si="117"/>
        <v>1.1453129346754407</v>
      </c>
      <c r="N736">
        <f t="shared" si="118"/>
        <v>1.1453129346754407</v>
      </c>
      <c r="O736">
        <f t="shared" si="119"/>
        <v>1.1453129346754407</v>
      </c>
    </row>
    <row r="737" spans="1:15">
      <c r="A737">
        <f t="shared" si="114"/>
        <v>736</v>
      </c>
      <c r="B737">
        <f>train!G737</f>
        <v>281</v>
      </c>
      <c r="C737">
        <f>train!J737</f>
        <v>160.6</v>
      </c>
      <c r="D737">
        <f>train!M737</f>
        <v>77.900000000000006</v>
      </c>
      <c r="E737">
        <f>train!P737</f>
        <v>0</v>
      </c>
      <c r="F737" s="4">
        <f t="shared" si="110"/>
        <v>0.79943100995732574</v>
      </c>
      <c r="G737" s="4">
        <f t="shared" si="111"/>
        <v>0.44698023935429998</v>
      </c>
      <c r="H737" s="4">
        <f t="shared" si="112"/>
        <v>0.44698023935429998</v>
      </c>
      <c r="I737" s="4">
        <f t="shared" si="113"/>
        <v>0</v>
      </c>
      <c r="J737">
        <f t="shared" si="115"/>
        <v>2</v>
      </c>
      <c r="K737" t="str">
        <f>train!T737</f>
        <v>no</v>
      </c>
      <c r="L737">
        <f t="shared" si="116"/>
        <v>1.128143884114172</v>
      </c>
      <c r="M737">
        <f t="shared" si="117"/>
        <v>1.0191528876610438</v>
      </c>
      <c r="N737">
        <f t="shared" si="118"/>
        <v>1.0191528876610438</v>
      </c>
      <c r="O737">
        <f t="shared" si="119"/>
        <v>1.0191528876610438</v>
      </c>
    </row>
    <row r="738" spans="1:15">
      <c r="A738">
        <f t="shared" si="114"/>
        <v>737</v>
      </c>
      <c r="B738">
        <f>train!G738</f>
        <v>270.8</v>
      </c>
      <c r="C738">
        <f>train!J738</f>
        <v>220.4</v>
      </c>
      <c r="D738">
        <f>train!M738</f>
        <v>169.9</v>
      </c>
      <c r="E738">
        <f>train!P738</f>
        <v>11.8</v>
      </c>
      <c r="F738" s="4">
        <f t="shared" si="110"/>
        <v>0.77041251778093889</v>
      </c>
      <c r="G738" s="4">
        <f t="shared" si="111"/>
        <v>0.61341497355969943</v>
      </c>
      <c r="H738" s="4">
        <f t="shared" si="112"/>
        <v>0.61341497355969943</v>
      </c>
      <c r="I738" s="4">
        <f t="shared" si="113"/>
        <v>0.59000000000000008</v>
      </c>
      <c r="J738">
        <f t="shared" si="115"/>
        <v>1</v>
      </c>
      <c r="K738" t="str">
        <f>train!T738</f>
        <v>no</v>
      </c>
      <c r="L738">
        <f t="shared" si="116"/>
        <v>1.128143884114172</v>
      </c>
      <c r="M738">
        <f t="shared" si="117"/>
        <v>1.30161104294949</v>
      </c>
      <c r="N738">
        <f t="shared" si="118"/>
        <v>1.30161104294949</v>
      </c>
      <c r="O738">
        <f t="shared" si="119"/>
        <v>1.30161104294949</v>
      </c>
    </row>
    <row r="739" spans="1:15">
      <c r="A739">
        <f t="shared" si="114"/>
        <v>738</v>
      </c>
      <c r="B739">
        <f>train!G739</f>
        <v>171.2</v>
      </c>
      <c r="C739">
        <f>train!J739</f>
        <v>185.6</v>
      </c>
      <c r="D739">
        <f>train!M739</f>
        <v>203.3</v>
      </c>
      <c r="E739">
        <f>train!P739</f>
        <v>10.199999999999999</v>
      </c>
      <c r="F739" s="4">
        <f t="shared" si="110"/>
        <v>0.4870554765291607</v>
      </c>
      <c r="G739" s="4">
        <f t="shared" si="111"/>
        <v>0.5165599777344837</v>
      </c>
      <c r="H739" s="4">
        <f t="shared" si="112"/>
        <v>0.5165599777344837</v>
      </c>
      <c r="I739" s="4">
        <f t="shared" si="113"/>
        <v>0.51</v>
      </c>
      <c r="J739">
        <f t="shared" si="115"/>
        <v>2</v>
      </c>
      <c r="K739" t="str">
        <f>train!T739</f>
        <v>no</v>
      </c>
      <c r="L739">
        <f t="shared" si="116"/>
        <v>1.128143884114172</v>
      </c>
      <c r="M739">
        <f t="shared" si="117"/>
        <v>1.0153774955213202</v>
      </c>
      <c r="N739">
        <f t="shared" si="118"/>
        <v>1.0153774955213202</v>
      </c>
      <c r="O739">
        <f t="shared" si="119"/>
        <v>1.0153774955213202</v>
      </c>
    </row>
    <row r="740" spans="1:15">
      <c r="A740">
        <f t="shared" si="114"/>
        <v>739</v>
      </c>
      <c r="B740">
        <f>train!G740</f>
        <v>162.80000000000001</v>
      </c>
      <c r="C740">
        <f>train!J740</f>
        <v>290.3</v>
      </c>
      <c r="D740">
        <f>train!M740</f>
        <v>114.9</v>
      </c>
      <c r="E740">
        <f>train!P740</f>
        <v>7.2</v>
      </c>
      <c r="F740" s="4">
        <f t="shared" si="110"/>
        <v>0.46315789473684216</v>
      </c>
      <c r="G740" s="4">
        <f t="shared" si="111"/>
        <v>0.807959922070693</v>
      </c>
      <c r="H740" s="4">
        <f t="shared" si="112"/>
        <v>0.807959922070693</v>
      </c>
      <c r="I740" s="4">
        <f t="shared" si="113"/>
        <v>0.36</v>
      </c>
      <c r="J740">
        <f t="shared" si="115"/>
        <v>1</v>
      </c>
      <c r="K740" t="str">
        <f>train!T740</f>
        <v>no</v>
      </c>
      <c r="L740">
        <f t="shared" si="116"/>
        <v>1.128143884114172</v>
      </c>
      <c r="M740">
        <f t="shared" si="117"/>
        <v>1.2844118135559266</v>
      </c>
      <c r="N740">
        <f t="shared" si="118"/>
        <v>1.2844118135559266</v>
      </c>
      <c r="O740">
        <f t="shared" si="119"/>
        <v>1.2844118135559266</v>
      </c>
    </row>
    <row r="741" spans="1:15">
      <c r="A741">
        <f t="shared" si="114"/>
        <v>740</v>
      </c>
      <c r="B741">
        <f>train!G741</f>
        <v>146.30000000000001</v>
      </c>
      <c r="C741">
        <f>train!J741</f>
        <v>255.9</v>
      </c>
      <c r="D741">
        <f>train!M741</f>
        <v>45</v>
      </c>
      <c r="E741">
        <f>train!P741</f>
        <v>8</v>
      </c>
      <c r="F741" s="4">
        <f t="shared" si="110"/>
        <v>0.41621621621621624</v>
      </c>
      <c r="G741" s="4">
        <f t="shared" si="111"/>
        <v>0.71221820205956021</v>
      </c>
      <c r="H741" s="4">
        <f t="shared" si="112"/>
        <v>0.71221820205956021</v>
      </c>
      <c r="I741" s="4">
        <f t="shared" si="113"/>
        <v>0.4</v>
      </c>
      <c r="J741">
        <f t="shared" si="115"/>
        <v>1</v>
      </c>
      <c r="K741" t="str">
        <f>train!T741</f>
        <v>no</v>
      </c>
      <c r="L741">
        <f t="shared" si="116"/>
        <v>1.128143884114172</v>
      </c>
      <c r="M741">
        <f t="shared" si="117"/>
        <v>1.1609244046583089</v>
      </c>
      <c r="N741">
        <f t="shared" si="118"/>
        <v>1.1609244046583089</v>
      </c>
      <c r="O741">
        <f t="shared" si="119"/>
        <v>1.1609244046583089</v>
      </c>
    </row>
    <row r="742" spans="1:15">
      <c r="A742">
        <f t="shared" si="114"/>
        <v>741</v>
      </c>
      <c r="B742">
        <f>train!G742</f>
        <v>254.8</v>
      </c>
      <c r="C742">
        <f>train!J742</f>
        <v>143.4</v>
      </c>
      <c r="D742">
        <f>train!M742</f>
        <v>153.9</v>
      </c>
      <c r="E742">
        <f>train!P742</f>
        <v>15</v>
      </c>
      <c r="F742" s="4">
        <f t="shared" si="110"/>
        <v>0.72489331436699866</v>
      </c>
      <c r="G742" s="4">
        <f t="shared" si="111"/>
        <v>0.39910937934873364</v>
      </c>
      <c r="H742" s="4">
        <f t="shared" si="112"/>
        <v>0.39910937934873364</v>
      </c>
      <c r="I742" s="4">
        <f t="shared" si="113"/>
        <v>0.75</v>
      </c>
      <c r="J742">
        <f t="shared" si="115"/>
        <v>1</v>
      </c>
      <c r="K742" t="str">
        <f>train!T742</f>
        <v>no</v>
      </c>
      <c r="L742">
        <f t="shared" si="116"/>
        <v>1.128143884114172</v>
      </c>
      <c r="M742">
        <f t="shared" si="117"/>
        <v>1.18597930444938</v>
      </c>
      <c r="N742">
        <f t="shared" si="118"/>
        <v>1.18597930444938</v>
      </c>
      <c r="O742">
        <f t="shared" si="119"/>
        <v>1.18597930444938</v>
      </c>
    </row>
    <row r="743" spans="1:15">
      <c r="A743">
        <f t="shared" si="114"/>
        <v>742</v>
      </c>
      <c r="B743">
        <f>train!G743</f>
        <v>254.9</v>
      </c>
      <c r="C743">
        <f>train!J743</f>
        <v>243.2</v>
      </c>
      <c r="D743">
        <f>train!M743</f>
        <v>190.8</v>
      </c>
      <c r="E743">
        <f>train!P743</f>
        <v>5.4</v>
      </c>
      <c r="F743" s="4">
        <f t="shared" si="110"/>
        <v>0.72517780938833576</v>
      </c>
      <c r="G743" s="4">
        <f t="shared" si="111"/>
        <v>0.67687169496242694</v>
      </c>
      <c r="H743" s="4">
        <f t="shared" si="112"/>
        <v>0.67687169496242694</v>
      </c>
      <c r="I743" s="4">
        <f t="shared" si="113"/>
        <v>0.27</v>
      </c>
      <c r="J743">
        <f t="shared" si="115"/>
        <v>1</v>
      </c>
      <c r="K743" t="str">
        <f>train!T743</f>
        <v>no</v>
      </c>
      <c r="L743">
        <f t="shared" si="116"/>
        <v>1.128143884114172</v>
      </c>
      <c r="M743">
        <f t="shared" si="117"/>
        <v>1.2308913185622372</v>
      </c>
      <c r="N743">
        <f t="shared" si="118"/>
        <v>1.2308913185622372</v>
      </c>
      <c r="O743">
        <f t="shared" si="119"/>
        <v>1.2308913185622372</v>
      </c>
    </row>
    <row r="744" spans="1:15">
      <c r="A744">
        <f t="shared" si="114"/>
        <v>743</v>
      </c>
      <c r="B744">
        <f>train!G744</f>
        <v>107.7</v>
      </c>
      <c r="C744">
        <f>train!J744</f>
        <v>188.9</v>
      </c>
      <c r="D744">
        <f>train!M744</f>
        <v>196.2</v>
      </c>
      <c r="E744">
        <f>train!P744</f>
        <v>8.9</v>
      </c>
      <c r="F744" s="4">
        <f t="shared" si="110"/>
        <v>0.30640113798008534</v>
      </c>
      <c r="G744" s="4">
        <f t="shared" si="111"/>
        <v>0.52574450320066801</v>
      </c>
      <c r="H744" s="4">
        <f t="shared" si="112"/>
        <v>0.52574450320066801</v>
      </c>
      <c r="I744" s="4">
        <f t="shared" si="113"/>
        <v>0.44500000000000001</v>
      </c>
      <c r="J744">
        <f t="shared" si="115"/>
        <v>2</v>
      </c>
      <c r="K744" t="str">
        <f>train!T744</f>
        <v>no</v>
      </c>
      <c r="L744">
        <f t="shared" si="116"/>
        <v>1.128143884114172</v>
      </c>
      <c r="M744">
        <f t="shared" si="117"/>
        <v>0.91908716814398284</v>
      </c>
      <c r="N744">
        <f t="shared" si="118"/>
        <v>0.91908716814398284</v>
      </c>
      <c r="O744">
        <f t="shared" si="119"/>
        <v>0.91908716814398284</v>
      </c>
    </row>
    <row r="745" spans="1:15">
      <c r="A745">
        <f t="shared" si="114"/>
        <v>744</v>
      </c>
      <c r="B745">
        <f>train!G745</f>
        <v>158.80000000000001</v>
      </c>
      <c r="C745">
        <f>train!J745</f>
        <v>264.8</v>
      </c>
      <c r="D745">
        <f>train!M745</f>
        <v>270</v>
      </c>
      <c r="E745">
        <f>train!P745</f>
        <v>7.6</v>
      </c>
      <c r="F745" s="4">
        <f t="shared" si="110"/>
        <v>0.45177809388335705</v>
      </c>
      <c r="G745" s="4">
        <f t="shared" si="111"/>
        <v>0.73698858892290564</v>
      </c>
      <c r="H745" s="4">
        <f t="shared" si="112"/>
        <v>0.73698858892290564</v>
      </c>
      <c r="I745" s="4">
        <f t="shared" si="113"/>
        <v>0.38</v>
      </c>
      <c r="J745">
        <f t="shared" si="115"/>
        <v>1</v>
      </c>
      <c r="K745" t="str">
        <f>train!T745</f>
        <v>no</v>
      </c>
      <c r="L745">
        <f t="shared" si="116"/>
        <v>1.128143884114172</v>
      </c>
      <c r="M745">
        <f t="shared" si="117"/>
        <v>1.1978346323754505</v>
      </c>
      <c r="N745">
        <f t="shared" si="118"/>
        <v>1.1978346323754505</v>
      </c>
      <c r="O745">
        <f t="shared" si="119"/>
        <v>1.1978346323754505</v>
      </c>
    </row>
    <row r="746" spans="1:15">
      <c r="A746">
        <f t="shared" si="114"/>
        <v>745</v>
      </c>
      <c r="B746">
        <f>train!G746</f>
        <v>198.5</v>
      </c>
      <c r="C746">
        <f>train!J746</f>
        <v>42.5</v>
      </c>
      <c r="D746">
        <f>train!M746</f>
        <v>179.2</v>
      </c>
      <c r="E746">
        <f>train!P746</f>
        <v>12.4</v>
      </c>
      <c r="F746" s="4">
        <f t="shared" si="110"/>
        <v>0.56472261735419627</v>
      </c>
      <c r="G746" s="4">
        <f t="shared" si="111"/>
        <v>0.11828555524631228</v>
      </c>
      <c r="H746" s="4">
        <f t="shared" si="112"/>
        <v>0.11828555524631228</v>
      </c>
      <c r="I746" s="4">
        <f t="shared" si="113"/>
        <v>0.62</v>
      </c>
      <c r="J746">
        <f t="shared" si="115"/>
        <v>2</v>
      </c>
      <c r="K746" t="str">
        <f>train!T746</f>
        <v>no</v>
      </c>
      <c r="L746">
        <f t="shared" si="116"/>
        <v>1.128143884114172</v>
      </c>
      <c r="M746">
        <f t="shared" si="117"/>
        <v>0.85515763442258452</v>
      </c>
      <c r="N746">
        <f t="shared" si="118"/>
        <v>0.85515763442258452</v>
      </c>
      <c r="O746">
        <f t="shared" si="119"/>
        <v>0.85515763442258452</v>
      </c>
    </row>
    <row r="747" spans="1:15">
      <c r="A747">
        <f t="shared" si="114"/>
        <v>746</v>
      </c>
      <c r="B747">
        <f>train!G747</f>
        <v>178.4</v>
      </c>
      <c r="C747">
        <f>train!J747</f>
        <v>233.6</v>
      </c>
      <c r="D747">
        <f>train!M747</f>
        <v>179.4</v>
      </c>
      <c r="E747">
        <f>train!P747</f>
        <v>12</v>
      </c>
      <c r="F747" s="4">
        <f t="shared" si="110"/>
        <v>0.50753911806543384</v>
      </c>
      <c r="G747" s="4">
        <f t="shared" si="111"/>
        <v>0.65015307542443634</v>
      </c>
      <c r="H747" s="4">
        <f t="shared" si="112"/>
        <v>0.65015307542443634</v>
      </c>
      <c r="I747" s="4">
        <f t="shared" si="113"/>
        <v>0.6</v>
      </c>
      <c r="J747">
        <f t="shared" si="115"/>
        <v>1</v>
      </c>
      <c r="K747" t="str">
        <f>train!T747</f>
        <v>no</v>
      </c>
      <c r="L747">
        <f t="shared" si="116"/>
        <v>1.128143884114172</v>
      </c>
      <c r="M747">
        <f t="shared" si="117"/>
        <v>1.2095428885882238</v>
      </c>
      <c r="N747">
        <f t="shared" si="118"/>
        <v>1.2095428885882238</v>
      </c>
      <c r="O747">
        <f t="shared" si="119"/>
        <v>1.2095428885882238</v>
      </c>
    </row>
    <row r="748" spans="1:15">
      <c r="A748">
        <f t="shared" si="114"/>
        <v>747</v>
      </c>
      <c r="B748">
        <f>train!G748</f>
        <v>110.9</v>
      </c>
      <c r="C748">
        <f>train!J748</f>
        <v>158.5</v>
      </c>
      <c r="D748">
        <f>train!M748</f>
        <v>207.5</v>
      </c>
      <c r="E748">
        <f>train!P748</f>
        <v>6.2</v>
      </c>
      <c r="F748" s="4">
        <f t="shared" si="110"/>
        <v>0.31550497866287341</v>
      </c>
      <c r="G748" s="4">
        <f t="shared" si="111"/>
        <v>0.44113554133036459</v>
      </c>
      <c r="H748" s="4">
        <f t="shared" si="112"/>
        <v>0.44113554133036459</v>
      </c>
      <c r="I748" s="4">
        <f t="shared" si="113"/>
        <v>0.31</v>
      </c>
      <c r="J748">
        <f t="shared" si="115"/>
        <v>2</v>
      </c>
      <c r="K748" t="str">
        <f>train!T748</f>
        <v>no</v>
      </c>
      <c r="L748">
        <f t="shared" si="116"/>
        <v>1.128143884114172</v>
      </c>
      <c r="M748">
        <f t="shared" si="117"/>
        <v>0.76475128192813635</v>
      </c>
      <c r="N748">
        <f t="shared" si="118"/>
        <v>0.76475128192813635</v>
      </c>
      <c r="O748">
        <f t="shared" si="119"/>
        <v>0.76475128192813635</v>
      </c>
    </row>
    <row r="749" spans="1:15">
      <c r="A749">
        <f t="shared" si="114"/>
        <v>748</v>
      </c>
      <c r="B749">
        <f>train!G749</f>
        <v>166.9</v>
      </c>
      <c r="C749">
        <f>train!J749</f>
        <v>221.2</v>
      </c>
      <c r="D749">
        <f>train!M749</f>
        <v>197.3</v>
      </c>
      <c r="E749">
        <f>train!P749</f>
        <v>12.3</v>
      </c>
      <c r="F749" s="4">
        <f t="shared" si="110"/>
        <v>0.47482219061166431</v>
      </c>
      <c r="G749" s="4">
        <f t="shared" si="111"/>
        <v>0.61564152518786519</v>
      </c>
      <c r="H749" s="4">
        <f t="shared" si="112"/>
        <v>0.61564152518786519</v>
      </c>
      <c r="I749" s="4">
        <f t="shared" si="113"/>
        <v>0.61499999999999999</v>
      </c>
      <c r="J749">
        <f t="shared" si="115"/>
        <v>1</v>
      </c>
      <c r="K749" t="str">
        <f>train!T749</f>
        <v>yes</v>
      </c>
      <c r="L749">
        <f t="shared" si="116"/>
        <v>1.128143884114172</v>
      </c>
      <c r="M749">
        <f t="shared" si="117"/>
        <v>1.1669233427130257</v>
      </c>
      <c r="N749">
        <f t="shared" si="118"/>
        <v>1.1669233427130257</v>
      </c>
      <c r="O749">
        <f t="shared" si="119"/>
        <v>1.1669233427130257</v>
      </c>
    </row>
    <row r="750" spans="1:15">
      <c r="A750">
        <f t="shared" si="114"/>
        <v>749</v>
      </c>
      <c r="B750">
        <f>train!G750</f>
        <v>244.8</v>
      </c>
      <c r="C750">
        <f>train!J750</f>
        <v>60.8</v>
      </c>
      <c r="D750">
        <f>train!M750</f>
        <v>176.7</v>
      </c>
      <c r="E750">
        <f>train!P750</f>
        <v>10.7</v>
      </c>
      <c r="F750" s="4">
        <f t="shared" si="110"/>
        <v>0.696443812233286</v>
      </c>
      <c r="G750" s="4">
        <f t="shared" si="111"/>
        <v>0.16921792374060673</v>
      </c>
      <c r="H750" s="4">
        <f t="shared" si="112"/>
        <v>0.16921792374060673</v>
      </c>
      <c r="I750" s="4">
        <f t="shared" si="113"/>
        <v>0.53499999999999992</v>
      </c>
      <c r="J750">
        <f t="shared" si="115"/>
        <v>2</v>
      </c>
      <c r="K750" t="str">
        <f>train!T750</f>
        <v>no</v>
      </c>
      <c r="L750">
        <f t="shared" si="116"/>
        <v>1.128143884114172</v>
      </c>
      <c r="M750">
        <f t="shared" si="117"/>
        <v>0.91023535144939072</v>
      </c>
      <c r="N750">
        <f t="shared" si="118"/>
        <v>0.91023535144939072</v>
      </c>
      <c r="O750">
        <f t="shared" si="119"/>
        <v>0.91023535144939072</v>
      </c>
    </row>
    <row r="751" spans="1:15">
      <c r="A751">
        <f t="shared" si="114"/>
        <v>750</v>
      </c>
      <c r="B751">
        <f>train!G751</f>
        <v>120.8</v>
      </c>
      <c r="C751">
        <f>train!J751</f>
        <v>169.8</v>
      </c>
      <c r="D751">
        <f>train!M751</f>
        <v>194.1</v>
      </c>
      <c r="E751">
        <f>train!P751</f>
        <v>11.9</v>
      </c>
      <c r="F751" s="4">
        <f t="shared" si="110"/>
        <v>0.34366998577524893</v>
      </c>
      <c r="G751" s="4">
        <f t="shared" si="111"/>
        <v>0.47258558307820764</v>
      </c>
      <c r="H751" s="4">
        <f t="shared" si="112"/>
        <v>0.47258558307820764</v>
      </c>
      <c r="I751" s="4">
        <f t="shared" si="113"/>
        <v>0.59499999999999997</v>
      </c>
      <c r="J751">
        <f t="shared" si="115"/>
        <v>2</v>
      </c>
      <c r="K751" t="str">
        <f>train!T751</f>
        <v>yes</v>
      </c>
      <c r="L751">
        <f t="shared" si="116"/>
        <v>1.128143884114172</v>
      </c>
      <c r="M751">
        <f t="shared" si="117"/>
        <v>0.95854490024698313</v>
      </c>
      <c r="N751">
        <f t="shared" si="118"/>
        <v>0.95854490024698313</v>
      </c>
      <c r="O751">
        <f t="shared" si="119"/>
        <v>0.95854490024698313</v>
      </c>
    </row>
    <row r="752" spans="1:15">
      <c r="A752">
        <f t="shared" si="114"/>
        <v>751</v>
      </c>
      <c r="B752">
        <f>train!G752</f>
        <v>126.7</v>
      </c>
      <c r="C752">
        <f>train!J752</f>
        <v>155.5</v>
      </c>
      <c r="D752">
        <f>train!M752</f>
        <v>206.2</v>
      </c>
      <c r="E752">
        <f>train!P752</f>
        <v>14.4</v>
      </c>
      <c r="F752" s="4">
        <f t="shared" si="110"/>
        <v>0.36045519203413939</v>
      </c>
      <c r="G752" s="4">
        <f t="shared" si="111"/>
        <v>0.43278597272474256</v>
      </c>
      <c r="H752" s="4">
        <f t="shared" si="112"/>
        <v>0.43278597272474256</v>
      </c>
      <c r="I752" s="4">
        <f t="shared" si="113"/>
        <v>0.72</v>
      </c>
      <c r="J752">
        <f t="shared" si="115"/>
        <v>2</v>
      </c>
      <c r="K752" t="str">
        <f>train!T752</f>
        <v>no</v>
      </c>
      <c r="L752">
        <f t="shared" si="116"/>
        <v>1.128143884114172</v>
      </c>
      <c r="M752">
        <f t="shared" si="117"/>
        <v>1.0114026605852742</v>
      </c>
      <c r="N752">
        <f t="shared" si="118"/>
        <v>1.0114026605852742</v>
      </c>
      <c r="O752">
        <f t="shared" si="119"/>
        <v>1.0114026605852742</v>
      </c>
    </row>
    <row r="753" spans="1:15">
      <c r="A753">
        <f t="shared" si="114"/>
        <v>752</v>
      </c>
      <c r="B753">
        <f>train!G753</f>
        <v>215.9</v>
      </c>
      <c r="C753">
        <f>train!J753</f>
        <v>200.6</v>
      </c>
      <c r="D753">
        <f>train!M753</f>
        <v>195.4</v>
      </c>
      <c r="E753">
        <f>train!P753</f>
        <v>15.5</v>
      </c>
      <c r="F753" s="4">
        <f t="shared" si="110"/>
        <v>0.61422475106685637</v>
      </c>
      <c r="G753" s="4">
        <f t="shared" si="111"/>
        <v>0.55830782076259389</v>
      </c>
      <c r="H753" s="4">
        <f t="shared" si="112"/>
        <v>0.55830782076259389</v>
      </c>
      <c r="I753" s="4">
        <f t="shared" si="113"/>
        <v>0.77500000000000002</v>
      </c>
      <c r="J753">
        <f t="shared" si="115"/>
        <v>1</v>
      </c>
      <c r="K753" t="str">
        <f>train!T753</f>
        <v>no</v>
      </c>
      <c r="L753">
        <f t="shared" si="116"/>
        <v>1.128143884114172</v>
      </c>
      <c r="M753">
        <f t="shared" si="117"/>
        <v>1.2654296860246701</v>
      </c>
      <c r="N753">
        <f t="shared" si="118"/>
        <v>1.2654296860246701</v>
      </c>
      <c r="O753">
        <f t="shared" si="119"/>
        <v>1.2654296860246701</v>
      </c>
    </row>
    <row r="754" spans="1:15">
      <c r="A754">
        <f t="shared" si="114"/>
        <v>753</v>
      </c>
      <c r="B754">
        <f>train!G754</f>
        <v>209.9</v>
      </c>
      <c r="C754">
        <f>train!J754</f>
        <v>249.8</v>
      </c>
      <c r="D754">
        <f>train!M754</f>
        <v>224.2</v>
      </c>
      <c r="E754">
        <f>train!P754</f>
        <v>8.6999999999999993</v>
      </c>
      <c r="F754" s="4">
        <f t="shared" si="110"/>
        <v>0.5971550497866287</v>
      </c>
      <c r="G754" s="4">
        <f t="shared" si="111"/>
        <v>0.69524074589479545</v>
      </c>
      <c r="H754" s="4">
        <f t="shared" si="112"/>
        <v>0.69524074589479545</v>
      </c>
      <c r="I754" s="4">
        <f t="shared" si="113"/>
        <v>0.43499999999999994</v>
      </c>
      <c r="J754">
        <f t="shared" si="115"/>
        <v>1</v>
      </c>
      <c r="K754" t="str">
        <f>train!T754</f>
        <v>no</v>
      </c>
      <c r="L754">
        <f t="shared" si="116"/>
        <v>1.128143884114172</v>
      </c>
      <c r="M754">
        <f t="shared" si="117"/>
        <v>1.2298530574789714</v>
      </c>
      <c r="N754">
        <f t="shared" si="118"/>
        <v>1.2298530574789714</v>
      </c>
      <c r="O754">
        <f t="shared" si="119"/>
        <v>1.2298530574789714</v>
      </c>
    </row>
    <row r="755" spans="1:15">
      <c r="A755">
        <f t="shared" si="114"/>
        <v>754</v>
      </c>
      <c r="B755">
        <f>train!G755</f>
        <v>321.60000000000002</v>
      </c>
      <c r="C755">
        <f>train!J755</f>
        <v>251.6</v>
      </c>
      <c r="D755">
        <f>train!M755</f>
        <v>141.1</v>
      </c>
      <c r="E755">
        <f>train!P755</f>
        <v>11.3</v>
      </c>
      <c r="F755" s="4">
        <f t="shared" si="110"/>
        <v>0.9149359886201992</v>
      </c>
      <c r="G755" s="4">
        <f t="shared" si="111"/>
        <v>0.70025048705816861</v>
      </c>
      <c r="H755" s="4">
        <f t="shared" si="112"/>
        <v>0.70025048705816861</v>
      </c>
      <c r="I755" s="4">
        <f t="shared" si="113"/>
        <v>0.56500000000000006</v>
      </c>
      <c r="J755">
        <f t="shared" si="115"/>
        <v>1</v>
      </c>
      <c r="K755" t="str">
        <f>train!T755</f>
        <v>yes</v>
      </c>
      <c r="L755">
        <f t="shared" si="116"/>
        <v>1.128143884114172</v>
      </c>
      <c r="M755">
        <f t="shared" si="117"/>
        <v>1.4618598949703854</v>
      </c>
      <c r="N755">
        <f t="shared" si="118"/>
        <v>1.4618598949703854</v>
      </c>
      <c r="O755">
        <f t="shared" si="119"/>
        <v>1.4618598949703854</v>
      </c>
    </row>
    <row r="756" spans="1:15">
      <c r="A756">
        <f t="shared" si="114"/>
        <v>755</v>
      </c>
      <c r="B756">
        <f>train!G756</f>
        <v>166.6</v>
      </c>
      <c r="C756">
        <f>train!J756</f>
        <v>218.8</v>
      </c>
      <c r="D756">
        <f>train!M756</f>
        <v>208.3</v>
      </c>
      <c r="E756">
        <f>train!P756</f>
        <v>8.1999999999999993</v>
      </c>
      <c r="F756" s="4">
        <f t="shared" si="110"/>
        <v>0.47396870554765291</v>
      </c>
      <c r="G756" s="4">
        <f t="shared" si="111"/>
        <v>0.60896187030336768</v>
      </c>
      <c r="H756" s="4">
        <f t="shared" si="112"/>
        <v>0.60896187030336768</v>
      </c>
      <c r="I756" s="4">
        <f t="shared" si="113"/>
        <v>0.41</v>
      </c>
      <c r="J756">
        <f t="shared" si="115"/>
        <v>2</v>
      </c>
      <c r="K756" t="str">
        <f>train!T756</f>
        <v>no</v>
      </c>
      <c r="L756">
        <f t="shared" si="116"/>
        <v>1.128143884114172</v>
      </c>
      <c r="M756">
        <f t="shared" si="117"/>
        <v>1.0650894107093869</v>
      </c>
      <c r="N756">
        <f t="shared" si="118"/>
        <v>1.0650894107093869</v>
      </c>
      <c r="O756">
        <f t="shared" si="119"/>
        <v>1.0650894107093869</v>
      </c>
    </row>
    <row r="757" spans="1:15">
      <c r="A757">
        <f t="shared" si="114"/>
        <v>756</v>
      </c>
      <c r="B757">
        <f>train!G757</f>
        <v>214.2</v>
      </c>
      <c r="C757">
        <f>train!J757</f>
        <v>196.8</v>
      </c>
      <c r="D757">
        <f>train!M757</f>
        <v>157.9</v>
      </c>
      <c r="E757">
        <f>train!P757</f>
        <v>5.9</v>
      </c>
      <c r="F757" s="4">
        <f t="shared" si="110"/>
        <v>0.60938833570412509</v>
      </c>
      <c r="G757" s="4">
        <f t="shared" si="111"/>
        <v>0.54773170052880604</v>
      </c>
      <c r="H757" s="4">
        <f t="shared" si="112"/>
        <v>0.54773170052880604</v>
      </c>
      <c r="I757" s="4">
        <f t="shared" si="113"/>
        <v>0.29500000000000004</v>
      </c>
      <c r="J757">
        <f t="shared" si="115"/>
        <v>2</v>
      </c>
      <c r="K757" t="str">
        <f>train!T757</f>
        <v>no</v>
      </c>
      <c r="L757">
        <f t="shared" si="116"/>
        <v>1.128143884114172</v>
      </c>
      <c r="M757">
        <f t="shared" si="117"/>
        <v>1.0287852911179276</v>
      </c>
      <c r="N757">
        <f t="shared" si="118"/>
        <v>1.0287852911179276</v>
      </c>
      <c r="O757">
        <f t="shared" si="119"/>
        <v>1.0287852911179276</v>
      </c>
    </row>
    <row r="758" spans="1:15">
      <c r="A758">
        <f t="shared" si="114"/>
        <v>757</v>
      </c>
      <c r="B758">
        <f>train!G758</f>
        <v>260</v>
      </c>
      <c r="C758">
        <f>train!J758</f>
        <v>210.5</v>
      </c>
      <c r="D758">
        <f>train!M758</f>
        <v>234.7</v>
      </c>
      <c r="E758">
        <f>train!P758</f>
        <v>9</v>
      </c>
      <c r="F758" s="4">
        <f t="shared" si="110"/>
        <v>0.73968705547652913</v>
      </c>
      <c r="G758" s="4">
        <f t="shared" si="111"/>
        <v>0.5858613971611466</v>
      </c>
      <c r="H758" s="4">
        <f t="shared" si="112"/>
        <v>0.5858613971611466</v>
      </c>
      <c r="I758" s="4">
        <f t="shared" si="113"/>
        <v>0.45</v>
      </c>
      <c r="J758">
        <f t="shared" si="115"/>
        <v>1</v>
      </c>
      <c r="K758" t="str">
        <f>train!T758</f>
        <v>yes</v>
      </c>
      <c r="L758">
        <f t="shared" si="116"/>
        <v>1.128143884114172</v>
      </c>
      <c r="M758">
        <f t="shared" si="117"/>
        <v>1.1983756061464033</v>
      </c>
      <c r="N758">
        <f t="shared" si="118"/>
        <v>1.1983756061464033</v>
      </c>
      <c r="O758">
        <f t="shared" si="119"/>
        <v>1.1983756061464033</v>
      </c>
    </row>
    <row r="759" spans="1:15">
      <c r="A759">
        <f t="shared" si="114"/>
        <v>758</v>
      </c>
      <c r="B759">
        <f>train!G759</f>
        <v>191.9</v>
      </c>
      <c r="C759">
        <f>train!J759</f>
        <v>70.900000000000006</v>
      </c>
      <c r="D759">
        <f>train!M759</f>
        <v>204.8</v>
      </c>
      <c r="E759">
        <f>train!P759</f>
        <v>13.4</v>
      </c>
      <c r="F759" s="4">
        <f t="shared" si="110"/>
        <v>0.54594594594594592</v>
      </c>
      <c r="G759" s="4">
        <f t="shared" si="111"/>
        <v>0.19732813804620095</v>
      </c>
      <c r="H759" s="4">
        <f t="shared" si="112"/>
        <v>0.19732813804620095</v>
      </c>
      <c r="I759" s="4">
        <f t="shared" si="113"/>
        <v>0.67</v>
      </c>
      <c r="J759">
        <f t="shared" si="115"/>
        <v>2</v>
      </c>
      <c r="K759" t="str">
        <f>train!T759</f>
        <v>yes</v>
      </c>
      <c r="L759">
        <f t="shared" si="116"/>
        <v>1.128143884114172</v>
      </c>
      <c r="M759">
        <f t="shared" si="117"/>
        <v>0.90820359172620257</v>
      </c>
      <c r="N759">
        <f t="shared" si="118"/>
        <v>0.90820359172620257</v>
      </c>
      <c r="O759">
        <f t="shared" si="119"/>
        <v>0.90820359172620257</v>
      </c>
    </row>
    <row r="760" spans="1:15">
      <c r="A760">
        <f t="shared" si="114"/>
        <v>759</v>
      </c>
      <c r="B760">
        <f>train!G760</f>
        <v>118.1</v>
      </c>
      <c r="C760">
        <f>train!J760</f>
        <v>109.6</v>
      </c>
      <c r="D760">
        <f>train!M760</f>
        <v>245.5</v>
      </c>
      <c r="E760">
        <f>train!P760</f>
        <v>16.899999999999999</v>
      </c>
      <c r="F760" s="4">
        <f t="shared" si="110"/>
        <v>0.33598862019914649</v>
      </c>
      <c r="G760" s="4">
        <f t="shared" si="111"/>
        <v>0.30503757305872525</v>
      </c>
      <c r="H760" s="4">
        <f t="shared" si="112"/>
        <v>0.30503757305872525</v>
      </c>
      <c r="I760" s="4">
        <f t="shared" si="113"/>
        <v>0.84499999999999997</v>
      </c>
      <c r="J760">
        <f t="shared" si="115"/>
        <v>2</v>
      </c>
      <c r="K760" t="str">
        <f>train!T760</f>
        <v>no</v>
      </c>
      <c r="L760">
        <f t="shared" si="116"/>
        <v>1.128143884114172</v>
      </c>
      <c r="M760">
        <f t="shared" si="117"/>
        <v>1.0064835790306965</v>
      </c>
      <c r="N760">
        <f t="shared" si="118"/>
        <v>1.0064835790306965</v>
      </c>
      <c r="O760">
        <f t="shared" si="119"/>
        <v>1.0064835790306965</v>
      </c>
    </row>
    <row r="761" spans="1:15">
      <c r="A761">
        <f t="shared" si="114"/>
        <v>760</v>
      </c>
      <c r="B761">
        <f>train!G761</f>
        <v>190.2</v>
      </c>
      <c r="C761">
        <f>train!J761</f>
        <v>166.4</v>
      </c>
      <c r="D761">
        <f>train!M761</f>
        <v>219.8</v>
      </c>
      <c r="E761">
        <f>train!P761</f>
        <v>15</v>
      </c>
      <c r="F761" s="4">
        <f t="shared" si="110"/>
        <v>0.54110953058321476</v>
      </c>
      <c r="G761" s="4">
        <f t="shared" si="111"/>
        <v>0.46312273865850262</v>
      </c>
      <c r="H761" s="4">
        <f t="shared" si="112"/>
        <v>0.46312273865850262</v>
      </c>
      <c r="I761" s="4">
        <f t="shared" si="113"/>
        <v>0.75</v>
      </c>
      <c r="J761">
        <f t="shared" si="115"/>
        <v>1</v>
      </c>
      <c r="K761" t="str">
        <f>train!T761</f>
        <v>no</v>
      </c>
      <c r="L761">
        <f t="shared" si="116"/>
        <v>1.128143884114172</v>
      </c>
      <c r="M761">
        <f t="shared" si="117"/>
        <v>1.1332541048736997</v>
      </c>
      <c r="N761">
        <f t="shared" si="118"/>
        <v>1.1332541048736997</v>
      </c>
      <c r="O761">
        <f t="shared" si="119"/>
        <v>1.1332541048736997</v>
      </c>
    </row>
    <row r="762" spans="1:15">
      <c r="A762">
        <f t="shared" si="114"/>
        <v>761</v>
      </c>
      <c r="B762">
        <f>train!G762</f>
        <v>82.2</v>
      </c>
      <c r="C762">
        <f>train!J762</f>
        <v>163.30000000000001</v>
      </c>
      <c r="D762">
        <f>train!M762</f>
        <v>264.89999999999998</v>
      </c>
      <c r="E762">
        <f>train!P762</f>
        <v>5.0999999999999996</v>
      </c>
      <c r="F762" s="4">
        <f t="shared" si="110"/>
        <v>0.23385490753911808</v>
      </c>
      <c r="G762" s="4">
        <f t="shared" si="111"/>
        <v>0.45449485109935989</v>
      </c>
      <c r="H762" s="4">
        <f t="shared" si="112"/>
        <v>0.45449485109935989</v>
      </c>
      <c r="I762" s="4">
        <f t="shared" si="113"/>
        <v>0.255</v>
      </c>
      <c r="J762">
        <f t="shared" si="115"/>
        <v>2</v>
      </c>
      <c r="K762" t="str">
        <f>train!T762</f>
        <v>no</v>
      </c>
      <c r="L762">
        <f t="shared" si="116"/>
        <v>1.128143884114172</v>
      </c>
      <c r="M762">
        <f t="shared" si="117"/>
        <v>0.72996181895479173</v>
      </c>
      <c r="N762">
        <f t="shared" si="118"/>
        <v>0.72996181895479173</v>
      </c>
      <c r="O762">
        <f t="shared" si="119"/>
        <v>0.72996181895479173</v>
      </c>
    </row>
    <row r="763" spans="1:15">
      <c r="A763">
        <f t="shared" si="114"/>
        <v>762</v>
      </c>
      <c r="B763">
        <f>train!G763</f>
        <v>163.80000000000001</v>
      </c>
      <c r="C763">
        <f>train!J763</f>
        <v>177.8</v>
      </c>
      <c r="D763">
        <f>train!M763</f>
        <v>190.4</v>
      </c>
      <c r="E763">
        <f>train!P763</f>
        <v>8.1</v>
      </c>
      <c r="F763" s="4">
        <f t="shared" si="110"/>
        <v>0.46600284495021338</v>
      </c>
      <c r="G763" s="4">
        <f t="shared" si="111"/>
        <v>0.49485109935986643</v>
      </c>
      <c r="H763" s="4">
        <f t="shared" si="112"/>
        <v>0.49485109935986643</v>
      </c>
      <c r="I763" s="4">
        <f t="shared" si="113"/>
        <v>0.40499999999999997</v>
      </c>
      <c r="J763">
        <f t="shared" si="115"/>
        <v>2</v>
      </c>
      <c r="K763" t="str">
        <f>train!T763</f>
        <v>no</v>
      </c>
      <c r="L763">
        <f t="shared" si="116"/>
        <v>1.128143884114172</v>
      </c>
      <c r="M763">
        <f t="shared" si="117"/>
        <v>0.93324105812862168</v>
      </c>
      <c r="N763">
        <f t="shared" si="118"/>
        <v>0.93324105812862168</v>
      </c>
      <c r="O763">
        <f t="shared" si="119"/>
        <v>0.93324105812862168</v>
      </c>
    </row>
    <row r="764" spans="1:15">
      <c r="A764">
        <f t="shared" si="114"/>
        <v>763</v>
      </c>
      <c r="B764">
        <f>train!G764</f>
        <v>159.80000000000001</v>
      </c>
      <c r="C764">
        <f>train!J764</f>
        <v>120.4</v>
      </c>
      <c r="D764">
        <f>train!M764</f>
        <v>163</v>
      </c>
      <c r="E764">
        <f>train!P764</f>
        <v>10.6</v>
      </c>
      <c r="F764" s="4">
        <f t="shared" si="110"/>
        <v>0.45462304409672832</v>
      </c>
      <c r="G764" s="4">
        <f t="shared" si="111"/>
        <v>0.33509602003896466</v>
      </c>
      <c r="H764" s="4">
        <f t="shared" si="112"/>
        <v>0.33509602003896466</v>
      </c>
      <c r="I764" s="4">
        <f t="shared" si="113"/>
        <v>0.53</v>
      </c>
      <c r="J764">
        <f t="shared" si="115"/>
        <v>2</v>
      </c>
      <c r="K764" t="str">
        <f>train!T764</f>
        <v>no</v>
      </c>
      <c r="L764">
        <f t="shared" si="116"/>
        <v>1.128143884114172</v>
      </c>
      <c r="M764">
        <f t="shared" si="117"/>
        <v>0.84389620067617577</v>
      </c>
      <c r="N764">
        <f t="shared" si="118"/>
        <v>0.84389620067617577</v>
      </c>
      <c r="O764">
        <f t="shared" si="119"/>
        <v>0.84389620067617577</v>
      </c>
    </row>
    <row r="765" spans="1:15">
      <c r="A765">
        <f t="shared" si="114"/>
        <v>764</v>
      </c>
      <c r="B765">
        <f>train!G765</f>
        <v>214.3</v>
      </c>
      <c r="C765">
        <f>train!J765</f>
        <v>289.8</v>
      </c>
      <c r="D765">
        <f>train!M765</f>
        <v>312.5</v>
      </c>
      <c r="E765">
        <f>train!P765</f>
        <v>10.6</v>
      </c>
      <c r="F765" s="4">
        <f t="shared" si="110"/>
        <v>0.6096728307254623</v>
      </c>
      <c r="G765" s="4">
        <f t="shared" si="111"/>
        <v>0.80656832730308936</v>
      </c>
      <c r="H765" s="4">
        <f t="shared" si="112"/>
        <v>0.80656832730308936</v>
      </c>
      <c r="I765" s="4">
        <f t="shared" si="113"/>
        <v>0.53</v>
      </c>
      <c r="J765">
        <f t="shared" si="115"/>
        <v>1</v>
      </c>
      <c r="K765" t="str">
        <f>train!T765</f>
        <v>no</v>
      </c>
      <c r="L765">
        <f t="shared" si="116"/>
        <v>1.128143884114172</v>
      </c>
      <c r="M765">
        <f t="shared" si="117"/>
        <v>1.3977502973499256</v>
      </c>
      <c r="N765">
        <f t="shared" si="118"/>
        <v>1.3977502973499256</v>
      </c>
      <c r="O765">
        <f t="shared" si="119"/>
        <v>1.3977502973499256</v>
      </c>
    </row>
    <row r="766" spans="1:15">
      <c r="A766">
        <f t="shared" si="114"/>
        <v>765</v>
      </c>
      <c r="B766">
        <f>train!G766</f>
        <v>287.3</v>
      </c>
      <c r="C766">
        <f>train!J766</f>
        <v>288</v>
      </c>
      <c r="D766">
        <f>train!M766</f>
        <v>266</v>
      </c>
      <c r="E766">
        <f>train!P766</f>
        <v>10.5</v>
      </c>
      <c r="F766" s="4">
        <f t="shared" si="110"/>
        <v>0.81735419630156481</v>
      </c>
      <c r="G766" s="4">
        <f t="shared" si="111"/>
        <v>0.80155858613971609</v>
      </c>
      <c r="H766" s="4">
        <f t="shared" si="112"/>
        <v>0.80155858613971609</v>
      </c>
      <c r="I766" s="4">
        <f t="shared" si="113"/>
        <v>0.52500000000000002</v>
      </c>
      <c r="J766">
        <f t="shared" si="115"/>
        <v>1</v>
      </c>
      <c r="K766" t="str">
        <f>train!T766</f>
        <v>yes</v>
      </c>
      <c r="L766">
        <f t="shared" si="116"/>
        <v>1.128143884114172</v>
      </c>
      <c r="M766">
        <f t="shared" si="117"/>
        <v>1.4928781652366605</v>
      </c>
      <c r="N766">
        <f t="shared" si="118"/>
        <v>1.4928781652366605</v>
      </c>
      <c r="O766">
        <f t="shared" si="119"/>
        <v>1.4928781652366605</v>
      </c>
    </row>
    <row r="767" spans="1:15">
      <c r="A767">
        <f t="shared" si="114"/>
        <v>766</v>
      </c>
      <c r="B767">
        <f>train!G767</f>
        <v>101.2</v>
      </c>
      <c r="C767">
        <f>train!J767</f>
        <v>141.6</v>
      </c>
      <c r="D767">
        <f>train!M767</f>
        <v>198.5</v>
      </c>
      <c r="E767">
        <f>train!P767</f>
        <v>7.5</v>
      </c>
      <c r="F767" s="4">
        <f t="shared" si="110"/>
        <v>0.28790896159317214</v>
      </c>
      <c r="G767" s="4">
        <f t="shared" si="111"/>
        <v>0.39409963818536037</v>
      </c>
      <c r="H767" s="4">
        <f t="shared" si="112"/>
        <v>0.39409963818536037</v>
      </c>
      <c r="I767" s="4">
        <f t="shared" si="113"/>
        <v>0.375</v>
      </c>
      <c r="J767">
        <f t="shared" si="115"/>
        <v>2</v>
      </c>
      <c r="K767" t="str">
        <f>train!T767</f>
        <v>no</v>
      </c>
      <c r="L767">
        <f t="shared" si="116"/>
        <v>1.128143884114172</v>
      </c>
      <c r="M767">
        <f t="shared" si="117"/>
        <v>0.73085266627503154</v>
      </c>
      <c r="N767">
        <f t="shared" si="118"/>
        <v>0.73085266627503154</v>
      </c>
      <c r="O767">
        <f t="shared" si="119"/>
        <v>0.73085266627503154</v>
      </c>
    </row>
    <row r="768" spans="1:15">
      <c r="A768">
        <f t="shared" si="114"/>
        <v>767</v>
      </c>
      <c r="B768">
        <f>train!G768</f>
        <v>109.1</v>
      </c>
      <c r="C768">
        <f>train!J768</f>
        <v>115.7</v>
      </c>
      <c r="D768">
        <f>train!M768</f>
        <v>295.8</v>
      </c>
      <c r="E768">
        <f>train!P768</f>
        <v>8.3000000000000007</v>
      </c>
      <c r="F768" s="4">
        <f t="shared" si="110"/>
        <v>0.3103840682788051</v>
      </c>
      <c r="G768" s="4">
        <f t="shared" si="111"/>
        <v>0.32201502922349012</v>
      </c>
      <c r="H768" s="4">
        <f t="shared" si="112"/>
        <v>0.32201502922349012</v>
      </c>
      <c r="I768" s="4">
        <f t="shared" si="113"/>
        <v>0.41500000000000004</v>
      </c>
      <c r="J768">
        <f t="shared" si="115"/>
        <v>2</v>
      </c>
      <c r="K768" t="str">
        <f>train!T768</f>
        <v>no</v>
      </c>
      <c r="L768">
        <f t="shared" si="116"/>
        <v>1.128143884114172</v>
      </c>
      <c r="M768">
        <f t="shared" si="117"/>
        <v>0.68989175088046417</v>
      </c>
      <c r="N768">
        <f t="shared" si="118"/>
        <v>0.68989175088046417</v>
      </c>
      <c r="O768">
        <f t="shared" si="119"/>
        <v>0.68989175088046417</v>
      </c>
    </row>
    <row r="769" spans="1:15">
      <c r="A769">
        <f t="shared" si="114"/>
        <v>768</v>
      </c>
      <c r="B769">
        <f>train!G769</f>
        <v>215.9</v>
      </c>
      <c r="C769">
        <f>train!J769</f>
        <v>217</v>
      </c>
      <c r="D769">
        <f>train!M769</f>
        <v>342.8</v>
      </c>
      <c r="E769">
        <f>train!P769</f>
        <v>5.2</v>
      </c>
      <c r="F769" s="4">
        <f t="shared" si="110"/>
        <v>0.61422475106685637</v>
      </c>
      <c r="G769" s="4">
        <f t="shared" si="111"/>
        <v>0.60395212913999441</v>
      </c>
      <c r="H769" s="4">
        <f t="shared" si="112"/>
        <v>0.60395212913999441</v>
      </c>
      <c r="I769" s="4">
        <f t="shared" si="113"/>
        <v>0.26</v>
      </c>
      <c r="J769">
        <f t="shared" si="115"/>
        <v>2</v>
      </c>
      <c r="K769" t="str">
        <f>train!T769</f>
        <v>no</v>
      </c>
      <c r="L769">
        <f t="shared" si="116"/>
        <v>1.128143884114172</v>
      </c>
      <c r="M769">
        <f t="shared" si="117"/>
        <v>1.0836920196294733</v>
      </c>
      <c r="N769">
        <f t="shared" si="118"/>
        <v>1.0836920196294733</v>
      </c>
      <c r="O769">
        <f t="shared" si="119"/>
        <v>1.0836920196294733</v>
      </c>
    </row>
    <row r="770" spans="1:15">
      <c r="A770">
        <f t="shared" si="114"/>
        <v>769</v>
      </c>
      <c r="B770">
        <f>train!G770</f>
        <v>203.4</v>
      </c>
      <c r="C770">
        <f>train!J770</f>
        <v>128.69999999999999</v>
      </c>
      <c r="D770">
        <f>train!M770</f>
        <v>190.5</v>
      </c>
      <c r="E770">
        <f>train!P770</f>
        <v>11</v>
      </c>
      <c r="F770" s="4">
        <f t="shared" ref="F770:F833" si="120">(B770-$W$3)/($W$2-$W$3)</f>
        <v>0.57866287339971556</v>
      </c>
      <c r="G770" s="4">
        <f t="shared" ref="G770:G833" si="121">(C770-$W$5)/($W$4-$W$5)</f>
        <v>0.35819649318118557</v>
      </c>
      <c r="H770" s="4">
        <f t="shared" ref="H770:H833" si="122">(C770-$W$5)/($W$4-$W$5)</f>
        <v>0.35819649318118557</v>
      </c>
      <c r="I770" s="4">
        <f t="shared" ref="I770:I833" si="123">(E770-$W$9)/($W$8-$W$9)</f>
        <v>0.55000000000000004</v>
      </c>
      <c r="J770">
        <f t="shared" si="115"/>
        <v>2</v>
      </c>
      <c r="K770" t="str">
        <f>train!T770</f>
        <v>no</v>
      </c>
      <c r="L770">
        <f t="shared" si="116"/>
        <v>1.128143884114172</v>
      </c>
      <c r="M770">
        <f t="shared" si="117"/>
        <v>0.94549467291244604</v>
      </c>
      <c r="N770">
        <f t="shared" si="118"/>
        <v>0.94549467291244604</v>
      </c>
      <c r="O770">
        <f t="shared" si="119"/>
        <v>0.94549467291244604</v>
      </c>
    </row>
    <row r="771" spans="1:15">
      <c r="A771">
        <f t="shared" ref="A771:A834" si="124">ROW()-1</f>
        <v>770</v>
      </c>
      <c r="B771">
        <f>train!G771</f>
        <v>110.1</v>
      </c>
      <c r="C771">
        <f>train!J771</f>
        <v>169</v>
      </c>
      <c r="D771">
        <f>train!M771</f>
        <v>166.7</v>
      </c>
      <c r="E771">
        <f>train!P771</f>
        <v>9.1999999999999993</v>
      </c>
      <c r="F771" s="4">
        <f t="shared" si="120"/>
        <v>0.31322901849217638</v>
      </c>
      <c r="G771" s="4">
        <f t="shared" si="121"/>
        <v>0.47035903145004171</v>
      </c>
      <c r="H771" s="4">
        <f t="shared" si="122"/>
        <v>0.47035903145004171</v>
      </c>
      <c r="I771" s="4">
        <f t="shared" si="123"/>
        <v>0.45999999999999996</v>
      </c>
      <c r="J771">
        <f t="shared" ref="J771:J834" si="125">MATCH(MIN(L771:O771),L771:O771,0)</f>
        <v>2</v>
      </c>
      <c r="K771" t="str">
        <f>train!T771</f>
        <v>no</v>
      </c>
      <c r="L771">
        <f t="shared" ref="L771:L834" si="126">SQRT(($F$2-$Z$3)^2+($G$2-$AA$3)^2+($H$2-$AB$3)^2+($I$2-$AC$3)^2)</f>
        <v>1.128143884114172</v>
      </c>
      <c r="M771">
        <f t="shared" ref="M771:M834" si="127">SQRT((F771-$Z$4)^2+(G771-$AA$4)^2+(H771-$AB$4)^2+(I771-$AC$4)^2)</f>
        <v>0.86728752727040581</v>
      </c>
      <c r="N771">
        <f t="shared" ref="N771:N834" si="128">SQRT((F771-$Z$5)^2+(G771-$AA$5)^2+(H771-$AB$5)^2+(I771-$AC$5)^2)</f>
        <v>0.86728752727040581</v>
      </c>
      <c r="O771">
        <f t="shared" ref="O771:O834" si="129">SQRT((F771-$Z$6)^2+(G771-$AA$6)^2+(H771-$AB$6)^2+(I771-$AC$6)^2)</f>
        <v>0.86728752727040581</v>
      </c>
    </row>
    <row r="772" spans="1:15">
      <c r="A772">
        <f t="shared" si="124"/>
        <v>771</v>
      </c>
      <c r="B772">
        <f>train!G772</f>
        <v>111</v>
      </c>
      <c r="C772">
        <f>train!J772</f>
        <v>219.8</v>
      </c>
      <c r="D772">
        <f>train!M772</f>
        <v>202</v>
      </c>
      <c r="E772">
        <f>train!P772</f>
        <v>4.4000000000000004</v>
      </c>
      <c r="F772" s="4">
        <f t="shared" si="120"/>
        <v>0.31578947368421051</v>
      </c>
      <c r="G772" s="4">
        <f t="shared" si="121"/>
        <v>0.61174505983857497</v>
      </c>
      <c r="H772" s="4">
        <f t="shared" si="122"/>
        <v>0.61174505983857497</v>
      </c>
      <c r="I772" s="4">
        <f t="shared" si="123"/>
        <v>0.22000000000000003</v>
      </c>
      <c r="J772">
        <f t="shared" si="125"/>
        <v>2</v>
      </c>
      <c r="K772" t="str">
        <f>train!T772</f>
        <v>no</v>
      </c>
      <c r="L772">
        <f t="shared" si="126"/>
        <v>1.128143884114172</v>
      </c>
      <c r="M772">
        <f t="shared" si="127"/>
        <v>0.94688279536780784</v>
      </c>
      <c r="N772">
        <f t="shared" si="128"/>
        <v>0.94688279536780784</v>
      </c>
      <c r="O772">
        <f t="shared" si="129"/>
        <v>0.94688279536780784</v>
      </c>
    </row>
    <row r="773" spans="1:15">
      <c r="A773">
        <f t="shared" si="124"/>
        <v>772</v>
      </c>
      <c r="B773">
        <f>train!G773</f>
        <v>144.80000000000001</v>
      </c>
      <c r="C773">
        <f>train!J773</f>
        <v>112.5</v>
      </c>
      <c r="D773">
        <f>train!M773</f>
        <v>218.7</v>
      </c>
      <c r="E773">
        <f>train!P773</f>
        <v>13.8</v>
      </c>
      <c r="F773" s="4">
        <f t="shared" si="120"/>
        <v>0.41194879089615932</v>
      </c>
      <c r="G773" s="4">
        <f t="shared" si="121"/>
        <v>0.31310882271082657</v>
      </c>
      <c r="H773" s="4">
        <f t="shared" si="122"/>
        <v>0.31310882271082657</v>
      </c>
      <c r="I773" s="4">
        <f t="shared" si="123"/>
        <v>0.69000000000000006</v>
      </c>
      <c r="J773">
        <f t="shared" si="125"/>
        <v>2</v>
      </c>
      <c r="K773" t="str">
        <f>train!T773</f>
        <v>no</v>
      </c>
      <c r="L773">
        <f t="shared" si="126"/>
        <v>1.128143884114172</v>
      </c>
      <c r="M773">
        <f t="shared" si="127"/>
        <v>0.91753805154855961</v>
      </c>
      <c r="N773">
        <f t="shared" si="128"/>
        <v>0.91753805154855961</v>
      </c>
      <c r="O773">
        <f t="shared" si="129"/>
        <v>0.91753805154855961</v>
      </c>
    </row>
    <row r="774" spans="1:15">
      <c r="A774">
        <f t="shared" si="124"/>
        <v>773</v>
      </c>
      <c r="B774">
        <f>train!G774</f>
        <v>135.4</v>
      </c>
      <c r="C774">
        <f>train!J774</f>
        <v>205.9</v>
      </c>
      <c r="D774">
        <f>train!M774</f>
        <v>204</v>
      </c>
      <c r="E774">
        <f>train!P774</f>
        <v>7.9</v>
      </c>
      <c r="F774" s="4">
        <f t="shared" si="120"/>
        <v>0.38520625889046944</v>
      </c>
      <c r="G774" s="4">
        <f t="shared" si="121"/>
        <v>0.57305872529919288</v>
      </c>
      <c r="H774" s="4">
        <f t="shared" si="122"/>
        <v>0.57305872529919288</v>
      </c>
      <c r="I774" s="4">
        <f t="shared" si="123"/>
        <v>0.39500000000000002</v>
      </c>
      <c r="J774">
        <f t="shared" si="125"/>
        <v>2</v>
      </c>
      <c r="K774" t="str">
        <f>train!T774</f>
        <v>no</v>
      </c>
      <c r="L774">
        <f t="shared" si="126"/>
        <v>1.128143884114172</v>
      </c>
      <c r="M774">
        <f t="shared" si="127"/>
        <v>0.98040882654710071</v>
      </c>
      <c r="N774">
        <f t="shared" si="128"/>
        <v>0.98040882654710071</v>
      </c>
      <c r="O774">
        <f t="shared" si="129"/>
        <v>0.98040882654710071</v>
      </c>
    </row>
    <row r="775" spans="1:15">
      <c r="A775">
        <f t="shared" si="124"/>
        <v>774</v>
      </c>
      <c r="B775">
        <f>train!G775</f>
        <v>84.2</v>
      </c>
      <c r="C775">
        <f>train!J775</f>
        <v>80.8</v>
      </c>
      <c r="D775">
        <f>train!M775</f>
        <v>196.1</v>
      </c>
      <c r="E775">
        <f>train!P775</f>
        <v>10.8</v>
      </c>
      <c r="F775" s="4">
        <f t="shared" si="120"/>
        <v>0.23954480796586061</v>
      </c>
      <c r="G775" s="4">
        <f t="shared" si="121"/>
        <v>0.22488171444475366</v>
      </c>
      <c r="H775" s="4">
        <f t="shared" si="122"/>
        <v>0.22488171444475366</v>
      </c>
      <c r="I775" s="4">
        <f t="shared" si="123"/>
        <v>0.54</v>
      </c>
      <c r="J775">
        <f t="shared" si="125"/>
        <v>2</v>
      </c>
      <c r="K775" t="str">
        <f>train!T775</f>
        <v>no</v>
      </c>
      <c r="L775">
        <f t="shared" si="126"/>
        <v>1.128143884114172</v>
      </c>
      <c r="M775">
        <f t="shared" si="127"/>
        <v>0.67091376942690961</v>
      </c>
      <c r="N775">
        <f t="shared" si="128"/>
        <v>0.67091376942690961</v>
      </c>
      <c r="O775">
        <f t="shared" si="129"/>
        <v>0.67091376942690961</v>
      </c>
    </row>
    <row r="776" spans="1:15">
      <c r="A776">
        <f t="shared" si="124"/>
        <v>775</v>
      </c>
      <c r="B776">
        <f>train!G776</f>
        <v>209.1</v>
      </c>
      <c r="C776">
        <f>train!J776</f>
        <v>106.1</v>
      </c>
      <c r="D776">
        <f>train!M776</f>
        <v>179.6</v>
      </c>
      <c r="E776">
        <f>train!P776</f>
        <v>14</v>
      </c>
      <c r="F776" s="4">
        <f t="shared" si="120"/>
        <v>0.59487908961593172</v>
      </c>
      <c r="G776" s="4">
        <f t="shared" si="121"/>
        <v>0.29529640968549958</v>
      </c>
      <c r="H776" s="4">
        <f t="shared" si="122"/>
        <v>0.29529640968549958</v>
      </c>
      <c r="I776" s="4">
        <f t="shared" si="123"/>
        <v>0.7</v>
      </c>
      <c r="J776">
        <f t="shared" si="125"/>
        <v>2</v>
      </c>
      <c r="K776" t="str">
        <f>train!T776</f>
        <v>no</v>
      </c>
      <c r="L776">
        <f t="shared" si="126"/>
        <v>1.128143884114172</v>
      </c>
      <c r="M776">
        <f t="shared" si="127"/>
        <v>1.0090991380476808</v>
      </c>
      <c r="N776">
        <f t="shared" si="128"/>
        <v>1.0090991380476808</v>
      </c>
      <c r="O776">
        <f t="shared" si="129"/>
        <v>1.0090991380476808</v>
      </c>
    </row>
    <row r="777" spans="1:15">
      <c r="A777">
        <f t="shared" si="124"/>
        <v>776</v>
      </c>
      <c r="B777">
        <f>train!G777</f>
        <v>130.1</v>
      </c>
      <c r="C777">
        <f>train!J777</f>
        <v>196</v>
      </c>
      <c r="D777">
        <f>train!M777</f>
        <v>139.30000000000001</v>
      </c>
      <c r="E777">
        <f>train!P777</f>
        <v>11.4</v>
      </c>
      <c r="F777" s="4">
        <f t="shared" si="120"/>
        <v>0.37012802275960172</v>
      </c>
      <c r="G777" s="4">
        <f t="shared" si="121"/>
        <v>0.54550514890064017</v>
      </c>
      <c r="H777" s="4">
        <f t="shared" si="122"/>
        <v>0.54550514890064017</v>
      </c>
      <c r="I777" s="4">
        <f t="shared" si="123"/>
        <v>0.57000000000000006</v>
      </c>
      <c r="J777">
        <f t="shared" si="125"/>
        <v>2</v>
      </c>
      <c r="K777" t="str">
        <f>train!T777</f>
        <v>no</v>
      </c>
      <c r="L777">
        <f t="shared" si="126"/>
        <v>1.128143884114172</v>
      </c>
      <c r="M777">
        <f t="shared" si="127"/>
        <v>1.028127661424471</v>
      </c>
      <c r="N777">
        <f t="shared" si="128"/>
        <v>1.028127661424471</v>
      </c>
      <c r="O777">
        <f t="shared" si="129"/>
        <v>1.028127661424471</v>
      </c>
    </row>
    <row r="778" spans="1:15">
      <c r="A778">
        <f t="shared" si="124"/>
        <v>777</v>
      </c>
      <c r="B778">
        <f>train!G778</f>
        <v>241.9</v>
      </c>
      <c r="C778">
        <f>train!J778</f>
        <v>145.19999999999999</v>
      </c>
      <c r="D778">
        <f>train!M778</f>
        <v>214.5</v>
      </c>
      <c r="E778">
        <f>train!P778</f>
        <v>6.6</v>
      </c>
      <c r="F778" s="4">
        <f t="shared" si="120"/>
        <v>0.68819345661450926</v>
      </c>
      <c r="G778" s="4">
        <f t="shared" si="121"/>
        <v>0.40411912051210686</v>
      </c>
      <c r="H778" s="4">
        <f t="shared" si="122"/>
        <v>0.40411912051210686</v>
      </c>
      <c r="I778" s="4">
        <f t="shared" si="123"/>
        <v>0.32999999999999996</v>
      </c>
      <c r="J778">
        <f t="shared" si="125"/>
        <v>2</v>
      </c>
      <c r="K778" t="str">
        <f>train!T778</f>
        <v>no</v>
      </c>
      <c r="L778">
        <f t="shared" si="126"/>
        <v>1.128143884114172</v>
      </c>
      <c r="M778">
        <f t="shared" si="127"/>
        <v>0.95348558502684455</v>
      </c>
      <c r="N778">
        <f t="shared" si="128"/>
        <v>0.95348558502684455</v>
      </c>
      <c r="O778">
        <f t="shared" si="129"/>
        <v>0.95348558502684455</v>
      </c>
    </row>
    <row r="779" spans="1:15">
      <c r="A779">
        <f t="shared" si="124"/>
        <v>778</v>
      </c>
      <c r="B779">
        <f>train!G779</f>
        <v>67.7</v>
      </c>
      <c r="C779">
        <f>train!J779</f>
        <v>195.7</v>
      </c>
      <c r="D779">
        <f>train!M779</f>
        <v>236.5</v>
      </c>
      <c r="E779">
        <f>train!P779</f>
        <v>12</v>
      </c>
      <c r="F779" s="4">
        <f t="shared" si="120"/>
        <v>0.19260312944523472</v>
      </c>
      <c r="G779" s="4">
        <f t="shared" si="121"/>
        <v>0.54467019204007783</v>
      </c>
      <c r="H779" s="4">
        <f t="shared" si="122"/>
        <v>0.54467019204007783</v>
      </c>
      <c r="I779" s="4">
        <f t="shared" si="123"/>
        <v>0.6</v>
      </c>
      <c r="J779">
        <f t="shared" si="125"/>
        <v>2</v>
      </c>
      <c r="K779" t="str">
        <f>train!T779</f>
        <v>no</v>
      </c>
      <c r="L779">
        <f t="shared" si="126"/>
        <v>1.128143884114172</v>
      </c>
      <c r="M779">
        <f t="shared" si="127"/>
        <v>0.99520209086699996</v>
      </c>
      <c r="N779">
        <f t="shared" si="128"/>
        <v>0.99520209086699996</v>
      </c>
      <c r="O779">
        <f t="shared" si="129"/>
        <v>0.99520209086699996</v>
      </c>
    </row>
    <row r="780" spans="1:15">
      <c r="A780">
        <f t="shared" si="124"/>
        <v>779</v>
      </c>
      <c r="B780">
        <f>train!G780</f>
        <v>200.4</v>
      </c>
      <c r="C780">
        <f>train!J780</f>
        <v>309.2</v>
      </c>
      <c r="D780">
        <f>train!M780</f>
        <v>152.1</v>
      </c>
      <c r="E780">
        <f>train!P780</f>
        <v>10</v>
      </c>
      <c r="F780" s="4">
        <f t="shared" si="120"/>
        <v>0.57012802275960173</v>
      </c>
      <c r="G780" s="4">
        <f t="shared" si="121"/>
        <v>0.86056220428611185</v>
      </c>
      <c r="H780" s="4">
        <f t="shared" si="122"/>
        <v>0.86056220428611185</v>
      </c>
      <c r="I780" s="4">
        <f t="shared" si="123"/>
        <v>0.5</v>
      </c>
      <c r="J780">
        <f t="shared" si="125"/>
        <v>1</v>
      </c>
      <c r="K780" t="str">
        <f>train!T780</f>
        <v>no</v>
      </c>
      <c r="L780">
        <f t="shared" si="126"/>
        <v>1.128143884114172</v>
      </c>
      <c r="M780">
        <f t="shared" si="127"/>
        <v>1.433938833154091</v>
      </c>
      <c r="N780">
        <f t="shared" si="128"/>
        <v>1.433938833154091</v>
      </c>
      <c r="O780">
        <f t="shared" si="129"/>
        <v>1.433938833154091</v>
      </c>
    </row>
    <row r="781" spans="1:15">
      <c r="A781">
        <f t="shared" si="124"/>
        <v>780</v>
      </c>
      <c r="B781">
        <f>train!G781</f>
        <v>125.8</v>
      </c>
      <c r="C781">
        <f>train!J781</f>
        <v>207.7</v>
      </c>
      <c r="D781">
        <f>train!M781</f>
        <v>207.4</v>
      </c>
      <c r="E781">
        <f>train!P781</f>
        <v>14.1</v>
      </c>
      <c r="F781" s="4">
        <f t="shared" si="120"/>
        <v>0.35789473684210527</v>
      </c>
      <c r="G781" s="4">
        <f t="shared" si="121"/>
        <v>0.57806846646256604</v>
      </c>
      <c r="H781" s="4">
        <f t="shared" si="122"/>
        <v>0.57806846646256604</v>
      </c>
      <c r="I781" s="4">
        <f t="shared" si="123"/>
        <v>0.70499999999999996</v>
      </c>
      <c r="J781">
        <f t="shared" si="125"/>
        <v>1</v>
      </c>
      <c r="K781" t="str">
        <f>train!T781</f>
        <v>yes</v>
      </c>
      <c r="L781">
        <f t="shared" si="126"/>
        <v>1.128143884114172</v>
      </c>
      <c r="M781">
        <f t="shared" si="127"/>
        <v>1.1372950129566406</v>
      </c>
      <c r="N781">
        <f t="shared" si="128"/>
        <v>1.1372950129566406</v>
      </c>
      <c r="O781">
        <f t="shared" si="129"/>
        <v>1.1372950129566406</v>
      </c>
    </row>
    <row r="782" spans="1:15">
      <c r="A782">
        <f t="shared" si="124"/>
        <v>781</v>
      </c>
      <c r="B782">
        <f>train!G782</f>
        <v>128.19999999999999</v>
      </c>
      <c r="C782">
        <f>train!J782</f>
        <v>133.19999999999999</v>
      </c>
      <c r="D782">
        <f>train!M782</f>
        <v>177.6</v>
      </c>
      <c r="E782">
        <f>train!P782</f>
        <v>11.2</v>
      </c>
      <c r="F782" s="4">
        <f t="shared" si="120"/>
        <v>0.36472261735419625</v>
      </c>
      <c r="G782" s="4">
        <f t="shared" si="121"/>
        <v>0.37072084608961864</v>
      </c>
      <c r="H782" s="4">
        <f t="shared" si="122"/>
        <v>0.37072084608961864</v>
      </c>
      <c r="I782" s="4">
        <f t="shared" si="123"/>
        <v>0.55999999999999994</v>
      </c>
      <c r="J782">
        <f t="shared" si="125"/>
        <v>2</v>
      </c>
      <c r="K782" t="str">
        <f>train!T782</f>
        <v>no</v>
      </c>
      <c r="L782">
        <f t="shared" si="126"/>
        <v>1.128143884114172</v>
      </c>
      <c r="M782">
        <f t="shared" si="127"/>
        <v>0.84940595657229812</v>
      </c>
      <c r="N782">
        <f t="shared" si="128"/>
        <v>0.84940595657229812</v>
      </c>
      <c r="O782">
        <f t="shared" si="129"/>
        <v>0.84940595657229812</v>
      </c>
    </row>
    <row r="783" spans="1:15">
      <c r="A783">
        <f t="shared" si="124"/>
        <v>782</v>
      </c>
      <c r="B783">
        <f>train!G783</f>
        <v>226.3</v>
      </c>
      <c r="C783">
        <f>train!J783</f>
        <v>223</v>
      </c>
      <c r="D783">
        <f>train!M783</f>
        <v>255.6</v>
      </c>
      <c r="E783">
        <f>train!P783</f>
        <v>13</v>
      </c>
      <c r="F783" s="4">
        <f t="shared" si="120"/>
        <v>0.64381223328591752</v>
      </c>
      <c r="G783" s="4">
        <f t="shared" si="121"/>
        <v>0.62065126635123846</v>
      </c>
      <c r="H783" s="4">
        <f t="shared" si="122"/>
        <v>0.62065126635123846</v>
      </c>
      <c r="I783" s="4">
        <f t="shared" si="123"/>
        <v>0.65</v>
      </c>
      <c r="J783">
        <f t="shared" si="125"/>
        <v>1</v>
      </c>
      <c r="K783" t="str">
        <f>train!T783</f>
        <v>no</v>
      </c>
      <c r="L783">
        <f t="shared" si="126"/>
        <v>1.128143884114172</v>
      </c>
      <c r="M783">
        <f t="shared" si="127"/>
        <v>1.2678368114924699</v>
      </c>
      <c r="N783">
        <f t="shared" si="128"/>
        <v>1.2678368114924699</v>
      </c>
      <c r="O783">
        <f t="shared" si="129"/>
        <v>1.2678368114924699</v>
      </c>
    </row>
    <row r="784" spans="1:15">
      <c r="A784">
        <f t="shared" si="124"/>
        <v>783</v>
      </c>
      <c r="B784">
        <f>train!G784</f>
        <v>162.30000000000001</v>
      </c>
      <c r="C784">
        <f>train!J784</f>
        <v>233.9</v>
      </c>
      <c r="D784">
        <f>train!M784</f>
        <v>277.39999999999998</v>
      </c>
      <c r="E784">
        <f>train!P784</f>
        <v>9.1999999999999993</v>
      </c>
      <c r="F784" s="4">
        <f t="shared" si="120"/>
        <v>0.46173541963015652</v>
      </c>
      <c r="G784" s="4">
        <f t="shared" si="121"/>
        <v>0.65098803228499857</v>
      </c>
      <c r="H784" s="4">
        <f t="shared" si="122"/>
        <v>0.65098803228499857</v>
      </c>
      <c r="I784" s="4">
        <f t="shared" si="123"/>
        <v>0.45999999999999996</v>
      </c>
      <c r="J784">
        <f t="shared" si="125"/>
        <v>2</v>
      </c>
      <c r="K784" t="str">
        <f>train!T784</f>
        <v>no</v>
      </c>
      <c r="L784">
        <f t="shared" si="126"/>
        <v>1.128143884114172</v>
      </c>
      <c r="M784">
        <f t="shared" si="127"/>
        <v>1.1279939867293731</v>
      </c>
      <c r="N784">
        <f t="shared" si="128"/>
        <v>1.1279939867293731</v>
      </c>
      <c r="O784">
        <f t="shared" si="129"/>
        <v>1.1279939867293731</v>
      </c>
    </row>
    <row r="785" spans="1:15">
      <c r="A785">
        <f t="shared" si="124"/>
        <v>784</v>
      </c>
      <c r="B785">
        <f>train!G785</f>
        <v>120.5</v>
      </c>
      <c r="C785">
        <f>train!J785</f>
        <v>189.7</v>
      </c>
      <c r="D785">
        <f>train!M785</f>
        <v>270.10000000000002</v>
      </c>
      <c r="E785">
        <f>train!P785</f>
        <v>14.3</v>
      </c>
      <c r="F785" s="4">
        <f t="shared" si="120"/>
        <v>0.34281650071123754</v>
      </c>
      <c r="G785" s="4">
        <f t="shared" si="121"/>
        <v>0.52797105482883377</v>
      </c>
      <c r="H785" s="4">
        <f t="shared" si="122"/>
        <v>0.52797105482883377</v>
      </c>
      <c r="I785" s="4">
        <f t="shared" si="123"/>
        <v>0.71500000000000008</v>
      </c>
      <c r="J785">
        <f t="shared" si="125"/>
        <v>2</v>
      </c>
      <c r="K785" t="str">
        <f>train!T785</f>
        <v>no</v>
      </c>
      <c r="L785">
        <f t="shared" si="126"/>
        <v>1.128143884114172</v>
      </c>
      <c r="M785">
        <f t="shared" si="127"/>
        <v>1.089153351293582</v>
      </c>
      <c r="N785">
        <f t="shared" si="128"/>
        <v>1.089153351293582</v>
      </c>
      <c r="O785">
        <f t="shared" si="129"/>
        <v>1.089153351293582</v>
      </c>
    </row>
    <row r="786" spans="1:15">
      <c r="A786">
        <f t="shared" si="124"/>
        <v>785</v>
      </c>
      <c r="B786">
        <f>train!G786</f>
        <v>91.1</v>
      </c>
      <c r="C786">
        <f>train!J786</f>
        <v>179.3</v>
      </c>
      <c r="D786">
        <f>train!M786</f>
        <v>300.7</v>
      </c>
      <c r="E786">
        <f>train!P786</f>
        <v>11.9</v>
      </c>
      <c r="F786" s="4">
        <f t="shared" si="120"/>
        <v>0.25917496443812232</v>
      </c>
      <c r="G786" s="4">
        <f t="shared" si="121"/>
        <v>0.49902588366267747</v>
      </c>
      <c r="H786" s="4">
        <f t="shared" si="122"/>
        <v>0.49902588366267747</v>
      </c>
      <c r="I786" s="4">
        <f t="shared" si="123"/>
        <v>0.59499999999999997</v>
      </c>
      <c r="J786">
        <f t="shared" si="125"/>
        <v>2</v>
      </c>
      <c r="K786" t="str">
        <f>train!T786</f>
        <v>no</v>
      </c>
      <c r="L786">
        <f t="shared" si="126"/>
        <v>1.128143884114172</v>
      </c>
      <c r="M786">
        <f t="shared" si="127"/>
        <v>0.95877543112145625</v>
      </c>
      <c r="N786">
        <f t="shared" si="128"/>
        <v>0.95877543112145625</v>
      </c>
      <c r="O786">
        <f t="shared" si="129"/>
        <v>0.95877543112145625</v>
      </c>
    </row>
    <row r="787" spans="1:15">
      <c r="A787">
        <f t="shared" si="124"/>
        <v>786</v>
      </c>
      <c r="B787">
        <f>train!G787</f>
        <v>168.8</v>
      </c>
      <c r="C787">
        <f>train!J787</f>
        <v>241.4</v>
      </c>
      <c r="D787">
        <f>train!M787</f>
        <v>204.8</v>
      </c>
      <c r="E787">
        <f>train!P787</f>
        <v>15.5</v>
      </c>
      <c r="F787" s="4">
        <f t="shared" si="120"/>
        <v>0.48022759601706971</v>
      </c>
      <c r="G787" s="4">
        <f t="shared" si="121"/>
        <v>0.67186195379905367</v>
      </c>
      <c r="H787" s="4">
        <f t="shared" si="122"/>
        <v>0.67186195379905367</v>
      </c>
      <c r="I787" s="4">
        <f t="shared" si="123"/>
        <v>0.77500000000000002</v>
      </c>
      <c r="J787">
        <f t="shared" si="125"/>
        <v>1</v>
      </c>
      <c r="K787" t="str">
        <f>train!T787</f>
        <v>no</v>
      </c>
      <c r="L787">
        <f t="shared" si="126"/>
        <v>1.128143884114172</v>
      </c>
      <c r="M787">
        <f t="shared" si="127"/>
        <v>1.3168297209213109</v>
      </c>
      <c r="N787">
        <f t="shared" si="128"/>
        <v>1.3168297209213109</v>
      </c>
      <c r="O787">
        <f t="shared" si="129"/>
        <v>1.3168297209213109</v>
      </c>
    </row>
    <row r="788" spans="1:15">
      <c r="A788">
        <f t="shared" si="124"/>
        <v>787</v>
      </c>
      <c r="B788">
        <f>train!G788</f>
        <v>153.5</v>
      </c>
      <c r="C788">
        <f>train!J788</f>
        <v>287.3</v>
      </c>
      <c r="D788">
        <f>train!M788</f>
        <v>230.2</v>
      </c>
      <c r="E788">
        <f>train!P788</f>
        <v>6.5</v>
      </c>
      <c r="F788" s="4">
        <f t="shared" si="120"/>
        <v>0.43669985775248932</v>
      </c>
      <c r="G788" s="4">
        <f t="shared" si="121"/>
        <v>0.79961035346507092</v>
      </c>
      <c r="H788" s="4">
        <f t="shared" si="122"/>
        <v>0.79961035346507092</v>
      </c>
      <c r="I788" s="4">
        <f t="shared" si="123"/>
        <v>0.32500000000000001</v>
      </c>
      <c r="J788">
        <f t="shared" si="125"/>
        <v>1</v>
      </c>
      <c r="K788" t="str">
        <f>train!T788</f>
        <v>no</v>
      </c>
      <c r="L788">
        <f t="shared" si="126"/>
        <v>1.128143884114172</v>
      </c>
      <c r="M788">
        <f t="shared" si="127"/>
        <v>1.2550239840330206</v>
      </c>
      <c r="N788">
        <f t="shared" si="128"/>
        <v>1.2550239840330206</v>
      </c>
      <c r="O788">
        <f t="shared" si="129"/>
        <v>1.2550239840330206</v>
      </c>
    </row>
    <row r="789" spans="1:15">
      <c r="A789">
        <f t="shared" si="124"/>
        <v>788</v>
      </c>
      <c r="B789">
        <f>train!G789</f>
        <v>226.2</v>
      </c>
      <c r="C789">
        <f>train!J789</f>
        <v>140.30000000000001</v>
      </c>
      <c r="D789">
        <f>train!M789</f>
        <v>208.9</v>
      </c>
      <c r="E789">
        <f>train!P789</f>
        <v>6.4</v>
      </c>
      <c r="F789" s="4">
        <f t="shared" si="120"/>
        <v>0.64352773826458032</v>
      </c>
      <c r="G789" s="4">
        <f t="shared" si="121"/>
        <v>0.39048149178959091</v>
      </c>
      <c r="H789" s="4">
        <f t="shared" si="122"/>
        <v>0.39048149178959091</v>
      </c>
      <c r="I789" s="4">
        <f t="shared" si="123"/>
        <v>0.32</v>
      </c>
      <c r="J789">
        <f t="shared" si="125"/>
        <v>2</v>
      </c>
      <c r="K789" t="str">
        <f>train!T789</f>
        <v>no</v>
      </c>
      <c r="L789">
        <f t="shared" si="126"/>
        <v>1.128143884114172</v>
      </c>
      <c r="M789">
        <f t="shared" si="127"/>
        <v>0.90635508537017373</v>
      </c>
      <c r="N789">
        <f t="shared" si="128"/>
        <v>0.90635508537017373</v>
      </c>
      <c r="O789">
        <f t="shared" si="129"/>
        <v>0.90635508537017373</v>
      </c>
    </row>
    <row r="790" spans="1:15">
      <c r="A790">
        <f t="shared" si="124"/>
        <v>789</v>
      </c>
      <c r="B790">
        <f>train!G790</f>
        <v>191.9</v>
      </c>
      <c r="C790">
        <f>train!J790</f>
        <v>206.9</v>
      </c>
      <c r="D790">
        <f>train!M790</f>
        <v>272</v>
      </c>
      <c r="E790">
        <f>train!P790</f>
        <v>12.6</v>
      </c>
      <c r="F790" s="4">
        <f t="shared" si="120"/>
        <v>0.54594594594594592</v>
      </c>
      <c r="G790" s="4">
        <f t="shared" si="121"/>
        <v>0.57584191483440017</v>
      </c>
      <c r="H790" s="4">
        <f t="shared" si="122"/>
        <v>0.57584191483440017</v>
      </c>
      <c r="I790" s="4">
        <f t="shared" si="123"/>
        <v>0.63</v>
      </c>
      <c r="J790">
        <f t="shared" si="125"/>
        <v>1</v>
      </c>
      <c r="K790" t="str">
        <f>train!T790</f>
        <v>no</v>
      </c>
      <c r="L790">
        <f t="shared" si="126"/>
        <v>1.128143884114172</v>
      </c>
      <c r="M790">
        <f t="shared" si="127"/>
        <v>1.165394696081594</v>
      </c>
      <c r="N790">
        <f t="shared" si="128"/>
        <v>1.165394696081594</v>
      </c>
      <c r="O790">
        <f t="shared" si="129"/>
        <v>1.165394696081594</v>
      </c>
    </row>
    <row r="791" spans="1:15">
      <c r="A791">
        <f t="shared" si="124"/>
        <v>790</v>
      </c>
      <c r="B791">
        <f>train!G791</f>
        <v>167.9</v>
      </c>
      <c r="C791">
        <f>train!J791</f>
        <v>190.7</v>
      </c>
      <c r="D791">
        <f>train!M791</f>
        <v>193</v>
      </c>
      <c r="E791">
        <f>train!P791</f>
        <v>9.1999999999999993</v>
      </c>
      <c r="F791" s="4">
        <f t="shared" si="120"/>
        <v>0.47766714082503559</v>
      </c>
      <c r="G791" s="4">
        <f t="shared" si="121"/>
        <v>0.53075424436404117</v>
      </c>
      <c r="H791" s="4">
        <f t="shared" si="122"/>
        <v>0.53075424436404117</v>
      </c>
      <c r="I791" s="4">
        <f t="shared" si="123"/>
        <v>0.45999999999999996</v>
      </c>
      <c r="J791">
        <f t="shared" si="125"/>
        <v>2</v>
      </c>
      <c r="K791" t="str">
        <f>train!T791</f>
        <v>yes</v>
      </c>
      <c r="L791">
        <f t="shared" si="126"/>
        <v>1.128143884114172</v>
      </c>
      <c r="M791">
        <f t="shared" si="127"/>
        <v>1.0015817656311705</v>
      </c>
      <c r="N791">
        <f t="shared" si="128"/>
        <v>1.0015817656311705</v>
      </c>
      <c r="O791">
        <f t="shared" si="129"/>
        <v>1.0015817656311705</v>
      </c>
    </row>
    <row r="792" spans="1:15">
      <c r="A792">
        <f t="shared" si="124"/>
        <v>791</v>
      </c>
      <c r="B792">
        <f>train!G792</f>
        <v>180</v>
      </c>
      <c r="C792">
        <f>train!J792</f>
        <v>145</v>
      </c>
      <c r="D792">
        <f>train!M792</f>
        <v>233.7</v>
      </c>
      <c r="E792">
        <f>train!P792</f>
        <v>11.5</v>
      </c>
      <c r="F792" s="4">
        <f t="shared" si="120"/>
        <v>0.5120910384068279</v>
      </c>
      <c r="G792" s="4">
        <f t="shared" si="121"/>
        <v>0.40356248260506539</v>
      </c>
      <c r="H792" s="4">
        <f t="shared" si="122"/>
        <v>0.40356248260506539</v>
      </c>
      <c r="I792" s="4">
        <f t="shared" si="123"/>
        <v>0.57499999999999996</v>
      </c>
      <c r="J792">
        <f t="shared" si="125"/>
        <v>2</v>
      </c>
      <c r="K792" t="str">
        <f>train!T792</f>
        <v>no</v>
      </c>
      <c r="L792">
        <f t="shared" si="126"/>
        <v>1.128143884114172</v>
      </c>
      <c r="M792">
        <f t="shared" si="127"/>
        <v>0.95842975034652944</v>
      </c>
      <c r="N792">
        <f t="shared" si="128"/>
        <v>0.95842975034652944</v>
      </c>
      <c r="O792">
        <f t="shared" si="129"/>
        <v>0.95842975034652944</v>
      </c>
    </row>
    <row r="793" spans="1:15">
      <c r="A793">
        <f t="shared" si="124"/>
        <v>792</v>
      </c>
      <c r="B793">
        <f>train!G793</f>
        <v>257.39999999999998</v>
      </c>
      <c r="C793">
        <f>train!J793</f>
        <v>261.10000000000002</v>
      </c>
      <c r="D793">
        <f>train!M793</f>
        <v>204.4</v>
      </c>
      <c r="E793">
        <f>train!P793</f>
        <v>13.4</v>
      </c>
      <c r="F793" s="4">
        <f t="shared" si="120"/>
        <v>0.73229018492176379</v>
      </c>
      <c r="G793" s="4">
        <f t="shared" si="121"/>
        <v>0.7266907876426385</v>
      </c>
      <c r="H793" s="4">
        <f t="shared" si="122"/>
        <v>0.7266907876426385</v>
      </c>
      <c r="I793" s="4">
        <f t="shared" si="123"/>
        <v>0.67</v>
      </c>
      <c r="J793">
        <f t="shared" si="125"/>
        <v>1</v>
      </c>
      <c r="K793" t="str">
        <f>train!T793</f>
        <v>yes</v>
      </c>
      <c r="L793">
        <f t="shared" si="126"/>
        <v>1.128143884114172</v>
      </c>
      <c r="M793">
        <f t="shared" si="127"/>
        <v>1.4287434747434922</v>
      </c>
      <c r="N793">
        <f t="shared" si="128"/>
        <v>1.4287434747434922</v>
      </c>
      <c r="O793">
        <f t="shared" si="129"/>
        <v>1.4287434747434922</v>
      </c>
    </row>
    <row r="794" spans="1:15">
      <c r="A794">
        <f t="shared" si="124"/>
        <v>793</v>
      </c>
      <c r="B794">
        <f>train!G794</f>
        <v>174.4</v>
      </c>
      <c r="C794">
        <f>train!J794</f>
        <v>169.9</v>
      </c>
      <c r="D794">
        <f>train!M794</f>
        <v>201.6</v>
      </c>
      <c r="E794">
        <f>train!P794</f>
        <v>11</v>
      </c>
      <c r="F794" s="4">
        <f t="shared" si="120"/>
        <v>0.49615931721194878</v>
      </c>
      <c r="G794" s="4">
        <f t="shared" si="121"/>
        <v>0.47286390203172834</v>
      </c>
      <c r="H794" s="4">
        <f t="shared" si="122"/>
        <v>0.47286390203172834</v>
      </c>
      <c r="I794" s="4">
        <f t="shared" si="123"/>
        <v>0.55000000000000004</v>
      </c>
      <c r="J794">
        <f t="shared" si="125"/>
        <v>2</v>
      </c>
      <c r="K794" t="str">
        <f>train!T794</f>
        <v>no</v>
      </c>
      <c r="L794">
        <f t="shared" si="126"/>
        <v>1.128143884114172</v>
      </c>
      <c r="M794">
        <f t="shared" si="127"/>
        <v>0.99793517211568961</v>
      </c>
      <c r="N794">
        <f t="shared" si="128"/>
        <v>0.99793517211568961</v>
      </c>
      <c r="O794">
        <f t="shared" si="129"/>
        <v>0.99793517211568961</v>
      </c>
    </row>
    <row r="795" spans="1:15">
      <c r="A795">
        <f t="shared" si="124"/>
        <v>794</v>
      </c>
      <c r="B795">
        <f>train!G795</f>
        <v>159.69999999999999</v>
      </c>
      <c r="C795">
        <f>train!J795</f>
        <v>155.4</v>
      </c>
      <c r="D795">
        <f>train!M795</f>
        <v>255.7</v>
      </c>
      <c r="E795">
        <f>train!P795</f>
        <v>8.4</v>
      </c>
      <c r="F795" s="4">
        <f t="shared" si="120"/>
        <v>0.45433854907539117</v>
      </c>
      <c r="G795" s="4">
        <f t="shared" si="121"/>
        <v>0.4325076537712218</v>
      </c>
      <c r="H795" s="4">
        <f t="shared" si="122"/>
        <v>0.4325076537712218</v>
      </c>
      <c r="I795" s="4">
        <f t="shared" si="123"/>
        <v>0.42000000000000004</v>
      </c>
      <c r="J795">
        <f t="shared" si="125"/>
        <v>2</v>
      </c>
      <c r="K795" t="str">
        <f>train!T795</f>
        <v>no</v>
      </c>
      <c r="L795">
        <f t="shared" si="126"/>
        <v>1.128143884114172</v>
      </c>
      <c r="M795">
        <f t="shared" si="127"/>
        <v>0.87002830891719019</v>
      </c>
      <c r="N795">
        <f t="shared" si="128"/>
        <v>0.87002830891719019</v>
      </c>
      <c r="O795">
        <f t="shared" si="129"/>
        <v>0.87002830891719019</v>
      </c>
    </row>
    <row r="796" spans="1:15">
      <c r="A796">
        <f t="shared" si="124"/>
        <v>795</v>
      </c>
      <c r="B796">
        <f>train!G796</f>
        <v>237.2</v>
      </c>
      <c r="C796">
        <f>train!J796</f>
        <v>222.6</v>
      </c>
      <c r="D796">
        <f>train!M796</f>
        <v>173.3</v>
      </c>
      <c r="E796">
        <f>train!P796</f>
        <v>11</v>
      </c>
      <c r="F796" s="4">
        <f t="shared" si="120"/>
        <v>0.67482219061166426</v>
      </c>
      <c r="G796" s="4">
        <f t="shared" si="121"/>
        <v>0.61953799053715553</v>
      </c>
      <c r="H796" s="4">
        <f t="shared" si="122"/>
        <v>0.61953799053715553</v>
      </c>
      <c r="I796" s="4">
        <f t="shared" si="123"/>
        <v>0.55000000000000004</v>
      </c>
      <c r="J796">
        <f t="shared" si="125"/>
        <v>1</v>
      </c>
      <c r="K796" t="str">
        <f>train!T796</f>
        <v>no</v>
      </c>
      <c r="L796">
        <f t="shared" si="126"/>
        <v>1.128143884114172</v>
      </c>
      <c r="M796">
        <f t="shared" si="127"/>
        <v>1.2351273749616103</v>
      </c>
      <c r="N796">
        <f t="shared" si="128"/>
        <v>1.2351273749616103</v>
      </c>
      <c r="O796">
        <f t="shared" si="129"/>
        <v>1.2351273749616103</v>
      </c>
    </row>
    <row r="797" spans="1:15">
      <c r="A797">
        <f t="shared" si="124"/>
        <v>796</v>
      </c>
      <c r="B797">
        <f>train!G797</f>
        <v>153.80000000000001</v>
      </c>
      <c r="C797">
        <f>train!J797</f>
        <v>234</v>
      </c>
      <c r="D797">
        <f>train!M797</f>
        <v>196.3</v>
      </c>
      <c r="E797">
        <f>train!P797</f>
        <v>11.6</v>
      </c>
      <c r="F797" s="4">
        <f t="shared" si="120"/>
        <v>0.43755334281650077</v>
      </c>
      <c r="G797" s="4">
        <f t="shared" si="121"/>
        <v>0.65126635123851928</v>
      </c>
      <c r="H797" s="4">
        <f t="shared" si="122"/>
        <v>0.65126635123851928</v>
      </c>
      <c r="I797" s="4">
        <f t="shared" si="123"/>
        <v>0.57999999999999996</v>
      </c>
      <c r="J797">
        <f t="shared" si="125"/>
        <v>1</v>
      </c>
      <c r="K797" t="str">
        <f>train!T797</f>
        <v>no</v>
      </c>
      <c r="L797">
        <f t="shared" si="126"/>
        <v>1.128143884114172</v>
      </c>
      <c r="M797">
        <f t="shared" si="127"/>
        <v>1.1730936229990183</v>
      </c>
      <c r="N797">
        <f t="shared" si="128"/>
        <v>1.1730936229990183</v>
      </c>
      <c r="O797">
        <f t="shared" si="129"/>
        <v>1.1730936229990183</v>
      </c>
    </row>
    <row r="798" spans="1:15">
      <c r="A798">
        <f t="shared" si="124"/>
        <v>797</v>
      </c>
      <c r="B798">
        <f>train!G798</f>
        <v>205.1</v>
      </c>
      <c r="C798">
        <f>train!J798</f>
        <v>160.5</v>
      </c>
      <c r="D798">
        <f>train!M798</f>
        <v>149.5</v>
      </c>
      <c r="E798">
        <f>train!P798</f>
        <v>10.7</v>
      </c>
      <c r="F798" s="4">
        <f t="shared" si="120"/>
        <v>0.58349928876244661</v>
      </c>
      <c r="G798" s="4">
        <f t="shared" si="121"/>
        <v>0.44670192040077927</v>
      </c>
      <c r="H798" s="4">
        <f t="shared" si="122"/>
        <v>0.44670192040077927</v>
      </c>
      <c r="I798" s="4">
        <f t="shared" si="123"/>
        <v>0.53499999999999992</v>
      </c>
      <c r="J798">
        <f t="shared" si="125"/>
        <v>2</v>
      </c>
      <c r="K798" t="str">
        <f>train!T798</f>
        <v>no</v>
      </c>
      <c r="L798">
        <f t="shared" si="126"/>
        <v>1.128143884114172</v>
      </c>
      <c r="M798">
        <f t="shared" si="127"/>
        <v>1.0128087832191075</v>
      </c>
      <c r="N798">
        <f t="shared" si="128"/>
        <v>1.0128087832191075</v>
      </c>
      <c r="O798">
        <f t="shared" si="129"/>
        <v>1.0128087832191075</v>
      </c>
    </row>
    <row r="799" spans="1:15">
      <c r="A799">
        <f t="shared" si="124"/>
        <v>798</v>
      </c>
      <c r="B799">
        <f>train!G799</f>
        <v>175.7</v>
      </c>
      <c r="C799">
        <f>train!J799</f>
        <v>187.2</v>
      </c>
      <c r="D799">
        <f>train!M799</f>
        <v>225.5</v>
      </c>
      <c r="E799">
        <f>train!P799</f>
        <v>8.6</v>
      </c>
      <c r="F799" s="4">
        <f t="shared" si="120"/>
        <v>0.4998577524893314</v>
      </c>
      <c r="G799" s="4">
        <f t="shared" si="121"/>
        <v>0.52101308099081545</v>
      </c>
      <c r="H799" s="4">
        <f t="shared" si="122"/>
        <v>0.52101308099081545</v>
      </c>
      <c r="I799" s="4">
        <f t="shared" si="123"/>
        <v>0.43</v>
      </c>
      <c r="J799">
        <f t="shared" si="125"/>
        <v>2</v>
      </c>
      <c r="K799" t="str">
        <f>train!T799</f>
        <v>no</v>
      </c>
      <c r="L799">
        <f t="shared" si="126"/>
        <v>1.128143884114172</v>
      </c>
      <c r="M799">
        <f t="shared" si="127"/>
        <v>0.98877046570514515</v>
      </c>
      <c r="N799">
        <f t="shared" si="128"/>
        <v>0.98877046570514515</v>
      </c>
      <c r="O799">
        <f t="shared" si="129"/>
        <v>0.98877046570514515</v>
      </c>
    </row>
    <row r="800" spans="1:15">
      <c r="A800">
        <f t="shared" si="124"/>
        <v>799</v>
      </c>
      <c r="B800">
        <f>train!G800</f>
        <v>155.9</v>
      </c>
      <c r="C800">
        <f>train!J800</f>
        <v>224.2</v>
      </c>
      <c r="D800">
        <f>train!M800</f>
        <v>221</v>
      </c>
      <c r="E800">
        <f>train!P800</f>
        <v>8.6</v>
      </c>
      <c r="F800" s="4">
        <f t="shared" si="120"/>
        <v>0.44352773826458036</v>
      </c>
      <c r="G800" s="4">
        <f t="shared" si="121"/>
        <v>0.62399109379348727</v>
      </c>
      <c r="H800" s="4">
        <f t="shared" si="122"/>
        <v>0.62399109379348727</v>
      </c>
      <c r="I800" s="4">
        <f t="shared" si="123"/>
        <v>0.43</v>
      </c>
      <c r="J800">
        <f t="shared" si="125"/>
        <v>2</v>
      </c>
      <c r="K800" t="str">
        <f>train!T800</f>
        <v>no</v>
      </c>
      <c r="L800">
        <f t="shared" si="126"/>
        <v>1.128143884114172</v>
      </c>
      <c r="M800">
        <f t="shared" si="127"/>
        <v>1.0771938659671616</v>
      </c>
      <c r="N800">
        <f t="shared" si="128"/>
        <v>1.0771938659671616</v>
      </c>
      <c r="O800">
        <f t="shared" si="129"/>
        <v>1.0771938659671616</v>
      </c>
    </row>
    <row r="801" spans="1:15">
      <c r="A801">
        <f t="shared" si="124"/>
        <v>800</v>
      </c>
      <c r="B801">
        <f>train!G801</f>
        <v>154.4</v>
      </c>
      <c r="C801">
        <f>train!J801</f>
        <v>221.4</v>
      </c>
      <c r="D801">
        <f>train!M801</f>
        <v>208.5</v>
      </c>
      <c r="E801">
        <f>train!P801</f>
        <v>10.3</v>
      </c>
      <c r="F801" s="4">
        <f t="shared" si="120"/>
        <v>0.4392603129445235</v>
      </c>
      <c r="G801" s="4">
        <f t="shared" si="121"/>
        <v>0.61619816309490671</v>
      </c>
      <c r="H801" s="4">
        <f t="shared" si="122"/>
        <v>0.61619816309490671</v>
      </c>
      <c r="I801" s="4">
        <f t="shared" si="123"/>
        <v>0.51500000000000001</v>
      </c>
      <c r="J801">
        <f t="shared" si="125"/>
        <v>2</v>
      </c>
      <c r="K801" t="str">
        <f>train!T801</f>
        <v>no</v>
      </c>
      <c r="L801">
        <f t="shared" si="126"/>
        <v>1.128143884114172</v>
      </c>
      <c r="M801">
        <f t="shared" si="127"/>
        <v>1.1034377983969894</v>
      </c>
      <c r="N801">
        <f t="shared" si="128"/>
        <v>1.1034377983969894</v>
      </c>
      <c r="O801">
        <f t="shared" si="129"/>
        <v>1.1034377983969894</v>
      </c>
    </row>
    <row r="802" spans="1:15">
      <c r="A802">
        <f t="shared" si="124"/>
        <v>801</v>
      </c>
      <c r="B802">
        <f>train!G802</f>
        <v>150</v>
      </c>
      <c r="C802">
        <f>train!J802</f>
        <v>285.89999999999998</v>
      </c>
      <c r="D802">
        <f>train!M802</f>
        <v>190.6</v>
      </c>
      <c r="E802">
        <f>train!P802</f>
        <v>9.4</v>
      </c>
      <c r="F802" s="4">
        <f t="shared" si="120"/>
        <v>0.4267425320056899</v>
      </c>
      <c r="G802" s="4">
        <f t="shared" si="121"/>
        <v>0.79571388811578059</v>
      </c>
      <c r="H802" s="4">
        <f t="shared" si="122"/>
        <v>0.79571388811578059</v>
      </c>
      <c r="I802" s="4">
        <f t="shared" si="123"/>
        <v>0.47000000000000003</v>
      </c>
      <c r="J802">
        <f t="shared" si="125"/>
        <v>1</v>
      </c>
      <c r="K802" t="str">
        <f>train!T802</f>
        <v>no</v>
      </c>
      <c r="L802">
        <f t="shared" si="126"/>
        <v>1.128143884114172</v>
      </c>
      <c r="M802">
        <f t="shared" si="127"/>
        <v>1.292025685543168</v>
      </c>
      <c r="N802">
        <f t="shared" si="128"/>
        <v>1.292025685543168</v>
      </c>
      <c r="O802">
        <f t="shared" si="129"/>
        <v>1.292025685543168</v>
      </c>
    </row>
    <row r="803" spans="1:15">
      <c r="A803">
        <f t="shared" si="124"/>
        <v>802</v>
      </c>
      <c r="B803">
        <f>train!G803</f>
        <v>232.4</v>
      </c>
      <c r="C803">
        <f>train!J803</f>
        <v>186</v>
      </c>
      <c r="D803">
        <f>train!M803</f>
        <v>190.5</v>
      </c>
      <c r="E803">
        <f>train!P803</f>
        <v>12.3</v>
      </c>
      <c r="F803" s="4">
        <f t="shared" si="120"/>
        <v>0.66116642958748228</v>
      </c>
      <c r="G803" s="4">
        <f t="shared" si="121"/>
        <v>0.51767325354856664</v>
      </c>
      <c r="H803" s="4">
        <f t="shared" si="122"/>
        <v>0.51767325354856664</v>
      </c>
      <c r="I803" s="4">
        <f t="shared" si="123"/>
        <v>0.61499999999999999</v>
      </c>
      <c r="J803">
        <f t="shared" si="125"/>
        <v>1</v>
      </c>
      <c r="K803" t="str">
        <f>train!T803</f>
        <v>no</v>
      </c>
      <c r="L803">
        <f t="shared" si="126"/>
        <v>1.128143884114172</v>
      </c>
      <c r="M803">
        <f t="shared" si="127"/>
        <v>1.1624703189727368</v>
      </c>
      <c r="N803">
        <f t="shared" si="128"/>
        <v>1.1624703189727368</v>
      </c>
      <c r="O803">
        <f t="shared" si="129"/>
        <v>1.1624703189727368</v>
      </c>
    </row>
    <row r="804" spans="1:15">
      <c r="A804">
        <f t="shared" si="124"/>
        <v>803</v>
      </c>
      <c r="B804">
        <f>train!G804</f>
        <v>165.4</v>
      </c>
      <c r="C804">
        <f>train!J804</f>
        <v>115.7</v>
      </c>
      <c r="D804">
        <f>train!M804</f>
        <v>193.8</v>
      </c>
      <c r="E804">
        <f>train!P804</f>
        <v>12.8</v>
      </c>
      <c r="F804" s="4">
        <f t="shared" si="120"/>
        <v>0.47055476529160739</v>
      </c>
      <c r="G804" s="4">
        <f t="shared" si="121"/>
        <v>0.32201502922349012</v>
      </c>
      <c r="H804" s="4">
        <f t="shared" si="122"/>
        <v>0.32201502922349012</v>
      </c>
      <c r="I804" s="4">
        <f t="shared" si="123"/>
        <v>0.64</v>
      </c>
      <c r="J804">
        <f t="shared" si="125"/>
        <v>2</v>
      </c>
      <c r="K804" t="str">
        <f>train!T804</f>
        <v>no</v>
      </c>
      <c r="L804">
        <f t="shared" si="126"/>
        <v>1.128143884114172</v>
      </c>
      <c r="M804">
        <f t="shared" si="127"/>
        <v>0.91564684525762996</v>
      </c>
      <c r="N804">
        <f t="shared" si="128"/>
        <v>0.91564684525762996</v>
      </c>
      <c r="O804">
        <f t="shared" si="129"/>
        <v>0.91564684525762996</v>
      </c>
    </row>
    <row r="805" spans="1:15">
      <c r="A805">
        <f t="shared" si="124"/>
        <v>804</v>
      </c>
      <c r="B805">
        <f>train!G805</f>
        <v>199.2</v>
      </c>
      <c r="C805">
        <f>train!J805</f>
        <v>187.3</v>
      </c>
      <c r="D805">
        <f>train!M805</f>
        <v>214</v>
      </c>
      <c r="E805">
        <f>train!P805</f>
        <v>13.3</v>
      </c>
      <c r="F805" s="4">
        <f t="shared" si="120"/>
        <v>0.56671408250355615</v>
      </c>
      <c r="G805" s="4">
        <f t="shared" si="121"/>
        <v>0.52129139994433626</v>
      </c>
      <c r="H805" s="4">
        <f t="shared" si="122"/>
        <v>0.52129139994433626</v>
      </c>
      <c r="I805" s="4">
        <f t="shared" si="123"/>
        <v>0.66500000000000004</v>
      </c>
      <c r="J805">
        <f t="shared" si="125"/>
        <v>1</v>
      </c>
      <c r="K805" t="str">
        <f>train!T805</f>
        <v>no</v>
      </c>
      <c r="L805">
        <f t="shared" si="126"/>
        <v>1.128143884114172</v>
      </c>
      <c r="M805">
        <f t="shared" si="127"/>
        <v>1.1431882166203864</v>
      </c>
      <c r="N805">
        <f t="shared" si="128"/>
        <v>1.1431882166203864</v>
      </c>
      <c r="O805">
        <f t="shared" si="129"/>
        <v>1.1431882166203864</v>
      </c>
    </row>
    <row r="806" spans="1:15">
      <c r="A806">
        <f t="shared" si="124"/>
        <v>805</v>
      </c>
      <c r="B806">
        <f>train!G806</f>
        <v>217.6</v>
      </c>
      <c r="C806">
        <f>train!J806</f>
        <v>320.5</v>
      </c>
      <c r="D806">
        <f>train!M806</f>
        <v>150.69999999999999</v>
      </c>
      <c r="E806">
        <f>train!P806</f>
        <v>4.2</v>
      </c>
      <c r="F806" s="4">
        <f t="shared" si="120"/>
        <v>0.61906116642958742</v>
      </c>
      <c r="G806" s="4">
        <f t="shared" si="121"/>
        <v>0.8920122460339549</v>
      </c>
      <c r="H806" s="4">
        <f t="shared" si="122"/>
        <v>0.8920122460339549</v>
      </c>
      <c r="I806" s="4">
        <f t="shared" si="123"/>
        <v>0.21000000000000002</v>
      </c>
      <c r="J806">
        <f t="shared" si="125"/>
        <v>1</v>
      </c>
      <c r="K806" t="str">
        <f>train!T806</f>
        <v>no</v>
      </c>
      <c r="L806">
        <f t="shared" si="126"/>
        <v>1.128143884114172</v>
      </c>
      <c r="M806">
        <f t="shared" si="127"/>
        <v>1.420812592121228</v>
      </c>
      <c r="N806">
        <f t="shared" si="128"/>
        <v>1.420812592121228</v>
      </c>
      <c r="O806">
        <f t="shared" si="129"/>
        <v>1.420812592121228</v>
      </c>
    </row>
    <row r="807" spans="1:15">
      <c r="A807">
        <f t="shared" si="124"/>
        <v>806</v>
      </c>
      <c r="B807">
        <f>train!G807</f>
        <v>212.1</v>
      </c>
      <c r="C807">
        <f>train!J807</f>
        <v>150.1</v>
      </c>
      <c r="D807">
        <f>train!M807</f>
        <v>219.8</v>
      </c>
      <c r="E807">
        <f>train!P807</f>
        <v>7.7</v>
      </c>
      <c r="F807" s="4">
        <f t="shared" si="120"/>
        <v>0.60341394025604556</v>
      </c>
      <c r="G807" s="4">
        <f t="shared" si="121"/>
        <v>0.41775674923462286</v>
      </c>
      <c r="H807" s="4">
        <f t="shared" si="122"/>
        <v>0.41775674923462286</v>
      </c>
      <c r="I807" s="4">
        <f t="shared" si="123"/>
        <v>0.38500000000000001</v>
      </c>
      <c r="J807">
        <f t="shared" si="125"/>
        <v>2</v>
      </c>
      <c r="K807" t="str">
        <f>train!T807</f>
        <v>no</v>
      </c>
      <c r="L807">
        <f t="shared" si="126"/>
        <v>1.128143884114172</v>
      </c>
      <c r="M807">
        <f t="shared" si="127"/>
        <v>0.92810278868101981</v>
      </c>
      <c r="N807">
        <f t="shared" si="128"/>
        <v>0.92810278868101981</v>
      </c>
      <c r="O807">
        <f t="shared" si="129"/>
        <v>0.92810278868101981</v>
      </c>
    </row>
    <row r="808" spans="1:15">
      <c r="A808">
        <f t="shared" si="124"/>
        <v>807</v>
      </c>
      <c r="B808">
        <f>train!G808</f>
        <v>154</v>
      </c>
      <c r="C808">
        <f>train!J808</f>
        <v>165.8</v>
      </c>
      <c r="D808">
        <f>train!M808</f>
        <v>270</v>
      </c>
      <c r="E808">
        <f>train!P808</f>
        <v>10.8</v>
      </c>
      <c r="F808" s="4">
        <f t="shared" si="120"/>
        <v>0.43812233285917496</v>
      </c>
      <c r="G808" s="4">
        <f t="shared" si="121"/>
        <v>0.46145282493737827</v>
      </c>
      <c r="H808" s="4">
        <f t="shared" si="122"/>
        <v>0.46145282493737827</v>
      </c>
      <c r="I808" s="4">
        <f t="shared" si="123"/>
        <v>0.54</v>
      </c>
      <c r="J808">
        <f t="shared" si="125"/>
        <v>2</v>
      </c>
      <c r="K808" t="str">
        <f>train!T808</f>
        <v>no</v>
      </c>
      <c r="L808">
        <f t="shared" si="126"/>
        <v>1.128143884114172</v>
      </c>
      <c r="M808">
        <f t="shared" si="127"/>
        <v>0.95363965827525188</v>
      </c>
      <c r="N808">
        <f t="shared" si="128"/>
        <v>0.95363965827525188</v>
      </c>
      <c r="O808">
        <f t="shared" si="129"/>
        <v>0.95363965827525188</v>
      </c>
    </row>
    <row r="809" spans="1:15">
      <c r="A809">
        <f t="shared" si="124"/>
        <v>808</v>
      </c>
      <c r="B809">
        <f>train!G809</f>
        <v>175.4</v>
      </c>
      <c r="C809">
        <f>train!J809</f>
        <v>248.1</v>
      </c>
      <c r="D809">
        <f>train!M809</f>
        <v>122.4</v>
      </c>
      <c r="E809">
        <f>train!P809</f>
        <v>12.2</v>
      </c>
      <c r="F809" s="4">
        <f t="shared" si="120"/>
        <v>0.49900426742532006</v>
      </c>
      <c r="G809" s="4">
        <f t="shared" si="121"/>
        <v>0.69050932368494289</v>
      </c>
      <c r="H809" s="4">
        <f t="shared" si="122"/>
        <v>0.69050932368494289</v>
      </c>
      <c r="I809" s="4">
        <f t="shared" si="123"/>
        <v>0.61</v>
      </c>
      <c r="J809">
        <f t="shared" si="125"/>
        <v>1</v>
      </c>
      <c r="K809" t="str">
        <f>train!T809</f>
        <v>no</v>
      </c>
      <c r="L809">
        <f t="shared" si="126"/>
        <v>1.128143884114172</v>
      </c>
      <c r="M809">
        <f t="shared" si="127"/>
        <v>1.2548750978086842</v>
      </c>
      <c r="N809">
        <f t="shared" si="128"/>
        <v>1.2548750978086842</v>
      </c>
      <c r="O809">
        <f t="shared" si="129"/>
        <v>1.2548750978086842</v>
      </c>
    </row>
    <row r="810" spans="1:15">
      <c r="A810">
        <f t="shared" si="124"/>
        <v>809</v>
      </c>
      <c r="B810">
        <f>train!G810</f>
        <v>152</v>
      </c>
      <c r="C810">
        <f>train!J810</f>
        <v>258.8</v>
      </c>
      <c r="D810">
        <f>train!M810</f>
        <v>263.2</v>
      </c>
      <c r="E810">
        <f>train!P810</f>
        <v>15.7</v>
      </c>
      <c r="F810" s="4">
        <f t="shared" si="120"/>
        <v>0.43243243243243246</v>
      </c>
      <c r="G810" s="4">
        <f t="shared" si="121"/>
        <v>0.72028945171166159</v>
      </c>
      <c r="H810" s="4">
        <f t="shared" si="122"/>
        <v>0.72028945171166159</v>
      </c>
      <c r="I810" s="4">
        <f t="shared" si="123"/>
        <v>0.78499999999999992</v>
      </c>
      <c r="J810">
        <f t="shared" si="125"/>
        <v>1</v>
      </c>
      <c r="K810" t="str">
        <f>train!T810</f>
        <v>yes</v>
      </c>
      <c r="L810">
        <f t="shared" si="126"/>
        <v>1.128143884114172</v>
      </c>
      <c r="M810">
        <f t="shared" si="127"/>
        <v>1.3567817057705349</v>
      </c>
      <c r="N810">
        <f t="shared" si="128"/>
        <v>1.3567817057705349</v>
      </c>
      <c r="O810">
        <f t="shared" si="129"/>
        <v>1.3567817057705349</v>
      </c>
    </row>
    <row r="811" spans="1:15">
      <c r="A811">
        <f t="shared" si="124"/>
        <v>810</v>
      </c>
      <c r="B811">
        <f>train!G811</f>
        <v>230.2</v>
      </c>
      <c r="C811">
        <f>train!J811</f>
        <v>186.7</v>
      </c>
      <c r="D811">
        <f>train!M811</f>
        <v>128.4</v>
      </c>
      <c r="E811">
        <f>train!P811</f>
        <v>9.1999999999999993</v>
      </c>
      <c r="F811" s="4">
        <f t="shared" si="120"/>
        <v>0.65490753911806543</v>
      </c>
      <c r="G811" s="4">
        <f t="shared" si="121"/>
        <v>0.5196214862232118</v>
      </c>
      <c r="H811" s="4">
        <f t="shared" si="122"/>
        <v>0.5196214862232118</v>
      </c>
      <c r="I811" s="4">
        <f t="shared" si="123"/>
        <v>0.45999999999999996</v>
      </c>
      <c r="J811">
        <f t="shared" si="125"/>
        <v>2</v>
      </c>
      <c r="K811" t="str">
        <f>train!T811</f>
        <v>no</v>
      </c>
      <c r="L811">
        <f t="shared" si="126"/>
        <v>1.128143884114172</v>
      </c>
      <c r="M811">
        <f t="shared" si="127"/>
        <v>1.0865159284075496</v>
      </c>
      <c r="N811">
        <f t="shared" si="128"/>
        <v>1.0865159284075496</v>
      </c>
      <c r="O811">
        <f t="shared" si="129"/>
        <v>1.0865159284075496</v>
      </c>
    </row>
    <row r="812" spans="1:15">
      <c r="A812">
        <f t="shared" si="124"/>
        <v>811</v>
      </c>
      <c r="B812">
        <f>train!G812</f>
        <v>174.9</v>
      </c>
      <c r="C812">
        <f>train!J812</f>
        <v>248.2</v>
      </c>
      <c r="D812">
        <f>train!M812</f>
        <v>164.6</v>
      </c>
      <c r="E812">
        <f>train!P812</f>
        <v>13.5</v>
      </c>
      <c r="F812" s="4">
        <f t="shared" si="120"/>
        <v>0.49758179231863442</v>
      </c>
      <c r="G812" s="4">
        <f t="shared" si="121"/>
        <v>0.69078764263846359</v>
      </c>
      <c r="H812" s="4">
        <f t="shared" si="122"/>
        <v>0.69078764263846359</v>
      </c>
      <c r="I812" s="4">
        <f t="shared" si="123"/>
        <v>0.67500000000000004</v>
      </c>
      <c r="J812">
        <f t="shared" si="125"/>
        <v>1</v>
      </c>
      <c r="K812" t="str">
        <f>train!T812</f>
        <v>yes</v>
      </c>
      <c r="L812">
        <f t="shared" si="126"/>
        <v>1.128143884114172</v>
      </c>
      <c r="M812">
        <f t="shared" si="127"/>
        <v>1.2874734072947045</v>
      </c>
      <c r="N812">
        <f t="shared" si="128"/>
        <v>1.2874734072947045</v>
      </c>
      <c r="O812">
        <f t="shared" si="129"/>
        <v>1.2874734072947045</v>
      </c>
    </row>
    <row r="813" spans="1:15">
      <c r="A813">
        <f t="shared" si="124"/>
        <v>812</v>
      </c>
      <c r="B813">
        <f>train!G813</f>
        <v>190.2</v>
      </c>
      <c r="C813">
        <f>train!J813</f>
        <v>262.2</v>
      </c>
      <c r="D813">
        <f>train!M813</f>
        <v>130</v>
      </c>
      <c r="E813">
        <f>train!P813</f>
        <v>8.8000000000000007</v>
      </c>
      <c r="F813" s="4">
        <f t="shared" si="120"/>
        <v>0.54110953058321476</v>
      </c>
      <c r="G813" s="4">
        <f t="shared" si="121"/>
        <v>0.7297522961313665</v>
      </c>
      <c r="H813" s="4">
        <f t="shared" si="122"/>
        <v>0.7297522961313665</v>
      </c>
      <c r="I813" s="4">
        <f t="shared" si="123"/>
        <v>0.44000000000000006</v>
      </c>
      <c r="J813">
        <f t="shared" si="125"/>
        <v>1</v>
      </c>
      <c r="K813" t="str">
        <f>train!T813</f>
        <v>no</v>
      </c>
      <c r="L813">
        <f t="shared" si="126"/>
        <v>1.128143884114172</v>
      </c>
      <c r="M813">
        <f t="shared" si="127"/>
        <v>1.2455827357128832</v>
      </c>
      <c r="N813">
        <f t="shared" si="128"/>
        <v>1.2455827357128832</v>
      </c>
      <c r="O813">
        <f t="shared" si="129"/>
        <v>1.2455827357128832</v>
      </c>
    </row>
    <row r="814" spans="1:15">
      <c r="A814">
        <f t="shared" si="124"/>
        <v>813</v>
      </c>
      <c r="B814">
        <f>train!G814</f>
        <v>176.4</v>
      </c>
      <c r="C814">
        <f>train!J814</f>
        <v>224.9</v>
      </c>
      <c r="D814">
        <f>train!M814</f>
        <v>219.6</v>
      </c>
      <c r="E814">
        <f>train!P814</f>
        <v>11.5</v>
      </c>
      <c r="F814" s="4">
        <f t="shared" si="120"/>
        <v>0.50184921763869139</v>
      </c>
      <c r="G814" s="4">
        <f t="shared" si="121"/>
        <v>0.62593932646813244</v>
      </c>
      <c r="H814" s="4">
        <f t="shared" si="122"/>
        <v>0.62593932646813244</v>
      </c>
      <c r="I814" s="4">
        <f t="shared" si="123"/>
        <v>0.57499999999999996</v>
      </c>
      <c r="J814">
        <f t="shared" si="125"/>
        <v>1</v>
      </c>
      <c r="K814" t="str">
        <f>train!T814</f>
        <v>no</v>
      </c>
      <c r="L814">
        <f t="shared" si="126"/>
        <v>1.128143884114172</v>
      </c>
      <c r="M814">
        <f t="shared" si="127"/>
        <v>1.1687932743147205</v>
      </c>
      <c r="N814">
        <f t="shared" si="128"/>
        <v>1.1687932743147205</v>
      </c>
      <c r="O814">
        <f t="shared" si="129"/>
        <v>1.1687932743147205</v>
      </c>
    </row>
    <row r="815" spans="1:15">
      <c r="A815">
        <f t="shared" si="124"/>
        <v>814</v>
      </c>
      <c r="B815">
        <f>train!G815</f>
        <v>160.9</v>
      </c>
      <c r="C815">
        <f>train!J815</f>
        <v>251.2</v>
      </c>
      <c r="D815">
        <f>train!M815</f>
        <v>273.39999999999998</v>
      </c>
      <c r="E815">
        <f>train!P815</f>
        <v>5</v>
      </c>
      <c r="F815" s="4">
        <f t="shared" si="120"/>
        <v>0.4577524893314367</v>
      </c>
      <c r="G815" s="4">
        <f t="shared" si="121"/>
        <v>0.69913721124408568</v>
      </c>
      <c r="H815" s="4">
        <f t="shared" si="122"/>
        <v>0.69913721124408568</v>
      </c>
      <c r="I815" s="4">
        <f t="shared" si="123"/>
        <v>0.25</v>
      </c>
      <c r="J815">
        <f t="shared" si="125"/>
        <v>2</v>
      </c>
      <c r="K815" t="str">
        <f>train!T815</f>
        <v>no</v>
      </c>
      <c r="L815">
        <f t="shared" si="126"/>
        <v>1.128143884114172</v>
      </c>
      <c r="M815">
        <f t="shared" si="127"/>
        <v>1.1178653862524957</v>
      </c>
      <c r="N815">
        <f t="shared" si="128"/>
        <v>1.1178653862524957</v>
      </c>
      <c r="O815">
        <f t="shared" si="129"/>
        <v>1.1178653862524957</v>
      </c>
    </row>
    <row r="816" spans="1:15">
      <c r="A816">
        <f t="shared" si="124"/>
        <v>815</v>
      </c>
      <c r="B816">
        <f>train!G816</f>
        <v>228.7</v>
      </c>
      <c r="C816">
        <f>train!J816</f>
        <v>163</v>
      </c>
      <c r="D816">
        <f>train!M816</f>
        <v>154.1</v>
      </c>
      <c r="E816">
        <f>train!P816</f>
        <v>11.8</v>
      </c>
      <c r="F816" s="4">
        <f t="shared" si="120"/>
        <v>0.65064011379800846</v>
      </c>
      <c r="G816" s="4">
        <f t="shared" si="121"/>
        <v>0.45365989423879766</v>
      </c>
      <c r="H816" s="4">
        <f t="shared" si="122"/>
        <v>0.45365989423879766</v>
      </c>
      <c r="I816" s="4">
        <f t="shared" si="123"/>
        <v>0.59000000000000008</v>
      </c>
      <c r="J816">
        <f t="shared" si="125"/>
        <v>2</v>
      </c>
      <c r="K816" t="str">
        <f>train!T816</f>
        <v>no</v>
      </c>
      <c r="L816">
        <f t="shared" si="126"/>
        <v>1.128143884114172</v>
      </c>
      <c r="M816">
        <f t="shared" si="127"/>
        <v>1.0876797124910438</v>
      </c>
      <c r="N816">
        <f t="shared" si="128"/>
        <v>1.0876797124910438</v>
      </c>
      <c r="O816">
        <f t="shared" si="129"/>
        <v>1.0876797124910438</v>
      </c>
    </row>
    <row r="817" spans="1:15">
      <c r="A817">
        <f t="shared" si="124"/>
        <v>816</v>
      </c>
      <c r="B817">
        <f>train!G817</f>
        <v>144</v>
      </c>
      <c r="C817">
        <f>train!J817</f>
        <v>181.6</v>
      </c>
      <c r="D817">
        <f>train!M817</f>
        <v>128.1</v>
      </c>
      <c r="E817">
        <f>train!P817</f>
        <v>12.3</v>
      </c>
      <c r="F817" s="4">
        <f t="shared" si="120"/>
        <v>0.40967283072546229</v>
      </c>
      <c r="G817" s="4">
        <f t="shared" si="121"/>
        <v>0.50542721959365433</v>
      </c>
      <c r="H817" s="4">
        <f t="shared" si="122"/>
        <v>0.50542721959365433</v>
      </c>
      <c r="I817" s="4">
        <f t="shared" si="123"/>
        <v>0.61499999999999999</v>
      </c>
      <c r="J817">
        <f t="shared" si="125"/>
        <v>2</v>
      </c>
      <c r="K817" t="str">
        <f>train!T817</f>
        <v>no</v>
      </c>
      <c r="L817">
        <f t="shared" si="126"/>
        <v>1.128143884114172</v>
      </c>
      <c r="M817">
        <f t="shared" si="127"/>
        <v>1.0280905489532317</v>
      </c>
      <c r="N817">
        <f t="shared" si="128"/>
        <v>1.0280905489532317</v>
      </c>
      <c r="O817">
        <f t="shared" si="129"/>
        <v>1.0280905489532317</v>
      </c>
    </row>
    <row r="818" spans="1:15">
      <c r="A818">
        <f t="shared" si="124"/>
        <v>817</v>
      </c>
      <c r="B818">
        <f>train!G818</f>
        <v>135.9</v>
      </c>
      <c r="C818">
        <f>train!J818</f>
        <v>271</v>
      </c>
      <c r="D818">
        <f>train!M818</f>
        <v>179.1</v>
      </c>
      <c r="E818">
        <f>train!P818</f>
        <v>9.5</v>
      </c>
      <c r="F818" s="4">
        <f t="shared" si="120"/>
        <v>0.38662873399715508</v>
      </c>
      <c r="G818" s="4">
        <f t="shared" si="121"/>
        <v>0.75424436404119122</v>
      </c>
      <c r="H818" s="4">
        <f t="shared" si="122"/>
        <v>0.75424436404119122</v>
      </c>
      <c r="I818" s="4">
        <f t="shared" si="123"/>
        <v>0.47499999999999998</v>
      </c>
      <c r="J818">
        <f t="shared" si="125"/>
        <v>1</v>
      </c>
      <c r="K818" t="str">
        <f>train!T818</f>
        <v>no</v>
      </c>
      <c r="L818">
        <f t="shared" si="126"/>
        <v>1.128143884114172</v>
      </c>
      <c r="M818">
        <f t="shared" si="127"/>
        <v>1.2299902029398626</v>
      </c>
      <c r="N818">
        <f t="shared" si="128"/>
        <v>1.2299902029398626</v>
      </c>
      <c r="O818">
        <f t="shared" si="129"/>
        <v>1.2299902029398626</v>
      </c>
    </row>
    <row r="819" spans="1:15">
      <c r="A819">
        <f t="shared" si="124"/>
        <v>818</v>
      </c>
      <c r="B819">
        <f>train!G819</f>
        <v>334.3</v>
      </c>
      <c r="C819">
        <f>train!J819</f>
        <v>192.1</v>
      </c>
      <c r="D819">
        <f>train!M819</f>
        <v>191</v>
      </c>
      <c r="E819">
        <f>train!P819</f>
        <v>10.4</v>
      </c>
      <c r="F819" s="4">
        <f t="shared" si="120"/>
        <v>0.95106685633001431</v>
      </c>
      <c r="G819" s="4">
        <f t="shared" si="121"/>
        <v>0.5346507097133314</v>
      </c>
      <c r="H819" s="4">
        <f t="shared" si="122"/>
        <v>0.5346507097133314</v>
      </c>
      <c r="I819" s="4">
        <f t="shared" si="123"/>
        <v>0.52</v>
      </c>
      <c r="J819">
        <f t="shared" si="125"/>
        <v>1</v>
      </c>
      <c r="K819" t="str">
        <f>train!T819</f>
        <v>yes</v>
      </c>
      <c r="L819">
        <f t="shared" si="126"/>
        <v>1.128143884114172</v>
      </c>
      <c r="M819">
        <f t="shared" si="127"/>
        <v>1.3216016525426237</v>
      </c>
      <c r="N819">
        <f t="shared" si="128"/>
        <v>1.3216016525426237</v>
      </c>
      <c r="O819">
        <f t="shared" si="129"/>
        <v>1.3216016525426237</v>
      </c>
    </row>
    <row r="820" spans="1:15">
      <c r="A820">
        <f t="shared" si="124"/>
        <v>819</v>
      </c>
      <c r="B820">
        <f>train!G820</f>
        <v>130.5</v>
      </c>
      <c r="C820">
        <f>train!J820</f>
        <v>131.19999999999999</v>
      </c>
      <c r="D820">
        <f>train!M820</f>
        <v>264.7</v>
      </c>
      <c r="E820">
        <f>train!P820</f>
        <v>13</v>
      </c>
      <c r="F820" s="4">
        <f t="shared" si="120"/>
        <v>0.3712660028449502</v>
      </c>
      <c r="G820" s="4">
        <f t="shared" si="121"/>
        <v>0.36515446701920395</v>
      </c>
      <c r="H820" s="4">
        <f t="shared" si="122"/>
        <v>0.36515446701920395</v>
      </c>
      <c r="I820" s="4">
        <f t="shared" si="123"/>
        <v>0.65</v>
      </c>
      <c r="J820">
        <f t="shared" si="125"/>
        <v>2</v>
      </c>
      <c r="K820" t="str">
        <f>train!T820</f>
        <v>no</v>
      </c>
      <c r="L820">
        <f t="shared" si="126"/>
        <v>1.128143884114172</v>
      </c>
      <c r="M820">
        <f t="shared" si="127"/>
        <v>0.90940310887780917</v>
      </c>
      <c r="N820">
        <f t="shared" si="128"/>
        <v>0.90940310887780917</v>
      </c>
      <c r="O820">
        <f t="shared" si="129"/>
        <v>0.90940310887780917</v>
      </c>
    </row>
    <row r="821" spans="1:15">
      <c r="A821">
        <f t="shared" si="124"/>
        <v>820</v>
      </c>
      <c r="B821">
        <f>train!G821</f>
        <v>134.19999999999999</v>
      </c>
      <c r="C821">
        <f>train!J821</f>
        <v>162.5</v>
      </c>
      <c r="D821">
        <f>train!M821</f>
        <v>186.6</v>
      </c>
      <c r="E821">
        <f>train!P821</f>
        <v>11.8</v>
      </c>
      <c r="F821" s="4">
        <f t="shared" si="120"/>
        <v>0.38179231863442387</v>
      </c>
      <c r="G821" s="4">
        <f t="shared" si="121"/>
        <v>0.45226829947119396</v>
      </c>
      <c r="H821" s="4">
        <f t="shared" si="122"/>
        <v>0.45226829947119396</v>
      </c>
      <c r="I821" s="4">
        <f t="shared" si="123"/>
        <v>0.59000000000000008</v>
      </c>
      <c r="J821">
        <f t="shared" si="125"/>
        <v>2</v>
      </c>
      <c r="K821" t="str">
        <f>train!T821</f>
        <v>yes</v>
      </c>
      <c r="L821">
        <f t="shared" si="126"/>
        <v>1.128143884114172</v>
      </c>
      <c r="M821">
        <f t="shared" si="127"/>
        <v>0.95024133986129056</v>
      </c>
      <c r="N821">
        <f t="shared" si="128"/>
        <v>0.95024133986129056</v>
      </c>
      <c r="O821">
        <f t="shared" si="129"/>
        <v>0.95024133986129056</v>
      </c>
    </row>
    <row r="822" spans="1:15">
      <c r="A822">
        <f t="shared" si="124"/>
        <v>821</v>
      </c>
      <c r="B822">
        <f>train!G822</f>
        <v>278</v>
      </c>
      <c r="C822">
        <f>train!J822</f>
        <v>266.39999999999998</v>
      </c>
      <c r="D822">
        <f>train!M822</f>
        <v>224.1</v>
      </c>
      <c r="E822">
        <f>train!P822</f>
        <v>13.1</v>
      </c>
      <c r="F822" s="4">
        <f t="shared" si="120"/>
        <v>0.79089615931721191</v>
      </c>
      <c r="G822" s="4">
        <f t="shared" si="121"/>
        <v>0.74144169217923728</v>
      </c>
      <c r="H822" s="4">
        <f t="shared" si="122"/>
        <v>0.74144169217923728</v>
      </c>
      <c r="I822" s="4">
        <f t="shared" si="123"/>
        <v>0.65500000000000003</v>
      </c>
      <c r="J822">
        <f t="shared" si="125"/>
        <v>1</v>
      </c>
      <c r="K822" t="str">
        <f>train!T822</f>
        <v>yes</v>
      </c>
      <c r="L822">
        <f t="shared" si="126"/>
        <v>1.128143884114172</v>
      </c>
      <c r="M822">
        <f t="shared" si="127"/>
        <v>1.467655715972223</v>
      </c>
      <c r="N822">
        <f t="shared" si="128"/>
        <v>1.467655715972223</v>
      </c>
      <c r="O822">
        <f t="shared" si="129"/>
        <v>1.467655715972223</v>
      </c>
    </row>
    <row r="823" spans="1:15">
      <c r="A823">
        <f t="shared" si="124"/>
        <v>822</v>
      </c>
      <c r="B823">
        <f>train!G823</f>
        <v>105.4</v>
      </c>
      <c r="C823">
        <f>train!J823</f>
        <v>214.8</v>
      </c>
      <c r="D823">
        <f>train!M823</f>
        <v>223.6</v>
      </c>
      <c r="E823">
        <f>train!P823</f>
        <v>7.8</v>
      </c>
      <c r="F823" s="4">
        <f t="shared" si="120"/>
        <v>0.29985775248933144</v>
      </c>
      <c r="G823" s="4">
        <f t="shared" si="121"/>
        <v>0.59782911216253831</v>
      </c>
      <c r="H823" s="4">
        <f t="shared" si="122"/>
        <v>0.59782911216253831</v>
      </c>
      <c r="I823" s="4">
        <f t="shared" si="123"/>
        <v>0.39</v>
      </c>
      <c r="J823">
        <f t="shared" si="125"/>
        <v>2</v>
      </c>
      <c r="K823" t="str">
        <f>train!T823</f>
        <v>no</v>
      </c>
      <c r="L823">
        <f t="shared" si="126"/>
        <v>1.128143884114172</v>
      </c>
      <c r="M823">
        <f t="shared" si="127"/>
        <v>0.97816867994536139</v>
      </c>
      <c r="N823">
        <f t="shared" si="128"/>
        <v>0.97816867994536139</v>
      </c>
      <c r="O823">
        <f t="shared" si="129"/>
        <v>0.97816867994536139</v>
      </c>
    </row>
    <row r="824" spans="1:15">
      <c r="A824">
        <f t="shared" si="124"/>
        <v>823</v>
      </c>
      <c r="B824">
        <f>train!G824</f>
        <v>188.9</v>
      </c>
      <c r="C824">
        <f>train!J824</f>
        <v>203.9</v>
      </c>
      <c r="D824">
        <f>train!M824</f>
        <v>151.80000000000001</v>
      </c>
      <c r="E824">
        <f>train!P824</f>
        <v>11.6</v>
      </c>
      <c r="F824" s="4">
        <f t="shared" si="120"/>
        <v>0.5374110953058322</v>
      </c>
      <c r="G824" s="4">
        <f t="shared" si="121"/>
        <v>0.5674923462287782</v>
      </c>
      <c r="H824" s="4">
        <f t="shared" si="122"/>
        <v>0.5674923462287782</v>
      </c>
      <c r="I824" s="4">
        <f t="shared" si="123"/>
        <v>0.57999999999999996</v>
      </c>
      <c r="J824">
        <f t="shared" si="125"/>
        <v>2</v>
      </c>
      <c r="K824" t="str">
        <f>train!T824</f>
        <v>no</v>
      </c>
      <c r="L824">
        <f t="shared" si="126"/>
        <v>1.128143884114172</v>
      </c>
      <c r="M824">
        <f t="shared" si="127"/>
        <v>1.1266347284787119</v>
      </c>
      <c r="N824">
        <f t="shared" si="128"/>
        <v>1.1266347284787119</v>
      </c>
      <c r="O824">
        <f t="shared" si="129"/>
        <v>1.1266347284787119</v>
      </c>
    </row>
    <row r="825" spans="1:15">
      <c r="A825">
        <f t="shared" si="124"/>
        <v>824</v>
      </c>
      <c r="B825">
        <f>train!G825</f>
        <v>111.8</v>
      </c>
      <c r="C825">
        <f>train!J825</f>
        <v>239.6</v>
      </c>
      <c r="D825">
        <f>train!M825</f>
        <v>268.3</v>
      </c>
      <c r="E825">
        <f>train!P825</f>
        <v>6.9</v>
      </c>
      <c r="F825" s="4">
        <f t="shared" si="120"/>
        <v>0.31806543385490754</v>
      </c>
      <c r="G825" s="4">
        <f t="shared" si="121"/>
        <v>0.66685221263568051</v>
      </c>
      <c r="H825" s="4">
        <f t="shared" si="122"/>
        <v>0.66685221263568051</v>
      </c>
      <c r="I825" s="4">
        <f t="shared" si="123"/>
        <v>0.34500000000000003</v>
      </c>
      <c r="J825">
        <f t="shared" si="125"/>
        <v>2</v>
      </c>
      <c r="K825" t="str">
        <f>train!T825</f>
        <v>no</v>
      </c>
      <c r="L825">
        <f t="shared" si="126"/>
        <v>1.128143884114172</v>
      </c>
      <c r="M825">
        <f t="shared" si="127"/>
        <v>1.053363359533412</v>
      </c>
      <c r="N825">
        <f t="shared" si="128"/>
        <v>1.053363359533412</v>
      </c>
      <c r="O825">
        <f t="shared" si="129"/>
        <v>1.053363359533412</v>
      </c>
    </row>
    <row r="826" spans="1:15">
      <c r="A826">
        <f t="shared" si="124"/>
        <v>825</v>
      </c>
      <c r="B826">
        <f>train!G826</f>
        <v>159.1</v>
      </c>
      <c r="C826">
        <f>train!J826</f>
        <v>149.80000000000001</v>
      </c>
      <c r="D826">
        <f>train!M826</f>
        <v>213.4</v>
      </c>
      <c r="E826">
        <f>train!P826</f>
        <v>13</v>
      </c>
      <c r="F826" s="4">
        <f t="shared" si="120"/>
        <v>0.45263157894736838</v>
      </c>
      <c r="G826" s="4">
        <f t="shared" si="121"/>
        <v>0.41692179237406068</v>
      </c>
      <c r="H826" s="4">
        <f t="shared" si="122"/>
        <v>0.41692179237406068</v>
      </c>
      <c r="I826" s="4">
        <f t="shared" si="123"/>
        <v>0.65</v>
      </c>
      <c r="J826">
        <f t="shared" si="125"/>
        <v>2</v>
      </c>
      <c r="K826" t="str">
        <f>train!T826</f>
        <v>no</v>
      </c>
      <c r="L826">
        <f t="shared" si="126"/>
        <v>1.128143884114172</v>
      </c>
      <c r="M826">
        <f t="shared" si="127"/>
        <v>0.98743248284284557</v>
      </c>
      <c r="N826">
        <f t="shared" si="128"/>
        <v>0.98743248284284557</v>
      </c>
      <c r="O826">
        <f t="shared" si="129"/>
        <v>0.98743248284284557</v>
      </c>
    </row>
    <row r="827" spans="1:15">
      <c r="A827">
        <f t="shared" si="124"/>
        <v>826</v>
      </c>
      <c r="B827">
        <f>train!G827</f>
        <v>212.4</v>
      </c>
      <c r="C827">
        <f>train!J827</f>
        <v>224.6</v>
      </c>
      <c r="D827">
        <f>train!M827</f>
        <v>221.3</v>
      </c>
      <c r="E827">
        <f>train!P827</f>
        <v>9</v>
      </c>
      <c r="F827" s="4">
        <f t="shared" si="120"/>
        <v>0.60426742532005695</v>
      </c>
      <c r="G827" s="4">
        <f t="shared" si="121"/>
        <v>0.62510436960757021</v>
      </c>
      <c r="H827" s="4">
        <f t="shared" si="122"/>
        <v>0.62510436960757021</v>
      </c>
      <c r="I827" s="4">
        <f t="shared" si="123"/>
        <v>0.45</v>
      </c>
      <c r="J827">
        <f t="shared" si="125"/>
        <v>1</v>
      </c>
      <c r="K827" t="str">
        <f>train!T827</f>
        <v>no</v>
      </c>
      <c r="L827">
        <f t="shared" si="126"/>
        <v>1.128143884114172</v>
      </c>
      <c r="M827">
        <f t="shared" si="127"/>
        <v>1.1615291933945897</v>
      </c>
      <c r="N827">
        <f t="shared" si="128"/>
        <v>1.1615291933945897</v>
      </c>
      <c r="O827">
        <f t="shared" si="129"/>
        <v>1.1615291933945897</v>
      </c>
    </row>
    <row r="828" spans="1:15">
      <c r="A828">
        <f t="shared" si="124"/>
        <v>827</v>
      </c>
      <c r="B828">
        <f>train!G828</f>
        <v>142.30000000000001</v>
      </c>
      <c r="C828">
        <f>train!J828</f>
        <v>306.3</v>
      </c>
      <c r="D828">
        <f>train!M828</f>
        <v>196.5</v>
      </c>
      <c r="E828">
        <f>train!P828</f>
        <v>9.9</v>
      </c>
      <c r="F828" s="4">
        <f t="shared" si="120"/>
        <v>0.40483641536273118</v>
      </c>
      <c r="G828" s="4">
        <f t="shared" si="121"/>
        <v>0.85249095463401059</v>
      </c>
      <c r="H828" s="4">
        <f t="shared" si="122"/>
        <v>0.85249095463401059</v>
      </c>
      <c r="I828" s="4">
        <f t="shared" si="123"/>
        <v>0.495</v>
      </c>
      <c r="J828">
        <f t="shared" si="125"/>
        <v>1</v>
      </c>
      <c r="K828" t="str">
        <f>train!T828</f>
        <v>no</v>
      </c>
      <c r="L828">
        <f t="shared" si="126"/>
        <v>1.128143884114172</v>
      </c>
      <c r="M828">
        <f t="shared" si="127"/>
        <v>1.3646974678181825</v>
      </c>
      <c r="N828">
        <f t="shared" si="128"/>
        <v>1.3646974678181825</v>
      </c>
      <c r="O828">
        <f t="shared" si="129"/>
        <v>1.3646974678181825</v>
      </c>
    </row>
    <row r="829" spans="1:15">
      <c r="A829">
        <f t="shared" si="124"/>
        <v>828</v>
      </c>
      <c r="B829">
        <f>train!G829</f>
        <v>346.8</v>
      </c>
      <c r="C829">
        <f>train!J829</f>
        <v>249.5</v>
      </c>
      <c r="D829">
        <f>train!M829</f>
        <v>275.39999999999998</v>
      </c>
      <c r="E829">
        <f>train!P829</f>
        <v>13.3</v>
      </c>
      <c r="F829" s="4">
        <f t="shared" si="120"/>
        <v>0.98662873399715512</v>
      </c>
      <c r="G829" s="4">
        <f t="shared" si="121"/>
        <v>0.69440578903423322</v>
      </c>
      <c r="H829" s="4">
        <f t="shared" si="122"/>
        <v>0.69440578903423322</v>
      </c>
      <c r="I829" s="4">
        <f t="shared" si="123"/>
        <v>0.66500000000000004</v>
      </c>
      <c r="J829">
        <f t="shared" si="125"/>
        <v>1</v>
      </c>
      <c r="K829" t="str">
        <f>train!T829</f>
        <v>yes</v>
      </c>
      <c r="L829">
        <f t="shared" si="126"/>
        <v>1.128143884114172</v>
      </c>
      <c r="M829">
        <f t="shared" si="127"/>
        <v>1.5427443269827119</v>
      </c>
      <c r="N829">
        <f t="shared" si="128"/>
        <v>1.5427443269827119</v>
      </c>
      <c r="O829">
        <f t="shared" si="129"/>
        <v>1.5427443269827119</v>
      </c>
    </row>
    <row r="830" spans="1:15">
      <c r="A830">
        <f t="shared" si="124"/>
        <v>829</v>
      </c>
      <c r="B830">
        <f>train!G830</f>
        <v>113.9</v>
      </c>
      <c r="C830">
        <f>train!J830</f>
        <v>145.30000000000001</v>
      </c>
      <c r="D830">
        <f>train!M830</f>
        <v>195.2</v>
      </c>
      <c r="E830">
        <f>train!P830</f>
        <v>11.8</v>
      </c>
      <c r="F830" s="4">
        <f t="shared" si="120"/>
        <v>0.32403982930298719</v>
      </c>
      <c r="G830" s="4">
        <f t="shared" si="121"/>
        <v>0.40439743946562762</v>
      </c>
      <c r="H830" s="4">
        <f t="shared" si="122"/>
        <v>0.40439743946562762</v>
      </c>
      <c r="I830" s="4">
        <f t="shared" si="123"/>
        <v>0.59000000000000008</v>
      </c>
      <c r="J830">
        <f t="shared" si="125"/>
        <v>2</v>
      </c>
      <c r="K830" t="str">
        <f>train!T830</f>
        <v>no</v>
      </c>
      <c r="L830">
        <f t="shared" si="126"/>
        <v>1.128143884114172</v>
      </c>
      <c r="M830">
        <f t="shared" si="127"/>
        <v>0.88327594163286316</v>
      </c>
      <c r="N830">
        <f t="shared" si="128"/>
        <v>0.88327594163286316</v>
      </c>
      <c r="O830">
        <f t="shared" si="129"/>
        <v>0.88327594163286316</v>
      </c>
    </row>
    <row r="831" spans="1:15">
      <c r="A831">
        <f t="shared" si="124"/>
        <v>830</v>
      </c>
      <c r="B831">
        <f>train!G831</f>
        <v>267.89999999999998</v>
      </c>
      <c r="C831">
        <f>train!J831</f>
        <v>263.3</v>
      </c>
      <c r="D831">
        <f>train!M831</f>
        <v>178.1</v>
      </c>
      <c r="E831">
        <f>train!P831</f>
        <v>8.3000000000000007</v>
      </c>
      <c r="F831" s="4">
        <f t="shared" si="120"/>
        <v>0.76216216216216215</v>
      </c>
      <c r="G831" s="4">
        <f t="shared" si="121"/>
        <v>0.7328138046200946</v>
      </c>
      <c r="H831" s="4">
        <f t="shared" si="122"/>
        <v>0.7328138046200946</v>
      </c>
      <c r="I831" s="4">
        <f t="shared" si="123"/>
        <v>0.41500000000000004</v>
      </c>
      <c r="J831">
        <f t="shared" si="125"/>
        <v>1</v>
      </c>
      <c r="K831" t="str">
        <f>train!T831</f>
        <v>yes</v>
      </c>
      <c r="L831">
        <f t="shared" si="126"/>
        <v>1.128143884114172</v>
      </c>
      <c r="M831">
        <f t="shared" si="127"/>
        <v>1.3517204984445779</v>
      </c>
      <c r="N831">
        <f t="shared" si="128"/>
        <v>1.3517204984445779</v>
      </c>
      <c r="O831">
        <f t="shared" si="129"/>
        <v>1.3517204984445779</v>
      </c>
    </row>
    <row r="832" spans="1:15">
      <c r="A832">
        <f t="shared" si="124"/>
        <v>831</v>
      </c>
      <c r="B832">
        <f>train!G832</f>
        <v>275.39999999999998</v>
      </c>
      <c r="C832">
        <f>train!J832</f>
        <v>187.5</v>
      </c>
      <c r="D832">
        <f>train!M832</f>
        <v>147.1</v>
      </c>
      <c r="E832">
        <f>train!P832</f>
        <v>13.6</v>
      </c>
      <c r="F832" s="4">
        <f t="shared" si="120"/>
        <v>0.78349928876244657</v>
      </c>
      <c r="G832" s="4">
        <f t="shared" si="121"/>
        <v>0.52184803785137768</v>
      </c>
      <c r="H832" s="4">
        <f t="shared" si="122"/>
        <v>0.52184803785137768</v>
      </c>
      <c r="I832" s="4">
        <f t="shared" si="123"/>
        <v>0.67999999999999994</v>
      </c>
      <c r="J832">
        <f t="shared" si="125"/>
        <v>1</v>
      </c>
      <c r="K832" t="str">
        <f>train!T832</f>
        <v>no</v>
      </c>
      <c r="L832">
        <f t="shared" si="126"/>
        <v>1.128143884114172</v>
      </c>
      <c r="M832">
        <f t="shared" si="127"/>
        <v>1.2731543051452661</v>
      </c>
      <c r="N832">
        <f t="shared" si="128"/>
        <v>1.2731543051452661</v>
      </c>
      <c r="O832">
        <f t="shared" si="129"/>
        <v>1.2731543051452661</v>
      </c>
    </row>
    <row r="833" spans="1:15">
      <c r="A833">
        <f t="shared" si="124"/>
        <v>832</v>
      </c>
      <c r="B833">
        <f>train!G833</f>
        <v>192.6</v>
      </c>
      <c r="C833">
        <f>train!J833</f>
        <v>135.19999999999999</v>
      </c>
      <c r="D833">
        <f>train!M833</f>
        <v>216.2</v>
      </c>
      <c r="E833">
        <f>train!P833</f>
        <v>7.9</v>
      </c>
      <c r="F833" s="4">
        <f t="shared" si="120"/>
        <v>0.5479374110953058</v>
      </c>
      <c r="G833" s="4">
        <f t="shared" si="121"/>
        <v>0.37628722516003338</v>
      </c>
      <c r="H833" s="4">
        <f t="shared" si="122"/>
        <v>0.37628722516003338</v>
      </c>
      <c r="I833" s="4">
        <f t="shared" si="123"/>
        <v>0.39500000000000002</v>
      </c>
      <c r="J833">
        <f t="shared" si="125"/>
        <v>2</v>
      </c>
      <c r="K833" t="str">
        <f>train!T833</f>
        <v>no</v>
      </c>
      <c r="L833">
        <f t="shared" si="126"/>
        <v>1.128143884114172</v>
      </c>
      <c r="M833">
        <f t="shared" si="127"/>
        <v>0.85990962206216848</v>
      </c>
      <c r="N833">
        <f t="shared" si="128"/>
        <v>0.85990962206216848</v>
      </c>
      <c r="O833">
        <f t="shared" si="129"/>
        <v>0.85990962206216848</v>
      </c>
    </row>
    <row r="834" spans="1:15">
      <c r="A834">
        <f t="shared" si="124"/>
        <v>833</v>
      </c>
      <c r="B834">
        <f>train!G834</f>
        <v>91.7</v>
      </c>
      <c r="C834">
        <f>train!J834</f>
        <v>150.6</v>
      </c>
      <c r="D834">
        <f>train!M834</f>
        <v>63.3</v>
      </c>
      <c r="E834">
        <f>train!P834</f>
        <v>7.7</v>
      </c>
      <c r="F834" s="4">
        <f t="shared" ref="F834:F897" si="130">(B834-$W$3)/($W$2-$W$3)</f>
        <v>0.26088193456614511</v>
      </c>
      <c r="G834" s="4">
        <f t="shared" ref="G834:G897" si="131">(C834-$W$5)/($W$4-$W$5)</f>
        <v>0.4191483440022265</v>
      </c>
      <c r="H834" s="4">
        <f t="shared" ref="H834:H897" si="132">(C834-$W$5)/($W$4-$W$5)</f>
        <v>0.4191483440022265</v>
      </c>
      <c r="I834" s="4">
        <f t="shared" ref="I834:I897" si="133">(E834-$W$9)/($W$8-$W$9)</f>
        <v>0.38500000000000001</v>
      </c>
      <c r="J834">
        <f t="shared" si="125"/>
        <v>2</v>
      </c>
      <c r="K834" t="str">
        <f>train!T834</f>
        <v>no</v>
      </c>
      <c r="L834">
        <f t="shared" si="126"/>
        <v>1.128143884114172</v>
      </c>
      <c r="M834">
        <f t="shared" si="127"/>
        <v>0.75342886349183091</v>
      </c>
      <c r="N834">
        <f t="shared" si="128"/>
        <v>0.75342886349183091</v>
      </c>
      <c r="O834">
        <f t="shared" si="129"/>
        <v>0.75342886349183091</v>
      </c>
    </row>
    <row r="835" spans="1:15">
      <c r="A835">
        <f t="shared" ref="A835:A898" si="134">ROW()-1</f>
        <v>834</v>
      </c>
      <c r="B835">
        <f>train!G835</f>
        <v>126.3</v>
      </c>
      <c r="C835">
        <f>train!J835</f>
        <v>141.6</v>
      </c>
      <c r="D835">
        <f>train!M835</f>
        <v>255.9</v>
      </c>
      <c r="E835">
        <f>train!P835</f>
        <v>9.6</v>
      </c>
      <c r="F835" s="4">
        <f t="shared" si="130"/>
        <v>0.3593172119487909</v>
      </c>
      <c r="G835" s="4">
        <f t="shared" si="131"/>
        <v>0.39409963818536037</v>
      </c>
      <c r="H835" s="4">
        <f t="shared" si="132"/>
        <v>0.39409963818536037</v>
      </c>
      <c r="I835" s="4">
        <f t="shared" si="133"/>
        <v>0.48</v>
      </c>
      <c r="J835">
        <f t="shared" ref="J835:J898" si="135">MATCH(MIN(L835:O835),L835:O835,0)</f>
        <v>2</v>
      </c>
      <c r="K835" t="str">
        <f>train!T835</f>
        <v>no</v>
      </c>
      <c r="L835">
        <f t="shared" ref="L835:L898" si="136">SQRT(($F$2-$Z$3)^2+($G$2-$AA$3)^2+($H$2-$AB$3)^2+($I$2-$AC$3)^2)</f>
        <v>1.128143884114172</v>
      </c>
      <c r="M835">
        <f t="shared" ref="M835:M898" si="137">SQRT((F835-$Z$4)^2+(G835-$AA$4)^2+(H835-$AB$4)^2+(I835-$AC$4)^2)</f>
        <v>0.81861951383919263</v>
      </c>
      <c r="N835">
        <f t="shared" ref="N835:N898" si="138">SQRT((F835-$Z$5)^2+(G835-$AA$5)^2+(H835-$AB$5)^2+(I835-$AC$5)^2)</f>
        <v>0.81861951383919263</v>
      </c>
      <c r="O835">
        <f t="shared" ref="O835:O898" si="139">SQRT((F835-$Z$6)^2+(G835-$AA$6)^2+(H835-$AB$6)^2+(I835-$AC$6)^2)</f>
        <v>0.81861951383919263</v>
      </c>
    </row>
    <row r="836" spans="1:15">
      <c r="A836">
        <f t="shared" si="134"/>
        <v>835</v>
      </c>
      <c r="B836">
        <f>train!G836</f>
        <v>190.6</v>
      </c>
      <c r="C836">
        <f>train!J836</f>
        <v>152.30000000000001</v>
      </c>
      <c r="D836">
        <f>train!M836</f>
        <v>144.69999999999999</v>
      </c>
      <c r="E836">
        <f>train!P836</f>
        <v>7.5</v>
      </c>
      <c r="F836" s="4">
        <f t="shared" si="130"/>
        <v>0.54224751066856325</v>
      </c>
      <c r="G836" s="4">
        <f t="shared" si="131"/>
        <v>0.42387976621207907</v>
      </c>
      <c r="H836" s="4">
        <f t="shared" si="132"/>
        <v>0.42387976621207907</v>
      </c>
      <c r="I836" s="4">
        <f t="shared" si="133"/>
        <v>0.375</v>
      </c>
      <c r="J836">
        <f t="shared" si="135"/>
        <v>2</v>
      </c>
      <c r="K836" t="str">
        <f>train!T836</f>
        <v>no</v>
      </c>
      <c r="L836">
        <f t="shared" si="136"/>
        <v>1.128143884114172</v>
      </c>
      <c r="M836">
        <f t="shared" si="137"/>
        <v>0.89106984868430328</v>
      </c>
      <c r="N836">
        <f t="shared" si="138"/>
        <v>0.89106984868430328</v>
      </c>
      <c r="O836">
        <f t="shared" si="139"/>
        <v>0.89106984868430328</v>
      </c>
    </row>
    <row r="837" spans="1:15">
      <c r="A837">
        <f t="shared" si="134"/>
        <v>836</v>
      </c>
      <c r="B837">
        <f>train!G837</f>
        <v>116.1</v>
      </c>
      <c r="C837">
        <f>train!J837</f>
        <v>201.8</v>
      </c>
      <c r="D837">
        <f>train!M837</f>
        <v>181.9</v>
      </c>
      <c r="E837">
        <f>train!P837</f>
        <v>11.6</v>
      </c>
      <c r="F837" s="4">
        <f t="shared" si="130"/>
        <v>0.33029871977240399</v>
      </c>
      <c r="G837" s="4">
        <f t="shared" si="131"/>
        <v>0.56164764820484281</v>
      </c>
      <c r="H837" s="4">
        <f t="shared" si="132"/>
        <v>0.56164764820484281</v>
      </c>
      <c r="I837" s="4">
        <f t="shared" si="133"/>
        <v>0.57999999999999996</v>
      </c>
      <c r="J837">
        <f t="shared" si="135"/>
        <v>2</v>
      </c>
      <c r="K837" t="str">
        <f>train!T837</f>
        <v>no</v>
      </c>
      <c r="L837">
        <f t="shared" si="136"/>
        <v>1.128143884114172</v>
      </c>
      <c r="M837">
        <f t="shared" si="137"/>
        <v>1.0374938099821853</v>
      </c>
      <c r="N837">
        <f t="shared" si="138"/>
        <v>1.0374938099821853</v>
      </c>
      <c r="O837">
        <f t="shared" si="139"/>
        <v>1.0374938099821853</v>
      </c>
    </row>
    <row r="838" spans="1:15">
      <c r="A838">
        <f t="shared" si="134"/>
        <v>837</v>
      </c>
      <c r="B838">
        <f>train!G838</f>
        <v>217.3</v>
      </c>
      <c r="C838">
        <f>train!J838</f>
        <v>216.1</v>
      </c>
      <c r="D838">
        <f>train!M838</f>
        <v>148.1</v>
      </c>
      <c r="E838">
        <f>train!P838</f>
        <v>11.3</v>
      </c>
      <c r="F838" s="4">
        <f t="shared" si="130"/>
        <v>0.61820768136557613</v>
      </c>
      <c r="G838" s="4">
        <f t="shared" si="131"/>
        <v>0.60144725855830783</v>
      </c>
      <c r="H838" s="4">
        <f t="shared" si="132"/>
        <v>0.60144725855830783</v>
      </c>
      <c r="I838" s="4">
        <f t="shared" si="133"/>
        <v>0.56500000000000006</v>
      </c>
      <c r="J838">
        <f t="shared" si="135"/>
        <v>1</v>
      </c>
      <c r="K838" t="str">
        <f>train!T838</f>
        <v>no</v>
      </c>
      <c r="L838">
        <f t="shared" si="136"/>
        <v>1.128143884114172</v>
      </c>
      <c r="M838">
        <f t="shared" si="137"/>
        <v>1.1936847770471104</v>
      </c>
      <c r="N838">
        <f t="shared" si="138"/>
        <v>1.1936847770471104</v>
      </c>
      <c r="O838">
        <f t="shared" si="139"/>
        <v>1.1936847770471104</v>
      </c>
    </row>
    <row r="839" spans="1:15">
      <c r="A839">
        <f t="shared" si="134"/>
        <v>838</v>
      </c>
      <c r="B839">
        <f>train!G839</f>
        <v>179.4</v>
      </c>
      <c r="C839">
        <f>train!J839</f>
        <v>232.5</v>
      </c>
      <c r="D839">
        <f>train!M839</f>
        <v>175.8</v>
      </c>
      <c r="E839">
        <f>train!P839</f>
        <v>14.7</v>
      </c>
      <c r="F839" s="4">
        <f t="shared" si="130"/>
        <v>0.51038406827880511</v>
      </c>
      <c r="G839" s="4">
        <f t="shared" si="131"/>
        <v>0.64709156693570835</v>
      </c>
      <c r="H839" s="4">
        <f t="shared" si="132"/>
        <v>0.64709156693570835</v>
      </c>
      <c r="I839" s="4">
        <f t="shared" si="133"/>
        <v>0.73499999999999999</v>
      </c>
      <c r="J839">
        <f t="shared" si="135"/>
        <v>1</v>
      </c>
      <c r="K839" t="str">
        <f>train!T839</f>
        <v>no</v>
      </c>
      <c r="L839">
        <f t="shared" si="136"/>
        <v>1.128143884114172</v>
      </c>
      <c r="M839">
        <f t="shared" si="137"/>
        <v>1.2799108910980657</v>
      </c>
      <c r="N839">
        <f t="shared" si="138"/>
        <v>1.2799108910980657</v>
      </c>
      <c r="O839">
        <f t="shared" si="139"/>
        <v>1.2799108910980657</v>
      </c>
    </row>
    <row r="840" spans="1:15">
      <c r="A840">
        <f t="shared" si="134"/>
        <v>839</v>
      </c>
      <c r="B840">
        <f>train!G840</f>
        <v>207.7</v>
      </c>
      <c r="C840">
        <f>train!J840</f>
        <v>164.8</v>
      </c>
      <c r="D840">
        <f>train!M840</f>
        <v>54.5</v>
      </c>
      <c r="E840">
        <f>train!P840</f>
        <v>7.9</v>
      </c>
      <c r="F840" s="4">
        <f t="shared" si="130"/>
        <v>0.59089615931721196</v>
      </c>
      <c r="G840" s="4">
        <f t="shared" si="131"/>
        <v>0.45866963540217093</v>
      </c>
      <c r="H840" s="4">
        <f t="shared" si="132"/>
        <v>0.45866963540217093</v>
      </c>
      <c r="I840" s="4">
        <f t="shared" si="133"/>
        <v>0.39500000000000002</v>
      </c>
      <c r="J840">
        <f t="shared" si="135"/>
        <v>2</v>
      </c>
      <c r="K840" t="str">
        <f>train!T840</f>
        <v>no</v>
      </c>
      <c r="L840">
        <f t="shared" si="136"/>
        <v>1.128143884114172</v>
      </c>
      <c r="M840">
        <f t="shared" si="137"/>
        <v>0.96225721092426875</v>
      </c>
      <c r="N840">
        <f t="shared" si="138"/>
        <v>0.96225721092426875</v>
      </c>
      <c r="O840">
        <f t="shared" si="139"/>
        <v>0.96225721092426875</v>
      </c>
    </row>
    <row r="841" spans="1:15">
      <c r="A841">
        <f t="shared" si="134"/>
        <v>840</v>
      </c>
      <c r="B841">
        <f>train!G841</f>
        <v>125.3</v>
      </c>
      <c r="C841">
        <f>train!J841</f>
        <v>167.6</v>
      </c>
      <c r="D841">
        <f>train!M841</f>
        <v>260.60000000000002</v>
      </c>
      <c r="E841">
        <f>train!P841</f>
        <v>8.4</v>
      </c>
      <c r="F841" s="4">
        <f t="shared" si="130"/>
        <v>0.35647226173541963</v>
      </c>
      <c r="G841" s="4">
        <f t="shared" si="131"/>
        <v>0.46646256610075143</v>
      </c>
      <c r="H841" s="4">
        <f t="shared" si="132"/>
        <v>0.46646256610075143</v>
      </c>
      <c r="I841" s="4">
        <f t="shared" si="133"/>
        <v>0.42000000000000004</v>
      </c>
      <c r="J841">
        <f t="shared" si="135"/>
        <v>2</v>
      </c>
      <c r="K841" t="str">
        <f>train!T841</f>
        <v>no</v>
      </c>
      <c r="L841">
        <f t="shared" si="136"/>
        <v>1.128143884114172</v>
      </c>
      <c r="M841">
        <f t="shared" si="137"/>
        <v>0.8594458240827989</v>
      </c>
      <c r="N841">
        <f t="shared" si="138"/>
        <v>0.8594458240827989</v>
      </c>
      <c r="O841">
        <f t="shared" si="139"/>
        <v>0.8594458240827989</v>
      </c>
    </row>
    <row r="842" spans="1:15">
      <c r="A842">
        <f t="shared" si="134"/>
        <v>841</v>
      </c>
      <c r="B842">
        <f>train!G842</f>
        <v>138.1</v>
      </c>
      <c r="C842">
        <f>train!J842</f>
        <v>167.3</v>
      </c>
      <c r="D842">
        <f>train!M842</f>
        <v>238.9</v>
      </c>
      <c r="E842">
        <f>train!P842</f>
        <v>6.8</v>
      </c>
      <c r="F842" s="4">
        <f t="shared" si="130"/>
        <v>0.39288762446657183</v>
      </c>
      <c r="G842" s="4">
        <f t="shared" si="131"/>
        <v>0.46562760924018926</v>
      </c>
      <c r="H842" s="4">
        <f t="shared" si="132"/>
        <v>0.46562760924018926</v>
      </c>
      <c r="I842" s="4">
        <f t="shared" si="133"/>
        <v>0.33999999999999997</v>
      </c>
      <c r="J842">
        <f t="shared" si="135"/>
        <v>2</v>
      </c>
      <c r="K842" t="str">
        <f>train!T842</f>
        <v>no</v>
      </c>
      <c r="L842">
        <f t="shared" si="136"/>
        <v>1.128143884114172</v>
      </c>
      <c r="M842">
        <f t="shared" si="137"/>
        <v>0.83879605771156007</v>
      </c>
      <c r="N842">
        <f t="shared" si="138"/>
        <v>0.83879605771156007</v>
      </c>
      <c r="O842">
        <f t="shared" si="139"/>
        <v>0.83879605771156007</v>
      </c>
    </row>
    <row r="843" spans="1:15">
      <c r="A843">
        <f t="shared" si="134"/>
        <v>842</v>
      </c>
      <c r="B843">
        <f>train!G843</f>
        <v>169.3</v>
      </c>
      <c r="C843">
        <f>train!J843</f>
        <v>225.9</v>
      </c>
      <c r="D843">
        <f>train!M843</f>
        <v>172</v>
      </c>
      <c r="E843">
        <f>train!P843</f>
        <v>8.1999999999999993</v>
      </c>
      <c r="F843" s="4">
        <f t="shared" si="130"/>
        <v>0.48165007112375535</v>
      </c>
      <c r="G843" s="4">
        <f t="shared" si="131"/>
        <v>0.62872251600333984</v>
      </c>
      <c r="H843" s="4">
        <f t="shared" si="132"/>
        <v>0.62872251600333984</v>
      </c>
      <c r="I843" s="4">
        <f t="shared" si="133"/>
        <v>0.41</v>
      </c>
      <c r="J843">
        <f t="shared" si="135"/>
        <v>2</v>
      </c>
      <c r="K843" t="str">
        <f>train!T843</f>
        <v>no</v>
      </c>
      <c r="L843">
        <f t="shared" si="136"/>
        <v>1.128143884114172</v>
      </c>
      <c r="M843">
        <f t="shared" si="137"/>
        <v>1.0911786266568175</v>
      </c>
      <c r="N843">
        <f t="shared" si="138"/>
        <v>1.0911786266568175</v>
      </c>
      <c r="O843">
        <f t="shared" si="139"/>
        <v>1.0911786266568175</v>
      </c>
    </row>
    <row r="844" spans="1:15">
      <c r="A844">
        <f t="shared" si="134"/>
        <v>843</v>
      </c>
      <c r="B844">
        <f>train!G844</f>
        <v>201.3</v>
      </c>
      <c r="C844">
        <f>train!J844</f>
        <v>143.80000000000001</v>
      </c>
      <c r="D844">
        <f>train!M844</f>
        <v>150.19999999999999</v>
      </c>
      <c r="E844">
        <f>train!P844</f>
        <v>12.3</v>
      </c>
      <c r="F844" s="4">
        <f t="shared" si="130"/>
        <v>0.57268847795163591</v>
      </c>
      <c r="G844" s="4">
        <f t="shared" si="131"/>
        <v>0.40022265516281663</v>
      </c>
      <c r="H844" s="4">
        <f t="shared" si="132"/>
        <v>0.40022265516281663</v>
      </c>
      <c r="I844" s="4">
        <f t="shared" si="133"/>
        <v>0.61499999999999999</v>
      </c>
      <c r="J844">
        <f t="shared" si="135"/>
        <v>2</v>
      </c>
      <c r="K844" t="str">
        <f>train!T844</f>
        <v>no</v>
      </c>
      <c r="L844">
        <f t="shared" si="136"/>
        <v>1.128143884114172</v>
      </c>
      <c r="M844">
        <f t="shared" si="137"/>
        <v>1.0131897355331385</v>
      </c>
      <c r="N844">
        <f t="shared" si="138"/>
        <v>1.0131897355331385</v>
      </c>
      <c r="O844">
        <f t="shared" si="139"/>
        <v>1.0131897355331385</v>
      </c>
    </row>
    <row r="845" spans="1:15">
      <c r="A845">
        <f t="shared" si="134"/>
        <v>844</v>
      </c>
      <c r="B845">
        <f>train!G845</f>
        <v>190.4</v>
      </c>
      <c r="C845">
        <f>train!J845</f>
        <v>317.5</v>
      </c>
      <c r="D845">
        <f>train!M845</f>
        <v>133.4</v>
      </c>
      <c r="E845">
        <f>train!P845</f>
        <v>8.3000000000000007</v>
      </c>
      <c r="F845" s="4">
        <f t="shared" si="130"/>
        <v>0.54167852062588906</v>
      </c>
      <c r="G845" s="4">
        <f t="shared" si="131"/>
        <v>0.88366267742833282</v>
      </c>
      <c r="H845" s="4">
        <f t="shared" si="132"/>
        <v>0.88366267742833282</v>
      </c>
      <c r="I845" s="4">
        <f t="shared" si="133"/>
        <v>0.41500000000000004</v>
      </c>
      <c r="J845">
        <f t="shared" si="135"/>
        <v>1</v>
      </c>
      <c r="K845" t="str">
        <f>train!T845</f>
        <v>no</v>
      </c>
      <c r="L845">
        <f t="shared" si="136"/>
        <v>1.128143884114172</v>
      </c>
      <c r="M845">
        <f t="shared" si="137"/>
        <v>1.4238539513120969</v>
      </c>
      <c r="N845">
        <f t="shared" si="138"/>
        <v>1.4238539513120969</v>
      </c>
      <c r="O845">
        <f t="shared" si="139"/>
        <v>1.4238539513120969</v>
      </c>
    </row>
    <row r="846" spans="1:15">
      <c r="A846">
        <f t="shared" si="134"/>
        <v>845</v>
      </c>
      <c r="B846">
        <f>train!G846</f>
        <v>143.30000000000001</v>
      </c>
      <c r="C846">
        <f>train!J846</f>
        <v>195.5</v>
      </c>
      <c r="D846">
        <f>train!M846</f>
        <v>223.3</v>
      </c>
      <c r="E846">
        <f>train!P846</f>
        <v>6</v>
      </c>
      <c r="F846" s="4">
        <f t="shared" si="130"/>
        <v>0.40768136557610246</v>
      </c>
      <c r="G846" s="4">
        <f t="shared" si="131"/>
        <v>0.54411355413303641</v>
      </c>
      <c r="H846" s="4">
        <f t="shared" si="132"/>
        <v>0.54411355413303641</v>
      </c>
      <c r="I846" s="4">
        <f t="shared" si="133"/>
        <v>0.3</v>
      </c>
      <c r="J846">
        <f t="shared" si="135"/>
        <v>2</v>
      </c>
      <c r="K846" t="str">
        <f>train!T846</f>
        <v>no</v>
      </c>
      <c r="L846">
        <f t="shared" si="136"/>
        <v>1.128143884114172</v>
      </c>
      <c r="M846">
        <f t="shared" si="137"/>
        <v>0.92104463269733305</v>
      </c>
      <c r="N846">
        <f t="shared" si="138"/>
        <v>0.92104463269733305</v>
      </c>
      <c r="O846">
        <f t="shared" si="139"/>
        <v>0.92104463269733305</v>
      </c>
    </row>
    <row r="847" spans="1:15">
      <c r="A847">
        <f t="shared" si="134"/>
        <v>846</v>
      </c>
      <c r="B847">
        <f>train!G847</f>
        <v>97.4</v>
      </c>
      <c r="C847">
        <f>train!J847</f>
        <v>203.6</v>
      </c>
      <c r="D847">
        <f>train!M847</f>
        <v>173.9</v>
      </c>
      <c r="E847">
        <f>train!P847</f>
        <v>11.4</v>
      </c>
      <c r="F847" s="4">
        <f t="shared" si="130"/>
        <v>0.27709815078236133</v>
      </c>
      <c r="G847" s="4">
        <f t="shared" si="131"/>
        <v>0.56665738936821597</v>
      </c>
      <c r="H847" s="4">
        <f t="shared" si="132"/>
        <v>0.56665738936821597</v>
      </c>
      <c r="I847" s="4">
        <f t="shared" si="133"/>
        <v>0.57000000000000006</v>
      </c>
      <c r="J847">
        <f t="shared" si="135"/>
        <v>2</v>
      </c>
      <c r="K847" t="str">
        <f>train!T847</f>
        <v>no</v>
      </c>
      <c r="L847">
        <f t="shared" si="136"/>
        <v>1.128143884114172</v>
      </c>
      <c r="M847">
        <f t="shared" si="137"/>
        <v>1.0217066991158512</v>
      </c>
      <c r="N847">
        <f t="shared" si="138"/>
        <v>1.0217066991158512</v>
      </c>
      <c r="O847">
        <f t="shared" si="139"/>
        <v>1.0217066991158512</v>
      </c>
    </row>
    <row r="848" spans="1:15">
      <c r="A848">
        <f t="shared" si="134"/>
        <v>847</v>
      </c>
      <c r="B848">
        <f>train!G848</f>
        <v>181.4</v>
      </c>
      <c r="C848">
        <f>train!J848</f>
        <v>167.7</v>
      </c>
      <c r="D848">
        <f>train!M848</f>
        <v>168.5</v>
      </c>
      <c r="E848">
        <f>train!P848</f>
        <v>11.3</v>
      </c>
      <c r="F848" s="4">
        <f t="shared" si="130"/>
        <v>0.51607396870554767</v>
      </c>
      <c r="G848" s="4">
        <f t="shared" si="131"/>
        <v>0.46674088505427214</v>
      </c>
      <c r="H848" s="4">
        <f t="shared" si="132"/>
        <v>0.46674088505427214</v>
      </c>
      <c r="I848" s="4">
        <f t="shared" si="133"/>
        <v>0.56500000000000006</v>
      </c>
      <c r="J848">
        <f t="shared" si="135"/>
        <v>2</v>
      </c>
      <c r="K848" t="str">
        <f>train!T848</f>
        <v>no</v>
      </c>
      <c r="L848">
        <f t="shared" si="136"/>
        <v>1.128143884114172</v>
      </c>
      <c r="M848">
        <f t="shared" si="137"/>
        <v>1.0105698633632338</v>
      </c>
      <c r="N848">
        <f t="shared" si="138"/>
        <v>1.0105698633632338</v>
      </c>
      <c r="O848">
        <f t="shared" si="139"/>
        <v>1.0105698633632338</v>
      </c>
    </row>
    <row r="849" spans="1:15">
      <c r="A849">
        <f t="shared" si="134"/>
        <v>848</v>
      </c>
      <c r="B849">
        <f>train!G849</f>
        <v>246.4</v>
      </c>
      <c r="C849">
        <f>train!J849</f>
        <v>256.2</v>
      </c>
      <c r="D849">
        <f>train!M849</f>
        <v>169</v>
      </c>
      <c r="E849">
        <f>train!P849</f>
        <v>3.8</v>
      </c>
      <c r="F849" s="4">
        <f t="shared" si="130"/>
        <v>0.70099573257467995</v>
      </c>
      <c r="G849" s="4">
        <f t="shared" si="131"/>
        <v>0.71305315892012244</v>
      </c>
      <c r="H849" s="4">
        <f t="shared" si="132"/>
        <v>0.71305315892012244</v>
      </c>
      <c r="I849" s="4">
        <f t="shared" si="133"/>
        <v>0.19</v>
      </c>
      <c r="J849">
        <f t="shared" si="135"/>
        <v>1</v>
      </c>
      <c r="K849" t="str">
        <f>train!T849</f>
        <v>no</v>
      </c>
      <c r="L849">
        <f t="shared" si="136"/>
        <v>1.128143884114172</v>
      </c>
      <c r="M849">
        <f t="shared" si="137"/>
        <v>1.2427327274920554</v>
      </c>
      <c r="N849">
        <f t="shared" si="138"/>
        <v>1.2427327274920554</v>
      </c>
      <c r="O849">
        <f t="shared" si="139"/>
        <v>1.2427327274920554</v>
      </c>
    </row>
    <row r="850" spans="1:15">
      <c r="A850">
        <f t="shared" si="134"/>
        <v>849</v>
      </c>
      <c r="B850">
        <f>train!G850</f>
        <v>104.9</v>
      </c>
      <c r="C850">
        <f>train!J850</f>
        <v>198.5</v>
      </c>
      <c r="D850">
        <f>train!M850</f>
        <v>258.2</v>
      </c>
      <c r="E850">
        <f>train!P850</f>
        <v>8</v>
      </c>
      <c r="F850" s="4">
        <f t="shared" si="130"/>
        <v>0.2984352773826458</v>
      </c>
      <c r="G850" s="4">
        <f t="shared" si="131"/>
        <v>0.5524631227386585</v>
      </c>
      <c r="H850" s="4">
        <f t="shared" si="132"/>
        <v>0.5524631227386585</v>
      </c>
      <c r="I850" s="4">
        <f t="shared" si="133"/>
        <v>0.4</v>
      </c>
      <c r="J850">
        <f t="shared" si="135"/>
        <v>2</v>
      </c>
      <c r="K850" t="str">
        <f>train!T850</f>
        <v>no</v>
      </c>
      <c r="L850">
        <f t="shared" si="136"/>
        <v>1.128143884114172</v>
      </c>
      <c r="M850">
        <f t="shared" si="137"/>
        <v>0.92708932620258167</v>
      </c>
      <c r="N850">
        <f t="shared" si="138"/>
        <v>0.92708932620258167</v>
      </c>
      <c r="O850">
        <f t="shared" si="139"/>
        <v>0.92708932620258167</v>
      </c>
    </row>
    <row r="851" spans="1:15">
      <c r="A851">
        <f t="shared" si="134"/>
        <v>850</v>
      </c>
      <c r="B851">
        <f>train!G851</f>
        <v>156.19999999999999</v>
      </c>
      <c r="C851">
        <f>train!J851</f>
        <v>193</v>
      </c>
      <c r="D851">
        <f>train!M851</f>
        <v>222.7</v>
      </c>
      <c r="E851">
        <f>train!P851</f>
        <v>13.1</v>
      </c>
      <c r="F851" s="4">
        <f t="shared" si="130"/>
        <v>0.4443812233285917</v>
      </c>
      <c r="G851" s="4">
        <f t="shared" si="131"/>
        <v>0.53715558029501809</v>
      </c>
      <c r="H851" s="4">
        <f t="shared" si="132"/>
        <v>0.53715558029501809</v>
      </c>
      <c r="I851" s="4">
        <f t="shared" si="133"/>
        <v>0.65500000000000003</v>
      </c>
      <c r="J851">
        <f t="shared" si="135"/>
        <v>2</v>
      </c>
      <c r="K851" t="str">
        <f>train!T851</f>
        <v>no</v>
      </c>
      <c r="L851">
        <f t="shared" si="136"/>
        <v>1.128143884114172</v>
      </c>
      <c r="M851">
        <f t="shared" si="137"/>
        <v>1.0970742484131013</v>
      </c>
      <c r="N851">
        <f t="shared" si="138"/>
        <v>1.0970742484131013</v>
      </c>
      <c r="O851">
        <f t="shared" si="139"/>
        <v>1.0970742484131013</v>
      </c>
    </row>
    <row r="852" spans="1:15">
      <c r="A852">
        <f t="shared" si="134"/>
        <v>851</v>
      </c>
      <c r="B852">
        <f>train!G852</f>
        <v>114.8</v>
      </c>
      <c r="C852">
        <f>train!J852</f>
        <v>81.900000000000006</v>
      </c>
      <c r="D852">
        <f>train!M852</f>
        <v>304.3</v>
      </c>
      <c r="E852">
        <f>train!P852</f>
        <v>12</v>
      </c>
      <c r="F852" s="4">
        <f t="shared" si="130"/>
        <v>0.32660028449502132</v>
      </c>
      <c r="G852" s="4">
        <f t="shared" si="131"/>
        <v>0.22794322293348177</v>
      </c>
      <c r="H852" s="4">
        <f t="shared" si="132"/>
        <v>0.22794322293348177</v>
      </c>
      <c r="I852" s="4">
        <f t="shared" si="133"/>
        <v>0.6</v>
      </c>
      <c r="J852">
        <f t="shared" si="135"/>
        <v>2</v>
      </c>
      <c r="K852" t="str">
        <f>train!T852</f>
        <v>no</v>
      </c>
      <c r="L852">
        <f t="shared" si="136"/>
        <v>1.128143884114172</v>
      </c>
      <c r="M852">
        <f t="shared" si="137"/>
        <v>0.7553700891581786</v>
      </c>
      <c r="N852">
        <f t="shared" si="138"/>
        <v>0.7553700891581786</v>
      </c>
      <c r="O852">
        <f t="shared" si="139"/>
        <v>0.7553700891581786</v>
      </c>
    </row>
    <row r="853" spans="1:15">
      <c r="A853">
        <f t="shared" si="134"/>
        <v>852</v>
      </c>
      <c r="B853">
        <f>train!G853</f>
        <v>232.5</v>
      </c>
      <c r="C853">
        <f>train!J853</f>
        <v>205.5</v>
      </c>
      <c r="D853">
        <f>train!M853</f>
        <v>213.7</v>
      </c>
      <c r="E853">
        <f>train!P853</f>
        <v>11.9</v>
      </c>
      <c r="F853" s="4">
        <f t="shared" si="130"/>
        <v>0.66145092460881938</v>
      </c>
      <c r="G853" s="4">
        <f t="shared" si="131"/>
        <v>0.57194544948510995</v>
      </c>
      <c r="H853" s="4">
        <f t="shared" si="132"/>
        <v>0.57194544948510995</v>
      </c>
      <c r="I853" s="4">
        <f t="shared" si="133"/>
        <v>0.59499999999999997</v>
      </c>
      <c r="J853">
        <f t="shared" si="135"/>
        <v>1</v>
      </c>
      <c r="K853" t="str">
        <f>train!T853</f>
        <v>no</v>
      </c>
      <c r="L853">
        <f t="shared" si="136"/>
        <v>1.128143884114172</v>
      </c>
      <c r="M853">
        <f t="shared" si="137"/>
        <v>1.2024082168878052</v>
      </c>
      <c r="N853">
        <f t="shared" si="138"/>
        <v>1.2024082168878052</v>
      </c>
      <c r="O853">
        <f t="shared" si="139"/>
        <v>1.2024082168878052</v>
      </c>
    </row>
    <row r="854" spans="1:15">
      <c r="A854">
        <f t="shared" si="134"/>
        <v>853</v>
      </c>
      <c r="B854">
        <f>train!G854</f>
        <v>143.6</v>
      </c>
      <c r="C854">
        <f>train!J854</f>
        <v>152.4</v>
      </c>
      <c r="D854">
        <f>train!M854</f>
        <v>194.4</v>
      </c>
      <c r="E854">
        <f>train!P854</f>
        <v>8.6</v>
      </c>
      <c r="F854" s="4">
        <f t="shared" si="130"/>
        <v>0.4085348506401138</v>
      </c>
      <c r="G854" s="4">
        <f t="shared" si="131"/>
        <v>0.42415808516559977</v>
      </c>
      <c r="H854" s="4">
        <f t="shared" si="132"/>
        <v>0.42415808516559977</v>
      </c>
      <c r="I854" s="4">
        <f t="shared" si="133"/>
        <v>0.43</v>
      </c>
      <c r="J854">
        <f t="shared" si="135"/>
        <v>2</v>
      </c>
      <c r="K854" t="str">
        <f>train!T854</f>
        <v>no</v>
      </c>
      <c r="L854">
        <f t="shared" si="136"/>
        <v>1.128143884114172</v>
      </c>
      <c r="M854">
        <f t="shared" si="137"/>
        <v>0.84357624824922406</v>
      </c>
      <c r="N854">
        <f t="shared" si="138"/>
        <v>0.84357624824922406</v>
      </c>
      <c r="O854">
        <f t="shared" si="139"/>
        <v>0.84357624824922406</v>
      </c>
    </row>
    <row r="855" spans="1:15">
      <c r="A855">
        <f t="shared" si="134"/>
        <v>854</v>
      </c>
      <c r="B855">
        <f>train!G855</f>
        <v>176.7</v>
      </c>
      <c r="C855">
        <f>train!J855</f>
        <v>244.1</v>
      </c>
      <c r="D855">
        <f>train!M855</f>
        <v>176.3</v>
      </c>
      <c r="E855">
        <f>train!P855</f>
        <v>9.1</v>
      </c>
      <c r="F855" s="4">
        <f t="shared" si="130"/>
        <v>0.50270270270270268</v>
      </c>
      <c r="G855" s="4">
        <f t="shared" si="131"/>
        <v>0.67937656554411352</v>
      </c>
      <c r="H855" s="4">
        <f t="shared" si="132"/>
        <v>0.67937656554411352</v>
      </c>
      <c r="I855" s="4">
        <f t="shared" si="133"/>
        <v>0.45499999999999996</v>
      </c>
      <c r="J855">
        <f t="shared" si="135"/>
        <v>1</v>
      </c>
      <c r="K855" t="str">
        <f>train!T855</f>
        <v>no</v>
      </c>
      <c r="L855">
        <f t="shared" si="136"/>
        <v>1.128143884114172</v>
      </c>
      <c r="M855">
        <f t="shared" si="137"/>
        <v>1.1759421937007075</v>
      </c>
      <c r="N855">
        <f t="shared" si="138"/>
        <v>1.1759421937007075</v>
      </c>
      <c r="O855">
        <f t="shared" si="139"/>
        <v>1.1759421937007075</v>
      </c>
    </row>
    <row r="856" spans="1:15">
      <c r="A856">
        <f t="shared" si="134"/>
        <v>855</v>
      </c>
      <c r="B856">
        <f>train!G856</f>
        <v>263.39999999999998</v>
      </c>
      <c r="C856">
        <f>train!J856</f>
        <v>230.3</v>
      </c>
      <c r="D856">
        <f>train!M856</f>
        <v>170.6</v>
      </c>
      <c r="E856">
        <f>train!P856</f>
        <v>11.4</v>
      </c>
      <c r="F856" s="4">
        <f t="shared" si="130"/>
        <v>0.74935988620199145</v>
      </c>
      <c r="G856" s="4">
        <f t="shared" si="131"/>
        <v>0.64096854995825214</v>
      </c>
      <c r="H856" s="4">
        <f t="shared" si="132"/>
        <v>0.64096854995825214</v>
      </c>
      <c r="I856" s="4">
        <f t="shared" si="133"/>
        <v>0.57000000000000006</v>
      </c>
      <c r="J856">
        <f t="shared" si="135"/>
        <v>1</v>
      </c>
      <c r="K856" t="str">
        <f>train!T856</f>
        <v>yes</v>
      </c>
      <c r="L856">
        <f t="shared" si="136"/>
        <v>1.128143884114172</v>
      </c>
      <c r="M856">
        <f t="shared" si="137"/>
        <v>1.3069512627178683</v>
      </c>
      <c r="N856">
        <f t="shared" si="138"/>
        <v>1.3069512627178683</v>
      </c>
      <c r="O856">
        <f t="shared" si="139"/>
        <v>1.3069512627178683</v>
      </c>
    </row>
    <row r="857" spans="1:15">
      <c r="A857">
        <f t="shared" si="134"/>
        <v>856</v>
      </c>
      <c r="B857">
        <f>train!G857</f>
        <v>146.4</v>
      </c>
      <c r="C857">
        <f>train!J857</f>
        <v>148.5</v>
      </c>
      <c r="D857">
        <f>train!M857</f>
        <v>216.7</v>
      </c>
      <c r="E857">
        <f>train!P857</f>
        <v>11.3</v>
      </c>
      <c r="F857" s="4">
        <f t="shared" si="130"/>
        <v>0.41650071123755333</v>
      </c>
      <c r="G857" s="4">
        <f t="shared" si="131"/>
        <v>0.41330364597829111</v>
      </c>
      <c r="H857" s="4">
        <f t="shared" si="132"/>
        <v>0.41330364597829111</v>
      </c>
      <c r="I857" s="4">
        <f t="shared" si="133"/>
        <v>0.56500000000000006</v>
      </c>
      <c r="J857">
        <f t="shared" si="135"/>
        <v>2</v>
      </c>
      <c r="K857" t="str">
        <f>train!T857</f>
        <v>no</v>
      </c>
      <c r="L857">
        <f t="shared" si="136"/>
        <v>1.128143884114172</v>
      </c>
      <c r="M857">
        <f t="shared" si="137"/>
        <v>0.91342085044041177</v>
      </c>
      <c r="N857">
        <f t="shared" si="138"/>
        <v>0.91342085044041177</v>
      </c>
      <c r="O857">
        <f t="shared" si="139"/>
        <v>0.91342085044041177</v>
      </c>
    </row>
    <row r="858" spans="1:15">
      <c r="A858">
        <f t="shared" si="134"/>
        <v>857</v>
      </c>
      <c r="B858">
        <f>train!G858</f>
        <v>145</v>
      </c>
      <c r="C858">
        <f>train!J858</f>
        <v>194.5</v>
      </c>
      <c r="D858">
        <f>train!M858</f>
        <v>242.3</v>
      </c>
      <c r="E858">
        <f>train!P858</f>
        <v>14.2</v>
      </c>
      <c r="F858" s="4">
        <f t="shared" si="130"/>
        <v>0.41251778093883357</v>
      </c>
      <c r="G858" s="4">
        <f t="shared" si="131"/>
        <v>0.54133036459782913</v>
      </c>
      <c r="H858" s="4">
        <f t="shared" si="132"/>
        <v>0.54133036459782913</v>
      </c>
      <c r="I858" s="4">
        <f t="shared" si="133"/>
        <v>0.71</v>
      </c>
      <c r="J858">
        <f t="shared" si="135"/>
        <v>2</v>
      </c>
      <c r="K858" t="str">
        <f>train!T858</f>
        <v>no</v>
      </c>
      <c r="L858">
        <f t="shared" si="136"/>
        <v>1.128143884114172</v>
      </c>
      <c r="M858">
        <f t="shared" si="137"/>
        <v>1.1226522377218764</v>
      </c>
      <c r="N858">
        <f t="shared" si="138"/>
        <v>1.1226522377218764</v>
      </c>
      <c r="O858">
        <f t="shared" si="139"/>
        <v>1.1226522377218764</v>
      </c>
    </row>
    <row r="859" spans="1:15">
      <c r="A859">
        <f t="shared" si="134"/>
        <v>858</v>
      </c>
      <c r="B859">
        <f>train!G859</f>
        <v>167.8</v>
      </c>
      <c r="C859">
        <f>train!J859</f>
        <v>167.7</v>
      </c>
      <c r="D859">
        <f>train!M859</f>
        <v>110.3</v>
      </c>
      <c r="E859">
        <f>train!P859</f>
        <v>8.4</v>
      </c>
      <c r="F859" s="4">
        <f t="shared" si="130"/>
        <v>0.47738264580369849</v>
      </c>
      <c r="G859" s="4">
        <f t="shared" si="131"/>
        <v>0.46674088505427214</v>
      </c>
      <c r="H859" s="4">
        <f t="shared" si="132"/>
        <v>0.46674088505427214</v>
      </c>
      <c r="I859" s="4">
        <f t="shared" si="133"/>
        <v>0.42000000000000004</v>
      </c>
      <c r="J859">
        <f t="shared" si="135"/>
        <v>2</v>
      </c>
      <c r="K859" t="str">
        <f>train!T859</f>
        <v>no</v>
      </c>
      <c r="L859">
        <f t="shared" si="136"/>
        <v>1.128143884114172</v>
      </c>
      <c r="M859">
        <f t="shared" si="137"/>
        <v>0.91650875504657892</v>
      </c>
      <c r="N859">
        <f t="shared" si="138"/>
        <v>0.91650875504657892</v>
      </c>
      <c r="O859">
        <f t="shared" si="139"/>
        <v>0.91650875504657892</v>
      </c>
    </row>
    <row r="860" spans="1:15">
      <c r="A860">
        <f t="shared" si="134"/>
        <v>859</v>
      </c>
      <c r="B860">
        <f>train!G860</f>
        <v>142.5</v>
      </c>
      <c r="C860">
        <f>train!J860</f>
        <v>195.7</v>
      </c>
      <c r="D860">
        <f>train!M860</f>
        <v>122.1</v>
      </c>
      <c r="E860">
        <f>train!P860</f>
        <v>7.8</v>
      </c>
      <c r="F860" s="4">
        <f t="shared" si="130"/>
        <v>0.40540540540540543</v>
      </c>
      <c r="G860" s="4">
        <f t="shared" si="131"/>
        <v>0.54467019204007783</v>
      </c>
      <c r="H860" s="4">
        <f t="shared" si="132"/>
        <v>0.54467019204007783</v>
      </c>
      <c r="I860" s="4">
        <f t="shared" si="133"/>
        <v>0.39</v>
      </c>
      <c r="J860">
        <f t="shared" si="135"/>
        <v>2</v>
      </c>
      <c r="K860" t="str">
        <f>train!T860</f>
        <v>no</v>
      </c>
      <c r="L860">
        <f t="shared" si="136"/>
        <v>1.128143884114172</v>
      </c>
      <c r="M860">
        <f t="shared" si="137"/>
        <v>0.95382638825200872</v>
      </c>
      <c r="N860">
        <f t="shared" si="138"/>
        <v>0.95382638825200872</v>
      </c>
      <c r="O860">
        <f t="shared" si="139"/>
        <v>0.95382638825200872</v>
      </c>
    </row>
    <row r="861" spans="1:15">
      <c r="A861">
        <f t="shared" si="134"/>
        <v>860</v>
      </c>
      <c r="B861">
        <f>train!G861</f>
        <v>133</v>
      </c>
      <c r="C861">
        <f>train!J861</f>
        <v>262.8</v>
      </c>
      <c r="D861">
        <f>train!M861</f>
        <v>214.3</v>
      </c>
      <c r="E861">
        <f>train!P861</f>
        <v>11.2</v>
      </c>
      <c r="F861" s="4">
        <f t="shared" si="130"/>
        <v>0.3783783783783784</v>
      </c>
      <c r="G861" s="4">
        <f t="shared" si="131"/>
        <v>0.73142220985249096</v>
      </c>
      <c r="H861" s="4">
        <f t="shared" si="132"/>
        <v>0.73142220985249096</v>
      </c>
      <c r="I861" s="4">
        <f t="shared" si="133"/>
        <v>0.55999999999999994</v>
      </c>
      <c r="J861">
        <f t="shared" si="135"/>
        <v>1</v>
      </c>
      <c r="K861" t="str">
        <f>train!T861</f>
        <v>no</v>
      </c>
      <c r="L861">
        <f t="shared" si="136"/>
        <v>1.128143884114172</v>
      </c>
      <c r="M861">
        <f t="shared" si="137"/>
        <v>1.2356079861166542</v>
      </c>
      <c r="N861">
        <f t="shared" si="138"/>
        <v>1.2356079861166542</v>
      </c>
      <c r="O861">
        <f t="shared" si="139"/>
        <v>1.2356079861166542</v>
      </c>
    </row>
    <row r="862" spans="1:15">
      <c r="A862">
        <f t="shared" si="134"/>
        <v>861</v>
      </c>
      <c r="B862">
        <f>train!G862</f>
        <v>252.9</v>
      </c>
      <c r="C862">
        <f>train!J862</f>
        <v>284.3</v>
      </c>
      <c r="D862">
        <f>train!M862</f>
        <v>262.8</v>
      </c>
      <c r="E862">
        <f>train!P862</f>
        <v>12.3</v>
      </c>
      <c r="F862" s="4">
        <f t="shared" si="130"/>
        <v>0.7194879089615932</v>
      </c>
      <c r="G862" s="4">
        <f t="shared" si="131"/>
        <v>0.79126078485944895</v>
      </c>
      <c r="H862" s="4">
        <f t="shared" si="132"/>
        <v>0.79126078485944895</v>
      </c>
      <c r="I862" s="4">
        <f t="shared" si="133"/>
        <v>0.61499999999999999</v>
      </c>
      <c r="J862">
        <f t="shared" si="135"/>
        <v>1</v>
      </c>
      <c r="K862" t="str">
        <f>train!T862</f>
        <v>no</v>
      </c>
      <c r="L862">
        <f t="shared" si="136"/>
        <v>1.128143884114172</v>
      </c>
      <c r="M862">
        <f t="shared" si="137"/>
        <v>1.4656313009944582</v>
      </c>
      <c r="N862">
        <f t="shared" si="138"/>
        <v>1.4656313009944582</v>
      </c>
      <c r="O862">
        <f t="shared" si="139"/>
        <v>1.4656313009944582</v>
      </c>
    </row>
    <row r="863" spans="1:15">
      <c r="A863">
        <f t="shared" si="134"/>
        <v>862</v>
      </c>
      <c r="B863">
        <f>train!G863</f>
        <v>95</v>
      </c>
      <c r="C863">
        <f>train!J863</f>
        <v>291.2</v>
      </c>
      <c r="D863">
        <f>train!M863</f>
        <v>159.6</v>
      </c>
      <c r="E863">
        <f>train!P863</f>
        <v>10</v>
      </c>
      <c r="F863" s="4">
        <f t="shared" si="130"/>
        <v>0.27027027027027029</v>
      </c>
      <c r="G863" s="4">
        <f t="shared" si="131"/>
        <v>0.81046479265237958</v>
      </c>
      <c r="H863" s="4">
        <f t="shared" si="132"/>
        <v>0.81046479265237958</v>
      </c>
      <c r="I863" s="4">
        <f t="shared" si="133"/>
        <v>0.5</v>
      </c>
      <c r="J863">
        <f t="shared" si="135"/>
        <v>1</v>
      </c>
      <c r="K863" t="str">
        <f>train!T863</f>
        <v>no</v>
      </c>
      <c r="L863">
        <f t="shared" si="136"/>
        <v>1.128143884114172</v>
      </c>
      <c r="M863">
        <f t="shared" si="137"/>
        <v>1.2793562362571633</v>
      </c>
      <c r="N863">
        <f t="shared" si="138"/>
        <v>1.2793562362571633</v>
      </c>
      <c r="O863">
        <f t="shared" si="139"/>
        <v>1.2793562362571633</v>
      </c>
    </row>
    <row r="864" spans="1:15">
      <c r="A864">
        <f t="shared" si="134"/>
        <v>863</v>
      </c>
      <c r="B864">
        <f>train!G864</f>
        <v>194.2</v>
      </c>
      <c r="C864">
        <f>train!J864</f>
        <v>249.4</v>
      </c>
      <c r="D864">
        <f>train!M864</f>
        <v>254.9</v>
      </c>
      <c r="E864">
        <f>train!P864</f>
        <v>12.9</v>
      </c>
      <c r="F864" s="4">
        <f t="shared" si="130"/>
        <v>0.55248933143669987</v>
      </c>
      <c r="G864" s="4">
        <f t="shared" si="131"/>
        <v>0.69412747008071252</v>
      </c>
      <c r="H864" s="4">
        <f t="shared" si="132"/>
        <v>0.69412747008071252</v>
      </c>
      <c r="I864" s="4">
        <f t="shared" si="133"/>
        <v>0.64500000000000002</v>
      </c>
      <c r="J864">
        <f t="shared" si="135"/>
        <v>1</v>
      </c>
      <c r="K864" t="str">
        <f>train!T864</f>
        <v>yes</v>
      </c>
      <c r="L864">
        <f t="shared" si="136"/>
        <v>1.128143884114172</v>
      </c>
      <c r="M864">
        <f t="shared" si="137"/>
        <v>1.2980351885802914</v>
      </c>
      <c r="N864">
        <f t="shared" si="138"/>
        <v>1.2980351885802914</v>
      </c>
      <c r="O864">
        <f t="shared" si="139"/>
        <v>1.2980351885802914</v>
      </c>
    </row>
    <row r="865" spans="1:15">
      <c r="A865">
        <f t="shared" si="134"/>
        <v>864</v>
      </c>
      <c r="B865">
        <f>train!G865</f>
        <v>222.8</v>
      </c>
      <c r="C865">
        <f>train!J865</f>
        <v>215.9</v>
      </c>
      <c r="D865">
        <f>train!M865</f>
        <v>223.5</v>
      </c>
      <c r="E865">
        <f>train!P865</f>
        <v>0</v>
      </c>
      <c r="F865" s="4">
        <f t="shared" si="130"/>
        <v>0.63385490753911811</v>
      </c>
      <c r="G865" s="4">
        <f t="shared" si="131"/>
        <v>0.60089062065126631</v>
      </c>
      <c r="H865" s="4">
        <f t="shared" si="132"/>
        <v>0.60089062065126631</v>
      </c>
      <c r="I865" s="4">
        <f t="shared" si="133"/>
        <v>0</v>
      </c>
      <c r="J865">
        <f t="shared" si="135"/>
        <v>2</v>
      </c>
      <c r="K865" t="str">
        <f>train!T865</f>
        <v>no</v>
      </c>
      <c r="L865">
        <f t="shared" si="136"/>
        <v>1.128143884114172</v>
      </c>
      <c r="M865">
        <f t="shared" si="137"/>
        <v>1.060146744457932</v>
      </c>
      <c r="N865">
        <f t="shared" si="138"/>
        <v>1.060146744457932</v>
      </c>
      <c r="O865">
        <f t="shared" si="139"/>
        <v>1.060146744457932</v>
      </c>
    </row>
    <row r="866" spans="1:15">
      <c r="A866">
        <f t="shared" si="134"/>
        <v>865</v>
      </c>
      <c r="B866">
        <f>train!G866</f>
        <v>216</v>
      </c>
      <c r="C866">
        <f>train!J866</f>
        <v>232.3</v>
      </c>
      <c r="D866">
        <f>train!M866</f>
        <v>215.5</v>
      </c>
      <c r="E866">
        <f>train!P866</f>
        <v>9.3000000000000007</v>
      </c>
      <c r="F866" s="4">
        <f t="shared" si="130"/>
        <v>0.61450924608819346</v>
      </c>
      <c r="G866" s="4">
        <f t="shared" si="131"/>
        <v>0.64653492902866683</v>
      </c>
      <c r="H866" s="4">
        <f t="shared" si="132"/>
        <v>0.64653492902866683</v>
      </c>
      <c r="I866" s="4">
        <f t="shared" si="133"/>
        <v>0.46500000000000002</v>
      </c>
      <c r="J866">
        <f t="shared" si="135"/>
        <v>1</v>
      </c>
      <c r="K866" t="str">
        <f>train!T866</f>
        <v>yes</v>
      </c>
      <c r="L866">
        <f t="shared" si="136"/>
        <v>1.128143884114172</v>
      </c>
      <c r="M866">
        <f t="shared" si="137"/>
        <v>1.1957681390788462</v>
      </c>
      <c r="N866">
        <f t="shared" si="138"/>
        <v>1.1957681390788462</v>
      </c>
      <c r="O866">
        <f t="shared" si="139"/>
        <v>1.1957681390788462</v>
      </c>
    </row>
    <row r="867" spans="1:15">
      <c r="A867">
        <f t="shared" si="134"/>
        <v>866</v>
      </c>
      <c r="B867">
        <f>train!G867</f>
        <v>146.30000000000001</v>
      </c>
      <c r="C867">
        <f>train!J867</f>
        <v>171.8</v>
      </c>
      <c r="D867">
        <f>train!M867</f>
        <v>167.5</v>
      </c>
      <c r="E867">
        <f>train!P867</f>
        <v>5.3</v>
      </c>
      <c r="F867" s="4">
        <f t="shared" si="130"/>
        <v>0.41621621621621624</v>
      </c>
      <c r="G867" s="4">
        <f t="shared" si="131"/>
        <v>0.47815196214862232</v>
      </c>
      <c r="H867" s="4">
        <f t="shared" si="132"/>
        <v>0.47815196214862232</v>
      </c>
      <c r="I867" s="4">
        <f t="shared" si="133"/>
        <v>0.26500000000000001</v>
      </c>
      <c r="J867">
        <f t="shared" si="135"/>
        <v>2</v>
      </c>
      <c r="K867" t="str">
        <f>train!T867</f>
        <v>no</v>
      </c>
      <c r="L867">
        <f t="shared" si="136"/>
        <v>1.128143884114172</v>
      </c>
      <c r="M867">
        <f t="shared" si="137"/>
        <v>0.83708992136717253</v>
      </c>
      <c r="N867">
        <f t="shared" si="138"/>
        <v>0.83708992136717253</v>
      </c>
      <c r="O867">
        <f t="shared" si="139"/>
        <v>0.83708992136717253</v>
      </c>
    </row>
    <row r="868" spans="1:15">
      <c r="A868">
        <f t="shared" si="134"/>
        <v>867</v>
      </c>
      <c r="B868">
        <f>train!G868</f>
        <v>94.4</v>
      </c>
      <c r="C868">
        <f>train!J868</f>
        <v>215.1</v>
      </c>
      <c r="D868">
        <f>train!M868</f>
        <v>179.7</v>
      </c>
      <c r="E868">
        <f>train!P868</f>
        <v>13.1</v>
      </c>
      <c r="F868" s="4">
        <f t="shared" si="130"/>
        <v>0.26856330014224755</v>
      </c>
      <c r="G868" s="4">
        <f t="shared" si="131"/>
        <v>0.59866406902310043</v>
      </c>
      <c r="H868" s="4">
        <f t="shared" si="132"/>
        <v>0.59866406902310043</v>
      </c>
      <c r="I868" s="4">
        <f t="shared" si="133"/>
        <v>0.65500000000000003</v>
      </c>
      <c r="J868">
        <f t="shared" si="135"/>
        <v>2</v>
      </c>
      <c r="K868" t="str">
        <f>train!T868</f>
        <v>no</v>
      </c>
      <c r="L868">
        <f t="shared" si="136"/>
        <v>1.128143884114172</v>
      </c>
      <c r="M868">
        <f t="shared" si="137"/>
        <v>1.1036070773884543</v>
      </c>
      <c r="N868">
        <f t="shared" si="138"/>
        <v>1.1036070773884543</v>
      </c>
      <c r="O868">
        <f t="shared" si="139"/>
        <v>1.1036070773884543</v>
      </c>
    </row>
    <row r="869" spans="1:15">
      <c r="A869">
        <f t="shared" si="134"/>
        <v>868</v>
      </c>
      <c r="B869">
        <f>train!G869</f>
        <v>190.4</v>
      </c>
      <c r="C869">
        <f>train!J869</f>
        <v>215.6</v>
      </c>
      <c r="D869">
        <f>train!M869</f>
        <v>161.19999999999999</v>
      </c>
      <c r="E869">
        <f>train!P869</f>
        <v>10</v>
      </c>
      <c r="F869" s="4">
        <f t="shared" si="130"/>
        <v>0.54167852062588906</v>
      </c>
      <c r="G869" s="4">
        <f t="shared" si="131"/>
        <v>0.60005566379070407</v>
      </c>
      <c r="H869" s="4">
        <f t="shared" si="132"/>
        <v>0.60005566379070407</v>
      </c>
      <c r="I869" s="4">
        <f t="shared" si="133"/>
        <v>0.5</v>
      </c>
      <c r="J869">
        <f t="shared" si="135"/>
        <v>2</v>
      </c>
      <c r="K869" t="str">
        <f>train!T869</f>
        <v>no</v>
      </c>
      <c r="L869">
        <f t="shared" si="136"/>
        <v>1.128143884114172</v>
      </c>
      <c r="M869">
        <f t="shared" si="137"/>
        <v>1.1240770520751933</v>
      </c>
      <c r="N869">
        <f t="shared" si="138"/>
        <v>1.1240770520751933</v>
      </c>
      <c r="O869">
        <f t="shared" si="139"/>
        <v>1.1240770520751933</v>
      </c>
    </row>
    <row r="870" spans="1:15">
      <c r="A870">
        <f t="shared" si="134"/>
        <v>869</v>
      </c>
      <c r="B870">
        <f>train!G870</f>
        <v>142.6</v>
      </c>
      <c r="C870">
        <f>train!J870</f>
        <v>208.2</v>
      </c>
      <c r="D870">
        <f>train!M870</f>
        <v>171</v>
      </c>
      <c r="E870">
        <f>train!P870</f>
        <v>12</v>
      </c>
      <c r="F870" s="4">
        <f t="shared" si="130"/>
        <v>0.40568990042674252</v>
      </c>
      <c r="G870" s="4">
        <f t="shared" si="131"/>
        <v>0.57946006123016969</v>
      </c>
      <c r="H870" s="4">
        <f t="shared" si="132"/>
        <v>0.57946006123016969</v>
      </c>
      <c r="I870" s="4">
        <f t="shared" si="133"/>
        <v>0.6</v>
      </c>
      <c r="J870">
        <f t="shared" si="135"/>
        <v>2</v>
      </c>
      <c r="K870" t="str">
        <f>train!T870</f>
        <v>no</v>
      </c>
      <c r="L870">
        <f t="shared" si="136"/>
        <v>1.128143884114172</v>
      </c>
      <c r="M870">
        <f t="shared" si="137"/>
        <v>1.0936782984177771</v>
      </c>
      <c r="N870">
        <f t="shared" si="138"/>
        <v>1.0936782984177771</v>
      </c>
      <c r="O870">
        <f t="shared" si="139"/>
        <v>1.0936782984177771</v>
      </c>
    </row>
    <row r="871" spans="1:15">
      <c r="A871">
        <f t="shared" si="134"/>
        <v>870</v>
      </c>
      <c r="B871">
        <f>train!G871</f>
        <v>134.19999999999999</v>
      </c>
      <c r="C871">
        <f>train!J871</f>
        <v>165</v>
      </c>
      <c r="D871">
        <f>train!M871</f>
        <v>173.1</v>
      </c>
      <c r="E871">
        <f>train!P871</f>
        <v>10.7</v>
      </c>
      <c r="F871" s="4">
        <f t="shared" si="130"/>
        <v>0.38179231863442387</v>
      </c>
      <c r="G871" s="4">
        <f t="shared" si="131"/>
        <v>0.45922627330921234</v>
      </c>
      <c r="H871" s="4">
        <f t="shared" si="132"/>
        <v>0.45922627330921234</v>
      </c>
      <c r="I871" s="4">
        <f t="shared" si="133"/>
        <v>0.53499999999999992</v>
      </c>
      <c r="J871">
        <f t="shared" si="135"/>
        <v>2</v>
      </c>
      <c r="K871" t="str">
        <f>train!T871</f>
        <v>no</v>
      </c>
      <c r="L871">
        <f t="shared" si="136"/>
        <v>1.128143884114172</v>
      </c>
      <c r="M871">
        <f t="shared" si="137"/>
        <v>0.92399562486149478</v>
      </c>
      <c r="N871">
        <f t="shared" si="138"/>
        <v>0.92399562486149478</v>
      </c>
      <c r="O871">
        <f t="shared" si="139"/>
        <v>0.92399562486149478</v>
      </c>
    </row>
    <row r="872" spans="1:15">
      <c r="A872">
        <f t="shared" si="134"/>
        <v>871</v>
      </c>
      <c r="B872">
        <f>train!G872</f>
        <v>111.9</v>
      </c>
      <c r="C872">
        <f>train!J872</f>
        <v>114</v>
      </c>
      <c r="D872">
        <f>train!M872</f>
        <v>146.80000000000001</v>
      </c>
      <c r="E872">
        <f>train!P872</f>
        <v>14.1</v>
      </c>
      <c r="F872" s="4">
        <f t="shared" si="130"/>
        <v>0.31834992887624469</v>
      </c>
      <c r="G872" s="4">
        <f t="shared" si="131"/>
        <v>0.31728360701363761</v>
      </c>
      <c r="H872" s="4">
        <f t="shared" si="132"/>
        <v>0.31728360701363761</v>
      </c>
      <c r="I872" s="4">
        <f t="shared" si="133"/>
        <v>0.70499999999999996</v>
      </c>
      <c r="J872">
        <f t="shared" si="135"/>
        <v>2</v>
      </c>
      <c r="K872" t="str">
        <f>train!T872</f>
        <v>yes</v>
      </c>
      <c r="L872">
        <f t="shared" si="136"/>
        <v>1.128143884114172</v>
      </c>
      <c r="M872">
        <f t="shared" si="137"/>
        <v>0.89426475485433221</v>
      </c>
      <c r="N872">
        <f t="shared" si="138"/>
        <v>0.89426475485433221</v>
      </c>
      <c r="O872">
        <f t="shared" si="139"/>
        <v>0.89426475485433221</v>
      </c>
    </row>
    <row r="873" spans="1:15">
      <c r="A873">
        <f t="shared" si="134"/>
        <v>872</v>
      </c>
      <c r="B873">
        <f>train!G873</f>
        <v>122.8</v>
      </c>
      <c r="C873">
        <f>train!J873</f>
        <v>211.3</v>
      </c>
      <c r="D873">
        <f>train!M873</f>
        <v>261.39999999999998</v>
      </c>
      <c r="E873">
        <f>train!P873</f>
        <v>10.7</v>
      </c>
      <c r="F873" s="4">
        <f t="shared" si="130"/>
        <v>0.34935988620199143</v>
      </c>
      <c r="G873" s="4">
        <f t="shared" si="131"/>
        <v>0.58808794878931259</v>
      </c>
      <c r="H873" s="4">
        <f t="shared" si="132"/>
        <v>0.58808794878931259</v>
      </c>
      <c r="I873" s="4">
        <f t="shared" si="133"/>
        <v>0.53499999999999992</v>
      </c>
      <c r="J873">
        <f t="shared" si="135"/>
        <v>2</v>
      </c>
      <c r="K873" t="str">
        <f>train!T873</f>
        <v>no</v>
      </c>
      <c r="L873">
        <f t="shared" si="136"/>
        <v>1.128143884114172</v>
      </c>
      <c r="M873">
        <f t="shared" si="137"/>
        <v>1.0487955954853694</v>
      </c>
      <c r="N873">
        <f t="shared" si="138"/>
        <v>1.0487955954853694</v>
      </c>
      <c r="O873">
        <f t="shared" si="139"/>
        <v>1.0487955954853694</v>
      </c>
    </row>
    <row r="874" spans="1:15">
      <c r="A874">
        <f t="shared" si="134"/>
        <v>873</v>
      </c>
      <c r="B874">
        <f>train!G874</f>
        <v>189.3</v>
      </c>
      <c r="C874">
        <f>train!J874</f>
        <v>220.9</v>
      </c>
      <c r="D874">
        <f>train!M874</f>
        <v>238.7</v>
      </c>
      <c r="E874">
        <f>train!P874</f>
        <v>9.1999999999999993</v>
      </c>
      <c r="F874" s="4">
        <f t="shared" si="130"/>
        <v>0.53854907539118069</v>
      </c>
      <c r="G874" s="4">
        <f t="shared" si="131"/>
        <v>0.61480656832730307</v>
      </c>
      <c r="H874" s="4">
        <f t="shared" si="132"/>
        <v>0.61480656832730307</v>
      </c>
      <c r="I874" s="4">
        <f t="shared" si="133"/>
        <v>0.45999999999999996</v>
      </c>
      <c r="J874">
        <f t="shared" si="135"/>
        <v>2</v>
      </c>
      <c r="K874" t="str">
        <f>train!T874</f>
        <v>no</v>
      </c>
      <c r="L874">
        <f t="shared" si="136"/>
        <v>1.128143884114172</v>
      </c>
      <c r="M874">
        <f t="shared" si="137"/>
        <v>1.1214318256236022</v>
      </c>
      <c r="N874">
        <f t="shared" si="138"/>
        <v>1.1214318256236022</v>
      </c>
      <c r="O874">
        <f t="shared" si="139"/>
        <v>1.1214318256236022</v>
      </c>
    </row>
    <row r="875" spans="1:15">
      <c r="A875">
        <f t="shared" si="134"/>
        <v>874</v>
      </c>
      <c r="B875">
        <f>train!G875</f>
        <v>240.4</v>
      </c>
      <c r="C875">
        <f>train!J875</f>
        <v>201.8</v>
      </c>
      <c r="D875">
        <f>train!M875</f>
        <v>206.1</v>
      </c>
      <c r="E875">
        <f>train!P875</f>
        <v>16.100000000000001</v>
      </c>
      <c r="F875" s="4">
        <f t="shared" si="130"/>
        <v>0.6839260312944524</v>
      </c>
      <c r="G875" s="4">
        <f t="shared" si="131"/>
        <v>0.56164764820484281</v>
      </c>
      <c r="H875" s="4">
        <f t="shared" si="132"/>
        <v>0.56164764820484281</v>
      </c>
      <c r="I875" s="4">
        <f t="shared" si="133"/>
        <v>0.80500000000000005</v>
      </c>
      <c r="J875">
        <f t="shared" si="135"/>
        <v>1</v>
      </c>
      <c r="K875" t="str">
        <f>train!T875</f>
        <v>no</v>
      </c>
      <c r="L875">
        <f t="shared" si="136"/>
        <v>1.128143884114172</v>
      </c>
      <c r="M875">
        <f t="shared" si="137"/>
        <v>1.321618696050507</v>
      </c>
      <c r="N875">
        <f t="shared" si="138"/>
        <v>1.321618696050507</v>
      </c>
      <c r="O875">
        <f t="shared" si="139"/>
        <v>1.321618696050507</v>
      </c>
    </row>
    <row r="876" spans="1:15">
      <c r="A876">
        <f t="shared" si="134"/>
        <v>875</v>
      </c>
      <c r="B876">
        <f>train!G876</f>
        <v>93.5</v>
      </c>
      <c r="C876">
        <f>train!J876</f>
        <v>183.4</v>
      </c>
      <c r="D876">
        <f>train!M876</f>
        <v>240.7</v>
      </c>
      <c r="E876">
        <f>train!P876</f>
        <v>9.9</v>
      </c>
      <c r="F876" s="4">
        <f t="shared" si="130"/>
        <v>0.26600284495021337</v>
      </c>
      <c r="G876" s="4">
        <f t="shared" si="131"/>
        <v>0.5104369607570276</v>
      </c>
      <c r="H876" s="4">
        <f t="shared" si="132"/>
        <v>0.5104369607570276</v>
      </c>
      <c r="I876" s="4">
        <f t="shared" si="133"/>
        <v>0.495</v>
      </c>
      <c r="J876">
        <f t="shared" si="135"/>
        <v>2</v>
      </c>
      <c r="K876" t="str">
        <f>train!T876</f>
        <v>no</v>
      </c>
      <c r="L876">
        <f t="shared" si="136"/>
        <v>1.128143884114172</v>
      </c>
      <c r="M876">
        <f t="shared" si="137"/>
        <v>0.91480833803335548</v>
      </c>
      <c r="N876">
        <f t="shared" si="138"/>
        <v>0.91480833803335548</v>
      </c>
      <c r="O876">
        <f t="shared" si="139"/>
        <v>0.91480833803335548</v>
      </c>
    </row>
    <row r="877" spans="1:15">
      <c r="A877">
        <f t="shared" si="134"/>
        <v>876</v>
      </c>
      <c r="B877">
        <f>train!G877</f>
        <v>158.6</v>
      </c>
      <c r="C877">
        <f>train!J877</f>
        <v>211.2</v>
      </c>
      <c r="D877">
        <f>train!M877</f>
        <v>179.3</v>
      </c>
      <c r="E877">
        <f>train!P877</f>
        <v>10.199999999999999</v>
      </c>
      <c r="F877" s="4">
        <f t="shared" si="130"/>
        <v>0.45120910384068275</v>
      </c>
      <c r="G877" s="4">
        <f t="shared" si="131"/>
        <v>0.58780962983579177</v>
      </c>
      <c r="H877" s="4">
        <f t="shared" si="132"/>
        <v>0.58780962983579177</v>
      </c>
      <c r="I877" s="4">
        <f t="shared" si="133"/>
        <v>0.51</v>
      </c>
      <c r="J877">
        <f t="shared" si="135"/>
        <v>2</v>
      </c>
      <c r="K877" t="str">
        <f>train!T877</f>
        <v>no</v>
      </c>
      <c r="L877">
        <f t="shared" si="136"/>
        <v>1.128143884114172</v>
      </c>
      <c r="M877">
        <f t="shared" si="137"/>
        <v>1.0745836297115703</v>
      </c>
      <c r="N877">
        <f t="shared" si="138"/>
        <v>1.0745836297115703</v>
      </c>
      <c r="O877">
        <f t="shared" si="139"/>
        <v>1.0745836297115703</v>
      </c>
    </row>
    <row r="878" spans="1:15">
      <c r="A878">
        <f t="shared" si="134"/>
        <v>877</v>
      </c>
      <c r="B878">
        <f>train!G878</f>
        <v>243.2</v>
      </c>
      <c r="C878">
        <f>train!J878</f>
        <v>147</v>
      </c>
      <c r="D878">
        <f>train!M878</f>
        <v>94.9</v>
      </c>
      <c r="E878">
        <f>train!P878</f>
        <v>7.2</v>
      </c>
      <c r="F878" s="4">
        <f t="shared" si="130"/>
        <v>0.69189189189189182</v>
      </c>
      <c r="G878" s="4">
        <f t="shared" si="131"/>
        <v>0.40912886167548007</v>
      </c>
      <c r="H878" s="4">
        <f t="shared" si="132"/>
        <v>0.40912886167548007</v>
      </c>
      <c r="I878" s="4">
        <f t="shared" si="133"/>
        <v>0.36</v>
      </c>
      <c r="J878">
        <f t="shared" si="135"/>
        <v>2</v>
      </c>
      <c r="K878" t="str">
        <f>train!T878</f>
        <v>no</v>
      </c>
      <c r="L878">
        <f t="shared" si="136"/>
        <v>1.128143884114172</v>
      </c>
      <c r="M878">
        <f t="shared" si="137"/>
        <v>0.97112678934189101</v>
      </c>
      <c r="N878">
        <f t="shared" si="138"/>
        <v>0.97112678934189101</v>
      </c>
      <c r="O878">
        <f t="shared" si="139"/>
        <v>0.97112678934189101</v>
      </c>
    </row>
    <row r="879" spans="1:15">
      <c r="A879">
        <f t="shared" si="134"/>
        <v>878</v>
      </c>
      <c r="B879">
        <f>train!G879</f>
        <v>176.4</v>
      </c>
      <c r="C879">
        <f>train!J879</f>
        <v>158.80000000000001</v>
      </c>
      <c r="D879">
        <f>train!M879</f>
        <v>306.60000000000002</v>
      </c>
      <c r="E879">
        <f>train!P879</f>
        <v>9.3000000000000007</v>
      </c>
      <c r="F879" s="4">
        <f t="shared" si="130"/>
        <v>0.50184921763869139</v>
      </c>
      <c r="G879" s="4">
        <f t="shared" si="131"/>
        <v>0.44197049819092682</v>
      </c>
      <c r="H879" s="4">
        <f t="shared" si="132"/>
        <v>0.44197049819092682</v>
      </c>
      <c r="I879" s="4">
        <f t="shared" si="133"/>
        <v>0.46500000000000002</v>
      </c>
      <c r="J879">
        <f t="shared" si="135"/>
        <v>2</v>
      </c>
      <c r="K879" t="str">
        <f>train!T879</f>
        <v>no</v>
      </c>
      <c r="L879">
        <f t="shared" si="136"/>
        <v>1.128143884114172</v>
      </c>
      <c r="M879">
        <f t="shared" si="137"/>
        <v>0.92668952718094244</v>
      </c>
      <c r="N879">
        <f t="shared" si="138"/>
        <v>0.92668952718094244</v>
      </c>
      <c r="O879">
        <f t="shared" si="139"/>
        <v>0.92668952718094244</v>
      </c>
    </row>
    <row r="880" spans="1:15">
      <c r="A880">
        <f t="shared" si="134"/>
        <v>879</v>
      </c>
      <c r="B880">
        <f>train!G880</f>
        <v>220.9</v>
      </c>
      <c r="C880">
        <f>train!J880</f>
        <v>242.2</v>
      </c>
      <c r="D880">
        <f>train!M880</f>
        <v>233.3</v>
      </c>
      <c r="E880">
        <f>train!P880</f>
        <v>6.4</v>
      </c>
      <c r="F880" s="4">
        <f t="shared" si="130"/>
        <v>0.62844950213371265</v>
      </c>
      <c r="G880" s="4">
        <f t="shared" si="131"/>
        <v>0.67408850542721954</v>
      </c>
      <c r="H880" s="4">
        <f t="shared" si="132"/>
        <v>0.67408850542721954</v>
      </c>
      <c r="I880" s="4">
        <f t="shared" si="133"/>
        <v>0.32</v>
      </c>
      <c r="J880">
        <f t="shared" si="135"/>
        <v>1</v>
      </c>
      <c r="K880" t="str">
        <f>train!T880</f>
        <v>no</v>
      </c>
      <c r="L880">
        <f t="shared" si="136"/>
        <v>1.128143884114172</v>
      </c>
      <c r="M880">
        <f t="shared" si="137"/>
        <v>1.1858074898693787</v>
      </c>
      <c r="N880">
        <f t="shared" si="138"/>
        <v>1.1858074898693787</v>
      </c>
      <c r="O880">
        <f t="shared" si="139"/>
        <v>1.1858074898693787</v>
      </c>
    </row>
    <row r="881" spans="1:15">
      <c r="A881">
        <f t="shared" si="134"/>
        <v>880</v>
      </c>
      <c r="B881">
        <f>train!G881</f>
        <v>144.4</v>
      </c>
      <c r="C881">
        <f>train!J881</f>
        <v>266.5</v>
      </c>
      <c r="D881">
        <f>train!M881</f>
        <v>217.6</v>
      </c>
      <c r="E881">
        <f>train!P881</f>
        <v>7.1</v>
      </c>
      <c r="F881" s="4">
        <f t="shared" si="130"/>
        <v>0.41081081081081083</v>
      </c>
      <c r="G881" s="4">
        <f t="shared" si="131"/>
        <v>0.74172001113275809</v>
      </c>
      <c r="H881" s="4">
        <f t="shared" si="132"/>
        <v>0.74172001113275809</v>
      </c>
      <c r="I881" s="4">
        <f t="shared" si="133"/>
        <v>0.35499999999999998</v>
      </c>
      <c r="J881">
        <f t="shared" si="135"/>
        <v>1</v>
      </c>
      <c r="K881" t="str">
        <f>train!T881</f>
        <v>no</v>
      </c>
      <c r="L881">
        <f t="shared" si="136"/>
        <v>1.128143884114172</v>
      </c>
      <c r="M881">
        <f t="shared" si="137"/>
        <v>1.1811382950817375</v>
      </c>
      <c r="N881">
        <f t="shared" si="138"/>
        <v>1.1811382950817375</v>
      </c>
      <c r="O881">
        <f t="shared" si="139"/>
        <v>1.1811382950817375</v>
      </c>
    </row>
    <row r="882" spans="1:15">
      <c r="A882">
        <f t="shared" si="134"/>
        <v>881</v>
      </c>
      <c r="B882">
        <f>train!G882</f>
        <v>212.3</v>
      </c>
      <c r="C882">
        <f>train!J882</f>
        <v>228.4</v>
      </c>
      <c r="D882">
        <f>train!M882</f>
        <v>163.30000000000001</v>
      </c>
      <c r="E882">
        <f>train!P882</f>
        <v>7.7</v>
      </c>
      <c r="F882" s="4">
        <f t="shared" si="130"/>
        <v>0.60398293029871986</v>
      </c>
      <c r="G882" s="4">
        <f t="shared" si="131"/>
        <v>0.63568048984135817</v>
      </c>
      <c r="H882" s="4">
        <f t="shared" si="132"/>
        <v>0.63568048984135817</v>
      </c>
      <c r="I882" s="4">
        <f t="shared" si="133"/>
        <v>0.38500000000000001</v>
      </c>
      <c r="J882">
        <f t="shared" si="135"/>
        <v>1</v>
      </c>
      <c r="K882" t="str">
        <f>train!T882</f>
        <v>no</v>
      </c>
      <c r="L882">
        <f t="shared" si="136"/>
        <v>1.128143884114172</v>
      </c>
      <c r="M882">
        <f t="shared" si="137"/>
        <v>1.1494345350745847</v>
      </c>
      <c r="N882">
        <f t="shared" si="138"/>
        <v>1.1494345350745847</v>
      </c>
      <c r="O882">
        <f t="shared" si="139"/>
        <v>1.1494345350745847</v>
      </c>
    </row>
    <row r="883" spans="1:15">
      <c r="A883">
        <f t="shared" si="134"/>
        <v>882</v>
      </c>
      <c r="B883">
        <f>train!G883</f>
        <v>147</v>
      </c>
      <c r="C883">
        <f>train!J883</f>
        <v>165.7</v>
      </c>
      <c r="D883">
        <f>train!M883</f>
        <v>243.2</v>
      </c>
      <c r="E883">
        <f>train!P883</f>
        <v>8.4</v>
      </c>
      <c r="F883" s="4">
        <f t="shared" si="130"/>
        <v>0.41820768136557612</v>
      </c>
      <c r="G883" s="4">
        <f t="shared" si="131"/>
        <v>0.46117450598385745</v>
      </c>
      <c r="H883" s="4">
        <f t="shared" si="132"/>
        <v>0.46117450598385745</v>
      </c>
      <c r="I883" s="4">
        <f t="shared" si="133"/>
        <v>0.42000000000000004</v>
      </c>
      <c r="J883">
        <f t="shared" si="135"/>
        <v>2</v>
      </c>
      <c r="K883" t="str">
        <f>train!T883</f>
        <v>no</v>
      </c>
      <c r="L883">
        <f t="shared" si="136"/>
        <v>1.128143884114172</v>
      </c>
      <c r="M883">
        <f t="shared" si="137"/>
        <v>0.88128401477167462</v>
      </c>
      <c r="N883">
        <f t="shared" si="138"/>
        <v>0.88128401477167462</v>
      </c>
      <c r="O883">
        <f t="shared" si="139"/>
        <v>0.88128401477167462</v>
      </c>
    </row>
    <row r="884" spans="1:15">
      <c r="A884">
        <f t="shared" si="134"/>
        <v>883</v>
      </c>
      <c r="B884">
        <f>train!G884</f>
        <v>96.2</v>
      </c>
      <c r="C884">
        <f>train!J884</f>
        <v>178.9</v>
      </c>
      <c r="D884">
        <f>train!M884</f>
        <v>182.1</v>
      </c>
      <c r="E884">
        <f>train!P884</f>
        <v>12.9</v>
      </c>
      <c r="F884" s="4">
        <f t="shared" si="130"/>
        <v>0.27368421052631581</v>
      </c>
      <c r="G884" s="4">
        <f t="shared" si="131"/>
        <v>0.49791260784859448</v>
      </c>
      <c r="H884" s="4">
        <f t="shared" si="132"/>
        <v>0.49791260784859448</v>
      </c>
      <c r="I884" s="4">
        <f t="shared" si="133"/>
        <v>0.64500000000000002</v>
      </c>
      <c r="J884">
        <f t="shared" si="135"/>
        <v>2</v>
      </c>
      <c r="K884" t="str">
        <f>train!T884</f>
        <v>no</v>
      </c>
      <c r="L884">
        <f t="shared" si="136"/>
        <v>1.128143884114172</v>
      </c>
      <c r="M884">
        <f t="shared" si="137"/>
        <v>0.9933589367396809</v>
      </c>
      <c r="N884">
        <f t="shared" si="138"/>
        <v>0.9933589367396809</v>
      </c>
      <c r="O884">
        <f t="shared" si="139"/>
        <v>0.9933589367396809</v>
      </c>
    </row>
    <row r="885" spans="1:15">
      <c r="A885">
        <f t="shared" si="134"/>
        <v>884</v>
      </c>
      <c r="B885">
        <f>train!G885</f>
        <v>263.39999999999998</v>
      </c>
      <c r="C885">
        <f>train!J885</f>
        <v>179.1</v>
      </c>
      <c r="D885">
        <f>train!M885</f>
        <v>214.7</v>
      </c>
      <c r="E885">
        <f>train!P885</f>
        <v>10.3</v>
      </c>
      <c r="F885" s="4">
        <f t="shared" si="130"/>
        <v>0.74935988620199145</v>
      </c>
      <c r="G885" s="4">
        <f t="shared" si="131"/>
        <v>0.49846924575563595</v>
      </c>
      <c r="H885" s="4">
        <f t="shared" si="132"/>
        <v>0.49846924575563595</v>
      </c>
      <c r="I885" s="4">
        <f t="shared" si="133"/>
        <v>0.51500000000000001</v>
      </c>
      <c r="J885">
        <f t="shared" si="135"/>
        <v>1</v>
      </c>
      <c r="K885" t="str">
        <f>train!T885</f>
        <v>no</v>
      </c>
      <c r="L885">
        <f t="shared" si="136"/>
        <v>1.128143884114172</v>
      </c>
      <c r="M885">
        <f t="shared" si="137"/>
        <v>1.1505252787214397</v>
      </c>
      <c r="N885">
        <f t="shared" si="138"/>
        <v>1.1505252787214397</v>
      </c>
      <c r="O885">
        <f t="shared" si="139"/>
        <v>1.1505252787214397</v>
      </c>
    </row>
    <row r="886" spans="1:15">
      <c r="A886">
        <f t="shared" si="134"/>
        <v>885</v>
      </c>
      <c r="B886">
        <f>train!G886</f>
        <v>162.30000000000001</v>
      </c>
      <c r="C886">
        <f>train!J886</f>
        <v>192.4</v>
      </c>
      <c r="D886">
        <f>train!M886</f>
        <v>240.6</v>
      </c>
      <c r="E886">
        <f>train!P886</f>
        <v>10.1</v>
      </c>
      <c r="F886" s="4">
        <f t="shared" si="130"/>
        <v>0.46173541963015652</v>
      </c>
      <c r="G886" s="4">
        <f t="shared" si="131"/>
        <v>0.53548566657389363</v>
      </c>
      <c r="H886" s="4">
        <f t="shared" si="132"/>
        <v>0.53548566657389363</v>
      </c>
      <c r="I886" s="4">
        <f t="shared" si="133"/>
        <v>0.505</v>
      </c>
      <c r="J886">
        <f t="shared" si="135"/>
        <v>2</v>
      </c>
      <c r="K886" t="str">
        <f>train!T886</f>
        <v>no</v>
      </c>
      <c r="L886">
        <f t="shared" si="136"/>
        <v>1.128143884114172</v>
      </c>
      <c r="M886">
        <f t="shared" si="137"/>
        <v>1.0206441083713809</v>
      </c>
      <c r="N886">
        <f t="shared" si="138"/>
        <v>1.0206441083713809</v>
      </c>
      <c r="O886">
        <f t="shared" si="139"/>
        <v>1.0206441083713809</v>
      </c>
    </row>
    <row r="887" spans="1:15">
      <c r="A887">
        <f t="shared" si="134"/>
        <v>886</v>
      </c>
      <c r="B887">
        <f>train!G887</f>
        <v>183.6</v>
      </c>
      <c r="C887">
        <f>train!J887</f>
        <v>58.6</v>
      </c>
      <c r="D887">
        <f>train!M887</f>
        <v>202.6</v>
      </c>
      <c r="E887">
        <f>train!P887</f>
        <v>8.6999999999999993</v>
      </c>
      <c r="F887" s="4">
        <f t="shared" si="130"/>
        <v>0.52233285917496441</v>
      </c>
      <c r="G887" s="4">
        <f t="shared" si="131"/>
        <v>0.16309490676315058</v>
      </c>
      <c r="H887" s="4">
        <f t="shared" si="132"/>
        <v>0.16309490676315058</v>
      </c>
      <c r="I887" s="4">
        <f t="shared" si="133"/>
        <v>0.43499999999999994</v>
      </c>
      <c r="J887">
        <f t="shared" si="135"/>
        <v>2</v>
      </c>
      <c r="K887" t="str">
        <f>train!T887</f>
        <v>no</v>
      </c>
      <c r="L887">
        <f t="shared" si="136"/>
        <v>1.128143884114172</v>
      </c>
      <c r="M887">
        <f t="shared" si="137"/>
        <v>0.71781370354574214</v>
      </c>
      <c r="N887">
        <f t="shared" si="138"/>
        <v>0.71781370354574214</v>
      </c>
      <c r="O887">
        <f t="shared" si="139"/>
        <v>0.71781370354574214</v>
      </c>
    </row>
    <row r="888" spans="1:15">
      <c r="A888">
        <f t="shared" si="134"/>
        <v>887</v>
      </c>
      <c r="B888">
        <f>train!G888</f>
        <v>201.4</v>
      </c>
      <c r="C888">
        <f>train!J888</f>
        <v>97.6</v>
      </c>
      <c r="D888">
        <f>train!M888</f>
        <v>202.5</v>
      </c>
      <c r="E888">
        <f>train!P888</f>
        <v>7</v>
      </c>
      <c r="F888" s="4">
        <f t="shared" si="130"/>
        <v>0.572972972972973</v>
      </c>
      <c r="G888" s="4">
        <f t="shared" si="131"/>
        <v>0.27163929863623709</v>
      </c>
      <c r="H888" s="4">
        <f t="shared" si="132"/>
        <v>0.27163929863623709</v>
      </c>
      <c r="I888" s="4">
        <f t="shared" si="133"/>
        <v>0.35</v>
      </c>
      <c r="J888">
        <f t="shared" si="135"/>
        <v>2</v>
      </c>
      <c r="K888" t="str">
        <f>train!T888</f>
        <v>no</v>
      </c>
      <c r="L888">
        <f t="shared" si="136"/>
        <v>1.128143884114172</v>
      </c>
      <c r="M888">
        <f t="shared" si="137"/>
        <v>0.77354627843759993</v>
      </c>
      <c r="N888">
        <f t="shared" si="138"/>
        <v>0.77354627843759993</v>
      </c>
      <c r="O888">
        <f t="shared" si="139"/>
        <v>0.77354627843759993</v>
      </c>
    </row>
    <row r="889" spans="1:15">
      <c r="A889">
        <f t="shared" si="134"/>
        <v>888</v>
      </c>
      <c r="B889">
        <f>train!G889</f>
        <v>123</v>
      </c>
      <c r="C889">
        <f>train!J889</f>
        <v>133.9</v>
      </c>
      <c r="D889">
        <f>train!M889</f>
        <v>138.19999999999999</v>
      </c>
      <c r="E889">
        <f>train!P889</f>
        <v>13.3</v>
      </c>
      <c r="F889" s="4">
        <f t="shared" si="130"/>
        <v>0.34992887624466573</v>
      </c>
      <c r="G889" s="4">
        <f t="shared" si="131"/>
        <v>0.37266907876426386</v>
      </c>
      <c r="H889" s="4">
        <f t="shared" si="132"/>
        <v>0.37266907876426386</v>
      </c>
      <c r="I889" s="4">
        <f t="shared" si="133"/>
        <v>0.66500000000000004</v>
      </c>
      <c r="J889">
        <f t="shared" si="135"/>
        <v>2</v>
      </c>
      <c r="K889" t="str">
        <f>train!T889</f>
        <v>no</v>
      </c>
      <c r="L889">
        <f t="shared" si="136"/>
        <v>1.128143884114172</v>
      </c>
      <c r="M889">
        <f t="shared" si="137"/>
        <v>0.91784514105804627</v>
      </c>
      <c r="N889">
        <f t="shared" si="138"/>
        <v>0.91784514105804627</v>
      </c>
      <c r="O889">
        <f t="shared" si="139"/>
        <v>0.91784514105804627</v>
      </c>
    </row>
    <row r="890" spans="1:15">
      <c r="A890">
        <f t="shared" si="134"/>
        <v>889</v>
      </c>
      <c r="B890">
        <f>train!G890</f>
        <v>239.2</v>
      </c>
      <c r="C890">
        <f>train!J890</f>
        <v>188.5</v>
      </c>
      <c r="D890">
        <f>train!M890</f>
        <v>105.6</v>
      </c>
      <c r="E890">
        <f>train!P890</f>
        <v>8.8000000000000007</v>
      </c>
      <c r="F890" s="4">
        <f t="shared" si="130"/>
        <v>0.68051209103840682</v>
      </c>
      <c r="G890" s="4">
        <f t="shared" si="131"/>
        <v>0.52463122738658496</v>
      </c>
      <c r="H890" s="4">
        <f t="shared" si="132"/>
        <v>0.52463122738658496</v>
      </c>
      <c r="I890" s="4">
        <f t="shared" si="133"/>
        <v>0.44000000000000006</v>
      </c>
      <c r="J890">
        <f t="shared" si="135"/>
        <v>2</v>
      </c>
      <c r="K890" t="str">
        <f>train!T890</f>
        <v>no</v>
      </c>
      <c r="L890">
        <f t="shared" si="136"/>
        <v>1.128143884114172</v>
      </c>
      <c r="M890">
        <f t="shared" si="137"/>
        <v>1.0987140463049401</v>
      </c>
      <c r="N890">
        <f t="shared" si="138"/>
        <v>1.0987140463049401</v>
      </c>
      <c r="O890">
        <f t="shared" si="139"/>
        <v>1.0987140463049401</v>
      </c>
    </row>
    <row r="891" spans="1:15">
      <c r="A891">
        <f t="shared" si="134"/>
        <v>890</v>
      </c>
      <c r="B891">
        <f>train!G891</f>
        <v>193</v>
      </c>
      <c r="C891">
        <f>train!J891</f>
        <v>89.8</v>
      </c>
      <c r="D891">
        <f>train!M891</f>
        <v>172.8</v>
      </c>
      <c r="E891">
        <f>train!P891</f>
        <v>15.3</v>
      </c>
      <c r="F891" s="4">
        <f t="shared" si="130"/>
        <v>0.54907539118065429</v>
      </c>
      <c r="G891" s="4">
        <f t="shared" si="131"/>
        <v>0.2499304202616198</v>
      </c>
      <c r="H891" s="4">
        <f t="shared" si="132"/>
        <v>0.2499304202616198</v>
      </c>
      <c r="I891" s="4">
        <f t="shared" si="133"/>
        <v>0.76500000000000001</v>
      </c>
      <c r="J891">
        <f t="shared" si="135"/>
        <v>2</v>
      </c>
      <c r="K891" t="str">
        <f>train!T891</f>
        <v>no</v>
      </c>
      <c r="L891">
        <f t="shared" si="136"/>
        <v>1.128143884114172</v>
      </c>
      <c r="M891">
        <f t="shared" si="137"/>
        <v>1.0058027714937399</v>
      </c>
      <c r="N891">
        <f t="shared" si="138"/>
        <v>1.0058027714937399</v>
      </c>
      <c r="O891">
        <f t="shared" si="139"/>
        <v>1.0058027714937399</v>
      </c>
    </row>
    <row r="892" spans="1:15">
      <c r="A892">
        <f t="shared" si="134"/>
        <v>891</v>
      </c>
      <c r="B892">
        <f>train!G892</f>
        <v>116.7</v>
      </c>
      <c r="C892">
        <f>train!J892</f>
        <v>145.9</v>
      </c>
      <c r="D892">
        <f>train!M892</f>
        <v>175.1</v>
      </c>
      <c r="E892">
        <f>train!P892</f>
        <v>9.9</v>
      </c>
      <c r="F892" s="4">
        <f t="shared" si="130"/>
        <v>0.33200568990042673</v>
      </c>
      <c r="G892" s="4">
        <f t="shared" si="131"/>
        <v>0.40606735318675202</v>
      </c>
      <c r="H892" s="4">
        <f t="shared" si="132"/>
        <v>0.40606735318675202</v>
      </c>
      <c r="I892" s="4">
        <f t="shared" si="133"/>
        <v>0.495</v>
      </c>
      <c r="J892">
        <f t="shared" si="135"/>
        <v>2</v>
      </c>
      <c r="K892" t="str">
        <f>train!T892</f>
        <v>no</v>
      </c>
      <c r="L892">
        <f t="shared" si="136"/>
        <v>1.128143884114172</v>
      </c>
      <c r="M892">
        <f t="shared" si="137"/>
        <v>0.82766790971647997</v>
      </c>
      <c r="N892">
        <f t="shared" si="138"/>
        <v>0.82766790971647997</v>
      </c>
      <c r="O892">
        <f t="shared" si="139"/>
        <v>0.82766790971647997</v>
      </c>
    </row>
    <row r="893" spans="1:15">
      <c r="A893">
        <f t="shared" si="134"/>
        <v>892</v>
      </c>
      <c r="B893">
        <f>train!G893</f>
        <v>93.8</v>
      </c>
      <c r="C893">
        <f>train!J893</f>
        <v>150</v>
      </c>
      <c r="D893">
        <f>train!M893</f>
        <v>241.1</v>
      </c>
      <c r="E893">
        <f>train!P893</f>
        <v>10.7</v>
      </c>
      <c r="F893" s="4">
        <f t="shared" si="130"/>
        <v>0.26685633001422476</v>
      </c>
      <c r="G893" s="4">
        <f t="shared" si="131"/>
        <v>0.41747843028110215</v>
      </c>
      <c r="H893" s="4">
        <f t="shared" si="132"/>
        <v>0.41747843028110215</v>
      </c>
      <c r="I893" s="4">
        <f t="shared" si="133"/>
        <v>0.53499999999999992</v>
      </c>
      <c r="J893">
        <f t="shared" si="135"/>
        <v>2</v>
      </c>
      <c r="K893" t="str">
        <f>train!T893</f>
        <v>no</v>
      </c>
      <c r="L893">
        <f t="shared" si="136"/>
        <v>1.128143884114172</v>
      </c>
      <c r="M893">
        <f t="shared" si="137"/>
        <v>0.84024626174033457</v>
      </c>
      <c r="N893">
        <f t="shared" si="138"/>
        <v>0.84024626174033457</v>
      </c>
      <c r="O893">
        <f t="shared" si="139"/>
        <v>0.84024626174033457</v>
      </c>
    </row>
    <row r="894" spans="1:15">
      <c r="A894">
        <f t="shared" si="134"/>
        <v>893</v>
      </c>
      <c r="B894">
        <f>train!G894</f>
        <v>239.5</v>
      </c>
      <c r="C894">
        <f>train!J894</f>
        <v>203.8</v>
      </c>
      <c r="D894">
        <f>train!M894</f>
        <v>167.8</v>
      </c>
      <c r="E894">
        <f>train!P894</f>
        <v>9.9</v>
      </c>
      <c r="F894" s="4">
        <f t="shared" si="130"/>
        <v>0.68136557610241821</v>
      </c>
      <c r="G894" s="4">
        <f t="shared" si="131"/>
        <v>0.56721402727525749</v>
      </c>
      <c r="H894" s="4">
        <f t="shared" si="132"/>
        <v>0.56721402727525749</v>
      </c>
      <c r="I894" s="4">
        <f t="shared" si="133"/>
        <v>0.495</v>
      </c>
      <c r="J894">
        <f t="shared" si="135"/>
        <v>1</v>
      </c>
      <c r="K894" t="str">
        <f>train!T894</f>
        <v>no</v>
      </c>
      <c r="L894">
        <f t="shared" si="136"/>
        <v>1.128143884114172</v>
      </c>
      <c r="M894">
        <f t="shared" si="137"/>
        <v>1.1630767617715581</v>
      </c>
      <c r="N894">
        <f t="shared" si="138"/>
        <v>1.1630767617715581</v>
      </c>
      <c r="O894">
        <f t="shared" si="139"/>
        <v>1.1630767617715581</v>
      </c>
    </row>
    <row r="895" spans="1:15">
      <c r="A895">
        <f t="shared" si="134"/>
        <v>894</v>
      </c>
      <c r="B895">
        <f>train!G895</f>
        <v>216</v>
      </c>
      <c r="C895">
        <f>train!J895</f>
        <v>224.1</v>
      </c>
      <c r="D895">
        <f>train!M895</f>
        <v>267.89999999999998</v>
      </c>
      <c r="E895">
        <f>train!P895</f>
        <v>11.8</v>
      </c>
      <c r="F895" s="4">
        <f t="shared" si="130"/>
        <v>0.61450924608819346</v>
      </c>
      <c r="G895" s="4">
        <f t="shared" si="131"/>
        <v>0.62371277483996657</v>
      </c>
      <c r="H895" s="4">
        <f t="shared" si="132"/>
        <v>0.62371277483996657</v>
      </c>
      <c r="I895" s="4">
        <f t="shared" si="133"/>
        <v>0.59000000000000008</v>
      </c>
      <c r="J895">
        <f t="shared" si="135"/>
        <v>1</v>
      </c>
      <c r="K895" t="str">
        <f>train!T895</f>
        <v>no</v>
      </c>
      <c r="L895">
        <f t="shared" si="136"/>
        <v>1.128143884114172</v>
      </c>
      <c r="M895">
        <f t="shared" si="137"/>
        <v>1.2262776457739992</v>
      </c>
      <c r="N895">
        <f t="shared" si="138"/>
        <v>1.2262776457739992</v>
      </c>
      <c r="O895">
        <f t="shared" si="139"/>
        <v>1.2262776457739992</v>
      </c>
    </row>
    <row r="896" spans="1:15">
      <c r="A896">
        <f t="shared" si="134"/>
        <v>895</v>
      </c>
      <c r="B896">
        <f>train!G896</f>
        <v>187.4</v>
      </c>
      <c r="C896">
        <f>train!J896</f>
        <v>177.8</v>
      </c>
      <c r="D896">
        <f>train!M896</f>
        <v>233.4</v>
      </c>
      <c r="E896">
        <f>train!P896</f>
        <v>12.2</v>
      </c>
      <c r="F896" s="4">
        <f t="shared" si="130"/>
        <v>0.53314366998577523</v>
      </c>
      <c r="G896" s="4">
        <f t="shared" si="131"/>
        <v>0.49485109935986643</v>
      </c>
      <c r="H896" s="4">
        <f t="shared" si="132"/>
        <v>0.49485109935986643</v>
      </c>
      <c r="I896" s="4">
        <f t="shared" si="133"/>
        <v>0.61</v>
      </c>
      <c r="J896">
        <f t="shared" si="135"/>
        <v>2</v>
      </c>
      <c r="K896" t="str">
        <f>train!T896</f>
        <v>no</v>
      </c>
      <c r="L896">
        <f t="shared" si="136"/>
        <v>1.128143884114172</v>
      </c>
      <c r="M896">
        <f t="shared" si="137"/>
        <v>1.0705593836500795</v>
      </c>
      <c r="N896">
        <f t="shared" si="138"/>
        <v>1.0705593836500795</v>
      </c>
      <c r="O896">
        <f t="shared" si="139"/>
        <v>1.0705593836500795</v>
      </c>
    </row>
    <row r="897" spans="1:15">
      <c r="A897">
        <f t="shared" si="134"/>
        <v>896</v>
      </c>
      <c r="B897">
        <f>train!G897</f>
        <v>160.4</v>
      </c>
      <c r="C897">
        <f>train!J897</f>
        <v>218.1</v>
      </c>
      <c r="D897">
        <f>train!M897</f>
        <v>192.9</v>
      </c>
      <c r="E897">
        <f>train!P897</f>
        <v>12.5</v>
      </c>
      <c r="F897" s="4">
        <f t="shared" si="130"/>
        <v>0.45633001422475106</v>
      </c>
      <c r="G897" s="4">
        <f t="shared" si="131"/>
        <v>0.60701363762872251</v>
      </c>
      <c r="H897" s="4">
        <f t="shared" si="132"/>
        <v>0.60701363762872251</v>
      </c>
      <c r="I897" s="4">
        <f t="shared" si="133"/>
        <v>0.625</v>
      </c>
      <c r="J897">
        <f t="shared" si="135"/>
        <v>1</v>
      </c>
      <c r="K897" t="str">
        <f>train!T897</f>
        <v>no</v>
      </c>
      <c r="L897">
        <f t="shared" si="136"/>
        <v>1.128143884114172</v>
      </c>
      <c r="M897">
        <f t="shared" si="137"/>
        <v>1.1557651986527668</v>
      </c>
      <c r="N897">
        <f t="shared" si="138"/>
        <v>1.1557651986527668</v>
      </c>
      <c r="O897">
        <f t="shared" si="139"/>
        <v>1.1557651986527668</v>
      </c>
    </row>
    <row r="898" spans="1:15">
      <c r="A898">
        <f t="shared" si="134"/>
        <v>897</v>
      </c>
      <c r="B898">
        <f>train!G898</f>
        <v>205.3</v>
      </c>
      <c r="C898">
        <f>train!J898</f>
        <v>240.5</v>
      </c>
      <c r="D898">
        <f>train!M898</f>
        <v>179.1</v>
      </c>
      <c r="E898">
        <f>train!P898</f>
        <v>5</v>
      </c>
      <c r="F898" s="4">
        <f t="shared" ref="F898:F961" si="140">(B898-$W$3)/($W$2-$W$3)</f>
        <v>0.58406827880512091</v>
      </c>
      <c r="G898" s="4">
        <f t="shared" ref="G898:G961" si="141">(C898-$W$5)/($W$4-$W$5)</f>
        <v>0.66935708321736709</v>
      </c>
      <c r="H898" s="4">
        <f t="shared" ref="H898:H961" si="142">(C898-$W$5)/($W$4-$W$5)</f>
        <v>0.66935708321736709</v>
      </c>
      <c r="I898" s="4">
        <f t="shared" ref="I898:I961" si="143">(E898-$W$9)/($W$8-$W$9)</f>
        <v>0.25</v>
      </c>
      <c r="J898">
        <f t="shared" si="135"/>
        <v>1</v>
      </c>
      <c r="K898" t="str">
        <f>train!T898</f>
        <v>no</v>
      </c>
      <c r="L898">
        <f t="shared" si="136"/>
        <v>1.128143884114172</v>
      </c>
      <c r="M898">
        <f t="shared" si="137"/>
        <v>1.1400498076895145</v>
      </c>
      <c r="N898">
        <f t="shared" si="138"/>
        <v>1.1400498076895145</v>
      </c>
      <c r="O898">
        <f t="shared" si="139"/>
        <v>1.1400498076895145</v>
      </c>
    </row>
    <row r="899" spans="1:15">
      <c r="A899">
        <f t="shared" ref="A899:A962" si="144">ROW()-1</f>
        <v>898</v>
      </c>
      <c r="B899">
        <f>train!G899</f>
        <v>219.1</v>
      </c>
      <c r="C899">
        <f>train!J899</f>
        <v>151.5</v>
      </c>
      <c r="D899">
        <f>train!M899</f>
        <v>50.1</v>
      </c>
      <c r="E899">
        <f>train!P899</f>
        <v>14.3</v>
      </c>
      <c r="F899" s="4">
        <f t="shared" si="140"/>
        <v>0.62332859174964439</v>
      </c>
      <c r="G899" s="4">
        <f t="shared" si="141"/>
        <v>0.42165321458391314</v>
      </c>
      <c r="H899" s="4">
        <f t="shared" si="142"/>
        <v>0.42165321458391314</v>
      </c>
      <c r="I899" s="4">
        <f t="shared" si="143"/>
        <v>0.71500000000000008</v>
      </c>
      <c r="J899">
        <f t="shared" ref="J899:J962" si="145">MATCH(MIN(L899:O899),L899:O899,0)</f>
        <v>2</v>
      </c>
      <c r="K899" t="str">
        <f>train!T899</f>
        <v>no</v>
      </c>
      <c r="L899">
        <f t="shared" ref="L899:L962" si="146">SQRT(($F$2-$Z$3)^2+($G$2-$AA$3)^2+($H$2-$AB$3)^2+($I$2-$AC$3)^2)</f>
        <v>1.128143884114172</v>
      </c>
      <c r="M899">
        <f t="shared" ref="M899:M962" si="147">SQRT((F899-$Z$4)^2+(G899-$AA$4)^2+(H899-$AB$4)^2+(I899-$AC$4)^2)</f>
        <v>1.1204224203533639</v>
      </c>
      <c r="N899">
        <f t="shared" ref="N899:N962" si="148">SQRT((F899-$Z$5)^2+(G899-$AA$5)^2+(H899-$AB$5)^2+(I899-$AC$5)^2)</f>
        <v>1.1204224203533639</v>
      </c>
      <c r="O899">
        <f t="shared" ref="O899:O962" si="149">SQRT((F899-$Z$6)^2+(G899-$AA$6)^2+(H899-$AB$6)^2+(I899-$AC$6)^2)</f>
        <v>1.1204224203533639</v>
      </c>
    </row>
    <row r="900" spans="1:15">
      <c r="A900">
        <f t="shared" si="144"/>
        <v>899</v>
      </c>
      <c r="B900">
        <f>train!G900</f>
        <v>232.8</v>
      </c>
      <c r="C900">
        <f>train!J900</f>
        <v>175.2</v>
      </c>
      <c r="D900">
        <f>train!M900</f>
        <v>212.2</v>
      </c>
      <c r="E900">
        <f>train!P900</f>
        <v>12.5</v>
      </c>
      <c r="F900" s="4">
        <f t="shared" si="140"/>
        <v>0.66230440967283077</v>
      </c>
      <c r="G900" s="4">
        <f t="shared" si="141"/>
        <v>0.48761480656832723</v>
      </c>
      <c r="H900" s="4">
        <f t="shared" si="142"/>
        <v>0.48761480656832723</v>
      </c>
      <c r="I900" s="4">
        <f t="shared" si="143"/>
        <v>0.625</v>
      </c>
      <c r="J900">
        <f t="shared" si="145"/>
        <v>1</v>
      </c>
      <c r="K900" t="str">
        <f>train!T900</f>
        <v>no</v>
      </c>
      <c r="L900">
        <f t="shared" si="146"/>
        <v>1.128143884114172</v>
      </c>
      <c r="M900">
        <f t="shared" si="147"/>
        <v>1.1422821587687568</v>
      </c>
      <c r="N900">
        <f t="shared" si="148"/>
        <v>1.1422821587687568</v>
      </c>
      <c r="O900">
        <f t="shared" si="149"/>
        <v>1.1422821587687568</v>
      </c>
    </row>
    <row r="901" spans="1:15">
      <c r="A901">
        <f t="shared" si="144"/>
        <v>900</v>
      </c>
      <c r="B901">
        <f>train!G901</f>
        <v>162</v>
      </c>
      <c r="C901">
        <f>train!J901</f>
        <v>247.5</v>
      </c>
      <c r="D901">
        <f>train!M901</f>
        <v>155.5</v>
      </c>
      <c r="E901">
        <f>train!P901</f>
        <v>8.9</v>
      </c>
      <c r="F901" s="4">
        <f t="shared" si="140"/>
        <v>0.46088193456614507</v>
      </c>
      <c r="G901" s="4">
        <f t="shared" si="141"/>
        <v>0.68883940996381854</v>
      </c>
      <c r="H901" s="4">
        <f t="shared" si="142"/>
        <v>0.68883940996381854</v>
      </c>
      <c r="I901" s="4">
        <f t="shared" si="143"/>
        <v>0.44500000000000001</v>
      </c>
      <c r="J901">
        <f t="shared" si="145"/>
        <v>1</v>
      </c>
      <c r="K901" t="str">
        <f>train!T901</f>
        <v>no</v>
      </c>
      <c r="L901">
        <f t="shared" si="146"/>
        <v>1.128143884114172</v>
      </c>
      <c r="M901">
        <f t="shared" si="147"/>
        <v>1.1659488080735088</v>
      </c>
      <c r="N901">
        <f t="shared" si="148"/>
        <v>1.1659488080735088</v>
      </c>
      <c r="O901">
        <f t="shared" si="149"/>
        <v>1.1659488080735088</v>
      </c>
    </row>
    <row r="902" spans="1:15">
      <c r="A902">
        <f t="shared" si="144"/>
        <v>901</v>
      </c>
      <c r="B902">
        <f>train!G902</f>
        <v>25.9</v>
      </c>
      <c r="C902">
        <f>train!J902</f>
        <v>206.5</v>
      </c>
      <c r="D902">
        <f>train!M902</f>
        <v>228.1</v>
      </c>
      <c r="E902">
        <f>train!P902</f>
        <v>6.5</v>
      </c>
      <c r="F902" s="4">
        <f t="shared" si="140"/>
        <v>7.3684210526315783E-2</v>
      </c>
      <c r="G902" s="4">
        <f t="shared" si="141"/>
        <v>0.57472863902031723</v>
      </c>
      <c r="H902" s="4">
        <f t="shared" si="142"/>
        <v>0.57472863902031723</v>
      </c>
      <c r="I902" s="4">
        <f t="shared" si="143"/>
        <v>0.32500000000000001</v>
      </c>
      <c r="J902">
        <f t="shared" si="145"/>
        <v>2</v>
      </c>
      <c r="K902" t="str">
        <f>train!T902</f>
        <v>no</v>
      </c>
      <c r="L902">
        <f t="shared" si="146"/>
        <v>1.128143884114172</v>
      </c>
      <c r="M902">
        <f t="shared" si="147"/>
        <v>0.87845340223666879</v>
      </c>
      <c r="N902">
        <f t="shared" si="148"/>
        <v>0.87845340223666879</v>
      </c>
      <c r="O902">
        <f t="shared" si="149"/>
        <v>0.87845340223666879</v>
      </c>
    </row>
    <row r="903" spans="1:15">
      <c r="A903">
        <f t="shared" si="144"/>
        <v>902</v>
      </c>
      <c r="B903">
        <f>train!G903</f>
        <v>322.3</v>
      </c>
      <c r="C903">
        <f>train!J903</f>
        <v>222</v>
      </c>
      <c r="D903">
        <f>train!M903</f>
        <v>162.80000000000001</v>
      </c>
      <c r="E903">
        <f>train!P903</f>
        <v>6.7</v>
      </c>
      <c r="F903" s="4">
        <f t="shared" si="140"/>
        <v>0.91692745376955909</v>
      </c>
      <c r="G903" s="4">
        <f t="shared" si="141"/>
        <v>0.61786807681603118</v>
      </c>
      <c r="H903" s="4">
        <f t="shared" si="142"/>
        <v>0.61786807681603118</v>
      </c>
      <c r="I903" s="4">
        <f t="shared" si="143"/>
        <v>0.33500000000000002</v>
      </c>
      <c r="J903">
        <f t="shared" si="145"/>
        <v>1</v>
      </c>
      <c r="K903" t="str">
        <f>train!T903</f>
        <v>yes</v>
      </c>
      <c r="L903">
        <f t="shared" si="146"/>
        <v>1.128143884114172</v>
      </c>
      <c r="M903">
        <f t="shared" si="147"/>
        <v>1.3101537605079066</v>
      </c>
      <c r="N903">
        <f t="shared" si="148"/>
        <v>1.3101537605079066</v>
      </c>
      <c r="O903">
        <f t="shared" si="149"/>
        <v>1.3101537605079066</v>
      </c>
    </row>
    <row r="904" spans="1:15">
      <c r="A904">
        <f t="shared" si="144"/>
        <v>903</v>
      </c>
      <c r="B904">
        <f>train!G904</f>
        <v>209.9</v>
      </c>
      <c r="C904">
        <f>train!J904</f>
        <v>221.3</v>
      </c>
      <c r="D904">
        <f>train!M904</f>
        <v>210</v>
      </c>
      <c r="E904">
        <f>train!P904</f>
        <v>8.1999999999999993</v>
      </c>
      <c r="F904" s="4">
        <f t="shared" si="140"/>
        <v>0.5971550497866287</v>
      </c>
      <c r="G904" s="4">
        <f t="shared" si="141"/>
        <v>0.61591984414138601</v>
      </c>
      <c r="H904" s="4">
        <f t="shared" si="142"/>
        <v>0.61591984414138601</v>
      </c>
      <c r="I904" s="4">
        <f t="shared" si="143"/>
        <v>0.41</v>
      </c>
      <c r="J904">
        <f t="shared" si="145"/>
        <v>1</v>
      </c>
      <c r="K904" t="str">
        <f>train!T904</f>
        <v>no</v>
      </c>
      <c r="L904">
        <f t="shared" si="146"/>
        <v>1.128143884114172</v>
      </c>
      <c r="M904">
        <f t="shared" si="147"/>
        <v>1.132876278461143</v>
      </c>
      <c r="N904">
        <f t="shared" si="148"/>
        <v>1.132876278461143</v>
      </c>
      <c r="O904">
        <f t="shared" si="149"/>
        <v>1.132876278461143</v>
      </c>
    </row>
    <row r="905" spans="1:15">
      <c r="A905">
        <f t="shared" si="144"/>
        <v>904</v>
      </c>
      <c r="B905">
        <f>train!G905</f>
        <v>191.5</v>
      </c>
      <c r="C905">
        <f>train!J905</f>
        <v>175.2</v>
      </c>
      <c r="D905">
        <f>train!M905</f>
        <v>220.3</v>
      </c>
      <c r="E905">
        <f>train!P905</f>
        <v>0</v>
      </c>
      <c r="F905" s="4">
        <f t="shared" si="140"/>
        <v>0.54480796586059743</v>
      </c>
      <c r="G905" s="4">
        <f t="shared" si="141"/>
        <v>0.48761480656832723</v>
      </c>
      <c r="H905" s="4">
        <f t="shared" si="142"/>
        <v>0.48761480656832723</v>
      </c>
      <c r="I905" s="4">
        <f t="shared" si="143"/>
        <v>0</v>
      </c>
      <c r="J905">
        <f t="shared" si="145"/>
        <v>2</v>
      </c>
      <c r="K905" t="str">
        <f>train!T905</f>
        <v>no</v>
      </c>
      <c r="L905">
        <f t="shared" si="146"/>
        <v>1.128143884114172</v>
      </c>
      <c r="M905">
        <f t="shared" si="147"/>
        <v>0.87883566088006249</v>
      </c>
      <c r="N905">
        <f t="shared" si="148"/>
        <v>0.87883566088006249</v>
      </c>
      <c r="O905">
        <f t="shared" si="149"/>
        <v>0.87883566088006249</v>
      </c>
    </row>
    <row r="906" spans="1:15">
      <c r="A906">
        <f t="shared" si="144"/>
        <v>905</v>
      </c>
      <c r="B906">
        <f>train!G906</f>
        <v>291.10000000000002</v>
      </c>
      <c r="C906">
        <f>train!J906</f>
        <v>226.7</v>
      </c>
      <c r="D906">
        <f>train!M906</f>
        <v>219.1</v>
      </c>
      <c r="E906">
        <f>train!P906</f>
        <v>7.5</v>
      </c>
      <c r="F906" s="4">
        <f t="shared" si="140"/>
        <v>0.82816500711237562</v>
      </c>
      <c r="G906" s="4">
        <f t="shared" si="141"/>
        <v>0.6309490676315056</v>
      </c>
      <c r="H906" s="4">
        <f t="shared" si="142"/>
        <v>0.6309490676315056</v>
      </c>
      <c r="I906" s="4">
        <f t="shared" si="143"/>
        <v>0.375</v>
      </c>
      <c r="J906">
        <f t="shared" si="145"/>
        <v>1</v>
      </c>
      <c r="K906" t="str">
        <f>train!T906</f>
        <v>no</v>
      </c>
      <c r="L906">
        <f t="shared" si="146"/>
        <v>1.128143884114172</v>
      </c>
      <c r="M906">
        <f t="shared" si="147"/>
        <v>1.2738428988284127</v>
      </c>
      <c r="N906">
        <f t="shared" si="148"/>
        <v>1.2738428988284127</v>
      </c>
      <c r="O906">
        <f t="shared" si="149"/>
        <v>1.2738428988284127</v>
      </c>
    </row>
    <row r="907" spans="1:15">
      <c r="A907">
        <f t="shared" si="144"/>
        <v>906</v>
      </c>
      <c r="B907">
        <f>train!G907</f>
        <v>215.6</v>
      </c>
      <c r="C907">
        <f>train!J907</f>
        <v>216.2</v>
      </c>
      <c r="D907">
        <f>train!M907</f>
        <v>171.3</v>
      </c>
      <c r="E907">
        <f>train!P907</f>
        <v>11.8</v>
      </c>
      <c r="F907" s="4">
        <f t="shared" si="140"/>
        <v>0.61337126600284497</v>
      </c>
      <c r="G907" s="4">
        <f t="shared" si="141"/>
        <v>0.60172557751182854</v>
      </c>
      <c r="H907" s="4">
        <f t="shared" si="142"/>
        <v>0.60172557751182854</v>
      </c>
      <c r="I907" s="4">
        <f t="shared" si="143"/>
        <v>0.59000000000000008</v>
      </c>
      <c r="J907">
        <f t="shared" si="145"/>
        <v>1</v>
      </c>
      <c r="K907" t="str">
        <f>train!T907</f>
        <v>no</v>
      </c>
      <c r="L907">
        <f t="shared" si="146"/>
        <v>1.128143884114172</v>
      </c>
      <c r="M907">
        <f t="shared" si="147"/>
        <v>1.2035246782770266</v>
      </c>
      <c r="N907">
        <f t="shared" si="148"/>
        <v>1.2035246782770266</v>
      </c>
      <c r="O907">
        <f t="shared" si="149"/>
        <v>1.2035246782770266</v>
      </c>
    </row>
    <row r="908" spans="1:15">
      <c r="A908">
        <f t="shared" si="144"/>
        <v>907</v>
      </c>
      <c r="B908">
        <f>train!G908</f>
        <v>208.8</v>
      </c>
      <c r="C908">
        <f>train!J908</f>
        <v>213.7</v>
      </c>
      <c r="D908">
        <f>train!M908</f>
        <v>175.1</v>
      </c>
      <c r="E908">
        <f>train!P908</f>
        <v>12.4</v>
      </c>
      <c r="F908" s="4">
        <f t="shared" si="140"/>
        <v>0.59402560455192033</v>
      </c>
      <c r="G908" s="4">
        <f t="shared" si="141"/>
        <v>0.5947676036738101</v>
      </c>
      <c r="H908" s="4">
        <f t="shared" si="142"/>
        <v>0.5947676036738101</v>
      </c>
      <c r="I908" s="4">
        <f t="shared" si="143"/>
        <v>0.62</v>
      </c>
      <c r="J908">
        <f t="shared" si="145"/>
        <v>1</v>
      </c>
      <c r="K908" t="str">
        <f>train!T908</f>
        <v>no</v>
      </c>
      <c r="L908">
        <f t="shared" si="146"/>
        <v>1.128143884114172</v>
      </c>
      <c r="M908">
        <f t="shared" si="147"/>
        <v>1.2019831211889156</v>
      </c>
      <c r="N908">
        <f t="shared" si="148"/>
        <v>1.2019831211889156</v>
      </c>
      <c r="O908">
        <f t="shared" si="149"/>
        <v>1.2019831211889156</v>
      </c>
    </row>
    <row r="909" spans="1:15">
      <c r="A909">
        <f t="shared" si="144"/>
        <v>908</v>
      </c>
      <c r="B909">
        <f>train!G909</f>
        <v>255.9</v>
      </c>
      <c r="C909">
        <f>train!J909</f>
        <v>204.1</v>
      </c>
      <c r="D909">
        <f>train!M909</f>
        <v>171.3</v>
      </c>
      <c r="E909">
        <f>train!P909</f>
        <v>12.3</v>
      </c>
      <c r="F909" s="4">
        <f t="shared" si="140"/>
        <v>0.72802275960170704</v>
      </c>
      <c r="G909" s="4">
        <f t="shared" si="141"/>
        <v>0.56804898413581961</v>
      </c>
      <c r="H909" s="4">
        <f t="shared" si="142"/>
        <v>0.56804898413581961</v>
      </c>
      <c r="I909" s="4">
        <f t="shared" si="143"/>
        <v>0.61499999999999999</v>
      </c>
      <c r="J909">
        <f t="shared" si="145"/>
        <v>1</v>
      </c>
      <c r="K909" t="str">
        <f>train!T909</f>
        <v>no</v>
      </c>
      <c r="L909">
        <f t="shared" si="146"/>
        <v>1.128143884114172</v>
      </c>
      <c r="M909">
        <f t="shared" si="147"/>
        <v>1.2464354918139799</v>
      </c>
      <c r="N909">
        <f t="shared" si="148"/>
        <v>1.2464354918139799</v>
      </c>
      <c r="O909">
        <f t="shared" si="149"/>
        <v>1.2464354918139799</v>
      </c>
    </row>
    <row r="910" spans="1:15">
      <c r="A910">
        <f t="shared" si="144"/>
        <v>909</v>
      </c>
      <c r="B910">
        <f>train!G910</f>
        <v>252.7</v>
      </c>
      <c r="C910">
        <f>train!J910</f>
        <v>221.1</v>
      </c>
      <c r="D910">
        <f>train!M910</f>
        <v>109.9</v>
      </c>
      <c r="E910">
        <f>train!P910</f>
        <v>12.4</v>
      </c>
      <c r="F910" s="4">
        <f t="shared" si="140"/>
        <v>0.7189189189189189</v>
      </c>
      <c r="G910" s="4">
        <f t="shared" si="141"/>
        <v>0.61536320623434448</v>
      </c>
      <c r="H910" s="4">
        <f t="shared" si="142"/>
        <v>0.61536320623434448</v>
      </c>
      <c r="I910" s="4">
        <f t="shared" si="143"/>
        <v>0.62</v>
      </c>
      <c r="J910">
        <f t="shared" si="145"/>
        <v>1</v>
      </c>
      <c r="K910" t="str">
        <f>train!T910</f>
        <v>no</v>
      </c>
      <c r="L910">
        <f t="shared" si="146"/>
        <v>1.128143884114172</v>
      </c>
      <c r="M910">
        <f t="shared" si="147"/>
        <v>1.2878618571700817</v>
      </c>
      <c r="N910">
        <f t="shared" si="148"/>
        <v>1.2878618571700817</v>
      </c>
      <c r="O910">
        <f t="shared" si="149"/>
        <v>1.2878618571700817</v>
      </c>
    </row>
    <row r="911" spans="1:15">
      <c r="A911">
        <f t="shared" si="144"/>
        <v>910</v>
      </c>
      <c r="B911">
        <f>train!G911</f>
        <v>132.1</v>
      </c>
      <c r="C911">
        <f>train!J911</f>
        <v>247.5</v>
      </c>
      <c r="D911">
        <f>train!M911</f>
        <v>246.2</v>
      </c>
      <c r="E911">
        <f>train!P911</f>
        <v>6.9</v>
      </c>
      <c r="F911" s="4">
        <f t="shared" si="140"/>
        <v>0.37581792318634422</v>
      </c>
      <c r="G911" s="4">
        <f t="shared" si="141"/>
        <v>0.68883940996381854</v>
      </c>
      <c r="H911" s="4">
        <f t="shared" si="142"/>
        <v>0.68883940996381854</v>
      </c>
      <c r="I911" s="4">
        <f t="shared" si="143"/>
        <v>0.34500000000000003</v>
      </c>
      <c r="J911">
        <f t="shared" si="145"/>
        <v>2</v>
      </c>
      <c r="K911" t="str">
        <f>train!T911</f>
        <v>no</v>
      </c>
      <c r="L911">
        <f t="shared" si="146"/>
        <v>1.128143884114172</v>
      </c>
      <c r="M911">
        <f t="shared" si="147"/>
        <v>1.099665211246905</v>
      </c>
      <c r="N911">
        <f t="shared" si="148"/>
        <v>1.099665211246905</v>
      </c>
      <c r="O911">
        <f t="shared" si="149"/>
        <v>1.099665211246905</v>
      </c>
    </row>
    <row r="912" spans="1:15">
      <c r="A912">
        <f t="shared" si="144"/>
        <v>911</v>
      </c>
      <c r="B912">
        <f>train!G912</f>
        <v>217</v>
      </c>
      <c r="C912">
        <f>train!J912</f>
        <v>207</v>
      </c>
      <c r="D912">
        <f>train!M912</f>
        <v>268</v>
      </c>
      <c r="E912">
        <f>train!P912</f>
        <v>8.1999999999999993</v>
      </c>
      <c r="F912" s="4">
        <f t="shared" si="140"/>
        <v>0.61735419630156474</v>
      </c>
      <c r="G912" s="4">
        <f t="shared" si="141"/>
        <v>0.57612023378792099</v>
      </c>
      <c r="H912" s="4">
        <f t="shared" si="142"/>
        <v>0.57612023378792099</v>
      </c>
      <c r="I912" s="4">
        <f t="shared" si="143"/>
        <v>0.41</v>
      </c>
      <c r="J912">
        <f t="shared" si="145"/>
        <v>2</v>
      </c>
      <c r="K912" t="str">
        <f>train!T912</f>
        <v>no</v>
      </c>
      <c r="L912">
        <f t="shared" si="146"/>
        <v>1.128143884114172</v>
      </c>
      <c r="M912">
        <f t="shared" si="147"/>
        <v>1.1013878750244386</v>
      </c>
      <c r="N912">
        <f t="shared" si="148"/>
        <v>1.1013878750244386</v>
      </c>
      <c r="O912">
        <f t="shared" si="149"/>
        <v>1.1013878750244386</v>
      </c>
    </row>
    <row r="913" spans="1:15">
      <c r="A913">
        <f t="shared" si="144"/>
        <v>912</v>
      </c>
      <c r="B913">
        <f>train!G913</f>
        <v>101.9</v>
      </c>
      <c r="C913">
        <f>train!J913</f>
        <v>223.1</v>
      </c>
      <c r="D913">
        <f>train!M913</f>
        <v>241.6</v>
      </c>
      <c r="E913">
        <f>train!P913</f>
        <v>12.9</v>
      </c>
      <c r="F913" s="4">
        <f t="shared" si="140"/>
        <v>0.28990042674253202</v>
      </c>
      <c r="G913" s="4">
        <f t="shared" si="141"/>
        <v>0.62092958530475917</v>
      </c>
      <c r="H913" s="4">
        <f t="shared" si="142"/>
        <v>0.62092958530475917</v>
      </c>
      <c r="I913" s="4">
        <f t="shared" si="143"/>
        <v>0.64500000000000002</v>
      </c>
      <c r="J913">
        <f t="shared" si="145"/>
        <v>2</v>
      </c>
      <c r="K913" t="str">
        <f>train!T913</f>
        <v>no</v>
      </c>
      <c r="L913">
        <f t="shared" si="146"/>
        <v>1.128143884114172</v>
      </c>
      <c r="M913">
        <f t="shared" si="147"/>
        <v>1.1274636833348481</v>
      </c>
      <c r="N913">
        <f t="shared" si="148"/>
        <v>1.1274636833348481</v>
      </c>
      <c r="O913">
        <f t="shared" si="149"/>
        <v>1.1274636833348481</v>
      </c>
    </row>
    <row r="914" spans="1:15">
      <c r="A914">
        <f t="shared" si="144"/>
        <v>913</v>
      </c>
      <c r="B914">
        <f>train!G914</f>
        <v>211.5</v>
      </c>
      <c r="C914">
        <f>train!J914</f>
        <v>184.6</v>
      </c>
      <c r="D914">
        <f>train!M914</f>
        <v>164.3</v>
      </c>
      <c r="E914">
        <f>train!P914</f>
        <v>13.3</v>
      </c>
      <c r="F914" s="4">
        <f t="shared" si="140"/>
        <v>0.60170697012802277</v>
      </c>
      <c r="G914" s="4">
        <f t="shared" si="141"/>
        <v>0.5137767881992763</v>
      </c>
      <c r="H914" s="4">
        <f t="shared" si="142"/>
        <v>0.5137767881992763</v>
      </c>
      <c r="I914" s="4">
        <f t="shared" si="143"/>
        <v>0.66500000000000004</v>
      </c>
      <c r="J914">
        <f t="shared" si="145"/>
        <v>1</v>
      </c>
      <c r="K914" t="str">
        <f>train!T914</f>
        <v>no</v>
      </c>
      <c r="L914">
        <f t="shared" si="146"/>
        <v>1.128143884114172</v>
      </c>
      <c r="M914">
        <f t="shared" si="147"/>
        <v>1.1542137817949383</v>
      </c>
      <c r="N914">
        <f t="shared" si="148"/>
        <v>1.1542137817949383</v>
      </c>
      <c r="O914">
        <f t="shared" si="149"/>
        <v>1.1542137817949383</v>
      </c>
    </row>
    <row r="915" spans="1:15">
      <c r="A915">
        <f t="shared" si="144"/>
        <v>914</v>
      </c>
      <c r="B915">
        <f>train!G915</f>
        <v>166.3</v>
      </c>
      <c r="C915">
        <f>train!J915</f>
        <v>239.3</v>
      </c>
      <c r="D915">
        <f>train!M915</f>
        <v>123.2</v>
      </c>
      <c r="E915">
        <f>train!P915</f>
        <v>10</v>
      </c>
      <c r="F915" s="4">
        <f t="shared" si="140"/>
        <v>0.47311522048364157</v>
      </c>
      <c r="G915" s="4">
        <f t="shared" si="141"/>
        <v>0.66601725577511828</v>
      </c>
      <c r="H915" s="4">
        <f t="shared" si="142"/>
        <v>0.66601725577511828</v>
      </c>
      <c r="I915" s="4">
        <f t="shared" si="143"/>
        <v>0.5</v>
      </c>
      <c r="J915">
        <f t="shared" si="145"/>
        <v>1</v>
      </c>
      <c r="K915" t="str">
        <f>train!T915</f>
        <v>no</v>
      </c>
      <c r="L915">
        <f t="shared" si="146"/>
        <v>1.128143884114172</v>
      </c>
      <c r="M915">
        <f t="shared" si="147"/>
        <v>1.1666173245043652</v>
      </c>
      <c r="N915">
        <f t="shared" si="148"/>
        <v>1.1666173245043652</v>
      </c>
      <c r="O915">
        <f t="shared" si="149"/>
        <v>1.1666173245043652</v>
      </c>
    </row>
    <row r="916" spans="1:15">
      <c r="A916">
        <f t="shared" si="144"/>
        <v>915</v>
      </c>
      <c r="B916">
        <f>train!G916</f>
        <v>185.2</v>
      </c>
      <c r="C916">
        <f>train!J916</f>
        <v>170.4</v>
      </c>
      <c r="D916">
        <f>train!M916</f>
        <v>165.1</v>
      </c>
      <c r="E916">
        <f>train!P916</f>
        <v>9.5</v>
      </c>
      <c r="F916" s="4">
        <f t="shared" si="140"/>
        <v>0.52688477951635848</v>
      </c>
      <c r="G916" s="4">
        <f t="shared" si="141"/>
        <v>0.47425549679933204</v>
      </c>
      <c r="H916" s="4">
        <f t="shared" si="142"/>
        <v>0.47425549679933204</v>
      </c>
      <c r="I916" s="4">
        <f t="shared" si="143"/>
        <v>0.47499999999999998</v>
      </c>
      <c r="J916">
        <f t="shared" si="145"/>
        <v>2</v>
      </c>
      <c r="K916" t="str">
        <f>train!T916</f>
        <v>no</v>
      </c>
      <c r="L916">
        <f t="shared" si="146"/>
        <v>1.128143884114172</v>
      </c>
      <c r="M916">
        <f t="shared" si="147"/>
        <v>0.97625259199387748</v>
      </c>
      <c r="N916">
        <f t="shared" si="148"/>
        <v>0.97625259199387748</v>
      </c>
      <c r="O916">
        <f t="shared" si="149"/>
        <v>0.97625259199387748</v>
      </c>
    </row>
    <row r="917" spans="1:15">
      <c r="A917">
        <f t="shared" si="144"/>
        <v>916</v>
      </c>
      <c r="B917">
        <f>train!G917</f>
        <v>245.2</v>
      </c>
      <c r="C917">
        <f>train!J917</f>
        <v>159</v>
      </c>
      <c r="D917">
        <f>train!M917</f>
        <v>229.9</v>
      </c>
      <c r="E917">
        <f>train!P917</f>
        <v>7.2</v>
      </c>
      <c r="F917" s="4">
        <f t="shared" si="140"/>
        <v>0.69758179231863437</v>
      </c>
      <c r="G917" s="4">
        <f t="shared" si="141"/>
        <v>0.44252713609796823</v>
      </c>
      <c r="H917" s="4">
        <f t="shared" si="142"/>
        <v>0.44252713609796823</v>
      </c>
      <c r="I917" s="4">
        <f t="shared" si="143"/>
        <v>0.36</v>
      </c>
      <c r="J917">
        <f t="shared" si="145"/>
        <v>2</v>
      </c>
      <c r="K917" t="str">
        <f>train!T917</f>
        <v>no</v>
      </c>
      <c r="L917">
        <f t="shared" si="146"/>
        <v>1.128143884114172</v>
      </c>
      <c r="M917">
        <f t="shared" si="147"/>
        <v>1.003932711560201</v>
      </c>
      <c r="N917">
        <f t="shared" si="148"/>
        <v>1.003932711560201</v>
      </c>
      <c r="O917">
        <f t="shared" si="149"/>
        <v>1.003932711560201</v>
      </c>
    </row>
    <row r="918" spans="1:15">
      <c r="A918">
        <f t="shared" si="144"/>
        <v>917</v>
      </c>
      <c r="B918">
        <f>train!G918</f>
        <v>274.39999999999998</v>
      </c>
      <c r="C918">
        <f>train!J918</f>
        <v>198.6</v>
      </c>
      <c r="D918">
        <f>train!M918</f>
        <v>160.80000000000001</v>
      </c>
      <c r="E918">
        <f>train!P918</f>
        <v>6</v>
      </c>
      <c r="F918" s="4">
        <f t="shared" si="140"/>
        <v>0.78065433854907529</v>
      </c>
      <c r="G918" s="4">
        <f t="shared" si="141"/>
        <v>0.5527414416921792</v>
      </c>
      <c r="H918" s="4">
        <f t="shared" si="142"/>
        <v>0.5527414416921792</v>
      </c>
      <c r="I918" s="4">
        <f t="shared" si="143"/>
        <v>0.3</v>
      </c>
      <c r="J918">
        <f t="shared" si="145"/>
        <v>1</v>
      </c>
      <c r="K918" t="str">
        <f>train!T918</f>
        <v>no</v>
      </c>
      <c r="L918">
        <f t="shared" si="146"/>
        <v>1.128143884114172</v>
      </c>
      <c r="M918">
        <f t="shared" si="147"/>
        <v>1.1447564802277348</v>
      </c>
      <c r="N918">
        <f t="shared" si="148"/>
        <v>1.1447564802277348</v>
      </c>
      <c r="O918">
        <f t="shared" si="149"/>
        <v>1.1447564802277348</v>
      </c>
    </row>
    <row r="919" spans="1:15">
      <c r="A919">
        <f t="shared" si="144"/>
        <v>918</v>
      </c>
      <c r="B919">
        <f>train!G919</f>
        <v>98.4</v>
      </c>
      <c r="C919">
        <f>train!J919</f>
        <v>249.6</v>
      </c>
      <c r="D919">
        <f>train!M919</f>
        <v>248.2</v>
      </c>
      <c r="E919">
        <f>train!P919</f>
        <v>14.2</v>
      </c>
      <c r="F919" s="4">
        <f t="shared" si="140"/>
        <v>0.27994310099573261</v>
      </c>
      <c r="G919" s="4">
        <f t="shared" si="141"/>
        <v>0.69468410798775393</v>
      </c>
      <c r="H919" s="4">
        <f t="shared" si="142"/>
        <v>0.69468410798775393</v>
      </c>
      <c r="I919" s="4">
        <f t="shared" si="143"/>
        <v>0.71</v>
      </c>
      <c r="J919">
        <f t="shared" si="145"/>
        <v>1</v>
      </c>
      <c r="K919" t="str">
        <f>train!T919</f>
        <v>no</v>
      </c>
      <c r="L919">
        <f t="shared" si="146"/>
        <v>1.128143884114172</v>
      </c>
      <c r="M919">
        <f t="shared" si="147"/>
        <v>1.2440418640771658</v>
      </c>
      <c r="N919">
        <f t="shared" si="148"/>
        <v>1.2440418640771658</v>
      </c>
      <c r="O919">
        <f t="shared" si="149"/>
        <v>1.2440418640771658</v>
      </c>
    </row>
    <row r="920" spans="1:15">
      <c r="A920">
        <f t="shared" si="144"/>
        <v>919</v>
      </c>
      <c r="B920">
        <f>train!G920</f>
        <v>279.89999999999998</v>
      </c>
      <c r="C920">
        <f>train!J920</f>
        <v>223.1</v>
      </c>
      <c r="D920">
        <f>train!M920</f>
        <v>251.7</v>
      </c>
      <c r="E920">
        <f>train!P920</f>
        <v>13</v>
      </c>
      <c r="F920" s="4">
        <f t="shared" si="140"/>
        <v>0.79630156472261726</v>
      </c>
      <c r="G920" s="4">
        <f t="shared" si="141"/>
        <v>0.62092958530475917</v>
      </c>
      <c r="H920" s="4">
        <f t="shared" si="142"/>
        <v>0.62092958530475917</v>
      </c>
      <c r="I920" s="4">
        <f t="shared" si="143"/>
        <v>0.65</v>
      </c>
      <c r="J920">
        <f t="shared" si="145"/>
        <v>1</v>
      </c>
      <c r="K920" t="str">
        <f>train!T920</f>
        <v>no</v>
      </c>
      <c r="L920">
        <f t="shared" si="146"/>
        <v>1.128143884114172</v>
      </c>
      <c r="M920">
        <f t="shared" si="147"/>
        <v>1.3519257678560495</v>
      </c>
      <c r="N920">
        <f t="shared" si="148"/>
        <v>1.3519257678560495</v>
      </c>
      <c r="O920">
        <f t="shared" si="149"/>
        <v>1.3519257678560495</v>
      </c>
    </row>
    <row r="921" spans="1:15">
      <c r="A921">
        <f t="shared" si="144"/>
        <v>920</v>
      </c>
      <c r="B921">
        <f>train!G921</f>
        <v>187.2</v>
      </c>
      <c r="C921">
        <f>train!J921</f>
        <v>195.6</v>
      </c>
      <c r="D921">
        <f>train!M921</f>
        <v>181.8</v>
      </c>
      <c r="E921">
        <f>train!P921</f>
        <v>5.0999999999999996</v>
      </c>
      <c r="F921" s="4">
        <f t="shared" si="140"/>
        <v>0.53257467994310093</v>
      </c>
      <c r="G921" s="4">
        <f t="shared" si="141"/>
        <v>0.54439187308655712</v>
      </c>
      <c r="H921" s="4">
        <f t="shared" si="142"/>
        <v>0.54439187308655712</v>
      </c>
      <c r="I921" s="4">
        <f t="shared" si="143"/>
        <v>0.255</v>
      </c>
      <c r="J921">
        <f t="shared" si="145"/>
        <v>2</v>
      </c>
      <c r="K921" t="str">
        <f>train!T921</f>
        <v>no</v>
      </c>
      <c r="L921">
        <f t="shared" si="146"/>
        <v>1.128143884114172</v>
      </c>
      <c r="M921">
        <f t="shared" si="147"/>
        <v>0.97025038659197482</v>
      </c>
      <c r="N921">
        <f t="shared" si="148"/>
        <v>0.97025038659197482</v>
      </c>
      <c r="O921">
        <f t="shared" si="149"/>
        <v>0.97025038659197482</v>
      </c>
    </row>
    <row r="922" spans="1:15">
      <c r="A922">
        <f t="shared" si="144"/>
        <v>921</v>
      </c>
      <c r="B922">
        <f>train!G922</f>
        <v>276.2</v>
      </c>
      <c r="C922">
        <f>train!J922</f>
        <v>165.8</v>
      </c>
      <c r="D922">
        <f>train!M922</f>
        <v>151.6</v>
      </c>
      <c r="E922">
        <f>train!P922</f>
        <v>2.2000000000000002</v>
      </c>
      <c r="F922" s="4">
        <f t="shared" si="140"/>
        <v>0.78577524893314366</v>
      </c>
      <c r="G922" s="4">
        <f t="shared" si="141"/>
        <v>0.46145282493737827</v>
      </c>
      <c r="H922" s="4">
        <f t="shared" si="142"/>
        <v>0.46145282493737827</v>
      </c>
      <c r="I922" s="4">
        <f t="shared" si="143"/>
        <v>0.11000000000000001</v>
      </c>
      <c r="J922">
        <f t="shared" si="145"/>
        <v>2</v>
      </c>
      <c r="K922" t="str">
        <f>train!T922</f>
        <v>no</v>
      </c>
      <c r="L922">
        <f t="shared" si="146"/>
        <v>1.128143884114172</v>
      </c>
      <c r="M922">
        <f t="shared" si="147"/>
        <v>1.0273364400824674</v>
      </c>
      <c r="N922">
        <f t="shared" si="148"/>
        <v>1.0273364400824674</v>
      </c>
      <c r="O922">
        <f t="shared" si="149"/>
        <v>1.0273364400824674</v>
      </c>
    </row>
    <row r="923" spans="1:15">
      <c r="A923">
        <f t="shared" si="144"/>
        <v>922</v>
      </c>
      <c r="B923">
        <f>train!G923</f>
        <v>200.4</v>
      </c>
      <c r="C923">
        <f>train!J923</f>
        <v>272.8</v>
      </c>
      <c r="D923">
        <f>train!M923</f>
        <v>214.5</v>
      </c>
      <c r="E923">
        <f>train!P923</f>
        <v>8.3000000000000007</v>
      </c>
      <c r="F923" s="4">
        <f t="shared" si="140"/>
        <v>0.57012802275960173</v>
      </c>
      <c r="G923" s="4">
        <f t="shared" si="141"/>
        <v>0.75925410520456449</v>
      </c>
      <c r="H923" s="4">
        <f t="shared" si="142"/>
        <v>0.75925410520456449</v>
      </c>
      <c r="I923" s="4">
        <f t="shared" si="143"/>
        <v>0.41500000000000004</v>
      </c>
      <c r="J923">
        <f t="shared" si="145"/>
        <v>1</v>
      </c>
      <c r="K923" t="str">
        <f>train!T923</f>
        <v>no</v>
      </c>
      <c r="L923">
        <f t="shared" si="146"/>
        <v>1.128143884114172</v>
      </c>
      <c r="M923">
        <f t="shared" si="147"/>
        <v>1.2846028782762946</v>
      </c>
      <c r="N923">
        <f t="shared" si="148"/>
        <v>1.2846028782762946</v>
      </c>
      <c r="O923">
        <f t="shared" si="149"/>
        <v>1.2846028782762946</v>
      </c>
    </row>
    <row r="924" spans="1:15">
      <c r="A924">
        <f t="shared" si="144"/>
        <v>923</v>
      </c>
      <c r="B924">
        <f>train!G924</f>
        <v>162.30000000000001</v>
      </c>
      <c r="C924">
        <f>train!J924</f>
        <v>244</v>
      </c>
      <c r="D924">
        <f>train!M924</f>
        <v>180.1</v>
      </c>
      <c r="E924">
        <f>train!P924</f>
        <v>9.1</v>
      </c>
      <c r="F924" s="4">
        <f t="shared" si="140"/>
        <v>0.46173541963015652</v>
      </c>
      <c r="G924" s="4">
        <f t="shared" si="141"/>
        <v>0.67909824659059281</v>
      </c>
      <c r="H924" s="4">
        <f t="shared" si="142"/>
        <v>0.67909824659059281</v>
      </c>
      <c r="I924" s="4">
        <f t="shared" si="143"/>
        <v>0.45499999999999996</v>
      </c>
      <c r="J924">
        <f t="shared" si="145"/>
        <v>1</v>
      </c>
      <c r="K924" t="str">
        <f>train!T924</f>
        <v>no</v>
      </c>
      <c r="L924">
        <f t="shared" si="146"/>
        <v>1.128143884114172</v>
      </c>
      <c r="M924">
        <f t="shared" si="147"/>
        <v>1.1586947202718547</v>
      </c>
      <c r="N924">
        <f t="shared" si="148"/>
        <v>1.1586947202718547</v>
      </c>
      <c r="O924">
        <f t="shared" si="149"/>
        <v>1.1586947202718547</v>
      </c>
    </row>
    <row r="925" spans="1:15">
      <c r="A925">
        <f t="shared" si="144"/>
        <v>924</v>
      </c>
      <c r="B925">
        <f>train!G925</f>
        <v>176.9</v>
      </c>
      <c r="C925">
        <f>train!J925</f>
        <v>102.8</v>
      </c>
      <c r="D925">
        <f>train!M925</f>
        <v>213.7</v>
      </c>
      <c r="E925">
        <f>train!P925</f>
        <v>10.5</v>
      </c>
      <c r="F925" s="4">
        <f t="shared" si="140"/>
        <v>0.50327169274537698</v>
      </c>
      <c r="G925" s="4">
        <f t="shared" si="141"/>
        <v>0.28611188421931533</v>
      </c>
      <c r="H925" s="4">
        <f t="shared" si="142"/>
        <v>0.28611188421931533</v>
      </c>
      <c r="I925" s="4">
        <f t="shared" si="143"/>
        <v>0.52500000000000002</v>
      </c>
      <c r="J925">
        <f t="shared" si="145"/>
        <v>2</v>
      </c>
      <c r="K925" t="str">
        <f>train!T925</f>
        <v>yes</v>
      </c>
      <c r="L925">
        <f t="shared" si="146"/>
        <v>1.128143884114172</v>
      </c>
      <c r="M925">
        <f t="shared" si="147"/>
        <v>0.83224240297034313</v>
      </c>
      <c r="N925">
        <f t="shared" si="148"/>
        <v>0.83224240297034313</v>
      </c>
      <c r="O925">
        <f t="shared" si="149"/>
        <v>0.83224240297034313</v>
      </c>
    </row>
    <row r="926" spans="1:15">
      <c r="A926">
        <f t="shared" si="144"/>
        <v>925</v>
      </c>
      <c r="B926">
        <f>train!G926</f>
        <v>165.5</v>
      </c>
      <c r="C926">
        <f>train!J926</f>
        <v>205.5</v>
      </c>
      <c r="D926">
        <f>train!M926</f>
        <v>213.6</v>
      </c>
      <c r="E926">
        <f>train!P926</f>
        <v>12.2</v>
      </c>
      <c r="F926" s="4">
        <f t="shared" si="140"/>
        <v>0.47083926031294454</v>
      </c>
      <c r="G926" s="4">
        <f t="shared" si="141"/>
        <v>0.57194544948510995</v>
      </c>
      <c r="H926" s="4">
        <f t="shared" si="142"/>
        <v>0.57194544948510995</v>
      </c>
      <c r="I926" s="4">
        <f t="shared" si="143"/>
        <v>0.61</v>
      </c>
      <c r="J926">
        <f t="shared" si="145"/>
        <v>2</v>
      </c>
      <c r="K926" t="str">
        <f>train!T926</f>
        <v>no</v>
      </c>
      <c r="L926">
        <f t="shared" si="146"/>
        <v>1.128143884114172</v>
      </c>
      <c r="M926">
        <f t="shared" si="147"/>
        <v>1.1171538852931093</v>
      </c>
      <c r="N926">
        <f t="shared" si="148"/>
        <v>1.1171538852931093</v>
      </c>
      <c r="O926">
        <f t="shared" si="149"/>
        <v>1.1171538852931093</v>
      </c>
    </row>
    <row r="927" spans="1:15">
      <c r="A927">
        <f t="shared" si="144"/>
        <v>926</v>
      </c>
      <c r="B927">
        <f>train!G927</f>
        <v>217.8</v>
      </c>
      <c r="C927">
        <f>train!J927</f>
        <v>189.7</v>
      </c>
      <c r="D927">
        <f>train!M927</f>
        <v>182.6</v>
      </c>
      <c r="E927">
        <f>train!P927</f>
        <v>10.4</v>
      </c>
      <c r="F927" s="4">
        <f t="shared" si="140"/>
        <v>0.61963015647226172</v>
      </c>
      <c r="G927" s="4">
        <f t="shared" si="141"/>
        <v>0.52797105482883377</v>
      </c>
      <c r="H927" s="4">
        <f t="shared" si="142"/>
        <v>0.52797105482883377</v>
      </c>
      <c r="I927" s="4">
        <f t="shared" si="143"/>
        <v>0.52</v>
      </c>
      <c r="J927">
        <f t="shared" si="145"/>
        <v>2</v>
      </c>
      <c r="K927" t="str">
        <f>train!T927</f>
        <v>no</v>
      </c>
      <c r="L927">
        <f t="shared" si="146"/>
        <v>1.128143884114172</v>
      </c>
      <c r="M927">
        <f t="shared" si="147"/>
        <v>1.1008398613258799</v>
      </c>
      <c r="N927">
        <f t="shared" si="148"/>
        <v>1.1008398613258799</v>
      </c>
      <c r="O927">
        <f t="shared" si="149"/>
        <v>1.1008398613258799</v>
      </c>
    </row>
    <row r="928" spans="1:15">
      <c r="A928">
        <f t="shared" si="144"/>
        <v>927</v>
      </c>
      <c r="B928">
        <f>train!G928</f>
        <v>201.4</v>
      </c>
      <c r="C928">
        <f>train!J928</f>
        <v>246.5</v>
      </c>
      <c r="D928">
        <f>train!M928</f>
        <v>154.80000000000001</v>
      </c>
      <c r="E928">
        <f>train!P928</f>
        <v>12.9</v>
      </c>
      <c r="F928" s="4">
        <f t="shared" si="140"/>
        <v>0.572972972972973</v>
      </c>
      <c r="G928" s="4">
        <f t="shared" si="141"/>
        <v>0.68605622042861114</v>
      </c>
      <c r="H928" s="4">
        <f t="shared" si="142"/>
        <v>0.68605622042861114</v>
      </c>
      <c r="I928" s="4">
        <f t="shared" si="143"/>
        <v>0.64500000000000002</v>
      </c>
      <c r="J928">
        <f t="shared" si="145"/>
        <v>1</v>
      </c>
      <c r="K928" t="str">
        <f>train!T928</f>
        <v>yes</v>
      </c>
      <c r="L928">
        <f t="shared" si="146"/>
        <v>1.128143884114172</v>
      </c>
      <c r="M928">
        <f t="shared" si="147"/>
        <v>1.2983332788367821</v>
      </c>
      <c r="N928">
        <f t="shared" si="148"/>
        <v>1.2983332788367821</v>
      </c>
      <c r="O928">
        <f t="shared" si="149"/>
        <v>1.2983332788367821</v>
      </c>
    </row>
    <row r="929" spans="1:15">
      <c r="A929">
        <f t="shared" si="144"/>
        <v>928</v>
      </c>
      <c r="B929">
        <f>train!G929</f>
        <v>190.5</v>
      </c>
      <c r="C929">
        <f>train!J929</f>
        <v>179.6</v>
      </c>
      <c r="D929">
        <f>train!M929</f>
        <v>258.5</v>
      </c>
      <c r="E929">
        <f>train!P929</f>
        <v>10.1</v>
      </c>
      <c r="F929" s="4">
        <f t="shared" si="140"/>
        <v>0.54196301564722615</v>
      </c>
      <c r="G929" s="4">
        <f t="shared" si="141"/>
        <v>0.49986084052323959</v>
      </c>
      <c r="H929" s="4">
        <f t="shared" si="142"/>
        <v>0.49986084052323959</v>
      </c>
      <c r="I929" s="4">
        <f t="shared" si="143"/>
        <v>0.505</v>
      </c>
      <c r="J929">
        <f t="shared" si="145"/>
        <v>2</v>
      </c>
      <c r="K929" t="str">
        <f>train!T929</f>
        <v>no</v>
      </c>
      <c r="L929">
        <f t="shared" si="146"/>
        <v>1.128143884114172</v>
      </c>
      <c r="M929">
        <f t="shared" si="147"/>
        <v>1.0239485485641526</v>
      </c>
      <c r="N929">
        <f t="shared" si="148"/>
        <v>1.0239485485641526</v>
      </c>
      <c r="O929">
        <f t="shared" si="149"/>
        <v>1.0239485485641526</v>
      </c>
    </row>
    <row r="930" spans="1:15">
      <c r="A930">
        <f t="shared" si="144"/>
        <v>929</v>
      </c>
      <c r="B930">
        <f>train!G930</f>
        <v>179.9</v>
      </c>
      <c r="C930">
        <f>train!J930</f>
        <v>189.2</v>
      </c>
      <c r="D930">
        <f>train!M930</f>
        <v>164.3</v>
      </c>
      <c r="E930">
        <f>train!P930</f>
        <v>12.8</v>
      </c>
      <c r="F930" s="4">
        <f t="shared" si="140"/>
        <v>0.51180654338549081</v>
      </c>
      <c r="G930" s="4">
        <f t="shared" si="141"/>
        <v>0.52657946006123013</v>
      </c>
      <c r="H930" s="4">
        <f t="shared" si="142"/>
        <v>0.52657946006123013</v>
      </c>
      <c r="I930" s="4">
        <f t="shared" si="143"/>
        <v>0.64</v>
      </c>
      <c r="J930">
        <f t="shared" si="145"/>
        <v>2</v>
      </c>
      <c r="K930" t="str">
        <f>train!T930</f>
        <v>no</v>
      </c>
      <c r="L930">
        <f t="shared" si="146"/>
        <v>1.128143884114172</v>
      </c>
      <c r="M930">
        <f t="shared" si="147"/>
        <v>1.1073020334890376</v>
      </c>
      <c r="N930">
        <f t="shared" si="148"/>
        <v>1.1073020334890376</v>
      </c>
      <c r="O930">
        <f t="shared" si="149"/>
        <v>1.1073020334890376</v>
      </c>
    </row>
    <row r="931" spans="1:15">
      <c r="A931">
        <f t="shared" si="144"/>
        <v>930</v>
      </c>
      <c r="B931">
        <f>train!G931</f>
        <v>235.9</v>
      </c>
      <c r="C931">
        <f>train!J931</f>
        <v>80.599999999999994</v>
      </c>
      <c r="D931">
        <f>train!M931</f>
        <v>212.8</v>
      </c>
      <c r="E931">
        <f>train!P931</f>
        <v>5.8</v>
      </c>
      <c r="F931" s="4">
        <f t="shared" si="140"/>
        <v>0.6711237553342817</v>
      </c>
      <c r="G931" s="4">
        <f t="shared" si="141"/>
        <v>0.22432507653771219</v>
      </c>
      <c r="H931" s="4">
        <f t="shared" si="142"/>
        <v>0.22432507653771219</v>
      </c>
      <c r="I931" s="4">
        <f t="shared" si="143"/>
        <v>0.28999999999999998</v>
      </c>
      <c r="J931">
        <f t="shared" si="145"/>
        <v>2</v>
      </c>
      <c r="K931" t="str">
        <f>train!T931</f>
        <v>no</v>
      </c>
      <c r="L931">
        <f t="shared" si="146"/>
        <v>1.128143884114172</v>
      </c>
      <c r="M931">
        <f t="shared" si="147"/>
        <v>0.79696334602118912</v>
      </c>
      <c r="N931">
        <f t="shared" si="148"/>
        <v>0.79696334602118912</v>
      </c>
      <c r="O931">
        <f t="shared" si="149"/>
        <v>0.79696334602118912</v>
      </c>
    </row>
    <row r="932" spans="1:15">
      <c r="A932">
        <f t="shared" si="144"/>
        <v>931</v>
      </c>
      <c r="B932">
        <f>train!G932</f>
        <v>140.4</v>
      </c>
      <c r="C932">
        <f>train!J932</f>
        <v>187.1</v>
      </c>
      <c r="D932">
        <f>train!M932</f>
        <v>207.9</v>
      </c>
      <c r="E932">
        <f>train!P932</f>
        <v>7.9</v>
      </c>
      <c r="F932" s="4">
        <f t="shared" si="140"/>
        <v>0.39943100995732578</v>
      </c>
      <c r="G932" s="4">
        <f t="shared" si="141"/>
        <v>0.52073476203729474</v>
      </c>
      <c r="H932" s="4">
        <f t="shared" si="142"/>
        <v>0.52073476203729474</v>
      </c>
      <c r="I932" s="4">
        <f t="shared" si="143"/>
        <v>0.39500000000000002</v>
      </c>
      <c r="J932">
        <f t="shared" si="145"/>
        <v>2</v>
      </c>
      <c r="K932" t="str">
        <f>train!T932</f>
        <v>no</v>
      </c>
      <c r="L932">
        <f t="shared" si="146"/>
        <v>1.128143884114172</v>
      </c>
      <c r="M932">
        <f t="shared" si="147"/>
        <v>0.92622865238752206</v>
      </c>
      <c r="N932">
        <f t="shared" si="148"/>
        <v>0.92622865238752206</v>
      </c>
      <c r="O932">
        <f t="shared" si="149"/>
        <v>0.92622865238752206</v>
      </c>
    </row>
    <row r="933" spans="1:15">
      <c r="A933">
        <f t="shared" si="144"/>
        <v>932</v>
      </c>
      <c r="B933">
        <f>train!G933</f>
        <v>144.6</v>
      </c>
      <c r="C933">
        <f>train!J933</f>
        <v>258.8</v>
      </c>
      <c r="D933">
        <f>train!M933</f>
        <v>253.2</v>
      </c>
      <c r="E933">
        <f>train!P933</f>
        <v>7.4</v>
      </c>
      <c r="F933" s="4">
        <f t="shared" si="140"/>
        <v>0.41137980085348502</v>
      </c>
      <c r="G933" s="4">
        <f t="shared" si="141"/>
        <v>0.72028945171166159</v>
      </c>
      <c r="H933" s="4">
        <f t="shared" si="142"/>
        <v>0.72028945171166159</v>
      </c>
      <c r="I933" s="4">
        <f t="shared" si="143"/>
        <v>0.37</v>
      </c>
      <c r="J933">
        <f t="shared" si="145"/>
        <v>1</v>
      </c>
      <c r="K933" t="str">
        <f>train!T933</f>
        <v>no</v>
      </c>
      <c r="L933">
        <f t="shared" si="146"/>
        <v>1.128143884114172</v>
      </c>
      <c r="M933">
        <f t="shared" si="147"/>
        <v>1.159209700202869</v>
      </c>
      <c r="N933">
        <f t="shared" si="148"/>
        <v>1.159209700202869</v>
      </c>
      <c r="O933">
        <f t="shared" si="149"/>
        <v>1.159209700202869</v>
      </c>
    </row>
    <row r="934" spans="1:15">
      <c r="A934">
        <f t="shared" si="144"/>
        <v>933</v>
      </c>
      <c r="B934">
        <f>train!G934</f>
        <v>189</v>
      </c>
      <c r="C934">
        <f>train!J934</f>
        <v>118.5</v>
      </c>
      <c r="D934">
        <f>train!M934</f>
        <v>248.1</v>
      </c>
      <c r="E934">
        <f>train!P934</f>
        <v>17.100000000000001</v>
      </c>
      <c r="F934" s="4">
        <f t="shared" si="140"/>
        <v>0.53769559032716929</v>
      </c>
      <c r="G934" s="4">
        <f t="shared" si="141"/>
        <v>0.32980795992207068</v>
      </c>
      <c r="H934" s="4">
        <f t="shared" si="142"/>
        <v>0.32980795992207068</v>
      </c>
      <c r="I934" s="4">
        <f t="shared" si="143"/>
        <v>0.85500000000000009</v>
      </c>
      <c r="J934">
        <f t="shared" si="145"/>
        <v>2</v>
      </c>
      <c r="K934" t="str">
        <f>train!T934</f>
        <v>no</v>
      </c>
      <c r="L934">
        <f t="shared" si="146"/>
        <v>1.128143884114172</v>
      </c>
      <c r="M934">
        <f t="shared" si="147"/>
        <v>1.1125143274192919</v>
      </c>
      <c r="N934">
        <f t="shared" si="148"/>
        <v>1.1125143274192919</v>
      </c>
      <c r="O934">
        <f t="shared" si="149"/>
        <v>1.1125143274192919</v>
      </c>
    </row>
    <row r="935" spans="1:15">
      <c r="A935">
        <f t="shared" si="144"/>
        <v>934</v>
      </c>
      <c r="B935">
        <f>train!G935</f>
        <v>101</v>
      </c>
      <c r="C935">
        <f>train!J935</f>
        <v>155.6</v>
      </c>
      <c r="D935">
        <f>train!M935</f>
        <v>304.39999999999998</v>
      </c>
      <c r="E935">
        <f>train!P935</f>
        <v>13.3</v>
      </c>
      <c r="F935" s="4">
        <f t="shared" si="140"/>
        <v>0.28733997155049784</v>
      </c>
      <c r="G935" s="4">
        <f t="shared" si="141"/>
        <v>0.43306429167826327</v>
      </c>
      <c r="H935" s="4">
        <f t="shared" si="142"/>
        <v>0.43306429167826327</v>
      </c>
      <c r="I935" s="4">
        <f t="shared" si="143"/>
        <v>0.66500000000000004</v>
      </c>
      <c r="J935">
        <f t="shared" si="145"/>
        <v>2</v>
      </c>
      <c r="K935" t="str">
        <f>train!T935</f>
        <v>no</v>
      </c>
      <c r="L935">
        <f t="shared" si="146"/>
        <v>1.128143884114172</v>
      </c>
      <c r="M935">
        <f t="shared" si="147"/>
        <v>0.94861932338753918</v>
      </c>
      <c r="N935">
        <f t="shared" si="148"/>
        <v>0.94861932338753918</v>
      </c>
      <c r="O935">
        <f t="shared" si="149"/>
        <v>0.94861932338753918</v>
      </c>
    </row>
    <row r="936" spans="1:15">
      <c r="A936">
        <f t="shared" si="144"/>
        <v>935</v>
      </c>
      <c r="B936">
        <f>train!G936</f>
        <v>206.3</v>
      </c>
      <c r="C936">
        <f>train!J936</f>
        <v>292.8</v>
      </c>
      <c r="D936">
        <f>train!M936</f>
        <v>43.7</v>
      </c>
      <c r="E936">
        <f>train!P936</f>
        <v>10.6</v>
      </c>
      <c r="F936" s="4">
        <f t="shared" si="140"/>
        <v>0.58691322901849219</v>
      </c>
      <c r="G936" s="4">
        <f t="shared" si="141"/>
        <v>0.81491789590871144</v>
      </c>
      <c r="H936" s="4">
        <f t="shared" si="142"/>
        <v>0.81491789590871144</v>
      </c>
      <c r="I936" s="4">
        <f t="shared" si="143"/>
        <v>0.53</v>
      </c>
      <c r="J936">
        <f t="shared" si="145"/>
        <v>1</v>
      </c>
      <c r="K936" t="str">
        <f>train!T936</f>
        <v>no</v>
      </c>
      <c r="L936">
        <f t="shared" si="146"/>
        <v>1.128143884114172</v>
      </c>
      <c r="M936">
        <f t="shared" si="147"/>
        <v>1.3976943487549329</v>
      </c>
      <c r="N936">
        <f t="shared" si="148"/>
        <v>1.3976943487549329</v>
      </c>
      <c r="O936">
        <f t="shared" si="149"/>
        <v>1.3976943487549329</v>
      </c>
    </row>
    <row r="937" spans="1:15">
      <c r="A937">
        <f t="shared" si="144"/>
        <v>936</v>
      </c>
      <c r="B937">
        <f>train!G937</f>
        <v>165.1</v>
      </c>
      <c r="C937">
        <f>train!J937</f>
        <v>267</v>
      </c>
      <c r="D937">
        <f>train!M937</f>
        <v>250.7</v>
      </c>
      <c r="E937">
        <f>train!P937</f>
        <v>10.9</v>
      </c>
      <c r="F937" s="4">
        <f t="shared" si="140"/>
        <v>0.469701280227596</v>
      </c>
      <c r="G937" s="4">
        <f t="shared" si="141"/>
        <v>0.74311160590036174</v>
      </c>
      <c r="H937" s="4">
        <f t="shared" si="142"/>
        <v>0.74311160590036174</v>
      </c>
      <c r="I937" s="4">
        <f t="shared" si="143"/>
        <v>0.54500000000000004</v>
      </c>
      <c r="J937">
        <f t="shared" si="145"/>
        <v>1</v>
      </c>
      <c r="K937" t="str">
        <f>train!T937</f>
        <v>no</v>
      </c>
      <c r="L937">
        <f t="shared" si="146"/>
        <v>1.128143884114172</v>
      </c>
      <c r="M937">
        <f t="shared" si="147"/>
        <v>1.2736066937226231</v>
      </c>
      <c r="N937">
        <f t="shared" si="148"/>
        <v>1.2736066937226231</v>
      </c>
      <c r="O937">
        <f t="shared" si="149"/>
        <v>1.2736066937226231</v>
      </c>
    </row>
    <row r="938" spans="1:15">
      <c r="A938">
        <f t="shared" si="144"/>
        <v>937</v>
      </c>
      <c r="B938">
        <f>train!G938</f>
        <v>165</v>
      </c>
      <c r="C938">
        <f>train!J938</f>
        <v>202.6</v>
      </c>
      <c r="D938">
        <f>train!M938</f>
        <v>172.3</v>
      </c>
      <c r="E938">
        <f>train!P938</f>
        <v>12.5</v>
      </c>
      <c r="F938" s="4">
        <f t="shared" si="140"/>
        <v>0.4694167852062589</v>
      </c>
      <c r="G938" s="4">
        <f t="shared" si="141"/>
        <v>0.56387419983300857</v>
      </c>
      <c r="H938" s="4">
        <f t="shared" si="142"/>
        <v>0.56387419983300857</v>
      </c>
      <c r="I938" s="4">
        <f t="shared" si="143"/>
        <v>0.625</v>
      </c>
      <c r="J938">
        <f t="shared" si="145"/>
        <v>2</v>
      </c>
      <c r="K938" t="str">
        <f>train!T938</f>
        <v>yes</v>
      </c>
      <c r="L938">
        <f t="shared" si="146"/>
        <v>1.128143884114172</v>
      </c>
      <c r="M938">
        <f t="shared" si="147"/>
        <v>1.116640203784554</v>
      </c>
      <c r="N938">
        <f t="shared" si="148"/>
        <v>1.116640203784554</v>
      </c>
      <c r="O938">
        <f t="shared" si="149"/>
        <v>1.116640203784554</v>
      </c>
    </row>
    <row r="939" spans="1:15">
      <c r="A939">
        <f t="shared" si="144"/>
        <v>938</v>
      </c>
      <c r="B939">
        <f>train!G939</f>
        <v>155.9</v>
      </c>
      <c r="C939">
        <f>train!J939</f>
        <v>256.10000000000002</v>
      </c>
      <c r="D939">
        <f>train!M939</f>
        <v>262.89999999999998</v>
      </c>
      <c r="E939">
        <f>train!P939</f>
        <v>11.7</v>
      </c>
      <c r="F939" s="4">
        <f t="shared" si="140"/>
        <v>0.44352773826458036</v>
      </c>
      <c r="G939" s="4">
        <f t="shared" si="141"/>
        <v>0.71277483996660174</v>
      </c>
      <c r="H939" s="4">
        <f t="shared" si="142"/>
        <v>0.71277483996660174</v>
      </c>
      <c r="I939" s="4">
        <f t="shared" si="143"/>
        <v>0.58499999999999996</v>
      </c>
      <c r="J939">
        <f t="shared" si="145"/>
        <v>1</v>
      </c>
      <c r="K939" t="str">
        <f>train!T939</f>
        <v>no</v>
      </c>
      <c r="L939">
        <f t="shared" si="146"/>
        <v>1.128143884114172</v>
      </c>
      <c r="M939">
        <f t="shared" si="147"/>
        <v>1.2470115474962224</v>
      </c>
      <c r="N939">
        <f t="shared" si="148"/>
        <v>1.2470115474962224</v>
      </c>
      <c r="O939">
        <f t="shared" si="149"/>
        <v>1.2470115474962224</v>
      </c>
    </row>
    <row r="940" spans="1:15">
      <c r="A940">
        <f t="shared" si="144"/>
        <v>939</v>
      </c>
      <c r="B940">
        <f>train!G940</f>
        <v>199.2</v>
      </c>
      <c r="C940">
        <f>train!J940</f>
        <v>214.7</v>
      </c>
      <c r="D940">
        <f>train!M940</f>
        <v>150.9</v>
      </c>
      <c r="E940">
        <f>train!P940</f>
        <v>11.8</v>
      </c>
      <c r="F940" s="4">
        <f t="shared" si="140"/>
        <v>0.56671408250355615</v>
      </c>
      <c r="G940" s="4">
        <f t="shared" si="141"/>
        <v>0.59755079320901749</v>
      </c>
      <c r="H940" s="4">
        <f t="shared" si="142"/>
        <v>0.59755079320901749</v>
      </c>
      <c r="I940" s="4">
        <f t="shared" si="143"/>
        <v>0.59000000000000008</v>
      </c>
      <c r="J940">
        <f t="shared" si="145"/>
        <v>1</v>
      </c>
      <c r="K940" t="str">
        <f>train!T940</f>
        <v>no</v>
      </c>
      <c r="L940">
        <f t="shared" si="146"/>
        <v>1.128143884114172</v>
      </c>
      <c r="M940">
        <f t="shared" si="147"/>
        <v>1.176179727863603</v>
      </c>
      <c r="N940">
        <f t="shared" si="148"/>
        <v>1.176179727863603</v>
      </c>
      <c r="O940">
        <f t="shared" si="149"/>
        <v>1.176179727863603</v>
      </c>
    </row>
    <row r="941" spans="1:15">
      <c r="A941">
        <f t="shared" si="144"/>
        <v>940</v>
      </c>
      <c r="B941">
        <f>train!G941</f>
        <v>155.30000000000001</v>
      </c>
      <c r="C941">
        <f>train!J941</f>
        <v>188.2</v>
      </c>
      <c r="D941">
        <f>train!M941</f>
        <v>247</v>
      </c>
      <c r="E941">
        <f>train!P941</f>
        <v>12.3</v>
      </c>
      <c r="F941" s="4">
        <f t="shared" si="140"/>
        <v>0.44182076813655763</v>
      </c>
      <c r="G941" s="4">
        <f t="shared" si="141"/>
        <v>0.52379627052602273</v>
      </c>
      <c r="H941" s="4">
        <f t="shared" si="142"/>
        <v>0.52379627052602273</v>
      </c>
      <c r="I941" s="4">
        <f t="shared" si="143"/>
        <v>0.61499999999999999</v>
      </c>
      <c r="J941">
        <f t="shared" si="145"/>
        <v>2</v>
      </c>
      <c r="K941" t="str">
        <f>train!T941</f>
        <v>no</v>
      </c>
      <c r="L941">
        <f t="shared" si="146"/>
        <v>1.128143884114172</v>
      </c>
      <c r="M941">
        <f t="shared" si="147"/>
        <v>1.0593184871372341</v>
      </c>
      <c r="N941">
        <f t="shared" si="148"/>
        <v>1.0593184871372341</v>
      </c>
      <c r="O941">
        <f t="shared" si="149"/>
        <v>1.0593184871372341</v>
      </c>
    </row>
    <row r="942" spans="1:15">
      <c r="A942">
        <f t="shared" si="144"/>
        <v>941</v>
      </c>
      <c r="B942">
        <f>train!G942</f>
        <v>208.3</v>
      </c>
      <c r="C942">
        <f>train!J942</f>
        <v>236.7</v>
      </c>
      <c r="D942">
        <f>train!M942</f>
        <v>179.1</v>
      </c>
      <c r="E942">
        <f>train!P942</f>
        <v>11.3</v>
      </c>
      <c r="F942" s="4">
        <f t="shared" si="140"/>
        <v>0.59260312944523474</v>
      </c>
      <c r="G942" s="4">
        <f t="shared" si="141"/>
        <v>0.65878096298357913</v>
      </c>
      <c r="H942" s="4">
        <f t="shared" si="142"/>
        <v>0.65878096298357913</v>
      </c>
      <c r="I942" s="4">
        <f t="shared" si="143"/>
        <v>0.56500000000000006</v>
      </c>
      <c r="J942">
        <f t="shared" si="145"/>
        <v>1</v>
      </c>
      <c r="K942" t="str">
        <f>train!T942</f>
        <v>no</v>
      </c>
      <c r="L942">
        <f t="shared" si="146"/>
        <v>1.128143884114172</v>
      </c>
      <c r="M942">
        <f t="shared" si="147"/>
        <v>1.2403177751719232</v>
      </c>
      <c r="N942">
        <f t="shared" si="148"/>
        <v>1.2403177751719232</v>
      </c>
      <c r="O942">
        <f t="shared" si="149"/>
        <v>1.2403177751719232</v>
      </c>
    </row>
    <row r="943" spans="1:15">
      <c r="A943">
        <f t="shared" si="144"/>
        <v>942</v>
      </c>
      <c r="B943">
        <f>train!G943</f>
        <v>157.1</v>
      </c>
      <c r="C943">
        <f>train!J943</f>
        <v>162.6</v>
      </c>
      <c r="D943">
        <f>train!M943</f>
        <v>150</v>
      </c>
      <c r="E943">
        <f>train!P943</f>
        <v>12.1</v>
      </c>
      <c r="F943" s="4">
        <f t="shared" si="140"/>
        <v>0.44694167852062588</v>
      </c>
      <c r="G943" s="4">
        <f t="shared" si="141"/>
        <v>0.45254661842471472</v>
      </c>
      <c r="H943" s="4">
        <f t="shared" si="142"/>
        <v>0.45254661842471472</v>
      </c>
      <c r="I943" s="4">
        <f t="shared" si="143"/>
        <v>0.60499999999999998</v>
      </c>
      <c r="J943">
        <f t="shared" si="145"/>
        <v>2</v>
      </c>
      <c r="K943" t="str">
        <f>train!T943</f>
        <v>no</v>
      </c>
      <c r="L943">
        <f t="shared" si="146"/>
        <v>1.128143884114172</v>
      </c>
      <c r="M943">
        <f t="shared" si="147"/>
        <v>0.98761265063491521</v>
      </c>
      <c r="N943">
        <f t="shared" si="148"/>
        <v>0.98761265063491521</v>
      </c>
      <c r="O943">
        <f t="shared" si="149"/>
        <v>0.98761265063491521</v>
      </c>
    </row>
    <row r="944" spans="1:15">
      <c r="A944">
        <f t="shared" si="144"/>
        <v>943</v>
      </c>
      <c r="B944">
        <f>train!G944</f>
        <v>154.4</v>
      </c>
      <c r="C944">
        <f>train!J944</f>
        <v>168.3</v>
      </c>
      <c r="D944">
        <f>train!M944</f>
        <v>239.9</v>
      </c>
      <c r="E944">
        <f>train!P944</f>
        <v>11.7</v>
      </c>
      <c r="F944" s="4">
        <f t="shared" si="140"/>
        <v>0.4392603129445235</v>
      </c>
      <c r="G944" s="4">
        <f t="shared" si="141"/>
        <v>0.4684107987753966</v>
      </c>
      <c r="H944" s="4">
        <f t="shared" si="142"/>
        <v>0.4684107987753966</v>
      </c>
      <c r="I944" s="4">
        <f t="shared" si="143"/>
        <v>0.58499999999999996</v>
      </c>
      <c r="J944">
        <f t="shared" si="145"/>
        <v>2</v>
      </c>
      <c r="K944" t="str">
        <f>train!T944</f>
        <v>yes</v>
      </c>
      <c r="L944">
        <f t="shared" si="146"/>
        <v>1.128143884114172</v>
      </c>
      <c r="M944">
        <f t="shared" si="147"/>
        <v>0.98691031778319693</v>
      </c>
      <c r="N944">
        <f t="shared" si="148"/>
        <v>0.98691031778319693</v>
      </c>
      <c r="O944">
        <f t="shared" si="149"/>
        <v>0.98691031778319693</v>
      </c>
    </row>
    <row r="945" spans="1:15">
      <c r="A945">
        <f t="shared" si="144"/>
        <v>944</v>
      </c>
      <c r="B945">
        <f>train!G945</f>
        <v>189.1</v>
      </c>
      <c r="C945">
        <f>train!J945</f>
        <v>246.1</v>
      </c>
      <c r="D945">
        <f>train!M945</f>
        <v>242</v>
      </c>
      <c r="E945">
        <f>train!P945</f>
        <v>10.4</v>
      </c>
      <c r="F945" s="4">
        <f t="shared" si="140"/>
        <v>0.53798008534850639</v>
      </c>
      <c r="G945" s="4">
        <f t="shared" si="141"/>
        <v>0.6849429446145282</v>
      </c>
      <c r="H945" s="4">
        <f t="shared" si="142"/>
        <v>0.6849429446145282</v>
      </c>
      <c r="I945" s="4">
        <f t="shared" si="143"/>
        <v>0.52</v>
      </c>
      <c r="J945">
        <f t="shared" si="145"/>
        <v>1</v>
      </c>
      <c r="K945" t="str">
        <f>train!T945</f>
        <v>yes</v>
      </c>
      <c r="L945">
        <f t="shared" si="146"/>
        <v>1.128143884114172</v>
      </c>
      <c r="M945">
        <f t="shared" si="147"/>
        <v>1.2239755908456784</v>
      </c>
      <c r="N945">
        <f t="shared" si="148"/>
        <v>1.2239755908456784</v>
      </c>
      <c r="O945">
        <f t="shared" si="149"/>
        <v>1.2239755908456784</v>
      </c>
    </row>
    <row r="946" spans="1:15">
      <c r="A946">
        <f t="shared" si="144"/>
        <v>945</v>
      </c>
      <c r="B946">
        <f>train!G946</f>
        <v>131.5</v>
      </c>
      <c r="C946">
        <f>train!J946</f>
        <v>230.2</v>
      </c>
      <c r="D946">
        <f>train!M946</f>
        <v>283.7</v>
      </c>
      <c r="E946">
        <f>train!P946</f>
        <v>10</v>
      </c>
      <c r="F946" s="4">
        <f t="shared" si="140"/>
        <v>0.37411095305832148</v>
      </c>
      <c r="G946" s="4">
        <f t="shared" si="141"/>
        <v>0.64069023100473133</v>
      </c>
      <c r="H946" s="4">
        <f t="shared" si="142"/>
        <v>0.64069023100473133</v>
      </c>
      <c r="I946" s="4">
        <f t="shared" si="143"/>
        <v>0.5</v>
      </c>
      <c r="J946">
        <f t="shared" si="145"/>
        <v>2</v>
      </c>
      <c r="K946" t="str">
        <f>train!T946</f>
        <v>no</v>
      </c>
      <c r="L946">
        <f t="shared" si="146"/>
        <v>1.128143884114172</v>
      </c>
      <c r="M946">
        <f t="shared" si="147"/>
        <v>1.1004212599763772</v>
      </c>
      <c r="N946">
        <f t="shared" si="148"/>
        <v>1.1004212599763772</v>
      </c>
      <c r="O946">
        <f t="shared" si="149"/>
        <v>1.1004212599763772</v>
      </c>
    </row>
    <row r="947" spans="1:15">
      <c r="A947">
        <f t="shared" si="144"/>
        <v>946</v>
      </c>
      <c r="B947">
        <f>train!G947</f>
        <v>166.4</v>
      </c>
      <c r="C947">
        <f>train!J947</f>
        <v>243.2</v>
      </c>
      <c r="D947">
        <f>train!M947</f>
        <v>229.2</v>
      </c>
      <c r="E947">
        <f>train!P947</f>
        <v>9.9</v>
      </c>
      <c r="F947" s="4">
        <f t="shared" si="140"/>
        <v>0.47339971550497867</v>
      </c>
      <c r="G947" s="4">
        <f t="shared" si="141"/>
        <v>0.67687169496242694</v>
      </c>
      <c r="H947" s="4">
        <f t="shared" si="142"/>
        <v>0.67687169496242694</v>
      </c>
      <c r="I947" s="4">
        <f t="shared" si="143"/>
        <v>0.495</v>
      </c>
      <c r="J947">
        <f t="shared" si="145"/>
        <v>1</v>
      </c>
      <c r="K947" t="str">
        <f>train!T947</f>
        <v>no</v>
      </c>
      <c r="L947">
        <f t="shared" si="146"/>
        <v>1.128143884114172</v>
      </c>
      <c r="M947">
        <f t="shared" si="147"/>
        <v>1.1770483734846295</v>
      </c>
      <c r="N947">
        <f t="shared" si="148"/>
        <v>1.1770483734846295</v>
      </c>
      <c r="O947">
        <f t="shared" si="149"/>
        <v>1.1770483734846295</v>
      </c>
    </row>
    <row r="948" spans="1:15">
      <c r="A948">
        <f t="shared" si="144"/>
        <v>947</v>
      </c>
      <c r="B948">
        <f>train!G948</f>
        <v>87.7</v>
      </c>
      <c r="C948">
        <f>train!J948</f>
        <v>223</v>
      </c>
      <c r="D948">
        <f>train!M948</f>
        <v>182.3</v>
      </c>
      <c r="E948">
        <f>train!P948</f>
        <v>7.3</v>
      </c>
      <c r="F948" s="4">
        <f t="shared" si="140"/>
        <v>0.24950213371266003</v>
      </c>
      <c r="G948" s="4">
        <f t="shared" si="141"/>
        <v>0.62065126635123846</v>
      </c>
      <c r="H948" s="4">
        <f t="shared" si="142"/>
        <v>0.62065126635123846</v>
      </c>
      <c r="I948" s="4">
        <f t="shared" si="143"/>
        <v>0.36499999999999999</v>
      </c>
      <c r="J948">
        <f t="shared" si="145"/>
        <v>2</v>
      </c>
      <c r="K948" t="str">
        <f>train!T948</f>
        <v>no</v>
      </c>
      <c r="L948">
        <f t="shared" si="146"/>
        <v>1.128143884114172</v>
      </c>
      <c r="M948">
        <f t="shared" si="147"/>
        <v>0.98279820083980718</v>
      </c>
      <c r="N948">
        <f t="shared" si="148"/>
        <v>0.98279820083980718</v>
      </c>
      <c r="O948">
        <f t="shared" si="149"/>
        <v>0.98279820083980718</v>
      </c>
    </row>
    <row r="949" spans="1:15">
      <c r="A949">
        <f t="shared" si="144"/>
        <v>948</v>
      </c>
      <c r="B949">
        <f>train!G949</f>
        <v>184.1</v>
      </c>
      <c r="C949">
        <f>train!J949</f>
        <v>194.5</v>
      </c>
      <c r="D949">
        <f>train!M949</f>
        <v>225.6</v>
      </c>
      <c r="E949">
        <f>train!P949</f>
        <v>16.899999999999999</v>
      </c>
      <c r="F949" s="4">
        <f t="shared" si="140"/>
        <v>0.52375533428165011</v>
      </c>
      <c r="G949" s="4">
        <f t="shared" si="141"/>
        <v>0.54133036459782913</v>
      </c>
      <c r="H949" s="4">
        <f t="shared" si="142"/>
        <v>0.54133036459782913</v>
      </c>
      <c r="I949" s="4">
        <f t="shared" si="143"/>
        <v>0.84499999999999997</v>
      </c>
      <c r="J949">
        <f t="shared" si="145"/>
        <v>1</v>
      </c>
      <c r="K949" t="str">
        <f>train!T949</f>
        <v>no</v>
      </c>
      <c r="L949">
        <f t="shared" si="146"/>
        <v>1.128143884114172</v>
      </c>
      <c r="M949">
        <f t="shared" si="147"/>
        <v>1.2547596492793829</v>
      </c>
      <c r="N949">
        <f t="shared" si="148"/>
        <v>1.2547596492793829</v>
      </c>
      <c r="O949">
        <f t="shared" si="149"/>
        <v>1.2547596492793829</v>
      </c>
    </row>
    <row r="950" spans="1:15">
      <c r="A950">
        <f t="shared" si="144"/>
        <v>949</v>
      </c>
      <c r="B950">
        <f>train!G950</f>
        <v>103.3</v>
      </c>
      <c r="C950">
        <f>train!J950</f>
        <v>138.5</v>
      </c>
      <c r="D950">
        <f>train!M950</f>
        <v>164.8</v>
      </c>
      <c r="E950">
        <f>train!P950</f>
        <v>9</v>
      </c>
      <c r="F950" s="4">
        <f t="shared" si="140"/>
        <v>0.29388335704125179</v>
      </c>
      <c r="G950" s="4">
        <f t="shared" si="141"/>
        <v>0.38547175062621764</v>
      </c>
      <c r="H950" s="4">
        <f t="shared" si="142"/>
        <v>0.38547175062621764</v>
      </c>
      <c r="I950" s="4">
        <f t="shared" si="143"/>
        <v>0.45</v>
      </c>
      <c r="J950">
        <f t="shared" si="145"/>
        <v>2</v>
      </c>
      <c r="K950" t="str">
        <f>train!T950</f>
        <v>no</v>
      </c>
      <c r="L950">
        <f t="shared" si="146"/>
        <v>1.128143884114172</v>
      </c>
      <c r="M950">
        <f t="shared" si="147"/>
        <v>0.76553534771917475</v>
      </c>
      <c r="N950">
        <f t="shared" si="148"/>
        <v>0.76553534771917475</v>
      </c>
      <c r="O950">
        <f t="shared" si="149"/>
        <v>0.76553534771917475</v>
      </c>
    </row>
    <row r="951" spans="1:15">
      <c r="A951">
        <f t="shared" si="144"/>
        <v>950</v>
      </c>
      <c r="B951">
        <f>train!G951</f>
        <v>35.1</v>
      </c>
      <c r="C951">
        <f>train!J951</f>
        <v>180.8</v>
      </c>
      <c r="D951">
        <f>train!M951</f>
        <v>251.6</v>
      </c>
      <c r="E951">
        <f>train!P951</f>
        <v>12.7</v>
      </c>
      <c r="F951" s="4">
        <f t="shared" si="140"/>
        <v>9.9857752489331444E-2</v>
      </c>
      <c r="G951" s="4">
        <f t="shared" si="141"/>
        <v>0.50320066796548846</v>
      </c>
      <c r="H951" s="4">
        <f t="shared" si="142"/>
        <v>0.50320066796548846</v>
      </c>
      <c r="I951" s="4">
        <f t="shared" si="143"/>
        <v>0.63500000000000001</v>
      </c>
      <c r="J951">
        <f t="shared" si="145"/>
        <v>2</v>
      </c>
      <c r="K951" t="str">
        <f>train!T951</f>
        <v>no</v>
      </c>
      <c r="L951">
        <f t="shared" si="146"/>
        <v>1.128143884114172</v>
      </c>
      <c r="M951">
        <f t="shared" si="147"/>
        <v>0.95896735878446249</v>
      </c>
      <c r="N951">
        <f t="shared" si="148"/>
        <v>0.95896735878446249</v>
      </c>
      <c r="O951">
        <f t="shared" si="149"/>
        <v>0.95896735878446249</v>
      </c>
    </row>
    <row r="952" spans="1:15">
      <c r="A952">
        <f t="shared" si="144"/>
        <v>951</v>
      </c>
      <c r="B952">
        <f>train!G952</f>
        <v>78.5</v>
      </c>
      <c r="C952">
        <f>train!J952</f>
        <v>210.5</v>
      </c>
      <c r="D952">
        <f>train!M952</f>
        <v>179.7</v>
      </c>
      <c r="E952">
        <f>train!P952</f>
        <v>11.8</v>
      </c>
      <c r="F952" s="4">
        <f t="shared" si="140"/>
        <v>0.2233285917496444</v>
      </c>
      <c r="G952" s="4">
        <f t="shared" si="141"/>
        <v>0.5858613971611466</v>
      </c>
      <c r="H952" s="4">
        <f t="shared" si="142"/>
        <v>0.5858613971611466</v>
      </c>
      <c r="I952" s="4">
        <f t="shared" si="143"/>
        <v>0.59000000000000008</v>
      </c>
      <c r="J952">
        <f t="shared" si="145"/>
        <v>2</v>
      </c>
      <c r="K952" t="str">
        <f>train!T952</f>
        <v>no</v>
      </c>
      <c r="L952">
        <f t="shared" si="146"/>
        <v>1.128143884114172</v>
      </c>
      <c r="M952">
        <f t="shared" si="147"/>
        <v>1.0413658402598489</v>
      </c>
      <c r="N952">
        <f t="shared" si="148"/>
        <v>1.0413658402598489</v>
      </c>
      <c r="O952">
        <f t="shared" si="149"/>
        <v>1.0413658402598489</v>
      </c>
    </row>
    <row r="953" spans="1:15">
      <c r="A953">
        <f t="shared" si="144"/>
        <v>952</v>
      </c>
      <c r="B953">
        <f>train!G953</f>
        <v>148.1</v>
      </c>
      <c r="C953">
        <f>train!J953</f>
        <v>164.9</v>
      </c>
      <c r="D953">
        <f>train!M953</f>
        <v>216</v>
      </c>
      <c r="E953">
        <f>train!P953</f>
        <v>12.3</v>
      </c>
      <c r="F953" s="4">
        <f t="shared" si="140"/>
        <v>0.4213371266002845</v>
      </c>
      <c r="G953" s="4">
        <f t="shared" si="141"/>
        <v>0.45894795435569163</v>
      </c>
      <c r="H953" s="4">
        <f t="shared" si="142"/>
        <v>0.45894795435569163</v>
      </c>
      <c r="I953" s="4">
        <f t="shared" si="143"/>
        <v>0.61499999999999999</v>
      </c>
      <c r="J953">
        <f t="shared" si="145"/>
        <v>2</v>
      </c>
      <c r="K953" t="str">
        <f>train!T953</f>
        <v>yes</v>
      </c>
      <c r="L953">
        <f t="shared" si="146"/>
        <v>1.128143884114172</v>
      </c>
      <c r="M953">
        <f t="shared" si="147"/>
        <v>0.98844141144851483</v>
      </c>
      <c r="N953">
        <f t="shared" si="148"/>
        <v>0.98844141144851483</v>
      </c>
      <c r="O953">
        <f t="shared" si="149"/>
        <v>0.98844141144851483</v>
      </c>
    </row>
    <row r="954" spans="1:15">
      <c r="A954">
        <f t="shared" si="144"/>
        <v>953</v>
      </c>
      <c r="B954">
        <f>train!G954</f>
        <v>251.6</v>
      </c>
      <c r="C954">
        <f>train!J954</f>
        <v>197.6</v>
      </c>
      <c r="D954">
        <f>train!M954</f>
        <v>209.2</v>
      </c>
      <c r="E954">
        <f>train!P954</f>
        <v>12.2</v>
      </c>
      <c r="F954" s="4">
        <f t="shared" si="140"/>
        <v>0.71578947368421053</v>
      </c>
      <c r="G954" s="4">
        <f t="shared" si="141"/>
        <v>0.54995825215697181</v>
      </c>
      <c r="H954" s="4">
        <f t="shared" si="142"/>
        <v>0.54995825215697181</v>
      </c>
      <c r="I954" s="4">
        <f t="shared" si="143"/>
        <v>0.61</v>
      </c>
      <c r="J954">
        <f t="shared" si="145"/>
        <v>1</v>
      </c>
      <c r="K954" t="str">
        <f>train!T954</f>
        <v>no</v>
      </c>
      <c r="L954">
        <f t="shared" si="146"/>
        <v>1.128143884114172</v>
      </c>
      <c r="M954">
        <f t="shared" si="147"/>
        <v>1.2203944972295728</v>
      </c>
      <c r="N954">
        <f t="shared" si="148"/>
        <v>1.2203944972295728</v>
      </c>
      <c r="O954">
        <f t="shared" si="149"/>
        <v>1.2203944972295728</v>
      </c>
    </row>
    <row r="955" spans="1:15">
      <c r="A955">
        <f t="shared" si="144"/>
        <v>954</v>
      </c>
      <c r="B955">
        <f>train!G955</f>
        <v>270.3</v>
      </c>
      <c r="C955">
        <f>train!J955</f>
        <v>215.2</v>
      </c>
      <c r="D955">
        <f>train!M955</f>
        <v>254</v>
      </c>
      <c r="E955">
        <f>train!P955</f>
        <v>14.4</v>
      </c>
      <c r="F955" s="4">
        <f t="shared" si="140"/>
        <v>0.76899004267425319</v>
      </c>
      <c r="G955" s="4">
        <f t="shared" si="141"/>
        <v>0.59894238797662114</v>
      </c>
      <c r="H955" s="4">
        <f t="shared" si="142"/>
        <v>0.59894238797662114</v>
      </c>
      <c r="I955" s="4">
        <f t="shared" si="143"/>
        <v>0.72</v>
      </c>
      <c r="J955">
        <f t="shared" si="145"/>
        <v>1</v>
      </c>
      <c r="K955" t="str">
        <f>train!T955</f>
        <v>yes</v>
      </c>
      <c r="L955">
        <f t="shared" si="146"/>
        <v>1.128143884114172</v>
      </c>
      <c r="M955">
        <f t="shared" si="147"/>
        <v>1.3517431908326465</v>
      </c>
      <c r="N955">
        <f t="shared" si="148"/>
        <v>1.3517431908326465</v>
      </c>
      <c r="O955">
        <f t="shared" si="149"/>
        <v>1.3517431908326465</v>
      </c>
    </row>
    <row r="956" spans="1:15">
      <c r="A956">
        <f t="shared" si="144"/>
        <v>955</v>
      </c>
      <c r="B956">
        <f>train!G956</f>
        <v>156.6</v>
      </c>
      <c r="C956">
        <f>train!J956</f>
        <v>224.2</v>
      </c>
      <c r="D956">
        <f>train!M956</f>
        <v>260.89999999999998</v>
      </c>
      <c r="E956">
        <f>train!P956</f>
        <v>11.3</v>
      </c>
      <c r="F956" s="4">
        <f t="shared" si="140"/>
        <v>0.44551920341394025</v>
      </c>
      <c r="G956" s="4">
        <f t="shared" si="141"/>
        <v>0.62399109379348727</v>
      </c>
      <c r="H956" s="4">
        <f t="shared" si="142"/>
        <v>0.62399109379348727</v>
      </c>
      <c r="I956" s="4">
        <f t="shared" si="143"/>
        <v>0.56500000000000006</v>
      </c>
      <c r="J956">
        <f t="shared" si="145"/>
        <v>1</v>
      </c>
      <c r="K956" t="str">
        <f>train!T956</f>
        <v>no</v>
      </c>
      <c r="L956">
        <f t="shared" si="146"/>
        <v>1.128143884114172</v>
      </c>
      <c r="M956">
        <f t="shared" si="147"/>
        <v>1.1386141272958883</v>
      </c>
      <c r="N956">
        <f t="shared" si="148"/>
        <v>1.1386141272958883</v>
      </c>
      <c r="O956">
        <f t="shared" si="149"/>
        <v>1.1386141272958883</v>
      </c>
    </row>
    <row r="957" spans="1:15">
      <c r="A957">
        <f t="shared" si="144"/>
        <v>956</v>
      </c>
      <c r="B957">
        <f>train!G957</f>
        <v>139.4</v>
      </c>
      <c r="C957">
        <f>train!J957</f>
        <v>223.7</v>
      </c>
      <c r="D957">
        <f>train!M957</f>
        <v>173.1</v>
      </c>
      <c r="E957">
        <f>train!P957</f>
        <v>13.6</v>
      </c>
      <c r="F957" s="4">
        <f t="shared" si="140"/>
        <v>0.3965860597439545</v>
      </c>
      <c r="G957" s="4">
        <f t="shared" si="141"/>
        <v>0.62259949902588363</v>
      </c>
      <c r="H957" s="4">
        <f t="shared" si="142"/>
        <v>0.62259949902588363</v>
      </c>
      <c r="I957" s="4">
        <f t="shared" si="143"/>
        <v>0.67999999999999994</v>
      </c>
      <c r="J957">
        <f t="shared" si="145"/>
        <v>1</v>
      </c>
      <c r="K957" t="str">
        <f>train!T957</f>
        <v>no</v>
      </c>
      <c r="L957">
        <f t="shared" si="146"/>
        <v>1.128143884114172</v>
      </c>
      <c r="M957">
        <f t="shared" si="147"/>
        <v>1.1810761089607216</v>
      </c>
      <c r="N957">
        <f t="shared" si="148"/>
        <v>1.1810761089607216</v>
      </c>
      <c r="O957">
        <f t="shared" si="149"/>
        <v>1.1810761089607216</v>
      </c>
    </row>
    <row r="958" spans="1:15">
      <c r="A958">
        <f t="shared" si="144"/>
        <v>957</v>
      </c>
      <c r="B958">
        <f>train!G958</f>
        <v>220.2</v>
      </c>
      <c r="C958">
        <f>train!J958</f>
        <v>188.4</v>
      </c>
      <c r="D958">
        <f>train!M958</f>
        <v>172.7</v>
      </c>
      <c r="E958">
        <f>train!P958</f>
        <v>11.7</v>
      </c>
      <c r="F958" s="4">
        <f t="shared" si="140"/>
        <v>0.62645803698435276</v>
      </c>
      <c r="G958" s="4">
        <f t="shared" si="141"/>
        <v>0.52435290843306426</v>
      </c>
      <c r="H958" s="4">
        <f t="shared" si="142"/>
        <v>0.52435290843306426</v>
      </c>
      <c r="I958" s="4">
        <f t="shared" si="143"/>
        <v>0.58499999999999996</v>
      </c>
      <c r="J958">
        <f t="shared" si="145"/>
        <v>1</v>
      </c>
      <c r="K958" t="str">
        <f>train!T958</f>
        <v>no</v>
      </c>
      <c r="L958">
        <f t="shared" si="146"/>
        <v>1.128143884114172</v>
      </c>
      <c r="M958">
        <f t="shared" si="147"/>
        <v>1.1333872318262261</v>
      </c>
      <c r="N958">
        <f t="shared" si="148"/>
        <v>1.1333872318262261</v>
      </c>
      <c r="O958">
        <f t="shared" si="149"/>
        <v>1.1333872318262261</v>
      </c>
    </row>
    <row r="959" spans="1:15">
      <c r="A959">
        <f t="shared" si="144"/>
        <v>958</v>
      </c>
      <c r="B959">
        <f>train!G959</f>
        <v>214.1</v>
      </c>
      <c r="C959">
        <f>train!J959</f>
        <v>169.2</v>
      </c>
      <c r="D959">
        <f>train!M959</f>
        <v>189.7</v>
      </c>
      <c r="E959">
        <f>train!P959</f>
        <v>10.1</v>
      </c>
      <c r="F959" s="4">
        <f t="shared" si="140"/>
        <v>0.609103840682788</v>
      </c>
      <c r="G959" s="4">
        <f t="shared" si="141"/>
        <v>0.47091566935708318</v>
      </c>
      <c r="H959" s="4">
        <f t="shared" si="142"/>
        <v>0.47091566935708318</v>
      </c>
      <c r="I959" s="4">
        <f t="shared" si="143"/>
        <v>0.505</v>
      </c>
      <c r="J959">
        <f t="shared" si="145"/>
        <v>2</v>
      </c>
      <c r="K959" t="str">
        <f>train!T959</f>
        <v>no</v>
      </c>
      <c r="L959">
        <f t="shared" si="146"/>
        <v>1.128143884114172</v>
      </c>
      <c r="M959">
        <f t="shared" si="147"/>
        <v>1.0341932237384766</v>
      </c>
      <c r="N959">
        <f t="shared" si="148"/>
        <v>1.0341932237384766</v>
      </c>
      <c r="O959">
        <f t="shared" si="149"/>
        <v>1.0341932237384766</v>
      </c>
    </row>
    <row r="960" spans="1:15">
      <c r="A960">
        <f t="shared" si="144"/>
        <v>959</v>
      </c>
      <c r="B960">
        <f>train!G960</f>
        <v>196</v>
      </c>
      <c r="C960">
        <f>train!J960</f>
        <v>213.4</v>
      </c>
      <c r="D960">
        <f>train!M960</f>
        <v>196.8</v>
      </c>
      <c r="E960">
        <f>train!P960</f>
        <v>7.9</v>
      </c>
      <c r="F960" s="4">
        <f t="shared" si="140"/>
        <v>0.55761024182076813</v>
      </c>
      <c r="G960" s="4">
        <f t="shared" si="141"/>
        <v>0.59393264681324798</v>
      </c>
      <c r="H960" s="4">
        <f t="shared" si="142"/>
        <v>0.59393264681324798</v>
      </c>
      <c r="I960" s="4">
        <f t="shared" si="143"/>
        <v>0.39500000000000002</v>
      </c>
      <c r="J960">
        <f t="shared" si="145"/>
        <v>2</v>
      </c>
      <c r="K960" t="str">
        <f>train!T960</f>
        <v>no</v>
      </c>
      <c r="L960">
        <f t="shared" si="146"/>
        <v>1.128143884114172</v>
      </c>
      <c r="M960">
        <f t="shared" si="147"/>
        <v>1.0828047652668491</v>
      </c>
      <c r="N960">
        <f t="shared" si="148"/>
        <v>1.0828047652668491</v>
      </c>
      <c r="O960">
        <f t="shared" si="149"/>
        <v>1.0828047652668491</v>
      </c>
    </row>
    <row r="961" spans="1:15">
      <c r="A961">
        <f t="shared" si="144"/>
        <v>960</v>
      </c>
      <c r="B961">
        <f>train!G961</f>
        <v>179.4</v>
      </c>
      <c r="C961">
        <f>train!J961</f>
        <v>275.39999999999998</v>
      </c>
      <c r="D961">
        <f>train!M961</f>
        <v>246.1</v>
      </c>
      <c r="E961">
        <f>train!P961</f>
        <v>10</v>
      </c>
      <c r="F961" s="4">
        <f t="shared" si="140"/>
        <v>0.51038406827880511</v>
      </c>
      <c r="G961" s="4">
        <f t="shared" si="141"/>
        <v>0.76649039799610341</v>
      </c>
      <c r="H961" s="4">
        <f t="shared" si="142"/>
        <v>0.76649039799610341</v>
      </c>
      <c r="I961" s="4">
        <f t="shared" si="143"/>
        <v>0.5</v>
      </c>
      <c r="J961">
        <f t="shared" si="145"/>
        <v>1</v>
      </c>
      <c r="K961" t="str">
        <f>train!T961</f>
        <v>no</v>
      </c>
      <c r="L961">
        <f t="shared" si="146"/>
        <v>1.128143884114172</v>
      </c>
      <c r="M961">
        <f t="shared" si="147"/>
        <v>1.2982707566579763</v>
      </c>
      <c r="N961">
        <f t="shared" si="148"/>
        <v>1.2982707566579763</v>
      </c>
      <c r="O961">
        <f t="shared" si="149"/>
        <v>1.2982707566579763</v>
      </c>
    </row>
    <row r="962" spans="1:15">
      <c r="A962">
        <f t="shared" si="144"/>
        <v>961</v>
      </c>
      <c r="B962">
        <f>train!G962</f>
        <v>216.7</v>
      </c>
      <c r="C962">
        <f>train!J962</f>
        <v>144.30000000000001</v>
      </c>
      <c r="D962">
        <f>train!M962</f>
        <v>135.30000000000001</v>
      </c>
      <c r="E962">
        <f>train!P962</f>
        <v>10.8</v>
      </c>
      <c r="F962" s="4">
        <f t="shared" ref="F962:F1025" si="150">(B962-$W$3)/($W$2-$W$3)</f>
        <v>0.61650071123755334</v>
      </c>
      <c r="G962" s="4">
        <f t="shared" ref="G962:G1025" si="151">(C962-$W$5)/($W$4-$W$5)</f>
        <v>0.40161424993042028</v>
      </c>
      <c r="H962" s="4">
        <f t="shared" ref="H962:H1025" si="152">(C962-$W$5)/($W$4-$W$5)</f>
        <v>0.40161424993042028</v>
      </c>
      <c r="I962" s="4">
        <f t="shared" ref="I962:I1025" si="153">(E962-$W$9)/($W$8-$W$9)</f>
        <v>0.54</v>
      </c>
      <c r="J962">
        <f t="shared" si="145"/>
        <v>2</v>
      </c>
      <c r="K962" t="str">
        <f>train!T962</f>
        <v>no</v>
      </c>
      <c r="L962">
        <f t="shared" si="146"/>
        <v>1.128143884114172</v>
      </c>
      <c r="M962">
        <f t="shared" si="147"/>
        <v>0.99712644055343225</v>
      </c>
      <c r="N962">
        <f t="shared" si="148"/>
        <v>0.99712644055343225</v>
      </c>
      <c r="O962">
        <f t="shared" si="149"/>
        <v>0.99712644055343225</v>
      </c>
    </row>
    <row r="963" spans="1:15">
      <c r="A963">
        <f t="shared" ref="A963:A1026" si="154">ROW()-1</f>
        <v>962</v>
      </c>
      <c r="B963">
        <f>train!G963</f>
        <v>151.6</v>
      </c>
      <c r="C963">
        <f>train!J963</f>
        <v>219.4</v>
      </c>
      <c r="D963">
        <f>train!M963</f>
        <v>224.7</v>
      </c>
      <c r="E963">
        <f>train!P963</f>
        <v>4</v>
      </c>
      <c r="F963" s="4">
        <f t="shared" si="150"/>
        <v>0.43129445234708391</v>
      </c>
      <c r="G963" s="4">
        <f t="shared" si="151"/>
        <v>0.61063178402449203</v>
      </c>
      <c r="H963" s="4">
        <f t="shared" si="152"/>
        <v>0.61063178402449203</v>
      </c>
      <c r="I963" s="4">
        <f t="shared" si="153"/>
        <v>0.2</v>
      </c>
      <c r="J963">
        <f t="shared" ref="J963:J1026" si="155">MATCH(MIN(L963:O963),L963:O963,0)</f>
        <v>2</v>
      </c>
      <c r="K963" t="str">
        <f>train!T963</f>
        <v>no</v>
      </c>
      <c r="L963">
        <f t="shared" ref="L963:L1026" si="156">SQRT(($F$2-$Z$3)^2+($G$2-$AA$3)^2+($H$2-$AB$3)^2+($I$2-$AC$3)^2)</f>
        <v>1.128143884114172</v>
      </c>
      <c r="M963">
        <f t="shared" ref="M963:M1026" si="157">SQRT((F963-$Z$4)^2+(G963-$AA$4)^2+(H963-$AB$4)^2+(I963-$AC$4)^2)</f>
        <v>0.98577748805054322</v>
      </c>
      <c r="N963">
        <f t="shared" ref="N963:N1026" si="158">SQRT((F963-$Z$5)^2+(G963-$AA$5)^2+(H963-$AB$5)^2+(I963-$AC$5)^2)</f>
        <v>0.98577748805054322</v>
      </c>
      <c r="O963">
        <f t="shared" ref="O963:O1026" si="159">SQRT((F963-$Z$6)^2+(G963-$AA$6)^2+(H963-$AB$6)^2+(I963-$AC$6)^2)</f>
        <v>0.98577748805054322</v>
      </c>
    </row>
    <row r="964" spans="1:15">
      <c r="A964">
        <f t="shared" si="154"/>
        <v>963</v>
      </c>
      <c r="B964">
        <f>train!G964</f>
        <v>262.2</v>
      </c>
      <c r="C964">
        <f>train!J964</f>
        <v>165.2</v>
      </c>
      <c r="D964">
        <f>train!M964</f>
        <v>194.3</v>
      </c>
      <c r="E964">
        <f>train!P964</f>
        <v>10.6</v>
      </c>
      <c r="F964" s="4">
        <f t="shared" si="150"/>
        <v>0.74594594594594588</v>
      </c>
      <c r="G964" s="4">
        <f t="shared" si="151"/>
        <v>0.45978291121625375</v>
      </c>
      <c r="H964" s="4">
        <f t="shared" si="152"/>
        <v>0.45978291121625375</v>
      </c>
      <c r="I964" s="4">
        <f t="shared" si="153"/>
        <v>0.53</v>
      </c>
      <c r="J964">
        <f t="shared" si="155"/>
        <v>2</v>
      </c>
      <c r="K964" t="str">
        <f>train!T964</f>
        <v>no</v>
      </c>
      <c r="L964">
        <f t="shared" si="156"/>
        <v>1.128143884114172</v>
      </c>
      <c r="M964">
        <f t="shared" si="157"/>
        <v>1.1225577959135018</v>
      </c>
      <c r="N964">
        <f t="shared" si="158"/>
        <v>1.1225577959135018</v>
      </c>
      <c r="O964">
        <f t="shared" si="159"/>
        <v>1.1225577959135018</v>
      </c>
    </row>
    <row r="965" spans="1:15">
      <c r="A965">
        <f t="shared" si="154"/>
        <v>964</v>
      </c>
      <c r="B965">
        <f>train!G965</f>
        <v>173.6</v>
      </c>
      <c r="C965">
        <f>train!J965</f>
        <v>91.7</v>
      </c>
      <c r="D965">
        <f>train!M965</f>
        <v>211.7</v>
      </c>
      <c r="E965">
        <f>train!P965</f>
        <v>9.6999999999999993</v>
      </c>
      <c r="F965" s="4">
        <f t="shared" si="150"/>
        <v>0.49388335704125175</v>
      </c>
      <c r="G965" s="4">
        <f t="shared" si="151"/>
        <v>0.2552184803785138</v>
      </c>
      <c r="H965" s="4">
        <f t="shared" si="152"/>
        <v>0.2552184803785138</v>
      </c>
      <c r="I965" s="4">
        <f t="shared" si="153"/>
        <v>0.48499999999999999</v>
      </c>
      <c r="J965">
        <f t="shared" si="155"/>
        <v>2</v>
      </c>
      <c r="K965" t="str">
        <f>train!T965</f>
        <v>no</v>
      </c>
      <c r="L965">
        <f t="shared" si="156"/>
        <v>1.128143884114172</v>
      </c>
      <c r="M965">
        <f t="shared" si="157"/>
        <v>0.78065274982912358</v>
      </c>
      <c r="N965">
        <f t="shared" si="158"/>
        <v>0.78065274982912358</v>
      </c>
      <c r="O965">
        <f t="shared" si="159"/>
        <v>0.78065274982912358</v>
      </c>
    </row>
    <row r="966" spans="1:15">
      <c r="A966">
        <f t="shared" si="154"/>
        <v>965</v>
      </c>
      <c r="B966">
        <f>train!G966</f>
        <v>217.2</v>
      </c>
      <c r="C966">
        <f>train!J966</f>
        <v>138.69999999999999</v>
      </c>
      <c r="D966">
        <f>train!M966</f>
        <v>139.30000000000001</v>
      </c>
      <c r="E966">
        <f>train!P966</f>
        <v>11.3</v>
      </c>
      <c r="F966" s="4">
        <f t="shared" si="150"/>
        <v>0.61792318634423893</v>
      </c>
      <c r="G966" s="4">
        <f t="shared" si="151"/>
        <v>0.38602838853325905</v>
      </c>
      <c r="H966" s="4">
        <f t="shared" si="152"/>
        <v>0.38602838853325905</v>
      </c>
      <c r="I966" s="4">
        <f t="shared" si="153"/>
        <v>0.56500000000000006</v>
      </c>
      <c r="J966">
        <f t="shared" si="155"/>
        <v>2</v>
      </c>
      <c r="K966" t="str">
        <f>train!T966</f>
        <v>no</v>
      </c>
      <c r="L966">
        <f t="shared" si="156"/>
        <v>1.128143884114172</v>
      </c>
      <c r="M966">
        <f t="shared" si="157"/>
        <v>0.99954484528158449</v>
      </c>
      <c r="N966">
        <f t="shared" si="158"/>
        <v>0.99954484528158449</v>
      </c>
      <c r="O966">
        <f t="shared" si="159"/>
        <v>0.99954484528158449</v>
      </c>
    </row>
    <row r="967" spans="1:15">
      <c r="A967">
        <f t="shared" si="154"/>
        <v>966</v>
      </c>
      <c r="B967">
        <f>train!G967</f>
        <v>95.4</v>
      </c>
      <c r="C967">
        <f>train!J967</f>
        <v>207.2</v>
      </c>
      <c r="D967">
        <f>train!M967</f>
        <v>136</v>
      </c>
      <c r="E967">
        <f>train!P967</f>
        <v>5.6</v>
      </c>
      <c r="F967" s="4">
        <f t="shared" si="150"/>
        <v>0.27140825035561877</v>
      </c>
      <c r="G967" s="4">
        <f t="shared" si="151"/>
        <v>0.5766768716949624</v>
      </c>
      <c r="H967" s="4">
        <f t="shared" si="152"/>
        <v>0.5766768716949624</v>
      </c>
      <c r="I967" s="4">
        <f t="shared" si="153"/>
        <v>0.27999999999999997</v>
      </c>
      <c r="J967">
        <f t="shared" si="155"/>
        <v>2</v>
      </c>
      <c r="K967" t="str">
        <f>train!T967</f>
        <v>no</v>
      </c>
      <c r="L967">
        <f t="shared" si="156"/>
        <v>1.128143884114172</v>
      </c>
      <c r="M967">
        <f t="shared" si="157"/>
        <v>0.90397724919207711</v>
      </c>
      <c r="N967">
        <f t="shared" si="158"/>
        <v>0.90397724919207711</v>
      </c>
      <c r="O967">
        <f t="shared" si="159"/>
        <v>0.90397724919207711</v>
      </c>
    </row>
    <row r="968" spans="1:15">
      <c r="A968">
        <f t="shared" si="154"/>
        <v>967</v>
      </c>
      <c r="B968">
        <f>train!G968</f>
        <v>214.6</v>
      </c>
      <c r="C968">
        <f>train!J968</f>
        <v>205.2</v>
      </c>
      <c r="D968">
        <f>train!M968</f>
        <v>134.6</v>
      </c>
      <c r="E968">
        <f>train!P968</f>
        <v>8.1</v>
      </c>
      <c r="F968" s="4">
        <f t="shared" si="150"/>
        <v>0.61052631578947369</v>
      </c>
      <c r="G968" s="4">
        <f t="shared" si="151"/>
        <v>0.57111049262454772</v>
      </c>
      <c r="H968" s="4">
        <f t="shared" si="152"/>
        <v>0.57111049262454772</v>
      </c>
      <c r="I968" s="4">
        <f t="shared" si="153"/>
        <v>0.40499999999999997</v>
      </c>
      <c r="J968">
        <f t="shared" si="155"/>
        <v>2</v>
      </c>
      <c r="K968" t="str">
        <f>train!T968</f>
        <v>no</v>
      </c>
      <c r="L968">
        <f t="shared" si="156"/>
        <v>1.128143884114172</v>
      </c>
      <c r="M968">
        <f t="shared" si="157"/>
        <v>1.0904594315439595</v>
      </c>
      <c r="N968">
        <f t="shared" si="158"/>
        <v>1.0904594315439595</v>
      </c>
      <c r="O968">
        <f t="shared" si="159"/>
        <v>1.0904594315439595</v>
      </c>
    </row>
    <row r="969" spans="1:15">
      <c r="A969">
        <f t="shared" si="154"/>
        <v>968</v>
      </c>
      <c r="B969">
        <f>train!G969</f>
        <v>131.6</v>
      </c>
      <c r="C969">
        <f>train!J969</f>
        <v>211.3</v>
      </c>
      <c r="D969">
        <f>train!M969</f>
        <v>168.3</v>
      </c>
      <c r="E969">
        <f>train!P969</f>
        <v>11.1</v>
      </c>
      <c r="F969" s="4">
        <f t="shared" si="150"/>
        <v>0.37439544807965858</v>
      </c>
      <c r="G969" s="4">
        <f t="shared" si="151"/>
        <v>0.58808794878931259</v>
      </c>
      <c r="H969" s="4">
        <f t="shared" si="152"/>
        <v>0.58808794878931259</v>
      </c>
      <c r="I969" s="4">
        <f t="shared" si="153"/>
        <v>0.55499999999999994</v>
      </c>
      <c r="J969">
        <f t="shared" si="155"/>
        <v>2</v>
      </c>
      <c r="K969" t="str">
        <f>train!T969</f>
        <v>yes</v>
      </c>
      <c r="L969">
        <f t="shared" si="156"/>
        <v>1.128143884114172</v>
      </c>
      <c r="M969">
        <f t="shared" si="157"/>
        <v>1.0676571652760125</v>
      </c>
      <c r="N969">
        <f t="shared" si="158"/>
        <v>1.0676571652760125</v>
      </c>
      <c r="O969">
        <f t="shared" si="159"/>
        <v>1.0676571652760125</v>
      </c>
    </row>
    <row r="970" spans="1:15">
      <c r="A970">
        <f t="shared" si="154"/>
        <v>969</v>
      </c>
      <c r="B970">
        <f>train!G970</f>
        <v>168.4</v>
      </c>
      <c r="C970">
        <f>train!J970</f>
        <v>217.1</v>
      </c>
      <c r="D970">
        <f>train!M970</f>
        <v>81.599999999999994</v>
      </c>
      <c r="E970">
        <f>train!P970</f>
        <v>11.8</v>
      </c>
      <c r="F970" s="4">
        <f t="shared" si="150"/>
        <v>0.47908961593172122</v>
      </c>
      <c r="G970" s="4">
        <f t="shared" si="151"/>
        <v>0.60423044809351512</v>
      </c>
      <c r="H970" s="4">
        <f t="shared" si="152"/>
        <v>0.60423044809351512</v>
      </c>
      <c r="I970" s="4">
        <f t="shared" si="153"/>
        <v>0.59000000000000008</v>
      </c>
      <c r="J970">
        <f t="shared" si="155"/>
        <v>1</v>
      </c>
      <c r="K970" t="str">
        <f>train!T970</f>
        <v>no</v>
      </c>
      <c r="L970">
        <f t="shared" si="156"/>
        <v>1.128143884114172</v>
      </c>
      <c r="M970">
        <f t="shared" si="157"/>
        <v>1.1435977128781714</v>
      </c>
      <c r="N970">
        <f t="shared" si="158"/>
        <v>1.1435977128781714</v>
      </c>
      <c r="O970">
        <f t="shared" si="159"/>
        <v>1.1435977128781714</v>
      </c>
    </row>
    <row r="971" spans="1:15">
      <c r="A971">
        <f t="shared" si="154"/>
        <v>970</v>
      </c>
      <c r="B971">
        <f>train!G971</f>
        <v>146.4</v>
      </c>
      <c r="C971">
        <f>train!J971</f>
        <v>176.6</v>
      </c>
      <c r="D971">
        <f>train!M971</f>
        <v>212.6</v>
      </c>
      <c r="E971">
        <f>train!P971</f>
        <v>7.8</v>
      </c>
      <c r="F971" s="4">
        <f t="shared" si="150"/>
        <v>0.41650071123755333</v>
      </c>
      <c r="G971" s="4">
        <f t="shared" si="151"/>
        <v>0.49151127191761756</v>
      </c>
      <c r="H971" s="4">
        <f t="shared" si="152"/>
        <v>0.49151127191761756</v>
      </c>
      <c r="I971" s="4">
        <f t="shared" si="153"/>
        <v>0.39</v>
      </c>
      <c r="J971">
        <f t="shared" si="155"/>
        <v>2</v>
      </c>
      <c r="K971" t="str">
        <f>train!T971</f>
        <v>no</v>
      </c>
      <c r="L971">
        <f t="shared" si="156"/>
        <v>1.128143884114172</v>
      </c>
      <c r="M971">
        <f t="shared" si="157"/>
        <v>0.89929945140956036</v>
      </c>
      <c r="N971">
        <f t="shared" si="158"/>
        <v>0.89929945140956036</v>
      </c>
      <c r="O971">
        <f t="shared" si="159"/>
        <v>0.89929945140956036</v>
      </c>
    </row>
    <row r="972" spans="1:15">
      <c r="A972">
        <f t="shared" si="154"/>
        <v>971</v>
      </c>
      <c r="B972">
        <f>train!G972</f>
        <v>183</v>
      </c>
      <c r="C972">
        <f>train!J972</f>
        <v>206.7</v>
      </c>
      <c r="D972">
        <f>train!M972</f>
        <v>203.8</v>
      </c>
      <c r="E972">
        <f>train!P972</f>
        <v>11.1</v>
      </c>
      <c r="F972" s="4">
        <f t="shared" si="150"/>
        <v>0.52062588904694163</v>
      </c>
      <c r="G972" s="4">
        <f t="shared" si="151"/>
        <v>0.57528527692735876</v>
      </c>
      <c r="H972" s="4">
        <f t="shared" si="152"/>
        <v>0.57528527692735876</v>
      </c>
      <c r="I972" s="4">
        <f t="shared" si="153"/>
        <v>0.55499999999999994</v>
      </c>
      <c r="J972">
        <f t="shared" si="155"/>
        <v>2</v>
      </c>
      <c r="K972" t="str">
        <f>train!T972</f>
        <v>no</v>
      </c>
      <c r="L972">
        <f t="shared" si="156"/>
        <v>1.128143884114172</v>
      </c>
      <c r="M972">
        <f t="shared" si="157"/>
        <v>1.1139939928225349</v>
      </c>
      <c r="N972">
        <f t="shared" si="158"/>
        <v>1.1139939928225349</v>
      </c>
      <c r="O972">
        <f t="shared" si="159"/>
        <v>1.1139939928225349</v>
      </c>
    </row>
    <row r="973" spans="1:15">
      <c r="A973">
        <f t="shared" si="154"/>
        <v>972</v>
      </c>
      <c r="B973">
        <f>train!G973</f>
        <v>103.3</v>
      </c>
      <c r="C973">
        <f>train!J973</f>
        <v>245.9</v>
      </c>
      <c r="D973">
        <f>train!M973</f>
        <v>161.1</v>
      </c>
      <c r="E973">
        <f>train!P973</f>
        <v>6.4</v>
      </c>
      <c r="F973" s="4">
        <f t="shared" si="150"/>
        <v>0.29388335704125179</v>
      </c>
      <c r="G973" s="4">
        <f t="shared" si="151"/>
        <v>0.68438630670748679</v>
      </c>
      <c r="H973" s="4">
        <f t="shared" si="152"/>
        <v>0.68438630670748679</v>
      </c>
      <c r="I973" s="4">
        <f t="shared" si="153"/>
        <v>0.32</v>
      </c>
      <c r="J973">
        <f t="shared" si="155"/>
        <v>2</v>
      </c>
      <c r="K973" t="str">
        <f>train!T973</f>
        <v>no</v>
      </c>
      <c r="L973">
        <f t="shared" si="156"/>
        <v>1.128143884114172</v>
      </c>
      <c r="M973">
        <f t="shared" si="157"/>
        <v>1.0609131261150766</v>
      </c>
      <c r="N973">
        <f t="shared" si="158"/>
        <v>1.0609131261150766</v>
      </c>
      <c r="O973">
        <f t="shared" si="159"/>
        <v>1.0609131261150766</v>
      </c>
    </row>
    <row r="974" spans="1:15">
      <c r="A974">
        <f t="shared" si="154"/>
        <v>973</v>
      </c>
      <c r="B974">
        <f>train!G974</f>
        <v>112.2</v>
      </c>
      <c r="C974">
        <f>train!J974</f>
        <v>154.80000000000001</v>
      </c>
      <c r="D974">
        <f>train!M974</f>
        <v>166.7</v>
      </c>
      <c r="E974">
        <f>train!P974</f>
        <v>10.6</v>
      </c>
      <c r="F974" s="4">
        <f t="shared" si="150"/>
        <v>0.31920341394025603</v>
      </c>
      <c r="G974" s="4">
        <f t="shared" si="151"/>
        <v>0.43083774005009745</v>
      </c>
      <c r="H974" s="4">
        <f t="shared" si="152"/>
        <v>0.43083774005009745</v>
      </c>
      <c r="I974" s="4">
        <f t="shared" si="153"/>
        <v>0.53</v>
      </c>
      <c r="J974">
        <f t="shared" si="155"/>
        <v>2</v>
      </c>
      <c r="K974" t="str">
        <f>train!T974</f>
        <v>no</v>
      </c>
      <c r="L974">
        <f t="shared" si="156"/>
        <v>1.128143884114172</v>
      </c>
      <c r="M974">
        <f t="shared" si="157"/>
        <v>0.86835081388461033</v>
      </c>
      <c r="N974">
        <f t="shared" si="158"/>
        <v>0.86835081388461033</v>
      </c>
      <c r="O974">
        <f t="shared" si="159"/>
        <v>0.86835081388461033</v>
      </c>
    </row>
    <row r="975" spans="1:15">
      <c r="A975">
        <f t="shared" si="154"/>
        <v>974</v>
      </c>
      <c r="B975">
        <f>train!G975</f>
        <v>170.7</v>
      </c>
      <c r="C975">
        <f>train!J975</f>
        <v>179.1</v>
      </c>
      <c r="D975">
        <f>train!M975</f>
        <v>281.89999999999998</v>
      </c>
      <c r="E975">
        <f>train!P975</f>
        <v>8.1999999999999993</v>
      </c>
      <c r="F975" s="4">
        <f t="shared" si="150"/>
        <v>0.48563300142247506</v>
      </c>
      <c r="G975" s="4">
        <f t="shared" si="151"/>
        <v>0.49846924575563595</v>
      </c>
      <c r="H975" s="4">
        <f t="shared" si="152"/>
        <v>0.49846924575563595</v>
      </c>
      <c r="I975" s="4">
        <f t="shared" si="153"/>
        <v>0.41</v>
      </c>
      <c r="J975">
        <f t="shared" si="155"/>
        <v>2</v>
      </c>
      <c r="K975" t="str">
        <f>train!T975</f>
        <v>no</v>
      </c>
      <c r="L975">
        <f t="shared" si="156"/>
        <v>1.128143884114172</v>
      </c>
      <c r="M975">
        <f t="shared" si="157"/>
        <v>0.94914834983736174</v>
      </c>
      <c r="N975">
        <f t="shared" si="158"/>
        <v>0.94914834983736174</v>
      </c>
      <c r="O975">
        <f t="shared" si="159"/>
        <v>0.94914834983736174</v>
      </c>
    </row>
    <row r="976" spans="1:15">
      <c r="A976">
        <f t="shared" si="154"/>
        <v>975</v>
      </c>
      <c r="B976">
        <f>train!G976</f>
        <v>172.5</v>
      </c>
      <c r="C976">
        <f>train!J976</f>
        <v>142.6</v>
      </c>
      <c r="D976">
        <f>train!M976</f>
        <v>102</v>
      </c>
      <c r="E976">
        <f>train!P976</f>
        <v>10.9</v>
      </c>
      <c r="F976" s="4">
        <f t="shared" si="150"/>
        <v>0.49075391180654337</v>
      </c>
      <c r="G976" s="4">
        <f t="shared" si="151"/>
        <v>0.39688282772056777</v>
      </c>
      <c r="H976" s="4">
        <f t="shared" si="152"/>
        <v>0.39688282772056777</v>
      </c>
      <c r="I976" s="4">
        <f t="shared" si="153"/>
        <v>0.54500000000000004</v>
      </c>
      <c r="J976">
        <f t="shared" si="155"/>
        <v>2</v>
      </c>
      <c r="K976" t="str">
        <f>train!T976</f>
        <v>no</v>
      </c>
      <c r="L976">
        <f t="shared" si="156"/>
        <v>1.128143884114172</v>
      </c>
      <c r="M976">
        <f t="shared" si="157"/>
        <v>0.92352388157121967</v>
      </c>
      <c r="N976">
        <f t="shared" si="158"/>
        <v>0.92352388157121967</v>
      </c>
      <c r="O976">
        <f t="shared" si="159"/>
        <v>0.92352388157121967</v>
      </c>
    </row>
    <row r="977" spans="1:15">
      <c r="A977">
        <f t="shared" si="154"/>
        <v>976</v>
      </c>
      <c r="B977">
        <f>train!G977</f>
        <v>187.8</v>
      </c>
      <c r="C977">
        <f>train!J977</f>
        <v>129.80000000000001</v>
      </c>
      <c r="D977">
        <f>train!M977</f>
        <v>132.30000000000001</v>
      </c>
      <c r="E977">
        <f>train!P977</f>
        <v>12</v>
      </c>
      <c r="F977" s="4">
        <f t="shared" si="150"/>
        <v>0.53428165007112383</v>
      </c>
      <c r="G977" s="4">
        <f t="shared" si="151"/>
        <v>0.36125800166991373</v>
      </c>
      <c r="H977" s="4">
        <f t="shared" si="152"/>
        <v>0.36125800166991373</v>
      </c>
      <c r="I977" s="4">
        <f t="shared" si="153"/>
        <v>0.6</v>
      </c>
      <c r="J977">
        <f t="shared" si="155"/>
        <v>2</v>
      </c>
      <c r="K977" t="str">
        <f>train!T977</f>
        <v>no</v>
      </c>
      <c r="L977">
        <f t="shared" si="156"/>
        <v>1.128143884114172</v>
      </c>
      <c r="M977">
        <f t="shared" si="157"/>
        <v>0.95208800493641421</v>
      </c>
      <c r="N977">
        <f t="shared" si="158"/>
        <v>0.95208800493641421</v>
      </c>
      <c r="O977">
        <f t="shared" si="159"/>
        <v>0.95208800493641421</v>
      </c>
    </row>
    <row r="978" spans="1:15">
      <c r="A978">
        <f t="shared" si="154"/>
        <v>977</v>
      </c>
      <c r="B978">
        <f>train!G978</f>
        <v>307.10000000000002</v>
      </c>
      <c r="C978">
        <f>train!J978</f>
        <v>289.39999999999998</v>
      </c>
      <c r="D978">
        <f>train!M978</f>
        <v>174.9</v>
      </c>
      <c r="E978">
        <f>train!P978</f>
        <v>8</v>
      </c>
      <c r="F978" s="4">
        <f t="shared" si="150"/>
        <v>0.87368421052631584</v>
      </c>
      <c r="G978" s="4">
        <f t="shared" si="151"/>
        <v>0.80545505148900631</v>
      </c>
      <c r="H978" s="4">
        <f t="shared" si="152"/>
        <v>0.80545505148900631</v>
      </c>
      <c r="I978" s="4">
        <f t="shared" si="153"/>
        <v>0.4</v>
      </c>
      <c r="J978">
        <f t="shared" si="155"/>
        <v>1</v>
      </c>
      <c r="K978" t="str">
        <f>train!T978</f>
        <v>no</v>
      </c>
      <c r="L978">
        <f t="shared" si="156"/>
        <v>1.128143884114172</v>
      </c>
      <c r="M978">
        <f t="shared" si="157"/>
        <v>1.490248227531678</v>
      </c>
      <c r="N978">
        <f t="shared" si="158"/>
        <v>1.490248227531678</v>
      </c>
      <c r="O978">
        <f t="shared" si="159"/>
        <v>1.490248227531678</v>
      </c>
    </row>
    <row r="979" spans="1:15">
      <c r="A979">
        <f t="shared" si="154"/>
        <v>978</v>
      </c>
      <c r="B979">
        <f>train!G979</f>
        <v>154</v>
      </c>
      <c r="C979">
        <f>train!J979</f>
        <v>205.9</v>
      </c>
      <c r="D979">
        <f>train!M979</f>
        <v>233.7</v>
      </c>
      <c r="E979">
        <f>train!P979</f>
        <v>12.9</v>
      </c>
      <c r="F979" s="4">
        <f t="shared" si="150"/>
        <v>0.43812233285917496</v>
      </c>
      <c r="G979" s="4">
        <f t="shared" si="151"/>
        <v>0.57305872529919288</v>
      </c>
      <c r="H979" s="4">
        <f t="shared" si="152"/>
        <v>0.57305872529919288</v>
      </c>
      <c r="I979" s="4">
        <f t="shared" si="153"/>
        <v>0.64500000000000002</v>
      </c>
      <c r="J979">
        <f t="shared" si="155"/>
        <v>2</v>
      </c>
      <c r="K979" t="str">
        <f>train!T979</f>
        <v>no</v>
      </c>
      <c r="L979">
        <f t="shared" si="156"/>
        <v>1.128143884114172</v>
      </c>
      <c r="M979">
        <f t="shared" si="157"/>
        <v>1.1246193950990875</v>
      </c>
      <c r="N979">
        <f t="shared" si="158"/>
        <v>1.1246193950990875</v>
      </c>
      <c r="O979">
        <f t="shared" si="159"/>
        <v>1.1246193950990875</v>
      </c>
    </row>
    <row r="980" spans="1:15">
      <c r="A980">
        <f t="shared" si="154"/>
        <v>979</v>
      </c>
      <c r="B980">
        <f>train!G980</f>
        <v>125.6</v>
      </c>
      <c r="C980">
        <f>train!J980</f>
        <v>213</v>
      </c>
      <c r="D980">
        <f>train!M980</f>
        <v>181.7</v>
      </c>
      <c r="E980">
        <f>train!P980</f>
        <v>5.4</v>
      </c>
      <c r="F980" s="4">
        <f t="shared" si="150"/>
        <v>0.35732574679943102</v>
      </c>
      <c r="G980" s="4">
        <f t="shared" si="151"/>
        <v>0.59281937099916504</v>
      </c>
      <c r="H980" s="4">
        <f t="shared" si="152"/>
        <v>0.59281937099916504</v>
      </c>
      <c r="I980" s="4">
        <f t="shared" si="153"/>
        <v>0.27</v>
      </c>
      <c r="J980">
        <f t="shared" si="155"/>
        <v>2</v>
      </c>
      <c r="K980" t="str">
        <f>train!T980</f>
        <v>no</v>
      </c>
      <c r="L980">
        <f t="shared" si="156"/>
        <v>1.128143884114172</v>
      </c>
      <c r="M980">
        <f t="shared" si="157"/>
        <v>0.95050055370287001</v>
      </c>
      <c r="N980">
        <f t="shared" si="158"/>
        <v>0.95050055370287001</v>
      </c>
      <c r="O980">
        <f t="shared" si="159"/>
        <v>0.95050055370287001</v>
      </c>
    </row>
    <row r="981" spans="1:15">
      <c r="A981">
        <f t="shared" si="154"/>
        <v>980</v>
      </c>
      <c r="B981">
        <f>train!G981</f>
        <v>199.3</v>
      </c>
      <c r="C981">
        <f>train!J981</f>
        <v>224.2</v>
      </c>
      <c r="D981">
        <f>train!M981</f>
        <v>140.1</v>
      </c>
      <c r="E981">
        <f>train!P981</f>
        <v>15.2</v>
      </c>
      <c r="F981" s="4">
        <f t="shared" si="150"/>
        <v>0.56699857752489335</v>
      </c>
      <c r="G981" s="4">
        <f t="shared" si="151"/>
        <v>0.62399109379348727</v>
      </c>
      <c r="H981" s="4">
        <f t="shared" si="152"/>
        <v>0.62399109379348727</v>
      </c>
      <c r="I981" s="4">
        <f t="shared" si="153"/>
        <v>0.76</v>
      </c>
      <c r="J981">
        <f t="shared" si="155"/>
        <v>1</v>
      </c>
      <c r="K981" t="str">
        <f>train!T981</f>
        <v>no</v>
      </c>
      <c r="L981">
        <f t="shared" si="156"/>
        <v>1.128143884114172</v>
      </c>
      <c r="M981">
        <f t="shared" si="157"/>
        <v>1.2953058160845405</v>
      </c>
      <c r="N981">
        <f t="shared" si="158"/>
        <v>1.2953058160845405</v>
      </c>
      <c r="O981">
        <f t="shared" si="159"/>
        <v>1.2953058160845405</v>
      </c>
    </row>
    <row r="982" spans="1:15">
      <c r="A982">
        <f t="shared" si="154"/>
        <v>981</v>
      </c>
      <c r="B982">
        <f>train!G982</f>
        <v>157.9</v>
      </c>
      <c r="C982">
        <f>train!J982</f>
        <v>180.8</v>
      </c>
      <c r="D982">
        <f>train!M982</f>
        <v>132.5</v>
      </c>
      <c r="E982">
        <f>train!P982</f>
        <v>12.8</v>
      </c>
      <c r="F982" s="4">
        <f t="shared" si="150"/>
        <v>0.44921763869132292</v>
      </c>
      <c r="G982" s="4">
        <f t="shared" si="151"/>
        <v>0.50320066796548846</v>
      </c>
      <c r="H982" s="4">
        <f t="shared" si="152"/>
        <v>0.50320066796548846</v>
      </c>
      <c r="I982" s="4">
        <f t="shared" si="153"/>
        <v>0.64</v>
      </c>
      <c r="J982">
        <f t="shared" si="155"/>
        <v>2</v>
      </c>
      <c r="K982" t="str">
        <f>train!T982</f>
        <v>no</v>
      </c>
      <c r="L982">
        <f t="shared" si="156"/>
        <v>1.128143884114172</v>
      </c>
      <c r="M982">
        <f t="shared" si="157"/>
        <v>1.0572692709963889</v>
      </c>
      <c r="N982">
        <f t="shared" si="158"/>
        <v>1.0572692709963889</v>
      </c>
      <c r="O982">
        <f t="shared" si="159"/>
        <v>1.0572692709963889</v>
      </c>
    </row>
    <row r="983" spans="1:15">
      <c r="A983">
        <f t="shared" si="154"/>
        <v>982</v>
      </c>
      <c r="B983">
        <f>train!G983</f>
        <v>203.4</v>
      </c>
      <c r="C983">
        <f>train!J983</f>
        <v>167.7</v>
      </c>
      <c r="D983">
        <f>train!M983</f>
        <v>132</v>
      </c>
      <c r="E983">
        <f>train!P983</f>
        <v>9.1999999999999993</v>
      </c>
      <c r="F983" s="4">
        <f t="shared" si="150"/>
        <v>0.57866287339971556</v>
      </c>
      <c r="G983" s="4">
        <f t="shared" si="151"/>
        <v>0.46674088505427214</v>
      </c>
      <c r="H983" s="4">
        <f t="shared" si="152"/>
        <v>0.46674088505427214</v>
      </c>
      <c r="I983" s="4">
        <f t="shared" si="153"/>
        <v>0.45999999999999996</v>
      </c>
      <c r="J983">
        <f t="shared" si="155"/>
        <v>2</v>
      </c>
      <c r="K983" t="str">
        <f>train!T983</f>
        <v>no</v>
      </c>
      <c r="L983">
        <f t="shared" si="156"/>
        <v>1.128143884114172</v>
      </c>
      <c r="M983">
        <f t="shared" si="157"/>
        <v>0.99103220362090438</v>
      </c>
      <c r="N983">
        <f t="shared" si="158"/>
        <v>0.99103220362090438</v>
      </c>
      <c r="O983">
        <f t="shared" si="159"/>
        <v>0.99103220362090438</v>
      </c>
    </row>
    <row r="984" spans="1:15">
      <c r="A984">
        <f t="shared" si="154"/>
        <v>983</v>
      </c>
      <c r="B984">
        <f>train!G984</f>
        <v>92.8</v>
      </c>
      <c r="C984">
        <f>train!J984</f>
        <v>271.2</v>
      </c>
      <c r="D984">
        <f>train!M984</f>
        <v>167.1</v>
      </c>
      <c r="E984">
        <f>train!P984</f>
        <v>5.8</v>
      </c>
      <c r="F984" s="4">
        <f t="shared" si="150"/>
        <v>0.26401137980085349</v>
      </c>
      <c r="G984" s="4">
        <f t="shared" si="151"/>
        <v>0.75480100194823263</v>
      </c>
      <c r="H984" s="4">
        <f t="shared" si="152"/>
        <v>0.75480100194823263</v>
      </c>
      <c r="I984" s="4">
        <f t="shared" si="153"/>
        <v>0.28999999999999998</v>
      </c>
      <c r="J984">
        <f t="shared" si="155"/>
        <v>1</v>
      </c>
      <c r="K984" t="str">
        <f>train!T984</f>
        <v>no</v>
      </c>
      <c r="L984">
        <f t="shared" si="156"/>
        <v>1.128143884114172</v>
      </c>
      <c r="M984">
        <f t="shared" si="157"/>
        <v>1.1372119915602641</v>
      </c>
      <c r="N984">
        <f t="shared" si="158"/>
        <v>1.1372119915602641</v>
      </c>
      <c r="O984">
        <f t="shared" si="159"/>
        <v>1.1372119915602641</v>
      </c>
    </row>
    <row r="985" spans="1:15">
      <c r="A985">
        <f t="shared" si="154"/>
        <v>984</v>
      </c>
      <c r="B985">
        <f>train!G985</f>
        <v>216.8</v>
      </c>
      <c r="C985">
        <f>train!J985</f>
        <v>102.2</v>
      </c>
      <c r="D985">
        <f>train!M985</f>
        <v>174</v>
      </c>
      <c r="E985">
        <f>train!P985</f>
        <v>8.6</v>
      </c>
      <c r="F985" s="4">
        <f t="shared" si="150"/>
        <v>0.61678520625889055</v>
      </c>
      <c r="G985" s="4">
        <f t="shared" si="151"/>
        <v>0.28444197049819092</v>
      </c>
      <c r="H985" s="4">
        <f t="shared" si="152"/>
        <v>0.28444197049819092</v>
      </c>
      <c r="I985" s="4">
        <f t="shared" si="153"/>
        <v>0.43</v>
      </c>
      <c r="J985">
        <f t="shared" si="155"/>
        <v>2</v>
      </c>
      <c r="K985" t="str">
        <f>train!T985</f>
        <v>no</v>
      </c>
      <c r="L985">
        <f t="shared" si="156"/>
        <v>1.128143884114172</v>
      </c>
      <c r="M985">
        <f t="shared" si="157"/>
        <v>0.8527241405176762</v>
      </c>
      <c r="N985">
        <f t="shared" si="158"/>
        <v>0.8527241405176762</v>
      </c>
      <c r="O985">
        <f t="shared" si="159"/>
        <v>0.8527241405176762</v>
      </c>
    </row>
    <row r="986" spans="1:15">
      <c r="A986">
        <f t="shared" si="154"/>
        <v>985</v>
      </c>
      <c r="B986">
        <f>train!G986</f>
        <v>193.2</v>
      </c>
      <c r="C986">
        <f>train!J986</f>
        <v>194.4</v>
      </c>
      <c r="D986">
        <f>train!M986</f>
        <v>186.5</v>
      </c>
      <c r="E986">
        <f>train!P986</f>
        <v>9.6999999999999993</v>
      </c>
      <c r="F986" s="4">
        <f t="shared" si="150"/>
        <v>0.54964438122332859</v>
      </c>
      <c r="G986" s="4">
        <f t="shared" si="151"/>
        <v>0.54105204564430842</v>
      </c>
      <c r="H986" s="4">
        <f t="shared" si="152"/>
        <v>0.54105204564430842</v>
      </c>
      <c r="I986" s="4">
        <f t="shared" si="153"/>
        <v>0.48499999999999999</v>
      </c>
      <c r="J986">
        <f t="shared" si="155"/>
        <v>2</v>
      </c>
      <c r="K986" t="str">
        <f>train!T986</f>
        <v>no</v>
      </c>
      <c r="L986">
        <f t="shared" si="156"/>
        <v>1.128143884114172</v>
      </c>
      <c r="M986">
        <f t="shared" si="157"/>
        <v>1.0596266219768913</v>
      </c>
      <c r="N986">
        <f t="shared" si="158"/>
        <v>1.0596266219768913</v>
      </c>
      <c r="O986">
        <f t="shared" si="159"/>
        <v>1.0596266219768913</v>
      </c>
    </row>
    <row r="987" spans="1:15">
      <c r="A987">
        <f t="shared" si="154"/>
        <v>986</v>
      </c>
      <c r="B987">
        <f>train!G987</f>
        <v>113.2</v>
      </c>
      <c r="C987">
        <f>train!J987</f>
        <v>189.3</v>
      </c>
      <c r="D987">
        <f>train!M987</f>
        <v>271.8</v>
      </c>
      <c r="E987">
        <f>train!P987</f>
        <v>14.1</v>
      </c>
      <c r="F987" s="4">
        <f t="shared" si="150"/>
        <v>0.32204836415362731</v>
      </c>
      <c r="G987" s="4">
        <f t="shared" si="151"/>
        <v>0.52685777901475095</v>
      </c>
      <c r="H987" s="4">
        <f t="shared" si="152"/>
        <v>0.52685777901475095</v>
      </c>
      <c r="I987" s="4">
        <f t="shared" si="153"/>
        <v>0.70499999999999996</v>
      </c>
      <c r="J987">
        <f t="shared" si="155"/>
        <v>2</v>
      </c>
      <c r="K987" t="str">
        <f>train!T987</f>
        <v>no</v>
      </c>
      <c r="L987">
        <f t="shared" si="156"/>
        <v>1.128143884114172</v>
      </c>
      <c r="M987">
        <f t="shared" si="157"/>
        <v>1.0751271494436085</v>
      </c>
      <c r="N987">
        <f t="shared" si="158"/>
        <v>1.0751271494436085</v>
      </c>
      <c r="O987">
        <f t="shared" si="159"/>
        <v>1.0751271494436085</v>
      </c>
    </row>
    <row r="988" spans="1:15">
      <c r="A988">
        <f t="shared" si="154"/>
        <v>987</v>
      </c>
      <c r="B988">
        <f>train!G988</f>
        <v>166.2</v>
      </c>
      <c r="C988">
        <f>train!J988</f>
        <v>238.8</v>
      </c>
      <c r="D988">
        <f>train!M988</f>
        <v>108.8</v>
      </c>
      <c r="E988">
        <f>train!P988</f>
        <v>11.2</v>
      </c>
      <c r="F988" s="4">
        <f t="shared" si="150"/>
        <v>0.47283072546230437</v>
      </c>
      <c r="G988" s="4">
        <f t="shared" si="151"/>
        <v>0.66462566100751463</v>
      </c>
      <c r="H988" s="4">
        <f t="shared" si="152"/>
        <v>0.66462566100751463</v>
      </c>
      <c r="I988" s="4">
        <f t="shared" si="153"/>
        <v>0.55999999999999994</v>
      </c>
      <c r="J988">
        <f t="shared" si="155"/>
        <v>1</v>
      </c>
      <c r="K988" t="str">
        <f>train!T988</f>
        <v>no</v>
      </c>
      <c r="L988">
        <f t="shared" si="156"/>
        <v>1.128143884114172</v>
      </c>
      <c r="M988">
        <f t="shared" si="157"/>
        <v>1.1918990869534889</v>
      </c>
      <c r="N988">
        <f t="shared" si="158"/>
        <v>1.1918990869534889</v>
      </c>
      <c r="O988">
        <f t="shared" si="159"/>
        <v>1.1918990869534889</v>
      </c>
    </row>
    <row r="989" spans="1:15">
      <c r="A989">
        <f t="shared" si="154"/>
        <v>988</v>
      </c>
      <c r="B989">
        <f>train!G989</f>
        <v>207.8</v>
      </c>
      <c r="C989">
        <f>train!J989</f>
        <v>195.7</v>
      </c>
      <c r="D989">
        <f>train!M989</f>
        <v>184.8</v>
      </c>
      <c r="E989">
        <f>train!P989</f>
        <v>13.1</v>
      </c>
      <c r="F989" s="4">
        <f t="shared" si="150"/>
        <v>0.59118065433854916</v>
      </c>
      <c r="G989" s="4">
        <f t="shared" si="151"/>
        <v>0.54467019204007783</v>
      </c>
      <c r="H989" s="4">
        <f t="shared" si="152"/>
        <v>0.54467019204007783</v>
      </c>
      <c r="I989" s="4">
        <f t="shared" si="153"/>
        <v>0.65500000000000003</v>
      </c>
      <c r="J989">
        <f t="shared" si="155"/>
        <v>1</v>
      </c>
      <c r="K989" t="str">
        <f>train!T989</f>
        <v>no</v>
      </c>
      <c r="L989">
        <f t="shared" si="156"/>
        <v>1.128143884114172</v>
      </c>
      <c r="M989">
        <f t="shared" si="157"/>
        <v>1.1712603477699164</v>
      </c>
      <c r="N989">
        <f t="shared" si="158"/>
        <v>1.1712603477699164</v>
      </c>
      <c r="O989">
        <f t="shared" si="159"/>
        <v>1.1712603477699164</v>
      </c>
    </row>
    <row r="990" spans="1:15">
      <c r="A990">
        <f t="shared" si="154"/>
        <v>989</v>
      </c>
      <c r="B990">
        <f>train!G990</f>
        <v>245.4</v>
      </c>
      <c r="C990">
        <f>train!J990</f>
        <v>148.19999999999999</v>
      </c>
      <c r="D990">
        <f>train!M990</f>
        <v>274</v>
      </c>
      <c r="E990">
        <f>train!P990</f>
        <v>7.5</v>
      </c>
      <c r="F990" s="4">
        <f t="shared" si="150"/>
        <v>0.69815078236130867</v>
      </c>
      <c r="G990" s="4">
        <f t="shared" si="151"/>
        <v>0.41246868911772888</v>
      </c>
      <c r="H990" s="4">
        <f t="shared" si="152"/>
        <v>0.41246868911772888</v>
      </c>
      <c r="I990" s="4">
        <f t="shared" si="153"/>
        <v>0.375</v>
      </c>
      <c r="J990">
        <f t="shared" si="155"/>
        <v>2</v>
      </c>
      <c r="K990" t="str">
        <f>train!T990</f>
        <v>no</v>
      </c>
      <c r="L990">
        <f t="shared" si="156"/>
        <v>1.128143884114172</v>
      </c>
      <c r="M990">
        <f t="shared" si="157"/>
        <v>0.9840225373012057</v>
      </c>
      <c r="N990">
        <f t="shared" si="158"/>
        <v>0.9840225373012057</v>
      </c>
      <c r="O990">
        <f t="shared" si="159"/>
        <v>0.9840225373012057</v>
      </c>
    </row>
    <row r="991" spans="1:15">
      <c r="A991">
        <f t="shared" si="154"/>
        <v>990</v>
      </c>
      <c r="B991">
        <f>train!G991</f>
        <v>287.10000000000002</v>
      </c>
      <c r="C991">
        <f>train!J991</f>
        <v>178.4</v>
      </c>
      <c r="D991">
        <f>train!M991</f>
        <v>153.19999999999999</v>
      </c>
      <c r="E991">
        <f>train!P991</f>
        <v>14.4</v>
      </c>
      <c r="F991" s="4">
        <f t="shared" si="150"/>
        <v>0.81678520625889051</v>
      </c>
      <c r="G991" s="4">
        <f t="shared" si="151"/>
        <v>0.49652101308099084</v>
      </c>
      <c r="H991" s="4">
        <f t="shared" si="152"/>
        <v>0.49652101308099084</v>
      </c>
      <c r="I991" s="4">
        <f t="shared" si="153"/>
        <v>0.72</v>
      </c>
      <c r="J991">
        <f t="shared" si="155"/>
        <v>1</v>
      </c>
      <c r="K991" t="str">
        <f>train!T991</f>
        <v>yes</v>
      </c>
      <c r="L991">
        <f t="shared" si="156"/>
        <v>1.128143884114172</v>
      </c>
      <c r="M991">
        <f t="shared" si="157"/>
        <v>1.2956096271737583</v>
      </c>
      <c r="N991">
        <f t="shared" si="158"/>
        <v>1.2956096271737583</v>
      </c>
      <c r="O991">
        <f t="shared" si="159"/>
        <v>1.2956096271737583</v>
      </c>
    </row>
    <row r="992" spans="1:15">
      <c r="A992">
        <f t="shared" si="154"/>
        <v>991</v>
      </c>
      <c r="B992">
        <f>train!G992</f>
        <v>192.3</v>
      </c>
      <c r="C992">
        <f>train!J992</f>
        <v>165.3</v>
      </c>
      <c r="D992">
        <f>train!M992</f>
        <v>205</v>
      </c>
      <c r="E992">
        <f>train!P992</f>
        <v>9</v>
      </c>
      <c r="F992" s="4">
        <f t="shared" si="150"/>
        <v>0.54708392603129452</v>
      </c>
      <c r="G992" s="4">
        <f t="shared" si="151"/>
        <v>0.46006123016977457</v>
      </c>
      <c r="H992" s="4">
        <f t="shared" si="152"/>
        <v>0.46006123016977457</v>
      </c>
      <c r="I992" s="4">
        <f t="shared" si="153"/>
        <v>0.45</v>
      </c>
      <c r="J992">
        <f t="shared" si="155"/>
        <v>2</v>
      </c>
      <c r="K992" t="str">
        <f>train!T992</f>
        <v>no</v>
      </c>
      <c r="L992">
        <f t="shared" si="156"/>
        <v>1.128143884114172</v>
      </c>
      <c r="M992">
        <f t="shared" si="157"/>
        <v>0.96182820354389043</v>
      </c>
      <c r="N992">
        <f t="shared" si="158"/>
        <v>0.96182820354389043</v>
      </c>
      <c r="O992">
        <f t="shared" si="159"/>
        <v>0.96182820354389043</v>
      </c>
    </row>
    <row r="993" spans="1:15">
      <c r="A993">
        <f t="shared" si="154"/>
        <v>992</v>
      </c>
      <c r="B993">
        <f>train!G993</f>
        <v>194.2</v>
      </c>
      <c r="C993">
        <f>train!J993</f>
        <v>242.1</v>
      </c>
      <c r="D993">
        <f>train!M993</f>
        <v>215.8</v>
      </c>
      <c r="E993">
        <f>train!P993</f>
        <v>9.6999999999999993</v>
      </c>
      <c r="F993" s="4">
        <f t="shared" si="150"/>
        <v>0.55248933143669987</v>
      </c>
      <c r="G993" s="4">
        <f t="shared" si="151"/>
        <v>0.67381018647369884</v>
      </c>
      <c r="H993" s="4">
        <f t="shared" si="152"/>
        <v>0.67381018647369884</v>
      </c>
      <c r="I993" s="4">
        <f t="shared" si="153"/>
        <v>0.48499999999999999</v>
      </c>
      <c r="J993">
        <f t="shared" si="155"/>
        <v>1</v>
      </c>
      <c r="K993" t="str">
        <f>train!T993</f>
        <v>no</v>
      </c>
      <c r="L993">
        <f t="shared" si="156"/>
        <v>1.128143884114172</v>
      </c>
      <c r="M993">
        <f t="shared" si="157"/>
        <v>1.2035405253429621</v>
      </c>
      <c r="N993">
        <f t="shared" si="158"/>
        <v>1.2035405253429621</v>
      </c>
      <c r="O993">
        <f t="shared" si="159"/>
        <v>1.2035405253429621</v>
      </c>
    </row>
    <row r="994" spans="1:15">
      <c r="A994">
        <f t="shared" si="154"/>
        <v>993</v>
      </c>
      <c r="B994">
        <f>train!G994</f>
        <v>211</v>
      </c>
      <c r="C994">
        <f>train!J994</f>
        <v>217</v>
      </c>
      <c r="D994">
        <f>train!M994</f>
        <v>214.8</v>
      </c>
      <c r="E994">
        <f>train!P994</f>
        <v>9.8000000000000007</v>
      </c>
      <c r="F994" s="4">
        <f t="shared" si="150"/>
        <v>0.60028449502133707</v>
      </c>
      <c r="G994" s="4">
        <f t="shared" si="151"/>
        <v>0.60395212913999441</v>
      </c>
      <c r="H994" s="4">
        <f t="shared" si="152"/>
        <v>0.60395212913999441</v>
      </c>
      <c r="I994" s="4">
        <f t="shared" si="153"/>
        <v>0.49000000000000005</v>
      </c>
      <c r="J994">
        <f t="shared" si="155"/>
        <v>1</v>
      </c>
      <c r="K994" t="str">
        <f>train!T994</f>
        <v>no</v>
      </c>
      <c r="L994">
        <f t="shared" si="156"/>
        <v>1.128143884114172</v>
      </c>
      <c r="M994">
        <f t="shared" si="157"/>
        <v>1.1532379735113159</v>
      </c>
      <c r="N994">
        <f t="shared" si="158"/>
        <v>1.1532379735113159</v>
      </c>
      <c r="O994">
        <f t="shared" si="159"/>
        <v>1.1532379735113159</v>
      </c>
    </row>
    <row r="995" spans="1:15">
      <c r="A995">
        <f t="shared" si="154"/>
        <v>994</v>
      </c>
      <c r="B995">
        <f>train!G995</f>
        <v>141.9</v>
      </c>
      <c r="C995">
        <f>train!J995</f>
        <v>228.9</v>
      </c>
      <c r="D995">
        <f>train!M995</f>
        <v>195.1</v>
      </c>
      <c r="E995">
        <f>train!P995</f>
        <v>8.6999999999999993</v>
      </c>
      <c r="F995" s="4">
        <f t="shared" si="150"/>
        <v>0.40369843527738264</v>
      </c>
      <c r="G995" s="4">
        <f t="shared" si="151"/>
        <v>0.63707208460896192</v>
      </c>
      <c r="H995" s="4">
        <f t="shared" si="152"/>
        <v>0.63707208460896192</v>
      </c>
      <c r="I995" s="4">
        <f t="shared" si="153"/>
        <v>0.43499999999999994</v>
      </c>
      <c r="J995">
        <f t="shared" si="155"/>
        <v>2</v>
      </c>
      <c r="K995" t="str">
        <f>train!T995</f>
        <v>no</v>
      </c>
      <c r="L995">
        <f t="shared" si="156"/>
        <v>1.128143884114172</v>
      </c>
      <c r="M995">
        <f t="shared" si="157"/>
        <v>1.0788508277891915</v>
      </c>
      <c r="N995">
        <f t="shared" si="158"/>
        <v>1.0788508277891915</v>
      </c>
      <c r="O995">
        <f t="shared" si="159"/>
        <v>1.0788508277891915</v>
      </c>
    </row>
    <row r="996" spans="1:15">
      <c r="A996">
        <f t="shared" si="154"/>
        <v>995</v>
      </c>
      <c r="B996">
        <f>train!G996</f>
        <v>220.5</v>
      </c>
      <c r="C996">
        <f>train!J996</f>
        <v>239.5</v>
      </c>
      <c r="D996">
        <f>train!M996</f>
        <v>254.3</v>
      </c>
      <c r="E996">
        <f>train!P996</f>
        <v>5.9</v>
      </c>
      <c r="F996" s="4">
        <f t="shared" si="150"/>
        <v>0.62731152204836416</v>
      </c>
      <c r="G996" s="4">
        <f t="shared" si="151"/>
        <v>0.66657389368215969</v>
      </c>
      <c r="H996" s="4">
        <f t="shared" si="152"/>
        <v>0.66657389368215969</v>
      </c>
      <c r="I996" s="4">
        <f t="shared" si="153"/>
        <v>0.29500000000000004</v>
      </c>
      <c r="J996">
        <f t="shared" si="155"/>
        <v>1</v>
      </c>
      <c r="K996" t="str">
        <f>train!T996</f>
        <v>no</v>
      </c>
      <c r="L996">
        <f t="shared" si="156"/>
        <v>1.128143884114172</v>
      </c>
      <c r="M996">
        <f t="shared" si="157"/>
        <v>1.1701223257300177</v>
      </c>
      <c r="N996">
        <f t="shared" si="158"/>
        <v>1.1701223257300177</v>
      </c>
      <c r="O996">
        <f t="shared" si="159"/>
        <v>1.1701223257300177</v>
      </c>
    </row>
    <row r="997" spans="1:15">
      <c r="A997">
        <f t="shared" si="154"/>
        <v>996</v>
      </c>
      <c r="B997">
        <f>train!G997</f>
        <v>157.4</v>
      </c>
      <c r="C997">
        <f>train!J997</f>
        <v>145</v>
      </c>
      <c r="D997">
        <f>train!M997</f>
        <v>281.8</v>
      </c>
      <c r="E997">
        <f>train!P997</f>
        <v>9.3000000000000007</v>
      </c>
      <c r="F997" s="4">
        <f t="shared" si="150"/>
        <v>0.44779516358463728</v>
      </c>
      <c r="G997" s="4">
        <f t="shared" si="151"/>
        <v>0.40356248260506539</v>
      </c>
      <c r="H997" s="4">
        <f t="shared" si="152"/>
        <v>0.40356248260506539</v>
      </c>
      <c r="I997" s="4">
        <f t="shared" si="153"/>
        <v>0.46500000000000002</v>
      </c>
      <c r="J997">
        <f t="shared" si="155"/>
        <v>2</v>
      </c>
      <c r="K997" t="str">
        <f>train!T997</f>
        <v>no</v>
      </c>
      <c r="L997">
        <f t="shared" si="156"/>
        <v>1.128143884114172</v>
      </c>
      <c r="M997">
        <f t="shared" si="157"/>
        <v>0.8616674899649629</v>
      </c>
      <c r="N997">
        <f t="shared" si="158"/>
        <v>0.8616674899649629</v>
      </c>
      <c r="O997">
        <f t="shared" si="159"/>
        <v>0.8616674899649629</v>
      </c>
    </row>
    <row r="998" spans="1:15">
      <c r="A998">
        <f t="shared" si="154"/>
        <v>997</v>
      </c>
      <c r="B998">
        <f>train!G998</f>
        <v>143.5</v>
      </c>
      <c r="C998">
        <f>train!J998</f>
        <v>223.5</v>
      </c>
      <c r="D998">
        <f>train!M998</f>
        <v>175.4</v>
      </c>
      <c r="E998">
        <f>train!P998</f>
        <v>11.2</v>
      </c>
      <c r="F998" s="4">
        <f t="shared" si="150"/>
        <v>0.40825035561877665</v>
      </c>
      <c r="G998" s="4">
        <f t="shared" si="151"/>
        <v>0.62204286111884222</v>
      </c>
      <c r="H998" s="4">
        <f t="shared" si="152"/>
        <v>0.62204286111884222</v>
      </c>
      <c r="I998" s="4">
        <f t="shared" si="153"/>
        <v>0.55999999999999994</v>
      </c>
      <c r="J998">
        <f t="shared" si="155"/>
        <v>2</v>
      </c>
      <c r="K998" t="str">
        <f>train!T998</f>
        <v>no</v>
      </c>
      <c r="L998">
        <f t="shared" si="156"/>
        <v>1.128143884114172</v>
      </c>
      <c r="M998">
        <f t="shared" si="157"/>
        <v>1.1198852597479296</v>
      </c>
      <c r="N998">
        <f t="shared" si="158"/>
        <v>1.1198852597479296</v>
      </c>
      <c r="O998">
        <f t="shared" si="159"/>
        <v>1.1198852597479296</v>
      </c>
    </row>
    <row r="999" spans="1:15">
      <c r="A999">
        <f t="shared" si="154"/>
        <v>998</v>
      </c>
      <c r="B999">
        <f>train!G999</f>
        <v>156</v>
      </c>
      <c r="C999">
        <f>train!J999</f>
        <v>56</v>
      </c>
      <c r="D999">
        <f>train!M999</f>
        <v>163.30000000000001</v>
      </c>
      <c r="E999">
        <f>train!P999</f>
        <v>8.9</v>
      </c>
      <c r="F999" s="4">
        <f t="shared" si="150"/>
        <v>0.44381223328591751</v>
      </c>
      <c r="G999" s="4">
        <f t="shared" si="151"/>
        <v>0.15585861397161146</v>
      </c>
      <c r="H999" s="4">
        <f t="shared" si="152"/>
        <v>0.15585861397161146</v>
      </c>
      <c r="I999" s="4">
        <f t="shared" si="153"/>
        <v>0.44500000000000001</v>
      </c>
      <c r="J999">
        <f t="shared" si="155"/>
        <v>2</v>
      </c>
      <c r="K999" t="str">
        <f>train!T999</f>
        <v>no</v>
      </c>
      <c r="L999">
        <f t="shared" si="156"/>
        <v>1.128143884114172</v>
      </c>
      <c r="M999">
        <f t="shared" si="157"/>
        <v>0.66601660152922415</v>
      </c>
      <c r="N999">
        <f t="shared" si="158"/>
        <v>0.66601660152922415</v>
      </c>
      <c r="O999">
        <f t="shared" si="159"/>
        <v>0.66601660152922415</v>
      </c>
    </row>
    <row r="1000" spans="1:15">
      <c r="A1000">
        <f t="shared" si="154"/>
        <v>999</v>
      </c>
      <c r="B1000">
        <f>train!G1000</f>
        <v>160.1</v>
      </c>
      <c r="C1000">
        <f>train!J1000</f>
        <v>208.4</v>
      </c>
      <c r="D1000">
        <f>train!M1000</f>
        <v>177.6</v>
      </c>
      <c r="E1000">
        <f>train!P1000</f>
        <v>9.1999999999999993</v>
      </c>
      <c r="F1000" s="4">
        <f t="shared" si="150"/>
        <v>0.45547652916073966</v>
      </c>
      <c r="G1000" s="4">
        <f t="shared" si="151"/>
        <v>0.58001669913721121</v>
      </c>
      <c r="H1000" s="4">
        <f t="shared" si="152"/>
        <v>0.58001669913721121</v>
      </c>
      <c r="I1000" s="4">
        <f t="shared" si="153"/>
        <v>0.45999999999999996</v>
      </c>
      <c r="J1000">
        <f t="shared" si="155"/>
        <v>2</v>
      </c>
      <c r="K1000" t="str">
        <f>train!T1000</f>
        <v>no</v>
      </c>
      <c r="L1000">
        <f t="shared" si="156"/>
        <v>1.128143884114172</v>
      </c>
      <c r="M1000">
        <f t="shared" si="157"/>
        <v>1.0449390466301689</v>
      </c>
      <c r="N1000">
        <f t="shared" si="158"/>
        <v>1.0449390466301689</v>
      </c>
      <c r="O1000">
        <f t="shared" si="159"/>
        <v>1.0449390466301689</v>
      </c>
    </row>
    <row r="1001" spans="1:15">
      <c r="A1001">
        <f t="shared" si="154"/>
        <v>1000</v>
      </c>
      <c r="B1001">
        <f>train!G1001</f>
        <v>235.1</v>
      </c>
      <c r="C1001">
        <f>train!J1001</f>
        <v>251.8</v>
      </c>
      <c r="D1001">
        <f>train!M1001</f>
        <v>285.89999999999998</v>
      </c>
      <c r="E1001">
        <f>train!P1001</f>
        <v>7.2</v>
      </c>
      <c r="F1001" s="4">
        <f t="shared" si="150"/>
        <v>0.66884779516358461</v>
      </c>
      <c r="G1001" s="4">
        <f t="shared" si="151"/>
        <v>0.70080712496521014</v>
      </c>
      <c r="H1001" s="4">
        <f t="shared" si="152"/>
        <v>0.70080712496521014</v>
      </c>
      <c r="I1001" s="4">
        <f t="shared" si="153"/>
        <v>0.36</v>
      </c>
      <c r="J1001">
        <f t="shared" si="155"/>
        <v>1</v>
      </c>
      <c r="K1001" t="str">
        <f>train!T1001</f>
        <v>yes</v>
      </c>
      <c r="L1001">
        <f t="shared" si="156"/>
        <v>1.128143884114172</v>
      </c>
      <c r="M1001">
        <f t="shared" si="157"/>
        <v>1.2486867605205061</v>
      </c>
      <c r="N1001">
        <f t="shared" si="158"/>
        <v>1.2486867605205061</v>
      </c>
      <c r="O1001">
        <f t="shared" si="159"/>
        <v>1.2486867605205061</v>
      </c>
    </row>
    <row r="1002" spans="1:15">
      <c r="A1002">
        <f t="shared" si="154"/>
        <v>1001</v>
      </c>
      <c r="B1002">
        <f>train!G1002</f>
        <v>160</v>
      </c>
      <c r="C1002">
        <f>train!J1002</f>
        <v>209.5</v>
      </c>
      <c r="D1002">
        <f>train!M1002</f>
        <v>82.3</v>
      </c>
      <c r="E1002">
        <f>train!P1002</f>
        <v>8.6999999999999993</v>
      </c>
      <c r="F1002" s="4">
        <f t="shared" si="150"/>
        <v>0.45519203413940257</v>
      </c>
      <c r="G1002" s="4">
        <f t="shared" si="151"/>
        <v>0.58307820762593932</v>
      </c>
      <c r="H1002" s="4">
        <f t="shared" si="152"/>
        <v>0.58307820762593932</v>
      </c>
      <c r="I1002" s="4">
        <f t="shared" si="153"/>
        <v>0.43499999999999994</v>
      </c>
      <c r="J1002">
        <f t="shared" si="155"/>
        <v>2</v>
      </c>
      <c r="K1002" t="str">
        <f>train!T1002</f>
        <v>yes</v>
      </c>
      <c r="L1002">
        <f t="shared" si="156"/>
        <v>1.128143884114172</v>
      </c>
      <c r="M1002">
        <f t="shared" si="157"/>
        <v>1.0374898459071891</v>
      </c>
      <c r="N1002">
        <f t="shared" si="158"/>
        <v>1.0374898459071891</v>
      </c>
      <c r="O1002">
        <f t="shared" si="159"/>
        <v>1.0374898459071891</v>
      </c>
    </row>
    <row r="1003" spans="1:15">
      <c r="A1003">
        <f t="shared" si="154"/>
        <v>1002</v>
      </c>
      <c r="B1003">
        <f>train!G1003</f>
        <v>194.8</v>
      </c>
      <c r="C1003">
        <f>train!J1003</f>
        <v>235.3</v>
      </c>
      <c r="D1003">
        <f>train!M1003</f>
        <v>174.4</v>
      </c>
      <c r="E1003">
        <f>train!P1003</f>
        <v>11</v>
      </c>
      <c r="F1003" s="4">
        <f t="shared" si="150"/>
        <v>0.55419630156472266</v>
      </c>
      <c r="G1003" s="4">
        <f t="shared" si="151"/>
        <v>0.65488449763428891</v>
      </c>
      <c r="H1003" s="4">
        <f t="shared" si="152"/>
        <v>0.65488449763428891</v>
      </c>
      <c r="I1003" s="4">
        <f t="shared" si="153"/>
        <v>0.55000000000000004</v>
      </c>
      <c r="J1003">
        <f t="shared" si="155"/>
        <v>1</v>
      </c>
      <c r="K1003" t="str">
        <f>train!T1003</f>
        <v>no</v>
      </c>
      <c r="L1003">
        <f t="shared" si="156"/>
        <v>1.128143884114172</v>
      </c>
      <c r="M1003">
        <f t="shared" si="157"/>
        <v>1.211355006243606</v>
      </c>
      <c r="N1003">
        <f t="shared" si="158"/>
        <v>1.211355006243606</v>
      </c>
      <c r="O1003">
        <f t="shared" si="159"/>
        <v>1.211355006243606</v>
      </c>
    </row>
    <row r="1004" spans="1:15">
      <c r="A1004">
        <f t="shared" si="154"/>
        <v>1003</v>
      </c>
      <c r="B1004">
        <f>train!G1004</f>
        <v>247.8</v>
      </c>
      <c r="C1004">
        <f>train!J1004</f>
        <v>130</v>
      </c>
      <c r="D1004">
        <f>train!M1004</f>
        <v>134.30000000000001</v>
      </c>
      <c r="E1004">
        <f>train!P1004</f>
        <v>6.9</v>
      </c>
      <c r="F1004" s="4">
        <f t="shared" si="150"/>
        <v>0.70497866287339972</v>
      </c>
      <c r="G1004" s="4">
        <f t="shared" si="151"/>
        <v>0.3618146395769552</v>
      </c>
      <c r="H1004" s="4">
        <f t="shared" si="152"/>
        <v>0.3618146395769552</v>
      </c>
      <c r="I1004" s="4">
        <f t="shared" si="153"/>
        <v>0.34500000000000003</v>
      </c>
      <c r="J1004">
        <f t="shared" si="155"/>
        <v>2</v>
      </c>
      <c r="K1004" t="str">
        <f>train!T1004</f>
        <v>no</v>
      </c>
      <c r="L1004">
        <f t="shared" si="156"/>
        <v>1.128143884114172</v>
      </c>
      <c r="M1004">
        <f t="shared" si="157"/>
        <v>0.93693093765291502</v>
      </c>
      <c r="N1004">
        <f t="shared" si="158"/>
        <v>0.93693093765291502</v>
      </c>
      <c r="O1004">
        <f t="shared" si="159"/>
        <v>0.93693093765291502</v>
      </c>
    </row>
    <row r="1005" spans="1:15">
      <c r="A1005">
        <f t="shared" si="154"/>
        <v>1004</v>
      </c>
      <c r="B1005">
        <f>train!G1005</f>
        <v>221.2</v>
      </c>
      <c r="C1005">
        <f>train!J1005</f>
        <v>213.6</v>
      </c>
      <c r="D1005">
        <f>train!M1005</f>
        <v>291.8</v>
      </c>
      <c r="E1005">
        <f>train!P1005</f>
        <v>11.9</v>
      </c>
      <c r="F1005" s="4">
        <f t="shared" si="150"/>
        <v>0.62930298719772404</v>
      </c>
      <c r="G1005" s="4">
        <f t="shared" si="151"/>
        <v>0.59448928472028939</v>
      </c>
      <c r="H1005" s="4">
        <f t="shared" si="152"/>
        <v>0.59448928472028939</v>
      </c>
      <c r="I1005" s="4">
        <f t="shared" si="153"/>
        <v>0.59499999999999997</v>
      </c>
      <c r="J1005">
        <f t="shared" si="155"/>
        <v>1</v>
      </c>
      <c r="K1005" t="str">
        <f>train!T1005</f>
        <v>no</v>
      </c>
      <c r="L1005">
        <f t="shared" si="156"/>
        <v>1.128143884114172</v>
      </c>
      <c r="M1005">
        <f t="shared" si="157"/>
        <v>1.2070137816075097</v>
      </c>
      <c r="N1005">
        <f t="shared" si="158"/>
        <v>1.2070137816075097</v>
      </c>
      <c r="O1005">
        <f t="shared" si="159"/>
        <v>1.2070137816075097</v>
      </c>
    </row>
    <row r="1006" spans="1:15">
      <c r="A1006">
        <f t="shared" si="154"/>
        <v>1005</v>
      </c>
      <c r="B1006">
        <f>train!G1006</f>
        <v>231.8</v>
      </c>
      <c r="C1006">
        <f>train!J1006</f>
        <v>232.9</v>
      </c>
      <c r="D1006">
        <f>train!M1006</f>
        <v>206.9</v>
      </c>
      <c r="E1006">
        <f>train!P1006</f>
        <v>7.6</v>
      </c>
      <c r="F1006" s="4">
        <f t="shared" si="150"/>
        <v>0.6594594594594595</v>
      </c>
      <c r="G1006" s="4">
        <f t="shared" si="151"/>
        <v>0.64820484274979129</v>
      </c>
      <c r="H1006" s="4">
        <f t="shared" si="152"/>
        <v>0.64820484274979129</v>
      </c>
      <c r="I1006" s="4">
        <f t="shared" si="153"/>
        <v>0.38</v>
      </c>
      <c r="J1006">
        <f t="shared" si="155"/>
        <v>1</v>
      </c>
      <c r="K1006" t="str">
        <f>train!T1006</f>
        <v>no</v>
      </c>
      <c r="L1006">
        <f t="shared" si="156"/>
        <v>1.128143884114172</v>
      </c>
      <c r="M1006">
        <f t="shared" si="157"/>
        <v>1.191480513898203</v>
      </c>
      <c r="N1006">
        <f t="shared" si="158"/>
        <v>1.191480513898203</v>
      </c>
      <c r="O1006">
        <f t="shared" si="159"/>
        <v>1.191480513898203</v>
      </c>
    </row>
    <row r="1007" spans="1:15">
      <c r="A1007">
        <f t="shared" si="154"/>
        <v>1006</v>
      </c>
      <c r="B1007">
        <f>train!G1007</f>
        <v>215.9</v>
      </c>
      <c r="C1007">
        <f>train!J1007</f>
        <v>257.89999999999998</v>
      </c>
      <c r="D1007">
        <f>train!M1007</f>
        <v>180.2</v>
      </c>
      <c r="E1007">
        <f>train!P1007</f>
        <v>11.6</v>
      </c>
      <c r="F1007" s="4">
        <f t="shared" si="150"/>
        <v>0.61422475106685637</v>
      </c>
      <c r="G1007" s="4">
        <f t="shared" si="151"/>
        <v>0.7177845811299749</v>
      </c>
      <c r="H1007" s="4">
        <f t="shared" si="152"/>
        <v>0.7177845811299749</v>
      </c>
      <c r="I1007" s="4">
        <f t="shared" si="153"/>
        <v>0.57999999999999996</v>
      </c>
      <c r="J1007">
        <f t="shared" si="155"/>
        <v>1</v>
      </c>
      <c r="K1007" t="str">
        <f>train!T1007</f>
        <v>no</v>
      </c>
      <c r="L1007">
        <f t="shared" si="156"/>
        <v>1.128143884114172</v>
      </c>
      <c r="M1007">
        <f t="shared" si="157"/>
        <v>1.3206443331340232</v>
      </c>
      <c r="N1007">
        <f t="shared" si="158"/>
        <v>1.3206443331340232</v>
      </c>
      <c r="O1007">
        <f t="shared" si="159"/>
        <v>1.3206443331340232</v>
      </c>
    </row>
    <row r="1008" spans="1:15">
      <c r="A1008">
        <f t="shared" si="154"/>
        <v>1007</v>
      </c>
      <c r="B1008">
        <f>train!G1008</f>
        <v>217.1</v>
      </c>
      <c r="C1008">
        <f>train!J1008</f>
        <v>220.8</v>
      </c>
      <c r="D1008">
        <f>train!M1008</f>
        <v>249.5</v>
      </c>
      <c r="E1008">
        <f>train!P1008</f>
        <v>8</v>
      </c>
      <c r="F1008" s="4">
        <f t="shared" si="150"/>
        <v>0.61763869132290183</v>
      </c>
      <c r="G1008" s="4">
        <f t="shared" si="151"/>
        <v>0.61452824937378236</v>
      </c>
      <c r="H1008" s="4">
        <f t="shared" si="152"/>
        <v>0.61452824937378236</v>
      </c>
      <c r="I1008" s="4">
        <f t="shared" si="153"/>
        <v>0.4</v>
      </c>
      <c r="J1008">
        <f t="shared" si="155"/>
        <v>1</v>
      </c>
      <c r="K1008" t="str">
        <f>train!T1008</f>
        <v>no</v>
      </c>
      <c r="L1008">
        <f t="shared" si="156"/>
        <v>1.128143884114172</v>
      </c>
      <c r="M1008">
        <f t="shared" si="157"/>
        <v>1.1387569940842859</v>
      </c>
      <c r="N1008">
        <f t="shared" si="158"/>
        <v>1.1387569940842859</v>
      </c>
      <c r="O1008">
        <f t="shared" si="159"/>
        <v>1.1387569940842859</v>
      </c>
    </row>
    <row r="1009" spans="1:15">
      <c r="A1009">
        <f t="shared" si="154"/>
        <v>1008</v>
      </c>
      <c r="B1009">
        <f>train!G1009</f>
        <v>83.5</v>
      </c>
      <c r="C1009">
        <f>train!J1009</f>
        <v>221.1</v>
      </c>
      <c r="D1009">
        <f>train!M1009</f>
        <v>349.7</v>
      </c>
      <c r="E1009">
        <f>train!P1009</f>
        <v>12.6</v>
      </c>
      <c r="F1009" s="4">
        <f t="shared" si="150"/>
        <v>0.2375533428165007</v>
      </c>
      <c r="G1009" s="4">
        <f t="shared" si="151"/>
        <v>0.61536320623434448</v>
      </c>
      <c r="H1009" s="4">
        <f t="shared" si="152"/>
        <v>0.61536320623434448</v>
      </c>
      <c r="I1009" s="4">
        <f t="shared" si="153"/>
        <v>0.63</v>
      </c>
      <c r="J1009">
        <f t="shared" si="155"/>
        <v>2</v>
      </c>
      <c r="K1009" t="str">
        <f>train!T1009</f>
        <v>no</v>
      </c>
      <c r="L1009">
        <f t="shared" si="156"/>
        <v>1.128143884114172</v>
      </c>
      <c r="M1009">
        <f t="shared" si="157"/>
        <v>1.1003069307503788</v>
      </c>
      <c r="N1009">
        <f t="shared" si="158"/>
        <v>1.1003069307503788</v>
      </c>
      <c r="O1009">
        <f t="shared" si="159"/>
        <v>1.1003069307503788</v>
      </c>
    </row>
    <row r="1010" spans="1:15">
      <c r="A1010">
        <f t="shared" si="154"/>
        <v>1009</v>
      </c>
      <c r="B1010">
        <f>train!G1010</f>
        <v>183.3</v>
      </c>
      <c r="C1010">
        <f>train!J1010</f>
        <v>205.1</v>
      </c>
      <c r="D1010">
        <f>train!M1010</f>
        <v>263.7</v>
      </c>
      <c r="E1010">
        <f>train!P1010</f>
        <v>5.0999999999999996</v>
      </c>
      <c r="F1010" s="4">
        <f t="shared" si="150"/>
        <v>0.52147937411095313</v>
      </c>
      <c r="G1010" s="4">
        <f t="shared" si="151"/>
        <v>0.57083217367102701</v>
      </c>
      <c r="H1010" s="4">
        <f t="shared" si="152"/>
        <v>0.57083217367102701</v>
      </c>
      <c r="I1010" s="4">
        <f t="shared" si="153"/>
        <v>0.255</v>
      </c>
      <c r="J1010">
        <f t="shared" si="155"/>
        <v>2</v>
      </c>
      <c r="K1010" t="str">
        <f>train!T1010</f>
        <v>no</v>
      </c>
      <c r="L1010">
        <f t="shared" si="156"/>
        <v>1.128143884114172</v>
      </c>
      <c r="M1010">
        <f t="shared" si="157"/>
        <v>0.99431608586964459</v>
      </c>
      <c r="N1010">
        <f t="shared" si="158"/>
        <v>0.99431608586964459</v>
      </c>
      <c r="O1010">
        <f t="shared" si="159"/>
        <v>0.99431608586964459</v>
      </c>
    </row>
    <row r="1011" spans="1:15">
      <c r="A1011">
        <f t="shared" si="154"/>
        <v>1010</v>
      </c>
      <c r="B1011">
        <f>train!G1011</f>
        <v>236.8</v>
      </c>
      <c r="C1011">
        <f>train!J1011</f>
        <v>265.3</v>
      </c>
      <c r="D1011">
        <f>train!M1011</f>
        <v>152.4</v>
      </c>
      <c r="E1011">
        <f>train!P1011</f>
        <v>9.5</v>
      </c>
      <c r="F1011" s="4">
        <f t="shared" si="150"/>
        <v>0.67368421052631577</v>
      </c>
      <c r="G1011" s="4">
        <f t="shared" si="151"/>
        <v>0.73838018369050928</v>
      </c>
      <c r="H1011" s="4">
        <f t="shared" si="152"/>
        <v>0.73838018369050928</v>
      </c>
      <c r="I1011" s="4">
        <f t="shared" si="153"/>
        <v>0.47499999999999998</v>
      </c>
      <c r="J1011">
        <f t="shared" si="155"/>
        <v>1</v>
      </c>
      <c r="K1011" t="str">
        <f>train!T1011</f>
        <v>yes</v>
      </c>
      <c r="L1011">
        <f t="shared" si="156"/>
        <v>1.128143884114172</v>
      </c>
      <c r="M1011">
        <f t="shared" si="157"/>
        <v>1.3303706276245448</v>
      </c>
      <c r="N1011">
        <f t="shared" si="158"/>
        <v>1.3303706276245448</v>
      </c>
      <c r="O1011">
        <f t="shared" si="159"/>
        <v>1.3303706276245448</v>
      </c>
    </row>
    <row r="1012" spans="1:15">
      <c r="A1012">
        <f t="shared" si="154"/>
        <v>1011</v>
      </c>
      <c r="B1012">
        <f>train!G1012</f>
        <v>193.8</v>
      </c>
      <c r="C1012">
        <f>train!J1012</f>
        <v>195.3</v>
      </c>
      <c r="D1012">
        <f>train!M1012</f>
        <v>182.7</v>
      </c>
      <c r="E1012">
        <f>train!P1012</f>
        <v>8.5</v>
      </c>
      <c r="F1012" s="4">
        <f t="shared" si="150"/>
        <v>0.55135135135135138</v>
      </c>
      <c r="G1012" s="4">
        <f t="shared" si="151"/>
        <v>0.543556916225995</v>
      </c>
      <c r="H1012" s="4">
        <f t="shared" si="152"/>
        <v>0.543556916225995</v>
      </c>
      <c r="I1012" s="4">
        <f t="shared" si="153"/>
        <v>0.42499999999999999</v>
      </c>
      <c r="J1012">
        <f t="shared" si="155"/>
        <v>2</v>
      </c>
      <c r="K1012" t="str">
        <f>train!T1012</f>
        <v>no</v>
      </c>
      <c r="L1012">
        <f t="shared" si="156"/>
        <v>1.128143884114172</v>
      </c>
      <c r="M1012">
        <f t="shared" si="157"/>
        <v>1.0370735533177906</v>
      </c>
      <c r="N1012">
        <f t="shared" si="158"/>
        <v>1.0370735533177906</v>
      </c>
      <c r="O1012">
        <f t="shared" si="159"/>
        <v>1.0370735533177906</v>
      </c>
    </row>
    <row r="1013" spans="1:15">
      <c r="A1013">
        <f t="shared" si="154"/>
        <v>1012</v>
      </c>
      <c r="B1013">
        <f>train!G1013</f>
        <v>134</v>
      </c>
      <c r="C1013">
        <f>train!J1013</f>
        <v>206</v>
      </c>
      <c r="D1013">
        <f>train!M1013</f>
        <v>180.6</v>
      </c>
      <c r="E1013">
        <f>train!P1013</f>
        <v>9.6999999999999993</v>
      </c>
      <c r="F1013" s="4">
        <f t="shared" si="150"/>
        <v>0.38122332859174962</v>
      </c>
      <c r="G1013" s="4">
        <f t="shared" si="151"/>
        <v>0.57333704425271359</v>
      </c>
      <c r="H1013" s="4">
        <f t="shared" si="152"/>
        <v>0.57333704425271359</v>
      </c>
      <c r="I1013" s="4">
        <f t="shared" si="153"/>
        <v>0.48499999999999999</v>
      </c>
      <c r="J1013">
        <f t="shared" si="155"/>
        <v>2</v>
      </c>
      <c r="K1013" t="str">
        <f>train!T1013</f>
        <v>no</v>
      </c>
      <c r="L1013">
        <f t="shared" si="156"/>
        <v>1.128143884114172</v>
      </c>
      <c r="M1013">
        <f t="shared" si="157"/>
        <v>1.018816450047529</v>
      </c>
      <c r="N1013">
        <f t="shared" si="158"/>
        <v>1.018816450047529</v>
      </c>
      <c r="O1013">
        <f t="shared" si="159"/>
        <v>1.018816450047529</v>
      </c>
    </row>
    <row r="1014" spans="1:15">
      <c r="A1014">
        <f t="shared" si="154"/>
        <v>1013</v>
      </c>
      <c r="B1014">
        <f>train!G1014</f>
        <v>176.6</v>
      </c>
      <c r="C1014">
        <f>train!J1014</f>
        <v>172.7</v>
      </c>
      <c r="D1014">
        <f>train!M1014</f>
        <v>104.5</v>
      </c>
      <c r="E1014">
        <f>train!P1014</f>
        <v>11.3</v>
      </c>
      <c r="F1014" s="4">
        <f t="shared" si="150"/>
        <v>0.50241820768136558</v>
      </c>
      <c r="G1014" s="4">
        <f t="shared" si="151"/>
        <v>0.4806568327303089</v>
      </c>
      <c r="H1014" s="4">
        <f t="shared" si="152"/>
        <v>0.4806568327303089</v>
      </c>
      <c r="I1014" s="4">
        <f t="shared" si="153"/>
        <v>0.56500000000000006</v>
      </c>
      <c r="J1014">
        <f t="shared" si="155"/>
        <v>2</v>
      </c>
      <c r="K1014" t="str">
        <f>train!T1014</f>
        <v>no</v>
      </c>
      <c r="L1014">
        <f t="shared" si="156"/>
        <v>1.128143884114172</v>
      </c>
      <c r="M1014">
        <f t="shared" si="157"/>
        <v>1.0167158094130435</v>
      </c>
      <c r="N1014">
        <f t="shared" si="158"/>
        <v>1.0167158094130435</v>
      </c>
      <c r="O1014">
        <f t="shared" si="159"/>
        <v>1.0167158094130435</v>
      </c>
    </row>
    <row r="1015" spans="1:15">
      <c r="A1015">
        <f t="shared" si="154"/>
        <v>1014</v>
      </c>
      <c r="B1015">
        <f>train!G1015</f>
        <v>191.4</v>
      </c>
      <c r="C1015">
        <f>train!J1015</f>
        <v>205.4</v>
      </c>
      <c r="D1015">
        <f>train!M1015</f>
        <v>205.7</v>
      </c>
      <c r="E1015">
        <f>train!P1015</f>
        <v>10.199999999999999</v>
      </c>
      <c r="F1015" s="4">
        <f t="shared" si="150"/>
        <v>0.54452347083926034</v>
      </c>
      <c r="G1015" s="4">
        <f t="shared" si="151"/>
        <v>0.57166713053158924</v>
      </c>
      <c r="H1015" s="4">
        <f t="shared" si="152"/>
        <v>0.57166713053158924</v>
      </c>
      <c r="I1015" s="4">
        <f t="shared" si="153"/>
        <v>0.51</v>
      </c>
      <c r="J1015">
        <f t="shared" si="155"/>
        <v>2</v>
      </c>
      <c r="K1015" t="str">
        <f>train!T1015</f>
        <v>no</v>
      </c>
      <c r="L1015">
        <f t="shared" si="156"/>
        <v>1.128143884114172</v>
      </c>
      <c r="M1015">
        <f t="shared" si="157"/>
        <v>1.1000965532876088</v>
      </c>
      <c r="N1015">
        <f t="shared" si="158"/>
        <v>1.1000965532876088</v>
      </c>
      <c r="O1015">
        <f t="shared" si="159"/>
        <v>1.1000965532876088</v>
      </c>
    </row>
    <row r="1016" spans="1:15">
      <c r="A1016">
        <f t="shared" si="154"/>
        <v>1015</v>
      </c>
      <c r="B1016">
        <f>train!G1016</f>
        <v>174.8</v>
      </c>
      <c r="C1016">
        <f>train!J1016</f>
        <v>219.6</v>
      </c>
      <c r="D1016">
        <f>train!M1016</f>
        <v>255.8</v>
      </c>
      <c r="E1016">
        <f>train!P1016</f>
        <v>12.8</v>
      </c>
      <c r="F1016" s="4">
        <f t="shared" si="150"/>
        <v>0.49729729729729732</v>
      </c>
      <c r="G1016" s="4">
        <f t="shared" si="151"/>
        <v>0.61118842193153355</v>
      </c>
      <c r="H1016" s="4">
        <f t="shared" si="152"/>
        <v>0.61118842193153355</v>
      </c>
      <c r="I1016" s="4">
        <f t="shared" si="153"/>
        <v>0.64</v>
      </c>
      <c r="J1016">
        <f t="shared" si="155"/>
        <v>1</v>
      </c>
      <c r="K1016" t="str">
        <f>train!T1016</f>
        <v>no</v>
      </c>
      <c r="L1016">
        <f t="shared" si="156"/>
        <v>1.128143884114172</v>
      </c>
      <c r="M1016">
        <f t="shared" si="157"/>
        <v>1.1849080876192521</v>
      </c>
      <c r="N1016">
        <f t="shared" si="158"/>
        <v>1.1849080876192521</v>
      </c>
      <c r="O1016">
        <f t="shared" si="159"/>
        <v>1.1849080876192521</v>
      </c>
    </row>
    <row r="1017" spans="1:15">
      <c r="A1017">
        <f t="shared" si="154"/>
        <v>1016</v>
      </c>
      <c r="B1017">
        <f>train!G1017</f>
        <v>275.2</v>
      </c>
      <c r="C1017">
        <f>train!J1017</f>
        <v>180.2</v>
      </c>
      <c r="D1017">
        <f>train!M1017</f>
        <v>159</v>
      </c>
      <c r="E1017">
        <f>train!P1017</f>
        <v>7.9</v>
      </c>
      <c r="F1017" s="4">
        <f t="shared" si="150"/>
        <v>0.78293029871977238</v>
      </c>
      <c r="G1017" s="4">
        <f t="shared" si="151"/>
        <v>0.501530754244364</v>
      </c>
      <c r="H1017" s="4">
        <f t="shared" si="152"/>
        <v>0.501530754244364</v>
      </c>
      <c r="I1017" s="4">
        <f t="shared" si="153"/>
        <v>0.39500000000000002</v>
      </c>
      <c r="J1017">
        <f t="shared" si="155"/>
        <v>2</v>
      </c>
      <c r="K1017" t="str">
        <f>train!T1017</f>
        <v>no</v>
      </c>
      <c r="L1017">
        <f t="shared" si="156"/>
        <v>1.128143884114172</v>
      </c>
      <c r="M1017">
        <f t="shared" si="157"/>
        <v>1.1278612714156264</v>
      </c>
      <c r="N1017">
        <f t="shared" si="158"/>
        <v>1.1278612714156264</v>
      </c>
      <c r="O1017">
        <f t="shared" si="159"/>
        <v>1.1278612714156264</v>
      </c>
    </row>
    <row r="1018" spans="1:15">
      <c r="A1018">
        <f t="shared" si="154"/>
        <v>1017</v>
      </c>
      <c r="B1018">
        <f>train!G1018</f>
        <v>174</v>
      </c>
      <c r="C1018">
        <f>train!J1018</f>
        <v>241.1</v>
      </c>
      <c r="D1018">
        <f>train!M1018</f>
        <v>207.8</v>
      </c>
      <c r="E1018">
        <f>train!P1018</f>
        <v>7.9</v>
      </c>
      <c r="F1018" s="4">
        <f t="shared" si="150"/>
        <v>0.49502133712660029</v>
      </c>
      <c r="G1018" s="4">
        <f t="shared" si="151"/>
        <v>0.67102699693849144</v>
      </c>
      <c r="H1018" s="4">
        <f t="shared" si="152"/>
        <v>0.67102699693849144</v>
      </c>
      <c r="I1018" s="4">
        <f t="shared" si="153"/>
        <v>0.39500000000000002</v>
      </c>
      <c r="J1018">
        <f t="shared" si="155"/>
        <v>1</v>
      </c>
      <c r="K1018" t="str">
        <f>train!T1018</f>
        <v>no</v>
      </c>
      <c r="L1018">
        <f t="shared" si="156"/>
        <v>1.128143884114172</v>
      </c>
      <c r="M1018">
        <f t="shared" si="157"/>
        <v>1.1408880687653753</v>
      </c>
      <c r="N1018">
        <f t="shared" si="158"/>
        <v>1.1408880687653753</v>
      </c>
      <c r="O1018">
        <f t="shared" si="159"/>
        <v>1.1408880687653753</v>
      </c>
    </row>
    <row r="1019" spans="1:15">
      <c r="A1019">
        <f t="shared" si="154"/>
        <v>1018</v>
      </c>
      <c r="B1019">
        <f>train!G1019</f>
        <v>165</v>
      </c>
      <c r="C1019">
        <f>train!J1019</f>
        <v>249.7</v>
      </c>
      <c r="D1019">
        <f>train!M1019</f>
        <v>170.3</v>
      </c>
      <c r="E1019">
        <f>train!P1019</f>
        <v>12.6</v>
      </c>
      <c r="F1019" s="4">
        <f t="shared" si="150"/>
        <v>0.4694167852062589</v>
      </c>
      <c r="G1019" s="4">
        <f t="shared" si="151"/>
        <v>0.69496242694127464</v>
      </c>
      <c r="H1019" s="4">
        <f t="shared" si="152"/>
        <v>0.69496242694127464</v>
      </c>
      <c r="I1019" s="4">
        <f t="shared" si="153"/>
        <v>0.63</v>
      </c>
      <c r="J1019">
        <f t="shared" si="155"/>
        <v>1</v>
      </c>
      <c r="K1019" t="str">
        <f>train!T1019</f>
        <v>no</v>
      </c>
      <c r="L1019">
        <f t="shared" si="156"/>
        <v>1.128143884114172</v>
      </c>
      <c r="M1019">
        <f t="shared" si="157"/>
        <v>1.2582518301014276</v>
      </c>
      <c r="N1019">
        <f t="shared" si="158"/>
        <v>1.2582518301014276</v>
      </c>
      <c r="O1019">
        <f t="shared" si="159"/>
        <v>1.2582518301014276</v>
      </c>
    </row>
    <row r="1020" spans="1:15">
      <c r="A1020">
        <f t="shared" si="154"/>
        <v>1019</v>
      </c>
      <c r="B1020">
        <f>train!G1020</f>
        <v>228.7</v>
      </c>
      <c r="C1020">
        <f>train!J1020</f>
        <v>168.7</v>
      </c>
      <c r="D1020">
        <f>train!M1020</f>
        <v>223.5</v>
      </c>
      <c r="E1020">
        <f>train!P1020</f>
        <v>11.8</v>
      </c>
      <c r="F1020" s="4">
        <f t="shared" si="150"/>
        <v>0.65064011379800846</v>
      </c>
      <c r="G1020" s="4">
        <f t="shared" si="151"/>
        <v>0.46952407458947948</v>
      </c>
      <c r="H1020" s="4">
        <f t="shared" si="152"/>
        <v>0.46952407458947948</v>
      </c>
      <c r="I1020" s="4">
        <f t="shared" si="153"/>
        <v>0.59000000000000008</v>
      </c>
      <c r="J1020">
        <f t="shared" si="155"/>
        <v>2</v>
      </c>
      <c r="K1020" t="str">
        <f>train!T1020</f>
        <v>no</v>
      </c>
      <c r="L1020">
        <f t="shared" si="156"/>
        <v>1.128143884114172</v>
      </c>
      <c r="M1020">
        <f t="shared" si="157"/>
        <v>1.1010623374365776</v>
      </c>
      <c r="N1020">
        <f t="shared" si="158"/>
        <v>1.1010623374365776</v>
      </c>
      <c r="O1020">
        <f t="shared" si="159"/>
        <v>1.1010623374365776</v>
      </c>
    </row>
    <row r="1021" spans="1:15">
      <c r="A1021">
        <f t="shared" si="154"/>
        <v>1020</v>
      </c>
      <c r="B1021">
        <f>train!G1021</f>
        <v>107.9</v>
      </c>
      <c r="C1021">
        <f>train!J1021</f>
        <v>235.8</v>
      </c>
      <c r="D1021">
        <f>train!M1021</f>
        <v>228.6</v>
      </c>
      <c r="E1021">
        <f>train!P1021</f>
        <v>9.5</v>
      </c>
      <c r="F1021" s="4">
        <f t="shared" si="150"/>
        <v>0.30697012802275964</v>
      </c>
      <c r="G1021" s="4">
        <f t="shared" si="151"/>
        <v>0.65627609240189255</v>
      </c>
      <c r="H1021" s="4">
        <f t="shared" si="152"/>
        <v>0.65627609240189255</v>
      </c>
      <c r="I1021" s="4">
        <f t="shared" si="153"/>
        <v>0.47499999999999998</v>
      </c>
      <c r="J1021">
        <f t="shared" si="155"/>
        <v>2</v>
      </c>
      <c r="K1021" t="str">
        <f>train!T1021</f>
        <v>no</v>
      </c>
      <c r="L1021">
        <f t="shared" si="156"/>
        <v>1.128143884114172</v>
      </c>
      <c r="M1021">
        <f t="shared" si="157"/>
        <v>1.0868543041341394</v>
      </c>
      <c r="N1021">
        <f t="shared" si="158"/>
        <v>1.0868543041341394</v>
      </c>
      <c r="O1021">
        <f t="shared" si="159"/>
        <v>1.0868543041341394</v>
      </c>
    </row>
    <row r="1022" spans="1:15">
      <c r="A1022">
        <f t="shared" si="154"/>
        <v>1021</v>
      </c>
      <c r="B1022">
        <f>train!G1022</f>
        <v>221.3</v>
      </c>
      <c r="C1022">
        <f>train!J1022</f>
        <v>157.80000000000001</v>
      </c>
      <c r="D1022">
        <f>train!M1022</f>
        <v>192.5</v>
      </c>
      <c r="E1022">
        <f>train!P1022</f>
        <v>11.3</v>
      </c>
      <c r="F1022" s="4">
        <f t="shared" si="150"/>
        <v>0.62958748221906125</v>
      </c>
      <c r="G1022" s="4">
        <f t="shared" si="151"/>
        <v>0.43918730865571948</v>
      </c>
      <c r="H1022" s="4">
        <f t="shared" si="152"/>
        <v>0.43918730865571948</v>
      </c>
      <c r="I1022" s="4">
        <f t="shared" si="153"/>
        <v>0.56500000000000006</v>
      </c>
      <c r="J1022">
        <f t="shared" si="155"/>
        <v>2</v>
      </c>
      <c r="K1022" t="str">
        <f>train!T1022</f>
        <v>no</v>
      </c>
      <c r="L1022">
        <f t="shared" si="156"/>
        <v>1.128143884114172</v>
      </c>
      <c r="M1022">
        <f t="shared" si="157"/>
        <v>1.0494648073830037</v>
      </c>
      <c r="N1022">
        <f t="shared" si="158"/>
        <v>1.0494648073830037</v>
      </c>
      <c r="O1022">
        <f t="shared" si="159"/>
        <v>1.0494648073830037</v>
      </c>
    </row>
    <row r="1023" spans="1:15">
      <c r="A1023">
        <f t="shared" si="154"/>
        <v>1022</v>
      </c>
      <c r="B1023">
        <f>train!G1023</f>
        <v>141.1</v>
      </c>
      <c r="C1023">
        <f>train!J1023</f>
        <v>211.4</v>
      </c>
      <c r="D1023">
        <f>train!M1023</f>
        <v>103.7</v>
      </c>
      <c r="E1023">
        <f>train!P1023</f>
        <v>5.9</v>
      </c>
      <c r="F1023" s="4">
        <f t="shared" si="150"/>
        <v>0.40142247510668561</v>
      </c>
      <c r="G1023" s="4">
        <f t="shared" si="151"/>
        <v>0.58836626774283329</v>
      </c>
      <c r="H1023" s="4">
        <f t="shared" si="152"/>
        <v>0.58836626774283329</v>
      </c>
      <c r="I1023" s="4">
        <f t="shared" si="153"/>
        <v>0.29500000000000004</v>
      </c>
      <c r="J1023">
        <f t="shared" si="155"/>
        <v>2</v>
      </c>
      <c r="K1023" t="str">
        <f>train!T1023</f>
        <v>no</v>
      </c>
      <c r="L1023">
        <f t="shared" si="156"/>
        <v>1.128143884114172</v>
      </c>
      <c r="M1023">
        <f t="shared" si="157"/>
        <v>0.96980138871628785</v>
      </c>
      <c r="N1023">
        <f t="shared" si="158"/>
        <v>0.96980138871628785</v>
      </c>
      <c r="O1023">
        <f t="shared" si="159"/>
        <v>0.96980138871628785</v>
      </c>
    </row>
    <row r="1024" spans="1:15">
      <c r="A1024">
        <f t="shared" si="154"/>
        <v>1023</v>
      </c>
      <c r="B1024">
        <f>train!G1024</f>
        <v>166.4</v>
      </c>
      <c r="C1024">
        <f>train!J1024</f>
        <v>238.3</v>
      </c>
      <c r="D1024">
        <f>train!M1024</f>
        <v>150.69999999999999</v>
      </c>
      <c r="E1024">
        <f>train!P1024</f>
        <v>10.7</v>
      </c>
      <c r="F1024" s="4">
        <f t="shared" si="150"/>
        <v>0.47339971550497867</v>
      </c>
      <c r="G1024" s="4">
        <f t="shared" si="151"/>
        <v>0.66323406623991099</v>
      </c>
      <c r="H1024" s="4">
        <f t="shared" si="152"/>
        <v>0.66323406623991099</v>
      </c>
      <c r="I1024" s="4">
        <f t="shared" si="153"/>
        <v>0.53499999999999992</v>
      </c>
      <c r="J1024">
        <f t="shared" si="155"/>
        <v>1</v>
      </c>
      <c r="K1024" t="str">
        <f>train!T1024</f>
        <v>no</v>
      </c>
      <c r="L1024">
        <f t="shared" si="156"/>
        <v>1.128143884114172</v>
      </c>
      <c r="M1024">
        <f t="shared" si="157"/>
        <v>1.1790212652375902</v>
      </c>
      <c r="N1024">
        <f t="shared" si="158"/>
        <v>1.1790212652375902</v>
      </c>
      <c r="O1024">
        <f t="shared" si="159"/>
        <v>1.1790212652375902</v>
      </c>
    </row>
    <row r="1025" spans="1:15">
      <c r="A1025">
        <f t="shared" si="154"/>
        <v>1024</v>
      </c>
      <c r="B1025">
        <f>train!G1025</f>
        <v>249.6</v>
      </c>
      <c r="C1025">
        <f>train!J1025</f>
        <v>227.2</v>
      </c>
      <c r="D1025">
        <f>train!M1025</f>
        <v>239.9</v>
      </c>
      <c r="E1025">
        <f>train!P1025</f>
        <v>7.6</v>
      </c>
      <c r="F1025" s="4">
        <f t="shared" si="150"/>
        <v>0.71009957325746798</v>
      </c>
      <c r="G1025" s="4">
        <f t="shared" si="151"/>
        <v>0.63234066239910935</v>
      </c>
      <c r="H1025" s="4">
        <f t="shared" si="152"/>
        <v>0.63234066239910935</v>
      </c>
      <c r="I1025" s="4">
        <f t="shared" si="153"/>
        <v>0.38</v>
      </c>
      <c r="J1025">
        <f t="shared" si="155"/>
        <v>1</v>
      </c>
      <c r="K1025" t="str">
        <f>train!T1025</f>
        <v>no</v>
      </c>
      <c r="L1025">
        <f t="shared" si="156"/>
        <v>1.128143884114172</v>
      </c>
      <c r="M1025">
        <f t="shared" si="157"/>
        <v>1.2034744827320298</v>
      </c>
      <c r="N1025">
        <f t="shared" si="158"/>
        <v>1.2034744827320298</v>
      </c>
      <c r="O1025">
        <f t="shared" si="159"/>
        <v>1.2034744827320298</v>
      </c>
    </row>
    <row r="1026" spans="1:15">
      <c r="A1026">
        <f t="shared" si="154"/>
        <v>1025</v>
      </c>
      <c r="B1026">
        <f>train!G1026</f>
        <v>178.6</v>
      </c>
      <c r="C1026">
        <f>train!J1026</f>
        <v>213.1</v>
      </c>
      <c r="D1026">
        <f>train!M1026</f>
        <v>198</v>
      </c>
      <c r="E1026">
        <f>train!P1026</f>
        <v>10.9</v>
      </c>
      <c r="F1026" s="4">
        <f t="shared" ref="F1026:F1089" si="160">(B1026-$W$3)/($W$2-$W$3)</f>
        <v>0.50810810810810814</v>
      </c>
      <c r="G1026" s="4">
        <f t="shared" ref="G1026:G1089" si="161">(C1026-$W$5)/($W$4-$W$5)</f>
        <v>0.59309768995268575</v>
      </c>
      <c r="H1026" s="4">
        <f t="shared" ref="H1026:H1089" si="162">(C1026-$W$5)/($W$4-$W$5)</f>
        <v>0.59309768995268575</v>
      </c>
      <c r="I1026" s="4">
        <f t="shared" ref="I1026:I1089" si="163">(E1026-$W$9)/($W$8-$W$9)</f>
        <v>0.54500000000000004</v>
      </c>
      <c r="J1026">
        <f t="shared" si="155"/>
        <v>2</v>
      </c>
      <c r="K1026" t="str">
        <f>train!T1026</f>
        <v>no</v>
      </c>
      <c r="L1026">
        <f t="shared" si="156"/>
        <v>1.128143884114172</v>
      </c>
      <c r="M1026">
        <f t="shared" si="157"/>
        <v>1.1219307417036157</v>
      </c>
      <c r="N1026">
        <f t="shared" si="158"/>
        <v>1.1219307417036157</v>
      </c>
      <c r="O1026">
        <f t="shared" si="159"/>
        <v>1.1219307417036157</v>
      </c>
    </row>
    <row r="1027" spans="1:15">
      <c r="A1027">
        <f t="shared" ref="A1027:A1090" si="164">ROW()-1</f>
        <v>1026</v>
      </c>
      <c r="B1027">
        <f>train!G1027</f>
        <v>139</v>
      </c>
      <c r="C1027">
        <f>train!J1027</f>
        <v>224.9</v>
      </c>
      <c r="D1027">
        <f>train!M1027</f>
        <v>170.8</v>
      </c>
      <c r="E1027">
        <f>train!P1027</f>
        <v>15.7</v>
      </c>
      <c r="F1027" s="4">
        <f t="shared" si="160"/>
        <v>0.39544807965860596</v>
      </c>
      <c r="G1027" s="4">
        <f t="shared" si="161"/>
        <v>0.62593932646813244</v>
      </c>
      <c r="H1027" s="4">
        <f t="shared" si="162"/>
        <v>0.62593932646813244</v>
      </c>
      <c r="I1027" s="4">
        <f t="shared" si="163"/>
        <v>0.78499999999999992</v>
      </c>
      <c r="J1027">
        <f t="shared" ref="J1027:J1090" si="165">MATCH(MIN(L1027:O1027),L1027:O1027,0)</f>
        <v>1</v>
      </c>
      <c r="K1027" t="str">
        <f>train!T1027</f>
        <v>no</v>
      </c>
      <c r="L1027">
        <f t="shared" ref="L1027:L1090" si="166">SQRT(($F$2-$Z$3)^2+($G$2-$AA$3)^2+($H$2-$AB$3)^2+($I$2-$AC$3)^2)</f>
        <v>1.128143884114172</v>
      </c>
      <c r="M1027">
        <f t="shared" ref="M1027:M1090" si="167">SQRT((F1027-$Z$4)^2+(G1027-$AA$4)^2+(H1027-$AB$4)^2+(I1027-$AC$4)^2)</f>
        <v>1.247479163972063</v>
      </c>
      <c r="N1027">
        <f t="shared" ref="N1027:N1090" si="168">SQRT((F1027-$Z$5)^2+(G1027-$AA$5)^2+(H1027-$AB$5)^2+(I1027-$AC$5)^2)</f>
        <v>1.247479163972063</v>
      </c>
      <c r="O1027">
        <f t="shared" ref="O1027:O1090" si="169">SQRT((F1027-$Z$6)^2+(G1027-$AA$6)^2+(H1027-$AB$6)^2+(I1027-$AC$6)^2)</f>
        <v>1.247479163972063</v>
      </c>
    </row>
    <row r="1028" spans="1:15">
      <c r="A1028">
        <f t="shared" si="164"/>
        <v>1027</v>
      </c>
      <c r="B1028">
        <f>train!G1028</f>
        <v>134.30000000000001</v>
      </c>
      <c r="C1028">
        <f>train!J1028</f>
        <v>202.3</v>
      </c>
      <c r="D1028">
        <f>train!M1028</f>
        <v>195.9</v>
      </c>
      <c r="E1028">
        <f>train!P1028</f>
        <v>12.6</v>
      </c>
      <c r="F1028" s="4">
        <f t="shared" si="160"/>
        <v>0.38207681365576107</v>
      </c>
      <c r="G1028" s="4">
        <f t="shared" si="161"/>
        <v>0.56303924297244645</v>
      </c>
      <c r="H1028" s="4">
        <f t="shared" si="162"/>
        <v>0.56303924297244645</v>
      </c>
      <c r="I1028" s="4">
        <f t="shared" si="163"/>
        <v>0.63</v>
      </c>
      <c r="J1028">
        <f t="shared" si="165"/>
        <v>2</v>
      </c>
      <c r="K1028" t="str">
        <f>train!T1028</f>
        <v>no</v>
      </c>
      <c r="L1028">
        <f t="shared" si="166"/>
        <v>1.128143884114172</v>
      </c>
      <c r="M1028">
        <f t="shared" si="167"/>
        <v>1.0848544002709812</v>
      </c>
      <c r="N1028">
        <f t="shared" si="168"/>
        <v>1.0848544002709812</v>
      </c>
      <c r="O1028">
        <f t="shared" si="169"/>
        <v>1.0848544002709812</v>
      </c>
    </row>
    <row r="1029" spans="1:15">
      <c r="A1029">
        <f t="shared" si="164"/>
        <v>1028</v>
      </c>
      <c r="B1029">
        <f>train!G1029</f>
        <v>215.9</v>
      </c>
      <c r="C1029">
        <f>train!J1029</f>
        <v>240.1</v>
      </c>
      <c r="D1029">
        <f>train!M1029</f>
        <v>156.69999999999999</v>
      </c>
      <c r="E1029">
        <f>train!P1029</f>
        <v>4.9000000000000004</v>
      </c>
      <c r="F1029" s="4">
        <f t="shared" si="160"/>
        <v>0.61422475106685637</v>
      </c>
      <c r="G1029" s="4">
        <f t="shared" si="161"/>
        <v>0.66824380740328415</v>
      </c>
      <c r="H1029" s="4">
        <f t="shared" si="162"/>
        <v>0.66824380740328415</v>
      </c>
      <c r="I1029" s="4">
        <f t="shared" si="163"/>
        <v>0.24500000000000002</v>
      </c>
      <c r="J1029">
        <f t="shared" si="165"/>
        <v>1</v>
      </c>
      <c r="K1029" t="str">
        <f>train!T1029</f>
        <v>no</v>
      </c>
      <c r="L1029">
        <f t="shared" si="166"/>
        <v>1.128143884114172</v>
      </c>
      <c r="M1029">
        <f t="shared" si="167"/>
        <v>1.1534282019652617</v>
      </c>
      <c r="N1029">
        <f t="shared" si="168"/>
        <v>1.1534282019652617</v>
      </c>
      <c r="O1029">
        <f t="shared" si="169"/>
        <v>1.1534282019652617</v>
      </c>
    </row>
    <row r="1030" spans="1:15">
      <c r="A1030">
        <f t="shared" si="164"/>
        <v>1029</v>
      </c>
      <c r="B1030">
        <f>train!G1030</f>
        <v>178.4</v>
      </c>
      <c r="C1030">
        <f>train!J1030</f>
        <v>168.3</v>
      </c>
      <c r="D1030">
        <f>train!M1030</f>
        <v>120.5</v>
      </c>
      <c r="E1030">
        <f>train!P1030</f>
        <v>9.3000000000000007</v>
      </c>
      <c r="F1030" s="4">
        <f t="shared" si="160"/>
        <v>0.50753911806543384</v>
      </c>
      <c r="G1030" s="4">
        <f t="shared" si="161"/>
        <v>0.4684107987753966</v>
      </c>
      <c r="H1030" s="4">
        <f t="shared" si="162"/>
        <v>0.4684107987753966</v>
      </c>
      <c r="I1030" s="4">
        <f t="shared" si="163"/>
        <v>0.46500000000000002</v>
      </c>
      <c r="J1030">
        <f t="shared" si="165"/>
        <v>2</v>
      </c>
      <c r="K1030" t="str">
        <f>train!T1030</f>
        <v>no</v>
      </c>
      <c r="L1030">
        <f t="shared" si="166"/>
        <v>1.128143884114172</v>
      </c>
      <c r="M1030">
        <f t="shared" si="167"/>
        <v>0.9553210503204923</v>
      </c>
      <c r="N1030">
        <f t="shared" si="168"/>
        <v>0.9553210503204923</v>
      </c>
      <c r="O1030">
        <f t="shared" si="169"/>
        <v>0.9553210503204923</v>
      </c>
    </row>
    <row r="1031" spans="1:15">
      <c r="A1031">
        <f t="shared" si="164"/>
        <v>1030</v>
      </c>
      <c r="B1031">
        <f>train!G1031</f>
        <v>106.4</v>
      </c>
      <c r="C1031">
        <f>train!J1031</f>
        <v>140.19999999999999</v>
      </c>
      <c r="D1031">
        <f>train!M1031</f>
        <v>90.9</v>
      </c>
      <c r="E1031">
        <f>train!P1031</f>
        <v>11.4</v>
      </c>
      <c r="F1031" s="4">
        <f t="shared" si="160"/>
        <v>0.30270270270270272</v>
      </c>
      <c r="G1031" s="4">
        <f t="shared" si="161"/>
        <v>0.39020317283607009</v>
      </c>
      <c r="H1031" s="4">
        <f t="shared" si="162"/>
        <v>0.39020317283607009</v>
      </c>
      <c r="I1031" s="4">
        <f t="shared" si="163"/>
        <v>0.57000000000000006</v>
      </c>
      <c r="J1031">
        <f t="shared" si="165"/>
        <v>2</v>
      </c>
      <c r="K1031" t="str">
        <f>train!T1031</f>
        <v>no</v>
      </c>
      <c r="L1031">
        <f t="shared" si="166"/>
        <v>1.128143884114172</v>
      </c>
      <c r="M1031">
        <f t="shared" si="167"/>
        <v>0.84914425064661003</v>
      </c>
      <c r="N1031">
        <f t="shared" si="168"/>
        <v>0.84914425064661003</v>
      </c>
      <c r="O1031">
        <f t="shared" si="169"/>
        <v>0.84914425064661003</v>
      </c>
    </row>
    <row r="1032" spans="1:15">
      <c r="A1032">
        <f t="shared" si="164"/>
        <v>1031</v>
      </c>
      <c r="B1032">
        <f>train!G1032</f>
        <v>170.7</v>
      </c>
      <c r="C1032">
        <f>train!J1032</f>
        <v>240.2</v>
      </c>
      <c r="D1032">
        <f>train!M1032</f>
        <v>119</v>
      </c>
      <c r="E1032">
        <f>train!P1032</f>
        <v>11.4</v>
      </c>
      <c r="F1032" s="4">
        <f t="shared" si="160"/>
        <v>0.48563300142247506</v>
      </c>
      <c r="G1032" s="4">
        <f t="shared" si="161"/>
        <v>0.66852212635680486</v>
      </c>
      <c r="H1032" s="4">
        <f t="shared" si="162"/>
        <v>0.66852212635680486</v>
      </c>
      <c r="I1032" s="4">
        <f t="shared" si="163"/>
        <v>0.57000000000000006</v>
      </c>
      <c r="J1032">
        <f t="shared" si="165"/>
        <v>1</v>
      </c>
      <c r="K1032" t="str">
        <f>train!T1032</f>
        <v>no</v>
      </c>
      <c r="L1032">
        <f t="shared" si="166"/>
        <v>1.128143884114172</v>
      </c>
      <c r="M1032">
        <f t="shared" si="167"/>
        <v>1.2060609764551082</v>
      </c>
      <c r="N1032">
        <f t="shared" si="168"/>
        <v>1.2060609764551082</v>
      </c>
      <c r="O1032">
        <f t="shared" si="169"/>
        <v>1.2060609764551082</v>
      </c>
    </row>
    <row r="1033" spans="1:15">
      <c r="A1033">
        <f t="shared" si="164"/>
        <v>1032</v>
      </c>
      <c r="B1033">
        <f>train!G1033</f>
        <v>184.5</v>
      </c>
      <c r="C1033">
        <f>train!J1033</f>
        <v>183.2</v>
      </c>
      <c r="D1033">
        <f>train!M1033</f>
        <v>127.4</v>
      </c>
      <c r="E1033">
        <f>train!P1033</f>
        <v>12.3</v>
      </c>
      <c r="F1033" s="4">
        <f t="shared" si="160"/>
        <v>0.5248933143669986</v>
      </c>
      <c r="G1033" s="4">
        <f t="shared" si="161"/>
        <v>0.50988032284998608</v>
      </c>
      <c r="H1033" s="4">
        <f t="shared" si="162"/>
        <v>0.50988032284998608</v>
      </c>
      <c r="I1033" s="4">
        <f t="shared" si="163"/>
        <v>0.61499999999999999</v>
      </c>
      <c r="J1033">
        <f t="shared" si="165"/>
        <v>2</v>
      </c>
      <c r="K1033" t="str">
        <f>train!T1033</f>
        <v>no</v>
      </c>
      <c r="L1033">
        <f t="shared" si="166"/>
        <v>1.128143884114172</v>
      </c>
      <c r="M1033">
        <f t="shared" si="167"/>
        <v>1.083371533097665</v>
      </c>
      <c r="N1033">
        <f t="shared" si="168"/>
        <v>1.083371533097665</v>
      </c>
      <c r="O1033">
        <f t="shared" si="169"/>
        <v>1.083371533097665</v>
      </c>
    </row>
    <row r="1034" spans="1:15">
      <c r="A1034">
        <f t="shared" si="164"/>
        <v>1033</v>
      </c>
      <c r="B1034">
        <f>train!G1034</f>
        <v>161.19999999999999</v>
      </c>
      <c r="C1034">
        <f>train!J1034</f>
        <v>204.2</v>
      </c>
      <c r="D1034">
        <f>train!M1034</f>
        <v>231.5</v>
      </c>
      <c r="E1034">
        <f>train!P1034</f>
        <v>8.9</v>
      </c>
      <c r="F1034" s="4">
        <f t="shared" si="160"/>
        <v>0.45860597439544803</v>
      </c>
      <c r="G1034" s="4">
        <f t="shared" si="161"/>
        <v>0.56832730308934032</v>
      </c>
      <c r="H1034" s="4">
        <f t="shared" si="162"/>
        <v>0.56832730308934032</v>
      </c>
      <c r="I1034" s="4">
        <f t="shared" si="163"/>
        <v>0.44500000000000001</v>
      </c>
      <c r="J1034">
        <f t="shared" si="165"/>
        <v>2</v>
      </c>
      <c r="K1034" t="str">
        <f>train!T1034</f>
        <v>no</v>
      </c>
      <c r="L1034">
        <f t="shared" si="166"/>
        <v>1.128143884114172</v>
      </c>
      <c r="M1034">
        <f t="shared" si="167"/>
        <v>1.0268087877617742</v>
      </c>
      <c r="N1034">
        <f t="shared" si="168"/>
        <v>1.0268087877617742</v>
      </c>
      <c r="O1034">
        <f t="shared" si="169"/>
        <v>1.0268087877617742</v>
      </c>
    </row>
    <row r="1035" spans="1:15">
      <c r="A1035">
        <f t="shared" si="164"/>
        <v>1034</v>
      </c>
      <c r="B1035">
        <f>train!G1035</f>
        <v>84.9</v>
      </c>
      <c r="C1035">
        <f>train!J1035</f>
        <v>257.5</v>
      </c>
      <c r="D1035">
        <f>train!M1035</f>
        <v>210.5</v>
      </c>
      <c r="E1035">
        <f>train!P1035</f>
        <v>7.5</v>
      </c>
      <c r="F1035" s="4">
        <f t="shared" si="160"/>
        <v>0.2415362731152205</v>
      </c>
      <c r="G1035" s="4">
        <f t="shared" si="161"/>
        <v>0.71667130531589196</v>
      </c>
      <c r="H1035" s="4">
        <f t="shared" si="162"/>
        <v>0.71667130531589196</v>
      </c>
      <c r="I1035" s="4">
        <f t="shared" si="163"/>
        <v>0.375</v>
      </c>
      <c r="J1035">
        <f t="shared" si="165"/>
        <v>2</v>
      </c>
      <c r="K1035" t="str">
        <f>train!T1035</f>
        <v>no</v>
      </c>
      <c r="L1035">
        <f t="shared" si="166"/>
        <v>1.128143884114172</v>
      </c>
      <c r="M1035">
        <f t="shared" si="167"/>
        <v>1.1073392844818426</v>
      </c>
      <c r="N1035">
        <f t="shared" si="168"/>
        <v>1.1073392844818426</v>
      </c>
      <c r="O1035">
        <f t="shared" si="169"/>
        <v>1.1073392844818426</v>
      </c>
    </row>
    <row r="1036" spans="1:15">
      <c r="A1036">
        <f t="shared" si="164"/>
        <v>1035</v>
      </c>
      <c r="B1036">
        <f>train!G1036</f>
        <v>217.9</v>
      </c>
      <c r="C1036">
        <f>train!J1036</f>
        <v>230.1</v>
      </c>
      <c r="D1036">
        <f>train!M1036</f>
        <v>232.1</v>
      </c>
      <c r="E1036">
        <f>train!P1036</f>
        <v>10.6</v>
      </c>
      <c r="F1036" s="4">
        <f t="shared" si="160"/>
        <v>0.61991465149359892</v>
      </c>
      <c r="G1036" s="4">
        <f t="shared" si="161"/>
        <v>0.64041191205121062</v>
      </c>
      <c r="H1036" s="4">
        <f t="shared" si="162"/>
        <v>0.64041191205121062</v>
      </c>
      <c r="I1036" s="4">
        <f t="shared" si="163"/>
        <v>0.53</v>
      </c>
      <c r="J1036">
        <f t="shared" si="165"/>
        <v>1</v>
      </c>
      <c r="K1036" t="str">
        <f>train!T1036</f>
        <v>no</v>
      </c>
      <c r="L1036">
        <f t="shared" si="166"/>
        <v>1.128143884114172</v>
      </c>
      <c r="M1036">
        <f t="shared" si="167"/>
        <v>1.2187899775312419</v>
      </c>
      <c r="N1036">
        <f t="shared" si="168"/>
        <v>1.2187899775312419</v>
      </c>
      <c r="O1036">
        <f t="shared" si="169"/>
        <v>1.2187899775312419</v>
      </c>
    </row>
    <row r="1037" spans="1:15">
      <c r="A1037">
        <f t="shared" si="164"/>
        <v>1036</v>
      </c>
      <c r="B1037">
        <f>train!G1037</f>
        <v>243</v>
      </c>
      <c r="C1037">
        <f>train!J1037</f>
        <v>183.9</v>
      </c>
      <c r="D1037">
        <f>train!M1037</f>
        <v>184.3</v>
      </c>
      <c r="E1037">
        <f>train!P1037</f>
        <v>15.3</v>
      </c>
      <c r="F1037" s="4">
        <f t="shared" si="160"/>
        <v>0.69132290184921763</v>
      </c>
      <c r="G1037" s="4">
        <f t="shared" si="161"/>
        <v>0.51182855552463125</v>
      </c>
      <c r="H1037" s="4">
        <f t="shared" si="162"/>
        <v>0.51182855552463125</v>
      </c>
      <c r="I1037" s="4">
        <f t="shared" si="163"/>
        <v>0.76500000000000001</v>
      </c>
      <c r="J1037">
        <f t="shared" si="165"/>
        <v>1</v>
      </c>
      <c r="K1037" t="str">
        <f>train!T1037</f>
        <v>yes</v>
      </c>
      <c r="L1037">
        <f t="shared" si="166"/>
        <v>1.128143884114172</v>
      </c>
      <c r="M1037">
        <f t="shared" si="167"/>
        <v>1.2597973230333854</v>
      </c>
      <c r="N1037">
        <f t="shared" si="168"/>
        <v>1.2597973230333854</v>
      </c>
      <c r="O1037">
        <f t="shared" si="169"/>
        <v>1.2597973230333854</v>
      </c>
    </row>
    <row r="1038" spans="1:15">
      <c r="A1038">
        <f t="shared" si="164"/>
        <v>1037</v>
      </c>
      <c r="B1038">
        <f>train!G1038</f>
        <v>128.19999999999999</v>
      </c>
      <c r="C1038">
        <f>train!J1038</f>
        <v>48.1</v>
      </c>
      <c r="D1038">
        <f>train!M1038</f>
        <v>116.3</v>
      </c>
      <c r="E1038">
        <f>train!P1038</f>
        <v>8.9</v>
      </c>
      <c r="F1038" s="4">
        <f t="shared" si="160"/>
        <v>0.36472261735419625</v>
      </c>
      <c r="G1038" s="4">
        <f t="shared" si="161"/>
        <v>0.13387141664347341</v>
      </c>
      <c r="H1038" s="4">
        <f t="shared" si="162"/>
        <v>0.13387141664347341</v>
      </c>
      <c r="I1038" s="4">
        <f t="shared" si="163"/>
        <v>0.44500000000000001</v>
      </c>
      <c r="J1038">
        <f t="shared" si="165"/>
        <v>2</v>
      </c>
      <c r="K1038" t="str">
        <f>train!T1038</f>
        <v>no</v>
      </c>
      <c r="L1038">
        <f t="shared" si="166"/>
        <v>1.128143884114172</v>
      </c>
      <c r="M1038">
        <f t="shared" si="167"/>
        <v>0.60571503200593946</v>
      </c>
      <c r="N1038">
        <f t="shared" si="168"/>
        <v>0.60571503200593946</v>
      </c>
      <c r="O1038">
        <f t="shared" si="169"/>
        <v>0.60571503200593946</v>
      </c>
    </row>
    <row r="1039" spans="1:15">
      <c r="A1039">
        <f t="shared" si="164"/>
        <v>1038</v>
      </c>
      <c r="B1039">
        <f>train!G1039</f>
        <v>126.3</v>
      </c>
      <c r="C1039">
        <f>train!J1039</f>
        <v>168.8</v>
      </c>
      <c r="D1039">
        <f>train!M1039</f>
        <v>154.6</v>
      </c>
      <c r="E1039">
        <f>train!P1039</f>
        <v>9.8000000000000007</v>
      </c>
      <c r="F1039" s="4">
        <f t="shared" si="160"/>
        <v>0.3593172119487909</v>
      </c>
      <c r="G1039" s="4">
        <f t="shared" si="161"/>
        <v>0.4698023935430003</v>
      </c>
      <c r="H1039" s="4">
        <f t="shared" si="162"/>
        <v>0.4698023935430003</v>
      </c>
      <c r="I1039" s="4">
        <f t="shared" si="163"/>
        <v>0.49000000000000005</v>
      </c>
      <c r="J1039">
        <f t="shared" si="165"/>
        <v>2</v>
      </c>
      <c r="K1039" t="str">
        <f>train!T1039</f>
        <v>no</v>
      </c>
      <c r="L1039">
        <f t="shared" si="166"/>
        <v>1.128143884114172</v>
      </c>
      <c r="M1039">
        <f t="shared" si="167"/>
        <v>0.90035406188905298</v>
      </c>
      <c r="N1039">
        <f t="shared" si="168"/>
        <v>0.90035406188905298</v>
      </c>
      <c r="O1039">
        <f t="shared" si="169"/>
        <v>0.90035406188905298</v>
      </c>
    </row>
    <row r="1040" spans="1:15">
      <c r="A1040">
        <f t="shared" si="164"/>
        <v>1039</v>
      </c>
      <c r="B1040">
        <f>train!G1040</f>
        <v>178.7</v>
      </c>
      <c r="C1040">
        <f>train!J1040</f>
        <v>215.7</v>
      </c>
      <c r="D1040">
        <f>train!M1040</f>
        <v>152.69999999999999</v>
      </c>
      <c r="E1040">
        <f>train!P1040</f>
        <v>10.6</v>
      </c>
      <c r="F1040" s="4">
        <f t="shared" si="160"/>
        <v>0.50839260312944523</v>
      </c>
      <c r="G1040" s="4">
        <f t="shared" si="161"/>
        <v>0.60033398274422478</v>
      </c>
      <c r="H1040" s="4">
        <f t="shared" si="162"/>
        <v>0.60033398274422478</v>
      </c>
      <c r="I1040" s="4">
        <f t="shared" si="163"/>
        <v>0.53</v>
      </c>
      <c r="J1040">
        <f t="shared" si="165"/>
        <v>2</v>
      </c>
      <c r="K1040" t="str">
        <f>train!T1040</f>
        <v>no</v>
      </c>
      <c r="L1040">
        <f t="shared" si="166"/>
        <v>1.128143884114172</v>
      </c>
      <c r="M1040">
        <f t="shared" si="167"/>
        <v>1.1225706305581933</v>
      </c>
      <c r="N1040">
        <f t="shared" si="168"/>
        <v>1.1225706305581933</v>
      </c>
      <c r="O1040">
        <f t="shared" si="169"/>
        <v>1.1225706305581933</v>
      </c>
    </row>
    <row r="1041" spans="1:15">
      <c r="A1041">
        <f t="shared" si="164"/>
        <v>1040</v>
      </c>
      <c r="B1041">
        <f>train!G1041</f>
        <v>159</v>
      </c>
      <c r="C1041">
        <f>train!J1041</f>
        <v>255.1</v>
      </c>
      <c r="D1041">
        <f>train!M1041</f>
        <v>82.4</v>
      </c>
      <c r="E1041">
        <f>train!P1041</f>
        <v>10.1</v>
      </c>
      <c r="F1041" s="4">
        <f t="shared" si="160"/>
        <v>0.45234708392603129</v>
      </c>
      <c r="G1041" s="4">
        <f t="shared" si="161"/>
        <v>0.70999165043139434</v>
      </c>
      <c r="H1041" s="4">
        <f t="shared" si="162"/>
        <v>0.70999165043139434</v>
      </c>
      <c r="I1041" s="4">
        <f t="shared" si="163"/>
        <v>0.505</v>
      </c>
      <c r="J1041">
        <f t="shared" si="165"/>
        <v>1</v>
      </c>
      <c r="K1041" t="str">
        <f>train!T1041</f>
        <v>no</v>
      </c>
      <c r="L1041">
        <f t="shared" si="166"/>
        <v>1.128143884114172</v>
      </c>
      <c r="M1041">
        <f t="shared" si="167"/>
        <v>1.2115358730557566</v>
      </c>
      <c r="N1041">
        <f t="shared" si="168"/>
        <v>1.2115358730557566</v>
      </c>
      <c r="O1041">
        <f t="shared" si="169"/>
        <v>1.2115358730557566</v>
      </c>
    </row>
    <row r="1042" spans="1:15">
      <c r="A1042">
        <f t="shared" si="164"/>
        <v>1041</v>
      </c>
      <c r="B1042">
        <f>train!G1042</f>
        <v>150.9</v>
      </c>
      <c r="C1042">
        <f>train!J1042</f>
        <v>161.80000000000001</v>
      </c>
      <c r="D1042">
        <f>train!M1042</f>
        <v>167.7</v>
      </c>
      <c r="E1042">
        <f>train!P1042</f>
        <v>11.7</v>
      </c>
      <c r="F1042" s="4">
        <f t="shared" si="160"/>
        <v>0.42930298719772403</v>
      </c>
      <c r="G1042" s="4">
        <f t="shared" si="161"/>
        <v>0.45032006679654885</v>
      </c>
      <c r="H1042" s="4">
        <f t="shared" si="162"/>
        <v>0.45032006679654885</v>
      </c>
      <c r="I1042" s="4">
        <f t="shared" si="163"/>
        <v>0.58499999999999996</v>
      </c>
      <c r="J1042">
        <f t="shared" si="165"/>
        <v>2</v>
      </c>
      <c r="K1042" t="str">
        <f>train!T1042</f>
        <v>no</v>
      </c>
      <c r="L1042">
        <f t="shared" si="166"/>
        <v>1.128143884114172</v>
      </c>
      <c r="M1042">
        <f t="shared" si="167"/>
        <v>0.96545449397482508</v>
      </c>
      <c r="N1042">
        <f t="shared" si="168"/>
        <v>0.96545449397482508</v>
      </c>
      <c r="O1042">
        <f t="shared" si="169"/>
        <v>0.96545449397482508</v>
      </c>
    </row>
    <row r="1043" spans="1:15">
      <c r="A1043">
        <f t="shared" si="164"/>
        <v>1042</v>
      </c>
      <c r="B1043">
        <f>train!G1043</f>
        <v>219.9</v>
      </c>
      <c r="C1043">
        <f>train!J1043</f>
        <v>208.5</v>
      </c>
      <c r="D1043">
        <f>train!M1043</f>
        <v>352.5</v>
      </c>
      <c r="E1043">
        <f>train!P1043</f>
        <v>8.1</v>
      </c>
      <c r="F1043" s="4">
        <f t="shared" si="160"/>
        <v>0.62560455192034137</v>
      </c>
      <c r="G1043" s="4">
        <f t="shared" si="161"/>
        <v>0.58029501809073192</v>
      </c>
      <c r="H1043" s="4">
        <f t="shared" si="162"/>
        <v>0.58029501809073192</v>
      </c>
      <c r="I1043" s="4">
        <f t="shared" si="163"/>
        <v>0.40499999999999997</v>
      </c>
      <c r="J1043">
        <f t="shared" si="165"/>
        <v>2</v>
      </c>
      <c r="K1043" t="str">
        <f>train!T1043</f>
        <v>no</v>
      </c>
      <c r="L1043">
        <f t="shared" si="166"/>
        <v>1.128143884114172</v>
      </c>
      <c r="M1043">
        <f t="shared" si="167"/>
        <v>1.1085534138801327</v>
      </c>
      <c r="N1043">
        <f t="shared" si="168"/>
        <v>1.1085534138801327</v>
      </c>
      <c r="O1043">
        <f t="shared" si="169"/>
        <v>1.1085534138801327</v>
      </c>
    </row>
    <row r="1044" spans="1:15">
      <c r="A1044">
        <f t="shared" si="164"/>
        <v>1043</v>
      </c>
      <c r="B1044">
        <f>train!G1044</f>
        <v>168</v>
      </c>
      <c r="C1044">
        <f>train!J1044</f>
        <v>192.4</v>
      </c>
      <c r="D1044">
        <f>train!M1044</f>
        <v>166.5</v>
      </c>
      <c r="E1044">
        <f>train!P1044</f>
        <v>10.1</v>
      </c>
      <c r="F1044" s="4">
        <f t="shared" si="160"/>
        <v>0.47795163584637268</v>
      </c>
      <c r="G1044" s="4">
        <f t="shared" si="161"/>
        <v>0.53548566657389363</v>
      </c>
      <c r="H1044" s="4">
        <f t="shared" si="162"/>
        <v>0.53548566657389363</v>
      </c>
      <c r="I1044" s="4">
        <f t="shared" si="163"/>
        <v>0.505</v>
      </c>
      <c r="J1044">
        <f t="shared" si="165"/>
        <v>2</v>
      </c>
      <c r="K1044" t="str">
        <f>train!T1044</f>
        <v>no</v>
      </c>
      <c r="L1044">
        <f t="shared" si="166"/>
        <v>1.128143884114172</v>
      </c>
      <c r="M1044">
        <f t="shared" si="167"/>
        <v>1.0280819833166994</v>
      </c>
      <c r="N1044">
        <f t="shared" si="168"/>
        <v>1.0280819833166994</v>
      </c>
      <c r="O1044">
        <f t="shared" si="169"/>
        <v>1.0280819833166994</v>
      </c>
    </row>
    <row r="1045" spans="1:15">
      <c r="A1045">
        <f t="shared" si="164"/>
        <v>1044</v>
      </c>
      <c r="B1045">
        <f>train!G1045</f>
        <v>162.1</v>
      </c>
      <c r="C1045">
        <f>train!J1045</f>
        <v>171.8</v>
      </c>
      <c r="D1045">
        <f>train!M1045</f>
        <v>259.8</v>
      </c>
      <c r="E1045">
        <f>train!P1045</f>
        <v>9.6</v>
      </c>
      <c r="F1045" s="4">
        <f t="shared" si="160"/>
        <v>0.46116642958748222</v>
      </c>
      <c r="G1045" s="4">
        <f t="shared" si="161"/>
        <v>0.47815196214862232</v>
      </c>
      <c r="H1045" s="4">
        <f t="shared" si="162"/>
        <v>0.47815196214862232</v>
      </c>
      <c r="I1045" s="4">
        <f t="shared" si="163"/>
        <v>0.48</v>
      </c>
      <c r="J1045">
        <f t="shared" si="165"/>
        <v>2</v>
      </c>
      <c r="K1045" t="str">
        <f>train!T1045</f>
        <v>yes</v>
      </c>
      <c r="L1045">
        <f t="shared" si="166"/>
        <v>1.128143884114172</v>
      </c>
      <c r="M1045">
        <f t="shared" si="167"/>
        <v>0.94885882700832858</v>
      </c>
      <c r="N1045">
        <f t="shared" si="168"/>
        <v>0.94885882700832858</v>
      </c>
      <c r="O1045">
        <f t="shared" si="169"/>
        <v>0.94885882700832858</v>
      </c>
    </row>
    <row r="1046" spans="1:15">
      <c r="A1046">
        <f t="shared" si="164"/>
        <v>1045</v>
      </c>
      <c r="B1046">
        <f>train!G1046</f>
        <v>198.8</v>
      </c>
      <c r="C1046">
        <f>train!J1046</f>
        <v>195.5</v>
      </c>
      <c r="D1046">
        <f>train!M1046</f>
        <v>213.3</v>
      </c>
      <c r="E1046">
        <f>train!P1046</f>
        <v>16.5</v>
      </c>
      <c r="F1046" s="4">
        <f t="shared" si="160"/>
        <v>0.56557610241820766</v>
      </c>
      <c r="G1046" s="4">
        <f t="shared" si="161"/>
        <v>0.54411355413303641</v>
      </c>
      <c r="H1046" s="4">
        <f t="shared" si="162"/>
        <v>0.54411355413303641</v>
      </c>
      <c r="I1046" s="4">
        <f t="shared" si="163"/>
        <v>0.82499999999999996</v>
      </c>
      <c r="J1046">
        <f t="shared" si="165"/>
        <v>1</v>
      </c>
      <c r="K1046" t="str">
        <f>train!T1046</f>
        <v>no</v>
      </c>
      <c r="L1046">
        <f t="shared" si="166"/>
        <v>1.128143884114172</v>
      </c>
      <c r="M1046">
        <f t="shared" si="167"/>
        <v>1.2619906684318789</v>
      </c>
      <c r="N1046">
        <f t="shared" si="168"/>
        <v>1.2619906684318789</v>
      </c>
      <c r="O1046">
        <f t="shared" si="169"/>
        <v>1.2619906684318789</v>
      </c>
    </row>
    <row r="1047" spans="1:15">
      <c r="A1047">
        <f t="shared" si="164"/>
        <v>1046</v>
      </c>
      <c r="B1047">
        <f>train!G1047</f>
        <v>256.8</v>
      </c>
      <c r="C1047">
        <f>train!J1047</f>
        <v>230.1</v>
      </c>
      <c r="D1047">
        <f>train!M1047</f>
        <v>143.6</v>
      </c>
      <c r="E1047">
        <f>train!P1047</f>
        <v>9.1</v>
      </c>
      <c r="F1047" s="4">
        <f t="shared" si="160"/>
        <v>0.73058321479374111</v>
      </c>
      <c r="G1047" s="4">
        <f t="shared" si="161"/>
        <v>0.64041191205121062</v>
      </c>
      <c r="H1047" s="4">
        <f t="shared" si="162"/>
        <v>0.64041191205121062</v>
      </c>
      <c r="I1047" s="4">
        <f t="shared" si="163"/>
        <v>0.45499999999999996</v>
      </c>
      <c r="J1047">
        <f t="shared" si="165"/>
        <v>1</v>
      </c>
      <c r="K1047" t="str">
        <f>train!T1047</f>
        <v>no</v>
      </c>
      <c r="L1047">
        <f t="shared" si="166"/>
        <v>1.128143884114172</v>
      </c>
      <c r="M1047">
        <f t="shared" si="167"/>
        <v>1.2494125291242011</v>
      </c>
      <c r="N1047">
        <f t="shared" si="168"/>
        <v>1.2494125291242011</v>
      </c>
      <c r="O1047">
        <f t="shared" si="169"/>
        <v>1.2494125291242011</v>
      </c>
    </row>
    <row r="1048" spans="1:15">
      <c r="A1048">
        <f t="shared" si="164"/>
        <v>1047</v>
      </c>
      <c r="B1048">
        <f>train!G1048</f>
        <v>196.8</v>
      </c>
      <c r="C1048">
        <f>train!J1048</f>
        <v>254.2</v>
      </c>
      <c r="D1048">
        <f>train!M1048</f>
        <v>261.8</v>
      </c>
      <c r="E1048">
        <f>train!P1048</f>
        <v>7.7</v>
      </c>
      <c r="F1048" s="4">
        <f t="shared" si="160"/>
        <v>0.55988620199146522</v>
      </c>
      <c r="G1048" s="4">
        <f t="shared" si="161"/>
        <v>0.70748677984970776</v>
      </c>
      <c r="H1048" s="4">
        <f t="shared" si="162"/>
        <v>0.70748677984970776</v>
      </c>
      <c r="I1048" s="4">
        <f t="shared" si="163"/>
        <v>0.38500000000000001</v>
      </c>
      <c r="J1048">
        <f t="shared" si="165"/>
        <v>1</v>
      </c>
      <c r="K1048" t="str">
        <f>train!T1048</f>
        <v>no</v>
      </c>
      <c r="L1048">
        <f t="shared" si="166"/>
        <v>1.128143884114172</v>
      </c>
      <c r="M1048">
        <f t="shared" si="167"/>
        <v>1.2094513824476971</v>
      </c>
      <c r="N1048">
        <f t="shared" si="168"/>
        <v>1.2094513824476971</v>
      </c>
      <c r="O1048">
        <f t="shared" si="169"/>
        <v>1.2094513824476971</v>
      </c>
    </row>
    <row r="1049" spans="1:15">
      <c r="A1049">
        <f t="shared" si="164"/>
        <v>1048</v>
      </c>
      <c r="B1049">
        <f>train!G1049</f>
        <v>140.1</v>
      </c>
      <c r="C1049">
        <f>train!J1049</f>
        <v>231.4</v>
      </c>
      <c r="D1049">
        <f>train!M1049</f>
        <v>188.1</v>
      </c>
      <c r="E1049">
        <f>train!P1049</f>
        <v>11.2</v>
      </c>
      <c r="F1049" s="4">
        <f t="shared" si="160"/>
        <v>0.39857752489331433</v>
      </c>
      <c r="G1049" s="4">
        <f t="shared" si="161"/>
        <v>0.64403005844698025</v>
      </c>
      <c r="H1049" s="4">
        <f t="shared" si="162"/>
        <v>0.64403005844698025</v>
      </c>
      <c r="I1049" s="4">
        <f t="shared" si="163"/>
        <v>0.55999999999999994</v>
      </c>
      <c r="J1049">
        <f t="shared" si="165"/>
        <v>1</v>
      </c>
      <c r="K1049" t="str">
        <f>train!T1049</f>
        <v>no</v>
      </c>
      <c r="L1049">
        <f t="shared" si="166"/>
        <v>1.128143884114172</v>
      </c>
      <c r="M1049">
        <f t="shared" si="167"/>
        <v>1.1410580509844896</v>
      </c>
      <c r="N1049">
        <f t="shared" si="168"/>
        <v>1.1410580509844896</v>
      </c>
      <c r="O1049">
        <f t="shared" si="169"/>
        <v>1.1410580509844896</v>
      </c>
    </row>
    <row r="1050" spans="1:15">
      <c r="A1050">
        <f t="shared" si="164"/>
        <v>1049</v>
      </c>
      <c r="B1050">
        <f>train!G1050</f>
        <v>194.3</v>
      </c>
      <c r="C1050">
        <f>train!J1050</f>
        <v>189.9</v>
      </c>
      <c r="D1050">
        <f>train!M1050</f>
        <v>232.2</v>
      </c>
      <c r="E1050">
        <f>train!P1050</f>
        <v>9</v>
      </c>
      <c r="F1050" s="4">
        <f t="shared" si="160"/>
        <v>0.55277382645803697</v>
      </c>
      <c r="G1050" s="4">
        <f t="shared" si="161"/>
        <v>0.5285276927358753</v>
      </c>
      <c r="H1050" s="4">
        <f t="shared" si="162"/>
        <v>0.5285276927358753</v>
      </c>
      <c r="I1050" s="4">
        <f t="shared" si="163"/>
        <v>0.45</v>
      </c>
      <c r="J1050">
        <f t="shared" si="165"/>
        <v>2</v>
      </c>
      <c r="K1050" t="str">
        <f>train!T1050</f>
        <v>no</v>
      </c>
      <c r="L1050">
        <f t="shared" si="166"/>
        <v>1.128143884114172</v>
      </c>
      <c r="M1050">
        <f t="shared" si="167"/>
        <v>1.032832003374448</v>
      </c>
      <c r="N1050">
        <f t="shared" si="168"/>
        <v>1.032832003374448</v>
      </c>
      <c r="O1050">
        <f t="shared" si="169"/>
        <v>1.032832003374448</v>
      </c>
    </row>
    <row r="1051" spans="1:15">
      <c r="A1051">
        <f t="shared" si="164"/>
        <v>1050</v>
      </c>
      <c r="B1051">
        <f>train!G1051</f>
        <v>117.6</v>
      </c>
      <c r="C1051">
        <f>train!J1051</f>
        <v>214</v>
      </c>
      <c r="D1051">
        <f>train!M1051</f>
        <v>239.5</v>
      </c>
      <c r="E1051">
        <f>train!P1051</f>
        <v>8.8000000000000007</v>
      </c>
      <c r="F1051" s="4">
        <f t="shared" si="160"/>
        <v>0.33456614509246085</v>
      </c>
      <c r="G1051" s="4">
        <f t="shared" si="161"/>
        <v>0.59560256053437233</v>
      </c>
      <c r="H1051" s="4">
        <f t="shared" si="162"/>
        <v>0.59560256053437233</v>
      </c>
      <c r="I1051" s="4">
        <f t="shared" si="163"/>
        <v>0.44000000000000006</v>
      </c>
      <c r="J1051">
        <f t="shared" si="165"/>
        <v>2</v>
      </c>
      <c r="K1051" t="str">
        <f>train!T1051</f>
        <v>no</v>
      </c>
      <c r="L1051">
        <f t="shared" si="166"/>
        <v>1.128143884114172</v>
      </c>
      <c r="M1051">
        <f t="shared" si="167"/>
        <v>1.0074816751049276</v>
      </c>
      <c r="N1051">
        <f t="shared" si="168"/>
        <v>1.0074816751049276</v>
      </c>
      <c r="O1051">
        <f t="shared" si="169"/>
        <v>1.0074816751049276</v>
      </c>
    </row>
    <row r="1052" spans="1:15">
      <c r="A1052">
        <f t="shared" si="164"/>
        <v>1051</v>
      </c>
      <c r="B1052">
        <f>train!G1052</f>
        <v>193.7</v>
      </c>
      <c r="C1052">
        <f>train!J1052</f>
        <v>186.6</v>
      </c>
      <c r="D1052">
        <f>train!M1052</f>
        <v>223</v>
      </c>
      <c r="E1052">
        <f>train!P1052</f>
        <v>11.6</v>
      </c>
      <c r="F1052" s="4">
        <f t="shared" si="160"/>
        <v>0.55106685633001418</v>
      </c>
      <c r="G1052" s="4">
        <f t="shared" si="161"/>
        <v>0.51934316726969099</v>
      </c>
      <c r="H1052" s="4">
        <f t="shared" si="162"/>
        <v>0.51934316726969099</v>
      </c>
      <c r="I1052" s="4">
        <f t="shared" si="163"/>
        <v>0.57999999999999996</v>
      </c>
      <c r="J1052">
        <f t="shared" si="165"/>
        <v>2</v>
      </c>
      <c r="K1052" t="str">
        <f>train!T1052</f>
        <v>no</v>
      </c>
      <c r="L1052">
        <f t="shared" si="166"/>
        <v>1.128143884114172</v>
      </c>
      <c r="M1052">
        <f t="shared" si="167"/>
        <v>1.086052176888787</v>
      </c>
      <c r="N1052">
        <f t="shared" si="168"/>
        <v>1.086052176888787</v>
      </c>
      <c r="O1052">
        <f t="shared" si="169"/>
        <v>1.086052176888787</v>
      </c>
    </row>
    <row r="1053" spans="1:15">
      <c r="A1053">
        <f t="shared" si="164"/>
        <v>1052</v>
      </c>
      <c r="B1053">
        <f>train!G1053</f>
        <v>243.1</v>
      </c>
      <c r="C1053">
        <f>train!J1053</f>
        <v>231.4</v>
      </c>
      <c r="D1053">
        <f>train!M1053</f>
        <v>180.9</v>
      </c>
      <c r="E1053">
        <f>train!P1053</f>
        <v>7.8</v>
      </c>
      <c r="F1053" s="4">
        <f t="shared" si="160"/>
        <v>0.69160739687055472</v>
      </c>
      <c r="G1053" s="4">
        <f t="shared" si="161"/>
        <v>0.64403005844698025</v>
      </c>
      <c r="H1053" s="4">
        <f t="shared" si="162"/>
        <v>0.64403005844698025</v>
      </c>
      <c r="I1053" s="4">
        <f t="shared" si="163"/>
        <v>0.39</v>
      </c>
      <c r="J1053">
        <f t="shared" si="165"/>
        <v>1</v>
      </c>
      <c r="K1053" t="str">
        <f>train!T1053</f>
        <v>no</v>
      </c>
      <c r="L1053">
        <f t="shared" si="166"/>
        <v>1.128143884114172</v>
      </c>
      <c r="M1053">
        <f t="shared" si="167"/>
        <v>1.2082922758060264</v>
      </c>
      <c r="N1053">
        <f t="shared" si="168"/>
        <v>1.2082922758060264</v>
      </c>
      <c r="O1053">
        <f t="shared" si="169"/>
        <v>1.2082922758060264</v>
      </c>
    </row>
    <row r="1054" spans="1:15">
      <c r="A1054">
        <f t="shared" si="164"/>
        <v>1053</v>
      </c>
      <c r="B1054">
        <f>train!G1054</f>
        <v>145.4</v>
      </c>
      <c r="C1054">
        <f>train!J1054</f>
        <v>129.30000000000001</v>
      </c>
      <c r="D1054">
        <f>train!M1054</f>
        <v>186.4</v>
      </c>
      <c r="E1054">
        <f>train!P1054</f>
        <v>5.2</v>
      </c>
      <c r="F1054" s="4">
        <f t="shared" si="160"/>
        <v>0.41365576102418211</v>
      </c>
      <c r="G1054" s="4">
        <f t="shared" si="161"/>
        <v>0.35986640690231009</v>
      </c>
      <c r="H1054" s="4">
        <f t="shared" si="162"/>
        <v>0.35986640690231009</v>
      </c>
      <c r="I1054" s="4">
        <f t="shared" si="163"/>
        <v>0.26</v>
      </c>
      <c r="J1054">
        <f t="shared" si="165"/>
        <v>2</v>
      </c>
      <c r="K1054" t="str">
        <f>train!T1054</f>
        <v>no</v>
      </c>
      <c r="L1054">
        <f t="shared" si="166"/>
        <v>1.128143884114172</v>
      </c>
      <c r="M1054">
        <f t="shared" si="167"/>
        <v>0.70549184989059466</v>
      </c>
      <c r="N1054">
        <f t="shared" si="168"/>
        <v>0.70549184989059466</v>
      </c>
      <c r="O1054">
        <f t="shared" si="169"/>
        <v>0.70549184989059466</v>
      </c>
    </row>
    <row r="1055" spans="1:15">
      <c r="A1055">
        <f t="shared" si="164"/>
        <v>1054</v>
      </c>
      <c r="B1055">
        <f>train!G1055</f>
        <v>229.3</v>
      </c>
      <c r="C1055">
        <f>train!J1055</f>
        <v>184.5</v>
      </c>
      <c r="D1055">
        <f>train!M1055</f>
        <v>168.2</v>
      </c>
      <c r="E1055">
        <f>train!P1055</f>
        <v>8.8000000000000007</v>
      </c>
      <c r="F1055" s="4">
        <f t="shared" si="160"/>
        <v>0.65234708392603136</v>
      </c>
      <c r="G1055" s="4">
        <f t="shared" si="161"/>
        <v>0.5134984692457556</v>
      </c>
      <c r="H1055" s="4">
        <f t="shared" si="162"/>
        <v>0.5134984692457556</v>
      </c>
      <c r="I1055" s="4">
        <f t="shared" si="163"/>
        <v>0.44000000000000006</v>
      </c>
      <c r="J1055">
        <f t="shared" si="165"/>
        <v>2</v>
      </c>
      <c r="K1055" t="str">
        <f>train!T1055</f>
        <v>no</v>
      </c>
      <c r="L1055">
        <f t="shared" si="166"/>
        <v>1.128143884114172</v>
      </c>
      <c r="M1055">
        <f t="shared" si="167"/>
        <v>1.0707558422638959</v>
      </c>
      <c r="N1055">
        <f t="shared" si="168"/>
        <v>1.0707558422638959</v>
      </c>
      <c r="O1055">
        <f t="shared" si="169"/>
        <v>1.0707558422638959</v>
      </c>
    </row>
    <row r="1056" spans="1:15">
      <c r="A1056">
        <f t="shared" si="164"/>
        <v>1055</v>
      </c>
      <c r="B1056">
        <f>train!G1056</f>
        <v>186.4</v>
      </c>
      <c r="C1056">
        <f>train!J1056</f>
        <v>201</v>
      </c>
      <c r="D1056">
        <f>train!M1056</f>
        <v>286.7</v>
      </c>
      <c r="E1056">
        <f>train!P1056</f>
        <v>11.1</v>
      </c>
      <c r="F1056" s="4">
        <f t="shared" si="160"/>
        <v>0.53029871977240395</v>
      </c>
      <c r="G1056" s="4">
        <f t="shared" si="161"/>
        <v>0.55942109657667682</v>
      </c>
      <c r="H1056" s="4">
        <f t="shared" si="162"/>
        <v>0.55942109657667682</v>
      </c>
      <c r="I1056" s="4">
        <f t="shared" si="163"/>
        <v>0.55499999999999994</v>
      </c>
      <c r="J1056">
        <f t="shared" si="165"/>
        <v>2</v>
      </c>
      <c r="K1056" t="str">
        <f>train!T1056</f>
        <v>yes</v>
      </c>
      <c r="L1056">
        <f t="shared" si="166"/>
        <v>1.128143884114172</v>
      </c>
      <c r="M1056">
        <f t="shared" si="167"/>
        <v>1.1023364544377336</v>
      </c>
      <c r="N1056">
        <f t="shared" si="168"/>
        <v>1.1023364544377336</v>
      </c>
      <c r="O1056">
        <f t="shared" si="169"/>
        <v>1.1023364544377336</v>
      </c>
    </row>
    <row r="1057" spans="1:15">
      <c r="A1057">
        <f t="shared" si="164"/>
        <v>1056</v>
      </c>
      <c r="B1057">
        <f>train!G1057</f>
        <v>76.099999999999994</v>
      </c>
      <c r="C1057">
        <f>train!J1057</f>
        <v>290.3</v>
      </c>
      <c r="D1057">
        <f>train!M1057</f>
        <v>236.9</v>
      </c>
      <c r="E1057">
        <f>train!P1057</f>
        <v>10.8</v>
      </c>
      <c r="F1057" s="4">
        <f t="shared" si="160"/>
        <v>0.21650071123755332</v>
      </c>
      <c r="G1057" s="4">
        <f t="shared" si="161"/>
        <v>0.807959922070693</v>
      </c>
      <c r="H1057" s="4">
        <f t="shared" si="162"/>
        <v>0.807959922070693</v>
      </c>
      <c r="I1057" s="4">
        <f t="shared" si="163"/>
        <v>0.54</v>
      </c>
      <c r="J1057">
        <f t="shared" si="165"/>
        <v>1</v>
      </c>
      <c r="K1057" t="str">
        <f>train!T1057</f>
        <v>no</v>
      </c>
      <c r="L1057">
        <f t="shared" si="166"/>
        <v>1.128143884114172</v>
      </c>
      <c r="M1057">
        <f t="shared" si="167"/>
        <v>1.2822133322155589</v>
      </c>
      <c r="N1057">
        <f t="shared" si="168"/>
        <v>1.2822133322155589</v>
      </c>
      <c r="O1057">
        <f t="shared" si="169"/>
        <v>1.2822133322155589</v>
      </c>
    </row>
    <row r="1058" spans="1:15">
      <c r="A1058">
        <f t="shared" si="164"/>
        <v>1057</v>
      </c>
      <c r="B1058">
        <f>train!G1058</f>
        <v>162.80000000000001</v>
      </c>
      <c r="C1058">
        <f>train!J1058</f>
        <v>185</v>
      </c>
      <c r="D1058">
        <f>train!M1058</f>
        <v>219.5</v>
      </c>
      <c r="E1058">
        <f>train!P1058</f>
        <v>6</v>
      </c>
      <c r="F1058" s="4">
        <f t="shared" si="160"/>
        <v>0.46315789473684216</v>
      </c>
      <c r="G1058" s="4">
        <f t="shared" si="161"/>
        <v>0.51489006401335924</v>
      </c>
      <c r="H1058" s="4">
        <f t="shared" si="162"/>
        <v>0.51489006401335924</v>
      </c>
      <c r="I1058" s="4">
        <f t="shared" si="163"/>
        <v>0.3</v>
      </c>
      <c r="J1058">
        <f t="shared" si="165"/>
        <v>2</v>
      </c>
      <c r="K1058" t="str">
        <f>train!T1058</f>
        <v>no</v>
      </c>
      <c r="L1058">
        <f t="shared" si="166"/>
        <v>1.128143884114172</v>
      </c>
      <c r="M1058">
        <f t="shared" si="167"/>
        <v>0.91364040601126328</v>
      </c>
      <c r="N1058">
        <f t="shared" si="168"/>
        <v>0.91364040601126328</v>
      </c>
      <c r="O1058">
        <f t="shared" si="169"/>
        <v>0.91364040601126328</v>
      </c>
    </row>
    <row r="1059" spans="1:15">
      <c r="A1059">
        <f t="shared" si="164"/>
        <v>1058</v>
      </c>
      <c r="B1059">
        <f>train!G1059</f>
        <v>182.3</v>
      </c>
      <c r="C1059">
        <f>train!J1059</f>
        <v>199.2</v>
      </c>
      <c r="D1059">
        <f>train!M1059</f>
        <v>120.2</v>
      </c>
      <c r="E1059">
        <f>train!P1059</f>
        <v>18</v>
      </c>
      <c r="F1059" s="4">
        <f t="shared" si="160"/>
        <v>0.51863442389758185</v>
      </c>
      <c r="G1059" s="4">
        <f t="shared" si="161"/>
        <v>0.55441135541330355</v>
      </c>
      <c r="H1059" s="4">
        <f t="shared" si="162"/>
        <v>0.55441135541330355</v>
      </c>
      <c r="I1059" s="4">
        <f t="shared" si="163"/>
        <v>0.9</v>
      </c>
      <c r="J1059">
        <f t="shared" si="165"/>
        <v>1</v>
      </c>
      <c r="K1059" t="str">
        <f>train!T1059</f>
        <v>no</v>
      </c>
      <c r="L1059">
        <f t="shared" si="166"/>
        <v>1.128143884114172</v>
      </c>
      <c r="M1059">
        <f t="shared" si="167"/>
        <v>1.3014321218081293</v>
      </c>
      <c r="N1059">
        <f t="shared" si="168"/>
        <v>1.3014321218081293</v>
      </c>
      <c r="O1059">
        <f t="shared" si="169"/>
        <v>1.3014321218081293</v>
      </c>
    </row>
    <row r="1060" spans="1:15">
      <c r="A1060">
        <f t="shared" si="164"/>
        <v>1059</v>
      </c>
      <c r="B1060">
        <f>train!G1060</f>
        <v>194.4</v>
      </c>
      <c r="C1060">
        <f>train!J1060</f>
        <v>247.8</v>
      </c>
      <c r="D1060">
        <f>train!M1060</f>
        <v>245.4</v>
      </c>
      <c r="E1060">
        <f>train!P1060</f>
        <v>11.2</v>
      </c>
      <c r="F1060" s="4">
        <f t="shared" si="160"/>
        <v>0.55305832147937417</v>
      </c>
      <c r="G1060" s="4">
        <f t="shared" si="161"/>
        <v>0.68967436682438077</v>
      </c>
      <c r="H1060" s="4">
        <f t="shared" si="162"/>
        <v>0.68967436682438077</v>
      </c>
      <c r="I1060" s="4">
        <f t="shared" si="163"/>
        <v>0.55999999999999994</v>
      </c>
      <c r="J1060">
        <f t="shared" si="165"/>
        <v>1</v>
      </c>
      <c r="K1060" t="str">
        <f>train!T1060</f>
        <v>no</v>
      </c>
      <c r="L1060">
        <f t="shared" si="166"/>
        <v>1.128143884114172</v>
      </c>
      <c r="M1060">
        <f t="shared" si="167"/>
        <v>1.2533056177432558</v>
      </c>
      <c r="N1060">
        <f t="shared" si="168"/>
        <v>1.2533056177432558</v>
      </c>
      <c r="O1060">
        <f t="shared" si="169"/>
        <v>1.2533056177432558</v>
      </c>
    </row>
    <row r="1061" spans="1:15">
      <c r="A1061">
        <f t="shared" si="164"/>
        <v>1060</v>
      </c>
      <c r="B1061">
        <f>train!G1061</f>
        <v>189.3</v>
      </c>
      <c r="C1061">
        <f>train!J1061</f>
        <v>118.6</v>
      </c>
      <c r="D1061">
        <f>train!M1061</f>
        <v>250.2</v>
      </c>
      <c r="E1061">
        <f>train!P1061</f>
        <v>12.5</v>
      </c>
      <c r="F1061" s="4">
        <f t="shared" si="160"/>
        <v>0.53854907539118069</v>
      </c>
      <c r="G1061" s="4">
        <f t="shared" si="161"/>
        <v>0.33008627887559139</v>
      </c>
      <c r="H1061" s="4">
        <f t="shared" si="162"/>
        <v>0.33008627887559139</v>
      </c>
      <c r="I1061" s="4">
        <f t="shared" si="163"/>
        <v>0.625</v>
      </c>
      <c r="J1061">
        <f t="shared" si="165"/>
        <v>2</v>
      </c>
      <c r="K1061" t="str">
        <f>train!T1061</f>
        <v>no</v>
      </c>
      <c r="L1061">
        <f t="shared" si="166"/>
        <v>1.128143884114172</v>
      </c>
      <c r="M1061">
        <f t="shared" si="167"/>
        <v>0.94793143718760853</v>
      </c>
      <c r="N1061">
        <f t="shared" si="168"/>
        <v>0.94793143718760853</v>
      </c>
      <c r="O1061">
        <f t="shared" si="169"/>
        <v>0.94793143718760853</v>
      </c>
    </row>
    <row r="1062" spans="1:15">
      <c r="A1062">
        <f t="shared" si="164"/>
        <v>1061</v>
      </c>
      <c r="B1062">
        <f>train!G1062</f>
        <v>160.1</v>
      </c>
      <c r="C1062">
        <f>train!J1062</f>
        <v>168.7</v>
      </c>
      <c r="D1062">
        <f>train!M1062</f>
        <v>23.2</v>
      </c>
      <c r="E1062">
        <f>train!P1062</f>
        <v>9.5</v>
      </c>
      <c r="F1062" s="4">
        <f t="shared" si="160"/>
        <v>0.45547652916073966</v>
      </c>
      <c r="G1062" s="4">
        <f t="shared" si="161"/>
        <v>0.46952407458947948</v>
      </c>
      <c r="H1062" s="4">
        <f t="shared" si="162"/>
        <v>0.46952407458947948</v>
      </c>
      <c r="I1062" s="4">
        <f t="shared" si="163"/>
        <v>0.47499999999999998</v>
      </c>
      <c r="J1062">
        <f t="shared" si="165"/>
        <v>2</v>
      </c>
      <c r="K1062" t="str">
        <f>train!T1062</f>
        <v>no</v>
      </c>
      <c r="L1062">
        <f t="shared" si="166"/>
        <v>1.128143884114172</v>
      </c>
      <c r="M1062">
        <f t="shared" si="167"/>
        <v>0.93487409946715727</v>
      </c>
      <c r="N1062">
        <f t="shared" si="168"/>
        <v>0.93487409946715727</v>
      </c>
      <c r="O1062">
        <f t="shared" si="169"/>
        <v>0.93487409946715727</v>
      </c>
    </row>
    <row r="1063" spans="1:15">
      <c r="A1063">
        <f t="shared" si="164"/>
        <v>1062</v>
      </c>
      <c r="B1063">
        <f>train!G1063</f>
        <v>145</v>
      </c>
      <c r="C1063">
        <f>train!J1063</f>
        <v>240.7</v>
      </c>
      <c r="D1063">
        <f>train!M1063</f>
        <v>197.1</v>
      </c>
      <c r="E1063">
        <f>train!P1063</f>
        <v>7.1</v>
      </c>
      <c r="F1063" s="4">
        <f t="shared" si="160"/>
        <v>0.41251778093883357</v>
      </c>
      <c r="G1063" s="4">
        <f t="shared" si="161"/>
        <v>0.6699137211244085</v>
      </c>
      <c r="H1063" s="4">
        <f t="shared" si="162"/>
        <v>0.6699137211244085</v>
      </c>
      <c r="I1063" s="4">
        <f t="shared" si="163"/>
        <v>0.35499999999999998</v>
      </c>
      <c r="J1063">
        <f t="shared" si="165"/>
        <v>2</v>
      </c>
      <c r="K1063" t="str">
        <f>train!T1063</f>
        <v>no</v>
      </c>
      <c r="L1063">
        <f t="shared" si="166"/>
        <v>1.128143884114172</v>
      </c>
      <c r="M1063">
        <f t="shared" si="167"/>
        <v>1.0925953995382751</v>
      </c>
      <c r="N1063">
        <f t="shared" si="168"/>
        <v>1.0925953995382751</v>
      </c>
      <c r="O1063">
        <f t="shared" si="169"/>
        <v>1.0925953995382751</v>
      </c>
    </row>
    <row r="1064" spans="1:15">
      <c r="A1064">
        <f t="shared" si="164"/>
        <v>1063</v>
      </c>
      <c r="B1064">
        <f>train!G1064</f>
        <v>220.7</v>
      </c>
      <c r="C1064">
        <f>train!J1064</f>
        <v>119.3</v>
      </c>
      <c r="D1064">
        <f>train!M1064</f>
        <v>165.1</v>
      </c>
      <c r="E1064">
        <f>train!P1064</f>
        <v>11.5</v>
      </c>
      <c r="F1064" s="4">
        <f t="shared" si="160"/>
        <v>0.62788051209103835</v>
      </c>
      <c r="G1064" s="4">
        <f t="shared" si="161"/>
        <v>0.33203451155023656</v>
      </c>
      <c r="H1064" s="4">
        <f t="shared" si="162"/>
        <v>0.33203451155023656</v>
      </c>
      <c r="I1064" s="4">
        <f t="shared" si="163"/>
        <v>0.57499999999999996</v>
      </c>
      <c r="J1064">
        <f t="shared" si="165"/>
        <v>2</v>
      </c>
      <c r="K1064" t="str">
        <f>train!T1064</f>
        <v>no</v>
      </c>
      <c r="L1064">
        <f t="shared" si="166"/>
        <v>1.128143884114172</v>
      </c>
      <c r="M1064">
        <f t="shared" si="167"/>
        <v>0.97229253374923785</v>
      </c>
      <c r="N1064">
        <f t="shared" si="168"/>
        <v>0.97229253374923785</v>
      </c>
      <c r="O1064">
        <f t="shared" si="169"/>
        <v>0.97229253374923785</v>
      </c>
    </row>
    <row r="1065" spans="1:15">
      <c r="A1065">
        <f t="shared" si="164"/>
        <v>1064</v>
      </c>
      <c r="B1065">
        <f>train!G1065</f>
        <v>224.7</v>
      </c>
      <c r="C1065">
        <f>train!J1065</f>
        <v>134.5</v>
      </c>
      <c r="D1065">
        <f>train!M1065</f>
        <v>120.3</v>
      </c>
      <c r="E1065">
        <f>train!P1065</f>
        <v>7.5</v>
      </c>
      <c r="F1065" s="4">
        <f t="shared" si="160"/>
        <v>0.63926031294452346</v>
      </c>
      <c r="G1065" s="4">
        <f t="shared" si="161"/>
        <v>0.37433899248538827</v>
      </c>
      <c r="H1065" s="4">
        <f t="shared" si="162"/>
        <v>0.37433899248538827</v>
      </c>
      <c r="I1065" s="4">
        <f t="shared" si="163"/>
        <v>0.375</v>
      </c>
      <c r="J1065">
        <f t="shared" si="165"/>
        <v>2</v>
      </c>
      <c r="K1065" t="str">
        <f>train!T1065</f>
        <v>yes</v>
      </c>
      <c r="L1065">
        <f t="shared" si="166"/>
        <v>1.128143884114172</v>
      </c>
      <c r="M1065">
        <f t="shared" si="167"/>
        <v>0.91078982772969153</v>
      </c>
      <c r="N1065">
        <f t="shared" si="168"/>
        <v>0.91078982772969153</v>
      </c>
      <c r="O1065">
        <f t="shared" si="169"/>
        <v>0.91078982772969153</v>
      </c>
    </row>
    <row r="1066" spans="1:15">
      <c r="A1066">
        <f t="shared" si="164"/>
        <v>1065</v>
      </c>
      <c r="B1066">
        <f>train!G1066</f>
        <v>147</v>
      </c>
      <c r="C1066">
        <f>train!J1066</f>
        <v>162.30000000000001</v>
      </c>
      <c r="D1066">
        <f>train!M1066</f>
        <v>162.9</v>
      </c>
      <c r="E1066">
        <f>train!P1066</f>
        <v>10.5</v>
      </c>
      <c r="F1066" s="4">
        <f t="shared" si="160"/>
        <v>0.41820768136557612</v>
      </c>
      <c r="G1066" s="4">
        <f t="shared" si="161"/>
        <v>0.45171166156415254</v>
      </c>
      <c r="H1066" s="4">
        <f t="shared" si="162"/>
        <v>0.45171166156415254</v>
      </c>
      <c r="I1066" s="4">
        <f t="shared" si="163"/>
        <v>0.52500000000000002</v>
      </c>
      <c r="J1066">
        <f t="shared" si="165"/>
        <v>2</v>
      </c>
      <c r="K1066" t="str">
        <f>train!T1066</f>
        <v>no</v>
      </c>
      <c r="L1066">
        <f t="shared" si="166"/>
        <v>1.128143884114172</v>
      </c>
      <c r="M1066">
        <f t="shared" si="167"/>
        <v>0.92661184707474264</v>
      </c>
      <c r="N1066">
        <f t="shared" si="168"/>
        <v>0.92661184707474264</v>
      </c>
      <c r="O1066">
        <f t="shared" si="169"/>
        <v>0.92661184707474264</v>
      </c>
    </row>
    <row r="1067" spans="1:15">
      <c r="A1067">
        <f t="shared" si="164"/>
        <v>1066</v>
      </c>
      <c r="B1067">
        <f>train!G1067</f>
        <v>260.8</v>
      </c>
      <c r="C1067">
        <f>train!J1067</f>
        <v>213.4</v>
      </c>
      <c r="D1067">
        <f>train!M1067</f>
        <v>195.6</v>
      </c>
      <c r="E1067">
        <f>train!P1067</f>
        <v>10.1</v>
      </c>
      <c r="F1067" s="4">
        <f t="shared" si="160"/>
        <v>0.74196301564722622</v>
      </c>
      <c r="G1067" s="4">
        <f t="shared" si="161"/>
        <v>0.59393264681324798</v>
      </c>
      <c r="H1067" s="4">
        <f t="shared" si="162"/>
        <v>0.59393264681324798</v>
      </c>
      <c r="I1067" s="4">
        <f t="shared" si="163"/>
        <v>0.505</v>
      </c>
      <c r="J1067">
        <f t="shared" si="165"/>
        <v>1</v>
      </c>
      <c r="K1067" t="str">
        <f>train!T1067</f>
        <v>no</v>
      </c>
      <c r="L1067">
        <f t="shared" si="166"/>
        <v>1.128143884114172</v>
      </c>
      <c r="M1067">
        <f t="shared" si="167"/>
        <v>1.2292461488609621</v>
      </c>
      <c r="N1067">
        <f t="shared" si="168"/>
        <v>1.2292461488609621</v>
      </c>
      <c r="O1067">
        <f t="shared" si="169"/>
        <v>1.2292461488609621</v>
      </c>
    </row>
    <row r="1068" spans="1:15">
      <c r="A1068">
        <f t="shared" si="164"/>
        <v>1067</v>
      </c>
      <c r="B1068">
        <f>train!G1068</f>
        <v>155.4</v>
      </c>
      <c r="C1068">
        <f>train!J1068</f>
        <v>164.1</v>
      </c>
      <c r="D1068">
        <f>train!M1068</f>
        <v>157.69999999999999</v>
      </c>
      <c r="E1068">
        <f>train!P1068</f>
        <v>9</v>
      </c>
      <c r="F1068" s="4">
        <f t="shared" si="160"/>
        <v>0.44210526315789478</v>
      </c>
      <c r="G1068" s="4">
        <f t="shared" si="161"/>
        <v>0.4567214027275257</v>
      </c>
      <c r="H1068" s="4">
        <f t="shared" si="162"/>
        <v>0.4567214027275257</v>
      </c>
      <c r="I1068" s="4">
        <f t="shared" si="163"/>
        <v>0.45</v>
      </c>
      <c r="J1068">
        <f t="shared" si="165"/>
        <v>2</v>
      </c>
      <c r="K1068" t="str">
        <f>train!T1068</f>
        <v>no</v>
      </c>
      <c r="L1068">
        <f t="shared" si="166"/>
        <v>1.128143884114172</v>
      </c>
      <c r="M1068">
        <f t="shared" si="167"/>
        <v>0.90285433106936408</v>
      </c>
      <c r="N1068">
        <f t="shared" si="168"/>
        <v>0.90285433106936408</v>
      </c>
      <c r="O1068">
        <f t="shared" si="169"/>
        <v>0.90285433106936408</v>
      </c>
    </row>
    <row r="1069" spans="1:15">
      <c r="A1069">
        <f t="shared" si="164"/>
        <v>1068</v>
      </c>
      <c r="B1069">
        <f>train!G1069</f>
        <v>166.2</v>
      </c>
      <c r="C1069">
        <f>train!J1069</f>
        <v>255.3</v>
      </c>
      <c r="D1069">
        <f>train!M1069</f>
        <v>228.1</v>
      </c>
      <c r="E1069">
        <f>train!P1069</f>
        <v>5.4</v>
      </c>
      <c r="F1069" s="4">
        <f t="shared" si="160"/>
        <v>0.47283072546230437</v>
      </c>
      <c r="G1069" s="4">
        <f t="shared" si="161"/>
        <v>0.71054828833843586</v>
      </c>
      <c r="H1069" s="4">
        <f t="shared" si="162"/>
        <v>0.71054828833843586</v>
      </c>
      <c r="I1069" s="4">
        <f t="shared" si="163"/>
        <v>0.27</v>
      </c>
      <c r="J1069">
        <f t="shared" si="165"/>
        <v>1</v>
      </c>
      <c r="K1069" t="str">
        <f>train!T1069</f>
        <v>no</v>
      </c>
      <c r="L1069">
        <f t="shared" si="166"/>
        <v>1.128143884114172</v>
      </c>
      <c r="M1069">
        <f t="shared" si="167"/>
        <v>1.1429027233595039</v>
      </c>
      <c r="N1069">
        <f t="shared" si="168"/>
        <v>1.1429027233595039</v>
      </c>
      <c r="O1069">
        <f t="shared" si="169"/>
        <v>1.1429027233595039</v>
      </c>
    </row>
    <row r="1070" spans="1:15">
      <c r="A1070">
        <f t="shared" si="164"/>
        <v>1069</v>
      </c>
      <c r="B1070">
        <f>train!G1070</f>
        <v>211.8</v>
      </c>
      <c r="C1070">
        <f>train!J1070</f>
        <v>260.5</v>
      </c>
      <c r="D1070">
        <f>train!M1070</f>
        <v>144.19999999999999</v>
      </c>
      <c r="E1070">
        <f>train!P1070</f>
        <v>10.8</v>
      </c>
      <c r="F1070" s="4">
        <f t="shared" si="160"/>
        <v>0.60256045519203416</v>
      </c>
      <c r="G1070" s="4">
        <f t="shared" si="161"/>
        <v>0.72502087392151404</v>
      </c>
      <c r="H1070" s="4">
        <f t="shared" si="162"/>
        <v>0.72502087392151404</v>
      </c>
      <c r="I1070" s="4">
        <f t="shared" si="163"/>
        <v>0.54</v>
      </c>
      <c r="J1070">
        <f t="shared" si="165"/>
        <v>1</v>
      </c>
      <c r="K1070" t="str">
        <f>train!T1070</f>
        <v>no</v>
      </c>
      <c r="L1070">
        <f t="shared" si="166"/>
        <v>1.128143884114172</v>
      </c>
      <c r="M1070">
        <f t="shared" si="167"/>
        <v>1.3061353824948865</v>
      </c>
      <c r="N1070">
        <f t="shared" si="168"/>
        <v>1.3061353824948865</v>
      </c>
      <c r="O1070">
        <f t="shared" si="169"/>
        <v>1.3061353824948865</v>
      </c>
    </row>
    <row r="1071" spans="1:15">
      <c r="A1071">
        <f t="shared" si="164"/>
        <v>1070</v>
      </c>
      <c r="B1071">
        <f>train!G1071</f>
        <v>162.69999999999999</v>
      </c>
      <c r="C1071">
        <f>train!J1071</f>
        <v>292</v>
      </c>
      <c r="D1071">
        <f>train!M1071</f>
        <v>183.3</v>
      </c>
      <c r="E1071">
        <f>train!P1071</f>
        <v>8.6999999999999993</v>
      </c>
      <c r="F1071" s="4">
        <f t="shared" si="160"/>
        <v>0.46287339971550495</v>
      </c>
      <c r="G1071" s="4">
        <f t="shared" si="161"/>
        <v>0.81269134428054546</v>
      </c>
      <c r="H1071" s="4">
        <f t="shared" si="162"/>
        <v>0.81269134428054546</v>
      </c>
      <c r="I1071" s="4">
        <f t="shared" si="163"/>
        <v>0.43499999999999994</v>
      </c>
      <c r="J1071">
        <f t="shared" si="165"/>
        <v>1</v>
      </c>
      <c r="K1071" t="str">
        <f>train!T1071</f>
        <v>no</v>
      </c>
      <c r="L1071">
        <f t="shared" si="166"/>
        <v>1.128143884114172</v>
      </c>
      <c r="M1071">
        <f t="shared" si="167"/>
        <v>1.313168392210698</v>
      </c>
      <c r="N1071">
        <f t="shared" si="168"/>
        <v>1.313168392210698</v>
      </c>
      <c r="O1071">
        <f t="shared" si="169"/>
        <v>1.313168392210698</v>
      </c>
    </row>
    <row r="1072" spans="1:15">
      <c r="A1072">
        <f t="shared" si="164"/>
        <v>1071</v>
      </c>
      <c r="B1072">
        <f>train!G1072</f>
        <v>237.1</v>
      </c>
      <c r="C1072">
        <f>train!J1072</f>
        <v>264.2</v>
      </c>
      <c r="D1072">
        <f>train!M1072</f>
        <v>271.3</v>
      </c>
      <c r="E1072">
        <f>train!P1072</f>
        <v>7.9</v>
      </c>
      <c r="F1072" s="4">
        <f t="shared" si="160"/>
        <v>0.67453769559032717</v>
      </c>
      <c r="G1072" s="4">
        <f t="shared" si="161"/>
        <v>0.73531867520178118</v>
      </c>
      <c r="H1072" s="4">
        <f t="shared" si="162"/>
        <v>0.73531867520178118</v>
      </c>
      <c r="I1072" s="4">
        <f t="shared" si="163"/>
        <v>0.39500000000000002</v>
      </c>
      <c r="J1072">
        <f t="shared" si="165"/>
        <v>1</v>
      </c>
      <c r="K1072" t="str">
        <f>train!T1072</f>
        <v>no</v>
      </c>
      <c r="L1072">
        <f t="shared" si="166"/>
        <v>1.128143884114172</v>
      </c>
      <c r="M1072">
        <f t="shared" si="167"/>
        <v>1.3009278269655524</v>
      </c>
      <c r="N1072">
        <f t="shared" si="168"/>
        <v>1.3009278269655524</v>
      </c>
      <c r="O1072">
        <f t="shared" si="169"/>
        <v>1.3009278269655524</v>
      </c>
    </row>
    <row r="1073" spans="1:15">
      <c r="A1073">
        <f t="shared" si="164"/>
        <v>1072</v>
      </c>
      <c r="B1073">
        <f>train!G1073</f>
        <v>166.2</v>
      </c>
      <c r="C1073">
        <f>train!J1073</f>
        <v>217.6</v>
      </c>
      <c r="D1073">
        <f>train!M1073</f>
        <v>220.2</v>
      </c>
      <c r="E1073">
        <f>train!P1073</f>
        <v>13.2</v>
      </c>
      <c r="F1073" s="4">
        <f t="shared" si="160"/>
        <v>0.47283072546230437</v>
      </c>
      <c r="G1073" s="4">
        <f t="shared" si="161"/>
        <v>0.60562204286111876</v>
      </c>
      <c r="H1073" s="4">
        <f t="shared" si="162"/>
        <v>0.60562204286111876</v>
      </c>
      <c r="I1073" s="4">
        <f t="shared" si="163"/>
        <v>0.65999999999999992</v>
      </c>
      <c r="J1073">
        <f t="shared" si="165"/>
        <v>1</v>
      </c>
      <c r="K1073" t="str">
        <f>train!T1073</f>
        <v>no</v>
      </c>
      <c r="L1073">
        <f t="shared" si="166"/>
        <v>1.128143884114172</v>
      </c>
      <c r="M1073">
        <f t="shared" si="167"/>
        <v>1.1801377091423519</v>
      </c>
      <c r="N1073">
        <f t="shared" si="168"/>
        <v>1.1801377091423519</v>
      </c>
      <c r="O1073">
        <f t="shared" si="169"/>
        <v>1.1801377091423519</v>
      </c>
    </row>
    <row r="1074" spans="1:15">
      <c r="A1074">
        <f t="shared" si="164"/>
        <v>1073</v>
      </c>
      <c r="B1074">
        <f>train!G1074</f>
        <v>121.7</v>
      </c>
      <c r="C1074">
        <f>train!J1074</f>
        <v>125.8</v>
      </c>
      <c r="D1074">
        <f>train!M1074</f>
        <v>261.60000000000002</v>
      </c>
      <c r="E1074">
        <f>train!P1074</f>
        <v>8.3000000000000007</v>
      </c>
      <c r="F1074" s="4">
        <f t="shared" si="160"/>
        <v>0.34623044096728306</v>
      </c>
      <c r="G1074" s="4">
        <f t="shared" si="161"/>
        <v>0.35012524352908431</v>
      </c>
      <c r="H1074" s="4">
        <f t="shared" si="162"/>
        <v>0.35012524352908431</v>
      </c>
      <c r="I1074" s="4">
        <f t="shared" si="163"/>
        <v>0.41500000000000004</v>
      </c>
      <c r="J1074">
        <f t="shared" si="165"/>
        <v>2</v>
      </c>
      <c r="K1074" t="str">
        <f>train!T1074</f>
        <v>yes</v>
      </c>
      <c r="L1074">
        <f t="shared" si="166"/>
        <v>1.128143884114172</v>
      </c>
      <c r="M1074">
        <f t="shared" si="167"/>
        <v>0.73299105762962791</v>
      </c>
      <c r="N1074">
        <f t="shared" si="168"/>
        <v>0.73299105762962791</v>
      </c>
      <c r="O1074">
        <f t="shared" si="169"/>
        <v>0.73299105762962791</v>
      </c>
    </row>
    <row r="1075" spans="1:15">
      <c r="A1075">
        <f t="shared" si="164"/>
        <v>1074</v>
      </c>
      <c r="B1075">
        <f>train!G1075</f>
        <v>176.4</v>
      </c>
      <c r="C1075">
        <f>train!J1075</f>
        <v>201</v>
      </c>
      <c r="D1075">
        <f>train!M1075</f>
        <v>150.4</v>
      </c>
      <c r="E1075">
        <f>train!P1075</f>
        <v>11.2</v>
      </c>
      <c r="F1075" s="4">
        <f t="shared" si="160"/>
        <v>0.50184921763869139</v>
      </c>
      <c r="G1075" s="4">
        <f t="shared" si="161"/>
        <v>0.55942109657667682</v>
      </c>
      <c r="H1075" s="4">
        <f t="shared" si="162"/>
        <v>0.55942109657667682</v>
      </c>
      <c r="I1075" s="4">
        <f t="shared" si="163"/>
        <v>0.55999999999999994</v>
      </c>
      <c r="J1075">
        <f t="shared" si="165"/>
        <v>2</v>
      </c>
      <c r="K1075" t="str">
        <f>train!T1075</f>
        <v>no</v>
      </c>
      <c r="L1075">
        <f t="shared" si="166"/>
        <v>1.128143884114172</v>
      </c>
      <c r="M1075">
        <f t="shared" si="167"/>
        <v>1.0914928143761047</v>
      </c>
      <c r="N1075">
        <f t="shared" si="168"/>
        <v>1.0914928143761047</v>
      </c>
      <c r="O1075">
        <f t="shared" si="169"/>
        <v>1.0914928143761047</v>
      </c>
    </row>
    <row r="1076" spans="1:15">
      <c r="A1076">
        <f t="shared" si="164"/>
        <v>1075</v>
      </c>
      <c r="B1076">
        <f>train!G1076</f>
        <v>67.400000000000006</v>
      </c>
      <c r="C1076">
        <f>train!J1076</f>
        <v>244</v>
      </c>
      <c r="D1076">
        <f>train!M1076</f>
        <v>281.10000000000002</v>
      </c>
      <c r="E1076">
        <f>train!P1076</f>
        <v>11.4</v>
      </c>
      <c r="F1076" s="4">
        <f t="shared" si="160"/>
        <v>0.19174964438122336</v>
      </c>
      <c r="G1076" s="4">
        <f t="shared" si="161"/>
        <v>0.67909824659059281</v>
      </c>
      <c r="H1076" s="4">
        <f t="shared" si="162"/>
        <v>0.67909824659059281</v>
      </c>
      <c r="I1076" s="4">
        <f t="shared" si="163"/>
        <v>0.57000000000000006</v>
      </c>
      <c r="J1076">
        <f t="shared" si="165"/>
        <v>1</v>
      </c>
      <c r="K1076" t="str">
        <f>train!T1076</f>
        <v>no</v>
      </c>
      <c r="L1076">
        <f t="shared" si="166"/>
        <v>1.128143884114172</v>
      </c>
      <c r="M1076">
        <f t="shared" si="167"/>
        <v>1.1331446435319548</v>
      </c>
      <c r="N1076">
        <f t="shared" si="168"/>
        <v>1.1331446435319548</v>
      </c>
      <c r="O1076">
        <f t="shared" si="169"/>
        <v>1.1331446435319548</v>
      </c>
    </row>
    <row r="1077" spans="1:15">
      <c r="A1077">
        <f t="shared" si="164"/>
        <v>1076</v>
      </c>
      <c r="B1077">
        <f>train!G1077</f>
        <v>229.7</v>
      </c>
      <c r="C1077">
        <f>train!J1077</f>
        <v>336</v>
      </c>
      <c r="D1077">
        <f>train!M1077</f>
        <v>192.8</v>
      </c>
      <c r="E1077">
        <f>train!P1077</f>
        <v>9.6</v>
      </c>
      <c r="F1077" s="4">
        <f t="shared" si="160"/>
        <v>0.65348506401137973</v>
      </c>
      <c r="G1077" s="4">
        <f t="shared" si="161"/>
        <v>0.93515168382966873</v>
      </c>
      <c r="H1077" s="4">
        <f t="shared" si="162"/>
        <v>0.93515168382966873</v>
      </c>
      <c r="I1077" s="4">
        <f t="shared" si="163"/>
        <v>0.48</v>
      </c>
      <c r="J1077">
        <f t="shared" si="165"/>
        <v>1</v>
      </c>
      <c r="K1077" t="str">
        <f>train!T1077</f>
        <v>yes</v>
      </c>
      <c r="L1077">
        <f t="shared" si="166"/>
        <v>1.128143884114172</v>
      </c>
      <c r="M1077">
        <f t="shared" si="167"/>
        <v>1.5512769167446816</v>
      </c>
      <c r="N1077">
        <f t="shared" si="168"/>
        <v>1.5512769167446816</v>
      </c>
      <c r="O1077">
        <f t="shared" si="169"/>
        <v>1.5512769167446816</v>
      </c>
    </row>
    <row r="1078" spans="1:15">
      <c r="A1078">
        <f t="shared" si="164"/>
        <v>1077</v>
      </c>
      <c r="B1078">
        <f>train!G1078</f>
        <v>176</v>
      </c>
      <c r="C1078">
        <f>train!J1078</f>
        <v>277.89999999999998</v>
      </c>
      <c r="D1078">
        <f>train!M1078</f>
        <v>174.7</v>
      </c>
      <c r="E1078">
        <f>train!P1078</f>
        <v>14.7</v>
      </c>
      <c r="F1078" s="4">
        <f t="shared" si="160"/>
        <v>0.50071123755334279</v>
      </c>
      <c r="G1078" s="4">
        <f t="shared" si="161"/>
        <v>0.77344837183412185</v>
      </c>
      <c r="H1078" s="4">
        <f t="shared" si="162"/>
        <v>0.77344837183412185</v>
      </c>
      <c r="I1078" s="4">
        <f t="shared" si="163"/>
        <v>0.73499999999999999</v>
      </c>
      <c r="J1078">
        <f t="shared" si="165"/>
        <v>1</v>
      </c>
      <c r="K1078" t="str">
        <f>train!T1078</f>
        <v>no</v>
      </c>
      <c r="L1078">
        <f t="shared" si="166"/>
        <v>1.128143884114172</v>
      </c>
      <c r="M1078">
        <f t="shared" si="167"/>
        <v>1.409745193713356</v>
      </c>
      <c r="N1078">
        <f t="shared" si="168"/>
        <v>1.409745193713356</v>
      </c>
      <c r="O1078">
        <f t="shared" si="169"/>
        <v>1.409745193713356</v>
      </c>
    </row>
    <row r="1079" spans="1:15">
      <c r="A1079">
        <f t="shared" si="164"/>
        <v>1078</v>
      </c>
      <c r="B1079">
        <f>train!G1079</f>
        <v>247.7</v>
      </c>
      <c r="C1079">
        <f>train!J1079</f>
        <v>269.5</v>
      </c>
      <c r="D1079">
        <f>train!M1079</f>
        <v>167.3</v>
      </c>
      <c r="E1079">
        <f>train!P1079</f>
        <v>9.6</v>
      </c>
      <c r="F1079" s="4">
        <f t="shared" si="160"/>
        <v>0.70469416785206251</v>
      </c>
      <c r="G1079" s="4">
        <f t="shared" si="161"/>
        <v>0.75006957973838018</v>
      </c>
      <c r="H1079" s="4">
        <f t="shared" si="162"/>
        <v>0.75006957973838018</v>
      </c>
      <c r="I1079" s="4">
        <f t="shared" si="163"/>
        <v>0.48</v>
      </c>
      <c r="J1079">
        <f t="shared" si="165"/>
        <v>1</v>
      </c>
      <c r="K1079" t="str">
        <f>train!T1079</f>
        <v>yes</v>
      </c>
      <c r="L1079">
        <f t="shared" si="166"/>
        <v>1.128143884114172</v>
      </c>
      <c r="M1079">
        <f t="shared" si="167"/>
        <v>1.360956508894583</v>
      </c>
      <c r="N1079">
        <f t="shared" si="168"/>
        <v>1.360956508894583</v>
      </c>
      <c r="O1079">
        <f t="shared" si="169"/>
        <v>1.360956508894583</v>
      </c>
    </row>
    <row r="1080" spans="1:15">
      <c r="A1080">
        <f t="shared" si="164"/>
        <v>1079</v>
      </c>
      <c r="B1080">
        <f>train!G1080</f>
        <v>115.4</v>
      </c>
      <c r="C1080">
        <f>train!J1080</f>
        <v>262.60000000000002</v>
      </c>
      <c r="D1080">
        <f>train!M1080</f>
        <v>245.7</v>
      </c>
      <c r="E1080">
        <f>train!P1080</f>
        <v>13.1</v>
      </c>
      <c r="F1080" s="4">
        <f t="shared" si="160"/>
        <v>0.32830725462304411</v>
      </c>
      <c r="G1080" s="4">
        <f t="shared" si="161"/>
        <v>0.73086557194544954</v>
      </c>
      <c r="H1080" s="4">
        <f t="shared" si="162"/>
        <v>0.73086557194544954</v>
      </c>
      <c r="I1080" s="4">
        <f t="shared" si="163"/>
        <v>0.65500000000000003</v>
      </c>
      <c r="J1080">
        <f t="shared" si="165"/>
        <v>1</v>
      </c>
      <c r="K1080" t="str">
        <f>train!T1080</f>
        <v>no</v>
      </c>
      <c r="L1080">
        <f t="shared" si="166"/>
        <v>1.128143884114172</v>
      </c>
      <c r="M1080">
        <f t="shared" si="167"/>
        <v>1.2669410491212361</v>
      </c>
      <c r="N1080">
        <f t="shared" si="168"/>
        <v>1.2669410491212361</v>
      </c>
      <c r="O1080">
        <f t="shared" si="169"/>
        <v>1.2669410491212361</v>
      </c>
    </row>
    <row r="1081" spans="1:15">
      <c r="A1081">
        <f t="shared" si="164"/>
        <v>1080</v>
      </c>
      <c r="B1081">
        <f>train!G1081</f>
        <v>112.2</v>
      </c>
      <c r="C1081">
        <f>train!J1081</f>
        <v>209.6</v>
      </c>
      <c r="D1081">
        <f>train!M1081</f>
        <v>260.89999999999998</v>
      </c>
      <c r="E1081">
        <f>train!P1081</f>
        <v>13.9</v>
      </c>
      <c r="F1081" s="4">
        <f t="shared" si="160"/>
        <v>0.31920341394025603</v>
      </c>
      <c r="G1081" s="4">
        <f t="shared" si="161"/>
        <v>0.58335652657946002</v>
      </c>
      <c r="H1081" s="4">
        <f t="shared" si="162"/>
        <v>0.58335652657946002</v>
      </c>
      <c r="I1081" s="4">
        <f t="shared" si="163"/>
        <v>0.69500000000000006</v>
      </c>
      <c r="J1081">
        <f t="shared" si="165"/>
        <v>2</v>
      </c>
      <c r="K1081" t="str">
        <f>train!T1081</f>
        <v>yes</v>
      </c>
      <c r="L1081">
        <f t="shared" si="166"/>
        <v>1.128143884114172</v>
      </c>
      <c r="M1081">
        <f t="shared" si="167"/>
        <v>1.1249557740981726</v>
      </c>
      <c r="N1081">
        <f t="shared" si="168"/>
        <v>1.1249557740981726</v>
      </c>
      <c r="O1081">
        <f t="shared" si="169"/>
        <v>1.1249557740981726</v>
      </c>
    </row>
    <row r="1082" spans="1:15">
      <c r="A1082">
        <f t="shared" si="164"/>
        <v>1081</v>
      </c>
      <c r="B1082">
        <f>train!G1082</f>
        <v>162.6</v>
      </c>
      <c r="C1082">
        <f>train!J1082</f>
        <v>154</v>
      </c>
      <c r="D1082">
        <f>train!M1082</f>
        <v>209.7</v>
      </c>
      <c r="E1082">
        <f>train!P1082</f>
        <v>11.5</v>
      </c>
      <c r="F1082" s="4">
        <f t="shared" si="160"/>
        <v>0.46258890469416786</v>
      </c>
      <c r="G1082" s="4">
        <f t="shared" si="161"/>
        <v>0.42861118842193152</v>
      </c>
      <c r="H1082" s="4">
        <f t="shared" si="162"/>
        <v>0.42861118842193152</v>
      </c>
      <c r="I1082" s="4">
        <f t="shared" si="163"/>
        <v>0.57499999999999996</v>
      </c>
      <c r="J1082">
        <f t="shared" si="165"/>
        <v>2</v>
      </c>
      <c r="K1082" t="str">
        <f>train!T1082</f>
        <v>no</v>
      </c>
      <c r="L1082">
        <f t="shared" si="166"/>
        <v>1.128143884114172</v>
      </c>
      <c r="M1082">
        <f t="shared" si="167"/>
        <v>0.95500188294425414</v>
      </c>
      <c r="N1082">
        <f t="shared" si="168"/>
        <v>0.95500188294425414</v>
      </c>
      <c r="O1082">
        <f t="shared" si="169"/>
        <v>0.95500188294425414</v>
      </c>
    </row>
    <row r="1083" spans="1:15">
      <c r="A1083">
        <f t="shared" si="164"/>
        <v>1082</v>
      </c>
      <c r="B1083">
        <f>train!G1083</f>
        <v>229.4</v>
      </c>
      <c r="C1083">
        <f>train!J1083</f>
        <v>214.1</v>
      </c>
      <c r="D1083">
        <f>train!M1083</f>
        <v>289.60000000000002</v>
      </c>
      <c r="E1083">
        <f>train!P1083</f>
        <v>10.4</v>
      </c>
      <c r="F1083" s="4">
        <f t="shared" si="160"/>
        <v>0.65263157894736845</v>
      </c>
      <c r="G1083" s="4">
        <f t="shared" si="161"/>
        <v>0.59588087948789314</v>
      </c>
      <c r="H1083" s="4">
        <f t="shared" si="162"/>
        <v>0.59588087948789314</v>
      </c>
      <c r="I1083" s="4">
        <f t="shared" si="163"/>
        <v>0.52</v>
      </c>
      <c r="J1083">
        <f t="shared" si="165"/>
        <v>1</v>
      </c>
      <c r="K1083" t="str">
        <f>train!T1083</f>
        <v>no</v>
      </c>
      <c r="L1083">
        <f t="shared" si="166"/>
        <v>1.128143884114172</v>
      </c>
      <c r="M1083">
        <f t="shared" si="167"/>
        <v>1.1859494183639812</v>
      </c>
      <c r="N1083">
        <f t="shared" si="168"/>
        <v>1.1859494183639812</v>
      </c>
      <c r="O1083">
        <f t="shared" si="169"/>
        <v>1.1859494183639812</v>
      </c>
    </row>
    <row r="1084" spans="1:15">
      <c r="A1084">
        <f t="shared" si="164"/>
        <v>1083</v>
      </c>
      <c r="B1084">
        <f>train!G1084</f>
        <v>139.6</v>
      </c>
      <c r="C1084">
        <f>train!J1084</f>
        <v>124.2</v>
      </c>
      <c r="D1084">
        <f>train!M1084</f>
        <v>95.6</v>
      </c>
      <c r="E1084">
        <f>train!P1084</f>
        <v>15</v>
      </c>
      <c r="F1084" s="4">
        <f t="shared" si="160"/>
        <v>0.39715504978662874</v>
      </c>
      <c r="G1084" s="4">
        <f t="shared" si="161"/>
        <v>0.34567214027275256</v>
      </c>
      <c r="H1084" s="4">
        <f t="shared" si="162"/>
        <v>0.34567214027275256</v>
      </c>
      <c r="I1084" s="4">
        <f t="shared" si="163"/>
        <v>0.75</v>
      </c>
      <c r="J1084">
        <f t="shared" si="165"/>
        <v>2</v>
      </c>
      <c r="K1084" t="str">
        <f>train!T1084</f>
        <v>no</v>
      </c>
      <c r="L1084">
        <f t="shared" si="166"/>
        <v>1.128143884114172</v>
      </c>
      <c r="M1084">
        <f t="shared" si="167"/>
        <v>0.97939297051413976</v>
      </c>
      <c r="N1084">
        <f t="shared" si="168"/>
        <v>0.97939297051413976</v>
      </c>
      <c r="O1084">
        <f t="shared" si="169"/>
        <v>0.97939297051413976</v>
      </c>
    </row>
    <row r="1085" spans="1:15">
      <c r="A1085">
        <f t="shared" si="164"/>
        <v>1084</v>
      </c>
      <c r="B1085">
        <f>train!G1085</f>
        <v>263.8</v>
      </c>
      <c r="C1085">
        <f>train!J1085</f>
        <v>251.3</v>
      </c>
      <c r="D1085">
        <f>train!M1085</f>
        <v>200.1</v>
      </c>
      <c r="E1085">
        <f>train!P1085</f>
        <v>8.4</v>
      </c>
      <c r="F1085" s="4">
        <f t="shared" si="160"/>
        <v>0.75049786628734005</v>
      </c>
      <c r="G1085" s="4">
        <f t="shared" si="161"/>
        <v>0.69941553019760649</v>
      </c>
      <c r="H1085" s="4">
        <f t="shared" si="162"/>
        <v>0.69941553019760649</v>
      </c>
      <c r="I1085" s="4">
        <f t="shared" si="163"/>
        <v>0.42000000000000004</v>
      </c>
      <c r="J1085">
        <f t="shared" si="165"/>
        <v>1</v>
      </c>
      <c r="K1085" t="str">
        <f>train!T1085</f>
        <v>yes</v>
      </c>
      <c r="L1085">
        <f t="shared" si="166"/>
        <v>1.128143884114172</v>
      </c>
      <c r="M1085">
        <f t="shared" si="167"/>
        <v>1.3107292684094027</v>
      </c>
      <c r="N1085">
        <f t="shared" si="168"/>
        <v>1.3107292684094027</v>
      </c>
      <c r="O1085">
        <f t="shared" si="169"/>
        <v>1.3107292684094027</v>
      </c>
    </row>
    <row r="1086" spans="1:15">
      <c r="A1086">
        <f t="shared" si="164"/>
        <v>1085</v>
      </c>
      <c r="B1086">
        <f>train!G1086</f>
        <v>114.3</v>
      </c>
      <c r="C1086">
        <f>train!J1086</f>
        <v>199.8</v>
      </c>
      <c r="D1086">
        <f>train!M1086</f>
        <v>194.7</v>
      </c>
      <c r="E1086">
        <f>train!P1086</f>
        <v>7.5</v>
      </c>
      <c r="F1086" s="4">
        <f t="shared" si="160"/>
        <v>0.32517780938833568</v>
      </c>
      <c r="G1086" s="4">
        <f t="shared" si="161"/>
        <v>0.55608126913442801</v>
      </c>
      <c r="H1086" s="4">
        <f t="shared" si="162"/>
        <v>0.55608126913442801</v>
      </c>
      <c r="I1086" s="4">
        <f t="shared" si="163"/>
        <v>0.375</v>
      </c>
      <c r="J1086">
        <f t="shared" si="165"/>
        <v>2</v>
      </c>
      <c r="K1086" t="str">
        <f>train!T1086</f>
        <v>no</v>
      </c>
      <c r="L1086">
        <f t="shared" si="166"/>
        <v>1.128143884114172</v>
      </c>
      <c r="M1086">
        <f t="shared" si="167"/>
        <v>0.92995610836367393</v>
      </c>
      <c r="N1086">
        <f t="shared" si="168"/>
        <v>0.92995610836367393</v>
      </c>
      <c r="O1086">
        <f t="shared" si="169"/>
        <v>0.92995610836367393</v>
      </c>
    </row>
    <row r="1087" spans="1:15">
      <c r="A1087">
        <f t="shared" si="164"/>
        <v>1086</v>
      </c>
      <c r="B1087">
        <f>train!G1087</f>
        <v>196.3</v>
      </c>
      <c r="C1087">
        <f>train!J1087</f>
        <v>136.80000000000001</v>
      </c>
      <c r="D1087">
        <f>train!M1087</f>
        <v>154.69999999999999</v>
      </c>
      <c r="E1087">
        <f>train!P1087</f>
        <v>7.7</v>
      </c>
      <c r="F1087" s="4">
        <f t="shared" si="160"/>
        <v>0.55846372688477952</v>
      </c>
      <c r="G1087" s="4">
        <f t="shared" si="161"/>
        <v>0.38074032841636518</v>
      </c>
      <c r="H1087" s="4">
        <f t="shared" si="162"/>
        <v>0.38074032841636518</v>
      </c>
      <c r="I1087" s="4">
        <f t="shared" si="163"/>
        <v>0.38500000000000001</v>
      </c>
      <c r="J1087">
        <f t="shared" si="165"/>
        <v>2</v>
      </c>
      <c r="K1087" t="str">
        <f>train!T1087</f>
        <v>no</v>
      </c>
      <c r="L1087">
        <f t="shared" si="166"/>
        <v>1.128143884114172</v>
      </c>
      <c r="M1087">
        <f t="shared" si="167"/>
        <v>0.86604453096318368</v>
      </c>
      <c r="N1087">
        <f t="shared" si="168"/>
        <v>0.86604453096318368</v>
      </c>
      <c r="O1087">
        <f t="shared" si="169"/>
        <v>0.86604453096318368</v>
      </c>
    </row>
    <row r="1088" spans="1:15">
      <c r="A1088">
        <f t="shared" si="164"/>
        <v>1087</v>
      </c>
      <c r="B1088">
        <f>train!G1088</f>
        <v>253.2</v>
      </c>
      <c r="C1088">
        <f>train!J1088</f>
        <v>188</v>
      </c>
      <c r="D1088">
        <f>train!M1088</f>
        <v>142</v>
      </c>
      <c r="E1088">
        <f>train!P1088</f>
        <v>4.4000000000000004</v>
      </c>
      <c r="F1088" s="4">
        <f t="shared" si="160"/>
        <v>0.72034139402560449</v>
      </c>
      <c r="G1088" s="4">
        <f t="shared" si="161"/>
        <v>0.52323963261898132</v>
      </c>
      <c r="H1088" s="4">
        <f t="shared" si="162"/>
        <v>0.52323963261898132</v>
      </c>
      <c r="I1088" s="4">
        <f t="shared" si="163"/>
        <v>0.22000000000000003</v>
      </c>
      <c r="J1088">
        <f t="shared" si="165"/>
        <v>2</v>
      </c>
      <c r="K1088" t="str">
        <f>train!T1088</f>
        <v>no</v>
      </c>
      <c r="L1088">
        <f t="shared" si="166"/>
        <v>1.128143884114172</v>
      </c>
      <c r="M1088">
        <f t="shared" si="167"/>
        <v>1.0558651193373347</v>
      </c>
      <c r="N1088">
        <f t="shared" si="168"/>
        <v>1.0558651193373347</v>
      </c>
      <c r="O1088">
        <f t="shared" si="169"/>
        <v>1.0558651193373347</v>
      </c>
    </row>
    <row r="1089" spans="1:15">
      <c r="A1089">
        <f t="shared" si="164"/>
        <v>1088</v>
      </c>
      <c r="B1089">
        <f>train!G1089</f>
        <v>98</v>
      </c>
      <c r="C1089">
        <f>train!J1089</f>
        <v>240.7</v>
      </c>
      <c r="D1089">
        <f>train!M1089</f>
        <v>254.8</v>
      </c>
      <c r="E1089">
        <f>train!P1089</f>
        <v>10.5</v>
      </c>
      <c r="F1089" s="4">
        <f t="shared" si="160"/>
        <v>0.27880512091038406</v>
      </c>
      <c r="G1089" s="4">
        <f t="shared" si="161"/>
        <v>0.6699137211244085</v>
      </c>
      <c r="H1089" s="4">
        <f t="shared" si="162"/>
        <v>0.6699137211244085</v>
      </c>
      <c r="I1089" s="4">
        <f t="shared" si="163"/>
        <v>0.52500000000000002</v>
      </c>
      <c r="J1089">
        <f t="shared" si="165"/>
        <v>2</v>
      </c>
      <c r="K1089" t="str">
        <f>train!T1089</f>
        <v>no</v>
      </c>
      <c r="L1089">
        <f t="shared" si="166"/>
        <v>1.128143884114172</v>
      </c>
      <c r="M1089">
        <f t="shared" si="167"/>
        <v>1.1184480689541905</v>
      </c>
      <c r="N1089">
        <f t="shared" si="168"/>
        <v>1.1184480689541905</v>
      </c>
      <c r="O1089">
        <f t="shared" si="169"/>
        <v>1.1184480689541905</v>
      </c>
    </row>
    <row r="1090" spans="1:15">
      <c r="A1090">
        <f t="shared" si="164"/>
        <v>1089</v>
      </c>
      <c r="B1090">
        <f>train!G1090</f>
        <v>249.4</v>
      </c>
      <c r="C1090">
        <f>train!J1090</f>
        <v>211.5</v>
      </c>
      <c r="D1090">
        <f>train!M1090</f>
        <v>169</v>
      </c>
      <c r="E1090">
        <f>train!P1090</f>
        <v>9.1</v>
      </c>
      <c r="F1090" s="4">
        <f t="shared" ref="F1090:F1153" si="170">(B1090-$W$3)/($W$2-$W$3)</f>
        <v>0.70953058321479379</v>
      </c>
      <c r="G1090" s="4">
        <f t="shared" ref="G1090:G1153" si="171">(C1090-$W$5)/($W$4-$W$5)</f>
        <v>0.588644586696354</v>
      </c>
      <c r="H1090" s="4">
        <f t="shared" ref="H1090:H1153" si="172">(C1090-$W$5)/($W$4-$W$5)</f>
        <v>0.588644586696354</v>
      </c>
      <c r="I1090" s="4">
        <f t="shared" ref="I1090:I1153" si="173">(E1090-$W$9)/($W$8-$W$9)</f>
        <v>0.45499999999999996</v>
      </c>
      <c r="J1090">
        <f t="shared" si="165"/>
        <v>1</v>
      </c>
      <c r="K1090" t="str">
        <f>train!T1090</f>
        <v>no</v>
      </c>
      <c r="L1090">
        <f t="shared" si="166"/>
        <v>1.128143884114172</v>
      </c>
      <c r="M1090">
        <f t="shared" si="167"/>
        <v>1.1846786684206685</v>
      </c>
      <c r="N1090">
        <f t="shared" si="168"/>
        <v>1.1846786684206685</v>
      </c>
      <c r="O1090">
        <f t="shared" si="169"/>
        <v>1.1846786684206685</v>
      </c>
    </row>
    <row r="1091" spans="1:15">
      <c r="A1091">
        <f t="shared" ref="A1091:A1154" si="174">ROW()-1</f>
        <v>1090</v>
      </c>
      <c r="B1091">
        <f>train!G1091</f>
        <v>129.6</v>
      </c>
      <c r="C1091">
        <f>train!J1091</f>
        <v>233</v>
      </c>
      <c r="D1091">
        <f>train!M1091</f>
        <v>297</v>
      </c>
      <c r="E1091">
        <f>train!P1091</f>
        <v>14.5</v>
      </c>
      <c r="F1091" s="4">
        <f t="shared" si="170"/>
        <v>0.36870554765291608</v>
      </c>
      <c r="G1091" s="4">
        <f t="shared" si="171"/>
        <v>0.64848316170331199</v>
      </c>
      <c r="H1091" s="4">
        <f t="shared" si="172"/>
        <v>0.64848316170331199</v>
      </c>
      <c r="I1091" s="4">
        <f t="shared" si="173"/>
        <v>0.72499999999999998</v>
      </c>
      <c r="J1091">
        <f t="shared" ref="J1091:J1154" si="175">MATCH(MIN(L1091:O1091),L1091:O1091,0)</f>
        <v>1</v>
      </c>
      <c r="K1091" t="str">
        <f>train!T1091</f>
        <v>no</v>
      </c>
      <c r="L1091">
        <f t="shared" ref="L1091:L1154" si="176">SQRT(($F$2-$Z$3)^2+($G$2-$AA$3)^2+($H$2-$AB$3)^2+($I$2-$AC$3)^2)</f>
        <v>1.128143884114172</v>
      </c>
      <c r="M1091">
        <f t="shared" ref="M1091:M1154" si="177">SQRT((F1091-$Z$4)^2+(G1091-$AA$4)^2+(H1091-$AB$4)^2+(I1091-$AC$4)^2)</f>
        <v>1.2258179321969003</v>
      </c>
      <c r="N1091">
        <f t="shared" ref="N1091:N1154" si="178">SQRT((F1091-$Z$5)^2+(G1091-$AA$5)^2+(H1091-$AB$5)^2+(I1091-$AC$5)^2)</f>
        <v>1.2258179321969003</v>
      </c>
      <c r="O1091">
        <f t="shared" ref="O1091:O1154" si="179">SQRT((F1091-$Z$6)^2+(G1091-$AA$6)^2+(H1091-$AB$6)^2+(I1091-$AC$6)^2)</f>
        <v>1.2258179321969003</v>
      </c>
    </row>
    <row r="1092" spans="1:15">
      <c r="A1092">
        <f t="shared" si="174"/>
        <v>1091</v>
      </c>
      <c r="B1092">
        <f>train!G1092</f>
        <v>221.3</v>
      </c>
      <c r="C1092">
        <f>train!J1092</f>
        <v>267.60000000000002</v>
      </c>
      <c r="D1092">
        <f>train!M1092</f>
        <v>111.5</v>
      </c>
      <c r="E1092">
        <f>train!P1092</f>
        <v>9.3000000000000007</v>
      </c>
      <c r="F1092" s="4">
        <f t="shared" si="170"/>
        <v>0.62958748221906125</v>
      </c>
      <c r="G1092" s="4">
        <f t="shared" si="171"/>
        <v>0.74478151962148631</v>
      </c>
      <c r="H1092" s="4">
        <f t="shared" si="172"/>
        <v>0.74478151962148631</v>
      </c>
      <c r="I1092" s="4">
        <f t="shared" si="173"/>
        <v>0.46500000000000002</v>
      </c>
      <c r="J1092">
        <f t="shared" si="175"/>
        <v>1</v>
      </c>
      <c r="K1092" t="str">
        <f>train!T1092</f>
        <v>no</v>
      </c>
      <c r="L1092">
        <f t="shared" si="176"/>
        <v>1.128143884114172</v>
      </c>
      <c r="M1092">
        <f t="shared" si="177"/>
        <v>1.3122516609653492</v>
      </c>
      <c r="N1092">
        <f t="shared" si="178"/>
        <v>1.3122516609653492</v>
      </c>
      <c r="O1092">
        <f t="shared" si="179"/>
        <v>1.3122516609653492</v>
      </c>
    </row>
    <row r="1093" spans="1:15">
      <c r="A1093">
        <f t="shared" si="174"/>
        <v>1092</v>
      </c>
      <c r="B1093">
        <f>train!G1093</f>
        <v>220.7</v>
      </c>
      <c r="C1093">
        <f>train!J1093</f>
        <v>177.8</v>
      </c>
      <c r="D1093">
        <f>train!M1093</f>
        <v>206.1</v>
      </c>
      <c r="E1093">
        <f>train!P1093</f>
        <v>12.4</v>
      </c>
      <c r="F1093" s="4">
        <f t="shared" si="170"/>
        <v>0.62788051209103835</v>
      </c>
      <c r="G1093" s="4">
        <f t="shared" si="171"/>
        <v>0.49485109935986643</v>
      </c>
      <c r="H1093" s="4">
        <f t="shared" si="172"/>
        <v>0.49485109935986643</v>
      </c>
      <c r="I1093" s="4">
        <f t="shared" si="173"/>
        <v>0.62</v>
      </c>
      <c r="J1093">
        <f t="shared" si="175"/>
        <v>2</v>
      </c>
      <c r="K1093" t="str">
        <f>train!T1093</f>
        <v>no</v>
      </c>
      <c r="L1093">
        <f t="shared" si="176"/>
        <v>1.128143884114172</v>
      </c>
      <c r="M1093">
        <f t="shared" si="177"/>
        <v>1.1262278448604623</v>
      </c>
      <c r="N1093">
        <f t="shared" si="178"/>
        <v>1.1262278448604623</v>
      </c>
      <c r="O1093">
        <f t="shared" si="179"/>
        <v>1.1262278448604623</v>
      </c>
    </row>
    <row r="1094" spans="1:15">
      <c r="A1094">
        <f t="shared" si="174"/>
        <v>1093</v>
      </c>
      <c r="B1094">
        <f>train!G1094</f>
        <v>87.6</v>
      </c>
      <c r="C1094">
        <f>train!J1094</f>
        <v>262</v>
      </c>
      <c r="D1094">
        <f>train!M1094</f>
        <v>184.6</v>
      </c>
      <c r="E1094">
        <f>train!P1094</f>
        <v>9.1999999999999993</v>
      </c>
      <c r="F1094" s="4">
        <f t="shared" si="170"/>
        <v>0.24921763869132288</v>
      </c>
      <c r="G1094" s="4">
        <f t="shared" si="171"/>
        <v>0.72919565822432508</v>
      </c>
      <c r="H1094" s="4">
        <f t="shared" si="172"/>
        <v>0.72919565822432508</v>
      </c>
      <c r="I1094" s="4">
        <f t="shared" si="173"/>
        <v>0.45999999999999996</v>
      </c>
      <c r="J1094">
        <f t="shared" si="175"/>
        <v>1</v>
      </c>
      <c r="K1094" t="str">
        <f>train!T1094</f>
        <v>no</v>
      </c>
      <c r="L1094">
        <f t="shared" si="176"/>
        <v>1.128143884114172</v>
      </c>
      <c r="M1094">
        <f t="shared" si="177"/>
        <v>1.1563572317330368</v>
      </c>
      <c r="N1094">
        <f t="shared" si="178"/>
        <v>1.1563572317330368</v>
      </c>
      <c r="O1094">
        <f t="shared" si="179"/>
        <v>1.1563572317330368</v>
      </c>
    </row>
    <row r="1095" spans="1:15">
      <c r="A1095">
        <f t="shared" si="174"/>
        <v>1094</v>
      </c>
      <c r="B1095">
        <f>train!G1095</f>
        <v>203.6</v>
      </c>
      <c r="C1095">
        <f>train!J1095</f>
        <v>161.69999999999999</v>
      </c>
      <c r="D1095">
        <f>train!M1095</f>
        <v>175.9</v>
      </c>
      <c r="E1095">
        <f>train!P1095</f>
        <v>8.4</v>
      </c>
      <c r="F1095" s="4">
        <f t="shared" si="170"/>
        <v>0.57923186344238975</v>
      </c>
      <c r="G1095" s="4">
        <f t="shared" si="171"/>
        <v>0.45004174784302808</v>
      </c>
      <c r="H1095" s="4">
        <f t="shared" si="172"/>
        <v>0.45004174784302808</v>
      </c>
      <c r="I1095" s="4">
        <f t="shared" si="173"/>
        <v>0.42000000000000004</v>
      </c>
      <c r="J1095">
        <f t="shared" si="175"/>
        <v>2</v>
      </c>
      <c r="K1095" t="str">
        <f>train!T1095</f>
        <v>no</v>
      </c>
      <c r="L1095">
        <f t="shared" si="176"/>
        <v>1.128143884114172</v>
      </c>
      <c r="M1095">
        <f t="shared" si="177"/>
        <v>0.95759318148687678</v>
      </c>
      <c r="N1095">
        <f t="shared" si="178"/>
        <v>0.95759318148687678</v>
      </c>
      <c r="O1095">
        <f t="shared" si="179"/>
        <v>0.95759318148687678</v>
      </c>
    </row>
    <row r="1096" spans="1:15">
      <c r="A1096">
        <f t="shared" si="174"/>
        <v>1095</v>
      </c>
      <c r="B1096">
        <f>train!G1096</f>
        <v>213.6</v>
      </c>
      <c r="C1096">
        <f>train!J1096</f>
        <v>234.9</v>
      </c>
      <c r="D1096">
        <f>train!M1096</f>
        <v>229.6</v>
      </c>
      <c r="E1096">
        <f>train!P1096</f>
        <v>8.8000000000000007</v>
      </c>
      <c r="F1096" s="4">
        <f t="shared" si="170"/>
        <v>0.60768136557610242</v>
      </c>
      <c r="G1096" s="4">
        <f t="shared" si="171"/>
        <v>0.65377122182020597</v>
      </c>
      <c r="H1096" s="4">
        <f t="shared" si="172"/>
        <v>0.65377122182020597</v>
      </c>
      <c r="I1096" s="4">
        <f t="shared" si="173"/>
        <v>0.44000000000000006</v>
      </c>
      <c r="J1096">
        <f t="shared" si="175"/>
        <v>1</v>
      </c>
      <c r="K1096" t="str">
        <f>train!T1096</f>
        <v>no</v>
      </c>
      <c r="L1096">
        <f t="shared" si="176"/>
        <v>1.128143884114172</v>
      </c>
      <c r="M1096">
        <f t="shared" si="177"/>
        <v>1.1906763888769301</v>
      </c>
      <c r="N1096">
        <f t="shared" si="178"/>
        <v>1.1906763888769301</v>
      </c>
      <c r="O1096">
        <f t="shared" si="179"/>
        <v>1.1906763888769301</v>
      </c>
    </row>
    <row r="1097" spans="1:15">
      <c r="A1097">
        <f t="shared" si="174"/>
        <v>1096</v>
      </c>
      <c r="B1097">
        <f>train!G1097</f>
        <v>181.6</v>
      </c>
      <c r="C1097">
        <f>train!J1097</f>
        <v>220.7</v>
      </c>
      <c r="D1097">
        <f>train!M1097</f>
        <v>236.3</v>
      </c>
      <c r="E1097">
        <f>train!P1097</f>
        <v>12.9</v>
      </c>
      <c r="F1097" s="4">
        <f t="shared" si="170"/>
        <v>0.51664295874822186</v>
      </c>
      <c r="G1097" s="4">
        <f t="shared" si="171"/>
        <v>0.61424993042026155</v>
      </c>
      <c r="H1097" s="4">
        <f t="shared" si="172"/>
        <v>0.61424993042026155</v>
      </c>
      <c r="I1097" s="4">
        <f t="shared" si="173"/>
        <v>0.64500000000000002</v>
      </c>
      <c r="J1097">
        <f t="shared" si="175"/>
        <v>1</v>
      </c>
      <c r="K1097" t="str">
        <f>train!T1097</f>
        <v>no</v>
      </c>
      <c r="L1097">
        <f t="shared" si="176"/>
        <v>1.128143884114172</v>
      </c>
      <c r="M1097">
        <f t="shared" si="177"/>
        <v>1.1989791077690675</v>
      </c>
      <c r="N1097">
        <f t="shared" si="178"/>
        <v>1.1989791077690675</v>
      </c>
      <c r="O1097">
        <f t="shared" si="179"/>
        <v>1.1989791077690675</v>
      </c>
    </row>
    <row r="1098" spans="1:15">
      <c r="A1098">
        <f t="shared" si="174"/>
        <v>1097</v>
      </c>
      <c r="B1098">
        <f>train!G1098</f>
        <v>215.4</v>
      </c>
      <c r="C1098">
        <f>train!J1098</f>
        <v>328.7</v>
      </c>
      <c r="D1098">
        <f>train!M1098</f>
        <v>160.5</v>
      </c>
      <c r="E1098">
        <f>train!P1098</f>
        <v>7.8</v>
      </c>
      <c r="F1098" s="4">
        <f t="shared" si="170"/>
        <v>0.61280227596017067</v>
      </c>
      <c r="G1098" s="4">
        <f t="shared" si="171"/>
        <v>0.91483440022265505</v>
      </c>
      <c r="H1098" s="4">
        <f t="shared" si="172"/>
        <v>0.91483440022265505</v>
      </c>
      <c r="I1098" s="4">
        <f t="shared" si="173"/>
        <v>0.39</v>
      </c>
      <c r="J1098">
        <f t="shared" si="175"/>
        <v>1</v>
      </c>
      <c r="K1098" t="str">
        <f>train!T1098</f>
        <v>no</v>
      </c>
      <c r="L1098">
        <f t="shared" si="176"/>
        <v>1.128143884114172</v>
      </c>
      <c r="M1098">
        <f t="shared" si="177"/>
        <v>1.4837353500821686</v>
      </c>
      <c r="N1098">
        <f t="shared" si="178"/>
        <v>1.4837353500821686</v>
      </c>
      <c r="O1098">
        <f t="shared" si="179"/>
        <v>1.4837353500821686</v>
      </c>
    </row>
    <row r="1099" spans="1:15">
      <c r="A1099">
        <f t="shared" si="174"/>
        <v>1098</v>
      </c>
      <c r="B1099">
        <f>train!G1099</f>
        <v>199.2</v>
      </c>
      <c r="C1099">
        <f>train!J1099</f>
        <v>175.1</v>
      </c>
      <c r="D1099">
        <f>train!M1099</f>
        <v>210.6</v>
      </c>
      <c r="E1099">
        <f>train!P1099</f>
        <v>10.199999999999999</v>
      </c>
      <c r="F1099" s="4">
        <f t="shared" si="170"/>
        <v>0.56671408250355615</v>
      </c>
      <c r="G1099" s="4">
        <f t="shared" si="171"/>
        <v>0.48733648761480652</v>
      </c>
      <c r="H1099" s="4">
        <f t="shared" si="172"/>
        <v>0.48733648761480652</v>
      </c>
      <c r="I1099" s="4">
        <f t="shared" si="173"/>
        <v>0.51</v>
      </c>
      <c r="J1099">
        <f t="shared" si="175"/>
        <v>2</v>
      </c>
      <c r="K1099" t="str">
        <f>train!T1099</f>
        <v>no</v>
      </c>
      <c r="L1099">
        <f t="shared" si="176"/>
        <v>1.128143884114172</v>
      </c>
      <c r="M1099">
        <f t="shared" si="177"/>
        <v>1.0277444018963666</v>
      </c>
      <c r="N1099">
        <f t="shared" si="178"/>
        <v>1.0277444018963666</v>
      </c>
      <c r="O1099">
        <f t="shared" si="179"/>
        <v>1.0277444018963666</v>
      </c>
    </row>
    <row r="1100" spans="1:15">
      <c r="A1100">
        <f t="shared" si="174"/>
        <v>1099</v>
      </c>
      <c r="B1100">
        <f>train!G1100</f>
        <v>115</v>
      </c>
      <c r="C1100">
        <f>train!J1100</f>
        <v>137.80000000000001</v>
      </c>
      <c r="D1100">
        <f>train!M1100</f>
        <v>224</v>
      </c>
      <c r="E1100">
        <f>train!P1100</f>
        <v>7.3</v>
      </c>
      <c r="F1100" s="4">
        <f t="shared" si="170"/>
        <v>0.32716927453769556</v>
      </c>
      <c r="G1100" s="4">
        <f t="shared" si="171"/>
        <v>0.38352351795157252</v>
      </c>
      <c r="H1100" s="4">
        <f t="shared" si="172"/>
        <v>0.38352351795157252</v>
      </c>
      <c r="I1100" s="4">
        <f t="shared" si="173"/>
        <v>0.36499999999999999</v>
      </c>
      <c r="J1100">
        <f t="shared" si="175"/>
        <v>2</v>
      </c>
      <c r="K1100" t="str">
        <f>train!T1100</f>
        <v>no</v>
      </c>
      <c r="L1100">
        <f t="shared" si="176"/>
        <v>1.128143884114172</v>
      </c>
      <c r="M1100">
        <f t="shared" si="177"/>
        <v>0.73105766656634019</v>
      </c>
      <c r="N1100">
        <f t="shared" si="178"/>
        <v>0.73105766656634019</v>
      </c>
      <c r="O1100">
        <f t="shared" si="179"/>
        <v>0.73105766656634019</v>
      </c>
    </row>
    <row r="1101" spans="1:15">
      <c r="A1101">
        <f t="shared" si="174"/>
        <v>1100</v>
      </c>
      <c r="B1101">
        <f>train!G1101</f>
        <v>270.5</v>
      </c>
      <c r="C1101">
        <f>train!J1101</f>
        <v>230</v>
      </c>
      <c r="D1101">
        <f>train!M1101</f>
        <v>136</v>
      </c>
      <c r="E1101">
        <f>train!P1101</f>
        <v>9.6</v>
      </c>
      <c r="F1101" s="4">
        <f t="shared" si="170"/>
        <v>0.76955903271692749</v>
      </c>
      <c r="G1101" s="4">
        <f t="shared" si="171"/>
        <v>0.64013359309768991</v>
      </c>
      <c r="H1101" s="4">
        <f t="shared" si="172"/>
        <v>0.64013359309768991</v>
      </c>
      <c r="I1101" s="4">
        <f t="shared" si="173"/>
        <v>0.48</v>
      </c>
      <c r="J1101">
        <f t="shared" si="175"/>
        <v>1</v>
      </c>
      <c r="K1101" t="str">
        <f>train!T1101</f>
        <v>yes</v>
      </c>
      <c r="L1101">
        <f t="shared" si="176"/>
        <v>1.128143884114172</v>
      </c>
      <c r="M1101">
        <f t="shared" si="177"/>
        <v>1.2814691330112211</v>
      </c>
      <c r="N1101">
        <f t="shared" si="178"/>
        <v>1.2814691330112211</v>
      </c>
      <c r="O1101">
        <f t="shared" si="179"/>
        <v>1.2814691330112211</v>
      </c>
    </row>
    <row r="1102" spans="1:15">
      <c r="A1102">
        <f t="shared" si="174"/>
        <v>1101</v>
      </c>
      <c r="B1102">
        <f>train!G1102</f>
        <v>222.2</v>
      </c>
      <c r="C1102">
        <f>train!J1102</f>
        <v>153.1</v>
      </c>
      <c r="D1102">
        <f>train!M1102</f>
        <v>227.4</v>
      </c>
      <c r="E1102">
        <f>train!P1102</f>
        <v>12.9</v>
      </c>
      <c r="F1102" s="4">
        <f t="shared" si="170"/>
        <v>0.63214793741109532</v>
      </c>
      <c r="G1102" s="4">
        <f t="shared" si="171"/>
        <v>0.42610631784024489</v>
      </c>
      <c r="H1102" s="4">
        <f t="shared" si="172"/>
        <v>0.42610631784024489</v>
      </c>
      <c r="I1102" s="4">
        <f t="shared" si="173"/>
        <v>0.64500000000000002</v>
      </c>
      <c r="J1102">
        <f t="shared" si="175"/>
        <v>2</v>
      </c>
      <c r="K1102" t="str">
        <f>train!T1102</f>
        <v>no</v>
      </c>
      <c r="L1102">
        <f t="shared" si="176"/>
        <v>1.128143884114172</v>
      </c>
      <c r="M1102">
        <f t="shared" si="177"/>
        <v>1.08571138106766</v>
      </c>
      <c r="N1102">
        <f t="shared" si="178"/>
        <v>1.08571138106766</v>
      </c>
      <c r="O1102">
        <f t="shared" si="179"/>
        <v>1.08571138106766</v>
      </c>
    </row>
    <row r="1103" spans="1:15">
      <c r="A1103">
        <f t="shared" si="174"/>
        <v>1102</v>
      </c>
      <c r="B1103">
        <f>train!G1103</f>
        <v>61.9</v>
      </c>
      <c r="C1103">
        <f>train!J1103</f>
        <v>262.60000000000002</v>
      </c>
      <c r="D1103">
        <f>train!M1103</f>
        <v>212.5</v>
      </c>
      <c r="E1103">
        <f>train!P1103</f>
        <v>8.8000000000000007</v>
      </c>
      <c r="F1103" s="4">
        <f t="shared" si="170"/>
        <v>0.17610241820768135</v>
      </c>
      <c r="G1103" s="4">
        <f t="shared" si="171"/>
        <v>0.73086557194544954</v>
      </c>
      <c r="H1103" s="4">
        <f t="shared" si="172"/>
        <v>0.73086557194544954</v>
      </c>
      <c r="I1103" s="4">
        <f t="shared" si="173"/>
        <v>0.44000000000000006</v>
      </c>
      <c r="J1103">
        <f t="shared" si="175"/>
        <v>1</v>
      </c>
      <c r="K1103" t="str">
        <f>train!T1103</f>
        <v>no</v>
      </c>
      <c r="L1103">
        <f t="shared" si="176"/>
        <v>1.128143884114172</v>
      </c>
      <c r="M1103">
        <f t="shared" si="177"/>
        <v>1.137075648410822</v>
      </c>
      <c r="N1103">
        <f t="shared" si="178"/>
        <v>1.137075648410822</v>
      </c>
      <c r="O1103">
        <f t="shared" si="179"/>
        <v>1.137075648410822</v>
      </c>
    </row>
    <row r="1104" spans="1:15">
      <c r="A1104">
        <f t="shared" si="174"/>
        <v>1103</v>
      </c>
      <c r="B1104">
        <f>train!G1104</f>
        <v>141.1</v>
      </c>
      <c r="C1104">
        <f>train!J1104</f>
        <v>249.1</v>
      </c>
      <c r="D1104">
        <f>train!M1104</f>
        <v>136</v>
      </c>
      <c r="E1104">
        <f>train!P1104</f>
        <v>10.8</v>
      </c>
      <c r="F1104" s="4">
        <f t="shared" si="170"/>
        <v>0.40142247510668561</v>
      </c>
      <c r="G1104" s="4">
        <f t="shared" si="171"/>
        <v>0.69329251322015029</v>
      </c>
      <c r="H1104" s="4">
        <f t="shared" si="172"/>
        <v>0.69329251322015029</v>
      </c>
      <c r="I1104" s="4">
        <f t="shared" si="173"/>
        <v>0.54</v>
      </c>
      <c r="J1104">
        <f t="shared" si="175"/>
        <v>1</v>
      </c>
      <c r="K1104" t="str">
        <f>train!T1104</f>
        <v>no</v>
      </c>
      <c r="L1104">
        <f t="shared" si="176"/>
        <v>1.128143884114172</v>
      </c>
      <c r="M1104">
        <f t="shared" si="177"/>
        <v>1.1891379319889692</v>
      </c>
      <c r="N1104">
        <f t="shared" si="178"/>
        <v>1.1891379319889692</v>
      </c>
      <c r="O1104">
        <f t="shared" si="179"/>
        <v>1.1891379319889692</v>
      </c>
    </row>
    <row r="1105" spans="1:15">
      <c r="A1105">
        <f t="shared" si="174"/>
        <v>1104</v>
      </c>
      <c r="B1105">
        <f>train!G1105</f>
        <v>189.2</v>
      </c>
      <c r="C1105">
        <f>train!J1105</f>
        <v>184.4</v>
      </c>
      <c r="D1105">
        <f>train!M1105</f>
        <v>255.8</v>
      </c>
      <c r="E1105">
        <f>train!P1105</f>
        <v>10.6</v>
      </c>
      <c r="F1105" s="4">
        <f t="shared" si="170"/>
        <v>0.53826458036984348</v>
      </c>
      <c r="G1105" s="4">
        <f t="shared" si="171"/>
        <v>0.51322015029223489</v>
      </c>
      <c r="H1105" s="4">
        <f t="shared" si="172"/>
        <v>0.51322015029223489</v>
      </c>
      <c r="I1105" s="4">
        <f t="shared" si="173"/>
        <v>0.53</v>
      </c>
      <c r="J1105">
        <f t="shared" si="175"/>
        <v>2</v>
      </c>
      <c r="K1105" t="str">
        <f>train!T1105</f>
        <v>yes</v>
      </c>
      <c r="L1105">
        <f t="shared" si="176"/>
        <v>1.128143884114172</v>
      </c>
      <c r="M1105">
        <f t="shared" si="177"/>
        <v>1.0475774929868873</v>
      </c>
      <c r="N1105">
        <f t="shared" si="178"/>
        <v>1.0475774929868873</v>
      </c>
      <c r="O1105">
        <f t="shared" si="179"/>
        <v>1.0475774929868873</v>
      </c>
    </row>
    <row r="1106" spans="1:15">
      <c r="A1106">
        <f t="shared" si="174"/>
        <v>1105</v>
      </c>
      <c r="B1106">
        <f>train!G1106</f>
        <v>196</v>
      </c>
      <c r="C1106">
        <f>train!J1106</f>
        <v>186</v>
      </c>
      <c r="D1106">
        <f>train!M1106</f>
        <v>153</v>
      </c>
      <c r="E1106">
        <f>train!P1106</f>
        <v>9.8000000000000007</v>
      </c>
      <c r="F1106" s="4">
        <f t="shared" si="170"/>
        <v>0.55761024182076813</v>
      </c>
      <c r="G1106" s="4">
        <f t="shared" si="171"/>
        <v>0.51767325354856664</v>
      </c>
      <c r="H1106" s="4">
        <f t="shared" si="172"/>
        <v>0.51767325354856664</v>
      </c>
      <c r="I1106" s="4">
        <f t="shared" si="173"/>
        <v>0.49000000000000005</v>
      </c>
      <c r="J1106">
        <f t="shared" si="175"/>
        <v>2</v>
      </c>
      <c r="K1106" t="str">
        <f>train!T1106</f>
        <v>no</v>
      </c>
      <c r="L1106">
        <f t="shared" si="176"/>
        <v>1.128143884114172</v>
      </c>
      <c r="M1106">
        <f t="shared" si="177"/>
        <v>1.0425931021556456</v>
      </c>
      <c r="N1106">
        <f t="shared" si="178"/>
        <v>1.0425931021556456</v>
      </c>
      <c r="O1106">
        <f t="shared" si="179"/>
        <v>1.0425931021556456</v>
      </c>
    </row>
    <row r="1107" spans="1:15">
      <c r="A1107">
        <f t="shared" si="174"/>
        <v>1106</v>
      </c>
      <c r="B1107">
        <f>train!G1107</f>
        <v>171.6</v>
      </c>
      <c r="C1107">
        <f>train!J1107</f>
        <v>205</v>
      </c>
      <c r="D1107">
        <f>train!M1107</f>
        <v>170.6</v>
      </c>
      <c r="E1107">
        <f>train!P1107</f>
        <v>13.8</v>
      </c>
      <c r="F1107" s="4">
        <f t="shared" si="170"/>
        <v>0.48819345661450925</v>
      </c>
      <c r="G1107" s="4">
        <f t="shared" si="171"/>
        <v>0.57055385471750619</v>
      </c>
      <c r="H1107" s="4">
        <f t="shared" si="172"/>
        <v>0.57055385471750619</v>
      </c>
      <c r="I1107" s="4">
        <f t="shared" si="173"/>
        <v>0.69000000000000006</v>
      </c>
      <c r="J1107">
        <f t="shared" si="175"/>
        <v>1</v>
      </c>
      <c r="K1107" t="str">
        <f>train!T1107</f>
        <v>no</v>
      </c>
      <c r="L1107">
        <f t="shared" si="176"/>
        <v>1.128143884114172</v>
      </c>
      <c r="M1107">
        <f t="shared" si="177"/>
        <v>1.168544502082498</v>
      </c>
      <c r="N1107">
        <f t="shared" si="178"/>
        <v>1.168544502082498</v>
      </c>
      <c r="O1107">
        <f t="shared" si="179"/>
        <v>1.168544502082498</v>
      </c>
    </row>
    <row r="1108" spans="1:15">
      <c r="A1108">
        <f t="shared" si="174"/>
        <v>1107</v>
      </c>
      <c r="B1108">
        <f>train!G1108</f>
        <v>174</v>
      </c>
      <c r="C1108">
        <f>train!J1108</f>
        <v>161.30000000000001</v>
      </c>
      <c r="D1108">
        <f>train!M1108</f>
        <v>260.7</v>
      </c>
      <c r="E1108">
        <f>train!P1108</f>
        <v>11.4</v>
      </c>
      <c r="F1108" s="4">
        <f t="shared" si="170"/>
        <v>0.49502133712660029</v>
      </c>
      <c r="G1108" s="4">
        <f t="shared" si="171"/>
        <v>0.4489284720289452</v>
      </c>
      <c r="H1108" s="4">
        <f t="shared" si="172"/>
        <v>0.4489284720289452</v>
      </c>
      <c r="I1108" s="4">
        <f t="shared" si="173"/>
        <v>0.57000000000000006</v>
      </c>
      <c r="J1108">
        <f t="shared" si="175"/>
        <v>2</v>
      </c>
      <c r="K1108" t="str">
        <f>train!T1108</f>
        <v>no</v>
      </c>
      <c r="L1108">
        <f t="shared" si="176"/>
        <v>1.128143884114172</v>
      </c>
      <c r="M1108">
        <f t="shared" si="177"/>
        <v>0.98641759423030073</v>
      </c>
      <c r="N1108">
        <f t="shared" si="178"/>
        <v>0.98641759423030073</v>
      </c>
      <c r="O1108">
        <f t="shared" si="179"/>
        <v>0.98641759423030073</v>
      </c>
    </row>
    <row r="1109" spans="1:15">
      <c r="A1109">
        <f t="shared" si="174"/>
        <v>1108</v>
      </c>
      <c r="B1109">
        <f>train!G1109</f>
        <v>78.599999999999994</v>
      </c>
      <c r="C1109">
        <f>train!J1109</f>
        <v>187.3</v>
      </c>
      <c r="D1109">
        <f>train!M1109</f>
        <v>184.2</v>
      </c>
      <c r="E1109">
        <f>train!P1109</f>
        <v>7.4</v>
      </c>
      <c r="F1109" s="4">
        <f t="shared" si="170"/>
        <v>0.22361308677098149</v>
      </c>
      <c r="G1109" s="4">
        <f t="shared" si="171"/>
        <v>0.52129139994433626</v>
      </c>
      <c r="H1109" s="4">
        <f t="shared" si="172"/>
        <v>0.52129139994433626</v>
      </c>
      <c r="I1109" s="4">
        <f t="shared" si="173"/>
        <v>0.37</v>
      </c>
      <c r="J1109">
        <f t="shared" si="175"/>
        <v>2</v>
      </c>
      <c r="K1109" t="str">
        <f>train!T1109</f>
        <v>yes</v>
      </c>
      <c r="L1109">
        <f t="shared" si="176"/>
        <v>1.128143884114172</v>
      </c>
      <c r="M1109">
        <f t="shared" si="177"/>
        <v>0.85462989643886111</v>
      </c>
      <c r="N1109">
        <f t="shared" si="178"/>
        <v>0.85462989643886111</v>
      </c>
      <c r="O1109">
        <f t="shared" si="179"/>
        <v>0.85462989643886111</v>
      </c>
    </row>
    <row r="1110" spans="1:15">
      <c r="A1110">
        <f t="shared" si="174"/>
        <v>1109</v>
      </c>
      <c r="B1110">
        <f>train!G1110</f>
        <v>200.9</v>
      </c>
      <c r="C1110">
        <f>train!J1110</f>
        <v>164.3</v>
      </c>
      <c r="D1110">
        <f>train!M1110</f>
        <v>249</v>
      </c>
      <c r="E1110">
        <f>train!P1110</f>
        <v>8.9</v>
      </c>
      <c r="F1110" s="4">
        <f t="shared" si="170"/>
        <v>0.57155049786628731</v>
      </c>
      <c r="G1110" s="4">
        <f t="shared" si="171"/>
        <v>0.45727804063456723</v>
      </c>
      <c r="H1110" s="4">
        <f t="shared" si="172"/>
        <v>0.45727804063456723</v>
      </c>
      <c r="I1110" s="4">
        <f t="shared" si="173"/>
        <v>0.44500000000000001</v>
      </c>
      <c r="J1110">
        <f t="shared" si="175"/>
        <v>2</v>
      </c>
      <c r="K1110" t="str">
        <f>train!T1110</f>
        <v>no</v>
      </c>
      <c r="L1110">
        <f t="shared" si="176"/>
        <v>1.128143884114172</v>
      </c>
      <c r="M1110">
        <f t="shared" si="177"/>
        <v>0.97103109347969829</v>
      </c>
      <c r="N1110">
        <f t="shared" si="178"/>
        <v>0.97103109347969829</v>
      </c>
      <c r="O1110">
        <f t="shared" si="179"/>
        <v>0.97103109347969829</v>
      </c>
    </row>
    <row r="1111" spans="1:15">
      <c r="A1111">
        <f t="shared" si="174"/>
        <v>1110</v>
      </c>
      <c r="B1111">
        <f>train!G1111</f>
        <v>141.30000000000001</v>
      </c>
      <c r="C1111">
        <f>train!J1111</f>
        <v>253.6</v>
      </c>
      <c r="D1111">
        <f>train!M1111</f>
        <v>215.8</v>
      </c>
      <c r="E1111">
        <f>train!P1111</f>
        <v>6.4</v>
      </c>
      <c r="F1111" s="4">
        <f t="shared" si="170"/>
        <v>0.40199146514935991</v>
      </c>
      <c r="G1111" s="4">
        <f t="shared" si="171"/>
        <v>0.7058168661285833</v>
      </c>
      <c r="H1111" s="4">
        <f t="shared" si="172"/>
        <v>0.7058168661285833</v>
      </c>
      <c r="I1111" s="4">
        <f t="shared" si="173"/>
        <v>0.32</v>
      </c>
      <c r="J1111">
        <f t="shared" si="175"/>
        <v>2</v>
      </c>
      <c r="K1111" t="str">
        <f>train!T1111</f>
        <v>no</v>
      </c>
      <c r="L1111">
        <f t="shared" si="176"/>
        <v>1.128143884114172</v>
      </c>
      <c r="M1111">
        <f t="shared" si="177"/>
        <v>1.1226540139669381</v>
      </c>
      <c r="N1111">
        <f t="shared" si="178"/>
        <v>1.1226540139669381</v>
      </c>
      <c r="O1111">
        <f t="shared" si="179"/>
        <v>1.1226540139669381</v>
      </c>
    </row>
    <row r="1112" spans="1:15">
      <c r="A1112">
        <f t="shared" si="174"/>
        <v>1111</v>
      </c>
      <c r="B1112">
        <f>train!G1112</f>
        <v>235.8</v>
      </c>
      <c r="C1112">
        <f>train!J1112</f>
        <v>176</v>
      </c>
      <c r="D1112">
        <f>train!M1112</f>
        <v>63.6</v>
      </c>
      <c r="E1112">
        <f>train!P1112</f>
        <v>7.3</v>
      </c>
      <c r="F1112" s="4">
        <f t="shared" si="170"/>
        <v>0.67083926031294461</v>
      </c>
      <c r="G1112" s="4">
        <f t="shared" si="171"/>
        <v>0.48984135819649316</v>
      </c>
      <c r="H1112" s="4">
        <f t="shared" si="172"/>
        <v>0.48984135819649316</v>
      </c>
      <c r="I1112" s="4">
        <f t="shared" si="173"/>
        <v>0.36499999999999999</v>
      </c>
      <c r="J1112">
        <f t="shared" si="175"/>
        <v>2</v>
      </c>
      <c r="K1112" t="str">
        <f>train!T1112</f>
        <v>no</v>
      </c>
      <c r="L1112">
        <f t="shared" si="176"/>
        <v>1.128143884114172</v>
      </c>
      <c r="M1112">
        <f t="shared" si="177"/>
        <v>1.0310865267167391</v>
      </c>
      <c r="N1112">
        <f t="shared" si="178"/>
        <v>1.0310865267167391</v>
      </c>
      <c r="O1112">
        <f t="shared" si="179"/>
        <v>1.0310865267167391</v>
      </c>
    </row>
    <row r="1113" spans="1:15">
      <c r="A1113">
        <f t="shared" si="174"/>
        <v>1112</v>
      </c>
      <c r="B1113">
        <f>train!G1113</f>
        <v>185.1</v>
      </c>
      <c r="C1113">
        <f>train!J1113</f>
        <v>165.1</v>
      </c>
      <c r="D1113">
        <f>train!M1113</f>
        <v>111.6</v>
      </c>
      <c r="E1113">
        <f>train!P1113</f>
        <v>6.3</v>
      </c>
      <c r="F1113" s="4">
        <f t="shared" si="170"/>
        <v>0.52660028449502128</v>
      </c>
      <c r="G1113" s="4">
        <f t="shared" si="171"/>
        <v>0.45950459226273305</v>
      </c>
      <c r="H1113" s="4">
        <f t="shared" si="172"/>
        <v>0.45950459226273305</v>
      </c>
      <c r="I1113" s="4">
        <f t="shared" si="173"/>
        <v>0.315</v>
      </c>
      <c r="J1113">
        <f t="shared" si="175"/>
        <v>2</v>
      </c>
      <c r="K1113" t="str">
        <f>train!T1113</f>
        <v>no</v>
      </c>
      <c r="L1113">
        <f t="shared" si="176"/>
        <v>1.128143884114172</v>
      </c>
      <c r="M1113">
        <f t="shared" si="177"/>
        <v>0.89376831463826156</v>
      </c>
      <c r="N1113">
        <f t="shared" si="178"/>
        <v>0.89376831463826156</v>
      </c>
      <c r="O1113">
        <f t="shared" si="179"/>
        <v>0.89376831463826156</v>
      </c>
    </row>
    <row r="1114" spans="1:15">
      <c r="A1114">
        <f t="shared" si="174"/>
        <v>1113</v>
      </c>
      <c r="B1114">
        <f>train!G1114</f>
        <v>254.3</v>
      </c>
      <c r="C1114">
        <f>train!J1114</f>
        <v>78.900000000000006</v>
      </c>
      <c r="D1114">
        <f>train!M1114</f>
        <v>153.19999999999999</v>
      </c>
      <c r="E1114">
        <f>train!P1114</f>
        <v>11.8</v>
      </c>
      <c r="F1114" s="4">
        <f t="shared" si="170"/>
        <v>0.72347083926031297</v>
      </c>
      <c r="G1114" s="4">
        <f t="shared" si="171"/>
        <v>0.21959365432785974</v>
      </c>
      <c r="H1114" s="4">
        <f t="shared" si="172"/>
        <v>0.21959365432785974</v>
      </c>
      <c r="I1114" s="4">
        <f t="shared" si="173"/>
        <v>0.59000000000000008</v>
      </c>
      <c r="J1114">
        <f t="shared" si="175"/>
        <v>2</v>
      </c>
      <c r="K1114" t="str">
        <f>train!T1114</f>
        <v>no</v>
      </c>
      <c r="L1114">
        <f t="shared" si="176"/>
        <v>1.128143884114172</v>
      </c>
      <c r="M1114">
        <f t="shared" si="177"/>
        <v>0.98384592355823108</v>
      </c>
      <c r="N1114">
        <f t="shared" si="178"/>
        <v>0.98384592355823108</v>
      </c>
      <c r="O1114">
        <f t="shared" si="179"/>
        <v>0.98384592355823108</v>
      </c>
    </row>
    <row r="1115" spans="1:15">
      <c r="A1115">
        <f t="shared" si="174"/>
        <v>1114</v>
      </c>
      <c r="B1115">
        <f>train!G1115</f>
        <v>183</v>
      </c>
      <c r="C1115">
        <f>train!J1115</f>
        <v>214.8</v>
      </c>
      <c r="D1115">
        <f>train!M1115</f>
        <v>206.4</v>
      </c>
      <c r="E1115">
        <f>train!P1115</f>
        <v>8.6999999999999993</v>
      </c>
      <c r="F1115" s="4">
        <f t="shared" si="170"/>
        <v>0.52062588904694163</v>
      </c>
      <c r="G1115" s="4">
        <f t="shared" si="171"/>
        <v>0.59782911216253831</v>
      </c>
      <c r="H1115" s="4">
        <f t="shared" si="172"/>
        <v>0.59782911216253831</v>
      </c>
      <c r="I1115" s="4">
        <f t="shared" si="173"/>
        <v>0.43499999999999994</v>
      </c>
      <c r="J1115">
        <f t="shared" si="175"/>
        <v>2</v>
      </c>
      <c r="K1115" t="str">
        <f>train!T1115</f>
        <v>no</v>
      </c>
      <c r="L1115">
        <f t="shared" si="176"/>
        <v>1.128143884114172</v>
      </c>
      <c r="M1115">
        <f t="shared" si="177"/>
        <v>1.0840090456467677</v>
      </c>
      <c r="N1115">
        <f t="shared" si="178"/>
        <v>1.0840090456467677</v>
      </c>
      <c r="O1115">
        <f t="shared" si="179"/>
        <v>1.0840090456467677</v>
      </c>
    </row>
    <row r="1116" spans="1:15">
      <c r="A1116">
        <f t="shared" si="174"/>
        <v>1115</v>
      </c>
      <c r="B1116">
        <f>train!G1116</f>
        <v>163.5</v>
      </c>
      <c r="C1116">
        <f>train!J1116</f>
        <v>274.8</v>
      </c>
      <c r="D1116">
        <f>train!M1116</f>
        <v>381.9</v>
      </c>
      <c r="E1116">
        <f>train!P1116</f>
        <v>7.5</v>
      </c>
      <c r="F1116" s="4">
        <f t="shared" si="170"/>
        <v>0.46514935988620199</v>
      </c>
      <c r="G1116" s="4">
        <f t="shared" si="171"/>
        <v>0.76482048427497917</v>
      </c>
      <c r="H1116" s="4">
        <f t="shared" si="172"/>
        <v>0.76482048427497917</v>
      </c>
      <c r="I1116" s="4">
        <f t="shared" si="173"/>
        <v>0.375</v>
      </c>
      <c r="J1116">
        <f t="shared" si="175"/>
        <v>1</v>
      </c>
      <c r="K1116" t="str">
        <f>train!T1116</f>
        <v>no</v>
      </c>
      <c r="L1116">
        <f t="shared" si="176"/>
        <v>1.128143884114172</v>
      </c>
      <c r="M1116">
        <f t="shared" si="177"/>
        <v>1.2356737730225444</v>
      </c>
      <c r="N1116">
        <f t="shared" si="178"/>
        <v>1.2356737730225444</v>
      </c>
      <c r="O1116">
        <f t="shared" si="179"/>
        <v>1.2356737730225444</v>
      </c>
    </row>
    <row r="1117" spans="1:15">
      <c r="A1117">
        <f t="shared" si="174"/>
        <v>1116</v>
      </c>
      <c r="B1117">
        <f>train!G1117</f>
        <v>207.9</v>
      </c>
      <c r="C1117">
        <f>train!J1117</f>
        <v>210.5</v>
      </c>
      <c r="D1117">
        <f>train!M1117</f>
        <v>109.6</v>
      </c>
      <c r="E1117">
        <f>train!P1117</f>
        <v>7.7</v>
      </c>
      <c r="F1117" s="4">
        <f t="shared" si="170"/>
        <v>0.59146514935988626</v>
      </c>
      <c r="G1117" s="4">
        <f t="shared" si="171"/>
        <v>0.5858613971611466</v>
      </c>
      <c r="H1117" s="4">
        <f t="shared" si="172"/>
        <v>0.5858613971611466</v>
      </c>
      <c r="I1117" s="4">
        <f t="shared" si="173"/>
        <v>0.38500000000000001</v>
      </c>
      <c r="J1117">
        <f t="shared" si="175"/>
        <v>2</v>
      </c>
      <c r="K1117" t="str">
        <f>train!T1117</f>
        <v>no</v>
      </c>
      <c r="L1117">
        <f t="shared" si="176"/>
        <v>1.128143884114172</v>
      </c>
      <c r="M1117">
        <f t="shared" si="177"/>
        <v>1.0883580184270865</v>
      </c>
      <c r="N1117">
        <f t="shared" si="178"/>
        <v>1.0883580184270865</v>
      </c>
      <c r="O1117">
        <f t="shared" si="179"/>
        <v>1.0883580184270865</v>
      </c>
    </row>
    <row r="1118" spans="1:15">
      <c r="A1118">
        <f t="shared" si="174"/>
        <v>1117</v>
      </c>
      <c r="B1118">
        <f>train!G1118</f>
        <v>248.6</v>
      </c>
      <c r="C1118">
        <f>train!J1118</f>
        <v>174.9</v>
      </c>
      <c r="D1118">
        <f>train!M1118</f>
        <v>207.2</v>
      </c>
      <c r="E1118">
        <f>train!P1118</f>
        <v>6.1</v>
      </c>
      <c r="F1118" s="4">
        <f t="shared" si="170"/>
        <v>0.7072546230440967</v>
      </c>
      <c r="G1118" s="4">
        <f t="shared" si="171"/>
        <v>0.48677984970776511</v>
      </c>
      <c r="H1118" s="4">
        <f t="shared" si="172"/>
        <v>0.48677984970776511</v>
      </c>
      <c r="I1118" s="4">
        <f t="shared" si="173"/>
        <v>0.30499999999999999</v>
      </c>
      <c r="J1118">
        <f t="shared" si="175"/>
        <v>2</v>
      </c>
      <c r="K1118" t="str">
        <f>train!T1118</f>
        <v>no</v>
      </c>
      <c r="L1118">
        <f t="shared" si="176"/>
        <v>1.128143884114172</v>
      </c>
      <c r="M1118">
        <f t="shared" si="177"/>
        <v>1.033026304592616</v>
      </c>
      <c r="N1118">
        <f t="shared" si="178"/>
        <v>1.033026304592616</v>
      </c>
      <c r="O1118">
        <f t="shared" si="179"/>
        <v>1.033026304592616</v>
      </c>
    </row>
    <row r="1119" spans="1:15">
      <c r="A1119">
        <f t="shared" si="174"/>
        <v>1118</v>
      </c>
      <c r="B1119">
        <f>train!G1119</f>
        <v>185.4</v>
      </c>
      <c r="C1119">
        <f>train!J1119</f>
        <v>197.6</v>
      </c>
      <c r="D1119">
        <f>train!M1119</f>
        <v>147.1</v>
      </c>
      <c r="E1119">
        <f>train!P1119</f>
        <v>14.5</v>
      </c>
      <c r="F1119" s="4">
        <f t="shared" si="170"/>
        <v>0.52745376955903278</v>
      </c>
      <c r="G1119" s="4">
        <f t="shared" si="171"/>
        <v>0.54995825215697181</v>
      </c>
      <c r="H1119" s="4">
        <f t="shared" si="172"/>
        <v>0.54995825215697181</v>
      </c>
      <c r="I1119" s="4">
        <f t="shared" si="173"/>
        <v>0.72499999999999998</v>
      </c>
      <c r="J1119">
        <f t="shared" si="175"/>
        <v>1</v>
      </c>
      <c r="K1119" t="str">
        <f>train!T1119</f>
        <v>no</v>
      </c>
      <c r="L1119">
        <f t="shared" si="176"/>
        <v>1.128143884114172</v>
      </c>
      <c r="M1119">
        <f t="shared" si="177"/>
        <v>1.1869038028640468</v>
      </c>
      <c r="N1119">
        <f t="shared" si="178"/>
        <v>1.1869038028640468</v>
      </c>
      <c r="O1119">
        <f t="shared" si="179"/>
        <v>1.1869038028640468</v>
      </c>
    </row>
    <row r="1120" spans="1:15">
      <c r="A1120">
        <f t="shared" si="174"/>
        <v>1119</v>
      </c>
      <c r="B1120">
        <f>train!G1120</f>
        <v>197.8</v>
      </c>
      <c r="C1120">
        <f>train!J1120</f>
        <v>221</v>
      </c>
      <c r="D1120">
        <f>train!M1120</f>
        <v>168.6</v>
      </c>
      <c r="E1120">
        <f>train!P1120</f>
        <v>8.9</v>
      </c>
      <c r="F1120" s="4">
        <f t="shared" si="170"/>
        <v>0.56273115220483649</v>
      </c>
      <c r="G1120" s="4">
        <f t="shared" si="171"/>
        <v>0.61508488728082378</v>
      </c>
      <c r="H1120" s="4">
        <f t="shared" si="172"/>
        <v>0.61508488728082378</v>
      </c>
      <c r="I1120" s="4">
        <f t="shared" si="173"/>
        <v>0.44500000000000001</v>
      </c>
      <c r="J1120">
        <f t="shared" si="175"/>
        <v>2</v>
      </c>
      <c r="K1120" t="str">
        <f>train!T1120</f>
        <v>no</v>
      </c>
      <c r="L1120">
        <f t="shared" si="176"/>
        <v>1.128143884114172</v>
      </c>
      <c r="M1120">
        <f t="shared" si="177"/>
        <v>1.1275416563410463</v>
      </c>
      <c r="N1120">
        <f t="shared" si="178"/>
        <v>1.1275416563410463</v>
      </c>
      <c r="O1120">
        <f t="shared" si="179"/>
        <v>1.1275416563410463</v>
      </c>
    </row>
    <row r="1121" spans="1:15">
      <c r="A1121">
        <f t="shared" si="174"/>
        <v>1120</v>
      </c>
      <c r="B1121">
        <f>train!G1121</f>
        <v>132.1</v>
      </c>
      <c r="C1121">
        <f>train!J1121</f>
        <v>138.9</v>
      </c>
      <c r="D1121">
        <f>train!M1121</f>
        <v>192.6</v>
      </c>
      <c r="E1121">
        <f>train!P1121</f>
        <v>9.1</v>
      </c>
      <c r="F1121" s="4">
        <f t="shared" si="170"/>
        <v>0.37581792318634422</v>
      </c>
      <c r="G1121" s="4">
        <f t="shared" si="171"/>
        <v>0.38658502644030057</v>
      </c>
      <c r="H1121" s="4">
        <f t="shared" si="172"/>
        <v>0.38658502644030057</v>
      </c>
      <c r="I1121" s="4">
        <f t="shared" si="173"/>
        <v>0.45499999999999996</v>
      </c>
      <c r="J1121">
        <f t="shared" si="175"/>
        <v>2</v>
      </c>
      <c r="K1121" t="str">
        <f>train!T1121</f>
        <v>yes</v>
      </c>
      <c r="L1121">
        <f t="shared" si="176"/>
        <v>1.128143884114172</v>
      </c>
      <c r="M1121">
        <f t="shared" si="177"/>
        <v>0.80446260119647117</v>
      </c>
      <c r="N1121">
        <f t="shared" si="178"/>
        <v>0.80446260119647117</v>
      </c>
      <c r="O1121">
        <f t="shared" si="179"/>
        <v>0.80446260119647117</v>
      </c>
    </row>
    <row r="1122" spans="1:15">
      <c r="A1122">
        <f t="shared" si="174"/>
        <v>1121</v>
      </c>
      <c r="B1122">
        <f>train!G1122</f>
        <v>197.1</v>
      </c>
      <c r="C1122">
        <f>train!J1122</f>
        <v>227.8</v>
      </c>
      <c r="D1122">
        <f>train!M1122</f>
        <v>214</v>
      </c>
      <c r="E1122">
        <f>train!P1122</f>
        <v>9.3000000000000007</v>
      </c>
      <c r="F1122" s="4">
        <f t="shared" si="170"/>
        <v>0.5607396870554765</v>
      </c>
      <c r="G1122" s="4">
        <f t="shared" si="171"/>
        <v>0.63401057612023382</v>
      </c>
      <c r="H1122" s="4">
        <f t="shared" si="172"/>
        <v>0.63401057612023382</v>
      </c>
      <c r="I1122" s="4">
        <f t="shared" si="173"/>
        <v>0.46500000000000002</v>
      </c>
      <c r="J1122">
        <f t="shared" si="175"/>
        <v>1</v>
      </c>
      <c r="K1122" t="str">
        <f>train!T1122</f>
        <v>no</v>
      </c>
      <c r="L1122">
        <f t="shared" si="176"/>
        <v>1.128143884114172</v>
      </c>
      <c r="M1122">
        <f t="shared" si="177"/>
        <v>1.1552457824652274</v>
      </c>
      <c r="N1122">
        <f t="shared" si="178"/>
        <v>1.1552457824652274</v>
      </c>
      <c r="O1122">
        <f t="shared" si="179"/>
        <v>1.1552457824652274</v>
      </c>
    </row>
    <row r="1123" spans="1:15">
      <c r="A1123">
        <f t="shared" si="174"/>
        <v>1122</v>
      </c>
      <c r="B1123">
        <f>train!G1123</f>
        <v>154.6</v>
      </c>
      <c r="C1123">
        <f>train!J1123</f>
        <v>184.2</v>
      </c>
      <c r="D1123">
        <f>train!M1123</f>
        <v>217.4</v>
      </c>
      <c r="E1123">
        <f>train!P1123</f>
        <v>12.6</v>
      </c>
      <c r="F1123" s="4">
        <f t="shared" si="170"/>
        <v>0.43982930298719769</v>
      </c>
      <c r="G1123" s="4">
        <f t="shared" si="171"/>
        <v>0.51266351238519337</v>
      </c>
      <c r="H1123" s="4">
        <f t="shared" si="172"/>
        <v>0.51266351238519337</v>
      </c>
      <c r="I1123" s="4">
        <f t="shared" si="173"/>
        <v>0.63</v>
      </c>
      <c r="J1123">
        <f t="shared" si="175"/>
        <v>2</v>
      </c>
      <c r="K1123" t="str">
        <f>train!T1123</f>
        <v>no</v>
      </c>
      <c r="L1123">
        <f t="shared" si="176"/>
        <v>1.128143884114172</v>
      </c>
      <c r="M1123">
        <f t="shared" si="177"/>
        <v>1.0564078614003451</v>
      </c>
      <c r="N1123">
        <f t="shared" si="178"/>
        <v>1.0564078614003451</v>
      </c>
      <c r="O1123">
        <f t="shared" si="179"/>
        <v>1.0564078614003451</v>
      </c>
    </row>
    <row r="1124" spans="1:15">
      <c r="A1124">
        <f t="shared" si="174"/>
        <v>1123</v>
      </c>
      <c r="B1124">
        <f>train!G1124</f>
        <v>96.8</v>
      </c>
      <c r="C1124">
        <f>train!J1124</f>
        <v>142.6</v>
      </c>
      <c r="D1124">
        <f>train!M1124</f>
        <v>210.1</v>
      </c>
      <c r="E1124">
        <f>train!P1124</f>
        <v>10.9</v>
      </c>
      <c r="F1124" s="4">
        <f t="shared" si="170"/>
        <v>0.27539118065433854</v>
      </c>
      <c r="G1124" s="4">
        <f t="shared" si="171"/>
        <v>0.39688282772056777</v>
      </c>
      <c r="H1124" s="4">
        <f t="shared" si="172"/>
        <v>0.39688282772056777</v>
      </c>
      <c r="I1124" s="4">
        <f t="shared" si="173"/>
        <v>0.54500000000000004</v>
      </c>
      <c r="J1124">
        <f t="shared" si="175"/>
        <v>2</v>
      </c>
      <c r="K1124" t="str">
        <f>train!T1124</f>
        <v>yes</v>
      </c>
      <c r="L1124">
        <f t="shared" si="176"/>
        <v>1.128143884114172</v>
      </c>
      <c r="M1124">
        <f t="shared" si="177"/>
        <v>0.82939571994382655</v>
      </c>
      <c r="N1124">
        <f t="shared" si="178"/>
        <v>0.82939571994382655</v>
      </c>
      <c r="O1124">
        <f t="shared" si="179"/>
        <v>0.82939571994382655</v>
      </c>
    </row>
    <row r="1125" spans="1:15">
      <c r="A1125">
        <f t="shared" si="174"/>
        <v>1124</v>
      </c>
      <c r="B1125">
        <f>train!G1125</f>
        <v>172</v>
      </c>
      <c r="C1125">
        <f>train!J1125</f>
        <v>276.39999999999998</v>
      </c>
      <c r="D1125">
        <f>train!M1125</f>
        <v>193.7</v>
      </c>
      <c r="E1125">
        <f>train!P1125</f>
        <v>10.1</v>
      </c>
      <c r="F1125" s="4">
        <f t="shared" si="170"/>
        <v>0.48933143669985774</v>
      </c>
      <c r="G1125" s="4">
        <f t="shared" si="171"/>
        <v>0.76927358753131081</v>
      </c>
      <c r="H1125" s="4">
        <f t="shared" si="172"/>
        <v>0.76927358753131081</v>
      </c>
      <c r="I1125" s="4">
        <f t="shared" si="173"/>
        <v>0.505</v>
      </c>
      <c r="J1125">
        <f t="shared" si="175"/>
        <v>1</v>
      </c>
      <c r="K1125" t="str">
        <f>train!T1125</f>
        <v>no</v>
      </c>
      <c r="L1125">
        <f t="shared" si="176"/>
        <v>1.128143884114172</v>
      </c>
      <c r="M1125">
        <f t="shared" si="177"/>
        <v>1.2953895012270764</v>
      </c>
      <c r="N1125">
        <f t="shared" si="178"/>
        <v>1.2953895012270764</v>
      </c>
      <c r="O1125">
        <f t="shared" si="179"/>
        <v>1.2953895012270764</v>
      </c>
    </row>
    <row r="1126" spans="1:15">
      <c r="A1126">
        <f t="shared" si="174"/>
        <v>1125</v>
      </c>
      <c r="B1126">
        <f>train!G1126</f>
        <v>151.1</v>
      </c>
      <c r="C1126">
        <f>train!J1126</f>
        <v>244.7</v>
      </c>
      <c r="D1126">
        <f>train!M1126</f>
        <v>154.4</v>
      </c>
      <c r="E1126">
        <f>train!P1126</f>
        <v>13.8</v>
      </c>
      <c r="F1126" s="4">
        <f t="shared" si="170"/>
        <v>0.42987197724039827</v>
      </c>
      <c r="G1126" s="4">
        <f t="shared" si="171"/>
        <v>0.68104647926523787</v>
      </c>
      <c r="H1126" s="4">
        <f t="shared" si="172"/>
        <v>0.68104647926523787</v>
      </c>
      <c r="I1126" s="4">
        <f t="shared" si="173"/>
        <v>0.69000000000000006</v>
      </c>
      <c r="J1126">
        <f t="shared" si="175"/>
        <v>1</v>
      </c>
      <c r="K1126" t="str">
        <f>train!T1126</f>
        <v>no</v>
      </c>
      <c r="L1126">
        <f t="shared" si="176"/>
        <v>1.128143884114172</v>
      </c>
      <c r="M1126">
        <f t="shared" si="177"/>
        <v>1.2603723777740139</v>
      </c>
      <c r="N1126">
        <f t="shared" si="178"/>
        <v>1.2603723777740139</v>
      </c>
      <c r="O1126">
        <f t="shared" si="179"/>
        <v>1.2603723777740139</v>
      </c>
    </row>
    <row r="1127" spans="1:15">
      <c r="A1127">
        <f t="shared" si="174"/>
        <v>1126</v>
      </c>
      <c r="B1127">
        <f>train!G1127</f>
        <v>209.6</v>
      </c>
      <c r="C1127">
        <f>train!J1127</f>
        <v>228.8</v>
      </c>
      <c r="D1127">
        <f>train!M1127</f>
        <v>172.4</v>
      </c>
      <c r="E1127">
        <f>train!P1127</f>
        <v>7.6</v>
      </c>
      <c r="F1127" s="4">
        <f t="shared" si="170"/>
        <v>0.59630156472261731</v>
      </c>
      <c r="G1127" s="4">
        <f t="shared" si="171"/>
        <v>0.6367937656554411</v>
      </c>
      <c r="H1127" s="4">
        <f t="shared" si="172"/>
        <v>0.6367937656554411</v>
      </c>
      <c r="I1127" s="4">
        <f t="shared" si="173"/>
        <v>0.38</v>
      </c>
      <c r="J1127">
        <f t="shared" si="175"/>
        <v>1</v>
      </c>
      <c r="K1127" t="str">
        <f>train!T1127</f>
        <v>no</v>
      </c>
      <c r="L1127">
        <f t="shared" si="176"/>
        <v>1.128143884114172</v>
      </c>
      <c r="M1127">
        <f t="shared" si="177"/>
        <v>1.1449839108240409</v>
      </c>
      <c r="N1127">
        <f t="shared" si="178"/>
        <v>1.1449839108240409</v>
      </c>
      <c r="O1127">
        <f t="shared" si="179"/>
        <v>1.1449839108240409</v>
      </c>
    </row>
    <row r="1128" spans="1:15">
      <c r="A1128">
        <f t="shared" si="174"/>
        <v>1127</v>
      </c>
      <c r="B1128">
        <f>train!G1128</f>
        <v>247</v>
      </c>
      <c r="C1128">
        <f>train!J1128</f>
        <v>125.6</v>
      </c>
      <c r="D1128">
        <f>train!M1128</f>
        <v>226.5</v>
      </c>
      <c r="E1128">
        <f>train!P1128</f>
        <v>10.5</v>
      </c>
      <c r="F1128" s="4">
        <f t="shared" si="170"/>
        <v>0.70270270270270274</v>
      </c>
      <c r="G1128" s="4">
        <f t="shared" si="171"/>
        <v>0.34956860562204284</v>
      </c>
      <c r="H1128" s="4">
        <f t="shared" si="172"/>
        <v>0.34956860562204284</v>
      </c>
      <c r="I1128" s="4">
        <f t="shared" si="173"/>
        <v>0.52500000000000002</v>
      </c>
      <c r="J1128">
        <f t="shared" si="175"/>
        <v>2</v>
      </c>
      <c r="K1128" t="str">
        <f>train!T1128</f>
        <v>no</v>
      </c>
      <c r="L1128">
        <f t="shared" si="176"/>
        <v>1.128143884114172</v>
      </c>
      <c r="M1128">
        <f t="shared" si="177"/>
        <v>1.0068825693489591</v>
      </c>
      <c r="N1128">
        <f t="shared" si="178"/>
        <v>1.0068825693489591</v>
      </c>
      <c r="O1128">
        <f t="shared" si="179"/>
        <v>1.0068825693489591</v>
      </c>
    </row>
    <row r="1129" spans="1:15">
      <c r="A1129">
        <f t="shared" si="174"/>
        <v>1128</v>
      </c>
      <c r="B1129">
        <f>train!G1129</f>
        <v>221.4</v>
      </c>
      <c r="C1129">
        <f>train!J1129</f>
        <v>165.8</v>
      </c>
      <c r="D1129">
        <f>train!M1129</f>
        <v>247</v>
      </c>
      <c r="E1129">
        <f>train!P1129</f>
        <v>10.8</v>
      </c>
      <c r="F1129" s="4">
        <f t="shared" si="170"/>
        <v>0.62987197724039834</v>
      </c>
      <c r="G1129" s="4">
        <f t="shared" si="171"/>
        <v>0.46145282493737827</v>
      </c>
      <c r="H1129" s="4">
        <f t="shared" si="172"/>
        <v>0.46145282493737827</v>
      </c>
      <c r="I1129" s="4">
        <f t="shared" si="173"/>
        <v>0.54</v>
      </c>
      <c r="J1129">
        <f t="shared" si="175"/>
        <v>2</v>
      </c>
      <c r="K1129" t="str">
        <f>train!T1129</f>
        <v>no</v>
      </c>
      <c r="L1129">
        <f t="shared" si="176"/>
        <v>1.128143884114172</v>
      </c>
      <c r="M1129">
        <f t="shared" si="177"/>
        <v>1.0555643642138088</v>
      </c>
      <c r="N1129">
        <f t="shared" si="178"/>
        <v>1.0555643642138088</v>
      </c>
      <c r="O1129">
        <f t="shared" si="179"/>
        <v>1.0555643642138088</v>
      </c>
    </row>
    <row r="1130" spans="1:15">
      <c r="A1130">
        <f t="shared" si="174"/>
        <v>1129</v>
      </c>
      <c r="B1130">
        <f>train!G1130</f>
        <v>321.3</v>
      </c>
      <c r="C1130">
        <f>train!J1130</f>
        <v>167.9</v>
      </c>
      <c r="D1130">
        <f>train!M1130</f>
        <v>193.6</v>
      </c>
      <c r="E1130">
        <f>train!P1130</f>
        <v>8</v>
      </c>
      <c r="F1130" s="4">
        <f t="shared" si="170"/>
        <v>0.91408250355618781</v>
      </c>
      <c r="G1130" s="4">
        <f t="shared" si="171"/>
        <v>0.46729752296131366</v>
      </c>
      <c r="H1130" s="4">
        <f t="shared" si="172"/>
        <v>0.46729752296131366</v>
      </c>
      <c r="I1130" s="4">
        <f t="shared" si="173"/>
        <v>0.4</v>
      </c>
      <c r="J1130">
        <f t="shared" si="175"/>
        <v>1</v>
      </c>
      <c r="K1130" t="str">
        <f>train!T1130</f>
        <v>yes</v>
      </c>
      <c r="L1130">
        <f t="shared" si="176"/>
        <v>1.128143884114172</v>
      </c>
      <c r="M1130">
        <f t="shared" si="177"/>
        <v>1.1967793335611654</v>
      </c>
      <c r="N1130">
        <f t="shared" si="178"/>
        <v>1.1967793335611654</v>
      </c>
      <c r="O1130">
        <f t="shared" si="179"/>
        <v>1.1967793335611654</v>
      </c>
    </row>
    <row r="1131" spans="1:15">
      <c r="A1131">
        <f t="shared" si="174"/>
        <v>1130</v>
      </c>
      <c r="B1131">
        <f>train!G1131</f>
        <v>243.7</v>
      </c>
      <c r="C1131">
        <f>train!J1131</f>
        <v>60</v>
      </c>
      <c r="D1131">
        <f>train!M1131</f>
        <v>189</v>
      </c>
      <c r="E1131">
        <f>train!P1131</f>
        <v>11.3</v>
      </c>
      <c r="F1131" s="4">
        <f t="shared" si="170"/>
        <v>0.69331436699857751</v>
      </c>
      <c r="G1131" s="4">
        <f t="shared" si="171"/>
        <v>0.16699137211244086</v>
      </c>
      <c r="H1131" s="4">
        <f t="shared" si="172"/>
        <v>0.16699137211244086</v>
      </c>
      <c r="I1131" s="4">
        <f t="shared" si="173"/>
        <v>0.56500000000000006</v>
      </c>
      <c r="J1131">
        <f t="shared" si="175"/>
        <v>2</v>
      </c>
      <c r="K1131" t="str">
        <f>train!T1131</f>
        <v>no</v>
      </c>
      <c r="L1131">
        <f t="shared" si="176"/>
        <v>1.128143884114172</v>
      </c>
      <c r="M1131">
        <f t="shared" si="177"/>
        <v>0.92503083635445882</v>
      </c>
      <c r="N1131">
        <f t="shared" si="178"/>
        <v>0.92503083635445882</v>
      </c>
      <c r="O1131">
        <f t="shared" si="179"/>
        <v>0.92503083635445882</v>
      </c>
    </row>
    <row r="1132" spans="1:15">
      <c r="A1132">
        <f t="shared" si="174"/>
        <v>1131</v>
      </c>
      <c r="B1132">
        <f>train!G1132</f>
        <v>251.5</v>
      </c>
      <c r="C1132">
        <f>train!J1132</f>
        <v>214.2</v>
      </c>
      <c r="D1132">
        <f>train!M1132</f>
        <v>186.1</v>
      </c>
      <c r="E1132">
        <f>train!P1132</f>
        <v>11.1</v>
      </c>
      <c r="F1132" s="4">
        <f t="shared" si="170"/>
        <v>0.71550497866287344</v>
      </c>
      <c r="G1132" s="4">
        <f t="shared" si="171"/>
        <v>0.59615919844141385</v>
      </c>
      <c r="H1132" s="4">
        <f t="shared" si="172"/>
        <v>0.59615919844141385</v>
      </c>
      <c r="I1132" s="4">
        <f t="shared" si="173"/>
        <v>0.55499999999999994</v>
      </c>
      <c r="J1132">
        <f t="shared" si="175"/>
        <v>1</v>
      </c>
      <c r="K1132" t="str">
        <f>train!T1132</f>
        <v>no</v>
      </c>
      <c r="L1132">
        <f t="shared" si="176"/>
        <v>1.128143884114172</v>
      </c>
      <c r="M1132">
        <f t="shared" si="177"/>
        <v>1.2372485418314207</v>
      </c>
      <c r="N1132">
        <f t="shared" si="178"/>
        <v>1.2372485418314207</v>
      </c>
      <c r="O1132">
        <f t="shared" si="179"/>
        <v>1.2372485418314207</v>
      </c>
    </row>
    <row r="1133" spans="1:15">
      <c r="A1133">
        <f t="shared" si="174"/>
        <v>1132</v>
      </c>
      <c r="B1133">
        <f>train!G1133</f>
        <v>236.9</v>
      </c>
      <c r="C1133">
        <f>train!J1133</f>
        <v>157.6</v>
      </c>
      <c r="D1133">
        <f>train!M1133</f>
        <v>241</v>
      </c>
      <c r="E1133">
        <f>train!P1133</f>
        <v>7.3</v>
      </c>
      <c r="F1133" s="4">
        <f t="shared" si="170"/>
        <v>0.67396870554765298</v>
      </c>
      <c r="G1133" s="4">
        <f t="shared" si="171"/>
        <v>0.43863067074867795</v>
      </c>
      <c r="H1133" s="4">
        <f t="shared" si="172"/>
        <v>0.43863067074867795</v>
      </c>
      <c r="I1133" s="4">
        <f t="shared" si="173"/>
        <v>0.36499999999999999</v>
      </c>
      <c r="J1133">
        <f t="shared" si="175"/>
        <v>2</v>
      </c>
      <c r="K1133" t="str">
        <f>train!T1133</f>
        <v>yes</v>
      </c>
      <c r="L1133">
        <f t="shared" si="176"/>
        <v>1.128143884114172</v>
      </c>
      <c r="M1133">
        <f t="shared" si="177"/>
        <v>0.98602867438044073</v>
      </c>
      <c r="N1133">
        <f t="shared" si="178"/>
        <v>0.98602867438044073</v>
      </c>
      <c r="O1133">
        <f t="shared" si="179"/>
        <v>0.98602867438044073</v>
      </c>
    </row>
    <row r="1134" spans="1:15">
      <c r="A1134">
        <f t="shared" si="174"/>
        <v>1133</v>
      </c>
      <c r="B1134">
        <f>train!G1134</f>
        <v>159.69999999999999</v>
      </c>
      <c r="C1134">
        <f>train!J1134</f>
        <v>216.7</v>
      </c>
      <c r="D1134">
        <f>train!M1134</f>
        <v>206.7</v>
      </c>
      <c r="E1134">
        <f>train!P1134</f>
        <v>9.3000000000000007</v>
      </c>
      <c r="F1134" s="4">
        <f t="shared" si="170"/>
        <v>0.45433854907539117</v>
      </c>
      <c r="G1134" s="4">
        <f t="shared" si="171"/>
        <v>0.60311717227943218</v>
      </c>
      <c r="H1134" s="4">
        <f t="shared" si="172"/>
        <v>0.60311717227943218</v>
      </c>
      <c r="I1134" s="4">
        <f t="shared" si="173"/>
        <v>0.46500000000000002</v>
      </c>
      <c r="J1134">
        <f t="shared" si="175"/>
        <v>2</v>
      </c>
      <c r="K1134" t="str">
        <f>train!T1134</f>
        <v>no</v>
      </c>
      <c r="L1134">
        <f t="shared" si="176"/>
        <v>1.128143884114172</v>
      </c>
      <c r="M1134">
        <f t="shared" si="177"/>
        <v>1.0724500753753567</v>
      </c>
      <c r="N1134">
        <f t="shared" si="178"/>
        <v>1.0724500753753567</v>
      </c>
      <c r="O1134">
        <f t="shared" si="179"/>
        <v>1.0724500753753567</v>
      </c>
    </row>
    <row r="1135" spans="1:15">
      <c r="A1135">
        <f t="shared" si="174"/>
        <v>1134</v>
      </c>
      <c r="B1135">
        <f>train!G1135</f>
        <v>148.19999999999999</v>
      </c>
      <c r="C1135">
        <f>train!J1135</f>
        <v>220.4</v>
      </c>
      <c r="D1135">
        <f>train!M1135</f>
        <v>134.19999999999999</v>
      </c>
      <c r="E1135">
        <f>train!P1135</f>
        <v>9.1999999999999993</v>
      </c>
      <c r="F1135" s="4">
        <f t="shared" si="170"/>
        <v>0.42162162162162159</v>
      </c>
      <c r="G1135" s="4">
        <f t="shared" si="171"/>
        <v>0.61341497355969943</v>
      </c>
      <c r="H1135" s="4">
        <f t="shared" si="172"/>
        <v>0.61341497355969943</v>
      </c>
      <c r="I1135" s="4">
        <f t="shared" si="173"/>
        <v>0.45999999999999996</v>
      </c>
      <c r="J1135">
        <f t="shared" si="175"/>
        <v>2</v>
      </c>
      <c r="K1135" t="str">
        <f>train!T1135</f>
        <v>yes</v>
      </c>
      <c r="L1135">
        <f t="shared" si="176"/>
        <v>1.128143884114172</v>
      </c>
      <c r="M1135">
        <f t="shared" si="177"/>
        <v>1.068606874109155</v>
      </c>
      <c r="N1135">
        <f t="shared" si="178"/>
        <v>1.068606874109155</v>
      </c>
      <c r="O1135">
        <f t="shared" si="179"/>
        <v>1.068606874109155</v>
      </c>
    </row>
    <row r="1136" spans="1:15">
      <c r="A1136">
        <f t="shared" si="174"/>
        <v>1135</v>
      </c>
      <c r="B1136">
        <f>train!G1136</f>
        <v>150.9</v>
      </c>
      <c r="C1136">
        <f>train!J1136</f>
        <v>268.60000000000002</v>
      </c>
      <c r="D1136">
        <f>train!M1136</f>
        <v>179.9</v>
      </c>
      <c r="E1136">
        <f>train!P1136</f>
        <v>14.7</v>
      </c>
      <c r="F1136" s="4">
        <f t="shared" si="170"/>
        <v>0.42930298719772403</v>
      </c>
      <c r="G1136" s="4">
        <f t="shared" si="171"/>
        <v>0.7475647091566936</v>
      </c>
      <c r="H1136" s="4">
        <f t="shared" si="172"/>
        <v>0.7475647091566936</v>
      </c>
      <c r="I1136" s="4">
        <f t="shared" si="173"/>
        <v>0.73499999999999999</v>
      </c>
      <c r="J1136">
        <f t="shared" si="175"/>
        <v>1</v>
      </c>
      <c r="K1136" t="str">
        <f>train!T1136</f>
        <v>no</v>
      </c>
      <c r="L1136">
        <f t="shared" si="176"/>
        <v>1.128143884114172</v>
      </c>
      <c r="M1136">
        <f t="shared" si="177"/>
        <v>1.3572884894413395</v>
      </c>
      <c r="N1136">
        <f t="shared" si="178"/>
        <v>1.3572884894413395</v>
      </c>
      <c r="O1136">
        <f t="shared" si="179"/>
        <v>1.3572884894413395</v>
      </c>
    </row>
    <row r="1137" spans="1:15">
      <c r="A1137">
        <f t="shared" si="174"/>
        <v>1136</v>
      </c>
      <c r="B1137">
        <f>train!G1137</f>
        <v>210.5</v>
      </c>
      <c r="C1137">
        <f>train!J1137</f>
        <v>250.5</v>
      </c>
      <c r="D1137">
        <f>train!M1137</f>
        <v>241.6</v>
      </c>
      <c r="E1137">
        <f>train!P1137</f>
        <v>11.5</v>
      </c>
      <c r="F1137" s="4">
        <f t="shared" si="170"/>
        <v>0.59886201991465149</v>
      </c>
      <c r="G1137" s="4">
        <f t="shared" si="171"/>
        <v>0.69718897856944051</v>
      </c>
      <c r="H1137" s="4">
        <f t="shared" si="172"/>
        <v>0.69718897856944051</v>
      </c>
      <c r="I1137" s="4">
        <f t="shared" si="173"/>
        <v>0.57499999999999996</v>
      </c>
      <c r="J1137">
        <f t="shared" si="175"/>
        <v>1</v>
      </c>
      <c r="K1137" t="str">
        <f>train!T1137</f>
        <v>no</v>
      </c>
      <c r="L1137">
        <f t="shared" si="176"/>
        <v>1.128143884114172</v>
      </c>
      <c r="M1137">
        <f t="shared" si="177"/>
        <v>1.2889552601132654</v>
      </c>
      <c r="N1137">
        <f t="shared" si="178"/>
        <v>1.2889552601132654</v>
      </c>
      <c r="O1137">
        <f t="shared" si="179"/>
        <v>1.2889552601132654</v>
      </c>
    </row>
    <row r="1138" spans="1:15">
      <c r="A1138">
        <f t="shared" si="174"/>
        <v>1137</v>
      </c>
      <c r="B1138">
        <f>train!G1138</f>
        <v>254.7</v>
      </c>
      <c r="C1138">
        <f>train!J1138</f>
        <v>90.2</v>
      </c>
      <c r="D1138">
        <f>train!M1138</f>
        <v>153.4</v>
      </c>
      <c r="E1138">
        <f>train!P1138</f>
        <v>10.6</v>
      </c>
      <c r="F1138" s="4">
        <f t="shared" si="170"/>
        <v>0.72460881934566146</v>
      </c>
      <c r="G1138" s="4">
        <f t="shared" si="171"/>
        <v>0.25104369607570276</v>
      </c>
      <c r="H1138" s="4">
        <f t="shared" si="172"/>
        <v>0.25104369607570276</v>
      </c>
      <c r="I1138" s="4">
        <f t="shared" si="173"/>
        <v>0.53</v>
      </c>
      <c r="J1138">
        <f t="shared" si="175"/>
        <v>2</v>
      </c>
      <c r="K1138" t="str">
        <f>train!T1138</f>
        <v>no</v>
      </c>
      <c r="L1138">
        <f t="shared" si="176"/>
        <v>1.128143884114172</v>
      </c>
      <c r="M1138">
        <f t="shared" si="177"/>
        <v>0.96540344714125248</v>
      </c>
      <c r="N1138">
        <f t="shared" si="178"/>
        <v>0.96540344714125248</v>
      </c>
      <c r="O1138">
        <f t="shared" si="179"/>
        <v>0.96540344714125248</v>
      </c>
    </row>
    <row r="1139" spans="1:15">
      <c r="A1139">
        <f t="shared" si="174"/>
        <v>1138</v>
      </c>
      <c r="B1139">
        <f>train!G1139</f>
        <v>284.39999999999998</v>
      </c>
      <c r="C1139">
        <f>train!J1139</f>
        <v>157</v>
      </c>
      <c r="D1139">
        <f>train!M1139</f>
        <v>242.8</v>
      </c>
      <c r="E1139">
        <f>train!P1139</f>
        <v>8.4</v>
      </c>
      <c r="F1139" s="4">
        <f t="shared" si="170"/>
        <v>0.80910384068278796</v>
      </c>
      <c r="G1139" s="4">
        <f t="shared" si="171"/>
        <v>0.43696075702755355</v>
      </c>
      <c r="H1139" s="4">
        <f t="shared" si="172"/>
        <v>0.43696075702755355</v>
      </c>
      <c r="I1139" s="4">
        <f t="shared" si="173"/>
        <v>0.42000000000000004</v>
      </c>
      <c r="J1139">
        <f t="shared" si="175"/>
        <v>2</v>
      </c>
      <c r="K1139" t="str">
        <f>train!T1139</f>
        <v>yes</v>
      </c>
      <c r="L1139">
        <f t="shared" si="176"/>
        <v>1.128143884114172</v>
      </c>
      <c r="M1139">
        <f t="shared" si="177"/>
        <v>1.1013257607864368</v>
      </c>
      <c r="N1139">
        <f t="shared" si="178"/>
        <v>1.1013257607864368</v>
      </c>
      <c r="O1139">
        <f t="shared" si="179"/>
        <v>1.1013257607864368</v>
      </c>
    </row>
    <row r="1140" spans="1:15">
      <c r="A1140">
        <f t="shared" si="174"/>
        <v>1139</v>
      </c>
      <c r="B1140">
        <f>train!G1140</f>
        <v>0</v>
      </c>
      <c r="C1140">
        <f>train!J1140</f>
        <v>159.6</v>
      </c>
      <c r="D1140">
        <f>train!M1140</f>
        <v>167.1</v>
      </c>
      <c r="E1140">
        <f>train!P1140</f>
        <v>6.8</v>
      </c>
      <c r="F1140" s="4">
        <f t="shared" si="170"/>
        <v>0</v>
      </c>
      <c r="G1140" s="4">
        <f t="shared" si="171"/>
        <v>0.44419704981909264</v>
      </c>
      <c r="H1140" s="4">
        <f t="shared" si="172"/>
        <v>0.44419704981909264</v>
      </c>
      <c r="I1140" s="4">
        <f t="shared" si="173"/>
        <v>0.33999999999999997</v>
      </c>
      <c r="J1140">
        <f t="shared" si="175"/>
        <v>2</v>
      </c>
      <c r="K1140" t="str">
        <f>train!T1140</f>
        <v>yes</v>
      </c>
      <c r="L1140">
        <f t="shared" si="176"/>
        <v>1.128143884114172</v>
      </c>
      <c r="M1140">
        <f t="shared" si="177"/>
        <v>0.7142982837274432</v>
      </c>
      <c r="N1140">
        <f t="shared" si="178"/>
        <v>0.7142982837274432</v>
      </c>
      <c r="O1140">
        <f t="shared" si="179"/>
        <v>0.7142982837274432</v>
      </c>
    </row>
    <row r="1141" spans="1:15">
      <c r="A1141">
        <f t="shared" si="174"/>
        <v>1140</v>
      </c>
      <c r="B1141">
        <f>train!G1141</f>
        <v>133.69999999999999</v>
      </c>
      <c r="C1141">
        <f>train!J1141</f>
        <v>187.8</v>
      </c>
      <c r="D1141">
        <f>train!M1141</f>
        <v>181.9</v>
      </c>
      <c r="E1141">
        <f>train!P1141</f>
        <v>10.7</v>
      </c>
      <c r="F1141" s="4">
        <f t="shared" si="170"/>
        <v>0.38036984352773823</v>
      </c>
      <c r="G1141" s="4">
        <f t="shared" si="171"/>
        <v>0.52268299471193991</v>
      </c>
      <c r="H1141" s="4">
        <f t="shared" si="172"/>
        <v>0.52268299471193991</v>
      </c>
      <c r="I1141" s="4">
        <f t="shared" si="173"/>
        <v>0.53499999999999992</v>
      </c>
      <c r="J1141">
        <f t="shared" si="175"/>
        <v>2</v>
      </c>
      <c r="K1141" t="str">
        <f>train!T1141</f>
        <v>yes</v>
      </c>
      <c r="L1141">
        <f t="shared" si="176"/>
        <v>1.128143884114172</v>
      </c>
      <c r="M1141">
        <f t="shared" si="177"/>
        <v>0.98858547621710469</v>
      </c>
      <c r="N1141">
        <f t="shared" si="178"/>
        <v>0.98858547621710469</v>
      </c>
      <c r="O1141">
        <f t="shared" si="179"/>
        <v>0.98858547621710469</v>
      </c>
    </row>
    <row r="1142" spans="1:15">
      <c r="A1142">
        <f t="shared" si="174"/>
        <v>1141</v>
      </c>
      <c r="B1142">
        <f>train!G1142</f>
        <v>224.9</v>
      </c>
      <c r="C1142">
        <f>train!J1142</f>
        <v>191.9</v>
      </c>
      <c r="D1142">
        <f>train!M1142</f>
        <v>229.9</v>
      </c>
      <c r="E1142">
        <f>train!P1142</f>
        <v>10.3</v>
      </c>
      <c r="F1142" s="4">
        <f t="shared" si="170"/>
        <v>0.63982930298719776</v>
      </c>
      <c r="G1142" s="4">
        <f t="shared" si="171"/>
        <v>0.53409407180628998</v>
      </c>
      <c r="H1142" s="4">
        <f t="shared" si="172"/>
        <v>0.53409407180628998</v>
      </c>
      <c r="I1142" s="4">
        <f t="shared" si="173"/>
        <v>0.51500000000000001</v>
      </c>
      <c r="J1142">
        <f t="shared" si="175"/>
        <v>2</v>
      </c>
      <c r="K1142" t="str">
        <f>train!T1142</f>
        <v>no</v>
      </c>
      <c r="L1142">
        <f t="shared" si="176"/>
        <v>1.128143884114172</v>
      </c>
      <c r="M1142">
        <f t="shared" si="177"/>
        <v>1.1158492245990621</v>
      </c>
      <c r="N1142">
        <f t="shared" si="178"/>
        <v>1.1158492245990621</v>
      </c>
      <c r="O1142">
        <f t="shared" si="179"/>
        <v>1.1158492245990621</v>
      </c>
    </row>
    <row r="1143" spans="1:15">
      <c r="A1143">
        <f t="shared" si="174"/>
        <v>1142</v>
      </c>
      <c r="B1143">
        <f>train!G1143</f>
        <v>151.80000000000001</v>
      </c>
      <c r="C1143">
        <f>train!J1143</f>
        <v>209.9</v>
      </c>
      <c r="D1143">
        <f>train!M1143</f>
        <v>266.89999999999998</v>
      </c>
      <c r="E1143">
        <f>train!P1143</f>
        <v>11.9</v>
      </c>
      <c r="F1143" s="4">
        <f t="shared" si="170"/>
        <v>0.43186344238975821</v>
      </c>
      <c r="G1143" s="4">
        <f t="shared" si="171"/>
        <v>0.58419148344002225</v>
      </c>
      <c r="H1143" s="4">
        <f t="shared" si="172"/>
        <v>0.58419148344002225</v>
      </c>
      <c r="I1143" s="4">
        <f t="shared" si="173"/>
        <v>0.59499999999999997</v>
      </c>
      <c r="J1143">
        <f t="shared" si="175"/>
        <v>2</v>
      </c>
      <c r="K1143" t="str">
        <f>train!T1143</f>
        <v>no</v>
      </c>
      <c r="L1143">
        <f t="shared" si="176"/>
        <v>1.128143884114172</v>
      </c>
      <c r="M1143">
        <f t="shared" si="177"/>
        <v>1.105934180464841</v>
      </c>
      <c r="N1143">
        <f t="shared" si="178"/>
        <v>1.105934180464841</v>
      </c>
      <c r="O1143">
        <f t="shared" si="179"/>
        <v>1.105934180464841</v>
      </c>
    </row>
    <row r="1144" spans="1:15">
      <c r="A1144">
        <f t="shared" si="174"/>
        <v>1143</v>
      </c>
      <c r="B1144">
        <f>train!G1144</f>
        <v>141.4</v>
      </c>
      <c r="C1144">
        <f>train!J1144</f>
        <v>163</v>
      </c>
      <c r="D1144">
        <f>train!M1144</f>
        <v>220</v>
      </c>
      <c r="E1144">
        <f>train!P1144</f>
        <v>5.6</v>
      </c>
      <c r="F1144" s="4">
        <f t="shared" si="170"/>
        <v>0.40227596017069706</v>
      </c>
      <c r="G1144" s="4">
        <f t="shared" si="171"/>
        <v>0.45365989423879766</v>
      </c>
      <c r="H1144" s="4">
        <f t="shared" si="172"/>
        <v>0.45365989423879766</v>
      </c>
      <c r="I1144" s="4">
        <f t="shared" si="173"/>
        <v>0.27999999999999997</v>
      </c>
      <c r="J1144">
        <f t="shared" si="175"/>
        <v>2</v>
      </c>
      <c r="K1144" t="str">
        <f>train!T1144</f>
        <v>no</v>
      </c>
      <c r="L1144">
        <f t="shared" si="176"/>
        <v>1.128143884114172</v>
      </c>
      <c r="M1144">
        <f t="shared" si="177"/>
        <v>0.80736642697895877</v>
      </c>
      <c r="N1144">
        <f t="shared" si="178"/>
        <v>0.80736642697895877</v>
      </c>
      <c r="O1144">
        <f t="shared" si="179"/>
        <v>0.80736642697895877</v>
      </c>
    </row>
    <row r="1145" spans="1:15">
      <c r="A1145">
        <f t="shared" si="174"/>
        <v>1144</v>
      </c>
      <c r="B1145">
        <f>train!G1145</f>
        <v>285.7</v>
      </c>
      <c r="C1145">
        <f>train!J1145</f>
        <v>230.9</v>
      </c>
      <c r="D1145">
        <f>train!M1145</f>
        <v>230.7</v>
      </c>
      <c r="E1145">
        <f>train!P1145</f>
        <v>14.8</v>
      </c>
      <c r="F1145" s="4">
        <f t="shared" si="170"/>
        <v>0.81280227596017063</v>
      </c>
      <c r="G1145" s="4">
        <f t="shared" si="171"/>
        <v>0.6426384636793766</v>
      </c>
      <c r="H1145" s="4">
        <f t="shared" si="172"/>
        <v>0.6426384636793766</v>
      </c>
      <c r="I1145" s="4">
        <f t="shared" si="173"/>
        <v>0.74</v>
      </c>
      <c r="J1145">
        <f t="shared" si="175"/>
        <v>1</v>
      </c>
      <c r="K1145" t="str">
        <f>train!T1145</f>
        <v>yes</v>
      </c>
      <c r="L1145">
        <f t="shared" si="176"/>
        <v>1.128143884114172</v>
      </c>
      <c r="M1145">
        <f t="shared" si="177"/>
        <v>1.4262594188317961</v>
      </c>
      <c r="N1145">
        <f t="shared" si="178"/>
        <v>1.4262594188317961</v>
      </c>
      <c r="O1145">
        <f t="shared" si="179"/>
        <v>1.4262594188317961</v>
      </c>
    </row>
    <row r="1146" spans="1:15">
      <c r="A1146">
        <f t="shared" si="174"/>
        <v>1145</v>
      </c>
      <c r="B1146">
        <f>train!G1146</f>
        <v>58.4</v>
      </c>
      <c r="C1146">
        <f>train!J1146</f>
        <v>262.2</v>
      </c>
      <c r="D1146">
        <f>train!M1146</f>
        <v>159</v>
      </c>
      <c r="E1146">
        <f>train!P1146</f>
        <v>11.9</v>
      </c>
      <c r="F1146" s="4">
        <f t="shared" si="170"/>
        <v>0.16614509246088194</v>
      </c>
      <c r="G1146" s="4">
        <f t="shared" si="171"/>
        <v>0.7297522961313665</v>
      </c>
      <c r="H1146" s="4">
        <f t="shared" si="172"/>
        <v>0.7297522961313665</v>
      </c>
      <c r="I1146" s="4">
        <f t="shared" si="173"/>
        <v>0.59499999999999997</v>
      </c>
      <c r="J1146">
        <f t="shared" si="175"/>
        <v>1</v>
      </c>
      <c r="K1146" t="str">
        <f>train!T1146</f>
        <v>no</v>
      </c>
      <c r="L1146">
        <f t="shared" si="176"/>
        <v>1.128143884114172</v>
      </c>
      <c r="M1146">
        <f t="shared" si="177"/>
        <v>1.2027909291172918</v>
      </c>
      <c r="N1146">
        <f t="shared" si="178"/>
        <v>1.2027909291172918</v>
      </c>
      <c r="O1146">
        <f t="shared" si="179"/>
        <v>1.2027909291172918</v>
      </c>
    </row>
    <row r="1147" spans="1:15">
      <c r="A1147">
        <f t="shared" si="174"/>
        <v>1146</v>
      </c>
      <c r="B1147">
        <f>train!G1147</f>
        <v>90.4</v>
      </c>
      <c r="C1147">
        <f>train!J1147</f>
        <v>201.3</v>
      </c>
      <c r="D1147">
        <f>train!M1147</f>
        <v>227.1</v>
      </c>
      <c r="E1147">
        <f>train!P1147</f>
        <v>13.1</v>
      </c>
      <c r="F1147" s="4">
        <f t="shared" si="170"/>
        <v>0.25718349928876244</v>
      </c>
      <c r="G1147" s="4">
        <f t="shared" si="171"/>
        <v>0.56025605343723905</v>
      </c>
      <c r="H1147" s="4">
        <f t="shared" si="172"/>
        <v>0.56025605343723905</v>
      </c>
      <c r="I1147" s="4">
        <f t="shared" si="173"/>
        <v>0.65500000000000003</v>
      </c>
      <c r="J1147">
        <f t="shared" si="175"/>
        <v>2</v>
      </c>
      <c r="K1147" t="str">
        <f>train!T1147</f>
        <v>no</v>
      </c>
      <c r="L1147">
        <f t="shared" si="176"/>
        <v>1.128143884114172</v>
      </c>
      <c r="M1147">
        <f t="shared" si="177"/>
        <v>1.0596895975390879</v>
      </c>
      <c r="N1147">
        <f t="shared" si="178"/>
        <v>1.0596895975390879</v>
      </c>
      <c r="O1147">
        <f t="shared" si="179"/>
        <v>1.0596895975390879</v>
      </c>
    </row>
    <row r="1148" spans="1:15">
      <c r="A1148">
        <f t="shared" si="174"/>
        <v>1147</v>
      </c>
      <c r="B1148">
        <f>train!G1148</f>
        <v>114.4</v>
      </c>
      <c r="C1148">
        <f>train!J1148</f>
        <v>216.6</v>
      </c>
      <c r="D1148">
        <f>train!M1148</f>
        <v>250.6</v>
      </c>
      <c r="E1148">
        <f>train!P1148</f>
        <v>11</v>
      </c>
      <c r="F1148" s="4">
        <f t="shared" si="170"/>
        <v>0.32546230440967283</v>
      </c>
      <c r="G1148" s="4">
        <f t="shared" si="171"/>
        <v>0.60283885332591147</v>
      </c>
      <c r="H1148" s="4">
        <f t="shared" si="172"/>
        <v>0.60283885332591147</v>
      </c>
      <c r="I1148" s="4">
        <f t="shared" si="173"/>
        <v>0.55000000000000004</v>
      </c>
      <c r="J1148">
        <f t="shared" si="175"/>
        <v>2</v>
      </c>
      <c r="K1148" t="str">
        <f>train!T1148</f>
        <v>no</v>
      </c>
      <c r="L1148">
        <f t="shared" si="176"/>
        <v>1.128143884114172</v>
      </c>
      <c r="M1148">
        <f t="shared" si="177"/>
        <v>1.0654834948277023</v>
      </c>
      <c r="N1148">
        <f t="shared" si="178"/>
        <v>1.0654834948277023</v>
      </c>
      <c r="O1148">
        <f t="shared" si="179"/>
        <v>1.0654834948277023</v>
      </c>
    </row>
    <row r="1149" spans="1:15">
      <c r="A1149">
        <f t="shared" si="174"/>
        <v>1148</v>
      </c>
      <c r="B1149">
        <f>train!G1149</f>
        <v>147.69999999999999</v>
      </c>
      <c r="C1149">
        <f>train!J1149</f>
        <v>222.7</v>
      </c>
      <c r="D1149">
        <f>train!M1149</f>
        <v>163.5</v>
      </c>
      <c r="E1149">
        <f>train!P1149</f>
        <v>12.8</v>
      </c>
      <c r="F1149" s="4">
        <f t="shared" si="170"/>
        <v>0.42019914651493595</v>
      </c>
      <c r="G1149" s="4">
        <f t="shared" si="171"/>
        <v>0.61981630949067623</v>
      </c>
      <c r="H1149" s="4">
        <f t="shared" si="172"/>
        <v>0.61981630949067623</v>
      </c>
      <c r="I1149" s="4">
        <f t="shared" si="173"/>
        <v>0.64</v>
      </c>
      <c r="J1149">
        <f t="shared" si="175"/>
        <v>1</v>
      </c>
      <c r="K1149" t="str">
        <f>train!T1149</f>
        <v>no</v>
      </c>
      <c r="L1149">
        <f t="shared" si="176"/>
        <v>1.128143884114172</v>
      </c>
      <c r="M1149">
        <f t="shared" si="177"/>
        <v>1.163834970153915</v>
      </c>
      <c r="N1149">
        <f t="shared" si="178"/>
        <v>1.163834970153915</v>
      </c>
      <c r="O1149">
        <f t="shared" si="179"/>
        <v>1.163834970153915</v>
      </c>
    </row>
    <row r="1150" spans="1:15">
      <c r="A1150">
        <f t="shared" si="174"/>
        <v>1149</v>
      </c>
      <c r="B1150">
        <f>train!G1150</f>
        <v>302.7</v>
      </c>
      <c r="C1150">
        <f>train!J1150</f>
        <v>240.5</v>
      </c>
      <c r="D1150">
        <f>train!M1150</f>
        <v>193.9</v>
      </c>
      <c r="E1150">
        <f>train!P1150</f>
        <v>13.6</v>
      </c>
      <c r="F1150" s="4">
        <f t="shared" si="170"/>
        <v>0.86116642958748224</v>
      </c>
      <c r="G1150" s="4">
        <f t="shared" si="171"/>
        <v>0.66935708321736709</v>
      </c>
      <c r="H1150" s="4">
        <f t="shared" si="172"/>
        <v>0.66935708321736709</v>
      </c>
      <c r="I1150" s="4">
        <f t="shared" si="173"/>
        <v>0.67999999999999994</v>
      </c>
      <c r="J1150">
        <f t="shared" si="175"/>
        <v>1</v>
      </c>
      <c r="K1150" t="str">
        <f>train!T1150</f>
        <v>no</v>
      </c>
      <c r="L1150">
        <f t="shared" si="176"/>
        <v>1.128143884114172</v>
      </c>
      <c r="M1150">
        <f t="shared" si="177"/>
        <v>1.4491671501779824</v>
      </c>
      <c r="N1150">
        <f t="shared" si="178"/>
        <v>1.4491671501779824</v>
      </c>
      <c r="O1150">
        <f t="shared" si="179"/>
        <v>1.4491671501779824</v>
      </c>
    </row>
    <row r="1151" spans="1:15">
      <c r="A1151">
        <f t="shared" si="174"/>
        <v>1150</v>
      </c>
      <c r="B1151">
        <f>train!G1151</f>
        <v>169.7</v>
      </c>
      <c r="C1151">
        <f>train!J1151</f>
        <v>165.9</v>
      </c>
      <c r="D1151">
        <f>train!M1151</f>
        <v>191.9</v>
      </c>
      <c r="E1151">
        <f>train!P1151</f>
        <v>12.8</v>
      </c>
      <c r="F1151" s="4">
        <f t="shared" si="170"/>
        <v>0.48278805120910379</v>
      </c>
      <c r="G1151" s="4">
        <f t="shared" si="171"/>
        <v>0.46173114389089898</v>
      </c>
      <c r="H1151" s="4">
        <f t="shared" si="172"/>
        <v>0.46173114389089898</v>
      </c>
      <c r="I1151" s="4">
        <f t="shared" si="173"/>
        <v>0.64</v>
      </c>
      <c r="J1151">
        <f t="shared" si="175"/>
        <v>2</v>
      </c>
      <c r="K1151" t="str">
        <f>train!T1151</f>
        <v>no</v>
      </c>
      <c r="L1151">
        <f t="shared" si="176"/>
        <v>1.128143884114172</v>
      </c>
      <c r="M1151">
        <f t="shared" si="177"/>
        <v>1.0339611215456219</v>
      </c>
      <c r="N1151">
        <f t="shared" si="178"/>
        <v>1.0339611215456219</v>
      </c>
      <c r="O1151">
        <f t="shared" si="179"/>
        <v>1.0339611215456219</v>
      </c>
    </row>
    <row r="1152" spans="1:15">
      <c r="A1152">
        <f t="shared" si="174"/>
        <v>1151</v>
      </c>
      <c r="B1152">
        <f>train!G1152</f>
        <v>227.2</v>
      </c>
      <c r="C1152">
        <f>train!J1152</f>
        <v>194.4</v>
      </c>
      <c r="D1152">
        <f>train!M1152</f>
        <v>243.4</v>
      </c>
      <c r="E1152">
        <f>train!P1152</f>
        <v>14.9</v>
      </c>
      <c r="F1152" s="4">
        <f t="shared" si="170"/>
        <v>0.6463726884779516</v>
      </c>
      <c r="G1152" s="4">
        <f t="shared" si="171"/>
        <v>0.54105204564430842</v>
      </c>
      <c r="H1152" s="4">
        <f t="shared" si="172"/>
        <v>0.54105204564430842</v>
      </c>
      <c r="I1152" s="4">
        <f t="shared" si="173"/>
        <v>0.745</v>
      </c>
      <c r="J1152">
        <f t="shared" si="175"/>
        <v>1</v>
      </c>
      <c r="K1152" t="str">
        <f>train!T1152</f>
        <v>no</v>
      </c>
      <c r="L1152">
        <f t="shared" si="176"/>
        <v>1.128143884114172</v>
      </c>
      <c r="M1152">
        <f t="shared" si="177"/>
        <v>1.2483177818977012</v>
      </c>
      <c r="N1152">
        <f t="shared" si="178"/>
        <v>1.2483177818977012</v>
      </c>
      <c r="O1152">
        <f t="shared" si="179"/>
        <v>1.2483177818977012</v>
      </c>
    </row>
    <row r="1153" spans="1:15">
      <c r="A1153">
        <f t="shared" si="174"/>
        <v>1152</v>
      </c>
      <c r="B1153">
        <f>train!G1153</f>
        <v>217.8</v>
      </c>
      <c r="C1153">
        <f>train!J1153</f>
        <v>220.6</v>
      </c>
      <c r="D1153">
        <f>train!M1153</f>
        <v>277.3</v>
      </c>
      <c r="E1153">
        <f>train!P1153</f>
        <v>10.3</v>
      </c>
      <c r="F1153" s="4">
        <f t="shared" si="170"/>
        <v>0.61963015647226172</v>
      </c>
      <c r="G1153" s="4">
        <f t="shared" si="171"/>
        <v>0.61397161146674084</v>
      </c>
      <c r="H1153" s="4">
        <f t="shared" si="172"/>
        <v>0.61397161146674084</v>
      </c>
      <c r="I1153" s="4">
        <f t="shared" si="173"/>
        <v>0.51500000000000001</v>
      </c>
      <c r="J1153">
        <f t="shared" si="175"/>
        <v>1</v>
      </c>
      <c r="K1153" t="str">
        <f>train!T1153</f>
        <v>yes</v>
      </c>
      <c r="L1153">
        <f t="shared" si="176"/>
        <v>1.128143884114172</v>
      </c>
      <c r="M1153">
        <f t="shared" si="177"/>
        <v>1.1845204980007618</v>
      </c>
      <c r="N1153">
        <f t="shared" si="178"/>
        <v>1.1845204980007618</v>
      </c>
      <c r="O1153">
        <f t="shared" si="179"/>
        <v>1.1845204980007618</v>
      </c>
    </row>
    <row r="1154" spans="1:15">
      <c r="A1154">
        <f t="shared" si="174"/>
        <v>1153</v>
      </c>
      <c r="B1154">
        <f>train!G1154</f>
        <v>124.2</v>
      </c>
      <c r="C1154">
        <f>train!J1154</f>
        <v>123.9</v>
      </c>
      <c r="D1154">
        <f>train!M1154</f>
        <v>135.69999999999999</v>
      </c>
      <c r="E1154">
        <f>train!P1154</f>
        <v>13.1</v>
      </c>
      <c r="F1154" s="4">
        <f t="shared" ref="F1154:F1217" si="180">(B1154-$W$3)/($W$2-$W$3)</f>
        <v>0.35334281650071125</v>
      </c>
      <c r="G1154" s="4">
        <f t="shared" ref="G1154:G1217" si="181">(C1154-$W$5)/($W$4-$W$5)</f>
        <v>0.34483718341219038</v>
      </c>
      <c r="H1154" s="4">
        <f t="shared" ref="H1154:H1217" si="182">(C1154-$W$5)/($W$4-$W$5)</f>
        <v>0.34483718341219038</v>
      </c>
      <c r="I1154" s="4">
        <f t="shared" ref="I1154:I1217" si="183">(E1154-$W$9)/($W$8-$W$9)</f>
        <v>0.65500000000000003</v>
      </c>
      <c r="J1154">
        <f t="shared" si="175"/>
        <v>2</v>
      </c>
      <c r="K1154" t="str">
        <f>train!T1154</f>
        <v>no</v>
      </c>
      <c r="L1154">
        <f t="shared" si="176"/>
        <v>1.128143884114172</v>
      </c>
      <c r="M1154">
        <f t="shared" si="177"/>
        <v>0.88977610223019621</v>
      </c>
      <c r="N1154">
        <f t="shared" si="178"/>
        <v>0.88977610223019621</v>
      </c>
      <c r="O1154">
        <f t="shared" si="179"/>
        <v>0.88977610223019621</v>
      </c>
    </row>
    <row r="1155" spans="1:15">
      <c r="A1155">
        <f t="shared" ref="A1155:A1218" si="184">ROW()-1</f>
        <v>1154</v>
      </c>
      <c r="B1155">
        <f>train!G1155</f>
        <v>206.2</v>
      </c>
      <c r="C1155">
        <f>train!J1155</f>
        <v>232.4</v>
      </c>
      <c r="D1155">
        <f>train!M1155</f>
        <v>251.6</v>
      </c>
      <c r="E1155">
        <f>train!P1155</f>
        <v>13.6</v>
      </c>
      <c r="F1155" s="4">
        <f t="shared" si="180"/>
        <v>0.58662873399715498</v>
      </c>
      <c r="G1155" s="4">
        <f t="shared" si="181"/>
        <v>0.64681324798218753</v>
      </c>
      <c r="H1155" s="4">
        <f t="shared" si="182"/>
        <v>0.64681324798218753</v>
      </c>
      <c r="I1155" s="4">
        <f t="shared" si="183"/>
        <v>0.67999999999999994</v>
      </c>
      <c r="J1155">
        <f t="shared" ref="J1155:J1218" si="185">MATCH(MIN(L1155:O1155),L1155:O1155,0)</f>
        <v>1</v>
      </c>
      <c r="K1155" t="str">
        <f>train!T1155</f>
        <v>no</v>
      </c>
      <c r="L1155">
        <f t="shared" ref="L1155:L1218" si="186">SQRT(($F$2-$Z$3)^2+($G$2-$AA$3)^2+($H$2-$AB$3)^2+($I$2-$AC$3)^2)</f>
        <v>1.128143884114172</v>
      </c>
      <c r="M1155">
        <f t="shared" ref="M1155:M1218" si="187">SQRT((F1155-$Z$4)^2+(G1155-$AA$4)^2+(H1155-$AB$4)^2+(I1155-$AC$4)^2)</f>
        <v>1.2819001626810251</v>
      </c>
      <c r="N1155">
        <f t="shared" ref="N1155:N1218" si="188">SQRT((F1155-$Z$5)^2+(G1155-$AA$5)^2+(H1155-$AB$5)^2+(I1155-$AC$5)^2)</f>
        <v>1.2819001626810251</v>
      </c>
      <c r="O1155">
        <f t="shared" ref="O1155:O1218" si="189">SQRT((F1155-$Z$6)^2+(G1155-$AA$6)^2+(H1155-$AB$6)^2+(I1155-$AC$6)^2)</f>
        <v>1.2819001626810251</v>
      </c>
    </row>
    <row r="1156" spans="1:15">
      <c r="A1156">
        <f t="shared" si="184"/>
        <v>1155</v>
      </c>
      <c r="B1156">
        <f>train!G1156</f>
        <v>132.9</v>
      </c>
      <c r="C1156">
        <f>train!J1156</f>
        <v>67</v>
      </c>
      <c r="D1156">
        <f>train!M1156</f>
        <v>160.4</v>
      </c>
      <c r="E1156">
        <f>train!P1156</f>
        <v>9.9</v>
      </c>
      <c r="F1156" s="4">
        <f t="shared" si="180"/>
        <v>0.37809388335704125</v>
      </c>
      <c r="G1156" s="4">
        <f t="shared" si="181"/>
        <v>0.18647369885889228</v>
      </c>
      <c r="H1156" s="4">
        <f t="shared" si="182"/>
        <v>0.18647369885889228</v>
      </c>
      <c r="I1156" s="4">
        <f t="shared" si="183"/>
        <v>0.495</v>
      </c>
      <c r="J1156">
        <f t="shared" si="185"/>
        <v>2</v>
      </c>
      <c r="K1156" t="str">
        <f>train!T1156</f>
        <v>no</v>
      </c>
      <c r="L1156">
        <f t="shared" si="186"/>
        <v>1.128143884114172</v>
      </c>
      <c r="M1156">
        <f t="shared" si="187"/>
        <v>0.67640584367984402</v>
      </c>
      <c r="N1156">
        <f t="shared" si="188"/>
        <v>0.67640584367984402</v>
      </c>
      <c r="O1156">
        <f t="shared" si="189"/>
        <v>0.67640584367984402</v>
      </c>
    </row>
    <row r="1157" spans="1:15">
      <c r="A1157">
        <f t="shared" si="184"/>
        <v>1156</v>
      </c>
      <c r="B1157">
        <f>train!G1157</f>
        <v>104.9</v>
      </c>
      <c r="C1157">
        <f>train!J1157</f>
        <v>237.6</v>
      </c>
      <c r="D1157">
        <f>train!M1157</f>
        <v>263.39999999999998</v>
      </c>
      <c r="E1157">
        <f>train!P1157</f>
        <v>7.7</v>
      </c>
      <c r="F1157" s="4">
        <f t="shared" si="180"/>
        <v>0.2984352773826458</v>
      </c>
      <c r="G1157" s="4">
        <f t="shared" si="181"/>
        <v>0.66128583356526571</v>
      </c>
      <c r="H1157" s="4">
        <f t="shared" si="182"/>
        <v>0.66128583356526571</v>
      </c>
      <c r="I1157" s="4">
        <f t="shared" si="183"/>
        <v>0.38500000000000001</v>
      </c>
      <c r="J1157">
        <f t="shared" si="185"/>
        <v>2</v>
      </c>
      <c r="K1157" t="str">
        <f>train!T1157</f>
        <v>no</v>
      </c>
      <c r="L1157">
        <f t="shared" si="186"/>
        <v>1.128143884114172</v>
      </c>
      <c r="M1157">
        <f t="shared" si="187"/>
        <v>1.0544602989845913</v>
      </c>
      <c r="N1157">
        <f t="shared" si="188"/>
        <v>1.0544602989845913</v>
      </c>
      <c r="O1157">
        <f t="shared" si="189"/>
        <v>1.0544602989845913</v>
      </c>
    </row>
    <row r="1158" spans="1:15">
      <c r="A1158">
        <f t="shared" si="184"/>
        <v>1157</v>
      </c>
      <c r="B1158">
        <f>train!G1158</f>
        <v>245</v>
      </c>
      <c r="C1158">
        <f>train!J1158</f>
        <v>250.7</v>
      </c>
      <c r="D1158">
        <f>train!M1158</f>
        <v>270.2</v>
      </c>
      <c r="E1158">
        <f>train!P1158</f>
        <v>13.7</v>
      </c>
      <c r="F1158" s="4">
        <f t="shared" si="180"/>
        <v>0.69701280227596019</v>
      </c>
      <c r="G1158" s="4">
        <f t="shared" si="181"/>
        <v>0.69774561647648203</v>
      </c>
      <c r="H1158" s="4">
        <f t="shared" si="182"/>
        <v>0.69774561647648203</v>
      </c>
      <c r="I1158" s="4">
        <f t="shared" si="183"/>
        <v>0.68499999999999994</v>
      </c>
      <c r="J1158">
        <f t="shared" si="185"/>
        <v>1</v>
      </c>
      <c r="K1158" t="str">
        <f>train!T1158</f>
        <v>yes</v>
      </c>
      <c r="L1158">
        <f t="shared" si="186"/>
        <v>1.128143884114172</v>
      </c>
      <c r="M1158">
        <f t="shared" si="187"/>
        <v>1.3887943466045931</v>
      </c>
      <c r="N1158">
        <f t="shared" si="188"/>
        <v>1.3887943466045931</v>
      </c>
      <c r="O1158">
        <f t="shared" si="189"/>
        <v>1.3887943466045931</v>
      </c>
    </row>
    <row r="1159" spans="1:15">
      <c r="A1159">
        <f t="shared" si="184"/>
        <v>1158</v>
      </c>
      <c r="B1159">
        <f>train!G1159</f>
        <v>184.5</v>
      </c>
      <c r="C1159">
        <f>train!J1159</f>
        <v>224</v>
      </c>
      <c r="D1159">
        <f>train!M1159</f>
        <v>180.5</v>
      </c>
      <c r="E1159">
        <f>train!P1159</f>
        <v>11.6</v>
      </c>
      <c r="F1159" s="4">
        <f t="shared" si="180"/>
        <v>0.5248933143669986</v>
      </c>
      <c r="G1159" s="4">
        <f t="shared" si="181"/>
        <v>0.62343445588644586</v>
      </c>
      <c r="H1159" s="4">
        <f t="shared" si="182"/>
        <v>0.62343445588644586</v>
      </c>
      <c r="I1159" s="4">
        <f t="shared" si="183"/>
        <v>0.57999999999999996</v>
      </c>
      <c r="J1159">
        <f t="shared" si="185"/>
        <v>1</v>
      </c>
      <c r="K1159" t="str">
        <f>train!T1159</f>
        <v>no</v>
      </c>
      <c r="L1159">
        <f t="shared" si="186"/>
        <v>1.128143884114172</v>
      </c>
      <c r="M1159">
        <f t="shared" si="187"/>
        <v>1.1786662093400451</v>
      </c>
      <c r="N1159">
        <f t="shared" si="188"/>
        <v>1.1786662093400451</v>
      </c>
      <c r="O1159">
        <f t="shared" si="189"/>
        <v>1.1786662093400451</v>
      </c>
    </row>
    <row r="1160" spans="1:15">
      <c r="A1160">
        <f t="shared" si="184"/>
        <v>1159</v>
      </c>
      <c r="B1160">
        <f>train!G1160</f>
        <v>89.5</v>
      </c>
      <c r="C1160">
        <f>train!J1160</f>
        <v>179.3</v>
      </c>
      <c r="D1160">
        <f>train!M1160</f>
        <v>225.1</v>
      </c>
      <c r="E1160">
        <f>train!P1160</f>
        <v>12.3</v>
      </c>
      <c r="F1160" s="4">
        <f t="shared" si="180"/>
        <v>0.25462304409672831</v>
      </c>
      <c r="G1160" s="4">
        <f t="shared" si="181"/>
        <v>0.49902588366267747</v>
      </c>
      <c r="H1160" s="4">
        <f t="shared" si="182"/>
        <v>0.49902588366267747</v>
      </c>
      <c r="I1160" s="4">
        <f t="shared" si="183"/>
        <v>0.61499999999999999</v>
      </c>
      <c r="J1160">
        <f t="shared" si="185"/>
        <v>2</v>
      </c>
      <c r="K1160" t="str">
        <f>train!T1160</f>
        <v>no</v>
      </c>
      <c r="L1160">
        <f t="shared" si="186"/>
        <v>1.128143884114172</v>
      </c>
      <c r="M1160">
        <f t="shared" si="187"/>
        <v>0.97010904527053898</v>
      </c>
      <c r="N1160">
        <f t="shared" si="188"/>
        <v>0.97010904527053898</v>
      </c>
      <c r="O1160">
        <f t="shared" si="189"/>
        <v>0.97010904527053898</v>
      </c>
    </row>
    <row r="1161" spans="1:15">
      <c r="A1161">
        <f t="shared" si="184"/>
        <v>1160</v>
      </c>
      <c r="B1161">
        <f>train!G1161</f>
        <v>235.6</v>
      </c>
      <c r="C1161">
        <f>train!J1161</f>
        <v>194.8</v>
      </c>
      <c r="D1161">
        <f>train!M1161</f>
        <v>170.6</v>
      </c>
      <c r="E1161">
        <f>train!P1161</f>
        <v>8.6</v>
      </c>
      <c r="F1161" s="4">
        <f t="shared" si="180"/>
        <v>0.67027027027027031</v>
      </c>
      <c r="G1161" s="4">
        <f t="shared" si="181"/>
        <v>0.54216532145839136</v>
      </c>
      <c r="H1161" s="4">
        <f t="shared" si="182"/>
        <v>0.54216532145839136</v>
      </c>
      <c r="I1161" s="4">
        <f t="shared" si="183"/>
        <v>0.43</v>
      </c>
      <c r="J1161">
        <f t="shared" si="185"/>
        <v>2</v>
      </c>
      <c r="K1161" t="str">
        <f>train!T1161</f>
        <v>no</v>
      </c>
      <c r="L1161">
        <f t="shared" si="186"/>
        <v>1.128143884114172</v>
      </c>
      <c r="M1161">
        <f t="shared" si="187"/>
        <v>1.1054631186938544</v>
      </c>
      <c r="N1161">
        <f t="shared" si="188"/>
        <v>1.1054631186938544</v>
      </c>
      <c r="O1161">
        <f t="shared" si="189"/>
        <v>1.1054631186938544</v>
      </c>
    </row>
    <row r="1162" spans="1:15">
      <c r="A1162">
        <f t="shared" si="184"/>
        <v>1161</v>
      </c>
      <c r="B1162">
        <f>train!G1162</f>
        <v>186</v>
      </c>
      <c r="C1162">
        <f>train!J1162</f>
        <v>262.3</v>
      </c>
      <c r="D1162">
        <f>train!M1162</f>
        <v>98.9</v>
      </c>
      <c r="E1162">
        <f>train!P1162</f>
        <v>11.5</v>
      </c>
      <c r="F1162" s="4">
        <f t="shared" si="180"/>
        <v>0.52916073968705546</v>
      </c>
      <c r="G1162" s="4">
        <f t="shared" si="181"/>
        <v>0.73003061508488731</v>
      </c>
      <c r="H1162" s="4">
        <f t="shared" si="182"/>
        <v>0.73003061508488731</v>
      </c>
      <c r="I1162" s="4">
        <f t="shared" si="183"/>
        <v>0.57499999999999996</v>
      </c>
      <c r="J1162">
        <f t="shared" si="185"/>
        <v>1</v>
      </c>
      <c r="K1162" t="str">
        <f>train!T1162</f>
        <v>no</v>
      </c>
      <c r="L1162">
        <f t="shared" si="186"/>
        <v>1.128143884114172</v>
      </c>
      <c r="M1162">
        <f t="shared" si="187"/>
        <v>1.2948071232228333</v>
      </c>
      <c r="N1162">
        <f t="shared" si="188"/>
        <v>1.2948071232228333</v>
      </c>
      <c r="O1162">
        <f t="shared" si="189"/>
        <v>1.2948071232228333</v>
      </c>
    </row>
    <row r="1163" spans="1:15">
      <c r="A1163">
        <f t="shared" si="184"/>
        <v>1162</v>
      </c>
      <c r="B1163">
        <f>train!G1163</f>
        <v>223.9</v>
      </c>
      <c r="C1163">
        <f>train!J1163</f>
        <v>155.69999999999999</v>
      </c>
      <c r="D1163">
        <f>train!M1163</f>
        <v>150.19999999999999</v>
      </c>
      <c r="E1163">
        <f>train!P1163</f>
        <v>7.3</v>
      </c>
      <c r="F1163" s="4">
        <f t="shared" si="180"/>
        <v>0.63698435277382648</v>
      </c>
      <c r="G1163" s="4">
        <f t="shared" si="181"/>
        <v>0.43334261063178398</v>
      </c>
      <c r="H1163" s="4">
        <f t="shared" si="182"/>
        <v>0.43334261063178398</v>
      </c>
      <c r="I1163" s="4">
        <f t="shared" si="183"/>
        <v>0.36499999999999999</v>
      </c>
      <c r="J1163">
        <f t="shared" si="185"/>
        <v>2</v>
      </c>
      <c r="K1163" t="str">
        <f>train!T1163</f>
        <v>no</v>
      </c>
      <c r="L1163">
        <f t="shared" si="186"/>
        <v>1.128143884114172</v>
      </c>
      <c r="M1163">
        <f t="shared" si="187"/>
        <v>0.95631882866386697</v>
      </c>
      <c r="N1163">
        <f t="shared" si="188"/>
        <v>0.95631882866386697</v>
      </c>
      <c r="O1163">
        <f t="shared" si="189"/>
        <v>0.95631882866386697</v>
      </c>
    </row>
    <row r="1164" spans="1:15">
      <c r="A1164">
        <f t="shared" si="184"/>
        <v>1163</v>
      </c>
      <c r="B1164">
        <f>train!G1164</f>
        <v>179.5</v>
      </c>
      <c r="C1164">
        <f>train!J1164</f>
        <v>162.30000000000001</v>
      </c>
      <c r="D1164">
        <f>train!M1164</f>
        <v>264.5</v>
      </c>
      <c r="E1164">
        <f>train!P1164</f>
        <v>6.6</v>
      </c>
      <c r="F1164" s="4">
        <f t="shared" si="180"/>
        <v>0.51066856330014221</v>
      </c>
      <c r="G1164" s="4">
        <f t="shared" si="181"/>
        <v>0.45171166156415254</v>
      </c>
      <c r="H1164" s="4">
        <f t="shared" si="182"/>
        <v>0.45171166156415254</v>
      </c>
      <c r="I1164" s="4">
        <f t="shared" si="183"/>
        <v>0.32999999999999996</v>
      </c>
      <c r="J1164">
        <f t="shared" si="185"/>
        <v>2</v>
      </c>
      <c r="K1164" t="str">
        <f>train!T1164</f>
        <v>no</v>
      </c>
      <c r="L1164">
        <f t="shared" si="186"/>
        <v>1.128143884114172</v>
      </c>
      <c r="M1164">
        <f t="shared" si="187"/>
        <v>0.88191225863411515</v>
      </c>
      <c r="N1164">
        <f t="shared" si="188"/>
        <v>0.88191225863411515</v>
      </c>
      <c r="O1164">
        <f t="shared" si="189"/>
        <v>0.88191225863411515</v>
      </c>
    </row>
    <row r="1165" spans="1:15">
      <c r="A1165">
        <f t="shared" si="184"/>
        <v>1164</v>
      </c>
      <c r="B1165">
        <f>train!G1165</f>
        <v>169.4</v>
      </c>
      <c r="C1165">
        <f>train!J1165</f>
        <v>253.5</v>
      </c>
      <c r="D1165">
        <f>train!M1165</f>
        <v>197.1</v>
      </c>
      <c r="E1165">
        <f>train!P1165</f>
        <v>8.9</v>
      </c>
      <c r="F1165" s="4">
        <f t="shared" si="180"/>
        <v>0.4819345661450925</v>
      </c>
      <c r="G1165" s="4">
        <f t="shared" si="181"/>
        <v>0.70553854717506259</v>
      </c>
      <c r="H1165" s="4">
        <f t="shared" si="182"/>
        <v>0.70553854717506259</v>
      </c>
      <c r="I1165" s="4">
        <f t="shared" si="183"/>
        <v>0.44500000000000001</v>
      </c>
      <c r="J1165">
        <f t="shared" si="185"/>
        <v>1</v>
      </c>
      <c r="K1165" t="str">
        <f>train!T1165</f>
        <v>no</v>
      </c>
      <c r="L1165">
        <f t="shared" si="186"/>
        <v>1.128143884114172</v>
      </c>
      <c r="M1165">
        <f t="shared" si="187"/>
        <v>1.1940917925960528</v>
      </c>
      <c r="N1165">
        <f t="shared" si="188"/>
        <v>1.1940917925960528</v>
      </c>
      <c r="O1165">
        <f t="shared" si="189"/>
        <v>1.1940917925960528</v>
      </c>
    </row>
    <row r="1166" spans="1:15">
      <c r="A1166">
        <f t="shared" si="184"/>
        <v>1165</v>
      </c>
      <c r="B1166">
        <f>train!G1166</f>
        <v>118.1</v>
      </c>
      <c r="C1166">
        <f>train!J1166</f>
        <v>144.30000000000001</v>
      </c>
      <c r="D1166">
        <f>train!M1166</f>
        <v>225.1</v>
      </c>
      <c r="E1166">
        <f>train!P1166</f>
        <v>8.1999999999999993</v>
      </c>
      <c r="F1166" s="4">
        <f t="shared" si="180"/>
        <v>0.33598862019914649</v>
      </c>
      <c r="G1166" s="4">
        <f t="shared" si="181"/>
        <v>0.40161424993042028</v>
      </c>
      <c r="H1166" s="4">
        <f t="shared" si="182"/>
        <v>0.40161424993042028</v>
      </c>
      <c r="I1166" s="4">
        <f t="shared" si="183"/>
        <v>0.41</v>
      </c>
      <c r="J1166">
        <f t="shared" si="185"/>
        <v>2</v>
      </c>
      <c r="K1166" t="str">
        <f>train!T1166</f>
        <v>no</v>
      </c>
      <c r="L1166">
        <f t="shared" si="186"/>
        <v>1.128143884114172</v>
      </c>
      <c r="M1166">
        <f t="shared" si="187"/>
        <v>0.77690177268279825</v>
      </c>
      <c r="N1166">
        <f t="shared" si="188"/>
        <v>0.77690177268279825</v>
      </c>
      <c r="O1166">
        <f t="shared" si="189"/>
        <v>0.77690177268279825</v>
      </c>
    </row>
    <row r="1167" spans="1:15">
      <c r="A1167">
        <f t="shared" si="184"/>
        <v>1166</v>
      </c>
      <c r="B1167">
        <f>train!G1167</f>
        <v>112</v>
      </c>
      <c r="C1167">
        <f>train!J1167</f>
        <v>193.7</v>
      </c>
      <c r="D1167">
        <f>train!M1167</f>
        <v>208.9</v>
      </c>
      <c r="E1167">
        <f>train!P1167</f>
        <v>4.0999999999999996</v>
      </c>
      <c r="F1167" s="4">
        <f t="shared" si="180"/>
        <v>0.31863442389758179</v>
      </c>
      <c r="G1167" s="4">
        <f t="shared" si="181"/>
        <v>0.53910381296966314</v>
      </c>
      <c r="H1167" s="4">
        <f t="shared" si="182"/>
        <v>0.53910381296966314</v>
      </c>
      <c r="I1167" s="4">
        <f t="shared" si="183"/>
        <v>0.20499999999999999</v>
      </c>
      <c r="J1167">
        <f t="shared" si="185"/>
        <v>2</v>
      </c>
      <c r="K1167" t="str">
        <f>train!T1167</f>
        <v>yes</v>
      </c>
      <c r="L1167">
        <f t="shared" si="186"/>
        <v>1.128143884114172</v>
      </c>
      <c r="M1167">
        <f t="shared" si="187"/>
        <v>0.85136287117151344</v>
      </c>
      <c r="N1167">
        <f t="shared" si="188"/>
        <v>0.85136287117151344</v>
      </c>
      <c r="O1167">
        <f t="shared" si="189"/>
        <v>0.85136287117151344</v>
      </c>
    </row>
    <row r="1168" spans="1:15">
      <c r="A1168">
        <f t="shared" si="184"/>
        <v>1167</v>
      </c>
      <c r="B1168">
        <f>train!G1168</f>
        <v>168.4</v>
      </c>
      <c r="C1168">
        <f>train!J1168</f>
        <v>225.9</v>
      </c>
      <c r="D1168">
        <f>train!M1168</f>
        <v>191.8</v>
      </c>
      <c r="E1168">
        <f>train!P1168</f>
        <v>8.5</v>
      </c>
      <c r="F1168" s="4">
        <f t="shared" si="180"/>
        <v>0.47908961593172122</v>
      </c>
      <c r="G1168" s="4">
        <f t="shared" si="181"/>
        <v>0.62872251600333984</v>
      </c>
      <c r="H1168" s="4">
        <f t="shared" si="182"/>
        <v>0.62872251600333984</v>
      </c>
      <c r="I1168" s="4">
        <f t="shared" si="183"/>
        <v>0.42499999999999999</v>
      </c>
      <c r="J1168">
        <f t="shared" si="185"/>
        <v>2</v>
      </c>
      <c r="K1168" t="str">
        <f>train!T1168</f>
        <v>no</v>
      </c>
      <c r="L1168">
        <f t="shared" si="186"/>
        <v>1.128143884114172</v>
      </c>
      <c r="M1168">
        <f t="shared" si="187"/>
        <v>1.0957809381225538</v>
      </c>
      <c r="N1168">
        <f t="shared" si="188"/>
        <v>1.0957809381225538</v>
      </c>
      <c r="O1168">
        <f t="shared" si="189"/>
        <v>1.0957809381225538</v>
      </c>
    </row>
    <row r="1169" spans="1:15">
      <c r="A1169">
        <f t="shared" si="184"/>
        <v>1168</v>
      </c>
      <c r="B1169">
        <f>train!G1169</f>
        <v>214.3</v>
      </c>
      <c r="C1169">
        <f>train!J1169</f>
        <v>188.2</v>
      </c>
      <c r="D1169">
        <f>train!M1169</f>
        <v>333.5</v>
      </c>
      <c r="E1169">
        <f>train!P1169</f>
        <v>11.3</v>
      </c>
      <c r="F1169" s="4">
        <f t="shared" si="180"/>
        <v>0.6096728307254623</v>
      </c>
      <c r="G1169" s="4">
        <f t="shared" si="181"/>
        <v>0.52379627052602273</v>
      </c>
      <c r="H1169" s="4">
        <f t="shared" si="182"/>
        <v>0.52379627052602273</v>
      </c>
      <c r="I1169" s="4">
        <f t="shared" si="183"/>
        <v>0.56500000000000006</v>
      </c>
      <c r="J1169">
        <f t="shared" si="185"/>
        <v>2</v>
      </c>
      <c r="K1169" t="str">
        <f>train!T1169</f>
        <v>no</v>
      </c>
      <c r="L1169">
        <f t="shared" si="186"/>
        <v>1.128143884114172</v>
      </c>
      <c r="M1169">
        <f t="shared" si="187"/>
        <v>1.1133961678390756</v>
      </c>
      <c r="N1169">
        <f t="shared" si="188"/>
        <v>1.1133961678390756</v>
      </c>
      <c r="O1169">
        <f t="shared" si="189"/>
        <v>1.1133961678390756</v>
      </c>
    </row>
    <row r="1170" spans="1:15">
      <c r="A1170">
        <f t="shared" si="184"/>
        <v>1169</v>
      </c>
      <c r="B1170">
        <f>train!G1170</f>
        <v>245.7</v>
      </c>
      <c r="C1170">
        <f>train!J1170</f>
        <v>241.9</v>
      </c>
      <c r="D1170">
        <f>train!M1170</f>
        <v>285.3</v>
      </c>
      <c r="E1170">
        <f>train!P1170</f>
        <v>4.2</v>
      </c>
      <c r="F1170" s="4">
        <f t="shared" si="180"/>
        <v>0.69900426742532007</v>
      </c>
      <c r="G1170" s="4">
        <f t="shared" si="181"/>
        <v>0.67325354856665742</v>
      </c>
      <c r="H1170" s="4">
        <f t="shared" si="182"/>
        <v>0.67325354856665742</v>
      </c>
      <c r="I1170" s="4">
        <f t="shared" si="183"/>
        <v>0.21000000000000002</v>
      </c>
      <c r="J1170">
        <f t="shared" si="185"/>
        <v>1</v>
      </c>
      <c r="K1170" t="str">
        <f>train!T1170</f>
        <v>yes</v>
      </c>
      <c r="L1170">
        <f t="shared" si="186"/>
        <v>1.128143884114172</v>
      </c>
      <c r="M1170">
        <f t="shared" si="187"/>
        <v>1.1996864787076669</v>
      </c>
      <c r="N1170">
        <f t="shared" si="188"/>
        <v>1.1996864787076669</v>
      </c>
      <c r="O1170">
        <f t="shared" si="189"/>
        <v>1.1996864787076669</v>
      </c>
    </row>
    <row r="1171" spans="1:15">
      <c r="A1171">
        <f t="shared" si="184"/>
        <v>1170</v>
      </c>
      <c r="B1171">
        <f>train!G1171</f>
        <v>142.80000000000001</v>
      </c>
      <c r="C1171">
        <f>train!J1171</f>
        <v>272.3</v>
      </c>
      <c r="D1171">
        <f>train!M1171</f>
        <v>193.4</v>
      </c>
      <c r="E1171">
        <f>train!P1171</f>
        <v>8.9</v>
      </c>
      <c r="F1171" s="4">
        <f t="shared" si="180"/>
        <v>0.40625889046941682</v>
      </c>
      <c r="G1171" s="4">
        <f t="shared" si="181"/>
        <v>0.75786251043696073</v>
      </c>
      <c r="H1171" s="4">
        <f t="shared" si="182"/>
        <v>0.75786251043696073</v>
      </c>
      <c r="I1171" s="4">
        <f t="shared" si="183"/>
        <v>0.44500000000000001</v>
      </c>
      <c r="J1171">
        <f t="shared" si="185"/>
        <v>1</v>
      </c>
      <c r="K1171" t="str">
        <f>train!T1171</f>
        <v>no</v>
      </c>
      <c r="L1171">
        <f t="shared" si="186"/>
        <v>1.128143884114172</v>
      </c>
      <c r="M1171">
        <f t="shared" si="187"/>
        <v>1.2295456297092298</v>
      </c>
      <c r="N1171">
        <f t="shared" si="188"/>
        <v>1.2295456297092298</v>
      </c>
      <c r="O1171">
        <f t="shared" si="189"/>
        <v>1.2295456297092298</v>
      </c>
    </row>
    <row r="1172" spans="1:15">
      <c r="A1172">
        <f t="shared" si="184"/>
        <v>1171</v>
      </c>
      <c r="B1172">
        <f>train!G1172</f>
        <v>202.4</v>
      </c>
      <c r="C1172">
        <f>train!J1172</f>
        <v>230.7</v>
      </c>
      <c r="D1172">
        <f>train!M1172</f>
        <v>202</v>
      </c>
      <c r="E1172">
        <f>train!P1172</f>
        <v>10.199999999999999</v>
      </c>
      <c r="F1172" s="4">
        <f t="shared" si="180"/>
        <v>0.57581792318634428</v>
      </c>
      <c r="G1172" s="4">
        <f t="shared" si="181"/>
        <v>0.64208182577233508</v>
      </c>
      <c r="H1172" s="4">
        <f t="shared" si="182"/>
        <v>0.64208182577233508</v>
      </c>
      <c r="I1172" s="4">
        <f t="shared" si="183"/>
        <v>0.51</v>
      </c>
      <c r="J1172">
        <f t="shared" si="185"/>
        <v>1</v>
      </c>
      <c r="K1172" t="str">
        <f>train!T1172</f>
        <v>no</v>
      </c>
      <c r="L1172">
        <f t="shared" si="186"/>
        <v>1.128143884114172</v>
      </c>
      <c r="M1172">
        <f t="shared" si="187"/>
        <v>1.1900438742487209</v>
      </c>
      <c r="N1172">
        <f t="shared" si="188"/>
        <v>1.1900438742487209</v>
      </c>
      <c r="O1172">
        <f t="shared" si="189"/>
        <v>1.1900438742487209</v>
      </c>
    </row>
    <row r="1173" spans="1:15">
      <c r="A1173">
        <f t="shared" si="184"/>
        <v>1172</v>
      </c>
      <c r="B1173">
        <f>train!G1173</f>
        <v>116.8</v>
      </c>
      <c r="C1173">
        <f>train!J1173</f>
        <v>123.1</v>
      </c>
      <c r="D1173">
        <f>train!M1173</f>
        <v>217.5</v>
      </c>
      <c r="E1173">
        <f>train!P1173</f>
        <v>12</v>
      </c>
      <c r="F1173" s="4">
        <f t="shared" si="180"/>
        <v>0.33229018492176388</v>
      </c>
      <c r="G1173" s="4">
        <f t="shared" si="181"/>
        <v>0.34261063178402446</v>
      </c>
      <c r="H1173" s="4">
        <f t="shared" si="182"/>
        <v>0.34261063178402446</v>
      </c>
      <c r="I1173" s="4">
        <f t="shared" si="183"/>
        <v>0.6</v>
      </c>
      <c r="J1173">
        <f t="shared" si="185"/>
        <v>2</v>
      </c>
      <c r="K1173" t="str">
        <f>train!T1173</f>
        <v>no</v>
      </c>
      <c r="L1173">
        <f t="shared" si="186"/>
        <v>1.128143884114172</v>
      </c>
      <c r="M1173">
        <f t="shared" si="187"/>
        <v>0.83975047306818273</v>
      </c>
      <c r="N1173">
        <f t="shared" si="188"/>
        <v>0.83975047306818273</v>
      </c>
      <c r="O1173">
        <f t="shared" si="189"/>
        <v>0.83975047306818273</v>
      </c>
    </row>
    <row r="1174" spans="1:15">
      <c r="A1174">
        <f t="shared" si="184"/>
        <v>1173</v>
      </c>
      <c r="B1174">
        <f>train!G1174</f>
        <v>155.69999999999999</v>
      </c>
      <c r="C1174">
        <f>train!J1174</f>
        <v>260.3</v>
      </c>
      <c r="D1174">
        <f>train!M1174</f>
        <v>192.2</v>
      </c>
      <c r="E1174">
        <f>train!P1174</f>
        <v>11</v>
      </c>
      <c r="F1174" s="4">
        <f t="shared" si="180"/>
        <v>0.44295874822190606</v>
      </c>
      <c r="G1174" s="4">
        <f t="shared" si="181"/>
        <v>0.72446423601447263</v>
      </c>
      <c r="H1174" s="4">
        <f t="shared" si="182"/>
        <v>0.72446423601447263</v>
      </c>
      <c r="I1174" s="4">
        <f t="shared" si="183"/>
        <v>0.55000000000000004</v>
      </c>
      <c r="J1174">
        <f t="shared" si="185"/>
        <v>1</v>
      </c>
      <c r="K1174" t="str">
        <f>train!T1174</f>
        <v>no</v>
      </c>
      <c r="L1174">
        <f t="shared" si="186"/>
        <v>1.128143884114172</v>
      </c>
      <c r="M1174">
        <f t="shared" si="187"/>
        <v>1.24435095979968</v>
      </c>
      <c r="N1174">
        <f t="shared" si="188"/>
        <v>1.24435095979968</v>
      </c>
      <c r="O1174">
        <f t="shared" si="189"/>
        <v>1.24435095979968</v>
      </c>
    </row>
    <row r="1175" spans="1:15">
      <c r="A1175">
        <f t="shared" si="184"/>
        <v>1174</v>
      </c>
      <c r="B1175">
        <f>train!G1175</f>
        <v>138.1</v>
      </c>
      <c r="C1175">
        <f>train!J1175</f>
        <v>260.10000000000002</v>
      </c>
      <c r="D1175">
        <f>train!M1175</f>
        <v>135.4</v>
      </c>
      <c r="E1175">
        <f>train!P1175</f>
        <v>8.1999999999999993</v>
      </c>
      <c r="F1175" s="4">
        <f t="shared" si="180"/>
        <v>0.39288762446657183</v>
      </c>
      <c r="G1175" s="4">
        <f t="shared" si="181"/>
        <v>0.72390759810743111</v>
      </c>
      <c r="H1175" s="4">
        <f t="shared" si="182"/>
        <v>0.72390759810743111</v>
      </c>
      <c r="I1175" s="4">
        <f t="shared" si="183"/>
        <v>0.41</v>
      </c>
      <c r="J1175">
        <f t="shared" si="185"/>
        <v>1</v>
      </c>
      <c r="K1175" t="str">
        <f>train!T1175</f>
        <v>no</v>
      </c>
      <c r="L1175">
        <f t="shared" si="186"/>
        <v>1.128143884114172</v>
      </c>
      <c r="M1175">
        <f t="shared" si="187"/>
        <v>1.17070282593591</v>
      </c>
      <c r="N1175">
        <f t="shared" si="188"/>
        <v>1.17070282593591</v>
      </c>
      <c r="O1175">
        <f t="shared" si="189"/>
        <v>1.17070282593591</v>
      </c>
    </row>
    <row r="1176" spans="1:15">
      <c r="A1176">
        <f t="shared" si="184"/>
        <v>1175</v>
      </c>
      <c r="B1176">
        <f>train!G1176</f>
        <v>51.9</v>
      </c>
      <c r="C1176">
        <f>train!J1176</f>
        <v>162</v>
      </c>
      <c r="D1176">
        <f>train!M1176</f>
        <v>223.5</v>
      </c>
      <c r="E1176">
        <f>train!P1176</f>
        <v>10.1</v>
      </c>
      <c r="F1176" s="4">
        <f t="shared" si="180"/>
        <v>0.14765291607396872</v>
      </c>
      <c r="G1176" s="4">
        <f t="shared" si="181"/>
        <v>0.45087670470359031</v>
      </c>
      <c r="H1176" s="4">
        <f t="shared" si="182"/>
        <v>0.45087670470359031</v>
      </c>
      <c r="I1176" s="4">
        <f t="shared" si="183"/>
        <v>0.505</v>
      </c>
      <c r="J1176">
        <f t="shared" si="185"/>
        <v>2</v>
      </c>
      <c r="K1176" t="str">
        <f>train!T1176</f>
        <v>no</v>
      </c>
      <c r="L1176">
        <f t="shared" si="186"/>
        <v>1.128143884114172</v>
      </c>
      <c r="M1176">
        <f t="shared" si="187"/>
        <v>0.82668372991966133</v>
      </c>
      <c r="N1176">
        <f t="shared" si="188"/>
        <v>0.82668372991966133</v>
      </c>
      <c r="O1176">
        <f t="shared" si="189"/>
        <v>0.82668372991966133</v>
      </c>
    </row>
    <row r="1177" spans="1:15">
      <c r="A1177">
        <f t="shared" si="184"/>
        <v>1176</v>
      </c>
      <c r="B1177">
        <f>train!G1177</f>
        <v>171.5</v>
      </c>
      <c r="C1177">
        <f>train!J1177</f>
        <v>153.1</v>
      </c>
      <c r="D1177">
        <f>train!M1177</f>
        <v>165.6</v>
      </c>
      <c r="E1177">
        <f>train!P1177</f>
        <v>7.1</v>
      </c>
      <c r="F1177" s="4">
        <f t="shared" si="180"/>
        <v>0.4879089615931721</v>
      </c>
      <c r="G1177" s="4">
        <f t="shared" si="181"/>
        <v>0.42610631784024489</v>
      </c>
      <c r="H1177" s="4">
        <f t="shared" si="182"/>
        <v>0.42610631784024489</v>
      </c>
      <c r="I1177" s="4">
        <f t="shared" si="183"/>
        <v>0.35499999999999998</v>
      </c>
      <c r="J1177">
        <f t="shared" si="185"/>
        <v>2</v>
      </c>
      <c r="K1177" t="str">
        <f>train!T1177</f>
        <v>no</v>
      </c>
      <c r="L1177">
        <f t="shared" si="186"/>
        <v>1.128143884114172</v>
      </c>
      <c r="M1177">
        <f t="shared" si="187"/>
        <v>0.85276804760126379</v>
      </c>
      <c r="N1177">
        <f t="shared" si="188"/>
        <v>0.85276804760126379</v>
      </c>
      <c r="O1177">
        <f t="shared" si="189"/>
        <v>0.85276804760126379</v>
      </c>
    </row>
    <row r="1178" spans="1:15">
      <c r="A1178">
        <f t="shared" si="184"/>
        <v>1177</v>
      </c>
      <c r="B1178">
        <f>train!G1178</f>
        <v>194.1</v>
      </c>
      <c r="C1178">
        <f>train!J1178</f>
        <v>227.2</v>
      </c>
      <c r="D1178">
        <f>train!M1178</f>
        <v>190.4</v>
      </c>
      <c r="E1178">
        <f>train!P1178</f>
        <v>15.3</v>
      </c>
      <c r="F1178" s="4">
        <f t="shared" si="180"/>
        <v>0.55220483641536267</v>
      </c>
      <c r="G1178" s="4">
        <f t="shared" si="181"/>
        <v>0.63234066239910935</v>
      </c>
      <c r="H1178" s="4">
        <f t="shared" si="182"/>
        <v>0.63234066239910935</v>
      </c>
      <c r="I1178" s="4">
        <f t="shared" si="183"/>
        <v>0.76500000000000001</v>
      </c>
      <c r="J1178">
        <f t="shared" si="185"/>
        <v>1</v>
      </c>
      <c r="K1178" t="str">
        <f>train!T1178</f>
        <v>no</v>
      </c>
      <c r="L1178">
        <f t="shared" si="186"/>
        <v>1.128143884114172</v>
      </c>
      <c r="M1178">
        <f t="shared" si="187"/>
        <v>1.2999479251136201</v>
      </c>
      <c r="N1178">
        <f t="shared" si="188"/>
        <v>1.2999479251136201</v>
      </c>
      <c r="O1178">
        <f t="shared" si="189"/>
        <v>1.2999479251136201</v>
      </c>
    </row>
    <row r="1179" spans="1:15">
      <c r="A1179">
        <f t="shared" si="184"/>
        <v>1178</v>
      </c>
      <c r="B1179">
        <f>train!G1179</f>
        <v>115.7</v>
      </c>
      <c r="C1179">
        <f>train!J1179</f>
        <v>127.8</v>
      </c>
      <c r="D1179">
        <f>train!M1179</f>
        <v>107.5</v>
      </c>
      <c r="E1179">
        <f>train!P1179</f>
        <v>9.3000000000000007</v>
      </c>
      <c r="F1179" s="4">
        <f t="shared" si="180"/>
        <v>0.3291607396870555</v>
      </c>
      <c r="G1179" s="4">
        <f t="shared" si="181"/>
        <v>0.35569162259949899</v>
      </c>
      <c r="H1179" s="4">
        <f t="shared" si="182"/>
        <v>0.35569162259949899</v>
      </c>
      <c r="I1179" s="4">
        <f t="shared" si="183"/>
        <v>0.46500000000000002</v>
      </c>
      <c r="J1179">
        <f t="shared" si="185"/>
        <v>2</v>
      </c>
      <c r="K1179" t="str">
        <f>train!T1179</f>
        <v>no</v>
      </c>
      <c r="L1179">
        <f t="shared" si="186"/>
        <v>1.128143884114172</v>
      </c>
      <c r="M1179">
        <f t="shared" si="187"/>
        <v>0.7600031929710942</v>
      </c>
      <c r="N1179">
        <f t="shared" si="188"/>
        <v>0.7600031929710942</v>
      </c>
      <c r="O1179">
        <f t="shared" si="189"/>
        <v>0.7600031929710942</v>
      </c>
    </row>
    <row r="1180" spans="1:15">
      <c r="A1180">
        <f t="shared" si="184"/>
        <v>1179</v>
      </c>
      <c r="B1180">
        <f>train!G1180</f>
        <v>269.7</v>
      </c>
      <c r="C1180">
        <f>train!J1180</f>
        <v>207.6</v>
      </c>
      <c r="D1180">
        <f>train!M1180</f>
        <v>214.2</v>
      </c>
      <c r="E1180">
        <f>train!P1180</f>
        <v>4.5</v>
      </c>
      <c r="F1180" s="4">
        <f t="shared" si="180"/>
        <v>0.7672830725462304</v>
      </c>
      <c r="G1180" s="4">
        <f t="shared" si="181"/>
        <v>0.57779014750904534</v>
      </c>
      <c r="H1180" s="4">
        <f t="shared" si="182"/>
        <v>0.57779014750904534</v>
      </c>
      <c r="I1180" s="4">
        <f t="shared" si="183"/>
        <v>0.22500000000000001</v>
      </c>
      <c r="J1180">
        <f t="shared" si="185"/>
        <v>1</v>
      </c>
      <c r="K1180" t="str">
        <f>train!T1180</f>
        <v>yes</v>
      </c>
      <c r="L1180">
        <f t="shared" si="186"/>
        <v>1.128143884114172</v>
      </c>
      <c r="M1180">
        <f t="shared" si="187"/>
        <v>1.1432546621523274</v>
      </c>
      <c r="N1180">
        <f t="shared" si="188"/>
        <v>1.1432546621523274</v>
      </c>
      <c r="O1180">
        <f t="shared" si="189"/>
        <v>1.1432546621523274</v>
      </c>
    </row>
    <row r="1181" spans="1:15">
      <c r="A1181">
        <f t="shared" si="184"/>
        <v>1180</v>
      </c>
      <c r="B1181">
        <f>train!G1181</f>
        <v>246.4</v>
      </c>
      <c r="C1181">
        <f>train!J1181</f>
        <v>228.1</v>
      </c>
      <c r="D1181">
        <f>train!M1181</f>
        <v>166.4</v>
      </c>
      <c r="E1181">
        <f>train!P1181</f>
        <v>9.1</v>
      </c>
      <c r="F1181" s="4">
        <f t="shared" si="180"/>
        <v>0.70099573257467995</v>
      </c>
      <c r="G1181" s="4">
        <f t="shared" si="181"/>
        <v>0.63484553298079593</v>
      </c>
      <c r="H1181" s="4">
        <f t="shared" si="182"/>
        <v>0.63484553298079593</v>
      </c>
      <c r="I1181" s="4">
        <f t="shared" si="183"/>
        <v>0.45499999999999996</v>
      </c>
      <c r="J1181">
        <f t="shared" si="185"/>
        <v>1</v>
      </c>
      <c r="K1181" t="str">
        <f>train!T1181</f>
        <v>no</v>
      </c>
      <c r="L1181">
        <f t="shared" si="186"/>
        <v>1.128143884114172</v>
      </c>
      <c r="M1181">
        <f t="shared" si="187"/>
        <v>1.2265715301519329</v>
      </c>
      <c r="N1181">
        <f t="shared" si="188"/>
        <v>1.2265715301519329</v>
      </c>
      <c r="O1181">
        <f t="shared" si="189"/>
        <v>1.2265715301519329</v>
      </c>
    </row>
    <row r="1182" spans="1:15">
      <c r="A1182">
        <f t="shared" si="184"/>
        <v>1181</v>
      </c>
      <c r="B1182">
        <f>train!G1182</f>
        <v>227.4</v>
      </c>
      <c r="C1182">
        <f>train!J1182</f>
        <v>268.5</v>
      </c>
      <c r="D1182">
        <f>train!M1182</f>
        <v>143.30000000000001</v>
      </c>
      <c r="E1182">
        <f>train!P1182</f>
        <v>13</v>
      </c>
      <c r="F1182" s="4">
        <f t="shared" si="180"/>
        <v>0.6469416785206259</v>
      </c>
      <c r="G1182" s="4">
        <f t="shared" si="181"/>
        <v>0.74728639020317278</v>
      </c>
      <c r="H1182" s="4">
        <f t="shared" si="182"/>
        <v>0.74728639020317278</v>
      </c>
      <c r="I1182" s="4">
        <f t="shared" si="183"/>
        <v>0.65</v>
      </c>
      <c r="J1182">
        <f t="shared" si="185"/>
        <v>1</v>
      </c>
      <c r="K1182" t="str">
        <f>train!T1182</f>
        <v>no</v>
      </c>
      <c r="L1182">
        <f t="shared" si="186"/>
        <v>1.128143884114172</v>
      </c>
      <c r="M1182">
        <f t="shared" si="187"/>
        <v>1.3992524551962959</v>
      </c>
      <c r="N1182">
        <f t="shared" si="188"/>
        <v>1.3992524551962959</v>
      </c>
      <c r="O1182">
        <f t="shared" si="189"/>
        <v>1.3992524551962959</v>
      </c>
    </row>
    <row r="1183" spans="1:15">
      <c r="A1183">
        <f t="shared" si="184"/>
        <v>1182</v>
      </c>
      <c r="B1183">
        <f>train!G1183</f>
        <v>189.8</v>
      </c>
      <c r="C1183">
        <f>train!J1183</f>
        <v>115.5</v>
      </c>
      <c r="D1183">
        <f>train!M1183</f>
        <v>191.3</v>
      </c>
      <c r="E1183">
        <f>train!P1183</f>
        <v>12.2</v>
      </c>
      <c r="F1183" s="4">
        <f t="shared" si="180"/>
        <v>0.53997155049786627</v>
      </c>
      <c r="G1183" s="4">
        <f t="shared" si="181"/>
        <v>0.32145839131644866</v>
      </c>
      <c r="H1183" s="4">
        <f t="shared" si="182"/>
        <v>0.32145839131644866</v>
      </c>
      <c r="I1183" s="4">
        <f t="shared" si="183"/>
        <v>0.61</v>
      </c>
      <c r="J1183">
        <f t="shared" si="185"/>
        <v>2</v>
      </c>
      <c r="K1183" t="str">
        <f>train!T1183</f>
        <v>no</v>
      </c>
      <c r="L1183">
        <f t="shared" si="186"/>
        <v>1.128143884114172</v>
      </c>
      <c r="M1183">
        <f t="shared" si="187"/>
        <v>0.93292029136608867</v>
      </c>
      <c r="N1183">
        <f t="shared" si="188"/>
        <v>0.93292029136608867</v>
      </c>
      <c r="O1183">
        <f t="shared" si="189"/>
        <v>0.93292029136608867</v>
      </c>
    </row>
    <row r="1184" spans="1:15">
      <c r="A1184">
        <f t="shared" si="184"/>
        <v>1183</v>
      </c>
      <c r="B1184">
        <f>train!G1184</f>
        <v>188.9</v>
      </c>
      <c r="C1184">
        <f>train!J1184</f>
        <v>160.9</v>
      </c>
      <c r="D1184">
        <f>train!M1184</f>
        <v>197.7</v>
      </c>
      <c r="E1184">
        <f>train!P1184</f>
        <v>11.5</v>
      </c>
      <c r="F1184" s="4">
        <f t="shared" si="180"/>
        <v>0.5374110953058322</v>
      </c>
      <c r="G1184" s="4">
        <f t="shared" si="181"/>
        <v>0.44781519621486221</v>
      </c>
      <c r="H1184" s="4">
        <f t="shared" si="182"/>
        <v>0.44781519621486221</v>
      </c>
      <c r="I1184" s="4">
        <f t="shared" si="183"/>
        <v>0.57499999999999996</v>
      </c>
      <c r="J1184">
        <f t="shared" si="185"/>
        <v>2</v>
      </c>
      <c r="K1184" t="str">
        <f>train!T1184</f>
        <v>no</v>
      </c>
      <c r="L1184">
        <f t="shared" si="186"/>
        <v>1.128143884114172</v>
      </c>
      <c r="M1184">
        <f t="shared" si="187"/>
        <v>1.010204229490119</v>
      </c>
      <c r="N1184">
        <f t="shared" si="188"/>
        <v>1.010204229490119</v>
      </c>
      <c r="O1184">
        <f t="shared" si="189"/>
        <v>1.010204229490119</v>
      </c>
    </row>
    <row r="1185" spans="1:15">
      <c r="A1185">
        <f t="shared" si="184"/>
        <v>1184</v>
      </c>
      <c r="B1185">
        <f>train!G1185</f>
        <v>0</v>
      </c>
      <c r="C1185">
        <f>train!J1185</f>
        <v>192.1</v>
      </c>
      <c r="D1185">
        <f>train!M1185</f>
        <v>168.8</v>
      </c>
      <c r="E1185">
        <f>train!P1185</f>
        <v>7.2</v>
      </c>
      <c r="F1185" s="4">
        <f t="shared" si="180"/>
        <v>0</v>
      </c>
      <c r="G1185" s="4">
        <f t="shared" si="181"/>
        <v>0.5346507097133314</v>
      </c>
      <c r="H1185" s="4">
        <f t="shared" si="182"/>
        <v>0.5346507097133314</v>
      </c>
      <c r="I1185" s="4">
        <f t="shared" si="183"/>
        <v>0.36</v>
      </c>
      <c r="J1185">
        <f t="shared" si="185"/>
        <v>2</v>
      </c>
      <c r="K1185" t="str">
        <f>train!T1185</f>
        <v>no</v>
      </c>
      <c r="L1185">
        <f t="shared" si="186"/>
        <v>1.128143884114172</v>
      </c>
      <c r="M1185">
        <f t="shared" si="187"/>
        <v>0.83743821431430865</v>
      </c>
      <c r="N1185">
        <f t="shared" si="188"/>
        <v>0.83743821431430865</v>
      </c>
      <c r="O1185">
        <f t="shared" si="189"/>
        <v>0.83743821431430865</v>
      </c>
    </row>
    <row r="1186" spans="1:15">
      <c r="A1186">
        <f t="shared" si="184"/>
        <v>1185</v>
      </c>
      <c r="B1186">
        <f>train!G1186</f>
        <v>110.5</v>
      </c>
      <c r="C1186">
        <f>train!J1186</f>
        <v>227.8</v>
      </c>
      <c r="D1186">
        <f>train!M1186</f>
        <v>243.6</v>
      </c>
      <c r="E1186">
        <f>train!P1186</f>
        <v>11</v>
      </c>
      <c r="F1186" s="4">
        <f t="shared" si="180"/>
        <v>0.31436699857752487</v>
      </c>
      <c r="G1186" s="4">
        <f t="shared" si="181"/>
        <v>0.63401057612023382</v>
      </c>
      <c r="H1186" s="4">
        <f t="shared" si="182"/>
        <v>0.63401057612023382</v>
      </c>
      <c r="I1186" s="4">
        <f t="shared" si="183"/>
        <v>0.55000000000000004</v>
      </c>
      <c r="J1186">
        <f t="shared" si="185"/>
        <v>2</v>
      </c>
      <c r="K1186" t="str">
        <f>train!T1186</f>
        <v>no</v>
      </c>
      <c r="L1186">
        <f t="shared" si="186"/>
        <v>1.128143884114172</v>
      </c>
      <c r="M1186">
        <f t="shared" si="187"/>
        <v>1.09784581388247</v>
      </c>
      <c r="N1186">
        <f t="shared" si="188"/>
        <v>1.09784581388247</v>
      </c>
      <c r="O1186">
        <f t="shared" si="189"/>
        <v>1.09784581388247</v>
      </c>
    </row>
    <row r="1187" spans="1:15">
      <c r="A1187">
        <f t="shared" si="184"/>
        <v>1186</v>
      </c>
      <c r="B1187">
        <f>train!G1187</f>
        <v>167.6</v>
      </c>
      <c r="C1187">
        <f>train!J1187</f>
        <v>219.2</v>
      </c>
      <c r="D1187">
        <f>train!M1187</f>
        <v>215.9</v>
      </c>
      <c r="E1187">
        <f>train!P1187</f>
        <v>11.7</v>
      </c>
      <c r="F1187" s="4">
        <f t="shared" si="180"/>
        <v>0.47681365576102419</v>
      </c>
      <c r="G1187" s="4">
        <f t="shared" si="181"/>
        <v>0.61007514611745051</v>
      </c>
      <c r="H1187" s="4">
        <f t="shared" si="182"/>
        <v>0.61007514611745051</v>
      </c>
      <c r="I1187" s="4">
        <f t="shared" si="183"/>
        <v>0.58499999999999996</v>
      </c>
      <c r="J1187">
        <f t="shared" si="185"/>
        <v>1</v>
      </c>
      <c r="K1187" t="str">
        <f>train!T1187</f>
        <v>no</v>
      </c>
      <c r="L1187">
        <f t="shared" si="186"/>
        <v>1.128143884114172</v>
      </c>
      <c r="M1187">
        <f t="shared" si="187"/>
        <v>1.1462807815455383</v>
      </c>
      <c r="N1187">
        <f t="shared" si="188"/>
        <v>1.1462807815455383</v>
      </c>
      <c r="O1187">
        <f t="shared" si="189"/>
        <v>1.1462807815455383</v>
      </c>
    </row>
    <row r="1188" spans="1:15">
      <c r="A1188">
        <f t="shared" si="184"/>
        <v>1187</v>
      </c>
      <c r="B1188">
        <f>train!G1188</f>
        <v>132</v>
      </c>
      <c r="C1188">
        <f>train!J1188</f>
        <v>197.5</v>
      </c>
      <c r="D1188">
        <f>train!M1188</f>
        <v>175.8</v>
      </c>
      <c r="E1188">
        <f>train!P1188</f>
        <v>0</v>
      </c>
      <c r="F1188" s="4">
        <f t="shared" si="180"/>
        <v>0.37553342816500712</v>
      </c>
      <c r="G1188" s="4">
        <f t="shared" si="181"/>
        <v>0.5496799332034511</v>
      </c>
      <c r="H1188" s="4">
        <f t="shared" si="182"/>
        <v>0.5496799332034511</v>
      </c>
      <c r="I1188" s="4">
        <f t="shared" si="183"/>
        <v>0</v>
      </c>
      <c r="J1188">
        <f t="shared" si="185"/>
        <v>2</v>
      </c>
      <c r="K1188" t="str">
        <f>train!T1188</f>
        <v>no</v>
      </c>
      <c r="L1188">
        <f t="shared" si="186"/>
        <v>1.128143884114172</v>
      </c>
      <c r="M1188">
        <f t="shared" si="187"/>
        <v>0.86331999490482292</v>
      </c>
      <c r="N1188">
        <f t="shared" si="188"/>
        <v>0.86331999490482292</v>
      </c>
      <c r="O1188">
        <f t="shared" si="189"/>
        <v>0.86331999490482292</v>
      </c>
    </row>
    <row r="1189" spans="1:15">
      <c r="A1189">
        <f t="shared" si="184"/>
        <v>1188</v>
      </c>
      <c r="B1189">
        <f>train!G1189</f>
        <v>213.4</v>
      </c>
      <c r="C1189">
        <f>train!J1189</f>
        <v>204.7</v>
      </c>
      <c r="D1189">
        <f>train!M1189</f>
        <v>256.60000000000002</v>
      </c>
      <c r="E1189">
        <f>train!P1189</f>
        <v>5.7</v>
      </c>
      <c r="F1189" s="4">
        <f t="shared" si="180"/>
        <v>0.60711237553342823</v>
      </c>
      <c r="G1189" s="4">
        <f t="shared" si="181"/>
        <v>0.56971889785694396</v>
      </c>
      <c r="H1189" s="4">
        <f t="shared" si="182"/>
        <v>0.56971889785694396</v>
      </c>
      <c r="I1189" s="4">
        <f t="shared" si="183"/>
        <v>0.28500000000000003</v>
      </c>
      <c r="J1189">
        <f t="shared" si="185"/>
        <v>2</v>
      </c>
      <c r="K1189" t="str">
        <f>train!T1189</f>
        <v>no</v>
      </c>
      <c r="L1189">
        <f t="shared" si="186"/>
        <v>1.128143884114172</v>
      </c>
      <c r="M1189">
        <f t="shared" si="187"/>
        <v>1.0483175481105449</v>
      </c>
      <c r="N1189">
        <f t="shared" si="188"/>
        <v>1.0483175481105449</v>
      </c>
      <c r="O1189">
        <f t="shared" si="189"/>
        <v>1.0483175481105449</v>
      </c>
    </row>
    <row r="1190" spans="1:15">
      <c r="A1190">
        <f t="shared" si="184"/>
        <v>1189</v>
      </c>
      <c r="B1190">
        <f>train!G1190</f>
        <v>175.4</v>
      </c>
      <c r="C1190">
        <f>train!J1190</f>
        <v>98.3</v>
      </c>
      <c r="D1190">
        <f>train!M1190</f>
        <v>201.9</v>
      </c>
      <c r="E1190">
        <f>train!P1190</f>
        <v>10.6</v>
      </c>
      <c r="F1190" s="4">
        <f t="shared" si="180"/>
        <v>0.49900426742532006</v>
      </c>
      <c r="G1190" s="4">
        <f t="shared" si="181"/>
        <v>0.27358753131088226</v>
      </c>
      <c r="H1190" s="4">
        <f t="shared" si="182"/>
        <v>0.27358753131088226</v>
      </c>
      <c r="I1190" s="4">
        <f t="shared" si="183"/>
        <v>0.53</v>
      </c>
      <c r="J1190">
        <f t="shared" si="185"/>
        <v>2</v>
      </c>
      <c r="K1190" t="str">
        <f>train!T1190</f>
        <v>no</v>
      </c>
      <c r="L1190">
        <f t="shared" si="186"/>
        <v>1.128143884114172</v>
      </c>
      <c r="M1190">
        <f t="shared" si="187"/>
        <v>0.82438190997027971</v>
      </c>
      <c r="N1190">
        <f t="shared" si="188"/>
        <v>0.82438190997027971</v>
      </c>
      <c r="O1190">
        <f t="shared" si="189"/>
        <v>0.82438190997027971</v>
      </c>
    </row>
    <row r="1191" spans="1:15">
      <c r="A1191">
        <f t="shared" si="184"/>
        <v>1190</v>
      </c>
      <c r="B1191">
        <f>train!G1191</f>
        <v>82.6</v>
      </c>
      <c r="C1191">
        <f>train!J1191</f>
        <v>224.4</v>
      </c>
      <c r="D1191">
        <f>train!M1191</f>
        <v>163.6</v>
      </c>
      <c r="E1191">
        <f>train!P1191</f>
        <v>9.5</v>
      </c>
      <c r="F1191" s="4">
        <f t="shared" si="180"/>
        <v>0.23499288762446655</v>
      </c>
      <c r="G1191" s="4">
        <f t="shared" si="181"/>
        <v>0.6245477317005288</v>
      </c>
      <c r="H1191" s="4">
        <f t="shared" si="182"/>
        <v>0.6245477317005288</v>
      </c>
      <c r="I1191" s="4">
        <f t="shared" si="183"/>
        <v>0.47499999999999998</v>
      </c>
      <c r="J1191">
        <f t="shared" si="185"/>
        <v>2</v>
      </c>
      <c r="K1191" t="str">
        <f>train!T1191</f>
        <v>no</v>
      </c>
      <c r="L1191">
        <f t="shared" si="186"/>
        <v>1.128143884114172</v>
      </c>
      <c r="M1191">
        <f t="shared" si="187"/>
        <v>1.0300322303591458</v>
      </c>
      <c r="N1191">
        <f t="shared" si="188"/>
        <v>1.0300322303591458</v>
      </c>
      <c r="O1191">
        <f t="shared" si="189"/>
        <v>1.0300322303591458</v>
      </c>
    </row>
    <row r="1192" spans="1:15">
      <c r="A1192">
        <f t="shared" si="184"/>
        <v>1191</v>
      </c>
      <c r="B1192">
        <f>train!G1192</f>
        <v>143.19999999999999</v>
      </c>
      <c r="C1192">
        <f>train!J1192</f>
        <v>88.1</v>
      </c>
      <c r="D1192">
        <f>train!M1192</f>
        <v>233.2</v>
      </c>
      <c r="E1192">
        <f>train!P1192</f>
        <v>8.8000000000000007</v>
      </c>
      <c r="F1192" s="4">
        <f t="shared" si="180"/>
        <v>0.40739687055476526</v>
      </c>
      <c r="G1192" s="4">
        <f t="shared" si="181"/>
        <v>0.24519899805176731</v>
      </c>
      <c r="H1192" s="4">
        <f t="shared" si="182"/>
        <v>0.24519899805176731</v>
      </c>
      <c r="I1192" s="4">
        <f t="shared" si="183"/>
        <v>0.44000000000000006</v>
      </c>
      <c r="J1192">
        <f t="shared" si="185"/>
        <v>2</v>
      </c>
      <c r="K1192" t="str">
        <f>train!T1192</f>
        <v>yes</v>
      </c>
      <c r="L1192">
        <f t="shared" si="186"/>
        <v>1.128143884114172</v>
      </c>
      <c r="M1192">
        <f t="shared" si="187"/>
        <v>0.69268846347329716</v>
      </c>
      <c r="N1192">
        <f t="shared" si="188"/>
        <v>0.69268846347329716</v>
      </c>
      <c r="O1192">
        <f t="shared" si="189"/>
        <v>0.69268846347329716</v>
      </c>
    </row>
    <row r="1193" spans="1:15">
      <c r="A1193">
        <f t="shared" si="184"/>
        <v>1192</v>
      </c>
      <c r="B1193">
        <f>train!G1193</f>
        <v>125.5</v>
      </c>
      <c r="C1193">
        <f>train!J1193</f>
        <v>269.8</v>
      </c>
      <c r="D1193">
        <f>train!M1193</f>
        <v>235.8</v>
      </c>
      <c r="E1193">
        <f>train!P1193</f>
        <v>8.9</v>
      </c>
      <c r="F1193" s="4">
        <f t="shared" si="180"/>
        <v>0.35704125177809387</v>
      </c>
      <c r="G1193" s="4">
        <f t="shared" si="181"/>
        <v>0.75090453659894241</v>
      </c>
      <c r="H1193" s="4">
        <f t="shared" si="182"/>
        <v>0.75090453659894241</v>
      </c>
      <c r="I1193" s="4">
        <f t="shared" si="183"/>
        <v>0.44500000000000001</v>
      </c>
      <c r="J1193">
        <f t="shared" si="185"/>
        <v>1</v>
      </c>
      <c r="K1193" t="str">
        <f>train!T1193</f>
        <v>no</v>
      </c>
      <c r="L1193">
        <f t="shared" si="186"/>
        <v>1.128143884114172</v>
      </c>
      <c r="M1193">
        <f t="shared" si="187"/>
        <v>1.2054952101277769</v>
      </c>
      <c r="N1193">
        <f t="shared" si="188"/>
        <v>1.2054952101277769</v>
      </c>
      <c r="O1193">
        <f t="shared" si="189"/>
        <v>1.2054952101277769</v>
      </c>
    </row>
    <row r="1194" spans="1:15">
      <c r="A1194">
        <f t="shared" si="184"/>
        <v>1193</v>
      </c>
      <c r="B1194">
        <f>train!G1194</f>
        <v>82.3</v>
      </c>
      <c r="C1194">
        <f>train!J1194</f>
        <v>256.10000000000002</v>
      </c>
      <c r="D1194">
        <f>train!M1194</f>
        <v>229.6</v>
      </c>
      <c r="E1194">
        <f>train!P1194</f>
        <v>11.8</v>
      </c>
      <c r="F1194" s="4">
        <f t="shared" si="180"/>
        <v>0.23413940256045518</v>
      </c>
      <c r="G1194" s="4">
        <f t="shared" si="181"/>
        <v>0.71277483996660174</v>
      </c>
      <c r="H1194" s="4">
        <f t="shared" si="182"/>
        <v>0.71277483996660174</v>
      </c>
      <c r="I1194" s="4">
        <f t="shared" si="183"/>
        <v>0.59000000000000008</v>
      </c>
      <c r="J1194">
        <f t="shared" si="185"/>
        <v>1</v>
      </c>
      <c r="K1194" t="str">
        <f>train!T1194</f>
        <v>yes</v>
      </c>
      <c r="L1194">
        <f t="shared" si="186"/>
        <v>1.128143884114172</v>
      </c>
      <c r="M1194">
        <f t="shared" si="187"/>
        <v>1.1912250857038715</v>
      </c>
      <c r="N1194">
        <f t="shared" si="188"/>
        <v>1.1912250857038715</v>
      </c>
      <c r="O1194">
        <f t="shared" si="189"/>
        <v>1.1912250857038715</v>
      </c>
    </row>
    <row r="1195" spans="1:15">
      <c r="A1195">
        <f t="shared" si="184"/>
        <v>1194</v>
      </c>
      <c r="B1195">
        <f>train!G1195</f>
        <v>165.6</v>
      </c>
      <c r="C1195">
        <f>train!J1195</f>
        <v>195.9</v>
      </c>
      <c r="D1195">
        <f>train!M1195</f>
        <v>118.3</v>
      </c>
      <c r="E1195">
        <f>train!P1195</f>
        <v>11.8</v>
      </c>
      <c r="F1195" s="4">
        <f t="shared" si="180"/>
        <v>0.47112375533428164</v>
      </c>
      <c r="G1195" s="4">
        <f t="shared" si="181"/>
        <v>0.54522682994711935</v>
      </c>
      <c r="H1195" s="4">
        <f t="shared" si="182"/>
        <v>0.54522682994711935</v>
      </c>
      <c r="I1195" s="4">
        <f t="shared" si="183"/>
        <v>0.59000000000000008</v>
      </c>
      <c r="J1195">
        <f t="shared" si="185"/>
        <v>2</v>
      </c>
      <c r="K1195" t="str">
        <f>train!T1195</f>
        <v>no</v>
      </c>
      <c r="L1195">
        <f t="shared" si="186"/>
        <v>1.128143884114172</v>
      </c>
      <c r="M1195">
        <f t="shared" si="187"/>
        <v>1.0791673572846086</v>
      </c>
      <c r="N1195">
        <f t="shared" si="188"/>
        <v>1.0791673572846086</v>
      </c>
      <c r="O1195">
        <f t="shared" si="189"/>
        <v>1.0791673572846086</v>
      </c>
    </row>
    <row r="1196" spans="1:15">
      <c r="A1196">
        <f t="shared" si="184"/>
        <v>1195</v>
      </c>
      <c r="B1196">
        <f>train!G1196</f>
        <v>162.1</v>
      </c>
      <c r="C1196">
        <f>train!J1196</f>
        <v>212.1</v>
      </c>
      <c r="D1196">
        <f>train!M1196</f>
        <v>260.39999999999998</v>
      </c>
      <c r="E1196">
        <f>train!P1196</f>
        <v>12.2</v>
      </c>
      <c r="F1196" s="4">
        <f t="shared" si="180"/>
        <v>0.46116642958748222</v>
      </c>
      <c r="G1196" s="4">
        <f t="shared" si="181"/>
        <v>0.59031450041747835</v>
      </c>
      <c r="H1196" s="4">
        <f t="shared" si="182"/>
        <v>0.59031450041747835</v>
      </c>
      <c r="I1196" s="4">
        <f t="shared" si="183"/>
        <v>0.61</v>
      </c>
      <c r="J1196">
        <f t="shared" si="185"/>
        <v>1</v>
      </c>
      <c r="K1196" t="str">
        <f>train!T1196</f>
        <v>no</v>
      </c>
      <c r="L1196">
        <f t="shared" si="186"/>
        <v>1.128143884114172</v>
      </c>
      <c r="M1196">
        <f t="shared" si="187"/>
        <v>1.1321293630079297</v>
      </c>
      <c r="N1196">
        <f t="shared" si="188"/>
        <v>1.1321293630079297</v>
      </c>
      <c r="O1196">
        <f t="shared" si="189"/>
        <v>1.1321293630079297</v>
      </c>
    </row>
    <row r="1197" spans="1:15">
      <c r="A1197">
        <f t="shared" si="184"/>
        <v>1196</v>
      </c>
      <c r="B1197">
        <f>train!G1197</f>
        <v>166.6</v>
      </c>
      <c r="C1197">
        <f>train!J1197</f>
        <v>192.4</v>
      </c>
      <c r="D1197">
        <f>train!M1197</f>
        <v>167.9</v>
      </c>
      <c r="E1197">
        <f>train!P1197</f>
        <v>7.7</v>
      </c>
      <c r="F1197" s="4">
        <f t="shared" si="180"/>
        <v>0.47396870554765291</v>
      </c>
      <c r="G1197" s="4">
        <f t="shared" si="181"/>
        <v>0.53548566657389363</v>
      </c>
      <c r="H1197" s="4">
        <f t="shared" si="182"/>
        <v>0.53548566657389363</v>
      </c>
      <c r="I1197" s="4">
        <f t="shared" si="183"/>
        <v>0.38500000000000001</v>
      </c>
      <c r="J1197">
        <f t="shared" si="185"/>
        <v>2</v>
      </c>
      <c r="K1197" t="str">
        <f>train!T1197</f>
        <v>no</v>
      </c>
      <c r="L1197">
        <f t="shared" si="186"/>
        <v>1.128143884114172</v>
      </c>
      <c r="M1197">
        <f t="shared" si="187"/>
        <v>0.97281094363226206</v>
      </c>
      <c r="N1197">
        <f t="shared" si="188"/>
        <v>0.97281094363226206</v>
      </c>
      <c r="O1197">
        <f t="shared" si="189"/>
        <v>0.97281094363226206</v>
      </c>
    </row>
    <row r="1198" spans="1:15">
      <c r="A1198">
        <f t="shared" si="184"/>
        <v>1197</v>
      </c>
      <c r="B1198">
        <f>train!G1198</f>
        <v>135.9</v>
      </c>
      <c r="C1198">
        <f>train!J1198</f>
        <v>233.2</v>
      </c>
      <c r="D1198">
        <f>train!M1198</f>
        <v>210.6</v>
      </c>
      <c r="E1198">
        <f>train!P1198</f>
        <v>9.4</v>
      </c>
      <c r="F1198" s="4">
        <f t="shared" si="180"/>
        <v>0.38662873399715508</v>
      </c>
      <c r="G1198" s="4">
        <f t="shared" si="181"/>
        <v>0.64903979961035341</v>
      </c>
      <c r="H1198" s="4">
        <f t="shared" si="182"/>
        <v>0.64903979961035341</v>
      </c>
      <c r="I1198" s="4">
        <f t="shared" si="183"/>
        <v>0.47000000000000003</v>
      </c>
      <c r="J1198">
        <f t="shared" si="185"/>
        <v>2</v>
      </c>
      <c r="K1198" t="str">
        <f>train!T1198</f>
        <v>no</v>
      </c>
      <c r="L1198">
        <f t="shared" si="186"/>
        <v>1.128143884114172</v>
      </c>
      <c r="M1198">
        <f t="shared" si="187"/>
        <v>1.1013115367182613</v>
      </c>
      <c r="N1198">
        <f t="shared" si="188"/>
        <v>1.1013115367182613</v>
      </c>
      <c r="O1198">
        <f t="shared" si="189"/>
        <v>1.1013115367182613</v>
      </c>
    </row>
    <row r="1199" spans="1:15">
      <c r="A1199">
        <f t="shared" si="184"/>
        <v>1198</v>
      </c>
      <c r="B1199">
        <f>train!G1199</f>
        <v>165.7</v>
      </c>
      <c r="C1199">
        <f>train!J1199</f>
        <v>215.6</v>
      </c>
      <c r="D1199">
        <f>train!M1199</f>
        <v>243.3</v>
      </c>
      <c r="E1199">
        <f>train!P1199</f>
        <v>9.8000000000000007</v>
      </c>
      <c r="F1199" s="4">
        <f t="shared" si="180"/>
        <v>0.47140825035561873</v>
      </c>
      <c r="G1199" s="4">
        <f t="shared" si="181"/>
        <v>0.60005566379070407</v>
      </c>
      <c r="H1199" s="4">
        <f t="shared" si="182"/>
        <v>0.60005566379070407</v>
      </c>
      <c r="I1199" s="4">
        <f t="shared" si="183"/>
        <v>0.49000000000000005</v>
      </c>
      <c r="J1199">
        <f t="shared" si="185"/>
        <v>2</v>
      </c>
      <c r="K1199" t="str">
        <f>train!T1199</f>
        <v>no</v>
      </c>
      <c r="L1199">
        <f t="shared" si="186"/>
        <v>1.128143884114172</v>
      </c>
      <c r="M1199">
        <f t="shared" si="187"/>
        <v>1.0874094618854255</v>
      </c>
      <c r="N1199">
        <f t="shared" si="188"/>
        <v>1.0874094618854255</v>
      </c>
      <c r="O1199">
        <f t="shared" si="189"/>
        <v>1.0874094618854255</v>
      </c>
    </row>
    <row r="1200" spans="1:15">
      <c r="A1200">
        <f t="shared" si="184"/>
        <v>1199</v>
      </c>
      <c r="B1200">
        <f>train!G1200</f>
        <v>176.1</v>
      </c>
      <c r="C1200">
        <f>train!J1200</f>
        <v>174.9</v>
      </c>
      <c r="D1200">
        <f>train!M1200</f>
        <v>234.7</v>
      </c>
      <c r="E1200">
        <f>train!P1200</f>
        <v>9.6999999999999993</v>
      </c>
      <c r="F1200" s="4">
        <f t="shared" si="180"/>
        <v>0.50099573257467989</v>
      </c>
      <c r="G1200" s="4">
        <f t="shared" si="181"/>
        <v>0.48677984970776511</v>
      </c>
      <c r="H1200" s="4">
        <f t="shared" si="182"/>
        <v>0.48677984970776511</v>
      </c>
      <c r="I1200" s="4">
        <f t="shared" si="183"/>
        <v>0.48499999999999999</v>
      </c>
      <c r="J1200">
        <f t="shared" si="185"/>
        <v>2</v>
      </c>
      <c r="K1200" t="str">
        <f>train!T1200</f>
        <v>no</v>
      </c>
      <c r="L1200">
        <f t="shared" si="186"/>
        <v>1.128143884114172</v>
      </c>
      <c r="M1200">
        <f t="shared" si="187"/>
        <v>0.97986272927439644</v>
      </c>
      <c r="N1200">
        <f t="shared" si="188"/>
        <v>0.97986272927439644</v>
      </c>
      <c r="O1200">
        <f t="shared" si="189"/>
        <v>0.97986272927439644</v>
      </c>
    </row>
    <row r="1201" spans="1:15">
      <c r="A1201">
        <f t="shared" si="184"/>
        <v>1200</v>
      </c>
      <c r="B1201">
        <f>train!G1201</f>
        <v>142.30000000000001</v>
      </c>
      <c r="C1201">
        <f>train!J1201</f>
        <v>204.5</v>
      </c>
      <c r="D1201">
        <f>train!M1201</f>
        <v>203.1</v>
      </c>
      <c r="E1201">
        <f>train!P1201</f>
        <v>9.1</v>
      </c>
      <c r="F1201" s="4">
        <f t="shared" si="180"/>
        <v>0.40483641536273118</v>
      </c>
      <c r="G1201" s="4">
        <f t="shared" si="181"/>
        <v>0.56916225994990255</v>
      </c>
      <c r="H1201" s="4">
        <f t="shared" si="182"/>
        <v>0.56916225994990255</v>
      </c>
      <c r="I1201" s="4">
        <f t="shared" si="183"/>
        <v>0.45499999999999996</v>
      </c>
      <c r="J1201">
        <f t="shared" si="185"/>
        <v>2</v>
      </c>
      <c r="K1201" t="str">
        <f>train!T1201</f>
        <v>no</v>
      </c>
      <c r="L1201">
        <f t="shared" si="186"/>
        <v>1.128143884114172</v>
      </c>
      <c r="M1201">
        <f t="shared" si="187"/>
        <v>1.009360629064908</v>
      </c>
      <c r="N1201">
        <f t="shared" si="188"/>
        <v>1.009360629064908</v>
      </c>
      <c r="O1201">
        <f t="shared" si="189"/>
        <v>1.009360629064908</v>
      </c>
    </row>
    <row r="1202" spans="1:15">
      <c r="A1202">
        <f t="shared" si="184"/>
        <v>1201</v>
      </c>
      <c r="B1202">
        <f>train!G1202</f>
        <v>83.2</v>
      </c>
      <c r="C1202">
        <f>train!J1202</f>
        <v>190.6</v>
      </c>
      <c r="D1202">
        <f>train!M1202</f>
        <v>150.5</v>
      </c>
      <c r="E1202">
        <f>train!P1202</f>
        <v>10.7</v>
      </c>
      <c r="F1202" s="4">
        <f t="shared" si="180"/>
        <v>0.23669985775248933</v>
      </c>
      <c r="G1202" s="4">
        <f t="shared" si="181"/>
        <v>0.53047592541052047</v>
      </c>
      <c r="H1202" s="4">
        <f t="shared" si="182"/>
        <v>0.53047592541052047</v>
      </c>
      <c r="I1202" s="4">
        <f t="shared" si="183"/>
        <v>0.53499999999999992</v>
      </c>
      <c r="J1202">
        <f t="shared" si="185"/>
        <v>2</v>
      </c>
      <c r="K1202" t="str">
        <f>train!T1202</f>
        <v>no</v>
      </c>
      <c r="L1202">
        <f t="shared" si="186"/>
        <v>1.128143884114172</v>
      </c>
      <c r="M1202">
        <f t="shared" si="187"/>
        <v>0.95134706471421082</v>
      </c>
      <c r="N1202">
        <f t="shared" si="188"/>
        <v>0.95134706471421082</v>
      </c>
      <c r="O1202">
        <f t="shared" si="189"/>
        <v>0.95134706471421082</v>
      </c>
    </row>
    <row r="1203" spans="1:15">
      <c r="A1203">
        <f t="shared" si="184"/>
        <v>1202</v>
      </c>
      <c r="B1203">
        <f>train!G1203</f>
        <v>235</v>
      </c>
      <c r="C1203">
        <f>train!J1203</f>
        <v>183.3</v>
      </c>
      <c r="D1203">
        <f>train!M1203</f>
        <v>139.80000000000001</v>
      </c>
      <c r="E1203">
        <f>train!P1203</f>
        <v>5.7</v>
      </c>
      <c r="F1203" s="4">
        <f t="shared" si="180"/>
        <v>0.66856330014224752</v>
      </c>
      <c r="G1203" s="4">
        <f t="shared" si="181"/>
        <v>0.51015864180350678</v>
      </c>
      <c r="H1203" s="4">
        <f t="shared" si="182"/>
        <v>0.51015864180350678</v>
      </c>
      <c r="I1203" s="4">
        <f t="shared" si="183"/>
        <v>0.28500000000000003</v>
      </c>
      <c r="J1203">
        <f t="shared" si="185"/>
        <v>2</v>
      </c>
      <c r="K1203" t="str">
        <f>train!T1203</f>
        <v>no</v>
      </c>
      <c r="L1203">
        <f t="shared" si="186"/>
        <v>1.128143884114172</v>
      </c>
      <c r="M1203">
        <f t="shared" si="187"/>
        <v>1.0240730276258088</v>
      </c>
      <c r="N1203">
        <f t="shared" si="188"/>
        <v>1.0240730276258088</v>
      </c>
      <c r="O1203">
        <f t="shared" si="189"/>
        <v>1.0240730276258088</v>
      </c>
    </row>
    <row r="1204" spans="1:15">
      <c r="A1204">
        <f t="shared" si="184"/>
        <v>1203</v>
      </c>
      <c r="B1204">
        <f>train!G1204</f>
        <v>105.7</v>
      </c>
      <c r="C1204">
        <f>train!J1204</f>
        <v>141.80000000000001</v>
      </c>
      <c r="D1204">
        <f>train!M1204</f>
        <v>180.5</v>
      </c>
      <c r="E1204">
        <f>train!P1204</f>
        <v>6.6</v>
      </c>
      <c r="F1204" s="4">
        <f t="shared" si="180"/>
        <v>0.30071123755334284</v>
      </c>
      <c r="G1204" s="4">
        <f t="shared" si="181"/>
        <v>0.39465627609240189</v>
      </c>
      <c r="H1204" s="4">
        <f t="shared" si="182"/>
        <v>0.39465627609240189</v>
      </c>
      <c r="I1204" s="4">
        <f t="shared" si="183"/>
        <v>0.32999999999999996</v>
      </c>
      <c r="J1204">
        <f t="shared" si="185"/>
        <v>2</v>
      </c>
      <c r="K1204" t="str">
        <f>train!T1204</f>
        <v>no</v>
      </c>
      <c r="L1204">
        <f t="shared" si="186"/>
        <v>1.128143884114172</v>
      </c>
      <c r="M1204">
        <f t="shared" si="187"/>
        <v>0.71472680158862611</v>
      </c>
      <c r="N1204">
        <f t="shared" si="188"/>
        <v>0.71472680158862611</v>
      </c>
      <c r="O1204">
        <f t="shared" si="189"/>
        <v>0.71472680158862611</v>
      </c>
    </row>
    <row r="1205" spans="1:15">
      <c r="A1205">
        <f t="shared" si="184"/>
        <v>1204</v>
      </c>
      <c r="B1205">
        <f>train!G1205</f>
        <v>149.4</v>
      </c>
      <c r="C1205">
        <f>train!J1205</f>
        <v>171.9</v>
      </c>
      <c r="D1205">
        <f>train!M1205</f>
        <v>214.5</v>
      </c>
      <c r="E1205">
        <f>train!P1205</f>
        <v>17.899999999999999</v>
      </c>
      <c r="F1205" s="4">
        <f t="shared" si="180"/>
        <v>0.42503556187766717</v>
      </c>
      <c r="G1205" s="4">
        <f t="shared" si="181"/>
        <v>0.47843028110214303</v>
      </c>
      <c r="H1205" s="4">
        <f t="shared" si="182"/>
        <v>0.47843028110214303</v>
      </c>
      <c r="I1205" s="4">
        <f t="shared" si="183"/>
        <v>0.89499999999999991</v>
      </c>
      <c r="J1205">
        <f t="shared" si="185"/>
        <v>1</v>
      </c>
      <c r="K1205" t="str">
        <f>train!T1205</f>
        <v>yes</v>
      </c>
      <c r="L1205">
        <f t="shared" si="186"/>
        <v>1.128143884114172</v>
      </c>
      <c r="M1205">
        <f t="shared" si="187"/>
        <v>1.19977968669736</v>
      </c>
      <c r="N1205">
        <f t="shared" si="188"/>
        <v>1.19977968669736</v>
      </c>
      <c r="O1205">
        <f t="shared" si="189"/>
        <v>1.19977968669736</v>
      </c>
    </row>
    <row r="1206" spans="1:15">
      <c r="A1206">
        <f t="shared" si="184"/>
        <v>1205</v>
      </c>
      <c r="B1206">
        <f>train!G1206</f>
        <v>264.7</v>
      </c>
      <c r="C1206">
        <f>train!J1206</f>
        <v>216.5</v>
      </c>
      <c r="D1206">
        <f>train!M1206</f>
        <v>210.7</v>
      </c>
      <c r="E1206">
        <f>train!P1206</f>
        <v>10.4</v>
      </c>
      <c r="F1206" s="4">
        <f t="shared" si="180"/>
        <v>0.75305832147937413</v>
      </c>
      <c r="G1206" s="4">
        <f t="shared" si="181"/>
        <v>0.60256053437239077</v>
      </c>
      <c r="H1206" s="4">
        <f t="shared" si="182"/>
        <v>0.60256053437239077</v>
      </c>
      <c r="I1206" s="4">
        <f t="shared" si="183"/>
        <v>0.52</v>
      </c>
      <c r="J1206">
        <f t="shared" si="185"/>
        <v>1</v>
      </c>
      <c r="K1206" t="str">
        <f>train!T1206</f>
        <v>no</v>
      </c>
      <c r="L1206">
        <f t="shared" si="186"/>
        <v>1.128143884114172</v>
      </c>
      <c r="M1206">
        <f t="shared" si="187"/>
        <v>1.2504620069060934</v>
      </c>
      <c r="N1206">
        <f t="shared" si="188"/>
        <v>1.2504620069060934</v>
      </c>
      <c r="O1206">
        <f t="shared" si="189"/>
        <v>1.2504620069060934</v>
      </c>
    </row>
    <row r="1207" spans="1:15">
      <c r="A1207">
        <f t="shared" si="184"/>
        <v>1206</v>
      </c>
      <c r="B1207">
        <f>train!G1207</f>
        <v>160.30000000000001</v>
      </c>
      <c r="C1207">
        <f>train!J1207</f>
        <v>221.5</v>
      </c>
      <c r="D1207">
        <f>train!M1207</f>
        <v>261.60000000000002</v>
      </c>
      <c r="E1207">
        <f>train!P1207</f>
        <v>5.6</v>
      </c>
      <c r="F1207" s="4">
        <f t="shared" si="180"/>
        <v>0.45604551920341396</v>
      </c>
      <c r="G1207" s="4">
        <f t="shared" si="181"/>
        <v>0.61647648204842753</v>
      </c>
      <c r="H1207" s="4">
        <f t="shared" si="182"/>
        <v>0.61647648204842753</v>
      </c>
      <c r="I1207" s="4">
        <f t="shared" si="183"/>
        <v>0.27999999999999997</v>
      </c>
      <c r="J1207">
        <f t="shared" si="185"/>
        <v>2</v>
      </c>
      <c r="K1207" t="str">
        <f>train!T1207</f>
        <v>no</v>
      </c>
      <c r="L1207">
        <f t="shared" si="186"/>
        <v>1.128143884114172</v>
      </c>
      <c r="M1207">
        <f t="shared" si="187"/>
        <v>1.0229682406717824</v>
      </c>
      <c r="N1207">
        <f t="shared" si="188"/>
        <v>1.0229682406717824</v>
      </c>
      <c r="O1207">
        <f t="shared" si="189"/>
        <v>1.0229682406717824</v>
      </c>
    </row>
    <row r="1208" spans="1:15">
      <c r="A1208">
        <f t="shared" si="184"/>
        <v>1207</v>
      </c>
      <c r="B1208">
        <f>train!G1208</f>
        <v>95.9</v>
      </c>
      <c r="C1208">
        <f>train!J1208</f>
        <v>159.5</v>
      </c>
      <c r="D1208">
        <f>train!M1208</f>
        <v>152.80000000000001</v>
      </c>
      <c r="E1208">
        <f>train!P1208</f>
        <v>10.4</v>
      </c>
      <c r="F1208" s="4">
        <f t="shared" si="180"/>
        <v>0.27283072546230441</v>
      </c>
      <c r="G1208" s="4">
        <f t="shared" si="181"/>
        <v>0.44391873086557193</v>
      </c>
      <c r="H1208" s="4">
        <f t="shared" si="182"/>
        <v>0.44391873086557193</v>
      </c>
      <c r="I1208" s="4">
        <f t="shared" si="183"/>
        <v>0.52</v>
      </c>
      <c r="J1208">
        <f t="shared" si="185"/>
        <v>2</v>
      </c>
      <c r="K1208" t="str">
        <f>train!T1208</f>
        <v>no</v>
      </c>
      <c r="L1208">
        <f t="shared" si="186"/>
        <v>1.128143884114172</v>
      </c>
      <c r="M1208">
        <f t="shared" si="187"/>
        <v>0.85963031820829094</v>
      </c>
      <c r="N1208">
        <f t="shared" si="188"/>
        <v>0.85963031820829094</v>
      </c>
      <c r="O1208">
        <f t="shared" si="189"/>
        <v>0.85963031820829094</v>
      </c>
    </row>
    <row r="1209" spans="1:15">
      <c r="A1209">
        <f t="shared" si="184"/>
        <v>1208</v>
      </c>
      <c r="B1209">
        <f>train!G1209</f>
        <v>140.69999999999999</v>
      </c>
      <c r="C1209">
        <f>train!J1209</f>
        <v>195.2</v>
      </c>
      <c r="D1209">
        <f>train!M1209</f>
        <v>252.9</v>
      </c>
      <c r="E1209">
        <f>train!P1209</f>
        <v>11.7</v>
      </c>
      <c r="F1209" s="4">
        <f t="shared" si="180"/>
        <v>0.40028449502133712</v>
      </c>
      <c r="G1209" s="4">
        <f t="shared" si="181"/>
        <v>0.54327859727247418</v>
      </c>
      <c r="H1209" s="4">
        <f t="shared" si="182"/>
        <v>0.54327859727247418</v>
      </c>
      <c r="I1209" s="4">
        <f t="shared" si="183"/>
        <v>0.58499999999999996</v>
      </c>
      <c r="J1209">
        <f t="shared" si="185"/>
        <v>2</v>
      </c>
      <c r="K1209" t="str">
        <f>train!T1209</f>
        <v>no</v>
      </c>
      <c r="L1209">
        <f t="shared" si="186"/>
        <v>1.128143884114172</v>
      </c>
      <c r="M1209">
        <f t="shared" si="187"/>
        <v>1.0453496761673489</v>
      </c>
      <c r="N1209">
        <f t="shared" si="188"/>
        <v>1.0453496761673489</v>
      </c>
      <c r="O1209">
        <f t="shared" si="189"/>
        <v>1.0453496761673489</v>
      </c>
    </row>
    <row r="1210" spans="1:15">
      <c r="A1210">
        <f t="shared" si="184"/>
        <v>1209</v>
      </c>
      <c r="B1210">
        <f>train!G1210</f>
        <v>119.7</v>
      </c>
      <c r="C1210">
        <f>train!J1210</f>
        <v>231.8</v>
      </c>
      <c r="D1210">
        <f>train!M1210</f>
        <v>222.3</v>
      </c>
      <c r="E1210">
        <f>train!P1210</f>
        <v>4.5999999999999996</v>
      </c>
      <c r="F1210" s="4">
        <f t="shared" si="180"/>
        <v>0.34054054054054056</v>
      </c>
      <c r="G1210" s="4">
        <f t="shared" si="181"/>
        <v>0.64514333426106318</v>
      </c>
      <c r="H1210" s="4">
        <f t="shared" si="182"/>
        <v>0.64514333426106318</v>
      </c>
      <c r="I1210" s="4">
        <f t="shared" si="183"/>
        <v>0.22999999999999998</v>
      </c>
      <c r="J1210">
        <f t="shared" si="185"/>
        <v>2</v>
      </c>
      <c r="K1210" t="str">
        <f>train!T1210</f>
        <v>no</v>
      </c>
      <c r="L1210">
        <f t="shared" si="186"/>
        <v>1.128143884114172</v>
      </c>
      <c r="M1210">
        <f t="shared" si="187"/>
        <v>1.0006436444781965</v>
      </c>
      <c r="N1210">
        <f t="shared" si="188"/>
        <v>1.0006436444781965</v>
      </c>
      <c r="O1210">
        <f t="shared" si="189"/>
        <v>1.0006436444781965</v>
      </c>
    </row>
    <row r="1211" spans="1:15">
      <c r="A1211">
        <f t="shared" si="184"/>
        <v>1210</v>
      </c>
      <c r="B1211">
        <f>train!G1211</f>
        <v>99.9</v>
      </c>
      <c r="C1211">
        <f>train!J1211</f>
        <v>263.5</v>
      </c>
      <c r="D1211">
        <f>train!M1211</f>
        <v>254.7</v>
      </c>
      <c r="E1211">
        <f>train!P1211</f>
        <v>9.8000000000000007</v>
      </c>
      <c r="F1211" s="4">
        <f t="shared" si="180"/>
        <v>0.28421052631578947</v>
      </c>
      <c r="G1211" s="4">
        <f t="shared" si="181"/>
        <v>0.73337044252713612</v>
      </c>
      <c r="H1211" s="4">
        <f t="shared" si="182"/>
        <v>0.73337044252713612</v>
      </c>
      <c r="I1211" s="4">
        <f t="shared" si="183"/>
        <v>0.49000000000000005</v>
      </c>
      <c r="J1211">
        <f t="shared" si="185"/>
        <v>1</v>
      </c>
      <c r="K1211" t="str">
        <f>train!T1211</f>
        <v>no</v>
      </c>
      <c r="L1211">
        <f t="shared" si="186"/>
        <v>1.128143884114172</v>
      </c>
      <c r="M1211">
        <f t="shared" si="187"/>
        <v>1.1817529501607318</v>
      </c>
      <c r="N1211">
        <f t="shared" si="188"/>
        <v>1.1817529501607318</v>
      </c>
      <c r="O1211">
        <f t="shared" si="189"/>
        <v>1.1817529501607318</v>
      </c>
    </row>
    <row r="1212" spans="1:15">
      <c r="A1212">
        <f t="shared" si="184"/>
        <v>1211</v>
      </c>
      <c r="B1212">
        <f>train!G1212</f>
        <v>250.9</v>
      </c>
      <c r="C1212">
        <f>train!J1212</f>
        <v>171.4</v>
      </c>
      <c r="D1212">
        <f>train!M1212</f>
        <v>148.6</v>
      </c>
      <c r="E1212">
        <f>train!P1212</f>
        <v>9.6</v>
      </c>
      <c r="F1212" s="4">
        <f t="shared" si="180"/>
        <v>0.71379800853485065</v>
      </c>
      <c r="G1212" s="4">
        <f t="shared" si="181"/>
        <v>0.47703868633453939</v>
      </c>
      <c r="H1212" s="4">
        <f t="shared" si="182"/>
        <v>0.47703868633453939</v>
      </c>
      <c r="I1212" s="4">
        <f t="shared" si="183"/>
        <v>0.48</v>
      </c>
      <c r="J1212">
        <f t="shared" si="185"/>
        <v>2</v>
      </c>
      <c r="K1212" t="str">
        <f>train!T1212</f>
        <v>no</v>
      </c>
      <c r="L1212">
        <f t="shared" si="186"/>
        <v>1.128143884114172</v>
      </c>
      <c r="M1212">
        <f t="shared" si="187"/>
        <v>1.0931785826240308</v>
      </c>
      <c r="N1212">
        <f t="shared" si="188"/>
        <v>1.0931785826240308</v>
      </c>
      <c r="O1212">
        <f t="shared" si="189"/>
        <v>1.0931785826240308</v>
      </c>
    </row>
    <row r="1213" spans="1:15">
      <c r="A1213">
        <f t="shared" si="184"/>
        <v>1212</v>
      </c>
      <c r="B1213">
        <f>train!G1213</f>
        <v>200.6</v>
      </c>
      <c r="C1213">
        <f>train!J1213</f>
        <v>289.5</v>
      </c>
      <c r="D1213">
        <f>train!M1213</f>
        <v>98.3</v>
      </c>
      <c r="E1213">
        <f>train!P1213</f>
        <v>11.2</v>
      </c>
      <c r="F1213" s="4">
        <f t="shared" si="180"/>
        <v>0.57069701280227592</v>
      </c>
      <c r="G1213" s="4">
        <f t="shared" si="181"/>
        <v>0.80573337044252713</v>
      </c>
      <c r="H1213" s="4">
        <f t="shared" si="182"/>
        <v>0.80573337044252713</v>
      </c>
      <c r="I1213" s="4">
        <f t="shared" si="183"/>
        <v>0.55999999999999994</v>
      </c>
      <c r="J1213">
        <f t="shared" si="185"/>
        <v>1</v>
      </c>
      <c r="K1213" t="str">
        <f>train!T1213</f>
        <v>no</v>
      </c>
      <c r="L1213">
        <f t="shared" si="186"/>
        <v>1.128143884114172</v>
      </c>
      <c r="M1213">
        <f t="shared" si="187"/>
        <v>1.3920156640321222</v>
      </c>
      <c r="N1213">
        <f t="shared" si="188"/>
        <v>1.3920156640321222</v>
      </c>
      <c r="O1213">
        <f t="shared" si="189"/>
        <v>1.3920156640321222</v>
      </c>
    </row>
    <row r="1214" spans="1:15">
      <c r="A1214">
        <f t="shared" si="184"/>
        <v>1213</v>
      </c>
      <c r="B1214">
        <f>train!G1214</f>
        <v>209.8</v>
      </c>
      <c r="C1214">
        <f>train!J1214</f>
        <v>196.6</v>
      </c>
      <c r="D1214">
        <f>train!M1214</f>
        <v>233</v>
      </c>
      <c r="E1214">
        <f>train!P1214</f>
        <v>7</v>
      </c>
      <c r="F1214" s="4">
        <f t="shared" si="180"/>
        <v>0.59687055476529161</v>
      </c>
      <c r="G1214" s="4">
        <f t="shared" si="181"/>
        <v>0.54717506262176452</v>
      </c>
      <c r="H1214" s="4">
        <f t="shared" si="182"/>
        <v>0.54717506262176452</v>
      </c>
      <c r="I1214" s="4">
        <f t="shared" si="183"/>
        <v>0.35</v>
      </c>
      <c r="J1214">
        <f t="shared" si="185"/>
        <v>2</v>
      </c>
      <c r="K1214" t="str">
        <f>train!T1214</f>
        <v>no</v>
      </c>
      <c r="L1214">
        <f t="shared" si="186"/>
        <v>1.128143884114172</v>
      </c>
      <c r="M1214">
        <f t="shared" si="187"/>
        <v>1.0380537353413315</v>
      </c>
      <c r="N1214">
        <f t="shared" si="188"/>
        <v>1.0380537353413315</v>
      </c>
      <c r="O1214">
        <f t="shared" si="189"/>
        <v>1.0380537353413315</v>
      </c>
    </row>
    <row r="1215" spans="1:15">
      <c r="A1215">
        <f t="shared" si="184"/>
        <v>1214</v>
      </c>
      <c r="B1215">
        <f>train!G1215</f>
        <v>198</v>
      </c>
      <c r="C1215">
        <f>train!J1215</f>
        <v>273.7</v>
      </c>
      <c r="D1215">
        <f>train!M1215</f>
        <v>217.9</v>
      </c>
      <c r="E1215">
        <f>train!P1215</f>
        <v>7.6</v>
      </c>
      <c r="F1215" s="4">
        <f t="shared" si="180"/>
        <v>0.56330014224751068</v>
      </c>
      <c r="G1215" s="4">
        <f t="shared" si="181"/>
        <v>0.76175897578625096</v>
      </c>
      <c r="H1215" s="4">
        <f t="shared" si="182"/>
        <v>0.76175897578625096</v>
      </c>
      <c r="I1215" s="4">
        <f t="shared" si="183"/>
        <v>0.38</v>
      </c>
      <c r="J1215">
        <f t="shared" si="185"/>
        <v>1</v>
      </c>
      <c r="K1215" t="str">
        <f>train!T1215</f>
        <v>no</v>
      </c>
      <c r="L1215">
        <f t="shared" si="186"/>
        <v>1.128143884114172</v>
      </c>
      <c r="M1215">
        <f t="shared" si="187"/>
        <v>1.2736799145145934</v>
      </c>
      <c r="N1215">
        <f t="shared" si="188"/>
        <v>1.2736799145145934</v>
      </c>
      <c r="O1215">
        <f t="shared" si="189"/>
        <v>1.2736799145145934</v>
      </c>
    </row>
    <row r="1216" spans="1:15">
      <c r="A1216">
        <f t="shared" si="184"/>
        <v>1215</v>
      </c>
      <c r="B1216">
        <f>train!G1216</f>
        <v>239.8</v>
      </c>
      <c r="C1216">
        <f>train!J1216</f>
        <v>128.9</v>
      </c>
      <c r="D1216">
        <f>train!M1216</f>
        <v>249.9</v>
      </c>
      <c r="E1216">
        <f>train!P1216</f>
        <v>11.3</v>
      </c>
      <c r="F1216" s="4">
        <f t="shared" si="180"/>
        <v>0.68221906116642961</v>
      </c>
      <c r="G1216" s="4">
        <f t="shared" si="181"/>
        <v>0.3587531310882271</v>
      </c>
      <c r="H1216" s="4">
        <f t="shared" si="182"/>
        <v>0.3587531310882271</v>
      </c>
      <c r="I1216" s="4">
        <f t="shared" si="183"/>
        <v>0.56500000000000006</v>
      </c>
      <c r="J1216">
        <f t="shared" si="185"/>
        <v>2</v>
      </c>
      <c r="K1216" t="str">
        <f>train!T1216</f>
        <v>no</v>
      </c>
      <c r="L1216">
        <f t="shared" si="186"/>
        <v>1.128143884114172</v>
      </c>
      <c r="M1216">
        <f t="shared" si="187"/>
        <v>1.0208111801650774</v>
      </c>
      <c r="N1216">
        <f t="shared" si="188"/>
        <v>1.0208111801650774</v>
      </c>
      <c r="O1216">
        <f t="shared" si="189"/>
        <v>1.0208111801650774</v>
      </c>
    </row>
    <row r="1217" spans="1:15">
      <c r="A1217">
        <f t="shared" si="184"/>
        <v>1216</v>
      </c>
      <c r="B1217">
        <f>train!G1217</f>
        <v>220.9</v>
      </c>
      <c r="C1217">
        <f>train!J1217</f>
        <v>192.2</v>
      </c>
      <c r="D1217">
        <f>train!M1217</f>
        <v>161</v>
      </c>
      <c r="E1217">
        <f>train!P1217</f>
        <v>12.2</v>
      </c>
      <c r="F1217" s="4">
        <f t="shared" si="180"/>
        <v>0.62844950213371265</v>
      </c>
      <c r="G1217" s="4">
        <f t="shared" si="181"/>
        <v>0.53492902866685221</v>
      </c>
      <c r="H1217" s="4">
        <f t="shared" si="182"/>
        <v>0.53492902866685221</v>
      </c>
      <c r="I1217" s="4">
        <f t="shared" si="183"/>
        <v>0.61</v>
      </c>
      <c r="J1217">
        <f t="shared" si="185"/>
        <v>1</v>
      </c>
      <c r="K1217" t="str">
        <f>train!T1217</f>
        <v>no</v>
      </c>
      <c r="L1217">
        <f t="shared" si="186"/>
        <v>1.128143884114172</v>
      </c>
      <c r="M1217">
        <f t="shared" si="187"/>
        <v>1.1573015631861194</v>
      </c>
      <c r="N1217">
        <f t="shared" si="188"/>
        <v>1.1573015631861194</v>
      </c>
      <c r="O1217">
        <f t="shared" si="189"/>
        <v>1.1573015631861194</v>
      </c>
    </row>
    <row r="1218" spans="1:15">
      <c r="A1218">
        <f t="shared" si="184"/>
        <v>1217</v>
      </c>
      <c r="B1218">
        <f>train!G1218</f>
        <v>226.4</v>
      </c>
      <c r="C1218">
        <f>train!J1218</f>
        <v>234.7</v>
      </c>
      <c r="D1218">
        <f>train!M1218</f>
        <v>133.6</v>
      </c>
      <c r="E1218">
        <f>train!P1218</f>
        <v>10.8</v>
      </c>
      <c r="F1218" s="4">
        <f t="shared" ref="F1218:F1281" si="190">(B1218-$W$3)/($W$2-$W$3)</f>
        <v>0.64409672830725462</v>
      </c>
      <c r="G1218" s="4">
        <f t="shared" ref="G1218:G1281" si="191">(C1218-$W$5)/($W$4-$W$5)</f>
        <v>0.65321458391316445</v>
      </c>
      <c r="H1218" s="4">
        <f t="shared" ref="H1218:H1281" si="192">(C1218-$W$5)/($W$4-$W$5)</f>
        <v>0.65321458391316445</v>
      </c>
      <c r="I1218" s="4">
        <f t="shared" ref="I1218:I1281" si="193">(E1218-$W$9)/($W$8-$W$9)</f>
        <v>0.54</v>
      </c>
      <c r="J1218">
        <f t="shared" si="185"/>
        <v>1</v>
      </c>
      <c r="K1218" t="str">
        <f>train!T1218</f>
        <v>no</v>
      </c>
      <c r="L1218">
        <f t="shared" si="186"/>
        <v>1.128143884114172</v>
      </c>
      <c r="M1218">
        <f t="shared" si="187"/>
        <v>1.2489352187722975</v>
      </c>
      <c r="N1218">
        <f t="shared" si="188"/>
        <v>1.2489352187722975</v>
      </c>
      <c r="O1218">
        <f t="shared" si="189"/>
        <v>1.2489352187722975</v>
      </c>
    </row>
    <row r="1219" spans="1:15">
      <c r="A1219">
        <f t="shared" ref="A1219:A1282" si="194">ROW()-1</f>
        <v>1218</v>
      </c>
      <c r="B1219">
        <f>train!G1219</f>
        <v>203.2</v>
      </c>
      <c r="C1219">
        <f>train!J1219</f>
        <v>235.8</v>
      </c>
      <c r="D1219">
        <f>train!M1219</f>
        <v>224.9</v>
      </c>
      <c r="E1219">
        <f>train!P1219</f>
        <v>15.1</v>
      </c>
      <c r="F1219" s="4">
        <f t="shared" si="190"/>
        <v>0.57809388335704126</v>
      </c>
      <c r="G1219" s="4">
        <f t="shared" si="191"/>
        <v>0.65627609240189255</v>
      </c>
      <c r="H1219" s="4">
        <f t="shared" si="192"/>
        <v>0.65627609240189255</v>
      </c>
      <c r="I1219" s="4">
        <f t="shared" si="193"/>
        <v>0.755</v>
      </c>
      <c r="J1219">
        <f t="shared" ref="J1219:J1282" si="195">MATCH(MIN(L1219:O1219),L1219:O1219,0)</f>
        <v>1</v>
      </c>
      <c r="K1219" t="str">
        <f>train!T1219</f>
        <v>no</v>
      </c>
      <c r="L1219">
        <f t="shared" ref="L1219:L1282" si="196">SQRT(($F$2-$Z$3)^2+($G$2-$AA$3)^2+($H$2-$AB$3)^2+($I$2-$AC$3)^2)</f>
        <v>1.128143884114172</v>
      </c>
      <c r="M1219">
        <f t="shared" ref="M1219:M1282" si="197">SQRT((F1219-$Z$4)^2+(G1219-$AA$4)^2+(H1219-$AB$4)^2+(I1219-$AC$4)^2)</f>
        <v>1.3287641464501589</v>
      </c>
      <c r="N1219">
        <f t="shared" ref="N1219:N1282" si="198">SQRT((F1219-$Z$5)^2+(G1219-$AA$5)^2+(H1219-$AB$5)^2+(I1219-$AC$5)^2)</f>
        <v>1.3287641464501589</v>
      </c>
      <c r="O1219">
        <f t="shared" ref="O1219:O1282" si="199">SQRT((F1219-$Z$6)^2+(G1219-$AA$6)^2+(H1219-$AB$6)^2+(I1219-$AC$6)^2)</f>
        <v>1.3287641464501589</v>
      </c>
    </row>
    <row r="1220" spans="1:15">
      <c r="A1220">
        <f t="shared" si="194"/>
        <v>1219</v>
      </c>
      <c r="B1220">
        <f>train!G1220</f>
        <v>136.69999999999999</v>
      </c>
      <c r="C1220">
        <f>train!J1220</f>
        <v>243.1</v>
      </c>
      <c r="D1220">
        <f>train!M1220</f>
        <v>188.9</v>
      </c>
      <c r="E1220">
        <f>train!P1220</f>
        <v>8.6</v>
      </c>
      <c r="F1220" s="4">
        <f t="shared" si="190"/>
        <v>0.38890469416785201</v>
      </c>
      <c r="G1220" s="4">
        <f t="shared" si="191"/>
        <v>0.67659337600890612</v>
      </c>
      <c r="H1220" s="4">
        <f t="shared" si="192"/>
        <v>0.67659337600890612</v>
      </c>
      <c r="I1220" s="4">
        <f t="shared" si="193"/>
        <v>0.43</v>
      </c>
      <c r="J1220">
        <f t="shared" si="195"/>
        <v>2</v>
      </c>
      <c r="K1220" t="str">
        <f>train!T1220</f>
        <v>no</v>
      </c>
      <c r="L1220">
        <f t="shared" si="196"/>
        <v>1.128143884114172</v>
      </c>
      <c r="M1220">
        <f t="shared" si="197"/>
        <v>1.1187958053478966</v>
      </c>
      <c r="N1220">
        <f t="shared" si="198"/>
        <v>1.1187958053478966</v>
      </c>
      <c r="O1220">
        <f t="shared" si="199"/>
        <v>1.1187958053478966</v>
      </c>
    </row>
    <row r="1221" spans="1:15">
      <c r="A1221">
        <f t="shared" si="194"/>
        <v>1220</v>
      </c>
      <c r="B1221">
        <f>train!G1221</f>
        <v>152.6</v>
      </c>
      <c r="C1221">
        <f>train!J1221</f>
        <v>208.9</v>
      </c>
      <c r="D1221">
        <f>train!M1221</f>
        <v>119.1</v>
      </c>
      <c r="E1221">
        <f>train!P1221</f>
        <v>5</v>
      </c>
      <c r="F1221" s="4">
        <f t="shared" si="190"/>
        <v>0.43413940256045519</v>
      </c>
      <c r="G1221" s="4">
        <f t="shared" si="191"/>
        <v>0.58140829390481497</v>
      </c>
      <c r="H1221" s="4">
        <f t="shared" si="192"/>
        <v>0.58140829390481497</v>
      </c>
      <c r="I1221" s="4">
        <f t="shared" si="193"/>
        <v>0.25</v>
      </c>
      <c r="J1221">
        <f t="shared" si="195"/>
        <v>2</v>
      </c>
      <c r="K1221" t="str">
        <f>train!T1221</f>
        <v>no</v>
      </c>
      <c r="L1221">
        <f t="shared" si="196"/>
        <v>1.128143884114172</v>
      </c>
      <c r="M1221">
        <f t="shared" si="197"/>
        <v>0.96283343798300047</v>
      </c>
      <c r="N1221">
        <f t="shared" si="198"/>
        <v>0.96283343798300047</v>
      </c>
      <c r="O1221">
        <f t="shared" si="199"/>
        <v>0.96283343798300047</v>
      </c>
    </row>
    <row r="1222" spans="1:15">
      <c r="A1222">
        <f t="shared" si="194"/>
        <v>1221</v>
      </c>
      <c r="B1222">
        <f>train!G1222</f>
        <v>274.89999999999998</v>
      </c>
      <c r="C1222">
        <f>train!J1222</f>
        <v>186.6</v>
      </c>
      <c r="D1222">
        <f>train!M1222</f>
        <v>245</v>
      </c>
      <c r="E1222">
        <f>train!P1222</f>
        <v>8.8000000000000007</v>
      </c>
      <c r="F1222" s="4">
        <f t="shared" si="190"/>
        <v>0.78207681365576098</v>
      </c>
      <c r="G1222" s="4">
        <f t="shared" si="191"/>
        <v>0.51934316726969099</v>
      </c>
      <c r="H1222" s="4">
        <f t="shared" si="192"/>
        <v>0.51934316726969099</v>
      </c>
      <c r="I1222" s="4">
        <f t="shared" si="193"/>
        <v>0.44000000000000006</v>
      </c>
      <c r="J1222">
        <f t="shared" si="195"/>
        <v>1</v>
      </c>
      <c r="K1222" t="str">
        <f>train!T1222</f>
        <v>no</v>
      </c>
      <c r="L1222">
        <f t="shared" si="196"/>
        <v>1.128143884114172</v>
      </c>
      <c r="M1222">
        <f t="shared" si="197"/>
        <v>1.1596028601367696</v>
      </c>
      <c r="N1222">
        <f t="shared" si="198"/>
        <v>1.1596028601367696</v>
      </c>
      <c r="O1222">
        <f t="shared" si="199"/>
        <v>1.1596028601367696</v>
      </c>
    </row>
    <row r="1223" spans="1:15">
      <c r="A1223">
        <f t="shared" si="194"/>
        <v>1222</v>
      </c>
      <c r="B1223">
        <f>train!G1223</f>
        <v>222.3</v>
      </c>
      <c r="C1223">
        <f>train!J1223</f>
        <v>146.19999999999999</v>
      </c>
      <c r="D1223">
        <f>train!M1223</f>
        <v>275.60000000000002</v>
      </c>
      <c r="E1223">
        <f>train!P1223</f>
        <v>8.9</v>
      </c>
      <c r="F1223" s="4">
        <f t="shared" si="190"/>
        <v>0.63243243243243241</v>
      </c>
      <c r="G1223" s="4">
        <f t="shared" si="191"/>
        <v>0.4069023100473142</v>
      </c>
      <c r="H1223" s="4">
        <f t="shared" si="192"/>
        <v>0.4069023100473142</v>
      </c>
      <c r="I1223" s="4">
        <f t="shared" si="193"/>
        <v>0.44500000000000001</v>
      </c>
      <c r="J1223">
        <f t="shared" si="195"/>
        <v>2</v>
      </c>
      <c r="K1223" t="str">
        <f>train!T1223</f>
        <v>no</v>
      </c>
      <c r="L1223">
        <f t="shared" si="196"/>
        <v>1.128143884114172</v>
      </c>
      <c r="M1223">
        <f t="shared" si="197"/>
        <v>0.96391636641157019</v>
      </c>
      <c r="N1223">
        <f t="shared" si="198"/>
        <v>0.96391636641157019</v>
      </c>
      <c r="O1223">
        <f t="shared" si="199"/>
        <v>0.96391636641157019</v>
      </c>
    </row>
    <row r="1224" spans="1:15">
      <c r="A1224">
        <f t="shared" si="194"/>
        <v>1223</v>
      </c>
      <c r="B1224">
        <f>train!G1224</f>
        <v>222.5</v>
      </c>
      <c r="C1224">
        <f>train!J1224</f>
        <v>171.5</v>
      </c>
      <c r="D1224">
        <f>train!M1224</f>
        <v>377.5</v>
      </c>
      <c r="E1224">
        <f>train!P1224</f>
        <v>9.6999999999999993</v>
      </c>
      <c r="F1224" s="4">
        <f t="shared" si="190"/>
        <v>0.63300142247510671</v>
      </c>
      <c r="G1224" s="4">
        <f t="shared" si="191"/>
        <v>0.47731700528806009</v>
      </c>
      <c r="H1224" s="4">
        <f t="shared" si="192"/>
        <v>0.47731700528806009</v>
      </c>
      <c r="I1224" s="4">
        <f t="shared" si="193"/>
        <v>0.48499999999999999</v>
      </c>
      <c r="J1224">
        <f t="shared" si="195"/>
        <v>2</v>
      </c>
      <c r="K1224" t="str">
        <f>train!T1224</f>
        <v>no</v>
      </c>
      <c r="L1224">
        <f t="shared" si="196"/>
        <v>1.128143884114172</v>
      </c>
      <c r="M1224">
        <f t="shared" si="197"/>
        <v>1.0447865083019747</v>
      </c>
      <c r="N1224">
        <f t="shared" si="198"/>
        <v>1.0447865083019747</v>
      </c>
      <c r="O1224">
        <f t="shared" si="199"/>
        <v>1.0447865083019747</v>
      </c>
    </row>
    <row r="1225" spans="1:15">
      <c r="A1225">
        <f t="shared" si="194"/>
        <v>1224</v>
      </c>
      <c r="B1225">
        <f>train!G1225</f>
        <v>128.80000000000001</v>
      </c>
      <c r="C1225">
        <f>train!J1225</f>
        <v>157.30000000000001</v>
      </c>
      <c r="D1225">
        <f>train!M1225</f>
        <v>147.4</v>
      </c>
      <c r="E1225">
        <f>train!P1225</f>
        <v>10.3</v>
      </c>
      <c r="F1225" s="4">
        <f t="shared" si="190"/>
        <v>0.3664295874822191</v>
      </c>
      <c r="G1225" s="4">
        <f t="shared" si="191"/>
        <v>0.43779571388811578</v>
      </c>
      <c r="H1225" s="4">
        <f t="shared" si="192"/>
        <v>0.43779571388811578</v>
      </c>
      <c r="I1225" s="4">
        <f t="shared" si="193"/>
        <v>0.51500000000000001</v>
      </c>
      <c r="J1225">
        <f t="shared" si="195"/>
        <v>2</v>
      </c>
      <c r="K1225" t="str">
        <f>train!T1225</f>
        <v>no</v>
      </c>
      <c r="L1225">
        <f t="shared" si="196"/>
        <v>1.128143884114172</v>
      </c>
      <c r="M1225">
        <f t="shared" si="197"/>
        <v>0.88477444401383964</v>
      </c>
      <c r="N1225">
        <f t="shared" si="198"/>
        <v>0.88477444401383964</v>
      </c>
      <c r="O1225">
        <f t="shared" si="199"/>
        <v>0.88477444401383964</v>
      </c>
    </row>
    <row r="1226" spans="1:15">
      <c r="A1226">
        <f t="shared" si="194"/>
        <v>1225</v>
      </c>
      <c r="B1226">
        <f>train!G1226</f>
        <v>174.3</v>
      </c>
      <c r="C1226">
        <f>train!J1226</f>
        <v>171.3</v>
      </c>
      <c r="D1226">
        <f>train!M1226</f>
        <v>220.8</v>
      </c>
      <c r="E1226">
        <f>train!P1226</f>
        <v>8.3000000000000007</v>
      </c>
      <c r="F1226" s="4">
        <f t="shared" si="190"/>
        <v>0.49587482219061169</v>
      </c>
      <c r="G1226" s="4">
        <f t="shared" si="191"/>
        <v>0.47676036738101868</v>
      </c>
      <c r="H1226" s="4">
        <f t="shared" si="192"/>
        <v>0.47676036738101868</v>
      </c>
      <c r="I1226" s="4">
        <f t="shared" si="193"/>
        <v>0.41500000000000004</v>
      </c>
      <c r="J1226">
        <f t="shared" si="195"/>
        <v>2</v>
      </c>
      <c r="K1226" t="str">
        <f>train!T1226</f>
        <v>no</v>
      </c>
      <c r="L1226">
        <f t="shared" si="196"/>
        <v>1.128143884114172</v>
      </c>
      <c r="M1226">
        <f t="shared" si="197"/>
        <v>0.93419362826618468</v>
      </c>
      <c r="N1226">
        <f t="shared" si="198"/>
        <v>0.93419362826618468</v>
      </c>
      <c r="O1226">
        <f t="shared" si="199"/>
        <v>0.93419362826618468</v>
      </c>
    </row>
    <row r="1227" spans="1:15">
      <c r="A1227">
        <f t="shared" si="194"/>
        <v>1226</v>
      </c>
      <c r="B1227">
        <f>train!G1227</f>
        <v>242.5</v>
      </c>
      <c r="C1227">
        <f>train!J1227</f>
        <v>162.30000000000001</v>
      </c>
      <c r="D1227">
        <f>train!M1227</f>
        <v>184.1</v>
      </c>
      <c r="E1227">
        <f>train!P1227</f>
        <v>7.8</v>
      </c>
      <c r="F1227" s="4">
        <f t="shared" si="190"/>
        <v>0.68990042674253205</v>
      </c>
      <c r="G1227" s="4">
        <f t="shared" si="191"/>
        <v>0.45171166156415254</v>
      </c>
      <c r="H1227" s="4">
        <f t="shared" si="192"/>
        <v>0.45171166156415254</v>
      </c>
      <c r="I1227" s="4">
        <f t="shared" si="193"/>
        <v>0.39</v>
      </c>
      <c r="J1227">
        <f t="shared" si="195"/>
        <v>2</v>
      </c>
      <c r="K1227" t="str">
        <f>train!T1227</f>
        <v>no</v>
      </c>
      <c r="L1227">
        <f t="shared" si="196"/>
        <v>1.128143884114172</v>
      </c>
      <c r="M1227">
        <f t="shared" si="197"/>
        <v>1.0179142641723924</v>
      </c>
      <c r="N1227">
        <f t="shared" si="198"/>
        <v>1.0179142641723924</v>
      </c>
      <c r="O1227">
        <f t="shared" si="199"/>
        <v>1.0179142641723924</v>
      </c>
    </row>
    <row r="1228" spans="1:15">
      <c r="A1228">
        <f t="shared" si="194"/>
        <v>1227</v>
      </c>
      <c r="B1228">
        <f>train!G1228</f>
        <v>221.6</v>
      </c>
      <c r="C1228">
        <f>train!J1228</f>
        <v>285.2</v>
      </c>
      <c r="D1228">
        <f>train!M1228</f>
        <v>167.4</v>
      </c>
      <c r="E1228">
        <f>train!P1228</f>
        <v>12.7</v>
      </c>
      <c r="F1228" s="4">
        <f t="shared" si="190"/>
        <v>0.63044096728307253</v>
      </c>
      <c r="G1228" s="4">
        <f t="shared" si="191"/>
        <v>0.79376565544113553</v>
      </c>
      <c r="H1228" s="4">
        <f t="shared" si="192"/>
        <v>0.79376565544113553</v>
      </c>
      <c r="I1228" s="4">
        <f t="shared" si="193"/>
        <v>0.63500000000000001</v>
      </c>
      <c r="J1228">
        <f t="shared" si="195"/>
        <v>1</v>
      </c>
      <c r="K1228" t="str">
        <f>train!T1228</f>
        <v>no</v>
      </c>
      <c r="L1228">
        <f t="shared" si="196"/>
        <v>1.128143884114172</v>
      </c>
      <c r="M1228">
        <f t="shared" si="197"/>
        <v>1.4355516865458404</v>
      </c>
      <c r="N1228">
        <f t="shared" si="198"/>
        <v>1.4355516865458404</v>
      </c>
      <c r="O1228">
        <f t="shared" si="199"/>
        <v>1.4355516865458404</v>
      </c>
    </row>
    <row r="1229" spans="1:15">
      <c r="A1229">
        <f t="shared" si="194"/>
        <v>1228</v>
      </c>
      <c r="B1229">
        <f>train!G1229</f>
        <v>114.3</v>
      </c>
      <c r="C1229">
        <f>train!J1229</f>
        <v>221.1</v>
      </c>
      <c r="D1229">
        <f>train!M1229</f>
        <v>126.3</v>
      </c>
      <c r="E1229">
        <f>train!P1229</f>
        <v>10.9</v>
      </c>
      <c r="F1229" s="4">
        <f t="shared" si="190"/>
        <v>0.32517780938833568</v>
      </c>
      <c r="G1229" s="4">
        <f t="shared" si="191"/>
        <v>0.61536320623434448</v>
      </c>
      <c r="H1229" s="4">
        <f t="shared" si="192"/>
        <v>0.61536320623434448</v>
      </c>
      <c r="I1229" s="4">
        <f t="shared" si="193"/>
        <v>0.54500000000000004</v>
      </c>
      <c r="J1229">
        <f t="shared" si="195"/>
        <v>2</v>
      </c>
      <c r="K1229" t="str">
        <f>train!T1229</f>
        <v>no</v>
      </c>
      <c r="L1229">
        <f t="shared" si="196"/>
        <v>1.128143884114172</v>
      </c>
      <c r="M1229">
        <f t="shared" si="197"/>
        <v>1.0770837288217763</v>
      </c>
      <c r="N1229">
        <f t="shared" si="198"/>
        <v>1.0770837288217763</v>
      </c>
      <c r="O1229">
        <f t="shared" si="199"/>
        <v>1.0770837288217763</v>
      </c>
    </row>
    <row r="1230" spans="1:15">
      <c r="A1230">
        <f t="shared" si="194"/>
        <v>1229</v>
      </c>
      <c r="B1230">
        <f>train!G1230</f>
        <v>144.9</v>
      </c>
      <c r="C1230">
        <f>train!J1230</f>
        <v>151.30000000000001</v>
      </c>
      <c r="D1230">
        <f>train!M1230</f>
        <v>252.4</v>
      </c>
      <c r="E1230">
        <f>train!P1230</f>
        <v>12.3</v>
      </c>
      <c r="F1230" s="4">
        <f t="shared" si="190"/>
        <v>0.41223328591749647</v>
      </c>
      <c r="G1230" s="4">
        <f t="shared" si="191"/>
        <v>0.42109657667687173</v>
      </c>
      <c r="H1230" s="4">
        <f t="shared" si="192"/>
        <v>0.42109657667687173</v>
      </c>
      <c r="I1230" s="4">
        <f t="shared" si="193"/>
        <v>0.61499999999999999</v>
      </c>
      <c r="J1230">
        <f t="shared" si="195"/>
        <v>2</v>
      </c>
      <c r="K1230" t="str">
        <f>train!T1230</f>
        <v>no</v>
      </c>
      <c r="L1230">
        <f t="shared" si="196"/>
        <v>1.128143884114172</v>
      </c>
      <c r="M1230">
        <f t="shared" si="197"/>
        <v>0.95016100519664426</v>
      </c>
      <c r="N1230">
        <f t="shared" si="198"/>
        <v>0.95016100519664426</v>
      </c>
      <c r="O1230">
        <f t="shared" si="199"/>
        <v>0.95016100519664426</v>
      </c>
    </row>
    <row r="1231" spans="1:15">
      <c r="A1231">
        <f t="shared" si="194"/>
        <v>1230</v>
      </c>
      <c r="B1231">
        <f>train!G1231</f>
        <v>236.5</v>
      </c>
      <c r="C1231">
        <f>train!J1231</f>
        <v>117</v>
      </c>
      <c r="D1231">
        <f>train!M1231</f>
        <v>221.1</v>
      </c>
      <c r="E1231">
        <f>train!P1231</f>
        <v>8.1</v>
      </c>
      <c r="F1231" s="4">
        <f t="shared" si="190"/>
        <v>0.67283072546230438</v>
      </c>
      <c r="G1231" s="4">
        <f t="shared" si="191"/>
        <v>0.32563317561925964</v>
      </c>
      <c r="H1231" s="4">
        <f t="shared" si="192"/>
        <v>0.32563317561925964</v>
      </c>
      <c r="I1231" s="4">
        <f t="shared" si="193"/>
        <v>0.40499999999999997</v>
      </c>
      <c r="J1231">
        <f t="shared" si="195"/>
        <v>2</v>
      </c>
      <c r="K1231" t="str">
        <f>train!T1231</f>
        <v>no</v>
      </c>
      <c r="L1231">
        <f t="shared" si="196"/>
        <v>1.128143884114172</v>
      </c>
      <c r="M1231">
        <f t="shared" si="197"/>
        <v>0.91038459743885058</v>
      </c>
      <c r="N1231">
        <f t="shared" si="198"/>
        <v>0.91038459743885058</v>
      </c>
      <c r="O1231">
        <f t="shared" si="199"/>
        <v>0.91038459743885058</v>
      </c>
    </row>
    <row r="1232" spans="1:15">
      <c r="A1232">
        <f t="shared" si="194"/>
        <v>1231</v>
      </c>
      <c r="B1232">
        <f>train!G1232</f>
        <v>174</v>
      </c>
      <c r="C1232">
        <f>train!J1232</f>
        <v>209.4</v>
      </c>
      <c r="D1232">
        <f>train!M1232</f>
        <v>224.1</v>
      </c>
      <c r="E1232">
        <f>train!P1232</f>
        <v>14.1</v>
      </c>
      <c r="F1232" s="4">
        <f t="shared" si="190"/>
        <v>0.49502133712660029</v>
      </c>
      <c r="G1232" s="4">
        <f t="shared" si="191"/>
        <v>0.58279988867241861</v>
      </c>
      <c r="H1232" s="4">
        <f t="shared" si="192"/>
        <v>0.58279988867241861</v>
      </c>
      <c r="I1232" s="4">
        <f t="shared" si="193"/>
        <v>0.70499999999999996</v>
      </c>
      <c r="J1232">
        <f t="shared" si="195"/>
        <v>1</v>
      </c>
      <c r="K1232" t="str">
        <f>train!T1232</f>
        <v>yes</v>
      </c>
      <c r="L1232">
        <f t="shared" si="196"/>
        <v>1.128143884114172</v>
      </c>
      <c r="M1232">
        <f t="shared" si="197"/>
        <v>1.1922174905124376</v>
      </c>
      <c r="N1232">
        <f t="shared" si="198"/>
        <v>1.1922174905124376</v>
      </c>
      <c r="O1232">
        <f t="shared" si="199"/>
        <v>1.1922174905124376</v>
      </c>
    </row>
    <row r="1233" spans="1:15">
      <c r="A1233">
        <f t="shared" si="194"/>
        <v>1232</v>
      </c>
      <c r="B1233">
        <f>train!G1233</f>
        <v>109.5</v>
      </c>
      <c r="C1233">
        <f>train!J1233</f>
        <v>332.1</v>
      </c>
      <c r="D1233">
        <f>train!M1233</f>
        <v>258.60000000000002</v>
      </c>
      <c r="E1233">
        <f>train!P1233</f>
        <v>6.6</v>
      </c>
      <c r="F1233" s="4">
        <f t="shared" si="190"/>
        <v>0.31152204836415365</v>
      </c>
      <c r="G1233" s="4">
        <f t="shared" si="191"/>
        <v>0.92429724464236018</v>
      </c>
      <c r="H1233" s="4">
        <f t="shared" si="192"/>
        <v>0.92429724464236018</v>
      </c>
      <c r="I1233" s="4">
        <f t="shared" si="193"/>
        <v>0.32999999999999996</v>
      </c>
      <c r="J1233">
        <f t="shared" si="195"/>
        <v>1</v>
      </c>
      <c r="K1233" t="str">
        <f>train!T1233</f>
        <v>no</v>
      </c>
      <c r="L1233">
        <f t="shared" si="196"/>
        <v>1.128143884114172</v>
      </c>
      <c r="M1233">
        <f t="shared" si="197"/>
        <v>1.3836895531599263</v>
      </c>
      <c r="N1233">
        <f t="shared" si="198"/>
        <v>1.3836895531599263</v>
      </c>
      <c r="O1233">
        <f t="shared" si="199"/>
        <v>1.3836895531599263</v>
      </c>
    </row>
    <row r="1234" spans="1:15">
      <c r="A1234">
        <f t="shared" si="194"/>
        <v>1233</v>
      </c>
      <c r="B1234">
        <f>train!G1234</f>
        <v>133.4</v>
      </c>
      <c r="C1234">
        <f>train!J1234</f>
        <v>121</v>
      </c>
      <c r="D1234">
        <f>train!M1234</f>
        <v>254.7</v>
      </c>
      <c r="E1234">
        <f>train!P1234</f>
        <v>5.9</v>
      </c>
      <c r="F1234" s="4">
        <f t="shared" si="190"/>
        <v>0.37951635846372689</v>
      </c>
      <c r="G1234" s="4">
        <f t="shared" si="191"/>
        <v>0.33676593376008906</v>
      </c>
      <c r="H1234" s="4">
        <f t="shared" si="192"/>
        <v>0.33676593376008906</v>
      </c>
      <c r="I1234" s="4">
        <f t="shared" si="193"/>
        <v>0.29500000000000004</v>
      </c>
      <c r="J1234">
        <f t="shared" si="195"/>
        <v>2</v>
      </c>
      <c r="K1234" t="str">
        <f>train!T1234</f>
        <v>no</v>
      </c>
      <c r="L1234">
        <f t="shared" si="196"/>
        <v>1.128143884114172</v>
      </c>
      <c r="M1234">
        <f t="shared" si="197"/>
        <v>0.6766684968462604</v>
      </c>
      <c r="N1234">
        <f t="shared" si="198"/>
        <v>0.6766684968462604</v>
      </c>
      <c r="O1234">
        <f t="shared" si="199"/>
        <v>0.6766684968462604</v>
      </c>
    </row>
    <row r="1235" spans="1:15">
      <c r="A1235">
        <f t="shared" si="194"/>
        <v>1234</v>
      </c>
      <c r="B1235">
        <f>train!G1235</f>
        <v>137.1</v>
      </c>
      <c r="C1235">
        <f>train!J1235</f>
        <v>209.8</v>
      </c>
      <c r="D1235">
        <f>train!M1235</f>
        <v>238.4</v>
      </c>
      <c r="E1235">
        <f>train!P1235</f>
        <v>8.6</v>
      </c>
      <c r="F1235" s="4">
        <f t="shared" si="190"/>
        <v>0.39004267425320055</v>
      </c>
      <c r="G1235" s="4">
        <f t="shared" si="191"/>
        <v>0.58391316448650155</v>
      </c>
      <c r="H1235" s="4">
        <f t="shared" si="192"/>
        <v>0.58391316448650155</v>
      </c>
      <c r="I1235" s="4">
        <f t="shared" si="193"/>
        <v>0.43</v>
      </c>
      <c r="J1235">
        <f t="shared" si="195"/>
        <v>2</v>
      </c>
      <c r="K1235" t="str">
        <f>train!T1235</f>
        <v>no</v>
      </c>
      <c r="L1235">
        <f t="shared" si="196"/>
        <v>1.128143884114172</v>
      </c>
      <c r="M1235">
        <f t="shared" si="197"/>
        <v>1.0094267952951659</v>
      </c>
      <c r="N1235">
        <f t="shared" si="198"/>
        <v>1.0094267952951659</v>
      </c>
      <c r="O1235">
        <f t="shared" si="199"/>
        <v>1.0094267952951659</v>
      </c>
    </row>
    <row r="1236" spans="1:15">
      <c r="A1236">
        <f t="shared" si="194"/>
        <v>1235</v>
      </c>
      <c r="B1236">
        <f>train!G1236</f>
        <v>197</v>
      </c>
      <c r="C1236">
        <f>train!J1236</f>
        <v>190.4</v>
      </c>
      <c r="D1236">
        <f>train!M1236</f>
        <v>211.9</v>
      </c>
      <c r="E1236">
        <f>train!P1236</f>
        <v>16.100000000000001</v>
      </c>
      <c r="F1236" s="4">
        <f t="shared" si="190"/>
        <v>0.5604551920341394</v>
      </c>
      <c r="G1236" s="4">
        <f t="shared" si="191"/>
        <v>0.52991928750347894</v>
      </c>
      <c r="H1236" s="4">
        <f t="shared" si="192"/>
        <v>0.52991928750347894</v>
      </c>
      <c r="I1236" s="4">
        <f t="shared" si="193"/>
        <v>0.80500000000000005</v>
      </c>
      <c r="J1236">
        <f t="shared" si="195"/>
        <v>1</v>
      </c>
      <c r="K1236" t="str">
        <f>train!T1236</f>
        <v>no</v>
      </c>
      <c r="L1236">
        <f t="shared" si="196"/>
        <v>1.128143884114172</v>
      </c>
      <c r="M1236">
        <f t="shared" si="197"/>
        <v>1.2344083298545963</v>
      </c>
      <c r="N1236">
        <f t="shared" si="198"/>
        <v>1.2344083298545963</v>
      </c>
      <c r="O1236">
        <f t="shared" si="199"/>
        <v>1.2344083298545963</v>
      </c>
    </row>
    <row r="1237" spans="1:15">
      <c r="A1237">
        <f t="shared" si="194"/>
        <v>1236</v>
      </c>
      <c r="B1237">
        <f>train!G1237</f>
        <v>198.1</v>
      </c>
      <c r="C1237">
        <f>train!J1237</f>
        <v>156.69999999999999</v>
      </c>
      <c r="D1237">
        <f>train!M1237</f>
        <v>182.1</v>
      </c>
      <c r="E1237">
        <f>train!P1237</f>
        <v>9.3000000000000007</v>
      </c>
      <c r="F1237" s="4">
        <f t="shared" si="190"/>
        <v>0.56358463726884778</v>
      </c>
      <c r="G1237" s="4">
        <f t="shared" si="191"/>
        <v>0.43612580016699132</v>
      </c>
      <c r="H1237" s="4">
        <f t="shared" si="192"/>
        <v>0.43612580016699132</v>
      </c>
      <c r="I1237" s="4">
        <f t="shared" si="193"/>
        <v>0.46500000000000002</v>
      </c>
      <c r="J1237">
        <f t="shared" si="195"/>
        <v>2</v>
      </c>
      <c r="K1237" t="str">
        <f>train!T1237</f>
        <v>no</v>
      </c>
      <c r="L1237">
        <f t="shared" si="196"/>
        <v>1.128143884114172</v>
      </c>
      <c r="M1237">
        <f t="shared" si="197"/>
        <v>0.95617156959828908</v>
      </c>
      <c r="N1237">
        <f t="shared" si="198"/>
        <v>0.95617156959828908</v>
      </c>
      <c r="O1237">
        <f t="shared" si="199"/>
        <v>0.95617156959828908</v>
      </c>
    </row>
    <row r="1238" spans="1:15">
      <c r="A1238">
        <f t="shared" si="194"/>
        <v>1237</v>
      </c>
      <c r="B1238">
        <f>train!G1238</f>
        <v>39.5</v>
      </c>
      <c r="C1238">
        <f>train!J1238</f>
        <v>264.3</v>
      </c>
      <c r="D1238">
        <f>train!M1238</f>
        <v>185.8</v>
      </c>
      <c r="E1238">
        <f>train!P1238</f>
        <v>10</v>
      </c>
      <c r="F1238" s="4">
        <f t="shared" si="190"/>
        <v>0.112375533428165</v>
      </c>
      <c r="G1238" s="4">
        <f t="shared" si="191"/>
        <v>0.735596994155302</v>
      </c>
      <c r="H1238" s="4">
        <f t="shared" si="192"/>
        <v>0.735596994155302</v>
      </c>
      <c r="I1238" s="4">
        <f t="shared" si="193"/>
        <v>0.5</v>
      </c>
      <c r="J1238">
        <f t="shared" si="195"/>
        <v>1</v>
      </c>
      <c r="K1238" t="str">
        <f>train!T1238</f>
        <v>no</v>
      </c>
      <c r="L1238">
        <f t="shared" si="196"/>
        <v>1.128143884114172</v>
      </c>
      <c r="M1238">
        <f t="shared" si="197"/>
        <v>1.1596698392792215</v>
      </c>
      <c r="N1238">
        <f t="shared" si="198"/>
        <v>1.1596698392792215</v>
      </c>
      <c r="O1238">
        <f t="shared" si="199"/>
        <v>1.1596698392792215</v>
      </c>
    </row>
    <row r="1239" spans="1:15">
      <c r="A1239">
        <f t="shared" si="194"/>
        <v>1238</v>
      </c>
      <c r="B1239">
        <f>train!G1239</f>
        <v>199.5</v>
      </c>
      <c r="C1239">
        <f>train!J1239</f>
        <v>207.5</v>
      </c>
      <c r="D1239">
        <f>train!M1239</f>
        <v>83.9</v>
      </c>
      <c r="E1239">
        <f>train!P1239</f>
        <v>8.1</v>
      </c>
      <c r="F1239" s="4">
        <f t="shared" si="190"/>
        <v>0.56756756756756754</v>
      </c>
      <c r="G1239" s="4">
        <f t="shared" si="191"/>
        <v>0.57751182855552463</v>
      </c>
      <c r="H1239" s="4">
        <f t="shared" si="192"/>
        <v>0.57751182855552463</v>
      </c>
      <c r="I1239" s="4">
        <f t="shared" si="193"/>
        <v>0.40499999999999997</v>
      </c>
      <c r="J1239">
        <f t="shared" si="195"/>
        <v>2</v>
      </c>
      <c r="K1239" t="str">
        <f>train!T1239</f>
        <v>no</v>
      </c>
      <c r="L1239">
        <f t="shared" si="196"/>
        <v>1.128143884114172</v>
      </c>
      <c r="M1239">
        <f t="shared" si="197"/>
        <v>1.0738704614606254</v>
      </c>
      <c r="N1239">
        <f t="shared" si="198"/>
        <v>1.0738704614606254</v>
      </c>
      <c r="O1239">
        <f t="shared" si="199"/>
        <v>1.0738704614606254</v>
      </c>
    </row>
    <row r="1240" spans="1:15">
      <c r="A1240">
        <f t="shared" si="194"/>
        <v>1239</v>
      </c>
      <c r="B1240">
        <f>train!G1240</f>
        <v>156.80000000000001</v>
      </c>
      <c r="C1240">
        <f>train!J1240</f>
        <v>215.8</v>
      </c>
      <c r="D1240">
        <f>train!M1240</f>
        <v>223.3</v>
      </c>
      <c r="E1240">
        <f>train!P1240</f>
        <v>7.6</v>
      </c>
      <c r="F1240" s="4">
        <f t="shared" si="190"/>
        <v>0.44608819345661455</v>
      </c>
      <c r="G1240" s="4">
        <f t="shared" si="191"/>
        <v>0.6006123016977456</v>
      </c>
      <c r="H1240" s="4">
        <f t="shared" si="192"/>
        <v>0.6006123016977456</v>
      </c>
      <c r="I1240" s="4">
        <f t="shared" si="193"/>
        <v>0.38</v>
      </c>
      <c r="J1240">
        <f t="shared" si="195"/>
        <v>2</v>
      </c>
      <c r="K1240" t="str">
        <f>train!T1240</f>
        <v>no</v>
      </c>
      <c r="L1240">
        <f t="shared" si="196"/>
        <v>1.128143884114172</v>
      </c>
      <c r="M1240">
        <f t="shared" si="197"/>
        <v>1.0319229381318711</v>
      </c>
      <c r="N1240">
        <f t="shared" si="198"/>
        <v>1.0319229381318711</v>
      </c>
      <c r="O1240">
        <f t="shared" si="199"/>
        <v>1.0319229381318711</v>
      </c>
    </row>
    <row r="1241" spans="1:15">
      <c r="A1241">
        <f t="shared" si="194"/>
        <v>1240</v>
      </c>
      <c r="B1241">
        <f>train!G1241</f>
        <v>63.2</v>
      </c>
      <c r="C1241">
        <f>train!J1241</f>
        <v>220.2</v>
      </c>
      <c r="D1241">
        <f>train!M1241</f>
        <v>184</v>
      </c>
      <c r="E1241">
        <f>train!P1241</f>
        <v>5.0999999999999996</v>
      </c>
      <c r="F1241" s="4">
        <f t="shared" si="190"/>
        <v>0.17980085348506403</v>
      </c>
      <c r="G1241" s="4">
        <f t="shared" si="191"/>
        <v>0.6128583356526579</v>
      </c>
      <c r="H1241" s="4">
        <f t="shared" si="192"/>
        <v>0.6128583356526579</v>
      </c>
      <c r="I1241" s="4">
        <f t="shared" si="193"/>
        <v>0.255</v>
      </c>
      <c r="J1241">
        <f t="shared" si="195"/>
        <v>2</v>
      </c>
      <c r="K1241" t="str">
        <f>train!T1241</f>
        <v>no</v>
      </c>
      <c r="L1241">
        <f t="shared" si="196"/>
        <v>1.128143884114172</v>
      </c>
      <c r="M1241">
        <f t="shared" si="197"/>
        <v>0.92116449457838379</v>
      </c>
      <c r="N1241">
        <f t="shared" si="198"/>
        <v>0.92116449457838379</v>
      </c>
      <c r="O1241">
        <f t="shared" si="199"/>
        <v>0.92116449457838379</v>
      </c>
    </row>
    <row r="1242" spans="1:15">
      <c r="A1242">
        <f t="shared" si="194"/>
        <v>1241</v>
      </c>
      <c r="B1242">
        <f>train!G1242</f>
        <v>218.7</v>
      </c>
      <c r="C1242">
        <f>train!J1242</f>
        <v>163.4</v>
      </c>
      <c r="D1242">
        <f>train!M1242</f>
        <v>173.8</v>
      </c>
      <c r="E1242">
        <f>train!P1242</f>
        <v>15</v>
      </c>
      <c r="F1242" s="4">
        <f t="shared" si="190"/>
        <v>0.62219061166429579</v>
      </c>
      <c r="G1242" s="4">
        <f t="shared" si="191"/>
        <v>0.45477317005288059</v>
      </c>
      <c r="H1242" s="4">
        <f t="shared" si="192"/>
        <v>0.45477317005288059</v>
      </c>
      <c r="I1242" s="4">
        <f t="shared" si="193"/>
        <v>0.75</v>
      </c>
      <c r="J1242">
        <f t="shared" si="195"/>
        <v>1</v>
      </c>
      <c r="K1242" t="str">
        <f>train!T1242</f>
        <v>no</v>
      </c>
      <c r="L1242">
        <f t="shared" si="196"/>
        <v>1.128143884114172</v>
      </c>
      <c r="M1242">
        <f t="shared" si="197"/>
        <v>1.1675865833603447</v>
      </c>
      <c r="N1242">
        <f t="shared" si="198"/>
        <v>1.1675865833603447</v>
      </c>
      <c r="O1242">
        <f t="shared" si="199"/>
        <v>1.1675865833603447</v>
      </c>
    </row>
    <row r="1243" spans="1:15">
      <c r="A1243">
        <f t="shared" si="194"/>
        <v>1242</v>
      </c>
      <c r="B1243">
        <f>train!G1243</f>
        <v>207.3</v>
      </c>
      <c r="C1243">
        <f>train!J1243</f>
        <v>137.30000000000001</v>
      </c>
      <c r="D1243">
        <f>train!M1243</f>
        <v>115.7</v>
      </c>
      <c r="E1243">
        <f>train!P1243</f>
        <v>5.9</v>
      </c>
      <c r="F1243" s="4">
        <f t="shared" si="190"/>
        <v>0.58975817923186347</v>
      </c>
      <c r="G1243" s="4">
        <f t="shared" si="191"/>
        <v>0.38213192318396882</v>
      </c>
      <c r="H1243" s="4">
        <f t="shared" si="192"/>
        <v>0.38213192318396882</v>
      </c>
      <c r="I1243" s="4">
        <f t="shared" si="193"/>
        <v>0.29500000000000004</v>
      </c>
      <c r="J1243">
        <f t="shared" si="195"/>
        <v>2</v>
      </c>
      <c r="K1243" t="str">
        <f>train!T1243</f>
        <v>no</v>
      </c>
      <c r="L1243">
        <f t="shared" si="196"/>
        <v>1.128143884114172</v>
      </c>
      <c r="M1243">
        <f t="shared" si="197"/>
        <v>0.85257804534449522</v>
      </c>
      <c r="N1243">
        <f t="shared" si="198"/>
        <v>0.85257804534449522</v>
      </c>
      <c r="O1243">
        <f t="shared" si="199"/>
        <v>0.85257804534449522</v>
      </c>
    </row>
    <row r="1244" spans="1:15">
      <c r="A1244">
        <f t="shared" si="194"/>
        <v>1243</v>
      </c>
      <c r="B1244">
        <f>train!G1244</f>
        <v>273.3</v>
      </c>
      <c r="C1244">
        <f>train!J1244</f>
        <v>263.60000000000002</v>
      </c>
      <c r="D1244">
        <f>train!M1244</f>
        <v>165.2</v>
      </c>
      <c r="E1244">
        <f>train!P1244</f>
        <v>12</v>
      </c>
      <c r="F1244" s="4">
        <f t="shared" si="190"/>
        <v>0.77752489331436703</v>
      </c>
      <c r="G1244" s="4">
        <f t="shared" si="191"/>
        <v>0.73364876148065683</v>
      </c>
      <c r="H1244" s="4">
        <f t="shared" si="192"/>
        <v>0.73364876148065683</v>
      </c>
      <c r="I1244" s="4">
        <f t="shared" si="193"/>
        <v>0.6</v>
      </c>
      <c r="J1244">
        <f t="shared" si="195"/>
        <v>1</v>
      </c>
      <c r="K1244" t="str">
        <f>train!T1244</f>
        <v>yes</v>
      </c>
      <c r="L1244">
        <f t="shared" si="196"/>
        <v>1.128143884114172</v>
      </c>
      <c r="M1244">
        <f t="shared" si="197"/>
        <v>1.4286448019601377</v>
      </c>
      <c r="N1244">
        <f t="shared" si="198"/>
        <v>1.4286448019601377</v>
      </c>
      <c r="O1244">
        <f t="shared" si="199"/>
        <v>1.4286448019601377</v>
      </c>
    </row>
    <row r="1245" spans="1:15">
      <c r="A1245">
        <f t="shared" si="194"/>
        <v>1244</v>
      </c>
      <c r="B1245">
        <f>train!G1245</f>
        <v>266.10000000000002</v>
      </c>
      <c r="C1245">
        <f>train!J1245</f>
        <v>182</v>
      </c>
      <c r="D1245">
        <f>train!M1245</f>
        <v>206.5</v>
      </c>
      <c r="E1245">
        <f>train!P1245</f>
        <v>10.3</v>
      </c>
      <c r="F1245" s="4">
        <f t="shared" si="190"/>
        <v>0.75704125177809389</v>
      </c>
      <c r="G1245" s="4">
        <f t="shared" si="191"/>
        <v>0.50654049540773727</v>
      </c>
      <c r="H1245" s="4">
        <f t="shared" si="192"/>
        <v>0.50654049540773727</v>
      </c>
      <c r="I1245" s="4">
        <f t="shared" si="193"/>
        <v>0.51500000000000001</v>
      </c>
      <c r="J1245">
        <f t="shared" si="195"/>
        <v>1</v>
      </c>
      <c r="K1245" t="str">
        <f>train!T1245</f>
        <v>no</v>
      </c>
      <c r="L1245">
        <f t="shared" si="196"/>
        <v>1.128143884114172</v>
      </c>
      <c r="M1245">
        <f t="shared" si="197"/>
        <v>1.1625416138227376</v>
      </c>
      <c r="N1245">
        <f t="shared" si="198"/>
        <v>1.1625416138227376</v>
      </c>
      <c r="O1245">
        <f t="shared" si="199"/>
        <v>1.1625416138227376</v>
      </c>
    </row>
    <row r="1246" spans="1:15">
      <c r="A1246">
        <f t="shared" si="194"/>
        <v>1245</v>
      </c>
      <c r="B1246">
        <f>train!G1246</f>
        <v>112.8</v>
      </c>
      <c r="C1246">
        <f>train!J1246</f>
        <v>156.69999999999999</v>
      </c>
      <c r="D1246">
        <f>train!M1246</f>
        <v>249.6</v>
      </c>
      <c r="E1246">
        <f>train!P1246</f>
        <v>16.3</v>
      </c>
      <c r="F1246" s="4">
        <f t="shared" si="190"/>
        <v>0.32091038406827882</v>
      </c>
      <c r="G1246" s="4">
        <f t="shared" si="191"/>
        <v>0.43612580016699132</v>
      </c>
      <c r="H1246" s="4">
        <f t="shared" si="192"/>
        <v>0.43612580016699132</v>
      </c>
      <c r="I1246" s="4">
        <f t="shared" si="193"/>
        <v>0.81500000000000006</v>
      </c>
      <c r="J1246">
        <f t="shared" si="195"/>
        <v>2</v>
      </c>
      <c r="K1246" t="str">
        <f>train!T1246</f>
        <v>no</v>
      </c>
      <c r="L1246">
        <f t="shared" si="196"/>
        <v>1.128143884114172</v>
      </c>
      <c r="M1246">
        <f t="shared" si="197"/>
        <v>1.0712702281616189</v>
      </c>
      <c r="N1246">
        <f t="shared" si="198"/>
        <v>1.0712702281616189</v>
      </c>
      <c r="O1246">
        <f t="shared" si="199"/>
        <v>1.0712702281616189</v>
      </c>
    </row>
    <row r="1247" spans="1:15">
      <c r="A1247">
        <f t="shared" si="194"/>
        <v>1246</v>
      </c>
      <c r="B1247">
        <f>train!G1247</f>
        <v>104.7</v>
      </c>
      <c r="C1247">
        <f>train!J1247</f>
        <v>82.2</v>
      </c>
      <c r="D1247">
        <f>train!M1247</f>
        <v>169.4</v>
      </c>
      <c r="E1247">
        <f>train!P1247</f>
        <v>15.8</v>
      </c>
      <c r="F1247" s="4">
        <f t="shared" si="190"/>
        <v>0.29786628733997156</v>
      </c>
      <c r="G1247" s="4">
        <f t="shared" si="191"/>
        <v>0.22877817979404397</v>
      </c>
      <c r="H1247" s="4">
        <f t="shared" si="192"/>
        <v>0.22877817979404397</v>
      </c>
      <c r="I1247" s="4">
        <f t="shared" si="193"/>
        <v>0.79</v>
      </c>
      <c r="J1247">
        <f t="shared" si="195"/>
        <v>2</v>
      </c>
      <c r="K1247" t="str">
        <f>train!T1247</f>
        <v>no</v>
      </c>
      <c r="L1247">
        <f t="shared" si="196"/>
        <v>1.128143884114172</v>
      </c>
      <c r="M1247">
        <f t="shared" si="197"/>
        <v>0.90415885564067244</v>
      </c>
      <c r="N1247">
        <f t="shared" si="198"/>
        <v>0.90415885564067244</v>
      </c>
      <c r="O1247">
        <f t="shared" si="199"/>
        <v>0.90415885564067244</v>
      </c>
    </row>
    <row r="1248" spans="1:15">
      <c r="A1248">
        <f t="shared" si="194"/>
        <v>1247</v>
      </c>
      <c r="B1248">
        <f>train!G1248</f>
        <v>193.8</v>
      </c>
      <c r="C1248">
        <f>train!J1248</f>
        <v>197.6</v>
      </c>
      <c r="D1248">
        <f>train!M1248</f>
        <v>218.8</v>
      </c>
      <c r="E1248">
        <f>train!P1248</f>
        <v>5.9</v>
      </c>
      <c r="F1248" s="4">
        <f t="shared" si="190"/>
        <v>0.55135135135135138</v>
      </c>
      <c r="G1248" s="4">
        <f t="shared" si="191"/>
        <v>0.54995825215697181</v>
      </c>
      <c r="H1248" s="4">
        <f t="shared" si="192"/>
        <v>0.54995825215697181</v>
      </c>
      <c r="I1248" s="4">
        <f t="shared" si="193"/>
        <v>0.29500000000000004</v>
      </c>
      <c r="J1248">
        <f t="shared" si="195"/>
        <v>2</v>
      </c>
      <c r="K1248" t="str">
        <f>train!T1248</f>
        <v>no</v>
      </c>
      <c r="L1248">
        <f t="shared" si="196"/>
        <v>1.128143884114172</v>
      </c>
      <c r="M1248">
        <f t="shared" si="197"/>
        <v>0.99795865188296451</v>
      </c>
      <c r="N1248">
        <f t="shared" si="198"/>
        <v>0.99795865188296451</v>
      </c>
      <c r="O1248">
        <f t="shared" si="199"/>
        <v>0.99795865188296451</v>
      </c>
    </row>
    <row r="1249" spans="1:15">
      <c r="A1249">
        <f t="shared" si="194"/>
        <v>1248</v>
      </c>
      <c r="B1249">
        <f>train!G1249</f>
        <v>168.6</v>
      </c>
      <c r="C1249">
        <f>train!J1249</f>
        <v>298</v>
      </c>
      <c r="D1249">
        <f>train!M1249</f>
        <v>194.7</v>
      </c>
      <c r="E1249">
        <f>train!P1249</f>
        <v>9.8000000000000007</v>
      </c>
      <c r="F1249" s="4">
        <f t="shared" si="190"/>
        <v>0.47965860597439541</v>
      </c>
      <c r="G1249" s="4">
        <f t="shared" si="191"/>
        <v>0.82939048149178951</v>
      </c>
      <c r="H1249" s="4">
        <f t="shared" si="192"/>
        <v>0.82939048149178951</v>
      </c>
      <c r="I1249" s="4">
        <f t="shared" si="193"/>
        <v>0.49000000000000005</v>
      </c>
      <c r="J1249">
        <f t="shared" si="195"/>
        <v>1</v>
      </c>
      <c r="K1249" t="str">
        <f>train!T1249</f>
        <v>no</v>
      </c>
      <c r="L1249">
        <f t="shared" si="196"/>
        <v>1.128143884114172</v>
      </c>
      <c r="M1249">
        <f t="shared" si="197"/>
        <v>1.3586572488540534</v>
      </c>
      <c r="N1249">
        <f t="shared" si="198"/>
        <v>1.3586572488540534</v>
      </c>
      <c r="O1249">
        <f t="shared" si="199"/>
        <v>1.3586572488540534</v>
      </c>
    </row>
    <row r="1250" spans="1:15">
      <c r="A1250">
        <f t="shared" si="194"/>
        <v>1249</v>
      </c>
      <c r="B1250">
        <f>train!G1250</f>
        <v>253.2</v>
      </c>
      <c r="C1250">
        <f>train!J1250</f>
        <v>201</v>
      </c>
      <c r="D1250">
        <f>train!M1250</f>
        <v>195.3</v>
      </c>
      <c r="E1250">
        <f>train!P1250</f>
        <v>9.6999999999999993</v>
      </c>
      <c r="F1250" s="4">
        <f t="shared" si="190"/>
        <v>0.72034139402560449</v>
      </c>
      <c r="G1250" s="4">
        <f t="shared" si="191"/>
        <v>0.55942109657667682</v>
      </c>
      <c r="H1250" s="4">
        <f t="shared" si="192"/>
        <v>0.55942109657667682</v>
      </c>
      <c r="I1250" s="4">
        <f t="shared" si="193"/>
        <v>0.48499999999999999</v>
      </c>
      <c r="J1250">
        <f t="shared" si="195"/>
        <v>1</v>
      </c>
      <c r="K1250" t="str">
        <f>train!T1250</f>
        <v>no</v>
      </c>
      <c r="L1250">
        <f t="shared" si="196"/>
        <v>1.128143884114172</v>
      </c>
      <c r="M1250">
        <f t="shared" si="197"/>
        <v>1.1747428018663721</v>
      </c>
      <c r="N1250">
        <f t="shared" si="198"/>
        <v>1.1747428018663721</v>
      </c>
      <c r="O1250">
        <f t="shared" si="199"/>
        <v>1.1747428018663721</v>
      </c>
    </row>
    <row r="1251" spans="1:15">
      <c r="A1251">
        <f t="shared" si="194"/>
        <v>1250</v>
      </c>
      <c r="B1251">
        <f>train!G1251</f>
        <v>174.7</v>
      </c>
      <c r="C1251">
        <f>train!J1251</f>
        <v>232.1</v>
      </c>
      <c r="D1251">
        <f>train!M1251</f>
        <v>305.39999999999998</v>
      </c>
      <c r="E1251">
        <f>train!P1251</f>
        <v>8.9</v>
      </c>
      <c r="F1251" s="4">
        <f t="shared" si="190"/>
        <v>0.49701280227596012</v>
      </c>
      <c r="G1251" s="4">
        <f t="shared" si="191"/>
        <v>0.6459782911216253</v>
      </c>
      <c r="H1251" s="4">
        <f t="shared" si="192"/>
        <v>0.6459782911216253</v>
      </c>
      <c r="I1251" s="4">
        <f t="shared" si="193"/>
        <v>0.44500000000000001</v>
      </c>
      <c r="J1251">
        <f t="shared" si="195"/>
        <v>1</v>
      </c>
      <c r="K1251" t="str">
        <f>train!T1251</f>
        <v>no</v>
      </c>
      <c r="L1251">
        <f t="shared" si="196"/>
        <v>1.128143884114172</v>
      </c>
      <c r="M1251">
        <f t="shared" si="197"/>
        <v>1.1312040624162525</v>
      </c>
      <c r="N1251">
        <f t="shared" si="198"/>
        <v>1.1312040624162525</v>
      </c>
      <c r="O1251">
        <f t="shared" si="199"/>
        <v>1.1312040624162525</v>
      </c>
    </row>
    <row r="1252" spans="1:15">
      <c r="A1252">
        <f t="shared" si="194"/>
        <v>1251</v>
      </c>
      <c r="B1252">
        <f>train!G1252</f>
        <v>204.5</v>
      </c>
      <c r="C1252">
        <f>train!J1252</f>
        <v>132.80000000000001</v>
      </c>
      <c r="D1252">
        <f>train!M1252</f>
        <v>190.1</v>
      </c>
      <c r="E1252">
        <f>train!P1252</f>
        <v>14.8</v>
      </c>
      <c r="F1252" s="4">
        <f t="shared" si="190"/>
        <v>0.58179231863442393</v>
      </c>
      <c r="G1252" s="4">
        <f t="shared" si="191"/>
        <v>0.36960757027553576</v>
      </c>
      <c r="H1252" s="4">
        <f t="shared" si="192"/>
        <v>0.36960757027553576</v>
      </c>
      <c r="I1252" s="4">
        <f t="shared" si="193"/>
        <v>0.74</v>
      </c>
      <c r="J1252">
        <f t="shared" si="195"/>
        <v>2</v>
      </c>
      <c r="K1252" t="str">
        <f>train!T1252</f>
        <v>no</v>
      </c>
      <c r="L1252">
        <f t="shared" si="196"/>
        <v>1.128143884114172</v>
      </c>
      <c r="M1252">
        <f t="shared" si="197"/>
        <v>1.0767087879422128</v>
      </c>
      <c r="N1252">
        <f t="shared" si="198"/>
        <v>1.0767087879422128</v>
      </c>
      <c r="O1252">
        <f t="shared" si="199"/>
        <v>1.0767087879422128</v>
      </c>
    </row>
    <row r="1253" spans="1:15">
      <c r="A1253">
        <f t="shared" si="194"/>
        <v>1252</v>
      </c>
      <c r="B1253">
        <f>train!G1253</f>
        <v>226.5</v>
      </c>
      <c r="C1253">
        <f>train!J1253</f>
        <v>152.1</v>
      </c>
      <c r="D1253">
        <f>train!M1253</f>
        <v>164.4</v>
      </c>
      <c r="E1253">
        <f>train!P1253</f>
        <v>9.4</v>
      </c>
      <c r="F1253" s="4">
        <f t="shared" si="190"/>
        <v>0.64438122332859171</v>
      </c>
      <c r="G1253" s="4">
        <f t="shared" si="191"/>
        <v>0.42332312830503754</v>
      </c>
      <c r="H1253" s="4">
        <f t="shared" si="192"/>
        <v>0.42332312830503754</v>
      </c>
      <c r="I1253" s="4">
        <f t="shared" si="193"/>
        <v>0.47000000000000003</v>
      </c>
      <c r="J1253">
        <f t="shared" si="195"/>
        <v>2</v>
      </c>
      <c r="K1253" t="str">
        <f>train!T1253</f>
        <v>no</v>
      </c>
      <c r="L1253">
        <f t="shared" si="196"/>
        <v>1.128143884114172</v>
      </c>
      <c r="M1253">
        <f t="shared" si="197"/>
        <v>0.99726230395737858</v>
      </c>
      <c r="N1253">
        <f t="shared" si="198"/>
        <v>0.99726230395737858</v>
      </c>
      <c r="O1253">
        <f t="shared" si="199"/>
        <v>0.99726230395737858</v>
      </c>
    </row>
    <row r="1254" spans="1:15">
      <c r="A1254">
        <f t="shared" si="194"/>
        <v>1253</v>
      </c>
      <c r="B1254">
        <f>train!G1254</f>
        <v>234.1</v>
      </c>
      <c r="C1254">
        <f>train!J1254</f>
        <v>163.1</v>
      </c>
      <c r="D1254">
        <f>train!M1254</f>
        <v>282.5</v>
      </c>
      <c r="E1254">
        <f>train!P1254</f>
        <v>10</v>
      </c>
      <c r="F1254" s="4">
        <f t="shared" si="190"/>
        <v>0.66600284495021334</v>
      </c>
      <c r="G1254" s="4">
        <f t="shared" si="191"/>
        <v>0.45393821319231836</v>
      </c>
      <c r="H1254" s="4">
        <f t="shared" si="192"/>
        <v>0.45393821319231836</v>
      </c>
      <c r="I1254" s="4">
        <f t="shared" si="193"/>
        <v>0.5</v>
      </c>
      <c r="J1254">
        <f t="shared" si="195"/>
        <v>2</v>
      </c>
      <c r="K1254" t="str">
        <f>train!T1254</f>
        <v>no</v>
      </c>
      <c r="L1254">
        <f t="shared" si="196"/>
        <v>1.128143884114172</v>
      </c>
      <c r="M1254">
        <f t="shared" si="197"/>
        <v>1.0515130014765615</v>
      </c>
      <c r="N1254">
        <f t="shared" si="198"/>
        <v>1.0515130014765615</v>
      </c>
      <c r="O1254">
        <f t="shared" si="199"/>
        <v>1.0515130014765615</v>
      </c>
    </row>
    <row r="1255" spans="1:15">
      <c r="A1255">
        <f t="shared" si="194"/>
        <v>1254</v>
      </c>
      <c r="B1255">
        <f>train!G1255</f>
        <v>133.30000000000001</v>
      </c>
      <c r="C1255">
        <f>train!J1255</f>
        <v>182.9</v>
      </c>
      <c r="D1255">
        <f>train!M1255</f>
        <v>241.1</v>
      </c>
      <c r="E1255">
        <f>train!P1255</f>
        <v>12.9</v>
      </c>
      <c r="F1255" s="4">
        <f t="shared" si="190"/>
        <v>0.37923186344238979</v>
      </c>
      <c r="G1255" s="4">
        <f t="shared" si="191"/>
        <v>0.50904536598942385</v>
      </c>
      <c r="H1255" s="4">
        <f t="shared" si="192"/>
        <v>0.50904536598942385</v>
      </c>
      <c r="I1255" s="4">
        <f t="shared" si="193"/>
        <v>0.64500000000000002</v>
      </c>
      <c r="J1255">
        <f t="shared" si="195"/>
        <v>2</v>
      </c>
      <c r="K1255" t="str">
        <f>train!T1255</f>
        <v>yes</v>
      </c>
      <c r="L1255">
        <f t="shared" si="196"/>
        <v>1.128143884114172</v>
      </c>
      <c r="M1255">
        <f t="shared" si="197"/>
        <v>1.0383141025338145</v>
      </c>
      <c r="N1255">
        <f t="shared" si="198"/>
        <v>1.0383141025338145</v>
      </c>
      <c r="O1255">
        <f t="shared" si="199"/>
        <v>1.0383141025338145</v>
      </c>
    </row>
    <row r="1256" spans="1:15">
      <c r="A1256">
        <f t="shared" si="194"/>
        <v>1255</v>
      </c>
      <c r="B1256">
        <f>train!G1256</f>
        <v>133.9</v>
      </c>
      <c r="C1256">
        <f>train!J1256</f>
        <v>166.4</v>
      </c>
      <c r="D1256">
        <f>train!M1256</f>
        <v>193.5</v>
      </c>
      <c r="E1256">
        <f>train!P1256</f>
        <v>15.4</v>
      </c>
      <c r="F1256" s="4">
        <f t="shared" si="190"/>
        <v>0.38093883357041253</v>
      </c>
      <c r="G1256" s="4">
        <f t="shared" si="191"/>
        <v>0.46312273865850262</v>
      </c>
      <c r="H1256" s="4">
        <f t="shared" si="192"/>
        <v>0.46312273865850262</v>
      </c>
      <c r="I1256" s="4">
        <f t="shared" si="193"/>
        <v>0.77</v>
      </c>
      <c r="J1256">
        <f t="shared" si="195"/>
        <v>2</v>
      </c>
      <c r="K1256" t="str">
        <f>train!T1256</f>
        <v>no</v>
      </c>
      <c r="L1256">
        <f t="shared" si="196"/>
        <v>1.128143884114172</v>
      </c>
      <c r="M1256">
        <f t="shared" si="197"/>
        <v>1.0802683634389605</v>
      </c>
      <c r="N1256">
        <f t="shared" si="198"/>
        <v>1.0802683634389605</v>
      </c>
      <c r="O1256">
        <f t="shared" si="199"/>
        <v>1.0802683634389605</v>
      </c>
    </row>
    <row r="1257" spans="1:15">
      <c r="A1257">
        <f t="shared" si="194"/>
        <v>1256</v>
      </c>
      <c r="B1257">
        <f>train!G1257</f>
        <v>160.19999999999999</v>
      </c>
      <c r="C1257">
        <f>train!J1257</f>
        <v>138.9</v>
      </c>
      <c r="D1257">
        <f>train!M1257</f>
        <v>312.5</v>
      </c>
      <c r="E1257">
        <f>train!P1257</f>
        <v>9.6999999999999993</v>
      </c>
      <c r="F1257" s="4">
        <f t="shared" si="190"/>
        <v>0.45576102418207676</v>
      </c>
      <c r="G1257" s="4">
        <f t="shared" si="191"/>
        <v>0.38658502644030057</v>
      </c>
      <c r="H1257" s="4">
        <f t="shared" si="192"/>
        <v>0.38658502644030057</v>
      </c>
      <c r="I1257" s="4">
        <f t="shared" si="193"/>
        <v>0.48499999999999999</v>
      </c>
      <c r="J1257">
        <f t="shared" si="195"/>
        <v>2</v>
      </c>
      <c r="K1257" t="str">
        <f>train!T1257</f>
        <v>no</v>
      </c>
      <c r="L1257">
        <f t="shared" si="196"/>
        <v>1.128143884114172</v>
      </c>
      <c r="M1257">
        <f t="shared" si="197"/>
        <v>0.86130080488711458</v>
      </c>
      <c r="N1257">
        <f t="shared" si="198"/>
        <v>0.86130080488711458</v>
      </c>
      <c r="O1257">
        <f t="shared" si="199"/>
        <v>0.86130080488711458</v>
      </c>
    </row>
    <row r="1258" spans="1:15">
      <c r="A1258">
        <f t="shared" si="194"/>
        <v>1257</v>
      </c>
      <c r="B1258">
        <f>train!G1258</f>
        <v>230.6</v>
      </c>
      <c r="C1258">
        <f>train!J1258</f>
        <v>224.1</v>
      </c>
      <c r="D1258">
        <f>train!M1258</f>
        <v>244</v>
      </c>
      <c r="E1258">
        <f>train!P1258</f>
        <v>11.1</v>
      </c>
      <c r="F1258" s="4">
        <f t="shared" si="190"/>
        <v>0.65604551920341392</v>
      </c>
      <c r="G1258" s="4">
        <f t="shared" si="191"/>
        <v>0.62371277483996657</v>
      </c>
      <c r="H1258" s="4">
        <f t="shared" si="192"/>
        <v>0.62371277483996657</v>
      </c>
      <c r="I1258" s="4">
        <f t="shared" si="193"/>
        <v>0.55499999999999994</v>
      </c>
      <c r="J1258">
        <f t="shared" si="195"/>
        <v>1</v>
      </c>
      <c r="K1258" t="str">
        <f>train!T1258</f>
        <v>no</v>
      </c>
      <c r="L1258">
        <f t="shared" si="196"/>
        <v>1.128143884114172</v>
      </c>
      <c r="M1258">
        <f t="shared" si="197"/>
        <v>1.2314446695909722</v>
      </c>
      <c r="N1258">
        <f t="shared" si="198"/>
        <v>1.2314446695909722</v>
      </c>
      <c r="O1258">
        <f t="shared" si="199"/>
        <v>1.2314446695909722</v>
      </c>
    </row>
    <row r="1259" spans="1:15">
      <c r="A1259">
        <f t="shared" si="194"/>
        <v>1258</v>
      </c>
      <c r="B1259">
        <f>train!G1259</f>
        <v>72.8</v>
      </c>
      <c r="C1259">
        <f>train!J1259</f>
        <v>267.10000000000002</v>
      </c>
      <c r="D1259">
        <f>train!M1259</f>
        <v>222.5</v>
      </c>
      <c r="E1259">
        <f>train!P1259</f>
        <v>11.8</v>
      </c>
      <c r="F1259" s="4">
        <f t="shared" si="190"/>
        <v>0.20711237553342815</v>
      </c>
      <c r="G1259" s="4">
        <f t="shared" si="191"/>
        <v>0.74338992485388256</v>
      </c>
      <c r="H1259" s="4">
        <f t="shared" si="192"/>
        <v>0.74338992485388256</v>
      </c>
      <c r="I1259" s="4">
        <f t="shared" si="193"/>
        <v>0.59000000000000008</v>
      </c>
      <c r="J1259">
        <f t="shared" si="195"/>
        <v>1</v>
      </c>
      <c r="K1259" t="str">
        <f>train!T1259</f>
        <v>no</v>
      </c>
      <c r="L1259">
        <f t="shared" si="196"/>
        <v>1.128143884114172</v>
      </c>
      <c r="M1259">
        <f t="shared" si="197"/>
        <v>1.2232140846342565</v>
      </c>
      <c r="N1259">
        <f t="shared" si="198"/>
        <v>1.2232140846342565</v>
      </c>
      <c r="O1259">
        <f t="shared" si="199"/>
        <v>1.2232140846342565</v>
      </c>
    </row>
    <row r="1260" spans="1:15">
      <c r="A1260">
        <f t="shared" si="194"/>
        <v>1259</v>
      </c>
      <c r="B1260">
        <f>train!G1260</f>
        <v>196.1</v>
      </c>
      <c r="C1260">
        <f>train!J1260</f>
        <v>296.5</v>
      </c>
      <c r="D1260">
        <f>train!M1260</f>
        <v>211.5</v>
      </c>
      <c r="E1260">
        <f>train!P1260</f>
        <v>7</v>
      </c>
      <c r="F1260" s="4">
        <f t="shared" si="190"/>
        <v>0.55789473684210522</v>
      </c>
      <c r="G1260" s="4">
        <f t="shared" si="191"/>
        <v>0.82521569718897858</v>
      </c>
      <c r="H1260" s="4">
        <f t="shared" si="192"/>
        <v>0.82521569718897858</v>
      </c>
      <c r="I1260" s="4">
        <f t="shared" si="193"/>
        <v>0.35</v>
      </c>
      <c r="J1260">
        <f t="shared" si="195"/>
        <v>1</v>
      </c>
      <c r="K1260" t="str">
        <f>train!T1260</f>
        <v>no</v>
      </c>
      <c r="L1260">
        <f t="shared" si="196"/>
        <v>1.128143884114172</v>
      </c>
      <c r="M1260">
        <f t="shared" si="197"/>
        <v>1.3400404587811168</v>
      </c>
      <c r="N1260">
        <f t="shared" si="198"/>
        <v>1.3400404587811168</v>
      </c>
      <c r="O1260">
        <f t="shared" si="199"/>
        <v>1.3400404587811168</v>
      </c>
    </row>
    <row r="1261" spans="1:15">
      <c r="A1261">
        <f t="shared" si="194"/>
        <v>1260</v>
      </c>
      <c r="B1261">
        <f>train!G1261</f>
        <v>197.1</v>
      </c>
      <c r="C1261">
        <f>train!J1261</f>
        <v>165.9</v>
      </c>
      <c r="D1261">
        <f>train!M1261</f>
        <v>227.3</v>
      </c>
      <c r="E1261">
        <f>train!P1261</f>
        <v>12.8</v>
      </c>
      <c r="F1261" s="4">
        <f t="shared" si="190"/>
        <v>0.5607396870554765</v>
      </c>
      <c r="G1261" s="4">
        <f t="shared" si="191"/>
        <v>0.46173114389089898</v>
      </c>
      <c r="H1261" s="4">
        <f t="shared" si="192"/>
        <v>0.46173114389089898</v>
      </c>
      <c r="I1261" s="4">
        <f t="shared" si="193"/>
        <v>0.64</v>
      </c>
      <c r="J1261">
        <f t="shared" si="195"/>
        <v>2</v>
      </c>
      <c r="K1261" t="str">
        <f>train!T1261</f>
        <v>no</v>
      </c>
      <c r="L1261">
        <f t="shared" si="196"/>
        <v>1.128143884114172</v>
      </c>
      <c r="M1261">
        <f t="shared" si="197"/>
        <v>1.0725764751833176</v>
      </c>
      <c r="N1261">
        <f t="shared" si="198"/>
        <v>1.0725764751833176</v>
      </c>
      <c r="O1261">
        <f t="shared" si="199"/>
        <v>1.0725764751833176</v>
      </c>
    </row>
    <row r="1262" spans="1:15">
      <c r="A1262">
        <f t="shared" si="194"/>
        <v>1261</v>
      </c>
      <c r="B1262">
        <f>train!G1262</f>
        <v>219.6</v>
      </c>
      <c r="C1262">
        <f>train!J1262</f>
        <v>303.3</v>
      </c>
      <c r="D1262">
        <f>train!M1262</f>
        <v>154.5</v>
      </c>
      <c r="E1262">
        <f>train!P1262</f>
        <v>9.6999999999999993</v>
      </c>
      <c r="F1262" s="4">
        <f t="shared" si="190"/>
        <v>0.62475106685632997</v>
      </c>
      <c r="G1262" s="4">
        <f t="shared" si="191"/>
        <v>0.84414138602838851</v>
      </c>
      <c r="H1262" s="4">
        <f t="shared" si="192"/>
        <v>0.84414138602838851</v>
      </c>
      <c r="I1262" s="4">
        <f t="shared" si="193"/>
        <v>0.48499999999999999</v>
      </c>
      <c r="J1262">
        <f t="shared" si="195"/>
        <v>1</v>
      </c>
      <c r="K1262" t="str">
        <f>train!T1262</f>
        <v>no</v>
      </c>
      <c r="L1262">
        <f t="shared" si="196"/>
        <v>1.128143884114172</v>
      </c>
      <c r="M1262">
        <f t="shared" si="197"/>
        <v>1.4320224351419848</v>
      </c>
      <c r="N1262">
        <f t="shared" si="198"/>
        <v>1.4320224351419848</v>
      </c>
      <c r="O1262">
        <f t="shared" si="199"/>
        <v>1.4320224351419848</v>
      </c>
    </row>
    <row r="1263" spans="1:15">
      <c r="A1263">
        <f t="shared" si="194"/>
        <v>1262</v>
      </c>
      <c r="B1263">
        <f>train!G1263</f>
        <v>216</v>
      </c>
      <c r="C1263">
        <f>train!J1263</f>
        <v>186.9</v>
      </c>
      <c r="D1263">
        <f>train!M1263</f>
        <v>210.7</v>
      </c>
      <c r="E1263">
        <f>train!P1263</f>
        <v>4.9000000000000004</v>
      </c>
      <c r="F1263" s="4">
        <f t="shared" si="190"/>
        <v>0.61450924608819346</v>
      </c>
      <c r="G1263" s="4">
        <f t="shared" si="191"/>
        <v>0.52017812413025322</v>
      </c>
      <c r="H1263" s="4">
        <f t="shared" si="192"/>
        <v>0.52017812413025322</v>
      </c>
      <c r="I1263" s="4">
        <f t="shared" si="193"/>
        <v>0.24500000000000002</v>
      </c>
      <c r="J1263">
        <f t="shared" si="195"/>
        <v>2</v>
      </c>
      <c r="K1263" t="str">
        <f>train!T1263</f>
        <v>no</v>
      </c>
      <c r="L1263">
        <f t="shared" si="196"/>
        <v>1.128143884114172</v>
      </c>
      <c r="M1263">
        <f t="shared" si="197"/>
        <v>0.98935189653389666</v>
      </c>
      <c r="N1263">
        <f t="shared" si="198"/>
        <v>0.98935189653389666</v>
      </c>
      <c r="O1263">
        <f t="shared" si="199"/>
        <v>0.98935189653389666</v>
      </c>
    </row>
    <row r="1264" spans="1:15">
      <c r="A1264">
        <f t="shared" si="194"/>
        <v>1263</v>
      </c>
      <c r="B1264">
        <f>train!G1264</f>
        <v>222.9</v>
      </c>
      <c r="C1264">
        <f>train!J1264</f>
        <v>262</v>
      </c>
      <c r="D1264">
        <f>train!M1264</f>
        <v>191.4</v>
      </c>
      <c r="E1264">
        <f>train!P1264</f>
        <v>10.8</v>
      </c>
      <c r="F1264" s="4">
        <f t="shared" si="190"/>
        <v>0.6341394025604552</v>
      </c>
      <c r="G1264" s="4">
        <f t="shared" si="191"/>
        <v>0.72919565822432508</v>
      </c>
      <c r="H1264" s="4">
        <f t="shared" si="192"/>
        <v>0.72919565822432508</v>
      </c>
      <c r="I1264" s="4">
        <f t="shared" si="193"/>
        <v>0.54</v>
      </c>
      <c r="J1264">
        <f t="shared" si="195"/>
        <v>1</v>
      </c>
      <c r="K1264" t="str">
        <f>train!T1264</f>
        <v>no</v>
      </c>
      <c r="L1264">
        <f t="shared" si="196"/>
        <v>1.128143884114172</v>
      </c>
      <c r="M1264">
        <f t="shared" si="197"/>
        <v>1.3255886985887231</v>
      </c>
      <c r="N1264">
        <f t="shared" si="198"/>
        <v>1.3255886985887231</v>
      </c>
      <c r="O1264">
        <f t="shared" si="199"/>
        <v>1.3255886985887231</v>
      </c>
    </row>
    <row r="1265" spans="1:15">
      <c r="A1265">
        <f t="shared" si="194"/>
        <v>1264</v>
      </c>
      <c r="B1265">
        <f>train!G1265</f>
        <v>115.9</v>
      </c>
      <c r="C1265">
        <f>train!J1265</f>
        <v>236.6</v>
      </c>
      <c r="D1265">
        <f>train!M1265</f>
        <v>255</v>
      </c>
      <c r="E1265">
        <f>train!P1265</f>
        <v>11.7</v>
      </c>
      <c r="F1265" s="4">
        <f t="shared" si="190"/>
        <v>0.32972972972972975</v>
      </c>
      <c r="G1265" s="4">
        <f t="shared" si="191"/>
        <v>0.65850264403005843</v>
      </c>
      <c r="H1265" s="4">
        <f t="shared" si="192"/>
        <v>0.65850264403005843</v>
      </c>
      <c r="I1265" s="4">
        <f t="shared" si="193"/>
        <v>0.58499999999999996</v>
      </c>
      <c r="J1265">
        <f t="shared" si="195"/>
        <v>1</v>
      </c>
      <c r="K1265" t="str">
        <f>train!T1265</f>
        <v>no</v>
      </c>
      <c r="L1265">
        <f t="shared" si="196"/>
        <v>1.128143884114172</v>
      </c>
      <c r="M1265">
        <f t="shared" si="197"/>
        <v>1.1481281109078361</v>
      </c>
      <c r="N1265">
        <f t="shared" si="198"/>
        <v>1.1481281109078361</v>
      </c>
      <c r="O1265">
        <f t="shared" si="199"/>
        <v>1.1481281109078361</v>
      </c>
    </row>
    <row r="1266" spans="1:15">
      <c r="A1266">
        <f t="shared" si="194"/>
        <v>1265</v>
      </c>
      <c r="B1266">
        <f>train!G1266</f>
        <v>189.8</v>
      </c>
      <c r="C1266">
        <f>train!J1266</f>
        <v>147.69999999999999</v>
      </c>
      <c r="D1266">
        <f>train!M1266</f>
        <v>172.7</v>
      </c>
      <c r="E1266">
        <f>train!P1266</f>
        <v>10.6</v>
      </c>
      <c r="F1266" s="4">
        <f t="shared" si="190"/>
        <v>0.53997155049786627</v>
      </c>
      <c r="G1266" s="4">
        <f t="shared" si="191"/>
        <v>0.41107709435012518</v>
      </c>
      <c r="H1266" s="4">
        <f t="shared" si="192"/>
        <v>0.41107709435012518</v>
      </c>
      <c r="I1266" s="4">
        <f t="shared" si="193"/>
        <v>0.53</v>
      </c>
      <c r="J1266">
        <f t="shared" si="195"/>
        <v>2</v>
      </c>
      <c r="K1266" t="str">
        <f>train!T1266</f>
        <v>no</v>
      </c>
      <c r="L1266">
        <f t="shared" si="196"/>
        <v>1.128143884114172</v>
      </c>
      <c r="M1266">
        <f t="shared" si="197"/>
        <v>0.95416876407989437</v>
      </c>
      <c r="N1266">
        <f t="shared" si="198"/>
        <v>0.95416876407989437</v>
      </c>
      <c r="O1266">
        <f t="shared" si="199"/>
        <v>0.95416876407989437</v>
      </c>
    </row>
    <row r="1267" spans="1:15">
      <c r="A1267">
        <f t="shared" si="194"/>
        <v>1266</v>
      </c>
      <c r="B1267">
        <f>train!G1267</f>
        <v>136.4</v>
      </c>
      <c r="C1267">
        <f>train!J1267</f>
        <v>202.5</v>
      </c>
      <c r="D1267">
        <f>train!M1267</f>
        <v>230.7</v>
      </c>
      <c r="E1267">
        <f>train!P1267</f>
        <v>11.5</v>
      </c>
      <c r="F1267" s="4">
        <f t="shared" si="190"/>
        <v>0.38805120910384072</v>
      </c>
      <c r="G1267" s="4">
        <f t="shared" si="191"/>
        <v>0.56359588087948786</v>
      </c>
      <c r="H1267" s="4">
        <f t="shared" si="192"/>
        <v>0.56359588087948786</v>
      </c>
      <c r="I1267" s="4">
        <f t="shared" si="193"/>
        <v>0.57499999999999996</v>
      </c>
      <c r="J1267">
        <f t="shared" si="195"/>
        <v>2</v>
      </c>
      <c r="K1267" t="str">
        <f>train!T1267</f>
        <v>no</v>
      </c>
      <c r="L1267">
        <f t="shared" si="196"/>
        <v>1.128143884114172</v>
      </c>
      <c r="M1267">
        <f t="shared" si="197"/>
        <v>1.05664060814243</v>
      </c>
      <c r="N1267">
        <f t="shared" si="198"/>
        <v>1.05664060814243</v>
      </c>
      <c r="O1267">
        <f t="shared" si="199"/>
        <v>1.05664060814243</v>
      </c>
    </row>
    <row r="1268" spans="1:15">
      <c r="A1268">
        <f t="shared" si="194"/>
        <v>1267</v>
      </c>
      <c r="B1268">
        <f>train!G1268</f>
        <v>170.5</v>
      </c>
      <c r="C1268">
        <f>train!J1268</f>
        <v>277.5</v>
      </c>
      <c r="D1268">
        <f>train!M1268</f>
        <v>162.5</v>
      </c>
      <c r="E1268">
        <f>train!P1268</f>
        <v>12.2</v>
      </c>
      <c r="F1268" s="4">
        <f t="shared" si="190"/>
        <v>0.48506401137980087</v>
      </c>
      <c r="G1268" s="4">
        <f t="shared" si="191"/>
        <v>0.77233509602003891</v>
      </c>
      <c r="H1268" s="4">
        <f t="shared" si="192"/>
        <v>0.77233509602003891</v>
      </c>
      <c r="I1268" s="4">
        <f t="shared" si="193"/>
        <v>0.61</v>
      </c>
      <c r="J1268">
        <f t="shared" si="195"/>
        <v>1</v>
      </c>
      <c r="K1268" t="str">
        <f>train!T1268</f>
        <v>no</v>
      </c>
      <c r="L1268">
        <f t="shared" si="196"/>
        <v>1.128143884114172</v>
      </c>
      <c r="M1268">
        <f t="shared" si="197"/>
        <v>1.341786158903284</v>
      </c>
      <c r="N1268">
        <f t="shared" si="198"/>
        <v>1.341786158903284</v>
      </c>
      <c r="O1268">
        <f t="shared" si="199"/>
        <v>1.341786158903284</v>
      </c>
    </row>
    <row r="1269" spans="1:15">
      <c r="A1269">
        <f t="shared" si="194"/>
        <v>1268</v>
      </c>
      <c r="B1269">
        <f>train!G1269</f>
        <v>272.39999999999998</v>
      </c>
      <c r="C1269">
        <f>train!J1269</f>
        <v>107.9</v>
      </c>
      <c r="D1269">
        <f>train!M1269</f>
        <v>185.5</v>
      </c>
      <c r="E1269">
        <f>train!P1269</f>
        <v>12.7</v>
      </c>
      <c r="F1269" s="4">
        <f t="shared" si="190"/>
        <v>0.77496443812233284</v>
      </c>
      <c r="G1269" s="4">
        <f t="shared" si="191"/>
        <v>0.3003061508488728</v>
      </c>
      <c r="H1269" s="4">
        <f t="shared" si="192"/>
        <v>0.3003061508488728</v>
      </c>
      <c r="I1269" s="4">
        <f t="shared" si="193"/>
        <v>0.63500000000000001</v>
      </c>
      <c r="J1269">
        <f t="shared" si="195"/>
        <v>2</v>
      </c>
      <c r="K1269" t="str">
        <f>train!T1269</f>
        <v>no</v>
      </c>
      <c r="L1269">
        <f t="shared" si="196"/>
        <v>1.128143884114172</v>
      </c>
      <c r="M1269">
        <f t="shared" si="197"/>
        <v>1.0881922848603527</v>
      </c>
      <c r="N1269">
        <f t="shared" si="198"/>
        <v>1.0881922848603527</v>
      </c>
      <c r="O1269">
        <f t="shared" si="199"/>
        <v>1.0881922848603527</v>
      </c>
    </row>
    <row r="1270" spans="1:15">
      <c r="A1270">
        <f t="shared" si="194"/>
        <v>1269</v>
      </c>
      <c r="B1270">
        <f>train!G1270</f>
        <v>210</v>
      </c>
      <c r="C1270">
        <f>train!J1270</f>
        <v>232.7</v>
      </c>
      <c r="D1270">
        <f>train!M1270</f>
        <v>168.8</v>
      </c>
      <c r="E1270">
        <f>train!P1270</f>
        <v>5.9</v>
      </c>
      <c r="F1270" s="4">
        <f t="shared" si="190"/>
        <v>0.59743954480796591</v>
      </c>
      <c r="G1270" s="4">
        <f t="shared" si="191"/>
        <v>0.64764820484274976</v>
      </c>
      <c r="H1270" s="4">
        <f t="shared" si="192"/>
        <v>0.64764820484274976</v>
      </c>
      <c r="I1270" s="4">
        <f t="shared" si="193"/>
        <v>0.29500000000000004</v>
      </c>
      <c r="J1270">
        <f t="shared" si="195"/>
        <v>1</v>
      </c>
      <c r="K1270" t="str">
        <f>train!T1270</f>
        <v>no</v>
      </c>
      <c r="L1270">
        <f t="shared" si="196"/>
        <v>1.128143884114172</v>
      </c>
      <c r="M1270">
        <f t="shared" si="197"/>
        <v>1.1326320691965341</v>
      </c>
      <c r="N1270">
        <f t="shared" si="198"/>
        <v>1.1326320691965341</v>
      </c>
      <c r="O1270">
        <f t="shared" si="199"/>
        <v>1.1326320691965341</v>
      </c>
    </row>
    <row r="1271" spans="1:15">
      <c r="A1271">
        <f t="shared" si="194"/>
        <v>1270</v>
      </c>
      <c r="B1271">
        <f>train!G1271</f>
        <v>153.9</v>
      </c>
      <c r="C1271">
        <f>train!J1271</f>
        <v>220.1</v>
      </c>
      <c r="D1271">
        <f>train!M1271</f>
        <v>280.5</v>
      </c>
      <c r="E1271">
        <f>train!P1271</f>
        <v>8.5</v>
      </c>
      <c r="F1271" s="4">
        <f t="shared" si="190"/>
        <v>0.43783783783783786</v>
      </c>
      <c r="G1271" s="4">
        <f t="shared" si="191"/>
        <v>0.6125800166991372</v>
      </c>
      <c r="H1271" s="4">
        <f t="shared" si="192"/>
        <v>0.6125800166991372</v>
      </c>
      <c r="I1271" s="4">
        <f t="shared" si="193"/>
        <v>0.42499999999999999</v>
      </c>
      <c r="J1271">
        <f t="shared" si="195"/>
        <v>2</v>
      </c>
      <c r="K1271" t="str">
        <f>train!T1271</f>
        <v>no</v>
      </c>
      <c r="L1271">
        <f t="shared" si="196"/>
        <v>1.128143884114172</v>
      </c>
      <c r="M1271">
        <f t="shared" si="197"/>
        <v>1.0596393376808655</v>
      </c>
      <c r="N1271">
        <f t="shared" si="198"/>
        <v>1.0596393376808655</v>
      </c>
      <c r="O1271">
        <f t="shared" si="199"/>
        <v>1.0596393376808655</v>
      </c>
    </row>
    <row r="1272" spans="1:15">
      <c r="A1272">
        <f t="shared" si="194"/>
        <v>1271</v>
      </c>
      <c r="B1272">
        <f>train!G1272</f>
        <v>252.4</v>
      </c>
      <c r="C1272">
        <f>train!J1272</f>
        <v>167.9</v>
      </c>
      <c r="D1272">
        <f>train!M1272</f>
        <v>248.3</v>
      </c>
      <c r="E1272">
        <f>train!P1272</f>
        <v>10.7</v>
      </c>
      <c r="F1272" s="4">
        <f t="shared" si="190"/>
        <v>0.71806543385490751</v>
      </c>
      <c r="G1272" s="4">
        <f t="shared" si="191"/>
        <v>0.46729752296131366</v>
      </c>
      <c r="H1272" s="4">
        <f t="shared" si="192"/>
        <v>0.46729752296131366</v>
      </c>
      <c r="I1272" s="4">
        <f t="shared" si="193"/>
        <v>0.53499999999999992</v>
      </c>
      <c r="J1272">
        <f t="shared" si="195"/>
        <v>2</v>
      </c>
      <c r="K1272" t="str">
        <f>train!T1272</f>
        <v>no</v>
      </c>
      <c r="L1272">
        <f t="shared" si="196"/>
        <v>1.128143884114172</v>
      </c>
      <c r="M1272">
        <f t="shared" si="197"/>
        <v>1.1129137061015986</v>
      </c>
      <c r="N1272">
        <f t="shared" si="198"/>
        <v>1.1129137061015986</v>
      </c>
      <c r="O1272">
        <f t="shared" si="199"/>
        <v>1.1129137061015986</v>
      </c>
    </row>
    <row r="1273" spans="1:15">
      <c r="A1273">
        <f t="shared" si="194"/>
        <v>1272</v>
      </c>
      <c r="B1273">
        <f>train!G1273</f>
        <v>197.9</v>
      </c>
      <c r="C1273">
        <f>train!J1273</f>
        <v>168.1</v>
      </c>
      <c r="D1273">
        <f>train!M1273</f>
        <v>239.8</v>
      </c>
      <c r="E1273">
        <f>train!P1273</f>
        <v>12</v>
      </c>
      <c r="F1273" s="4">
        <f t="shared" si="190"/>
        <v>0.56301564722617359</v>
      </c>
      <c r="G1273" s="4">
        <f t="shared" si="191"/>
        <v>0.46785416086835513</v>
      </c>
      <c r="H1273" s="4">
        <f t="shared" si="192"/>
        <v>0.46785416086835513</v>
      </c>
      <c r="I1273" s="4">
        <f t="shared" si="193"/>
        <v>0.6</v>
      </c>
      <c r="J1273">
        <f t="shared" si="195"/>
        <v>2</v>
      </c>
      <c r="K1273" t="str">
        <f>train!T1273</f>
        <v>no</v>
      </c>
      <c r="L1273">
        <f t="shared" si="196"/>
        <v>1.128143884114172</v>
      </c>
      <c r="M1273">
        <f t="shared" si="197"/>
        <v>1.0558227364028361</v>
      </c>
      <c r="N1273">
        <f t="shared" si="198"/>
        <v>1.0558227364028361</v>
      </c>
      <c r="O1273">
        <f t="shared" si="199"/>
        <v>1.0558227364028361</v>
      </c>
    </row>
    <row r="1274" spans="1:15">
      <c r="A1274">
        <f t="shared" si="194"/>
        <v>1273</v>
      </c>
      <c r="B1274">
        <f>train!G1274</f>
        <v>152.4</v>
      </c>
      <c r="C1274">
        <f>train!J1274</f>
        <v>274.60000000000002</v>
      </c>
      <c r="D1274">
        <f>train!M1274</f>
        <v>252.2</v>
      </c>
      <c r="E1274">
        <f>train!P1274</f>
        <v>6.6</v>
      </c>
      <c r="F1274" s="4">
        <f t="shared" si="190"/>
        <v>0.43357041251778095</v>
      </c>
      <c r="G1274" s="4">
        <f t="shared" si="191"/>
        <v>0.76426384636793765</v>
      </c>
      <c r="H1274" s="4">
        <f t="shared" si="192"/>
        <v>0.76426384636793765</v>
      </c>
      <c r="I1274" s="4">
        <f t="shared" si="193"/>
        <v>0.32999999999999996</v>
      </c>
      <c r="J1274">
        <f t="shared" si="195"/>
        <v>1</v>
      </c>
      <c r="K1274" t="str">
        <f>train!T1274</f>
        <v>no</v>
      </c>
      <c r="L1274">
        <f t="shared" si="196"/>
        <v>1.128143884114172</v>
      </c>
      <c r="M1274">
        <f t="shared" si="197"/>
        <v>1.2104056164530417</v>
      </c>
      <c r="N1274">
        <f t="shared" si="198"/>
        <v>1.2104056164530417</v>
      </c>
      <c r="O1274">
        <f t="shared" si="199"/>
        <v>1.2104056164530417</v>
      </c>
    </row>
    <row r="1275" spans="1:15">
      <c r="A1275">
        <f t="shared" si="194"/>
        <v>1274</v>
      </c>
      <c r="B1275">
        <f>train!G1275</f>
        <v>237.4</v>
      </c>
      <c r="C1275">
        <f>train!J1275</f>
        <v>175.9</v>
      </c>
      <c r="D1275">
        <f>train!M1275</f>
        <v>210.3</v>
      </c>
      <c r="E1275">
        <f>train!P1275</f>
        <v>9.1999999999999993</v>
      </c>
      <c r="F1275" s="4">
        <f t="shared" si="190"/>
        <v>0.67539118065433856</v>
      </c>
      <c r="G1275" s="4">
        <f t="shared" si="191"/>
        <v>0.48956303924297245</v>
      </c>
      <c r="H1275" s="4">
        <f t="shared" si="192"/>
        <v>0.48956303924297245</v>
      </c>
      <c r="I1275" s="4">
        <f t="shared" si="193"/>
        <v>0.45999999999999996</v>
      </c>
      <c r="J1275">
        <f t="shared" si="195"/>
        <v>2</v>
      </c>
      <c r="K1275" t="str">
        <f>train!T1275</f>
        <v>no</v>
      </c>
      <c r="L1275">
        <f t="shared" si="196"/>
        <v>1.128143884114172</v>
      </c>
      <c r="M1275">
        <f t="shared" si="197"/>
        <v>1.071026230160258</v>
      </c>
      <c r="N1275">
        <f t="shared" si="198"/>
        <v>1.071026230160258</v>
      </c>
      <c r="O1275">
        <f t="shared" si="199"/>
        <v>1.071026230160258</v>
      </c>
    </row>
    <row r="1276" spans="1:15">
      <c r="A1276">
        <f t="shared" si="194"/>
        <v>1275</v>
      </c>
      <c r="B1276">
        <f>train!G1276</f>
        <v>265.60000000000002</v>
      </c>
      <c r="C1276">
        <f>train!J1276</f>
        <v>180.7</v>
      </c>
      <c r="D1276">
        <f>train!M1276</f>
        <v>211.1</v>
      </c>
      <c r="E1276">
        <f>train!P1276</f>
        <v>8.6</v>
      </c>
      <c r="F1276" s="4">
        <f t="shared" si="190"/>
        <v>0.75561877667140831</v>
      </c>
      <c r="G1276" s="4">
        <f t="shared" si="191"/>
        <v>0.50292234901196764</v>
      </c>
      <c r="H1276" s="4">
        <f t="shared" si="192"/>
        <v>0.50292234901196764</v>
      </c>
      <c r="I1276" s="4">
        <f t="shared" si="193"/>
        <v>0.43</v>
      </c>
      <c r="J1276">
        <f t="shared" si="195"/>
        <v>2</v>
      </c>
      <c r="K1276" t="str">
        <f>train!T1276</f>
        <v>no</v>
      </c>
      <c r="L1276">
        <f t="shared" si="196"/>
        <v>1.128143884114172</v>
      </c>
      <c r="M1276">
        <f t="shared" si="197"/>
        <v>1.1232637775383958</v>
      </c>
      <c r="N1276">
        <f t="shared" si="198"/>
        <v>1.1232637775383958</v>
      </c>
      <c r="O1276">
        <f t="shared" si="199"/>
        <v>1.1232637775383958</v>
      </c>
    </row>
    <row r="1277" spans="1:15">
      <c r="A1277">
        <f t="shared" si="194"/>
        <v>1276</v>
      </c>
      <c r="B1277">
        <f>train!G1277</f>
        <v>197.3</v>
      </c>
      <c r="C1277">
        <f>train!J1277</f>
        <v>305.8</v>
      </c>
      <c r="D1277">
        <f>train!M1277</f>
        <v>171</v>
      </c>
      <c r="E1277">
        <f>train!P1277</f>
        <v>6.7</v>
      </c>
      <c r="F1277" s="4">
        <f t="shared" si="190"/>
        <v>0.5613086770981508</v>
      </c>
      <c r="G1277" s="4">
        <f t="shared" si="191"/>
        <v>0.85109935986640695</v>
      </c>
      <c r="H1277" s="4">
        <f t="shared" si="192"/>
        <v>0.85109935986640695</v>
      </c>
      <c r="I1277" s="4">
        <f t="shared" si="193"/>
        <v>0.33500000000000002</v>
      </c>
      <c r="J1277">
        <f t="shared" si="195"/>
        <v>1</v>
      </c>
      <c r="K1277" t="str">
        <f>train!T1277</f>
        <v>no</v>
      </c>
      <c r="L1277">
        <f t="shared" si="196"/>
        <v>1.128143884114172</v>
      </c>
      <c r="M1277">
        <f t="shared" si="197"/>
        <v>1.3696834202529033</v>
      </c>
      <c r="N1277">
        <f t="shared" si="198"/>
        <v>1.3696834202529033</v>
      </c>
      <c r="O1277">
        <f t="shared" si="199"/>
        <v>1.3696834202529033</v>
      </c>
    </row>
    <row r="1278" spans="1:15">
      <c r="A1278">
        <f t="shared" si="194"/>
        <v>1277</v>
      </c>
      <c r="B1278">
        <f>train!G1278</f>
        <v>199.1</v>
      </c>
      <c r="C1278">
        <f>train!J1278</f>
        <v>221.8</v>
      </c>
      <c r="D1278">
        <f>train!M1278</f>
        <v>65.7</v>
      </c>
      <c r="E1278">
        <f>train!P1278</f>
        <v>4.2</v>
      </c>
      <c r="F1278" s="4">
        <f t="shared" si="190"/>
        <v>0.56642958748221905</v>
      </c>
      <c r="G1278" s="4">
        <f t="shared" si="191"/>
        <v>0.61731143890898976</v>
      </c>
      <c r="H1278" s="4">
        <f t="shared" si="192"/>
        <v>0.61731143890898976</v>
      </c>
      <c r="I1278" s="4">
        <f t="shared" si="193"/>
        <v>0.21000000000000002</v>
      </c>
      <c r="J1278">
        <f t="shared" si="195"/>
        <v>2</v>
      </c>
      <c r="K1278" t="str">
        <f>train!T1278</f>
        <v>no</v>
      </c>
      <c r="L1278">
        <f t="shared" si="196"/>
        <v>1.128143884114172</v>
      </c>
      <c r="M1278">
        <f t="shared" si="197"/>
        <v>1.0616446217030686</v>
      </c>
      <c r="N1278">
        <f t="shared" si="198"/>
        <v>1.0616446217030686</v>
      </c>
      <c r="O1278">
        <f t="shared" si="199"/>
        <v>1.0616446217030686</v>
      </c>
    </row>
    <row r="1279" spans="1:15">
      <c r="A1279">
        <f t="shared" si="194"/>
        <v>1278</v>
      </c>
      <c r="B1279">
        <f>train!G1279</f>
        <v>233.7</v>
      </c>
      <c r="C1279">
        <f>train!J1279</f>
        <v>207.9</v>
      </c>
      <c r="D1279">
        <f>train!M1279</f>
        <v>212.7</v>
      </c>
      <c r="E1279">
        <f>train!P1279</f>
        <v>12</v>
      </c>
      <c r="F1279" s="4">
        <f t="shared" si="190"/>
        <v>0.66486486486486485</v>
      </c>
      <c r="G1279" s="4">
        <f t="shared" si="191"/>
        <v>0.57862510436960757</v>
      </c>
      <c r="H1279" s="4">
        <f t="shared" si="192"/>
        <v>0.57862510436960757</v>
      </c>
      <c r="I1279" s="4">
        <f t="shared" si="193"/>
        <v>0.6</v>
      </c>
      <c r="J1279">
        <f t="shared" si="195"/>
        <v>1</v>
      </c>
      <c r="K1279" t="str">
        <f>train!T1279</f>
        <v>no</v>
      </c>
      <c r="L1279">
        <f t="shared" si="196"/>
        <v>1.128143884114172</v>
      </c>
      <c r="M1279">
        <f t="shared" si="197"/>
        <v>1.2131196607693955</v>
      </c>
      <c r="N1279">
        <f t="shared" si="198"/>
        <v>1.2131196607693955</v>
      </c>
      <c r="O1279">
        <f t="shared" si="199"/>
        <v>1.2131196607693955</v>
      </c>
    </row>
    <row r="1280" spans="1:15">
      <c r="A1280">
        <f t="shared" si="194"/>
        <v>1279</v>
      </c>
      <c r="B1280">
        <f>train!G1280</f>
        <v>183.1</v>
      </c>
      <c r="C1280">
        <f>train!J1280</f>
        <v>160.1</v>
      </c>
      <c r="D1280">
        <f>train!M1280</f>
        <v>311.8</v>
      </c>
      <c r="E1280">
        <f>train!P1280</f>
        <v>7</v>
      </c>
      <c r="F1280" s="4">
        <f t="shared" si="190"/>
        <v>0.52091038406827883</v>
      </c>
      <c r="G1280" s="4">
        <f t="shared" si="191"/>
        <v>0.44558864458669634</v>
      </c>
      <c r="H1280" s="4">
        <f t="shared" si="192"/>
        <v>0.44558864458669634</v>
      </c>
      <c r="I1280" s="4">
        <f t="shared" si="193"/>
        <v>0.35</v>
      </c>
      <c r="J1280">
        <f t="shared" si="195"/>
        <v>2</v>
      </c>
      <c r="K1280" t="str">
        <f>train!T1280</f>
        <v>no</v>
      </c>
      <c r="L1280">
        <f t="shared" si="196"/>
        <v>1.128143884114172</v>
      </c>
      <c r="M1280">
        <f t="shared" si="197"/>
        <v>0.88935151014623015</v>
      </c>
      <c r="N1280">
        <f t="shared" si="198"/>
        <v>0.88935151014623015</v>
      </c>
      <c r="O1280">
        <f t="shared" si="199"/>
        <v>0.88935151014623015</v>
      </c>
    </row>
    <row r="1281" spans="1:15">
      <c r="A1281">
        <f t="shared" si="194"/>
        <v>1280</v>
      </c>
      <c r="B1281">
        <f>train!G1281</f>
        <v>207.1</v>
      </c>
      <c r="C1281">
        <f>train!J1281</f>
        <v>200.1</v>
      </c>
      <c r="D1281">
        <f>train!M1281</f>
        <v>194.2</v>
      </c>
      <c r="E1281">
        <f>train!P1281</f>
        <v>12.4</v>
      </c>
      <c r="F1281" s="4">
        <f t="shared" si="190"/>
        <v>0.58918918918918917</v>
      </c>
      <c r="G1281" s="4">
        <f t="shared" si="191"/>
        <v>0.55691622599499024</v>
      </c>
      <c r="H1281" s="4">
        <f t="shared" si="192"/>
        <v>0.55691622599499024</v>
      </c>
      <c r="I1281" s="4">
        <f t="shared" si="193"/>
        <v>0.62</v>
      </c>
      <c r="J1281">
        <f t="shared" si="195"/>
        <v>1</v>
      </c>
      <c r="K1281" t="str">
        <f>train!T1281</f>
        <v>no</v>
      </c>
      <c r="L1281">
        <f t="shared" si="196"/>
        <v>1.128143884114172</v>
      </c>
      <c r="M1281">
        <f t="shared" si="197"/>
        <v>1.1626931092125816</v>
      </c>
      <c r="N1281">
        <f t="shared" si="198"/>
        <v>1.1626931092125816</v>
      </c>
      <c r="O1281">
        <f t="shared" si="199"/>
        <v>1.1626931092125816</v>
      </c>
    </row>
    <row r="1282" spans="1:15">
      <c r="A1282">
        <f t="shared" si="194"/>
        <v>1281</v>
      </c>
      <c r="B1282">
        <f>train!G1282</f>
        <v>139.69999999999999</v>
      </c>
      <c r="C1282">
        <f>train!J1282</f>
        <v>202.6</v>
      </c>
      <c r="D1282">
        <f>train!M1282</f>
        <v>203.6</v>
      </c>
      <c r="E1282">
        <f>train!P1282</f>
        <v>11.3</v>
      </c>
      <c r="F1282" s="4">
        <f t="shared" ref="F1282:F1345" si="200">(B1282-$W$3)/($W$2-$W$3)</f>
        <v>0.39743954480796584</v>
      </c>
      <c r="G1282" s="4">
        <f t="shared" ref="G1282:G1345" si="201">(C1282-$W$5)/($W$4-$W$5)</f>
        <v>0.56387419983300857</v>
      </c>
      <c r="H1282" s="4">
        <f t="shared" ref="H1282:H1345" si="202">(C1282-$W$5)/($W$4-$W$5)</f>
        <v>0.56387419983300857</v>
      </c>
      <c r="I1282" s="4">
        <f t="shared" ref="I1282:I1345" si="203">(E1282-$W$9)/($W$8-$W$9)</f>
        <v>0.56500000000000006</v>
      </c>
      <c r="J1282">
        <f t="shared" si="195"/>
        <v>2</v>
      </c>
      <c r="K1282" t="str">
        <f>train!T1282</f>
        <v>no</v>
      </c>
      <c r="L1282">
        <f t="shared" si="196"/>
        <v>1.128143884114172</v>
      </c>
      <c r="M1282">
        <f t="shared" si="197"/>
        <v>1.055031477374867</v>
      </c>
      <c r="N1282">
        <f t="shared" si="198"/>
        <v>1.055031477374867</v>
      </c>
      <c r="O1282">
        <f t="shared" si="199"/>
        <v>1.055031477374867</v>
      </c>
    </row>
    <row r="1283" spans="1:15">
      <c r="A1283">
        <f t="shared" ref="A1283:A1346" si="204">ROW()-1</f>
        <v>1282</v>
      </c>
      <c r="B1283">
        <f>train!G1283</f>
        <v>177.2</v>
      </c>
      <c r="C1283">
        <f>train!J1283</f>
        <v>228.7</v>
      </c>
      <c r="D1283">
        <f>train!M1283</f>
        <v>194.3</v>
      </c>
      <c r="E1283">
        <f>train!P1283</f>
        <v>8.9</v>
      </c>
      <c r="F1283" s="4">
        <f t="shared" si="200"/>
        <v>0.50412517780938826</v>
      </c>
      <c r="G1283" s="4">
        <f t="shared" si="201"/>
        <v>0.6365154467019204</v>
      </c>
      <c r="H1283" s="4">
        <f t="shared" si="202"/>
        <v>0.6365154467019204</v>
      </c>
      <c r="I1283" s="4">
        <f t="shared" si="203"/>
        <v>0.44500000000000001</v>
      </c>
      <c r="J1283">
        <f t="shared" ref="J1283:J1346" si="205">MATCH(MIN(L1283:O1283),L1283:O1283,0)</f>
        <v>2</v>
      </c>
      <c r="K1283" t="str">
        <f>train!T1283</f>
        <v>no</v>
      </c>
      <c r="L1283">
        <f t="shared" ref="L1283:L1346" si="206">SQRT(($F$2-$Z$3)^2+($G$2-$AA$3)^2+($H$2-$AB$3)^2+($I$2-$AC$3)^2)</f>
        <v>1.128143884114172</v>
      </c>
      <c r="M1283">
        <f t="shared" ref="M1283:M1346" si="207">SQRT((F1283-$Z$4)^2+(G1283-$AA$4)^2+(H1283-$AB$4)^2+(I1283-$AC$4)^2)</f>
        <v>1.1235973579007907</v>
      </c>
      <c r="N1283">
        <f t="shared" ref="N1283:N1346" si="208">SQRT((F1283-$Z$5)^2+(G1283-$AA$5)^2+(H1283-$AB$5)^2+(I1283-$AC$5)^2)</f>
        <v>1.1235973579007907</v>
      </c>
      <c r="O1283">
        <f t="shared" ref="O1283:O1346" si="209">SQRT((F1283-$Z$6)^2+(G1283-$AA$6)^2+(H1283-$AB$6)^2+(I1283-$AC$6)^2)</f>
        <v>1.1235973579007907</v>
      </c>
    </row>
    <row r="1284" spans="1:15">
      <c r="A1284">
        <f t="shared" si="204"/>
        <v>1283</v>
      </c>
      <c r="B1284">
        <f>train!G1284</f>
        <v>169.8</v>
      </c>
      <c r="C1284">
        <f>train!J1284</f>
        <v>173.7</v>
      </c>
      <c r="D1284">
        <f>train!M1284</f>
        <v>214.6</v>
      </c>
      <c r="E1284">
        <f>train!P1284</f>
        <v>9.5</v>
      </c>
      <c r="F1284" s="4">
        <f t="shared" si="200"/>
        <v>0.48307254623044099</v>
      </c>
      <c r="G1284" s="4">
        <f t="shared" si="201"/>
        <v>0.48344002226551624</v>
      </c>
      <c r="H1284" s="4">
        <f t="shared" si="202"/>
        <v>0.48344002226551624</v>
      </c>
      <c r="I1284" s="4">
        <f t="shared" si="203"/>
        <v>0.47499999999999998</v>
      </c>
      <c r="J1284">
        <f t="shared" si="205"/>
        <v>2</v>
      </c>
      <c r="K1284" t="str">
        <f>train!T1284</f>
        <v>no</v>
      </c>
      <c r="L1284">
        <f t="shared" si="206"/>
        <v>1.128143884114172</v>
      </c>
      <c r="M1284">
        <f t="shared" si="207"/>
        <v>0.96250329619057784</v>
      </c>
      <c r="N1284">
        <f t="shared" si="208"/>
        <v>0.96250329619057784</v>
      </c>
      <c r="O1284">
        <f t="shared" si="209"/>
        <v>0.96250329619057784</v>
      </c>
    </row>
    <row r="1285" spans="1:15">
      <c r="A1285">
        <f t="shared" si="204"/>
        <v>1284</v>
      </c>
      <c r="B1285">
        <f>train!G1285</f>
        <v>173.5</v>
      </c>
      <c r="C1285">
        <f>train!J1285</f>
        <v>244.3</v>
      </c>
      <c r="D1285">
        <f>train!M1285</f>
        <v>221.6</v>
      </c>
      <c r="E1285">
        <f>train!P1285</f>
        <v>9.6999999999999993</v>
      </c>
      <c r="F1285" s="4">
        <f t="shared" si="200"/>
        <v>0.49359886201991465</v>
      </c>
      <c r="G1285" s="4">
        <f t="shared" si="201"/>
        <v>0.67993320345115504</v>
      </c>
      <c r="H1285" s="4">
        <f t="shared" si="202"/>
        <v>0.67993320345115504</v>
      </c>
      <c r="I1285" s="4">
        <f t="shared" si="203"/>
        <v>0.48499999999999999</v>
      </c>
      <c r="J1285">
        <f t="shared" si="205"/>
        <v>1</v>
      </c>
      <c r="K1285" t="str">
        <f>train!T1285</f>
        <v>no</v>
      </c>
      <c r="L1285">
        <f t="shared" si="206"/>
        <v>1.128143884114172</v>
      </c>
      <c r="M1285">
        <f t="shared" si="207"/>
        <v>1.1846869455252955</v>
      </c>
      <c r="N1285">
        <f t="shared" si="208"/>
        <v>1.1846869455252955</v>
      </c>
      <c r="O1285">
        <f t="shared" si="209"/>
        <v>1.1846869455252955</v>
      </c>
    </row>
    <row r="1286" spans="1:15">
      <c r="A1286">
        <f t="shared" si="204"/>
        <v>1285</v>
      </c>
      <c r="B1286">
        <f>train!G1286</f>
        <v>159.9</v>
      </c>
      <c r="C1286">
        <f>train!J1286</f>
        <v>172.2</v>
      </c>
      <c r="D1286">
        <f>train!M1286</f>
        <v>263.2</v>
      </c>
      <c r="E1286">
        <f>train!P1286</f>
        <v>5.6</v>
      </c>
      <c r="F1286" s="4">
        <f t="shared" si="200"/>
        <v>0.45490753911806547</v>
      </c>
      <c r="G1286" s="4">
        <f t="shared" si="201"/>
        <v>0.4792652379627052</v>
      </c>
      <c r="H1286" s="4">
        <f t="shared" si="202"/>
        <v>0.4792652379627052</v>
      </c>
      <c r="I1286" s="4">
        <f t="shared" si="203"/>
        <v>0.27999999999999997</v>
      </c>
      <c r="J1286">
        <f t="shared" si="205"/>
        <v>2</v>
      </c>
      <c r="K1286" t="str">
        <f>train!T1286</f>
        <v>no</v>
      </c>
      <c r="L1286">
        <f t="shared" si="206"/>
        <v>1.128143884114172</v>
      </c>
      <c r="M1286">
        <f t="shared" si="207"/>
        <v>0.86297810272645459</v>
      </c>
      <c r="N1286">
        <f t="shared" si="208"/>
        <v>0.86297810272645459</v>
      </c>
      <c r="O1286">
        <f t="shared" si="209"/>
        <v>0.86297810272645459</v>
      </c>
    </row>
    <row r="1287" spans="1:15">
      <c r="A1287">
        <f t="shared" si="204"/>
        <v>1286</v>
      </c>
      <c r="B1287">
        <f>train!G1287</f>
        <v>115.1</v>
      </c>
      <c r="C1287">
        <f>train!J1287</f>
        <v>196.8</v>
      </c>
      <c r="D1287">
        <f>train!M1287</f>
        <v>212.4</v>
      </c>
      <c r="E1287">
        <f>train!P1287</f>
        <v>11.4</v>
      </c>
      <c r="F1287" s="4">
        <f t="shared" si="200"/>
        <v>0.32745376955903271</v>
      </c>
      <c r="G1287" s="4">
        <f t="shared" si="201"/>
        <v>0.54773170052880604</v>
      </c>
      <c r="H1287" s="4">
        <f t="shared" si="202"/>
        <v>0.54773170052880604</v>
      </c>
      <c r="I1287" s="4">
        <f t="shared" si="203"/>
        <v>0.57000000000000006</v>
      </c>
      <c r="J1287">
        <f t="shared" si="205"/>
        <v>2</v>
      </c>
      <c r="K1287" t="str">
        <f>train!T1287</f>
        <v>no</v>
      </c>
      <c r="L1287">
        <f t="shared" si="206"/>
        <v>1.128143884114172</v>
      </c>
      <c r="M1287">
        <f t="shared" si="207"/>
        <v>1.0159458660414815</v>
      </c>
      <c r="N1287">
        <f t="shared" si="208"/>
        <v>1.0159458660414815</v>
      </c>
      <c r="O1287">
        <f t="shared" si="209"/>
        <v>1.0159458660414815</v>
      </c>
    </row>
    <row r="1288" spans="1:15">
      <c r="A1288">
        <f t="shared" si="204"/>
        <v>1287</v>
      </c>
      <c r="B1288">
        <f>train!G1288</f>
        <v>92.2</v>
      </c>
      <c r="C1288">
        <f>train!J1288</f>
        <v>211.2</v>
      </c>
      <c r="D1288">
        <f>train!M1288</f>
        <v>129.1</v>
      </c>
      <c r="E1288">
        <f>train!P1288</f>
        <v>13.1</v>
      </c>
      <c r="F1288" s="4">
        <f t="shared" si="200"/>
        <v>0.26230440967283075</v>
      </c>
      <c r="G1288" s="4">
        <f t="shared" si="201"/>
        <v>0.58780962983579177</v>
      </c>
      <c r="H1288" s="4">
        <f t="shared" si="202"/>
        <v>0.58780962983579177</v>
      </c>
      <c r="I1288" s="4">
        <f t="shared" si="203"/>
        <v>0.65500000000000003</v>
      </c>
      <c r="J1288">
        <f t="shared" si="205"/>
        <v>2</v>
      </c>
      <c r="K1288" t="str">
        <f>train!T1288</f>
        <v>no</v>
      </c>
      <c r="L1288">
        <f t="shared" si="206"/>
        <v>1.128143884114172</v>
      </c>
      <c r="M1288">
        <f t="shared" si="207"/>
        <v>1.0903526609263599</v>
      </c>
      <c r="N1288">
        <f t="shared" si="208"/>
        <v>1.0903526609263599</v>
      </c>
      <c r="O1288">
        <f t="shared" si="209"/>
        <v>1.0903526609263599</v>
      </c>
    </row>
    <row r="1289" spans="1:15">
      <c r="A1289">
        <f t="shared" si="204"/>
        <v>1288</v>
      </c>
      <c r="B1289">
        <f>train!G1289</f>
        <v>117.1</v>
      </c>
      <c r="C1289">
        <f>train!J1289</f>
        <v>235.4</v>
      </c>
      <c r="D1289">
        <f>train!M1289</f>
        <v>221.3</v>
      </c>
      <c r="E1289">
        <f>train!P1289</f>
        <v>9</v>
      </c>
      <c r="F1289" s="4">
        <f t="shared" si="200"/>
        <v>0.33314366998577521</v>
      </c>
      <c r="G1289" s="4">
        <f t="shared" si="201"/>
        <v>0.65516281658780962</v>
      </c>
      <c r="H1289" s="4">
        <f t="shared" si="202"/>
        <v>0.65516281658780962</v>
      </c>
      <c r="I1289" s="4">
        <f t="shared" si="203"/>
        <v>0.45</v>
      </c>
      <c r="J1289">
        <f t="shared" si="205"/>
        <v>2</v>
      </c>
      <c r="K1289" t="str">
        <f>train!T1289</f>
        <v>no</v>
      </c>
      <c r="L1289">
        <f t="shared" si="206"/>
        <v>1.128143884114172</v>
      </c>
      <c r="M1289">
        <f t="shared" si="207"/>
        <v>1.0825716315007219</v>
      </c>
      <c r="N1289">
        <f t="shared" si="208"/>
        <v>1.0825716315007219</v>
      </c>
      <c r="O1289">
        <f t="shared" si="209"/>
        <v>1.0825716315007219</v>
      </c>
    </row>
    <row r="1290" spans="1:15">
      <c r="A1290">
        <f t="shared" si="204"/>
        <v>1289</v>
      </c>
      <c r="B1290">
        <f>train!G1290</f>
        <v>223.3</v>
      </c>
      <c r="C1290">
        <f>train!J1290</f>
        <v>167.1</v>
      </c>
      <c r="D1290">
        <f>train!M1290</f>
        <v>203</v>
      </c>
      <c r="E1290">
        <f>train!P1290</f>
        <v>4.5</v>
      </c>
      <c r="F1290" s="4">
        <f t="shared" si="200"/>
        <v>0.63527738264580369</v>
      </c>
      <c r="G1290" s="4">
        <f t="shared" si="201"/>
        <v>0.46507097133314773</v>
      </c>
      <c r="H1290" s="4">
        <f t="shared" si="202"/>
        <v>0.46507097133314773</v>
      </c>
      <c r="I1290" s="4">
        <f t="shared" si="203"/>
        <v>0.22500000000000001</v>
      </c>
      <c r="J1290">
        <f t="shared" si="205"/>
        <v>2</v>
      </c>
      <c r="K1290" t="str">
        <f>train!T1290</f>
        <v>yes</v>
      </c>
      <c r="L1290">
        <f t="shared" si="206"/>
        <v>1.128143884114172</v>
      </c>
      <c r="M1290">
        <f t="shared" si="207"/>
        <v>0.94169229032355251</v>
      </c>
      <c r="N1290">
        <f t="shared" si="208"/>
        <v>0.94169229032355251</v>
      </c>
      <c r="O1290">
        <f t="shared" si="209"/>
        <v>0.94169229032355251</v>
      </c>
    </row>
    <row r="1291" spans="1:15">
      <c r="A1291">
        <f t="shared" si="204"/>
        <v>1290</v>
      </c>
      <c r="B1291">
        <f>train!G1291</f>
        <v>154.80000000000001</v>
      </c>
      <c r="C1291">
        <f>train!J1291</f>
        <v>171.5</v>
      </c>
      <c r="D1291">
        <f>train!M1291</f>
        <v>227.3</v>
      </c>
      <c r="E1291">
        <f>train!P1291</f>
        <v>10.6</v>
      </c>
      <c r="F1291" s="4">
        <f t="shared" si="200"/>
        <v>0.44039829302987199</v>
      </c>
      <c r="G1291" s="4">
        <f t="shared" si="201"/>
        <v>0.47731700528806009</v>
      </c>
      <c r="H1291" s="4">
        <f t="shared" si="202"/>
        <v>0.47731700528806009</v>
      </c>
      <c r="I1291" s="4">
        <f t="shared" si="203"/>
        <v>0.53</v>
      </c>
      <c r="J1291">
        <f t="shared" si="205"/>
        <v>2</v>
      </c>
      <c r="K1291" t="str">
        <f>train!T1291</f>
        <v>no</v>
      </c>
      <c r="L1291">
        <f t="shared" si="206"/>
        <v>1.128143884114172</v>
      </c>
      <c r="M1291">
        <f t="shared" si="207"/>
        <v>0.96463138222740252</v>
      </c>
      <c r="N1291">
        <f t="shared" si="208"/>
        <v>0.96463138222740252</v>
      </c>
      <c r="O1291">
        <f t="shared" si="209"/>
        <v>0.96463138222740252</v>
      </c>
    </row>
    <row r="1292" spans="1:15">
      <c r="A1292">
        <f t="shared" si="204"/>
        <v>1291</v>
      </c>
      <c r="B1292">
        <f>train!G1292</f>
        <v>261.39999999999998</v>
      </c>
      <c r="C1292">
        <f>train!J1292</f>
        <v>215.7</v>
      </c>
      <c r="D1292">
        <f>train!M1292</f>
        <v>271.8</v>
      </c>
      <c r="E1292">
        <f>train!P1292</f>
        <v>8</v>
      </c>
      <c r="F1292" s="4">
        <f t="shared" si="200"/>
        <v>0.7436699857752489</v>
      </c>
      <c r="G1292" s="4">
        <f t="shared" si="201"/>
        <v>0.60033398274422478</v>
      </c>
      <c r="H1292" s="4">
        <f t="shared" si="202"/>
        <v>0.60033398274422478</v>
      </c>
      <c r="I1292" s="4">
        <f t="shared" si="203"/>
        <v>0.4</v>
      </c>
      <c r="J1292">
        <f t="shared" si="205"/>
        <v>1</v>
      </c>
      <c r="K1292" t="str">
        <f>train!T1292</f>
        <v>yes</v>
      </c>
      <c r="L1292">
        <f t="shared" si="206"/>
        <v>1.128143884114172</v>
      </c>
      <c r="M1292">
        <f t="shared" si="207"/>
        <v>1.1974334342325861</v>
      </c>
      <c r="N1292">
        <f t="shared" si="208"/>
        <v>1.1974334342325861</v>
      </c>
      <c r="O1292">
        <f t="shared" si="209"/>
        <v>1.1974334342325861</v>
      </c>
    </row>
    <row r="1293" spans="1:15">
      <c r="A1293">
        <f t="shared" si="204"/>
        <v>1292</v>
      </c>
      <c r="B1293">
        <f>train!G1293</f>
        <v>46.5</v>
      </c>
      <c r="C1293">
        <f>train!J1293</f>
        <v>186</v>
      </c>
      <c r="D1293">
        <f>train!M1293</f>
        <v>167.5</v>
      </c>
      <c r="E1293">
        <f>train!P1293</f>
        <v>9.6</v>
      </c>
      <c r="F1293" s="4">
        <f t="shared" si="200"/>
        <v>0.13229018492176386</v>
      </c>
      <c r="G1293" s="4">
        <f t="shared" si="201"/>
        <v>0.51767325354856664</v>
      </c>
      <c r="H1293" s="4">
        <f t="shared" si="202"/>
        <v>0.51767325354856664</v>
      </c>
      <c r="I1293" s="4">
        <f t="shared" si="203"/>
        <v>0.48</v>
      </c>
      <c r="J1293">
        <f t="shared" si="205"/>
        <v>2</v>
      </c>
      <c r="K1293" t="str">
        <f>train!T1293</f>
        <v>yes</v>
      </c>
      <c r="L1293">
        <f t="shared" si="206"/>
        <v>1.128143884114172</v>
      </c>
      <c r="M1293">
        <f t="shared" si="207"/>
        <v>0.88536539796049829</v>
      </c>
      <c r="N1293">
        <f t="shared" si="208"/>
        <v>0.88536539796049829</v>
      </c>
      <c r="O1293">
        <f t="shared" si="209"/>
        <v>0.88536539796049829</v>
      </c>
    </row>
    <row r="1294" spans="1:15">
      <c r="A1294">
        <f t="shared" si="204"/>
        <v>1293</v>
      </c>
      <c r="B1294">
        <f>train!G1294</f>
        <v>149.9</v>
      </c>
      <c r="C1294">
        <f>train!J1294</f>
        <v>170.9</v>
      </c>
      <c r="D1294">
        <f>train!M1294</f>
        <v>171.5</v>
      </c>
      <c r="E1294">
        <f>train!P1294</f>
        <v>11.5</v>
      </c>
      <c r="F1294" s="4">
        <f t="shared" si="200"/>
        <v>0.42645803698435281</v>
      </c>
      <c r="G1294" s="4">
        <f t="shared" si="201"/>
        <v>0.47564709156693569</v>
      </c>
      <c r="H1294" s="4">
        <f t="shared" si="202"/>
        <v>0.47564709156693569</v>
      </c>
      <c r="I1294" s="4">
        <f t="shared" si="203"/>
        <v>0.57499999999999996</v>
      </c>
      <c r="J1294">
        <f t="shared" si="205"/>
        <v>2</v>
      </c>
      <c r="K1294" t="str">
        <f>train!T1294</f>
        <v>yes</v>
      </c>
      <c r="L1294">
        <f t="shared" si="206"/>
        <v>1.128143884114172</v>
      </c>
      <c r="M1294">
        <f t="shared" si="207"/>
        <v>0.98232976578169373</v>
      </c>
      <c r="N1294">
        <f t="shared" si="208"/>
        <v>0.98232976578169373</v>
      </c>
      <c r="O1294">
        <f t="shared" si="209"/>
        <v>0.98232976578169373</v>
      </c>
    </row>
    <row r="1295" spans="1:15">
      <c r="A1295">
        <f t="shared" si="204"/>
        <v>1294</v>
      </c>
      <c r="B1295">
        <f>train!G1295</f>
        <v>242.2</v>
      </c>
      <c r="C1295">
        <f>train!J1295</f>
        <v>226.1</v>
      </c>
      <c r="D1295">
        <f>train!M1295</f>
        <v>252</v>
      </c>
      <c r="E1295">
        <f>train!P1295</f>
        <v>13.9</v>
      </c>
      <c r="F1295" s="4">
        <f t="shared" si="200"/>
        <v>0.68904694167852054</v>
      </c>
      <c r="G1295" s="4">
        <f t="shared" si="201"/>
        <v>0.62927915391038125</v>
      </c>
      <c r="H1295" s="4">
        <f t="shared" si="202"/>
        <v>0.62927915391038125</v>
      </c>
      <c r="I1295" s="4">
        <f t="shared" si="203"/>
        <v>0.69500000000000006</v>
      </c>
      <c r="J1295">
        <f t="shared" si="205"/>
        <v>1</v>
      </c>
      <c r="K1295" t="str">
        <f>train!T1295</f>
        <v>yes</v>
      </c>
      <c r="L1295">
        <f t="shared" si="206"/>
        <v>1.128143884114172</v>
      </c>
      <c r="M1295">
        <f t="shared" si="207"/>
        <v>1.3227982442265536</v>
      </c>
      <c r="N1295">
        <f t="shared" si="208"/>
        <v>1.3227982442265536</v>
      </c>
      <c r="O1295">
        <f t="shared" si="209"/>
        <v>1.3227982442265536</v>
      </c>
    </row>
    <row r="1296" spans="1:15">
      <c r="A1296">
        <f t="shared" si="204"/>
        <v>1295</v>
      </c>
      <c r="B1296">
        <f>train!G1296</f>
        <v>222.4</v>
      </c>
      <c r="C1296">
        <f>train!J1296</f>
        <v>185.8</v>
      </c>
      <c r="D1296">
        <f>train!M1296</f>
        <v>237.7</v>
      </c>
      <c r="E1296">
        <f>train!P1296</f>
        <v>12</v>
      </c>
      <c r="F1296" s="4">
        <f t="shared" si="200"/>
        <v>0.63271692745376962</v>
      </c>
      <c r="G1296" s="4">
        <f t="shared" si="201"/>
        <v>0.51711661564152522</v>
      </c>
      <c r="H1296" s="4">
        <f t="shared" si="202"/>
        <v>0.51711661564152522</v>
      </c>
      <c r="I1296" s="4">
        <f t="shared" si="203"/>
        <v>0.6</v>
      </c>
      <c r="J1296">
        <f t="shared" si="205"/>
        <v>1</v>
      </c>
      <c r="K1296" t="str">
        <f>train!T1296</f>
        <v>no</v>
      </c>
      <c r="L1296">
        <f t="shared" si="206"/>
        <v>1.128143884114172</v>
      </c>
      <c r="M1296">
        <f t="shared" si="207"/>
        <v>1.1380465274458811</v>
      </c>
      <c r="N1296">
        <f t="shared" si="208"/>
        <v>1.1380465274458811</v>
      </c>
      <c r="O1296">
        <f t="shared" si="209"/>
        <v>1.1380465274458811</v>
      </c>
    </row>
    <row r="1297" spans="1:15">
      <c r="A1297">
        <f t="shared" si="204"/>
        <v>1296</v>
      </c>
      <c r="B1297">
        <f>train!G1297</f>
        <v>69.400000000000006</v>
      </c>
      <c r="C1297">
        <f>train!J1297</f>
        <v>190.8</v>
      </c>
      <c r="D1297">
        <f>train!M1297</f>
        <v>219.9</v>
      </c>
      <c r="E1297">
        <f>train!P1297</f>
        <v>8.9</v>
      </c>
      <c r="F1297" s="4">
        <f t="shared" si="200"/>
        <v>0.19743954480796588</v>
      </c>
      <c r="G1297" s="4">
        <f t="shared" si="201"/>
        <v>0.53103256331756199</v>
      </c>
      <c r="H1297" s="4">
        <f t="shared" si="202"/>
        <v>0.53103256331756199</v>
      </c>
      <c r="I1297" s="4">
        <f t="shared" si="203"/>
        <v>0.44500000000000001</v>
      </c>
      <c r="J1297">
        <f t="shared" si="205"/>
        <v>2</v>
      </c>
      <c r="K1297" t="str">
        <f>train!T1297</f>
        <v>no</v>
      </c>
      <c r="L1297">
        <f t="shared" si="206"/>
        <v>1.128143884114172</v>
      </c>
      <c r="M1297">
        <f t="shared" si="207"/>
        <v>0.89498521801268749</v>
      </c>
      <c r="N1297">
        <f t="shared" si="208"/>
        <v>0.89498521801268749</v>
      </c>
      <c r="O1297">
        <f t="shared" si="209"/>
        <v>0.89498521801268749</v>
      </c>
    </row>
    <row r="1298" spans="1:15">
      <c r="A1298">
        <f t="shared" si="204"/>
        <v>1297</v>
      </c>
      <c r="B1298">
        <f>train!G1298</f>
        <v>61.2</v>
      </c>
      <c r="C1298">
        <f>train!J1298</f>
        <v>92.3</v>
      </c>
      <c r="D1298">
        <f>train!M1298</f>
        <v>197.4</v>
      </c>
      <c r="E1298">
        <f>train!P1298</f>
        <v>13.7</v>
      </c>
      <c r="F1298" s="4">
        <f t="shared" si="200"/>
        <v>0.1741109530583215</v>
      </c>
      <c r="G1298" s="4">
        <f t="shared" si="201"/>
        <v>0.25688839409963815</v>
      </c>
      <c r="H1298" s="4">
        <f t="shared" si="202"/>
        <v>0.25688839409963815</v>
      </c>
      <c r="I1298" s="4">
        <f t="shared" si="203"/>
        <v>0.68499999999999994</v>
      </c>
      <c r="J1298">
        <f t="shared" si="205"/>
        <v>2</v>
      </c>
      <c r="K1298" t="str">
        <f>train!T1298</f>
        <v>yes</v>
      </c>
      <c r="L1298">
        <f t="shared" si="206"/>
        <v>1.128143884114172</v>
      </c>
      <c r="M1298">
        <f t="shared" si="207"/>
        <v>0.79468416243250939</v>
      </c>
      <c r="N1298">
        <f t="shared" si="208"/>
        <v>0.79468416243250939</v>
      </c>
      <c r="O1298">
        <f t="shared" si="209"/>
        <v>0.79468416243250939</v>
      </c>
    </row>
    <row r="1299" spans="1:15">
      <c r="A1299">
        <f t="shared" si="204"/>
        <v>1298</v>
      </c>
      <c r="B1299">
        <f>train!G1299</f>
        <v>245.2</v>
      </c>
      <c r="C1299">
        <f>train!J1299</f>
        <v>101.5</v>
      </c>
      <c r="D1299">
        <f>train!M1299</f>
        <v>152.30000000000001</v>
      </c>
      <c r="E1299">
        <f>train!P1299</f>
        <v>10.7</v>
      </c>
      <c r="F1299" s="4">
        <f t="shared" si="200"/>
        <v>0.69758179231863437</v>
      </c>
      <c r="G1299" s="4">
        <f t="shared" si="201"/>
        <v>0.28249373782354575</v>
      </c>
      <c r="H1299" s="4">
        <f t="shared" si="202"/>
        <v>0.28249373782354575</v>
      </c>
      <c r="I1299" s="4">
        <f t="shared" si="203"/>
        <v>0.53499999999999992</v>
      </c>
      <c r="J1299">
        <f t="shared" si="205"/>
        <v>2</v>
      </c>
      <c r="K1299" t="str">
        <f>train!T1299</f>
        <v>no</v>
      </c>
      <c r="L1299">
        <f t="shared" si="206"/>
        <v>1.128143884114172</v>
      </c>
      <c r="M1299">
        <f t="shared" si="207"/>
        <v>0.96563491071600904</v>
      </c>
      <c r="N1299">
        <f t="shared" si="208"/>
        <v>0.96563491071600904</v>
      </c>
      <c r="O1299">
        <f t="shared" si="209"/>
        <v>0.96563491071600904</v>
      </c>
    </row>
    <row r="1300" spans="1:15">
      <c r="A1300">
        <f t="shared" si="204"/>
        <v>1299</v>
      </c>
      <c r="B1300">
        <f>train!G1300</f>
        <v>227.4</v>
      </c>
      <c r="C1300">
        <f>train!J1300</f>
        <v>211.5</v>
      </c>
      <c r="D1300">
        <f>train!M1300</f>
        <v>258.2</v>
      </c>
      <c r="E1300">
        <f>train!P1300</f>
        <v>11.9</v>
      </c>
      <c r="F1300" s="4">
        <f t="shared" si="200"/>
        <v>0.6469416785206259</v>
      </c>
      <c r="G1300" s="4">
        <f t="shared" si="201"/>
        <v>0.588644586696354</v>
      </c>
      <c r="H1300" s="4">
        <f t="shared" si="202"/>
        <v>0.588644586696354</v>
      </c>
      <c r="I1300" s="4">
        <f t="shared" si="203"/>
        <v>0.59499999999999997</v>
      </c>
      <c r="J1300">
        <f t="shared" si="205"/>
        <v>1</v>
      </c>
      <c r="K1300" t="str">
        <f>train!T1300</f>
        <v>no</v>
      </c>
      <c r="L1300">
        <f t="shared" si="206"/>
        <v>1.128143884114172</v>
      </c>
      <c r="M1300">
        <f t="shared" si="207"/>
        <v>1.2106045738807234</v>
      </c>
      <c r="N1300">
        <f t="shared" si="208"/>
        <v>1.2106045738807234</v>
      </c>
      <c r="O1300">
        <f t="shared" si="209"/>
        <v>1.2106045738807234</v>
      </c>
    </row>
    <row r="1301" spans="1:15">
      <c r="A1301">
        <f t="shared" si="204"/>
        <v>1300</v>
      </c>
      <c r="B1301">
        <f>train!G1301</f>
        <v>192.8</v>
      </c>
      <c r="C1301">
        <f>train!J1301</f>
        <v>158</v>
      </c>
      <c r="D1301">
        <f>train!M1301</f>
        <v>235.5</v>
      </c>
      <c r="E1301">
        <f>train!P1301</f>
        <v>12.7</v>
      </c>
      <c r="F1301" s="4">
        <f t="shared" si="200"/>
        <v>0.5485064011379801</v>
      </c>
      <c r="G1301" s="4">
        <f t="shared" si="201"/>
        <v>0.43974394656276089</v>
      </c>
      <c r="H1301" s="4">
        <f t="shared" si="202"/>
        <v>0.43974394656276089</v>
      </c>
      <c r="I1301" s="4">
        <f t="shared" si="203"/>
        <v>0.63500000000000001</v>
      </c>
      <c r="J1301">
        <f t="shared" si="205"/>
        <v>2</v>
      </c>
      <c r="K1301" t="str">
        <f>train!T1301</f>
        <v>no</v>
      </c>
      <c r="L1301">
        <f t="shared" si="206"/>
        <v>1.128143884114172</v>
      </c>
      <c r="M1301">
        <f t="shared" si="207"/>
        <v>1.0444298679980974</v>
      </c>
      <c r="N1301">
        <f t="shared" si="208"/>
        <v>1.0444298679980974</v>
      </c>
      <c r="O1301">
        <f t="shared" si="209"/>
        <v>1.0444298679980974</v>
      </c>
    </row>
    <row r="1302" spans="1:15">
      <c r="A1302">
        <f t="shared" si="204"/>
        <v>1301</v>
      </c>
      <c r="B1302">
        <f>train!G1302</f>
        <v>162.6</v>
      </c>
      <c r="C1302">
        <f>train!J1302</f>
        <v>206.2</v>
      </c>
      <c r="D1302">
        <f>train!M1302</f>
        <v>141.6</v>
      </c>
      <c r="E1302">
        <f>train!P1302</f>
        <v>8.1999999999999993</v>
      </c>
      <c r="F1302" s="4">
        <f t="shared" si="200"/>
        <v>0.46258890469416786</v>
      </c>
      <c r="G1302" s="4">
        <f t="shared" si="201"/>
        <v>0.573893682159755</v>
      </c>
      <c r="H1302" s="4">
        <f t="shared" si="202"/>
        <v>0.573893682159755</v>
      </c>
      <c r="I1302" s="4">
        <f t="shared" si="203"/>
        <v>0.41</v>
      </c>
      <c r="J1302">
        <f t="shared" si="205"/>
        <v>2</v>
      </c>
      <c r="K1302" t="str">
        <f>train!T1302</f>
        <v>no</v>
      </c>
      <c r="L1302">
        <f t="shared" si="206"/>
        <v>1.128143884114172</v>
      </c>
      <c r="M1302">
        <f t="shared" si="207"/>
        <v>1.0201943009015066</v>
      </c>
      <c r="N1302">
        <f t="shared" si="208"/>
        <v>1.0201943009015066</v>
      </c>
      <c r="O1302">
        <f t="shared" si="209"/>
        <v>1.0201943009015066</v>
      </c>
    </row>
    <row r="1303" spans="1:15">
      <c r="A1303">
        <f t="shared" si="204"/>
        <v>1302</v>
      </c>
      <c r="B1303">
        <f>train!G1303</f>
        <v>271.10000000000002</v>
      </c>
      <c r="C1303">
        <f>train!J1303</f>
        <v>172</v>
      </c>
      <c r="D1303">
        <f>train!M1303</f>
        <v>169.2</v>
      </c>
      <c r="E1303">
        <f>train!P1303</f>
        <v>10.3</v>
      </c>
      <c r="F1303" s="4">
        <f t="shared" si="200"/>
        <v>0.77126600284495028</v>
      </c>
      <c r="G1303" s="4">
        <f t="shared" si="201"/>
        <v>0.47870860005566379</v>
      </c>
      <c r="H1303" s="4">
        <f t="shared" si="202"/>
        <v>0.47870860005566379</v>
      </c>
      <c r="I1303" s="4">
        <f t="shared" si="203"/>
        <v>0.51500000000000001</v>
      </c>
      <c r="J1303">
        <f t="shared" si="205"/>
        <v>1</v>
      </c>
      <c r="K1303" t="str">
        <f>train!T1303</f>
        <v>no</v>
      </c>
      <c r="L1303">
        <f t="shared" si="206"/>
        <v>1.128143884114172</v>
      </c>
      <c r="M1303">
        <f t="shared" si="207"/>
        <v>1.1482160487812969</v>
      </c>
      <c r="N1303">
        <f t="shared" si="208"/>
        <v>1.1482160487812969</v>
      </c>
      <c r="O1303">
        <f t="shared" si="209"/>
        <v>1.1482160487812969</v>
      </c>
    </row>
    <row r="1304" spans="1:15">
      <c r="A1304">
        <f t="shared" si="204"/>
        <v>1303</v>
      </c>
      <c r="B1304">
        <f>train!G1304</f>
        <v>103.4</v>
      </c>
      <c r="C1304">
        <f>train!J1304</f>
        <v>189.3</v>
      </c>
      <c r="D1304">
        <f>train!M1304</f>
        <v>227.2</v>
      </c>
      <c r="E1304">
        <f>train!P1304</f>
        <v>14.4</v>
      </c>
      <c r="F1304" s="4">
        <f t="shared" si="200"/>
        <v>0.29416785206258894</v>
      </c>
      <c r="G1304" s="4">
        <f t="shared" si="201"/>
        <v>0.52685777901475095</v>
      </c>
      <c r="H1304" s="4">
        <f t="shared" si="202"/>
        <v>0.52685777901475095</v>
      </c>
      <c r="I1304" s="4">
        <f t="shared" si="203"/>
        <v>0.72</v>
      </c>
      <c r="J1304">
        <f t="shared" si="205"/>
        <v>2</v>
      </c>
      <c r="K1304" t="str">
        <f>train!T1304</f>
        <v>no</v>
      </c>
      <c r="L1304">
        <f t="shared" si="206"/>
        <v>1.128143884114172</v>
      </c>
      <c r="M1304">
        <f t="shared" si="207"/>
        <v>1.0770761179247406</v>
      </c>
      <c r="N1304">
        <f t="shared" si="208"/>
        <v>1.0770761179247406</v>
      </c>
      <c r="O1304">
        <f t="shared" si="209"/>
        <v>1.0770761179247406</v>
      </c>
    </row>
    <row r="1305" spans="1:15">
      <c r="A1305">
        <f t="shared" si="204"/>
        <v>1304</v>
      </c>
      <c r="B1305">
        <f>train!G1305</f>
        <v>52.2</v>
      </c>
      <c r="C1305">
        <f>train!J1305</f>
        <v>220.1</v>
      </c>
      <c r="D1305">
        <f>train!M1305</f>
        <v>112.3</v>
      </c>
      <c r="E1305">
        <f>train!P1305</f>
        <v>11.4</v>
      </c>
      <c r="F1305" s="4">
        <f t="shared" si="200"/>
        <v>0.14850640113798008</v>
      </c>
      <c r="G1305" s="4">
        <f t="shared" si="201"/>
        <v>0.6125800166991372</v>
      </c>
      <c r="H1305" s="4">
        <f t="shared" si="202"/>
        <v>0.6125800166991372</v>
      </c>
      <c r="I1305" s="4">
        <f t="shared" si="203"/>
        <v>0.57000000000000006</v>
      </c>
      <c r="J1305">
        <f t="shared" si="205"/>
        <v>2</v>
      </c>
      <c r="K1305" t="str">
        <f>train!T1305</f>
        <v>no</v>
      </c>
      <c r="L1305">
        <f t="shared" si="206"/>
        <v>1.128143884114172</v>
      </c>
      <c r="M1305">
        <f t="shared" si="207"/>
        <v>1.0475985418552209</v>
      </c>
      <c r="N1305">
        <f t="shared" si="208"/>
        <v>1.0475985418552209</v>
      </c>
      <c r="O1305">
        <f t="shared" si="209"/>
        <v>1.0475985418552209</v>
      </c>
    </row>
    <row r="1306" spans="1:15">
      <c r="A1306">
        <f t="shared" si="204"/>
        <v>1305</v>
      </c>
      <c r="B1306">
        <f>train!G1306</f>
        <v>165.4</v>
      </c>
      <c r="C1306">
        <f>train!J1306</f>
        <v>273.7</v>
      </c>
      <c r="D1306">
        <f>train!M1306</f>
        <v>210</v>
      </c>
      <c r="E1306">
        <f>train!P1306</f>
        <v>8.6999999999999993</v>
      </c>
      <c r="F1306" s="4">
        <f t="shared" si="200"/>
        <v>0.47055476529160739</v>
      </c>
      <c r="G1306" s="4">
        <f t="shared" si="201"/>
        <v>0.76175897578625096</v>
      </c>
      <c r="H1306" s="4">
        <f t="shared" si="202"/>
        <v>0.76175897578625096</v>
      </c>
      <c r="I1306" s="4">
        <f t="shared" si="203"/>
        <v>0.43499999999999994</v>
      </c>
      <c r="J1306">
        <f t="shared" si="205"/>
        <v>1</v>
      </c>
      <c r="K1306" t="str">
        <f>train!T1306</f>
        <v>yes</v>
      </c>
      <c r="L1306">
        <f t="shared" si="206"/>
        <v>1.128143884114172</v>
      </c>
      <c r="M1306">
        <f t="shared" si="207"/>
        <v>1.2534752735975592</v>
      </c>
      <c r="N1306">
        <f t="shared" si="208"/>
        <v>1.2534752735975592</v>
      </c>
      <c r="O1306">
        <f t="shared" si="209"/>
        <v>1.2534752735975592</v>
      </c>
    </row>
    <row r="1307" spans="1:15">
      <c r="A1307">
        <f t="shared" si="204"/>
        <v>1306</v>
      </c>
      <c r="B1307">
        <f>train!G1307</f>
        <v>147.5</v>
      </c>
      <c r="C1307">
        <f>train!J1307</f>
        <v>191.7</v>
      </c>
      <c r="D1307">
        <f>train!M1307</f>
        <v>135</v>
      </c>
      <c r="E1307">
        <f>train!P1307</f>
        <v>16.399999999999999</v>
      </c>
      <c r="F1307" s="4">
        <f t="shared" si="200"/>
        <v>0.41963015647226176</v>
      </c>
      <c r="G1307" s="4">
        <f t="shared" si="201"/>
        <v>0.53353743389924846</v>
      </c>
      <c r="H1307" s="4">
        <f t="shared" si="202"/>
        <v>0.53353743389924846</v>
      </c>
      <c r="I1307" s="4">
        <f t="shared" si="203"/>
        <v>0.82</v>
      </c>
      <c r="J1307">
        <f t="shared" si="205"/>
        <v>1</v>
      </c>
      <c r="K1307" t="str">
        <f>train!T1307</f>
        <v>no</v>
      </c>
      <c r="L1307">
        <f t="shared" si="206"/>
        <v>1.128143884114172</v>
      </c>
      <c r="M1307">
        <f t="shared" si="207"/>
        <v>1.1907198893797504</v>
      </c>
      <c r="N1307">
        <f t="shared" si="208"/>
        <v>1.1907198893797504</v>
      </c>
      <c r="O1307">
        <f t="shared" si="209"/>
        <v>1.1907198893797504</v>
      </c>
    </row>
    <row r="1308" spans="1:15">
      <c r="A1308">
        <f t="shared" si="204"/>
        <v>1307</v>
      </c>
      <c r="B1308">
        <f>train!G1308</f>
        <v>217.8</v>
      </c>
      <c r="C1308">
        <f>train!J1308</f>
        <v>214.7</v>
      </c>
      <c r="D1308">
        <f>train!M1308</f>
        <v>228.7</v>
      </c>
      <c r="E1308">
        <f>train!P1308</f>
        <v>11.3</v>
      </c>
      <c r="F1308" s="4">
        <f t="shared" si="200"/>
        <v>0.61963015647226172</v>
      </c>
      <c r="G1308" s="4">
        <f t="shared" si="201"/>
        <v>0.59755079320901749</v>
      </c>
      <c r="H1308" s="4">
        <f t="shared" si="202"/>
        <v>0.59755079320901749</v>
      </c>
      <c r="I1308" s="4">
        <f t="shared" si="203"/>
        <v>0.56500000000000006</v>
      </c>
      <c r="J1308">
        <f t="shared" si="205"/>
        <v>1</v>
      </c>
      <c r="K1308" t="str">
        <f>train!T1308</f>
        <v>no</v>
      </c>
      <c r="L1308">
        <f t="shared" si="206"/>
        <v>1.128143884114172</v>
      </c>
      <c r="M1308">
        <f t="shared" si="207"/>
        <v>1.1905042762372975</v>
      </c>
      <c r="N1308">
        <f t="shared" si="208"/>
        <v>1.1905042762372975</v>
      </c>
      <c r="O1308">
        <f t="shared" si="209"/>
        <v>1.1905042762372975</v>
      </c>
    </row>
    <row r="1309" spans="1:15">
      <c r="A1309">
        <f t="shared" si="204"/>
        <v>1308</v>
      </c>
      <c r="B1309">
        <f>train!G1309</f>
        <v>235.7</v>
      </c>
      <c r="C1309">
        <f>train!J1309</f>
        <v>136.9</v>
      </c>
      <c r="D1309">
        <f>train!M1309</f>
        <v>220.9</v>
      </c>
      <c r="E1309">
        <f>train!P1309</f>
        <v>13.3</v>
      </c>
      <c r="F1309" s="4">
        <f t="shared" si="200"/>
        <v>0.6705547652916074</v>
      </c>
      <c r="G1309" s="4">
        <f t="shared" si="201"/>
        <v>0.38101864736988589</v>
      </c>
      <c r="H1309" s="4">
        <f t="shared" si="202"/>
        <v>0.38101864736988589</v>
      </c>
      <c r="I1309" s="4">
        <f t="shared" si="203"/>
        <v>0.66500000000000004</v>
      </c>
      <c r="J1309">
        <f t="shared" si="205"/>
        <v>2</v>
      </c>
      <c r="K1309" t="str">
        <f>train!T1309</f>
        <v>no</v>
      </c>
      <c r="L1309">
        <f t="shared" si="206"/>
        <v>1.128143884114172</v>
      </c>
      <c r="M1309">
        <f t="shared" si="207"/>
        <v>1.0872989986854755</v>
      </c>
      <c r="N1309">
        <f t="shared" si="208"/>
        <v>1.0872989986854755</v>
      </c>
      <c r="O1309">
        <f t="shared" si="209"/>
        <v>1.0872989986854755</v>
      </c>
    </row>
    <row r="1310" spans="1:15">
      <c r="A1310">
        <f t="shared" si="204"/>
        <v>1309</v>
      </c>
      <c r="B1310">
        <f>train!G1310</f>
        <v>204.5</v>
      </c>
      <c r="C1310">
        <f>train!J1310</f>
        <v>139.6</v>
      </c>
      <c r="D1310">
        <f>train!M1310</f>
        <v>205</v>
      </c>
      <c r="E1310">
        <f>train!P1310</f>
        <v>8.6</v>
      </c>
      <c r="F1310" s="4">
        <f t="shared" si="200"/>
        <v>0.58179231863442393</v>
      </c>
      <c r="G1310" s="4">
        <f t="shared" si="201"/>
        <v>0.38853325911494568</v>
      </c>
      <c r="H1310" s="4">
        <f t="shared" si="202"/>
        <v>0.38853325911494568</v>
      </c>
      <c r="I1310" s="4">
        <f t="shared" si="203"/>
        <v>0.43</v>
      </c>
      <c r="J1310">
        <f t="shared" si="205"/>
        <v>2</v>
      </c>
      <c r="K1310" t="str">
        <f>train!T1310</f>
        <v>no</v>
      </c>
      <c r="L1310">
        <f t="shared" si="206"/>
        <v>1.128143884114172</v>
      </c>
      <c r="M1310">
        <f t="shared" si="207"/>
        <v>0.9084594041006907</v>
      </c>
      <c r="N1310">
        <f t="shared" si="208"/>
        <v>0.9084594041006907</v>
      </c>
      <c r="O1310">
        <f t="shared" si="209"/>
        <v>0.9084594041006907</v>
      </c>
    </row>
    <row r="1311" spans="1:15">
      <c r="A1311">
        <f t="shared" si="204"/>
        <v>1310</v>
      </c>
      <c r="B1311">
        <f>train!G1311</f>
        <v>178.4</v>
      </c>
      <c r="C1311">
        <f>train!J1311</f>
        <v>247</v>
      </c>
      <c r="D1311">
        <f>train!M1311</f>
        <v>259.89999999999998</v>
      </c>
      <c r="E1311">
        <f>train!P1311</f>
        <v>9.6</v>
      </c>
      <c r="F1311" s="4">
        <f t="shared" si="200"/>
        <v>0.50753911806543384</v>
      </c>
      <c r="G1311" s="4">
        <f t="shared" si="201"/>
        <v>0.6874478151962149</v>
      </c>
      <c r="H1311" s="4">
        <f t="shared" si="202"/>
        <v>0.6874478151962149</v>
      </c>
      <c r="I1311" s="4">
        <f t="shared" si="203"/>
        <v>0.48</v>
      </c>
      <c r="J1311">
        <f t="shared" si="205"/>
        <v>1</v>
      </c>
      <c r="K1311" t="str">
        <f>train!T1311</f>
        <v>no</v>
      </c>
      <c r="L1311">
        <f t="shared" si="206"/>
        <v>1.128143884114172</v>
      </c>
      <c r="M1311">
        <f t="shared" si="207"/>
        <v>1.1971486764820554</v>
      </c>
      <c r="N1311">
        <f t="shared" si="208"/>
        <v>1.1971486764820554</v>
      </c>
      <c r="O1311">
        <f t="shared" si="209"/>
        <v>1.1971486764820554</v>
      </c>
    </row>
    <row r="1312" spans="1:15">
      <c r="A1312">
        <f t="shared" si="204"/>
        <v>1311</v>
      </c>
      <c r="B1312">
        <f>train!G1312</f>
        <v>130.1</v>
      </c>
      <c r="C1312">
        <f>train!J1312</f>
        <v>247.2</v>
      </c>
      <c r="D1312">
        <f>train!M1312</f>
        <v>289.39999999999998</v>
      </c>
      <c r="E1312">
        <f>train!P1312</f>
        <v>13.5</v>
      </c>
      <c r="F1312" s="4">
        <f t="shared" si="200"/>
        <v>0.37012802275960172</v>
      </c>
      <c r="G1312" s="4">
        <f t="shared" si="201"/>
        <v>0.68800445310325631</v>
      </c>
      <c r="H1312" s="4">
        <f t="shared" si="202"/>
        <v>0.68800445310325631</v>
      </c>
      <c r="I1312" s="4">
        <f t="shared" si="203"/>
        <v>0.67500000000000004</v>
      </c>
      <c r="J1312">
        <f t="shared" si="205"/>
        <v>1</v>
      </c>
      <c r="K1312" t="str">
        <f>train!T1312</f>
        <v>no</v>
      </c>
      <c r="L1312">
        <f t="shared" si="206"/>
        <v>1.128143884114172</v>
      </c>
      <c r="M1312">
        <f t="shared" si="207"/>
        <v>1.2406933578494543</v>
      </c>
      <c r="N1312">
        <f t="shared" si="208"/>
        <v>1.2406933578494543</v>
      </c>
      <c r="O1312">
        <f t="shared" si="209"/>
        <v>1.2406933578494543</v>
      </c>
    </row>
    <row r="1313" spans="1:15">
      <c r="A1313">
        <f t="shared" si="204"/>
        <v>1312</v>
      </c>
      <c r="B1313">
        <f>train!G1313</f>
        <v>103.7</v>
      </c>
      <c r="C1313">
        <f>train!J1313</f>
        <v>236.3</v>
      </c>
      <c r="D1313">
        <f>train!M1313</f>
        <v>256.60000000000002</v>
      </c>
      <c r="E1313">
        <f>train!P1313</f>
        <v>14.8</v>
      </c>
      <c r="F1313" s="4">
        <f t="shared" si="200"/>
        <v>0.29502133712660028</v>
      </c>
      <c r="G1313" s="4">
        <f t="shared" si="201"/>
        <v>0.65766768716949631</v>
      </c>
      <c r="H1313" s="4">
        <f t="shared" si="202"/>
        <v>0.65766768716949631</v>
      </c>
      <c r="I1313" s="4">
        <f t="shared" si="203"/>
        <v>0.74</v>
      </c>
      <c r="J1313">
        <f t="shared" si="205"/>
        <v>1</v>
      </c>
      <c r="K1313" t="str">
        <f>train!T1313</f>
        <v>no</v>
      </c>
      <c r="L1313">
        <f t="shared" si="206"/>
        <v>1.128143884114172</v>
      </c>
      <c r="M1313">
        <f t="shared" si="207"/>
        <v>1.2246187826641057</v>
      </c>
      <c r="N1313">
        <f t="shared" si="208"/>
        <v>1.2246187826641057</v>
      </c>
      <c r="O1313">
        <f t="shared" si="209"/>
        <v>1.2246187826641057</v>
      </c>
    </row>
    <row r="1314" spans="1:15">
      <c r="A1314">
        <f t="shared" si="204"/>
        <v>1313</v>
      </c>
      <c r="B1314">
        <f>train!G1314</f>
        <v>239.9</v>
      </c>
      <c r="C1314">
        <f>train!J1314</f>
        <v>177.1</v>
      </c>
      <c r="D1314">
        <f>train!M1314</f>
        <v>217.2</v>
      </c>
      <c r="E1314">
        <f>train!P1314</f>
        <v>5.9</v>
      </c>
      <c r="F1314" s="4">
        <f t="shared" si="200"/>
        <v>0.6825035561877667</v>
      </c>
      <c r="G1314" s="4">
        <f t="shared" si="201"/>
        <v>0.49290286668522121</v>
      </c>
      <c r="H1314" s="4">
        <f t="shared" si="202"/>
        <v>0.49290286668522121</v>
      </c>
      <c r="I1314" s="4">
        <f t="shared" si="203"/>
        <v>0.29500000000000004</v>
      </c>
      <c r="J1314">
        <f t="shared" si="205"/>
        <v>2</v>
      </c>
      <c r="K1314" t="str">
        <f>train!T1314</f>
        <v>no</v>
      </c>
      <c r="L1314">
        <f t="shared" si="206"/>
        <v>1.128143884114172</v>
      </c>
      <c r="M1314">
        <f t="shared" si="207"/>
        <v>1.0191872135098468</v>
      </c>
      <c r="N1314">
        <f t="shared" si="208"/>
        <v>1.0191872135098468</v>
      </c>
      <c r="O1314">
        <f t="shared" si="209"/>
        <v>1.0191872135098468</v>
      </c>
    </row>
    <row r="1315" spans="1:15">
      <c r="A1315">
        <f t="shared" si="204"/>
        <v>1314</v>
      </c>
      <c r="B1315">
        <f>train!G1315</f>
        <v>148.4</v>
      </c>
      <c r="C1315">
        <f>train!J1315</f>
        <v>267.10000000000002</v>
      </c>
      <c r="D1315">
        <f>train!M1315</f>
        <v>151.5</v>
      </c>
      <c r="E1315">
        <f>train!P1315</f>
        <v>8.9</v>
      </c>
      <c r="F1315" s="4">
        <f t="shared" si="200"/>
        <v>0.42219061166429589</v>
      </c>
      <c r="G1315" s="4">
        <f t="shared" si="201"/>
        <v>0.74338992485388256</v>
      </c>
      <c r="H1315" s="4">
        <f t="shared" si="202"/>
        <v>0.74338992485388256</v>
      </c>
      <c r="I1315" s="4">
        <f t="shared" si="203"/>
        <v>0.44500000000000001</v>
      </c>
      <c r="J1315">
        <f t="shared" si="205"/>
        <v>1</v>
      </c>
      <c r="K1315" t="str">
        <f>train!T1315</f>
        <v>no</v>
      </c>
      <c r="L1315">
        <f t="shared" si="206"/>
        <v>1.128143884114172</v>
      </c>
      <c r="M1315">
        <f t="shared" si="207"/>
        <v>1.2171799675175379</v>
      </c>
      <c r="N1315">
        <f t="shared" si="208"/>
        <v>1.2171799675175379</v>
      </c>
      <c r="O1315">
        <f t="shared" si="209"/>
        <v>1.2171799675175379</v>
      </c>
    </row>
    <row r="1316" spans="1:15">
      <c r="A1316">
        <f t="shared" si="204"/>
        <v>1315</v>
      </c>
      <c r="B1316">
        <f>train!G1316</f>
        <v>148.6</v>
      </c>
      <c r="C1316">
        <f>train!J1316</f>
        <v>210.8</v>
      </c>
      <c r="D1316">
        <f>train!M1316</f>
        <v>203.7</v>
      </c>
      <c r="E1316">
        <f>train!P1316</f>
        <v>10</v>
      </c>
      <c r="F1316" s="4">
        <f t="shared" si="200"/>
        <v>0.42275960170697013</v>
      </c>
      <c r="G1316" s="4">
        <f t="shared" si="201"/>
        <v>0.58669635402170894</v>
      </c>
      <c r="H1316" s="4">
        <f t="shared" si="202"/>
        <v>0.58669635402170894</v>
      </c>
      <c r="I1316" s="4">
        <f t="shared" si="203"/>
        <v>0.5</v>
      </c>
      <c r="J1316">
        <f t="shared" si="205"/>
        <v>2</v>
      </c>
      <c r="K1316" t="str">
        <f>train!T1316</f>
        <v>no</v>
      </c>
      <c r="L1316">
        <f t="shared" si="206"/>
        <v>1.128143884114172</v>
      </c>
      <c r="M1316">
        <f t="shared" si="207"/>
        <v>1.0569535961811043</v>
      </c>
      <c r="N1316">
        <f t="shared" si="208"/>
        <v>1.0569535961811043</v>
      </c>
      <c r="O1316">
        <f t="shared" si="209"/>
        <v>1.0569535961811043</v>
      </c>
    </row>
    <row r="1317" spans="1:15">
      <c r="A1317">
        <f t="shared" si="204"/>
        <v>1316</v>
      </c>
      <c r="B1317">
        <f>train!G1317</f>
        <v>191.1</v>
      </c>
      <c r="C1317">
        <f>train!J1317</f>
        <v>129.19999999999999</v>
      </c>
      <c r="D1317">
        <f>train!M1317</f>
        <v>207.5</v>
      </c>
      <c r="E1317">
        <f>train!P1317</f>
        <v>12.9</v>
      </c>
      <c r="F1317" s="4">
        <f t="shared" si="200"/>
        <v>0.54366998577524894</v>
      </c>
      <c r="G1317" s="4">
        <f t="shared" si="201"/>
        <v>0.35958808794878927</v>
      </c>
      <c r="H1317" s="4">
        <f t="shared" si="202"/>
        <v>0.35958808794878927</v>
      </c>
      <c r="I1317" s="4">
        <f t="shared" si="203"/>
        <v>0.64500000000000002</v>
      </c>
      <c r="J1317">
        <f t="shared" si="205"/>
        <v>2</v>
      </c>
      <c r="K1317" t="str">
        <f>train!T1317</f>
        <v>no</v>
      </c>
      <c r="L1317">
        <f t="shared" si="206"/>
        <v>1.128143884114172</v>
      </c>
      <c r="M1317">
        <f t="shared" si="207"/>
        <v>0.98499199967420648</v>
      </c>
      <c r="N1317">
        <f t="shared" si="208"/>
        <v>0.98499199967420648</v>
      </c>
      <c r="O1317">
        <f t="shared" si="209"/>
        <v>0.98499199967420648</v>
      </c>
    </row>
    <row r="1318" spans="1:15">
      <c r="A1318">
        <f t="shared" si="204"/>
        <v>1317</v>
      </c>
      <c r="B1318">
        <f>train!G1318</f>
        <v>218.5</v>
      </c>
      <c r="C1318">
        <f>train!J1318</f>
        <v>112.7</v>
      </c>
      <c r="D1318">
        <f>train!M1318</f>
        <v>205.1</v>
      </c>
      <c r="E1318">
        <f>train!P1318</f>
        <v>7.3</v>
      </c>
      <c r="F1318" s="4">
        <f t="shared" si="200"/>
        <v>0.6216216216216216</v>
      </c>
      <c r="G1318" s="4">
        <f t="shared" si="201"/>
        <v>0.3136654606178681</v>
      </c>
      <c r="H1318" s="4">
        <f t="shared" si="202"/>
        <v>0.3136654606178681</v>
      </c>
      <c r="I1318" s="4">
        <f t="shared" si="203"/>
        <v>0.36499999999999999</v>
      </c>
      <c r="J1318">
        <f t="shared" si="205"/>
        <v>2</v>
      </c>
      <c r="K1318" t="str">
        <f>train!T1318</f>
        <v>no</v>
      </c>
      <c r="L1318">
        <f t="shared" si="206"/>
        <v>1.128143884114172</v>
      </c>
      <c r="M1318">
        <f t="shared" si="207"/>
        <v>0.84641035132891262</v>
      </c>
      <c r="N1318">
        <f t="shared" si="208"/>
        <v>0.84641035132891262</v>
      </c>
      <c r="O1318">
        <f t="shared" si="209"/>
        <v>0.84641035132891262</v>
      </c>
    </row>
    <row r="1319" spans="1:15">
      <c r="A1319">
        <f t="shared" si="204"/>
        <v>1318</v>
      </c>
      <c r="B1319">
        <f>train!G1319</f>
        <v>97.5</v>
      </c>
      <c r="C1319">
        <f>train!J1319</f>
        <v>195.8</v>
      </c>
      <c r="D1319">
        <f>train!M1319</f>
        <v>288.8</v>
      </c>
      <c r="E1319">
        <f>train!P1319</f>
        <v>0</v>
      </c>
      <c r="F1319" s="4">
        <f t="shared" si="200"/>
        <v>0.27738264580369842</v>
      </c>
      <c r="G1319" s="4">
        <f t="shared" si="201"/>
        <v>0.54494851099359864</v>
      </c>
      <c r="H1319" s="4">
        <f t="shared" si="202"/>
        <v>0.54494851099359864</v>
      </c>
      <c r="I1319" s="4">
        <f t="shared" si="203"/>
        <v>0</v>
      </c>
      <c r="J1319">
        <f t="shared" si="205"/>
        <v>2</v>
      </c>
      <c r="K1319" t="str">
        <f>train!T1319</f>
        <v>no</v>
      </c>
      <c r="L1319">
        <f t="shared" si="206"/>
        <v>1.128143884114172</v>
      </c>
      <c r="M1319">
        <f t="shared" si="207"/>
        <v>0.81907196964695395</v>
      </c>
      <c r="N1319">
        <f t="shared" si="208"/>
        <v>0.81907196964695395</v>
      </c>
      <c r="O1319">
        <f t="shared" si="209"/>
        <v>0.81907196964695395</v>
      </c>
    </row>
    <row r="1320" spans="1:15">
      <c r="A1320">
        <f t="shared" si="204"/>
        <v>1319</v>
      </c>
      <c r="B1320">
        <f>train!G1320</f>
        <v>128.69999999999999</v>
      </c>
      <c r="C1320">
        <f>train!J1320</f>
        <v>117.6</v>
      </c>
      <c r="D1320">
        <f>train!M1320</f>
        <v>198.4</v>
      </c>
      <c r="E1320">
        <f>train!P1320</f>
        <v>10.8</v>
      </c>
      <c r="F1320" s="4">
        <f t="shared" si="200"/>
        <v>0.36614509246088189</v>
      </c>
      <c r="G1320" s="4">
        <f t="shared" si="201"/>
        <v>0.32730308934038405</v>
      </c>
      <c r="H1320" s="4">
        <f t="shared" si="202"/>
        <v>0.32730308934038405</v>
      </c>
      <c r="I1320" s="4">
        <f t="shared" si="203"/>
        <v>0.54</v>
      </c>
      <c r="J1320">
        <f t="shared" si="205"/>
        <v>2</v>
      </c>
      <c r="K1320" t="str">
        <f>train!T1320</f>
        <v>no</v>
      </c>
      <c r="L1320">
        <f t="shared" si="206"/>
        <v>1.128143884114172</v>
      </c>
      <c r="M1320">
        <f t="shared" si="207"/>
        <v>0.79994803163499728</v>
      </c>
      <c r="N1320">
        <f t="shared" si="208"/>
        <v>0.79994803163499728</v>
      </c>
      <c r="O1320">
        <f t="shared" si="209"/>
        <v>0.79994803163499728</v>
      </c>
    </row>
    <row r="1321" spans="1:15">
      <c r="A1321">
        <f t="shared" si="204"/>
        <v>1320</v>
      </c>
      <c r="B1321">
        <f>train!G1321</f>
        <v>236.6</v>
      </c>
      <c r="C1321">
        <f>train!J1321</f>
        <v>197.5</v>
      </c>
      <c r="D1321">
        <f>train!M1321</f>
        <v>209.5</v>
      </c>
      <c r="E1321">
        <f>train!P1321</f>
        <v>9.5</v>
      </c>
      <c r="F1321" s="4">
        <f t="shared" si="200"/>
        <v>0.67311522048364147</v>
      </c>
      <c r="G1321" s="4">
        <f t="shared" si="201"/>
        <v>0.5496799332034511</v>
      </c>
      <c r="H1321" s="4">
        <f t="shared" si="202"/>
        <v>0.5496799332034511</v>
      </c>
      <c r="I1321" s="4">
        <f t="shared" si="203"/>
        <v>0.47499999999999998</v>
      </c>
      <c r="J1321">
        <f t="shared" si="205"/>
        <v>1</v>
      </c>
      <c r="K1321" t="str">
        <f>train!T1321</f>
        <v>no</v>
      </c>
      <c r="L1321">
        <f t="shared" si="206"/>
        <v>1.128143884114172</v>
      </c>
      <c r="M1321">
        <f t="shared" si="207"/>
        <v>1.1326981760291848</v>
      </c>
      <c r="N1321">
        <f t="shared" si="208"/>
        <v>1.1326981760291848</v>
      </c>
      <c r="O1321">
        <f t="shared" si="209"/>
        <v>1.1326981760291848</v>
      </c>
    </row>
    <row r="1322" spans="1:15">
      <c r="A1322">
        <f t="shared" si="204"/>
        <v>1321</v>
      </c>
      <c r="B1322">
        <f>train!G1322</f>
        <v>85.9</v>
      </c>
      <c r="C1322">
        <f>train!J1322</f>
        <v>226.7</v>
      </c>
      <c r="D1322">
        <f>train!M1322</f>
        <v>279.60000000000002</v>
      </c>
      <c r="E1322">
        <f>train!P1322</f>
        <v>15.6</v>
      </c>
      <c r="F1322" s="4">
        <f t="shared" si="200"/>
        <v>0.24438122332859177</v>
      </c>
      <c r="G1322" s="4">
        <f t="shared" si="201"/>
        <v>0.6309490676315056</v>
      </c>
      <c r="H1322" s="4">
        <f t="shared" si="202"/>
        <v>0.6309490676315056</v>
      </c>
      <c r="I1322" s="4">
        <f t="shared" si="203"/>
        <v>0.78</v>
      </c>
      <c r="J1322">
        <f t="shared" si="205"/>
        <v>1</v>
      </c>
      <c r="K1322" t="str">
        <f>train!T1322</f>
        <v>no</v>
      </c>
      <c r="L1322">
        <f t="shared" si="206"/>
        <v>1.128143884114172</v>
      </c>
      <c r="M1322">
        <f t="shared" si="207"/>
        <v>1.2100891017630526</v>
      </c>
      <c r="N1322">
        <f t="shared" si="208"/>
        <v>1.2100891017630526</v>
      </c>
      <c r="O1322">
        <f t="shared" si="209"/>
        <v>1.2100891017630526</v>
      </c>
    </row>
    <row r="1323" spans="1:15">
      <c r="A1323">
        <f t="shared" si="204"/>
        <v>1322</v>
      </c>
      <c r="B1323">
        <f>train!G1323</f>
        <v>141.19999999999999</v>
      </c>
      <c r="C1323">
        <f>train!J1323</f>
        <v>167.7</v>
      </c>
      <c r="D1323">
        <f>train!M1323</f>
        <v>274.39999999999998</v>
      </c>
      <c r="E1323">
        <f>train!P1323</f>
        <v>11.4</v>
      </c>
      <c r="F1323" s="4">
        <f t="shared" si="200"/>
        <v>0.4017069701280227</v>
      </c>
      <c r="G1323" s="4">
        <f t="shared" si="201"/>
        <v>0.46674088505427214</v>
      </c>
      <c r="H1323" s="4">
        <f t="shared" si="202"/>
        <v>0.46674088505427214</v>
      </c>
      <c r="I1323" s="4">
        <f t="shared" si="203"/>
        <v>0.57000000000000006</v>
      </c>
      <c r="J1323">
        <f t="shared" si="205"/>
        <v>2</v>
      </c>
      <c r="K1323" t="str">
        <f>train!T1323</f>
        <v>no</v>
      </c>
      <c r="L1323">
        <f t="shared" si="206"/>
        <v>1.128143884114172</v>
      </c>
      <c r="M1323">
        <f t="shared" si="207"/>
        <v>0.9601888342466427</v>
      </c>
      <c r="N1323">
        <f t="shared" si="208"/>
        <v>0.9601888342466427</v>
      </c>
      <c r="O1323">
        <f t="shared" si="209"/>
        <v>0.9601888342466427</v>
      </c>
    </row>
    <row r="1324" spans="1:15">
      <c r="A1324">
        <f t="shared" si="204"/>
        <v>1323</v>
      </c>
      <c r="B1324">
        <f>train!G1324</f>
        <v>194.4</v>
      </c>
      <c r="C1324">
        <f>train!J1324</f>
        <v>176</v>
      </c>
      <c r="D1324">
        <f>train!M1324</f>
        <v>230.1</v>
      </c>
      <c r="E1324">
        <f>train!P1324</f>
        <v>11.5</v>
      </c>
      <c r="F1324" s="4">
        <f t="shared" si="200"/>
        <v>0.55305832147937417</v>
      </c>
      <c r="G1324" s="4">
        <f t="shared" si="201"/>
        <v>0.48984135819649316</v>
      </c>
      <c r="H1324" s="4">
        <f t="shared" si="202"/>
        <v>0.48984135819649316</v>
      </c>
      <c r="I1324" s="4">
        <f t="shared" si="203"/>
        <v>0.57499999999999996</v>
      </c>
      <c r="J1324">
        <f t="shared" si="205"/>
        <v>2</v>
      </c>
      <c r="K1324" t="str">
        <f>train!T1324</f>
        <v>no</v>
      </c>
      <c r="L1324">
        <f t="shared" si="206"/>
        <v>1.128143884114172</v>
      </c>
      <c r="M1324">
        <f t="shared" si="207"/>
        <v>1.0565924566062135</v>
      </c>
      <c r="N1324">
        <f t="shared" si="208"/>
        <v>1.0565924566062135</v>
      </c>
      <c r="O1324">
        <f t="shared" si="209"/>
        <v>1.0565924566062135</v>
      </c>
    </row>
    <row r="1325" spans="1:15">
      <c r="A1325">
        <f t="shared" si="204"/>
        <v>1324</v>
      </c>
      <c r="B1325">
        <f>train!G1325</f>
        <v>167.6</v>
      </c>
      <c r="C1325">
        <f>train!J1325</f>
        <v>154.5</v>
      </c>
      <c r="D1325">
        <f>train!M1325</f>
        <v>281.39999999999998</v>
      </c>
      <c r="E1325">
        <f>train!P1325</f>
        <v>17.3</v>
      </c>
      <c r="F1325" s="4">
        <f t="shared" si="200"/>
        <v>0.47681365576102419</v>
      </c>
      <c r="G1325" s="4">
        <f t="shared" si="201"/>
        <v>0.43000278318953522</v>
      </c>
      <c r="H1325" s="4">
        <f t="shared" si="202"/>
        <v>0.43000278318953522</v>
      </c>
      <c r="I1325" s="4">
        <f t="shared" si="203"/>
        <v>0.86499999999999999</v>
      </c>
      <c r="J1325">
        <f t="shared" si="205"/>
        <v>1</v>
      </c>
      <c r="K1325" t="str">
        <f>train!T1325</f>
        <v>no</v>
      </c>
      <c r="L1325">
        <f t="shared" si="206"/>
        <v>1.128143884114172</v>
      </c>
      <c r="M1325">
        <f t="shared" si="207"/>
        <v>1.1599056209113245</v>
      </c>
      <c r="N1325">
        <f t="shared" si="208"/>
        <v>1.1599056209113245</v>
      </c>
      <c r="O1325">
        <f t="shared" si="209"/>
        <v>1.1599056209113245</v>
      </c>
    </row>
    <row r="1326" spans="1:15">
      <c r="A1326">
        <f t="shared" si="204"/>
        <v>1325</v>
      </c>
      <c r="B1326">
        <f>train!G1326</f>
        <v>234.5</v>
      </c>
      <c r="C1326">
        <f>train!J1326</f>
        <v>164.2</v>
      </c>
      <c r="D1326">
        <f>train!M1326</f>
        <v>191.4</v>
      </c>
      <c r="E1326">
        <f>train!P1326</f>
        <v>6.1</v>
      </c>
      <c r="F1326" s="4">
        <f t="shared" si="200"/>
        <v>0.66714082503556182</v>
      </c>
      <c r="G1326" s="4">
        <f t="shared" si="201"/>
        <v>0.45699972168104641</v>
      </c>
      <c r="H1326" s="4">
        <f t="shared" si="202"/>
        <v>0.45699972168104641</v>
      </c>
      <c r="I1326" s="4">
        <f t="shared" si="203"/>
        <v>0.30499999999999999</v>
      </c>
      <c r="J1326">
        <f t="shared" si="205"/>
        <v>2</v>
      </c>
      <c r="K1326" t="str">
        <f>train!T1326</f>
        <v>no</v>
      </c>
      <c r="L1326">
        <f t="shared" si="206"/>
        <v>1.128143884114172</v>
      </c>
      <c r="M1326">
        <f t="shared" si="207"/>
        <v>0.97764992285696928</v>
      </c>
      <c r="N1326">
        <f t="shared" si="208"/>
        <v>0.97764992285696928</v>
      </c>
      <c r="O1326">
        <f t="shared" si="209"/>
        <v>0.97764992285696928</v>
      </c>
    </row>
    <row r="1327" spans="1:15">
      <c r="A1327">
        <f t="shared" si="204"/>
        <v>1326</v>
      </c>
      <c r="B1327">
        <f>train!G1327</f>
        <v>154.19999999999999</v>
      </c>
      <c r="C1327">
        <f>train!J1327</f>
        <v>196.7</v>
      </c>
      <c r="D1327">
        <f>train!M1327</f>
        <v>253.5</v>
      </c>
      <c r="E1327">
        <f>train!P1327</f>
        <v>10.1</v>
      </c>
      <c r="F1327" s="4">
        <f t="shared" si="200"/>
        <v>0.4386913229018492</v>
      </c>
      <c r="G1327" s="4">
        <f t="shared" si="201"/>
        <v>0.54745338157528523</v>
      </c>
      <c r="H1327" s="4">
        <f t="shared" si="202"/>
        <v>0.54745338157528523</v>
      </c>
      <c r="I1327" s="4">
        <f t="shared" si="203"/>
        <v>0.505</v>
      </c>
      <c r="J1327">
        <f t="shared" si="205"/>
        <v>2</v>
      </c>
      <c r="K1327" t="str">
        <f>train!T1327</f>
        <v>no</v>
      </c>
      <c r="L1327">
        <f t="shared" si="206"/>
        <v>1.128143884114172</v>
      </c>
      <c r="M1327">
        <f t="shared" si="207"/>
        <v>1.0231742211304018</v>
      </c>
      <c r="N1327">
        <f t="shared" si="208"/>
        <v>1.0231742211304018</v>
      </c>
      <c r="O1327">
        <f t="shared" si="209"/>
        <v>1.0231742211304018</v>
      </c>
    </row>
    <row r="1328" spans="1:15">
      <c r="A1328">
        <f t="shared" si="204"/>
        <v>1327</v>
      </c>
      <c r="B1328">
        <f>train!G1328</f>
        <v>143.19999999999999</v>
      </c>
      <c r="C1328">
        <f>train!J1328</f>
        <v>169.9</v>
      </c>
      <c r="D1328">
        <f>train!M1328</f>
        <v>221.6</v>
      </c>
      <c r="E1328">
        <f>train!P1328</f>
        <v>11.6</v>
      </c>
      <c r="F1328" s="4">
        <f t="shared" si="200"/>
        <v>0.40739687055476526</v>
      </c>
      <c r="G1328" s="4">
        <f t="shared" si="201"/>
        <v>0.47286390203172834</v>
      </c>
      <c r="H1328" s="4">
        <f t="shared" si="202"/>
        <v>0.47286390203172834</v>
      </c>
      <c r="I1328" s="4">
        <f t="shared" si="203"/>
        <v>0.57999999999999996</v>
      </c>
      <c r="J1328">
        <f t="shared" si="205"/>
        <v>2</v>
      </c>
      <c r="K1328" t="str">
        <f>train!T1328</f>
        <v>no</v>
      </c>
      <c r="L1328">
        <f t="shared" si="206"/>
        <v>1.128143884114172</v>
      </c>
      <c r="M1328">
        <f t="shared" si="207"/>
        <v>0.97446023511847835</v>
      </c>
      <c r="N1328">
        <f t="shared" si="208"/>
        <v>0.97446023511847835</v>
      </c>
      <c r="O1328">
        <f t="shared" si="209"/>
        <v>0.97446023511847835</v>
      </c>
    </row>
    <row r="1329" spans="1:15">
      <c r="A1329">
        <f t="shared" si="204"/>
        <v>1328</v>
      </c>
      <c r="B1329">
        <f>train!G1329</f>
        <v>216.4</v>
      </c>
      <c r="C1329">
        <f>train!J1329</f>
        <v>249.7</v>
      </c>
      <c r="D1329">
        <f>train!M1329</f>
        <v>185.9</v>
      </c>
      <c r="E1329">
        <f>train!P1329</f>
        <v>12.7</v>
      </c>
      <c r="F1329" s="4">
        <f t="shared" si="200"/>
        <v>0.61564722617354195</v>
      </c>
      <c r="G1329" s="4">
        <f t="shared" si="201"/>
        <v>0.69496242694127464</v>
      </c>
      <c r="H1329" s="4">
        <f t="shared" si="202"/>
        <v>0.69496242694127464</v>
      </c>
      <c r="I1329" s="4">
        <f t="shared" si="203"/>
        <v>0.63500000000000001</v>
      </c>
      <c r="J1329">
        <f t="shared" si="205"/>
        <v>1</v>
      </c>
      <c r="K1329" t="str">
        <f>train!T1329</f>
        <v>no</v>
      </c>
      <c r="L1329">
        <f t="shared" si="206"/>
        <v>1.128143884114172</v>
      </c>
      <c r="M1329">
        <f t="shared" si="207"/>
        <v>1.3221921406570942</v>
      </c>
      <c r="N1329">
        <f t="shared" si="208"/>
        <v>1.3221921406570942</v>
      </c>
      <c r="O1329">
        <f t="shared" si="209"/>
        <v>1.3221921406570942</v>
      </c>
    </row>
    <row r="1330" spans="1:15">
      <c r="A1330">
        <f t="shared" si="204"/>
        <v>1329</v>
      </c>
      <c r="B1330">
        <f>train!G1330</f>
        <v>161.9</v>
      </c>
      <c r="C1330">
        <f>train!J1330</f>
        <v>151.19999999999999</v>
      </c>
      <c r="D1330">
        <f>train!M1330</f>
        <v>191</v>
      </c>
      <c r="E1330">
        <f>train!P1330</f>
        <v>8.5</v>
      </c>
      <c r="F1330" s="4">
        <f t="shared" si="200"/>
        <v>0.46059743954480797</v>
      </c>
      <c r="G1330" s="4">
        <f t="shared" si="201"/>
        <v>0.42081825772335091</v>
      </c>
      <c r="H1330" s="4">
        <f t="shared" si="202"/>
        <v>0.42081825772335091</v>
      </c>
      <c r="I1330" s="4">
        <f t="shared" si="203"/>
        <v>0.42499999999999999</v>
      </c>
      <c r="J1330">
        <f t="shared" si="205"/>
        <v>2</v>
      </c>
      <c r="K1330" t="str">
        <f>train!T1330</f>
        <v>no</v>
      </c>
      <c r="L1330">
        <f t="shared" si="206"/>
        <v>1.128143884114172</v>
      </c>
      <c r="M1330">
        <f t="shared" si="207"/>
        <v>0.86426327781635282</v>
      </c>
      <c r="N1330">
        <f t="shared" si="208"/>
        <v>0.86426327781635282</v>
      </c>
      <c r="O1330">
        <f t="shared" si="209"/>
        <v>0.86426327781635282</v>
      </c>
    </row>
    <row r="1331" spans="1:15">
      <c r="A1331">
        <f t="shared" si="204"/>
        <v>1330</v>
      </c>
      <c r="B1331">
        <f>train!G1331</f>
        <v>118.7</v>
      </c>
      <c r="C1331">
        <f>train!J1331</f>
        <v>205.1</v>
      </c>
      <c r="D1331">
        <f>train!M1331</f>
        <v>172.2</v>
      </c>
      <c r="E1331">
        <f>train!P1331</f>
        <v>10.4</v>
      </c>
      <c r="F1331" s="4">
        <f t="shared" si="200"/>
        <v>0.33769559032716928</v>
      </c>
      <c r="G1331" s="4">
        <f t="shared" si="201"/>
        <v>0.57083217367102701</v>
      </c>
      <c r="H1331" s="4">
        <f t="shared" si="202"/>
        <v>0.57083217367102701</v>
      </c>
      <c r="I1331" s="4">
        <f t="shared" si="203"/>
        <v>0.52</v>
      </c>
      <c r="J1331">
        <f t="shared" si="205"/>
        <v>2</v>
      </c>
      <c r="K1331" t="str">
        <f>train!T1331</f>
        <v>no</v>
      </c>
      <c r="L1331">
        <f t="shared" si="206"/>
        <v>1.128143884114172</v>
      </c>
      <c r="M1331">
        <f t="shared" si="207"/>
        <v>1.0179081749953649</v>
      </c>
      <c r="N1331">
        <f t="shared" si="208"/>
        <v>1.0179081749953649</v>
      </c>
      <c r="O1331">
        <f t="shared" si="209"/>
        <v>1.0179081749953649</v>
      </c>
    </row>
    <row r="1332" spans="1:15">
      <c r="A1332">
        <f t="shared" si="204"/>
        <v>1331</v>
      </c>
      <c r="B1332">
        <f>train!G1332</f>
        <v>179.1</v>
      </c>
      <c r="C1332">
        <f>train!J1332</f>
        <v>196.6</v>
      </c>
      <c r="D1332">
        <f>train!M1332</f>
        <v>186.7</v>
      </c>
      <c r="E1332">
        <f>train!P1332</f>
        <v>10.199999999999999</v>
      </c>
      <c r="F1332" s="4">
        <f t="shared" si="200"/>
        <v>0.50953058321479372</v>
      </c>
      <c r="G1332" s="4">
        <f t="shared" si="201"/>
        <v>0.54717506262176452</v>
      </c>
      <c r="H1332" s="4">
        <f t="shared" si="202"/>
        <v>0.54717506262176452</v>
      </c>
      <c r="I1332" s="4">
        <f t="shared" si="203"/>
        <v>0.51</v>
      </c>
      <c r="J1332">
        <f t="shared" si="205"/>
        <v>2</v>
      </c>
      <c r="K1332" t="str">
        <f>train!T1332</f>
        <v>no</v>
      </c>
      <c r="L1332">
        <f t="shared" si="206"/>
        <v>1.128143884114172</v>
      </c>
      <c r="M1332">
        <f t="shared" si="207"/>
        <v>1.0576022473224382</v>
      </c>
      <c r="N1332">
        <f t="shared" si="208"/>
        <v>1.0576022473224382</v>
      </c>
      <c r="O1332">
        <f t="shared" si="209"/>
        <v>1.0576022473224382</v>
      </c>
    </row>
    <row r="1333" spans="1:15">
      <c r="A1333">
        <f t="shared" si="204"/>
        <v>1332</v>
      </c>
      <c r="B1333">
        <f>train!G1333</f>
        <v>147.9</v>
      </c>
      <c r="C1333">
        <f>train!J1333</f>
        <v>209.3</v>
      </c>
      <c r="D1333">
        <f>train!M1333</f>
        <v>162.1</v>
      </c>
      <c r="E1333">
        <f>train!P1333</f>
        <v>8.8000000000000007</v>
      </c>
      <c r="F1333" s="4">
        <f t="shared" si="200"/>
        <v>0.42076813655761025</v>
      </c>
      <c r="G1333" s="4">
        <f t="shared" si="201"/>
        <v>0.5825215697188979</v>
      </c>
      <c r="H1333" s="4">
        <f t="shared" si="202"/>
        <v>0.5825215697188979</v>
      </c>
      <c r="I1333" s="4">
        <f t="shared" si="203"/>
        <v>0.44000000000000006</v>
      </c>
      <c r="J1333">
        <f t="shared" si="205"/>
        <v>2</v>
      </c>
      <c r="K1333" t="str">
        <f>train!T1333</f>
        <v>no</v>
      </c>
      <c r="L1333">
        <f t="shared" si="206"/>
        <v>1.128143884114172</v>
      </c>
      <c r="M1333">
        <f t="shared" si="207"/>
        <v>1.0243576441447104</v>
      </c>
      <c r="N1333">
        <f t="shared" si="208"/>
        <v>1.0243576441447104</v>
      </c>
      <c r="O1333">
        <f t="shared" si="209"/>
        <v>1.0243576441447104</v>
      </c>
    </row>
    <row r="1334" spans="1:15">
      <c r="A1334">
        <f t="shared" si="204"/>
        <v>1333</v>
      </c>
      <c r="B1334">
        <f>train!G1334</f>
        <v>209.2</v>
      </c>
      <c r="C1334">
        <f>train!J1334</f>
        <v>116.6</v>
      </c>
      <c r="D1334">
        <f>train!M1334</f>
        <v>109.6</v>
      </c>
      <c r="E1334">
        <f>train!P1334</f>
        <v>16.5</v>
      </c>
      <c r="F1334" s="4">
        <f t="shared" si="200"/>
        <v>0.59516358463726882</v>
      </c>
      <c r="G1334" s="4">
        <f t="shared" si="201"/>
        <v>0.3245198998051767</v>
      </c>
      <c r="H1334" s="4">
        <f t="shared" si="202"/>
        <v>0.3245198998051767</v>
      </c>
      <c r="I1334" s="4">
        <f t="shared" si="203"/>
        <v>0.82499999999999996</v>
      </c>
      <c r="J1334">
        <f t="shared" si="205"/>
        <v>2</v>
      </c>
      <c r="K1334" t="str">
        <f>train!T1334</f>
        <v>no</v>
      </c>
      <c r="L1334">
        <f t="shared" si="206"/>
        <v>1.128143884114172</v>
      </c>
      <c r="M1334">
        <f t="shared" si="207"/>
        <v>1.1160067308118744</v>
      </c>
      <c r="N1334">
        <f t="shared" si="208"/>
        <v>1.1160067308118744</v>
      </c>
      <c r="O1334">
        <f t="shared" si="209"/>
        <v>1.1160067308118744</v>
      </c>
    </row>
    <row r="1335" spans="1:15">
      <c r="A1335">
        <f t="shared" si="204"/>
        <v>1334</v>
      </c>
      <c r="B1335">
        <f>train!G1335</f>
        <v>244.3</v>
      </c>
      <c r="C1335">
        <f>train!J1335</f>
        <v>322.3</v>
      </c>
      <c r="D1335">
        <f>train!M1335</f>
        <v>166.8</v>
      </c>
      <c r="E1335">
        <f>train!P1335</f>
        <v>10.6</v>
      </c>
      <c r="F1335" s="4">
        <f t="shared" si="200"/>
        <v>0.6950213371266003</v>
      </c>
      <c r="G1335" s="4">
        <f t="shared" si="201"/>
        <v>0.89702198719732817</v>
      </c>
      <c r="H1335" s="4">
        <f t="shared" si="202"/>
        <v>0.89702198719732817</v>
      </c>
      <c r="I1335" s="4">
        <f t="shared" si="203"/>
        <v>0.53</v>
      </c>
      <c r="J1335">
        <f t="shared" si="205"/>
        <v>1</v>
      </c>
      <c r="K1335" t="str">
        <f>train!T1335</f>
        <v>no</v>
      </c>
      <c r="L1335">
        <f t="shared" si="206"/>
        <v>1.128143884114172</v>
      </c>
      <c r="M1335">
        <f t="shared" si="207"/>
        <v>1.5405361242412117</v>
      </c>
      <c r="N1335">
        <f t="shared" si="208"/>
        <v>1.5405361242412117</v>
      </c>
      <c r="O1335">
        <f t="shared" si="209"/>
        <v>1.5405361242412117</v>
      </c>
    </row>
    <row r="1336" spans="1:15">
      <c r="A1336">
        <f t="shared" si="204"/>
        <v>1335</v>
      </c>
      <c r="B1336">
        <f>train!G1336</f>
        <v>175.3</v>
      </c>
      <c r="C1336">
        <f>train!J1336</f>
        <v>262.3</v>
      </c>
      <c r="D1336">
        <f>train!M1336</f>
        <v>143.9</v>
      </c>
      <c r="E1336">
        <f>train!P1336</f>
        <v>5.6</v>
      </c>
      <c r="F1336" s="4">
        <f t="shared" si="200"/>
        <v>0.49871977240398296</v>
      </c>
      <c r="G1336" s="4">
        <f t="shared" si="201"/>
        <v>0.73003061508488731</v>
      </c>
      <c r="H1336" s="4">
        <f t="shared" si="202"/>
        <v>0.73003061508488731</v>
      </c>
      <c r="I1336" s="4">
        <f t="shared" si="203"/>
        <v>0.27999999999999997</v>
      </c>
      <c r="J1336">
        <f t="shared" si="205"/>
        <v>1</v>
      </c>
      <c r="K1336" t="str">
        <f>train!T1336</f>
        <v>no</v>
      </c>
      <c r="L1336">
        <f t="shared" si="206"/>
        <v>1.128143884114172</v>
      </c>
      <c r="M1336">
        <f t="shared" si="207"/>
        <v>1.1802587891259775</v>
      </c>
      <c r="N1336">
        <f t="shared" si="208"/>
        <v>1.1802587891259775</v>
      </c>
      <c r="O1336">
        <f t="shared" si="209"/>
        <v>1.1802587891259775</v>
      </c>
    </row>
    <row r="1337" spans="1:15">
      <c r="A1337">
        <f t="shared" si="204"/>
        <v>1336</v>
      </c>
      <c r="B1337">
        <f>train!G1337</f>
        <v>150.5</v>
      </c>
      <c r="C1337">
        <f>train!J1337</f>
        <v>120.3</v>
      </c>
      <c r="D1337">
        <f>train!M1337</f>
        <v>271.2</v>
      </c>
      <c r="E1337">
        <f>train!P1337</f>
        <v>9</v>
      </c>
      <c r="F1337" s="4">
        <f t="shared" si="200"/>
        <v>0.42816500711237554</v>
      </c>
      <c r="G1337" s="4">
        <f t="shared" si="201"/>
        <v>0.3348177010854439</v>
      </c>
      <c r="H1337" s="4">
        <f t="shared" si="202"/>
        <v>0.3348177010854439</v>
      </c>
      <c r="I1337" s="4">
        <f t="shared" si="203"/>
        <v>0.45</v>
      </c>
      <c r="J1337">
        <f t="shared" si="205"/>
        <v>2</v>
      </c>
      <c r="K1337" t="str">
        <f>train!T1337</f>
        <v>no</v>
      </c>
      <c r="L1337">
        <f t="shared" si="206"/>
        <v>1.128143884114172</v>
      </c>
      <c r="M1337">
        <f t="shared" si="207"/>
        <v>0.78104485097580911</v>
      </c>
      <c r="N1337">
        <f t="shared" si="208"/>
        <v>0.78104485097580911</v>
      </c>
      <c r="O1337">
        <f t="shared" si="209"/>
        <v>0.78104485097580911</v>
      </c>
    </row>
    <row r="1338" spans="1:15">
      <c r="A1338">
        <f t="shared" si="204"/>
        <v>1337</v>
      </c>
      <c r="B1338">
        <f>train!G1338</f>
        <v>163.5</v>
      </c>
      <c r="C1338">
        <f>train!J1338</f>
        <v>143.69999999999999</v>
      </c>
      <c r="D1338">
        <f>train!M1338</f>
        <v>253.4</v>
      </c>
      <c r="E1338">
        <f>train!P1338</f>
        <v>12.6</v>
      </c>
      <c r="F1338" s="4">
        <f t="shared" si="200"/>
        <v>0.46514935988620199</v>
      </c>
      <c r="G1338" s="4">
        <f t="shared" si="201"/>
        <v>0.39994433620929581</v>
      </c>
      <c r="H1338" s="4">
        <f t="shared" si="202"/>
        <v>0.39994433620929581</v>
      </c>
      <c r="I1338" s="4">
        <f t="shared" si="203"/>
        <v>0.63</v>
      </c>
      <c r="J1338">
        <f t="shared" si="205"/>
        <v>2</v>
      </c>
      <c r="K1338" t="str">
        <f>train!T1338</f>
        <v>no</v>
      </c>
      <c r="L1338">
        <f t="shared" si="206"/>
        <v>1.128143884114172</v>
      </c>
      <c r="M1338">
        <f t="shared" si="207"/>
        <v>0.96600976761849155</v>
      </c>
      <c r="N1338">
        <f t="shared" si="208"/>
        <v>0.96600976761849155</v>
      </c>
      <c r="O1338">
        <f t="shared" si="209"/>
        <v>0.96600976761849155</v>
      </c>
    </row>
    <row r="1339" spans="1:15">
      <c r="A1339">
        <f t="shared" si="204"/>
        <v>1338</v>
      </c>
      <c r="B1339">
        <f>train!G1339</f>
        <v>236.9</v>
      </c>
      <c r="C1339">
        <f>train!J1339</f>
        <v>197.7</v>
      </c>
      <c r="D1339">
        <f>train!M1339</f>
        <v>309.10000000000002</v>
      </c>
      <c r="E1339">
        <f>train!P1339</f>
        <v>11.4</v>
      </c>
      <c r="F1339" s="4">
        <f t="shared" si="200"/>
        <v>0.67396870554765298</v>
      </c>
      <c r="G1339" s="4">
        <f t="shared" si="201"/>
        <v>0.55023657111049262</v>
      </c>
      <c r="H1339" s="4">
        <f t="shared" si="202"/>
        <v>0.55023657111049262</v>
      </c>
      <c r="I1339" s="4">
        <f t="shared" si="203"/>
        <v>0.57000000000000006</v>
      </c>
      <c r="J1339">
        <f t="shared" si="205"/>
        <v>1</v>
      </c>
      <c r="K1339" t="str">
        <f>train!T1339</f>
        <v>yes</v>
      </c>
      <c r="L1339">
        <f t="shared" si="206"/>
        <v>1.128143884114172</v>
      </c>
      <c r="M1339">
        <f t="shared" si="207"/>
        <v>1.176713382448098</v>
      </c>
      <c r="N1339">
        <f t="shared" si="208"/>
        <v>1.176713382448098</v>
      </c>
      <c r="O1339">
        <f t="shared" si="209"/>
        <v>1.176713382448098</v>
      </c>
    </row>
    <row r="1340" spans="1:15">
      <c r="A1340">
        <f t="shared" si="204"/>
        <v>1339</v>
      </c>
      <c r="B1340">
        <f>train!G1340</f>
        <v>82.3</v>
      </c>
      <c r="C1340">
        <f>train!J1340</f>
        <v>167.2</v>
      </c>
      <c r="D1340">
        <f>train!M1340</f>
        <v>194.7</v>
      </c>
      <c r="E1340">
        <f>train!P1340</f>
        <v>7.2</v>
      </c>
      <c r="F1340" s="4">
        <f t="shared" si="200"/>
        <v>0.23413940256045518</v>
      </c>
      <c r="G1340" s="4">
        <f t="shared" si="201"/>
        <v>0.46534929028666849</v>
      </c>
      <c r="H1340" s="4">
        <f t="shared" si="202"/>
        <v>0.46534929028666849</v>
      </c>
      <c r="I1340" s="4">
        <f t="shared" si="203"/>
        <v>0.36</v>
      </c>
      <c r="J1340">
        <f t="shared" si="205"/>
        <v>2</v>
      </c>
      <c r="K1340" t="str">
        <f>train!T1340</f>
        <v>no</v>
      </c>
      <c r="L1340">
        <f t="shared" si="206"/>
        <v>1.128143884114172</v>
      </c>
      <c r="M1340">
        <f t="shared" si="207"/>
        <v>0.78582516107081923</v>
      </c>
      <c r="N1340">
        <f t="shared" si="208"/>
        <v>0.78582516107081923</v>
      </c>
      <c r="O1340">
        <f t="shared" si="209"/>
        <v>0.78582516107081923</v>
      </c>
    </row>
    <row r="1341" spans="1:15">
      <c r="A1341">
        <f t="shared" si="204"/>
        <v>1340</v>
      </c>
      <c r="B1341">
        <f>train!G1341</f>
        <v>216</v>
      </c>
      <c r="C1341">
        <f>train!J1341</f>
        <v>153.69999999999999</v>
      </c>
      <c r="D1341">
        <f>train!M1341</f>
        <v>227</v>
      </c>
      <c r="E1341">
        <f>train!P1341</f>
        <v>12.7</v>
      </c>
      <c r="F1341" s="4">
        <f t="shared" si="200"/>
        <v>0.61450924608819346</v>
      </c>
      <c r="G1341" s="4">
        <f t="shared" si="201"/>
        <v>0.42777623156136929</v>
      </c>
      <c r="H1341" s="4">
        <f t="shared" si="202"/>
        <v>0.42777623156136929</v>
      </c>
      <c r="I1341" s="4">
        <f t="shared" si="203"/>
        <v>0.63500000000000001</v>
      </c>
      <c r="J1341">
        <f t="shared" si="205"/>
        <v>2</v>
      </c>
      <c r="K1341" t="str">
        <f>train!T1341</f>
        <v>no</v>
      </c>
      <c r="L1341">
        <f t="shared" si="206"/>
        <v>1.128143884114172</v>
      </c>
      <c r="M1341">
        <f t="shared" si="207"/>
        <v>1.0709022467553109</v>
      </c>
      <c r="N1341">
        <f t="shared" si="208"/>
        <v>1.0709022467553109</v>
      </c>
      <c r="O1341">
        <f t="shared" si="209"/>
        <v>1.0709022467553109</v>
      </c>
    </row>
    <row r="1342" spans="1:15">
      <c r="A1342">
        <f t="shared" si="204"/>
        <v>1341</v>
      </c>
      <c r="B1342">
        <f>train!G1342</f>
        <v>180</v>
      </c>
      <c r="C1342">
        <f>train!J1342</f>
        <v>198.8</v>
      </c>
      <c r="D1342">
        <f>train!M1342</f>
        <v>217.1</v>
      </c>
      <c r="E1342">
        <f>train!P1342</f>
        <v>12.4</v>
      </c>
      <c r="F1342" s="4">
        <f t="shared" si="200"/>
        <v>0.5120910384068279</v>
      </c>
      <c r="G1342" s="4">
        <f t="shared" si="201"/>
        <v>0.55329807959922073</v>
      </c>
      <c r="H1342" s="4">
        <f t="shared" si="202"/>
        <v>0.55329807959922073</v>
      </c>
      <c r="I1342" s="4">
        <f t="shared" si="203"/>
        <v>0.62</v>
      </c>
      <c r="J1342">
        <f t="shared" si="205"/>
        <v>2</v>
      </c>
      <c r="K1342" t="str">
        <f>train!T1342</f>
        <v>no</v>
      </c>
      <c r="L1342">
        <f t="shared" si="206"/>
        <v>1.128143884114172</v>
      </c>
      <c r="M1342">
        <f t="shared" si="207"/>
        <v>1.1220137082018893</v>
      </c>
      <c r="N1342">
        <f t="shared" si="208"/>
        <v>1.1220137082018893</v>
      </c>
      <c r="O1342">
        <f t="shared" si="209"/>
        <v>1.1220137082018893</v>
      </c>
    </row>
    <row r="1343" spans="1:15">
      <c r="A1343">
        <f t="shared" si="204"/>
        <v>1342</v>
      </c>
      <c r="B1343">
        <f>train!G1343</f>
        <v>143.69999999999999</v>
      </c>
      <c r="C1343">
        <f>train!J1343</f>
        <v>173.1</v>
      </c>
      <c r="D1343">
        <f>train!M1343</f>
        <v>239.1</v>
      </c>
      <c r="E1343">
        <f>train!P1343</f>
        <v>5.8</v>
      </c>
      <c r="F1343" s="4">
        <f t="shared" si="200"/>
        <v>0.40881934566145089</v>
      </c>
      <c r="G1343" s="4">
        <f t="shared" si="201"/>
        <v>0.48177010854439184</v>
      </c>
      <c r="H1343" s="4">
        <f t="shared" si="202"/>
        <v>0.48177010854439184</v>
      </c>
      <c r="I1343" s="4">
        <f t="shared" si="203"/>
        <v>0.28999999999999998</v>
      </c>
      <c r="J1343">
        <f t="shared" si="205"/>
        <v>2</v>
      </c>
      <c r="K1343" t="str">
        <f>train!T1343</f>
        <v>no</v>
      </c>
      <c r="L1343">
        <f t="shared" si="206"/>
        <v>1.128143884114172</v>
      </c>
      <c r="M1343">
        <f t="shared" si="207"/>
        <v>0.84583575968435321</v>
      </c>
      <c r="N1343">
        <f t="shared" si="208"/>
        <v>0.84583575968435321</v>
      </c>
      <c r="O1343">
        <f t="shared" si="209"/>
        <v>0.84583575968435321</v>
      </c>
    </row>
    <row r="1344" spans="1:15">
      <c r="A1344">
        <f t="shared" si="204"/>
        <v>1343</v>
      </c>
      <c r="B1344">
        <f>train!G1344</f>
        <v>185.6</v>
      </c>
      <c r="C1344">
        <f>train!J1344</f>
        <v>219.7</v>
      </c>
      <c r="D1344">
        <f>train!M1344</f>
        <v>152.1</v>
      </c>
      <c r="E1344">
        <f>train!P1344</f>
        <v>11.1</v>
      </c>
      <c r="F1344" s="4">
        <f t="shared" si="200"/>
        <v>0.52802275960170697</v>
      </c>
      <c r="G1344" s="4">
        <f t="shared" si="201"/>
        <v>0.61146674088505426</v>
      </c>
      <c r="H1344" s="4">
        <f t="shared" si="202"/>
        <v>0.61146674088505426</v>
      </c>
      <c r="I1344" s="4">
        <f t="shared" si="203"/>
        <v>0.55499999999999994</v>
      </c>
      <c r="J1344">
        <f t="shared" si="205"/>
        <v>1</v>
      </c>
      <c r="K1344" t="str">
        <f>train!T1344</f>
        <v>no</v>
      </c>
      <c r="L1344">
        <f t="shared" si="206"/>
        <v>1.128143884114172</v>
      </c>
      <c r="M1344">
        <f t="shared" si="207"/>
        <v>1.1552558959272106</v>
      </c>
      <c r="N1344">
        <f t="shared" si="208"/>
        <v>1.1552558959272106</v>
      </c>
      <c r="O1344">
        <f t="shared" si="209"/>
        <v>1.1552558959272106</v>
      </c>
    </row>
    <row r="1345" spans="1:15">
      <c r="A1345">
        <f t="shared" si="204"/>
        <v>1344</v>
      </c>
      <c r="B1345">
        <f>train!G1345</f>
        <v>137.6</v>
      </c>
      <c r="C1345">
        <f>train!J1345</f>
        <v>162</v>
      </c>
      <c r="D1345">
        <f>train!M1345</f>
        <v>187.7</v>
      </c>
      <c r="E1345">
        <f>train!P1345</f>
        <v>5.8</v>
      </c>
      <c r="F1345" s="4">
        <f t="shared" si="200"/>
        <v>0.39146514935988619</v>
      </c>
      <c r="G1345" s="4">
        <f t="shared" si="201"/>
        <v>0.45087670470359031</v>
      </c>
      <c r="H1345" s="4">
        <f t="shared" si="202"/>
        <v>0.45087670470359031</v>
      </c>
      <c r="I1345" s="4">
        <f t="shared" si="203"/>
        <v>0.28999999999999998</v>
      </c>
      <c r="J1345">
        <f t="shared" si="205"/>
        <v>2</v>
      </c>
      <c r="K1345" t="str">
        <f>train!T1345</f>
        <v>no</v>
      </c>
      <c r="L1345">
        <f t="shared" si="206"/>
        <v>1.128143884114172</v>
      </c>
      <c r="M1345">
        <f t="shared" si="207"/>
        <v>0.80244910670527581</v>
      </c>
      <c r="N1345">
        <f t="shared" si="208"/>
        <v>0.80244910670527581</v>
      </c>
      <c r="O1345">
        <f t="shared" si="209"/>
        <v>0.80244910670527581</v>
      </c>
    </row>
    <row r="1346" spans="1:15">
      <c r="A1346">
        <f t="shared" si="204"/>
        <v>1345</v>
      </c>
      <c r="B1346">
        <f>train!G1346</f>
        <v>273.89999999999998</v>
      </c>
      <c r="C1346">
        <f>train!J1346</f>
        <v>278.60000000000002</v>
      </c>
      <c r="D1346">
        <f>train!M1346</f>
        <v>255.3</v>
      </c>
      <c r="E1346">
        <f>train!P1346</f>
        <v>10.9</v>
      </c>
      <c r="F1346" s="4">
        <f t="shared" ref="F1346:F1409" si="210">(B1346-$W$3)/($W$2-$W$3)</f>
        <v>0.77923186344238971</v>
      </c>
      <c r="G1346" s="4">
        <f t="shared" ref="G1346:G1409" si="211">(C1346-$W$5)/($W$4-$W$5)</f>
        <v>0.77539660450876713</v>
      </c>
      <c r="H1346" s="4">
        <f t="shared" ref="H1346:H1409" si="212">(C1346-$W$5)/($W$4-$W$5)</f>
        <v>0.77539660450876713</v>
      </c>
      <c r="I1346" s="4">
        <f t="shared" ref="I1346:I1409" si="213">(E1346-$W$9)/($W$8-$W$9)</f>
        <v>0.54500000000000004</v>
      </c>
      <c r="J1346">
        <f t="shared" si="205"/>
        <v>1</v>
      </c>
      <c r="K1346" t="str">
        <f>train!T1346</f>
        <v>yes</v>
      </c>
      <c r="L1346">
        <f t="shared" si="206"/>
        <v>1.128143884114172</v>
      </c>
      <c r="M1346">
        <f t="shared" si="207"/>
        <v>1.4514499941683661</v>
      </c>
      <c r="N1346">
        <f t="shared" si="208"/>
        <v>1.4514499941683661</v>
      </c>
      <c r="O1346">
        <f t="shared" si="209"/>
        <v>1.4514499941683661</v>
      </c>
    </row>
    <row r="1347" spans="1:15">
      <c r="A1347">
        <f t="shared" ref="A1347:A1410" si="214">ROW()-1</f>
        <v>1346</v>
      </c>
      <c r="B1347">
        <f>train!G1347</f>
        <v>125.3</v>
      </c>
      <c r="C1347">
        <f>train!J1347</f>
        <v>141.19999999999999</v>
      </c>
      <c r="D1347">
        <f>train!M1347</f>
        <v>168.2</v>
      </c>
      <c r="E1347">
        <f>train!P1347</f>
        <v>6.3</v>
      </c>
      <c r="F1347" s="4">
        <f t="shared" si="210"/>
        <v>0.35647226173541963</v>
      </c>
      <c r="G1347" s="4">
        <f t="shared" si="211"/>
        <v>0.39298636237127743</v>
      </c>
      <c r="H1347" s="4">
        <f t="shared" si="212"/>
        <v>0.39298636237127743</v>
      </c>
      <c r="I1347" s="4">
        <f t="shared" si="213"/>
        <v>0.315</v>
      </c>
      <c r="J1347">
        <f t="shared" ref="J1347:J1410" si="215">MATCH(MIN(L1347:O1347),L1347:O1347,0)</f>
        <v>2</v>
      </c>
      <c r="K1347" t="str">
        <f>train!T1347</f>
        <v>no</v>
      </c>
      <c r="L1347">
        <f t="shared" ref="L1347:L1410" si="216">SQRT(($F$2-$Z$3)^2+($G$2-$AA$3)^2+($H$2-$AB$3)^2+($I$2-$AC$3)^2)</f>
        <v>1.128143884114172</v>
      </c>
      <c r="M1347">
        <f t="shared" ref="M1347:M1410" si="217">SQRT((F1347-$Z$4)^2+(G1347-$AA$4)^2+(H1347-$AB$4)^2+(I1347-$AC$4)^2)</f>
        <v>0.73155590039749074</v>
      </c>
      <c r="N1347">
        <f t="shared" ref="N1347:N1410" si="218">SQRT((F1347-$Z$5)^2+(G1347-$AA$5)^2+(H1347-$AB$5)^2+(I1347-$AC$5)^2)</f>
        <v>0.73155590039749074</v>
      </c>
      <c r="O1347">
        <f t="shared" ref="O1347:O1410" si="219">SQRT((F1347-$Z$6)^2+(G1347-$AA$6)^2+(H1347-$AB$6)^2+(I1347-$AC$6)^2)</f>
        <v>0.73155590039749074</v>
      </c>
    </row>
    <row r="1348" spans="1:15">
      <c r="A1348">
        <f t="shared" si="214"/>
        <v>1347</v>
      </c>
      <c r="B1348">
        <f>train!G1348</f>
        <v>214.9</v>
      </c>
      <c r="C1348">
        <f>train!J1348</f>
        <v>198.2</v>
      </c>
      <c r="D1348">
        <f>train!M1348</f>
        <v>170.8</v>
      </c>
      <c r="E1348">
        <f>train!P1348</f>
        <v>8.1999999999999993</v>
      </c>
      <c r="F1348" s="4">
        <f t="shared" si="210"/>
        <v>0.61137980085348509</v>
      </c>
      <c r="G1348" s="4">
        <f t="shared" si="211"/>
        <v>0.55162816587809627</v>
      </c>
      <c r="H1348" s="4">
        <f t="shared" si="212"/>
        <v>0.55162816587809627</v>
      </c>
      <c r="I1348" s="4">
        <f t="shared" si="213"/>
        <v>0.41</v>
      </c>
      <c r="J1348">
        <f t="shared" si="215"/>
        <v>2</v>
      </c>
      <c r="K1348" t="str">
        <f>train!T1348</f>
        <v>no</v>
      </c>
      <c r="L1348">
        <f t="shared" si="216"/>
        <v>1.128143884114172</v>
      </c>
      <c r="M1348">
        <f t="shared" si="217"/>
        <v>1.0726008240122287</v>
      </c>
      <c r="N1348">
        <f t="shared" si="218"/>
        <v>1.0726008240122287</v>
      </c>
      <c r="O1348">
        <f t="shared" si="219"/>
        <v>1.0726008240122287</v>
      </c>
    </row>
    <row r="1349" spans="1:15">
      <c r="A1349">
        <f t="shared" si="214"/>
        <v>1348</v>
      </c>
      <c r="B1349">
        <f>train!G1349</f>
        <v>163</v>
      </c>
      <c r="C1349">
        <f>train!J1349</f>
        <v>203.9</v>
      </c>
      <c r="D1349">
        <f>train!M1349</f>
        <v>159</v>
      </c>
      <c r="E1349">
        <f>train!P1349</f>
        <v>15.1</v>
      </c>
      <c r="F1349" s="4">
        <f t="shared" si="210"/>
        <v>0.46372688477951635</v>
      </c>
      <c r="G1349" s="4">
        <f t="shared" si="211"/>
        <v>0.5674923462287782</v>
      </c>
      <c r="H1349" s="4">
        <f t="shared" si="212"/>
        <v>0.5674923462287782</v>
      </c>
      <c r="I1349" s="4">
        <f t="shared" si="213"/>
        <v>0.755</v>
      </c>
      <c r="J1349">
        <f t="shared" si="215"/>
        <v>1</v>
      </c>
      <c r="K1349" t="str">
        <f>train!T1349</f>
        <v>no</v>
      </c>
      <c r="L1349">
        <f t="shared" si="216"/>
        <v>1.128143884114172</v>
      </c>
      <c r="M1349">
        <f t="shared" si="217"/>
        <v>1.1954759511273332</v>
      </c>
      <c r="N1349">
        <f t="shared" si="218"/>
        <v>1.1954759511273332</v>
      </c>
      <c r="O1349">
        <f t="shared" si="219"/>
        <v>1.1954759511273332</v>
      </c>
    </row>
    <row r="1350" spans="1:15">
      <c r="A1350">
        <f t="shared" si="214"/>
        <v>1349</v>
      </c>
      <c r="B1350">
        <f>train!G1350</f>
        <v>163.80000000000001</v>
      </c>
      <c r="C1350">
        <f>train!J1350</f>
        <v>134.9</v>
      </c>
      <c r="D1350">
        <f>train!M1350</f>
        <v>79.3</v>
      </c>
      <c r="E1350">
        <f>train!P1350</f>
        <v>8.8000000000000007</v>
      </c>
      <c r="F1350" s="4">
        <f t="shared" si="210"/>
        <v>0.46600284495021338</v>
      </c>
      <c r="G1350" s="4">
        <f t="shared" si="211"/>
        <v>0.3754522682994712</v>
      </c>
      <c r="H1350" s="4">
        <f t="shared" si="212"/>
        <v>0.3754522682994712</v>
      </c>
      <c r="I1350" s="4">
        <f t="shared" si="213"/>
        <v>0.44000000000000006</v>
      </c>
      <c r="J1350">
        <f t="shared" si="215"/>
        <v>2</v>
      </c>
      <c r="K1350" t="str">
        <f>train!T1350</f>
        <v>no</v>
      </c>
      <c r="L1350">
        <f t="shared" si="216"/>
        <v>1.128143884114172</v>
      </c>
      <c r="M1350">
        <f t="shared" si="217"/>
        <v>0.83227847685983614</v>
      </c>
      <c r="N1350">
        <f t="shared" si="218"/>
        <v>0.83227847685983614</v>
      </c>
      <c r="O1350">
        <f t="shared" si="219"/>
        <v>0.83227847685983614</v>
      </c>
    </row>
    <row r="1351" spans="1:15">
      <c r="A1351">
        <f t="shared" si="214"/>
        <v>1350</v>
      </c>
      <c r="B1351">
        <f>train!G1351</f>
        <v>189.5</v>
      </c>
      <c r="C1351">
        <f>train!J1351</f>
        <v>204.9</v>
      </c>
      <c r="D1351">
        <f>train!M1351</f>
        <v>221.7</v>
      </c>
      <c r="E1351">
        <f>train!P1351</f>
        <v>13.4</v>
      </c>
      <c r="F1351" s="4">
        <f t="shared" si="210"/>
        <v>0.53911806543385488</v>
      </c>
      <c r="G1351" s="4">
        <f t="shared" si="211"/>
        <v>0.57027553576398549</v>
      </c>
      <c r="H1351" s="4">
        <f t="shared" si="212"/>
        <v>0.57027553576398549</v>
      </c>
      <c r="I1351" s="4">
        <f t="shared" si="213"/>
        <v>0.67</v>
      </c>
      <c r="J1351">
        <f t="shared" si="215"/>
        <v>1</v>
      </c>
      <c r="K1351" t="str">
        <f>train!T1351</f>
        <v>no</v>
      </c>
      <c r="L1351">
        <f t="shared" si="216"/>
        <v>1.128143884114172</v>
      </c>
      <c r="M1351">
        <f t="shared" si="217"/>
        <v>1.1789727146371725</v>
      </c>
      <c r="N1351">
        <f t="shared" si="218"/>
        <v>1.1789727146371725</v>
      </c>
      <c r="O1351">
        <f t="shared" si="219"/>
        <v>1.1789727146371725</v>
      </c>
    </row>
    <row r="1352" spans="1:15">
      <c r="A1352">
        <f t="shared" si="214"/>
        <v>1351</v>
      </c>
      <c r="B1352">
        <f>train!G1352</f>
        <v>155.19999999999999</v>
      </c>
      <c r="C1352">
        <f>train!J1352</f>
        <v>230.9</v>
      </c>
      <c r="D1352">
        <f>train!M1352</f>
        <v>261.60000000000002</v>
      </c>
      <c r="E1352">
        <f>train!P1352</f>
        <v>4.5</v>
      </c>
      <c r="F1352" s="4">
        <f t="shared" si="210"/>
        <v>0.44153627311522048</v>
      </c>
      <c r="G1352" s="4">
        <f t="shared" si="211"/>
        <v>0.6426384636793766</v>
      </c>
      <c r="H1352" s="4">
        <f t="shared" si="212"/>
        <v>0.6426384636793766</v>
      </c>
      <c r="I1352" s="4">
        <f t="shared" si="213"/>
        <v>0.22500000000000001</v>
      </c>
      <c r="J1352">
        <f t="shared" si="215"/>
        <v>2</v>
      </c>
      <c r="K1352" t="str">
        <f>train!T1352</f>
        <v>no</v>
      </c>
      <c r="L1352">
        <f t="shared" si="216"/>
        <v>1.128143884114172</v>
      </c>
      <c r="M1352">
        <f t="shared" si="217"/>
        <v>1.0351558677208266</v>
      </c>
      <c r="N1352">
        <f t="shared" si="218"/>
        <v>1.0351558677208266</v>
      </c>
      <c r="O1352">
        <f t="shared" si="219"/>
        <v>1.0351558677208266</v>
      </c>
    </row>
    <row r="1353" spans="1:15">
      <c r="A1353">
        <f t="shared" si="214"/>
        <v>1352</v>
      </c>
      <c r="B1353">
        <f>train!G1353</f>
        <v>254.1</v>
      </c>
      <c r="C1353">
        <f>train!J1353</f>
        <v>180.2</v>
      </c>
      <c r="D1353">
        <f>train!M1353</f>
        <v>196.2</v>
      </c>
      <c r="E1353">
        <f>train!P1353</f>
        <v>8.6999999999999993</v>
      </c>
      <c r="F1353" s="4">
        <f t="shared" si="210"/>
        <v>0.72290184921763867</v>
      </c>
      <c r="G1353" s="4">
        <f t="shared" si="211"/>
        <v>0.501530754244364</v>
      </c>
      <c r="H1353" s="4">
        <f t="shared" si="212"/>
        <v>0.501530754244364</v>
      </c>
      <c r="I1353" s="4">
        <f t="shared" si="213"/>
        <v>0.43499999999999994</v>
      </c>
      <c r="J1353">
        <f t="shared" si="215"/>
        <v>2</v>
      </c>
      <c r="K1353" t="str">
        <f>train!T1353</f>
        <v>no</v>
      </c>
      <c r="L1353">
        <f t="shared" si="216"/>
        <v>1.128143884114172</v>
      </c>
      <c r="M1353">
        <f t="shared" si="217"/>
        <v>1.1022151688795263</v>
      </c>
      <c r="N1353">
        <f t="shared" si="218"/>
        <v>1.1022151688795263</v>
      </c>
      <c r="O1353">
        <f t="shared" si="219"/>
        <v>1.1022151688795263</v>
      </c>
    </row>
    <row r="1354" spans="1:15">
      <c r="A1354">
        <f t="shared" si="214"/>
        <v>1353</v>
      </c>
      <c r="B1354">
        <f>train!G1354</f>
        <v>112</v>
      </c>
      <c r="C1354">
        <f>train!J1354</f>
        <v>208</v>
      </c>
      <c r="D1354">
        <f>train!M1354</f>
        <v>150.30000000000001</v>
      </c>
      <c r="E1354">
        <f>train!P1354</f>
        <v>11.3</v>
      </c>
      <c r="F1354" s="4">
        <f t="shared" si="210"/>
        <v>0.31863442389758179</v>
      </c>
      <c r="G1354" s="4">
        <f t="shared" si="211"/>
        <v>0.57890342332312827</v>
      </c>
      <c r="H1354" s="4">
        <f t="shared" si="212"/>
        <v>0.57890342332312827</v>
      </c>
      <c r="I1354" s="4">
        <f t="shared" si="213"/>
        <v>0.56500000000000006</v>
      </c>
      <c r="J1354">
        <f t="shared" si="215"/>
        <v>2</v>
      </c>
      <c r="K1354" t="str">
        <f>train!T1354</f>
        <v>no</v>
      </c>
      <c r="L1354">
        <f t="shared" si="216"/>
        <v>1.128143884114172</v>
      </c>
      <c r="M1354">
        <f t="shared" si="217"/>
        <v>1.0445148362579719</v>
      </c>
      <c r="N1354">
        <f t="shared" si="218"/>
        <v>1.0445148362579719</v>
      </c>
      <c r="O1354">
        <f t="shared" si="219"/>
        <v>1.0445148362579719</v>
      </c>
    </row>
    <row r="1355" spans="1:15">
      <c r="A1355">
        <f t="shared" si="214"/>
        <v>1354</v>
      </c>
      <c r="B1355">
        <f>train!G1355</f>
        <v>115.5</v>
      </c>
      <c r="C1355">
        <f>train!J1355</f>
        <v>267.3</v>
      </c>
      <c r="D1355">
        <f>train!M1355</f>
        <v>114.2</v>
      </c>
      <c r="E1355">
        <f>train!P1355</f>
        <v>13.3</v>
      </c>
      <c r="F1355" s="4">
        <f t="shared" si="210"/>
        <v>0.3285917496443812</v>
      </c>
      <c r="G1355" s="4">
        <f t="shared" si="211"/>
        <v>0.74394656276092408</v>
      </c>
      <c r="H1355" s="4">
        <f t="shared" si="212"/>
        <v>0.74394656276092408</v>
      </c>
      <c r="I1355" s="4">
        <f t="shared" si="213"/>
        <v>0.66500000000000004</v>
      </c>
      <c r="J1355">
        <f t="shared" si="215"/>
        <v>1</v>
      </c>
      <c r="K1355" t="str">
        <f>train!T1355</f>
        <v>no</v>
      </c>
      <c r="L1355">
        <f t="shared" si="216"/>
        <v>1.128143884114172</v>
      </c>
      <c r="M1355">
        <f t="shared" si="217"/>
        <v>1.2872880464068417</v>
      </c>
      <c r="N1355">
        <f t="shared" si="218"/>
        <v>1.2872880464068417</v>
      </c>
      <c r="O1355">
        <f t="shared" si="219"/>
        <v>1.2872880464068417</v>
      </c>
    </row>
    <row r="1356" spans="1:15">
      <c r="A1356">
        <f t="shared" si="214"/>
        <v>1355</v>
      </c>
      <c r="B1356">
        <f>train!G1356</f>
        <v>137.1</v>
      </c>
      <c r="C1356">
        <f>train!J1356</f>
        <v>210.8</v>
      </c>
      <c r="D1356">
        <f>train!M1356</f>
        <v>191.4</v>
      </c>
      <c r="E1356">
        <f>train!P1356</f>
        <v>11.1</v>
      </c>
      <c r="F1356" s="4">
        <f t="shared" si="210"/>
        <v>0.39004267425320055</v>
      </c>
      <c r="G1356" s="4">
        <f t="shared" si="211"/>
        <v>0.58669635402170894</v>
      </c>
      <c r="H1356" s="4">
        <f t="shared" si="212"/>
        <v>0.58669635402170894</v>
      </c>
      <c r="I1356" s="4">
        <f t="shared" si="213"/>
        <v>0.55499999999999994</v>
      </c>
      <c r="J1356">
        <f t="shared" si="215"/>
        <v>2</v>
      </c>
      <c r="K1356" t="str">
        <f>train!T1356</f>
        <v>no</v>
      </c>
      <c r="L1356">
        <f t="shared" si="216"/>
        <v>1.128143884114172</v>
      </c>
      <c r="M1356">
        <f t="shared" si="217"/>
        <v>1.0717198847568898</v>
      </c>
      <c r="N1356">
        <f t="shared" si="218"/>
        <v>1.0717198847568898</v>
      </c>
      <c r="O1356">
        <f t="shared" si="219"/>
        <v>1.0717198847568898</v>
      </c>
    </row>
    <row r="1357" spans="1:15">
      <c r="A1357">
        <f t="shared" si="214"/>
        <v>1356</v>
      </c>
      <c r="B1357">
        <f>train!G1357</f>
        <v>198.4</v>
      </c>
      <c r="C1357">
        <f>train!J1357</f>
        <v>235.9</v>
      </c>
      <c r="D1357">
        <f>train!M1357</f>
        <v>325.60000000000002</v>
      </c>
      <c r="E1357">
        <f>train!P1357</f>
        <v>10.1</v>
      </c>
      <c r="F1357" s="4">
        <f t="shared" si="210"/>
        <v>0.56443812233285917</v>
      </c>
      <c r="G1357" s="4">
        <f t="shared" si="211"/>
        <v>0.65655441135541326</v>
      </c>
      <c r="H1357" s="4">
        <f t="shared" si="212"/>
        <v>0.65655441135541326</v>
      </c>
      <c r="I1357" s="4">
        <f t="shared" si="213"/>
        <v>0.505</v>
      </c>
      <c r="J1357">
        <f t="shared" si="215"/>
        <v>1</v>
      </c>
      <c r="K1357" t="str">
        <f>train!T1357</f>
        <v>no</v>
      </c>
      <c r="L1357">
        <f t="shared" si="216"/>
        <v>1.128143884114172</v>
      </c>
      <c r="M1357">
        <f t="shared" si="217"/>
        <v>1.1982248470479779</v>
      </c>
      <c r="N1357">
        <f t="shared" si="218"/>
        <v>1.1982248470479779</v>
      </c>
      <c r="O1357">
        <f t="shared" si="219"/>
        <v>1.1982248470479779</v>
      </c>
    </row>
    <row r="1358" spans="1:15">
      <c r="A1358">
        <f t="shared" si="214"/>
        <v>1357</v>
      </c>
      <c r="B1358">
        <f>train!G1358</f>
        <v>132.69999999999999</v>
      </c>
      <c r="C1358">
        <f>train!J1358</f>
        <v>204.6</v>
      </c>
      <c r="D1358">
        <f>train!M1358</f>
        <v>154.69999999999999</v>
      </c>
      <c r="E1358">
        <f>train!P1358</f>
        <v>12.9</v>
      </c>
      <c r="F1358" s="4">
        <f t="shared" si="210"/>
        <v>0.37752489331436695</v>
      </c>
      <c r="G1358" s="4">
        <f t="shared" si="211"/>
        <v>0.56944057890342326</v>
      </c>
      <c r="H1358" s="4">
        <f t="shared" si="212"/>
        <v>0.56944057890342326</v>
      </c>
      <c r="I1358" s="4">
        <f t="shared" si="213"/>
        <v>0.64500000000000002</v>
      </c>
      <c r="J1358">
        <f t="shared" si="215"/>
        <v>2</v>
      </c>
      <c r="K1358" t="str">
        <f>train!T1358</f>
        <v>no</v>
      </c>
      <c r="L1358">
        <f t="shared" si="216"/>
        <v>1.128143884114172</v>
      </c>
      <c r="M1358">
        <f t="shared" si="217"/>
        <v>1.0986697369436167</v>
      </c>
      <c r="N1358">
        <f t="shared" si="218"/>
        <v>1.0986697369436167</v>
      </c>
      <c r="O1358">
        <f t="shared" si="219"/>
        <v>1.0986697369436167</v>
      </c>
    </row>
    <row r="1359" spans="1:15">
      <c r="A1359">
        <f t="shared" si="214"/>
        <v>1358</v>
      </c>
      <c r="B1359">
        <f>train!G1359</f>
        <v>219.6</v>
      </c>
      <c r="C1359">
        <f>train!J1359</f>
        <v>210.4</v>
      </c>
      <c r="D1359">
        <f>train!M1359</f>
        <v>242.7</v>
      </c>
      <c r="E1359">
        <f>train!P1359</f>
        <v>13.8</v>
      </c>
      <c r="F1359" s="4">
        <f t="shared" si="210"/>
        <v>0.62475106685632997</v>
      </c>
      <c r="G1359" s="4">
        <f t="shared" si="211"/>
        <v>0.5855830782076259</v>
      </c>
      <c r="H1359" s="4">
        <f t="shared" si="212"/>
        <v>0.5855830782076259</v>
      </c>
      <c r="I1359" s="4">
        <f t="shared" si="213"/>
        <v>0.69000000000000006</v>
      </c>
      <c r="J1359">
        <f t="shared" si="215"/>
        <v>1</v>
      </c>
      <c r="K1359" t="str">
        <f>train!T1359</f>
        <v>no</v>
      </c>
      <c r="L1359">
        <f t="shared" si="216"/>
        <v>1.128143884114172</v>
      </c>
      <c r="M1359">
        <f t="shared" si="217"/>
        <v>1.2458848175109767</v>
      </c>
      <c r="N1359">
        <f t="shared" si="218"/>
        <v>1.2458848175109767</v>
      </c>
      <c r="O1359">
        <f t="shared" si="219"/>
        <v>1.2458848175109767</v>
      </c>
    </row>
    <row r="1360" spans="1:15">
      <c r="A1360">
        <f t="shared" si="214"/>
        <v>1359</v>
      </c>
      <c r="B1360">
        <f>train!G1360</f>
        <v>169.6</v>
      </c>
      <c r="C1360">
        <f>train!J1360</f>
        <v>234.7</v>
      </c>
      <c r="D1360">
        <f>train!M1360</f>
        <v>285.39999999999998</v>
      </c>
      <c r="E1360">
        <f>train!P1360</f>
        <v>11.2</v>
      </c>
      <c r="F1360" s="4">
        <f t="shared" si="210"/>
        <v>0.48250355618776669</v>
      </c>
      <c r="G1360" s="4">
        <f t="shared" si="211"/>
        <v>0.65321458391316445</v>
      </c>
      <c r="H1360" s="4">
        <f t="shared" si="212"/>
        <v>0.65321458391316445</v>
      </c>
      <c r="I1360" s="4">
        <f t="shared" si="213"/>
        <v>0.55999999999999994</v>
      </c>
      <c r="J1360">
        <f t="shared" si="215"/>
        <v>1</v>
      </c>
      <c r="K1360" t="str">
        <f>train!T1360</f>
        <v>no</v>
      </c>
      <c r="L1360">
        <f t="shared" si="216"/>
        <v>1.128143884114172</v>
      </c>
      <c r="M1360">
        <f t="shared" si="217"/>
        <v>1.1831264797169989</v>
      </c>
      <c r="N1360">
        <f t="shared" si="218"/>
        <v>1.1831264797169989</v>
      </c>
      <c r="O1360">
        <f t="shared" si="219"/>
        <v>1.1831264797169989</v>
      </c>
    </row>
    <row r="1361" spans="1:15">
      <c r="A1361">
        <f t="shared" si="214"/>
        <v>1360</v>
      </c>
      <c r="B1361">
        <f>train!G1361</f>
        <v>160.4</v>
      </c>
      <c r="C1361">
        <f>train!J1361</f>
        <v>293.89999999999998</v>
      </c>
      <c r="D1361">
        <f>train!M1361</f>
        <v>306.60000000000002</v>
      </c>
      <c r="E1361">
        <f>train!P1361</f>
        <v>12.6</v>
      </c>
      <c r="F1361" s="4">
        <f t="shared" si="210"/>
        <v>0.45633001422475106</v>
      </c>
      <c r="G1361" s="4">
        <f t="shared" si="211"/>
        <v>0.81797940439743932</v>
      </c>
      <c r="H1361" s="4">
        <f t="shared" si="212"/>
        <v>0.81797940439743932</v>
      </c>
      <c r="I1361" s="4">
        <f t="shared" si="213"/>
        <v>0.63</v>
      </c>
      <c r="J1361">
        <f t="shared" si="215"/>
        <v>1</v>
      </c>
      <c r="K1361" t="str">
        <f>train!T1361</f>
        <v>no</v>
      </c>
      <c r="L1361">
        <f t="shared" si="216"/>
        <v>1.128143884114172</v>
      </c>
      <c r="M1361">
        <f t="shared" si="217"/>
        <v>1.3940293016716474</v>
      </c>
      <c r="N1361">
        <f t="shared" si="218"/>
        <v>1.3940293016716474</v>
      </c>
      <c r="O1361">
        <f t="shared" si="219"/>
        <v>1.3940293016716474</v>
      </c>
    </row>
    <row r="1362" spans="1:15">
      <c r="A1362">
        <f t="shared" si="214"/>
        <v>1361</v>
      </c>
      <c r="B1362">
        <f>train!G1362</f>
        <v>194.6</v>
      </c>
      <c r="C1362">
        <f>train!J1362</f>
        <v>232.8</v>
      </c>
      <c r="D1362">
        <f>train!M1362</f>
        <v>173.4</v>
      </c>
      <c r="E1362">
        <f>train!P1362</f>
        <v>3.8</v>
      </c>
      <c r="F1362" s="4">
        <f t="shared" si="210"/>
        <v>0.55362731152204836</v>
      </c>
      <c r="G1362" s="4">
        <f t="shared" si="211"/>
        <v>0.64792652379627058</v>
      </c>
      <c r="H1362" s="4">
        <f t="shared" si="212"/>
        <v>0.64792652379627058</v>
      </c>
      <c r="I1362" s="4">
        <f t="shared" si="213"/>
        <v>0.19</v>
      </c>
      <c r="J1362">
        <f t="shared" si="215"/>
        <v>2</v>
      </c>
      <c r="K1362" t="str">
        <f>train!T1362</f>
        <v>no</v>
      </c>
      <c r="L1362">
        <f t="shared" si="216"/>
        <v>1.128143884114172</v>
      </c>
      <c r="M1362">
        <f t="shared" si="217"/>
        <v>1.0872997565255726</v>
      </c>
      <c r="N1362">
        <f t="shared" si="218"/>
        <v>1.0872997565255726</v>
      </c>
      <c r="O1362">
        <f t="shared" si="219"/>
        <v>1.0872997565255726</v>
      </c>
    </row>
    <row r="1363" spans="1:15">
      <c r="A1363">
        <f t="shared" si="214"/>
        <v>1362</v>
      </c>
      <c r="B1363">
        <f>train!G1363</f>
        <v>157.1</v>
      </c>
      <c r="C1363">
        <f>train!J1363</f>
        <v>213.1</v>
      </c>
      <c r="D1363">
        <f>train!M1363</f>
        <v>280.39999999999998</v>
      </c>
      <c r="E1363">
        <f>train!P1363</f>
        <v>7.6</v>
      </c>
      <c r="F1363" s="4">
        <f t="shared" si="210"/>
        <v>0.44694167852062588</v>
      </c>
      <c r="G1363" s="4">
        <f t="shared" si="211"/>
        <v>0.59309768995268575</v>
      </c>
      <c r="H1363" s="4">
        <f t="shared" si="212"/>
        <v>0.59309768995268575</v>
      </c>
      <c r="I1363" s="4">
        <f t="shared" si="213"/>
        <v>0.38</v>
      </c>
      <c r="J1363">
        <f t="shared" si="215"/>
        <v>2</v>
      </c>
      <c r="K1363" t="str">
        <f>train!T1363</f>
        <v>no</v>
      </c>
      <c r="L1363">
        <f t="shared" si="216"/>
        <v>1.128143884114172</v>
      </c>
      <c r="M1363">
        <f t="shared" si="217"/>
        <v>1.0235656323134628</v>
      </c>
      <c r="N1363">
        <f t="shared" si="218"/>
        <v>1.0235656323134628</v>
      </c>
      <c r="O1363">
        <f t="shared" si="219"/>
        <v>1.0235656323134628</v>
      </c>
    </row>
    <row r="1364" spans="1:15">
      <c r="A1364">
        <f t="shared" si="214"/>
        <v>1363</v>
      </c>
      <c r="B1364">
        <f>train!G1364</f>
        <v>179.8</v>
      </c>
      <c r="C1364">
        <f>train!J1364</f>
        <v>173.2</v>
      </c>
      <c r="D1364">
        <f>train!M1364</f>
        <v>272.8</v>
      </c>
      <c r="E1364">
        <f>train!P1364</f>
        <v>10.9</v>
      </c>
      <c r="F1364" s="4">
        <f t="shared" si="210"/>
        <v>0.51152204836415371</v>
      </c>
      <c r="G1364" s="4">
        <f t="shared" si="211"/>
        <v>0.48204842749791255</v>
      </c>
      <c r="H1364" s="4">
        <f t="shared" si="212"/>
        <v>0.48204842749791255</v>
      </c>
      <c r="I1364" s="4">
        <f t="shared" si="213"/>
        <v>0.54500000000000004</v>
      </c>
      <c r="J1364">
        <f t="shared" si="215"/>
        <v>2</v>
      </c>
      <c r="K1364" t="str">
        <f>train!T1364</f>
        <v>no</v>
      </c>
      <c r="L1364">
        <f t="shared" si="216"/>
        <v>1.128143884114172</v>
      </c>
      <c r="M1364">
        <f t="shared" si="217"/>
        <v>1.0116428119000698</v>
      </c>
      <c r="N1364">
        <f t="shared" si="218"/>
        <v>1.0116428119000698</v>
      </c>
      <c r="O1364">
        <f t="shared" si="219"/>
        <v>1.0116428119000698</v>
      </c>
    </row>
    <row r="1365" spans="1:15">
      <c r="A1365">
        <f t="shared" si="214"/>
        <v>1364</v>
      </c>
      <c r="B1365">
        <f>train!G1365</f>
        <v>148.19999999999999</v>
      </c>
      <c r="C1365">
        <f>train!J1365</f>
        <v>161.80000000000001</v>
      </c>
      <c r="D1365">
        <f>train!M1365</f>
        <v>259.3</v>
      </c>
      <c r="E1365">
        <f>train!P1365</f>
        <v>11</v>
      </c>
      <c r="F1365" s="4">
        <f t="shared" si="210"/>
        <v>0.42162162162162159</v>
      </c>
      <c r="G1365" s="4">
        <f t="shared" si="211"/>
        <v>0.45032006679654885</v>
      </c>
      <c r="H1365" s="4">
        <f t="shared" si="212"/>
        <v>0.45032006679654885</v>
      </c>
      <c r="I1365" s="4">
        <f t="shared" si="213"/>
        <v>0.55000000000000004</v>
      </c>
      <c r="J1365">
        <f t="shared" si="215"/>
        <v>2</v>
      </c>
      <c r="K1365" t="str">
        <f>train!T1365</f>
        <v>no</v>
      </c>
      <c r="L1365">
        <f t="shared" si="216"/>
        <v>1.128143884114172</v>
      </c>
      <c r="M1365">
        <f t="shared" si="217"/>
        <v>0.94119132855022758</v>
      </c>
      <c r="N1365">
        <f t="shared" si="218"/>
        <v>0.94119132855022758</v>
      </c>
      <c r="O1365">
        <f t="shared" si="219"/>
        <v>0.94119132855022758</v>
      </c>
    </row>
    <row r="1366" spans="1:15">
      <c r="A1366">
        <f t="shared" si="214"/>
        <v>1365</v>
      </c>
      <c r="B1366">
        <f>train!G1366</f>
        <v>183.2</v>
      </c>
      <c r="C1366">
        <f>train!J1366</f>
        <v>209.4</v>
      </c>
      <c r="D1366">
        <f>train!M1366</f>
        <v>172.4</v>
      </c>
      <c r="E1366">
        <f>train!P1366</f>
        <v>11.9</v>
      </c>
      <c r="F1366" s="4">
        <f t="shared" si="210"/>
        <v>0.52119487908961593</v>
      </c>
      <c r="G1366" s="4">
        <f t="shared" si="211"/>
        <v>0.58279988867241861</v>
      </c>
      <c r="H1366" s="4">
        <f t="shared" si="212"/>
        <v>0.58279988867241861</v>
      </c>
      <c r="I1366" s="4">
        <f t="shared" si="213"/>
        <v>0.59499999999999997</v>
      </c>
      <c r="J1366">
        <f t="shared" si="215"/>
        <v>1</v>
      </c>
      <c r="K1366" t="str">
        <f>train!T1366</f>
        <v>no</v>
      </c>
      <c r="L1366">
        <f t="shared" si="216"/>
        <v>1.128143884114172</v>
      </c>
      <c r="M1366">
        <f t="shared" si="217"/>
        <v>1.1423574407611685</v>
      </c>
      <c r="N1366">
        <f t="shared" si="218"/>
        <v>1.1423574407611685</v>
      </c>
      <c r="O1366">
        <f t="shared" si="219"/>
        <v>1.1423574407611685</v>
      </c>
    </row>
    <row r="1367" spans="1:15">
      <c r="A1367">
        <f t="shared" si="214"/>
        <v>1366</v>
      </c>
      <c r="B1367">
        <f>train!G1367</f>
        <v>119.2</v>
      </c>
      <c r="C1367">
        <f>train!J1367</f>
        <v>168.3</v>
      </c>
      <c r="D1367">
        <f>train!M1367</f>
        <v>204.7</v>
      </c>
      <c r="E1367">
        <f>train!P1367</f>
        <v>12.2</v>
      </c>
      <c r="F1367" s="4">
        <f t="shared" si="210"/>
        <v>0.33911806543385492</v>
      </c>
      <c r="G1367" s="4">
        <f t="shared" si="211"/>
        <v>0.4684107987753966</v>
      </c>
      <c r="H1367" s="4">
        <f t="shared" si="212"/>
        <v>0.4684107987753966</v>
      </c>
      <c r="I1367" s="4">
        <f t="shared" si="213"/>
        <v>0.61</v>
      </c>
      <c r="J1367">
        <f t="shared" si="215"/>
        <v>2</v>
      </c>
      <c r="K1367" t="str">
        <f>train!T1367</f>
        <v>yes</v>
      </c>
      <c r="L1367">
        <f t="shared" si="216"/>
        <v>1.128143884114172</v>
      </c>
      <c r="M1367">
        <f t="shared" si="217"/>
        <v>0.96224654591347347</v>
      </c>
      <c r="N1367">
        <f t="shared" si="218"/>
        <v>0.96224654591347347</v>
      </c>
      <c r="O1367">
        <f t="shared" si="219"/>
        <v>0.96224654591347347</v>
      </c>
    </row>
    <row r="1368" spans="1:15">
      <c r="A1368">
        <f t="shared" si="214"/>
        <v>1367</v>
      </c>
      <c r="B1368">
        <f>train!G1368</f>
        <v>224</v>
      </c>
      <c r="C1368">
        <f>train!J1368</f>
        <v>192</v>
      </c>
      <c r="D1368">
        <f>train!M1368</f>
        <v>163.1</v>
      </c>
      <c r="E1368">
        <f>train!P1368</f>
        <v>9.6</v>
      </c>
      <c r="F1368" s="4">
        <f t="shared" si="210"/>
        <v>0.63726884779516357</v>
      </c>
      <c r="G1368" s="4">
        <f t="shared" si="211"/>
        <v>0.53437239075981069</v>
      </c>
      <c r="H1368" s="4">
        <f t="shared" si="212"/>
        <v>0.53437239075981069</v>
      </c>
      <c r="I1368" s="4">
        <f t="shared" si="213"/>
        <v>0.48</v>
      </c>
      <c r="J1368">
        <f t="shared" si="215"/>
        <v>2</v>
      </c>
      <c r="K1368" t="str">
        <f>train!T1368</f>
        <v>no</v>
      </c>
      <c r="L1368">
        <f t="shared" si="216"/>
        <v>1.128143884114172</v>
      </c>
      <c r="M1368">
        <f t="shared" si="217"/>
        <v>1.0989173255449596</v>
      </c>
      <c r="N1368">
        <f t="shared" si="218"/>
        <v>1.0989173255449596</v>
      </c>
      <c r="O1368">
        <f t="shared" si="219"/>
        <v>1.0989173255449596</v>
      </c>
    </row>
    <row r="1369" spans="1:15">
      <c r="A1369">
        <f t="shared" si="214"/>
        <v>1368</v>
      </c>
      <c r="B1369">
        <f>train!G1369</f>
        <v>184.8</v>
      </c>
      <c r="C1369">
        <f>train!J1369</f>
        <v>248.6</v>
      </c>
      <c r="D1369">
        <f>train!M1369</f>
        <v>133.1</v>
      </c>
      <c r="E1369">
        <f>train!P1369</f>
        <v>9.6</v>
      </c>
      <c r="F1369" s="4">
        <f t="shared" si="210"/>
        <v>0.52574679943100999</v>
      </c>
      <c r="G1369" s="4">
        <f t="shared" si="211"/>
        <v>0.69190091845254653</v>
      </c>
      <c r="H1369" s="4">
        <f t="shared" si="212"/>
        <v>0.69190091845254653</v>
      </c>
      <c r="I1369" s="4">
        <f t="shared" si="213"/>
        <v>0.48</v>
      </c>
      <c r="J1369">
        <f t="shared" si="215"/>
        <v>1</v>
      </c>
      <c r="K1369" t="str">
        <f>train!T1369</f>
        <v>no</v>
      </c>
      <c r="L1369">
        <f t="shared" si="216"/>
        <v>1.128143884114172</v>
      </c>
      <c r="M1369">
        <f t="shared" si="217"/>
        <v>1.2100675431656307</v>
      </c>
      <c r="N1369">
        <f t="shared" si="218"/>
        <v>1.2100675431656307</v>
      </c>
      <c r="O1369">
        <f t="shared" si="219"/>
        <v>1.2100675431656307</v>
      </c>
    </row>
    <row r="1370" spans="1:15">
      <c r="A1370">
        <f t="shared" si="214"/>
        <v>1369</v>
      </c>
      <c r="B1370">
        <f>train!G1370</f>
        <v>176.3</v>
      </c>
      <c r="C1370">
        <f>train!J1370</f>
        <v>201</v>
      </c>
      <c r="D1370">
        <f>train!M1370</f>
        <v>161.9</v>
      </c>
      <c r="E1370">
        <f>train!P1370</f>
        <v>11.3</v>
      </c>
      <c r="F1370" s="4">
        <f t="shared" si="210"/>
        <v>0.50156472261735419</v>
      </c>
      <c r="G1370" s="4">
        <f t="shared" si="211"/>
        <v>0.55942109657667682</v>
      </c>
      <c r="H1370" s="4">
        <f t="shared" si="212"/>
        <v>0.55942109657667682</v>
      </c>
      <c r="I1370" s="4">
        <f t="shared" si="213"/>
        <v>0.56500000000000006</v>
      </c>
      <c r="J1370">
        <f t="shared" si="215"/>
        <v>2</v>
      </c>
      <c r="K1370" t="str">
        <f>train!T1370</f>
        <v>no</v>
      </c>
      <c r="L1370">
        <f t="shared" si="216"/>
        <v>1.128143884114172</v>
      </c>
      <c r="M1370">
        <f t="shared" si="217"/>
        <v>1.0939360573471955</v>
      </c>
      <c r="N1370">
        <f t="shared" si="218"/>
        <v>1.0939360573471955</v>
      </c>
      <c r="O1370">
        <f t="shared" si="219"/>
        <v>1.0939360573471955</v>
      </c>
    </row>
    <row r="1371" spans="1:15">
      <c r="A1371">
        <f t="shared" si="214"/>
        <v>1370</v>
      </c>
      <c r="B1371">
        <f>train!G1371</f>
        <v>241.7</v>
      </c>
      <c r="C1371">
        <f>train!J1371</f>
        <v>168.5</v>
      </c>
      <c r="D1371">
        <f>train!M1371</f>
        <v>169.8</v>
      </c>
      <c r="E1371">
        <f>train!P1371</f>
        <v>11.1</v>
      </c>
      <c r="F1371" s="4">
        <f t="shared" si="210"/>
        <v>0.68762446657183496</v>
      </c>
      <c r="G1371" s="4">
        <f t="shared" si="211"/>
        <v>0.46896743668243807</v>
      </c>
      <c r="H1371" s="4">
        <f t="shared" si="212"/>
        <v>0.46896743668243807</v>
      </c>
      <c r="I1371" s="4">
        <f t="shared" si="213"/>
        <v>0.55499999999999994</v>
      </c>
      <c r="J1371">
        <f t="shared" si="215"/>
        <v>2</v>
      </c>
      <c r="K1371" t="str">
        <f>train!T1371</f>
        <v>no</v>
      </c>
      <c r="L1371">
        <f t="shared" si="216"/>
        <v>1.128143884114172</v>
      </c>
      <c r="M1371">
        <f t="shared" si="217"/>
        <v>1.1048589594899403</v>
      </c>
      <c r="N1371">
        <f t="shared" si="218"/>
        <v>1.1048589594899403</v>
      </c>
      <c r="O1371">
        <f t="shared" si="219"/>
        <v>1.1048589594899403</v>
      </c>
    </row>
    <row r="1372" spans="1:15">
      <c r="A1372">
        <f t="shared" si="214"/>
        <v>1371</v>
      </c>
      <c r="B1372">
        <f>train!G1372</f>
        <v>224.7</v>
      </c>
      <c r="C1372">
        <f>train!J1372</f>
        <v>294</v>
      </c>
      <c r="D1372">
        <f>train!M1372</f>
        <v>290</v>
      </c>
      <c r="E1372">
        <f>train!P1372</f>
        <v>9.8000000000000007</v>
      </c>
      <c r="F1372" s="4">
        <f t="shared" si="210"/>
        <v>0.63926031294452346</v>
      </c>
      <c r="G1372" s="4">
        <f t="shared" si="211"/>
        <v>0.81825772335096014</v>
      </c>
      <c r="H1372" s="4">
        <f t="shared" si="212"/>
        <v>0.81825772335096014</v>
      </c>
      <c r="I1372" s="4">
        <f t="shared" si="213"/>
        <v>0.49000000000000005</v>
      </c>
      <c r="J1372">
        <f t="shared" si="215"/>
        <v>1</v>
      </c>
      <c r="K1372" t="str">
        <f>train!T1372</f>
        <v>no</v>
      </c>
      <c r="L1372">
        <f t="shared" si="216"/>
        <v>1.128143884114172</v>
      </c>
      <c r="M1372">
        <f t="shared" si="217"/>
        <v>1.4099096252430234</v>
      </c>
      <c r="N1372">
        <f t="shared" si="218"/>
        <v>1.4099096252430234</v>
      </c>
      <c r="O1372">
        <f t="shared" si="219"/>
        <v>1.4099096252430234</v>
      </c>
    </row>
    <row r="1373" spans="1:15">
      <c r="A1373">
        <f t="shared" si="214"/>
        <v>1372</v>
      </c>
      <c r="B1373">
        <f>train!G1373</f>
        <v>207.3</v>
      </c>
      <c r="C1373">
        <f>train!J1373</f>
        <v>198.4</v>
      </c>
      <c r="D1373">
        <f>train!M1373</f>
        <v>114.1</v>
      </c>
      <c r="E1373">
        <f>train!P1373</f>
        <v>8.6</v>
      </c>
      <c r="F1373" s="4">
        <f t="shared" si="210"/>
        <v>0.58975817923186347</v>
      </c>
      <c r="G1373" s="4">
        <f t="shared" si="211"/>
        <v>0.55218480378513779</v>
      </c>
      <c r="H1373" s="4">
        <f t="shared" si="212"/>
        <v>0.55218480378513779</v>
      </c>
      <c r="I1373" s="4">
        <f t="shared" si="213"/>
        <v>0.43</v>
      </c>
      <c r="J1373">
        <f t="shared" si="215"/>
        <v>2</v>
      </c>
      <c r="K1373" t="str">
        <f>train!T1373</f>
        <v>no</v>
      </c>
      <c r="L1373">
        <f t="shared" si="216"/>
        <v>1.128143884114172</v>
      </c>
      <c r="M1373">
        <f t="shared" si="217"/>
        <v>1.0688923355667515</v>
      </c>
      <c r="N1373">
        <f t="shared" si="218"/>
        <v>1.0688923355667515</v>
      </c>
      <c r="O1373">
        <f t="shared" si="219"/>
        <v>1.0688923355667515</v>
      </c>
    </row>
    <row r="1374" spans="1:15">
      <c r="A1374">
        <f t="shared" si="214"/>
        <v>1373</v>
      </c>
      <c r="B1374">
        <f>train!G1374</f>
        <v>196.8</v>
      </c>
      <c r="C1374">
        <f>train!J1374</f>
        <v>168</v>
      </c>
      <c r="D1374">
        <f>train!M1374</f>
        <v>132.6</v>
      </c>
      <c r="E1374">
        <f>train!P1374</f>
        <v>12.7</v>
      </c>
      <c r="F1374" s="4">
        <f t="shared" si="210"/>
        <v>0.55988620199146522</v>
      </c>
      <c r="G1374" s="4">
        <f t="shared" si="211"/>
        <v>0.46757584191483437</v>
      </c>
      <c r="H1374" s="4">
        <f t="shared" si="212"/>
        <v>0.46757584191483437</v>
      </c>
      <c r="I1374" s="4">
        <f t="shared" si="213"/>
        <v>0.63500000000000001</v>
      </c>
      <c r="J1374">
        <f t="shared" si="215"/>
        <v>2</v>
      </c>
      <c r="K1374" t="str">
        <f>train!T1374</f>
        <v>no</v>
      </c>
      <c r="L1374">
        <f t="shared" si="216"/>
        <v>1.128143884114172</v>
      </c>
      <c r="M1374">
        <f t="shared" si="217"/>
        <v>1.0742215297903688</v>
      </c>
      <c r="N1374">
        <f t="shared" si="218"/>
        <v>1.0742215297903688</v>
      </c>
      <c r="O1374">
        <f t="shared" si="219"/>
        <v>1.0742215297903688</v>
      </c>
    </row>
    <row r="1375" spans="1:15">
      <c r="A1375">
        <f t="shared" si="214"/>
        <v>1374</v>
      </c>
      <c r="B1375">
        <f>train!G1375</f>
        <v>110.9</v>
      </c>
      <c r="C1375">
        <f>train!J1375</f>
        <v>115.6</v>
      </c>
      <c r="D1375">
        <f>train!M1375</f>
        <v>190.5</v>
      </c>
      <c r="E1375">
        <f>train!P1375</f>
        <v>15.8</v>
      </c>
      <c r="F1375" s="4">
        <f t="shared" si="210"/>
        <v>0.31550497866287341</v>
      </c>
      <c r="G1375" s="4">
        <f t="shared" si="211"/>
        <v>0.32173671026996936</v>
      </c>
      <c r="H1375" s="4">
        <f t="shared" si="212"/>
        <v>0.32173671026996936</v>
      </c>
      <c r="I1375" s="4">
        <f t="shared" si="213"/>
        <v>0.79</v>
      </c>
      <c r="J1375">
        <f t="shared" si="215"/>
        <v>2</v>
      </c>
      <c r="K1375" t="str">
        <f>train!T1375</f>
        <v>no</v>
      </c>
      <c r="L1375">
        <f t="shared" si="216"/>
        <v>1.128143884114172</v>
      </c>
      <c r="M1375">
        <f t="shared" si="217"/>
        <v>0.96471364302146401</v>
      </c>
      <c r="N1375">
        <f t="shared" si="218"/>
        <v>0.96471364302146401</v>
      </c>
      <c r="O1375">
        <f t="shared" si="219"/>
        <v>0.96471364302146401</v>
      </c>
    </row>
    <row r="1376" spans="1:15">
      <c r="A1376">
        <f t="shared" si="214"/>
        <v>1375</v>
      </c>
      <c r="B1376">
        <f>train!G1376</f>
        <v>122.5</v>
      </c>
      <c r="C1376">
        <f>train!J1376</f>
        <v>273.3</v>
      </c>
      <c r="D1376">
        <f>train!M1376</f>
        <v>197.8</v>
      </c>
      <c r="E1376">
        <f>train!P1376</f>
        <v>8</v>
      </c>
      <c r="F1376" s="4">
        <f t="shared" si="210"/>
        <v>0.34850640113798009</v>
      </c>
      <c r="G1376" s="4">
        <f t="shared" si="211"/>
        <v>0.76064569997216813</v>
      </c>
      <c r="H1376" s="4">
        <f t="shared" si="212"/>
        <v>0.76064569997216813</v>
      </c>
      <c r="I1376" s="4">
        <f t="shared" si="213"/>
        <v>0.4</v>
      </c>
      <c r="J1376">
        <f t="shared" si="215"/>
        <v>1</v>
      </c>
      <c r="K1376" t="str">
        <f>train!T1376</f>
        <v>no</v>
      </c>
      <c r="L1376">
        <f t="shared" si="216"/>
        <v>1.128143884114172</v>
      </c>
      <c r="M1376">
        <f t="shared" si="217"/>
        <v>1.199425059520788</v>
      </c>
      <c r="N1376">
        <f t="shared" si="218"/>
        <v>1.199425059520788</v>
      </c>
      <c r="O1376">
        <f t="shared" si="219"/>
        <v>1.199425059520788</v>
      </c>
    </row>
    <row r="1377" spans="1:15">
      <c r="A1377">
        <f t="shared" si="214"/>
        <v>1376</v>
      </c>
      <c r="B1377">
        <f>train!G1377</f>
        <v>187</v>
      </c>
      <c r="C1377">
        <f>train!J1377</f>
        <v>141.4</v>
      </c>
      <c r="D1377">
        <f>train!M1377</f>
        <v>238.2</v>
      </c>
      <c r="E1377">
        <f>train!P1377</f>
        <v>10</v>
      </c>
      <c r="F1377" s="4">
        <f t="shared" si="210"/>
        <v>0.53200568990042674</v>
      </c>
      <c r="G1377" s="4">
        <f t="shared" si="211"/>
        <v>0.39354300027831896</v>
      </c>
      <c r="H1377" s="4">
        <f t="shared" si="212"/>
        <v>0.39354300027831896</v>
      </c>
      <c r="I1377" s="4">
        <f t="shared" si="213"/>
        <v>0.5</v>
      </c>
      <c r="J1377">
        <f t="shared" si="215"/>
        <v>2</v>
      </c>
      <c r="K1377" t="str">
        <f>train!T1377</f>
        <v>no</v>
      </c>
      <c r="L1377">
        <f t="shared" si="216"/>
        <v>1.128143884114172</v>
      </c>
      <c r="M1377">
        <f t="shared" si="217"/>
        <v>0.91803172070607175</v>
      </c>
      <c r="N1377">
        <f t="shared" si="218"/>
        <v>0.91803172070607175</v>
      </c>
      <c r="O1377">
        <f t="shared" si="219"/>
        <v>0.91803172070607175</v>
      </c>
    </row>
    <row r="1378" spans="1:15">
      <c r="A1378">
        <f t="shared" si="214"/>
        <v>1377</v>
      </c>
      <c r="B1378">
        <f>train!G1378</f>
        <v>170.5</v>
      </c>
      <c r="C1378">
        <f>train!J1378</f>
        <v>193.2</v>
      </c>
      <c r="D1378">
        <f>train!M1378</f>
        <v>188</v>
      </c>
      <c r="E1378">
        <f>train!P1378</f>
        <v>11.2</v>
      </c>
      <c r="F1378" s="4">
        <f t="shared" si="210"/>
        <v>0.48506401137980087</v>
      </c>
      <c r="G1378" s="4">
        <f t="shared" si="211"/>
        <v>0.5377122182020595</v>
      </c>
      <c r="H1378" s="4">
        <f t="shared" si="212"/>
        <v>0.5377122182020595</v>
      </c>
      <c r="I1378" s="4">
        <f t="shared" si="213"/>
        <v>0.55999999999999994</v>
      </c>
      <c r="J1378">
        <f t="shared" si="215"/>
        <v>2</v>
      </c>
      <c r="K1378" t="str">
        <f>train!T1378</f>
        <v>no</v>
      </c>
      <c r="L1378">
        <f t="shared" si="216"/>
        <v>1.128143884114172</v>
      </c>
      <c r="M1378">
        <f t="shared" si="217"/>
        <v>1.0616760119468753</v>
      </c>
      <c r="N1378">
        <f t="shared" si="218"/>
        <v>1.0616760119468753</v>
      </c>
      <c r="O1378">
        <f t="shared" si="219"/>
        <v>1.0616760119468753</v>
      </c>
    </row>
    <row r="1379" spans="1:15">
      <c r="A1379">
        <f t="shared" si="214"/>
        <v>1378</v>
      </c>
      <c r="B1379">
        <f>train!G1379</f>
        <v>204.8</v>
      </c>
      <c r="C1379">
        <f>train!J1379</f>
        <v>161</v>
      </c>
      <c r="D1379">
        <f>train!M1379</f>
        <v>285.7</v>
      </c>
      <c r="E1379">
        <f>train!P1379</f>
        <v>9.5</v>
      </c>
      <c r="F1379" s="4">
        <f t="shared" si="210"/>
        <v>0.58264580369843533</v>
      </c>
      <c r="G1379" s="4">
        <f t="shared" si="211"/>
        <v>0.44809351516838297</v>
      </c>
      <c r="H1379" s="4">
        <f t="shared" si="212"/>
        <v>0.44809351516838297</v>
      </c>
      <c r="I1379" s="4">
        <f t="shared" si="213"/>
        <v>0.47499999999999998</v>
      </c>
      <c r="J1379">
        <f t="shared" si="215"/>
        <v>2</v>
      </c>
      <c r="K1379" t="str">
        <f>train!T1379</f>
        <v>no</v>
      </c>
      <c r="L1379">
        <f t="shared" si="216"/>
        <v>1.128143884114172</v>
      </c>
      <c r="M1379">
        <f t="shared" si="217"/>
        <v>0.98319719753430501</v>
      </c>
      <c r="N1379">
        <f t="shared" si="218"/>
        <v>0.98319719753430501</v>
      </c>
      <c r="O1379">
        <f t="shared" si="219"/>
        <v>0.98319719753430501</v>
      </c>
    </row>
    <row r="1380" spans="1:15">
      <c r="A1380">
        <f t="shared" si="214"/>
        <v>1379</v>
      </c>
      <c r="B1380">
        <f>train!G1380</f>
        <v>154</v>
      </c>
      <c r="C1380">
        <f>train!J1380</f>
        <v>198.9</v>
      </c>
      <c r="D1380">
        <f>train!M1380</f>
        <v>151.9</v>
      </c>
      <c r="E1380">
        <f>train!P1380</f>
        <v>9.5</v>
      </c>
      <c r="F1380" s="4">
        <f t="shared" si="210"/>
        <v>0.43812233285917496</v>
      </c>
      <c r="G1380" s="4">
        <f t="shared" si="211"/>
        <v>0.55357639855274143</v>
      </c>
      <c r="H1380" s="4">
        <f t="shared" si="212"/>
        <v>0.55357639855274143</v>
      </c>
      <c r="I1380" s="4">
        <f t="shared" si="213"/>
        <v>0.47499999999999998</v>
      </c>
      <c r="J1380">
        <f t="shared" si="215"/>
        <v>2</v>
      </c>
      <c r="K1380" t="str">
        <f>train!T1380</f>
        <v>yes</v>
      </c>
      <c r="L1380">
        <f t="shared" si="216"/>
        <v>1.128143884114172</v>
      </c>
      <c r="M1380">
        <f t="shared" si="217"/>
        <v>1.0151206020070782</v>
      </c>
      <c r="N1380">
        <f t="shared" si="218"/>
        <v>1.0151206020070782</v>
      </c>
      <c r="O1380">
        <f t="shared" si="219"/>
        <v>1.0151206020070782</v>
      </c>
    </row>
    <row r="1381" spans="1:15">
      <c r="A1381">
        <f t="shared" si="214"/>
        <v>1380</v>
      </c>
      <c r="B1381">
        <f>train!G1381</f>
        <v>225.2</v>
      </c>
      <c r="C1381">
        <f>train!J1381</f>
        <v>215.1</v>
      </c>
      <c r="D1381">
        <f>train!M1381</f>
        <v>241.8</v>
      </c>
      <c r="E1381">
        <f>train!P1381</f>
        <v>9.1</v>
      </c>
      <c r="F1381" s="4">
        <f t="shared" si="210"/>
        <v>0.64068278805120904</v>
      </c>
      <c r="G1381" s="4">
        <f t="shared" si="211"/>
        <v>0.59866406902310043</v>
      </c>
      <c r="H1381" s="4">
        <f t="shared" si="212"/>
        <v>0.59866406902310043</v>
      </c>
      <c r="I1381" s="4">
        <f t="shared" si="213"/>
        <v>0.45499999999999996</v>
      </c>
      <c r="J1381">
        <f t="shared" si="215"/>
        <v>1</v>
      </c>
      <c r="K1381" t="str">
        <f>train!T1381</f>
        <v>no</v>
      </c>
      <c r="L1381">
        <f t="shared" si="216"/>
        <v>1.128143884114172</v>
      </c>
      <c r="M1381">
        <f t="shared" si="217"/>
        <v>1.1551176433522525</v>
      </c>
      <c r="N1381">
        <f t="shared" si="218"/>
        <v>1.1551176433522525</v>
      </c>
      <c r="O1381">
        <f t="shared" si="219"/>
        <v>1.1551176433522525</v>
      </c>
    </row>
    <row r="1382" spans="1:15">
      <c r="A1382">
        <f t="shared" si="214"/>
        <v>1381</v>
      </c>
      <c r="B1382">
        <f>train!G1382</f>
        <v>159.4</v>
      </c>
      <c r="C1382">
        <f>train!J1382</f>
        <v>179.5</v>
      </c>
      <c r="D1382">
        <f>train!M1382</f>
        <v>167.8</v>
      </c>
      <c r="E1382">
        <f>train!P1382</f>
        <v>9.6999999999999993</v>
      </c>
      <c r="F1382" s="4">
        <f t="shared" si="210"/>
        <v>0.45348506401137983</v>
      </c>
      <c r="G1382" s="4">
        <f t="shared" si="211"/>
        <v>0.49958252156971888</v>
      </c>
      <c r="H1382" s="4">
        <f t="shared" si="212"/>
        <v>0.49958252156971888</v>
      </c>
      <c r="I1382" s="4">
        <f t="shared" si="213"/>
        <v>0.48499999999999999</v>
      </c>
      <c r="J1382">
        <f t="shared" si="215"/>
        <v>2</v>
      </c>
      <c r="K1382" t="str">
        <f>train!T1382</f>
        <v>yes</v>
      </c>
      <c r="L1382">
        <f t="shared" si="216"/>
        <v>1.128143884114172</v>
      </c>
      <c r="M1382">
        <f t="shared" si="217"/>
        <v>0.96955613297906718</v>
      </c>
      <c r="N1382">
        <f t="shared" si="218"/>
        <v>0.96955613297906718</v>
      </c>
      <c r="O1382">
        <f t="shared" si="219"/>
        <v>0.96955613297906718</v>
      </c>
    </row>
    <row r="1383" spans="1:15">
      <c r="A1383">
        <f t="shared" si="214"/>
        <v>1382</v>
      </c>
      <c r="B1383">
        <f>train!G1383</f>
        <v>172.7</v>
      </c>
      <c r="C1383">
        <f>train!J1383</f>
        <v>139.1</v>
      </c>
      <c r="D1383">
        <f>train!M1383</f>
        <v>174.3</v>
      </c>
      <c r="E1383">
        <f>train!P1383</f>
        <v>11.7</v>
      </c>
      <c r="F1383" s="4">
        <f t="shared" si="210"/>
        <v>0.49132290184921762</v>
      </c>
      <c r="G1383" s="4">
        <f t="shared" si="211"/>
        <v>0.38714166434734204</v>
      </c>
      <c r="H1383" s="4">
        <f t="shared" si="212"/>
        <v>0.38714166434734204</v>
      </c>
      <c r="I1383" s="4">
        <f t="shared" si="213"/>
        <v>0.58499999999999996</v>
      </c>
      <c r="J1383">
        <f t="shared" si="215"/>
        <v>2</v>
      </c>
      <c r="K1383" t="str">
        <f>train!T1383</f>
        <v>no</v>
      </c>
      <c r="L1383">
        <f t="shared" si="216"/>
        <v>1.128143884114172</v>
      </c>
      <c r="M1383">
        <f t="shared" si="217"/>
        <v>0.9398832536165308</v>
      </c>
      <c r="N1383">
        <f t="shared" si="218"/>
        <v>0.9398832536165308</v>
      </c>
      <c r="O1383">
        <f t="shared" si="219"/>
        <v>0.9398832536165308</v>
      </c>
    </row>
    <row r="1384" spans="1:15">
      <c r="A1384">
        <f t="shared" si="214"/>
        <v>1383</v>
      </c>
      <c r="B1384">
        <f>train!G1384</f>
        <v>222.8</v>
      </c>
      <c r="C1384">
        <f>train!J1384</f>
        <v>175.8</v>
      </c>
      <c r="D1384">
        <f>train!M1384</f>
        <v>202</v>
      </c>
      <c r="E1384">
        <f>train!P1384</f>
        <v>11</v>
      </c>
      <c r="F1384" s="4">
        <f t="shared" si="210"/>
        <v>0.63385490753911811</v>
      </c>
      <c r="G1384" s="4">
        <f t="shared" si="211"/>
        <v>0.48928472028945175</v>
      </c>
      <c r="H1384" s="4">
        <f t="shared" si="212"/>
        <v>0.48928472028945175</v>
      </c>
      <c r="I1384" s="4">
        <f t="shared" si="213"/>
        <v>0.55000000000000004</v>
      </c>
      <c r="J1384">
        <f t="shared" si="215"/>
        <v>2</v>
      </c>
      <c r="K1384" t="str">
        <f>train!T1384</f>
        <v>no</v>
      </c>
      <c r="L1384">
        <f t="shared" si="216"/>
        <v>1.128143884114172</v>
      </c>
      <c r="M1384">
        <f t="shared" si="217"/>
        <v>1.0876907275640801</v>
      </c>
      <c r="N1384">
        <f t="shared" si="218"/>
        <v>1.0876907275640801</v>
      </c>
      <c r="O1384">
        <f t="shared" si="219"/>
        <v>1.0876907275640801</v>
      </c>
    </row>
    <row r="1385" spans="1:15">
      <c r="A1385">
        <f t="shared" si="214"/>
        <v>1384</v>
      </c>
      <c r="B1385">
        <f>train!G1385</f>
        <v>214.1</v>
      </c>
      <c r="C1385">
        <f>train!J1385</f>
        <v>240.5</v>
      </c>
      <c r="D1385">
        <f>train!M1385</f>
        <v>188.9</v>
      </c>
      <c r="E1385">
        <f>train!P1385</f>
        <v>10.1</v>
      </c>
      <c r="F1385" s="4">
        <f t="shared" si="210"/>
        <v>0.609103840682788</v>
      </c>
      <c r="G1385" s="4">
        <f t="shared" si="211"/>
        <v>0.66935708321736709</v>
      </c>
      <c r="H1385" s="4">
        <f t="shared" si="212"/>
        <v>0.66935708321736709</v>
      </c>
      <c r="I1385" s="4">
        <f t="shared" si="213"/>
        <v>0.505</v>
      </c>
      <c r="J1385">
        <f t="shared" si="215"/>
        <v>1</v>
      </c>
      <c r="K1385" t="str">
        <f>train!T1385</f>
        <v>no</v>
      </c>
      <c r="L1385">
        <f t="shared" si="216"/>
        <v>1.128143884114172</v>
      </c>
      <c r="M1385">
        <f t="shared" si="217"/>
        <v>1.2337383427781783</v>
      </c>
      <c r="N1385">
        <f t="shared" si="218"/>
        <v>1.2337383427781783</v>
      </c>
      <c r="O1385">
        <f t="shared" si="219"/>
        <v>1.2337383427781783</v>
      </c>
    </row>
    <row r="1386" spans="1:15">
      <c r="A1386">
        <f t="shared" si="214"/>
        <v>1385</v>
      </c>
      <c r="B1386">
        <f>train!G1386</f>
        <v>134</v>
      </c>
      <c r="C1386">
        <f>train!J1386</f>
        <v>174.5</v>
      </c>
      <c r="D1386">
        <f>train!M1386</f>
        <v>311.10000000000002</v>
      </c>
      <c r="E1386">
        <f>train!P1386</f>
        <v>7.3</v>
      </c>
      <c r="F1386" s="4">
        <f t="shared" si="210"/>
        <v>0.38122332859174962</v>
      </c>
      <c r="G1386" s="4">
        <f t="shared" si="211"/>
        <v>0.48566657389368212</v>
      </c>
      <c r="H1386" s="4">
        <f t="shared" si="212"/>
        <v>0.48566657389368212</v>
      </c>
      <c r="I1386" s="4">
        <f t="shared" si="213"/>
        <v>0.36499999999999999</v>
      </c>
      <c r="J1386">
        <f t="shared" si="215"/>
        <v>2</v>
      </c>
      <c r="K1386" t="str">
        <f>train!T1386</f>
        <v>no</v>
      </c>
      <c r="L1386">
        <f t="shared" si="216"/>
        <v>1.128143884114172</v>
      </c>
      <c r="M1386">
        <f t="shared" si="217"/>
        <v>0.86619874639589955</v>
      </c>
      <c r="N1386">
        <f t="shared" si="218"/>
        <v>0.86619874639589955</v>
      </c>
      <c r="O1386">
        <f t="shared" si="219"/>
        <v>0.86619874639589955</v>
      </c>
    </row>
    <row r="1387" spans="1:15">
      <c r="A1387">
        <f t="shared" si="214"/>
        <v>1386</v>
      </c>
      <c r="B1387">
        <f>train!G1387</f>
        <v>184.8</v>
      </c>
      <c r="C1387">
        <f>train!J1387</f>
        <v>175.1</v>
      </c>
      <c r="D1387">
        <f>train!M1387</f>
        <v>158.19999999999999</v>
      </c>
      <c r="E1387">
        <f>train!P1387</f>
        <v>10.5</v>
      </c>
      <c r="F1387" s="4">
        <f t="shared" si="210"/>
        <v>0.52574679943100999</v>
      </c>
      <c r="G1387" s="4">
        <f t="shared" si="211"/>
        <v>0.48733648761480652</v>
      </c>
      <c r="H1387" s="4">
        <f t="shared" si="212"/>
        <v>0.48733648761480652</v>
      </c>
      <c r="I1387" s="4">
        <f t="shared" si="213"/>
        <v>0.52500000000000002</v>
      </c>
      <c r="J1387">
        <f t="shared" si="215"/>
        <v>2</v>
      </c>
      <c r="K1387" t="str">
        <f>train!T1387</f>
        <v>no</v>
      </c>
      <c r="L1387">
        <f t="shared" si="216"/>
        <v>1.128143884114172</v>
      </c>
      <c r="M1387">
        <f t="shared" si="217"/>
        <v>1.0134240975196038</v>
      </c>
      <c r="N1387">
        <f t="shared" si="218"/>
        <v>1.0134240975196038</v>
      </c>
      <c r="O1387">
        <f t="shared" si="219"/>
        <v>1.0134240975196038</v>
      </c>
    </row>
    <row r="1388" spans="1:15">
      <c r="A1388">
        <f t="shared" si="214"/>
        <v>1387</v>
      </c>
      <c r="B1388">
        <f>train!G1388</f>
        <v>283.10000000000002</v>
      </c>
      <c r="C1388">
        <f>train!J1388</f>
        <v>286.2</v>
      </c>
      <c r="D1388">
        <f>train!M1388</f>
        <v>261.7</v>
      </c>
      <c r="E1388">
        <f>train!P1388</f>
        <v>11.3</v>
      </c>
      <c r="F1388" s="4">
        <f t="shared" si="210"/>
        <v>0.80540540540540551</v>
      </c>
      <c r="G1388" s="4">
        <f t="shared" si="211"/>
        <v>0.79654884497634282</v>
      </c>
      <c r="H1388" s="4">
        <f t="shared" si="212"/>
        <v>0.79654884497634282</v>
      </c>
      <c r="I1388" s="4">
        <f t="shared" si="213"/>
        <v>0.56500000000000006</v>
      </c>
      <c r="J1388">
        <f t="shared" si="215"/>
        <v>1</v>
      </c>
      <c r="K1388" t="str">
        <f>train!T1388</f>
        <v>no</v>
      </c>
      <c r="L1388">
        <f t="shared" si="216"/>
        <v>1.128143884114172</v>
      </c>
      <c r="M1388">
        <f t="shared" si="217"/>
        <v>1.4956212728904792</v>
      </c>
      <c r="N1388">
        <f t="shared" si="218"/>
        <v>1.4956212728904792</v>
      </c>
      <c r="O1388">
        <f t="shared" si="219"/>
        <v>1.4956212728904792</v>
      </c>
    </row>
    <row r="1389" spans="1:15">
      <c r="A1389">
        <f t="shared" si="214"/>
        <v>1388</v>
      </c>
      <c r="B1389">
        <f>train!G1389</f>
        <v>291.8</v>
      </c>
      <c r="C1389">
        <f>train!J1389</f>
        <v>214.3</v>
      </c>
      <c r="D1389">
        <f>train!M1389</f>
        <v>151.19999999999999</v>
      </c>
      <c r="E1389">
        <f>train!P1389</f>
        <v>9.9</v>
      </c>
      <c r="F1389" s="4">
        <f t="shared" si="210"/>
        <v>0.8301564722617355</v>
      </c>
      <c r="G1389" s="4">
        <f t="shared" si="211"/>
        <v>0.59643751739493456</v>
      </c>
      <c r="H1389" s="4">
        <f t="shared" si="212"/>
        <v>0.59643751739493456</v>
      </c>
      <c r="I1389" s="4">
        <f t="shared" si="213"/>
        <v>0.495</v>
      </c>
      <c r="J1389">
        <f t="shared" si="215"/>
        <v>1</v>
      </c>
      <c r="K1389" t="str">
        <f>train!T1389</f>
        <v>yes</v>
      </c>
      <c r="L1389">
        <f t="shared" si="216"/>
        <v>1.128143884114172</v>
      </c>
      <c r="M1389">
        <f t="shared" si="217"/>
        <v>1.2828328779504037</v>
      </c>
      <c r="N1389">
        <f t="shared" si="218"/>
        <v>1.2828328779504037</v>
      </c>
      <c r="O1389">
        <f t="shared" si="219"/>
        <v>1.2828328779504037</v>
      </c>
    </row>
    <row r="1390" spans="1:15">
      <c r="A1390">
        <f t="shared" si="214"/>
        <v>1389</v>
      </c>
      <c r="B1390">
        <f>train!G1390</f>
        <v>222.7</v>
      </c>
      <c r="C1390">
        <f>train!J1390</f>
        <v>105.8</v>
      </c>
      <c r="D1390">
        <f>train!M1390</f>
        <v>214.8</v>
      </c>
      <c r="E1390">
        <f>train!P1390</f>
        <v>13.5</v>
      </c>
      <c r="F1390" s="4">
        <f t="shared" si="210"/>
        <v>0.6335704125177809</v>
      </c>
      <c r="G1390" s="4">
        <f t="shared" si="211"/>
        <v>0.29446145282493735</v>
      </c>
      <c r="H1390" s="4">
        <f t="shared" si="212"/>
        <v>0.29446145282493735</v>
      </c>
      <c r="I1390" s="4">
        <f t="shared" si="213"/>
        <v>0.67500000000000004</v>
      </c>
      <c r="J1390">
        <f t="shared" si="215"/>
        <v>2</v>
      </c>
      <c r="K1390" t="str">
        <f>train!T1390</f>
        <v>no</v>
      </c>
      <c r="L1390">
        <f t="shared" si="216"/>
        <v>1.128143884114172</v>
      </c>
      <c r="M1390">
        <f t="shared" si="217"/>
        <v>1.0151116007698349</v>
      </c>
      <c r="N1390">
        <f t="shared" si="218"/>
        <v>1.0151116007698349</v>
      </c>
      <c r="O1390">
        <f t="shared" si="219"/>
        <v>1.0151116007698349</v>
      </c>
    </row>
    <row r="1391" spans="1:15">
      <c r="A1391">
        <f t="shared" si="214"/>
        <v>1390</v>
      </c>
      <c r="B1391">
        <f>train!G1391</f>
        <v>174.5</v>
      </c>
      <c r="C1391">
        <f>train!J1391</f>
        <v>236.8</v>
      </c>
      <c r="D1391">
        <f>train!M1391</f>
        <v>270.39999999999998</v>
      </c>
      <c r="E1391">
        <f>train!P1391</f>
        <v>8.5</v>
      </c>
      <c r="F1391" s="4">
        <f t="shared" si="210"/>
        <v>0.49644381223328593</v>
      </c>
      <c r="G1391" s="4">
        <f t="shared" si="211"/>
        <v>0.65905928193709995</v>
      </c>
      <c r="H1391" s="4">
        <f t="shared" si="212"/>
        <v>0.65905928193709995</v>
      </c>
      <c r="I1391" s="4">
        <f t="shared" si="213"/>
        <v>0.42499999999999999</v>
      </c>
      <c r="J1391">
        <f t="shared" si="215"/>
        <v>1</v>
      </c>
      <c r="K1391" t="str">
        <f>train!T1391</f>
        <v>no</v>
      </c>
      <c r="L1391">
        <f t="shared" si="216"/>
        <v>1.128143884114172</v>
      </c>
      <c r="M1391">
        <f t="shared" si="217"/>
        <v>1.1383319959131473</v>
      </c>
      <c r="N1391">
        <f t="shared" si="218"/>
        <v>1.1383319959131473</v>
      </c>
      <c r="O1391">
        <f t="shared" si="219"/>
        <v>1.1383319959131473</v>
      </c>
    </row>
    <row r="1392" spans="1:15">
      <c r="A1392">
        <f t="shared" si="214"/>
        <v>1391</v>
      </c>
      <c r="B1392">
        <f>train!G1392</f>
        <v>68.400000000000006</v>
      </c>
      <c r="C1392">
        <f>train!J1392</f>
        <v>193.3</v>
      </c>
      <c r="D1392">
        <f>train!M1392</f>
        <v>171.5</v>
      </c>
      <c r="E1392">
        <f>train!P1392</f>
        <v>10.4</v>
      </c>
      <c r="F1392" s="4">
        <f t="shared" si="210"/>
        <v>0.19459459459459461</v>
      </c>
      <c r="G1392" s="4">
        <f t="shared" si="211"/>
        <v>0.53799053715558032</v>
      </c>
      <c r="H1392" s="4">
        <f t="shared" si="212"/>
        <v>0.53799053715558032</v>
      </c>
      <c r="I1392" s="4">
        <f t="shared" si="213"/>
        <v>0.52</v>
      </c>
      <c r="J1392">
        <f t="shared" si="215"/>
        <v>2</v>
      </c>
      <c r="K1392" t="str">
        <f>train!T1392</f>
        <v>no</v>
      </c>
      <c r="L1392">
        <f t="shared" si="216"/>
        <v>1.128143884114172</v>
      </c>
      <c r="M1392">
        <f t="shared" si="217"/>
        <v>0.94187827896354759</v>
      </c>
      <c r="N1392">
        <f t="shared" si="218"/>
        <v>0.94187827896354759</v>
      </c>
      <c r="O1392">
        <f t="shared" si="219"/>
        <v>0.94187827896354759</v>
      </c>
    </row>
    <row r="1393" spans="1:15">
      <c r="A1393">
        <f t="shared" si="214"/>
        <v>1392</v>
      </c>
      <c r="B1393">
        <f>train!G1393</f>
        <v>273</v>
      </c>
      <c r="C1393">
        <f>train!J1393</f>
        <v>215.5</v>
      </c>
      <c r="D1393">
        <f>train!M1393</f>
        <v>104.7</v>
      </c>
      <c r="E1393">
        <f>train!P1393</f>
        <v>9.6</v>
      </c>
      <c r="F1393" s="4">
        <f t="shared" si="210"/>
        <v>0.77667140825035563</v>
      </c>
      <c r="G1393" s="4">
        <f t="shared" si="211"/>
        <v>0.59977734483718337</v>
      </c>
      <c r="H1393" s="4">
        <f t="shared" si="212"/>
        <v>0.59977734483718337</v>
      </c>
      <c r="I1393" s="4">
        <f t="shared" si="213"/>
        <v>0.48</v>
      </c>
      <c r="J1393">
        <f t="shared" si="215"/>
        <v>1</v>
      </c>
      <c r="K1393" t="str">
        <f>train!T1393</f>
        <v>no</v>
      </c>
      <c r="L1393">
        <f t="shared" si="216"/>
        <v>1.128143884114172</v>
      </c>
      <c r="M1393">
        <f t="shared" si="217"/>
        <v>1.2462279900377273</v>
      </c>
      <c r="N1393">
        <f t="shared" si="218"/>
        <v>1.2462279900377273</v>
      </c>
      <c r="O1393">
        <f t="shared" si="219"/>
        <v>1.2462279900377273</v>
      </c>
    </row>
    <row r="1394" spans="1:15">
      <c r="A1394">
        <f t="shared" si="214"/>
        <v>1393</v>
      </c>
      <c r="B1394">
        <f>train!G1394</f>
        <v>225.3</v>
      </c>
      <c r="C1394">
        <f>train!J1394</f>
        <v>108.2</v>
      </c>
      <c r="D1394">
        <f>train!M1394</f>
        <v>139.6</v>
      </c>
      <c r="E1394">
        <f>train!P1394</f>
        <v>17.3</v>
      </c>
      <c r="F1394" s="4">
        <f t="shared" si="210"/>
        <v>0.64096728307254625</v>
      </c>
      <c r="G1394" s="4">
        <f t="shared" si="211"/>
        <v>0.30114110770943503</v>
      </c>
      <c r="H1394" s="4">
        <f t="shared" si="212"/>
        <v>0.30114110770943503</v>
      </c>
      <c r="I1394" s="4">
        <f t="shared" si="213"/>
        <v>0.86499999999999999</v>
      </c>
      <c r="J1394">
        <f t="shared" si="215"/>
        <v>1</v>
      </c>
      <c r="K1394" t="str">
        <f>train!T1394</f>
        <v>yes</v>
      </c>
      <c r="L1394">
        <f t="shared" si="216"/>
        <v>1.128143884114172</v>
      </c>
      <c r="M1394">
        <f t="shared" si="217"/>
        <v>1.1577719945975256</v>
      </c>
      <c r="N1394">
        <f t="shared" si="218"/>
        <v>1.1577719945975256</v>
      </c>
      <c r="O1394">
        <f t="shared" si="219"/>
        <v>1.1577719945975256</v>
      </c>
    </row>
    <row r="1395" spans="1:15">
      <c r="A1395">
        <f t="shared" si="214"/>
        <v>1394</v>
      </c>
      <c r="B1395">
        <f>train!G1395</f>
        <v>283.2</v>
      </c>
      <c r="C1395">
        <f>train!J1395</f>
        <v>162.6</v>
      </c>
      <c r="D1395">
        <f>train!M1395</f>
        <v>177.7</v>
      </c>
      <c r="E1395">
        <f>train!P1395</f>
        <v>7.2</v>
      </c>
      <c r="F1395" s="4">
        <f t="shared" si="210"/>
        <v>0.80568990042674249</v>
      </c>
      <c r="G1395" s="4">
        <f t="shared" si="211"/>
        <v>0.45254661842471472</v>
      </c>
      <c r="H1395" s="4">
        <f t="shared" si="212"/>
        <v>0.45254661842471472</v>
      </c>
      <c r="I1395" s="4">
        <f t="shared" si="213"/>
        <v>0.36</v>
      </c>
      <c r="J1395">
        <f t="shared" si="215"/>
        <v>2</v>
      </c>
      <c r="K1395" t="str">
        <f>train!T1395</f>
        <v>no</v>
      </c>
      <c r="L1395">
        <f t="shared" si="216"/>
        <v>1.128143884114172</v>
      </c>
      <c r="M1395">
        <f t="shared" si="217"/>
        <v>1.0901069210609309</v>
      </c>
      <c r="N1395">
        <f t="shared" si="218"/>
        <v>1.0901069210609309</v>
      </c>
      <c r="O1395">
        <f t="shared" si="219"/>
        <v>1.0901069210609309</v>
      </c>
    </row>
    <row r="1396" spans="1:15">
      <c r="A1396">
        <f t="shared" si="214"/>
        <v>1395</v>
      </c>
      <c r="B1396">
        <f>train!G1396</f>
        <v>131.4</v>
      </c>
      <c r="C1396">
        <f>train!J1396</f>
        <v>219.7</v>
      </c>
      <c r="D1396">
        <f>train!M1396</f>
        <v>155.69999999999999</v>
      </c>
      <c r="E1396">
        <f>train!P1396</f>
        <v>11.1</v>
      </c>
      <c r="F1396" s="4">
        <f t="shared" si="210"/>
        <v>0.37382645803698439</v>
      </c>
      <c r="G1396" s="4">
        <f t="shared" si="211"/>
        <v>0.61146674088505426</v>
      </c>
      <c r="H1396" s="4">
        <f t="shared" si="212"/>
        <v>0.61146674088505426</v>
      </c>
      <c r="I1396" s="4">
        <f t="shared" si="213"/>
        <v>0.55499999999999994</v>
      </c>
      <c r="J1396">
        <f t="shared" si="215"/>
        <v>2</v>
      </c>
      <c r="K1396" t="str">
        <f>train!T1396</f>
        <v>yes</v>
      </c>
      <c r="L1396">
        <f t="shared" si="216"/>
        <v>1.128143884114172</v>
      </c>
      <c r="M1396">
        <f t="shared" si="217"/>
        <v>1.0934140895130524</v>
      </c>
      <c r="N1396">
        <f t="shared" si="218"/>
        <v>1.0934140895130524</v>
      </c>
      <c r="O1396">
        <f t="shared" si="219"/>
        <v>1.0934140895130524</v>
      </c>
    </row>
    <row r="1397" spans="1:15">
      <c r="A1397">
        <f t="shared" si="214"/>
        <v>1396</v>
      </c>
      <c r="B1397">
        <f>train!G1397</f>
        <v>89.7</v>
      </c>
      <c r="C1397">
        <f>train!J1397</f>
        <v>138.6</v>
      </c>
      <c r="D1397">
        <f>train!M1397</f>
        <v>165.8</v>
      </c>
      <c r="E1397">
        <f>train!P1397</f>
        <v>10.7</v>
      </c>
      <c r="F1397" s="4">
        <f t="shared" si="210"/>
        <v>0.25519203413940256</v>
      </c>
      <c r="G1397" s="4">
        <f t="shared" si="211"/>
        <v>0.38575006957973834</v>
      </c>
      <c r="H1397" s="4">
        <f t="shared" si="212"/>
        <v>0.38575006957973834</v>
      </c>
      <c r="I1397" s="4">
        <f t="shared" si="213"/>
        <v>0.53499999999999992</v>
      </c>
      <c r="J1397">
        <f t="shared" si="215"/>
        <v>2</v>
      </c>
      <c r="K1397" t="str">
        <f>train!T1397</f>
        <v>no</v>
      </c>
      <c r="L1397">
        <f t="shared" si="216"/>
        <v>1.128143884114172</v>
      </c>
      <c r="M1397">
        <f t="shared" si="217"/>
        <v>0.80557694024205517</v>
      </c>
      <c r="N1397">
        <f t="shared" si="218"/>
        <v>0.80557694024205517</v>
      </c>
      <c r="O1397">
        <f t="shared" si="219"/>
        <v>0.80557694024205517</v>
      </c>
    </row>
    <row r="1398" spans="1:15">
      <c r="A1398">
        <f t="shared" si="214"/>
        <v>1397</v>
      </c>
      <c r="B1398">
        <f>train!G1398</f>
        <v>127.1</v>
      </c>
      <c r="C1398">
        <f>train!J1398</f>
        <v>247.7</v>
      </c>
      <c r="D1398">
        <f>train!M1398</f>
        <v>207.7</v>
      </c>
      <c r="E1398">
        <f>train!P1398</f>
        <v>5</v>
      </c>
      <c r="F1398" s="4">
        <f t="shared" si="210"/>
        <v>0.36159317211948788</v>
      </c>
      <c r="G1398" s="4">
        <f t="shared" si="211"/>
        <v>0.68939604787085995</v>
      </c>
      <c r="H1398" s="4">
        <f t="shared" si="212"/>
        <v>0.68939604787085995</v>
      </c>
      <c r="I1398" s="4">
        <f t="shared" si="213"/>
        <v>0.25</v>
      </c>
      <c r="J1398">
        <f t="shared" si="215"/>
        <v>2</v>
      </c>
      <c r="K1398" t="str">
        <f>train!T1398</f>
        <v>no</v>
      </c>
      <c r="L1398">
        <f t="shared" si="216"/>
        <v>1.128143884114172</v>
      </c>
      <c r="M1398">
        <f t="shared" si="217"/>
        <v>1.0694781174775647</v>
      </c>
      <c r="N1398">
        <f t="shared" si="218"/>
        <v>1.0694781174775647</v>
      </c>
      <c r="O1398">
        <f t="shared" si="219"/>
        <v>1.0694781174775647</v>
      </c>
    </row>
    <row r="1399" spans="1:15">
      <c r="A1399">
        <f t="shared" si="214"/>
        <v>1398</v>
      </c>
      <c r="B1399">
        <f>train!G1399</f>
        <v>105.9</v>
      </c>
      <c r="C1399">
        <f>train!J1399</f>
        <v>231.7</v>
      </c>
      <c r="D1399">
        <f>train!M1399</f>
        <v>281.3</v>
      </c>
      <c r="E1399">
        <f>train!P1399</f>
        <v>10.7</v>
      </c>
      <c r="F1399" s="4">
        <f t="shared" si="210"/>
        <v>0.30128022759601708</v>
      </c>
      <c r="G1399" s="4">
        <f t="shared" si="211"/>
        <v>0.64486501530754237</v>
      </c>
      <c r="H1399" s="4">
        <f t="shared" si="212"/>
        <v>0.64486501530754237</v>
      </c>
      <c r="I1399" s="4">
        <f t="shared" si="213"/>
        <v>0.53499999999999992</v>
      </c>
      <c r="J1399">
        <f t="shared" si="215"/>
        <v>2</v>
      </c>
      <c r="K1399" t="str">
        <f>train!T1399</f>
        <v>no</v>
      </c>
      <c r="L1399">
        <f t="shared" si="216"/>
        <v>1.128143884114172</v>
      </c>
      <c r="M1399">
        <f t="shared" si="217"/>
        <v>1.0994073637535366</v>
      </c>
      <c r="N1399">
        <f t="shared" si="218"/>
        <v>1.0994073637535366</v>
      </c>
      <c r="O1399">
        <f t="shared" si="219"/>
        <v>1.0994073637535366</v>
      </c>
    </row>
    <row r="1400" spans="1:15">
      <c r="A1400">
        <f t="shared" si="214"/>
        <v>1399</v>
      </c>
      <c r="B1400">
        <f>train!G1400</f>
        <v>142.30000000000001</v>
      </c>
      <c r="C1400">
        <f>train!J1400</f>
        <v>158</v>
      </c>
      <c r="D1400">
        <f>train!M1400</f>
        <v>177.5</v>
      </c>
      <c r="E1400">
        <f>train!P1400</f>
        <v>6</v>
      </c>
      <c r="F1400" s="4">
        <f t="shared" si="210"/>
        <v>0.40483641536273118</v>
      </c>
      <c r="G1400" s="4">
        <f t="shared" si="211"/>
        <v>0.43974394656276089</v>
      </c>
      <c r="H1400" s="4">
        <f t="shared" si="212"/>
        <v>0.43974394656276089</v>
      </c>
      <c r="I1400" s="4">
        <f t="shared" si="213"/>
        <v>0.3</v>
      </c>
      <c r="J1400">
        <f t="shared" si="215"/>
        <v>2</v>
      </c>
      <c r="K1400" t="str">
        <f>train!T1400</f>
        <v>no</v>
      </c>
      <c r="L1400">
        <f t="shared" si="216"/>
        <v>1.128143884114172</v>
      </c>
      <c r="M1400">
        <f t="shared" si="217"/>
        <v>0.80040114959995556</v>
      </c>
      <c r="N1400">
        <f t="shared" si="218"/>
        <v>0.80040114959995556</v>
      </c>
      <c r="O1400">
        <f t="shared" si="219"/>
        <v>0.80040114959995556</v>
      </c>
    </row>
    <row r="1401" spans="1:15">
      <c r="A1401">
        <f t="shared" si="214"/>
        <v>1400</v>
      </c>
      <c r="B1401">
        <f>train!G1401</f>
        <v>201.9</v>
      </c>
      <c r="C1401">
        <f>train!J1401</f>
        <v>156.30000000000001</v>
      </c>
      <c r="D1401">
        <f>train!M1401</f>
        <v>131.30000000000001</v>
      </c>
      <c r="E1401">
        <f>train!P1401</f>
        <v>13.7</v>
      </c>
      <c r="F1401" s="4">
        <f t="shared" si="210"/>
        <v>0.57439544807965859</v>
      </c>
      <c r="G1401" s="4">
        <f t="shared" si="211"/>
        <v>0.43501252435290844</v>
      </c>
      <c r="H1401" s="4">
        <f t="shared" si="212"/>
        <v>0.43501252435290844</v>
      </c>
      <c r="I1401" s="4">
        <f t="shared" si="213"/>
        <v>0.68499999999999994</v>
      </c>
      <c r="J1401">
        <f t="shared" si="215"/>
        <v>2</v>
      </c>
      <c r="K1401" t="str">
        <f>train!T1401</f>
        <v>no</v>
      </c>
      <c r="L1401">
        <f t="shared" si="216"/>
        <v>1.128143884114172</v>
      </c>
      <c r="M1401">
        <f t="shared" si="217"/>
        <v>1.0851852023790276</v>
      </c>
      <c r="N1401">
        <f t="shared" si="218"/>
        <v>1.0851852023790276</v>
      </c>
      <c r="O1401">
        <f t="shared" si="219"/>
        <v>1.0851852023790276</v>
      </c>
    </row>
    <row r="1402" spans="1:15">
      <c r="A1402">
        <f t="shared" si="214"/>
        <v>1401</v>
      </c>
      <c r="B1402">
        <f>train!G1402</f>
        <v>247.3</v>
      </c>
      <c r="C1402">
        <f>train!J1402</f>
        <v>182.7</v>
      </c>
      <c r="D1402">
        <f>train!M1402</f>
        <v>143.19999999999999</v>
      </c>
      <c r="E1402">
        <f>train!P1402</f>
        <v>14.7</v>
      </c>
      <c r="F1402" s="4">
        <f t="shared" si="210"/>
        <v>0.70355618776671414</v>
      </c>
      <c r="G1402" s="4">
        <f t="shared" si="211"/>
        <v>0.50848872808238232</v>
      </c>
      <c r="H1402" s="4">
        <f t="shared" si="212"/>
        <v>0.50848872808238232</v>
      </c>
      <c r="I1402" s="4">
        <f t="shared" si="213"/>
        <v>0.73499999999999999</v>
      </c>
      <c r="J1402">
        <f t="shared" si="215"/>
        <v>1</v>
      </c>
      <c r="K1402" t="str">
        <f>train!T1402</f>
        <v>no</v>
      </c>
      <c r="L1402">
        <f t="shared" si="216"/>
        <v>1.128143884114172</v>
      </c>
      <c r="M1402">
        <f t="shared" si="217"/>
        <v>1.2459285222349272</v>
      </c>
      <c r="N1402">
        <f t="shared" si="218"/>
        <v>1.2459285222349272</v>
      </c>
      <c r="O1402">
        <f t="shared" si="219"/>
        <v>1.2459285222349272</v>
      </c>
    </row>
    <row r="1403" spans="1:15">
      <c r="A1403">
        <f t="shared" si="214"/>
        <v>1402</v>
      </c>
      <c r="B1403">
        <f>train!G1403</f>
        <v>242.2</v>
      </c>
      <c r="C1403">
        <f>train!J1403</f>
        <v>159.69999999999999</v>
      </c>
      <c r="D1403">
        <f>train!M1403</f>
        <v>210</v>
      </c>
      <c r="E1403">
        <f>train!P1403</f>
        <v>8.9</v>
      </c>
      <c r="F1403" s="4">
        <f t="shared" si="210"/>
        <v>0.68904694167852054</v>
      </c>
      <c r="G1403" s="4">
        <f t="shared" si="211"/>
        <v>0.44447536877261334</v>
      </c>
      <c r="H1403" s="4">
        <f t="shared" si="212"/>
        <v>0.44447536877261334</v>
      </c>
      <c r="I1403" s="4">
        <f t="shared" si="213"/>
        <v>0.44500000000000001</v>
      </c>
      <c r="J1403">
        <f t="shared" si="215"/>
        <v>2</v>
      </c>
      <c r="K1403" t="str">
        <f>train!T1403</f>
        <v>no</v>
      </c>
      <c r="L1403">
        <f t="shared" si="216"/>
        <v>1.128143884114172</v>
      </c>
      <c r="M1403">
        <f t="shared" si="217"/>
        <v>1.0334057260958176</v>
      </c>
      <c r="N1403">
        <f t="shared" si="218"/>
        <v>1.0334057260958176</v>
      </c>
      <c r="O1403">
        <f t="shared" si="219"/>
        <v>1.0334057260958176</v>
      </c>
    </row>
    <row r="1404" spans="1:15">
      <c r="A1404">
        <f t="shared" si="214"/>
        <v>1403</v>
      </c>
      <c r="B1404">
        <f>train!G1404</f>
        <v>127.3</v>
      </c>
      <c r="C1404">
        <f>train!J1404</f>
        <v>222.3</v>
      </c>
      <c r="D1404">
        <f>train!M1404</f>
        <v>173.9</v>
      </c>
      <c r="E1404">
        <f>train!P1404</f>
        <v>13.7</v>
      </c>
      <c r="F1404" s="4">
        <f t="shared" si="210"/>
        <v>0.36216216216216213</v>
      </c>
      <c r="G1404" s="4">
        <f t="shared" si="211"/>
        <v>0.61870303367659341</v>
      </c>
      <c r="H1404" s="4">
        <f t="shared" si="212"/>
        <v>0.61870303367659341</v>
      </c>
      <c r="I1404" s="4">
        <f t="shared" si="213"/>
        <v>0.68499999999999994</v>
      </c>
      <c r="J1404">
        <f t="shared" si="215"/>
        <v>1</v>
      </c>
      <c r="K1404" t="str">
        <f>train!T1404</f>
        <v>yes</v>
      </c>
      <c r="L1404">
        <f t="shared" si="216"/>
        <v>1.128143884114172</v>
      </c>
      <c r="M1404">
        <f t="shared" si="217"/>
        <v>1.1687486126037592</v>
      </c>
      <c r="N1404">
        <f t="shared" si="218"/>
        <v>1.1687486126037592</v>
      </c>
      <c r="O1404">
        <f t="shared" si="219"/>
        <v>1.1687486126037592</v>
      </c>
    </row>
    <row r="1405" spans="1:15">
      <c r="A1405">
        <f t="shared" si="214"/>
        <v>1404</v>
      </c>
      <c r="B1405">
        <f>train!G1405</f>
        <v>162</v>
      </c>
      <c r="C1405">
        <f>train!J1405</f>
        <v>241.2</v>
      </c>
      <c r="D1405">
        <f>train!M1405</f>
        <v>210.4</v>
      </c>
      <c r="E1405">
        <f>train!P1405</f>
        <v>10.9</v>
      </c>
      <c r="F1405" s="4">
        <f t="shared" si="210"/>
        <v>0.46088193456614507</v>
      </c>
      <c r="G1405" s="4">
        <f t="shared" si="211"/>
        <v>0.67130531589201214</v>
      </c>
      <c r="H1405" s="4">
        <f t="shared" si="212"/>
        <v>0.67130531589201214</v>
      </c>
      <c r="I1405" s="4">
        <f t="shared" si="213"/>
        <v>0.54500000000000004</v>
      </c>
      <c r="J1405">
        <f t="shared" si="215"/>
        <v>1</v>
      </c>
      <c r="K1405" t="str">
        <f>train!T1405</f>
        <v>no</v>
      </c>
      <c r="L1405">
        <f t="shared" si="216"/>
        <v>1.128143884114172</v>
      </c>
      <c r="M1405">
        <f t="shared" si="217"/>
        <v>1.187745263892549</v>
      </c>
      <c r="N1405">
        <f t="shared" si="218"/>
        <v>1.187745263892549</v>
      </c>
      <c r="O1405">
        <f t="shared" si="219"/>
        <v>1.187745263892549</v>
      </c>
    </row>
    <row r="1406" spans="1:15">
      <c r="A1406">
        <f t="shared" si="214"/>
        <v>1405</v>
      </c>
      <c r="B1406">
        <f>train!G1406</f>
        <v>179.1</v>
      </c>
      <c r="C1406">
        <f>train!J1406</f>
        <v>238.3</v>
      </c>
      <c r="D1406">
        <f>train!M1406</f>
        <v>165.7</v>
      </c>
      <c r="E1406">
        <f>train!P1406</f>
        <v>10.6</v>
      </c>
      <c r="F1406" s="4">
        <f t="shared" si="210"/>
        <v>0.50953058321479372</v>
      </c>
      <c r="G1406" s="4">
        <f t="shared" si="211"/>
        <v>0.66323406623991099</v>
      </c>
      <c r="H1406" s="4">
        <f t="shared" si="212"/>
        <v>0.66323406623991099</v>
      </c>
      <c r="I1406" s="4">
        <f t="shared" si="213"/>
        <v>0.53</v>
      </c>
      <c r="J1406">
        <f t="shared" si="215"/>
        <v>1</v>
      </c>
      <c r="K1406" t="str">
        <f>train!T1406</f>
        <v>no</v>
      </c>
      <c r="L1406">
        <f t="shared" si="216"/>
        <v>1.128143884114172</v>
      </c>
      <c r="M1406">
        <f t="shared" si="217"/>
        <v>1.1917551210183497</v>
      </c>
      <c r="N1406">
        <f t="shared" si="218"/>
        <v>1.1917551210183497</v>
      </c>
      <c r="O1406">
        <f t="shared" si="219"/>
        <v>1.1917551210183497</v>
      </c>
    </row>
    <row r="1407" spans="1:15">
      <c r="A1407">
        <f t="shared" si="214"/>
        <v>1406</v>
      </c>
      <c r="B1407">
        <f>train!G1407</f>
        <v>193.1</v>
      </c>
      <c r="C1407">
        <f>train!J1407</f>
        <v>172.1</v>
      </c>
      <c r="D1407">
        <f>train!M1407</f>
        <v>129.6</v>
      </c>
      <c r="E1407">
        <f>train!P1407</f>
        <v>10.199999999999999</v>
      </c>
      <c r="F1407" s="4">
        <f t="shared" si="210"/>
        <v>0.5493598862019915</v>
      </c>
      <c r="G1407" s="4">
        <f t="shared" si="211"/>
        <v>0.4789869190091845</v>
      </c>
      <c r="H1407" s="4">
        <f t="shared" si="212"/>
        <v>0.4789869190091845</v>
      </c>
      <c r="I1407" s="4">
        <f t="shared" si="213"/>
        <v>0.51</v>
      </c>
      <c r="J1407">
        <f t="shared" si="215"/>
        <v>2</v>
      </c>
      <c r="K1407" t="str">
        <f>train!T1407</f>
        <v>no</v>
      </c>
      <c r="L1407">
        <f t="shared" si="216"/>
        <v>1.128143884114172</v>
      </c>
      <c r="M1407">
        <f t="shared" si="217"/>
        <v>1.0103233253427772</v>
      </c>
      <c r="N1407">
        <f t="shared" si="218"/>
        <v>1.0103233253427772</v>
      </c>
      <c r="O1407">
        <f t="shared" si="219"/>
        <v>1.0103233253427772</v>
      </c>
    </row>
    <row r="1408" spans="1:15">
      <c r="A1408">
        <f t="shared" si="214"/>
        <v>1407</v>
      </c>
      <c r="B1408">
        <f>train!G1408</f>
        <v>171.7</v>
      </c>
      <c r="C1408">
        <f>train!J1408</f>
        <v>174.8</v>
      </c>
      <c r="D1408">
        <f>train!M1408</f>
        <v>189.6</v>
      </c>
      <c r="E1408">
        <f>train!P1408</f>
        <v>7.8</v>
      </c>
      <c r="F1408" s="4">
        <f t="shared" si="210"/>
        <v>0.48847795163584634</v>
      </c>
      <c r="G1408" s="4">
        <f t="shared" si="211"/>
        <v>0.4865015307542444</v>
      </c>
      <c r="H1408" s="4">
        <f t="shared" si="212"/>
        <v>0.4865015307542444</v>
      </c>
      <c r="I1408" s="4">
        <f t="shared" si="213"/>
        <v>0.39</v>
      </c>
      <c r="J1408">
        <f t="shared" si="215"/>
        <v>2</v>
      </c>
      <c r="K1408" t="str">
        <f>train!T1408</f>
        <v>no</v>
      </c>
      <c r="L1408">
        <f t="shared" si="216"/>
        <v>1.128143884114172</v>
      </c>
      <c r="M1408">
        <f t="shared" si="217"/>
        <v>0.92955806063246971</v>
      </c>
      <c r="N1408">
        <f t="shared" si="218"/>
        <v>0.92955806063246971</v>
      </c>
      <c r="O1408">
        <f t="shared" si="219"/>
        <v>0.92955806063246971</v>
      </c>
    </row>
    <row r="1409" spans="1:15">
      <c r="A1409">
        <f t="shared" si="214"/>
        <v>1408</v>
      </c>
      <c r="B1409">
        <f>train!G1409</f>
        <v>121.7</v>
      </c>
      <c r="C1409">
        <f>train!J1409</f>
        <v>184</v>
      </c>
      <c r="D1409">
        <f>train!M1409</f>
        <v>266.60000000000002</v>
      </c>
      <c r="E1409">
        <f>train!P1409</f>
        <v>12.7</v>
      </c>
      <c r="F1409" s="4">
        <f t="shared" si="210"/>
        <v>0.34623044096728306</v>
      </c>
      <c r="G1409" s="4">
        <f t="shared" si="211"/>
        <v>0.51210687447815195</v>
      </c>
      <c r="H1409" s="4">
        <f t="shared" si="212"/>
        <v>0.51210687447815195</v>
      </c>
      <c r="I1409" s="4">
        <f t="shared" si="213"/>
        <v>0.63500000000000001</v>
      </c>
      <c r="J1409">
        <f t="shared" si="215"/>
        <v>2</v>
      </c>
      <c r="K1409" t="str">
        <f>train!T1409</f>
        <v>no</v>
      </c>
      <c r="L1409">
        <f t="shared" si="216"/>
        <v>1.128143884114172</v>
      </c>
      <c r="M1409">
        <f t="shared" si="217"/>
        <v>1.0235269512953542</v>
      </c>
      <c r="N1409">
        <f t="shared" si="218"/>
        <v>1.0235269512953542</v>
      </c>
      <c r="O1409">
        <f t="shared" si="219"/>
        <v>1.0235269512953542</v>
      </c>
    </row>
    <row r="1410" spans="1:15">
      <c r="A1410">
        <f t="shared" si="214"/>
        <v>1409</v>
      </c>
      <c r="B1410">
        <f>train!G1410</f>
        <v>130.19999999999999</v>
      </c>
      <c r="C1410">
        <f>train!J1410</f>
        <v>278</v>
      </c>
      <c r="D1410">
        <f>train!M1410</f>
        <v>305.39999999999998</v>
      </c>
      <c r="E1410">
        <f>train!P1410</f>
        <v>14</v>
      </c>
      <c r="F1410" s="4">
        <f t="shared" ref="F1410:F1473" si="220">(B1410-$W$3)/($W$2-$W$3)</f>
        <v>0.37041251778093881</v>
      </c>
      <c r="G1410" s="4">
        <f t="shared" ref="G1410:G1473" si="221">(C1410-$W$5)/($W$4-$W$5)</f>
        <v>0.77372669078764267</v>
      </c>
      <c r="H1410" s="4">
        <f t="shared" ref="H1410:H1473" si="222">(C1410-$W$5)/($W$4-$W$5)</f>
        <v>0.77372669078764267</v>
      </c>
      <c r="I1410" s="4">
        <f t="shared" ref="I1410:I1473" si="223">(E1410-$W$9)/($W$8-$W$9)</f>
        <v>0.7</v>
      </c>
      <c r="J1410">
        <f t="shared" si="215"/>
        <v>1</v>
      </c>
      <c r="K1410" t="str">
        <f>train!T1410</f>
        <v>no</v>
      </c>
      <c r="L1410">
        <f t="shared" si="216"/>
        <v>1.128143884114172</v>
      </c>
      <c r="M1410">
        <f t="shared" si="217"/>
        <v>1.3507447639740111</v>
      </c>
      <c r="N1410">
        <f t="shared" si="218"/>
        <v>1.3507447639740111</v>
      </c>
      <c r="O1410">
        <f t="shared" si="219"/>
        <v>1.3507447639740111</v>
      </c>
    </row>
    <row r="1411" spans="1:15">
      <c r="A1411">
        <f t="shared" ref="A1411:A1474" si="224">ROW()-1</f>
        <v>1410</v>
      </c>
      <c r="B1411">
        <f>train!G1411</f>
        <v>203.4</v>
      </c>
      <c r="C1411">
        <f>train!J1411</f>
        <v>168.6</v>
      </c>
      <c r="D1411">
        <f>train!M1411</f>
        <v>173</v>
      </c>
      <c r="E1411">
        <f>train!P1411</f>
        <v>13.7</v>
      </c>
      <c r="F1411" s="4">
        <f t="shared" si="220"/>
        <v>0.57866287339971556</v>
      </c>
      <c r="G1411" s="4">
        <f t="shared" si="221"/>
        <v>0.46924575563595877</v>
      </c>
      <c r="H1411" s="4">
        <f t="shared" si="222"/>
        <v>0.46924575563595877</v>
      </c>
      <c r="I1411" s="4">
        <f t="shared" si="223"/>
        <v>0.68499999999999994</v>
      </c>
      <c r="J1411">
        <f t="shared" ref="J1411:J1474" si="225">MATCH(MIN(L1411:O1411),L1411:O1411,0)</f>
        <v>2</v>
      </c>
      <c r="K1411" t="str">
        <f>train!T1411</f>
        <v>no</v>
      </c>
      <c r="L1411">
        <f t="shared" ref="L1411:L1474" si="226">SQRT(($F$2-$Z$3)^2+($G$2-$AA$3)^2+($H$2-$AB$3)^2+($I$2-$AC$3)^2)</f>
        <v>1.128143884114172</v>
      </c>
      <c r="M1411">
        <f t="shared" ref="M1411:M1474" si="227">SQRT((F1411-$Z$4)^2+(G1411-$AA$4)^2+(H1411-$AB$4)^2+(I1411-$AC$4)^2)</f>
        <v>1.1155531719357616</v>
      </c>
      <c r="N1411">
        <f t="shared" ref="N1411:N1474" si="228">SQRT((F1411-$Z$5)^2+(G1411-$AA$5)^2+(H1411-$AB$5)^2+(I1411-$AC$5)^2)</f>
        <v>1.1155531719357616</v>
      </c>
      <c r="O1411">
        <f t="shared" ref="O1411:O1474" si="229">SQRT((F1411-$Z$6)^2+(G1411-$AA$6)^2+(H1411-$AB$6)^2+(I1411-$AC$6)^2)</f>
        <v>1.1155531719357616</v>
      </c>
    </row>
    <row r="1412" spans="1:15">
      <c r="A1412">
        <f t="shared" si="224"/>
        <v>1411</v>
      </c>
      <c r="B1412">
        <f>train!G1412</f>
        <v>174.7</v>
      </c>
      <c r="C1412">
        <f>train!J1412</f>
        <v>280.8</v>
      </c>
      <c r="D1412">
        <f>train!M1412</f>
        <v>171.7</v>
      </c>
      <c r="E1412">
        <f>train!P1412</f>
        <v>10.5</v>
      </c>
      <c r="F1412" s="4">
        <f t="shared" si="220"/>
        <v>0.49701280227596012</v>
      </c>
      <c r="G1412" s="4">
        <f t="shared" si="221"/>
        <v>0.78151962148622323</v>
      </c>
      <c r="H1412" s="4">
        <f t="shared" si="222"/>
        <v>0.78151962148622323</v>
      </c>
      <c r="I1412" s="4">
        <f t="shared" si="223"/>
        <v>0.52500000000000002</v>
      </c>
      <c r="J1412">
        <f t="shared" si="225"/>
        <v>1</v>
      </c>
      <c r="K1412" t="str">
        <f>train!T1412</f>
        <v>no</v>
      </c>
      <c r="L1412">
        <f t="shared" si="226"/>
        <v>1.128143884114172</v>
      </c>
      <c r="M1412">
        <f t="shared" si="227"/>
        <v>1.3206788266501972</v>
      </c>
      <c r="N1412">
        <f t="shared" si="228"/>
        <v>1.3206788266501972</v>
      </c>
      <c r="O1412">
        <f t="shared" si="229"/>
        <v>1.3206788266501972</v>
      </c>
    </row>
    <row r="1413" spans="1:15">
      <c r="A1413">
        <f t="shared" si="224"/>
        <v>1412</v>
      </c>
      <c r="B1413">
        <f>train!G1413</f>
        <v>241</v>
      </c>
      <c r="C1413">
        <f>train!J1413</f>
        <v>231.8</v>
      </c>
      <c r="D1413">
        <f>train!M1413</f>
        <v>220.2</v>
      </c>
      <c r="E1413">
        <f>train!P1413</f>
        <v>9.9</v>
      </c>
      <c r="F1413" s="4">
        <f t="shared" si="220"/>
        <v>0.68563300142247507</v>
      </c>
      <c r="G1413" s="4">
        <f t="shared" si="221"/>
        <v>0.64514333426106318</v>
      </c>
      <c r="H1413" s="4">
        <f t="shared" si="222"/>
        <v>0.64514333426106318</v>
      </c>
      <c r="I1413" s="4">
        <f t="shared" si="223"/>
        <v>0.495</v>
      </c>
      <c r="J1413">
        <f t="shared" si="225"/>
        <v>1</v>
      </c>
      <c r="K1413" t="str">
        <f>train!T1413</f>
        <v>yes</v>
      </c>
      <c r="L1413">
        <f t="shared" si="226"/>
        <v>1.128143884114172</v>
      </c>
      <c r="M1413">
        <f t="shared" si="227"/>
        <v>1.2440005852581242</v>
      </c>
      <c r="N1413">
        <f t="shared" si="228"/>
        <v>1.2440005852581242</v>
      </c>
      <c r="O1413">
        <f t="shared" si="229"/>
        <v>1.2440005852581242</v>
      </c>
    </row>
    <row r="1414" spans="1:15">
      <c r="A1414">
        <f t="shared" si="224"/>
        <v>1413</v>
      </c>
      <c r="B1414">
        <f>train!G1414</f>
        <v>141.69999999999999</v>
      </c>
      <c r="C1414">
        <f>train!J1414</f>
        <v>221</v>
      </c>
      <c r="D1414">
        <f>train!M1414</f>
        <v>227.1</v>
      </c>
      <c r="E1414">
        <f>train!P1414</f>
        <v>10.199999999999999</v>
      </c>
      <c r="F1414" s="4">
        <f t="shared" si="220"/>
        <v>0.40312944523470834</v>
      </c>
      <c r="G1414" s="4">
        <f t="shared" si="221"/>
        <v>0.61508488728082378</v>
      </c>
      <c r="H1414" s="4">
        <f t="shared" si="222"/>
        <v>0.61508488728082378</v>
      </c>
      <c r="I1414" s="4">
        <f t="shared" si="223"/>
        <v>0.51</v>
      </c>
      <c r="J1414">
        <f t="shared" si="225"/>
        <v>2</v>
      </c>
      <c r="K1414" t="str">
        <f>train!T1414</f>
        <v>no</v>
      </c>
      <c r="L1414">
        <f t="shared" si="226"/>
        <v>1.128143884114172</v>
      </c>
      <c r="M1414">
        <f t="shared" si="227"/>
        <v>1.0859429942394634</v>
      </c>
      <c r="N1414">
        <f t="shared" si="228"/>
        <v>1.0859429942394634</v>
      </c>
      <c r="O1414">
        <f t="shared" si="229"/>
        <v>1.0859429942394634</v>
      </c>
    </row>
    <row r="1415" spans="1:15">
      <c r="A1415">
        <f t="shared" si="224"/>
        <v>1414</v>
      </c>
      <c r="B1415">
        <f>train!G1415</f>
        <v>134.80000000000001</v>
      </c>
      <c r="C1415">
        <f>train!J1415</f>
        <v>167.2</v>
      </c>
      <c r="D1415">
        <f>train!M1415</f>
        <v>161.5</v>
      </c>
      <c r="E1415">
        <f>train!P1415</f>
        <v>7.7</v>
      </c>
      <c r="F1415" s="4">
        <f t="shared" si="220"/>
        <v>0.38349928876244671</v>
      </c>
      <c r="G1415" s="4">
        <f t="shared" si="221"/>
        <v>0.46534929028666849</v>
      </c>
      <c r="H1415" s="4">
        <f t="shared" si="222"/>
        <v>0.46534929028666849</v>
      </c>
      <c r="I1415" s="4">
        <f t="shared" si="223"/>
        <v>0.38500000000000001</v>
      </c>
      <c r="J1415">
        <f t="shared" si="225"/>
        <v>2</v>
      </c>
      <c r="K1415" t="str">
        <f>train!T1415</f>
        <v>no</v>
      </c>
      <c r="L1415">
        <f t="shared" si="226"/>
        <v>1.128143884114172</v>
      </c>
      <c r="M1415">
        <f t="shared" si="227"/>
        <v>0.85346155649912814</v>
      </c>
      <c r="N1415">
        <f t="shared" si="228"/>
        <v>0.85346155649912814</v>
      </c>
      <c r="O1415">
        <f t="shared" si="229"/>
        <v>0.85346155649912814</v>
      </c>
    </row>
    <row r="1416" spans="1:15">
      <c r="A1416">
        <f t="shared" si="224"/>
        <v>1415</v>
      </c>
      <c r="B1416">
        <f>train!G1416</f>
        <v>163.1</v>
      </c>
      <c r="C1416">
        <f>train!J1416</f>
        <v>249.4</v>
      </c>
      <c r="D1416">
        <f>train!M1416</f>
        <v>168.2</v>
      </c>
      <c r="E1416">
        <f>train!P1416</f>
        <v>9</v>
      </c>
      <c r="F1416" s="4">
        <f t="shared" si="220"/>
        <v>0.4640113798008535</v>
      </c>
      <c r="G1416" s="4">
        <f t="shared" si="221"/>
        <v>0.69412747008071252</v>
      </c>
      <c r="H1416" s="4">
        <f t="shared" si="222"/>
        <v>0.69412747008071252</v>
      </c>
      <c r="I1416" s="4">
        <f t="shared" si="223"/>
        <v>0.45</v>
      </c>
      <c r="J1416">
        <f t="shared" si="225"/>
        <v>1</v>
      </c>
      <c r="K1416" t="str">
        <f>train!T1416</f>
        <v>no</v>
      </c>
      <c r="L1416">
        <f t="shared" si="226"/>
        <v>1.128143884114172</v>
      </c>
      <c r="M1416">
        <f t="shared" si="227"/>
        <v>1.1753435455329615</v>
      </c>
      <c r="N1416">
        <f t="shared" si="228"/>
        <v>1.1753435455329615</v>
      </c>
      <c r="O1416">
        <f t="shared" si="229"/>
        <v>1.1753435455329615</v>
      </c>
    </row>
    <row r="1417" spans="1:15">
      <c r="A1417">
        <f t="shared" si="224"/>
        <v>1416</v>
      </c>
      <c r="B1417">
        <f>train!G1417</f>
        <v>329.8</v>
      </c>
      <c r="C1417">
        <f>train!J1417</f>
        <v>208.3</v>
      </c>
      <c r="D1417">
        <f>train!M1417</f>
        <v>267.10000000000002</v>
      </c>
      <c r="E1417">
        <f>train!P1417</f>
        <v>10.6</v>
      </c>
      <c r="F1417" s="4">
        <f t="shared" si="220"/>
        <v>0.93826458036984361</v>
      </c>
      <c r="G1417" s="4">
        <f t="shared" si="221"/>
        <v>0.5797383801836905</v>
      </c>
      <c r="H1417" s="4">
        <f t="shared" si="222"/>
        <v>0.5797383801836905</v>
      </c>
      <c r="I1417" s="4">
        <f t="shared" si="223"/>
        <v>0.53</v>
      </c>
      <c r="J1417">
        <f t="shared" si="225"/>
        <v>1</v>
      </c>
      <c r="K1417" t="str">
        <f>train!T1417</f>
        <v>yes</v>
      </c>
      <c r="L1417">
        <f t="shared" si="226"/>
        <v>1.128143884114172</v>
      </c>
      <c r="M1417">
        <f t="shared" si="227"/>
        <v>1.3540434268119386</v>
      </c>
      <c r="N1417">
        <f t="shared" si="228"/>
        <v>1.3540434268119386</v>
      </c>
      <c r="O1417">
        <f t="shared" si="229"/>
        <v>1.3540434268119386</v>
      </c>
    </row>
    <row r="1418" spans="1:15">
      <c r="A1418">
        <f t="shared" si="224"/>
        <v>1417</v>
      </c>
      <c r="B1418">
        <f>train!G1418</f>
        <v>131.9</v>
      </c>
      <c r="C1418">
        <f>train!J1418</f>
        <v>272.7</v>
      </c>
      <c r="D1418">
        <f>train!M1418</f>
        <v>192.8</v>
      </c>
      <c r="E1418">
        <f>train!P1418</f>
        <v>7.1</v>
      </c>
      <c r="F1418" s="4">
        <f t="shared" si="220"/>
        <v>0.37524893314367003</v>
      </c>
      <c r="G1418" s="4">
        <f t="shared" si="221"/>
        <v>0.75897578625104367</v>
      </c>
      <c r="H1418" s="4">
        <f t="shared" si="222"/>
        <v>0.75897578625104367</v>
      </c>
      <c r="I1418" s="4">
        <f t="shared" si="223"/>
        <v>0.35499999999999998</v>
      </c>
      <c r="J1418">
        <f t="shared" si="225"/>
        <v>1</v>
      </c>
      <c r="K1418" t="str">
        <f>train!T1418</f>
        <v>no</v>
      </c>
      <c r="L1418">
        <f t="shared" si="226"/>
        <v>1.128143884114172</v>
      </c>
      <c r="M1418">
        <f t="shared" si="227"/>
        <v>1.1911864883620207</v>
      </c>
      <c r="N1418">
        <f t="shared" si="228"/>
        <v>1.1911864883620207</v>
      </c>
      <c r="O1418">
        <f t="shared" si="229"/>
        <v>1.1911864883620207</v>
      </c>
    </row>
    <row r="1419" spans="1:15">
      <c r="A1419">
        <f t="shared" si="224"/>
        <v>1418</v>
      </c>
      <c r="B1419">
        <f>train!G1419</f>
        <v>150</v>
      </c>
      <c r="C1419">
        <f>train!J1419</f>
        <v>159.4</v>
      </c>
      <c r="D1419">
        <f>train!M1419</f>
        <v>228.1</v>
      </c>
      <c r="E1419">
        <f>train!P1419</f>
        <v>8.5</v>
      </c>
      <c r="F1419" s="4">
        <f t="shared" si="220"/>
        <v>0.4267425320056899</v>
      </c>
      <c r="G1419" s="4">
        <f t="shared" si="221"/>
        <v>0.44364041191205122</v>
      </c>
      <c r="H1419" s="4">
        <f t="shared" si="222"/>
        <v>0.44364041191205122</v>
      </c>
      <c r="I1419" s="4">
        <f t="shared" si="223"/>
        <v>0.42499999999999999</v>
      </c>
      <c r="J1419">
        <f t="shared" si="225"/>
        <v>2</v>
      </c>
      <c r="K1419" t="str">
        <f>train!T1419</f>
        <v>no</v>
      </c>
      <c r="L1419">
        <f t="shared" si="226"/>
        <v>1.128143884114172</v>
      </c>
      <c r="M1419">
        <f t="shared" si="227"/>
        <v>0.86969409494696248</v>
      </c>
      <c r="N1419">
        <f t="shared" si="228"/>
        <v>0.86969409494696248</v>
      </c>
      <c r="O1419">
        <f t="shared" si="229"/>
        <v>0.86969409494696248</v>
      </c>
    </row>
    <row r="1420" spans="1:15">
      <c r="A1420">
        <f t="shared" si="224"/>
        <v>1419</v>
      </c>
      <c r="B1420">
        <f>train!G1420</f>
        <v>196.6</v>
      </c>
      <c r="C1420">
        <f>train!J1420</f>
        <v>241.4</v>
      </c>
      <c r="D1420">
        <f>train!M1420</f>
        <v>226</v>
      </c>
      <c r="E1420">
        <f>train!P1420</f>
        <v>12.9</v>
      </c>
      <c r="F1420" s="4">
        <f t="shared" si="220"/>
        <v>0.55931721194879092</v>
      </c>
      <c r="G1420" s="4">
        <f t="shared" si="221"/>
        <v>0.67186195379905367</v>
      </c>
      <c r="H1420" s="4">
        <f t="shared" si="222"/>
        <v>0.67186195379905367</v>
      </c>
      <c r="I1420" s="4">
        <f t="shared" si="223"/>
        <v>0.64500000000000002</v>
      </c>
      <c r="J1420">
        <f t="shared" si="225"/>
        <v>1</v>
      </c>
      <c r="K1420" t="str">
        <f>train!T1420</f>
        <v>no</v>
      </c>
      <c r="L1420">
        <f t="shared" si="226"/>
        <v>1.128143884114172</v>
      </c>
      <c r="M1420">
        <f t="shared" si="227"/>
        <v>1.2773635792160085</v>
      </c>
      <c r="N1420">
        <f t="shared" si="228"/>
        <v>1.2773635792160085</v>
      </c>
      <c r="O1420">
        <f t="shared" si="229"/>
        <v>1.2773635792160085</v>
      </c>
    </row>
    <row r="1421" spans="1:15">
      <c r="A1421">
        <f t="shared" si="224"/>
        <v>1420</v>
      </c>
      <c r="B1421">
        <f>train!G1421</f>
        <v>99.7</v>
      </c>
      <c r="C1421">
        <f>train!J1421</f>
        <v>145.1</v>
      </c>
      <c r="D1421">
        <f>train!M1421</f>
        <v>149.4</v>
      </c>
      <c r="E1421">
        <f>train!P1421</f>
        <v>14.1</v>
      </c>
      <c r="F1421" s="4">
        <f t="shared" si="220"/>
        <v>0.28364153627311522</v>
      </c>
      <c r="G1421" s="4">
        <f t="shared" si="221"/>
        <v>0.40384080155858609</v>
      </c>
      <c r="H1421" s="4">
        <f t="shared" si="222"/>
        <v>0.40384080155858609</v>
      </c>
      <c r="I1421" s="4">
        <f t="shared" si="223"/>
        <v>0.70499999999999996</v>
      </c>
      <c r="J1421">
        <f t="shared" si="225"/>
        <v>2</v>
      </c>
      <c r="K1421" t="str">
        <f>train!T1421</f>
        <v>no</v>
      </c>
      <c r="L1421">
        <f t="shared" si="226"/>
        <v>1.128143884114172</v>
      </c>
      <c r="M1421">
        <f t="shared" si="227"/>
        <v>0.95060628396110214</v>
      </c>
      <c r="N1421">
        <f t="shared" si="228"/>
        <v>0.95060628396110214</v>
      </c>
      <c r="O1421">
        <f t="shared" si="229"/>
        <v>0.95060628396110214</v>
      </c>
    </row>
    <row r="1422" spans="1:15">
      <c r="A1422">
        <f t="shared" si="224"/>
        <v>1421</v>
      </c>
      <c r="B1422">
        <f>train!G1422</f>
        <v>143.6</v>
      </c>
      <c r="C1422">
        <f>train!J1422</f>
        <v>141.80000000000001</v>
      </c>
      <c r="D1422">
        <f>train!M1422</f>
        <v>194</v>
      </c>
      <c r="E1422">
        <f>train!P1422</f>
        <v>10.8</v>
      </c>
      <c r="F1422" s="4">
        <f t="shared" si="220"/>
        <v>0.4085348506401138</v>
      </c>
      <c r="G1422" s="4">
        <f t="shared" si="221"/>
        <v>0.39465627609240189</v>
      </c>
      <c r="H1422" s="4">
        <f t="shared" si="222"/>
        <v>0.39465627609240189</v>
      </c>
      <c r="I1422" s="4">
        <f t="shared" si="223"/>
        <v>0.54</v>
      </c>
      <c r="J1422">
        <f t="shared" si="225"/>
        <v>2</v>
      </c>
      <c r="K1422" t="str">
        <f>train!T1422</f>
        <v>no</v>
      </c>
      <c r="L1422">
        <f t="shared" si="226"/>
        <v>1.128143884114172</v>
      </c>
      <c r="M1422">
        <f t="shared" si="227"/>
        <v>0.87750092689739323</v>
      </c>
      <c r="N1422">
        <f t="shared" si="228"/>
        <v>0.87750092689739323</v>
      </c>
      <c r="O1422">
        <f t="shared" si="229"/>
        <v>0.87750092689739323</v>
      </c>
    </row>
    <row r="1423" spans="1:15">
      <c r="A1423">
        <f t="shared" si="224"/>
        <v>1422</v>
      </c>
      <c r="B1423">
        <f>train!G1423</f>
        <v>231.9</v>
      </c>
      <c r="C1423">
        <f>train!J1423</f>
        <v>211.8</v>
      </c>
      <c r="D1423">
        <f>train!M1423</f>
        <v>268.5</v>
      </c>
      <c r="E1423">
        <f>train!P1423</f>
        <v>12.3</v>
      </c>
      <c r="F1423" s="4">
        <f t="shared" si="220"/>
        <v>0.65974395448079659</v>
      </c>
      <c r="G1423" s="4">
        <f t="shared" si="221"/>
        <v>0.58947954355691623</v>
      </c>
      <c r="H1423" s="4">
        <f t="shared" si="222"/>
        <v>0.58947954355691623</v>
      </c>
      <c r="I1423" s="4">
        <f t="shared" si="223"/>
        <v>0.61499999999999999</v>
      </c>
      <c r="J1423">
        <f t="shared" si="225"/>
        <v>1</v>
      </c>
      <c r="K1423" t="str">
        <f>train!T1423</f>
        <v>no</v>
      </c>
      <c r="L1423">
        <f t="shared" si="226"/>
        <v>1.128143884114172</v>
      </c>
      <c r="M1423">
        <f t="shared" si="227"/>
        <v>1.2281935311741794</v>
      </c>
      <c r="N1423">
        <f t="shared" si="228"/>
        <v>1.2281935311741794</v>
      </c>
      <c r="O1423">
        <f t="shared" si="229"/>
        <v>1.2281935311741794</v>
      </c>
    </row>
    <row r="1424" spans="1:15">
      <c r="A1424">
        <f t="shared" si="224"/>
        <v>1423</v>
      </c>
      <c r="B1424">
        <f>train!G1424</f>
        <v>72.8</v>
      </c>
      <c r="C1424">
        <f>train!J1424</f>
        <v>186.4</v>
      </c>
      <c r="D1424">
        <f>train!M1424</f>
        <v>175.3</v>
      </c>
      <c r="E1424">
        <f>train!P1424</f>
        <v>10.5</v>
      </c>
      <c r="F1424" s="4">
        <f t="shared" si="220"/>
        <v>0.20711237553342815</v>
      </c>
      <c r="G1424" s="4">
        <f t="shared" si="221"/>
        <v>0.51878652936264957</v>
      </c>
      <c r="H1424" s="4">
        <f t="shared" si="222"/>
        <v>0.51878652936264957</v>
      </c>
      <c r="I1424" s="4">
        <f t="shared" si="223"/>
        <v>0.52500000000000002</v>
      </c>
      <c r="J1424">
        <f t="shared" si="225"/>
        <v>2</v>
      </c>
      <c r="K1424" t="str">
        <f>train!T1424</f>
        <v>no</v>
      </c>
      <c r="L1424">
        <f t="shared" si="226"/>
        <v>1.128143884114172</v>
      </c>
      <c r="M1424">
        <f t="shared" si="227"/>
        <v>0.92563462672665087</v>
      </c>
      <c r="N1424">
        <f t="shared" si="228"/>
        <v>0.92563462672665087</v>
      </c>
      <c r="O1424">
        <f t="shared" si="229"/>
        <v>0.92563462672665087</v>
      </c>
    </row>
    <row r="1425" spans="1:15">
      <c r="A1425">
        <f t="shared" si="224"/>
        <v>1424</v>
      </c>
      <c r="B1425">
        <f>train!G1425</f>
        <v>221.8</v>
      </c>
      <c r="C1425">
        <f>train!J1425</f>
        <v>210.6</v>
      </c>
      <c r="D1425">
        <f>train!M1425</f>
        <v>221.8</v>
      </c>
      <c r="E1425">
        <f>train!P1425</f>
        <v>12.4</v>
      </c>
      <c r="F1425" s="4">
        <f t="shared" si="220"/>
        <v>0.63100995732574683</v>
      </c>
      <c r="G1425" s="4">
        <f t="shared" si="221"/>
        <v>0.58613971611466742</v>
      </c>
      <c r="H1425" s="4">
        <f t="shared" si="222"/>
        <v>0.58613971611466742</v>
      </c>
      <c r="I1425" s="4">
        <f t="shared" si="223"/>
        <v>0.62</v>
      </c>
      <c r="J1425">
        <f t="shared" si="225"/>
        <v>1</v>
      </c>
      <c r="K1425" t="str">
        <f>train!T1425</f>
        <v>no</v>
      </c>
      <c r="L1425">
        <f t="shared" si="226"/>
        <v>1.128143884114172</v>
      </c>
      <c r="M1425">
        <f t="shared" si="227"/>
        <v>1.2123089952063404</v>
      </c>
      <c r="N1425">
        <f t="shared" si="228"/>
        <v>1.2123089952063404</v>
      </c>
      <c r="O1425">
        <f t="shared" si="229"/>
        <v>1.2123089952063404</v>
      </c>
    </row>
    <row r="1426" spans="1:15">
      <c r="A1426">
        <f t="shared" si="224"/>
        <v>1425</v>
      </c>
      <c r="B1426">
        <f>train!G1426</f>
        <v>269</v>
      </c>
      <c r="C1426">
        <f>train!J1426</f>
        <v>233.7</v>
      </c>
      <c r="D1426">
        <f>train!M1426</f>
        <v>179.3</v>
      </c>
      <c r="E1426">
        <f>train!P1426</f>
        <v>7.3</v>
      </c>
      <c r="F1426" s="4">
        <f t="shared" si="220"/>
        <v>0.76529160739687052</v>
      </c>
      <c r="G1426" s="4">
        <f t="shared" si="221"/>
        <v>0.65043139437795705</v>
      </c>
      <c r="H1426" s="4">
        <f t="shared" si="222"/>
        <v>0.65043139437795705</v>
      </c>
      <c r="I1426" s="4">
        <f t="shared" si="223"/>
        <v>0.36499999999999999</v>
      </c>
      <c r="J1426">
        <f t="shared" si="225"/>
        <v>1</v>
      </c>
      <c r="K1426" t="str">
        <f>train!T1426</f>
        <v>yes</v>
      </c>
      <c r="L1426">
        <f t="shared" si="226"/>
        <v>1.128143884114172</v>
      </c>
      <c r="M1426">
        <f t="shared" si="227"/>
        <v>1.2510068912428072</v>
      </c>
      <c r="N1426">
        <f t="shared" si="228"/>
        <v>1.2510068912428072</v>
      </c>
      <c r="O1426">
        <f t="shared" si="229"/>
        <v>1.2510068912428072</v>
      </c>
    </row>
    <row r="1427" spans="1:15">
      <c r="A1427">
        <f t="shared" si="224"/>
        <v>1426</v>
      </c>
      <c r="B1427">
        <f>train!G1427</f>
        <v>268.3</v>
      </c>
      <c r="C1427">
        <f>train!J1427</f>
        <v>185.5</v>
      </c>
      <c r="D1427">
        <f>train!M1427</f>
        <v>264.60000000000002</v>
      </c>
      <c r="E1427">
        <f>train!P1427</f>
        <v>6.3</v>
      </c>
      <c r="F1427" s="4">
        <f t="shared" si="220"/>
        <v>0.76330014224751075</v>
      </c>
      <c r="G1427" s="4">
        <f t="shared" si="221"/>
        <v>0.51628165878096299</v>
      </c>
      <c r="H1427" s="4">
        <f t="shared" si="222"/>
        <v>0.51628165878096299</v>
      </c>
      <c r="I1427" s="4">
        <f t="shared" si="223"/>
        <v>0.315</v>
      </c>
      <c r="J1427">
        <f t="shared" si="225"/>
        <v>2</v>
      </c>
      <c r="K1427" t="str">
        <f>train!T1427</f>
        <v>yes</v>
      </c>
      <c r="L1427">
        <f t="shared" si="226"/>
        <v>1.128143884114172</v>
      </c>
      <c r="M1427">
        <f t="shared" si="227"/>
        <v>1.1022457119636779</v>
      </c>
      <c r="N1427">
        <f t="shared" si="228"/>
        <v>1.1022457119636779</v>
      </c>
      <c r="O1427">
        <f t="shared" si="229"/>
        <v>1.1022457119636779</v>
      </c>
    </row>
    <row r="1428" spans="1:15">
      <c r="A1428">
        <f t="shared" si="224"/>
        <v>1427</v>
      </c>
      <c r="B1428">
        <f>train!G1428</f>
        <v>198.7</v>
      </c>
      <c r="C1428">
        <f>train!J1428</f>
        <v>249</v>
      </c>
      <c r="D1428">
        <f>train!M1428</f>
        <v>173.2</v>
      </c>
      <c r="E1428">
        <f>train!P1428</f>
        <v>12.5</v>
      </c>
      <c r="F1428" s="4">
        <f t="shared" si="220"/>
        <v>0.56529160739687057</v>
      </c>
      <c r="G1428" s="4">
        <f t="shared" si="221"/>
        <v>0.69301419426662958</v>
      </c>
      <c r="H1428" s="4">
        <f t="shared" si="222"/>
        <v>0.69301419426662958</v>
      </c>
      <c r="I1428" s="4">
        <f t="shared" si="223"/>
        <v>0.625</v>
      </c>
      <c r="J1428">
        <f t="shared" si="225"/>
        <v>1</v>
      </c>
      <c r="K1428" t="str">
        <f>train!T1428</f>
        <v>no</v>
      </c>
      <c r="L1428">
        <f t="shared" si="226"/>
        <v>1.128143884114172</v>
      </c>
      <c r="M1428">
        <f t="shared" si="227"/>
        <v>1.2925621641930376</v>
      </c>
      <c r="N1428">
        <f t="shared" si="228"/>
        <v>1.2925621641930376</v>
      </c>
      <c r="O1428">
        <f t="shared" si="229"/>
        <v>1.2925621641930376</v>
      </c>
    </row>
    <row r="1429" spans="1:15">
      <c r="A1429">
        <f t="shared" si="224"/>
        <v>1428</v>
      </c>
      <c r="B1429">
        <f>train!G1429</f>
        <v>115.5</v>
      </c>
      <c r="C1429">
        <f>train!J1429</f>
        <v>218.1</v>
      </c>
      <c r="D1429">
        <f>train!M1429</f>
        <v>254.9</v>
      </c>
      <c r="E1429">
        <f>train!P1429</f>
        <v>11.5</v>
      </c>
      <c r="F1429" s="4">
        <f t="shared" si="220"/>
        <v>0.3285917496443812</v>
      </c>
      <c r="G1429" s="4">
        <f t="shared" si="221"/>
        <v>0.60701363762872251</v>
      </c>
      <c r="H1429" s="4">
        <f t="shared" si="222"/>
        <v>0.60701363762872251</v>
      </c>
      <c r="I1429" s="4">
        <f t="shared" si="223"/>
        <v>0.57499999999999996</v>
      </c>
      <c r="J1429">
        <f t="shared" si="225"/>
        <v>2</v>
      </c>
      <c r="K1429" t="str">
        <f>train!T1429</f>
        <v>yes</v>
      </c>
      <c r="L1429">
        <f t="shared" si="226"/>
        <v>1.128143884114172</v>
      </c>
      <c r="M1429">
        <f t="shared" si="227"/>
        <v>1.0842179902901738</v>
      </c>
      <c r="N1429">
        <f t="shared" si="228"/>
        <v>1.0842179902901738</v>
      </c>
      <c r="O1429">
        <f t="shared" si="229"/>
        <v>1.0842179902901738</v>
      </c>
    </row>
    <row r="1430" spans="1:15">
      <c r="A1430">
        <f t="shared" si="224"/>
        <v>1429</v>
      </c>
      <c r="B1430">
        <f>train!G1430</f>
        <v>215.6</v>
      </c>
      <c r="C1430">
        <f>train!J1430</f>
        <v>200.6</v>
      </c>
      <c r="D1430">
        <f>train!M1430</f>
        <v>153.80000000000001</v>
      </c>
      <c r="E1430">
        <f>train!P1430</f>
        <v>12.4</v>
      </c>
      <c r="F1430" s="4">
        <f t="shared" si="220"/>
        <v>0.61337126600284497</v>
      </c>
      <c r="G1430" s="4">
        <f t="shared" si="221"/>
        <v>0.55830782076259389</v>
      </c>
      <c r="H1430" s="4">
        <f t="shared" si="222"/>
        <v>0.55830782076259389</v>
      </c>
      <c r="I1430" s="4">
        <f t="shared" si="223"/>
        <v>0.62</v>
      </c>
      <c r="J1430">
        <f t="shared" si="225"/>
        <v>1</v>
      </c>
      <c r="K1430" t="str">
        <f>train!T1430</f>
        <v>no</v>
      </c>
      <c r="L1430">
        <f t="shared" si="226"/>
        <v>1.128143884114172</v>
      </c>
      <c r="M1430">
        <f t="shared" si="227"/>
        <v>1.1764521050205512</v>
      </c>
      <c r="N1430">
        <f t="shared" si="228"/>
        <v>1.1764521050205512</v>
      </c>
      <c r="O1430">
        <f t="shared" si="229"/>
        <v>1.1764521050205512</v>
      </c>
    </row>
    <row r="1431" spans="1:15">
      <c r="A1431">
        <f t="shared" si="224"/>
        <v>1430</v>
      </c>
      <c r="B1431">
        <f>train!G1431</f>
        <v>169.9</v>
      </c>
      <c r="C1431">
        <f>train!J1431</f>
        <v>209.4</v>
      </c>
      <c r="D1431">
        <f>train!M1431</f>
        <v>206.1</v>
      </c>
      <c r="E1431">
        <f>train!P1431</f>
        <v>11.5</v>
      </c>
      <c r="F1431" s="4">
        <f t="shared" si="220"/>
        <v>0.48335704125177809</v>
      </c>
      <c r="G1431" s="4">
        <f t="shared" si="221"/>
        <v>0.58279988867241861</v>
      </c>
      <c r="H1431" s="4">
        <f t="shared" si="222"/>
        <v>0.58279988867241861</v>
      </c>
      <c r="I1431" s="4">
        <f t="shared" si="223"/>
        <v>0.57499999999999996</v>
      </c>
      <c r="J1431">
        <f t="shared" si="225"/>
        <v>2</v>
      </c>
      <c r="K1431" t="str">
        <f>train!T1431</f>
        <v>no</v>
      </c>
      <c r="L1431">
        <f t="shared" si="226"/>
        <v>1.128143884114172</v>
      </c>
      <c r="M1431">
        <f t="shared" si="227"/>
        <v>1.1151548994650207</v>
      </c>
      <c r="N1431">
        <f t="shared" si="228"/>
        <v>1.1151548994650207</v>
      </c>
      <c r="O1431">
        <f t="shared" si="229"/>
        <v>1.1151548994650207</v>
      </c>
    </row>
    <row r="1432" spans="1:15">
      <c r="A1432">
        <f t="shared" si="224"/>
        <v>1431</v>
      </c>
      <c r="B1432">
        <f>train!G1432</f>
        <v>201.7</v>
      </c>
      <c r="C1432">
        <f>train!J1432</f>
        <v>169.4</v>
      </c>
      <c r="D1432">
        <f>train!M1432</f>
        <v>286.3</v>
      </c>
      <c r="E1432">
        <f>train!P1432</f>
        <v>6</v>
      </c>
      <c r="F1432" s="4">
        <f t="shared" si="220"/>
        <v>0.57382645803698429</v>
      </c>
      <c r="G1432" s="4">
        <f t="shared" si="221"/>
        <v>0.4714723072641247</v>
      </c>
      <c r="H1432" s="4">
        <f t="shared" si="222"/>
        <v>0.4714723072641247</v>
      </c>
      <c r="I1432" s="4">
        <f t="shared" si="223"/>
        <v>0.3</v>
      </c>
      <c r="J1432">
        <f t="shared" si="225"/>
        <v>2</v>
      </c>
      <c r="K1432" t="str">
        <f>train!T1432</f>
        <v>no</v>
      </c>
      <c r="L1432">
        <f t="shared" si="226"/>
        <v>1.128143884114172</v>
      </c>
      <c r="M1432">
        <f t="shared" si="227"/>
        <v>0.92943481588392485</v>
      </c>
      <c r="N1432">
        <f t="shared" si="228"/>
        <v>0.92943481588392485</v>
      </c>
      <c r="O1432">
        <f t="shared" si="229"/>
        <v>0.92943481588392485</v>
      </c>
    </row>
    <row r="1433" spans="1:15">
      <c r="A1433">
        <f t="shared" si="224"/>
        <v>1432</v>
      </c>
      <c r="B1433">
        <f>train!G1433</f>
        <v>221.1</v>
      </c>
      <c r="C1433">
        <f>train!J1433</f>
        <v>160.19999999999999</v>
      </c>
      <c r="D1433">
        <f>train!M1433</f>
        <v>161.80000000000001</v>
      </c>
      <c r="E1433">
        <f>train!P1433</f>
        <v>8.4</v>
      </c>
      <c r="F1433" s="4">
        <f t="shared" si="220"/>
        <v>0.62901849217638695</v>
      </c>
      <c r="G1433" s="4">
        <f t="shared" si="221"/>
        <v>0.44586696354021704</v>
      </c>
      <c r="H1433" s="4">
        <f t="shared" si="222"/>
        <v>0.44586696354021704</v>
      </c>
      <c r="I1433" s="4">
        <f t="shared" si="223"/>
        <v>0.42000000000000004</v>
      </c>
      <c r="J1433">
        <f t="shared" si="225"/>
        <v>2</v>
      </c>
      <c r="K1433" t="str">
        <f>train!T1433</f>
        <v>no</v>
      </c>
      <c r="L1433">
        <f t="shared" si="226"/>
        <v>1.128143884114172</v>
      </c>
      <c r="M1433">
        <f t="shared" si="227"/>
        <v>0.98471262907154888</v>
      </c>
      <c r="N1433">
        <f t="shared" si="228"/>
        <v>0.98471262907154888</v>
      </c>
      <c r="O1433">
        <f t="shared" si="229"/>
        <v>0.98471262907154888</v>
      </c>
    </row>
    <row r="1434" spans="1:15">
      <c r="A1434">
        <f t="shared" si="224"/>
        <v>1433</v>
      </c>
      <c r="B1434">
        <f>train!G1434</f>
        <v>218.7</v>
      </c>
      <c r="C1434">
        <f>train!J1434</f>
        <v>115</v>
      </c>
      <c r="D1434">
        <f>train!M1434</f>
        <v>192.7</v>
      </c>
      <c r="E1434">
        <f>train!P1434</f>
        <v>9.4</v>
      </c>
      <c r="F1434" s="4">
        <f t="shared" si="220"/>
        <v>0.62219061166429579</v>
      </c>
      <c r="G1434" s="4">
        <f t="shared" si="221"/>
        <v>0.32006679654884496</v>
      </c>
      <c r="H1434" s="4">
        <f t="shared" si="222"/>
        <v>0.32006679654884496</v>
      </c>
      <c r="I1434" s="4">
        <f t="shared" si="223"/>
        <v>0.47000000000000003</v>
      </c>
      <c r="J1434">
        <f t="shared" si="225"/>
        <v>2</v>
      </c>
      <c r="K1434" t="str">
        <f>train!T1434</f>
        <v>no</v>
      </c>
      <c r="L1434">
        <f t="shared" si="226"/>
        <v>1.128143884114172</v>
      </c>
      <c r="M1434">
        <f t="shared" si="227"/>
        <v>0.90161336821792415</v>
      </c>
      <c r="N1434">
        <f t="shared" si="228"/>
        <v>0.90161336821792415</v>
      </c>
      <c r="O1434">
        <f t="shared" si="229"/>
        <v>0.90161336821792415</v>
      </c>
    </row>
    <row r="1435" spans="1:15">
      <c r="A1435">
        <f t="shared" si="224"/>
        <v>1434</v>
      </c>
      <c r="B1435">
        <f>train!G1435</f>
        <v>293.7</v>
      </c>
      <c r="C1435">
        <f>train!J1435</f>
        <v>272.5</v>
      </c>
      <c r="D1435">
        <f>train!M1435</f>
        <v>178.2</v>
      </c>
      <c r="E1435">
        <f>train!P1435</f>
        <v>11</v>
      </c>
      <c r="F1435" s="4">
        <f t="shared" si="220"/>
        <v>0.83556187766714074</v>
      </c>
      <c r="G1435" s="4">
        <f t="shared" si="221"/>
        <v>0.75841914834400215</v>
      </c>
      <c r="H1435" s="4">
        <f t="shared" si="222"/>
        <v>0.75841914834400215</v>
      </c>
      <c r="I1435" s="4">
        <f t="shared" si="223"/>
        <v>0.55000000000000004</v>
      </c>
      <c r="J1435">
        <f t="shared" si="225"/>
        <v>1</v>
      </c>
      <c r="K1435" t="str">
        <f>train!T1435</f>
        <v>yes</v>
      </c>
      <c r="L1435">
        <f t="shared" si="226"/>
        <v>1.128143884114172</v>
      </c>
      <c r="M1435">
        <f t="shared" si="227"/>
        <v>1.4666502175230196</v>
      </c>
      <c r="N1435">
        <f t="shared" si="228"/>
        <v>1.4666502175230196</v>
      </c>
      <c r="O1435">
        <f t="shared" si="229"/>
        <v>1.4666502175230196</v>
      </c>
    </row>
    <row r="1436" spans="1:15">
      <c r="A1436">
        <f t="shared" si="224"/>
        <v>1435</v>
      </c>
      <c r="B1436">
        <f>train!G1436</f>
        <v>175.8</v>
      </c>
      <c r="C1436">
        <f>train!J1436</f>
        <v>206.6</v>
      </c>
      <c r="D1436">
        <f>train!M1436</f>
        <v>178</v>
      </c>
      <c r="E1436">
        <f>train!P1436</f>
        <v>11.1</v>
      </c>
      <c r="F1436" s="4">
        <f t="shared" si="220"/>
        <v>0.5001422475106686</v>
      </c>
      <c r="G1436" s="4">
        <f t="shared" si="221"/>
        <v>0.57500695797383794</v>
      </c>
      <c r="H1436" s="4">
        <f t="shared" si="222"/>
        <v>0.57500695797383794</v>
      </c>
      <c r="I1436" s="4">
        <f t="shared" si="223"/>
        <v>0.55499999999999994</v>
      </c>
      <c r="J1436">
        <f t="shared" si="225"/>
        <v>2</v>
      </c>
      <c r="K1436" t="str">
        <f>train!T1436</f>
        <v>no</v>
      </c>
      <c r="L1436">
        <f t="shared" si="226"/>
        <v>1.128143884114172</v>
      </c>
      <c r="M1436">
        <f t="shared" si="227"/>
        <v>1.1042795258364961</v>
      </c>
      <c r="N1436">
        <f t="shared" si="228"/>
        <v>1.1042795258364961</v>
      </c>
      <c r="O1436">
        <f t="shared" si="229"/>
        <v>1.1042795258364961</v>
      </c>
    </row>
    <row r="1437" spans="1:15">
      <c r="A1437">
        <f t="shared" si="224"/>
        <v>1436</v>
      </c>
      <c r="B1437">
        <f>train!G1437</f>
        <v>278.5</v>
      </c>
      <c r="C1437">
        <f>train!J1437</f>
        <v>240.7</v>
      </c>
      <c r="D1437">
        <f>train!M1437</f>
        <v>120</v>
      </c>
      <c r="E1437">
        <f>train!P1437</f>
        <v>11.6</v>
      </c>
      <c r="F1437" s="4">
        <f t="shared" si="220"/>
        <v>0.79231863442389761</v>
      </c>
      <c r="G1437" s="4">
        <f t="shared" si="221"/>
        <v>0.6699137211244085</v>
      </c>
      <c r="H1437" s="4">
        <f t="shared" si="222"/>
        <v>0.6699137211244085</v>
      </c>
      <c r="I1437" s="4">
        <f t="shared" si="223"/>
        <v>0.57999999999999996</v>
      </c>
      <c r="J1437">
        <f t="shared" si="225"/>
        <v>1</v>
      </c>
      <c r="K1437" t="str">
        <f>train!T1437</f>
        <v>yes</v>
      </c>
      <c r="L1437">
        <f t="shared" si="226"/>
        <v>1.128143884114172</v>
      </c>
      <c r="M1437">
        <f t="shared" si="227"/>
        <v>1.3644550582400483</v>
      </c>
      <c r="N1437">
        <f t="shared" si="228"/>
        <v>1.3644550582400483</v>
      </c>
      <c r="O1437">
        <f t="shared" si="229"/>
        <v>1.3644550582400483</v>
      </c>
    </row>
    <row r="1438" spans="1:15">
      <c r="A1438">
        <f t="shared" si="224"/>
        <v>1437</v>
      </c>
      <c r="B1438">
        <f>train!G1438</f>
        <v>236.3</v>
      </c>
      <c r="C1438">
        <f>train!J1438</f>
        <v>190.8</v>
      </c>
      <c r="D1438">
        <f>train!M1438</f>
        <v>129</v>
      </c>
      <c r="E1438">
        <f>train!P1438</f>
        <v>7.2</v>
      </c>
      <c r="F1438" s="4">
        <f t="shared" si="220"/>
        <v>0.67226173541963019</v>
      </c>
      <c r="G1438" s="4">
        <f t="shared" si="221"/>
        <v>0.53103256331756199</v>
      </c>
      <c r="H1438" s="4">
        <f t="shared" si="222"/>
        <v>0.53103256331756199</v>
      </c>
      <c r="I1438" s="4">
        <f t="shared" si="223"/>
        <v>0.36</v>
      </c>
      <c r="J1438">
        <f t="shared" si="225"/>
        <v>2</v>
      </c>
      <c r="K1438" t="str">
        <f>train!T1438</f>
        <v>no</v>
      </c>
      <c r="L1438">
        <f t="shared" si="226"/>
        <v>1.128143884114172</v>
      </c>
      <c r="M1438">
        <f t="shared" si="227"/>
        <v>1.0702929540628836</v>
      </c>
      <c r="N1438">
        <f t="shared" si="228"/>
        <v>1.0702929540628836</v>
      </c>
      <c r="O1438">
        <f t="shared" si="229"/>
        <v>1.0702929540628836</v>
      </c>
    </row>
    <row r="1439" spans="1:15">
      <c r="A1439">
        <f t="shared" si="224"/>
        <v>1438</v>
      </c>
      <c r="B1439">
        <f>train!G1439</f>
        <v>273.8</v>
      </c>
      <c r="C1439">
        <f>train!J1439</f>
        <v>119.6</v>
      </c>
      <c r="D1439">
        <f>train!M1439</f>
        <v>267.60000000000002</v>
      </c>
      <c r="E1439">
        <f>train!P1439</f>
        <v>11.7</v>
      </c>
      <c r="F1439" s="4">
        <f t="shared" si="220"/>
        <v>0.77894736842105261</v>
      </c>
      <c r="G1439" s="4">
        <f t="shared" si="221"/>
        <v>0.33286946841079873</v>
      </c>
      <c r="H1439" s="4">
        <f t="shared" si="222"/>
        <v>0.33286946841079873</v>
      </c>
      <c r="I1439" s="4">
        <f t="shared" si="223"/>
        <v>0.58499999999999996</v>
      </c>
      <c r="J1439">
        <f t="shared" si="225"/>
        <v>2</v>
      </c>
      <c r="K1439" t="str">
        <f>train!T1439</f>
        <v>no</v>
      </c>
      <c r="L1439">
        <f t="shared" si="226"/>
        <v>1.128143884114172</v>
      </c>
      <c r="M1439">
        <f t="shared" si="227"/>
        <v>1.0819372295887866</v>
      </c>
      <c r="N1439">
        <f t="shared" si="228"/>
        <v>1.0819372295887866</v>
      </c>
      <c r="O1439">
        <f t="shared" si="229"/>
        <v>1.0819372295887866</v>
      </c>
    </row>
    <row r="1440" spans="1:15">
      <c r="A1440">
        <f t="shared" si="224"/>
        <v>1439</v>
      </c>
      <c r="B1440">
        <f>train!G1440</f>
        <v>131.1</v>
      </c>
      <c r="C1440">
        <f>train!J1440</f>
        <v>160.5</v>
      </c>
      <c r="D1440">
        <f>train!M1440</f>
        <v>206.9</v>
      </c>
      <c r="E1440">
        <f>train!P1440</f>
        <v>5.6</v>
      </c>
      <c r="F1440" s="4">
        <f t="shared" si="220"/>
        <v>0.37297297297297294</v>
      </c>
      <c r="G1440" s="4">
        <f t="shared" si="221"/>
        <v>0.44670192040077927</v>
      </c>
      <c r="H1440" s="4">
        <f t="shared" si="222"/>
        <v>0.44670192040077927</v>
      </c>
      <c r="I1440" s="4">
        <f t="shared" si="223"/>
        <v>0.27999999999999997</v>
      </c>
      <c r="J1440">
        <f t="shared" si="225"/>
        <v>2</v>
      </c>
      <c r="K1440" t="str">
        <f>train!T1440</f>
        <v>yes</v>
      </c>
      <c r="L1440">
        <f t="shared" si="226"/>
        <v>1.128143884114172</v>
      </c>
      <c r="M1440">
        <f t="shared" si="227"/>
        <v>0.78523502847732563</v>
      </c>
      <c r="N1440">
        <f t="shared" si="228"/>
        <v>0.78523502847732563</v>
      </c>
      <c r="O1440">
        <f t="shared" si="229"/>
        <v>0.78523502847732563</v>
      </c>
    </row>
    <row r="1441" spans="1:15">
      <c r="A1441">
        <f t="shared" si="224"/>
        <v>1440</v>
      </c>
      <c r="B1441">
        <f>train!G1441</f>
        <v>167.4</v>
      </c>
      <c r="C1441">
        <f>train!J1441</f>
        <v>258.60000000000002</v>
      </c>
      <c r="D1441">
        <f>train!M1441</f>
        <v>116.4</v>
      </c>
      <c r="E1441">
        <f>train!P1441</f>
        <v>11.2</v>
      </c>
      <c r="F1441" s="4">
        <f t="shared" si="220"/>
        <v>0.47624466571834995</v>
      </c>
      <c r="G1441" s="4">
        <f t="shared" si="221"/>
        <v>0.71973281380462018</v>
      </c>
      <c r="H1441" s="4">
        <f t="shared" si="222"/>
        <v>0.71973281380462018</v>
      </c>
      <c r="I1441" s="4">
        <f t="shared" si="223"/>
        <v>0.55999999999999994</v>
      </c>
      <c r="J1441">
        <f t="shared" si="225"/>
        <v>1</v>
      </c>
      <c r="K1441" t="str">
        <f>train!T1441</f>
        <v>no</v>
      </c>
      <c r="L1441">
        <f t="shared" si="226"/>
        <v>1.128143884114172</v>
      </c>
      <c r="M1441">
        <f t="shared" si="227"/>
        <v>1.2555634703826863</v>
      </c>
      <c r="N1441">
        <f t="shared" si="228"/>
        <v>1.2555634703826863</v>
      </c>
      <c r="O1441">
        <f t="shared" si="229"/>
        <v>1.2555634703826863</v>
      </c>
    </row>
    <row r="1442" spans="1:15">
      <c r="A1442">
        <f t="shared" si="224"/>
        <v>1441</v>
      </c>
      <c r="B1442">
        <f>train!G1442</f>
        <v>197.7</v>
      </c>
      <c r="C1442">
        <f>train!J1442</f>
        <v>250.5</v>
      </c>
      <c r="D1442">
        <f>train!M1442</f>
        <v>181.2</v>
      </c>
      <c r="E1442">
        <f>train!P1442</f>
        <v>10.5</v>
      </c>
      <c r="F1442" s="4">
        <f t="shared" si="220"/>
        <v>0.56244665718349929</v>
      </c>
      <c r="G1442" s="4">
        <f t="shared" si="221"/>
        <v>0.69718897856944051</v>
      </c>
      <c r="H1442" s="4">
        <f t="shared" si="222"/>
        <v>0.69718897856944051</v>
      </c>
      <c r="I1442" s="4">
        <f t="shared" si="223"/>
        <v>0.52500000000000002</v>
      </c>
      <c r="J1442">
        <f t="shared" si="225"/>
        <v>1</v>
      </c>
      <c r="K1442" t="str">
        <f>train!T1442</f>
        <v>no</v>
      </c>
      <c r="L1442">
        <f t="shared" si="226"/>
        <v>1.128143884114172</v>
      </c>
      <c r="M1442">
        <f t="shared" si="227"/>
        <v>1.2506463072564891</v>
      </c>
      <c r="N1442">
        <f t="shared" si="228"/>
        <v>1.2506463072564891</v>
      </c>
      <c r="O1442">
        <f t="shared" si="229"/>
        <v>1.2506463072564891</v>
      </c>
    </row>
    <row r="1443" spans="1:15">
      <c r="A1443">
        <f t="shared" si="224"/>
        <v>1442</v>
      </c>
      <c r="B1443">
        <f>train!G1443</f>
        <v>169.5</v>
      </c>
      <c r="C1443">
        <f>train!J1443</f>
        <v>230.9</v>
      </c>
      <c r="D1443">
        <f>train!M1443</f>
        <v>269.8</v>
      </c>
      <c r="E1443">
        <f>train!P1443</f>
        <v>9</v>
      </c>
      <c r="F1443" s="4">
        <f t="shared" si="220"/>
        <v>0.4822190611664296</v>
      </c>
      <c r="G1443" s="4">
        <f t="shared" si="221"/>
        <v>0.6426384636793766</v>
      </c>
      <c r="H1443" s="4">
        <f t="shared" si="222"/>
        <v>0.6426384636793766</v>
      </c>
      <c r="I1443" s="4">
        <f t="shared" si="223"/>
        <v>0.45</v>
      </c>
      <c r="J1443">
        <f t="shared" si="225"/>
        <v>2</v>
      </c>
      <c r="K1443" t="str">
        <f>train!T1443</f>
        <v>no</v>
      </c>
      <c r="L1443">
        <f t="shared" si="226"/>
        <v>1.128143884114172</v>
      </c>
      <c r="M1443">
        <f t="shared" si="227"/>
        <v>1.1229441717879887</v>
      </c>
      <c r="N1443">
        <f t="shared" si="228"/>
        <v>1.1229441717879887</v>
      </c>
      <c r="O1443">
        <f t="shared" si="229"/>
        <v>1.1229441717879887</v>
      </c>
    </row>
    <row r="1444" spans="1:15">
      <c r="A1444">
        <f t="shared" si="224"/>
        <v>1443</v>
      </c>
      <c r="B1444">
        <f>train!G1444</f>
        <v>225.2</v>
      </c>
      <c r="C1444">
        <f>train!J1444</f>
        <v>173.4</v>
      </c>
      <c r="D1444">
        <f>train!M1444</f>
        <v>145.80000000000001</v>
      </c>
      <c r="E1444">
        <f>train!P1444</f>
        <v>11.7</v>
      </c>
      <c r="F1444" s="4">
        <f t="shared" si="220"/>
        <v>0.64068278805120904</v>
      </c>
      <c r="G1444" s="4">
        <f t="shared" si="221"/>
        <v>0.48260506540495407</v>
      </c>
      <c r="H1444" s="4">
        <f t="shared" si="222"/>
        <v>0.48260506540495407</v>
      </c>
      <c r="I1444" s="4">
        <f t="shared" si="223"/>
        <v>0.58499999999999996</v>
      </c>
      <c r="J1444">
        <f t="shared" si="225"/>
        <v>2</v>
      </c>
      <c r="K1444" t="str">
        <f>train!T1444</f>
        <v>no</v>
      </c>
      <c r="L1444">
        <f t="shared" si="226"/>
        <v>1.128143884114172</v>
      </c>
      <c r="M1444">
        <f t="shared" si="227"/>
        <v>1.103863548276738</v>
      </c>
      <c r="N1444">
        <f t="shared" si="228"/>
        <v>1.103863548276738</v>
      </c>
      <c r="O1444">
        <f t="shared" si="229"/>
        <v>1.103863548276738</v>
      </c>
    </row>
    <row r="1445" spans="1:15">
      <c r="A1445">
        <f t="shared" si="224"/>
        <v>1444</v>
      </c>
      <c r="B1445">
        <f>train!G1445</f>
        <v>129.69999999999999</v>
      </c>
      <c r="C1445">
        <f>train!J1445</f>
        <v>177.5</v>
      </c>
      <c r="D1445">
        <f>train!M1445</f>
        <v>228.9</v>
      </c>
      <c r="E1445">
        <f>train!P1445</f>
        <v>7.5</v>
      </c>
      <c r="F1445" s="4">
        <f t="shared" si="220"/>
        <v>0.36899004267425317</v>
      </c>
      <c r="G1445" s="4">
        <f t="shared" si="221"/>
        <v>0.4940161424993042</v>
      </c>
      <c r="H1445" s="4">
        <f t="shared" si="222"/>
        <v>0.4940161424993042</v>
      </c>
      <c r="I1445" s="4">
        <f t="shared" si="223"/>
        <v>0.375</v>
      </c>
      <c r="J1445">
        <f t="shared" si="225"/>
        <v>2</v>
      </c>
      <c r="K1445" t="str">
        <f>train!T1445</f>
        <v>yes</v>
      </c>
      <c r="L1445">
        <f t="shared" si="226"/>
        <v>1.128143884114172</v>
      </c>
      <c r="M1445">
        <f t="shared" si="227"/>
        <v>0.87457563977767683</v>
      </c>
      <c r="N1445">
        <f t="shared" si="228"/>
        <v>0.87457563977767683</v>
      </c>
      <c r="O1445">
        <f t="shared" si="229"/>
        <v>0.87457563977767683</v>
      </c>
    </row>
    <row r="1446" spans="1:15">
      <c r="A1446">
        <f t="shared" si="224"/>
        <v>1445</v>
      </c>
      <c r="B1446">
        <f>train!G1446</f>
        <v>200</v>
      </c>
      <c r="C1446">
        <f>train!J1446</f>
        <v>107.9</v>
      </c>
      <c r="D1446">
        <f>train!M1446</f>
        <v>233.7</v>
      </c>
      <c r="E1446">
        <f>train!P1446</f>
        <v>11.4</v>
      </c>
      <c r="F1446" s="4">
        <f t="shared" si="220"/>
        <v>0.56899004267425324</v>
      </c>
      <c r="G1446" s="4">
        <f t="shared" si="221"/>
        <v>0.3003061508488728</v>
      </c>
      <c r="H1446" s="4">
        <f t="shared" si="222"/>
        <v>0.3003061508488728</v>
      </c>
      <c r="I1446" s="4">
        <f t="shared" si="223"/>
        <v>0.57000000000000006</v>
      </c>
      <c r="J1446">
        <f t="shared" si="225"/>
        <v>2</v>
      </c>
      <c r="K1446" t="str">
        <f>train!T1446</f>
        <v>no</v>
      </c>
      <c r="L1446">
        <f t="shared" si="226"/>
        <v>1.128143884114172</v>
      </c>
      <c r="M1446">
        <f t="shared" si="227"/>
        <v>0.91050383697037796</v>
      </c>
      <c r="N1446">
        <f t="shared" si="228"/>
        <v>0.91050383697037796</v>
      </c>
      <c r="O1446">
        <f t="shared" si="229"/>
        <v>0.91050383697037796</v>
      </c>
    </row>
    <row r="1447" spans="1:15">
      <c r="A1447">
        <f t="shared" si="224"/>
        <v>1446</v>
      </c>
      <c r="B1447">
        <f>train!G1447</f>
        <v>95.9</v>
      </c>
      <c r="C1447">
        <f>train!J1447</f>
        <v>261.60000000000002</v>
      </c>
      <c r="D1447">
        <f>train!M1447</f>
        <v>228.6</v>
      </c>
      <c r="E1447">
        <f>train!P1447</f>
        <v>13.3</v>
      </c>
      <c r="F1447" s="4">
        <f t="shared" si="220"/>
        <v>0.27283072546230441</v>
      </c>
      <c r="G1447" s="4">
        <f t="shared" si="221"/>
        <v>0.72808238241024215</v>
      </c>
      <c r="H1447" s="4">
        <f t="shared" si="222"/>
        <v>0.72808238241024215</v>
      </c>
      <c r="I1447" s="4">
        <f t="shared" si="223"/>
        <v>0.66500000000000004</v>
      </c>
      <c r="J1447">
        <f t="shared" si="225"/>
        <v>1</v>
      </c>
      <c r="K1447" t="str">
        <f>train!T1447</f>
        <v>no</v>
      </c>
      <c r="L1447">
        <f t="shared" si="226"/>
        <v>1.128143884114172</v>
      </c>
      <c r="M1447">
        <f t="shared" si="227"/>
        <v>1.2557346518706234</v>
      </c>
      <c r="N1447">
        <f t="shared" si="228"/>
        <v>1.2557346518706234</v>
      </c>
      <c r="O1447">
        <f t="shared" si="229"/>
        <v>1.2557346518706234</v>
      </c>
    </row>
    <row r="1448" spans="1:15">
      <c r="A1448">
        <f t="shared" si="224"/>
        <v>1447</v>
      </c>
      <c r="B1448">
        <f>train!G1448</f>
        <v>152.80000000000001</v>
      </c>
      <c r="C1448">
        <f>train!J1448</f>
        <v>242.8</v>
      </c>
      <c r="D1448">
        <f>train!M1448</f>
        <v>147.4</v>
      </c>
      <c r="E1448">
        <f>train!P1448</f>
        <v>9.1</v>
      </c>
      <c r="F1448" s="4">
        <f t="shared" si="220"/>
        <v>0.43470839260312949</v>
      </c>
      <c r="G1448" s="4">
        <f t="shared" si="221"/>
        <v>0.675758419148344</v>
      </c>
      <c r="H1448" s="4">
        <f t="shared" si="222"/>
        <v>0.675758419148344</v>
      </c>
      <c r="I1448" s="4">
        <f t="shared" si="223"/>
        <v>0.45499999999999996</v>
      </c>
      <c r="J1448">
        <f t="shared" si="225"/>
        <v>1</v>
      </c>
      <c r="K1448" t="str">
        <f>train!T1448</f>
        <v>no</v>
      </c>
      <c r="L1448">
        <f t="shared" si="226"/>
        <v>1.128143884114172</v>
      </c>
      <c r="M1448">
        <f t="shared" si="227"/>
        <v>1.1442444095119426</v>
      </c>
      <c r="N1448">
        <f t="shared" si="228"/>
        <v>1.1442444095119426</v>
      </c>
      <c r="O1448">
        <f t="shared" si="229"/>
        <v>1.1442444095119426</v>
      </c>
    </row>
    <row r="1449" spans="1:15">
      <c r="A1449">
        <f t="shared" si="224"/>
        <v>1448</v>
      </c>
      <c r="B1449">
        <f>train!G1449</f>
        <v>268.39999999999998</v>
      </c>
      <c r="C1449">
        <f>train!J1449</f>
        <v>150.6</v>
      </c>
      <c r="D1449">
        <f>train!M1449</f>
        <v>297.89999999999998</v>
      </c>
      <c r="E1449">
        <f>train!P1449</f>
        <v>9.6999999999999993</v>
      </c>
      <c r="F1449" s="4">
        <f t="shared" si="220"/>
        <v>0.76358463726884773</v>
      </c>
      <c r="G1449" s="4">
        <f t="shared" si="221"/>
        <v>0.4191483440022265</v>
      </c>
      <c r="H1449" s="4">
        <f t="shared" si="222"/>
        <v>0.4191483440022265</v>
      </c>
      <c r="I1449" s="4">
        <f t="shared" si="223"/>
        <v>0.48499999999999999</v>
      </c>
      <c r="J1449">
        <f t="shared" si="225"/>
        <v>2</v>
      </c>
      <c r="K1449" t="str">
        <f>train!T1449</f>
        <v>yes</v>
      </c>
      <c r="L1449">
        <f t="shared" si="226"/>
        <v>1.128143884114172</v>
      </c>
      <c r="M1449">
        <f t="shared" si="227"/>
        <v>1.0815068963407564</v>
      </c>
      <c r="N1449">
        <f t="shared" si="228"/>
        <v>1.0815068963407564</v>
      </c>
      <c r="O1449">
        <f t="shared" si="229"/>
        <v>1.0815068963407564</v>
      </c>
    </row>
    <row r="1450" spans="1:15">
      <c r="A1450">
        <f t="shared" si="224"/>
        <v>1449</v>
      </c>
      <c r="B1450">
        <f>train!G1450</f>
        <v>188.5</v>
      </c>
      <c r="C1450">
        <f>train!J1450</f>
        <v>148.30000000000001</v>
      </c>
      <c r="D1450">
        <f>train!M1450</f>
        <v>179.8</v>
      </c>
      <c r="E1450">
        <f>train!P1450</f>
        <v>15.2</v>
      </c>
      <c r="F1450" s="4">
        <f t="shared" si="220"/>
        <v>0.5362731152204836</v>
      </c>
      <c r="G1450" s="4">
        <f t="shared" si="221"/>
        <v>0.41274700807124964</v>
      </c>
      <c r="H1450" s="4">
        <f t="shared" si="222"/>
        <v>0.41274700807124964</v>
      </c>
      <c r="I1450" s="4">
        <f t="shared" si="223"/>
        <v>0.76</v>
      </c>
      <c r="J1450">
        <f t="shared" si="225"/>
        <v>2</v>
      </c>
      <c r="K1450" t="str">
        <f>train!T1450</f>
        <v>no</v>
      </c>
      <c r="L1450">
        <f t="shared" si="226"/>
        <v>1.128143884114172</v>
      </c>
      <c r="M1450">
        <f t="shared" si="227"/>
        <v>1.0981388980688274</v>
      </c>
      <c r="N1450">
        <f t="shared" si="228"/>
        <v>1.0981388980688274</v>
      </c>
      <c r="O1450">
        <f t="shared" si="229"/>
        <v>1.0981388980688274</v>
      </c>
    </row>
    <row r="1451" spans="1:15">
      <c r="A1451">
        <f t="shared" si="224"/>
        <v>1450</v>
      </c>
      <c r="B1451">
        <f>train!G1451</f>
        <v>170.6</v>
      </c>
      <c r="C1451">
        <f>train!J1451</f>
        <v>162.1</v>
      </c>
      <c r="D1451">
        <f>train!M1451</f>
        <v>210.7</v>
      </c>
      <c r="E1451">
        <f>train!P1451</f>
        <v>6.1</v>
      </c>
      <c r="F1451" s="4">
        <f t="shared" si="220"/>
        <v>0.48534850640113797</v>
      </c>
      <c r="G1451" s="4">
        <f t="shared" si="221"/>
        <v>0.45115502365711102</v>
      </c>
      <c r="H1451" s="4">
        <f t="shared" si="222"/>
        <v>0.45115502365711102</v>
      </c>
      <c r="I1451" s="4">
        <f t="shared" si="223"/>
        <v>0.30499999999999999</v>
      </c>
      <c r="J1451">
        <f t="shared" si="225"/>
        <v>2</v>
      </c>
      <c r="K1451" t="str">
        <f>train!T1451</f>
        <v>no</v>
      </c>
      <c r="L1451">
        <f t="shared" si="226"/>
        <v>1.128143884114172</v>
      </c>
      <c r="M1451">
        <f t="shared" si="227"/>
        <v>0.85771200493400601</v>
      </c>
      <c r="N1451">
        <f t="shared" si="228"/>
        <v>0.85771200493400601</v>
      </c>
      <c r="O1451">
        <f t="shared" si="229"/>
        <v>0.85771200493400601</v>
      </c>
    </row>
    <row r="1452" spans="1:15">
      <c r="A1452">
        <f t="shared" si="224"/>
        <v>1451</v>
      </c>
      <c r="B1452">
        <f>train!G1452</f>
        <v>191.4</v>
      </c>
      <c r="C1452">
        <f>train!J1452</f>
        <v>200.7</v>
      </c>
      <c r="D1452">
        <f>train!M1452</f>
        <v>230.1</v>
      </c>
      <c r="E1452">
        <f>train!P1452</f>
        <v>8.1999999999999993</v>
      </c>
      <c r="F1452" s="4">
        <f t="shared" si="220"/>
        <v>0.54452347083926034</v>
      </c>
      <c r="G1452" s="4">
        <f t="shared" si="221"/>
        <v>0.55858613971611459</v>
      </c>
      <c r="H1452" s="4">
        <f t="shared" si="222"/>
        <v>0.55858613971611459</v>
      </c>
      <c r="I1452" s="4">
        <f t="shared" si="223"/>
        <v>0.41</v>
      </c>
      <c r="J1452">
        <f t="shared" si="225"/>
        <v>2</v>
      </c>
      <c r="K1452" t="str">
        <f>train!T1452</f>
        <v>no</v>
      </c>
      <c r="L1452">
        <f t="shared" si="226"/>
        <v>1.128143884114172</v>
      </c>
      <c r="M1452">
        <f t="shared" si="227"/>
        <v>1.0433804489546161</v>
      </c>
      <c r="N1452">
        <f t="shared" si="228"/>
        <v>1.0433804489546161</v>
      </c>
      <c r="O1452">
        <f t="shared" si="229"/>
        <v>1.0433804489546161</v>
      </c>
    </row>
    <row r="1453" spans="1:15">
      <c r="A1453">
        <f t="shared" si="224"/>
        <v>1452</v>
      </c>
      <c r="B1453">
        <f>train!G1453</f>
        <v>115.9</v>
      </c>
      <c r="C1453">
        <f>train!J1453</f>
        <v>111.3</v>
      </c>
      <c r="D1453">
        <f>train!M1453</f>
        <v>170.2</v>
      </c>
      <c r="E1453">
        <f>train!P1453</f>
        <v>7.1</v>
      </c>
      <c r="F1453" s="4">
        <f t="shared" si="220"/>
        <v>0.32972972972972975</v>
      </c>
      <c r="G1453" s="4">
        <f t="shared" si="221"/>
        <v>0.30976899526857776</v>
      </c>
      <c r="H1453" s="4">
        <f t="shared" si="222"/>
        <v>0.30976899526857776</v>
      </c>
      <c r="I1453" s="4">
        <f t="shared" si="223"/>
        <v>0.35499999999999998</v>
      </c>
      <c r="J1453">
        <f t="shared" si="225"/>
        <v>2</v>
      </c>
      <c r="K1453" t="str">
        <f>train!T1453</f>
        <v>no</v>
      </c>
      <c r="L1453">
        <f t="shared" si="226"/>
        <v>1.128143884114172</v>
      </c>
      <c r="M1453">
        <f t="shared" si="227"/>
        <v>0.65319243376439151</v>
      </c>
      <c r="N1453">
        <f t="shared" si="228"/>
        <v>0.65319243376439151</v>
      </c>
      <c r="O1453">
        <f t="shared" si="229"/>
        <v>0.65319243376439151</v>
      </c>
    </row>
    <row r="1454" spans="1:15">
      <c r="A1454">
        <f t="shared" si="224"/>
        <v>1453</v>
      </c>
      <c r="B1454">
        <f>train!G1454</f>
        <v>128.80000000000001</v>
      </c>
      <c r="C1454">
        <f>train!J1454</f>
        <v>203.9</v>
      </c>
      <c r="D1454">
        <f>train!M1454</f>
        <v>282.60000000000002</v>
      </c>
      <c r="E1454">
        <f>train!P1454</f>
        <v>14.1</v>
      </c>
      <c r="F1454" s="4">
        <f t="shared" si="220"/>
        <v>0.3664295874822191</v>
      </c>
      <c r="G1454" s="4">
        <f t="shared" si="221"/>
        <v>0.5674923462287782</v>
      </c>
      <c r="H1454" s="4">
        <f t="shared" si="222"/>
        <v>0.5674923462287782</v>
      </c>
      <c r="I1454" s="4">
        <f t="shared" si="223"/>
        <v>0.70499999999999996</v>
      </c>
      <c r="J1454">
        <f t="shared" si="225"/>
        <v>1</v>
      </c>
      <c r="K1454" t="str">
        <f>train!T1454</f>
        <v>no</v>
      </c>
      <c r="L1454">
        <f t="shared" si="226"/>
        <v>1.128143884114172</v>
      </c>
      <c r="M1454">
        <f t="shared" si="227"/>
        <v>1.1293320010691612</v>
      </c>
      <c r="N1454">
        <f t="shared" si="228"/>
        <v>1.1293320010691612</v>
      </c>
      <c r="O1454">
        <f t="shared" si="229"/>
        <v>1.1293320010691612</v>
      </c>
    </row>
    <row r="1455" spans="1:15">
      <c r="A1455">
        <f t="shared" si="224"/>
        <v>1454</v>
      </c>
      <c r="B1455">
        <f>train!G1455</f>
        <v>131.69999999999999</v>
      </c>
      <c r="C1455">
        <f>train!J1455</f>
        <v>216.5</v>
      </c>
      <c r="D1455">
        <f>train!M1455</f>
        <v>196.1</v>
      </c>
      <c r="E1455">
        <f>train!P1455</f>
        <v>11</v>
      </c>
      <c r="F1455" s="4">
        <f t="shared" si="220"/>
        <v>0.37467994310099573</v>
      </c>
      <c r="G1455" s="4">
        <f t="shared" si="221"/>
        <v>0.60256053437239077</v>
      </c>
      <c r="H1455" s="4">
        <f t="shared" si="222"/>
        <v>0.60256053437239077</v>
      </c>
      <c r="I1455" s="4">
        <f t="shared" si="223"/>
        <v>0.55000000000000004</v>
      </c>
      <c r="J1455">
        <f t="shared" si="225"/>
        <v>2</v>
      </c>
      <c r="K1455" t="str">
        <f>train!T1455</f>
        <v>no</v>
      </c>
      <c r="L1455">
        <f t="shared" si="226"/>
        <v>1.128143884114172</v>
      </c>
      <c r="M1455">
        <f t="shared" si="227"/>
        <v>1.0812231291127876</v>
      </c>
      <c r="N1455">
        <f t="shared" si="228"/>
        <v>1.0812231291127876</v>
      </c>
      <c r="O1455">
        <f t="shared" si="229"/>
        <v>1.0812231291127876</v>
      </c>
    </row>
    <row r="1456" spans="1:15">
      <c r="A1456">
        <f t="shared" si="224"/>
        <v>1455</v>
      </c>
      <c r="B1456">
        <f>train!G1456</f>
        <v>101.4</v>
      </c>
      <c r="C1456">
        <f>train!J1456</f>
        <v>159.1</v>
      </c>
      <c r="D1456">
        <f>train!M1456</f>
        <v>259.2</v>
      </c>
      <c r="E1456">
        <f>train!P1456</f>
        <v>12.2</v>
      </c>
      <c r="F1456" s="4">
        <f t="shared" si="220"/>
        <v>0.28847795163584639</v>
      </c>
      <c r="G1456" s="4">
        <f t="shared" si="221"/>
        <v>0.44280545505148899</v>
      </c>
      <c r="H1456" s="4">
        <f t="shared" si="222"/>
        <v>0.44280545505148899</v>
      </c>
      <c r="I1456" s="4">
        <f t="shared" si="223"/>
        <v>0.61</v>
      </c>
      <c r="J1456">
        <f t="shared" si="225"/>
        <v>2</v>
      </c>
      <c r="K1456" t="str">
        <f>train!T1456</f>
        <v>no</v>
      </c>
      <c r="L1456">
        <f t="shared" si="226"/>
        <v>1.128143884114172</v>
      </c>
      <c r="M1456">
        <f t="shared" si="227"/>
        <v>0.92058289720520348</v>
      </c>
      <c r="N1456">
        <f t="shared" si="228"/>
        <v>0.92058289720520348</v>
      </c>
      <c r="O1456">
        <f t="shared" si="229"/>
        <v>0.92058289720520348</v>
      </c>
    </row>
    <row r="1457" spans="1:15">
      <c r="A1457">
        <f t="shared" si="224"/>
        <v>1456</v>
      </c>
      <c r="B1457">
        <f>train!G1457</f>
        <v>107.5</v>
      </c>
      <c r="C1457">
        <f>train!J1457</f>
        <v>256.39999999999998</v>
      </c>
      <c r="D1457">
        <f>train!M1457</f>
        <v>247.2</v>
      </c>
      <c r="E1457">
        <f>train!P1457</f>
        <v>12.6</v>
      </c>
      <c r="F1457" s="4">
        <f t="shared" si="220"/>
        <v>0.30583214793741109</v>
      </c>
      <c r="G1457" s="4">
        <f t="shared" si="221"/>
        <v>0.71360979682716386</v>
      </c>
      <c r="H1457" s="4">
        <f t="shared" si="222"/>
        <v>0.71360979682716386</v>
      </c>
      <c r="I1457" s="4">
        <f t="shared" si="223"/>
        <v>0.63</v>
      </c>
      <c r="J1457">
        <f t="shared" si="225"/>
        <v>1</v>
      </c>
      <c r="K1457" t="str">
        <f>train!T1457</f>
        <v>no</v>
      </c>
      <c r="L1457">
        <f t="shared" si="226"/>
        <v>1.128143884114172</v>
      </c>
      <c r="M1457">
        <f t="shared" si="227"/>
        <v>1.2283774611117801</v>
      </c>
      <c r="N1457">
        <f t="shared" si="228"/>
        <v>1.2283774611117801</v>
      </c>
      <c r="O1457">
        <f t="shared" si="229"/>
        <v>1.2283774611117801</v>
      </c>
    </row>
    <row r="1458" spans="1:15">
      <c r="A1458">
        <f t="shared" si="224"/>
        <v>1457</v>
      </c>
      <c r="B1458">
        <f>train!G1458</f>
        <v>121.1</v>
      </c>
      <c r="C1458">
        <f>train!J1458</f>
        <v>260.2</v>
      </c>
      <c r="D1458">
        <f>train!M1458</f>
        <v>222.4</v>
      </c>
      <c r="E1458">
        <f>train!P1458</f>
        <v>8.3000000000000007</v>
      </c>
      <c r="F1458" s="4">
        <f t="shared" si="220"/>
        <v>0.34452347083926027</v>
      </c>
      <c r="G1458" s="4">
        <f t="shared" si="221"/>
        <v>0.72418591706095181</v>
      </c>
      <c r="H1458" s="4">
        <f t="shared" si="222"/>
        <v>0.72418591706095181</v>
      </c>
      <c r="I1458" s="4">
        <f t="shared" si="223"/>
        <v>0.41500000000000004</v>
      </c>
      <c r="J1458">
        <f t="shared" si="225"/>
        <v>1</v>
      </c>
      <c r="K1458" t="str">
        <f>train!T1458</f>
        <v>no</v>
      </c>
      <c r="L1458">
        <f t="shared" si="226"/>
        <v>1.128143884114172</v>
      </c>
      <c r="M1458">
        <f t="shared" si="227"/>
        <v>1.1575024435818502</v>
      </c>
      <c r="N1458">
        <f t="shared" si="228"/>
        <v>1.1575024435818502</v>
      </c>
      <c r="O1458">
        <f t="shared" si="229"/>
        <v>1.1575024435818502</v>
      </c>
    </row>
    <row r="1459" spans="1:15">
      <c r="A1459">
        <f t="shared" si="224"/>
        <v>1458</v>
      </c>
      <c r="B1459">
        <f>train!G1459</f>
        <v>124.3</v>
      </c>
      <c r="C1459">
        <f>train!J1459</f>
        <v>270.7</v>
      </c>
      <c r="D1459">
        <f>train!M1459</f>
        <v>239.5</v>
      </c>
      <c r="E1459">
        <f>train!P1459</f>
        <v>3.5</v>
      </c>
      <c r="F1459" s="4">
        <f t="shared" si="220"/>
        <v>0.35362731152204835</v>
      </c>
      <c r="G1459" s="4">
        <f t="shared" si="221"/>
        <v>0.75340940718062899</v>
      </c>
      <c r="H1459" s="4">
        <f t="shared" si="222"/>
        <v>0.75340940718062899</v>
      </c>
      <c r="I1459" s="4">
        <f t="shared" si="223"/>
        <v>0.17499999999999999</v>
      </c>
      <c r="J1459">
        <f t="shared" si="225"/>
        <v>1</v>
      </c>
      <c r="K1459" t="str">
        <f>train!T1459</f>
        <v>no</v>
      </c>
      <c r="L1459">
        <f t="shared" si="226"/>
        <v>1.128143884114172</v>
      </c>
      <c r="M1459">
        <f t="shared" si="227"/>
        <v>1.1361904528338747</v>
      </c>
      <c r="N1459">
        <f t="shared" si="228"/>
        <v>1.1361904528338747</v>
      </c>
      <c r="O1459">
        <f t="shared" si="229"/>
        <v>1.1361904528338747</v>
      </c>
    </row>
    <row r="1460" spans="1:15">
      <c r="A1460">
        <f t="shared" si="224"/>
        <v>1459</v>
      </c>
      <c r="B1460">
        <f>train!G1460</f>
        <v>157.69999999999999</v>
      </c>
      <c r="C1460">
        <f>train!J1460</f>
        <v>298.60000000000002</v>
      </c>
      <c r="D1460">
        <f>train!M1460</f>
        <v>216.9</v>
      </c>
      <c r="E1460">
        <f>train!P1460</f>
        <v>13.8</v>
      </c>
      <c r="F1460" s="4">
        <f t="shared" si="220"/>
        <v>0.44864864864864862</v>
      </c>
      <c r="G1460" s="4">
        <f t="shared" si="221"/>
        <v>0.83106039521291408</v>
      </c>
      <c r="H1460" s="4">
        <f t="shared" si="222"/>
        <v>0.83106039521291408</v>
      </c>
      <c r="I1460" s="4">
        <f t="shared" si="223"/>
        <v>0.69000000000000006</v>
      </c>
      <c r="J1460">
        <f t="shared" si="225"/>
        <v>1</v>
      </c>
      <c r="K1460" t="str">
        <f>train!T1460</f>
        <v>no</v>
      </c>
      <c r="L1460">
        <f t="shared" si="226"/>
        <v>1.128143884114172</v>
      </c>
      <c r="M1460">
        <f t="shared" si="227"/>
        <v>1.434819978574716</v>
      </c>
      <c r="N1460">
        <f t="shared" si="228"/>
        <v>1.434819978574716</v>
      </c>
      <c r="O1460">
        <f t="shared" si="229"/>
        <v>1.434819978574716</v>
      </c>
    </row>
    <row r="1461" spans="1:15">
      <c r="A1461">
        <f t="shared" si="224"/>
        <v>1460</v>
      </c>
      <c r="B1461">
        <f>train!G1461</f>
        <v>124.3</v>
      </c>
      <c r="C1461">
        <f>train!J1461</f>
        <v>207.1</v>
      </c>
      <c r="D1461">
        <f>train!M1461</f>
        <v>157.4</v>
      </c>
      <c r="E1461">
        <f>train!P1461</f>
        <v>14.8</v>
      </c>
      <c r="F1461" s="4">
        <f t="shared" si="220"/>
        <v>0.35362731152204835</v>
      </c>
      <c r="G1461" s="4">
        <f t="shared" si="221"/>
        <v>0.57639855274144169</v>
      </c>
      <c r="H1461" s="4">
        <f t="shared" si="222"/>
        <v>0.57639855274144169</v>
      </c>
      <c r="I1461" s="4">
        <f t="shared" si="223"/>
        <v>0.74</v>
      </c>
      <c r="J1461">
        <f t="shared" si="225"/>
        <v>1</v>
      </c>
      <c r="K1461" t="str">
        <f>train!T1461</f>
        <v>no</v>
      </c>
      <c r="L1461">
        <f t="shared" si="226"/>
        <v>1.128143884114172</v>
      </c>
      <c r="M1461">
        <f t="shared" si="227"/>
        <v>1.1563402867059371</v>
      </c>
      <c r="N1461">
        <f t="shared" si="228"/>
        <v>1.1563402867059371</v>
      </c>
      <c r="O1461">
        <f t="shared" si="229"/>
        <v>1.1563402867059371</v>
      </c>
    </row>
    <row r="1462" spans="1:15">
      <c r="A1462">
        <f t="shared" si="224"/>
        <v>1461</v>
      </c>
      <c r="B1462">
        <f>train!G1462</f>
        <v>286.39999999999998</v>
      </c>
      <c r="C1462">
        <f>train!J1462</f>
        <v>205.7</v>
      </c>
      <c r="D1462">
        <f>train!M1462</f>
        <v>191.4</v>
      </c>
      <c r="E1462">
        <f>train!P1462</f>
        <v>6.9</v>
      </c>
      <c r="F1462" s="4">
        <f t="shared" si="220"/>
        <v>0.81479374110953051</v>
      </c>
      <c r="G1462" s="4">
        <f t="shared" si="221"/>
        <v>0.57250208739215136</v>
      </c>
      <c r="H1462" s="4">
        <f t="shared" si="222"/>
        <v>0.57250208739215136</v>
      </c>
      <c r="I1462" s="4">
        <f t="shared" si="223"/>
        <v>0.34500000000000003</v>
      </c>
      <c r="J1462">
        <f t="shared" si="225"/>
        <v>1</v>
      </c>
      <c r="K1462" t="str">
        <f>train!T1462</f>
        <v>yes</v>
      </c>
      <c r="L1462">
        <f t="shared" si="226"/>
        <v>1.128143884114172</v>
      </c>
      <c r="M1462">
        <f t="shared" si="227"/>
        <v>1.1993461221382282</v>
      </c>
      <c r="N1462">
        <f t="shared" si="228"/>
        <v>1.1993461221382282</v>
      </c>
      <c r="O1462">
        <f t="shared" si="229"/>
        <v>1.1993461221382282</v>
      </c>
    </row>
    <row r="1463" spans="1:15">
      <c r="A1463">
        <f t="shared" si="224"/>
        <v>1462</v>
      </c>
      <c r="B1463">
        <f>train!G1463</f>
        <v>141.69999999999999</v>
      </c>
      <c r="C1463">
        <f>train!J1463</f>
        <v>205.6</v>
      </c>
      <c r="D1463">
        <f>train!M1463</f>
        <v>218.5</v>
      </c>
      <c r="E1463">
        <f>train!P1463</f>
        <v>8.8000000000000007</v>
      </c>
      <c r="F1463" s="4">
        <f t="shared" si="220"/>
        <v>0.40312944523470834</v>
      </c>
      <c r="G1463" s="4">
        <f t="shared" si="221"/>
        <v>0.57222376843863065</v>
      </c>
      <c r="H1463" s="4">
        <f t="shared" si="222"/>
        <v>0.57222376843863065</v>
      </c>
      <c r="I1463" s="4">
        <f t="shared" si="223"/>
        <v>0.44000000000000006</v>
      </c>
      <c r="J1463">
        <f t="shared" si="225"/>
        <v>2</v>
      </c>
      <c r="K1463" t="str">
        <f>train!T1463</f>
        <v>no</v>
      </c>
      <c r="L1463">
        <f t="shared" si="226"/>
        <v>1.128143884114172</v>
      </c>
      <c r="M1463">
        <f t="shared" si="227"/>
        <v>1.0054816915028633</v>
      </c>
      <c r="N1463">
        <f t="shared" si="228"/>
        <v>1.0054816915028633</v>
      </c>
      <c r="O1463">
        <f t="shared" si="229"/>
        <v>1.0054816915028633</v>
      </c>
    </row>
    <row r="1464" spans="1:15">
      <c r="A1464">
        <f t="shared" si="224"/>
        <v>1463</v>
      </c>
      <c r="B1464">
        <f>train!G1464</f>
        <v>173</v>
      </c>
      <c r="C1464">
        <f>train!J1464</f>
        <v>245.8</v>
      </c>
      <c r="D1464">
        <f>train!M1464</f>
        <v>300</v>
      </c>
      <c r="E1464">
        <f>train!P1464</f>
        <v>4.8</v>
      </c>
      <c r="F1464" s="4">
        <f t="shared" si="220"/>
        <v>0.49217638691322901</v>
      </c>
      <c r="G1464" s="4">
        <f t="shared" si="221"/>
        <v>0.68410798775396608</v>
      </c>
      <c r="H1464" s="4">
        <f t="shared" si="222"/>
        <v>0.68410798775396608</v>
      </c>
      <c r="I1464" s="4">
        <f t="shared" si="223"/>
        <v>0.24</v>
      </c>
      <c r="J1464">
        <f t="shared" si="225"/>
        <v>2</v>
      </c>
      <c r="K1464" t="str">
        <f>train!T1464</f>
        <v>no</v>
      </c>
      <c r="L1464">
        <f t="shared" si="226"/>
        <v>1.128143884114172</v>
      </c>
      <c r="M1464">
        <f t="shared" si="227"/>
        <v>1.1116856901357153</v>
      </c>
      <c r="N1464">
        <f t="shared" si="228"/>
        <v>1.1116856901357153</v>
      </c>
      <c r="O1464">
        <f t="shared" si="229"/>
        <v>1.1116856901357153</v>
      </c>
    </row>
    <row r="1465" spans="1:15">
      <c r="A1465">
        <f t="shared" si="224"/>
        <v>1464</v>
      </c>
      <c r="B1465">
        <f>train!G1465</f>
        <v>268.7</v>
      </c>
      <c r="C1465">
        <f>train!J1465</f>
        <v>301</v>
      </c>
      <c r="D1465">
        <f>train!M1465</f>
        <v>167</v>
      </c>
      <c r="E1465">
        <f>train!P1465</f>
        <v>5.8</v>
      </c>
      <c r="F1465" s="4">
        <f t="shared" si="220"/>
        <v>0.76443812233285913</v>
      </c>
      <c r="G1465" s="4">
        <f t="shared" si="221"/>
        <v>0.83774005009741159</v>
      </c>
      <c r="H1465" s="4">
        <f t="shared" si="222"/>
        <v>0.83774005009741159</v>
      </c>
      <c r="I1465" s="4">
        <f t="shared" si="223"/>
        <v>0.28999999999999998</v>
      </c>
      <c r="J1465">
        <f t="shared" si="225"/>
        <v>1</v>
      </c>
      <c r="K1465" t="str">
        <f>train!T1465</f>
        <v>yes</v>
      </c>
      <c r="L1465">
        <f t="shared" si="226"/>
        <v>1.128143884114172</v>
      </c>
      <c r="M1465">
        <f t="shared" si="227"/>
        <v>1.4394729681206988</v>
      </c>
      <c r="N1465">
        <f t="shared" si="228"/>
        <v>1.4394729681206988</v>
      </c>
      <c r="O1465">
        <f t="shared" si="229"/>
        <v>1.4394729681206988</v>
      </c>
    </row>
    <row r="1466" spans="1:15">
      <c r="A1466">
        <f t="shared" si="224"/>
        <v>1465</v>
      </c>
      <c r="B1466">
        <f>train!G1466</f>
        <v>218.5</v>
      </c>
      <c r="C1466">
        <f>train!J1466</f>
        <v>134.19999999999999</v>
      </c>
      <c r="D1466">
        <f>train!M1466</f>
        <v>118.9</v>
      </c>
      <c r="E1466">
        <f>train!P1466</f>
        <v>9.4</v>
      </c>
      <c r="F1466" s="4">
        <f t="shared" si="220"/>
        <v>0.6216216216216216</v>
      </c>
      <c r="G1466" s="4">
        <f t="shared" si="221"/>
        <v>0.37350403562482598</v>
      </c>
      <c r="H1466" s="4">
        <f t="shared" si="222"/>
        <v>0.37350403562482598</v>
      </c>
      <c r="I1466" s="4">
        <f t="shared" si="223"/>
        <v>0.47000000000000003</v>
      </c>
      <c r="J1466">
        <f t="shared" si="225"/>
        <v>2</v>
      </c>
      <c r="K1466" t="str">
        <f>train!T1466</f>
        <v>no</v>
      </c>
      <c r="L1466">
        <f t="shared" si="226"/>
        <v>1.128143884114172</v>
      </c>
      <c r="M1466">
        <f t="shared" si="227"/>
        <v>0.94144780509784876</v>
      </c>
      <c r="N1466">
        <f t="shared" si="228"/>
        <v>0.94144780509784876</v>
      </c>
      <c r="O1466">
        <f t="shared" si="229"/>
        <v>0.94144780509784876</v>
      </c>
    </row>
    <row r="1467" spans="1:15">
      <c r="A1467">
        <f t="shared" si="224"/>
        <v>1466</v>
      </c>
      <c r="B1467">
        <f>train!G1467</f>
        <v>255.3</v>
      </c>
      <c r="C1467">
        <f>train!J1467</f>
        <v>194.6</v>
      </c>
      <c r="D1467">
        <f>train!M1467</f>
        <v>276.60000000000002</v>
      </c>
      <c r="E1467">
        <f>train!P1467</f>
        <v>3.7</v>
      </c>
      <c r="F1467" s="4">
        <f t="shared" si="220"/>
        <v>0.72631578947368425</v>
      </c>
      <c r="G1467" s="4">
        <f t="shared" si="221"/>
        <v>0.54160868355134983</v>
      </c>
      <c r="H1467" s="4">
        <f t="shared" si="222"/>
        <v>0.54160868355134983</v>
      </c>
      <c r="I1467" s="4">
        <f t="shared" si="223"/>
        <v>0.185</v>
      </c>
      <c r="J1467">
        <f t="shared" si="225"/>
        <v>2</v>
      </c>
      <c r="K1467" t="str">
        <f>train!T1467</f>
        <v>no</v>
      </c>
      <c r="L1467">
        <f t="shared" si="226"/>
        <v>1.128143884114172</v>
      </c>
      <c r="M1467">
        <f t="shared" si="227"/>
        <v>1.0716527227769421</v>
      </c>
      <c r="N1467">
        <f t="shared" si="228"/>
        <v>1.0716527227769421</v>
      </c>
      <c r="O1467">
        <f t="shared" si="229"/>
        <v>1.0716527227769421</v>
      </c>
    </row>
    <row r="1468" spans="1:15">
      <c r="A1468">
        <f t="shared" si="224"/>
        <v>1467</v>
      </c>
      <c r="B1468">
        <f>train!G1468</f>
        <v>41.9</v>
      </c>
      <c r="C1468">
        <f>train!J1468</f>
        <v>211</v>
      </c>
      <c r="D1468">
        <f>train!M1468</f>
        <v>237.9</v>
      </c>
      <c r="E1468">
        <f>train!P1468</f>
        <v>11.4</v>
      </c>
      <c r="F1468" s="4">
        <f t="shared" si="220"/>
        <v>0.11920341394025605</v>
      </c>
      <c r="G1468" s="4">
        <f t="shared" si="221"/>
        <v>0.58725299192875036</v>
      </c>
      <c r="H1468" s="4">
        <f t="shared" si="222"/>
        <v>0.58725299192875036</v>
      </c>
      <c r="I1468" s="4">
        <f t="shared" si="223"/>
        <v>0.57000000000000006</v>
      </c>
      <c r="J1468">
        <f t="shared" si="225"/>
        <v>2</v>
      </c>
      <c r="K1468" t="str">
        <f>train!T1468</f>
        <v>no</v>
      </c>
      <c r="L1468">
        <f t="shared" si="226"/>
        <v>1.128143884114172</v>
      </c>
      <c r="M1468">
        <f t="shared" si="227"/>
        <v>1.0143182966670521</v>
      </c>
      <c r="N1468">
        <f t="shared" si="228"/>
        <v>1.0143182966670521</v>
      </c>
      <c r="O1468">
        <f t="shared" si="229"/>
        <v>1.0143182966670521</v>
      </c>
    </row>
    <row r="1469" spans="1:15">
      <c r="A1469">
        <f t="shared" si="224"/>
        <v>1468</v>
      </c>
      <c r="B1469">
        <f>train!G1469</f>
        <v>260.8</v>
      </c>
      <c r="C1469">
        <f>train!J1469</f>
        <v>258.10000000000002</v>
      </c>
      <c r="D1469">
        <f>train!M1469</f>
        <v>131.30000000000001</v>
      </c>
      <c r="E1469">
        <f>train!P1469</f>
        <v>5.8</v>
      </c>
      <c r="F1469" s="4">
        <f t="shared" si="220"/>
        <v>0.74196301564722622</v>
      </c>
      <c r="G1469" s="4">
        <f t="shared" si="221"/>
        <v>0.71834121903701642</v>
      </c>
      <c r="H1469" s="4">
        <f t="shared" si="222"/>
        <v>0.71834121903701642</v>
      </c>
      <c r="I1469" s="4">
        <f t="shared" si="223"/>
        <v>0.28999999999999998</v>
      </c>
      <c r="J1469">
        <f t="shared" si="225"/>
        <v>1</v>
      </c>
      <c r="K1469" t="str">
        <f>train!T1469</f>
        <v>no</v>
      </c>
      <c r="L1469">
        <f t="shared" si="226"/>
        <v>1.128143884114172</v>
      </c>
      <c r="M1469">
        <f t="shared" si="227"/>
        <v>1.2909830868464156</v>
      </c>
      <c r="N1469">
        <f t="shared" si="228"/>
        <v>1.2909830868464156</v>
      </c>
      <c r="O1469">
        <f t="shared" si="229"/>
        <v>1.2909830868464156</v>
      </c>
    </row>
    <row r="1470" spans="1:15">
      <c r="A1470">
        <f t="shared" si="224"/>
        <v>1469</v>
      </c>
      <c r="B1470">
        <f>train!G1470</f>
        <v>239.4</v>
      </c>
      <c r="C1470">
        <f>train!J1470</f>
        <v>259.39999999999998</v>
      </c>
      <c r="D1470">
        <f>train!M1470</f>
        <v>238</v>
      </c>
      <c r="E1470">
        <f>train!P1470</f>
        <v>7.7</v>
      </c>
      <c r="F1470" s="4">
        <f t="shared" si="220"/>
        <v>0.68108108108108112</v>
      </c>
      <c r="G1470" s="4">
        <f t="shared" si="221"/>
        <v>0.72195936543278594</v>
      </c>
      <c r="H1470" s="4">
        <f t="shared" si="222"/>
        <v>0.72195936543278594</v>
      </c>
      <c r="I1470" s="4">
        <f t="shared" si="223"/>
        <v>0.38500000000000001</v>
      </c>
      <c r="J1470">
        <f t="shared" si="225"/>
        <v>1</v>
      </c>
      <c r="K1470" t="str">
        <f>train!T1470</f>
        <v>no</v>
      </c>
      <c r="L1470">
        <f t="shared" si="226"/>
        <v>1.128143884114172</v>
      </c>
      <c r="M1470">
        <f t="shared" si="227"/>
        <v>1.2862919923869527</v>
      </c>
      <c r="N1470">
        <f t="shared" si="228"/>
        <v>1.2862919923869527</v>
      </c>
      <c r="O1470">
        <f t="shared" si="229"/>
        <v>1.2862919923869527</v>
      </c>
    </row>
    <row r="1471" spans="1:15">
      <c r="A1471">
        <f t="shared" si="224"/>
        <v>1470</v>
      </c>
      <c r="B1471">
        <f>train!G1471</f>
        <v>226.7</v>
      </c>
      <c r="C1471">
        <f>train!J1471</f>
        <v>168.4</v>
      </c>
      <c r="D1471">
        <f>train!M1471</f>
        <v>188.7</v>
      </c>
      <c r="E1471">
        <f>train!P1471</f>
        <v>10.199999999999999</v>
      </c>
      <c r="F1471" s="4">
        <f t="shared" si="220"/>
        <v>0.64495021337126601</v>
      </c>
      <c r="G1471" s="4">
        <f t="shared" si="221"/>
        <v>0.46868911772891736</v>
      </c>
      <c r="H1471" s="4">
        <f t="shared" si="222"/>
        <v>0.46868911772891736</v>
      </c>
      <c r="I1471" s="4">
        <f t="shared" si="223"/>
        <v>0.51</v>
      </c>
      <c r="J1471">
        <f t="shared" si="225"/>
        <v>2</v>
      </c>
      <c r="K1471" t="str">
        <f>train!T1471</f>
        <v>no</v>
      </c>
      <c r="L1471">
        <f t="shared" si="226"/>
        <v>1.128143884114172</v>
      </c>
      <c r="M1471">
        <f t="shared" si="227"/>
        <v>1.0561248770304881</v>
      </c>
      <c r="N1471">
        <f t="shared" si="228"/>
        <v>1.0561248770304881</v>
      </c>
      <c r="O1471">
        <f t="shared" si="229"/>
        <v>1.0561248770304881</v>
      </c>
    </row>
    <row r="1472" spans="1:15">
      <c r="A1472">
        <f t="shared" si="224"/>
        <v>1471</v>
      </c>
      <c r="B1472">
        <f>train!G1472</f>
        <v>158</v>
      </c>
      <c r="C1472">
        <f>train!J1472</f>
        <v>197</v>
      </c>
      <c r="D1472">
        <f>train!M1472</f>
        <v>154.9</v>
      </c>
      <c r="E1472">
        <f>train!P1472</f>
        <v>10</v>
      </c>
      <c r="F1472" s="4">
        <f t="shared" si="220"/>
        <v>0.44950213371266001</v>
      </c>
      <c r="G1472" s="4">
        <f t="shared" si="221"/>
        <v>0.54828833843584746</v>
      </c>
      <c r="H1472" s="4">
        <f t="shared" si="222"/>
        <v>0.54828833843584746</v>
      </c>
      <c r="I1472" s="4">
        <f t="shared" si="223"/>
        <v>0.5</v>
      </c>
      <c r="J1472">
        <f t="shared" si="225"/>
        <v>2</v>
      </c>
      <c r="K1472" t="str">
        <f>train!T1472</f>
        <v>no</v>
      </c>
      <c r="L1472">
        <f t="shared" si="226"/>
        <v>1.128143884114172</v>
      </c>
      <c r="M1472">
        <f t="shared" si="227"/>
        <v>1.0263003324279492</v>
      </c>
      <c r="N1472">
        <f t="shared" si="228"/>
        <v>1.0263003324279492</v>
      </c>
      <c r="O1472">
        <f t="shared" si="229"/>
        <v>1.0263003324279492</v>
      </c>
    </row>
    <row r="1473" spans="1:15">
      <c r="A1473">
        <f t="shared" si="224"/>
        <v>1472</v>
      </c>
      <c r="B1473">
        <f>train!G1473</f>
        <v>113.1</v>
      </c>
      <c r="C1473">
        <f>train!J1473</f>
        <v>168.8</v>
      </c>
      <c r="D1473">
        <f>train!M1473</f>
        <v>262.89999999999998</v>
      </c>
      <c r="E1473">
        <f>train!P1473</f>
        <v>6.9</v>
      </c>
      <c r="F1473" s="4">
        <f t="shared" si="220"/>
        <v>0.32176386913229016</v>
      </c>
      <c r="G1473" s="4">
        <f t="shared" si="221"/>
        <v>0.4698023935430003</v>
      </c>
      <c r="H1473" s="4">
        <f t="shared" si="222"/>
        <v>0.4698023935430003</v>
      </c>
      <c r="I1473" s="4">
        <f t="shared" si="223"/>
        <v>0.34500000000000003</v>
      </c>
      <c r="J1473">
        <f t="shared" si="225"/>
        <v>2</v>
      </c>
      <c r="K1473" t="str">
        <f>train!T1473</f>
        <v>yes</v>
      </c>
      <c r="L1473">
        <f t="shared" si="226"/>
        <v>1.128143884114172</v>
      </c>
      <c r="M1473">
        <f t="shared" si="227"/>
        <v>0.81485309438968556</v>
      </c>
      <c r="N1473">
        <f t="shared" si="228"/>
        <v>0.81485309438968556</v>
      </c>
      <c r="O1473">
        <f t="shared" si="229"/>
        <v>0.81485309438968556</v>
      </c>
    </row>
    <row r="1474" spans="1:15">
      <c r="A1474">
        <f t="shared" si="224"/>
        <v>1473</v>
      </c>
      <c r="B1474">
        <f>train!G1474</f>
        <v>182.7</v>
      </c>
      <c r="C1474">
        <f>train!J1474</f>
        <v>246.5</v>
      </c>
      <c r="D1474">
        <f>train!M1474</f>
        <v>218</v>
      </c>
      <c r="E1474">
        <f>train!P1474</f>
        <v>8.8000000000000007</v>
      </c>
      <c r="F1474" s="4">
        <f t="shared" ref="F1474:F1537" si="230">(B1474-$W$3)/($W$2-$W$3)</f>
        <v>0.51977240398293023</v>
      </c>
      <c r="G1474" s="4">
        <f t="shared" ref="G1474:G1537" si="231">(C1474-$W$5)/($W$4-$W$5)</f>
        <v>0.68605622042861114</v>
      </c>
      <c r="H1474" s="4">
        <f t="shared" ref="H1474:H1537" si="232">(C1474-$W$5)/($W$4-$W$5)</f>
        <v>0.68605622042861114</v>
      </c>
      <c r="I1474" s="4">
        <f t="shared" ref="I1474:I1537" si="233">(E1474-$W$9)/($W$8-$W$9)</f>
        <v>0.44000000000000006</v>
      </c>
      <c r="J1474">
        <f t="shared" si="225"/>
        <v>1</v>
      </c>
      <c r="K1474" t="str">
        <f>train!T1474</f>
        <v>no</v>
      </c>
      <c r="L1474">
        <f t="shared" si="226"/>
        <v>1.128143884114172</v>
      </c>
      <c r="M1474">
        <f t="shared" si="227"/>
        <v>1.1853732016203913</v>
      </c>
      <c r="N1474">
        <f t="shared" si="228"/>
        <v>1.1853732016203913</v>
      </c>
      <c r="O1474">
        <f t="shared" si="229"/>
        <v>1.1853732016203913</v>
      </c>
    </row>
    <row r="1475" spans="1:15">
      <c r="A1475">
        <f t="shared" ref="A1475:A1538" si="234">ROW()-1</f>
        <v>1474</v>
      </c>
      <c r="B1475">
        <f>train!G1475</f>
        <v>161.30000000000001</v>
      </c>
      <c r="C1475">
        <f>train!J1475</f>
        <v>124.4</v>
      </c>
      <c r="D1475">
        <f>train!M1475</f>
        <v>262</v>
      </c>
      <c r="E1475">
        <f>train!P1475</f>
        <v>14.1</v>
      </c>
      <c r="F1475" s="4">
        <f t="shared" si="230"/>
        <v>0.45889046941678524</v>
      </c>
      <c r="G1475" s="4">
        <f t="shared" si="231"/>
        <v>0.34622877817979403</v>
      </c>
      <c r="H1475" s="4">
        <f t="shared" si="232"/>
        <v>0.34622877817979403</v>
      </c>
      <c r="I1475" s="4">
        <f t="shared" si="233"/>
        <v>0.70499999999999996</v>
      </c>
      <c r="J1475">
        <f t="shared" ref="J1475:J1538" si="235">MATCH(MIN(L1475:O1475),L1475:O1475,0)</f>
        <v>2</v>
      </c>
      <c r="K1475" t="str">
        <f>train!T1475</f>
        <v>yes</v>
      </c>
      <c r="L1475">
        <f t="shared" ref="L1475:L1538" si="236">SQRT(($F$2-$Z$3)^2+($G$2-$AA$3)^2+($H$2-$AB$3)^2+($I$2-$AC$3)^2)</f>
        <v>1.128143884114172</v>
      </c>
      <c r="M1475">
        <f t="shared" ref="M1475:M1538" si="237">SQRT((F1475-$Z$4)^2+(G1475-$AA$4)^2+(H1475-$AB$4)^2+(I1475-$AC$4)^2)</f>
        <v>0.97332121963990048</v>
      </c>
      <c r="N1475">
        <f t="shared" ref="N1475:N1538" si="238">SQRT((F1475-$Z$5)^2+(G1475-$AA$5)^2+(H1475-$AB$5)^2+(I1475-$AC$5)^2)</f>
        <v>0.97332121963990048</v>
      </c>
      <c r="O1475">
        <f t="shared" ref="O1475:O1538" si="239">SQRT((F1475-$Z$6)^2+(G1475-$AA$6)^2+(H1475-$AB$6)^2+(I1475-$AC$6)^2)</f>
        <v>0.97332121963990048</v>
      </c>
    </row>
    <row r="1476" spans="1:15">
      <c r="A1476">
        <f t="shared" si="234"/>
        <v>1475</v>
      </c>
      <c r="B1476">
        <f>train!G1476</f>
        <v>142.5</v>
      </c>
      <c r="C1476">
        <f>train!J1476</f>
        <v>208.3</v>
      </c>
      <c r="D1476">
        <f>train!M1476</f>
        <v>228.9</v>
      </c>
      <c r="E1476">
        <f>train!P1476</f>
        <v>7.5</v>
      </c>
      <c r="F1476" s="4">
        <f t="shared" si="230"/>
        <v>0.40540540540540543</v>
      </c>
      <c r="G1476" s="4">
        <f t="shared" si="231"/>
        <v>0.5797383801836905</v>
      </c>
      <c r="H1476" s="4">
        <f t="shared" si="232"/>
        <v>0.5797383801836905</v>
      </c>
      <c r="I1476" s="4">
        <f t="shared" si="233"/>
        <v>0.375</v>
      </c>
      <c r="J1476">
        <f t="shared" si="235"/>
        <v>2</v>
      </c>
      <c r="K1476" t="str">
        <f>train!T1476</f>
        <v>no</v>
      </c>
      <c r="L1476">
        <f t="shared" si="236"/>
        <v>1.128143884114172</v>
      </c>
      <c r="M1476">
        <f t="shared" si="237"/>
        <v>0.98851996522474939</v>
      </c>
      <c r="N1476">
        <f t="shared" si="238"/>
        <v>0.98851996522474939</v>
      </c>
      <c r="O1476">
        <f t="shared" si="239"/>
        <v>0.98851996522474939</v>
      </c>
    </row>
    <row r="1477" spans="1:15">
      <c r="A1477">
        <f t="shared" si="234"/>
        <v>1476</v>
      </c>
      <c r="B1477">
        <f>train!G1477</f>
        <v>190.5</v>
      </c>
      <c r="C1477">
        <f>train!J1477</f>
        <v>259.7</v>
      </c>
      <c r="D1477">
        <f>train!M1477</f>
        <v>141.5</v>
      </c>
      <c r="E1477">
        <f>train!P1477</f>
        <v>9.6999999999999993</v>
      </c>
      <c r="F1477" s="4">
        <f t="shared" si="230"/>
        <v>0.54196301564722615</v>
      </c>
      <c r="G1477" s="4">
        <f t="shared" si="231"/>
        <v>0.72279432229334817</v>
      </c>
      <c r="H1477" s="4">
        <f t="shared" si="232"/>
        <v>0.72279432229334817</v>
      </c>
      <c r="I1477" s="4">
        <f t="shared" si="233"/>
        <v>0.48499999999999999</v>
      </c>
      <c r="J1477">
        <f t="shared" si="235"/>
        <v>1</v>
      </c>
      <c r="K1477" t="str">
        <f>train!T1477</f>
        <v>yes</v>
      </c>
      <c r="L1477">
        <f t="shared" si="236"/>
        <v>1.128143884114172</v>
      </c>
      <c r="M1477">
        <f t="shared" si="237"/>
        <v>1.2545167097366365</v>
      </c>
      <c r="N1477">
        <f t="shared" si="238"/>
        <v>1.2545167097366365</v>
      </c>
      <c r="O1477">
        <f t="shared" si="239"/>
        <v>1.2545167097366365</v>
      </c>
    </row>
    <row r="1478" spans="1:15">
      <c r="A1478">
        <f t="shared" si="234"/>
        <v>1477</v>
      </c>
      <c r="B1478">
        <f>train!G1478</f>
        <v>159.30000000000001</v>
      </c>
      <c r="C1478">
        <f>train!J1478</f>
        <v>170.6</v>
      </c>
      <c r="D1478">
        <f>train!M1478</f>
        <v>141.19999999999999</v>
      </c>
      <c r="E1478">
        <f>train!P1478</f>
        <v>11.9</v>
      </c>
      <c r="F1478" s="4">
        <f t="shared" si="230"/>
        <v>0.45320056899004268</v>
      </c>
      <c r="G1478" s="4">
        <f t="shared" si="231"/>
        <v>0.47481213470637346</v>
      </c>
      <c r="H1478" s="4">
        <f t="shared" si="232"/>
        <v>0.47481213470637346</v>
      </c>
      <c r="I1478" s="4">
        <f t="shared" si="233"/>
        <v>0.59499999999999997</v>
      </c>
      <c r="J1478">
        <f t="shared" si="235"/>
        <v>2</v>
      </c>
      <c r="K1478" t="str">
        <f>train!T1478</f>
        <v>no</v>
      </c>
      <c r="L1478">
        <f t="shared" si="236"/>
        <v>1.128143884114172</v>
      </c>
      <c r="M1478">
        <f t="shared" si="237"/>
        <v>1.0051412250334504</v>
      </c>
      <c r="N1478">
        <f t="shared" si="238"/>
        <v>1.0051412250334504</v>
      </c>
      <c r="O1478">
        <f t="shared" si="239"/>
        <v>1.0051412250334504</v>
      </c>
    </row>
    <row r="1479" spans="1:15">
      <c r="A1479">
        <f t="shared" si="234"/>
        <v>1478</v>
      </c>
      <c r="B1479">
        <f>train!G1479</f>
        <v>153.80000000000001</v>
      </c>
      <c r="C1479">
        <f>train!J1479</f>
        <v>123.3</v>
      </c>
      <c r="D1479">
        <f>train!M1479</f>
        <v>117.8</v>
      </c>
      <c r="E1479">
        <f>train!P1479</f>
        <v>9.1999999999999993</v>
      </c>
      <c r="F1479" s="4">
        <f t="shared" si="230"/>
        <v>0.43755334281650077</v>
      </c>
      <c r="G1479" s="4">
        <f t="shared" si="231"/>
        <v>0.34316726969106592</v>
      </c>
      <c r="H1479" s="4">
        <f t="shared" si="232"/>
        <v>0.34316726969106592</v>
      </c>
      <c r="I1479" s="4">
        <f t="shared" si="233"/>
        <v>0.45999999999999996</v>
      </c>
      <c r="J1479">
        <f t="shared" si="235"/>
        <v>2</v>
      </c>
      <c r="K1479" t="str">
        <f>train!T1479</f>
        <v>no</v>
      </c>
      <c r="L1479">
        <f t="shared" si="236"/>
        <v>1.128143884114172</v>
      </c>
      <c r="M1479">
        <f t="shared" si="237"/>
        <v>0.79911230611493889</v>
      </c>
      <c r="N1479">
        <f t="shared" si="238"/>
        <v>0.79911230611493889</v>
      </c>
      <c r="O1479">
        <f t="shared" si="239"/>
        <v>0.79911230611493889</v>
      </c>
    </row>
    <row r="1480" spans="1:15">
      <c r="A1480">
        <f t="shared" si="234"/>
        <v>1479</v>
      </c>
      <c r="B1480">
        <f>train!G1480</f>
        <v>180.7</v>
      </c>
      <c r="C1480">
        <f>train!J1480</f>
        <v>174.6</v>
      </c>
      <c r="D1480">
        <f>train!M1480</f>
        <v>165.3</v>
      </c>
      <c r="E1480">
        <f>train!P1480</f>
        <v>12</v>
      </c>
      <c r="F1480" s="4">
        <f t="shared" si="230"/>
        <v>0.51408250355618779</v>
      </c>
      <c r="G1480" s="4">
        <f t="shared" si="231"/>
        <v>0.48594489284720288</v>
      </c>
      <c r="H1480" s="4">
        <f t="shared" si="232"/>
        <v>0.48594489284720288</v>
      </c>
      <c r="I1480" s="4">
        <f t="shared" si="233"/>
        <v>0.6</v>
      </c>
      <c r="J1480">
        <f t="shared" si="235"/>
        <v>2</v>
      </c>
      <c r="K1480" t="str">
        <f>train!T1480</f>
        <v>no</v>
      </c>
      <c r="L1480">
        <f t="shared" si="236"/>
        <v>1.128143884114172</v>
      </c>
      <c r="M1480">
        <f t="shared" si="237"/>
        <v>1.047170329139991</v>
      </c>
      <c r="N1480">
        <f t="shared" si="238"/>
        <v>1.047170329139991</v>
      </c>
      <c r="O1480">
        <f t="shared" si="239"/>
        <v>1.047170329139991</v>
      </c>
    </row>
    <row r="1481" spans="1:15">
      <c r="A1481">
        <f t="shared" si="234"/>
        <v>1480</v>
      </c>
      <c r="B1481">
        <f>train!G1481</f>
        <v>202.7</v>
      </c>
      <c r="C1481">
        <f>train!J1481</f>
        <v>224.9</v>
      </c>
      <c r="D1481">
        <f>train!M1481</f>
        <v>253.9</v>
      </c>
      <c r="E1481">
        <f>train!P1481</f>
        <v>12.1</v>
      </c>
      <c r="F1481" s="4">
        <f t="shared" si="230"/>
        <v>0.57667140825035557</v>
      </c>
      <c r="G1481" s="4">
        <f t="shared" si="231"/>
        <v>0.62593932646813244</v>
      </c>
      <c r="H1481" s="4">
        <f t="shared" si="232"/>
        <v>0.62593932646813244</v>
      </c>
      <c r="I1481" s="4">
        <f t="shared" si="233"/>
        <v>0.60499999999999998</v>
      </c>
      <c r="J1481">
        <f t="shared" si="235"/>
        <v>1</v>
      </c>
      <c r="K1481" t="str">
        <f>train!T1481</f>
        <v>no</v>
      </c>
      <c r="L1481">
        <f t="shared" si="236"/>
        <v>1.128143884114172</v>
      </c>
      <c r="M1481">
        <f t="shared" si="237"/>
        <v>1.21744609487739</v>
      </c>
      <c r="N1481">
        <f t="shared" si="238"/>
        <v>1.21744609487739</v>
      </c>
      <c r="O1481">
        <f t="shared" si="239"/>
        <v>1.21744609487739</v>
      </c>
    </row>
    <row r="1482" spans="1:15">
      <c r="A1482">
        <f t="shared" si="234"/>
        <v>1481</v>
      </c>
      <c r="B1482">
        <f>train!G1482</f>
        <v>190.8</v>
      </c>
      <c r="C1482">
        <f>train!J1482</f>
        <v>261.3</v>
      </c>
      <c r="D1482">
        <f>train!M1482</f>
        <v>209.5</v>
      </c>
      <c r="E1482">
        <f>train!P1482</f>
        <v>8.9</v>
      </c>
      <c r="F1482" s="4">
        <f t="shared" si="230"/>
        <v>0.54281650071123755</v>
      </c>
      <c r="G1482" s="4">
        <f t="shared" si="231"/>
        <v>0.72724742554967992</v>
      </c>
      <c r="H1482" s="4">
        <f t="shared" si="232"/>
        <v>0.72724742554967992</v>
      </c>
      <c r="I1482" s="4">
        <f t="shared" si="233"/>
        <v>0.44500000000000001</v>
      </c>
      <c r="J1482">
        <f t="shared" si="235"/>
        <v>1</v>
      </c>
      <c r="K1482" t="str">
        <f>train!T1482</f>
        <v>no</v>
      </c>
      <c r="L1482">
        <f t="shared" si="236"/>
        <v>1.128143884114172</v>
      </c>
      <c r="M1482">
        <f t="shared" si="237"/>
        <v>1.2451716304918239</v>
      </c>
      <c r="N1482">
        <f t="shared" si="238"/>
        <v>1.2451716304918239</v>
      </c>
      <c r="O1482">
        <f t="shared" si="239"/>
        <v>1.2451716304918239</v>
      </c>
    </row>
    <row r="1483" spans="1:15">
      <c r="A1483">
        <f t="shared" si="234"/>
        <v>1482</v>
      </c>
      <c r="B1483">
        <f>train!G1483</f>
        <v>235.6</v>
      </c>
      <c r="C1483">
        <f>train!J1483</f>
        <v>236.8</v>
      </c>
      <c r="D1483">
        <f>train!M1483</f>
        <v>241.2</v>
      </c>
      <c r="E1483">
        <f>train!P1483</f>
        <v>7.7</v>
      </c>
      <c r="F1483" s="4">
        <f t="shared" si="230"/>
        <v>0.67027027027027031</v>
      </c>
      <c r="G1483" s="4">
        <f t="shared" si="231"/>
        <v>0.65905928193709995</v>
      </c>
      <c r="H1483" s="4">
        <f t="shared" si="232"/>
        <v>0.65905928193709995</v>
      </c>
      <c r="I1483" s="4">
        <f t="shared" si="233"/>
        <v>0.38500000000000001</v>
      </c>
      <c r="J1483">
        <f t="shared" si="235"/>
        <v>1</v>
      </c>
      <c r="K1483" t="str">
        <f>train!T1483</f>
        <v>no</v>
      </c>
      <c r="L1483">
        <f t="shared" si="236"/>
        <v>1.128143884114172</v>
      </c>
      <c r="M1483">
        <f t="shared" si="237"/>
        <v>1.2108697326397555</v>
      </c>
      <c r="N1483">
        <f t="shared" si="238"/>
        <v>1.2108697326397555</v>
      </c>
      <c r="O1483">
        <f t="shared" si="239"/>
        <v>1.2108697326397555</v>
      </c>
    </row>
    <row r="1484" spans="1:15">
      <c r="A1484">
        <f t="shared" si="234"/>
        <v>1483</v>
      </c>
      <c r="B1484">
        <f>train!G1484</f>
        <v>189.3</v>
      </c>
      <c r="C1484">
        <f>train!J1484</f>
        <v>155.9</v>
      </c>
      <c r="D1484">
        <f>train!M1484</f>
        <v>186</v>
      </c>
      <c r="E1484">
        <f>train!P1484</f>
        <v>7.4</v>
      </c>
      <c r="F1484" s="4">
        <f t="shared" si="230"/>
        <v>0.53854907539118069</v>
      </c>
      <c r="G1484" s="4">
        <f t="shared" si="231"/>
        <v>0.4338992485388255</v>
      </c>
      <c r="H1484" s="4">
        <f t="shared" si="232"/>
        <v>0.4338992485388255</v>
      </c>
      <c r="I1484" s="4">
        <f t="shared" si="233"/>
        <v>0.37</v>
      </c>
      <c r="J1484">
        <f t="shared" si="235"/>
        <v>2</v>
      </c>
      <c r="K1484" t="str">
        <f>train!T1484</f>
        <v>no</v>
      </c>
      <c r="L1484">
        <f t="shared" si="236"/>
        <v>1.128143884114172</v>
      </c>
      <c r="M1484">
        <f t="shared" si="237"/>
        <v>0.89636612071731636</v>
      </c>
      <c r="N1484">
        <f t="shared" si="238"/>
        <v>0.89636612071731636</v>
      </c>
      <c r="O1484">
        <f t="shared" si="239"/>
        <v>0.89636612071731636</v>
      </c>
    </row>
    <row r="1485" spans="1:15">
      <c r="A1485">
        <f t="shared" si="234"/>
        <v>1484</v>
      </c>
      <c r="B1485">
        <f>train!G1485</f>
        <v>166.9</v>
      </c>
      <c r="C1485">
        <f>train!J1485</f>
        <v>273.2</v>
      </c>
      <c r="D1485">
        <f>train!M1485</f>
        <v>171</v>
      </c>
      <c r="E1485">
        <f>train!P1485</f>
        <v>11.5</v>
      </c>
      <c r="F1485" s="4">
        <f t="shared" si="230"/>
        <v>0.47482219061166431</v>
      </c>
      <c r="G1485" s="4">
        <f t="shared" si="231"/>
        <v>0.76036738101864731</v>
      </c>
      <c r="H1485" s="4">
        <f t="shared" si="232"/>
        <v>0.76036738101864731</v>
      </c>
      <c r="I1485" s="4">
        <f t="shared" si="233"/>
        <v>0.57499999999999996</v>
      </c>
      <c r="J1485">
        <f t="shared" si="235"/>
        <v>1</v>
      </c>
      <c r="K1485" t="str">
        <f>train!T1485</f>
        <v>no</v>
      </c>
      <c r="L1485">
        <f t="shared" si="236"/>
        <v>1.128143884114172</v>
      </c>
      <c r="M1485">
        <f t="shared" si="237"/>
        <v>1.3085863444693182</v>
      </c>
      <c r="N1485">
        <f t="shared" si="238"/>
        <v>1.3085863444693182</v>
      </c>
      <c r="O1485">
        <f t="shared" si="239"/>
        <v>1.3085863444693182</v>
      </c>
    </row>
    <row r="1486" spans="1:15">
      <c r="A1486">
        <f t="shared" si="234"/>
        <v>1485</v>
      </c>
      <c r="B1486">
        <f>train!G1486</f>
        <v>245.2</v>
      </c>
      <c r="C1486">
        <f>train!J1486</f>
        <v>254.1</v>
      </c>
      <c r="D1486">
        <f>train!M1486</f>
        <v>239.4</v>
      </c>
      <c r="E1486">
        <f>train!P1486</f>
        <v>7.5</v>
      </c>
      <c r="F1486" s="4">
        <f t="shared" si="230"/>
        <v>0.69758179231863437</v>
      </c>
      <c r="G1486" s="4">
        <f t="shared" si="231"/>
        <v>0.70720846089618694</v>
      </c>
      <c r="H1486" s="4">
        <f t="shared" si="232"/>
        <v>0.70720846089618694</v>
      </c>
      <c r="I1486" s="4">
        <f t="shared" si="233"/>
        <v>0.375</v>
      </c>
      <c r="J1486">
        <f t="shared" si="235"/>
        <v>1</v>
      </c>
      <c r="K1486" t="str">
        <f>train!T1486</f>
        <v>yes</v>
      </c>
      <c r="L1486">
        <f t="shared" si="236"/>
        <v>1.128143884114172</v>
      </c>
      <c r="M1486">
        <f t="shared" si="237"/>
        <v>1.2757480046234779</v>
      </c>
      <c r="N1486">
        <f t="shared" si="238"/>
        <v>1.2757480046234779</v>
      </c>
      <c r="O1486">
        <f t="shared" si="239"/>
        <v>1.2757480046234779</v>
      </c>
    </row>
    <row r="1487" spans="1:15">
      <c r="A1487">
        <f t="shared" si="234"/>
        <v>1486</v>
      </c>
      <c r="B1487">
        <f>train!G1487</f>
        <v>132.6</v>
      </c>
      <c r="C1487">
        <f>train!J1487</f>
        <v>221.1</v>
      </c>
      <c r="D1487">
        <f>train!M1487</f>
        <v>127.9</v>
      </c>
      <c r="E1487">
        <f>train!P1487</f>
        <v>12.7</v>
      </c>
      <c r="F1487" s="4">
        <f t="shared" si="230"/>
        <v>0.37724039829302985</v>
      </c>
      <c r="G1487" s="4">
        <f t="shared" si="231"/>
        <v>0.61536320623434448</v>
      </c>
      <c r="H1487" s="4">
        <f t="shared" si="232"/>
        <v>0.61536320623434448</v>
      </c>
      <c r="I1487" s="4">
        <f t="shared" si="233"/>
        <v>0.63500000000000001</v>
      </c>
      <c r="J1487">
        <f t="shared" si="235"/>
        <v>1</v>
      </c>
      <c r="K1487" t="str">
        <f>train!T1487</f>
        <v>yes</v>
      </c>
      <c r="L1487">
        <f t="shared" si="236"/>
        <v>1.128143884114172</v>
      </c>
      <c r="M1487">
        <f t="shared" si="237"/>
        <v>1.141437282236001</v>
      </c>
      <c r="N1487">
        <f t="shared" si="238"/>
        <v>1.141437282236001</v>
      </c>
      <c r="O1487">
        <f t="shared" si="239"/>
        <v>1.141437282236001</v>
      </c>
    </row>
    <row r="1488" spans="1:15">
      <c r="A1488">
        <f t="shared" si="234"/>
        <v>1487</v>
      </c>
      <c r="B1488">
        <f>train!G1488</f>
        <v>182.3</v>
      </c>
      <c r="C1488">
        <f>train!J1488</f>
        <v>139.80000000000001</v>
      </c>
      <c r="D1488">
        <f>train!M1488</f>
        <v>171.6</v>
      </c>
      <c r="E1488">
        <f>train!P1488</f>
        <v>11.6</v>
      </c>
      <c r="F1488" s="4">
        <f t="shared" si="230"/>
        <v>0.51863442389758185</v>
      </c>
      <c r="G1488" s="4">
        <f t="shared" si="231"/>
        <v>0.38908989702198721</v>
      </c>
      <c r="H1488" s="4">
        <f t="shared" si="232"/>
        <v>0.38908989702198721</v>
      </c>
      <c r="I1488" s="4">
        <f t="shared" si="233"/>
        <v>0.57999999999999996</v>
      </c>
      <c r="J1488">
        <f t="shared" si="235"/>
        <v>2</v>
      </c>
      <c r="K1488" t="str">
        <f>train!T1488</f>
        <v>no</v>
      </c>
      <c r="L1488">
        <f t="shared" si="236"/>
        <v>1.128143884114172</v>
      </c>
      <c r="M1488">
        <f t="shared" si="237"/>
        <v>0.95297616002748875</v>
      </c>
      <c r="N1488">
        <f t="shared" si="238"/>
        <v>0.95297616002748875</v>
      </c>
      <c r="O1488">
        <f t="shared" si="239"/>
        <v>0.95297616002748875</v>
      </c>
    </row>
    <row r="1489" spans="1:15">
      <c r="A1489">
        <f t="shared" si="234"/>
        <v>1488</v>
      </c>
      <c r="B1489">
        <f>train!G1489</f>
        <v>192.3</v>
      </c>
      <c r="C1489">
        <f>train!J1489</f>
        <v>88.7</v>
      </c>
      <c r="D1489">
        <f>train!M1489</f>
        <v>229.4</v>
      </c>
      <c r="E1489">
        <f>train!P1489</f>
        <v>10.5</v>
      </c>
      <c r="F1489" s="4">
        <f t="shared" si="230"/>
        <v>0.54708392603129452</v>
      </c>
      <c r="G1489" s="4">
        <f t="shared" si="231"/>
        <v>0.24686891177289175</v>
      </c>
      <c r="H1489" s="4">
        <f t="shared" si="232"/>
        <v>0.24686891177289175</v>
      </c>
      <c r="I1489" s="4">
        <f t="shared" si="233"/>
        <v>0.52500000000000002</v>
      </c>
      <c r="J1489">
        <f t="shared" si="235"/>
        <v>2</v>
      </c>
      <c r="K1489" t="str">
        <f>train!T1489</f>
        <v>no</v>
      </c>
      <c r="L1489">
        <f t="shared" si="236"/>
        <v>1.128143884114172</v>
      </c>
      <c r="M1489">
        <f t="shared" si="237"/>
        <v>0.83475406038046829</v>
      </c>
      <c r="N1489">
        <f t="shared" si="238"/>
        <v>0.83475406038046829</v>
      </c>
      <c r="O1489">
        <f t="shared" si="239"/>
        <v>0.83475406038046829</v>
      </c>
    </row>
    <row r="1490" spans="1:15">
      <c r="A1490">
        <f t="shared" si="234"/>
        <v>1489</v>
      </c>
      <c r="B1490">
        <f>train!G1490</f>
        <v>122</v>
      </c>
      <c r="C1490">
        <f>train!J1490</f>
        <v>220.2</v>
      </c>
      <c r="D1490">
        <f>train!M1490</f>
        <v>179.7</v>
      </c>
      <c r="E1490">
        <f>train!P1490</f>
        <v>10.8</v>
      </c>
      <c r="F1490" s="4">
        <f t="shared" si="230"/>
        <v>0.34708392603129445</v>
      </c>
      <c r="G1490" s="4">
        <f t="shared" si="231"/>
        <v>0.6128583356526579</v>
      </c>
      <c r="H1490" s="4">
        <f t="shared" si="232"/>
        <v>0.6128583356526579</v>
      </c>
      <c r="I1490" s="4">
        <f t="shared" si="233"/>
        <v>0.54</v>
      </c>
      <c r="J1490">
        <f t="shared" si="235"/>
        <v>2</v>
      </c>
      <c r="K1490" t="str">
        <f>train!T1490</f>
        <v>yes</v>
      </c>
      <c r="L1490">
        <f t="shared" si="236"/>
        <v>1.128143884114172</v>
      </c>
      <c r="M1490">
        <f t="shared" si="237"/>
        <v>1.0785443573943487</v>
      </c>
      <c r="N1490">
        <f t="shared" si="238"/>
        <v>1.0785443573943487</v>
      </c>
      <c r="O1490">
        <f t="shared" si="239"/>
        <v>1.0785443573943487</v>
      </c>
    </row>
    <row r="1491" spans="1:15">
      <c r="A1491">
        <f t="shared" si="234"/>
        <v>1490</v>
      </c>
      <c r="B1491">
        <f>train!G1491</f>
        <v>193</v>
      </c>
      <c r="C1491">
        <f>train!J1491</f>
        <v>250</v>
      </c>
      <c r="D1491">
        <f>train!M1491</f>
        <v>133.30000000000001</v>
      </c>
      <c r="E1491">
        <f>train!P1491</f>
        <v>9.6</v>
      </c>
      <c r="F1491" s="4">
        <f t="shared" si="230"/>
        <v>0.54907539118065429</v>
      </c>
      <c r="G1491" s="4">
        <f t="shared" si="231"/>
        <v>0.69579738380183687</v>
      </c>
      <c r="H1491" s="4">
        <f t="shared" si="232"/>
        <v>0.69579738380183687</v>
      </c>
      <c r="I1491" s="4">
        <f t="shared" si="233"/>
        <v>0.48</v>
      </c>
      <c r="J1491">
        <f t="shared" si="235"/>
        <v>1</v>
      </c>
      <c r="K1491" t="str">
        <f>train!T1491</f>
        <v>no</v>
      </c>
      <c r="L1491">
        <f t="shared" si="236"/>
        <v>1.128143884114172</v>
      </c>
      <c r="M1491">
        <f t="shared" si="237"/>
        <v>1.2248068353055308</v>
      </c>
      <c r="N1491">
        <f t="shared" si="238"/>
        <v>1.2248068353055308</v>
      </c>
      <c r="O1491">
        <f t="shared" si="239"/>
        <v>1.2248068353055308</v>
      </c>
    </row>
    <row r="1492" spans="1:15">
      <c r="A1492">
        <f t="shared" si="234"/>
        <v>1491</v>
      </c>
      <c r="B1492">
        <f>train!G1492</f>
        <v>91.5</v>
      </c>
      <c r="C1492">
        <f>train!J1492</f>
        <v>219.9</v>
      </c>
      <c r="D1492">
        <f>train!M1492</f>
        <v>229</v>
      </c>
      <c r="E1492">
        <f>train!P1492</f>
        <v>12.7</v>
      </c>
      <c r="F1492" s="4">
        <f t="shared" si="230"/>
        <v>0.26031294452347081</v>
      </c>
      <c r="G1492" s="4">
        <f t="shared" si="231"/>
        <v>0.61202337879209578</v>
      </c>
      <c r="H1492" s="4">
        <f t="shared" si="232"/>
        <v>0.61202337879209578</v>
      </c>
      <c r="I1492" s="4">
        <f t="shared" si="233"/>
        <v>0.63500000000000001</v>
      </c>
      <c r="J1492">
        <f t="shared" si="235"/>
        <v>2</v>
      </c>
      <c r="K1492" t="str">
        <f>train!T1492</f>
        <v>no</v>
      </c>
      <c r="L1492">
        <f t="shared" si="236"/>
        <v>1.128143884114172</v>
      </c>
      <c r="M1492">
        <f t="shared" si="237"/>
        <v>1.104596334170391</v>
      </c>
      <c r="N1492">
        <f t="shared" si="238"/>
        <v>1.104596334170391</v>
      </c>
      <c r="O1492">
        <f t="shared" si="239"/>
        <v>1.104596334170391</v>
      </c>
    </row>
    <row r="1493" spans="1:15">
      <c r="A1493">
        <f t="shared" si="234"/>
        <v>1492</v>
      </c>
      <c r="B1493">
        <f>train!G1493</f>
        <v>244.7</v>
      </c>
      <c r="C1493">
        <f>train!J1493</f>
        <v>168</v>
      </c>
      <c r="D1493">
        <f>train!M1493</f>
        <v>281.5</v>
      </c>
      <c r="E1493">
        <f>train!P1493</f>
        <v>6.6</v>
      </c>
      <c r="F1493" s="4">
        <f t="shared" si="230"/>
        <v>0.69615931721194879</v>
      </c>
      <c r="G1493" s="4">
        <f t="shared" si="231"/>
        <v>0.46757584191483437</v>
      </c>
      <c r="H1493" s="4">
        <f t="shared" si="232"/>
        <v>0.46757584191483437</v>
      </c>
      <c r="I1493" s="4">
        <f t="shared" si="233"/>
        <v>0.32999999999999996</v>
      </c>
      <c r="J1493">
        <f t="shared" si="235"/>
        <v>2</v>
      </c>
      <c r="K1493" t="str">
        <f>train!T1493</f>
        <v>no</v>
      </c>
      <c r="L1493">
        <f t="shared" si="236"/>
        <v>1.128143884114172</v>
      </c>
      <c r="M1493">
        <f t="shared" si="237"/>
        <v>1.0152793363531729</v>
      </c>
      <c r="N1493">
        <f t="shared" si="238"/>
        <v>1.0152793363531729</v>
      </c>
      <c r="O1493">
        <f t="shared" si="239"/>
        <v>1.0152793363531729</v>
      </c>
    </row>
    <row r="1494" spans="1:15">
      <c r="A1494">
        <f t="shared" si="234"/>
        <v>1493</v>
      </c>
      <c r="B1494">
        <f>train!G1494</f>
        <v>239.8</v>
      </c>
      <c r="C1494">
        <f>train!J1494</f>
        <v>285.89999999999998</v>
      </c>
      <c r="D1494">
        <f>train!M1494</f>
        <v>256.7</v>
      </c>
      <c r="E1494">
        <f>train!P1494</f>
        <v>9.5</v>
      </c>
      <c r="F1494" s="4">
        <f t="shared" si="230"/>
        <v>0.68221906116642961</v>
      </c>
      <c r="G1494" s="4">
        <f t="shared" si="231"/>
        <v>0.79571388811578059</v>
      </c>
      <c r="H1494" s="4">
        <f t="shared" si="232"/>
        <v>0.79571388811578059</v>
      </c>
      <c r="I1494" s="4">
        <f t="shared" si="233"/>
        <v>0.47499999999999998</v>
      </c>
      <c r="J1494">
        <f t="shared" si="235"/>
        <v>1</v>
      </c>
      <c r="K1494" t="str">
        <f>train!T1494</f>
        <v>no</v>
      </c>
      <c r="L1494">
        <f t="shared" si="236"/>
        <v>1.128143884114172</v>
      </c>
      <c r="M1494">
        <f t="shared" si="237"/>
        <v>1.3990600526422983</v>
      </c>
      <c r="N1494">
        <f t="shared" si="238"/>
        <v>1.3990600526422983</v>
      </c>
      <c r="O1494">
        <f t="shared" si="239"/>
        <v>1.3990600526422983</v>
      </c>
    </row>
    <row r="1495" spans="1:15">
      <c r="A1495">
        <f t="shared" si="234"/>
        <v>1494</v>
      </c>
      <c r="B1495">
        <f>train!G1495</f>
        <v>172.4</v>
      </c>
      <c r="C1495">
        <f>train!J1495</f>
        <v>230.5</v>
      </c>
      <c r="D1495">
        <f>train!M1495</f>
        <v>228.2</v>
      </c>
      <c r="E1495">
        <f>train!P1495</f>
        <v>11</v>
      </c>
      <c r="F1495" s="4">
        <f t="shared" si="230"/>
        <v>0.49046941678520628</v>
      </c>
      <c r="G1495" s="4">
        <f t="shared" si="231"/>
        <v>0.64152518786529356</v>
      </c>
      <c r="H1495" s="4">
        <f t="shared" si="232"/>
        <v>0.64152518786529356</v>
      </c>
      <c r="I1495" s="4">
        <f t="shared" si="233"/>
        <v>0.55000000000000004</v>
      </c>
      <c r="J1495">
        <f t="shared" si="235"/>
        <v>1</v>
      </c>
      <c r="K1495" t="str">
        <f>train!T1495</f>
        <v>no</v>
      </c>
      <c r="L1495">
        <f t="shared" si="236"/>
        <v>1.128143884114172</v>
      </c>
      <c r="M1495">
        <f t="shared" si="237"/>
        <v>1.1688324867716593</v>
      </c>
      <c r="N1495">
        <f t="shared" si="238"/>
        <v>1.1688324867716593</v>
      </c>
      <c r="O1495">
        <f t="shared" si="239"/>
        <v>1.1688324867716593</v>
      </c>
    </row>
    <row r="1496" spans="1:15">
      <c r="A1496">
        <f t="shared" si="234"/>
        <v>1495</v>
      </c>
      <c r="B1496">
        <f>train!G1496</f>
        <v>242.5</v>
      </c>
      <c r="C1496">
        <f>train!J1496</f>
        <v>245.4</v>
      </c>
      <c r="D1496">
        <f>train!M1496</f>
        <v>219.6</v>
      </c>
      <c r="E1496">
        <f>train!P1496</f>
        <v>10</v>
      </c>
      <c r="F1496" s="4">
        <f t="shared" si="230"/>
        <v>0.68990042674253205</v>
      </c>
      <c r="G1496" s="4">
        <f t="shared" si="231"/>
        <v>0.68299471193988315</v>
      </c>
      <c r="H1496" s="4">
        <f t="shared" si="232"/>
        <v>0.68299471193988315</v>
      </c>
      <c r="I1496" s="4">
        <f t="shared" si="233"/>
        <v>0.5</v>
      </c>
      <c r="J1496">
        <f t="shared" si="235"/>
        <v>1</v>
      </c>
      <c r="K1496" t="str">
        <f>train!T1496</f>
        <v>yes</v>
      </c>
      <c r="L1496">
        <f t="shared" si="236"/>
        <v>1.128143884114172</v>
      </c>
      <c r="M1496">
        <f t="shared" si="237"/>
        <v>1.2879930713692584</v>
      </c>
      <c r="N1496">
        <f t="shared" si="238"/>
        <v>1.2879930713692584</v>
      </c>
      <c r="O1496">
        <f t="shared" si="239"/>
        <v>1.2879930713692584</v>
      </c>
    </row>
    <row r="1497" spans="1:15">
      <c r="A1497">
        <f t="shared" si="234"/>
        <v>1496</v>
      </c>
      <c r="B1497">
        <f>train!G1497</f>
        <v>117.6</v>
      </c>
      <c r="C1497">
        <f>train!J1497</f>
        <v>159.19999999999999</v>
      </c>
      <c r="D1497">
        <f>train!M1497</f>
        <v>236.4</v>
      </c>
      <c r="E1497">
        <f>train!P1497</f>
        <v>11.3</v>
      </c>
      <c r="F1497" s="4">
        <f t="shared" si="230"/>
        <v>0.33456614509246085</v>
      </c>
      <c r="G1497" s="4">
        <f t="shared" si="231"/>
        <v>0.4430837740050097</v>
      </c>
      <c r="H1497" s="4">
        <f t="shared" si="232"/>
        <v>0.4430837740050097</v>
      </c>
      <c r="I1497" s="4">
        <f t="shared" si="233"/>
        <v>0.56500000000000006</v>
      </c>
      <c r="J1497">
        <f t="shared" si="235"/>
        <v>2</v>
      </c>
      <c r="K1497" t="str">
        <f>train!T1497</f>
        <v>no</v>
      </c>
      <c r="L1497">
        <f t="shared" si="236"/>
        <v>1.128143884114172</v>
      </c>
      <c r="M1497">
        <f t="shared" si="237"/>
        <v>0.90763757470428397</v>
      </c>
      <c r="N1497">
        <f t="shared" si="238"/>
        <v>0.90763757470428397</v>
      </c>
      <c r="O1497">
        <f t="shared" si="239"/>
        <v>0.90763757470428397</v>
      </c>
    </row>
    <row r="1498" spans="1:15">
      <c r="A1498">
        <f t="shared" si="234"/>
        <v>1497</v>
      </c>
      <c r="B1498">
        <f>train!G1498</f>
        <v>174.5</v>
      </c>
      <c r="C1498">
        <f>train!J1498</f>
        <v>259.3</v>
      </c>
      <c r="D1498">
        <f>train!M1498</f>
        <v>170.5</v>
      </c>
      <c r="E1498">
        <f>train!P1498</f>
        <v>11.3</v>
      </c>
      <c r="F1498" s="4">
        <f t="shared" si="230"/>
        <v>0.49644381223328593</v>
      </c>
      <c r="G1498" s="4">
        <f t="shared" si="231"/>
        <v>0.72168104647926523</v>
      </c>
      <c r="H1498" s="4">
        <f t="shared" si="232"/>
        <v>0.72168104647926523</v>
      </c>
      <c r="I1498" s="4">
        <f t="shared" si="233"/>
        <v>0.56500000000000006</v>
      </c>
      <c r="J1498">
        <f t="shared" si="235"/>
        <v>1</v>
      </c>
      <c r="K1498" t="str">
        <f>train!T1498</f>
        <v>no</v>
      </c>
      <c r="L1498">
        <f t="shared" si="236"/>
        <v>1.128143884114172</v>
      </c>
      <c r="M1498">
        <f t="shared" si="237"/>
        <v>1.2678046081315262</v>
      </c>
      <c r="N1498">
        <f t="shared" si="238"/>
        <v>1.2678046081315262</v>
      </c>
      <c r="O1498">
        <f t="shared" si="239"/>
        <v>1.2678046081315262</v>
      </c>
    </row>
    <row r="1499" spans="1:15">
      <c r="A1499">
        <f t="shared" si="234"/>
        <v>1498</v>
      </c>
      <c r="B1499">
        <f>train!G1499</f>
        <v>157.30000000000001</v>
      </c>
      <c r="C1499">
        <f>train!J1499</f>
        <v>220.9</v>
      </c>
      <c r="D1499">
        <f>train!M1499</f>
        <v>218.9</v>
      </c>
      <c r="E1499">
        <f>train!P1499</f>
        <v>12</v>
      </c>
      <c r="F1499" s="4">
        <f t="shared" si="230"/>
        <v>0.44751066856330018</v>
      </c>
      <c r="G1499" s="4">
        <f t="shared" si="231"/>
        <v>0.61480656832730307</v>
      </c>
      <c r="H1499" s="4">
        <f t="shared" si="232"/>
        <v>0.61480656832730307</v>
      </c>
      <c r="I1499" s="4">
        <f t="shared" si="233"/>
        <v>0.6</v>
      </c>
      <c r="J1499">
        <f t="shared" si="235"/>
        <v>1</v>
      </c>
      <c r="K1499" t="str">
        <f>train!T1499</f>
        <v>no</v>
      </c>
      <c r="L1499">
        <f t="shared" si="236"/>
        <v>1.128143884114172</v>
      </c>
      <c r="M1499">
        <f t="shared" si="237"/>
        <v>1.1472750460960797</v>
      </c>
      <c r="N1499">
        <f t="shared" si="238"/>
        <v>1.1472750460960797</v>
      </c>
      <c r="O1499">
        <f t="shared" si="239"/>
        <v>1.1472750460960797</v>
      </c>
    </row>
    <row r="1500" spans="1:15">
      <c r="A1500">
        <f t="shared" si="234"/>
        <v>1499</v>
      </c>
      <c r="B1500">
        <f>train!G1500</f>
        <v>192</v>
      </c>
      <c r="C1500">
        <f>train!J1500</f>
        <v>239.1</v>
      </c>
      <c r="D1500">
        <f>train!M1500</f>
        <v>116.1</v>
      </c>
      <c r="E1500">
        <f>train!P1500</f>
        <v>15.1</v>
      </c>
      <c r="F1500" s="4">
        <f t="shared" si="230"/>
        <v>0.54623044096728313</v>
      </c>
      <c r="G1500" s="4">
        <f t="shared" si="231"/>
        <v>0.66546061786807675</v>
      </c>
      <c r="H1500" s="4">
        <f t="shared" si="232"/>
        <v>0.66546061786807675</v>
      </c>
      <c r="I1500" s="4">
        <f t="shared" si="233"/>
        <v>0.755</v>
      </c>
      <c r="J1500">
        <f t="shared" si="235"/>
        <v>1</v>
      </c>
      <c r="K1500" t="str">
        <f>train!T1500</f>
        <v>no</v>
      </c>
      <c r="L1500">
        <f t="shared" si="236"/>
        <v>1.128143884114172</v>
      </c>
      <c r="M1500">
        <f t="shared" si="237"/>
        <v>1.3244124593592577</v>
      </c>
      <c r="N1500">
        <f t="shared" si="238"/>
        <v>1.3244124593592577</v>
      </c>
      <c r="O1500">
        <f t="shared" si="239"/>
        <v>1.3244124593592577</v>
      </c>
    </row>
    <row r="1501" spans="1:15">
      <c r="A1501">
        <f t="shared" si="234"/>
        <v>1500</v>
      </c>
      <c r="B1501">
        <f>train!G1501</f>
        <v>218.2</v>
      </c>
      <c r="C1501">
        <f>train!J1501</f>
        <v>169.3</v>
      </c>
      <c r="D1501">
        <f>train!M1501</f>
        <v>141.1</v>
      </c>
      <c r="E1501">
        <f>train!P1501</f>
        <v>8</v>
      </c>
      <c r="F1501" s="4">
        <f t="shared" si="230"/>
        <v>0.62076813655761021</v>
      </c>
      <c r="G1501" s="4">
        <f t="shared" si="231"/>
        <v>0.471193988310604</v>
      </c>
      <c r="H1501" s="4">
        <f t="shared" si="232"/>
        <v>0.471193988310604</v>
      </c>
      <c r="I1501" s="4">
        <f t="shared" si="233"/>
        <v>0.4</v>
      </c>
      <c r="J1501">
        <f t="shared" si="235"/>
        <v>2</v>
      </c>
      <c r="K1501" t="str">
        <f>train!T1501</f>
        <v>no</v>
      </c>
      <c r="L1501">
        <f t="shared" si="236"/>
        <v>1.128143884114172</v>
      </c>
      <c r="M1501">
        <f t="shared" si="237"/>
        <v>0.99468619604642905</v>
      </c>
      <c r="N1501">
        <f t="shared" si="238"/>
        <v>0.99468619604642905</v>
      </c>
      <c r="O1501">
        <f t="shared" si="239"/>
        <v>0.99468619604642905</v>
      </c>
    </row>
    <row r="1502" spans="1:15">
      <c r="A1502">
        <f t="shared" si="234"/>
        <v>1501</v>
      </c>
      <c r="B1502">
        <f>train!G1502</f>
        <v>144.6</v>
      </c>
      <c r="C1502">
        <f>train!J1502</f>
        <v>140</v>
      </c>
      <c r="D1502">
        <f>train!M1502</f>
        <v>165.4</v>
      </c>
      <c r="E1502">
        <f>train!P1502</f>
        <v>10.9</v>
      </c>
      <c r="F1502" s="4">
        <f t="shared" si="230"/>
        <v>0.41137980085348502</v>
      </c>
      <c r="G1502" s="4">
        <f t="shared" si="231"/>
        <v>0.38964653492902868</v>
      </c>
      <c r="H1502" s="4">
        <f t="shared" si="232"/>
        <v>0.38964653492902868</v>
      </c>
      <c r="I1502" s="4">
        <f t="shared" si="233"/>
        <v>0.54500000000000004</v>
      </c>
      <c r="J1502">
        <f t="shared" si="235"/>
        <v>2</v>
      </c>
      <c r="K1502" t="str">
        <f>train!T1502</f>
        <v>no</v>
      </c>
      <c r="L1502">
        <f t="shared" si="236"/>
        <v>1.128143884114172</v>
      </c>
      <c r="M1502">
        <f t="shared" si="237"/>
        <v>0.87744355084224679</v>
      </c>
      <c r="N1502">
        <f t="shared" si="238"/>
        <v>0.87744355084224679</v>
      </c>
      <c r="O1502">
        <f t="shared" si="239"/>
        <v>0.87744355084224679</v>
      </c>
    </row>
    <row r="1503" spans="1:15">
      <c r="A1503">
        <f t="shared" si="234"/>
        <v>1502</v>
      </c>
      <c r="B1503">
        <f>train!G1503</f>
        <v>153.6</v>
      </c>
      <c r="C1503">
        <f>train!J1503</f>
        <v>232.9</v>
      </c>
      <c r="D1503">
        <f>train!M1503</f>
        <v>214.2</v>
      </c>
      <c r="E1503">
        <f>train!P1503</f>
        <v>14.1</v>
      </c>
      <c r="F1503" s="4">
        <f t="shared" si="230"/>
        <v>0.43698435277382647</v>
      </c>
      <c r="G1503" s="4">
        <f t="shared" si="231"/>
        <v>0.64820484274979129</v>
      </c>
      <c r="H1503" s="4">
        <f t="shared" si="232"/>
        <v>0.64820484274979129</v>
      </c>
      <c r="I1503" s="4">
        <f t="shared" si="233"/>
        <v>0.70499999999999996</v>
      </c>
      <c r="J1503">
        <f t="shared" si="235"/>
        <v>1</v>
      </c>
      <c r="K1503" t="str">
        <f>train!T1503</f>
        <v>yes</v>
      </c>
      <c r="L1503">
        <f t="shared" si="236"/>
        <v>1.128143884114172</v>
      </c>
      <c r="M1503">
        <f t="shared" si="237"/>
        <v>1.2362521429294768</v>
      </c>
      <c r="N1503">
        <f t="shared" si="238"/>
        <v>1.2362521429294768</v>
      </c>
      <c r="O1503">
        <f t="shared" si="239"/>
        <v>1.2362521429294768</v>
      </c>
    </row>
    <row r="1504" spans="1:15">
      <c r="A1504">
        <f t="shared" si="234"/>
        <v>1503</v>
      </c>
      <c r="B1504">
        <f>train!G1504</f>
        <v>135.80000000000001</v>
      </c>
      <c r="C1504">
        <f>train!J1504</f>
        <v>222.5</v>
      </c>
      <c r="D1504">
        <f>train!M1504</f>
        <v>235.6</v>
      </c>
      <c r="E1504">
        <f>train!P1504</f>
        <v>7.9</v>
      </c>
      <c r="F1504" s="4">
        <f t="shared" si="230"/>
        <v>0.38634423897581793</v>
      </c>
      <c r="G1504" s="4">
        <f t="shared" si="231"/>
        <v>0.61925967158363482</v>
      </c>
      <c r="H1504" s="4">
        <f t="shared" si="232"/>
        <v>0.61925967158363482</v>
      </c>
      <c r="I1504" s="4">
        <f t="shared" si="233"/>
        <v>0.39500000000000002</v>
      </c>
      <c r="J1504">
        <f t="shared" si="235"/>
        <v>2</v>
      </c>
      <c r="K1504" t="str">
        <f>train!T1504</f>
        <v>no</v>
      </c>
      <c r="L1504">
        <f t="shared" si="236"/>
        <v>1.128143884114172</v>
      </c>
      <c r="M1504">
        <f t="shared" si="237"/>
        <v>1.0354959935651835</v>
      </c>
      <c r="N1504">
        <f t="shared" si="238"/>
        <v>1.0354959935651835</v>
      </c>
      <c r="O1504">
        <f t="shared" si="239"/>
        <v>1.0354959935651835</v>
      </c>
    </row>
    <row r="1505" spans="1:15">
      <c r="A1505">
        <f t="shared" si="234"/>
        <v>1504</v>
      </c>
      <c r="B1505">
        <f>train!G1505</f>
        <v>160.69999999999999</v>
      </c>
      <c r="C1505">
        <f>train!J1505</f>
        <v>146.80000000000001</v>
      </c>
      <c r="D1505">
        <f>train!M1505</f>
        <v>287.8</v>
      </c>
      <c r="E1505">
        <f>train!P1505</f>
        <v>8.1999999999999993</v>
      </c>
      <c r="F1505" s="4">
        <f t="shared" si="230"/>
        <v>0.4571834992887624</v>
      </c>
      <c r="G1505" s="4">
        <f t="shared" si="231"/>
        <v>0.40857222376843866</v>
      </c>
      <c r="H1505" s="4">
        <f t="shared" si="232"/>
        <v>0.40857222376843866</v>
      </c>
      <c r="I1505" s="4">
        <f t="shared" si="233"/>
        <v>0.41</v>
      </c>
      <c r="J1505">
        <f t="shared" si="235"/>
        <v>2</v>
      </c>
      <c r="K1505" t="str">
        <f>train!T1505</f>
        <v>no</v>
      </c>
      <c r="L1505">
        <f t="shared" si="236"/>
        <v>1.128143884114172</v>
      </c>
      <c r="M1505">
        <f t="shared" si="237"/>
        <v>0.84319587053785561</v>
      </c>
      <c r="N1505">
        <f t="shared" si="238"/>
        <v>0.84319587053785561</v>
      </c>
      <c r="O1505">
        <f t="shared" si="239"/>
        <v>0.84319587053785561</v>
      </c>
    </row>
    <row r="1506" spans="1:15">
      <c r="A1506">
        <f t="shared" si="234"/>
        <v>1505</v>
      </c>
      <c r="B1506">
        <f>train!G1506</f>
        <v>202.5</v>
      </c>
      <c r="C1506">
        <f>train!J1506</f>
        <v>241.4</v>
      </c>
      <c r="D1506">
        <f>train!M1506</f>
        <v>169.6</v>
      </c>
      <c r="E1506">
        <f>train!P1506</f>
        <v>7.8</v>
      </c>
      <c r="F1506" s="4">
        <f t="shared" si="230"/>
        <v>0.57610241820768138</v>
      </c>
      <c r="G1506" s="4">
        <f t="shared" si="231"/>
        <v>0.67186195379905367</v>
      </c>
      <c r="H1506" s="4">
        <f t="shared" si="232"/>
        <v>0.67186195379905367</v>
      </c>
      <c r="I1506" s="4">
        <f t="shared" si="233"/>
        <v>0.39</v>
      </c>
      <c r="J1506">
        <f t="shared" si="235"/>
        <v>1</v>
      </c>
      <c r="K1506" t="str">
        <f>train!T1506</f>
        <v>no</v>
      </c>
      <c r="L1506">
        <f t="shared" si="236"/>
        <v>1.128143884114172</v>
      </c>
      <c r="M1506">
        <f t="shared" si="237"/>
        <v>1.1776208923885911</v>
      </c>
      <c r="N1506">
        <f t="shared" si="238"/>
        <v>1.1776208923885911</v>
      </c>
      <c r="O1506">
        <f t="shared" si="239"/>
        <v>1.1776208923885911</v>
      </c>
    </row>
    <row r="1507" spans="1:15">
      <c r="A1507">
        <f t="shared" si="234"/>
        <v>1506</v>
      </c>
      <c r="B1507">
        <f>train!G1507</f>
        <v>152.19999999999999</v>
      </c>
      <c r="C1507">
        <f>train!J1507</f>
        <v>227.1</v>
      </c>
      <c r="D1507">
        <f>train!M1507</f>
        <v>195.7</v>
      </c>
      <c r="E1507">
        <f>train!P1507</f>
        <v>12.3</v>
      </c>
      <c r="F1507" s="4">
        <f t="shared" si="230"/>
        <v>0.43300142247510665</v>
      </c>
      <c r="G1507" s="4">
        <f t="shared" si="231"/>
        <v>0.63206234344558865</v>
      </c>
      <c r="H1507" s="4">
        <f t="shared" si="232"/>
        <v>0.63206234344558865</v>
      </c>
      <c r="I1507" s="4">
        <f t="shared" si="233"/>
        <v>0.61499999999999999</v>
      </c>
      <c r="J1507">
        <f t="shared" si="235"/>
        <v>1</v>
      </c>
      <c r="K1507" t="str">
        <f>train!T1507</f>
        <v>no</v>
      </c>
      <c r="L1507">
        <f t="shared" si="236"/>
        <v>1.128143884114172</v>
      </c>
      <c r="M1507">
        <f t="shared" si="237"/>
        <v>1.1682126706509068</v>
      </c>
      <c r="N1507">
        <f t="shared" si="238"/>
        <v>1.1682126706509068</v>
      </c>
      <c r="O1507">
        <f t="shared" si="239"/>
        <v>1.1682126706509068</v>
      </c>
    </row>
    <row r="1508" spans="1:15">
      <c r="A1508">
        <f t="shared" si="234"/>
        <v>1507</v>
      </c>
      <c r="B1508">
        <f>train!G1508</f>
        <v>227.4</v>
      </c>
      <c r="C1508">
        <f>train!J1508</f>
        <v>73.2</v>
      </c>
      <c r="D1508">
        <f>train!M1508</f>
        <v>114.3</v>
      </c>
      <c r="E1508">
        <f>train!P1508</f>
        <v>4.7</v>
      </c>
      <c r="F1508" s="4">
        <f t="shared" si="230"/>
        <v>0.6469416785206259</v>
      </c>
      <c r="G1508" s="4">
        <f t="shared" si="231"/>
        <v>0.20372947397717786</v>
      </c>
      <c r="H1508" s="4">
        <f t="shared" si="232"/>
        <v>0.20372947397717786</v>
      </c>
      <c r="I1508" s="4">
        <f t="shared" si="233"/>
        <v>0.23500000000000001</v>
      </c>
      <c r="J1508">
        <f t="shared" si="235"/>
        <v>2</v>
      </c>
      <c r="K1508" t="str">
        <f>train!T1508</f>
        <v>no</v>
      </c>
      <c r="L1508">
        <f t="shared" si="236"/>
        <v>1.128143884114172</v>
      </c>
      <c r="M1508">
        <f t="shared" si="237"/>
        <v>0.74617017666288432</v>
      </c>
      <c r="N1508">
        <f t="shared" si="238"/>
        <v>0.74617017666288432</v>
      </c>
      <c r="O1508">
        <f t="shared" si="239"/>
        <v>0.74617017666288432</v>
      </c>
    </row>
    <row r="1509" spans="1:15">
      <c r="A1509">
        <f t="shared" si="234"/>
        <v>1508</v>
      </c>
      <c r="B1509">
        <f>train!G1509</f>
        <v>191.6</v>
      </c>
      <c r="C1509">
        <f>train!J1509</f>
        <v>205.6</v>
      </c>
      <c r="D1509">
        <f>train!M1509</f>
        <v>210.2</v>
      </c>
      <c r="E1509">
        <f>train!P1509</f>
        <v>9.1999999999999993</v>
      </c>
      <c r="F1509" s="4">
        <f t="shared" si="230"/>
        <v>0.54509246088193453</v>
      </c>
      <c r="G1509" s="4">
        <f t="shared" si="231"/>
        <v>0.57222376843863065</v>
      </c>
      <c r="H1509" s="4">
        <f t="shared" si="232"/>
        <v>0.57222376843863065</v>
      </c>
      <c r="I1509" s="4">
        <f t="shared" si="233"/>
        <v>0.45999999999999996</v>
      </c>
      <c r="J1509">
        <f t="shared" si="235"/>
        <v>2</v>
      </c>
      <c r="K1509" t="str">
        <f>train!T1509</f>
        <v>no</v>
      </c>
      <c r="L1509">
        <f t="shared" si="236"/>
        <v>1.128143884114172</v>
      </c>
      <c r="M1509">
        <f t="shared" si="237"/>
        <v>1.0787056471728229</v>
      </c>
      <c r="N1509">
        <f t="shared" si="238"/>
        <v>1.0787056471728229</v>
      </c>
      <c r="O1509">
        <f t="shared" si="239"/>
        <v>1.0787056471728229</v>
      </c>
    </row>
    <row r="1510" spans="1:15">
      <c r="A1510">
        <f t="shared" si="234"/>
        <v>1509</v>
      </c>
      <c r="B1510">
        <f>train!G1510</f>
        <v>138.9</v>
      </c>
      <c r="C1510">
        <f>train!J1510</f>
        <v>211.6</v>
      </c>
      <c r="D1510">
        <f>train!M1510</f>
        <v>179.5</v>
      </c>
      <c r="E1510">
        <f>train!P1510</f>
        <v>10.8</v>
      </c>
      <c r="F1510" s="4">
        <f t="shared" si="230"/>
        <v>0.39516358463726886</v>
      </c>
      <c r="G1510" s="4">
        <f t="shared" si="231"/>
        <v>0.58892290564987471</v>
      </c>
      <c r="H1510" s="4">
        <f t="shared" si="232"/>
        <v>0.58892290564987471</v>
      </c>
      <c r="I1510" s="4">
        <f t="shared" si="233"/>
        <v>0.54</v>
      </c>
      <c r="J1510">
        <f t="shared" si="235"/>
        <v>2</v>
      </c>
      <c r="K1510" t="str">
        <f>train!T1510</f>
        <v>no</v>
      </c>
      <c r="L1510">
        <f t="shared" si="236"/>
        <v>1.128143884114172</v>
      </c>
      <c r="M1510">
        <f t="shared" si="237"/>
        <v>1.0683700839229628</v>
      </c>
      <c r="N1510">
        <f t="shared" si="238"/>
        <v>1.0683700839229628</v>
      </c>
      <c r="O1510">
        <f t="shared" si="239"/>
        <v>1.0683700839229628</v>
      </c>
    </row>
    <row r="1511" spans="1:15">
      <c r="A1511">
        <f t="shared" si="234"/>
        <v>1510</v>
      </c>
      <c r="B1511">
        <f>train!G1511</f>
        <v>127</v>
      </c>
      <c r="C1511">
        <f>train!J1511</f>
        <v>206.9</v>
      </c>
      <c r="D1511">
        <f>train!M1511</f>
        <v>231.7</v>
      </c>
      <c r="E1511">
        <f>train!P1511</f>
        <v>6.1</v>
      </c>
      <c r="F1511" s="4">
        <f t="shared" si="230"/>
        <v>0.36130867709815079</v>
      </c>
      <c r="G1511" s="4">
        <f t="shared" si="231"/>
        <v>0.57584191483440017</v>
      </c>
      <c r="H1511" s="4">
        <f t="shared" si="232"/>
        <v>0.57584191483440017</v>
      </c>
      <c r="I1511" s="4">
        <f t="shared" si="233"/>
        <v>0.30499999999999999</v>
      </c>
      <c r="J1511">
        <f t="shared" si="235"/>
        <v>2</v>
      </c>
      <c r="K1511" t="str">
        <f>train!T1511</f>
        <v>no</v>
      </c>
      <c r="L1511">
        <f t="shared" si="236"/>
        <v>1.128143884114172</v>
      </c>
      <c r="M1511">
        <f t="shared" si="237"/>
        <v>0.94167764224638617</v>
      </c>
      <c r="N1511">
        <f t="shared" si="238"/>
        <v>0.94167764224638617</v>
      </c>
      <c r="O1511">
        <f t="shared" si="239"/>
        <v>0.94167764224638617</v>
      </c>
    </row>
    <row r="1512" spans="1:15">
      <c r="A1512">
        <f t="shared" si="234"/>
        <v>1511</v>
      </c>
      <c r="B1512">
        <f>train!G1512</f>
        <v>168.6</v>
      </c>
      <c r="C1512">
        <f>train!J1512</f>
        <v>259.2</v>
      </c>
      <c r="D1512">
        <f>train!M1512</f>
        <v>279.8</v>
      </c>
      <c r="E1512">
        <f>train!P1512</f>
        <v>7.3</v>
      </c>
      <c r="F1512" s="4">
        <f t="shared" si="230"/>
        <v>0.47965860597439541</v>
      </c>
      <c r="G1512" s="4">
        <f t="shared" si="231"/>
        <v>0.72140272752574441</v>
      </c>
      <c r="H1512" s="4">
        <f t="shared" si="232"/>
        <v>0.72140272752574441</v>
      </c>
      <c r="I1512" s="4">
        <f t="shared" si="233"/>
        <v>0.36499999999999999</v>
      </c>
      <c r="J1512">
        <f t="shared" si="235"/>
        <v>1</v>
      </c>
      <c r="K1512" t="str">
        <f>train!T1512</f>
        <v>no</v>
      </c>
      <c r="L1512">
        <f t="shared" si="236"/>
        <v>1.128143884114172</v>
      </c>
      <c r="M1512">
        <f t="shared" si="237"/>
        <v>1.1849646276781713</v>
      </c>
      <c r="N1512">
        <f t="shared" si="238"/>
        <v>1.1849646276781713</v>
      </c>
      <c r="O1512">
        <f t="shared" si="239"/>
        <v>1.1849646276781713</v>
      </c>
    </row>
    <row r="1513" spans="1:15">
      <c r="A1513">
        <f t="shared" si="234"/>
        <v>1512</v>
      </c>
      <c r="B1513">
        <f>train!G1513</f>
        <v>286.60000000000002</v>
      </c>
      <c r="C1513">
        <f>train!J1513</f>
        <v>223.2</v>
      </c>
      <c r="D1513">
        <f>train!M1513</f>
        <v>203.7</v>
      </c>
      <c r="E1513">
        <f>train!P1513</f>
        <v>11.5</v>
      </c>
      <c r="F1513" s="4">
        <f t="shared" si="230"/>
        <v>0.81536273115220492</v>
      </c>
      <c r="G1513" s="4">
        <f t="shared" si="231"/>
        <v>0.62120790425827999</v>
      </c>
      <c r="H1513" s="4">
        <f t="shared" si="232"/>
        <v>0.62120790425827999</v>
      </c>
      <c r="I1513" s="4">
        <f t="shared" si="233"/>
        <v>0.57499999999999996</v>
      </c>
      <c r="J1513">
        <f t="shared" si="235"/>
        <v>1</v>
      </c>
      <c r="K1513" t="str">
        <f>train!T1513</f>
        <v>yes</v>
      </c>
      <c r="L1513">
        <f t="shared" si="236"/>
        <v>1.128143884114172</v>
      </c>
      <c r="M1513">
        <f t="shared" si="237"/>
        <v>1.3293757572552283</v>
      </c>
      <c r="N1513">
        <f t="shared" si="238"/>
        <v>1.3293757572552283</v>
      </c>
      <c r="O1513">
        <f t="shared" si="239"/>
        <v>1.3293757572552283</v>
      </c>
    </row>
    <row r="1514" spans="1:15">
      <c r="A1514">
        <f t="shared" si="234"/>
        <v>1513</v>
      </c>
      <c r="B1514">
        <f>train!G1514</f>
        <v>164.6</v>
      </c>
      <c r="C1514">
        <f>train!J1514</f>
        <v>262.8</v>
      </c>
      <c r="D1514">
        <f>train!M1514</f>
        <v>123.8</v>
      </c>
      <c r="E1514">
        <f>train!P1514</f>
        <v>15.2</v>
      </c>
      <c r="F1514" s="4">
        <f t="shared" si="230"/>
        <v>0.46827880512091036</v>
      </c>
      <c r="G1514" s="4">
        <f t="shared" si="231"/>
        <v>0.73142220985249096</v>
      </c>
      <c r="H1514" s="4">
        <f t="shared" si="232"/>
        <v>0.73142220985249096</v>
      </c>
      <c r="I1514" s="4">
        <f t="shared" si="233"/>
        <v>0.76</v>
      </c>
      <c r="J1514">
        <f t="shared" si="235"/>
        <v>1</v>
      </c>
      <c r="K1514" t="str">
        <f>train!T1514</f>
        <v>no</v>
      </c>
      <c r="L1514">
        <f t="shared" si="236"/>
        <v>1.128143884114172</v>
      </c>
      <c r="M1514">
        <f t="shared" si="237"/>
        <v>1.3663242431635583</v>
      </c>
      <c r="N1514">
        <f t="shared" si="238"/>
        <v>1.3663242431635583</v>
      </c>
      <c r="O1514">
        <f t="shared" si="239"/>
        <v>1.3663242431635583</v>
      </c>
    </row>
    <row r="1515" spans="1:15">
      <c r="A1515">
        <f t="shared" si="234"/>
        <v>1514</v>
      </c>
      <c r="B1515">
        <f>train!G1515</f>
        <v>144</v>
      </c>
      <c r="C1515">
        <f>train!J1515</f>
        <v>135.80000000000001</v>
      </c>
      <c r="D1515">
        <f>train!M1515</f>
        <v>212.4</v>
      </c>
      <c r="E1515">
        <f>train!P1515</f>
        <v>13</v>
      </c>
      <c r="F1515" s="4">
        <f t="shared" si="230"/>
        <v>0.40967283072546229</v>
      </c>
      <c r="G1515" s="4">
        <f t="shared" si="231"/>
        <v>0.37795713888115784</v>
      </c>
      <c r="H1515" s="4">
        <f t="shared" si="232"/>
        <v>0.37795713888115784</v>
      </c>
      <c r="I1515" s="4">
        <f t="shared" si="233"/>
        <v>0.65</v>
      </c>
      <c r="J1515">
        <f t="shared" si="235"/>
        <v>2</v>
      </c>
      <c r="K1515" t="str">
        <f>train!T1515</f>
        <v>no</v>
      </c>
      <c r="L1515">
        <f t="shared" si="236"/>
        <v>1.128143884114172</v>
      </c>
      <c r="M1515">
        <f t="shared" si="237"/>
        <v>0.9359674277970762</v>
      </c>
      <c r="N1515">
        <f t="shared" si="238"/>
        <v>0.9359674277970762</v>
      </c>
      <c r="O1515">
        <f t="shared" si="239"/>
        <v>0.9359674277970762</v>
      </c>
    </row>
    <row r="1516" spans="1:15">
      <c r="A1516">
        <f t="shared" si="234"/>
        <v>1515</v>
      </c>
      <c r="B1516">
        <f>train!G1516</f>
        <v>141.6</v>
      </c>
      <c r="C1516">
        <f>train!J1516</f>
        <v>207.9</v>
      </c>
      <c r="D1516">
        <f>train!M1516</f>
        <v>203.6</v>
      </c>
      <c r="E1516">
        <f>train!P1516</f>
        <v>10.199999999999999</v>
      </c>
      <c r="F1516" s="4">
        <f t="shared" si="230"/>
        <v>0.40284495021337124</v>
      </c>
      <c r="G1516" s="4">
        <f t="shared" si="231"/>
        <v>0.57862510436960757</v>
      </c>
      <c r="H1516" s="4">
        <f t="shared" si="232"/>
        <v>0.57862510436960757</v>
      </c>
      <c r="I1516" s="4">
        <f t="shared" si="233"/>
        <v>0.51</v>
      </c>
      <c r="J1516">
        <f t="shared" si="235"/>
        <v>2</v>
      </c>
      <c r="K1516" t="str">
        <f>train!T1516</f>
        <v>no</v>
      </c>
      <c r="L1516">
        <f t="shared" si="236"/>
        <v>1.128143884114172</v>
      </c>
      <c r="M1516">
        <f t="shared" si="237"/>
        <v>1.0449871179712658</v>
      </c>
      <c r="N1516">
        <f t="shared" si="238"/>
        <v>1.0449871179712658</v>
      </c>
      <c r="O1516">
        <f t="shared" si="239"/>
        <v>1.0449871179712658</v>
      </c>
    </row>
    <row r="1517" spans="1:15">
      <c r="A1517">
        <f t="shared" si="234"/>
        <v>1516</v>
      </c>
      <c r="B1517">
        <f>train!G1517</f>
        <v>163.19999999999999</v>
      </c>
      <c r="C1517">
        <f>train!J1517</f>
        <v>167.6</v>
      </c>
      <c r="D1517">
        <f>train!M1517</f>
        <v>87.5</v>
      </c>
      <c r="E1517">
        <f>train!P1517</f>
        <v>6.2</v>
      </c>
      <c r="F1517" s="4">
        <f t="shared" si="230"/>
        <v>0.46429587482219059</v>
      </c>
      <c r="G1517" s="4">
        <f t="shared" si="231"/>
        <v>0.46646256610075143</v>
      </c>
      <c r="H1517" s="4">
        <f t="shared" si="232"/>
        <v>0.46646256610075143</v>
      </c>
      <c r="I1517" s="4">
        <f t="shared" si="233"/>
        <v>0.31</v>
      </c>
      <c r="J1517">
        <f t="shared" si="235"/>
        <v>2</v>
      </c>
      <c r="K1517" t="str">
        <f>train!T1517</f>
        <v>no</v>
      </c>
      <c r="L1517">
        <f t="shared" si="236"/>
        <v>1.128143884114172</v>
      </c>
      <c r="M1517">
        <f t="shared" si="237"/>
        <v>0.86420212365134752</v>
      </c>
      <c r="N1517">
        <f t="shared" si="238"/>
        <v>0.86420212365134752</v>
      </c>
      <c r="O1517">
        <f t="shared" si="239"/>
        <v>0.86420212365134752</v>
      </c>
    </row>
    <row r="1518" spans="1:15">
      <c r="A1518">
        <f t="shared" si="234"/>
        <v>1517</v>
      </c>
      <c r="B1518">
        <f>train!G1518</f>
        <v>176.1</v>
      </c>
      <c r="C1518">
        <f>train!J1518</f>
        <v>199.7</v>
      </c>
      <c r="D1518">
        <f>train!M1518</f>
        <v>263.89999999999998</v>
      </c>
      <c r="E1518">
        <f>train!P1518</f>
        <v>8.5</v>
      </c>
      <c r="F1518" s="4">
        <f t="shared" si="230"/>
        <v>0.50099573257467989</v>
      </c>
      <c r="G1518" s="4">
        <f t="shared" si="231"/>
        <v>0.55580295018090731</v>
      </c>
      <c r="H1518" s="4">
        <f t="shared" si="232"/>
        <v>0.55580295018090731</v>
      </c>
      <c r="I1518" s="4">
        <f t="shared" si="233"/>
        <v>0.42499999999999999</v>
      </c>
      <c r="J1518">
        <f t="shared" si="235"/>
        <v>2</v>
      </c>
      <c r="K1518" t="str">
        <f>train!T1518</f>
        <v>no</v>
      </c>
      <c r="L1518">
        <f t="shared" si="236"/>
        <v>1.128143884114172</v>
      </c>
      <c r="M1518">
        <f t="shared" si="237"/>
        <v>1.0244293840561391</v>
      </c>
      <c r="N1518">
        <f t="shared" si="238"/>
        <v>1.0244293840561391</v>
      </c>
      <c r="O1518">
        <f t="shared" si="239"/>
        <v>1.0244293840561391</v>
      </c>
    </row>
    <row r="1519" spans="1:15">
      <c r="A1519">
        <f t="shared" si="234"/>
        <v>1518</v>
      </c>
      <c r="B1519">
        <f>train!G1519</f>
        <v>174.9</v>
      </c>
      <c r="C1519">
        <f>train!J1519</f>
        <v>262</v>
      </c>
      <c r="D1519">
        <f>train!M1519</f>
        <v>210</v>
      </c>
      <c r="E1519">
        <f>train!P1519</f>
        <v>8.5</v>
      </c>
      <c r="F1519" s="4">
        <f t="shared" si="230"/>
        <v>0.49758179231863442</v>
      </c>
      <c r="G1519" s="4">
        <f t="shared" si="231"/>
        <v>0.72919565822432508</v>
      </c>
      <c r="H1519" s="4">
        <f t="shared" si="232"/>
        <v>0.72919565822432508</v>
      </c>
      <c r="I1519" s="4">
        <f t="shared" si="233"/>
        <v>0.42499999999999999</v>
      </c>
      <c r="J1519">
        <f t="shared" si="235"/>
        <v>1</v>
      </c>
      <c r="K1519" t="str">
        <f>train!T1519</f>
        <v>no</v>
      </c>
      <c r="L1519">
        <f t="shared" si="236"/>
        <v>1.128143884114172</v>
      </c>
      <c r="M1519">
        <f t="shared" si="237"/>
        <v>1.2213374865259143</v>
      </c>
      <c r="N1519">
        <f t="shared" si="238"/>
        <v>1.2213374865259143</v>
      </c>
      <c r="O1519">
        <f t="shared" si="239"/>
        <v>1.2213374865259143</v>
      </c>
    </row>
    <row r="1520" spans="1:15">
      <c r="A1520">
        <f t="shared" si="234"/>
        <v>1519</v>
      </c>
      <c r="B1520">
        <f>train!G1520</f>
        <v>187.3</v>
      </c>
      <c r="C1520">
        <f>train!J1520</f>
        <v>160.69999999999999</v>
      </c>
      <c r="D1520">
        <f>train!M1520</f>
        <v>263.8</v>
      </c>
      <c r="E1520">
        <f>train!P1520</f>
        <v>9.6</v>
      </c>
      <c r="F1520" s="4">
        <f t="shared" si="230"/>
        <v>0.53285917496443813</v>
      </c>
      <c r="G1520" s="4">
        <f t="shared" si="231"/>
        <v>0.44725855830782074</v>
      </c>
      <c r="H1520" s="4">
        <f t="shared" si="232"/>
        <v>0.44725855830782074</v>
      </c>
      <c r="I1520" s="4">
        <f t="shared" si="233"/>
        <v>0.48</v>
      </c>
      <c r="J1520">
        <f t="shared" si="235"/>
        <v>2</v>
      </c>
      <c r="K1520" t="str">
        <f>train!T1520</f>
        <v>yes</v>
      </c>
      <c r="L1520">
        <f t="shared" si="236"/>
        <v>1.128143884114172</v>
      </c>
      <c r="M1520">
        <f t="shared" si="237"/>
        <v>0.95625275754005656</v>
      </c>
      <c r="N1520">
        <f t="shared" si="238"/>
        <v>0.95625275754005656</v>
      </c>
      <c r="O1520">
        <f t="shared" si="239"/>
        <v>0.95625275754005656</v>
      </c>
    </row>
    <row r="1521" spans="1:15">
      <c r="A1521">
        <f t="shared" si="234"/>
        <v>1520</v>
      </c>
      <c r="B1521">
        <f>train!G1521</f>
        <v>211.8</v>
      </c>
      <c r="C1521">
        <f>train!J1521</f>
        <v>230.9</v>
      </c>
      <c r="D1521">
        <f>train!M1521</f>
        <v>217.1</v>
      </c>
      <c r="E1521">
        <f>train!P1521</f>
        <v>10.7</v>
      </c>
      <c r="F1521" s="4">
        <f t="shared" si="230"/>
        <v>0.60256045519203416</v>
      </c>
      <c r="G1521" s="4">
        <f t="shared" si="231"/>
        <v>0.6426384636793766</v>
      </c>
      <c r="H1521" s="4">
        <f t="shared" si="232"/>
        <v>0.6426384636793766</v>
      </c>
      <c r="I1521" s="4">
        <f t="shared" si="233"/>
        <v>0.53499999999999992</v>
      </c>
      <c r="J1521">
        <f t="shared" si="235"/>
        <v>1</v>
      </c>
      <c r="K1521" t="str">
        <f>train!T1521</f>
        <v>no</v>
      </c>
      <c r="L1521">
        <f t="shared" si="236"/>
        <v>1.128143884114172</v>
      </c>
      <c r="M1521">
        <f t="shared" si="237"/>
        <v>1.2146079582159877</v>
      </c>
      <c r="N1521">
        <f t="shared" si="238"/>
        <v>1.2146079582159877</v>
      </c>
      <c r="O1521">
        <f t="shared" si="239"/>
        <v>1.2146079582159877</v>
      </c>
    </row>
    <row r="1522" spans="1:15">
      <c r="A1522">
        <f t="shared" si="234"/>
        <v>1521</v>
      </c>
      <c r="B1522">
        <f>train!G1522</f>
        <v>241.9</v>
      </c>
      <c r="C1522">
        <f>train!J1522</f>
        <v>126.9</v>
      </c>
      <c r="D1522">
        <f>train!M1522</f>
        <v>185.6</v>
      </c>
      <c r="E1522">
        <f>train!P1522</f>
        <v>11.7</v>
      </c>
      <c r="F1522" s="4">
        <f t="shared" si="230"/>
        <v>0.68819345661450926</v>
      </c>
      <c r="G1522" s="4">
        <f t="shared" si="231"/>
        <v>0.35318675201781241</v>
      </c>
      <c r="H1522" s="4">
        <f t="shared" si="232"/>
        <v>0.35318675201781241</v>
      </c>
      <c r="I1522" s="4">
        <f t="shared" si="233"/>
        <v>0.58499999999999996</v>
      </c>
      <c r="J1522">
        <f t="shared" si="235"/>
        <v>2</v>
      </c>
      <c r="K1522" t="str">
        <f>train!T1522</f>
        <v>no</v>
      </c>
      <c r="L1522">
        <f t="shared" si="236"/>
        <v>1.128143884114172</v>
      </c>
      <c r="M1522">
        <f t="shared" si="237"/>
        <v>1.0321419463081665</v>
      </c>
      <c r="N1522">
        <f t="shared" si="238"/>
        <v>1.0321419463081665</v>
      </c>
      <c r="O1522">
        <f t="shared" si="239"/>
        <v>1.0321419463081665</v>
      </c>
    </row>
    <row r="1523" spans="1:15">
      <c r="A1523">
        <f t="shared" si="234"/>
        <v>1522</v>
      </c>
      <c r="B1523">
        <f>train!G1523</f>
        <v>196.1</v>
      </c>
      <c r="C1523">
        <f>train!J1523</f>
        <v>199.7</v>
      </c>
      <c r="D1523">
        <f>train!M1523</f>
        <v>135.9</v>
      </c>
      <c r="E1523">
        <f>train!P1523</f>
        <v>12.9</v>
      </c>
      <c r="F1523" s="4">
        <f t="shared" si="230"/>
        <v>0.55789473684210522</v>
      </c>
      <c r="G1523" s="4">
        <f t="shared" si="231"/>
        <v>0.55580295018090731</v>
      </c>
      <c r="H1523" s="4">
        <f t="shared" si="232"/>
        <v>0.55580295018090731</v>
      </c>
      <c r="I1523" s="4">
        <f t="shared" si="233"/>
        <v>0.64500000000000002</v>
      </c>
      <c r="J1523">
        <f t="shared" si="235"/>
        <v>1</v>
      </c>
      <c r="K1523" t="str">
        <f>train!T1523</f>
        <v>no</v>
      </c>
      <c r="L1523">
        <f t="shared" si="236"/>
        <v>1.128143884114172</v>
      </c>
      <c r="M1523">
        <f t="shared" si="237"/>
        <v>1.1597867805142987</v>
      </c>
      <c r="N1523">
        <f t="shared" si="238"/>
        <v>1.1597867805142987</v>
      </c>
      <c r="O1523">
        <f t="shared" si="239"/>
        <v>1.1597867805142987</v>
      </c>
    </row>
    <row r="1524" spans="1:15">
      <c r="A1524">
        <f t="shared" si="234"/>
        <v>1523</v>
      </c>
      <c r="B1524">
        <f>train!G1524</f>
        <v>231.3</v>
      </c>
      <c r="C1524">
        <f>train!J1524</f>
        <v>210.4</v>
      </c>
      <c r="D1524">
        <f>train!M1524</f>
        <v>217.4</v>
      </c>
      <c r="E1524">
        <f>train!P1524</f>
        <v>12.4</v>
      </c>
      <c r="F1524" s="4">
        <f t="shared" si="230"/>
        <v>0.65803698435277391</v>
      </c>
      <c r="G1524" s="4">
        <f t="shared" si="231"/>
        <v>0.5855830782076259</v>
      </c>
      <c r="H1524" s="4">
        <f t="shared" si="232"/>
        <v>0.5855830782076259</v>
      </c>
      <c r="I1524" s="4">
        <f t="shared" si="233"/>
        <v>0.62</v>
      </c>
      <c r="J1524">
        <f t="shared" si="235"/>
        <v>1</v>
      </c>
      <c r="K1524" t="str">
        <f>train!T1524</f>
        <v>no</v>
      </c>
      <c r="L1524">
        <f t="shared" si="236"/>
        <v>1.128143884114172</v>
      </c>
      <c r="M1524">
        <f t="shared" si="237"/>
        <v>1.2260618890342894</v>
      </c>
      <c r="N1524">
        <f t="shared" si="238"/>
        <v>1.2260618890342894</v>
      </c>
      <c r="O1524">
        <f t="shared" si="239"/>
        <v>1.2260618890342894</v>
      </c>
    </row>
    <row r="1525" spans="1:15">
      <c r="A1525">
        <f t="shared" si="234"/>
        <v>1524</v>
      </c>
      <c r="B1525">
        <f>train!G1525</f>
        <v>161.6</v>
      </c>
      <c r="C1525">
        <f>train!J1525</f>
        <v>196.3</v>
      </c>
      <c r="D1525">
        <f>train!M1525</f>
        <v>294.8</v>
      </c>
      <c r="E1525">
        <f>train!P1525</f>
        <v>13.8</v>
      </c>
      <c r="F1525" s="4">
        <f t="shared" si="230"/>
        <v>0.45974395448079658</v>
      </c>
      <c r="G1525" s="4">
        <f t="shared" si="231"/>
        <v>0.5463401057612024</v>
      </c>
      <c r="H1525" s="4">
        <f t="shared" si="232"/>
        <v>0.5463401057612024</v>
      </c>
      <c r="I1525" s="4">
        <f t="shared" si="233"/>
        <v>0.69000000000000006</v>
      </c>
      <c r="J1525">
        <f t="shared" si="235"/>
        <v>1</v>
      </c>
      <c r="K1525" t="str">
        <f>train!T1525</f>
        <v>no</v>
      </c>
      <c r="L1525">
        <f t="shared" si="236"/>
        <v>1.128143884114172</v>
      </c>
      <c r="M1525">
        <f t="shared" si="237"/>
        <v>1.1333311634328092</v>
      </c>
      <c r="N1525">
        <f t="shared" si="238"/>
        <v>1.1333311634328092</v>
      </c>
      <c r="O1525">
        <f t="shared" si="239"/>
        <v>1.1333311634328092</v>
      </c>
    </row>
    <row r="1526" spans="1:15">
      <c r="A1526">
        <f t="shared" si="234"/>
        <v>1525</v>
      </c>
      <c r="B1526">
        <f>train!G1526</f>
        <v>194</v>
      </c>
      <c r="C1526">
        <f>train!J1526</f>
        <v>241</v>
      </c>
      <c r="D1526">
        <f>train!M1526</f>
        <v>227.5</v>
      </c>
      <c r="E1526">
        <f>train!P1526</f>
        <v>11.9</v>
      </c>
      <c r="F1526" s="4">
        <f t="shared" si="230"/>
        <v>0.55192034139402557</v>
      </c>
      <c r="G1526" s="4">
        <f t="shared" si="231"/>
        <v>0.67074867798497073</v>
      </c>
      <c r="H1526" s="4">
        <f t="shared" si="232"/>
        <v>0.67074867798497073</v>
      </c>
      <c r="I1526" s="4">
        <f t="shared" si="233"/>
        <v>0.59499999999999997</v>
      </c>
      <c r="J1526">
        <f t="shared" si="235"/>
        <v>1</v>
      </c>
      <c r="K1526" t="str">
        <f>train!T1526</f>
        <v>no</v>
      </c>
      <c r="L1526">
        <f t="shared" si="236"/>
        <v>1.128143884114172</v>
      </c>
      <c r="M1526">
        <f t="shared" si="237"/>
        <v>1.2483784046841206</v>
      </c>
      <c r="N1526">
        <f t="shared" si="238"/>
        <v>1.2483784046841206</v>
      </c>
      <c r="O1526">
        <f t="shared" si="239"/>
        <v>1.2483784046841206</v>
      </c>
    </row>
    <row r="1527" spans="1:15">
      <c r="A1527">
        <f t="shared" si="234"/>
        <v>1526</v>
      </c>
      <c r="B1527">
        <f>train!G1527</f>
        <v>109.7</v>
      </c>
      <c r="C1527">
        <f>train!J1527</f>
        <v>223.8</v>
      </c>
      <c r="D1527">
        <f>train!M1527</f>
        <v>240.3</v>
      </c>
      <c r="E1527">
        <f>train!P1527</f>
        <v>15.4</v>
      </c>
      <c r="F1527" s="4">
        <f t="shared" si="230"/>
        <v>0.31209103840682789</v>
      </c>
      <c r="G1527" s="4">
        <f t="shared" si="231"/>
        <v>0.62287781797940445</v>
      </c>
      <c r="H1527" s="4">
        <f t="shared" si="232"/>
        <v>0.62287781797940445</v>
      </c>
      <c r="I1527" s="4">
        <f t="shared" si="233"/>
        <v>0.77</v>
      </c>
      <c r="J1527">
        <f t="shared" si="235"/>
        <v>1</v>
      </c>
      <c r="K1527" t="str">
        <f>train!T1527</f>
        <v>no</v>
      </c>
      <c r="L1527">
        <f t="shared" si="236"/>
        <v>1.128143884114172</v>
      </c>
      <c r="M1527">
        <f t="shared" si="237"/>
        <v>1.2108899076775808</v>
      </c>
      <c r="N1527">
        <f t="shared" si="238"/>
        <v>1.2108899076775808</v>
      </c>
      <c r="O1527">
        <f t="shared" si="239"/>
        <v>1.2108899076775808</v>
      </c>
    </row>
    <row r="1528" spans="1:15">
      <c r="A1528">
        <f t="shared" si="234"/>
        <v>1527</v>
      </c>
      <c r="B1528">
        <f>train!G1528</f>
        <v>277</v>
      </c>
      <c r="C1528">
        <f>train!J1528</f>
        <v>238.3</v>
      </c>
      <c r="D1528">
        <f>train!M1528</f>
        <v>94.4</v>
      </c>
      <c r="E1528">
        <f>train!P1528</f>
        <v>8.3000000000000007</v>
      </c>
      <c r="F1528" s="4">
        <f t="shared" si="230"/>
        <v>0.78805120910384063</v>
      </c>
      <c r="G1528" s="4">
        <f t="shared" si="231"/>
        <v>0.66323406623991099</v>
      </c>
      <c r="H1528" s="4">
        <f t="shared" si="232"/>
        <v>0.66323406623991099</v>
      </c>
      <c r="I1528" s="4">
        <f t="shared" si="233"/>
        <v>0.41500000000000004</v>
      </c>
      <c r="J1528">
        <f t="shared" si="235"/>
        <v>1</v>
      </c>
      <c r="K1528" t="str">
        <f>train!T1528</f>
        <v>no</v>
      </c>
      <c r="L1528">
        <f t="shared" si="236"/>
        <v>1.128143884114172</v>
      </c>
      <c r="M1528">
        <f t="shared" si="237"/>
        <v>1.2934483218947244</v>
      </c>
      <c r="N1528">
        <f t="shared" si="238"/>
        <v>1.2934483218947244</v>
      </c>
      <c r="O1528">
        <f t="shared" si="239"/>
        <v>1.2934483218947244</v>
      </c>
    </row>
    <row r="1529" spans="1:15">
      <c r="A1529">
        <f t="shared" si="234"/>
        <v>1528</v>
      </c>
      <c r="B1529">
        <f>train!G1529</f>
        <v>192.1</v>
      </c>
      <c r="C1529">
        <f>train!J1529</f>
        <v>163.6</v>
      </c>
      <c r="D1529">
        <f>train!M1529</f>
        <v>169.7</v>
      </c>
      <c r="E1529">
        <f>train!P1529</f>
        <v>6.1</v>
      </c>
      <c r="F1529" s="4">
        <f t="shared" si="230"/>
        <v>0.54651493598862022</v>
      </c>
      <c r="G1529" s="4">
        <f t="shared" si="231"/>
        <v>0.45532980795992206</v>
      </c>
      <c r="H1529" s="4">
        <f t="shared" si="232"/>
        <v>0.45532980795992206</v>
      </c>
      <c r="I1529" s="4">
        <f t="shared" si="233"/>
        <v>0.30499999999999999</v>
      </c>
      <c r="J1529">
        <f t="shared" si="235"/>
        <v>2</v>
      </c>
      <c r="K1529" t="str">
        <f>train!T1529</f>
        <v>no</v>
      </c>
      <c r="L1529">
        <f t="shared" si="236"/>
        <v>1.128143884114172</v>
      </c>
      <c r="M1529">
        <f t="shared" si="237"/>
        <v>0.89797218403037671</v>
      </c>
      <c r="N1529">
        <f t="shared" si="238"/>
        <v>0.89797218403037671</v>
      </c>
      <c r="O1529">
        <f t="shared" si="239"/>
        <v>0.89797218403037671</v>
      </c>
    </row>
    <row r="1530" spans="1:15">
      <c r="A1530">
        <f t="shared" si="234"/>
        <v>1529</v>
      </c>
      <c r="B1530">
        <f>train!G1530</f>
        <v>198.4</v>
      </c>
      <c r="C1530">
        <f>train!J1530</f>
        <v>216.9</v>
      </c>
      <c r="D1530">
        <f>train!M1530</f>
        <v>112.8</v>
      </c>
      <c r="E1530">
        <f>train!P1530</f>
        <v>13.1</v>
      </c>
      <c r="F1530" s="4">
        <f t="shared" si="230"/>
        <v>0.56443812233285917</v>
      </c>
      <c r="G1530" s="4">
        <f t="shared" si="231"/>
        <v>0.6036738101864737</v>
      </c>
      <c r="H1530" s="4">
        <f t="shared" si="232"/>
        <v>0.6036738101864737</v>
      </c>
      <c r="I1530" s="4">
        <f t="shared" si="233"/>
        <v>0.65500000000000003</v>
      </c>
      <c r="J1530">
        <f t="shared" si="235"/>
        <v>1</v>
      </c>
      <c r="K1530" t="str">
        <f>train!T1530</f>
        <v>no</v>
      </c>
      <c r="L1530">
        <f t="shared" si="236"/>
        <v>1.128143884114172</v>
      </c>
      <c r="M1530">
        <f t="shared" si="237"/>
        <v>1.2150965114560872</v>
      </c>
      <c r="N1530">
        <f t="shared" si="238"/>
        <v>1.2150965114560872</v>
      </c>
      <c r="O1530">
        <f t="shared" si="239"/>
        <v>1.2150965114560872</v>
      </c>
    </row>
    <row r="1531" spans="1:15">
      <c r="A1531">
        <f t="shared" si="234"/>
        <v>1530</v>
      </c>
      <c r="B1531">
        <f>train!G1531</f>
        <v>209.2</v>
      </c>
      <c r="C1531">
        <f>train!J1531</f>
        <v>159.69999999999999</v>
      </c>
      <c r="D1531">
        <f>train!M1531</f>
        <v>181.6</v>
      </c>
      <c r="E1531">
        <f>train!P1531</f>
        <v>9.5</v>
      </c>
      <c r="F1531" s="4">
        <f t="shared" si="230"/>
        <v>0.59516358463726882</v>
      </c>
      <c r="G1531" s="4">
        <f t="shared" si="231"/>
        <v>0.44447536877261334</v>
      </c>
      <c r="H1531" s="4">
        <f t="shared" si="232"/>
        <v>0.44447536877261334</v>
      </c>
      <c r="I1531" s="4">
        <f t="shared" si="233"/>
        <v>0.47499999999999998</v>
      </c>
      <c r="J1531">
        <f t="shared" si="235"/>
        <v>2</v>
      </c>
      <c r="K1531" t="str">
        <f>train!T1531</f>
        <v>no</v>
      </c>
      <c r="L1531">
        <f t="shared" si="236"/>
        <v>1.128143884114172</v>
      </c>
      <c r="M1531">
        <f t="shared" si="237"/>
        <v>0.98740133652400164</v>
      </c>
      <c r="N1531">
        <f t="shared" si="238"/>
        <v>0.98740133652400164</v>
      </c>
      <c r="O1531">
        <f t="shared" si="239"/>
        <v>0.98740133652400164</v>
      </c>
    </row>
    <row r="1532" spans="1:15">
      <c r="A1532">
        <f t="shared" si="234"/>
        <v>1531</v>
      </c>
      <c r="B1532">
        <f>train!G1532</f>
        <v>184.8</v>
      </c>
      <c r="C1532">
        <f>train!J1532</f>
        <v>216.4</v>
      </c>
      <c r="D1532">
        <f>train!M1532</f>
        <v>141.1</v>
      </c>
      <c r="E1532">
        <f>train!P1532</f>
        <v>18.399999999999999</v>
      </c>
      <c r="F1532" s="4">
        <f t="shared" si="230"/>
        <v>0.52574679943100999</v>
      </c>
      <c r="G1532" s="4">
        <f t="shared" si="231"/>
        <v>0.60228221541887006</v>
      </c>
      <c r="H1532" s="4">
        <f t="shared" si="232"/>
        <v>0.60228221541887006</v>
      </c>
      <c r="I1532" s="4">
        <f t="shared" si="233"/>
        <v>0.91999999999999993</v>
      </c>
      <c r="J1532">
        <f t="shared" si="235"/>
        <v>1</v>
      </c>
      <c r="K1532" t="str">
        <f>train!T1532</f>
        <v>no</v>
      </c>
      <c r="L1532">
        <f t="shared" si="236"/>
        <v>1.128143884114172</v>
      </c>
      <c r="M1532">
        <f t="shared" si="237"/>
        <v>1.3595210300439178</v>
      </c>
      <c r="N1532">
        <f t="shared" si="238"/>
        <v>1.3595210300439178</v>
      </c>
      <c r="O1532">
        <f t="shared" si="239"/>
        <v>1.3595210300439178</v>
      </c>
    </row>
    <row r="1533" spans="1:15">
      <c r="A1533">
        <f t="shared" si="234"/>
        <v>1532</v>
      </c>
      <c r="B1533">
        <f>train!G1533</f>
        <v>167.8</v>
      </c>
      <c r="C1533">
        <f>train!J1533</f>
        <v>142</v>
      </c>
      <c r="D1533">
        <f>train!M1533</f>
        <v>190.7</v>
      </c>
      <c r="E1533">
        <f>train!P1533</f>
        <v>7.3</v>
      </c>
      <c r="F1533" s="4">
        <f t="shared" si="230"/>
        <v>0.47738264580369849</v>
      </c>
      <c r="G1533" s="4">
        <f t="shared" si="231"/>
        <v>0.39521291399944336</v>
      </c>
      <c r="H1533" s="4">
        <f t="shared" si="232"/>
        <v>0.39521291399944336</v>
      </c>
      <c r="I1533" s="4">
        <f t="shared" si="233"/>
        <v>0.36499999999999999</v>
      </c>
      <c r="J1533">
        <f t="shared" si="235"/>
        <v>2</v>
      </c>
      <c r="K1533" t="str">
        <f>train!T1533</f>
        <v>no</v>
      </c>
      <c r="L1533">
        <f t="shared" si="236"/>
        <v>1.128143884114172</v>
      </c>
      <c r="M1533">
        <f t="shared" si="237"/>
        <v>0.82067392141970874</v>
      </c>
      <c r="N1533">
        <f t="shared" si="238"/>
        <v>0.82067392141970874</v>
      </c>
      <c r="O1533">
        <f t="shared" si="239"/>
        <v>0.82067392141970874</v>
      </c>
    </row>
    <row r="1534" spans="1:15">
      <c r="A1534">
        <f t="shared" si="234"/>
        <v>1533</v>
      </c>
      <c r="B1534">
        <f>train!G1534</f>
        <v>139.19999999999999</v>
      </c>
      <c r="C1534">
        <f>train!J1534</f>
        <v>191.4</v>
      </c>
      <c r="D1534">
        <f>train!M1534</f>
        <v>286.5</v>
      </c>
      <c r="E1534">
        <f>train!P1534</f>
        <v>11.8</v>
      </c>
      <c r="F1534" s="4">
        <f t="shared" si="230"/>
        <v>0.3960170697012802</v>
      </c>
      <c r="G1534" s="4">
        <f t="shared" si="231"/>
        <v>0.53270247703868634</v>
      </c>
      <c r="H1534" s="4">
        <f t="shared" si="232"/>
        <v>0.53270247703868634</v>
      </c>
      <c r="I1534" s="4">
        <f t="shared" si="233"/>
        <v>0.59000000000000008</v>
      </c>
      <c r="J1534">
        <f t="shared" si="235"/>
        <v>2</v>
      </c>
      <c r="K1534" t="str">
        <f>train!T1534</f>
        <v>no</v>
      </c>
      <c r="L1534">
        <f t="shared" si="236"/>
        <v>1.128143884114172</v>
      </c>
      <c r="M1534">
        <f t="shared" si="237"/>
        <v>1.0356029053556643</v>
      </c>
      <c r="N1534">
        <f t="shared" si="238"/>
        <v>1.0356029053556643</v>
      </c>
      <c r="O1534">
        <f t="shared" si="239"/>
        <v>1.0356029053556643</v>
      </c>
    </row>
    <row r="1535" spans="1:15">
      <c r="A1535">
        <f t="shared" si="234"/>
        <v>1534</v>
      </c>
      <c r="B1535">
        <f>train!G1535</f>
        <v>121.6</v>
      </c>
      <c r="C1535">
        <f>train!J1535</f>
        <v>165.3</v>
      </c>
      <c r="D1535">
        <f>train!M1535</f>
        <v>243.9</v>
      </c>
      <c r="E1535">
        <f>train!P1535</f>
        <v>8.9</v>
      </c>
      <c r="F1535" s="4">
        <f t="shared" si="230"/>
        <v>0.34594594594594591</v>
      </c>
      <c r="G1535" s="4">
        <f t="shared" si="231"/>
        <v>0.46006123016977457</v>
      </c>
      <c r="H1535" s="4">
        <f t="shared" si="232"/>
        <v>0.46006123016977457</v>
      </c>
      <c r="I1535" s="4">
        <f t="shared" si="233"/>
        <v>0.44500000000000001</v>
      </c>
      <c r="J1535">
        <f t="shared" si="235"/>
        <v>2</v>
      </c>
      <c r="K1535" t="str">
        <f>train!T1535</f>
        <v>no</v>
      </c>
      <c r="L1535">
        <f t="shared" si="236"/>
        <v>1.128143884114172</v>
      </c>
      <c r="M1535">
        <f t="shared" si="237"/>
        <v>0.86082301812108153</v>
      </c>
      <c r="N1535">
        <f t="shared" si="238"/>
        <v>0.86082301812108153</v>
      </c>
      <c r="O1535">
        <f t="shared" si="239"/>
        <v>0.86082301812108153</v>
      </c>
    </row>
    <row r="1536" spans="1:15">
      <c r="A1536">
        <f t="shared" si="234"/>
        <v>1535</v>
      </c>
      <c r="B1536">
        <f>train!G1536</f>
        <v>270.39999999999998</v>
      </c>
      <c r="C1536">
        <f>train!J1536</f>
        <v>245.1</v>
      </c>
      <c r="D1536">
        <f>train!M1536</f>
        <v>108.9</v>
      </c>
      <c r="E1536">
        <f>train!P1536</f>
        <v>15.4</v>
      </c>
      <c r="F1536" s="4">
        <f t="shared" si="230"/>
        <v>0.76927453769559029</v>
      </c>
      <c r="G1536" s="4">
        <f t="shared" si="231"/>
        <v>0.68215975507932092</v>
      </c>
      <c r="H1536" s="4">
        <f t="shared" si="232"/>
        <v>0.68215975507932092</v>
      </c>
      <c r="I1536" s="4">
        <f t="shared" si="233"/>
        <v>0.77</v>
      </c>
      <c r="J1536">
        <f t="shared" si="235"/>
        <v>1</v>
      </c>
      <c r="K1536" t="str">
        <f>train!T1536</f>
        <v>no</v>
      </c>
      <c r="L1536">
        <f t="shared" si="236"/>
        <v>1.128143884114172</v>
      </c>
      <c r="M1536">
        <f t="shared" si="237"/>
        <v>1.4544301898841767</v>
      </c>
      <c r="N1536">
        <f t="shared" si="238"/>
        <v>1.4544301898841767</v>
      </c>
      <c r="O1536">
        <f t="shared" si="239"/>
        <v>1.4544301898841767</v>
      </c>
    </row>
    <row r="1537" spans="1:15">
      <c r="A1537">
        <f t="shared" si="234"/>
        <v>1536</v>
      </c>
      <c r="B1537">
        <f>train!G1537</f>
        <v>139.6</v>
      </c>
      <c r="C1537">
        <f>train!J1537</f>
        <v>240.9</v>
      </c>
      <c r="D1537">
        <f>train!M1537</f>
        <v>127.1</v>
      </c>
      <c r="E1537">
        <f>train!P1537</f>
        <v>8.8000000000000007</v>
      </c>
      <c r="F1537" s="4">
        <f t="shared" si="230"/>
        <v>0.39715504978662874</v>
      </c>
      <c r="G1537" s="4">
        <f t="shared" si="231"/>
        <v>0.67047035903145003</v>
      </c>
      <c r="H1537" s="4">
        <f t="shared" si="232"/>
        <v>0.67047035903145003</v>
      </c>
      <c r="I1537" s="4">
        <f t="shared" si="233"/>
        <v>0.44000000000000006</v>
      </c>
      <c r="J1537">
        <f t="shared" si="235"/>
        <v>2</v>
      </c>
      <c r="K1537" t="str">
        <f>train!T1537</f>
        <v>no</v>
      </c>
      <c r="L1537">
        <f t="shared" si="236"/>
        <v>1.128143884114172</v>
      </c>
      <c r="M1537">
        <f t="shared" si="237"/>
        <v>1.1182097916985625</v>
      </c>
      <c r="N1537">
        <f t="shared" si="238"/>
        <v>1.1182097916985625</v>
      </c>
      <c r="O1537">
        <f t="shared" si="239"/>
        <v>1.1182097916985625</v>
      </c>
    </row>
    <row r="1538" spans="1:15">
      <c r="A1538">
        <f t="shared" si="234"/>
        <v>1537</v>
      </c>
      <c r="B1538">
        <f>train!G1538</f>
        <v>253</v>
      </c>
      <c r="C1538">
        <f>train!J1538</f>
        <v>138.9</v>
      </c>
      <c r="D1538">
        <f>train!M1538</f>
        <v>277.8</v>
      </c>
      <c r="E1538">
        <f>train!P1538</f>
        <v>11.8</v>
      </c>
      <c r="F1538" s="4">
        <f t="shared" ref="F1538:F1601" si="240">(B1538-$W$3)/($W$2-$W$3)</f>
        <v>0.7197724039829303</v>
      </c>
      <c r="G1538" s="4">
        <f t="shared" ref="G1538:G1601" si="241">(C1538-$W$5)/($W$4-$W$5)</f>
        <v>0.38658502644030057</v>
      </c>
      <c r="H1538" s="4">
        <f t="shared" ref="H1538:H1601" si="242">(C1538-$W$5)/($W$4-$W$5)</f>
        <v>0.38658502644030057</v>
      </c>
      <c r="I1538" s="4">
        <f t="shared" ref="I1538:I1601" si="243">(E1538-$W$9)/($W$8-$W$9)</f>
        <v>0.59000000000000008</v>
      </c>
      <c r="J1538">
        <f t="shared" si="235"/>
        <v>2</v>
      </c>
      <c r="K1538" t="str">
        <f>train!T1538</f>
        <v>no</v>
      </c>
      <c r="L1538">
        <f t="shared" si="236"/>
        <v>1.128143884114172</v>
      </c>
      <c r="M1538">
        <f t="shared" si="237"/>
        <v>1.0793832863589572</v>
      </c>
      <c r="N1538">
        <f t="shared" si="238"/>
        <v>1.0793832863589572</v>
      </c>
      <c r="O1538">
        <f t="shared" si="239"/>
        <v>1.0793832863589572</v>
      </c>
    </row>
    <row r="1539" spans="1:15">
      <c r="A1539">
        <f t="shared" ref="A1539:A1602" si="244">ROW()-1</f>
        <v>1538</v>
      </c>
      <c r="B1539">
        <f>train!G1539</f>
        <v>183.9</v>
      </c>
      <c r="C1539">
        <f>train!J1539</f>
        <v>240.7</v>
      </c>
      <c r="D1539">
        <f>train!M1539</f>
        <v>185.7</v>
      </c>
      <c r="E1539">
        <f>train!P1539</f>
        <v>15</v>
      </c>
      <c r="F1539" s="4">
        <f t="shared" si="240"/>
        <v>0.52318634423897581</v>
      </c>
      <c r="G1539" s="4">
        <f t="shared" si="241"/>
        <v>0.6699137211244085</v>
      </c>
      <c r="H1539" s="4">
        <f t="shared" si="242"/>
        <v>0.6699137211244085</v>
      </c>
      <c r="I1539" s="4">
        <f t="shared" si="243"/>
        <v>0.75</v>
      </c>
      <c r="J1539">
        <f t="shared" ref="J1539:J1602" si="245">MATCH(MIN(L1539:O1539),L1539:O1539,0)</f>
        <v>1</v>
      </c>
      <c r="K1539" t="str">
        <f>train!T1539</f>
        <v>no</v>
      </c>
      <c r="L1539">
        <f t="shared" ref="L1539:L1602" si="246">SQRT(($F$2-$Z$3)^2+($G$2-$AA$3)^2+($H$2-$AB$3)^2+($I$2-$AC$3)^2)</f>
        <v>1.128143884114172</v>
      </c>
      <c r="M1539">
        <f t="shared" ref="M1539:M1602" si="247">SQRT((F1539-$Z$4)^2+(G1539-$AA$4)^2+(H1539-$AB$4)^2+(I1539-$AC$4)^2)</f>
        <v>1.3167356372103125</v>
      </c>
      <c r="N1539">
        <f t="shared" ref="N1539:N1602" si="248">SQRT((F1539-$Z$5)^2+(G1539-$AA$5)^2+(H1539-$AB$5)^2+(I1539-$AC$5)^2)</f>
        <v>1.3167356372103125</v>
      </c>
      <c r="O1539">
        <f t="shared" ref="O1539:O1602" si="249">SQRT((F1539-$Z$6)^2+(G1539-$AA$6)^2+(H1539-$AB$6)^2+(I1539-$AC$6)^2)</f>
        <v>1.3167356372103125</v>
      </c>
    </row>
    <row r="1540" spans="1:15">
      <c r="A1540">
        <f t="shared" si="244"/>
        <v>1539</v>
      </c>
      <c r="B1540">
        <f>train!G1540</f>
        <v>203.3</v>
      </c>
      <c r="C1540">
        <f>train!J1540</f>
        <v>259.89999999999998</v>
      </c>
      <c r="D1540">
        <f>train!M1540</f>
        <v>115.9</v>
      </c>
      <c r="E1540">
        <f>train!P1540</f>
        <v>7.8</v>
      </c>
      <c r="F1540" s="4">
        <f t="shared" si="240"/>
        <v>0.57837837837837847</v>
      </c>
      <c r="G1540" s="4">
        <f t="shared" si="241"/>
        <v>0.72335096020038958</v>
      </c>
      <c r="H1540" s="4">
        <f t="shared" si="242"/>
        <v>0.72335096020038958</v>
      </c>
      <c r="I1540" s="4">
        <f t="shared" si="243"/>
        <v>0.39</v>
      </c>
      <c r="J1540">
        <f t="shared" si="245"/>
        <v>1</v>
      </c>
      <c r="K1540" t="str">
        <f>train!T1540</f>
        <v>no</v>
      </c>
      <c r="L1540">
        <f t="shared" si="246"/>
        <v>1.128143884114172</v>
      </c>
      <c r="M1540">
        <f t="shared" si="247"/>
        <v>1.2381820430862553</v>
      </c>
      <c r="N1540">
        <f t="shared" si="248"/>
        <v>1.2381820430862553</v>
      </c>
      <c r="O1540">
        <f t="shared" si="249"/>
        <v>1.2381820430862553</v>
      </c>
    </row>
    <row r="1541" spans="1:15">
      <c r="A1541">
        <f t="shared" si="244"/>
        <v>1540</v>
      </c>
      <c r="B1541">
        <f>train!G1541</f>
        <v>200.6</v>
      </c>
      <c r="C1541">
        <f>train!J1541</f>
        <v>152.5</v>
      </c>
      <c r="D1541">
        <f>train!M1541</f>
        <v>199.4</v>
      </c>
      <c r="E1541">
        <f>train!P1541</f>
        <v>7.7</v>
      </c>
      <c r="F1541" s="4">
        <f t="shared" si="240"/>
        <v>0.57069701280227592</v>
      </c>
      <c r="G1541" s="4">
        <f t="shared" si="241"/>
        <v>0.42443640411912048</v>
      </c>
      <c r="H1541" s="4">
        <f t="shared" si="242"/>
        <v>0.42443640411912048</v>
      </c>
      <c r="I1541" s="4">
        <f t="shared" si="243"/>
        <v>0.38500000000000001</v>
      </c>
      <c r="J1541">
        <f t="shared" si="245"/>
        <v>2</v>
      </c>
      <c r="K1541" t="str">
        <f>train!T1541</f>
        <v>no</v>
      </c>
      <c r="L1541">
        <f t="shared" si="246"/>
        <v>1.128143884114172</v>
      </c>
      <c r="M1541">
        <f t="shared" si="247"/>
        <v>0.91335239787531064</v>
      </c>
      <c r="N1541">
        <f t="shared" si="248"/>
        <v>0.91335239787531064</v>
      </c>
      <c r="O1541">
        <f t="shared" si="249"/>
        <v>0.91335239787531064</v>
      </c>
    </row>
    <row r="1542" spans="1:15">
      <c r="A1542">
        <f t="shared" si="244"/>
        <v>1541</v>
      </c>
      <c r="B1542">
        <f>train!G1542</f>
        <v>167.6</v>
      </c>
      <c r="C1542">
        <f>train!J1542</f>
        <v>176</v>
      </c>
      <c r="D1542">
        <f>train!M1542</f>
        <v>250.9</v>
      </c>
      <c r="E1542">
        <f>train!P1542</f>
        <v>13.4</v>
      </c>
      <c r="F1542" s="4">
        <f t="shared" si="240"/>
        <v>0.47681365576102419</v>
      </c>
      <c r="G1542" s="4">
        <f t="shared" si="241"/>
        <v>0.48984135819649316</v>
      </c>
      <c r="H1542" s="4">
        <f t="shared" si="242"/>
        <v>0.48984135819649316</v>
      </c>
      <c r="I1542" s="4">
        <f t="shared" si="243"/>
        <v>0.67</v>
      </c>
      <c r="J1542">
        <f t="shared" si="245"/>
        <v>2</v>
      </c>
      <c r="K1542" t="str">
        <f>train!T1542</f>
        <v>no</v>
      </c>
      <c r="L1542">
        <f t="shared" si="246"/>
        <v>1.128143884114172</v>
      </c>
      <c r="M1542">
        <f t="shared" si="247"/>
        <v>1.0752396824521324</v>
      </c>
      <c r="N1542">
        <f t="shared" si="248"/>
        <v>1.0752396824521324</v>
      </c>
      <c r="O1542">
        <f t="shared" si="249"/>
        <v>1.0752396824521324</v>
      </c>
    </row>
    <row r="1543" spans="1:15">
      <c r="A1543">
        <f t="shared" si="244"/>
        <v>1542</v>
      </c>
      <c r="B1543">
        <f>train!G1543</f>
        <v>156.5</v>
      </c>
      <c r="C1543">
        <f>train!J1543</f>
        <v>204.3</v>
      </c>
      <c r="D1543">
        <f>train!M1543</f>
        <v>141.9</v>
      </c>
      <c r="E1543">
        <f>train!P1543</f>
        <v>9.9</v>
      </c>
      <c r="F1543" s="4">
        <f t="shared" si="240"/>
        <v>0.44523470839260315</v>
      </c>
      <c r="G1543" s="4">
        <f t="shared" si="241"/>
        <v>0.56860562204286114</v>
      </c>
      <c r="H1543" s="4">
        <f t="shared" si="242"/>
        <v>0.56860562204286114</v>
      </c>
      <c r="I1543" s="4">
        <f t="shared" si="243"/>
        <v>0.495</v>
      </c>
      <c r="J1543">
        <f t="shared" si="245"/>
        <v>2</v>
      </c>
      <c r="K1543" t="str">
        <f>train!T1543</f>
        <v>no</v>
      </c>
      <c r="L1543">
        <f t="shared" si="246"/>
        <v>1.128143884114172</v>
      </c>
      <c r="M1543">
        <f t="shared" si="247"/>
        <v>1.0439749290068916</v>
      </c>
      <c r="N1543">
        <f t="shared" si="248"/>
        <v>1.0439749290068916</v>
      </c>
      <c r="O1543">
        <f t="shared" si="249"/>
        <v>1.0439749290068916</v>
      </c>
    </row>
    <row r="1544" spans="1:15">
      <c r="A1544">
        <f t="shared" si="244"/>
        <v>1543</v>
      </c>
      <c r="B1544">
        <f>train!G1544</f>
        <v>215.1</v>
      </c>
      <c r="C1544">
        <f>train!J1544</f>
        <v>197.4</v>
      </c>
      <c r="D1544">
        <f>train!M1544</f>
        <v>162.1</v>
      </c>
      <c r="E1544">
        <f>train!P1544</f>
        <v>10.6</v>
      </c>
      <c r="F1544" s="4">
        <f t="shared" si="240"/>
        <v>0.61194879089615928</v>
      </c>
      <c r="G1544" s="4">
        <f t="shared" si="241"/>
        <v>0.54940161424993039</v>
      </c>
      <c r="H1544" s="4">
        <f t="shared" si="242"/>
        <v>0.54940161424993039</v>
      </c>
      <c r="I1544" s="4">
        <f t="shared" si="243"/>
        <v>0.53</v>
      </c>
      <c r="J1544">
        <f t="shared" si="245"/>
        <v>2</v>
      </c>
      <c r="K1544" t="str">
        <f>train!T1544</f>
        <v>no</v>
      </c>
      <c r="L1544">
        <f t="shared" si="246"/>
        <v>1.128143884114172</v>
      </c>
      <c r="M1544">
        <f t="shared" si="247"/>
        <v>1.122080919613256</v>
      </c>
      <c r="N1544">
        <f t="shared" si="248"/>
        <v>1.122080919613256</v>
      </c>
      <c r="O1544">
        <f t="shared" si="249"/>
        <v>1.122080919613256</v>
      </c>
    </row>
    <row r="1545" spans="1:15">
      <c r="A1545">
        <f t="shared" si="244"/>
        <v>1544</v>
      </c>
      <c r="B1545">
        <f>train!G1545</f>
        <v>301.7</v>
      </c>
      <c r="C1545">
        <f>train!J1545</f>
        <v>167.1</v>
      </c>
      <c r="D1545">
        <f>train!M1545</f>
        <v>72.2</v>
      </c>
      <c r="E1545">
        <f>train!P1545</f>
        <v>10.5</v>
      </c>
      <c r="F1545" s="4">
        <f t="shared" si="240"/>
        <v>0.85832147937411096</v>
      </c>
      <c r="G1545" s="4">
        <f t="shared" si="241"/>
        <v>0.46507097133314773</v>
      </c>
      <c r="H1545" s="4">
        <f t="shared" si="242"/>
        <v>0.46507097133314773</v>
      </c>
      <c r="I1545" s="4">
        <f t="shared" si="243"/>
        <v>0.52500000000000002</v>
      </c>
      <c r="J1545">
        <f t="shared" si="245"/>
        <v>1</v>
      </c>
      <c r="K1545" t="str">
        <f>train!T1545</f>
        <v>no</v>
      </c>
      <c r="L1545">
        <f t="shared" si="246"/>
        <v>1.128143884114172</v>
      </c>
      <c r="M1545">
        <f t="shared" si="247"/>
        <v>1.2020494077651207</v>
      </c>
      <c r="N1545">
        <f t="shared" si="248"/>
        <v>1.2020494077651207</v>
      </c>
      <c r="O1545">
        <f t="shared" si="249"/>
        <v>1.2020494077651207</v>
      </c>
    </row>
    <row r="1546" spans="1:15">
      <c r="A1546">
        <f t="shared" si="244"/>
        <v>1545</v>
      </c>
      <c r="B1546">
        <f>train!G1546</f>
        <v>152.30000000000001</v>
      </c>
      <c r="C1546">
        <f>train!J1546</f>
        <v>267.5</v>
      </c>
      <c r="D1546">
        <f>train!M1546</f>
        <v>266.89999999999998</v>
      </c>
      <c r="E1546">
        <f>train!P1546</f>
        <v>11.3</v>
      </c>
      <c r="F1546" s="4">
        <f t="shared" si="240"/>
        <v>0.43328591749644385</v>
      </c>
      <c r="G1546" s="4">
        <f t="shared" si="241"/>
        <v>0.74450320066796549</v>
      </c>
      <c r="H1546" s="4">
        <f t="shared" si="242"/>
        <v>0.74450320066796549</v>
      </c>
      <c r="I1546" s="4">
        <f t="shared" si="243"/>
        <v>0.56500000000000006</v>
      </c>
      <c r="J1546">
        <f t="shared" si="245"/>
        <v>1</v>
      </c>
      <c r="K1546" t="str">
        <f>train!T1546</f>
        <v>no</v>
      </c>
      <c r="L1546">
        <f t="shared" si="246"/>
        <v>1.128143884114172</v>
      </c>
      <c r="M1546">
        <f t="shared" si="247"/>
        <v>1.2710356871112727</v>
      </c>
      <c r="N1546">
        <f t="shared" si="248"/>
        <v>1.2710356871112727</v>
      </c>
      <c r="O1546">
        <f t="shared" si="249"/>
        <v>1.2710356871112727</v>
      </c>
    </row>
    <row r="1547" spans="1:15">
      <c r="A1547">
        <f t="shared" si="244"/>
        <v>1546</v>
      </c>
      <c r="B1547">
        <f>train!G1547</f>
        <v>195.4</v>
      </c>
      <c r="C1547">
        <f>train!J1547</f>
        <v>212.1</v>
      </c>
      <c r="D1547">
        <f>train!M1547</f>
        <v>138.4</v>
      </c>
      <c r="E1547">
        <f>train!P1547</f>
        <v>15.1</v>
      </c>
      <c r="F1547" s="4">
        <f t="shared" si="240"/>
        <v>0.55590327169274534</v>
      </c>
      <c r="G1547" s="4">
        <f t="shared" si="241"/>
        <v>0.59031450041747835</v>
      </c>
      <c r="H1547" s="4">
        <f t="shared" si="242"/>
        <v>0.59031450041747835</v>
      </c>
      <c r="I1547" s="4">
        <f t="shared" si="243"/>
        <v>0.755</v>
      </c>
      <c r="J1547">
        <f t="shared" si="245"/>
        <v>1</v>
      </c>
      <c r="K1547" t="str">
        <f>train!T1547</f>
        <v>no</v>
      </c>
      <c r="L1547">
        <f t="shared" si="246"/>
        <v>1.128143884114172</v>
      </c>
      <c r="M1547">
        <f t="shared" si="247"/>
        <v>1.2553867397280298</v>
      </c>
      <c r="N1547">
        <f t="shared" si="248"/>
        <v>1.2553867397280298</v>
      </c>
      <c r="O1547">
        <f t="shared" si="249"/>
        <v>1.2553867397280298</v>
      </c>
    </row>
    <row r="1548" spans="1:15">
      <c r="A1548">
        <f t="shared" si="244"/>
        <v>1547</v>
      </c>
      <c r="B1548">
        <f>train!G1548</f>
        <v>208.7</v>
      </c>
      <c r="C1548">
        <f>train!J1548</f>
        <v>275.5</v>
      </c>
      <c r="D1548">
        <f>train!M1548</f>
        <v>182.5</v>
      </c>
      <c r="E1548">
        <f>train!P1548</f>
        <v>8</v>
      </c>
      <c r="F1548" s="4">
        <f t="shared" si="240"/>
        <v>0.59374110953058323</v>
      </c>
      <c r="G1548" s="4">
        <f t="shared" si="241"/>
        <v>0.76676871694962423</v>
      </c>
      <c r="H1548" s="4">
        <f t="shared" si="242"/>
        <v>0.76676871694962423</v>
      </c>
      <c r="I1548" s="4">
        <f t="shared" si="243"/>
        <v>0.4</v>
      </c>
      <c r="J1548">
        <f t="shared" si="245"/>
        <v>1</v>
      </c>
      <c r="K1548" t="str">
        <f>train!T1548</f>
        <v>no</v>
      </c>
      <c r="L1548">
        <f t="shared" si="246"/>
        <v>1.128143884114172</v>
      </c>
      <c r="M1548">
        <f t="shared" si="247"/>
        <v>1.2993833290187136</v>
      </c>
      <c r="N1548">
        <f t="shared" si="248"/>
        <v>1.2993833290187136</v>
      </c>
      <c r="O1548">
        <f t="shared" si="249"/>
        <v>1.2993833290187136</v>
      </c>
    </row>
    <row r="1549" spans="1:15">
      <c r="A1549">
        <f t="shared" si="244"/>
        <v>1548</v>
      </c>
      <c r="B1549">
        <f>train!G1549</f>
        <v>185.4</v>
      </c>
      <c r="C1549">
        <f>train!J1549</f>
        <v>178.5</v>
      </c>
      <c r="D1549">
        <f>train!M1549</f>
        <v>218.3</v>
      </c>
      <c r="E1549">
        <f>train!P1549</f>
        <v>8</v>
      </c>
      <c r="F1549" s="4">
        <f t="shared" si="240"/>
        <v>0.52745376955903278</v>
      </c>
      <c r="G1549" s="4">
        <f t="shared" si="241"/>
        <v>0.49679933203451154</v>
      </c>
      <c r="H1549" s="4">
        <f t="shared" si="242"/>
        <v>0.49679933203451154</v>
      </c>
      <c r="I1549" s="4">
        <f t="shared" si="243"/>
        <v>0.4</v>
      </c>
      <c r="J1549">
        <f t="shared" si="245"/>
        <v>2</v>
      </c>
      <c r="K1549" t="str">
        <f>train!T1549</f>
        <v>no</v>
      </c>
      <c r="L1549">
        <f t="shared" si="246"/>
        <v>1.128143884114172</v>
      </c>
      <c r="M1549">
        <f t="shared" si="247"/>
        <v>0.96531167590675448</v>
      </c>
      <c r="N1549">
        <f t="shared" si="248"/>
        <v>0.96531167590675448</v>
      </c>
      <c r="O1549">
        <f t="shared" si="249"/>
        <v>0.96531167590675448</v>
      </c>
    </row>
    <row r="1550" spans="1:15">
      <c r="A1550">
        <f t="shared" si="244"/>
        <v>1549</v>
      </c>
      <c r="B1550">
        <f>train!G1550</f>
        <v>183.2</v>
      </c>
      <c r="C1550">
        <f>train!J1550</f>
        <v>252.8</v>
      </c>
      <c r="D1550">
        <f>train!M1550</f>
        <v>156.69999999999999</v>
      </c>
      <c r="E1550">
        <f>train!P1550</f>
        <v>9.6999999999999993</v>
      </c>
      <c r="F1550" s="4">
        <f t="shared" si="240"/>
        <v>0.52119487908961593</v>
      </c>
      <c r="G1550" s="4">
        <f t="shared" si="241"/>
        <v>0.70359031450041754</v>
      </c>
      <c r="H1550" s="4">
        <f t="shared" si="242"/>
        <v>0.70359031450041754</v>
      </c>
      <c r="I1550" s="4">
        <f t="shared" si="243"/>
        <v>0.48499999999999999</v>
      </c>
      <c r="J1550">
        <f t="shared" si="245"/>
        <v>1</v>
      </c>
      <c r="K1550" t="str">
        <f>train!T1550</f>
        <v>no</v>
      </c>
      <c r="L1550">
        <f t="shared" si="246"/>
        <v>1.128143884114172</v>
      </c>
      <c r="M1550">
        <f t="shared" si="247"/>
        <v>1.223498166450131</v>
      </c>
      <c r="N1550">
        <f t="shared" si="248"/>
        <v>1.223498166450131</v>
      </c>
      <c r="O1550">
        <f t="shared" si="249"/>
        <v>1.223498166450131</v>
      </c>
    </row>
    <row r="1551" spans="1:15">
      <c r="A1551">
        <f t="shared" si="244"/>
        <v>1550</v>
      </c>
      <c r="B1551">
        <f>train!G1551</f>
        <v>54.2</v>
      </c>
      <c r="C1551">
        <f>train!J1551</f>
        <v>303.2</v>
      </c>
      <c r="D1551">
        <f>train!M1551</f>
        <v>171.8</v>
      </c>
      <c r="E1551">
        <f>train!P1551</f>
        <v>8.6</v>
      </c>
      <c r="F1551" s="4">
        <f t="shared" si="240"/>
        <v>0.15419630156472264</v>
      </c>
      <c r="G1551" s="4">
        <f t="shared" si="241"/>
        <v>0.84386306707486769</v>
      </c>
      <c r="H1551" s="4">
        <f t="shared" si="242"/>
        <v>0.84386306707486769</v>
      </c>
      <c r="I1551" s="4">
        <f t="shared" si="243"/>
        <v>0.43</v>
      </c>
      <c r="J1551">
        <f t="shared" si="245"/>
        <v>1</v>
      </c>
      <c r="K1551" t="str">
        <f>train!T1551</f>
        <v>yes</v>
      </c>
      <c r="L1551">
        <f t="shared" si="246"/>
        <v>1.128143884114172</v>
      </c>
      <c r="M1551">
        <f t="shared" si="247"/>
        <v>1.277844376816772</v>
      </c>
      <c r="N1551">
        <f t="shared" si="248"/>
        <v>1.277844376816772</v>
      </c>
      <c r="O1551">
        <f t="shared" si="249"/>
        <v>1.277844376816772</v>
      </c>
    </row>
    <row r="1552" spans="1:15">
      <c r="A1552">
        <f t="shared" si="244"/>
        <v>1551</v>
      </c>
      <c r="B1552">
        <f>train!G1552</f>
        <v>208</v>
      </c>
      <c r="C1552">
        <f>train!J1552</f>
        <v>185</v>
      </c>
      <c r="D1552">
        <f>train!M1552</f>
        <v>177.7</v>
      </c>
      <c r="E1552">
        <f>train!P1552</f>
        <v>8.1</v>
      </c>
      <c r="F1552" s="4">
        <f t="shared" si="240"/>
        <v>0.59174964438122335</v>
      </c>
      <c r="G1552" s="4">
        <f t="shared" si="241"/>
        <v>0.51489006401335924</v>
      </c>
      <c r="H1552" s="4">
        <f t="shared" si="242"/>
        <v>0.51489006401335924</v>
      </c>
      <c r="I1552" s="4">
        <f t="shared" si="243"/>
        <v>0.40499999999999997</v>
      </c>
      <c r="J1552">
        <f t="shared" si="245"/>
        <v>2</v>
      </c>
      <c r="K1552" t="str">
        <f>train!T1552</f>
        <v>no</v>
      </c>
      <c r="L1552">
        <f t="shared" si="246"/>
        <v>1.128143884114172</v>
      </c>
      <c r="M1552">
        <f t="shared" si="247"/>
        <v>1.0219668280647207</v>
      </c>
      <c r="N1552">
        <f t="shared" si="248"/>
        <v>1.0219668280647207</v>
      </c>
      <c r="O1552">
        <f t="shared" si="249"/>
        <v>1.0219668280647207</v>
      </c>
    </row>
    <row r="1553" spans="1:15">
      <c r="A1553">
        <f t="shared" si="244"/>
        <v>1552</v>
      </c>
      <c r="B1553">
        <f>train!G1553</f>
        <v>230.3</v>
      </c>
      <c r="C1553">
        <f>train!J1553</f>
        <v>77.900000000000006</v>
      </c>
      <c r="D1553">
        <f>train!M1553</f>
        <v>247.1</v>
      </c>
      <c r="E1553">
        <f>train!P1553</f>
        <v>13.2</v>
      </c>
      <c r="F1553" s="4">
        <f t="shared" si="240"/>
        <v>0.65519203413940263</v>
      </c>
      <c r="G1553" s="4">
        <f t="shared" si="241"/>
        <v>0.2168104647926524</v>
      </c>
      <c r="H1553" s="4">
        <f t="shared" si="242"/>
        <v>0.2168104647926524</v>
      </c>
      <c r="I1553" s="4">
        <f t="shared" si="243"/>
        <v>0.65999999999999992</v>
      </c>
      <c r="J1553">
        <f t="shared" si="245"/>
        <v>2</v>
      </c>
      <c r="K1553" t="str">
        <f>train!T1553</f>
        <v>no</v>
      </c>
      <c r="L1553">
        <f t="shared" si="246"/>
        <v>1.128143884114172</v>
      </c>
      <c r="M1553">
        <f t="shared" si="247"/>
        <v>0.97922936888501255</v>
      </c>
      <c r="N1553">
        <f t="shared" si="248"/>
        <v>0.97922936888501255</v>
      </c>
      <c r="O1553">
        <f t="shared" si="249"/>
        <v>0.97922936888501255</v>
      </c>
    </row>
    <row r="1554" spans="1:15">
      <c r="A1554">
        <f t="shared" si="244"/>
        <v>1553</v>
      </c>
      <c r="B1554">
        <f>train!G1554</f>
        <v>240.8</v>
      </c>
      <c r="C1554">
        <f>train!J1554</f>
        <v>75.900000000000006</v>
      </c>
      <c r="D1554">
        <f>train!M1554</f>
        <v>224.6</v>
      </c>
      <c r="E1554">
        <f>train!P1554</f>
        <v>7.1</v>
      </c>
      <c r="F1554" s="4">
        <f t="shared" si="240"/>
        <v>0.68506401137980089</v>
      </c>
      <c r="G1554" s="4">
        <f t="shared" si="241"/>
        <v>0.21124408572223768</v>
      </c>
      <c r="H1554" s="4">
        <f t="shared" si="242"/>
        <v>0.21124408572223768</v>
      </c>
      <c r="I1554" s="4">
        <f t="shared" si="243"/>
        <v>0.35499999999999998</v>
      </c>
      <c r="J1554">
        <f t="shared" si="245"/>
        <v>2</v>
      </c>
      <c r="K1554" t="str">
        <f>train!T1554</f>
        <v>no</v>
      </c>
      <c r="L1554">
        <f t="shared" si="246"/>
        <v>1.128143884114172</v>
      </c>
      <c r="M1554">
        <f t="shared" si="247"/>
        <v>0.82739701908638275</v>
      </c>
      <c r="N1554">
        <f t="shared" si="248"/>
        <v>0.82739701908638275</v>
      </c>
      <c r="O1554">
        <f t="shared" si="249"/>
        <v>0.82739701908638275</v>
      </c>
    </row>
    <row r="1555" spans="1:15">
      <c r="A1555">
        <f t="shared" si="244"/>
        <v>1554</v>
      </c>
      <c r="B1555">
        <f>train!G1555</f>
        <v>195.7</v>
      </c>
      <c r="C1555">
        <f>train!J1555</f>
        <v>106.2</v>
      </c>
      <c r="D1555">
        <f>train!M1555</f>
        <v>157.4</v>
      </c>
      <c r="E1555">
        <f>train!P1555</f>
        <v>5.3</v>
      </c>
      <c r="F1555" s="4">
        <f t="shared" si="240"/>
        <v>0.55675675675675673</v>
      </c>
      <c r="G1555" s="4">
        <f t="shared" si="241"/>
        <v>0.29557472863902029</v>
      </c>
      <c r="H1555" s="4">
        <f t="shared" si="242"/>
        <v>0.29557472863902029</v>
      </c>
      <c r="I1555" s="4">
        <f t="shared" si="243"/>
        <v>0.26500000000000001</v>
      </c>
      <c r="J1555">
        <f t="shared" si="245"/>
        <v>2</v>
      </c>
      <c r="K1555" t="str">
        <f>train!T1555</f>
        <v>no</v>
      </c>
      <c r="L1555">
        <f t="shared" si="246"/>
        <v>1.128143884114172</v>
      </c>
      <c r="M1555">
        <f t="shared" si="247"/>
        <v>0.74493753202155377</v>
      </c>
      <c r="N1555">
        <f t="shared" si="248"/>
        <v>0.74493753202155377</v>
      </c>
      <c r="O1555">
        <f t="shared" si="249"/>
        <v>0.74493753202155377</v>
      </c>
    </row>
    <row r="1556" spans="1:15">
      <c r="A1556">
        <f t="shared" si="244"/>
        <v>1555</v>
      </c>
      <c r="B1556">
        <f>train!G1556</f>
        <v>276.10000000000002</v>
      </c>
      <c r="C1556">
        <f>train!J1556</f>
        <v>201.1</v>
      </c>
      <c r="D1556">
        <f>train!M1556</f>
        <v>231.3</v>
      </c>
      <c r="E1556">
        <f>train!P1556</f>
        <v>8.9</v>
      </c>
      <c r="F1556" s="4">
        <f t="shared" si="240"/>
        <v>0.78549075391180656</v>
      </c>
      <c r="G1556" s="4">
        <f t="shared" si="241"/>
        <v>0.55969941553019753</v>
      </c>
      <c r="H1556" s="4">
        <f t="shared" si="242"/>
        <v>0.55969941553019753</v>
      </c>
      <c r="I1556" s="4">
        <f t="shared" si="243"/>
        <v>0.44500000000000001</v>
      </c>
      <c r="J1556">
        <f t="shared" si="245"/>
        <v>1</v>
      </c>
      <c r="K1556" t="str">
        <f>train!T1556</f>
        <v>yes</v>
      </c>
      <c r="L1556">
        <f t="shared" si="246"/>
        <v>1.128143884114172</v>
      </c>
      <c r="M1556">
        <f t="shared" si="247"/>
        <v>1.2006446584941888</v>
      </c>
      <c r="N1556">
        <f t="shared" si="248"/>
        <v>1.2006446584941888</v>
      </c>
      <c r="O1556">
        <f t="shared" si="249"/>
        <v>1.2006446584941888</v>
      </c>
    </row>
    <row r="1557" spans="1:15">
      <c r="A1557">
        <f t="shared" si="244"/>
        <v>1556</v>
      </c>
      <c r="B1557">
        <f>train!G1557</f>
        <v>166.1</v>
      </c>
      <c r="C1557">
        <f>train!J1557</f>
        <v>175.9</v>
      </c>
      <c r="D1557">
        <f>train!M1557</f>
        <v>243.5</v>
      </c>
      <c r="E1557">
        <f>train!P1557</f>
        <v>16.2</v>
      </c>
      <c r="F1557" s="4">
        <f t="shared" si="240"/>
        <v>0.47254623044096727</v>
      </c>
      <c r="G1557" s="4">
        <f t="shared" si="241"/>
        <v>0.48956303924297245</v>
      </c>
      <c r="H1557" s="4">
        <f t="shared" si="242"/>
        <v>0.48956303924297245</v>
      </c>
      <c r="I1557" s="4">
        <f t="shared" si="243"/>
        <v>0.80999999999999994</v>
      </c>
      <c r="J1557">
        <f t="shared" si="245"/>
        <v>1</v>
      </c>
      <c r="K1557" t="str">
        <f>train!T1557</f>
        <v>no</v>
      </c>
      <c r="L1557">
        <f t="shared" si="246"/>
        <v>1.128143884114172</v>
      </c>
      <c r="M1557">
        <f t="shared" si="247"/>
        <v>1.1656516969873978</v>
      </c>
      <c r="N1557">
        <f t="shared" si="248"/>
        <v>1.1656516969873978</v>
      </c>
      <c r="O1557">
        <f t="shared" si="249"/>
        <v>1.1656516969873978</v>
      </c>
    </row>
    <row r="1558" spans="1:15">
      <c r="A1558">
        <f t="shared" si="244"/>
        <v>1557</v>
      </c>
      <c r="B1558">
        <f>train!G1558</f>
        <v>135.9</v>
      </c>
      <c r="C1558">
        <f>train!J1558</f>
        <v>244.5</v>
      </c>
      <c r="D1558">
        <f>train!M1558</f>
        <v>207.5</v>
      </c>
      <c r="E1558">
        <f>train!P1558</f>
        <v>11.5</v>
      </c>
      <c r="F1558" s="4">
        <f t="shared" si="240"/>
        <v>0.38662873399715508</v>
      </c>
      <c r="G1558" s="4">
        <f t="shared" si="241"/>
        <v>0.68048984135819646</v>
      </c>
      <c r="H1558" s="4">
        <f t="shared" si="242"/>
        <v>0.68048984135819646</v>
      </c>
      <c r="I1558" s="4">
        <f t="shared" si="243"/>
        <v>0.57499999999999996</v>
      </c>
      <c r="J1558">
        <f t="shared" si="245"/>
        <v>1</v>
      </c>
      <c r="K1558" t="str">
        <f>train!T1558</f>
        <v>yes</v>
      </c>
      <c r="L1558">
        <f t="shared" si="246"/>
        <v>1.128143884114172</v>
      </c>
      <c r="M1558">
        <f t="shared" si="247"/>
        <v>1.1858497486341386</v>
      </c>
      <c r="N1558">
        <f t="shared" si="248"/>
        <v>1.1858497486341386</v>
      </c>
      <c r="O1558">
        <f t="shared" si="249"/>
        <v>1.1858497486341386</v>
      </c>
    </row>
    <row r="1559" spans="1:15">
      <c r="A1559">
        <f t="shared" si="244"/>
        <v>1558</v>
      </c>
      <c r="B1559">
        <f>train!G1559</f>
        <v>189.1</v>
      </c>
      <c r="C1559">
        <f>train!J1559</f>
        <v>223.2</v>
      </c>
      <c r="D1559">
        <f>train!M1559</f>
        <v>269</v>
      </c>
      <c r="E1559">
        <f>train!P1559</f>
        <v>13.9</v>
      </c>
      <c r="F1559" s="4">
        <f t="shared" si="240"/>
        <v>0.53798008534850639</v>
      </c>
      <c r="G1559" s="4">
        <f t="shared" si="241"/>
        <v>0.62120790425827999</v>
      </c>
      <c r="H1559" s="4">
        <f t="shared" si="242"/>
        <v>0.62120790425827999</v>
      </c>
      <c r="I1559" s="4">
        <f t="shared" si="243"/>
        <v>0.69500000000000006</v>
      </c>
      <c r="J1559">
        <f t="shared" si="245"/>
        <v>1</v>
      </c>
      <c r="K1559" t="str">
        <f>train!T1559</f>
        <v>yes</v>
      </c>
      <c r="L1559">
        <f t="shared" si="246"/>
        <v>1.128143884114172</v>
      </c>
      <c r="M1559">
        <f t="shared" si="247"/>
        <v>1.242676986532508</v>
      </c>
      <c r="N1559">
        <f t="shared" si="248"/>
        <v>1.242676986532508</v>
      </c>
      <c r="O1559">
        <f t="shared" si="249"/>
        <v>1.242676986532508</v>
      </c>
    </row>
    <row r="1560" spans="1:15">
      <c r="A1560">
        <f t="shared" si="244"/>
        <v>1559</v>
      </c>
      <c r="B1560">
        <f>train!G1560</f>
        <v>177.9</v>
      </c>
      <c r="C1560">
        <f>train!J1560</f>
        <v>175.1</v>
      </c>
      <c r="D1560">
        <f>train!M1560</f>
        <v>161.30000000000001</v>
      </c>
      <c r="E1560">
        <f>train!P1560</f>
        <v>11.5</v>
      </c>
      <c r="F1560" s="4">
        <f t="shared" si="240"/>
        <v>0.50611664295874825</v>
      </c>
      <c r="G1560" s="4">
        <f t="shared" si="241"/>
        <v>0.48733648761480652</v>
      </c>
      <c r="H1560" s="4">
        <f t="shared" si="242"/>
        <v>0.48733648761480652</v>
      </c>
      <c r="I1560" s="4">
        <f t="shared" si="243"/>
        <v>0.57499999999999996</v>
      </c>
      <c r="J1560">
        <f t="shared" si="245"/>
        <v>2</v>
      </c>
      <c r="K1560" t="str">
        <f>train!T1560</f>
        <v>no</v>
      </c>
      <c r="L1560">
        <f t="shared" si="246"/>
        <v>1.128143884114172</v>
      </c>
      <c r="M1560">
        <f t="shared" si="247"/>
        <v>1.0304235830964399</v>
      </c>
      <c r="N1560">
        <f t="shared" si="248"/>
        <v>1.0304235830964399</v>
      </c>
      <c r="O1560">
        <f t="shared" si="249"/>
        <v>1.0304235830964399</v>
      </c>
    </row>
    <row r="1561" spans="1:15">
      <c r="A1561">
        <f t="shared" si="244"/>
        <v>1560</v>
      </c>
      <c r="B1561">
        <f>train!G1561</f>
        <v>143.9</v>
      </c>
      <c r="C1561">
        <f>train!J1561</f>
        <v>210.3</v>
      </c>
      <c r="D1561">
        <f>train!M1561</f>
        <v>129.19999999999999</v>
      </c>
      <c r="E1561">
        <f>train!P1561</f>
        <v>12.5</v>
      </c>
      <c r="F1561" s="4">
        <f t="shared" si="240"/>
        <v>0.40938833570412519</v>
      </c>
      <c r="G1561" s="4">
        <f t="shared" si="241"/>
        <v>0.58530475925410519</v>
      </c>
      <c r="H1561" s="4">
        <f t="shared" si="242"/>
        <v>0.58530475925410519</v>
      </c>
      <c r="I1561" s="4">
        <f t="shared" si="243"/>
        <v>0.625</v>
      </c>
      <c r="J1561">
        <f t="shared" si="245"/>
        <v>2</v>
      </c>
      <c r="K1561" t="str">
        <f>train!T1561</f>
        <v>no</v>
      </c>
      <c r="L1561">
        <f t="shared" si="246"/>
        <v>1.128143884114172</v>
      </c>
      <c r="M1561">
        <f t="shared" si="247"/>
        <v>1.1150727024824907</v>
      </c>
      <c r="N1561">
        <f t="shared" si="248"/>
        <v>1.1150727024824907</v>
      </c>
      <c r="O1561">
        <f t="shared" si="249"/>
        <v>1.1150727024824907</v>
      </c>
    </row>
    <row r="1562" spans="1:15">
      <c r="A1562">
        <f t="shared" si="244"/>
        <v>1561</v>
      </c>
      <c r="B1562">
        <f>train!G1562</f>
        <v>148.19999999999999</v>
      </c>
      <c r="C1562">
        <f>train!J1562</f>
        <v>159.6</v>
      </c>
      <c r="D1562">
        <f>train!M1562</f>
        <v>197.4</v>
      </c>
      <c r="E1562">
        <f>train!P1562</f>
        <v>8.6</v>
      </c>
      <c r="F1562" s="4">
        <f t="shared" si="240"/>
        <v>0.42162162162162159</v>
      </c>
      <c r="G1562" s="4">
        <f t="shared" si="241"/>
        <v>0.44419704981909264</v>
      </c>
      <c r="H1562" s="4">
        <f t="shared" si="242"/>
        <v>0.44419704981909264</v>
      </c>
      <c r="I1562" s="4">
        <f t="shared" si="243"/>
        <v>0.43</v>
      </c>
      <c r="J1562">
        <f t="shared" si="245"/>
        <v>2</v>
      </c>
      <c r="K1562" t="str">
        <f>train!T1562</f>
        <v>no</v>
      </c>
      <c r="L1562">
        <f t="shared" si="246"/>
        <v>1.128143884114172</v>
      </c>
      <c r="M1562">
        <f t="shared" si="247"/>
        <v>0.87022228766839604</v>
      </c>
      <c r="N1562">
        <f t="shared" si="248"/>
        <v>0.87022228766839604</v>
      </c>
      <c r="O1562">
        <f t="shared" si="249"/>
        <v>0.87022228766839604</v>
      </c>
    </row>
    <row r="1563" spans="1:15">
      <c r="A1563">
        <f t="shared" si="244"/>
        <v>1562</v>
      </c>
      <c r="B1563">
        <f>train!G1563</f>
        <v>287.10000000000002</v>
      </c>
      <c r="C1563">
        <f>train!J1563</f>
        <v>159.30000000000001</v>
      </c>
      <c r="D1563">
        <f>train!M1563</f>
        <v>216.8</v>
      </c>
      <c r="E1563">
        <f>train!P1563</f>
        <v>13.9</v>
      </c>
      <c r="F1563" s="4">
        <f t="shared" si="240"/>
        <v>0.81678520625889051</v>
      </c>
      <c r="G1563" s="4">
        <f t="shared" si="241"/>
        <v>0.44336209295853052</v>
      </c>
      <c r="H1563" s="4">
        <f t="shared" si="242"/>
        <v>0.44336209295853052</v>
      </c>
      <c r="I1563" s="4">
        <f t="shared" si="243"/>
        <v>0.69500000000000006</v>
      </c>
      <c r="J1563">
        <f t="shared" si="245"/>
        <v>1</v>
      </c>
      <c r="K1563" t="str">
        <f>train!T1563</f>
        <v>yes</v>
      </c>
      <c r="L1563">
        <f t="shared" si="246"/>
        <v>1.128143884114172</v>
      </c>
      <c r="M1563">
        <f t="shared" si="247"/>
        <v>1.2422974539571896</v>
      </c>
      <c r="N1563">
        <f t="shared" si="248"/>
        <v>1.2422974539571896</v>
      </c>
      <c r="O1563">
        <f t="shared" si="249"/>
        <v>1.2422974539571896</v>
      </c>
    </row>
    <row r="1564" spans="1:15">
      <c r="A1564">
        <f t="shared" si="244"/>
        <v>1563</v>
      </c>
      <c r="B1564">
        <f>train!G1564</f>
        <v>179.7</v>
      </c>
      <c r="C1564">
        <f>train!J1564</f>
        <v>218.1</v>
      </c>
      <c r="D1564">
        <f>train!M1564</f>
        <v>212.3</v>
      </c>
      <c r="E1564">
        <f>train!P1564</f>
        <v>9.3000000000000007</v>
      </c>
      <c r="F1564" s="4">
        <f t="shared" si="240"/>
        <v>0.51123755334281651</v>
      </c>
      <c r="G1564" s="4">
        <f t="shared" si="241"/>
        <v>0.60701363762872251</v>
      </c>
      <c r="H1564" s="4">
        <f t="shared" si="242"/>
        <v>0.60701363762872251</v>
      </c>
      <c r="I1564" s="4">
        <f t="shared" si="243"/>
        <v>0.46500000000000002</v>
      </c>
      <c r="J1564">
        <f t="shared" si="245"/>
        <v>2</v>
      </c>
      <c r="K1564" t="str">
        <f>train!T1564</f>
        <v>yes</v>
      </c>
      <c r="L1564">
        <f t="shared" si="246"/>
        <v>1.128143884114172</v>
      </c>
      <c r="M1564">
        <f t="shared" si="247"/>
        <v>1.1020526069487142</v>
      </c>
      <c r="N1564">
        <f t="shared" si="248"/>
        <v>1.1020526069487142</v>
      </c>
      <c r="O1564">
        <f t="shared" si="249"/>
        <v>1.1020526069487142</v>
      </c>
    </row>
    <row r="1565" spans="1:15">
      <c r="A1565">
        <f t="shared" si="244"/>
        <v>1564</v>
      </c>
      <c r="B1565">
        <f>train!G1565</f>
        <v>165.8</v>
      </c>
      <c r="C1565">
        <f>train!J1565</f>
        <v>190</v>
      </c>
      <c r="D1565">
        <f>train!M1565</f>
        <v>144</v>
      </c>
      <c r="E1565">
        <f>train!P1565</f>
        <v>10.9</v>
      </c>
      <c r="F1565" s="4">
        <f t="shared" si="240"/>
        <v>0.47169274537695594</v>
      </c>
      <c r="G1565" s="4">
        <f t="shared" si="241"/>
        <v>0.528806011689396</v>
      </c>
      <c r="H1565" s="4">
        <f t="shared" si="242"/>
        <v>0.528806011689396</v>
      </c>
      <c r="I1565" s="4">
        <f t="shared" si="243"/>
        <v>0.54500000000000004</v>
      </c>
      <c r="J1565">
        <f t="shared" si="245"/>
        <v>2</v>
      </c>
      <c r="K1565" t="str">
        <f>train!T1565</f>
        <v>yes</v>
      </c>
      <c r="L1565">
        <f t="shared" si="246"/>
        <v>1.128143884114172</v>
      </c>
      <c r="M1565">
        <f t="shared" si="247"/>
        <v>1.0386484689436273</v>
      </c>
      <c r="N1565">
        <f t="shared" si="248"/>
        <v>1.0386484689436273</v>
      </c>
      <c r="O1565">
        <f t="shared" si="249"/>
        <v>1.0386484689436273</v>
      </c>
    </row>
    <row r="1566" spans="1:15">
      <c r="A1566">
        <f t="shared" si="244"/>
        <v>1565</v>
      </c>
      <c r="B1566">
        <f>train!G1566</f>
        <v>144.1</v>
      </c>
      <c r="C1566">
        <f>train!J1566</f>
        <v>167.6</v>
      </c>
      <c r="D1566">
        <f>train!M1566</f>
        <v>240</v>
      </c>
      <c r="E1566">
        <f>train!P1566</f>
        <v>14.5</v>
      </c>
      <c r="F1566" s="4">
        <f t="shared" si="240"/>
        <v>0.40995732574679944</v>
      </c>
      <c r="G1566" s="4">
        <f t="shared" si="241"/>
        <v>0.46646256610075143</v>
      </c>
      <c r="H1566" s="4">
        <f t="shared" si="242"/>
        <v>0.46646256610075143</v>
      </c>
      <c r="I1566" s="4">
        <f t="shared" si="243"/>
        <v>0.72499999999999998</v>
      </c>
      <c r="J1566">
        <f t="shared" si="245"/>
        <v>2</v>
      </c>
      <c r="K1566" t="str">
        <f>train!T1566</f>
        <v>no</v>
      </c>
      <c r="L1566">
        <f t="shared" si="246"/>
        <v>1.128143884114172</v>
      </c>
      <c r="M1566">
        <f t="shared" si="247"/>
        <v>1.0624804280927076</v>
      </c>
      <c r="N1566">
        <f t="shared" si="248"/>
        <v>1.0624804280927076</v>
      </c>
      <c r="O1566">
        <f t="shared" si="249"/>
        <v>1.0624804280927076</v>
      </c>
    </row>
    <row r="1567" spans="1:15">
      <c r="A1567">
        <f t="shared" si="244"/>
        <v>1566</v>
      </c>
      <c r="B1567">
        <f>train!G1567</f>
        <v>172.5</v>
      </c>
      <c r="C1567">
        <f>train!J1567</f>
        <v>253.1</v>
      </c>
      <c r="D1567">
        <f>train!M1567</f>
        <v>221.6</v>
      </c>
      <c r="E1567">
        <f>train!P1567</f>
        <v>5.9</v>
      </c>
      <c r="F1567" s="4">
        <f t="shared" si="240"/>
        <v>0.49075391180654337</v>
      </c>
      <c r="G1567" s="4">
        <f t="shared" si="241"/>
        <v>0.70442527136097965</v>
      </c>
      <c r="H1567" s="4">
        <f t="shared" si="242"/>
        <v>0.70442527136097965</v>
      </c>
      <c r="I1567" s="4">
        <f t="shared" si="243"/>
        <v>0.29500000000000004</v>
      </c>
      <c r="J1567">
        <f t="shared" si="245"/>
        <v>1</v>
      </c>
      <c r="K1567" t="str">
        <f>train!T1567</f>
        <v>no</v>
      </c>
      <c r="L1567">
        <f t="shared" si="246"/>
        <v>1.128143884114172</v>
      </c>
      <c r="M1567">
        <f t="shared" si="247"/>
        <v>1.14904061190952</v>
      </c>
      <c r="N1567">
        <f t="shared" si="248"/>
        <v>1.14904061190952</v>
      </c>
      <c r="O1567">
        <f t="shared" si="249"/>
        <v>1.14904061190952</v>
      </c>
    </row>
    <row r="1568" spans="1:15">
      <c r="A1568">
        <f t="shared" si="244"/>
        <v>1567</v>
      </c>
      <c r="B1568">
        <f>train!G1568</f>
        <v>109.1</v>
      </c>
      <c r="C1568">
        <f>train!J1568</f>
        <v>142.30000000000001</v>
      </c>
      <c r="D1568">
        <f>train!M1568</f>
        <v>91.2</v>
      </c>
      <c r="E1568">
        <f>train!P1568</f>
        <v>10.9</v>
      </c>
      <c r="F1568" s="4">
        <f t="shared" si="240"/>
        <v>0.3103840682788051</v>
      </c>
      <c r="G1568" s="4">
        <f t="shared" si="241"/>
        <v>0.39604787086000559</v>
      </c>
      <c r="H1568" s="4">
        <f t="shared" si="242"/>
        <v>0.39604787086000559</v>
      </c>
      <c r="I1568" s="4">
        <f t="shared" si="243"/>
        <v>0.54500000000000004</v>
      </c>
      <c r="J1568">
        <f t="shared" si="245"/>
        <v>2</v>
      </c>
      <c r="K1568" t="str">
        <f>train!T1568</f>
        <v>no</v>
      </c>
      <c r="L1568">
        <f t="shared" si="246"/>
        <v>1.128143884114172</v>
      </c>
      <c r="M1568">
        <f t="shared" si="247"/>
        <v>0.8408751999356322</v>
      </c>
      <c r="N1568">
        <f t="shared" si="248"/>
        <v>0.8408751999356322</v>
      </c>
      <c r="O1568">
        <f t="shared" si="249"/>
        <v>0.8408751999356322</v>
      </c>
    </row>
    <row r="1569" spans="1:15">
      <c r="A1569">
        <f t="shared" si="244"/>
        <v>1568</v>
      </c>
      <c r="B1569">
        <f>train!G1569</f>
        <v>171.8</v>
      </c>
      <c r="C1569">
        <f>train!J1569</f>
        <v>301.7</v>
      </c>
      <c r="D1569">
        <f>train!M1569</f>
        <v>139.4</v>
      </c>
      <c r="E1569">
        <f>train!P1569</f>
        <v>9.6999999999999993</v>
      </c>
      <c r="F1569" s="4">
        <f t="shared" si="240"/>
        <v>0.48876244665718355</v>
      </c>
      <c r="G1569" s="4">
        <f t="shared" si="241"/>
        <v>0.83968828277205676</v>
      </c>
      <c r="H1569" s="4">
        <f t="shared" si="242"/>
        <v>0.83968828277205676</v>
      </c>
      <c r="I1569" s="4">
        <f t="shared" si="243"/>
        <v>0.48499999999999999</v>
      </c>
      <c r="J1569">
        <f t="shared" si="245"/>
        <v>1</v>
      </c>
      <c r="K1569" t="str">
        <f>train!T1569</f>
        <v>no</v>
      </c>
      <c r="L1569">
        <f t="shared" si="246"/>
        <v>1.128143884114172</v>
      </c>
      <c r="M1569">
        <f t="shared" si="247"/>
        <v>1.3726858904030765</v>
      </c>
      <c r="N1569">
        <f t="shared" si="248"/>
        <v>1.3726858904030765</v>
      </c>
      <c r="O1569">
        <f t="shared" si="249"/>
        <v>1.3726858904030765</v>
      </c>
    </row>
    <row r="1570" spans="1:15">
      <c r="A1570">
        <f t="shared" si="244"/>
        <v>1569</v>
      </c>
      <c r="B1570">
        <f>train!G1570</f>
        <v>222.3</v>
      </c>
      <c r="C1570">
        <f>train!J1570</f>
        <v>286</v>
      </c>
      <c r="D1570">
        <f>train!M1570</f>
        <v>249.4</v>
      </c>
      <c r="E1570">
        <f>train!P1570</f>
        <v>12.1</v>
      </c>
      <c r="F1570" s="4">
        <f t="shared" si="240"/>
        <v>0.63243243243243241</v>
      </c>
      <c r="G1570" s="4">
        <f t="shared" si="241"/>
        <v>0.79599220706930141</v>
      </c>
      <c r="H1570" s="4">
        <f t="shared" si="242"/>
        <v>0.79599220706930141</v>
      </c>
      <c r="I1570" s="4">
        <f t="shared" si="243"/>
        <v>0.60499999999999998</v>
      </c>
      <c r="J1570">
        <f t="shared" si="245"/>
        <v>1</v>
      </c>
      <c r="K1570" t="str">
        <f>train!T1570</f>
        <v>yes</v>
      </c>
      <c r="L1570">
        <f t="shared" si="246"/>
        <v>1.128143884114172</v>
      </c>
      <c r="M1570">
        <f t="shared" si="247"/>
        <v>1.4259042636244967</v>
      </c>
      <c r="N1570">
        <f t="shared" si="248"/>
        <v>1.4259042636244967</v>
      </c>
      <c r="O1570">
        <f t="shared" si="249"/>
        <v>1.4259042636244967</v>
      </c>
    </row>
    <row r="1571" spans="1:15">
      <c r="A1571">
        <f t="shared" si="244"/>
        <v>1570</v>
      </c>
      <c r="B1571">
        <f>train!G1571</f>
        <v>164.6</v>
      </c>
      <c r="C1571">
        <f>train!J1571</f>
        <v>270.60000000000002</v>
      </c>
      <c r="D1571">
        <f>train!M1571</f>
        <v>230.4</v>
      </c>
      <c r="E1571">
        <f>train!P1571</f>
        <v>8</v>
      </c>
      <c r="F1571" s="4">
        <f t="shared" si="240"/>
        <v>0.46827880512091036</v>
      </c>
      <c r="G1571" s="4">
        <f t="shared" si="241"/>
        <v>0.75313108822710828</v>
      </c>
      <c r="H1571" s="4">
        <f t="shared" si="242"/>
        <v>0.75313108822710828</v>
      </c>
      <c r="I1571" s="4">
        <f t="shared" si="243"/>
        <v>0.4</v>
      </c>
      <c r="J1571">
        <f t="shared" si="245"/>
        <v>1</v>
      </c>
      <c r="K1571" t="str">
        <f>train!T1571</f>
        <v>no</v>
      </c>
      <c r="L1571">
        <f t="shared" si="246"/>
        <v>1.128143884114172</v>
      </c>
      <c r="M1571">
        <f t="shared" si="247"/>
        <v>1.2303243114861073</v>
      </c>
      <c r="N1571">
        <f t="shared" si="248"/>
        <v>1.2303243114861073</v>
      </c>
      <c r="O1571">
        <f t="shared" si="249"/>
        <v>1.2303243114861073</v>
      </c>
    </row>
    <row r="1572" spans="1:15">
      <c r="A1572">
        <f t="shared" si="244"/>
        <v>1571</v>
      </c>
      <c r="B1572">
        <f>train!G1572</f>
        <v>211.7</v>
      </c>
      <c r="C1572">
        <f>train!J1572</f>
        <v>271.7</v>
      </c>
      <c r="D1572">
        <f>train!M1572</f>
        <v>203.3</v>
      </c>
      <c r="E1572">
        <f>train!P1572</f>
        <v>7.4</v>
      </c>
      <c r="F1572" s="4">
        <f t="shared" si="240"/>
        <v>0.60227596017069696</v>
      </c>
      <c r="G1572" s="4">
        <f t="shared" si="241"/>
        <v>0.75619259671583627</v>
      </c>
      <c r="H1572" s="4">
        <f t="shared" si="242"/>
        <v>0.75619259671583627</v>
      </c>
      <c r="I1572" s="4">
        <f t="shared" si="243"/>
        <v>0.37</v>
      </c>
      <c r="J1572">
        <f t="shared" si="245"/>
        <v>1</v>
      </c>
      <c r="K1572" t="str">
        <f>train!T1572</f>
        <v>no</v>
      </c>
      <c r="L1572">
        <f t="shared" si="246"/>
        <v>1.128143884114172</v>
      </c>
      <c r="M1572">
        <f t="shared" si="247"/>
        <v>1.2819090524897676</v>
      </c>
      <c r="N1572">
        <f t="shared" si="248"/>
        <v>1.2819090524897676</v>
      </c>
      <c r="O1572">
        <f t="shared" si="249"/>
        <v>1.2819090524897676</v>
      </c>
    </row>
    <row r="1573" spans="1:15">
      <c r="A1573">
        <f t="shared" si="244"/>
        <v>1572</v>
      </c>
      <c r="B1573">
        <f>train!G1573</f>
        <v>147.19999999999999</v>
      </c>
      <c r="C1573">
        <f>train!J1573</f>
        <v>160.1</v>
      </c>
      <c r="D1573">
        <f>train!M1573</f>
        <v>184</v>
      </c>
      <c r="E1573">
        <f>train!P1573</f>
        <v>7.7</v>
      </c>
      <c r="F1573" s="4">
        <f t="shared" si="240"/>
        <v>0.41877667140825031</v>
      </c>
      <c r="G1573" s="4">
        <f t="shared" si="241"/>
        <v>0.44558864458669634</v>
      </c>
      <c r="H1573" s="4">
        <f t="shared" si="242"/>
        <v>0.44558864458669634</v>
      </c>
      <c r="I1573" s="4">
        <f t="shared" si="243"/>
        <v>0.38500000000000001</v>
      </c>
      <c r="J1573">
        <f t="shared" si="245"/>
        <v>2</v>
      </c>
      <c r="K1573" t="str">
        <f>train!T1573</f>
        <v>yes</v>
      </c>
      <c r="L1573">
        <f t="shared" si="246"/>
        <v>1.128143884114172</v>
      </c>
      <c r="M1573">
        <f t="shared" si="247"/>
        <v>0.84893897359291492</v>
      </c>
      <c r="N1573">
        <f t="shared" si="248"/>
        <v>0.84893897359291492</v>
      </c>
      <c r="O1573">
        <f t="shared" si="249"/>
        <v>0.84893897359291492</v>
      </c>
    </row>
    <row r="1574" spans="1:15">
      <c r="A1574">
        <f t="shared" si="244"/>
        <v>1573</v>
      </c>
      <c r="B1574">
        <f>train!G1574</f>
        <v>254.7</v>
      </c>
      <c r="C1574">
        <f>train!J1574</f>
        <v>252.2</v>
      </c>
      <c r="D1574">
        <f>train!M1574</f>
        <v>178.1</v>
      </c>
      <c r="E1574">
        <f>train!P1574</f>
        <v>8</v>
      </c>
      <c r="F1574" s="4">
        <f t="shared" si="240"/>
        <v>0.72460881934566146</v>
      </c>
      <c r="G1574" s="4">
        <f t="shared" si="241"/>
        <v>0.70192040077929296</v>
      </c>
      <c r="H1574" s="4">
        <f t="shared" si="242"/>
        <v>0.70192040077929296</v>
      </c>
      <c r="I1574" s="4">
        <f t="shared" si="243"/>
        <v>0.4</v>
      </c>
      <c r="J1574">
        <f t="shared" si="245"/>
        <v>1</v>
      </c>
      <c r="K1574" t="str">
        <f>train!T1574</f>
        <v>yes</v>
      </c>
      <c r="L1574">
        <f t="shared" si="246"/>
        <v>1.128143884114172</v>
      </c>
      <c r="M1574">
        <f t="shared" si="247"/>
        <v>1.2924559718357296</v>
      </c>
      <c r="N1574">
        <f t="shared" si="248"/>
        <v>1.2924559718357296</v>
      </c>
      <c r="O1574">
        <f t="shared" si="249"/>
        <v>1.2924559718357296</v>
      </c>
    </row>
    <row r="1575" spans="1:15">
      <c r="A1575">
        <f t="shared" si="244"/>
        <v>1574</v>
      </c>
      <c r="B1575">
        <f>train!G1575</f>
        <v>170.1</v>
      </c>
      <c r="C1575">
        <f>train!J1575</f>
        <v>271.8</v>
      </c>
      <c r="D1575">
        <f>train!M1575</f>
        <v>110.7</v>
      </c>
      <c r="E1575">
        <f>train!P1575</f>
        <v>8.6999999999999993</v>
      </c>
      <c r="F1575" s="4">
        <f t="shared" si="240"/>
        <v>0.48392603129445233</v>
      </c>
      <c r="G1575" s="4">
        <f t="shared" si="241"/>
        <v>0.75647091566935709</v>
      </c>
      <c r="H1575" s="4">
        <f t="shared" si="242"/>
        <v>0.75647091566935709</v>
      </c>
      <c r="I1575" s="4">
        <f t="shared" si="243"/>
        <v>0.43499999999999994</v>
      </c>
      <c r="J1575">
        <f t="shared" si="245"/>
        <v>1</v>
      </c>
      <c r="K1575" t="str">
        <f>train!T1575</f>
        <v>no</v>
      </c>
      <c r="L1575">
        <f t="shared" si="246"/>
        <v>1.128143884114172</v>
      </c>
      <c r="M1575">
        <f t="shared" si="247"/>
        <v>1.2521604914193989</v>
      </c>
      <c r="N1575">
        <f t="shared" si="248"/>
        <v>1.2521604914193989</v>
      </c>
      <c r="O1575">
        <f t="shared" si="249"/>
        <v>1.2521604914193989</v>
      </c>
    </row>
    <row r="1576" spans="1:15">
      <c r="A1576">
        <f t="shared" si="244"/>
        <v>1575</v>
      </c>
      <c r="B1576">
        <f>train!G1576</f>
        <v>195.1</v>
      </c>
      <c r="C1576">
        <f>train!J1576</f>
        <v>261.5</v>
      </c>
      <c r="D1576">
        <f>train!M1576</f>
        <v>203.8</v>
      </c>
      <c r="E1576">
        <f>train!P1576</f>
        <v>11.4</v>
      </c>
      <c r="F1576" s="4">
        <f t="shared" si="240"/>
        <v>0.55504978662873394</v>
      </c>
      <c r="G1576" s="4">
        <f t="shared" si="241"/>
        <v>0.72780406345672133</v>
      </c>
      <c r="H1576" s="4">
        <f t="shared" si="242"/>
        <v>0.72780406345672133</v>
      </c>
      <c r="I1576" s="4">
        <f t="shared" si="243"/>
        <v>0.57000000000000006</v>
      </c>
      <c r="J1576">
        <f t="shared" si="245"/>
        <v>1</v>
      </c>
      <c r="K1576" t="str">
        <f>train!T1576</f>
        <v>no</v>
      </c>
      <c r="L1576">
        <f t="shared" si="246"/>
        <v>1.128143884114172</v>
      </c>
      <c r="M1576">
        <f t="shared" si="247"/>
        <v>1.3009142074728963</v>
      </c>
      <c r="N1576">
        <f t="shared" si="248"/>
        <v>1.3009142074728963</v>
      </c>
      <c r="O1576">
        <f t="shared" si="249"/>
        <v>1.3009142074728963</v>
      </c>
    </row>
    <row r="1577" spans="1:15">
      <c r="A1577">
        <f t="shared" si="244"/>
        <v>1576</v>
      </c>
      <c r="B1577">
        <f>train!G1577</f>
        <v>149.30000000000001</v>
      </c>
      <c r="C1577">
        <f>train!J1577</f>
        <v>187.1</v>
      </c>
      <c r="D1577">
        <f>train!M1577</f>
        <v>149.80000000000001</v>
      </c>
      <c r="E1577">
        <f>train!P1577</f>
        <v>7.9</v>
      </c>
      <c r="F1577" s="4">
        <f t="shared" si="240"/>
        <v>0.42475106685633007</v>
      </c>
      <c r="G1577" s="4">
        <f t="shared" si="241"/>
        <v>0.52073476203729474</v>
      </c>
      <c r="H1577" s="4">
        <f t="shared" si="242"/>
        <v>0.52073476203729474</v>
      </c>
      <c r="I1577" s="4">
        <f t="shared" si="243"/>
        <v>0.39500000000000002</v>
      </c>
      <c r="J1577">
        <f t="shared" si="245"/>
        <v>2</v>
      </c>
      <c r="K1577" t="str">
        <f>train!T1577</f>
        <v>yes</v>
      </c>
      <c r="L1577">
        <f t="shared" si="246"/>
        <v>1.128143884114172</v>
      </c>
      <c r="M1577">
        <f t="shared" si="247"/>
        <v>0.93742618567205949</v>
      </c>
      <c r="N1577">
        <f t="shared" si="248"/>
        <v>0.93742618567205949</v>
      </c>
      <c r="O1577">
        <f t="shared" si="249"/>
        <v>0.93742618567205949</v>
      </c>
    </row>
    <row r="1578" spans="1:15">
      <c r="A1578">
        <f t="shared" si="244"/>
        <v>1577</v>
      </c>
      <c r="B1578">
        <f>train!G1578</f>
        <v>81.900000000000006</v>
      </c>
      <c r="C1578">
        <f>train!J1578</f>
        <v>253.8</v>
      </c>
      <c r="D1578">
        <f>train!M1578</f>
        <v>213.1</v>
      </c>
      <c r="E1578">
        <f>train!P1578</f>
        <v>8.9</v>
      </c>
      <c r="F1578" s="4">
        <f t="shared" si="240"/>
        <v>0.23300142247510669</v>
      </c>
      <c r="G1578" s="4">
        <f t="shared" si="241"/>
        <v>0.70637350403562482</v>
      </c>
      <c r="H1578" s="4">
        <f t="shared" si="242"/>
        <v>0.70637350403562482</v>
      </c>
      <c r="I1578" s="4">
        <f t="shared" si="243"/>
        <v>0.44500000000000001</v>
      </c>
      <c r="J1578">
        <f t="shared" si="245"/>
        <v>2</v>
      </c>
      <c r="K1578" t="str">
        <f>train!T1578</f>
        <v>yes</v>
      </c>
      <c r="L1578">
        <f t="shared" si="246"/>
        <v>1.128143884114172</v>
      </c>
      <c r="M1578">
        <f t="shared" si="247"/>
        <v>1.1181420827795352</v>
      </c>
      <c r="N1578">
        <f t="shared" si="248"/>
        <v>1.1181420827795352</v>
      </c>
      <c r="O1578">
        <f t="shared" si="249"/>
        <v>1.1181420827795352</v>
      </c>
    </row>
    <row r="1579" spans="1:15">
      <c r="A1579">
        <f t="shared" si="244"/>
        <v>1578</v>
      </c>
      <c r="B1579">
        <f>train!G1579</f>
        <v>191.1</v>
      </c>
      <c r="C1579">
        <f>train!J1579</f>
        <v>149.6</v>
      </c>
      <c r="D1579">
        <f>train!M1579</f>
        <v>227.8</v>
      </c>
      <c r="E1579">
        <f>train!P1579</f>
        <v>9.8000000000000007</v>
      </c>
      <c r="F1579" s="4">
        <f t="shared" si="240"/>
        <v>0.54366998577524894</v>
      </c>
      <c r="G1579" s="4">
        <f t="shared" si="241"/>
        <v>0.41636515446701916</v>
      </c>
      <c r="H1579" s="4">
        <f t="shared" si="242"/>
        <v>0.41636515446701916</v>
      </c>
      <c r="I1579" s="4">
        <f t="shared" si="243"/>
        <v>0.49000000000000005</v>
      </c>
      <c r="J1579">
        <f t="shared" si="245"/>
        <v>2</v>
      </c>
      <c r="K1579" t="str">
        <f>train!T1579</f>
        <v>no</v>
      </c>
      <c r="L1579">
        <f t="shared" si="246"/>
        <v>1.128143884114172</v>
      </c>
      <c r="M1579">
        <f t="shared" si="247"/>
        <v>0.93935985497654129</v>
      </c>
      <c r="N1579">
        <f t="shared" si="248"/>
        <v>0.93935985497654129</v>
      </c>
      <c r="O1579">
        <f t="shared" si="249"/>
        <v>0.93935985497654129</v>
      </c>
    </row>
    <row r="1580" spans="1:15">
      <c r="A1580">
        <f t="shared" si="244"/>
        <v>1579</v>
      </c>
      <c r="B1580">
        <f>train!G1580</f>
        <v>239</v>
      </c>
      <c r="C1580">
        <f>train!J1580</f>
        <v>273</v>
      </c>
      <c r="D1580">
        <f>train!M1580</f>
        <v>278.2</v>
      </c>
      <c r="E1580">
        <f>train!P1580</f>
        <v>13.5</v>
      </c>
      <c r="F1580" s="4">
        <f t="shared" si="240"/>
        <v>0.67994310099573263</v>
      </c>
      <c r="G1580" s="4">
        <f t="shared" si="241"/>
        <v>0.7598107431116059</v>
      </c>
      <c r="H1580" s="4">
        <f t="shared" si="242"/>
        <v>0.7598107431116059</v>
      </c>
      <c r="I1580" s="4">
        <f t="shared" si="243"/>
        <v>0.67500000000000004</v>
      </c>
      <c r="J1580">
        <f t="shared" si="245"/>
        <v>1</v>
      </c>
      <c r="K1580" t="str">
        <f>train!T1580</f>
        <v>yes</v>
      </c>
      <c r="L1580">
        <f t="shared" si="246"/>
        <v>1.128143884114172</v>
      </c>
      <c r="M1580">
        <f t="shared" si="247"/>
        <v>1.4396431333102362</v>
      </c>
      <c r="N1580">
        <f t="shared" si="248"/>
        <v>1.4396431333102362</v>
      </c>
      <c r="O1580">
        <f t="shared" si="249"/>
        <v>1.4396431333102362</v>
      </c>
    </row>
    <row r="1581" spans="1:15">
      <c r="A1581">
        <f t="shared" si="244"/>
        <v>1580</v>
      </c>
      <c r="B1581">
        <f>train!G1581</f>
        <v>179.3</v>
      </c>
      <c r="C1581">
        <f>train!J1581</f>
        <v>252.7</v>
      </c>
      <c r="D1581">
        <f>train!M1581</f>
        <v>227.5</v>
      </c>
      <c r="E1581">
        <f>train!P1581</f>
        <v>8</v>
      </c>
      <c r="F1581" s="4">
        <f t="shared" si="240"/>
        <v>0.51009957325746802</v>
      </c>
      <c r="G1581" s="4">
        <f t="shared" si="241"/>
        <v>0.70331199554689672</v>
      </c>
      <c r="H1581" s="4">
        <f t="shared" si="242"/>
        <v>0.70331199554689672</v>
      </c>
      <c r="I1581" s="4">
        <f t="shared" si="243"/>
        <v>0.4</v>
      </c>
      <c r="J1581">
        <f t="shared" si="245"/>
        <v>1</v>
      </c>
      <c r="K1581" t="str">
        <f>train!T1581</f>
        <v>no</v>
      </c>
      <c r="L1581">
        <f t="shared" si="246"/>
        <v>1.128143884114172</v>
      </c>
      <c r="M1581">
        <f t="shared" si="247"/>
        <v>1.1872224310539989</v>
      </c>
      <c r="N1581">
        <f t="shared" si="248"/>
        <v>1.1872224310539989</v>
      </c>
      <c r="O1581">
        <f t="shared" si="249"/>
        <v>1.1872224310539989</v>
      </c>
    </row>
    <row r="1582" spans="1:15">
      <c r="A1582">
        <f t="shared" si="244"/>
        <v>1581</v>
      </c>
      <c r="B1582">
        <f>train!G1582</f>
        <v>185.3</v>
      </c>
      <c r="C1582">
        <f>train!J1582</f>
        <v>219.1</v>
      </c>
      <c r="D1582">
        <f>train!M1582</f>
        <v>243.6</v>
      </c>
      <c r="E1582">
        <f>train!P1582</f>
        <v>5.5</v>
      </c>
      <c r="F1582" s="4">
        <f t="shared" si="240"/>
        <v>0.52716927453769558</v>
      </c>
      <c r="G1582" s="4">
        <f t="shared" si="241"/>
        <v>0.6097968271639298</v>
      </c>
      <c r="H1582" s="4">
        <f t="shared" si="242"/>
        <v>0.6097968271639298</v>
      </c>
      <c r="I1582" s="4">
        <f t="shared" si="243"/>
        <v>0.27500000000000002</v>
      </c>
      <c r="J1582">
        <f t="shared" si="245"/>
        <v>2</v>
      </c>
      <c r="K1582" t="str">
        <f>train!T1582</f>
        <v>no</v>
      </c>
      <c r="L1582">
        <f t="shared" si="246"/>
        <v>1.128143884114172</v>
      </c>
      <c r="M1582">
        <f t="shared" si="247"/>
        <v>1.047490708720126</v>
      </c>
      <c r="N1582">
        <f t="shared" si="248"/>
        <v>1.047490708720126</v>
      </c>
      <c r="O1582">
        <f t="shared" si="249"/>
        <v>1.047490708720126</v>
      </c>
    </row>
    <row r="1583" spans="1:15">
      <c r="A1583">
        <f t="shared" si="244"/>
        <v>1582</v>
      </c>
      <c r="B1583">
        <f>train!G1583</f>
        <v>141.4</v>
      </c>
      <c r="C1583">
        <f>train!J1583</f>
        <v>123.9</v>
      </c>
      <c r="D1583">
        <f>train!M1583</f>
        <v>323.5</v>
      </c>
      <c r="E1583">
        <f>train!P1583</f>
        <v>8.1</v>
      </c>
      <c r="F1583" s="4">
        <f t="shared" si="240"/>
        <v>0.40227596017069706</v>
      </c>
      <c r="G1583" s="4">
        <f t="shared" si="241"/>
        <v>0.34483718341219038</v>
      </c>
      <c r="H1583" s="4">
        <f t="shared" si="242"/>
        <v>0.34483718341219038</v>
      </c>
      <c r="I1583" s="4">
        <f t="shared" si="243"/>
        <v>0.40499999999999997</v>
      </c>
      <c r="J1583">
        <f t="shared" si="245"/>
        <v>2</v>
      </c>
      <c r="K1583" t="str">
        <f>train!T1583</f>
        <v>no</v>
      </c>
      <c r="L1583">
        <f t="shared" si="246"/>
        <v>1.128143884114172</v>
      </c>
      <c r="M1583">
        <f t="shared" si="247"/>
        <v>0.75078379994413935</v>
      </c>
      <c r="N1583">
        <f t="shared" si="248"/>
        <v>0.75078379994413935</v>
      </c>
      <c r="O1583">
        <f t="shared" si="249"/>
        <v>0.75078379994413935</v>
      </c>
    </row>
    <row r="1584" spans="1:15">
      <c r="A1584">
        <f t="shared" si="244"/>
        <v>1583</v>
      </c>
      <c r="B1584">
        <f>train!G1584</f>
        <v>248.6</v>
      </c>
      <c r="C1584">
        <f>train!J1584</f>
        <v>119.3</v>
      </c>
      <c r="D1584">
        <f>train!M1584</f>
        <v>194.3</v>
      </c>
      <c r="E1584">
        <f>train!P1584</f>
        <v>12</v>
      </c>
      <c r="F1584" s="4">
        <f t="shared" si="240"/>
        <v>0.7072546230440967</v>
      </c>
      <c r="G1584" s="4">
        <f t="shared" si="241"/>
        <v>0.33203451155023656</v>
      </c>
      <c r="H1584" s="4">
        <f t="shared" si="242"/>
        <v>0.33203451155023656</v>
      </c>
      <c r="I1584" s="4">
        <f t="shared" si="243"/>
        <v>0.6</v>
      </c>
      <c r="J1584">
        <f t="shared" si="245"/>
        <v>2</v>
      </c>
      <c r="K1584" t="str">
        <f>train!T1584</f>
        <v>no</v>
      </c>
      <c r="L1584">
        <f t="shared" si="246"/>
        <v>1.128143884114172</v>
      </c>
      <c r="M1584">
        <f t="shared" si="247"/>
        <v>1.0395686295469173</v>
      </c>
      <c r="N1584">
        <f t="shared" si="248"/>
        <v>1.0395686295469173</v>
      </c>
      <c r="O1584">
        <f t="shared" si="249"/>
        <v>1.0395686295469173</v>
      </c>
    </row>
    <row r="1585" spans="1:15">
      <c r="A1585">
        <f t="shared" si="244"/>
        <v>1584</v>
      </c>
      <c r="B1585">
        <f>train!G1585</f>
        <v>152.5</v>
      </c>
      <c r="C1585">
        <f>train!J1585</f>
        <v>252.4</v>
      </c>
      <c r="D1585">
        <f>train!M1585</f>
        <v>185.4</v>
      </c>
      <c r="E1585">
        <f>train!P1585</f>
        <v>4.9000000000000004</v>
      </c>
      <c r="F1585" s="4">
        <f t="shared" si="240"/>
        <v>0.43385490753911804</v>
      </c>
      <c r="G1585" s="4">
        <f t="shared" si="241"/>
        <v>0.70247703868633449</v>
      </c>
      <c r="H1585" s="4">
        <f t="shared" si="242"/>
        <v>0.70247703868633449</v>
      </c>
      <c r="I1585" s="4">
        <f t="shared" si="243"/>
        <v>0.24500000000000002</v>
      </c>
      <c r="J1585">
        <f t="shared" si="245"/>
        <v>2</v>
      </c>
      <c r="K1585" t="str">
        <f>train!T1585</f>
        <v>no</v>
      </c>
      <c r="L1585">
        <f t="shared" si="246"/>
        <v>1.128143884114172</v>
      </c>
      <c r="M1585">
        <f t="shared" si="247"/>
        <v>1.1113968960541596</v>
      </c>
      <c r="N1585">
        <f t="shared" si="248"/>
        <v>1.1113968960541596</v>
      </c>
      <c r="O1585">
        <f t="shared" si="249"/>
        <v>1.1113968960541596</v>
      </c>
    </row>
    <row r="1586" spans="1:15">
      <c r="A1586">
        <f t="shared" si="244"/>
        <v>1585</v>
      </c>
      <c r="B1586">
        <f>train!G1586</f>
        <v>145.6</v>
      </c>
      <c r="C1586">
        <f>train!J1586</f>
        <v>230.9</v>
      </c>
      <c r="D1586">
        <f>train!M1586</f>
        <v>181.5</v>
      </c>
      <c r="E1586">
        <f>train!P1586</f>
        <v>11.4</v>
      </c>
      <c r="F1586" s="4">
        <f t="shared" si="240"/>
        <v>0.4142247510668563</v>
      </c>
      <c r="G1586" s="4">
        <f t="shared" si="241"/>
        <v>0.6426384636793766</v>
      </c>
      <c r="H1586" s="4">
        <f t="shared" si="242"/>
        <v>0.6426384636793766</v>
      </c>
      <c r="I1586" s="4">
        <f t="shared" si="243"/>
        <v>0.57000000000000006</v>
      </c>
      <c r="J1586">
        <f t="shared" si="245"/>
        <v>1</v>
      </c>
      <c r="K1586" t="str">
        <f>train!T1586</f>
        <v>no</v>
      </c>
      <c r="L1586">
        <f t="shared" si="246"/>
        <v>1.128143884114172</v>
      </c>
      <c r="M1586">
        <f t="shared" si="247"/>
        <v>1.1499784930148815</v>
      </c>
      <c r="N1586">
        <f t="shared" si="248"/>
        <v>1.1499784930148815</v>
      </c>
      <c r="O1586">
        <f t="shared" si="249"/>
        <v>1.1499784930148815</v>
      </c>
    </row>
    <row r="1587" spans="1:15">
      <c r="A1587">
        <f t="shared" si="244"/>
        <v>1586</v>
      </c>
      <c r="B1587">
        <f>train!G1587</f>
        <v>164.2</v>
      </c>
      <c r="C1587">
        <f>train!J1587</f>
        <v>196.2</v>
      </c>
      <c r="D1587">
        <f>train!M1587</f>
        <v>236.1</v>
      </c>
      <c r="E1587">
        <f>train!P1587</f>
        <v>8.1</v>
      </c>
      <c r="F1587" s="4">
        <f t="shared" si="240"/>
        <v>0.46714082503556187</v>
      </c>
      <c r="G1587" s="4">
        <f t="shared" si="241"/>
        <v>0.54606178680768158</v>
      </c>
      <c r="H1587" s="4">
        <f t="shared" si="242"/>
        <v>0.54606178680768158</v>
      </c>
      <c r="I1587" s="4">
        <f t="shared" si="243"/>
        <v>0.40499999999999997</v>
      </c>
      <c r="J1587">
        <f t="shared" si="245"/>
        <v>2</v>
      </c>
      <c r="K1587" t="str">
        <f>train!T1587</f>
        <v>no</v>
      </c>
      <c r="L1587">
        <f t="shared" si="246"/>
        <v>1.128143884114172</v>
      </c>
      <c r="M1587">
        <f t="shared" si="247"/>
        <v>0.98924845233040481</v>
      </c>
      <c r="N1587">
        <f t="shared" si="248"/>
        <v>0.98924845233040481</v>
      </c>
      <c r="O1587">
        <f t="shared" si="249"/>
        <v>0.98924845233040481</v>
      </c>
    </row>
    <row r="1588" spans="1:15">
      <c r="A1588">
        <f t="shared" si="244"/>
        <v>1587</v>
      </c>
      <c r="B1588">
        <f>train!G1588</f>
        <v>221</v>
      </c>
      <c r="C1588">
        <f>train!J1588</f>
        <v>165.4</v>
      </c>
      <c r="D1588">
        <f>train!M1588</f>
        <v>235.4</v>
      </c>
      <c r="E1588">
        <f>train!P1588</f>
        <v>9.6999999999999993</v>
      </c>
      <c r="F1588" s="4">
        <f t="shared" si="240"/>
        <v>0.62873399715504974</v>
      </c>
      <c r="G1588" s="4">
        <f t="shared" si="241"/>
        <v>0.46033954912329528</v>
      </c>
      <c r="H1588" s="4">
        <f t="shared" si="242"/>
        <v>0.46033954912329528</v>
      </c>
      <c r="I1588" s="4">
        <f t="shared" si="243"/>
        <v>0.48499999999999999</v>
      </c>
      <c r="J1588">
        <f t="shared" si="245"/>
        <v>2</v>
      </c>
      <c r="K1588" t="str">
        <f>train!T1588</f>
        <v>no</v>
      </c>
      <c r="L1588">
        <f t="shared" si="246"/>
        <v>1.128143884114172</v>
      </c>
      <c r="M1588">
        <f t="shared" si="247"/>
        <v>1.0268186013861669</v>
      </c>
      <c r="N1588">
        <f t="shared" si="248"/>
        <v>1.0268186013861669</v>
      </c>
      <c r="O1588">
        <f t="shared" si="249"/>
        <v>1.0268186013861669</v>
      </c>
    </row>
    <row r="1589" spans="1:15">
      <c r="A1589">
        <f t="shared" si="244"/>
        <v>1588</v>
      </c>
      <c r="B1589">
        <f>train!G1589</f>
        <v>162.30000000000001</v>
      </c>
      <c r="C1589">
        <f>train!J1589</f>
        <v>149.1</v>
      </c>
      <c r="D1589">
        <f>train!M1589</f>
        <v>255.5</v>
      </c>
      <c r="E1589">
        <f>train!P1589</f>
        <v>14.8</v>
      </c>
      <c r="F1589" s="4">
        <f t="shared" si="240"/>
        <v>0.46173541963015652</v>
      </c>
      <c r="G1589" s="4">
        <f t="shared" si="241"/>
        <v>0.41497355969941552</v>
      </c>
      <c r="H1589" s="4">
        <f t="shared" si="242"/>
        <v>0.41497355969941552</v>
      </c>
      <c r="I1589" s="4">
        <f t="shared" si="243"/>
        <v>0.74</v>
      </c>
      <c r="J1589">
        <f t="shared" si="245"/>
        <v>2</v>
      </c>
      <c r="K1589" t="str">
        <f>train!T1589</f>
        <v>yes</v>
      </c>
      <c r="L1589">
        <f t="shared" si="246"/>
        <v>1.128143884114172</v>
      </c>
      <c r="M1589">
        <f t="shared" si="247"/>
        <v>1.05128764295993</v>
      </c>
      <c r="N1589">
        <f t="shared" si="248"/>
        <v>1.05128764295993</v>
      </c>
      <c r="O1589">
        <f t="shared" si="249"/>
        <v>1.05128764295993</v>
      </c>
    </row>
    <row r="1590" spans="1:15">
      <c r="A1590">
        <f t="shared" si="244"/>
        <v>1589</v>
      </c>
      <c r="B1590">
        <f>train!G1590</f>
        <v>272.7</v>
      </c>
      <c r="C1590">
        <f>train!J1590</f>
        <v>236.4</v>
      </c>
      <c r="D1590">
        <f>train!M1590</f>
        <v>235.5</v>
      </c>
      <c r="E1590">
        <f>train!P1590</f>
        <v>7.7</v>
      </c>
      <c r="F1590" s="4">
        <f t="shared" si="240"/>
        <v>0.77581792318634424</v>
      </c>
      <c r="G1590" s="4">
        <f t="shared" si="241"/>
        <v>0.65794600612301701</v>
      </c>
      <c r="H1590" s="4">
        <f t="shared" si="242"/>
        <v>0.65794600612301701</v>
      </c>
      <c r="I1590" s="4">
        <f t="shared" si="243"/>
        <v>0.38500000000000001</v>
      </c>
      <c r="J1590">
        <f t="shared" si="245"/>
        <v>1</v>
      </c>
      <c r="K1590" t="str">
        <f>train!T1590</f>
        <v>yes</v>
      </c>
      <c r="L1590">
        <f t="shared" si="246"/>
        <v>1.128143884114172</v>
      </c>
      <c r="M1590">
        <f t="shared" si="247"/>
        <v>1.2711822622596771</v>
      </c>
      <c r="N1590">
        <f t="shared" si="248"/>
        <v>1.2711822622596771</v>
      </c>
      <c r="O1590">
        <f t="shared" si="249"/>
        <v>1.2711822622596771</v>
      </c>
    </row>
    <row r="1591" spans="1:15">
      <c r="A1591">
        <f t="shared" si="244"/>
        <v>1590</v>
      </c>
      <c r="B1591">
        <f>train!G1591</f>
        <v>200.3</v>
      </c>
      <c r="C1591">
        <f>train!J1591</f>
        <v>226.6</v>
      </c>
      <c r="D1591">
        <f>train!M1591</f>
        <v>198.8</v>
      </c>
      <c r="E1591">
        <f>train!P1591</f>
        <v>12.9</v>
      </c>
      <c r="F1591" s="4">
        <f t="shared" si="240"/>
        <v>0.56984352773826463</v>
      </c>
      <c r="G1591" s="4">
        <f t="shared" si="241"/>
        <v>0.63067074867798489</v>
      </c>
      <c r="H1591" s="4">
        <f t="shared" si="242"/>
        <v>0.63067074867798489</v>
      </c>
      <c r="I1591" s="4">
        <f t="shared" si="243"/>
        <v>0.64500000000000002</v>
      </c>
      <c r="J1591">
        <f t="shared" si="245"/>
        <v>1</v>
      </c>
      <c r="K1591" t="str">
        <f>train!T1591</f>
        <v>no</v>
      </c>
      <c r="L1591">
        <f t="shared" si="246"/>
        <v>1.128143884114172</v>
      </c>
      <c r="M1591">
        <f t="shared" si="247"/>
        <v>1.2394506172418853</v>
      </c>
      <c r="N1591">
        <f t="shared" si="248"/>
        <v>1.2394506172418853</v>
      </c>
      <c r="O1591">
        <f t="shared" si="249"/>
        <v>1.2394506172418853</v>
      </c>
    </row>
    <row r="1592" spans="1:15">
      <c r="A1592">
        <f t="shared" si="244"/>
        <v>1591</v>
      </c>
      <c r="B1592">
        <f>train!G1592</f>
        <v>157.1</v>
      </c>
      <c r="C1592">
        <f>train!J1592</f>
        <v>172.4</v>
      </c>
      <c r="D1592">
        <f>train!M1592</f>
        <v>184.5</v>
      </c>
      <c r="E1592">
        <f>train!P1592</f>
        <v>11.1</v>
      </c>
      <c r="F1592" s="4">
        <f t="shared" si="240"/>
        <v>0.44694167852062588</v>
      </c>
      <c r="G1592" s="4">
        <f t="shared" si="241"/>
        <v>0.47982187586974673</v>
      </c>
      <c r="H1592" s="4">
        <f t="shared" si="242"/>
        <v>0.47982187586974673</v>
      </c>
      <c r="I1592" s="4">
        <f t="shared" si="243"/>
        <v>0.55499999999999994</v>
      </c>
      <c r="J1592">
        <f t="shared" si="245"/>
        <v>2</v>
      </c>
      <c r="K1592" t="str">
        <f>train!T1592</f>
        <v>no</v>
      </c>
      <c r="L1592">
        <f t="shared" si="246"/>
        <v>1.128143884114172</v>
      </c>
      <c r="M1592">
        <f t="shared" si="247"/>
        <v>0.98399183387117584</v>
      </c>
      <c r="N1592">
        <f t="shared" si="248"/>
        <v>0.98399183387117584</v>
      </c>
      <c r="O1592">
        <f t="shared" si="249"/>
        <v>0.98399183387117584</v>
      </c>
    </row>
    <row r="1593" spans="1:15">
      <c r="A1593">
        <f t="shared" si="244"/>
        <v>1592</v>
      </c>
      <c r="B1593">
        <f>train!G1593</f>
        <v>135.80000000000001</v>
      </c>
      <c r="C1593">
        <f>train!J1593</f>
        <v>200.6</v>
      </c>
      <c r="D1593">
        <f>train!M1593</f>
        <v>192.4</v>
      </c>
      <c r="E1593">
        <f>train!P1593</f>
        <v>12.3</v>
      </c>
      <c r="F1593" s="4">
        <f t="shared" si="240"/>
        <v>0.38634423897581793</v>
      </c>
      <c r="G1593" s="4">
        <f t="shared" si="241"/>
        <v>0.55830782076259389</v>
      </c>
      <c r="H1593" s="4">
        <f t="shared" si="242"/>
        <v>0.55830782076259389</v>
      </c>
      <c r="I1593" s="4">
        <f t="shared" si="243"/>
        <v>0.61499999999999999</v>
      </c>
      <c r="J1593">
        <f t="shared" si="245"/>
        <v>2</v>
      </c>
      <c r="K1593" t="str">
        <f>train!T1593</f>
        <v>no</v>
      </c>
      <c r="L1593">
        <f t="shared" si="246"/>
        <v>1.128143884114172</v>
      </c>
      <c r="M1593">
        <f t="shared" si="247"/>
        <v>1.0728010609796941</v>
      </c>
      <c r="N1593">
        <f t="shared" si="248"/>
        <v>1.0728010609796941</v>
      </c>
      <c r="O1593">
        <f t="shared" si="249"/>
        <v>1.0728010609796941</v>
      </c>
    </row>
    <row r="1594" spans="1:15">
      <c r="A1594">
        <f t="shared" si="244"/>
        <v>1593</v>
      </c>
      <c r="B1594">
        <f>train!G1594</f>
        <v>236.7</v>
      </c>
      <c r="C1594">
        <f>train!J1594</f>
        <v>231.9</v>
      </c>
      <c r="D1594">
        <f>train!M1594</f>
        <v>164.7</v>
      </c>
      <c r="E1594">
        <f>train!P1594</f>
        <v>12.7</v>
      </c>
      <c r="F1594" s="4">
        <f t="shared" si="240"/>
        <v>0.67339971550497868</v>
      </c>
      <c r="G1594" s="4">
        <f t="shared" si="241"/>
        <v>0.64542165321458389</v>
      </c>
      <c r="H1594" s="4">
        <f t="shared" si="242"/>
        <v>0.64542165321458389</v>
      </c>
      <c r="I1594" s="4">
        <f t="shared" si="243"/>
        <v>0.63500000000000001</v>
      </c>
      <c r="J1594">
        <f t="shared" si="245"/>
        <v>1</v>
      </c>
      <c r="K1594" t="str">
        <f>train!T1594</f>
        <v>no</v>
      </c>
      <c r="L1594">
        <f t="shared" si="246"/>
        <v>1.128143884114172</v>
      </c>
      <c r="M1594">
        <f t="shared" si="247"/>
        <v>1.299934766716653</v>
      </c>
      <c r="N1594">
        <f t="shared" si="248"/>
        <v>1.299934766716653</v>
      </c>
      <c r="O1594">
        <f t="shared" si="249"/>
        <v>1.299934766716653</v>
      </c>
    </row>
    <row r="1595" spans="1:15">
      <c r="A1595">
        <f t="shared" si="244"/>
        <v>1594</v>
      </c>
      <c r="B1595">
        <f>train!G1595</f>
        <v>111.4</v>
      </c>
      <c r="C1595">
        <f>train!J1595</f>
        <v>175</v>
      </c>
      <c r="D1595">
        <f>train!M1595</f>
        <v>217.2</v>
      </c>
      <c r="E1595">
        <f>train!P1595</f>
        <v>5.5</v>
      </c>
      <c r="F1595" s="4">
        <f t="shared" si="240"/>
        <v>0.31692745376955905</v>
      </c>
      <c r="G1595" s="4">
        <f t="shared" si="241"/>
        <v>0.48705816866128582</v>
      </c>
      <c r="H1595" s="4">
        <f t="shared" si="242"/>
        <v>0.48705816866128582</v>
      </c>
      <c r="I1595" s="4">
        <f t="shared" si="243"/>
        <v>0.27500000000000002</v>
      </c>
      <c r="J1595">
        <f t="shared" si="245"/>
        <v>2</v>
      </c>
      <c r="K1595" t="str">
        <f>train!T1595</f>
        <v>no</v>
      </c>
      <c r="L1595">
        <f t="shared" si="246"/>
        <v>1.128143884114172</v>
      </c>
      <c r="M1595">
        <f t="shared" si="247"/>
        <v>0.806547785485911</v>
      </c>
      <c r="N1595">
        <f t="shared" si="248"/>
        <v>0.806547785485911</v>
      </c>
      <c r="O1595">
        <f t="shared" si="249"/>
        <v>0.806547785485911</v>
      </c>
    </row>
    <row r="1596" spans="1:15">
      <c r="A1596">
        <f t="shared" si="244"/>
        <v>1595</v>
      </c>
      <c r="B1596">
        <f>train!G1596</f>
        <v>156.1</v>
      </c>
      <c r="C1596">
        <f>train!J1596</f>
        <v>107.1</v>
      </c>
      <c r="D1596">
        <f>train!M1596</f>
        <v>167.7</v>
      </c>
      <c r="E1596">
        <f>train!P1596</f>
        <v>14.7</v>
      </c>
      <c r="F1596" s="4">
        <f t="shared" si="240"/>
        <v>0.44409672830725461</v>
      </c>
      <c r="G1596" s="4">
        <f t="shared" si="241"/>
        <v>0.29807959922070693</v>
      </c>
      <c r="H1596" s="4">
        <f t="shared" si="242"/>
        <v>0.29807959922070693</v>
      </c>
      <c r="I1596" s="4">
        <f t="shared" si="243"/>
        <v>0.73499999999999999</v>
      </c>
      <c r="J1596">
        <f t="shared" si="245"/>
        <v>2</v>
      </c>
      <c r="K1596" t="str">
        <f>train!T1596</f>
        <v>yes</v>
      </c>
      <c r="L1596">
        <f t="shared" si="246"/>
        <v>1.128143884114172</v>
      </c>
      <c r="M1596">
        <f t="shared" si="247"/>
        <v>0.95663462149159229</v>
      </c>
      <c r="N1596">
        <f t="shared" si="248"/>
        <v>0.95663462149159229</v>
      </c>
      <c r="O1596">
        <f t="shared" si="249"/>
        <v>0.95663462149159229</v>
      </c>
    </row>
    <row r="1597" spans="1:15">
      <c r="A1597">
        <f t="shared" si="244"/>
        <v>1596</v>
      </c>
      <c r="B1597">
        <f>train!G1597</f>
        <v>191.1</v>
      </c>
      <c r="C1597">
        <f>train!J1597</f>
        <v>282.8</v>
      </c>
      <c r="D1597">
        <f>train!M1597</f>
        <v>84.8</v>
      </c>
      <c r="E1597">
        <f>train!P1597</f>
        <v>12</v>
      </c>
      <c r="F1597" s="4">
        <f t="shared" si="240"/>
        <v>0.54366998577524894</v>
      </c>
      <c r="G1597" s="4">
        <f t="shared" si="241"/>
        <v>0.78708600055663791</v>
      </c>
      <c r="H1597" s="4">
        <f t="shared" si="242"/>
        <v>0.78708600055663791</v>
      </c>
      <c r="I1597" s="4">
        <f t="shared" si="243"/>
        <v>0.6</v>
      </c>
      <c r="J1597">
        <f t="shared" si="245"/>
        <v>1</v>
      </c>
      <c r="K1597" t="str">
        <f>train!T1597</f>
        <v>no</v>
      </c>
      <c r="L1597">
        <f t="shared" si="246"/>
        <v>1.128143884114172</v>
      </c>
      <c r="M1597">
        <f t="shared" si="247"/>
        <v>1.3764395366224218</v>
      </c>
      <c r="N1597">
        <f t="shared" si="248"/>
        <v>1.3764395366224218</v>
      </c>
      <c r="O1597">
        <f t="shared" si="249"/>
        <v>1.3764395366224218</v>
      </c>
    </row>
    <row r="1598" spans="1:15">
      <c r="A1598">
        <f t="shared" si="244"/>
        <v>1597</v>
      </c>
      <c r="B1598">
        <f>train!G1598</f>
        <v>153</v>
      </c>
      <c r="C1598">
        <f>train!J1598</f>
        <v>141.1</v>
      </c>
      <c r="D1598">
        <f>train!M1598</f>
        <v>171.5</v>
      </c>
      <c r="E1598">
        <f>train!P1598</f>
        <v>10.3</v>
      </c>
      <c r="F1598" s="4">
        <f t="shared" si="240"/>
        <v>0.43527738264580368</v>
      </c>
      <c r="G1598" s="4">
        <f t="shared" si="241"/>
        <v>0.39270804341775672</v>
      </c>
      <c r="H1598" s="4">
        <f t="shared" si="242"/>
        <v>0.39270804341775672</v>
      </c>
      <c r="I1598" s="4">
        <f t="shared" si="243"/>
        <v>0.51500000000000001</v>
      </c>
      <c r="J1598">
        <f t="shared" si="245"/>
        <v>2</v>
      </c>
      <c r="K1598" t="str">
        <f>train!T1598</f>
        <v>yes</v>
      </c>
      <c r="L1598">
        <f t="shared" si="246"/>
        <v>1.128143884114172</v>
      </c>
      <c r="M1598">
        <f t="shared" si="247"/>
        <v>0.8735734740552662</v>
      </c>
      <c r="N1598">
        <f t="shared" si="248"/>
        <v>0.8735734740552662</v>
      </c>
      <c r="O1598">
        <f t="shared" si="249"/>
        <v>0.8735734740552662</v>
      </c>
    </row>
    <row r="1599" spans="1:15">
      <c r="A1599">
        <f t="shared" si="244"/>
        <v>1598</v>
      </c>
      <c r="B1599">
        <f>train!G1599</f>
        <v>218.8</v>
      </c>
      <c r="C1599">
        <f>train!J1599</f>
        <v>242.8</v>
      </c>
      <c r="D1599">
        <f>train!M1599</f>
        <v>85.8</v>
      </c>
      <c r="E1599">
        <f>train!P1599</f>
        <v>10.3</v>
      </c>
      <c r="F1599" s="4">
        <f t="shared" si="240"/>
        <v>0.622475106685633</v>
      </c>
      <c r="G1599" s="4">
        <f t="shared" si="241"/>
        <v>0.675758419148344</v>
      </c>
      <c r="H1599" s="4">
        <f t="shared" si="242"/>
        <v>0.675758419148344</v>
      </c>
      <c r="I1599" s="4">
        <f t="shared" si="243"/>
        <v>0.51500000000000001</v>
      </c>
      <c r="J1599">
        <f t="shared" si="245"/>
        <v>1</v>
      </c>
      <c r="K1599" t="str">
        <f>train!T1599</f>
        <v>no</v>
      </c>
      <c r="L1599">
        <f t="shared" si="246"/>
        <v>1.128143884114172</v>
      </c>
      <c r="M1599">
        <f t="shared" si="247"/>
        <v>1.2513988734784078</v>
      </c>
      <c r="N1599">
        <f t="shared" si="248"/>
        <v>1.2513988734784078</v>
      </c>
      <c r="O1599">
        <f t="shared" si="249"/>
        <v>1.2513988734784078</v>
      </c>
    </row>
    <row r="1600" spans="1:15">
      <c r="A1600">
        <f t="shared" si="244"/>
        <v>1599</v>
      </c>
      <c r="B1600">
        <f>train!G1600</f>
        <v>205.4</v>
      </c>
      <c r="C1600">
        <f>train!J1600</f>
        <v>134.9</v>
      </c>
      <c r="D1600">
        <f>train!M1600</f>
        <v>310.5</v>
      </c>
      <c r="E1600">
        <f>train!P1600</f>
        <v>10.3</v>
      </c>
      <c r="F1600" s="4">
        <f t="shared" si="240"/>
        <v>0.58435277382645801</v>
      </c>
      <c r="G1600" s="4">
        <f t="shared" si="241"/>
        <v>0.3754522682994712</v>
      </c>
      <c r="H1600" s="4">
        <f t="shared" si="242"/>
        <v>0.3754522682994712</v>
      </c>
      <c r="I1600" s="4">
        <f t="shared" si="243"/>
        <v>0.51500000000000001</v>
      </c>
      <c r="J1600">
        <f t="shared" si="245"/>
        <v>2</v>
      </c>
      <c r="K1600" t="str">
        <f>train!T1600</f>
        <v>no</v>
      </c>
      <c r="L1600">
        <f t="shared" si="246"/>
        <v>1.128143884114172</v>
      </c>
      <c r="M1600">
        <f t="shared" si="247"/>
        <v>0.94266747892409641</v>
      </c>
      <c r="N1600">
        <f t="shared" si="248"/>
        <v>0.94266747892409641</v>
      </c>
      <c r="O1600">
        <f t="shared" si="249"/>
        <v>0.94266747892409641</v>
      </c>
    </row>
    <row r="1601" spans="1:15">
      <c r="A1601">
        <f t="shared" si="244"/>
        <v>1600</v>
      </c>
      <c r="B1601">
        <f>train!G1601</f>
        <v>225.2</v>
      </c>
      <c r="C1601">
        <f>train!J1601</f>
        <v>184.9</v>
      </c>
      <c r="D1601">
        <f>train!M1601</f>
        <v>143.19999999999999</v>
      </c>
      <c r="E1601">
        <f>train!P1601</f>
        <v>9.9</v>
      </c>
      <c r="F1601" s="4">
        <f t="shared" si="240"/>
        <v>0.64068278805120904</v>
      </c>
      <c r="G1601" s="4">
        <f t="shared" si="241"/>
        <v>0.51461174505983853</v>
      </c>
      <c r="H1601" s="4">
        <f t="shared" si="242"/>
        <v>0.51461174505983853</v>
      </c>
      <c r="I1601" s="4">
        <f t="shared" si="243"/>
        <v>0.495</v>
      </c>
      <c r="J1601">
        <f t="shared" si="245"/>
        <v>2</v>
      </c>
      <c r="K1601" t="str">
        <f>train!T1601</f>
        <v>yes</v>
      </c>
      <c r="L1601">
        <f t="shared" si="246"/>
        <v>1.128143884114172</v>
      </c>
      <c r="M1601">
        <f t="shared" si="247"/>
        <v>1.0886459163622186</v>
      </c>
      <c r="N1601">
        <f t="shared" si="248"/>
        <v>1.0886459163622186</v>
      </c>
      <c r="O1601">
        <f t="shared" si="249"/>
        <v>1.0886459163622186</v>
      </c>
    </row>
    <row r="1602" spans="1:15">
      <c r="A1602">
        <f t="shared" si="244"/>
        <v>1601</v>
      </c>
      <c r="B1602">
        <f>train!G1602</f>
        <v>249.9</v>
      </c>
      <c r="C1602">
        <f>train!J1602</f>
        <v>254.5</v>
      </c>
      <c r="D1602">
        <f>train!M1602</f>
        <v>273.2</v>
      </c>
      <c r="E1602">
        <f>train!P1602</f>
        <v>8.9</v>
      </c>
      <c r="F1602" s="4">
        <f t="shared" ref="F1602:F1665" si="250">(B1602-$W$3)/($W$2-$W$3)</f>
        <v>0.71095305832147937</v>
      </c>
      <c r="G1602" s="4">
        <f t="shared" ref="G1602:G1665" si="251">(C1602-$W$5)/($W$4-$W$5)</f>
        <v>0.70832173671026999</v>
      </c>
      <c r="H1602" s="4">
        <f t="shared" ref="H1602:H1665" si="252">(C1602-$W$5)/($W$4-$W$5)</f>
        <v>0.70832173671026999</v>
      </c>
      <c r="I1602" s="4">
        <f t="shared" ref="I1602:I1665" si="253">(E1602-$W$9)/($W$8-$W$9)</f>
        <v>0.44500000000000001</v>
      </c>
      <c r="J1602">
        <f t="shared" si="245"/>
        <v>1</v>
      </c>
      <c r="K1602" t="str">
        <f>train!T1602</f>
        <v>yes</v>
      </c>
      <c r="L1602">
        <f t="shared" si="246"/>
        <v>1.128143884114172</v>
      </c>
      <c r="M1602">
        <f t="shared" si="247"/>
        <v>1.3064909553950883</v>
      </c>
      <c r="N1602">
        <f t="shared" si="248"/>
        <v>1.3064909553950883</v>
      </c>
      <c r="O1602">
        <f t="shared" si="249"/>
        <v>1.3064909553950883</v>
      </c>
    </row>
    <row r="1603" spans="1:15">
      <c r="A1603">
        <f t="shared" ref="A1603:A1666" si="254">ROW()-1</f>
        <v>1602</v>
      </c>
      <c r="B1603">
        <f>train!G1603</f>
        <v>131.6</v>
      </c>
      <c r="C1603">
        <f>train!J1603</f>
        <v>137</v>
      </c>
      <c r="D1603">
        <f>train!M1603</f>
        <v>256.3</v>
      </c>
      <c r="E1603">
        <f>train!P1603</f>
        <v>10.199999999999999</v>
      </c>
      <c r="F1603" s="4">
        <f t="shared" si="250"/>
        <v>0.37439544807965858</v>
      </c>
      <c r="G1603" s="4">
        <f t="shared" si="251"/>
        <v>0.38129696632340659</v>
      </c>
      <c r="H1603" s="4">
        <f t="shared" si="252"/>
        <v>0.38129696632340659</v>
      </c>
      <c r="I1603" s="4">
        <f t="shared" si="253"/>
        <v>0.51</v>
      </c>
      <c r="J1603">
        <f t="shared" ref="J1603:J1666" si="255">MATCH(MIN(L1603:O1603),L1603:O1603,0)</f>
        <v>2</v>
      </c>
      <c r="K1603" t="str">
        <f>train!T1603</f>
        <v>no</v>
      </c>
      <c r="L1603">
        <f t="shared" ref="L1603:L1666" si="256">SQRT(($F$2-$Z$3)^2+($G$2-$AA$3)^2+($H$2-$AB$3)^2+($I$2-$AC$3)^2)</f>
        <v>1.128143884114172</v>
      </c>
      <c r="M1603">
        <f t="shared" ref="M1603:M1666" si="257">SQRT((F1603-$Z$4)^2+(G1603-$AA$4)^2+(H1603-$AB$4)^2+(I1603-$AC$4)^2)</f>
        <v>0.83129218966476182</v>
      </c>
      <c r="N1603">
        <f t="shared" ref="N1603:N1666" si="258">SQRT((F1603-$Z$5)^2+(G1603-$AA$5)^2+(H1603-$AB$5)^2+(I1603-$AC$5)^2)</f>
        <v>0.83129218966476182</v>
      </c>
      <c r="O1603">
        <f t="shared" ref="O1603:O1666" si="259">SQRT((F1603-$Z$6)^2+(G1603-$AA$6)^2+(H1603-$AB$6)^2+(I1603-$AC$6)^2)</f>
        <v>0.83129218966476182</v>
      </c>
    </row>
    <row r="1604" spans="1:15">
      <c r="A1604">
        <f t="shared" si="254"/>
        <v>1603</v>
      </c>
      <c r="B1604">
        <f>train!G1604</f>
        <v>197.9</v>
      </c>
      <c r="C1604">
        <f>train!J1604</f>
        <v>165.6</v>
      </c>
      <c r="D1604">
        <f>train!M1604</f>
        <v>208</v>
      </c>
      <c r="E1604">
        <f>train!P1604</f>
        <v>10.1</v>
      </c>
      <c r="F1604" s="4">
        <f t="shared" si="250"/>
        <v>0.56301564722617359</v>
      </c>
      <c r="G1604" s="4">
        <f t="shared" si="251"/>
        <v>0.46089618703033675</v>
      </c>
      <c r="H1604" s="4">
        <f t="shared" si="252"/>
        <v>0.46089618703033675</v>
      </c>
      <c r="I1604" s="4">
        <f t="shared" si="253"/>
        <v>0.505</v>
      </c>
      <c r="J1604">
        <f t="shared" si="255"/>
        <v>2</v>
      </c>
      <c r="K1604" t="str">
        <f>train!T1604</f>
        <v>no</v>
      </c>
      <c r="L1604">
        <f t="shared" si="256"/>
        <v>1.128143884114172</v>
      </c>
      <c r="M1604">
        <f t="shared" si="257"/>
        <v>0.99842987207901257</v>
      </c>
      <c r="N1604">
        <f t="shared" si="258"/>
        <v>0.99842987207901257</v>
      </c>
      <c r="O1604">
        <f t="shared" si="259"/>
        <v>0.99842987207901257</v>
      </c>
    </row>
    <row r="1605" spans="1:15">
      <c r="A1605">
        <f t="shared" si="254"/>
        <v>1604</v>
      </c>
      <c r="B1605">
        <f>train!G1605</f>
        <v>166.5</v>
      </c>
      <c r="C1605">
        <f>train!J1605</f>
        <v>210.2</v>
      </c>
      <c r="D1605">
        <f>train!M1605</f>
        <v>257.2</v>
      </c>
      <c r="E1605">
        <f>train!P1605</f>
        <v>9.9</v>
      </c>
      <c r="F1605" s="4">
        <f t="shared" si="250"/>
        <v>0.47368421052631576</v>
      </c>
      <c r="G1605" s="4">
        <f t="shared" si="251"/>
        <v>0.58502644030058437</v>
      </c>
      <c r="H1605" s="4">
        <f t="shared" si="252"/>
        <v>0.58502644030058437</v>
      </c>
      <c r="I1605" s="4">
        <f t="shared" si="253"/>
        <v>0.495</v>
      </c>
      <c r="J1605">
        <f t="shared" si="255"/>
        <v>2</v>
      </c>
      <c r="K1605" t="str">
        <f>train!T1605</f>
        <v>no</v>
      </c>
      <c r="L1605">
        <f t="shared" si="256"/>
        <v>1.128143884114172</v>
      </c>
      <c r="M1605">
        <f t="shared" si="257"/>
        <v>1.0742037064744681</v>
      </c>
      <c r="N1605">
        <f t="shared" si="258"/>
        <v>1.0742037064744681</v>
      </c>
      <c r="O1605">
        <f t="shared" si="259"/>
        <v>1.0742037064744681</v>
      </c>
    </row>
    <row r="1606" spans="1:15">
      <c r="A1606">
        <f t="shared" si="254"/>
        <v>1605</v>
      </c>
      <c r="B1606">
        <f>train!G1606</f>
        <v>225.4</v>
      </c>
      <c r="C1606">
        <f>train!J1606</f>
        <v>187.1</v>
      </c>
      <c r="D1606">
        <f>train!M1606</f>
        <v>281.10000000000002</v>
      </c>
      <c r="E1606">
        <f>train!P1606</f>
        <v>12.9</v>
      </c>
      <c r="F1606" s="4">
        <f t="shared" si="250"/>
        <v>0.64125177809388334</v>
      </c>
      <c r="G1606" s="4">
        <f t="shared" si="251"/>
        <v>0.52073476203729474</v>
      </c>
      <c r="H1606" s="4">
        <f t="shared" si="252"/>
        <v>0.52073476203729474</v>
      </c>
      <c r="I1606" s="4">
        <f t="shared" si="253"/>
        <v>0.64500000000000002</v>
      </c>
      <c r="J1606">
        <f t="shared" si="255"/>
        <v>1</v>
      </c>
      <c r="K1606" t="str">
        <f>train!T1606</f>
        <v>no</v>
      </c>
      <c r="L1606">
        <f t="shared" si="256"/>
        <v>1.128143884114172</v>
      </c>
      <c r="M1606">
        <f t="shared" si="257"/>
        <v>1.1702812600809445</v>
      </c>
      <c r="N1606">
        <f t="shared" si="258"/>
        <v>1.1702812600809445</v>
      </c>
      <c r="O1606">
        <f t="shared" si="259"/>
        <v>1.1702812600809445</v>
      </c>
    </row>
    <row r="1607" spans="1:15">
      <c r="A1607">
        <f t="shared" si="254"/>
        <v>1606</v>
      </c>
      <c r="B1607">
        <f>train!G1607</f>
        <v>275.8</v>
      </c>
      <c r="C1607">
        <f>train!J1607</f>
        <v>189.5</v>
      </c>
      <c r="D1607">
        <f>train!M1607</f>
        <v>223.9</v>
      </c>
      <c r="E1607">
        <f>train!P1607</f>
        <v>7.4</v>
      </c>
      <c r="F1607" s="4">
        <f t="shared" si="250"/>
        <v>0.78463726884779517</v>
      </c>
      <c r="G1607" s="4">
        <f t="shared" si="251"/>
        <v>0.52741441692179236</v>
      </c>
      <c r="H1607" s="4">
        <f t="shared" si="252"/>
        <v>0.52741441692179236</v>
      </c>
      <c r="I1607" s="4">
        <f t="shared" si="253"/>
        <v>0.37</v>
      </c>
      <c r="J1607">
        <f t="shared" si="255"/>
        <v>1</v>
      </c>
      <c r="K1607" t="str">
        <f>train!T1607</f>
        <v>yes</v>
      </c>
      <c r="L1607">
        <f t="shared" si="256"/>
        <v>1.128143884114172</v>
      </c>
      <c r="M1607">
        <f t="shared" si="257"/>
        <v>1.1440662472159713</v>
      </c>
      <c r="N1607">
        <f t="shared" si="258"/>
        <v>1.1440662472159713</v>
      </c>
      <c r="O1607">
        <f t="shared" si="259"/>
        <v>1.1440662472159713</v>
      </c>
    </row>
    <row r="1608" spans="1:15">
      <c r="A1608">
        <f t="shared" si="254"/>
        <v>1607</v>
      </c>
      <c r="B1608">
        <f>train!G1608</f>
        <v>142.9</v>
      </c>
      <c r="C1608">
        <f>train!J1608</f>
        <v>88.6</v>
      </c>
      <c r="D1608">
        <f>train!M1608</f>
        <v>290</v>
      </c>
      <c r="E1608">
        <f>train!P1608</f>
        <v>10.8</v>
      </c>
      <c r="F1608" s="4">
        <f t="shared" si="250"/>
        <v>0.40654338549075392</v>
      </c>
      <c r="G1608" s="4">
        <f t="shared" si="251"/>
        <v>0.24659059281937099</v>
      </c>
      <c r="H1608" s="4">
        <f t="shared" si="252"/>
        <v>0.24659059281937099</v>
      </c>
      <c r="I1608" s="4">
        <f t="shared" si="253"/>
        <v>0.54</v>
      </c>
      <c r="J1608">
        <f t="shared" si="255"/>
        <v>2</v>
      </c>
      <c r="K1608" t="str">
        <f>train!T1608</f>
        <v>no</v>
      </c>
      <c r="L1608">
        <f t="shared" si="256"/>
        <v>1.128143884114172</v>
      </c>
      <c r="M1608">
        <f t="shared" si="257"/>
        <v>0.7605861984156046</v>
      </c>
      <c r="N1608">
        <f t="shared" si="258"/>
        <v>0.7605861984156046</v>
      </c>
      <c r="O1608">
        <f t="shared" si="259"/>
        <v>0.7605861984156046</v>
      </c>
    </row>
    <row r="1609" spans="1:15">
      <c r="A1609">
        <f t="shared" si="254"/>
        <v>1608</v>
      </c>
      <c r="B1609">
        <f>train!G1609</f>
        <v>207.2</v>
      </c>
      <c r="C1609">
        <f>train!J1609</f>
        <v>256</v>
      </c>
      <c r="D1609">
        <f>train!M1609</f>
        <v>211</v>
      </c>
      <c r="E1609">
        <f>train!P1609</f>
        <v>9.9</v>
      </c>
      <c r="F1609" s="4">
        <f t="shared" si="250"/>
        <v>0.58947368421052626</v>
      </c>
      <c r="G1609" s="4">
        <f t="shared" si="251"/>
        <v>0.71249652101308092</v>
      </c>
      <c r="H1609" s="4">
        <f t="shared" si="252"/>
        <v>0.71249652101308092</v>
      </c>
      <c r="I1609" s="4">
        <f t="shared" si="253"/>
        <v>0.495</v>
      </c>
      <c r="J1609">
        <f t="shared" si="255"/>
        <v>1</v>
      </c>
      <c r="K1609" t="str">
        <f>train!T1609</f>
        <v>no</v>
      </c>
      <c r="L1609">
        <f t="shared" si="256"/>
        <v>1.128143884114172</v>
      </c>
      <c r="M1609">
        <f t="shared" si="257"/>
        <v>1.2679932213100427</v>
      </c>
      <c r="N1609">
        <f t="shared" si="258"/>
        <v>1.2679932213100427</v>
      </c>
      <c r="O1609">
        <f t="shared" si="259"/>
        <v>1.2679932213100427</v>
      </c>
    </row>
    <row r="1610" spans="1:15">
      <c r="A1610">
        <f t="shared" si="254"/>
        <v>1609</v>
      </c>
      <c r="B1610">
        <f>train!G1610</f>
        <v>206.2</v>
      </c>
      <c r="C1610">
        <f>train!J1610</f>
        <v>211.2</v>
      </c>
      <c r="D1610">
        <f>train!M1610</f>
        <v>196.2</v>
      </c>
      <c r="E1610">
        <f>train!P1610</f>
        <v>10.199999999999999</v>
      </c>
      <c r="F1610" s="4">
        <f t="shared" si="250"/>
        <v>0.58662873399715498</v>
      </c>
      <c r="G1610" s="4">
        <f t="shared" si="251"/>
        <v>0.58780962983579177</v>
      </c>
      <c r="H1610" s="4">
        <f t="shared" si="252"/>
        <v>0.58780962983579177</v>
      </c>
      <c r="I1610" s="4">
        <f t="shared" si="253"/>
        <v>0.51</v>
      </c>
      <c r="J1610">
        <f t="shared" si="255"/>
        <v>1</v>
      </c>
      <c r="K1610" t="str">
        <f>train!T1610</f>
        <v>no</v>
      </c>
      <c r="L1610">
        <f t="shared" si="256"/>
        <v>1.128143884114172</v>
      </c>
      <c r="M1610">
        <f t="shared" si="257"/>
        <v>1.1381008713670708</v>
      </c>
      <c r="N1610">
        <f t="shared" si="258"/>
        <v>1.1381008713670708</v>
      </c>
      <c r="O1610">
        <f t="shared" si="259"/>
        <v>1.1381008713670708</v>
      </c>
    </row>
    <row r="1611" spans="1:15">
      <c r="A1611">
        <f t="shared" si="254"/>
        <v>1610</v>
      </c>
      <c r="B1611">
        <f>train!G1611</f>
        <v>210.3</v>
      </c>
      <c r="C1611">
        <f>train!J1611</f>
        <v>195.8</v>
      </c>
      <c r="D1611">
        <f>train!M1611</f>
        <v>221.6</v>
      </c>
      <c r="E1611">
        <f>train!P1611</f>
        <v>11.2</v>
      </c>
      <c r="F1611" s="4">
        <f t="shared" si="250"/>
        <v>0.5982930298719773</v>
      </c>
      <c r="G1611" s="4">
        <f t="shared" si="251"/>
        <v>0.54494851099359864</v>
      </c>
      <c r="H1611" s="4">
        <f t="shared" si="252"/>
        <v>0.54494851099359864</v>
      </c>
      <c r="I1611" s="4">
        <f t="shared" si="253"/>
        <v>0.55999999999999994</v>
      </c>
      <c r="J1611">
        <f t="shared" si="255"/>
        <v>2</v>
      </c>
      <c r="K1611" t="str">
        <f>train!T1611</f>
        <v>no</v>
      </c>
      <c r="L1611">
        <f t="shared" si="256"/>
        <v>1.128143884114172</v>
      </c>
      <c r="M1611">
        <f t="shared" si="257"/>
        <v>1.1249410246149223</v>
      </c>
      <c r="N1611">
        <f t="shared" si="258"/>
        <v>1.1249410246149223</v>
      </c>
      <c r="O1611">
        <f t="shared" si="259"/>
        <v>1.1249410246149223</v>
      </c>
    </row>
    <row r="1612" spans="1:15">
      <c r="A1612">
        <f t="shared" si="254"/>
        <v>1611</v>
      </c>
      <c r="B1612">
        <f>train!G1612</f>
        <v>225.7</v>
      </c>
      <c r="C1612">
        <f>train!J1612</f>
        <v>119.6</v>
      </c>
      <c r="D1612">
        <f>train!M1612</f>
        <v>193.2</v>
      </c>
      <c r="E1612">
        <f>train!P1612</f>
        <v>14</v>
      </c>
      <c r="F1612" s="4">
        <f t="shared" si="250"/>
        <v>0.64210526315789473</v>
      </c>
      <c r="G1612" s="4">
        <f t="shared" si="251"/>
        <v>0.33286946841079873</v>
      </c>
      <c r="H1612" s="4">
        <f t="shared" si="252"/>
        <v>0.33286946841079873</v>
      </c>
      <c r="I1612" s="4">
        <f t="shared" si="253"/>
        <v>0.7</v>
      </c>
      <c r="J1612">
        <f t="shared" si="255"/>
        <v>2</v>
      </c>
      <c r="K1612" t="str">
        <f>train!T1612</f>
        <v>yes</v>
      </c>
      <c r="L1612">
        <f t="shared" si="256"/>
        <v>1.128143884114172</v>
      </c>
      <c r="M1612">
        <f t="shared" si="257"/>
        <v>1.0601430728799037</v>
      </c>
      <c r="N1612">
        <f t="shared" si="258"/>
        <v>1.0601430728799037</v>
      </c>
      <c r="O1612">
        <f t="shared" si="259"/>
        <v>1.0601430728799037</v>
      </c>
    </row>
    <row r="1613" spans="1:15">
      <c r="A1613">
        <f t="shared" si="254"/>
        <v>1612</v>
      </c>
      <c r="B1613">
        <f>train!G1613</f>
        <v>167.8</v>
      </c>
      <c r="C1613">
        <f>train!J1613</f>
        <v>205.3</v>
      </c>
      <c r="D1613">
        <f>train!M1613</f>
        <v>130</v>
      </c>
      <c r="E1613">
        <f>train!P1613</f>
        <v>14.5</v>
      </c>
      <c r="F1613" s="4">
        <f t="shared" si="250"/>
        <v>0.47738264580369849</v>
      </c>
      <c r="G1613" s="4">
        <f t="shared" si="251"/>
        <v>0.57138881157806853</v>
      </c>
      <c r="H1613" s="4">
        <f t="shared" si="252"/>
        <v>0.57138881157806853</v>
      </c>
      <c r="I1613" s="4">
        <f t="shared" si="253"/>
        <v>0.72499999999999998</v>
      </c>
      <c r="J1613">
        <f t="shared" si="255"/>
        <v>1</v>
      </c>
      <c r="K1613" t="str">
        <f>train!T1613</f>
        <v>yes</v>
      </c>
      <c r="L1613">
        <f t="shared" si="256"/>
        <v>1.128143884114172</v>
      </c>
      <c r="M1613">
        <f t="shared" si="257"/>
        <v>1.185955116565435</v>
      </c>
      <c r="N1613">
        <f t="shared" si="258"/>
        <v>1.185955116565435</v>
      </c>
      <c r="O1613">
        <f t="shared" si="259"/>
        <v>1.185955116565435</v>
      </c>
    </row>
    <row r="1614" spans="1:15">
      <c r="A1614">
        <f t="shared" si="254"/>
        <v>1613</v>
      </c>
      <c r="B1614">
        <f>train!G1614</f>
        <v>197.7</v>
      </c>
      <c r="C1614">
        <f>train!J1614</f>
        <v>152.19999999999999</v>
      </c>
      <c r="D1614">
        <f>train!M1614</f>
        <v>221</v>
      </c>
      <c r="E1614">
        <f>train!P1614</f>
        <v>7</v>
      </c>
      <c r="F1614" s="4">
        <f t="shared" si="250"/>
        <v>0.56244665718349929</v>
      </c>
      <c r="G1614" s="4">
        <f t="shared" si="251"/>
        <v>0.42360144725855825</v>
      </c>
      <c r="H1614" s="4">
        <f t="shared" si="252"/>
        <v>0.42360144725855825</v>
      </c>
      <c r="I1614" s="4">
        <f t="shared" si="253"/>
        <v>0.35</v>
      </c>
      <c r="J1614">
        <f t="shared" si="255"/>
        <v>2</v>
      </c>
      <c r="K1614" t="str">
        <f>train!T1614</f>
        <v>no</v>
      </c>
      <c r="L1614">
        <f t="shared" si="256"/>
        <v>1.128143884114172</v>
      </c>
      <c r="M1614">
        <f t="shared" si="257"/>
        <v>0.89315318642211816</v>
      </c>
      <c r="N1614">
        <f t="shared" si="258"/>
        <v>0.89315318642211816</v>
      </c>
      <c r="O1614">
        <f t="shared" si="259"/>
        <v>0.89315318642211816</v>
      </c>
    </row>
    <row r="1615" spans="1:15">
      <c r="A1615">
        <f t="shared" si="254"/>
        <v>1614</v>
      </c>
      <c r="B1615">
        <f>train!G1615</f>
        <v>169.8</v>
      </c>
      <c r="C1615">
        <f>train!J1615</f>
        <v>65.2</v>
      </c>
      <c r="D1615">
        <f>train!M1615</f>
        <v>144.4</v>
      </c>
      <c r="E1615">
        <f>train!P1615</f>
        <v>10.9</v>
      </c>
      <c r="F1615" s="4">
        <f t="shared" si="250"/>
        <v>0.48307254623044099</v>
      </c>
      <c r="G1615" s="4">
        <f t="shared" si="251"/>
        <v>0.18146395769551907</v>
      </c>
      <c r="H1615" s="4">
        <f t="shared" si="252"/>
        <v>0.18146395769551907</v>
      </c>
      <c r="I1615" s="4">
        <f t="shared" si="253"/>
        <v>0.54500000000000004</v>
      </c>
      <c r="J1615">
        <f t="shared" si="255"/>
        <v>2</v>
      </c>
      <c r="K1615" t="str">
        <f>train!T1615</f>
        <v>no</v>
      </c>
      <c r="L1615">
        <f t="shared" si="256"/>
        <v>1.128143884114172</v>
      </c>
      <c r="M1615">
        <f t="shared" si="257"/>
        <v>0.77216735284949978</v>
      </c>
      <c r="N1615">
        <f t="shared" si="258"/>
        <v>0.77216735284949978</v>
      </c>
      <c r="O1615">
        <f t="shared" si="259"/>
        <v>0.77216735284949978</v>
      </c>
    </row>
    <row r="1616" spans="1:15">
      <c r="A1616">
        <f t="shared" si="254"/>
        <v>1615</v>
      </c>
      <c r="B1616">
        <f>train!G1616</f>
        <v>190.6</v>
      </c>
      <c r="C1616">
        <f>train!J1616</f>
        <v>237.3</v>
      </c>
      <c r="D1616">
        <f>train!M1616</f>
        <v>211.6</v>
      </c>
      <c r="E1616">
        <f>train!P1616</f>
        <v>9.8000000000000007</v>
      </c>
      <c r="F1616" s="4">
        <f t="shared" si="250"/>
        <v>0.54224751066856325</v>
      </c>
      <c r="G1616" s="4">
        <f t="shared" si="251"/>
        <v>0.66045087670470359</v>
      </c>
      <c r="H1616" s="4">
        <f t="shared" si="252"/>
        <v>0.66045087670470359</v>
      </c>
      <c r="I1616" s="4">
        <f t="shared" si="253"/>
        <v>0.49000000000000005</v>
      </c>
      <c r="J1616">
        <f t="shared" si="255"/>
        <v>1</v>
      </c>
      <c r="K1616" t="str">
        <f>train!T1616</f>
        <v>no</v>
      </c>
      <c r="L1616">
        <f t="shared" si="256"/>
        <v>1.128143884114172</v>
      </c>
      <c r="M1616">
        <f t="shared" si="257"/>
        <v>1.1859692592585513</v>
      </c>
      <c r="N1616">
        <f t="shared" si="258"/>
        <v>1.1859692592585513</v>
      </c>
      <c r="O1616">
        <f t="shared" si="259"/>
        <v>1.1859692592585513</v>
      </c>
    </row>
    <row r="1617" spans="1:15">
      <c r="A1617">
        <f t="shared" si="254"/>
        <v>1616</v>
      </c>
      <c r="B1617">
        <f>train!G1617</f>
        <v>80.3</v>
      </c>
      <c r="C1617">
        <f>train!J1617</f>
        <v>153.30000000000001</v>
      </c>
      <c r="D1617">
        <f>train!M1617</f>
        <v>309.2</v>
      </c>
      <c r="E1617">
        <f>train!P1617</f>
        <v>12.8</v>
      </c>
      <c r="F1617" s="4">
        <f t="shared" si="250"/>
        <v>0.22844950213371265</v>
      </c>
      <c r="G1617" s="4">
        <f t="shared" si="251"/>
        <v>0.42666295574728641</v>
      </c>
      <c r="H1617" s="4">
        <f t="shared" si="252"/>
        <v>0.42666295574728641</v>
      </c>
      <c r="I1617" s="4">
        <f t="shared" si="253"/>
        <v>0.64</v>
      </c>
      <c r="J1617">
        <f t="shared" si="255"/>
        <v>2</v>
      </c>
      <c r="K1617" t="str">
        <f>train!T1617</f>
        <v>no</v>
      </c>
      <c r="L1617">
        <f t="shared" si="256"/>
        <v>1.128143884114172</v>
      </c>
      <c r="M1617">
        <f t="shared" si="257"/>
        <v>0.90877485145615855</v>
      </c>
      <c r="N1617">
        <f t="shared" si="258"/>
        <v>0.90877485145615855</v>
      </c>
      <c r="O1617">
        <f t="shared" si="259"/>
        <v>0.90877485145615855</v>
      </c>
    </row>
    <row r="1618" spans="1:15">
      <c r="A1618">
        <f t="shared" si="254"/>
        <v>1617</v>
      </c>
      <c r="B1618">
        <f>train!G1618</f>
        <v>231.7</v>
      </c>
      <c r="C1618">
        <f>train!J1618</f>
        <v>225.1</v>
      </c>
      <c r="D1618">
        <f>train!M1618</f>
        <v>201.7</v>
      </c>
      <c r="E1618">
        <f>train!P1618</f>
        <v>12.1</v>
      </c>
      <c r="F1618" s="4">
        <f t="shared" si="250"/>
        <v>0.65917496443812229</v>
      </c>
      <c r="G1618" s="4">
        <f t="shared" si="251"/>
        <v>0.62649596437517396</v>
      </c>
      <c r="H1618" s="4">
        <f t="shared" si="252"/>
        <v>0.62649596437517396</v>
      </c>
      <c r="I1618" s="4">
        <f t="shared" si="253"/>
        <v>0.60499999999999998</v>
      </c>
      <c r="J1618">
        <f t="shared" si="255"/>
        <v>1</v>
      </c>
      <c r="K1618" t="str">
        <f>train!T1618</f>
        <v>no</v>
      </c>
      <c r="L1618">
        <f t="shared" si="256"/>
        <v>1.128143884114172</v>
      </c>
      <c r="M1618">
        <f t="shared" si="257"/>
        <v>1.2591787087219821</v>
      </c>
      <c r="N1618">
        <f t="shared" si="258"/>
        <v>1.2591787087219821</v>
      </c>
      <c r="O1618">
        <f t="shared" si="259"/>
        <v>1.2591787087219821</v>
      </c>
    </row>
    <row r="1619" spans="1:15">
      <c r="A1619">
        <f t="shared" si="254"/>
        <v>1618</v>
      </c>
      <c r="B1619">
        <f>train!G1619</f>
        <v>69.099999999999994</v>
      </c>
      <c r="C1619">
        <f>train!J1619</f>
        <v>230.3</v>
      </c>
      <c r="D1619">
        <f>train!M1619</f>
        <v>256.7</v>
      </c>
      <c r="E1619">
        <f>train!P1619</f>
        <v>6.5</v>
      </c>
      <c r="F1619" s="4">
        <f t="shared" si="250"/>
        <v>0.19658605974395446</v>
      </c>
      <c r="G1619" s="4">
        <f t="shared" si="251"/>
        <v>0.64096854995825214</v>
      </c>
      <c r="H1619" s="4">
        <f t="shared" si="252"/>
        <v>0.64096854995825214</v>
      </c>
      <c r="I1619" s="4">
        <f t="shared" si="253"/>
        <v>0.32500000000000001</v>
      </c>
      <c r="J1619">
        <f t="shared" si="255"/>
        <v>2</v>
      </c>
      <c r="K1619" t="str">
        <f>train!T1619</f>
        <v>no</v>
      </c>
      <c r="L1619">
        <f t="shared" si="256"/>
        <v>1.128143884114172</v>
      </c>
      <c r="M1619">
        <f t="shared" si="257"/>
        <v>0.98282879636120879</v>
      </c>
      <c r="N1619">
        <f t="shared" si="258"/>
        <v>0.98282879636120879</v>
      </c>
      <c r="O1619">
        <f t="shared" si="259"/>
        <v>0.98282879636120879</v>
      </c>
    </row>
    <row r="1620" spans="1:15">
      <c r="A1620">
        <f t="shared" si="254"/>
        <v>1619</v>
      </c>
      <c r="B1620">
        <f>train!G1620</f>
        <v>188.8</v>
      </c>
      <c r="C1620">
        <f>train!J1620</f>
        <v>217.4</v>
      </c>
      <c r="D1620">
        <f>train!M1620</f>
        <v>220.1</v>
      </c>
      <c r="E1620">
        <f>train!P1620</f>
        <v>8.1999999999999993</v>
      </c>
      <c r="F1620" s="4">
        <f t="shared" si="250"/>
        <v>0.5371266002844951</v>
      </c>
      <c r="G1620" s="4">
        <f t="shared" si="251"/>
        <v>0.60506540495407735</v>
      </c>
      <c r="H1620" s="4">
        <f t="shared" si="252"/>
        <v>0.60506540495407735</v>
      </c>
      <c r="I1620" s="4">
        <f t="shared" si="253"/>
        <v>0.41</v>
      </c>
      <c r="J1620">
        <f t="shared" si="255"/>
        <v>2</v>
      </c>
      <c r="K1620" t="str">
        <f>train!T1620</f>
        <v>no</v>
      </c>
      <c r="L1620">
        <f t="shared" si="256"/>
        <v>1.128143884114172</v>
      </c>
      <c r="M1620">
        <f t="shared" si="257"/>
        <v>1.090327140484755</v>
      </c>
      <c r="N1620">
        <f t="shared" si="258"/>
        <v>1.090327140484755</v>
      </c>
      <c r="O1620">
        <f t="shared" si="259"/>
        <v>1.090327140484755</v>
      </c>
    </row>
    <row r="1621" spans="1:15">
      <c r="A1621">
        <f t="shared" si="254"/>
        <v>1620</v>
      </c>
      <c r="B1621">
        <f>train!G1621</f>
        <v>150.6</v>
      </c>
      <c r="C1621">
        <f>train!J1621</f>
        <v>169.1</v>
      </c>
      <c r="D1621">
        <f>train!M1621</f>
        <v>221.2</v>
      </c>
      <c r="E1621">
        <f>train!P1621</f>
        <v>10.4</v>
      </c>
      <c r="F1621" s="4">
        <f t="shared" si="250"/>
        <v>0.42844950213371263</v>
      </c>
      <c r="G1621" s="4">
        <f t="shared" si="251"/>
        <v>0.47063735040356247</v>
      </c>
      <c r="H1621" s="4">
        <f t="shared" si="252"/>
        <v>0.47063735040356247</v>
      </c>
      <c r="I1621" s="4">
        <f t="shared" si="253"/>
        <v>0.52</v>
      </c>
      <c r="J1621">
        <f t="shared" si="255"/>
        <v>2</v>
      </c>
      <c r="K1621" t="str">
        <f>train!T1621</f>
        <v>yes</v>
      </c>
      <c r="L1621">
        <f t="shared" si="256"/>
        <v>1.128143884114172</v>
      </c>
      <c r="M1621">
        <f t="shared" si="257"/>
        <v>0.94708394932466133</v>
      </c>
      <c r="N1621">
        <f t="shared" si="258"/>
        <v>0.94708394932466133</v>
      </c>
      <c r="O1621">
        <f t="shared" si="259"/>
        <v>0.94708394932466133</v>
      </c>
    </row>
    <row r="1622" spans="1:15">
      <c r="A1622">
        <f t="shared" si="254"/>
        <v>1621</v>
      </c>
      <c r="B1622">
        <f>train!G1622</f>
        <v>163.69999999999999</v>
      </c>
      <c r="C1622">
        <f>train!J1622</f>
        <v>113.2</v>
      </c>
      <c r="D1622">
        <f>train!M1622</f>
        <v>134.1</v>
      </c>
      <c r="E1622">
        <f>train!P1622</f>
        <v>9.9</v>
      </c>
      <c r="F1622" s="4">
        <f t="shared" si="250"/>
        <v>0.46571834992887623</v>
      </c>
      <c r="G1622" s="4">
        <f t="shared" si="251"/>
        <v>0.31505705538547174</v>
      </c>
      <c r="H1622" s="4">
        <f t="shared" si="252"/>
        <v>0.31505705538547174</v>
      </c>
      <c r="I1622" s="4">
        <f t="shared" si="253"/>
        <v>0.495</v>
      </c>
      <c r="J1622">
        <f t="shared" si="255"/>
        <v>2</v>
      </c>
      <c r="K1622" t="str">
        <f>train!T1622</f>
        <v>no</v>
      </c>
      <c r="L1622">
        <f t="shared" si="256"/>
        <v>1.128143884114172</v>
      </c>
      <c r="M1622">
        <f t="shared" si="257"/>
        <v>0.81267489056621134</v>
      </c>
      <c r="N1622">
        <f t="shared" si="258"/>
        <v>0.81267489056621134</v>
      </c>
      <c r="O1622">
        <f t="shared" si="259"/>
        <v>0.81267489056621134</v>
      </c>
    </row>
    <row r="1623" spans="1:15">
      <c r="A1623">
        <f t="shared" si="254"/>
        <v>1622</v>
      </c>
      <c r="B1623">
        <f>train!G1623</f>
        <v>211.7</v>
      </c>
      <c r="C1623">
        <f>train!J1623</f>
        <v>198.7</v>
      </c>
      <c r="D1623">
        <f>train!M1623</f>
        <v>301.7</v>
      </c>
      <c r="E1623">
        <f>train!P1623</f>
        <v>6.5</v>
      </c>
      <c r="F1623" s="4">
        <f t="shared" si="250"/>
        <v>0.60227596017069696</v>
      </c>
      <c r="G1623" s="4">
        <f t="shared" si="251"/>
        <v>0.55301976064569991</v>
      </c>
      <c r="H1623" s="4">
        <f t="shared" si="252"/>
        <v>0.55301976064569991</v>
      </c>
      <c r="I1623" s="4">
        <f t="shared" si="253"/>
        <v>0.32500000000000001</v>
      </c>
      <c r="J1623">
        <f t="shared" si="255"/>
        <v>2</v>
      </c>
      <c r="K1623" t="str">
        <f>train!T1623</f>
        <v>no</v>
      </c>
      <c r="L1623">
        <f t="shared" si="256"/>
        <v>1.128143884114172</v>
      </c>
      <c r="M1623">
        <f t="shared" si="257"/>
        <v>1.0392415713051462</v>
      </c>
      <c r="N1623">
        <f t="shared" si="258"/>
        <v>1.0392415713051462</v>
      </c>
      <c r="O1623">
        <f t="shared" si="259"/>
        <v>1.0392415713051462</v>
      </c>
    </row>
    <row r="1624" spans="1:15">
      <c r="A1624">
        <f t="shared" si="254"/>
        <v>1623</v>
      </c>
      <c r="B1624">
        <f>train!G1624</f>
        <v>175.5</v>
      </c>
      <c r="C1624">
        <f>train!J1624</f>
        <v>132.30000000000001</v>
      </c>
      <c r="D1624">
        <f>train!M1624</f>
        <v>242.9</v>
      </c>
      <c r="E1624">
        <f>train!P1624</f>
        <v>11.8</v>
      </c>
      <c r="F1624" s="4">
        <f t="shared" si="250"/>
        <v>0.49928876244665721</v>
      </c>
      <c r="G1624" s="4">
        <f t="shared" si="251"/>
        <v>0.36821597550793211</v>
      </c>
      <c r="H1624" s="4">
        <f t="shared" si="252"/>
        <v>0.36821597550793211</v>
      </c>
      <c r="I1624" s="4">
        <f t="shared" si="253"/>
        <v>0.59000000000000008</v>
      </c>
      <c r="J1624">
        <f t="shared" si="255"/>
        <v>2</v>
      </c>
      <c r="K1624" t="str">
        <f>train!T1624</f>
        <v>no</v>
      </c>
      <c r="L1624">
        <f t="shared" si="256"/>
        <v>1.128143884114172</v>
      </c>
      <c r="M1624">
        <f t="shared" si="257"/>
        <v>0.93196313100037964</v>
      </c>
      <c r="N1624">
        <f t="shared" si="258"/>
        <v>0.93196313100037964</v>
      </c>
      <c r="O1624">
        <f t="shared" si="259"/>
        <v>0.93196313100037964</v>
      </c>
    </row>
    <row r="1625" spans="1:15">
      <c r="A1625">
        <f t="shared" si="254"/>
        <v>1624</v>
      </c>
      <c r="B1625">
        <f>train!G1625</f>
        <v>150.1</v>
      </c>
      <c r="C1625">
        <f>train!J1625</f>
        <v>200.1</v>
      </c>
      <c r="D1625">
        <f>train!M1625</f>
        <v>266.7</v>
      </c>
      <c r="E1625">
        <f>train!P1625</f>
        <v>11</v>
      </c>
      <c r="F1625" s="4">
        <f t="shared" si="250"/>
        <v>0.427027027027027</v>
      </c>
      <c r="G1625" s="4">
        <f t="shared" si="251"/>
        <v>0.55691622599499024</v>
      </c>
      <c r="H1625" s="4">
        <f t="shared" si="252"/>
        <v>0.55691622599499024</v>
      </c>
      <c r="I1625" s="4">
        <f t="shared" si="253"/>
        <v>0.55000000000000004</v>
      </c>
      <c r="J1625">
        <f t="shared" si="255"/>
        <v>2</v>
      </c>
      <c r="K1625" t="str">
        <f>train!T1625</f>
        <v>no</v>
      </c>
      <c r="L1625">
        <f t="shared" si="256"/>
        <v>1.128143884114172</v>
      </c>
      <c r="M1625">
        <f t="shared" si="257"/>
        <v>1.0512675431899092</v>
      </c>
      <c r="N1625">
        <f t="shared" si="258"/>
        <v>1.0512675431899092</v>
      </c>
      <c r="O1625">
        <f t="shared" si="259"/>
        <v>1.0512675431899092</v>
      </c>
    </row>
    <row r="1626" spans="1:15">
      <c r="A1626">
        <f t="shared" si="254"/>
        <v>1625</v>
      </c>
      <c r="B1626">
        <f>train!G1626</f>
        <v>189.5</v>
      </c>
      <c r="C1626">
        <f>train!J1626</f>
        <v>176.3</v>
      </c>
      <c r="D1626">
        <f>train!M1626</f>
        <v>225.9</v>
      </c>
      <c r="E1626">
        <f>train!P1626</f>
        <v>14.2</v>
      </c>
      <c r="F1626" s="4">
        <f t="shared" si="250"/>
        <v>0.53911806543385488</v>
      </c>
      <c r="G1626" s="4">
        <f t="shared" si="251"/>
        <v>0.49067631505705539</v>
      </c>
      <c r="H1626" s="4">
        <f t="shared" si="252"/>
        <v>0.49067631505705539</v>
      </c>
      <c r="I1626" s="4">
        <f t="shared" si="253"/>
        <v>0.71</v>
      </c>
      <c r="J1626">
        <f t="shared" si="255"/>
        <v>1</v>
      </c>
      <c r="K1626" t="str">
        <f>train!T1626</f>
        <v>no</v>
      </c>
      <c r="L1626">
        <f t="shared" si="256"/>
        <v>1.128143884114172</v>
      </c>
      <c r="M1626">
        <f t="shared" si="257"/>
        <v>1.1297233204608479</v>
      </c>
      <c r="N1626">
        <f t="shared" si="258"/>
        <v>1.1297233204608479</v>
      </c>
      <c r="O1626">
        <f t="shared" si="259"/>
        <v>1.1297233204608479</v>
      </c>
    </row>
    <row r="1627" spans="1:15">
      <c r="A1627">
        <f t="shared" si="254"/>
        <v>1626</v>
      </c>
      <c r="B1627">
        <f>train!G1627</f>
        <v>70.8</v>
      </c>
      <c r="C1627">
        <f>train!J1627</f>
        <v>215.6</v>
      </c>
      <c r="D1627">
        <f>train!M1627</f>
        <v>230.8</v>
      </c>
      <c r="E1627">
        <f>train!P1627</f>
        <v>9.5</v>
      </c>
      <c r="F1627" s="4">
        <f t="shared" si="250"/>
        <v>0.20142247510668562</v>
      </c>
      <c r="G1627" s="4">
        <f t="shared" si="251"/>
        <v>0.60005566379070407</v>
      </c>
      <c r="H1627" s="4">
        <f t="shared" si="252"/>
        <v>0.60005566379070407</v>
      </c>
      <c r="I1627" s="4">
        <f t="shared" si="253"/>
        <v>0.47499999999999998</v>
      </c>
      <c r="J1627">
        <f t="shared" si="255"/>
        <v>2</v>
      </c>
      <c r="K1627" t="str">
        <f>train!T1627</f>
        <v>yes</v>
      </c>
      <c r="L1627">
        <f t="shared" si="256"/>
        <v>1.128143884114172</v>
      </c>
      <c r="M1627">
        <f t="shared" si="257"/>
        <v>0.9931412854033953</v>
      </c>
      <c r="N1627">
        <f t="shared" si="258"/>
        <v>0.9931412854033953</v>
      </c>
      <c r="O1627">
        <f t="shared" si="259"/>
        <v>0.9931412854033953</v>
      </c>
    </row>
    <row r="1628" spans="1:15">
      <c r="A1628">
        <f t="shared" si="254"/>
        <v>1627</v>
      </c>
      <c r="B1628">
        <f>train!G1628</f>
        <v>101.7</v>
      </c>
      <c r="C1628">
        <f>train!J1628</f>
        <v>202.8</v>
      </c>
      <c r="D1628">
        <f>train!M1628</f>
        <v>136.19999999999999</v>
      </c>
      <c r="E1628">
        <f>train!P1628</f>
        <v>9.4</v>
      </c>
      <c r="F1628" s="4">
        <f t="shared" si="250"/>
        <v>0.28933143669985778</v>
      </c>
      <c r="G1628" s="4">
        <f t="shared" si="251"/>
        <v>0.5644308377400501</v>
      </c>
      <c r="H1628" s="4">
        <f t="shared" si="252"/>
        <v>0.5644308377400501</v>
      </c>
      <c r="I1628" s="4">
        <f t="shared" si="253"/>
        <v>0.47000000000000003</v>
      </c>
      <c r="J1628">
        <f t="shared" si="255"/>
        <v>2</v>
      </c>
      <c r="K1628" t="str">
        <f>train!T1628</f>
        <v>no</v>
      </c>
      <c r="L1628">
        <f t="shared" si="256"/>
        <v>1.128143884114172</v>
      </c>
      <c r="M1628">
        <f t="shared" si="257"/>
        <v>0.97045196761440666</v>
      </c>
      <c r="N1628">
        <f t="shared" si="258"/>
        <v>0.97045196761440666</v>
      </c>
      <c r="O1628">
        <f t="shared" si="259"/>
        <v>0.97045196761440666</v>
      </c>
    </row>
    <row r="1629" spans="1:15">
      <c r="A1629">
        <f t="shared" si="254"/>
        <v>1628</v>
      </c>
      <c r="B1629">
        <f>train!G1629</f>
        <v>258.39999999999998</v>
      </c>
      <c r="C1629">
        <f>train!J1629</f>
        <v>126.8</v>
      </c>
      <c r="D1629">
        <f>train!M1629</f>
        <v>182.4</v>
      </c>
      <c r="E1629">
        <f>train!P1629</f>
        <v>9.6999999999999993</v>
      </c>
      <c r="F1629" s="4">
        <f t="shared" si="250"/>
        <v>0.73513513513513506</v>
      </c>
      <c r="G1629" s="4">
        <f t="shared" si="251"/>
        <v>0.35290843306429165</v>
      </c>
      <c r="H1629" s="4">
        <f t="shared" si="252"/>
        <v>0.35290843306429165</v>
      </c>
      <c r="I1629" s="4">
        <f t="shared" si="253"/>
        <v>0.48499999999999999</v>
      </c>
      <c r="J1629">
        <f t="shared" si="255"/>
        <v>2</v>
      </c>
      <c r="K1629" t="str">
        <f>train!T1629</f>
        <v>no</v>
      </c>
      <c r="L1629">
        <f t="shared" si="256"/>
        <v>1.128143884114172</v>
      </c>
      <c r="M1629">
        <f t="shared" si="257"/>
        <v>1.0122931349989195</v>
      </c>
      <c r="N1629">
        <f t="shared" si="258"/>
        <v>1.0122931349989195</v>
      </c>
      <c r="O1629">
        <f t="shared" si="259"/>
        <v>1.0122931349989195</v>
      </c>
    </row>
    <row r="1630" spans="1:15">
      <c r="A1630">
        <f t="shared" si="254"/>
        <v>1629</v>
      </c>
      <c r="B1630">
        <f>train!G1630</f>
        <v>242.4</v>
      </c>
      <c r="C1630">
        <f>train!J1630</f>
        <v>152.9</v>
      </c>
      <c r="D1630">
        <f>train!M1630</f>
        <v>318.3</v>
      </c>
      <c r="E1630">
        <f>train!P1630</f>
        <v>11.8</v>
      </c>
      <c r="F1630" s="4">
        <f t="shared" si="250"/>
        <v>0.68961593172119484</v>
      </c>
      <c r="G1630" s="4">
        <f t="shared" si="251"/>
        <v>0.42554967993320347</v>
      </c>
      <c r="H1630" s="4">
        <f t="shared" si="252"/>
        <v>0.42554967993320347</v>
      </c>
      <c r="I1630" s="4">
        <f t="shared" si="253"/>
        <v>0.59000000000000008</v>
      </c>
      <c r="J1630">
        <f t="shared" si="255"/>
        <v>2</v>
      </c>
      <c r="K1630" t="str">
        <f>train!T1630</f>
        <v>no</v>
      </c>
      <c r="L1630">
        <f t="shared" si="256"/>
        <v>1.128143884114172</v>
      </c>
      <c r="M1630">
        <f t="shared" si="257"/>
        <v>1.0889697853779945</v>
      </c>
      <c r="N1630">
        <f t="shared" si="258"/>
        <v>1.0889697853779945</v>
      </c>
      <c r="O1630">
        <f t="shared" si="259"/>
        <v>1.0889697853779945</v>
      </c>
    </row>
    <row r="1631" spans="1:15">
      <c r="A1631">
        <f t="shared" si="254"/>
        <v>1630</v>
      </c>
      <c r="B1631">
        <f>train!G1631</f>
        <v>154.1</v>
      </c>
      <c r="C1631">
        <f>train!J1631</f>
        <v>204.2</v>
      </c>
      <c r="D1631">
        <f>train!M1631</f>
        <v>196.2</v>
      </c>
      <c r="E1631">
        <f>train!P1631</f>
        <v>9.8000000000000007</v>
      </c>
      <c r="F1631" s="4">
        <f t="shared" si="250"/>
        <v>0.43840682788051205</v>
      </c>
      <c r="G1631" s="4">
        <f t="shared" si="251"/>
        <v>0.56832730308934032</v>
      </c>
      <c r="H1631" s="4">
        <f t="shared" si="252"/>
        <v>0.56832730308934032</v>
      </c>
      <c r="I1631" s="4">
        <f t="shared" si="253"/>
        <v>0.49000000000000005</v>
      </c>
      <c r="J1631">
        <f t="shared" si="255"/>
        <v>2</v>
      </c>
      <c r="K1631" t="str">
        <f>train!T1631</f>
        <v>no</v>
      </c>
      <c r="L1631">
        <f t="shared" si="256"/>
        <v>1.128143884114172</v>
      </c>
      <c r="M1631">
        <f t="shared" si="257"/>
        <v>1.0384085870243267</v>
      </c>
      <c r="N1631">
        <f t="shared" si="258"/>
        <v>1.0384085870243267</v>
      </c>
      <c r="O1631">
        <f t="shared" si="259"/>
        <v>1.0384085870243267</v>
      </c>
    </row>
    <row r="1632" spans="1:15">
      <c r="A1632">
        <f t="shared" si="254"/>
        <v>1631</v>
      </c>
      <c r="B1632">
        <f>train!G1632</f>
        <v>188</v>
      </c>
      <c r="C1632">
        <f>train!J1632</f>
        <v>90.5</v>
      </c>
      <c r="D1632">
        <f>train!M1632</f>
        <v>150.30000000000001</v>
      </c>
      <c r="E1632">
        <f>train!P1632</f>
        <v>15.3</v>
      </c>
      <c r="F1632" s="4">
        <f t="shared" si="250"/>
        <v>0.53485064011379801</v>
      </c>
      <c r="G1632" s="4">
        <f t="shared" si="251"/>
        <v>0.25187865293626494</v>
      </c>
      <c r="H1632" s="4">
        <f t="shared" si="252"/>
        <v>0.25187865293626494</v>
      </c>
      <c r="I1632" s="4">
        <f t="shared" si="253"/>
        <v>0.76500000000000001</v>
      </c>
      <c r="J1632">
        <f t="shared" si="255"/>
        <v>2</v>
      </c>
      <c r="K1632" t="str">
        <f>train!T1632</f>
        <v>no</v>
      </c>
      <c r="L1632">
        <f t="shared" si="256"/>
        <v>1.128143884114172</v>
      </c>
      <c r="M1632">
        <f t="shared" si="257"/>
        <v>0.99908754313128856</v>
      </c>
      <c r="N1632">
        <f t="shared" si="258"/>
        <v>0.99908754313128856</v>
      </c>
      <c r="O1632">
        <f t="shared" si="259"/>
        <v>0.99908754313128856</v>
      </c>
    </row>
    <row r="1633" spans="1:15">
      <c r="A1633">
        <f t="shared" si="254"/>
        <v>1632</v>
      </c>
      <c r="B1633">
        <f>train!G1633</f>
        <v>103.1</v>
      </c>
      <c r="C1633">
        <f>train!J1633</f>
        <v>275</v>
      </c>
      <c r="D1633">
        <f>train!M1633</f>
        <v>141.1</v>
      </c>
      <c r="E1633">
        <f>train!P1633</f>
        <v>11.2</v>
      </c>
      <c r="F1633" s="4">
        <f t="shared" si="250"/>
        <v>0.29331436699857749</v>
      </c>
      <c r="G1633" s="4">
        <f t="shared" si="251"/>
        <v>0.76537712218202059</v>
      </c>
      <c r="H1633" s="4">
        <f t="shared" si="252"/>
        <v>0.76537712218202059</v>
      </c>
      <c r="I1633" s="4">
        <f t="shared" si="253"/>
        <v>0.55999999999999994</v>
      </c>
      <c r="J1633">
        <f t="shared" si="255"/>
        <v>1</v>
      </c>
      <c r="K1633" t="str">
        <f>train!T1633</f>
        <v>no</v>
      </c>
      <c r="L1633">
        <f t="shared" si="256"/>
        <v>1.128143884114172</v>
      </c>
      <c r="M1633">
        <f t="shared" si="257"/>
        <v>1.2534901659793902</v>
      </c>
      <c r="N1633">
        <f t="shared" si="258"/>
        <v>1.2534901659793902</v>
      </c>
      <c r="O1633">
        <f t="shared" si="259"/>
        <v>1.2534901659793902</v>
      </c>
    </row>
    <row r="1634" spans="1:15">
      <c r="A1634">
        <f t="shared" si="254"/>
        <v>1633</v>
      </c>
      <c r="B1634">
        <f>train!G1634</f>
        <v>175.4</v>
      </c>
      <c r="C1634">
        <f>train!J1634</f>
        <v>159.5</v>
      </c>
      <c r="D1634">
        <f>train!M1634</f>
        <v>260.60000000000002</v>
      </c>
      <c r="E1634">
        <f>train!P1634</f>
        <v>11.6</v>
      </c>
      <c r="F1634" s="4">
        <f t="shared" si="250"/>
        <v>0.49900426742532006</v>
      </c>
      <c r="G1634" s="4">
        <f t="shared" si="251"/>
        <v>0.44391873086557193</v>
      </c>
      <c r="H1634" s="4">
        <f t="shared" si="252"/>
        <v>0.44391873086557193</v>
      </c>
      <c r="I1634" s="4">
        <f t="shared" si="253"/>
        <v>0.57999999999999996</v>
      </c>
      <c r="J1634">
        <f t="shared" si="255"/>
        <v>2</v>
      </c>
      <c r="K1634" t="str">
        <f>train!T1634</f>
        <v>no</v>
      </c>
      <c r="L1634">
        <f t="shared" si="256"/>
        <v>1.128143884114172</v>
      </c>
      <c r="M1634">
        <f t="shared" si="257"/>
        <v>0.9897135636815737</v>
      </c>
      <c r="N1634">
        <f t="shared" si="258"/>
        <v>0.9897135636815737</v>
      </c>
      <c r="O1634">
        <f t="shared" si="259"/>
        <v>0.9897135636815737</v>
      </c>
    </row>
    <row r="1635" spans="1:15">
      <c r="A1635">
        <f t="shared" si="254"/>
        <v>1634</v>
      </c>
      <c r="B1635">
        <f>train!G1635</f>
        <v>145.4</v>
      </c>
      <c r="C1635">
        <f>train!J1635</f>
        <v>209.1</v>
      </c>
      <c r="D1635">
        <f>train!M1635</f>
        <v>214</v>
      </c>
      <c r="E1635">
        <f>train!P1635</f>
        <v>10.9</v>
      </c>
      <c r="F1635" s="4">
        <f t="shared" si="250"/>
        <v>0.41365576102418211</v>
      </c>
      <c r="G1635" s="4">
        <f t="shared" si="251"/>
        <v>0.58196493181185638</v>
      </c>
      <c r="H1635" s="4">
        <f t="shared" si="252"/>
        <v>0.58196493181185638</v>
      </c>
      <c r="I1635" s="4">
        <f t="shared" si="253"/>
        <v>0.54500000000000004</v>
      </c>
      <c r="J1635">
        <f t="shared" si="255"/>
        <v>2</v>
      </c>
      <c r="K1635" t="str">
        <f>train!T1635</f>
        <v>no</v>
      </c>
      <c r="L1635">
        <f t="shared" si="256"/>
        <v>1.128143884114172</v>
      </c>
      <c r="M1635">
        <f t="shared" si="257"/>
        <v>1.0702814827633209</v>
      </c>
      <c r="N1635">
        <f t="shared" si="258"/>
        <v>1.0702814827633209</v>
      </c>
      <c r="O1635">
        <f t="shared" si="259"/>
        <v>1.0702814827633209</v>
      </c>
    </row>
    <row r="1636" spans="1:15">
      <c r="A1636">
        <f t="shared" si="254"/>
        <v>1635</v>
      </c>
      <c r="B1636">
        <f>train!G1636</f>
        <v>250.6</v>
      </c>
      <c r="C1636">
        <f>train!J1636</f>
        <v>187.9</v>
      </c>
      <c r="D1636">
        <f>train!M1636</f>
        <v>120.3</v>
      </c>
      <c r="E1636">
        <f>train!P1636</f>
        <v>7.8</v>
      </c>
      <c r="F1636" s="4">
        <f t="shared" si="250"/>
        <v>0.71294452347083925</v>
      </c>
      <c r="G1636" s="4">
        <f t="shared" si="251"/>
        <v>0.52296131366546061</v>
      </c>
      <c r="H1636" s="4">
        <f t="shared" si="252"/>
        <v>0.52296131366546061</v>
      </c>
      <c r="I1636" s="4">
        <f t="shared" si="253"/>
        <v>0.39</v>
      </c>
      <c r="J1636">
        <f t="shared" si="255"/>
        <v>2</v>
      </c>
      <c r="K1636" t="str">
        <f>train!T1636</f>
        <v>no</v>
      </c>
      <c r="L1636">
        <f t="shared" si="256"/>
        <v>1.128143884114172</v>
      </c>
      <c r="M1636">
        <f t="shared" si="257"/>
        <v>1.0988025139798647</v>
      </c>
      <c r="N1636">
        <f t="shared" si="258"/>
        <v>1.0988025139798647</v>
      </c>
      <c r="O1636">
        <f t="shared" si="259"/>
        <v>1.0988025139798647</v>
      </c>
    </row>
    <row r="1637" spans="1:15">
      <c r="A1637">
        <f t="shared" si="254"/>
        <v>1636</v>
      </c>
      <c r="B1637">
        <f>train!G1637</f>
        <v>161.5</v>
      </c>
      <c r="C1637">
        <f>train!J1637</f>
        <v>214.2</v>
      </c>
      <c r="D1637">
        <f>train!M1637</f>
        <v>315</v>
      </c>
      <c r="E1637">
        <f>train!P1637</f>
        <v>8.6</v>
      </c>
      <c r="F1637" s="4">
        <f t="shared" si="250"/>
        <v>0.45945945945945948</v>
      </c>
      <c r="G1637" s="4">
        <f t="shared" si="251"/>
        <v>0.59615919844141385</v>
      </c>
      <c r="H1637" s="4">
        <f t="shared" si="252"/>
        <v>0.59615919844141385</v>
      </c>
      <c r="I1637" s="4">
        <f t="shared" si="253"/>
        <v>0.43</v>
      </c>
      <c r="J1637">
        <f t="shared" si="255"/>
        <v>2</v>
      </c>
      <c r="K1637" t="str">
        <f>train!T1637</f>
        <v>no</v>
      </c>
      <c r="L1637">
        <f t="shared" si="256"/>
        <v>1.128143884114172</v>
      </c>
      <c r="M1637">
        <f t="shared" si="257"/>
        <v>1.052052553183251</v>
      </c>
      <c r="N1637">
        <f t="shared" si="258"/>
        <v>1.052052553183251</v>
      </c>
      <c r="O1637">
        <f t="shared" si="259"/>
        <v>1.052052553183251</v>
      </c>
    </row>
    <row r="1638" spans="1:15">
      <c r="A1638">
        <f t="shared" si="254"/>
        <v>1637</v>
      </c>
      <c r="B1638">
        <f>train!G1638</f>
        <v>260.10000000000002</v>
      </c>
      <c r="C1638">
        <f>train!J1638</f>
        <v>256.5</v>
      </c>
      <c r="D1638">
        <f>train!M1638</f>
        <v>229.1</v>
      </c>
      <c r="E1638">
        <f>train!P1638</f>
        <v>10</v>
      </c>
      <c r="F1638" s="4">
        <f t="shared" si="250"/>
        <v>0.73997155049786634</v>
      </c>
      <c r="G1638" s="4">
        <f t="shared" si="251"/>
        <v>0.71388811578068467</v>
      </c>
      <c r="H1638" s="4">
        <f t="shared" si="252"/>
        <v>0.71388811578068467</v>
      </c>
      <c r="I1638" s="4">
        <f t="shared" si="253"/>
        <v>0.5</v>
      </c>
      <c r="J1638">
        <f t="shared" si="255"/>
        <v>1</v>
      </c>
      <c r="K1638" t="str">
        <f>train!T1638</f>
        <v>yes</v>
      </c>
      <c r="L1638">
        <f t="shared" si="256"/>
        <v>1.128143884114172</v>
      </c>
      <c r="M1638">
        <f t="shared" si="257"/>
        <v>1.3478985048036847</v>
      </c>
      <c r="N1638">
        <f t="shared" si="258"/>
        <v>1.3478985048036847</v>
      </c>
      <c r="O1638">
        <f t="shared" si="259"/>
        <v>1.3478985048036847</v>
      </c>
    </row>
    <row r="1639" spans="1:15">
      <c r="A1639">
        <f t="shared" si="254"/>
        <v>1638</v>
      </c>
      <c r="B1639">
        <f>train!G1639</f>
        <v>281.3</v>
      </c>
      <c r="C1639">
        <f>train!J1639</f>
        <v>301.5</v>
      </c>
      <c r="D1639">
        <f>train!M1639</f>
        <v>202.8</v>
      </c>
      <c r="E1639">
        <f>train!P1639</f>
        <v>8.6999999999999993</v>
      </c>
      <c r="F1639" s="4">
        <f t="shared" si="250"/>
        <v>0.80028449502133714</v>
      </c>
      <c r="G1639" s="4">
        <f t="shared" si="251"/>
        <v>0.83913164486501524</v>
      </c>
      <c r="H1639" s="4">
        <f t="shared" si="252"/>
        <v>0.83913164486501524</v>
      </c>
      <c r="I1639" s="4">
        <f t="shared" si="253"/>
        <v>0.43499999999999994</v>
      </c>
      <c r="J1639">
        <f t="shared" si="255"/>
        <v>1</v>
      </c>
      <c r="K1639" t="str">
        <f>train!T1639</f>
        <v>yes</v>
      </c>
      <c r="L1639">
        <f t="shared" si="256"/>
        <v>1.128143884114172</v>
      </c>
      <c r="M1639">
        <f t="shared" si="257"/>
        <v>1.4959826562494929</v>
      </c>
      <c r="N1639">
        <f t="shared" si="258"/>
        <v>1.4959826562494929</v>
      </c>
      <c r="O1639">
        <f t="shared" si="259"/>
        <v>1.4959826562494929</v>
      </c>
    </row>
    <row r="1640" spans="1:15">
      <c r="A1640">
        <f t="shared" si="254"/>
        <v>1639</v>
      </c>
      <c r="B1640">
        <f>train!G1640</f>
        <v>130.1</v>
      </c>
      <c r="C1640">
        <f>train!J1640</f>
        <v>167</v>
      </c>
      <c r="D1640">
        <f>train!M1640</f>
        <v>244.7</v>
      </c>
      <c r="E1640">
        <f>train!P1640</f>
        <v>13.6</v>
      </c>
      <c r="F1640" s="4">
        <f t="shared" si="250"/>
        <v>0.37012802275960172</v>
      </c>
      <c r="G1640" s="4">
        <f t="shared" si="251"/>
        <v>0.46479265237962702</v>
      </c>
      <c r="H1640" s="4">
        <f t="shared" si="252"/>
        <v>0.46479265237962702</v>
      </c>
      <c r="I1640" s="4">
        <f t="shared" si="253"/>
        <v>0.67999999999999994</v>
      </c>
      <c r="J1640">
        <f t="shared" si="255"/>
        <v>2</v>
      </c>
      <c r="K1640" t="str">
        <f>train!T1640</f>
        <v>yes</v>
      </c>
      <c r="L1640">
        <f t="shared" si="256"/>
        <v>1.128143884114172</v>
      </c>
      <c r="M1640">
        <f t="shared" si="257"/>
        <v>1.0156077848481222</v>
      </c>
      <c r="N1640">
        <f t="shared" si="258"/>
        <v>1.0156077848481222</v>
      </c>
      <c r="O1640">
        <f t="shared" si="259"/>
        <v>1.0156077848481222</v>
      </c>
    </row>
    <row r="1641" spans="1:15">
      <c r="A1641">
        <f t="shared" si="254"/>
        <v>1640</v>
      </c>
      <c r="B1641">
        <f>train!G1641</f>
        <v>102</v>
      </c>
      <c r="C1641">
        <f>train!J1641</f>
        <v>113.3</v>
      </c>
      <c r="D1641">
        <f>train!M1641</f>
        <v>188.6</v>
      </c>
      <c r="E1641">
        <f>train!P1641</f>
        <v>11.4</v>
      </c>
      <c r="F1641" s="4">
        <f t="shared" si="250"/>
        <v>0.29018492176386912</v>
      </c>
      <c r="G1641" s="4">
        <f t="shared" si="251"/>
        <v>0.31533537433899245</v>
      </c>
      <c r="H1641" s="4">
        <f t="shared" si="252"/>
        <v>0.31533537433899245</v>
      </c>
      <c r="I1641" s="4">
        <f t="shared" si="253"/>
        <v>0.57000000000000006</v>
      </c>
      <c r="J1641">
        <f t="shared" si="255"/>
        <v>2</v>
      </c>
      <c r="K1641" t="str">
        <f>train!T1641</f>
        <v>no</v>
      </c>
      <c r="L1641">
        <f t="shared" si="256"/>
        <v>1.128143884114172</v>
      </c>
      <c r="M1641">
        <f t="shared" si="257"/>
        <v>0.77973077753679054</v>
      </c>
      <c r="N1641">
        <f t="shared" si="258"/>
        <v>0.77973077753679054</v>
      </c>
      <c r="O1641">
        <f t="shared" si="259"/>
        <v>0.77973077753679054</v>
      </c>
    </row>
    <row r="1642" spans="1:15">
      <c r="A1642">
        <f t="shared" si="254"/>
        <v>1641</v>
      </c>
      <c r="B1642">
        <f>train!G1642</f>
        <v>218.7</v>
      </c>
      <c r="C1642">
        <f>train!J1642</f>
        <v>155</v>
      </c>
      <c r="D1642">
        <f>train!M1642</f>
        <v>99</v>
      </c>
      <c r="E1642">
        <f>train!P1642</f>
        <v>12.1</v>
      </c>
      <c r="F1642" s="4">
        <f t="shared" si="250"/>
        <v>0.62219061166429579</v>
      </c>
      <c r="G1642" s="4">
        <f t="shared" si="251"/>
        <v>0.43139437795713886</v>
      </c>
      <c r="H1642" s="4">
        <f t="shared" si="252"/>
        <v>0.43139437795713886</v>
      </c>
      <c r="I1642" s="4">
        <f t="shared" si="253"/>
        <v>0.60499999999999998</v>
      </c>
      <c r="J1642">
        <f t="shared" si="255"/>
        <v>2</v>
      </c>
      <c r="K1642" t="str">
        <f>train!T1642</f>
        <v>no</v>
      </c>
      <c r="L1642">
        <f t="shared" si="256"/>
        <v>1.128143884114172</v>
      </c>
      <c r="M1642">
        <f t="shared" si="257"/>
        <v>1.0608243850464809</v>
      </c>
      <c r="N1642">
        <f t="shared" si="258"/>
        <v>1.0608243850464809</v>
      </c>
      <c r="O1642">
        <f t="shared" si="259"/>
        <v>1.0608243850464809</v>
      </c>
    </row>
    <row r="1643" spans="1:15">
      <c r="A1643">
        <f t="shared" si="254"/>
        <v>1642</v>
      </c>
      <c r="B1643">
        <f>train!G1643</f>
        <v>128.5</v>
      </c>
      <c r="C1643">
        <f>train!J1643</f>
        <v>188.4</v>
      </c>
      <c r="D1643">
        <f>train!M1643</f>
        <v>254.4</v>
      </c>
      <c r="E1643">
        <f>train!P1643</f>
        <v>6.8</v>
      </c>
      <c r="F1643" s="4">
        <f t="shared" si="250"/>
        <v>0.3655761024182077</v>
      </c>
      <c r="G1643" s="4">
        <f t="shared" si="251"/>
        <v>0.52435290843306426</v>
      </c>
      <c r="H1643" s="4">
        <f t="shared" si="252"/>
        <v>0.52435290843306426</v>
      </c>
      <c r="I1643" s="4">
        <f t="shared" si="253"/>
        <v>0.33999999999999997</v>
      </c>
      <c r="J1643">
        <f t="shared" si="255"/>
        <v>2</v>
      </c>
      <c r="K1643" t="str">
        <f>train!T1643</f>
        <v>no</v>
      </c>
      <c r="L1643">
        <f t="shared" si="256"/>
        <v>1.128143884114172</v>
      </c>
      <c r="M1643">
        <f t="shared" si="257"/>
        <v>0.89394509441224346</v>
      </c>
      <c r="N1643">
        <f t="shared" si="258"/>
        <v>0.89394509441224346</v>
      </c>
      <c r="O1643">
        <f t="shared" si="259"/>
        <v>0.89394509441224346</v>
      </c>
    </row>
    <row r="1644" spans="1:15">
      <c r="A1644">
        <f t="shared" si="254"/>
        <v>1643</v>
      </c>
      <c r="B1644">
        <f>train!G1644</f>
        <v>128.69999999999999</v>
      </c>
      <c r="C1644">
        <f>train!J1644</f>
        <v>227.1</v>
      </c>
      <c r="D1644">
        <f>train!M1644</f>
        <v>178.1</v>
      </c>
      <c r="E1644">
        <f>train!P1644</f>
        <v>9.1999999999999993</v>
      </c>
      <c r="F1644" s="4">
        <f t="shared" si="250"/>
        <v>0.36614509246088189</v>
      </c>
      <c r="G1644" s="4">
        <f t="shared" si="251"/>
        <v>0.63206234344558865</v>
      </c>
      <c r="H1644" s="4">
        <f t="shared" si="252"/>
        <v>0.63206234344558865</v>
      </c>
      <c r="I1644" s="4">
        <f t="shared" si="253"/>
        <v>0.45999999999999996</v>
      </c>
      <c r="J1644">
        <f t="shared" si="255"/>
        <v>2</v>
      </c>
      <c r="K1644" t="str">
        <f>train!T1644</f>
        <v>yes</v>
      </c>
      <c r="L1644">
        <f t="shared" si="256"/>
        <v>1.128143884114172</v>
      </c>
      <c r="M1644">
        <f t="shared" si="257"/>
        <v>1.069891508862953</v>
      </c>
      <c r="N1644">
        <f t="shared" si="258"/>
        <v>1.069891508862953</v>
      </c>
      <c r="O1644">
        <f t="shared" si="259"/>
        <v>1.069891508862953</v>
      </c>
    </row>
    <row r="1645" spans="1:15">
      <c r="A1645">
        <f t="shared" si="254"/>
        <v>1644</v>
      </c>
      <c r="B1645">
        <f>train!G1645</f>
        <v>172.2</v>
      </c>
      <c r="C1645">
        <f>train!J1645</f>
        <v>162.6</v>
      </c>
      <c r="D1645">
        <f>train!M1645</f>
        <v>250.3</v>
      </c>
      <c r="E1645">
        <f>train!P1645</f>
        <v>8.6999999999999993</v>
      </c>
      <c r="F1645" s="4">
        <f t="shared" si="250"/>
        <v>0.48990042674253198</v>
      </c>
      <c r="G1645" s="4">
        <f t="shared" si="251"/>
        <v>0.45254661842471472</v>
      </c>
      <c r="H1645" s="4">
        <f t="shared" si="252"/>
        <v>0.45254661842471472</v>
      </c>
      <c r="I1645" s="4">
        <f t="shared" si="253"/>
        <v>0.43499999999999994</v>
      </c>
      <c r="J1645">
        <f t="shared" si="255"/>
        <v>2</v>
      </c>
      <c r="K1645" t="str">
        <f>train!T1645</f>
        <v>no</v>
      </c>
      <c r="L1645">
        <f t="shared" si="256"/>
        <v>1.128143884114172</v>
      </c>
      <c r="M1645">
        <f t="shared" si="257"/>
        <v>0.91587352392008992</v>
      </c>
      <c r="N1645">
        <f t="shared" si="258"/>
        <v>0.91587352392008992</v>
      </c>
      <c r="O1645">
        <f t="shared" si="259"/>
        <v>0.91587352392008992</v>
      </c>
    </row>
    <row r="1646" spans="1:15">
      <c r="A1646">
        <f t="shared" si="254"/>
        <v>1645</v>
      </c>
      <c r="B1646">
        <f>train!G1646</f>
        <v>184.5</v>
      </c>
      <c r="C1646">
        <f>train!J1646</f>
        <v>200.5</v>
      </c>
      <c r="D1646">
        <f>train!M1646</f>
        <v>279.2</v>
      </c>
      <c r="E1646">
        <f>train!P1646</f>
        <v>8.8000000000000007</v>
      </c>
      <c r="F1646" s="4">
        <f t="shared" si="250"/>
        <v>0.5248933143669986</v>
      </c>
      <c r="G1646" s="4">
        <f t="shared" si="251"/>
        <v>0.55802950180907318</v>
      </c>
      <c r="H1646" s="4">
        <f t="shared" si="252"/>
        <v>0.55802950180907318</v>
      </c>
      <c r="I1646" s="4">
        <f t="shared" si="253"/>
        <v>0.44000000000000006</v>
      </c>
      <c r="J1646">
        <f t="shared" si="255"/>
        <v>2</v>
      </c>
      <c r="K1646" t="str">
        <f>train!T1646</f>
        <v>no</v>
      </c>
      <c r="L1646">
        <f t="shared" si="256"/>
        <v>1.128143884114172</v>
      </c>
      <c r="M1646">
        <f t="shared" si="257"/>
        <v>1.0449434631814956</v>
      </c>
      <c r="N1646">
        <f t="shared" si="258"/>
        <v>1.0449434631814956</v>
      </c>
      <c r="O1646">
        <f t="shared" si="259"/>
        <v>1.0449434631814956</v>
      </c>
    </row>
    <row r="1647" spans="1:15">
      <c r="A1647">
        <f t="shared" si="254"/>
        <v>1646</v>
      </c>
      <c r="B1647">
        <f>train!G1647</f>
        <v>168.6</v>
      </c>
      <c r="C1647">
        <f>train!J1647</f>
        <v>175.6</v>
      </c>
      <c r="D1647">
        <f>train!M1647</f>
        <v>243.3</v>
      </c>
      <c r="E1647">
        <f>train!P1647</f>
        <v>10.9</v>
      </c>
      <c r="F1647" s="4">
        <f t="shared" si="250"/>
        <v>0.47965860597439541</v>
      </c>
      <c r="G1647" s="4">
        <f t="shared" si="251"/>
        <v>0.48872808238241022</v>
      </c>
      <c r="H1647" s="4">
        <f t="shared" si="252"/>
        <v>0.48872808238241022</v>
      </c>
      <c r="I1647" s="4">
        <f t="shared" si="253"/>
        <v>0.54500000000000004</v>
      </c>
      <c r="J1647">
        <f t="shared" si="255"/>
        <v>2</v>
      </c>
      <c r="K1647" t="str">
        <f>train!T1647</f>
        <v>no</v>
      </c>
      <c r="L1647">
        <f t="shared" si="256"/>
        <v>1.128143884114172</v>
      </c>
      <c r="M1647">
        <f t="shared" si="257"/>
        <v>1.0024009453824734</v>
      </c>
      <c r="N1647">
        <f t="shared" si="258"/>
        <v>1.0024009453824734</v>
      </c>
      <c r="O1647">
        <f t="shared" si="259"/>
        <v>1.0024009453824734</v>
      </c>
    </row>
    <row r="1648" spans="1:15">
      <c r="A1648">
        <f t="shared" si="254"/>
        <v>1647</v>
      </c>
      <c r="B1648">
        <f>train!G1648</f>
        <v>174</v>
      </c>
      <c r="C1648">
        <f>train!J1648</f>
        <v>205.3</v>
      </c>
      <c r="D1648">
        <f>train!M1648</f>
        <v>218.2</v>
      </c>
      <c r="E1648">
        <f>train!P1648</f>
        <v>6.7</v>
      </c>
      <c r="F1648" s="4">
        <f t="shared" si="250"/>
        <v>0.49502133712660029</v>
      </c>
      <c r="G1648" s="4">
        <f t="shared" si="251"/>
        <v>0.57138881157806853</v>
      </c>
      <c r="H1648" s="4">
        <f t="shared" si="252"/>
        <v>0.57138881157806853</v>
      </c>
      <c r="I1648" s="4">
        <f t="shared" si="253"/>
        <v>0.33500000000000002</v>
      </c>
      <c r="J1648">
        <f t="shared" si="255"/>
        <v>2</v>
      </c>
      <c r="K1648" t="str">
        <f>train!T1648</f>
        <v>no</v>
      </c>
      <c r="L1648">
        <f t="shared" si="256"/>
        <v>1.128143884114172</v>
      </c>
      <c r="M1648">
        <f t="shared" si="257"/>
        <v>1.005107691843915</v>
      </c>
      <c r="N1648">
        <f t="shared" si="258"/>
        <v>1.005107691843915</v>
      </c>
      <c r="O1648">
        <f t="shared" si="259"/>
        <v>1.005107691843915</v>
      </c>
    </row>
    <row r="1649" spans="1:15">
      <c r="A1649">
        <f t="shared" si="254"/>
        <v>1648</v>
      </c>
      <c r="B1649">
        <f>train!G1649</f>
        <v>230.4</v>
      </c>
      <c r="C1649">
        <f>train!J1649</f>
        <v>257.39999999999998</v>
      </c>
      <c r="D1649">
        <f>train!M1649</f>
        <v>107.3</v>
      </c>
      <c r="E1649">
        <f>train!P1649</f>
        <v>8.5</v>
      </c>
      <c r="F1649" s="4">
        <f t="shared" si="250"/>
        <v>0.65547652916073973</v>
      </c>
      <c r="G1649" s="4">
        <f t="shared" si="251"/>
        <v>0.71639298636237114</v>
      </c>
      <c r="H1649" s="4">
        <f t="shared" si="252"/>
        <v>0.71639298636237114</v>
      </c>
      <c r="I1649" s="4">
        <f t="shared" si="253"/>
        <v>0.42499999999999999</v>
      </c>
      <c r="J1649">
        <f t="shared" si="255"/>
        <v>1</v>
      </c>
      <c r="K1649" t="str">
        <f>train!T1649</f>
        <v>no</v>
      </c>
      <c r="L1649">
        <f t="shared" si="256"/>
        <v>1.128143884114172</v>
      </c>
      <c r="M1649">
        <f t="shared" si="257"/>
        <v>1.2793405731465735</v>
      </c>
      <c r="N1649">
        <f t="shared" si="258"/>
        <v>1.2793405731465735</v>
      </c>
      <c r="O1649">
        <f t="shared" si="259"/>
        <v>1.2793405731465735</v>
      </c>
    </row>
    <row r="1650" spans="1:15">
      <c r="A1650">
        <f t="shared" si="254"/>
        <v>1649</v>
      </c>
      <c r="B1650">
        <f>train!G1650</f>
        <v>198.2</v>
      </c>
      <c r="C1650">
        <f>train!J1650</f>
        <v>202.8</v>
      </c>
      <c r="D1650">
        <f>train!M1650</f>
        <v>146.4</v>
      </c>
      <c r="E1650">
        <f>train!P1650</f>
        <v>5.0999999999999996</v>
      </c>
      <c r="F1650" s="4">
        <f t="shared" si="250"/>
        <v>0.56386913229018487</v>
      </c>
      <c r="G1650" s="4">
        <f t="shared" si="251"/>
        <v>0.5644308377400501</v>
      </c>
      <c r="H1650" s="4">
        <f t="shared" si="252"/>
        <v>0.5644308377400501</v>
      </c>
      <c r="I1650" s="4">
        <f t="shared" si="253"/>
        <v>0.255</v>
      </c>
      <c r="J1650">
        <f t="shared" si="255"/>
        <v>2</v>
      </c>
      <c r="K1650" t="str">
        <f>train!T1650</f>
        <v>no</v>
      </c>
      <c r="L1650">
        <f t="shared" si="256"/>
        <v>1.128143884114172</v>
      </c>
      <c r="M1650">
        <f t="shared" si="257"/>
        <v>1.0100186827646087</v>
      </c>
      <c r="N1650">
        <f t="shared" si="258"/>
        <v>1.0100186827646087</v>
      </c>
      <c r="O1650">
        <f t="shared" si="259"/>
        <v>1.0100186827646087</v>
      </c>
    </row>
    <row r="1651" spans="1:15">
      <c r="A1651">
        <f t="shared" si="254"/>
        <v>1650</v>
      </c>
      <c r="B1651">
        <f>train!G1651</f>
        <v>186.1</v>
      </c>
      <c r="C1651">
        <f>train!J1651</f>
        <v>211.6</v>
      </c>
      <c r="D1651">
        <f>train!M1651</f>
        <v>230.6</v>
      </c>
      <c r="E1651">
        <f>train!P1651</f>
        <v>8</v>
      </c>
      <c r="F1651" s="4">
        <f t="shared" si="250"/>
        <v>0.52944523470839255</v>
      </c>
      <c r="G1651" s="4">
        <f t="shared" si="251"/>
        <v>0.58892290564987471</v>
      </c>
      <c r="H1651" s="4">
        <f t="shared" si="252"/>
        <v>0.58892290564987471</v>
      </c>
      <c r="I1651" s="4">
        <f t="shared" si="253"/>
        <v>0.4</v>
      </c>
      <c r="J1651">
        <f t="shared" si="255"/>
        <v>2</v>
      </c>
      <c r="K1651" t="str">
        <f>train!T1651</f>
        <v>no</v>
      </c>
      <c r="L1651">
        <f t="shared" si="256"/>
        <v>1.128143884114172</v>
      </c>
      <c r="M1651">
        <f t="shared" si="257"/>
        <v>1.0648815117906816</v>
      </c>
      <c r="N1651">
        <f t="shared" si="258"/>
        <v>1.0648815117906816</v>
      </c>
      <c r="O1651">
        <f t="shared" si="259"/>
        <v>1.0648815117906816</v>
      </c>
    </row>
    <row r="1652" spans="1:15">
      <c r="A1652">
        <f t="shared" si="254"/>
        <v>1651</v>
      </c>
      <c r="B1652">
        <f>train!G1652</f>
        <v>148.5</v>
      </c>
      <c r="C1652">
        <f>train!J1652</f>
        <v>243</v>
      </c>
      <c r="D1652">
        <f>train!M1652</f>
        <v>255.2</v>
      </c>
      <c r="E1652">
        <f>train!P1652</f>
        <v>6.8</v>
      </c>
      <c r="F1652" s="4">
        <f t="shared" si="250"/>
        <v>0.42247510668563298</v>
      </c>
      <c r="G1652" s="4">
        <f t="shared" si="251"/>
        <v>0.67631505705538542</v>
      </c>
      <c r="H1652" s="4">
        <f t="shared" si="252"/>
        <v>0.67631505705538542</v>
      </c>
      <c r="I1652" s="4">
        <f t="shared" si="253"/>
        <v>0.33999999999999997</v>
      </c>
      <c r="J1652">
        <f t="shared" si="255"/>
        <v>2</v>
      </c>
      <c r="K1652" t="str">
        <f>train!T1652</f>
        <v>no</v>
      </c>
      <c r="L1652">
        <f t="shared" si="256"/>
        <v>1.128143884114172</v>
      </c>
      <c r="M1652">
        <f t="shared" si="257"/>
        <v>1.0994950334443059</v>
      </c>
      <c r="N1652">
        <f t="shared" si="258"/>
        <v>1.0994950334443059</v>
      </c>
      <c r="O1652">
        <f t="shared" si="259"/>
        <v>1.0994950334443059</v>
      </c>
    </row>
    <row r="1653" spans="1:15">
      <c r="A1653">
        <f t="shared" si="254"/>
        <v>1652</v>
      </c>
      <c r="B1653">
        <f>train!G1653</f>
        <v>157.1</v>
      </c>
      <c r="C1653">
        <f>train!J1653</f>
        <v>268.8</v>
      </c>
      <c r="D1653">
        <f>train!M1653</f>
        <v>181.5</v>
      </c>
      <c r="E1653">
        <f>train!P1653</f>
        <v>10</v>
      </c>
      <c r="F1653" s="4">
        <f t="shared" si="250"/>
        <v>0.44694167852062588</v>
      </c>
      <c r="G1653" s="4">
        <f t="shared" si="251"/>
        <v>0.74812134706373501</v>
      </c>
      <c r="H1653" s="4">
        <f t="shared" si="252"/>
        <v>0.74812134706373501</v>
      </c>
      <c r="I1653" s="4">
        <f t="shared" si="253"/>
        <v>0.5</v>
      </c>
      <c r="J1653">
        <f t="shared" si="255"/>
        <v>1</v>
      </c>
      <c r="K1653" t="str">
        <f>train!T1653</f>
        <v>no</v>
      </c>
      <c r="L1653">
        <f t="shared" si="256"/>
        <v>1.128143884114172</v>
      </c>
      <c r="M1653">
        <f t="shared" si="257"/>
        <v>1.2526483799788948</v>
      </c>
      <c r="N1653">
        <f t="shared" si="258"/>
        <v>1.2526483799788948</v>
      </c>
      <c r="O1653">
        <f t="shared" si="259"/>
        <v>1.2526483799788948</v>
      </c>
    </row>
    <row r="1654" spans="1:15">
      <c r="A1654">
        <f t="shared" si="254"/>
        <v>1653</v>
      </c>
      <c r="B1654">
        <f>train!G1654</f>
        <v>155</v>
      </c>
      <c r="C1654">
        <f>train!J1654</f>
        <v>133.4</v>
      </c>
      <c r="D1654">
        <f>train!M1654</f>
        <v>176.1</v>
      </c>
      <c r="E1654">
        <f>train!P1654</f>
        <v>7</v>
      </c>
      <c r="F1654" s="4">
        <f t="shared" si="250"/>
        <v>0.44096728307254623</v>
      </c>
      <c r="G1654" s="4">
        <f t="shared" si="251"/>
        <v>0.37127748399666016</v>
      </c>
      <c r="H1654" s="4">
        <f t="shared" si="252"/>
        <v>0.37127748399666016</v>
      </c>
      <c r="I1654" s="4">
        <f t="shared" si="253"/>
        <v>0.35</v>
      </c>
      <c r="J1654">
        <f t="shared" si="255"/>
        <v>2</v>
      </c>
      <c r="K1654" t="str">
        <f>train!T1654</f>
        <v>yes</v>
      </c>
      <c r="L1654">
        <f t="shared" si="256"/>
        <v>1.128143884114172</v>
      </c>
      <c r="M1654">
        <f t="shared" si="257"/>
        <v>0.76983510246426379</v>
      </c>
      <c r="N1654">
        <f t="shared" si="258"/>
        <v>0.76983510246426379</v>
      </c>
      <c r="O1654">
        <f t="shared" si="259"/>
        <v>0.76983510246426379</v>
      </c>
    </row>
    <row r="1655" spans="1:15">
      <c r="A1655">
        <f t="shared" si="254"/>
        <v>1654</v>
      </c>
      <c r="B1655">
        <f>train!G1655</f>
        <v>129.30000000000001</v>
      </c>
      <c r="C1655">
        <f>train!J1655</f>
        <v>176.5</v>
      </c>
      <c r="D1655">
        <f>train!M1655</f>
        <v>154.5</v>
      </c>
      <c r="E1655">
        <f>train!P1655</f>
        <v>9.6</v>
      </c>
      <c r="F1655" s="4">
        <f t="shared" si="250"/>
        <v>0.36785206258890474</v>
      </c>
      <c r="G1655" s="4">
        <f t="shared" si="251"/>
        <v>0.49123295296409686</v>
      </c>
      <c r="H1655" s="4">
        <f t="shared" si="252"/>
        <v>0.49123295296409686</v>
      </c>
      <c r="I1655" s="4">
        <f t="shared" si="253"/>
        <v>0.48</v>
      </c>
      <c r="J1655">
        <f t="shared" si="255"/>
        <v>2</v>
      </c>
      <c r="K1655" t="str">
        <f>train!T1655</f>
        <v>no</v>
      </c>
      <c r="L1655">
        <f t="shared" si="256"/>
        <v>1.128143884114172</v>
      </c>
      <c r="M1655">
        <f t="shared" si="257"/>
        <v>0.92105090418856039</v>
      </c>
      <c r="N1655">
        <f t="shared" si="258"/>
        <v>0.92105090418856039</v>
      </c>
      <c r="O1655">
        <f t="shared" si="259"/>
        <v>0.92105090418856039</v>
      </c>
    </row>
    <row r="1656" spans="1:15">
      <c r="A1656">
        <f t="shared" si="254"/>
        <v>1655</v>
      </c>
      <c r="B1656">
        <f>train!G1656</f>
        <v>208.8</v>
      </c>
      <c r="C1656">
        <f>train!J1656</f>
        <v>225.3</v>
      </c>
      <c r="D1656">
        <f>train!M1656</f>
        <v>221.6</v>
      </c>
      <c r="E1656">
        <f>train!P1656</f>
        <v>11.1</v>
      </c>
      <c r="F1656" s="4">
        <f t="shared" si="250"/>
        <v>0.59402560455192033</v>
      </c>
      <c r="G1656" s="4">
        <f t="shared" si="251"/>
        <v>0.62705260228221538</v>
      </c>
      <c r="H1656" s="4">
        <f t="shared" si="252"/>
        <v>0.62705260228221538</v>
      </c>
      <c r="I1656" s="4">
        <f t="shared" si="253"/>
        <v>0.55499999999999994</v>
      </c>
      <c r="J1656">
        <f t="shared" si="255"/>
        <v>1</v>
      </c>
      <c r="K1656" t="str">
        <f>train!T1656</f>
        <v>no</v>
      </c>
      <c r="L1656">
        <f t="shared" si="256"/>
        <v>1.128143884114172</v>
      </c>
      <c r="M1656">
        <f t="shared" si="257"/>
        <v>1.2030300706636849</v>
      </c>
      <c r="N1656">
        <f t="shared" si="258"/>
        <v>1.2030300706636849</v>
      </c>
      <c r="O1656">
        <f t="shared" si="259"/>
        <v>1.2030300706636849</v>
      </c>
    </row>
    <row r="1657" spans="1:15">
      <c r="A1657">
        <f t="shared" si="254"/>
        <v>1656</v>
      </c>
      <c r="B1657">
        <f>train!G1657</f>
        <v>238</v>
      </c>
      <c r="C1657">
        <f>train!J1657</f>
        <v>278.5</v>
      </c>
      <c r="D1657">
        <f>train!M1657</f>
        <v>193.1</v>
      </c>
      <c r="E1657">
        <f>train!P1657</f>
        <v>11.8</v>
      </c>
      <c r="F1657" s="4">
        <f t="shared" si="250"/>
        <v>0.67709815078236135</v>
      </c>
      <c r="G1657" s="4">
        <f t="shared" si="251"/>
        <v>0.77511828555524631</v>
      </c>
      <c r="H1657" s="4">
        <f t="shared" si="252"/>
        <v>0.77511828555524631</v>
      </c>
      <c r="I1657" s="4">
        <f t="shared" si="253"/>
        <v>0.59000000000000008</v>
      </c>
      <c r="J1657">
        <f t="shared" si="255"/>
        <v>1</v>
      </c>
      <c r="K1657" t="str">
        <f>train!T1657</f>
        <v>yes</v>
      </c>
      <c r="L1657">
        <f t="shared" si="256"/>
        <v>1.128143884114172</v>
      </c>
      <c r="M1657">
        <f t="shared" si="257"/>
        <v>1.4171021907389398</v>
      </c>
      <c r="N1657">
        <f t="shared" si="258"/>
        <v>1.4171021907389398</v>
      </c>
      <c r="O1657">
        <f t="shared" si="259"/>
        <v>1.4171021907389398</v>
      </c>
    </row>
    <row r="1658" spans="1:15">
      <c r="A1658">
        <f t="shared" si="254"/>
        <v>1657</v>
      </c>
      <c r="B1658">
        <f>train!G1658</f>
        <v>211.1</v>
      </c>
      <c r="C1658">
        <f>train!J1658</f>
        <v>206.9</v>
      </c>
      <c r="D1658">
        <f>train!M1658</f>
        <v>193.9</v>
      </c>
      <c r="E1658">
        <f>train!P1658</f>
        <v>5.6</v>
      </c>
      <c r="F1658" s="4">
        <f t="shared" si="250"/>
        <v>0.60056899004267428</v>
      </c>
      <c r="G1658" s="4">
        <f t="shared" si="251"/>
        <v>0.57584191483440017</v>
      </c>
      <c r="H1658" s="4">
        <f t="shared" si="252"/>
        <v>0.57584191483440017</v>
      </c>
      <c r="I1658" s="4">
        <f t="shared" si="253"/>
        <v>0.27999999999999997</v>
      </c>
      <c r="J1658">
        <f t="shared" si="255"/>
        <v>2</v>
      </c>
      <c r="K1658" t="str">
        <f>train!T1658</f>
        <v>no</v>
      </c>
      <c r="L1658">
        <f t="shared" si="256"/>
        <v>1.128143884114172</v>
      </c>
      <c r="M1658">
        <f t="shared" si="257"/>
        <v>1.0498909150769784</v>
      </c>
      <c r="N1658">
        <f t="shared" si="258"/>
        <v>1.0498909150769784</v>
      </c>
      <c r="O1658">
        <f t="shared" si="259"/>
        <v>1.0498909150769784</v>
      </c>
    </row>
    <row r="1659" spans="1:15">
      <c r="A1659">
        <f t="shared" si="254"/>
        <v>1658</v>
      </c>
      <c r="B1659">
        <f>train!G1659</f>
        <v>198.9</v>
      </c>
      <c r="C1659">
        <f>train!J1659</f>
        <v>207</v>
      </c>
      <c r="D1659">
        <f>train!M1659</f>
        <v>159.80000000000001</v>
      </c>
      <c r="E1659">
        <f>train!P1659</f>
        <v>12.6</v>
      </c>
      <c r="F1659" s="4">
        <f t="shared" si="250"/>
        <v>0.56586059743954487</v>
      </c>
      <c r="G1659" s="4">
        <f t="shared" si="251"/>
        <v>0.57612023378792099</v>
      </c>
      <c r="H1659" s="4">
        <f t="shared" si="252"/>
        <v>0.57612023378792099</v>
      </c>
      <c r="I1659" s="4">
        <f t="shared" si="253"/>
        <v>0.63</v>
      </c>
      <c r="J1659">
        <f t="shared" si="255"/>
        <v>1</v>
      </c>
      <c r="K1659" t="str">
        <f>train!T1659</f>
        <v>no</v>
      </c>
      <c r="L1659">
        <f t="shared" si="256"/>
        <v>1.128143884114172</v>
      </c>
      <c r="M1659">
        <f t="shared" si="257"/>
        <v>1.1751286156392995</v>
      </c>
      <c r="N1659">
        <f t="shared" si="258"/>
        <v>1.1751286156392995</v>
      </c>
      <c r="O1659">
        <f t="shared" si="259"/>
        <v>1.1751286156392995</v>
      </c>
    </row>
    <row r="1660" spans="1:15">
      <c r="A1660">
        <f t="shared" si="254"/>
        <v>1659</v>
      </c>
      <c r="B1660">
        <f>train!G1660</f>
        <v>212.8</v>
      </c>
      <c r="C1660">
        <f>train!J1660</f>
        <v>204.1</v>
      </c>
      <c r="D1660">
        <f>train!M1660</f>
        <v>156.19999999999999</v>
      </c>
      <c r="E1660">
        <f>train!P1660</f>
        <v>10.199999999999999</v>
      </c>
      <c r="F1660" s="4">
        <f t="shared" si="250"/>
        <v>0.60540540540540544</v>
      </c>
      <c r="G1660" s="4">
        <f t="shared" si="251"/>
        <v>0.56804898413581961</v>
      </c>
      <c r="H1660" s="4">
        <f t="shared" si="252"/>
        <v>0.56804898413581961</v>
      </c>
      <c r="I1660" s="4">
        <f t="shared" si="253"/>
        <v>0.51</v>
      </c>
      <c r="J1660">
        <f t="shared" si="255"/>
        <v>2</v>
      </c>
      <c r="K1660" t="str">
        <f>train!T1660</f>
        <v>no</v>
      </c>
      <c r="L1660">
        <f t="shared" si="256"/>
        <v>1.128143884114172</v>
      </c>
      <c r="M1660">
        <f t="shared" si="257"/>
        <v>1.1278186918337347</v>
      </c>
      <c r="N1660">
        <f t="shared" si="258"/>
        <v>1.1278186918337347</v>
      </c>
      <c r="O1660">
        <f t="shared" si="259"/>
        <v>1.1278186918337347</v>
      </c>
    </row>
    <row r="1661" spans="1:15">
      <c r="A1661">
        <f t="shared" si="254"/>
        <v>1660</v>
      </c>
      <c r="B1661">
        <f>train!G1661</f>
        <v>137.4</v>
      </c>
      <c r="C1661">
        <f>train!J1661</f>
        <v>120</v>
      </c>
      <c r="D1661">
        <f>train!M1661</f>
        <v>130.30000000000001</v>
      </c>
      <c r="E1661">
        <f>train!P1661</f>
        <v>12.4</v>
      </c>
      <c r="F1661" s="4">
        <f t="shared" si="250"/>
        <v>0.39089615931721194</v>
      </c>
      <c r="G1661" s="4">
        <f t="shared" si="251"/>
        <v>0.33398274422488172</v>
      </c>
      <c r="H1661" s="4">
        <f t="shared" si="252"/>
        <v>0.33398274422488172</v>
      </c>
      <c r="I1661" s="4">
        <f t="shared" si="253"/>
        <v>0.62</v>
      </c>
      <c r="J1661">
        <f t="shared" si="255"/>
        <v>2</v>
      </c>
      <c r="K1661" t="str">
        <f>train!T1661</f>
        <v>no</v>
      </c>
      <c r="L1661">
        <f t="shared" si="256"/>
        <v>1.128143884114172</v>
      </c>
      <c r="M1661">
        <f t="shared" si="257"/>
        <v>0.87194538490028872</v>
      </c>
      <c r="N1661">
        <f t="shared" si="258"/>
        <v>0.87194538490028872</v>
      </c>
      <c r="O1661">
        <f t="shared" si="259"/>
        <v>0.87194538490028872</v>
      </c>
    </row>
    <row r="1662" spans="1:15">
      <c r="A1662">
        <f t="shared" si="254"/>
        <v>1661</v>
      </c>
      <c r="B1662">
        <f>train!G1662</f>
        <v>191.8</v>
      </c>
      <c r="C1662">
        <f>train!J1662</f>
        <v>267.8</v>
      </c>
      <c r="D1662">
        <f>train!M1662</f>
        <v>200.5</v>
      </c>
      <c r="E1662">
        <f>train!P1662</f>
        <v>12.8</v>
      </c>
      <c r="F1662" s="4">
        <f t="shared" si="250"/>
        <v>0.54566145092460883</v>
      </c>
      <c r="G1662" s="4">
        <f t="shared" si="251"/>
        <v>0.74533815752852772</v>
      </c>
      <c r="H1662" s="4">
        <f t="shared" si="252"/>
        <v>0.74533815752852772</v>
      </c>
      <c r="I1662" s="4">
        <f t="shared" si="253"/>
        <v>0.64</v>
      </c>
      <c r="J1662">
        <f t="shared" si="255"/>
        <v>1</v>
      </c>
      <c r="K1662" t="str">
        <f>train!T1662</f>
        <v>no</v>
      </c>
      <c r="L1662">
        <f t="shared" si="256"/>
        <v>1.128143884114172</v>
      </c>
      <c r="M1662">
        <f t="shared" si="257"/>
        <v>1.3484822420637175</v>
      </c>
      <c r="N1662">
        <f t="shared" si="258"/>
        <v>1.3484822420637175</v>
      </c>
      <c r="O1662">
        <f t="shared" si="259"/>
        <v>1.3484822420637175</v>
      </c>
    </row>
    <row r="1663" spans="1:15">
      <c r="A1663">
        <f t="shared" si="254"/>
        <v>1662</v>
      </c>
      <c r="B1663">
        <f>train!G1663</f>
        <v>149</v>
      </c>
      <c r="C1663">
        <f>train!J1663</f>
        <v>49.2</v>
      </c>
      <c r="D1663">
        <f>train!M1663</f>
        <v>163.30000000000001</v>
      </c>
      <c r="E1663">
        <f>train!P1663</f>
        <v>13.9</v>
      </c>
      <c r="F1663" s="4">
        <f t="shared" si="250"/>
        <v>0.42389758179231862</v>
      </c>
      <c r="G1663" s="4">
        <f t="shared" si="251"/>
        <v>0.13693292513220151</v>
      </c>
      <c r="H1663" s="4">
        <f t="shared" si="252"/>
        <v>0.13693292513220151</v>
      </c>
      <c r="I1663" s="4">
        <f t="shared" si="253"/>
        <v>0.69500000000000006</v>
      </c>
      <c r="J1663">
        <f t="shared" si="255"/>
        <v>2</v>
      </c>
      <c r="K1663" t="str">
        <f>train!T1663</f>
        <v>no</v>
      </c>
      <c r="L1663">
        <f t="shared" si="256"/>
        <v>1.128143884114172</v>
      </c>
      <c r="M1663">
        <f t="shared" si="257"/>
        <v>0.83678874981676099</v>
      </c>
      <c r="N1663">
        <f t="shared" si="258"/>
        <v>0.83678874981676099</v>
      </c>
      <c r="O1663">
        <f t="shared" si="259"/>
        <v>0.83678874981676099</v>
      </c>
    </row>
    <row r="1664" spans="1:15">
      <c r="A1664">
        <f t="shared" si="254"/>
        <v>1663</v>
      </c>
      <c r="B1664">
        <f>train!G1664</f>
        <v>117.1</v>
      </c>
      <c r="C1664">
        <f>train!J1664</f>
        <v>249.6</v>
      </c>
      <c r="D1664">
        <f>train!M1664</f>
        <v>162.19999999999999</v>
      </c>
      <c r="E1664">
        <f>train!P1664</f>
        <v>11.1</v>
      </c>
      <c r="F1664" s="4">
        <f t="shared" si="250"/>
        <v>0.33314366998577521</v>
      </c>
      <c r="G1664" s="4">
        <f t="shared" si="251"/>
        <v>0.69468410798775393</v>
      </c>
      <c r="H1664" s="4">
        <f t="shared" si="252"/>
        <v>0.69468410798775393</v>
      </c>
      <c r="I1664" s="4">
        <f t="shared" si="253"/>
        <v>0.55499999999999994</v>
      </c>
      <c r="J1664">
        <f t="shared" si="255"/>
        <v>1</v>
      </c>
      <c r="K1664" t="str">
        <f>train!T1664</f>
        <v>no</v>
      </c>
      <c r="L1664">
        <f t="shared" si="256"/>
        <v>1.128143884114172</v>
      </c>
      <c r="M1664">
        <f t="shared" si="257"/>
        <v>1.1765125263392116</v>
      </c>
      <c r="N1664">
        <f t="shared" si="258"/>
        <v>1.1765125263392116</v>
      </c>
      <c r="O1664">
        <f t="shared" si="259"/>
        <v>1.1765125263392116</v>
      </c>
    </row>
    <row r="1665" spans="1:15">
      <c r="A1665">
        <f t="shared" si="254"/>
        <v>1664</v>
      </c>
      <c r="B1665">
        <f>train!G1665</f>
        <v>112.8</v>
      </c>
      <c r="C1665">
        <f>train!J1665</f>
        <v>199.4</v>
      </c>
      <c r="D1665">
        <f>train!M1665</f>
        <v>142.69999999999999</v>
      </c>
      <c r="E1665">
        <f>train!P1665</f>
        <v>10.1</v>
      </c>
      <c r="F1665" s="4">
        <f t="shared" si="250"/>
        <v>0.32091038406827882</v>
      </c>
      <c r="G1665" s="4">
        <f t="shared" si="251"/>
        <v>0.55496799332034508</v>
      </c>
      <c r="H1665" s="4">
        <f t="shared" si="252"/>
        <v>0.55496799332034508</v>
      </c>
      <c r="I1665" s="4">
        <f t="shared" si="253"/>
        <v>0.505</v>
      </c>
      <c r="J1665">
        <f t="shared" si="255"/>
        <v>2</v>
      </c>
      <c r="K1665" t="str">
        <f>train!T1665</f>
        <v>no</v>
      </c>
      <c r="L1665">
        <f t="shared" si="256"/>
        <v>1.128143884114172</v>
      </c>
      <c r="M1665">
        <f t="shared" si="257"/>
        <v>0.98690801082110557</v>
      </c>
      <c r="N1665">
        <f t="shared" si="258"/>
        <v>0.98690801082110557</v>
      </c>
      <c r="O1665">
        <f t="shared" si="259"/>
        <v>0.98690801082110557</v>
      </c>
    </row>
    <row r="1666" spans="1:15">
      <c r="A1666">
        <f t="shared" si="254"/>
        <v>1665</v>
      </c>
      <c r="B1666">
        <f>train!G1666</f>
        <v>175.9</v>
      </c>
      <c r="C1666">
        <f>train!J1666</f>
        <v>188.3</v>
      </c>
      <c r="D1666">
        <f>train!M1666</f>
        <v>188.3</v>
      </c>
      <c r="E1666">
        <f>train!P1666</f>
        <v>11</v>
      </c>
      <c r="F1666" s="4">
        <f t="shared" ref="F1666:F1729" si="260">(B1666-$W$3)/($W$2-$W$3)</f>
        <v>0.5004267425320057</v>
      </c>
      <c r="G1666" s="4">
        <f t="shared" ref="G1666:G1729" si="261">(C1666-$W$5)/($W$4-$W$5)</f>
        <v>0.52407458947954355</v>
      </c>
      <c r="H1666" s="4">
        <f t="shared" ref="H1666:H1729" si="262">(C1666-$W$5)/($W$4-$W$5)</f>
        <v>0.52407458947954355</v>
      </c>
      <c r="I1666" s="4">
        <f t="shared" ref="I1666:I1729" si="263">(E1666-$W$9)/($W$8-$W$9)</f>
        <v>0.55000000000000004</v>
      </c>
      <c r="J1666">
        <f t="shared" si="255"/>
        <v>2</v>
      </c>
      <c r="K1666" t="str">
        <f>train!T1666</f>
        <v>no</v>
      </c>
      <c r="L1666">
        <f t="shared" si="256"/>
        <v>1.128143884114172</v>
      </c>
      <c r="M1666">
        <f t="shared" si="257"/>
        <v>1.0498739330593454</v>
      </c>
      <c r="N1666">
        <f t="shared" si="258"/>
        <v>1.0498739330593454</v>
      </c>
      <c r="O1666">
        <f t="shared" si="259"/>
        <v>1.0498739330593454</v>
      </c>
    </row>
    <row r="1667" spans="1:15">
      <c r="A1667">
        <f t="shared" ref="A1667:A1730" si="264">ROW()-1</f>
        <v>1666</v>
      </c>
      <c r="B1667">
        <f>train!G1667</f>
        <v>236.6</v>
      </c>
      <c r="C1667">
        <f>train!J1667</f>
        <v>169.9</v>
      </c>
      <c r="D1667">
        <f>train!M1667</f>
        <v>212.3</v>
      </c>
      <c r="E1667">
        <f>train!P1667</f>
        <v>11.1</v>
      </c>
      <c r="F1667" s="4">
        <f t="shared" si="260"/>
        <v>0.67311522048364147</v>
      </c>
      <c r="G1667" s="4">
        <f t="shared" si="261"/>
        <v>0.47286390203172834</v>
      </c>
      <c r="H1667" s="4">
        <f t="shared" si="262"/>
        <v>0.47286390203172834</v>
      </c>
      <c r="I1667" s="4">
        <f t="shared" si="263"/>
        <v>0.55499999999999994</v>
      </c>
      <c r="J1667">
        <f t="shared" ref="J1667:J1730" si="265">MATCH(MIN(L1667:O1667),L1667:O1667,0)</f>
        <v>2</v>
      </c>
      <c r="K1667" t="str">
        <f>train!T1667</f>
        <v>yes</v>
      </c>
      <c r="L1667">
        <f t="shared" ref="L1667:L1730" si="266">SQRT(($F$2-$Z$3)^2+($G$2-$AA$3)^2+($H$2-$AB$3)^2+($I$2-$AC$3)^2)</f>
        <v>1.128143884114172</v>
      </c>
      <c r="M1667">
        <f t="shared" ref="M1667:M1730" si="267">SQRT((F1667-$Z$4)^2+(G1667-$AA$4)^2+(H1667-$AB$4)^2+(I1667-$AC$4)^2)</f>
        <v>1.0992313858947464</v>
      </c>
      <c r="N1667">
        <f t="shared" ref="N1667:N1730" si="268">SQRT((F1667-$Z$5)^2+(G1667-$AA$5)^2+(H1667-$AB$5)^2+(I1667-$AC$5)^2)</f>
        <v>1.0992313858947464</v>
      </c>
      <c r="O1667">
        <f t="shared" ref="O1667:O1730" si="269">SQRT((F1667-$Z$6)^2+(G1667-$AA$6)^2+(H1667-$AB$6)^2+(I1667-$AC$6)^2)</f>
        <v>1.0992313858947464</v>
      </c>
    </row>
    <row r="1668" spans="1:15">
      <c r="A1668">
        <f t="shared" si="264"/>
        <v>1667</v>
      </c>
      <c r="B1668">
        <f>train!G1668</f>
        <v>169.4</v>
      </c>
      <c r="C1668">
        <f>train!J1668</f>
        <v>184.9</v>
      </c>
      <c r="D1668">
        <f>train!M1668</f>
        <v>234.3</v>
      </c>
      <c r="E1668">
        <f>train!P1668</f>
        <v>2</v>
      </c>
      <c r="F1668" s="4">
        <f t="shared" si="260"/>
        <v>0.4819345661450925</v>
      </c>
      <c r="G1668" s="4">
        <f t="shared" si="261"/>
        <v>0.51461174505983853</v>
      </c>
      <c r="H1668" s="4">
        <f t="shared" si="262"/>
        <v>0.51461174505983853</v>
      </c>
      <c r="I1668" s="4">
        <f t="shared" si="263"/>
        <v>0.1</v>
      </c>
      <c r="J1668">
        <f t="shared" si="265"/>
        <v>2</v>
      </c>
      <c r="K1668" t="str">
        <f>train!T1668</f>
        <v>no</v>
      </c>
      <c r="L1668">
        <f t="shared" si="266"/>
        <v>1.128143884114172</v>
      </c>
      <c r="M1668">
        <f t="shared" si="267"/>
        <v>0.87858489763512504</v>
      </c>
      <c r="N1668">
        <f t="shared" si="268"/>
        <v>0.87858489763512504</v>
      </c>
      <c r="O1668">
        <f t="shared" si="269"/>
        <v>0.87858489763512504</v>
      </c>
    </row>
    <row r="1669" spans="1:15">
      <c r="A1669">
        <f t="shared" si="264"/>
        <v>1668</v>
      </c>
      <c r="B1669">
        <f>train!G1669</f>
        <v>129.6</v>
      </c>
      <c r="C1669">
        <f>train!J1669</f>
        <v>246.2</v>
      </c>
      <c r="D1669">
        <f>train!M1669</f>
        <v>172.1</v>
      </c>
      <c r="E1669">
        <f>train!P1669</f>
        <v>9.4</v>
      </c>
      <c r="F1669" s="4">
        <f t="shared" si="260"/>
        <v>0.36870554765291608</v>
      </c>
      <c r="G1669" s="4">
        <f t="shared" si="261"/>
        <v>0.68522126356804891</v>
      </c>
      <c r="H1669" s="4">
        <f t="shared" si="262"/>
        <v>0.68522126356804891</v>
      </c>
      <c r="I1669" s="4">
        <f t="shared" si="263"/>
        <v>0.47000000000000003</v>
      </c>
      <c r="J1669">
        <f t="shared" si="265"/>
        <v>1</v>
      </c>
      <c r="K1669" t="str">
        <f>train!T1669</f>
        <v>no</v>
      </c>
      <c r="L1669">
        <f t="shared" si="266"/>
        <v>1.128143884114172</v>
      </c>
      <c r="M1669">
        <f t="shared" si="267"/>
        <v>1.1383760982037632</v>
      </c>
      <c r="N1669">
        <f t="shared" si="268"/>
        <v>1.1383760982037632</v>
      </c>
      <c r="O1669">
        <f t="shared" si="269"/>
        <v>1.1383760982037632</v>
      </c>
    </row>
    <row r="1670" spans="1:15">
      <c r="A1670">
        <f t="shared" si="264"/>
        <v>1669</v>
      </c>
      <c r="B1670">
        <f>train!G1670</f>
        <v>133.30000000000001</v>
      </c>
      <c r="C1670">
        <f>train!J1670</f>
        <v>184.1</v>
      </c>
      <c r="D1670">
        <f>train!M1670</f>
        <v>272.89999999999998</v>
      </c>
      <c r="E1670">
        <f>train!P1670</f>
        <v>13.5</v>
      </c>
      <c r="F1670" s="4">
        <f t="shared" si="260"/>
        <v>0.37923186344238979</v>
      </c>
      <c r="G1670" s="4">
        <f t="shared" si="261"/>
        <v>0.51238519343167266</v>
      </c>
      <c r="H1670" s="4">
        <f t="shared" si="262"/>
        <v>0.51238519343167266</v>
      </c>
      <c r="I1670" s="4">
        <f t="shared" si="263"/>
        <v>0.67500000000000004</v>
      </c>
      <c r="J1670">
        <f t="shared" si="265"/>
        <v>2</v>
      </c>
      <c r="K1670" t="str">
        <f>train!T1670</f>
        <v>no</v>
      </c>
      <c r="L1670">
        <f t="shared" si="266"/>
        <v>1.128143884114172</v>
      </c>
      <c r="M1670">
        <f t="shared" si="267"/>
        <v>1.0604333921307894</v>
      </c>
      <c r="N1670">
        <f t="shared" si="268"/>
        <v>1.0604333921307894</v>
      </c>
      <c r="O1670">
        <f t="shared" si="269"/>
        <v>1.0604333921307894</v>
      </c>
    </row>
    <row r="1671" spans="1:15">
      <c r="A1671">
        <f t="shared" si="264"/>
        <v>1670</v>
      </c>
      <c r="B1671">
        <f>train!G1671</f>
        <v>167.8</v>
      </c>
      <c r="C1671">
        <f>train!J1671</f>
        <v>212.9</v>
      </c>
      <c r="D1671">
        <f>train!M1671</f>
        <v>208.2</v>
      </c>
      <c r="E1671">
        <f>train!P1671</f>
        <v>13</v>
      </c>
      <c r="F1671" s="4">
        <f t="shared" si="260"/>
        <v>0.47738264580369849</v>
      </c>
      <c r="G1671" s="4">
        <f t="shared" si="261"/>
        <v>0.59254105204564433</v>
      </c>
      <c r="H1671" s="4">
        <f t="shared" si="262"/>
        <v>0.59254105204564433</v>
      </c>
      <c r="I1671" s="4">
        <f t="shared" si="263"/>
        <v>0.65</v>
      </c>
      <c r="J1671">
        <f t="shared" si="265"/>
        <v>1</v>
      </c>
      <c r="K1671" t="str">
        <f>train!T1671</f>
        <v>no</v>
      </c>
      <c r="L1671">
        <f t="shared" si="266"/>
        <v>1.128143884114172</v>
      </c>
      <c r="M1671">
        <f t="shared" si="267"/>
        <v>1.163015041705505</v>
      </c>
      <c r="N1671">
        <f t="shared" si="268"/>
        <v>1.163015041705505</v>
      </c>
      <c r="O1671">
        <f t="shared" si="269"/>
        <v>1.163015041705505</v>
      </c>
    </row>
    <row r="1672" spans="1:15">
      <c r="A1672">
        <f t="shared" si="264"/>
        <v>1671</v>
      </c>
      <c r="B1672">
        <f>train!G1672</f>
        <v>174.6</v>
      </c>
      <c r="C1672">
        <f>train!J1672</f>
        <v>310.60000000000002</v>
      </c>
      <c r="D1672">
        <f>train!M1672</f>
        <v>234.7</v>
      </c>
      <c r="E1672">
        <f>train!P1672</f>
        <v>9</v>
      </c>
      <c r="F1672" s="4">
        <f t="shared" si="260"/>
        <v>0.49672830725462302</v>
      </c>
      <c r="G1672" s="4">
        <f t="shared" si="261"/>
        <v>0.86445866963540219</v>
      </c>
      <c r="H1672" s="4">
        <f t="shared" si="262"/>
        <v>0.86445866963540219</v>
      </c>
      <c r="I1672" s="4">
        <f t="shared" si="263"/>
        <v>0.45</v>
      </c>
      <c r="J1672">
        <f t="shared" si="265"/>
        <v>1</v>
      </c>
      <c r="K1672" t="str">
        <f>train!T1672</f>
        <v>no</v>
      </c>
      <c r="L1672">
        <f t="shared" si="266"/>
        <v>1.128143884114172</v>
      </c>
      <c r="M1672">
        <f t="shared" si="267"/>
        <v>1.3942082320240625</v>
      </c>
      <c r="N1672">
        <f t="shared" si="268"/>
        <v>1.3942082320240625</v>
      </c>
      <c r="O1672">
        <f t="shared" si="269"/>
        <v>1.3942082320240625</v>
      </c>
    </row>
    <row r="1673" spans="1:15">
      <c r="A1673">
        <f t="shared" si="264"/>
        <v>1672</v>
      </c>
      <c r="B1673">
        <f>train!G1673</f>
        <v>150.30000000000001</v>
      </c>
      <c r="C1673">
        <f>train!J1673</f>
        <v>255.9</v>
      </c>
      <c r="D1673">
        <f>train!M1673</f>
        <v>136.69999999999999</v>
      </c>
      <c r="E1673">
        <f>train!P1673</f>
        <v>12.5</v>
      </c>
      <c r="F1673" s="4">
        <f t="shared" si="260"/>
        <v>0.4275960170697013</v>
      </c>
      <c r="G1673" s="4">
        <f t="shared" si="261"/>
        <v>0.71221820205956021</v>
      </c>
      <c r="H1673" s="4">
        <f t="shared" si="262"/>
        <v>0.71221820205956021</v>
      </c>
      <c r="I1673" s="4">
        <f t="shared" si="263"/>
        <v>0.625</v>
      </c>
      <c r="J1673">
        <f t="shared" si="265"/>
        <v>1</v>
      </c>
      <c r="K1673" t="str">
        <f>train!T1673</f>
        <v>no</v>
      </c>
      <c r="L1673">
        <f t="shared" si="266"/>
        <v>1.128143884114172</v>
      </c>
      <c r="M1673">
        <f t="shared" si="267"/>
        <v>1.2601479629407721</v>
      </c>
      <c r="N1673">
        <f t="shared" si="268"/>
        <v>1.2601479629407721</v>
      </c>
      <c r="O1673">
        <f t="shared" si="269"/>
        <v>1.2601479629407721</v>
      </c>
    </row>
    <row r="1674" spans="1:15">
      <c r="A1674">
        <f t="shared" si="264"/>
        <v>1673</v>
      </c>
      <c r="B1674">
        <f>train!G1674</f>
        <v>283.2</v>
      </c>
      <c r="C1674">
        <f>train!J1674</f>
        <v>239.7</v>
      </c>
      <c r="D1674">
        <f>train!M1674</f>
        <v>149.5</v>
      </c>
      <c r="E1674">
        <f>train!P1674</f>
        <v>6.3</v>
      </c>
      <c r="F1674" s="4">
        <f t="shared" si="260"/>
        <v>0.80568990042674249</v>
      </c>
      <c r="G1674" s="4">
        <f t="shared" si="261"/>
        <v>0.66713053158920121</v>
      </c>
      <c r="H1674" s="4">
        <f t="shared" si="262"/>
        <v>0.66713053158920121</v>
      </c>
      <c r="I1674" s="4">
        <f t="shared" si="263"/>
        <v>0.315</v>
      </c>
      <c r="J1674">
        <f t="shared" si="265"/>
        <v>1</v>
      </c>
      <c r="K1674" t="str">
        <f>train!T1674</f>
        <v>no</v>
      </c>
      <c r="L1674">
        <f t="shared" si="266"/>
        <v>1.128143884114172</v>
      </c>
      <c r="M1674">
        <f t="shared" si="267"/>
        <v>1.2800341823586723</v>
      </c>
      <c r="N1674">
        <f t="shared" si="268"/>
        <v>1.2800341823586723</v>
      </c>
      <c r="O1674">
        <f t="shared" si="269"/>
        <v>1.2800341823586723</v>
      </c>
    </row>
    <row r="1675" spans="1:15">
      <c r="A1675">
        <f t="shared" si="264"/>
        <v>1674</v>
      </c>
      <c r="B1675">
        <f>train!G1675</f>
        <v>157.80000000000001</v>
      </c>
      <c r="C1675">
        <f>train!J1675</f>
        <v>161.5</v>
      </c>
      <c r="D1675">
        <f>train!M1675</f>
        <v>271.5</v>
      </c>
      <c r="E1675">
        <f>train!P1675</f>
        <v>8.6999999999999993</v>
      </c>
      <c r="F1675" s="4">
        <f t="shared" si="260"/>
        <v>0.44893314366998582</v>
      </c>
      <c r="G1675" s="4">
        <f t="shared" si="261"/>
        <v>0.44948510993598662</v>
      </c>
      <c r="H1675" s="4">
        <f t="shared" si="262"/>
        <v>0.44948510993598662</v>
      </c>
      <c r="I1675" s="4">
        <f t="shared" si="263"/>
        <v>0.43499999999999994</v>
      </c>
      <c r="J1675">
        <f t="shared" si="265"/>
        <v>2</v>
      </c>
      <c r="K1675" t="str">
        <f>train!T1675</f>
        <v>yes</v>
      </c>
      <c r="L1675">
        <f t="shared" si="266"/>
        <v>1.128143884114172</v>
      </c>
      <c r="M1675">
        <f t="shared" si="267"/>
        <v>0.89153782622710298</v>
      </c>
      <c r="N1675">
        <f t="shared" si="268"/>
        <v>0.89153782622710298</v>
      </c>
      <c r="O1675">
        <f t="shared" si="269"/>
        <v>0.89153782622710298</v>
      </c>
    </row>
    <row r="1676" spans="1:15">
      <c r="A1676">
        <f t="shared" si="264"/>
        <v>1675</v>
      </c>
      <c r="B1676">
        <f>train!G1676</f>
        <v>141.19999999999999</v>
      </c>
      <c r="C1676">
        <f>train!J1676</f>
        <v>149.1</v>
      </c>
      <c r="D1676">
        <f>train!M1676</f>
        <v>171.4</v>
      </c>
      <c r="E1676">
        <f>train!P1676</f>
        <v>7</v>
      </c>
      <c r="F1676" s="4">
        <f t="shared" si="260"/>
        <v>0.4017069701280227</v>
      </c>
      <c r="G1676" s="4">
        <f t="shared" si="261"/>
        <v>0.41497355969941552</v>
      </c>
      <c r="H1676" s="4">
        <f t="shared" si="262"/>
        <v>0.41497355969941552</v>
      </c>
      <c r="I1676" s="4">
        <f t="shared" si="263"/>
        <v>0.35</v>
      </c>
      <c r="J1676">
        <f t="shared" si="265"/>
        <v>2</v>
      </c>
      <c r="K1676" t="str">
        <f>train!T1676</f>
        <v>no</v>
      </c>
      <c r="L1676">
        <f t="shared" si="266"/>
        <v>1.128143884114172</v>
      </c>
      <c r="M1676">
        <f t="shared" si="267"/>
        <v>0.79263774850094348</v>
      </c>
      <c r="N1676">
        <f t="shared" si="268"/>
        <v>0.79263774850094348</v>
      </c>
      <c r="O1676">
        <f t="shared" si="269"/>
        <v>0.79263774850094348</v>
      </c>
    </row>
    <row r="1677" spans="1:15">
      <c r="A1677">
        <f t="shared" si="264"/>
        <v>1676</v>
      </c>
      <c r="B1677">
        <f>train!G1677</f>
        <v>237.8</v>
      </c>
      <c r="C1677">
        <f>train!J1677</f>
        <v>208.9</v>
      </c>
      <c r="D1677">
        <f>train!M1677</f>
        <v>167.8</v>
      </c>
      <c r="E1677">
        <f>train!P1677</f>
        <v>15.6</v>
      </c>
      <c r="F1677" s="4">
        <f t="shared" si="260"/>
        <v>0.67652916073968705</v>
      </c>
      <c r="G1677" s="4">
        <f t="shared" si="261"/>
        <v>0.58140829390481497</v>
      </c>
      <c r="H1677" s="4">
        <f t="shared" si="262"/>
        <v>0.58140829390481497</v>
      </c>
      <c r="I1677" s="4">
        <f t="shared" si="263"/>
        <v>0.78</v>
      </c>
      <c r="J1677">
        <f t="shared" si="265"/>
        <v>1</v>
      </c>
      <c r="K1677" t="str">
        <f>train!T1677</f>
        <v>yes</v>
      </c>
      <c r="L1677">
        <f t="shared" si="266"/>
        <v>1.128143884114172</v>
      </c>
      <c r="M1677">
        <f t="shared" si="267"/>
        <v>1.319910191556138</v>
      </c>
      <c r="N1677">
        <f t="shared" si="268"/>
        <v>1.319910191556138</v>
      </c>
      <c r="O1677">
        <f t="shared" si="269"/>
        <v>1.319910191556138</v>
      </c>
    </row>
    <row r="1678" spans="1:15">
      <c r="A1678">
        <f t="shared" si="264"/>
        <v>1677</v>
      </c>
      <c r="B1678">
        <f>train!G1678</f>
        <v>204</v>
      </c>
      <c r="C1678">
        <f>train!J1678</f>
        <v>168.5</v>
      </c>
      <c r="D1678">
        <f>train!M1678</f>
        <v>164</v>
      </c>
      <c r="E1678">
        <f>train!P1678</f>
        <v>13.3</v>
      </c>
      <c r="F1678" s="4">
        <f t="shared" si="260"/>
        <v>0.58036984352773824</v>
      </c>
      <c r="G1678" s="4">
        <f t="shared" si="261"/>
        <v>0.46896743668243807</v>
      </c>
      <c r="H1678" s="4">
        <f t="shared" si="262"/>
        <v>0.46896743668243807</v>
      </c>
      <c r="I1678" s="4">
        <f t="shared" si="263"/>
        <v>0.66500000000000004</v>
      </c>
      <c r="J1678">
        <f t="shared" si="265"/>
        <v>2</v>
      </c>
      <c r="K1678" t="str">
        <f>train!T1678</f>
        <v>yes</v>
      </c>
      <c r="L1678">
        <f t="shared" si="266"/>
        <v>1.128143884114172</v>
      </c>
      <c r="M1678">
        <f t="shared" si="267"/>
        <v>1.1040448671197221</v>
      </c>
      <c r="N1678">
        <f t="shared" si="268"/>
        <v>1.1040448671197221</v>
      </c>
      <c r="O1678">
        <f t="shared" si="269"/>
        <v>1.1040448671197221</v>
      </c>
    </row>
    <row r="1679" spans="1:15">
      <c r="A1679">
        <f t="shared" si="264"/>
        <v>1678</v>
      </c>
      <c r="B1679">
        <f>train!G1679</f>
        <v>221.1</v>
      </c>
      <c r="C1679">
        <f>train!J1679</f>
        <v>178.6</v>
      </c>
      <c r="D1679">
        <f>train!M1679</f>
        <v>202.7</v>
      </c>
      <c r="E1679">
        <f>train!P1679</f>
        <v>7.4</v>
      </c>
      <c r="F1679" s="4">
        <f t="shared" si="260"/>
        <v>0.62901849217638695</v>
      </c>
      <c r="G1679" s="4">
        <f t="shared" si="261"/>
        <v>0.49707765098803225</v>
      </c>
      <c r="H1679" s="4">
        <f t="shared" si="262"/>
        <v>0.49707765098803225</v>
      </c>
      <c r="I1679" s="4">
        <f t="shared" si="263"/>
        <v>0.37</v>
      </c>
      <c r="J1679">
        <f t="shared" si="265"/>
        <v>2</v>
      </c>
      <c r="K1679" t="str">
        <f>train!T1679</f>
        <v>no</v>
      </c>
      <c r="L1679">
        <f t="shared" si="266"/>
        <v>1.128143884114172</v>
      </c>
      <c r="M1679">
        <f t="shared" si="267"/>
        <v>1.0132801417788742</v>
      </c>
      <c r="N1679">
        <f t="shared" si="268"/>
        <v>1.0132801417788742</v>
      </c>
      <c r="O1679">
        <f t="shared" si="269"/>
        <v>1.0132801417788742</v>
      </c>
    </row>
    <row r="1680" spans="1:15">
      <c r="A1680">
        <f t="shared" si="264"/>
        <v>1679</v>
      </c>
      <c r="B1680">
        <f>train!G1680</f>
        <v>118</v>
      </c>
      <c r="C1680">
        <f>train!J1680</f>
        <v>248.1</v>
      </c>
      <c r="D1680">
        <f>train!M1680</f>
        <v>214.4</v>
      </c>
      <c r="E1680">
        <f>train!P1680</f>
        <v>5.3</v>
      </c>
      <c r="F1680" s="4">
        <f t="shared" si="260"/>
        <v>0.3357041251778094</v>
      </c>
      <c r="G1680" s="4">
        <f t="shared" si="261"/>
        <v>0.69050932368494289</v>
      </c>
      <c r="H1680" s="4">
        <f t="shared" si="262"/>
        <v>0.69050932368494289</v>
      </c>
      <c r="I1680" s="4">
        <f t="shared" si="263"/>
        <v>0.26500000000000001</v>
      </c>
      <c r="J1680">
        <f t="shared" si="265"/>
        <v>2</v>
      </c>
      <c r="K1680" t="str">
        <f>train!T1680</f>
        <v>no</v>
      </c>
      <c r="L1680">
        <f t="shared" si="266"/>
        <v>1.128143884114172</v>
      </c>
      <c r="M1680">
        <f t="shared" si="267"/>
        <v>1.0660809124325756</v>
      </c>
      <c r="N1680">
        <f t="shared" si="268"/>
        <v>1.0660809124325756</v>
      </c>
      <c r="O1680">
        <f t="shared" si="269"/>
        <v>1.0660809124325756</v>
      </c>
    </row>
    <row r="1681" spans="1:15">
      <c r="A1681">
        <f t="shared" si="264"/>
        <v>1680</v>
      </c>
      <c r="B1681">
        <f>train!G1681</f>
        <v>163.80000000000001</v>
      </c>
      <c r="C1681">
        <f>train!J1681</f>
        <v>255.6</v>
      </c>
      <c r="D1681">
        <f>train!M1681</f>
        <v>192.9</v>
      </c>
      <c r="E1681">
        <f>train!P1681</f>
        <v>15.7</v>
      </c>
      <c r="F1681" s="4">
        <f t="shared" si="260"/>
        <v>0.46600284495021338</v>
      </c>
      <c r="G1681" s="4">
        <f t="shared" si="261"/>
        <v>0.71138324519899798</v>
      </c>
      <c r="H1681" s="4">
        <f t="shared" si="262"/>
        <v>0.71138324519899798</v>
      </c>
      <c r="I1681" s="4">
        <f t="shared" si="263"/>
        <v>0.78499999999999992</v>
      </c>
      <c r="J1681">
        <f t="shared" si="265"/>
        <v>1</v>
      </c>
      <c r="K1681" t="str">
        <f>train!T1681</f>
        <v>no</v>
      </c>
      <c r="L1681">
        <f t="shared" si="266"/>
        <v>1.128143884114172</v>
      </c>
      <c r="M1681">
        <f t="shared" si="267"/>
        <v>1.3584976608744705</v>
      </c>
      <c r="N1681">
        <f t="shared" si="268"/>
        <v>1.3584976608744705</v>
      </c>
      <c r="O1681">
        <f t="shared" si="269"/>
        <v>1.3584976608744705</v>
      </c>
    </row>
    <row r="1682" spans="1:15">
      <c r="A1682">
        <f t="shared" si="264"/>
        <v>1681</v>
      </c>
      <c r="B1682">
        <f>train!G1682</f>
        <v>141.30000000000001</v>
      </c>
      <c r="C1682">
        <f>train!J1682</f>
        <v>230.4</v>
      </c>
      <c r="D1682">
        <f>train!M1682</f>
        <v>223.7</v>
      </c>
      <c r="E1682">
        <f>train!P1682</f>
        <v>9.4</v>
      </c>
      <c r="F1682" s="4">
        <f t="shared" si="260"/>
        <v>0.40199146514935991</v>
      </c>
      <c r="G1682" s="4">
        <f t="shared" si="261"/>
        <v>0.64124686891177285</v>
      </c>
      <c r="H1682" s="4">
        <f t="shared" si="262"/>
        <v>0.64124686891177285</v>
      </c>
      <c r="I1682" s="4">
        <f t="shared" si="263"/>
        <v>0.47000000000000003</v>
      </c>
      <c r="J1682">
        <f t="shared" si="265"/>
        <v>2</v>
      </c>
      <c r="K1682" t="str">
        <f>train!T1682</f>
        <v>no</v>
      </c>
      <c r="L1682">
        <f t="shared" si="266"/>
        <v>1.128143884114172</v>
      </c>
      <c r="M1682">
        <f t="shared" si="267"/>
        <v>1.09767583185166</v>
      </c>
      <c r="N1682">
        <f t="shared" si="268"/>
        <v>1.09767583185166</v>
      </c>
      <c r="O1682">
        <f t="shared" si="269"/>
        <v>1.09767583185166</v>
      </c>
    </row>
    <row r="1683" spans="1:15">
      <c r="A1683">
        <f t="shared" si="264"/>
        <v>1682</v>
      </c>
      <c r="B1683">
        <f>train!G1683</f>
        <v>272.5</v>
      </c>
      <c r="C1683">
        <f>train!J1683</f>
        <v>226.1</v>
      </c>
      <c r="D1683">
        <f>train!M1683</f>
        <v>159.1</v>
      </c>
      <c r="E1683">
        <f>train!P1683</f>
        <v>16.399999999999999</v>
      </c>
      <c r="F1683" s="4">
        <f t="shared" si="260"/>
        <v>0.77524893314366994</v>
      </c>
      <c r="G1683" s="4">
        <f t="shared" si="261"/>
        <v>0.62927915391038125</v>
      </c>
      <c r="H1683" s="4">
        <f t="shared" si="262"/>
        <v>0.62927915391038125</v>
      </c>
      <c r="I1683" s="4">
        <f t="shared" si="263"/>
        <v>0.82</v>
      </c>
      <c r="J1683">
        <f t="shared" si="265"/>
        <v>1</v>
      </c>
      <c r="K1683" t="str">
        <f>train!T1683</f>
        <v>yes</v>
      </c>
      <c r="L1683">
        <f t="shared" si="266"/>
        <v>1.128143884114172</v>
      </c>
      <c r="M1683">
        <f t="shared" si="267"/>
        <v>1.4371483623595473</v>
      </c>
      <c r="N1683">
        <f t="shared" si="268"/>
        <v>1.4371483623595473</v>
      </c>
      <c r="O1683">
        <f t="shared" si="269"/>
        <v>1.4371483623595473</v>
      </c>
    </row>
    <row r="1684" spans="1:15">
      <c r="A1684">
        <f t="shared" si="264"/>
        <v>1683</v>
      </c>
      <c r="B1684">
        <f>train!G1684</f>
        <v>118.9</v>
      </c>
      <c r="C1684">
        <f>train!J1684</f>
        <v>228.3</v>
      </c>
      <c r="D1684">
        <f>train!M1684</f>
        <v>180.1</v>
      </c>
      <c r="E1684">
        <f>train!P1684</f>
        <v>8.1999999999999993</v>
      </c>
      <c r="F1684" s="4">
        <f t="shared" si="260"/>
        <v>0.33826458036984353</v>
      </c>
      <c r="G1684" s="4">
        <f t="shared" si="261"/>
        <v>0.63540217088783746</v>
      </c>
      <c r="H1684" s="4">
        <f t="shared" si="262"/>
        <v>0.63540217088783746</v>
      </c>
      <c r="I1684" s="4">
        <f t="shared" si="263"/>
        <v>0.41</v>
      </c>
      <c r="J1684">
        <f t="shared" si="265"/>
        <v>2</v>
      </c>
      <c r="K1684" t="str">
        <f>train!T1684</f>
        <v>no</v>
      </c>
      <c r="L1684">
        <f t="shared" si="266"/>
        <v>1.128143884114172</v>
      </c>
      <c r="M1684">
        <f t="shared" si="267"/>
        <v>1.0440281432369243</v>
      </c>
      <c r="N1684">
        <f t="shared" si="268"/>
        <v>1.0440281432369243</v>
      </c>
      <c r="O1684">
        <f t="shared" si="269"/>
        <v>1.0440281432369243</v>
      </c>
    </row>
    <row r="1685" spans="1:15">
      <c r="A1685">
        <f t="shared" si="264"/>
        <v>1684</v>
      </c>
      <c r="B1685">
        <f>train!G1685</f>
        <v>7.9</v>
      </c>
      <c r="C1685">
        <f>train!J1685</f>
        <v>136.4</v>
      </c>
      <c r="D1685">
        <f>train!M1685</f>
        <v>156.6</v>
      </c>
      <c r="E1685">
        <f>train!P1685</f>
        <v>12.1</v>
      </c>
      <c r="F1685" s="4">
        <f t="shared" si="260"/>
        <v>2.2475106685633003E-2</v>
      </c>
      <c r="G1685" s="4">
        <f t="shared" si="261"/>
        <v>0.37962705260228224</v>
      </c>
      <c r="H1685" s="4">
        <f t="shared" si="262"/>
        <v>0.37962705260228224</v>
      </c>
      <c r="I1685" s="4">
        <f t="shared" si="263"/>
        <v>0.60499999999999998</v>
      </c>
      <c r="J1685">
        <f t="shared" si="265"/>
        <v>2</v>
      </c>
      <c r="K1685" t="str">
        <f>train!T1685</f>
        <v>no</v>
      </c>
      <c r="L1685">
        <f t="shared" si="266"/>
        <v>1.128143884114172</v>
      </c>
      <c r="M1685">
        <f t="shared" si="267"/>
        <v>0.80917459707749262</v>
      </c>
      <c r="N1685">
        <f t="shared" si="268"/>
        <v>0.80917459707749262</v>
      </c>
      <c r="O1685">
        <f t="shared" si="269"/>
        <v>0.80917459707749262</v>
      </c>
    </row>
    <row r="1686" spans="1:15">
      <c r="A1686">
        <f t="shared" si="264"/>
        <v>1685</v>
      </c>
      <c r="B1686">
        <f>train!G1686</f>
        <v>159.5</v>
      </c>
      <c r="C1686">
        <f>train!J1686</f>
        <v>167.2</v>
      </c>
      <c r="D1686">
        <f>train!M1686</f>
        <v>138.6</v>
      </c>
      <c r="E1686">
        <f>train!P1686</f>
        <v>10.199999999999999</v>
      </c>
      <c r="F1686" s="4">
        <f t="shared" si="260"/>
        <v>0.45376955903271693</v>
      </c>
      <c r="G1686" s="4">
        <f t="shared" si="261"/>
        <v>0.46534929028666849</v>
      </c>
      <c r="H1686" s="4">
        <f t="shared" si="262"/>
        <v>0.46534929028666849</v>
      </c>
      <c r="I1686" s="4">
        <f t="shared" si="263"/>
        <v>0.51</v>
      </c>
      <c r="J1686">
        <f t="shared" si="265"/>
        <v>2</v>
      </c>
      <c r="K1686" t="str">
        <f>train!T1686</f>
        <v>no</v>
      </c>
      <c r="L1686">
        <f t="shared" si="266"/>
        <v>1.128143884114172</v>
      </c>
      <c r="M1686">
        <f t="shared" si="267"/>
        <v>0.94821239005054059</v>
      </c>
      <c r="N1686">
        <f t="shared" si="268"/>
        <v>0.94821239005054059</v>
      </c>
      <c r="O1686">
        <f t="shared" si="269"/>
        <v>0.94821239005054059</v>
      </c>
    </row>
    <row r="1687" spans="1:15">
      <c r="A1687">
        <f t="shared" si="264"/>
        <v>1686</v>
      </c>
      <c r="B1687">
        <f>train!G1687</f>
        <v>150.19999999999999</v>
      </c>
      <c r="C1687">
        <f>train!J1687</f>
        <v>185.7</v>
      </c>
      <c r="D1687">
        <f>train!M1687</f>
        <v>212.5</v>
      </c>
      <c r="E1687">
        <f>train!P1687</f>
        <v>12.1</v>
      </c>
      <c r="F1687" s="4">
        <f t="shared" si="260"/>
        <v>0.42731152204836415</v>
      </c>
      <c r="G1687" s="4">
        <f t="shared" si="261"/>
        <v>0.51683829668800441</v>
      </c>
      <c r="H1687" s="4">
        <f t="shared" si="262"/>
        <v>0.51683829668800441</v>
      </c>
      <c r="I1687" s="4">
        <f t="shared" si="263"/>
        <v>0.60499999999999998</v>
      </c>
      <c r="J1687">
        <f t="shared" si="265"/>
        <v>2</v>
      </c>
      <c r="K1687" t="str">
        <f>train!T1687</f>
        <v>no</v>
      </c>
      <c r="L1687">
        <f t="shared" si="266"/>
        <v>1.128143884114172</v>
      </c>
      <c r="M1687">
        <f t="shared" si="267"/>
        <v>1.0406074123904774</v>
      </c>
      <c r="N1687">
        <f t="shared" si="268"/>
        <v>1.0406074123904774</v>
      </c>
      <c r="O1687">
        <f t="shared" si="269"/>
        <v>1.0406074123904774</v>
      </c>
    </row>
    <row r="1688" spans="1:15">
      <c r="A1688">
        <f t="shared" si="264"/>
        <v>1687</v>
      </c>
      <c r="B1688">
        <f>train!G1688</f>
        <v>144.5</v>
      </c>
      <c r="C1688">
        <f>train!J1688</f>
        <v>262.3</v>
      </c>
      <c r="D1688">
        <f>train!M1688</f>
        <v>226.5</v>
      </c>
      <c r="E1688">
        <f>train!P1688</f>
        <v>12</v>
      </c>
      <c r="F1688" s="4">
        <f t="shared" si="260"/>
        <v>0.41109530583214793</v>
      </c>
      <c r="G1688" s="4">
        <f t="shared" si="261"/>
        <v>0.73003061508488731</v>
      </c>
      <c r="H1688" s="4">
        <f t="shared" si="262"/>
        <v>0.73003061508488731</v>
      </c>
      <c r="I1688" s="4">
        <f t="shared" si="263"/>
        <v>0.6</v>
      </c>
      <c r="J1688">
        <f t="shared" si="265"/>
        <v>1</v>
      </c>
      <c r="K1688" t="str">
        <f>train!T1688</f>
        <v>no</v>
      </c>
      <c r="L1688">
        <f t="shared" si="266"/>
        <v>1.128143884114172</v>
      </c>
      <c r="M1688">
        <f t="shared" si="267"/>
        <v>1.2628890483330928</v>
      </c>
      <c r="N1688">
        <f t="shared" si="268"/>
        <v>1.2628890483330928</v>
      </c>
      <c r="O1688">
        <f t="shared" si="269"/>
        <v>1.2628890483330928</v>
      </c>
    </row>
    <row r="1689" spans="1:15">
      <c r="A1689">
        <f t="shared" si="264"/>
        <v>1688</v>
      </c>
      <c r="B1689">
        <f>train!G1689</f>
        <v>220.8</v>
      </c>
      <c r="C1689">
        <f>train!J1689</f>
        <v>148.5</v>
      </c>
      <c r="D1689">
        <f>train!M1689</f>
        <v>183.9</v>
      </c>
      <c r="E1689">
        <f>train!P1689</f>
        <v>7.6</v>
      </c>
      <c r="F1689" s="4">
        <f t="shared" si="260"/>
        <v>0.62816500711237555</v>
      </c>
      <c r="G1689" s="4">
        <f t="shared" si="261"/>
        <v>0.41330364597829111</v>
      </c>
      <c r="H1689" s="4">
        <f t="shared" si="262"/>
        <v>0.41330364597829111</v>
      </c>
      <c r="I1689" s="4">
        <f t="shared" si="263"/>
        <v>0.38</v>
      </c>
      <c r="J1689">
        <f t="shared" si="265"/>
        <v>2</v>
      </c>
      <c r="K1689" t="str">
        <f>train!T1689</f>
        <v>no</v>
      </c>
      <c r="L1689">
        <f t="shared" si="266"/>
        <v>1.128143884114172</v>
      </c>
      <c r="M1689">
        <f t="shared" si="267"/>
        <v>0.93841946043248059</v>
      </c>
      <c r="N1689">
        <f t="shared" si="268"/>
        <v>0.93841946043248059</v>
      </c>
      <c r="O1689">
        <f t="shared" si="269"/>
        <v>0.93841946043248059</v>
      </c>
    </row>
    <row r="1690" spans="1:15">
      <c r="A1690">
        <f t="shared" si="264"/>
        <v>1689</v>
      </c>
      <c r="B1690">
        <f>train!G1690</f>
        <v>216.3</v>
      </c>
      <c r="C1690">
        <f>train!J1690</f>
        <v>266.3</v>
      </c>
      <c r="D1690">
        <f>train!M1690</f>
        <v>214</v>
      </c>
      <c r="E1690">
        <f>train!P1690</f>
        <v>4.5</v>
      </c>
      <c r="F1690" s="4">
        <f t="shared" si="260"/>
        <v>0.61536273115220486</v>
      </c>
      <c r="G1690" s="4">
        <f t="shared" si="261"/>
        <v>0.74116337322571668</v>
      </c>
      <c r="H1690" s="4">
        <f t="shared" si="262"/>
        <v>0.74116337322571668</v>
      </c>
      <c r="I1690" s="4">
        <f t="shared" si="263"/>
        <v>0.22500000000000001</v>
      </c>
      <c r="J1690">
        <f t="shared" si="265"/>
        <v>1</v>
      </c>
      <c r="K1690" t="str">
        <f>train!T1690</f>
        <v>no</v>
      </c>
      <c r="L1690">
        <f t="shared" si="266"/>
        <v>1.128143884114172</v>
      </c>
      <c r="M1690">
        <f t="shared" si="267"/>
        <v>1.2360997461830281</v>
      </c>
      <c r="N1690">
        <f t="shared" si="268"/>
        <v>1.2360997461830281</v>
      </c>
      <c r="O1690">
        <f t="shared" si="269"/>
        <v>1.2360997461830281</v>
      </c>
    </row>
    <row r="1691" spans="1:15">
      <c r="A1691">
        <f t="shared" si="264"/>
        <v>1690</v>
      </c>
      <c r="B1691">
        <f>train!G1691</f>
        <v>169.5</v>
      </c>
      <c r="C1691">
        <f>train!J1691</f>
        <v>157.6</v>
      </c>
      <c r="D1691">
        <f>train!M1691</f>
        <v>98.2</v>
      </c>
      <c r="E1691">
        <f>train!P1691</f>
        <v>10.6</v>
      </c>
      <c r="F1691" s="4">
        <f t="shared" si="260"/>
        <v>0.4822190611664296</v>
      </c>
      <c r="G1691" s="4">
        <f t="shared" si="261"/>
        <v>0.43863067074867795</v>
      </c>
      <c r="H1691" s="4">
        <f t="shared" si="262"/>
        <v>0.43863067074867795</v>
      </c>
      <c r="I1691" s="4">
        <f t="shared" si="263"/>
        <v>0.53</v>
      </c>
      <c r="J1691">
        <f t="shared" si="265"/>
        <v>2</v>
      </c>
      <c r="K1691" t="str">
        <f>train!T1691</f>
        <v>no</v>
      </c>
      <c r="L1691">
        <f t="shared" si="266"/>
        <v>1.128143884114172</v>
      </c>
      <c r="M1691">
        <f t="shared" si="267"/>
        <v>0.94774941498009013</v>
      </c>
      <c r="N1691">
        <f t="shared" si="268"/>
        <v>0.94774941498009013</v>
      </c>
      <c r="O1691">
        <f t="shared" si="269"/>
        <v>0.94774941498009013</v>
      </c>
    </row>
    <row r="1692" spans="1:15">
      <c r="A1692">
        <f t="shared" si="264"/>
        <v>1691</v>
      </c>
      <c r="B1692">
        <f>train!G1692</f>
        <v>256.3</v>
      </c>
      <c r="C1692">
        <f>train!J1692</f>
        <v>258.10000000000002</v>
      </c>
      <c r="D1692">
        <f>train!M1692</f>
        <v>215.5</v>
      </c>
      <c r="E1692">
        <f>train!P1692</f>
        <v>11.7</v>
      </c>
      <c r="F1692" s="4">
        <f t="shared" si="260"/>
        <v>0.72916073968705553</v>
      </c>
      <c r="G1692" s="4">
        <f t="shared" si="261"/>
        <v>0.71834121903701642</v>
      </c>
      <c r="H1692" s="4">
        <f t="shared" si="262"/>
        <v>0.71834121903701642</v>
      </c>
      <c r="I1692" s="4">
        <f t="shared" si="263"/>
        <v>0.58499999999999996</v>
      </c>
      <c r="J1692">
        <f t="shared" si="265"/>
        <v>1</v>
      </c>
      <c r="K1692" t="str">
        <f>train!T1692</f>
        <v>no</v>
      </c>
      <c r="L1692">
        <f t="shared" si="266"/>
        <v>1.128143884114172</v>
      </c>
      <c r="M1692">
        <f t="shared" si="267"/>
        <v>1.380553728848011</v>
      </c>
      <c r="N1692">
        <f t="shared" si="268"/>
        <v>1.380553728848011</v>
      </c>
      <c r="O1692">
        <f t="shared" si="269"/>
        <v>1.380553728848011</v>
      </c>
    </row>
    <row r="1693" spans="1:15">
      <c r="A1693">
        <f t="shared" si="264"/>
        <v>1692</v>
      </c>
      <c r="B1693">
        <f>train!G1693</f>
        <v>179.7</v>
      </c>
      <c r="C1693">
        <f>train!J1693</f>
        <v>299.8</v>
      </c>
      <c r="D1693">
        <f>train!M1693</f>
        <v>185.3</v>
      </c>
      <c r="E1693">
        <f>train!P1693</f>
        <v>7.6</v>
      </c>
      <c r="F1693" s="4">
        <f t="shared" si="260"/>
        <v>0.51123755334281651</v>
      </c>
      <c r="G1693" s="4">
        <f t="shared" si="261"/>
        <v>0.83440022265516278</v>
      </c>
      <c r="H1693" s="4">
        <f t="shared" si="262"/>
        <v>0.83440022265516278</v>
      </c>
      <c r="I1693" s="4">
        <f t="shared" si="263"/>
        <v>0.38</v>
      </c>
      <c r="J1693">
        <f t="shared" si="265"/>
        <v>1</v>
      </c>
      <c r="K1693" t="str">
        <f>train!T1693</f>
        <v>no</v>
      </c>
      <c r="L1693">
        <f t="shared" si="266"/>
        <v>1.128143884114172</v>
      </c>
      <c r="M1693">
        <f t="shared" si="267"/>
        <v>1.3409740113372517</v>
      </c>
      <c r="N1693">
        <f t="shared" si="268"/>
        <v>1.3409740113372517</v>
      </c>
      <c r="O1693">
        <f t="shared" si="269"/>
        <v>1.3409740113372517</v>
      </c>
    </row>
    <row r="1694" spans="1:15">
      <c r="A1694">
        <f t="shared" si="264"/>
        <v>1693</v>
      </c>
      <c r="B1694">
        <f>train!G1694</f>
        <v>266</v>
      </c>
      <c r="C1694">
        <f>train!J1694</f>
        <v>130.1</v>
      </c>
      <c r="D1694">
        <f>train!M1694</f>
        <v>165.8</v>
      </c>
      <c r="E1694">
        <f>train!P1694</f>
        <v>13.1</v>
      </c>
      <c r="F1694" s="4">
        <f t="shared" si="260"/>
        <v>0.7567567567567568</v>
      </c>
      <c r="G1694" s="4">
        <f t="shared" si="261"/>
        <v>0.36209295853047591</v>
      </c>
      <c r="H1694" s="4">
        <f t="shared" si="262"/>
        <v>0.36209295853047591</v>
      </c>
      <c r="I1694" s="4">
        <f t="shared" si="263"/>
        <v>0.65500000000000003</v>
      </c>
      <c r="J1694">
        <f t="shared" si="265"/>
        <v>2</v>
      </c>
      <c r="K1694" t="str">
        <f>train!T1694</f>
        <v>no</v>
      </c>
      <c r="L1694">
        <f t="shared" si="266"/>
        <v>1.128143884114172</v>
      </c>
      <c r="M1694">
        <f t="shared" si="267"/>
        <v>1.1242457071884735</v>
      </c>
      <c r="N1694">
        <f t="shared" si="268"/>
        <v>1.1242457071884735</v>
      </c>
      <c r="O1694">
        <f t="shared" si="269"/>
        <v>1.1242457071884735</v>
      </c>
    </row>
    <row r="1695" spans="1:15">
      <c r="A1695">
        <f t="shared" si="264"/>
        <v>1694</v>
      </c>
      <c r="B1695">
        <f>train!G1695</f>
        <v>96.7</v>
      </c>
      <c r="C1695">
        <f>train!J1695</f>
        <v>193.8</v>
      </c>
      <c r="D1695">
        <f>train!M1695</f>
        <v>171.7</v>
      </c>
      <c r="E1695">
        <f>train!P1695</f>
        <v>9.6999999999999993</v>
      </c>
      <c r="F1695" s="4">
        <f t="shared" si="260"/>
        <v>0.27510668563300145</v>
      </c>
      <c r="G1695" s="4">
        <f t="shared" si="261"/>
        <v>0.53938213192318396</v>
      </c>
      <c r="H1695" s="4">
        <f t="shared" si="262"/>
        <v>0.53938213192318396</v>
      </c>
      <c r="I1695" s="4">
        <f t="shared" si="263"/>
        <v>0.48499999999999999</v>
      </c>
      <c r="J1695">
        <f t="shared" si="265"/>
        <v>2</v>
      </c>
      <c r="K1695" t="str">
        <f>train!T1695</f>
        <v>no</v>
      </c>
      <c r="L1695">
        <f t="shared" si="266"/>
        <v>1.128143884114172</v>
      </c>
      <c r="M1695">
        <f t="shared" si="267"/>
        <v>0.94486763991364053</v>
      </c>
      <c r="N1695">
        <f t="shared" si="268"/>
        <v>0.94486763991364053</v>
      </c>
      <c r="O1695">
        <f t="shared" si="269"/>
        <v>0.94486763991364053</v>
      </c>
    </row>
    <row r="1696" spans="1:15">
      <c r="A1696">
        <f t="shared" si="264"/>
        <v>1695</v>
      </c>
      <c r="B1696">
        <f>train!G1696</f>
        <v>82.7</v>
      </c>
      <c r="C1696">
        <f>train!J1696</f>
        <v>194.6</v>
      </c>
      <c r="D1696">
        <f>train!M1696</f>
        <v>159</v>
      </c>
      <c r="E1696">
        <f>train!P1696</f>
        <v>10.9</v>
      </c>
      <c r="F1696" s="4">
        <f t="shared" si="260"/>
        <v>0.2352773826458037</v>
      </c>
      <c r="G1696" s="4">
        <f t="shared" si="261"/>
        <v>0.54160868355134983</v>
      </c>
      <c r="H1696" s="4">
        <f t="shared" si="262"/>
        <v>0.54160868355134983</v>
      </c>
      <c r="I1696" s="4">
        <f t="shared" si="263"/>
        <v>0.54500000000000004</v>
      </c>
      <c r="J1696">
        <f t="shared" si="265"/>
        <v>2</v>
      </c>
      <c r="K1696" t="str">
        <f>train!T1696</f>
        <v>no</v>
      </c>
      <c r="L1696">
        <f t="shared" si="266"/>
        <v>1.128143884114172</v>
      </c>
      <c r="M1696">
        <f t="shared" si="267"/>
        <v>0.96905127778725542</v>
      </c>
      <c r="N1696">
        <f t="shared" si="268"/>
        <v>0.96905127778725542</v>
      </c>
      <c r="O1696">
        <f t="shared" si="269"/>
        <v>0.96905127778725542</v>
      </c>
    </row>
    <row r="1697" spans="1:15">
      <c r="A1697">
        <f t="shared" si="264"/>
        <v>1696</v>
      </c>
      <c r="B1697">
        <f>train!G1697</f>
        <v>168.2</v>
      </c>
      <c r="C1697">
        <f>train!J1697</f>
        <v>161.69999999999999</v>
      </c>
      <c r="D1697">
        <f>train!M1697</f>
        <v>192.4</v>
      </c>
      <c r="E1697">
        <f>train!P1697</f>
        <v>10.1</v>
      </c>
      <c r="F1697" s="4">
        <f t="shared" si="260"/>
        <v>0.47852062588904692</v>
      </c>
      <c r="G1697" s="4">
        <f t="shared" si="261"/>
        <v>0.45004174784302808</v>
      </c>
      <c r="H1697" s="4">
        <f t="shared" si="262"/>
        <v>0.45004174784302808</v>
      </c>
      <c r="I1697" s="4">
        <f t="shared" si="263"/>
        <v>0.505</v>
      </c>
      <c r="J1697">
        <f t="shared" si="265"/>
        <v>2</v>
      </c>
      <c r="K1697" t="str">
        <f>train!T1697</f>
        <v>no</v>
      </c>
      <c r="L1697">
        <f t="shared" si="266"/>
        <v>1.128143884114172</v>
      </c>
      <c r="M1697">
        <f t="shared" si="267"/>
        <v>0.94291152236276154</v>
      </c>
      <c r="N1697">
        <f t="shared" si="268"/>
        <v>0.94291152236276154</v>
      </c>
      <c r="O1697">
        <f t="shared" si="269"/>
        <v>0.94291152236276154</v>
      </c>
    </row>
    <row r="1698" spans="1:15">
      <c r="A1698">
        <f t="shared" si="264"/>
        <v>1697</v>
      </c>
      <c r="B1698">
        <f>train!G1698</f>
        <v>286.39999999999998</v>
      </c>
      <c r="C1698">
        <f>train!J1698</f>
        <v>178.2</v>
      </c>
      <c r="D1698">
        <f>train!M1698</f>
        <v>214.2</v>
      </c>
      <c r="E1698">
        <f>train!P1698</f>
        <v>10.7</v>
      </c>
      <c r="F1698" s="4">
        <f t="shared" si="260"/>
        <v>0.81479374110953051</v>
      </c>
      <c r="G1698" s="4">
        <f t="shared" si="261"/>
        <v>0.49596437517394931</v>
      </c>
      <c r="H1698" s="4">
        <f t="shared" si="262"/>
        <v>0.49596437517394931</v>
      </c>
      <c r="I1698" s="4">
        <f t="shared" si="263"/>
        <v>0.53499999999999992</v>
      </c>
      <c r="J1698">
        <f t="shared" si="265"/>
        <v>1</v>
      </c>
      <c r="K1698" t="str">
        <f>train!T1698</f>
        <v>yes</v>
      </c>
      <c r="L1698">
        <f t="shared" si="266"/>
        <v>1.128143884114172</v>
      </c>
      <c r="M1698">
        <f t="shared" si="267"/>
        <v>1.2008643401461452</v>
      </c>
      <c r="N1698">
        <f t="shared" si="268"/>
        <v>1.2008643401461452</v>
      </c>
      <c r="O1698">
        <f t="shared" si="269"/>
        <v>1.2008643401461452</v>
      </c>
    </row>
    <row r="1699" spans="1:15">
      <c r="A1699">
        <f t="shared" si="264"/>
        <v>1698</v>
      </c>
      <c r="B1699">
        <f>train!G1699</f>
        <v>174.3</v>
      </c>
      <c r="C1699">
        <f>train!J1699</f>
        <v>186.6</v>
      </c>
      <c r="D1699">
        <f>train!M1699</f>
        <v>258.2</v>
      </c>
      <c r="E1699">
        <f>train!P1699</f>
        <v>12.9</v>
      </c>
      <c r="F1699" s="4">
        <f t="shared" si="260"/>
        <v>0.49587482219061169</v>
      </c>
      <c r="G1699" s="4">
        <f t="shared" si="261"/>
        <v>0.51934316726969099</v>
      </c>
      <c r="H1699" s="4">
        <f t="shared" si="262"/>
        <v>0.51934316726969099</v>
      </c>
      <c r="I1699" s="4">
        <f t="shared" si="263"/>
        <v>0.64500000000000002</v>
      </c>
      <c r="J1699">
        <f t="shared" si="265"/>
        <v>2</v>
      </c>
      <c r="K1699" t="str">
        <f>train!T1699</f>
        <v>no</v>
      </c>
      <c r="L1699">
        <f t="shared" si="266"/>
        <v>1.128143884114172</v>
      </c>
      <c r="M1699">
        <f t="shared" si="267"/>
        <v>1.0960618094167862</v>
      </c>
      <c r="N1699">
        <f t="shared" si="268"/>
        <v>1.0960618094167862</v>
      </c>
      <c r="O1699">
        <f t="shared" si="269"/>
        <v>1.0960618094167862</v>
      </c>
    </row>
    <row r="1700" spans="1:15">
      <c r="A1700">
        <f t="shared" si="264"/>
        <v>1699</v>
      </c>
      <c r="B1700">
        <f>train!G1700</f>
        <v>190.6</v>
      </c>
      <c r="C1700">
        <f>train!J1700</f>
        <v>161.69999999999999</v>
      </c>
      <c r="D1700">
        <f>train!M1700</f>
        <v>189.9</v>
      </c>
      <c r="E1700">
        <f>train!P1700</f>
        <v>13</v>
      </c>
      <c r="F1700" s="4">
        <f t="shared" si="260"/>
        <v>0.54224751066856325</v>
      </c>
      <c r="G1700" s="4">
        <f t="shared" si="261"/>
        <v>0.45004174784302808</v>
      </c>
      <c r="H1700" s="4">
        <f t="shared" si="262"/>
        <v>0.45004174784302808</v>
      </c>
      <c r="I1700" s="4">
        <f t="shared" si="263"/>
        <v>0.65</v>
      </c>
      <c r="J1700">
        <f t="shared" si="265"/>
        <v>2</v>
      </c>
      <c r="K1700" t="str">
        <f>train!T1700</f>
        <v>no</v>
      </c>
      <c r="L1700">
        <f t="shared" si="266"/>
        <v>1.128143884114172</v>
      </c>
      <c r="M1700">
        <f t="shared" si="267"/>
        <v>1.0590597303407723</v>
      </c>
      <c r="N1700">
        <f t="shared" si="268"/>
        <v>1.0590597303407723</v>
      </c>
      <c r="O1700">
        <f t="shared" si="269"/>
        <v>1.0590597303407723</v>
      </c>
    </row>
    <row r="1701" spans="1:15">
      <c r="A1701">
        <f t="shared" si="264"/>
        <v>1700</v>
      </c>
      <c r="B1701">
        <f>train!G1701</f>
        <v>133.4</v>
      </c>
      <c r="C1701">
        <f>train!J1701</f>
        <v>204.6</v>
      </c>
      <c r="D1701">
        <f>train!M1701</f>
        <v>196.9</v>
      </c>
      <c r="E1701">
        <f>train!P1701</f>
        <v>11.1</v>
      </c>
      <c r="F1701" s="4">
        <f t="shared" si="260"/>
        <v>0.37951635846372689</v>
      </c>
      <c r="G1701" s="4">
        <f t="shared" si="261"/>
        <v>0.56944057890342326</v>
      </c>
      <c r="H1701" s="4">
        <f t="shared" si="262"/>
        <v>0.56944057890342326</v>
      </c>
      <c r="I1701" s="4">
        <f t="shared" si="263"/>
        <v>0.55499999999999994</v>
      </c>
      <c r="J1701">
        <f t="shared" si="265"/>
        <v>2</v>
      </c>
      <c r="K1701" t="str">
        <f>train!T1701</f>
        <v>no</v>
      </c>
      <c r="L1701">
        <f t="shared" si="266"/>
        <v>1.128143884114172</v>
      </c>
      <c r="M1701">
        <f t="shared" si="267"/>
        <v>1.0490866561658763</v>
      </c>
      <c r="N1701">
        <f t="shared" si="268"/>
        <v>1.0490866561658763</v>
      </c>
      <c r="O1701">
        <f t="shared" si="269"/>
        <v>1.0490866561658763</v>
      </c>
    </row>
    <row r="1702" spans="1:15">
      <c r="A1702">
        <f t="shared" si="264"/>
        <v>1701</v>
      </c>
      <c r="B1702">
        <f>train!G1702</f>
        <v>204.6</v>
      </c>
      <c r="C1702">
        <f>train!J1702</f>
        <v>136</v>
      </c>
      <c r="D1702">
        <f>train!M1702</f>
        <v>210.5</v>
      </c>
      <c r="E1702">
        <f>train!P1702</f>
        <v>6.6</v>
      </c>
      <c r="F1702" s="4">
        <f t="shared" si="260"/>
        <v>0.58207681365576103</v>
      </c>
      <c r="G1702" s="4">
        <f t="shared" si="261"/>
        <v>0.37851377678819925</v>
      </c>
      <c r="H1702" s="4">
        <f t="shared" si="262"/>
        <v>0.37851377678819925</v>
      </c>
      <c r="I1702" s="4">
        <f t="shared" si="263"/>
        <v>0.32999999999999996</v>
      </c>
      <c r="J1702">
        <f t="shared" si="265"/>
        <v>2</v>
      </c>
      <c r="K1702" t="str">
        <f>train!T1702</f>
        <v>no</v>
      </c>
      <c r="L1702">
        <f t="shared" si="266"/>
        <v>1.128143884114172</v>
      </c>
      <c r="M1702">
        <f t="shared" si="267"/>
        <v>0.85688900998471029</v>
      </c>
      <c r="N1702">
        <f t="shared" si="268"/>
        <v>0.85688900998471029</v>
      </c>
      <c r="O1702">
        <f t="shared" si="269"/>
        <v>0.85688900998471029</v>
      </c>
    </row>
    <row r="1703" spans="1:15">
      <c r="A1703">
        <f t="shared" si="264"/>
        <v>1702</v>
      </c>
      <c r="B1703">
        <f>train!G1703</f>
        <v>242.2</v>
      </c>
      <c r="C1703">
        <f>train!J1703</f>
        <v>233.2</v>
      </c>
      <c r="D1703">
        <f>train!M1703</f>
        <v>188.5</v>
      </c>
      <c r="E1703">
        <f>train!P1703</f>
        <v>6.2</v>
      </c>
      <c r="F1703" s="4">
        <f t="shared" si="260"/>
        <v>0.68904694167852054</v>
      </c>
      <c r="G1703" s="4">
        <f t="shared" si="261"/>
        <v>0.64903979961035341</v>
      </c>
      <c r="H1703" s="4">
        <f t="shared" si="262"/>
        <v>0.64903979961035341</v>
      </c>
      <c r="I1703" s="4">
        <f t="shared" si="263"/>
        <v>0.31</v>
      </c>
      <c r="J1703">
        <f t="shared" si="265"/>
        <v>1</v>
      </c>
      <c r="K1703" t="str">
        <f>train!T1703</f>
        <v>no</v>
      </c>
      <c r="L1703">
        <f t="shared" si="266"/>
        <v>1.128143884114172</v>
      </c>
      <c r="M1703">
        <f t="shared" si="267"/>
        <v>1.1888612243626326</v>
      </c>
      <c r="N1703">
        <f t="shared" si="268"/>
        <v>1.1888612243626326</v>
      </c>
      <c r="O1703">
        <f t="shared" si="269"/>
        <v>1.1888612243626326</v>
      </c>
    </row>
    <row r="1704" spans="1:15">
      <c r="A1704">
        <f t="shared" si="264"/>
        <v>1703</v>
      </c>
      <c r="B1704">
        <f>train!G1704</f>
        <v>253.1</v>
      </c>
      <c r="C1704">
        <f>train!J1704</f>
        <v>210.1</v>
      </c>
      <c r="D1704">
        <f>train!M1704</f>
        <v>95</v>
      </c>
      <c r="E1704">
        <f>train!P1704</f>
        <v>11.9</v>
      </c>
      <c r="F1704" s="4">
        <f t="shared" si="260"/>
        <v>0.72005689900426739</v>
      </c>
      <c r="G1704" s="4">
        <f t="shared" si="261"/>
        <v>0.58474812134706367</v>
      </c>
      <c r="H1704" s="4">
        <f t="shared" si="262"/>
        <v>0.58474812134706367</v>
      </c>
      <c r="I1704" s="4">
        <f t="shared" si="263"/>
        <v>0.59499999999999997</v>
      </c>
      <c r="J1704">
        <f t="shared" si="265"/>
        <v>1</v>
      </c>
      <c r="K1704" t="str">
        <f>train!T1704</f>
        <v>no</v>
      </c>
      <c r="L1704">
        <f t="shared" si="266"/>
        <v>1.128143884114172</v>
      </c>
      <c r="M1704">
        <f t="shared" si="267"/>
        <v>1.2475446559708725</v>
      </c>
      <c r="N1704">
        <f t="shared" si="268"/>
        <v>1.2475446559708725</v>
      </c>
      <c r="O1704">
        <f t="shared" si="269"/>
        <v>1.2475446559708725</v>
      </c>
    </row>
    <row r="1705" spans="1:15">
      <c r="A1705">
        <f t="shared" si="264"/>
        <v>1704</v>
      </c>
      <c r="B1705">
        <f>train!G1705</f>
        <v>130</v>
      </c>
      <c r="C1705">
        <f>train!J1705</f>
        <v>185.3</v>
      </c>
      <c r="D1705">
        <f>train!M1705</f>
        <v>178.7</v>
      </c>
      <c r="E1705">
        <f>train!P1705</f>
        <v>8.3000000000000007</v>
      </c>
      <c r="F1705" s="4">
        <f t="shared" si="260"/>
        <v>0.36984352773826457</v>
      </c>
      <c r="G1705" s="4">
        <f t="shared" si="261"/>
        <v>0.51572502087392158</v>
      </c>
      <c r="H1705" s="4">
        <f t="shared" si="262"/>
        <v>0.51572502087392158</v>
      </c>
      <c r="I1705" s="4">
        <f t="shared" si="263"/>
        <v>0.41500000000000004</v>
      </c>
      <c r="J1705">
        <f t="shared" si="265"/>
        <v>2</v>
      </c>
      <c r="K1705" t="str">
        <f>train!T1705</f>
        <v>no</v>
      </c>
      <c r="L1705">
        <f t="shared" si="266"/>
        <v>1.128143884114172</v>
      </c>
      <c r="M1705">
        <f t="shared" si="267"/>
        <v>0.91703534791233543</v>
      </c>
      <c r="N1705">
        <f t="shared" si="268"/>
        <v>0.91703534791233543</v>
      </c>
      <c r="O1705">
        <f t="shared" si="269"/>
        <v>0.91703534791233543</v>
      </c>
    </row>
    <row r="1706" spans="1:15">
      <c r="A1706">
        <f t="shared" si="264"/>
        <v>1705</v>
      </c>
      <c r="B1706">
        <f>train!G1706</f>
        <v>105.9</v>
      </c>
      <c r="C1706">
        <f>train!J1706</f>
        <v>189.6</v>
      </c>
      <c r="D1706">
        <f>train!M1706</f>
        <v>170.9</v>
      </c>
      <c r="E1706">
        <f>train!P1706</f>
        <v>12.7</v>
      </c>
      <c r="F1706" s="4">
        <f t="shared" si="260"/>
        <v>0.30128022759601708</v>
      </c>
      <c r="G1706" s="4">
        <f t="shared" si="261"/>
        <v>0.52769273587531307</v>
      </c>
      <c r="H1706" s="4">
        <f t="shared" si="262"/>
        <v>0.52769273587531307</v>
      </c>
      <c r="I1706" s="4">
        <f t="shared" si="263"/>
        <v>0.63500000000000001</v>
      </c>
      <c r="J1706">
        <f t="shared" si="265"/>
        <v>2</v>
      </c>
      <c r="K1706" t="str">
        <f>train!T1706</f>
        <v>no</v>
      </c>
      <c r="L1706">
        <f t="shared" si="266"/>
        <v>1.128143884114172</v>
      </c>
      <c r="M1706">
        <f t="shared" si="267"/>
        <v>1.0251409769058371</v>
      </c>
      <c r="N1706">
        <f t="shared" si="268"/>
        <v>1.0251409769058371</v>
      </c>
      <c r="O1706">
        <f t="shared" si="269"/>
        <v>1.0251409769058371</v>
      </c>
    </row>
    <row r="1707" spans="1:15">
      <c r="A1707">
        <f t="shared" si="264"/>
        <v>1706</v>
      </c>
      <c r="B1707">
        <f>train!G1707</f>
        <v>183.8</v>
      </c>
      <c r="C1707">
        <f>train!J1707</f>
        <v>123.5</v>
      </c>
      <c r="D1707">
        <f>train!M1707</f>
        <v>160.69999999999999</v>
      </c>
      <c r="E1707">
        <f>train!P1707</f>
        <v>6.1</v>
      </c>
      <c r="F1707" s="4">
        <f t="shared" si="260"/>
        <v>0.52290184921763871</v>
      </c>
      <c r="G1707" s="4">
        <f t="shared" si="261"/>
        <v>0.34372390759810745</v>
      </c>
      <c r="H1707" s="4">
        <f t="shared" si="262"/>
        <v>0.34372390759810745</v>
      </c>
      <c r="I1707" s="4">
        <f t="shared" si="263"/>
        <v>0.30499999999999999</v>
      </c>
      <c r="J1707">
        <f t="shared" si="265"/>
        <v>2</v>
      </c>
      <c r="K1707" t="str">
        <f>train!T1707</f>
        <v>no</v>
      </c>
      <c r="L1707">
        <f t="shared" si="266"/>
        <v>1.128143884114172</v>
      </c>
      <c r="M1707">
        <f t="shared" si="267"/>
        <v>0.77636563114569346</v>
      </c>
      <c r="N1707">
        <f t="shared" si="268"/>
        <v>0.77636563114569346</v>
      </c>
      <c r="O1707">
        <f t="shared" si="269"/>
        <v>0.77636563114569346</v>
      </c>
    </row>
    <row r="1708" spans="1:15">
      <c r="A1708">
        <f t="shared" si="264"/>
        <v>1707</v>
      </c>
      <c r="B1708">
        <f>train!G1708</f>
        <v>196.5</v>
      </c>
      <c r="C1708">
        <f>train!J1708</f>
        <v>190</v>
      </c>
      <c r="D1708">
        <f>train!M1708</f>
        <v>163.19999999999999</v>
      </c>
      <c r="E1708">
        <f>train!P1708</f>
        <v>10.8</v>
      </c>
      <c r="F1708" s="4">
        <f t="shared" si="260"/>
        <v>0.55903271692745382</v>
      </c>
      <c r="G1708" s="4">
        <f t="shared" si="261"/>
        <v>0.528806011689396</v>
      </c>
      <c r="H1708" s="4">
        <f t="shared" si="262"/>
        <v>0.528806011689396</v>
      </c>
      <c r="I1708" s="4">
        <f t="shared" si="263"/>
        <v>0.54</v>
      </c>
      <c r="J1708">
        <f t="shared" si="265"/>
        <v>2</v>
      </c>
      <c r="K1708" t="str">
        <f>train!T1708</f>
        <v>no</v>
      </c>
      <c r="L1708">
        <f t="shared" si="266"/>
        <v>1.128143884114172</v>
      </c>
      <c r="M1708">
        <f t="shared" si="267"/>
        <v>1.078605198667697</v>
      </c>
      <c r="N1708">
        <f t="shared" si="268"/>
        <v>1.078605198667697</v>
      </c>
      <c r="O1708">
        <f t="shared" si="269"/>
        <v>1.078605198667697</v>
      </c>
    </row>
    <row r="1709" spans="1:15">
      <c r="A1709">
        <f t="shared" si="264"/>
        <v>1708</v>
      </c>
      <c r="B1709">
        <f>train!G1709</f>
        <v>184.5</v>
      </c>
      <c r="C1709">
        <f>train!J1709</f>
        <v>172</v>
      </c>
      <c r="D1709">
        <f>train!M1709</f>
        <v>183.4</v>
      </c>
      <c r="E1709">
        <f>train!P1709</f>
        <v>13.7</v>
      </c>
      <c r="F1709" s="4">
        <f t="shared" si="260"/>
        <v>0.5248933143669986</v>
      </c>
      <c r="G1709" s="4">
        <f t="shared" si="261"/>
        <v>0.47870860005566379</v>
      </c>
      <c r="H1709" s="4">
        <f t="shared" si="262"/>
        <v>0.47870860005566379</v>
      </c>
      <c r="I1709" s="4">
        <f t="shared" si="263"/>
        <v>0.68499999999999994</v>
      </c>
      <c r="J1709">
        <f t="shared" si="265"/>
        <v>2</v>
      </c>
      <c r="K1709" t="str">
        <f>train!T1709</f>
        <v>no</v>
      </c>
      <c r="L1709">
        <f t="shared" si="266"/>
        <v>1.128143884114172</v>
      </c>
      <c r="M1709">
        <f t="shared" si="267"/>
        <v>1.0968417565910225</v>
      </c>
      <c r="N1709">
        <f t="shared" si="268"/>
        <v>1.0968417565910225</v>
      </c>
      <c r="O1709">
        <f t="shared" si="269"/>
        <v>1.0968417565910225</v>
      </c>
    </row>
    <row r="1710" spans="1:15">
      <c r="A1710">
        <f t="shared" si="264"/>
        <v>1709</v>
      </c>
      <c r="B1710">
        <f>train!G1710</f>
        <v>261.89999999999998</v>
      </c>
      <c r="C1710">
        <f>train!J1710</f>
        <v>148.1</v>
      </c>
      <c r="D1710">
        <f>train!M1710</f>
        <v>145.19999999999999</v>
      </c>
      <c r="E1710">
        <f>train!P1710</f>
        <v>13.8</v>
      </c>
      <c r="F1710" s="4">
        <f t="shared" si="260"/>
        <v>0.74509246088193448</v>
      </c>
      <c r="G1710" s="4">
        <f t="shared" si="261"/>
        <v>0.41219037016420818</v>
      </c>
      <c r="H1710" s="4">
        <f t="shared" si="262"/>
        <v>0.41219037016420818</v>
      </c>
      <c r="I1710" s="4">
        <f t="shared" si="263"/>
        <v>0.69000000000000006</v>
      </c>
      <c r="J1710">
        <f t="shared" si="265"/>
        <v>1</v>
      </c>
      <c r="K1710" t="str">
        <f>train!T1710</f>
        <v>no</v>
      </c>
      <c r="L1710">
        <f t="shared" si="266"/>
        <v>1.128143884114172</v>
      </c>
      <c r="M1710">
        <f t="shared" si="267"/>
        <v>1.1709246678481546</v>
      </c>
      <c r="N1710">
        <f t="shared" si="268"/>
        <v>1.1709246678481546</v>
      </c>
      <c r="O1710">
        <f t="shared" si="269"/>
        <v>1.1709246678481546</v>
      </c>
    </row>
    <row r="1711" spans="1:15">
      <c r="A1711">
        <f t="shared" si="264"/>
        <v>1710</v>
      </c>
      <c r="B1711">
        <f>train!G1711</f>
        <v>202.4</v>
      </c>
      <c r="C1711">
        <f>train!J1711</f>
        <v>260.2</v>
      </c>
      <c r="D1711">
        <f>train!M1711</f>
        <v>177.4</v>
      </c>
      <c r="E1711">
        <f>train!P1711</f>
        <v>9.1999999999999993</v>
      </c>
      <c r="F1711" s="4">
        <f t="shared" si="260"/>
        <v>0.57581792318634428</v>
      </c>
      <c r="G1711" s="4">
        <f t="shared" si="261"/>
        <v>0.72418591706095181</v>
      </c>
      <c r="H1711" s="4">
        <f t="shared" si="262"/>
        <v>0.72418591706095181</v>
      </c>
      <c r="I1711" s="4">
        <f t="shared" si="263"/>
        <v>0.45999999999999996</v>
      </c>
      <c r="J1711">
        <f t="shared" si="265"/>
        <v>1</v>
      </c>
      <c r="K1711" t="str">
        <f>train!T1711</f>
        <v>no</v>
      </c>
      <c r="L1711">
        <f t="shared" si="266"/>
        <v>1.128143884114172</v>
      </c>
      <c r="M1711">
        <f t="shared" si="267"/>
        <v>1.2617673183283273</v>
      </c>
      <c r="N1711">
        <f t="shared" si="268"/>
        <v>1.2617673183283273</v>
      </c>
      <c r="O1711">
        <f t="shared" si="269"/>
        <v>1.2617673183283273</v>
      </c>
    </row>
    <row r="1712" spans="1:15">
      <c r="A1712">
        <f t="shared" si="264"/>
        <v>1711</v>
      </c>
      <c r="B1712">
        <f>train!G1712</f>
        <v>167.7</v>
      </c>
      <c r="C1712">
        <f>train!J1712</f>
        <v>246.8</v>
      </c>
      <c r="D1712">
        <f>train!M1712</f>
        <v>203.9</v>
      </c>
      <c r="E1712">
        <f>train!P1712</f>
        <v>7.5</v>
      </c>
      <c r="F1712" s="4">
        <f t="shared" si="260"/>
        <v>0.47709815078236129</v>
      </c>
      <c r="G1712" s="4">
        <f t="shared" si="261"/>
        <v>0.68689117728917337</v>
      </c>
      <c r="H1712" s="4">
        <f t="shared" si="262"/>
        <v>0.68689117728917337</v>
      </c>
      <c r="I1712" s="4">
        <f t="shared" si="263"/>
        <v>0.375</v>
      </c>
      <c r="J1712">
        <f t="shared" si="265"/>
        <v>1</v>
      </c>
      <c r="K1712" t="str">
        <f>train!T1712</f>
        <v>no</v>
      </c>
      <c r="L1712">
        <f t="shared" si="266"/>
        <v>1.128143884114172</v>
      </c>
      <c r="M1712">
        <f t="shared" si="267"/>
        <v>1.1453761933772511</v>
      </c>
      <c r="N1712">
        <f t="shared" si="268"/>
        <v>1.1453761933772511</v>
      </c>
      <c r="O1712">
        <f t="shared" si="269"/>
        <v>1.1453761933772511</v>
      </c>
    </row>
    <row r="1713" spans="1:15">
      <c r="A1713">
        <f t="shared" si="264"/>
        <v>1712</v>
      </c>
      <c r="B1713">
        <f>train!G1713</f>
        <v>189.1</v>
      </c>
      <c r="C1713">
        <f>train!J1713</f>
        <v>178.2</v>
      </c>
      <c r="D1713">
        <f>train!M1713</f>
        <v>199.3</v>
      </c>
      <c r="E1713">
        <f>train!P1713</f>
        <v>11.1</v>
      </c>
      <c r="F1713" s="4">
        <f t="shared" si="260"/>
        <v>0.53798008534850639</v>
      </c>
      <c r="G1713" s="4">
        <f t="shared" si="261"/>
        <v>0.49596437517394931</v>
      </c>
      <c r="H1713" s="4">
        <f t="shared" si="262"/>
        <v>0.49596437517394931</v>
      </c>
      <c r="I1713" s="4">
        <f t="shared" si="263"/>
        <v>0.55499999999999994</v>
      </c>
      <c r="J1713">
        <f t="shared" si="265"/>
        <v>2</v>
      </c>
      <c r="K1713" t="str">
        <f>train!T1713</f>
        <v>no</v>
      </c>
      <c r="L1713">
        <f t="shared" si="266"/>
        <v>1.128143884114172</v>
      </c>
      <c r="M1713">
        <f t="shared" si="267"/>
        <v>1.0437475246030326</v>
      </c>
      <c r="N1713">
        <f t="shared" si="268"/>
        <v>1.0437475246030326</v>
      </c>
      <c r="O1713">
        <f t="shared" si="269"/>
        <v>1.0437475246030326</v>
      </c>
    </row>
    <row r="1714" spans="1:15">
      <c r="A1714">
        <f t="shared" si="264"/>
        <v>1713</v>
      </c>
      <c r="B1714">
        <f>train!G1714</f>
        <v>205.2</v>
      </c>
      <c r="C1714">
        <f>train!J1714</f>
        <v>99.5</v>
      </c>
      <c r="D1714">
        <f>train!M1714</f>
        <v>189.5</v>
      </c>
      <c r="E1714">
        <f>train!P1714</f>
        <v>13.4</v>
      </c>
      <c r="F1714" s="4">
        <f t="shared" si="260"/>
        <v>0.58378378378378371</v>
      </c>
      <c r="G1714" s="4">
        <f t="shared" si="261"/>
        <v>0.27692735875313107</v>
      </c>
      <c r="H1714" s="4">
        <f t="shared" si="262"/>
        <v>0.27692735875313107</v>
      </c>
      <c r="I1714" s="4">
        <f t="shared" si="263"/>
        <v>0.67</v>
      </c>
      <c r="J1714">
        <f t="shared" si="265"/>
        <v>2</v>
      </c>
      <c r="K1714" t="str">
        <f>train!T1714</f>
        <v>no</v>
      </c>
      <c r="L1714">
        <f t="shared" si="266"/>
        <v>1.128143884114172</v>
      </c>
      <c r="M1714">
        <f t="shared" si="267"/>
        <v>0.97112359165086826</v>
      </c>
      <c r="N1714">
        <f t="shared" si="268"/>
        <v>0.97112359165086826</v>
      </c>
      <c r="O1714">
        <f t="shared" si="269"/>
        <v>0.97112359165086826</v>
      </c>
    </row>
    <row r="1715" spans="1:15">
      <c r="A1715">
        <f t="shared" si="264"/>
        <v>1714</v>
      </c>
      <c r="B1715">
        <f>train!G1715</f>
        <v>153.6</v>
      </c>
      <c r="C1715">
        <f>train!J1715</f>
        <v>216.9</v>
      </c>
      <c r="D1715">
        <f>train!M1715</f>
        <v>161.30000000000001</v>
      </c>
      <c r="E1715">
        <f>train!P1715</f>
        <v>12.6</v>
      </c>
      <c r="F1715" s="4">
        <f t="shared" si="260"/>
        <v>0.43698435277382647</v>
      </c>
      <c r="G1715" s="4">
        <f t="shared" si="261"/>
        <v>0.6036738101864737</v>
      </c>
      <c r="H1715" s="4">
        <f t="shared" si="262"/>
        <v>0.6036738101864737</v>
      </c>
      <c r="I1715" s="4">
        <f t="shared" si="263"/>
        <v>0.63</v>
      </c>
      <c r="J1715">
        <f t="shared" si="265"/>
        <v>1</v>
      </c>
      <c r="K1715" t="str">
        <f>train!T1715</f>
        <v>no</v>
      </c>
      <c r="L1715">
        <f t="shared" si="266"/>
        <v>1.128143884114172</v>
      </c>
      <c r="M1715">
        <f t="shared" si="267"/>
        <v>1.1474752558461858</v>
      </c>
      <c r="N1715">
        <f t="shared" si="268"/>
        <v>1.1474752558461858</v>
      </c>
      <c r="O1715">
        <f t="shared" si="269"/>
        <v>1.1474752558461858</v>
      </c>
    </row>
    <row r="1716" spans="1:15">
      <c r="A1716">
        <f t="shared" si="264"/>
        <v>1715</v>
      </c>
      <c r="B1716">
        <f>train!G1716</f>
        <v>154.5</v>
      </c>
      <c r="C1716">
        <f>train!J1716</f>
        <v>193.6</v>
      </c>
      <c r="D1716">
        <f>train!M1716</f>
        <v>180.9</v>
      </c>
      <c r="E1716">
        <f>train!P1716</f>
        <v>13.4</v>
      </c>
      <c r="F1716" s="4">
        <f t="shared" si="260"/>
        <v>0.4395448079658606</v>
      </c>
      <c r="G1716" s="4">
        <f t="shared" si="261"/>
        <v>0.53882549401614244</v>
      </c>
      <c r="H1716" s="4">
        <f t="shared" si="262"/>
        <v>0.53882549401614244</v>
      </c>
      <c r="I1716" s="4">
        <f t="shared" si="263"/>
        <v>0.67</v>
      </c>
      <c r="J1716">
        <f t="shared" si="265"/>
        <v>2</v>
      </c>
      <c r="K1716" t="str">
        <f>train!T1716</f>
        <v>no</v>
      </c>
      <c r="L1716">
        <f t="shared" si="266"/>
        <v>1.128143884114172</v>
      </c>
      <c r="M1716">
        <f t="shared" si="267"/>
        <v>1.1057872599253553</v>
      </c>
      <c r="N1716">
        <f t="shared" si="268"/>
        <v>1.1057872599253553</v>
      </c>
      <c r="O1716">
        <f t="shared" si="269"/>
        <v>1.1057872599253553</v>
      </c>
    </row>
    <row r="1717" spans="1:15">
      <c r="A1717">
        <f t="shared" si="264"/>
        <v>1716</v>
      </c>
      <c r="B1717">
        <f>train!G1717</f>
        <v>153.69999999999999</v>
      </c>
      <c r="C1717">
        <f>train!J1717</f>
        <v>194</v>
      </c>
      <c r="D1717">
        <f>train!M1717</f>
        <v>256.10000000000002</v>
      </c>
      <c r="E1717">
        <f>train!P1717</f>
        <v>14.1</v>
      </c>
      <c r="F1717" s="4">
        <f t="shared" si="260"/>
        <v>0.43726884779516356</v>
      </c>
      <c r="G1717" s="4">
        <f t="shared" si="261"/>
        <v>0.53993876983022537</v>
      </c>
      <c r="H1717" s="4">
        <f t="shared" si="262"/>
        <v>0.53993876983022537</v>
      </c>
      <c r="I1717" s="4">
        <f t="shared" si="263"/>
        <v>0.70499999999999996</v>
      </c>
      <c r="J1717">
        <f t="shared" si="265"/>
        <v>2</v>
      </c>
      <c r="K1717" t="str">
        <f>train!T1717</f>
        <v>no</v>
      </c>
      <c r="L1717">
        <f t="shared" si="266"/>
        <v>1.128143884114172</v>
      </c>
      <c r="M1717">
        <f t="shared" si="267"/>
        <v>1.1275179801598127</v>
      </c>
      <c r="N1717">
        <f t="shared" si="268"/>
        <v>1.1275179801598127</v>
      </c>
      <c r="O1717">
        <f t="shared" si="269"/>
        <v>1.1275179801598127</v>
      </c>
    </row>
    <row r="1718" spans="1:15">
      <c r="A1718">
        <f t="shared" si="264"/>
        <v>1717</v>
      </c>
      <c r="B1718">
        <f>train!G1718</f>
        <v>171.2</v>
      </c>
      <c r="C1718">
        <f>train!J1718</f>
        <v>185.8</v>
      </c>
      <c r="D1718">
        <f>train!M1718</f>
        <v>227.6</v>
      </c>
      <c r="E1718">
        <f>train!P1718</f>
        <v>10.8</v>
      </c>
      <c r="F1718" s="4">
        <f t="shared" si="260"/>
        <v>0.4870554765291607</v>
      </c>
      <c r="G1718" s="4">
        <f t="shared" si="261"/>
        <v>0.51711661564152522</v>
      </c>
      <c r="H1718" s="4">
        <f t="shared" si="262"/>
        <v>0.51711661564152522</v>
      </c>
      <c r="I1718" s="4">
        <f t="shared" si="263"/>
        <v>0.54</v>
      </c>
      <c r="J1718">
        <f t="shared" si="265"/>
        <v>2</v>
      </c>
      <c r="K1718" t="str">
        <f>train!T1718</f>
        <v>no</v>
      </c>
      <c r="L1718">
        <f t="shared" si="266"/>
        <v>1.128143884114172</v>
      </c>
      <c r="M1718">
        <f t="shared" si="267"/>
        <v>1.0313303183568967</v>
      </c>
      <c r="N1718">
        <f t="shared" si="268"/>
        <v>1.0313303183568967</v>
      </c>
      <c r="O1718">
        <f t="shared" si="269"/>
        <v>1.0313303183568967</v>
      </c>
    </row>
    <row r="1719" spans="1:15">
      <c r="A1719">
        <f t="shared" si="264"/>
        <v>1718</v>
      </c>
      <c r="B1719">
        <f>train!G1719</f>
        <v>328.1</v>
      </c>
      <c r="C1719">
        <f>train!J1719</f>
        <v>151.69999999999999</v>
      </c>
      <c r="D1719">
        <f>train!M1719</f>
        <v>303.5</v>
      </c>
      <c r="E1719">
        <f>train!P1719</f>
        <v>8.6999999999999993</v>
      </c>
      <c r="F1719" s="4">
        <f t="shared" si="260"/>
        <v>0.93342816500711245</v>
      </c>
      <c r="G1719" s="4">
        <f t="shared" si="261"/>
        <v>0.42220985249095461</v>
      </c>
      <c r="H1719" s="4">
        <f t="shared" si="262"/>
        <v>0.42220985249095461</v>
      </c>
      <c r="I1719" s="4">
        <f t="shared" si="263"/>
        <v>0.43499999999999994</v>
      </c>
      <c r="J1719">
        <f t="shared" si="265"/>
        <v>1</v>
      </c>
      <c r="K1719" t="str">
        <f>train!T1719</f>
        <v>yes</v>
      </c>
      <c r="L1719">
        <f t="shared" si="266"/>
        <v>1.128143884114172</v>
      </c>
      <c r="M1719">
        <f t="shared" si="267"/>
        <v>1.1903929848203123</v>
      </c>
      <c r="N1719">
        <f t="shared" si="268"/>
        <v>1.1903929848203123</v>
      </c>
      <c r="O1719">
        <f t="shared" si="269"/>
        <v>1.1903929848203123</v>
      </c>
    </row>
    <row r="1720" spans="1:15">
      <c r="A1720">
        <f t="shared" si="264"/>
        <v>1719</v>
      </c>
      <c r="B1720">
        <f>train!G1720</f>
        <v>145.9</v>
      </c>
      <c r="C1720">
        <f>train!J1720</f>
        <v>208.2</v>
      </c>
      <c r="D1720">
        <f>train!M1720</f>
        <v>180.9</v>
      </c>
      <c r="E1720">
        <f>train!P1720</f>
        <v>14.4</v>
      </c>
      <c r="F1720" s="4">
        <f t="shared" si="260"/>
        <v>0.41507823613086775</v>
      </c>
      <c r="G1720" s="4">
        <f t="shared" si="261"/>
        <v>0.57946006123016969</v>
      </c>
      <c r="H1720" s="4">
        <f t="shared" si="262"/>
        <v>0.57946006123016969</v>
      </c>
      <c r="I1720" s="4">
        <f t="shared" si="263"/>
        <v>0.72</v>
      </c>
      <c r="J1720">
        <f t="shared" si="265"/>
        <v>1</v>
      </c>
      <c r="K1720" t="str">
        <f>train!T1720</f>
        <v>yes</v>
      </c>
      <c r="L1720">
        <f t="shared" si="266"/>
        <v>1.128143884114172</v>
      </c>
      <c r="M1720">
        <f t="shared" si="267"/>
        <v>1.1671494622503393</v>
      </c>
      <c r="N1720">
        <f t="shared" si="268"/>
        <v>1.1671494622503393</v>
      </c>
      <c r="O1720">
        <f t="shared" si="269"/>
        <v>1.1671494622503393</v>
      </c>
    </row>
    <row r="1721" spans="1:15">
      <c r="A1721">
        <f t="shared" si="264"/>
        <v>1720</v>
      </c>
      <c r="B1721">
        <f>train!G1721</f>
        <v>201.2</v>
      </c>
      <c r="C1721">
        <f>train!J1721</f>
        <v>280.10000000000002</v>
      </c>
      <c r="D1721">
        <f>train!M1721</f>
        <v>154.19999999999999</v>
      </c>
      <c r="E1721">
        <f>train!P1721</f>
        <v>11.8</v>
      </c>
      <c r="F1721" s="4">
        <f t="shared" si="260"/>
        <v>0.5724039829302987</v>
      </c>
      <c r="G1721" s="4">
        <f t="shared" si="261"/>
        <v>0.77957138881157806</v>
      </c>
      <c r="H1721" s="4">
        <f t="shared" si="262"/>
        <v>0.77957138881157806</v>
      </c>
      <c r="I1721" s="4">
        <f t="shared" si="263"/>
        <v>0.59000000000000008</v>
      </c>
      <c r="J1721">
        <f t="shared" si="265"/>
        <v>1</v>
      </c>
      <c r="K1721" t="str">
        <f>train!T1721</f>
        <v>no</v>
      </c>
      <c r="L1721">
        <f t="shared" si="266"/>
        <v>1.128143884114172</v>
      </c>
      <c r="M1721">
        <f t="shared" si="267"/>
        <v>1.3752125000092512</v>
      </c>
      <c r="N1721">
        <f t="shared" si="268"/>
        <v>1.3752125000092512</v>
      </c>
      <c r="O1721">
        <f t="shared" si="269"/>
        <v>1.3752125000092512</v>
      </c>
    </row>
    <row r="1722" spans="1:15">
      <c r="A1722">
        <f t="shared" si="264"/>
        <v>1721</v>
      </c>
      <c r="B1722">
        <f>train!G1722</f>
        <v>139.1</v>
      </c>
      <c r="C1722">
        <f>train!J1722</f>
        <v>246</v>
      </c>
      <c r="D1722">
        <f>train!M1722</f>
        <v>207.2</v>
      </c>
      <c r="E1722">
        <f>train!P1722</f>
        <v>11.4</v>
      </c>
      <c r="F1722" s="4">
        <f t="shared" si="260"/>
        <v>0.39573257467994311</v>
      </c>
      <c r="G1722" s="4">
        <f t="shared" si="261"/>
        <v>0.6846646256610075</v>
      </c>
      <c r="H1722" s="4">
        <f t="shared" si="262"/>
        <v>0.6846646256610075</v>
      </c>
      <c r="I1722" s="4">
        <f t="shared" si="263"/>
        <v>0.57000000000000006</v>
      </c>
      <c r="J1722">
        <f t="shared" si="265"/>
        <v>1</v>
      </c>
      <c r="K1722" t="str">
        <f>train!T1722</f>
        <v>no</v>
      </c>
      <c r="L1722">
        <f t="shared" si="266"/>
        <v>1.128143884114172</v>
      </c>
      <c r="M1722">
        <f t="shared" si="267"/>
        <v>1.1912327941783134</v>
      </c>
      <c r="N1722">
        <f t="shared" si="268"/>
        <v>1.1912327941783134</v>
      </c>
      <c r="O1722">
        <f t="shared" si="269"/>
        <v>1.1912327941783134</v>
      </c>
    </row>
    <row r="1723" spans="1:15">
      <c r="A1723">
        <f t="shared" si="264"/>
        <v>1722</v>
      </c>
      <c r="B1723">
        <f>train!G1723</f>
        <v>118.9</v>
      </c>
      <c r="C1723">
        <f>train!J1723</f>
        <v>278.3</v>
      </c>
      <c r="D1723">
        <f>train!M1723</f>
        <v>194.8</v>
      </c>
      <c r="E1723">
        <f>train!P1723</f>
        <v>13.2</v>
      </c>
      <c r="F1723" s="4">
        <f t="shared" si="260"/>
        <v>0.33826458036984353</v>
      </c>
      <c r="G1723" s="4">
        <f t="shared" si="261"/>
        <v>0.7745616476482049</v>
      </c>
      <c r="H1723" s="4">
        <f t="shared" si="262"/>
        <v>0.7745616476482049</v>
      </c>
      <c r="I1723" s="4">
        <f t="shared" si="263"/>
        <v>0.65999999999999992</v>
      </c>
      <c r="J1723">
        <f t="shared" si="265"/>
        <v>1</v>
      </c>
      <c r="K1723" t="str">
        <f>train!T1723</f>
        <v>no</v>
      </c>
      <c r="L1723">
        <f t="shared" si="266"/>
        <v>1.128143884114172</v>
      </c>
      <c r="M1723">
        <f t="shared" si="267"/>
        <v>1.3228433083127382</v>
      </c>
      <c r="N1723">
        <f t="shared" si="268"/>
        <v>1.3228433083127382</v>
      </c>
      <c r="O1723">
        <f t="shared" si="269"/>
        <v>1.3228433083127382</v>
      </c>
    </row>
    <row r="1724" spans="1:15">
      <c r="A1724">
        <f t="shared" si="264"/>
        <v>1723</v>
      </c>
      <c r="B1724">
        <f>train!G1724</f>
        <v>217.6</v>
      </c>
      <c r="C1724">
        <f>train!J1724</f>
        <v>279</v>
      </c>
      <c r="D1724">
        <f>train!M1724</f>
        <v>250.7</v>
      </c>
      <c r="E1724">
        <f>train!P1724</f>
        <v>10.4</v>
      </c>
      <c r="F1724" s="4">
        <f t="shared" si="260"/>
        <v>0.61906116642958742</v>
      </c>
      <c r="G1724" s="4">
        <f t="shared" si="261"/>
        <v>0.77650988032284995</v>
      </c>
      <c r="H1724" s="4">
        <f t="shared" si="262"/>
        <v>0.77650988032284995</v>
      </c>
      <c r="I1724" s="4">
        <f t="shared" si="263"/>
        <v>0.52</v>
      </c>
      <c r="J1724">
        <f t="shared" si="265"/>
        <v>1</v>
      </c>
      <c r="K1724" t="str">
        <f>train!T1724</f>
        <v>yes</v>
      </c>
      <c r="L1724">
        <f t="shared" si="266"/>
        <v>1.128143884114172</v>
      </c>
      <c r="M1724">
        <f t="shared" si="267"/>
        <v>1.3636612175533831</v>
      </c>
      <c r="N1724">
        <f t="shared" si="268"/>
        <v>1.3636612175533831</v>
      </c>
      <c r="O1724">
        <f t="shared" si="269"/>
        <v>1.3636612175533831</v>
      </c>
    </row>
    <row r="1725" spans="1:15">
      <c r="A1725">
        <f t="shared" si="264"/>
        <v>1724</v>
      </c>
      <c r="B1725">
        <f>train!G1725</f>
        <v>145</v>
      </c>
      <c r="C1725">
        <f>train!J1725</f>
        <v>209.1</v>
      </c>
      <c r="D1725">
        <f>train!M1725</f>
        <v>328.5</v>
      </c>
      <c r="E1725">
        <f>train!P1725</f>
        <v>14.6</v>
      </c>
      <c r="F1725" s="4">
        <f t="shared" si="260"/>
        <v>0.41251778093883357</v>
      </c>
      <c r="G1725" s="4">
        <f t="shared" si="261"/>
        <v>0.58196493181185638</v>
      </c>
      <c r="H1725" s="4">
        <f t="shared" si="262"/>
        <v>0.58196493181185638</v>
      </c>
      <c r="I1725" s="4">
        <f t="shared" si="263"/>
        <v>0.73</v>
      </c>
      <c r="J1725">
        <f t="shared" si="265"/>
        <v>1</v>
      </c>
      <c r="K1725" t="str">
        <f>train!T1725</f>
        <v>no</v>
      </c>
      <c r="L1725">
        <f t="shared" si="266"/>
        <v>1.128143884114172</v>
      </c>
      <c r="M1725">
        <f t="shared" si="267"/>
        <v>1.174920117841318</v>
      </c>
      <c r="N1725">
        <f t="shared" si="268"/>
        <v>1.174920117841318</v>
      </c>
      <c r="O1725">
        <f t="shared" si="269"/>
        <v>1.174920117841318</v>
      </c>
    </row>
    <row r="1726" spans="1:15">
      <c r="A1726">
        <f t="shared" si="264"/>
        <v>1725</v>
      </c>
      <c r="B1726">
        <f>train!G1726</f>
        <v>203.5</v>
      </c>
      <c r="C1726">
        <f>train!J1726</f>
        <v>289.60000000000002</v>
      </c>
      <c r="D1726">
        <f>train!M1726</f>
        <v>212.9</v>
      </c>
      <c r="E1726">
        <f>train!P1726</f>
        <v>8.6999999999999993</v>
      </c>
      <c r="F1726" s="4">
        <f t="shared" si="260"/>
        <v>0.57894736842105265</v>
      </c>
      <c r="G1726" s="4">
        <f t="shared" si="261"/>
        <v>0.80601168939604795</v>
      </c>
      <c r="H1726" s="4">
        <f t="shared" si="262"/>
        <v>0.80601168939604795</v>
      </c>
      <c r="I1726" s="4">
        <f t="shared" si="263"/>
        <v>0.43499999999999994</v>
      </c>
      <c r="J1726">
        <f t="shared" si="265"/>
        <v>1</v>
      </c>
      <c r="K1726" t="str">
        <f>train!T1726</f>
        <v>no</v>
      </c>
      <c r="L1726">
        <f t="shared" si="266"/>
        <v>1.128143884114172</v>
      </c>
      <c r="M1726">
        <f t="shared" si="267"/>
        <v>1.3504498296078253</v>
      </c>
      <c r="N1726">
        <f t="shared" si="268"/>
        <v>1.3504498296078253</v>
      </c>
      <c r="O1726">
        <f t="shared" si="269"/>
        <v>1.3504498296078253</v>
      </c>
    </row>
    <row r="1727" spans="1:15">
      <c r="A1727">
        <f t="shared" si="264"/>
        <v>1726</v>
      </c>
      <c r="B1727">
        <f>train!G1727</f>
        <v>240.1</v>
      </c>
      <c r="C1727">
        <f>train!J1727</f>
        <v>180.4</v>
      </c>
      <c r="D1727">
        <f>train!M1727</f>
        <v>133.4</v>
      </c>
      <c r="E1727">
        <f>train!P1727</f>
        <v>8</v>
      </c>
      <c r="F1727" s="4">
        <f t="shared" si="260"/>
        <v>0.683072546230441</v>
      </c>
      <c r="G1727" s="4">
        <f t="shared" si="261"/>
        <v>0.50208739215140552</v>
      </c>
      <c r="H1727" s="4">
        <f t="shared" si="262"/>
        <v>0.50208739215140552</v>
      </c>
      <c r="I1727" s="4">
        <f t="shared" si="263"/>
        <v>0.4</v>
      </c>
      <c r="J1727">
        <f t="shared" si="265"/>
        <v>2</v>
      </c>
      <c r="K1727" t="str">
        <f>train!T1727</f>
        <v>no</v>
      </c>
      <c r="L1727">
        <f t="shared" si="266"/>
        <v>1.128143884114172</v>
      </c>
      <c r="M1727">
        <f t="shared" si="267"/>
        <v>1.063377450451408</v>
      </c>
      <c r="N1727">
        <f t="shared" si="268"/>
        <v>1.063377450451408</v>
      </c>
      <c r="O1727">
        <f t="shared" si="269"/>
        <v>1.063377450451408</v>
      </c>
    </row>
    <row r="1728" spans="1:15">
      <c r="A1728">
        <f t="shared" si="264"/>
        <v>1727</v>
      </c>
      <c r="B1728">
        <f>train!G1728</f>
        <v>83.8</v>
      </c>
      <c r="C1728">
        <f>train!J1728</f>
        <v>240.2</v>
      </c>
      <c r="D1728">
        <f>train!M1728</f>
        <v>158.6</v>
      </c>
      <c r="E1728">
        <f>train!P1728</f>
        <v>6.7</v>
      </c>
      <c r="F1728" s="4">
        <f t="shared" si="260"/>
        <v>0.2384068278805121</v>
      </c>
      <c r="G1728" s="4">
        <f t="shared" si="261"/>
        <v>0.66852212635680486</v>
      </c>
      <c r="H1728" s="4">
        <f t="shared" si="262"/>
        <v>0.66852212635680486</v>
      </c>
      <c r="I1728" s="4">
        <f t="shared" si="263"/>
        <v>0.33500000000000002</v>
      </c>
      <c r="J1728">
        <f t="shared" si="265"/>
        <v>2</v>
      </c>
      <c r="K1728" t="str">
        <f>train!T1728</f>
        <v>no</v>
      </c>
      <c r="L1728">
        <f t="shared" si="266"/>
        <v>1.128143884114172</v>
      </c>
      <c r="M1728">
        <f t="shared" si="267"/>
        <v>1.0309735604938157</v>
      </c>
      <c r="N1728">
        <f t="shared" si="268"/>
        <v>1.0309735604938157</v>
      </c>
      <c r="O1728">
        <f t="shared" si="269"/>
        <v>1.0309735604938157</v>
      </c>
    </row>
    <row r="1729" spans="1:15">
      <c r="A1729">
        <f t="shared" si="264"/>
        <v>1728</v>
      </c>
      <c r="B1729">
        <f>train!G1729</f>
        <v>269.8</v>
      </c>
      <c r="C1729">
        <f>train!J1729</f>
        <v>228.8</v>
      </c>
      <c r="D1729">
        <f>train!M1729</f>
        <v>257.5</v>
      </c>
      <c r="E1729">
        <f>train!P1729</f>
        <v>10.1</v>
      </c>
      <c r="F1729" s="4">
        <f t="shared" si="260"/>
        <v>0.76756756756756761</v>
      </c>
      <c r="G1729" s="4">
        <f t="shared" si="261"/>
        <v>0.6367937656554411</v>
      </c>
      <c r="H1729" s="4">
        <f t="shared" si="262"/>
        <v>0.6367937656554411</v>
      </c>
      <c r="I1729" s="4">
        <f t="shared" si="263"/>
        <v>0.505</v>
      </c>
      <c r="J1729">
        <f t="shared" si="265"/>
        <v>1</v>
      </c>
      <c r="K1729" t="str">
        <f>train!T1729</f>
        <v>yes</v>
      </c>
      <c r="L1729">
        <f t="shared" si="266"/>
        <v>1.128143884114172</v>
      </c>
      <c r="M1729">
        <f t="shared" si="267"/>
        <v>1.2865448187827995</v>
      </c>
      <c r="N1729">
        <f t="shared" si="268"/>
        <v>1.2865448187827995</v>
      </c>
      <c r="O1729">
        <f t="shared" si="269"/>
        <v>1.2865448187827995</v>
      </c>
    </row>
    <row r="1730" spans="1:15">
      <c r="A1730">
        <f t="shared" si="264"/>
        <v>1729</v>
      </c>
      <c r="B1730">
        <f>train!G1730</f>
        <v>126.3</v>
      </c>
      <c r="C1730">
        <f>train!J1730</f>
        <v>209.6</v>
      </c>
      <c r="D1730">
        <f>train!M1730</f>
        <v>192.5</v>
      </c>
      <c r="E1730">
        <f>train!P1730</f>
        <v>10.6</v>
      </c>
      <c r="F1730" s="4">
        <f t="shared" ref="F1730:F1793" si="270">(B1730-$W$3)/($W$2-$W$3)</f>
        <v>0.3593172119487909</v>
      </c>
      <c r="G1730" s="4">
        <f t="shared" ref="G1730:G1793" si="271">(C1730-$W$5)/($W$4-$W$5)</f>
        <v>0.58335652657946002</v>
      </c>
      <c r="H1730" s="4">
        <f t="shared" ref="H1730:H1793" si="272">(C1730-$W$5)/($W$4-$W$5)</f>
        <v>0.58335652657946002</v>
      </c>
      <c r="I1730" s="4">
        <f t="shared" ref="I1730:I1793" si="273">(E1730-$W$9)/($W$8-$W$9)</f>
        <v>0.53</v>
      </c>
      <c r="J1730">
        <f t="shared" si="265"/>
        <v>2</v>
      </c>
      <c r="K1730" t="str">
        <f>train!T1730</f>
        <v>no</v>
      </c>
      <c r="L1730">
        <f t="shared" si="266"/>
        <v>1.128143884114172</v>
      </c>
      <c r="M1730">
        <f t="shared" si="267"/>
        <v>1.0443268324659465</v>
      </c>
      <c r="N1730">
        <f t="shared" si="268"/>
        <v>1.0443268324659465</v>
      </c>
      <c r="O1730">
        <f t="shared" si="269"/>
        <v>1.0443268324659465</v>
      </c>
    </row>
    <row r="1731" spans="1:15">
      <c r="A1731">
        <f t="shared" ref="A1731:A1794" si="274">ROW()-1</f>
        <v>1730</v>
      </c>
      <c r="B1731">
        <f>train!G1731</f>
        <v>88.1</v>
      </c>
      <c r="C1731">
        <f>train!J1731</f>
        <v>175.9</v>
      </c>
      <c r="D1731">
        <f>train!M1731</f>
        <v>269.89999999999998</v>
      </c>
      <c r="E1731">
        <f>train!P1731</f>
        <v>9.6999999999999993</v>
      </c>
      <c r="F1731" s="4">
        <f t="shared" si="270"/>
        <v>0.25064011379800855</v>
      </c>
      <c r="G1731" s="4">
        <f t="shared" si="271"/>
        <v>0.48956303924297245</v>
      </c>
      <c r="H1731" s="4">
        <f t="shared" si="272"/>
        <v>0.48956303924297245</v>
      </c>
      <c r="I1731" s="4">
        <f t="shared" si="273"/>
        <v>0.48499999999999999</v>
      </c>
      <c r="J1731">
        <f t="shared" ref="J1731:J1794" si="275">MATCH(MIN(L1731:O1731),L1731:O1731,0)</f>
        <v>2</v>
      </c>
      <c r="K1731" t="str">
        <f>train!T1731</f>
        <v>no</v>
      </c>
      <c r="L1731">
        <f t="shared" ref="L1731:L1794" si="276">SQRT(($F$2-$Z$3)^2+($G$2-$AA$3)^2+($H$2-$AB$3)^2+($I$2-$AC$3)^2)</f>
        <v>1.128143884114172</v>
      </c>
      <c r="M1731">
        <f t="shared" ref="M1731:M1794" si="277">SQRT((F1731-$Z$4)^2+(G1731-$AA$4)^2+(H1731-$AB$4)^2+(I1731-$AC$4)^2)</f>
        <v>0.8816968897701245</v>
      </c>
      <c r="N1731">
        <f t="shared" ref="N1731:N1794" si="278">SQRT((F1731-$Z$5)^2+(G1731-$AA$5)^2+(H1731-$AB$5)^2+(I1731-$AC$5)^2)</f>
        <v>0.8816968897701245</v>
      </c>
      <c r="O1731">
        <f t="shared" ref="O1731:O1794" si="279">SQRT((F1731-$Z$6)^2+(G1731-$AA$6)^2+(H1731-$AB$6)^2+(I1731-$AC$6)^2)</f>
        <v>0.8816968897701245</v>
      </c>
    </row>
    <row r="1732" spans="1:15">
      <c r="A1732">
        <f t="shared" si="274"/>
        <v>1731</v>
      </c>
      <c r="B1732">
        <f>train!G1732</f>
        <v>236.8</v>
      </c>
      <c r="C1732">
        <f>train!J1732</f>
        <v>263.39999999999998</v>
      </c>
      <c r="D1732">
        <f>train!M1732</f>
        <v>181.1</v>
      </c>
      <c r="E1732">
        <f>train!P1732</f>
        <v>11.2</v>
      </c>
      <c r="F1732" s="4">
        <f t="shared" si="270"/>
        <v>0.67368421052631577</v>
      </c>
      <c r="G1732" s="4">
        <f t="shared" si="271"/>
        <v>0.73309212357361531</v>
      </c>
      <c r="H1732" s="4">
        <f t="shared" si="272"/>
        <v>0.73309212357361531</v>
      </c>
      <c r="I1732" s="4">
        <f t="shared" si="273"/>
        <v>0.55999999999999994</v>
      </c>
      <c r="J1732">
        <f t="shared" si="275"/>
        <v>1</v>
      </c>
      <c r="K1732" t="str">
        <f>train!T1732</f>
        <v>no</v>
      </c>
      <c r="L1732">
        <f t="shared" si="276"/>
        <v>1.128143884114172</v>
      </c>
      <c r="M1732">
        <f t="shared" si="277"/>
        <v>1.3573129848357786</v>
      </c>
      <c r="N1732">
        <f t="shared" si="278"/>
        <v>1.3573129848357786</v>
      </c>
      <c r="O1732">
        <f t="shared" si="279"/>
        <v>1.3573129848357786</v>
      </c>
    </row>
    <row r="1733" spans="1:15">
      <c r="A1733">
        <f t="shared" si="274"/>
        <v>1732</v>
      </c>
      <c r="B1733">
        <f>train!G1733</f>
        <v>124.1</v>
      </c>
      <c r="C1733">
        <f>train!J1733</f>
        <v>192.8</v>
      </c>
      <c r="D1733">
        <f>train!M1733</f>
        <v>162.9</v>
      </c>
      <c r="E1733">
        <f>train!P1733</f>
        <v>6.4</v>
      </c>
      <c r="F1733" s="4">
        <f t="shared" si="270"/>
        <v>0.3530583214793741</v>
      </c>
      <c r="G1733" s="4">
        <f t="shared" si="271"/>
        <v>0.53659894238797667</v>
      </c>
      <c r="H1733" s="4">
        <f t="shared" si="272"/>
        <v>0.53659894238797667</v>
      </c>
      <c r="I1733" s="4">
        <f t="shared" si="273"/>
        <v>0.32</v>
      </c>
      <c r="J1733">
        <f t="shared" si="275"/>
        <v>2</v>
      </c>
      <c r="K1733" t="str">
        <f>train!T1733</f>
        <v>no</v>
      </c>
      <c r="L1733">
        <f t="shared" si="276"/>
        <v>1.128143884114172</v>
      </c>
      <c r="M1733">
        <f t="shared" si="277"/>
        <v>0.89606195562004709</v>
      </c>
      <c r="N1733">
        <f t="shared" si="278"/>
        <v>0.89606195562004709</v>
      </c>
      <c r="O1733">
        <f t="shared" si="279"/>
        <v>0.89606195562004709</v>
      </c>
    </row>
    <row r="1734" spans="1:15">
      <c r="A1734">
        <f t="shared" si="274"/>
        <v>1733</v>
      </c>
      <c r="B1734">
        <f>train!G1734</f>
        <v>184.2</v>
      </c>
      <c r="C1734">
        <f>train!J1734</f>
        <v>167.5</v>
      </c>
      <c r="D1734">
        <f>train!M1734</f>
        <v>212.8</v>
      </c>
      <c r="E1734">
        <f>train!P1734</f>
        <v>10</v>
      </c>
      <c r="F1734" s="4">
        <f t="shared" si="270"/>
        <v>0.5240398293029872</v>
      </c>
      <c r="G1734" s="4">
        <f t="shared" si="271"/>
        <v>0.46618424714723072</v>
      </c>
      <c r="H1734" s="4">
        <f t="shared" si="272"/>
        <v>0.46618424714723072</v>
      </c>
      <c r="I1734" s="4">
        <f t="shared" si="273"/>
        <v>0.5</v>
      </c>
      <c r="J1734">
        <f t="shared" si="275"/>
        <v>2</v>
      </c>
      <c r="K1734" t="str">
        <f>train!T1734</f>
        <v>no</v>
      </c>
      <c r="L1734">
        <f t="shared" si="276"/>
        <v>1.128143884114172</v>
      </c>
      <c r="M1734">
        <f t="shared" si="277"/>
        <v>0.97942495744817759</v>
      </c>
      <c r="N1734">
        <f t="shared" si="278"/>
        <v>0.97942495744817759</v>
      </c>
      <c r="O1734">
        <f t="shared" si="279"/>
        <v>0.97942495744817759</v>
      </c>
    </row>
    <row r="1735" spans="1:15">
      <c r="A1735">
        <f t="shared" si="274"/>
        <v>1734</v>
      </c>
      <c r="B1735">
        <f>train!G1735</f>
        <v>222.7</v>
      </c>
      <c r="C1735">
        <f>train!J1735</f>
        <v>277</v>
      </c>
      <c r="D1735">
        <f>train!M1735</f>
        <v>101.8</v>
      </c>
      <c r="E1735">
        <f>train!P1735</f>
        <v>13.6</v>
      </c>
      <c r="F1735" s="4">
        <f t="shared" si="270"/>
        <v>0.6335704125177809</v>
      </c>
      <c r="G1735" s="4">
        <f t="shared" si="271"/>
        <v>0.77094350125243527</v>
      </c>
      <c r="H1735" s="4">
        <f t="shared" si="272"/>
        <v>0.77094350125243527</v>
      </c>
      <c r="I1735" s="4">
        <f t="shared" si="273"/>
        <v>0.67999999999999994</v>
      </c>
      <c r="J1735">
        <f t="shared" si="275"/>
        <v>1</v>
      </c>
      <c r="K1735" t="str">
        <f>train!T1735</f>
        <v>no</v>
      </c>
      <c r="L1735">
        <f t="shared" si="276"/>
        <v>1.128143884114172</v>
      </c>
      <c r="M1735">
        <f t="shared" si="277"/>
        <v>1.4326615901407698</v>
      </c>
      <c r="N1735">
        <f t="shared" si="278"/>
        <v>1.4326615901407698</v>
      </c>
      <c r="O1735">
        <f t="shared" si="279"/>
        <v>1.4326615901407698</v>
      </c>
    </row>
    <row r="1736" spans="1:15">
      <c r="A1736">
        <f t="shared" si="274"/>
        <v>1735</v>
      </c>
      <c r="B1736">
        <f>train!G1736</f>
        <v>149.19999999999999</v>
      </c>
      <c r="C1736">
        <f>train!J1736</f>
        <v>193.6</v>
      </c>
      <c r="D1736">
        <f>train!M1736</f>
        <v>248.9</v>
      </c>
      <c r="E1736">
        <f>train!P1736</f>
        <v>11.1</v>
      </c>
      <c r="F1736" s="4">
        <f t="shared" si="270"/>
        <v>0.42446657183499287</v>
      </c>
      <c r="G1736" s="4">
        <f t="shared" si="271"/>
        <v>0.53882549401614244</v>
      </c>
      <c r="H1736" s="4">
        <f t="shared" si="272"/>
        <v>0.53882549401614244</v>
      </c>
      <c r="I1736" s="4">
        <f t="shared" si="273"/>
        <v>0.55499999999999994</v>
      </c>
      <c r="J1736">
        <f t="shared" si="275"/>
        <v>2</v>
      </c>
      <c r="K1736" t="str">
        <f>train!T1736</f>
        <v>no</v>
      </c>
      <c r="L1736">
        <f t="shared" si="276"/>
        <v>1.128143884114172</v>
      </c>
      <c r="M1736">
        <f t="shared" si="277"/>
        <v>1.0338581607787556</v>
      </c>
      <c r="N1736">
        <f t="shared" si="278"/>
        <v>1.0338581607787556</v>
      </c>
      <c r="O1736">
        <f t="shared" si="279"/>
        <v>1.0338581607787556</v>
      </c>
    </row>
    <row r="1737" spans="1:15">
      <c r="A1737">
        <f t="shared" si="274"/>
        <v>1736</v>
      </c>
      <c r="B1737">
        <f>train!G1737</f>
        <v>206.5</v>
      </c>
      <c r="C1737">
        <f>train!J1737</f>
        <v>180.2</v>
      </c>
      <c r="D1737">
        <f>train!M1737</f>
        <v>220.6</v>
      </c>
      <c r="E1737">
        <f>train!P1737</f>
        <v>12.2</v>
      </c>
      <c r="F1737" s="4">
        <f t="shared" si="270"/>
        <v>0.58748221906116638</v>
      </c>
      <c r="G1737" s="4">
        <f t="shared" si="271"/>
        <v>0.501530754244364</v>
      </c>
      <c r="H1737" s="4">
        <f t="shared" si="272"/>
        <v>0.501530754244364</v>
      </c>
      <c r="I1737" s="4">
        <f t="shared" si="273"/>
        <v>0.61</v>
      </c>
      <c r="J1737">
        <f t="shared" si="275"/>
        <v>2</v>
      </c>
      <c r="K1737" t="str">
        <f>train!T1737</f>
        <v>no</v>
      </c>
      <c r="L1737">
        <f t="shared" si="276"/>
        <v>1.128143884114172</v>
      </c>
      <c r="M1737">
        <f t="shared" si="277"/>
        <v>1.1046725997411511</v>
      </c>
      <c r="N1737">
        <f t="shared" si="278"/>
        <v>1.1046725997411511</v>
      </c>
      <c r="O1737">
        <f t="shared" si="279"/>
        <v>1.1046725997411511</v>
      </c>
    </row>
    <row r="1738" spans="1:15">
      <c r="A1738">
        <f t="shared" si="274"/>
        <v>1737</v>
      </c>
      <c r="B1738">
        <f>train!G1738</f>
        <v>159.69999999999999</v>
      </c>
      <c r="C1738">
        <f>train!J1738</f>
        <v>168.8</v>
      </c>
      <c r="D1738">
        <f>train!M1738</f>
        <v>244.1</v>
      </c>
      <c r="E1738">
        <f>train!P1738</f>
        <v>9.6</v>
      </c>
      <c r="F1738" s="4">
        <f t="shared" si="270"/>
        <v>0.45433854907539117</v>
      </c>
      <c r="G1738" s="4">
        <f t="shared" si="271"/>
        <v>0.4698023935430003</v>
      </c>
      <c r="H1738" s="4">
        <f t="shared" si="272"/>
        <v>0.4698023935430003</v>
      </c>
      <c r="I1738" s="4">
        <f t="shared" si="273"/>
        <v>0.48</v>
      </c>
      <c r="J1738">
        <f t="shared" si="275"/>
        <v>2</v>
      </c>
      <c r="K1738" t="str">
        <f>train!T1738</f>
        <v>no</v>
      </c>
      <c r="L1738">
        <f t="shared" si="276"/>
        <v>1.128143884114172</v>
      </c>
      <c r="M1738">
        <f t="shared" si="277"/>
        <v>0.93715105246347341</v>
      </c>
      <c r="N1738">
        <f t="shared" si="278"/>
        <v>0.93715105246347341</v>
      </c>
      <c r="O1738">
        <f t="shared" si="279"/>
        <v>0.93715105246347341</v>
      </c>
    </row>
    <row r="1739" spans="1:15">
      <c r="A1739">
        <f t="shared" si="274"/>
        <v>1738</v>
      </c>
      <c r="B1739">
        <f>train!G1739</f>
        <v>204.7</v>
      </c>
      <c r="C1739">
        <f>train!J1739</f>
        <v>209.4</v>
      </c>
      <c r="D1739">
        <f>train!M1739</f>
        <v>212.9</v>
      </c>
      <c r="E1739">
        <f>train!P1739</f>
        <v>7</v>
      </c>
      <c r="F1739" s="4">
        <f t="shared" si="270"/>
        <v>0.58236130867709812</v>
      </c>
      <c r="G1739" s="4">
        <f t="shared" si="271"/>
        <v>0.58279988867241861</v>
      </c>
      <c r="H1739" s="4">
        <f t="shared" si="272"/>
        <v>0.58279988867241861</v>
      </c>
      <c r="I1739" s="4">
        <f t="shared" si="273"/>
        <v>0.35</v>
      </c>
      <c r="J1739">
        <f t="shared" si="275"/>
        <v>2</v>
      </c>
      <c r="K1739" t="str">
        <f>train!T1739</f>
        <v>no</v>
      </c>
      <c r="L1739">
        <f t="shared" si="276"/>
        <v>1.128143884114172</v>
      </c>
      <c r="M1739">
        <f t="shared" si="277"/>
        <v>1.0681554729145328</v>
      </c>
      <c r="N1739">
        <f t="shared" si="278"/>
        <v>1.0681554729145328</v>
      </c>
      <c r="O1739">
        <f t="shared" si="279"/>
        <v>1.0681554729145328</v>
      </c>
    </row>
    <row r="1740" spans="1:15">
      <c r="A1740">
        <f t="shared" si="274"/>
        <v>1739</v>
      </c>
      <c r="B1740">
        <f>train!G1740</f>
        <v>213.2</v>
      </c>
      <c r="C1740">
        <f>train!J1740</f>
        <v>120.7</v>
      </c>
      <c r="D1740">
        <f>train!M1740</f>
        <v>244.4</v>
      </c>
      <c r="E1740">
        <f>train!P1740</f>
        <v>7.5</v>
      </c>
      <c r="F1740" s="4">
        <f t="shared" si="270"/>
        <v>0.60654338549075393</v>
      </c>
      <c r="G1740" s="4">
        <f t="shared" si="271"/>
        <v>0.33593097689952683</v>
      </c>
      <c r="H1740" s="4">
        <f t="shared" si="272"/>
        <v>0.33593097689952683</v>
      </c>
      <c r="I1740" s="4">
        <f t="shared" si="273"/>
        <v>0.375</v>
      </c>
      <c r="J1740">
        <f t="shared" si="275"/>
        <v>2</v>
      </c>
      <c r="K1740" t="str">
        <f>train!T1740</f>
        <v>no</v>
      </c>
      <c r="L1740">
        <f t="shared" si="276"/>
        <v>1.128143884114172</v>
      </c>
      <c r="M1740">
        <f t="shared" si="277"/>
        <v>0.85686587104629519</v>
      </c>
      <c r="N1740">
        <f t="shared" si="278"/>
        <v>0.85686587104629519</v>
      </c>
      <c r="O1740">
        <f t="shared" si="279"/>
        <v>0.85686587104629519</v>
      </c>
    </row>
    <row r="1741" spans="1:15">
      <c r="A1741">
        <f t="shared" si="274"/>
        <v>1740</v>
      </c>
      <c r="B1741">
        <f>train!G1741</f>
        <v>269.60000000000002</v>
      </c>
      <c r="C1741">
        <f>train!J1741</f>
        <v>171.7</v>
      </c>
      <c r="D1741">
        <f>train!M1741</f>
        <v>219</v>
      </c>
      <c r="E1741">
        <f>train!P1741</f>
        <v>8.1999999999999993</v>
      </c>
      <c r="F1741" s="4">
        <f t="shared" si="270"/>
        <v>0.76699857752489342</v>
      </c>
      <c r="G1741" s="4">
        <f t="shared" si="271"/>
        <v>0.47787364319510156</v>
      </c>
      <c r="H1741" s="4">
        <f t="shared" si="272"/>
        <v>0.47787364319510156</v>
      </c>
      <c r="I1741" s="4">
        <f t="shared" si="273"/>
        <v>0.41</v>
      </c>
      <c r="J1741">
        <f t="shared" si="275"/>
        <v>2</v>
      </c>
      <c r="K1741" t="str">
        <f>train!T1741</f>
        <v>no</v>
      </c>
      <c r="L1741">
        <f t="shared" si="276"/>
        <v>1.128143884114172</v>
      </c>
      <c r="M1741">
        <f t="shared" si="277"/>
        <v>1.1014142071202497</v>
      </c>
      <c r="N1741">
        <f t="shared" si="278"/>
        <v>1.1014142071202497</v>
      </c>
      <c r="O1741">
        <f t="shared" si="279"/>
        <v>1.1014142071202497</v>
      </c>
    </row>
    <row r="1742" spans="1:15">
      <c r="A1742">
        <f t="shared" si="274"/>
        <v>1741</v>
      </c>
      <c r="B1742">
        <f>train!G1742</f>
        <v>116.7</v>
      </c>
      <c r="C1742">
        <f>train!J1742</f>
        <v>213.8</v>
      </c>
      <c r="D1742">
        <f>train!M1742</f>
        <v>214.3</v>
      </c>
      <c r="E1742">
        <f>train!P1742</f>
        <v>9.6999999999999993</v>
      </c>
      <c r="F1742" s="4">
        <f t="shared" si="270"/>
        <v>0.33200568990042673</v>
      </c>
      <c r="G1742" s="4">
        <f t="shared" si="271"/>
        <v>0.59504592262733091</v>
      </c>
      <c r="H1742" s="4">
        <f t="shared" si="272"/>
        <v>0.59504592262733091</v>
      </c>
      <c r="I1742" s="4">
        <f t="shared" si="273"/>
        <v>0.48499999999999999</v>
      </c>
      <c r="J1742">
        <f t="shared" si="275"/>
        <v>2</v>
      </c>
      <c r="K1742" t="str">
        <f>train!T1742</f>
        <v>no</v>
      </c>
      <c r="L1742">
        <f t="shared" si="276"/>
        <v>1.128143884114172</v>
      </c>
      <c r="M1742">
        <f t="shared" si="277"/>
        <v>1.0264560770910176</v>
      </c>
      <c r="N1742">
        <f t="shared" si="278"/>
        <v>1.0264560770910176</v>
      </c>
      <c r="O1742">
        <f t="shared" si="279"/>
        <v>1.0264560770910176</v>
      </c>
    </row>
    <row r="1743" spans="1:15">
      <c r="A1743">
        <f t="shared" si="274"/>
        <v>1742</v>
      </c>
      <c r="B1743">
        <f>train!G1743</f>
        <v>140.19999999999999</v>
      </c>
      <c r="C1743">
        <f>train!J1743</f>
        <v>213.9</v>
      </c>
      <c r="D1743">
        <f>train!M1743</f>
        <v>120</v>
      </c>
      <c r="E1743">
        <f>train!P1743</f>
        <v>7.1</v>
      </c>
      <c r="F1743" s="4">
        <f t="shared" si="270"/>
        <v>0.39886201991465148</v>
      </c>
      <c r="G1743" s="4">
        <f t="shared" si="271"/>
        <v>0.59532424158085162</v>
      </c>
      <c r="H1743" s="4">
        <f t="shared" si="272"/>
        <v>0.59532424158085162</v>
      </c>
      <c r="I1743" s="4">
        <f t="shared" si="273"/>
        <v>0.35499999999999998</v>
      </c>
      <c r="J1743">
        <f t="shared" si="275"/>
        <v>2</v>
      </c>
      <c r="K1743" t="str">
        <f>train!T1743</f>
        <v>no</v>
      </c>
      <c r="L1743">
        <f t="shared" si="276"/>
        <v>1.128143884114172</v>
      </c>
      <c r="M1743">
        <f t="shared" si="277"/>
        <v>0.9969643003428097</v>
      </c>
      <c r="N1743">
        <f t="shared" si="278"/>
        <v>0.9969643003428097</v>
      </c>
      <c r="O1743">
        <f t="shared" si="279"/>
        <v>0.9969643003428097</v>
      </c>
    </row>
    <row r="1744" spans="1:15">
      <c r="A1744">
        <f t="shared" si="274"/>
        <v>1743</v>
      </c>
      <c r="B1744">
        <f>train!G1744</f>
        <v>136.19999999999999</v>
      </c>
      <c r="C1744">
        <f>train!J1744</f>
        <v>220.9</v>
      </c>
      <c r="D1744">
        <f>train!M1744</f>
        <v>196.9</v>
      </c>
      <c r="E1744">
        <f>train!P1744</f>
        <v>13.3</v>
      </c>
      <c r="F1744" s="4">
        <f t="shared" si="270"/>
        <v>0.38748221906116642</v>
      </c>
      <c r="G1744" s="4">
        <f t="shared" si="271"/>
        <v>0.61480656832730307</v>
      </c>
      <c r="H1744" s="4">
        <f t="shared" si="272"/>
        <v>0.61480656832730307</v>
      </c>
      <c r="I1744" s="4">
        <f t="shared" si="273"/>
        <v>0.66500000000000004</v>
      </c>
      <c r="J1744">
        <f t="shared" si="275"/>
        <v>1</v>
      </c>
      <c r="K1744" t="str">
        <f>train!T1744</f>
        <v>no</v>
      </c>
      <c r="L1744">
        <f t="shared" si="276"/>
        <v>1.128143884114172</v>
      </c>
      <c r="M1744">
        <f t="shared" si="277"/>
        <v>1.1611811671764898</v>
      </c>
      <c r="N1744">
        <f t="shared" si="278"/>
        <v>1.1611811671764898</v>
      </c>
      <c r="O1744">
        <f t="shared" si="279"/>
        <v>1.1611811671764898</v>
      </c>
    </row>
    <row r="1745" spans="1:15">
      <c r="A1745">
        <f t="shared" si="274"/>
        <v>1744</v>
      </c>
      <c r="B1745">
        <f>train!G1745</f>
        <v>88.5</v>
      </c>
      <c r="C1745">
        <f>train!J1745</f>
        <v>178.8</v>
      </c>
      <c r="D1745">
        <f>train!M1745</f>
        <v>228.7</v>
      </c>
      <c r="E1745">
        <f>train!P1745</f>
        <v>11.5</v>
      </c>
      <c r="F1745" s="4">
        <f t="shared" si="270"/>
        <v>0.25177809388335703</v>
      </c>
      <c r="G1745" s="4">
        <f t="shared" si="271"/>
        <v>0.49763428889507377</v>
      </c>
      <c r="H1745" s="4">
        <f t="shared" si="272"/>
        <v>0.49763428889507377</v>
      </c>
      <c r="I1745" s="4">
        <f t="shared" si="273"/>
        <v>0.57499999999999996</v>
      </c>
      <c r="J1745">
        <f t="shared" si="275"/>
        <v>2</v>
      </c>
      <c r="K1745" t="str">
        <f>train!T1745</f>
        <v>no</v>
      </c>
      <c r="L1745">
        <f t="shared" si="276"/>
        <v>1.128143884114172</v>
      </c>
      <c r="M1745">
        <f t="shared" si="277"/>
        <v>0.94302543949129392</v>
      </c>
      <c r="N1745">
        <f t="shared" si="278"/>
        <v>0.94302543949129392</v>
      </c>
      <c r="O1745">
        <f t="shared" si="279"/>
        <v>0.94302543949129392</v>
      </c>
    </row>
    <row r="1746" spans="1:15">
      <c r="A1746">
        <f t="shared" si="274"/>
        <v>1745</v>
      </c>
      <c r="B1746">
        <f>train!G1746</f>
        <v>215.3</v>
      </c>
      <c r="C1746">
        <f>train!J1746</f>
        <v>242.4</v>
      </c>
      <c r="D1746">
        <f>train!M1746</f>
        <v>279.8</v>
      </c>
      <c r="E1746">
        <f>train!P1746</f>
        <v>12.1</v>
      </c>
      <c r="F1746" s="4">
        <f t="shared" si="270"/>
        <v>0.61251778093883358</v>
      </c>
      <c r="G1746" s="4">
        <f t="shared" si="271"/>
        <v>0.67464514333426107</v>
      </c>
      <c r="H1746" s="4">
        <f t="shared" si="272"/>
        <v>0.67464514333426107</v>
      </c>
      <c r="I1746" s="4">
        <f t="shared" si="273"/>
        <v>0.60499999999999998</v>
      </c>
      <c r="J1746">
        <f t="shared" si="275"/>
        <v>1</v>
      </c>
      <c r="K1746" t="str">
        <f>train!T1746</f>
        <v>no</v>
      </c>
      <c r="L1746">
        <f t="shared" si="276"/>
        <v>1.128143884114172</v>
      </c>
      <c r="M1746">
        <f t="shared" si="277"/>
        <v>1.2851051205310966</v>
      </c>
      <c r="N1746">
        <f t="shared" si="278"/>
        <v>1.2851051205310966</v>
      </c>
      <c r="O1746">
        <f t="shared" si="279"/>
        <v>1.2851051205310966</v>
      </c>
    </row>
    <row r="1747" spans="1:15">
      <c r="A1747">
        <f t="shared" si="274"/>
        <v>1746</v>
      </c>
      <c r="B1747">
        <f>train!G1747</f>
        <v>269.2</v>
      </c>
      <c r="C1747">
        <f>train!J1747</f>
        <v>193.8</v>
      </c>
      <c r="D1747">
        <f>train!M1747</f>
        <v>257.60000000000002</v>
      </c>
      <c r="E1747">
        <f>train!P1747</f>
        <v>8.9</v>
      </c>
      <c r="F1747" s="4">
        <f t="shared" si="270"/>
        <v>0.76586059743954482</v>
      </c>
      <c r="G1747" s="4">
        <f t="shared" si="271"/>
        <v>0.53938213192318396</v>
      </c>
      <c r="H1747" s="4">
        <f t="shared" si="272"/>
        <v>0.53938213192318396</v>
      </c>
      <c r="I1747" s="4">
        <f t="shared" si="273"/>
        <v>0.44500000000000001</v>
      </c>
      <c r="J1747">
        <f t="shared" si="275"/>
        <v>1</v>
      </c>
      <c r="K1747" t="str">
        <f>train!T1747</f>
        <v>yes</v>
      </c>
      <c r="L1747">
        <f t="shared" si="276"/>
        <v>1.128143884114172</v>
      </c>
      <c r="M1747">
        <f t="shared" si="277"/>
        <v>1.1689455176296519</v>
      </c>
      <c r="N1747">
        <f t="shared" si="278"/>
        <v>1.1689455176296519</v>
      </c>
      <c r="O1747">
        <f t="shared" si="279"/>
        <v>1.1689455176296519</v>
      </c>
    </row>
    <row r="1748" spans="1:15">
      <c r="A1748">
        <f t="shared" si="274"/>
        <v>1747</v>
      </c>
      <c r="B1748">
        <f>train!G1748</f>
        <v>203.8</v>
      </c>
      <c r="C1748">
        <f>train!J1748</f>
        <v>267.10000000000002</v>
      </c>
      <c r="D1748">
        <f>train!M1748</f>
        <v>225.1</v>
      </c>
      <c r="E1748">
        <f>train!P1748</f>
        <v>7.3</v>
      </c>
      <c r="F1748" s="4">
        <f t="shared" si="270"/>
        <v>0.57980085348506405</v>
      </c>
      <c r="G1748" s="4">
        <f t="shared" si="271"/>
        <v>0.74338992485388256</v>
      </c>
      <c r="H1748" s="4">
        <f t="shared" si="272"/>
        <v>0.74338992485388256</v>
      </c>
      <c r="I1748" s="4">
        <f t="shared" si="273"/>
        <v>0.36499999999999999</v>
      </c>
      <c r="J1748">
        <f t="shared" si="275"/>
        <v>1</v>
      </c>
      <c r="K1748" t="str">
        <f>train!T1748</f>
        <v>no</v>
      </c>
      <c r="L1748">
        <f t="shared" si="276"/>
        <v>1.128143884114172</v>
      </c>
      <c r="M1748">
        <f t="shared" si="277"/>
        <v>1.2548510630551064</v>
      </c>
      <c r="N1748">
        <f t="shared" si="278"/>
        <v>1.2548510630551064</v>
      </c>
      <c r="O1748">
        <f t="shared" si="279"/>
        <v>1.2548510630551064</v>
      </c>
    </row>
    <row r="1749" spans="1:15">
      <c r="A1749">
        <f t="shared" si="274"/>
        <v>1748</v>
      </c>
      <c r="B1749">
        <f>train!G1749</f>
        <v>268.39999999999998</v>
      </c>
      <c r="C1749">
        <f>train!J1749</f>
        <v>222.2</v>
      </c>
      <c r="D1749">
        <f>train!M1749</f>
        <v>117.6</v>
      </c>
      <c r="E1749">
        <f>train!P1749</f>
        <v>10.3</v>
      </c>
      <c r="F1749" s="4">
        <f t="shared" si="270"/>
        <v>0.76358463726884773</v>
      </c>
      <c r="G1749" s="4">
        <f t="shared" si="271"/>
        <v>0.61842471472307259</v>
      </c>
      <c r="H1749" s="4">
        <f t="shared" si="272"/>
        <v>0.61842471472307259</v>
      </c>
      <c r="I1749" s="4">
        <f t="shared" si="273"/>
        <v>0.51500000000000001</v>
      </c>
      <c r="J1749">
        <f t="shared" si="275"/>
        <v>1</v>
      </c>
      <c r="K1749" t="str">
        <f>train!T1749</f>
        <v>no</v>
      </c>
      <c r="L1749">
        <f t="shared" si="276"/>
        <v>1.128143884114172</v>
      </c>
      <c r="M1749">
        <f t="shared" si="277"/>
        <v>1.2701121028608557</v>
      </c>
      <c r="N1749">
        <f t="shared" si="278"/>
        <v>1.2701121028608557</v>
      </c>
      <c r="O1749">
        <f t="shared" si="279"/>
        <v>1.2701121028608557</v>
      </c>
    </row>
    <row r="1750" spans="1:15">
      <c r="A1750">
        <f t="shared" si="274"/>
        <v>1749</v>
      </c>
      <c r="B1750">
        <f>train!G1750</f>
        <v>114.4</v>
      </c>
      <c r="C1750">
        <f>train!J1750</f>
        <v>127.7</v>
      </c>
      <c r="D1750">
        <f>train!M1750</f>
        <v>253.1</v>
      </c>
      <c r="E1750">
        <f>train!P1750</f>
        <v>10.1</v>
      </c>
      <c r="F1750" s="4">
        <f t="shared" si="270"/>
        <v>0.32546230440967283</v>
      </c>
      <c r="G1750" s="4">
        <f t="shared" si="271"/>
        <v>0.35541330364597828</v>
      </c>
      <c r="H1750" s="4">
        <f t="shared" si="272"/>
        <v>0.35541330364597828</v>
      </c>
      <c r="I1750" s="4">
        <f t="shared" si="273"/>
        <v>0.505</v>
      </c>
      <c r="J1750">
        <f t="shared" si="275"/>
        <v>2</v>
      </c>
      <c r="K1750" t="str">
        <f>train!T1750</f>
        <v>no</v>
      </c>
      <c r="L1750">
        <f t="shared" si="276"/>
        <v>1.128143884114172</v>
      </c>
      <c r="M1750">
        <f t="shared" si="277"/>
        <v>0.78331854593693317</v>
      </c>
      <c r="N1750">
        <f t="shared" si="278"/>
        <v>0.78331854593693317</v>
      </c>
      <c r="O1750">
        <f t="shared" si="279"/>
        <v>0.78331854593693317</v>
      </c>
    </row>
    <row r="1751" spans="1:15">
      <c r="A1751">
        <f t="shared" si="274"/>
        <v>1750</v>
      </c>
      <c r="B1751">
        <f>train!G1751</f>
        <v>138.9</v>
      </c>
      <c r="C1751">
        <f>train!J1751</f>
        <v>208.9</v>
      </c>
      <c r="D1751">
        <f>train!M1751</f>
        <v>232.4</v>
      </c>
      <c r="E1751">
        <f>train!P1751</f>
        <v>9.1999999999999993</v>
      </c>
      <c r="F1751" s="4">
        <f t="shared" si="270"/>
        <v>0.39516358463726886</v>
      </c>
      <c r="G1751" s="4">
        <f t="shared" si="271"/>
        <v>0.58140829390481497</v>
      </c>
      <c r="H1751" s="4">
        <f t="shared" si="272"/>
        <v>0.58140829390481497</v>
      </c>
      <c r="I1751" s="4">
        <f t="shared" si="273"/>
        <v>0.45999999999999996</v>
      </c>
      <c r="J1751">
        <f t="shared" si="275"/>
        <v>2</v>
      </c>
      <c r="K1751" t="str">
        <f>train!T1751</f>
        <v>no</v>
      </c>
      <c r="L1751">
        <f t="shared" si="276"/>
        <v>1.128143884114172</v>
      </c>
      <c r="M1751">
        <f t="shared" si="277"/>
        <v>1.0216777706625466</v>
      </c>
      <c r="N1751">
        <f t="shared" si="278"/>
        <v>1.0216777706625466</v>
      </c>
      <c r="O1751">
        <f t="shared" si="279"/>
        <v>1.0216777706625466</v>
      </c>
    </row>
    <row r="1752" spans="1:15">
      <c r="A1752">
        <f t="shared" si="274"/>
        <v>1751</v>
      </c>
      <c r="B1752">
        <f>train!G1752</f>
        <v>186</v>
      </c>
      <c r="C1752">
        <f>train!J1752</f>
        <v>237.4</v>
      </c>
      <c r="D1752">
        <f>train!M1752</f>
        <v>148.1</v>
      </c>
      <c r="E1752">
        <f>train!P1752</f>
        <v>12.2</v>
      </c>
      <c r="F1752" s="4">
        <f t="shared" si="270"/>
        <v>0.52916073968705546</v>
      </c>
      <c r="G1752" s="4">
        <f t="shared" si="271"/>
        <v>0.6607291956582243</v>
      </c>
      <c r="H1752" s="4">
        <f t="shared" si="272"/>
        <v>0.6607291956582243</v>
      </c>
      <c r="I1752" s="4">
        <f t="shared" si="273"/>
        <v>0.61</v>
      </c>
      <c r="J1752">
        <f t="shared" si="275"/>
        <v>1</v>
      </c>
      <c r="K1752" t="str">
        <f>train!T1752</f>
        <v>no</v>
      </c>
      <c r="L1752">
        <f t="shared" si="276"/>
        <v>1.128143884114172</v>
      </c>
      <c r="M1752">
        <f t="shared" si="277"/>
        <v>1.2350049507659795</v>
      </c>
      <c r="N1752">
        <f t="shared" si="278"/>
        <v>1.2350049507659795</v>
      </c>
      <c r="O1752">
        <f t="shared" si="279"/>
        <v>1.2350049507659795</v>
      </c>
    </row>
    <row r="1753" spans="1:15">
      <c r="A1753">
        <f t="shared" si="274"/>
        <v>1752</v>
      </c>
      <c r="B1753">
        <f>train!G1753</f>
        <v>170.4</v>
      </c>
      <c r="C1753">
        <f>train!J1753</f>
        <v>254.5</v>
      </c>
      <c r="D1753">
        <f>train!M1753</f>
        <v>219.6</v>
      </c>
      <c r="E1753">
        <f>train!P1753</f>
        <v>15.1</v>
      </c>
      <c r="F1753" s="4">
        <f t="shared" si="270"/>
        <v>0.48477951635846372</v>
      </c>
      <c r="G1753" s="4">
        <f t="shared" si="271"/>
        <v>0.70832173671026999</v>
      </c>
      <c r="H1753" s="4">
        <f t="shared" si="272"/>
        <v>0.70832173671026999</v>
      </c>
      <c r="I1753" s="4">
        <f t="shared" si="273"/>
        <v>0.755</v>
      </c>
      <c r="J1753">
        <f t="shared" si="275"/>
        <v>1</v>
      </c>
      <c r="K1753" t="str">
        <f>train!T1753</f>
        <v>no</v>
      </c>
      <c r="L1753">
        <f t="shared" si="276"/>
        <v>1.128143884114172</v>
      </c>
      <c r="M1753">
        <f t="shared" si="277"/>
        <v>1.344795726076363</v>
      </c>
      <c r="N1753">
        <f t="shared" si="278"/>
        <v>1.344795726076363</v>
      </c>
      <c r="O1753">
        <f t="shared" si="279"/>
        <v>1.344795726076363</v>
      </c>
    </row>
    <row r="1754" spans="1:15">
      <c r="A1754">
        <f t="shared" si="274"/>
        <v>1753</v>
      </c>
      <c r="B1754">
        <f>train!G1754</f>
        <v>164.5</v>
      </c>
      <c r="C1754">
        <f>train!J1754</f>
        <v>230.9</v>
      </c>
      <c r="D1754">
        <f>train!M1754</f>
        <v>149.9</v>
      </c>
      <c r="E1754">
        <f>train!P1754</f>
        <v>9.9</v>
      </c>
      <c r="F1754" s="4">
        <f t="shared" si="270"/>
        <v>0.46799431009957326</v>
      </c>
      <c r="G1754" s="4">
        <f t="shared" si="271"/>
        <v>0.6426384636793766</v>
      </c>
      <c r="H1754" s="4">
        <f t="shared" si="272"/>
        <v>0.6426384636793766</v>
      </c>
      <c r="I1754" s="4">
        <f t="shared" si="273"/>
        <v>0.495</v>
      </c>
      <c r="J1754">
        <f t="shared" si="275"/>
        <v>1</v>
      </c>
      <c r="K1754" t="str">
        <f>train!T1754</f>
        <v>no</v>
      </c>
      <c r="L1754">
        <f t="shared" si="276"/>
        <v>1.128143884114172</v>
      </c>
      <c r="M1754">
        <f t="shared" si="277"/>
        <v>1.1357869801533889</v>
      </c>
      <c r="N1754">
        <f t="shared" si="278"/>
        <v>1.1357869801533889</v>
      </c>
      <c r="O1754">
        <f t="shared" si="279"/>
        <v>1.1357869801533889</v>
      </c>
    </row>
    <row r="1755" spans="1:15">
      <c r="A1755">
        <f t="shared" si="274"/>
        <v>1754</v>
      </c>
      <c r="B1755">
        <f>train!G1755</f>
        <v>168.6</v>
      </c>
      <c r="C1755">
        <f>train!J1755</f>
        <v>168.6</v>
      </c>
      <c r="D1755">
        <f>train!M1755</f>
        <v>95.3</v>
      </c>
      <c r="E1755">
        <f>train!P1755</f>
        <v>12.3</v>
      </c>
      <c r="F1755" s="4">
        <f t="shared" si="270"/>
        <v>0.47965860597439541</v>
      </c>
      <c r="G1755" s="4">
        <f t="shared" si="271"/>
        <v>0.46924575563595877</v>
      </c>
      <c r="H1755" s="4">
        <f t="shared" si="272"/>
        <v>0.46924575563595877</v>
      </c>
      <c r="I1755" s="4">
        <f t="shared" si="273"/>
        <v>0.61499999999999999</v>
      </c>
      <c r="J1755">
        <f t="shared" si="275"/>
        <v>2</v>
      </c>
      <c r="K1755" t="str">
        <f>train!T1755</f>
        <v>no</v>
      </c>
      <c r="L1755">
        <f t="shared" si="276"/>
        <v>1.128143884114172</v>
      </c>
      <c r="M1755">
        <f t="shared" si="277"/>
        <v>1.0240510420140319</v>
      </c>
      <c r="N1755">
        <f t="shared" si="278"/>
        <v>1.0240510420140319</v>
      </c>
      <c r="O1755">
        <f t="shared" si="279"/>
        <v>1.0240510420140319</v>
      </c>
    </row>
    <row r="1756" spans="1:15">
      <c r="A1756">
        <f t="shared" si="274"/>
        <v>1755</v>
      </c>
      <c r="B1756">
        <f>train!G1756</f>
        <v>261.2</v>
      </c>
      <c r="C1756">
        <f>train!J1756</f>
        <v>250.8</v>
      </c>
      <c r="D1756">
        <f>train!M1756</f>
        <v>176</v>
      </c>
      <c r="E1756">
        <f>train!P1756</f>
        <v>9.8000000000000007</v>
      </c>
      <c r="F1756" s="4">
        <f t="shared" si="270"/>
        <v>0.7431009957325746</v>
      </c>
      <c r="G1756" s="4">
        <f t="shared" si="271"/>
        <v>0.69802393543000274</v>
      </c>
      <c r="H1756" s="4">
        <f t="shared" si="272"/>
        <v>0.69802393543000274</v>
      </c>
      <c r="I1756" s="4">
        <f t="shared" si="273"/>
        <v>0.49000000000000005</v>
      </c>
      <c r="J1756">
        <f t="shared" si="275"/>
        <v>1</v>
      </c>
      <c r="K1756" t="str">
        <f>train!T1756</f>
        <v>yes</v>
      </c>
      <c r="L1756">
        <f t="shared" si="276"/>
        <v>1.128143884114172</v>
      </c>
      <c r="M1756">
        <f t="shared" si="277"/>
        <v>1.3292004810129738</v>
      </c>
      <c r="N1756">
        <f t="shared" si="278"/>
        <v>1.3292004810129738</v>
      </c>
      <c r="O1756">
        <f t="shared" si="279"/>
        <v>1.3292004810129738</v>
      </c>
    </row>
    <row r="1757" spans="1:15">
      <c r="A1757">
        <f t="shared" si="274"/>
        <v>1756</v>
      </c>
      <c r="B1757">
        <f>train!G1757</f>
        <v>190.5</v>
      </c>
      <c r="C1757">
        <f>train!J1757</f>
        <v>178.4</v>
      </c>
      <c r="D1757">
        <f>train!M1757</f>
        <v>162.4</v>
      </c>
      <c r="E1757">
        <f>train!P1757</f>
        <v>13.1</v>
      </c>
      <c r="F1757" s="4">
        <f t="shared" si="270"/>
        <v>0.54196301564722615</v>
      </c>
      <c r="G1757" s="4">
        <f t="shared" si="271"/>
        <v>0.49652101308099084</v>
      </c>
      <c r="H1757" s="4">
        <f t="shared" si="272"/>
        <v>0.49652101308099084</v>
      </c>
      <c r="I1757" s="4">
        <f t="shared" si="273"/>
        <v>0.65500000000000003</v>
      </c>
      <c r="J1757">
        <f t="shared" si="275"/>
        <v>2</v>
      </c>
      <c r="K1757" t="str">
        <f>train!T1757</f>
        <v>no</v>
      </c>
      <c r="L1757">
        <f t="shared" si="276"/>
        <v>1.128143884114172</v>
      </c>
      <c r="M1757">
        <f t="shared" si="277"/>
        <v>1.102640078716252</v>
      </c>
      <c r="N1757">
        <f t="shared" si="278"/>
        <v>1.102640078716252</v>
      </c>
      <c r="O1757">
        <f t="shared" si="279"/>
        <v>1.102640078716252</v>
      </c>
    </row>
    <row r="1758" spans="1:15">
      <c r="A1758">
        <f t="shared" si="274"/>
        <v>1757</v>
      </c>
      <c r="B1758">
        <f>train!G1758</f>
        <v>181.1</v>
      </c>
      <c r="C1758">
        <f>train!J1758</f>
        <v>314.39999999999998</v>
      </c>
      <c r="D1758">
        <f>train!M1758</f>
        <v>246.7</v>
      </c>
      <c r="E1758">
        <f>train!P1758</f>
        <v>4.2</v>
      </c>
      <c r="F1758" s="4">
        <f t="shared" si="270"/>
        <v>0.51522048364153628</v>
      </c>
      <c r="G1758" s="4">
        <f t="shared" si="271"/>
        <v>0.87503478986919003</v>
      </c>
      <c r="H1758" s="4">
        <f t="shared" si="272"/>
        <v>0.87503478986919003</v>
      </c>
      <c r="I1758" s="4">
        <f t="shared" si="273"/>
        <v>0.21000000000000002</v>
      </c>
      <c r="J1758">
        <f t="shared" si="275"/>
        <v>1</v>
      </c>
      <c r="K1758" t="str">
        <f>train!T1758</f>
        <v>no</v>
      </c>
      <c r="L1758">
        <f t="shared" si="276"/>
        <v>1.128143884114172</v>
      </c>
      <c r="M1758">
        <f t="shared" si="277"/>
        <v>1.3568065130027396</v>
      </c>
      <c r="N1758">
        <f t="shared" si="278"/>
        <v>1.3568065130027396</v>
      </c>
      <c r="O1758">
        <f t="shared" si="279"/>
        <v>1.3568065130027396</v>
      </c>
    </row>
    <row r="1759" spans="1:15">
      <c r="A1759">
        <f t="shared" si="274"/>
        <v>1758</v>
      </c>
      <c r="B1759">
        <f>train!G1759</f>
        <v>177.1</v>
      </c>
      <c r="C1759">
        <f>train!J1759</f>
        <v>114.7</v>
      </c>
      <c r="D1759">
        <f>train!M1759</f>
        <v>153.6</v>
      </c>
      <c r="E1759">
        <f>train!P1759</f>
        <v>6.5</v>
      </c>
      <c r="F1759" s="4">
        <f t="shared" si="270"/>
        <v>0.50384068278805116</v>
      </c>
      <c r="G1759" s="4">
        <f t="shared" si="271"/>
        <v>0.31923183968828278</v>
      </c>
      <c r="H1759" s="4">
        <f t="shared" si="272"/>
        <v>0.31923183968828278</v>
      </c>
      <c r="I1759" s="4">
        <f t="shared" si="273"/>
        <v>0.32500000000000001</v>
      </c>
      <c r="J1759">
        <f t="shared" si="275"/>
        <v>2</v>
      </c>
      <c r="K1759" t="str">
        <f>train!T1759</f>
        <v>no</v>
      </c>
      <c r="L1759">
        <f t="shared" si="276"/>
        <v>1.128143884114172</v>
      </c>
      <c r="M1759">
        <f t="shared" si="277"/>
        <v>0.75053205699281123</v>
      </c>
      <c r="N1759">
        <f t="shared" si="278"/>
        <v>0.75053205699281123</v>
      </c>
      <c r="O1759">
        <f t="shared" si="279"/>
        <v>0.75053205699281123</v>
      </c>
    </row>
    <row r="1760" spans="1:15">
      <c r="A1760">
        <f t="shared" si="274"/>
        <v>1759</v>
      </c>
      <c r="B1760">
        <f>train!G1760</f>
        <v>160.5</v>
      </c>
      <c r="C1760">
        <f>train!J1760</f>
        <v>240.5</v>
      </c>
      <c r="D1760">
        <f>train!M1760</f>
        <v>233.5</v>
      </c>
      <c r="E1760">
        <f>train!P1760</f>
        <v>11.3</v>
      </c>
      <c r="F1760" s="4">
        <f t="shared" si="270"/>
        <v>0.45661450924608821</v>
      </c>
      <c r="G1760" s="4">
        <f t="shared" si="271"/>
        <v>0.66935708321736709</v>
      </c>
      <c r="H1760" s="4">
        <f t="shared" si="272"/>
        <v>0.66935708321736709</v>
      </c>
      <c r="I1760" s="4">
        <f t="shared" si="273"/>
        <v>0.56500000000000006</v>
      </c>
      <c r="J1760">
        <f t="shared" si="275"/>
        <v>1</v>
      </c>
      <c r="K1760" t="str">
        <f>train!T1760</f>
        <v>no</v>
      </c>
      <c r="L1760">
        <f t="shared" si="276"/>
        <v>1.128143884114172</v>
      </c>
      <c r="M1760">
        <f t="shared" si="277"/>
        <v>1.1932307487491967</v>
      </c>
      <c r="N1760">
        <f t="shared" si="278"/>
        <v>1.1932307487491967</v>
      </c>
      <c r="O1760">
        <f t="shared" si="279"/>
        <v>1.1932307487491967</v>
      </c>
    </row>
    <row r="1761" spans="1:15">
      <c r="A1761">
        <f t="shared" si="274"/>
        <v>1760</v>
      </c>
      <c r="B1761">
        <f>train!G1761</f>
        <v>134.69999999999999</v>
      </c>
      <c r="C1761">
        <f>train!J1761</f>
        <v>295.3</v>
      </c>
      <c r="D1761">
        <f>train!M1761</f>
        <v>195.5</v>
      </c>
      <c r="E1761">
        <f>train!P1761</f>
        <v>6.6</v>
      </c>
      <c r="F1761" s="4">
        <f t="shared" si="270"/>
        <v>0.38321479374110951</v>
      </c>
      <c r="G1761" s="4">
        <f t="shared" si="271"/>
        <v>0.82187586974672977</v>
      </c>
      <c r="H1761" s="4">
        <f t="shared" si="272"/>
        <v>0.82187586974672977</v>
      </c>
      <c r="I1761" s="4">
        <f t="shared" si="273"/>
        <v>0.32999999999999996</v>
      </c>
      <c r="J1761">
        <f t="shared" si="275"/>
        <v>1</v>
      </c>
      <c r="K1761" t="str">
        <f>train!T1761</f>
        <v>no</v>
      </c>
      <c r="L1761">
        <f t="shared" si="276"/>
        <v>1.128143884114172</v>
      </c>
      <c r="M1761">
        <f t="shared" si="277"/>
        <v>1.2675620176882583</v>
      </c>
      <c r="N1761">
        <f t="shared" si="278"/>
        <v>1.2675620176882583</v>
      </c>
      <c r="O1761">
        <f t="shared" si="279"/>
        <v>1.2675620176882583</v>
      </c>
    </row>
    <row r="1762" spans="1:15">
      <c r="A1762">
        <f t="shared" si="274"/>
        <v>1761</v>
      </c>
      <c r="B1762">
        <f>train!G1762</f>
        <v>198.2</v>
      </c>
      <c r="C1762">
        <f>train!J1762</f>
        <v>139.1</v>
      </c>
      <c r="D1762">
        <f>train!M1762</f>
        <v>199.1</v>
      </c>
      <c r="E1762">
        <f>train!P1762</f>
        <v>8.8000000000000007</v>
      </c>
      <c r="F1762" s="4">
        <f t="shared" si="270"/>
        <v>0.56386913229018487</v>
      </c>
      <c r="G1762" s="4">
        <f t="shared" si="271"/>
        <v>0.38714166434734204</v>
      </c>
      <c r="H1762" s="4">
        <f t="shared" si="272"/>
        <v>0.38714166434734204</v>
      </c>
      <c r="I1762" s="4">
        <f t="shared" si="273"/>
        <v>0.44000000000000006</v>
      </c>
      <c r="J1762">
        <f t="shared" si="275"/>
        <v>2</v>
      </c>
      <c r="K1762" t="str">
        <f>train!T1762</f>
        <v>no</v>
      </c>
      <c r="L1762">
        <f t="shared" si="276"/>
        <v>1.128143884114172</v>
      </c>
      <c r="M1762">
        <f t="shared" si="277"/>
        <v>0.90072511616860451</v>
      </c>
      <c r="N1762">
        <f t="shared" si="278"/>
        <v>0.90072511616860451</v>
      </c>
      <c r="O1762">
        <f t="shared" si="279"/>
        <v>0.90072511616860451</v>
      </c>
    </row>
    <row r="1763" spans="1:15">
      <c r="A1763">
        <f t="shared" si="274"/>
        <v>1762</v>
      </c>
      <c r="B1763">
        <f>train!G1763</f>
        <v>228.9</v>
      </c>
      <c r="C1763">
        <f>train!J1763</f>
        <v>255.7</v>
      </c>
      <c r="D1763">
        <f>train!M1763</f>
        <v>208</v>
      </c>
      <c r="E1763">
        <f>train!P1763</f>
        <v>10.1</v>
      </c>
      <c r="F1763" s="4">
        <f t="shared" si="270"/>
        <v>0.65120910384068276</v>
      </c>
      <c r="G1763" s="4">
        <f t="shared" si="271"/>
        <v>0.71166156415251869</v>
      </c>
      <c r="H1763" s="4">
        <f t="shared" si="272"/>
        <v>0.71166156415251869</v>
      </c>
      <c r="I1763" s="4">
        <f t="shared" si="273"/>
        <v>0.505</v>
      </c>
      <c r="J1763">
        <f t="shared" si="275"/>
        <v>1</v>
      </c>
      <c r="K1763" t="str">
        <f>train!T1763</f>
        <v>yes</v>
      </c>
      <c r="L1763">
        <f t="shared" si="276"/>
        <v>1.128143884114172</v>
      </c>
      <c r="M1763">
        <f t="shared" si="277"/>
        <v>1.300777713796252</v>
      </c>
      <c r="N1763">
        <f t="shared" si="278"/>
        <v>1.300777713796252</v>
      </c>
      <c r="O1763">
        <f t="shared" si="279"/>
        <v>1.300777713796252</v>
      </c>
    </row>
    <row r="1764" spans="1:15">
      <c r="A1764">
        <f t="shared" si="274"/>
        <v>1763</v>
      </c>
      <c r="B1764">
        <f>train!G1764</f>
        <v>241.7</v>
      </c>
      <c r="C1764">
        <f>train!J1764</f>
        <v>135.80000000000001</v>
      </c>
      <c r="D1764">
        <f>train!M1764</f>
        <v>277.60000000000002</v>
      </c>
      <c r="E1764">
        <f>train!P1764</f>
        <v>13.1</v>
      </c>
      <c r="F1764" s="4">
        <f t="shared" si="270"/>
        <v>0.68762446657183496</v>
      </c>
      <c r="G1764" s="4">
        <f t="shared" si="271"/>
        <v>0.37795713888115784</v>
      </c>
      <c r="H1764" s="4">
        <f t="shared" si="272"/>
        <v>0.37795713888115784</v>
      </c>
      <c r="I1764" s="4">
        <f t="shared" si="273"/>
        <v>0.65500000000000003</v>
      </c>
      <c r="J1764">
        <f t="shared" si="275"/>
        <v>2</v>
      </c>
      <c r="K1764" t="str">
        <f>train!T1764</f>
        <v>no</v>
      </c>
      <c r="L1764">
        <f t="shared" si="276"/>
        <v>1.128143884114172</v>
      </c>
      <c r="M1764">
        <f t="shared" si="277"/>
        <v>1.0897502487683415</v>
      </c>
      <c r="N1764">
        <f t="shared" si="278"/>
        <v>1.0897502487683415</v>
      </c>
      <c r="O1764">
        <f t="shared" si="279"/>
        <v>1.0897502487683415</v>
      </c>
    </row>
    <row r="1765" spans="1:15">
      <c r="A1765">
        <f t="shared" si="274"/>
        <v>1764</v>
      </c>
      <c r="B1765">
        <f>train!G1765</f>
        <v>131.1</v>
      </c>
      <c r="C1765">
        <f>train!J1765</f>
        <v>176.2</v>
      </c>
      <c r="D1765">
        <f>train!M1765</f>
        <v>89.7</v>
      </c>
      <c r="E1765">
        <f>train!P1765</f>
        <v>4.3</v>
      </c>
      <c r="F1765" s="4">
        <f t="shared" si="270"/>
        <v>0.37297297297297294</v>
      </c>
      <c r="G1765" s="4">
        <f t="shared" si="271"/>
        <v>0.49039799610353463</v>
      </c>
      <c r="H1765" s="4">
        <f t="shared" si="272"/>
        <v>0.49039799610353463</v>
      </c>
      <c r="I1765" s="4">
        <f t="shared" si="273"/>
        <v>0.215</v>
      </c>
      <c r="J1765">
        <f t="shared" si="275"/>
        <v>2</v>
      </c>
      <c r="K1765" t="str">
        <f>train!T1765</f>
        <v>no</v>
      </c>
      <c r="L1765">
        <f t="shared" si="276"/>
        <v>1.128143884114172</v>
      </c>
      <c r="M1765">
        <f t="shared" si="277"/>
        <v>0.8162807285076763</v>
      </c>
      <c r="N1765">
        <f t="shared" si="278"/>
        <v>0.8162807285076763</v>
      </c>
      <c r="O1765">
        <f t="shared" si="279"/>
        <v>0.8162807285076763</v>
      </c>
    </row>
    <row r="1766" spans="1:15">
      <c r="A1766">
        <f t="shared" si="274"/>
        <v>1765</v>
      </c>
      <c r="B1766">
        <f>train!G1766</f>
        <v>234.1</v>
      </c>
      <c r="C1766">
        <f>train!J1766</f>
        <v>200.2</v>
      </c>
      <c r="D1766">
        <f>train!M1766</f>
        <v>237.4</v>
      </c>
      <c r="E1766">
        <f>train!P1766</f>
        <v>13.1</v>
      </c>
      <c r="F1766" s="4">
        <f t="shared" si="270"/>
        <v>0.66600284495021334</v>
      </c>
      <c r="G1766" s="4">
        <f t="shared" si="271"/>
        <v>0.55719454494851095</v>
      </c>
      <c r="H1766" s="4">
        <f t="shared" si="272"/>
        <v>0.55719454494851095</v>
      </c>
      <c r="I1766" s="4">
        <f t="shared" si="273"/>
        <v>0.65500000000000003</v>
      </c>
      <c r="J1766">
        <f t="shared" si="275"/>
        <v>1</v>
      </c>
      <c r="K1766" t="str">
        <f>train!T1766</f>
        <v>no</v>
      </c>
      <c r="L1766">
        <f t="shared" si="276"/>
        <v>1.128143884114172</v>
      </c>
      <c r="M1766">
        <f t="shared" si="277"/>
        <v>1.2220950500360168</v>
      </c>
      <c r="N1766">
        <f t="shared" si="278"/>
        <v>1.2220950500360168</v>
      </c>
      <c r="O1766">
        <f t="shared" si="279"/>
        <v>1.2220950500360168</v>
      </c>
    </row>
    <row r="1767" spans="1:15">
      <c r="A1767">
        <f t="shared" si="274"/>
        <v>1766</v>
      </c>
      <c r="B1767">
        <f>train!G1767</f>
        <v>200.1</v>
      </c>
      <c r="C1767">
        <f>train!J1767</f>
        <v>300.89999999999998</v>
      </c>
      <c r="D1767">
        <f>train!M1767</f>
        <v>236</v>
      </c>
      <c r="E1767">
        <f>train!P1767</f>
        <v>11.9</v>
      </c>
      <c r="F1767" s="4">
        <f t="shared" si="270"/>
        <v>0.56927453769559033</v>
      </c>
      <c r="G1767" s="4">
        <f t="shared" si="271"/>
        <v>0.83746173114389078</v>
      </c>
      <c r="H1767" s="4">
        <f t="shared" si="272"/>
        <v>0.83746173114389078</v>
      </c>
      <c r="I1767" s="4">
        <f t="shared" si="273"/>
        <v>0.59499999999999997</v>
      </c>
      <c r="J1767">
        <f t="shared" si="275"/>
        <v>1</v>
      </c>
      <c r="K1767" t="str">
        <f>train!T1767</f>
        <v>no</v>
      </c>
      <c r="L1767">
        <f t="shared" si="276"/>
        <v>1.128143884114172</v>
      </c>
      <c r="M1767">
        <f t="shared" si="277"/>
        <v>1.4424918722577167</v>
      </c>
      <c r="N1767">
        <f t="shared" si="278"/>
        <v>1.4424918722577167</v>
      </c>
      <c r="O1767">
        <f t="shared" si="279"/>
        <v>1.4424918722577167</v>
      </c>
    </row>
    <row r="1768" spans="1:15">
      <c r="A1768">
        <f t="shared" si="274"/>
        <v>1767</v>
      </c>
      <c r="B1768">
        <f>train!G1768</f>
        <v>154</v>
      </c>
      <c r="C1768">
        <f>train!J1768</f>
        <v>94.4</v>
      </c>
      <c r="D1768">
        <f>train!M1768</f>
        <v>287.60000000000002</v>
      </c>
      <c r="E1768">
        <f>train!P1768</f>
        <v>10.1</v>
      </c>
      <c r="F1768" s="4">
        <f t="shared" si="270"/>
        <v>0.43812233285917496</v>
      </c>
      <c r="G1768" s="4">
        <f t="shared" si="271"/>
        <v>0.2627330921235736</v>
      </c>
      <c r="H1768" s="4">
        <f t="shared" si="272"/>
        <v>0.2627330921235736</v>
      </c>
      <c r="I1768" s="4">
        <f t="shared" si="273"/>
        <v>0.505</v>
      </c>
      <c r="J1768">
        <f t="shared" si="275"/>
        <v>2</v>
      </c>
      <c r="K1768" t="str">
        <f>train!T1768</f>
        <v>no</v>
      </c>
      <c r="L1768">
        <f t="shared" si="276"/>
        <v>1.128143884114172</v>
      </c>
      <c r="M1768">
        <f t="shared" si="277"/>
        <v>0.76487484854948273</v>
      </c>
      <c r="N1768">
        <f t="shared" si="278"/>
        <v>0.76487484854948273</v>
      </c>
      <c r="O1768">
        <f t="shared" si="279"/>
        <v>0.76487484854948273</v>
      </c>
    </row>
    <row r="1769" spans="1:15">
      <c r="A1769">
        <f t="shared" si="274"/>
        <v>1768</v>
      </c>
      <c r="B1769">
        <f>train!G1769</f>
        <v>224.2</v>
      </c>
      <c r="C1769">
        <f>train!J1769</f>
        <v>189.6</v>
      </c>
      <c r="D1769">
        <f>train!M1769</f>
        <v>222.8</v>
      </c>
      <c r="E1769">
        <f>train!P1769</f>
        <v>9.8000000000000007</v>
      </c>
      <c r="F1769" s="4">
        <f t="shared" si="270"/>
        <v>0.63783783783783776</v>
      </c>
      <c r="G1769" s="4">
        <f t="shared" si="271"/>
        <v>0.52769273587531307</v>
      </c>
      <c r="H1769" s="4">
        <f t="shared" si="272"/>
        <v>0.52769273587531307</v>
      </c>
      <c r="I1769" s="4">
        <f t="shared" si="273"/>
        <v>0.49000000000000005</v>
      </c>
      <c r="J1769">
        <f t="shared" si="275"/>
        <v>2</v>
      </c>
      <c r="K1769" t="str">
        <f>train!T1769</f>
        <v>no</v>
      </c>
      <c r="L1769">
        <f t="shared" si="276"/>
        <v>1.128143884114172</v>
      </c>
      <c r="M1769">
        <f t="shared" si="277"/>
        <v>1.097203880037249</v>
      </c>
      <c r="N1769">
        <f t="shared" si="278"/>
        <v>1.097203880037249</v>
      </c>
      <c r="O1769">
        <f t="shared" si="279"/>
        <v>1.097203880037249</v>
      </c>
    </row>
    <row r="1770" spans="1:15">
      <c r="A1770">
        <f t="shared" si="274"/>
        <v>1769</v>
      </c>
      <c r="B1770">
        <f>train!G1770</f>
        <v>148.30000000000001</v>
      </c>
      <c r="C1770">
        <f>train!J1770</f>
        <v>181.6</v>
      </c>
      <c r="D1770">
        <f>train!M1770</f>
        <v>155.6</v>
      </c>
      <c r="E1770">
        <f>train!P1770</f>
        <v>8.3000000000000007</v>
      </c>
      <c r="F1770" s="4">
        <f t="shared" si="270"/>
        <v>0.4219061166429588</v>
      </c>
      <c r="G1770" s="4">
        <f t="shared" si="271"/>
        <v>0.50542721959365433</v>
      </c>
      <c r="H1770" s="4">
        <f t="shared" si="272"/>
        <v>0.50542721959365433</v>
      </c>
      <c r="I1770" s="4">
        <f t="shared" si="273"/>
        <v>0.41500000000000004</v>
      </c>
      <c r="J1770">
        <f t="shared" si="275"/>
        <v>2</v>
      </c>
      <c r="K1770" t="str">
        <f>train!T1770</f>
        <v>no</v>
      </c>
      <c r="L1770">
        <f t="shared" si="276"/>
        <v>1.128143884114172</v>
      </c>
      <c r="M1770">
        <f t="shared" si="277"/>
        <v>0.9279779738081535</v>
      </c>
      <c r="N1770">
        <f t="shared" si="278"/>
        <v>0.9279779738081535</v>
      </c>
      <c r="O1770">
        <f t="shared" si="279"/>
        <v>0.9279779738081535</v>
      </c>
    </row>
    <row r="1771" spans="1:15">
      <c r="A1771">
        <f t="shared" si="274"/>
        <v>1770</v>
      </c>
      <c r="B1771">
        <f>train!G1771</f>
        <v>174.6</v>
      </c>
      <c r="C1771">
        <f>train!J1771</f>
        <v>176.6</v>
      </c>
      <c r="D1771">
        <f>train!M1771</f>
        <v>214.4</v>
      </c>
      <c r="E1771">
        <f>train!P1771</f>
        <v>8.8000000000000007</v>
      </c>
      <c r="F1771" s="4">
        <f t="shared" si="270"/>
        <v>0.49672830725462302</v>
      </c>
      <c r="G1771" s="4">
        <f t="shared" si="271"/>
        <v>0.49151127191761756</v>
      </c>
      <c r="H1771" s="4">
        <f t="shared" si="272"/>
        <v>0.49151127191761756</v>
      </c>
      <c r="I1771" s="4">
        <f t="shared" si="273"/>
        <v>0.44000000000000006</v>
      </c>
      <c r="J1771">
        <f t="shared" si="275"/>
        <v>2</v>
      </c>
      <c r="K1771" t="str">
        <f>train!T1771</f>
        <v>no</v>
      </c>
      <c r="L1771">
        <f t="shared" si="276"/>
        <v>1.128143884114172</v>
      </c>
      <c r="M1771">
        <f t="shared" si="277"/>
        <v>0.96099202497845504</v>
      </c>
      <c r="N1771">
        <f t="shared" si="278"/>
        <v>0.96099202497845504</v>
      </c>
      <c r="O1771">
        <f t="shared" si="279"/>
        <v>0.96099202497845504</v>
      </c>
    </row>
    <row r="1772" spans="1:15">
      <c r="A1772">
        <f t="shared" si="274"/>
        <v>1771</v>
      </c>
      <c r="B1772">
        <f>train!G1772</f>
        <v>138.5</v>
      </c>
      <c r="C1772">
        <f>train!J1772</f>
        <v>153.19999999999999</v>
      </c>
      <c r="D1772">
        <f>train!M1772</f>
        <v>215.6</v>
      </c>
      <c r="E1772">
        <f>train!P1772</f>
        <v>11.1</v>
      </c>
      <c r="F1772" s="4">
        <f t="shared" si="270"/>
        <v>0.39402560455192032</v>
      </c>
      <c r="G1772" s="4">
        <f t="shared" si="271"/>
        <v>0.42638463679376559</v>
      </c>
      <c r="H1772" s="4">
        <f t="shared" si="272"/>
        <v>0.42638463679376559</v>
      </c>
      <c r="I1772" s="4">
        <f t="shared" si="273"/>
        <v>0.55499999999999994</v>
      </c>
      <c r="J1772">
        <f t="shared" si="275"/>
        <v>2</v>
      </c>
      <c r="K1772" t="str">
        <f>train!T1772</f>
        <v>no</v>
      </c>
      <c r="L1772">
        <f t="shared" si="276"/>
        <v>1.128143884114172</v>
      </c>
      <c r="M1772">
        <f t="shared" si="277"/>
        <v>0.90933431367677375</v>
      </c>
      <c r="N1772">
        <f t="shared" si="278"/>
        <v>0.90933431367677375</v>
      </c>
      <c r="O1772">
        <f t="shared" si="279"/>
        <v>0.90933431367677375</v>
      </c>
    </row>
    <row r="1773" spans="1:15">
      <c r="A1773">
        <f t="shared" si="274"/>
        <v>1772</v>
      </c>
      <c r="B1773">
        <f>train!G1773</f>
        <v>109</v>
      </c>
      <c r="C1773">
        <f>train!J1773</f>
        <v>265.8</v>
      </c>
      <c r="D1773">
        <f>train!M1773</f>
        <v>228.3</v>
      </c>
      <c r="E1773">
        <f>train!P1773</f>
        <v>12.6</v>
      </c>
      <c r="F1773" s="4">
        <f t="shared" si="270"/>
        <v>0.31009957325746801</v>
      </c>
      <c r="G1773" s="4">
        <f t="shared" si="271"/>
        <v>0.73977177845811304</v>
      </c>
      <c r="H1773" s="4">
        <f t="shared" si="272"/>
        <v>0.73977177845811304</v>
      </c>
      <c r="I1773" s="4">
        <f t="shared" si="273"/>
        <v>0.63</v>
      </c>
      <c r="J1773">
        <f t="shared" si="275"/>
        <v>1</v>
      </c>
      <c r="K1773" t="str">
        <f>train!T1773</f>
        <v>no</v>
      </c>
      <c r="L1773">
        <f t="shared" si="276"/>
        <v>1.128143884114172</v>
      </c>
      <c r="M1773">
        <f t="shared" si="277"/>
        <v>1.2599945689329866</v>
      </c>
      <c r="N1773">
        <f t="shared" si="278"/>
        <v>1.2599945689329866</v>
      </c>
      <c r="O1773">
        <f t="shared" si="279"/>
        <v>1.2599945689329866</v>
      </c>
    </row>
    <row r="1774" spans="1:15">
      <c r="A1774">
        <f t="shared" si="274"/>
        <v>1773</v>
      </c>
      <c r="B1774">
        <f>train!G1774</f>
        <v>162.30000000000001</v>
      </c>
      <c r="C1774">
        <f>train!J1774</f>
        <v>212.5</v>
      </c>
      <c r="D1774">
        <f>train!M1774</f>
        <v>214.7</v>
      </c>
      <c r="E1774">
        <f>train!P1774</f>
        <v>11.1</v>
      </c>
      <c r="F1774" s="4">
        <f t="shared" si="270"/>
        <v>0.46173541963015652</v>
      </c>
      <c r="G1774" s="4">
        <f t="shared" si="271"/>
        <v>0.5914277762315614</v>
      </c>
      <c r="H1774" s="4">
        <f t="shared" si="272"/>
        <v>0.5914277762315614</v>
      </c>
      <c r="I1774" s="4">
        <f t="shared" si="273"/>
        <v>0.55499999999999994</v>
      </c>
      <c r="J1774">
        <f t="shared" si="275"/>
        <v>2</v>
      </c>
      <c r="K1774" t="str">
        <f>train!T1774</f>
        <v>no</v>
      </c>
      <c r="L1774">
        <f t="shared" si="276"/>
        <v>1.128143884114172</v>
      </c>
      <c r="M1774">
        <f t="shared" si="277"/>
        <v>1.1048973828991797</v>
      </c>
      <c r="N1774">
        <f t="shared" si="278"/>
        <v>1.1048973828991797</v>
      </c>
      <c r="O1774">
        <f t="shared" si="279"/>
        <v>1.1048973828991797</v>
      </c>
    </row>
    <row r="1775" spans="1:15">
      <c r="A1775">
        <f t="shared" si="274"/>
        <v>1774</v>
      </c>
      <c r="B1775">
        <f>train!G1775</f>
        <v>210.8</v>
      </c>
      <c r="C1775">
        <f>train!J1775</f>
        <v>189.6</v>
      </c>
      <c r="D1775">
        <f>train!M1775</f>
        <v>157.6</v>
      </c>
      <c r="E1775">
        <f>train!P1775</f>
        <v>16.399999999999999</v>
      </c>
      <c r="F1775" s="4">
        <f t="shared" si="270"/>
        <v>0.59971550497866288</v>
      </c>
      <c r="G1775" s="4">
        <f t="shared" si="271"/>
        <v>0.52769273587531307</v>
      </c>
      <c r="H1775" s="4">
        <f t="shared" si="272"/>
        <v>0.52769273587531307</v>
      </c>
      <c r="I1775" s="4">
        <f t="shared" si="273"/>
        <v>0.82</v>
      </c>
      <c r="J1775">
        <f t="shared" si="275"/>
        <v>1</v>
      </c>
      <c r="K1775" t="str">
        <f>train!T1775</f>
        <v>no</v>
      </c>
      <c r="L1775">
        <f t="shared" si="276"/>
        <v>1.128143884114172</v>
      </c>
      <c r="M1775">
        <f t="shared" si="277"/>
        <v>1.2605466805727419</v>
      </c>
      <c r="N1775">
        <f t="shared" si="278"/>
        <v>1.2605466805727419</v>
      </c>
      <c r="O1775">
        <f t="shared" si="279"/>
        <v>1.2605466805727419</v>
      </c>
    </row>
    <row r="1776" spans="1:15">
      <c r="A1776">
        <f t="shared" si="274"/>
        <v>1775</v>
      </c>
      <c r="B1776">
        <f>train!G1776</f>
        <v>142.4</v>
      </c>
      <c r="C1776">
        <f>train!J1776</f>
        <v>318.7</v>
      </c>
      <c r="D1776">
        <f>train!M1776</f>
        <v>224.1</v>
      </c>
      <c r="E1776">
        <f>train!P1776</f>
        <v>11.1</v>
      </c>
      <c r="F1776" s="4">
        <f t="shared" si="270"/>
        <v>0.40512091038406828</v>
      </c>
      <c r="G1776" s="4">
        <f t="shared" si="271"/>
        <v>0.88700250487058163</v>
      </c>
      <c r="H1776" s="4">
        <f t="shared" si="272"/>
        <v>0.88700250487058163</v>
      </c>
      <c r="I1776" s="4">
        <f t="shared" si="273"/>
        <v>0.55499999999999994</v>
      </c>
      <c r="J1776">
        <f t="shared" si="275"/>
        <v>1</v>
      </c>
      <c r="K1776" t="str">
        <f>train!T1776</f>
        <v>no</v>
      </c>
      <c r="L1776">
        <f t="shared" si="276"/>
        <v>1.128143884114172</v>
      </c>
      <c r="M1776">
        <f t="shared" si="277"/>
        <v>1.4302778888467054</v>
      </c>
      <c r="N1776">
        <f t="shared" si="278"/>
        <v>1.4302778888467054</v>
      </c>
      <c r="O1776">
        <f t="shared" si="279"/>
        <v>1.4302778888467054</v>
      </c>
    </row>
    <row r="1777" spans="1:15">
      <c r="A1777">
        <f t="shared" si="274"/>
        <v>1776</v>
      </c>
      <c r="B1777">
        <f>train!G1777</f>
        <v>182.5</v>
      </c>
      <c r="C1777">
        <f>train!J1777</f>
        <v>232.1</v>
      </c>
      <c r="D1777">
        <f>train!M1777</f>
        <v>149.19999999999999</v>
      </c>
      <c r="E1777">
        <f>train!P1777</f>
        <v>7.5</v>
      </c>
      <c r="F1777" s="4">
        <f t="shared" si="270"/>
        <v>0.51920341394025604</v>
      </c>
      <c r="G1777" s="4">
        <f t="shared" si="271"/>
        <v>0.6459782911216253</v>
      </c>
      <c r="H1777" s="4">
        <f t="shared" si="272"/>
        <v>0.6459782911216253</v>
      </c>
      <c r="I1777" s="4">
        <f t="shared" si="273"/>
        <v>0.375</v>
      </c>
      <c r="J1777">
        <f t="shared" si="275"/>
        <v>2</v>
      </c>
      <c r="K1777" t="str">
        <f>train!T1777</f>
        <v>no</v>
      </c>
      <c r="L1777">
        <f t="shared" si="276"/>
        <v>1.128143884114172</v>
      </c>
      <c r="M1777">
        <f t="shared" si="277"/>
        <v>1.1156939948964715</v>
      </c>
      <c r="N1777">
        <f t="shared" si="278"/>
        <v>1.1156939948964715</v>
      </c>
      <c r="O1777">
        <f t="shared" si="279"/>
        <v>1.1156939948964715</v>
      </c>
    </row>
    <row r="1778" spans="1:15">
      <c r="A1778">
        <f t="shared" si="274"/>
        <v>1777</v>
      </c>
      <c r="B1778">
        <f>train!G1778</f>
        <v>219.6</v>
      </c>
      <c r="C1778">
        <f>train!J1778</f>
        <v>141.1</v>
      </c>
      <c r="D1778">
        <f>train!M1778</f>
        <v>205.7</v>
      </c>
      <c r="E1778">
        <f>train!P1778</f>
        <v>10.8</v>
      </c>
      <c r="F1778" s="4">
        <f t="shared" si="270"/>
        <v>0.62475106685632997</v>
      </c>
      <c r="G1778" s="4">
        <f t="shared" si="271"/>
        <v>0.39270804341775672</v>
      </c>
      <c r="H1778" s="4">
        <f t="shared" si="272"/>
        <v>0.39270804341775672</v>
      </c>
      <c r="I1778" s="4">
        <f t="shared" si="273"/>
        <v>0.54</v>
      </c>
      <c r="J1778">
        <f t="shared" si="275"/>
        <v>2</v>
      </c>
      <c r="K1778" t="str">
        <f>train!T1778</f>
        <v>no</v>
      </c>
      <c r="L1778">
        <f t="shared" si="276"/>
        <v>1.128143884114172</v>
      </c>
      <c r="M1778">
        <f t="shared" si="277"/>
        <v>0.9951648658730512</v>
      </c>
      <c r="N1778">
        <f t="shared" si="278"/>
        <v>0.9951648658730512</v>
      </c>
      <c r="O1778">
        <f t="shared" si="279"/>
        <v>0.9951648658730512</v>
      </c>
    </row>
    <row r="1779" spans="1:15">
      <c r="A1779">
        <f t="shared" si="274"/>
        <v>1778</v>
      </c>
      <c r="B1779">
        <f>train!G1779</f>
        <v>193.6</v>
      </c>
      <c r="C1779">
        <f>train!J1779</f>
        <v>238.2</v>
      </c>
      <c r="D1779">
        <f>train!M1779</f>
        <v>176.4</v>
      </c>
      <c r="E1779">
        <f>train!P1779</f>
        <v>12.9</v>
      </c>
      <c r="F1779" s="4">
        <f t="shared" si="270"/>
        <v>0.55078236130867708</v>
      </c>
      <c r="G1779" s="4">
        <f t="shared" si="271"/>
        <v>0.66295574728639017</v>
      </c>
      <c r="H1779" s="4">
        <f t="shared" si="272"/>
        <v>0.66295574728639017</v>
      </c>
      <c r="I1779" s="4">
        <f t="shared" si="273"/>
        <v>0.64500000000000002</v>
      </c>
      <c r="J1779">
        <f t="shared" si="275"/>
        <v>1</v>
      </c>
      <c r="K1779" t="str">
        <f>train!T1779</f>
        <v>no</v>
      </c>
      <c r="L1779">
        <f t="shared" si="276"/>
        <v>1.128143884114172</v>
      </c>
      <c r="M1779">
        <f t="shared" si="277"/>
        <v>1.2642811614703726</v>
      </c>
      <c r="N1779">
        <f t="shared" si="278"/>
        <v>1.2642811614703726</v>
      </c>
      <c r="O1779">
        <f t="shared" si="279"/>
        <v>1.2642811614703726</v>
      </c>
    </row>
    <row r="1780" spans="1:15">
      <c r="A1780">
        <f t="shared" si="274"/>
        <v>1779</v>
      </c>
      <c r="B1780">
        <f>train!G1780</f>
        <v>233.2</v>
      </c>
      <c r="C1780">
        <f>train!J1780</f>
        <v>113.3</v>
      </c>
      <c r="D1780">
        <f>train!M1780</f>
        <v>118</v>
      </c>
      <c r="E1780">
        <f>train!P1780</f>
        <v>16.100000000000001</v>
      </c>
      <c r="F1780" s="4">
        <f t="shared" si="270"/>
        <v>0.66344238975817915</v>
      </c>
      <c r="G1780" s="4">
        <f t="shared" si="271"/>
        <v>0.31533537433899245</v>
      </c>
      <c r="H1780" s="4">
        <f t="shared" si="272"/>
        <v>0.31533537433899245</v>
      </c>
      <c r="I1780" s="4">
        <f t="shared" si="273"/>
        <v>0.80500000000000005</v>
      </c>
      <c r="J1780">
        <f t="shared" si="275"/>
        <v>1</v>
      </c>
      <c r="K1780" t="str">
        <f>train!T1780</f>
        <v>no</v>
      </c>
      <c r="L1780">
        <f t="shared" si="276"/>
        <v>1.128143884114172</v>
      </c>
      <c r="M1780">
        <f t="shared" si="277"/>
        <v>1.1344838479004753</v>
      </c>
      <c r="N1780">
        <f t="shared" si="278"/>
        <v>1.1344838479004753</v>
      </c>
      <c r="O1780">
        <f t="shared" si="279"/>
        <v>1.1344838479004753</v>
      </c>
    </row>
    <row r="1781" spans="1:15">
      <c r="A1781">
        <f t="shared" si="274"/>
        <v>1780</v>
      </c>
      <c r="B1781">
        <f>train!G1781</f>
        <v>158.80000000000001</v>
      </c>
      <c r="C1781">
        <f>train!J1781</f>
        <v>188.5</v>
      </c>
      <c r="D1781">
        <f>train!M1781</f>
        <v>189.3</v>
      </c>
      <c r="E1781">
        <f>train!P1781</f>
        <v>9.8000000000000007</v>
      </c>
      <c r="F1781" s="4">
        <f t="shared" si="270"/>
        <v>0.45177809388335705</v>
      </c>
      <c r="G1781" s="4">
        <f t="shared" si="271"/>
        <v>0.52463122738658496</v>
      </c>
      <c r="H1781" s="4">
        <f t="shared" si="272"/>
        <v>0.52463122738658496</v>
      </c>
      <c r="I1781" s="4">
        <f t="shared" si="273"/>
        <v>0.49000000000000005</v>
      </c>
      <c r="J1781">
        <f t="shared" si="275"/>
        <v>2</v>
      </c>
      <c r="K1781" t="str">
        <f>train!T1781</f>
        <v>no</v>
      </c>
      <c r="L1781">
        <f t="shared" si="276"/>
        <v>1.128143884114172</v>
      </c>
      <c r="M1781">
        <f t="shared" si="277"/>
        <v>0.99733609962298497</v>
      </c>
      <c r="N1781">
        <f t="shared" si="278"/>
        <v>0.99733609962298497</v>
      </c>
      <c r="O1781">
        <f t="shared" si="279"/>
        <v>0.99733609962298497</v>
      </c>
    </row>
    <row r="1782" spans="1:15">
      <c r="A1782">
        <f t="shared" si="274"/>
        <v>1781</v>
      </c>
      <c r="B1782">
        <f>train!G1782</f>
        <v>126.1</v>
      </c>
      <c r="C1782">
        <f>train!J1782</f>
        <v>274.7</v>
      </c>
      <c r="D1782">
        <f>train!M1782</f>
        <v>184.4</v>
      </c>
      <c r="E1782">
        <f>train!P1782</f>
        <v>9.8000000000000007</v>
      </c>
      <c r="F1782" s="4">
        <f t="shared" si="270"/>
        <v>0.3587482219061166</v>
      </c>
      <c r="G1782" s="4">
        <f t="shared" si="271"/>
        <v>0.76454216532145836</v>
      </c>
      <c r="H1782" s="4">
        <f t="shared" si="272"/>
        <v>0.76454216532145836</v>
      </c>
      <c r="I1782" s="4">
        <f t="shared" si="273"/>
        <v>0.49000000000000005</v>
      </c>
      <c r="J1782">
        <f t="shared" si="275"/>
        <v>1</v>
      </c>
      <c r="K1782" t="str">
        <f>train!T1782</f>
        <v>no</v>
      </c>
      <c r="L1782">
        <f t="shared" si="276"/>
        <v>1.128143884114172</v>
      </c>
      <c r="M1782">
        <f t="shared" si="277"/>
        <v>1.2401006942299679</v>
      </c>
      <c r="N1782">
        <f t="shared" si="278"/>
        <v>1.2401006942299679</v>
      </c>
      <c r="O1782">
        <f t="shared" si="279"/>
        <v>1.2401006942299679</v>
      </c>
    </row>
    <row r="1783" spans="1:15">
      <c r="A1783">
        <f t="shared" si="274"/>
        <v>1782</v>
      </c>
      <c r="B1783">
        <f>train!G1783</f>
        <v>290.39999999999998</v>
      </c>
      <c r="C1783">
        <f>train!J1783</f>
        <v>253.9</v>
      </c>
      <c r="D1783">
        <f>train!M1783</f>
        <v>263.3</v>
      </c>
      <c r="E1783">
        <f>train!P1783</f>
        <v>10.1</v>
      </c>
      <c r="F1783" s="4">
        <f t="shared" si="270"/>
        <v>0.82617354196301562</v>
      </c>
      <c r="G1783" s="4">
        <f t="shared" si="271"/>
        <v>0.70665182298914553</v>
      </c>
      <c r="H1783" s="4">
        <f t="shared" si="272"/>
        <v>0.70665182298914553</v>
      </c>
      <c r="I1783" s="4">
        <f t="shared" si="273"/>
        <v>0.505</v>
      </c>
      <c r="J1783">
        <f t="shared" si="275"/>
        <v>1</v>
      </c>
      <c r="K1783" t="str">
        <f>train!T1783</f>
        <v>yes</v>
      </c>
      <c r="L1783">
        <f t="shared" si="276"/>
        <v>1.128143884114172</v>
      </c>
      <c r="M1783">
        <f t="shared" si="277"/>
        <v>1.3915104452742999</v>
      </c>
      <c r="N1783">
        <f t="shared" si="278"/>
        <v>1.3915104452742999</v>
      </c>
      <c r="O1783">
        <f t="shared" si="279"/>
        <v>1.3915104452742999</v>
      </c>
    </row>
    <row r="1784" spans="1:15">
      <c r="A1784">
        <f t="shared" si="274"/>
        <v>1783</v>
      </c>
      <c r="B1784">
        <f>train!G1784</f>
        <v>60.6</v>
      </c>
      <c r="C1784">
        <f>train!J1784</f>
        <v>165.9</v>
      </c>
      <c r="D1784">
        <f>train!M1784</f>
        <v>132.80000000000001</v>
      </c>
      <c r="E1784">
        <f>train!P1784</f>
        <v>13.3</v>
      </c>
      <c r="F1784" s="4">
        <f t="shared" si="270"/>
        <v>0.17240398293029871</v>
      </c>
      <c r="G1784" s="4">
        <f t="shared" si="271"/>
        <v>0.46173114389089898</v>
      </c>
      <c r="H1784" s="4">
        <f t="shared" si="272"/>
        <v>0.46173114389089898</v>
      </c>
      <c r="I1784" s="4">
        <f t="shared" si="273"/>
        <v>0.66500000000000004</v>
      </c>
      <c r="J1784">
        <f t="shared" si="275"/>
        <v>2</v>
      </c>
      <c r="K1784" t="str">
        <f>train!T1784</f>
        <v>no</v>
      </c>
      <c r="L1784">
        <f t="shared" si="276"/>
        <v>1.128143884114172</v>
      </c>
      <c r="M1784">
        <f t="shared" si="277"/>
        <v>0.94780769769390816</v>
      </c>
      <c r="N1784">
        <f t="shared" si="278"/>
        <v>0.94780769769390816</v>
      </c>
      <c r="O1784">
        <f t="shared" si="279"/>
        <v>0.94780769769390816</v>
      </c>
    </row>
    <row r="1785" spans="1:15">
      <c r="A1785">
        <f t="shared" si="274"/>
        <v>1784</v>
      </c>
      <c r="B1785">
        <f>train!G1785</f>
        <v>148.4</v>
      </c>
      <c r="C1785">
        <f>train!J1785</f>
        <v>193.8</v>
      </c>
      <c r="D1785">
        <f>train!M1785</f>
        <v>206</v>
      </c>
      <c r="E1785">
        <f>train!P1785</f>
        <v>6.9</v>
      </c>
      <c r="F1785" s="4">
        <f t="shared" si="270"/>
        <v>0.42219061166429589</v>
      </c>
      <c r="G1785" s="4">
        <f t="shared" si="271"/>
        <v>0.53938213192318396</v>
      </c>
      <c r="H1785" s="4">
        <f t="shared" si="272"/>
        <v>0.53938213192318396</v>
      </c>
      <c r="I1785" s="4">
        <f t="shared" si="273"/>
        <v>0.34500000000000003</v>
      </c>
      <c r="J1785">
        <f t="shared" si="275"/>
        <v>2</v>
      </c>
      <c r="K1785" t="str">
        <f>train!T1785</f>
        <v>no</v>
      </c>
      <c r="L1785">
        <f t="shared" si="276"/>
        <v>1.128143884114172</v>
      </c>
      <c r="M1785">
        <f t="shared" si="277"/>
        <v>0.93762256854955794</v>
      </c>
      <c r="N1785">
        <f t="shared" si="278"/>
        <v>0.93762256854955794</v>
      </c>
      <c r="O1785">
        <f t="shared" si="279"/>
        <v>0.93762256854955794</v>
      </c>
    </row>
    <row r="1786" spans="1:15">
      <c r="A1786">
        <f t="shared" si="274"/>
        <v>1785</v>
      </c>
      <c r="B1786">
        <f>train!G1786</f>
        <v>246.5</v>
      </c>
      <c r="C1786">
        <f>train!J1786</f>
        <v>216.3</v>
      </c>
      <c r="D1786">
        <f>train!M1786</f>
        <v>179.6</v>
      </c>
      <c r="E1786">
        <f>train!P1786</f>
        <v>12.7</v>
      </c>
      <c r="F1786" s="4">
        <f t="shared" si="270"/>
        <v>0.70128022759601705</v>
      </c>
      <c r="G1786" s="4">
        <f t="shared" si="271"/>
        <v>0.60200389646534935</v>
      </c>
      <c r="H1786" s="4">
        <f t="shared" si="272"/>
        <v>0.60200389646534935</v>
      </c>
      <c r="I1786" s="4">
        <f t="shared" si="273"/>
        <v>0.63500000000000001</v>
      </c>
      <c r="J1786">
        <f t="shared" si="275"/>
        <v>1</v>
      </c>
      <c r="K1786" t="str">
        <f>train!T1786</f>
        <v>no</v>
      </c>
      <c r="L1786">
        <f t="shared" si="276"/>
        <v>1.128143884114172</v>
      </c>
      <c r="M1786">
        <f t="shared" si="277"/>
        <v>1.2727279129240654</v>
      </c>
      <c r="N1786">
        <f t="shared" si="278"/>
        <v>1.2727279129240654</v>
      </c>
      <c r="O1786">
        <f t="shared" si="279"/>
        <v>1.2727279129240654</v>
      </c>
    </row>
    <row r="1787" spans="1:15">
      <c r="A1787">
        <f t="shared" si="274"/>
        <v>1786</v>
      </c>
      <c r="B1787">
        <f>train!G1787</f>
        <v>298.10000000000002</v>
      </c>
      <c r="C1787">
        <f>train!J1787</f>
        <v>201.3</v>
      </c>
      <c r="D1787">
        <f>train!M1787</f>
        <v>214.7</v>
      </c>
      <c r="E1787">
        <f>train!P1787</f>
        <v>9.6999999999999993</v>
      </c>
      <c r="F1787" s="4">
        <f t="shared" si="270"/>
        <v>0.84807965860597445</v>
      </c>
      <c r="G1787" s="4">
        <f t="shared" si="271"/>
        <v>0.56025605343723905</v>
      </c>
      <c r="H1787" s="4">
        <f t="shared" si="272"/>
        <v>0.56025605343723905</v>
      </c>
      <c r="I1787" s="4">
        <f t="shared" si="273"/>
        <v>0.48499999999999999</v>
      </c>
      <c r="J1787">
        <f t="shared" si="275"/>
        <v>1</v>
      </c>
      <c r="K1787" t="str">
        <f>train!T1787</f>
        <v>yes</v>
      </c>
      <c r="L1787">
        <f t="shared" si="276"/>
        <v>1.128143884114172</v>
      </c>
      <c r="M1787">
        <f t="shared" si="277"/>
        <v>1.2578703423514552</v>
      </c>
      <c r="N1787">
        <f t="shared" si="278"/>
        <v>1.2578703423514552</v>
      </c>
      <c r="O1787">
        <f t="shared" si="279"/>
        <v>1.2578703423514552</v>
      </c>
    </row>
    <row r="1788" spans="1:15">
      <c r="A1788">
        <f t="shared" si="274"/>
        <v>1787</v>
      </c>
      <c r="B1788">
        <f>train!G1788</f>
        <v>119.3</v>
      </c>
      <c r="C1788">
        <f>train!J1788</f>
        <v>185.1</v>
      </c>
      <c r="D1788">
        <f>train!M1788</f>
        <v>157</v>
      </c>
      <c r="E1788">
        <f>train!P1788</f>
        <v>10.9</v>
      </c>
      <c r="F1788" s="4">
        <f t="shared" si="270"/>
        <v>0.33940256045519201</v>
      </c>
      <c r="G1788" s="4">
        <f t="shared" si="271"/>
        <v>0.51516838296688006</v>
      </c>
      <c r="H1788" s="4">
        <f t="shared" si="272"/>
        <v>0.51516838296688006</v>
      </c>
      <c r="I1788" s="4">
        <f t="shared" si="273"/>
        <v>0.54500000000000004</v>
      </c>
      <c r="J1788">
        <f t="shared" si="275"/>
        <v>2</v>
      </c>
      <c r="K1788" t="str">
        <f>train!T1788</f>
        <v>no</v>
      </c>
      <c r="L1788">
        <f t="shared" si="276"/>
        <v>1.128143884114172</v>
      </c>
      <c r="M1788">
        <f t="shared" si="277"/>
        <v>0.97109012128687644</v>
      </c>
      <c r="N1788">
        <f t="shared" si="278"/>
        <v>0.97109012128687644</v>
      </c>
      <c r="O1788">
        <f t="shared" si="279"/>
        <v>0.97109012128687644</v>
      </c>
    </row>
    <row r="1789" spans="1:15">
      <c r="A1789">
        <f t="shared" si="274"/>
        <v>1788</v>
      </c>
      <c r="B1789">
        <f>train!G1789</f>
        <v>242.5</v>
      </c>
      <c r="C1789">
        <f>train!J1789</f>
        <v>232.9</v>
      </c>
      <c r="D1789">
        <f>train!M1789</f>
        <v>154</v>
      </c>
      <c r="E1789">
        <f>train!P1789</f>
        <v>9.6</v>
      </c>
      <c r="F1789" s="4">
        <f t="shared" si="270"/>
        <v>0.68990042674253205</v>
      </c>
      <c r="G1789" s="4">
        <f t="shared" si="271"/>
        <v>0.64820484274979129</v>
      </c>
      <c r="H1789" s="4">
        <f t="shared" si="272"/>
        <v>0.64820484274979129</v>
      </c>
      <c r="I1789" s="4">
        <f t="shared" si="273"/>
        <v>0.48</v>
      </c>
      <c r="J1789">
        <f t="shared" si="275"/>
        <v>1</v>
      </c>
      <c r="K1789" t="str">
        <f>train!T1789</f>
        <v>no</v>
      </c>
      <c r="L1789">
        <f t="shared" si="276"/>
        <v>1.128143884114172</v>
      </c>
      <c r="M1789">
        <f t="shared" si="277"/>
        <v>1.2436645991376016</v>
      </c>
      <c r="N1789">
        <f t="shared" si="278"/>
        <v>1.2436645991376016</v>
      </c>
      <c r="O1789">
        <f t="shared" si="279"/>
        <v>1.2436645991376016</v>
      </c>
    </row>
    <row r="1790" spans="1:15">
      <c r="A1790">
        <f t="shared" si="274"/>
        <v>1789</v>
      </c>
      <c r="B1790">
        <f>train!G1790</f>
        <v>222.1</v>
      </c>
      <c r="C1790">
        <f>train!J1790</f>
        <v>160.6</v>
      </c>
      <c r="D1790">
        <f>train!M1790</f>
        <v>218.8</v>
      </c>
      <c r="E1790">
        <f>train!P1790</f>
        <v>13.6</v>
      </c>
      <c r="F1790" s="4">
        <f t="shared" si="270"/>
        <v>0.63186344238975811</v>
      </c>
      <c r="G1790" s="4">
        <f t="shared" si="271"/>
        <v>0.44698023935429998</v>
      </c>
      <c r="H1790" s="4">
        <f t="shared" si="272"/>
        <v>0.44698023935429998</v>
      </c>
      <c r="I1790" s="4">
        <f t="shared" si="273"/>
        <v>0.67999999999999994</v>
      </c>
      <c r="J1790">
        <f t="shared" si="275"/>
        <v>2</v>
      </c>
      <c r="K1790" t="str">
        <f>train!T1790</f>
        <v>yes</v>
      </c>
      <c r="L1790">
        <f t="shared" si="276"/>
        <v>1.128143884114172</v>
      </c>
      <c r="M1790">
        <f t="shared" si="277"/>
        <v>1.1230467837873406</v>
      </c>
      <c r="N1790">
        <f t="shared" si="278"/>
        <v>1.1230467837873406</v>
      </c>
      <c r="O1790">
        <f t="shared" si="279"/>
        <v>1.1230467837873406</v>
      </c>
    </row>
    <row r="1791" spans="1:15">
      <c r="A1791">
        <f t="shared" si="274"/>
        <v>1790</v>
      </c>
      <c r="B1791">
        <f>train!G1791</f>
        <v>236.2</v>
      </c>
      <c r="C1791">
        <f>train!J1791</f>
        <v>273.89999999999998</v>
      </c>
      <c r="D1791">
        <f>train!M1791</f>
        <v>227</v>
      </c>
      <c r="E1791">
        <f>train!P1791</f>
        <v>10.1</v>
      </c>
      <c r="F1791" s="4">
        <f t="shared" si="270"/>
        <v>0.67197724039829299</v>
      </c>
      <c r="G1791" s="4">
        <f t="shared" si="271"/>
        <v>0.76231561369329237</v>
      </c>
      <c r="H1791" s="4">
        <f t="shared" si="272"/>
        <v>0.76231561369329237</v>
      </c>
      <c r="I1791" s="4">
        <f t="shared" si="273"/>
        <v>0.505</v>
      </c>
      <c r="J1791">
        <f t="shared" si="275"/>
        <v>1</v>
      </c>
      <c r="K1791" t="str">
        <f>train!T1791</f>
        <v>yes</v>
      </c>
      <c r="L1791">
        <f t="shared" si="276"/>
        <v>1.128143884114172</v>
      </c>
      <c r="M1791">
        <f t="shared" si="277"/>
        <v>1.3670510602660264</v>
      </c>
      <c r="N1791">
        <f t="shared" si="278"/>
        <v>1.3670510602660264</v>
      </c>
      <c r="O1791">
        <f t="shared" si="279"/>
        <v>1.3670510602660264</v>
      </c>
    </row>
    <row r="1792" spans="1:15">
      <c r="A1792">
        <f t="shared" si="274"/>
        <v>1791</v>
      </c>
      <c r="B1792">
        <f>train!G1792</f>
        <v>144.19999999999999</v>
      </c>
      <c r="C1792">
        <f>train!J1792</f>
        <v>212.2</v>
      </c>
      <c r="D1792">
        <f>train!M1792</f>
        <v>169.3</v>
      </c>
      <c r="E1792">
        <f>train!P1792</f>
        <v>9.5</v>
      </c>
      <c r="F1792" s="4">
        <f t="shared" si="270"/>
        <v>0.41024182076813653</v>
      </c>
      <c r="G1792" s="4">
        <f t="shared" si="271"/>
        <v>0.59059281937099917</v>
      </c>
      <c r="H1792" s="4">
        <f t="shared" si="272"/>
        <v>0.59059281937099917</v>
      </c>
      <c r="I1792" s="4">
        <f t="shared" si="273"/>
        <v>0.47499999999999998</v>
      </c>
      <c r="J1792">
        <f t="shared" si="275"/>
        <v>2</v>
      </c>
      <c r="K1792" t="str">
        <f>train!T1792</f>
        <v>no</v>
      </c>
      <c r="L1792">
        <f t="shared" si="276"/>
        <v>1.128143884114172</v>
      </c>
      <c r="M1792">
        <f t="shared" si="277"/>
        <v>1.0447598327330196</v>
      </c>
      <c r="N1792">
        <f t="shared" si="278"/>
        <v>1.0447598327330196</v>
      </c>
      <c r="O1792">
        <f t="shared" si="279"/>
        <v>1.0447598327330196</v>
      </c>
    </row>
    <row r="1793" spans="1:15">
      <c r="A1793">
        <f t="shared" si="274"/>
        <v>1792</v>
      </c>
      <c r="B1793">
        <f>train!G1793</f>
        <v>154.6</v>
      </c>
      <c r="C1793">
        <f>train!J1793</f>
        <v>241.6</v>
      </c>
      <c r="D1793">
        <f>train!M1793</f>
        <v>160</v>
      </c>
      <c r="E1793">
        <f>train!P1793</f>
        <v>12.6</v>
      </c>
      <c r="F1793" s="4">
        <f t="shared" si="270"/>
        <v>0.43982930298719769</v>
      </c>
      <c r="G1793" s="4">
        <f t="shared" si="271"/>
        <v>0.67241859170609519</v>
      </c>
      <c r="H1793" s="4">
        <f t="shared" si="272"/>
        <v>0.67241859170609519</v>
      </c>
      <c r="I1793" s="4">
        <f t="shared" si="273"/>
        <v>0.63</v>
      </c>
      <c r="J1793">
        <f t="shared" si="275"/>
        <v>1</v>
      </c>
      <c r="K1793" t="str">
        <f>train!T1793</f>
        <v>no</v>
      </c>
      <c r="L1793">
        <f t="shared" si="276"/>
        <v>1.128143884114172</v>
      </c>
      <c r="M1793">
        <f t="shared" si="277"/>
        <v>1.2225560685343724</v>
      </c>
      <c r="N1793">
        <f t="shared" si="278"/>
        <v>1.2225560685343724</v>
      </c>
      <c r="O1793">
        <f t="shared" si="279"/>
        <v>1.2225560685343724</v>
      </c>
    </row>
    <row r="1794" spans="1:15">
      <c r="A1794">
        <f t="shared" si="274"/>
        <v>1793</v>
      </c>
      <c r="B1794">
        <f>train!G1794</f>
        <v>137.4</v>
      </c>
      <c r="C1794">
        <f>train!J1794</f>
        <v>176.7</v>
      </c>
      <c r="D1794">
        <f>train!M1794</f>
        <v>188.2</v>
      </c>
      <c r="E1794">
        <f>train!P1794</f>
        <v>10.199999999999999</v>
      </c>
      <c r="F1794" s="4">
        <f t="shared" ref="F1794:F1857" si="280">(B1794-$W$3)/($W$2-$W$3)</f>
        <v>0.39089615931721194</v>
      </c>
      <c r="G1794" s="4">
        <f t="shared" ref="G1794:G1857" si="281">(C1794-$W$5)/($W$4-$W$5)</f>
        <v>0.49178959087113827</v>
      </c>
      <c r="H1794" s="4">
        <f t="shared" ref="H1794:H1857" si="282">(C1794-$W$5)/($W$4-$W$5)</f>
        <v>0.49178959087113827</v>
      </c>
      <c r="I1794" s="4">
        <f t="shared" ref="I1794:I1857" si="283">(E1794-$W$9)/($W$8-$W$9)</f>
        <v>0.51</v>
      </c>
      <c r="J1794">
        <f t="shared" si="275"/>
        <v>2</v>
      </c>
      <c r="K1794" t="str">
        <f>train!T1794</f>
        <v>no</v>
      </c>
      <c r="L1794">
        <f t="shared" si="276"/>
        <v>1.128143884114172</v>
      </c>
      <c r="M1794">
        <f t="shared" si="277"/>
        <v>0.9468969377642692</v>
      </c>
      <c r="N1794">
        <f t="shared" si="278"/>
        <v>0.9468969377642692</v>
      </c>
      <c r="O1794">
        <f t="shared" si="279"/>
        <v>0.9468969377642692</v>
      </c>
    </row>
    <row r="1795" spans="1:15">
      <c r="A1795">
        <f t="shared" ref="A1795:A1858" si="284">ROW()-1</f>
        <v>1794</v>
      </c>
      <c r="B1795">
        <f>train!G1795</f>
        <v>103.7</v>
      </c>
      <c r="C1795">
        <f>train!J1795</f>
        <v>127</v>
      </c>
      <c r="D1795">
        <f>train!M1795</f>
        <v>329.3</v>
      </c>
      <c r="E1795">
        <f>train!P1795</f>
        <v>14.4</v>
      </c>
      <c r="F1795" s="4">
        <f t="shared" si="280"/>
        <v>0.29502133712660028</v>
      </c>
      <c r="G1795" s="4">
        <f t="shared" si="281"/>
        <v>0.35346507097133312</v>
      </c>
      <c r="H1795" s="4">
        <f t="shared" si="282"/>
        <v>0.35346507097133312</v>
      </c>
      <c r="I1795" s="4">
        <f t="shared" si="283"/>
        <v>0.72</v>
      </c>
      <c r="J1795">
        <f t="shared" ref="J1795:J1858" si="285">MATCH(MIN(L1795:O1795),L1795:O1795,0)</f>
        <v>2</v>
      </c>
      <c r="K1795" t="str">
        <f>train!T1795</f>
        <v>no</v>
      </c>
      <c r="L1795">
        <f t="shared" ref="L1795:L1858" si="286">SQRT(($F$2-$Z$3)^2+($G$2-$AA$3)^2+($H$2-$AB$3)^2+($I$2-$AC$3)^2)</f>
        <v>1.128143884114172</v>
      </c>
      <c r="M1795">
        <f t="shared" ref="M1795:M1858" si="287">SQRT((F1795-$Z$4)^2+(G1795-$AA$4)^2+(H1795-$AB$4)^2+(I1795-$AC$4)^2)</f>
        <v>0.92483117494681499</v>
      </c>
      <c r="N1795">
        <f t="shared" ref="N1795:N1858" si="288">SQRT((F1795-$Z$5)^2+(G1795-$AA$5)^2+(H1795-$AB$5)^2+(I1795-$AC$5)^2)</f>
        <v>0.92483117494681499</v>
      </c>
      <c r="O1795">
        <f t="shared" ref="O1795:O1858" si="289">SQRT((F1795-$Z$6)^2+(G1795-$AA$6)^2+(H1795-$AB$6)^2+(I1795-$AC$6)^2)</f>
        <v>0.92483117494681499</v>
      </c>
    </row>
    <row r="1796" spans="1:15">
      <c r="A1796">
        <f t="shared" si="284"/>
        <v>1795</v>
      </c>
      <c r="B1796">
        <f>train!G1796</f>
        <v>136.6</v>
      </c>
      <c r="C1796">
        <f>train!J1796</f>
        <v>209.4</v>
      </c>
      <c r="D1796">
        <f>train!M1796</f>
        <v>161.1</v>
      </c>
      <c r="E1796">
        <f>train!P1796</f>
        <v>12.2</v>
      </c>
      <c r="F1796" s="4">
        <f t="shared" si="280"/>
        <v>0.38862019914651491</v>
      </c>
      <c r="G1796" s="4">
        <f t="shared" si="281"/>
        <v>0.58279988867241861</v>
      </c>
      <c r="H1796" s="4">
        <f t="shared" si="282"/>
        <v>0.58279988867241861</v>
      </c>
      <c r="I1796" s="4">
        <f t="shared" si="283"/>
        <v>0.61</v>
      </c>
      <c r="J1796">
        <f t="shared" si="285"/>
        <v>2</v>
      </c>
      <c r="K1796" t="str">
        <f>train!T1796</f>
        <v>yes</v>
      </c>
      <c r="L1796">
        <f t="shared" si="286"/>
        <v>1.128143884114172</v>
      </c>
      <c r="M1796">
        <f t="shared" si="287"/>
        <v>1.0965569203912053</v>
      </c>
      <c r="N1796">
        <f t="shared" si="288"/>
        <v>1.0965569203912053</v>
      </c>
      <c r="O1796">
        <f t="shared" si="289"/>
        <v>1.0965569203912053</v>
      </c>
    </row>
    <row r="1797" spans="1:15">
      <c r="A1797">
        <f t="shared" si="284"/>
        <v>1796</v>
      </c>
      <c r="B1797">
        <f>train!G1797</f>
        <v>289.8</v>
      </c>
      <c r="C1797">
        <f>train!J1797</f>
        <v>255.6</v>
      </c>
      <c r="D1797">
        <f>train!M1797</f>
        <v>242.8</v>
      </c>
      <c r="E1797">
        <f>train!P1797</f>
        <v>11.7</v>
      </c>
      <c r="F1797" s="4">
        <f t="shared" si="280"/>
        <v>0.82446657183499295</v>
      </c>
      <c r="G1797" s="4">
        <f t="shared" si="281"/>
        <v>0.71138324519899798</v>
      </c>
      <c r="H1797" s="4">
        <f t="shared" si="282"/>
        <v>0.71138324519899798</v>
      </c>
      <c r="I1797" s="4">
        <f t="shared" si="283"/>
        <v>0.58499999999999996</v>
      </c>
      <c r="J1797">
        <f t="shared" si="285"/>
        <v>1</v>
      </c>
      <c r="K1797" t="str">
        <f>train!T1797</f>
        <v>yes</v>
      </c>
      <c r="L1797">
        <f t="shared" si="286"/>
        <v>1.128143884114172</v>
      </c>
      <c r="M1797">
        <f t="shared" si="287"/>
        <v>1.4262196083258218</v>
      </c>
      <c r="N1797">
        <f t="shared" si="288"/>
        <v>1.4262196083258218</v>
      </c>
      <c r="O1797">
        <f t="shared" si="289"/>
        <v>1.4262196083258218</v>
      </c>
    </row>
    <row r="1798" spans="1:15">
      <c r="A1798">
        <f t="shared" si="284"/>
        <v>1797</v>
      </c>
      <c r="B1798">
        <f>train!G1798</f>
        <v>260.89999999999998</v>
      </c>
      <c r="C1798">
        <f>train!J1798</f>
        <v>168.5</v>
      </c>
      <c r="D1798">
        <f>train!M1798</f>
        <v>178.3</v>
      </c>
      <c r="E1798">
        <f>train!P1798</f>
        <v>13.3</v>
      </c>
      <c r="F1798" s="4">
        <f t="shared" si="280"/>
        <v>0.7422475106685632</v>
      </c>
      <c r="G1798" s="4">
        <f t="shared" si="281"/>
        <v>0.46896743668243807</v>
      </c>
      <c r="H1798" s="4">
        <f t="shared" si="282"/>
        <v>0.46896743668243807</v>
      </c>
      <c r="I1798" s="4">
        <f t="shared" si="283"/>
        <v>0.66500000000000004</v>
      </c>
      <c r="J1798">
        <f t="shared" si="285"/>
        <v>1</v>
      </c>
      <c r="K1798" t="str">
        <f>train!T1798</f>
        <v>no</v>
      </c>
      <c r="L1798">
        <f t="shared" si="286"/>
        <v>1.128143884114172</v>
      </c>
      <c r="M1798">
        <f t="shared" si="287"/>
        <v>1.1970869978538201</v>
      </c>
      <c r="N1798">
        <f t="shared" si="288"/>
        <v>1.1970869978538201</v>
      </c>
      <c r="O1798">
        <f t="shared" si="289"/>
        <v>1.1970869978538201</v>
      </c>
    </row>
    <row r="1799" spans="1:15">
      <c r="A1799">
        <f t="shared" si="284"/>
        <v>1798</v>
      </c>
      <c r="B1799">
        <f>train!G1799</f>
        <v>195.6</v>
      </c>
      <c r="C1799">
        <f>train!J1799</f>
        <v>126.4</v>
      </c>
      <c r="D1799">
        <f>train!M1799</f>
        <v>148.6</v>
      </c>
      <c r="E1799">
        <f>train!P1799</f>
        <v>14.2</v>
      </c>
      <c r="F1799" s="4">
        <f t="shared" si="280"/>
        <v>0.55647226173541964</v>
      </c>
      <c r="G1799" s="4">
        <f t="shared" si="281"/>
        <v>0.35179515725020877</v>
      </c>
      <c r="H1799" s="4">
        <f t="shared" si="282"/>
        <v>0.35179515725020877</v>
      </c>
      <c r="I1799" s="4">
        <f t="shared" si="283"/>
        <v>0.71</v>
      </c>
      <c r="J1799">
        <f t="shared" si="285"/>
        <v>2</v>
      </c>
      <c r="K1799" t="str">
        <f>train!T1799</f>
        <v>no</v>
      </c>
      <c r="L1799">
        <f t="shared" si="286"/>
        <v>1.128143884114172</v>
      </c>
      <c r="M1799">
        <f t="shared" si="287"/>
        <v>1.0301849559231253</v>
      </c>
      <c r="N1799">
        <f t="shared" si="288"/>
        <v>1.0301849559231253</v>
      </c>
      <c r="O1799">
        <f t="shared" si="289"/>
        <v>1.0301849559231253</v>
      </c>
    </row>
    <row r="1800" spans="1:15">
      <c r="A1800">
        <f t="shared" si="284"/>
        <v>1799</v>
      </c>
      <c r="B1800">
        <f>train!G1800</f>
        <v>222.2</v>
      </c>
      <c r="C1800">
        <f>train!J1800</f>
        <v>162.5</v>
      </c>
      <c r="D1800">
        <f>train!M1800</f>
        <v>184.9</v>
      </c>
      <c r="E1800">
        <f>train!P1800</f>
        <v>11.9</v>
      </c>
      <c r="F1800" s="4">
        <f t="shared" si="280"/>
        <v>0.63214793741109532</v>
      </c>
      <c r="G1800" s="4">
        <f t="shared" si="281"/>
        <v>0.45226829947119396</v>
      </c>
      <c r="H1800" s="4">
        <f t="shared" si="282"/>
        <v>0.45226829947119396</v>
      </c>
      <c r="I1800" s="4">
        <f t="shared" si="283"/>
        <v>0.59499999999999997</v>
      </c>
      <c r="J1800">
        <f t="shared" si="285"/>
        <v>2</v>
      </c>
      <c r="K1800" t="str">
        <f>train!T1800</f>
        <v>no</v>
      </c>
      <c r="L1800">
        <f t="shared" si="286"/>
        <v>1.128143884114172</v>
      </c>
      <c r="M1800">
        <f t="shared" si="287"/>
        <v>1.0782992368476541</v>
      </c>
      <c r="N1800">
        <f t="shared" si="288"/>
        <v>1.0782992368476541</v>
      </c>
      <c r="O1800">
        <f t="shared" si="289"/>
        <v>1.0782992368476541</v>
      </c>
    </row>
    <row r="1801" spans="1:15">
      <c r="A1801">
        <f t="shared" si="284"/>
        <v>1800</v>
      </c>
      <c r="B1801">
        <f>train!G1801</f>
        <v>172.9</v>
      </c>
      <c r="C1801">
        <f>train!J1801</f>
        <v>183</v>
      </c>
      <c r="D1801">
        <f>train!M1801</f>
        <v>226.4</v>
      </c>
      <c r="E1801">
        <f>train!P1801</f>
        <v>9.8000000000000007</v>
      </c>
      <c r="F1801" s="4">
        <f t="shared" si="280"/>
        <v>0.49189189189189192</v>
      </c>
      <c r="G1801" s="4">
        <f t="shared" si="281"/>
        <v>0.50932368494294455</v>
      </c>
      <c r="H1801" s="4">
        <f t="shared" si="282"/>
        <v>0.50932368494294455</v>
      </c>
      <c r="I1801" s="4">
        <f t="shared" si="283"/>
        <v>0.49000000000000005</v>
      </c>
      <c r="J1801">
        <f t="shared" si="285"/>
        <v>2</v>
      </c>
      <c r="K1801" t="str">
        <f>train!T1801</f>
        <v>yes</v>
      </c>
      <c r="L1801">
        <f t="shared" si="286"/>
        <v>1.128143884114172</v>
      </c>
      <c r="M1801">
        <f t="shared" si="287"/>
        <v>1.0004393361902082</v>
      </c>
      <c r="N1801">
        <f t="shared" si="288"/>
        <v>1.0004393361902082</v>
      </c>
      <c r="O1801">
        <f t="shared" si="289"/>
        <v>1.0004393361902082</v>
      </c>
    </row>
    <row r="1802" spans="1:15">
      <c r="A1802">
        <f t="shared" si="284"/>
        <v>1801</v>
      </c>
      <c r="B1802">
        <f>train!G1802</f>
        <v>249.8</v>
      </c>
      <c r="C1802">
        <f>train!J1802</f>
        <v>242.4</v>
      </c>
      <c r="D1802">
        <f>train!M1802</f>
        <v>231.8</v>
      </c>
      <c r="E1802">
        <f>train!P1802</f>
        <v>11.6</v>
      </c>
      <c r="F1802" s="4">
        <f t="shared" si="280"/>
        <v>0.71066856330014228</v>
      </c>
      <c r="G1802" s="4">
        <f t="shared" si="281"/>
        <v>0.67464514333426107</v>
      </c>
      <c r="H1802" s="4">
        <f t="shared" si="282"/>
        <v>0.67464514333426107</v>
      </c>
      <c r="I1802" s="4">
        <f t="shared" si="283"/>
        <v>0.57999999999999996</v>
      </c>
      <c r="J1802">
        <f t="shared" si="285"/>
        <v>1</v>
      </c>
      <c r="K1802" t="str">
        <f>train!T1802</f>
        <v>yes</v>
      </c>
      <c r="L1802">
        <f t="shared" si="286"/>
        <v>1.128143884114172</v>
      </c>
      <c r="M1802">
        <f t="shared" si="287"/>
        <v>1.3235338853660301</v>
      </c>
      <c r="N1802">
        <f t="shared" si="288"/>
        <v>1.3235338853660301</v>
      </c>
      <c r="O1802">
        <f t="shared" si="289"/>
        <v>1.3235338853660301</v>
      </c>
    </row>
    <row r="1803" spans="1:15">
      <c r="A1803">
        <f t="shared" si="284"/>
        <v>1802</v>
      </c>
      <c r="B1803">
        <f>train!G1803</f>
        <v>154.5</v>
      </c>
      <c r="C1803">
        <f>train!J1803</f>
        <v>216.2</v>
      </c>
      <c r="D1803">
        <f>train!M1803</f>
        <v>229.8</v>
      </c>
      <c r="E1803">
        <f>train!P1803</f>
        <v>13.7</v>
      </c>
      <c r="F1803" s="4">
        <f t="shared" si="280"/>
        <v>0.4395448079658606</v>
      </c>
      <c r="G1803" s="4">
        <f t="shared" si="281"/>
        <v>0.60172557751182854</v>
      </c>
      <c r="H1803" s="4">
        <f t="shared" si="282"/>
        <v>0.60172557751182854</v>
      </c>
      <c r="I1803" s="4">
        <f t="shared" si="283"/>
        <v>0.68499999999999994</v>
      </c>
      <c r="J1803">
        <f t="shared" si="285"/>
        <v>1</v>
      </c>
      <c r="K1803" t="str">
        <f>train!T1803</f>
        <v>no</v>
      </c>
      <c r="L1803">
        <f t="shared" si="286"/>
        <v>1.128143884114172</v>
      </c>
      <c r="M1803">
        <f t="shared" si="287"/>
        <v>1.1775279102737364</v>
      </c>
      <c r="N1803">
        <f t="shared" si="288"/>
        <v>1.1775279102737364</v>
      </c>
      <c r="O1803">
        <f t="shared" si="289"/>
        <v>1.1775279102737364</v>
      </c>
    </row>
    <row r="1804" spans="1:15">
      <c r="A1804">
        <f t="shared" si="284"/>
        <v>1803</v>
      </c>
      <c r="B1804">
        <f>train!G1804</f>
        <v>90.4</v>
      </c>
      <c r="C1804">
        <f>train!J1804</f>
        <v>276.2</v>
      </c>
      <c r="D1804">
        <f>train!M1804</f>
        <v>146.5</v>
      </c>
      <c r="E1804">
        <f>train!P1804</f>
        <v>12.7</v>
      </c>
      <c r="F1804" s="4">
        <f t="shared" si="280"/>
        <v>0.25718349928876244</v>
      </c>
      <c r="G1804" s="4">
        <f t="shared" si="281"/>
        <v>0.7687169496242694</v>
      </c>
      <c r="H1804" s="4">
        <f t="shared" si="282"/>
        <v>0.7687169496242694</v>
      </c>
      <c r="I1804" s="4">
        <f t="shared" si="283"/>
        <v>0.63500000000000001</v>
      </c>
      <c r="J1804">
        <f t="shared" si="285"/>
        <v>1</v>
      </c>
      <c r="K1804" t="str">
        <f>train!T1804</f>
        <v>no</v>
      </c>
      <c r="L1804">
        <f t="shared" si="286"/>
        <v>1.128143884114172</v>
      </c>
      <c r="M1804">
        <f t="shared" si="287"/>
        <v>1.2849979959461788</v>
      </c>
      <c r="N1804">
        <f t="shared" si="288"/>
        <v>1.2849979959461788</v>
      </c>
      <c r="O1804">
        <f t="shared" si="289"/>
        <v>1.2849979959461788</v>
      </c>
    </row>
    <row r="1805" spans="1:15">
      <c r="A1805">
        <f t="shared" si="284"/>
        <v>1804</v>
      </c>
      <c r="B1805">
        <f>train!G1805</f>
        <v>268.8</v>
      </c>
      <c r="C1805">
        <f>train!J1805</f>
        <v>246.6</v>
      </c>
      <c r="D1805">
        <f>train!M1805</f>
        <v>271.89999999999998</v>
      </c>
      <c r="E1805">
        <f>train!P1805</f>
        <v>16.399999999999999</v>
      </c>
      <c r="F1805" s="4">
        <f t="shared" si="280"/>
        <v>0.76472261735419633</v>
      </c>
      <c r="G1805" s="4">
        <f t="shared" si="281"/>
        <v>0.68633453938213185</v>
      </c>
      <c r="H1805" s="4">
        <f t="shared" si="282"/>
        <v>0.68633453938213185</v>
      </c>
      <c r="I1805" s="4">
        <f t="shared" si="283"/>
        <v>0.82</v>
      </c>
      <c r="J1805">
        <f t="shared" si="285"/>
        <v>1</v>
      </c>
      <c r="K1805" t="str">
        <f>train!T1805</f>
        <v>no</v>
      </c>
      <c r="L1805">
        <f t="shared" si="286"/>
        <v>1.128143884114172</v>
      </c>
      <c r="M1805">
        <f t="shared" si="287"/>
        <v>1.4830073773892085</v>
      </c>
      <c r="N1805">
        <f t="shared" si="288"/>
        <v>1.4830073773892085</v>
      </c>
      <c r="O1805">
        <f t="shared" si="289"/>
        <v>1.4830073773892085</v>
      </c>
    </row>
    <row r="1806" spans="1:15">
      <c r="A1806">
        <f t="shared" si="284"/>
        <v>1805</v>
      </c>
      <c r="B1806">
        <f>train!G1806</f>
        <v>106.1</v>
      </c>
      <c r="C1806">
        <f>train!J1806</f>
        <v>157.6</v>
      </c>
      <c r="D1806">
        <f>train!M1806</f>
        <v>192.5</v>
      </c>
      <c r="E1806">
        <f>train!P1806</f>
        <v>8.1</v>
      </c>
      <c r="F1806" s="4">
        <f t="shared" si="280"/>
        <v>0.30184921763869133</v>
      </c>
      <c r="G1806" s="4">
        <f t="shared" si="281"/>
        <v>0.43863067074867795</v>
      </c>
      <c r="H1806" s="4">
        <f t="shared" si="282"/>
        <v>0.43863067074867795</v>
      </c>
      <c r="I1806" s="4">
        <f t="shared" si="283"/>
        <v>0.40499999999999997</v>
      </c>
      <c r="J1806">
        <f t="shared" si="285"/>
        <v>2</v>
      </c>
      <c r="K1806" t="str">
        <f>train!T1806</f>
        <v>no</v>
      </c>
      <c r="L1806">
        <f t="shared" si="286"/>
        <v>1.128143884114172</v>
      </c>
      <c r="M1806">
        <f t="shared" si="287"/>
        <v>0.79995729938038584</v>
      </c>
      <c r="N1806">
        <f t="shared" si="288"/>
        <v>0.79995729938038584</v>
      </c>
      <c r="O1806">
        <f t="shared" si="289"/>
        <v>0.79995729938038584</v>
      </c>
    </row>
    <row r="1807" spans="1:15">
      <c r="A1807">
        <f t="shared" si="284"/>
        <v>1806</v>
      </c>
      <c r="B1807">
        <f>train!G1807</f>
        <v>27</v>
      </c>
      <c r="C1807">
        <f>train!J1807</f>
        <v>160.9</v>
      </c>
      <c r="D1807">
        <f>train!M1807</f>
        <v>279.5</v>
      </c>
      <c r="E1807">
        <f>train!P1807</f>
        <v>10.7</v>
      </c>
      <c r="F1807" s="4">
        <f t="shared" si="280"/>
        <v>7.6813655761024183E-2</v>
      </c>
      <c r="G1807" s="4">
        <f t="shared" si="281"/>
        <v>0.44781519621486221</v>
      </c>
      <c r="H1807" s="4">
        <f t="shared" si="282"/>
        <v>0.44781519621486221</v>
      </c>
      <c r="I1807" s="4">
        <f t="shared" si="283"/>
        <v>0.53499999999999992</v>
      </c>
      <c r="J1807">
        <f t="shared" si="285"/>
        <v>2</v>
      </c>
      <c r="K1807" t="str">
        <f>train!T1807</f>
        <v>no</v>
      </c>
      <c r="L1807">
        <f t="shared" si="286"/>
        <v>1.128143884114172</v>
      </c>
      <c r="M1807">
        <f t="shared" si="287"/>
        <v>0.83258767564340275</v>
      </c>
      <c r="N1807">
        <f t="shared" si="288"/>
        <v>0.83258767564340275</v>
      </c>
      <c r="O1807">
        <f t="shared" si="289"/>
        <v>0.83258767564340275</v>
      </c>
    </row>
    <row r="1808" spans="1:15">
      <c r="A1808">
        <f t="shared" si="284"/>
        <v>1807</v>
      </c>
      <c r="B1808">
        <f>train!G1808</f>
        <v>245</v>
      </c>
      <c r="C1808">
        <f>train!J1808</f>
        <v>180.4</v>
      </c>
      <c r="D1808">
        <f>train!M1808</f>
        <v>262.89999999999998</v>
      </c>
      <c r="E1808">
        <f>train!P1808</f>
        <v>9.6999999999999993</v>
      </c>
      <c r="F1808" s="4">
        <f t="shared" si="280"/>
        <v>0.69701280227596019</v>
      </c>
      <c r="G1808" s="4">
        <f t="shared" si="281"/>
        <v>0.50208739215140552</v>
      </c>
      <c r="H1808" s="4">
        <f t="shared" si="282"/>
        <v>0.50208739215140552</v>
      </c>
      <c r="I1808" s="4">
        <f t="shared" si="283"/>
        <v>0.48499999999999999</v>
      </c>
      <c r="J1808">
        <f t="shared" si="285"/>
        <v>2</v>
      </c>
      <c r="K1808" t="str">
        <f>train!T1808</f>
        <v>no</v>
      </c>
      <c r="L1808">
        <f t="shared" si="286"/>
        <v>1.128143884114172</v>
      </c>
      <c r="M1808">
        <f t="shared" si="287"/>
        <v>1.1069034941002696</v>
      </c>
      <c r="N1808">
        <f t="shared" si="288"/>
        <v>1.1069034941002696</v>
      </c>
      <c r="O1808">
        <f t="shared" si="289"/>
        <v>1.1069034941002696</v>
      </c>
    </row>
    <row r="1809" spans="1:15">
      <c r="A1809">
        <f t="shared" si="284"/>
        <v>1808</v>
      </c>
      <c r="B1809">
        <f>train!G1809</f>
        <v>196.7</v>
      </c>
      <c r="C1809">
        <f>train!J1809</f>
        <v>205.9</v>
      </c>
      <c r="D1809">
        <f>train!M1809</f>
        <v>216.6</v>
      </c>
      <c r="E1809">
        <f>train!P1809</f>
        <v>11.2</v>
      </c>
      <c r="F1809" s="4">
        <f t="shared" si="280"/>
        <v>0.55960170697012801</v>
      </c>
      <c r="G1809" s="4">
        <f t="shared" si="281"/>
        <v>0.57305872529919288</v>
      </c>
      <c r="H1809" s="4">
        <f t="shared" si="282"/>
        <v>0.57305872529919288</v>
      </c>
      <c r="I1809" s="4">
        <f t="shared" si="283"/>
        <v>0.55999999999999994</v>
      </c>
      <c r="J1809">
        <f t="shared" si="285"/>
        <v>1</v>
      </c>
      <c r="K1809" t="str">
        <f>train!T1809</f>
        <v>no</v>
      </c>
      <c r="L1809">
        <f t="shared" si="286"/>
        <v>1.128143884114172</v>
      </c>
      <c r="M1809">
        <f t="shared" si="287"/>
        <v>1.1329371896654079</v>
      </c>
      <c r="N1809">
        <f t="shared" si="288"/>
        <v>1.1329371896654079</v>
      </c>
      <c r="O1809">
        <f t="shared" si="289"/>
        <v>1.1329371896654079</v>
      </c>
    </row>
    <row r="1810" spans="1:15">
      <c r="A1810">
        <f t="shared" si="284"/>
        <v>1809</v>
      </c>
      <c r="B1810">
        <f>train!G1810</f>
        <v>131.19999999999999</v>
      </c>
      <c r="C1810">
        <f>train!J1810</f>
        <v>106.5</v>
      </c>
      <c r="D1810">
        <f>train!M1810</f>
        <v>221.7</v>
      </c>
      <c r="E1810">
        <f>train!P1810</f>
        <v>10.199999999999999</v>
      </c>
      <c r="F1810" s="4">
        <f t="shared" si="280"/>
        <v>0.37325746799431009</v>
      </c>
      <c r="G1810" s="4">
        <f t="shared" si="281"/>
        <v>0.29640968549958252</v>
      </c>
      <c r="H1810" s="4">
        <f t="shared" si="282"/>
        <v>0.29640968549958252</v>
      </c>
      <c r="I1810" s="4">
        <f t="shared" si="283"/>
        <v>0.51</v>
      </c>
      <c r="J1810">
        <f t="shared" si="285"/>
        <v>2</v>
      </c>
      <c r="K1810" t="str">
        <f>train!T1810</f>
        <v>no</v>
      </c>
      <c r="L1810">
        <f t="shared" si="286"/>
        <v>1.128143884114172</v>
      </c>
      <c r="M1810">
        <f t="shared" si="287"/>
        <v>0.75837888995504499</v>
      </c>
      <c r="N1810">
        <f t="shared" si="288"/>
        <v>0.75837888995504499</v>
      </c>
      <c r="O1810">
        <f t="shared" si="289"/>
        <v>0.75837888995504499</v>
      </c>
    </row>
    <row r="1811" spans="1:15">
      <c r="A1811">
        <f t="shared" si="284"/>
        <v>1810</v>
      </c>
      <c r="B1811">
        <f>train!G1811</f>
        <v>149.6</v>
      </c>
      <c r="C1811">
        <f>train!J1811</f>
        <v>239.8</v>
      </c>
      <c r="D1811">
        <f>train!M1811</f>
        <v>293.5</v>
      </c>
      <c r="E1811">
        <f>train!P1811</f>
        <v>7.4</v>
      </c>
      <c r="F1811" s="4">
        <f t="shared" si="280"/>
        <v>0.42560455192034136</v>
      </c>
      <c r="G1811" s="4">
        <f t="shared" si="281"/>
        <v>0.66740885054272192</v>
      </c>
      <c r="H1811" s="4">
        <f t="shared" si="282"/>
        <v>0.66740885054272192</v>
      </c>
      <c r="I1811" s="4">
        <f t="shared" si="283"/>
        <v>0.37</v>
      </c>
      <c r="J1811">
        <f t="shared" si="285"/>
        <v>2</v>
      </c>
      <c r="K1811" t="str">
        <f>train!T1811</f>
        <v>no</v>
      </c>
      <c r="L1811">
        <f t="shared" si="286"/>
        <v>1.128143884114172</v>
      </c>
      <c r="M1811">
        <f t="shared" si="287"/>
        <v>1.0995036981205788</v>
      </c>
      <c r="N1811">
        <f t="shared" si="288"/>
        <v>1.0995036981205788</v>
      </c>
      <c r="O1811">
        <f t="shared" si="289"/>
        <v>1.0995036981205788</v>
      </c>
    </row>
    <row r="1812" spans="1:15">
      <c r="A1812">
        <f t="shared" si="284"/>
        <v>1811</v>
      </c>
      <c r="B1812">
        <f>train!G1812</f>
        <v>239.8</v>
      </c>
      <c r="C1812">
        <f>train!J1812</f>
        <v>251.8</v>
      </c>
      <c r="D1812">
        <f>train!M1812</f>
        <v>168.6</v>
      </c>
      <c r="E1812">
        <f>train!P1812</f>
        <v>10.9</v>
      </c>
      <c r="F1812" s="4">
        <f t="shared" si="280"/>
        <v>0.68221906116642961</v>
      </c>
      <c r="G1812" s="4">
        <f t="shared" si="281"/>
        <v>0.70080712496521014</v>
      </c>
      <c r="H1812" s="4">
        <f t="shared" si="282"/>
        <v>0.70080712496521014</v>
      </c>
      <c r="I1812" s="4">
        <f t="shared" si="283"/>
        <v>0.54500000000000004</v>
      </c>
      <c r="J1812">
        <f t="shared" si="285"/>
        <v>1</v>
      </c>
      <c r="K1812" t="str">
        <f>train!T1812</f>
        <v>no</v>
      </c>
      <c r="L1812">
        <f t="shared" si="286"/>
        <v>1.128143884114172</v>
      </c>
      <c r="M1812">
        <f t="shared" si="287"/>
        <v>1.320874369583577</v>
      </c>
      <c r="N1812">
        <f t="shared" si="288"/>
        <v>1.320874369583577</v>
      </c>
      <c r="O1812">
        <f t="shared" si="289"/>
        <v>1.320874369583577</v>
      </c>
    </row>
    <row r="1813" spans="1:15">
      <c r="A1813">
        <f t="shared" si="284"/>
        <v>1812</v>
      </c>
      <c r="B1813">
        <f>train!G1813</f>
        <v>142.1</v>
      </c>
      <c r="C1813">
        <f>train!J1813</f>
        <v>193</v>
      </c>
      <c r="D1813">
        <f>train!M1813</f>
        <v>253.4</v>
      </c>
      <c r="E1813">
        <f>train!P1813</f>
        <v>11</v>
      </c>
      <c r="F1813" s="4">
        <f t="shared" si="280"/>
        <v>0.40426742532005688</v>
      </c>
      <c r="G1813" s="4">
        <f t="shared" si="281"/>
        <v>0.53715558029501809</v>
      </c>
      <c r="H1813" s="4">
        <f t="shared" si="282"/>
        <v>0.53715558029501809</v>
      </c>
      <c r="I1813" s="4">
        <f t="shared" si="283"/>
        <v>0.55000000000000004</v>
      </c>
      <c r="J1813">
        <f t="shared" si="285"/>
        <v>2</v>
      </c>
      <c r="K1813" t="str">
        <f>train!T1813</f>
        <v>no</v>
      </c>
      <c r="L1813">
        <f t="shared" si="286"/>
        <v>1.128143884114172</v>
      </c>
      <c r="M1813">
        <f t="shared" si="287"/>
        <v>1.0212758618801596</v>
      </c>
      <c r="N1813">
        <f t="shared" si="288"/>
        <v>1.0212758618801596</v>
      </c>
      <c r="O1813">
        <f t="shared" si="289"/>
        <v>1.0212758618801596</v>
      </c>
    </row>
    <row r="1814" spans="1:15">
      <c r="A1814">
        <f t="shared" si="284"/>
        <v>1813</v>
      </c>
      <c r="B1814">
        <f>train!G1814</f>
        <v>193</v>
      </c>
      <c r="C1814">
        <f>train!J1814</f>
        <v>224.8</v>
      </c>
      <c r="D1814">
        <f>train!M1814</f>
        <v>197.6</v>
      </c>
      <c r="E1814">
        <f>train!P1814</f>
        <v>10.3</v>
      </c>
      <c r="F1814" s="4">
        <f t="shared" si="280"/>
        <v>0.54907539118065429</v>
      </c>
      <c r="G1814" s="4">
        <f t="shared" si="281"/>
        <v>0.62566100751461173</v>
      </c>
      <c r="H1814" s="4">
        <f t="shared" si="282"/>
        <v>0.62566100751461173</v>
      </c>
      <c r="I1814" s="4">
        <f t="shared" si="283"/>
        <v>0.51500000000000001</v>
      </c>
      <c r="J1814">
        <f t="shared" si="285"/>
        <v>1</v>
      </c>
      <c r="K1814" t="str">
        <f>train!T1814</f>
        <v>no</v>
      </c>
      <c r="L1814">
        <f t="shared" si="286"/>
        <v>1.128143884114172</v>
      </c>
      <c r="M1814">
        <f t="shared" si="287"/>
        <v>1.1617280997929706</v>
      </c>
      <c r="N1814">
        <f t="shared" si="288"/>
        <v>1.1617280997929706</v>
      </c>
      <c r="O1814">
        <f t="shared" si="289"/>
        <v>1.1617280997929706</v>
      </c>
    </row>
    <row r="1815" spans="1:15">
      <c r="A1815">
        <f t="shared" si="284"/>
        <v>1814</v>
      </c>
      <c r="B1815">
        <f>train!G1815</f>
        <v>206.1</v>
      </c>
      <c r="C1815">
        <f>train!J1815</f>
        <v>224.6</v>
      </c>
      <c r="D1815">
        <f>train!M1815</f>
        <v>256.7</v>
      </c>
      <c r="E1815">
        <f>train!P1815</f>
        <v>13</v>
      </c>
      <c r="F1815" s="4">
        <f t="shared" si="280"/>
        <v>0.58634423897581789</v>
      </c>
      <c r="G1815" s="4">
        <f t="shared" si="281"/>
        <v>0.62510436960757021</v>
      </c>
      <c r="H1815" s="4">
        <f t="shared" si="282"/>
        <v>0.62510436960757021</v>
      </c>
      <c r="I1815" s="4">
        <f t="shared" si="283"/>
        <v>0.65</v>
      </c>
      <c r="J1815">
        <f t="shared" si="285"/>
        <v>1</v>
      </c>
      <c r="K1815" t="str">
        <f>train!T1815</f>
        <v>no</v>
      </c>
      <c r="L1815">
        <f t="shared" si="286"/>
        <v>1.128143884114172</v>
      </c>
      <c r="M1815">
        <f t="shared" si="287"/>
        <v>1.2441103296673839</v>
      </c>
      <c r="N1815">
        <f t="shared" si="288"/>
        <v>1.2441103296673839</v>
      </c>
      <c r="O1815">
        <f t="shared" si="289"/>
        <v>1.2441103296673839</v>
      </c>
    </row>
    <row r="1816" spans="1:15">
      <c r="A1816">
        <f t="shared" si="284"/>
        <v>1815</v>
      </c>
      <c r="B1816">
        <f>train!G1816</f>
        <v>160.30000000000001</v>
      </c>
      <c r="C1816">
        <f>train!J1816</f>
        <v>221.3</v>
      </c>
      <c r="D1816">
        <f>train!M1816</f>
        <v>150.4</v>
      </c>
      <c r="E1816">
        <f>train!P1816</f>
        <v>11.2</v>
      </c>
      <c r="F1816" s="4">
        <f t="shared" si="280"/>
        <v>0.45604551920341396</v>
      </c>
      <c r="G1816" s="4">
        <f t="shared" si="281"/>
        <v>0.61591984414138601</v>
      </c>
      <c r="H1816" s="4">
        <f t="shared" si="282"/>
        <v>0.61591984414138601</v>
      </c>
      <c r="I1816" s="4">
        <f t="shared" si="283"/>
        <v>0.55999999999999994</v>
      </c>
      <c r="J1816">
        <f t="shared" si="285"/>
        <v>1</v>
      </c>
      <c r="K1816" t="str">
        <f>train!T1816</f>
        <v>no</v>
      </c>
      <c r="L1816">
        <f t="shared" si="286"/>
        <v>1.128143884114172</v>
      </c>
      <c r="M1816">
        <f t="shared" si="287"/>
        <v>1.1314999003092354</v>
      </c>
      <c r="N1816">
        <f t="shared" si="288"/>
        <v>1.1314999003092354</v>
      </c>
      <c r="O1816">
        <f t="shared" si="289"/>
        <v>1.1314999003092354</v>
      </c>
    </row>
    <row r="1817" spans="1:15">
      <c r="A1817">
        <f t="shared" si="284"/>
        <v>1816</v>
      </c>
      <c r="B1817">
        <f>train!G1817</f>
        <v>199.9</v>
      </c>
      <c r="C1817">
        <f>train!J1817</f>
        <v>288.39999999999998</v>
      </c>
      <c r="D1817">
        <f>train!M1817</f>
        <v>180.6</v>
      </c>
      <c r="E1817">
        <f>train!P1817</f>
        <v>11.3</v>
      </c>
      <c r="F1817" s="4">
        <f t="shared" si="280"/>
        <v>0.56870554765291614</v>
      </c>
      <c r="G1817" s="4">
        <f t="shared" si="281"/>
        <v>0.80267186195379892</v>
      </c>
      <c r="H1817" s="4">
        <f t="shared" si="282"/>
        <v>0.80267186195379892</v>
      </c>
      <c r="I1817" s="4">
        <f t="shared" si="283"/>
        <v>0.56500000000000006</v>
      </c>
      <c r="J1817">
        <f t="shared" si="285"/>
        <v>1</v>
      </c>
      <c r="K1817" t="str">
        <f>train!T1817</f>
        <v>no</v>
      </c>
      <c r="L1817">
        <f t="shared" si="286"/>
        <v>1.128143884114172</v>
      </c>
      <c r="M1817">
        <f t="shared" si="287"/>
        <v>1.3896817030802271</v>
      </c>
      <c r="N1817">
        <f t="shared" si="288"/>
        <v>1.3896817030802271</v>
      </c>
      <c r="O1817">
        <f t="shared" si="289"/>
        <v>1.3896817030802271</v>
      </c>
    </row>
    <row r="1818" spans="1:15">
      <c r="A1818">
        <f t="shared" si="284"/>
        <v>1817</v>
      </c>
      <c r="B1818">
        <f>train!G1818</f>
        <v>213.1</v>
      </c>
      <c r="C1818">
        <f>train!J1818</f>
        <v>206.2</v>
      </c>
      <c r="D1818">
        <f>train!M1818</f>
        <v>163.4</v>
      </c>
      <c r="E1818">
        <f>train!P1818</f>
        <v>8.9</v>
      </c>
      <c r="F1818" s="4">
        <f t="shared" si="280"/>
        <v>0.60625889046941672</v>
      </c>
      <c r="G1818" s="4">
        <f t="shared" si="281"/>
        <v>0.573893682159755</v>
      </c>
      <c r="H1818" s="4">
        <f t="shared" si="282"/>
        <v>0.573893682159755</v>
      </c>
      <c r="I1818" s="4">
        <f t="shared" si="283"/>
        <v>0.44500000000000001</v>
      </c>
      <c r="J1818">
        <f t="shared" si="285"/>
        <v>2</v>
      </c>
      <c r="K1818" t="str">
        <f>train!T1818</f>
        <v>no</v>
      </c>
      <c r="L1818">
        <f t="shared" si="286"/>
        <v>1.128143884114172</v>
      </c>
      <c r="M1818">
        <f t="shared" si="287"/>
        <v>1.106473117214771</v>
      </c>
      <c r="N1818">
        <f t="shared" si="288"/>
        <v>1.106473117214771</v>
      </c>
      <c r="O1818">
        <f t="shared" si="289"/>
        <v>1.106473117214771</v>
      </c>
    </row>
    <row r="1819" spans="1:15">
      <c r="A1819">
        <f t="shared" si="284"/>
        <v>1818</v>
      </c>
      <c r="B1819">
        <f>train!G1819</f>
        <v>178.3</v>
      </c>
      <c r="C1819">
        <f>train!J1819</f>
        <v>235</v>
      </c>
      <c r="D1819">
        <f>train!M1819</f>
        <v>239.7</v>
      </c>
      <c r="E1819">
        <f>train!P1819</f>
        <v>10.9</v>
      </c>
      <c r="F1819" s="4">
        <f t="shared" si="280"/>
        <v>0.50725462304409674</v>
      </c>
      <c r="G1819" s="4">
        <f t="shared" si="281"/>
        <v>0.65404954077372668</v>
      </c>
      <c r="H1819" s="4">
        <f t="shared" si="282"/>
        <v>0.65404954077372668</v>
      </c>
      <c r="I1819" s="4">
        <f t="shared" si="283"/>
        <v>0.54500000000000004</v>
      </c>
      <c r="J1819">
        <f t="shared" si="285"/>
        <v>1</v>
      </c>
      <c r="K1819" t="str">
        <f>train!T1819</f>
        <v>no</v>
      </c>
      <c r="L1819">
        <f t="shared" si="286"/>
        <v>1.128143884114172</v>
      </c>
      <c r="M1819">
        <f t="shared" si="287"/>
        <v>1.1873895132483925</v>
      </c>
      <c r="N1819">
        <f t="shared" si="288"/>
        <v>1.1873895132483925</v>
      </c>
      <c r="O1819">
        <f t="shared" si="289"/>
        <v>1.1873895132483925</v>
      </c>
    </row>
    <row r="1820" spans="1:15">
      <c r="A1820">
        <f t="shared" si="284"/>
        <v>1819</v>
      </c>
      <c r="B1820">
        <f>train!G1820</f>
        <v>252.3</v>
      </c>
      <c r="C1820">
        <f>train!J1820</f>
        <v>207</v>
      </c>
      <c r="D1820">
        <f>train!M1820</f>
        <v>284.60000000000002</v>
      </c>
      <c r="E1820">
        <f>train!P1820</f>
        <v>12</v>
      </c>
      <c r="F1820" s="4">
        <f t="shared" si="280"/>
        <v>0.71778093883357041</v>
      </c>
      <c r="G1820" s="4">
        <f t="shared" si="281"/>
        <v>0.57612023378792099</v>
      </c>
      <c r="H1820" s="4">
        <f t="shared" si="282"/>
        <v>0.57612023378792099</v>
      </c>
      <c r="I1820" s="4">
        <f t="shared" si="283"/>
        <v>0.6</v>
      </c>
      <c r="J1820">
        <f t="shared" si="285"/>
        <v>1</v>
      </c>
      <c r="K1820" t="str">
        <f>train!T1820</f>
        <v>yes</v>
      </c>
      <c r="L1820">
        <f t="shared" si="286"/>
        <v>1.128143884114172</v>
      </c>
      <c r="M1820">
        <f t="shared" si="287"/>
        <v>1.2405799142790033</v>
      </c>
      <c r="N1820">
        <f t="shared" si="288"/>
        <v>1.2405799142790033</v>
      </c>
      <c r="O1820">
        <f t="shared" si="289"/>
        <v>1.2405799142790033</v>
      </c>
    </row>
    <row r="1821" spans="1:15">
      <c r="A1821">
        <f t="shared" si="284"/>
        <v>1820</v>
      </c>
      <c r="B1821">
        <f>train!G1821</f>
        <v>197.7</v>
      </c>
      <c r="C1821">
        <f>train!J1821</f>
        <v>136.69999999999999</v>
      </c>
      <c r="D1821">
        <f>train!M1821</f>
        <v>244.4</v>
      </c>
      <c r="E1821">
        <f>train!P1821</f>
        <v>13.2</v>
      </c>
      <c r="F1821" s="4">
        <f t="shared" si="280"/>
        <v>0.56244665718349929</v>
      </c>
      <c r="G1821" s="4">
        <f t="shared" si="281"/>
        <v>0.38046200946284436</v>
      </c>
      <c r="H1821" s="4">
        <f t="shared" si="282"/>
        <v>0.38046200946284436</v>
      </c>
      <c r="I1821" s="4">
        <f t="shared" si="283"/>
        <v>0.65999999999999992</v>
      </c>
      <c r="J1821">
        <f t="shared" si="285"/>
        <v>2</v>
      </c>
      <c r="K1821" t="str">
        <f>train!T1821</f>
        <v>no</v>
      </c>
      <c r="L1821">
        <f t="shared" si="286"/>
        <v>1.128143884114172</v>
      </c>
      <c r="M1821">
        <f t="shared" si="287"/>
        <v>1.0205140486372071</v>
      </c>
      <c r="N1821">
        <f t="shared" si="288"/>
        <v>1.0205140486372071</v>
      </c>
      <c r="O1821">
        <f t="shared" si="289"/>
        <v>1.0205140486372071</v>
      </c>
    </row>
    <row r="1822" spans="1:15">
      <c r="A1822">
        <f t="shared" si="284"/>
        <v>1821</v>
      </c>
      <c r="B1822">
        <f>train!G1822</f>
        <v>111.1</v>
      </c>
      <c r="C1822">
        <f>train!J1822</f>
        <v>217.9</v>
      </c>
      <c r="D1822">
        <f>train!M1822</f>
        <v>248.1</v>
      </c>
      <c r="E1822">
        <f>train!P1822</f>
        <v>6.6</v>
      </c>
      <c r="F1822" s="4">
        <f t="shared" si="280"/>
        <v>0.31607396870554766</v>
      </c>
      <c r="G1822" s="4">
        <f t="shared" si="281"/>
        <v>0.60645699972168099</v>
      </c>
      <c r="H1822" s="4">
        <f t="shared" si="282"/>
        <v>0.60645699972168099</v>
      </c>
      <c r="I1822" s="4">
        <f t="shared" si="283"/>
        <v>0.32999999999999996</v>
      </c>
      <c r="J1822">
        <f t="shared" si="285"/>
        <v>2</v>
      </c>
      <c r="K1822" t="str">
        <f>train!T1822</f>
        <v>no</v>
      </c>
      <c r="L1822">
        <f t="shared" si="286"/>
        <v>1.128143884114172</v>
      </c>
      <c r="M1822">
        <f t="shared" si="287"/>
        <v>0.97179367085617585</v>
      </c>
      <c r="N1822">
        <f t="shared" si="288"/>
        <v>0.97179367085617585</v>
      </c>
      <c r="O1822">
        <f t="shared" si="289"/>
        <v>0.97179367085617585</v>
      </c>
    </row>
    <row r="1823" spans="1:15">
      <c r="A1823">
        <f t="shared" si="284"/>
        <v>1822</v>
      </c>
      <c r="B1823">
        <f>train!G1823</f>
        <v>96.5</v>
      </c>
      <c r="C1823">
        <f>train!J1823</f>
        <v>210.2</v>
      </c>
      <c r="D1823">
        <f>train!M1823</f>
        <v>146.4</v>
      </c>
      <c r="E1823">
        <f>train!P1823</f>
        <v>12.5</v>
      </c>
      <c r="F1823" s="4">
        <f t="shared" si="280"/>
        <v>0.27453769559032715</v>
      </c>
      <c r="G1823" s="4">
        <f t="shared" si="281"/>
        <v>0.58502644030058437</v>
      </c>
      <c r="H1823" s="4">
        <f t="shared" si="282"/>
        <v>0.58502644030058437</v>
      </c>
      <c r="I1823" s="4">
        <f t="shared" si="283"/>
        <v>0.625</v>
      </c>
      <c r="J1823">
        <f t="shared" si="285"/>
        <v>2</v>
      </c>
      <c r="K1823" t="str">
        <f>train!T1823</f>
        <v>yes</v>
      </c>
      <c r="L1823">
        <f t="shared" si="286"/>
        <v>1.128143884114172</v>
      </c>
      <c r="M1823">
        <f t="shared" si="287"/>
        <v>1.0726172747078024</v>
      </c>
      <c r="N1823">
        <f t="shared" si="288"/>
        <v>1.0726172747078024</v>
      </c>
      <c r="O1823">
        <f t="shared" si="289"/>
        <v>1.0726172747078024</v>
      </c>
    </row>
    <row r="1824" spans="1:15">
      <c r="A1824">
        <f t="shared" si="284"/>
        <v>1823</v>
      </c>
      <c r="B1824">
        <f>train!G1824</f>
        <v>123.3</v>
      </c>
      <c r="C1824">
        <f>train!J1824</f>
        <v>170</v>
      </c>
      <c r="D1824">
        <f>train!M1824</f>
        <v>165.9</v>
      </c>
      <c r="E1824">
        <f>train!P1824</f>
        <v>12.7</v>
      </c>
      <c r="F1824" s="4">
        <f t="shared" si="280"/>
        <v>0.35078236130867707</v>
      </c>
      <c r="G1824" s="4">
        <f t="shared" si="281"/>
        <v>0.47314222098524911</v>
      </c>
      <c r="H1824" s="4">
        <f t="shared" si="282"/>
        <v>0.47314222098524911</v>
      </c>
      <c r="I1824" s="4">
        <f t="shared" si="283"/>
        <v>0.63500000000000001</v>
      </c>
      <c r="J1824">
        <f t="shared" si="285"/>
        <v>2</v>
      </c>
      <c r="K1824" t="str">
        <f>train!T1824</f>
        <v>no</v>
      </c>
      <c r="L1824">
        <f t="shared" si="286"/>
        <v>1.128143884114172</v>
      </c>
      <c r="M1824">
        <f t="shared" si="287"/>
        <v>0.98691457966887886</v>
      </c>
      <c r="N1824">
        <f t="shared" si="288"/>
        <v>0.98691457966887886</v>
      </c>
      <c r="O1824">
        <f t="shared" si="289"/>
        <v>0.98691457966887886</v>
      </c>
    </row>
    <row r="1825" spans="1:15">
      <c r="A1825">
        <f t="shared" si="284"/>
        <v>1824</v>
      </c>
      <c r="B1825">
        <f>train!G1825</f>
        <v>193.7</v>
      </c>
      <c r="C1825">
        <f>train!J1825</f>
        <v>183.2</v>
      </c>
      <c r="D1825">
        <f>train!M1825</f>
        <v>293.7</v>
      </c>
      <c r="E1825">
        <f>train!P1825</f>
        <v>10.8</v>
      </c>
      <c r="F1825" s="4">
        <f t="shared" si="280"/>
        <v>0.55106685633001418</v>
      </c>
      <c r="G1825" s="4">
        <f t="shared" si="281"/>
        <v>0.50988032284998608</v>
      </c>
      <c r="H1825" s="4">
        <f t="shared" si="282"/>
        <v>0.50988032284998608</v>
      </c>
      <c r="I1825" s="4">
        <f t="shared" si="283"/>
        <v>0.54</v>
      </c>
      <c r="J1825">
        <f t="shared" si="285"/>
        <v>2</v>
      </c>
      <c r="K1825" t="str">
        <f>train!T1825</f>
        <v>no</v>
      </c>
      <c r="L1825">
        <f t="shared" si="286"/>
        <v>1.128143884114172</v>
      </c>
      <c r="M1825">
        <f t="shared" si="287"/>
        <v>1.0560447752840108</v>
      </c>
      <c r="N1825">
        <f t="shared" si="288"/>
        <v>1.0560447752840108</v>
      </c>
      <c r="O1825">
        <f t="shared" si="289"/>
        <v>1.0560447752840108</v>
      </c>
    </row>
    <row r="1826" spans="1:15">
      <c r="A1826">
        <f t="shared" si="284"/>
        <v>1825</v>
      </c>
      <c r="B1826">
        <f>train!G1826</f>
        <v>206.9</v>
      </c>
      <c r="C1826">
        <f>train!J1826</f>
        <v>167.7</v>
      </c>
      <c r="D1826">
        <f>train!M1826</f>
        <v>155.69999999999999</v>
      </c>
      <c r="E1826">
        <f>train!P1826</f>
        <v>10.9</v>
      </c>
      <c r="F1826" s="4">
        <f t="shared" si="280"/>
        <v>0.58862019914651498</v>
      </c>
      <c r="G1826" s="4">
        <f t="shared" si="281"/>
        <v>0.46674088505427214</v>
      </c>
      <c r="H1826" s="4">
        <f t="shared" si="282"/>
        <v>0.46674088505427214</v>
      </c>
      <c r="I1826" s="4">
        <f t="shared" si="283"/>
        <v>0.54500000000000004</v>
      </c>
      <c r="J1826">
        <f t="shared" si="285"/>
        <v>2</v>
      </c>
      <c r="K1826" t="str">
        <f>train!T1826</f>
        <v>no</v>
      </c>
      <c r="L1826">
        <f t="shared" si="286"/>
        <v>1.128143884114172</v>
      </c>
      <c r="M1826">
        <f t="shared" si="287"/>
        <v>1.0388420700018717</v>
      </c>
      <c r="N1826">
        <f t="shared" si="288"/>
        <v>1.0388420700018717</v>
      </c>
      <c r="O1826">
        <f t="shared" si="289"/>
        <v>1.0388420700018717</v>
      </c>
    </row>
    <row r="1827" spans="1:15">
      <c r="A1827">
        <f t="shared" si="284"/>
        <v>1826</v>
      </c>
      <c r="B1827">
        <f>train!G1827</f>
        <v>249.8</v>
      </c>
      <c r="C1827">
        <f>train!J1827</f>
        <v>261.89999999999998</v>
      </c>
      <c r="D1827">
        <f>train!M1827</f>
        <v>166.8</v>
      </c>
      <c r="E1827">
        <f>train!P1827</f>
        <v>12.7</v>
      </c>
      <c r="F1827" s="4">
        <f t="shared" si="280"/>
        <v>0.71066856330014228</v>
      </c>
      <c r="G1827" s="4">
        <f t="shared" si="281"/>
        <v>0.72891733927080427</v>
      </c>
      <c r="H1827" s="4">
        <f t="shared" si="282"/>
        <v>0.72891733927080427</v>
      </c>
      <c r="I1827" s="4">
        <f t="shared" si="283"/>
        <v>0.63500000000000001</v>
      </c>
      <c r="J1827">
        <f t="shared" si="285"/>
        <v>1</v>
      </c>
      <c r="K1827" t="str">
        <f>train!T1827</f>
        <v>yes</v>
      </c>
      <c r="L1827">
        <f t="shared" si="286"/>
        <v>1.128143884114172</v>
      </c>
      <c r="M1827">
        <f t="shared" si="287"/>
        <v>1.4038930806305534</v>
      </c>
      <c r="N1827">
        <f t="shared" si="288"/>
        <v>1.4038930806305534</v>
      </c>
      <c r="O1827">
        <f t="shared" si="289"/>
        <v>1.4038930806305534</v>
      </c>
    </row>
    <row r="1828" spans="1:15">
      <c r="A1828">
        <f t="shared" si="284"/>
        <v>1827</v>
      </c>
      <c r="B1828">
        <f>train!G1828</f>
        <v>144</v>
      </c>
      <c r="C1828">
        <f>train!J1828</f>
        <v>224.7</v>
      </c>
      <c r="D1828">
        <f>train!M1828</f>
        <v>227.7</v>
      </c>
      <c r="E1828">
        <f>train!P1828</f>
        <v>10</v>
      </c>
      <c r="F1828" s="4">
        <f t="shared" si="280"/>
        <v>0.40967283072546229</v>
      </c>
      <c r="G1828" s="4">
        <f t="shared" si="281"/>
        <v>0.62538268856109092</v>
      </c>
      <c r="H1828" s="4">
        <f t="shared" si="282"/>
        <v>0.62538268856109092</v>
      </c>
      <c r="I1828" s="4">
        <f t="shared" si="283"/>
        <v>0.5</v>
      </c>
      <c r="J1828">
        <f t="shared" si="285"/>
        <v>2</v>
      </c>
      <c r="K1828" t="str">
        <f>train!T1828</f>
        <v>no</v>
      </c>
      <c r="L1828">
        <f t="shared" si="286"/>
        <v>1.128143884114172</v>
      </c>
      <c r="M1828">
        <f t="shared" si="287"/>
        <v>1.0954628439789322</v>
      </c>
      <c r="N1828">
        <f t="shared" si="288"/>
        <v>1.0954628439789322</v>
      </c>
      <c r="O1828">
        <f t="shared" si="289"/>
        <v>1.0954628439789322</v>
      </c>
    </row>
    <row r="1829" spans="1:15">
      <c r="A1829">
        <f t="shared" si="284"/>
        <v>1828</v>
      </c>
      <c r="B1829">
        <f>train!G1829</f>
        <v>299.5</v>
      </c>
      <c r="C1829">
        <f>train!J1829</f>
        <v>163.4</v>
      </c>
      <c r="D1829">
        <f>train!M1829</f>
        <v>146.69999999999999</v>
      </c>
      <c r="E1829">
        <f>train!P1829</f>
        <v>11.6</v>
      </c>
      <c r="F1829" s="4">
        <f t="shared" si="280"/>
        <v>0.85206258890469422</v>
      </c>
      <c r="G1829" s="4">
        <f t="shared" si="281"/>
        <v>0.45477317005288059</v>
      </c>
      <c r="H1829" s="4">
        <f t="shared" si="282"/>
        <v>0.45477317005288059</v>
      </c>
      <c r="I1829" s="4">
        <f t="shared" si="283"/>
        <v>0.57999999999999996</v>
      </c>
      <c r="J1829">
        <f t="shared" si="285"/>
        <v>1</v>
      </c>
      <c r="K1829" t="str">
        <f>train!T1829</f>
        <v>no</v>
      </c>
      <c r="L1829">
        <f t="shared" si="286"/>
        <v>1.128143884114172</v>
      </c>
      <c r="M1829">
        <f t="shared" si="287"/>
        <v>1.214927128601079</v>
      </c>
      <c r="N1829">
        <f t="shared" si="288"/>
        <v>1.214927128601079</v>
      </c>
      <c r="O1829">
        <f t="shared" si="289"/>
        <v>1.214927128601079</v>
      </c>
    </row>
    <row r="1830" spans="1:15">
      <c r="A1830">
        <f t="shared" si="284"/>
        <v>1829</v>
      </c>
      <c r="B1830">
        <f>train!G1830</f>
        <v>226</v>
      </c>
      <c r="C1830">
        <f>train!J1830</f>
        <v>304.60000000000002</v>
      </c>
      <c r="D1830">
        <f>train!M1830</f>
        <v>181.2</v>
      </c>
      <c r="E1830">
        <f>train!P1830</f>
        <v>12.6</v>
      </c>
      <c r="F1830" s="4">
        <f t="shared" si="280"/>
        <v>0.64295874822190613</v>
      </c>
      <c r="G1830" s="4">
        <f t="shared" si="281"/>
        <v>0.84775953242415814</v>
      </c>
      <c r="H1830" s="4">
        <f t="shared" si="282"/>
        <v>0.84775953242415814</v>
      </c>
      <c r="I1830" s="4">
        <f t="shared" si="283"/>
        <v>0.63</v>
      </c>
      <c r="J1830">
        <f t="shared" si="285"/>
        <v>1</v>
      </c>
      <c r="K1830" t="str">
        <f>train!T1830</f>
        <v>yes</v>
      </c>
      <c r="L1830">
        <f t="shared" si="286"/>
        <v>1.128143884114172</v>
      </c>
      <c r="M1830">
        <f t="shared" si="287"/>
        <v>1.4992292691737095</v>
      </c>
      <c r="N1830">
        <f t="shared" si="288"/>
        <v>1.4992292691737095</v>
      </c>
      <c r="O1830">
        <f t="shared" si="289"/>
        <v>1.4992292691737095</v>
      </c>
    </row>
    <row r="1831" spans="1:15">
      <c r="A1831">
        <f t="shared" si="284"/>
        <v>1830</v>
      </c>
      <c r="B1831">
        <f>train!G1831</f>
        <v>137.6</v>
      </c>
      <c r="C1831">
        <f>train!J1831</f>
        <v>143.5</v>
      </c>
      <c r="D1831">
        <f>train!M1831</f>
        <v>273.7</v>
      </c>
      <c r="E1831">
        <f>train!P1831</f>
        <v>9.6</v>
      </c>
      <c r="F1831" s="4">
        <f t="shared" si="280"/>
        <v>0.39146514935988619</v>
      </c>
      <c r="G1831" s="4">
        <f t="shared" si="281"/>
        <v>0.39938769830225435</v>
      </c>
      <c r="H1831" s="4">
        <f t="shared" si="282"/>
        <v>0.39938769830225435</v>
      </c>
      <c r="I1831" s="4">
        <f t="shared" si="283"/>
        <v>0.48</v>
      </c>
      <c r="J1831">
        <f t="shared" si="285"/>
        <v>2</v>
      </c>
      <c r="K1831" t="str">
        <f>train!T1831</f>
        <v>no</v>
      </c>
      <c r="L1831">
        <f t="shared" si="286"/>
        <v>1.128143884114172</v>
      </c>
      <c r="M1831">
        <f t="shared" si="287"/>
        <v>0.83825177021805519</v>
      </c>
      <c r="N1831">
        <f t="shared" si="288"/>
        <v>0.83825177021805519</v>
      </c>
      <c r="O1831">
        <f t="shared" si="289"/>
        <v>0.83825177021805519</v>
      </c>
    </row>
    <row r="1832" spans="1:15">
      <c r="A1832">
        <f t="shared" si="284"/>
        <v>1831</v>
      </c>
      <c r="B1832">
        <f>train!G1832</f>
        <v>211.7</v>
      </c>
      <c r="C1832">
        <f>train!J1832</f>
        <v>139.19999999999999</v>
      </c>
      <c r="D1832">
        <f>train!M1832</f>
        <v>146.69999999999999</v>
      </c>
      <c r="E1832">
        <f>train!P1832</f>
        <v>11.1</v>
      </c>
      <c r="F1832" s="4">
        <f t="shared" si="280"/>
        <v>0.60227596017069696</v>
      </c>
      <c r="G1832" s="4">
        <f t="shared" si="281"/>
        <v>0.38741998330086275</v>
      </c>
      <c r="H1832" s="4">
        <f t="shared" si="282"/>
        <v>0.38741998330086275</v>
      </c>
      <c r="I1832" s="4">
        <f t="shared" si="283"/>
        <v>0.55499999999999994</v>
      </c>
      <c r="J1832">
        <f t="shared" si="285"/>
        <v>2</v>
      </c>
      <c r="K1832" t="str">
        <f>train!T1832</f>
        <v>no</v>
      </c>
      <c r="L1832">
        <f t="shared" si="286"/>
        <v>1.128143884114172</v>
      </c>
      <c r="M1832">
        <f t="shared" si="287"/>
        <v>0.98536785979715036</v>
      </c>
      <c r="N1832">
        <f t="shared" si="288"/>
        <v>0.98536785979715036</v>
      </c>
      <c r="O1832">
        <f t="shared" si="289"/>
        <v>0.98536785979715036</v>
      </c>
    </row>
    <row r="1833" spans="1:15">
      <c r="A1833">
        <f t="shared" si="284"/>
        <v>1832</v>
      </c>
      <c r="B1833">
        <f>train!G1833</f>
        <v>89.7</v>
      </c>
      <c r="C1833">
        <f>train!J1833</f>
        <v>179.8</v>
      </c>
      <c r="D1833">
        <f>train!M1833</f>
        <v>145.69999999999999</v>
      </c>
      <c r="E1833">
        <f>train!P1833</f>
        <v>9.5</v>
      </c>
      <c r="F1833" s="4">
        <f t="shared" si="280"/>
        <v>0.25519203413940256</v>
      </c>
      <c r="G1833" s="4">
        <f t="shared" si="281"/>
        <v>0.50041747843028117</v>
      </c>
      <c r="H1833" s="4">
        <f t="shared" si="282"/>
        <v>0.50041747843028117</v>
      </c>
      <c r="I1833" s="4">
        <f t="shared" si="283"/>
        <v>0.47499999999999998</v>
      </c>
      <c r="J1833">
        <f t="shared" si="285"/>
        <v>2</v>
      </c>
      <c r="K1833" t="str">
        <f>train!T1833</f>
        <v>no</v>
      </c>
      <c r="L1833">
        <f t="shared" si="286"/>
        <v>1.128143884114172</v>
      </c>
      <c r="M1833">
        <f t="shared" si="287"/>
        <v>0.88970966035288601</v>
      </c>
      <c r="N1833">
        <f t="shared" si="288"/>
        <v>0.88970966035288601</v>
      </c>
      <c r="O1833">
        <f t="shared" si="289"/>
        <v>0.88970966035288601</v>
      </c>
    </row>
    <row r="1834" spans="1:15">
      <c r="A1834">
        <f t="shared" si="284"/>
        <v>1833</v>
      </c>
      <c r="B1834">
        <f>train!G1834</f>
        <v>197.6</v>
      </c>
      <c r="C1834">
        <f>train!J1834</f>
        <v>246.5</v>
      </c>
      <c r="D1834">
        <f>train!M1834</f>
        <v>285.3</v>
      </c>
      <c r="E1834">
        <f>train!P1834</f>
        <v>12.5</v>
      </c>
      <c r="F1834" s="4">
        <f t="shared" si="280"/>
        <v>0.56216216216216219</v>
      </c>
      <c r="G1834" s="4">
        <f t="shared" si="281"/>
        <v>0.68605622042861114</v>
      </c>
      <c r="H1834" s="4">
        <f t="shared" si="282"/>
        <v>0.68605622042861114</v>
      </c>
      <c r="I1834" s="4">
        <f t="shared" si="283"/>
        <v>0.625</v>
      </c>
      <c r="J1834">
        <f t="shared" si="285"/>
        <v>1</v>
      </c>
      <c r="K1834" t="str">
        <f>train!T1834</f>
        <v>no</v>
      </c>
      <c r="L1834">
        <f t="shared" si="286"/>
        <v>1.128143884114172</v>
      </c>
      <c r="M1834">
        <f t="shared" si="287"/>
        <v>1.2837435770995778</v>
      </c>
      <c r="N1834">
        <f t="shared" si="288"/>
        <v>1.2837435770995778</v>
      </c>
      <c r="O1834">
        <f t="shared" si="289"/>
        <v>1.2837435770995778</v>
      </c>
    </row>
    <row r="1835" spans="1:15">
      <c r="A1835">
        <f t="shared" si="284"/>
        <v>1834</v>
      </c>
      <c r="B1835">
        <f>train!G1835</f>
        <v>270</v>
      </c>
      <c r="C1835">
        <f>train!J1835</f>
        <v>256.60000000000002</v>
      </c>
      <c r="D1835">
        <f>train!M1835</f>
        <v>168.5</v>
      </c>
      <c r="E1835">
        <f>train!P1835</f>
        <v>12</v>
      </c>
      <c r="F1835" s="4">
        <f t="shared" si="280"/>
        <v>0.7681365576102418</v>
      </c>
      <c r="G1835" s="4">
        <f t="shared" si="281"/>
        <v>0.71416643473420549</v>
      </c>
      <c r="H1835" s="4">
        <f t="shared" si="282"/>
        <v>0.71416643473420549</v>
      </c>
      <c r="I1835" s="4">
        <f t="shared" si="283"/>
        <v>0.6</v>
      </c>
      <c r="J1835">
        <f t="shared" si="285"/>
        <v>1</v>
      </c>
      <c r="K1835" t="str">
        <f>train!T1835</f>
        <v>yes</v>
      </c>
      <c r="L1835">
        <f t="shared" si="286"/>
        <v>1.128143884114172</v>
      </c>
      <c r="M1835">
        <f t="shared" si="287"/>
        <v>1.4036029225315985</v>
      </c>
      <c r="N1835">
        <f t="shared" si="288"/>
        <v>1.4036029225315985</v>
      </c>
      <c r="O1835">
        <f t="shared" si="289"/>
        <v>1.4036029225315985</v>
      </c>
    </row>
    <row r="1836" spans="1:15">
      <c r="A1836">
        <f t="shared" si="284"/>
        <v>1835</v>
      </c>
      <c r="B1836">
        <f>train!G1836</f>
        <v>224.7</v>
      </c>
      <c r="C1836">
        <f>train!J1836</f>
        <v>192</v>
      </c>
      <c r="D1836">
        <f>train!M1836</f>
        <v>212.2</v>
      </c>
      <c r="E1836">
        <f>train!P1836</f>
        <v>11.3</v>
      </c>
      <c r="F1836" s="4">
        <f t="shared" si="280"/>
        <v>0.63926031294452346</v>
      </c>
      <c r="G1836" s="4">
        <f t="shared" si="281"/>
        <v>0.53437239075981069</v>
      </c>
      <c r="H1836" s="4">
        <f t="shared" si="282"/>
        <v>0.53437239075981069</v>
      </c>
      <c r="I1836" s="4">
        <f t="shared" si="283"/>
        <v>0.56500000000000006</v>
      </c>
      <c r="J1836">
        <f t="shared" si="285"/>
        <v>1</v>
      </c>
      <c r="K1836" t="str">
        <f>train!T1836</f>
        <v>no</v>
      </c>
      <c r="L1836">
        <f t="shared" si="286"/>
        <v>1.128143884114172</v>
      </c>
      <c r="M1836">
        <f t="shared" si="287"/>
        <v>1.139730868108187</v>
      </c>
      <c r="N1836">
        <f t="shared" si="288"/>
        <v>1.139730868108187</v>
      </c>
      <c r="O1836">
        <f t="shared" si="289"/>
        <v>1.139730868108187</v>
      </c>
    </row>
    <row r="1837" spans="1:15">
      <c r="A1837">
        <f t="shared" si="284"/>
        <v>1836</v>
      </c>
      <c r="B1837">
        <f>train!G1837</f>
        <v>194.3</v>
      </c>
      <c r="C1837">
        <f>train!J1837</f>
        <v>123.6</v>
      </c>
      <c r="D1837">
        <f>train!M1837</f>
        <v>229.5</v>
      </c>
      <c r="E1837">
        <f>train!P1837</f>
        <v>10.199999999999999</v>
      </c>
      <c r="F1837" s="4">
        <f t="shared" si="280"/>
        <v>0.55277382645803697</v>
      </c>
      <c r="G1837" s="4">
        <f t="shared" si="281"/>
        <v>0.34400222655162815</v>
      </c>
      <c r="H1837" s="4">
        <f t="shared" si="282"/>
        <v>0.34400222655162815</v>
      </c>
      <c r="I1837" s="4">
        <f t="shared" si="283"/>
        <v>0.51</v>
      </c>
      <c r="J1837">
        <f t="shared" si="285"/>
        <v>2</v>
      </c>
      <c r="K1837" t="str">
        <f>train!T1837</f>
        <v>no</v>
      </c>
      <c r="L1837">
        <f t="shared" si="286"/>
        <v>1.128143884114172</v>
      </c>
      <c r="M1837">
        <f t="shared" si="287"/>
        <v>0.89573096795969676</v>
      </c>
      <c r="N1837">
        <f t="shared" si="288"/>
        <v>0.89573096795969676</v>
      </c>
      <c r="O1837">
        <f t="shared" si="289"/>
        <v>0.89573096795969676</v>
      </c>
    </row>
    <row r="1838" spans="1:15">
      <c r="A1838">
        <f t="shared" si="284"/>
        <v>1837</v>
      </c>
      <c r="B1838">
        <f>train!G1838</f>
        <v>47.7</v>
      </c>
      <c r="C1838">
        <f>train!J1838</f>
        <v>264.39999999999998</v>
      </c>
      <c r="D1838">
        <f>train!M1838</f>
        <v>235.2</v>
      </c>
      <c r="E1838">
        <f>train!P1838</f>
        <v>13.2</v>
      </c>
      <c r="F1838" s="4">
        <f t="shared" si="280"/>
        <v>0.13570412517780939</v>
      </c>
      <c r="G1838" s="4">
        <f t="shared" si="281"/>
        <v>0.73587531310882259</v>
      </c>
      <c r="H1838" s="4">
        <f t="shared" si="282"/>
        <v>0.73587531310882259</v>
      </c>
      <c r="I1838" s="4">
        <f t="shared" si="283"/>
        <v>0.65999999999999992</v>
      </c>
      <c r="J1838">
        <f t="shared" si="285"/>
        <v>1</v>
      </c>
      <c r="K1838" t="str">
        <f>train!T1838</f>
        <v>yes</v>
      </c>
      <c r="L1838">
        <f t="shared" si="286"/>
        <v>1.128143884114172</v>
      </c>
      <c r="M1838">
        <f t="shared" si="287"/>
        <v>1.2397743998309894</v>
      </c>
      <c r="N1838">
        <f t="shared" si="288"/>
        <v>1.2397743998309894</v>
      </c>
      <c r="O1838">
        <f t="shared" si="289"/>
        <v>1.2397743998309894</v>
      </c>
    </row>
    <row r="1839" spans="1:15">
      <c r="A1839">
        <f t="shared" si="284"/>
        <v>1838</v>
      </c>
      <c r="B1839">
        <f>train!G1839</f>
        <v>190.1</v>
      </c>
      <c r="C1839">
        <f>train!J1839</f>
        <v>182.2</v>
      </c>
      <c r="D1839">
        <f>train!M1839</f>
        <v>279.8</v>
      </c>
      <c r="E1839">
        <f>train!P1839</f>
        <v>13</v>
      </c>
      <c r="F1839" s="4">
        <f t="shared" si="280"/>
        <v>0.54082503556187767</v>
      </c>
      <c r="G1839" s="4">
        <f t="shared" si="281"/>
        <v>0.50709713331477868</v>
      </c>
      <c r="H1839" s="4">
        <f t="shared" si="282"/>
        <v>0.50709713331477868</v>
      </c>
      <c r="I1839" s="4">
        <f t="shared" si="283"/>
        <v>0.65</v>
      </c>
      <c r="J1839">
        <f t="shared" si="285"/>
        <v>2</v>
      </c>
      <c r="K1839" t="str">
        <f>train!T1839</f>
        <v>no</v>
      </c>
      <c r="L1839">
        <f t="shared" si="286"/>
        <v>1.128143884114172</v>
      </c>
      <c r="M1839">
        <f t="shared" si="287"/>
        <v>1.1087320344982547</v>
      </c>
      <c r="N1839">
        <f t="shared" si="288"/>
        <v>1.1087320344982547</v>
      </c>
      <c r="O1839">
        <f t="shared" si="289"/>
        <v>1.1087320344982547</v>
      </c>
    </row>
    <row r="1840" spans="1:15">
      <c r="A1840">
        <f t="shared" si="284"/>
        <v>1839</v>
      </c>
      <c r="B1840">
        <f>train!G1840</f>
        <v>89.5</v>
      </c>
      <c r="C1840">
        <f>train!J1840</f>
        <v>339.9</v>
      </c>
      <c r="D1840">
        <f>train!M1840</f>
        <v>172.9</v>
      </c>
      <c r="E1840">
        <f>train!P1840</f>
        <v>7.9</v>
      </c>
      <c r="F1840" s="4">
        <f t="shared" si="280"/>
        <v>0.25462304409672831</v>
      </c>
      <c r="G1840" s="4">
        <f t="shared" si="281"/>
        <v>0.9460061230169774</v>
      </c>
      <c r="H1840" s="4">
        <f t="shared" si="282"/>
        <v>0.9460061230169774</v>
      </c>
      <c r="I1840" s="4">
        <f t="shared" si="283"/>
        <v>0.39500000000000002</v>
      </c>
      <c r="J1840">
        <f t="shared" si="285"/>
        <v>1</v>
      </c>
      <c r="K1840" t="str">
        <f>train!T1840</f>
        <v>yes</v>
      </c>
      <c r="L1840">
        <f t="shared" si="286"/>
        <v>1.128143884114172</v>
      </c>
      <c r="M1840">
        <f t="shared" si="287"/>
        <v>1.417996143914471</v>
      </c>
      <c r="N1840">
        <f t="shared" si="288"/>
        <v>1.417996143914471</v>
      </c>
      <c r="O1840">
        <f t="shared" si="289"/>
        <v>1.417996143914471</v>
      </c>
    </row>
    <row r="1841" spans="1:15">
      <c r="A1841">
        <f t="shared" si="284"/>
        <v>1840</v>
      </c>
      <c r="B1841">
        <f>train!G1841</f>
        <v>182.6</v>
      </c>
      <c r="C1841">
        <f>train!J1841</f>
        <v>154.5</v>
      </c>
      <c r="D1841">
        <f>train!M1841</f>
        <v>196</v>
      </c>
      <c r="E1841">
        <f>train!P1841</f>
        <v>12.1</v>
      </c>
      <c r="F1841" s="4">
        <f t="shared" si="280"/>
        <v>0.51948790896159314</v>
      </c>
      <c r="G1841" s="4">
        <f t="shared" si="281"/>
        <v>0.43000278318953522</v>
      </c>
      <c r="H1841" s="4">
        <f t="shared" si="282"/>
        <v>0.43000278318953522</v>
      </c>
      <c r="I1841" s="4">
        <f t="shared" si="283"/>
        <v>0.60499999999999998</v>
      </c>
      <c r="J1841">
        <f t="shared" si="285"/>
        <v>2</v>
      </c>
      <c r="K1841" t="str">
        <f>train!T1841</f>
        <v>no</v>
      </c>
      <c r="L1841">
        <f t="shared" si="286"/>
        <v>1.128143884114172</v>
      </c>
      <c r="M1841">
        <f t="shared" si="287"/>
        <v>1.0028446911953921</v>
      </c>
      <c r="N1841">
        <f t="shared" si="288"/>
        <v>1.0028446911953921</v>
      </c>
      <c r="O1841">
        <f t="shared" si="289"/>
        <v>1.0028446911953921</v>
      </c>
    </row>
    <row r="1842" spans="1:15">
      <c r="A1842">
        <f t="shared" si="284"/>
        <v>1841</v>
      </c>
      <c r="B1842">
        <f>train!G1842</f>
        <v>205.5</v>
      </c>
      <c r="C1842">
        <f>train!J1842</f>
        <v>298.5</v>
      </c>
      <c r="D1842">
        <f>train!M1842</f>
        <v>214.2</v>
      </c>
      <c r="E1842">
        <f>train!P1842</f>
        <v>6.9</v>
      </c>
      <c r="F1842" s="4">
        <f t="shared" si="280"/>
        <v>0.58463726884779521</v>
      </c>
      <c r="G1842" s="4">
        <f t="shared" si="281"/>
        <v>0.83078207625939327</v>
      </c>
      <c r="H1842" s="4">
        <f t="shared" si="282"/>
        <v>0.83078207625939327</v>
      </c>
      <c r="I1842" s="4">
        <f t="shared" si="283"/>
        <v>0.34500000000000003</v>
      </c>
      <c r="J1842">
        <f t="shared" si="285"/>
        <v>1</v>
      </c>
      <c r="K1842" t="str">
        <f>train!T1842</f>
        <v>no</v>
      </c>
      <c r="L1842">
        <f t="shared" si="286"/>
        <v>1.128143884114172</v>
      </c>
      <c r="M1842">
        <f t="shared" si="287"/>
        <v>1.3569168922942723</v>
      </c>
      <c r="N1842">
        <f t="shared" si="288"/>
        <v>1.3569168922942723</v>
      </c>
      <c r="O1842">
        <f t="shared" si="289"/>
        <v>1.3569168922942723</v>
      </c>
    </row>
    <row r="1843" spans="1:15">
      <c r="A1843">
        <f t="shared" si="284"/>
        <v>1842</v>
      </c>
      <c r="B1843">
        <f>train!G1843</f>
        <v>231.5</v>
      </c>
      <c r="C1843">
        <f>train!J1843</f>
        <v>266.89999999999998</v>
      </c>
      <c r="D1843">
        <f>train!M1843</f>
        <v>211</v>
      </c>
      <c r="E1843">
        <f>train!P1843</f>
        <v>7.4</v>
      </c>
      <c r="F1843" s="4">
        <f t="shared" si="280"/>
        <v>0.6586059743954481</v>
      </c>
      <c r="G1843" s="4">
        <f t="shared" si="281"/>
        <v>0.74283328694684103</v>
      </c>
      <c r="H1843" s="4">
        <f t="shared" si="282"/>
        <v>0.74283328694684103</v>
      </c>
      <c r="I1843" s="4">
        <f t="shared" si="283"/>
        <v>0.37</v>
      </c>
      <c r="J1843">
        <f t="shared" si="285"/>
        <v>1</v>
      </c>
      <c r="K1843" t="str">
        <f>train!T1843</f>
        <v>no</v>
      </c>
      <c r="L1843">
        <f t="shared" si="286"/>
        <v>1.128143884114172</v>
      </c>
      <c r="M1843">
        <f t="shared" si="287"/>
        <v>1.2939336976452362</v>
      </c>
      <c r="N1843">
        <f t="shared" si="288"/>
        <v>1.2939336976452362</v>
      </c>
      <c r="O1843">
        <f t="shared" si="289"/>
        <v>1.2939336976452362</v>
      </c>
    </row>
    <row r="1844" spans="1:15">
      <c r="A1844">
        <f t="shared" si="284"/>
        <v>1843</v>
      </c>
      <c r="B1844">
        <f>train!G1844</f>
        <v>251.3</v>
      </c>
      <c r="C1844">
        <f>train!J1844</f>
        <v>252.5</v>
      </c>
      <c r="D1844">
        <f>train!M1844</f>
        <v>118.3</v>
      </c>
      <c r="E1844">
        <f>train!P1844</f>
        <v>9.9</v>
      </c>
      <c r="F1844" s="4">
        <f t="shared" si="280"/>
        <v>0.71493598862019914</v>
      </c>
      <c r="G1844" s="4">
        <f t="shared" si="281"/>
        <v>0.7027553576398553</v>
      </c>
      <c r="H1844" s="4">
        <f t="shared" si="282"/>
        <v>0.7027553576398553</v>
      </c>
      <c r="I1844" s="4">
        <f t="shared" si="283"/>
        <v>0.495</v>
      </c>
      <c r="J1844">
        <f t="shared" si="285"/>
        <v>1</v>
      </c>
      <c r="K1844" t="str">
        <f>train!T1844</f>
        <v>yes</v>
      </c>
      <c r="L1844">
        <f t="shared" si="286"/>
        <v>1.128143884114172</v>
      </c>
      <c r="M1844">
        <f t="shared" si="287"/>
        <v>1.3205637634008376</v>
      </c>
      <c r="N1844">
        <f t="shared" si="288"/>
        <v>1.3205637634008376</v>
      </c>
      <c r="O1844">
        <f t="shared" si="289"/>
        <v>1.3205637634008376</v>
      </c>
    </row>
    <row r="1845" spans="1:15">
      <c r="A1845">
        <f t="shared" si="284"/>
        <v>1844</v>
      </c>
      <c r="B1845">
        <f>train!G1845</f>
        <v>171.2</v>
      </c>
      <c r="C1845">
        <f>train!J1845</f>
        <v>243.5</v>
      </c>
      <c r="D1845">
        <f>train!M1845</f>
        <v>178.2</v>
      </c>
      <c r="E1845">
        <f>train!P1845</f>
        <v>13</v>
      </c>
      <c r="F1845" s="4">
        <f t="shared" si="280"/>
        <v>0.4870554765291607</v>
      </c>
      <c r="G1845" s="4">
        <f t="shared" si="281"/>
        <v>0.67770665182298917</v>
      </c>
      <c r="H1845" s="4">
        <f t="shared" si="282"/>
        <v>0.67770665182298917</v>
      </c>
      <c r="I1845" s="4">
        <f t="shared" si="283"/>
        <v>0.65</v>
      </c>
      <c r="J1845">
        <f t="shared" si="285"/>
        <v>1</v>
      </c>
      <c r="K1845" t="str">
        <f>train!T1845</f>
        <v>no</v>
      </c>
      <c r="L1845">
        <f t="shared" si="286"/>
        <v>1.128143884114172</v>
      </c>
      <c r="M1845">
        <f t="shared" si="287"/>
        <v>1.2563023716714461</v>
      </c>
      <c r="N1845">
        <f t="shared" si="288"/>
        <v>1.2563023716714461</v>
      </c>
      <c r="O1845">
        <f t="shared" si="289"/>
        <v>1.2563023716714461</v>
      </c>
    </row>
    <row r="1846" spans="1:15">
      <c r="A1846">
        <f t="shared" si="284"/>
        <v>1845</v>
      </c>
      <c r="B1846">
        <f>train!G1846</f>
        <v>134.80000000000001</v>
      </c>
      <c r="C1846">
        <f>train!J1846</f>
        <v>204.1</v>
      </c>
      <c r="D1846">
        <f>train!M1846</f>
        <v>238.4</v>
      </c>
      <c r="E1846">
        <f>train!P1846</f>
        <v>6.7</v>
      </c>
      <c r="F1846" s="4">
        <f t="shared" si="280"/>
        <v>0.38349928876244671</v>
      </c>
      <c r="G1846" s="4">
        <f t="shared" si="281"/>
        <v>0.56804898413581961</v>
      </c>
      <c r="H1846" s="4">
        <f t="shared" si="282"/>
        <v>0.56804898413581961</v>
      </c>
      <c r="I1846" s="4">
        <f t="shared" si="283"/>
        <v>0.33500000000000002</v>
      </c>
      <c r="J1846">
        <f t="shared" si="285"/>
        <v>2</v>
      </c>
      <c r="K1846" t="str">
        <f>train!T1846</f>
        <v>no</v>
      </c>
      <c r="L1846">
        <f t="shared" si="286"/>
        <v>1.128143884114172</v>
      </c>
      <c r="M1846">
        <f t="shared" si="287"/>
        <v>0.95113406060175121</v>
      </c>
      <c r="N1846">
        <f t="shared" si="288"/>
        <v>0.95113406060175121</v>
      </c>
      <c r="O1846">
        <f t="shared" si="289"/>
        <v>0.95113406060175121</v>
      </c>
    </row>
    <row r="1847" spans="1:15">
      <c r="A1847">
        <f t="shared" si="284"/>
        <v>1846</v>
      </c>
      <c r="B1847">
        <f>train!G1847</f>
        <v>191.4</v>
      </c>
      <c r="C1847">
        <f>train!J1847</f>
        <v>168.5</v>
      </c>
      <c r="D1847">
        <f>train!M1847</f>
        <v>109.3</v>
      </c>
      <c r="E1847">
        <f>train!P1847</f>
        <v>10.3</v>
      </c>
      <c r="F1847" s="4">
        <f t="shared" si="280"/>
        <v>0.54452347083926034</v>
      </c>
      <c r="G1847" s="4">
        <f t="shared" si="281"/>
        <v>0.46896743668243807</v>
      </c>
      <c r="H1847" s="4">
        <f t="shared" si="282"/>
        <v>0.46896743668243807</v>
      </c>
      <c r="I1847" s="4">
        <f t="shared" si="283"/>
        <v>0.51500000000000001</v>
      </c>
      <c r="J1847">
        <f t="shared" si="285"/>
        <v>2</v>
      </c>
      <c r="K1847" t="str">
        <f>train!T1847</f>
        <v>no</v>
      </c>
      <c r="L1847">
        <f t="shared" si="286"/>
        <v>1.128143884114172</v>
      </c>
      <c r="M1847">
        <f t="shared" si="287"/>
        <v>1.0007955453696964</v>
      </c>
      <c r="N1847">
        <f t="shared" si="288"/>
        <v>1.0007955453696964</v>
      </c>
      <c r="O1847">
        <f t="shared" si="289"/>
        <v>1.0007955453696964</v>
      </c>
    </row>
    <row r="1848" spans="1:15">
      <c r="A1848">
        <f t="shared" si="284"/>
        <v>1847</v>
      </c>
      <c r="B1848">
        <f>train!G1848</f>
        <v>174.5</v>
      </c>
      <c r="C1848">
        <f>train!J1848</f>
        <v>197.4</v>
      </c>
      <c r="D1848">
        <f>train!M1848</f>
        <v>238.5</v>
      </c>
      <c r="E1848">
        <f>train!P1848</f>
        <v>10.6</v>
      </c>
      <c r="F1848" s="4">
        <f t="shared" si="280"/>
        <v>0.49644381223328593</v>
      </c>
      <c r="G1848" s="4">
        <f t="shared" si="281"/>
        <v>0.54940161424993039</v>
      </c>
      <c r="H1848" s="4">
        <f t="shared" si="282"/>
        <v>0.54940161424993039</v>
      </c>
      <c r="I1848" s="4">
        <f t="shared" si="283"/>
        <v>0.53</v>
      </c>
      <c r="J1848">
        <f t="shared" si="285"/>
        <v>2</v>
      </c>
      <c r="K1848" t="str">
        <f>train!T1848</f>
        <v>no</v>
      </c>
      <c r="L1848">
        <f t="shared" si="286"/>
        <v>1.128143884114172</v>
      </c>
      <c r="M1848">
        <f t="shared" si="287"/>
        <v>1.063503985035118</v>
      </c>
      <c r="N1848">
        <f t="shared" si="288"/>
        <v>1.063503985035118</v>
      </c>
      <c r="O1848">
        <f t="shared" si="289"/>
        <v>1.063503985035118</v>
      </c>
    </row>
    <row r="1849" spans="1:15">
      <c r="A1849">
        <f t="shared" si="284"/>
        <v>1848</v>
      </c>
      <c r="B1849">
        <f>train!G1849</f>
        <v>177.4</v>
      </c>
      <c r="C1849">
        <f>train!J1849</f>
        <v>226.2</v>
      </c>
      <c r="D1849">
        <f>train!M1849</f>
        <v>254.1</v>
      </c>
      <c r="E1849">
        <f>train!P1849</f>
        <v>10.9</v>
      </c>
      <c r="F1849" s="4">
        <f t="shared" si="280"/>
        <v>0.50469416785206256</v>
      </c>
      <c r="G1849" s="4">
        <f t="shared" si="281"/>
        <v>0.62955747286390196</v>
      </c>
      <c r="H1849" s="4">
        <f t="shared" si="282"/>
        <v>0.62955747286390196</v>
      </c>
      <c r="I1849" s="4">
        <f t="shared" si="283"/>
        <v>0.54500000000000004</v>
      </c>
      <c r="J1849">
        <f t="shared" si="285"/>
        <v>1</v>
      </c>
      <c r="K1849" t="str">
        <f>train!T1849</f>
        <v>no</v>
      </c>
      <c r="L1849">
        <f t="shared" si="286"/>
        <v>1.128143884114172</v>
      </c>
      <c r="M1849">
        <f t="shared" si="287"/>
        <v>1.1594940389417496</v>
      </c>
      <c r="N1849">
        <f t="shared" si="288"/>
        <v>1.1594940389417496</v>
      </c>
      <c r="O1849">
        <f t="shared" si="289"/>
        <v>1.1594940389417496</v>
      </c>
    </row>
    <row r="1850" spans="1:15">
      <c r="A1850">
        <f t="shared" si="284"/>
        <v>1849</v>
      </c>
      <c r="B1850">
        <f>train!G1850</f>
        <v>182.1</v>
      </c>
      <c r="C1850">
        <f>train!J1850</f>
        <v>211.5</v>
      </c>
      <c r="D1850">
        <f>train!M1850</f>
        <v>207.4</v>
      </c>
      <c r="E1850">
        <f>train!P1850</f>
        <v>6.8</v>
      </c>
      <c r="F1850" s="4">
        <f t="shared" si="280"/>
        <v>0.51806543385490755</v>
      </c>
      <c r="G1850" s="4">
        <f t="shared" si="281"/>
        <v>0.588644586696354</v>
      </c>
      <c r="H1850" s="4">
        <f t="shared" si="282"/>
        <v>0.588644586696354</v>
      </c>
      <c r="I1850" s="4">
        <f t="shared" si="283"/>
        <v>0.33999999999999997</v>
      </c>
      <c r="J1850">
        <f t="shared" si="285"/>
        <v>2</v>
      </c>
      <c r="K1850" t="str">
        <f>train!T1850</f>
        <v>no</v>
      </c>
      <c r="L1850">
        <f t="shared" si="286"/>
        <v>1.128143884114172</v>
      </c>
      <c r="M1850">
        <f t="shared" si="287"/>
        <v>1.0377845116637252</v>
      </c>
      <c r="N1850">
        <f t="shared" si="288"/>
        <v>1.0377845116637252</v>
      </c>
      <c r="O1850">
        <f t="shared" si="289"/>
        <v>1.0377845116637252</v>
      </c>
    </row>
    <row r="1851" spans="1:15">
      <c r="A1851">
        <f t="shared" si="284"/>
        <v>1850</v>
      </c>
      <c r="B1851">
        <f>train!G1851</f>
        <v>222.4</v>
      </c>
      <c r="C1851">
        <f>train!J1851</f>
        <v>165.4</v>
      </c>
      <c r="D1851">
        <f>train!M1851</f>
        <v>208.4</v>
      </c>
      <c r="E1851">
        <f>train!P1851</f>
        <v>11.2</v>
      </c>
      <c r="F1851" s="4">
        <f t="shared" si="280"/>
        <v>0.63271692745376962</v>
      </c>
      <c r="G1851" s="4">
        <f t="shared" si="281"/>
        <v>0.46033954912329528</v>
      </c>
      <c r="H1851" s="4">
        <f t="shared" si="282"/>
        <v>0.46033954912329528</v>
      </c>
      <c r="I1851" s="4">
        <f t="shared" si="283"/>
        <v>0.55999999999999994</v>
      </c>
      <c r="J1851">
        <f t="shared" si="285"/>
        <v>2</v>
      </c>
      <c r="K1851" t="str">
        <f>train!T1851</f>
        <v>no</v>
      </c>
      <c r="L1851">
        <f t="shared" si="286"/>
        <v>1.128143884114172</v>
      </c>
      <c r="M1851">
        <f t="shared" si="287"/>
        <v>1.0666563229365944</v>
      </c>
      <c r="N1851">
        <f t="shared" si="288"/>
        <v>1.0666563229365944</v>
      </c>
      <c r="O1851">
        <f t="shared" si="289"/>
        <v>1.0666563229365944</v>
      </c>
    </row>
    <row r="1852" spans="1:15">
      <c r="A1852">
        <f t="shared" si="284"/>
        <v>1851</v>
      </c>
      <c r="B1852">
        <f>train!G1852</f>
        <v>164.9</v>
      </c>
      <c r="C1852">
        <f>train!J1852</f>
        <v>210.4</v>
      </c>
      <c r="D1852">
        <f>train!M1852</f>
        <v>229.4</v>
      </c>
      <c r="E1852">
        <f>train!P1852</f>
        <v>7.8</v>
      </c>
      <c r="F1852" s="4">
        <f t="shared" si="280"/>
        <v>0.46913229018492181</v>
      </c>
      <c r="G1852" s="4">
        <f t="shared" si="281"/>
        <v>0.5855830782076259</v>
      </c>
      <c r="H1852" s="4">
        <f t="shared" si="282"/>
        <v>0.5855830782076259</v>
      </c>
      <c r="I1852" s="4">
        <f t="shared" si="283"/>
        <v>0.39</v>
      </c>
      <c r="J1852">
        <f t="shared" si="285"/>
        <v>2</v>
      </c>
      <c r="K1852" t="str">
        <f>train!T1852</f>
        <v>no</v>
      </c>
      <c r="L1852">
        <f t="shared" si="286"/>
        <v>1.128143884114172</v>
      </c>
      <c r="M1852">
        <f t="shared" si="287"/>
        <v>1.0285913613580404</v>
      </c>
      <c r="N1852">
        <f t="shared" si="288"/>
        <v>1.0285913613580404</v>
      </c>
      <c r="O1852">
        <f t="shared" si="289"/>
        <v>1.0285913613580404</v>
      </c>
    </row>
    <row r="1853" spans="1:15">
      <c r="A1853">
        <f t="shared" si="284"/>
        <v>1852</v>
      </c>
      <c r="B1853">
        <f>train!G1853</f>
        <v>193.6</v>
      </c>
      <c r="C1853">
        <f>train!J1853</f>
        <v>148.69999999999999</v>
      </c>
      <c r="D1853">
        <f>train!M1853</f>
        <v>282.5</v>
      </c>
      <c r="E1853">
        <f>train!P1853</f>
        <v>13.1</v>
      </c>
      <c r="F1853" s="4">
        <f t="shared" si="280"/>
        <v>0.55078236130867708</v>
      </c>
      <c r="G1853" s="4">
        <f t="shared" si="281"/>
        <v>0.41386028388533252</v>
      </c>
      <c r="H1853" s="4">
        <f t="shared" si="282"/>
        <v>0.41386028388533252</v>
      </c>
      <c r="I1853" s="4">
        <f t="shared" si="283"/>
        <v>0.65500000000000003</v>
      </c>
      <c r="J1853">
        <f t="shared" si="285"/>
        <v>2</v>
      </c>
      <c r="K1853" t="str">
        <f>train!T1853</f>
        <v>no</v>
      </c>
      <c r="L1853">
        <f t="shared" si="286"/>
        <v>1.128143884114172</v>
      </c>
      <c r="M1853">
        <f t="shared" si="287"/>
        <v>1.0367964499765892</v>
      </c>
      <c r="N1853">
        <f t="shared" si="288"/>
        <v>1.0367964499765892</v>
      </c>
      <c r="O1853">
        <f t="shared" si="289"/>
        <v>1.0367964499765892</v>
      </c>
    </row>
    <row r="1854" spans="1:15">
      <c r="A1854">
        <f t="shared" si="284"/>
        <v>1853</v>
      </c>
      <c r="B1854">
        <f>train!G1854</f>
        <v>101.1</v>
      </c>
      <c r="C1854">
        <f>train!J1854</f>
        <v>263.2</v>
      </c>
      <c r="D1854">
        <f>train!M1854</f>
        <v>137.69999999999999</v>
      </c>
      <c r="E1854">
        <f>train!P1854</f>
        <v>7.3</v>
      </c>
      <c r="F1854" s="4">
        <f t="shared" si="280"/>
        <v>0.28762446657183499</v>
      </c>
      <c r="G1854" s="4">
        <f t="shared" si="281"/>
        <v>0.73253548566657389</v>
      </c>
      <c r="H1854" s="4">
        <f t="shared" si="282"/>
        <v>0.73253548566657389</v>
      </c>
      <c r="I1854" s="4">
        <f t="shared" si="283"/>
        <v>0.36499999999999999</v>
      </c>
      <c r="J1854">
        <f t="shared" si="285"/>
        <v>1</v>
      </c>
      <c r="K1854" t="str">
        <f>train!T1854</f>
        <v>no</v>
      </c>
      <c r="L1854">
        <f t="shared" si="286"/>
        <v>1.128143884114172</v>
      </c>
      <c r="M1854">
        <f t="shared" si="287"/>
        <v>1.1354159190764674</v>
      </c>
      <c r="N1854">
        <f t="shared" si="288"/>
        <v>1.1354159190764674</v>
      </c>
      <c r="O1854">
        <f t="shared" si="289"/>
        <v>1.1354159190764674</v>
      </c>
    </row>
    <row r="1855" spans="1:15">
      <c r="A1855">
        <f t="shared" si="284"/>
        <v>1854</v>
      </c>
      <c r="B1855">
        <f>train!G1855</f>
        <v>92.3</v>
      </c>
      <c r="C1855">
        <f>train!J1855</f>
        <v>193.1</v>
      </c>
      <c r="D1855">
        <f>train!M1855</f>
        <v>99.3</v>
      </c>
      <c r="E1855">
        <f>train!P1855</f>
        <v>11.6</v>
      </c>
      <c r="F1855" s="4">
        <f t="shared" si="280"/>
        <v>0.26258890469416785</v>
      </c>
      <c r="G1855" s="4">
        <f t="shared" si="281"/>
        <v>0.53743389924853879</v>
      </c>
      <c r="H1855" s="4">
        <f t="shared" si="282"/>
        <v>0.53743389924853879</v>
      </c>
      <c r="I1855" s="4">
        <f t="shared" si="283"/>
        <v>0.57999999999999996</v>
      </c>
      <c r="J1855">
        <f t="shared" si="285"/>
        <v>2</v>
      </c>
      <c r="K1855" t="str">
        <f>train!T1855</f>
        <v>no</v>
      </c>
      <c r="L1855">
        <f t="shared" si="286"/>
        <v>1.128143884114172</v>
      </c>
      <c r="M1855">
        <f t="shared" si="287"/>
        <v>0.99147532747489986</v>
      </c>
      <c r="N1855">
        <f t="shared" si="288"/>
        <v>0.99147532747489986</v>
      </c>
      <c r="O1855">
        <f t="shared" si="289"/>
        <v>0.99147532747489986</v>
      </c>
    </row>
    <row r="1856" spans="1:15">
      <c r="A1856">
        <f t="shared" si="284"/>
        <v>1855</v>
      </c>
      <c r="B1856">
        <f>train!G1856</f>
        <v>168.9</v>
      </c>
      <c r="C1856">
        <f>train!J1856</f>
        <v>123.9</v>
      </c>
      <c r="D1856">
        <f>train!M1856</f>
        <v>266.3</v>
      </c>
      <c r="E1856">
        <f>train!P1856</f>
        <v>2.9</v>
      </c>
      <c r="F1856" s="4">
        <f t="shared" si="280"/>
        <v>0.48051209103840686</v>
      </c>
      <c r="G1856" s="4">
        <f t="shared" si="281"/>
        <v>0.34483718341219038</v>
      </c>
      <c r="H1856" s="4">
        <f t="shared" si="282"/>
        <v>0.34483718341219038</v>
      </c>
      <c r="I1856" s="4">
        <f t="shared" si="283"/>
        <v>0.14499999999999999</v>
      </c>
      <c r="J1856">
        <f t="shared" si="285"/>
        <v>2</v>
      </c>
      <c r="K1856" t="str">
        <f>train!T1856</f>
        <v>no</v>
      </c>
      <c r="L1856">
        <f t="shared" si="286"/>
        <v>1.128143884114172</v>
      </c>
      <c r="M1856">
        <f t="shared" si="287"/>
        <v>0.69981585846664507</v>
      </c>
      <c r="N1856">
        <f t="shared" si="288"/>
        <v>0.69981585846664507</v>
      </c>
      <c r="O1856">
        <f t="shared" si="289"/>
        <v>0.69981585846664507</v>
      </c>
    </row>
    <row r="1857" spans="1:15">
      <c r="A1857">
        <f t="shared" si="284"/>
        <v>1856</v>
      </c>
      <c r="B1857">
        <f>train!G1857</f>
        <v>219.2</v>
      </c>
      <c r="C1857">
        <f>train!J1857</f>
        <v>206</v>
      </c>
      <c r="D1857">
        <f>train!M1857</f>
        <v>192.4</v>
      </c>
      <c r="E1857">
        <f>train!P1857</f>
        <v>15</v>
      </c>
      <c r="F1857" s="4">
        <f t="shared" si="280"/>
        <v>0.62361308677098148</v>
      </c>
      <c r="G1857" s="4">
        <f t="shared" si="281"/>
        <v>0.57333704425271359</v>
      </c>
      <c r="H1857" s="4">
        <f t="shared" si="282"/>
        <v>0.57333704425271359</v>
      </c>
      <c r="I1857" s="4">
        <f t="shared" si="283"/>
        <v>0.75</v>
      </c>
      <c r="J1857">
        <f t="shared" si="285"/>
        <v>1</v>
      </c>
      <c r="K1857" t="str">
        <f>train!T1857</f>
        <v>no</v>
      </c>
      <c r="L1857">
        <f t="shared" si="286"/>
        <v>1.128143884114172</v>
      </c>
      <c r="M1857">
        <f t="shared" si="287"/>
        <v>1.2683942662346388</v>
      </c>
      <c r="N1857">
        <f t="shared" si="288"/>
        <v>1.2683942662346388</v>
      </c>
      <c r="O1857">
        <f t="shared" si="289"/>
        <v>1.2683942662346388</v>
      </c>
    </row>
    <row r="1858" spans="1:15">
      <c r="A1858">
        <f t="shared" si="284"/>
        <v>1857</v>
      </c>
      <c r="B1858">
        <f>train!G1858</f>
        <v>146.5</v>
      </c>
      <c r="C1858">
        <f>train!J1858</f>
        <v>284.5</v>
      </c>
      <c r="D1858">
        <f>train!M1858</f>
        <v>176</v>
      </c>
      <c r="E1858">
        <f>train!P1858</f>
        <v>14</v>
      </c>
      <c r="F1858" s="4">
        <f t="shared" ref="F1858:F1921" si="290">(B1858-$W$3)/($W$2-$W$3)</f>
        <v>0.41678520625889048</v>
      </c>
      <c r="G1858" s="4">
        <f t="shared" ref="G1858:G1921" si="291">(C1858-$W$5)/($W$4-$W$5)</f>
        <v>0.79181742276649036</v>
      </c>
      <c r="H1858" s="4">
        <f t="shared" ref="H1858:H1921" si="292">(C1858-$W$5)/($W$4-$W$5)</f>
        <v>0.79181742276649036</v>
      </c>
      <c r="I1858" s="4">
        <f t="shared" ref="I1858:I1921" si="293">(E1858-$W$9)/($W$8-$W$9)</f>
        <v>0.7</v>
      </c>
      <c r="J1858">
        <f t="shared" si="285"/>
        <v>1</v>
      </c>
      <c r="K1858" t="str">
        <f>train!T1858</f>
        <v>no</v>
      </c>
      <c r="L1858">
        <f t="shared" si="286"/>
        <v>1.128143884114172</v>
      </c>
      <c r="M1858">
        <f t="shared" si="287"/>
        <v>1.3847958586554914</v>
      </c>
      <c r="N1858">
        <f t="shared" si="288"/>
        <v>1.3847958586554914</v>
      </c>
      <c r="O1858">
        <f t="shared" si="289"/>
        <v>1.3847958586554914</v>
      </c>
    </row>
    <row r="1859" spans="1:15">
      <c r="A1859">
        <f t="shared" ref="A1859:A1922" si="294">ROW()-1</f>
        <v>1858</v>
      </c>
      <c r="B1859">
        <f>train!G1859</f>
        <v>172.3</v>
      </c>
      <c r="C1859">
        <f>train!J1859</f>
        <v>266.2</v>
      </c>
      <c r="D1859">
        <f>train!M1859</f>
        <v>228.2</v>
      </c>
      <c r="E1859">
        <f>train!P1859</f>
        <v>11.8</v>
      </c>
      <c r="F1859" s="4">
        <f t="shared" si="290"/>
        <v>0.49018492176386919</v>
      </c>
      <c r="G1859" s="4">
        <f t="shared" si="291"/>
        <v>0.74088505427219586</v>
      </c>
      <c r="H1859" s="4">
        <f t="shared" si="292"/>
        <v>0.74088505427219586</v>
      </c>
      <c r="I1859" s="4">
        <f t="shared" si="293"/>
        <v>0.59000000000000008</v>
      </c>
      <c r="J1859">
        <f t="shared" ref="J1859:J1922" si="295">MATCH(MIN(L1859:O1859),L1859:O1859,0)</f>
        <v>1</v>
      </c>
      <c r="K1859" t="str">
        <f>train!T1859</f>
        <v>no</v>
      </c>
      <c r="L1859">
        <f t="shared" ref="L1859:L1922" si="296">SQRT(($F$2-$Z$3)^2+($G$2-$AA$3)^2+($H$2-$AB$3)^2+($I$2-$AC$3)^2)</f>
        <v>1.128143884114172</v>
      </c>
      <c r="M1859">
        <f t="shared" ref="M1859:M1922" si="297">SQRT((F1859-$Z$4)^2+(G1859-$AA$4)^2+(H1859-$AB$4)^2+(I1859-$AC$4)^2)</f>
        <v>1.2985386343164689</v>
      </c>
      <c r="N1859">
        <f t="shared" ref="N1859:N1922" si="298">SQRT((F1859-$Z$5)^2+(G1859-$AA$5)^2+(H1859-$AB$5)^2+(I1859-$AC$5)^2)</f>
        <v>1.2985386343164689</v>
      </c>
      <c r="O1859">
        <f t="shared" ref="O1859:O1922" si="299">SQRT((F1859-$Z$6)^2+(G1859-$AA$6)^2+(H1859-$AB$6)^2+(I1859-$AC$6)^2)</f>
        <v>1.2985386343164689</v>
      </c>
    </row>
    <row r="1860" spans="1:15">
      <c r="A1860">
        <f t="shared" si="294"/>
        <v>1859</v>
      </c>
      <c r="B1860">
        <f>train!G1860</f>
        <v>190.9</v>
      </c>
      <c r="C1860">
        <f>train!J1860</f>
        <v>149.69999999999999</v>
      </c>
      <c r="D1860">
        <f>train!M1860</f>
        <v>191.4</v>
      </c>
      <c r="E1860">
        <f>train!P1860</f>
        <v>13</v>
      </c>
      <c r="F1860" s="4">
        <f t="shared" si="290"/>
        <v>0.54310099573257464</v>
      </c>
      <c r="G1860" s="4">
        <f t="shared" si="291"/>
        <v>0.41664347342053987</v>
      </c>
      <c r="H1860" s="4">
        <f t="shared" si="292"/>
        <v>0.41664347342053987</v>
      </c>
      <c r="I1860" s="4">
        <f t="shared" si="293"/>
        <v>0.65</v>
      </c>
      <c r="J1860">
        <f t="shared" si="295"/>
        <v>2</v>
      </c>
      <c r="K1860" t="str">
        <f>train!T1860</f>
        <v>no</v>
      </c>
      <c r="L1860">
        <f t="shared" si="296"/>
        <v>1.128143884114172</v>
      </c>
      <c r="M1860">
        <f t="shared" si="297"/>
        <v>1.0318150316086592</v>
      </c>
      <c r="N1860">
        <f t="shared" si="298"/>
        <v>1.0318150316086592</v>
      </c>
      <c r="O1860">
        <f t="shared" si="299"/>
        <v>1.0318150316086592</v>
      </c>
    </row>
    <row r="1861" spans="1:15">
      <c r="A1861">
        <f t="shared" si="294"/>
        <v>1860</v>
      </c>
      <c r="B1861">
        <f>train!G1861</f>
        <v>232.1</v>
      </c>
      <c r="C1861">
        <f>train!J1861</f>
        <v>327.10000000000002</v>
      </c>
      <c r="D1861">
        <f>train!M1861</f>
        <v>226.5</v>
      </c>
      <c r="E1861">
        <f>train!P1861</f>
        <v>10.9</v>
      </c>
      <c r="F1861" s="4">
        <f t="shared" si="290"/>
        <v>0.66031294452347078</v>
      </c>
      <c r="G1861" s="4">
        <f t="shared" si="291"/>
        <v>0.91038129696632342</v>
      </c>
      <c r="H1861" s="4">
        <f t="shared" si="292"/>
        <v>0.91038129696632342</v>
      </c>
      <c r="I1861" s="4">
        <f t="shared" si="293"/>
        <v>0.54500000000000004</v>
      </c>
      <c r="J1861">
        <f t="shared" si="295"/>
        <v>1</v>
      </c>
      <c r="K1861" t="str">
        <f>train!T1861</f>
        <v>yes</v>
      </c>
      <c r="L1861">
        <f t="shared" si="296"/>
        <v>1.128143884114172</v>
      </c>
      <c r="M1861">
        <f t="shared" si="297"/>
        <v>1.5461650611876556</v>
      </c>
      <c r="N1861">
        <f t="shared" si="298"/>
        <v>1.5461650611876556</v>
      </c>
      <c r="O1861">
        <f t="shared" si="299"/>
        <v>1.5461650611876556</v>
      </c>
    </row>
    <row r="1862" spans="1:15">
      <c r="A1862">
        <f t="shared" si="294"/>
        <v>1861</v>
      </c>
      <c r="B1862">
        <f>train!G1862</f>
        <v>169.2</v>
      </c>
      <c r="C1862">
        <f>train!J1862</f>
        <v>173.3</v>
      </c>
      <c r="D1862">
        <f>train!M1862</f>
        <v>216.5</v>
      </c>
      <c r="E1862">
        <f>train!P1862</f>
        <v>12.4</v>
      </c>
      <c r="F1862" s="4">
        <f t="shared" si="290"/>
        <v>0.4813655761024182</v>
      </c>
      <c r="G1862" s="4">
        <f t="shared" si="291"/>
        <v>0.48232674645143336</v>
      </c>
      <c r="H1862" s="4">
        <f t="shared" si="292"/>
        <v>0.48232674645143336</v>
      </c>
      <c r="I1862" s="4">
        <f t="shared" si="293"/>
        <v>0.62</v>
      </c>
      <c r="J1862">
        <f t="shared" si="295"/>
        <v>2</v>
      </c>
      <c r="K1862" t="str">
        <f>train!T1862</f>
        <v>yes</v>
      </c>
      <c r="L1862">
        <f t="shared" si="296"/>
        <v>1.128143884114172</v>
      </c>
      <c r="M1862">
        <f t="shared" si="297"/>
        <v>1.0398995136748856</v>
      </c>
      <c r="N1862">
        <f t="shared" si="298"/>
        <v>1.0398995136748856</v>
      </c>
      <c r="O1862">
        <f t="shared" si="299"/>
        <v>1.0398995136748856</v>
      </c>
    </row>
    <row r="1863" spans="1:15">
      <c r="A1863">
        <f t="shared" si="294"/>
        <v>1862</v>
      </c>
      <c r="B1863">
        <f>train!G1863</f>
        <v>123.8</v>
      </c>
      <c r="C1863">
        <f>train!J1863</f>
        <v>319</v>
      </c>
      <c r="D1863">
        <f>train!M1863</f>
        <v>237.6</v>
      </c>
      <c r="E1863">
        <f>train!P1863</f>
        <v>7.3</v>
      </c>
      <c r="F1863" s="4">
        <f t="shared" si="290"/>
        <v>0.35220483641536271</v>
      </c>
      <c r="G1863" s="4">
        <f t="shared" si="291"/>
        <v>0.88783746173114386</v>
      </c>
      <c r="H1863" s="4">
        <f t="shared" si="292"/>
        <v>0.88783746173114386</v>
      </c>
      <c r="I1863" s="4">
        <f t="shared" si="293"/>
        <v>0.36499999999999999</v>
      </c>
      <c r="J1863">
        <f t="shared" si="295"/>
        <v>1</v>
      </c>
      <c r="K1863" t="str">
        <f>train!T1863</f>
        <v>no</v>
      </c>
      <c r="L1863">
        <f t="shared" si="296"/>
        <v>1.128143884114172</v>
      </c>
      <c r="M1863">
        <f t="shared" si="297"/>
        <v>1.3541727968397435</v>
      </c>
      <c r="N1863">
        <f t="shared" si="298"/>
        <v>1.3541727968397435</v>
      </c>
      <c r="O1863">
        <f t="shared" si="299"/>
        <v>1.3541727968397435</v>
      </c>
    </row>
    <row r="1864" spans="1:15">
      <c r="A1864">
        <f t="shared" si="294"/>
        <v>1863</v>
      </c>
      <c r="B1864">
        <f>train!G1864</f>
        <v>96</v>
      </c>
      <c r="C1864">
        <f>train!J1864</f>
        <v>177</v>
      </c>
      <c r="D1864">
        <f>train!M1864</f>
        <v>162.19999999999999</v>
      </c>
      <c r="E1864">
        <f>train!P1864</f>
        <v>9.6999999999999993</v>
      </c>
      <c r="F1864" s="4">
        <f t="shared" si="290"/>
        <v>0.27311522048364156</v>
      </c>
      <c r="G1864" s="4">
        <f t="shared" si="291"/>
        <v>0.4926245477317005</v>
      </c>
      <c r="H1864" s="4">
        <f t="shared" si="292"/>
        <v>0.4926245477317005</v>
      </c>
      <c r="I1864" s="4">
        <f t="shared" si="293"/>
        <v>0.48499999999999999</v>
      </c>
      <c r="J1864">
        <f t="shared" si="295"/>
        <v>2</v>
      </c>
      <c r="K1864" t="str">
        <f>train!T1864</f>
        <v>no</v>
      </c>
      <c r="L1864">
        <f t="shared" si="296"/>
        <v>1.128143884114172</v>
      </c>
      <c r="M1864">
        <f t="shared" si="297"/>
        <v>0.89172575028175172</v>
      </c>
      <c r="N1864">
        <f t="shared" si="298"/>
        <v>0.89172575028175172</v>
      </c>
      <c r="O1864">
        <f t="shared" si="299"/>
        <v>0.89172575028175172</v>
      </c>
    </row>
    <row r="1865" spans="1:15">
      <c r="A1865">
        <f t="shared" si="294"/>
        <v>1864</v>
      </c>
      <c r="B1865">
        <f>train!G1865</f>
        <v>93.4</v>
      </c>
      <c r="C1865">
        <f>train!J1865</f>
        <v>252</v>
      </c>
      <c r="D1865">
        <f>train!M1865</f>
        <v>189</v>
      </c>
      <c r="E1865">
        <f>train!P1865</f>
        <v>10.9</v>
      </c>
      <c r="F1865" s="4">
        <f t="shared" si="290"/>
        <v>0.26571834992887627</v>
      </c>
      <c r="G1865" s="4">
        <f t="shared" si="291"/>
        <v>0.70136376287225155</v>
      </c>
      <c r="H1865" s="4">
        <f t="shared" si="292"/>
        <v>0.70136376287225155</v>
      </c>
      <c r="I1865" s="4">
        <f t="shared" si="293"/>
        <v>0.54500000000000004</v>
      </c>
      <c r="J1865">
        <f t="shared" si="295"/>
        <v>1</v>
      </c>
      <c r="K1865" t="str">
        <f>train!T1865</f>
        <v>no</v>
      </c>
      <c r="L1865">
        <f t="shared" si="296"/>
        <v>1.128143884114172</v>
      </c>
      <c r="M1865">
        <f t="shared" si="297"/>
        <v>1.1625203212114499</v>
      </c>
      <c r="N1865">
        <f t="shared" si="298"/>
        <v>1.1625203212114499</v>
      </c>
      <c r="O1865">
        <f t="shared" si="299"/>
        <v>1.1625203212114499</v>
      </c>
    </row>
    <row r="1866" spans="1:15">
      <c r="A1866">
        <f t="shared" si="294"/>
        <v>1865</v>
      </c>
      <c r="B1866">
        <f>train!G1866</f>
        <v>90.6</v>
      </c>
      <c r="C1866">
        <f>train!J1866</f>
        <v>170.6</v>
      </c>
      <c r="D1866">
        <f>train!M1866</f>
        <v>137.4</v>
      </c>
      <c r="E1866">
        <f>train!P1866</f>
        <v>5.4</v>
      </c>
      <c r="F1866" s="4">
        <f t="shared" si="290"/>
        <v>0.25775248933143668</v>
      </c>
      <c r="G1866" s="4">
        <f t="shared" si="291"/>
        <v>0.47481213470637346</v>
      </c>
      <c r="H1866" s="4">
        <f t="shared" si="292"/>
        <v>0.47481213470637346</v>
      </c>
      <c r="I1866" s="4">
        <f t="shared" si="293"/>
        <v>0.27</v>
      </c>
      <c r="J1866">
        <f t="shared" si="295"/>
        <v>2</v>
      </c>
      <c r="K1866" t="str">
        <f>train!T1866</f>
        <v>no</v>
      </c>
      <c r="L1866">
        <f t="shared" si="296"/>
        <v>1.128143884114172</v>
      </c>
      <c r="M1866">
        <f t="shared" si="297"/>
        <v>0.76826393400015791</v>
      </c>
      <c r="N1866">
        <f t="shared" si="298"/>
        <v>0.76826393400015791</v>
      </c>
      <c r="O1866">
        <f t="shared" si="299"/>
        <v>0.76826393400015791</v>
      </c>
    </row>
    <row r="1867" spans="1:15">
      <c r="A1867">
        <f t="shared" si="294"/>
        <v>1866</v>
      </c>
      <c r="B1867">
        <f>train!G1867</f>
        <v>152.9</v>
      </c>
      <c r="C1867">
        <f>train!J1867</f>
        <v>256.60000000000002</v>
      </c>
      <c r="D1867">
        <f>train!M1867</f>
        <v>173.6</v>
      </c>
      <c r="E1867">
        <f>train!P1867</f>
        <v>5.3</v>
      </c>
      <c r="F1867" s="4">
        <f t="shared" si="290"/>
        <v>0.43499288762446658</v>
      </c>
      <c r="G1867" s="4">
        <f t="shared" si="291"/>
        <v>0.71416643473420549</v>
      </c>
      <c r="H1867" s="4">
        <f t="shared" si="292"/>
        <v>0.71416643473420549</v>
      </c>
      <c r="I1867" s="4">
        <f t="shared" si="293"/>
        <v>0.26500000000000001</v>
      </c>
      <c r="J1867">
        <f t="shared" si="295"/>
        <v>1</v>
      </c>
      <c r="K1867" t="str">
        <f>train!T1867</f>
        <v>no</v>
      </c>
      <c r="L1867">
        <f t="shared" si="296"/>
        <v>1.128143884114172</v>
      </c>
      <c r="M1867">
        <f t="shared" si="297"/>
        <v>1.131154810486082</v>
      </c>
      <c r="N1867">
        <f t="shared" si="298"/>
        <v>1.131154810486082</v>
      </c>
      <c r="O1867">
        <f t="shared" si="299"/>
        <v>1.131154810486082</v>
      </c>
    </row>
    <row r="1868" spans="1:15">
      <c r="A1868">
        <f t="shared" si="294"/>
        <v>1867</v>
      </c>
      <c r="B1868">
        <f>train!G1868</f>
        <v>85.2</v>
      </c>
      <c r="C1868">
        <f>train!J1868</f>
        <v>230.4</v>
      </c>
      <c r="D1868">
        <f>train!M1868</f>
        <v>243.6</v>
      </c>
      <c r="E1868">
        <f>train!P1868</f>
        <v>9</v>
      </c>
      <c r="F1868" s="4">
        <f t="shared" si="290"/>
        <v>0.24238975817923186</v>
      </c>
      <c r="G1868" s="4">
        <f t="shared" si="291"/>
        <v>0.64124686891177285</v>
      </c>
      <c r="H1868" s="4">
        <f t="shared" si="292"/>
        <v>0.64124686891177285</v>
      </c>
      <c r="I1868" s="4">
        <f t="shared" si="293"/>
        <v>0.45</v>
      </c>
      <c r="J1868">
        <f t="shared" si="295"/>
        <v>2</v>
      </c>
      <c r="K1868" t="str">
        <f>train!T1868</f>
        <v>no</v>
      </c>
      <c r="L1868">
        <f t="shared" si="296"/>
        <v>1.128143884114172</v>
      </c>
      <c r="M1868">
        <f t="shared" si="297"/>
        <v>1.0409840962514707</v>
      </c>
      <c r="N1868">
        <f t="shared" si="298"/>
        <v>1.0409840962514707</v>
      </c>
      <c r="O1868">
        <f t="shared" si="299"/>
        <v>1.0409840962514707</v>
      </c>
    </row>
    <row r="1869" spans="1:15">
      <c r="A1869">
        <f t="shared" si="294"/>
        <v>1868</v>
      </c>
      <c r="B1869">
        <f>train!G1869</f>
        <v>160</v>
      </c>
      <c r="C1869">
        <f>train!J1869</f>
        <v>184.5</v>
      </c>
      <c r="D1869">
        <f>train!M1869</f>
        <v>208.3</v>
      </c>
      <c r="E1869">
        <f>train!P1869</f>
        <v>6.1</v>
      </c>
      <c r="F1869" s="4">
        <f t="shared" si="290"/>
        <v>0.45519203413940257</v>
      </c>
      <c r="G1869" s="4">
        <f t="shared" si="291"/>
        <v>0.5134984692457556</v>
      </c>
      <c r="H1869" s="4">
        <f t="shared" si="292"/>
        <v>0.5134984692457556</v>
      </c>
      <c r="I1869" s="4">
        <f t="shared" si="293"/>
        <v>0.30499999999999999</v>
      </c>
      <c r="J1869">
        <f t="shared" si="295"/>
        <v>2</v>
      </c>
      <c r="K1869" t="str">
        <f>train!T1869</f>
        <v>no</v>
      </c>
      <c r="L1869">
        <f t="shared" si="296"/>
        <v>1.128143884114172</v>
      </c>
      <c r="M1869">
        <f t="shared" si="297"/>
        <v>0.90971761760418579</v>
      </c>
      <c r="N1869">
        <f t="shared" si="298"/>
        <v>0.90971761760418579</v>
      </c>
      <c r="O1869">
        <f t="shared" si="299"/>
        <v>0.90971761760418579</v>
      </c>
    </row>
    <row r="1870" spans="1:15">
      <c r="A1870">
        <f t="shared" si="294"/>
        <v>1869</v>
      </c>
      <c r="B1870">
        <f>train!G1870</f>
        <v>182.9</v>
      </c>
      <c r="C1870">
        <f>train!J1870</f>
        <v>292.39999999999998</v>
      </c>
      <c r="D1870">
        <f>train!M1870</f>
        <v>142.30000000000001</v>
      </c>
      <c r="E1870">
        <f>train!P1870</f>
        <v>11.5</v>
      </c>
      <c r="F1870" s="4">
        <f t="shared" si="290"/>
        <v>0.52034139402560453</v>
      </c>
      <c r="G1870" s="4">
        <f t="shared" si="291"/>
        <v>0.81380462009462839</v>
      </c>
      <c r="H1870" s="4">
        <f t="shared" si="292"/>
        <v>0.81380462009462839</v>
      </c>
      <c r="I1870" s="4">
        <f t="shared" si="293"/>
        <v>0.57499999999999996</v>
      </c>
      <c r="J1870">
        <f t="shared" si="295"/>
        <v>1</v>
      </c>
      <c r="K1870" t="str">
        <f>train!T1870</f>
        <v>no</v>
      </c>
      <c r="L1870">
        <f t="shared" si="296"/>
        <v>1.128143884114172</v>
      </c>
      <c r="M1870">
        <f t="shared" si="297"/>
        <v>1.3877809934248395</v>
      </c>
      <c r="N1870">
        <f t="shared" si="298"/>
        <v>1.3877809934248395</v>
      </c>
      <c r="O1870">
        <f t="shared" si="299"/>
        <v>1.3877809934248395</v>
      </c>
    </row>
    <row r="1871" spans="1:15">
      <c r="A1871">
        <f t="shared" si="294"/>
        <v>1870</v>
      </c>
      <c r="B1871">
        <f>train!G1871</f>
        <v>241.2</v>
      </c>
      <c r="C1871">
        <f>train!J1871</f>
        <v>174.3</v>
      </c>
      <c r="D1871">
        <f>train!M1871</f>
        <v>245.3</v>
      </c>
      <c r="E1871">
        <f>train!P1871</f>
        <v>8.5</v>
      </c>
      <c r="F1871" s="4">
        <f t="shared" si="290"/>
        <v>0.68620199146514937</v>
      </c>
      <c r="G1871" s="4">
        <f t="shared" si="291"/>
        <v>0.48510993598664071</v>
      </c>
      <c r="H1871" s="4">
        <f t="shared" si="292"/>
        <v>0.48510993598664071</v>
      </c>
      <c r="I1871" s="4">
        <f t="shared" si="293"/>
        <v>0.42499999999999999</v>
      </c>
      <c r="J1871">
        <f t="shared" si="295"/>
        <v>2</v>
      </c>
      <c r="K1871" t="str">
        <f>train!T1871</f>
        <v>no</v>
      </c>
      <c r="L1871">
        <f t="shared" si="296"/>
        <v>1.128143884114172</v>
      </c>
      <c r="M1871">
        <f t="shared" si="297"/>
        <v>1.0593212322410337</v>
      </c>
      <c r="N1871">
        <f t="shared" si="298"/>
        <v>1.0593212322410337</v>
      </c>
      <c r="O1871">
        <f t="shared" si="299"/>
        <v>1.0593212322410337</v>
      </c>
    </row>
    <row r="1872" spans="1:15">
      <c r="A1872">
        <f t="shared" si="294"/>
        <v>1871</v>
      </c>
      <c r="B1872">
        <f>train!G1872</f>
        <v>177.2</v>
      </c>
      <c r="C1872">
        <f>train!J1872</f>
        <v>123.5</v>
      </c>
      <c r="D1872">
        <f>train!M1872</f>
        <v>213.2</v>
      </c>
      <c r="E1872">
        <f>train!P1872</f>
        <v>8.4</v>
      </c>
      <c r="F1872" s="4">
        <f t="shared" si="290"/>
        <v>0.50412517780938826</v>
      </c>
      <c r="G1872" s="4">
        <f t="shared" si="291"/>
        <v>0.34372390759810745</v>
      </c>
      <c r="H1872" s="4">
        <f t="shared" si="292"/>
        <v>0.34372390759810745</v>
      </c>
      <c r="I1872" s="4">
        <f t="shared" si="293"/>
        <v>0.42000000000000004</v>
      </c>
      <c r="J1872">
        <f t="shared" si="295"/>
        <v>2</v>
      </c>
      <c r="K1872" t="str">
        <f>train!T1872</f>
        <v>no</v>
      </c>
      <c r="L1872">
        <f t="shared" si="296"/>
        <v>1.128143884114172</v>
      </c>
      <c r="M1872">
        <f t="shared" si="297"/>
        <v>0.81659931680743647</v>
      </c>
      <c r="N1872">
        <f t="shared" si="298"/>
        <v>0.81659931680743647</v>
      </c>
      <c r="O1872">
        <f t="shared" si="299"/>
        <v>0.81659931680743647</v>
      </c>
    </row>
    <row r="1873" spans="1:15">
      <c r="A1873">
        <f t="shared" si="294"/>
        <v>1872</v>
      </c>
      <c r="B1873">
        <f>train!G1873</f>
        <v>89.5</v>
      </c>
      <c r="C1873">
        <f>train!J1873</f>
        <v>180.8</v>
      </c>
      <c r="D1873">
        <f>train!M1873</f>
        <v>193.1</v>
      </c>
      <c r="E1873">
        <f>train!P1873</f>
        <v>14</v>
      </c>
      <c r="F1873" s="4">
        <f t="shared" si="290"/>
        <v>0.25462304409672831</v>
      </c>
      <c r="G1873" s="4">
        <f t="shared" si="291"/>
        <v>0.50320066796548846</v>
      </c>
      <c r="H1873" s="4">
        <f t="shared" si="292"/>
        <v>0.50320066796548846</v>
      </c>
      <c r="I1873" s="4">
        <f t="shared" si="293"/>
        <v>0.7</v>
      </c>
      <c r="J1873">
        <f t="shared" si="295"/>
        <v>2</v>
      </c>
      <c r="K1873" t="str">
        <f>train!T1873</f>
        <v>no</v>
      </c>
      <c r="L1873">
        <f t="shared" si="296"/>
        <v>1.128143884114172</v>
      </c>
      <c r="M1873">
        <f t="shared" si="297"/>
        <v>1.0301721793306748</v>
      </c>
      <c r="N1873">
        <f t="shared" si="298"/>
        <v>1.0301721793306748</v>
      </c>
      <c r="O1873">
        <f t="shared" si="299"/>
        <v>1.0301721793306748</v>
      </c>
    </row>
    <row r="1874" spans="1:15">
      <c r="A1874">
        <f t="shared" si="294"/>
        <v>1873</v>
      </c>
      <c r="B1874">
        <f>train!G1874</f>
        <v>200.3</v>
      </c>
      <c r="C1874">
        <f>train!J1874</f>
        <v>197.8</v>
      </c>
      <c r="D1874">
        <f>train!M1874</f>
        <v>151.1</v>
      </c>
      <c r="E1874">
        <f>train!P1874</f>
        <v>10.4</v>
      </c>
      <c r="F1874" s="4">
        <f t="shared" si="290"/>
        <v>0.56984352773826463</v>
      </c>
      <c r="G1874" s="4">
        <f t="shared" si="291"/>
        <v>0.55051489006401333</v>
      </c>
      <c r="H1874" s="4">
        <f t="shared" si="292"/>
        <v>0.55051489006401333</v>
      </c>
      <c r="I1874" s="4">
        <f t="shared" si="293"/>
        <v>0.52</v>
      </c>
      <c r="J1874">
        <f t="shared" si="295"/>
        <v>2</v>
      </c>
      <c r="K1874" t="str">
        <f>train!T1874</f>
        <v>no</v>
      </c>
      <c r="L1874">
        <f t="shared" si="296"/>
        <v>1.128143884114172</v>
      </c>
      <c r="M1874">
        <f t="shared" si="297"/>
        <v>1.0960177619316103</v>
      </c>
      <c r="N1874">
        <f t="shared" si="298"/>
        <v>1.0960177619316103</v>
      </c>
      <c r="O1874">
        <f t="shared" si="299"/>
        <v>1.0960177619316103</v>
      </c>
    </row>
    <row r="1875" spans="1:15">
      <c r="A1875">
        <f t="shared" si="294"/>
        <v>1874</v>
      </c>
      <c r="B1875">
        <f>train!G1875</f>
        <v>145</v>
      </c>
      <c r="C1875">
        <f>train!J1875</f>
        <v>294.3</v>
      </c>
      <c r="D1875">
        <f>train!M1875</f>
        <v>239.8</v>
      </c>
      <c r="E1875">
        <f>train!P1875</f>
        <v>11</v>
      </c>
      <c r="F1875" s="4">
        <f t="shared" si="290"/>
        <v>0.41251778093883357</v>
      </c>
      <c r="G1875" s="4">
        <f t="shared" si="291"/>
        <v>0.81909268021152237</v>
      </c>
      <c r="H1875" s="4">
        <f t="shared" si="292"/>
        <v>0.81909268021152237</v>
      </c>
      <c r="I1875" s="4">
        <f t="shared" si="293"/>
        <v>0.55000000000000004</v>
      </c>
      <c r="J1875">
        <f t="shared" si="295"/>
        <v>1</v>
      </c>
      <c r="K1875" t="str">
        <f>train!T1875</f>
        <v>yes</v>
      </c>
      <c r="L1875">
        <f t="shared" si="296"/>
        <v>1.128143884114172</v>
      </c>
      <c r="M1875">
        <f t="shared" si="297"/>
        <v>1.3470325004033459</v>
      </c>
      <c r="N1875">
        <f t="shared" si="298"/>
        <v>1.3470325004033459</v>
      </c>
      <c r="O1875">
        <f t="shared" si="299"/>
        <v>1.3470325004033459</v>
      </c>
    </row>
    <row r="1876" spans="1:15">
      <c r="A1876">
        <f t="shared" si="294"/>
        <v>1875</v>
      </c>
      <c r="B1876">
        <f>train!G1876</f>
        <v>159.5</v>
      </c>
      <c r="C1876">
        <f>train!J1876</f>
        <v>119.7</v>
      </c>
      <c r="D1876">
        <f>train!M1876</f>
        <v>173.9</v>
      </c>
      <c r="E1876">
        <f>train!P1876</f>
        <v>6.8</v>
      </c>
      <c r="F1876" s="4">
        <f t="shared" si="290"/>
        <v>0.45376955903271693</v>
      </c>
      <c r="G1876" s="4">
        <f t="shared" si="291"/>
        <v>0.33314778736431949</v>
      </c>
      <c r="H1876" s="4">
        <f t="shared" si="292"/>
        <v>0.33314778736431949</v>
      </c>
      <c r="I1876" s="4">
        <f t="shared" si="293"/>
        <v>0.33999999999999997</v>
      </c>
      <c r="J1876">
        <f t="shared" si="295"/>
        <v>2</v>
      </c>
      <c r="K1876" t="str">
        <f>train!T1876</f>
        <v>no</v>
      </c>
      <c r="L1876">
        <f t="shared" si="296"/>
        <v>1.128143884114172</v>
      </c>
      <c r="M1876">
        <f t="shared" si="297"/>
        <v>0.7372121195125797</v>
      </c>
      <c r="N1876">
        <f t="shared" si="298"/>
        <v>0.7372121195125797</v>
      </c>
      <c r="O1876">
        <f t="shared" si="299"/>
        <v>0.7372121195125797</v>
      </c>
    </row>
    <row r="1877" spans="1:15">
      <c r="A1877">
        <f t="shared" si="294"/>
        <v>1876</v>
      </c>
      <c r="B1877">
        <f>train!G1877</f>
        <v>151.80000000000001</v>
      </c>
      <c r="C1877">
        <f>train!J1877</f>
        <v>138</v>
      </c>
      <c r="D1877">
        <f>train!M1877</f>
        <v>233.5</v>
      </c>
      <c r="E1877">
        <f>train!P1877</f>
        <v>11.2</v>
      </c>
      <c r="F1877" s="4">
        <f t="shared" si="290"/>
        <v>0.43186344238975821</v>
      </c>
      <c r="G1877" s="4">
        <f t="shared" si="291"/>
        <v>0.38408015585861394</v>
      </c>
      <c r="H1877" s="4">
        <f t="shared" si="292"/>
        <v>0.38408015585861394</v>
      </c>
      <c r="I1877" s="4">
        <f t="shared" si="293"/>
        <v>0.55999999999999994</v>
      </c>
      <c r="J1877">
        <f t="shared" si="295"/>
        <v>2</v>
      </c>
      <c r="K1877" t="str">
        <f>train!T1877</f>
        <v>no</v>
      </c>
      <c r="L1877">
        <f t="shared" si="296"/>
        <v>1.128143884114172</v>
      </c>
      <c r="M1877">
        <f t="shared" si="297"/>
        <v>0.89170688296182077</v>
      </c>
      <c r="N1877">
        <f t="shared" si="298"/>
        <v>0.89170688296182077</v>
      </c>
      <c r="O1877">
        <f t="shared" si="299"/>
        <v>0.89170688296182077</v>
      </c>
    </row>
    <row r="1878" spans="1:15">
      <c r="A1878">
        <f t="shared" si="294"/>
        <v>1877</v>
      </c>
      <c r="B1878">
        <f>train!G1878</f>
        <v>176.2</v>
      </c>
      <c r="C1878">
        <f>train!J1878</f>
        <v>236</v>
      </c>
      <c r="D1878">
        <f>train!M1878</f>
        <v>152.5</v>
      </c>
      <c r="E1878">
        <f>train!P1878</f>
        <v>10.6</v>
      </c>
      <c r="F1878" s="4">
        <f t="shared" si="290"/>
        <v>0.50128022759601709</v>
      </c>
      <c r="G1878" s="4">
        <f t="shared" si="291"/>
        <v>0.65683273030893397</v>
      </c>
      <c r="H1878" s="4">
        <f t="shared" si="292"/>
        <v>0.65683273030893397</v>
      </c>
      <c r="I1878" s="4">
        <f t="shared" si="293"/>
        <v>0.53</v>
      </c>
      <c r="J1878">
        <f t="shared" si="295"/>
        <v>1</v>
      </c>
      <c r="K1878" t="str">
        <f>train!T1878</f>
        <v>no</v>
      </c>
      <c r="L1878">
        <f t="shared" si="296"/>
        <v>1.128143884114172</v>
      </c>
      <c r="M1878">
        <f t="shared" si="297"/>
        <v>1.1811182573260359</v>
      </c>
      <c r="N1878">
        <f t="shared" si="298"/>
        <v>1.1811182573260359</v>
      </c>
      <c r="O1878">
        <f t="shared" si="299"/>
        <v>1.1811182573260359</v>
      </c>
    </row>
    <row r="1879" spans="1:15">
      <c r="A1879">
        <f t="shared" si="294"/>
        <v>1878</v>
      </c>
      <c r="B1879">
        <f>train!G1879</f>
        <v>152.1</v>
      </c>
      <c r="C1879">
        <f>train!J1879</f>
        <v>121</v>
      </c>
      <c r="D1879">
        <f>train!M1879</f>
        <v>198</v>
      </c>
      <c r="E1879">
        <f>train!P1879</f>
        <v>9.8000000000000007</v>
      </c>
      <c r="F1879" s="4">
        <f t="shared" si="290"/>
        <v>0.43271692745376955</v>
      </c>
      <c r="G1879" s="4">
        <f t="shared" si="291"/>
        <v>0.33676593376008906</v>
      </c>
      <c r="H1879" s="4">
        <f t="shared" si="292"/>
        <v>0.33676593376008906</v>
      </c>
      <c r="I1879" s="4">
        <f t="shared" si="293"/>
        <v>0.49000000000000005</v>
      </c>
      <c r="J1879">
        <f t="shared" si="295"/>
        <v>2</v>
      </c>
      <c r="K1879" t="str">
        <f>train!T1879</f>
        <v>no</v>
      </c>
      <c r="L1879">
        <f t="shared" si="296"/>
        <v>1.128143884114172</v>
      </c>
      <c r="M1879">
        <f t="shared" si="297"/>
        <v>0.80880561792537042</v>
      </c>
      <c r="N1879">
        <f t="shared" si="298"/>
        <v>0.80880561792537042</v>
      </c>
      <c r="O1879">
        <f t="shared" si="299"/>
        <v>0.80880561792537042</v>
      </c>
    </row>
    <row r="1880" spans="1:15">
      <c r="A1880">
        <f t="shared" si="294"/>
        <v>1879</v>
      </c>
      <c r="B1880">
        <f>train!G1880</f>
        <v>161.30000000000001</v>
      </c>
      <c r="C1880">
        <f>train!J1880</f>
        <v>220.6</v>
      </c>
      <c r="D1880">
        <f>train!M1880</f>
        <v>224.7</v>
      </c>
      <c r="E1880">
        <f>train!P1880</f>
        <v>9.6</v>
      </c>
      <c r="F1880" s="4">
        <f t="shared" si="290"/>
        <v>0.45889046941678524</v>
      </c>
      <c r="G1880" s="4">
        <f t="shared" si="291"/>
        <v>0.61397161146674084</v>
      </c>
      <c r="H1880" s="4">
        <f t="shared" si="292"/>
        <v>0.61397161146674084</v>
      </c>
      <c r="I1880" s="4">
        <f t="shared" si="293"/>
        <v>0.48</v>
      </c>
      <c r="J1880">
        <f t="shared" si="295"/>
        <v>2</v>
      </c>
      <c r="K1880" t="str">
        <f>train!T1880</f>
        <v>no</v>
      </c>
      <c r="L1880">
        <f t="shared" si="296"/>
        <v>1.128143884114172</v>
      </c>
      <c r="M1880">
        <f t="shared" si="297"/>
        <v>1.0931160699100946</v>
      </c>
      <c r="N1880">
        <f t="shared" si="298"/>
        <v>1.0931160699100946</v>
      </c>
      <c r="O1880">
        <f t="shared" si="299"/>
        <v>1.0931160699100946</v>
      </c>
    </row>
    <row r="1881" spans="1:15">
      <c r="A1881">
        <f t="shared" si="294"/>
        <v>1880</v>
      </c>
      <c r="B1881">
        <f>train!G1881</f>
        <v>171.7</v>
      </c>
      <c r="C1881">
        <f>train!J1881</f>
        <v>144.5</v>
      </c>
      <c r="D1881">
        <f>train!M1881</f>
        <v>157.9</v>
      </c>
      <c r="E1881">
        <f>train!P1881</f>
        <v>6.8</v>
      </c>
      <c r="F1881" s="4">
        <f t="shared" si="290"/>
        <v>0.48847795163584634</v>
      </c>
      <c r="G1881" s="4">
        <f t="shared" si="291"/>
        <v>0.40217088783746174</v>
      </c>
      <c r="H1881" s="4">
        <f t="shared" si="292"/>
        <v>0.40217088783746174</v>
      </c>
      <c r="I1881" s="4">
        <f t="shared" si="293"/>
        <v>0.33999999999999997</v>
      </c>
      <c r="J1881">
        <f t="shared" si="295"/>
        <v>2</v>
      </c>
      <c r="K1881" t="str">
        <f>train!T1881</f>
        <v>no</v>
      </c>
      <c r="L1881">
        <f t="shared" si="296"/>
        <v>1.128143884114172</v>
      </c>
      <c r="M1881">
        <f t="shared" si="297"/>
        <v>0.82322144972194244</v>
      </c>
      <c r="N1881">
        <f t="shared" si="298"/>
        <v>0.82322144972194244</v>
      </c>
      <c r="O1881">
        <f t="shared" si="299"/>
        <v>0.82322144972194244</v>
      </c>
    </row>
    <row r="1882" spans="1:15">
      <c r="A1882">
        <f t="shared" si="294"/>
        <v>1881</v>
      </c>
      <c r="B1882">
        <f>train!G1882</f>
        <v>278.89999999999998</v>
      </c>
      <c r="C1882">
        <f>train!J1882</f>
        <v>190.2</v>
      </c>
      <c r="D1882">
        <f>train!M1882</f>
        <v>255.2</v>
      </c>
      <c r="E1882">
        <f>train!P1882</f>
        <v>11.7</v>
      </c>
      <c r="F1882" s="4">
        <f t="shared" si="290"/>
        <v>0.79345661450924598</v>
      </c>
      <c r="G1882" s="4">
        <f t="shared" si="291"/>
        <v>0.52936264959643742</v>
      </c>
      <c r="H1882" s="4">
        <f t="shared" si="292"/>
        <v>0.52936264959643742</v>
      </c>
      <c r="I1882" s="4">
        <f t="shared" si="293"/>
        <v>0.58499999999999996</v>
      </c>
      <c r="J1882">
        <f t="shared" si="295"/>
        <v>1</v>
      </c>
      <c r="K1882" t="str">
        <f>train!T1882</f>
        <v>yes</v>
      </c>
      <c r="L1882">
        <f t="shared" si="296"/>
        <v>1.128143884114172</v>
      </c>
      <c r="M1882">
        <f t="shared" si="297"/>
        <v>1.2378400658744229</v>
      </c>
      <c r="N1882">
        <f t="shared" si="298"/>
        <v>1.2378400658744229</v>
      </c>
      <c r="O1882">
        <f t="shared" si="299"/>
        <v>1.2378400658744229</v>
      </c>
    </row>
    <row r="1883" spans="1:15">
      <c r="A1883">
        <f t="shared" si="294"/>
        <v>1882</v>
      </c>
      <c r="B1883">
        <f>train!G1883</f>
        <v>213</v>
      </c>
      <c r="C1883">
        <f>train!J1883</f>
        <v>226.2</v>
      </c>
      <c r="D1883">
        <f>train!M1883</f>
        <v>189.8</v>
      </c>
      <c r="E1883">
        <f>train!P1883</f>
        <v>11.1</v>
      </c>
      <c r="F1883" s="4">
        <f t="shared" si="290"/>
        <v>0.60597439544807963</v>
      </c>
      <c r="G1883" s="4">
        <f t="shared" si="291"/>
        <v>0.62955747286390196</v>
      </c>
      <c r="H1883" s="4">
        <f t="shared" si="292"/>
        <v>0.62955747286390196</v>
      </c>
      <c r="I1883" s="4">
        <f t="shared" si="293"/>
        <v>0.55499999999999994</v>
      </c>
      <c r="J1883">
        <f t="shared" si="295"/>
        <v>1</v>
      </c>
      <c r="K1883" t="str">
        <f>train!T1883</f>
        <v>no</v>
      </c>
      <c r="L1883">
        <f t="shared" si="296"/>
        <v>1.128143884114172</v>
      </c>
      <c r="M1883">
        <f t="shared" si="297"/>
        <v>1.2115754995939092</v>
      </c>
      <c r="N1883">
        <f t="shared" si="298"/>
        <v>1.2115754995939092</v>
      </c>
      <c r="O1883">
        <f t="shared" si="299"/>
        <v>1.2115754995939092</v>
      </c>
    </row>
    <row r="1884" spans="1:15">
      <c r="A1884">
        <f t="shared" si="294"/>
        <v>1883</v>
      </c>
      <c r="B1884">
        <f>train!G1884</f>
        <v>217.2</v>
      </c>
      <c r="C1884">
        <f>train!J1884</f>
        <v>303.39999999999998</v>
      </c>
      <c r="D1884">
        <f>train!M1884</f>
        <v>197.1</v>
      </c>
      <c r="E1884">
        <f>train!P1884</f>
        <v>12.4</v>
      </c>
      <c r="F1884" s="4">
        <f t="shared" si="290"/>
        <v>0.61792318634423893</v>
      </c>
      <c r="G1884" s="4">
        <f t="shared" si="291"/>
        <v>0.84441970498190921</v>
      </c>
      <c r="H1884" s="4">
        <f t="shared" si="292"/>
        <v>0.84441970498190921</v>
      </c>
      <c r="I1884" s="4">
        <f t="shared" si="293"/>
        <v>0.62</v>
      </c>
      <c r="J1884">
        <f t="shared" si="295"/>
        <v>1</v>
      </c>
      <c r="K1884" t="str">
        <f>train!T1884</f>
        <v>yes</v>
      </c>
      <c r="L1884">
        <f t="shared" si="296"/>
        <v>1.128143884114172</v>
      </c>
      <c r="M1884">
        <f t="shared" si="297"/>
        <v>1.4806479461861575</v>
      </c>
      <c r="N1884">
        <f t="shared" si="298"/>
        <v>1.4806479461861575</v>
      </c>
      <c r="O1884">
        <f t="shared" si="299"/>
        <v>1.4806479461861575</v>
      </c>
    </row>
    <row r="1885" spans="1:15">
      <c r="A1885">
        <f t="shared" si="294"/>
        <v>1884</v>
      </c>
      <c r="B1885">
        <f>train!G1885</f>
        <v>175.9</v>
      </c>
      <c r="C1885">
        <f>train!J1885</f>
        <v>285.2</v>
      </c>
      <c r="D1885">
        <f>train!M1885</f>
        <v>150.80000000000001</v>
      </c>
      <c r="E1885">
        <f>train!P1885</f>
        <v>13</v>
      </c>
      <c r="F1885" s="4">
        <f t="shared" si="290"/>
        <v>0.5004267425320057</v>
      </c>
      <c r="G1885" s="4">
        <f t="shared" si="291"/>
        <v>0.79376565544113553</v>
      </c>
      <c r="H1885" s="4">
        <f t="shared" si="292"/>
        <v>0.79376565544113553</v>
      </c>
      <c r="I1885" s="4">
        <f t="shared" si="293"/>
        <v>0.65</v>
      </c>
      <c r="J1885">
        <f t="shared" si="295"/>
        <v>1</v>
      </c>
      <c r="K1885" t="str">
        <f>train!T1885</f>
        <v>no</v>
      </c>
      <c r="L1885">
        <f t="shared" si="296"/>
        <v>1.128143884114172</v>
      </c>
      <c r="M1885">
        <f t="shared" si="297"/>
        <v>1.3903433950492179</v>
      </c>
      <c r="N1885">
        <f t="shared" si="298"/>
        <v>1.3903433950492179</v>
      </c>
      <c r="O1885">
        <f t="shared" si="299"/>
        <v>1.3903433950492179</v>
      </c>
    </row>
    <row r="1886" spans="1:15">
      <c r="A1886">
        <f t="shared" si="294"/>
        <v>1885</v>
      </c>
      <c r="B1886">
        <f>train!G1886</f>
        <v>238.9</v>
      </c>
      <c r="C1886">
        <f>train!J1886</f>
        <v>187.2</v>
      </c>
      <c r="D1886">
        <f>train!M1886</f>
        <v>181.1</v>
      </c>
      <c r="E1886">
        <f>train!P1886</f>
        <v>11.8</v>
      </c>
      <c r="F1886" s="4">
        <f t="shared" si="290"/>
        <v>0.67965860597439542</v>
      </c>
      <c r="G1886" s="4">
        <f t="shared" si="291"/>
        <v>0.52101308099081545</v>
      </c>
      <c r="H1886" s="4">
        <f t="shared" si="292"/>
        <v>0.52101308099081545</v>
      </c>
      <c r="I1886" s="4">
        <f t="shared" si="293"/>
        <v>0.59000000000000008</v>
      </c>
      <c r="J1886">
        <f t="shared" si="295"/>
        <v>1</v>
      </c>
      <c r="K1886" t="str">
        <f>train!T1886</f>
        <v>no</v>
      </c>
      <c r="L1886">
        <f t="shared" si="296"/>
        <v>1.128143884114172</v>
      </c>
      <c r="M1886">
        <f t="shared" si="297"/>
        <v>1.1631616748337879</v>
      </c>
      <c r="N1886">
        <f t="shared" si="298"/>
        <v>1.1631616748337879</v>
      </c>
      <c r="O1886">
        <f t="shared" si="299"/>
        <v>1.1631616748337879</v>
      </c>
    </row>
    <row r="1887" spans="1:15">
      <c r="A1887">
        <f t="shared" si="294"/>
        <v>1886</v>
      </c>
      <c r="B1887">
        <f>train!G1887</f>
        <v>133.30000000000001</v>
      </c>
      <c r="C1887">
        <f>train!J1887</f>
        <v>247.8</v>
      </c>
      <c r="D1887">
        <f>train!M1887</f>
        <v>219</v>
      </c>
      <c r="E1887">
        <f>train!P1887</f>
        <v>11.3</v>
      </c>
      <c r="F1887" s="4">
        <f t="shared" si="290"/>
        <v>0.37923186344238979</v>
      </c>
      <c r="G1887" s="4">
        <f t="shared" si="291"/>
        <v>0.68967436682438077</v>
      </c>
      <c r="H1887" s="4">
        <f t="shared" si="292"/>
        <v>0.68967436682438077</v>
      </c>
      <c r="I1887" s="4">
        <f t="shared" si="293"/>
        <v>0.56500000000000006</v>
      </c>
      <c r="J1887">
        <f t="shared" si="295"/>
        <v>1</v>
      </c>
      <c r="K1887" t="str">
        <f>train!T1887</f>
        <v>yes</v>
      </c>
      <c r="L1887">
        <f t="shared" si="296"/>
        <v>1.128143884114172</v>
      </c>
      <c r="M1887">
        <f t="shared" si="297"/>
        <v>1.1892616494107631</v>
      </c>
      <c r="N1887">
        <f t="shared" si="298"/>
        <v>1.1892616494107631</v>
      </c>
      <c r="O1887">
        <f t="shared" si="299"/>
        <v>1.1892616494107631</v>
      </c>
    </row>
    <row r="1888" spans="1:15">
      <c r="A1888">
        <f t="shared" si="294"/>
        <v>1887</v>
      </c>
      <c r="B1888">
        <f>train!G1888</f>
        <v>177.2</v>
      </c>
      <c r="C1888">
        <f>train!J1888</f>
        <v>248.9</v>
      </c>
      <c r="D1888">
        <f>train!M1888</f>
        <v>200.8</v>
      </c>
      <c r="E1888">
        <f>train!P1888</f>
        <v>8.6</v>
      </c>
      <c r="F1888" s="4">
        <f t="shared" si="290"/>
        <v>0.50412517780938826</v>
      </c>
      <c r="G1888" s="4">
        <f t="shared" si="291"/>
        <v>0.69273587531310876</v>
      </c>
      <c r="H1888" s="4">
        <f t="shared" si="292"/>
        <v>0.69273587531310876</v>
      </c>
      <c r="I1888" s="4">
        <f t="shared" si="293"/>
        <v>0.43</v>
      </c>
      <c r="J1888">
        <f t="shared" si="295"/>
        <v>1</v>
      </c>
      <c r="K1888" t="str">
        <f>train!T1888</f>
        <v>no</v>
      </c>
      <c r="L1888">
        <f t="shared" si="296"/>
        <v>1.128143884114172</v>
      </c>
      <c r="M1888">
        <f t="shared" si="297"/>
        <v>1.1827122138512756</v>
      </c>
      <c r="N1888">
        <f t="shared" si="298"/>
        <v>1.1827122138512756</v>
      </c>
      <c r="O1888">
        <f t="shared" si="299"/>
        <v>1.1827122138512756</v>
      </c>
    </row>
    <row r="1889" spans="1:15">
      <c r="A1889">
        <f t="shared" si="294"/>
        <v>1888</v>
      </c>
      <c r="B1889">
        <f>train!G1889</f>
        <v>184.5</v>
      </c>
      <c r="C1889">
        <f>train!J1889</f>
        <v>209</v>
      </c>
      <c r="D1889">
        <f>train!M1889</f>
        <v>169.7</v>
      </c>
      <c r="E1889">
        <f>train!P1889</f>
        <v>10.199999999999999</v>
      </c>
      <c r="F1889" s="4">
        <f t="shared" si="290"/>
        <v>0.5248933143669986</v>
      </c>
      <c r="G1889" s="4">
        <f t="shared" si="291"/>
        <v>0.58168661285833567</v>
      </c>
      <c r="H1889" s="4">
        <f t="shared" si="292"/>
        <v>0.58168661285833567</v>
      </c>
      <c r="I1889" s="4">
        <f t="shared" si="293"/>
        <v>0.51</v>
      </c>
      <c r="J1889">
        <f t="shared" si="295"/>
        <v>2</v>
      </c>
      <c r="K1889" t="str">
        <f>train!T1889</f>
        <v>no</v>
      </c>
      <c r="L1889">
        <f t="shared" si="296"/>
        <v>1.128143884114172</v>
      </c>
      <c r="M1889">
        <f t="shared" si="297"/>
        <v>1.1010593183949624</v>
      </c>
      <c r="N1889">
        <f t="shared" si="298"/>
        <v>1.1010593183949624</v>
      </c>
      <c r="O1889">
        <f t="shared" si="299"/>
        <v>1.1010593183949624</v>
      </c>
    </row>
    <row r="1890" spans="1:15">
      <c r="A1890">
        <f t="shared" si="294"/>
        <v>1889</v>
      </c>
      <c r="B1890">
        <f>train!G1890</f>
        <v>176.1</v>
      </c>
      <c r="C1890">
        <f>train!J1890</f>
        <v>159.4</v>
      </c>
      <c r="D1890">
        <f>train!M1890</f>
        <v>269.10000000000002</v>
      </c>
      <c r="E1890">
        <f>train!P1890</f>
        <v>12.1</v>
      </c>
      <c r="F1890" s="4">
        <f t="shared" si="290"/>
        <v>0.50099573257467989</v>
      </c>
      <c r="G1890" s="4">
        <f t="shared" si="291"/>
        <v>0.44364041191205122</v>
      </c>
      <c r="H1890" s="4">
        <f t="shared" si="292"/>
        <v>0.44364041191205122</v>
      </c>
      <c r="I1890" s="4">
        <f t="shared" si="293"/>
        <v>0.60499999999999998</v>
      </c>
      <c r="J1890">
        <f t="shared" si="295"/>
        <v>2</v>
      </c>
      <c r="K1890" t="str">
        <f>train!T1890</f>
        <v>no</v>
      </c>
      <c r="L1890">
        <f t="shared" si="296"/>
        <v>1.128143884114172</v>
      </c>
      <c r="M1890">
        <f t="shared" si="297"/>
        <v>1.005313560149782</v>
      </c>
      <c r="N1890">
        <f t="shared" si="298"/>
        <v>1.005313560149782</v>
      </c>
      <c r="O1890">
        <f t="shared" si="299"/>
        <v>1.005313560149782</v>
      </c>
    </row>
    <row r="1891" spans="1:15">
      <c r="A1891">
        <f t="shared" si="294"/>
        <v>1890</v>
      </c>
      <c r="B1891">
        <f>train!G1891</f>
        <v>204.7</v>
      </c>
      <c r="C1891">
        <f>train!J1891</f>
        <v>143.1</v>
      </c>
      <c r="D1891">
        <f>train!M1891</f>
        <v>165.8</v>
      </c>
      <c r="E1891">
        <f>train!P1891</f>
        <v>11</v>
      </c>
      <c r="F1891" s="4">
        <f t="shared" si="290"/>
        <v>0.58236130867709812</v>
      </c>
      <c r="G1891" s="4">
        <f t="shared" si="291"/>
        <v>0.39827442248817141</v>
      </c>
      <c r="H1891" s="4">
        <f t="shared" si="292"/>
        <v>0.39827442248817141</v>
      </c>
      <c r="I1891" s="4">
        <f t="shared" si="293"/>
        <v>0.55000000000000004</v>
      </c>
      <c r="J1891">
        <f t="shared" si="295"/>
        <v>2</v>
      </c>
      <c r="K1891" t="str">
        <f>train!T1891</f>
        <v>no</v>
      </c>
      <c r="L1891">
        <f t="shared" si="296"/>
        <v>1.128143884114172</v>
      </c>
      <c r="M1891">
        <f t="shared" si="297"/>
        <v>0.97922914839207853</v>
      </c>
      <c r="N1891">
        <f t="shared" si="298"/>
        <v>0.97922914839207853</v>
      </c>
      <c r="O1891">
        <f t="shared" si="299"/>
        <v>0.97922914839207853</v>
      </c>
    </row>
    <row r="1892" spans="1:15">
      <c r="A1892">
        <f t="shared" si="294"/>
        <v>1891</v>
      </c>
      <c r="B1892">
        <f>train!G1892</f>
        <v>143.6</v>
      </c>
      <c r="C1892">
        <f>train!J1892</f>
        <v>134.30000000000001</v>
      </c>
      <c r="D1892">
        <f>train!M1892</f>
        <v>215.6</v>
      </c>
      <c r="E1892">
        <f>train!P1892</f>
        <v>15.5</v>
      </c>
      <c r="F1892" s="4">
        <f t="shared" si="290"/>
        <v>0.4085348506401138</v>
      </c>
      <c r="G1892" s="4">
        <f t="shared" si="291"/>
        <v>0.3737823545783468</v>
      </c>
      <c r="H1892" s="4">
        <f t="shared" si="292"/>
        <v>0.3737823545783468</v>
      </c>
      <c r="I1892" s="4">
        <f t="shared" si="293"/>
        <v>0.77500000000000002</v>
      </c>
      <c r="J1892">
        <f t="shared" si="295"/>
        <v>2</v>
      </c>
      <c r="K1892" t="str">
        <f>train!T1892</f>
        <v>no</v>
      </c>
      <c r="L1892">
        <f t="shared" si="296"/>
        <v>1.128143884114172</v>
      </c>
      <c r="M1892">
        <f t="shared" si="297"/>
        <v>1.0232068321584871</v>
      </c>
      <c r="N1892">
        <f t="shared" si="298"/>
        <v>1.0232068321584871</v>
      </c>
      <c r="O1892">
        <f t="shared" si="299"/>
        <v>1.0232068321584871</v>
      </c>
    </row>
    <row r="1893" spans="1:15">
      <c r="A1893">
        <f t="shared" si="294"/>
        <v>1892</v>
      </c>
      <c r="B1893">
        <f>train!G1893</f>
        <v>179.3</v>
      </c>
      <c r="C1893">
        <f>train!J1893</f>
        <v>188.8</v>
      </c>
      <c r="D1893">
        <f>train!M1893</f>
        <v>253.2</v>
      </c>
      <c r="E1893">
        <f>train!P1893</f>
        <v>12.1</v>
      </c>
      <c r="F1893" s="4">
        <f t="shared" si="290"/>
        <v>0.51009957325746802</v>
      </c>
      <c r="G1893" s="4">
        <f t="shared" si="291"/>
        <v>0.52546618424714719</v>
      </c>
      <c r="H1893" s="4">
        <f t="shared" si="292"/>
        <v>0.52546618424714719</v>
      </c>
      <c r="I1893" s="4">
        <f t="shared" si="293"/>
        <v>0.60499999999999998</v>
      </c>
      <c r="J1893">
        <f t="shared" si="295"/>
        <v>2</v>
      </c>
      <c r="K1893" t="str">
        <f>train!T1893</f>
        <v>no</v>
      </c>
      <c r="L1893">
        <f t="shared" si="296"/>
        <v>1.128143884114172</v>
      </c>
      <c r="M1893">
        <f t="shared" si="297"/>
        <v>1.0855671311402002</v>
      </c>
      <c r="N1893">
        <f t="shared" si="298"/>
        <v>1.0855671311402002</v>
      </c>
      <c r="O1893">
        <f t="shared" si="299"/>
        <v>1.0855671311402002</v>
      </c>
    </row>
    <row r="1894" spans="1:15">
      <c r="A1894">
        <f t="shared" si="294"/>
        <v>1893</v>
      </c>
      <c r="B1894">
        <f>train!G1894</f>
        <v>137.30000000000001</v>
      </c>
      <c r="C1894">
        <f>train!J1894</f>
        <v>212.2</v>
      </c>
      <c r="D1894">
        <f>train!M1894</f>
        <v>152.69999999999999</v>
      </c>
      <c r="E1894">
        <f>train!P1894</f>
        <v>10.5</v>
      </c>
      <c r="F1894" s="4">
        <f t="shared" si="290"/>
        <v>0.39061166429587485</v>
      </c>
      <c r="G1894" s="4">
        <f t="shared" si="291"/>
        <v>0.59059281937099917</v>
      </c>
      <c r="H1894" s="4">
        <f t="shared" si="292"/>
        <v>0.59059281937099917</v>
      </c>
      <c r="I1894" s="4">
        <f t="shared" si="293"/>
        <v>0.52500000000000002</v>
      </c>
      <c r="J1894">
        <f t="shared" si="295"/>
        <v>2</v>
      </c>
      <c r="K1894" t="str">
        <f>train!T1894</f>
        <v>no</v>
      </c>
      <c r="L1894">
        <f t="shared" si="296"/>
        <v>1.128143884114172</v>
      </c>
      <c r="M1894">
        <f t="shared" si="297"/>
        <v>1.0610382787011807</v>
      </c>
      <c r="N1894">
        <f t="shared" si="298"/>
        <v>1.0610382787011807</v>
      </c>
      <c r="O1894">
        <f t="shared" si="299"/>
        <v>1.0610382787011807</v>
      </c>
    </row>
    <row r="1895" spans="1:15">
      <c r="A1895">
        <f t="shared" si="294"/>
        <v>1894</v>
      </c>
      <c r="B1895">
        <f>train!G1895</f>
        <v>237.8</v>
      </c>
      <c r="C1895">
        <f>train!J1895</f>
        <v>223.5</v>
      </c>
      <c r="D1895">
        <f>train!M1895</f>
        <v>217.4</v>
      </c>
      <c r="E1895">
        <f>train!P1895</f>
        <v>10.199999999999999</v>
      </c>
      <c r="F1895" s="4">
        <f t="shared" si="290"/>
        <v>0.67652916073968705</v>
      </c>
      <c r="G1895" s="4">
        <f t="shared" si="291"/>
        <v>0.62204286111884222</v>
      </c>
      <c r="H1895" s="4">
        <f t="shared" si="292"/>
        <v>0.62204286111884222</v>
      </c>
      <c r="I1895" s="4">
        <f t="shared" si="293"/>
        <v>0.51</v>
      </c>
      <c r="J1895">
        <f t="shared" si="295"/>
        <v>1</v>
      </c>
      <c r="K1895" t="str">
        <f>train!T1895</f>
        <v>no</v>
      </c>
      <c r="L1895">
        <f t="shared" si="296"/>
        <v>1.128143884114172</v>
      </c>
      <c r="M1895">
        <f t="shared" si="297"/>
        <v>1.221337933362006</v>
      </c>
      <c r="N1895">
        <f t="shared" si="298"/>
        <v>1.221337933362006</v>
      </c>
      <c r="O1895">
        <f t="shared" si="299"/>
        <v>1.221337933362006</v>
      </c>
    </row>
    <row r="1896" spans="1:15">
      <c r="A1896">
        <f t="shared" si="294"/>
        <v>1895</v>
      </c>
      <c r="B1896">
        <f>train!G1896</f>
        <v>203.7</v>
      </c>
      <c r="C1896">
        <f>train!J1896</f>
        <v>216.4</v>
      </c>
      <c r="D1896">
        <f>train!M1896</f>
        <v>154.19999999999999</v>
      </c>
      <c r="E1896">
        <f>train!P1896</f>
        <v>7.6</v>
      </c>
      <c r="F1896" s="4">
        <f t="shared" si="290"/>
        <v>0.57951635846372684</v>
      </c>
      <c r="G1896" s="4">
        <f t="shared" si="291"/>
        <v>0.60228221541887006</v>
      </c>
      <c r="H1896" s="4">
        <f t="shared" si="292"/>
        <v>0.60228221541887006</v>
      </c>
      <c r="I1896" s="4">
        <f t="shared" si="293"/>
        <v>0.38</v>
      </c>
      <c r="J1896">
        <f t="shared" si="295"/>
        <v>2</v>
      </c>
      <c r="K1896" t="str">
        <f>train!T1896</f>
        <v>no</v>
      </c>
      <c r="L1896">
        <f t="shared" si="296"/>
        <v>1.128143884114172</v>
      </c>
      <c r="M1896">
        <f t="shared" si="297"/>
        <v>1.0980559838855135</v>
      </c>
      <c r="N1896">
        <f t="shared" si="298"/>
        <v>1.0980559838855135</v>
      </c>
      <c r="O1896">
        <f t="shared" si="299"/>
        <v>1.0980559838855135</v>
      </c>
    </row>
    <row r="1897" spans="1:15">
      <c r="A1897">
        <f t="shared" si="294"/>
        <v>1896</v>
      </c>
      <c r="B1897">
        <f>train!G1897</f>
        <v>191.3</v>
      </c>
      <c r="C1897">
        <f>train!J1897</f>
        <v>250.7</v>
      </c>
      <c r="D1897">
        <f>train!M1897</f>
        <v>249.4</v>
      </c>
      <c r="E1897">
        <f>train!P1897</f>
        <v>17.600000000000001</v>
      </c>
      <c r="F1897" s="4">
        <f t="shared" si="290"/>
        <v>0.54423897581792324</v>
      </c>
      <c r="G1897" s="4">
        <f t="shared" si="291"/>
        <v>0.69774561647648203</v>
      </c>
      <c r="H1897" s="4">
        <f t="shared" si="292"/>
        <v>0.69774561647648203</v>
      </c>
      <c r="I1897" s="4">
        <f t="shared" si="293"/>
        <v>0.88000000000000012</v>
      </c>
      <c r="J1897">
        <f t="shared" si="295"/>
        <v>1</v>
      </c>
      <c r="K1897" t="str">
        <f>train!T1897</f>
        <v>no</v>
      </c>
      <c r="L1897">
        <f t="shared" si="296"/>
        <v>1.128143884114172</v>
      </c>
      <c r="M1897">
        <f t="shared" si="297"/>
        <v>1.429788079899827</v>
      </c>
      <c r="N1897">
        <f t="shared" si="298"/>
        <v>1.429788079899827</v>
      </c>
      <c r="O1897">
        <f t="shared" si="299"/>
        <v>1.429788079899827</v>
      </c>
    </row>
    <row r="1898" spans="1:15">
      <c r="A1898">
        <f t="shared" si="294"/>
        <v>1897</v>
      </c>
      <c r="B1898">
        <f>train!G1898</f>
        <v>209.1</v>
      </c>
      <c r="C1898">
        <f>train!J1898</f>
        <v>205</v>
      </c>
      <c r="D1898">
        <f>train!M1898</f>
        <v>119.4</v>
      </c>
      <c r="E1898">
        <f>train!P1898</f>
        <v>7.8</v>
      </c>
      <c r="F1898" s="4">
        <f t="shared" si="290"/>
        <v>0.59487908961593172</v>
      </c>
      <c r="G1898" s="4">
        <f t="shared" si="291"/>
        <v>0.57055385471750619</v>
      </c>
      <c r="H1898" s="4">
        <f t="shared" si="292"/>
        <v>0.57055385471750619</v>
      </c>
      <c r="I1898" s="4">
        <f t="shared" si="293"/>
        <v>0.39</v>
      </c>
      <c r="J1898">
        <f t="shared" si="295"/>
        <v>2</v>
      </c>
      <c r="K1898" t="str">
        <f>train!T1898</f>
        <v>no</v>
      </c>
      <c r="L1898">
        <f t="shared" si="296"/>
        <v>1.128143884114172</v>
      </c>
      <c r="M1898">
        <f t="shared" si="297"/>
        <v>1.0756600455200938</v>
      </c>
      <c r="N1898">
        <f t="shared" si="298"/>
        <v>1.0756600455200938</v>
      </c>
      <c r="O1898">
        <f t="shared" si="299"/>
        <v>1.0756600455200938</v>
      </c>
    </row>
    <row r="1899" spans="1:15">
      <c r="A1899">
        <f t="shared" si="294"/>
        <v>1898</v>
      </c>
      <c r="B1899">
        <f>train!G1899</f>
        <v>88.8</v>
      </c>
      <c r="C1899">
        <f>train!J1899</f>
        <v>109.6</v>
      </c>
      <c r="D1899">
        <f>train!M1899</f>
        <v>172.7</v>
      </c>
      <c r="E1899">
        <f>train!P1899</f>
        <v>7.1</v>
      </c>
      <c r="F1899" s="4">
        <f t="shared" si="290"/>
        <v>0.25263157894736843</v>
      </c>
      <c r="G1899" s="4">
        <f t="shared" si="291"/>
        <v>0.30503757305872525</v>
      </c>
      <c r="H1899" s="4">
        <f t="shared" si="292"/>
        <v>0.30503757305872525</v>
      </c>
      <c r="I1899" s="4">
        <f t="shared" si="293"/>
        <v>0.35499999999999998</v>
      </c>
      <c r="J1899">
        <f t="shared" si="295"/>
        <v>2</v>
      </c>
      <c r="K1899" t="str">
        <f>train!T1899</f>
        <v>no</v>
      </c>
      <c r="L1899">
        <f t="shared" si="296"/>
        <v>1.128143884114172</v>
      </c>
      <c r="M1899">
        <f t="shared" si="297"/>
        <v>0.61314236245471965</v>
      </c>
      <c r="N1899">
        <f t="shared" si="298"/>
        <v>0.61314236245471965</v>
      </c>
      <c r="O1899">
        <f t="shared" si="299"/>
        <v>0.61314236245471965</v>
      </c>
    </row>
    <row r="1900" spans="1:15">
      <c r="A1900">
        <f t="shared" si="294"/>
        <v>1899</v>
      </c>
      <c r="B1900">
        <f>train!G1900</f>
        <v>97.2</v>
      </c>
      <c r="C1900">
        <f>train!J1900</f>
        <v>155.6</v>
      </c>
      <c r="D1900">
        <f>train!M1900</f>
        <v>261.60000000000002</v>
      </c>
      <c r="E1900">
        <f>train!P1900</f>
        <v>12.4</v>
      </c>
      <c r="F1900" s="4">
        <f t="shared" si="290"/>
        <v>0.27652916073968709</v>
      </c>
      <c r="G1900" s="4">
        <f t="shared" si="291"/>
        <v>0.43306429167826327</v>
      </c>
      <c r="H1900" s="4">
        <f t="shared" si="292"/>
        <v>0.43306429167826327</v>
      </c>
      <c r="I1900" s="4">
        <f t="shared" si="293"/>
        <v>0.62</v>
      </c>
      <c r="J1900">
        <f t="shared" si="295"/>
        <v>2</v>
      </c>
      <c r="K1900" t="str">
        <f>train!T1900</f>
        <v>no</v>
      </c>
      <c r="L1900">
        <f t="shared" si="296"/>
        <v>1.128143884114172</v>
      </c>
      <c r="M1900">
        <f t="shared" si="297"/>
        <v>0.91430724496363225</v>
      </c>
      <c r="N1900">
        <f t="shared" si="298"/>
        <v>0.91430724496363225</v>
      </c>
      <c r="O1900">
        <f t="shared" si="299"/>
        <v>0.91430724496363225</v>
      </c>
    </row>
    <row r="1901" spans="1:15">
      <c r="A1901">
        <f t="shared" si="294"/>
        <v>1900</v>
      </c>
      <c r="B1901">
        <f>train!G1901</f>
        <v>137.9</v>
      </c>
      <c r="C1901">
        <f>train!J1901</f>
        <v>192.6</v>
      </c>
      <c r="D1901">
        <f>train!M1901</f>
        <v>255.7</v>
      </c>
      <c r="E1901">
        <f>train!P1901</f>
        <v>11</v>
      </c>
      <c r="F1901" s="4">
        <f t="shared" si="290"/>
        <v>0.39231863442389758</v>
      </c>
      <c r="G1901" s="4">
        <f t="shared" si="291"/>
        <v>0.53604230448093515</v>
      </c>
      <c r="H1901" s="4">
        <f t="shared" si="292"/>
        <v>0.53604230448093515</v>
      </c>
      <c r="I1901" s="4">
        <f t="shared" si="293"/>
        <v>0.55000000000000004</v>
      </c>
      <c r="J1901">
        <f t="shared" si="295"/>
        <v>2</v>
      </c>
      <c r="K1901" t="str">
        <f>train!T1901</f>
        <v>no</v>
      </c>
      <c r="L1901">
        <f t="shared" si="296"/>
        <v>1.128143884114172</v>
      </c>
      <c r="M1901">
        <f t="shared" si="297"/>
        <v>1.0154292763667467</v>
      </c>
      <c r="N1901">
        <f t="shared" si="298"/>
        <v>1.0154292763667467</v>
      </c>
      <c r="O1901">
        <f t="shared" si="299"/>
        <v>1.0154292763667467</v>
      </c>
    </row>
    <row r="1902" spans="1:15">
      <c r="A1902">
        <f t="shared" si="294"/>
        <v>1901</v>
      </c>
      <c r="B1902">
        <f>train!G1902</f>
        <v>224.3</v>
      </c>
      <c r="C1902">
        <f>train!J1902</f>
        <v>185.7</v>
      </c>
      <c r="D1902">
        <f>train!M1902</f>
        <v>159.4</v>
      </c>
      <c r="E1902">
        <f>train!P1902</f>
        <v>10</v>
      </c>
      <c r="F1902" s="4">
        <f t="shared" si="290"/>
        <v>0.63812233285917497</v>
      </c>
      <c r="G1902" s="4">
        <f t="shared" si="291"/>
        <v>0.51683829668800441</v>
      </c>
      <c r="H1902" s="4">
        <f t="shared" si="292"/>
        <v>0.51683829668800441</v>
      </c>
      <c r="I1902" s="4">
        <f t="shared" si="293"/>
        <v>0.5</v>
      </c>
      <c r="J1902">
        <f t="shared" si="295"/>
        <v>2</v>
      </c>
      <c r="K1902" t="str">
        <f>train!T1902</f>
        <v>no</v>
      </c>
      <c r="L1902">
        <f t="shared" si="296"/>
        <v>1.128143884114172</v>
      </c>
      <c r="M1902">
        <f t="shared" si="297"/>
        <v>1.0915327578869776</v>
      </c>
      <c r="N1902">
        <f t="shared" si="298"/>
        <v>1.0915327578869776</v>
      </c>
      <c r="O1902">
        <f t="shared" si="299"/>
        <v>1.0915327578869776</v>
      </c>
    </row>
    <row r="1903" spans="1:15">
      <c r="A1903">
        <f t="shared" si="294"/>
        <v>1902</v>
      </c>
      <c r="B1903">
        <f>train!G1903</f>
        <v>207.6</v>
      </c>
      <c r="C1903">
        <f>train!J1903</f>
        <v>152.69999999999999</v>
      </c>
      <c r="D1903">
        <f>train!M1903</f>
        <v>232.8</v>
      </c>
      <c r="E1903">
        <f>train!P1903</f>
        <v>9.6999999999999993</v>
      </c>
      <c r="F1903" s="4">
        <f t="shared" si="290"/>
        <v>0.59061166429587486</v>
      </c>
      <c r="G1903" s="4">
        <f t="shared" si="291"/>
        <v>0.42499304202616195</v>
      </c>
      <c r="H1903" s="4">
        <f t="shared" si="292"/>
        <v>0.42499304202616195</v>
      </c>
      <c r="I1903" s="4">
        <f t="shared" si="293"/>
        <v>0.48499999999999999</v>
      </c>
      <c r="J1903">
        <f t="shared" si="295"/>
        <v>2</v>
      </c>
      <c r="K1903" t="str">
        <f>train!T1903</f>
        <v>no</v>
      </c>
      <c r="L1903">
        <f t="shared" si="296"/>
        <v>1.128143884114172</v>
      </c>
      <c r="M1903">
        <f t="shared" si="297"/>
        <v>0.97225784108108138</v>
      </c>
      <c r="N1903">
        <f t="shared" si="298"/>
        <v>0.97225784108108138</v>
      </c>
      <c r="O1903">
        <f t="shared" si="299"/>
        <v>0.97225784108108138</v>
      </c>
    </row>
    <row r="1904" spans="1:15">
      <c r="A1904">
        <f t="shared" si="294"/>
        <v>1903</v>
      </c>
      <c r="B1904">
        <f>train!G1904</f>
        <v>268.10000000000002</v>
      </c>
      <c r="C1904">
        <f>train!J1904</f>
        <v>120.5</v>
      </c>
      <c r="D1904">
        <f>train!M1904</f>
        <v>220.8</v>
      </c>
      <c r="E1904">
        <f>train!P1904</f>
        <v>14.4</v>
      </c>
      <c r="F1904" s="4">
        <f t="shared" si="290"/>
        <v>0.76273115220483645</v>
      </c>
      <c r="G1904" s="4">
        <f t="shared" si="291"/>
        <v>0.33537433899248537</v>
      </c>
      <c r="H1904" s="4">
        <f t="shared" si="292"/>
        <v>0.33537433899248537</v>
      </c>
      <c r="I1904" s="4">
        <f t="shared" si="293"/>
        <v>0.72</v>
      </c>
      <c r="J1904">
        <f t="shared" si="295"/>
        <v>1</v>
      </c>
      <c r="K1904" t="str">
        <f>train!T1904</f>
        <v>no</v>
      </c>
      <c r="L1904">
        <f t="shared" si="296"/>
        <v>1.128143884114172</v>
      </c>
      <c r="M1904">
        <f t="shared" si="297"/>
        <v>1.1511345295199038</v>
      </c>
      <c r="N1904">
        <f t="shared" si="298"/>
        <v>1.1511345295199038</v>
      </c>
      <c r="O1904">
        <f t="shared" si="299"/>
        <v>1.1511345295199038</v>
      </c>
    </row>
    <row r="1905" spans="1:15">
      <c r="A1905">
        <f t="shared" si="294"/>
        <v>1904</v>
      </c>
      <c r="B1905">
        <f>train!G1905</f>
        <v>166.7</v>
      </c>
      <c r="C1905">
        <f>train!J1905</f>
        <v>179.3</v>
      </c>
      <c r="D1905">
        <f>train!M1905</f>
        <v>242.7</v>
      </c>
      <c r="E1905">
        <f>train!P1905</f>
        <v>6.8</v>
      </c>
      <c r="F1905" s="4">
        <f t="shared" si="290"/>
        <v>0.47425320056899001</v>
      </c>
      <c r="G1905" s="4">
        <f t="shared" si="291"/>
        <v>0.49902588366267747</v>
      </c>
      <c r="H1905" s="4">
        <f t="shared" si="292"/>
        <v>0.49902588366267747</v>
      </c>
      <c r="I1905" s="4">
        <f t="shared" si="293"/>
        <v>0.33999999999999997</v>
      </c>
      <c r="J1905">
        <f t="shared" si="295"/>
        <v>2</v>
      </c>
      <c r="K1905" t="str">
        <f>train!T1905</f>
        <v>yes</v>
      </c>
      <c r="L1905">
        <f t="shared" si="296"/>
        <v>1.128143884114172</v>
      </c>
      <c r="M1905">
        <f t="shared" si="297"/>
        <v>0.9157345485349796</v>
      </c>
      <c r="N1905">
        <f t="shared" si="298"/>
        <v>0.9157345485349796</v>
      </c>
      <c r="O1905">
        <f t="shared" si="299"/>
        <v>0.9157345485349796</v>
      </c>
    </row>
    <row r="1906" spans="1:15">
      <c r="A1906">
        <f t="shared" si="294"/>
        <v>1905</v>
      </c>
      <c r="B1906">
        <f>train!G1906</f>
        <v>267.10000000000002</v>
      </c>
      <c r="C1906">
        <f>train!J1906</f>
        <v>180.4</v>
      </c>
      <c r="D1906">
        <f>train!M1906</f>
        <v>230.6</v>
      </c>
      <c r="E1906">
        <f>train!P1906</f>
        <v>17.3</v>
      </c>
      <c r="F1906" s="4">
        <f t="shared" si="290"/>
        <v>0.75988620199146517</v>
      </c>
      <c r="G1906" s="4">
        <f t="shared" si="291"/>
        <v>0.50208739215140552</v>
      </c>
      <c r="H1906" s="4">
        <f t="shared" si="292"/>
        <v>0.50208739215140552</v>
      </c>
      <c r="I1906" s="4">
        <f t="shared" si="293"/>
        <v>0.86499999999999999</v>
      </c>
      <c r="J1906">
        <f t="shared" si="295"/>
        <v>1</v>
      </c>
      <c r="K1906" t="str">
        <f>train!T1906</f>
        <v>yes</v>
      </c>
      <c r="L1906">
        <f t="shared" si="296"/>
        <v>1.128143884114172</v>
      </c>
      <c r="M1906">
        <f t="shared" si="297"/>
        <v>1.352714137832459</v>
      </c>
      <c r="N1906">
        <f t="shared" si="298"/>
        <v>1.352714137832459</v>
      </c>
      <c r="O1906">
        <f t="shared" si="299"/>
        <v>1.352714137832459</v>
      </c>
    </row>
    <row r="1907" spans="1:15">
      <c r="A1907">
        <f t="shared" si="294"/>
        <v>1906</v>
      </c>
      <c r="B1907">
        <f>train!G1907</f>
        <v>181.8</v>
      </c>
      <c r="C1907">
        <f>train!J1907</f>
        <v>198.6</v>
      </c>
      <c r="D1907">
        <f>train!M1907</f>
        <v>206.6</v>
      </c>
      <c r="E1907">
        <f>train!P1907</f>
        <v>9.3000000000000007</v>
      </c>
      <c r="F1907" s="4">
        <f t="shared" si="290"/>
        <v>0.51721194879089616</v>
      </c>
      <c r="G1907" s="4">
        <f t="shared" si="291"/>
        <v>0.5527414416921792</v>
      </c>
      <c r="H1907" s="4">
        <f t="shared" si="292"/>
        <v>0.5527414416921792</v>
      </c>
      <c r="I1907" s="4">
        <f t="shared" si="293"/>
        <v>0.46500000000000002</v>
      </c>
      <c r="J1907">
        <f t="shared" si="295"/>
        <v>2</v>
      </c>
      <c r="K1907" t="str">
        <f>train!T1907</f>
        <v>no</v>
      </c>
      <c r="L1907">
        <f t="shared" si="296"/>
        <v>1.128143884114172</v>
      </c>
      <c r="M1907">
        <f t="shared" si="297"/>
        <v>1.0463170660464132</v>
      </c>
      <c r="N1907">
        <f t="shared" si="298"/>
        <v>1.0463170660464132</v>
      </c>
      <c r="O1907">
        <f t="shared" si="299"/>
        <v>1.0463170660464132</v>
      </c>
    </row>
    <row r="1908" spans="1:15">
      <c r="A1908">
        <f t="shared" si="294"/>
        <v>1907</v>
      </c>
      <c r="B1908">
        <f>train!G1908</f>
        <v>147.1</v>
      </c>
      <c r="C1908">
        <f>train!J1908</f>
        <v>199.7</v>
      </c>
      <c r="D1908">
        <f>train!M1908</f>
        <v>160.69999999999999</v>
      </c>
      <c r="E1908">
        <f>train!P1908</f>
        <v>13.7</v>
      </c>
      <c r="F1908" s="4">
        <f t="shared" si="290"/>
        <v>0.41849217638691322</v>
      </c>
      <c r="G1908" s="4">
        <f t="shared" si="291"/>
        <v>0.55580295018090731</v>
      </c>
      <c r="H1908" s="4">
        <f t="shared" si="292"/>
        <v>0.55580295018090731</v>
      </c>
      <c r="I1908" s="4">
        <f t="shared" si="293"/>
        <v>0.68499999999999994</v>
      </c>
      <c r="J1908">
        <f t="shared" si="295"/>
        <v>2</v>
      </c>
      <c r="K1908" t="str">
        <f>train!T1908</f>
        <v>no</v>
      </c>
      <c r="L1908">
        <f t="shared" si="296"/>
        <v>1.128143884114172</v>
      </c>
      <c r="M1908">
        <f t="shared" si="297"/>
        <v>1.1234743168211081</v>
      </c>
      <c r="N1908">
        <f t="shared" si="298"/>
        <v>1.1234743168211081</v>
      </c>
      <c r="O1908">
        <f t="shared" si="299"/>
        <v>1.1234743168211081</v>
      </c>
    </row>
    <row r="1909" spans="1:15">
      <c r="A1909">
        <f t="shared" si="294"/>
        <v>1908</v>
      </c>
      <c r="B1909">
        <f>train!G1909</f>
        <v>37.700000000000003</v>
      </c>
      <c r="C1909">
        <f>train!J1909</f>
        <v>144.1</v>
      </c>
      <c r="D1909">
        <f>train!M1909</f>
        <v>226.6</v>
      </c>
      <c r="E1909">
        <f>train!P1909</f>
        <v>4.9000000000000004</v>
      </c>
      <c r="F1909" s="4">
        <f t="shared" si="290"/>
        <v>0.10725462304409673</v>
      </c>
      <c r="G1909" s="4">
        <f t="shared" si="291"/>
        <v>0.40105761202337875</v>
      </c>
      <c r="H1909" s="4">
        <f t="shared" si="292"/>
        <v>0.40105761202337875</v>
      </c>
      <c r="I1909" s="4">
        <f t="shared" si="293"/>
        <v>0.24500000000000002</v>
      </c>
      <c r="J1909">
        <f t="shared" si="295"/>
        <v>2</v>
      </c>
      <c r="K1909" t="str">
        <f>train!T1909</f>
        <v>no</v>
      </c>
      <c r="L1909">
        <f t="shared" si="296"/>
        <v>1.128143884114172</v>
      </c>
      <c r="M1909">
        <f t="shared" si="297"/>
        <v>0.62707493211586862</v>
      </c>
      <c r="N1909">
        <f t="shared" si="298"/>
        <v>0.62707493211586862</v>
      </c>
      <c r="O1909">
        <f t="shared" si="299"/>
        <v>0.62707493211586862</v>
      </c>
    </row>
    <row r="1910" spans="1:15">
      <c r="A1910">
        <f t="shared" si="294"/>
        <v>1909</v>
      </c>
      <c r="B1910">
        <f>train!G1910</f>
        <v>185</v>
      </c>
      <c r="C1910">
        <f>train!J1910</f>
        <v>224.9</v>
      </c>
      <c r="D1910">
        <f>train!M1910</f>
        <v>212.4</v>
      </c>
      <c r="E1910">
        <f>train!P1910</f>
        <v>11.4</v>
      </c>
      <c r="F1910" s="4">
        <f t="shared" si="290"/>
        <v>0.52631578947368418</v>
      </c>
      <c r="G1910" s="4">
        <f t="shared" si="291"/>
        <v>0.62593932646813244</v>
      </c>
      <c r="H1910" s="4">
        <f t="shared" si="292"/>
        <v>0.62593932646813244</v>
      </c>
      <c r="I1910" s="4">
        <f t="shared" si="293"/>
        <v>0.57000000000000006</v>
      </c>
      <c r="J1910">
        <f t="shared" si="295"/>
        <v>1</v>
      </c>
      <c r="K1910" t="str">
        <f>train!T1910</f>
        <v>no</v>
      </c>
      <c r="L1910">
        <f t="shared" si="296"/>
        <v>1.128143884114172</v>
      </c>
      <c r="M1910">
        <f t="shared" si="297"/>
        <v>1.177076204452399</v>
      </c>
      <c r="N1910">
        <f t="shared" si="298"/>
        <v>1.177076204452399</v>
      </c>
      <c r="O1910">
        <f t="shared" si="299"/>
        <v>1.177076204452399</v>
      </c>
    </row>
    <row r="1911" spans="1:15">
      <c r="A1911">
        <f t="shared" si="294"/>
        <v>1910</v>
      </c>
      <c r="B1911">
        <f>train!G1911</f>
        <v>156.4</v>
      </c>
      <c r="C1911">
        <f>train!J1911</f>
        <v>171</v>
      </c>
      <c r="D1911">
        <f>train!M1911</f>
        <v>196.1</v>
      </c>
      <c r="E1911">
        <f>train!P1911</f>
        <v>8.6</v>
      </c>
      <c r="F1911" s="4">
        <f t="shared" si="290"/>
        <v>0.444950213371266</v>
      </c>
      <c r="G1911" s="4">
        <f t="shared" si="291"/>
        <v>0.47592541052045645</v>
      </c>
      <c r="H1911" s="4">
        <f t="shared" si="292"/>
        <v>0.47592541052045645</v>
      </c>
      <c r="I1911" s="4">
        <f t="shared" si="293"/>
        <v>0.43</v>
      </c>
      <c r="J1911">
        <f t="shared" si="295"/>
        <v>2</v>
      </c>
      <c r="K1911" t="str">
        <f>train!T1911</f>
        <v>no</v>
      </c>
      <c r="L1911">
        <f t="shared" si="296"/>
        <v>1.128143884114172</v>
      </c>
      <c r="M1911">
        <f t="shared" si="297"/>
        <v>0.91427057545196377</v>
      </c>
      <c r="N1911">
        <f t="shared" si="298"/>
        <v>0.91427057545196377</v>
      </c>
      <c r="O1911">
        <f t="shared" si="299"/>
        <v>0.91427057545196377</v>
      </c>
    </row>
    <row r="1912" spans="1:15">
      <c r="A1912">
        <f t="shared" si="294"/>
        <v>1911</v>
      </c>
      <c r="B1912">
        <f>train!G1912</f>
        <v>215.5</v>
      </c>
      <c r="C1912">
        <f>train!J1912</f>
        <v>161.9</v>
      </c>
      <c r="D1912">
        <f>train!M1912</f>
        <v>128.30000000000001</v>
      </c>
      <c r="E1912">
        <f>train!P1912</f>
        <v>8.8000000000000007</v>
      </c>
      <c r="F1912" s="4">
        <f t="shared" si="290"/>
        <v>0.61308677098150788</v>
      </c>
      <c r="G1912" s="4">
        <f t="shared" si="291"/>
        <v>0.45059838575006961</v>
      </c>
      <c r="H1912" s="4">
        <f t="shared" si="292"/>
        <v>0.45059838575006961</v>
      </c>
      <c r="I1912" s="4">
        <f t="shared" si="293"/>
        <v>0.44000000000000006</v>
      </c>
      <c r="J1912">
        <f t="shared" si="295"/>
        <v>2</v>
      </c>
      <c r="K1912" t="str">
        <f>train!T1912</f>
        <v>no</v>
      </c>
      <c r="L1912">
        <f t="shared" si="296"/>
        <v>1.128143884114172</v>
      </c>
      <c r="M1912">
        <f t="shared" si="297"/>
        <v>0.98770096650437122</v>
      </c>
      <c r="N1912">
        <f t="shared" si="298"/>
        <v>0.98770096650437122</v>
      </c>
      <c r="O1912">
        <f t="shared" si="299"/>
        <v>0.98770096650437122</v>
      </c>
    </row>
    <row r="1913" spans="1:15">
      <c r="A1913">
        <f t="shared" si="294"/>
        <v>1912</v>
      </c>
      <c r="B1913">
        <f>train!G1913</f>
        <v>134.9</v>
      </c>
      <c r="C1913">
        <f>train!J1913</f>
        <v>211.5</v>
      </c>
      <c r="D1913">
        <f>train!M1913</f>
        <v>188.5</v>
      </c>
      <c r="E1913">
        <f>train!P1913</f>
        <v>11.3</v>
      </c>
      <c r="F1913" s="4">
        <f t="shared" si="290"/>
        <v>0.38378378378378381</v>
      </c>
      <c r="G1913" s="4">
        <f t="shared" si="291"/>
        <v>0.588644586696354</v>
      </c>
      <c r="H1913" s="4">
        <f t="shared" si="292"/>
        <v>0.588644586696354</v>
      </c>
      <c r="I1913" s="4">
        <f t="shared" si="293"/>
        <v>0.56500000000000006</v>
      </c>
      <c r="J1913">
        <f t="shared" si="295"/>
        <v>2</v>
      </c>
      <c r="K1913" t="str">
        <f>train!T1913</f>
        <v>no</v>
      </c>
      <c r="L1913">
        <f t="shared" si="296"/>
        <v>1.128143884114172</v>
      </c>
      <c r="M1913">
        <f t="shared" si="297"/>
        <v>1.0768100536256342</v>
      </c>
      <c r="N1913">
        <f t="shared" si="298"/>
        <v>1.0768100536256342</v>
      </c>
      <c r="O1913">
        <f t="shared" si="299"/>
        <v>1.0768100536256342</v>
      </c>
    </row>
    <row r="1914" spans="1:15">
      <c r="A1914">
        <f t="shared" si="294"/>
        <v>1913</v>
      </c>
      <c r="B1914">
        <f>train!G1914</f>
        <v>194.8</v>
      </c>
      <c r="C1914">
        <f>train!J1914</f>
        <v>209.9</v>
      </c>
      <c r="D1914">
        <f>train!M1914</f>
        <v>194.1</v>
      </c>
      <c r="E1914">
        <f>train!P1914</f>
        <v>12.8</v>
      </c>
      <c r="F1914" s="4">
        <f t="shared" si="290"/>
        <v>0.55419630156472266</v>
      </c>
      <c r="G1914" s="4">
        <f t="shared" si="291"/>
        <v>0.58419148344002225</v>
      </c>
      <c r="H1914" s="4">
        <f t="shared" si="292"/>
        <v>0.58419148344002225</v>
      </c>
      <c r="I1914" s="4">
        <f t="shared" si="293"/>
        <v>0.64</v>
      </c>
      <c r="J1914">
        <f t="shared" si="295"/>
        <v>1</v>
      </c>
      <c r="K1914" t="str">
        <f>train!T1914</f>
        <v>no</v>
      </c>
      <c r="L1914">
        <f t="shared" si="296"/>
        <v>1.128143884114172</v>
      </c>
      <c r="M1914">
        <f t="shared" si="297"/>
        <v>1.1829171227587014</v>
      </c>
      <c r="N1914">
        <f t="shared" si="298"/>
        <v>1.1829171227587014</v>
      </c>
      <c r="O1914">
        <f t="shared" si="299"/>
        <v>1.1829171227587014</v>
      </c>
    </row>
    <row r="1915" spans="1:15">
      <c r="A1915">
        <f t="shared" si="294"/>
        <v>1914</v>
      </c>
      <c r="B1915">
        <f>train!G1915</f>
        <v>239.1</v>
      </c>
      <c r="C1915">
        <f>train!J1915</f>
        <v>209.1</v>
      </c>
      <c r="D1915">
        <f>train!M1915</f>
        <v>268.2</v>
      </c>
      <c r="E1915">
        <f>train!P1915</f>
        <v>13.3</v>
      </c>
      <c r="F1915" s="4">
        <f t="shared" si="290"/>
        <v>0.68022759601706972</v>
      </c>
      <c r="G1915" s="4">
        <f t="shared" si="291"/>
        <v>0.58196493181185638</v>
      </c>
      <c r="H1915" s="4">
        <f t="shared" si="292"/>
        <v>0.58196493181185638</v>
      </c>
      <c r="I1915" s="4">
        <f t="shared" si="293"/>
        <v>0.66500000000000004</v>
      </c>
      <c r="J1915">
        <f t="shared" si="295"/>
        <v>1</v>
      </c>
      <c r="K1915" t="str">
        <f>train!T1915</f>
        <v>no</v>
      </c>
      <c r="L1915">
        <f t="shared" si="296"/>
        <v>1.128143884114172</v>
      </c>
      <c r="M1915">
        <f t="shared" si="297"/>
        <v>1.2578954432307636</v>
      </c>
      <c r="N1915">
        <f t="shared" si="298"/>
        <v>1.2578954432307636</v>
      </c>
      <c r="O1915">
        <f t="shared" si="299"/>
        <v>1.2578954432307636</v>
      </c>
    </row>
    <row r="1916" spans="1:15">
      <c r="A1916">
        <f t="shared" si="294"/>
        <v>1915</v>
      </c>
      <c r="B1916">
        <f>train!G1916</f>
        <v>92.6</v>
      </c>
      <c r="C1916">
        <f>train!J1916</f>
        <v>177.6</v>
      </c>
      <c r="D1916">
        <f>train!M1916</f>
        <v>159.80000000000001</v>
      </c>
      <c r="E1916">
        <f>train!P1916</f>
        <v>14.4</v>
      </c>
      <c r="F1916" s="4">
        <f t="shared" si="290"/>
        <v>0.26344238975817924</v>
      </c>
      <c r="G1916" s="4">
        <f t="shared" si="291"/>
        <v>0.49429446145282491</v>
      </c>
      <c r="H1916" s="4">
        <f t="shared" si="292"/>
        <v>0.49429446145282491</v>
      </c>
      <c r="I1916" s="4">
        <f t="shared" si="293"/>
        <v>0.72</v>
      </c>
      <c r="J1916">
        <f t="shared" si="295"/>
        <v>2</v>
      </c>
      <c r="K1916" t="str">
        <f>train!T1916</f>
        <v>no</v>
      </c>
      <c r="L1916">
        <f t="shared" si="296"/>
        <v>1.128143884114172</v>
      </c>
      <c r="M1916">
        <f t="shared" si="297"/>
        <v>1.0375239380213725</v>
      </c>
      <c r="N1916">
        <f t="shared" si="298"/>
        <v>1.0375239380213725</v>
      </c>
      <c r="O1916">
        <f t="shared" si="299"/>
        <v>1.0375239380213725</v>
      </c>
    </row>
    <row r="1917" spans="1:15">
      <c r="A1917">
        <f t="shared" si="294"/>
        <v>1916</v>
      </c>
      <c r="B1917">
        <f>train!G1917</f>
        <v>209.4</v>
      </c>
      <c r="C1917">
        <f>train!J1917</f>
        <v>211.5</v>
      </c>
      <c r="D1917">
        <f>train!M1917</f>
        <v>291.2</v>
      </c>
      <c r="E1917">
        <f>train!P1917</f>
        <v>7.2</v>
      </c>
      <c r="F1917" s="4">
        <f t="shared" si="290"/>
        <v>0.59573257467994312</v>
      </c>
      <c r="G1917" s="4">
        <f t="shared" si="291"/>
        <v>0.588644586696354</v>
      </c>
      <c r="H1917" s="4">
        <f t="shared" si="292"/>
        <v>0.588644586696354</v>
      </c>
      <c r="I1917" s="4">
        <f t="shared" si="293"/>
        <v>0.36</v>
      </c>
      <c r="J1917">
        <f t="shared" si="295"/>
        <v>2</v>
      </c>
      <c r="K1917" t="str">
        <f>train!T1917</f>
        <v>no</v>
      </c>
      <c r="L1917">
        <f t="shared" si="296"/>
        <v>1.128143884114172</v>
      </c>
      <c r="M1917">
        <f t="shared" si="297"/>
        <v>1.0851277341532823</v>
      </c>
      <c r="N1917">
        <f t="shared" si="298"/>
        <v>1.0851277341532823</v>
      </c>
      <c r="O1917">
        <f t="shared" si="299"/>
        <v>1.0851277341532823</v>
      </c>
    </row>
    <row r="1918" spans="1:15">
      <c r="A1918">
        <f t="shared" si="294"/>
        <v>1917</v>
      </c>
      <c r="B1918">
        <f>train!G1918</f>
        <v>197.6</v>
      </c>
      <c r="C1918">
        <f>train!J1918</f>
        <v>164.5</v>
      </c>
      <c r="D1918">
        <f>train!M1918</f>
        <v>94</v>
      </c>
      <c r="E1918">
        <f>train!P1918</f>
        <v>6.4</v>
      </c>
      <c r="F1918" s="4">
        <f t="shared" si="290"/>
        <v>0.56216216216216219</v>
      </c>
      <c r="G1918" s="4">
        <f t="shared" si="291"/>
        <v>0.45783467854160864</v>
      </c>
      <c r="H1918" s="4">
        <f t="shared" si="292"/>
        <v>0.45783467854160864</v>
      </c>
      <c r="I1918" s="4">
        <f t="shared" si="293"/>
        <v>0.32</v>
      </c>
      <c r="J1918">
        <f t="shared" si="295"/>
        <v>2</v>
      </c>
      <c r="K1918" t="str">
        <f>train!T1918</f>
        <v>no</v>
      </c>
      <c r="L1918">
        <f t="shared" si="296"/>
        <v>1.128143884114172</v>
      </c>
      <c r="M1918">
        <f t="shared" si="297"/>
        <v>0.91523302077527413</v>
      </c>
      <c r="N1918">
        <f t="shared" si="298"/>
        <v>0.91523302077527413</v>
      </c>
      <c r="O1918">
        <f t="shared" si="299"/>
        <v>0.91523302077527413</v>
      </c>
    </row>
    <row r="1919" spans="1:15">
      <c r="A1919">
        <f t="shared" si="294"/>
        <v>1918</v>
      </c>
      <c r="B1919">
        <f>train!G1919</f>
        <v>62.9</v>
      </c>
      <c r="C1919">
        <f>train!J1919</f>
        <v>202.9</v>
      </c>
      <c r="D1919">
        <f>train!M1919</f>
        <v>259</v>
      </c>
      <c r="E1919">
        <f>train!P1919</f>
        <v>8.9</v>
      </c>
      <c r="F1919" s="4">
        <f t="shared" si="290"/>
        <v>0.17894736842105263</v>
      </c>
      <c r="G1919" s="4">
        <f t="shared" si="291"/>
        <v>0.5647091566935708</v>
      </c>
      <c r="H1919" s="4">
        <f t="shared" si="292"/>
        <v>0.5647091566935708</v>
      </c>
      <c r="I1919" s="4">
        <f t="shared" si="293"/>
        <v>0.44500000000000001</v>
      </c>
      <c r="J1919">
        <f t="shared" si="295"/>
        <v>2</v>
      </c>
      <c r="K1919" t="str">
        <f>train!T1919</f>
        <v>no</v>
      </c>
      <c r="L1919">
        <f t="shared" si="296"/>
        <v>1.128143884114172</v>
      </c>
      <c r="M1919">
        <f t="shared" si="297"/>
        <v>0.93157931705891139</v>
      </c>
      <c r="N1919">
        <f t="shared" si="298"/>
        <v>0.93157931705891139</v>
      </c>
      <c r="O1919">
        <f t="shared" si="299"/>
        <v>0.93157931705891139</v>
      </c>
    </row>
    <row r="1920" spans="1:15">
      <c r="A1920">
        <f t="shared" si="294"/>
        <v>1919</v>
      </c>
      <c r="B1920">
        <f>train!G1920</f>
        <v>202.3</v>
      </c>
      <c r="C1920">
        <f>train!J1920</f>
        <v>69.2</v>
      </c>
      <c r="D1920">
        <f>train!M1920</f>
        <v>257.60000000000002</v>
      </c>
      <c r="E1920">
        <f>train!P1920</f>
        <v>6.7</v>
      </c>
      <c r="F1920" s="4">
        <f t="shared" si="290"/>
        <v>0.57553342816500719</v>
      </c>
      <c r="G1920" s="4">
        <f t="shared" si="291"/>
        <v>0.19259671583634846</v>
      </c>
      <c r="H1920" s="4">
        <f t="shared" si="292"/>
        <v>0.19259671583634846</v>
      </c>
      <c r="I1920" s="4">
        <f t="shared" si="293"/>
        <v>0.33500000000000002</v>
      </c>
      <c r="J1920">
        <f t="shared" si="295"/>
        <v>2</v>
      </c>
      <c r="K1920" t="str">
        <f>train!T1920</f>
        <v>no</v>
      </c>
      <c r="L1920">
        <f t="shared" si="296"/>
        <v>1.128143884114172</v>
      </c>
      <c r="M1920">
        <f t="shared" si="297"/>
        <v>0.71947947631413356</v>
      </c>
      <c r="N1920">
        <f t="shared" si="298"/>
        <v>0.71947947631413356</v>
      </c>
      <c r="O1920">
        <f t="shared" si="299"/>
        <v>0.71947947631413356</v>
      </c>
    </row>
    <row r="1921" spans="1:15">
      <c r="A1921">
        <f t="shared" si="294"/>
        <v>1920</v>
      </c>
      <c r="B1921">
        <f>train!G1921</f>
        <v>136.1</v>
      </c>
      <c r="C1921">
        <f>train!J1921</f>
        <v>181.4</v>
      </c>
      <c r="D1921">
        <f>train!M1921</f>
        <v>131.4</v>
      </c>
      <c r="E1921">
        <f>train!P1921</f>
        <v>11.3</v>
      </c>
      <c r="F1921" s="4">
        <f t="shared" si="290"/>
        <v>0.38719772403982927</v>
      </c>
      <c r="G1921" s="4">
        <f t="shared" si="291"/>
        <v>0.50487058168661281</v>
      </c>
      <c r="H1921" s="4">
        <f t="shared" si="292"/>
        <v>0.50487058168661281</v>
      </c>
      <c r="I1921" s="4">
        <f t="shared" si="293"/>
        <v>0.56500000000000006</v>
      </c>
      <c r="J1921">
        <f t="shared" si="295"/>
        <v>2</v>
      </c>
      <c r="K1921" t="str">
        <f>train!T1921</f>
        <v>no</v>
      </c>
      <c r="L1921">
        <f t="shared" si="296"/>
        <v>1.128143884114172</v>
      </c>
      <c r="M1921">
        <f t="shared" si="297"/>
        <v>0.98941178788549988</v>
      </c>
      <c r="N1921">
        <f t="shared" si="298"/>
        <v>0.98941178788549988</v>
      </c>
      <c r="O1921">
        <f t="shared" si="299"/>
        <v>0.98941178788549988</v>
      </c>
    </row>
    <row r="1922" spans="1:15">
      <c r="A1922">
        <f t="shared" si="294"/>
        <v>1921</v>
      </c>
      <c r="B1922">
        <f>train!G1922</f>
        <v>207</v>
      </c>
      <c r="C1922">
        <f>train!J1922</f>
        <v>167.4</v>
      </c>
      <c r="D1922">
        <f>train!M1922</f>
        <v>238.2</v>
      </c>
      <c r="E1922">
        <f>train!P1922</f>
        <v>2.6</v>
      </c>
      <c r="F1922" s="4">
        <f t="shared" ref="F1922:F1985" si="300">(B1922-$W$3)/($W$2-$W$3)</f>
        <v>0.58890469416785207</v>
      </c>
      <c r="G1922" s="4">
        <f t="shared" ref="G1922:G1985" si="301">(C1922-$W$5)/($W$4-$W$5)</f>
        <v>0.46590592819371002</v>
      </c>
      <c r="H1922" s="4">
        <f t="shared" ref="H1922:H1985" si="302">(C1922-$W$5)/($W$4-$W$5)</f>
        <v>0.46590592819371002</v>
      </c>
      <c r="I1922" s="4">
        <f t="shared" ref="I1922:I1985" si="303">(E1922-$W$9)/($W$8-$W$9)</f>
        <v>0.13</v>
      </c>
      <c r="J1922">
        <f t="shared" si="295"/>
        <v>2</v>
      </c>
      <c r="K1922" t="str">
        <f>train!T1922</f>
        <v>no</v>
      </c>
      <c r="L1922">
        <f t="shared" si="296"/>
        <v>1.128143884114172</v>
      </c>
      <c r="M1922">
        <f t="shared" si="297"/>
        <v>0.89322192464415939</v>
      </c>
      <c r="N1922">
        <f t="shared" si="298"/>
        <v>0.89322192464415939</v>
      </c>
      <c r="O1922">
        <f t="shared" si="299"/>
        <v>0.89322192464415939</v>
      </c>
    </row>
    <row r="1923" spans="1:15">
      <c r="A1923">
        <f t="shared" ref="A1923:A1986" si="304">ROW()-1</f>
        <v>1922</v>
      </c>
      <c r="B1923">
        <f>train!G1923</f>
        <v>207.9</v>
      </c>
      <c r="C1923">
        <f>train!J1923</f>
        <v>233.5</v>
      </c>
      <c r="D1923">
        <f>train!M1923</f>
        <v>221.3</v>
      </c>
      <c r="E1923">
        <f>train!P1923</f>
        <v>13.5</v>
      </c>
      <c r="F1923" s="4">
        <f t="shared" si="300"/>
        <v>0.59146514935988626</v>
      </c>
      <c r="G1923" s="4">
        <f t="shared" si="301"/>
        <v>0.64987475647091564</v>
      </c>
      <c r="H1923" s="4">
        <f t="shared" si="302"/>
        <v>0.64987475647091564</v>
      </c>
      <c r="I1923" s="4">
        <f t="shared" si="303"/>
        <v>0.67500000000000004</v>
      </c>
      <c r="J1923">
        <f t="shared" ref="J1923:J1986" si="305">MATCH(MIN(L1923:O1923),L1923:O1923,0)</f>
        <v>1</v>
      </c>
      <c r="K1923" t="str">
        <f>train!T1923</f>
        <v>no</v>
      </c>
      <c r="L1923">
        <f t="shared" ref="L1923:L1986" si="306">SQRT(($F$2-$Z$3)^2+($G$2-$AA$3)^2+($H$2-$AB$3)^2+($I$2-$AC$3)^2)</f>
        <v>1.128143884114172</v>
      </c>
      <c r="M1923">
        <f t="shared" ref="M1923:M1986" si="307">SQRT((F1923-$Z$4)^2+(G1923-$AA$4)^2+(H1923-$AB$4)^2+(I1923-$AC$4)^2)</f>
        <v>1.2845740232090856</v>
      </c>
      <c r="N1923">
        <f t="shared" ref="N1923:N1986" si="308">SQRT((F1923-$Z$5)^2+(G1923-$AA$5)^2+(H1923-$AB$5)^2+(I1923-$AC$5)^2)</f>
        <v>1.2845740232090856</v>
      </c>
      <c r="O1923">
        <f t="shared" ref="O1923:O1986" si="309">SQRT((F1923-$Z$6)^2+(G1923-$AA$6)^2+(H1923-$AB$6)^2+(I1923-$AC$6)^2)</f>
        <v>1.2845740232090856</v>
      </c>
    </row>
    <row r="1924" spans="1:15">
      <c r="A1924">
        <f t="shared" si="304"/>
        <v>1923</v>
      </c>
      <c r="B1924">
        <f>train!G1924</f>
        <v>276.5</v>
      </c>
      <c r="C1924">
        <f>train!J1924</f>
        <v>195.6</v>
      </c>
      <c r="D1924">
        <f>train!M1924</f>
        <v>210.3</v>
      </c>
      <c r="E1924">
        <f>train!P1924</f>
        <v>7.2</v>
      </c>
      <c r="F1924" s="4">
        <f t="shared" si="300"/>
        <v>0.78662873399715505</v>
      </c>
      <c r="G1924" s="4">
        <f t="shared" si="301"/>
        <v>0.54439187308655712</v>
      </c>
      <c r="H1924" s="4">
        <f t="shared" si="302"/>
        <v>0.54439187308655712</v>
      </c>
      <c r="I1924" s="4">
        <f t="shared" si="303"/>
        <v>0.36</v>
      </c>
      <c r="J1924">
        <f t="shared" si="305"/>
        <v>1</v>
      </c>
      <c r="K1924" t="str">
        <f>train!T1924</f>
        <v>yes</v>
      </c>
      <c r="L1924">
        <f t="shared" si="306"/>
        <v>1.128143884114172</v>
      </c>
      <c r="M1924">
        <f t="shared" si="307"/>
        <v>1.1580629465255103</v>
      </c>
      <c r="N1924">
        <f t="shared" si="308"/>
        <v>1.1580629465255103</v>
      </c>
      <c r="O1924">
        <f t="shared" si="309"/>
        <v>1.1580629465255103</v>
      </c>
    </row>
    <row r="1925" spans="1:15">
      <c r="A1925">
        <f t="shared" si="304"/>
        <v>1924</v>
      </c>
      <c r="B1925">
        <f>train!G1925</f>
        <v>313.8</v>
      </c>
      <c r="C1925">
        <f>train!J1925</f>
        <v>147.69999999999999</v>
      </c>
      <c r="D1925">
        <f>train!M1925</f>
        <v>192.7</v>
      </c>
      <c r="E1925">
        <f>train!P1925</f>
        <v>10.1</v>
      </c>
      <c r="F1925" s="4">
        <f t="shared" si="300"/>
        <v>0.89274537695590328</v>
      </c>
      <c r="G1925" s="4">
        <f t="shared" si="301"/>
        <v>0.41107709435012518</v>
      </c>
      <c r="H1925" s="4">
        <f t="shared" si="302"/>
        <v>0.41107709435012518</v>
      </c>
      <c r="I1925" s="4">
        <f t="shared" si="303"/>
        <v>0.505</v>
      </c>
      <c r="J1925">
        <f t="shared" si="305"/>
        <v>1</v>
      </c>
      <c r="K1925" t="str">
        <f>train!T1925</f>
        <v>no</v>
      </c>
      <c r="L1925">
        <f t="shared" si="306"/>
        <v>1.128143884114172</v>
      </c>
      <c r="M1925">
        <f t="shared" si="307"/>
        <v>1.1789775498603956</v>
      </c>
      <c r="N1925">
        <f t="shared" si="308"/>
        <v>1.1789775498603956</v>
      </c>
      <c r="O1925">
        <f t="shared" si="309"/>
        <v>1.1789775498603956</v>
      </c>
    </row>
    <row r="1926" spans="1:15">
      <c r="A1926">
        <f t="shared" si="304"/>
        <v>1925</v>
      </c>
      <c r="B1926">
        <f>train!G1926</f>
        <v>288.5</v>
      </c>
      <c r="C1926">
        <f>train!J1926</f>
        <v>203.4</v>
      </c>
      <c r="D1926">
        <f>train!M1926</f>
        <v>228.4</v>
      </c>
      <c r="E1926">
        <f>train!P1926</f>
        <v>13</v>
      </c>
      <c r="F1926" s="4">
        <f t="shared" si="300"/>
        <v>0.82076813655761027</v>
      </c>
      <c r="G1926" s="4">
        <f t="shared" si="301"/>
        <v>0.56610075146117456</v>
      </c>
      <c r="H1926" s="4">
        <f t="shared" si="302"/>
        <v>0.56610075146117456</v>
      </c>
      <c r="I1926" s="4">
        <f t="shared" si="303"/>
        <v>0.65</v>
      </c>
      <c r="J1926">
        <f t="shared" si="305"/>
        <v>1</v>
      </c>
      <c r="K1926" t="str">
        <f>train!T1926</f>
        <v>no</v>
      </c>
      <c r="L1926">
        <f t="shared" si="306"/>
        <v>1.128143884114172</v>
      </c>
      <c r="M1926">
        <f t="shared" si="307"/>
        <v>1.3179910681025366</v>
      </c>
      <c r="N1926">
        <f t="shared" si="308"/>
        <v>1.3179910681025366</v>
      </c>
      <c r="O1926">
        <f t="shared" si="309"/>
        <v>1.3179910681025366</v>
      </c>
    </row>
    <row r="1927" spans="1:15">
      <c r="A1927">
        <f t="shared" si="304"/>
        <v>1926</v>
      </c>
      <c r="B1927">
        <f>train!G1927</f>
        <v>210.9</v>
      </c>
      <c r="C1927">
        <f>train!J1927</f>
        <v>329.3</v>
      </c>
      <c r="D1927">
        <f>train!M1927</f>
        <v>127.1</v>
      </c>
      <c r="E1927">
        <f>train!P1927</f>
        <v>9.4</v>
      </c>
      <c r="F1927" s="4">
        <f t="shared" si="300"/>
        <v>0.6</v>
      </c>
      <c r="G1927" s="4">
        <f t="shared" si="301"/>
        <v>0.91650431394377962</v>
      </c>
      <c r="H1927" s="4">
        <f t="shared" si="302"/>
        <v>0.91650431394377962</v>
      </c>
      <c r="I1927" s="4">
        <f t="shared" si="303"/>
        <v>0.47000000000000003</v>
      </c>
      <c r="J1927">
        <f t="shared" si="305"/>
        <v>1</v>
      </c>
      <c r="K1927" t="str">
        <f>train!T1927</f>
        <v>no</v>
      </c>
      <c r="L1927">
        <f t="shared" si="306"/>
        <v>1.128143884114172</v>
      </c>
      <c r="M1927">
        <f t="shared" si="307"/>
        <v>1.5036157471093192</v>
      </c>
      <c r="N1927">
        <f t="shared" si="308"/>
        <v>1.5036157471093192</v>
      </c>
      <c r="O1927">
        <f t="shared" si="309"/>
        <v>1.5036157471093192</v>
      </c>
    </row>
    <row r="1928" spans="1:15">
      <c r="A1928">
        <f t="shared" si="304"/>
        <v>1927</v>
      </c>
      <c r="B1928">
        <f>train!G1928</f>
        <v>64.900000000000006</v>
      </c>
      <c r="C1928">
        <f>train!J1928</f>
        <v>184.1</v>
      </c>
      <c r="D1928">
        <f>train!M1928</f>
        <v>151.6</v>
      </c>
      <c r="E1928">
        <f>train!P1928</f>
        <v>14.6</v>
      </c>
      <c r="F1928" s="4">
        <f t="shared" si="300"/>
        <v>0.18463726884779519</v>
      </c>
      <c r="G1928" s="4">
        <f t="shared" si="301"/>
        <v>0.51238519343167266</v>
      </c>
      <c r="H1928" s="4">
        <f t="shared" si="302"/>
        <v>0.51238519343167266</v>
      </c>
      <c r="I1928" s="4">
        <f t="shared" si="303"/>
        <v>0.73</v>
      </c>
      <c r="J1928">
        <f t="shared" si="305"/>
        <v>2</v>
      </c>
      <c r="K1928" t="str">
        <f>train!T1928</f>
        <v>no</v>
      </c>
      <c r="L1928">
        <f t="shared" si="306"/>
        <v>1.128143884114172</v>
      </c>
      <c r="M1928">
        <f t="shared" si="307"/>
        <v>1.0450206189083535</v>
      </c>
      <c r="N1928">
        <f t="shared" si="308"/>
        <v>1.0450206189083535</v>
      </c>
      <c r="O1928">
        <f t="shared" si="309"/>
        <v>1.0450206189083535</v>
      </c>
    </row>
    <row r="1929" spans="1:15">
      <c r="A1929">
        <f t="shared" si="304"/>
        <v>1928</v>
      </c>
      <c r="B1929">
        <f>train!G1929</f>
        <v>243.5</v>
      </c>
      <c r="C1929">
        <f>train!J1929</f>
        <v>236.8</v>
      </c>
      <c r="D1929">
        <f>train!M1929</f>
        <v>173.3</v>
      </c>
      <c r="E1929">
        <f>train!P1929</f>
        <v>9</v>
      </c>
      <c r="F1929" s="4">
        <f t="shared" si="300"/>
        <v>0.69274537695590332</v>
      </c>
      <c r="G1929" s="4">
        <f t="shared" si="301"/>
        <v>0.65905928193709995</v>
      </c>
      <c r="H1929" s="4">
        <f t="shared" si="302"/>
        <v>0.65905928193709995</v>
      </c>
      <c r="I1929" s="4">
        <f t="shared" si="303"/>
        <v>0.45</v>
      </c>
      <c r="J1929">
        <f t="shared" si="305"/>
        <v>1</v>
      </c>
      <c r="K1929" t="str">
        <f>train!T1929</f>
        <v>no</v>
      </c>
      <c r="L1929">
        <f t="shared" si="306"/>
        <v>1.128143884114172</v>
      </c>
      <c r="M1929">
        <f t="shared" si="307"/>
        <v>1.245437445843294</v>
      </c>
      <c r="N1929">
        <f t="shared" si="308"/>
        <v>1.245437445843294</v>
      </c>
      <c r="O1929">
        <f t="shared" si="309"/>
        <v>1.245437445843294</v>
      </c>
    </row>
    <row r="1930" spans="1:15">
      <c r="A1930">
        <f t="shared" si="304"/>
        <v>1929</v>
      </c>
      <c r="B1930">
        <f>train!G1930</f>
        <v>197</v>
      </c>
      <c r="C1930">
        <f>train!J1930</f>
        <v>203.7</v>
      </c>
      <c r="D1930">
        <f>train!M1930</f>
        <v>202</v>
      </c>
      <c r="E1930">
        <f>train!P1930</f>
        <v>8.6999999999999993</v>
      </c>
      <c r="F1930" s="4">
        <f t="shared" si="300"/>
        <v>0.5604551920341394</v>
      </c>
      <c r="G1930" s="4">
        <f t="shared" si="301"/>
        <v>0.56693570832173668</v>
      </c>
      <c r="H1930" s="4">
        <f t="shared" si="302"/>
        <v>0.56693570832173668</v>
      </c>
      <c r="I1930" s="4">
        <f t="shared" si="303"/>
        <v>0.43499999999999994</v>
      </c>
      <c r="J1930">
        <f t="shared" si="305"/>
        <v>2</v>
      </c>
      <c r="K1930" t="str">
        <f>train!T1930</f>
        <v>no</v>
      </c>
      <c r="L1930">
        <f t="shared" si="306"/>
        <v>1.128143884114172</v>
      </c>
      <c r="M1930">
        <f t="shared" si="307"/>
        <v>1.0705919937205595</v>
      </c>
      <c r="N1930">
        <f t="shared" si="308"/>
        <v>1.0705919937205595</v>
      </c>
      <c r="O1930">
        <f t="shared" si="309"/>
        <v>1.0705919937205595</v>
      </c>
    </row>
    <row r="1931" spans="1:15">
      <c r="A1931">
        <f t="shared" si="304"/>
        <v>1930</v>
      </c>
      <c r="B1931">
        <f>train!G1931</f>
        <v>278</v>
      </c>
      <c r="C1931">
        <f>train!J1931</f>
        <v>253.2</v>
      </c>
      <c r="D1931">
        <f>train!M1931</f>
        <v>223.2</v>
      </c>
      <c r="E1931">
        <f>train!P1931</f>
        <v>8.6999999999999993</v>
      </c>
      <c r="F1931" s="4">
        <f t="shared" si="300"/>
        <v>0.79089615931721191</v>
      </c>
      <c r="G1931" s="4">
        <f t="shared" si="301"/>
        <v>0.70470359031450036</v>
      </c>
      <c r="H1931" s="4">
        <f t="shared" si="302"/>
        <v>0.70470359031450036</v>
      </c>
      <c r="I1931" s="4">
        <f t="shared" si="303"/>
        <v>0.43499999999999994</v>
      </c>
      <c r="J1931">
        <f t="shared" si="305"/>
        <v>1</v>
      </c>
      <c r="K1931" t="str">
        <f>train!T1931</f>
        <v>no</v>
      </c>
      <c r="L1931">
        <f t="shared" si="306"/>
        <v>1.128143884114172</v>
      </c>
      <c r="M1931">
        <f t="shared" si="307"/>
        <v>1.3446025566043711</v>
      </c>
      <c r="N1931">
        <f t="shared" si="308"/>
        <v>1.3446025566043711</v>
      </c>
      <c r="O1931">
        <f t="shared" si="309"/>
        <v>1.3446025566043711</v>
      </c>
    </row>
    <row r="1932" spans="1:15">
      <c r="A1932">
        <f t="shared" si="304"/>
        <v>1931</v>
      </c>
      <c r="B1932">
        <f>train!G1932</f>
        <v>313.2</v>
      </c>
      <c r="C1932">
        <f>train!J1932</f>
        <v>216.3</v>
      </c>
      <c r="D1932">
        <f>train!M1932</f>
        <v>218.4</v>
      </c>
      <c r="E1932">
        <f>train!P1932</f>
        <v>12.8</v>
      </c>
      <c r="F1932" s="4">
        <f t="shared" si="300"/>
        <v>0.89103840682788049</v>
      </c>
      <c r="G1932" s="4">
        <f t="shared" si="301"/>
        <v>0.60200389646534935</v>
      </c>
      <c r="H1932" s="4">
        <f t="shared" si="302"/>
        <v>0.60200389646534935</v>
      </c>
      <c r="I1932" s="4">
        <f t="shared" si="303"/>
        <v>0.64</v>
      </c>
      <c r="J1932">
        <f t="shared" si="305"/>
        <v>1</v>
      </c>
      <c r="K1932" t="str">
        <f>train!T1932</f>
        <v>yes</v>
      </c>
      <c r="L1932">
        <f t="shared" si="306"/>
        <v>1.128143884114172</v>
      </c>
      <c r="M1932">
        <f t="shared" si="307"/>
        <v>1.3886564820578535</v>
      </c>
      <c r="N1932">
        <f t="shared" si="308"/>
        <v>1.3886564820578535</v>
      </c>
      <c r="O1932">
        <f t="shared" si="309"/>
        <v>1.3886564820578535</v>
      </c>
    </row>
    <row r="1933" spans="1:15">
      <c r="A1933">
        <f t="shared" si="304"/>
        <v>1932</v>
      </c>
      <c r="B1933">
        <f>train!G1933</f>
        <v>145.69999999999999</v>
      </c>
      <c r="C1933">
        <f>train!J1933</f>
        <v>191</v>
      </c>
      <c r="D1933">
        <f>train!M1933</f>
        <v>215.5</v>
      </c>
      <c r="E1933">
        <f>train!P1933</f>
        <v>11.3</v>
      </c>
      <c r="F1933" s="4">
        <f t="shared" si="300"/>
        <v>0.41450924608819345</v>
      </c>
      <c r="G1933" s="4">
        <f t="shared" si="301"/>
        <v>0.5315892012246034</v>
      </c>
      <c r="H1933" s="4">
        <f t="shared" si="302"/>
        <v>0.5315892012246034</v>
      </c>
      <c r="I1933" s="4">
        <f t="shared" si="303"/>
        <v>0.56500000000000006</v>
      </c>
      <c r="J1933">
        <f t="shared" si="305"/>
        <v>2</v>
      </c>
      <c r="K1933" t="str">
        <f>train!T1933</f>
        <v>no</v>
      </c>
      <c r="L1933">
        <f t="shared" si="306"/>
        <v>1.128143884114172</v>
      </c>
      <c r="M1933">
        <f t="shared" si="307"/>
        <v>1.0277242202117387</v>
      </c>
      <c r="N1933">
        <f t="shared" si="308"/>
        <v>1.0277242202117387</v>
      </c>
      <c r="O1933">
        <f t="shared" si="309"/>
        <v>1.0277242202117387</v>
      </c>
    </row>
    <row r="1934" spans="1:15">
      <c r="A1934">
        <f t="shared" si="304"/>
        <v>1933</v>
      </c>
      <c r="B1934">
        <f>train!G1934</f>
        <v>75.8</v>
      </c>
      <c r="C1934">
        <f>train!J1934</f>
        <v>173.6</v>
      </c>
      <c r="D1934">
        <f>train!M1934</f>
        <v>162.6</v>
      </c>
      <c r="E1934">
        <f>train!P1934</f>
        <v>8.1999999999999993</v>
      </c>
      <c r="F1934" s="4">
        <f t="shared" si="300"/>
        <v>0.21564722617354196</v>
      </c>
      <c r="G1934" s="4">
        <f t="shared" si="301"/>
        <v>0.48316170331199554</v>
      </c>
      <c r="H1934" s="4">
        <f t="shared" si="302"/>
        <v>0.48316170331199554</v>
      </c>
      <c r="I1934" s="4">
        <f t="shared" si="303"/>
        <v>0.41</v>
      </c>
      <c r="J1934">
        <f t="shared" si="305"/>
        <v>2</v>
      </c>
      <c r="K1934" t="str">
        <f>train!T1934</f>
        <v>no</v>
      </c>
      <c r="L1934">
        <f t="shared" si="306"/>
        <v>1.128143884114172</v>
      </c>
      <c r="M1934">
        <f t="shared" si="307"/>
        <v>0.8255266132905954</v>
      </c>
      <c r="N1934">
        <f t="shared" si="308"/>
        <v>0.8255266132905954</v>
      </c>
      <c r="O1934">
        <f t="shared" si="309"/>
        <v>0.8255266132905954</v>
      </c>
    </row>
    <row r="1935" spans="1:15">
      <c r="A1935">
        <f t="shared" si="304"/>
        <v>1934</v>
      </c>
      <c r="B1935">
        <f>train!G1935</f>
        <v>132</v>
      </c>
      <c r="C1935">
        <f>train!J1935</f>
        <v>231.2</v>
      </c>
      <c r="D1935">
        <f>train!M1935</f>
        <v>313.39999999999998</v>
      </c>
      <c r="E1935">
        <f>train!P1935</f>
        <v>8.6999999999999993</v>
      </c>
      <c r="F1935" s="4">
        <f t="shared" si="300"/>
        <v>0.37553342816500712</v>
      </c>
      <c r="G1935" s="4">
        <f t="shared" si="301"/>
        <v>0.64347342053993872</v>
      </c>
      <c r="H1935" s="4">
        <f t="shared" si="302"/>
        <v>0.64347342053993872</v>
      </c>
      <c r="I1935" s="4">
        <f t="shared" si="303"/>
        <v>0.43499999999999994</v>
      </c>
      <c r="J1935">
        <f t="shared" si="305"/>
        <v>2</v>
      </c>
      <c r="K1935" t="str">
        <f>train!T1935</f>
        <v>no</v>
      </c>
      <c r="L1935">
        <f t="shared" si="306"/>
        <v>1.128143884114172</v>
      </c>
      <c r="M1935">
        <f t="shared" si="307"/>
        <v>1.0762743337793113</v>
      </c>
      <c r="N1935">
        <f t="shared" si="308"/>
        <v>1.0762743337793113</v>
      </c>
      <c r="O1935">
        <f t="shared" si="309"/>
        <v>1.0762743337793113</v>
      </c>
    </row>
    <row r="1936" spans="1:15">
      <c r="A1936">
        <f t="shared" si="304"/>
        <v>1935</v>
      </c>
      <c r="B1936">
        <f>train!G1936</f>
        <v>124</v>
      </c>
      <c r="C1936">
        <f>train!J1936</f>
        <v>262.10000000000002</v>
      </c>
      <c r="D1936">
        <f>train!M1936</f>
        <v>268.2</v>
      </c>
      <c r="E1936">
        <f>train!P1936</f>
        <v>11.7</v>
      </c>
      <c r="F1936" s="4">
        <f t="shared" si="300"/>
        <v>0.35277382645803701</v>
      </c>
      <c r="G1936" s="4">
        <f t="shared" si="301"/>
        <v>0.7294739771778459</v>
      </c>
      <c r="H1936" s="4">
        <f t="shared" si="302"/>
        <v>0.7294739771778459</v>
      </c>
      <c r="I1936" s="4">
        <f t="shared" si="303"/>
        <v>0.58499999999999996</v>
      </c>
      <c r="J1936">
        <f t="shared" si="305"/>
        <v>1</v>
      </c>
      <c r="K1936" t="str">
        <f>train!T1936</f>
        <v>no</v>
      </c>
      <c r="L1936">
        <f t="shared" si="306"/>
        <v>1.128143884114172</v>
      </c>
      <c r="M1936">
        <f t="shared" si="307"/>
        <v>1.237311173227323</v>
      </c>
      <c r="N1936">
        <f t="shared" si="308"/>
        <v>1.237311173227323</v>
      </c>
      <c r="O1936">
        <f t="shared" si="309"/>
        <v>1.237311173227323</v>
      </c>
    </row>
    <row r="1937" spans="1:15">
      <c r="A1937">
        <f t="shared" si="304"/>
        <v>1936</v>
      </c>
      <c r="B1937">
        <f>train!G1937</f>
        <v>171.9</v>
      </c>
      <c r="C1937">
        <f>train!J1937</f>
        <v>159</v>
      </c>
      <c r="D1937">
        <f>train!M1937</f>
        <v>139.5</v>
      </c>
      <c r="E1937">
        <f>train!P1937</f>
        <v>7.6</v>
      </c>
      <c r="F1937" s="4">
        <f t="shared" si="300"/>
        <v>0.48904694167852064</v>
      </c>
      <c r="G1937" s="4">
        <f t="shared" si="301"/>
        <v>0.44252713609796823</v>
      </c>
      <c r="H1937" s="4">
        <f t="shared" si="302"/>
        <v>0.44252713609796823</v>
      </c>
      <c r="I1937" s="4">
        <f t="shared" si="303"/>
        <v>0.38</v>
      </c>
      <c r="J1937">
        <f t="shared" si="305"/>
        <v>2</v>
      </c>
      <c r="K1937" t="str">
        <f>train!T1937</f>
        <v>no</v>
      </c>
      <c r="L1937">
        <f t="shared" si="306"/>
        <v>1.128143884114172</v>
      </c>
      <c r="M1937">
        <f t="shared" si="307"/>
        <v>0.88047001285180282</v>
      </c>
      <c r="N1937">
        <f t="shared" si="308"/>
        <v>0.88047001285180282</v>
      </c>
      <c r="O1937">
        <f t="shared" si="309"/>
        <v>0.88047001285180282</v>
      </c>
    </row>
    <row r="1938" spans="1:15">
      <c r="A1938">
        <f t="shared" si="304"/>
        <v>1937</v>
      </c>
      <c r="B1938">
        <f>train!G1938</f>
        <v>249.4</v>
      </c>
      <c r="C1938">
        <f>train!J1938</f>
        <v>209.5</v>
      </c>
      <c r="D1938">
        <f>train!M1938</f>
        <v>180.6</v>
      </c>
      <c r="E1938">
        <f>train!P1938</f>
        <v>9.9</v>
      </c>
      <c r="F1938" s="4">
        <f t="shared" si="300"/>
        <v>0.70953058321479379</v>
      </c>
      <c r="G1938" s="4">
        <f t="shared" si="301"/>
        <v>0.58307820762593932</v>
      </c>
      <c r="H1938" s="4">
        <f t="shared" si="302"/>
        <v>0.58307820762593932</v>
      </c>
      <c r="I1938" s="4">
        <f t="shared" si="303"/>
        <v>0.495</v>
      </c>
      <c r="J1938">
        <f t="shared" si="305"/>
        <v>1</v>
      </c>
      <c r="K1938" t="str">
        <f>train!T1938</f>
        <v>no</v>
      </c>
      <c r="L1938">
        <f t="shared" si="306"/>
        <v>1.128143884114172</v>
      </c>
      <c r="M1938">
        <f t="shared" si="307"/>
        <v>1.1951648593117528</v>
      </c>
      <c r="N1938">
        <f t="shared" si="308"/>
        <v>1.1951648593117528</v>
      </c>
      <c r="O1938">
        <f t="shared" si="309"/>
        <v>1.1951648593117528</v>
      </c>
    </row>
    <row r="1939" spans="1:15">
      <c r="A1939">
        <f t="shared" si="304"/>
        <v>1938</v>
      </c>
      <c r="B1939">
        <f>train!G1939</f>
        <v>228.4</v>
      </c>
      <c r="C1939">
        <f>train!J1939</f>
        <v>145.1</v>
      </c>
      <c r="D1939">
        <f>train!M1939</f>
        <v>245.3</v>
      </c>
      <c r="E1939">
        <f>train!P1939</f>
        <v>7.7</v>
      </c>
      <c r="F1939" s="4">
        <f t="shared" si="300"/>
        <v>0.64978662873399717</v>
      </c>
      <c r="G1939" s="4">
        <f t="shared" si="301"/>
        <v>0.40384080155858609</v>
      </c>
      <c r="H1939" s="4">
        <f t="shared" si="302"/>
        <v>0.40384080155858609</v>
      </c>
      <c r="I1939" s="4">
        <f t="shared" si="303"/>
        <v>0.38500000000000001</v>
      </c>
      <c r="J1939">
        <f t="shared" si="305"/>
        <v>2</v>
      </c>
      <c r="K1939" t="str">
        <f>train!T1939</f>
        <v>no</v>
      </c>
      <c r="L1939">
        <f t="shared" si="306"/>
        <v>1.128143884114172</v>
      </c>
      <c r="M1939">
        <f t="shared" si="307"/>
        <v>0.94690149904224774</v>
      </c>
      <c r="N1939">
        <f t="shared" si="308"/>
        <v>0.94690149904224774</v>
      </c>
      <c r="O1939">
        <f t="shared" si="309"/>
        <v>0.94690149904224774</v>
      </c>
    </row>
    <row r="1940" spans="1:15">
      <c r="A1940">
        <f t="shared" si="304"/>
        <v>1939</v>
      </c>
      <c r="B1940">
        <f>train!G1940</f>
        <v>168.6</v>
      </c>
      <c r="C1940">
        <f>train!J1940</f>
        <v>205.1</v>
      </c>
      <c r="D1940">
        <f>train!M1940</f>
        <v>175.8</v>
      </c>
      <c r="E1940">
        <f>train!P1940</f>
        <v>5.9</v>
      </c>
      <c r="F1940" s="4">
        <f t="shared" si="300"/>
        <v>0.47965860597439541</v>
      </c>
      <c r="G1940" s="4">
        <f t="shared" si="301"/>
        <v>0.57083217367102701</v>
      </c>
      <c r="H1940" s="4">
        <f t="shared" si="302"/>
        <v>0.57083217367102701</v>
      </c>
      <c r="I1940" s="4">
        <f t="shared" si="303"/>
        <v>0.29500000000000004</v>
      </c>
      <c r="J1940">
        <f t="shared" si="305"/>
        <v>2</v>
      </c>
      <c r="K1940" t="str">
        <f>train!T1940</f>
        <v>no</v>
      </c>
      <c r="L1940">
        <f t="shared" si="306"/>
        <v>1.128143884114172</v>
      </c>
      <c r="M1940">
        <f t="shared" si="307"/>
        <v>0.98427441259096005</v>
      </c>
      <c r="N1940">
        <f t="shared" si="308"/>
        <v>0.98427441259096005</v>
      </c>
      <c r="O1940">
        <f t="shared" si="309"/>
        <v>0.98427441259096005</v>
      </c>
    </row>
    <row r="1941" spans="1:15">
      <c r="A1941">
        <f t="shared" si="304"/>
        <v>1940</v>
      </c>
      <c r="B1941">
        <f>train!G1941</f>
        <v>123.7</v>
      </c>
      <c r="C1941">
        <f>train!J1941</f>
        <v>248.5</v>
      </c>
      <c r="D1941">
        <f>train!M1941</f>
        <v>269.60000000000002</v>
      </c>
      <c r="E1941">
        <f>train!P1941</f>
        <v>13.3</v>
      </c>
      <c r="F1941" s="4">
        <f t="shared" si="300"/>
        <v>0.35192034139402562</v>
      </c>
      <c r="G1941" s="4">
        <f t="shared" si="301"/>
        <v>0.69162259949902583</v>
      </c>
      <c r="H1941" s="4">
        <f t="shared" si="302"/>
        <v>0.69162259949902583</v>
      </c>
      <c r="I1941" s="4">
        <f t="shared" si="303"/>
        <v>0.66500000000000004</v>
      </c>
      <c r="J1941">
        <f t="shared" si="305"/>
        <v>1</v>
      </c>
      <c r="K1941" t="str">
        <f>train!T1941</f>
        <v>no</v>
      </c>
      <c r="L1941">
        <f t="shared" si="306"/>
        <v>1.128143884114172</v>
      </c>
      <c r="M1941">
        <f t="shared" si="307"/>
        <v>1.2340002297254515</v>
      </c>
      <c r="N1941">
        <f t="shared" si="308"/>
        <v>1.2340002297254515</v>
      </c>
      <c r="O1941">
        <f t="shared" si="309"/>
        <v>1.2340002297254515</v>
      </c>
    </row>
    <row r="1942" spans="1:15">
      <c r="A1942">
        <f t="shared" si="304"/>
        <v>1941</v>
      </c>
      <c r="B1942">
        <f>train!G1942</f>
        <v>178.7</v>
      </c>
      <c r="C1942">
        <f>train!J1942</f>
        <v>252.3</v>
      </c>
      <c r="D1942">
        <f>train!M1942</f>
        <v>255.7</v>
      </c>
      <c r="E1942">
        <f>train!P1942</f>
        <v>8.4</v>
      </c>
      <c r="F1942" s="4">
        <f t="shared" si="300"/>
        <v>0.50839260312944523</v>
      </c>
      <c r="G1942" s="4">
        <f t="shared" si="301"/>
        <v>0.70219871973281378</v>
      </c>
      <c r="H1942" s="4">
        <f t="shared" si="302"/>
        <v>0.70219871973281378</v>
      </c>
      <c r="I1942" s="4">
        <f t="shared" si="303"/>
        <v>0.42000000000000004</v>
      </c>
      <c r="J1942">
        <f t="shared" si="305"/>
        <v>1</v>
      </c>
      <c r="K1942" t="str">
        <f>train!T1942</f>
        <v>no</v>
      </c>
      <c r="L1942">
        <f t="shared" si="306"/>
        <v>1.128143884114172</v>
      </c>
      <c r="M1942">
        <f t="shared" si="307"/>
        <v>1.1920692609515353</v>
      </c>
      <c r="N1942">
        <f t="shared" si="308"/>
        <v>1.1920692609515353</v>
      </c>
      <c r="O1942">
        <f t="shared" si="309"/>
        <v>1.1920692609515353</v>
      </c>
    </row>
    <row r="1943" spans="1:15">
      <c r="A1943">
        <f t="shared" si="304"/>
        <v>1942</v>
      </c>
      <c r="B1943">
        <f>train!G1943</f>
        <v>113.2</v>
      </c>
      <c r="C1943">
        <f>train!J1943</f>
        <v>185.5</v>
      </c>
      <c r="D1943">
        <f>train!M1943</f>
        <v>237.3</v>
      </c>
      <c r="E1943">
        <f>train!P1943</f>
        <v>9.5</v>
      </c>
      <c r="F1943" s="4">
        <f t="shared" si="300"/>
        <v>0.32204836415362731</v>
      </c>
      <c r="G1943" s="4">
        <f t="shared" si="301"/>
        <v>0.51628165878096299</v>
      </c>
      <c r="H1943" s="4">
        <f t="shared" si="302"/>
        <v>0.51628165878096299</v>
      </c>
      <c r="I1943" s="4">
        <f t="shared" si="303"/>
        <v>0.47499999999999998</v>
      </c>
      <c r="J1943">
        <f t="shared" si="305"/>
        <v>2</v>
      </c>
      <c r="K1943" t="str">
        <f>train!T1943</f>
        <v>no</v>
      </c>
      <c r="L1943">
        <f t="shared" si="306"/>
        <v>1.128143884114172</v>
      </c>
      <c r="M1943">
        <f t="shared" si="307"/>
        <v>0.92867305939241751</v>
      </c>
      <c r="N1943">
        <f t="shared" si="308"/>
        <v>0.92867305939241751</v>
      </c>
      <c r="O1943">
        <f t="shared" si="309"/>
        <v>0.92867305939241751</v>
      </c>
    </row>
    <row r="1944" spans="1:15">
      <c r="A1944">
        <f t="shared" si="304"/>
        <v>1943</v>
      </c>
      <c r="B1944">
        <f>train!G1944</f>
        <v>142.4</v>
      </c>
      <c r="C1944">
        <f>train!J1944</f>
        <v>313.7</v>
      </c>
      <c r="D1944">
        <f>train!M1944</f>
        <v>126.6</v>
      </c>
      <c r="E1944">
        <f>train!P1944</f>
        <v>13.4</v>
      </c>
      <c r="F1944" s="4">
        <f t="shared" si="300"/>
        <v>0.40512091038406828</v>
      </c>
      <c r="G1944" s="4">
        <f t="shared" si="301"/>
        <v>0.87308655719454487</v>
      </c>
      <c r="H1944" s="4">
        <f t="shared" si="302"/>
        <v>0.87308655719454487</v>
      </c>
      <c r="I1944" s="4">
        <f t="shared" si="303"/>
        <v>0.67</v>
      </c>
      <c r="J1944">
        <f t="shared" si="305"/>
        <v>1</v>
      </c>
      <c r="K1944" t="str">
        <f>train!T1944</f>
        <v>no</v>
      </c>
      <c r="L1944">
        <f t="shared" si="306"/>
        <v>1.128143884114172</v>
      </c>
      <c r="M1944">
        <f t="shared" si="307"/>
        <v>1.4620476137041718</v>
      </c>
      <c r="N1944">
        <f t="shared" si="308"/>
        <v>1.4620476137041718</v>
      </c>
      <c r="O1944">
        <f t="shared" si="309"/>
        <v>1.4620476137041718</v>
      </c>
    </row>
    <row r="1945" spans="1:15">
      <c r="A1945">
        <f t="shared" si="304"/>
        <v>1944</v>
      </c>
      <c r="B1945">
        <f>train!G1945</f>
        <v>149.69999999999999</v>
      </c>
      <c r="C1945">
        <f>train!J1945</f>
        <v>212.5</v>
      </c>
      <c r="D1945">
        <f>train!M1945</f>
        <v>245.9</v>
      </c>
      <c r="E1945">
        <f>train!P1945</f>
        <v>12.6</v>
      </c>
      <c r="F1945" s="4">
        <f t="shared" si="300"/>
        <v>0.42588904694167851</v>
      </c>
      <c r="G1945" s="4">
        <f t="shared" si="301"/>
        <v>0.5914277762315614</v>
      </c>
      <c r="H1945" s="4">
        <f t="shared" si="302"/>
        <v>0.5914277762315614</v>
      </c>
      <c r="I1945" s="4">
        <f t="shared" si="303"/>
        <v>0.63</v>
      </c>
      <c r="J1945">
        <f t="shared" si="305"/>
        <v>1</v>
      </c>
      <c r="K1945" t="str">
        <f>train!T1945</f>
        <v>no</v>
      </c>
      <c r="L1945">
        <f t="shared" si="306"/>
        <v>1.128143884114172</v>
      </c>
      <c r="M1945">
        <f t="shared" si="307"/>
        <v>1.1304225357366648</v>
      </c>
      <c r="N1945">
        <f t="shared" si="308"/>
        <v>1.1304225357366648</v>
      </c>
      <c r="O1945">
        <f t="shared" si="309"/>
        <v>1.1304225357366648</v>
      </c>
    </row>
    <row r="1946" spans="1:15">
      <c r="A1946">
        <f t="shared" si="304"/>
        <v>1945</v>
      </c>
      <c r="B1946">
        <f>train!G1946</f>
        <v>227.1</v>
      </c>
      <c r="C1946">
        <f>train!J1946</f>
        <v>120.5</v>
      </c>
      <c r="D1946">
        <f>train!M1946</f>
        <v>117</v>
      </c>
      <c r="E1946">
        <f>train!P1946</f>
        <v>4.7</v>
      </c>
      <c r="F1946" s="4">
        <f t="shared" si="300"/>
        <v>0.6460881934566145</v>
      </c>
      <c r="G1946" s="4">
        <f t="shared" si="301"/>
        <v>0.33537433899248537</v>
      </c>
      <c r="H1946" s="4">
        <f t="shared" si="302"/>
        <v>0.33537433899248537</v>
      </c>
      <c r="I1946" s="4">
        <f t="shared" si="303"/>
        <v>0.23500000000000001</v>
      </c>
      <c r="J1946">
        <f t="shared" si="305"/>
        <v>2</v>
      </c>
      <c r="K1946" t="str">
        <f>train!T1946</f>
        <v>yes</v>
      </c>
      <c r="L1946">
        <f t="shared" si="306"/>
        <v>1.128143884114172</v>
      </c>
      <c r="M1946">
        <f t="shared" si="307"/>
        <v>0.83522862033896128</v>
      </c>
      <c r="N1946">
        <f t="shared" si="308"/>
        <v>0.83522862033896128</v>
      </c>
      <c r="O1946">
        <f t="shared" si="309"/>
        <v>0.83522862033896128</v>
      </c>
    </row>
    <row r="1947" spans="1:15">
      <c r="A1947">
        <f t="shared" si="304"/>
        <v>1946</v>
      </c>
      <c r="B1947">
        <f>train!G1947</f>
        <v>155.30000000000001</v>
      </c>
      <c r="C1947">
        <f>train!J1947</f>
        <v>169.9</v>
      </c>
      <c r="D1947">
        <f>train!M1947</f>
        <v>207</v>
      </c>
      <c r="E1947">
        <f>train!P1947</f>
        <v>12.6</v>
      </c>
      <c r="F1947" s="4">
        <f t="shared" si="300"/>
        <v>0.44182076813655763</v>
      </c>
      <c r="G1947" s="4">
        <f t="shared" si="301"/>
        <v>0.47286390203172834</v>
      </c>
      <c r="H1947" s="4">
        <f t="shared" si="302"/>
        <v>0.47286390203172834</v>
      </c>
      <c r="I1947" s="4">
        <f t="shared" si="303"/>
        <v>0.63</v>
      </c>
      <c r="J1947">
        <f t="shared" si="305"/>
        <v>2</v>
      </c>
      <c r="K1947" t="str">
        <f>train!T1947</f>
        <v>no</v>
      </c>
      <c r="L1947">
        <f t="shared" si="306"/>
        <v>1.128143884114172</v>
      </c>
      <c r="M1947">
        <f t="shared" si="307"/>
        <v>1.0194636486143691</v>
      </c>
      <c r="N1947">
        <f t="shared" si="308"/>
        <v>1.0194636486143691</v>
      </c>
      <c r="O1947">
        <f t="shared" si="309"/>
        <v>1.0194636486143691</v>
      </c>
    </row>
    <row r="1948" spans="1:15">
      <c r="A1948">
        <f t="shared" si="304"/>
        <v>1947</v>
      </c>
      <c r="B1948">
        <f>train!G1948</f>
        <v>156.4</v>
      </c>
      <c r="C1948">
        <f>train!J1948</f>
        <v>185.5</v>
      </c>
      <c r="D1948">
        <f>train!M1948</f>
        <v>226.7</v>
      </c>
      <c r="E1948">
        <f>train!P1948</f>
        <v>11.8</v>
      </c>
      <c r="F1948" s="4">
        <f t="shared" si="300"/>
        <v>0.444950213371266</v>
      </c>
      <c r="G1948" s="4">
        <f t="shared" si="301"/>
        <v>0.51628165878096299</v>
      </c>
      <c r="H1948" s="4">
        <f t="shared" si="302"/>
        <v>0.51628165878096299</v>
      </c>
      <c r="I1948" s="4">
        <f t="shared" si="303"/>
        <v>0.59000000000000008</v>
      </c>
      <c r="J1948">
        <f t="shared" si="305"/>
        <v>2</v>
      </c>
      <c r="K1948" t="str">
        <f>train!T1948</f>
        <v>no</v>
      </c>
      <c r="L1948">
        <f t="shared" si="306"/>
        <v>1.128143884114172</v>
      </c>
      <c r="M1948">
        <f t="shared" si="307"/>
        <v>1.038833092833676</v>
      </c>
      <c r="N1948">
        <f t="shared" si="308"/>
        <v>1.038833092833676</v>
      </c>
      <c r="O1948">
        <f t="shared" si="309"/>
        <v>1.038833092833676</v>
      </c>
    </row>
    <row r="1949" spans="1:15">
      <c r="A1949">
        <f t="shared" si="304"/>
        <v>1948</v>
      </c>
      <c r="B1949">
        <f>train!G1949</f>
        <v>148.69999999999999</v>
      </c>
      <c r="C1949">
        <f>train!J1949</f>
        <v>167.3</v>
      </c>
      <c r="D1949">
        <f>train!M1949</f>
        <v>270.60000000000002</v>
      </c>
      <c r="E1949">
        <f>train!P1949</f>
        <v>10.4</v>
      </c>
      <c r="F1949" s="4">
        <f t="shared" si="300"/>
        <v>0.42304409672830723</v>
      </c>
      <c r="G1949" s="4">
        <f t="shared" si="301"/>
        <v>0.46562760924018926</v>
      </c>
      <c r="H1949" s="4">
        <f t="shared" si="302"/>
        <v>0.46562760924018926</v>
      </c>
      <c r="I1949" s="4">
        <f t="shared" si="303"/>
        <v>0.52</v>
      </c>
      <c r="J1949">
        <f t="shared" si="305"/>
        <v>2</v>
      </c>
      <c r="K1949" t="str">
        <f>train!T1949</f>
        <v>no</v>
      </c>
      <c r="L1949">
        <f t="shared" si="306"/>
        <v>1.128143884114172</v>
      </c>
      <c r="M1949">
        <f t="shared" si="307"/>
        <v>0.93967252207890928</v>
      </c>
      <c r="N1949">
        <f t="shared" si="308"/>
        <v>0.93967252207890928</v>
      </c>
      <c r="O1949">
        <f t="shared" si="309"/>
        <v>0.93967252207890928</v>
      </c>
    </row>
    <row r="1950" spans="1:15">
      <c r="A1950">
        <f t="shared" si="304"/>
        <v>1949</v>
      </c>
      <c r="B1950">
        <f>train!G1950</f>
        <v>271.7</v>
      </c>
      <c r="C1950">
        <f>train!J1950</f>
        <v>155.1</v>
      </c>
      <c r="D1950">
        <f>train!M1950</f>
        <v>199.5</v>
      </c>
      <c r="E1950">
        <f>train!P1950</f>
        <v>6.6</v>
      </c>
      <c r="F1950" s="4">
        <f t="shared" si="300"/>
        <v>0.77297297297297296</v>
      </c>
      <c r="G1950" s="4">
        <f t="shared" si="301"/>
        <v>0.43167269691065957</v>
      </c>
      <c r="H1950" s="4">
        <f t="shared" si="302"/>
        <v>0.43167269691065957</v>
      </c>
      <c r="I1950" s="4">
        <f t="shared" si="303"/>
        <v>0.32999999999999996</v>
      </c>
      <c r="J1950">
        <f t="shared" si="305"/>
        <v>2</v>
      </c>
      <c r="K1950" t="str">
        <f>train!T1950</f>
        <v>no</v>
      </c>
      <c r="L1950">
        <f t="shared" si="306"/>
        <v>1.128143884114172</v>
      </c>
      <c r="M1950">
        <f t="shared" si="307"/>
        <v>1.0387828702202018</v>
      </c>
      <c r="N1950">
        <f t="shared" si="308"/>
        <v>1.0387828702202018</v>
      </c>
      <c r="O1950">
        <f t="shared" si="309"/>
        <v>1.0387828702202018</v>
      </c>
    </row>
    <row r="1951" spans="1:15">
      <c r="A1951">
        <f t="shared" si="304"/>
        <v>1950</v>
      </c>
      <c r="B1951">
        <f>train!G1951</f>
        <v>245.5</v>
      </c>
      <c r="C1951">
        <f>train!J1951</f>
        <v>292.7</v>
      </c>
      <c r="D1951">
        <f>train!M1951</f>
        <v>184</v>
      </c>
      <c r="E1951">
        <f>train!P1951</f>
        <v>10.8</v>
      </c>
      <c r="F1951" s="4">
        <f t="shared" si="300"/>
        <v>0.69843527738264577</v>
      </c>
      <c r="G1951" s="4">
        <f t="shared" si="301"/>
        <v>0.81463957695519063</v>
      </c>
      <c r="H1951" s="4">
        <f t="shared" si="302"/>
        <v>0.81463957695519063</v>
      </c>
      <c r="I1951" s="4">
        <f t="shared" si="303"/>
        <v>0.54</v>
      </c>
      <c r="J1951">
        <f t="shared" si="305"/>
        <v>1</v>
      </c>
      <c r="K1951" t="str">
        <f>train!T1951</f>
        <v>no</v>
      </c>
      <c r="L1951">
        <f t="shared" si="306"/>
        <v>1.128143884114172</v>
      </c>
      <c r="M1951">
        <f t="shared" si="307"/>
        <v>1.451443115446154</v>
      </c>
      <c r="N1951">
        <f t="shared" si="308"/>
        <v>1.451443115446154</v>
      </c>
      <c r="O1951">
        <f t="shared" si="309"/>
        <v>1.451443115446154</v>
      </c>
    </row>
    <row r="1952" spans="1:15">
      <c r="A1952">
        <f t="shared" si="304"/>
        <v>1951</v>
      </c>
      <c r="B1952">
        <f>train!G1952</f>
        <v>245.3</v>
      </c>
      <c r="C1952">
        <f>train!J1952</f>
        <v>259.89999999999998</v>
      </c>
      <c r="D1952">
        <f>train!M1952</f>
        <v>204.3</v>
      </c>
      <c r="E1952">
        <f>train!P1952</f>
        <v>10.7</v>
      </c>
      <c r="F1952" s="4">
        <f t="shared" si="300"/>
        <v>0.69786628733997158</v>
      </c>
      <c r="G1952" s="4">
        <f t="shared" si="301"/>
        <v>0.72335096020038958</v>
      </c>
      <c r="H1952" s="4">
        <f t="shared" si="302"/>
        <v>0.72335096020038958</v>
      </c>
      <c r="I1952" s="4">
        <f t="shared" si="303"/>
        <v>0.53499999999999992</v>
      </c>
      <c r="J1952">
        <f t="shared" si="305"/>
        <v>1</v>
      </c>
      <c r="K1952" t="str">
        <f>train!T1952</f>
        <v>yes</v>
      </c>
      <c r="L1952">
        <f t="shared" si="306"/>
        <v>1.128143884114172</v>
      </c>
      <c r="M1952">
        <f t="shared" si="307"/>
        <v>1.3489683384910585</v>
      </c>
      <c r="N1952">
        <f t="shared" si="308"/>
        <v>1.3489683384910585</v>
      </c>
      <c r="O1952">
        <f t="shared" si="309"/>
        <v>1.3489683384910585</v>
      </c>
    </row>
    <row r="1953" spans="1:15">
      <c r="A1953">
        <f t="shared" si="304"/>
        <v>1952</v>
      </c>
      <c r="B1953">
        <f>train!G1953</f>
        <v>196.1</v>
      </c>
      <c r="C1953">
        <f>train!J1953</f>
        <v>236.8</v>
      </c>
      <c r="D1953">
        <f>train!M1953</f>
        <v>182.3</v>
      </c>
      <c r="E1953">
        <f>train!P1953</f>
        <v>11.9</v>
      </c>
      <c r="F1953" s="4">
        <f t="shared" si="300"/>
        <v>0.55789473684210522</v>
      </c>
      <c r="G1953" s="4">
        <f t="shared" si="301"/>
        <v>0.65905928193709995</v>
      </c>
      <c r="H1953" s="4">
        <f t="shared" si="302"/>
        <v>0.65905928193709995</v>
      </c>
      <c r="I1953" s="4">
        <f t="shared" si="303"/>
        <v>0.59499999999999997</v>
      </c>
      <c r="J1953">
        <f t="shared" si="305"/>
        <v>1</v>
      </c>
      <c r="K1953" t="str">
        <f>train!T1953</f>
        <v>no</v>
      </c>
      <c r="L1953">
        <f t="shared" si="306"/>
        <v>1.128143884114172</v>
      </c>
      <c r="M1953">
        <f t="shared" si="307"/>
        <v>1.2385434233853141</v>
      </c>
      <c r="N1953">
        <f t="shared" si="308"/>
        <v>1.2385434233853141</v>
      </c>
      <c r="O1953">
        <f t="shared" si="309"/>
        <v>1.2385434233853141</v>
      </c>
    </row>
    <row r="1954" spans="1:15">
      <c r="A1954">
        <f t="shared" si="304"/>
        <v>1953</v>
      </c>
      <c r="B1954">
        <f>train!G1954</f>
        <v>134.1</v>
      </c>
      <c r="C1954">
        <f>train!J1954</f>
        <v>195.1</v>
      </c>
      <c r="D1954">
        <f>train!M1954</f>
        <v>159.6</v>
      </c>
      <c r="E1954">
        <f>train!P1954</f>
        <v>10.5</v>
      </c>
      <c r="F1954" s="4">
        <f t="shared" si="300"/>
        <v>0.38150782361308677</v>
      </c>
      <c r="G1954" s="4">
        <f t="shared" si="301"/>
        <v>0.54300027831895348</v>
      </c>
      <c r="H1954" s="4">
        <f t="shared" si="302"/>
        <v>0.54300027831895348</v>
      </c>
      <c r="I1954" s="4">
        <f t="shared" si="303"/>
        <v>0.52500000000000002</v>
      </c>
      <c r="J1954">
        <f t="shared" si="305"/>
        <v>2</v>
      </c>
      <c r="K1954" t="str">
        <f>train!T1954</f>
        <v>no</v>
      </c>
      <c r="L1954">
        <f t="shared" si="306"/>
        <v>1.128143884114172</v>
      </c>
      <c r="M1954">
        <f t="shared" si="307"/>
        <v>1.0054212171955175</v>
      </c>
      <c r="N1954">
        <f t="shared" si="308"/>
        <v>1.0054212171955175</v>
      </c>
      <c r="O1954">
        <f t="shared" si="309"/>
        <v>1.0054212171955175</v>
      </c>
    </row>
    <row r="1955" spans="1:15">
      <c r="A1955">
        <f t="shared" si="304"/>
        <v>1954</v>
      </c>
      <c r="B1955">
        <f>train!G1955</f>
        <v>225</v>
      </c>
      <c r="C1955">
        <f>train!J1955</f>
        <v>191.3</v>
      </c>
      <c r="D1955">
        <f>train!M1955</f>
        <v>226.7</v>
      </c>
      <c r="E1955">
        <f>train!P1955</f>
        <v>9.1</v>
      </c>
      <c r="F1955" s="4">
        <f t="shared" si="300"/>
        <v>0.64011379800853485</v>
      </c>
      <c r="G1955" s="4">
        <f t="shared" si="301"/>
        <v>0.53242415808516563</v>
      </c>
      <c r="H1955" s="4">
        <f t="shared" si="302"/>
        <v>0.53242415808516563</v>
      </c>
      <c r="I1955" s="4">
        <f t="shared" si="303"/>
        <v>0.45499999999999996</v>
      </c>
      <c r="J1955">
        <f t="shared" si="305"/>
        <v>2</v>
      </c>
      <c r="K1955" t="str">
        <f>train!T1955</f>
        <v>no</v>
      </c>
      <c r="L1955">
        <f t="shared" si="306"/>
        <v>1.128143884114172</v>
      </c>
      <c r="M1955">
        <f t="shared" si="307"/>
        <v>1.0879897254231339</v>
      </c>
      <c r="N1955">
        <f t="shared" si="308"/>
        <v>1.0879897254231339</v>
      </c>
      <c r="O1955">
        <f t="shared" si="309"/>
        <v>1.0879897254231339</v>
      </c>
    </row>
    <row r="1956" spans="1:15">
      <c r="A1956">
        <f t="shared" si="304"/>
        <v>1955</v>
      </c>
      <c r="B1956">
        <f>train!G1956</f>
        <v>189.7</v>
      </c>
      <c r="C1956">
        <f>train!J1956</f>
        <v>115.9</v>
      </c>
      <c r="D1956">
        <f>train!M1956</f>
        <v>220.6</v>
      </c>
      <c r="E1956">
        <f>train!P1956</f>
        <v>7.4</v>
      </c>
      <c r="F1956" s="4">
        <f t="shared" si="300"/>
        <v>0.53968705547652918</v>
      </c>
      <c r="G1956" s="4">
        <f t="shared" si="301"/>
        <v>0.32257166713053159</v>
      </c>
      <c r="H1956" s="4">
        <f t="shared" si="302"/>
        <v>0.32257166713053159</v>
      </c>
      <c r="I1956" s="4">
        <f t="shared" si="303"/>
        <v>0.37</v>
      </c>
      <c r="J1956">
        <f t="shared" si="305"/>
        <v>2</v>
      </c>
      <c r="K1956" t="str">
        <f>train!T1956</f>
        <v>no</v>
      </c>
      <c r="L1956">
        <f t="shared" si="306"/>
        <v>1.128143884114172</v>
      </c>
      <c r="M1956">
        <f t="shared" si="307"/>
        <v>0.79766351221531206</v>
      </c>
      <c r="N1956">
        <f t="shared" si="308"/>
        <v>0.79766351221531206</v>
      </c>
      <c r="O1956">
        <f t="shared" si="309"/>
        <v>0.79766351221531206</v>
      </c>
    </row>
    <row r="1957" spans="1:15">
      <c r="A1957">
        <f t="shared" si="304"/>
        <v>1956</v>
      </c>
      <c r="B1957">
        <f>train!G1957</f>
        <v>142.9</v>
      </c>
      <c r="C1957">
        <f>train!J1957</f>
        <v>177.9</v>
      </c>
      <c r="D1957">
        <f>train!M1957</f>
        <v>113.3</v>
      </c>
      <c r="E1957">
        <f>train!P1957</f>
        <v>6.6</v>
      </c>
      <c r="F1957" s="4">
        <f t="shared" si="300"/>
        <v>0.40654338549075392</v>
      </c>
      <c r="G1957" s="4">
        <f t="shared" si="301"/>
        <v>0.49512941831338714</v>
      </c>
      <c r="H1957" s="4">
        <f t="shared" si="302"/>
        <v>0.49512941831338714</v>
      </c>
      <c r="I1957" s="4">
        <f t="shared" si="303"/>
        <v>0.32999999999999996</v>
      </c>
      <c r="J1957">
        <f t="shared" si="305"/>
        <v>2</v>
      </c>
      <c r="K1957" t="str">
        <f>train!T1957</f>
        <v>no</v>
      </c>
      <c r="L1957">
        <f t="shared" si="306"/>
        <v>1.128143884114172</v>
      </c>
      <c r="M1957">
        <f t="shared" si="307"/>
        <v>0.8743476459881333</v>
      </c>
      <c r="N1957">
        <f t="shared" si="308"/>
        <v>0.8743476459881333</v>
      </c>
      <c r="O1957">
        <f t="shared" si="309"/>
        <v>0.8743476459881333</v>
      </c>
    </row>
    <row r="1958" spans="1:15">
      <c r="A1958">
        <f t="shared" si="304"/>
        <v>1957</v>
      </c>
      <c r="B1958">
        <f>train!G1958</f>
        <v>175.6</v>
      </c>
      <c r="C1958">
        <f>train!J1958</f>
        <v>238</v>
      </c>
      <c r="D1958">
        <f>train!M1958</f>
        <v>198.4</v>
      </c>
      <c r="E1958">
        <f>train!P1958</f>
        <v>10.199999999999999</v>
      </c>
      <c r="F1958" s="4">
        <f t="shared" si="300"/>
        <v>0.4995732574679943</v>
      </c>
      <c r="G1958" s="4">
        <f t="shared" si="301"/>
        <v>0.66239910937934876</v>
      </c>
      <c r="H1958" s="4">
        <f t="shared" si="302"/>
        <v>0.66239910937934876</v>
      </c>
      <c r="I1958" s="4">
        <f t="shared" si="303"/>
        <v>0.51</v>
      </c>
      <c r="J1958">
        <f t="shared" si="305"/>
        <v>1</v>
      </c>
      <c r="K1958" t="str">
        <f>train!T1958</f>
        <v>no</v>
      </c>
      <c r="L1958">
        <f t="shared" si="306"/>
        <v>1.128143884114172</v>
      </c>
      <c r="M1958">
        <f t="shared" si="307"/>
        <v>1.1778024451453188</v>
      </c>
      <c r="N1958">
        <f t="shared" si="308"/>
        <v>1.1778024451453188</v>
      </c>
      <c r="O1958">
        <f t="shared" si="309"/>
        <v>1.1778024451453188</v>
      </c>
    </row>
    <row r="1959" spans="1:15">
      <c r="A1959">
        <f t="shared" si="304"/>
        <v>1958</v>
      </c>
      <c r="B1959">
        <f>train!G1959</f>
        <v>92.4</v>
      </c>
      <c r="C1959">
        <f>train!J1959</f>
        <v>219</v>
      </c>
      <c r="D1959">
        <f>train!M1959</f>
        <v>212.6</v>
      </c>
      <c r="E1959">
        <f>train!P1959</f>
        <v>12.9</v>
      </c>
      <c r="F1959" s="4">
        <f t="shared" si="300"/>
        <v>0.262873399715505</v>
      </c>
      <c r="G1959" s="4">
        <f t="shared" si="301"/>
        <v>0.60951850821040909</v>
      </c>
      <c r="H1959" s="4">
        <f t="shared" si="302"/>
        <v>0.60951850821040909</v>
      </c>
      <c r="I1959" s="4">
        <f t="shared" si="303"/>
        <v>0.64500000000000002</v>
      </c>
      <c r="J1959">
        <f t="shared" si="305"/>
        <v>2</v>
      </c>
      <c r="K1959" t="str">
        <f>train!T1959</f>
        <v>no</v>
      </c>
      <c r="L1959">
        <f t="shared" si="306"/>
        <v>1.128143884114172</v>
      </c>
      <c r="M1959">
        <f t="shared" si="307"/>
        <v>1.1082206675477917</v>
      </c>
      <c r="N1959">
        <f t="shared" si="308"/>
        <v>1.1082206675477917</v>
      </c>
      <c r="O1959">
        <f t="shared" si="309"/>
        <v>1.1082206675477917</v>
      </c>
    </row>
    <row r="1960" spans="1:15">
      <c r="A1960">
        <f t="shared" si="304"/>
        <v>1959</v>
      </c>
      <c r="B1960">
        <f>train!G1960</f>
        <v>159.6</v>
      </c>
      <c r="C1960">
        <f>train!J1960</f>
        <v>276.8</v>
      </c>
      <c r="D1960">
        <f>train!M1960</f>
        <v>223.5</v>
      </c>
      <c r="E1960">
        <f>train!P1960</f>
        <v>8.8000000000000007</v>
      </c>
      <c r="F1960" s="4">
        <f t="shared" si="300"/>
        <v>0.45405405405405402</v>
      </c>
      <c r="G1960" s="4">
        <f t="shared" si="301"/>
        <v>0.77038686334539386</v>
      </c>
      <c r="H1960" s="4">
        <f t="shared" si="302"/>
        <v>0.77038686334539386</v>
      </c>
      <c r="I1960" s="4">
        <f t="shared" si="303"/>
        <v>0.44000000000000006</v>
      </c>
      <c r="J1960">
        <f t="shared" si="305"/>
        <v>1</v>
      </c>
      <c r="K1960" t="str">
        <f>train!T1960</f>
        <v>no</v>
      </c>
      <c r="L1960">
        <f t="shared" si="306"/>
        <v>1.128143884114172</v>
      </c>
      <c r="M1960">
        <f t="shared" si="307"/>
        <v>1.2596654009828288</v>
      </c>
      <c r="N1960">
        <f t="shared" si="308"/>
        <v>1.2596654009828288</v>
      </c>
      <c r="O1960">
        <f t="shared" si="309"/>
        <v>1.2596654009828288</v>
      </c>
    </row>
    <row r="1961" spans="1:15">
      <c r="A1961">
        <f t="shared" si="304"/>
        <v>1960</v>
      </c>
      <c r="B1961">
        <f>train!G1961</f>
        <v>159.1</v>
      </c>
      <c r="C1961">
        <f>train!J1961</f>
        <v>202.5</v>
      </c>
      <c r="D1961">
        <f>train!M1961</f>
        <v>233.1</v>
      </c>
      <c r="E1961">
        <f>train!P1961</f>
        <v>11.5</v>
      </c>
      <c r="F1961" s="4">
        <f t="shared" si="300"/>
        <v>0.45263157894736838</v>
      </c>
      <c r="G1961" s="4">
        <f t="shared" si="301"/>
        <v>0.56359588087948786</v>
      </c>
      <c r="H1961" s="4">
        <f t="shared" si="302"/>
        <v>0.56359588087948786</v>
      </c>
      <c r="I1961" s="4">
        <f t="shared" si="303"/>
        <v>0.57499999999999996</v>
      </c>
      <c r="J1961">
        <f t="shared" si="305"/>
        <v>2</v>
      </c>
      <c r="K1961" t="str">
        <f>train!T1961</f>
        <v>no</v>
      </c>
      <c r="L1961">
        <f t="shared" si="306"/>
        <v>1.128143884114172</v>
      </c>
      <c r="M1961">
        <f t="shared" si="307"/>
        <v>1.0820263306172542</v>
      </c>
      <c r="N1961">
        <f t="shared" si="308"/>
        <v>1.0820263306172542</v>
      </c>
      <c r="O1961">
        <f t="shared" si="309"/>
        <v>1.0820263306172542</v>
      </c>
    </row>
    <row r="1962" spans="1:15">
      <c r="A1962">
        <f t="shared" si="304"/>
        <v>1961</v>
      </c>
      <c r="B1962">
        <f>train!G1962</f>
        <v>254.4</v>
      </c>
      <c r="C1962">
        <f>train!J1962</f>
        <v>159.30000000000001</v>
      </c>
      <c r="D1962">
        <f>train!M1962</f>
        <v>264.39999999999998</v>
      </c>
      <c r="E1962">
        <f>train!P1962</f>
        <v>6</v>
      </c>
      <c r="F1962" s="4">
        <f t="shared" si="300"/>
        <v>0.72375533428165006</v>
      </c>
      <c r="G1962" s="4">
        <f t="shared" si="301"/>
        <v>0.44336209295853052</v>
      </c>
      <c r="H1962" s="4">
        <f t="shared" si="302"/>
        <v>0.44336209295853052</v>
      </c>
      <c r="I1962" s="4">
        <f t="shared" si="303"/>
        <v>0.3</v>
      </c>
      <c r="J1962">
        <f t="shared" si="305"/>
        <v>2</v>
      </c>
      <c r="K1962" t="str">
        <f>train!T1962</f>
        <v>no</v>
      </c>
      <c r="L1962">
        <f t="shared" si="306"/>
        <v>1.128143884114172</v>
      </c>
      <c r="M1962">
        <f t="shared" si="307"/>
        <v>1.0034748003045619</v>
      </c>
      <c r="N1962">
        <f t="shared" si="308"/>
        <v>1.0034748003045619</v>
      </c>
      <c r="O1962">
        <f t="shared" si="309"/>
        <v>1.0034748003045619</v>
      </c>
    </row>
    <row r="1963" spans="1:15">
      <c r="A1963">
        <f t="shared" si="304"/>
        <v>1962</v>
      </c>
      <c r="B1963">
        <f>train!G1963</f>
        <v>270.7</v>
      </c>
      <c r="C1963">
        <f>train!J1963</f>
        <v>200.7</v>
      </c>
      <c r="D1963">
        <f>train!M1963</f>
        <v>201.7</v>
      </c>
      <c r="E1963">
        <f>train!P1963</f>
        <v>10.9</v>
      </c>
      <c r="F1963" s="4">
        <f t="shared" si="300"/>
        <v>0.77012802275960168</v>
      </c>
      <c r="G1963" s="4">
        <f t="shared" si="301"/>
        <v>0.55858613971611459</v>
      </c>
      <c r="H1963" s="4">
        <f t="shared" si="302"/>
        <v>0.55858613971611459</v>
      </c>
      <c r="I1963" s="4">
        <f t="shared" si="303"/>
        <v>0.54500000000000004</v>
      </c>
      <c r="J1963">
        <f t="shared" si="305"/>
        <v>1</v>
      </c>
      <c r="K1963" t="str">
        <f>train!T1963</f>
        <v>no</v>
      </c>
      <c r="L1963">
        <f t="shared" si="306"/>
        <v>1.128143884114172</v>
      </c>
      <c r="M1963">
        <f t="shared" si="307"/>
        <v>1.2305117319251837</v>
      </c>
      <c r="N1963">
        <f t="shared" si="308"/>
        <v>1.2305117319251837</v>
      </c>
      <c r="O1963">
        <f t="shared" si="309"/>
        <v>1.2305117319251837</v>
      </c>
    </row>
    <row r="1964" spans="1:15">
      <c r="A1964">
        <f t="shared" si="304"/>
        <v>1963</v>
      </c>
      <c r="B1964">
        <f>train!G1964</f>
        <v>207</v>
      </c>
      <c r="C1964">
        <f>train!J1964</f>
        <v>173.8</v>
      </c>
      <c r="D1964">
        <f>train!M1964</f>
        <v>178.4</v>
      </c>
      <c r="E1964">
        <f>train!P1964</f>
        <v>12.1</v>
      </c>
      <c r="F1964" s="4">
        <f t="shared" si="300"/>
        <v>0.58890469416785207</v>
      </c>
      <c r="G1964" s="4">
        <f t="shared" si="301"/>
        <v>0.48371834121903701</v>
      </c>
      <c r="H1964" s="4">
        <f t="shared" si="302"/>
        <v>0.48371834121903701</v>
      </c>
      <c r="I1964" s="4">
        <f t="shared" si="303"/>
        <v>0.60499999999999998</v>
      </c>
      <c r="J1964">
        <f t="shared" si="305"/>
        <v>2</v>
      </c>
      <c r="K1964" t="str">
        <f>train!T1964</f>
        <v>no</v>
      </c>
      <c r="L1964">
        <f t="shared" si="306"/>
        <v>1.128143884114172</v>
      </c>
      <c r="M1964">
        <f t="shared" si="307"/>
        <v>1.086646495451177</v>
      </c>
      <c r="N1964">
        <f t="shared" si="308"/>
        <v>1.086646495451177</v>
      </c>
      <c r="O1964">
        <f t="shared" si="309"/>
        <v>1.086646495451177</v>
      </c>
    </row>
    <row r="1965" spans="1:15">
      <c r="A1965">
        <f t="shared" si="304"/>
        <v>1964</v>
      </c>
      <c r="B1965">
        <f>train!G1965</f>
        <v>145.30000000000001</v>
      </c>
      <c r="C1965">
        <f>train!J1965</f>
        <v>303.8</v>
      </c>
      <c r="D1965">
        <f>train!M1965</f>
        <v>206.1</v>
      </c>
      <c r="E1965">
        <f>train!P1965</f>
        <v>8.9</v>
      </c>
      <c r="F1965" s="4">
        <f t="shared" si="300"/>
        <v>0.41337126600284496</v>
      </c>
      <c r="G1965" s="4">
        <f t="shared" si="301"/>
        <v>0.84553298079599226</v>
      </c>
      <c r="H1965" s="4">
        <f t="shared" si="302"/>
        <v>0.84553298079599226</v>
      </c>
      <c r="I1965" s="4">
        <f t="shared" si="303"/>
        <v>0.44500000000000001</v>
      </c>
      <c r="J1965">
        <f t="shared" si="305"/>
        <v>1</v>
      </c>
      <c r="K1965" t="str">
        <f>train!T1965</f>
        <v>no</v>
      </c>
      <c r="L1965">
        <f t="shared" si="306"/>
        <v>1.128143884114172</v>
      </c>
      <c r="M1965">
        <f t="shared" si="307"/>
        <v>1.3411759194021888</v>
      </c>
      <c r="N1965">
        <f t="shared" si="308"/>
        <v>1.3411759194021888</v>
      </c>
      <c r="O1965">
        <f t="shared" si="309"/>
        <v>1.3411759194021888</v>
      </c>
    </row>
    <row r="1966" spans="1:15">
      <c r="A1966">
        <f t="shared" si="304"/>
        <v>1965</v>
      </c>
      <c r="B1966">
        <f>train!G1966</f>
        <v>230.7</v>
      </c>
      <c r="C1966">
        <f>train!J1966</f>
        <v>233.8</v>
      </c>
      <c r="D1966">
        <f>train!M1966</f>
        <v>215.8</v>
      </c>
      <c r="E1966">
        <f>train!P1966</f>
        <v>13.5</v>
      </c>
      <c r="F1966" s="4">
        <f t="shared" si="300"/>
        <v>0.65633001422475101</v>
      </c>
      <c r="G1966" s="4">
        <f t="shared" si="301"/>
        <v>0.65070971333147787</v>
      </c>
      <c r="H1966" s="4">
        <f t="shared" si="302"/>
        <v>0.65070971333147787</v>
      </c>
      <c r="I1966" s="4">
        <f t="shared" si="303"/>
        <v>0.67500000000000004</v>
      </c>
      <c r="J1966">
        <f t="shared" si="305"/>
        <v>1</v>
      </c>
      <c r="K1966" t="str">
        <f>train!T1966</f>
        <v>no</v>
      </c>
      <c r="L1966">
        <f t="shared" si="306"/>
        <v>1.128143884114172</v>
      </c>
      <c r="M1966">
        <f t="shared" si="307"/>
        <v>1.3165258636350941</v>
      </c>
      <c r="N1966">
        <f t="shared" si="308"/>
        <v>1.3165258636350941</v>
      </c>
      <c r="O1966">
        <f t="shared" si="309"/>
        <v>1.3165258636350941</v>
      </c>
    </row>
    <row r="1967" spans="1:15">
      <c r="A1967">
        <f t="shared" si="304"/>
        <v>1966</v>
      </c>
      <c r="B1967">
        <f>train!G1967</f>
        <v>151.5</v>
      </c>
      <c r="C1967">
        <f>train!J1967</f>
        <v>242.2</v>
      </c>
      <c r="D1967">
        <f>train!M1967</f>
        <v>304.2</v>
      </c>
      <c r="E1967">
        <f>train!P1967</f>
        <v>10.8</v>
      </c>
      <c r="F1967" s="4">
        <f t="shared" si="300"/>
        <v>0.43100995732574682</v>
      </c>
      <c r="G1967" s="4">
        <f t="shared" si="301"/>
        <v>0.67408850542721954</v>
      </c>
      <c r="H1967" s="4">
        <f t="shared" si="302"/>
        <v>0.67408850542721954</v>
      </c>
      <c r="I1967" s="4">
        <f t="shared" si="303"/>
        <v>0.54</v>
      </c>
      <c r="J1967">
        <f t="shared" si="305"/>
        <v>1</v>
      </c>
      <c r="K1967" t="str">
        <f>train!T1967</f>
        <v>no</v>
      </c>
      <c r="L1967">
        <f t="shared" si="306"/>
        <v>1.128143884114172</v>
      </c>
      <c r="M1967">
        <f t="shared" si="307"/>
        <v>1.177353052237156</v>
      </c>
      <c r="N1967">
        <f t="shared" si="308"/>
        <v>1.177353052237156</v>
      </c>
      <c r="O1967">
        <f t="shared" si="309"/>
        <v>1.177353052237156</v>
      </c>
    </row>
    <row r="1968" spans="1:15">
      <c r="A1968">
        <f t="shared" si="304"/>
        <v>1967</v>
      </c>
      <c r="B1968">
        <f>train!G1968</f>
        <v>146.1</v>
      </c>
      <c r="C1968">
        <f>train!J1968</f>
        <v>196.2</v>
      </c>
      <c r="D1968">
        <f>train!M1968</f>
        <v>310.10000000000002</v>
      </c>
      <c r="E1968">
        <f>train!P1968</f>
        <v>9.1999999999999993</v>
      </c>
      <c r="F1968" s="4">
        <f t="shared" si="300"/>
        <v>0.41564722617354194</v>
      </c>
      <c r="G1968" s="4">
        <f t="shared" si="301"/>
        <v>0.54606178680768158</v>
      </c>
      <c r="H1968" s="4">
        <f t="shared" si="302"/>
        <v>0.54606178680768158</v>
      </c>
      <c r="I1968" s="4">
        <f t="shared" si="303"/>
        <v>0.45999999999999996</v>
      </c>
      <c r="J1968">
        <f t="shared" si="305"/>
        <v>2</v>
      </c>
      <c r="K1968" t="str">
        <f>train!T1968</f>
        <v>no</v>
      </c>
      <c r="L1968">
        <f t="shared" si="306"/>
        <v>1.128143884114172</v>
      </c>
      <c r="M1968">
        <f t="shared" si="307"/>
        <v>0.99031791190958229</v>
      </c>
      <c r="N1968">
        <f t="shared" si="308"/>
        <v>0.99031791190958229</v>
      </c>
      <c r="O1968">
        <f t="shared" si="309"/>
        <v>0.99031791190958229</v>
      </c>
    </row>
    <row r="1969" spans="1:15">
      <c r="A1969">
        <f t="shared" si="304"/>
        <v>1968</v>
      </c>
      <c r="B1969">
        <f>train!G1969</f>
        <v>256</v>
      </c>
      <c r="C1969">
        <f>train!J1969</f>
        <v>187.4</v>
      </c>
      <c r="D1969">
        <f>train!M1969</f>
        <v>119.1</v>
      </c>
      <c r="E1969">
        <f>train!P1969</f>
        <v>11.5</v>
      </c>
      <c r="F1969" s="4">
        <f t="shared" si="300"/>
        <v>0.72830725462304413</v>
      </c>
      <c r="G1969" s="4">
        <f t="shared" si="301"/>
        <v>0.52156971889785697</v>
      </c>
      <c r="H1969" s="4">
        <f t="shared" si="302"/>
        <v>0.52156971889785697</v>
      </c>
      <c r="I1969" s="4">
        <f t="shared" si="303"/>
        <v>0.57499999999999996</v>
      </c>
      <c r="J1969">
        <f t="shared" si="305"/>
        <v>1</v>
      </c>
      <c r="K1969" t="str">
        <f>train!T1969</f>
        <v>no</v>
      </c>
      <c r="L1969">
        <f t="shared" si="306"/>
        <v>1.128143884114172</v>
      </c>
      <c r="M1969">
        <f t="shared" si="307"/>
        <v>1.1853802767377795</v>
      </c>
      <c r="N1969">
        <f t="shared" si="308"/>
        <v>1.1853802767377795</v>
      </c>
      <c r="O1969">
        <f t="shared" si="309"/>
        <v>1.1853802767377795</v>
      </c>
    </row>
    <row r="1970" spans="1:15">
      <c r="A1970">
        <f t="shared" si="304"/>
        <v>1969</v>
      </c>
      <c r="B1970">
        <f>train!G1970</f>
        <v>150.69999999999999</v>
      </c>
      <c r="C1970">
        <f>train!J1970</f>
        <v>246.7</v>
      </c>
      <c r="D1970">
        <f>train!M1970</f>
        <v>103.8</v>
      </c>
      <c r="E1970">
        <f>train!P1970</f>
        <v>7</v>
      </c>
      <c r="F1970" s="4">
        <f t="shared" si="300"/>
        <v>0.42873399715504973</v>
      </c>
      <c r="G1970" s="4">
        <f t="shared" si="301"/>
        <v>0.68661285833565255</v>
      </c>
      <c r="H1970" s="4">
        <f t="shared" si="302"/>
        <v>0.68661285833565255</v>
      </c>
      <c r="I1970" s="4">
        <f t="shared" si="303"/>
        <v>0.35</v>
      </c>
      <c r="J1970">
        <f t="shared" si="305"/>
        <v>2</v>
      </c>
      <c r="K1970" t="str">
        <f>train!T1970</f>
        <v>no</v>
      </c>
      <c r="L1970">
        <f t="shared" si="306"/>
        <v>1.128143884114172</v>
      </c>
      <c r="M1970">
        <f t="shared" si="307"/>
        <v>1.1176704678840967</v>
      </c>
      <c r="N1970">
        <f t="shared" si="308"/>
        <v>1.1176704678840967</v>
      </c>
      <c r="O1970">
        <f t="shared" si="309"/>
        <v>1.1176704678840967</v>
      </c>
    </row>
    <row r="1971" spans="1:15">
      <c r="A1971">
        <f t="shared" si="304"/>
        <v>1970</v>
      </c>
      <c r="B1971">
        <f>train!G1971</f>
        <v>186</v>
      </c>
      <c r="C1971">
        <f>train!J1971</f>
        <v>66</v>
      </c>
      <c r="D1971">
        <f>train!M1971</f>
        <v>213.1</v>
      </c>
      <c r="E1971">
        <f>train!P1971</f>
        <v>12.9</v>
      </c>
      <c r="F1971" s="4">
        <f t="shared" si="300"/>
        <v>0.52916073968705546</v>
      </c>
      <c r="G1971" s="4">
        <f t="shared" si="301"/>
        <v>0.18369050932368494</v>
      </c>
      <c r="H1971" s="4">
        <f t="shared" si="302"/>
        <v>0.18369050932368494</v>
      </c>
      <c r="I1971" s="4">
        <f t="shared" si="303"/>
        <v>0.64500000000000002</v>
      </c>
      <c r="J1971">
        <f t="shared" si="305"/>
        <v>2</v>
      </c>
      <c r="K1971" t="str">
        <f>train!T1971</f>
        <v>no</v>
      </c>
      <c r="L1971">
        <f t="shared" si="306"/>
        <v>1.128143884114172</v>
      </c>
      <c r="M1971">
        <f t="shared" si="307"/>
        <v>0.87379659810355248</v>
      </c>
      <c r="N1971">
        <f t="shared" si="308"/>
        <v>0.87379659810355248</v>
      </c>
      <c r="O1971">
        <f t="shared" si="309"/>
        <v>0.87379659810355248</v>
      </c>
    </row>
    <row r="1972" spans="1:15">
      <c r="A1972">
        <f t="shared" si="304"/>
        <v>1971</v>
      </c>
      <c r="B1972">
        <f>train!G1972</f>
        <v>212.9</v>
      </c>
      <c r="C1972">
        <f>train!J1972</f>
        <v>187</v>
      </c>
      <c r="D1972">
        <f>train!M1972</f>
        <v>128.1</v>
      </c>
      <c r="E1972">
        <f>train!P1972</f>
        <v>6.3</v>
      </c>
      <c r="F1972" s="4">
        <f t="shared" si="300"/>
        <v>0.60568990042674253</v>
      </c>
      <c r="G1972" s="4">
        <f t="shared" si="301"/>
        <v>0.52045644308377403</v>
      </c>
      <c r="H1972" s="4">
        <f t="shared" si="302"/>
        <v>0.52045644308377403</v>
      </c>
      <c r="I1972" s="4">
        <f t="shared" si="303"/>
        <v>0.315</v>
      </c>
      <c r="J1972">
        <f t="shared" si="305"/>
        <v>2</v>
      </c>
      <c r="K1972" t="str">
        <f>train!T1972</f>
        <v>no</v>
      </c>
      <c r="L1972">
        <f t="shared" si="306"/>
        <v>1.128143884114172</v>
      </c>
      <c r="M1972">
        <f t="shared" si="307"/>
        <v>1.0039098932542625</v>
      </c>
      <c r="N1972">
        <f t="shared" si="308"/>
        <v>1.0039098932542625</v>
      </c>
      <c r="O1972">
        <f t="shared" si="309"/>
        <v>1.0039098932542625</v>
      </c>
    </row>
    <row r="1973" spans="1:15">
      <c r="A1973">
        <f t="shared" si="304"/>
        <v>1972</v>
      </c>
      <c r="B1973">
        <f>train!G1973</f>
        <v>272.5</v>
      </c>
      <c r="C1973">
        <f>train!J1973</f>
        <v>253</v>
      </c>
      <c r="D1973">
        <f>train!M1973</f>
        <v>180.8</v>
      </c>
      <c r="E1973">
        <f>train!P1973</f>
        <v>8.6999999999999993</v>
      </c>
      <c r="F1973" s="4">
        <f t="shared" si="300"/>
        <v>0.77524893314366994</v>
      </c>
      <c r="G1973" s="4">
        <f t="shared" si="301"/>
        <v>0.70414695240745895</v>
      </c>
      <c r="H1973" s="4">
        <f t="shared" si="302"/>
        <v>0.70414695240745895</v>
      </c>
      <c r="I1973" s="4">
        <f t="shared" si="303"/>
        <v>0.43499999999999994</v>
      </c>
      <c r="J1973">
        <f t="shared" si="305"/>
        <v>1</v>
      </c>
      <c r="K1973" t="str">
        <f>train!T1973</f>
        <v>no</v>
      </c>
      <c r="L1973">
        <f t="shared" si="306"/>
        <v>1.128143884114172</v>
      </c>
      <c r="M1973">
        <f t="shared" si="307"/>
        <v>1.3348714430647706</v>
      </c>
      <c r="N1973">
        <f t="shared" si="308"/>
        <v>1.3348714430647706</v>
      </c>
      <c r="O1973">
        <f t="shared" si="309"/>
        <v>1.3348714430647706</v>
      </c>
    </row>
    <row r="1974" spans="1:15">
      <c r="A1974">
        <f t="shared" si="304"/>
        <v>1973</v>
      </c>
      <c r="B1974">
        <f>train!G1974</f>
        <v>135.1</v>
      </c>
      <c r="C1974">
        <f>train!J1974</f>
        <v>205.2</v>
      </c>
      <c r="D1974">
        <f>train!M1974</f>
        <v>166.3</v>
      </c>
      <c r="E1974">
        <f>train!P1974</f>
        <v>11.7</v>
      </c>
      <c r="F1974" s="4">
        <f t="shared" si="300"/>
        <v>0.38435277382645799</v>
      </c>
      <c r="G1974" s="4">
        <f t="shared" si="301"/>
        <v>0.57111049262454772</v>
      </c>
      <c r="H1974" s="4">
        <f t="shared" si="302"/>
        <v>0.57111049262454772</v>
      </c>
      <c r="I1974" s="4">
        <f t="shared" si="303"/>
        <v>0.58499999999999996</v>
      </c>
      <c r="J1974">
        <f t="shared" si="305"/>
        <v>2</v>
      </c>
      <c r="K1974" t="str">
        <f>train!T1974</f>
        <v>no</v>
      </c>
      <c r="L1974">
        <f t="shared" si="306"/>
        <v>1.128143884114172</v>
      </c>
      <c r="M1974">
        <f t="shared" si="307"/>
        <v>1.0687780145192918</v>
      </c>
      <c r="N1974">
        <f t="shared" si="308"/>
        <v>1.0687780145192918</v>
      </c>
      <c r="O1974">
        <f t="shared" si="309"/>
        <v>1.0687780145192918</v>
      </c>
    </row>
    <row r="1975" spans="1:15">
      <c r="A1975">
        <f t="shared" si="304"/>
        <v>1974</v>
      </c>
      <c r="B1975">
        <f>train!G1975</f>
        <v>154.6</v>
      </c>
      <c r="C1975">
        <f>train!J1975</f>
        <v>263</v>
      </c>
      <c r="D1975">
        <f>train!M1975</f>
        <v>367.7</v>
      </c>
      <c r="E1975">
        <f>train!P1975</f>
        <v>15.5</v>
      </c>
      <c r="F1975" s="4">
        <f t="shared" si="300"/>
        <v>0.43982930298719769</v>
      </c>
      <c r="G1975" s="4">
        <f t="shared" si="301"/>
        <v>0.73197884775953237</v>
      </c>
      <c r="H1975" s="4">
        <f t="shared" si="302"/>
        <v>0.73197884775953237</v>
      </c>
      <c r="I1975" s="4">
        <f t="shared" si="303"/>
        <v>0.77500000000000002</v>
      </c>
      <c r="J1975">
        <f t="shared" si="305"/>
        <v>1</v>
      </c>
      <c r="K1975" t="str">
        <f>train!T1975</f>
        <v>no</v>
      </c>
      <c r="L1975">
        <f t="shared" si="306"/>
        <v>1.128143884114172</v>
      </c>
      <c r="M1975">
        <f t="shared" si="307"/>
        <v>1.3658919733642736</v>
      </c>
      <c r="N1975">
        <f t="shared" si="308"/>
        <v>1.3658919733642736</v>
      </c>
      <c r="O1975">
        <f t="shared" si="309"/>
        <v>1.3658919733642736</v>
      </c>
    </row>
    <row r="1976" spans="1:15">
      <c r="A1976">
        <f t="shared" si="304"/>
        <v>1975</v>
      </c>
      <c r="B1976">
        <f>train!G1976</f>
        <v>230.5</v>
      </c>
      <c r="C1976">
        <f>train!J1976</f>
        <v>265.8</v>
      </c>
      <c r="D1976">
        <f>train!M1976</f>
        <v>269.7</v>
      </c>
      <c r="E1976">
        <f>train!P1976</f>
        <v>10.6</v>
      </c>
      <c r="F1976" s="4">
        <f t="shared" si="300"/>
        <v>0.65576102418207682</v>
      </c>
      <c r="G1976" s="4">
        <f t="shared" si="301"/>
        <v>0.73977177845811304</v>
      </c>
      <c r="H1976" s="4">
        <f t="shared" si="302"/>
        <v>0.73977177845811304</v>
      </c>
      <c r="I1976" s="4">
        <f t="shared" si="303"/>
        <v>0.53</v>
      </c>
      <c r="J1976">
        <f t="shared" si="305"/>
        <v>1</v>
      </c>
      <c r="K1976" t="str">
        <f>train!T1976</f>
        <v>no</v>
      </c>
      <c r="L1976">
        <f t="shared" si="306"/>
        <v>1.128143884114172</v>
      </c>
      <c r="M1976">
        <f t="shared" si="307"/>
        <v>1.3436692633391913</v>
      </c>
      <c r="N1976">
        <f t="shared" si="308"/>
        <v>1.3436692633391913</v>
      </c>
      <c r="O1976">
        <f t="shared" si="309"/>
        <v>1.3436692633391913</v>
      </c>
    </row>
    <row r="1977" spans="1:15">
      <c r="A1977">
        <f t="shared" si="304"/>
        <v>1976</v>
      </c>
      <c r="B1977">
        <f>train!G1977</f>
        <v>165.4</v>
      </c>
      <c r="C1977">
        <f>train!J1977</f>
        <v>203.7</v>
      </c>
      <c r="D1977">
        <f>train!M1977</f>
        <v>201.7</v>
      </c>
      <c r="E1977">
        <f>train!P1977</f>
        <v>8.1999999999999993</v>
      </c>
      <c r="F1977" s="4">
        <f t="shared" si="300"/>
        <v>0.47055476529160739</v>
      </c>
      <c r="G1977" s="4">
        <f t="shared" si="301"/>
        <v>0.56693570832173668</v>
      </c>
      <c r="H1977" s="4">
        <f t="shared" si="302"/>
        <v>0.56693570832173668</v>
      </c>
      <c r="I1977" s="4">
        <f t="shared" si="303"/>
        <v>0.41</v>
      </c>
      <c r="J1977">
        <f t="shared" si="305"/>
        <v>2</v>
      </c>
      <c r="K1977" t="str">
        <f>train!T1977</f>
        <v>no</v>
      </c>
      <c r="L1977">
        <f t="shared" si="306"/>
        <v>1.128143884114172</v>
      </c>
      <c r="M1977">
        <f t="shared" si="307"/>
        <v>1.0160482182845352</v>
      </c>
      <c r="N1977">
        <f t="shared" si="308"/>
        <v>1.0160482182845352</v>
      </c>
      <c r="O1977">
        <f t="shared" si="309"/>
        <v>1.0160482182845352</v>
      </c>
    </row>
    <row r="1978" spans="1:15">
      <c r="A1978">
        <f t="shared" si="304"/>
        <v>1977</v>
      </c>
      <c r="B1978">
        <f>train!G1978</f>
        <v>143.30000000000001</v>
      </c>
      <c r="C1978">
        <f>train!J1978</f>
        <v>230.7</v>
      </c>
      <c r="D1978">
        <f>train!M1978</f>
        <v>214.3</v>
      </c>
      <c r="E1978">
        <f>train!P1978</f>
        <v>7.8</v>
      </c>
      <c r="F1978" s="4">
        <f t="shared" si="300"/>
        <v>0.40768136557610246</v>
      </c>
      <c r="G1978" s="4">
        <f t="shared" si="301"/>
        <v>0.64208182577233508</v>
      </c>
      <c r="H1978" s="4">
        <f t="shared" si="302"/>
        <v>0.64208182577233508</v>
      </c>
      <c r="I1978" s="4">
        <f t="shared" si="303"/>
        <v>0.39</v>
      </c>
      <c r="J1978">
        <f t="shared" si="305"/>
        <v>2</v>
      </c>
      <c r="K1978" t="str">
        <f>train!T1978</f>
        <v>yes</v>
      </c>
      <c r="L1978">
        <f t="shared" si="306"/>
        <v>1.128143884114172</v>
      </c>
      <c r="M1978">
        <f t="shared" si="307"/>
        <v>1.0690379964305601</v>
      </c>
      <c r="N1978">
        <f t="shared" si="308"/>
        <v>1.0690379964305601</v>
      </c>
      <c r="O1978">
        <f t="shared" si="309"/>
        <v>1.0690379964305601</v>
      </c>
    </row>
    <row r="1979" spans="1:15">
      <c r="A1979">
        <f t="shared" si="304"/>
        <v>1978</v>
      </c>
      <c r="B1979">
        <f>train!G1979</f>
        <v>271.10000000000002</v>
      </c>
      <c r="C1979">
        <f>train!J1979</f>
        <v>237</v>
      </c>
      <c r="D1979">
        <f>train!M1979</f>
        <v>239.9</v>
      </c>
      <c r="E1979">
        <f>train!P1979</f>
        <v>9.8000000000000007</v>
      </c>
      <c r="F1979" s="4">
        <f t="shared" si="300"/>
        <v>0.77126600284495028</v>
      </c>
      <c r="G1979" s="4">
        <f t="shared" si="301"/>
        <v>0.65961591984414136</v>
      </c>
      <c r="H1979" s="4">
        <f t="shared" si="302"/>
        <v>0.65961591984414136</v>
      </c>
      <c r="I1979" s="4">
        <f t="shared" si="303"/>
        <v>0.49000000000000005</v>
      </c>
      <c r="J1979">
        <f t="shared" si="305"/>
        <v>1</v>
      </c>
      <c r="K1979" t="str">
        <f>train!T1979</f>
        <v>yes</v>
      </c>
      <c r="L1979">
        <f t="shared" si="306"/>
        <v>1.128143884114172</v>
      </c>
      <c r="M1979">
        <f t="shared" si="307"/>
        <v>1.3058091631506084</v>
      </c>
      <c r="N1979">
        <f t="shared" si="308"/>
        <v>1.3058091631506084</v>
      </c>
      <c r="O1979">
        <f t="shared" si="309"/>
        <v>1.3058091631506084</v>
      </c>
    </row>
    <row r="1980" spans="1:15">
      <c r="A1980">
        <f t="shared" si="304"/>
        <v>1979</v>
      </c>
      <c r="B1980">
        <f>train!G1980</f>
        <v>253.5</v>
      </c>
      <c r="C1980">
        <f>train!J1980</f>
        <v>117.9</v>
      </c>
      <c r="D1980">
        <f>train!M1980</f>
        <v>248.5</v>
      </c>
      <c r="E1980">
        <f>train!P1980</f>
        <v>14</v>
      </c>
      <c r="F1980" s="4">
        <f t="shared" si="300"/>
        <v>0.72119487908961588</v>
      </c>
      <c r="G1980" s="4">
        <f t="shared" si="301"/>
        <v>0.32813804620094628</v>
      </c>
      <c r="H1980" s="4">
        <f t="shared" si="302"/>
        <v>0.32813804620094628</v>
      </c>
      <c r="I1980" s="4">
        <f t="shared" si="303"/>
        <v>0.7</v>
      </c>
      <c r="J1980">
        <f t="shared" si="305"/>
        <v>2</v>
      </c>
      <c r="K1980" t="str">
        <f>train!T1980</f>
        <v>no</v>
      </c>
      <c r="L1980">
        <f t="shared" si="306"/>
        <v>1.128143884114172</v>
      </c>
      <c r="M1980">
        <f t="shared" si="307"/>
        <v>1.1070100308281918</v>
      </c>
      <c r="N1980">
        <f t="shared" si="308"/>
        <v>1.1070100308281918</v>
      </c>
      <c r="O1980">
        <f t="shared" si="309"/>
        <v>1.1070100308281918</v>
      </c>
    </row>
    <row r="1981" spans="1:15">
      <c r="A1981">
        <f t="shared" si="304"/>
        <v>1980</v>
      </c>
      <c r="B1981">
        <f>train!G1981</f>
        <v>167.1</v>
      </c>
      <c r="C1981">
        <f>train!J1981</f>
        <v>131.80000000000001</v>
      </c>
      <c r="D1981">
        <f>train!M1981</f>
        <v>187.4</v>
      </c>
      <c r="E1981">
        <f>train!P1981</f>
        <v>9.4</v>
      </c>
      <c r="F1981" s="4">
        <f t="shared" si="300"/>
        <v>0.47539118065433855</v>
      </c>
      <c r="G1981" s="4">
        <f t="shared" si="301"/>
        <v>0.36682438074032842</v>
      </c>
      <c r="H1981" s="4">
        <f t="shared" si="302"/>
        <v>0.36682438074032842</v>
      </c>
      <c r="I1981" s="4">
        <f t="shared" si="303"/>
        <v>0.47000000000000003</v>
      </c>
      <c r="J1981">
        <f t="shared" si="305"/>
        <v>2</v>
      </c>
      <c r="K1981" t="str">
        <f>train!T1981</f>
        <v>yes</v>
      </c>
      <c r="L1981">
        <f t="shared" si="306"/>
        <v>1.128143884114172</v>
      </c>
      <c r="M1981">
        <f t="shared" si="307"/>
        <v>0.84617789338588656</v>
      </c>
      <c r="N1981">
        <f t="shared" si="308"/>
        <v>0.84617789338588656</v>
      </c>
      <c r="O1981">
        <f t="shared" si="309"/>
        <v>0.84617789338588656</v>
      </c>
    </row>
    <row r="1982" spans="1:15">
      <c r="A1982">
        <f t="shared" si="304"/>
        <v>1981</v>
      </c>
      <c r="B1982">
        <f>train!G1982</f>
        <v>135.4</v>
      </c>
      <c r="C1982">
        <f>train!J1982</f>
        <v>238.1</v>
      </c>
      <c r="D1982">
        <f>train!M1982</f>
        <v>195.6</v>
      </c>
      <c r="E1982">
        <f>train!P1982</f>
        <v>10.6</v>
      </c>
      <c r="F1982" s="4">
        <f t="shared" si="300"/>
        <v>0.38520625889046944</v>
      </c>
      <c r="G1982" s="4">
        <f t="shared" si="301"/>
        <v>0.66267742833286947</v>
      </c>
      <c r="H1982" s="4">
        <f t="shared" si="302"/>
        <v>0.66267742833286947</v>
      </c>
      <c r="I1982" s="4">
        <f t="shared" si="303"/>
        <v>0.53</v>
      </c>
      <c r="J1982">
        <f t="shared" si="305"/>
        <v>1</v>
      </c>
      <c r="K1982" t="str">
        <f>train!T1982</f>
        <v>no</v>
      </c>
      <c r="L1982">
        <f t="shared" si="306"/>
        <v>1.128143884114172</v>
      </c>
      <c r="M1982">
        <f t="shared" si="307"/>
        <v>1.1434887887216569</v>
      </c>
      <c r="N1982">
        <f t="shared" si="308"/>
        <v>1.1434887887216569</v>
      </c>
      <c r="O1982">
        <f t="shared" si="309"/>
        <v>1.1434887887216569</v>
      </c>
    </row>
    <row r="1983" spans="1:15">
      <c r="A1983">
        <f t="shared" si="304"/>
        <v>1982</v>
      </c>
      <c r="B1983">
        <f>train!G1983</f>
        <v>158.69999999999999</v>
      </c>
      <c r="C1983">
        <f>train!J1983</f>
        <v>198.4</v>
      </c>
      <c r="D1983">
        <f>train!M1983</f>
        <v>181.1</v>
      </c>
      <c r="E1983">
        <f>train!P1983</f>
        <v>10.5</v>
      </c>
      <c r="F1983" s="4">
        <f t="shared" si="300"/>
        <v>0.4514935988620199</v>
      </c>
      <c r="G1983" s="4">
        <f t="shared" si="301"/>
        <v>0.55218480378513779</v>
      </c>
      <c r="H1983" s="4">
        <f t="shared" si="302"/>
        <v>0.55218480378513779</v>
      </c>
      <c r="I1983" s="4">
        <f t="shared" si="303"/>
        <v>0.52500000000000002</v>
      </c>
      <c r="J1983">
        <f t="shared" si="305"/>
        <v>2</v>
      </c>
      <c r="K1983" t="str">
        <f>train!T1983</f>
        <v>no</v>
      </c>
      <c r="L1983">
        <f t="shared" si="306"/>
        <v>1.128143884114172</v>
      </c>
      <c r="M1983">
        <f t="shared" si="307"/>
        <v>1.0436894101579457</v>
      </c>
      <c r="N1983">
        <f t="shared" si="308"/>
        <v>1.0436894101579457</v>
      </c>
      <c r="O1983">
        <f t="shared" si="309"/>
        <v>1.0436894101579457</v>
      </c>
    </row>
    <row r="1984" spans="1:15">
      <c r="A1984">
        <f t="shared" si="304"/>
        <v>1983</v>
      </c>
      <c r="B1984">
        <f>train!G1984</f>
        <v>144.80000000000001</v>
      </c>
      <c r="C1984">
        <f>train!J1984</f>
        <v>164.9</v>
      </c>
      <c r="D1984">
        <f>train!M1984</f>
        <v>231.5</v>
      </c>
      <c r="E1984">
        <f>train!P1984</f>
        <v>8.1999999999999993</v>
      </c>
      <c r="F1984" s="4">
        <f t="shared" si="300"/>
        <v>0.41194879089615932</v>
      </c>
      <c r="G1984" s="4">
        <f t="shared" si="301"/>
        <v>0.45894795435569163</v>
      </c>
      <c r="H1984" s="4">
        <f t="shared" si="302"/>
        <v>0.45894795435569163</v>
      </c>
      <c r="I1984" s="4">
        <f t="shared" si="303"/>
        <v>0.41</v>
      </c>
      <c r="J1984">
        <f t="shared" si="305"/>
        <v>2</v>
      </c>
      <c r="K1984" t="str">
        <f>train!T1984</f>
        <v>no</v>
      </c>
      <c r="L1984">
        <f t="shared" si="306"/>
        <v>1.128143884114172</v>
      </c>
      <c r="M1984">
        <f t="shared" si="307"/>
        <v>0.87124523294842515</v>
      </c>
      <c r="N1984">
        <f t="shared" si="308"/>
        <v>0.87124523294842515</v>
      </c>
      <c r="O1984">
        <f t="shared" si="309"/>
        <v>0.87124523294842515</v>
      </c>
    </row>
    <row r="1985" spans="1:15">
      <c r="A1985">
        <f t="shared" si="304"/>
        <v>1984</v>
      </c>
      <c r="B1985">
        <f>train!G1985</f>
        <v>98.8</v>
      </c>
      <c r="C1985">
        <f>train!J1985</f>
        <v>146.9</v>
      </c>
      <c r="D1985">
        <f>train!M1985</f>
        <v>190.7</v>
      </c>
      <c r="E1985">
        <f>train!P1985</f>
        <v>10</v>
      </c>
      <c r="F1985" s="4">
        <f t="shared" si="300"/>
        <v>0.2810810810810811</v>
      </c>
      <c r="G1985" s="4">
        <f t="shared" si="301"/>
        <v>0.40885054272195936</v>
      </c>
      <c r="H1985" s="4">
        <f t="shared" si="302"/>
        <v>0.40885054272195936</v>
      </c>
      <c r="I1985" s="4">
        <f t="shared" si="303"/>
        <v>0.5</v>
      </c>
      <c r="J1985">
        <f t="shared" si="305"/>
        <v>2</v>
      </c>
      <c r="K1985" t="str">
        <f>train!T1985</f>
        <v>no</v>
      </c>
      <c r="L1985">
        <f t="shared" si="306"/>
        <v>1.128143884114172</v>
      </c>
      <c r="M1985">
        <f t="shared" si="307"/>
        <v>0.81444711719656215</v>
      </c>
      <c r="N1985">
        <f t="shared" si="308"/>
        <v>0.81444711719656215</v>
      </c>
      <c r="O1985">
        <f t="shared" si="309"/>
        <v>0.81444711719656215</v>
      </c>
    </row>
    <row r="1986" spans="1:15">
      <c r="A1986">
        <f t="shared" si="304"/>
        <v>1985</v>
      </c>
      <c r="B1986">
        <f>train!G1986</f>
        <v>157.80000000000001</v>
      </c>
      <c r="C1986">
        <f>train!J1986</f>
        <v>203.2</v>
      </c>
      <c r="D1986">
        <f>train!M1986</f>
        <v>168.7</v>
      </c>
      <c r="E1986">
        <f>train!P1986</f>
        <v>10</v>
      </c>
      <c r="F1986" s="4">
        <f t="shared" ref="F1986:F2049" si="310">(B1986-$W$3)/($W$2-$W$3)</f>
        <v>0.44893314366998582</v>
      </c>
      <c r="G1986" s="4">
        <f t="shared" ref="G1986:G2049" si="311">(C1986-$W$5)/($W$4-$W$5)</f>
        <v>0.56554411355413303</v>
      </c>
      <c r="H1986" s="4">
        <f t="shared" ref="H1986:H2049" si="312">(C1986-$W$5)/($W$4-$W$5)</f>
        <v>0.56554411355413303</v>
      </c>
      <c r="I1986" s="4">
        <f t="shared" ref="I1986:I2049" si="313">(E1986-$W$9)/($W$8-$W$9)</f>
        <v>0.5</v>
      </c>
      <c r="J1986">
        <f t="shared" si="305"/>
        <v>2</v>
      </c>
      <c r="K1986" t="str">
        <f>train!T1986</f>
        <v>yes</v>
      </c>
      <c r="L1986">
        <f t="shared" si="306"/>
        <v>1.128143884114172</v>
      </c>
      <c r="M1986">
        <f t="shared" si="307"/>
        <v>1.0446153628187154</v>
      </c>
      <c r="N1986">
        <f t="shared" si="308"/>
        <v>1.0446153628187154</v>
      </c>
      <c r="O1986">
        <f t="shared" si="309"/>
        <v>1.0446153628187154</v>
      </c>
    </row>
    <row r="1987" spans="1:15">
      <c r="A1987">
        <f t="shared" ref="A1987:A2050" si="314">ROW()-1</f>
        <v>1986</v>
      </c>
      <c r="B1987">
        <f>train!G1987</f>
        <v>163</v>
      </c>
      <c r="C1987">
        <f>train!J1987</f>
        <v>312.8</v>
      </c>
      <c r="D1987">
        <f>train!M1987</f>
        <v>200</v>
      </c>
      <c r="E1987">
        <f>train!P1987</f>
        <v>11.6</v>
      </c>
      <c r="F1987" s="4">
        <f t="shared" si="310"/>
        <v>0.46372688477951635</v>
      </c>
      <c r="G1987" s="4">
        <f t="shared" si="311"/>
        <v>0.87058168661285829</v>
      </c>
      <c r="H1987" s="4">
        <f t="shared" si="312"/>
        <v>0.87058168661285829</v>
      </c>
      <c r="I1987" s="4">
        <f t="shared" si="313"/>
        <v>0.57999999999999996</v>
      </c>
      <c r="J1987">
        <f t="shared" ref="J1987:J2050" si="315">MATCH(MIN(L1987:O1987),L1987:O1987,0)</f>
        <v>1</v>
      </c>
      <c r="K1987" t="str">
        <f>train!T1987</f>
        <v>no</v>
      </c>
      <c r="L1987">
        <f t="shared" ref="L1987:L2050" si="316">SQRT(($F$2-$Z$3)^2+($G$2-$AA$3)^2+($H$2-$AB$3)^2+($I$2-$AC$3)^2)</f>
        <v>1.128143884114172</v>
      </c>
      <c r="M1987">
        <f t="shared" ref="M1987:M2050" si="317">SQRT((F1987-$Z$4)^2+(G1987-$AA$4)^2+(H1987-$AB$4)^2+(I1987-$AC$4)^2)</f>
        <v>1.4377995582829664</v>
      </c>
      <c r="N1987">
        <f t="shared" ref="N1987:N2050" si="318">SQRT((F1987-$Z$5)^2+(G1987-$AA$5)^2+(H1987-$AB$5)^2+(I1987-$AC$5)^2)</f>
        <v>1.4377995582829664</v>
      </c>
      <c r="O1987">
        <f t="shared" ref="O1987:O2050" si="319">SQRT((F1987-$Z$6)^2+(G1987-$AA$6)^2+(H1987-$AB$6)^2+(I1987-$AC$6)^2)</f>
        <v>1.4377995582829664</v>
      </c>
    </row>
    <row r="1988" spans="1:15">
      <c r="A1988">
        <f t="shared" si="314"/>
        <v>1987</v>
      </c>
      <c r="B1988">
        <f>train!G1988</f>
        <v>181.6</v>
      </c>
      <c r="C1988">
        <f>train!J1988</f>
        <v>335.7</v>
      </c>
      <c r="D1988">
        <f>train!M1988</f>
        <v>149.80000000000001</v>
      </c>
      <c r="E1988">
        <f>train!P1988</f>
        <v>8.3000000000000007</v>
      </c>
      <c r="F1988" s="4">
        <f t="shared" si="310"/>
        <v>0.51664295874822186</v>
      </c>
      <c r="G1988" s="4">
        <f t="shared" si="311"/>
        <v>0.9343167269691065</v>
      </c>
      <c r="H1988" s="4">
        <f t="shared" si="312"/>
        <v>0.9343167269691065</v>
      </c>
      <c r="I1988" s="4">
        <f t="shared" si="313"/>
        <v>0.41500000000000004</v>
      </c>
      <c r="J1988">
        <f t="shared" si="315"/>
        <v>1</v>
      </c>
      <c r="K1988" t="str">
        <f>train!T1988</f>
        <v>no</v>
      </c>
      <c r="L1988">
        <f t="shared" si="316"/>
        <v>1.128143884114172</v>
      </c>
      <c r="M1988">
        <f t="shared" si="317"/>
        <v>1.478188228681532</v>
      </c>
      <c r="N1988">
        <f t="shared" si="318"/>
        <v>1.478188228681532</v>
      </c>
      <c r="O1988">
        <f t="shared" si="319"/>
        <v>1.478188228681532</v>
      </c>
    </row>
    <row r="1989" spans="1:15">
      <c r="A1989">
        <f t="shared" si="314"/>
        <v>1988</v>
      </c>
      <c r="B1989">
        <f>train!G1989</f>
        <v>129</v>
      </c>
      <c r="C1989">
        <f>train!J1989</f>
        <v>188</v>
      </c>
      <c r="D1989">
        <f>train!M1989</f>
        <v>235</v>
      </c>
      <c r="E1989">
        <f>train!P1989</f>
        <v>11.2</v>
      </c>
      <c r="F1989" s="4">
        <f t="shared" si="310"/>
        <v>0.36699857752489329</v>
      </c>
      <c r="G1989" s="4">
        <f t="shared" si="311"/>
        <v>0.52323963261898132</v>
      </c>
      <c r="H1989" s="4">
        <f t="shared" si="312"/>
        <v>0.52323963261898132</v>
      </c>
      <c r="I1989" s="4">
        <f t="shared" si="313"/>
        <v>0.55999999999999994</v>
      </c>
      <c r="J1989">
        <f t="shared" si="315"/>
        <v>2</v>
      </c>
      <c r="K1989" t="str">
        <f>train!T1989</f>
        <v>no</v>
      </c>
      <c r="L1989">
        <f t="shared" si="316"/>
        <v>1.128143884114172</v>
      </c>
      <c r="M1989">
        <f t="shared" si="317"/>
        <v>0.9979215310793671</v>
      </c>
      <c r="N1989">
        <f t="shared" si="318"/>
        <v>0.9979215310793671</v>
      </c>
      <c r="O1989">
        <f t="shared" si="319"/>
        <v>0.9979215310793671</v>
      </c>
    </row>
    <row r="1990" spans="1:15">
      <c r="A1990">
        <f t="shared" si="314"/>
        <v>1989</v>
      </c>
      <c r="B1990">
        <f>train!G1990</f>
        <v>86</v>
      </c>
      <c r="C1990">
        <f>train!J1990</f>
        <v>260.7</v>
      </c>
      <c r="D1990">
        <f>train!M1990</f>
        <v>98.6</v>
      </c>
      <c r="E1990">
        <f>train!P1990</f>
        <v>8.9</v>
      </c>
      <c r="F1990" s="4">
        <f t="shared" si="310"/>
        <v>0.24466571834992887</v>
      </c>
      <c r="G1990" s="4">
        <f t="shared" si="311"/>
        <v>0.72557751182855545</v>
      </c>
      <c r="H1990" s="4">
        <f t="shared" si="312"/>
        <v>0.72557751182855545</v>
      </c>
      <c r="I1990" s="4">
        <f t="shared" si="313"/>
        <v>0.44500000000000001</v>
      </c>
      <c r="J1990">
        <f t="shared" si="315"/>
        <v>1</v>
      </c>
      <c r="K1990" t="str">
        <f>train!T1990</f>
        <v>no</v>
      </c>
      <c r="L1990">
        <f t="shared" si="316"/>
        <v>1.128143884114172</v>
      </c>
      <c r="M1990">
        <f t="shared" si="317"/>
        <v>1.1449068805271116</v>
      </c>
      <c r="N1990">
        <f t="shared" si="318"/>
        <v>1.1449068805271116</v>
      </c>
      <c r="O1990">
        <f t="shared" si="319"/>
        <v>1.1449068805271116</v>
      </c>
    </row>
    <row r="1991" spans="1:15">
      <c r="A1991">
        <f t="shared" si="314"/>
        <v>1990</v>
      </c>
      <c r="B1991">
        <f>train!G1991</f>
        <v>193.9</v>
      </c>
      <c r="C1991">
        <f>train!J1991</f>
        <v>189.8</v>
      </c>
      <c r="D1991">
        <f>train!M1991</f>
        <v>196.3</v>
      </c>
      <c r="E1991">
        <f>train!P1991</f>
        <v>12.6</v>
      </c>
      <c r="F1991" s="4">
        <f t="shared" si="310"/>
        <v>0.55163584637268848</v>
      </c>
      <c r="G1991" s="4">
        <f t="shared" si="311"/>
        <v>0.52824937378235459</v>
      </c>
      <c r="H1991" s="4">
        <f t="shared" si="312"/>
        <v>0.52824937378235459</v>
      </c>
      <c r="I1991" s="4">
        <f t="shared" si="313"/>
        <v>0.63</v>
      </c>
      <c r="J1991">
        <f t="shared" si="315"/>
        <v>2</v>
      </c>
      <c r="K1991" t="str">
        <f>train!T1991</f>
        <v>no</v>
      </c>
      <c r="L1991">
        <f t="shared" si="316"/>
        <v>1.128143884114172</v>
      </c>
      <c r="M1991">
        <f t="shared" si="317"/>
        <v>1.1221839906210622</v>
      </c>
      <c r="N1991">
        <f t="shared" si="318"/>
        <v>1.1221839906210622</v>
      </c>
      <c r="O1991">
        <f t="shared" si="319"/>
        <v>1.1221839906210622</v>
      </c>
    </row>
    <row r="1992" spans="1:15">
      <c r="A1992">
        <f t="shared" si="314"/>
        <v>1991</v>
      </c>
      <c r="B1992">
        <f>train!G1992</f>
        <v>188.9</v>
      </c>
      <c r="C1992">
        <f>train!J1992</f>
        <v>153.6</v>
      </c>
      <c r="D1992">
        <f>train!M1992</f>
        <v>213.3</v>
      </c>
      <c r="E1992">
        <f>train!P1992</f>
        <v>10.199999999999999</v>
      </c>
      <c r="F1992" s="4">
        <f t="shared" si="310"/>
        <v>0.5374110953058322</v>
      </c>
      <c r="G1992" s="4">
        <f t="shared" si="311"/>
        <v>0.42749791260784858</v>
      </c>
      <c r="H1992" s="4">
        <f t="shared" si="312"/>
        <v>0.42749791260784858</v>
      </c>
      <c r="I1992" s="4">
        <f t="shared" si="313"/>
        <v>0.51</v>
      </c>
      <c r="J1992">
        <f t="shared" si="315"/>
        <v>2</v>
      </c>
      <c r="K1992" t="str">
        <f>train!T1992</f>
        <v>no</v>
      </c>
      <c r="L1992">
        <f t="shared" si="316"/>
        <v>1.128143884114172</v>
      </c>
      <c r="M1992">
        <f t="shared" si="317"/>
        <v>0.95625290374772176</v>
      </c>
      <c r="N1992">
        <f t="shared" si="318"/>
        <v>0.95625290374772176</v>
      </c>
      <c r="O1992">
        <f t="shared" si="319"/>
        <v>0.95625290374772176</v>
      </c>
    </row>
    <row r="1993" spans="1:15">
      <c r="A1993">
        <f t="shared" si="314"/>
        <v>1992</v>
      </c>
      <c r="B1993">
        <f>train!G1993</f>
        <v>179.9</v>
      </c>
      <c r="C1993">
        <f>train!J1993</f>
        <v>170</v>
      </c>
      <c r="D1993">
        <f>train!M1993</f>
        <v>190.6</v>
      </c>
      <c r="E1993">
        <f>train!P1993</f>
        <v>13.8</v>
      </c>
      <c r="F1993" s="4">
        <f t="shared" si="310"/>
        <v>0.51180654338549081</v>
      </c>
      <c r="G1993" s="4">
        <f t="shared" si="311"/>
        <v>0.47314222098524911</v>
      </c>
      <c r="H1993" s="4">
        <f t="shared" si="312"/>
        <v>0.47314222098524911</v>
      </c>
      <c r="I1993" s="4">
        <f t="shared" si="313"/>
        <v>0.69000000000000006</v>
      </c>
      <c r="J1993">
        <f t="shared" si="315"/>
        <v>2</v>
      </c>
      <c r="K1993" t="str">
        <f>train!T1993</f>
        <v>yes</v>
      </c>
      <c r="L1993">
        <f t="shared" si="316"/>
        <v>1.128143884114172</v>
      </c>
      <c r="M1993">
        <f t="shared" si="317"/>
        <v>1.0889320733681751</v>
      </c>
      <c r="N1993">
        <f t="shared" si="318"/>
        <v>1.0889320733681751</v>
      </c>
      <c r="O1993">
        <f t="shared" si="319"/>
        <v>1.0889320733681751</v>
      </c>
    </row>
    <row r="1994" spans="1:15">
      <c r="A1994">
        <f t="shared" si="314"/>
        <v>1993</v>
      </c>
      <c r="B1994">
        <f>train!G1994</f>
        <v>183.4</v>
      </c>
      <c r="C1994">
        <f>train!J1994</f>
        <v>281.3</v>
      </c>
      <c r="D1994">
        <f>train!M1994</f>
        <v>105.2</v>
      </c>
      <c r="E1994">
        <f>train!P1994</f>
        <v>8.1999999999999993</v>
      </c>
      <c r="F1994" s="4">
        <f t="shared" si="310"/>
        <v>0.52176386913229023</v>
      </c>
      <c r="G1994" s="4">
        <f t="shared" si="311"/>
        <v>0.78291121625382687</v>
      </c>
      <c r="H1994" s="4">
        <f t="shared" si="312"/>
        <v>0.78291121625382687</v>
      </c>
      <c r="I1994" s="4">
        <f t="shared" si="313"/>
        <v>0.41</v>
      </c>
      <c r="J1994">
        <f t="shared" si="315"/>
        <v>1</v>
      </c>
      <c r="K1994" t="str">
        <f>train!T1994</f>
        <v>no</v>
      </c>
      <c r="L1994">
        <f t="shared" si="316"/>
        <v>1.128143884114172</v>
      </c>
      <c r="M1994">
        <f t="shared" si="317"/>
        <v>1.290828214831079</v>
      </c>
      <c r="N1994">
        <f t="shared" si="318"/>
        <v>1.290828214831079</v>
      </c>
      <c r="O1994">
        <f t="shared" si="319"/>
        <v>1.290828214831079</v>
      </c>
    </row>
    <row r="1995" spans="1:15">
      <c r="A1995">
        <f t="shared" si="314"/>
        <v>1994</v>
      </c>
      <c r="B1995">
        <f>train!G1995</f>
        <v>288.10000000000002</v>
      </c>
      <c r="C1995">
        <f>train!J1995</f>
        <v>137.9</v>
      </c>
      <c r="D1995">
        <f>train!M1995</f>
        <v>206.5</v>
      </c>
      <c r="E1995">
        <f>train!P1995</f>
        <v>0</v>
      </c>
      <c r="F1995" s="4">
        <f t="shared" si="310"/>
        <v>0.81963015647226178</v>
      </c>
      <c r="G1995" s="4">
        <f t="shared" si="311"/>
        <v>0.38380183690509323</v>
      </c>
      <c r="H1995" s="4">
        <f t="shared" si="312"/>
        <v>0.38380183690509323</v>
      </c>
      <c r="I1995" s="4">
        <f t="shared" si="313"/>
        <v>0</v>
      </c>
      <c r="J1995">
        <f t="shared" si="315"/>
        <v>2</v>
      </c>
      <c r="K1995" t="str">
        <f>train!T1995</f>
        <v>no</v>
      </c>
      <c r="L1995">
        <f t="shared" si="316"/>
        <v>1.128143884114172</v>
      </c>
      <c r="M1995">
        <f t="shared" si="317"/>
        <v>0.98305711605287305</v>
      </c>
      <c r="N1995">
        <f t="shared" si="318"/>
        <v>0.98305711605287305</v>
      </c>
      <c r="O1995">
        <f t="shared" si="319"/>
        <v>0.98305711605287305</v>
      </c>
    </row>
    <row r="1996" spans="1:15">
      <c r="A1996">
        <f t="shared" si="314"/>
        <v>1995</v>
      </c>
      <c r="B1996">
        <f>train!G1996</f>
        <v>169.2</v>
      </c>
      <c r="C1996">
        <f>train!J1996</f>
        <v>149.9</v>
      </c>
      <c r="D1996">
        <f>train!M1996</f>
        <v>196.9</v>
      </c>
      <c r="E1996">
        <f>train!P1996</f>
        <v>4.5999999999999996</v>
      </c>
      <c r="F1996" s="4">
        <f t="shared" si="310"/>
        <v>0.4813655761024182</v>
      </c>
      <c r="G1996" s="4">
        <f t="shared" si="311"/>
        <v>0.41720011132758139</v>
      </c>
      <c r="H1996" s="4">
        <f t="shared" si="312"/>
        <v>0.41720011132758139</v>
      </c>
      <c r="I1996" s="4">
        <f t="shared" si="313"/>
        <v>0.22999999999999998</v>
      </c>
      <c r="J1996">
        <f t="shared" si="315"/>
        <v>2</v>
      </c>
      <c r="K1996" t="str">
        <f>train!T1996</f>
        <v>no</v>
      </c>
      <c r="L1996">
        <f t="shared" si="316"/>
        <v>1.128143884114172</v>
      </c>
      <c r="M1996">
        <f t="shared" si="317"/>
        <v>0.79543993088095954</v>
      </c>
      <c r="N1996">
        <f t="shared" si="318"/>
        <v>0.79543993088095954</v>
      </c>
      <c r="O1996">
        <f t="shared" si="319"/>
        <v>0.79543993088095954</v>
      </c>
    </row>
    <row r="1997" spans="1:15">
      <c r="A1997">
        <f t="shared" si="314"/>
        <v>1996</v>
      </c>
      <c r="B1997">
        <f>train!G1997</f>
        <v>195.5</v>
      </c>
      <c r="C1997">
        <f>train!J1997</f>
        <v>171.6</v>
      </c>
      <c r="D1997">
        <f>train!M1997</f>
        <v>204</v>
      </c>
      <c r="E1997">
        <f>train!P1997</f>
        <v>13.5</v>
      </c>
      <c r="F1997" s="4">
        <f t="shared" si="310"/>
        <v>0.55618776671408254</v>
      </c>
      <c r="G1997" s="4">
        <f t="shared" si="311"/>
        <v>0.4775953242415808</v>
      </c>
      <c r="H1997" s="4">
        <f t="shared" si="312"/>
        <v>0.4775953242415808</v>
      </c>
      <c r="I1997" s="4">
        <f t="shared" si="313"/>
        <v>0.67500000000000004</v>
      </c>
      <c r="J1997">
        <f t="shared" si="315"/>
        <v>2</v>
      </c>
      <c r="K1997" t="str">
        <f>train!T1997</f>
        <v>yes</v>
      </c>
      <c r="L1997">
        <f t="shared" si="316"/>
        <v>1.128143884114172</v>
      </c>
      <c r="M1997">
        <f t="shared" si="317"/>
        <v>1.1050630838631974</v>
      </c>
      <c r="N1997">
        <f t="shared" si="318"/>
        <v>1.1050630838631974</v>
      </c>
      <c r="O1997">
        <f t="shared" si="319"/>
        <v>1.1050630838631974</v>
      </c>
    </row>
    <row r="1998" spans="1:15">
      <c r="A1998">
        <f t="shared" si="314"/>
        <v>1997</v>
      </c>
      <c r="B1998">
        <f>train!G1998</f>
        <v>264.39999999999998</v>
      </c>
      <c r="C1998">
        <f>train!J1998</f>
        <v>219.6</v>
      </c>
      <c r="D1998">
        <f>train!M1998</f>
        <v>200.4</v>
      </c>
      <c r="E1998">
        <f>train!P1998</f>
        <v>11.3</v>
      </c>
      <c r="F1998" s="4">
        <f t="shared" si="310"/>
        <v>0.75220483641536262</v>
      </c>
      <c r="G1998" s="4">
        <f t="shared" si="311"/>
        <v>0.61118842193153355</v>
      </c>
      <c r="H1998" s="4">
        <f t="shared" si="312"/>
        <v>0.61118842193153355</v>
      </c>
      <c r="I1998" s="4">
        <f t="shared" si="313"/>
        <v>0.56500000000000006</v>
      </c>
      <c r="J1998">
        <f t="shared" si="315"/>
        <v>1</v>
      </c>
      <c r="K1998" t="str">
        <f>train!T1998</f>
        <v>no</v>
      </c>
      <c r="L1998">
        <f t="shared" si="316"/>
        <v>1.128143884114172</v>
      </c>
      <c r="M1998">
        <f t="shared" si="317"/>
        <v>1.2775522259903818</v>
      </c>
      <c r="N1998">
        <f t="shared" si="318"/>
        <v>1.2775522259903818</v>
      </c>
      <c r="O1998">
        <f t="shared" si="319"/>
        <v>1.2775522259903818</v>
      </c>
    </row>
    <row r="1999" spans="1:15">
      <c r="A1999">
        <f t="shared" si="314"/>
        <v>1998</v>
      </c>
      <c r="B1999">
        <f>train!G1999</f>
        <v>169.5</v>
      </c>
      <c r="C1999">
        <f>train!J1999</f>
        <v>112.9</v>
      </c>
      <c r="D1999">
        <f>train!M1999</f>
        <v>56.6</v>
      </c>
      <c r="E1999">
        <f>train!P1999</f>
        <v>8.6999999999999993</v>
      </c>
      <c r="F1999" s="4">
        <f t="shared" si="310"/>
        <v>0.4822190611664296</v>
      </c>
      <c r="G1999" s="4">
        <f t="shared" si="311"/>
        <v>0.31422209852490957</v>
      </c>
      <c r="H1999" s="4">
        <f t="shared" si="312"/>
        <v>0.31422209852490957</v>
      </c>
      <c r="I1999" s="4">
        <f t="shared" si="313"/>
        <v>0.43499999999999994</v>
      </c>
      <c r="J1999">
        <f t="shared" si="315"/>
        <v>2</v>
      </c>
      <c r="K1999" t="str">
        <f>train!T1999</f>
        <v>no</v>
      </c>
      <c r="L1999">
        <f t="shared" si="316"/>
        <v>1.128143884114172</v>
      </c>
      <c r="M1999">
        <f t="shared" si="317"/>
        <v>0.78691249663163232</v>
      </c>
      <c r="N1999">
        <f t="shared" si="318"/>
        <v>0.78691249663163232</v>
      </c>
      <c r="O1999">
        <f t="shared" si="319"/>
        <v>0.78691249663163232</v>
      </c>
    </row>
    <row r="2000" spans="1:15">
      <c r="A2000">
        <f t="shared" si="314"/>
        <v>1999</v>
      </c>
      <c r="B2000">
        <f>train!G2000</f>
        <v>141.5</v>
      </c>
      <c r="C2000">
        <f>train!J2000</f>
        <v>263</v>
      </c>
      <c r="D2000">
        <f>train!M2000</f>
        <v>207.1</v>
      </c>
      <c r="E2000">
        <f>train!P2000</f>
        <v>3.4</v>
      </c>
      <c r="F2000" s="4">
        <f t="shared" si="310"/>
        <v>0.40256045519203415</v>
      </c>
      <c r="G2000" s="4">
        <f t="shared" si="311"/>
        <v>0.73197884775953237</v>
      </c>
      <c r="H2000" s="4">
        <f t="shared" si="312"/>
        <v>0.73197884775953237</v>
      </c>
      <c r="I2000" s="4">
        <f t="shared" si="313"/>
        <v>0.16999999999999998</v>
      </c>
      <c r="J2000">
        <f t="shared" si="315"/>
        <v>2</v>
      </c>
      <c r="K2000" t="str">
        <f>train!T2000</f>
        <v>no</v>
      </c>
      <c r="L2000">
        <f t="shared" si="316"/>
        <v>1.128143884114172</v>
      </c>
      <c r="M2000">
        <f t="shared" si="317"/>
        <v>1.1236284916373218</v>
      </c>
      <c r="N2000">
        <f t="shared" si="318"/>
        <v>1.1236284916373218</v>
      </c>
      <c r="O2000">
        <f t="shared" si="319"/>
        <v>1.1236284916373218</v>
      </c>
    </row>
    <row r="2001" spans="1:15">
      <c r="A2001">
        <f t="shared" si="314"/>
        <v>2000</v>
      </c>
      <c r="B2001">
        <f>train!G2001</f>
        <v>154.80000000000001</v>
      </c>
      <c r="C2001">
        <f>train!J2001</f>
        <v>244</v>
      </c>
      <c r="D2001">
        <f>train!M2001</f>
        <v>159.6</v>
      </c>
      <c r="E2001">
        <f>train!P2001</f>
        <v>12.8</v>
      </c>
      <c r="F2001" s="4">
        <f t="shared" si="310"/>
        <v>0.44039829302987199</v>
      </c>
      <c r="G2001" s="4">
        <f t="shared" si="311"/>
        <v>0.67909824659059281</v>
      </c>
      <c r="H2001" s="4">
        <f t="shared" si="312"/>
        <v>0.67909824659059281</v>
      </c>
      <c r="I2001" s="4">
        <f t="shared" si="313"/>
        <v>0.64</v>
      </c>
      <c r="J2001">
        <f t="shared" si="315"/>
        <v>1</v>
      </c>
      <c r="K2001" t="str">
        <f>train!T2001</f>
        <v>no</v>
      </c>
      <c r="L2001">
        <f t="shared" si="316"/>
        <v>1.128143884114172</v>
      </c>
      <c r="M2001">
        <f t="shared" si="317"/>
        <v>1.2352730522230542</v>
      </c>
      <c r="N2001">
        <f t="shared" si="318"/>
        <v>1.2352730522230542</v>
      </c>
      <c r="O2001">
        <f t="shared" si="319"/>
        <v>1.2352730522230542</v>
      </c>
    </row>
    <row r="2002" spans="1:15">
      <c r="A2002">
        <f t="shared" si="314"/>
        <v>2001</v>
      </c>
      <c r="B2002">
        <f>train!G2002</f>
        <v>273.2</v>
      </c>
      <c r="C2002">
        <f>train!J2002</f>
        <v>211.1</v>
      </c>
      <c r="D2002">
        <f>train!M2002</f>
        <v>203.7</v>
      </c>
      <c r="E2002">
        <f>train!P2002</f>
        <v>13.1</v>
      </c>
      <c r="F2002" s="4">
        <f t="shared" si="310"/>
        <v>0.77724039829302982</v>
      </c>
      <c r="G2002" s="4">
        <f t="shared" si="311"/>
        <v>0.58753131088227106</v>
      </c>
      <c r="H2002" s="4">
        <f t="shared" si="312"/>
        <v>0.58753131088227106</v>
      </c>
      <c r="I2002" s="4">
        <f t="shared" si="313"/>
        <v>0.65500000000000003</v>
      </c>
      <c r="J2002">
        <f t="shared" si="315"/>
        <v>1</v>
      </c>
      <c r="K2002" t="str">
        <f>train!T2002</f>
        <v>yes</v>
      </c>
      <c r="L2002">
        <f t="shared" si="316"/>
        <v>1.128143884114172</v>
      </c>
      <c r="M2002">
        <f t="shared" si="317"/>
        <v>1.3128266143222369</v>
      </c>
      <c r="N2002">
        <f t="shared" si="318"/>
        <v>1.3128266143222369</v>
      </c>
      <c r="O2002">
        <f t="shared" si="319"/>
        <v>1.3128266143222369</v>
      </c>
    </row>
    <row r="2003" spans="1:15">
      <c r="A2003">
        <f t="shared" si="314"/>
        <v>2002</v>
      </c>
      <c r="B2003">
        <f>train!G2003</f>
        <v>224.6</v>
      </c>
      <c r="C2003">
        <f>train!J2003</f>
        <v>225.9</v>
      </c>
      <c r="D2003">
        <f>train!M2003</f>
        <v>269</v>
      </c>
      <c r="E2003">
        <f>train!P2003</f>
        <v>12.5</v>
      </c>
      <c r="F2003" s="4">
        <f t="shared" si="310"/>
        <v>0.63897581792318636</v>
      </c>
      <c r="G2003" s="4">
        <f t="shared" si="311"/>
        <v>0.62872251600333984</v>
      </c>
      <c r="H2003" s="4">
        <f t="shared" si="312"/>
        <v>0.62872251600333984</v>
      </c>
      <c r="I2003" s="4">
        <f t="shared" si="313"/>
        <v>0.625</v>
      </c>
      <c r="J2003">
        <f t="shared" si="315"/>
        <v>1</v>
      </c>
      <c r="K2003" t="str">
        <f>train!T2003</f>
        <v>no</v>
      </c>
      <c r="L2003">
        <f t="shared" si="316"/>
        <v>1.128143884114172</v>
      </c>
      <c r="M2003">
        <f t="shared" si="317"/>
        <v>1.2607533859362603</v>
      </c>
      <c r="N2003">
        <f t="shared" si="318"/>
        <v>1.2607533859362603</v>
      </c>
      <c r="O2003">
        <f t="shared" si="319"/>
        <v>1.2607533859362603</v>
      </c>
    </row>
    <row r="2004" spans="1:15">
      <c r="A2004">
        <f t="shared" si="314"/>
        <v>2003</v>
      </c>
      <c r="B2004">
        <f>train!G2004</f>
        <v>273.8</v>
      </c>
      <c r="C2004">
        <f>train!J2004</f>
        <v>289.7</v>
      </c>
      <c r="D2004">
        <f>train!M2004</f>
        <v>269.10000000000002</v>
      </c>
      <c r="E2004">
        <f>train!P2004</f>
        <v>5.8</v>
      </c>
      <c r="F2004" s="4">
        <f t="shared" si="310"/>
        <v>0.77894736842105261</v>
      </c>
      <c r="G2004" s="4">
        <f t="shared" si="311"/>
        <v>0.80629000834956854</v>
      </c>
      <c r="H2004" s="4">
        <f t="shared" si="312"/>
        <v>0.80629000834956854</v>
      </c>
      <c r="I2004" s="4">
        <f t="shared" si="313"/>
        <v>0.28999999999999998</v>
      </c>
      <c r="J2004">
        <f t="shared" si="315"/>
        <v>1</v>
      </c>
      <c r="K2004" t="str">
        <f>train!T2004</f>
        <v>yes</v>
      </c>
      <c r="L2004">
        <f t="shared" si="316"/>
        <v>1.128143884114172</v>
      </c>
      <c r="M2004">
        <f t="shared" si="317"/>
        <v>1.4110514370138241</v>
      </c>
      <c r="N2004">
        <f t="shared" si="318"/>
        <v>1.4110514370138241</v>
      </c>
      <c r="O2004">
        <f t="shared" si="319"/>
        <v>1.4110514370138241</v>
      </c>
    </row>
    <row r="2005" spans="1:15">
      <c r="A2005">
        <f t="shared" si="314"/>
        <v>2004</v>
      </c>
      <c r="B2005">
        <f>train!G2005</f>
        <v>104</v>
      </c>
      <c r="C2005">
        <f>train!J2005</f>
        <v>197</v>
      </c>
      <c r="D2005">
        <f>train!M2005</f>
        <v>110.1</v>
      </c>
      <c r="E2005">
        <f>train!P2005</f>
        <v>14.6</v>
      </c>
      <c r="F2005" s="4">
        <f t="shared" si="310"/>
        <v>0.29587482219061167</v>
      </c>
      <c r="G2005" s="4">
        <f t="shared" si="311"/>
        <v>0.54828833843584746</v>
      </c>
      <c r="H2005" s="4">
        <f t="shared" si="312"/>
        <v>0.54828833843584746</v>
      </c>
      <c r="I2005" s="4">
        <f t="shared" si="313"/>
        <v>0.73</v>
      </c>
      <c r="J2005">
        <f t="shared" si="315"/>
        <v>2</v>
      </c>
      <c r="K2005" t="str">
        <f>train!T2005</f>
        <v>no</v>
      </c>
      <c r="L2005">
        <f t="shared" si="316"/>
        <v>1.128143884114172</v>
      </c>
      <c r="M2005">
        <f t="shared" si="317"/>
        <v>1.105297296900617</v>
      </c>
      <c r="N2005">
        <f t="shared" si="318"/>
        <v>1.105297296900617</v>
      </c>
      <c r="O2005">
        <f t="shared" si="319"/>
        <v>1.105297296900617</v>
      </c>
    </row>
    <row r="2006" spans="1:15">
      <c r="A2006">
        <f t="shared" si="314"/>
        <v>2005</v>
      </c>
      <c r="B2006">
        <f>train!G2006</f>
        <v>115.4</v>
      </c>
      <c r="C2006">
        <f>train!J2006</f>
        <v>217.4</v>
      </c>
      <c r="D2006">
        <f>train!M2006</f>
        <v>239.9</v>
      </c>
      <c r="E2006">
        <f>train!P2006</f>
        <v>13.1</v>
      </c>
      <c r="F2006" s="4">
        <f t="shared" si="310"/>
        <v>0.32830725462304411</v>
      </c>
      <c r="G2006" s="4">
        <f t="shared" si="311"/>
        <v>0.60506540495407735</v>
      </c>
      <c r="H2006" s="4">
        <f t="shared" si="312"/>
        <v>0.60506540495407735</v>
      </c>
      <c r="I2006" s="4">
        <f t="shared" si="313"/>
        <v>0.65500000000000003</v>
      </c>
      <c r="J2006">
        <f t="shared" si="315"/>
        <v>2</v>
      </c>
      <c r="K2006" t="str">
        <f>train!T2006</f>
        <v>no</v>
      </c>
      <c r="L2006">
        <f t="shared" si="316"/>
        <v>1.128143884114172</v>
      </c>
      <c r="M2006">
        <f t="shared" si="317"/>
        <v>1.1265074087561979</v>
      </c>
      <c r="N2006">
        <f t="shared" si="318"/>
        <v>1.1265074087561979</v>
      </c>
      <c r="O2006">
        <f t="shared" si="319"/>
        <v>1.1265074087561979</v>
      </c>
    </row>
    <row r="2007" spans="1:15">
      <c r="A2007">
        <f t="shared" si="314"/>
        <v>2006</v>
      </c>
      <c r="B2007">
        <f>train!G2007</f>
        <v>222.1</v>
      </c>
      <c r="C2007">
        <f>train!J2007</f>
        <v>199.4</v>
      </c>
      <c r="D2007">
        <f>train!M2007</f>
        <v>162.4</v>
      </c>
      <c r="E2007">
        <f>train!P2007</f>
        <v>9.4</v>
      </c>
      <c r="F2007" s="4">
        <f t="shared" si="310"/>
        <v>0.63186344238975811</v>
      </c>
      <c r="G2007" s="4">
        <f t="shared" si="311"/>
        <v>0.55496799332034508</v>
      </c>
      <c r="H2007" s="4">
        <f t="shared" si="312"/>
        <v>0.55496799332034508</v>
      </c>
      <c r="I2007" s="4">
        <f t="shared" si="313"/>
        <v>0.47000000000000003</v>
      </c>
      <c r="J2007">
        <f t="shared" si="315"/>
        <v>2</v>
      </c>
      <c r="K2007" t="str">
        <f>train!T2007</f>
        <v>no</v>
      </c>
      <c r="L2007">
        <f t="shared" si="316"/>
        <v>1.128143884114172</v>
      </c>
      <c r="M2007">
        <f t="shared" si="317"/>
        <v>1.1118139939075495</v>
      </c>
      <c r="N2007">
        <f t="shared" si="318"/>
        <v>1.1118139939075495</v>
      </c>
      <c r="O2007">
        <f t="shared" si="319"/>
        <v>1.1118139939075495</v>
      </c>
    </row>
    <row r="2008" spans="1:15">
      <c r="A2008">
        <f t="shared" si="314"/>
        <v>2007</v>
      </c>
      <c r="B2008">
        <f>train!G2008</f>
        <v>116.4</v>
      </c>
      <c r="C2008">
        <f>train!J2008</f>
        <v>95.6</v>
      </c>
      <c r="D2008">
        <f>train!M2008</f>
        <v>181.5</v>
      </c>
      <c r="E2008">
        <f>train!P2008</f>
        <v>10.5</v>
      </c>
      <c r="F2008" s="4">
        <f t="shared" si="310"/>
        <v>0.33115220483641539</v>
      </c>
      <c r="G2008" s="4">
        <f t="shared" si="311"/>
        <v>0.26607291956582241</v>
      </c>
      <c r="H2008" s="4">
        <f t="shared" si="312"/>
        <v>0.26607291956582241</v>
      </c>
      <c r="I2008" s="4">
        <f t="shared" si="313"/>
        <v>0.52500000000000002</v>
      </c>
      <c r="J2008">
        <f t="shared" si="315"/>
        <v>2</v>
      </c>
      <c r="K2008" t="str">
        <f>train!T2008</f>
        <v>no</v>
      </c>
      <c r="L2008">
        <f t="shared" si="316"/>
        <v>1.128143884114172</v>
      </c>
      <c r="M2008">
        <f t="shared" si="317"/>
        <v>0.72586250751818038</v>
      </c>
      <c r="N2008">
        <f t="shared" si="318"/>
        <v>0.72586250751818038</v>
      </c>
      <c r="O2008">
        <f t="shared" si="319"/>
        <v>0.72586250751818038</v>
      </c>
    </row>
    <row r="2009" spans="1:15">
      <c r="A2009">
        <f t="shared" si="314"/>
        <v>2008</v>
      </c>
      <c r="B2009">
        <f>train!G2009</f>
        <v>217.7</v>
      </c>
      <c r="C2009">
        <f>train!J2009</f>
        <v>231.7</v>
      </c>
      <c r="D2009">
        <f>train!M2009</f>
        <v>185.3</v>
      </c>
      <c r="E2009">
        <f>train!P2009</f>
        <v>0</v>
      </c>
      <c r="F2009" s="4">
        <f t="shared" si="310"/>
        <v>0.61934566145092462</v>
      </c>
      <c r="G2009" s="4">
        <f t="shared" si="311"/>
        <v>0.64486501530754237</v>
      </c>
      <c r="H2009" s="4">
        <f t="shared" si="312"/>
        <v>0.64486501530754237</v>
      </c>
      <c r="I2009" s="4">
        <f t="shared" si="313"/>
        <v>0</v>
      </c>
      <c r="J2009">
        <f t="shared" si="315"/>
        <v>2</v>
      </c>
      <c r="K2009" t="str">
        <f>train!T2009</f>
        <v>no</v>
      </c>
      <c r="L2009">
        <f t="shared" si="316"/>
        <v>1.128143884114172</v>
      </c>
      <c r="M2009">
        <f t="shared" si="317"/>
        <v>1.1024022969375913</v>
      </c>
      <c r="N2009">
        <f t="shared" si="318"/>
        <v>1.1024022969375913</v>
      </c>
      <c r="O2009">
        <f t="shared" si="319"/>
        <v>1.1024022969375913</v>
      </c>
    </row>
    <row r="2010" spans="1:15">
      <c r="A2010">
        <f t="shared" si="314"/>
        <v>2009</v>
      </c>
      <c r="B2010">
        <f>train!G2010</f>
        <v>129.4</v>
      </c>
      <c r="C2010">
        <f>train!J2010</f>
        <v>157.30000000000001</v>
      </c>
      <c r="D2010">
        <f>train!M2010</f>
        <v>215.5</v>
      </c>
      <c r="E2010">
        <f>train!P2010</f>
        <v>13.3</v>
      </c>
      <c r="F2010" s="4">
        <f t="shared" si="310"/>
        <v>0.36813655761024183</v>
      </c>
      <c r="G2010" s="4">
        <f t="shared" si="311"/>
        <v>0.43779571388811578</v>
      </c>
      <c r="H2010" s="4">
        <f t="shared" si="312"/>
        <v>0.43779571388811578</v>
      </c>
      <c r="I2010" s="4">
        <f t="shared" si="313"/>
        <v>0.66500000000000004</v>
      </c>
      <c r="J2010">
        <f t="shared" si="315"/>
        <v>2</v>
      </c>
      <c r="K2010" t="str">
        <f>train!T2010</f>
        <v>no</v>
      </c>
      <c r="L2010">
        <f t="shared" si="316"/>
        <v>1.128143884114172</v>
      </c>
      <c r="M2010">
        <f t="shared" si="317"/>
        <v>0.98034672399448997</v>
      </c>
      <c r="N2010">
        <f t="shared" si="318"/>
        <v>0.98034672399448997</v>
      </c>
      <c r="O2010">
        <f t="shared" si="319"/>
        <v>0.98034672399448997</v>
      </c>
    </row>
    <row r="2011" spans="1:15">
      <c r="A2011">
        <f t="shared" si="314"/>
        <v>2010</v>
      </c>
      <c r="B2011">
        <f>train!G2011</f>
        <v>161.80000000000001</v>
      </c>
      <c r="C2011">
        <f>train!J2011</f>
        <v>273</v>
      </c>
      <c r="D2011">
        <f>train!M2011</f>
        <v>153.9</v>
      </c>
      <c r="E2011">
        <f>train!P2011</f>
        <v>13.7</v>
      </c>
      <c r="F2011" s="4">
        <f t="shared" si="310"/>
        <v>0.46031294452347088</v>
      </c>
      <c r="G2011" s="4">
        <f t="shared" si="311"/>
        <v>0.7598107431116059</v>
      </c>
      <c r="H2011" s="4">
        <f t="shared" si="312"/>
        <v>0.7598107431116059</v>
      </c>
      <c r="I2011" s="4">
        <f t="shared" si="313"/>
        <v>0.68499999999999994</v>
      </c>
      <c r="J2011">
        <f t="shared" si="315"/>
        <v>1</v>
      </c>
      <c r="K2011" t="str">
        <f>train!T2011</f>
        <v>no</v>
      </c>
      <c r="L2011">
        <f t="shared" si="316"/>
        <v>1.128143884114172</v>
      </c>
      <c r="M2011">
        <f t="shared" si="317"/>
        <v>1.3548939949647314</v>
      </c>
      <c r="N2011">
        <f t="shared" si="318"/>
        <v>1.3548939949647314</v>
      </c>
      <c r="O2011">
        <f t="shared" si="319"/>
        <v>1.3548939949647314</v>
      </c>
    </row>
    <row r="2012" spans="1:15">
      <c r="A2012">
        <f t="shared" si="314"/>
        <v>2011</v>
      </c>
      <c r="B2012">
        <f>train!G2012</f>
        <v>198.8</v>
      </c>
      <c r="C2012">
        <f>train!J2012</f>
        <v>238.6</v>
      </c>
      <c r="D2012">
        <f>train!M2012</f>
        <v>289.5</v>
      </c>
      <c r="E2012">
        <f>train!P2012</f>
        <v>11.5</v>
      </c>
      <c r="F2012" s="4">
        <f t="shared" si="310"/>
        <v>0.56557610241820766</v>
      </c>
      <c r="G2012" s="4">
        <f t="shared" si="311"/>
        <v>0.66406902310047311</v>
      </c>
      <c r="H2012" s="4">
        <f t="shared" si="312"/>
        <v>0.66406902310047311</v>
      </c>
      <c r="I2012" s="4">
        <f t="shared" si="313"/>
        <v>0.57499999999999996</v>
      </c>
      <c r="J2012">
        <f t="shared" si="315"/>
        <v>1</v>
      </c>
      <c r="K2012" t="str">
        <f>train!T2012</f>
        <v>no</v>
      </c>
      <c r="L2012">
        <f t="shared" si="316"/>
        <v>1.128143884114172</v>
      </c>
      <c r="M2012">
        <f t="shared" si="317"/>
        <v>1.237932414354598</v>
      </c>
      <c r="N2012">
        <f t="shared" si="318"/>
        <v>1.237932414354598</v>
      </c>
      <c r="O2012">
        <f t="shared" si="319"/>
        <v>1.237932414354598</v>
      </c>
    </row>
    <row r="2013" spans="1:15">
      <c r="A2013">
        <f t="shared" si="314"/>
        <v>2012</v>
      </c>
      <c r="B2013">
        <f>train!G2013</f>
        <v>147.80000000000001</v>
      </c>
      <c r="C2013">
        <f>train!J2013</f>
        <v>147.4</v>
      </c>
      <c r="D2013">
        <f>train!M2013</f>
        <v>203.5</v>
      </c>
      <c r="E2013">
        <f>train!P2013</f>
        <v>14</v>
      </c>
      <c r="F2013" s="4">
        <f t="shared" si="310"/>
        <v>0.42048364153627316</v>
      </c>
      <c r="G2013" s="4">
        <f t="shared" si="311"/>
        <v>0.41024213748956306</v>
      </c>
      <c r="H2013" s="4">
        <f t="shared" si="312"/>
        <v>0.41024213748956306</v>
      </c>
      <c r="I2013" s="4">
        <f t="shared" si="313"/>
        <v>0.7</v>
      </c>
      <c r="J2013">
        <f t="shared" si="315"/>
        <v>2</v>
      </c>
      <c r="K2013" t="str">
        <f>train!T2013</f>
        <v>no</v>
      </c>
      <c r="L2013">
        <f t="shared" si="316"/>
        <v>1.128143884114172</v>
      </c>
      <c r="M2013">
        <f t="shared" si="317"/>
        <v>1.0017004120712021</v>
      </c>
      <c r="N2013">
        <f t="shared" si="318"/>
        <v>1.0017004120712021</v>
      </c>
      <c r="O2013">
        <f t="shared" si="319"/>
        <v>1.0017004120712021</v>
      </c>
    </row>
    <row r="2014" spans="1:15">
      <c r="A2014">
        <f t="shared" si="314"/>
        <v>2013</v>
      </c>
      <c r="B2014">
        <f>train!G2014</f>
        <v>262.3</v>
      </c>
      <c r="C2014">
        <f>train!J2014</f>
        <v>198.9</v>
      </c>
      <c r="D2014">
        <f>train!M2014</f>
        <v>165.9</v>
      </c>
      <c r="E2014">
        <f>train!P2014</f>
        <v>6.6</v>
      </c>
      <c r="F2014" s="4">
        <f t="shared" si="310"/>
        <v>0.74623044096728308</v>
      </c>
      <c r="G2014" s="4">
        <f t="shared" si="311"/>
        <v>0.55357639855274143</v>
      </c>
      <c r="H2014" s="4">
        <f t="shared" si="312"/>
        <v>0.55357639855274143</v>
      </c>
      <c r="I2014" s="4">
        <f t="shared" si="313"/>
        <v>0.32999999999999996</v>
      </c>
      <c r="J2014">
        <f t="shared" si="315"/>
        <v>1</v>
      </c>
      <c r="K2014" t="str">
        <f>train!T2014</f>
        <v>no</v>
      </c>
      <c r="L2014">
        <f t="shared" si="316"/>
        <v>1.128143884114172</v>
      </c>
      <c r="M2014">
        <f t="shared" si="317"/>
        <v>1.1307756316332047</v>
      </c>
      <c r="N2014">
        <f t="shared" si="318"/>
        <v>1.1307756316332047</v>
      </c>
      <c r="O2014">
        <f t="shared" si="319"/>
        <v>1.1307756316332047</v>
      </c>
    </row>
    <row r="2015" spans="1:15">
      <c r="A2015">
        <f t="shared" si="314"/>
        <v>2014</v>
      </c>
      <c r="B2015">
        <f>train!G2015</f>
        <v>246.4</v>
      </c>
      <c r="C2015">
        <f>train!J2015</f>
        <v>160.30000000000001</v>
      </c>
      <c r="D2015">
        <f>train!M2015</f>
        <v>170.9</v>
      </c>
      <c r="E2015">
        <f>train!P2015</f>
        <v>7.6</v>
      </c>
      <c r="F2015" s="4">
        <f t="shared" si="310"/>
        <v>0.70099573257467995</v>
      </c>
      <c r="G2015" s="4">
        <f t="shared" si="311"/>
        <v>0.44614528249373786</v>
      </c>
      <c r="H2015" s="4">
        <f t="shared" si="312"/>
        <v>0.44614528249373786</v>
      </c>
      <c r="I2015" s="4">
        <f t="shared" si="313"/>
        <v>0.38</v>
      </c>
      <c r="J2015">
        <f t="shared" si="315"/>
        <v>2</v>
      </c>
      <c r="K2015" t="str">
        <f>train!T2015</f>
        <v>no</v>
      </c>
      <c r="L2015">
        <f t="shared" si="316"/>
        <v>1.128143884114172</v>
      </c>
      <c r="M2015">
        <f t="shared" si="317"/>
        <v>1.0168019685616008</v>
      </c>
      <c r="N2015">
        <f t="shared" si="318"/>
        <v>1.0168019685616008</v>
      </c>
      <c r="O2015">
        <f t="shared" si="319"/>
        <v>1.0168019685616008</v>
      </c>
    </row>
    <row r="2016" spans="1:15">
      <c r="A2016">
        <f t="shared" si="314"/>
        <v>2015</v>
      </c>
      <c r="B2016">
        <f>train!G2016</f>
        <v>183.4</v>
      </c>
      <c r="C2016">
        <f>train!J2016</f>
        <v>168.8</v>
      </c>
      <c r="D2016">
        <f>train!M2016</f>
        <v>199.7</v>
      </c>
      <c r="E2016">
        <f>train!P2016</f>
        <v>9.9</v>
      </c>
      <c r="F2016" s="4">
        <f t="shared" si="310"/>
        <v>0.52176386913229023</v>
      </c>
      <c r="G2016" s="4">
        <f t="shared" si="311"/>
        <v>0.4698023935430003</v>
      </c>
      <c r="H2016" s="4">
        <f t="shared" si="312"/>
        <v>0.4698023935430003</v>
      </c>
      <c r="I2016" s="4">
        <f t="shared" si="313"/>
        <v>0.495</v>
      </c>
      <c r="J2016">
        <f t="shared" si="315"/>
        <v>2</v>
      </c>
      <c r="K2016" t="str">
        <f>train!T2016</f>
        <v>no</v>
      </c>
      <c r="L2016">
        <f t="shared" si="316"/>
        <v>1.128143884114172</v>
      </c>
      <c r="M2016">
        <f t="shared" si="317"/>
        <v>0.97912773073249337</v>
      </c>
      <c r="N2016">
        <f t="shared" si="318"/>
        <v>0.97912773073249337</v>
      </c>
      <c r="O2016">
        <f t="shared" si="319"/>
        <v>0.97912773073249337</v>
      </c>
    </row>
    <row r="2017" spans="1:15">
      <c r="A2017">
        <f t="shared" si="314"/>
        <v>2016</v>
      </c>
      <c r="B2017">
        <f>train!G2017</f>
        <v>191.9</v>
      </c>
      <c r="C2017">
        <f>train!J2017</f>
        <v>200.9</v>
      </c>
      <c r="D2017">
        <f>train!M2017</f>
        <v>271.89999999999998</v>
      </c>
      <c r="E2017">
        <f>train!P2017</f>
        <v>18.2</v>
      </c>
      <c r="F2017" s="4">
        <f t="shared" si="310"/>
        <v>0.54594594594594592</v>
      </c>
      <c r="G2017" s="4">
        <f t="shared" si="311"/>
        <v>0.55914277762315612</v>
      </c>
      <c r="H2017" s="4">
        <f t="shared" si="312"/>
        <v>0.55914277762315612</v>
      </c>
      <c r="I2017" s="4">
        <f t="shared" si="313"/>
        <v>0.90999999999999992</v>
      </c>
      <c r="J2017">
        <f t="shared" si="315"/>
        <v>1</v>
      </c>
      <c r="K2017" t="str">
        <f>train!T2017</f>
        <v>no</v>
      </c>
      <c r="L2017">
        <f t="shared" si="316"/>
        <v>1.128143884114172</v>
      </c>
      <c r="M2017">
        <f t="shared" si="317"/>
        <v>1.3234191578751948</v>
      </c>
      <c r="N2017">
        <f t="shared" si="318"/>
        <v>1.3234191578751948</v>
      </c>
      <c r="O2017">
        <f t="shared" si="319"/>
        <v>1.3234191578751948</v>
      </c>
    </row>
    <row r="2018" spans="1:15">
      <c r="A2018">
        <f t="shared" si="314"/>
        <v>2017</v>
      </c>
      <c r="B2018">
        <f>train!G2018</f>
        <v>187.8</v>
      </c>
      <c r="C2018">
        <f>train!J2018</f>
        <v>154.6</v>
      </c>
      <c r="D2018">
        <f>train!M2018</f>
        <v>213.9</v>
      </c>
      <c r="E2018">
        <f>train!P2018</f>
        <v>10.1</v>
      </c>
      <c r="F2018" s="4">
        <f t="shared" si="310"/>
        <v>0.53428165007112383</v>
      </c>
      <c r="G2018" s="4">
        <f t="shared" si="311"/>
        <v>0.43028110214305593</v>
      </c>
      <c r="H2018" s="4">
        <f t="shared" si="312"/>
        <v>0.43028110214305593</v>
      </c>
      <c r="I2018" s="4">
        <f t="shared" si="313"/>
        <v>0.505</v>
      </c>
      <c r="J2018">
        <f t="shared" si="315"/>
        <v>2</v>
      </c>
      <c r="K2018" t="str">
        <f>train!T2018</f>
        <v>no</v>
      </c>
      <c r="L2018">
        <f t="shared" si="316"/>
        <v>1.128143884114172</v>
      </c>
      <c r="M2018">
        <f t="shared" si="317"/>
        <v>0.95434036660177424</v>
      </c>
      <c r="N2018">
        <f t="shared" si="318"/>
        <v>0.95434036660177424</v>
      </c>
      <c r="O2018">
        <f t="shared" si="319"/>
        <v>0.95434036660177424</v>
      </c>
    </row>
    <row r="2019" spans="1:15">
      <c r="A2019">
        <f t="shared" si="314"/>
        <v>2018</v>
      </c>
      <c r="B2019">
        <f>train!G2019</f>
        <v>259.7</v>
      </c>
      <c r="C2019">
        <f>train!J2019</f>
        <v>152.69999999999999</v>
      </c>
      <c r="D2019">
        <f>train!M2019</f>
        <v>224.7</v>
      </c>
      <c r="E2019">
        <f>train!P2019</f>
        <v>10.199999999999999</v>
      </c>
      <c r="F2019" s="4">
        <f t="shared" si="310"/>
        <v>0.73883357041251774</v>
      </c>
      <c r="G2019" s="4">
        <f t="shared" si="311"/>
        <v>0.42499304202616195</v>
      </c>
      <c r="H2019" s="4">
        <f t="shared" si="312"/>
        <v>0.42499304202616195</v>
      </c>
      <c r="I2019" s="4">
        <f t="shared" si="313"/>
        <v>0.51</v>
      </c>
      <c r="J2019">
        <f t="shared" si="315"/>
        <v>2</v>
      </c>
      <c r="K2019" t="str">
        <f>train!T2019</f>
        <v>no</v>
      </c>
      <c r="L2019">
        <f t="shared" si="316"/>
        <v>1.128143884114172</v>
      </c>
      <c r="M2019">
        <f t="shared" si="317"/>
        <v>1.0803764234329676</v>
      </c>
      <c r="N2019">
        <f t="shared" si="318"/>
        <v>1.0803764234329676</v>
      </c>
      <c r="O2019">
        <f t="shared" si="319"/>
        <v>1.0803764234329676</v>
      </c>
    </row>
    <row r="2020" spans="1:15">
      <c r="A2020">
        <f t="shared" si="314"/>
        <v>2019</v>
      </c>
      <c r="B2020">
        <f>train!G2020</f>
        <v>180.4</v>
      </c>
      <c r="C2020">
        <f>train!J2020</f>
        <v>194</v>
      </c>
      <c r="D2020">
        <f>train!M2020</f>
        <v>227.3</v>
      </c>
      <c r="E2020">
        <f>train!P2020</f>
        <v>8.4</v>
      </c>
      <c r="F2020" s="4">
        <f t="shared" si="310"/>
        <v>0.51322901849217639</v>
      </c>
      <c r="G2020" s="4">
        <f t="shared" si="311"/>
        <v>0.53993876983022537</v>
      </c>
      <c r="H2020" s="4">
        <f t="shared" si="312"/>
        <v>0.53993876983022537</v>
      </c>
      <c r="I2020" s="4">
        <f t="shared" si="313"/>
        <v>0.42000000000000004</v>
      </c>
      <c r="J2020">
        <f t="shared" si="315"/>
        <v>2</v>
      </c>
      <c r="K2020" t="str">
        <f>train!T2020</f>
        <v>no</v>
      </c>
      <c r="L2020">
        <f t="shared" si="316"/>
        <v>1.128143884114172</v>
      </c>
      <c r="M2020">
        <f t="shared" si="317"/>
        <v>1.0113712353799651</v>
      </c>
      <c r="N2020">
        <f t="shared" si="318"/>
        <v>1.0113712353799651</v>
      </c>
      <c r="O2020">
        <f t="shared" si="319"/>
        <v>1.0113712353799651</v>
      </c>
    </row>
    <row r="2021" spans="1:15">
      <c r="A2021">
        <f t="shared" si="314"/>
        <v>2020</v>
      </c>
      <c r="B2021">
        <f>train!G2021</f>
        <v>51.8</v>
      </c>
      <c r="C2021">
        <f>train!J2021</f>
        <v>230.2</v>
      </c>
      <c r="D2021">
        <f>train!M2021</f>
        <v>227.5</v>
      </c>
      <c r="E2021">
        <f>train!P2021</f>
        <v>10.4</v>
      </c>
      <c r="F2021" s="4">
        <f t="shared" si="310"/>
        <v>0.14736842105263157</v>
      </c>
      <c r="G2021" s="4">
        <f t="shared" si="311"/>
        <v>0.64069023100473133</v>
      </c>
      <c r="H2021" s="4">
        <f t="shared" si="312"/>
        <v>0.64069023100473133</v>
      </c>
      <c r="I2021" s="4">
        <f t="shared" si="313"/>
        <v>0.52</v>
      </c>
      <c r="J2021">
        <f t="shared" si="315"/>
        <v>2</v>
      </c>
      <c r="K2021" t="str">
        <f>train!T2021</f>
        <v>no</v>
      </c>
      <c r="L2021">
        <f t="shared" si="316"/>
        <v>1.128143884114172</v>
      </c>
      <c r="M2021">
        <f t="shared" si="317"/>
        <v>1.0550286231820147</v>
      </c>
      <c r="N2021">
        <f t="shared" si="318"/>
        <v>1.0550286231820147</v>
      </c>
      <c r="O2021">
        <f t="shared" si="319"/>
        <v>1.0550286231820147</v>
      </c>
    </row>
    <row r="2022" spans="1:15">
      <c r="A2022">
        <f t="shared" si="314"/>
        <v>2021</v>
      </c>
      <c r="B2022">
        <f>train!G2022</f>
        <v>303.89999999999998</v>
      </c>
      <c r="C2022">
        <f>train!J2022</f>
        <v>232.2</v>
      </c>
      <c r="D2022">
        <f>train!M2022</f>
        <v>147.1</v>
      </c>
      <c r="E2022">
        <f>train!P2022</f>
        <v>5.8</v>
      </c>
      <c r="F2022" s="4">
        <f t="shared" si="310"/>
        <v>0.86458036984352771</v>
      </c>
      <c r="G2022" s="4">
        <f t="shared" si="311"/>
        <v>0.64625661007514612</v>
      </c>
      <c r="H2022" s="4">
        <f t="shared" si="312"/>
        <v>0.64625661007514612</v>
      </c>
      <c r="I2022" s="4">
        <f t="shared" si="313"/>
        <v>0.28999999999999998</v>
      </c>
      <c r="J2022">
        <f t="shared" si="315"/>
        <v>1</v>
      </c>
      <c r="K2022" t="str">
        <f>train!T2022</f>
        <v>yes</v>
      </c>
      <c r="L2022">
        <f t="shared" si="316"/>
        <v>1.128143884114172</v>
      </c>
      <c r="M2022">
        <f t="shared" si="317"/>
        <v>1.2910826573269467</v>
      </c>
      <c r="N2022">
        <f t="shared" si="318"/>
        <v>1.2910826573269467</v>
      </c>
      <c r="O2022">
        <f t="shared" si="319"/>
        <v>1.2910826573269467</v>
      </c>
    </row>
    <row r="2023" spans="1:15">
      <c r="A2023">
        <f t="shared" si="314"/>
        <v>2022</v>
      </c>
      <c r="B2023">
        <f>train!G2023</f>
        <v>206.2</v>
      </c>
      <c r="C2023">
        <f>train!J2023</f>
        <v>164.5</v>
      </c>
      <c r="D2023">
        <f>train!M2023</f>
        <v>140.30000000000001</v>
      </c>
      <c r="E2023">
        <f>train!P2023</f>
        <v>12.6</v>
      </c>
      <c r="F2023" s="4">
        <f t="shared" si="310"/>
        <v>0.58662873399715498</v>
      </c>
      <c r="G2023" s="4">
        <f t="shared" si="311"/>
        <v>0.45783467854160864</v>
      </c>
      <c r="H2023" s="4">
        <f t="shared" si="312"/>
        <v>0.45783467854160864</v>
      </c>
      <c r="I2023" s="4">
        <f t="shared" si="313"/>
        <v>0.63</v>
      </c>
      <c r="J2023">
        <f t="shared" si="315"/>
        <v>2</v>
      </c>
      <c r="K2023" t="str">
        <f>train!T2023</f>
        <v>no</v>
      </c>
      <c r="L2023">
        <f t="shared" si="316"/>
        <v>1.128143884114172</v>
      </c>
      <c r="M2023">
        <f t="shared" si="317"/>
        <v>1.0771529405343057</v>
      </c>
      <c r="N2023">
        <f t="shared" si="318"/>
        <v>1.0771529405343057</v>
      </c>
      <c r="O2023">
        <f t="shared" si="319"/>
        <v>1.0771529405343057</v>
      </c>
    </row>
    <row r="2024" spans="1:15">
      <c r="A2024">
        <f t="shared" si="314"/>
        <v>2023</v>
      </c>
      <c r="B2024">
        <f>train!G2024</f>
        <v>164.3</v>
      </c>
      <c r="C2024">
        <f>train!J2024</f>
        <v>233.7</v>
      </c>
      <c r="D2024">
        <f>train!M2024</f>
        <v>187.3</v>
      </c>
      <c r="E2024">
        <f>train!P2024</f>
        <v>11.8</v>
      </c>
      <c r="F2024" s="4">
        <f t="shared" si="310"/>
        <v>0.46742532005689902</v>
      </c>
      <c r="G2024" s="4">
        <f t="shared" si="311"/>
        <v>0.65043139437795705</v>
      </c>
      <c r="H2024" s="4">
        <f t="shared" si="312"/>
        <v>0.65043139437795705</v>
      </c>
      <c r="I2024" s="4">
        <f t="shared" si="313"/>
        <v>0.59000000000000008</v>
      </c>
      <c r="J2024">
        <f t="shared" si="315"/>
        <v>1</v>
      </c>
      <c r="K2024" t="str">
        <f>train!T2024</f>
        <v>no</v>
      </c>
      <c r="L2024">
        <f t="shared" si="316"/>
        <v>1.128143884114172</v>
      </c>
      <c r="M2024">
        <f t="shared" si="317"/>
        <v>1.188574115238592</v>
      </c>
      <c r="N2024">
        <f t="shared" si="318"/>
        <v>1.188574115238592</v>
      </c>
      <c r="O2024">
        <f t="shared" si="319"/>
        <v>1.188574115238592</v>
      </c>
    </row>
    <row r="2025" spans="1:15">
      <c r="A2025">
        <f t="shared" si="314"/>
        <v>2024</v>
      </c>
      <c r="B2025">
        <f>train!G2025</f>
        <v>228.6</v>
      </c>
      <c r="C2025">
        <f>train!J2025</f>
        <v>132.80000000000001</v>
      </c>
      <c r="D2025">
        <f>train!M2025</f>
        <v>227.2</v>
      </c>
      <c r="E2025">
        <f>train!P2025</f>
        <v>10.1</v>
      </c>
      <c r="F2025" s="4">
        <f t="shared" si="310"/>
        <v>0.65035561877667136</v>
      </c>
      <c r="G2025" s="4">
        <f t="shared" si="311"/>
        <v>0.36960757027553576</v>
      </c>
      <c r="H2025" s="4">
        <f t="shared" si="312"/>
        <v>0.36960757027553576</v>
      </c>
      <c r="I2025" s="4">
        <f t="shared" si="313"/>
        <v>0.505</v>
      </c>
      <c r="J2025">
        <f t="shared" si="315"/>
        <v>2</v>
      </c>
      <c r="K2025" t="str">
        <f>train!T2025</f>
        <v>yes</v>
      </c>
      <c r="L2025">
        <f t="shared" si="316"/>
        <v>1.128143884114172</v>
      </c>
      <c r="M2025">
        <f t="shared" si="317"/>
        <v>0.97529838658964119</v>
      </c>
      <c r="N2025">
        <f t="shared" si="318"/>
        <v>0.97529838658964119</v>
      </c>
      <c r="O2025">
        <f t="shared" si="319"/>
        <v>0.97529838658964119</v>
      </c>
    </row>
    <row r="2026" spans="1:15">
      <c r="A2026">
        <f t="shared" si="314"/>
        <v>2025</v>
      </c>
      <c r="B2026">
        <f>train!G2026</f>
        <v>200.4</v>
      </c>
      <c r="C2026">
        <f>train!J2026</f>
        <v>131.1</v>
      </c>
      <c r="D2026">
        <f>train!M2026</f>
        <v>230.7</v>
      </c>
      <c r="E2026">
        <f>train!P2026</f>
        <v>7.6</v>
      </c>
      <c r="F2026" s="4">
        <f t="shared" si="310"/>
        <v>0.57012802275960173</v>
      </c>
      <c r="G2026" s="4">
        <f t="shared" si="311"/>
        <v>0.36487614806568325</v>
      </c>
      <c r="H2026" s="4">
        <f t="shared" si="312"/>
        <v>0.36487614806568325</v>
      </c>
      <c r="I2026" s="4">
        <f t="shared" si="313"/>
        <v>0.38</v>
      </c>
      <c r="J2026">
        <f t="shared" si="315"/>
        <v>2</v>
      </c>
      <c r="K2026" t="str">
        <f>train!T2026</f>
        <v>no</v>
      </c>
      <c r="L2026">
        <f t="shared" si="316"/>
        <v>1.128143884114172</v>
      </c>
      <c r="M2026">
        <f t="shared" si="317"/>
        <v>0.85773840370492549</v>
      </c>
      <c r="N2026">
        <f t="shared" si="318"/>
        <v>0.85773840370492549</v>
      </c>
      <c r="O2026">
        <f t="shared" si="319"/>
        <v>0.85773840370492549</v>
      </c>
    </row>
    <row r="2027" spans="1:15">
      <c r="A2027">
        <f t="shared" si="314"/>
        <v>2026</v>
      </c>
      <c r="B2027">
        <f>train!G2027</f>
        <v>154.30000000000001</v>
      </c>
      <c r="C2027">
        <f>train!J2027</f>
        <v>183</v>
      </c>
      <c r="D2027">
        <f>train!M2027</f>
        <v>54</v>
      </c>
      <c r="E2027">
        <f>train!P2027</f>
        <v>10.9</v>
      </c>
      <c r="F2027" s="4">
        <f t="shared" si="310"/>
        <v>0.43897581792318635</v>
      </c>
      <c r="G2027" s="4">
        <f t="shared" si="311"/>
        <v>0.50932368494294455</v>
      </c>
      <c r="H2027" s="4">
        <f t="shared" si="312"/>
        <v>0.50932368494294455</v>
      </c>
      <c r="I2027" s="4">
        <f t="shared" si="313"/>
        <v>0.54500000000000004</v>
      </c>
      <c r="J2027">
        <f t="shared" si="315"/>
        <v>2</v>
      </c>
      <c r="K2027" t="str">
        <f>train!T2027</f>
        <v>no</v>
      </c>
      <c r="L2027">
        <f t="shared" si="316"/>
        <v>1.128143884114172</v>
      </c>
      <c r="M2027">
        <f t="shared" si="317"/>
        <v>1.0042639099405346</v>
      </c>
      <c r="N2027">
        <f t="shared" si="318"/>
        <v>1.0042639099405346</v>
      </c>
      <c r="O2027">
        <f t="shared" si="319"/>
        <v>1.0042639099405346</v>
      </c>
    </row>
    <row r="2028" spans="1:15">
      <c r="A2028">
        <f t="shared" si="314"/>
        <v>2027</v>
      </c>
      <c r="B2028">
        <f>train!G2028</f>
        <v>122.9</v>
      </c>
      <c r="C2028">
        <f>train!J2028</f>
        <v>233.5</v>
      </c>
      <c r="D2028">
        <f>train!M2028</f>
        <v>199.5</v>
      </c>
      <c r="E2028">
        <f>train!P2028</f>
        <v>9.6</v>
      </c>
      <c r="F2028" s="4">
        <f t="shared" si="310"/>
        <v>0.34964438122332858</v>
      </c>
      <c r="G2028" s="4">
        <f t="shared" si="311"/>
        <v>0.64987475647091564</v>
      </c>
      <c r="H2028" s="4">
        <f t="shared" si="312"/>
        <v>0.64987475647091564</v>
      </c>
      <c r="I2028" s="4">
        <f t="shared" si="313"/>
        <v>0.48</v>
      </c>
      <c r="J2028">
        <f t="shared" si="315"/>
        <v>2</v>
      </c>
      <c r="K2028" t="str">
        <f>train!T2028</f>
        <v>no</v>
      </c>
      <c r="L2028">
        <f t="shared" si="316"/>
        <v>1.128143884114172</v>
      </c>
      <c r="M2028">
        <f t="shared" si="317"/>
        <v>1.0942237392404297</v>
      </c>
      <c r="N2028">
        <f t="shared" si="318"/>
        <v>1.0942237392404297</v>
      </c>
      <c r="O2028">
        <f t="shared" si="319"/>
        <v>1.0942237392404297</v>
      </c>
    </row>
    <row r="2029" spans="1:15">
      <c r="A2029">
        <f t="shared" si="314"/>
        <v>2028</v>
      </c>
      <c r="B2029">
        <f>train!G2029</f>
        <v>220.8</v>
      </c>
      <c r="C2029">
        <f>train!J2029</f>
        <v>265.7</v>
      </c>
      <c r="D2029">
        <f>train!M2029</f>
        <v>212.8</v>
      </c>
      <c r="E2029">
        <f>train!P2029</f>
        <v>6.4</v>
      </c>
      <c r="F2029" s="4">
        <f t="shared" si="310"/>
        <v>0.62816500711237555</v>
      </c>
      <c r="G2029" s="4">
        <f t="shared" si="311"/>
        <v>0.73949345950459222</v>
      </c>
      <c r="H2029" s="4">
        <f t="shared" si="312"/>
        <v>0.73949345950459222</v>
      </c>
      <c r="I2029" s="4">
        <f t="shared" si="313"/>
        <v>0.32</v>
      </c>
      <c r="J2029">
        <f t="shared" si="315"/>
        <v>1</v>
      </c>
      <c r="K2029" t="str">
        <f>train!T2029</f>
        <v>no</v>
      </c>
      <c r="L2029">
        <f t="shared" si="316"/>
        <v>1.128143884114172</v>
      </c>
      <c r="M2029">
        <f t="shared" si="317"/>
        <v>1.2612265575465142</v>
      </c>
      <c r="N2029">
        <f t="shared" si="318"/>
        <v>1.2612265575465142</v>
      </c>
      <c r="O2029">
        <f t="shared" si="319"/>
        <v>1.2612265575465142</v>
      </c>
    </row>
    <row r="2030" spans="1:15">
      <c r="A2030">
        <f t="shared" si="314"/>
        <v>2029</v>
      </c>
      <c r="B2030">
        <f>train!G2030</f>
        <v>214.6</v>
      </c>
      <c r="C2030">
        <f>train!J2030</f>
        <v>251.7</v>
      </c>
      <c r="D2030">
        <f>train!M2030</f>
        <v>240.8</v>
      </c>
      <c r="E2030">
        <f>train!P2030</f>
        <v>13.9</v>
      </c>
      <c r="F2030" s="4">
        <f t="shared" si="310"/>
        <v>0.61052631578947369</v>
      </c>
      <c r="G2030" s="4">
        <f t="shared" si="311"/>
        <v>0.70052880601168932</v>
      </c>
      <c r="H2030" s="4">
        <f t="shared" si="312"/>
        <v>0.70052880601168932</v>
      </c>
      <c r="I2030" s="4">
        <f t="shared" si="313"/>
        <v>0.69500000000000006</v>
      </c>
      <c r="J2030">
        <f t="shared" si="315"/>
        <v>1</v>
      </c>
      <c r="K2030" t="str">
        <f>train!T2030</f>
        <v>no</v>
      </c>
      <c r="L2030">
        <f t="shared" si="316"/>
        <v>1.128143884114172</v>
      </c>
      <c r="M2030">
        <f t="shared" si="317"/>
        <v>1.3554514371145114</v>
      </c>
      <c r="N2030">
        <f t="shared" si="318"/>
        <v>1.3554514371145114</v>
      </c>
      <c r="O2030">
        <f t="shared" si="319"/>
        <v>1.3554514371145114</v>
      </c>
    </row>
    <row r="2031" spans="1:15">
      <c r="A2031">
        <f t="shared" si="314"/>
        <v>2030</v>
      </c>
      <c r="B2031">
        <f>train!G2031</f>
        <v>202</v>
      </c>
      <c r="C2031">
        <f>train!J2031</f>
        <v>184.3</v>
      </c>
      <c r="D2031">
        <f>train!M2031</f>
        <v>176</v>
      </c>
      <c r="E2031">
        <f>train!P2031</f>
        <v>7.4</v>
      </c>
      <c r="F2031" s="4">
        <f t="shared" si="310"/>
        <v>0.57467994310099568</v>
      </c>
      <c r="G2031" s="4">
        <f t="shared" si="311"/>
        <v>0.51294183133871418</v>
      </c>
      <c r="H2031" s="4">
        <f t="shared" si="312"/>
        <v>0.51294183133871418</v>
      </c>
      <c r="I2031" s="4">
        <f t="shared" si="313"/>
        <v>0.37</v>
      </c>
      <c r="J2031">
        <f t="shared" si="315"/>
        <v>2</v>
      </c>
      <c r="K2031" t="str">
        <f>train!T2031</f>
        <v>yes</v>
      </c>
      <c r="L2031">
        <f t="shared" si="316"/>
        <v>1.128143884114172</v>
      </c>
      <c r="M2031">
        <f t="shared" si="317"/>
        <v>0.99668233739581824</v>
      </c>
      <c r="N2031">
        <f t="shared" si="318"/>
        <v>0.99668233739581824</v>
      </c>
      <c r="O2031">
        <f t="shared" si="319"/>
        <v>0.99668233739581824</v>
      </c>
    </row>
    <row r="2032" spans="1:15">
      <c r="A2032">
        <f t="shared" si="314"/>
        <v>2031</v>
      </c>
      <c r="B2032">
        <f>train!G2032</f>
        <v>209.5</v>
      </c>
      <c r="C2032">
        <f>train!J2032</f>
        <v>109.6</v>
      </c>
      <c r="D2032">
        <f>train!M2032</f>
        <v>189.7</v>
      </c>
      <c r="E2032">
        <f>train!P2032</f>
        <v>9.1</v>
      </c>
      <c r="F2032" s="4">
        <f t="shared" si="310"/>
        <v>0.59601706970128021</v>
      </c>
      <c r="G2032" s="4">
        <f t="shared" si="311"/>
        <v>0.30503757305872525</v>
      </c>
      <c r="H2032" s="4">
        <f t="shared" si="312"/>
        <v>0.30503757305872525</v>
      </c>
      <c r="I2032" s="4">
        <f t="shared" si="313"/>
        <v>0.45499999999999996</v>
      </c>
      <c r="J2032">
        <f t="shared" si="315"/>
        <v>2</v>
      </c>
      <c r="K2032" t="str">
        <f>train!T2032</f>
        <v>yes</v>
      </c>
      <c r="L2032">
        <f t="shared" si="316"/>
        <v>1.128143884114172</v>
      </c>
      <c r="M2032">
        <f t="shared" si="317"/>
        <v>0.86507640664302887</v>
      </c>
      <c r="N2032">
        <f t="shared" si="318"/>
        <v>0.86507640664302887</v>
      </c>
      <c r="O2032">
        <f t="shared" si="319"/>
        <v>0.86507640664302887</v>
      </c>
    </row>
    <row r="2033" spans="1:15">
      <c r="A2033">
        <f t="shared" si="314"/>
        <v>2032</v>
      </c>
      <c r="B2033">
        <f>train!G2033</f>
        <v>145.6</v>
      </c>
      <c r="C2033">
        <f>train!J2033</f>
        <v>284.7</v>
      </c>
      <c r="D2033">
        <f>train!M2033</f>
        <v>228.2</v>
      </c>
      <c r="E2033">
        <f>train!P2033</f>
        <v>12.2</v>
      </c>
      <c r="F2033" s="4">
        <f t="shared" si="310"/>
        <v>0.4142247510668563</v>
      </c>
      <c r="G2033" s="4">
        <f t="shared" si="311"/>
        <v>0.79237406067353178</v>
      </c>
      <c r="H2033" s="4">
        <f t="shared" si="312"/>
        <v>0.79237406067353178</v>
      </c>
      <c r="I2033" s="4">
        <f t="shared" si="313"/>
        <v>0.61</v>
      </c>
      <c r="J2033">
        <f t="shared" si="315"/>
        <v>1</v>
      </c>
      <c r="K2033" t="str">
        <f>train!T2033</f>
        <v>no</v>
      </c>
      <c r="L2033">
        <f t="shared" si="316"/>
        <v>1.128143884114172</v>
      </c>
      <c r="M2033">
        <f t="shared" si="317"/>
        <v>1.3414154645198193</v>
      </c>
      <c r="N2033">
        <f t="shared" si="318"/>
        <v>1.3414154645198193</v>
      </c>
      <c r="O2033">
        <f t="shared" si="319"/>
        <v>1.3414154645198193</v>
      </c>
    </row>
    <row r="2034" spans="1:15">
      <c r="A2034">
        <f t="shared" si="314"/>
        <v>2033</v>
      </c>
      <c r="B2034">
        <f>train!G2034</f>
        <v>152.9</v>
      </c>
      <c r="C2034">
        <f>train!J2034</f>
        <v>213.2</v>
      </c>
      <c r="D2034">
        <f>train!M2034</f>
        <v>205.3</v>
      </c>
      <c r="E2034">
        <f>train!P2034</f>
        <v>10.8</v>
      </c>
      <c r="F2034" s="4">
        <f t="shared" si="310"/>
        <v>0.43499288762446658</v>
      </c>
      <c r="G2034" s="4">
        <f t="shared" si="311"/>
        <v>0.59337600890620645</v>
      </c>
      <c r="H2034" s="4">
        <f t="shared" si="312"/>
        <v>0.59337600890620645</v>
      </c>
      <c r="I2034" s="4">
        <f t="shared" si="313"/>
        <v>0.54</v>
      </c>
      <c r="J2034">
        <f t="shared" si="315"/>
        <v>2</v>
      </c>
      <c r="K2034" t="str">
        <f>train!T2034</f>
        <v>no</v>
      </c>
      <c r="L2034">
        <f t="shared" si="316"/>
        <v>1.128143884114172</v>
      </c>
      <c r="M2034">
        <f t="shared" si="317"/>
        <v>1.0885811812514439</v>
      </c>
      <c r="N2034">
        <f t="shared" si="318"/>
        <v>1.0885811812514439</v>
      </c>
      <c r="O2034">
        <f t="shared" si="319"/>
        <v>1.0885811812514439</v>
      </c>
    </row>
    <row r="2035" spans="1:15">
      <c r="A2035">
        <f t="shared" si="314"/>
        <v>2034</v>
      </c>
      <c r="B2035">
        <f>train!G2035</f>
        <v>138.30000000000001</v>
      </c>
      <c r="C2035">
        <f>train!J2035</f>
        <v>80.599999999999994</v>
      </c>
      <c r="D2035">
        <f>train!M2035</f>
        <v>163.69999999999999</v>
      </c>
      <c r="E2035">
        <f>train!P2035</f>
        <v>8.3000000000000007</v>
      </c>
      <c r="F2035" s="4">
        <f t="shared" si="310"/>
        <v>0.39345661450924613</v>
      </c>
      <c r="G2035" s="4">
        <f t="shared" si="311"/>
        <v>0.22432507653771219</v>
      </c>
      <c r="H2035" s="4">
        <f t="shared" si="312"/>
        <v>0.22432507653771219</v>
      </c>
      <c r="I2035" s="4">
        <f t="shared" si="313"/>
        <v>0.41500000000000004</v>
      </c>
      <c r="J2035">
        <f t="shared" si="315"/>
        <v>2</v>
      </c>
      <c r="K2035" t="str">
        <f>train!T2035</f>
        <v>no</v>
      </c>
      <c r="L2035">
        <f t="shared" si="316"/>
        <v>1.128143884114172</v>
      </c>
      <c r="M2035">
        <f t="shared" si="317"/>
        <v>0.65396986737033869</v>
      </c>
      <c r="N2035">
        <f t="shared" si="318"/>
        <v>0.65396986737033869</v>
      </c>
      <c r="O2035">
        <f t="shared" si="319"/>
        <v>0.65396986737033869</v>
      </c>
    </row>
    <row r="2036" spans="1:15">
      <c r="A2036">
        <f t="shared" si="314"/>
        <v>2035</v>
      </c>
      <c r="B2036">
        <f>train!G2036</f>
        <v>189.3</v>
      </c>
      <c r="C2036">
        <f>train!J2036</f>
        <v>174.9</v>
      </c>
      <c r="D2036">
        <f>train!M2036</f>
        <v>221.9</v>
      </c>
      <c r="E2036">
        <f>train!P2036</f>
        <v>11.2</v>
      </c>
      <c r="F2036" s="4">
        <f t="shared" si="310"/>
        <v>0.53854907539118069</v>
      </c>
      <c r="G2036" s="4">
        <f t="shared" si="311"/>
        <v>0.48677984970776511</v>
      </c>
      <c r="H2036" s="4">
        <f t="shared" si="312"/>
        <v>0.48677984970776511</v>
      </c>
      <c r="I2036" s="4">
        <f t="shared" si="313"/>
        <v>0.55999999999999994</v>
      </c>
      <c r="J2036">
        <f t="shared" si="315"/>
        <v>2</v>
      </c>
      <c r="K2036" t="str">
        <f>train!T2036</f>
        <v>no</v>
      </c>
      <c r="L2036">
        <f t="shared" si="316"/>
        <v>1.128143884114172</v>
      </c>
      <c r="M2036">
        <f t="shared" si="317"/>
        <v>1.038048337394615</v>
      </c>
      <c r="N2036">
        <f t="shared" si="318"/>
        <v>1.038048337394615</v>
      </c>
      <c r="O2036">
        <f t="shared" si="319"/>
        <v>1.038048337394615</v>
      </c>
    </row>
    <row r="2037" spans="1:15">
      <c r="A2037">
        <f t="shared" si="314"/>
        <v>2036</v>
      </c>
      <c r="B2037">
        <f>train!G2037</f>
        <v>199.3</v>
      </c>
      <c r="C2037">
        <f>train!J2037</f>
        <v>194.8</v>
      </c>
      <c r="D2037">
        <f>train!M2037</f>
        <v>298.2</v>
      </c>
      <c r="E2037">
        <f>train!P2037</f>
        <v>14.3</v>
      </c>
      <c r="F2037" s="4">
        <f t="shared" si="310"/>
        <v>0.56699857752489335</v>
      </c>
      <c r="G2037" s="4">
        <f t="shared" si="311"/>
        <v>0.54216532145839136</v>
      </c>
      <c r="H2037" s="4">
        <f t="shared" si="312"/>
        <v>0.54216532145839136</v>
      </c>
      <c r="I2037" s="4">
        <f t="shared" si="313"/>
        <v>0.71500000000000008</v>
      </c>
      <c r="J2037">
        <f t="shared" si="315"/>
        <v>1</v>
      </c>
      <c r="K2037" t="str">
        <f>train!T2037</f>
        <v>no</v>
      </c>
      <c r="L2037">
        <f t="shared" si="316"/>
        <v>1.128143884114172</v>
      </c>
      <c r="M2037">
        <f t="shared" si="317"/>
        <v>1.1918887777386842</v>
      </c>
      <c r="N2037">
        <f t="shared" si="318"/>
        <v>1.1918887777386842</v>
      </c>
      <c r="O2037">
        <f t="shared" si="319"/>
        <v>1.1918887777386842</v>
      </c>
    </row>
    <row r="2038" spans="1:15">
      <c r="A2038">
        <f t="shared" si="314"/>
        <v>2037</v>
      </c>
      <c r="B2038">
        <f>train!G2038</f>
        <v>247.5</v>
      </c>
      <c r="C2038">
        <f>train!J2038</f>
        <v>108.5</v>
      </c>
      <c r="D2038">
        <f>train!M2038</f>
        <v>232</v>
      </c>
      <c r="E2038">
        <f>train!P2038</f>
        <v>10.6</v>
      </c>
      <c r="F2038" s="4">
        <f t="shared" si="310"/>
        <v>0.70412517780938833</v>
      </c>
      <c r="G2038" s="4">
        <f t="shared" si="311"/>
        <v>0.3019760645699972</v>
      </c>
      <c r="H2038" s="4">
        <f t="shared" si="312"/>
        <v>0.3019760645699972</v>
      </c>
      <c r="I2038" s="4">
        <f t="shared" si="313"/>
        <v>0.53</v>
      </c>
      <c r="J2038">
        <f t="shared" si="315"/>
        <v>2</v>
      </c>
      <c r="K2038" t="str">
        <f>train!T2038</f>
        <v>no</v>
      </c>
      <c r="L2038">
        <f t="shared" si="316"/>
        <v>1.128143884114172</v>
      </c>
      <c r="M2038">
        <f t="shared" si="317"/>
        <v>0.979321884352366</v>
      </c>
      <c r="N2038">
        <f t="shared" si="318"/>
        <v>0.979321884352366</v>
      </c>
      <c r="O2038">
        <f t="shared" si="319"/>
        <v>0.979321884352366</v>
      </c>
    </row>
    <row r="2039" spans="1:15">
      <c r="A2039">
        <f t="shared" si="314"/>
        <v>2038</v>
      </c>
      <c r="B2039">
        <f>train!G2039</f>
        <v>175.4</v>
      </c>
      <c r="C2039">
        <f>train!J2039</f>
        <v>155.30000000000001</v>
      </c>
      <c r="D2039">
        <f>train!M2039</f>
        <v>179.4</v>
      </c>
      <c r="E2039">
        <f>train!P2039</f>
        <v>11.5</v>
      </c>
      <c r="F2039" s="4">
        <f t="shared" si="310"/>
        <v>0.49900426742532006</v>
      </c>
      <c r="G2039" s="4">
        <f t="shared" si="311"/>
        <v>0.43222933481770109</v>
      </c>
      <c r="H2039" s="4">
        <f t="shared" si="312"/>
        <v>0.43222933481770109</v>
      </c>
      <c r="I2039" s="4">
        <f t="shared" si="313"/>
        <v>0.57499999999999996</v>
      </c>
      <c r="J2039">
        <f t="shared" si="315"/>
        <v>2</v>
      </c>
      <c r="K2039" t="str">
        <f>train!T2039</f>
        <v>no</v>
      </c>
      <c r="L2039">
        <f t="shared" si="316"/>
        <v>1.128143884114172</v>
      </c>
      <c r="M2039">
        <f t="shared" si="317"/>
        <v>0.9763578517442183</v>
      </c>
      <c r="N2039">
        <f t="shared" si="318"/>
        <v>0.9763578517442183</v>
      </c>
      <c r="O2039">
        <f t="shared" si="319"/>
        <v>0.9763578517442183</v>
      </c>
    </row>
    <row r="2040" spans="1:15">
      <c r="A2040">
        <f t="shared" si="314"/>
        <v>2039</v>
      </c>
      <c r="B2040">
        <f>train!G2040</f>
        <v>179.4</v>
      </c>
      <c r="C2040">
        <f>train!J2040</f>
        <v>143</v>
      </c>
      <c r="D2040">
        <f>train!M2040</f>
        <v>116.3</v>
      </c>
      <c r="E2040">
        <f>train!P2040</f>
        <v>11.2</v>
      </c>
      <c r="F2040" s="4">
        <f t="shared" si="310"/>
        <v>0.51038406827880511</v>
      </c>
      <c r="G2040" s="4">
        <f t="shared" si="311"/>
        <v>0.3979961035346507</v>
      </c>
      <c r="H2040" s="4">
        <f t="shared" si="312"/>
        <v>0.3979961035346507</v>
      </c>
      <c r="I2040" s="4">
        <f t="shared" si="313"/>
        <v>0.55999999999999994</v>
      </c>
      <c r="J2040">
        <f t="shared" si="315"/>
        <v>2</v>
      </c>
      <c r="K2040" t="str">
        <f>train!T2040</f>
        <v>no</v>
      </c>
      <c r="L2040">
        <f t="shared" si="316"/>
        <v>1.128143884114172</v>
      </c>
      <c r="M2040">
        <f t="shared" si="317"/>
        <v>0.94387165123779015</v>
      </c>
      <c r="N2040">
        <f t="shared" si="318"/>
        <v>0.94387165123779015</v>
      </c>
      <c r="O2040">
        <f t="shared" si="319"/>
        <v>0.94387165123779015</v>
      </c>
    </row>
    <row r="2041" spans="1:15">
      <c r="A2041">
        <f t="shared" si="314"/>
        <v>2040</v>
      </c>
      <c r="B2041">
        <f>train!G2041</f>
        <v>126.8</v>
      </c>
      <c r="C2041">
        <f>train!J2041</f>
        <v>293.60000000000002</v>
      </c>
      <c r="D2041">
        <f>train!M2041</f>
        <v>174.1</v>
      </c>
      <c r="E2041">
        <f>train!P2041</f>
        <v>8.4</v>
      </c>
      <c r="F2041" s="4">
        <f t="shared" si="310"/>
        <v>0.36073968705547654</v>
      </c>
      <c r="G2041" s="4">
        <f t="shared" si="311"/>
        <v>0.81714444753687732</v>
      </c>
      <c r="H2041" s="4">
        <f t="shared" si="312"/>
        <v>0.81714444753687732</v>
      </c>
      <c r="I2041" s="4">
        <f t="shared" si="313"/>
        <v>0.42000000000000004</v>
      </c>
      <c r="J2041">
        <f t="shared" si="315"/>
        <v>1</v>
      </c>
      <c r="K2041" t="str">
        <f>train!T2041</f>
        <v>no</v>
      </c>
      <c r="L2041">
        <f t="shared" si="316"/>
        <v>1.128143884114172</v>
      </c>
      <c r="M2041">
        <f t="shared" si="317"/>
        <v>1.2813989301141078</v>
      </c>
      <c r="N2041">
        <f t="shared" si="318"/>
        <v>1.2813989301141078</v>
      </c>
      <c r="O2041">
        <f t="shared" si="319"/>
        <v>1.2813989301141078</v>
      </c>
    </row>
    <row r="2042" spans="1:15">
      <c r="A2042">
        <f t="shared" si="314"/>
        <v>2041</v>
      </c>
      <c r="B2042">
        <f>train!G2042</f>
        <v>239.7</v>
      </c>
      <c r="C2042">
        <f>train!J2042</f>
        <v>281.7</v>
      </c>
      <c r="D2042">
        <f>train!M2042</f>
        <v>183.5</v>
      </c>
      <c r="E2042">
        <f>train!P2042</f>
        <v>11.4</v>
      </c>
      <c r="F2042" s="4">
        <f t="shared" si="310"/>
        <v>0.6819345661450924</v>
      </c>
      <c r="G2042" s="4">
        <f t="shared" si="311"/>
        <v>0.78402449206790981</v>
      </c>
      <c r="H2042" s="4">
        <f t="shared" si="312"/>
        <v>0.78402449206790981</v>
      </c>
      <c r="I2042" s="4">
        <f t="shared" si="313"/>
        <v>0.57000000000000006</v>
      </c>
      <c r="J2042">
        <f t="shared" si="315"/>
        <v>1</v>
      </c>
      <c r="K2042" t="str">
        <f>train!T2042</f>
        <v>yes</v>
      </c>
      <c r="L2042">
        <f t="shared" si="316"/>
        <v>1.128143884114172</v>
      </c>
      <c r="M2042">
        <f t="shared" si="317"/>
        <v>1.4210290499592833</v>
      </c>
      <c r="N2042">
        <f t="shared" si="318"/>
        <v>1.4210290499592833</v>
      </c>
      <c r="O2042">
        <f t="shared" si="319"/>
        <v>1.4210290499592833</v>
      </c>
    </row>
    <row r="2043" spans="1:15">
      <c r="A2043">
        <f t="shared" si="314"/>
        <v>2042</v>
      </c>
      <c r="B2043">
        <f>train!G2043</f>
        <v>143</v>
      </c>
      <c r="C2043">
        <f>train!J2043</f>
        <v>212.2</v>
      </c>
      <c r="D2043">
        <f>train!M2043</f>
        <v>104.9</v>
      </c>
      <c r="E2043">
        <f>train!P2043</f>
        <v>15.3</v>
      </c>
      <c r="F2043" s="4">
        <f t="shared" si="310"/>
        <v>0.40682788051209101</v>
      </c>
      <c r="G2043" s="4">
        <f t="shared" si="311"/>
        <v>0.59059281937099917</v>
      </c>
      <c r="H2043" s="4">
        <f t="shared" si="312"/>
        <v>0.59059281937099917</v>
      </c>
      <c r="I2043" s="4">
        <f t="shared" si="313"/>
        <v>0.76500000000000001</v>
      </c>
      <c r="J2043">
        <f t="shared" si="315"/>
        <v>1</v>
      </c>
      <c r="K2043" t="str">
        <f>train!T2043</f>
        <v>yes</v>
      </c>
      <c r="L2043">
        <f t="shared" si="316"/>
        <v>1.128143884114172</v>
      </c>
      <c r="M2043">
        <f t="shared" si="317"/>
        <v>1.2034673576575026</v>
      </c>
      <c r="N2043">
        <f t="shared" si="318"/>
        <v>1.2034673576575026</v>
      </c>
      <c r="O2043">
        <f t="shared" si="319"/>
        <v>1.2034673576575026</v>
      </c>
    </row>
    <row r="2044" spans="1:15">
      <c r="A2044">
        <f t="shared" si="314"/>
        <v>2043</v>
      </c>
      <c r="B2044">
        <f>train!G2044</f>
        <v>91.9</v>
      </c>
      <c r="C2044">
        <f>train!J2044</f>
        <v>198.4</v>
      </c>
      <c r="D2044">
        <f>train!M2044</f>
        <v>171.7</v>
      </c>
      <c r="E2044">
        <f>train!P2044</f>
        <v>13</v>
      </c>
      <c r="F2044" s="4">
        <f t="shared" si="310"/>
        <v>0.26145092460881936</v>
      </c>
      <c r="G2044" s="4">
        <f t="shared" si="311"/>
        <v>0.55218480378513779</v>
      </c>
      <c r="H2044" s="4">
        <f t="shared" si="312"/>
        <v>0.55218480378513779</v>
      </c>
      <c r="I2044" s="4">
        <f t="shared" si="313"/>
        <v>0.65</v>
      </c>
      <c r="J2044">
        <f t="shared" si="315"/>
        <v>2</v>
      </c>
      <c r="K2044" t="str">
        <f>train!T2044</f>
        <v>no</v>
      </c>
      <c r="L2044">
        <f t="shared" si="316"/>
        <v>1.128143884114172</v>
      </c>
      <c r="M2044">
        <f t="shared" si="317"/>
        <v>1.0491294967930647</v>
      </c>
      <c r="N2044">
        <f t="shared" si="318"/>
        <v>1.0491294967930647</v>
      </c>
      <c r="O2044">
        <f t="shared" si="319"/>
        <v>1.0491294967930647</v>
      </c>
    </row>
    <row r="2045" spans="1:15">
      <c r="A2045">
        <f t="shared" si="314"/>
        <v>2044</v>
      </c>
      <c r="B2045">
        <f>train!G2045</f>
        <v>210.4</v>
      </c>
      <c r="C2045">
        <f>train!J2045</f>
        <v>176.6</v>
      </c>
      <c r="D2045">
        <f>train!M2045</f>
        <v>149.69999999999999</v>
      </c>
      <c r="E2045">
        <f>train!P2045</f>
        <v>15.5</v>
      </c>
      <c r="F2045" s="4">
        <f t="shared" si="310"/>
        <v>0.59857752489331439</v>
      </c>
      <c r="G2045" s="4">
        <f t="shared" si="311"/>
        <v>0.49151127191761756</v>
      </c>
      <c r="H2045" s="4">
        <f t="shared" si="312"/>
        <v>0.49151127191761756</v>
      </c>
      <c r="I2045" s="4">
        <f t="shared" si="313"/>
        <v>0.77500000000000002</v>
      </c>
      <c r="J2045">
        <f t="shared" si="315"/>
        <v>1</v>
      </c>
      <c r="K2045" t="str">
        <f>train!T2045</f>
        <v>no</v>
      </c>
      <c r="L2045">
        <f t="shared" si="316"/>
        <v>1.128143884114172</v>
      </c>
      <c r="M2045">
        <f t="shared" si="317"/>
        <v>1.2008691494711465</v>
      </c>
      <c r="N2045">
        <f t="shared" si="318"/>
        <v>1.2008691494711465</v>
      </c>
      <c r="O2045">
        <f t="shared" si="319"/>
        <v>1.2008691494711465</v>
      </c>
    </row>
    <row r="2046" spans="1:15">
      <c r="A2046">
        <f t="shared" si="314"/>
        <v>2045</v>
      </c>
      <c r="B2046">
        <f>train!G2046</f>
        <v>201.3</v>
      </c>
      <c r="C2046">
        <f>train!J2046</f>
        <v>203.7</v>
      </c>
      <c r="D2046">
        <f>train!M2046</f>
        <v>129.9</v>
      </c>
      <c r="E2046">
        <f>train!P2046</f>
        <v>6.4</v>
      </c>
      <c r="F2046" s="4">
        <f t="shared" si="310"/>
        <v>0.57268847795163591</v>
      </c>
      <c r="G2046" s="4">
        <f t="shared" si="311"/>
        <v>0.56693570832173668</v>
      </c>
      <c r="H2046" s="4">
        <f t="shared" si="312"/>
        <v>0.56693570832173668</v>
      </c>
      <c r="I2046" s="4">
        <f t="shared" si="313"/>
        <v>0.32</v>
      </c>
      <c r="J2046">
        <f t="shared" si="315"/>
        <v>2</v>
      </c>
      <c r="K2046" t="str">
        <f>train!T2046</f>
        <v>yes</v>
      </c>
      <c r="L2046">
        <f t="shared" si="316"/>
        <v>1.128143884114172</v>
      </c>
      <c r="M2046">
        <f t="shared" si="317"/>
        <v>1.0359557362740457</v>
      </c>
      <c r="N2046">
        <f t="shared" si="318"/>
        <v>1.0359557362740457</v>
      </c>
      <c r="O2046">
        <f t="shared" si="319"/>
        <v>1.0359557362740457</v>
      </c>
    </row>
    <row r="2047" spans="1:15">
      <c r="A2047">
        <f t="shared" si="314"/>
        <v>2046</v>
      </c>
      <c r="B2047">
        <f>train!G2047</f>
        <v>145.6</v>
      </c>
      <c r="C2047">
        <f>train!J2047</f>
        <v>287.89999999999998</v>
      </c>
      <c r="D2047">
        <f>train!M2047</f>
        <v>181.7</v>
      </c>
      <c r="E2047">
        <f>train!P2047</f>
        <v>9.1999999999999993</v>
      </c>
      <c r="F2047" s="4">
        <f t="shared" si="310"/>
        <v>0.4142247510668563</v>
      </c>
      <c r="G2047" s="4">
        <f t="shared" si="311"/>
        <v>0.80128026718619527</v>
      </c>
      <c r="H2047" s="4">
        <f t="shared" si="312"/>
        <v>0.80128026718619527</v>
      </c>
      <c r="I2047" s="4">
        <f t="shared" si="313"/>
        <v>0.45999999999999996</v>
      </c>
      <c r="J2047">
        <f t="shared" si="315"/>
        <v>1</v>
      </c>
      <c r="K2047" t="str">
        <f>train!T2047</f>
        <v>no</v>
      </c>
      <c r="L2047">
        <f t="shared" si="316"/>
        <v>1.128143884114172</v>
      </c>
      <c r="M2047">
        <f t="shared" si="317"/>
        <v>1.2912328517972116</v>
      </c>
      <c r="N2047">
        <f t="shared" si="318"/>
        <v>1.2912328517972116</v>
      </c>
      <c r="O2047">
        <f t="shared" si="319"/>
        <v>1.2912328517972116</v>
      </c>
    </row>
    <row r="2048" spans="1:15">
      <c r="A2048">
        <f t="shared" si="314"/>
        <v>2047</v>
      </c>
      <c r="B2048">
        <f>train!G2048</f>
        <v>203.5</v>
      </c>
      <c r="C2048">
        <f>train!J2048</f>
        <v>200.3</v>
      </c>
      <c r="D2048">
        <f>train!M2048</f>
        <v>214</v>
      </c>
      <c r="E2048">
        <f>train!P2048</f>
        <v>13.4</v>
      </c>
      <c r="F2048" s="4">
        <f t="shared" si="310"/>
        <v>0.57894736842105265</v>
      </c>
      <c r="G2048" s="4">
        <f t="shared" si="311"/>
        <v>0.55747286390203177</v>
      </c>
      <c r="H2048" s="4">
        <f t="shared" si="312"/>
        <v>0.55747286390203177</v>
      </c>
      <c r="I2048" s="4">
        <f t="shared" si="313"/>
        <v>0.67</v>
      </c>
      <c r="J2048">
        <f t="shared" si="315"/>
        <v>1</v>
      </c>
      <c r="K2048" t="str">
        <f>train!T2048</f>
        <v>yes</v>
      </c>
      <c r="L2048">
        <f t="shared" si="316"/>
        <v>1.128143884114172</v>
      </c>
      <c r="M2048">
        <f t="shared" si="317"/>
        <v>1.1855935405424274</v>
      </c>
      <c r="N2048">
        <f t="shared" si="318"/>
        <v>1.1855935405424274</v>
      </c>
      <c r="O2048">
        <f t="shared" si="319"/>
        <v>1.1855935405424274</v>
      </c>
    </row>
    <row r="2049" spans="1:15">
      <c r="A2049">
        <f t="shared" si="314"/>
        <v>2048</v>
      </c>
      <c r="B2049">
        <f>train!G2049</f>
        <v>232.4</v>
      </c>
      <c r="C2049">
        <f>train!J2049</f>
        <v>153.30000000000001</v>
      </c>
      <c r="D2049">
        <f>train!M2049</f>
        <v>214.6</v>
      </c>
      <c r="E2049">
        <f>train!P2049</f>
        <v>10.5</v>
      </c>
      <c r="F2049" s="4">
        <f t="shared" si="310"/>
        <v>0.66116642958748228</v>
      </c>
      <c r="G2049" s="4">
        <f t="shared" si="311"/>
        <v>0.42666295574728641</v>
      </c>
      <c r="H2049" s="4">
        <f t="shared" si="312"/>
        <v>0.42666295574728641</v>
      </c>
      <c r="I2049" s="4">
        <f t="shared" si="313"/>
        <v>0.52500000000000002</v>
      </c>
      <c r="J2049">
        <f t="shared" si="315"/>
        <v>2</v>
      </c>
      <c r="K2049" t="str">
        <f>train!T2049</f>
        <v>no</v>
      </c>
      <c r="L2049">
        <f t="shared" si="316"/>
        <v>1.128143884114172</v>
      </c>
      <c r="M2049">
        <f t="shared" si="317"/>
        <v>1.037713160380787</v>
      </c>
      <c r="N2049">
        <f t="shared" si="318"/>
        <v>1.037713160380787</v>
      </c>
      <c r="O2049">
        <f t="shared" si="319"/>
        <v>1.037713160380787</v>
      </c>
    </row>
    <row r="2050" spans="1:15">
      <c r="A2050">
        <f t="shared" si="314"/>
        <v>2049</v>
      </c>
      <c r="B2050">
        <f>train!G2050</f>
        <v>86.5</v>
      </c>
      <c r="C2050">
        <f>train!J2050</f>
        <v>285.2</v>
      </c>
      <c r="D2050">
        <f>train!M2050</f>
        <v>180.4</v>
      </c>
      <c r="E2050">
        <f>train!P2050</f>
        <v>8.6999999999999993</v>
      </c>
      <c r="F2050" s="4">
        <f t="shared" ref="F2050:F2113" si="320">(B2050-$W$3)/($W$2-$W$3)</f>
        <v>0.24608819345661451</v>
      </c>
      <c r="G2050" s="4">
        <f t="shared" ref="G2050:G2113" si="321">(C2050-$W$5)/($W$4-$W$5)</f>
        <v>0.79376565544113553</v>
      </c>
      <c r="H2050" s="4">
        <f t="shared" ref="H2050:H2113" si="322">(C2050-$W$5)/($W$4-$W$5)</f>
        <v>0.79376565544113553</v>
      </c>
      <c r="I2050" s="4">
        <f t="shared" ref="I2050:I2113" si="323">(E2050-$W$9)/($W$8-$W$9)</f>
        <v>0.43499999999999994</v>
      </c>
      <c r="J2050">
        <f t="shared" si="315"/>
        <v>1</v>
      </c>
      <c r="K2050" t="str">
        <f>train!T2050</f>
        <v>no</v>
      </c>
      <c r="L2050">
        <f t="shared" si="316"/>
        <v>1.128143884114172</v>
      </c>
      <c r="M2050">
        <f t="shared" si="317"/>
        <v>1.2287848593120485</v>
      </c>
      <c r="N2050">
        <f t="shared" si="318"/>
        <v>1.2287848593120485</v>
      </c>
      <c r="O2050">
        <f t="shared" si="319"/>
        <v>1.2287848593120485</v>
      </c>
    </row>
    <row r="2051" spans="1:15">
      <c r="A2051">
        <f t="shared" ref="A2051:A2114" si="324">ROW()-1</f>
        <v>2050</v>
      </c>
      <c r="B2051">
        <f>train!G2051</f>
        <v>109.9</v>
      </c>
      <c r="C2051">
        <f>train!J2051</f>
        <v>220.8</v>
      </c>
      <c r="D2051">
        <f>train!M2051</f>
        <v>104</v>
      </c>
      <c r="E2051">
        <f>train!P2051</f>
        <v>10.9</v>
      </c>
      <c r="F2051" s="4">
        <f t="shared" si="320"/>
        <v>0.31266002844950214</v>
      </c>
      <c r="G2051" s="4">
        <f t="shared" si="321"/>
        <v>0.61452824937378236</v>
      </c>
      <c r="H2051" s="4">
        <f t="shared" si="322"/>
        <v>0.61452824937378236</v>
      </c>
      <c r="I2051" s="4">
        <f t="shared" si="323"/>
        <v>0.54500000000000004</v>
      </c>
      <c r="J2051">
        <f t="shared" ref="J2051:J2114" si="325">MATCH(MIN(L2051:O2051),L2051:O2051,0)</f>
        <v>2</v>
      </c>
      <c r="K2051" t="str">
        <f>train!T2051</f>
        <v>no</v>
      </c>
      <c r="L2051">
        <f t="shared" ref="L2051:L2114" si="326">SQRT(($F$2-$Z$3)^2+($G$2-$AA$3)^2+($H$2-$AB$3)^2+($I$2-$AC$3)^2)</f>
        <v>1.128143884114172</v>
      </c>
      <c r="M2051">
        <f t="shared" ref="M2051:M2114" si="327">SQRT((F2051-$Z$4)^2+(G2051-$AA$4)^2+(H2051-$AB$4)^2+(I2051-$AC$4)^2)</f>
        <v>1.0724137410285524</v>
      </c>
      <c r="N2051">
        <f t="shared" ref="N2051:N2114" si="328">SQRT((F2051-$Z$5)^2+(G2051-$AA$5)^2+(H2051-$AB$5)^2+(I2051-$AC$5)^2)</f>
        <v>1.0724137410285524</v>
      </c>
      <c r="O2051">
        <f t="shared" ref="O2051:O2114" si="329">SQRT((F2051-$Z$6)^2+(G2051-$AA$6)^2+(H2051-$AB$6)^2+(I2051-$AC$6)^2)</f>
        <v>1.0724137410285524</v>
      </c>
    </row>
    <row r="2052" spans="1:15">
      <c r="A2052">
        <f t="shared" si="324"/>
        <v>2051</v>
      </c>
      <c r="B2052">
        <f>train!G2052</f>
        <v>156</v>
      </c>
      <c r="C2052">
        <f>train!J2052</f>
        <v>276.10000000000002</v>
      </c>
      <c r="D2052">
        <f>train!M2052</f>
        <v>175.9</v>
      </c>
      <c r="E2052">
        <f>train!P2052</f>
        <v>9.3000000000000007</v>
      </c>
      <c r="F2052" s="4">
        <f t="shared" si="320"/>
        <v>0.44381223328591751</v>
      </c>
      <c r="G2052" s="4">
        <f t="shared" si="321"/>
        <v>0.76843863067074869</v>
      </c>
      <c r="H2052" s="4">
        <f t="shared" si="322"/>
        <v>0.76843863067074869</v>
      </c>
      <c r="I2052" s="4">
        <f t="shared" si="323"/>
        <v>0.46500000000000002</v>
      </c>
      <c r="J2052">
        <f t="shared" si="325"/>
        <v>1</v>
      </c>
      <c r="K2052" t="str">
        <f>train!T2052</f>
        <v>no</v>
      </c>
      <c r="L2052">
        <f t="shared" si="326"/>
        <v>1.128143884114172</v>
      </c>
      <c r="M2052">
        <f t="shared" si="327"/>
        <v>1.2626124332622835</v>
      </c>
      <c r="N2052">
        <f t="shared" si="328"/>
        <v>1.2626124332622835</v>
      </c>
      <c r="O2052">
        <f t="shared" si="329"/>
        <v>1.2626124332622835</v>
      </c>
    </row>
    <row r="2053" spans="1:15">
      <c r="A2053">
        <f t="shared" si="324"/>
        <v>2052</v>
      </c>
      <c r="B2053">
        <f>train!G2053</f>
        <v>326.3</v>
      </c>
      <c r="C2053">
        <f>train!J2053</f>
        <v>165.1</v>
      </c>
      <c r="D2053">
        <f>train!M2053</f>
        <v>162.9</v>
      </c>
      <c r="E2053">
        <f>train!P2053</f>
        <v>7.5</v>
      </c>
      <c r="F2053" s="4">
        <f t="shared" si="320"/>
        <v>0.92830725462304409</v>
      </c>
      <c r="G2053" s="4">
        <f t="shared" si="321"/>
        <v>0.45950459226273305</v>
      </c>
      <c r="H2053" s="4">
        <f t="shared" si="322"/>
        <v>0.45950459226273305</v>
      </c>
      <c r="I2053" s="4">
        <f t="shared" si="323"/>
        <v>0.375</v>
      </c>
      <c r="J2053">
        <f t="shared" si="325"/>
        <v>1</v>
      </c>
      <c r="K2053" t="str">
        <f>train!T2053</f>
        <v>yes</v>
      </c>
      <c r="L2053">
        <f t="shared" si="326"/>
        <v>1.128143884114172</v>
      </c>
      <c r="M2053">
        <f t="shared" si="327"/>
        <v>1.1935946965393462</v>
      </c>
      <c r="N2053">
        <f t="shared" si="328"/>
        <v>1.1935946965393462</v>
      </c>
      <c r="O2053">
        <f t="shared" si="329"/>
        <v>1.1935946965393462</v>
      </c>
    </row>
    <row r="2054" spans="1:15">
      <c r="A2054">
        <f t="shared" si="324"/>
        <v>2053</v>
      </c>
      <c r="B2054">
        <f>train!G2054</f>
        <v>195</v>
      </c>
      <c r="C2054">
        <f>train!J2054</f>
        <v>198.5</v>
      </c>
      <c r="D2054">
        <f>train!M2054</f>
        <v>304.3</v>
      </c>
      <c r="E2054">
        <f>train!P2054</f>
        <v>14.8</v>
      </c>
      <c r="F2054" s="4">
        <f t="shared" si="320"/>
        <v>0.55476529160739685</v>
      </c>
      <c r="G2054" s="4">
        <f t="shared" si="321"/>
        <v>0.5524631227386585</v>
      </c>
      <c r="H2054" s="4">
        <f t="shared" si="322"/>
        <v>0.5524631227386585</v>
      </c>
      <c r="I2054" s="4">
        <f t="shared" si="323"/>
        <v>0.74</v>
      </c>
      <c r="J2054">
        <f t="shared" si="325"/>
        <v>1</v>
      </c>
      <c r="K2054" t="str">
        <f>train!T2054</f>
        <v>no</v>
      </c>
      <c r="L2054">
        <f t="shared" si="326"/>
        <v>1.128143884114172</v>
      </c>
      <c r="M2054">
        <f t="shared" si="327"/>
        <v>1.2107004306369682</v>
      </c>
      <c r="N2054">
        <f t="shared" si="328"/>
        <v>1.2107004306369682</v>
      </c>
      <c r="O2054">
        <f t="shared" si="329"/>
        <v>1.2107004306369682</v>
      </c>
    </row>
    <row r="2055" spans="1:15">
      <c r="A2055">
        <f t="shared" si="324"/>
        <v>2054</v>
      </c>
      <c r="B2055">
        <f>train!G2055</f>
        <v>110</v>
      </c>
      <c r="C2055">
        <f>train!J2055</f>
        <v>147.30000000000001</v>
      </c>
      <c r="D2055">
        <f>train!M2055</f>
        <v>190.5</v>
      </c>
      <c r="E2055">
        <f>train!P2055</f>
        <v>6.4</v>
      </c>
      <c r="F2055" s="4">
        <f t="shared" si="320"/>
        <v>0.31294452347083929</v>
      </c>
      <c r="G2055" s="4">
        <f t="shared" si="321"/>
        <v>0.4099638185360423</v>
      </c>
      <c r="H2055" s="4">
        <f t="shared" si="322"/>
        <v>0.4099638185360423</v>
      </c>
      <c r="I2055" s="4">
        <f t="shared" si="323"/>
        <v>0.32</v>
      </c>
      <c r="J2055">
        <f t="shared" si="325"/>
        <v>2</v>
      </c>
      <c r="K2055" t="str">
        <f>train!T2055</f>
        <v>no</v>
      </c>
      <c r="L2055">
        <f t="shared" si="326"/>
        <v>1.128143884114172</v>
      </c>
      <c r="M2055">
        <f t="shared" si="327"/>
        <v>0.73244449604573914</v>
      </c>
      <c r="N2055">
        <f t="shared" si="328"/>
        <v>0.73244449604573914</v>
      </c>
      <c r="O2055">
        <f t="shared" si="329"/>
        <v>0.73244449604573914</v>
      </c>
    </row>
    <row r="2056" spans="1:15">
      <c r="A2056">
        <f t="shared" si="324"/>
        <v>2055</v>
      </c>
      <c r="B2056">
        <f>train!G2056</f>
        <v>147.1</v>
      </c>
      <c r="C2056">
        <f>train!J2056</f>
        <v>161</v>
      </c>
      <c r="D2056">
        <f>train!M2056</f>
        <v>275.89999999999998</v>
      </c>
      <c r="E2056">
        <f>train!P2056</f>
        <v>9</v>
      </c>
      <c r="F2056" s="4">
        <f t="shared" si="320"/>
        <v>0.41849217638691322</v>
      </c>
      <c r="G2056" s="4">
        <f t="shared" si="321"/>
        <v>0.44809351516838297</v>
      </c>
      <c r="H2056" s="4">
        <f t="shared" si="322"/>
        <v>0.44809351516838297</v>
      </c>
      <c r="I2056" s="4">
        <f t="shared" si="323"/>
        <v>0.45</v>
      </c>
      <c r="J2056">
        <f t="shared" si="325"/>
        <v>2</v>
      </c>
      <c r="K2056" t="str">
        <f>train!T2056</f>
        <v>yes</v>
      </c>
      <c r="L2056">
        <f t="shared" si="326"/>
        <v>1.128143884114172</v>
      </c>
      <c r="M2056">
        <f t="shared" si="327"/>
        <v>0.88272945932996427</v>
      </c>
      <c r="N2056">
        <f t="shared" si="328"/>
        <v>0.88272945932996427</v>
      </c>
      <c r="O2056">
        <f t="shared" si="329"/>
        <v>0.88272945932996427</v>
      </c>
    </row>
    <row r="2057" spans="1:15">
      <c r="A2057">
        <f t="shared" si="324"/>
        <v>2056</v>
      </c>
      <c r="B2057">
        <f>train!G2057</f>
        <v>156</v>
      </c>
      <c r="C2057">
        <f>train!J2057</f>
        <v>256.8</v>
      </c>
      <c r="D2057">
        <f>train!M2057</f>
        <v>175.3</v>
      </c>
      <c r="E2057">
        <f>train!P2057</f>
        <v>11.9</v>
      </c>
      <c r="F2057" s="4">
        <f t="shared" si="320"/>
        <v>0.44381223328591751</v>
      </c>
      <c r="G2057" s="4">
        <f t="shared" si="321"/>
        <v>0.7147230726412469</v>
      </c>
      <c r="H2057" s="4">
        <f t="shared" si="322"/>
        <v>0.7147230726412469</v>
      </c>
      <c r="I2057" s="4">
        <f t="shared" si="323"/>
        <v>0.59499999999999997</v>
      </c>
      <c r="J2057">
        <f t="shared" si="325"/>
        <v>1</v>
      </c>
      <c r="K2057" t="str">
        <f>train!T2057</f>
        <v>no</v>
      </c>
      <c r="L2057">
        <f t="shared" si="326"/>
        <v>1.128143884114172</v>
      </c>
      <c r="M2057">
        <f t="shared" si="327"/>
        <v>1.2540544005527527</v>
      </c>
      <c r="N2057">
        <f t="shared" si="328"/>
        <v>1.2540544005527527</v>
      </c>
      <c r="O2057">
        <f t="shared" si="329"/>
        <v>1.2540544005527527</v>
      </c>
    </row>
    <row r="2058" spans="1:15">
      <c r="A2058">
        <f t="shared" si="324"/>
        <v>2057</v>
      </c>
      <c r="B2058">
        <f>train!G2058</f>
        <v>98.2</v>
      </c>
      <c r="C2058">
        <f>train!J2058</f>
        <v>186.7</v>
      </c>
      <c r="D2058">
        <f>train!M2058</f>
        <v>146.69999999999999</v>
      </c>
      <c r="E2058">
        <f>train!P2058</f>
        <v>9.3000000000000007</v>
      </c>
      <c r="F2058" s="4">
        <f t="shared" si="320"/>
        <v>0.27937411095305831</v>
      </c>
      <c r="G2058" s="4">
        <f t="shared" si="321"/>
        <v>0.5196214862232118</v>
      </c>
      <c r="H2058" s="4">
        <f t="shared" si="322"/>
        <v>0.5196214862232118</v>
      </c>
      <c r="I2058" s="4">
        <f t="shared" si="323"/>
        <v>0.46500000000000002</v>
      </c>
      <c r="J2058">
        <f t="shared" si="325"/>
        <v>2</v>
      </c>
      <c r="K2058" t="str">
        <f>train!T2058</f>
        <v>no</v>
      </c>
      <c r="L2058">
        <f t="shared" si="326"/>
        <v>1.128143884114172</v>
      </c>
      <c r="M2058">
        <f t="shared" si="327"/>
        <v>0.91339360177332685</v>
      </c>
      <c r="N2058">
        <f t="shared" si="328"/>
        <v>0.91339360177332685</v>
      </c>
      <c r="O2058">
        <f t="shared" si="329"/>
        <v>0.91339360177332685</v>
      </c>
    </row>
    <row r="2059" spans="1:15">
      <c r="A2059">
        <f t="shared" si="324"/>
        <v>2058</v>
      </c>
      <c r="B2059">
        <f>train!G2059</f>
        <v>210.6</v>
      </c>
      <c r="C2059">
        <f>train!J2059</f>
        <v>153.1</v>
      </c>
      <c r="D2059">
        <f>train!M2059</f>
        <v>262.2</v>
      </c>
      <c r="E2059">
        <f>train!P2059</f>
        <v>11</v>
      </c>
      <c r="F2059" s="4">
        <f t="shared" si="320"/>
        <v>0.59914651493598858</v>
      </c>
      <c r="G2059" s="4">
        <f t="shared" si="321"/>
        <v>0.42610631784024489</v>
      </c>
      <c r="H2059" s="4">
        <f t="shared" si="322"/>
        <v>0.42610631784024489</v>
      </c>
      <c r="I2059" s="4">
        <f t="shared" si="323"/>
        <v>0.55000000000000004</v>
      </c>
      <c r="J2059">
        <f t="shared" si="325"/>
        <v>2</v>
      </c>
      <c r="K2059" t="str">
        <f>train!T2059</f>
        <v>no</v>
      </c>
      <c r="L2059">
        <f t="shared" si="326"/>
        <v>1.128143884114172</v>
      </c>
      <c r="M2059">
        <f t="shared" si="327"/>
        <v>1.0122300798566917</v>
      </c>
      <c r="N2059">
        <f t="shared" si="328"/>
        <v>1.0122300798566917</v>
      </c>
      <c r="O2059">
        <f t="shared" si="329"/>
        <v>1.0122300798566917</v>
      </c>
    </row>
    <row r="2060" spans="1:15">
      <c r="A2060">
        <f t="shared" si="324"/>
        <v>2059</v>
      </c>
      <c r="B2060">
        <f>train!G2060</f>
        <v>197.8</v>
      </c>
      <c r="C2060">
        <f>train!J2060</f>
        <v>133.9</v>
      </c>
      <c r="D2060">
        <f>train!M2060</f>
        <v>177.3</v>
      </c>
      <c r="E2060">
        <f>train!P2060</f>
        <v>10.9</v>
      </c>
      <c r="F2060" s="4">
        <f t="shared" si="320"/>
        <v>0.56273115220483649</v>
      </c>
      <c r="G2060" s="4">
        <f t="shared" si="321"/>
        <v>0.37266907876426386</v>
      </c>
      <c r="H2060" s="4">
        <f t="shared" si="322"/>
        <v>0.37266907876426386</v>
      </c>
      <c r="I2060" s="4">
        <f t="shared" si="323"/>
        <v>0.54500000000000004</v>
      </c>
      <c r="J2060">
        <f t="shared" si="325"/>
        <v>2</v>
      </c>
      <c r="K2060" t="str">
        <f>train!T2060</f>
        <v>yes</v>
      </c>
      <c r="L2060">
        <f t="shared" si="326"/>
        <v>1.128143884114172</v>
      </c>
      <c r="M2060">
        <f t="shared" si="327"/>
        <v>0.94416938850811771</v>
      </c>
      <c r="N2060">
        <f t="shared" si="328"/>
        <v>0.94416938850811771</v>
      </c>
      <c r="O2060">
        <f t="shared" si="329"/>
        <v>0.94416938850811771</v>
      </c>
    </row>
    <row r="2061" spans="1:15">
      <c r="A2061">
        <f t="shared" si="324"/>
        <v>2060</v>
      </c>
      <c r="B2061">
        <f>train!G2061</f>
        <v>123.8</v>
      </c>
      <c r="C2061">
        <f>train!J2061</f>
        <v>236.2</v>
      </c>
      <c r="D2061">
        <f>train!M2061</f>
        <v>73.2</v>
      </c>
      <c r="E2061">
        <f>train!P2061</f>
        <v>3.7</v>
      </c>
      <c r="F2061" s="4">
        <f t="shared" si="320"/>
        <v>0.35220483641536271</v>
      </c>
      <c r="G2061" s="4">
        <f t="shared" si="321"/>
        <v>0.65738936821597549</v>
      </c>
      <c r="H2061" s="4">
        <f t="shared" si="322"/>
        <v>0.65738936821597549</v>
      </c>
      <c r="I2061" s="4">
        <f t="shared" si="323"/>
        <v>0.185</v>
      </c>
      <c r="J2061">
        <f t="shared" si="325"/>
        <v>2</v>
      </c>
      <c r="K2061" t="str">
        <f>train!T2061</f>
        <v>no</v>
      </c>
      <c r="L2061">
        <f t="shared" si="326"/>
        <v>1.128143884114172</v>
      </c>
      <c r="M2061">
        <f t="shared" si="327"/>
        <v>1.0112343000913147</v>
      </c>
      <c r="N2061">
        <f t="shared" si="328"/>
        <v>1.0112343000913147</v>
      </c>
      <c r="O2061">
        <f t="shared" si="329"/>
        <v>1.0112343000913147</v>
      </c>
    </row>
    <row r="2062" spans="1:15">
      <c r="A2062">
        <f t="shared" si="324"/>
        <v>2061</v>
      </c>
      <c r="B2062">
        <f>train!G2062</f>
        <v>117.6</v>
      </c>
      <c r="C2062">
        <f>train!J2062</f>
        <v>196.3</v>
      </c>
      <c r="D2062">
        <f>train!M2062</f>
        <v>157.4</v>
      </c>
      <c r="E2062">
        <f>train!P2062</f>
        <v>6.4</v>
      </c>
      <c r="F2062" s="4">
        <f t="shared" si="320"/>
        <v>0.33456614509246085</v>
      </c>
      <c r="G2062" s="4">
        <f t="shared" si="321"/>
        <v>0.5463401057612024</v>
      </c>
      <c r="H2062" s="4">
        <f t="shared" si="322"/>
        <v>0.5463401057612024</v>
      </c>
      <c r="I2062" s="4">
        <f t="shared" si="323"/>
        <v>0.32</v>
      </c>
      <c r="J2062">
        <f t="shared" si="325"/>
        <v>2</v>
      </c>
      <c r="K2062" t="str">
        <f>train!T2062</f>
        <v>no</v>
      </c>
      <c r="L2062">
        <f t="shared" si="326"/>
        <v>1.128143884114172</v>
      </c>
      <c r="M2062">
        <f t="shared" si="327"/>
        <v>0.90072722162059327</v>
      </c>
      <c r="N2062">
        <f t="shared" si="328"/>
        <v>0.90072722162059327</v>
      </c>
      <c r="O2062">
        <f t="shared" si="329"/>
        <v>0.90072722162059327</v>
      </c>
    </row>
    <row r="2063" spans="1:15">
      <c r="A2063">
        <f t="shared" si="324"/>
        <v>2062</v>
      </c>
      <c r="B2063">
        <f>train!G2063</f>
        <v>105.3</v>
      </c>
      <c r="C2063">
        <f>train!J2063</f>
        <v>197.4</v>
      </c>
      <c r="D2063">
        <f>train!M2063</f>
        <v>187.5</v>
      </c>
      <c r="E2063">
        <f>train!P2063</f>
        <v>8.6</v>
      </c>
      <c r="F2063" s="4">
        <f t="shared" si="320"/>
        <v>0.29957325746799429</v>
      </c>
      <c r="G2063" s="4">
        <f t="shared" si="321"/>
        <v>0.54940161424993039</v>
      </c>
      <c r="H2063" s="4">
        <f t="shared" si="322"/>
        <v>0.54940161424993039</v>
      </c>
      <c r="I2063" s="4">
        <f t="shared" si="323"/>
        <v>0.43</v>
      </c>
      <c r="J2063">
        <f t="shared" si="325"/>
        <v>2</v>
      </c>
      <c r="K2063" t="str">
        <f>train!T2063</f>
        <v>no</v>
      </c>
      <c r="L2063">
        <f t="shared" si="326"/>
        <v>1.128143884114172</v>
      </c>
      <c r="M2063">
        <f t="shared" si="327"/>
        <v>0.93719176483302702</v>
      </c>
      <c r="N2063">
        <f t="shared" si="328"/>
        <v>0.93719176483302702</v>
      </c>
      <c r="O2063">
        <f t="shared" si="329"/>
        <v>0.93719176483302702</v>
      </c>
    </row>
    <row r="2064" spans="1:15">
      <c r="A2064">
        <f t="shared" si="324"/>
        <v>2063</v>
      </c>
      <c r="B2064">
        <f>train!G2064</f>
        <v>111.7</v>
      </c>
      <c r="C2064">
        <f>train!J2064</f>
        <v>237.3</v>
      </c>
      <c r="D2064">
        <f>train!M2064</f>
        <v>253.5</v>
      </c>
      <c r="E2064">
        <f>train!P2064</f>
        <v>13.1</v>
      </c>
      <c r="F2064" s="4">
        <f t="shared" si="320"/>
        <v>0.31778093883357045</v>
      </c>
      <c r="G2064" s="4">
        <f t="shared" si="321"/>
        <v>0.66045087670470359</v>
      </c>
      <c r="H2064" s="4">
        <f t="shared" si="322"/>
        <v>0.66045087670470359</v>
      </c>
      <c r="I2064" s="4">
        <f t="shared" si="323"/>
        <v>0.65500000000000003</v>
      </c>
      <c r="J2064">
        <f t="shared" si="325"/>
        <v>1</v>
      </c>
      <c r="K2064" t="str">
        <f>train!T2064</f>
        <v>no</v>
      </c>
      <c r="L2064">
        <f t="shared" si="326"/>
        <v>1.128143884114172</v>
      </c>
      <c r="M2064">
        <f t="shared" si="327"/>
        <v>1.1842298958251174</v>
      </c>
      <c r="N2064">
        <f t="shared" si="328"/>
        <v>1.1842298958251174</v>
      </c>
      <c r="O2064">
        <f t="shared" si="329"/>
        <v>1.1842298958251174</v>
      </c>
    </row>
    <row r="2065" spans="1:15">
      <c r="A2065">
        <f t="shared" si="324"/>
        <v>2064</v>
      </c>
      <c r="B2065">
        <f>train!G2065</f>
        <v>159.30000000000001</v>
      </c>
      <c r="C2065">
        <f>train!J2065</f>
        <v>202.3</v>
      </c>
      <c r="D2065">
        <f>train!M2065</f>
        <v>229</v>
      </c>
      <c r="E2065">
        <f>train!P2065</f>
        <v>9.5</v>
      </c>
      <c r="F2065" s="4">
        <f t="shared" si="320"/>
        <v>0.45320056899004268</v>
      </c>
      <c r="G2065" s="4">
        <f t="shared" si="321"/>
        <v>0.56303924297244645</v>
      </c>
      <c r="H2065" s="4">
        <f t="shared" si="322"/>
        <v>0.56303924297244645</v>
      </c>
      <c r="I2065" s="4">
        <f t="shared" si="323"/>
        <v>0.47499999999999998</v>
      </c>
      <c r="J2065">
        <f t="shared" si="325"/>
        <v>2</v>
      </c>
      <c r="K2065" t="str">
        <f>train!T2065</f>
        <v>no</v>
      </c>
      <c r="L2065">
        <f t="shared" si="326"/>
        <v>1.128143884114172</v>
      </c>
      <c r="M2065">
        <f t="shared" si="327"/>
        <v>1.0320087858089531</v>
      </c>
      <c r="N2065">
        <f t="shared" si="328"/>
        <v>1.0320087858089531</v>
      </c>
      <c r="O2065">
        <f t="shared" si="329"/>
        <v>1.0320087858089531</v>
      </c>
    </row>
    <row r="2066" spans="1:15">
      <c r="A2066">
        <f t="shared" si="324"/>
        <v>2065</v>
      </c>
      <c r="B2066">
        <f>train!G2066</f>
        <v>81.7</v>
      </c>
      <c r="C2066">
        <f>train!J2066</f>
        <v>210.2</v>
      </c>
      <c r="D2066">
        <f>train!M2066</f>
        <v>212</v>
      </c>
      <c r="E2066">
        <f>train!P2066</f>
        <v>11.3</v>
      </c>
      <c r="F2066" s="4">
        <f t="shared" si="320"/>
        <v>0.23243243243243245</v>
      </c>
      <c r="G2066" s="4">
        <f t="shared" si="321"/>
        <v>0.58502644030058437</v>
      </c>
      <c r="H2066" s="4">
        <f t="shared" si="322"/>
        <v>0.58502644030058437</v>
      </c>
      <c r="I2066" s="4">
        <f t="shared" si="323"/>
        <v>0.56500000000000006</v>
      </c>
      <c r="J2066">
        <f t="shared" si="325"/>
        <v>2</v>
      </c>
      <c r="K2066" t="str">
        <f>train!T2066</f>
        <v>yes</v>
      </c>
      <c r="L2066">
        <f t="shared" si="326"/>
        <v>1.128143884114172</v>
      </c>
      <c r="M2066">
        <f t="shared" si="327"/>
        <v>1.0284754286554461</v>
      </c>
      <c r="N2066">
        <f t="shared" si="328"/>
        <v>1.0284754286554461</v>
      </c>
      <c r="O2066">
        <f t="shared" si="329"/>
        <v>1.0284754286554461</v>
      </c>
    </row>
    <row r="2067" spans="1:15">
      <c r="A2067">
        <f t="shared" si="324"/>
        <v>2066</v>
      </c>
      <c r="B2067">
        <f>train!G2067</f>
        <v>238</v>
      </c>
      <c r="C2067">
        <f>train!J2067</f>
        <v>209.6</v>
      </c>
      <c r="D2067">
        <f>train!M2067</f>
        <v>233</v>
      </c>
      <c r="E2067">
        <f>train!P2067</f>
        <v>10</v>
      </c>
      <c r="F2067" s="4">
        <f t="shared" si="320"/>
        <v>0.67709815078236135</v>
      </c>
      <c r="G2067" s="4">
        <f t="shared" si="321"/>
        <v>0.58335652657946002</v>
      </c>
      <c r="H2067" s="4">
        <f t="shared" si="322"/>
        <v>0.58335652657946002</v>
      </c>
      <c r="I2067" s="4">
        <f t="shared" si="323"/>
        <v>0.5</v>
      </c>
      <c r="J2067">
        <f t="shared" si="325"/>
        <v>1</v>
      </c>
      <c r="K2067" t="str">
        <f>train!T2067</f>
        <v>no</v>
      </c>
      <c r="L2067">
        <f t="shared" si="326"/>
        <v>1.128143884114172</v>
      </c>
      <c r="M2067">
        <f t="shared" si="327"/>
        <v>1.1785888087024237</v>
      </c>
      <c r="N2067">
        <f t="shared" si="328"/>
        <v>1.1785888087024237</v>
      </c>
      <c r="O2067">
        <f t="shared" si="329"/>
        <v>1.1785888087024237</v>
      </c>
    </row>
    <row r="2068" spans="1:15">
      <c r="A2068">
        <f t="shared" si="324"/>
        <v>2067</v>
      </c>
      <c r="B2068">
        <f>train!G2068</f>
        <v>128.1</v>
      </c>
      <c r="C2068">
        <f>train!J2068</f>
        <v>247.7</v>
      </c>
      <c r="D2068">
        <f>train!M2068</f>
        <v>199.7</v>
      </c>
      <c r="E2068">
        <f>train!P2068</f>
        <v>15.6</v>
      </c>
      <c r="F2068" s="4">
        <f t="shared" si="320"/>
        <v>0.36443812233285916</v>
      </c>
      <c r="G2068" s="4">
        <f t="shared" si="321"/>
        <v>0.68939604787085995</v>
      </c>
      <c r="H2068" s="4">
        <f t="shared" si="322"/>
        <v>0.68939604787085995</v>
      </c>
      <c r="I2068" s="4">
        <f t="shared" si="323"/>
        <v>0.78</v>
      </c>
      <c r="J2068">
        <f t="shared" si="325"/>
        <v>1</v>
      </c>
      <c r="K2068" t="str">
        <f>train!T2068</f>
        <v>no</v>
      </c>
      <c r="L2068">
        <f t="shared" si="326"/>
        <v>1.128143884114172</v>
      </c>
      <c r="M2068">
        <f t="shared" si="327"/>
        <v>1.3006725055329731</v>
      </c>
      <c r="N2068">
        <f t="shared" si="328"/>
        <v>1.3006725055329731</v>
      </c>
      <c r="O2068">
        <f t="shared" si="329"/>
        <v>1.3006725055329731</v>
      </c>
    </row>
    <row r="2069" spans="1:15">
      <c r="A2069">
        <f t="shared" si="324"/>
        <v>2068</v>
      </c>
      <c r="B2069">
        <f>train!G2069</f>
        <v>171.2</v>
      </c>
      <c r="C2069">
        <f>train!J2069</f>
        <v>193.6</v>
      </c>
      <c r="D2069">
        <f>train!M2069</f>
        <v>196.5</v>
      </c>
      <c r="E2069">
        <f>train!P2069</f>
        <v>10.199999999999999</v>
      </c>
      <c r="F2069" s="4">
        <f t="shared" si="320"/>
        <v>0.4870554765291607</v>
      </c>
      <c r="G2069" s="4">
        <f t="shared" si="321"/>
        <v>0.53882549401614244</v>
      </c>
      <c r="H2069" s="4">
        <f t="shared" si="322"/>
        <v>0.53882549401614244</v>
      </c>
      <c r="I2069" s="4">
        <f t="shared" si="323"/>
        <v>0.51</v>
      </c>
      <c r="J2069">
        <f t="shared" si="325"/>
        <v>2</v>
      </c>
      <c r="K2069" t="str">
        <f>train!T2069</f>
        <v>no</v>
      </c>
      <c r="L2069">
        <f t="shared" si="326"/>
        <v>1.128143884114172</v>
      </c>
      <c r="M2069">
        <f t="shared" si="327"/>
        <v>1.038262425025835</v>
      </c>
      <c r="N2069">
        <f t="shared" si="328"/>
        <v>1.038262425025835</v>
      </c>
      <c r="O2069">
        <f t="shared" si="329"/>
        <v>1.038262425025835</v>
      </c>
    </row>
    <row r="2070" spans="1:15">
      <c r="A2070">
        <f t="shared" si="324"/>
        <v>2069</v>
      </c>
      <c r="B2070">
        <f>train!G2070</f>
        <v>109</v>
      </c>
      <c r="C2070">
        <f>train!J2070</f>
        <v>259.3</v>
      </c>
      <c r="D2070">
        <f>train!M2070</f>
        <v>182.1</v>
      </c>
      <c r="E2070">
        <f>train!P2070</f>
        <v>13.3</v>
      </c>
      <c r="F2070" s="4">
        <f t="shared" si="320"/>
        <v>0.31009957325746801</v>
      </c>
      <c r="G2070" s="4">
        <f t="shared" si="321"/>
        <v>0.72168104647926523</v>
      </c>
      <c r="H2070" s="4">
        <f t="shared" si="322"/>
        <v>0.72168104647926523</v>
      </c>
      <c r="I2070" s="4">
        <f t="shared" si="323"/>
        <v>0.66500000000000004</v>
      </c>
      <c r="J2070">
        <f t="shared" si="325"/>
        <v>1</v>
      </c>
      <c r="K2070" t="str">
        <f>train!T2070</f>
        <v>yes</v>
      </c>
      <c r="L2070">
        <f t="shared" si="326"/>
        <v>1.128143884114172</v>
      </c>
      <c r="M2070">
        <f t="shared" si="327"/>
        <v>1.2569939582310166</v>
      </c>
      <c r="N2070">
        <f t="shared" si="328"/>
        <v>1.2569939582310166</v>
      </c>
      <c r="O2070">
        <f t="shared" si="329"/>
        <v>1.2569939582310166</v>
      </c>
    </row>
    <row r="2071" spans="1:15">
      <c r="A2071">
        <f t="shared" si="324"/>
        <v>2070</v>
      </c>
      <c r="B2071">
        <f>train!G2071</f>
        <v>220</v>
      </c>
      <c r="C2071">
        <f>train!J2071</f>
        <v>207.7</v>
      </c>
      <c r="D2071">
        <f>train!M2071</f>
        <v>168.4</v>
      </c>
      <c r="E2071">
        <f>train!P2071</f>
        <v>12.1</v>
      </c>
      <c r="F2071" s="4">
        <f t="shared" si="320"/>
        <v>0.62588904694167857</v>
      </c>
      <c r="G2071" s="4">
        <f t="shared" si="321"/>
        <v>0.57806846646256604</v>
      </c>
      <c r="H2071" s="4">
        <f t="shared" si="322"/>
        <v>0.57806846646256604</v>
      </c>
      <c r="I2071" s="4">
        <f t="shared" si="323"/>
        <v>0.60499999999999998</v>
      </c>
      <c r="J2071">
        <f t="shared" si="325"/>
        <v>1</v>
      </c>
      <c r="K2071" t="str">
        <f>train!T2071</f>
        <v>no</v>
      </c>
      <c r="L2071">
        <f t="shared" si="326"/>
        <v>1.128143884114172</v>
      </c>
      <c r="M2071">
        <f t="shared" si="327"/>
        <v>1.1941894334310317</v>
      </c>
      <c r="N2071">
        <f t="shared" si="328"/>
        <v>1.1941894334310317</v>
      </c>
      <c r="O2071">
        <f t="shared" si="329"/>
        <v>1.1941894334310317</v>
      </c>
    </row>
    <row r="2072" spans="1:15">
      <c r="A2072">
        <f t="shared" si="324"/>
        <v>2071</v>
      </c>
      <c r="B2072">
        <f>train!G2072</f>
        <v>55.6</v>
      </c>
      <c r="C2072">
        <f>train!J2072</f>
        <v>242.7</v>
      </c>
      <c r="D2072">
        <f>train!M2072</f>
        <v>176.3</v>
      </c>
      <c r="E2072">
        <f>train!P2072</f>
        <v>11.3</v>
      </c>
      <c r="F2072" s="4">
        <f t="shared" si="320"/>
        <v>0.1581792318634424</v>
      </c>
      <c r="G2072" s="4">
        <f t="shared" si="321"/>
        <v>0.67548010019482319</v>
      </c>
      <c r="H2072" s="4">
        <f t="shared" si="322"/>
        <v>0.67548010019482319</v>
      </c>
      <c r="I2072" s="4">
        <f t="shared" si="323"/>
        <v>0.56500000000000006</v>
      </c>
      <c r="J2072">
        <f t="shared" si="325"/>
        <v>2</v>
      </c>
      <c r="K2072" t="str">
        <f>train!T2072</f>
        <v>no</v>
      </c>
      <c r="L2072">
        <f t="shared" si="326"/>
        <v>1.128143884114172</v>
      </c>
      <c r="M2072">
        <f t="shared" si="327"/>
        <v>1.1210675273645765</v>
      </c>
      <c r="N2072">
        <f t="shared" si="328"/>
        <v>1.1210675273645765</v>
      </c>
      <c r="O2072">
        <f t="shared" si="329"/>
        <v>1.1210675273645765</v>
      </c>
    </row>
    <row r="2073" spans="1:15">
      <c r="A2073">
        <f t="shared" si="324"/>
        <v>2072</v>
      </c>
      <c r="B2073">
        <f>train!G2073</f>
        <v>207.6</v>
      </c>
      <c r="C2073">
        <f>train!J2073</f>
        <v>229</v>
      </c>
      <c r="D2073">
        <f>train!M2073</f>
        <v>162.6</v>
      </c>
      <c r="E2073">
        <f>train!P2073</f>
        <v>13.3</v>
      </c>
      <c r="F2073" s="4">
        <f t="shared" si="320"/>
        <v>0.59061166429587486</v>
      </c>
      <c r="G2073" s="4">
        <f t="shared" si="321"/>
        <v>0.63735040356248263</v>
      </c>
      <c r="H2073" s="4">
        <f t="shared" si="322"/>
        <v>0.63735040356248263</v>
      </c>
      <c r="I2073" s="4">
        <f t="shared" si="323"/>
        <v>0.66500000000000004</v>
      </c>
      <c r="J2073">
        <f t="shared" si="325"/>
        <v>1</v>
      </c>
      <c r="K2073" t="str">
        <f>train!T2073</f>
        <v>no</v>
      </c>
      <c r="L2073">
        <f t="shared" si="326"/>
        <v>1.128143884114172</v>
      </c>
      <c r="M2073">
        <f t="shared" si="327"/>
        <v>1.2662852016212074</v>
      </c>
      <c r="N2073">
        <f t="shared" si="328"/>
        <v>1.2662852016212074</v>
      </c>
      <c r="O2073">
        <f t="shared" si="329"/>
        <v>1.2662852016212074</v>
      </c>
    </row>
    <row r="2074" spans="1:15">
      <c r="A2074">
        <f t="shared" si="324"/>
        <v>2073</v>
      </c>
      <c r="B2074">
        <f>train!G2074</f>
        <v>109.6</v>
      </c>
      <c r="C2074">
        <f>train!J2074</f>
        <v>249.3</v>
      </c>
      <c r="D2074">
        <f>train!M2074</f>
        <v>321.2</v>
      </c>
      <c r="E2074">
        <f>train!P2074</f>
        <v>8.3000000000000007</v>
      </c>
      <c r="F2074" s="4">
        <f t="shared" si="320"/>
        <v>0.31180654338549074</v>
      </c>
      <c r="G2074" s="4">
        <f t="shared" si="321"/>
        <v>0.69384915112719181</v>
      </c>
      <c r="H2074" s="4">
        <f t="shared" si="322"/>
        <v>0.69384915112719181</v>
      </c>
      <c r="I2074" s="4">
        <f t="shared" si="323"/>
        <v>0.41500000000000004</v>
      </c>
      <c r="J2074">
        <f t="shared" si="325"/>
        <v>2</v>
      </c>
      <c r="K2074" t="str">
        <f>train!T2074</f>
        <v>yes</v>
      </c>
      <c r="L2074">
        <f t="shared" si="326"/>
        <v>1.128143884114172</v>
      </c>
      <c r="M2074">
        <f t="shared" si="327"/>
        <v>1.1100908113924093</v>
      </c>
      <c r="N2074">
        <f t="shared" si="328"/>
        <v>1.1100908113924093</v>
      </c>
      <c r="O2074">
        <f t="shared" si="329"/>
        <v>1.1100908113924093</v>
      </c>
    </row>
    <row r="2075" spans="1:15">
      <c r="A2075">
        <f t="shared" si="324"/>
        <v>2074</v>
      </c>
      <c r="B2075">
        <f>train!G2075</f>
        <v>197.2</v>
      </c>
      <c r="C2075">
        <f>train!J2075</f>
        <v>242.3</v>
      </c>
      <c r="D2075">
        <f>train!M2075</f>
        <v>192</v>
      </c>
      <c r="E2075">
        <f>train!P2075</f>
        <v>11</v>
      </c>
      <c r="F2075" s="4">
        <f t="shared" si="320"/>
        <v>0.56102418207681359</v>
      </c>
      <c r="G2075" s="4">
        <f t="shared" si="321"/>
        <v>0.67436682438074036</v>
      </c>
      <c r="H2075" s="4">
        <f t="shared" si="322"/>
        <v>0.67436682438074036</v>
      </c>
      <c r="I2075" s="4">
        <f t="shared" si="323"/>
        <v>0.55000000000000004</v>
      </c>
      <c r="J2075">
        <f t="shared" si="325"/>
        <v>1</v>
      </c>
      <c r="K2075" t="str">
        <f>train!T2075</f>
        <v>no</v>
      </c>
      <c r="L2075">
        <f t="shared" si="326"/>
        <v>1.128143884114172</v>
      </c>
      <c r="M2075">
        <f t="shared" si="327"/>
        <v>1.2356331820268045</v>
      </c>
      <c r="N2075">
        <f t="shared" si="328"/>
        <v>1.2356331820268045</v>
      </c>
      <c r="O2075">
        <f t="shared" si="329"/>
        <v>1.2356331820268045</v>
      </c>
    </row>
    <row r="2076" spans="1:15">
      <c r="A2076">
        <f t="shared" si="324"/>
        <v>2075</v>
      </c>
      <c r="B2076">
        <f>train!G2076</f>
        <v>175.7</v>
      </c>
      <c r="C2076">
        <f>train!J2076</f>
        <v>168.6</v>
      </c>
      <c r="D2076">
        <f>train!M2076</f>
        <v>198.9</v>
      </c>
      <c r="E2076">
        <f>train!P2076</f>
        <v>14.6</v>
      </c>
      <c r="F2076" s="4">
        <f t="shared" si="320"/>
        <v>0.4998577524893314</v>
      </c>
      <c r="G2076" s="4">
        <f t="shared" si="321"/>
        <v>0.46924575563595877</v>
      </c>
      <c r="H2076" s="4">
        <f t="shared" si="322"/>
        <v>0.46924575563595877</v>
      </c>
      <c r="I2076" s="4">
        <f t="shared" si="323"/>
        <v>0.73</v>
      </c>
      <c r="J2076">
        <f t="shared" si="325"/>
        <v>2</v>
      </c>
      <c r="K2076" t="str">
        <f>train!T2076</f>
        <v>no</v>
      </c>
      <c r="L2076">
        <f t="shared" si="326"/>
        <v>1.128143884114172</v>
      </c>
      <c r="M2076">
        <f t="shared" si="327"/>
        <v>1.1059570204526075</v>
      </c>
      <c r="N2076">
        <f t="shared" si="328"/>
        <v>1.1059570204526075</v>
      </c>
      <c r="O2076">
        <f t="shared" si="329"/>
        <v>1.1059570204526075</v>
      </c>
    </row>
    <row r="2077" spans="1:15">
      <c r="A2077">
        <f t="shared" si="324"/>
        <v>2076</v>
      </c>
      <c r="B2077">
        <f>train!G2077</f>
        <v>205.2</v>
      </c>
      <c r="C2077">
        <f>train!J2077</f>
        <v>184.8</v>
      </c>
      <c r="D2077">
        <f>train!M2077</f>
        <v>176.1</v>
      </c>
      <c r="E2077">
        <f>train!P2077</f>
        <v>7</v>
      </c>
      <c r="F2077" s="4">
        <f t="shared" si="320"/>
        <v>0.58378378378378371</v>
      </c>
      <c r="G2077" s="4">
        <f t="shared" si="321"/>
        <v>0.51433342610631783</v>
      </c>
      <c r="H2077" s="4">
        <f t="shared" si="322"/>
        <v>0.51433342610631783</v>
      </c>
      <c r="I2077" s="4">
        <f t="shared" si="323"/>
        <v>0.35</v>
      </c>
      <c r="J2077">
        <f t="shared" si="325"/>
        <v>2</v>
      </c>
      <c r="K2077" t="str">
        <f>train!T2077</f>
        <v>no</v>
      </c>
      <c r="L2077">
        <f t="shared" si="326"/>
        <v>1.128143884114172</v>
      </c>
      <c r="M2077">
        <f t="shared" si="327"/>
        <v>0.99618334287892896</v>
      </c>
      <c r="N2077">
        <f t="shared" si="328"/>
        <v>0.99618334287892896</v>
      </c>
      <c r="O2077">
        <f t="shared" si="329"/>
        <v>0.99618334287892896</v>
      </c>
    </row>
    <row r="2078" spans="1:15">
      <c r="A2078">
        <f t="shared" si="324"/>
        <v>2077</v>
      </c>
      <c r="B2078">
        <f>train!G2078</f>
        <v>193.1</v>
      </c>
      <c r="C2078">
        <f>train!J2078</f>
        <v>111.6</v>
      </c>
      <c r="D2078">
        <f>train!M2078</f>
        <v>227.4</v>
      </c>
      <c r="E2078">
        <f>train!P2078</f>
        <v>12.1</v>
      </c>
      <c r="F2078" s="4">
        <f t="shared" si="320"/>
        <v>0.5493598862019915</v>
      </c>
      <c r="G2078" s="4">
        <f t="shared" si="321"/>
        <v>0.31060395212913999</v>
      </c>
      <c r="H2078" s="4">
        <f t="shared" si="322"/>
        <v>0.31060395212913999</v>
      </c>
      <c r="I2078" s="4">
        <f t="shared" si="323"/>
        <v>0.60499999999999998</v>
      </c>
      <c r="J2078">
        <f t="shared" si="325"/>
        <v>2</v>
      </c>
      <c r="K2078" t="str">
        <f>train!T2078</f>
        <v>no</v>
      </c>
      <c r="L2078">
        <f t="shared" si="326"/>
        <v>1.128143884114172</v>
      </c>
      <c r="M2078">
        <f t="shared" si="327"/>
        <v>0.92777740580612722</v>
      </c>
      <c r="N2078">
        <f t="shared" si="328"/>
        <v>0.92777740580612722</v>
      </c>
      <c r="O2078">
        <f t="shared" si="329"/>
        <v>0.92777740580612722</v>
      </c>
    </row>
    <row r="2079" spans="1:15">
      <c r="A2079">
        <f t="shared" si="324"/>
        <v>2078</v>
      </c>
      <c r="B2079">
        <f>train!G2079</f>
        <v>232.6</v>
      </c>
      <c r="C2079">
        <f>train!J2079</f>
        <v>153.19999999999999</v>
      </c>
      <c r="D2079">
        <f>train!M2079</f>
        <v>286.7</v>
      </c>
      <c r="E2079">
        <f>train!P2079</f>
        <v>4.7</v>
      </c>
      <c r="F2079" s="4">
        <f t="shared" si="320"/>
        <v>0.66173541963015647</v>
      </c>
      <c r="G2079" s="4">
        <f t="shared" si="321"/>
        <v>0.42638463679376559</v>
      </c>
      <c r="H2079" s="4">
        <f t="shared" si="322"/>
        <v>0.42638463679376559</v>
      </c>
      <c r="I2079" s="4">
        <f t="shared" si="323"/>
        <v>0.23500000000000001</v>
      </c>
      <c r="J2079">
        <f t="shared" si="325"/>
        <v>2</v>
      </c>
      <c r="K2079" t="str">
        <f>train!T2079</f>
        <v>no</v>
      </c>
      <c r="L2079">
        <f t="shared" si="326"/>
        <v>1.128143884114172</v>
      </c>
      <c r="M2079">
        <f t="shared" si="327"/>
        <v>0.92559520449308841</v>
      </c>
      <c r="N2079">
        <f t="shared" si="328"/>
        <v>0.92559520449308841</v>
      </c>
      <c r="O2079">
        <f t="shared" si="329"/>
        <v>0.92559520449308841</v>
      </c>
    </row>
    <row r="2080" spans="1:15">
      <c r="A2080">
        <f t="shared" si="324"/>
        <v>2079</v>
      </c>
      <c r="B2080">
        <f>train!G2080</f>
        <v>102.7</v>
      </c>
      <c r="C2080">
        <f>train!J2080</f>
        <v>149.30000000000001</v>
      </c>
      <c r="D2080">
        <f>train!M2080</f>
        <v>188.1</v>
      </c>
      <c r="E2080">
        <f>train!P2080</f>
        <v>11</v>
      </c>
      <c r="F2080" s="4">
        <f t="shared" si="320"/>
        <v>0.292176386913229</v>
      </c>
      <c r="G2080" s="4">
        <f t="shared" si="321"/>
        <v>0.41553019760645704</v>
      </c>
      <c r="H2080" s="4">
        <f t="shared" si="322"/>
        <v>0.41553019760645704</v>
      </c>
      <c r="I2080" s="4">
        <f t="shared" si="323"/>
        <v>0.55000000000000004</v>
      </c>
      <c r="J2080">
        <f t="shared" si="325"/>
        <v>2</v>
      </c>
      <c r="K2080" t="str">
        <f>train!T2080</f>
        <v>no</v>
      </c>
      <c r="L2080">
        <f t="shared" si="326"/>
        <v>1.128143884114172</v>
      </c>
      <c r="M2080">
        <f t="shared" si="327"/>
        <v>0.85626966039641472</v>
      </c>
      <c r="N2080">
        <f t="shared" si="328"/>
        <v>0.85626966039641472</v>
      </c>
      <c r="O2080">
        <f t="shared" si="329"/>
        <v>0.85626966039641472</v>
      </c>
    </row>
    <row r="2081" spans="1:15">
      <c r="A2081">
        <f t="shared" si="324"/>
        <v>2080</v>
      </c>
      <c r="B2081">
        <f>train!G2081</f>
        <v>263.10000000000002</v>
      </c>
      <c r="C2081">
        <f>train!J2081</f>
        <v>279.3</v>
      </c>
      <c r="D2081">
        <f>train!M2081</f>
        <v>127.1</v>
      </c>
      <c r="E2081">
        <f>train!P2081</f>
        <v>9.6999999999999993</v>
      </c>
      <c r="F2081" s="4">
        <f t="shared" si="320"/>
        <v>0.74850640113798017</v>
      </c>
      <c r="G2081" s="4">
        <f t="shared" si="321"/>
        <v>0.77734483718341219</v>
      </c>
      <c r="H2081" s="4">
        <f t="shared" si="322"/>
        <v>0.77734483718341219</v>
      </c>
      <c r="I2081" s="4">
        <f t="shared" si="323"/>
        <v>0.48499999999999999</v>
      </c>
      <c r="J2081">
        <f t="shared" si="325"/>
        <v>1</v>
      </c>
      <c r="K2081" t="str">
        <f>train!T2081</f>
        <v>no</v>
      </c>
      <c r="L2081">
        <f t="shared" si="326"/>
        <v>1.128143884114172</v>
      </c>
      <c r="M2081">
        <f t="shared" si="327"/>
        <v>1.4156330118840623</v>
      </c>
      <c r="N2081">
        <f t="shared" si="328"/>
        <v>1.4156330118840623</v>
      </c>
      <c r="O2081">
        <f t="shared" si="329"/>
        <v>1.4156330118840623</v>
      </c>
    </row>
    <row r="2082" spans="1:15">
      <c r="A2082">
        <f t="shared" si="324"/>
        <v>2081</v>
      </c>
      <c r="B2082">
        <f>train!G2082</f>
        <v>197</v>
      </c>
      <c r="C2082">
        <f>train!J2082</f>
        <v>201</v>
      </c>
      <c r="D2082">
        <f>train!M2082</f>
        <v>151.19999999999999</v>
      </c>
      <c r="E2082">
        <f>train!P2082</f>
        <v>11.6</v>
      </c>
      <c r="F2082" s="4">
        <f t="shared" si="320"/>
        <v>0.5604551920341394</v>
      </c>
      <c r="G2082" s="4">
        <f t="shared" si="321"/>
        <v>0.55942109657667682</v>
      </c>
      <c r="H2082" s="4">
        <f t="shared" si="322"/>
        <v>0.55942109657667682</v>
      </c>
      <c r="I2082" s="4">
        <f t="shared" si="323"/>
        <v>0.57999999999999996</v>
      </c>
      <c r="J2082">
        <f t="shared" si="325"/>
        <v>1</v>
      </c>
      <c r="K2082" t="str">
        <f>train!T2082</f>
        <v>no</v>
      </c>
      <c r="L2082">
        <f t="shared" si="326"/>
        <v>1.128143884114172</v>
      </c>
      <c r="M2082">
        <f t="shared" si="327"/>
        <v>1.1297849126573285</v>
      </c>
      <c r="N2082">
        <f t="shared" si="328"/>
        <v>1.1297849126573285</v>
      </c>
      <c r="O2082">
        <f t="shared" si="329"/>
        <v>1.1297849126573285</v>
      </c>
    </row>
    <row r="2083" spans="1:15">
      <c r="A2083">
        <f t="shared" si="324"/>
        <v>2082</v>
      </c>
      <c r="B2083">
        <f>train!G2083</f>
        <v>169.3</v>
      </c>
      <c r="C2083">
        <f>train!J2083</f>
        <v>156</v>
      </c>
      <c r="D2083">
        <f>train!M2083</f>
        <v>210.8</v>
      </c>
      <c r="E2083">
        <f>train!P2083</f>
        <v>11.6</v>
      </c>
      <c r="F2083" s="4">
        <f t="shared" si="320"/>
        <v>0.48165007112375535</v>
      </c>
      <c r="G2083" s="4">
        <f t="shared" si="321"/>
        <v>0.43417756749234621</v>
      </c>
      <c r="H2083" s="4">
        <f t="shared" si="322"/>
        <v>0.43417756749234621</v>
      </c>
      <c r="I2083" s="4">
        <f t="shared" si="323"/>
        <v>0.57999999999999996</v>
      </c>
      <c r="J2083">
        <f t="shared" si="325"/>
        <v>2</v>
      </c>
      <c r="K2083" t="str">
        <f>train!T2083</f>
        <v>no</v>
      </c>
      <c r="L2083">
        <f t="shared" si="326"/>
        <v>1.128143884114172</v>
      </c>
      <c r="M2083">
        <f t="shared" si="327"/>
        <v>0.97232047764132812</v>
      </c>
      <c r="N2083">
        <f t="shared" si="328"/>
        <v>0.97232047764132812</v>
      </c>
      <c r="O2083">
        <f t="shared" si="329"/>
        <v>0.97232047764132812</v>
      </c>
    </row>
    <row r="2084" spans="1:15">
      <c r="A2084">
        <f t="shared" si="324"/>
        <v>2083</v>
      </c>
      <c r="B2084">
        <f>train!G2084</f>
        <v>201.5</v>
      </c>
      <c r="C2084">
        <f>train!J2084</f>
        <v>129.19999999999999</v>
      </c>
      <c r="D2084">
        <f>train!M2084</f>
        <v>220.6</v>
      </c>
      <c r="E2084">
        <f>train!P2084</f>
        <v>12.9</v>
      </c>
      <c r="F2084" s="4">
        <f t="shared" si="320"/>
        <v>0.5732574679943101</v>
      </c>
      <c r="G2084" s="4">
        <f t="shared" si="321"/>
        <v>0.35958808794878927</v>
      </c>
      <c r="H2084" s="4">
        <f t="shared" si="322"/>
        <v>0.35958808794878927</v>
      </c>
      <c r="I2084" s="4">
        <f t="shared" si="323"/>
        <v>0.64500000000000002</v>
      </c>
      <c r="J2084">
        <f t="shared" si="325"/>
        <v>2</v>
      </c>
      <c r="K2084" t="str">
        <f>train!T2084</f>
        <v>no</v>
      </c>
      <c r="L2084">
        <f t="shared" si="326"/>
        <v>1.128143884114172</v>
      </c>
      <c r="M2084">
        <f t="shared" si="327"/>
        <v>1.0016268320090971</v>
      </c>
      <c r="N2084">
        <f t="shared" si="328"/>
        <v>1.0016268320090971</v>
      </c>
      <c r="O2084">
        <f t="shared" si="329"/>
        <v>1.0016268320090971</v>
      </c>
    </row>
    <row r="2085" spans="1:15">
      <c r="A2085">
        <f t="shared" si="324"/>
        <v>2084</v>
      </c>
      <c r="B2085">
        <f>train!G2085</f>
        <v>251</v>
      </c>
      <c r="C2085">
        <f>train!J2085</f>
        <v>91.2</v>
      </c>
      <c r="D2085">
        <f>train!M2085</f>
        <v>142.19999999999999</v>
      </c>
      <c r="E2085">
        <f>train!P2085</f>
        <v>13.8</v>
      </c>
      <c r="F2085" s="4">
        <f t="shared" si="320"/>
        <v>0.71408250355618774</v>
      </c>
      <c r="G2085" s="4">
        <f t="shared" si="321"/>
        <v>0.2538268856109101</v>
      </c>
      <c r="H2085" s="4">
        <f t="shared" si="322"/>
        <v>0.2538268856109101</v>
      </c>
      <c r="I2085" s="4">
        <f t="shared" si="323"/>
        <v>0.69000000000000006</v>
      </c>
      <c r="J2085">
        <f t="shared" si="325"/>
        <v>2</v>
      </c>
      <c r="K2085" t="str">
        <f>train!T2085</f>
        <v>no</v>
      </c>
      <c r="L2085">
        <f t="shared" si="326"/>
        <v>1.128143884114172</v>
      </c>
      <c r="M2085">
        <f t="shared" si="327"/>
        <v>1.0558740443835812</v>
      </c>
      <c r="N2085">
        <f t="shared" si="328"/>
        <v>1.0558740443835812</v>
      </c>
      <c r="O2085">
        <f t="shared" si="329"/>
        <v>1.0558740443835812</v>
      </c>
    </row>
    <row r="2086" spans="1:15">
      <c r="A2086">
        <f t="shared" si="324"/>
        <v>2085</v>
      </c>
      <c r="B2086">
        <f>train!G2086</f>
        <v>230.4</v>
      </c>
      <c r="C2086">
        <f>train!J2086</f>
        <v>225</v>
      </c>
      <c r="D2086">
        <f>train!M2086</f>
        <v>198.5</v>
      </c>
      <c r="E2086">
        <f>train!P2086</f>
        <v>7.6</v>
      </c>
      <c r="F2086" s="4">
        <f t="shared" si="320"/>
        <v>0.65547652916073973</v>
      </c>
      <c r="G2086" s="4">
        <f t="shared" si="321"/>
        <v>0.62621764542165315</v>
      </c>
      <c r="H2086" s="4">
        <f t="shared" si="322"/>
        <v>0.62621764542165315</v>
      </c>
      <c r="I2086" s="4">
        <f t="shared" si="323"/>
        <v>0.38</v>
      </c>
      <c r="J2086">
        <f t="shared" si="325"/>
        <v>1</v>
      </c>
      <c r="K2086" t="str">
        <f>train!T2086</f>
        <v>no</v>
      </c>
      <c r="L2086">
        <f t="shared" si="326"/>
        <v>1.128143884114172</v>
      </c>
      <c r="M2086">
        <f t="shared" si="327"/>
        <v>1.1654812564582449</v>
      </c>
      <c r="N2086">
        <f t="shared" si="328"/>
        <v>1.1654812564582449</v>
      </c>
      <c r="O2086">
        <f t="shared" si="329"/>
        <v>1.1654812564582449</v>
      </c>
    </row>
    <row r="2087" spans="1:15">
      <c r="A2087">
        <f t="shared" si="324"/>
        <v>2086</v>
      </c>
      <c r="B2087">
        <f>train!G2087</f>
        <v>109.8</v>
      </c>
      <c r="C2087">
        <f>train!J2087</f>
        <v>230.5</v>
      </c>
      <c r="D2087">
        <f>train!M2087</f>
        <v>255.8</v>
      </c>
      <c r="E2087">
        <f>train!P2087</f>
        <v>11.9</v>
      </c>
      <c r="F2087" s="4">
        <f t="shared" si="320"/>
        <v>0.31237553342816499</v>
      </c>
      <c r="G2087" s="4">
        <f t="shared" si="321"/>
        <v>0.64152518786529356</v>
      </c>
      <c r="H2087" s="4">
        <f t="shared" si="322"/>
        <v>0.64152518786529356</v>
      </c>
      <c r="I2087" s="4">
        <f t="shared" si="323"/>
        <v>0.59499999999999997</v>
      </c>
      <c r="J2087">
        <f t="shared" si="325"/>
        <v>1</v>
      </c>
      <c r="K2087" t="str">
        <f>train!T2087</f>
        <v>no</v>
      </c>
      <c r="L2087">
        <f t="shared" si="326"/>
        <v>1.128143884114172</v>
      </c>
      <c r="M2087">
        <f t="shared" si="327"/>
        <v>1.1290317122276641</v>
      </c>
      <c r="N2087">
        <f t="shared" si="328"/>
        <v>1.1290317122276641</v>
      </c>
      <c r="O2087">
        <f t="shared" si="329"/>
        <v>1.1290317122276641</v>
      </c>
    </row>
    <row r="2088" spans="1:15">
      <c r="A2088">
        <f t="shared" si="324"/>
        <v>2087</v>
      </c>
      <c r="B2088">
        <f>train!G2088</f>
        <v>173.4</v>
      </c>
      <c r="C2088">
        <f>train!J2088</f>
        <v>222</v>
      </c>
      <c r="D2088">
        <f>train!M2088</f>
        <v>64.2</v>
      </c>
      <c r="E2088">
        <f>train!P2088</f>
        <v>13.7</v>
      </c>
      <c r="F2088" s="4">
        <f t="shared" si="320"/>
        <v>0.49331436699857756</v>
      </c>
      <c r="G2088" s="4">
        <f t="shared" si="321"/>
        <v>0.61786807681603118</v>
      </c>
      <c r="H2088" s="4">
        <f t="shared" si="322"/>
        <v>0.61786807681603118</v>
      </c>
      <c r="I2088" s="4">
        <f t="shared" si="323"/>
        <v>0.68499999999999994</v>
      </c>
      <c r="J2088">
        <f t="shared" si="325"/>
        <v>1</v>
      </c>
      <c r="K2088" t="str">
        <f>train!T2088</f>
        <v>no</v>
      </c>
      <c r="L2088">
        <f t="shared" si="326"/>
        <v>1.128143884114172</v>
      </c>
      <c r="M2088">
        <f t="shared" si="327"/>
        <v>1.2149510218045374</v>
      </c>
      <c r="N2088">
        <f t="shared" si="328"/>
        <v>1.2149510218045374</v>
      </c>
      <c r="O2088">
        <f t="shared" si="329"/>
        <v>1.2149510218045374</v>
      </c>
    </row>
    <row r="2089" spans="1:15">
      <c r="A2089">
        <f t="shared" si="324"/>
        <v>2088</v>
      </c>
      <c r="B2089">
        <f>train!G2089</f>
        <v>214.4</v>
      </c>
      <c r="C2089">
        <f>train!J2089</f>
        <v>211.7</v>
      </c>
      <c r="D2089">
        <f>train!M2089</f>
        <v>165</v>
      </c>
      <c r="E2089">
        <f>train!P2089</f>
        <v>10</v>
      </c>
      <c r="F2089" s="4">
        <f t="shared" si="320"/>
        <v>0.60995732574679939</v>
      </c>
      <c r="G2089" s="4">
        <f t="shared" si="321"/>
        <v>0.58920122460339541</v>
      </c>
      <c r="H2089" s="4">
        <f t="shared" si="322"/>
        <v>0.58920122460339541</v>
      </c>
      <c r="I2089" s="4">
        <f t="shared" si="323"/>
        <v>0.5</v>
      </c>
      <c r="J2089">
        <f t="shared" si="325"/>
        <v>1</v>
      </c>
      <c r="K2089" t="str">
        <f>train!T2089</f>
        <v>no</v>
      </c>
      <c r="L2089">
        <f t="shared" si="326"/>
        <v>1.128143884114172</v>
      </c>
      <c r="M2089">
        <f t="shared" si="327"/>
        <v>1.1473291181611616</v>
      </c>
      <c r="N2089">
        <f t="shared" si="328"/>
        <v>1.1473291181611616</v>
      </c>
      <c r="O2089">
        <f t="shared" si="329"/>
        <v>1.1473291181611616</v>
      </c>
    </row>
    <row r="2090" spans="1:15">
      <c r="A2090">
        <f t="shared" si="324"/>
        <v>2089</v>
      </c>
      <c r="B2090">
        <f>train!G2090</f>
        <v>96.1</v>
      </c>
      <c r="C2090">
        <f>train!J2090</f>
        <v>246.8</v>
      </c>
      <c r="D2090">
        <f>train!M2090</f>
        <v>229.7</v>
      </c>
      <c r="E2090">
        <f>train!P2090</f>
        <v>9.6999999999999993</v>
      </c>
      <c r="F2090" s="4">
        <f t="shared" si="320"/>
        <v>0.27339971550497866</v>
      </c>
      <c r="G2090" s="4">
        <f t="shared" si="321"/>
        <v>0.68689117728917337</v>
      </c>
      <c r="H2090" s="4">
        <f t="shared" si="322"/>
        <v>0.68689117728917337</v>
      </c>
      <c r="I2090" s="4">
        <f t="shared" si="323"/>
        <v>0.48499999999999999</v>
      </c>
      <c r="J2090">
        <f t="shared" si="325"/>
        <v>2</v>
      </c>
      <c r="K2090" t="str">
        <f>train!T2090</f>
        <v>no</v>
      </c>
      <c r="L2090">
        <f t="shared" si="326"/>
        <v>1.128143884114172</v>
      </c>
      <c r="M2090">
        <f t="shared" si="327"/>
        <v>1.1196478836284274</v>
      </c>
      <c r="N2090">
        <f t="shared" si="328"/>
        <v>1.1196478836284274</v>
      </c>
      <c r="O2090">
        <f t="shared" si="329"/>
        <v>1.1196478836284274</v>
      </c>
    </row>
    <row r="2091" spans="1:15">
      <c r="A2091">
        <f t="shared" si="324"/>
        <v>2090</v>
      </c>
      <c r="B2091">
        <f>train!G2091</f>
        <v>101.4</v>
      </c>
      <c r="C2091">
        <f>train!J2091</f>
        <v>249.1</v>
      </c>
      <c r="D2091">
        <f>train!M2091</f>
        <v>157.6</v>
      </c>
      <c r="E2091">
        <f>train!P2091</f>
        <v>7.1</v>
      </c>
      <c r="F2091" s="4">
        <f t="shared" si="320"/>
        <v>0.28847795163584639</v>
      </c>
      <c r="G2091" s="4">
        <f t="shared" si="321"/>
        <v>0.69329251322015029</v>
      </c>
      <c r="H2091" s="4">
        <f t="shared" si="322"/>
        <v>0.69329251322015029</v>
      </c>
      <c r="I2091" s="4">
        <f t="shared" si="323"/>
        <v>0.35499999999999998</v>
      </c>
      <c r="J2091">
        <f t="shared" si="325"/>
        <v>2</v>
      </c>
      <c r="K2091" t="str">
        <f>train!T2091</f>
        <v>no</v>
      </c>
      <c r="L2091">
        <f t="shared" si="326"/>
        <v>1.128143884114172</v>
      </c>
      <c r="M2091">
        <f t="shared" si="327"/>
        <v>1.0819212292742195</v>
      </c>
      <c r="N2091">
        <f t="shared" si="328"/>
        <v>1.0819212292742195</v>
      </c>
      <c r="O2091">
        <f t="shared" si="329"/>
        <v>1.0819212292742195</v>
      </c>
    </row>
    <row r="2092" spans="1:15">
      <c r="A2092">
        <f t="shared" si="324"/>
        <v>2091</v>
      </c>
      <c r="B2092">
        <f>train!G2092</f>
        <v>232.5</v>
      </c>
      <c r="C2092">
        <f>train!J2092</f>
        <v>181.8</v>
      </c>
      <c r="D2092">
        <f>train!M2092</f>
        <v>203.1</v>
      </c>
      <c r="E2092">
        <f>train!P2092</f>
        <v>10.4</v>
      </c>
      <c r="F2092" s="4">
        <f t="shared" si="320"/>
        <v>0.66145092460881938</v>
      </c>
      <c r="G2092" s="4">
        <f t="shared" si="321"/>
        <v>0.50598385750069585</v>
      </c>
      <c r="H2092" s="4">
        <f t="shared" si="322"/>
        <v>0.50598385750069585</v>
      </c>
      <c r="I2092" s="4">
        <f t="shared" si="323"/>
        <v>0.52</v>
      </c>
      <c r="J2092">
        <f t="shared" si="325"/>
        <v>2</v>
      </c>
      <c r="K2092" t="str">
        <f>train!T2092</f>
        <v>no</v>
      </c>
      <c r="L2092">
        <f t="shared" si="326"/>
        <v>1.128143884114172</v>
      </c>
      <c r="M2092">
        <f t="shared" si="327"/>
        <v>1.1045164796273668</v>
      </c>
      <c r="N2092">
        <f t="shared" si="328"/>
        <v>1.1045164796273668</v>
      </c>
      <c r="O2092">
        <f t="shared" si="329"/>
        <v>1.1045164796273668</v>
      </c>
    </row>
    <row r="2093" spans="1:15">
      <c r="A2093">
        <f t="shared" si="324"/>
        <v>2092</v>
      </c>
      <c r="B2093">
        <f>train!G2093</f>
        <v>174.5</v>
      </c>
      <c r="C2093">
        <f>train!J2093</f>
        <v>217.5</v>
      </c>
      <c r="D2093">
        <f>train!M2093</f>
        <v>220.3</v>
      </c>
      <c r="E2093">
        <f>train!P2093</f>
        <v>12.2</v>
      </c>
      <c r="F2093" s="4">
        <f t="shared" si="320"/>
        <v>0.49644381223328593</v>
      </c>
      <c r="G2093" s="4">
        <f t="shared" si="321"/>
        <v>0.60534372390759805</v>
      </c>
      <c r="H2093" s="4">
        <f t="shared" si="322"/>
        <v>0.60534372390759805</v>
      </c>
      <c r="I2093" s="4">
        <f t="shared" si="323"/>
        <v>0.61</v>
      </c>
      <c r="J2093">
        <f t="shared" si="325"/>
        <v>1</v>
      </c>
      <c r="K2093" t="str">
        <f>train!T2093</f>
        <v>no</v>
      </c>
      <c r="L2093">
        <f t="shared" si="326"/>
        <v>1.128143884114172</v>
      </c>
      <c r="M2093">
        <f t="shared" si="327"/>
        <v>1.1625138738326328</v>
      </c>
      <c r="N2093">
        <f t="shared" si="328"/>
        <v>1.1625138738326328</v>
      </c>
      <c r="O2093">
        <f t="shared" si="329"/>
        <v>1.1625138738326328</v>
      </c>
    </row>
    <row r="2094" spans="1:15">
      <c r="A2094">
        <f t="shared" si="324"/>
        <v>2093</v>
      </c>
      <c r="B2094">
        <f>train!G2094</f>
        <v>211.1</v>
      </c>
      <c r="C2094">
        <f>train!J2094</f>
        <v>176.7</v>
      </c>
      <c r="D2094">
        <f>train!M2094</f>
        <v>221.5</v>
      </c>
      <c r="E2094">
        <f>train!P2094</f>
        <v>14.7</v>
      </c>
      <c r="F2094" s="4">
        <f t="shared" si="320"/>
        <v>0.60056899004267428</v>
      </c>
      <c r="G2094" s="4">
        <f t="shared" si="321"/>
        <v>0.49178959087113827</v>
      </c>
      <c r="H2094" s="4">
        <f t="shared" si="322"/>
        <v>0.49178959087113827</v>
      </c>
      <c r="I2094" s="4">
        <f t="shared" si="323"/>
        <v>0.73499999999999999</v>
      </c>
      <c r="J2094">
        <f t="shared" si="325"/>
        <v>1</v>
      </c>
      <c r="K2094" t="str">
        <f>train!T2094</f>
        <v>no</v>
      </c>
      <c r="L2094">
        <f t="shared" si="326"/>
        <v>1.128143884114172</v>
      </c>
      <c r="M2094">
        <f t="shared" si="327"/>
        <v>1.1766996707653492</v>
      </c>
      <c r="N2094">
        <f t="shared" si="328"/>
        <v>1.1766996707653492</v>
      </c>
      <c r="O2094">
        <f t="shared" si="329"/>
        <v>1.1766996707653492</v>
      </c>
    </row>
    <row r="2095" spans="1:15">
      <c r="A2095">
        <f t="shared" si="324"/>
        <v>2094</v>
      </c>
      <c r="B2095">
        <f>train!G2095</f>
        <v>109.2</v>
      </c>
      <c r="C2095">
        <f>train!J2095</f>
        <v>153.1</v>
      </c>
      <c r="D2095">
        <f>train!M2095</f>
        <v>240</v>
      </c>
      <c r="E2095">
        <f>train!P2095</f>
        <v>9.8000000000000007</v>
      </c>
      <c r="F2095" s="4">
        <f t="shared" si="320"/>
        <v>0.31066856330014225</v>
      </c>
      <c r="G2095" s="4">
        <f t="shared" si="321"/>
        <v>0.42610631784024489</v>
      </c>
      <c r="H2095" s="4">
        <f t="shared" si="322"/>
        <v>0.42610631784024489</v>
      </c>
      <c r="I2095" s="4">
        <f t="shared" si="323"/>
        <v>0.49000000000000005</v>
      </c>
      <c r="J2095">
        <f t="shared" si="325"/>
        <v>2</v>
      </c>
      <c r="K2095" t="str">
        <f>train!T2095</f>
        <v>no</v>
      </c>
      <c r="L2095">
        <f t="shared" si="326"/>
        <v>1.128143884114172</v>
      </c>
      <c r="M2095">
        <f t="shared" si="327"/>
        <v>0.83650950050176853</v>
      </c>
      <c r="N2095">
        <f t="shared" si="328"/>
        <v>0.83650950050176853</v>
      </c>
      <c r="O2095">
        <f t="shared" si="329"/>
        <v>0.83650950050176853</v>
      </c>
    </row>
    <row r="2096" spans="1:15">
      <c r="A2096">
        <f t="shared" si="324"/>
        <v>2095</v>
      </c>
      <c r="B2096">
        <f>train!G2096</f>
        <v>220</v>
      </c>
      <c r="C2096">
        <f>train!J2096</f>
        <v>179.9</v>
      </c>
      <c r="D2096">
        <f>train!M2096</f>
        <v>188.2</v>
      </c>
      <c r="E2096">
        <f>train!P2096</f>
        <v>11.5</v>
      </c>
      <c r="F2096" s="4">
        <f t="shared" si="320"/>
        <v>0.62588904694167857</v>
      </c>
      <c r="G2096" s="4">
        <f t="shared" si="321"/>
        <v>0.50069579738380188</v>
      </c>
      <c r="H2096" s="4">
        <f t="shared" si="322"/>
        <v>0.50069579738380188</v>
      </c>
      <c r="I2096" s="4">
        <f t="shared" si="323"/>
        <v>0.57499999999999996</v>
      </c>
      <c r="J2096">
        <f t="shared" si="325"/>
        <v>2</v>
      </c>
      <c r="K2096" t="str">
        <f>train!T2096</f>
        <v>no</v>
      </c>
      <c r="L2096">
        <f t="shared" si="326"/>
        <v>1.128143884114172</v>
      </c>
      <c r="M2096">
        <f t="shared" si="327"/>
        <v>1.1062344516951028</v>
      </c>
      <c r="N2096">
        <f t="shared" si="328"/>
        <v>1.1062344516951028</v>
      </c>
      <c r="O2096">
        <f t="shared" si="329"/>
        <v>1.1062344516951028</v>
      </c>
    </row>
    <row r="2097" spans="1:15">
      <c r="A2097">
        <f t="shared" si="324"/>
        <v>2096</v>
      </c>
      <c r="B2097">
        <f>train!G2097</f>
        <v>181.4</v>
      </c>
      <c r="C2097">
        <f>train!J2097</f>
        <v>164.5</v>
      </c>
      <c r="D2097">
        <f>train!M2097</f>
        <v>171</v>
      </c>
      <c r="E2097">
        <f>train!P2097</f>
        <v>10.9</v>
      </c>
      <c r="F2097" s="4">
        <f t="shared" si="320"/>
        <v>0.51607396870554767</v>
      </c>
      <c r="G2097" s="4">
        <f t="shared" si="321"/>
        <v>0.45783467854160864</v>
      </c>
      <c r="H2097" s="4">
        <f t="shared" si="322"/>
        <v>0.45783467854160864</v>
      </c>
      <c r="I2097" s="4">
        <f t="shared" si="323"/>
        <v>0.54500000000000004</v>
      </c>
      <c r="J2097">
        <f t="shared" si="325"/>
        <v>2</v>
      </c>
      <c r="K2097" t="str">
        <f>train!T2097</f>
        <v>no</v>
      </c>
      <c r="L2097">
        <f t="shared" si="326"/>
        <v>1.128143884114172</v>
      </c>
      <c r="M2097">
        <f t="shared" si="327"/>
        <v>0.9912530085331851</v>
      </c>
      <c r="N2097">
        <f t="shared" si="328"/>
        <v>0.9912530085331851</v>
      </c>
      <c r="O2097">
        <f t="shared" si="329"/>
        <v>0.9912530085331851</v>
      </c>
    </row>
    <row r="2098" spans="1:15">
      <c r="A2098">
        <f t="shared" si="324"/>
        <v>2097</v>
      </c>
      <c r="B2098">
        <f>train!G2098</f>
        <v>180.7</v>
      </c>
      <c r="C2098">
        <f>train!J2098</f>
        <v>173.7</v>
      </c>
      <c r="D2098">
        <f>train!M2098</f>
        <v>231.5</v>
      </c>
      <c r="E2098">
        <f>train!P2098</f>
        <v>10.1</v>
      </c>
      <c r="F2098" s="4">
        <f t="shared" si="320"/>
        <v>0.51408250355618779</v>
      </c>
      <c r="G2098" s="4">
        <f t="shared" si="321"/>
        <v>0.48344002226551624</v>
      </c>
      <c r="H2098" s="4">
        <f t="shared" si="322"/>
        <v>0.48344002226551624</v>
      </c>
      <c r="I2098" s="4">
        <f t="shared" si="323"/>
        <v>0.505</v>
      </c>
      <c r="J2098">
        <f t="shared" si="325"/>
        <v>2</v>
      </c>
      <c r="K2098" t="str">
        <f>train!T2098</f>
        <v>no</v>
      </c>
      <c r="L2098">
        <f t="shared" si="326"/>
        <v>1.128143884114172</v>
      </c>
      <c r="M2098">
        <f t="shared" si="327"/>
        <v>0.99334502098654698</v>
      </c>
      <c r="N2098">
        <f t="shared" si="328"/>
        <v>0.99334502098654698</v>
      </c>
      <c r="O2098">
        <f t="shared" si="329"/>
        <v>0.99334502098654698</v>
      </c>
    </row>
    <row r="2099" spans="1:15">
      <c r="A2099">
        <f t="shared" si="324"/>
        <v>2098</v>
      </c>
      <c r="B2099">
        <f>train!G2099</f>
        <v>96.5</v>
      </c>
      <c r="C2099">
        <f>train!J2099</f>
        <v>145.80000000000001</v>
      </c>
      <c r="D2099">
        <f>train!M2099</f>
        <v>174.4</v>
      </c>
      <c r="E2099">
        <f>train!P2099</f>
        <v>9.4</v>
      </c>
      <c r="F2099" s="4">
        <f t="shared" si="320"/>
        <v>0.27453769559032715</v>
      </c>
      <c r="G2099" s="4">
        <f t="shared" si="321"/>
        <v>0.40578903423323132</v>
      </c>
      <c r="H2099" s="4">
        <f t="shared" si="322"/>
        <v>0.40578903423323132</v>
      </c>
      <c r="I2099" s="4">
        <f t="shared" si="323"/>
        <v>0.47000000000000003</v>
      </c>
      <c r="J2099">
        <f t="shared" si="325"/>
        <v>2</v>
      </c>
      <c r="K2099" t="str">
        <f>train!T2099</f>
        <v>no</v>
      </c>
      <c r="L2099">
        <f t="shared" si="326"/>
        <v>1.128143884114172</v>
      </c>
      <c r="M2099">
        <f t="shared" si="327"/>
        <v>0.79094906720213298</v>
      </c>
      <c r="N2099">
        <f t="shared" si="328"/>
        <v>0.79094906720213298</v>
      </c>
      <c r="O2099">
        <f t="shared" si="329"/>
        <v>0.79094906720213298</v>
      </c>
    </row>
    <row r="2100" spans="1:15">
      <c r="A2100">
        <f t="shared" si="324"/>
        <v>2099</v>
      </c>
      <c r="B2100">
        <f>train!G2100</f>
        <v>183.5</v>
      </c>
      <c r="C2100">
        <f>train!J2100</f>
        <v>170.5</v>
      </c>
      <c r="D2100">
        <f>train!M2100</f>
        <v>193.8</v>
      </c>
      <c r="E2100">
        <f>train!P2100</f>
        <v>8.3000000000000007</v>
      </c>
      <c r="F2100" s="4">
        <f t="shared" si="320"/>
        <v>0.52204836415362732</v>
      </c>
      <c r="G2100" s="4">
        <f t="shared" si="321"/>
        <v>0.47453381575285275</v>
      </c>
      <c r="H2100" s="4">
        <f t="shared" si="322"/>
        <v>0.47453381575285275</v>
      </c>
      <c r="I2100" s="4">
        <f t="shared" si="323"/>
        <v>0.41500000000000004</v>
      </c>
      <c r="J2100">
        <f t="shared" si="325"/>
        <v>2</v>
      </c>
      <c r="K2100" t="str">
        <f>train!T2100</f>
        <v>no</v>
      </c>
      <c r="L2100">
        <f t="shared" si="326"/>
        <v>1.128143884114172</v>
      </c>
      <c r="M2100">
        <f t="shared" si="327"/>
        <v>0.94611002483929063</v>
      </c>
      <c r="N2100">
        <f t="shared" si="328"/>
        <v>0.94611002483929063</v>
      </c>
      <c r="O2100">
        <f t="shared" si="329"/>
        <v>0.94611002483929063</v>
      </c>
    </row>
    <row r="2101" spans="1:15">
      <c r="A2101">
        <f t="shared" si="324"/>
        <v>2100</v>
      </c>
      <c r="B2101">
        <f>train!G2101</f>
        <v>107.9</v>
      </c>
      <c r="C2101">
        <f>train!J2101</f>
        <v>140.4</v>
      </c>
      <c r="D2101">
        <f>train!M2101</f>
        <v>253.6</v>
      </c>
      <c r="E2101">
        <f>train!P2101</f>
        <v>10.5</v>
      </c>
      <c r="F2101" s="4">
        <f t="shared" si="320"/>
        <v>0.30697012802275964</v>
      </c>
      <c r="G2101" s="4">
        <f t="shared" si="321"/>
        <v>0.39075981074311161</v>
      </c>
      <c r="H2101" s="4">
        <f t="shared" si="322"/>
        <v>0.39075981074311161</v>
      </c>
      <c r="I2101" s="4">
        <f t="shared" si="323"/>
        <v>0.52500000000000002</v>
      </c>
      <c r="J2101">
        <f t="shared" si="325"/>
        <v>2</v>
      </c>
      <c r="K2101" t="str">
        <f>train!T2101</f>
        <v>no</v>
      </c>
      <c r="L2101">
        <f t="shared" si="326"/>
        <v>1.128143884114172</v>
      </c>
      <c r="M2101">
        <f t="shared" si="327"/>
        <v>0.82173117190617406</v>
      </c>
      <c r="N2101">
        <f t="shared" si="328"/>
        <v>0.82173117190617406</v>
      </c>
      <c r="O2101">
        <f t="shared" si="329"/>
        <v>0.82173117190617406</v>
      </c>
    </row>
    <row r="2102" spans="1:15">
      <c r="A2102">
        <f t="shared" si="324"/>
        <v>2101</v>
      </c>
      <c r="B2102">
        <f>train!G2102</f>
        <v>161</v>
      </c>
      <c r="C2102">
        <f>train!J2102</f>
        <v>244.9</v>
      </c>
      <c r="D2102">
        <f>train!M2102</f>
        <v>180.8</v>
      </c>
      <c r="E2102">
        <f>train!P2102</f>
        <v>7.7</v>
      </c>
      <c r="F2102" s="4">
        <f t="shared" si="320"/>
        <v>0.45803698435277385</v>
      </c>
      <c r="G2102" s="4">
        <f t="shared" si="321"/>
        <v>0.68160311717227939</v>
      </c>
      <c r="H2102" s="4">
        <f t="shared" si="322"/>
        <v>0.68160311717227939</v>
      </c>
      <c r="I2102" s="4">
        <f t="shared" si="323"/>
        <v>0.38500000000000001</v>
      </c>
      <c r="J2102">
        <f t="shared" si="325"/>
        <v>1</v>
      </c>
      <c r="K2102" t="str">
        <f>train!T2102</f>
        <v>no</v>
      </c>
      <c r="L2102">
        <f t="shared" si="326"/>
        <v>1.128143884114172</v>
      </c>
      <c r="M2102">
        <f t="shared" si="327"/>
        <v>1.1345432991794184</v>
      </c>
      <c r="N2102">
        <f t="shared" si="328"/>
        <v>1.1345432991794184</v>
      </c>
      <c r="O2102">
        <f t="shared" si="329"/>
        <v>1.1345432991794184</v>
      </c>
    </row>
    <row r="2103" spans="1:15">
      <c r="A2103">
        <f t="shared" si="324"/>
        <v>2102</v>
      </c>
      <c r="B2103">
        <f>train!G2103</f>
        <v>149.19999999999999</v>
      </c>
      <c r="C2103">
        <f>train!J2103</f>
        <v>161.9</v>
      </c>
      <c r="D2103">
        <f>train!M2103</f>
        <v>197.9</v>
      </c>
      <c r="E2103">
        <f>train!P2103</f>
        <v>8.3000000000000007</v>
      </c>
      <c r="F2103" s="4">
        <f t="shared" si="320"/>
        <v>0.42446657183499287</v>
      </c>
      <c r="G2103" s="4">
        <f t="shared" si="321"/>
        <v>0.45059838575006961</v>
      </c>
      <c r="H2103" s="4">
        <f t="shared" si="322"/>
        <v>0.45059838575006961</v>
      </c>
      <c r="I2103" s="4">
        <f t="shared" si="323"/>
        <v>0.41500000000000004</v>
      </c>
      <c r="J2103">
        <f t="shared" si="325"/>
        <v>2</v>
      </c>
      <c r="K2103" t="str">
        <f>train!T2103</f>
        <v>no</v>
      </c>
      <c r="L2103">
        <f t="shared" si="326"/>
        <v>1.128143884114172</v>
      </c>
      <c r="M2103">
        <f t="shared" si="327"/>
        <v>0.87090451892643672</v>
      </c>
      <c r="N2103">
        <f t="shared" si="328"/>
        <v>0.87090451892643672</v>
      </c>
      <c r="O2103">
        <f t="shared" si="329"/>
        <v>0.87090451892643672</v>
      </c>
    </row>
    <row r="2104" spans="1:15">
      <c r="A2104">
        <f t="shared" si="324"/>
        <v>2103</v>
      </c>
      <c r="B2104">
        <f>train!G2104</f>
        <v>227.8</v>
      </c>
      <c r="C2104">
        <f>train!J2104</f>
        <v>169.5</v>
      </c>
      <c r="D2104">
        <f>train!M2104</f>
        <v>201.1</v>
      </c>
      <c r="E2104">
        <f>train!P2104</f>
        <v>5.6</v>
      </c>
      <c r="F2104" s="4">
        <f t="shared" si="320"/>
        <v>0.64807965860597438</v>
      </c>
      <c r="G2104" s="4">
        <f t="shared" si="321"/>
        <v>0.47175062621764541</v>
      </c>
      <c r="H2104" s="4">
        <f t="shared" si="322"/>
        <v>0.47175062621764541</v>
      </c>
      <c r="I2104" s="4">
        <f t="shared" si="323"/>
        <v>0.27999999999999997</v>
      </c>
      <c r="J2104">
        <f t="shared" si="325"/>
        <v>2</v>
      </c>
      <c r="K2104" t="str">
        <f>train!T2104</f>
        <v>no</v>
      </c>
      <c r="L2104">
        <f t="shared" si="326"/>
        <v>1.128143884114172</v>
      </c>
      <c r="M2104">
        <f t="shared" si="327"/>
        <v>0.97134162402952628</v>
      </c>
      <c r="N2104">
        <f t="shared" si="328"/>
        <v>0.97134162402952628</v>
      </c>
      <c r="O2104">
        <f t="shared" si="329"/>
        <v>0.97134162402952628</v>
      </c>
    </row>
    <row r="2105" spans="1:15">
      <c r="A2105">
        <f t="shared" si="324"/>
        <v>2104</v>
      </c>
      <c r="B2105">
        <f>train!G2105</f>
        <v>137.80000000000001</v>
      </c>
      <c r="C2105">
        <f>train!J2105</f>
        <v>225.8</v>
      </c>
      <c r="D2105">
        <f>train!M2105</f>
        <v>145.19999999999999</v>
      </c>
      <c r="E2105">
        <f>train!P2105</f>
        <v>10.199999999999999</v>
      </c>
      <c r="F2105" s="4">
        <f t="shared" si="320"/>
        <v>0.39203413940256049</v>
      </c>
      <c r="G2105" s="4">
        <f t="shared" si="321"/>
        <v>0.62844419704981913</v>
      </c>
      <c r="H2105" s="4">
        <f t="shared" si="322"/>
        <v>0.62844419704981913</v>
      </c>
      <c r="I2105" s="4">
        <f t="shared" si="323"/>
        <v>0.51</v>
      </c>
      <c r="J2105">
        <f t="shared" si="325"/>
        <v>2</v>
      </c>
      <c r="K2105" t="str">
        <f>train!T2105</f>
        <v>yes</v>
      </c>
      <c r="L2105">
        <f t="shared" si="326"/>
        <v>1.128143884114172</v>
      </c>
      <c r="M2105">
        <f t="shared" si="327"/>
        <v>1.0971212257851408</v>
      </c>
      <c r="N2105">
        <f t="shared" si="328"/>
        <v>1.0971212257851408</v>
      </c>
      <c r="O2105">
        <f t="shared" si="329"/>
        <v>1.0971212257851408</v>
      </c>
    </row>
    <row r="2106" spans="1:15">
      <c r="A2106">
        <f t="shared" si="324"/>
        <v>2105</v>
      </c>
      <c r="B2106">
        <f>train!G2106</f>
        <v>141.69999999999999</v>
      </c>
      <c r="C2106">
        <f>train!J2106</f>
        <v>268.3</v>
      </c>
      <c r="D2106">
        <f>train!M2106</f>
        <v>241.3</v>
      </c>
      <c r="E2106">
        <f>train!P2106</f>
        <v>8.5</v>
      </c>
      <c r="F2106" s="4">
        <f t="shared" si="320"/>
        <v>0.40312944523470834</v>
      </c>
      <c r="G2106" s="4">
        <f t="shared" si="321"/>
        <v>0.74672975229613137</v>
      </c>
      <c r="H2106" s="4">
        <f t="shared" si="322"/>
        <v>0.74672975229613137</v>
      </c>
      <c r="I2106" s="4">
        <f t="shared" si="323"/>
        <v>0.42499999999999999</v>
      </c>
      <c r="J2106">
        <f t="shared" si="325"/>
        <v>1</v>
      </c>
      <c r="K2106" t="str">
        <f>train!T2106</f>
        <v>no</v>
      </c>
      <c r="L2106">
        <f t="shared" si="326"/>
        <v>1.128143884114172</v>
      </c>
      <c r="M2106">
        <f t="shared" si="327"/>
        <v>1.2076212136028943</v>
      </c>
      <c r="N2106">
        <f t="shared" si="328"/>
        <v>1.2076212136028943</v>
      </c>
      <c r="O2106">
        <f t="shared" si="329"/>
        <v>1.2076212136028943</v>
      </c>
    </row>
    <row r="2107" spans="1:15">
      <c r="A2107">
        <f t="shared" si="324"/>
        <v>2106</v>
      </c>
      <c r="B2107">
        <f>train!G2107</f>
        <v>196.4</v>
      </c>
      <c r="C2107">
        <f>train!J2107</f>
        <v>150.30000000000001</v>
      </c>
      <c r="D2107">
        <f>train!M2107</f>
        <v>176.2</v>
      </c>
      <c r="E2107">
        <f>train!P2107</f>
        <v>9.3000000000000007</v>
      </c>
      <c r="F2107" s="4">
        <f t="shared" si="320"/>
        <v>0.55874822190611662</v>
      </c>
      <c r="G2107" s="4">
        <f t="shared" si="321"/>
        <v>0.41831338714166438</v>
      </c>
      <c r="H2107" s="4">
        <f t="shared" si="322"/>
        <v>0.41831338714166438</v>
      </c>
      <c r="I2107" s="4">
        <f t="shared" si="323"/>
        <v>0.46500000000000002</v>
      </c>
      <c r="J2107">
        <f t="shared" si="325"/>
        <v>2</v>
      </c>
      <c r="K2107" t="str">
        <f>train!T2107</f>
        <v>no</v>
      </c>
      <c r="L2107">
        <f t="shared" si="326"/>
        <v>1.128143884114172</v>
      </c>
      <c r="M2107">
        <f t="shared" si="327"/>
        <v>0.93722823005237677</v>
      </c>
      <c r="N2107">
        <f t="shared" si="328"/>
        <v>0.93722823005237677</v>
      </c>
      <c r="O2107">
        <f t="shared" si="329"/>
        <v>0.93722823005237677</v>
      </c>
    </row>
    <row r="2108" spans="1:15">
      <c r="A2108">
        <f t="shared" si="324"/>
        <v>2107</v>
      </c>
      <c r="B2108">
        <f>train!G2108</f>
        <v>146.80000000000001</v>
      </c>
      <c r="C2108">
        <f>train!J2108</f>
        <v>171.7</v>
      </c>
      <c r="D2108">
        <f>train!M2108</f>
        <v>234.5</v>
      </c>
      <c r="E2108">
        <f>train!P2108</f>
        <v>9.9</v>
      </c>
      <c r="F2108" s="4">
        <f t="shared" si="320"/>
        <v>0.41763869132290188</v>
      </c>
      <c r="G2108" s="4">
        <f t="shared" si="321"/>
        <v>0.47787364319510156</v>
      </c>
      <c r="H2108" s="4">
        <f t="shared" si="322"/>
        <v>0.47787364319510156</v>
      </c>
      <c r="I2108" s="4">
        <f t="shared" si="323"/>
        <v>0.495</v>
      </c>
      <c r="J2108">
        <f t="shared" si="325"/>
        <v>2</v>
      </c>
      <c r="K2108" t="str">
        <f>train!T2108</f>
        <v>no</v>
      </c>
      <c r="L2108">
        <f t="shared" si="326"/>
        <v>1.128143884114172</v>
      </c>
      <c r="M2108">
        <f t="shared" si="327"/>
        <v>0.93604140624815557</v>
      </c>
      <c r="N2108">
        <f t="shared" si="328"/>
        <v>0.93604140624815557</v>
      </c>
      <c r="O2108">
        <f t="shared" si="329"/>
        <v>0.93604140624815557</v>
      </c>
    </row>
    <row r="2109" spans="1:15">
      <c r="A2109">
        <f t="shared" si="324"/>
        <v>2108</v>
      </c>
      <c r="B2109">
        <f>train!G2109</f>
        <v>173.9</v>
      </c>
      <c r="C2109">
        <f>train!J2109</f>
        <v>287.39999999999998</v>
      </c>
      <c r="D2109">
        <f>train!M2109</f>
        <v>204.8</v>
      </c>
      <c r="E2109">
        <f>train!P2109</f>
        <v>9.1</v>
      </c>
      <c r="F2109" s="4">
        <f t="shared" si="320"/>
        <v>0.4947368421052632</v>
      </c>
      <c r="G2109" s="4">
        <f t="shared" si="321"/>
        <v>0.79988867241859163</v>
      </c>
      <c r="H2109" s="4">
        <f t="shared" si="322"/>
        <v>0.79988867241859163</v>
      </c>
      <c r="I2109" s="4">
        <f t="shared" si="323"/>
        <v>0.45499999999999996</v>
      </c>
      <c r="J2109">
        <f t="shared" si="325"/>
        <v>1</v>
      </c>
      <c r="K2109" t="str">
        <f>train!T2109</f>
        <v>no</v>
      </c>
      <c r="L2109">
        <f t="shared" si="326"/>
        <v>1.128143884114172</v>
      </c>
      <c r="M2109">
        <f t="shared" si="327"/>
        <v>1.315839397291114</v>
      </c>
      <c r="N2109">
        <f t="shared" si="328"/>
        <v>1.315839397291114</v>
      </c>
      <c r="O2109">
        <f t="shared" si="329"/>
        <v>1.315839397291114</v>
      </c>
    </row>
    <row r="2110" spans="1:15">
      <c r="A2110">
        <f t="shared" si="324"/>
        <v>2109</v>
      </c>
      <c r="B2110">
        <f>train!G2110</f>
        <v>305.2</v>
      </c>
      <c r="C2110">
        <f>train!J2110</f>
        <v>156.5</v>
      </c>
      <c r="D2110">
        <f>train!M2110</f>
        <v>280</v>
      </c>
      <c r="E2110">
        <f>train!P2110</f>
        <v>13.2</v>
      </c>
      <c r="F2110" s="4">
        <f t="shared" si="320"/>
        <v>0.86827880512091038</v>
      </c>
      <c r="G2110" s="4">
        <f t="shared" si="321"/>
        <v>0.4355691622599499</v>
      </c>
      <c r="H2110" s="4">
        <f t="shared" si="322"/>
        <v>0.4355691622599499</v>
      </c>
      <c r="I2110" s="4">
        <f t="shared" si="323"/>
        <v>0.65999999999999992</v>
      </c>
      <c r="J2110">
        <f t="shared" si="325"/>
        <v>1</v>
      </c>
      <c r="K2110" t="str">
        <f>train!T2110</f>
        <v>no</v>
      </c>
      <c r="L2110">
        <f t="shared" si="326"/>
        <v>1.128143884114172</v>
      </c>
      <c r="M2110">
        <f t="shared" si="327"/>
        <v>1.2525769731421159</v>
      </c>
      <c r="N2110">
        <f t="shared" si="328"/>
        <v>1.2525769731421159</v>
      </c>
      <c r="O2110">
        <f t="shared" si="329"/>
        <v>1.2525769731421159</v>
      </c>
    </row>
    <row r="2111" spans="1:15">
      <c r="A2111">
        <f t="shared" si="324"/>
        <v>2110</v>
      </c>
      <c r="B2111">
        <f>train!G2111</f>
        <v>150</v>
      </c>
      <c r="C2111">
        <f>train!J2111</f>
        <v>293.8</v>
      </c>
      <c r="D2111">
        <f>train!M2111</f>
        <v>250.7</v>
      </c>
      <c r="E2111">
        <f>train!P2111</f>
        <v>10.3</v>
      </c>
      <c r="F2111" s="4">
        <f t="shared" si="320"/>
        <v>0.4267425320056899</v>
      </c>
      <c r="G2111" s="4">
        <f t="shared" si="321"/>
        <v>0.81770108544391873</v>
      </c>
      <c r="H2111" s="4">
        <f t="shared" si="322"/>
        <v>0.81770108544391873</v>
      </c>
      <c r="I2111" s="4">
        <f t="shared" si="323"/>
        <v>0.51500000000000001</v>
      </c>
      <c r="J2111">
        <f t="shared" si="325"/>
        <v>1</v>
      </c>
      <c r="K2111" t="str">
        <f>train!T2111</f>
        <v>no</v>
      </c>
      <c r="L2111">
        <f t="shared" si="326"/>
        <v>1.128143884114172</v>
      </c>
      <c r="M2111">
        <f t="shared" si="327"/>
        <v>1.335890833449707</v>
      </c>
      <c r="N2111">
        <f t="shared" si="328"/>
        <v>1.335890833449707</v>
      </c>
      <c r="O2111">
        <f t="shared" si="329"/>
        <v>1.335890833449707</v>
      </c>
    </row>
    <row r="2112" spans="1:15">
      <c r="A2112">
        <f t="shared" si="324"/>
        <v>2111</v>
      </c>
      <c r="B2112">
        <f>train!G2112</f>
        <v>197.5</v>
      </c>
      <c r="C2112">
        <f>train!J2112</f>
        <v>206.9</v>
      </c>
      <c r="D2112">
        <f>train!M2112</f>
        <v>163.6</v>
      </c>
      <c r="E2112">
        <f>train!P2112</f>
        <v>11.3</v>
      </c>
      <c r="F2112" s="4">
        <f t="shared" si="320"/>
        <v>0.56187766714082499</v>
      </c>
      <c r="G2112" s="4">
        <f t="shared" si="321"/>
        <v>0.57584191483440017</v>
      </c>
      <c r="H2112" s="4">
        <f t="shared" si="322"/>
        <v>0.57584191483440017</v>
      </c>
      <c r="I2112" s="4">
        <f t="shared" si="323"/>
        <v>0.56500000000000006</v>
      </c>
      <c r="J2112">
        <f t="shared" si="325"/>
        <v>1</v>
      </c>
      <c r="K2112" t="str">
        <f>train!T2112</f>
        <v>no</v>
      </c>
      <c r="L2112">
        <f t="shared" si="326"/>
        <v>1.128143884114172</v>
      </c>
      <c r="M2112">
        <f t="shared" si="327"/>
        <v>1.1393504002684658</v>
      </c>
      <c r="N2112">
        <f t="shared" si="328"/>
        <v>1.1393504002684658</v>
      </c>
      <c r="O2112">
        <f t="shared" si="329"/>
        <v>1.1393504002684658</v>
      </c>
    </row>
    <row r="2113" spans="1:15">
      <c r="A2113">
        <f t="shared" si="324"/>
        <v>2112</v>
      </c>
      <c r="B2113">
        <f>train!G2113</f>
        <v>240.2</v>
      </c>
      <c r="C2113">
        <f>train!J2113</f>
        <v>153</v>
      </c>
      <c r="D2113">
        <f>train!M2113</f>
        <v>249</v>
      </c>
      <c r="E2113">
        <f>train!P2113</f>
        <v>10.199999999999999</v>
      </c>
      <c r="F2113" s="4">
        <f t="shared" si="320"/>
        <v>0.6833570412517781</v>
      </c>
      <c r="G2113" s="4">
        <f t="shared" si="321"/>
        <v>0.42582799888672418</v>
      </c>
      <c r="H2113" s="4">
        <f t="shared" si="322"/>
        <v>0.42582799888672418</v>
      </c>
      <c r="I2113" s="4">
        <f t="shared" si="323"/>
        <v>0.51</v>
      </c>
      <c r="J2113">
        <f t="shared" si="325"/>
        <v>2</v>
      </c>
      <c r="K2113" t="str">
        <f>train!T2113</f>
        <v>no</v>
      </c>
      <c r="L2113">
        <f t="shared" si="326"/>
        <v>1.128143884114172</v>
      </c>
      <c r="M2113">
        <f t="shared" si="327"/>
        <v>1.0439041216031903</v>
      </c>
      <c r="N2113">
        <f t="shared" si="328"/>
        <v>1.0439041216031903</v>
      </c>
      <c r="O2113">
        <f t="shared" si="329"/>
        <v>1.0439041216031903</v>
      </c>
    </row>
    <row r="2114" spans="1:15">
      <c r="A2114">
        <f t="shared" si="324"/>
        <v>2113</v>
      </c>
      <c r="B2114">
        <f>train!G2114</f>
        <v>186.2</v>
      </c>
      <c r="C2114">
        <f>train!J2114</f>
        <v>286.7</v>
      </c>
      <c r="D2114">
        <f>train!M2114</f>
        <v>164.3</v>
      </c>
      <c r="E2114">
        <f>train!P2114</f>
        <v>12.9</v>
      </c>
      <c r="F2114" s="4">
        <f t="shared" ref="F2114:F2177" si="330">(B2114-$W$3)/($W$2-$W$3)</f>
        <v>0.52972972972972965</v>
      </c>
      <c r="G2114" s="4">
        <f t="shared" ref="G2114:G2177" si="331">(C2114-$W$5)/($W$4-$W$5)</f>
        <v>0.79794043974394646</v>
      </c>
      <c r="H2114" s="4">
        <f t="shared" ref="H2114:H2177" si="332">(C2114-$W$5)/($W$4-$W$5)</f>
        <v>0.79794043974394646</v>
      </c>
      <c r="I2114" s="4">
        <f t="shared" ref="I2114:I2177" si="333">(E2114-$W$9)/($W$8-$W$9)</f>
        <v>0.64500000000000002</v>
      </c>
      <c r="J2114">
        <f t="shared" si="325"/>
        <v>1</v>
      </c>
      <c r="K2114" t="str">
        <f>train!T2114</f>
        <v>no</v>
      </c>
      <c r="L2114">
        <f t="shared" si="326"/>
        <v>1.128143884114172</v>
      </c>
      <c r="M2114">
        <f t="shared" si="327"/>
        <v>1.4035870038287823</v>
      </c>
      <c r="N2114">
        <f t="shared" si="328"/>
        <v>1.4035870038287823</v>
      </c>
      <c r="O2114">
        <f t="shared" si="329"/>
        <v>1.4035870038287823</v>
      </c>
    </row>
    <row r="2115" spans="1:15">
      <c r="A2115">
        <f t="shared" ref="A2115:A2178" si="334">ROW()-1</f>
        <v>2114</v>
      </c>
      <c r="B2115">
        <f>train!G2115</f>
        <v>116.9</v>
      </c>
      <c r="C2115">
        <f>train!J2115</f>
        <v>276.5</v>
      </c>
      <c r="D2115">
        <f>train!M2115</f>
        <v>289.89999999999998</v>
      </c>
      <c r="E2115">
        <f>train!P2115</f>
        <v>12.3</v>
      </c>
      <c r="F2115" s="4">
        <f t="shared" si="330"/>
        <v>0.33257467994310103</v>
      </c>
      <c r="G2115" s="4">
        <f t="shared" si="331"/>
        <v>0.76955190648483163</v>
      </c>
      <c r="H2115" s="4">
        <f t="shared" si="332"/>
        <v>0.76955190648483163</v>
      </c>
      <c r="I2115" s="4">
        <f t="shared" si="333"/>
        <v>0.61499999999999999</v>
      </c>
      <c r="J2115">
        <f t="shared" ref="J2115:J2178" si="335">MATCH(MIN(L2115:O2115),L2115:O2115,0)</f>
        <v>1</v>
      </c>
      <c r="K2115" t="str">
        <f>train!T2115</f>
        <v>no</v>
      </c>
      <c r="L2115">
        <f t="shared" ref="L2115:L2178" si="336">SQRT(($F$2-$Z$3)^2+($G$2-$AA$3)^2+($H$2-$AB$3)^2+($I$2-$AC$3)^2)</f>
        <v>1.128143884114172</v>
      </c>
      <c r="M2115">
        <f t="shared" ref="M2115:M2178" si="337">SQRT((F2115-$Z$4)^2+(G2115-$AA$4)^2+(H2115-$AB$4)^2+(I2115-$AC$4)^2)</f>
        <v>1.2935421103652305</v>
      </c>
      <c r="N2115">
        <f t="shared" ref="N2115:N2178" si="338">SQRT((F2115-$Z$5)^2+(G2115-$AA$5)^2+(H2115-$AB$5)^2+(I2115-$AC$5)^2)</f>
        <v>1.2935421103652305</v>
      </c>
      <c r="O2115">
        <f t="shared" ref="O2115:O2178" si="339">SQRT((F2115-$Z$6)^2+(G2115-$AA$6)^2+(H2115-$AB$6)^2+(I2115-$AC$6)^2)</f>
        <v>1.2935421103652305</v>
      </c>
    </row>
    <row r="2116" spans="1:15">
      <c r="A2116">
        <f t="shared" si="334"/>
        <v>2115</v>
      </c>
      <c r="B2116">
        <f>train!G2116</f>
        <v>236.7</v>
      </c>
      <c r="C2116">
        <f>train!J2116</f>
        <v>263.5</v>
      </c>
      <c r="D2116">
        <f>train!M2116</f>
        <v>259.60000000000002</v>
      </c>
      <c r="E2116">
        <f>train!P2116</f>
        <v>12</v>
      </c>
      <c r="F2116" s="4">
        <f t="shared" si="330"/>
        <v>0.67339971550497868</v>
      </c>
      <c r="G2116" s="4">
        <f t="shared" si="331"/>
        <v>0.73337044252713612</v>
      </c>
      <c r="H2116" s="4">
        <f t="shared" si="332"/>
        <v>0.73337044252713612</v>
      </c>
      <c r="I2116" s="4">
        <f t="shared" si="333"/>
        <v>0.6</v>
      </c>
      <c r="J2116">
        <f t="shared" si="335"/>
        <v>1</v>
      </c>
      <c r="K2116" t="str">
        <f>train!T2116</f>
        <v>no</v>
      </c>
      <c r="L2116">
        <f t="shared" si="336"/>
        <v>1.128143884114172</v>
      </c>
      <c r="M2116">
        <f t="shared" si="337"/>
        <v>1.3744568340937744</v>
      </c>
      <c r="N2116">
        <f t="shared" si="338"/>
        <v>1.3744568340937744</v>
      </c>
      <c r="O2116">
        <f t="shared" si="339"/>
        <v>1.3744568340937744</v>
      </c>
    </row>
    <row r="2117" spans="1:15">
      <c r="A2117">
        <f t="shared" si="334"/>
        <v>2116</v>
      </c>
      <c r="B2117">
        <f>train!G2117</f>
        <v>173.2</v>
      </c>
      <c r="C2117">
        <f>train!J2117</f>
        <v>131.19999999999999</v>
      </c>
      <c r="D2117">
        <f>train!M2117</f>
        <v>170.9</v>
      </c>
      <c r="E2117">
        <f>train!P2117</f>
        <v>5.4</v>
      </c>
      <c r="F2117" s="4">
        <f t="shared" si="330"/>
        <v>0.49274537695590326</v>
      </c>
      <c r="G2117" s="4">
        <f t="shared" si="331"/>
        <v>0.36515446701920395</v>
      </c>
      <c r="H2117" s="4">
        <f t="shared" si="332"/>
        <v>0.36515446701920395</v>
      </c>
      <c r="I2117" s="4">
        <f t="shared" si="333"/>
        <v>0.27</v>
      </c>
      <c r="J2117">
        <f t="shared" si="335"/>
        <v>2</v>
      </c>
      <c r="K2117" t="str">
        <f>train!T2117</f>
        <v>no</v>
      </c>
      <c r="L2117">
        <f t="shared" si="336"/>
        <v>1.128143884114172</v>
      </c>
      <c r="M2117">
        <f t="shared" si="337"/>
        <v>0.76313404856523925</v>
      </c>
      <c r="N2117">
        <f t="shared" si="338"/>
        <v>0.76313404856523925</v>
      </c>
      <c r="O2117">
        <f t="shared" si="339"/>
        <v>0.76313404856523925</v>
      </c>
    </row>
    <row r="2118" spans="1:15">
      <c r="A2118">
        <f t="shared" si="334"/>
        <v>2117</v>
      </c>
      <c r="B2118">
        <f>train!G2118</f>
        <v>181.3</v>
      </c>
      <c r="C2118">
        <f>train!J2118</f>
        <v>182.4</v>
      </c>
      <c r="D2118">
        <f>train!M2118</f>
        <v>180.6</v>
      </c>
      <c r="E2118">
        <f>train!P2118</f>
        <v>6.7</v>
      </c>
      <c r="F2118" s="4">
        <f t="shared" si="330"/>
        <v>0.51578947368421058</v>
      </c>
      <c r="G2118" s="4">
        <f t="shared" si="331"/>
        <v>0.5076537712218202</v>
      </c>
      <c r="H2118" s="4">
        <f t="shared" si="332"/>
        <v>0.5076537712218202</v>
      </c>
      <c r="I2118" s="4">
        <f t="shared" si="333"/>
        <v>0.33500000000000002</v>
      </c>
      <c r="J2118">
        <f t="shared" si="335"/>
        <v>2</v>
      </c>
      <c r="K2118" t="str">
        <f>train!T2118</f>
        <v>no</v>
      </c>
      <c r="L2118">
        <f t="shared" si="336"/>
        <v>1.128143884114172</v>
      </c>
      <c r="M2118">
        <f t="shared" si="337"/>
        <v>0.94535098457393452</v>
      </c>
      <c r="N2118">
        <f t="shared" si="338"/>
        <v>0.94535098457393452</v>
      </c>
      <c r="O2118">
        <f t="shared" si="339"/>
        <v>0.94535098457393452</v>
      </c>
    </row>
    <row r="2119" spans="1:15">
      <c r="A2119">
        <f t="shared" si="334"/>
        <v>2118</v>
      </c>
      <c r="B2119">
        <f>train!G2119</f>
        <v>167.8</v>
      </c>
      <c r="C2119">
        <f>train!J2119</f>
        <v>211</v>
      </c>
      <c r="D2119">
        <f>train!M2119</f>
        <v>153.5</v>
      </c>
      <c r="E2119">
        <f>train!P2119</f>
        <v>10.5</v>
      </c>
      <c r="F2119" s="4">
        <f t="shared" si="330"/>
        <v>0.47738264580369849</v>
      </c>
      <c r="G2119" s="4">
        <f t="shared" si="331"/>
        <v>0.58725299192875036</v>
      </c>
      <c r="H2119" s="4">
        <f t="shared" si="332"/>
        <v>0.58725299192875036</v>
      </c>
      <c r="I2119" s="4">
        <f t="shared" si="333"/>
        <v>0.52500000000000002</v>
      </c>
      <c r="J2119">
        <f t="shared" si="335"/>
        <v>2</v>
      </c>
      <c r="K2119" t="str">
        <f>train!T2119</f>
        <v>yes</v>
      </c>
      <c r="L2119">
        <f t="shared" si="336"/>
        <v>1.128143884114172</v>
      </c>
      <c r="M2119">
        <f t="shared" si="337"/>
        <v>1.092360445811307</v>
      </c>
      <c r="N2119">
        <f t="shared" si="338"/>
        <v>1.092360445811307</v>
      </c>
      <c r="O2119">
        <f t="shared" si="339"/>
        <v>1.092360445811307</v>
      </c>
    </row>
    <row r="2120" spans="1:15">
      <c r="A2120">
        <f t="shared" si="334"/>
        <v>2119</v>
      </c>
      <c r="B2120">
        <f>train!G2120</f>
        <v>87.6</v>
      </c>
      <c r="C2120">
        <f>train!J2120</f>
        <v>266.89999999999998</v>
      </c>
      <c r="D2120">
        <f>train!M2120</f>
        <v>214.6</v>
      </c>
      <c r="E2120">
        <f>train!P2120</f>
        <v>9.8000000000000007</v>
      </c>
      <c r="F2120" s="4">
        <f t="shared" si="330"/>
        <v>0.24921763869132288</v>
      </c>
      <c r="G2120" s="4">
        <f t="shared" si="331"/>
        <v>0.74283328694684103</v>
      </c>
      <c r="H2120" s="4">
        <f t="shared" si="332"/>
        <v>0.74283328694684103</v>
      </c>
      <c r="I2120" s="4">
        <f t="shared" si="333"/>
        <v>0.49000000000000005</v>
      </c>
      <c r="J2120">
        <f t="shared" si="335"/>
        <v>1</v>
      </c>
      <c r="K2120" t="str">
        <f>train!T2120</f>
        <v>no</v>
      </c>
      <c r="L2120">
        <f t="shared" si="336"/>
        <v>1.128143884114172</v>
      </c>
      <c r="M2120">
        <f t="shared" si="337"/>
        <v>1.1856694378398114</v>
      </c>
      <c r="N2120">
        <f t="shared" si="338"/>
        <v>1.1856694378398114</v>
      </c>
      <c r="O2120">
        <f t="shared" si="339"/>
        <v>1.1856694378398114</v>
      </c>
    </row>
    <row r="2121" spans="1:15">
      <c r="A2121">
        <f t="shared" si="334"/>
        <v>2120</v>
      </c>
      <c r="B2121">
        <f>train!G2121</f>
        <v>203.3</v>
      </c>
      <c r="C2121">
        <f>train!J2121</f>
        <v>141.9</v>
      </c>
      <c r="D2121">
        <f>train!M2121</f>
        <v>200.7</v>
      </c>
      <c r="E2121">
        <f>train!P2121</f>
        <v>8.5</v>
      </c>
      <c r="F2121" s="4">
        <f t="shared" si="330"/>
        <v>0.57837837837837847</v>
      </c>
      <c r="G2121" s="4">
        <f t="shared" si="331"/>
        <v>0.39493459504592265</v>
      </c>
      <c r="H2121" s="4">
        <f t="shared" si="332"/>
        <v>0.39493459504592265</v>
      </c>
      <c r="I2121" s="4">
        <f t="shared" si="333"/>
        <v>0.42499999999999999</v>
      </c>
      <c r="J2121">
        <f t="shared" si="335"/>
        <v>2</v>
      </c>
      <c r="K2121" t="str">
        <f>train!T2121</f>
        <v>no</v>
      </c>
      <c r="L2121">
        <f t="shared" si="336"/>
        <v>1.128143884114172</v>
      </c>
      <c r="M2121">
        <f t="shared" si="337"/>
        <v>0.90944665445741046</v>
      </c>
      <c r="N2121">
        <f t="shared" si="338"/>
        <v>0.90944665445741046</v>
      </c>
      <c r="O2121">
        <f t="shared" si="339"/>
        <v>0.90944665445741046</v>
      </c>
    </row>
    <row r="2122" spans="1:15">
      <c r="A2122">
        <f t="shared" si="334"/>
        <v>2121</v>
      </c>
      <c r="B2122">
        <f>train!G2122</f>
        <v>92.6</v>
      </c>
      <c r="C2122">
        <f>train!J2122</f>
        <v>161.9</v>
      </c>
      <c r="D2122">
        <f>train!M2122</f>
        <v>285</v>
      </c>
      <c r="E2122">
        <f>train!P2122</f>
        <v>11.3</v>
      </c>
      <c r="F2122" s="4">
        <f t="shared" si="330"/>
        <v>0.26344238975817924</v>
      </c>
      <c r="G2122" s="4">
        <f t="shared" si="331"/>
        <v>0.45059838575006961</v>
      </c>
      <c r="H2122" s="4">
        <f t="shared" si="332"/>
        <v>0.45059838575006961</v>
      </c>
      <c r="I2122" s="4">
        <f t="shared" si="333"/>
        <v>0.56500000000000006</v>
      </c>
      <c r="J2122">
        <f t="shared" si="335"/>
        <v>2</v>
      </c>
      <c r="K2122" t="str">
        <f>train!T2122</f>
        <v>yes</v>
      </c>
      <c r="L2122">
        <f t="shared" si="336"/>
        <v>1.128143884114172</v>
      </c>
      <c r="M2122">
        <f t="shared" si="337"/>
        <v>0.89146211540515707</v>
      </c>
      <c r="N2122">
        <f t="shared" si="338"/>
        <v>0.89146211540515707</v>
      </c>
      <c r="O2122">
        <f t="shared" si="339"/>
        <v>0.89146211540515707</v>
      </c>
    </row>
    <row r="2123" spans="1:15">
      <c r="A2123">
        <f t="shared" si="334"/>
        <v>2122</v>
      </c>
      <c r="B2123">
        <f>train!G2123</f>
        <v>262.89999999999998</v>
      </c>
      <c r="C2123">
        <f>train!J2123</f>
        <v>149.5</v>
      </c>
      <c r="D2123">
        <f>train!M2123</f>
        <v>140.5</v>
      </c>
      <c r="E2123">
        <f>train!P2123</f>
        <v>8.1</v>
      </c>
      <c r="F2123" s="4">
        <f t="shared" si="330"/>
        <v>0.74793741109530576</v>
      </c>
      <c r="G2123" s="4">
        <f t="shared" si="331"/>
        <v>0.41608683551349845</v>
      </c>
      <c r="H2123" s="4">
        <f t="shared" si="332"/>
        <v>0.41608683551349845</v>
      </c>
      <c r="I2123" s="4">
        <f t="shared" si="333"/>
        <v>0.40499999999999997</v>
      </c>
      <c r="J2123">
        <f t="shared" si="335"/>
        <v>2</v>
      </c>
      <c r="K2123" t="str">
        <f>train!T2123</f>
        <v>no</v>
      </c>
      <c r="L2123">
        <f t="shared" si="336"/>
        <v>1.128143884114172</v>
      </c>
      <c r="M2123">
        <f t="shared" si="337"/>
        <v>1.0342590972726431</v>
      </c>
      <c r="N2123">
        <f t="shared" si="338"/>
        <v>1.0342590972726431</v>
      </c>
      <c r="O2123">
        <f t="shared" si="339"/>
        <v>1.0342590972726431</v>
      </c>
    </row>
    <row r="2124" spans="1:15">
      <c r="A2124">
        <f t="shared" si="334"/>
        <v>2123</v>
      </c>
      <c r="B2124">
        <f>train!G2124</f>
        <v>141.80000000000001</v>
      </c>
      <c r="C2124">
        <f>train!J2124</f>
        <v>167.3</v>
      </c>
      <c r="D2124">
        <f>train!M2124</f>
        <v>178.1</v>
      </c>
      <c r="E2124">
        <f>train!P2124</f>
        <v>7.8</v>
      </c>
      <c r="F2124" s="4">
        <f t="shared" si="330"/>
        <v>0.40341394025604554</v>
      </c>
      <c r="G2124" s="4">
        <f t="shared" si="331"/>
        <v>0.46562760924018926</v>
      </c>
      <c r="H2124" s="4">
        <f t="shared" si="332"/>
        <v>0.46562760924018926</v>
      </c>
      <c r="I2124" s="4">
        <f t="shared" si="333"/>
        <v>0.39</v>
      </c>
      <c r="J2124">
        <f t="shared" si="335"/>
        <v>2</v>
      </c>
      <c r="K2124" t="str">
        <f>train!T2124</f>
        <v>no</v>
      </c>
      <c r="L2124">
        <f t="shared" si="336"/>
        <v>1.128143884114172</v>
      </c>
      <c r="M2124">
        <f t="shared" si="337"/>
        <v>0.86513637547289446</v>
      </c>
      <c r="N2124">
        <f t="shared" si="338"/>
        <v>0.86513637547289446</v>
      </c>
      <c r="O2124">
        <f t="shared" si="339"/>
        <v>0.86513637547289446</v>
      </c>
    </row>
    <row r="2125" spans="1:15">
      <c r="A2125">
        <f t="shared" si="334"/>
        <v>2124</v>
      </c>
      <c r="B2125">
        <f>train!G2125</f>
        <v>50.6</v>
      </c>
      <c r="C2125">
        <f>train!J2125</f>
        <v>201.4</v>
      </c>
      <c r="D2125">
        <f>train!M2125</f>
        <v>146.80000000000001</v>
      </c>
      <c r="E2125">
        <f>train!P2125</f>
        <v>4.2</v>
      </c>
      <c r="F2125" s="4">
        <f t="shared" si="330"/>
        <v>0.14395448079658607</v>
      </c>
      <c r="G2125" s="4">
        <f t="shared" si="331"/>
        <v>0.56053437239075976</v>
      </c>
      <c r="H2125" s="4">
        <f t="shared" si="332"/>
        <v>0.56053437239075976</v>
      </c>
      <c r="I2125" s="4">
        <f t="shared" si="333"/>
        <v>0.21000000000000002</v>
      </c>
      <c r="J2125">
        <f t="shared" si="335"/>
        <v>2</v>
      </c>
      <c r="K2125" t="str">
        <f>train!T2125</f>
        <v>no</v>
      </c>
      <c r="L2125">
        <f t="shared" si="336"/>
        <v>1.128143884114172</v>
      </c>
      <c r="M2125">
        <f t="shared" si="337"/>
        <v>0.83259861746487462</v>
      </c>
      <c r="N2125">
        <f t="shared" si="338"/>
        <v>0.83259861746487462</v>
      </c>
      <c r="O2125">
        <f t="shared" si="339"/>
        <v>0.83259861746487462</v>
      </c>
    </row>
    <row r="2126" spans="1:15">
      <c r="A2126">
        <f t="shared" si="334"/>
        <v>2125</v>
      </c>
      <c r="B2126">
        <f>train!G2126</f>
        <v>134.9</v>
      </c>
      <c r="C2126">
        <f>train!J2126</f>
        <v>156</v>
      </c>
      <c r="D2126">
        <f>train!M2126</f>
        <v>197.5</v>
      </c>
      <c r="E2126">
        <f>train!P2126</f>
        <v>10.199999999999999</v>
      </c>
      <c r="F2126" s="4">
        <f t="shared" si="330"/>
        <v>0.38378378378378381</v>
      </c>
      <c r="G2126" s="4">
        <f t="shared" si="331"/>
        <v>0.43417756749234621</v>
      </c>
      <c r="H2126" s="4">
        <f t="shared" si="332"/>
        <v>0.43417756749234621</v>
      </c>
      <c r="I2126" s="4">
        <f t="shared" si="333"/>
        <v>0.51</v>
      </c>
      <c r="J2126">
        <f t="shared" si="335"/>
        <v>2</v>
      </c>
      <c r="K2126" t="str">
        <f>train!T2126</f>
        <v>no</v>
      </c>
      <c r="L2126">
        <f t="shared" si="336"/>
        <v>1.128143884114172</v>
      </c>
      <c r="M2126">
        <f t="shared" si="337"/>
        <v>0.88566941514457853</v>
      </c>
      <c r="N2126">
        <f t="shared" si="338"/>
        <v>0.88566941514457853</v>
      </c>
      <c r="O2126">
        <f t="shared" si="339"/>
        <v>0.88566941514457853</v>
      </c>
    </row>
    <row r="2127" spans="1:15">
      <c r="A2127">
        <f t="shared" si="334"/>
        <v>2126</v>
      </c>
      <c r="B2127">
        <f>train!G2127</f>
        <v>252.1</v>
      </c>
      <c r="C2127">
        <f>train!J2127</f>
        <v>226.1</v>
      </c>
      <c r="D2127">
        <f>train!M2127</f>
        <v>155.6</v>
      </c>
      <c r="E2127">
        <f>train!P2127</f>
        <v>13.8</v>
      </c>
      <c r="F2127" s="4">
        <f t="shared" si="330"/>
        <v>0.71721194879089611</v>
      </c>
      <c r="G2127" s="4">
        <f t="shared" si="331"/>
        <v>0.62927915391038125</v>
      </c>
      <c r="H2127" s="4">
        <f t="shared" si="332"/>
        <v>0.62927915391038125</v>
      </c>
      <c r="I2127" s="4">
        <f t="shared" si="333"/>
        <v>0.69000000000000006</v>
      </c>
      <c r="J2127">
        <f t="shared" si="335"/>
        <v>1</v>
      </c>
      <c r="K2127" t="str">
        <f>train!T2127</f>
        <v>no</v>
      </c>
      <c r="L2127">
        <f t="shared" si="336"/>
        <v>1.128143884114172</v>
      </c>
      <c r="M2127">
        <f t="shared" si="337"/>
        <v>1.3350945609134828</v>
      </c>
      <c r="N2127">
        <f t="shared" si="338"/>
        <v>1.3350945609134828</v>
      </c>
      <c r="O2127">
        <f t="shared" si="339"/>
        <v>1.3350945609134828</v>
      </c>
    </row>
    <row r="2128" spans="1:15">
      <c r="A2128">
        <f t="shared" si="334"/>
        <v>2127</v>
      </c>
      <c r="B2128">
        <f>train!G2128</f>
        <v>215.5</v>
      </c>
      <c r="C2128">
        <f>train!J2128</f>
        <v>241.8</v>
      </c>
      <c r="D2128">
        <f>train!M2128</f>
        <v>147</v>
      </c>
      <c r="E2128">
        <f>train!P2128</f>
        <v>9.6</v>
      </c>
      <c r="F2128" s="4">
        <f t="shared" si="330"/>
        <v>0.61308677098150788</v>
      </c>
      <c r="G2128" s="4">
        <f t="shared" si="331"/>
        <v>0.67297522961313672</v>
      </c>
      <c r="H2128" s="4">
        <f t="shared" si="332"/>
        <v>0.67297522961313672</v>
      </c>
      <c r="I2128" s="4">
        <f t="shared" si="333"/>
        <v>0.48</v>
      </c>
      <c r="J2128">
        <f t="shared" si="335"/>
        <v>1</v>
      </c>
      <c r="K2128" t="str">
        <f>train!T2128</f>
        <v>no</v>
      </c>
      <c r="L2128">
        <f t="shared" si="336"/>
        <v>1.128143884114172</v>
      </c>
      <c r="M2128">
        <f t="shared" si="337"/>
        <v>1.2296612167984482</v>
      </c>
      <c r="N2128">
        <f t="shared" si="338"/>
        <v>1.2296612167984482</v>
      </c>
      <c r="O2128">
        <f t="shared" si="339"/>
        <v>1.2296612167984482</v>
      </c>
    </row>
    <row r="2129" spans="1:15">
      <c r="A2129">
        <f t="shared" si="334"/>
        <v>2128</v>
      </c>
      <c r="B2129">
        <f>train!G2129</f>
        <v>124.8</v>
      </c>
      <c r="C2129">
        <f>train!J2129</f>
        <v>257.2</v>
      </c>
      <c r="D2129">
        <f>train!M2129</f>
        <v>193.2</v>
      </c>
      <c r="E2129">
        <f>train!P2129</f>
        <v>13.4</v>
      </c>
      <c r="F2129" s="4">
        <f t="shared" si="330"/>
        <v>0.35504978662873399</v>
      </c>
      <c r="G2129" s="4">
        <f t="shared" si="331"/>
        <v>0.71583634845532973</v>
      </c>
      <c r="H2129" s="4">
        <f t="shared" si="332"/>
        <v>0.71583634845532973</v>
      </c>
      <c r="I2129" s="4">
        <f t="shared" si="333"/>
        <v>0.67</v>
      </c>
      <c r="J2129">
        <f t="shared" si="335"/>
        <v>1</v>
      </c>
      <c r="K2129" t="str">
        <f>train!T2129</f>
        <v>no</v>
      </c>
      <c r="L2129">
        <f t="shared" si="336"/>
        <v>1.128143884114172</v>
      </c>
      <c r="M2129">
        <f t="shared" si="337"/>
        <v>1.2648334698784778</v>
      </c>
      <c r="N2129">
        <f t="shared" si="338"/>
        <v>1.2648334698784778</v>
      </c>
      <c r="O2129">
        <f t="shared" si="339"/>
        <v>1.2648334698784778</v>
      </c>
    </row>
    <row r="2130" spans="1:15">
      <c r="A2130">
        <f t="shared" si="334"/>
        <v>2129</v>
      </c>
      <c r="B2130">
        <f>train!G2130</f>
        <v>183.2</v>
      </c>
      <c r="C2130">
        <f>train!J2130</f>
        <v>179.2</v>
      </c>
      <c r="D2130">
        <f>train!M2130</f>
        <v>292.8</v>
      </c>
      <c r="E2130">
        <f>train!P2130</f>
        <v>9.9</v>
      </c>
      <c r="F2130" s="4">
        <f t="shared" si="330"/>
        <v>0.52119487908961593</v>
      </c>
      <c r="G2130" s="4">
        <f t="shared" si="331"/>
        <v>0.49874756470915665</v>
      </c>
      <c r="H2130" s="4">
        <f t="shared" si="332"/>
        <v>0.49874756470915665</v>
      </c>
      <c r="I2130" s="4">
        <f t="shared" si="333"/>
        <v>0.495</v>
      </c>
      <c r="J2130">
        <f t="shared" si="335"/>
        <v>2</v>
      </c>
      <c r="K2130" t="str">
        <f>train!T2130</f>
        <v>no</v>
      </c>
      <c r="L2130">
        <f t="shared" si="336"/>
        <v>1.128143884114172</v>
      </c>
      <c r="M2130">
        <f t="shared" si="337"/>
        <v>1.0070587711726997</v>
      </c>
      <c r="N2130">
        <f t="shared" si="338"/>
        <v>1.0070587711726997</v>
      </c>
      <c r="O2130">
        <f t="shared" si="339"/>
        <v>1.0070587711726997</v>
      </c>
    </row>
    <row r="2131" spans="1:15">
      <c r="A2131">
        <f t="shared" si="334"/>
        <v>2130</v>
      </c>
      <c r="B2131">
        <f>train!G2131</f>
        <v>230.1</v>
      </c>
      <c r="C2131">
        <f>train!J2131</f>
        <v>212</v>
      </c>
      <c r="D2131">
        <f>train!M2131</f>
        <v>174.9</v>
      </c>
      <c r="E2131">
        <f>train!P2131</f>
        <v>13.2</v>
      </c>
      <c r="F2131" s="4">
        <f t="shared" si="330"/>
        <v>0.65462304409672833</v>
      </c>
      <c r="G2131" s="4">
        <f t="shared" si="331"/>
        <v>0.59003618146395764</v>
      </c>
      <c r="H2131" s="4">
        <f t="shared" si="332"/>
        <v>0.59003618146395764</v>
      </c>
      <c r="I2131" s="4">
        <f t="shared" si="333"/>
        <v>0.65999999999999992</v>
      </c>
      <c r="J2131">
        <f t="shared" si="335"/>
        <v>1</v>
      </c>
      <c r="K2131" t="str">
        <f>train!T2131</f>
        <v>no</v>
      </c>
      <c r="L2131">
        <f t="shared" si="336"/>
        <v>1.128143884114172</v>
      </c>
      <c r="M2131">
        <f t="shared" si="337"/>
        <v>1.2491664103455566</v>
      </c>
      <c r="N2131">
        <f t="shared" si="338"/>
        <v>1.2491664103455566</v>
      </c>
      <c r="O2131">
        <f t="shared" si="339"/>
        <v>1.2491664103455566</v>
      </c>
    </row>
    <row r="2132" spans="1:15">
      <c r="A2132">
        <f t="shared" si="334"/>
        <v>2131</v>
      </c>
      <c r="B2132">
        <f>train!G2132</f>
        <v>135.80000000000001</v>
      </c>
      <c r="C2132">
        <f>train!J2132</f>
        <v>163.19999999999999</v>
      </c>
      <c r="D2132">
        <f>train!M2132</f>
        <v>229.8</v>
      </c>
      <c r="E2132">
        <f>train!P2132</f>
        <v>12.6</v>
      </c>
      <c r="F2132" s="4">
        <f t="shared" si="330"/>
        <v>0.38634423897581793</v>
      </c>
      <c r="G2132" s="4">
        <f t="shared" si="331"/>
        <v>0.45421653214583907</v>
      </c>
      <c r="H2132" s="4">
        <f t="shared" si="332"/>
        <v>0.45421653214583907</v>
      </c>
      <c r="I2132" s="4">
        <f t="shared" si="333"/>
        <v>0.63</v>
      </c>
      <c r="J2132">
        <f t="shared" si="335"/>
        <v>2</v>
      </c>
      <c r="K2132" t="str">
        <f>train!T2132</f>
        <v>no</v>
      </c>
      <c r="L2132">
        <f t="shared" si="336"/>
        <v>1.128143884114172</v>
      </c>
      <c r="M2132">
        <f t="shared" si="337"/>
        <v>0.97917679054345852</v>
      </c>
      <c r="N2132">
        <f t="shared" si="338"/>
        <v>0.97917679054345852</v>
      </c>
      <c r="O2132">
        <f t="shared" si="339"/>
        <v>0.97917679054345852</v>
      </c>
    </row>
    <row r="2133" spans="1:15">
      <c r="A2133">
        <f t="shared" si="334"/>
        <v>2132</v>
      </c>
      <c r="B2133">
        <f>train!G2133</f>
        <v>205.7</v>
      </c>
      <c r="C2133">
        <f>train!J2133</f>
        <v>136.1</v>
      </c>
      <c r="D2133">
        <f>train!M2133</f>
        <v>159.4</v>
      </c>
      <c r="E2133">
        <f>train!P2133</f>
        <v>8.6999999999999993</v>
      </c>
      <c r="F2133" s="4">
        <f t="shared" si="330"/>
        <v>0.5852062588904694</v>
      </c>
      <c r="G2133" s="4">
        <f t="shared" si="331"/>
        <v>0.37879209574171996</v>
      </c>
      <c r="H2133" s="4">
        <f t="shared" si="332"/>
        <v>0.37879209574171996</v>
      </c>
      <c r="I2133" s="4">
        <f t="shared" si="333"/>
        <v>0.43499999999999994</v>
      </c>
      <c r="J2133">
        <f t="shared" si="335"/>
        <v>2</v>
      </c>
      <c r="K2133" t="str">
        <f>train!T2133</f>
        <v>no</v>
      </c>
      <c r="L2133">
        <f t="shared" si="336"/>
        <v>1.128143884114172</v>
      </c>
      <c r="M2133">
        <f t="shared" si="337"/>
        <v>0.90479736352256668</v>
      </c>
      <c r="N2133">
        <f t="shared" si="338"/>
        <v>0.90479736352256668</v>
      </c>
      <c r="O2133">
        <f t="shared" si="339"/>
        <v>0.90479736352256668</v>
      </c>
    </row>
    <row r="2134" spans="1:15">
      <c r="A2134">
        <f t="shared" si="334"/>
        <v>2133</v>
      </c>
      <c r="B2134">
        <f>train!G2134</f>
        <v>73.8</v>
      </c>
      <c r="C2134">
        <f>train!J2134</f>
        <v>143.4</v>
      </c>
      <c r="D2134">
        <f>train!M2134</f>
        <v>170.2</v>
      </c>
      <c r="E2134">
        <f>train!P2134</f>
        <v>10.9</v>
      </c>
      <c r="F2134" s="4">
        <f t="shared" si="330"/>
        <v>0.20995732574679943</v>
      </c>
      <c r="G2134" s="4">
        <f t="shared" si="331"/>
        <v>0.39910937934873364</v>
      </c>
      <c r="H2134" s="4">
        <f t="shared" si="332"/>
        <v>0.39910937934873364</v>
      </c>
      <c r="I2134" s="4">
        <f t="shared" si="333"/>
        <v>0.54500000000000004</v>
      </c>
      <c r="J2134">
        <f t="shared" si="335"/>
        <v>2</v>
      </c>
      <c r="K2134" t="str">
        <f>train!T2134</f>
        <v>no</v>
      </c>
      <c r="L2134">
        <f t="shared" si="336"/>
        <v>1.128143884114172</v>
      </c>
      <c r="M2134">
        <f t="shared" si="337"/>
        <v>0.81220913070650125</v>
      </c>
      <c r="N2134">
        <f t="shared" si="338"/>
        <v>0.81220913070650125</v>
      </c>
      <c r="O2134">
        <f t="shared" si="339"/>
        <v>0.81220913070650125</v>
      </c>
    </row>
    <row r="2135" spans="1:15">
      <c r="A2135">
        <f t="shared" si="334"/>
        <v>2134</v>
      </c>
      <c r="B2135">
        <f>train!G2135</f>
        <v>189.3</v>
      </c>
      <c r="C2135">
        <f>train!J2135</f>
        <v>233.5</v>
      </c>
      <c r="D2135">
        <f>train!M2135</f>
        <v>270.89999999999998</v>
      </c>
      <c r="E2135">
        <f>train!P2135</f>
        <v>10</v>
      </c>
      <c r="F2135" s="4">
        <f t="shared" si="330"/>
        <v>0.53854907539118069</v>
      </c>
      <c r="G2135" s="4">
        <f t="shared" si="331"/>
        <v>0.64987475647091564</v>
      </c>
      <c r="H2135" s="4">
        <f t="shared" si="332"/>
        <v>0.64987475647091564</v>
      </c>
      <c r="I2135" s="4">
        <f t="shared" si="333"/>
        <v>0.5</v>
      </c>
      <c r="J2135">
        <f t="shared" si="335"/>
        <v>1</v>
      </c>
      <c r="K2135" t="str">
        <f>train!T2135</f>
        <v>no</v>
      </c>
      <c r="L2135">
        <f t="shared" si="336"/>
        <v>1.128143884114172</v>
      </c>
      <c r="M2135">
        <f t="shared" si="337"/>
        <v>1.1767368035380552</v>
      </c>
      <c r="N2135">
        <f t="shared" si="338"/>
        <v>1.1767368035380552</v>
      </c>
      <c r="O2135">
        <f t="shared" si="339"/>
        <v>1.1767368035380552</v>
      </c>
    </row>
    <row r="2136" spans="1:15">
      <c r="A2136">
        <f t="shared" si="334"/>
        <v>2135</v>
      </c>
      <c r="B2136">
        <f>train!G2136</f>
        <v>147.19999999999999</v>
      </c>
      <c r="C2136">
        <f>train!J2136</f>
        <v>161.9</v>
      </c>
      <c r="D2136">
        <f>train!M2136</f>
        <v>142.1</v>
      </c>
      <c r="E2136">
        <f>train!P2136</f>
        <v>7.2</v>
      </c>
      <c r="F2136" s="4">
        <f t="shared" si="330"/>
        <v>0.41877667140825031</v>
      </c>
      <c r="G2136" s="4">
        <f t="shared" si="331"/>
        <v>0.45059838575006961</v>
      </c>
      <c r="H2136" s="4">
        <f t="shared" si="332"/>
        <v>0.45059838575006961</v>
      </c>
      <c r="I2136" s="4">
        <f t="shared" si="333"/>
        <v>0.36</v>
      </c>
      <c r="J2136">
        <f t="shared" si="335"/>
        <v>2</v>
      </c>
      <c r="K2136" t="str">
        <f>train!T2136</f>
        <v>no</v>
      </c>
      <c r="L2136">
        <f t="shared" si="336"/>
        <v>1.128143884114172</v>
      </c>
      <c r="M2136">
        <f t="shared" si="337"/>
        <v>0.84323882204089184</v>
      </c>
      <c r="N2136">
        <f t="shared" si="338"/>
        <v>0.84323882204089184</v>
      </c>
      <c r="O2136">
        <f t="shared" si="339"/>
        <v>0.84323882204089184</v>
      </c>
    </row>
    <row r="2137" spans="1:15">
      <c r="A2137">
        <f t="shared" si="334"/>
        <v>2136</v>
      </c>
      <c r="B2137">
        <f>train!G2137</f>
        <v>137.30000000000001</v>
      </c>
      <c r="C2137">
        <f>train!J2137</f>
        <v>184.2</v>
      </c>
      <c r="D2137">
        <f>train!M2137</f>
        <v>231.4</v>
      </c>
      <c r="E2137">
        <f>train!P2137</f>
        <v>10.199999999999999</v>
      </c>
      <c r="F2137" s="4">
        <f t="shared" si="330"/>
        <v>0.39061166429587485</v>
      </c>
      <c r="G2137" s="4">
        <f t="shared" si="331"/>
        <v>0.51266351238519337</v>
      </c>
      <c r="H2137" s="4">
        <f t="shared" si="332"/>
        <v>0.51266351238519337</v>
      </c>
      <c r="I2137" s="4">
        <f t="shared" si="333"/>
        <v>0.51</v>
      </c>
      <c r="J2137">
        <f t="shared" si="335"/>
        <v>2</v>
      </c>
      <c r="K2137" t="str">
        <f>train!T2137</f>
        <v>no</v>
      </c>
      <c r="L2137">
        <f t="shared" si="336"/>
        <v>1.128143884114172</v>
      </c>
      <c r="M2137">
        <f t="shared" si="337"/>
        <v>0.968671887765016</v>
      </c>
      <c r="N2137">
        <f t="shared" si="338"/>
        <v>0.968671887765016</v>
      </c>
      <c r="O2137">
        <f t="shared" si="339"/>
        <v>0.968671887765016</v>
      </c>
    </row>
    <row r="2138" spans="1:15">
      <c r="A2138">
        <f t="shared" si="334"/>
        <v>2137</v>
      </c>
      <c r="B2138">
        <f>train!G2138</f>
        <v>70.7</v>
      </c>
      <c r="C2138">
        <f>train!J2138</f>
        <v>211</v>
      </c>
      <c r="D2138">
        <f>train!M2138</f>
        <v>174.6</v>
      </c>
      <c r="E2138">
        <f>train!P2138</f>
        <v>0</v>
      </c>
      <c r="F2138" s="4">
        <f t="shared" si="330"/>
        <v>0.20113798008534853</v>
      </c>
      <c r="G2138" s="4">
        <f t="shared" si="331"/>
        <v>0.58725299192875036</v>
      </c>
      <c r="H2138" s="4">
        <f t="shared" si="332"/>
        <v>0.58725299192875036</v>
      </c>
      <c r="I2138" s="4">
        <f t="shared" si="333"/>
        <v>0</v>
      </c>
      <c r="J2138">
        <f t="shared" si="335"/>
        <v>2</v>
      </c>
      <c r="K2138" t="str">
        <f>train!T2138</f>
        <v>no</v>
      </c>
      <c r="L2138">
        <f t="shared" si="336"/>
        <v>1.128143884114172</v>
      </c>
      <c r="M2138">
        <f t="shared" si="337"/>
        <v>0.85451076066445875</v>
      </c>
      <c r="N2138">
        <f t="shared" si="338"/>
        <v>0.85451076066445875</v>
      </c>
      <c r="O2138">
        <f t="shared" si="339"/>
        <v>0.85451076066445875</v>
      </c>
    </row>
    <row r="2139" spans="1:15">
      <c r="A2139">
        <f t="shared" si="334"/>
        <v>2138</v>
      </c>
      <c r="B2139">
        <f>train!G2139</f>
        <v>204.6</v>
      </c>
      <c r="C2139">
        <f>train!J2139</f>
        <v>205.2</v>
      </c>
      <c r="D2139">
        <f>train!M2139</f>
        <v>164.6</v>
      </c>
      <c r="E2139">
        <f>train!P2139</f>
        <v>10.7</v>
      </c>
      <c r="F2139" s="4">
        <f t="shared" si="330"/>
        <v>0.58207681365576103</v>
      </c>
      <c r="G2139" s="4">
        <f t="shared" si="331"/>
        <v>0.57111049262454772</v>
      </c>
      <c r="H2139" s="4">
        <f t="shared" si="332"/>
        <v>0.57111049262454772</v>
      </c>
      <c r="I2139" s="4">
        <f t="shared" si="333"/>
        <v>0.53499999999999992</v>
      </c>
      <c r="J2139">
        <f t="shared" si="335"/>
        <v>1</v>
      </c>
      <c r="K2139" t="str">
        <f>train!T2139</f>
        <v>no</v>
      </c>
      <c r="L2139">
        <f t="shared" si="336"/>
        <v>1.128143884114172</v>
      </c>
      <c r="M2139">
        <f t="shared" si="337"/>
        <v>1.1302091870832367</v>
      </c>
      <c r="N2139">
        <f t="shared" si="338"/>
        <v>1.1302091870832367</v>
      </c>
      <c r="O2139">
        <f t="shared" si="339"/>
        <v>1.1302091870832367</v>
      </c>
    </row>
    <row r="2140" spans="1:15">
      <c r="A2140">
        <f t="shared" si="334"/>
        <v>2139</v>
      </c>
      <c r="B2140">
        <f>train!G2140</f>
        <v>123.1</v>
      </c>
      <c r="C2140">
        <f>train!J2140</f>
        <v>213.9</v>
      </c>
      <c r="D2140">
        <f>train!M2140</f>
        <v>184.9</v>
      </c>
      <c r="E2140">
        <f>train!P2140</f>
        <v>12</v>
      </c>
      <c r="F2140" s="4">
        <f t="shared" si="330"/>
        <v>0.35021337126600283</v>
      </c>
      <c r="G2140" s="4">
        <f t="shared" si="331"/>
        <v>0.59532424158085162</v>
      </c>
      <c r="H2140" s="4">
        <f t="shared" si="332"/>
        <v>0.59532424158085162</v>
      </c>
      <c r="I2140" s="4">
        <f t="shared" si="333"/>
        <v>0.6</v>
      </c>
      <c r="J2140">
        <f t="shared" si="335"/>
        <v>2</v>
      </c>
      <c r="K2140" t="str">
        <f>train!T2140</f>
        <v>yes</v>
      </c>
      <c r="L2140">
        <f t="shared" si="336"/>
        <v>1.128143884114172</v>
      </c>
      <c r="M2140">
        <f t="shared" si="337"/>
        <v>1.0915453772707442</v>
      </c>
      <c r="N2140">
        <f t="shared" si="338"/>
        <v>1.0915453772707442</v>
      </c>
      <c r="O2140">
        <f t="shared" si="339"/>
        <v>1.0915453772707442</v>
      </c>
    </row>
    <row r="2141" spans="1:15">
      <c r="A2141">
        <f t="shared" si="334"/>
        <v>2140</v>
      </c>
      <c r="B2141">
        <f>train!G2141</f>
        <v>129.69999999999999</v>
      </c>
      <c r="C2141">
        <f>train!J2141</f>
        <v>160.80000000000001</v>
      </c>
      <c r="D2141">
        <f>train!M2141</f>
        <v>265</v>
      </c>
      <c r="E2141">
        <f>train!P2141</f>
        <v>12.2</v>
      </c>
      <c r="F2141" s="4">
        <f t="shared" si="330"/>
        <v>0.36899004267425317</v>
      </c>
      <c r="G2141" s="4">
        <f t="shared" si="331"/>
        <v>0.4475368772613415</v>
      </c>
      <c r="H2141" s="4">
        <f t="shared" si="332"/>
        <v>0.4475368772613415</v>
      </c>
      <c r="I2141" s="4">
        <f t="shared" si="333"/>
        <v>0.61</v>
      </c>
      <c r="J2141">
        <f t="shared" si="335"/>
        <v>2</v>
      </c>
      <c r="K2141" t="str">
        <f>train!T2141</f>
        <v>no</v>
      </c>
      <c r="L2141">
        <f t="shared" si="336"/>
        <v>1.128143884114172</v>
      </c>
      <c r="M2141">
        <f t="shared" si="337"/>
        <v>0.95332689283918415</v>
      </c>
      <c r="N2141">
        <f t="shared" si="338"/>
        <v>0.95332689283918415</v>
      </c>
      <c r="O2141">
        <f t="shared" si="339"/>
        <v>0.95332689283918415</v>
      </c>
    </row>
    <row r="2142" spans="1:15">
      <c r="A2142">
        <f t="shared" si="334"/>
        <v>2141</v>
      </c>
      <c r="B2142">
        <f>train!G2142</f>
        <v>198.7</v>
      </c>
      <c r="C2142">
        <f>train!J2142</f>
        <v>209.5</v>
      </c>
      <c r="D2142">
        <f>train!M2142</f>
        <v>281.89999999999998</v>
      </c>
      <c r="E2142">
        <f>train!P2142</f>
        <v>12.4</v>
      </c>
      <c r="F2142" s="4">
        <f t="shared" si="330"/>
        <v>0.56529160739687057</v>
      </c>
      <c r="G2142" s="4">
        <f t="shared" si="331"/>
        <v>0.58307820762593932</v>
      </c>
      <c r="H2142" s="4">
        <f t="shared" si="332"/>
        <v>0.58307820762593932</v>
      </c>
      <c r="I2142" s="4">
        <f t="shared" si="333"/>
        <v>0.62</v>
      </c>
      <c r="J2142">
        <f t="shared" si="335"/>
        <v>1</v>
      </c>
      <c r="K2142" t="str">
        <f>train!T2142</f>
        <v>no</v>
      </c>
      <c r="L2142">
        <f t="shared" si="336"/>
        <v>1.128143884114172</v>
      </c>
      <c r="M2142">
        <f t="shared" si="337"/>
        <v>1.1763991643187672</v>
      </c>
      <c r="N2142">
        <f t="shared" si="338"/>
        <v>1.1763991643187672</v>
      </c>
      <c r="O2142">
        <f t="shared" si="339"/>
        <v>1.1763991643187672</v>
      </c>
    </row>
    <row r="2143" spans="1:15">
      <c r="A2143">
        <f t="shared" si="334"/>
        <v>2142</v>
      </c>
      <c r="B2143">
        <f>train!G2143</f>
        <v>145.1</v>
      </c>
      <c r="C2143">
        <f>train!J2143</f>
        <v>233.7</v>
      </c>
      <c r="D2143">
        <f>train!M2143</f>
        <v>208.7</v>
      </c>
      <c r="E2143">
        <f>train!P2143</f>
        <v>7.9</v>
      </c>
      <c r="F2143" s="4">
        <f t="shared" si="330"/>
        <v>0.41280227596017066</v>
      </c>
      <c r="G2143" s="4">
        <f t="shared" si="331"/>
        <v>0.65043139437795705</v>
      </c>
      <c r="H2143" s="4">
        <f t="shared" si="332"/>
        <v>0.65043139437795705</v>
      </c>
      <c r="I2143" s="4">
        <f t="shared" si="333"/>
        <v>0.39500000000000002</v>
      </c>
      <c r="J2143">
        <f t="shared" si="335"/>
        <v>2</v>
      </c>
      <c r="K2143" t="str">
        <f>train!T2143</f>
        <v>no</v>
      </c>
      <c r="L2143">
        <f t="shared" si="336"/>
        <v>1.128143884114172</v>
      </c>
      <c r="M2143">
        <f t="shared" si="337"/>
        <v>1.0828447333864648</v>
      </c>
      <c r="N2143">
        <f t="shared" si="338"/>
        <v>1.0828447333864648</v>
      </c>
      <c r="O2143">
        <f t="shared" si="339"/>
        <v>1.0828447333864648</v>
      </c>
    </row>
    <row r="2144" spans="1:15">
      <c r="A2144">
        <f t="shared" si="334"/>
        <v>2143</v>
      </c>
      <c r="B2144">
        <f>train!G2144</f>
        <v>135.19999999999999</v>
      </c>
      <c r="C2144">
        <f>train!J2144</f>
        <v>152.5</v>
      </c>
      <c r="D2144">
        <f>train!M2144</f>
        <v>224.8</v>
      </c>
      <c r="E2144">
        <f>train!P2144</f>
        <v>8.4</v>
      </c>
      <c r="F2144" s="4">
        <f t="shared" si="330"/>
        <v>0.38463726884779514</v>
      </c>
      <c r="G2144" s="4">
        <f t="shared" si="331"/>
        <v>0.42443640411912048</v>
      </c>
      <c r="H2144" s="4">
        <f t="shared" si="332"/>
        <v>0.42443640411912048</v>
      </c>
      <c r="I2144" s="4">
        <f t="shared" si="333"/>
        <v>0.42000000000000004</v>
      </c>
      <c r="J2144">
        <f t="shared" si="335"/>
        <v>2</v>
      </c>
      <c r="K2144" t="str">
        <f>train!T2144</f>
        <v>no</v>
      </c>
      <c r="L2144">
        <f t="shared" si="336"/>
        <v>1.128143884114172</v>
      </c>
      <c r="M2144">
        <f t="shared" si="337"/>
        <v>0.8274287587882293</v>
      </c>
      <c r="N2144">
        <f t="shared" si="338"/>
        <v>0.8274287587882293</v>
      </c>
      <c r="O2144">
        <f t="shared" si="339"/>
        <v>0.8274287587882293</v>
      </c>
    </row>
    <row r="2145" spans="1:15">
      <c r="A2145">
        <f t="shared" si="334"/>
        <v>2144</v>
      </c>
      <c r="B2145">
        <f>train!G2145</f>
        <v>124.7</v>
      </c>
      <c r="C2145">
        <f>train!J2145</f>
        <v>250.4</v>
      </c>
      <c r="D2145">
        <f>train!M2145</f>
        <v>216.4</v>
      </c>
      <c r="E2145">
        <f>train!P2145</f>
        <v>7.8</v>
      </c>
      <c r="F2145" s="4">
        <f t="shared" si="330"/>
        <v>0.35476529160739689</v>
      </c>
      <c r="G2145" s="4">
        <f t="shared" si="331"/>
        <v>0.6969106596159198</v>
      </c>
      <c r="H2145" s="4">
        <f t="shared" si="332"/>
        <v>0.6969106596159198</v>
      </c>
      <c r="I2145" s="4">
        <f t="shared" si="333"/>
        <v>0.39</v>
      </c>
      <c r="J2145">
        <f t="shared" si="335"/>
        <v>2</v>
      </c>
      <c r="K2145" t="str">
        <f>train!T2145</f>
        <v>no</v>
      </c>
      <c r="L2145">
        <f t="shared" si="336"/>
        <v>1.128143884114172</v>
      </c>
      <c r="M2145">
        <f t="shared" si="337"/>
        <v>1.1177331287484837</v>
      </c>
      <c r="N2145">
        <f t="shared" si="338"/>
        <v>1.1177331287484837</v>
      </c>
      <c r="O2145">
        <f t="shared" si="339"/>
        <v>1.1177331287484837</v>
      </c>
    </row>
    <row r="2146" spans="1:15">
      <c r="A2146">
        <f t="shared" si="334"/>
        <v>2145</v>
      </c>
      <c r="B2146">
        <f>train!G2146</f>
        <v>215.9</v>
      </c>
      <c r="C2146">
        <f>train!J2146</f>
        <v>145.4</v>
      </c>
      <c r="D2146">
        <f>train!M2146</f>
        <v>186.9</v>
      </c>
      <c r="E2146">
        <f>train!P2146</f>
        <v>12.1</v>
      </c>
      <c r="F2146" s="4">
        <f t="shared" si="330"/>
        <v>0.61422475106685637</v>
      </c>
      <c r="G2146" s="4">
        <f t="shared" si="331"/>
        <v>0.40467575841914832</v>
      </c>
      <c r="H2146" s="4">
        <f t="shared" si="332"/>
        <v>0.40467575841914832</v>
      </c>
      <c r="I2146" s="4">
        <f t="shared" si="333"/>
        <v>0.60499999999999998</v>
      </c>
      <c r="J2146">
        <f t="shared" si="335"/>
        <v>2</v>
      </c>
      <c r="K2146" t="str">
        <f>train!T2146</f>
        <v>no</v>
      </c>
      <c r="L2146">
        <f t="shared" si="336"/>
        <v>1.128143884114172</v>
      </c>
      <c r="M2146">
        <f t="shared" si="337"/>
        <v>1.0348052878331109</v>
      </c>
      <c r="N2146">
        <f t="shared" si="338"/>
        <v>1.0348052878331109</v>
      </c>
      <c r="O2146">
        <f t="shared" si="339"/>
        <v>1.0348052878331109</v>
      </c>
    </row>
    <row r="2147" spans="1:15">
      <c r="A2147">
        <f t="shared" si="334"/>
        <v>2146</v>
      </c>
      <c r="B2147">
        <f>train!G2147</f>
        <v>119.2</v>
      </c>
      <c r="C2147">
        <f>train!J2147</f>
        <v>228.4</v>
      </c>
      <c r="D2147">
        <f>train!M2147</f>
        <v>197.9</v>
      </c>
      <c r="E2147">
        <f>train!P2147</f>
        <v>8.4</v>
      </c>
      <c r="F2147" s="4">
        <f t="shared" si="330"/>
        <v>0.33911806543385492</v>
      </c>
      <c r="G2147" s="4">
        <f t="shared" si="331"/>
        <v>0.63568048984135817</v>
      </c>
      <c r="H2147" s="4">
        <f t="shared" si="332"/>
        <v>0.63568048984135817</v>
      </c>
      <c r="I2147" s="4">
        <f t="shared" si="333"/>
        <v>0.42000000000000004</v>
      </c>
      <c r="J2147">
        <f t="shared" si="335"/>
        <v>2</v>
      </c>
      <c r="K2147" t="str">
        <f>train!T2147</f>
        <v>no</v>
      </c>
      <c r="L2147">
        <f t="shared" si="336"/>
        <v>1.128143884114172</v>
      </c>
      <c r="M2147">
        <f t="shared" si="337"/>
        <v>1.0486088081994631</v>
      </c>
      <c r="N2147">
        <f t="shared" si="338"/>
        <v>1.0486088081994631</v>
      </c>
      <c r="O2147">
        <f t="shared" si="339"/>
        <v>1.0486088081994631</v>
      </c>
    </row>
    <row r="2148" spans="1:15">
      <c r="A2148">
        <f t="shared" si="334"/>
        <v>2147</v>
      </c>
      <c r="B2148">
        <f>train!G2148</f>
        <v>144.30000000000001</v>
      </c>
      <c r="C2148">
        <f>train!J2148</f>
        <v>156.4</v>
      </c>
      <c r="D2148">
        <f>train!M2148</f>
        <v>214.7</v>
      </c>
      <c r="E2148">
        <f>train!P2148</f>
        <v>7.8</v>
      </c>
      <c r="F2148" s="4">
        <f t="shared" si="330"/>
        <v>0.41052631578947374</v>
      </c>
      <c r="G2148" s="4">
        <f t="shared" si="331"/>
        <v>0.43529084330642914</v>
      </c>
      <c r="H2148" s="4">
        <f t="shared" si="332"/>
        <v>0.43529084330642914</v>
      </c>
      <c r="I2148" s="4">
        <f t="shared" si="333"/>
        <v>0.39</v>
      </c>
      <c r="J2148">
        <f t="shared" si="335"/>
        <v>2</v>
      </c>
      <c r="K2148" t="str">
        <f>train!T2148</f>
        <v>no</v>
      </c>
      <c r="L2148">
        <f t="shared" si="336"/>
        <v>1.128143884114172</v>
      </c>
      <c r="M2148">
        <f t="shared" si="337"/>
        <v>0.83641382848953616</v>
      </c>
      <c r="N2148">
        <f t="shared" si="338"/>
        <v>0.83641382848953616</v>
      </c>
      <c r="O2148">
        <f t="shared" si="339"/>
        <v>0.83641382848953616</v>
      </c>
    </row>
    <row r="2149" spans="1:15">
      <c r="A2149">
        <f t="shared" si="334"/>
        <v>2148</v>
      </c>
      <c r="B2149">
        <f>train!G2149</f>
        <v>235.2</v>
      </c>
      <c r="C2149">
        <f>train!J2149</f>
        <v>220.6</v>
      </c>
      <c r="D2149">
        <f>train!M2149</f>
        <v>236.3</v>
      </c>
      <c r="E2149">
        <f>train!P2149</f>
        <v>11.8</v>
      </c>
      <c r="F2149" s="4">
        <f t="shared" si="330"/>
        <v>0.66913229018492171</v>
      </c>
      <c r="G2149" s="4">
        <f t="shared" si="331"/>
        <v>0.61397161146674084</v>
      </c>
      <c r="H2149" s="4">
        <f t="shared" si="332"/>
        <v>0.61397161146674084</v>
      </c>
      <c r="I2149" s="4">
        <f t="shared" si="333"/>
        <v>0.59000000000000008</v>
      </c>
      <c r="J2149">
        <f t="shared" si="335"/>
        <v>1</v>
      </c>
      <c r="K2149" t="str">
        <f>train!T2149</f>
        <v>no</v>
      </c>
      <c r="L2149">
        <f t="shared" si="336"/>
        <v>1.128143884114172</v>
      </c>
      <c r="M2149">
        <f t="shared" si="337"/>
        <v>1.2448936906990298</v>
      </c>
      <c r="N2149">
        <f t="shared" si="338"/>
        <v>1.2448936906990298</v>
      </c>
      <c r="O2149">
        <f t="shared" si="339"/>
        <v>1.2448936906990298</v>
      </c>
    </row>
    <row r="2150" spans="1:15">
      <c r="A2150">
        <f t="shared" si="334"/>
        <v>2149</v>
      </c>
      <c r="B2150">
        <f>train!G2150</f>
        <v>174</v>
      </c>
      <c r="C2150">
        <f>train!J2150</f>
        <v>281.10000000000002</v>
      </c>
      <c r="D2150">
        <f>train!M2150</f>
        <v>197.2</v>
      </c>
      <c r="E2150">
        <f>train!P2150</f>
        <v>9.6999999999999993</v>
      </c>
      <c r="F2150" s="4">
        <f t="shared" si="330"/>
        <v>0.49502133712660029</v>
      </c>
      <c r="G2150" s="4">
        <f t="shared" si="331"/>
        <v>0.78235457834678546</v>
      </c>
      <c r="H2150" s="4">
        <f t="shared" si="332"/>
        <v>0.78235457834678546</v>
      </c>
      <c r="I2150" s="4">
        <f t="shared" si="333"/>
        <v>0.48499999999999999</v>
      </c>
      <c r="J2150">
        <f t="shared" si="335"/>
        <v>1</v>
      </c>
      <c r="K2150" t="str">
        <f>train!T2150</f>
        <v>no</v>
      </c>
      <c r="L2150">
        <f t="shared" si="336"/>
        <v>1.128143884114172</v>
      </c>
      <c r="M2150">
        <f t="shared" si="337"/>
        <v>1.3055376274665393</v>
      </c>
      <c r="N2150">
        <f t="shared" si="338"/>
        <v>1.3055376274665393</v>
      </c>
      <c r="O2150">
        <f t="shared" si="339"/>
        <v>1.3055376274665393</v>
      </c>
    </row>
    <row r="2151" spans="1:15">
      <c r="A2151">
        <f t="shared" si="334"/>
        <v>2150</v>
      </c>
      <c r="B2151">
        <f>train!G2151</f>
        <v>115</v>
      </c>
      <c r="C2151">
        <f>train!J2151</f>
        <v>122.3</v>
      </c>
      <c r="D2151">
        <f>train!M2151</f>
        <v>245</v>
      </c>
      <c r="E2151">
        <f>train!P2151</f>
        <v>6.4</v>
      </c>
      <c r="F2151" s="4">
        <f t="shared" si="330"/>
        <v>0.32716927453769556</v>
      </c>
      <c r="G2151" s="4">
        <f t="shared" si="331"/>
        <v>0.34038408015585858</v>
      </c>
      <c r="H2151" s="4">
        <f t="shared" si="332"/>
        <v>0.34038408015585858</v>
      </c>
      <c r="I2151" s="4">
        <f t="shared" si="333"/>
        <v>0.32</v>
      </c>
      <c r="J2151">
        <f t="shared" si="335"/>
        <v>2</v>
      </c>
      <c r="K2151" t="str">
        <f>train!T2151</f>
        <v>yes</v>
      </c>
      <c r="L2151">
        <f t="shared" si="336"/>
        <v>1.128143884114172</v>
      </c>
      <c r="M2151">
        <f t="shared" si="337"/>
        <v>0.66420055574248194</v>
      </c>
      <c r="N2151">
        <f t="shared" si="338"/>
        <v>0.66420055574248194</v>
      </c>
      <c r="O2151">
        <f t="shared" si="339"/>
        <v>0.66420055574248194</v>
      </c>
    </row>
    <row r="2152" spans="1:15">
      <c r="A2152">
        <f t="shared" si="334"/>
        <v>2151</v>
      </c>
      <c r="B2152">
        <f>train!G2152</f>
        <v>151.69999999999999</v>
      </c>
      <c r="C2152">
        <f>train!J2152</f>
        <v>178.5</v>
      </c>
      <c r="D2152">
        <f>train!M2152</f>
        <v>229.1</v>
      </c>
      <c r="E2152">
        <f>train!P2152</f>
        <v>13.1</v>
      </c>
      <c r="F2152" s="4">
        <f t="shared" si="330"/>
        <v>0.43157894736842101</v>
      </c>
      <c r="G2152" s="4">
        <f t="shared" si="331"/>
        <v>0.49679933203451154</v>
      </c>
      <c r="H2152" s="4">
        <f t="shared" si="332"/>
        <v>0.49679933203451154</v>
      </c>
      <c r="I2152" s="4">
        <f t="shared" si="333"/>
        <v>0.65500000000000003</v>
      </c>
      <c r="J2152">
        <f t="shared" si="335"/>
        <v>2</v>
      </c>
      <c r="K2152" t="str">
        <f>train!T2152</f>
        <v>no</v>
      </c>
      <c r="L2152">
        <f t="shared" si="336"/>
        <v>1.128143884114172</v>
      </c>
      <c r="M2152">
        <f t="shared" si="337"/>
        <v>1.0530453648497333</v>
      </c>
      <c r="N2152">
        <f t="shared" si="338"/>
        <v>1.0530453648497333</v>
      </c>
      <c r="O2152">
        <f t="shared" si="339"/>
        <v>1.0530453648497333</v>
      </c>
    </row>
    <row r="2153" spans="1:15">
      <c r="A2153">
        <f t="shared" si="334"/>
        <v>2152</v>
      </c>
      <c r="B2153">
        <f>train!G2153</f>
        <v>218.6</v>
      </c>
      <c r="C2153">
        <f>train!J2153</f>
        <v>149.9</v>
      </c>
      <c r="D2153">
        <f>train!M2153</f>
        <v>204.6</v>
      </c>
      <c r="E2153">
        <f>train!P2153</f>
        <v>9.1999999999999993</v>
      </c>
      <c r="F2153" s="4">
        <f t="shared" si="330"/>
        <v>0.6219061166429587</v>
      </c>
      <c r="G2153" s="4">
        <f t="shared" si="331"/>
        <v>0.41720011132758139</v>
      </c>
      <c r="H2153" s="4">
        <f t="shared" si="332"/>
        <v>0.41720011132758139</v>
      </c>
      <c r="I2153" s="4">
        <f t="shared" si="333"/>
        <v>0.45999999999999996</v>
      </c>
      <c r="J2153">
        <f t="shared" si="335"/>
        <v>2</v>
      </c>
      <c r="K2153" t="str">
        <f>train!T2153</f>
        <v>no</v>
      </c>
      <c r="L2153">
        <f t="shared" si="336"/>
        <v>1.128143884114172</v>
      </c>
      <c r="M2153">
        <f t="shared" si="337"/>
        <v>0.97287156588185786</v>
      </c>
      <c r="N2153">
        <f t="shared" si="338"/>
        <v>0.97287156588185786</v>
      </c>
      <c r="O2153">
        <f t="shared" si="339"/>
        <v>0.97287156588185786</v>
      </c>
    </row>
    <row r="2154" spans="1:15">
      <c r="A2154">
        <f t="shared" si="334"/>
        <v>2153</v>
      </c>
      <c r="B2154">
        <f>train!G2154</f>
        <v>190.3</v>
      </c>
      <c r="C2154">
        <f>train!J2154</f>
        <v>252.7</v>
      </c>
      <c r="D2154">
        <f>train!M2154</f>
        <v>220.6</v>
      </c>
      <c r="E2154">
        <f>train!P2154</f>
        <v>7.2</v>
      </c>
      <c r="F2154" s="4">
        <f t="shared" si="330"/>
        <v>0.54139402560455197</v>
      </c>
      <c r="G2154" s="4">
        <f t="shared" si="331"/>
        <v>0.70331199554689672</v>
      </c>
      <c r="H2154" s="4">
        <f t="shared" si="332"/>
        <v>0.70331199554689672</v>
      </c>
      <c r="I2154" s="4">
        <f t="shared" si="333"/>
        <v>0.36</v>
      </c>
      <c r="J2154">
        <f t="shared" si="335"/>
        <v>1</v>
      </c>
      <c r="K2154" t="str">
        <f>train!T2154</f>
        <v>no</v>
      </c>
      <c r="L2154">
        <f t="shared" si="336"/>
        <v>1.128143884114172</v>
      </c>
      <c r="M2154">
        <f t="shared" si="337"/>
        <v>1.1882773317372584</v>
      </c>
      <c r="N2154">
        <f t="shared" si="338"/>
        <v>1.1882773317372584</v>
      </c>
      <c r="O2154">
        <f t="shared" si="339"/>
        <v>1.1882773317372584</v>
      </c>
    </row>
    <row r="2155" spans="1:15">
      <c r="A2155">
        <f t="shared" si="334"/>
        <v>2154</v>
      </c>
      <c r="B2155">
        <f>train!G2155</f>
        <v>184.7</v>
      </c>
      <c r="C2155">
        <f>train!J2155</f>
        <v>262</v>
      </c>
      <c r="D2155">
        <f>train!M2155</f>
        <v>239.5</v>
      </c>
      <c r="E2155">
        <f>train!P2155</f>
        <v>12.3</v>
      </c>
      <c r="F2155" s="4">
        <f t="shared" si="330"/>
        <v>0.52546230440967279</v>
      </c>
      <c r="G2155" s="4">
        <f t="shared" si="331"/>
        <v>0.72919565822432508</v>
      </c>
      <c r="H2155" s="4">
        <f t="shared" si="332"/>
        <v>0.72919565822432508</v>
      </c>
      <c r="I2155" s="4">
        <f t="shared" si="333"/>
        <v>0.61499999999999999</v>
      </c>
      <c r="J2155">
        <f t="shared" si="335"/>
        <v>1</v>
      </c>
      <c r="K2155" t="str">
        <f>train!T2155</f>
        <v>yes</v>
      </c>
      <c r="L2155">
        <f t="shared" si="336"/>
        <v>1.128143884114172</v>
      </c>
      <c r="M2155">
        <f t="shared" si="337"/>
        <v>1.3106442115623664</v>
      </c>
      <c r="N2155">
        <f t="shared" si="338"/>
        <v>1.3106442115623664</v>
      </c>
      <c r="O2155">
        <f t="shared" si="339"/>
        <v>1.3106442115623664</v>
      </c>
    </row>
    <row r="2156" spans="1:15">
      <c r="A2156">
        <f t="shared" si="334"/>
        <v>2155</v>
      </c>
      <c r="B2156">
        <f>train!G2156</f>
        <v>115.3</v>
      </c>
      <c r="C2156">
        <f>train!J2156</f>
        <v>224.7</v>
      </c>
      <c r="D2156">
        <f>train!M2156</f>
        <v>152.5</v>
      </c>
      <c r="E2156">
        <f>train!P2156</f>
        <v>18</v>
      </c>
      <c r="F2156" s="4">
        <f t="shared" si="330"/>
        <v>0.32802275960170696</v>
      </c>
      <c r="G2156" s="4">
        <f t="shared" si="331"/>
        <v>0.62538268856109092</v>
      </c>
      <c r="H2156" s="4">
        <f t="shared" si="332"/>
        <v>0.62538268856109092</v>
      </c>
      <c r="I2156" s="4">
        <f t="shared" si="333"/>
        <v>0.9</v>
      </c>
      <c r="J2156">
        <f t="shared" si="335"/>
        <v>1</v>
      </c>
      <c r="K2156" t="str">
        <f>train!T2156</f>
        <v>no</v>
      </c>
      <c r="L2156">
        <f t="shared" si="336"/>
        <v>1.128143884114172</v>
      </c>
      <c r="M2156">
        <f t="shared" si="337"/>
        <v>1.3037660622675051</v>
      </c>
      <c r="N2156">
        <f t="shared" si="338"/>
        <v>1.3037660622675051</v>
      </c>
      <c r="O2156">
        <f t="shared" si="339"/>
        <v>1.3037660622675051</v>
      </c>
    </row>
    <row r="2157" spans="1:15">
      <c r="A2157">
        <f t="shared" si="334"/>
        <v>2156</v>
      </c>
      <c r="B2157">
        <f>train!G2157</f>
        <v>113</v>
      </c>
      <c r="C2157">
        <f>train!J2157</f>
        <v>169.2</v>
      </c>
      <c r="D2157">
        <f>train!M2157</f>
        <v>156.6</v>
      </c>
      <c r="E2157">
        <f>train!P2157</f>
        <v>9.1999999999999993</v>
      </c>
      <c r="F2157" s="4">
        <f t="shared" si="330"/>
        <v>0.32147937411095306</v>
      </c>
      <c r="G2157" s="4">
        <f t="shared" si="331"/>
        <v>0.47091566935708318</v>
      </c>
      <c r="H2157" s="4">
        <f t="shared" si="332"/>
        <v>0.47091566935708318</v>
      </c>
      <c r="I2157" s="4">
        <f t="shared" si="333"/>
        <v>0.45999999999999996</v>
      </c>
      <c r="J2157">
        <f t="shared" si="335"/>
        <v>2</v>
      </c>
      <c r="K2157" t="str">
        <f>train!T2157</f>
        <v>yes</v>
      </c>
      <c r="L2157">
        <f t="shared" si="336"/>
        <v>1.128143884114172</v>
      </c>
      <c r="M2157">
        <f t="shared" si="337"/>
        <v>0.87090305044294658</v>
      </c>
      <c r="N2157">
        <f t="shared" si="338"/>
        <v>0.87090305044294658</v>
      </c>
      <c r="O2157">
        <f t="shared" si="339"/>
        <v>0.87090305044294658</v>
      </c>
    </row>
    <row r="2158" spans="1:15">
      <c r="A2158">
        <f t="shared" si="334"/>
        <v>2157</v>
      </c>
      <c r="B2158">
        <f>train!G2158</f>
        <v>294.2</v>
      </c>
      <c r="C2158">
        <f>train!J2158</f>
        <v>232.5</v>
      </c>
      <c r="D2158">
        <f>train!M2158</f>
        <v>195</v>
      </c>
      <c r="E2158">
        <f>train!P2158</f>
        <v>9</v>
      </c>
      <c r="F2158" s="4">
        <f t="shared" si="330"/>
        <v>0.83698435277382643</v>
      </c>
      <c r="G2158" s="4">
        <f t="shared" si="331"/>
        <v>0.64709156693570835</v>
      </c>
      <c r="H2158" s="4">
        <f t="shared" si="332"/>
        <v>0.64709156693570835</v>
      </c>
      <c r="I2158" s="4">
        <f t="shared" si="333"/>
        <v>0.45</v>
      </c>
      <c r="J2158">
        <f t="shared" si="335"/>
        <v>1</v>
      </c>
      <c r="K2158" t="str">
        <f>train!T2158</f>
        <v>yes</v>
      </c>
      <c r="L2158">
        <f t="shared" si="336"/>
        <v>1.128143884114172</v>
      </c>
      <c r="M2158">
        <f t="shared" si="337"/>
        <v>1.3192792724767723</v>
      </c>
      <c r="N2158">
        <f t="shared" si="338"/>
        <v>1.3192792724767723</v>
      </c>
      <c r="O2158">
        <f t="shared" si="339"/>
        <v>1.3192792724767723</v>
      </c>
    </row>
    <row r="2159" spans="1:15">
      <c r="A2159">
        <f t="shared" si="334"/>
        <v>2158</v>
      </c>
      <c r="B2159">
        <f>train!G2159</f>
        <v>215.6</v>
      </c>
      <c r="C2159">
        <f>train!J2159</f>
        <v>167.8</v>
      </c>
      <c r="D2159">
        <f>train!M2159</f>
        <v>207</v>
      </c>
      <c r="E2159">
        <f>train!P2159</f>
        <v>6.4</v>
      </c>
      <c r="F2159" s="4">
        <f t="shared" si="330"/>
        <v>0.61337126600284497</v>
      </c>
      <c r="G2159" s="4">
        <f t="shared" si="331"/>
        <v>0.46701920400779295</v>
      </c>
      <c r="H2159" s="4">
        <f t="shared" si="332"/>
        <v>0.46701920400779295</v>
      </c>
      <c r="I2159" s="4">
        <f t="shared" si="333"/>
        <v>0.32</v>
      </c>
      <c r="J2159">
        <f t="shared" si="335"/>
        <v>2</v>
      </c>
      <c r="K2159" t="str">
        <f>train!T2159</f>
        <v>no</v>
      </c>
      <c r="L2159">
        <f t="shared" si="336"/>
        <v>1.128143884114172</v>
      </c>
      <c r="M2159">
        <f t="shared" si="337"/>
        <v>0.95647173705346777</v>
      </c>
      <c r="N2159">
        <f t="shared" si="338"/>
        <v>0.95647173705346777</v>
      </c>
      <c r="O2159">
        <f t="shared" si="339"/>
        <v>0.95647173705346777</v>
      </c>
    </row>
    <row r="2160" spans="1:15">
      <c r="A2160">
        <f t="shared" si="334"/>
        <v>2159</v>
      </c>
      <c r="B2160">
        <f>train!G2160</f>
        <v>128.80000000000001</v>
      </c>
      <c r="C2160">
        <f>train!J2160</f>
        <v>208.7</v>
      </c>
      <c r="D2160">
        <f>train!M2160</f>
        <v>202.1</v>
      </c>
      <c r="E2160">
        <f>train!P2160</f>
        <v>14</v>
      </c>
      <c r="F2160" s="4">
        <f t="shared" si="330"/>
        <v>0.3664295874822191</v>
      </c>
      <c r="G2160" s="4">
        <f t="shared" si="331"/>
        <v>0.58085165599777344</v>
      </c>
      <c r="H2160" s="4">
        <f t="shared" si="332"/>
        <v>0.58085165599777344</v>
      </c>
      <c r="I2160" s="4">
        <f t="shared" si="333"/>
        <v>0.7</v>
      </c>
      <c r="J2160">
        <f t="shared" si="335"/>
        <v>1</v>
      </c>
      <c r="K2160" t="str">
        <f>train!T2160</f>
        <v>no</v>
      </c>
      <c r="L2160">
        <f t="shared" si="336"/>
        <v>1.128143884114172</v>
      </c>
      <c r="M2160">
        <f t="shared" si="337"/>
        <v>1.1397578405666271</v>
      </c>
      <c r="N2160">
        <f t="shared" si="338"/>
        <v>1.1397578405666271</v>
      </c>
      <c r="O2160">
        <f t="shared" si="339"/>
        <v>1.1397578405666271</v>
      </c>
    </row>
    <row r="2161" spans="1:15">
      <c r="A2161">
        <f t="shared" si="334"/>
        <v>2160</v>
      </c>
      <c r="B2161">
        <f>train!G2161</f>
        <v>211.2</v>
      </c>
      <c r="C2161">
        <f>train!J2161</f>
        <v>312.5</v>
      </c>
      <c r="D2161">
        <f>train!M2161</f>
        <v>178</v>
      </c>
      <c r="E2161">
        <f>train!P2161</f>
        <v>10.7</v>
      </c>
      <c r="F2161" s="4">
        <f t="shared" si="330"/>
        <v>0.60085348506401137</v>
      </c>
      <c r="G2161" s="4">
        <f t="shared" si="331"/>
        <v>0.86974672975229605</v>
      </c>
      <c r="H2161" s="4">
        <f t="shared" si="332"/>
        <v>0.86974672975229605</v>
      </c>
      <c r="I2161" s="4">
        <f t="shared" si="333"/>
        <v>0.53499999999999992</v>
      </c>
      <c r="J2161">
        <f t="shared" si="335"/>
        <v>1</v>
      </c>
      <c r="K2161" t="str">
        <f>train!T2161</f>
        <v>yes</v>
      </c>
      <c r="L2161">
        <f t="shared" si="336"/>
        <v>1.128143884114172</v>
      </c>
      <c r="M2161">
        <f t="shared" si="337"/>
        <v>1.4697512232834491</v>
      </c>
      <c r="N2161">
        <f t="shared" si="338"/>
        <v>1.4697512232834491</v>
      </c>
      <c r="O2161">
        <f t="shared" si="339"/>
        <v>1.4697512232834491</v>
      </c>
    </row>
    <row r="2162" spans="1:15">
      <c r="A2162">
        <f t="shared" si="334"/>
        <v>2161</v>
      </c>
      <c r="B2162">
        <f>train!G2162</f>
        <v>71.2</v>
      </c>
      <c r="C2162">
        <f>train!J2162</f>
        <v>181.6</v>
      </c>
      <c r="D2162">
        <f>train!M2162</f>
        <v>186.9</v>
      </c>
      <c r="E2162">
        <f>train!P2162</f>
        <v>12.9</v>
      </c>
      <c r="F2162" s="4">
        <f t="shared" si="330"/>
        <v>0.20256045519203414</v>
      </c>
      <c r="G2162" s="4">
        <f t="shared" si="331"/>
        <v>0.50542721959365433</v>
      </c>
      <c r="H2162" s="4">
        <f t="shared" si="332"/>
        <v>0.50542721959365433</v>
      </c>
      <c r="I2162" s="4">
        <f t="shared" si="333"/>
        <v>0.64500000000000002</v>
      </c>
      <c r="J2162">
        <f t="shared" si="335"/>
        <v>2</v>
      </c>
      <c r="K2162" t="str">
        <f>train!T2162</f>
        <v>no</v>
      </c>
      <c r="L2162">
        <f t="shared" si="336"/>
        <v>1.128143884114172</v>
      </c>
      <c r="M2162">
        <f t="shared" si="337"/>
        <v>0.98385419987920386</v>
      </c>
      <c r="N2162">
        <f t="shared" si="338"/>
        <v>0.98385419987920386</v>
      </c>
      <c r="O2162">
        <f t="shared" si="339"/>
        <v>0.98385419987920386</v>
      </c>
    </row>
    <row r="2163" spans="1:15">
      <c r="A2163">
        <f t="shared" si="334"/>
        <v>2162</v>
      </c>
      <c r="B2163">
        <f>train!G2163</f>
        <v>94.9</v>
      </c>
      <c r="C2163">
        <f>train!J2163</f>
        <v>253.2</v>
      </c>
      <c r="D2163">
        <f>train!M2163</f>
        <v>175.1</v>
      </c>
      <c r="E2163">
        <f>train!P2163</f>
        <v>14.2</v>
      </c>
      <c r="F2163" s="4">
        <f t="shared" si="330"/>
        <v>0.26998577524893314</v>
      </c>
      <c r="G2163" s="4">
        <f t="shared" si="331"/>
        <v>0.70470359031450036</v>
      </c>
      <c r="H2163" s="4">
        <f t="shared" si="332"/>
        <v>0.70470359031450036</v>
      </c>
      <c r="I2163" s="4">
        <f t="shared" si="333"/>
        <v>0.71</v>
      </c>
      <c r="J2163">
        <f t="shared" si="335"/>
        <v>1</v>
      </c>
      <c r="K2163" t="str">
        <f>train!T2163</f>
        <v>no</v>
      </c>
      <c r="L2163">
        <f t="shared" si="336"/>
        <v>1.128143884114172</v>
      </c>
      <c r="M2163">
        <f t="shared" si="337"/>
        <v>1.2530788559548285</v>
      </c>
      <c r="N2163">
        <f t="shared" si="338"/>
        <v>1.2530788559548285</v>
      </c>
      <c r="O2163">
        <f t="shared" si="339"/>
        <v>1.2530788559548285</v>
      </c>
    </row>
    <row r="2164" spans="1:15">
      <c r="A2164">
        <f t="shared" si="334"/>
        <v>2163</v>
      </c>
      <c r="B2164">
        <f>train!G2164</f>
        <v>259.39999999999998</v>
      </c>
      <c r="C2164">
        <f>train!J2164</f>
        <v>269.7</v>
      </c>
      <c r="D2164">
        <f>train!M2164</f>
        <v>175.3</v>
      </c>
      <c r="E2164">
        <f>train!P2164</f>
        <v>9.5</v>
      </c>
      <c r="F2164" s="4">
        <f t="shared" si="330"/>
        <v>0.73798008534850634</v>
      </c>
      <c r="G2164" s="4">
        <f t="shared" si="331"/>
        <v>0.75062621764542159</v>
      </c>
      <c r="H2164" s="4">
        <f t="shared" si="332"/>
        <v>0.75062621764542159</v>
      </c>
      <c r="I2164" s="4">
        <f t="shared" si="333"/>
        <v>0.47499999999999998</v>
      </c>
      <c r="J2164">
        <f t="shared" si="335"/>
        <v>1</v>
      </c>
      <c r="K2164" t="str">
        <f>train!T2164</f>
        <v>yes</v>
      </c>
      <c r="L2164">
        <f t="shared" si="336"/>
        <v>1.128143884114172</v>
      </c>
      <c r="M2164">
        <f t="shared" si="337"/>
        <v>1.3773594460431642</v>
      </c>
      <c r="N2164">
        <f t="shared" si="338"/>
        <v>1.3773594460431642</v>
      </c>
      <c r="O2164">
        <f t="shared" si="339"/>
        <v>1.3773594460431642</v>
      </c>
    </row>
    <row r="2165" spans="1:15">
      <c r="A2165">
        <f t="shared" si="334"/>
        <v>2164</v>
      </c>
      <c r="B2165">
        <f>train!G2165</f>
        <v>215.8</v>
      </c>
      <c r="C2165">
        <f>train!J2165</f>
        <v>285.2</v>
      </c>
      <c r="D2165">
        <f>train!M2165</f>
        <v>192.1</v>
      </c>
      <c r="E2165">
        <f>train!P2165</f>
        <v>6.9</v>
      </c>
      <c r="F2165" s="4">
        <f t="shared" si="330"/>
        <v>0.61394025604551927</v>
      </c>
      <c r="G2165" s="4">
        <f t="shared" si="331"/>
        <v>0.79376565544113553</v>
      </c>
      <c r="H2165" s="4">
        <f t="shared" si="332"/>
        <v>0.79376565544113553</v>
      </c>
      <c r="I2165" s="4">
        <f t="shared" si="333"/>
        <v>0.34500000000000003</v>
      </c>
      <c r="J2165">
        <f t="shared" si="335"/>
        <v>1</v>
      </c>
      <c r="K2165" t="str">
        <f>train!T2165</f>
        <v>no</v>
      </c>
      <c r="L2165">
        <f t="shared" si="336"/>
        <v>1.128143884114172</v>
      </c>
      <c r="M2165">
        <f t="shared" si="337"/>
        <v>1.3251699775911876</v>
      </c>
      <c r="N2165">
        <f t="shared" si="338"/>
        <v>1.3251699775911876</v>
      </c>
      <c r="O2165">
        <f t="shared" si="339"/>
        <v>1.3251699775911876</v>
      </c>
    </row>
    <row r="2166" spans="1:15">
      <c r="A2166">
        <f t="shared" si="334"/>
        <v>2165</v>
      </c>
      <c r="B2166">
        <f>train!G2166</f>
        <v>97.5</v>
      </c>
      <c r="C2166">
        <f>train!J2166</f>
        <v>268.10000000000002</v>
      </c>
      <c r="D2166">
        <f>train!M2166</f>
        <v>255.3</v>
      </c>
      <c r="E2166">
        <f>train!P2166</f>
        <v>13.2</v>
      </c>
      <c r="F2166" s="4">
        <f t="shared" si="330"/>
        <v>0.27738264580369842</v>
      </c>
      <c r="G2166" s="4">
        <f t="shared" si="331"/>
        <v>0.74617311438908995</v>
      </c>
      <c r="H2166" s="4">
        <f t="shared" si="332"/>
        <v>0.74617311438908995</v>
      </c>
      <c r="I2166" s="4">
        <f t="shared" si="333"/>
        <v>0.65999999999999992</v>
      </c>
      <c r="J2166">
        <f t="shared" si="335"/>
        <v>1</v>
      </c>
      <c r="K2166" t="str">
        <f>train!T2166</f>
        <v>no</v>
      </c>
      <c r="L2166">
        <f t="shared" si="336"/>
        <v>1.128143884114172</v>
      </c>
      <c r="M2166">
        <f t="shared" si="337"/>
        <v>1.2751822479423431</v>
      </c>
      <c r="N2166">
        <f t="shared" si="338"/>
        <v>1.2751822479423431</v>
      </c>
      <c r="O2166">
        <f t="shared" si="339"/>
        <v>1.2751822479423431</v>
      </c>
    </row>
    <row r="2167" spans="1:15">
      <c r="A2167">
        <f t="shared" si="334"/>
        <v>2166</v>
      </c>
      <c r="B2167">
        <f>train!G2167</f>
        <v>146.5</v>
      </c>
      <c r="C2167">
        <f>train!J2167</f>
        <v>169.9</v>
      </c>
      <c r="D2167">
        <f>train!M2167</f>
        <v>238.8</v>
      </c>
      <c r="E2167">
        <f>train!P2167</f>
        <v>8.1999999999999993</v>
      </c>
      <c r="F2167" s="4">
        <f t="shared" si="330"/>
        <v>0.41678520625889048</v>
      </c>
      <c r="G2167" s="4">
        <f t="shared" si="331"/>
        <v>0.47286390203172834</v>
      </c>
      <c r="H2167" s="4">
        <f t="shared" si="332"/>
        <v>0.47286390203172834</v>
      </c>
      <c r="I2167" s="4">
        <f t="shared" si="333"/>
        <v>0.41</v>
      </c>
      <c r="J2167">
        <f t="shared" si="335"/>
        <v>2</v>
      </c>
      <c r="K2167" t="str">
        <f>train!T2167</f>
        <v>no</v>
      </c>
      <c r="L2167">
        <f t="shared" si="336"/>
        <v>1.128143884114172</v>
      </c>
      <c r="M2167">
        <f t="shared" si="337"/>
        <v>0.88826260072436347</v>
      </c>
      <c r="N2167">
        <f t="shared" si="338"/>
        <v>0.88826260072436347</v>
      </c>
      <c r="O2167">
        <f t="shared" si="339"/>
        <v>0.88826260072436347</v>
      </c>
    </row>
    <row r="2168" spans="1:15">
      <c r="A2168">
        <f t="shared" si="334"/>
        <v>2167</v>
      </c>
      <c r="B2168">
        <f>train!G2168</f>
        <v>157.9</v>
      </c>
      <c r="C2168">
        <f>train!J2168</f>
        <v>234</v>
      </c>
      <c r="D2168">
        <f>train!M2168</f>
        <v>210</v>
      </c>
      <c r="E2168">
        <f>train!P2168</f>
        <v>12.2</v>
      </c>
      <c r="F2168" s="4">
        <f t="shared" si="330"/>
        <v>0.44921763869132292</v>
      </c>
      <c r="G2168" s="4">
        <f t="shared" si="331"/>
        <v>0.65126635123851928</v>
      </c>
      <c r="H2168" s="4">
        <f t="shared" si="332"/>
        <v>0.65126635123851928</v>
      </c>
      <c r="I2168" s="4">
        <f t="shared" si="333"/>
        <v>0.61</v>
      </c>
      <c r="J2168">
        <f t="shared" si="335"/>
        <v>1</v>
      </c>
      <c r="K2168" t="str">
        <f>train!T2168</f>
        <v>no</v>
      </c>
      <c r="L2168">
        <f t="shared" si="336"/>
        <v>1.128143884114172</v>
      </c>
      <c r="M2168">
        <f t="shared" si="337"/>
        <v>1.1925570038461377</v>
      </c>
      <c r="N2168">
        <f t="shared" si="338"/>
        <v>1.1925570038461377</v>
      </c>
      <c r="O2168">
        <f t="shared" si="339"/>
        <v>1.1925570038461377</v>
      </c>
    </row>
    <row r="2169" spans="1:15">
      <c r="A2169">
        <f t="shared" si="334"/>
        <v>2168</v>
      </c>
      <c r="B2169">
        <f>train!G2169</f>
        <v>139.9</v>
      </c>
      <c r="C2169">
        <f>train!J2169</f>
        <v>223.6</v>
      </c>
      <c r="D2169">
        <f>train!M2169</f>
        <v>240.8</v>
      </c>
      <c r="E2169">
        <f>train!P2169</f>
        <v>12.7</v>
      </c>
      <c r="F2169" s="4">
        <f t="shared" si="330"/>
        <v>0.39800853485064014</v>
      </c>
      <c r="G2169" s="4">
        <f t="shared" si="331"/>
        <v>0.62232118007236292</v>
      </c>
      <c r="H2169" s="4">
        <f t="shared" si="332"/>
        <v>0.62232118007236292</v>
      </c>
      <c r="I2169" s="4">
        <f t="shared" si="333"/>
        <v>0.63500000000000001</v>
      </c>
      <c r="J2169">
        <f t="shared" si="335"/>
        <v>1</v>
      </c>
      <c r="K2169" t="str">
        <f>train!T2169</f>
        <v>no</v>
      </c>
      <c r="L2169">
        <f t="shared" si="336"/>
        <v>1.128143884114172</v>
      </c>
      <c r="M2169">
        <f t="shared" si="337"/>
        <v>1.1559425142052999</v>
      </c>
      <c r="N2169">
        <f t="shared" si="338"/>
        <v>1.1559425142052999</v>
      </c>
      <c r="O2169">
        <f t="shared" si="339"/>
        <v>1.1559425142052999</v>
      </c>
    </row>
    <row r="2170" spans="1:15">
      <c r="A2170">
        <f t="shared" si="334"/>
        <v>2169</v>
      </c>
      <c r="B2170">
        <f>train!G2170</f>
        <v>153.19999999999999</v>
      </c>
      <c r="C2170">
        <f>train!J2170</f>
        <v>263.3</v>
      </c>
      <c r="D2170">
        <f>train!M2170</f>
        <v>135</v>
      </c>
      <c r="E2170">
        <f>train!P2170</f>
        <v>11.9</v>
      </c>
      <c r="F2170" s="4">
        <f t="shared" si="330"/>
        <v>0.43584637268847792</v>
      </c>
      <c r="G2170" s="4">
        <f t="shared" si="331"/>
        <v>0.7328138046200946</v>
      </c>
      <c r="H2170" s="4">
        <f t="shared" si="332"/>
        <v>0.7328138046200946</v>
      </c>
      <c r="I2170" s="4">
        <f t="shared" si="333"/>
        <v>0.59499999999999997</v>
      </c>
      <c r="J2170">
        <f t="shared" si="335"/>
        <v>1</v>
      </c>
      <c r="K2170" t="str">
        <f>train!T2170</f>
        <v>no</v>
      </c>
      <c r="L2170">
        <f t="shared" si="336"/>
        <v>1.128143884114172</v>
      </c>
      <c r="M2170">
        <f t="shared" si="337"/>
        <v>1.2720138383953454</v>
      </c>
      <c r="N2170">
        <f t="shared" si="338"/>
        <v>1.2720138383953454</v>
      </c>
      <c r="O2170">
        <f t="shared" si="339"/>
        <v>1.2720138383953454</v>
      </c>
    </row>
    <row r="2171" spans="1:15">
      <c r="A2171">
        <f t="shared" si="334"/>
        <v>2170</v>
      </c>
      <c r="B2171">
        <f>train!G2171</f>
        <v>185.8</v>
      </c>
      <c r="C2171">
        <f>train!J2171</f>
        <v>192.3</v>
      </c>
      <c r="D2171">
        <f>train!M2171</f>
        <v>200</v>
      </c>
      <c r="E2171">
        <f>train!P2171</f>
        <v>6.6</v>
      </c>
      <c r="F2171" s="4">
        <f t="shared" si="330"/>
        <v>0.52859174964438127</v>
      </c>
      <c r="G2171" s="4">
        <f t="shared" si="331"/>
        <v>0.53520734762037292</v>
      </c>
      <c r="H2171" s="4">
        <f t="shared" si="332"/>
        <v>0.53520734762037292</v>
      </c>
      <c r="I2171" s="4">
        <f t="shared" si="333"/>
        <v>0.32999999999999996</v>
      </c>
      <c r="J2171">
        <f t="shared" si="335"/>
        <v>2</v>
      </c>
      <c r="K2171" t="str">
        <f>train!T2171</f>
        <v>no</v>
      </c>
      <c r="L2171">
        <f t="shared" si="336"/>
        <v>1.128143884114172</v>
      </c>
      <c r="M2171">
        <f t="shared" si="337"/>
        <v>0.98040963259536462</v>
      </c>
      <c r="N2171">
        <f t="shared" si="338"/>
        <v>0.98040963259536462</v>
      </c>
      <c r="O2171">
        <f t="shared" si="339"/>
        <v>0.98040963259536462</v>
      </c>
    </row>
    <row r="2172" spans="1:15">
      <c r="A2172">
        <f t="shared" si="334"/>
        <v>2171</v>
      </c>
      <c r="B2172">
        <f>train!G2172</f>
        <v>182.2</v>
      </c>
      <c r="C2172">
        <f>train!J2172</f>
        <v>212.3</v>
      </c>
      <c r="D2172">
        <f>train!M2172</f>
        <v>233</v>
      </c>
      <c r="E2172">
        <f>train!P2172</f>
        <v>9.3000000000000007</v>
      </c>
      <c r="F2172" s="4">
        <f t="shared" si="330"/>
        <v>0.51834992887624465</v>
      </c>
      <c r="G2172" s="4">
        <f t="shared" si="331"/>
        <v>0.59087113832451987</v>
      </c>
      <c r="H2172" s="4">
        <f t="shared" si="332"/>
        <v>0.59087113832451987</v>
      </c>
      <c r="I2172" s="4">
        <f t="shared" si="333"/>
        <v>0.46500000000000002</v>
      </c>
      <c r="J2172">
        <f t="shared" si="335"/>
        <v>2</v>
      </c>
      <c r="K2172" t="str">
        <f>train!T2172</f>
        <v>no</v>
      </c>
      <c r="L2172">
        <f t="shared" si="336"/>
        <v>1.128143884114172</v>
      </c>
      <c r="M2172">
        <f t="shared" si="337"/>
        <v>1.0877357459308927</v>
      </c>
      <c r="N2172">
        <f t="shared" si="338"/>
        <v>1.0877357459308927</v>
      </c>
      <c r="O2172">
        <f t="shared" si="339"/>
        <v>1.0877357459308927</v>
      </c>
    </row>
    <row r="2173" spans="1:15">
      <c r="A2173">
        <f t="shared" si="334"/>
        <v>2172</v>
      </c>
      <c r="B2173">
        <f>train!G2173</f>
        <v>185.7</v>
      </c>
      <c r="C2173">
        <f>train!J2173</f>
        <v>235.1</v>
      </c>
      <c r="D2173">
        <f>train!M2173</f>
        <v>256.39999999999998</v>
      </c>
      <c r="E2173">
        <f>train!P2173</f>
        <v>16.899999999999999</v>
      </c>
      <c r="F2173" s="4">
        <f t="shared" si="330"/>
        <v>0.52830725462304406</v>
      </c>
      <c r="G2173" s="4">
        <f t="shared" si="331"/>
        <v>0.65432785972724739</v>
      </c>
      <c r="H2173" s="4">
        <f t="shared" si="332"/>
        <v>0.65432785972724739</v>
      </c>
      <c r="I2173" s="4">
        <f t="shared" si="333"/>
        <v>0.84499999999999997</v>
      </c>
      <c r="J2173">
        <f t="shared" si="335"/>
        <v>1</v>
      </c>
      <c r="K2173" t="str">
        <f>train!T2173</f>
        <v>no</v>
      </c>
      <c r="L2173">
        <f t="shared" si="336"/>
        <v>1.128143884114172</v>
      </c>
      <c r="M2173">
        <f t="shared" si="337"/>
        <v>1.3599350908472869</v>
      </c>
      <c r="N2173">
        <f t="shared" si="338"/>
        <v>1.3599350908472869</v>
      </c>
      <c r="O2173">
        <f t="shared" si="339"/>
        <v>1.3599350908472869</v>
      </c>
    </row>
    <row r="2174" spans="1:15">
      <c r="A2174">
        <f t="shared" si="334"/>
        <v>2173</v>
      </c>
      <c r="B2174">
        <f>train!G2174</f>
        <v>222.6</v>
      </c>
      <c r="C2174">
        <f>train!J2174</f>
        <v>190.3</v>
      </c>
      <c r="D2174">
        <f>train!M2174</f>
        <v>201.2</v>
      </c>
      <c r="E2174">
        <f>train!P2174</f>
        <v>11.5</v>
      </c>
      <c r="F2174" s="4">
        <f t="shared" si="330"/>
        <v>0.63328591749644381</v>
      </c>
      <c r="G2174" s="4">
        <f t="shared" si="331"/>
        <v>0.52964096854995824</v>
      </c>
      <c r="H2174" s="4">
        <f t="shared" si="332"/>
        <v>0.52964096854995824</v>
      </c>
      <c r="I2174" s="4">
        <f t="shared" si="333"/>
        <v>0.57499999999999996</v>
      </c>
      <c r="J2174">
        <f t="shared" si="335"/>
        <v>1</v>
      </c>
      <c r="K2174" t="str">
        <f>train!T2174</f>
        <v>no</v>
      </c>
      <c r="L2174">
        <f t="shared" si="336"/>
        <v>1.128143884114172</v>
      </c>
      <c r="M2174">
        <f t="shared" si="337"/>
        <v>1.1369763253614336</v>
      </c>
      <c r="N2174">
        <f t="shared" si="338"/>
        <v>1.1369763253614336</v>
      </c>
      <c r="O2174">
        <f t="shared" si="339"/>
        <v>1.1369763253614336</v>
      </c>
    </row>
    <row r="2175" spans="1:15">
      <c r="A2175">
        <f t="shared" si="334"/>
        <v>2174</v>
      </c>
      <c r="B2175">
        <f>train!G2175</f>
        <v>197.3</v>
      </c>
      <c r="C2175">
        <f>train!J2175</f>
        <v>264.5</v>
      </c>
      <c r="D2175">
        <f>train!M2175</f>
        <v>210.5</v>
      </c>
      <c r="E2175">
        <f>train!P2175</f>
        <v>9</v>
      </c>
      <c r="F2175" s="4">
        <f t="shared" si="330"/>
        <v>0.5613086770981508</v>
      </c>
      <c r="G2175" s="4">
        <f t="shared" si="331"/>
        <v>0.73615363206234341</v>
      </c>
      <c r="H2175" s="4">
        <f t="shared" si="332"/>
        <v>0.73615363206234341</v>
      </c>
      <c r="I2175" s="4">
        <f t="shared" si="333"/>
        <v>0.45</v>
      </c>
      <c r="J2175">
        <f t="shared" si="335"/>
        <v>1</v>
      </c>
      <c r="K2175" t="str">
        <f>train!T2175</f>
        <v>no</v>
      </c>
      <c r="L2175">
        <f t="shared" si="336"/>
        <v>1.128143884114172</v>
      </c>
      <c r="M2175">
        <f t="shared" si="337"/>
        <v>1.2654689925015297</v>
      </c>
      <c r="N2175">
        <f t="shared" si="338"/>
        <v>1.2654689925015297</v>
      </c>
      <c r="O2175">
        <f t="shared" si="339"/>
        <v>1.2654689925015297</v>
      </c>
    </row>
    <row r="2176" spans="1:15">
      <c r="A2176">
        <f t="shared" si="334"/>
        <v>2175</v>
      </c>
      <c r="B2176">
        <f>train!G2176</f>
        <v>141.4</v>
      </c>
      <c r="C2176">
        <f>train!J2176</f>
        <v>186.4</v>
      </c>
      <c r="D2176">
        <f>train!M2176</f>
        <v>210</v>
      </c>
      <c r="E2176">
        <f>train!P2176</f>
        <v>7.7</v>
      </c>
      <c r="F2176" s="4">
        <f t="shared" si="330"/>
        <v>0.40227596017069706</v>
      </c>
      <c r="G2176" s="4">
        <f t="shared" si="331"/>
        <v>0.51878652936264957</v>
      </c>
      <c r="H2176" s="4">
        <f t="shared" si="332"/>
        <v>0.51878652936264957</v>
      </c>
      <c r="I2176" s="4">
        <f t="shared" si="333"/>
        <v>0.38500000000000001</v>
      </c>
      <c r="J2176">
        <f t="shared" si="335"/>
        <v>2</v>
      </c>
      <c r="K2176" t="str">
        <f>train!T2176</f>
        <v>no</v>
      </c>
      <c r="L2176">
        <f t="shared" si="336"/>
        <v>1.128143884114172</v>
      </c>
      <c r="M2176">
        <f t="shared" si="337"/>
        <v>0.9210482475025632</v>
      </c>
      <c r="N2176">
        <f t="shared" si="338"/>
        <v>0.9210482475025632</v>
      </c>
      <c r="O2176">
        <f t="shared" si="339"/>
        <v>0.9210482475025632</v>
      </c>
    </row>
    <row r="2177" spans="1:15">
      <c r="A2177">
        <f t="shared" si="334"/>
        <v>2176</v>
      </c>
      <c r="B2177">
        <f>train!G2177</f>
        <v>208</v>
      </c>
      <c r="C2177">
        <f>train!J2177</f>
        <v>95.1</v>
      </c>
      <c r="D2177">
        <f>train!M2177</f>
        <v>178.5</v>
      </c>
      <c r="E2177">
        <f>train!P2177</f>
        <v>8</v>
      </c>
      <c r="F2177" s="4">
        <f t="shared" si="330"/>
        <v>0.59174964438122335</v>
      </c>
      <c r="G2177" s="4">
        <f t="shared" si="331"/>
        <v>0.26468132479821871</v>
      </c>
      <c r="H2177" s="4">
        <f t="shared" si="332"/>
        <v>0.26468132479821871</v>
      </c>
      <c r="I2177" s="4">
        <f t="shared" si="333"/>
        <v>0.4</v>
      </c>
      <c r="J2177">
        <f t="shared" si="335"/>
        <v>2</v>
      </c>
      <c r="K2177" t="str">
        <f>train!T2177</f>
        <v>no</v>
      </c>
      <c r="L2177">
        <f t="shared" si="336"/>
        <v>1.128143884114172</v>
      </c>
      <c r="M2177">
        <f t="shared" si="337"/>
        <v>0.80639943515554668</v>
      </c>
      <c r="N2177">
        <f t="shared" si="338"/>
        <v>0.80639943515554668</v>
      </c>
      <c r="O2177">
        <f t="shared" si="339"/>
        <v>0.80639943515554668</v>
      </c>
    </row>
    <row r="2178" spans="1:15">
      <c r="A2178">
        <f t="shared" si="334"/>
        <v>2177</v>
      </c>
      <c r="B2178">
        <f>train!G2178</f>
        <v>118.5</v>
      </c>
      <c r="C2178">
        <f>train!J2178</f>
        <v>177.8</v>
      </c>
      <c r="D2178">
        <f>train!M2178</f>
        <v>255.7</v>
      </c>
      <c r="E2178">
        <f>train!P2178</f>
        <v>12.1</v>
      </c>
      <c r="F2178" s="4">
        <f t="shared" ref="F2178:F2241" si="340">(B2178-$W$3)/($W$2-$W$3)</f>
        <v>0.33712660028449504</v>
      </c>
      <c r="G2178" s="4">
        <f t="shared" ref="G2178:G2241" si="341">(C2178-$W$5)/($W$4-$W$5)</f>
        <v>0.49485109935986643</v>
      </c>
      <c r="H2178" s="4">
        <f t="shared" ref="H2178:H2241" si="342">(C2178-$W$5)/($W$4-$W$5)</f>
        <v>0.49485109935986643</v>
      </c>
      <c r="I2178" s="4">
        <f t="shared" ref="I2178:I2241" si="343">(E2178-$W$9)/($W$8-$W$9)</f>
        <v>0.60499999999999998</v>
      </c>
      <c r="J2178">
        <f t="shared" si="335"/>
        <v>2</v>
      </c>
      <c r="K2178" t="str">
        <f>train!T2178</f>
        <v>no</v>
      </c>
      <c r="L2178">
        <f t="shared" si="336"/>
        <v>1.128143884114172</v>
      </c>
      <c r="M2178">
        <f t="shared" si="337"/>
        <v>0.98459868255788285</v>
      </c>
      <c r="N2178">
        <f t="shared" si="338"/>
        <v>0.98459868255788285</v>
      </c>
      <c r="O2178">
        <f t="shared" si="339"/>
        <v>0.98459868255788285</v>
      </c>
    </row>
    <row r="2179" spans="1:15">
      <c r="A2179">
        <f t="shared" ref="A2179:A2242" si="344">ROW()-1</f>
        <v>2178</v>
      </c>
      <c r="B2179">
        <f>train!G2179</f>
        <v>153.19999999999999</v>
      </c>
      <c r="C2179">
        <f>train!J2179</f>
        <v>229.7</v>
      </c>
      <c r="D2179">
        <f>train!M2179</f>
        <v>148.19999999999999</v>
      </c>
      <c r="E2179">
        <f>train!P2179</f>
        <v>10.7</v>
      </c>
      <c r="F2179" s="4">
        <f t="shared" si="340"/>
        <v>0.43584637268847792</v>
      </c>
      <c r="G2179" s="4">
        <f t="shared" si="341"/>
        <v>0.63929863623712768</v>
      </c>
      <c r="H2179" s="4">
        <f t="shared" si="342"/>
        <v>0.63929863623712768</v>
      </c>
      <c r="I2179" s="4">
        <f t="shared" si="343"/>
        <v>0.53499999999999992</v>
      </c>
      <c r="J2179">
        <f t="shared" ref="J2179:J2242" si="345">MATCH(MIN(L2179:O2179),L2179:O2179,0)</f>
        <v>1</v>
      </c>
      <c r="K2179" t="str">
        <f>train!T2179</f>
        <v>no</v>
      </c>
      <c r="L2179">
        <f t="shared" ref="L2179:L2242" si="346">SQRT(($F$2-$Z$3)^2+($G$2-$AA$3)^2+($H$2-$AB$3)^2+($I$2-$AC$3)^2)</f>
        <v>1.128143884114172</v>
      </c>
      <c r="M2179">
        <f t="shared" ref="M2179:M2242" si="347">SQRT((F2179-$Z$4)^2+(G2179-$AA$4)^2+(H2179-$AB$4)^2+(I2179-$AC$4)^2)</f>
        <v>1.1373621029272103</v>
      </c>
      <c r="N2179">
        <f t="shared" ref="N2179:N2242" si="348">SQRT((F2179-$Z$5)^2+(G2179-$AA$5)^2+(H2179-$AB$5)^2+(I2179-$AC$5)^2)</f>
        <v>1.1373621029272103</v>
      </c>
      <c r="O2179">
        <f t="shared" ref="O2179:O2242" si="349">SQRT((F2179-$Z$6)^2+(G2179-$AA$6)^2+(H2179-$AB$6)^2+(I2179-$AC$6)^2)</f>
        <v>1.1373621029272103</v>
      </c>
    </row>
    <row r="2180" spans="1:15">
      <c r="A2180">
        <f t="shared" si="344"/>
        <v>2179</v>
      </c>
      <c r="B2180">
        <f>train!G2180</f>
        <v>108.3</v>
      </c>
      <c r="C2180">
        <f>train!J2180</f>
        <v>183.6</v>
      </c>
      <c r="D2180">
        <f>train!M2180</f>
        <v>176.6</v>
      </c>
      <c r="E2180">
        <f>train!P2180</f>
        <v>13.5</v>
      </c>
      <c r="F2180" s="4">
        <f t="shared" si="340"/>
        <v>0.30810810810810813</v>
      </c>
      <c r="G2180" s="4">
        <f t="shared" si="341"/>
        <v>0.51099359866406902</v>
      </c>
      <c r="H2180" s="4">
        <f t="shared" si="342"/>
        <v>0.51099359866406902</v>
      </c>
      <c r="I2180" s="4">
        <f t="shared" si="343"/>
        <v>0.67500000000000004</v>
      </c>
      <c r="J2180">
        <f t="shared" si="345"/>
        <v>2</v>
      </c>
      <c r="K2180" t="str">
        <f>train!T2180</f>
        <v>no</v>
      </c>
      <c r="L2180">
        <f t="shared" si="346"/>
        <v>1.128143884114172</v>
      </c>
      <c r="M2180">
        <f t="shared" si="347"/>
        <v>1.0357531182831501</v>
      </c>
      <c r="N2180">
        <f t="shared" si="348"/>
        <v>1.0357531182831501</v>
      </c>
      <c r="O2180">
        <f t="shared" si="349"/>
        <v>1.0357531182831501</v>
      </c>
    </row>
    <row r="2181" spans="1:15">
      <c r="A2181">
        <f t="shared" si="344"/>
        <v>2180</v>
      </c>
      <c r="B2181">
        <f>train!G2181</f>
        <v>247.2</v>
      </c>
      <c r="C2181">
        <f>train!J2181</f>
        <v>303.7</v>
      </c>
      <c r="D2181">
        <f>train!M2181</f>
        <v>105.4</v>
      </c>
      <c r="E2181">
        <f>train!P2181</f>
        <v>9.3000000000000007</v>
      </c>
      <c r="F2181" s="4">
        <f t="shared" si="340"/>
        <v>0.70327169274537693</v>
      </c>
      <c r="G2181" s="4">
        <f t="shared" si="341"/>
        <v>0.84525466184247144</v>
      </c>
      <c r="H2181" s="4">
        <f t="shared" si="342"/>
        <v>0.84525466184247144</v>
      </c>
      <c r="I2181" s="4">
        <f t="shared" si="343"/>
        <v>0.46500000000000002</v>
      </c>
      <c r="J2181">
        <f t="shared" si="345"/>
        <v>1</v>
      </c>
      <c r="K2181" t="str">
        <f>train!T2181</f>
        <v>yes</v>
      </c>
      <c r="L2181">
        <f t="shared" si="346"/>
        <v>1.128143884114172</v>
      </c>
      <c r="M2181">
        <f t="shared" si="347"/>
        <v>1.4627805578930182</v>
      </c>
      <c r="N2181">
        <f t="shared" si="348"/>
        <v>1.4627805578930182</v>
      </c>
      <c r="O2181">
        <f t="shared" si="349"/>
        <v>1.4627805578930182</v>
      </c>
    </row>
    <row r="2182" spans="1:15">
      <c r="A2182">
        <f t="shared" si="344"/>
        <v>2181</v>
      </c>
      <c r="B2182">
        <f>train!G2182</f>
        <v>224.2</v>
      </c>
      <c r="C2182">
        <f>train!J2182</f>
        <v>243.3</v>
      </c>
      <c r="D2182">
        <f>train!M2182</f>
        <v>147.80000000000001</v>
      </c>
      <c r="E2182">
        <f>train!P2182</f>
        <v>12</v>
      </c>
      <c r="F2182" s="4">
        <f t="shared" si="340"/>
        <v>0.63783783783783776</v>
      </c>
      <c r="G2182" s="4">
        <f t="shared" si="341"/>
        <v>0.67715001391594765</v>
      </c>
      <c r="H2182" s="4">
        <f t="shared" si="342"/>
        <v>0.67715001391594765</v>
      </c>
      <c r="I2182" s="4">
        <f t="shared" si="343"/>
        <v>0.6</v>
      </c>
      <c r="J2182">
        <f t="shared" si="345"/>
        <v>1</v>
      </c>
      <c r="K2182" t="str">
        <f>train!T2182</f>
        <v>no</v>
      </c>
      <c r="L2182">
        <f t="shared" si="346"/>
        <v>1.128143884114172</v>
      </c>
      <c r="M2182">
        <f t="shared" si="347"/>
        <v>1.2976522608427823</v>
      </c>
      <c r="N2182">
        <f t="shared" si="348"/>
        <v>1.2976522608427823</v>
      </c>
      <c r="O2182">
        <f t="shared" si="349"/>
        <v>1.2976522608427823</v>
      </c>
    </row>
    <row r="2183" spans="1:15">
      <c r="A2183">
        <f t="shared" si="344"/>
        <v>2182</v>
      </c>
      <c r="B2183">
        <f>train!G2183</f>
        <v>118.4</v>
      </c>
      <c r="C2183">
        <f>train!J2183</f>
        <v>144.1</v>
      </c>
      <c r="D2183">
        <f>train!M2183</f>
        <v>158.1</v>
      </c>
      <c r="E2183">
        <f>train!P2183</f>
        <v>8.5</v>
      </c>
      <c r="F2183" s="4">
        <f t="shared" si="340"/>
        <v>0.33684210526315789</v>
      </c>
      <c r="G2183" s="4">
        <f t="shared" si="341"/>
        <v>0.40105761202337875</v>
      </c>
      <c r="H2183" s="4">
        <f t="shared" si="342"/>
        <v>0.40105761202337875</v>
      </c>
      <c r="I2183" s="4">
        <f t="shared" si="343"/>
        <v>0.42499999999999999</v>
      </c>
      <c r="J2183">
        <f t="shared" si="345"/>
        <v>2</v>
      </c>
      <c r="K2183" t="str">
        <f>train!T2183</f>
        <v>no</v>
      </c>
      <c r="L2183">
        <f t="shared" si="346"/>
        <v>1.128143884114172</v>
      </c>
      <c r="M2183">
        <f t="shared" si="347"/>
        <v>0.78471779653701379</v>
      </c>
      <c r="N2183">
        <f t="shared" si="348"/>
        <v>0.78471779653701379</v>
      </c>
      <c r="O2183">
        <f t="shared" si="349"/>
        <v>0.78471779653701379</v>
      </c>
    </row>
    <row r="2184" spans="1:15">
      <c r="A2184">
        <f t="shared" si="344"/>
        <v>2183</v>
      </c>
      <c r="B2184">
        <f>train!G2184</f>
        <v>190.9</v>
      </c>
      <c r="C2184">
        <f>train!J2184</f>
        <v>226.6</v>
      </c>
      <c r="D2184">
        <f>train!M2184</f>
        <v>230.1</v>
      </c>
      <c r="E2184">
        <f>train!P2184</f>
        <v>7.8</v>
      </c>
      <c r="F2184" s="4">
        <f t="shared" si="340"/>
        <v>0.54310099573257464</v>
      </c>
      <c r="G2184" s="4">
        <f t="shared" si="341"/>
        <v>0.63067074867798489</v>
      </c>
      <c r="H2184" s="4">
        <f t="shared" si="342"/>
        <v>0.63067074867798489</v>
      </c>
      <c r="I2184" s="4">
        <f t="shared" si="343"/>
        <v>0.39</v>
      </c>
      <c r="J2184">
        <f t="shared" si="345"/>
        <v>2</v>
      </c>
      <c r="K2184" t="str">
        <f>train!T2184</f>
        <v>no</v>
      </c>
      <c r="L2184">
        <f t="shared" si="346"/>
        <v>1.128143884114172</v>
      </c>
      <c r="M2184">
        <f t="shared" si="347"/>
        <v>1.114697213615345</v>
      </c>
      <c r="N2184">
        <f t="shared" si="348"/>
        <v>1.114697213615345</v>
      </c>
      <c r="O2184">
        <f t="shared" si="349"/>
        <v>1.114697213615345</v>
      </c>
    </row>
    <row r="2185" spans="1:15">
      <c r="A2185">
        <f t="shared" si="344"/>
        <v>2184</v>
      </c>
      <c r="B2185">
        <f>train!G2185</f>
        <v>317.8</v>
      </c>
      <c r="C2185">
        <f>train!J2185</f>
        <v>152.9</v>
      </c>
      <c r="D2185">
        <f>train!M2185</f>
        <v>123.4</v>
      </c>
      <c r="E2185">
        <f>train!P2185</f>
        <v>10.4</v>
      </c>
      <c r="F2185" s="4">
        <f t="shared" si="340"/>
        <v>0.90412517780938839</v>
      </c>
      <c r="G2185" s="4">
        <f t="shared" si="341"/>
        <v>0.42554967993320347</v>
      </c>
      <c r="H2185" s="4">
        <f t="shared" si="342"/>
        <v>0.42554967993320347</v>
      </c>
      <c r="I2185" s="4">
        <f t="shared" si="343"/>
        <v>0.52</v>
      </c>
      <c r="J2185">
        <f t="shared" si="345"/>
        <v>1</v>
      </c>
      <c r="K2185" t="str">
        <f>train!T2185</f>
        <v>yes</v>
      </c>
      <c r="L2185">
        <f t="shared" si="346"/>
        <v>1.128143884114172</v>
      </c>
      <c r="M2185">
        <f t="shared" si="347"/>
        <v>1.2041708339481412</v>
      </c>
      <c r="N2185">
        <f t="shared" si="348"/>
        <v>1.2041708339481412</v>
      </c>
      <c r="O2185">
        <f t="shared" si="349"/>
        <v>1.2041708339481412</v>
      </c>
    </row>
    <row r="2186" spans="1:15">
      <c r="A2186">
        <f t="shared" si="344"/>
        <v>2185</v>
      </c>
      <c r="B2186">
        <f>train!G2186</f>
        <v>312</v>
      </c>
      <c r="C2186">
        <f>train!J2186</f>
        <v>180</v>
      </c>
      <c r="D2186">
        <f>train!M2186</f>
        <v>168.6</v>
      </c>
      <c r="E2186">
        <f>train!P2186</f>
        <v>12.8</v>
      </c>
      <c r="F2186" s="4">
        <f t="shared" si="340"/>
        <v>0.88762446657183502</v>
      </c>
      <c r="G2186" s="4">
        <f t="shared" si="341"/>
        <v>0.50097411633732258</v>
      </c>
      <c r="H2186" s="4">
        <f t="shared" si="342"/>
        <v>0.50097411633732258</v>
      </c>
      <c r="I2186" s="4">
        <f t="shared" si="343"/>
        <v>0.64</v>
      </c>
      <c r="J2186">
        <f t="shared" si="345"/>
        <v>1</v>
      </c>
      <c r="K2186" t="str">
        <f>train!T2186</f>
        <v>yes</v>
      </c>
      <c r="L2186">
        <f t="shared" si="346"/>
        <v>1.128143884114172</v>
      </c>
      <c r="M2186">
        <f t="shared" si="347"/>
        <v>1.3036208513739174</v>
      </c>
      <c r="N2186">
        <f t="shared" si="348"/>
        <v>1.3036208513739174</v>
      </c>
      <c r="O2186">
        <f t="shared" si="349"/>
        <v>1.3036208513739174</v>
      </c>
    </row>
    <row r="2187" spans="1:15">
      <c r="A2187">
        <f t="shared" si="344"/>
        <v>2186</v>
      </c>
      <c r="B2187">
        <f>train!G2187</f>
        <v>131.6</v>
      </c>
      <c r="C2187">
        <f>train!J2187</f>
        <v>179.3</v>
      </c>
      <c r="D2187">
        <f>train!M2187</f>
        <v>251.2</v>
      </c>
      <c r="E2187">
        <f>train!P2187</f>
        <v>15.5</v>
      </c>
      <c r="F2187" s="4">
        <f t="shared" si="340"/>
        <v>0.37439544807965858</v>
      </c>
      <c r="G2187" s="4">
        <f t="shared" si="341"/>
        <v>0.49902588366267747</v>
      </c>
      <c r="H2187" s="4">
        <f t="shared" si="342"/>
        <v>0.49902588366267747</v>
      </c>
      <c r="I2187" s="4">
        <f t="shared" si="343"/>
        <v>0.77500000000000002</v>
      </c>
      <c r="J2187">
        <f t="shared" si="345"/>
        <v>2</v>
      </c>
      <c r="K2187" t="str">
        <f>train!T2187</f>
        <v>yes</v>
      </c>
      <c r="L2187">
        <f t="shared" si="346"/>
        <v>1.128143884114172</v>
      </c>
      <c r="M2187">
        <f t="shared" si="347"/>
        <v>1.1130366645683334</v>
      </c>
      <c r="N2187">
        <f t="shared" si="348"/>
        <v>1.1130366645683334</v>
      </c>
      <c r="O2187">
        <f t="shared" si="349"/>
        <v>1.1130366645683334</v>
      </c>
    </row>
    <row r="2188" spans="1:15">
      <c r="A2188">
        <f t="shared" si="344"/>
        <v>2187</v>
      </c>
      <c r="B2188">
        <f>train!G2188</f>
        <v>193.4</v>
      </c>
      <c r="C2188">
        <f>train!J2188</f>
        <v>231.6</v>
      </c>
      <c r="D2188">
        <f>train!M2188</f>
        <v>226.2</v>
      </c>
      <c r="E2188">
        <f>train!P2188</f>
        <v>11.1</v>
      </c>
      <c r="F2188" s="4">
        <f t="shared" si="340"/>
        <v>0.55021337126600289</v>
      </c>
      <c r="G2188" s="4">
        <f t="shared" si="341"/>
        <v>0.64458669635402166</v>
      </c>
      <c r="H2188" s="4">
        <f t="shared" si="342"/>
        <v>0.64458669635402166</v>
      </c>
      <c r="I2188" s="4">
        <f t="shared" si="343"/>
        <v>0.55499999999999994</v>
      </c>
      <c r="J2188">
        <f t="shared" si="345"/>
        <v>1</v>
      </c>
      <c r="K2188" t="str">
        <f>train!T2188</f>
        <v>no</v>
      </c>
      <c r="L2188">
        <f t="shared" si="346"/>
        <v>1.128143884114172</v>
      </c>
      <c r="M2188">
        <f t="shared" si="347"/>
        <v>1.2007263519024989</v>
      </c>
      <c r="N2188">
        <f t="shared" si="348"/>
        <v>1.2007263519024989</v>
      </c>
      <c r="O2188">
        <f t="shared" si="349"/>
        <v>1.2007263519024989</v>
      </c>
    </row>
    <row r="2189" spans="1:15">
      <c r="A2189">
        <f t="shared" si="344"/>
        <v>2188</v>
      </c>
      <c r="B2189">
        <f>train!G2189</f>
        <v>185.1</v>
      </c>
      <c r="C2189">
        <f>train!J2189</f>
        <v>213</v>
      </c>
      <c r="D2189">
        <f>train!M2189</f>
        <v>196.1</v>
      </c>
      <c r="E2189">
        <f>train!P2189</f>
        <v>8.5</v>
      </c>
      <c r="F2189" s="4">
        <f t="shared" si="340"/>
        <v>0.52660028449502128</v>
      </c>
      <c r="G2189" s="4">
        <f t="shared" si="341"/>
        <v>0.59281937099916504</v>
      </c>
      <c r="H2189" s="4">
        <f t="shared" si="342"/>
        <v>0.59281937099916504</v>
      </c>
      <c r="I2189" s="4">
        <f t="shared" si="343"/>
        <v>0.42499999999999999</v>
      </c>
      <c r="J2189">
        <f t="shared" si="345"/>
        <v>2</v>
      </c>
      <c r="K2189" t="str">
        <f>train!T2189</f>
        <v>no</v>
      </c>
      <c r="L2189">
        <f t="shared" si="346"/>
        <v>1.128143884114172</v>
      </c>
      <c r="M2189">
        <f t="shared" si="347"/>
        <v>1.0774054357083636</v>
      </c>
      <c r="N2189">
        <f t="shared" si="348"/>
        <v>1.0774054357083636</v>
      </c>
      <c r="O2189">
        <f t="shared" si="349"/>
        <v>1.0774054357083636</v>
      </c>
    </row>
    <row r="2190" spans="1:15">
      <c r="A2190">
        <f t="shared" si="344"/>
        <v>2189</v>
      </c>
      <c r="B2190">
        <f>train!G2190</f>
        <v>193.3</v>
      </c>
      <c r="C2190">
        <f>train!J2190</f>
        <v>169</v>
      </c>
      <c r="D2190">
        <f>train!M2190</f>
        <v>225.2</v>
      </c>
      <c r="E2190">
        <f>train!P2190</f>
        <v>11.8</v>
      </c>
      <c r="F2190" s="4">
        <f t="shared" si="340"/>
        <v>0.5499288762446658</v>
      </c>
      <c r="G2190" s="4">
        <f t="shared" si="341"/>
        <v>0.47035903145004171</v>
      </c>
      <c r="H2190" s="4">
        <f t="shared" si="342"/>
        <v>0.47035903145004171</v>
      </c>
      <c r="I2190" s="4">
        <f t="shared" si="343"/>
        <v>0.59000000000000008</v>
      </c>
      <c r="J2190">
        <f t="shared" si="345"/>
        <v>2</v>
      </c>
      <c r="K2190" t="str">
        <f>train!T2190</f>
        <v>no</v>
      </c>
      <c r="L2190">
        <f t="shared" si="346"/>
        <v>1.128143884114172</v>
      </c>
      <c r="M2190">
        <f t="shared" si="347"/>
        <v>1.0454649711305317</v>
      </c>
      <c r="N2190">
        <f t="shared" si="348"/>
        <v>1.0454649711305317</v>
      </c>
      <c r="O2190">
        <f t="shared" si="349"/>
        <v>1.0454649711305317</v>
      </c>
    </row>
    <row r="2191" spans="1:15">
      <c r="A2191">
        <f t="shared" si="344"/>
        <v>2190</v>
      </c>
      <c r="B2191">
        <f>train!G2191</f>
        <v>146.4</v>
      </c>
      <c r="C2191">
        <f>train!J2191</f>
        <v>196.5</v>
      </c>
      <c r="D2191">
        <f>train!M2191</f>
        <v>230.1</v>
      </c>
      <c r="E2191">
        <f>train!P2191</f>
        <v>7.8</v>
      </c>
      <c r="F2191" s="4">
        <f t="shared" si="340"/>
        <v>0.41650071123755333</v>
      </c>
      <c r="G2191" s="4">
        <f t="shared" si="341"/>
        <v>0.54689674366824381</v>
      </c>
      <c r="H2191" s="4">
        <f t="shared" si="342"/>
        <v>0.54689674366824381</v>
      </c>
      <c r="I2191" s="4">
        <f t="shared" si="343"/>
        <v>0.39</v>
      </c>
      <c r="J2191">
        <f t="shared" si="345"/>
        <v>2</v>
      </c>
      <c r="K2191" t="str">
        <f>train!T2191</f>
        <v>no</v>
      </c>
      <c r="L2191">
        <f t="shared" si="346"/>
        <v>1.128143884114172</v>
      </c>
      <c r="M2191">
        <f t="shared" si="347"/>
        <v>0.96112691093905245</v>
      </c>
      <c r="N2191">
        <f t="shared" si="348"/>
        <v>0.96112691093905245</v>
      </c>
      <c r="O2191">
        <f t="shared" si="349"/>
        <v>0.96112691093905245</v>
      </c>
    </row>
    <row r="2192" spans="1:15">
      <c r="A2192">
        <f t="shared" si="344"/>
        <v>2191</v>
      </c>
      <c r="B2192">
        <f>train!G2192</f>
        <v>71.2</v>
      </c>
      <c r="C2192">
        <f>train!J2192</f>
        <v>304.39999999999998</v>
      </c>
      <c r="D2192">
        <f>train!M2192</f>
        <v>183.3</v>
      </c>
      <c r="E2192">
        <f>train!P2192</f>
        <v>8.6</v>
      </c>
      <c r="F2192" s="4">
        <f t="shared" si="340"/>
        <v>0.20256045519203414</v>
      </c>
      <c r="G2192" s="4">
        <f t="shared" si="341"/>
        <v>0.8472028945171165</v>
      </c>
      <c r="H2192" s="4">
        <f t="shared" si="342"/>
        <v>0.8472028945171165</v>
      </c>
      <c r="I2192" s="4">
        <f t="shared" si="343"/>
        <v>0.43</v>
      </c>
      <c r="J2192">
        <f t="shared" si="345"/>
        <v>1</v>
      </c>
      <c r="K2192" t="str">
        <f>train!T2192</f>
        <v>no</v>
      </c>
      <c r="L2192">
        <f t="shared" si="346"/>
        <v>1.128143884114172</v>
      </c>
      <c r="M2192">
        <f t="shared" si="347"/>
        <v>1.2889671163237504</v>
      </c>
      <c r="N2192">
        <f t="shared" si="348"/>
        <v>1.2889671163237504</v>
      </c>
      <c r="O2192">
        <f t="shared" si="349"/>
        <v>1.2889671163237504</v>
      </c>
    </row>
    <row r="2193" spans="1:15">
      <c r="A2193">
        <f t="shared" si="344"/>
        <v>2192</v>
      </c>
      <c r="B2193">
        <f>train!G2193</f>
        <v>205</v>
      </c>
      <c r="C2193">
        <f>train!J2193</f>
        <v>140.9</v>
      </c>
      <c r="D2193">
        <f>train!M2193</f>
        <v>272.60000000000002</v>
      </c>
      <c r="E2193">
        <f>train!P2193</f>
        <v>7.5</v>
      </c>
      <c r="F2193" s="4">
        <f t="shared" si="340"/>
        <v>0.58321479374110952</v>
      </c>
      <c r="G2193" s="4">
        <f t="shared" si="341"/>
        <v>0.39215140551071526</v>
      </c>
      <c r="H2193" s="4">
        <f t="shared" si="342"/>
        <v>0.39215140551071526</v>
      </c>
      <c r="I2193" s="4">
        <f t="shared" si="343"/>
        <v>0.375</v>
      </c>
      <c r="J2193">
        <f t="shared" si="345"/>
        <v>2</v>
      </c>
      <c r="K2193" t="str">
        <f>train!T2193</f>
        <v>no</v>
      </c>
      <c r="L2193">
        <f t="shared" si="346"/>
        <v>1.128143884114172</v>
      </c>
      <c r="M2193">
        <f t="shared" si="347"/>
        <v>0.88787946553940744</v>
      </c>
      <c r="N2193">
        <f t="shared" si="348"/>
        <v>0.88787946553940744</v>
      </c>
      <c r="O2193">
        <f t="shared" si="349"/>
        <v>0.88787946553940744</v>
      </c>
    </row>
    <row r="2194" spans="1:15">
      <c r="A2194">
        <f t="shared" si="344"/>
        <v>2193</v>
      </c>
      <c r="B2194">
        <f>train!G2194</f>
        <v>216.9</v>
      </c>
      <c r="C2194">
        <f>train!J2194</f>
        <v>211</v>
      </c>
      <c r="D2194">
        <f>train!M2194</f>
        <v>179.8</v>
      </c>
      <c r="E2194">
        <f>train!P2194</f>
        <v>11.4</v>
      </c>
      <c r="F2194" s="4">
        <f t="shared" si="340"/>
        <v>0.61706970128022764</v>
      </c>
      <c r="G2194" s="4">
        <f t="shared" si="341"/>
        <v>0.58725299192875036</v>
      </c>
      <c r="H2194" s="4">
        <f t="shared" si="342"/>
        <v>0.58725299192875036</v>
      </c>
      <c r="I2194" s="4">
        <f t="shared" si="343"/>
        <v>0.57000000000000006</v>
      </c>
      <c r="J2194">
        <f t="shared" si="345"/>
        <v>1</v>
      </c>
      <c r="K2194" t="str">
        <f>train!T2194</f>
        <v>no</v>
      </c>
      <c r="L2194">
        <f t="shared" si="346"/>
        <v>1.128143884114172</v>
      </c>
      <c r="M2194">
        <f t="shared" si="347"/>
        <v>1.1812735370339111</v>
      </c>
      <c r="N2194">
        <f t="shared" si="348"/>
        <v>1.1812735370339111</v>
      </c>
      <c r="O2194">
        <f t="shared" si="349"/>
        <v>1.1812735370339111</v>
      </c>
    </row>
    <row r="2195" spans="1:15">
      <c r="A2195">
        <f t="shared" si="344"/>
        <v>2194</v>
      </c>
      <c r="B2195">
        <f>train!G2195</f>
        <v>150</v>
      </c>
      <c r="C2195">
        <f>train!J2195</f>
        <v>218.5</v>
      </c>
      <c r="D2195">
        <f>train!M2195</f>
        <v>212.4</v>
      </c>
      <c r="E2195">
        <f>train!P2195</f>
        <v>9.8000000000000007</v>
      </c>
      <c r="F2195" s="4">
        <f t="shared" si="340"/>
        <v>0.4267425320056899</v>
      </c>
      <c r="G2195" s="4">
        <f t="shared" si="341"/>
        <v>0.60812691344280545</v>
      </c>
      <c r="H2195" s="4">
        <f t="shared" si="342"/>
        <v>0.60812691344280545</v>
      </c>
      <c r="I2195" s="4">
        <f t="shared" si="343"/>
        <v>0.49000000000000005</v>
      </c>
      <c r="J2195">
        <f t="shared" si="345"/>
        <v>2</v>
      </c>
      <c r="K2195" t="str">
        <f>train!T2195</f>
        <v>no</v>
      </c>
      <c r="L2195">
        <f t="shared" si="346"/>
        <v>1.128143884114172</v>
      </c>
      <c r="M2195">
        <f t="shared" si="347"/>
        <v>1.077889546442294</v>
      </c>
      <c r="N2195">
        <f t="shared" si="348"/>
        <v>1.077889546442294</v>
      </c>
      <c r="O2195">
        <f t="shared" si="349"/>
        <v>1.077889546442294</v>
      </c>
    </row>
    <row r="2196" spans="1:15">
      <c r="A2196">
        <f t="shared" si="344"/>
        <v>2195</v>
      </c>
      <c r="B2196">
        <f>train!G2196</f>
        <v>164.1</v>
      </c>
      <c r="C2196">
        <f>train!J2196</f>
        <v>206</v>
      </c>
      <c r="D2196">
        <f>train!M2196</f>
        <v>194.7</v>
      </c>
      <c r="E2196">
        <f>train!P2196</f>
        <v>11.4</v>
      </c>
      <c r="F2196" s="4">
        <f t="shared" si="340"/>
        <v>0.46685633001422472</v>
      </c>
      <c r="G2196" s="4">
        <f t="shared" si="341"/>
        <v>0.57333704425271359</v>
      </c>
      <c r="H2196" s="4">
        <f t="shared" si="342"/>
        <v>0.57333704425271359</v>
      </c>
      <c r="I2196" s="4">
        <f t="shared" si="343"/>
        <v>0.57000000000000006</v>
      </c>
      <c r="J2196">
        <f t="shared" si="345"/>
        <v>2</v>
      </c>
      <c r="K2196" t="str">
        <f>train!T2196</f>
        <v>no</v>
      </c>
      <c r="L2196">
        <f t="shared" si="346"/>
        <v>1.128143884114172</v>
      </c>
      <c r="M2196">
        <f t="shared" si="347"/>
        <v>1.0955754494781393</v>
      </c>
      <c r="N2196">
        <f t="shared" si="348"/>
        <v>1.0955754494781393</v>
      </c>
      <c r="O2196">
        <f t="shared" si="349"/>
        <v>1.0955754494781393</v>
      </c>
    </row>
    <row r="2197" spans="1:15">
      <c r="A2197">
        <f t="shared" si="344"/>
        <v>2196</v>
      </c>
      <c r="B2197">
        <f>train!G2197</f>
        <v>212</v>
      </c>
      <c r="C2197">
        <f>train!J2197</f>
        <v>226.6</v>
      </c>
      <c r="D2197">
        <f>train!M2197</f>
        <v>193.6</v>
      </c>
      <c r="E2197">
        <f>train!P2197</f>
        <v>8.9</v>
      </c>
      <c r="F2197" s="4">
        <f t="shared" si="340"/>
        <v>0.60312944523470835</v>
      </c>
      <c r="G2197" s="4">
        <f t="shared" si="341"/>
        <v>0.63067074867798489</v>
      </c>
      <c r="H2197" s="4">
        <f t="shared" si="342"/>
        <v>0.63067074867798489</v>
      </c>
      <c r="I2197" s="4">
        <f t="shared" si="343"/>
        <v>0.44500000000000001</v>
      </c>
      <c r="J2197">
        <f t="shared" si="345"/>
        <v>1</v>
      </c>
      <c r="K2197" t="str">
        <f>train!T2197</f>
        <v>no</v>
      </c>
      <c r="L2197">
        <f t="shared" si="346"/>
        <v>1.128143884114172</v>
      </c>
      <c r="M2197">
        <f t="shared" si="347"/>
        <v>1.1650241689275065</v>
      </c>
      <c r="N2197">
        <f t="shared" si="348"/>
        <v>1.1650241689275065</v>
      </c>
      <c r="O2197">
        <f t="shared" si="349"/>
        <v>1.1650241689275065</v>
      </c>
    </row>
    <row r="2198" spans="1:15">
      <c r="A2198">
        <f t="shared" si="344"/>
        <v>2197</v>
      </c>
      <c r="B2198">
        <f>train!G2198</f>
        <v>167.3</v>
      </c>
      <c r="C2198">
        <f>train!J2198</f>
        <v>194.7</v>
      </c>
      <c r="D2198">
        <f>train!M2198</f>
        <v>236.7</v>
      </c>
      <c r="E2198">
        <f>train!P2198</f>
        <v>12</v>
      </c>
      <c r="F2198" s="4">
        <f t="shared" si="340"/>
        <v>0.47596017069701285</v>
      </c>
      <c r="G2198" s="4">
        <f t="shared" si="341"/>
        <v>0.54188700250487054</v>
      </c>
      <c r="H2198" s="4">
        <f t="shared" si="342"/>
        <v>0.54188700250487054</v>
      </c>
      <c r="I2198" s="4">
        <f t="shared" si="343"/>
        <v>0.6</v>
      </c>
      <c r="J2198">
        <f t="shared" si="345"/>
        <v>2</v>
      </c>
      <c r="K2198" t="str">
        <f>train!T2198</f>
        <v>no</v>
      </c>
      <c r="L2198">
        <f t="shared" si="346"/>
        <v>1.128143884114172</v>
      </c>
      <c r="M2198">
        <f t="shared" si="347"/>
        <v>1.0834302612800497</v>
      </c>
      <c r="N2198">
        <f t="shared" si="348"/>
        <v>1.0834302612800497</v>
      </c>
      <c r="O2198">
        <f t="shared" si="349"/>
        <v>1.0834302612800497</v>
      </c>
    </row>
    <row r="2199" spans="1:15">
      <c r="A2199">
        <f t="shared" si="344"/>
        <v>2198</v>
      </c>
      <c r="B2199">
        <f>train!G2199</f>
        <v>154.4</v>
      </c>
      <c r="C2199">
        <f>train!J2199</f>
        <v>217.2</v>
      </c>
      <c r="D2199">
        <f>train!M2199</f>
        <v>185.4</v>
      </c>
      <c r="E2199">
        <f>train!P2199</f>
        <v>13.9</v>
      </c>
      <c r="F2199" s="4">
        <f t="shared" si="340"/>
        <v>0.4392603129445235</v>
      </c>
      <c r="G2199" s="4">
        <f t="shared" si="341"/>
        <v>0.60450876704703582</v>
      </c>
      <c r="H2199" s="4">
        <f t="shared" si="342"/>
        <v>0.60450876704703582</v>
      </c>
      <c r="I2199" s="4">
        <f t="shared" si="343"/>
        <v>0.69500000000000006</v>
      </c>
      <c r="J2199">
        <f t="shared" si="345"/>
        <v>1</v>
      </c>
      <c r="K2199" t="str">
        <f>train!T2199</f>
        <v>no</v>
      </c>
      <c r="L2199">
        <f t="shared" si="346"/>
        <v>1.128143884114172</v>
      </c>
      <c r="M2199">
        <f t="shared" si="347"/>
        <v>1.1861013116094155</v>
      </c>
      <c r="N2199">
        <f t="shared" si="348"/>
        <v>1.1861013116094155</v>
      </c>
      <c r="O2199">
        <f t="shared" si="349"/>
        <v>1.1861013116094155</v>
      </c>
    </row>
    <row r="2200" spans="1:15">
      <c r="A2200">
        <f t="shared" si="344"/>
        <v>2199</v>
      </c>
      <c r="B2200">
        <f>train!G2200</f>
        <v>177.3</v>
      </c>
      <c r="C2200">
        <f>train!J2200</f>
        <v>211.8</v>
      </c>
      <c r="D2200">
        <f>train!M2200</f>
        <v>240.2</v>
      </c>
      <c r="E2200">
        <f>train!P2200</f>
        <v>9.3000000000000007</v>
      </c>
      <c r="F2200" s="4">
        <f t="shared" si="340"/>
        <v>0.50440967283072546</v>
      </c>
      <c r="G2200" s="4">
        <f t="shared" si="341"/>
        <v>0.58947954355691623</v>
      </c>
      <c r="H2200" s="4">
        <f t="shared" si="342"/>
        <v>0.58947954355691623</v>
      </c>
      <c r="I2200" s="4">
        <f t="shared" si="343"/>
        <v>0.46500000000000002</v>
      </c>
      <c r="J2200">
        <f t="shared" si="345"/>
        <v>2</v>
      </c>
      <c r="K2200" t="str">
        <f>train!T2200</f>
        <v>no</v>
      </c>
      <c r="L2200">
        <f t="shared" si="346"/>
        <v>1.128143884114172</v>
      </c>
      <c r="M2200">
        <f t="shared" si="347"/>
        <v>1.0796417843846819</v>
      </c>
      <c r="N2200">
        <f t="shared" si="348"/>
        <v>1.0796417843846819</v>
      </c>
      <c r="O2200">
        <f t="shared" si="349"/>
        <v>1.0796417843846819</v>
      </c>
    </row>
    <row r="2201" spans="1:15">
      <c r="A2201">
        <f t="shared" si="344"/>
        <v>2200</v>
      </c>
      <c r="B2201">
        <f>train!G2201</f>
        <v>231.2</v>
      </c>
      <c r="C2201">
        <f>train!J2201</f>
        <v>267.8</v>
      </c>
      <c r="D2201">
        <f>train!M2201</f>
        <v>240.3</v>
      </c>
      <c r="E2201">
        <f>train!P2201</f>
        <v>8.8000000000000007</v>
      </c>
      <c r="F2201" s="4">
        <f t="shared" si="340"/>
        <v>0.65775248933143671</v>
      </c>
      <c r="G2201" s="4">
        <f t="shared" si="341"/>
        <v>0.74533815752852772</v>
      </c>
      <c r="H2201" s="4">
        <f t="shared" si="342"/>
        <v>0.74533815752852772</v>
      </c>
      <c r="I2201" s="4">
        <f t="shared" si="343"/>
        <v>0.44000000000000006</v>
      </c>
      <c r="J2201">
        <f t="shared" si="345"/>
        <v>1</v>
      </c>
      <c r="K2201" t="str">
        <f>train!T2201</f>
        <v>yes</v>
      </c>
      <c r="L2201">
        <f t="shared" si="346"/>
        <v>1.128143884114172</v>
      </c>
      <c r="M2201">
        <f t="shared" si="347"/>
        <v>1.318065353219537</v>
      </c>
      <c r="N2201">
        <f t="shared" si="348"/>
        <v>1.318065353219537</v>
      </c>
      <c r="O2201">
        <f t="shared" si="349"/>
        <v>1.318065353219537</v>
      </c>
    </row>
    <row r="2202" spans="1:15">
      <c r="A2202">
        <f t="shared" si="344"/>
        <v>2201</v>
      </c>
      <c r="B2202">
        <f>train!G2202</f>
        <v>202.9</v>
      </c>
      <c r="C2202">
        <f>train!J2202</f>
        <v>178.6</v>
      </c>
      <c r="D2202">
        <f>train!M2202</f>
        <v>203.8</v>
      </c>
      <c r="E2202">
        <f>train!P2202</f>
        <v>12.8</v>
      </c>
      <c r="F2202" s="4">
        <f t="shared" si="340"/>
        <v>0.57724039829302987</v>
      </c>
      <c r="G2202" s="4">
        <f t="shared" si="341"/>
        <v>0.49707765098803225</v>
      </c>
      <c r="H2202" s="4">
        <f t="shared" si="342"/>
        <v>0.49707765098803225</v>
      </c>
      <c r="I2202" s="4">
        <f t="shared" si="343"/>
        <v>0.64</v>
      </c>
      <c r="J2202">
        <f t="shared" si="345"/>
        <v>2</v>
      </c>
      <c r="K2202" t="str">
        <f>train!T2202</f>
        <v>no</v>
      </c>
      <c r="L2202">
        <f t="shared" si="346"/>
        <v>1.128143884114172</v>
      </c>
      <c r="M2202">
        <f t="shared" si="347"/>
        <v>1.1121955132282524</v>
      </c>
      <c r="N2202">
        <f t="shared" si="348"/>
        <v>1.1121955132282524</v>
      </c>
      <c r="O2202">
        <f t="shared" si="349"/>
        <v>1.1121955132282524</v>
      </c>
    </row>
    <row r="2203" spans="1:15">
      <c r="A2203">
        <f t="shared" si="344"/>
        <v>2202</v>
      </c>
      <c r="B2203">
        <f>train!G2203</f>
        <v>149.6</v>
      </c>
      <c r="C2203">
        <f>train!J2203</f>
        <v>200.7</v>
      </c>
      <c r="D2203">
        <f>train!M2203</f>
        <v>181.2</v>
      </c>
      <c r="E2203">
        <f>train!P2203</f>
        <v>14.3</v>
      </c>
      <c r="F2203" s="4">
        <f t="shared" si="340"/>
        <v>0.42560455192034136</v>
      </c>
      <c r="G2203" s="4">
        <f t="shared" si="341"/>
        <v>0.55858613971611459</v>
      </c>
      <c r="H2203" s="4">
        <f t="shared" si="342"/>
        <v>0.55858613971611459</v>
      </c>
      <c r="I2203" s="4">
        <f t="shared" si="343"/>
        <v>0.71500000000000008</v>
      </c>
      <c r="J2203">
        <f t="shared" si="345"/>
        <v>1</v>
      </c>
      <c r="K2203" t="str">
        <f>train!T2203</f>
        <v>no</v>
      </c>
      <c r="L2203">
        <f t="shared" si="346"/>
        <v>1.128143884114172</v>
      </c>
      <c r="M2203">
        <f t="shared" si="347"/>
        <v>1.1473452774039801</v>
      </c>
      <c r="N2203">
        <f t="shared" si="348"/>
        <v>1.1473452774039801</v>
      </c>
      <c r="O2203">
        <f t="shared" si="349"/>
        <v>1.1473452774039801</v>
      </c>
    </row>
    <row r="2204" spans="1:15">
      <c r="A2204">
        <f t="shared" si="344"/>
        <v>2203</v>
      </c>
      <c r="B2204">
        <f>train!G2204</f>
        <v>345.3</v>
      </c>
      <c r="C2204">
        <f>train!J2204</f>
        <v>203.4</v>
      </c>
      <c r="D2204">
        <f>train!M2204</f>
        <v>217.5</v>
      </c>
      <c r="E2204">
        <f>train!P2204</f>
        <v>11.8</v>
      </c>
      <c r="F2204" s="4">
        <f t="shared" si="340"/>
        <v>0.98236130867709814</v>
      </c>
      <c r="G2204" s="4">
        <f t="shared" si="341"/>
        <v>0.56610075146117456</v>
      </c>
      <c r="H2204" s="4">
        <f t="shared" si="342"/>
        <v>0.56610075146117456</v>
      </c>
      <c r="I2204" s="4">
        <f t="shared" si="343"/>
        <v>0.59000000000000008</v>
      </c>
      <c r="J2204">
        <f t="shared" si="345"/>
        <v>1</v>
      </c>
      <c r="K2204" t="str">
        <f>train!T2204</f>
        <v>yes</v>
      </c>
      <c r="L2204">
        <f t="shared" si="346"/>
        <v>1.128143884114172</v>
      </c>
      <c r="M2204">
        <f t="shared" si="347"/>
        <v>1.3978819200474675</v>
      </c>
      <c r="N2204">
        <f t="shared" si="348"/>
        <v>1.3978819200474675</v>
      </c>
      <c r="O2204">
        <f t="shared" si="349"/>
        <v>1.3978819200474675</v>
      </c>
    </row>
    <row r="2205" spans="1:15">
      <c r="A2205">
        <f t="shared" si="344"/>
        <v>2204</v>
      </c>
      <c r="B2205">
        <f>train!G2205</f>
        <v>264.89999999999998</v>
      </c>
      <c r="C2205">
        <f>train!J2205</f>
        <v>281.2</v>
      </c>
      <c r="D2205">
        <f>train!M2205</f>
        <v>166.1</v>
      </c>
      <c r="E2205">
        <f>train!P2205</f>
        <v>8.4</v>
      </c>
      <c r="F2205" s="4">
        <f t="shared" si="340"/>
        <v>0.75362731152204832</v>
      </c>
      <c r="G2205" s="4">
        <f t="shared" si="341"/>
        <v>0.78263289730030605</v>
      </c>
      <c r="H2205" s="4">
        <f t="shared" si="342"/>
        <v>0.78263289730030605</v>
      </c>
      <c r="I2205" s="4">
        <f t="shared" si="343"/>
        <v>0.42000000000000004</v>
      </c>
      <c r="J2205">
        <f t="shared" si="345"/>
        <v>1</v>
      </c>
      <c r="K2205" t="str">
        <f>train!T2205</f>
        <v>yes</v>
      </c>
      <c r="L2205">
        <f t="shared" si="346"/>
        <v>1.128143884114172</v>
      </c>
      <c r="M2205">
        <f t="shared" si="347"/>
        <v>1.4033469380539132</v>
      </c>
      <c r="N2205">
        <f t="shared" si="348"/>
        <v>1.4033469380539132</v>
      </c>
      <c r="O2205">
        <f t="shared" si="349"/>
        <v>1.4033469380539132</v>
      </c>
    </row>
    <row r="2206" spans="1:15">
      <c r="A2206">
        <f t="shared" si="344"/>
        <v>2205</v>
      </c>
      <c r="B2206">
        <f>train!G2206</f>
        <v>122</v>
      </c>
      <c r="C2206">
        <f>train!J2206</f>
        <v>138.30000000000001</v>
      </c>
      <c r="D2206">
        <f>train!M2206</f>
        <v>224.2</v>
      </c>
      <c r="E2206">
        <f>train!P2206</f>
        <v>5.8</v>
      </c>
      <c r="F2206" s="4">
        <f t="shared" si="340"/>
        <v>0.34708392603129445</v>
      </c>
      <c r="G2206" s="4">
        <f t="shared" si="341"/>
        <v>0.38491511271917622</v>
      </c>
      <c r="H2206" s="4">
        <f t="shared" si="342"/>
        <v>0.38491511271917622</v>
      </c>
      <c r="I2206" s="4">
        <f t="shared" si="343"/>
        <v>0.28999999999999998</v>
      </c>
      <c r="J2206">
        <f t="shared" si="345"/>
        <v>2</v>
      </c>
      <c r="K2206" t="str">
        <f>train!T2206</f>
        <v>no</v>
      </c>
      <c r="L2206">
        <f t="shared" si="346"/>
        <v>1.128143884114172</v>
      </c>
      <c r="M2206">
        <f t="shared" si="347"/>
        <v>0.70773338179608947</v>
      </c>
      <c r="N2206">
        <f t="shared" si="348"/>
        <v>0.70773338179608947</v>
      </c>
      <c r="O2206">
        <f t="shared" si="349"/>
        <v>0.70773338179608947</v>
      </c>
    </row>
    <row r="2207" spans="1:15">
      <c r="A2207">
        <f t="shared" si="344"/>
        <v>2206</v>
      </c>
      <c r="B2207">
        <f>train!G2207</f>
        <v>177.2</v>
      </c>
      <c r="C2207">
        <f>train!J2207</f>
        <v>270.39999999999998</v>
      </c>
      <c r="D2207">
        <f>train!M2207</f>
        <v>231.5</v>
      </c>
      <c r="E2207">
        <f>train!P2207</f>
        <v>14</v>
      </c>
      <c r="F2207" s="4">
        <f t="shared" si="340"/>
        <v>0.50412517780938826</v>
      </c>
      <c r="G2207" s="4">
        <f t="shared" si="341"/>
        <v>0.75257445032006676</v>
      </c>
      <c r="H2207" s="4">
        <f t="shared" si="342"/>
        <v>0.75257445032006676</v>
      </c>
      <c r="I2207" s="4">
        <f t="shared" si="343"/>
        <v>0.7</v>
      </c>
      <c r="J2207">
        <f t="shared" si="345"/>
        <v>1</v>
      </c>
      <c r="K2207" t="str">
        <f>train!T2207</f>
        <v>no</v>
      </c>
      <c r="L2207">
        <f t="shared" si="346"/>
        <v>1.128143884114172</v>
      </c>
      <c r="M2207">
        <f t="shared" si="347"/>
        <v>1.3699922632812378</v>
      </c>
      <c r="N2207">
        <f t="shared" si="348"/>
        <v>1.3699922632812378</v>
      </c>
      <c r="O2207">
        <f t="shared" si="349"/>
        <v>1.3699922632812378</v>
      </c>
    </row>
    <row r="2208" spans="1:15">
      <c r="A2208">
        <f t="shared" si="344"/>
        <v>2207</v>
      </c>
      <c r="B2208">
        <f>train!G2208</f>
        <v>133.1</v>
      </c>
      <c r="C2208">
        <f>train!J2208</f>
        <v>206.5</v>
      </c>
      <c r="D2208">
        <f>train!M2208</f>
        <v>221.6</v>
      </c>
      <c r="E2208">
        <f>train!P2208</f>
        <v>10.3</v>
      </c>
      <c r="F2208" s="4">
        <f t="shared" si="340"/>
        <v>0.37866287339971549</v>
      </c>
      <c r="G2208" s="4">
        <f t="shared" si="341"/>
        <v>0.57472863902031723</v>
      </c>
      <c r="H2208" s="4">
        <f t="shared" si="342"/>
        <v>0.57472863902031723</v>
      </c>
      <c r="I2208" s="4">
        <f t="shared" si="343"/>
        <v>0.51500000000000001</v>
      </c>
      <c r="J2208">
        <f t="shared" si="345"/>
        <v>2</v>
      </c>
      <c r="K2208" t="str">
        <f>train!T2208</f>
        <v>no</v>
      </c>
      <c r="L2208">
        <f t="shared" si="346"/>
        <v>1.128143884114172</v>
      </c>
      <c r="M2208">
        <f t="shared" si="347"/>
        <v>1.0340389686620235</v>
      </c>
      <c r="N2208">
        <f t="shared" si="348"/>
        <v>1.0340389686620235</v>
      </c>
      <c r="O2208">
        <f t="shared" si="349"/>
        <v>1.0340389686620235</v>
      </c>
    </row>
    <row r="2209" spans="1:15">
      <c r="A2209">
        <f t="shared" si="344"/>
        <v>2208</v>
      </c>
      <c r="B2209">
        <f>train!G2209</f>
        <v>225.1</v>
      </c>
      <c r="C2209">
        <f>train!J2209</f>
        <v>279.5</v>
      </c>
      <c r="D2209">
        <f>train!M2209</f>
        <v>233.8</v>
      </c>
      <c r="E2209">
        <f>train!P2209</f>
        <v>8.8000000000000007</v>
      </c>
      <c r="F2209" s="4">
        <f t="shared" si="340"/>
        <v>0.64039829302987195</v>
      </c>
      <c r="G2209" s="4">
        <f t="shared" si="341"/>
        <v>0.7779014750904536</v>
      </c>
      <c r="H2209" s="4">
        <f t="shared" si="342"/>
        <v>0.7779014750904536</v>
      </c>
      <c r="I2209" s="4">
        <f t="shared" si="343"/>
        <v>0.44000000000000006</v>
      </c>
      <c r="J2209">
        <f t="shared" si="345"/>
        <v>1</v>
      </c>
      <c r="K2209" t="str">
        <f>train!T2209</f>
        <v>yes</v>
      </c>
      <c r="L2209">
        <f t="shared" si="346"/>
        <v>1.128143884114172</v>
      </c>
      <c r="M2209">
        <f t="shared" si="347"/>
        <v>1.3468375490798365</v>
      </c>
      <c r="N2209">
        <f t="shared" si="348"/>
        <v>1.3468375490798365</v>
      </c>
      <c r="O2209">
        <f t="shared" si="349"/>
        <v>1.3468375490798365</v>
      </c>
    </row>
    <row r="2210" spans="1:15">
      <c r="A2210">
        <f t="shared" si="344"/>
        <v>2209</v>
      </c>
      <c r="B2210">
        <f>train!G2210</f>
        <v>208.4</v>
      </c>
      <c r="C2210">
        <f>train!J2210</f>
        <v>174.4</v>
      </c>
      <c r="D2210">
        <f>train!M2210</f>
        <v>310.7</v>
      </c>
      <c r="E2210">
        <f>train!P2210</f>
        <v>11.2</v>
      </c>
      <c r="F2210" s="4">
        <f t="shared" si="340"/>
        <v>0.59288762446657184</v>
      </c>
      <c r="G2210" s="4">
        <f t="shared" si="341"/>
        <v>0.48538825494016141</v>
      </c>
      <c r="H2210" s="4">
        <f t="shared" si="342"/>
        <v>0.48538825494016141</v>
      </c>
      <c r="I2210" s="4">
        <f t="shared" si="343"/>
        <v>0.55999999999999994</v>
      </c>
      <c r="J2210">
        <f t="shared" si="345"/>
        <v>2</v>
      </c>
      <c r="K2210" t="str">
        <f>train!T2210</f>
        <v>no</v>
      </c>
      <c r="L2210">
        <f t="shared" si="346"/>
        <v>1.128143884114172</v>
      </c>
      <c r="M2210">
        <f t="shared" si="347"/>
        <v>1.0659827631408141</v>
      </c>
      <c r="N2210">
        <f t="shared" si="348"/>
        <v>1.0659827631408141</v>
      </c>
      <c r="O2210">
        <f t="shared" si="349"/>
        <v>1.0659827631408141</v>
      </c>
    </row>
    <row r="2211" spans="1:15">
      <c r="A2211">
        <f t="shared" si="344"/>
        <v>2210</v>
      </c>
      <c r="B2211">
        <f>train!G2211</f>
        <v>173.1</v>
      </c>
      <c r="C2211">
        <f>train!J2211</f>
        <v>247.2</v>
      </c>
      <c r="D2211">
        <f>train!M2211</f>
        <v>158.69999999999999</v>
      </c>
      <c r="E2211">
        <f>train!P2211</f>
        <v>11.5</v>
      </c>
      <c r="F2211" s="4">
        <f t="shared" si="340"/>
        <v>0.49246088193456611</v>
      </c>
      <c r="G2211" s="4">
        <f t="shared" si="341"/>
        <v>0.68800445310325631</v>
      </c>
      <c r="H2211" s="4">
        <f t="shared" si="342"/>
        <v>0.68800445310325631</v>
      </c>
      <c r="I2211" s="4">
        <f t="shared" si="343"/>
        <v>0.57499999999999996</v>
      </c>
      <c r="J2211">
        <f t="shared" si="345"/>
        <v>1</v>
      </c>
      <c r="K2211" t="str">
        <f>train!T2211</f>
        <v>no</v>
      </c>
      <c r="L2211">
        <f t="shared" si="346"/>
        <v>1.128143884114172</v>
      </c>
      <c r="M2211">
        <f t="shared" si="347"/>
        <v>1.2328191169898333</v>
      </c>
      <c r="N2211">
        <f t="shared" si="348"/>
        <v>1.2328191169898333</v>
      </c>
      <c r="O2211">
        <f t="shared" si="349"/>
        <v>1.2328191169898333</v>
      </c>
    </row>
    <row r="2212" spans="1:15">
      <c r="A2212">
        <f t="shared" si="344"/>
        <v>2211</v>
      </c>
      <c r="B2212">
        <f>train!G2212</f>
        <v>162.4</v>
      </c>
      <c r="C2212">
        <f>train!J2212</f>
        <v>167</v>
      </c>
      <c r="D2212">
        <f>train!M2212</f>
        <v>128.9</v>
      </c>
      <c r="E2212">
        <f>train!P2212</f>
        <v>11.4</v>
      </c>
      <c r="F2212" s="4">
        <f t="shared" si="340"/>
        <v>0.46201991465149361</v>
      </c>
      <c r="G2212" s="4">
        <f t="shared" si="341"/>
        <v>0.46479265237962702</v>
      </c>
      <c r="H2212" s="4">
        <f t="shared" si="342"/>
        <v>0.46479265237962702</v>
      </c>
      <c r="I2212" s="4">
        <f t="shared" si="343"/>
        <v>0.57000000000000006</v>
      </c>
      <c r="J2212">
        <f t="shared" si="345"/>
        <v>2</v>
      </c>
      <c r="K2212" t="str">
        <f>train!T2212</f>
        <v>yes</v>
      </c>
      <c r="L2212">
        <f t="shared" si="346"/>
        <v>1.128143884114172</v>
      </c>
      <c r="M2212">
        <f t="shared" si="347"/>
        <v>0.98510244185401918</v>
      </c>
      <c r="N2212">
        <f t="shared" si="348"/>
        <v>0.98510244185401918</v>
      </c>
      <c r="O2212">
        <f t="shared" si="349"/>
        <v>0.98510244185401918</v>
      </c>
    </row>
    <row r="2213" spans="1:15">
      <c r="A2213">
        <f t="shared" si="344"/>
        <v>2212</v>
      </c>
      <c r="B2213">
        <f>train!G2213</f>
        <v>243.4</v>
      </c>
      <c r="C2213">
        <f>train!J2213</f>
        <v>273.8</v>
      </c>
      <c r="D2213">
        <f>train!M2213</f>
        <v>282.89999999999998</v>
      </c>
      <c r="E2213">
        <f>train!P2213</f>
        <v>14.1</v>
      </c>
      <c r="F2213" s="4">
        <f t="shared" si="340"/>
        <v>0.69246088193456612</v>
      </c>
      <c r="G2213" s="4">
        <f t="shared" si="341"/>
        <v>0.76203729473977178</v>
      </c>
      <c r="H2213" s="4">
        <f t="shared" si="342"/>
        <v>0.76203729473977178</v>
      </c>
      <c r="I2213" s="4">
        <f t="shared" si="343"/>
        <v>0.70499999999999996</v>
      </c>
      <c r="J2213">
        <f t="shared" si="345"/>
        <v>1</v>
      </c>
      <c r="K2213" t="str">
        <f>train!T2213</f>
        <v>no</v>
      </c>
      <c r="L2213">
        <f t="shared" si="346"/>
        <v>1.128143884114172</v>
      </c>
      <c r="M2213">
        <f t="shared" si="347"/>
        <v>1.4621657738294302</v>
      </c>
      <c r="N2213">
        <f t="shared" si="348"/>
        <v>1.4621657738294302</v>
      </c>
      <c r="O2213">
        <f t="shared" si="349"/>
        <v>1.4621657738294302</v>
      </c>
    </row>
    <row r="2214" spans="1:15">
      <c r="A2214">
        <f t="shared" si="344"/>
        <v>2213</v>
      </c>
      <c r="B2214">
        <f>train!G2214</f>
        <v>189.3</v>
      </c>
      <c r="C2214">
        <f>train!J2214</f>
        <v>239.3</v>
      </c>
      <c r="D2214">
        <f>train!M2214</f>
        <v>89.7</v>
      </c>
      <c r="E2214">
        <f>train!P2214</f>
        <v>9.9</v>
      </c>
      <c r="F2214" s="4">
        <f t="shared" si="340"/>
        <v>0.53854907539118069</v>
      </c>
      <c r="G2214" s="4">
        <f t="shared" si="341"/>
        <v>0.66601725577511828</v>
      </c>
      <c r="H2214" s="4">
        <f t="shared" si="342"/>
        <v>0.66601725577511828</v>
      </c>
      <c r="I2214" s="4">
        <f t="shared" si="343"/>
        <v>0.495</v>
      </c>
      <c r="J2214">
        <f t="shared" si="345"/>
        <v>1</v>
      </c>
      <c r="K2214" t="str">
        <f>train!T2214</f>
        <v>no</v>
      </c>
      <c r="L2214">
        <f t="shared" si="346"/>
        <v>1.128143884114172</v>
      </c>
      <c r="M2214">
        <f t="shared" si="347"/>
        <v>1.1925678498874328</v>
      </c>
      <c r="N2214">
        <f t="shared" si="348"/>
        <v>1.1925678498874328</v>
      </c>
      <c r="O2214">
        <f t="shared" si="349"/>
        <v>1.1925678498874328</v>
      </c>
    </row>
    <row r="2215" spans="1:15">
      <c r="A2215">
        <f t="shared" si="344"/>
        <v>2214</v>
      </c>
      <c r="B2215">
        <f>train!G2215</f>
        <v>168.3</v>
      </c>
      <c r="C2215">
        <f>train!J2215</f>
        <v>270.89999999999998</v>
      </c>
      <c r="D2215">
        <f>train!M2215</f>
        <v>222.5</v>
      </c>
      <c r="E2215">
        <f>train!P2215</f>
        <v>6.7</v>
      </c>
      <c r="F2215" s="4">
        <f t="shared" si="340"/>
        <v>0.47880512091038407</v>
      </c>
      <c r="G2215" s="4">
        <f t="shared" si="341"/>
        <v>0.7539660450876704</v>
      </c>
      <c r="H2215" s="4">
        <f t="shared" si="342"/>
        <v>0.7539660450876704</v>
      </c>
      <c r="I2215" s="4">
        <f t="shared" si="343"/>
        <v>0.33500000000000002</v>
      </c>
      <c r="J2215">
        <f t="shared" si="345"/>
        <v>1</v>
      </c>
      <c r="K2215" t="str">
        <f>train!T2215</f>
        <v>no</v>
      </c>
      <c r="L2215">
        <f t="shared" si="346"/>
        <v>1.128143884114172</v>
      </c>
      <c r="M2215">
        <f t="shared" si="347"/>
        <v>1.2158984078039965</v>
      </c>
      <c r="N2215">
        <f t="shared" si="348"/>
        <v>1.2158984078039965</v>
      </c>
      <c r="O2215">
        <f t="shared" si="349"/>
        <v>1.2158984078039965</v>
      </c>
    </row>
    <row r="2216" spans="1:15">
      <c r="A2216">
        <f t="shared" si="344"/>
        <v>2215</v>
      </c>
      <c r="B2216">
        <f>train!G2216</f>
        <v>232.9</v>
      </c>
      <c r="C2216">
        <f>train!J2216</f>
        <v>152.1</v>
      </c>
      <c r="D2216">
        <f>train!M2216</f>
        <v>344.3</v>
      </c>
      <c r="E2216">
        <f>train!P2216</f>
        <v>10.7</v>
      </c>
      <c r="F2216" s="4">
        <f t="shared" si="340"/>
        <v>0.66258890469416787</v>
      </c>
      <c r="G2216" s="4">
        <f t="shared" si="341"/>
        <v>0.42332312830503754</v>
      </c>
      <c r="H2216" s="4">
        <f t="shared" si="342"/>
        <v>0.42332312830503754</v>
      </c>
      <c r="I2216" s="4">
        <f t="shared" si="343"/>
        <v>0.53499999999999992</v>
      </c>
      <c r="J2216">
        <f t="shared" si="345"/>
        <v>2</v>
      </c>
      <c r="K2216" t="str">
        <f>train!T2216</f>
        <v>no</v>
      </c>
      <c r="L2216">
        <f t="shared" si="346"/>
        <v>1.128143884114172</v>
      </c>
      <c r="M2216">
        <f t="shared" si="347"/>
        <v>1.0409870309181299</v>
      </c>
      <c r="N2216">
        <f t="shared" si="348"/>
        <v>1.0409870309181299</v>
      </c>
      <c r="O2216">
        <f t="shared" si="349"/>
        <v>1.0409870309181299</v>
      </c>
    </row>
    <row r="2217" spans="1:15">
      <c r="A2217">
        <f t="shared" si="344"/>
        <v>2216</v>
      </c>
      <c r="B2217">
        <f>train!G2217</f>
        <v>155</v>
      </c>
      <c r="C2217">
        <f>train!J2217</f>
        <v>142.4</v>
      </c>
      <c r="D2217">
        <f>train!M2217</f>
        <v>143.69999999999999</v>
      </c>
      <c r="E2217">
        <f>train!P2217</f>
        <v>5.9</v>
      </c>
      <c r="F2217" s="4">
        <f t="shared" si="340"/>
        <v>0.44096728307254623</v>
      </c>
      <c r="G2217" s="4">
        <f t="shared" si="341"/>
        <v>0.3963261898135263</v>
      </c>
      <c r="H2217" s="4">
        <f t="shared" si="342"/>
        <v>0.3963261898135263</v>
      </c>
      <c r="I2217" s="4">
        <f t="shared" si="343"/>
        <v>0.29500000000000004</v>
      </c>
      <c r="J2217">
        <f t="shared" si="345"/>
        <v>2</v>
      </c>
      <c r="K2217" t="str">
        <f>train!T2217</f>
        <v>no</v>
      </c>
      <c r="L2217">
        <f t="shared" si="346"/>
        <v>1.128143884114172</v>
      </c>
      <c r="M2217">
        <f t="shared" si="347"/>
        <v>0.77176812722773003</v>
      </c>
      <c r="N2217">
        <f t="shared" si="348"/>
        <v>0.77176812722773003</v>
      </c>
      <c r="O2217">
        <f t="shared" si="349"/>
        <v>0.77176812722773003</v>
      </c>
    </row>
    <row r="2218" spans="1:15">
      <c r="A2218">
        <f t="shared" si="344"/>
        <v>2217</v>
      </c>
      <c r="B2218">
        <f>train!G2218</f>
        <v>154.4</v>
      </c>
      <c r="C2218">
        <f>train!J2218</f>
        <v>203.8</v>
      </c>
      <c r="D2218">
        <f>train!M2218</f>
        <v>158.69999999999999</v>
      </c>
      <c r="E2218">
        <f>train!P2218</f>
        <v>11.8</v>
      </c>
      <c r="F2218" s="4">
        <f t="shared" si="340"/>
        <v>0.4392603129445235</v>
      </c>
      <c r="G2218" s="4">
        <f t="shared" si="341"/>
        <v>0.56721402727525749</v>
      </c>
      <c r="H2218" s="4">
        <f t="shared" si="342"/>
        <v>0.56721402727525749</v>
      </c>
      <c r="I2218" s="4">
        <f t="shared" si="343"/>
        <v>0.59000000000000008</v>
      </c>
      <c r="J2218">
        <f t="shared" si="345"/>
        <v>2</v>
      </c>
      <c r="K2218" t="str">
        <f>train!T2218</f>
        <v>no</v>
      </c>
      <c r="L2218">
        <f t="shared" si="346"/>
        <v>1.128143884114172</v>
      </c>
      <c r="M2218">
        <f t="shared" si="347"/>
        <v>1.0883534021648271</v>
      </c>
      <c r="N2218">
        <f t="shared" si="348"/>
        <v>1.0883534021648271</v>
      </c>
      <c r="O2218">
        <f t="shared" si="349"/>
        <v>1.0883534021648271</v>
      </c>
    </row>
    <row r="2219" spans="1:15">
      <c r="A2219">
        <f t="shared" si="344"/>
        <v>2218</v>
      </c>
      <c r="B2219">
        <f>train!G2219</f>
        <v>234.7</v>
      </c>
      <c r="C2219">
        <f>train!J2219</f>
        <v>195.7</v>
      </c>
      <c r="D2219">
        <f>train!M2219</f>
        <v>253.4</v>
      </c>
      <c r="E2219">
        <f>train!P2219</f>
        <v>8.4</v>
      </c>
      <c r="F2219" s="4">
        <f t="shared" si="340"/>
        <v>0.66770981507823612</v>
      </c>
      <c r="G2219" s="4">
        <f t="shared" si="341"/>
        <v>0.54467019204007783</v>
      </c>
      <c r="H2219" s="4">
        <f t="shared" si="342"/>
        <v>0.54467019204007783</v>
      </c>
      <c r="I2219" s="4">
        <f t="shared" si="343"/>
        <v>0.42000000000000004</v>
      </c>
      <c r="J2219">
        <f t="shared" si="345"/>
        <v>2</v>
      </c>
      <c r="K2219" t="str">
        <f>train!T2219</f>
        <v>no</v>
      </c>
      <c r="L2219">
        <f t="shared" si="346"/>
        <v>1.128143884114172</v>
      </c>
      <c r="M2219">
        <f t="shared" si="347"/>
        <v>1.1025278379005961</v>
      </c>
      <c r="N2219">
        <f t="shared" si="348"/>
        <v>1.1025278379005961</v>
      </c>
      <c r="O2219">
        <f t="shared" si="349"/>
        <v>1.1025278379005961</v>
      </c>
    </row>
    <row r="2220" spans="1:15">
      <c r="A2220">
        <f t="shared" si="344"/>
        <v>2219</v>
      </c>
      <c r="B2220">
        <f>train!G2220</f>
        <v>298.39999999999998</v>
      </c>
      <c r="C2220">
        <f>train!J2220</f>
        <v>270.5</v>
      </c>
      <c r="D2220">
        <f>train!M2220</f>
        <v>107.3</v>
      </c>
      <c r="E2220">
        <f>train!P2220</f>
        <v>12.2</v>
      </c>
      <c r="F2220" s="4">
        <f t="shared" si="340"/>
        <v>0.84893314366998573</v>
      </c>
      <c r="G2220" s="4">
        <f t="shared" si="341"/>
        <v>0.75285276927358746</v>
      </c>
      <c r="H2220" s="4">
        <f t="shared" si="342"/>
        <v>0.75285276927358746</v>
      </c>
      <c r="I2220" s="4">
        <f t="shared" si="343"/>
        <v>0.61</v>
      </c>
      <c r="J2220">
        <f t="shared" si="345"/>
        <v>1</v>
      </c>
      <c r="K2220" t="str">
        <f>train!T2220</f>
        <v>yes</v>
      </c>
      <c r="L2220">
        <f t="shared" si="346"/>
        <v>1.128143884114172</v>
      </c>
      <c r="M2220">
        <f t="shared" si="347"/>
        <v>1.4920998850034215</v>
      </c>
      <c r="N2220">
        <f t="shared" si="348"/>
        <v>1.4920998850034215</v>
      </c>
      <c r="O2220">
        <f t="shared" si="349"/>
        <v>1.4920998850034215</v>
      </c>
    </row>
    <row r="2221" spans="1:15">
      <c r="A2221">
        <f t="shared" si="344"/>
        <v>2220</v>
      </c>
      <c r="B2221">
        <f>train!G2221</f>
        <v>111.6</v>
      </c>
      <c r="C2221">
        <f>train!J2221</f>
        <v>213.3</v>
      </c>
      <c r="D2221">
        <f>train!M2221</f>
        <v>267.60000000000002</v>
      </c>
      <c r="E2221">
        <f>train!P2221</f>
        <v>16</v>
      </c>
      <c r="F2221" s="4">
        <f t="shared" si="340"/>
        <v>0.31749644381223324</v>
      </c>
      <c r="G2221" s="4">
        <f t="shared" si="341"/>
        <v>0.59365432785972727</v>
      </c>
      <c r="H2221" s="4">
        <f t="shared" si="342"/>
        <v>0.59365432785972727</v>
      </c>
      <c r="I2221" s="4">
        <f t="shared" si="343"/>
        <v>0.8</v>
      </c>
      <c r="J2221">
        <f t="shared" si="345"/>
        <v>1</v>
      </c>
      <c r="K2221" t="str">
        <f>train!T2221</f>
        <v>no</v>
      </c>
      <c r="L2221">
        <f t="shared" si="346"/>
        <v>1.128143884114172</v>
      </c>
      <c r="M2221">
        <f t="shared" si="347"/>
        <v>1.2023539053899996</v>
      </c>
      <c r="N2221">
        <f t="shared" si="348"/>
        <v>1.2023539053899996</v>
      </c>
      <c r="O2221">
        <f t="shared" si="349"/>
        <v>1.2023539053899996</v>
      </c>
    </row>
    <row r="2222" spans="1:15">
      <c r="A2222">
        <f t="shared" si="344"/>
        <v>2221</v>
      </c>
      <c r="B2222">
        <f>train!G2222</f>
        <v>174.5</v>
      </c>
      <c r="C2222">
        <f>train!J2222</f>
        <v>180.2</v>
      </c>
      <c r="D2222">
        <f>train!M2222</f>
        <v>179</v>
      </c>
      <c r="E2222">
        <f>train!P2222</f>
        <v>10.7</v>
      </c>
      <c r="F2222" s="4">
        <f t="shared" si="340"/>
        <v>0.49644381223328593</v>
      </c>
      <c r="G2222" s="4">
        <f t="shared" si="341"/>
        <v>0.501530754244364</v>
      </c>
      <c r="H2222" s="4">
        <f t="shared" si="342"/>
        <v>0.501530754244364</v>
      </c>
      <c r="I2222" s="4">
        <f t="shared" si="343"/>
        <v>0.53499999999999992</v>
      </c>
      <c r="J2222">
        <f t="shared" si="345"/>
        <v>2</v>
      </c>
      <c r="K2222" t="str">
        <f>train!T2222</f>
        <v>no</v>
      </c>
      <c r="L2222">
        <f t="shared" si="346"/>
        <v>1.128143884114172</v>
      </c>
      <c r="M2222">
        <f t="shared" si="347"/>
        <v>1.0177168828365575</v>
      </c>
      <c r="N2222">
        <f t="shared" si="348"/>
        <v>1.0177168828365575</v>
      </c>
      <c r="O2222">
        <f t="shared" si="349"/>
        <v>1.0177168828365575</v>
      </c>
    </row>
    <row r="2223" spans="1:15">
      <c r="A2223">
        <f t="shared" si="344"/>
        <v>2222</v>
      </c>
      <c r="B2223">
        <f>train!G2223</f>
        <v>175.5</v>
      </c>
      <c r="C2223">
        <f>train!J2223</f>
        <v>210.6</v>
      </c>
      <c r="D2223">
        <f>train!M2223</f>
        <v>294.8</v>
      </c>
      <c r="E2223">
        <f>train!P2223</f>
        <v>6.9</v>
      </c>
      <c r="F2223" s="4">
        <f t="shared" si="340"/>
        <v>0.49928876244665721</v>
      </c>
      <c r="G2223" s="4">
        <f t="shared" si="341"/>
        <v>0.58613971611466742</v>
      </c>
      <c r="H2223" s="4">
        <f t="shared" si="342"/>
        <v>0.58613971611466742</v>
      </c>
      <c r="I2223" s="4">
        <f t="shared" si="343"/>
        <v>0.34500000000000003</v>
      </c>
      <c r="J2223">
        <f t="shared" si="345"/>
        <v>2</v>
      </c>
      <c r="K2223" t="str">
        <f>train!T2223</f>
        <v>no</v>
      </c>
      <c r="L2223">
        <f t="shared" si="346"/>
        <v>1.128143884114172</v>
      </c>
      <c r="M2223">
        <f t="shared" si="347"/>
        <v>1.0273430789758016</v>
      </c>
      <c r="N2223">
        <f t="shared" si="348"/>
        <v>1.0273430789758016</v>
      </c>
      <c r="O2223">
        <f t="shared" si="349"/>
        <v>1.0273430789758016</v>
      </c>
    </row>
    <row r="2224" spans="1:15">
      <c r="A2224">
        <f t="shared" si="344"/>
        <v>2223</v>
      </c>
      <c r="B2224">
        <f>train!G2224</f>
        <v>207.5</v>
      </c>
      <c r="C2224">
        <f>train!J2224</f>
        <v>201</v>
      </c>
      <c r="D2224">
        <f>train!M2224</f>
        <v>164.5</v>
      </c>
      <c r="E2224">
        <f>train!P2224</f>
        <v>7.5</v>
      </c>
      <c r="F2224" s="4">
        <f t="shared" si="340"/>
        <v>0.59032716927453766</v>
      </c>
      <c r="G2224" s="4">
        <f t="shared" si="341"/>
        <v>0.55942109657667682</v>
      </c>
      <c r="H2224" s="4">
        <f t="shared" si="342"/>
        <v>0.55942109657667682</v>
      </c>
      <c r="I2224" s="4">
        <f t="shared" si="343"/>
        <v>0.375</v>
      </c>
      <c r="J2224">
        <f t="shared" si="345"/>
        <v>2</v>
      </c>
      <c r="K2224" t="str">
        <f>train!T2224</f>
        <v>no</v>
      </c>
      <c r="L2224">
        <f t="shared" si="346"/>
        <v>1.128143884114172</v>
      </c>
      <c r="M2224">
        <f t="shared" si="347"/>
        <v>1.0559427509925867</v>
      </c>
      <c r="N2224">
        <f t="shared" si="348"/>
        <v>1.0559427509925867</v>
      </c>
      <c r="O2224">
        <f t="shared" si="349"/>
        <v>1.0559427509925867</v>
      </c>
    </row>
    <row r="2225" spans="1:15">
      <c r="A2225">
        <f t="shared" si="344"/>
        <v>2224</v>
      </c>
      <c r="B2225">
        <f>train!G2225</f>
        <v>258.8</v>
      </c>
      <c r="C2225">
        <f>train!J2225</f>
        <v>129.5</v>
      </c>
      <c r="D2225">
        <f>train!M2225</f>
        <v>193.6</v>
      </c>
      <c r="E2225">
        <f>train!P2225</f>
        <v>10.9</v>
      </c>
      <c r="F2225" s="4">
        <f t="shared" si="340"/>
        <v>0.73627311522048366</v>
      </c>
      <c r="G2225" s="4">
        <f t="shared" si="341"/>
        <v>0.3604230448093515</v>
      </c>
      <c r="H2225" s="4">
        <f t="shared" si="342"/>
        <v>0.3604230448093515</v>
      </c>
      <c r="I2225" s="4">
        <f t="shared" si="343"/>
        <v>0.54500000000000004</v>
      </c>
      <c r="J2225">
        <f t="shared" si="345"/>
        <v>2</v>
      </c>
      <c r="K2225" t="str">
        <f>train!T2225</f>
        <v>no</v>
      </c>
      <c r="L2225">
        <f t="shared" si="346"/>
        <v>1.128143884114172</v>
      </c>
      <c r="M2225">
        <f t="shared" si="347"/>
        <v>1.0482998820260181</v>
      </c>
      <c r="N2225">
        <f t="shared" si="348"/>
        <v>1.0482998820260181</v>
      </c>
      <c r="O2225">
        <f t="shared" si="349"/>
        <v>1.0482998820260181</v>
      </c>
    </row>
    <row r="2226" spans="1:15">
      <c r="A2226">
        <f t="shared" si="344"/>
        <v>2225</v>
      </c>
      <c r="B2226">
        <f>train!G2226</f>
        <v>226.9</v>
      </c>
      <c r="C2226">
        <f>train!J2226</f>
        <v>182.2</v>
      </c>
      <c r="D2226">
        <f>train!M2226</f>
        <v>203.9</v>
      </c>
      <c r="E2226">
        <f>train!P2226</f>
        <v>11.6</v>
      </c>
      <c r="F2226" s="4">
        <f t="shared" si="340"/>
        <v>0.64551920341394031</v>
      </c>
      <c r="G2226" s="4">
        <f t="shared" si="341"/>
        <v>0.50709713331477868</v>
      </c>
      <c r="H2226" s="4">
        <f t="shared" si="342"/>
        <v>0.50709713331477868</v>
      </c>
      <c r="I2226" s="4">
        <f t="shared" si="343"/>
        <v>0.57999999999999996</v>
      </c>
      <c r="J2226">
        <f t="shared" si="345"/>
        <v>2</v>
      </c>
      <c r="K2226" t="str">
        <f>train!T2226</f>
        <v>yes</v>
      </c>
      <c r="L2226">
        <f t="shared" si="346"/>
        <v>1.128143884114172</v>
      </c>
      <c r="M2226">
        <f t="shared" si="347"/>
        <v>1.1257841921115703</v>
      </c>
      <c r="N2226">
        <f t="shared" si="348"/>
        <v>1.1257841921115703</v>
      </c>
      <c r="O2226">
        <f t="shared" si="349"/>
        <v>1.1257841921115703</v>
      </c>
    </row>
    <row r="2227" spans="1:15">
      <c r="A2227">
        <f t="shared" si="344"/>
        <v>2226</v>
      </c>
      <c r="B2227">
        <f>train!G2227</f>
        <v>152.9</v>
      </c>
      <c r="C2227">
        <f>train!J2227</f>
        <v>171.2</v>
      </c>
      <c r="D2227">
        <f>train!M2227</f>
        <v>257</v>
      </c>
      <c r="E2227">
        <f>train!P2227</f>
        <v>12</v>
      </c>
      <c r="F2227" s="4">
        <f t="shared" si="340"/>
        <v>0.43499288762446658</v>
      </c>
      <c r="G2227" s="4">
        <f t="shared" si="341"/>
        <v>0.47648204842749786</v>
      </c>
      <c r="H2227" s="4">
        <f t="shared" si="342"/>
        <v>0.47648204842749786</v>
      </c>
      <c r="I2227" s="4">
        <f t="shared" si="343"/>
        <v>0.6</v>
      </c>
      <c r="J2227">
        <f t="shared" si="345"/>
        <v>2</v>
      </c>
      <c r="K2227" t="str">
        <f>train!T2227</f>
        <v>no</v>
      </c>
      <c r="L2227">
        <f t="shared" si="346"/>
        <v>1.128143884114172</v>
      </c>
      <c r="M2227">
        <f t="shared" si="347"/>
        <v>1.0016431985648384</v>
      </c>
      <c r="N2227">
        <f t="shared" si="348"/>
        <v>1.0016431985648384</v>
      </c>
      <c r="O2227">
        <f t="shared" si="349"/>
        <v>1.0016431985648384</v>
      </c>
    </row>
    <row r="2228" spans="1:15">
      <c r="A2228">
        <f t="shared" si="344"/>
        <v>2227</v>
      </c>
      <c r="B2228">
        <f>train!G2228</f>
        <v>156.69999999999999</v>
      </c>
      <c r="C2228">
        <f>train!J2228</f>
        <v>236.5</v>
      </c>
      <c r="D2228">
        <f>train!M2228</f>
        <v>123.2</v>
      </c>
      <c r="E2228">
        <f>train!P2228</f>
        <v>12.6</v>
      </c>
      <c r="F2228" s="4">
        <f t="shared" si="340"/>
        <v>0.44580369843527734</v>
      </c>
      <c r="G2228" s="4">
        <f t="shared" si="341"/>
        <v>0.65822432507653772</v>
      </c>
      <c r="H2228" s="4">
        <f t="shared" si="342"/>
        <v>0.65822432507653772</v>
      </c>
      <c r="I2228" s="4">
        <f t="shared" si="343"/>
        <v>0.63</v>
      </c>
      <c r="J2228">
        <f t="shared" si="345"/>
        <v>1</v>
      </c>
      <c r="K2228" t="str">
        <f>train!T2228</f>
        <v>no</v>
      </c>
      <c r="L2228">
        <f t="shared" si="346"/>
        <v>1.128143884114172</v>
      </c>
      <c r="M2228">
        <f t="shared" si="347"/>
        <v>1.209197858823567</v>
      </c>
      <c r="N2228">
        <f t="shared" si="348"/>
        <v>1.209197858823567</v>
      </c>
      <c r="O2228">
        <f t="shared" si="349"/>
        <v>1.209197858823567</v>
      </c>
    </row>
    <row r="2229" spans="1:15">
      <c r="A2229">
        <f t="shared" si="344"/>
        <v>2228</v>
      </c>
      <c r="B2229">
        <f>train!G2229</f>
        <v>150.80000000000001</v>
      </c>
      <c r="C2229">
        <f>train!J2229</f>
        <v>295.89999999999998</v>
      </c>
      <c r="D2229">
        <f>train!M2229</f>
        <v>247.2</v>
      </c>
      <c r="E2229">
        <f>train!P2229</f>
        <v>12.5</v>
      </c>
      <c r="F2229" s="4">
        <f t="shared" si="340"/>
        <v>0.42901849217638693</v>
      </c>
      <c r="G2229" s="4">
        <f t="shared" si="341"/>
        <v>0.82354578346785412</v>
      </c>
      <c r="H2229" s="4">
        <f t="shared" si="342"/>
        <v>0.82354578346785412</v>
      </c>
      <c r="I2229" s="4">
        <f t="shared" si="343"/>
        <v>0.625</v>
      </c>
      <c r="J2229">
        <f t="shared" si="345"/>
        <v>1</v>
      </c>
      <c r="K2229" t="str">
        <f>train!T2229</f>
        <v>no</v>
      </c>
      <c r="L2229">
        <f t="shared" si="346"/>
        <v>1.128143884114172</v>
      </c>
      <c r="M2229">
        <f t="shared" si="347"/>
        <v>1.3896536192752005</v>
      </c>
      <c r="N2229">
        <f t="shared" si="348"/>
        <v>1.3896536192752005</v>
      </c>
      <c r="O2229">
        <f t="shared" si="349"/>
        <v>1.3896536192752005</v>
      </c>
    </row>
    <row r="2230" spans="1:15">
      <c r="A2230">
        <f t="shared" si="344"/>
        <v>2229</v>
      </c>
      <c r="B2230">
        <f>train!G2230</f>
        <v>221</v>
      </c>
      <c r="C2230">
        <f>train!J2230</f>
        <v>204.5</v>
      </c>
      <c r="D2230">
        <f>train!M2230</f>
        <v>118</v>
      </c>
      <c r="E2230">
        <f>train!P2230</f>
        <v>6.8</v>
      </c>
      <c r="F2230" s="4">
        <f t="shared" si="340"/>
        <v>0.62873399715504974</v>
      </c>
      <c r="G2230" s="4">
        <f t="shared" si="341"/>
        <v>0.56916225994990255</v>
      </c>
      <c r="H2230" s="4">
        <f t="shared" si="342"/>
        <v>0.56916225994990255</v>
      </c>
      <c r="I2230" s="4">
        <f t="shared" si="343"/>
        <v>0.33999999999999997</v>
      </c>
      <c r="J2230">
        <f t="shared" si="345"/>
        <v>2</v>
      </c>
      <c r="K2230" t="str">
        <f>train!T2230</f>
        <v>no</v>
      </c>
      <c r="L2230">
        <f t="shared" si="346"/>
        <v>1.128143884114172</v>
      </c>
      <c r="M2230">
        <f t="shared" si="347"/>
        <v>1.0764747073113825</v>
      </c>
      <c r="N2230">
        <f t="shared" si="348"/>
        <v>1.0764747073113825</v>
      </c>
      <c r="O2230">
        <f t="shared" si="349"/>
        <v>1.0764747073113825</v>
      </c>
    </row>
    <row r="2231" spans="1:15">
      <c r="A2231">
        <f t="shared" si="344"/>
        <v>2230</v>
      </c>
      <c r="B2231">
        <f>train!G2231</f>
        <v>153.6</v>
      </c>
      <c r="C2231">
        <f>train!J2231</f>
        <v>262.10000000000002</v>
      </c>
      <c r="D2231">
        <f>train!M2231</f>
        <v>225.5</v>
      </c>
      <c r="E2231">
        <f>train!P2231</f>
        <v>9.8000000000000007</v>
      </c>
      <c r="F2231" s="4">
        <f t="shared" si="340"/>
        <v>0.43698435277382647</v>
      </c>
      <c r="G2231" s="4">
        <f t="shared" si="341"/>
        <v>0.7294739771778459</v>
      </c>
      <c r="H2231" s="4">
        <f t="shared" si="342"/>
        <v>0.7294739771778459</v>
      </c>
      <c r="I2231" s="4">
        <f t="shared" si="343"/>
        <v>0.49000000000000005</v>
      </c>
      <c r="J2231">
        <f t="shared" si="345"/>
        <v>1</v>
      </c>
      <c r="K2231" t="str">
        <f>train!T2231</f>
        <v>no</v>
      </c>
      <c r="L2231">
        <f t="shared" si="346"/>
        <v>1.128143884114172</v>
      </c>
      <c r="M2231">
        <f t="shared" si="347"/>
        <v>1.2228327323589636</v>
      </c>
      <c r="N2231">
        <f t="shared" si="348"/>
        <v>1.2228327323589636</v>
      </c>
      <c r="O2231">
        <f t="shared" si="349"/>
        <v>1.2228327323589636</v>
      </c>
    </row>
    <row r="2232" spans="1:15">
      <c r="A2232">
        <f t="shared" si="344"/>
        <v>2231</v>
      </c>
      <c r="B2232">
        <f>train!G2232</f>
        <v>180.5</v>
      </c>
      <c r="C2232">
        <f>train!J2232</f>
        <v>230</v>
      </c>
      <c r="D2232">
        <f>train!M2232</f>
        <v>232.5</v>
      </c>
      <c r="E2232">
        <f>train!P2232</f>
        <v>10.6</v>
      </c>
      <c r="F2232" s="4">
        <f t="shared" si="340"/>
        <v>0.51351351351351349</v>
      </c>
      <c r="G2232" s="4">
        <f t="shared" si="341"/>
        <v>0.64013359309768991</v>
      </c>
      <c r="H2232" s="4">
        <f t="shared" si="342"/>
        <v>0.64013359309768991</v>
      </c>
      <c r="I2232" s="4">
        <f t="shared" si="343"/>
        <v>0.53</v>
      </c>
      <c r="J2232">
        <f t="shared" si="345"/>
        <v>1</v>
      </c>
      <c r="K2232" t="str">
        <f>train!T2232</f>
        <v>no</v>
      </c>
      <c r="L2232">
        <f t="shared" si="346"/>
        <v>1.128143884114172</v>
      </c>
      <c r="M2232">
        <f t="shared" si="347"/>
        <v>1.1679632539533558</v>
      </c>
      <c r="N2232">
        <f t="shared" si="348"/>
        <v>1.1679632539533558</v>
      </c>
      <c r="O2232">
        <f t="shared" si="349"/>
        <v>1.1679632539533558</v>
      </c>
    </row>
    <row r="2233" spans="1:15">
      <c r="A2233">
        <f t="shared" si="344"/>
        <v>2232</v>
      </c>
      <c r="B2233">
        <f>train!G2233</f>
        <v>123.1</v>
      </c>
      <c r="C2233">
        <f>train!J2233</f>
        <v>182</v>
      </c>
      <c r="D2233">
        <f>train!M2233</f>
        <v>244.6</v>
      </c>
      <c r="E2233">
        <f>train!P2233</f>
        <v>12.6</v>
      </c>
      <c r="F2233" s="4">
        <f t="shared" si="340"/>
        <v>0.35021337126600283</v>
      </c>
      <c r="G2233" s="4">
        <f t="shared" si="341"/>
        <v>0.50654049540773727</v>
      </c>
      <c r="H2233" s="4">
        <f t="shared" si="342"/>
        <v>0.50654049540773727</v>
      </c>
      <c r="I2233" s="4">
        <f t="shared" si="343"/>
        <v>0.63</v>
      </c>
      <c r="J2233">
        <f t="shared" si="345"/>
        <v>2</v>
      </c>
      <c r="K2233" t="str">
        <f>train!T2233</f>
        <v>no</v>
      </c>
      <c r="L2233">
        <f t="shared" si="346"/>
        <v>1.128143884114172</v>
      </c>
      <c r="M2233">
        <f t="shared" si="347"/>
        <v>1.0162263293131757</v>
      </c>
      <c r="N2233">
        <f t="shared" si="348"/>
        <v>1.0162263293131757</v>
      </c>
      <c r="O2233">
        <f t="shared" si="349"/>
        <v>1.0162263293131757</v>
      </c>
    </row>
    <row r="2234" spans="1:15">
      <c r="A2234">
        <f t="shared" si="344"/>
        <v>2233</v>
      </c>
      <c r="B2234">
        <f>train!G2234</f>
        <v>165.7</v>
      </c>
      <c r="C2234">
        <f>train!J2234</f>
        <v>257.39999999999998</v>
      </c>
      <c r="D2234">
        <f>train!M2234</f>
        <v>170.8</v>
      </c>
      <c r="E2234">
        <f>train!P2234</f>
        <v>10</v>
      </c>
      <c r="F2234" s="4">
        <f t="shared" si="340"/>
        <v>0.47140825035561873</v>
      </c>
      <c r="G2234" s="4">
        <f t="shared" si="341"/>
        <v>0.71639298636237114</v>
      </c>
      <c r="H2234" s="4">
        <f t="shared" si="342"/>
        <v>0.71639298636237114</v>
      </c>
      <c r="I2234" s="4">
        <f t="shared" si="343"/>
        <v>0.5</v>
      </c>
      <c r="J2234">
        <f t="shared" si="345"/>
        <v>1</v>
      </c>
      <c r="K2234" t="str">
        <f>train!T2234</f>
        <v>no</v>
      </c>
      <c r="L2234">
        <f t="shared" si="346"/>
        <v>1.128143884114172</v>
      </c>
      <c r="M2234">
        <f t="shared" si="347"/>
        <v>1.2241991505967231</v>
      </c>
      <c r="N2234">
        <f t="shared" si="348"/>
        <v>1.2241991505967231</v>
      </c>
      <c r="O2234">
        <f t="shared" si="349"/>
        <v>1.2241991505967231</v>
      </c>
    </row>
    <row r="2235" spans="1:15">
      <c r="A2235">
        <f t="shared" si="344"/>
        <v>2234</v>
      </c>
      <c r="B2235">
        <f>train!G2235</f>
        <v>200.2</v>
      </c>
      <c r="C2235">
        <f>train!J2235</f>
        <v>118.7</v>
      </c>
      <c r="D2235">
        <f>train!M2235</f>
        <v>236.6</v>
      </c>
      <c r="E2235">
        <f>train!P2235</f>
        <v>6</v>
      </c>
      <c r="F2235" s="4">
        <f t="shared" si="340"/>
        <v>0.56955903271692743</v>
      </c>
      <c r="G2235" s="4">
        <f t="shared" si="341"/>
        <v>0.33036459782911215</v>
      </c>
      <c r="H2235" s="4">
        <f t="shared" si="342"/>
        <v>0.33036459782911215</v>
      </c>
      <c r="I2235" s="4">
        <f t="shared" si="343"/>
        <v>0.3</v>
      </c>
      <c r="J2235">
        <f t="shared" si="345"/>
        <v>2</v>
      </c>
      <c r="K2235" t="str">
        <f>train!T2235</f>
        <v>no</v>
      </c>
      <c r="L2235">
        <f t="shared" si="346"/>
        <v>1.128143884114172</v>
      </c>
      <c r="M2235">
        <f t="shared" si="347"/>
        <v>0.79541123121755319</v>
      </c>
      <c r="N2235">
        <f t="shared" si="348"/>
        <v>0.79541123121755319</v>
      </c>
      <c r="O2235">
        <f t="shared" si="349"/>
        <v>0.79541123121755319</v>
      </c>
    </row>
    <row r="2236" spans="1:15">
      <c r="A2236">
        <f t="shared" si="344"/>
        <v>2235</v>
      </c>
      <c r="B2236">
        <f>train!G2236</f>
        <v>154.80000000000001</v>
      </c>
      <c r="C2236">
        <f>train!J2236</f>
        <v>287.7</v>
      </c>
      <c r="D2236">
        <f>train!M2236</f>
        <v>208.4</v>
      </c>
      <c r="E2236">
        <f>train!P2236</f>
        <v>5.9</v>
      </c>
      <c r="F2236" s="4">
        <f t="shared" si="340"/>
        <v>0.44039829302987199</v>
      </c>
      <c r="G2236" s="4">
        <f t="shared" si="341"/>
        <v>0.80072362927915386</v>
      </c>
      <c r="H2236" s="4">
        <f t="shared" si="342"/>
        <v>0.80072362927915386</v>
      </c>
      <c r="I2236" s="4">
        <f t="shared" si="343"/>
        <v>0.29500000000000004</v>
      </c>
      <c r="J2236">
        <f t="shared" si="345"/>
        <v>1</v>
      </c>
      <c r="K2236" t="str">
        <f>train!T2236</f>
        <v>no</v>
      </c>
      <c r="L2236">
        <f t="shared" si="346"/>
        <v>1.128143884114172</v>
      </c>
      <c r="M2236">
        <f t="shared" si="347"/>
        <v>1.2503168868233303</v>
      </c>
      <c r="N2236">
        <f t="shared" si="348"/>
        <v>1.2503168868233303</v>
      </c>
      <c r="O2236">
        <f t="shared" si="349"/>
        <v>1.2503168868233303</v>
      </c>
    </row>
    <row r="2237" spans="1:15">
      <c r="A2237">
        <f t="shared" si="344"/>
        <v>2236</v>
      </c>
      <c r="B2237">
        <f>train!G2237</f>
        <v>125.4</v>
      </c>
      <c r="C2237">
        <f>train!J2237</f>
        <v>261.5</v>
      </c>
      <c r="D2237">
        <f>train!M2237</f>
        <v>241.6</v>
      </c>
      <c r="E2237">
        <f>train!P2237</f>
        <v>11.4</v>
      </c>
      <c r="F2237" s="4">
        <f t="shared" si="340"/>
        <v>0.35675675675675678</v>
      </c>
      <c r="G2237" s="4">
        <f t="shared" si="341"/>
        <v>0.72780406345672133</v>
      </c>
      <c r="H2237" s="4">
        <f t="shared" si="342"/>
        <v>0.72780406345672133</v>
      </c>
      <c r="I2237" s="4">
        <f t="shared" si="343"/>
        <v>0.57000000000000006</v>
      </c>
      <c r="J2237">
        <f t="shared" si="345"/>
        <v>1</v>
      </c>
      <c r="K2237" t="str">
        <f>train!T2237</f>
        <v>no</v>
      </c>
      <c r="L2237">
        <f t="shared" si="346"/>
        <v>1.128143884114172</v>
      </c>
      <c r="M2237">
        <f t="shared" si="347"/>
        <v>1.2294604072762287</v>
      </c>
      <c r="N2237">
        <f t="shared" si="348"/>
        <v>1.2294604072762287</v>
      </c>
      <c r="O2237">
        <f t="shared" si="349"/>
        <v>1.2294604072762287</v>
      </c>
    </row>
    <row r="2238" spans="1:15">
      <c r="A2238">
        <f t="shared" si="344"/>
        <v>2237</v>
      </c>
      <c r="B2238">
        <f>train!G2238</f>
        <v>184.2</v>
      </c>
      <c r="C2238">
        <f>train!J2238</f>
        <v>312.60000000000002</v>
      </c>
      <c r="D2238">
        <f>train!M2238</f>
        <v>264</v>
      </c>
      <c r="E2238">
        <f>train!P2238</f>
        <v>12.2</v>
      </c>
      <c r="F2238" s="4">
        <f t="shared" si="340"/>
        <v>0.5240398293029872</v>
      </c>
      <c r="G2238" s="4">
        <f t="shared" si="341"/>
        <v>0.87002504870581687</v>
      </c>
      <c r="H2238" s="4">
        <f t="shared" si="342"/>
        <v>0.87002504870581687</v>
      </c>
      <c r="I2238" s="4">
        <f t="shared" si="343"/>
        <v>0.61</v>
      </c>
      <c r="J2238">
        <f t="shared" si="345"/>
        <v>1</v>
      </c>
      <c r="K2238" t="str">
        <f>train!T2238</f>
        <v>no</v>
      </c>
      <c r="L2238">
        <f t="shared" si="346"/>
        <v>1.128143884114172</v>
      </c>
      <c r="M2238">
        <f t="shared" si="347"/>
        <v>1.469899626997375</v>
      </c>
      <c r="N2238">
        <f t="shared" si="348"/>
        <v>1.469899626997375</v>
      </c>
      <c r="O2238">
        <f t="shared" si="349"/>
        <v>1.469899626997375</v>
      </c>
    </row>
    <row r="2239" spans="1:15">
      <c r="A2239">
        <f t="shared" si="344"/>
        <v>2238</v>
      </c>
      <c r="B2239">
        <f>train!G2239</f>
        <v>274.7</v>
      </c>
      <c r="C2239">
        <f>train!J2239</f>
        <v>193.5</v>
      </c>
      <c r="D2239">
        <f>train!M2239</f>
        <v>299.60000000000002</v>
      </c>
      <c r="E2239">
        <f>train!P2239</f>
        <v>10.8</v>
      </c>
      <c r="F2239" s="4">
        <f t="shared" si="340"/>
        <v>0.78150782361308679</v>
      </c>
      <c r="G2239" s="4">
        <f t="shared" si="341"/>
        <v>0.53854717506262173</v>
      </c>
      <c r="H2239" s="4">
        <f t="shared" si="342"/>
        <v>0.53854717506262173</v>
      </c>
      <c r="I2239" s="4">
        <f t="shared" si="343"/>
        <v>0.54</v>
      </c>
      <c r="J2239">
        <f t="shared" si="345"/>
        <v>1</v>
      </c>
      <c r="K2239" t="str">
        <f>train!T2239</f>
        <v>no</v>
      </c>
      <c r="L2239">
        <f t="shared" si="346"/>
        <v>1.128143884114172</v>
      </c>
      <c r="M2239">
        <f t="shared" si="347"/>
        <v>1.2175469592193657</v>
      </c>
      <c r="N2239">
        <f t="shared" si="348"/>
        <v>1.2175469592193657</v>
      </c>
      <c r="O2239">
        <f t="shared" si="349"/>
        <v>1.2175469592193657</v>
      </c>
    </row>
    <row r="2240" spans="1:15">
      <c r="A2240">
        <f t="shared" si="344"/>
        <v>2239</v>
      </c>
      <c r="B2240">
        <f>train!G2240</f>
        <v>142</v>
      </c>
      <c r="C2240">
        <f>train!J2240</f>
        <v>241.6</v>
      </c>
      <c r="D2240">
        <f>train!M2240</f>
        <v>302</v>
      </c>
      <c r="E2240">
        <f>train!P2240</f>
        <v>11.3</v>
      </c>
      <c r="F2240" s="4">
        <f t="shared" si="340"/>
        <v>0.40398293029871979</v>
      </c>
      <c r="G2240" s="4">
        <f t="shared" si="341"/>
        <v>0.67241859170609519</v>
      </c>
      <c r="H2240" s="4">
        <f t="shared" si="342"/>
        <v>0.67241859170609519</v>
      </c>
      <c r="I2240" s="4">
        <f t="shared" si="343"/>
        <v>0.56500000000000006</v>
      </c>
      <c r="J2240">
        <f t="shared" si="345"/>
        <v>1</v>
      </c>
      <c r="K2240" t="str">
        <f>train!T2240</f>
        <v>no</v>
      </c>
      <c r="L2240">
        <f t="shared" si="346"/>
        <v>1.128143884114172</v>
      </c>
      <c r="M2240">
        <f t="shared" si="347"/>
        <v>1.1775910720266001</v>
      </c>
      <c r="N2240">
        <f t="shared" si="348"/>
        <v>1.1775910720266001</v>
      </c>
      <c r="O2240">
        <f t="shared" si="349"/>
        <v>1.1775910720266001</v>
      </c>
    </row>
    <row r="2241" spans="1:15">
      <c r="A2241">
        <f t="shared" si="344"/>
        <v>2240</v>
      </c>
      <c r="B2241">
        <f>train!G2241</f>
        <v>151.5</v>
      </c>
      <c r="C2241">
        <f>train!J2241</f>
        <v>147.80000000000001</v>
      </c>
      <c r="D2241">
        <f>train!M2241</f>
        <v>210.4</v>
      </c>
      <c r="E2241">
        <f>train!P2241</f>
        <v>10</v>
      </c>
      <c r="F2241" s="4">
        <f t="shared" si="340"/>
        <v>0.43100995732574682</v>
      </c>
      <c r="G2241" s="4">
        <f t="shared" si="341"/>
        <v>0.411355413303646</v>
      </c>
      <c r="H2241" s="4">
        <f t="shared" si="342"/>
        <v>0.411355413303646</v>
      </c>
      <c r="I2241" s="4">
        <f t="shared" si="343"/>
        <v>0.5</v>
      </c>
      <c r="J2241">
        <f t="shared" si="345"/>
        <v>2</v>
      </c>
      <c r="K2241" t="str">
        <f>train!T2241</f>
        <v>no</v>
      </c>
      <c r="L2241">
        <f t="shared" si="346"/>
        <v>1.128143884114172</v>
      </c>
      <c r="M2241">
        <f t="shared" si="347"/>
        <v>0.87988416022927063</v>
      </c>
      <c r="N2241">
        <f t="shared" si="348"/>
        <v>0.87988416022927063</v>
      </c>
      <c r="O2241">
        <f t="shared" si="349"/>
        <v>0.87988416022927063</v>
      </c>
    </row>
    <row r="2242" spans="1:15">
      <c r="A2242">
        <f t="shared" si="344"/>
        <v>2241</v>
      </c>
      <c r="B2242">
        <f>train!G2242</f>
        <v>124.8</v>
      </c>
      <c r="C2242">
        <f>train!J2242</f>
        <v>133</v>
      </c>
      <c r="D2242">
        <f>train!M2242</f>
        <v>160.30000000000001</v>
      </c>
      <c r="E2242">
        <f>train!P2242</f>
        <v>10.6</v>
      </c>
      <c r="F2242" s="4">
        <f t="shared" ref="F2242:F2305" si="350">(B2242-$W$3)/($W$2-$W$3)</f>
        <v>0.35504978662873399</v>
      </c>
      <c r="G2242" s="4">
        <f t="shared" ref="G2242:G2305" si="351">(C2242-$W$5)/($W$4-$W$5)</f>
        <v>0.37016420818257723</v>
      </c>
      <c r="H2242" s="4">
        <f t="shared" ref="H2242:H2305" si="352">(C2242-$W$5)/($W$4-$W$5)</f>
        <v>0.37016420818257723</v>
      </c>
      <c r="I2242" s="4">
        <f t="shared" ref="I2242:I2305" si="353">(E2242-$W$9)/($W$8-$W$9)</f>
        <v>0.53</v>
      </c>
      <c r="J2242">
        <f t="shared" si="345"/>
        <v>2</v>
      </c>
      <c r="K2242" t="str">
        <f>train!T2242</f>
        <v>no</v>
      </c>
      <c r="L2242">
        <f t="shared" si="346"/>
        <v>1.128143884114172</v>
      </c>
      <c r="M2242">
        <f t="shared" si="347"/>
        <v>0.82522932147614469</v>
      </c>
      <c r="N2242">
        <f t="shared" si="348"/>
        <v>0.82522932147614469</v>
      </c>
      <c r="O2242">
        <f t="shared" si="349"/>
        <v>0.82522932147614469</v>
      </c>
    </row>
    <row r="2243" spans="1:15">
      <c r="A2243">
        <f t="shared" ref="A2243:A2306" si="354">ROW()-1</f>
        <v>2242</v>
      </c>
      <c r="B2243">
        <f>train!G2243</f>
        <v>232.7</v>
      </c>
      <c r="C2243">
        <f>train!J2243</f>
        <v>186.4</v>
      </c>
      <c r="D2243">
        <f>train!M2243</f>
        <v>153.30000000000001</v>
      </c>
      <c r="E2243">
        <f>train!P2243</f>
        <v>11.5</v>
      </c>
      <c r="F2243" s="4">
        <f t="shared" si="350"/>
        <v>0.66201991465149357</v>
      </c>
      <c r="G2243" s="4">
        <f t="shared" si="351"/>
        <v>0.51878652936264957</v>
      </c>
      <c r="H2243" s="4">
        <f t="shared" si="352"/>
        <v>0.51878652936264957</v>
      </c>
      <c r="I2243" s="4">
        <f t="shared" si="353"/>
        <v>0.57499999999999996</v>
      </c>
      <c r="J2243">
        <f t="shared" ref="J2243:J2306" si="355">MATCH(MIN(L2243:O2243),L2243:O2243,0)</f>
        <v>1</v>
      </c>
      <c r="K2243" t="str">
        <f>train!T2243</f>
        <v>no</v>
      </c>
      <c r="L2243">
        <f t="shared" ref="L2243:L2306" si="356">SQRT(($F$2-$Z$3)^2+($G$2-$AA$3)^2+($H$2-$AB$3)^2+($I$2-$AC$3)^2)</f>
        <v>1.128143884114172</v>
      </c>
      <c r="M2243">
        <f t="shared" ref="M2243:M2306" si="357">SQRT((F2243-$Z$4)^2+(G2243-$AA$4)^2+(H2243-$AB$4)^2+(I2243-$AC$4)^2)</f>
        <v>1.1433172322201119</v>
      </c>
      <c r="N2243">
        <f t="shared" ref="N2243:N2306" si="358">SQRT((F2243-$Z$5)^2+(G2243-$AA$5)^2+(H2243-$AB$5)^2+(I2243-$AC$5)^2)</f>
        <v>1.1433172322201119</v>
      </c>
      <c r="O2243">
        <f t="shared" ref="O2243:O2306" si="359">SQRT((F2243-$Z$6)^2+(G2243-$AA$6)^2+(H2243-$AB$6)^2+(I2243-$AC$6)^2)</f>
        <v>1.1433172322201119</v>
      </c>
    </row>
    <row r="2244" spans="1:15">
      <c r="A2244">
        <f t="shared" si="354"/>
        <v>2243</v>
      </c>
      <c r="B2244">
        <f>train!G2244</f>
        <v>288</v>
      </c>
      <c r="C2244">
        <f>train!J2244</f>
        <v>255.8</v>
      </c>
      <c r="D2244">
        <f>train!M2244</f>
        <v>233.4</v>
      </c>
      <c r="E2244">
        <f>train!P2244</f>
        <v>13.4</v>
      </c>
      <c r="F2244" s="4">
        <f t="shared" si="350"/>
        <v>0.81934566145092458</v>
      </c>
      <c r="G2244" s="4">
        <f t="shared" si="351"/>
        <v>0.71193988310603951</v>
      </c>
      <c r="H2244" s="4">
        <f t="shared" si="352"/>
        <v>0.71193988310603951</v>
      </c>
      <c r="I2244" s="4">
        <f t="shared" si="353"/>
        <v>0.67</v>
      </c>
      <c r="J2244">
        <f t="shared" si="355"/>
        <v>1</v>
      </c>
      <c r="K2244" t="str">
        <f>train!T2244</f>
        <v>yes</v>
      </c>
      <c r="L2244">
        <f t="shared" si="356"/>
        <v>1.128143884114172</v>
      </c>
      <c r="M2244">
        <f t="shared" si="357"/>
        <v>1.4608025558755489</v>
      </c>
      <c r="N2244">
        <f t="shared" si="358"/>
        <v>1.4608025558755489</v>
      </c>
      <c r="O2244">
        <f t="shared" si="359"/>
        <v>1.4608025558755489</v>
      </c>
    </row>
    <row r="2245" spans="1:15">
      <c r="A2245">
        <f t="shared" si="354"/>
        <v>2244</v>
      </c>
      <c r="B2245">
        <f>train!G2245</f>
        <v>170.8</v>
      </c>
      <c r="C2245">
        <f>train!J2245</f>
        <v>236.7</v>
      </c>
      <c r="D2245">
        <f>train!M2245</f>
        <v>294.5</v>
      </c>
      <c r="E2245">
        <f>train!P2245</f>
        <v>12.7</v>
      </c>
      <c r="F2245" s="4">
        <f t="shared" si="350"/>
        <v>0.48591749644381227</v>
      </c>
      <c r="G2245" s="4">
        <f t="shared" si="351"/>
        <v>0.65878096298357913</v>
      </c>
      <c r="H2245" s="4">
        <f t="shared" si="352"/>
        <v>0.65878096298357913</v>
      </c>
      <c r="I2245" s="4">
        <f t="shared" si="353"/>
        <v>0.63500000000000001</v>
      </c>
      <c r="J2245">
        <f t="shared" si="355"/>
        <v>1</v>
      </c>
      <c r="K2245" t="str">
        <f>train!T2245</f>
        <v>no</v>
      </c>
      <c r="L2245">
        <f t="shared" si="356"/>
        <v>1.128143884114172</v>
      </c>
      <c r="M2245">
        <f t="shared" si="357"/>
        <v>1.227731863123771</v>
      </c>
      <c r="N2245">
        <f t="shared" si="358"/>
        <v>1.227731863123771</v>
      </c>
      <c r="O2245">
        <f t="shared" si="359"/>
        <v>1.227731863123771</v>
      </c>
    </row>
    <row r="2246" spans="1:15">
      <c r="A2246">
        <f t="shared" si="354"/>
        <v>2245</v>
      </c>
      <c r="B2246">
        <f>train!G2246</f>
        <v>216.1</v>
      </c>
      <c r="C2246">
        <f>train!J2246</f>
        <v>197.5</v>
      </c>
      <c r="D2246">
        <f>train!M2246</f>
        <v>217.8</v>
      </c>
      <c r="E2246">
        <f>train!P2246</f>
        <v>9.8000000000000007</v>
      </c>
      <c r="F2246" s="4">
        <f t="shared" si="350"/>
        <v>0.61479374110953056</v>
      </c>
      <c r="G2246" s="4">
        <f t="shared" si="351"/>
        <v>0.5496799332034511</v>
      </c>
      <c r="H2246" s="4">
        <f t="shared" si="352"/>
        <v>0.5496799332034511</v>
      </c>
      <c r="I2246" s="4">
        <f t="shared" si="353"/>
        <v>0.49000000000000005</v>
      </c>
      <c r="J2246">
        <f t="shared" si="355"/>
        <v>2</v>
      </c>
      <c r="K2246" t="str">
        <f>train!T2246</f>
        <v>no</v>
      </c>
      <c r="L2246">
        <f t="shared" si="356"/>
        <v>1.128143884114172</v>
      </c>
      <c r="M2246">
        <f t="shared" si="357"/>
        <v>1.1056072548787628</v>
      </c>
      <c r="N2246">
        <f t="shared" si="358"/>
        <v>1.1056072548787628</v>
      </c>
      <c r="O2246">
        <f t="shared" si="359"/>
        <v>1.1056072548787628</v>
      </c>
    </row>
    <row r="2247" spans="1:15">
      <c r="A2247">
        <f t="shared" si="354"/>
        <v>2246</v>
      </c>
      <c r="B2247">
        <f>train!G2247</f>
        <v>138.69999999999999</v>
      </c>
      <c r="C2247">
        <f>train!J2247</f>
        <v>215.4</v>
      </c>
      <c r="D2247">
        <f>train!M2247</f>
        <v>164.3</v>
      </c>
      <c r="E2247">
        <f>train!P2247</f>
        <v>4.9000000000000004</v>
      </c>
      <c r="F2247" s="4">
        <f t="shared" si="350"/>
        <v>0.39459459459459456</v>
      </c>
      <c r="G2247" s="4">
        <f t="shared" si="351"/>
        <v>0.59949902588366266</v>
      </c>
      <c r="H2247" s="4">
        <f t="shared" si="352"/>
        <v>0.59949902588366266</v>
      </c>
      <c r="I2247" s="4">
        <f t="shared" si="353"/>
        <v>0.24500000000000002</v>
      </c>
      <c r="J2247">
        <f t="shared" si="355"/>
        <v>2</v>
      </c>
      <c r="K2247" t="str">
        <f>train!T2247</f>
        <v>no</v>
      </c>
      <c r="L2247">
        <f t="shared" si="356"/>
        <v>1.128143884114172</v>
      </c>
      <c r="M2247">
        <f t="shared" si="357"/>
        <v>0.96670991416980578</v>
      </c>
      <c r="N2247">
        <f t="shared" si="358"/>
        <v>0.96670991416980578</v>
      </c>
      <c r="O2247">
        <f t="shared" si="359"/>
        <v>0.96670991416980578</v>
      </c>
    </row>
    <row r="2248" spans="1:15">
      <c r="A2248">
        <f t="shared" si="354"/>
        <v>2247</v>
      </c>
      <c r="B2248">
        <f>train!G2248</f>
        <v>210.7</v>
      </c>
      <c r="C2248">
        <f>train!J2248</f>
        <v>238.7</v>
      </c>
      <c r="D2248">
        <f>train!M2248</f>
        <v>253.6</v>
      </c>
      <c r="E2248">
        <f>train!P2248</f>
        <v>9.1999999999999993</v>
      </c>
      <c r="F2248" s="4">
        <f t="shared" si="350"/>
        <v>0.59943100995732568</v>
      </c>
      <c r="G2248" s="4">
        <f t="shared" si="351"/>
        <v>0.66434734205399382</v>
      </c>
      <c r="H2248" s="4">
        <f t="shared" si="352"/>
        <v>0.66434734205399382</v>
      </c>
      <c r="I2248" s="4">
        <f t="shared" si="353"/>
        <v>0.45999999999999996</v>
      </c>
      <c r="J2248">
        <f t="shared" si="355"/>
        <v>1</v>
      </c>
      <c r="K2248" t="str">
        <f>train!T2248</f>
        <v>no</v>
      </c>
      <c r="L2248">
        <f t="shared" si="356"/>
        <v>1.128143884114172</v>
      </c>
      <c r="M2248">
        <f t="shared" si="357"/>
        <v>1.2056667522524092</v>
      </c>
      <c r="N2248">
        <f t="shared" si="358"/>
        <v>1.2056667522524092</v>
      </c>
      <c r="O2248">
        <f t="shared" si="359"/>
        <v>1.2056667522524092</v>
      </c>
    </row>
    <row r="2249" spans="1:15">
      <c r="A2249">
        <f t="shared" si="354"/>
        <v>2248</v>
      </c>
      <c r="B2249">
        <f>train!G2249</f>
        <v>181.8</v>
      </c>
      <c r="C2249">
        <f>train!J2249</f>
        <v>158.1</v>
      </c>
      <c r="D2249">
        <f>train!M2249</f>
        <v>266.2</v>
      </c>
      <c r="E2249">
        <f>train!P2249</f>
        <v>9.6999999999999993</v>
      </c>
      <c r="F2249" s="4">
        <f t="shared" si="350"/>
        <v>0.51721194879089616</v>
      </c>
      <c r="G2249" s="4">
        <f t="shared" si="351"/>
        <v>0.44002226551628165</v>
      </c>
      <c r="H2249" s="4">
        <f t="shared" si="352"/>
        <v>0.44002226551628165</v>
      </c>
      <c r="I2249" s="4">
        <f t="shared" si="353"/>
        <v>0.48499999999999999</v>
      </c>
      <c r="J2249">
        <f t="shared" si="355"/>
        <v>2</v>
      </c>
      <c r="K2249" t="str">
        <f>train!T2249</f>
        <v>no</v>
      </c>
      <c r="L2249">
        <f t="shared" si="356"/>
        <v>1.128143884114172</v>
      </c>
      <c r="M2249">
        <f t="shared" si="357"/>
        <v>0.94338347890570928</v>
      </c>
      <c r="N2249">
        <f t="shared" si="358"/>
        <v>0.94338347890570928</v>
      </c>
      <c r="O2249">
        <f t="shared" si="359"/>
        <v>0.94338347890570928</v>
      </c>
    </row>
    <row r="2250" spans="1:15">
      <c r="A2250">
        <f t="shared" si="354"/>
        <v>2249</v>
      </c>
      <c r="B2250">
        <f>train!G2250</f>
        <v>61.6</v>
      </c>
      <c r="C2250">
        <f>train!J2250</f>
        <v>255.1</v>
      </c>
      <c r="D2250">
        <f>train!M2250</f>
        <v>225.9</v>
      </c>
      <c r="E2250">
        <f>train!P2250</f>
        <v>12.4</v>
      </c>
      <c r="F2250" s="4">
        <f t="shared" si="350"/>
        <v>0.17524893314366999</v>
      </c>
      <c r="G2250" s="4">
        <f t="shared" si="351"/>
        <v>0.70999165043139434</v>
      </c>
      <c r="H2250" s="4">
        <f t="shared" si="352"/>
        <v>0.70999165043139434</v>
      </c>
      <c r="I2250" s="4">
        <f t="shared" si="353"/>
        <v>0.62</v>
      </c>
      <c r="J2250">
        <f t="shared" si="355"/>
        <v>1</v>
      </c>
      <c r="K2250" t="str">
        <f>train!T2250</f>
        <v>no</v>
      </c>
      <c r="L2250">
        <f t="shared" si="356"/>
        <v>1.128143884114172</v>
      </c>
      <c r="M2250">
        <f t="shared" si="357"/>
        <v>1.1930165447019521</v>
      </c>
      <c r="N2250">
        <f t="shared" si="358"/>
        <v>1.1930165447019521</v>
      </c>
      <c r="O2250">
        <f t="shared" si="359"/>
        <v>1.1930165447019521</v>
      </c>
    </row>
    <row r="2251" spans="1:15">
      <c r="A2251">
        <f t="shared" si="354"/>
        <v>2250</v>
      </c>
      <c r="B2251">
        <f>train!G2251</f>
        <v>207.7</v>
      </c>
      <c r="C2251">
        <f>train!J2251</f>
        <v>196.7</v>
      </c>
      <c r="D2251">
        <f>train!M2251</f>
        <v>261.7</v>
      </c>
      <c r="E2251">
        <f>train!P2251</f>
        <v>6.8</v>
      </c>
      <c r="F2251" s="4">
        <f t="shared" si="350"/>
        <v>0.59089615931721196</v>
      </c>
      <c r="G2251" s="4">
        <f t="shared" si="351"/>
        <v>0.54745338157528523</v>
      </c>
      <c r="H2251" s="4">
        <f t="shared" si="352"/>
        <v>0.54745338157528523</v>
      </c>
      <c r="I2251" s="4">
        <f t="shared" si="353"/>
        <v>0.33999999999999997</v>
      </c>
      <c r="J2251">
        <f t="shared" si="355"/>
        <v>2</v>
      </c>
      <c r="K2251" t="str">
        <f>train!T2251</f>
        <v>no</v>
      </c>
      <c r="L2251">
        <f t="shared" si="356"/>
        <v>1.128143884114172</v>
      </c>
      <c r="M2251">
        <f t="shared" si="357"/>
        <v>1.0315855180702478</v>
      </c>
      <c r="N2251">
        <f t="shared" si="358"/>
        <v>1.0315855180702478</v>
      </c>
      <c r="O2251">
        <f t="shared" si="359"/>
        <v>1.0315855180702478</v>
      </c>
    </row>
    <row r="2252" spans="1:15">
      <c r="A2252">
        <f t="shared" si="354"/>
        <v>2251</v>
      </c>
      <c r="B2252">
        <f>train!G2252</f>
        <v>219.2</v>
      </c>
      <c r="C2252">
        <f>train!J2252</f>
        <v>167</v>
      </c>
      <c r="D2252">
        <f>train!M2252</f>
        <v>161.4</v>
      </c>
      <c r="E2252">
        <f>train!P2252</f>
        <v>10</v>
      </c>
      <c r="F2252" s="4">
        <f t="shared" si="350"/>
        <v>0.62361308677098148</v>
      </c>
      <c r="G2252" s="4">
        <f t="shared" si="351"/>
        <v>0.46479265237962702</v>
      </c>
      <c r="H2252" s="4">
        <f t="shared" si="352"/>
        <v>0.46479265237962702</v>
      </c>
      <c r="I2252" s="4">
        <f t="shared" si="353"/>
        <v>0.5</v>
      </c>
      <c r="J2252">
        <f t="shared" si="355"/>
        <v>2</v>
      </c>
      <c r="K2252" t="str">
        <f>train!T2252</f>
        <v>no</v>
      </c>
      <c r="L2252">
        <f t="shared" si="356"/>
        <v>1.128143884114172</v>
      </c>
      <c r="M2252">
        <f t="shared" si="357"/>
        <v>1.0348708621872631</v>
      </c>
      <c r="N2252">
        <f t="shared" si="358"/>
        <v>1.0348708621872631</v>
      </c>
      <c r="O2252">
        <f t="shared" si="359"/>
        <v>1.0348708621872631</v>
      </c>
    </row>
    <row r="2253" spans="1:15">
      <c r="A2253">
        <f t="shared" si="354"/>
        <v>2252</v>
      </c>
      <c r="B2253">
        <f>train!G2253</f>
        <v>245.9</v>
      </c>
      <c r="C2253">
        <f>train!J2253</f>
        <v>240.1</v>
      </c>
      <c r="D2253">
        <f>train!M2253</f>
        <v>158.69999999999999</v>
      </c>
      <c r="E2253">
        <f>train!P2253</f>
        <v>8.9</v>
      </c>
      <c r="F2253" s="4">
        <f t="shared" si="350"/>
        <v>0.69957325746799437</v>
      </c>
      <c r="G2253" s="4">
        <f t="shared" si="351"/>
        <v>0.66824380740328415</v>
      </c>
      <c r="H2253" s="4">
        <f t="shared" si="352"/>
        <v>0.66824380740328415</v>
      </c>
      <c r="I2253" s="4">
        <f t="shared" si="353"/>
        <v>0.44500000000000001</v>
      </c>
      <c r="J2253">
        <f t="shared" si="355"/>
        <v>1</v>
      </c>
      <c r="K2253" t="str">
        <f>train!T2253</f>
        <v>no</v>
      </c>
      <c r="L2253">
        <f t="shared" si="356"/>
        <v>1.128143884114172</v>
      </c>
      <c r="M2253">
        <f t="shared" si="357"/>
        <v>1.2571902460765656</v>
      </c>
      <c r="N2253">
        <f t="shared" si="358"/>
        <v>1.2571902460765656</v>
      </c>
      <c r="O2253">
        <f t="shared" si="359"/>
        <v>1.2571902460765656</v>
      </c>
    </row>
    <row r="2254" spans="1:15">
      <c r="A2254">
        <f t="shared" si="354"/>
        <v>2253</v>
      </c>
      <c r="B2254">
        <f>train!G2254</f>
        <v>257.3</v>
      </c>
      <c r="C2254">
        <f>train!J2254</f>
        <v>184.8</v>
      </c>
      <c r="D2254">
        <f>train!M2254</f>
        <v>108.9</v>
      </c>
      <c r="E2254">
        <f>train!P2254</f>
        <v>13.5</v>
      </c>
      <c r="F2254" s="4">
        <f t="shared" si="350"/>
        <v>0.7320056899004268</v>
      </c>
      <c r="G2254" s="4">
        <f t="shared" si="351"/>
        <v>0.51433342610631783</v>
      </c>
      <c r="H2254" s="4">
        <f t="shared" si="352"/>
        <v>0.51433342610631783</v>
      </c>
      <c r="I2254" s="4">
        <f t="shared" si="353"/>
        <v>0.67500000000000004</v>
      </c>
      <c r="J2254">
        <f t="shared" si="355"/>
        <v>1</v>
      </c>
      <c r="K2254" t="str">
        <f>train!T2254</f>
        <v>no</v>
      </c>
      <c r="L2254">
        <f t="shared" si="356"/>
        <v>1.128143884114172</v>
      </c>
      <c r="M2254">
        <f t="shared" si="357"/>
        <v>1.2330997836619413</v>
      </c>
      <c r="N2254">
        <f t="shared" si="358"/>
        <v>1.2330997836619413</v>
      </c>
      <c r="O2254">
        <f t="shared" si="359"/>
        <v>1.2330997836619413</v>
      </c>
    </row>
    <row r="2255" spans="1:15">
      <c r="A2255">
        <f t="shared" si="354"/>
        <v>2254</v>
      </c>
      <c r="B2255">
        <f>train!G2255</f>
        <v>121.1</v>
      </c>
      <c r="C2255">
        <f>train!J2255</f>
        <v>216</v>
      </c>
      <c r="D2255">
        <f>train!M2255</f>
        <v>235.1</v>
      </c>
      <c r="E2255">
        <f>train!P2255</f>
        <v>16.100000000000001</v>
      </c>
      <c r="F2255" s="4">
        <f t="shared" si="350"/>
        <v>0.34452347083926027</v>
      </c>
      <c r="G2255" s="4">
        <f t="shared" si="351"/>
        <v>0.60116893960478701</v>
      </c>
      <c r="H2255" s="4">
        <f t="shared" si="352"/>
        <v>0.60116893960478701</v>
      </c>
      <c r="I2255" s="4">
        <f t="shared" si="353"/>
        <v>0.80500000000000005</v>
      </c>
      <c r="J2255">
        <f t="shared" si="355"/>
        <v>1</v>
      </c>
      <c r="K2255" t="str">
        <f>train!T2255</f>
        <v>no</v>
      </c>
      <c r="L2255">
        <f t="shared" si="356"/>
        <v>1.128143884114172</v>
      </c>
      <c r="M2255">
        <f t="shared" si="357"/>
        <v>1.2204628670509476</v>
      </c>
      <c r="N2255">
        <f t="shared" si="358"/>
        <v>1.2204628670509476</v>
      </c>
      <c r="O2255">
        <f t="shared" si="359"/>
        <v>1.2204628670509476</v>
      </c>
    </row>
    <row r="2256" spans="1:15">
      <c r="A2256">
        <f t="shared" si="354"/>
        <v>2255</v>
      </c>
      <c r="B2256">
        <f>train!G2256</f>
        <v>301.5</v>
      </c>
      <c r="C2256">
        <f>train!J2256</f>
        <v>257.7</v>
      </c>
      <c r="D2256">
        <f>train!M2256</f>
        <v>132.9</v>
      </c>
      <c r="E2256">
        <f>train!P2256</f>
        <v>13.4</v>
      </c>
      <c r="F2256" s="4">
        <f t="shared" si="350"/>
        <v>0.85775248933143666</v>
      </c>
      <c r="G2256" s="4">
        <f t="shared" si="351"/>
        <v>0.71722794322293337</v>
      </c>
      <c r="H2256" s="4">
        <f t="shared" si="352"/>
        <v>0.71722794322293337</v>
      </c>
      <c r="I2256" s="4">
        <f t="shared" si="353"/>
        <v>0.67</v>
      </c>
      <c r="J2256">
        <f t="shared" si="355"/>
        <v>1</v>
      </c>
      <c r="K2256" t="str">
        <f>train!T2256</f>
        <v>yes</v>
      </c>
      <c r="L2256">
        <f t="shared" si="356"/>
        <v>1.128143884114172</v>
      </c>
      <c r="M2256">
        <f t="shared" si="357"/>
        <v>1.4877739001722927</v>
      </c>
      <c r="N2256">
        <f t="shared" si="358"/>
        <v>1.4877739001722927</v>
      </c>
      <c r="O2256">
        <f t="shared" si="359"/>
        <v>1.4877739001722927</v>
      </c>
    </row>
    <row r="2257" spans="1:15">
      <c r="A2257">
        <f t="shared" si="354"/>
        <v>2256</v>
      </c>
      <c r="B2257">
        <f>train!G2257</f>
        <v>233.9</v>
      </c>
      <c r="C2257">
        <f>train!J2257</f>
        <v>218.9</v>
      </c>
      <c r="D2257">
        <f>train!M2257</f>
        <v>182.9</v>
      </c>
      <c r="E2257">
        <f>train!P2257</f>
        <v>9.5</v>
      </c>
      <c r="F2257" s="4">
        <f t="shared" si="350"/>
        <v>0.66543385490753915</v>
      </c>
      <c r="G2257" s="4">
        <f t="shared" si="351"/>
        <v>0.60924018925688839</v>
      </c>
      <c r="H2257" s="4">
        <f t="shared" si="352"/>
        <v>0.60924018925688839</v>
      </c>
      <c r="I2257" s="4">
        <f t="shared" si="353"/>
        <v>0.47499999999999998</v>
      </c>
      <c r="J2257">
        <f t="shared" si="355"/>
        <v>1</v>
      </c>
      <c r="K2257" t="str">
        <f>train!T2257</f>
        <v>no</v>
      </c>
      <c r="L2257">
        <f t="shared" si="356"/>
        <v>1.128143884114172</v>
      </c>
      <c r="M2257">
        <f t="shared" si="357"/>
        <v>1.1877602584985938</v>
      </c>
      <c r="N2257">
        <f t="shared" si="358"/>
        <v>1.1877602584985938</v>
      </c>
      <c r="O2257">
        <f t="shared" si="359"/>
        <v>1.1877602584985938</v>
      </c>
    </row>
    <row r="2258" spans="1:15">
      <c r="A2258">
        <f t="shared" si="354"/>
        <v>2257</v>
      </c>
      <c r="B2258">
        <f>train!G2258</f>
        <v>99.6</v>
      </c>
      <c r="C2258">
        <f>train!J2258</f>
        <v>308.7</v>
      </c>
      <c r="D2258">
        <f>train!M2258</f>
        <v>161.19999999999999</v>
      </c>
      <c r="E2258">
        <f>train!P2258</f>
        <v>13.7</v>
      </c>
      <c r="F2258" s="4">
        <f t="shared" si="350"/>
        <v>0.28335704125177807</v>
      </c>
      <c r="G2258" s="4">
        <f t="shared" si="351"/>
        <v>0.8591706095185081</v>
      </c>
      <c r="H2258" s="4">
        <f t="shared" si="352"/>
        <v>0.8591706095185081</v>
      </c>
      <c r="I2258" s="4">
        <f t="shared" si="353"/>
        <v>0.68499999999999994</v>
      </c>
      <c r="J2258">
        <f t="shared" si="355"/>
        <v>1</v>
      </c>
      <c r="K2258" t="str">
        <f>train!T2258</f>
        <v>yes</v>
      </c>
      <c r="L2258">
        <f t="shared" si="356"/>
        <v>1.128143884114172</v>
      </c>
      <c r="M2258">
        <f t="shared" si="357"/>
        <v>1.4233286638537745</v>
      </c>
      <c r="N2258">
        <f t="shared" si="358"/>
        <v>1.4233286638537745</v>
      </c>
      <c r="O2258">
        <f t="shared" si="359"/>
        <v>1.4233286638537745</v>
      </c>
    </row>
    <row r="2259" spans="1:15">
      <c r="A2259">
        <f t="shared" si="354"/>
        <v>2258</v>
      </c>
      <c r="B2259">
        <f>train!G2259</f>
        <v>169.8</v>
      </c>
      <c r="C2259">
        <f>train!J2259</f>
        <v>183.1</v>
      </c>
      <c r="D2259">
        <f>train!M2259</f>
        <v>395</v>
      </c>
      <c r="E2259">
        <f>train!P2259</f>
        <v>12.7</v>
      </c>
      <c r="F2259" s="4">
        <f t="shared" si="350"/>
        <v>0.48307254623044099</v>
      </c>
      <c r="G2259" s="4">
        <f t="shared" si="351"/>
        <v>0.50960200389646537</v>
      </c>
      <c r="H2259" s="4">
        <f t="shared" si="352"/>
        <v>0.50960200389646537</v>
      </c>
      <c r="I2259" s="4">
        <f t="shared" si="353"/>
        <v>0.63500000000000001</v>
      </c>
      <c r="J2259">
        <f t="shared" si="355"/>
        <v>2</v>
      </c>
      <c r="K2259" t="str">
        <f>train!T2259</f>
        <v>no</v>
      </c>
      <c r="L2259">
        <f t="shared" si="356"/>
        <v>1.128143884114172</v>
      </c>
      <c r="M2259">
        <f t="shared" si="357"/>
        <v>1.0751616109553706</v>
      </c>
      <c r="N2259">
        <f t="shared" si="358"/>
        <v>1.0751616109553706</v>
      </c>
      <c r="O2259">
        <f t="shared" si="359"/>
        <v>1.0751616109553706</v>
      </c>
    </row>
    <row r="2260" spans="1:15">
      <c r="A2260">
        <f t="shared" si="354"/>
        <v>2259</v>
      </c>
      <c r="B2260">
        <f>train!G2260</f>
        <v>198.8</v>
      </c>
      <c r="C2260">
        <f>train!J2260</f>
        <v>166.6</v>
      </c>
      <c r="D2260">
        <f>train!M2260</f>
        <v>198.5</v>
      </c>
      <c r="E2260">
        <f>train!P2260</f>
        <v>14.4</v>
      </c>
      <c r="F2260" s="4">
        <f t="shared" si="350"/>
        <v>0.56557610241820766</v>
      </c>
      <c r="G2260" s="4">
        <f t="shared" si="351"/>
        <v>0.46367937656554409</v>
      </c>
      <c r="H2260" s="4">
        <f t="shared" si="352"/>
        <v>0.46367937656554409</v>
      </c>
      <c r="I2260" s="4">
        <f t="shared" si="353"/>
        <v>0.72</v>
      </c>
      <c r="J2260">
        <f t="shared" si="355"/>
        <v>2</v>
      </c>
      <c r="K2260" t="str">
        <f>train!T2260</f>
        <v>yes</v>
      </c>
      <c r="L2260">
        <f t="shared" si="356"/>
        <v>1.128143884114172</v>
      </c>
      <c r="M2260">
        <f t="shared" si="357"/>
        <v>1.1261764764596152</v>
      </c>
      <c r="N2260">
        <f t="shared" si="358"/>
        <v>1.1261764764596152</v>
      </c>
      <c r="O2260">
        <f t="shared" si="359"/>
        <v>1.1261764764596152</v>
      </c>
    </row>
    <row r="2261" spans="1:15">
      <c r="A2261">
        <f t="shared" si="354"/>
        <v>2260</v>
      </c>
      <c r="B2261">
        <f>train!G2261</f>
        <v>116.2</v>
      </c>
      <c r="C2261">
        <f>train!J2261</f>
        <v>229.7</v>
      </c>
      <c r="D2261">
        <f>train!M2261</f>
        <v>204.2</v>
      </c>
      <c r="E2261">
        <f>train!P2261</f>
        <v>10.1</v>
      </c>
      <c r="F2261" s="4">
        <f t="shared" si="350"/>
        <v>0.33058321479374114</v>
      </c>
      <c r="G2261" s="4">
        <f t="shared" si="351"/>
        <v>0.63929863623712768</v>
      </c>
      <c r="H2261" s="4">
        <f t="shared" si="352"/>
        <v>0.63929863623712768</v>
      </c>
      <c r="I2261" s="4">
        <f t="shared" si="353"/>
        <v>0.505</v>
      </c>
      <c r="J2261">
        <f t="shared" si="355"/>
        <v>2</v>
      </c>
      <c r="K2261" t="str">
        <f>train!T2261</f>
        <v>no</v>
      </c>
      <c r="L2261">
        <f t="shared" si="356"/>
        <v>1.128143884114172</v>
      </c>
      <c r="M2261">
        <f t="shared" si="357"/>
        <v>1.0870675022705203</v>
      </c>
      <c r="N2261">
        <f t="shared" si="358"/>
        <v>1.0870675022705203</v>
      </c>
      <c r="O2261">
        <f t="shared" si="359"/>
        <v>1.0870675022705203</v>
      </c>
    </row>
    <row r="2262" spans="1:15">
      <c r="A2262">
        <f t="shared" si="354"/>
        <v>2261</v>
      </c>
      <c r="B2262">
        <f>train!G2262</f>
        <v>255.9</v>
      </c>
      <c r="C2262">
        <f>train!J2262</f>
        <v>140.9</v>
      </c>
      <c r="D2262">
        <f>train!M2262</f>
        <v>308.89999999999998</v>
      </c>
      <c r="E2262">
        <f>train!P2262</f>
        <v>12.1</v>
      </c>
      <c r="F2262" s="4">
        <f t="shared" si="350"/>
        <v>0.72802275960170704</v>
      </c>
      <c r="G2262" s="4">
        <f t="shared" si="351"/>
        <v>0.39215140551071526</v>
      </c>
      <c r="H2262" s="4">
        <f t="shared" si="352"/>
        <v>0.39215140551071526</v>
      </c>
      <c r="I2262" s="4">
        <f t="shared" si="353"/>
        <v>0.60499999999999998</v>
      </c>
      <c r="J2262">
        <f t="shared" si="355"/>
        <v>2</v>
      </c>
      <c r="K2262" t="str">
        <f>train!T2262</f>
        <v>yes</v>
      </c>
      <c r="L2262">
        <f t="shared" si="356"/>
        <v>1.128143884114172</v>
      </c>
      <c r="M2262">
        <f t="shared" si="357"/>
        <v>1.0970905104803996</v>
      </c>
      <c r="N2262">
        <f t="shared" si="358"/>
        <v>1.0970905104803996</v>
      </c>
      <c r="O2262">
        <f t="shared" si="359"/>
        <v>1.0970905104803996</v>
      </c>
    </row>
    <row r="2263" spans="1:15">
      <c r="A2263">
        <f t="shared" si="354"/>
        <v>2262</v>
      </c>
      <c r="B2263">
        <f>train!G2263</f>
        <v>187.7</v>
      </c>
      <c r="C2263">
        <f>train!J2263</f>
        <v>221</v>
      </c>
      <c r="D2263">
        <f>train!M2263</f>
        <v>145.69999999999999</v>
      </c>
      <c r="E2263">
        <f>train!P2263</f>
        <v>10</v>
      </c>
      <c r="F2263" s="4">
        <f t="shared" si="350"/>
        <v>0.53399715504978662</v>
      </c>
      <c r="G2263" s="4">
        <f t="shared" si="351"/>
        <v>0.61508488728082378</v>
      </c>
      <c r="H2263" s="4">
        <f t="shared" si="352"/>
        <v>0.61508488728082378</v>
      </c>
      <c r="I2263" s="4">
        <f t="shared" si="353"/>
        <v>0.5</v>
      </c>
      <c r="J2263">
        <f t="shared" si="355"/>
        <v>1</v>
      </c>
      <c r="K2263" t="str">
        <f>train!T2263</f>
        <v>no</v>
      </c>
      <c r="L2263">
        <f t="shared" si="356"/>
        <v>1.128143884114172</v>
      </c>
      <c r="M2263">
        <f t="shared" si="357"/>
        <v>1.1365789892144731</v>
      </c>
      <c r="N2263">
        <f t="shared" si="358"/>
        <v>1.1365789892144731</v>
      </c>
      <c r="O2263">
        <f t="shared" si="359"/>
        <v>1.1365789892144731</v>
      </c>
    </row>
    <row r="2264" spans="1:15">
      <c r="A2264">
        <f t="shared" si="354"/>
        <v>2263</v>
      </c>
      <c r="B2264">
        <f>train!G2264</f>
        <v>195.9</v>
      </c>
      <c r="C2264">
        <f>train!J2264</f>
        <v>213.9</v>
      </c>
      <c r="D2264">
        <f>train!M2264</f>
        <v>88.2</v>
      </c>
      <c r="E2264">
        <f>train!P2264</f>
        <v>8.6</v>
      </c>
      <c r="F2264" s="4">
        <f t="shared" si="350"/>
        <v>0.55732574679943103</v>
      </c>
      <c r="G2264" s="4">
        <f t="shared" si="351"/>
        <v>0.59532424158085162</v>
      </c>
      <c r="H2264" s="4">
        <f t="shared" si="352"/>
        <v>0.59532424158085162</v>
      </c>
      <c r="I2264" s="4">
        <f t="shared" si="353"/>
        <v>0.43</v>
      </c>
      <c r="J2264">
        <f t="shared" si="355"/>
        <v>2</v>
      </c>
      <c r="K2264" t="str">
        <f>train!T2264</f>
        <v>no</v>
      </c>
      <c r="L2264">
        <f t="shared" si="356"/>
        <v>1.128143884114172</v>
      </c>
      <c r="M2264">
        <f t="shared" si="357"/>
        <v>1.0974214747639923</v>
      </c>
      <c r="N2264">
        <f t="shared" si="358"/>
        <v>1.0974214747639923</v>
      </c>
      <c r="O2264">
        <f t="shared" si="359"/>
        <v>1.0974214747639923</v>
      </c>
    </row>
    <row r="2265" spans="1:15">
      <c r="A2265">
        <f t="shared" si="354"/>
        <v>2264</v>
      </c>
      <c r="B2265">
        <f>train!G2265</f>
        <v>129.4</v>
      </c>
      <c r="C2265">
        <f>train!J2265</f>
        <v>185.4</v>
      </c>
      <c r="D2265">
        <f>train!M2265</f>
        <v>204.7</v>
      </c>
      <c r="E2265">
        <f>train!P2265</f>
        <v>1.1000000000000001</v>
      </c>
      <c r="F2265" s="4">
        <f t="shared" si="350"/>
        <v>0.36813655761024183</v>
      </c>
      <c r="G2265" s="4">
        <f t="shared" si="351"/>
        <v>0.51600333982744229</v>
      </c>
      <c r="H2265" s="4">
        <f t="shared" si="352"/>
        <v>0.51600333982744229</v>
      </c>
      <c r="I2265" s="4">
        <f t="shared" si="353"/>
        <v>5.5000000000000007E-2</v>
      </c>
      <c r="J2265">
        <f t="shared" si="355"/>
        <v>2</v>
      </c>
      <c r="K2265" t="str">
        <f>train!T2265</f>
        <v>no</v>
      </c>
      <c r="L2265">
        <f t="shared" si="356"/>
        <v>1.128143884114172</v>
      </c>
      <c r="M2265">
        <f t="shared" si="357"/>
        <v>0.81918765766780732</v>
      </c>
      <c r="N2265">
        <f t="shared" si="358"/>
        <v>0.81918765766780732</v>
      </c>
      <c r="O2265">
        <f t="shared" si="359"/>
        <v>0.81918765766780732</v>
      </c>
    </row>
    <row r="2266" spans="1:15">
      <c r="A2266">
        <f t="shared" si="354"/>
        <v>2265</v>
      </c>
      <c r="B2266">
        <f>train!G2266</f>
        <v>221</v>
      </c>
      <c r="C2266">
        <f>train!J2266</f>
        <v>151</v>
      </c>
      <c r="D2266">
        <f>train!M2266</f>
        <v>179</v>
      </c>
      <c r="E2266">
        <f>train!P2266</f>
        <v>9</v>
      </c>
      <c r="F2266" s="4">
        <f t="shared" si="350"/>
        <v>0.62873399715504974</v>
      </c>
      <c r="G2266" s="4">
        <f t="shared" si="351"/>
        <v>0.4202616198163095</v>
      </c>
      <c r="H2266" s="4">
        <f t="shared" si="352"/>
        <v>0.4202616198163095</v>
      </c>
      <c r="I2266" s="4">
        <f t="shared" si="353"/>
        <v>0.45</v>
      </c>
      <c r="J2266">
        <f t="shared" si="355"/>
        <v>2</v>
      </c>
      <c r="K2266" t="str">
        <f>train!T2266</f>
        <v>no</v>
      </c>
      <c r="L2266">
        <f t="shared" si="356"/>
        <v>1.128143884114172</v>
      </c>
      <c r="M2266">
        <f t="shared" si="357"/>
        <v>0.97521592345481245</v>
      </c>
      <c r="N2266">
        <f t="shared" si="358"/>
        <v>0.97521592345481245</v>
      </c>
      <c r="O2266">
        <f t="shared" si="359"/>
        <v>0.97521592345481245</v>
      </c>
    </row>
    <row r="2267" spans="1:15">
      <c r="A2267">
        <f t="shared" si="354"/>
        <v>2266</v>
      </c>
      <c r="B2267">
        <f>train!G2267</f>
        <v>140.5</v>
      </c>
      <c r="C2267">
        <f>train!J2267</f>
        <v>186.8</v>
      </c>
      <c r="D2267">
        <f>train!M2267</f>
        <v>227</v>
      </c>
      <c r="E2267">
        <f>train!P2267</f>
        <v>9.5</v>
      </c>
      <c r="F2267" s="4">
        <f t="shared" si="350"/>
        <v>0.39971550497866287</v>
      </c>
      <c r="G2267" s="4">
        <f t="shared" si="351"/>
        <v>0.51989980517673251</v>
      </c>
      <c r="H2267" s="4">
        <f t="shared" si="352"/>
        <v>0.51989980517673251</v>
      </c>
      <c r="I2267" s="4">
        <f t="shared" si="353"/>
        <v>0.47499999999999998</v>
      </c>
      <c r="J2267">
        <f t="shared" si="355"/>
        <v>2</v>
      </c>
      <c r="K2267" t="str">
        <f>train!T2267</f>
        <v>no</v>
      </c>
      <c r="L2267">
        <f t="shared" si="356"/>
        <v>1.128143884114172</v>
      </c>
      <c r="M2267">
        <f t="shared" si="357"/>
        <v>0.9622832741796753</v>
      </c>
      <c r="N2267">
        <f t="shared" si="358"/>
        <v>0.9622832741796753</v>
      </c>
      <c r="O2267">
        <f t="shared" si="359"/>
        <v>0.9622832741796753</v>
      </c>
    </row>
    <row r="2268" spans="1:15">
      <c r="A2268">
        <f t="shared" si="354"/>
        <v>2267</v>
      </c>
      <c r="B2268">
        <f>train!G2268</f>
        <v>277.89999999999998</v>
      </c>
      <c r="C2268">
        <f>train!J2268</f>
        <v>155.80000000000001</v>
      </c>
      <c r="D2268">
        <f>train!M2268</f>
        <v>256.89999999999998</v>
      </c>
      <c r="E2268">
        <f>train!P2268</f>
        <v>9.1999999999999993</v>
      </c>
      <c r="F2268" s="4">
        <f t="shared" si="350"/>
        <v>0.79061166429587471</v>
      </c>
      <c r="G2268" s="4">
        <f t="shared" si="351"/>
        <v>0.43362092958530479</v>
      </c>
      <c r="H2268" s="4">
        <f t="shared" si="352"/>
        <v>0.43362092958530479</v>
      </c>
      <c r="I2268" s="4">
        <f t="shared" si="353"/>
        <v>0.45999999999999996</v>
      </c>
      <c r="J2268">
        <f t="shared" si="355"/>
        <v>2</v>
      </c>
      <c r="K2268" t="str">
        <f>train!T2268</f>
        <v>yes</v>
      </c>
      <c r="L2268">
        <f t="shared" si="356"/>
        <v>1.128143884114172</v>
      </c>
      <c r="M2268">
        <f t="shared" si="357"/>
        <v>1.1012361349272646</v>
      </c>
      <c r="N2268">
        <f t="shared" si="358"/>
        <v>1.1012361349272646</v>
      </c>
      <c r="O2268">
        <f t="shared" si="359"/>
        <v>1.1012361349272646</v>
      </c>
    </row>
    <row r="2269" spans="1:15">
      <c r="A2269">
        <f t="shared" si="354"/>
        <v>2268</v>
      </c>
      <c r="B2269">
        <f>train!G2269</f>
        <v>109.1</v>
      </c>
      <c r="C2269">
        <f>train!J2269</f>
        <v>217.4</v>
      </c>
      <c r="D2269">
        <f>train!M2269</f>
        <v>188.4</v>
      </c>
      <c r="E2269">
        <f>train!P2269</f>
        <v>12.8</v>
      </c>
      <c r="F2269" s="4">
        <f t="shared" si="350"/>
        <v>0.3103840682788051</v>
      </c>
      <c r="G2269" s="4">
        <f t="shared" si="351"/>
        <v>0.60506540495407735</v>
      </c>
      <c r="H2269" s="4">
        <f t="shared" si="352"/>
        <v>0.60506540495407735</v>
      </c>
      <c r="I2269" s="4">
        <f t="shared" si="353"/>
        <v>0.64</v>
      </c>
      <c r="J2269">
        <f t="shared" si="355"/>
        <v>2</v>
      </c>
      <c r="K2269" t="str">
        <f>train!T2269</f>
        <v>no</v>
      </c>
      <c r="L2269">
        <f t="shared" si="356"/>
        <v>1.128143884114172</v>
      </c>
      <c r="M2269">
        <f t="shared" si="357"/>
        <v>1.1127203414990603</v>
      </c>
      <c r="N2269">
        <f t="shared" si="358"/>
        <v>1.1127203414990603</v>
      </c>
      <c r="O2269">
        <f t="shared" si="359"/>
        <v>1.1127203414990603</v>
      </c>
    </row>
    <row r="2270" spans="1:15">
      <c r="A2270">
        <f t="shared" si="354"/>
        <v>2269</v>
      </c>
      <c r="B2270">
        <f>train!G2270</f>
        <v>207.8</v>
      </c>
      <c r="C2270">
        <f>train!J2270</f>
        <v>123.5</v>
      </c>
      <c r="D2270">
        <f>train!M2270</f>
        <v>291.60000000000002</v>
      </c>
      <c r="E2270">
        <f>train!P2270</f>
        <v>5.7</v>
      </c>
      <c r="F2270" s="4">
        <f t="shared" si="350"/>
        <v>0.59118065433854916</v>
      </c>
      <c r="G2270" s="4">
        <f t="shared" si="351"/>
        <v>0.34372390759810745</v>
      </c>
      <c r="H2270" s="4">
        <f t="shared" si="352"/>
        <v>0.34372390759810745</v>
      </c>
      <c r="I2270" s="4">
        <f t="shared" si="353"/>
        <v>0.28500000000000003</v>
      </c>
      <c r="J2270">
        <f t="shared" si="355"/>
        <v>2</v>
      </c>
      <c r="K2270" t="str">
        <f>train!T2270</f>
        <v>no</v>
      </c>
      <c r="L2270">
        <f t="shared" si="356"/>
        <v>1.128143884114172</v>
      </c>
      <c r="M2270">
        <f t="shared" si="357"/>
        <v>0.81670791313246116</v>
      </c>
      <c r="N2270">
        <f t="shared" si="358"/>
        <v>0.81670791313246116</v>
      </c>
      <c r="O2270">
        <f t="shared" si="359"/>
        <v>0.81670791313246116</v>
      </c>
    </row>
    <row r="2271" spans="1:15">
      <c r="A2271">
        <f t="shared" si="354"/>
        <v>2270</v>
      </c>
      <c r="B2271">
        <f>train!G2271</f>
        <v>205.9</v>
      </c>
      <c r="C2271">
        <f>train!J2271</f>
        <v>257.10000000000002</v>
      </c>
      <c r="D2271">
        <f>train!M2271</f>
        <v>209</v>
      </c>
      <c r="E2271">
        <f>train!P2271</f>
        <v>12.1</v>
      </c>
      <c r="F2271" s="4">
        <f t="shared" si="350"/>
        <v>0.5857752489331437</v>
      </c>
      <c r="G2271" s="4">
        <f t="shared" si="351"/>
        <v>0.71555802950180913</v>
      </c>
      <c r="H2271" s="4">
        <f t="shared" si="352"/>
        <v>0.71555802950180913</v>
      </c>
      <c r="I2271" s="4">
        <f t="shared" si="353"/>
        <v>0.60499999999999998</v>
      </c>
      <c r="J2271">
        <f t="shared" si="355"/>
        <v>1</v>
      </c>
      <c r="K2271" t="str">
        <f>train!T2271</f>
        <v>no</v>
      </c>
      <c r="L2271">
        <f t="shared" si="356"/>
        <v>1.128143884114172</v>
      </c>
      <c r="M2271">
        <f t="shared" si="357"/>
        <v>1.3165121455693869</v>
      </c>
      <c r="N2271">
        <f t="shared" si="358"/>
        <v>1.3165121455693869</v>
      </c>
      <c r="O2271">
        <f t="shared" si="359"/>
        <v>1.3165121455693869</v>
      </c>
    </row>
    <row r="2272" spans="1:15">
      <c r="A2272">
        <f t="shared" si="354"/>
        <v>2271</v>
      </c>
      <c r="B2272">
        <f>train!G2272</f>
        <v>308.60000000000002</v>
      </c>
      <c r="C2272">
        <f>train!J2272</f>
        <v>150.80000000000001</v>
      </c>
      <c r="D2272">
        <f>train!M2272</f>
        <v>198.7</v>
      </c>
      <c r="E2272">
        <f>train!P2272</f>
        <v>7.3</v>
      </c>
      <c r="F2272" s="4">
        <f t="shared" si="350"/>
        <v>0.8779516358463727</v>
      </c>
      <c r="G2272" s="4">
        <f t="shared" si="351"/>
        <v>0.41970498190926803</v>
      </c>
      <c r="H2272" s="4">
        <f t="shared" si="352"/>
        <v>0.41970498190926803</v>
      </c>
      <c r="I2272" s="4">
        <f t="shared" si="353"/>
        <v>0.36499999999999999</v>
      </c>
      <c r="J2272">
        <f t="shared" si="355"/>
        <v>2</v>
      </c>
      <c r="K2272" t="str">
        <f>train!T2272</f>
        <v>yes</v>
      </c>
      <c r="L2272">
        <f t="shared" si="356"/>
        <v>1.128143884114172</v>
      </c>
      <c r="M2272">
        <f t="shared" si="357"/>
        <v>1.1208606597451085</v>
      </c>
      <c r="N2272">
        <f t="shared" si="358"/>
        <v>1.1208606597451085</v>
      </c>
      <c r="O2272">
        <f t="shared" si="359"/>
        <v>1.1208606597451085</v>
      </c>
    </row>
    <row r="2273" spans="1:15">
      <c r="A2273">
        <f t="shared" si="354"/>
        <v>2272</v>
      </c>
      <c r="B2273">
        <f>train!G2273</f>
        <v>242.6</v>
      </c>
      <c r="C2273">
        <f>train!J2273</f>
        <v>209</v>
      </c>
      <c r="D2273">
        <f>train!M2273</f>
        <v>219.7</v>
      </c>
      <c r="E2273">
        <f>train!P2273</f>
        <v>14.4</v>
      </c>
      <c r="F2273" s="4">
        <f t="shared" si="350"/>
        <v>0.69018492176386914</v>
      </c>
      <c r="G2273" s="4">
        <f t="shared" si="351"/>
        <v>0.58168661285833567</v>
      </c>
      <c r="H2273" s="4">
        <f t="shared" si="352"/>
        <v>0.58168661285833567</v>
      </c>
      <c r="I2273" s="4">
        <f t="shared" si="353"/>
        <v>0.72</v>
      </c>
      <c r="J2273">
        <f t="shared" si="355"/>
        <v>1</v>
      </c>
      <c r="K2273" t="str">
        <f>train!T2273</f>
        <v>no</v>
      </c>
      <c r="L2273">
        <f t="shared" si="356"/>
        <v>1.128143884114172</v>
      </c>
      <c r="M2273">
        <f t="shared" si="357"/>
        <v>1.292854925112406</v>
      </c>
      <c r="N2273">
        <f t="shared" si="358"/>
        <v>1.292854925112406</v>
      </c>
      <c r="O2273">
        <f t="shared" si="359"/>
        <v>1.292854925112406</v>
      </c>
    </row>
    <row r="2274" spans="1:15">
      <c r="A2274">
        <f t="shared" si="354"/>
        <v>2273</v>
      </c>
      <c r="B2274">
        <f>train!G2274</f>
        <v>229.6</v>
      </c>
      <c r="C2274">
        <f>train!J2274</f>
        <v>138.1</v>
      </c>
      <c r="D2274">
        <f>train!M2274</f>
        <v>250.8</v>
      </c>
      <c r="E2274">
        <f>train!P2274</f>
        <v>3.3</v>
      </c>
      <c r="F2274" s="4">
        <f t="shared" si="350"/>
        <v>0.65320056899004264</v>
      </c>
      <c r="G2274" s="4">
        <f t="shared" si="351"/>
        <v>0.3843584748121347</v>
      </c>
      <c r="H2274" s="4">
        <f t="shared" si="352"/>
        <v>0.3843584748121347</v>
      </c>
      <c r="I2274" s="4">
        <f t="shared" si="353"/>
        <v>0.16499999999999998</v>
      </c>
      <c r="J2274">
        <f t="shared" si="355"/>
        <v>2</v>
      </c>
      <c r="K2274" t="str">
        <f>train!T2274</f>
        <v>no</v>
      </c>
      <c r="L2274">
        <f t="shared" si="356"/>
        <v>1.128143884114172</v>
      </c>
      <c r="M2274">
        <f t="shared" si="357"/>
        <v>0.86565516093230577</v>
      </c>
      <c r="N2274">
        <f t="shared" si="358"/>
        <v>0.86565516093230577</v>
      </c>
      <c r="O2274">
        <f t="shared" si="359"/>
        <v>0.86565516093230577</v>
      </c>
    </row>
    <row r="2275" spans="1:15">
      <c r="A2275">
        <f t="shared" si="354"/>
        <v>2274</v>
      </c>
      <c r="B2275">
        <f>train!G2275</f>
        <v>166</v>
      </c>
      <c r="C2275">
        <f>train!J2275</f>
        <v>233.9</v>
      </c>
      <c r="D2275">
        <f>train!M2275</f>
        <v>170.1</v>
      </c>
      <c r="E2275">
        <f>train!P2275</f>
        <v>7.7</v>
      </c>
      <c r="F2275" s="4">
        <f t="shared" si="350"/>
        <v>0.47226173541963018</v>
      </c>
      <c r="G2275" s="4">
        <f t="shared" si="351"/>
        <v>0.65098803228499857</v>
      </c>
      <c r="H2275" s="4">
        <f t="shared" si="352"/>
        <v>0.65098803228499857</v>
      </c>
      <c r="I2275" s="4">
        <f t="shared" si="353"/>
        <v>0.38500000000000001</v>
      </c>
      <c r="J2275">
        <f t="shared" si="355"/>
        <v>2</v>
      </c>
      <c r="K2275" t="str">
        <f>train!T2275</f>
        <v>no</v>
      </c>
      <c r="L2275">
        <f t="shared" si="356"/>
        <v>1.128143884114172</v>
      </c>
      <c r="M2275">
        <f t="shared" si="357"/>
        <v>1.1040049742180285</v>
      </c>
      <c r="N2275">
        <f t="shared" si="358"/>
        <v>1.1040049742180285</v>
      </c>
      <c r="O2275">
        <f t="shared" si="359"/>
        <v>1.1040049742180285</v>
      </c>
    </row>
    <row r="2276" spans="1:15">
      <c r="A2276">
        <f t="shared" si="354"/>
        <v>2275</v>
      </c>
      <c r="B2276">
        <f>train!G2276</f>
        <v>144.80000000000001</v>
      </c>
      <c r="C2276">
        <f>train!J2276</f>
        <v>200.6</v>
      </c>
      <c r="D2276">
        <f>train!M2276</f>
        <v>208.8</v>
      </c>
      <c r="E2276">
        <f>train!P2276</f>
        <v>13.3</v>
      </c>
      <c r="F2276" s="4">
        <f t="shared" si="350"/>
        <v>0.41194879089615932</v>
      </c>
      <c r="G2276" s="4">
        <f t="shared" si="351"/>
        <v>0.55830782076259389</v>
      </c>
      <c r="H2276" s="4">
        <f t="shared" si="352"/>
        <v>0.55830782076259389</v>
      </c>
      <c r="I2276" s="4">
        <f t="shared" si="353"/>
        <v>0.66500000000000004</v>
      </c>
      <c r="J2276">
        <f t="shared" si="355"/>
        <v>2</v>
      </c>
      <c r="K2276" t="str">
        <f>train!T2276</f>
        <v>yes</v>
      </c>
      <c r="L2276">
        <f t="shared" si="356"/>
        <v>1.128143884114172</v>
      </c>
      <c r="M2276">
        <f t="shared" si="357"/>
        <v>1.1114594242572065</v>
      </c>
      <c r="N2276">
        <f t="shared" si="358"/>
        <v>1.1114594242572065</v>
      </c>
      <c r="O2276">
        <f t="shared" si="359"/>
        <v>1.1114594242572065</v>
      </c>
    </row>
    <row r="2277" spans="1:15">
      <c r="A2277">
        <f t="shared" si="354"/>
        <v>2276</v>
      </c>
      <c r="B2277">
        <f>train!G2277</f>
        <v>106.1</v>
      </c>
      <c r="C2277">
        <f>train!J2277</f>
        <v>123.5</v>
      </c>
      <c r="D2277">
        <f>train!M2277</f>
        <v>96.4</v>
      </c>
      <c r="E2277">
        <f>train!P2277</f>
        <v>12.9</v>
      </c>
      <c r="F2277" s="4">
        <f t="shared" si="350"/>
        <v>0.30184921763869133</v>
      </c>
      <c r="G2277" s="4">
        <f t="shared" si="351"/>
        <v>0.34372390759810745</v>
      </c>
      <c r="H2277" s="4">
        <f t="shared" si="352"/>
        <v>0.34372390759810745</v>
      </c>
      <c r="I2277" s="4">
        <f t="shared" si="353"/>
        <v>0.64500000000000002</v>
      </c>
      <c r="J2277">
        <f t="shared" si="355"/>
        <v>2</v>
      </c>
      <c r="K2277" t="str">
        <f>train!T2277</f>
        <v>no</v>
      </c>
      <c r="L2277">
        <f t="shared" si="356"/>
        <v>1.128143884114172</v>
      </c>
      <c r="M2277">
        <f t="shared" si="357"/>
        <v>0.86222398452960858</v>
      </c>
      <c r="N2277">
        <f t="shared" si="358"/>
        <v>0.86222398452960858</v>
      </c>
      <c r="O2277">
        <f t="shared" si="359"/>
        <v>0.86222398452960858</v>
      </c>
    </row>
    <row r="2278" spans="1:15">
      <c r="A2278">
        <f t="shared" si="354"/>
        <v>2277</v>
      </c>
      <c r="B2278">
        <f>train!G2278</f>
        <v>221.8</v>
      </c>
      <c r="C2278">
        <f>train!J2278</f>
        <v>166</v>
      </c>
      <c r="D2278">
        <f>train!M2278</f>
        <v>210.2</v>
      </c>
      <c r="E2278">
        <f>train!P2278</f>
        <v>13.2</v>
      </c>
      <c r="F2278" s="4">
        <f t="shared" si="350"/>
        <v>0.63100995732574683</v>
      </c>
      <c r="G2278" s="4">
        <f t="shared" si="351"/>
        <v>0.46200946284441968</v>
      </c>
      <c r="H2278" s="4">
        <f t="shared" si="352"/>
        <v>0.46200946284441968</v>
      </c>
      <c r="I2278" s="4">
        <f t="shared" si="353"/>
        <v>0.65999999999999992</v>
      </c>
      <c r="J2278">
        <f t="shared" si="355"/>
        <v>2</v>
      </c>
      <c r="K2278" t="str">
        <f>train!T2278</f>
        <v>no</v>
      </c>
      <c r="L2278">
        <f t="shared" si="356"/>
        <v>1.128143884114172</v>
      </c>
      <c r="M2278">
        <f t="shared" si="357"/>
        <v>1.1227996498751767</v>
      </c>
      <c r="N2278">
        <f t="shared" si="358"/>
        <v>1.1227996498751767</v>
      </c>
      <c r="O2278">
        <f t="shared" si="359"/>
        <v>1.1227996498751767</v>
      </c>
    </row>
    <row r="2279" spans="1:15">
      <c r="A2279">
        <f t="shared" si="354"/>
        <v>2278</v>
      </c>
      <c r="B2279">
        <f>train!G2279</f>
        <v>204.6</v>
      </c>
      <c r="C2279">
        <f>train!J2279</f>
        <v>212.5</v>
      </c>
      <c r="D2279">
        <f>train!M2279</f>
        <v>182.1</v>
      </c>
      <c r="E2279">
        <f>train!P2279</f>
        <v>9.8000000000000007</v>
      </c>
      <c r="F2279" s="4">
        <f t="shared" si="350"/>
        <v>0.58207681365576103</v>
      </c>
      <c r="G2279" s="4">
        <f t="shared" si="351"/>
        <v>0.5914277762315614</v>
      </c>
      <c r="H2279" s="4">
        <f t="shared" si="352"/>
        <v>0.5914277762315614</v>
      </c>
      <c r="I2279" s="4">
        <f t="shared" si="353"/>
        <v>0.49000000000000005</v>
      </c>
      <c r="J2279">
        <f t="shared" si="355"/>
        <v>1</v>
      </c>
      <c r="K2279" t="str">
        <f>train!T2279</f>
        <v>no</v>
      </c>
      <c r="L2279">
        <f t="shared" si="356"/>
        <v>1.128143884114172</v>
      </c>
      <c r="M2279">
        <f t="shared" si="357"/>
        <v>1.1307020146758664</v>
      </c>
      <c r="N2279">
        <f t="shared" si="358"/>
        <v>1.1307020146758664</v>
      </c>
      <c r="O2279">
        <f t="shared" si="359"/>
        <v>1.1307020146758664</v>
      </c>
    </row>
    <row r="2280" spans="1:15">
      <c r="A2280">
        <f t="shared" si="354"/>
        <v>2279</v>
      </c>
      <c r="B2280">
        <f>train!G2280</f>
        <v>152</v>
      </c>
      <c r="C2280">
        <f>train!J2280</f>
        <v>274.89999999999998</v>
      </c>
      <c r="D2280">
        <f>train!M2280</f>
        <v>162.4</v>
      </c>
      <c r="E2280">
        <f>train!P2280</f>
        <v>10</v>
      </c>
      <c r="F2280" s="4">
        <f t="shared" si="350"/>
        <v>0.43243243243243246</v>
      </c>
      <c r="G2280" s="4">
        <f t="shared" si="351"/>
        <v>0.76509880322849977</v>
      </c>
      <c r="H2280" s="4">
        <f t="shared" si="352"/>
        <v>0.76509880322849977</v>
      </c>
      <c r="I2280" s="4">
        <f t="shared" si="353"/>
        <v>0.5</v>
      </c>
      <c r="J2280">
        <f t="shared" si="355"/>
        <v>1</v>
      </c>
      <c r="K2280" t="str">
        <f>train!T2280</f>
        <v>no</v>
      </c>
      <c r="L2280">
        <f t="shared" si="356"/>
        <v>1.128143884114172</v>
      </c>
      <c r="M2280">
        <f t="shared" si="357"/>
        <v>1.2679708853214238</v>
      </c>
      <c r="N2280">
        <f t="shared" si="358"/>
        <v>1.2679708853214238</v>
      </c>
      <c r="O2280">
        <f t="shared" si="359"/>
        <v>1.2679708853214238</v>
      </c>
    </row>
    <row r="2281" spans="1:15">
      <c r="A2281">
        <f t="shared" si="354"/>
        <v>2280</v>
      </c>
      <c r="B2281">
        <f>train!G2281</f>
        <v>260.8</v>
      </c>
      <c r="C2281">
        <f>train!J2281</f>
        <v>163.69999999999999</v>
      </c>
      <c r="D2281">
        <f>train!M2281</f>
        <v>271.7</v>
      </c>
      <c r="E2281">
        <f>train!P2281</f>
        <v>17</v>
      </c>
      <c r="F2281" s="4">
        <f t="shared" si="350"/>
        <v>0.74196301564722622</v>
      </c>
      <c r="G2281" s="4">
        <f t="shared" si="351"/>
        <v>0.45560812691344277</v>
      </c>
      <c r="H2281" s="4">
        <f t="shared" si="352"/>
        <v>0.45560812691344277</v>
      </c>
      <c r="I2281" s="4">
        <f t="shared" si="353"/>
        <v>0.85</v>
      </c>
      <c r="J2281">
        <f t="shared" si="355"/>
        <v>1</v>
      </c>
      <c r="K2281" t="str">
        <f>train!T2281</f>
        <v>yes</v>
      </c>
      <c r="L2281">
        <f t="shared" si="356"/>
        <v>1.128143884114172</v>
      </c>
      <c r="M2281">
        <f t="shared" si="357"/>
        <v>1.2992946729697146</v>
      </c>
      <c r="N2281">
        <f t="shared" si="358"/>
        <v>1.2992946729697146</v>
      </c>
      <c r="O2281">
        <f t="shared" si="359"/>
        <v>1.2992946729697146</v>
      </c>
    </row>
    <row r="2282" spans="1:15">
      <c r="A2282">
        <f t="shared" si="354"/>
        <v>2281</v>
      </c>
      <c r="B2282">
        <f>train!G2282</f>
        <v>177.9</v>
      </c>
      <c r="C2282">
        <f>train!J2282</f>
        <v>167.3</v>
      </c>
      <c r="D2282">
        <f>train!M2282</f>
        <v>223.7</v>
      </c>
      <c r="E2282">
        <f>train!P2282</f>
        <v>15.2</v>
      </c>
      <c r="F2282" s="4">
        <f t="shared" si="350"/>
        <v>0.50611664295874825</v>
      </c>
      <c r="G2282" s="4">
        <f t="shared" si="351"/>
        <v>0.46562760924018926</v>
      </c>
      <c r="H2282" s="4">
        <f t="shared" si="352"/>
        <v>0.46562760924018926</v>
      </c>
      <c r="I2282" s="4">
        <f t="shared" si="353"/>
        <v>0.76</v>
      </c>
      <c r="J2282">
        <f t="shared" si="355"/>
        <v>2</v>
      </c>
      <c r="K2282" t="str">
        <f>train!T2282</f>
        <v>no</v>
      </c>
      <c r="L2282">
        <f t="shared" si="356"/>
        <v>1.128143884114172</v>
      </c>
      <c r="M2282">
        <f t="shared" si="357"/>
        <v>1.1257762642964639</v>
      </c>
      <c r="N2282">
        <f t="shared" si="358"/>
        <v>1.1257762642964639</v>
      </c>
      <c r="O2282">
        <f t="shared" si="359"/>
        <v>1.1257762642964639</v>
      </c>
    </row>
    <row r="2283" spans="1:15">
      <c r="A2283">
        <f t="shared" si="354"/>
        <v>2282</v>
      </c>
      <c r="B2283">
        <f>train!G2283</f>
        <v>235.1</v>
      </c>
      <c r="C2283">
        <f>train!J2283</f>
        <v>196.8</v>
      </c>
      <c r="D2283">
        <f>train!M2283</f>
        <v>259.7</v>
      </c>
      <c r="E2283">
        <f>train!P2283</f>
        <v>7</v>
      </c>
      <c r="F2283" s="4">
        <f t="shared" si="350"/>
        <v>0.66884779516358461</v>
      </c>
      <c r="G2283" s="4">
        <f t="shared" si="351"/>
        <v>0.54773170052880604</v>
      </c>
      <c r="H2283" s="4">
        <f t="shared" si="352"/>
        <v>0.54773170052880604</v>
      </c>
      <c r="I2283" s="4">
        <f t="shared" si="353"/>
        <v>0.35</v>
      </c>
      <c r="J2283">
        <f t="shared" si="355"/>
        <v>2</v>
      </c>
      <c r="K2283" t="str">
        <f>train!T2283</f>
        <v>no</v>
      </c>
      <c r="L2283">
        <f t="shared" si="356"/>
        <v>1.128143884114172</v>
      </c>
      <c r="M2283">
        <f t="shared" si="357"/>
        <v>1.081608711421808</v>
      </c>
      <c r="N2283">
        <f t="shared" si="358"/>
        <v>1.081608711421808</v>
      </c>
      <c r="O2283">
        <f t="shared" si="359"/>
        <v>1.081608711421808</v>
      </c>
    </row>
    <row r="2284" spans="1:15">
      <c r="A2284">
        <f t="shared" si="354"/>
        <v>2283</v>
      </c>
      <c r="B2284">
        <f>train!G2284</f>
        <v>186.8</v>
      </c>
      <c r="C2284">
        <f>train!J2284</f>
        <v>173.7</v>
      </c>
      <c r="D2284">
        <f>train!M2284</f>
        <v>250.9</v>
      </c>
      <c r="E2284">
        <f>train!P2284</f>
        <v>9.6999999999999993</v>
      </c>
      <c r="F2284" s="4">
        <f t="shared" si="350"/>
        <v>0.53143669985775255</v>
      </c>
      <c r="G2284" s="4">
        <f t="shared" si="351"/>
        <v>0.48344002226551624</v>
      </c>
      <c r="H2284" s="4">
        <f t="shared" si="352"/>
        <v>0.48344002226551624</v>
      </c>
      <c r="I2284" s="4">
        <f t="shared" si="353"/>
        <v>0.48499999999999999</v>
      </c>
      <c r="J2284">
        <f t="shared" si="355"/>
        <v>2</v>
      </c>
      <c r="K2284" t="str">
        <f>train!T2284</f>
        <v>no</v>
      </c>
      <c r="L2284">
        <f t="shared" si="356"/>
        <v>1.128143884114172</v>
      </c>
      <c r="M2284">
        <f t="shared" si="357"/>
        <v>0.99251119702090251</v>
      </c>
      <c r="N2284">
        <f t="shared" si="358"/>
        <v>0.99251119702090251</v>
      </c>
      <c r="O2284">
        <f t="shared" si="359"/>
        <v>0.99251119702090251</v>
      </c>
    </row>
    <row r="2285" spans="1:15">
      <c r="A2285">
        <f t="shared" si="354"/>
        <v>2284</v>
      </c>
      <c r="B2285">
        <f>train!G2285</f>
        <v>268.39999999999998</v>
      </c>
      <c r="C2285">
        <f>train!J2285</f>
        <v>174.4</v>
      </c>
      <c r="D2285">
        <f>train!M2285</f>
        <v>193.5</v>
      </c>
      <c r="E2285">
        <f>train!P2285</f>
        <v>11.6</v>
      </c>
      <c r="F2285" s="4">
        <f t="shared" si="350"/>
        <v>0.76358463726884773</v>
      </c>
      <c r="G2285" s="4">
        <f t="shared" si="351"/>
        <v>0.48538825494016141</v>
      </c>
      <c r="H2285" s="4">
        <f t="shared" si="352"/>
        <v>0.48538825494016141</v>
      </c>
      <c r="I2285" s="4">
        <f t="shared" si="353"/>
        <v>0.57999999999999996</v>
      </c>
      <c r="J2285">
        <f t="shared" si="355"/>
        <v>1</v>
      </c>
      <c r="K2285" t="str">
        <f>train!T2285</f>
        <v>no</v>
      </c>
      <c r="L2285">
        <f t="shared" si="356"/>
        <v>1.128143884114172</v>
      </c>
      <c r="M2285">
        <f t="shared" si="357"/>
        <v>1.1792646074315587</v>
      </c>
      <c r="N2285">
        <f t="shared" si="358"/>
        <v>1.1792646074315587</v>
      </c>
      <c r="O2285">
        <f t="shared" si="359"/>
        <v>1.1792646074315587</v>
      </c>
    </row>
    <row r="2286" spans="1:15">
      <c r="A2286">
        <f t="shared" si="354"/>
        <v>2285</v>
      </c>
      <c r="B2286">
        <f>train!G2286</f>
        <v>192.1</v>
      </c>
      <c r="C2286">
        <f>train!J2286</f>
        <v>249.8</v>
      </c>
      <c r="D2286">
        <f>train!M2286</f>
        <v>132.6</v>
      </c>
      <c r="E2286">
        <f>train!P2286</f>
        <v>7.3</v>
      </c>
      <c r="F2286" s="4">
        <f t="shared" si="350"/>
        <v>0.54651493598862022</v>
      </c>
      <c r="G2286" s="4">
        <f t="shared" si="351"/>
        <v>0.69524074589479545</v>
      </c>
      <c r="H2286" s="4">
        <f t="shared" si="352"/>
        <v>0.69524074589479545</v>
      </c>
      <c r="I2286" s="4">
        <f t="shared" si="353"/>
        <v>0.36499999999999999</v>
      </c>
      <c r="J2286">
        <f t="shared" si="355"/>
        <v>1</v>
      </c>
      <c r="K2286" t="str">
        <f>train!T2286</f>
        <v>no</v>
      </c>
      <c r="L2286">
        <f t="shared" si="356"/>
        <v>1.128143884114172</v>
      </c>
      <c r="M2286">
        <f t="shared" si="357"/>
        <v>1.1826339098653262</v>
      </c>
      <c r="N2286">
        <f t="shared" si="358"/>
        <v>1.1826339098653262</v>
      </c>
      <c r="O2286">
        <f t="shared" si="359"/>
        <v>1.1826339098653262</v>
      </c>
    </row>
    <row r="2287" spans="1:15">
      <c r="A2287">
        <f t="shared" si="354"/>
        <v>2286</v>
      </c>
      <c r="B2287">
        <f>train!G2287</f>
        <v>240.7</v>
      </c>
      <c r="C2287">
        <f>train!J2287</f>
        <v>269.39999999999998</v>
      </c>
      <c r="D2287">
        <f>train!M2287</f>
        <v>187.1</v>
      </c>
      <c r="E2287">
        <f>train!P2287</f>
        <v>10.1</v>
      </c>
      <c r="F2287" s="4">
        <f t="shared" si="350"/>
        <v>0.68477951635846368</v>
      </c>
      <c r="G2287" s="4">
        <f t="shared" si="351"/>
        <v>0.74979126078485936</v>
      </c>
      <c r="H2287" s="4">
        <f t="shared" si="352"/>
        <v>0.74979126078485936</v>
      </c>
      <c r="I2287" s="4">
        <f t="shared" si="353"/>
        <v>0.505</v>
      </c>
      <c r="J2287">
        <f t="shared" si="355"/>
        <v>1</v>
      </c>
      <c r="K2287" t="str">
        <f>train!T2287</f>
        <v>yes</v>
      </c>
      <c r="L2287">
        <f t="shared" si="356"/>
        <v>1.128143884114172</v>
      </c>
      <c r="M2287">
        <f t="shared" si="357"/>
        <v>1.3595300127333818</v>
      </c>
      <c r="N2287">
        <f t="shared" si="358"/>
        <v>1.3595300127333818</v>
      </c>
      <c r="O2287">
        <f t="shared" si="359"/>
        <v>1.3595300127333818</v>
      </c>
    </row>
    <row r="2288" spans="1:15">
      <c r="A2288">
        <f t="shared" si="354"/>
        <v>2287</v>
      </c>
      <c r="B2288">
        <f>train!G2288</f>
        <v>179.9</v>
      </c>
      <c r="C2288">
        <f>train!J2288</f>
        <v>149.80000000000001</v>
      </c>
      <c r="D2288">
        <f>train!M2288</f>
        <v>168.2</v>
      </c>
      <c r="E2288">
        <f>train!P2288</f>
        <v>9.8000000000000007</v>
      </c>
      <c r="F2288" s="4">
        <f t="shared" si="350"/>
        <v>0.51180654338549081</v>
      </c>
      <c r="G2288" s="4">
        <f t="shared" si="351"/>
        <v>0.41692179237406068</v>
      </c>
      <c r="H2288" s="4">
        <f t="shared" si="352"/>
        <v>0.41692179237406068</v>
      </c>
      <c r="I2288" s="4">
        <f t="shared" si="353"/>
        <v>0.49000000000000005</v>
      </c>
      <c r="J2288">
        <f t="shared" si="355"/>
        <v>2</v>
      </c>
      <c r="K2288" t="str">
        <f>train!T2288</f>
        <v>no</v>
      </c>
      <c r="L2288">
        <f t="shared" si="356"/>
        <v>1.128143884114172</v>
      </c>
      <c r="M2288">
        <f t="shared" si="357"/>
        <v>0.92178820765130365</v>
      </c>
      <c r="N2288">
        <f t="shared" si="358"/>
        <v>0.92178820765130365</v>
      </c>
      <c r="O2288">
        <f t="shared" si="359"/>
        <v>0.92178820765130365</v>
      </c>
    </row>
    <row r="2289" spans="1:15">
      <c r="A2289">
        <f t="shared" si="354"/>
        <v>2288</v>
      </c>
      <c r="B2289">
        <f>train!G2289</f>
        <v>175.8</v>
      </c>
      <c r="C2289">
        <f>train!J2289</f>
        <v>274.3</v>
      </c>
      <c r="D2289">
        <f>train!M2289</f>
        <v>226.6</v>
      </c>
      <c r="E2289">
        <f>train!P2289</f>
        <v>12.4</v>
      </c>
      <c r="F2289" s="4">
        <f t="shared" si="350"/>
        <v>0.5001422475106686</v>
      </c>
      <c r="G2289" s="4">
        <f t="shared" si="351"/>
        <v>0.76342888950737542</v>
      </c>
      <c r="H2289" s="4">
        <f t="shared" si="352"/>
        <v>0.76342888950737542</v>
      </c>
      <c r="I2289" s="4">
        <f t="shared" si="353"/>
        <v>0.62</v>
      </c>
      <c r="J2289">
        <f t="shared" si="355"/>
        <v>1</v>
      </c>
      <c r="K2289" t="str">
        <f>train!T2289</f>
        <v>no</v>
      </c>
      <c r="L2289">
        <f t="shared" si="356"/>
        <v>1.128143884114172</v>
      </c>
      <c r="M2289">
        <f t="shared" si="357"/>
        <v>1.3417114467775668</v>
      </c>
      <c r="N2289">
        <f t="shared" si="358"/>
        <v>1.3417114467775668</v>
      </c>
      <c r="O2289">
        <f t="shared" si="359"/>
        <v>1.3417114467775668</v>
      </c>
    </row>
    <row r="2290" spans="1:15">
      <c r="A2290">
        <f t="shared" si="354"/>
        <v>2289</v>
      </c>
      <c r="B2290">
        <f>train!G2290</f>
        <v>109.4</v>
      </c>
      <c r="C2290">
        <f>train!J2290</f>
        <v>207.5</v>
      </c>
      <c r="D2290">
        <f>train!M2290</f>
        <v>135</v>
      </c>
      <c r="E2290">
        <f>train!P2290</f>
        <v>11.6</v>
      </c>
      <c r="F2290" s="4">
        <f t="shared" si="350"/>
        <v>0.3112375533428165</v>
      </c>
      <c r="G2290" s="4">
        <f t="shared" si="351"/>
        <v>0.57751182855552463</v>
      </c>
      <c r="H2290" s="4">
        <f t="shared" si="352"/>
        <v>0.57751182855552463</v>
      </c>
      <c r="I2290" s="4">
        <f t="shared" si="353"/>
        <v>0.57999999999999996</v>
      </c>
      <c r="J2290">
        <f t="shared" si="355"/>
        <v>2</v>
      </c>
      <c r="K2290" t="str">
        <f>train!T2290</f>
        <v>no</v>
      </c>
      <c r="L2290">
        <f t="shared" si="356"/>
        <v>1.128143884114172</v>
      </c>
      <c r="M2290">
        <f t="shared" si="357"/>
        <v>1.048955975650987</v>
      </c>
      <c r="N2290">
        <f t="shared" si="358"/>
        <v>1.048955975650987</v>
      </c>
      <c r="O2290">
        <f t="shared" si="359"/>
        <v>1.048955975650987</v>
      </c>
    </row>
    <row r="2291" spans="1:15">
      <c r="A2291">
        <f t="shared" si="354"/>
        <v>2290</v>
      </c>
      <c r="B2291">
        <f>train!G2291</f>
        <v>255.1</v>
      </c>
      <c r="C2291">
        <f>train!J2291</f>
        <v>230.6</v>
      </c>
      <c r="D2291">
        <f>train!M2291</f>
        <v>218</v>
      </c>
      <c r="E2291">
        <f>train!P2291</f>
        <v>8.5</v>
      </c>
      <c r="F2291" s="4">
        <f t="shared" si="350"/>
        <v>0.72574679943100995</v>
      </c>
      <c r="G2291" s="4">
        <f t="shared" si="351"/>
        <v>0.64180350681881437</v>
      </c>
      <c r="H2291" s="4">
        <f t="shared" si="352"/>
        <v>0.64180350681881437</v>
      </c>
      <c r="I2291" s="4">
        <f t="shared" si="353"/>
        <v>0.42499999999999999</v>
      </c>
      <c r="J2291">
        <f t="shared" si="355"/>
        <v>1</v>
      </c>
      <c r="K2291" t="str">
        <f>train!T2291</f>
        <v>yes</v>
      </c>
      <c r="L2291">
        <f t="shared" si="356"/>
        <v>1.128143884114172</v>
      </c>
      <c r="M2291">
        <f t="shared" si="357"/>
        <v>1.2373992482679996</v>
      </c>
      <c r="N2291">
        <f t="shared" si="358"/>
        <v>1.2373992482679996</v>
      </c>
      <c r="O2291">
        <f t="shared" si="359"/>
        <v>1.2373992482679996</v>
      </c>
    </row>
    <row r="2292" spans="1:15">
      <c r="A2292">
        <f t="shared" si="354"/>
        <v>2291</v>
      </c>
      <c r="B2292">
        <f>train!G2292</f>
        <v>208.7</v>
      </c>
      <c r="C2292">
        <f>train!J2292</f>
        <v>173.3</v>
      </c>
      <c r="D2292">
        <f>train!M2292</f>
        <v>264.7</v>
      </c>
      <c r="E2292">
        <f>train!P2292</f>
        <v>8.3000000000000007</v>
      </c>
      <c r="F2292" s="4">
        <f t="shared" si="350"/>
        <v>0.59374110953058323</v>
      </c>
      <c r="G2292" s="4">
        <f t="shared" si="351"/>
        <v>0.48232674645143336</v>
      </c>
      <c r="H2292" s="4">
        <f t="shared" si="352"/>
        <v>0.48232674645143336</v>
      </c>
      <c r="I2292" s="4">
        <f t="shared" si="353"/>
        <v>0.41500000000000004</v>
      </c>
      <c r="J2292">
        <f t="shared" si="355"/>
        <v>2</v>
      </c>
      <c r="K2292" t="str">
        <f>train!T2292</f>
        <v>no</v>
      </c>
      <c r="L2292">
        <f t="shared" si="356"/>
        <v>1.128143884114172</v>
      </c>
      <c r="M2292">
        <f t="shared" si="357"/>
        <v>0.99500335970862863</v>
      </c>
      <c r="N2292">
        <f t="shared" si="358"/>
        <v>0.99500335970862863</v>
      </c>
      <c r="O2292">
        <f t="shared" si="359"/>
        <v>0.99500335970862863</v>
      </c>
    </row>
    <row r="2293" spans="1:15">
      <c r="A2293">
        <f t="shared" si="354"/>
        <v>2292</v>
      </c>
      <c r="B2293">
        <f>train!G2293</f>
        <v>214.6</v>
      </c>
      <c r="C2293">
        <f>train!J2293</f>
        <v>96.6</v>
      </c>
      <c r="D2293">
        <f>train!M2293</f>
        <v>170.7</v>
      </c>
      <c r="E2293">
        <f>train!P2293</f>
        <v>7.9</v>
      </c>
      <c r="F2293" s="4">
        <f t="shared" si="350"/>
        <v>0.61052631578947369</v>
      </c>
      <c r="G2293" s="4">
        <f t="shared" si="351"/>
        <v>0.26885610910102975</v>
      </c>
      <c r="H2293" s="4">
        <f t="shared" si="352"/>
        <v>0.26885610910102975</v>
      </c>
      <c r="I2293" s="4">
        <f t="shared" si="353"/>
        <v>0.39500000000000002</v>
      </c>
      <c r="J2293">
        <f t="shared" si="355"/>
        <v>2</v>
      </c>
      <c r="K2293" t="str">
        <f>train!T2293</f>
        <v>no</v>
      </c>
      <c r="L2293">
        <f t="shared" si="356"/>
        <v>1.128143884114172</v>
      </c>
      <c r="M2293">
        <f t="shared" si="357"/>
        <v>0.82056967837798989</v>
      </c>
      <c r="N2293">
        <f t="shared" si="358"/>
        <v>0.82056967837798989</v>
      </c>
      <c r="O2293">
        <f t="shared" si="359"/>
        <v>0.82056967837798989</v>
      </c>
    </row>
    <row r="2294" spans="1:15">
      <c r="A2294">
        <f t="shared" si="354"/>
        <v>2293</v>
      </c>
      <c r="B2294">
        <f>train!G2294</f>
        <v>49.2</v>
      </c>
      <c r="C2294">
        <f>train!J2294</f>
        <v>143.9</v>
      </c>
      <c r="D2294">
        <f>train!M2294</f>
        <v>203</v>
      </c>
      <c r="E2294">
        <f>train!P2294</f>
        <v>12.1</v>
      </c>
      <c r="F2294" s="4">
        <f t="shared" si="350"/>
        <v>0.1399715504978663</v>
      </c>
      <c r="G2294" s="4">
        <f t="shared" si="351"/>
        <v>0.40050097411633734</v>
      </c>
      <c r="H2294" s="4">
        <f t="shared" si="352"/>
        <v>0.40050097411633734</v>
      </c>
      <c r="I2294" s="4">
        <f t="shared" si="353"/>
        <v>0.60499999999999998</v>
      </c>
      <c r="J2294">
        <f t="shared" si="355"/>
        <v>2</v>
      </c>
      <c r="K2294" t="str">
        <f>train!T2294</f>
        <v>no</v>
      </c>
      <c r="L2294">
        <f t="shared" si="356"/>
        <v>1.128143884114172</v>
      </c>
      <c r="M2294">
        <f t="shared" si="357"/>
        <v>0.84048741542336425</v>
      </c>
      <c r="N2294">
        <f t="shared" si="358"/>
        <v>0.84048741542336425</v>
      </c>
      <c r="O2294">
        <f t="shared" si="359"/>
        <v>0.84048741542336425</v>
      </c>
    </row>
    <row r="2295" spans="1:15">
      <c r="A2295">
        <f t="shared" si="354"/>
        <v>2294</v>
      </c>
      <c r="B2295">
        <f>train!G2295</f>
        <v>141.30000000000001</v>
      </c>
      <c r="C2295">
        <f>train!J2295</f>
        <v>134.9</v>
      </c>
      <c r="D2295">
        <f>train!M2295</f>
        <v>227.5</v>
      </c>
      <c r="E2295">
        <f>train!P2295</f>
        <v>11.2</v>
      </c>
      <c r="F2295" s="4">
        <f t="shared" si="350"/>
        <v>0.40199146514935991</v>
      </c>
      <c r="G2295" s="4">
        <f t="shared" si="351"/>
        <v>0.3754522682994712</v>
      </c>
      <c r="H2295" s="4">
        <f t="shared" si="352"/>
        <v>0.3754522682994712</v>
      </c>
      <c r="I2295" s="4">
        <f t="shared" si="353"/>
        <v>0.55999999999999994</v>
      </c>
      <c r="J2295">
        <f t="shared" si="355"/>
        <v>2</v>
      </c>
      <c r="K2295" t="str">
        <f>train!T2295</f>
        <v>no</v>
      </c>
      <c r="L2295">
        <f t="shared" si="356"/>
        <v>1.128143884114172</v>
      </c>
      <c r="M2295">
        <f t="shared" si="357"/>
        <v>0.87012984639958491</v>
      </c>
      <c r="N2295">
        <f t="shared" si="358"/>
        <v>0.87012984639958491</v>
      </c>
      <c r="O2295">
        <f t="shared" si="359"/>
        <v>0.87012984639958491</v>
      </c>
    </row>
    <row r="2296" spans="1:15">
      <c r="A2296">
        <f t="shared" si="354"/>
        <v>2295</v>
      </c>
      <c r="B2296">
        <f>train!G2296</f>
        <v>253.2</v>
      </c>
      <c r="C2296">
        <f>train!J2296</f>
        <v>237.9</v>
      </c>
      <c r="D2296">
        <f>train!M2296</f>
        <v>154.30000000000001</v>
      </c>
      <c r="E2296">
        <f>train!P2296</f>
        <v>9.6999999999999993</v>
      </c>
      <c r="F2296" s="4">
        <f t="shared" si="350"/>
        <v>0.72034139402560449</v>
      </c>
      <c r="G2296" s="4">
        <f t="shared" si="351"/>
        <v>0.66212079042582794</v>
      </c>
      <c r="H2296" s="4">
        <f t="shared" si="352"/>
        <v>0.66212079042582794</v>
      </c>
      <c r="I2296" s="4">
        <f t="shared" si="353"/>
        <v>0.48499999999999999</v>
      </c>
      <c r="J2296">
        <f t="shared" si="355"/>
        <v>1</v>
      </c>
      <c r="K2296" t="str">
        <f>train!T2296</f>
        <v>no</v>
      </c>
      <c r="L2296">
        <f t="shared" si="356"/>
        <v>1.128143884114172</v>
      </c>
      <c r="M2296">
        <f t="shared" si="357"/>
        <v>1.2770765858690689</v>
      </c>
      <c r="N2296">
        <f t="shared" si="358"/>
        <v>1.2770765858690689</v>
      </c>
      <c r="O2296">
        <f t="shared" si="359"/>
        <v>1.2770765858690689</v>
      </c>
    </row>
    <row r="2297" spans="1:15">
      <c r="A2297">
        <f t="shared" si="354"/>
        <v>2296</v>
      </c>
      <c r="B2297">
        <f>train!G2297</f>
        <v>206</v>
      </c>
      <c r="C2297">
        <f>train!J2297</f>
        <v>198.1</v>
      </c>
      <c r="D2297">
        <f>train!M2297</f>
        <v>135.9</v>
      </c>
      <c r="E2297">
        <f>train!P2297</f>
        <v>13.2</v>
      </c>
      <c r="F2297" s="4">
        <f t="shared" si="350"/>
        <v>0.58605974395448079</v>
      </c>
      <c r="G2297" s="4">
        <f t="shared" si="351"/>
        <v>0.55134984692457556</v>
      </c>
      <c r="H2297" s="4">
        <f t="shared" si="352"/>
        <v>0.55134984692457556</v>
      </c>
      <c r="I2297" s="4">
        <f t="shared" si="353"/>
        <v>0.65999999999999992</v>
      </c>
      <c r="J2297">
        <f t="shared" si="355"/>
        <v>1</v>
      </c>
      <c r="K2297" t="str">
        <f>train!T2297</f>
        <v>no</v>
      </c>
      <c r="L2297">
        <f t="shared" si="356"/>
        <v>1.128143884114172</v>
      </c>
      <c r="M2297">
        <f t="shared" si="357"/>
        <v>1.1777263395591937</v>
      </c>
      <c r="N2297">
        <f t="shared" si="358"/>
        <v>1.1777263395591937</v>
      </c>
      <c r="O2297">
        <f t="shared" si="359"/>
        <v>1.1777263395591937</v>
      </c>
    </row>
    <row r="2298" spans="1:15">
      <c r="A2298">
        <f t="shared" si="354"/>
        <v>2297</v>
      </c>
      <c r="B2298">
        <f>train!G2298</f>
        <v>71.2</v>
      </c>
      <c r="C2298">
        <f>train!J2298</f>
        <v>124.7</v>
      </c>
      <c r="D2298">
        <f>train!M2298</f>
        <v>155.5</v>
      </c>
      <c r="E2298">
        <f>train!P2298</f>
        <v>11.7</v>
      </c>
      <c r="F2298" s="4">
        <f t="shared" si="350"/>
        <v>0.20256045519203414</v>
      </c>
      <c r="G2298" s="4">
        <f t="shared" si="351"/>
        <v>0.34706373504035626</v>
      </c>
      <c r="H2298" s="4">
        <f t="shared" si="352"/>
        <v>0.34706373504035626</v>
      </c>
      <c r="I2298" s="4">
        <f t="shared" si="353"/>
        <v>0.58499999999999996</v>
      </c>
      <c r="J2298">
        <f t="shared" si="355"/>
        <v>2</v>
      </c>
      <c r="K2298" t="str">
        <f>train!T2298</f>
        <v>no</v>
      </c>
      <c r="L2298">
        <f t="shared" si="356"/>
        <v>1.128143884114172</v>
      </c>
      <c r="M2298">
        <f t="shared" si="357"/>
        <v>0.79003937266944435</v>
      </c>
      <c r="N2298">
        <f t="shared" si="358"/>
        <v>0.79003937266944435</v>
      </c>
      <c r="O2298">
        <f t="shared" si="359"/>
        <v>0.79003937266944435</v>
      </c>
    </row>
    <row r="2299" spans="1:15">
      <c r="A2299">
        <f t="shared" si="354"/>
        <v>2298</v>
      </c>
      <c r="B2299">
        <f>train!G2299</f>
        <v>261.8</v>
      </c>
      <c r="C2299">
        <f>train!J2299</f>
        <v>245</v>
      </c>
      <c r="D2299">
        <f>train!M2299</f>
        <v>202.1</v>
      </c>
      <c r="E2299">
        <f>train!P2299</f>
        <v>14.7</v>
      </c>
      <c r="F2299" s="4">
        <f t="shared" si="350"/>
        <v>0.7448079658605975</v>
      </c>
      <c r="G2299" s="4">
        <f t="shared" si="351"/>
        <v>0.6818814361258001</v>
      </c>
      <c r="H2299" s="4">
        <f t="shared" si="352"/>
        <v>0.6818814361258001</v>
      </c>
      <c r="I2299" s="4">
        <f t="shared" si="353"/>
        <v>0.73499999999999999</v>
      </c>
      <c r="J2299">
        <f t="shared" si="355"/>
        <v>1</v>
      </c>
      <c r="K2299" t="str">
        <f>train!T2299</f>
        <v>yes</v>
      </c>
      <c r="L2299">
        <f t="shared" si="356"/>
        <v>1.128143884114172</v>
      </c>
      <c r="M2299">
        <f t="shared" si="357"/>
        <v>1.4229857665751151</v>
      </c>
      <c r="N2299">
        <f t="shared" si="358"/>
        <v>1.4229857665751151</v>
      </c>
      <c r="O2299">
        <f t="shared" si="359"/>
        <v>1.4229857665751151</v>
      </c>
    </row>
    <row r="2300" spans="1:15">
      <c r="A2300">
        <f t="shared" si="354"/>
        <v>2299</v>
      </c>
      <c r="B2300">
        <f>train!G2300</f>
        <v>191.3</v>
      </c>
      <c r="C2300">
        <f>train!J2300</f>
        <v>261.5</v>
      </c>
      <c r="D2300">
        <f>train!M2300</f>
        <v>182.3</v>
      </c>
      <c r="E2300">
        <f>train!P2300</f>
        <v>10</v>
      </c>
      <c r="F2300" s="4">
        <f t="shared" si="350"/>
        <v>0.54423897581792324</v>
      </c>
      <c r="G2300" s="4">
        <f t="shared" si="351"/>
        <v>0.72780406345672133</v>
      </c>
      <c r="H2300" s="4">
        <f t="shared" si="352"/>
        <v>0.72780406345672133</v>
      </c>
      <c r="I2300" s="4">
        <f t="shared" si="353"/>
        <v>0.5</v>
      </c>
      <c r="J2300">
        <f t="shared" si="355"/>
        <v>1</v>
      </c>
      <c r="K2300" t="str">
        <f>train!T2300</f>
        <v>no</v>
      </c>
      <c r="L2300">
        <f t="shared" si="356"/>
        <v>1.128143884114172</v>
      </c>
      <c r="M2300">
        <f t="shared" si="357"/>
        <v>1.2671201886038959</v>
      </c>
      <c r="N2300">
        <f t="shared" si="358"/>
        <v>1.2671201886038959</v>
      </c>
      <c r="O2300">
        <f t="shared" si="359"/>
        <v>1.2671201886038959</v>
      </c>
    </row>
    <row r="2301" spans="1:15">
      <c r="A2301">
        <f t="shared" si="354"/>
        <v>2300</v>
      </c>
      <c r="B2301">
        <f>train!G2301</f>
        <v>133.30000000000001</v>
      </c>
      <c r="C2301">
        <f>train!J2301</f>
        <v>255.5</v>
      </c>
      <c r="D2301">
        <f>train!M2301</f>
        <v>228.6</v>
      </c>
      <c r="E2301">
        <f>train!P2301</f>
        <v>11.6</v>
      </c>
      <c r="F2301" s="4">
        <f t="shared" si="350"/>
        <v>0.37923186344238979</v>
      </c>
      <c r="G2301" s="4">
        <f t="shared" si="351"/>
        <v>0.71110492624547728</v>
      </c>
      <c r="H2301" s="4">
        <f t="shared" si="352"/>
        <v>0.71110492624547728</v>
      </c>
      <c r="I2301" s="4">
        <f t="shared" si="353"/>
        <v>0.57999999999999996</v>
      </c>
      <c r="J2301">
        <f t="shared" si="355"/>
        <v>1</v>
      </c>
      <c r="K2301" t="str">
        <f>train!T2301</f>
        <v>no</v>
      </c>
      <c r="L2301">
        <f t="shared" si="356"/>
        <v>1.128143884114172</v>
      </c>
      <c r="M2301">
        <f t="shared" si="357"/>
        <v>1.22129326474486</v>
      </c>
      <c r="N2301">
        <f t="shared" si="358"/>
        <v>1.22129326474486</v>
      </c>
      <c r="O2301">
        <f t="shared" si="359"/>
        <v>1.22129326474486</v>
      </c>
    </row>
    <row r="2302" spans="1:15">
      <c r="A2302">
        <f t="shared" si="354"/>
        <v>2301</v>
      </c>
      <c r="B2302">
        <f>train!G2302</f>
        <v>183.6</v>
      </c>
      <c r="C2302">
        <f>train!J2302</f>
        <v>203.8</v>
      </c>
      <c r="D2302">
        <f>train!M2302</f>
        <v>166.9</v>
      </c>
      <c r="E2302">
        <f>train!P2302</f>
        <v>6</v>
      </c>
      <c r="F2302" s="4">
        <f t="shared" si="350"/>
        <v>0.52233285917496441</v>
      </c>
      <c r="G2302" s="4">
        <f t="shared" si="351"/>
        <v>0.56721402727525749</v>
      </c>
      <c r="H2302" s="4">
        <f t="shared" si="352"/>
        <v>0.56721402727525749</v>
      </c>
      <c r="I2302" s="4">
        <f t="shared" si="353"/>
        <v>0.3</v>
      </c>
      <c r="J2302">
        <f t="shared" si="355"/>
        <v>2</v>
      </c>
      <c r="K2302" t="str">
        <f>train!T2302</f>
        <v>no</v>
      </c>
      <c r="L2302">
        <f t="shared" si="356"/>
        <v>1.128143884114172</v>
      </c>
      <c r="M2302">
        <f t="shared" si="357"/>
        <v>1.0031426225864029</v>
      </c>
      <c r="N2302">
        <f t="shared" si="358"/>
        <v>1.0031426225864029</v>
      </c>
      <c r="O2302">
        <f t="shared" si="359"/>
        <v>1.0031426225864029</v>
      </c>
    </row>
    <row r="2303" spans="1:15">
      <c r="A2303">
        <f t="shared" si="354"/>
        <v>2302</v>
      </c>
      <c r="B2303">
        <f>train!G2303</f>
        <v>155.19999999999999</v>
      </c>
      <c r="C2303">
        <f>train!J2303</f>
        <v>195.5</v>
      </c>
      <c r="D2303">
        <f>train!M2303</f>
        <v>170.1</v>
      </c>
      <c r="E2303">
        <f>train!P2303</f>
        <v>15.4</v>
      </c>
      <c r="F2303" s="4">
        <f t="shared" si="350"/>
        <v>0.44153627311522048</v>
      </c>
      <c r="G2303" s="4">
        <f t="shared" si="351"/>
        <v>0.54411355413303641</v>
      </c>
      <c r="H2303" s="4">
        <f t="shared" si="352"/>
        <v>0.54411355413303641</v>
      </c>
      <c r="I2303" s="4">
        <f t="shared" si="353"/>
        <v>0.77</v>
      </c>
      <c r="J2303">
        <f t="shared" si="355"/>
        <v>1</v>
      </c>
      <c r="K2303" t="str">
        <f>train!T2303</f>
        <v>no</v>
      </c>
      <c r="L2303">
        <f t="shared" si="356"/>
        <v>1.128143884114172</v>
      </c>
      <c r="M2303">
        <f t="shared" si="357"/>
        <v>1.1747226907057886</v>
      </c>
      <c r="N2303">
        <f t="shared" si="358"/>
        <v>1.1747226907057886</v>
      </c>
      <c r="O2303">
        <f t="shared" si="359"/>
        <v>1.1747226907057886</v>
      </c>
    </row>
    <row r="2304" spans="1:15">
      <c r="A2304">
        <f t="shared" si="354"/>
        <v>2303</v>
      </c>
      <c r="B2304">
        <f>train!G2304</f>
        <v>283.10000000000002</v>
      </c>
      <c r="C2304">
        <f>train!J2304</f>
        <v>185.4</v>
      </c>
      <c r="D2304">
        <f>train!M2304</f>
        <v>312.8</v>
      </c>
      <c r="E2304">
        <f>train!P2304</f>
        <v>6.1</v>
      </c>
      <c r="F2304" s="4">
        <f t="shared" si="350"/>
        <v>0.80540540540540551</v>
      </c>
      <c r="G2304" s="4">
        <f t="shared" si="351"/>
        <v>0.51600333982744229</v>
      </c>
      <c r="H2304" s="4">
        <f t="shared" si="352"/>
        <v>0.51600333982744229</v>
      </c>
      <c r="I2304" s="4">
        <f t="shared" si="353"/>
        <v>0.30499999999999999</v>
      </c>
      <c r="J2304">
        <f t="shared" si="355"/>
        <v>1</v>
      </c>
      <c r="K2304" t="str">
        <f>train!T2304</f>
        <v>no</v>
      </c>
      <c r="L2304">
        <f t="shared" si="356"/>
        <v>1.128143884114172</v>
      </c>
      <c r="M2304">
        <f t="shared" si="357"/>
        <v>1.1288143162107731</v>
      </c>
      <c r="N2304">
        <f t="shared" si="358"/>
        <v>1.1288143162107731</v>
      </c>
      <c r="O2304">
        <f t="shared" si="359"/>
        <v>1.1288143162107731</v>
      </c>
    </row>
    <row r="2305" spans="1:15">
      <c r="A2305">
        <f t="shared" si="354"/>
        <v>2304</v>
      </c>
      <c r="B2305">
        <f>train!G2305</f>
        <v>186.5</v>
      </c>
      <c r="C2305">
        <f>train!J2305</f>
        <v>178</v>
      </c>
      <c r="D2305">
        <f>train!M2305</f>
        <v>215.6</v>
      </c>
      <c r="E2305">
        <f>train!P2305</f>
        <v>12.1</v>
      </c>
      <c r="F2305" s="4">
        <f t="shared" si="350"/>
        <v>0.53058321479374115</v>
      </c>
      <c r="G2305" s="4">
        <f t="shared" si="351"/>
        <v>0.49540773726690784</v>
      </c>
      <c r="H2305" s="4">
        <f t="shared" si="352"/>
        <v>0.49540773726690784</v>
      </c>
      <c r="I2305" s="4">
        <f t="shared" si="353"/>
        <v>0.60499999999999998</v>
      </c>
      <c r="J2305">
        <f t="shared" si="355"/>
        <v>2</v>
      </c>
      <c r="K2305" t="str">
        <f>train!T2305</f>
        <v>no</v>
      </c>
      <c r="L2305">
        <f t="shared" si="356"/>
        <v>1.128143884114172</v>
      </c>
      <c r="M2305">
        <f t="shared" si="357"/>
        <v>1.066958855864975</v>
      </c>
      <c r="N2305">
        <f t="shared" si="358"/>
        <v>1.066958855864975</v>
      </c>
      <c r="O2305">
        <f t="shared" si="359"/>
        <v>1.066958855864975</v>
      </c>
    </row>
    <row r="2306" spans="1:15">
      <c r="A2306">
        <f t="shared" si="354"/>
        <v>2305</v>
      </c>
      <c r="B2306">
        <f>train!G2306</f>
        <v>163.30000000000001</v>
      </c>
      <c r="C2306">
        <f>train!J2306</f>
        <v>136</v>
      </c>
      <c r="D2306">
        <f>train!M2306</f>
        <v>249.1</v>
      </c>
      <c r="E2306">
        <f>train!P2306</f>
        <v>4.3</v>
      </c>
      <c r="F2306" s="4">
        <f t="shared" ref="F2306:F2369" si="360">(B2306-$W$3)/($W$2-$W$3)</f>
        <v>0.4645803698435278</v>
      </c>
      <c r="G2306" s="4">
        <f t="shared" ref="G2306:G2369" si="361">(C2306-$W$5)/($W$4-$W$5)</f>
        <v>0.37851377678819925</v>
      </c>
      <c r="H2306" s="4">
        <f t="shared" ref="H2306:H2369" si="362">(C2306-$W$5)/($W$4-$W$5)</f>
        <v>0.37851377678819925</v>
      </c>
      <c r="I2306" s="4">
        <f t="shared" ref="I2306:I2369" si="363">(E2306-$W$9)/($W$8-$W$9)</f>
        <v>0.215</v>
      </c>
      <c r="J2306">
        <f t="shared" si="355"/>
        <v>2</v>
      </c>
      <c r="K2306" t="str">
        <f>train!T2306</f>
        <v>no</v>
      </c>
      <c r="L2306">
        <f t="shared" si="356"/>
        <v>1.128143884114172</v>
      </c>
      <c r="M2306">
        <f t="shared" si="357"/>
        <v>0.74067893076614677</v>
      </c>
      <c r="N2306">
        <f t="shared" si="358"/>
        <v>0.74067893076614677</v>
      </c>
      <c r="O2306">
        <f t="shared" si="359"/>
        <v>0.74067893076614677</v>
      </c>
    </row>
    <row r="2307" spans="1:15">
      <c r="A2307">
        <f t="shared" ref="A2307:A2370" si="364">ROW()-1</f>
        <v>2306</v>
      </c>
      <c r="B2307">
        <f>train!G2307</f>
        <v>203.4</v>
      </c>
      <c r="C2307">
        <f>train!J2307</f>
        <v>182.9</v>
      </c>
      <c r="D2307">
        <f>train!M2307</f>
        <v>213.7</v>
      </c>
      <c r="E2307">
        <f>train!P2307</f>
        <v>13.8</v>
      </c>
      <c r="F2307" s="4">
        <f t="shared" si="360"/>
        <v>0.57866287339971556</v>
      </c>
      <c r="G2307" s="4">
        <f t="shared" si="361"/>
        <v>0.50904536598942385</v>
      </c>
      <c r="H2307" s="4">
        <f t="shared" si="362"/>
        <v>0.50904536598942385</v>
      </c>
      <c r="I2307" s="4">
        <f t="shared" si="363"/>
        <v>0.69000000000000006</v>
      </c>
      <c r="J2307">
        <f t="shared" ref="J2307:J2370" si="365">MATCH(MIN(L2307:O2307),L2307:O2307,0)</f>
        <v>1</v>
      </c>
      <c r="K2307" t="str">
        <f>train!T2307</f>
        <v>no</v>
      </c>
      <c r="L2307">
        <f t="shared" ref="L2307:L2370" si="366">SQRT(($F$2-$Z$3)^2+($G$2-$AA$3)^2+($H$2-$AB$3)^2+($I$2-$AC$3)^2)</f>
        <v>1.128143884114172</v>
      </c>
      <c r="M2307">
        <f t="shared" ref="M2307:M2370" si="367">SQRT((F2307-$Z$4)^2+(G2307-$AA$4)^2+(H2307-$AB$4)^2+(I2307-$AC$4)^2)</f>
        <v>1.1529115709029154</v>
      </c>
      <c r="N2307">
        <f t="shared" ref="N2307:N2370" si="368">SQRT((F2307-$Z$5)^2+(G2307-$AA$5)^2+(H2307-$AB$5)^2+(I2307-$AC$5)^2)</f>
        <v>1.1529115709029154</v>
      </c>
      <c r="O2307">
        <f t="shared" ref="O2307:O2370" si="369">SQRT((F2307-$Z$6)^2+(G2307-$AA$6)^2+(H2307-$AB$6)^2+(I2307-$AC$6)^2)</f>
        <v>1.1529115709029154</v>
      </c>
    </row>
    <row r="2308" spans="1:15">
      <c r="A2308">
        <f t="shared" si="364"/>
        <v>2307</v>
      </c>
      <c r="B2308">
        <f>train!G2308</f>
        <v>178.1</v>
      </c>
      <c r="C2308">
        <f>train!J2308</f>
        <v>212.8</v>
      </c>
      <c r="D2308">
        <f>train!M2308</f>
        <v>226.3</v>
      </c>
      <c r="E2308">
        <f>train!P2308</f>
        <v>10</v>
      </c>
      <c r="F2308" s="4">
        <f t="shared" si="360"/>
        <v>0.50668563300142244</v>
      </c>
      <c r="G2308" s="4">
        <f t="shared" si="361"/>
        <v>0.59226273309212363</v>
      </c>
      <c r="H2308" s="4">
        <f t="shared" si="362"/>
        <v>0.59226273309212363</v>
      </c>
      <c r="I2308" s="4">
        <f t="shared" si="363"/>
        <v>0.5</v>
      </c>
      <c r="J2308">
        <f t="shared" si="365"/>
        <v>2</v>
      </c>
      <c r="K2308" t="str">
        <f>train!T2308</f>
        <v>no</v>
      </c>
      <c r="L2308">
        <f t="shared" si="366"/>
        <v>1.128143884114172</v>
      </c>
      <c r="M2308">
        <f t="shared" si="367"/>
        <v>1.0992181861257373</v>
      </c>
      <c r="N2308">
        <f t="shared" si="368"/>
        <v>1.0992181861257373</v>
      </c>
      <c r="O2308">
        <f t="shared" si="369"/>
        <v>1.0992181861257373</v>
      </c>
    </row>
    <row r="2309" spans="1:15">
      <c r="A2309">
        <f t="shared" si="364"/>
        <v>2308</v>
      </c>
      <c r="B2309">
        <f>train!G2309</f>
        <v>195.9</v>
      </c>
      <c r="C2309">
        <f>train!J2309</f>
        <v>89.1</v>
      </c>
      <c r="D2309">
        <f>train!M2309</f>
        <v>302.2</v>
      </c>
      <c r="E2309">
        <f>train!P2309</f>
        <v>10.3</v>
      </c>
      <c r="F2309" s="4">
        <f t="shared" si="360"/>
        <v>0.55732574679943103</v>
      </c>
      <c r="G2309" s="4">
        <f t="shared" si="361"/>
        <v>0.24798218758697466</v>
      </c>
      <c r="H2309" s="4">
        <f t="shared" si="362"/>
        <v>0.24798218758697466</v>
      </c>
      <c r="I2309" s="4">
        <f t="shared" si="363"/>
        <v>0.51500000000000001</v>
      </c>
      <c r="J2309">
        <f t="shared" si="365"/>
        <v>2</v>
      </c>
      <c r="K2309" t="str">
        <f>train!T2309</f>
        <v>no</v>
      </c>
      <c r="L2309">
        <f t="shared" si="366"/>
        <v>1.128143884114172</v>
      </c>
      <c r="M2309">
        <f t="shared" si="367"/>
        <v>0.83595892169794228</v>
      </c>
      <c r="N2309">
        <f t="shared" si="368"/>
        <v>0.83595892169794228</v>
      </c>
      <c r="O2309">
        <f t="shared" si="369"/>
        <v>0.83595892169794228</v>
      </c>
    </row>
    <row r="2310" spans="1:15">
      <c r="A2310">
        <f t="shared" si="364"/>
        <v>2309</v>
      </c>
      <c r="B2310">
        <f>train!G2310</f>
        <v>114.1</v>
      </c>
      <c r="C2310">
        <f>train!J2310</f>
        <v>161.5</v>
      </c>
      <c r="D2310">
        <f>train!M2310</f>
        <v>176.3</v>
      </c>
      <c r="E2310">
        <f>train!P2310</f>
        <v>13</v>
      </c>
      <c r="F2310" s="4">
        <f t="shared" si="360"/>
        <v>0.32460881934566144</v>
      </c>
      <c r="G2310" s="4">
        <f t="shared" si="361"/>
        <v>0.44948510993598662</v>
      </c>
      <c r="H2310" s="4">
        <f t="shared" si="362"/>
        <v>0.44948510993598662</v>
      </c>
      <c r="I2310" s="4">
        <f t="shared" si="363"/>
        <v>0.65</v>
      </c>
      <c r="J2310">
        <f t="shared" si="365"/>
        <v>2</v>
      </c>
      <c r="K2310" t="str">
        <f>train!T2310</f>
        <v>no</v>
      </c>
      <c r="L2310">
        <f t="shared" si="366"/>
        <v>1.128143884114172</v>
      </c>
      <c r="M2310">
        <f t="shared" si="367"/>
        <v>0.96537278483771038</v>
      </c>
      <c r="N2310">
        <f t="shared" si="368"/>
        <v>0.96537278483771038</v>
      </c>
      <c r="O2310">
        <f t="shared" si="369"/>
        <v>0.96537278483771038</v>
      </c>
    </row>
    <row r="2311" spans="1:15">
      <c r="A2311">
        <f t="shared" si="364"/>
        <v>2310</v>
      </c>
      <c r="B2311">
        <f>train!G2311</f>
        <v>279.10000000000002</v>
      </c>
      <c r="C2311">
        <f>train!J2311</f>
        <v>180.5</v>
      </c>
      <c r="D2311">
        <f>train!M2311</f>
        <v>217.5</v>
      </c>
      <c r="E2311">
        <f>train!P2311</f>
        <v>9.5</v>
      </c>
      <c r="F2311" s="4">
        <f t="shared" si="360"/>
        <v>0.79402560455192039</v>
      </c>
      <c r="G2311" s="4">
        <f t="shared" si="361"/>
        <v>0.50236571110492623</v>
      </c>
      <c r="H2311" s="4">
        <f t="shared" si="362"/>
        <v>0.50236571110492623</v>
      </c>
      <c r="I2311" s="4">
        <f t="shared" si="363"/>
        <v>0.47499999999999998</v>
      </c>
      <c r="J2311">
        <f t="shared" si="365"/>
        <v>1</v>
      </c>
      <c r="K2311" t="str">
        <f>train!T2311</f>
        <v>yes</v>
      </c>
      <c r="L2311">
        <f t="shared" si="366"/>
        <v>1.128143884114172</v>
      </c>
      <c r="M2311">
        <f t="shared" si="367"/>
        <v>1.1665523031874563</v>
      </c>
      <c r="N2311">
        <f t="shared" si="368"/>
        <v>1.1665523031874563</v>
      </c>
      <c r="O2311">
        <f t="shared" si="369"/>
        <v>1.1665523031874563</v>
      </c>
    </row>
    <row r="2312" spans="1:15">
      <c r="A2312">
        <f t="shared" si="364"/>
        <v>2311</v>
      </c>
      <c r="B2312">
        <f>train!G2312</f>
        <v>169.3</v>
      </c>
      <c r="C2312">
        <f>train!J2312</f>
        <v>139.5</v>
      </c>
      <c r="D2312">
        <f>train!M2312</f>
        <v>197</v>
      </c>
      <c r="E2312">
        <f>train!P2312</f>
        <v>12</v>
      </c>
      <c r="F2312" s="4">
        <f t="shared" si="360"/>
        <v>0.48165007112375535</v>
      </c>
      <c r="G2312" s="4">
        <f t="shared" si="361"/>
        <v>0.38825494016142498</v>
      </c>
      <c r="H2312" s="4">
        <f t="shared" si="362"/>
        <v>0.38825494016142498</v>
      </c>
      <c r="I2312" s="4">
        <f t="shared" si="363"/>
        <v>0.6</v>
      </c>
      <c r="J2312">
        <f t="shared" si="365"/>
        <v>2</v>
      </c>
      <c r="K2312" t="str">
        <f>train!T2312</f>
        <v>no</v>
      </c>
      <c r="L2312">
        <f t="shared" si="366"/>
        <v>1.128143884114172</v>
      </c>
      <c r="M2312">
        <f t="shared" si="367"/>
        <v>0.94523573151517182</v>
      </c>
      <c r="N2312">
        <f t="shared" si="368"/>
        <v>0.94523573151517182</v>
      </c>
      <c r="O2312">
        <f t="shared" si="369"/>
        <v>0.94523573151517182</v>
      </c>
    </row>
    <row r="2313" spans="1:15">
      <c r="A2313">
        <f t="shared" si="364"/>
        <v>2312</v>
      </c>
      <c r="B2313">
        <f>train!G2313</f>
        <v>214.4</v>
      </c>
      <c r="C2313">
        <f>train!J2313</f>
        <v>138</v>
      </c>
      <c r="D2313">
        <f>train!M2313</f>
        <v>148.69999999999999</v>
      </c>
      <c r="E2313">
        <f>train!P2313</f>
        <v>9.9</v>
      </c>
      <c r="F2313" s="4">
        <f t="shared" si="360"/>
        <v>0.60995732574679939</v>
      </c>
      <c r="G2313" s="4">
        <f t="shared" si="361"/>
        <v>0.38408015585861394</v>
      </c>
      <c r="H2313" s="4">
        <f t="shared" si="362"/>
        <v>0.38408015585861394</v>
      </c>
      <c r="I2313" s="4">
        <f t="shared" si="363"/>
        <v>0.495</v>
      </c>
      <c r="J2313">
        <f t="shared" si="365"/>
        <v>2</v>
      </c>
      <c r="K2313" t="str">
        <f>train!T2313</f>
        <v>no</v>
      </c>
      <c r="L2313">
        <f t="shared" si="366"/>
        <v>1.128143884114172</v>
      </c>
      <c r="M2313">
        <f t="shared" si="367"/>
        <v>0.95504349193161964</v>
      </c>
      <c r="N2313">
        <f t="shared" si="368"/>
        <v>0.95504349193161964</v>
      </c>
      <c r="O2313">
        <f t="shared" si="369"/>
        <v>0.95504349193161964</v>
      </c>
    </row>
    <row r="2314" spans="1:15">
      <c r="A2314">
        <f t="shared" si="364"/>
        <v>2313</v>
      </c>
      <c r="B2314">
        <f>train!G2314</f>
        <v>255.8</v>
      </c>
      <c r="C2314">
        <f>train!J2314</f>
        <v>142.69999999999999</v>
      </c>
      <c r="D2314">
        <f>train!M2314</f>
        <v>181.2</v>
      </c>
      <c r="E2314">
        <f>train!P2314</f>
        <v>11.7</v>
      </c>
      <c r="F2314" s="4">
        <f t="shared" si="360"/>
        <v>0.72773826458036983</v>
      </c>
      <c r="G2314" s="4">
        <f t="shared" si="361"/>
        <v>0.39716114667408847</v>
      </c>
      <c r="H2314" s="4">
        <f t="shared" si="362"/>
        <v>0.39716114667408847</v>
      </c>
      <c r="I2314" s="4">
        <f t="shared" si="363"/>
        <v>0.58499999999999996</v>
      </c>
      <c r="J2314">
        <f t="shared" si="365"/>
        <v>2</v>
      </c>
      <c r="K2314" t="str">
        <f>train!T2314</f>
        <v>no</v>
      </c>
      <c r="L2314">
        <f t="shared" si="366"/>
        <v>1.128143884114172</v>
      </c>
      <c r="M2314">
        <f t="shared" si="367"/>
        <v>1.0896338534523429</v>
      </c>
      <c r="N2314">
        <f t="shared" si="368"/>
        <v>1.0896338534523429</v>
      </c>
      <c r="O2314">
        <f t="shared" si="369"/>
        <v>1.0896338534523429</v>
      </c>
    </row>
    <row r="2315" spans="1:15">
      <c r="A2315">
        <f t="shared" si="364"/>
        <v>2314</v>
      </c>
      <c r="B2315">
        <f>train!G2315</f>
        <v>148.19999999999999</v>
      </c>
      <c r="C2315">
        <f>train!J2315</f>
        <v>285.10000000000002</v>
      </c>
      <c r="D2315">
        <f>train!M2315</f>
        <v>166.4</v>
      </c>
      <c r="E2315">
        <f>train!P2315</f>
        <v>6.2</v>
      </c>
      <c r="F2315" s="4">
        <f t="shared" si="360"/>
        <v>0.42162162162162159</v>
      </c>
      <c r="G2315" s="4">
        <f t="shared" si="361"/>
        <v>0.79348733648761482</v>
      </c>
      <c r="H2315" s="4">
        <f t="shared" si="362"/>
        <v>0.79348733648761482</v>
      </c>
      <c r="I2315" s="4">
        <f t="shared" si="363"/>
        <v>0.31</v>
      </c>
      <c r="J2315">
        <f t="shared" si="365"/>
        <v>1</v>
      </c>
      <c r="K2315" t="str">
        <f>train!T2315</f>
        <v>no</v>
      </c>
      <c r="L2315">
        <f t="shared" si="366"/>
        <v>1.128143884114172</v>
      </c>
      <c r="M2315">
        <f t="shared" si="367"/>
        <v>1.2381878283004015</v>
      </c>
      <c r="N2315">
        <f t="shared" si="368"/>
        <v>1.2381878283004015</v>
      </c>
      <c r="O2315">
        <f t="shared" si="369"/>
        <v>1.2381878283004015</v>
      </c>
    </row>
    <row r="2316" spans="1:15">
      <c r="A2316">
        <f t="shared" si="364"/>
        <v>2315</v>
      </c>
      <c r="B2316">
        <f>train!G2316</f>
        <v>119.3</v>
      </c>
      <c r="C2316">
        <f>train!J2316</f>
        <v>223.9</v>
      </c>
      <c r="D2316">
        <f>train!M2316</f>
        <v>211.9</v>
      </c>
      <c r="E2316">
        <f>train!P2316</f>
        <v>8.6999999999999993</v>
      </c>
      <c r="F2316" s="4">
        <f t="shared" si="360"/>
        <v>0.33940256045519201</v>
      </c>
      <c r="G2316" s="4">
        <f t="shared" si="361"/>
        <v>0.62315613693292515</v>
      </c>
      <c r="H2316" s="4">
        <f t="shared" si="362"/>
        <v>0.62315613693292515</v>
      </c>
      <c r="I2316" s="4">
        <f t="shared" si="363"/>
        <v>0.43499999999999994</v>
      </c>
      <c r="J2316">
        <f t="shared" si="365"/>
        <v>2</v>
      </c>
      <c r="K2316" t="str">
        <f>train!T2316</f>
        <v>no</v>
      </c>
      <c r="L2316">
        <f t="shared" si="366"/>
        <v>1.128143884114172</v>
      </c>
      <c r="M2316">
        <f t="shared" si="367"/>
        <v>1.0397433529664297</v>
      </c>
      <c r="N2316">
        <f t="shared" si="368"/>
        <v>1.0397433529664297</v>
      </c>
      <c r="O2316">
        <f t="shared" si="369"/>
        <v>1.0397433529664297</v>
      </c>
    </row>
    <row r="2317" spans="1:15">
      <c r="A2317">
        <f t="shared" si="364"/>
        <v>2316</v>
      </c>
      <c r="B2317">
        <f>train!G2317</f>
        <v>245.2</v>
      </c>
      <c r="C2317">
        <f>train!J2317</f>
        <v>217.2</v>
      </c>
      <c r="D2317">
        <f>train!M2317</f>
        <v>243.1</v>
      </c>
      <c r="E2317">
        <f>train!P2317</f>
        <v>13.9</v>
      </c>
      <c r="F2317" s="4">
        <f t="shared" si="360"/>
        <v>0.69758179231863437</v>
      </c>
      <c r="G2317" s="4">
        <f t="shared" si="361"/>
        <v>0.60450876704703582</v>
      </c>
      <c r="H2317" s="4">
        <f t="shared" si="362"/>
        <v>0.60450876704703582</v>
      </c>
      <c r="I2317" s="4">
        <f t="shared" si="363"/>
        <v>0.69500000000000006</v>
      </c>
      <c r="J2317">
        <f t="shared" si="365"/>
        <v>1</v>
      </c>
      <c r="K2317" t="str">
        <f>train!T2317</f>
        <v>yes</v>
      </c>
      <c r="L2317">
        <f t="shared" si="366"/>
        <v>1.128143884114172</v>
      </c>
      <c r="M2317">
        <f t="shared" si="367"/>
        <v>1.3040349135847296</v>
      </c>
      <c r="N2317">
        <f t="shared" si="368"/>
        <v>1.3040349135847296</v>
      </c>
      <c r="O2317">
        <f t="shared" si="369"/>
        <v>1.3040349135847296</v>
      </c>
    </row>
    <row r="2318" spans="1:15">
      <c r="A2318">
        <f t="shared" si="364"/>
        <v>2317</v>
      </c>
      <c r="B2318">
        <f>train!G2318</f>
        <v>172.4</v>
      </c>
      <c r="C2318">
        <f>train!J2318</f>
        <v>256.60000000000002</v>
      </c>
      <c r="D2318">
        <f>train!M2318</f>
        <v>235.3</v>
      </c>
      <c r="E2318">
        <f>train!P2318</f>
        <v>0</v>
      </c>
      <c r="F2318" s="4">
        <f t="shared" si="360"/>
        <v>0.49046941678520628</v>
      </c>
      <c r="G2318" s="4">
        <f t="shared" si="361"/>
        <v>0.71416643473420549</v>
      </c>
      <c r="H2318" s="4">
        <f t="shared" si="362"/>
        <v>0.71416643473420549</v>
      </c>
      <c r="I2318" s="4">
        <f t="shared" si="363"/>
        <v>0</v>
      </c>
      <c r="J2318">
        <f t="shared" si="365"/>
        <v>2</v>
      </c>
      <c r="K2318" t="str">
        <f>train!T2318</f>
        <v>no</v>
      </c>
      <c r="L2318">
        <f t="shared" si="366"/>
        <v>1.128143884114172</v>
      </c>
      <c r="M2318">
        <f t="shared" si="367"/>
        <v>1.1227767551047505</v>
      </c>
      <c r="N2318">
        <f t="shared" si="368"/>
        <v>1.1227767551047505</v>
      </c>
      <c r="O2318">
        <f t="shared" si="369"/>
        <v>1.1227767551047505</v>
      </c>
    </row>
    <row r="2319" spans="1:15">
      <c r="A2319">
        <f t="shared" si="364"/>
        <v>2318</v>
      </c>
      <c r="B2319">
        <f>train!G2319</f>
        <v>175.3</v>
      </c>
      <c r="C2319">
        <f>train!J2319</f>
        <v>153.30000000000001</v>
      </c>
      <c r="D2319">
        <f>train!M2319</f>
        <v>233.6</v>
      </c>
      <c r="E2319">
        <f>train!P2319</f>
        <v>11.1</v>
      </c>
      <c r="F2319" s="4">
        <f t="shared" si="360"/>
        <v>0.49871977240398296</v>
      </c>
      <c r="G2319" s="4">
        <f t="shared" si="361"/>
        <v>0.42666295574728641</v>
      </c>
      <c r="H2319" s="4">
        <f t="shared" si="362"/>
        <v>0.42666295574728641</v>
      </c>
      <c r="I2319" s="4">
        <f t="shared" si="363"/>
        <v>0.55499999999999994</v>
      </c>
      <c r="J2319">
        <f t="shared" si="365"/>
        <v>2</v>
      </c>
      <c r="K2319" t="str">
        <f>train!T2319</f>
        <v>no</v>
      </c>
      <c r="L2319">
        <f t="shared" si="366"/>
        <v>1.128143884114172</v>
      </c>
      <c r="M2319">
        <f t="shared" si="367"/>
        <v>0.95959833628487612</v>
      </c>
      <c r="N2319">
        <f t="shared" si="368"/>
        <v>0.95959833628487612</v>
      </c>
      <c r="O2319">
        <f t="shared" si="369"/>
        <v>0.95959833628487612</v>
      </c>
    </row>
    <row r="2320" spans="1:15">
      <c r="A2320">
        <f t="shared" si="364"/>
        <v>2319</v>
      </c>
      <c r="B2320">
        <f>train!G2320</f>
        <v>2.6</v>
      </c>
      <c r="C2320">
        <f>train!J2320</f>
        <v>254</v>
      </c>
      <c r="D2320">
        <f>train!M2320</f>
        <v>242.7</v>
      </c>
      <c r="E2320">
        <f>train!P2320</f>
        <v>9.1999999999999993</v>
      </c>
      <c r="F2320" s="4">
        <f t="shared" si="360"/>
        <v>7.3968705547652917E-3</v>
      </c>
      <c r="G2320" s="4">
        <f t="shared" si="361"/>
        <v>0.70693014194266623</v>
      </c>
      <c r="H2320" s="4">
        <f t="shared" si="362"/>
        <v>0.70693014194266623</v>
      </c>
      <c r="I2320" s="4">
        <f t="shared" si="363"/>
        <v>0.45999999999999996</v>
      </c>
      <c r="J2320">
        <f t="shared" si="365"/>
        <v>2</v>
      </c>
      <c r="K2320" t="str">
        <f>train!T2320</f>
        <v>no</v>
      </c>
      <c r="L2320">
        <f t="shared" si="366"/>
        <v>1.128143884114172</v>
      </c>
      <c r="M2320">
        <f t="shared" si="367"/>
        <v>1.1005249496799971</v>
      </c>
      <c r="N2320">
        <f t="shared" si="368"/>
        <v>1.1005249496799971</v>
      </c>
      <c r="O2320">
        <f t="shared" si="369"/>
        <v>1.1005249496799971</v>
      </c>
    </row>
    <row r="2321" spans="1:15">
      <c r="A2321">
        <f t="shared" si="364"/>
        <v>2320</v>
      </c>
      <c r="B2321">
        <f>train!G2321</f>
        <v>184.1</v>
      </c>
      <c r="C2321">
        <f>train!J2321</f>
        <v>211.7</v>
      </c>
      <c r="D2321">
        <f>train!M2321</f>
        <v>243</v>
      </c>
      <c r="E2321">
        <f>train!P2321</f>
        <v>9.9</v>
      </c>
      <c r="F2321" s="4">
        <f t="shared" si="360"/>
        <v>0.52375533428165011</v>
      </c>
      <c r="G2321" s="4">
        <f t="shared" si="361"/>
        <v>0.58920122460339541</v>
      </c>
      <c r="H2321" s="4">
        <f t="shared" si="362"/>
        <v>0.58920122460339541</v>
      </c>
      <c r="I2321" s="4">
        <f t="shared" si="363"/>
        <v>0.495</v>
      </c>
      <c r="J2321">
        <f t="shared" si="365"/>
        <v>2</v>
      </c>
      <c r="K2321" t="str">
        <f>train!T2321</f>
        <v>no</v>
      </c>
      <c r="L2321">
        <f t="shared" si="366"/>
        <v>1.128143884114172</v>
      </c>
      <c r="M2321">
        <f t="shared" si="367"/>
        <v>1.101662750725813</v>
      </c>
      <c r="N2321">
        <f t="shared" si="368"/>
        <v>1.101662750725813</v>
      </c>
      <c r="O2321">
        <f t="shared" si="369"/>
        <v>1.101662750725813</v>
      </c>
    </row>
    <row r="2322" spans="1:15">
      <c r="A2322">
        <f t="shared" si="364"/>
        <v>2321</v>
      </c>
      <c r="B2322">
        <f>train!G2322</f>
        <v>181.9</v>
      </c>
      <c r="C2322">
        <f>train!J2322</f>
        <v>151.5</v>
      </c>
      <c r="D2322">
        <f>train!M2322</f>
        <v>143</v>
      </c>
      <c r="E2322">
        <f>train!P2322</f>
        <v>7.5</v>
      </c>
      <c r="F2322" s="4">
        <f t="shared" si="360"/>
        <v>0.51749644381223325</v>
      </c>
      <c r="G2322" s="4">
        <f t="shared" si="361"/>
        <v>0.42165321458391314</v>
      </c>
      <c r="H2322" s="4">
        <f t="shared" si="362"/>
        <v>0.42165321458391314</v>
      </c>
      <c r="I2322" s="4">
        <f t="shared" si="363"/>
        <v>0.375</v>
      </c>
      <c r="J2322">
        <f t="shared" si="365"/>
        <v>2</v>
      </c>
      <c r="K2322" t="str">
        <f>train!T2322</f>
        <v>no</v>
      </c>
      <c r="L2322">
        <f t="shared" si="366"/>
        <v>1.128143884114172</v>
      </c>
      <c r="M2322">
        <f t="shared" si="367"/>
        <v>0.87407690513833103</v>
      </c>
      <c r="N2322">
        <f t="shared" si="368"/>
        <v>0.87407690513833103</v>
      </c>
      <c r="O2322">
        <f t="shared" si="369"/>
        <v>0.87407690513833103</v>
      </c>
    </row>
    <row r="2323" spans="1:15">
      <c r="A2323">
        <f t="shared" si="364"/>
        <v>2322</v>
      </c>
      <c r="B2323">
        <f>train!G2323</f>
        <v>189.8</v>
      </c>
      <c r="C2323">
        <f>train!J2323</f>
        <v>173.7</v>
      </c>
      <c r="D2323">
        <f>train!M2323</f>
        <v>257.10000000000002</v>
      </c>
      <c r="E2323">
        <f>train!P2323</f>
        <v>10.3</v>
      </c>
      <c r="F2323" s="4">
        <f t="shared" si="360"/>
        <v>0.53997155049786627</v>
      </c>
      <c r="G2323" s="4">
        <f t="shared" si="361"/>
        <v>0.48344002226551624</v>
      </c>
      <c r="H2323" s="4">
        <f t="shared" si="362"/>
        <v>0.48344002226551624</v>
      </c>
      <c r="I2323" s="4">
        <f t="shared" si="363"/>
        <v>0.51500000000000001</v>
      </c>
      <c r="J2323">
        <f t="shared" si="365"/>
        <v>2</v>
      </c>
      <c r="K2323" t="str">
        <f>train!T2323</f>
        <v>no</v>
      </c>
      <c r="L2323">
        <f t="shared" si="366"/>
        <v>1.128143884114172</v>
      </c>
      <c r="M2323">
        <f t="shared" si="367"/>
        <v>1.0120389249447055</v>
      </c>
      <c r="N2323">
        <f t="shared" si="368"/>
        <v>1.0120389249447055</v>
      </c>
      <c r="O2323">
        <f t="shared" si="369"/>
        <v>1.0120389249447055</v>
      </c>
    </row>
    <row r="2324" spans="1:15">
      <c r="A2324">
        <f t="shared" si="364"/>
        <v>2323</v>
      </c>
      <c r="B2324">
        <f>train!G2324</f>
        <v>223.2</v>
      </c>
      <c r="C2324">
        <f>train!J2324</f>
        <v>216.5</v>
      </c>
      <c r="D2324">
        <f>train!M2324</f>
        <v>214.7</v>
      </c>
      <c r="E2324">
        <f>train!P2324</f>
        <v>12.4</v>
      </c>
      <c r="F2324" s="4">
        <f t="shared" si="360"/>
        <v>0.63499288762446648</v>
      </c>
      <c r="G2324" s="4">
        <f t="shared" si="361"/>
        <v>0.60256053437239077</v>
      </c>
      <c r="H2324" s="4">
        <f t="shared" si="362"/>
        <v>0.60256053437239077</v>
      </c>
      <c r="I2324" s="4">
        <f t="shared" si="363"/>
        <v>0.62</v>
      </c>
      <c r="J2324">
        <f t="shared" si="365"/>
        <v>1</v>
      </c>
      <c r="K2324" t="str">
        <f>train!T2324</f>
        <v>no</v>
      </c>
      <c r="L2324">
        <f t="shared" si="366"/>
        <v>1.128143884114172</v>
      </c>
      <c r="M2324">
        <f t="shared" si="367"/>
        <v>1.2303553805709717</v>
      </c>
      <c r="N2324">
        <f t="shared" si="368"/>
        <v>1.2303553805709717</v>
      </c>
      <c r="O2324">
        <f t="shared" si="369"/>
        <v>1.2303553805709717</v>
      </c>
    </row>
    <row r="2325" spans="1:15">
      <c r="A2325">
        <f t="shared" si="364"/>
        <v>2324</v>
      </c>
      <c r="B2325">
        <f>train!G2325</f>
        <v>216</v>
      </c>
      <c r="C2325">
        <f>train!J2325</f>
        <v>225.1</v>
      </c>
      <c r="D2325">
        <f>train!M2325</f>
        <v>234.7</v>
      </c>
      <c r="E2325">
        <f>train!P2325</f>
        <v>10.7</v>
      </c>
      <c r="F2325" s="4">
        <f t="shared" si="360"/>
        <v>0.61450924608819346</v>
      </c>
      <c r="G2325" s="4">
        <f t="shared" si="361"/>
        <v>0.62649596437517396</v>
      </c>
      <c r="H2325" s="4">
        <f t="shared" si="362"/>
        <v>0.62649596437517396</v>
      </c>
      <c r="I2325" s="4">
        <f t="shared" si="363"/>
        <v>0.53499999999999992</v>
      </c>
      <c r="J2325">
        <f t="shared" si="365"/>
        <v>1</v>
      </c>
      <c r="K2325" t="str">
        <f>train!T2325</f>
        <v>no</v>
      </c>
      <c r="L2325">
        <f t="shared" si="366"/>
        <v>1.128143884114172</v>
      </c>
      <c r="M2325">
        <f t="shared" si="367"/>
        <v>1.203678113236524</v>
      </c>
      <c r="N2325">
        <f t="shared" si="368"/>
        <v>1.203678113236524</v>
      </c>
      <c r="O2325">
        <f t="shared" si="369"/>
        <v>1.203678113236524</v>
      </c>
    </row>
    <row r="2326" spans="1:15">
      <c r="A2326">
        <f t="shared" si="364"/>
        <v>2325</v>
      </c>
      <c r="B2326">
        <f>train!G2326</f>
        <v>198.5</v>
      </c>
      <c r="C2326">
        <f>train!J2326</f>
        <v>266.60000000000002</v>
      </c>
      <c r="D2326">
        <f>train!M2326</f>
        <v>243.3</v>
      </c>
      <c r="E2326">
        <f>train!P2326</f>
        <v>8</v>
      </c>
      <c r="F2326" s="4">
        <f t="shared" si="360"/>
        <v>0.56472261735419627</v>
      </c>
      <c r="G2326" s="4">
        <f t="shared" si="361"/>
        <v>0.74199833008627891</v>
      </c>
      <c r="H2326" s="4">
        <f t="shared" si="362"/>
        <v>0.74199833008627891</v>
      </c>
      <c r="I2326" s="4">
        <f t="shared" si="363"/>
        <v>0.4</v>
      </c>
      <c r="J2326">
        <f t="shared" si="365"/>
        <v>1</v>
      </c>
      <c r="K2326" t="str">
        <f>train!T2326</f>
        <v>no</v>
      </c>
      <c r="L2326">
        <f t="shared" si="366"/>
        <v>1.128143884114172</v>
      </c>
      <c r="M2326">
        <f t="shared" si="367"/>
        <v>1.2569943031903632</v>
      </c>
      <c r="N2326">
        <f t="shared" si="368"/>
        <v>1.2569943031903632</v>
      </c>
      <c r="O2326">
        <f t="shared" si="369"/>
        <v>1.2569943031903632</v>
      </c>
    </row>
    <row r="2327" spans="1:15">
      <c r="A2327">
        <f t="shared" si="364"/>
        <v>2326</v>
      </c>
      <c r="B2327">
        <f>train!G2327</f>
        <v>159.5</v>
      </c>
      <c r="C2327">
        <f>train!J2327</f>
        <v>195.4</v>
      </c>
      <c r="D2327">
        <f>train!M2327</f>
        <v>102.4</v>
      </c>
      <c r="E2327">
        <f>train!P2327</f>
        <v>7.1</v>
      </c>
      <c r="F2327" s="4">
        <f t="shared" si="360"/>
        <v>0.45376955903271693</v>
      </c>
      <c r="G2327" s="4">
        <f t="shared" si="361"/>
        <v>0.54383523517951571</v>
      </c>
      <c r="H2327" s="4">
        <f t="shared" si="362"/>
        <v>0.54383523517951571</v>
      </c>
      <c r="I2327" s="4">
        <f t="shared" si="363"/>
        <v>0.35499999999999998</v>
      </c>
      <c r="J2327">
        <f t="shared" si="365"/>
        <v>2</v>
      </c>
      <c r="K2327" t="str">
        <f>train!T2327</f>
        <v>no</v>
      </c>
      <c r="L2327">
        <f t="shared" si="366"/>
        <v>1.128143884114172</v>
      </c>
      <c r="M2327">
        <f t="shared" si="367"/>
        <v>0.96096063329892178</v>
      </c>
      <c r="N2327">
        <f t="shared" si="368"/>
        <v>0.96096063329892178</v>
      </c>
      <c r="O2327">
        <f t="shared" si="369"/>
        <v>0.96096063329892178</v>
      </c>
    </row>
    <row r="2328" spans="1:15">
      <c r="A2328">
        <f t="shared" si="364"/>
        <v>2327</v>
      </c>
      <c r="B2328">
        <f>train!G2328</f>
        <v>105</v>
      </c>
      <c r="C2328">
        <f>train!J2328</f>
        <v>180.6</v>
      </c>
      <c r="D2328">
        <f>train!M2328</f>
        <v>174.1</v>
      </c>
      <c r="E2328">
        <f>train!P2328</f>
        <v>10.199999999999999</v>
      </c>
      <c r="F2328" s="4">
        <f t="shared" si="360"/>
        <v>0.29871977240398295</v>
      </c>
      <c r="G2328" s="4">
        <f t="shared" si="361"/>
        <v>0.50264403005844693</v>
      </c>
      <c r="H2328" s="4">
        <f t="shared" si="362"/>
        <v>0.50264403005844693</v>
      </c>
      <c r="I2328" s="4">
        <f t="shared" si="363"/>
        <v>0.51</v>
      </c>
      <c r="J2328">
        <f t="shared" si="365"/>
        <v>2</v>
      </c>
      <c r="K2328" t="str">
        <f>train!T2328</f>
        <v>yes</v>
      </c>
      <c r="L2328">
        <f t="shared" si="366"/>
        <v>1.128143884114172</v>
      </c>
      <c r="M2328">
        <f t="shared" si="367"/>
        <v>0.92446500438463386</v>
      </c>
      <c r="N2328">
        <f t="shared" si="368"/>
        <v>0.92446500438463386</v>
      </c>
      <c r="O2328">
        <f t="shared" si="369"/>
        <v>0.92446500438463386</v>
      </c>
    </row>
    <row r="2329" spans="1:15">
      <c r="A2329">
        <f t="shared" si="364"/>
        <v>2328</v>
      </c>
      <c r="B2329">
        <f>train!G2329</f>
        <v>204.5</v>
      </c>
      <c r="C2329">
        <f>train!J2329</f>
        <v>162.4</v>
      </c>
      <c r="D2329">
        <f>train!M2329</f>
        <v>155</v>
      </c>
      <c r="E2329">
        <f>train!P2329</f>
        <v>13.4</v>
      </c>
      <c r="F2329" s="4">
        <f t="shared" si="360"/>
        <v>0.58179231863442393</v>
      </c>
      <c r="G2329" s="4">
        <f t="shared" si="361"/>
        <v>0.45198998051767325</v>
      </c>
      <c r="H2329" s="4">
        <f t="shared" si="362"/>
        <v>0.45198998051767325</v>
      </c>
      <c r="I2329" s="4">
        <f t="shared" si="363"/>
        <v>0.67</v>
      </c>
      <c r="J2329">
        <f t="shared" si="365"/>
        <v>2</v>
      </c>
      <c r="K2329" t="str">
        <f>train!T2329</f>
        <v>no</v>
      </c>
      <c r="L2329">
        <f t="shared" si="366"/>
        <v>1.128143884114172</v>
      </c>
      <c r="M2329">
        <f t="shared" si="367"/>
        <v>1.0936051330342009</v>
      </c>
      <c r="N2329">
        <f t="shared" si="368"/>
        <v>1.0936051330342009</v>
      </c>
      <c r="O2329">
        <f t="shared" si="369"/>
        <v>1.0936051330342009</v>
      </c>
    </row>
    <row r="2330" spans="1:15">
      <c r="A2330">
        <f t="shared" si="364"/>
        <v>2329</v>
      </c>
      <c r="B2330">
        <f>train!G2330</f>
        <v>274</v>
      </c>
      <c r="C2330">
        <f>train!J2330</f>
        <v>231.8</v>
      </c>
      <c r="D2330">
        <f>train!M2330</f>
        <v>283.60000000000002</v>
      </c>
      <c r="E2330">
        <f>train!P2330</f>
        <v>6.2</v>
      </c>
      <c r="F2330" s="4">
        <f t="shared" si="360"/>
        <v>0.77951635846372691</v>
      </c>
      <c r="G2330" s="4">
        <f t="shared" si="361"/>
        <v>0.64514333426106318</v>
      </c>
      <c r="H2330" s="4">
        <f t="shared" si="362"/>
        <v>0.64514333426106318</v>
      </c>
      <c r="I2330" s="4">
        <f t="shared" si="363"/>
        <v>0.31</v>
      </c>
      <c r="J2330">
        <f t="shared" si="365"/>
        <v>1</v>
      </c>
      <c r="K2330" t="str">
        <f>train!T2330</f>
        <v>yes</v>
      </c>
      <c r="L2330">
        <f t="shared" si="366"/>
        <v>1.128143884114172</v>
      </c>
      <c r="M2330">
        <f t="shared" si="367"/>
        <v>1.2394214765750646</v>
      </c>
      <c r="N2330">
        <f t="shared" si="368"/>
        <v>1.2394214765750646</v>
      </c>
      <c r="O2330">
        <f t="shared" si="369"/>
        <v>1.2394214765750646</v>
      </c>
    </row>
    <row r="2331" spans="1:15">
      <c r="A2331">
        <f t="shared" si="364"/>
        <v>2330</v>
      </c>
      <c r="B2331">
        <f>train!G2331</f>
        <v>137.80000000000001</v>
      </c>
      <c r="C2331">
        <f>train!J2331</f>
        <v>187.7</v>
      </c>
      <c r="D2331">
        <f>train!M2331</f>
        <v>146.4</v>
      </c>
      <c r="E2331">
        <f>train!P2331</f>
        <v>8.6999999999999993</v>
      </c>
      <c r="F2331" s="4">
        <f t="shared" si="360"/>
        <v>0.39203413940256049</v>
      </c>
      <c r="G2331" s="4">
        <f t="shared" si="361"/>
        <v>0.52240467575841909</v>
      </c>
      <c r="H2331" s="4">
        <f t="shared" si="362"/>
        <v>0.52240467575841909</v>
      </c>
      <c r="I2331" s="4">
        <f t="shared" si="363"/>
        <v>0.43499999999999994</v>
      </c>
      <c r="J2331">
        <f t="shared" si="365"/>
        <v>2</v>
      </c>
      <c r="K2331" t="str">
        <f>train!T2331</f>
        <v>no</v>
      </c>
      <c r="L2331">
        <f t="shared" si="366"/>
        <v>1.128143884114172</v>
      </c>
      <c r="M2331">
        <f t="shared" si="367"/>
        <v>0.94272427409376924</v>
      </c>
      <c r="N2331">
        <f t="shared" si="368"/>
        <v>0.94272427409376924</v>
      </c>
      <c r="O2331">
        <f t="shared" si="369"/>
        <v>0.94272427409376924</v>
      </c>
    </row>
    <row r="2332" spans="1:15">
      <c r="A2332">
        <f t="shared" si="364"/>
        <v>2331</v>
      </c>
      <c r="B2332">
        <f>train!G2332</f>
        <v>179.4</v>
      </c>
      <c r="C2332">
        <f>train!J2332</f>
        <v>270.39999999999998</v>
      </c>
      <c r="D2332">
        <f>train!M2332</f>
        <v>191</v>
      </c>
      <c r="E2332">
        <f>train!P2332</f>
        <v>7.9</v>
      </c>
      <c r="F2332" s="4">
        <f t="shared" si="360"/>
        <v>0.51038406827880511</v>
      </c>
      <c r="G2332" s="4">
        <f t="shared" si="361"/>
        <v>0.75257445032006676</v>
      </c>
      <c r="H2332" s="4">
        <f t="shared" si="362"/>
        <v>0.75257445032006676</v>
      </c>
      <c r="I2332" s="4">
        <f t="shared" si="363"/>
        <v>0.39500000000000002</v>
      </c>
      <c r="J2332">
        <f t="shared" si="365"/>
        <v>1</v>
      </c>
      <c r="K2332" t="str">
        <f>train!T2332</f>
        <v>no</v>
      </c>
      <c r="L2332">
        <f t="shared" si="366"/>
        <v>1.128143884114172</v>
      </c>
      <c r="M2332">
        <f t="shared" si="367"/>
        <v>1.2446901235656709</v>
      </c>
      <c r="N2332">
        <f t="shared" si="368"/>
        <v>1.2446901235656709</v>
      </c>
      <c r="O2332">
        <f t="shared" si="369"/>
        <v>1.2446901235656709</v>
      </c>
    </row>
    <row r="2333" spans="1:15">
      <c r="A2333">
        <f t="shared" si="364"/>
        <v>2332</v>
      </c>
      <c r="B2333">
        <f>train!G2333</f>
        <v>139.30000000000001</v>
      </c>
      <c r="C2333">
        <f>train!J2333</f>
        <v>178.3</v>
      </c>
      <c r="D2333">
        <f>train!M2333</f>
        <v>246.5</v>
      </c>
      <c r="E2333">
        <f>train!P2333</f>
        <v>8.1</v>
      </c>
      <c r="F2333" s="4">
        <f t="shared" si="360"/>
        <v>0.39630156472261741</v>
      </c>
      <c r="G2333" s="4">
        <f t="shared" si="361"/>
        <v>0.49624269412747007</v>
      </c>
      <c r="H2333" s="4">
        <f t="shared" si="362"/>
        <v>0.49624269412747007</v>
      </c>
      <c r="I2333" s="4">
        <f t="shared" si="363"/>
        <v>0.40499999999999997</v>
      </c>
      <c r="J2333">
        <f t="shared" si="365"/>
        <v>2</v>
      </c>
      <c r="K2333" t="str">
        <f>train!T2333</f>
        <v>no</v>
      </c>
      <c r="L2333">
        <f t="shared" si="366"/>
        <v>1.128143884114172</v>
      </c>
      <c r="M2333">
        <f t="shared" si="367"/>
        <v>0.90199420904536554</v>
      </c>
      <c r="N2333">
        <f t="shared" si="368"/>
        <v>0.90199420904536554</v>
      </c>
      <c r="O2333">
        <f t="shared" si="369"/>
        <v>0.90199420904536554</v>
      </c>
    </row>
    <row r="2334" spans="1:15">
      <c r="A2334">
        <f t="shared" si="364"/>
        <v>2333</v>
      </c>
      <c r="B2334">
        <f>train!G2334</f>
        <v>7.8</v>
      </c>
      <c r="C2334">
        <f>train!J2334</f>
        <v>171.4</v>
      </c>
      <c r="D2334">
        <f>train!M2334</f>
        <v>186.5</v>
      </c>
      <c r="E2334">
        <f>train!P2334</f>
        <v>12.9</v>
      </c>
      <c r="F2334" s="4">
        <f t="shared" si="360"/>
        <v>2.2190611664295874E-2</v>
      </c>
      <c r="G2334" s="4">
        <f t="shared" si="361"/>
        <v>0.47703868633453939</v>
      </c>
      <c r="H2334" s="4">
        <f t="shared" si="362"/>
        <v>0.47703868633453939</v>
      </c>
      <c r="I2334" s="4">
        <f t="shared" si="363"/>
        <v>0.64500000000000002</v>
      </c>
      <c r="J2334">
        <f t="shared" si="365"/>
        <v>2</v>
      </c>
      <c r="K2334" t="str">
        <f>train!T2334</f>
        <v>no</v>
      </c>
      <c r="L2334">
        <f t="shared" si="366"/>
        <v>1.128143884114172</v>
      </c>
      <c r="M2334">
        <f t="shared" si="367"/>
        <v>0.93362157203312401</v>
      </c>
      <c r="N2334">
        <f t="shared" si="368"/>
        <v>0.93362157203312401</v>
      </c>
      <c r="O2334">
        <f t="shared" si="369"/>
        <v>0.93362157203312401</v>
      </c>
    </row>
    <row r="2335" spans="1:15">
      <c r="A2335">
        <f t="shared" si="364"/>
        <v>2334</v>
      </c>
      <c r="B2335">
        <f>train!G2335</f>
        <v>183.1</v>
      </c>
      <c r="C2335">
        <f>train!J2335</f>
        <v>147.4</v>
      </c>
      <c r="D2335">
        <f>train!M2335</f>
        <v>350.2</v>
      </c>
      <c r="E2335">
        <f>train!P2335</f>
        <v>11.3</v>
      </c>
      <c r="F2335" s="4">
        <f t="shared" si="360"/>
        <v>0.52091038406827883</v>
      </c>
      <c r="G2335" s="4">
        <f t="shared" si="361"/>
        <v>0.41024213748956306</v>
      </c>
      <c r="H2335" s="4">
        <f t="shared" si="362"/>
        <v>0.41024213748956306</v>
      </c>
      <c r="I2335" s="4">
        <f t="shared" si="363"/>
        <v>0.56500000000000006</v>
      </c>
      <c r="J2335">
        <f t="shared" si="365"/>
        <v>2</v>
      </c>
      <c r="K2335" t="str">
        <f>train!T2335</f>
        <v>no</v>
      </c>
      <c r="L2335">
        <f t="shared" si="366"/>
        <v>1.128143884114172</v>
      </c>
      <c r="M2335">
        <f t="shared" si="367"/>
        <v>0.96289659412325934</v>
      </c>
      <c r="N2335">
        <f t="shared" si="368"/>
        <v>0.96289659412325934</v>
      </c>
      <c r="O2335">
        <f t="shared" si="369"/>
        <v>0.96289659412325934</v>
      </c>
    </row>
    <row r="2336" spans="1:15">
      <c r="A2336">
        <f t="shared" si="364"/>
        <v>2335</v>
      </c>
      <c r="B2336">
        <f>train!G2336</f>
        <v>140</v>
      </c>
      <c r="C2336">
        <f>train!J2336</f>
        <v>153.69999999999999</v>
      </c>
      <c r="D2336">
        <f>train!M2336</f>
        <v>50.1</v>
      </c>
      <c r="E2336">
        <f>train!P2336</f>
        <v>12.5</v>
      </c>
      <c r="F2336" s="4">
        <f t="shared" si="360"/>
        <v>0.39829302987197723</v>
      </c>
      <c r="G2336" s="4">
        <f t="shared" si="361"/>
        <v>0.42777623156136929</v>
      </c>
      <c r="H2336" s="4">
        <f t="shared" si="362"/>
        <v>0.42777623156136929</v>
      </c>
      <c r="I2336" s="4">
        <f t="shared" si="363"/>
        <v>0.625</v>
      </c>
      <c r="J2336">
        <f t="shared" si="365"/>
        <v>2</v>
      </c>
      <c r="K2336" t="str">
        <f>train!T2336</f>
        <v>no</v>
      </c>
      <c r="L2336">
        <f t="shared" si="366"/>
        <v>1.128143884114172</v>
      </c>
      <c r="M2336">
        <f t="shared" si="367"/>
        <v>0.95668560469063835</v>
      </c>
      <c r="N2336">
        <f t="shared" si="368"/>
        <v>0.95668560469063835</v>
      </c>
      <c r="O2336">
        <f t="shared" si="369"/>
        <v>0.95668560469063835</v>
      </c>
    </row>
    <row r="2337" spans="1:15">
      <c r="A2337">
        <f t="shared" si="364"/>
        <v>2336</v>
      </c>
      <c r="B2337">
        <f>train!G2337</f>
        <v>179.2</v>
      </c>
      <c r="C2337">
        <f>train!J2337</f>
        <v>283.3</v>
      </c>
      <c r="D2337">
        <f>train!M2337</f>
        <v>285.39999999999998</v>
      </c>
      <c r="E2337">
        <f>train!P2337</f>
        <v>5.8</v>
      </c>
      <c r="F2337" s="4">
        <f t="shared" si="360"/>
        <v>0.50981507823613081</v>
      </c>
      <c r="G2337" s="4">
        <f t="shared" si="361"/>
        <v>0.78847759532424155</v>
      </c>
      <c r="H2337" s="4">
        <f t="shared" si="362"/>
        <v>0.78847759532424155</v>
      </c>
      <c r="I2337" s="4">
        <f t="shared" si="363"/>
        <v>0.28999999999999998</v>
      </c>
      <c r="J2337">
        <f t="shared" si="365"/>
        <v>1</v>
      </c>
      <c r="K2337" t="str">
        <f>train!T2337</f>
        <v>no</v>
      </c>
      <c r="L2337">
        <f t="shared" si="366"/>
        <v>1.128143884114172</v>
      </c>
      <c r="M2337">
        <f t="shared" si="367"/>
        <v>1.2599227161431408</v>
      </c>
      <c r="N2337">
        <f t="shared" si="368"/>
        <v>1.2599227161431408</v>
      </c>
      <c r="O2337">
        <f t="shared" si="369"/>
        <v>1.2599227161431408</v>
      </c>
    </row>
    <row r="2338" spans="1:15">
      <c r="A2338">
        <f t="shared" si="364"/>
        <v>2337</v>
      </c>
      <c r="B2338">
        <f>train!G2338</f>
        <v>177.4</v>
      </c>
      <c r="C2338">
        <f>train!J2338</f>
        <v>240.3</v>
      </c>
      <c r="D2338">
        <f>train!M2338</f>
        <v>237.3</v>
      </c>
      <c r="E2338">
        <f>train!P2338</f>
        <v>12</v>
      </c>
      <c r="F2338" s="4">
        <f t="shared" si="360"/>
        <v>0.50469416785206256</v>
      </c>
      <c r="G2338" s="4">
        <f t="shared" si="361"/>
        <v>0.66880044531032568</v>
      </c>
      <c r="H2338" s="4">
        <f t="shared" si="362"/>
        <v>0.66880044531032568</v>
      </c>
      <c r="I2338" s="4">
        <f t="shared" si="363"/>
        <v>0.6</v>
      </c>
      <c r="J2338">
        <f t="shared" si="365"/>
        <v>1</v>
      </c>
      <c r="K2338" t="str">
        <f>train!T2338</f>
        <v>no</v>
      </c>
      <c r="L2338">
        <f t="shared" si="366"/>
        <v>1.128143884114172</v>
      </c>
      <c r="M2338">
        <f t="shared" si="367"/>
        <v>1.2285374533804272</v>
      </c>
      <c r="N2338">
        <f t="shared" si="368"/>
        <v>1.2285374533804272</v>
      </c>
      <c r="O2338">
        <f t="shared" si="369"/>
        <v>1.2285374533804272</v>
      </c>
    </row>
    <row r="2339" spans="1:15">
      <c r="A2339">
        <f t="shared" si="364"/>
        <v>2338</v>
      </c>
      <c r="B2339">
        <f>train!G2339</f>
        <v>115.6</v>
      </c>
      <c r="C2339">
        <f>train!J2339</f>
        <v>167.8</v>
      </c>
      <c r="D2339">
        <f>train!M2339</f>
        <v>141.80000000000001</v>
      </c>
      <c r="E2339">
        <f>train!P2339</f>
        <v>12.6</v>
      </c>
      <c r="F2339" s="4">
        <f t="shared" si="360"/>
        <v>0.32887624466571835</v>
      </c>
      <c r="G2339" s="4">
        <f t="shared" si="361"/>
        <v>0.46701920400779295</v>
      </c>
      <c r="H2339" s="4">
        <f t="shared" si="362"/>
        <v>0.46701920400779295</v>
      </c>
      <c r="I2339" s="4">
        <f t="shared" si="363"/>
        <v>0.63</v>
      </c>
      <c r="J2339">
        <f t="shared" si="365"/>
        <v>2</v>
      </c>
      <c r="K2339" t="str">
        <f>train!T2339</f>
        <v>no</v>
      </c>
      <c r="L2339">
        <f t="shared" si="366"/>
        <v>1.128143884114172</v>
      </c>
      <c r="M2339">
        <f t="shared" si="367"/>
        <v>0.97019248509229883</v>
      </c>
      <c r="N2339">
        <f t="shared" si="368"/>
        <v>0.97019248509229883</v>
      </c>
      <c r="O2339">
        <f t="shared" si="369"/>
        <v>0.97019248509229883</v>
      </c>
    </row>
    <row r="2340" spans="1:15">
      <c r="A2340">
        <f t="shared" si="364"/>
        <v>2339</v>
      </c>
      <c r="B2340">
        <f>train!G2340</f>
        <v>237.3</v>
      </c>
      <c r="C2340">
        <f>train!J2340</f>
        <v>176.7</v>
      </c>
      <c r="D2340">
        <f>train!M2340</f>
        <v>263.39999999999998</v>
      </c>
      <c r="E2340">
        <f>train!P2340</f>
        <v>14.2</v>
      </c>
      <c r="F2340" s="4">
        <f t="shared" si="360"/>
        <v>0.67510668563300147</v>
      </c>
      <c r="G2340" s="4">
        <f t="shared" si="361"/>
        <v>0.49178959087113827</v>
      </c>
      <c r="H2340" s="4">
        <f t="shared" si="362"/>
        <v>0.49178959087113827</v>
      </c>
      <c r="I2340" s="4">
        <f t="shared" si="363"/>
        <v>0.71</v>
      </c>
      <c r="J2340">
        <f t="shared" si="365"/>
        <v>1</v>
      </c>
      <c r="K2340" t="str">
        <f>train!T2340</f>
        <v>yes</v>
      </c>
      <c r="L2340">
        <f t="shared" si="366"/>
        <v>1.128143884114172</v>
      </c>
      <c r="M2340">
        <f t="shared" si="367"/>
        <v>1.2014920059512586</v>
      </c>
      <c r="N2340">
        <f t="shared" si="368"/>
        <v>1.2014920059512586</v>
      </c>
      <c r="O2340">
        <f t="shared" si="369"/>
        <v>1.2014920059512586</v>
      </c>
    </row>
    <row r="2341" spans="1:15">
      <c r="A2341">
        <f t="shared" si="364"/>
        <v>2340</v>
      </c>
      <c r="B2341">
        <f>train!G2341</f>
        <v>51.5</v>
      </c>
      <c r="C2341">
        <f>train!J2341</f>
        <v>164</v>
      </c>
      <c r="D2341">
        <f>train!M2341</f>
        <v>169.4</v>
      </c>
      <c r="E2341">
        <f>train!P2341</f>
        <v>9.5</v>
      </c>
      <c r="F2341" s="4">
        <f t="shared" si="360"/>
        <v>0.1465149359886202</v>
      </c>
      <c r="G2341" s="4">
        <f t="shared" si="361"/>
        <v>0.456443083774005</v>
      </c>
      <c r="H2341" s="4">
        <f t="shared" si="362"/>
        <v>0.456443083774005</v>
      </c>
      <c r="I2341" s="4">
        <f t="shared" si="363"/>
        <v>0.47499999999999998</v>
      </c>
      <c r="J2341">
        <f t="shared" si="365"/>
        <v>2</v>
      </c>
      <c r="K2341" t="str">
        <f>train!T2341</f>
        <v>no</v>
      </c>
      <c r="L2341">
        <f t="shared" si="366"/>
        <v>1.128143884114172</v>
      </c>
      <c r="M2341">
        <f t="shared" si="367"/>
        <v>0.81472216363493888</v>
      </c>
      <c r="N2341">
        <f t="shared" si="368"/>
        <v>0.81472216363493888</v>
      </c>
      <c r="O2341">
        <f t="shared" si="369"/>
        <v>0.81472216363493888</v>
      </c>
    </row>
    <row r="2342" spans="1:15">
      <c r="A2342">
        <f t="shared" si="364"/>
        <v>2341</v>
      </c>
      <c r="B2342">
        <f>train!G2342</f>
        <v>155.69999999999999</v>
      </c>
      <c r="C2342">
        <f>train!J2342</f>
        <v>185.4</v>
      </c>
      <c r="D2342">
        <f>train!M2342</f>
        <v>192.7</v>
      </c>
      <c r="E2342">
        <f>train!P2342</f>
        <v>8.1999999999999993</v>
      </c>
      <c r="F2342" s="4">
        <f t="shared" si="360"/>
        <v>0.44295874822190606</v>
      </c>
      <c r="G2342" s="4">
        <f t="shared" si="361"/>
        <v>0.51600333982744229</v>
      </c>
      <c r="H2342" s="4">
        <f t="shared" si="362"/>
        <v>0.51600333982744229</v>
      </c>
      <c r="I2342" s="4">
        <f t="shared" si="363"/>
        <v>0.41</v>
      </c>
      <c r="J2342">
        <f t="shared" si="365"/>
        <v>2</v>
      </c>
      <c r="K2342" t="str">
        <f>train!T2342</f>
        <v>no</v>
      </c>
      <c r="L2342">
        <f t="shared" si="366"/>
        <v>1.128143884114172</v>
      </c>
      <c r="M2342">
        <f t="shared" si="367"/>
        <v>0.94701179826466142</v>
      </c>
      <c r="N2342">
        <f t="shared" si="368"/>
        <v>0.94701179826466142</v>
      </c>
      <c r="O2342">
        <f t="shared" si="369"/>
        <v>0.94701179826466142</v>
      </c>
    </row>
    <row r="2343" spans="1:15">
      <c r="A2343">
        <f t="shared" si="364"/>
        <v>2342</v>
      </c>
      <c r="B2343">
        <f>train!G2343</f>
        <v>245</v>
      </c>
      <c r="C2343">
        <f>train!J2343</f>
        <v>265</v>
      </c>
      <c r="D2343">
        <f>train!M2343</f>
        <v>239.7</v>
      </c>
      <c r="E2343">
        <f>train!P2343</f>
        <v>14.9</v>
      </c>
      <c r="F2343" s="4">
        <f t="shared" si="360"/>
        <v>0.69701280227596019</v>
      </c>
      <c r="G2343" s="4">
        <f t="shared" si="361"/>
        <v>0.73754522682994705</v>
      </c>
      <c r="H2343" s="4">
        <f t="shared" si="362"/>
        <v>0.73754522682994705</v>
      </c>
      <c r="I2343" s="4">
        <f t="shared" si="363"/>
        <v>0.745</v>
      </c>
      <c r="J2343">
        <f t="shared" si="365"/>
        <v>1</v>
      </c>
      <c r="K2343" t="str">
        <f>train!T2343</f>
        <v>no</v>
      </c>
      <c r="L2343">
        <f t="shared" si="366"/>
        <v>1.128143884114172</v>
      </c>
      <c r="M2343">
        <f t="shared" si="367"/>
        <v>1.4590400165094386</v>
      </c>
      <c r="N2343">
        <f t="shared" si="368"/>
        <v>1.4590400165094386</v>
      </c>
      <c r="O2343">
        <f t="shared" si="369"/>
        <v>1.4590400165094386</v>
      </c>
    </row>
    <row r="2344" spans="1:15">
      <c r="A2344">
        <f t="shared" si="364"/>
        <v>2343</v>
      </c>
      <c r="B2344">
        <f>train!G2344</f>
        <v>111.1</v>
      </c>
      <c r="C2344">
        <f>train!J2344</f>
        <v>313.39999999999998</v>
      </c>
      <c r="D2344">
        <f>train!M2344</f>
        <v>215.7</v>
      </c>
      <c r="E2344">
        <f>train!P2344</f>
        <v>10.5</v>
      </c>
      <c r="F2344" s="4">
        <f t="shared" si="360"/>
        <v>0.31607396870554766</v>
      </c>
      <c r="G2344" s="4">
        <f t="shared" si="361"/>
        <v>0.87225160033398264</v>
      </c>
      <c r="H2344" s="4">
        <f t="shared" si="362"/>
        <v>0.87225160033398264</v>
      </c>
      <c r="I2344" s="4">
        <f t="shared" si="363"/>
        <v>0.52500000000000002</v>
      </c>
      <c r="J2344">
        <f t="shared" si="365"/>
        <v>1</v>
      </c>
      <c r="K2344" t="str">
        <f>train!T2344</f>
        <v>no</v>
      </c>
      <c r="L2344">
        <f t="shared" si="366"/>
        <v>1.128143884114172</v>
      </c>
      <c r="M2344">
        <f t="shared" si="367"/>
        <v>1.3773792006065952</v>
      </c>
      <c r="N2344">
        <f t="shared" si="368"/>
        <v>1.3773792006065952</v>
      </c>
      <c r="O2344">
        <f t="shared" si="369"/>
        <v>1.3773792006065952</v>
      </c>
    </row>
    <row r="2345" spans="1:15">
      <c r="A2345">
        <f t="shared" si="364"/>
        <v>2344</v>
      </c>
      <c r="B2345">
        <f>train!G2345</f>
        <v>116</v>
      </c>
      <c r="C2345">
        <f>train!J2345</f>
        <v>150.1</v>
      </c>
      <c r="D2345">
        <f>train!M2345</f>
        <v>246.8</v>
      </c>
      <c r="E2345">
        <f>train!P2345</f>
        <v>12</v>
      </c>
      <c r="F2345" s="4">
        <f t="shared" si="360"/>
        <v>0.33001422475106684</v>
      </c>
      <c r="G2345" s="4">
        <f t="shared" si="361"/>
        <v>0.41775674923462286</v>
      </c>
      <c r="H2345" s="4">
        <f t="shared" si="362"/>
        <v>0.41775674923462286</v>
      </c>
      <c r="I2345" s="4">
        <f t="shared" si="363"/>
        <v>0.6</v>
      </c>
      <c r="J2345">
        <f t="shared" si="365"/>
        <v>2</v>
      </c>
      <c r="K2345" t="str">
        <f>train!T2345</f>
        <v>no</v>
      </c>
      <c r="L2345">
        <f t="shared" si="366"/>
        <v>1.128143884114172</v>
      </c>
      <c r="M2345">
        <f t="shared" si="367"/>
        <v>0.90440631996918663</v>
      </c>
      <c r="N2345">
        <f t="shared" si="368"/>
        <v>0.90440631996918663</v>
      </c>
      <c r="O2345">
        <f t="shared" si="369"/>
        <v>0.90440631996918663</v>
      </c>
    </row>
    <row r="2346" spans="1:15">
      <c r="A2346">
        <f t="shared" si="364"/>
        <v>2345</v>
      </c>
      <c r="B2346">
        <f>train!G2346</f>
        <v>155.5</v>
      </c>
      <c r="C2346">
        <f>train!J2346</f>
        <v>133.1</v>
      </c>
      <c r="D2346">
        <f>train!M2346</f>
        <v>253.1</v>
      </c>
      <c r="E2346">
        <f>train!P2346</f>
        <v>9.1</v>
      </c>
      <c r="F2346" s="4">
        <f t="shared" si="360"/>
        <v>0.44238975817923187</v>
      </c>
      <c r="G2346" s="4">
        <f t="shared" si="361"/>
        <v>0.37044252713609793</v>
      </c>
      <c r="H2346" s="4">
        <f t="shared" si="362"/>
        <v>0.37044252713609793</v>
      </c>
      <c r="I2346" s="4">
        <f t="shared" si="363"/>
        <v>0.45499999999999996</v>
      </c>
      <c r="J2346">
        <f t="shared" si="365"/>
        <v>2</v>
      </c>
      <c r="K2346" t="str">
        <f>train!T2346</f>
        <v>no</v>
      </c>
      <c r="L2346">
        <f t="shared" si="366"/>
        <v>1.128143884114172</v>
      </c>
      <c r="M2346">
        <f t="shared" si="367"/>
        <v>0.82291495913237389</v>
      </c>
      <c r="N2346">
        <f t="shared" si="368"/>
        <v>0.82291495913237389</v>
      </c>
      <c r="O2346">
        <f t="shared" si="369"/>
        <v>0.82291495913237389</v>
      </c>
    </row>
    <row r="2347" spans="1:15">
      <c r="A2347">
        <f t="shared" si="364"/>
        <v>2346</v>
      </c>
      <c r="B2347">
        <f>train!G2347</f>
        <v>175.2</v>
      </c>
      <c r="C2347">
        <f>train!J2347</f>
        <v>199.2</v>
      </c>
      <c r="D2347">
        <f>train!M2347</f>
        <v>219.8</v>
      </c>
      <c r="E2347">
        <f>train!P2347</f>
        <v>13.2</v>
      </c>
      <c r="F2347" s="4">
        <f t="shared" si="360"/>
        <v>0.49843527738264576</v>
      </c>
      <c r="G2347" s="4">
        <f t="shared" si="361"/>
        <v>0.55441135541330355</v>
      </c>
      <c r="H2347" s="4">
        <f t="shared" si="362"/>
        <v>0.55441135541330355</v>
      </c>
      <c r="I2347" s="4">
        <f t="shared" si="363"/>
        <v>0.65999999999999992</v>
      </c>
      <c r="J2347">
        <f t="shared" si="365"/>
        <v>1</v>
      </c>
      <c r="K2347" t="str">
        <f>train!T2347</f>
        <v>no</v>
      </c>
      <c r="L2347">
        <f t="shared" si="366"/>
        <v>1.128143884114172</v>
      </c>
      <c r="M2347">
        <f t="shared" si="367"/>
        <v>1.1396410082837261</v>
      </c>
      <c r="N2347">
        <f t="shared" si="368"/>
        <v>1.1396410082837261</v>
      </c>
      <c r="O2347">
        <f t="shared" si="369"/>
        <v>1.1396410082837261</v>
      </c>
    </row>
    <row r="2348" spans="1:15">
      <c r="A2348">
        <f t="shared" si="364"/>
        <v>2347</v>
      </c>
      <c r="B2348">
        <f>train!G2348</f>
        <v>154.69999999999999</v>
      </c>
      <c r="C2348">
        <f>train!J2348</f>
        <v>177.8</v>
      </c>
      <c r="D2348">
        <f>train!M2348</f>
        <v>172.9</v>
      </c>
      <c r="E2348">
        <f>train!P2348</f>
        <v>5.9</v>
      </c>
      <c r="F2348" s="4">
        <f t="shared" si="360"/>
        <v>0.44011379800853484</v>
      </c>
      <c r="G2348" s="4">
        <f t="shared" si="361"/>
        <v>0.49485109935986643</v>
      </c>
      <c r="H2348" s="4">
        <f t="shared" si="362"/>
        <v>0.49485109935986643</v>
      </c>
      <c r="I2348" s="4">
        <f t="shared" si="363"/>
        <v>0.29500000000000004</v>
      </c>
      <c r="J2348">
        <f t="shared" si="365"/>
        <v>2</v>
      </c>
      <c r="K2348" t="str">
        <f>train!T2348</f>
        <v>yes</v>
      </c>
      <c r="L2348">
        <f t="shared" si="366"/>
        <v>1.128143884114172</v>
      </c>
      <c r="M2348">
        <f t="shared" si="367"/>
        <v>0.87777011584630416</v>
      </c>
      <c r="N2348">
        <f t="shared" si="368"/>
        <v>0.87777011584630416</v>
      </c>
      <c r="O2348">
        <f t="shared" si="369"/>
        <v>0.87777011584630416</v>
      </c>
    </row>
    <row r="2349" spans="1:15">
      <c r="A2349">
        <f t="shared" si="364"/>
        <v>2348</v>
      </c>
      <c r="B2349">
        <f>train!G2349</f>
        <v>247.2</v>
      </c>
      <c r="C2349">
        <f>train!J2349</f>
        <v>225.5</v>
      </c>
      <c r="D2349">
        <f>train!M2349</f>
        <v>186.3</v>
      </c>
      <c r="E2349">
        <f>train!P2349</f>
        <v>6.1</v>
      </c>
      <c r="F2349" s="4">
        <f t="shared" si="360"/>
        <v>0.70327169274537693</v>
      </c>
      <c r="G2349" s="4">
        <f t="shared" si="361"/>
        <v>0.6276092401892569</v>
      </c>
      <c r="H2349" s="4">
        <f t="shared" si="362"/>
        <v>0.6276092401892569</v>
      </c>
      <c r="I2349" s="4">
        <f t="shared" si="363"/>
        <v>0.30499999999999999</v>
      </c>
      <c r="J2349">
        <f t="shared" si="365"/>
        <v>1</v>
      </c>
      <c r="K2349" t="str">
        <f>train!T2349</f>
        <v>yes</v>
      </c>
      <c r="L2349">
        <f t="shared" si="366"/>
        <v>1.128143884114172</v>
      </c>
      <c r="M2349">
        <f t="shared" si="367"/>
        <v>1.1727756778509777</v>
      </c>
      <c r="N2349">
        <f t="shared" si="368"/>
        <v>1.1727756778509777</v>
      </c>
      <c r="O2349">
        <f t="shared" si="369"/>
        <v>1.1727756778509777</v>
      </c>
    </row>
    <row r="2350" spans="1:15">
      <c r="A2350">
        <f t="shared" si="364"/>
        <v>2349</v>
      </c>
      <c r="B2350">
        <f>train!G2350</f>
        <v>227.5</v>
      </c>
      <c r="C2350">
        <f>train!J2350</f>
        <v>234.9</v>
      </c>
      <c r="D2350">
        <f>train!M2350</f>
        <v>166.4</v>
      </c>
      <c r="E2350">
        <f>train!P2350</f>
        <v>9</v>
      </c>
      <c r="F2350" s="4">
        <f t="shared" si="360"/>
        <v>0.64722617354196299</v>
      </c>
      <c r="G2350" s="4">
        <f t="shared" si="361"/>
        <v>0.65377122182020597</v>
      </c>
      <c r="H2350" s="4">
        <f t="shared" si="362"/>
        <v>0.65377122182020597</v>
      </c>
      <c r="I2350" s="4">
        <f t="shared" si="363"/>
        <v>0.45</v>
      </c>
      <c r="J2350">
        <f t="shared" si="365"/>
        <v>1</v>
      </c>
      <c r="K2350" t="str">
        <f>train!T2350</f>
        <v>no</v>
      </c>
      <c r="L2350">
        <f t="shared" si="366"/>
        <v>1.128143884114172</v>
      </c>
      <c r="M2350">
        <f t="shared" si="367"/>
        <v>1.2150042554157336</v>
      </c>
      <c r="N2350">
        <f t="shared" si="368"/>
        <v>1.2150042554157336</v>
      </c>
      <c r="O2350">
        <f t="shared" si="369"/>
        <v>1.2150042554157336</v>
      </c>
    </row>
    <row r="2351" spans="1:15">
      <c r="A2351">
        <f t="shared" si="364"/>
        <v>2350</v>
      </c>
      <c r="B2351">
        <f>train!G2351</f>
        <v>185</v>
      </c>
      <c r="C2351">
        <f>train!J2351</f>
        <v>249.5</v>
      </c>
      <c r="D2351">
        <f>train!M2351</f>
        <v>157.80000000000001</v>
      </c>
      <c r="E2351">
        <f>train!P2351</f>
        <v>7.4</v>
      </c>
      <c r="F2351" s="4">
        <f t="shared" si="360"/>
        <v>0.52631578947368418</v>
      </c>
      <c r="G2351" s="4">
        <f t="shared" si="361"/>
        <v>0.69440578903423322</v>
      </c>
      <c r="H2351" s="4">
        <f t="shared" si="362"/>
        <v>0.69440578903423322</v>
      </c>
      <c r="I2351" s="4">
        <f t="shared" si="363"/>
        <v>0.37</v>
      </c>
      <c r="J2351">
        <f t="shared" si="365"/>
        <v>1</v>
      </c>
      <c r="K2351" t="str">
        <f>train!T2351</f>
        <v>no</v>
      </c>
      <c r="L2351">
        <f t="shared" si="366"/>
        <v>1.128143884114172</v>
      </c>
      <c r="M2351">
        <f t="shared" si="367"/>
        <v>1.1740132494728581</v>
      </c>
      <c r="N2351">
        <f t="shared" si="368"/>
        <v>1.1740132494728581</v>
      </c>
      <c r="O2351">
        <f t="shared" si="369"/>
        <v>1.1740132494728581</v>
      </c>
    </row>
    <row r="2352" spans="1:15">
      <c r="A2352">
        <f t="shared" si="364"/>
        <v>2351</v>
      </c>
      <c r="B2352">
        <f>train!G2352</f>
        <v>158.80000000000001</v>
      </c>
      <c r="C2352">
        <f>train!J2352</f>
        <v>211.8</v>
      </c>
      <c r="D2352">
        <f>train!M2352</f>
        <v>198.1</v>
      </c>
      <c r="E2352">
        <f>train!P2352</f>
        <v>10.3</v>
      </c>
      <c r="F2352" s="4">
        <f t="shared" si="360"/>
        <v>0.45177809388335705</v>
      </c>
      <c r="G2352" s="4">
        <f t="shared" si="361"/>
        <v>0.58947954355691623</v>
      </c>
      <c r="H2352" s="4">
        <f t="shared" si="362"/>
        <v>0.58947954355691623</v>
      </c>
      <c r="I2352" s="4">
        <f t="shared" si="363"/>
        <v>0.51500000000000001</v>
      </c>
      <c r="J2352">
        <f t="shared" si="365"/>
        <v>2</v>
      </c>
      <c r="K2352" t="str">
        <f>train!T2352</f>
        <v>no</v>
      </c>
      <c r="L2352">
        <f t="shared" si="366"/>
        <v>1.128143884114172</v>
      </c>
      <c r="M2352">
        <f t="shared" si="367"/>
        <v>1.0790276690877858</v>
      </c>
      <c r="N2352">
        <f t="shared" si="368"/>
        <v>1.0790276690877858</v>
      </c>
      <c r="O2352">
        <f t="shared" si="369"/>
        <v>1.0790276690877858</v>
      </c>
    </row>
    <row r="2353" spans="1:15">
      <c r="A2353">
        <f t="shared" si="364"/>
        <v>2352</v>
      </c>
      <c r="B2353">
        <f>train!G2353</f>
        <v>185.9</v>
      </c>
      <c r="C2353">
        <f>train!J2353</f>
        <v>212</v>
      </c>
      <c r="D2353">
        <f>train!M2353</f>
        <v>282.3</v>
      </c>
      <c r="E2353">
        <f>train!P2353</f>
        <v>11.3</v>
      </c>
      <c r="F2353" s="4">
        <f t="shared" si="360"/>
        <v>0.52887624466571836</v>
      </c>
      <c r="G2353" s="4">
        <f t="shared" si="361"/>
        <v>0.59003618146395764</v>
      </c>
      <c r="H2353" s="4">
        <f t="shared" si="362"/>
        <v>0.59003618146395764</v>
      </c>
      <c r="I2353" s="4">
        <f t="shared" si="363"/>
        <v>0.56500000000000006</v>
      </c>
      <c r="J2353">
        <f t="shared" si="365"/>
        <v>1</v>
      </c>
      <c r="K2353" t="str">
        <f>train!T2353</f>
        <v>no</v>
      </c>
      <c r="L2353">
        <f t="shared" si="366"/>
        <v>1.128143884114172</v>
      </c>
      <c r="M2353">
        <f t="shared" si="367"/>
        <v>1.1380775338459368</v>
      </c>
      <c r="N2353">
        <f t="shared" si="368"/>
        <v>1.1380775338459368</v>
      </c>
      <c r="O2353">
        <f t="shared" si="369"/>
        <v>1.1380775338459368</v>
      </c>
    </row>
    <row r="2354" spans="1:15">
      <c r="A2354">
        <f t="shared" si="364"/>
        <v>2353</v>
      </c>
      <c r="B2354">
        <f>train!G2354</f>
        <v>222.5</v>
      </c>
      <c r="C2354">
        <f>train!J2354</f>
        <v>169.7</v>
      </c>
      <c r="D2354">
        <f>train!M2354</f>
        <v>264.3</v>
      </c>
      <c r="E2354">
        <f>train!P2354</f>
        <v>9</v>
      </c>
      <c r="F2354" s="4">
        <f t="shared" si="360"/>
        <v>0.63300142247510671</v>
      </c>
      <c r="G2354" s="4">
        <f t="shared" si="361"/>
        <v>0.47230726412468682</v>
      </c>
      <c r="H2354" s="4">
        <f t="shared" si="362"/>
        <v>0.47230726412468682</v>
      </c>
      <c r="I2354" s="4">
        <f t="shared" si="363"/>
        <v>0.45</v>
      </c>
      <c r="J2354">
        <f t="shared" si="365"/>
        <v>2</v>
      </c>
      <c r="K2354" t="str">
        <f>train!T2354</f>
        <v>no</v>
      </c>
      <c r="L2354">
        <f t="shared" si="366"/>
        <v>1.128143884114172</v>
      </c>
      <c r="M2354">
        <f t="shared" si="367"/>
        <v>1.0243725417763803</v>
      </c>
      <c r="N2354">
        <f t="shared" si="368"/>
        <v>1.0243725417763803</v>
      </c>
      <c r="O2354">
        <f t="shared" si="369"/>
        <v>1.0243725417763803</v>
      </c>
    </row>
    <row r="2355" spans="1:15">
      <c r="A2355">
        <f t="shared" si="364"/>
        <v>2354</v>
      </c>
      <c r="B2355">
        <f>train!G2355</f>
        <v>201.1</v>
      </c>
      <c r="C2355">
        <f>train!J2355</f>
        <v>170.7</v>
      </c>
      <c r="D2355">
        <f>train!M2355</f>
        <v>237.4</v>
      </c>
      <c r="E2355">
        <f>train!P2355</f>
        <v>11.6</v>
      </c>
      <c r="F2355" s="4">
        <f t="shared" si="360"/>
        <v>0.57211948790896161</v>
      </c>
      <c r="G2355" s="4">
        <f t="shared" si="361"/>
        <v>0.47509045365989422</v>
      </c>
      <c r="H2355" s="4">
        <f t="shared" si="362"/>
        <v>0.47509045365989422</v>
      </c>
      <c r="I2355" s="4">
        <f t="shared" si="363"/>
        <v>0.57999999999999996</v>
      </c>
      <c r="J2355">
        <f t="shared" si="365"/>
        <v>2</v>
      </c>
      <c r="K2355" t="str">
        <f>train!T2355</f>
        <v>no</v>
      </c>
      <c r="L2355">
        <f t="shared" si="366"/>
        <v>1.128143884114172</v>
      </c>
      <c r="M2355">
        <f t="shared" si="367"/>
        <v>1.056003118727753</v>
      </c>
      <c r="N2355">
        <f t="shared" si="368"/>
        <v>1.056003118727753</v>
      </c>
      <c r="O2355">
        <f t="shared" si="369"/>
        <v>1.056003118727753</v>
      </c>
    </row>
    <row r="2356" spans="1:15">
      <c r="A2356">
        <f t="shared" si="364"/>
        <v>2355</v>
      </c>
      <c r="B2356">
        <f>train!G2356</f>
        <v>167.9</v>
      </c>
      <c r="C2356">
        <f>train!J2356</f>
        <v>243.7</v>
      </c>
      <c r="D2356">
        <f>train!M2356</f>
        <v>211.9</v>
      </c>
      <c r="E2356">
        <f>train!P2356</f>
        <v>9.1</v>
      </c>
      <c r="F2356" s="4">
        <f t="shared" si="360"/>
        <v>0.47766714082503559</v>
      </c>
      <c r="G2356" s="4">
        <f t="shared" si="361"/>
        <v>0.67826328973003058</v>
      </c>
      <c r="H2356" s="4">
        <f t="shared" si="362"/>
        <v>0.67826328973003058</v>
      </c>
      <c r="I2356" s="4">
        <f t="shared" si="363"/>
        <v>0.45499999999999996</v>
      </c>
      <c r="J2356">
        <f t="shared" si="365"/>
        <v>1</v>
      </c>
      <c r="K2356" t="str">
        <f>train!T2356</f>
        <v>no</v>
      </c>
      <c r="L2356">
        <f t="shared" si="366"/>
        <v>1.128143884114172</v>
      </c>
      <c r="M2356">
        <f t="shared" si="367"/>
        <v>1.1641619637381952</v>
      </c>
      <c r="N2356">
        <f t="shared" si="368"/>
        <v>1.1641619637381952</v>
      </c>
      <c r="O2356">
        <f t="shared" si="369"/>
        <v>1.1641619637381952</v>
      </c>
    </row>
    <row r="2357" spans="1:15">
      <c r="A2357">
        <f t="shared" si="364"/>
        <v>2356</v>
      </c>
      <c r="B2357">
        <f>train!G2357</f>
        <v>239.1</v>
      </c>
      <c r="C2357">
        <f>train!J2357</f>
        <v>243.5</v>
      </c>
      <c r="D2357">
        <f>train!M2357</f>
        <v>230.9</v>
      </c>
      <c r="E2357">
        <f>train!P2357</f>
        <v>10.9</v>
      </c>
      <c r="F2357" s="4">
        <f t="shared" si="360"/>
        <v>0.68022759601706972</v>
      </c>
      <c r="G2357" s="4">
        <f t="shared" si="361"/>
        <v>0.67770665182298917</v>
      </c>
      <c r="H2357" s="4">
        <f t="shared" si="362"/>
        <v>0.67770665182298917</v>
      </c>
      <c r="I2357" s="4">
        <f t="shared" si="363"/>
        <v>0.54500000000000004</v>
      </c>
      <c r="J2357">
        <f t="shared" si="365"/>
        <v>1</v>
      </c>
      <c r="K2357" t="str">
        <f>train!T2357</f>
        <v>yes</v>
      </c>
      <c r="L2357">
        <f t="shared" si="366"/>
        <v>1.128143884114172</v>
      </c>
      <c r="M2357">
        <f t="shared" si="367"/>
        <v>1.2954949610991988</v>
      </c>
      <c r="N2357">
        <f t="shared" si="368"/>
        <v>1.2954949610991988</v>
      </c>
      <c r="O2357">
        <f t="shared" si="369"/>
        <v>1.2954949610991988</v>
      </c>
    </row>
    <row r="2358" spans="1:15">
      <c r="A2358">
        <f t="shared" si="364"/>
        <v>2357</v>
      </c>
      <c r="B2358">
        <f>train!G2358</f>
        <v>175.7</v>
      </c>
      <c r="C2358">
        <f>train!J2358</f>
        <v>211.8</v>
      </c>
      <c r="D2358">
        <f>train!M2358</f>
        <v>137.9</v>
      </c>
      <c r="E2358">
        <f>train!P2358</f>
        <v>9.1999999999999993</v>
      </c>
      <c r="F2358" s="4">
        <f t="shared" si="360"/>
        <v>0.4998577524893314</v>
      </c>
      <c r="G2358" s="4">
        <f t="shared" si="361"/>
        <v>0.58947954355691623</v>
      </c>
      <c r="H2358" s="4">
        <f t="shared" si="362"/>
        <v>0.58947954355691623</v>
      </c>
      <c r="I2358" s="4">
        <f t="shared" si="363"/>
        <v>0.45999999999999996</v>
      </c>
      <c r="J2358">
        <f t="shared" si="365"/>
        <v>2</v>
      </c>
      <c r="K2358" t="str">
        <f>train!T2358</f>
        <v>yes</v>
      </c>
      <c r="L2358">
        <f t="shared" si="366"/>
        <v>1.128143884114172</v>
      </c>
      <c r="M2358">
        <f t="shared" si="367"/>
        <v>1.0753743707508685</v>
      </c>
      <c r="N2358">
        <f t="shared" si="368"/>
        <v>1.0753743707508685</v>
      </c>
      <c r="O2358">
        <f t="shared" si="369"/>
        <v>1.0753743707508685</v>
      </c>
    </row>
    <row r="2359" spans="1:15">
      <c r="A2359">
        <f t="shared" si="364"/>
        <v>2358</v>
      </c>
      <c r="B2359">
        <f>train!G2359</f>
        <v>111.2</v>
      </c>
      <c r="C2359">
        <f>train!J2359</f>
        <v>263.5</v>
      </c>
      <c r="D2359">
        <f>train!M2359</f>
        <v>224.7</v>
      </c>
      <c r="E2359">
        <f>train!P2359</f>
        <v>9</v>
      </c>
      <c r="F2359" s="4">
        <f t="shared" si="360"/>
        <v>0.31635846372688481</v>
      </c>
      <c r="G2359" s="4">
        <f t="shared" si="361"/>
        <v>0.73337044252713612</v>
      </c>
      <c r="H2359" s="4">
        <f t="shared" si="362"/>
        <v>0.73337044252713612</v>
      </c>
      <c r="I2359" s="4">
        <f t="shared" si="363"/>
        <v>0.45</v>
      </c>
      <c r="J2359">
        <f t="shared" si="365"/>
        <v>1</v>
      </c>
      <c r="K2359" t="str">
        <f>train!T2359</f>
        <v>yes</v>
      </c>
      <c r="L2359">
        <f t="shared" si="366"/>
        <v>1.128143884114172</v>
      </c>
      <c r="M2359">
        <f t="shared" si="367"/>
        <v>1.1739876871230506</v>
      </c>
      <c r="N2359">
        <f t="shared" si="368"/>
        <v>1.1739876871230506</v>
      </c>
      <c r="O2359">
        <f t="shared" si="369"/>
        <v>1.1739876871230506</v>
      </c>
    </row>
    <row r="2360" spans="1:15">
      <c r="A2360">
        <f t="shared" si="364"/>
        <v>2359</v>
      </c>
      <c r="B2360">
        <f>train!G2360</f>
        <v>87.7</v>
      </c>
      <c r="C2360">
        <f>train!J2360</f>
        <v>214.8</v>
      </c>
      <c r="D2360">
        <f>train!M2360</f>
        <v>201.3</v>
      </c>
      <c r="E2360">
        <f>train!P2360</f>
        <v>10.8</v>
      </c>
      <c r="F2360" s="4">
        <f t="shared" si="360"/>
        <v>0.24950213371266003</v>
      </c>
      <c r="G2360" s="4">
        <f t="shared" si="361"/>
        <v>0.59782911216253831</v>
      </c>
      <c r="H2360" s="4">
        <f t="shared" si="362"/>
        <v>0.59782911216253831</v>
      </c>
      <c r="I2360" s="4">
        <f t="shared" si="363"/>
        <v>0.54</v>
      </c>
      <c r="J2360">
        <f t="shared" si="365"/>
        <v>2</v>
      </c>
      <c r="K2360" t="str">
        <f>train!T2360</f>
        <v>no</v>
      </c>
      <c r="L2360">
        <f t="shared" si="366"/>
        <v>1.128143884114172</v>
      </c>
      <c r="M2360">
        <f t="shared" si="367"/>
        <v>1.0337555849548132</v>
      </c>
      <c r="N2360">
        <f t="shared" si="368"/>
        <v>1.0337555849548132</v>
      </c>
      <c r="O2360">
        <f t="shared" si="369"/>
        <v>1.0337555849548132</v>
      </c>
    </row>
    <row r="2361" spans="1:15">
      <c r="A2361">
        <f t="shared" si="364"/>
        <v>2360</v>
      </c>
      <c r="B2361">
        <f>train!G2361</f>
        <v>244.1</v>
      </c>
      <c r="C2361">
        <f>train!J2361</f>
        <v>246.9</v>
      </c>
      <c r="D2361">
        <f>train!M2361</f>
        <v>200</v>
      </c>
      <c r="E2361">
        <f>train!P2361</f>
        <v>7.2</v>
      </c>
      <c r="F2361" s="4">
        <f t="shared" si="360"/>
        <v>0.694452347083926</v>
      </c>
      <c r="G2361" s="4">
        <f t="shared" si="361"/>
        <v>0.68716949624269408</v>
      </c>
      <c r="H2361" s="4">
        <f t="shared" si="362"/>
        <v>0.68716949624269408</v>
      </c>
      <c r="I2361" s="4">
        <f t="shared" si="363"/>
        <v>0.36</v>
      </c>
      <c r="J2361">
        <f t="shared" si="365"/>
        <v>1</v>
      </c>
      <c r="K2361" t="str">
        <f>train!T2361</f>
        <v>no</v>
      </c>
      <c r="L2361">
        <f t="shared" si="366"/>
        <v>1.128143884114172</v>
      </c>
      <c r="M2361">
        <f t="shared" si="367"/>
        <v>1.2475046675276407</v>
      </c>
      <c r="N2361">
        <f t="shared" si="368"/>
        <v>1.2475046675276407</v>
      </c>
      <c r="O2361">
        <f t="shared" si="369"/>
        <v>1.2475046675276407</v>
      </c>
    </row>
    <row r="2362" spans="1:15">
      <c r="A2362">
        <f t="shared" si="364"/>
        <v>2361</v>
      </c>
      <c r="B2362">
        <f>train!G2362</f>
        <v>165</v>
      </c>
      <c r="C2362">
        <f>train!J2362</f>
        <v>127.3</v>
      </c>
      <c r="D2362">
        <f>train!M2362</f>
        <v>284.39999999999998</v>
      </c>
      <c r="E2362">
        <f>train!P2362</f>
        <v>7.7</v>
      </c>
      <c r="F2362" s="4">
        <f t="shared" si="360"/>
        <v>0.4694167852062589</v>
      </c>
      <c r="G2362" s="4">
        <f t="shared" si="361"/>
        <v>0.35430002783189535</v>
      </c>
      <c r="H2362" s="4">
        <f t="shared" si="362"/>
        <v>0.35430002783189535</v>
      </c>
      <c r="I2362" s="4">
        <f t="shared" si="363"/>
        <v>0.38500000000000001</v>
      </c>
      <c r="J2362">
        <f t="shared" si="365"/>
        <v>2</v>
      </c>
      <c r="K2362" t="str">
        <f>train!T2362</f>
        <v>no</v>
      </c>
      <c r="L2362">
        <f t="shared" si="366"/>
        <v>1.128143884114172</v>
      </c>
      <c r="M2362">
        <f t="shared" si="367"/>
        <v>0.78716843031002115</v>
      </c>
      <c r="N2362">
        <f t="shared" si="368"/>
        <v>0.78716843031002115</v>
      </c>
      <c r="O2362">
        <f t="shared" si="369"/>
        <v>0.78716843031002115</v>
      </c>
    </row>
    <row r="2363" spans="1:15">
      <c r="A2363">
        <f t="shared" si="364"/>
        <v>2362</v>
      </c>
      <c r="B2363">
        <f>train!G2363</f>
        <v>127.4</v>
      </c>
      <c r="C2363">
        <f>train!J2363</f>
        <v>103.3</v>
      </c>
      <c r="D2363">
        <f>train!M2363</f>
        <v>164.2</v>
      </c>
      <c r="E2363">
        <f>train!P2363</f>
        <v>9.1</v>
      </c>
      <c r="F2363" s="4">
        <f t="shared" si="360"/>
        <v>0.36244665718349933</v>
      </c>
      <c r="G2363" s="4">
        <f t="shared" si="361"/>
        <v>0.28750347898691897</v>
      </c>
      <c r="H2363" s="4">
        <f t="shared" si="362"/>
        <v>0.28750347898691897</v>
      </c>
      <c r="I2363" s="4">
        <f t="shared" si="363"/>
        <v>0.45499999999999996</v>
      </c>
      <c r="J2363">
        <f t="shared" si="365"/>
        <v>2</v>
      </c>
      <c r="K2363" t="str">
        <f>train!T2363</f>
        <v>no</v>
      </c>
      <c r="L2363">
        <f t="shared" si="366"/>
        <v>1.128143884114172</v>
      </c>
      <c r="M2363">
        <f t="shared" si="367"/>
        <v>0.70972465094757453</v>
      </c>
      <c r="N2363">
        <f t="shared" si="368"/>
        <v>0.70972465094757453</v>
      </c>
      <c r="O2363">
        <f t="shared" si="369"/>
        <v>0.70972465094757453</v>
      </c>
    </row>
    <row r="2364" spans="1:15">
      <c r="A2364">
        <f t="shared" si="364"/>
        <v>2363</v>
      </c>
      <c r="B2364">
        <f>train!G2364</f>
        <v>194.8</v>
      </c>
      <c r="C2364">
        <f>train!J2364</f>
        <v>292.7</v>
      </c>
      <c r="D2364">
        <f>train!M2364</f>
        <v>224.6</v>
      </c>
      <c r="E2364">
        <f>train!P2364</f>
        <v>5.5</v>
      </c>
      <c r="F2364" s="4">
        <f t="shared" si="360"/>
        <v>0.55419630156472266</v>
      </c>
      <c r="G2364" s="4">
        <f t="shared" si="361"/>
        <v>0.81463957695519063</v>
      </c>
      <c r="H2364" s="4">
        <f t="shared" si="362"/>
        <v>0.81463957695519063</v>
      </c>
      <c r="I2364" s="4">
        <f t="shared" si="363"/>
        <v>0.27500000000000002</v>
      </c>
      <c r="J2364">
        <f t="shared" si="365"/>
        <v>1</v>
      </c>
      <c r="K2364" t="str">
        <f>train!T2364</f>
        <v>no</v>
      </c>
      <c r="L2364">
        <f t="shared" si="366"/>
        <v>1.128143884114172</v>
      </c>
      <c r="M2364">
        <f t="shared" si="367"/>
        <v>1.3076826149152097</v>
      </c>
      <c r="N2364">
        <f t="shared" si="368"/>
        <v>1.3076826149152097</v>
      </c>
      <c r="O2364">
        <f t="shared" si="369"/>
        <v>1.3076826149152097</v>
      </c>
    </row>
    <row r="2365" spans="1:15">
      <c r="A2365">
        <f t="shared" si="364"/>
        <v>2364</v>
      </c>
      <c r="B2365">
        <f>train!G2365</f>
        <v>54.7</v>
      </c>
      <c r="C2365">
        <f>train!J2365</f>
        <v>256.10000000000002</v>
      </c>
      <c r="D2365">
        <f>train!M2365</f>
        <v>176.6</v>
      </c>
      <c r="E2365">
        <f>train!P2365</f>
        <v>11.1</v>
      </c>
      <c r="F2365" s="4">
        <f t="shared" si="360"/>
        <v>0.15561877667140825</v>
      </c>
      <c r="G2365" s="4">
        <f t="shared" si="361"/>
        <v>0.71277483996660174</v>
      </c>
      <c r="H2365" s="4">
        <f t="shared" si="362"/>
        <v>0.71277483996660174</v>
      </c>
      <c r="I2365" s="4">
        <f t="shared" si="363"/>
        <v>0.55499999999999994</v>
      </c>
      <c r="J2365">
        <f t="shared" si="365"/>
        <v>1</v>
      </c>
      <c r="K2365" t="str">
        <f>train!T2365</f>
        <v>no</v>
      </c>
      <c r="L2365">
        <f t="shared" si="366"/>
        <v>1.128143884114172</v>
      </c>
      <c r="M2365">
        <f t="shared" si="367"/>
        <v>1.1611796366762273</v>
      </c>
      <c r="N2365">
        <f t="shared" si="368"/>
        <v>1.1611796366762273</v>
      </c>
      <c r="O2365">
        <f t="shared" si="369"/>
        <v>1.1611796366762273</v>
      </c>
    </row>
    <row r="2366" spans="1:15">
      <c r="A2366">
        <f t="shared" si="364"/>
        <v>2365</v>
      </c>
      <c r="B2366">
        <f>train!G2366</f>
        <v>90.5</v>
      </c>
      <c r="C2366">
        <f>train!J2366</f>
        <v>211.7</v>
      </c>
      <c r="D2366">
        <f>train!M2366</f>
        <v>194.9</v>
      </c>
      <c r="E2366">
        <f>train!P2366</f>
        <v>9.3000000000000007</v>
      </c>
      <c r="F2366" s="4">
        <f t="shared" si="360"/>
        <v>0.25746799431009959</v>
      </c>
      <c r="G2366" s="4">
        <f t="shared" si="361"/>
        <v>0.58920122460339541</v>
      </c>
      <c r="H2366" s="4">
        <f t="shared" si="362"/>
        <v>0.58920122460339541</v>
      </c>
      <c r="I2366" s="4">
        <f t="shared" si="363"/>
        <v>0.46500000000000002</v>
      </c>
      <c r="J2366">
        <f t="shared" si="365"/>
        <v>2</v>
      </c>
      <c r="K2366" t="str">
        <f>train!T2366</f>
        <v>no</v>
      </c>
      <c r="L2366">
        <f t="shared" si="366"/>
        <v>1.128143884114172</v>
      </c>
      <c r="M2366">
        <f t="shared" si="367"/>
        <v>0.98834757764783687</v>
      </c>
      <c r="N2366">
        <f t="shared" si="368"/>
        <v>0.98834757764783687</v>
      </c>
      <c r="O2366">
        <f t="shared" si="369"/>
        <v>0.98834757764783687</v>
      </c>
    </row>
    <row r="2367" spans="1:15">
      <c r="A2367">
        <f t="shared" si="364"/>
        <v>2366</v>
      </c>
      <c r="B2367">
        <f>train!G2367</f>
        <v>235.6</v>
      </c>
      <c r="C2367">
        <f>train!J2367</f>
        <v>115.9</v>
      </c>
      <c r="D2367">
        <f>train!M2367</f>
        <v>185.4</v>
      </c>
      <c r="E2367">
        <f>train!P2367</f>
        <v>16.2</v>
      </c>
      <c r="F2367" s="4">
        <f t="shared" si="360"/>
        <v>0.67027027027027031</v>
      </c>
      <c r="G2367" s="4">
        <f t="shared" si="361"/>
        <v>0.32257166713053159</v>
      </c>
      <c r="H2367" s="4">
        <f t="shared" si="362"/>
        <v>0.32257166713053159</v>
      </c>
      <c r="I2367" s="4">
        <f t="shared" si="363"/>
        <v>0.80999999999999994</v>
      </c>
      <c r="J2367">
        <f t="shared" si="365"/>
        <v>1</v>
      </c>
      <c r="K2367" t="str">
        <f>train!T2367</f>
        <v>no</v>
      </c>
      <c r="L2367">
        <f t="shared" si="366"/>
        <v>1.128143884114172</v>
      </c>
      <c r="M2367">
        <f t="shared" si="367"/>
        <v>1.1460659649771134</v>
      </c>
      <c r="N2367">
        <f t="shared" si="368"/>
        <v>1.1460659649771134</v>
      </c>
      <c r="O2367">
        <f t="shared" si="369"/>
        <v>1.1460659649771134</v>
      </c>
    </row>
    <row r="2368" spans="1:15">
      <c r="A2368">
        <f t="shared" si="364"/>
        <v>2367</v>
      </c>
      <c r="B2368">
        <f>train!G2368</f>
        <v>142.5</v>
      </c>
      <c r="C2368">
        <f>train!J2368</f>
        <v>231.4</v>
      </c>
      <c r="D2368">
        <f>train!M2368</f>
        <v>131.19999999999999</v>
      </c>
      <c r="E2368">
        <f>train!P2368</f>
        <v>10</v>
      </c>
      <c r="F2368" s="4">
        <f t="shared" si="360"/>
        <v>0.40540540540540543</v>
      </c>
      <c r="G2368" s="4">
        <f t="shared" si="361"/>
        <v>0.64403005844698025</v>
      </c>
      <c r="H2368" s="4">
        <f t="shared" si="362"/>
        <v>0.64403005844698025</v>
      </c>
      <c r="I2368" s="4">
        <f t="shared" si="363"/>
        <v>0.5</v>
      </c>
      <c r="J2368">
        <f t="shared" si="365"/>
        <v>2</v>
      </c>
      <c r="K2368" t="str">
        <f>train!T2368</f>
        <v>no</v>
      </c>
      <c r="L2368">
        <f t="shared" si="366"/>
        <v>1.128143884114172</v>
      </c>
      <c r="M2368">
        <f t="shared" si="367"/>
        <v>1.1153039832701948</v>
      </c>
      <c r="N2368">
        <f t="shared" si="368"/>
        <v>1.1153039832701948</v>
      </c>
      <c r="O2368">
        <f t="shared" si="369"/>
        <v>1.1153039832701948</v>
      </c>
    </row>
    <row r="2369" spans="1:15">
      <c r="A2369">
        <f t="shared" si="364"/>
        <v>2368</v>
      </c>
      <c r="B2369">
        <f>train!G2369</f>
        <v>54</v>
      </c>
      <c r="C2369">
        <f>train!J2369</f>
        <v>179.3</v>
      </c>
      <c r="D2369">
        <f>train!M2369</f>
        <v>247.2</v>
      </c>
      <c r="E2369">
        <f>train!P2369</f>
        <v>10.199999999999999</v>
      </c>
      <c r="F2369" s="4">
        <f t="shared" si="360"/>
        <v>0.15362731152204837</v>
      </c>
      <c r="G2369" s="4">
        <f t="shared" si="361"/>
        <v>0.49902588366267747</v>
      </c>
      <c r="H2369" s="4">
        <f t="shared" si="362"/>
        <v>0.49902588366267747</v>
      </c>
      <c r="I2369" s="4">
        <f t="shared" si="363"/>
        <v>0.51</v>
      </c>
      <c r="J2369">
        <f t="shared" si="365"/>
        <v>2</v>
      </c>
      <c r="K2369" t="str">
        <f>train!T2369</f>
        <v>no</v>
      </c>
      <c r="L2369">
        <f t="shared" si="366"/>
        <v>1.128143884114172</v>
      </c>
      <c r="M2369">
        <f t="shared" si="367"/>
        <v>0.88416911050778324</v>
      </c>
      <c r="N2369">
        <f t="shared" si="368"/>
        <v>0.88416911050778324</v>
      </c>
      <c r="O2369">
        <f t="shared" si="369"/>
        <v>0.88416911050778324</v>
      </c>
    </row>
    <row r="2370" spans="1:15">
      <c r="A2370">
        <f t="shared" si="364"/>
        <v>2369</v>
      </c>
      <c r="B2370">
        <f>train!G2370</f>
        <v>214.8</v>
      </c>
      <c r="C2370">
        <f>train!J2370</f>
        <v>131</v>
      </c>
      <c r="D2370">
        <f>train!M2370</f>
        <v>216.9</v>
      </c>
      <c r="E2370">
        <f>train!P2370</f>
        <v>9.4</v>
      </c>
      <c r="F2370" s="4">
        <f t="shared" ref="F2370:F2433" si="370">(B2370-$W$3)/($W$2-$W$3)</f>
        <v>0.61109530583214799</v>
      </c>
      <c r="G2370" s="4">
        <f t="shared" ref="G2370:G2433" si="371">(C2370-$W$5)/($W$4-$W$5)</f>
        <v>0.36459782911216254</v>
      </c>
      <c r="H2370" s="4">
        <f t="shared" ref="H2370:H2433" si="372">(C2370-$W$5)/($W$4-$W$5)</f>
        <v>0.36459782911216254</v>
      </c>
      <c r="I2370" s="4">
        <f t="shared" ref="I2370:I2433" si="373">(E2370-$W$9)/($W$8-$W$9)</f>
        <v>0.47000000000000003</v>
      </c>
      <c r="J2370">
        <f t="shared" si="365"/>
        <v>2</v>
      </c>
      <c r="K2370" t="str">
        <f>train!T2370</f>
        <v>no</v>
      </c>
      <c r="L2370">
        <f t="shared" si="366"/>
        <v>1.128143884114172</v>
      </c>
      <c r="M2370">
        <f t="shared" si="367"/>
        <v>0.92747001396093121</v>
      </c>
      <c r="N2370">
        <f t="shared" si="368"/>
        <v>0.92747001396093121</v>
      </c>
      <c r="O2370">
        <f t="shared" si="369"/>
        <v>0.92747001396093121</v>
      </c>
    </row>
    <row r="2371" spans="1:15">
      <c r="A2371">
        <f t="shared" ref="A2371:A2434" si="374">ROW()-1</f>
        <v>2370</v>
      </c>
      <c r="B2371">
        <f>train!G2371</f>
        <v>251.4</v>
      </c>
      <c r="C2371">
        <f>train!J2371</f>
        <v>196.6</v>
      </c>
      <c r="D2371">
        <f>train!M2371</f>
        <v>192</v>
      </c>
      <c r="E2371">
        <f>train!P2371</f>
        <v>11</v>
      </c>
      <c r="F2371" s="4">
        <f t="shared" si="370"/>
        <v>0.71522048364153634</v>
      </c>
      <c r="G2371" s="4">
        <f t="shared" si="371"/>
        <v>0.54717506262176452</v>
      </c>
      <c r="H2371" s="4">
        <f t="shared" si="372"/>
        <v>0.54717506262176452</v>
      </c>
      <c r="I2371" s="4">
        <f t="shared" si="373"/>
        <v>0.55000000000000004</v>
      </c>
      <c r="J2371">
        <f t="shared" ref="J2371:J2434" si="375">MATCH(MIN(L2371:O2371),L2371:O2371,0)</f>
        <v>1</v>
      </c>
      <c r="K2371" t="str">
        <f>train!T2371</f>
        <v>yes</v>
      </c>
      <c r="L2371">
        <f t="shared" ref="L2371:L2434" si="376">SQRT(($F$2-$Z$3)^2+($G$2-$AA$3)^2+($H$2-$AB$3)^2+($I$2-$AC$3)^2)</f>
        <v>1.128143884114172</v>
      </c>
      <c r="M2371">
        <f t="shared" ref="M2371:M2434" si="377">SQRT((F2371-$Z$4)^2+(G2371-$AA$4)^2+(H2371-$AB$4)^2+(I2371-$AC$4)^2)</f>
        <v>1.1886300679903303</v>
      </c>
      <c r="N2371">
        <f t="shared" ref="N2371:N2434" si="378">SQRT((F2371-$Z$5)^2+(G2371-$AA$5)^2+(H2371-$AB$5)^2+(I2371-$AC$5)^2)</f>
        <v>1.1886300679903303</v>
      </c>
      <c r="O2371">
        <f t="shared" ref="O2371:O2434" si="379">SQRT((F2371-$Z$6)^2+(G2371-$AA$6)^2+(H2371-$AB$6)^2+(I2371-$AC$6)^2)</f>
        <v>1.1886300679903303</v>
      </c>
    </row>
    <row r="2372" spans="1:15">
      <c r="A2372">
        <f t="shared" si="374"/>
        <v>2371</v>
      </c>
      <c r="B2372">
        <f>train!G2372</f>
        <v>139</v>
      </c>
      <c r="C2372">
        <f>train!J2372</f>
        <v>250.7</v>
      </c>
      <c r="D2372">
        <f>train!M2372</f>
        <v>286.2</v>
      </c>
      <c r="E2372">
        <f>train!P2372</f>
        <v>6.1</v>
      </c>
      <c r="F2372" s="4">
        <f t="shared" si="370"/>
        <v>0.39544807965860596</v>
      </c>
      <c r="G2372" s="4">
        <f t="shared" si="371"/>
        <v>0.69774561647648203</v>
      </c>
      <c r="H2372" s="4">
        <f t="shared" si="372"/>
        <v>0.69774561647648203</v>
      </c>
      <c r="I2372" s="4">
        <f t="shared" si="373"/>
        <v>0.30499999999999999</v>
      </c>
      <c r="J2372">
        <f t="shared" si="375"/>
        <v>2</v>
      </c>
      <c r="K2372" t="str">
        <f>train!T2372</f>
        <v>no</v>
      </c>
      <c r="L2372">
        <f t="shared" si="376"/>
        <v>1.128143884114172</v>
      </c>
      <c r="M2372">
        <f t="shared" si="377"/>
        <v>1.1059394532839359</v>
      </c>
      <c r="N2372">
        <f t="shared" si="378"/>
        <v>1.1059394532839359</v>
      </c>
      <c r="O2372">
        <f t="shared" si="379"/>
        <v>1.1059394532839359</v>
      </c>
    </row>
    <row r="2373" spans="1:15">
      <c r="A2373">
        <f t="shared" si="374"/>
        <v>2372</v>
      </c>
      <c r="B2373">
        <f>train!G2373</f>
        <v>117.3</v>
      </c>
      <c r="C2373">
        <f>train!J2373</f>
        <v>208.7</v>
      </c>
      <c r="D2373">
        <f>train!M2373</f>
        <v>203.4</v>
      </c>
      <c r="E2373">
        <f>train!P2373</f>
        <v>14.4</v>
      </c>
      <c r="F2373" s="4">
        <f t="shared" si="370"/>
        <v>0.33371266002844951</v>
      </c>
      <c r="G2373" s="4">
        <f t="shared" si="371"/>
        <v>0.58085165599777344</v>
      </c>
      <c r="H2373" s="4">
        <f t="shared" si="372"/>
        <v>0.58085165599777344</v>
      </c>
      <c r="I2373" s="4">
        <f t="shared" si="373"/>
        <v>0.72</v>
      </c>
      <c r="J2373">
        <f t="shared" si="375"/>
        <v>1</v>
      </c>
      <c r="K2373" t="str">
        <f>train!T2373</f>
        <v>no</v>
      </c>
      <c r="L2373">
        <f t="shared" si="376"/>
        <v>1.128143884114172</v>
      </c>
      <c r="M2373">
        <f t="shared" si="377"/>
        <v>1.1421652384895868</v>
      </c>
      <c r="N2373">
        <f t="shared" si="378"/>
        <v>1.1421652384895868</v>
      </c>
      <c r="O2373">
        <f t="shared" si="379"/>
        <v>1.1421652384895868</v>
      </c>
    </row>
    <row r="2374" spans="1:15">
      <c r="A2374">
        <f t="shared" si="374"/>
        <v>2373</v>
      </c>
      <c r="B2374">
        <f>train!G2374</f>
        <v>264</v>
      </c>
      <c r="C2374">
        <f>train!J2374</f>
        <v>132.19999999999999</v>
      </c>
      <c r="D2374">
        <f>train!M2374</f>
        <v>177.7</v>
      </c>
      <c r="E2374">
        <f>train!P2374</f>
        <v>10.6</v>
      </c>
      <c r="F2374" s="4">
        <f t="shared" si="370"/>
        <v>0.75106685633001424</v>
      </c>
      <c r="G2374" s="4">
        <f t="shared" si="371"/>
        <v>0.3679376565544113</v>
      </c>
      <c r="H2374" s="4">
        <f t="shared" si="372"/>
        <v>0.3679376565544113</v>
      </c>
      <c r="I2374" s="4">
        <f t="shared" si="373"/>
        <v>0.53</v>
      </c>
      <c r="J2374">
        <f t="shared" si="375"/>
        <v>2</v>
      </c>
      <c r="K2374" t="str">
        <f>train!T2374</f>
        <v>no</v>
      </c>
      <c r="L2374">
        <f t="shared" si="376"/>
        <v>1.128143884114172</v>
      </c>
      <c r="M2374">
        <f t="shared" si="377"/>
        <v>1.0562943060051748</v>
      </c>
      <c r="N2374">
        <f t="shared" si="378"/>
        <v>1.0562943060051748</v>
      </c>
      <c r="O2374">
        <f t="shared" si="379"/>
        <v>1.0562943060051748</v>
      </c>
    </row>
    <row r="2375" spans="1:15">
      <c r="A2375">
        <f t="shared" si="374"/>
        <v>2374</v>
      </c>
      <c r="B2375">
        <f>train!G2375</f>
        <v>82.6</v>
      </c>
      <c r="C2375">
        <f>train!J2375</f>
        <v>204</v>
      </c>
      <c r="D2375">
        <f>train!M2375</f>
        <v>224.2</v>
      </c>
      <c r="E2375">
        <f>train!P2375</f>
        <v>9.1</v>
      </c>
      <c r="F2375" s="4">
        <f t="shared" si="370"/>
        <v>0.23499288762446655</v>
      </c>
      <c r="G2375" s="4">
        <f t="shared" si="371"/>
        <v>0.56777066518229891</v>
      </c>
      <c r="H2375" s="4">
        <f t="shared" si="372"/>
        <v>0.56777066518229891</v>
      </c>
      <c r="I2375" s="4">
        <f t="shared" si="373"/>
        <v>0.45499999999999996</v>
      </c>
      <c r="J2375">
        <f t="shared" si="375"/>
        <v>2</v>
      </c>
      <c r="K2375" t="str">
        <f>train!T2375</f>
        <v>no</v>
      </c>
      <c r="L2375">
        <f t="shared" si="376"/>
        <v>1.128143884114172</v>
      </c>
      <c r="M2375">
        <f t="shared" si="377"/>
        <v>0.95235167544200061</v>
      </c>
      <c r="N2375">
        <f t="shared" si="378"/>
        <v>0.95235167544200061</v>
      </c>
      <c r="O2375">
        <f t="shared" si="379"/>
        <v>0.95235167544200061</v>
      </c>
    </row>
    <row r="2376" spans="1:15">
      <c r="A2376">
        <f t="shared" si="374"/>
        <v>2375</v>
      </c>
      <c r="B2376">
        <f>train!G2376</f>
        <v>175.8</v>
      </c>
      <c r="C2376">
        <f>train!J2376</f>
        <v>253.6</v>
      </c>
      <c r="D2376">
        <f>train!M2376</f>
        <v>128.5</v>
      </c>
      <c r="E2376">
        <f>train!P2376</f>
        <v>11.4</v>
      </c>
      <c r="F2376" s="4">
        <f t="shared" si="370"/>
        <v>0.5001422475106686</v>
      </c>
      <c r="G2376" s="4">
        <f t="shared" si="371"/>
        <v>0.7058168661285833</v>
      </c>
      <c r="H2376" s="4">
        <f t="shared" si="372"/>
        <v>0.7058168661285833</v>
      </c>
      <c r="I2376" s="4">
        <f t="shared" si="373"/>
        <v>0.57000000000000006</v>
      </c>
      <c r="J2376">
        <f t="shared" si="375"/>
        <v>1</v>
      </c>
      <c r="K2376" t="str">
        <f>train!T2376</f>
        <v>no</v>
      </c>
      <c r="L2376">
        <f t="shared" si="376"/>
        <v>1.128143884114172</v>
      </c>
      <c r="M2376">
        <f t="shared" si="377"/>
        <v>1.2535538140694924</v>
      </c>
      <c r="N2376">
        <f t="shared" si="378"/>
        <v>1.2535538140694924</v>
      </c>
      <c r="O2376">
        <f t="shared" si="379"/>
        <v>1.2535538140694924</v>
      </c>
    </row>
    <row r="2377" spans="1:15">
      <c r="A2377">
        <f t="shared" si="374"/>
        <v>2376</v>
      </c>
      <c r="B2377">
        <f>train!G2377</f>
        <v>220.4</v>
      </c>
      <c r="C2377">
        <f>train!J2377</f>
        <v>211.2</v>
      </c>
      <c r="D2377">
        <f>train!M2377</f>
        <v>259.3</v>
      </c>
      <c r="E2377">
        <f>train!P2377</f>
        <v>13.6</v>
      </c>
      <c r="F2377" s="4">
        <f t="shared" si="370"/>
        <v>0.62702702702702706</v>
      </c>
      <c r="G2377" s="4">
        <f t="shared" si="371"/>
        <v>0.58780962983579177</v>
      </c>
      <c r="H2377" s="4">
        <f t="shared" si="372"/>
        <v>0.58780962983579177</v>
      </c>
      <c r="I2377" s="4">
        <f t="shared" si="373"/>
        <v>0.67999999999999994</v>
      </c>
      <c r="J2377">
        <f t="shared" si="375"/>
        <v>1</v>
      </c>
      <c r="K2377" t="str">
        <f>train!T2377</f>
        <v>no</v>
      </c>
      <c r="L2377">
        <f t="shared" si="376"/>
        <v>1.128143884114172</v>
      </c>
      <c r="M2377">
        <f t="shared" si="377"/>
        <v>1.2436250296925249</v>
      </c>
      <c r="N2377">
        <f t="shared" si="378"/>
        <v>1.2436250296925249</v>
      </c>
      <c r="O2377">
        <f t="shared" si="379"/>
        <v>1.2436250296925249</v>
      </c>
    </row>
    <row r="2378" spans="1:15">
      <c r="A2378">
        <f t="shared" si="374"/>
        <v>2377</v>
      </c>
      <c r="B2378">
        <f>train!G2378</f>
        <v>217</v>
      </c>
      <c r="C2378">
        <f>train!J2378</f>
        <v>152.30000000000001</v>
      </c>
      <c r="D2378">
        <f>train!M2378</f>
        <v>134.30000000000001</v>
      </c>
      <c r="E2378">
        <f>train!P2378</f>
        <v>11.8</v>
      </c>
      <c r="F2378" s="4">
        <f t="shared" si="370"/>
        <v>0.61735419630156474</v>
      </c>
      <c r="G2378" s="4">
        <f t="shared" si="371"/>
        <v>0.42387976621207907</v>
      </c>
      <c r="H2378" s="4">
        <f t="shared" si="372"/>
        <v>0.42387976621207907</v>
      </c>
      <c r="I2378" s="4">
        <f t="shared" si="373"/>
        <v>0.59000000000000008</v>
      </c>
      <c r="J2378">
        <f t="shared" si="375"/>
        <v>2</v>
      </c>
      <c r="K2378" t="str">
        <f>train!T2378</f>
        <v>no</v>
      </c>
      <c r="L2378">
        <f t="shared" si="376"/>
        <v>1.128143884114172</v>
      </c>
      <c r="M2378">
        <f t="shared" si="377"/>
        <v>1.0433476487246063</v>
      </c>
      <c r="N2378">
        <f t="shared" si="378"/>
        <v>1.0433476487246063</v>
      </c>
      <c r="O2378">
        <f t="shared" si="379"/>
        <v>1.0433476487246063</v>
      </c>
    </row>
    <row r="2379" spans="1:15">
      <c r="A2379">
        <f t="shared" si="374"/>
        <v>2378</v>
      </c>
      <c r="B2379">
        <f>train!G2379</f>
        <v>129</v>
      </c>
      <c r="C2379">
        <f>train!J2379</f>
        <v>290</v>
      </c>
      <c r="D2379">
        <f>train!M2379</f>
        <v>177.1</v>
      </c>
      <c r="E2379">
        <f>train!P2379</f>
        <v>11.6</v>
      </c>
      <c r="F2379" s="4">
        <f t="shared" si="370"/>
        <v>0.36699857752489329</v>
      </c>
      <c r="G2379" s="4">
        <f t="shared" si="371"/>
        <v>0.80712496521013077</v>
      </c>
      <c r="H2379" s="4">
        <f t="shared" si="372"/>
        <v>0.80712496521013077</v>
      </c>
      <c r="I2379" s="4">
        <f t="shared" si="373"/>
        <v>0.57999999999999996</v>
      </c>
      <c r="J2379">
        <f t="shared" si="375"/>
        <v>1</v>
      </c>
      <c r="K2379" t="str">
        <f>train!T2379</f>
        <v>no</v>
      </c>
      <c r="L2379">
        <f t="shared" si="376"/>
        <v>1.128143884114172</v>
      </c>
      <c r="M2379">
        <f t="shared" si="377"/>
        <v>1.331911924579176</v>
      </c>
      <c r="N2379">
        <f t="shared" si="378"/>
        <v>1.331911924579176</v>
      </c>
      <c r="O2379">
        <f t="shared" si="379"/>
        <v>1.331911924579176</v>
      </c>
    </row>
    <row r="2380" spans="1:15">
      <c r="A2380">
        <f t="shared" si="374"/>
        <v>2379</v>
      </c>
      <c r="B2380">
        <f>train!G2380</f>
        <v>150.5</v>
      </c>
      <c r="C2380">
        <f>train!J2380</f>
        <v>152.9</v>
      </c>
      <c r="D2380">
        <f>train!M2380</f>
        <v>215.9</v>
      </c>
      <c r="E2380">
        <f>train!P2380</f>
        <v>3.5</v>
      </c>
      <c r="F2380" s="4">
        <f t="shared" si="370"/>
        <v>0.42816500711237554</v>
      </c>
      <c r="G2380" s="4">
        <f t="shared" si="371"/>
        <v>0.42554967993320347</v>
      </c>
      <c r="H2380" s="4">
        <f t="shared" si="372"/>
        <v>0.42554967993320347</v>
      </c>
      <c r="I2380" s="4">
        <f t="shared" si="373"/>
        <v>0.17499999999999999</v>
      </c>
      <c r="J2380">
        <f t="shared" si="375"/>
        <v>2</v>
      </c>
      <c r="K2380" t="str">
        <f>train!T2380</f>
        <v>no</v>
      </c>
      <c r="L2380">
        <f t="shared" si="376"/>
        <v>1.128143884114172</v>
      </c>
      <c r="M2380">
        <f t="shared" si="377"/>
        <v>0.75903579197429449</v>
      </c>
      <c r="N2380">
        <f t="shared" si="378"/>
        <v>0.75903579197429449</v>
      </c>
      <c r="O2380">
        <f t="shared" si="379"/>
        <v>0.75903579197429449</v>
      </c>
    </row>
    <row r="2381" spans="1:15">
      <c r="A2381">
        <f t="shared" si="374"/>
        <v>2380</v>
      </c>
      <c r="B2381">
        <f>train!G2381</f>
        <v>189.5</v>
      </c>
      <c r="C2381">
        <f>train!J2381</f>
        <v>103.8</v>
      </c>
      <c r="D2381">
        <f>train!M2381</f>
        <v>180.6</v>
      </c>
      <c r="E2381">
        <f>train!P2381</f>
        <v>10.8</v>
      </c>
      <c r="F2381" s="4">
        <f t="shared" si="370"/>
        <v>0.53911806543385488</v>
      </c>
      <c r="G2381" s="4">
        <f t="shared" si="371"/>
        <v>0.28889507375452267</v>
      </c>
      <c r="H2381" s="4">
        <f t="shared" si="372"/>
        <v>0.28889507375452267</v>
      </c>
      <c r="I2381" s="4">
        <f t="shared" si="373"/>
        <v>0.54</v>
      </c>
      <c r="J2381">
        <f t="shared" si="375"/>
        <v>2</v>
      </c>
      <c r="K2381" t="str">
        <f>train!T2381</f>
        <v>no</v>
      </c>
      <c r="L2381">
        <f t="shared" si="376"/>
        <v>1.128143884114172</v>
      </c>
      <c r="M2381">
        <f t="shared" si="377"/>
        <v>0.86554550184054713</v>
      </c>
      <c r="N2381">
        <f t="shared" si="378"/>
        <v>0.86554550184054713</v>
      </c>
      <c r="O2381">
        <f t="shared" si="379"/>
        <v>0.86554550184054713</v>
      </c>
    </row>
    <row r="2382" spans="1:15">
      <c r="A2382">
        <f t="shared" si="374"/>
        <v>2381</v>
      </c>
      <c r="B2382">
        <f>train!G2382</f>
        <v>137.80000000000001</v>
      </c>
      <c r="C2382">
        <f>train!J2382</f>
        <v>235.5</v>
      </c>
      <c r="D2382">
        <f>train!M2382</f>
        <v>268.10000000000002</v>
      </c>
      <c r="E2382">
        <f>train!P2382</f>
        <v>11</v>
      </c>
      <c r="F2382" s="4">
        <f t="shared" si="370"/>
        <v>0.39203413940256049</v>
      </c>
      <c r="G2382" s="4">
        <f t="shared" si="371"/>
        <v>0.65544113554133032</v>
      </c>
      <c r="H2382" s="4">
        <f t="shared" si="372"/>
        <v>0.65544113554133032</v>
      </c>
      <c r="I2382" s="4">
        <f t="shared" si="373"/>
        <v>0.55000000000000004</v>
      </c>
      <c r="J2382">
        <f t="shared" si="375"/>
        <v>1</v>
      </c>
      <c r="K2382" t="str">
        <f>train!T2382</f>
        <v>no</v>
      </c>
      <c r="L2382">
        <f t="shared" si="376"/>
        <v>1.128143884114172</v>
      </c>
      <c r="M2382">
        <f t="shared" si="377"/>
        <v>1.1469075511027571</v>
      </c>
      <c r="N2382">
        <f t="shared" si="378"/>
        <v>1.1469075511027571</v>
      </c>
      <c r="O2382">
        <f t="shared" si="379"/>
        <v>1.1469075511027571</v>
      </c>
    </row>
    <row r="2383" spans="1:15">
      <c r="A2383">
        <f t="shared" si="374"/>
        <v>2382</v>
      </c>
      <c r="B2383">
        <f>train!G2383</f>
        <v>129.30000000000001</v>
      </c>
      <c r="C2383">
        <f>train!J2383</f>
        <v>142.69999999999999</v>
      </c>
      <c r="D2383">
        <f>train!M2383</f>
        <v>258.3</v>
      </c>
      <c r="E2383">
        <f>train!P2383</f>
        <v>12.3</v>
      </c>
      <c r="F2383" s="4">
        <f t="shared" si="370"/>
        <v>0.36785206258890474</v>
      </c>
      <c r="G2383" s="4">
        <f t="shared" si="371"/>
        <v>0.39716114667408847</v>
      </c>
      <c r="H2383" s="4">
        <f t="shared" si="372"/>
        <v>0.39716114667408847</v>
      </c>
      <c r="I2383" s="4">
        <f t="shared" si="373"/>
        <v>0.61499999999999999</v>
      </c>
      <c r="J2383">
        <f t="shared" si="375"/>
        <v>2</v>
      </c>
      <c r="K2383" t="str">
        <f>train!T2383</f>
        <v>no</v>
      </c>
      <c r="L2383">
        <f t="shared" si="376"/>
        <v>1.128143884114172</v>
      </c>
      <c r="M2383">
        <f t="shared" si="377"/>
        <v>0.91050211026985828</v>
      </c>
      <c r="N2383">
        <f t="shared" si="378"/>
        <v>0.91050211026985828</v>
      </c>
      <c r="O2383">
        <f t="shared" si="379"/>
        <v>0.91050211026985828</v>
      </c>
    </row>
    <row r="2384" spans="1:15">
      <c r="A2384">
        <f t="shared" si="374"/>
        <v>2383</v>
      </c>
      <c r="B2384">
        <f>train!G2384</f>
        <v>115.6</v>
      </c>
      <c r="C2384">
        <f>train!J2384</f>
        <v>213.6</v>
      </c>
      <c r="D2384">
        <f>train!M2384</f>
        <v>218.4</v>
      </c>
      <c r="E2384">
        <f>train!P2384</f>
        <v>10.7</v>
      </c>
      <c r="F2384" s="4">
        <f t="shared" si="370"/>
        <v>0.32887624466571835</v>
      </c>
      <c r="G2384" s="4">
        <f t="shared" si="371"/>
        <v>0.59448928472028939</v>
      </c>
      <c r="H2384" s="4">
        <f t="shared" si="372"/>
        <v>0.59448928472028939</v>
      </c>
      <c r="I2384" s="4">
        <f t="shared" si="373"/>
        <v>0.53499999999999992</v>
      </c>
      <c r="J2384">
        <f t="shared" si="375"/>
        <v>2</v>
      </c>
      <c r="K2384" t="str">
        <f>train!T2384</f>
        <v>no</v>
      </c>
      <c r="L2384">
        <f t="shared" si="376"/>
        <v>1.128143884114172</v>
      </c>
      <c r="M2384">
        <f t="shared" si="377"/>
        <v>1.0493901103021259</v>
      </c>
      <c r="N2384">
        <f t="shared" si="378"/>
        <v>1.0493901103021259</v>
      </c>
      <c r="O2384">
        <f t="shared" si="379"/>
        <v>1.0493901103021259</v>
      </c>
    </row>
    <row r="2385" spans="1:15">
      <c r="A2385">
        <f t="shared" si="374"/>
        <v>2384</v>
      </c>
      <c r="B2385">
        <f>train!G2385</f>
        <v>221.9</v>
      </c>
      <c r="C2385">
        <f>train!J2385</f>
        <v>254.7</v>
      </c>
      <c r="D2385">
        <f>train!M2385</f>
        <v>250.5</v>
      </c>
      <c r="E2385">
        <f>train!P2385</f>
        <v>7.2</v>
      </c>
      <c r="F2385" s="4">
        <f t="shared" si="370"/>
        <v>0.63129445234708392</v>
      </c>
      <c r="G2385" s="4">
        <f t="shared" si="371"/>
        <v>0.7088783746173114</v>
      </c>
      <c r="H2385" s="4">
        <f t="shared" si="372"/>
        <v>0.7088783746173114</v>
      </c>
      <c r="I2385" s="4">
        <f t="shared" si="373"/>
        <v>0.36</v>
      </c>
      <c r="J2385">
        <f t="shared" si="375"/>
        <v>1</v>
      </c>
      <c r="K2385" t="str">
        <f>train!T2385</f>
        <v>no</v>
      </c>
      <c r="L2385">
        <f t="shared" si="376"/>
        <v>1.128143884114172</v>
      </c>
      <c r="M2385">
        <f t="shared" si="377"/>
        <v>1.2382042584179587</v>
      </c>
      <c r="N2385">
        <f t="shared" si="378"/>
        <v>1.2382042584179587</v>
      </c>
      <c r="O2385">
        <f t="shared" si="379"/>
        <v>1.2382042584179587</v>
      </c>
    </row>
    <row r="2386" spans="1:15">
      <c r="A2386">
        <f t="shared" si="374"/>
        <v>2385</v>
      </c>
      <c r="B2386">
        <f>train!G2386</f>
        <v>263.7</v>
      </c>
      <c r="C2386">
        <f>train!J2386</f>
        <v>186.5</v>
      </c>
      <c r="D2386">
        <f>train!M2386</f>
        <v>195.3</v>
      </c>
      <c r="E2386">
        <f>train!P2386</f>
        <v>18.3</v>
      </c>
      <c r="F2386" s="4">
        <f t="shared" si="370"/>
        <v>0.75021337126600285</v>
      </c>
      <c r="G2386" s="4">
        <f t="shared" si="371"/>
        <v>0.51906484831617028</v>
      </c>
      <c r="H2386" s="4">
        <f t="shared" si="372"/>
        <v>0.51906484831617028</v>
      </c>
      <c r="I2386" s="4">
        <f t="shared" si="373"/>
        <v>0.91500000000000004</v>
      </c>
      <c r="J2386">
        <f t="shared" si="375"/>
        <v>1</v>
      </c>
      <c r="K2386" t="str">
        <f>train!T2386</f>
        <v>yes</v>
      </c>
      <c r="L2386">
        <f t="shared" si="376"/>
        <v>1.128143884114172</v>
      </c>
      <c r="M2386">
        <f t="shared" si="377"/>
        <v>1.3924445180836755</v>
      </c>
      <c r="N2386">
        <f t="shared" si="378"/>
        <v>1.3924445180836755</v>
      </c>
      <c r="O2386">
        <f t="shared" si="379"/>
        <v>1.3924445180836755</v>
      </c>
    </row>
    <row r="2387" spans="1:15">
      <c r="A2387">
        <f t="shared" si="374"/>
        <v>2386</v>
      </c>
      <c r="B2387">
        <f>train!G2387</f>
        <v>61.3</v>
      </c>
      <c r="C2387">
        <f>train!J2387</f>
        <v>194.4</v>
      </c>
      <c r="D2387">
        <f>train!M2387</f>
        <v>143.1</v>
      </c>
      <c r="E2387">
        <f>train!P2387</f>
        <v>11.4</v>
      </c>
      <c r="F2387" s="4">
        <f t="shared" si="370"/>
        <v>0.17439544807965859</v>
      </c>
      <c r="G2387" s="4">
        <f t="shared" si="371"/>
        <v>0.54105204564430842</v>
      </c>
      <c r="H2387" s="4">
        <f t="shared" si="372"/>
        <v>0.54105204564430842</v>
      </c>
      <c r="I2387" s="4">
        <f t="shared" si="373"/>
        <v>0.57000000000000006</v>
      </c>
      <c r="J2387">
        <f t="shared" si="375"/>
        <v>2</v>
      </c>
      <c r="K2387" t="str">
        <f>train!T2387</f>
        <v>no</v>
      </c>
      <c r="L2387">
        <f t="shared" si="376"/>
        <v>1.128143884114172</v>
      </c>
      <c r="M2387">
        <f t="shared" si="377"/>
        <v>0.96994247484203244</v>
      </c>
      <c r="N2387">
        <f t="shared" si="378"/>
        <v>0.96994247484203244</v>
      </c>
      <c r="O2387">
        <f t="shared" si="379"/>
        <v>0.96994247484203244</v>
      </c>
    </row>
    <row r="2388" spans="1:15">
      <c r="A2388">
        <f t="shared" si="374"/>
        <v>2387</v>
      </c>
      <c r="B2388">
        <f>train!G2388</f>
        <v>183.8</v>
      </c>
      <c r="C2388">
        <f>train!J2388</f>
        <v>164.7</v>
      </c>
      <c r="D2388">
        <f>train!M2388</f>
        <v>111</v>
      </c>
      <c r="E2388">
        <f>train!P2388</f>
        <v>10.1</v>
      </c>
      <c r="F2388" s="4">
        <f t="shared" si="370"/>
        <v>0.52290184921763871</v>
      </c>
      <c r="G2388" s="4">
        <f t="shared" si="371"/>
        <v>0.45839131644865011</v>
      </c>
      <c r="H2388" s="4">
        <f t="shared" si="372"/>
        <v>0.45839131644865011</v>
      </c>
      <c r="I2388" s="4">
        <f t="shared" si="373"/>
        <v>0.505</v>
      </c>
      <c r="J2388">
        <f t="shared" si="375"/>
        <v>2</v>
      </c>
      <c r="K2388" t="str">
        <f>train!T2388</f>
        <v>no</v>
      </c>
      <c r="L2388">
        <f t="shared" si="376"/>
        <v>1.128143884114172</v>
      </c>
      <c r="M2388">
        <f t="shared" si="377"/>
        <v>0.97401054506934326</v>
      </c>
      <c r="N2388">
        <f t="shared" si="378"/>
        <v>0.97401054506934326</v>
      </c>
      <c r="O2388">
        <f t="shared" si="379"/>
        <v>0.97401054506934326</v>
      </c>
    </row>
    <row r="2389" spans="1:15">
      <c r="A2389">
        <f t="shared" si="374"/>
        <v>2388</v>
      </c>
      <c r="B2389">
        <f>train!G2389</f>
        <v>167.4</v>
      </c>
      <c r="C2389">
        <f>train!J2389</f>
        <v>143.80000000000001</v>
      </c>
      <c r="D2389">
        <f>train!M2389</f>
        <v>140.1</v>
      </c>
      <c r="E2389">
        <f>train!P2389</f>
        <v>10.3</v>
      </c>
      <c r="F2389" s="4">
        <f t="shared" si="370"/>
        <v>0.47624466571834995</v>
      </c>
      <c r="G2389" s="4">
        <f t="shared" si="371"/>
        <v>0.40022265516281663</v>
      </c>
      <c r="H2389" s="4">
        <f t="shared" si="372"/>
        <v>0.40022265516281663</v>
      </c>
      <c r="I2389" s="4">
        <f t="shared" si="373"/>
        <v>0.51500000000000001</v>
      </c>
      <c r="J2389">
        <f t="shared" si="375"/>
        <v>2</v>
      </c>
      <c r="K2389" t="str">
        <f>train!T2389</f>
        <v>yes</v>
      </c>
      <c r="L2389">
        <f t="shared" si="376"/>
        <v>1.128143884114172</v>
      </c>
      <c r="M2389">
        <f t="shared" si="377"/>
        <v>0.90132698230793717</v>
      </c>
      <c r="N2389">
        <f t="shared" si="378"/>
        <v>0.90132698230793717</v>
      </c>
      <c r="O2389">
        <f t="shared" si="379"/>
        <v>0.90132698230793717</v>
      </c>
    </row>
    <row r="2390" spans="1:15">
      <c r="A2390">
        <f t="shared" si="374"/>
        <v>2389</v>
      </c>
      <c r="B2390">
        <f>train!G2390</f>
        <v>154.1</v>
      </c>
      <c r="C2390">
        <f>train!J2390</f>
        <v>195.3</v>
      </c>
      <c r="D2390">
        <f>train!M2390</f>
        <v>276.7</v>
      </c>
      <c r="E2390">
        <f>train!P2390</f>
        <v>13.2</v>
      </c>
      <c r="F2390" s="4">
        <f t="shared" si="370"/>
        <v>0.43840682788051205</v>
      </c>
      <c r="G2390" s="4">
        <f t="shared" si="371"/>
        <v>0.543556916225995</v>
      </c>
      <c r="H2390" s="4">
        <f t="shared" si="372"/>
        <v>0.543556916225995</v>
      </c>
      <c r="I2390" s="4">
        <f t="shared" si="373"/>
        <v>0.65999999999999992</v>
      </c>
      <c r="J2390">
        <f t="shared" si="375"/>
        <v>2</v>
      </c>
      <c r="K2390" t="str">
        <f>train!T2390</f>
        <v>no</v>
      </c>
      <c r="L2390">
        <f t="shared" si="376"/>
        <v>1.128143884114172</v>
      </c>
      <c r="M2390">
        <f t="shared" si="377"/>
        <v>1.1039514432648203</v>
      </c>
      <c r="N2390">
        <f t="shared" si="378"/>
        <v>1.1039514432648203</v>
      </c>
      <c r="O2390">
        <f t="shared" si="379"/>
        <v>1.1039514432648203</v>
      </c>
    </row>
    <row r="2391" spans="1:15">
      <c r="A2391">
        <f t="shared" si="374"/>
        <v>2390</v>
      </c>
      <c r="B2391">
        <f>train!G2391</f>
        <v>252</v>
      </c>
      <c r="C2391">
        <f>train!J2391</f>
        <v>170.2</v>
      </c>
      <c r="D2391">
        <f>train!M2391</f>
        <v>209.2</v>
      </c>
      <c r="E2391">
        <f>train!P2391</f>
        <v>5.7</v>
      </c>
      <c r="F2391" s="4">
        <f t="shared" si="370"/>
        <v>0.71692745376955902</v>
      </c>
      <c r="G2391" s="4">
        <f t="shared" si="371"/>
        <v>0.47369885889229052</v>
      </c>
      <c r="H2391" s="4">
        <f t="shared" si="372"/>
        <v>0.47369885889229052</v>
      </c>
      <c r="I2391" s="4">
        <f t="shared" si="373"/>
        <v>0.28500000000000003</v>
      </c>
      <c r="J2391">
        <f t="shared" si="375"/>
        <v>2</v>
      </c>
      <c r="K2391" t="str">
        <f>train!T2391</f>
        <v>no</v>
      </c>
      <c r="L2391">
        <f t="shared" si="376"/>
        <v>1.128143884114172</v>
      </c>
      <c r="M2391">
        <f t="shared" si="377"/>
        <v>1.0217588716523187</v>
      </c>
      <c r="N2391">
        <f t="shared" si="378"/>
        <v>1.0217588716523187</v>
      </c>
      <c r="O2391">
        <f t="shared" si="379"/>
        <v>1.0217588716523187</v>
      </c>
    </row>
    <row r="2392" spans="1:15">
      <c r="A2392">
        <f t="shared" si="374"/>
        <v>2391</v>
      </c>
      <c r="B2392">
        <f>train!G2392</f>
        <v>163.1</v>
      </c>
      <c r="C2392">
        <f>train!J2392</f>
        <v>291.7</v>
      </c>
      <c r="D2392">
        <f>train!M2392</f>
        <v>96.4</v>
      </c>
      <c r="E2392">
        <f>train!P2392</f>
        <v>11.2</v>
      </c>
      <c r="F2392" s="4">
        <f t="shared" si="370"/>
        <v>0.4640113798008535</v>
      </c>
      <c r="G2392" s="4">
        <f t="shared" si="371"/>
        <v>0.81185638741998323</v>
      </c>
      <c r="H2392" s="4">
        <f t="shared" si="372"/>
        <v>0.81185638741998323</v>
      </c>
      <c r="I2392" s="4">
        <f t="shared" si="373"/>
        <v>0.55999999999999994</v>
      </c>
      <c r="J2392">
        <f t="shared" si="375"/>
        <v>1</v>
      </c>
      <c r="K2392" t="str">
        <f>train!T2392</f>
        <v>no</v>
      </c>
      <c r="L2392">
        <f t="shared" si="376"/>
        <v>1.128143884114172</v>
      </c>
      <c r="M2392">
        <f t="shared" si="377"/>
        <v>1.3590909271178082</v>
      </c>
      <c r="N2392">
        <f t="shared" si="378"/>
        <v>1.3590909271178082</v>
      </c>
      <c r="O2392">
        <f t="shared" si="379"/>
        <v>1.3590909271178082</v>
      </c>
    </row>
    <row r="2393" spans="1:15">
      <c r="A2393">
        <f t="shared" si="374"/>
        <v>2392</v>
      </c>
      <c r="B2393">
        <f>train!G2393</f>
        <v>198.3</v>
      </c>
      <c r="C2393">
        <f>train!J2393</f>
        <v>187</v>
      </c>
      <c r="D2393">
        <f>train!M2393</f>
        <v>133.5</v>
      </c>
      <c r="E2393">
        <f>train!P2393</f>
        <v>16.600000000000001</v>
      </c>
      <c r="F2393" s="4">
        <f t="shared" si="370"/>
        <v>0.56415362731152208</v>
      </c>
      <c r="G2393" s="4">
        <f t="shared" si="371"/>
        <v>0.52045644308377403</v>
      </c>
      <c r="H2393" s="4">
        <f t="shared" si="372"/>
        <v>0.52045644308377403</v>
      </c>
      <c r="I2393" s="4">
        <f t="shared" si="373"/>
        <v>0.83000000000000007</v>
      </c>
      <c r="J2393">
        <f t="shared" si="375"/>
        <v>1</v>
      </c>
      <c r="K2393" t="str">
        <f>train!T2393</f>
        <v>no</v>
      </c>
      <c r="L2393">
        <f t="shared" si="376"/>
        <v>1.128143884114172</v>
      </c>
      <c r="M2393">
        <f t="shared" si="377"/>
        <v>1.2445557976658079</v>
      </c>
      <c r="N2393">
        <f t="shared" si="378"/>
        <v>1.2445557976658079</v>
      </c>
      <c r="O2393">
        <f t="shared" si="379"/>
        <v>1.2445557976658079</v>
      </c>
    </row>
    <row r="2394" spans="1:15">
      <c r="A2394">
        <f t="shared" si="374"/>
        <v>2393</v>
      </c>
      <c r="B2394">
        <f>train!G2394</f>
        <v>324.7</v>
      </c>
      <c r="C2394">
        <f>train!J2394</f>
        <v>236.4</v>
      </c>
      <c r="D2394">
        <f>train!M2394</f>
        <v>187.6</v>
      </c>
      <c r="E2394">
        <f>train!P2394</f>
        <v>13.1</v>
      </c>
      <c r="F2394" s="4">
        <f t="shared" si="370"/>
        <v>0.92375533428165002</v>
      </c>
      <c r="G2394" s="4">
        <f t="shared" si="371"/>
        <v>0.65794600612301701</v>
      </c>
      <c r="H2394" s="4">
        <f t="shared" si="372"/>
        <v>0.65794600612301701</v>
      </c>
      <c r="I2394" s="4">
        <f t="shared" si="373"/>
        <v>0.65500000000000003</v>
      </c>
      <c r="J2394">
        <f t="shared" si="375"/>
        <v>1</v>
      </c>
      <c r="K2394" t="str">
        <f>train!T2394</f>
        <v>yes</v>
      </c>
      <c r="L2394">
        <f t="shared" si="376"/>
        <v>1.128143884114172</v>
      </c>
      <c r="M2394">
        <f t="shared" si="377"/>
        <v>1.4656516678802851</v>
      </c>
      <c r="N2394">
        <f t="shared" si="378"/>
        <v>1.4656516678802851</v>
      </c>
      <c r="O2394">
        <f t="shared" si="379"/>
        <v>1.4656516678802851</v>
      </c>
    </row>
    <row r="2395" spans="1:15">
      <c r="A2395">
        <f t="shared" si="374"/>
        <v>2394</v>
      </c>
      <c r="B2395">
        <f>train!G2395</f>
        <v>128.30000000000001</v>
      </c>
      <c r="C2395">
        <f>train!J2395</f>
        <v>215.3</v>
      </c>
      <c r="D2395">
        <f>train!M2395</f>
        <v>143.69999999999999</v>
      </c>
      <c r="E2395">
        <f>train!P2395</f>
        <v>14.3</v>
      </c>
      <c r="F2395" s="4">
        <f t="shared" si="370"/>
        <v>0.36500711237553346</v>
      </c>
      <c r="G2395" s="4">
        <f t="shared" si="371"/>
        <v>0.59922070693014196</v>
      </c>
      <c r="H2395" s="4">
        <f t="shared" si="372"/>
        <v>0.59922070693014196</v>
      </c>
      <c r="I2395" s="4">
        <f t="shared" si="373"/>
        <v>0.71500000000000008</v>
      </c>
      <c r="J2395">
        <f t="shared" si="375"/>
        <v>1</v>
      </c>
      <c r="K2395" t="str">
        <f>train!T2395</f>
        <v>no</v>
      </c>
      <c r="L2395">
        <f t="shared" si="376"/>
        <v>1.128143884114172</v>
      </c>
      <c r="M2395">
        <f t="shared" si="377"/>
        <v>1.1672986350169539</v>
      </c>
      <c r="N2395">
        <f t="shared" si="378"/>
        <v>1.1672986350169539</v>
      </c>
      <c r="O2395">
        <f t="shared" si="379"/>
        <v>1.1672986350169539</v>
      </c>
    </row>
    <row r="2396" spans="1:15">
      <c r="A2396">
        <f t="shared" si="374"/>
        <v>2395</v>
      </c>
      <c r="B2396">
        <f>train!G2396</f>
        <v>187.9</v>
      </c>
      <c r="C2396">
        <f>train!J2396</f>
        <v>200.5</v>
      </c>
      <c r="D2396">
        <f>train!M2396</f>
        <v>202.6</v>
      </c>
      <c r="E2396">
        <f>train!P2396</f>
        <v>10.199999999999999</v>
      </c>
      <c r="F2396" s="4">
        <f t="shared" si="370"/>
        <v>0.53456614509246092</v>
      </c>
      <c r="G2396" s="4">
        <f t="shared" si="371"/>
        <v>0.55802950180907318</v>
      </c>
      <c r="H2396" s="4">
        <f t="shared" si="372"/>
        <v>0.55802950180907318</v>
      </c>
      <c r="I2396" s="4">
        <f t="shared" si="373"/>
        <v>0.51</v>
      </c>
      <c r="J2396">
        <f t="shared" si="375"/>
        <v>2</v>
      </c>
      <c r="K2396" t="str">
        <f>train!T2396</f>
        <v>no</v>
      </c>
      <c r="L2396">
        <f t="shared" si="376"/>
        <v>1.128143884114172</v>
      </c>
      <c r="M2396">
        <f t="shared" si="377"/>
        <v>1.0810433910151704</v>
      </c>
      <c r="N2396">
        <f t="shared" si="378"/>
        <v>1.0810433910151704</v>
      </c>
      <c r="O2396">
        <f t="shared" si="379"/>
        <v>1.0810433910151704</v>
      </c>
    </row>
    <row r="2397" spans="1:15">
      <c r="A2397">
        <f t="shared" si="374"/>
        <v>2396</v>
      </c>
      <c r="B2397">
        <f>train!G2397</f>
        <v>129.19999999999999</v>
      </c>
      <c r="C2397">
        <f>train!J2397</f>
        <v>214.1</v>
      </c>
      <c r="D2397">
        <f>train!M2397</f>
        <v>214.9</v>
      </c>
      <c r="E2397">
        <f>train!P2397</f>
        <v>10.3</v>
      </c>
      <c r="F2397" s="4">
        <f t="shared" si="370"/>
        <v>0.36756756756756753</v>
      </c>
      <c r="G2397" s="4">
        <f t="shared" si="371"/>
        <v>0.59588087948789314</v>
      </c>
      <c r="H2397" s="4">
        <f t="shared" si="372"/>
        <v>0.59588087948789314</v>
      </c>
      <c r="I2397" s="4">
        <f t="shared" si="373"/>
        <v>0.51500000000000001</v>
      </c>
      <c r="J2397">
        <f t="shared" si="375"/>
        <v>2</v>
      </c>
      <c r="K2397" t="str">
        <f>train!T2397</f>
        <v>yes</v>
      </c>
      <c r="L2397">
        <f t="shared" si="376"/>
        <v>1.128143884114172</v>
      </c>
      <c r="M2397">
        <f t="shared" si="377"/>
        <v>1.0537926559841213</v>
      </c>
      <c r="N2397">
        <f t="shared" si="378"/>
        <v>1.0537926559841213</v>
      </c>
      <c r="O2397">
        <f t="shared" si="379"/>
        <v>1.0537926559841213</v>
      </c>
    </row>
    <row r="2398" spans="1:15">
      <c r="A2398">
        <f t="shared" si="374"/>
        <v>2397</v>
      </c>
      <c r="B2398">
        <f>train!G2398</f>
        <v>125.5</v>
      </c>
      <c r="C2398">
        <f>train!J2398</f>
        <v>128.9</v>
      </c>
      <c r="D2398">
        <f>train!M2398</f>
        <v>251.9</v>
      </c>
      <c r="E2398">
        <f>train!P2398</f>
        <v>6.3</v>
      </c>
      <c r="F2398" s="4">
        <f t="shared" si="370"/>
        <v>0.35704125177809387</v>
      </c>
      <c r="G2398" s="4">
        <f t="shared" si="371"/>
        <v>0.3587531310882271</v>
      </c>
      <c r="H2398" s="4">
        <f t="shared" si="372"/>
        <v>0.3587531310882271</v>
      </c>
      <c r="I2398" s="4">
        <f t="shared" si="373"/>
        <v>0.315</v>
      </c>
      <c r="J2398">
        <f t="shared" si="375"/>
        <v>2</v>
      </c>
      <c r="K2398" t="str">
        <f>train!T2398</f>
        <v>yes</v>
      </c>
      <c r="L2398">
        <f t="shared" si="376"/>
        <v>1.128143884114172</v>
      </c>
      <c r="M2398">
        <f t="shared" si="377"/>
        <v>0.69578090919662461</v>
      </c>
      <c r="N2398">
        <f t="shared" si="378"/>
        <v>0.69578090919662461</v>
      </c>
      <c r="O2398">
        <f t="shared" si="379"/>
        <v>0.69578090919662461</v>
      </c>
    </row>
    <row r="2399" spans="1:15">
      <c r="A2399">
        <f t="shared" si="374"/>
        <v>2398</v>
      </c>
      <c r="B2399">
        <f>train!G2399</f>
        <v>257.2</v>
      </c>
      <c r="C2399">
        <f>train!J2399</f>
        <v>224.3</v>
      </c>
      <c r="D2399">
        <f>train!M2399</f>
        <v>204</v>
      </c>
      <c r="E2399">
        <f>train!P2399</f>
        <v>12.6</v>
      </c>
      <c r="F2399" s="4">
        <f t="shared" si="370"/>
        <v>0.7317211948790896</v>
      </c>
      <c r="G2399" s="4">
        <f t="shared" si="371"/>
        <v>0.62426941274700809</v>
      </c>
      <c r="H2399" s="4">
        <f t="shared" si="372"/>
        <v>0.62426941274700809</v>
      </c>
      <c r="I2399" s="4">
        <f t="shared" si="373"/>
        <v>0.63</v>
      </c>
      <c r="J2399">
        <f t="shared" si="375"/>
        <v>1</v>
      </c>
      <c r="K2399" t="str">
        <f>train!T2399</f>
        <v>no</v>
      </c>
      <c r="L2399">
        <f t="shared" si="376"/>
        <v>1.128143884114172</v>
      </c>
      <c r="M2399">
        <f t="shared" si="377"/>
        <v>1.3083350130674756</v>
      </c>
      <c r="N2399">
        <f t="shared" si="378"/>
        <v>1.3083350130674756</v>
      </c>
      <c r="O2399">
        <f t="shared" si="379"/>
        <v>1.3083350130674756</v>
      </c>
    </row>
    <row r="2400" spans="1:15">
      <c r="A2400">
        <f t="shared" si="374"/>
        <v>2399</v>
      </c>
      <c r="B2400">
        <f>train!G2400</f>
        <v>124.6</v>
      </c>
      <c r="C2400">
        <f>train!J2400</f>
        <v>146.4</v>
      </c>
      <c r="D2400">
        <f>train!M2400</f>
        <v>169.4</v>
      </c>
      <c r="E2400">
        <f>train!P2400</f>
        <v>10.5</v>
      </c>
      <c r="F2400" s="4">
        <f t="shared" si="370"/>
        <v>0.35448079658605974</v>
      </c>
      <c r="G2400" s="4">
        <f t="shared" si="371"/>
        <v>0.40745894795435572</v>
      </c>
      <c r="H2400" s="4">
        <f t="shared" si="372"/>
        <v>0.40745894795435572</v>
      </c>
      <c r="I2400" s="4">
        <f t="shared" si="373"/>
        <v>0.52500000000000002</v>
      </c>
      <c r="J2400">
        <f t="shared" si="375"/>
        <v>2</v>
      </c>
      <c r="K2400" t="str">
        <f>train!T2400</f>
        <v>no</v>
      </c>
      <c r="L2400">
        <f t="shared" si="376"/>
        <v>1.128143884114172</v>
      </c>
      <c r="M2400">
        <f t="shared" si="377"/>
        <v>0.85634527130382876</v>
      </c>
      <c r="N2400">
        <f t="shared" si="378"/>
        <v>0.85634527130382876</v>
      </c>
      <c r="O2400">
        <f t="shared" si="379"/>
        <v>0.85634527130382876</v>
      </c>
    </row>
    <row r="2401" spans="1:15">
      <c r="A2401">
        <f t="shared" si="374"/>
        <v>2400</v>
      </c>
      <c r="B2401">
        <f>train!G2401</f>
        <v>175.1</v>
      </c>
      <c r="C2401">
        <f>train!J2401</f>
        <v>216.9</v>
      </c>
      <c r="D2401">
        <f>train!M2401</f>
        <v>243.7</v>
      </c>
      <c r="E2401">
        <f>train!P2401</f>
        <v>9.9</v>
      </c>
      <c r="F2401" s="4">
        <f t="shared" si="370"/>
        <v>0.49815078236130866</v>
      </c>
      <c r="G2401" s="4">
        <f t="shared" si="371"/>
        <v>0.6036738101864737</v>
      </c>
      <c r="H2401" s="4">
        <f t="shared" si="372"/>
        <v>0.6036738101864737</v>
      </c>
      <c r="I2401" s="4">
        <f t="shared" si="373"/>
        <v>0.495</v>
      </c>
      <c r="J2401">
        <f t="shared" si="375"/>
        <v>2</v>
      </c>
      <c r="K2401" t="str">
        <f>train!T2401</f>
        <v>no</v>
      </c>
      <c r="L2401">
        <f t="shared" si="376"/>
        <v>1.128143884114172</v>
      </c>
      <c r="M2401">
        <f t="shared" si="377"/>
        <v>1.1054516453365535</v>
      </c>
      <c r="N2401">
        <f t="shared" si="378"/>
        <v>1.1054516453365535</v>
      </c>
      <c r="O2401">
        <f t="shared" si="379"/>
        <v>1.1054516453365535</v>
      </c>
    </row>
    <row r="2402" spans="1:15">
      <c r="A2402">
        <f t="shared" si="374"/>
        <v>2401</v>
      </c>
      <c r="B2402">
        <f>train!G2402</f>
        <v>124.3</v>
      </c>
      <c r="C2402">
        <f>train!J2402</f>
        <v>173.4</v>
      </c>
      <c r="D2402">
        <f>train!M2402</f>
        <v>256.3</v>
      </c>
      <c r="E2402">
        <f>train!P2402</f>
        <v>7.5</v>
      </c>
      <c r="F2402" s="4">
        <f t="shared" si="370"/>
        <v>0.35362731152204835</v>
      </c>
      <c r="G2402" s="4">
        <f t="shared" si="371"/>
        <v>0.48260506540495407</v>
      </c>
      <c r="H2402" s="4">
        <f t="shared" si="372"/>
        <v>0.48260506540495407</v>
      </c>
      <c r="I2402" s="4">
        <f t="shared" si="373"/>
        <v>0.375</v>
      </c>
      <c r="J2402">
        <f t="shared" si="375"/>
        <v>2</v>
      </c>
      <c r="K2402" t="str">
        <f>train!T2402</f>
        <v>no</v>
      </c>
      <c r="L2402">
        <f t="shared" si="376"/>
        <v>1.128143884114172</v>
      </c>
      <c r="M2402">
        <f t="shared" si="377"/>
        <v>0.85527339124010626</v>
      </c>
      <c r="N2402">
        <f t="shared" si="378"/>
        <v>0.85527339124010626</v>
      </c>
      <c r="O2402">
        <f t="shared" si="379"/>
        <v>0.85527339124010626</v>
      </c>
    </row>
    <row r="2403" spans="1:15">
      <c r="A2403">
        <f t="shared" si="374"/>
        <v>2402</v>
      </c>
      <c r="B2403">
        <f>train!G2403</f>
        <v>271.60000000000002</v>
      </c>
      <c r="C2403">
        <f>train!J2403</f>
        <v>156</v>
      </c>
      <c r="D2403">
        <f>train!M2403</f>
        <v>136.30000000000001</v>
      </c>
      <c r="E2403">
        <f>train!P2403</f>
        <v>11.6</v>
      </c>
      <c r="F2403" s="4">
        <f t="shared" si="370"/>
        <v>0.77268847795163587</v>
      </c>
      <c r="G2403" s="4">
        <f t="shared" si="371"/>
        <v>0.43417756749234621</v>
      </c>
      <c r="H2403" s="4">
        <f t="shared" si="372"/>
        <v>0.43417756749234621</v>
      </c>
      <c r="I2403" s="4">
        <f t="shared" si="373"/>
        <v>0.57999999999999996</v>
      </c>
      <c r="J2403">
        <f t="shared" si="375"/>
        <v>1</v>
      </c>
      <c r="K2403" t="str">
        <f>train!T2403</f>
        <v>no</v>
      </c>
      <c r="L2403">
        <f t="shared" si="376"/>
        <v>1.128143884114172</v>
      </c>
      <c r="M2403">
        <f t="shared" si="377"/>
        <v>1.1447566571924173</v>
      </c>
      <c r="N2403">
        <f t="shared" si="378"/>
        <v>1.1447566571924173</v>
      </c>
      <c r="O2403">
        <f t="shared" si="379"/>
        <v>1.1447566571924173</v>
      </c>
    </row>
    <row r="2404" spans="1:15">
      <c r="A2404">
        <f t="shared" si="374"/>
        <v>2403</v>
      </c>
      <c r="B2404">
        <f>train!G2404</f>
        <v>183.3</v>
      </c>
      <c r="C2404">
        <f>train!J2404</f>
        <v>201.4</v>
      </c>
      <c r="D2404">
        <f>train!M2404</f>
        <v>177.4</v>
      </c>
      <c r="E2404">
        <f>train!P2404</f>
        <v>10.4</v>
      </c>
      <c r="F2404" s="4">
        <f t="shared" si="370"/>
        <v>0.52147937411095313</v>
      </c>
      <c r="G2404" s="4">
        <f t="shared" si="371"/>
        <v>0.56053437239075976</v>
      </c>
      <c r="H2404" s="4">
        <f t="shared" si="372"/>
        <v>0.56053437239075976</v>
      </c>
      <c r="I2404" s="4">
        <f t="shared" si="373"/>
        <v>0.52</v>
      </c>
      <c r="J2404">
        <f t="shared" si="375"/>
        <v>2</v>
      </c>
      <c r="K2404" t="str">
        <f>train!T2404</f>
        <v>no</v>
      </c>
      <c r="L2404">
        <f t="shared" si="376"/>
        <v>1.128143884114172</v>
      </c>
      <c r="M2404">
        <f t="shared" si="377"/>
        <v>1.0820066094466139</v>
      </c>
      <c r="N2404">
        <f t="shared" si="378"/>
        <v>1.0820066094466139</v>
      </c>
      <c r="O2404">
        <f t="shared" si="379"/>
        <v>1.0820066094466139</v>
      </c>
    </row>
    <row r="2405" spans="1:15">
      <c r="A2405">
        <f t="shared" si="374"/>
        <v>2404</v>
      </c>
      <c r="B2405">
        <f>train!G2405</f>
        <v>101.1</v>
      </c>
      <c r="C2405">
        <f>train!J2405</f>
        <v>214.4</v>
      </c>
      <c r="D2405">
        <f>train!M2405</f>
        <v>179.5</v>
      </c>
      <c r="E2405">
        <f>train!P2405</f>
        <v>10.3</v>
      </c>
      <c r="F2405" s="4">
        <f t="shared" si="370"/>
        <v>0.28762446657183499</v>
      </c>
      <c r="G2405" s="4">
        <f t="shared" si="371"/>
        <v>0.59671583634845538</v>
      </c>
      <c r="H2405" s="4">
        <f t="shared" si="372"/>
        <v>0.59671583634845538</v>
      </c>
      <c r="I2405" s="4">
        <f t="shared" si="373"/>
        <v>0.51500000000000001</v>
      </c>
      <c r="J2405">
        <f t="shared" si="375"/>
        <v>2</v>
      </c>
      <c r="K2405" t="str">
        <f>train!T2405</f>
        <v>no</v>
      </c>
      <c r="L2405">
        <f t="shared" si="376"/>
        <v>1.128143884114172</v>
      </c>
      <c r="M2405">
        <f t="shared" si="377"/>
        <v>1.0296078925828054</v>
      </c>
      <c r="N2405">
        <f t="shared" si="378"/>
        <v>1.0296078925828054</v>
      </c>
      <c r="O2405">
        <f t="shared" si="379"/>
        <v>1.0296078925828054</v>
      </c>
    </row>
    <row r="2406" spans="1:15">
      <c r="A2406">
        <f t="shared" si="374"/>
        <v>2405</v>
      </c>
      <c r="B2406">
        <f>train!G2406</f>
        <v>203.3</v>
      </c>
      <c r="C2406">
        <f>train!J2406</f>
        <v>228.9</v>
      </c>
      <c r="D2406">
        <f>train!M2406</f>
        <v>222.2</v>
      </c>
      <c r="E2406">
        <f>train!P2406</f>
        <v>14.3</v>
      </c>
      <c r="F2406" s="4">
        <f t="shared" si="370"/>
        <v>0.57837837837837847</v>
      </c>
      <c r="G2406" s="4">
        <f t="shared" si="371"/>
        <v>0.63707208460896192</v>
      </c>
      <c r="H2406" s="4">
        <f t="shared" si="372"/>
        <v>0.63707208460896192</v>
      </c>
      <c r="I2406" s="4">
        <f t="shared" si="373"/>
        <v>0.71500000000000008</v>
      </c>
      <c r="J2406">
        <f t="shared" si="375"/>
        <v>1</v>
      </c>
      <c r="K2406" t="str">
        <f>train!T2406</f>
        <v>no</v>
      </c>
      <c r="L2406">
        <f t="shared" si="376"/>
        <v>1.128143884114172</v>
      </c>
      <c r="M2406">
        <f t="shared" si="377"/>
        <v>1.2874269806678822</v>
      </c>
      <c r="N2406">
        <f t="shared" si="378"/>
        <v>1.2874269806678822</v>
      </c>
      <c r="O2406">
        <f t="shared" si="379"/>
        <v>1.2874269806678822</v>
      </c>
    </row>
    <row r="2407" spans="1:15">
      <c r="A2407">
        <f t="shared" si="374"/>
        <v>2406</v>
      </c>
      <c r="B2407">
        <f>train!G2407</f>
        <v>175.4</v>
      </c>
      <c r="C2407">
        <f>train!J2407</f>
        <v>190</v>
      </c>
      <c r="D2407">
        <f>train!M2407</f>
        <v>138.69999999999999</v>
      </c>
      <c r="E2407">
        <f>train!P2407</f>
        <v>10.5</v>
      </c>
      <c r="F2407" s="4">
        <f t="shared" si="370"/>
        <v>0.49900426742532006</v>
      </c>
      <c r="G2407" s="4">
        <f t="shared" si="371"/>
        <v>0.528806011689396</v>
      </c>
      <c r="H2407" s="4">
        <f t="shared" si="372"/>
        <v>0.528806011689396</v>
      </c>
      <c r="I2407" s="4">
        <f t="shared" si="373"/>
        <v>0.52500000000000002</v>
      </c>
      <c r="J2407">
        <f t="shared" si="375"/>
        <v>2</v>
      </c>
      <c r="K2407" t="str">
        <f>train!T2407</f>
        <v>no</v>
      </c>
      <c r="L2407">
        <f t="shared" si="376"/>
        <v>1.128143884114172</v>
      </c>
      <c r="M2407">
        <f t="shared" si="377"/>
        <v>1.0411060728409818</v>
      </c>
      <c r="N2407">
        <f t="shared" si="378"/>
        <v>1.0411060728409818</v>
      </c>
      <c r="O2407">
        <f t="shared" si="379"/>
        <v>1.0411060728409818</v>
      </c>
    </row>
    <row r="2408" spans="1:15">
      <c r="A2408">
        <f t="shared" si="374"/>
        <v>2407</v>
      </c>
      <c r="B2408">
        <f>train!G2408</f>
        <v>266</v>
      </c>
      <c r="C2408">
        <f>train!J2408</f>
        <v>214.6</v>
      </c>
      <c r="D2408">
        <f>train!M2408</f>
        <v>306.2</v>
      </c>
      <c r="E2408">
        <f>train!P2408</f>
        <v>14.2</v>
      </c>
      <c r="F2408" s="4">
        <f t="shared" si="370"/>
        <v>0.7567567567567568</v>
      </c>
      <c r="G2408" s="4">
        <f t="shared" si="371"/>
        <v>0.59727247425549679</v>
      </c>
      <c r="H2408" s="4">
        <f t="shared" si="372"/>
        <v>0.59727247425549679</v>
      </c>
      <c r="I2408" s="4">
        <f t="shared" si="373"/>
        <v>0.71</v>
      </c>
      <c r="J2408">
        <f t="shared" si="375"/>
        <v>1</v>
      </c>
      <c r="K2408" t="str">
        <f>train!T2408</f>
        <v>yes</v>
      </c>
      <c r="L2408">
        <f t="shared" si="376"/>
        <v>1.128143884114172</v>
      </c>
      <c r="M2408">
        <f t="shared" si="377"/>
        <v>1.3380020948801132</v>
      </c>
      <c r="N2408">
        <f t="shared" si="378"/>
        <v>1.3380020948801132</v>
      </c>
      <c r="O2408">
        <f t="shared" si="379"/>
        <v>1.3380020948801132</v>
      </c>
    </row>
    <row r="2409" spans="1:15">
      <c r="A2409">
        <f t="shared" si="374"/>
        <v>2408</v>
      </c>
      <c r="B2409">
        <f>train!G2409</f>
        <v>171.6</v>
      </c>
      <c r="C2409">
        <f>train!J2409</f>
        <v>136.1</v>
      </c>
      <c r="D2409">
        <f>train!M2409</f>
        <v>183.4</v>
      </c>
      <c r="E2409">
        <f>train!P2409</f>
        <v>10.8</v>
      </c>
      <c r="F2409" s="4">
        <f t="shared" si="370"/>
        <v>0.48819345661450925</v>
      </c>
      <c r="G2409" s="4">
        <f t="shared" si="371"/>
        <v>0.37879209574171996</v>
      </c>
      <c r="H2409" s="4">
        <f t="shared" si="372"/>
        <v>0.37879209574171996</v>
      </c>
      <c r="I2409" s="4">
        <f t="shared" si="373"/>
        <v>0.54</v>
      </c>
      <c r="J2409">
        <f t="shared" si="375"/>
        <v>2</v>
      </c>
      <c r="K2409" t="str">
        <f>train!T2409</f>
        <v>no</v>
      </c>
      <c r="L2409">
        <f t="shared" si="376"/>
        <v>1.128143884114172</v>
      </c>
      <c r="M2409">
        <f t="shared" si="377"/>
        <v>0.90382506862447198</v>
      </c>
      <c r="N2409">
        <f t="shared" si="378"/>
        <v>0.90382506862447198</v>
      </c>
      <c r="O2409">
        <f t="shared" si="379"/>
        <v>0.90382506862447198</v>
      </c>
    </row>
    <row r="2410" spans="1:15">
      <c r="A2410">
        <f t="shared" si="374"/>
        <v>2409</v>
      </c>
      <c r="B2410">
        <f>train!G2410</f>
        <v>78.7</v>
      </c>
      <c r="C2410">
        <f>train!J2410</f>
        <v>225.6</v>
      </c>
      <c r="D2410">
        <f>train!M2410</f>
        <v>150.4</v>
      </c>
      <c r="E2410">
        <f>train!P2410</f>
        <v>14</v>
      </c>
      <c r="F2410" s="4">
        <f t="shared" si="370"/>
        <v>0.22389758179231864</v>
      </c>
      <c r="G2410" s="4">
        <f t="shared" si="371"/>
        <v>0.62788755914277761</v>
      </c>
      <c r="H2410" s="4">
        <f t="shared" si="372"/>
        <v>0.62788755914277761</v>
      </c>
      <c r="I2410" s="4">
        <f t="shared" si="373"/>
        <v>0.7</v>
      </c>
      <c r="J2410">
        <f t="shared" si="375"/>
        <v>1</v>
      </c>
      <c r="K2410" t="str">
        <f>train!T2410</f>
        <v>no</v>
      </c>
      <c r="L2410">
        <f t="shared" si="376"/>
        <v>1.128143884114172</v>
      </c>
      <c r="M2410">
        <f t="shared" si="377"/>
        <v>1.1526559334792834</v>
      </c>
      <c r="N2410">
        <f t="shared" si="378"/>
        <v>1.1526559334792834</v>
      </c>
      <c r="O2410">
        <f t="shared" si="379"/>
        <v>1.1526559334792834</v>
      </c>
    </row>
    <row r="2411" spans="1:15">
      <c r="A2411">
        <f t="shared" si="374"/>
        <v>2410</v>
      </c>
      <c r="B2411">
        <f>train!G2411</f>
        <v>211.9</v>
      </c>
      <c r="C2411">
        <f>train!J2411</f>
        <v>215.1</v>
      </c>
      <c r="D2411">
        <f>train!M2411</f>
        <v>238.5</v>
      </c>
      <c r="E2411">
        <f>train!P2411</f>
        <v>9.4</v>
      </c>
      <c r="F2411" s="4">
        <f t="shared" si="370"/>
        <v>0.60284495021337126</v>
      </c>
      <c r="G2411" s="4">
        <f t="shared" si="371"/>
        <v>0.59866406902310043</v>
      </c>
      <c r="H2411" s="4">
        <f t="shared" si="372"/>
        <v>0.59866406902310043</v>
      </c>
      <c r="I2411" s="4">
        <f t="shared" si="373"/>
        <v>0.47000000000000003</v>
      </c>
      <c r="J2411">
        <f t="shared" si="375"/>
        <v>1</v>
      </c>
      <c r="K2411" t="str">
        <f>train!T2411</f>
        <v>no</v>
      </c>
      <c r="L2411">
        <f t="shared" si="376"/>
        <v>1.128143884114172</v>
      </c>
      <c r="M2411">
        <f t="shared" si="377"/>
        <v>1.1406661952895569</v>
      </c>
      <c r="N2411">
        <f t="shared" si="378"/>
        <v>1.1406661952895569</v>
      </c>
      <c r="O2411">
        <f t="shared" si="379"/>
        <v>1.1406661952895569</v>
      </c>
    </row>
    <row r="2412" spans="1:15">
      <c r="A2412">
        <f t="shared" si="374"/>
        <v>2411</v>
      </c>
      <c r="B2412">
        <f>train!G2412</f>
        <v>63.7</v>
      </c>
      <c r="C2412">
        <f>train!J2412</f>
        <v>195.8</v>
      </c>
      <c r="D2412">
        <f>train!M2412</f>
        <v>210.1</v>
      </c>
      <c r="E2412">
        <f>train!P2412</f>
        <v>10</v>
      </c>
      <c r="F2412" s="4">
        <f t="shared" si="370"/>
        <v>0.18122332859174967</v>
      </c>
      <c r="G2412" s="4">
        <f t="shared" si="371"/>
        <v>0.54494851099359864</v>
      </c>
      <c r="H2412" s="4">
        <f t="shared" si="372"/>
        <v>0.54494851099359864</v>
      </c>
      <c r="I2412" s="4">
        <f t="shared" si="373"/>
        <v>0.5</v>
      </c>
      <c r="J2412">
        <f t="shared" si="375"/>
        <v>2</v>
      </c>
      <c r="K2412" t="str">
        <f>train!T2412</f>
        <v>no</v>
      </c>
      <c r="L2412">
        <f t="shared" si="376"/>
        <v>1.128143884114172</v>
      </c>
      <c r="M2412">
        <f t="shared" si="377"/>
        <v>0.93636512861925503</v>
      </c>
      <c r="N2412">
        <f t="shared" si="378"/>
        <v>0.93636512861925503</v>
      </c>
      <c r="O2412">
        <f t="shared" si="379"/>
        <v>0.93636512861925503</v>
      </c>
    </row>
    <row r="2413" spans="1:15">
      <c r="A2413">
        <f t="shared" si="374"/>
        <v>2412</v>
      </c>
      <c r="B2413">
        <f>train!G2413</f>
        <v>173.4</v>
      </c>
      <c r="C2413">
        <f>train!J2413</f>
        <v>213.7</v>
      </c>
      <c r="D2413">
        <f>train!M2413</f>
        <v>141.5</v>
      </c>
      <c r="E2413">
        <f>train!P2413</f>
        <v>11.5</v>
      </c>
      <c r="F2413" s="4">
        <f t="shared" si="370"/>
        <v>0.49331436699857756</v>
      </c>
      <c r="G2413" s="4">
        <f t="shared" si="371"/>
        <v>0.5947676036738101</v>
      </c>
      <c r="H2413" s="4">
        <f t="shared" si="372"/>
        <v>0.5947676036738101</v>
      </c>
      <c r="I2413" s="4">
        <f t="shared" si="373"/>
        <v>0.57499999999999996</v>
      </c>
      <c r="J2413">
        <f t="shared" si="375"/>
        <v>1</v>
      </c>
      <c r="K2413" t="str">
        <f>train!T2413</f>
        <v>no</v>
      </c>
      <c r="L2413">
        <f t="shared" si="376"/>
        <v>1.128143884114172</v>
      </c>
      <c r="M2413">
        <f t="shared" si="377"/>
        <v>1.1320252070722543</v>
      </c>
      <c r="N2413">
        <f t="shared" si="378"/>
        <v>1.1320252070722543</v>
      </c>
      <c r="O2413">
        <f t="shared" si="379"/>
        <v>1.1320252070722543</v>
      </c>
    </row>
    <row r="2414" spans="1:15">
      <c r="A2414">
        <f t="shared" si="374"/>
        <v>2413</v>
      </c>
      <c r="B2414">
        <f>train!G2414</f>
        <v>225.9</v>
      </c>
      <c r="C2414">
        <f>train!J2414</f>
        <v>162.80000000000001</v>
      </c>
      <c r="D2414">
        <f>train!M2414</f>
        <v>272.10000000000002</v>
      </c>
      <c r="E2414">
        <f>train!P2414</f>
        <v>10.1</v>
      </c>
      <c r="F2414" s="4">
        <f t="shared" si="370"/>
        <v>0.64267425320056903</v>
      </c>
      <c r="G2414" s="4">
        <f t="shared" si="371"/>
        <v>0.45310325633175619</v>
      </c>
      <c r="H2414" s="4">
        <f t="shared" si="372"/>
        <v>0.45310325633175619</v>
      </c>
      <c r="I2414" s="4">
        <f t="shared" si="373"/>
        <v>0.505</v>
      </c>
      <c r="J2414">
        <f t="shared" si="375"/>
        <v>2</v>
      </c>
      <c r="K2414" t="str">
        <f>train!T2414</f>
        <v>no</v>
      </c>
      <c r="L2414">
        <f t="shared" si="376"/>
        <v>1.128143884114172</v>
      </c>
      <c r="M2414">
        <f t="shared" si="377"/>
        <v>1.0385857295013212</v>
      </c>
      <c r="N2414">
        <f t="shared" si="378"/>
        <v>1.0385857295013212</v>
      </c>
      <c r="O2414">
        <f t="shared" si="379"/>
        <v>1.0385857295013212</v>
      </c>
    </row>
    <row r="2415" spans="1:15">
      <c r="A2415">
        <f t="shared" si="374"/>
        <v>2414</v>
      </c>
      <c r="B2415">
        <f>train!G2415</f>
        <v>173</v>
      </c>
      <c r="C2415">
        <f>train!J2415</f>
        <v>209.4</v>
      </c>
      <c r="D2415">
        <f>train!M2415</f>
        <v>231.1</v>
      </c>
      <c r="E2415">
        <f>train!P2415</f>
        <v>12.2</v>
      </c>
      <c r="F2415" s="4">
        <f t="shared" si="370"/>
        <v>0.49217638691322901</v>
      </c>
      <c r="G2415" s="4">
        <f t="shared" si="371"/>
        <v>0.58279988867241861</v>
      </c>
      <c r="H2415" s="4">
        <f t="shared" si="372"/>
        <v>0.58279988867241861</v>
      </c>
      <c r="I2415" s="4">
        <f t="shared" si="373"/>
        <v>0.61</v>
      </c>
      <c r="J2415">
        <f t="shared" si="375"/>
        <v>1</v>
      </c>
      <c r="K2415" t="str">
        <f>train!T2415</f>
        <v>no</v>
      </c>
      <c r="L2415">
        <f t="shared" si="376"/>
        <v>1.128143884114172</v>
      </c>
      <c r="M2415">
        <f t="shared" si="377"/>
        <v>1.1373869246250932</v>
      </c>
      <c r="N2415">
        <f t="shared" si="378"/>
        <v>1.1373869246250932</v>
      </c>
      <c r="O2415">
        <f t="shared" si="379"/>
        <v>1.1373869246250932</v>
      </c>
    </row>
    <row r="2416" spans="1:15">
      <c r="A2416">
        <f t="shared" si="374"/>
        <v>2415</v>
      </c>
      <c r="B2416">
        <f>train!G2416</f>
        <v>224.9</v>
      </c>
      <c r="C2416">
        <f>train!J2416</f>
        <v>143.80000000000001</v>
      </c>
      <c r="D2416">
        <f>train!M2416</f>
        <v>198.9</v>
      </c>
      <c r="E2416">
        <f>train!P2416</f>
        <v>8</v>
      </c>
      <c r="F2416" s="4">
        <f t="shared" si="370"/>
        <v>0.63982930298719776</v>
      </c>
      <c r="G2416" s="4">
        <f t="shared" si="371"/>
        <v>0.40022265516281663</v>
      </c>
      <c r="H2416" s="4">
        <f t="shared" si="372"/>
        <v>0.40022265516281663</v>
      </c>
      <c r="I2416" s="4">
        <f t="shared" si="373"/>
        <v>0.4</v>
      </c>
      <c r="J2416">
        <f t="shared" si="375"/>
        <v>2</v>
      </c>
      <c r="K2416" t="str">
        <f>train!T2416</f>
        <v>no</v>
      </c>
      <c r="L2416">
        <f t="shared" si="376"/>
        <v>1.128143884114172</v>
      </c>
      <c r="M2416">
        <f t="shared" si="377"/>
        <v>0.94325918197080538</v>
      </c>
      <c r="N2416">
        <f t="shared" si="378"/>
        <v>0.94325918197080538</v>
      </c>
      <c r="O2416">
        <f t="shared" si="379"/>
        <v>0.94325918197080538</v>
      </c>
    </row>
    <row r="2417" spans="1:15">
      <c r="A2417">
        <f t="shared" si="374"/>
        <v>2416</v>
      </c>
      <c r="B2417">
        <f>train!G2417</f>
        <v>137</v>
      </c>
      <c r="C2417">
        <f>train!J2417</f>
        <v>217</v>
      </c>
      <c r="D2417">
        <f>train!M2417</f>
        <v>182.1</v>
      </c>
      <c r="E2417">
        <f>train!P2417</f>
        <v>10</v>
      </c>
      <c r="F2417" s="4">
        <f t="shared" si="370"/>
        <v>0.38975817923186346</v>
      </c>
      <c r="G2417" s="4">
        <f t="shared" si="371"/>
        <v>0.60395212913999441</v>
      </c>
      <c r="H2417" s="4">
        <f t="shared" si="372"/>
        <v>0.60395212913999441</v>
      </c>
      <c r="I2417" s="4">
        <f t="shared" si="373"/>
        <v>0.5</v>
      </c>
      <c r="J2417">
        <f t="shared" si="375"/>
        <v>2</v>
      </c>
      <c r="K2417" t="str">
        <f>train!T2417</f>
        <v>no</v>
      </c>
      <c r="L2417">
        <f t="shared" si="376"/>
        <v>1.128143884114172</v>
      </c>
      <c r="M2417">
        <f t="shared" si="377"/>
        <v>1.0636859437181645</v>
      </c>
      <c r="N2417">
        <f t="shared" si="378"/>
        <v>1.0636859437181645</v>
      </c>
      <c r="O2417">
        <f t="shared" si="379"/>
        <v>1.0636859437181645</v>
      </c>
    </row>
    <row r="2418" spans="1:15">
      <c r="A2418">
        <f t="shared" si="374"/>
        <v>2417</v>
      </c>
      <c r="B2418">
        <f>train!G2418</f>
        <v>142.5</v>
      </c>
      <c r="C2418">
        <f>train!J2418</f>
        <v>176.1</v>
      </c>
      <c r="D2418">
        <f>train!M2418</f>
        <v>189.6</v>
      </c>
      <c r="E2418">
        <f>train!P2418</f>
        <v>8.1999999999999993</v>
      </c>
      <c r="F2418" s="4">
        <f t="shared" si="370"/>
        <v>0.40540540540540543</v>
      </c>
      <c r="G2418" s="4">
        <f t="shared" si="371"/>
        <v>0.49011967715001387</v>
      </c>
      <c r="H2418" s="4">
        <f t="shared" si="372"/>
        <v>0.49011967715001387</v>
      </c>
      <c r="I2418" s="4">
        <f t="shared" si="373"/>
        <v>0.41</v>
      </c>
      <c r="J2418">
        <f t="shared" si="375"/>
        <v>2</v>
      </c>
      <c r="K2418" t="str">
        <f>train!T2418</f>
        <v>no</v>
      </c>
      <c r="L2418">
        <f t="shared" si="376"/>
        <v>1.128143884114172</v>
      </c>
      <c r="M2418">
        <f t="shared" si="377"/>
        <v>0.90160309371207714</v>
      </c>
      <c r="N2418">
        <f t="shared" si="378"/>
        <v>0.90160309371207714</v>
      </c>
      <c r="O2418">
        <f t="shared" si="379"/>
        <v>0.90160309371207714</v>
      </c>
    </row>
    <row r="2419" spans="1:15">
      <c r="A2419">
        <f t="shared" si="374"/>
        <v>2418</v>
      </c>
      <c r="B2419">
        <f>train!G2419</f>
        <v>142.4</v>
      </c>
      <c r="C2419">
        <f>train!J2419</f>
        <v>126.2</v>
      </c>
      <c r="D2419">
        <f>train!M2419</f>
        <v>274.2</v>
      </c>
      <c r="E2419">
        <f>train!P2419</f>
        <v>4.5999999999999996</v>
      </c>
      <c r="F2419" s="4">
        <f t="shared" si="370"/>
        <v>0.40512091038406828</v>
      </c>
      <c r="G2419" s="4">
        <f t="shared" si="371"/>
        <v>0.35123851934316724</v>
      </c>
      <c r="H2419" s="4">
        <f t="shared" si="372"/>
        <v>0.35123851934316724</v>
      </c>
      <c r="I2419" s="4">
        <f t="shared" si="373"/>
        <v>0.22999999999999998</v>
      </c>
      <c r="J2419">
        <f t="shared" si="375"/>
        <v>2</v>
      </c>
      <c r="K2419" t="str">
        <f>train!T2419</f>
        <v>no</v>
      </c>
      <c r="L2419">
        <f t="shared" si="376"/>
        <v>1.128143884114172</v>
      </c>
      <c r="M2419">
        <f t="shared" si="377"/>
        <v>0.68099922685064573</v>
      </c>
      <c r="N2419">
        <f t="shared" si="378"/>
        <v>0.68099922685064573</v>
      </c>
      <c r="O2419">
        <f t="shared" si="379"/>
        <v>0.68099922685064573</v>
      </c>
    </row>
    <row r="2420" spans="1:15">
      <c r="A2420">
        <f t="shared" si="374"/>
        <v>2419</v>
      </c>
      <c r="B2420">
        <f>train!G2420</f>
        <v>147</v>
      </c>
      <c r="C2420">
        <f>train!J2420</f>
        <v>197.3</v>
      </c>
      <c r="D2420">
        <f>train!M2420</f>
        <v>267.39999999999998</v>
      </c>
      <c r="E2420">
        <f>train!P2420</f>
        <v>8.6999999999999993</v>
      </c>
      <c r="F2420" s="4">
        <f t="shared" si="370"/>
        <v>0.41820768136557612</v>
      </c>
      <c r="G2420" s="4">
        <f t="shared" si="371"/>
        <v>0.54912329529640969</v>
      </c>
      <c r="H2420" s="4">
        <f t="shared" si="372"/>
        <v>0.54912329529640969</v>
      </c>
      <c r="I2420" s="4">
        <f t="shared" si="373"/>
        <v>0.43499999999999994</v>
      </c>
      <c r="J2420">
        <f t="shared" si="375"/>
        <v>2</v>
      </c>
      <c r="K2420" t="str">
        <f>train!T2420</f>
        <v>no</v>
      </c>
      <c r="L2420">
        <f t="shared" si="376"/>
        <v>1.128143884114172</v>
      </c>
      <c r="M2420">
        <f t="shared" si="377"/>
        <v>0.98346095582262294</v>
      </c>
      <c r="N2420">
        <f t="shared" si="378"/>
        <v>0.98346095582262294</v>
      </c>
      <c r="O2420">
        <f t="shared" si="379"/>
        <v>0.98346095582262294</v>
      </c>
    </row>
    <row r="2421" spans="1:15">
      <c r="A2421">
        <f t="shared" si="374"/>
        <v>2420</v>
      </c>
      <c r="B2421">
        <f>train!G2421</f>
        <v>149.19999999999999</v>
      </c>
      <c r="C2421">
        <f>train!J2421</f>
        <v>260.7</v>
      </c>
      <c r="D2421">
        <f>train!M2421</f>
        <v>201</v>
      </c>
      <c r="E2421">
        <f>train!P2421</f>
        <v>8.1</v>
      </c>
      <c r="F2421" s="4">
        <f t="shared" si="370"/>
        <v>0.42446657183499287</v>
      </c>
      <c r="G2421" s="4">
        <f t="shared" si="371"/>
        <v>0.72557751182855545</v>
      </c>
      <c r="H2421" s="4">
        <f t="shared" si="372"/>
        <v>0.72557751182855545</v>
      </c>
      <c r="I2421" s="4">
        <f t="shared" si="373"/>
        <v>0.40499999999999997</v>
      </c>
      <c r="J2421">
        <f t="shared" si="375"/>
        <v>1</v>
      </c>
      <c r="K2421" t="str">
        <f>train!T2421</f>
        <v>no</v>
      </c>
      <c r="L2421">
        <f t="shared" si="376"/>
        <v>1.128143884114172</v>
      </c>
      <c r="M2421">
        <f t="shared" si="377"/>
        <v>1.1819992901639098</v>
      </c>
      <c r="N2421">
        <f t="shared" si="378"/>
        <v>1.1819992901639098</v>
      </c>
      <c r="O2421">
        <f t="shared" si="379"/>
        <v>1.1819992901639098</v>
      </c>
    </row>
    <row r="2422" spans="1:15">
      <c r="A2422">
        <f t="shared" si="374"/>
        <v>2421</v>
      </c>
      <c r="B2422">
        <f>train!G2422</f>
        <v>216.8</v>
      </c>
      <c r="C2422">
        <f>train!J2422</f>
        <v>207.3</v>
      </c>
      <c r="D2422">
        <f>train!M2422</f>
        <v>228.6</v>
      </c>
      <c r="E2422">
        <f>train!P2422</f>
        <v>5.6</v>
      </c>
      <c r="F2422" s="4">
        <f t="shared" si="370"/>
        <v>0.61678520625889055</v>
      </c>
      <c r="G2422" s="4">
        <f t="shared" si="371"/>
        <v>0.57695519064848322</v>
      </c>
      <c r="H2422" s="4">
        <f t="shared" si="372"/>
        <v>0.57695519064848322</v>
      </c>
      <c r="I2422" s="4">
        <f t="shared" si="373"/>
        <v>0.27999999999999997</v>
      </c>
      <c r="J2422">
        <f t="shared" si="375"/>
        <v>2</v>
      </c>
      <c r="K2422" t="str">
        <f>train!T2422</f>
        <v>no</v>
      </c>
      <c r="L2422">
        <f t="shared" si="376"/>
        <v>1.128143884114172</v>
      </c>
      <c r="M2422">
        <f t="shared" si="377"/>
        <v>1.060461491376409</v>
      </c>
      <c r="N2422">
        <f t="shared" si="378"/>
        <v>1.060461491376409</v>
      </c>
      <c r="O2422">
        <f t="shared" si="379"/>
        <v>1.060461491376409</v>
      </c>
    </row>
    <row r="2423" spans="1:15">
      <c r="A2423">
        <f t="shared" si="374"/>
        <v>2422</v>
      </c>
      <c r="B2423">
        <f>train!G2423</f>
        <v>308</v>
      </c>
      <c r="C2423">
        <f>train!J2423</f>
        <v>247.8</v>
      </c>
      <c r="D2423">
        <f>train!M2423</f>
        <v>152.9</v>
      </c>
      <c r="E2423">
        <f>train!P2423</f>
        <v>7.4</v>
      </c>
      <c r="F2423" s="4">
        <f t="shared" si="370"/>
        <v>0.87624466571834991</v>
      </c>
      <c r="G2423" s="4">
        <f t="shared" si="371"/>
        <v>0.68967436682438077</v>
      </c>
      <c r="H2423" s="4">
        <f t="shared" si="372"/>
        <v>0.68967436682438077</v>
      </c>
      <c r="I2423" s="4">
        <f t="shared" si="373"/>
        <v>0.37</v>
      </c>
      <c r="J2423">
        <f t="shared" si="375"/>
        <v>1</v>
      </c>
      <c r="K2423" t="str">
        <f>train!T2423</f>
        <v>no</v>
      </c>
      <c r="L2423">
        <f t="shared" si="376"/>
        <v>1.128143884114172</v>
      </c>
      <c r="M2423">
        <f t="shared" si="377"/>
        <v>1.3623531769365402</v>
      </c>
      <c r="N2423">
        <f t="shared" si="378"/>
        <v>1.3623531769365402</v>
      </c>
      <c r="O2423">
        <f t="shared" si="379"/>
        <v>1.3623531769365402</v>
      </c>
    </row>
    <row r="2424" spans="1:15">
      <c r="A2424">
        <f t="shared" si="374"/>
        <v>2423</v>
      </c>
      <c r="B2424">
        <f>train!G2424</f>
        <v>58</v>
      </c>
      <c r="C2424">
        <f>train!J2424</f>
        <v>67.5</v>
      </c>
      <c r="D2424">
        <f>train!M2424</f>
        <v>185.9</v>
      </c>
      <c r="E2424">
        <f>train!P2424</f>
        <v>11.5</v>
      </c>
      <c r="F2424" s="4">
        <f t="shared" si="370"/>
        <v>0.16500711237553342</v>
      </c>
      <c r="G2424" s="4">
        <f t="shared" si="371"/>
        <v>0.18786529362649595</v>
      </c>
      <c r="H2424" s="4">
        <f t="shared" si="372"/>
        <v>0.18786529362649595</v>
      </c>
      <c r="I2424" s="4">
        <f t="shared" si="373"/>
        <v>0.57499999999999996</v>
      </c>
      <c r="J2424">
        <f t="shared" si="375"/>
        <v>2</v>
      </c>
      <c r="K2424" t="str">
        <f>train!T2424</f>
        <v>no</v>
      </c>
      <c r="L2424">
        <f t="shared" si="376"/>
        <v>1.128143884114172</v>
      </c>
      <c r="M2424">
        <f t="shared" si="377"/>
        <v>0.65455258324541887</v>
      </c>
      <c r="N2424">
        <f t="shared" si="378"/>
        <v>0.65455258324541887</v>
      </c>
      <c r="O2424">
        <f t="shared" si="379"/>
        <v>0.65455258324541887</v>
      </c>
    </row>
    <row r="2425" spans="1:15">
      <c r="A2425">
        <f t="shared" si="374"/>
        <v>2424</v>
      </c>
      <c r="B2425">
        <f>train!G2425</f>
        <v>173.2</v>
      </c>
      <c r="C2425">
        <f>train!J2425</f>
        <v>236.2</v>
      </c>
      <c r="D2425">
        <f>train!M2425</f>
        <v>240.2</v>
      </c>
      <c r="E2425">
        <f>train!P2425</f>
        <v>11.8</v>
      </c>
      <c r="F2425" s="4">
        <f t="shared" si="370"/>
        <v>0.49274537695590326</v>
      </c>
      <c r="G2425" s="4">
        <f t="shared" si="371"/>
        <v>0.65738936821597549</v>
      </c>
      <c r="H2425" s="4">
        <f t="shared" si="372"/>
        <v>0.65738936821597549</v>
      </c>
      <c r="I2425" s="4">
        <f t="shared" si="373"/>
        <v>0.59000000000000008</v>
      </c>
      <c r="J2425">
        <f t="shared" si="375"/>
        <v>1</v>
      </c>
      <c r="K2425" t="str">
        <f>train!T2425</f>
        <v>no</v>
      </c>
      <c r="L2425">
        <f t="shared" si="376"/>
        <v>1.128143884114172</v>
      </c>
      <c r="M2425">
        <f t="shared" si="377"/>
        <v>1.2063248191918354</v>
      </c>
      <c r="N2425">
        <f t="shared" si="378"/>
        <v>1.2063248191918354</v>
      </c>
      <c r="O2425">
        <f t="shared" si="379"/>
        <v>1.2063248191918354</v>
      </c>
    </row>
    <row r="2426" spans="1:15">
      <c r="A2426">
        <f t="shared" si="374"/>
        <v>2425</v>
      </c>
      <c r="B2426">
        <f>train!G2426</f>
        <v>210.3</v>
      </c>
      <c r="C2426">
        <f>train!J2426</f>
        <v>241.8</v>
      </c>
      <c r="D2426">
        <f>train!M2426</f>
        <v>215.7</v>
      </c>
      <c r="E2426">
        <f>train!P2426</f>
        <v>13.1</v>
      </c>
      <c r="F2426" s="4">
        <f t="shared" si="370"/>
        <v>0.5982930298719773</v>
      </c>
      <c r="G2426" s="4">
        <f t="shared" si="371"/>
        <v>0.67297522961313672</v>
      </c>
      <c r="H2426" s="4">
        <f t="shared" si="372"/>
        <v>0.67297522961313672</v>
      </c>
      <c r="I2426" s="4">
        <f t="shared" si="373"/>
        <v>0.65500000000000003</v>
      </c>
      <c r="J2426">
        <f t="shared" si="375"/>
        <v>1</v>
      </c>
      <c r="K2426" t="str">
        <f>train!T2426</f>
        <v>no</v>
      </c>
      <c r="L2426">
        <f t="shared" si="376"/>
        <v>1.128143884114172</v>
      </c>
      <c r="M2426">
        <f t="shared" si="377"/>
        <v>1.3010652823510045</v>
      </c>
      <c r="N2426">
        <f t="shared" si="378"/>
        <v>1.3010652823510045</v>
      </c>
      <c r="O2426">
        <f t="shared" si="379"/>
        <v>1.3010652823510045</v>
      </c>
    </row>
    <row r="2427" spans="1:15">
      <c r="A2427">
        <f t="shared" si="374"/>
        <v>2426</v>
      </c>
      <c r="B2427">
        <f>train!G2427</f>
        <v>58.9</v>
      </c>
      <c r="C2427">
        <f>train!J2427</f>
        <v>305.5</v>
      </c>
      <c r="D2427">
        <f>train!M2427</f>
        <v>158.9</v>
      </c>
      <c r="E2427">
        <f>train!P2427</f>
        <v>12.1</v>
      </c>
      <c r="F2427" s="4">
        <f t="shared" si="370"/>
        <v>0.16756756756756758</v>
      </c>
      <c r="G2427" s="4">
        <f t="shared" si="371"/>
        <v>0.85026440300584472</v>
      </c>
      <c r="H2427" s="4">
        <f t="shared" si="372"/>
        <v>0.85026440300584472</v>
      </c>
      <c r="I2427" s="4">
        <f t="shared" si="373"/>
        <v>0.60499999999999998</v>
      </c>
      <c r="J2427">
        <f t="shared" si="375"/>
        <v>1</v>
      </c>
      <c r="K2427" t="str">
        <f>train!T2427</f>
        <v>no</v>
      </c>
      <c r="L2427">
        <f t="shared" si="376"/>
        <v>1.128143884114172</v>
      </c>
      <c r="M2427">
        <f t="shared" si="377"/>
        <v>1.3564671023428037</v>
      </c>
      <c r="N2427">
        <f t="shared" si="378"/>
        <v>1.3564671023428037</v>
      </c>
      <c r="O2427">
        <f t="shared" si="379"/>
        <v>1.3564671023428037</v>
      </c>
    </row>
    <row r="2428" spans="1:15">
      <c r="A2428">
        <f t="shared" si="374"/>
        <v>2427</v>
      </c>
      <c r="B2428">
        <f>train!G2428</f>
        <v>236.8</v>
      </c>
      <c r="C2428">
        <f>train!J2428</f>
        <v>167.1</v>
      </c>
      <c r="D2428">
        <f>train!M2428</f>
        <v>280.2</v>
      </c>
      <c r="E2428">
        <f>train!P2428</f>
        <v>9.6999999999999993</v>
      </c>
      <c r="F2428" s="4">
        <f t="shared" si="370"/>
        <v>0.67368421052631577</v>
      </c>
      <c r="G2428" s="4">
        <f t="shared" si="371"/>
        <v>0.46507097133314773</v>
      </c>
      <c r="H2428" s="4">
        <f t="shared" si="372"/>
        <v>0.46507097133314773</v>
      </c>
      <c r="I2428" s="4">
        <f t="shared" si="373"/>
        <v>0.48499999999999999</v>
      </c>
      <c r="J2428">
        <f t="shared" si="375"/>
        <v>2</v>
      </c>
      <c r="K2428" t="str">
        <f>train!T2428</f>
        <v>no</v>
      </c>
      <c r="L2428">
        <f t="shared" si="376"/>
        <v>1.128143884114172</v>
      </c>
      <c r="M2428">
        <f t="shared" si="377"/>
        <v>1.0590832980771534</v>
      </c>
      <c r="N2428">
        <f t="shared" si="378"/>
        <v>1.0590832980771534</v>
      </c>
      <c r="O2428">
        <f t="shared" si="379"/>
        <v>1.0590832980771534</v>
      </c>
    </row>
    <row r="2429" spans="1:15">
      <c r="A2429">
        <f t="shared" si="374"/>
        <v>2428</v>
      </c>
      <c r="B2429">
        <f>train!G2429</f>
        <v>228.9</v>
      </c>
      <c r="C2429">
        <f>train!J2429</f>
        <v>160.69999999999999</v>
      </c>
      <c r="D2429">
        <f>train!M2429</f>
        <v>203.1</v>
      </c>
      <c r="E2429">
        <f>train!P2429</f>
        <v>12.5</v>
      </c>
      <c r="F2429" s="4">
        <f t="shared" si="370"/>
        <v>0.65120910384068276</v>
      </c>
      <c r="G2429" s="4">
        <f t="shared" si="371"/>
        <v>0.44725855830782074</v>
      </c>
      <c r="H2429" s="4">
        <f t="shared" si="372"/>
        <v>0.44725855830782074</v>
      </c>
      <c r="I2429" s="4">
        <f t="shared" si="373"/>
        <v>0.625</v>
      </c>
      <c r="J2429">
        <f t="shared" si="375"/>
        <v>2</v>
      </c>
      <c r="K2429" t="str">
        <f>train!T2429</f>
        <v>no</v>
      </c>
      <c r="L2429">
        <f t="shared" si="376"/>
        <v>1.128143884114172</v>
      </c>
      <c r="M2429">
        <f t="shared" si="377"/>
        <v>1.1021700108804293</v>
      </c>
      <c r="N2429">
        <f t="shared" si="378"/>
        <v>1.1021700108804293</v>
      </c>
      <c r="O2429">
        <f t="shared" si="379"/>
        <v>1.1021700108804293</v>
      </c>
    </row>
    <row r="2430" spans="1:15">
      <c r="A2430">
        <f t="shared" si="374"/>
        <v>2429</v>
      </c>
      <c r="B2430">
        <f>train!G2430</f>
        <v>162.80000000000001</v>
      </c>
      <c r="C2430">
        <f>train!J2430</f>
        <v>229.6</v>
      </c>
      <c r="D2430">
        <f>train!M2430</f>
        <v>332.7</v>
      </c>
      <c r="E2430">
        <f>train!P2430</f>
        <v>13.6</v>
      </c>
      <c r="F2430" s="4">
        <f t="shared" si="370"/>
        <v>0.46315789473684216</v>
      </c>
      <c r="G2430" s="4">
        <f t="shared" si="371"/>
        <v>0.63902031728360698</v>
      </c>
      <c r="H2430" s="4">
        <f t="shared" si="372"/>
        <v>0.63902031728360698</v>
      </c>
      <c r="I2430" s="4">
        <f t="shared" si="373"/>
        <v>0.67999999999999994</v>
      </c>
      <c r="J2430">
        <f t="shared" si="375"/>
        <v>1</v>
      </c>
      <c r="K2430" t="str">
        <f>train!T2430</f>
        <v>yes</v>
      </c>
      <c r="L2430">
        <f t="shared" si="376"/>
        <v>1.128143884114172</v>
      </c>
      <c r="M2430">
        <f t="shared" si="377"/>
        <v>1.2221330399181372</v>
      </c>
      <c r="N2430">
        <f t="shared" si="378"/>
        <v>1.2221330399181372</v>
      </c>
      <c r="O2430">
        <f t="shared" si="379"/>
        <v>1.2221330399181372</v>
      </c>
    </row>
    <row r="2431" spans="1:15">
      <c r="A2431">
        <f t="shared" si="374"/>
        <v>2430</v>
      </c>
      <c r="B2431">
        <f>train!G2431</f>
        <v>86.1</v>
      </c>
      <c r="C2431">
        <f>train!J2431</f>
        <v>259.8</v>
      </c>
      <c r="D2431">
        <f>train!M2431</f>
        <v>148</v>
      </c>
      <c r="E2431">
        <f>train!P2431</f>
        <v>9.1</v>
      </c>
      <c r="F2431" s="4">
        <f t="shared" si="370"/>
        <v>0.24495021337126599</v>
      </c>
      <c r="G2431" s="4">
        <f t="shared" si="371"/>
        <v>0.72307264124686887</v>
      </c>
      <c r="H2431" s="4">
        <f t="shared" si="372"/>
        <v>0.72307264124686887</v>
      </c>
      <c r="I2431" s="4">
        <f t="shared" si="373"/>
        <v>0.45499999999999996</v>
      </c>
      <c r="J2431">
        <f t="shared" si="375"/>
        <v>1</v>
      </c>
      <c r="K2431" t="str">
        <f>train!T2431</f>
        <v>no</v>
      </c>
      <c r="L2431">
        <f t="shared" si="376"/>
        <v>1.128143884114172</v>
      </c>
      <c r="M2431">
        <f t="shared" si="377"/>
        <v>1.145728456515799</v>
      </c>
      <c r="N2431">
        <f t="shared" si="378"/>
        <v>1.145728456515799</v>
      </c>
      <c r="O2431">
        <f t="shared" si="379"/>
        <v>1.145728456515799</v>
      </c>
    </row>
    <row r="2432" spans="1:15">
      <c r="A2432">
        <f t="shared" si="374"/>
        <v>2431</v>
      </c>
      <c r="B2432">
        <f>train!G2432</f>
        <v>212.3</v>
      </c>
      <c r="C2432">
        <f>train!J2432</f>
        <v>215.4</v>
      </c>
      <c r="D2432">
        <f>train!M2432</f>
        <v>186.8</v>
      </c>
      <c r="E2432">
        <f>train!P2432</f>
        <v>11.3</v>
      </c>
      <c r="F2432" s="4">
        <f t="shared" si="370"/>
        <v>0.60398293029871986</v>
      </c>
      <c r="G2432" s="4">
        <f t="shared" si="371"/>
        <v>0.59949902588366266</v>
      </c>
      <c r="H2432" s="4">
        <f t="shared" si="372"/>
        <v>0.59949902588366266</v>
      </c>
      <c r="I2432" s="4">
        <f t="shared" si="373"/>
        <v>0.56500000000000006</v>
      </c>
      <c r="J2432">
        <f t="shared" si="375"/>
        <v>1</v>
      </c>
      <c r="K2432" t="str">
        <f>train!T2432</f>
        <v>no</v>
      </c>
      <c r="L2432">
        <f t="shared" si="376"/>
        <v>1.128143884114172</v>
      </c>
      <c r="M2432">
        <f t="shared" si="377"/>
        <v>1.1844064100481513</v>
      </c>
      <c r="N2432">
        <f t="shared" si="378"/>
        <v>1.1844064100481513</v>
      </c>
      <c r="O2432">
        <f t="shared" si="379"/>
        <v>1.1844064100481513</v>
      </c>
    </row>
    <row r="2433" spans="1:15">
      <c r="A2433">
        <f t="shared" si="374"/>
        <v>2432</v>
      </c>
      <c r="B2433">
        <f>train!G2433</f>
        <v>151</v>
      </c>
      <c r="C2433">
        <f>train!J2433</f>
        <v>120.6</v>
      </c>
      <c r="D2433">
        <f>train!M2433</f>
        <v>152.80000000000001</v>
      </c>
      <c r="E2433">
        <f>train!P2433</f>
        <v>9.1999999999999993</v>
      </c>
      <c r="F2433" s="4">
        <f t="shared" si="370"/>
        <v>0.42958748221906118</v>
      </c>
      <c r="G2433" s="4">
        <f t="shared" si="371"/>
        <v>0.33565265794600607</v>
      </c>
      <c r="H2433" s="4">
        <f t="shared" si="372"/>
        <v>0.33565265794600607</v>
      </c>
      <c r="I2433" s="4">
        <f t="shared" si="373"/>
        <v>0.45999999999999996</v>
      </c>
      <c r="J2433">
        <f t="shared" si="375"/>
        <v>2</v>
      </c>
      <c r="K2433" t="str">
        <f>train!T2433</f>
        <v>no</v>
      </c>
      <c r="L2433">
        <f t="shared" si="376"/>
        <v>1.128143884114172</v>
      </c>
      <c r="M2433">
        <f t="shared" si="377"/>
        <v>0.78833420479625849</v>
      </c>
      <c r="N2433">
        <f t="shared" si="378"/>
        <v>0.78833420479625849</v>
      </c>
      <c r="O2433">
        <f t="shared" si="379"/>
        <v>0.78833420479625849</v>
      </c>
    </row>
    <row r="2434" spans="1:15">
      <c r="A2434">
        <f t="shared" si="374"/>
        <v>2433</v>
      </c>
      <c r="B2434">
        <f>train!G2434</f>
        <v>158.6</v>
      </c>
      <c r="C2434">
        <f>train!J2434</f>
        <v>130.4</v>
      </c>
      <c r="D2434">
        <f>train!M2434</f>
        <v>229.8</v>
      </c>
      <c r="E2434">
        <f>train!P2434</f>
        <v>6.9</v>
      </c>
      <c r="F2434" s="4">
        <f t="shared" ref="F2434:F2497" si="380">(B2434-$W$3)/($W$2-$W$3)</f>
        <v>0.45120910384068275</v>
      </c>
      <c r="G2434" s="4">
        <f t="shared" ref="G2434:G2497" si="381">(C2434-$W$5)/($W$4-$W$5)</f>
        <v>0.36292791539103814</v>
      </c>
      <c r="H2434" s="4">
        <f t="shared" ref="H2434:H2497" si="382">(C2434-$W$5)/($W$4-$W$5)</f>
        <v>0.36292791539103814</v>
      </c>
      <c r="I2434" s="4">
        <f t="shared" ref="I2434:I2497" si="383">(E2434-$W$9)/($W$8-$W$9)</f>
        <v>0.34500000000000003</v>
      </c>
      <c r="J2434">
        <f t="shared" si="375"/>
        <v>2</v>
      </c>
      <c r="K2434" t="str">
        <f>train!T2434</f>
        <v>no</v>
      </c>
      <c r="L2434">
        <f t="shared" si="376"/>
        <v>1.128143884114172</v>
      </c>
      <c r="M2434">
        <f t="shared" si="377"/>
        <v>0.76553771881526589</v>
      </c>
      <c r="N2434">
        <f t="shared" si="378"/>
        <v>0.76553771881526589</v>
      </c>
      <c r="O2434">
        <f t="shared" si="379"/>
        <v>0.76553771881526589</v>
      </c>
    </row>
    <row r="2435" spans="1:15">
      <c r="A2435">
        <f t="shared" ref="A2435:A2498" si="384">ROW()-1</f>
        <v>2434</v>
      </c>
      <c r="B2435">
        <f>train!G2435</f>
        <v>296</v>
      </c>
      <c r="C2435">
        <f>train!J2435</f>
        <v>226.4</v>
      </c>
      <c r="D2435">
        <f>train!M2435</f>
        <v>246.8</v>
      </c>
      <c r="E2435">
        <f>train!P2435</f>
        <v>12.3</v>
      </c>
      <c r="F2435" s="4">
        <f t="shared" si="380"/>
        <v>0.84210526315789469</v>
      </c>
      <c r="G2435" s="4">
        <f t="shared" si="381"/>
        <v>0.63011411077094348</v>
      </c>
      <c r="H2435" s="4">
        <f t="shared" si="382"/>
        <v>0.63011411077094348</v>
      </c>
      <c r="I2435" s="4">
        <f t="shared" si="383"/>
        <v>0.61499999999999999</v>
      </c>
      <c r="J2435">
        <f t="shared" ref="J2435:J2498" si="385">MATCH(MIN(L2435:O2435),L2435:O2435,0)</f>
        <v>1</v>
      </c>
      <c r="K2435" t="str">
        <f>train!T2435</f>
        <v>yes</v>
      </c>
      <c r="L2435">
        <f t="shared" ref="L2435:L2498" si="386">SQRT(($F$2-$Z$3)^2+($G$2-$AA$3)^2+($H$2-$AB$3)^2+($I$2-$AC$3)^2)</f>
        <v>1.128143884114172</v>
      </c>
      <c r="M2435">
        <f t="shared" ref="M2435:M2498" si="387">SQRT((F2435-$Z$4)^2+(G2435-$AA$4)^2+(H2435-$AB$4)^2+(I2435-$AC$4)^2)</f>
        <v>1.3716609856023247</v>
      </c>
      <c r="N2435">
        <f t="shared" ref="N2435:N2498" si="388">SQRT((F2435-$Z$5)^2+(G2435-$AA$5)^2+(H2435-$AB$5)^2+(I2435-$AC$5)^2)</f>
        <v>1.3716609856023247</v>
      </c>
      <c r="O2435">
        <f t="shared" ref="O2435:O2498" si="389">SQRT((F2435-$Z$6)^2+(G2435-$AA$6)^2+(H2435-$AB$6)^2+(I2435-$AC$6)^2)</f>
        <v>1.3716609856023247</v>
      </c>
    </row>
    <row r="2436" spans="1:15">
      <c r="A2436">
        <f t="shared" si="384"/>
        <v>2435</v>
      </c>
      <c r="B2436">
        <f>train!G2436</f>
        <v>212.3</v>
      </c>
      <c r="C2436">
        <f>train!J2436</f>
        <v>251.5</v>
      </c>
      <c r="D2436">
        <f>train!M2436</f>
        <v>208.7</v>
      </c>
      <c r="E2436">
        <f>train!P2436</f>
        <v>6.6</v>
      </c>
      <c r="F2436" s="4">
        <f t="shared" si="380"/>
        <v>0.60398293029871986</v>
      </c>
      <c r="G2436" s="4">
        <f t="shared" si="381"/>
        <v>0.69997216810464791</v>
      </c>
      <c r="H2436" s="4">
        <f t="shared" si="382"/>
        <v>0.69997216810464791</v>
      </c>
      <c r="I2436" s="4">
        <f t="shared" si="383"/>
        <v>0.32999999999999996</v>
      </c>
      <c r="J2436">
        <f t="shared" si="385"/>
        <v>1</v>
      </c>
      <c r="K2436" t="str">
        <f>train!T2436</f>
        <v>no</v>
      </c>
      <c r="L2436">
        <f t="shared" si="386"/>
        <v>1.128143884114172</v>
      </c>
      <c r="M2436">
        <f t="shared" si="387"/>
        <v>1.2056605875346806</v>
      </c>
      <c r="N2436">
        <f t="shared" si="388"/>
        <v>1.2056605875346806</v>
      </c>
      <c r="O2436">
        <f t="shared" si="389"/>
        <v>1.2056605875346806</v>
      </c>
    </row>
    <row r="2437" spans="1:15">
      <c r="A2437">
        <f t="shared" si="384"/>
        <v>2436</v>
      </c>
      <c r="B2437">
        <f>train!G2437</f>
        <v>234.4</v>
      </c>
      <c r="C2437">
        <f>train!J2437</f>
        <v>179.3</v>
      </c>
      <c r="D2437">
        <f>train!M2437</f>
        <v>285.5</v>
      </c>
      <c r="E2437">
        <f>train!P2437</f>
        <v>10.4</v>
      </c>
      <c r="F2437" s="4">
        <f t="shared" si="380"/>
        <v>0.66685633001422473</v>
      </c>
      <c r="G2437" s="4">
        <f t="shared" si="381"/>
        <v>0.49902588366267747</v>
      </c>
      <c r="H2437" s="4">
        <f t="shared" si="382"/>
        <v>0.49902588366267747</v>
      </c>
      <c r="I2437" s="4">
        <f t="shared" si="383"/>
        <v>0.52</v>
      </c>
      <c r="J2437">
        <f t="shared" si="385"/>
        <v>2</v>
      </c>
      <c r="K2437" t="str">
        <f>train!T2437</f>
        <v>no</v>
      </c>
      <c r="L2437">
        <f t="shared" si="386"/>
        <v>1.128143884114172</v>
      </c>
      <c r="M2437">
        <f t="shared" si="387"/>
        <v>1.1014313551060151</v>
      </c>
      <c r="N2437">
        <f t="shared" si="388"/>
        <v>1.1014313551060151</v>
      </c>
      <c r="O2437">
        <f t="shared" si="389"/>
        <v>1.1014313551060151</v>
      </c>
    </row>
    <row r="2438" spans="1:15">
      <c r="A2438">
        <f t="shared" si="384"/>
        <v>2437</v>
      </c>
      <c r="B2438">
        <f>train!G2438</f>
        <v>176.8</v>
      </c>
      <c r="C2438">
        <f>train!J2438</f>
        <v>187.5</v>
      </c>
      <c r="D2438">
        <f>train!M2438</f>
        <v>196.8</v>
      </c>
      <c r="E2438">
        <f>train!P2438</f>
        <v>6.5</v>
      </c>
      <c r="F2438" s="4">
        <f t="shared" si="380"/>
        <v>0.50298719772403988</v>
      </c>
      <c r="G2438" s="4">
        <f t="shared" si="381"/>
        <v>0.52184803785137768</v>
      </c>
      <c r="H2438" s="4">
        <f t="shared" si="382"/>
        <v>0.52184803785137768</v>
      </c>
      <c r="I2438" s="4">
        <f t="shared" si="383"/>
        <v>0.32500000000000001</v>
      </c>
      <c r="J2438">
        <f t="shared" si="385"/>
        <v>2</v>
      </c>
      <c r="K2438" t="str">
        <f>train!T2438</f>
        <v>no</v>
      </c>
      <c r="L2438">
        <f t="shared" si="386"/>
        <v>1.128143884114172</v>
      </c>
      <c r="M2438">
        <f t="shared" si="387"/>
        <v>0.95040616069812389</v>
      </c>
      <c r="N2438">
        <f t="shared" si="388"/>
        <v>0.95040616069812389</v>
      </c>
      <c r="O2438">
        <f t="shared" si="389"/>
        <v>0.95040616069812389</v>
      </c>
    </row>
    <row r="2439" spans="1:15">
      <c r="A2439">
        <f t="shared" si="384"/>
        <v>2438</v>
      </c>
      <c r="B2439">
        <f>train!G2439</f>
        <v>157.30000000000001</v>
      </c>
      <c r="C2439">
        <f>train!J2439</f>
        <v>257.7</v>
      </c>
      <c r="D2439">
        <f>train!M2439</f>
        <v>190.4</v>
      </c>
      <c r="E2439">
        <f>train!P2439</f>
        <v>9.6</v>
      </c>
      <c r="F2439" s="4">
        <f t="shared" si="380"/>
        <v>0.44751066856330018</v>
      </c>
      <c r="G2439" s="4">
        <f t="shared" si="381"/>
        <v>0.71722794322293337</v>
      </c>
      <c r="H2439" s="4">
        <f t="shared" si="382"/>
        <v>0.71722794322293337</v>
      </c>
      <c r="I2439" s="4">
        <f t="shared" si="383"/>
        <v>0.48</v>
      </c>
      <c r="J2439">
        <f t="shared" si="385"/>
        <v>1</v>
      </c>
      <c r="K2439" t="str">
        <f>train!T2439</f>
        <v>no</v>
      </c>
      <c r="L2439">
        <f t="shared" si="386"/>
        <v>1.128143884114172</v>
      </c>
      <c r="M2439">
        <f t="shared" si="387"/>
        <v>1.2080967028998839</v>
      </c>
      <c r="N2439">
        <f t="shared" si="388"/>
        <v>1.2080967028998839</v>
      </c>
      <c r="O2439">
        <f t="shared" si="389"/>
        <v>1.2080967028998839</v>
      </c>
    </row>
    <row r="2440" spans="1:15">
      <c r="A2440">
        <f t="shared" si="384"/>
        <v>2439</v>
      </c>
      <c r="B2440">
        <f>train!G2440</f>
        <v>260.5</v>
      </c>
      <c r="C2440">
        <f>train!J2440</f>
        <v>102.4</v>
      </c>
      <c r="D2440">
        <f>train!M2440</f>
        <v>129.69999999999999</v>
      </c>
      <c r="E2440">
        <f>train!P2440</f>
        <v>9.8000000000000007</v>
      </c>
      <c r="F2440" s="4">
        <f t="shared" si="380"/>
        <v>0.74110953058321483</v>
      </c>
      <c r="G2440" s="4">
        <f t="shared" si="381"/>
        <v>0.28499860840523239</v>
      </c>
      <c r="H2440" s="4">
        <f t="shared" si="382"/>
        <v>0.28499860840523239</v>
      </c>
      <c r="I2440" s="4">
        <f t="shared" si="383"/>
        <v>0.49000000000000005</v>
      </c>
      <c r="J2440">
        <f t="shared" si="385"/>
        <v>2</v>
      </c>
      <c r="K2440" t="str">
        <f>train!T2440</f>
        <v>no</v>
      </c>
      <c r="L2440">
        <f t="shared" si="386"/>
        <v>1.128143884114172</v>
      </c>
      <c r="M2440">
        <f t="shared" si="387"/>
        <v>0.97559814980713799</v>
      </c>
      <c r="N2440">
        <f t="shared" si="388"/>
        <v>0.97559814980713799</v>
      </c>
      <c r="O2440">
        <f t="shared" si="389"/>
        <v>0.97559814980713799</v>
      </c>
    </row>
    <row r="2441" spans="1:15">
      <c r="A2441">
        <f t="shared" si="384"/>
        <v>2440</v>
      </c>
      <c r="B2441">
        <f>train!G2441</f>
        <v>124.5</v>
      </c>
      <c r="C2441">
        <f>train!J2441</f>
        <v>141.19999999999999</v>
      </c>
      <c r="D2441">
        <f>train!M2441</f>
        <v>268.2</v>
      </c>
      <c r="E2441">
        <f>train!P2441</f>
        <v>11.4</v>
      </c>
      <c r="F2441" s="4">
        <f t="shared" si="380"/>
        <v>0.35419630156472259</v>
      </c>
      <c r="G2441" s="4">
        <f t="shared" si="381"/>
        <v>0.39298636237127743</v>
      </c>
      <c r="H2441" s="4">
        <f t="shared" si="382"/>
        <v>0.39298636237127743</v>
      </c>
      <c r="I2441" s="4">
        <f t="shared" si="383"/>
        <v>0.57000000000000006</v>
      </c>
      <c r="J2441">
        <f t="shared" si="385"/>
        <v>2</v>
      </c>
      <c r="K2441" t="str">
        <f>train!T2441</f>
        <v>yes</v>
      </c>
      <c r="L2441">
        <f t="shared" si="386"/>
        <v>1.128143884114172</v>
      </c>
      <c r="M2441">
        <f t="shared" si="387"/>
        <v>0.87133895933887051</v>
      </c>
      <c r="N2441">
        <f t="shared" si="388"/>
        <v>0.87133895933887051</v>
      </c>
      <c r="O2441">
        <f t="shared" si="389"/>
        <v>0.87133895933887051</v>
      </c>
    </row>
    <row r="2442" spans="1:15">
      <c r="A2442">
        <f t="shared" si="384"/>
        <v>2441</v>
      </c>
      <c r="B2442">
        <f>train!G2442</f>
        <v>209.4</v>
      </c>
      <c r="C2442">
        <f>train!J2442</f>
        <v>237.4</v>
      </c>
      <c r="D2442">
        <f>train!M2442</f>
        <v>239.2</v>
      </c>
      <c r="E2442">
        <f>train!P2442</f>
        <v>9.8000000000000007</v>
      </c>
      <c r="F2442" s="4">
        <f t="shared" si="380"/>
        <v>0.59573257467994312</v>
      </c>
      <c r="G2442" s="4">
        <f t="shared" si="381"/>
        <v>0.6607291956582243</v>
      </c>
      <c r="H2442" s="4">
        <f t="shared" si="382"/>
        <v>0.6607291956582243</v>
      </c>
      <c r="I2442" s="4">
        <f t="shared" si="383"/>
        <v>0.49000000000000005</v>
      </c>
      <c r="J2442">
        <f t="shared" si="385"/>
        <v>1</v>
      </c>
      <c r="K2442" t="str">
        <f>train!T2442</f>
        <v>no</v>
      </c>
      <c r="L2442">
        <f t="shared" si="386"/>
        <v>1.128143884114172</v>
      </c>
      <c r="M2442">
        <f t="shared" si="387"/>
        <v>1.2116614380779485</v>
      </c>
      <c r="N2442">
        <f t="shared" si="388"/>
        <v>1.2116614380779485</v>
      </c>
      <c r="O2442">
        <f t="shared" si="389"/>
        <v>1.2116614380779485</v>
      </c>
    </row>
    <row r="2443" spans="1:15">
      <c r="A2443">
        <f t="shared" si="384"/>
        <v>2442</v>
      </c>
      <c r="B2443">
        <f>train!G2443</f>
        <v>285.7</v>
      </c>
      <c r="C2443">
        <f>train!J2443</f>
        <v>167.5</v>
      </c>
      <c r="D2443">
        <f>train!M2443</f>
        <v>260</v>
      </c>
      <c r="E2443">
        <f>train!P2443</f>
        <v>8.6999999999999993</v>
      </c>
      <c r="F2443" s="4">
        <f t="shared" si="380"/>
        <v>0.81280227596017063</v>
      </c>
      <c r="G2443" s="4">
        <f t="shared" si="381"/>
        <v>0.46618424714723072</v>
      </c>
      <c r="H2443" s="4">
        <f t="shared" si="382"/>
        <v>0.46618424714723072</v>
      </c>
      <c r="I2443" s="4">
        <f t="shared" si="383"/>
        <v>0.43499999999999994</v>
      </c>
      <c r="J2443">
        <f t="shared" si="385"/>
        <v>1</v>
      </c>
      <c r="K2443" t="str">
        <f>train!T2443</f>
        <v>yes</v>
      </c>
      <c r="L2443">
        <f t="shared" si="386"/>
        <v>1.128143884114172</v>
      </c>
      <c r="M2443">
        <f t="shared" si="387"/>
        <v>1.1333702150588281</v>
      </c>
      <c r="N2443">
        <f t="shared" si="388"/>
        <v>1.1333702150588281</v>
      </c>
      <c r="O2443">
        <f t="shared" si="389"/>
        <v>1.1333702150588281</v>
      </c>
    </row>
    <row r="2444" spans="1:15">
      <c r="A2444">
        <f t="shared" si="384"/>
        <v>2443</v>
      </c>
      <c r="B2444">
        <f>train!G2444</f>
        <v>190.9</v>
      </c>
      <c r="C2444">
        <f>train!J2444</f>
        <v>161.4</v>
      </c>
      <c r="D2444">
        <f>train!M2444</f>
        <v>231.9</v>
      </c>
      <c r="E2444">
        <f>train!P2444</f>
        <v>8.4</v>
      </c>
      <c r="F2444" s="4">
        <f t="shared" si="380"/>
        <v>0.54310099573257464</v>
      </c>
      <c r="G2444" s="4">
        <f t="shared" si="381"/>
        <v>0.44920679098246591</v>
      </c>
      <c r="H2444" s="4">
        <f t="shared" si="382"/>
        <v>0.44920679098246591</v>
      </c>
      <c r="I2444" s="4">
        <f t="shared" si="383"/>
        <v>0.42000000000000004</v>
      </c>
      <c r="J2444">
        <f t="shared" si="385"/>
        <v>2</v>
      </c>
      <c r="K2444" t="str">
        <f>train!T2444</f>
        <v>no</v>
      </c>
      <c r="L2444">
        <f t="shared" si="386"/>
        <v>1.128143884114172</v>
      </c>
      <c r="M2444">
        <f t="shared" si="387"/>
        <v>0.93537809130599359</v>
      </c>
      <c r="N2444">
        <f t="shared" si="388"/>
        <v>0.93537809130599359</v>
      </c>
      <c r="O2444">
        <f t="shared" si="389"/>
        <v>0.93537809130599359</v>
      </c>
    </row>
    <row r="2445" spans="1:15">
      <c r="A2445">
        <f t="shared" si="384"/>
        <v>2444</v>
      </c>
      <c r="B2445">
        <f>train!G2445</f>
        <v>208.8</v>
      </c>
      <c r="C2445">
        <f>train!J2445</f>
        <v>132.9</v>
      </c>
      <c r="D2445">
        <f>train!M2445</f>
        <v>136.69999999999999</v>
      </c>
      <c r="E2445">
        <f>train!P2445</f>
        <v>11.1</v>
      </c>
      <c r="F2445" s="4">
        <f t="shared" si="380"/>
        <v>0.59402560455192033</v>
      </c>
      <c r="G2445" s="4">
        <f t="shared" si="381"/>
        <v>0.36988588922905652</v>
      </c>
      <c r="H2445" s="4">
        <f t="shared" si="382"/>
        <v>0.36988588922905652</v>
      </c>
      <c r="I2445" s="4">
        <f t="shared" si="383"/>
        <v>0.55499999999999994</v>
      </c>
      <c r="J2445">
        <f t="shared" si="385"/>
        <v>2</v>
      </c>
      <c r="K2445" t="str">
        <f>train!T2445</f>
        <v>no</v>
      </c>
      <c r="L2445">
        <f t="shared" si="386"/>
        <v>1.128143884114172</v>
      </c>
      <c r="M2445">
        <f t="shared" si="387"/>
        <v>0.96670707091901109</v>
      </c>
      <c r="N2445">
        <f t="shared" si="388"/>
        <v>0.96670707091901109</v>
      </c>
      <c r="O2445">
        <f t="shared" si="389"/>
        <v>0.96670707091901109</v>
      </c>
    </row>
    <row r="2446" spans="1:15">
      <c r="A2446">
        <f t="shared" si="384"/>
        <v>2445</v>
      </c>
      <c r="B2446">
        <f>train!G2446</f>
        <v>77.599999999999994</v>
      </c>
      <c r="C2446">
        <f>train!J2446</f>
        <v>207</v>
      </c>
      <c r="D2446">
        <f>train!M2446</f>
        <v>255.7</v>
      </c>
      <c r="E2446">
        <f>train!P2446</f>
        <v>10.9</v>
      </c>
      <c r="F2446" s="4">
        <f t="shared" si="380"/>
        <v>0.22076813655761024</v>
      </c>
      <c r="G2446" s="4">
        <f t="shared" si="381"/>
        <v>0.57612023378792099</v>
      </c>
      <c r="H2446" s="4">
        <f t="shared" si="382"/>
        <v>0.57612023378792099</v>
      </c>
      <c r="I2446" s="4">
        <f t="shared" si="383"/>
        <v>0.54500000000000004</v>
      </c>
      <c r="J2446">
        <f t="shared" si="385"/>
        <v>2</v>
      </c>
      <c r="K2446" t="str">
        <f>train!T2446</f>
        <v>no</v>
      </c>
      <c r="L2446">
        <f t="shared" si="386"/>
        <v>1.128143884114172</v>
      </c>
      <c r="M2446">
        <f t="shared" si="387"/>
        <v>1.0047848613901471</v>
      </c>
      <c r="N2446">
        <f t="shared" si="388"/>
        <v>1.0047848613901471</v>
      </c>
      <c r="O2446">
        <f t="shared" si="389"/>
        <v>1.0047848613901471</v>
      </c>
    </row>
    <row r="2447" spans="1:15">
      <c r="A2447">
        <f t="shared" si="384"/>
        <v>2446</v>
      </c>
      <c r="B2447">
        <f>train!G2447</f>
        <v>271.10000000000002</v>
      </c>
      <c r="C2447">
        <f>train!J2447</f>
        <v>237.4</v>
      </c>
      <c r="D2447">
        <f>train!M2447</f>
        <v>145.4</v>
      </c>
      <c r="E2447">
        <f>train!P2447</f>
        <v>8.4</v>
      </c>
      <c r="F2447" s="4">
        <f t="shared" si="380"/>
        <v>0.77126600284495028</v>
      </c>
      <c r="G2447" s="4">
        <f t="shared" si="381"/>
        <v>0.6607291956582243</v>
      </c>
      <c r="H2447" s="4">
        <f t="shared" si="382"/>
        <v>0.6607291956582243</v>
      </c>
      <c r="I2447" s="4">
        <f t="shared" si="383"/>
        <v>0.42000000000000004</v>
      </c>
      <c r="J2447">
        <f t="shared" si="385"/>
        <v>1</v>
      </c>
      <c r="K2447" t="str">
        <f>train!T2447</f>
        <v>yes</v>
      </c>
      <c r="L2447">
        <f t="shared" si="386"/>
        <v>1.128143884114172</v>
      </c>
      <c r="M2447">
        <f t="shared" si="387"/>
        <v>1.2823327911017306</v>
      </c>
      <c r="N2447">
        <f t="shared" si="388"/>
        <v>1.2823327911017306</v>
      </c>
      <c r="O2447">
        <f t="shared" si="389"/>
        <v>1.2823327911017306</v>
      </c>
    </row>
    <row r="2448" spans="1:15">
      <c r="A2448">
        <f t="shared" si="384"/>
        <v>2447</v>
      </c>
      <c r="B2448">
        <f>train!G2448</f>
        <v>240.8</v>
      </c>
      <c r="C2448">
        <f>train!J2448</f>
        <v>144.5</v>
      </c>
      <c r="D2448">
        <f>train!M2448</f>
        <v>125.7</v>
      </c>
      <c r="E2448">
        <f>train!P2448</f>
        <v>11.6</v>
      </c>
      <c r="F2448" s="4">
        <f t="shared" si="380"/>
        <v>0.68506401137980089</v>
      </c>
      <c r="G2448" s="4">
        <f t="shared" si="381"/>
        <v>0.40217088783746174</v>
      </c>
      <c r="H2448" s="4">
        <f t="shared" si="382"/>
        <v>0.40217088783746174</v>
      </c>
      <c r="I2448" s="4">
        <f t="shared" si="383"/>
        <v>0.57999999999999996</v>
      </c>
      <c r="J2448">
        <f t="shared" si="385"/>
        <v>2</v>
      </c>
      <c r="K2448" t="str">
        <f>train!T2448</f>
        <v>no</v>
      </c>
      <c r="L2448">
        <f t="shared" si="386"/>
        <v>1.128143884114172</v>
      </c>
      <c r="M2448">
        <f t="shared" si="387"/>
        <v>1.062636130449049</v>
      </c>
      <c r="N2448">
        <f t="shared" si="388"/>
        <v>1.062636130449049</v>
      </c>
      <c r="O2448">
        <f t="shared" si="389"/>
        <v>1.062636130449049</v>
      </c>
    </row>
    <row r="2449" spans="1:15">
      <c r="A2449">
        <f t="shared" si="384"/>
        <v>2448</v>
      </c>
      <c r="B2449">
        <f>train!G2449</f>
        <v>114.8</v>
      </c>
      <c r="C2449">
        <f>train!J2449</f>
        <v>192.6</v>
      </c>
      <c r="D2449">
        <f>train!M2449</f>
        <v>259</v>
      </c>
      <c r="E2449">
        <f>train!P2449</f>
        <v>12.2</v>
      </c>
      <c r="F2449" s="4">
        <f t="shared" si="380"/>
        <v>0.32660028449502132</v>
      </c>
      <c r="G2449" s="4">
        <f t="shared" si="381"/>
        <v>0.53604230448093515</v>
      </c>
      <c r="H2449" s="4">
        <f t="shared" si="382"/>
        <v>0.53604230448093515</v>
      </c>
      <c r="I2449" s="4">
        <f t="shared" si="383"/>
        <v>0.61</v>
      </c>
      <c r="J2449">
        <f t="shared" si="385"/>
        <v>2</v>
      </c>
      <c r="K2449" t="str">
        <f>train!T2449</f>
        <v>no</v>
      </c>
      <c r="L2449">
        <f t="shared" si="386"/>
        <v>1.128143884114172</v>
      </c>
      <c r="M2449">
        <f t="shared" si="387"/>
        <v>1.0263773429975409</v>
      </c>
      <c r="N2449">
        <f t="shared" si="388"/>
        <v>1.0263773429975409</v>
      </c>
      <c r="O2449">
        <f t="shared" si="389"/>
        <v>1.0263773429975409</v>
      </c>
    </row>
    <row r="2450" spans="1:15">
      <c r="A2450">
        <f t="shared" si="384"/>
        <v>2449</v>
      </c>
      <c r="B2450">
        <f>train!G2450</f>
        <v>138.80000000000001</v>
      </c>
      <c r="C2450">
        <f>train!J2450</f>
        <v>142</v>
      </c>
      <c r="D2450">
        <f>train!M2450</f>
        <v>183.8</v>
      </c>
      <c r="E2450">
        <f>train!P2450</f>
        <v>11.8</v>
      </c>
      <c r="F2450" s="4">
        <f t="shared" si="380"/>
        <v>0.39487908961593177</v>
      </c>
      <c r="G2450" s="4">
        <f t="shared" si="381"/>
        <v>0.39521291399944336</v>
      </c>
      <c r="H2450" s="4">
        <f t="shared" si="382"/>
        <v>0.39521291399944336</v>
      </c>
      <c r="I2450" s="4">
        <f t="shared" si="383"/>
        <v>0.59000000000000008</v>
      </c>
      <c r="J2450">
        <f t="shared" si="385"/>
        <v>2</v>
      </c>
      <c r="K2450" t="str">
        <f>train!T2450</f>
        <v>no</v>
      </c>
      <c r="L2450">
        <f t="shared" si="386"/>
        <v>1.128143884114172</v>
      </c>
      <c r="M2450">
        <f t="shared" si="387"/>
        <v>0.9035574083586333</v>
      </c>
      <c r="N2450">
        <f t="shared" si="388"/>
        <v>0.9035574083586333</v>
      </c>
      <c r="O2450">
        <f t="shared" si="389"/>
        <v>0.9035574083586333</v>
      </c>
    </row>
    <row r="2451" spans="1:15">
      <c r="A2451">
        <f t="shared" si="384"/>
        <v>2450</v>
      </c>
      <c r="B2451">
        <f>train!G2451</f>
        <v>209.8</v>
      </c>
      <c r="C2451">
        <f>train!J2451</f>
        <v>155</v>
      </c>
      <c r="D2451">
        <f>train!M2451</f>
        <v>251.5</v>
      </c>
      <c r="E2451">
        <f>train!P2451</f>
        <v>7.2</v>
      </c>
      <c r="F2451" s="4">
        <f t="shared" si="380"/>
        <v>0.59687055476529161</v>
      </c>
      <c r="G2451" s="4">
        <f t="shared" si="381"/>
        <v>0.43139437795713886</v>
      </c>
      <c r="H2451" s="4">
        <f t="shared" si="382"/>
        <v>0.43139437795713886</v>
      </c>
      <c r="I2451" s="4">
        <f t="shared" si="383"/>
        <v>0.36</v>
      </c>
      <c r="J2451">
        <f t="shared" si="385"/>
        <v>2</v>
      </c>
      <c r="K2451" t="str">
        <f>train!T2451</f>
        <v>no</v>
      </c>
      <c r="L2451">
        <f t="shared" si="386"/>
        <v>1.128143884114172</v>
      </c>
      <c r="M2451">
        <f t="shared" si="387"/>
        <v>0.92631348787107737</v>
      </c>
      <c r="N2451">
        <f t="shared" si="388"/>
        <v>0.92631348787107737</v>
      </c>
      <c r="O2451">
        <f t="shared" si="389"/>
        <v>0.92631348787107737</v>
      </c>
    </row>
    <row r="2452" spans="1:15">
      <c r="A2452">
        <f t="shared" si="384"/>
        <v>2451</v>
      </c>
      <c r="B2452">
        <f>train!G2452</f>
        <v>134.9</v>
      </c>
      <c r="C2452">
        <f>train!J2452</f>
        <v>248.4</v>
      </c>
      <c r="D2452">
        <f>train!M2452</f>
        <v>236.2</v>
      </c>
      <c r="E2452">
        <f>train!P2452</f>
        <v>14.7</v>
      </c>
      <c r="F2452" s="4">
        <f t="shared" si="380"/>
        <v>0.38378378378378381</v>
      </c>
      <c r="G2452" s="4">
        <f t="shared" si="381"/>
        <v>0.69134428054550512</v>
      </c>
      <c r="H2452" s="4">
        <f t="shared" si="382"/>
        <v>0.69134428054550512</v>
      </c>
      <c r="I2452" s="4">
        <f t="shared" si="383"/>
        <v>0.73499999999999999</v>
      </c>
      <c r="J2452">
        <f t="shared" si="385"/>
        <v>1</v>
      </c>
      <c r="K2452" t="str">
        <f>train!T2452</f>
        <v>no</v>
      </c>
      <c r="L2452">
        <f t="shared" si="386"/>
        <v>1.128143884114172</v>
      </c>
      <c r="M2452">
        <f t="shared" si="387"/>
        <v>1.2819628782384309</v>
      </c>
      <c r="N2452">
        <f t="shared" si="388"/>
        <v>1.2819628782384309</v>
      </c>
      <c r="O2452">
        <f t="shared" si="389"/>
        <v>1.2819628782384309</v>
      </c>
    </row>
    <row r="2453" spans="1:15">
      <c r="A2453">
        <f t="shared" si="384"/>
        <v>2452</v>
      </c>
      <c r="B2453">
        <f>train!G2453</f>
        <v>164</v>
      </c>
      <c r="C2453">
        <f>train!J2453</f>
        <v>153.1</v>
      </c>
      <c r="D2453">
        <f>train!M2453</f>
        <v>123.8</v>
      </c>
      <c r="E2453">
        <f>train!P2453</f>
        <v>6.4</v>
      </c>
      <c r="F2453" s="4">
        <f t="shared" si="380"/>
        <v>0.46657183499288762</v>
      </c>
      <c r="G2453" s="4">
        <f t="shared" si="381"/>
        <v>0.42610631784024489</v>
      </c>
      <c r="H2453" s="4">
        <f t="shared" si="382"/>
        <v>0.42610631784024489</v>
      </c>
      <c r="I2453" s="4">
        <f t="shared" si="383"/>
        <v>0.32</v>
      </c>
      <c r="J2453">
        <f t="shared" si="385"/>
        <v>2</v>
      </c>
      <c r="K2453" t="str">
        <f>train!T2453</f>
        <v>no</v>
      </c>
      <c r="L2453">
        <f t="shared" si="386"/>
        <v>1.128143884114172</v>
      </c>
      <c r="M2453">
        <f t="shared" si="387"/>
        <v>0.82657272239977408</v>
      </c>
      <c r="N2453">
        <f t="shared" si="388"/>
        <v>0.82657272239977408</v>
      </c>
      <c r="O2453">
        <f t="shared" si="389"/>
        <v>0.82657272239977408</v>
      </c>
    </row>
    <row r="2454" spans="1:15">
      <c r="A2454">
        <f t="shared" si="384"/>
        <v>2453</v>
      </c>
      <c r="B2454">
        <f>train!G2454</f>
        <v>245.5</v>
      </c>
      <c r="C2454">
        <f>train!J2454</f>
        <v>192.7</v>
      </c>
      <c r="D2454">
        <f>train!M2454</f>
        <v>141.69999999999999</v>
      </c>
      <c r="E2454">
        <f>train!P2454</f>
        <v>9.1</v>
      </c>
      <c r="F2454" s="4">
        <f t="shared" si="380"/>
        <v>0.69843527738264577</v>
      </c>
      <c r="G2454" s="4">
        <f t="shared" si="381"/>
        <v>0.53632062343445586</v>
      </c>
      <c r="H2454" s="4">
        <f t="shared" si="382"/>
        <v>0.53632062343445586</v>
      </c>
      <c r="I2454" s="4">
        <f t="shared" si="383"/>
        <v>0.45499999999999996</v>
      </c>
      <c r="J2454">
        <f t="shared" si="385"/>
        <v>2</v>
      </c>
      <c r="K2454" t="str">
        <f>train!T2454</f>
        <v>no</v>
      </c>
      <c r="L2454">
        <f t="shared" si="386"/>
        <v>1.128143884114172</v>
      </c>
      <c r="M2454">
        <f t="shared" si="387"/>
        <v>1.1269944360709241</v>
      </c>
      <c r="N2454">
        <f t="shared" si="388"/>
        <v>1.1269944360709241</v>
      </c>
      <c r="O2454">
        <f t="shared" si="389"/>
        <v>1.1269944360709241</v>
      </c>
    </row>
    <row r="2455" spans="1:15">
      <c r="A2455">
        <f t="shared" si="384"/>
        <v>2454</v>
      </c>
      <c r="B2455">
        <f>train!G2455</f>
        <v>80.3</v>
      </c>
      <c r="C2455">
        <f>train!J2455</f>
        <v>199.9</v>
      </c>
      <c r="D2455">
        <f>train!M2455</f>
        <v>170.8</v>
      </c>
      <c r="E2455">
        <f>train!P2455</f>
        <v>16.600000000000001</v>
      </c>
      <c r="F2455" s="4">
        <f t="shared" si="380"/>
        <v>0.22844950213371265</v>
      </c>
      <c r="G2455" s="4">
        <f t="shared" si="381"/>
        <v>0.55635958808794883</v>
      </c>
      <c r="H2455" s="4">
        <f t="shared" si="382"/>
        <v>0.55635958808794883</v>
      </c>
      <c r="I2455" s="4">
        <f t="shared" si="383"/>
        <v>0.83000000000000007</v>
      </c>
      <c r="J2455">
        <f t="shared" si="385"/>
        <v>1</v>
      </c>
      <c r="K2455" t="str">
        <f>train!T2455</f>
        <v>no</v>
      </c>
      <c r="L2455">
        <f t="shared" si="386"/>
        <v>1.128143884114172</v>
      </c>
      <c r="M2455">
        <f t="shared" si="387"/>
        <v>1.1662594726474573</v>
      </c>
      <c r="N2455">
        <f t="shared" si="388"/>
        <v>1.1662594726474573</v>
      </c>
      <c r="O2455">
        <f t="shared" si="389"/>
        <v>1.1662594726474573</v>
      </c>
    </row>
    <row r="2456" spans="1:15">
      <c r="A2456">
        <f t="shared" si="384"/>
        <v>2455</v>
      </c>
      <c r="B2456">
        <f>train!G2456</f>
        <v>90.7</v>
      </c>
      <c r="C2456">
        <f>train!J2456</f>
        <v>207.5</v>
      </c>
      <c r="D2456">
        <f>train!M2456</f>
        <v>169.4</v>
      </c>
      <c r="E2456">
        <f>train!P2456</f>
        <v>5.6</v>
      </c>
      <c r="F2456" s="4">
        <f t="shared" si="380"/>
        <v>0.25803698435277383</v>
      </c>
      <c r="G2456" s="4">
        <f t="shared" si="381"/>
        <v>0.57751182855552463</v>
      </c>
      <c r="H2456" s="4">
        <f t="shared" si="382"/>
        <v>0.57751182855552463</v>
      </c>
      <c r="I2456" s="4">
        <f t="shared" si="383"/>
        <v>0.27999999999999997</v>
      </c>
      <c r="J2456">
        <f t="shared" si="385"/>
        <v>2</v>
      </c>
      <c r="K2456" t="str">
        <f>train!T2456</f>
        <v>no</v>
      </c>
      <c r="L2456">
        <f t="shared" si="386"/>
        <v>1.128143884114172</v>
      </c>
      <c r="M2456">
        <f t="shared" si="387"/>
        <v>0.90112313783243025</v>
      </c>
      <c r="N2456">
        <f t="shared" si="388"/>
        <v>0.90112313783243025</v>
      </c>
      <c r="O2456">
        <f t="shared" si="389"/>
        <v>0.90112313783243025</v>
      </c>
    </row>
    <row r="2457" spans="1:15">
      <c r="A2457">
        <f t="shared" si="384"/>
        <v>2456</v>
      </c>
      <c r="B2457">
        <f>train!G2457</f>
        <v>190.3</v>
      </c>
      <c r="C2457">
        <f>train!J2457</f>
        <v>256.60000000000002</v>
      </c>
      <c r="D2457">
        <f>train!M2457</f>
        <v>214.9</v>
      </c>
      <c r="E2457">
        <f>train!P2457</f>
        <v>3.8</v>
      </c>
      <c r="F2457" s="4">
        <f t="shared" si="380"/>
        <v>0.54139402560455197</v>
      </c>
      <c r="G2457" s="4">
        <f t="shared" si="381"/>
        <v>0.71416643473420549</v>
      </c>
      <c r="H2457" s="4">
        <f t="shared" si="382"/>
        <v>0.71416643473420549</v>
      </c>
      <c r="I2457" s="4">
        <f t="shared" si="383"/>
        <v>0.19</v>
      </c>
      <c r="J2457">
        <f t="shared" si="385"/>
        <v>1</v>
      </c>
      <c r="K2457" t="str">
        <f>train!T2457</f>
        <v>no</v>
      </c>
      <c r="L2457">
        <f t="shared" si="386"/>
        <v>1.128143884114172</v>
      </c>
      <c r="M2457">
        <f t="shared" si="387"/>
        <v>1.1615829216901541</v>
      </c>
      <c r="N2457">
        <f t="shared" si="388"/>
        <v>1.1615829216901541</v>
      </c>
      <c r="O2457">
        <f t="shared" si="389"/>
        <v>1.1615829216901541</v>
      </c>
    </row>
    <row r="2458" spans="1:15">
      <c r="A2458">
        <f t="shared" si="384"/>
        <v>2457</v>
      </c>
      <c r="B2458">
        <f>train!G2458</f>
        <v>108.6</v>
      </c>
      <c r="C2458">
        <f>train!J2458</f>
        <v>209.9</v>
      </c>
      <c r="D2458">
        <f>train!M2458</f>
        <v>222.6</v>
      </c>
      <c r="E2458">
        <f>train!P2458</f>
        <v>7.9</v>
      </c>
      <c r="F2458" s="4">
        <f t="shared" si="380"/>
        <v>0.30896159317211946</v>
      </c>
      <c r="G2458" s="4">
        <f t="shared" si="381"/>
        <v>0.58419148344002225</v>
      </c>
      <c r="H2458" s="4">
        <f t="shared" si="382"/>
        <v>0.58419148344002225</v>
      </c>
      <c r="I2458" s="4">
        <f t="shared" si="383"/>
        <v>0.39500000000000002</v>
      </c>
      <c r="J2458">
        <f t="shared" si="385"/>
        <v>2</v>
      </c>
      <c r="K2458" t="str">
        <f>train!T2458</f>
        <v>yes</v>
      </c>
      <c r="L2458">
        <f t="shared" si="386"/>
        <v>1.128143884114172</v>
      </c>
      <c r="M2458">
        <f t="shared" si="387"/>
        <v>0.96645829951589834</v>
      </c>
      <c r="N2458">
        <f t="shared" si="388"/>
        <v>0.96645829951589834</v>
      </c>
      <c r="O2458">
        <f t="shared" si="389"/>
        <v>0.96645829951589834</v>
      </c>
    </row>
    <row r="2459" spans="1:15">
      <c r="A2459">
        <f t="shared" si="384"/>
        <v>2458</v>
      </c>
      <c r="B2459">
        <f>train!G2459</f>
        <v>252.4</v>
      </c>
      <c r="C2459">
        <f>train!J2459</f>
        <v>187.8</v>
      </c>
      <c r="D2459">
        <f>train!M2459</f>
        <v>259.60000000000002</v>
      </c>
      <c r="E2459">
        <f>train!P2459</f>
        <v>10</v>
      </c>
      <c r="F2459" s="4">
        <f t="shared" si="380"/>
        <v>0.71806543385490751</v>
      </c>
      <c r="G2459" s="4">
        <f t="shared" si="381"/>
        <v>0.52268299471193991</v>
      </c>
      <c r="H2459" s="4">
        <f t="shared" si="382"/>
        <v>0.52268299471193991</v>
      </c>
      <c r="I2459" s="4">
        <f t="shared" si="383"/>
        <v>0.5</v>
      </c>
      <c r="J2459">
        <f t="shared" si="385"/>
        <v>1</v>
      </c>
      <c r="K2459" t="str">
        <f>train!T2459</f>
        <v>no</v>
      </c>
      <c r="L2459">
        <f t="shared" si="386"/>
        <v>1.128143884114172</v>
      </c>
      <c r="M2459">
        <f t="shared" si="387"/>
        <v>1.1454313568343237</v>
      </c>
      <c r="N2459">
        <f t="shared" si="388"/>
        <v>1.1454313568343237</v>
      </c>
      <c r="O2459">
        <f t="shared" si="389"/>
        <v>1.1454313568343237</v>
      </c>
    </row>
    <row r="2460" spans="1:15">
      <c r="A2460">
        <f t="shared" si="384"/>
        <v>2459</v>
      </c>
      <c r="B2460">
        <f>train!G2460</f>
        <v>183.4</v>
      </c>
      <c r="C2460">
        <f>train!J2460</f>
        <v>269.10000000000002</v>
      </c>
      <c r="D2460">
        <f>train!M2460</f>
        <v>203.5</v>
      </c>
      <c r="E2460">
        <f>train!P2460</f>
        <v>6.7</v>
      </c>
      <c r="F2460" s="4">
        <f t="shared" si="380"/>
        <v>0.52176386913229023</v>
      </c>
      <c r="G2460" s="4">
        <f t="shared" si="381"/>
        <v>0.74895630392429724</v>
      </c>
      <c r="H2460" s="4">
        <f t="shared" si="382"/>
        <v>0.74895630392429724</v>
      </c>
      <c r="I2460" s="4">
        <f t="shared" si="383"/>
        <v>0.33500000000000002</v>
      </c>
      <c r="J2460">
        <f t="shared" si="385"/>
        <v>1</v>
      </c>
      <c r="K2460" t="str">
        <f>train!T2460</f>
        <v>no</v>
      </c>
      <c r="L2460">
        <f t="shared" si="386"/>
        <v>1.128143884114172</v>
      </c>
      <c r="M2460">
        <f t="shared" si="387"/>
        <v>1.2273278394576514</v>
      </c>
      <c r="N2460">
        <f t="shared" si="388"/>
        <v>1.2273278394576514</v>
      </c>
      <c r="O2460">
        <f t="shared" si="389"/>
        <v>1.2273278394576514</v>
      </c>
    </row>
    <row r="2461" spans="1:15">
      <c r="A2461">
        <f t="shared" si="384"/>
        <v>2460</v>
      </c>
      <c r="B2461">
        <f>train!G2461</f>
        <v>183.4</v>
      </c>
      <c r="C2461">
        <f>train!J2461</f>
        <v>141.9</v>
      </c>
      <c r="D2461">
        <f>train!M2461</f>
        <v>200.4</v>
      </c>
      <c r="E2461">
        <f>train!P2461</f>
        <v>10.4</v>
      </c>
      <c r="F2461" s="4">
        <f t="shared" si="380"/>
        <v>0.52176386913229023</v>
      </c>
      <c r="G2461" s="4">
        <f t="shared" si="381"/>
        <v>0.39493459504592265</v>
      </c>
      <c r="H2461" s="4">
        <f t="shared" si="382"/>
        <v>0.39493459504592265</v>
      </c>
      <c r="I2461" s="4">
        <f t="shared" si="383"/>
        <v>0.52</v>
      </c>
      <c r="J2461">
        <f t="shared" si="385"/>
        <v>2</v>
      </c>
      <c r="K2461" t="str">
        <f>train!T2461</f>
        <v>no</v>
      </c>
      <c r="L2461">
        <f t="shared" si="386"/>
        <v>1.128143884114172</v>
      </c>
      <c r="M2461">
        <f t="shared" si="387"/>
        <v>0.92443723630113017</v>
      </c>
      <c r="N2461">
        <f t="shared" si="388"/>
        <v>0.92443723630113017</v>
      </c>
      <c r="O2461">
        <f t="shared" si="389"/>
        <v>0.92443723630113017</v>
      </c>
    </row>
    <row r="2462" spans="1:15">
      <c r="A2462">
        <f t="shared" si="384"/>
        <v>2461</v>
      </c>
      <c r="B2462">
        <f>train!G2462</f>
        <v>155.19999999999999</v>
      </c>
      <c r="C2462">
        <f>train!J2462</f>
        <v>135.9</v>
      </c>
      <c r="D2462">
        <f>train!M2462</f>
        <v>184.6</v>
      </c>
      <c r="E2462">
        <f>train!P2462</f>
        <v>3.8</v>
      </c>
      <c r="F2462" s="4">
        <f t="shared" si="380"/>
        <v>0.44153627311522048</v>
      </c>
      <c r="G2462" s="4">
        <f t="shared" si="381"/>
        <v>0.37823545783467855</v>
      </c>
      <c r="H2462" s="4">
        <f t="shared" si="382"/>
        <v>0.37823545783467855</v>
      </c>
      <c r="I2462" s="4">
        <f t="shared" si="383"/>
        <v>0.19</v>
      </c>
      <c r="J2462">
        <f t="shared" si="385"/>
        <v>2</v>
      </c>
      <c r="K2462" t="str">
        <f>train!T2462</f>
        <v>no</v>
      </c>
      <c r="L2462">
        <f t="shared" si="386"/>
        <v>1.128143884114172</v>
      </c>
      <c r="M2462">
        <f t="shared" si="387"/>
        <v>0.71915116881174324</v>
      </c>
      <c r="N2462">
        <f t="shared" si="388"/>
        <v>0.71915116881174324</v>
      </c>
      <c r="O2462">
        <f t="shared" si="389"/>
        <v>0.71915116881174324</v>
      </c>
    </row>
    <row r="2463" spans="1:15">
      <c r="A2463">
        <f t="shared" si="384"/>
        <v>2462</v>
      </c>
      <c r="B2463">
        <f>train!G2463</f>
        <v>165.8</v>
      </c>
      <c r="C2463">
        <f>train!J2463</f>
        <v>186.9</v>
      </c>
      <c r="D2463">
        <f>train!M2463</f>
        <v>249.7</v>
      </c>
      <c r="E2463">
        <f>train!P2463</f>
        <v>0</v>
      </c>
      <c r="F2463" s="4">
        <f t="shared" si="380"/>
        <v>0.47169274537695594</v>
      </c>
      <c r="G2463" s="4">
        <f t="shared" si="381"/>
        <v>0.52017812413025322</v>
      </c>
      <c r="H2463" s="4">
        <f t="shared" si="382"/>
        <v>0.52017812413025322</v>
      </c>
      <c r="I2463" s="4">
        <f t="shared" si="383"/>
        <v>0</v>
      </c>
      <c r="J2463">
        <f t="shared" si="385"/>
        <v>2</v>
      </c>
      <c r="K2463" t="str">
        <f>train!T2463</f>
        <v>no</v>
      </c>
      <c r="L2463">
        <f t="shared" si="386"/>
        <v>1.128143884114172</v>
      </c>
      <c r="M2463">
        <f t="shared" si="387"/>
        <v>0.87387905781554698</v>
      </c>
      <c r="N2463">
        <f t="shared" si="388"/>
        <v>0.87387905781554698</v>
      </c>
      <c r="O2463">
        <f t="shared" si="389"/>
        <v>0.87387905781554698</v>
      </c>
    </row>
    <row r="2464" spans="1:15">
      <c r="A2464">
        <f t="shared" si="384"/>
        <v>2463</v>
      </c>
      <c r="B2464">
        <f>train!G2464</f>
        <v>209.4</v>
      </c>
      <c r="C2464">
        <f>train!J2464</f>
        <v>273.8</v>
      </c>
      <c r="D2464">
        <f>train!M2464</f>
        <v>150.19999999999999</v>
      </c>
      <c r="E2464">
        <f>train!P2464</f>
        <v>12.8</v>
      </c>
      <c r="F2464" s="4">
        <f t="shared" si="380"/>
        <v>0.59573257467994312</v>
      </c>
      <c r="G2464" s="4">
        <f t="shared" si="381"/>
        <v>0.76203729473977178</v>
      </c>
      <c r="H2464" s="4">
        <f t="shared" si="382"/>
        <v>0.76203729473977178</v>
      </c>
      <c r="I2464" s="4">
        <f t="shared" si="383"/>
        <v>0.64</v>
      </c>
      <c r="J2464">
        <f t="shared" si="385"/>
        <v>1</v>
      </c>
      <c r="K2464" t="str">
        <f>train!T2464</f>
        <v>no</v>
      </c>
      <c r="L2464">
        <f t="shared" si="386"/>
        <v>1.128143884114172</v>
      </c>
      <c r="M2464">
        <f t="shared" si="387"/>
        <v>1.3877676238057342</v>
      </c>
      <c r="N2464">
        <f t="shared" si="388"/>
        <v>1.3877676238057342</v>
      </c>
      <c r="O2464">
        <f t="shared" si="389"/>
        <v>1.3877676238057342</v>
      </c>
    </row>
    <row r="2465" spans="1:15">
      <c r="A2465">
        <f t="shared" si="384"/>
        <v>2464</v>
      </c>
      <c r="B2465">
        <f>train!G2465</f>
        <v>279.3</v>
      </c>
      <c r="C2465">
        <f>train!J2465</f>
        <v>201.6</v>
      </c>
      <c r="D2465">
        <f>train!M2465</f>
        <v>280.8</v>
      </c>
      <c r="E2465">
        <f>train!P2465</f>
        <v>7.9</v>
      </c>
      <c r="F2465" s="4">
        <f t="shared" si="380"/>
        <v>0.79459459459459458</v>
      </c>
      <c r="G2465" s="4">
        <f t="shared" si="381"/>
        <v>0.56109101029780128</v>
      </c>
      <c r="H2465" s="4">
        <f t="shared" si="382"/>
        <v>0.56109101029780128</v>
      </c>
      <c r="I2465" s="4">
        <f t="shared" si="383"/>
        <v>0.39500000000000002</v>
      </c>
      <c r="J2465">
        <f t="shared" si="385"/>
        <v>1</v>
      </c>
      <c r="K2465" t="str">
        <f>train!T2465</f>
        <v>yes</v>
      </c>
      <c r="L2465">
        <f t="shared" si="386"/>
        <v>1.128143884114172</v>
      </c>
      <c r="M2465">
        <f t="shared" si="387"/>
        <v>1.1903998544325192</v>
      </c>
      <c r="N2465">
        <f t="shared" si="388"/>
        <v>1.1903998544325192</v>
      </c>
      <c r="O2465">
        <f t="shared" si="389"/>
        <v>1.1903998544325192</v>
      </c>
    </row>
    <row r="2466" spans="1:15">
      <c r="A2466">
        <f t="shared" si="384"/>
        <v>2465</v>
      </c>
      <c r="B2466">
        <f>train!G2466</f>
        <v>256.5</v>
      </c>
      <c r="C2466">
        <f>train!J2466</f>
        <v>222.1</v>
      </c>
      <c r="D2466">
        <f>train!M2466</f>
        <v>156.69999999999999</v>
      </c>
      <c r="E2466">
        <f>train!P2466</f>
        <v>13</v>
      </c>
      <c r="F2466" s="4">
        <f t="shared" si="380"/>
        <v>0.72972972972972971</v>
      </c>
      <c r="G2466" s="4">
        <f t="shared" si="381"/>
        <v>0.61814639576955188</v>
      </c>
      <c r="H2466" s="4">
        <f t="shared" si="382"/>
        <v>0.61814639576955188</v>
      </c>
      <c r="I2466" s="4">
        <f t="shared" si="383"/>
        <v>0.65</v>
      </c>
      <c r="J2466">
        <f t="shared" si="385"/>
        <v>1</v>
      </c>
      <c r="K2466" t="str">
        <f>train!T2466</f>
        <v>no</v>
      </c>
      <c r="L2466">
        <f t="shared" si="386"/>
        <v>1.128143884114172</v>
      </c>
      <c r="M2466">
        <f t="shared" si="387"/>
        <v>1.3111885492396582</v>
      </c>
      <c r="N2466">
        <f t="shared" si="388"/>
        <v>1.3111885492396582</v>
      </c>
      <c r="O2466">
        <f t="shared" si="389"/>
        <v>1.3111885492396582</v>
      </c>
    </row>
    <row r="2467" spans="1:15">
      <c r="A2467">
        <f t="shared" si="384"/>
        <v>2466</v>
      </c>
      <c r="B2467">
        <f>train!G2467</f>
        <v>170.2</v>
      </c>
      <c r="C2467">
        <f>train!J2467</f>
        <v>187.5</v>
      </c>
      <c r="D2467">
        <f>train!M2467</f>
        <v>119.5</v>
      </c>
      <c r="E2467">
        <f>train!P2467</f>
        <v>4.3</v>
      </c>
      <c r="F2467" s="4">
        <f t="shared" si="380"/>
        <v>0.48421052631578942</v>
      </c>
      <c r="G2467" s="4">
        <f t="shared" si="381"/>
        <v>0.52184803785137768</v>
      </c>
      <c r="H2467" s="4">
        <f t="shared" si="382"/>
        <v>0.52184803785137768</v>
      </c>
      <c r="I2467" s="4">
        <f t="shared" si="383"/>
        <v>0.215</v>
      </c>
      <c r="J2467">
        <f t="shared" si="385"/>
        <v>2</v>
      </c>
      <c r="K2467" t="str">
        <f>train!T2467</f>
        <v>no</v>
      </c>
      <c r="L2467">
        <f t="shared" si="386"/>
        <v>1.128143884114172</v>
      </c>
      <c r="M2467">
        <f t="shared" si="387"/>
        <v>0.90847981981642256</v>
      </c>
      <c r="N2467">
        <f t="shared" si="388"/>
        <v>0.90847981981642256</v>
      </c>
      <c r="O2467">
        <f t="shared" si="389"/>
        <v>0.90847981981642256</v>
      </c>
    </row>
    <row r="2468" spans="1:15">
      <c r="A2468">
        <f t="shared" si="384"/>
        <v>2467</v>
      </c>
      <c r="B2468">
        <f>train!G2468</f>
        <v>139.6</v>
      </c>
      <c r="C2468">
        <f>train!J2468</f>
        <v>250.2</v>
      </c>
      <c r="D2468">
        <f>train!M2468</f>
        <v>158.1</v>
      </c>
      <c r="E2468">
        <f>train!P2468</f>
        <v>10.8</v>
      </c>
      <c r="F2468" s="4">
        <f t="shared" si="380"/>
        <v>0.39715504978662874</v>
      </c>
      <c r="G2468" s="4">
        <f t="shared" si="381"/>
        <v>0.69635402170887828</v>
      </c>
      <c r="H2468" s="4">
        <f t="shared" si="382"/>
        <v>0.69635402170887828</v>
      </c>
      <c r="I2468" s="4">
        <f t="shared" si="383"/>
        <v>0.54</v>
      </c>
      <c r="J2468">
        <f t="shared" si="385"/>
        <v>1</v>
      </c>
      <c r="K2468" t="str">
        <f>train!T2468</f>
        <v>no</v>
      </c>
      <c r="L2468">
        <f t="shared" si="386"/>
        <v>1.128143884114172</v>
      </c>
      <c r="M2468">
        <f t="shared" si="387"/>
        <v>1.1912808152032321</v>
      </c>
      <c r="N2468">
        <f t="shared" si="388"/>
        <v>1.1912808152032321</v>
      </c>
      <c r="O2468">
        <f t="shared" si="389"/>
        <v>1.1912808152032321</v>
      </c>
    </row>
    <row r="2469" spans="1:15">
      <c r="A2469">
        <f t="shared" si="384"/>
        <v>2468</v>
      </c>
      <c r="B2469">
        <f>train!G2469</f>
        <v>208.8</v>
      </c>
      <c r="C2469">
        <f>train!J2469</f>
        <v>142.1</v>
      </c>
      <c r="D2469">
        <f>train!M2469</f>
        <v>214.6</v>
      </c>
      <c r="E2469">
        <f>train!P2469</f>
        <v>12.5</v>
      </c>
      <c r="F2469" s="4">
        <f t="shared" si="380"/>
        <v>0.59402560455192033</v>
      </c>
      <c r="G2469" s="4">
        <f t="shared" si="381"/>
        <v>0.39549123295296407</v>
      </c>
      <c r="H2469" s="4">
        <f t="shared" si="382"/>
        <v>0.39549123295296407</v>
      </c>
      <c r="I2469" s="4">
        <f t="shared" si="383"/>
        <v>0.625</v>
      </c>
      <c r="J2469">
        <f t="shared" si="385"/>
        <v>2</v>
      </c>
      <c r="K2469" t="str">
        <f>train!T2469</f>
        <v>no</v>
      </c>
      <c r="L2469">
        <f t="shared" si="386"/>
        <v>1.128143884114172</v>
      </c>
      <c r="M2469">
        <f t="shared" si="387"/>
        <v>1.0277733454164812</v>
      </c>
      <c r="N2469">
        <f t="shared" si="388"/>
        <v>1.0277733454164812</v>
      </c>
      <c r="O2469">
        <f t="shared" si="389"/>
        <v>1.0277733454164812</v>
      </c>
    </row>
    <row r="2470" spans="1:15">
      <c r="A2470">
        <f t="shared" si="384"/>
        <v>2469</v>
      </c>
      <c r="B2470">
        <f>train!G2470</f>
        <v>210.1</v>
      </c>
      <c r="C2470">
        <f>train!J2470</f>
        <v>248.9</v>
      </c>
      <c r="D2470">
        <f>train!M2470</f>
        <v>158.6</v>
      </c>
      <c r="E2470">
        <f>train!P2470</f>
        <v>14.4</v>
      </c>
      <c r="F2470" s="4">
        <f t="shared" si="380"/>
        <v>0.597724039829303</v>
      </c>
      <c r="G2470" s="4">
        <f t="shared" si="381"/>
        <v>0.69273587531310876</v>
      </c>
      <c r="H2470" s="4">
        <f t="shared" si="382"/>
        <v>0.69273587531310876</v>
      </c>
      <c r="I2470" s="4">
        <f t="shared" si="383"/>
        <v>0.72</v>
      </c>
      <c r="J2470">
        <f t="shared" si="385"/>
        <v>1</v>
      </c>
      <c r="K2470" t="str">
        <f>train!T2470</f>
        <v>no</v>
      </c>
      <c r="L2470">
        <f t="shared" si="386"/>
        <v>1.128143884114172</v>
      </c>
      <c r="M2470">
        <f t="shared" si="387"/>
        <v>1.3547841206928506</v>
      </c>
      <c r="N2470">
        <f t="shared" si="388"/>
        <v>1.3547841206928506</v>
      </c>
      <c r="O2470">
        <f t="shared" si="389"/>
        <v>1.3547841206928506</v>
      </c>
    </row>
    <row r="2471" spans="1:15">
      <c r="A2471">
        <f t="shared" si="384"/>
        <v>2470</v>
      </c>
      <c r="B2471">
        <f>train!G2471</f>
        <v>202.6</v>
      </c>
      <c r="C2471">
        <f>train!J2471</f>
        <v>163</v>
      </c>
      <c r="D2471">
        <f>train!M2471</f>
        <v>268.10000000000002</v>
      </c>
      <c r="E2471">
        <f>train!P2471</f>
        <v>8.3000000000000007</v>
      </c>
      <c r="F2471" s="4">
        <f t="shared" si="380"/>
        <v>0.57638691322901847</v>
      </c>
      <c r="G2471" s="4">
        <f t="shared" si="381"/>
        <v>0.45365989423879766</v>
      </c>
      <c r="H2471" s="4">
        <f t="shared" si="382"/>
        <v>0.45365989423879766</v>
      </c>
      <c r="I2471" s="4">
        <f t="shared" si="383"/>
        <v>0.41500000000000004</v>
      </c>
      <c r="J2471">
        <f t="shared" si="385"/>
        <v>2</v>
      </c>
      <c r="K2471" t="str">
        <f>train!T2471</f>
        <v>no</v>
      </c>
      <c r="L2471">
        <f t="shared" si="386"/>
        <v>1.128143884114172</v>
      </c>
      <c r="M2471">
        <f t="shared" si="387"/>
        <v>0.95711100350126066</v>
      </c>
      <c r="N2471">
        <f t="shared" si="388"/>
        <v>0.95711100350126066</v>
      </c>
      <c r="O2471">
        <f t="shared" si="389"/>
        <v>0.95711100350126066</v>
      </c>
    </row>
    <row r="2472" spans="1:15">
      <c r="A2472">
        <f t="shared" si="384"/>
        <v>2471</v>
      </c>
      <c r="B2472">
        <f>train!G2472</f>
        <v>174.4</v>
      </c>
      <c r="C2472">
        <f>train!J2472</f>
        <v>265.8</v>
      </c>
      <c r="D2472">
        <f>train!M2472</f>
        <v>182.4</v>
      </c>
      <c r="E2472">
        <f>train!P2472</f>
        <v>0</v>
      </c>
      <c r="F2472" s="4">
        <f t="shared" si="380"/>
        <v>0.49615931721194878</v>
      </c>
      <c r="G2472" s="4">
        <f t="shared" si="381"/>
        <v>0.73977177845811304</v>
      </c>
      <c r="H2472" s="4">
        <f t="shared" si="382"/>
        <v>0.73977177845811304</v>
      </c>
      <c r="I2472" s="4">
        <f t="shared" si="383"/>
        <v>0</v>
      </c>
      <c r="J2472">
        <f t="shared" si="385"/>
        <v>1</v>
      </c>
      <c r="K2472" t="str">
        <f>train!T2472</f>
        <v>no</v>
      </c>
      <c r="L2472">
        <f t="shared" si="386"/>
        <v>1.128143884114172</v>
      </c>
      <c r="M2472">
        <f t="shared" si="387"/>
        <v>1.1578854159468397</v>
      </c>
      <c r="N2472">
        <f t="shared" si="388"/>
        <v>1.1578854159468397</v>
      </c>
      <c r="O2472">
        <f t="shared" si="389"/>
        <v>1.1578854159468397</v>
      </c>
    </row>
    <row r="2473" spans="1:15">
      <c r="A2473">
        <f t="shared" si="384"/>
        <v>2472</v>
      </c>
      <c r="B2473">
        <f>train!G2473</f>
        <v>210.6</v>
      </c>
      <c r="C2473">
        <f>train!J2473</f>
        <v>164.2</v>
      </c>
      <c r="D2473">
        <f>train!M2473</f>
        <v>201.4</v>
      </c>
      <c r="E2473">
        <f>train!P2473</f>
        <v>9.4</v>
      </c>
      <c r="F2473" s="4">
        <f t="shared" si="380"/>
        <v>0.59914651493598858</v>
      </c>
      <c r="G2473" s="4">
        <f t="shared" si="381"/>
        <v>0.45699972168104641</v>
      </c>
      <c r="H2473" s="4">
        <f t="shared" si="382"/>
        <v>0.45699972168104641</v>
      </c>
      <c r="I2473" s="4">
        <f t="shared" si="383"/>
        <v>0.47000000000000003</v>
      </c>
      <c r="J2473">
        <f t="shared" si="385"/>
        <v>2</v>
      </c>
      <c r="K2473" t="str">
        <f>train!T2473</f>
        <v>no</v>
      </c>
      <c r="L2473">
        <f t="shared" si="386"/>
        <v>1.128143884114172</v>
      </c>
      <c r="M2473">
        <f t="shared" si="387"/>
        <v>0.9987862822411252</v>
      </c>
      <c r="N2473">
        <f t="shared" si="388"/>
        <v>0.9987862822411252</v>
      </c>
      <c r="O2473">
        <f t="shared" si="389"/>
        <v>0.9987862822411252</v>
      </c>
    </row>
    <row r="2474" spans="1:15">
      <c r="A2474">
        <f t="shared" si="384"/>
        <v>2473</v>
      </c>
      <c r="B2474">
        <f>train!G2474</f>
        <v>121.5</v>
      </c>
      <c r="C2474">
        <f>train!J2474</f>
        <v>253</v>
      </c>
      <c r="D2474">
        <f>train!M2474</f>
        <v>195.7</v>
      </c>
      <c r="E2474">
        <f>train!P2474</f>
        <v>10.7</v>
      </c>
      <c r="F2474" s="4">
        <f t="shared" si="380"/>
        <v>0.34566145092460882</v>
      </c>
      <c r="G2474" s="4">
        <f t="shared" si="381"/>
        <v>0.70414695240745895</v>
      </c>
      <c r="H2474" s="4">
        <f t="shared" si="382"/>
        <v>0.70414695240745895</v>
      </c>
      <c r="I2474" s="4">
        <f t="shared" si="383"/>
        <v>0.53499999999999992</v>
      </c>
      <c r="J2474">
        <f t="shared" si="385"/>
        <v>1</v>
      </c>
      <c r="K2474" t="str">
        <f>train!T2474</f>
        <v>no</v>
      </c>
      <c r="L2474">
        <f t="shared" si="386"/>
        <v>1.128143884114172</v>
      </c>
      <c r="M2474">
        <f t="shared" si="387"/>
        <v>1.1820967387759473</v>
      </c>
      <c r="N2474">
        <f t="shared" si="388"/>
        <v>1.1820967387759473</v>
      </c>
      <c r="O2474">
        <f t="shared" si="389"/>
        <v>1.1820967387759473</v>
      </c>
    </row>
    <row r="2475" spans="1:15">
      <c r="A2475">
        <f t="shared" si="384"/>
        <v>2474</v>
      </c>
      <c r="B2475">
        <f>train!G2475</f>
        <v>127.8</v>
      </c>
      <c r="C2475">
        <f>train!J2475</f>
        <v>181.6</v>
      </c>
      <c r="D2475">
        <f>train!M2475</f>
        <v>197.3</v>
      </c>
      <c r="E2475">
        <f>train!P2475</f>
        <v>15.9</v>
      </c>
      <c r="F2475" s="4">
        <f t="shared" si="380"/>
        <v>0.36358463726884777</v>
      </c>
      <c r="G2475" s="4">
        <f t="shared" si="381"/>
        <v>0.50542721959365433</v>
      </c>
      <c r="H2475" s="4">
        <f t="shared" si="382"/>
        <v>0.50542721959365433</v>
      </c>
      <c r="I2475" s="4">
        <f t="shared" si="383"/>
        <v>0.79500000000000004</v>
      </c>
      <c r="J2475">
        <f t="shared" si="385"/>
        <v>1</v>
      </c>
      <c r="K2475" t="str">
        <f>train!T2475</f>
        <v>no</v>
      </c>
      <c r="L2475">
        <f t="shared" si="386"/>
        <v>1.128143884114172</v>
      </c>
      <c r="M2475">
        <f t="shared" si="387"/>
        <v>1.1292174888258966</v>
      </c>
      <c r="N2475">
        <f t="shared" si="388"/>
        <v>1.1292174888258966</v>
      </c>
      <c r="O2475">
        <f t="shared" si="389"/>
        <v>1.1292174888258966</v>
      </c>
    </row>
    <row r="2476" spans="1:15">
      <c r="A2476">
        <f t="shared" si="384"/>
        <v>2475</v>
      </c>
      <c r="B2476">
        <f>train!G2476</f>
        <v>135.19999999999999</v>
      </c>
      <c r="C2476">
        <f>train!J2476</f>
        <v>242</v>
      </c>
      <c r="D2476">
        <f>train!M2476</f>
        <v>246.9</v>
      </c>
      <c r="E2476">
        <f>train!P2476</f>
        <v>10.199999999999999</v>
      </c>
      <c r="F2476" s="4">
        <f t="shared" si="380"/>
        <v>0.38463726884779514</v>
      </c>
      <c r="G2476" s="4">
        <f t="shared" si="381"/>
        <v>0.67353186752017813</v>
      </c>
      <c r="H2476" s="4">
        <f t="shared" si="382"/>
        <v>0.67353186752017813</v>
      </c>
      <c r="I2476" s="4">
        <f t="shared" si="383"/>
        <v>0.51</v>
      </c>
      <c r="J2476">
        <f t="shared" si="385"/>
        <v>1</v>
      </c>
      <c r="K2476" t="str">
        <f>train!T2476</f>
        <v>no</v>
      </c>
      <c r="L2476">
        <f t="shared" si="386"/>
        <v>1.128143884114172</v>
      </c>
      <c r="M2476">
        <f t="shared" si="387"/>
        <v>1.1468810669450988</v>
      </c>
      <c r="N2476">
        <f t="shared" si="388"/>
        <v>1.1468810669450988</v>
      </c>
      <c r="O2476">
        <f t="shared" si="389"/>
        <v>1.1468810669450988</v>
      </c>
    </row>
    <row r="2477" spans="1:15">
      <c r="A2477">
        <f t="shared" si="384"/>
        <v>2476</v>
      </c>
      <c r="B2477">
        <f>train!G2477</f>
        <v>99.4</v>
      </c>
      <c r="C2477">
        <f>train!J2477</f>
        <v>275</v>
      </c>
      <c r="D2477">
        <f>train!M2477</f>
        <v>212.1</v>
      </c>
      <c r="E2477">
        <f>train!P2477</f>
        <v>16.7</v>
      </c>
      <c r="F2477" s="4">
        <f t="shared" si="380"/>
        <v>0.28278805120910383</v>
      </c>
      <c r="G2477" s="4">
        <f t="shared" si="381"/>
        <v>0.76537712218202059</v>
      </c>
      <c r="H2477" s="4">
        <f t="shared" si="382"/>
        <v>0.76537712218202059</v>
      </c>
      <c r="I2477" s="4">
        <f t="shared" si="383"/>
        <v>0.83499999999999996</v>
      </c>
      <c r="J2477">
        <f t="shared" si="385"/>
        <v>1</v>
      </c>
      <c r="K2477" t="str">
        <f>train!T2477</f>
        <v>no</v>
      </c>
      <c r="L2477">
        <f t="shared" si="386"/>
        <v>1.128143884114172</v>
      </c>
      <c r="M2477">
        <f t="shared" si="387"/>
        <v>1.3959936820150392</v>
      </c>
      <c r="N2477">
        <f t="shared" si="388"/>
        <v>1.3959936820150392</v>
      </c>
      <c r="O2477">
        <f t="shared" si="389"/>
        <v>1.3959936820150392</v>
      </c>
    </row>
    <row r="2478" spans="1:15">
      <c r="A2478">
        <f t="shared" si="384"/>
        <v>2477</v>
      </c>
      <c r="B2478">
        <f>train!G2478</f>
        <v>276.89999999999998</v>
      </c>
      <c r="C2478">
        <f>train!J2478</f>
        <v>246.9</v>
      </c>
      <c r="D2478">
        <f>train!M2478</f>
        <v>254.4</v>
      </c>
      <c r="E2478">
        <f>train!P2478</f>
        <v>10.3</v>
      </c>
      <c r="F2478" s="4">
        <f t="shared" si="380"/>
        <v>0.78776671408250354</v>
      </c>
      <c r="G2478" s="4">
        <f t="shared" si="381"/>
        <v>0.68716949624269408</v>
      </c>
      <c r="H2478" s="4">
        <f t="shared" si="382"/>
        <v>0.68716949624269408</v>
      </c>
      <c r="I2478" s="4">
        <f t="shared" si="383"/>
        <v>0.51500000000000001</v>
      </c>
      <c r="J2478">
        <f t="shared" si="385"/>
        <v>1</v>
      </c>
      <c r="K2478" t="str">
        <f>train!T2478</f>
        <v>yes</v>
      </c>
      <c r="L2478">
        <f t="shared" si="386"/>
        <v>1.128143884114172</v>
      </c>
      <c r="M2478">
        <f t="shared" si="387"/>
        <v>1.3528507785226058</v>
      </c>
      <c r="N2478">
        <f t="shared" si="388"/>
        <v>1.3528507785226058</v>
      </c>
      <c r="O2478">
        <f t="shared" si="389"/>
        <v>1.3528507785226058</v>
      </c>
    </row>
    <row r="2479" spans="1:15">
      <c r="A2479">
        <f t="shared" si="384"/>
        <v>2478</v>
      </c>
      <c r="B2479">
        <f>train!G2479</f>
        <v>287.39999999999998</v>
      </c>
      <c r="C2479">
        <f>train!J2479</f>
        <v>235.3</v>
      </c>
      <c r="D2479">
        <f>train!M2479</f>
        <v>292.10000000000002</v>
      </c>
      <c r="E2479">
        <f>train!P2479</f>
        <v>5</v>
      </c>
      <c r="F2479" s="4">
        <f t="shared" si="380"/>
        <v>0.81763869132290179</v>
      </c>
      <c r="G2479" s="4">
        <f t="shared" si="381"/>
        <v>0.65488449763428891</v>
      </c>
      <c r="H2479" s="4">
        <f t="shared" si="382"/>
        <v>0.65488449763428891</v>
      </c>
      <c r="I2479" s="4">
        <f t="shared" si="383"/>
        <v>0.25</v>
      </c>
      <c r="J2479">
        <f t="shared" si="385"/>
        <v>1</v>
      </c>
      <c r="K2479" t="str">
        <f>train!T2479</f>
        <v>yes</v>
      </c>
      <c r="L2479">
        <f t="shared" si="386"/>
        <v>1.128143884114172</v>
      </c>
      <c r="M2479">
        <f t="shared" si="387"/>
        <v>1.2604683415428004</v>
      </c>
      <c r="N2479">
        <f t="shared" si="388"/>
        <v>1.2604683415428004</v>
      </c>
      <c r="O2479">
        <f t="shared" si="389"/>
        <v>1.2604683415428004</v>
      </c>
    </row>
    <row r="2480" spans="1:15">
      <c r="A2480">
        <f t="shared" si="384"/>
        <v>2479</v>
      </c>
      <c r="B2480">
        <f>train!G2480</f>
        <v>120.5</v>
      </c>
      <c r="C2480">
        <f>train!J2480</f>
        <v>227.8</v>
      </c>
      <c r="D2480">
        <f>train!M2480</f>
        <v>158.5</v>
      </c>
      <c r="E2480">
        <f>train!P2480</f>
        <v>10.199999999999999</v>
      </c>
      <c r="F2480" s="4">
        <f t="shared" si="380"/>
        <v>0.34281650071123754</v>
      </c>
      <c r="G2480" s="4">
        <f t="shared" si="381"/>
        <v>0.63401057612023382</v>
      </c>
      <c r="H2480" s="4">
        <f t="shared" si="382"/>
        <v>0.63401057612023382</v>
      </c>
      <c r="I2480" s="4">
        <f t="shared" si="383"/>
        <v>0.51</v>
      </c>
      <c r="J2480">
        <f t="shared" si="385"/>
        <v>2</v>
      </c>
      <c r="K2480" t="str">
        <f>train!T2480</f>
        <v>no</v>
      </c>
      <c r="L2480">
        <f t="shared" si="386"/>
        <v>1.128143884114172</v>
      </c>
      <c r="M2480">
        <f t="shared" si="387"/>
        <v>1.0869967683597406</v>
      </c>
      <c r="N2480">
        <f t="shared" si="388"/>
        <v>1.0869967683597406</v>
      </c>
      <c r="O2480">
        <f t="shared" si="389"/>
        <v>1.0869967683597406</v>
      </c>
    </row>
    <row r="2481" spans="1:15">
      <c r="A2481">
        <f t="shared" si="384"/>
        <v>2480</v>
      </c>
      <c r="B2481">
        <f>train!G2481</f>
        <v>184.1</v>
      </c>
      <c r="C2481">
        <f>train!J2481</f>
        <v>204.9</v>
      </c>
      <c r="D2481">
        <f>train!M2481</f>
        <v>224.3</v>
      </c>
      <c r="E2481">
        <f>train!P2481</f>
        <v>9.8000000000000007</v>
      </c>
      <c r="F2481" s="4">
        <f t="shared" si="380"/>
        <v>0.52375533428165011</v>
      </c>
      <c r="G2481" s="4">
        <f t="shared" si="381"/>
        <v>0.57027553576398549</v>
      </c>
      <c r="H2481" s="4">
        <f t="shared" si="382"/>
        <v>0.57027553576398549</v>
      </c>
      <c r="I2481" s="4">
        <f t="shared" si="383"/>
        <v>0.49000000000000005</v>
      </c>
      <c r="J2481">
        <f t="shared" si="385"/>
        <v>2</v>
      </c>
      <c r="K2481" t="str">
        <f>train!T2481</f>
        <v>no</v>
      </c>
      <c r="L2481">
        <f t="shared" si="386"/>
        <v>1.128143884114172</v>
      </c>
      <c r="M2481">
        <f t="shared" si="387"/>
        <v>1.0792812532284086</v>
      </c>
      <c r="N2481">
        <f t="shared" si="388"/>
        <v>1.0792812532284086</v>
      </c>
      <c r="O2481">
        <f t="shared" si="389"/>
        <v>1.0792812532284086</v>
      </c>
    </row>
    <row r="2482" spans="1:15">
      <c r="A2482">
        <f t="shared" si="384"/>
        <v>2481</v>
      </c>
      <c r="B2482">
        <f>train!G2482</f>
        <v>185</v>
      </c>
      <c r="C2482">
        <f>train!J2482</f>
        <v>232.5</v>
      </c>
      <c r="D2482">
        <f>train!M2482</f>
        <v>191.1</v>
      </c>
      <c r="E2482">
        <f>train!P2482</f>
        <v>14.9</v>
      </c>
      <c r="F2482" s="4">
        <f t="shared" si="380"/>
        <v>0.52631578947368418</v>
      </c>
      <c r="G2482" s="4">
        <f t="shared" si="381"/>
        <v>0.64709156693570835</v>
      </c>
      <c r="H2482" s="4">
        <f t="shared" si="382"/>
        <v>0.64709156693570835</v>
      </c>
      <c r="I2482" s="4">
        <f t="shared" si="383"/>
        <v>0.745</v>
      </c>
      <c r="J2482">
        <f t="shared" si="385"/>
        <v>1</v>
      </c>
      <c r="K2482" t="str">
        <f>train!T2482</f>
        <v>no</v>
      </c>
      <c r="L2482">
        <f t="shared" si="386"/>
        <v>1.128143884114172</v>
      </c>
      <c r="M2482">
        <f t="shared" si="387"/>
        <v>1.2920868013596949</v>
      </c>
      <c r="N2482">
        <f t="shared" si="388"/>
        <v>1.2920868013596949</v>
      </c>
      <c r="O2482">
        <f t="shared" si="389"/>
        <v>1.2920868013596949</v>
      </c>
    </row>
    <row r="2483" spans="1:15">
      <c r="A2483">
        <f t="shared" si="384"/>
        <v>2482</v>
      </c>
      <c r="B2483">
        <f>train!G2483</f>
        <v>160.9</v>
      </c>
      <c r="C2483">
        <f>train!J2483</f>
        <v>144.19999999999999</v>
      </c>
      <c r="D2483">
        <f>train!M2483</f>
        <v>120.4</v>
      </c>
      <c r="E2483">
        <f>train!P2483</f>
        <v>12.9</v>
      </c>
      <c r="F2483" s="4">
        <f t="shared" si="380"/>
        <v>0.4577524893314367</v>
      </c>
      <c r="G2483" s="4">
        <f t="shared" si="381"/>
        <v>0.40133593097689946</v>
      </c>
      <c r="H2483" s="4">
        <f t="shared" si="382"/>
        <v>0.40133593097689946</v>
      </c>
      <c r="I2483" s="4">
        <f t="shared" si="383"/>
        <v>0.64500000000000002</v>
      </c>
      <c r="J2483">
        <f t="shared" si="385"/>
        <v>2</v>
      </c>
      <c r="K2483" t="str">
        <f>train!T2483</f>
        <v>no</v>
      </c>
      <c r="L2483">
        <f t="shared" si="386"/>
        <v>1.128143884114172</v>
      </c>
      <c r="M2483">
        <f t="shared" si="387"/>
        <v>0.97350059089623386</v>
      </c>
      <c r="N2483">
        <f t="shared" si="388"/>
        <v>0.97350059089623386</v>
      </c>
      <c r="O2483">
        <f t="shared" si="389"/>
        <v>0.97350059089623386</v>
      </c>
    </row>
    <row r="2484" spans="1:15">
      <c r="A2484">
        <f t="shared" si="384"/>
        <v>2483</v>
      </c>
      <c r="B2484">
        <f>train!G2484</f>
        <v>209.2</v>
      </c>
      <c r="C2484">
        <f>train!J2484</f>
        <v>0</v>
      </c>
      <c r="D2484">
        <f>train!M2484</f>
        <v>175.4</v>
      </c>
      <c r="E2484">
        <f>train!P2484</f>
        <v>11.8</v>
      </c>
      <c r="F2484" s="4">
        <f t="shared" si="380"/>
        <v>0.59516358463726882</v>
      </c>
      <c r="G2484" s="4">
        <f t="shared" si="381"/>
        <v>0</v>
      </c>
      <c r="H2484" s="4">
        <f t="shared" si="382"/>
        <v>0</v>
      </c>
      <c r="I2484" s="4">
        <f t="shared" si="383"/>
        <v>0.59000000000000008</v>
      </c>
      <c r="J2484">
        <f t="shared" si="385"/>
        <v>2</v>
      </c>
      <c r="K2484" t="str">
        <f>train!T2484</f>
        <v>no</v>
      </c>
      <c r="L2484">
        <f t="shared" si="386"/>
        <v>1.128143884114172</v>
      </c>
      <c r="M2484">
        <f t="shared" si="387"/>
        <v>0.83804516135962714</v>
      </c>
      <c r="N2484">
        <f t="shared" si="388"/>
        <v>0.83804516135962714</v>
      </c>
      <c r="O2484">
        <f t="shared" si="389"/>
        <v>0.83804516135962714</v>
      </c>
    </row>
    <row r="2485" spans="1:15">
      <c r="A2485">
        <f t="shared" si="384"/>
        <v>2484</v>
      </c>
      <c r="B2485">
        <f>train!G2485</f>
        <v>158.4</v>
      </c>
      <c r="C2485">
        <f>train!J2485</f>
        <v>306.60000000000002</v>
      </c>
      <c r="D2485">
        <f>train!M2485</f>
        <v>144.19999999999999</v>
      </c>
      <c r="E2485">
        <f>train!P2485</f>
        <v>2.1</v>
      </c>
      <c r="F2485" s="4">
        <f t="shared" si="380"/>
        <v>0.45064011379800856</v>
      </c>
      <c r="G2485" s="4">
        <f t="shared" si="381"/>
        <v>0.85332591149457282</v>
      </c>
      <c r="H2485" s="4">
        <f t="shared" si="382"/>
        <v>0.85332591149457282</v>
      </c>
      <c r="I2485" s="4">
        <f t="shared" si="383"/>
        <v>0.10500000000000001</v>
      </c>
      <c r="J2485">
        <f t="shared" si="385"/>
        <v>1</v>
      </c>
      <c r="K2485" t="str">
        <f>train!T2485</f>
        <v>no</v>
      </c>
      <c r="L2485">
        <f t="shared" si="386"/>
        <v>1.128143884114172</v>
      </c>
      <c r="M2485">
        <f t="shared" si="387"/>
        <v>1.2924518306768609</v>
      </c>
      <c r="N2485">
        <f t="shared" si="388"/>
        <v>1.2924518306768609</v>
      </c>
      <c r="O2485">
        <f t="shared" si="389"/>
        <v>1.2924518306768609</v>
      </c>
    </row>
    <row r="2486" spans="1:15">
      <c r="A2486">
        <f t="shared" si="384"/>
        <v>2485</v>
      </c>
      <c r="B2486">
        <f>train!G2486</f>
        <v>149</v>
      </c>
      <c r="C2486">
        <f>train!J2486</f>
        <v>131</v>
      </c>
      <c r="D2486">
        <f>train!M2486</f>
        <v>238.6</v>
      </c>
      <c r="E2486">
        <f>train!P2486</f>
        <v>8.6</v>
      </c>
      <c r="F2486" s="4">
        <f t="shared" si="380"/>
        <v>0.42389758179231862</v>
      </c>
      <c r="G2486" s="4">
        <f t="shared" si="381"/>
        <v>0.36459782911216254</v>
      </c>
      <c r="H2486" s="4">
        <f t="shared" si="382"/>
        <v>0.36459782911216254</v>
      </c>
      <c r="I2486" s="4">
        <f t="shared" si="383"/>
        <v>0.43</v>
      </c>
      <c r="J2486">
        <f t="shared" si="385"/>
        <v>2</v>
      </c>
      <c r="K2486" t="str">
        <f>train!T2486</f>
        <v>yes</v>
      </c>
      <c r="L2486">
        <f t="shared" si="386"/>
        <v>1.128143884114172</v>
      </c>
      <c r="M2486">
        <f t="shared" si="387"/>
        <v>0.79401027313000094</v>
      </c>
      <c r="N2486">
        <f t="shared" si="388"/>
        <v>0.79401027313000094</v>
      </c>
      <c r="O2486">
        <f t="shared" si="389"/>
        <v>0.79401027313000094</v>
      </c>
    </row>
    <row r="2487" spans="1:15">
      <c r="A2487">
        <f t="shared" si="384"/>
        <v>2486</v>
      </c>
      <c r="B2487">
        <f>train!G2487</f>
        <v>204.5</v>
      </c>
      <c r="C2487">
        <f>train!J2487</f>
        <v>208.8</v>
      </c>
      <c r="D2487">
        <f>train!M2487</f>
        <v>224</v>
      </c>
      <c r="E2487">
        <f>train!P2487</f>
        <v>9.8000000000000007</v>
      </c>
      <c r="F2487" s="4">
        <f t="shared" si="380"/>
        <v>0.58179231863442393</v>
      </c>
      <c r="G2487" s="4">
        <f t="shared" si="381"/>
        <v>0.58112997495129415</v>
      </c>
      <c r="H2487" s="4">
        <f t="shared" si="382"/>
        <v>0.58112997495129415</v>
      </c>
      <c r="I2487" s="4">
        <f t="shared" si="383"/>
        <v>0.49000000000000005</v>
      </c>
      <c r="J2487">
        <f t="shared" si="385"/>
        <v>2</v>
      </c>
      <c r="K2487" t="str">
        <f>train!T2487</f>
        <v>no</v>
      </c>
      <c r="L2487">
        <f t="shared" si="386"/>
        <v>1.128143884114172</v>
      </c>
      <c r="M2487">
        <f t="shared" si="387"/>
        <v>1.1198242708549422</v>
      </c>
      <c r="N2487">
        <f t="shared" si="388"/>
        <v>1.1198242708549422</v>
      </c>
      <c r="O2487">
        <f t="shared" si="389"/>
        <v>1.1198242708549422</v>
      </c>
    </row>
    <row r="2488" spans="1:15">
      <c r="A2488">
        <f t="shared" si="384"/>
        <v>2487</v>
      </c>
      <c r="B2488">
        <f>train!G2488</f>
        <v>288.8</v>
      </c>
      <c r="C2488">
        <f>train!J2488</f>
        <v>175.9</v>
      </c>
      <c r="D2488">
        <f>train!M2488</f>
        <v>215.4</v>
      </c>
      <c r="E2488">
        <f>train!P2488</f>
        <v>9.5</v>
      </c>
      <c r="F2488" s="4">
        <f t="shared" si="380"/>
        <v>0.82162162162162167</v>
      </c>
      <c r="G2488" s="4">
        <f t="shared" si="381"/>
        <v>0.48956303924297245</v>
      </c>
      <c r="H2488" s="4">
        <f t="shared" si="382"/>
        <v>0.48956303924297245</v>
      </c>
      <c r="I2488" s="4">
        <f t="shared" si="383"/>
        <v>0.47499999999999998</v>
      </c>
      <c r="J2488">
        <f t="shared" si="385"/>
        <v>1</v>
      </c>
      <c r="K2488" t="str">
        <f>train!T2488</f>
        <v>yes</v>
      </c>
      <c r="L2488">
        <f t="shared" si="386"/>
        <v>1.128143884114172</v>
      </c>
      <c r="M2488">
        <f t="shared" si="387"/>
        <v>1.1747472187248522</v>
      </c>
      <c r="N2488">
        <f t="shared" si="388"/>
        <v>1.1747472187248522</v>
      </c>
      <c r="O2488">
        <f t="shared" si="389"/>
        <v>1.1747472187248522</v>
      </c>
    </row>
    <row r="2489" spans="1:15">
      <c r="A2489">
        <f t="shared" si="384"/>
        <v>2488</v>
      </c>
      <c r="B2489">
        <f>train!G2489</f>
        <v>108.6</v>
      </c>
      <c r="C2489">
        <f>train!J2489</f>
        <v>206.4</v>
      </c>
      <c r="D2489">
        <f>train!M2489</f>
        <v>126.3</v>
      </c>
      <c r="E2489">
        <f>train!P2489</f>
        <v>13.4</v>
      </c>
      <c r="F2489" s="4">
        <f t="shared" si="380"/>
        <v>0.30896159317211946</v>
      </c>
      <c r="G2489" s="4">
        <f t="shared" si="381"/>
        <v>0.57445032006679653</v>
      </c>
      <c r="H2489" s="4">
        <f t="shared" si="382"/>
        <v>0.57445032006679653</v>
      </c>
      <c r="I2489" s="4">
        <f t="shared" si="383"/>
        <v>0.67</v>
      </c>
      <c r="J2489">
        <f t="shared" si="385"/>
        <v>2</v>
      </c>
      <c r="K2489" t="str">
        <f>train!T2489</f>
        <v>no</v>
      </c>
      <c r="L2489">
        <f t="shared" si="386"/>
        <v>1.128143884114172</v>
      </c>
      <c r="M2489">
        <f t="shared" si="387"/>
        <v>1.0974259002343367</v>
      </c>
      <c r="N2489">
        <f t="shared" si="388"/>
        <v>1.0974259002343367</v>
      </c>
      <c r="O2489">
        <f t="shared" si="389"/>
        <v>1.0974259002343367</v>
      </c>
    </row>
    <row r="2490" spans="1:15">
      <c r="A2490">
        <f t="shared" si="384"/>
        <v>2489</v>
      </c>
      <c r="B2490">
        <f>train!G2490</f>
        <v>97.5</v>
      </c>
      <c r="C2490">
        <f>train!J2490</f>
        <v>260.39999999999998</v>
      </c>
      <c r="D2490">
        <f>train!M2490</f>
        <v>88.7</v>
      </c>
      <c r="E2490">
        <f>train!P2490</f>
        <v>7</v>
      </c>
      <c r="F2490" s="4">
        <f t="shared" si="380"/>
        <v>0.27738264580369842</v>
      </c>
      <c r="G2490" s="4">
        <f t="shared" si="381"/>
        <v>0.72474255496799322</v>
      </c>
      <c r="H2490" s="4">
        <f t="shared" si="382"/>
        <v>0.72474255496799322</v>
      </c>
      <c r="I2490" s="4">
        <f t="shared" si="383"/>
        <v>0.35</v>
      </c>
      <c r="J2490">
        <f t="shared" si="385"/>
        <v>2</v>
      </c>
      <c r="K2490" t="str">
        <f>train!T2490</f>
        <v>no</v>
      </c>
      <c r="L2490">
        <f t="shared" si="386"/>
        <v>1.128143884114172</v>
      </c>
      <c r="M2490">
        <f t="shared" si="387"/>
        <v>1.1180092460065476</v>
      </c>
      <c r="N2490">
        <f t="shared" si="388"/>
        <v>1.1180092460065476</v>
      </c>
      <c r="O2490">
        <f t="shared" si="389"/>
        <v>1.1180092460065476</v>
      </c>
    </row>
    <row r="2491" spans="1:15">
      <c r="A2491">
        <f t="shared" si="384"/>
        <v>2490</v>
      </c>
      <c r="B2491">
        <f>train!G2491</f>
        <v>166.5</v>
      </c>
      <c r="C2491">
        <f>train!J2491</f>
        <v>261</v>
      </c>
      <c r="D2491">
        <f>train!M2491</f>
        <v>262.7</v>
      </c>
      <c r="E2491">
        <f>train!P2491</f>
        <v>13.3</v>
      </c>
      <c r="F2491" s="4">
        <f t="shared" si="380"/>
        <v>0.47368421052631576</v>
      </c>
      <c r="G2491" s="4">
        <f t="shared" si="381"/>
        <v>0.72641246868911769</v>
      </c>
      <c r="H2491" s="4">
        <f t="shared" si="382"/>
        <v>0.72641246868911769</v>
      </c>
      <c r="I2491" s="4">
        <f t="shared" si="383"/>
        <v>0.66500000000000004</v>
      </c>
      <c r="J2491">
        <f t="shared" si="385"/>
        <v>1</v>
      </c>
      <c r="K2491" t="str">
        <f>train!T2491</f>
        <v>no</v>
      </c>
      <c r="L2491">
        <f t="shared" si="386"/>
        <v>1.128143884114172</v>
      </c>
      <c r="M2491">
        <f t="shared" si="387"/>
        <v>1.3122316413789052</v>
      </c>
      <c r="N2491">
        <f t="shared" si="388"/>
        <v>1.3122316413789052</v>
      </c>
      <c r="O2491">
        <f t="shared" si="389"/>
        <v>1.3122316413789052</v>
      </c>
    </row>
    <row r="2492" spans="1:15">
      <c r="A2492">
        <f t="shared" si="384"/>
        <v>2491</v>
      </c>
      <c r="B2492">
        <f>train!G2492</f>
        <v>156.19999999999999</v>
      </c>
      <c r="C2492">
        <f>train!J2492</f>
        <v>90</v>
      </c>
      <c r="D2492">
        <f>train!M2492</f>
        <v>205.1</v>
      </c>
      <c r="E2492">
        <f>train!P2492</f>
        <v>7.3</v>
      </c>
      <c r="F2492" s="4">
        <f t="shared" si="380"/>
        <v>0.4443812233285917</v>
      </c>
      <c r="G2492" s="4">
        <f t="shared" si="381"/>
        <v>0.25048705816866129</v>
      </c>
      <c r="H2492" s="4">
        <f t="shared" si="382"/>
        <v>0.25048705816866129</v>
      </c>
      <c r="I2492" s="4">
        <f t="shared" si="383"/>
        <v>0.36499999999999999</v>
      </c>
      <c r="J2492">
        <f t="shared" si="385"/>
        <v>2</v>
      </c>
      <c r="K2492" t="str">
        <f>train!T2492</f>
        <v>no</v>
      </c>
      <c r="L2492">
        <f t="shared" si="386"/>
        <v>1.128143884114172</v>
      </c>
      <c r="M2492">
        <f t="shared" si="387"/>
        <v>0.67541631921874401</v>
      </c>
      <c r="N2492">
        <f t="shared" si="388"/>
        <v>0.67541631921874401</v>
      </c>
      <c r="O2492">
        <f t="shared" si="389"/>
        <v>0.67541631921874401</v>
      </c>
    </row>
    <row r="2493" spans="1:15">
      <c r="A2493">
        <f t="shared" si="384"/>
        <v>2492</v>
      </c>
      <c r="B2493">
        <f>train!G2493</f>
        <v>287.39999999999998</v>
      </c>
      <c r="C2493">
        <f>train!J2493</f>
        <v>259.60000000000002</v>
      </c>
      <c r="D2493">
        <f>train!M2493</f>
        <v>153.19999999999999</v>
      </c>
      <c r="E2493">
        <f>train!P2493</f>
        <v>10</v>
      </c>
      <c r="F2493" s="4">
        <f t="shared" si="380"/>
        <v>0.81763869132290179</v>
      </c>
      <c r="G2493" s="4">
        <f t="shared" si="381"/>
        <v>0.72251600333982746</v>
      </c>
      <c r="H2493" s="4">
        <f t="shared" si="382"/>
        <v>0.72251600333982746</v>
      </c>
      <c r="I2493" s="4">
        <f t="shared" si="383"/>
        <v>0.5</v>
      </c>
      <c r="J2493">
        <f t="shared" si="385"/>
        <v>1</v>
      </c>
      <c r="K2493" t="str">
        <f>train!T2493</f>
        <v>yes</v>
      </c>
      <c r="L2493">
        <f t="shared" si="386"/>
        <v>1.128143884114172</v>
      </c>
      <c r="M2493">
        <f t="shared" si="387"/>
        <v>1.400925329813314</v>
      </c>
      <c r="N2493">
        <f t="shared" si="388"/>
        <v>1.400925329813314</v>
      </c>
      <c r="O2493">
        <f t="shared" si="389"/>
        <v>1.400925329813314</v>
      </c>
    </row>
    <row r="2494" spans="1:15">
      <c r="A2494">
        <f t="shared" si="384"/>
        <v>2493</v>
      </c>
      <c r="B2494">
        <f>train!G2494</f>
        <v>175.3</v>
      </c>
      <c r="C2494">
        <f>train!J2494</f>
        <v>241.3</v>
      </c>
      <c r="D2494">
        <f>train!M2494</f>
        <v>211.4</v>
      </c>
      <c r="E2494">
        <f>train!P2494</f>
        <v>7.8</v>
      </c>
      <c r="F2494" s="4">
        <f t="shared" si="380"/>
        <v>0.49871977240398296</v>
      </c>
      <c r="G2494" s="4">
        <f t="shared" si="381"/>
        <v>0.67158363484553296</v>
      </c>
      <c r="H2494" s="4">
        <f t="shared" si="382"/>
        <v>0.67158363484553296</v>
      </c>
      <c r="I2494" s="4">
        <f t="shared" si="383"/>
        <v>0.39</v>
      </c>
      <c r="J2494">
        <f t="shared" si="385"/>
        <v>1</v>
      </c>
      <c r="K2494" t="str">
        <f>train!T2494</f>
        <v>no</v>
      </c>
      <c r="L2494">
        <f t="shared" si="386"/>
        <v>1.128143884114172</v>
      </c>
      <c r="M2494">
        <f t="shared" si="387"/>
        <v>1.1414335585444106</v>
      </c>
      <c r="N2494">
        <f t="shared" si="388"/>
        <v>1.1414335585444106</v>
      </c>
      <c r="O2494">
        <f t="shared" si="389"/>
        <v>1.1414335585444106</v>
      </c>
    </row>
    <row r="2495" spans="1:15">
      <c r="A2495">
        <f t="shared" si="384"/>
        <v>2494</v>
      </c>
      <c r="B2495">
        <f>train!G2495</f>
        <v>102.1</v>
      </c>
      <c r="C2495">
        <f>train!J2495</f>
        <v>219.5</v>
      </c>
      <c r="D2495">
        <f>train!M2495</f>
        <v>73.7</v>
      </c>
      <c r="E2495">
        <f>train!P2495</f>
        <v>9.8000000000000007</v>
      </c>
      <c r="F2495" s="4">
        <f t="shared" si="380"/>
        <v>0.29046941678520627</v>
      </c>
      <c r="G2495" s="4">
        <f t="shared" si="381"/>
        <v>0.61091010297801274</v>
      </c>
      <c r="H2495" s="4">
        <f t="shared" si="382"/>
        <v>0.61091010297801274</v>
      </c>
      <c r="I2495" s="4">
        <f t="shared" si="383"/>
        <v>0.49000000000000005</v>
      </c>
      <c r="J2495">
        <f t="shared" si="385"/>
        <v>2</v>
      </c>
      <c r="K2495" t="str">
        <f>train!T2495</f>
        <v>no</v>
      </c>
      <c r="L2495">
        <f t="shared" si="386"/>
        <v>1.128143884114172</v>
      </c>
      <c r="M2495">
        <f t="shared" si="387"/>
        <v>1.0348404659312227</v>
      </c>
      <c r="N2495">
        <f t="shared" si="388"/>
        <v>1.0348404659312227</v>
      </c>
      <c r="O2495">
        <f t="shared" si="389"/>
        <v>1.0348404659312227</v>
      </c>
    </row>
    <row r="2496" spans="1:15">
      <c r="A2496">
        <f t="shared" si="384"/>
        <v>2495</v>
      </c>
      <c r="B2496">
        <f>train!G2496</f>
        <v>157.9</v>
      </c>
      <c r="C2496">
        <f>train!J2496</f>
        <v>259.60000000000002</v>
      </c>
      <c r="D2496">
        <f>train!M2496</f>
        <v>230</v>
      </c>
      <c r="E2496">
        <f>train!P2496</f>
        <v>14</v>
      </c>
      <c r="F2496" s="4">
        <f t="shared" si="380"/>
        <v>0.44921763869132292</v>
      </c>
      <c r="G2496" s="4">
        <f t="shared" si="381"/>
        <v>0.72251600333982746</v>
      </c>
      <c r="H2496" s="4">
        <f t="shared" si="382"/>
        <v>0.72251600333982746</v>
      </c>
      <c r="I2496" s="4">
        <f t="shared" si="383"/>
        <v>0.7</v>
      </c>
      <c r="J2496">
        <f t="shared" si="385"/>
        <v>1</v>
      </c>
      <c r="K2496" t="str">
        <f>train!T2496</f>
        <v>no</v>
      </c>
      <c r="L2496">
        <f t="shared" si="386"/>
        <v>1.128143884114172</v>
      </c>
      <c r="M2496">
        <f t="shared" si="387"/>
        <v>1.3175185907894138</v>
      </c>
      <c r="N2496">
        <f t="shared" si="388"/>
        <v>1.3175185907894138</v>
      </c>
      <c r="O2496">
        <f t="shared" si="389"/>
        <v>1.3175185907894138</v>
      </c>
    </row>
    <row r="2497" spans="1:15">
      <c r="A2497">
        <f t="shared" si="384"/>
        <v>2496</v>
      </c>
      <c r="B2497">
        <f>train!G2497</f>
        <v>146.5</v>
      </c>
      <c r="C2497">
        <f>train!J2497</f>
        <v>246.4</v>
      </c>
      <c r="D2497">
        <f>train!M2497</f>
        <v>199</v>
      </c>
      <c r="E2497">
        <f>train!P2497</f>
        <v>4.0999999999999996</v>
      </c>
      <c r="F2497" s="4">
        <f t="shared" si="380"/>
        <v>0.41678520625889048</v>
      </c>
      <c r="G2497" s="4">
        <f t="shared" si="381"/>
        <v>0.68577790147509043</v>
      </c>
      <c r="H2497" s="4">
        <f t="shared" si="382"/>
        <v>0.68577790147509043</v>
      </c>
      <c r="I2497" s="4">
        <f t="shared" si="383"/>
        <v>0.20499999999999999</v>
      </c>
      <c r="J2497">
        <f t="shared" si="385"/>
        <v>2</v>
      </c>
      <c r="K2497" t="str">
        <f>train!T2497</f>
        <v>no</v>
      </c>
      <c r="L2497">
        <f t="shared" si="386"/>
        <v>1.128143884114172</v>
      </c>
      <c r="M2497">
        <f t="shared" si="387"/>
        <v>1.0753220766167797</v>
      </c>
      <c r="N2497">
        <f t="shared" si="388"/>
        <v>1.0753220766167797</v>
      </c>
      <c r="O2497">
        <f t="shared" si="389"/>
        <v>1.0753220766167797</v>
      </c>
    </row>
    <row r="2498" spans="1:15">
      <c r="A2498">
        <f t="shared" si="384"/>
        <v>2497</v>
      </c>
      <c r="B2498">
        <f>train!G2498</f>
        <v>245.8</v>
      </c>
      <c r="C2498">
        <f>train!J2498</f>
        <v>286.7</v>
      </c>
      <c r="D2498">
        <f>train!M2498</f>
        <v>240.7</v>
      </c>
      <c r="E2498">
        <f>train!P2498</f>
        <v>9</v>
      </c>
      <c r="F2498" s="4">
        <f t="shared" ref="F2498:F2561" si="390">(B2498-$W$3)/($W$2-$W$3)</f>
        <v>0.69928876244665716</v>
      </c>
      <c r="G2498" s="4">
        <f t="shared" ref="G2498:G2561" si="391">(C2498-$W$5)/($W$4-$W$5)</f>
        <v>0.79794043974394646</v>
      </c>
      <c r="H2498" s="4">
        <f t="shared" ref="H2498:H2561" si="392">(C2498-$W$5)/($W$4-$W$5)</f>
        <v>0.79794043974394646</v>
      </c>
      <c r="I2498" s="4">
        <f t="shared" ref="I2498:I2561" si="393">(E2498-$W$9)/($W$8-$W$9)</f>
        <v>0.45</v>
      </c>
      <c r="J2498">
        <f t="shared" si="385"/>
        <v>1</v>
      </c>
      <c r="K2498" t="str">
        <f>train!T2498</f>
        <v>yes</v>
      </c>
      <c r="L2498">
        <f t="shared" si="386"/>
        <v>1.128143884114172</v>
      </c>
      <c r="M2498">
        <f t="shared" si="387"/>
        <v>1.4017569917934074</v>
      </c>
      <c r="N2498">
        <f t="shared" si="388"/>
        <v>1.4017569917934074</v>
      </c>
      <c r="O2498">
        <f t="shared" si="389"/>
        <v>1.4017569917934074</v>
      </c>
    </row>
    <row r="2499" spans="1:15">
      <c r="A2499">
        <f t="shared" ref="A2499:A2562" si="394">ROW()-1</f>
        <v>2498</v>
      </c>
      <c r="B2499">
        <f>train!G2499</f>
        <v>250.8</v>
      </c>
      <c r="C2499">
        <f>train!J2499</f>
        <v>152.5</v>
      </c>
      <c r="D2499">
        <f>train!M2499</f>
        <v>148.1</v>
      </c>
      <c r="E2499">
        <f>train!P2499</f>
        <v>10</v>
      </c>
      <c r="F2499" s="4">
        <f t="shared" si="390"/>
        <v>0.71351351351351355</v>
      </c>
      <c r="G2499" s="4">
        <f t="shared" si="391"/>
        <v>0.42443640411912048</v>
      </c>
      <c r="H2499" s="4">
        <f t="shared" si="392"/>
        <v>0.42443640411912048</v>
      </c>
      <c r="I2499" s="4">
        <f t="shared" si="393"/>
        <v>0.5</v>
      </c>
      <c r="J2499">
        <f t="shared" ref="J2499:J2562" si="395">MATCH(MIN(L2499:O2499),L2499:O2499,0)</f>
        <v>2</v>
      </c>
      <c r="K2499" t="str">
        <f>train!T2499</f>
        <v>no</v>
      </c>
      <c r="L2499">
        <f t="shared" ref="L2499:L2562" si="396">SQRT(($F$2-$Z$3)^2+($G$2-$AA$3)^2+($H$2-$AB$3)^2+($I$2-$AC$3)^2)</f>
        <v>1.128143884114172</v>
      </c>
      <c r="M2499">
        <f t="shared" ref="M2499:M2562" si="397">SQRT((F2499-$Z$4)^2+(G2499-$AA$4)^2+(H2499-$AB$4)^2+(I2499-$AC$4)^2)</f>
        <v>1.05801420418137</v>
      </c>
      <c r="N2499">
        <f t="shared" ref="N2499:N2562" si="398">SQRT((F2499-$Z$5)^2+(G2499-$AA$5)^2+(H2499-$AB$5)^2+(I2499-$AC$5)^2)</f>
        <v>1.05801420418137</v>
      </c>
      <c r="O2499">
        <f t="shared" ref="O2499:O2562" si="399">SQRT((F2499-$Z$6)^2+(G2499-$AA$6)^2+(H2499-$AB$6)^2+(I2499-$AC$6)^2)</f>
        <v>1.05801420418137</v>
      </c>
    </row>
    <row r="2500" spans="1:15">
      <c r="A2500">
        <f t="shared" si="394"/>
        <v>2499</v>
      </c>
      <c r="B2500">
        <f>train!G2500</f>
        <v>119.7</v>
      </c>
      <c r="C2500">
        <f>train!J2500</f>
        <v>189.7</v>
      </c>
      <c r="D2500">
        <f>train!M2500</f>
        <v>256.2</v>
      </c>
      <c r="E2500">
        <f>train!P2500</f>
        <v>12.9</v>
      </c>
      <c r="F2500" s="4">
        <f t="shared" si="390"/>
        <v>0.34054054054054056</v>
      </c>
      <c r="G2500" s="4">
        <f t="shared" si="391"/>
        <v>0.52797105482883377</v>
      </c>
      <c r="H2500" s="4">
        <f t="shared" si="392"/>
        <v>0.52797105482883377</v>
      </c>
      <c r="I2500" s="4">
        <f t="shared" si="393"/>
        <v>0.64500000000000002</v>
      </c>
      <c r="J2500">
        <f t="shared" si="395"/>
        <v>2</v>
      </c>
      <c r="K2500" t="str">
        <f>train!T2500</f>
        <v>no</v>
      </c>
      <c r="L2500">
        <f t="shared" si="396"/>
        <v>1.128143884114172</v>
      </c>
      <c r="M2500">
        <f t="shared" si="397"/>
        <v>1.0437910371457433</v>
      </c>
      <c r="N2500">
        <f t="shared" si="398"/>
        <v>1.0437910371457433</v>
      </c>
      <c r="O2500">
        <f t="shared" si="399"/>
        <v>1.0437910371457433</v>
      </c>
    </row>
    <row r="2501" spans="1:15">
      <c r="A2501">
        <f t="shared" si="394"/>
        <v>2500</v>
      </c>
      <c r="B2501">
        <f>train!G2501</f>
        <v>242.2</v>
      </c>
      <c r="C2501">
        <f>train!J2501</f>
        <v>226.1</v>
      </c>
      <c r="D2501">
        <f>train!M2501</f>
        <v>268.60000000000002</v>
      </c>
      <c r="E2501">
        <f>train!P2501</f>
        <v>8.1999999999999993</v>
      </c>
      <c r="F2501" s="4">
        <f t="shared" si="390"/>
        <v>0.68904694167852054</v>
      </c>
      <c r="G2501" s="4">
        <f t="shared" si="391"/>
        <v>0.62927915391038125</v>
      </c>
      <c r="H2501" s="4">
        <f t="shared" si="392"/>
        <v>0.62927915391038125</v>
      </c>
      <c r="I2501" s="4">
        <f t="shared" si="393"/>
        <v>0.41</v>
      </c>
      <c r="J2501">
        <f t="shared" si="395"/>
        <v>1</v>
      </c>
      <c r="K2501" t="str">
        <f>train!T2501</f>
        <v>yes</v>
      </c>
      <c r="L2501">
        <f t="shared" si="396"/>
        <v>1.128143884114172</v>
      </c>
      <c r="M2501">
        <f t="shared" si="397"/>
        <v>1.1978606742559224</v>
      </c>
      <c r="N2501">
        <f t="shared" si="398"/>
        <v>1.1978606742559224</v>
      </c>
      <c r="O2501">
        <f t="shared" si="399"/>
        <v>1.1978606742559224</v>
      </c>
    </row>
    <row r="2502" spans="1:15">
      <c r="A2502">
        <f t="shared" si="394"/>
        <v>2501</v>
      </c>
      <c r="B2502">
        <f>train!G2502</f>
        <v>163.4</v>
      </c>
      <c r="C2502">
        <f>train!J2502</f>
        <v>249.3</v>
      </c>
      <c r="D2502">
        <f>train!M2502</f>
        <v>249.7</v>
      </c>
      <c r="E2502">
        <f>train!P2502</f>
        <v>9.8000000000000007</v>
      </c>
      <c r="F2502" s="4">
        <f t="shared" si="390"/>
        <v>0.46486486486486489</v>
      </c>
      <c r="G2502" s="4">
        <f t="shared" si="391"/>
        <v>0.69384915112719181</v>
      </c>
      <c r="H2502" s="4">
        <f t="shared" si="392"/>
        <v>0.69384915112719181</v>
      </c>
      <c r="I2502" s="4">
        <f t="shared" si="393"/>
        <v>0.49000000000000005</v>
      </c>
      <c r="J2502">
        <f t="shared" si="395"/>
        <v>1</v>
      </c>
      <c r="K2502" t="str">
        <f>train!T2502</f>
        <v>no</v>
      </c>
      <c r="L2502">
        <f t="shared" si="396"/>
        <v>1.128143884114172</v>
      </c>
      <c r="M2502">
        <f t="shared" si="397"/>
        <v>1.1912399555193229</v>
      </c>
      <c r="N2502">
        <f t="shared" si="398"/>
        <v>1.1912399555193229</v>
      </c>
      <c r="O2502">
        <f t="shared" si="399"/>
        <v>1.1912399555193229</v>
      </c>
    </row>
    <row r="2503" spans="1:15">
      <c r="A2503">
        <f t="shared" si="394"/>
        <v>2502</v>
      </c>
      <c r="B2503">
        <f>train!G2503</f>
        <v>161</v>
      </c>
      <c r="C2503">
        <f>train!J2503</f>
        <v>208</v>
      </c>
      <c r="D2503">
        <f>train!M2503</f>
        <v>208.1</v>
      </c>
      <c r="E2503">
        <f>train!P2503</f>
        <v>8.4</v>
      </c>
      <c r="F2503" s="4">
        <f t="shared" si="390"/>
        <v>0.45803698435277385</v>
      </c>
      <c r="G2503" s="4">
        <f t="shared" si="391"/>
        <v>0.57890342332312827</v>
      </c>
      <c r="H2503" s="4">
        <f t="shared" si="392"/>
        <v>0.57890342332312827</v>
      </c>
      <c r="I2503" s="4">
        <f t="shared" si="393"/>
        <v>0.42000000000000004</v>
      </c>
      <c r="J2503">
        <f t="shared" si="395"/>
        <v>2</v>
      </c>
      <c r="K2503" t="str">
        <f>train!T2503</f>
        <v>no</v>
      </c>
      <c r="L2503">
        <f t="shared" si="396"/>
        <v>1.128143884114172</v>
      </c>
      <c r="M2503">
        <f t="shared" si="397"/>
        <v>1.0278405645358901</v>
      </c>
      <c r="N2503">
        <f t="shared" si="398"/>
        <v>1.0278405645358901</v>
      </c>
      <c r="O2503">
        <f t="shared" si="399"/>
        <v>1.0278405645358901</v>
      </c>
    </row>
    <row r="2504" spans="1:15">
      <c r="A2504">
        <f t="shared" si="394"/>
        <v>2503</v>
      </c>
      <c r="B2504">
        <f>train!G2504</f>
        <v>128.69999999999999</v>
      </c>
      <c r="C2504">
        <f>train!J2504</f>
        <v>169.5</v>
      </c>
      <c r="D2504">
        <f>train!M2504</f>
        <v>193.6</v>
      </c>
      <c r="E2504">
        <f>train!P2504</f>
        <v>10.3</v>
      </c>
      <c r="F2504" s="4">
        <f t="shared" si="390"/>
        <v>0.36614509246088189</v>
      </c>
      <c r="G2504" s="4">
        <f t="shared" si="391"/>
        <v>0.47175062621764541</v>
      </c>
      <c r="H2504" s="4">
        <f t="shared" si="392"/>
        <v>0.47175062621764541</v>
      </c>
      <c r="I2504" s="4">
        <f t="shared" si="393"/>
        <v>0.51500000000000001</v>
      </c>
      <c r="J2504">
        <f t="shared" si="395"/>
        <v>2</v>
      </c>
      <c r="K2504" t="str">
        <f>train!T2504</f>
        <v>no</v>
      </c>
      <c r="L2504">
        <f t="shared" si="396"/>
        <v>1.128143884114172</v>
      </c>
      <c r="M2504">
        <f t="shared" si="397"/>
        <v>0.91890398595645928</v>
      </c>
      <c r="N2504">
        <f t="shared" si="398"/>
        <v>0.91890398595645928</v>
      </c>
      <c r="O2504">
        <f t="shared" si="399"/>
        <v>0.91890398595645928</v>
      </c>
    </row>
    <row r="2505" spans="1:15">
      <c r="A2505">
        <f t="shared" si="394"/>
        <v>2504</v>
      </c>
      <c r="B2505">
        <f>train!G2505</f>
        <v>81.599999999999994</v>
      </c>
      <c r="C2505">
        <f>train!J2505</f>
        <v>268.10000000000002</v>
      </c>
      <c r="D2505">
        <f>train!M2505</f>
        <v>140.80000000000001</v>
      </c>
      <c r="E2505">
        <f>train!P2505</f>
        <v>8.6</v>
      </c>
      <c r="F2505" s="4">
        <f t="shared" si="390"/>
        <v>0.2321479374110953</v>
      </c>
      <c r="G2505" s="4">
        <f t="shared" si="391"/>
        <v>0.74617311438908995</v>
      </c>
      <c r="H2505" s="4">
        <f t="shared" si="392"/>
        <v>0.74617311438908995</v>
      </c>
      <c r="I2505" s="4">
        <f t="shared" si="393"/>
        <v>0.43</v>
      </c>
      <c r="J2505">
        <f t="shared" si="395"/>
        <v>1</v>
      </c>
      <c r="K2505" t="str">
        <f>train!T2505</f>
        <v>no</v>
      </c>
      <c r="L2505">
        <f t="shared" si="396"/>
        <v>1.128143884114172</v>
      </c>
      <c r="M2505">
        <f t="shared" si="397"/>
        <v>1.1629021016914767</v>
      </c>
      <c r="N2505">
        <f t="shared" si="398"/>
        <v>1.1629021016914767</v>
      </c>
      <c r="O2505">
        <f t="shared" si="399"/>
        <v>1.1629021016914767</v>
      </c>
    </row>
    <row r="2506" spans="1:15">
      <c r="A2506">
        <f t="shared" si="394"/>
        <v>2505</v>
      </c>
      <c r="B2506">
        <f>train!G2506</f>
        <v>207.7</v>
      </c>
      <c r="C2506">
        <f>train!J2506</f>
        <v>199.7</v>
      </c>
      <c r="D2506">
        <f>train!M2506</f>
        <v>216.5</v>
      </c>
      <c r="E2506">
        <f>train!P2506</f>
        <v>7.3</v>
      </c>
      <c r="F2506" s="4">
        <f t="shared" si="390"/>
        <v>0.59089615931721196</v>
      </c>
      <c r="G2506" s="4">
        <f t="shared" si="391"/>
        <v>0.55580295018090731</v>
      </c>
      <c r="H2506" s="4">
        <f t="shared" si="392"/>
        <v>0.55580295018090731</v>
      </c>
      <c r="I2506" s="4">
        <f t="shared" si="393"/>
        <v>0.36499999999999999</v>
      </c>
      <c r="J2506">
        <f t="shared" si="395"/>
        <v>2</v>
      </c>
      <c r="K2506" t="str">
        <f>train!T2506</f>
        <v>no</v>
      </c>
      <c r="L2506">
        <f t="shared" si="396"/>
        <v>1.128143884114172</v>
      </c>
      <c r="M2506">
        <f t="shared" si="397"/>
        <v>1.0489123461736125</v>
      </c>
      <c r="N2506">
        <f t="shared" si="398"/>
        <v>1.0489123461736125</v>
      </c>
      <c r="O2506">
        <f t="shared" si="399"/>
        <v>1.0489123461736125</v>
      </c>
    </row>
    <row r="2507" spans="1:15">
      <c r="A2507">
        <f t="shared" si="394"/>
        <v>2506</v>
      </c>
      <c r="B2507">
        <f>train!G2507</f>
        <v>233.3</v>
      </c>
      <c r="C2507">
        <f>train!J2507</f>
        <v>209.8</v>
      </c>
      <c r="D2507">
        <f>train!M2507</f>
        <v>210.6</v>
      </c>
      <c r="E2507">
        <f>train!P2507</f>
        <v>9.1</v>
      </c>
      <c r="F2507" s="4">
        <f t="shared" si="390"/>
        <v>0.66372688477951636</v>
      </c>
      <c r="G2507" s="4">
        <f t="shared" si="391"/>
        <v>0.58391316448650155</v>
      </c>
      <c r="H2507" s="4">
        <f t="shared" si="392"/>
        <v>0.58391316448650155</v>
      </c>
      <c r="I2507" s="4">
        <f t="shared" si="393"/>
        <v>0.45499999999999996</v>
      </c>
      <c r="J2507">
        <f t="shared" si="395"/>
        <v>1</v>
      </c>
      <c r="K2507" t="str">
        <f>train!T2507</f>
        <v>no</v>
      </c>
      <c r="L2507">
        <f t="shared" si="396"/>
        <v>1.128143884114172</v>
      </c>
      <c r="M2507">
        <f t="shared" si="397"/>
        <v>1.1530253877952565</v>
      </c>
      <c r="N2507">
        <f t="shared" si="398"/>
        <v>1.1530253877952565</v>
      </c>
      <c r="O2507">
        <f t="shared" si="399"/>
        <v>1.1530253877952565</v>
      </c>
    </row>
    <row r="2508" spans="1:15">
      <c r="A2508">
        <f t="shared" si="394"/>
        <v>2507</v>
      </c>
      <c r="B2508">
        <f>train!G2508</f>
        <v>168</v>
      </c>
      <c r="C2508">
        <f>train!J2508</f>
        <v>163.19999999999999</v>
      </c>
      <c r="D2508">
        <f>train!M2508</f>
        <v>172.7</v>
      </c>
      <c r="E2508">
        <f>train!P2508</f>
        <v>8</v>
      </c>
      <c r="F2508" s="4">
        <f t="shared" si="390"/>
        <v>0.47795163584637268</v>
      </c>
      <c r="G2508" s="4">
        <f t="shared" si="391"/>
        <v>0.45421653214583907</v>
      </c>
      <c r="H2508" s="4">
        <f t="shared" si="392"/>
        <v>0.45421653214583907</v>
      </c>
      <c r="I2508" s="4">
        <f t="shared" si="393"/>
        <v>0.4</v>
      </c>
      <c r="J2508">
        <f t="shared" si="395"/>
        <v>2</v>
      </c>
      <c r="K2508" t="str">
        <f>train!T2508</f>
        <v>yes</v>
      </c>
      <c r="L2508">
        <f t="shared" si="396"/>
        <v>1.128143884114172</v>
      </c>
      <c r="M2508">
        <f t="shared" si="397"/>
        <v>0.89502127480714555</v>
      </c>
      <c r="N2508">
        <f t="shared" si="398"/>
        <v>0.89502127480714555</v>
      </c>
      <c r="O2508">
        <f t="shared" si="399"/>
        <v>0.89502127480714555</v>
      </c>
    </row>
    <row r="2509" spans="1:15">
      <c r="A2509">
        <f t="shared" si="394"/>
        <v>2508</v>
      </c>
      <c r="B2509">
        <f>train!G2509</f>
        <v>251.6</v>
      </c>
      <c r="C2509">
        <f>train!J2509</f>
        <v>175.1</v>
      </c>
      <c r="D2509">
        <f>train!M2509</f>
        <v>184.4</v>
      </c>
      <c r="E2509">
        <f>train!P2509</f>
        <v>5.4</v>
      </c>
      <c r="F2509" s="4">
        <f t="shared" si="390"/>
        <v>0.71578947368421053</v>
      </c>
      <c r="G2509" s="4">
        <f t="shared" si="391"/>
        <v>0.48733648761480652</v>
      </c>
      <c r="H2509" s="4">
        <f t="shared" si="392"/>
        <v>0.48733648761480652</v>
      </c>
      <c r="I2509" s="4">
        <f t="shared" si="393"/>
        <v>0.27</v>
      </c>
      <c r="J2509">
        <f t="shared" si="395"/>
        <v>2</v>
      </c>
      <c r="K2509" t="str">
        <f>train!T2509</f>
        <v>no</v>
      </c>
      <c r="L2509">
        <f t="shared" si="396"/>
        <v>1.128143884114172</v>
      </c>
      <c r="M2509">
        <f t="shared" si="397"/>
        <v>1.0296835800179549</v>
      </c>
      <c r="N2509">
        <f t="shared" si="398"/>
        <v>1.0296835800179549</v>
      </c>
      <c r="O2509">
        <f t="shared" si="399"/>
        <v>1.0296835800179549</v>
      </c>
    </row>
    <row r="2510" spans="1:15">
      <c r="A2510">
        <f t="shared" si="394"/>
        <v>2509</v>
      </c>
      <c r="B2510">
        <f>train!G2510</f>
        <v>183.8</v>
      </c>
      <c r="C2510">
        <f>train!J2510</f>
        <v>183.4</v>
      </c>
      <c r="D2510">
        <f>train!M2510</f>
        <v>235</v>
      </c>
      <c r="E2510">
        <f>train!P2510</f>
        <v>11.6</v>
      </c>
      <c r="F2510" s="4">
        <f t="shared" si="390"/>
        <v>0.52290184921763871</v>
      </c>
      <c r="G2510" s="4">
        <f t="shared" si="391"/>
        <v>0.5104369607570276</v>
      </c>
      <c r="H2510" s="4">
        <f t="shared" si="392"/>
        <v>0.5104369607570276</v>
      </c>
      <c r="I2510" s="4">
        <f t="shared" si="393"/>
        <v>0.57999999999999996</v>
      </c>
      <c r="J2510">
        <f t="shared" si="395"/>
        <v>2</v>
      </c>
      <c r="K2510" t="str">
        <f>train!T2510</f>
        <v>no</v>
      </c>
      <c r="L2510">
        <f t="shared" si="396"/>
        <v>1.128143884114172</v>
      </c>
      <c r="M2510">
        <f t="shared" si="397"/>
        <v>1.0634463436059991</v>
      </c>
      <c r="N2510">
        <f t="shared" si="398"/>
        <v>1.0634463436059991</v>
      </c>
      <c r="O2510">
        <f t="shared" si="399"/>
        <v>1.0634463436059991</v>
      </c>
    </row>
    <row r="2511" spans="1:15">
      <c r="A2511">
        <f t="shared" si="394"/>
        <v>2510</v>
      </c>
      <c r="B2511">
        <f>train!G2511</f>
        <v>256.39999999999998</v>
      </c>
      <c r="C2511">
        <f>train!J2511</f>
        <v>214.5</v>
      </c>
      <c r="D2511">
        <f>train!M2511</f>
        <v>233.7</v>
      </c>
      <c r="E2511">
        <f>train!P2511</f>
        <v>7.9</v>
      </c>
      <c r="F2511" s="4">
        <f t="shared" si="390"/>
        <v>0.72944523470839251</v>
      </c>
      <c r="G2511" s="4">
        <f t="shared" si="391"/>
        <v>0.59699415530197608</v>
      </c>
      <c r="H2511" s="4">
        <f t="shared" si="392"/>
        <v>0.59699415530197608</v>
      </c>
      <c r="I2511" s="4">
        <f t="shared" si="393"/>
        <v>0.39500000000000002</v>
      </c>
      <c r="J2511">
        <f t="shared" si="395"/>
        <v>1</v>
      </c>
      <c r="K2511" t="str">
        <f>train!T2511</f>
        <v>yes</v>
      </c>
      <c r="L2511">
        <f t="shared" si="396"/>
        <v>1.128143884114172</v>
      </c>
      <c r="M2511">
        <f t="shared" si="397"/>
        <v>1.1836044074640064</v>
      </c>
      <c r="N2511">
        <f t="shared" si="398"/>
        <v>1.1836044074640064</v>
      </c>
      <c r="O2511">
        <f t="shared" si="399"/>
        <v>1.1836044074640064</v>
      </c>
    </row>
    <row r="2512" spans="1:15">
      <c r="A2512">
        <f t="shared" si="394"/>
        <v>2511</v>
      </c>
      <c r="B2512">
        <f>train!G2512</f>
        <v>180.2</v>
      </c>
      <c r="C2512">
        <f>train!J2512</f>
        <v>97.7</v>
      </c>
      <c r="D2512">
        <f>train!M2512</f>
        <v>181.7</v>
      </c>
      <c r="E2512">
        <f>train!P2512</f>
        <v>8.4</v>
      </c>
      <c r="F2512" s="4">
        <f t="shared" si="390"/>
        <v>0.51266002844950209</v>
      </c>
      <c r="G2512" s="4">
        <f t="shared" si="391"/>
        <v>0.27191761758975785</v>
      </c>
      <c r="H2512" s="4">
        <f t="shared" si="392"/>
        <v>0.27191761758975785</v>
      </c>
      <c r="I2512" s="4">
        <f t="shared" si="393"/>
        <v>0.42000000000000004</v>
      </c>
      <c r="J2512">
        <f t="shared" si="395"/>
        <v>2</v>
      </c>
      <c r="K2512" t="str">
        <f>train!T2512</f>
        <v>no</v>
      </c>
      <c r="L2512">
        <f t="shared" si="396"/>
        <v>1.128143884114172</v>
      </c>
      <c r="M2512">
        <f t="shared" si="397"/>
        <v>0.76622365291161809</v>
      </c>
      <c r="N2512">
        <f t="shared" si="398"/>
        <v>0.76622365291161809</v>
      </c>
      <c r="O2512">
        <f t="shared" si="399"/>
        <v>0.76622365291161809</v>
      </c>
    </row>
    <row r="2513" spans="1:15">
      <c r="A2513">
        <f t="shared" si="394"/>
        <v>2512</v>
      </c>
      <c r="B2513">
        <f>train!G2513</f>
        <v>227.8</v>
      </c>
      <c r="C2513">
        <f>train!J2513</f>
        <v>161.80000000000001</v>
      </c>
      <c r="D2513">
        <f>train!M2513</f>
        <v>217</v>
      </c>
      <c r="E2513">
        <f>train!P2513</f>
        <v>8</v>
      </c>
      <c r="F2513" s="4">
        <f t="shared" si="390"/>
        <v>0.64807965860597438</v>
      </c>
      <c r="G2513" s="4">
        <f t="shared" si="391"/>
        <v>0.45032006679654885</v>
      </c>
      <c r="H2513" s="4">
        <f t="shared" si="392"/>
        <v>0.45032006679654885</v>
      </c>
      <c r="I2513" s="4">
        <f t="shared" si="393"/>
        <v>0.4</v>
      </c>
      <c r="J2513">
        <f t="shared" si="395"/>
        <v>2</v>
      </c>
      <c r="K2513" t="str">
        <f>train!T2513</f>
        <v>no</v>
      </c>
      <c r="L2513">
        <f t="shared" si="396"/>
        <v>1.128143884114172</v>
      </c>
      <c r="M2513">
        <f t="shared" si="397"/>
        <v>0.99276561635571003</v>
      </c>
      <c r="N2513">
        <f t="shared" si="398"/>
        <v>0.99276561635571003</v>
      </c>
      <c r="O2513">
        <f t="shared" si="399"/>
        <v>0.99276561635571003</v>
      </c>
    </row>
    <row r="2514" spans="1:15">
      <c r="A2514">
        <f t="shared" si="394"/>
        <v>2513</v>
      </c>
      <c r="B2514">
        <f>train!G2514</f>
        <v>147.80000000000001</v>
      </c>
      <c r="C2514">
        <f>train!J2514</f>
        <v>276.8</v>
      </c>
      <c r="D2514">
        <f>train!M2514</f>
        <v>149.9</v>
      </c>
      <c r="E2514">
        <f>train!P2514</f>
        <v>10.199999999999999</v>
      </c>
      <c r="F2514" s="4">
        <f t="shared" si="390"/>
        <v>0.42048364153627316</v>
      </c>
      <c r="G2514" s="4">
        <f t="shared" si="391"/>
        <v>0.77038686334539386</v>
      </c>
      <c r="H2514" s="4">
        <f t="shared" si="392"/>
        <v>0.77038686334539386</v>
      </c>
      <c r="I2514" s="4">
        <f t="shared" si="393"/>
        <v>0.51</v>
      </c>
      <c r="J2514">
        <f t="shared" si="395"/>
        <v>1</v>
      </c>
      <c r="K2514" t="str">
        <f>train!T2514</f>
        <v>no</v>
      </c>
      <c r="L2514">
        <f t="shared" si="396"/>
        <v>1.128143884114172</v>
      </c>
      <c r="M2514">
        <f t="shared" si="397"/>
        <v>1.2743226950933246</v>
      </c>
      <c r="N2514">
        <f t="shared" si="398"/>
        <v>1.2743226950933246</v>
      </c>
      <c r="O2514">
        <f t="shared" si="399"/>
        <v>1.2743226950933246</v>
      </c>
    </row>
    <row r="2515" spans="1:15">
      <c r="A2515">
        <f t="shared" si="394"/>
        <v>2514</v>
      </c>
      <c r="B2515">
        <f>train!G2515</f>
        <v>234.9</v>
      </c>
      <c r="C2515">
        <f>train!J2515</f>
        <v>270.8</v>
      </c>
      <c r="D2515">
        <f>train!M2515</f>
        <v>219.3</v>
      </c>
      <c r="E2515">
        <f>train!P2515</f>
        <v>13.9</v>
      </c>
      <c r="F2515" s="4">
        <f t="shared" si="390"/>
        <v>0.66827880512091042</v>
      </c>
      <c r="G2515" s="4">
        <f t="shared" si="391"/>
        <v>0.75368772613414969</v>
      </c>
      <c r="H2515" s="4">
        <f t="shared" si="392"/>
        <v>0.75368772613414969</v>
      </c>
      <c r="I2515" s="4">
        <f t="shared" si="393"/>
        <v>0.69500000000000006</v>
      </c>
      <c r="J2515">
        <f t="shared" si="395"/>
        <v>1</v>
      </c>
      <c r="K2515" t="str">
        <f>train!T2515</f>
        <v>yes</v>
      </c>
      <c r="L2515">
        <f t="shared" si="396"/>
        <v>1.128143884114172</v>
      </c>
      <c r="M2515">
        <f t="shared" si="397"/>
        <v>1.4372584800321624</v>
      </c>
      <c r="N2515">
        <f t="shared" si="398"/>
        <v>1.4372584800321624</v>
      </c>
      <c r="O2515">
        <f t="shared" si="399"/>
        <v>1.4372584800321624</v>
      </c>
    </row>
    <row r="2516" spans="1:15">
      <c r="A2516">
        <f t="shared" si="394"/>
        <v>2515</v>
      </c>
      <c r="B2516">
        <f>train!G2516</f>
        <v>110.9</v>
      </c>
      <c r="C2516">
        <f>train!J2516</f>
        <v>213.4</v>
      </c>
      <c r="D2516">
        <f>train!M2516</f>
        <v>186.2</v>
      </c>
      <c r="E2516">
        <f>train!P2516</f>
        <v>7.9</v>
      </c>
      <c r="F2516" s="4">
        <f t="shared" si="390"/>
        <v>0.31550497866287341</v>
      </c>
      <c r="G2516" s="4">
        <f t="shared" si="391"/>
        <v>0.59393264681324798</v>
      </c>
      <c r="H2516" s="4">
        <f t="shared" si="392"/>
        <v>0.59393264681324798</v>
      </c>
      <c r="I2516" s="4">
        <f t="shared" si="393"/>
        <v>0.39500000000000002</v>
      </c>
      <c r="J2516">
        <f t="shared" si="395"/>
        <v>2</v>
      </c>
      <c r="K2516" t="str">
        <f>train!T2516</f>
        <v>no</v>
      </c>
      <c r="L2516">
        <f t="shared" si="396"/>
        <v>1.128143884114172</v>
      </c>
      <c r="M2516">
        <f t="shared" si="397"/>
        <v>0.98034706582018238</v>
      </c>
      <c r="N2516">
        <f t="shared" si="398"/>
        <v>0.98034706582018238</v>
      </c>
      <c r="O2516">
        <f t="shared" si="399"/>
        <v>0.98034706582018238</v>
      </c>
    </row>
    <row r="2517" spans="1:15">
      <c r="A2517">
        <f t="shared" si="394"/>
        <v>2516</v>
      </c>
      <c r="B2517">
        <f>train!G2517</f>
        <v>233.5</v>
      </c>
      <c r="C2517">
        <f>train!J2517</f>
        <v>187.7</v>
      </c>
      <c r="D2517">
        <f>train!M2517</f>
        <v>122.3</v>
      </c>
      <c r="E2517">
        <f>train!P2517</f>
        <v>9.6</v>
      </c>
      <c r="F2517" s="4">
        <f t="shared" si="390"/>
        <v>0.66429587482219066</v>
      </c>
      <c r="G2517" s="4">
        <f t="shared" si="391"/>
        <v>0.52240467575841909</v>
      </c>
      <c r="H2517" s="4">
        <f t="shared" si="392"/>
        <v>0.52240467575841909</v>
      </c>
      <c r="I2517" s="4">
        <f t="shared" si="393"/>
        <v>0.48</v>
      </c>
      <c r="J2517">
        <f t="shared" si="395"/>
        <v>2</v>
      </c>
      <c r="K2517" t="str">
        <f>train!T2517</f>
        <v>yes</v>
      </c>
      <c r="L2517">
        <f t="shared" si="396"/>
        <v>1.128143884114172</v>
      </c>
      <c r="M2517">
        <f t="shared" si="397"/>
        <v>1.1034048666805387</v>
      </c>
      <c r="N2517">
        <f t="shared" si="398"/>
        <v>1.1034048666805387</v>
      </c>
      <c r="O2517">
        <f t="shared" si="399"/>
        <v>1.1034048666805387</v>
      </c>
    </row>
    <row r="2518" spans="1:15">
      <c r="A2518">
        <f t="shared" si="394"/>
        <v>2517</v>
      </c>
      <c r="B2518">
        <f>train!G2518</f>
        <v>197.3</v>
      </c>
      <c r="C2518">
        <f>train!J2518</f>
        <v>141.1</v>
      </c>
      <c r="D2518">
        <f>train!M2518</f>
        <v>212.1</v>
      </c>
      <c r="E2518">
        <f>train!P2518</f>
        <v>10.1</v>
      </c>
      <c r="F2518" s="4">
        <f t="shared" si="390"/>
        <v>0.5613086770981508</v>
      </c>
      <c r="G2518" s="4">
        <f t="shared" si="391"/>
        <v>0.39270804341775672</v>
      </c>
      <c r="H2518" s="4">
        <f t="shared" si="392"/>
        <v>0.39270804341775672</v>
      </c>
      <c r="I2518" s="4">
        <f t="shared" si="393"/>
        <v>0.505</v>
      </c>
      <c r="J2518">
        <f t="shared" si="395"/>
        <v>2</v>
      </c>
      <c r="K2518" t="str">
        <f>train!T2518</f>
        <v>yes</v>
      </c>
      <c r="L2518">
        <f t="shared" si="396"/>
        <v>1.128143884114172</v>
      </c>
      <c r="M2518">
        <f t="shared" si="397"/>
        <v>0.93730018975549212</v>
      </c>
      <c r="N2518">
        <f t="shared" si="398"/>
        <v>0.93730018975549212</v>
      </c>
      <c r="O2518">
        <f t="shared" si="399"/>
        <v>0.93730018975549212</v>
      </c>
    </row>
    <row r="2519" spans="1:15">
      <c r="A2519">
        <f t="shared" si="394"/>
        <v>2518</v>
      </c>
      <c r="B2519">
        <f>train!G2519</f>
        <v>58.2</v>
      </c>
      <c r="C2519">
        <f>train!J2519</f>
        <v>202.1</v>
      </c>
      <c r="D2519">
        <f>train!M2519</f>
        <v>210.5</v>
      </c>
      <c r="E2519">
        <f>train!P2519</f>
        <v>10.4</v>
      </c>
      <c r="F2519" s="4">
        <f t="shared" si="390"/>
        <v>0.16557610241820769</v>
      </c>
      <c r="G2519" s="4">
        <f t="shared" si="391"/>
        <v>0.56248260506540493</v>
      </c>
      <c r="H2519" s="4">
        <f t="shared" si="392"/>
        <v>0.56248260506540493</v>
      </c>
      <c r="I2519" s="4">
        <f t="shared" si="393"/>
        <v>0.52</v>
      </c>
      <c r="J2519">
        <f t="shared" si="395"/>
        <v>2</v>
      </c>
      <c r="K2519" t="str">
        <f>train!T2519</f>
        <v>no</v>
      </c>
      <c r="L2519">
        <f t="shared" si="396"/>
        <v>1.128143884114172</v>
      </c>
      <c r="M2519">
        <f t="shared" si="397"/>
        <v>0.96467031036221562</v>
      </c>
      <c r="N2519">
        <f t="shared" si="398"/>
        <v>0.96467031036221562</v>
      </c>
      <c r="O2519">
        <f t="shared" si="399"/>
        <v>0.96467031036221562</v>
      </c>
    </row>
    <row r="2520" spans="1:15">
      <c r="A2520">
        <f t="shared" si="394"/>
        <v>2519</v>
      </c>
      <c r="B2520">
        <f>train!G2520</f>
        <v>212.7</v>
      </c>
      <c r="C2520">
        <f>train!J2520</f>
        <v>225.2</v>
      </c>
      <c r="D2520">
        <f>train!M2520</f>
        <v>195.1</v>
      </c>
      <c r="E2520">
        <f>train!P2520</f>
        <v>7</v>
      </c>
      <c r="F2520" s="4">
        <f t="shared" si="390"/>
        <v>0.60512091038406823</v>
      </c>
      <c r="G2520" s="4">
        <f t="shared" si="391"/>
        <v>0.62677428332869467</v>
      </c>
      <c r="H2520" s="4">
        <f t="shared" si="392"/>
        <v>0.62677428332869467</v>
      </c>
      <c r="I2520" s="4">
        <f t="shared" si="393"/>
        <v>0.35</v>
      </c>
      <c r="J2520">
        <f t="shared" si="395"/>
        <v>1</v>
      </c>
      <c r="K2520" t="str">
        <f>train!T2520</f>
        <v>no</v>
      </c>
      <c r="L2520">
        <f t="shared" si="396"/>
        <v>1.128143884114172</v>
      </c>
      <c r="M2520">
        <f t="shared" si="397"/>
        <v>1.1288770175127321</v>
      </c>
      <c r="N2520">
        <f t="shared" si="398"/>
        <v>1.1288770175127321</v>
      </c>
      <c r="O2520">
        <f t="shared" si="399"/>
        <v>1.1288770175127321</v>
      </c>
    </row>
    <row r="2521" spans="1:15">
      <c r="A2521">
        <f t="shared" si="394"/>
        <v>2520</v>
      </c>
      <c r="B2521">
        <f>train!G2521</f>
        <v>151.5</v>
      </c>
      <c r="C2521">
        <f>train!J2521</f>
        <v>131.69999999999999</v>
      </c>
      <c r="D2521">
        <f>train!M2521</f>
        <v>235.3</v>
      </c>
      <c r="E2521">
        <f>train!P2521</f>
        <v>11.8</v>
      </c>
      <c r="F2521" s="4">
        <f t="shared" si="390"/>
        <v>0.43100995732574682</v>
      </c>
      <c r="G2521" s="4">
        <f t="shared" si="391"/>
        <v>0.36654606178680765</v>
      </c>
      <c r="H2521" s="4">
        <f t="shared" si="392"/>
        <v>0.36654606178680765</v>
      </c>
      <c r="I2521" s="4">
        <f t="shared" si="393"/>
        <v>0.59000000000000008</v>
      </c>
      <c r="J2521">
        <f t="shared" si="395"/>
        <v>2</v>
      </c>
      <c r="K2521" t="str">
        <f>train!T2521</f>
        <v>no</v>
      </c>
      <c r="L2521">
        <f t="shared" si="396"/>
        <v>1.128143884114172</v>
      </c>
      <c r="M2521">
        <f t="shared" si="397"/>
        <v>0.89586919476940297</v>
      </c>
      <c r="N2521">
        <f t="shared" si="398"/>
        <v>0.89586919476940297</v>
      </c>
      <c r="O2521">
        <f t="shared" si="399"/>
        <v>0.89586919476940297</v>
      </c>
    </row>
    <row r="2522" spans="1:15">
      <c r="A2522">
        <f t="shared" si="394"/>
        <v>2521</v>
      </c>
      <c r="B2522">
        <f>train!G2522</f>
        <v>146.30000000000001</v>
      </c>
      <c r="C2522">
        <f>train!J2522</f>
        <v>218.7</v>
      </c>
      <c r="D2522">
        <f>train!M2522</f>
        <v>236</v>
      </c>
      <c r="E2522">
        <f>train!P2522</f>
        <v>11.5</v>
      </c>
      <c r="F2522" s="4">
        <f t="shared" si="390"/>
        <v>0.41621621621621624</v>
      </c>
      <c r="G2522" s="4">
        <f t="shared" si="391"/>
        <v>0.60868355134984686</v>
      </c>
      <c r="H2522" s="4">
        <f t="shared" si="392"/>
        <v>0.60868355134984686</v>
      </c>
      <c r="I2522" s="4">
        <f t="shared" si="393"/>
        <v>0.57499999999999996</v>
      </c>
      <c r="J2522">
        <f t="shared" si="395"/>
        <v>2</v>
      </c>
      <c r="K2522" t="str">
        <f>train!T2522</f>
        <v>no</v>
      </c>
      <c r="L2522">
        <f t="shared" si="396"/>
        <v>1.128143884114172</v>
      </c>
      <c r="M2522">
        <f t="shared" si="397"/>
        <v>1.1157294788653149</v>
      </c>
      <c r="N2522">
        <f t="shared" si="398"/>
        <v>1.1157294788653149</v>
      </c>
      <c r="O2522">
        <f t="shared" si="399"/>
        <v>1.1157294788653149</v>
      </c>
    </row>
    <row r="2523" spans="1:15">
      <c r="A2523">
        <f t="shared" si="394"/>
        <v>2522</v>
      </c>
      <c r="B2523">
        <f>train!G2523</f>
        <v>195.1</v>
      </c>
      <c r="C2523">
        <f>train!J2523</f>
        <v>148.80000000000001</v>
      </c>
      <c r="D2523">
        <f>train!M2523</f>
        <v>224.5</v>
      </c>
      <c r="E2523">
        <f>train!P2523</f>
        <v>6.7</v>
      </c>
      <c r="F2523" s="4">
        <f t="shared" si="390"/>
        <v>0.55504978662873394</v>
      </c>
      <c r="G2523" s="4">
        <f t="shared" si="391"/>
        <v>0.41413860283885334</v>
      </c>
      <c r="H2523" s="4">
        <f t="shared" si="392"/>
        <v>0.41413860283885334</v>
      </c>
      <c r="I2523" s="4">
        <f t="shared" si="393"/>
        <v>0.33500000000000002</v>
      </c>
      <c r="J2523">
        <f t="shared" si="395"/>
        <v>2</v>
      </c>
      <c r="K2523" t="str">
        <f>train!T2523</f>
        <v>no</v>
      </c>
      <c r="L2523">
        <f t="shared" si="396"/>
        <v>1.128143884114172</v>
      </c>
      <c r="M2523">
        <f t="shared" si="397"/>
        <v>0.87368577323843277</v>
      </c>
      <c r="N2523">
        <f t="shared" si="398"/>
        <v>0.87368577323843277</v>
      </c>
      <c r="O2523">
        <f t="shared" si="399"/>
        <v>0.87368577323843277</v>
      </c>
    </row>
    <row r="2524" spans="1:15">
      <c r="A2524">
        <f t="shared" si="394"/>
        <v>2523</v>
      </c>
      <c r="B2524">
        <f>train!G2524</f>
        <v>208.9</v>
      </c>
      <c r="C2524">
        <f>train!J2524</f>
        <v>214.8</v>
      </c>
      <c r="D2524">
        <f>train!M2524</f>
        <v>247.9</v>
      </c>
      <c r="E2524">
        <f>train!P2524</f>
        <v>13</v>
      </c>
      <c r="F2524" s="4">
        <f t="shared" si="390"/>
        <v>0.59431009957325753</v>
      </c>
      <c r="G2524" s="4">
        <f t="shared" si="391"/>
        <v>0.59782911216253831</v>
      </c>
      <c r="H2524" s="4">
        <f t="shared" si="392"/>
        <v>0.59782911216253831</v>
      </c>
      <c r="I2524" s="4">
        <f t="shared" si="393"/>
        <v>0.65</v>
      </c>
      <c r="J2524">
        <f t="shared" si="395"/>
        <v>1</v>
      </c>
      <c r="K2524" t="str">
        <f>train!T2524</f>
        <v>no</v>
      </c>
      <c r="L2524">
        <f t="shared" si="396"/>
        <v>1.128143884114172</v>
      </c>
      <c r="M2524">
        <f t="shared" si="397"/>
        <v>1.2208619042106577</v>
      </c>
      <c r="N2524">
        <f t="shared" si="398"/>
        <v>1.2208619042106577</v>
      </c>
      <c r="O2524">
        <f t="shared" si="399"/>
        <v>1.2208619042106577</v>
      </c>
    </row>
    <row r="2525" spans="1:15">
      <c r="A2525">
        <f t="shared" si="394"/>
        <v>2524</v>
      </c>
      <c r="B2525">
        <f>train!G2525</f>
        <v>135.69999999999999</v>
      </c>
      <c r="C2525">
        <f>train!J2525</f>
        <v>208.4</v>
      </c>
      <c r="D2525">
        <f>train!M2525</f>
        <v>209</v>
      </c>
      <c r="E2525">
        <f>train!P2525</f>
        <v>8.8000000000000007</v>
      </c>
      <c r="F2525" s="4">
        <f t="shared" si="390"/>
        <v>0.38605974395448078</v>
      </c>
      <c r="G2525" s="4">
        <f t="shared" si="391"/>
        <v>0.58001669913721121</v>
      </c>
      <c r="H2525" s="4">
        <f t="shared" si="392"/>
        <v>0.58001669913721121</v>
      </c>
      <c r="I2525" s="4">
        <f t="shared" si="393"/>
        <v>0.44000000000000006</v>
      </c>
      <c r="J2525">
        <f t="shared" si="395"/>
        <v>2</v>
      </c>
      <c r="K2525" t="str">
        <f>train!T2525</f>
        <v>yes</v>
      </c>
      <c r="L2525">
        <f t="shared" si="396"/>
        <v>1.128143884114172</v>
      </c>
      <c r="M2525">
        <f t="shared" si="397"/>
        <v>1.007710706729988</v>
      </c>
      <c r="N2525">
        <f t="shared" si="398"/>
        <v>1.007710706729988</v>
      </c>
      <c r="O2525">
        <f t="shared" si="399"/>
        <v>1.007710706729988</v>
      </c>
    </row>
    <row r="2526" spans="1:15">
      <c r="A2526">
        <f t="shared" si="394"/>
        <v>2525</v>
      </c>
      <c r="B2526">
        <f>train!G2526</f>
        <v>225.9</v>
      </c>
      <c r="C2526">
        <f>train!J2526</f>
        <v>275.60000000000002</v>
      </c>
      <c r="D2526">
        <f>train!M2526</f>
        <v>201.4</v>
      </c>
      <c r="E2526">
        <f>train!P2526</f>
        <v>14.3</v>
      </c>
      <c r="F2526" s="4">
        <f t="shared" si="390"/>
        <v>0.64267425320056903</v>
      </c>
      <c r="G2526" s="4">
        <f t="shared" si="391"/>
        <v>0.76704703590314505</v>
      </c>
      <c r="H2526" s="4">
        <f t="shared" si="392"/>
        <v>0.76704703590314505</v>
      </c>
      <c r="I2526" s="4">
        <f t="shared" si="393"/>
        <v>0.71500000000000008</v>
      </c>
      <c r="J2526">
        <f t="shared" si="395"/>
        <v>1</v>
      </c>
      <c r="K2526" t="str">
        <f>train!T2526</f>
        <v>yes</v>
      </c>
      <c r="L2526">
        <f t="shared" si="396"/>
        <v>1.128143884114172</v>
      </c>
      <c r="M2526">
        <f t="shared" si="397"/>
        <v>1.4494749070965356</v>
      </c>
      <c r="N2526">
        <f t="shared" si="398"/>
        <v>1.4494749070965356</v>
      </c>
      <c r="O2526">
        <f t="shared" si="399"/>
        <v>1.4494749070965356</v>
      </c>
    </row>
    <row r="2527" spans="1:15">
      <c r="A2527">
        <f t="shared" si="394"/>
        <v>2526</v>
      </c>
      <c r="B2527">
        <f>train!G2527</f>
        <v>153.30000000000001</v>
      </c>
      <c r="C2527">
        <f>train!J2527</f>
        <v>224.5</v>
      </c>
      <c r="D2527">
        <f>train!M2527</f>
        <v>273.39999999999998</v>
      </c>
      <c r="E2527">
        <f>train!P2527</f>
        <v>8.9</v>
      </c>
      <c r="F2527" s="4">
        <f t="shared" si="390"/>
        <v>0.43613086770981513</v>
      </c>
      <c r="G2527" s="4">
        <f t="shared" si="391"/>
        <v>0.6248260506540495</v>
      </c>
      <c r="H2527" s="4">
        <f t="shared" si="392"/>
        <v>0.6248260506540495</v>
      </c>
      <c r="I2527" s="4">
        <f t="shared" si="393"/>
        <v>0.44500000000000001</v>
      </c>
      <c r="J2527">
        <f t="shared" si="395"/>
        <v>2</v>
      </c>
      <c r="K2527" t="str">
        <f>train!T2527</f>
        <v>no</v>
      </c>
      <c r="L2527">
        <f t="shared" si="396"/>
        <v>1.128143884114172</v>
      </c>
      <c r="M2527">
        <f t="shared" si="397"/>
        <v>1.0812263042125778</v>
      </c>
      <c r="N2527">
        <f t="shared" si="398"/>
        <v>1.0812263042125778</v>
      </c>
      <c r="O2527">
        <f t="shared" si="399"/>
        <v>1.0812263042125778</v>
      </c>
    </row>
    <row r="2528" spans="1:15">
      <c r="A2528">
        <f t="shared" si="394"/>
        <v>2527</v>
      </c>
      <c r="B2528">
        <f>train!G2528</f>
        <v>206.7</v>
      </c>
      <c r="C2528">
        <f>train!J2528</f>
        <v>281.10000000000002</v>
      </c>
      <c r="D2528">
        <f>train!M2528</f>
        <v>158.5</v>
      </c>
      <c r="E2528">
        <f>train!P2528</f>
        <v>11</v>
      </c>
      <c r="F2528" s="4">
        <f t="shared" si="390"/>
        <v>0.58805120910384068</v>
      </c>
      <c r="G2528" s="4">
        <f t="shared" si="391"/>
        <v>0.78235457834678546</v>
      </c>
      <c r="H2528" s="4">
        <f t="shared" si="392"/>
        <v>0.78235457834678546</v>
      </c>
      <c r="I2528" s="4">
        <f t="shared" si="393"/>
        <v>0.55000000000000004</v>
      </c>
      <c r="J2528">
        <f t="shared" si="395"/>
        <v>1</v>
      </c>
      <c r="K2528" t="str">
        <f>train!T2528</f>
        <v>no</v>
      </c>
      <c r="L2528">
        <f t="shared" si="396"/>
        <v>1.128143884114172</v>
      </c>
      <c r="M2528">
        <f t="shared" si="397"/>
        <v>1.3683791861354959</v>
      </c>
      <c r="N2528">
        <f t="shared" si="398"/>
        <v>1.3683791861354959</v>
      </c>
      <c r="O2528">
        <f t="shared" si="399"/>
        <v>1.3683791861354959</v>
      </c>
    </row>
    <row r="2529" spans="1:15">
      <c r="A2529">
        <f t="shared" si="394"/>
        <v>2528</v>
      </c>
      <c r="B2529">
        <f>train!G2529</f>
        <v>188</v>
      </c>
      <c r="C2529">
        <f>train!J2529</f>
        <v>151.30000000000001</v>
      </c>
      <c r="D2529">
        <f>train!M2529</f>
        <v>201.9</v>
      </c>
      <c r="E2529">
        <f>train!P2529</f>
        <v>10.5</v>
      </c>
      <c r="F2529" s="4">
        <f t="shared" si="390"/>
        <v>0.53485064011379801</v>
      </c>
      <c r="G2529" s="4">
        <f t="shared" si="391"/>
        <v>0.42109657667687173</v>
      </c>
      <c r="H2529" s="4">
        <f t="shared" si="392"/>
        <v>0.42109657667687173</v>
      </c>
      <c r="I2529" s="4">
        <f t="shared" si="393"/>
        <v>0.52500000000000002</v>
      </c>
      <c r="J2529">
        <f t="shared" si="395"/>
        <v>2</v>
      </c>
      <c r="K2529" t="str">
        <f>train!T2529</f>
        <v>no</v>
      </c>
      <c r="L2529">
        <f t="shared" si="396"/>
        <v>1.128143884114172</v>
      </c>
      <c r="M2529">
        <f t="shared" si="397"/>
        <v>0.95725381221915251</v>
      </c>
      <c r="N2529">
        <f t="shared" si="398"/>
        <v>0.95725381221915251</v>
      </c>
      <c r="O2529">
        <f t="shared" si="399"/>
        <v>0.95725381221915251</v>
      </c>
    </row>
    <row r="2530" spans="1:15">
      <c r="A2530">
        <f t="shared" si="394"/>
        <v>2529</v>
      </c>
      <c r="B2530">
        <f>train!G2530</f>
        <v>122.3</v>
      </c>
      <c r="C2530">
        <f>train!J2530</f>
        <v>118.8</v>
      </c>
      <c r="D2530">
        <f>train!M2530</f>
        <v>147.9</v>
      </c>
      <c r="E2530">
        <f>train!P2530</f>
        <v>13.7</v>
      </c>
      <c r="F2530" s="4">
        <f t="shared" si="390"/>
        <v>0.34793741109530585</v>
      </c>
      <c r="G2530" s="4">
        <f t="shared" si="391"/>
        <v>0.33064291678263286</v>
      </c>
      <c r="H2530" s="4">
        <f t="shared" si="392"/>
        <v>0.33064291678263286</v>
      </c>
      <c r="I2530" s="4">
        <f t="shared" si="393"/>
        <v>0.68499999999999994</v>
      </c>
      <c r="J2530">
        <f t="shared" si="395"/>
        <v>2</v>
      </c>
      <c r="K2530" t="str">
        <f>train!T2530</f>
        <v>yes</v>
      </c>
      <c r="L2530">
        <f t="shared" si="396"/>
        <v>1.128143884114172</v>
      </c>
      <c r="M2530">
        <f t="shared" si="397"/>
        <v>0.89940809362422236</v>
      </c>
      <c r="N2530">
        <f t="shared" si="398"/>
        <v>0.89940809362422236</v>
      </c>
      <c r="O2530">
        <f t="shared" si="399"/>
        <v>0.89940809362422236</v>
      </c>
    </row>
    <row r="2531" spans="1:15">
      <c r="A2531">
        <f t="shared" si="394"/>
        <v>2530</v>
      </c>
      <c r="B2531">
        <f>train!G2531</f>
        <v>259.3</v>
      </c>
      <c r="C2531">
        <f>train!J2531</f>
        <v>175.2</v>
      </c>
      <c r="D2531">
        <f>train!M2531</f>
        <v>222.4</v>
      </c>
      <c r="E2531">
        <f>train!P2531</f>
        <v>12</v>
      </c>
      <c r="F2531" s="4">
        <f t="shared" si="390"/>
        <v>0.73769559032716936</v>
      </c>
      <c r="G2531" s="4">
        <f t="shared" si="391"/>
        <v>0.48761480656832723</v>
      </c>
      <c r="H2531" s="4">
        <f t="shared" si="392"/>
        <v>0.48761480656832723</v>
      </c>
      <c r="I2531" s="4">
        <f t="shared" si="393"/>
        <v>0.6</v>
      </c>
      <c r="J2531">
        <f t="shared" si="395"/>
        <v>1</v>
      </c>
      <c r="K2531" t="str">
        <f>train!T2531</f>
        <v>no</v>
      </c>
      <c r="L2531">
        <f t="shared" si="396"/>
        <v>1.128143884114172</v>
      </c>
      <c r="M2531">
        <f t="shared" si="397"/>
        <v>1.1746195908282329</v>
      </c>
      <c r="N2531">
        <f t="shared" si="398"/>
        <v>1.1746195908282329</v>
      </c>
      <c r="O2531">
        <f t="shared" si="399"/>
        <v>1.1746195908282329</v>
      </c>
    </row>
    <row r="2532" spans="1:15">
      <c r="A2532">
        <f t="shared" si="394"/>
        <v>2531</v>
      </c>
      <c r="B2532">
        <f>train!G2532</f>
        <v>115.1</v>
      </c>
      <c r="C2532">
        <f>train!J2532</f>
        <v>211.3</v>
      </c>
      <c r="D2532">
        <f>train!M2532</f>
        <v>136.1</v>
      </c>
      <c r="E2532">
        <f>train!P2532</f>
        <v>13.8</v>
      </c>
      <c r="F2532" s="4">
        <f t="shared" si="390"/>
        <v>0.32745376955903271</v>
      </c>
      <c r="G2532" s="4">
        <f t="shared" si="391"/>
        <v>0.58808794878931259</v>
      </c>
      <c r="H2532" s="4">
        <f t="shared" si="392"/>
        <v>0.58808794878931259</v>
      </c>
      <c r="I2532" s="4">
        <f t="shared" si="393"/>
        <v>0.69000000000000006</v>
      </c>
      <c r="J2532">
        <f t="shared" si="395"/>
        <v>1</v>
      </c>
      <c r="K2532" t="str">
        <f>train!T2532</f>
        <v>yes</v>
      </c>
      <c r="L2532">
        <f t="shared" si="396"/>
        <v>1.128143884114172</v>
      </c>
      <c r="M2532">
        <f t="shared" si="397"/>
        <v>1.1291682081164269</v>
      </c>
      <c r="N2532">
        <f t="shared" si="398"/>
        <v>1.1291682081164269</v>
      </c>
      <c r="O2532">
        <f t="shared" si="399"/>
        <v>1.1291682081164269</v>
      </c>
    </row>
    <row r="2533" spans="1:15">
      <c r="A2533">
        <f t="shared" si="394"/>
        <v>2532</v>
      </c>
      <c r="B2533">
        <f>train!G2533</f>
        <v>172.9</v>
      </c>
      <c r="C2533">
        <f>train!J2533</f>
        <v>137.6</v>
      </c>
      <c r="D2533">
        <f>train!M2533</f>
        <v>203.8</v>
      </c>
      <c r="E2533">
        <f>train!P2533</f>
        <v>8.3000000000000007</v>
      </c>
      <c r="F2533" s="4">
        <f t="shared" si="390"/>
        <v>0.49189189189189192</v>
      </c>
      <c r="G2533" s="4">
        <f t="shared" si="391"/>
        <v>0.382966880044531</v>
      </c>
      <c r="H2533" s="4">
        <f t="shared" si="392"/>
        <v>0.382966880044531</v>
      </c>
      <c r="I2533" s="4">
        <f t="shared" si="393"/>
        <v>0.41500000000000004</v>
      </c>
      <c r="J2533">
        <f t="shared" si="395"/>
        <v>2</v>
      </c>
      <c r="K2533" t="str">
        <f>train!T2533</f>
        <v>no</v>
      </c>
      <c r="L2533">
        <f t="shared" si="396"/>
        <v>1.128143884114172</v>
      </c>
      <c r="M2533">
        <f t="shared" si="397"/>
        <v>0.84113607444400396</v>
      </c>
      <c r="N2533">
        <f t="shared" si="398"/>
        <v>0.84113607444400396</v>
      </c>
      <c r="O2533">
        <f t="shared" si="399"/>
        <v>0.84113607444400396</v>
      </c>
    </row>
    <row r="2534" spans="1:15">
      <c r="A2534">
        <f t="shared" si="394"/>
        <v>2533</v>
      </c>
      <c r="B2534">
        <f>train!G2534</f>
        <v>156.4</v>
      </c>
      <c r="C2534">
        <f>train!J2534</f>
        <v>130.4</v>
      </c>
      <c r="D2534">
        <f>train!M2534</f>
        <v>207.3</v>
      </c>
      <c r="E2534">
        <f>train!P2534</f>
        <v>7.3</v>
      </c>
      <c r="F2534" s="4">
        <f t="shared" si="390"/>
        <v>0.444950213371266</v>
      </c>
      <c r="G2534" s="4">
        <f t="shared" si="391"/>
        <v>0.36292791539103814</v>
      </c>
      <c r="H2534" s="4">
        <f t="shared" si="392"/>
        <v>0.36292791539103814</v>
      </c>
      <c r="I2534" s="4">
        <f t="shared" si="393"/>
        <v>0.36499999999999999</v>
      </c>
      <c r="J2534">
        <f t="shared" si="395"/>
        <v>2</v>
      </c>
      <c r="K2534" t="str">
        <f>train!T2534</f>
        <v>no</v>
      </c>
      <c r="L2534">
        <f t="shared" si="396"/>
        <v>1.128143884114172</v>
      </c>
      <c r="M2534">
        <f t="shared" si="397"/>
        <v>0.77112841726868298</v>
      </c>
      <c r="N2534">
        <f t="shared" si="398"/>
        <v>0.77112841726868298</v>
      </c>
      <c r="O2534">
        <f t="shared" si="399"/>
        <v>0.77112841726868298</v>
      </c>
    </row>
    <row r="2535" spans="1:15">
      <c r="A2535">
        <f t="shared" si="394"/>
        <v>2534</v>
      </c>
      <c r="B2535">
        <f>train!G2535</f>
        <v>128.1</v>
      </c>
      <c r="C2535">
        <f>train!J2535</f>
        <v>143.4</v>
      </c>
      <c r="D2535">
        <f>train!M2535</f>
        <v>191</v>
      </c>
      <c r="E2535">
        <f>train!P2535</f>
        <v>11.6</v>
      </c>
      <c r="F2535" s="4">
        <f t="shared" si="390"/>
        <v>0.36443812233285916</v>
      </c>
      <c r="G2535" s="4">
        <f t="shared" si="391"/>
        <v>0.39910937934873364</v>
      </c>
      <c r="H2535" s="4">
        <f t="shared" si="392"/>
        <v>0.39910937934873364</v>
      </c>
      <c r="I2535" s="4">
        <f t="shared" si="393"/>
        <v>0.57999999999999996</v>
      </c>
      <c r="J2535">
        <f t="shared" si="395"/>
        <v>2</v>
      </c>
      <c r="K2535" t="str">
        <f>train!T2535</f>
        <v>no</v>
      </c>
      <c r="L2535">
        <f t="shared" si="396"/>
        <v>1.128143884114172</v>
      </c>
      <c r="M2535">
        <f t="shared" si="397"/>
        <v>0.88757632819817966</v>
      </c>
      <c r="N2535">
        <f t="shared" si="398"/>
        <v>0.88757632819817966</v>
      </c>
      <c r="O2535">
        <f t="shared" si="399"/>
        <v>0.88757632819817966</v>
      </c>
    </row>
    <row r="2536" spans="1:15">
      <c r="A2536">
        <f t="shared" si="394"/>
        <v>2535</v>
      </c>
      <c r="B2536">
        <f>train!G2536</f>
        <v>227.9</v>
      </c>
      <c r="C2536">
        <f>train!J2536</f>
        <v>302.60000000000002</v>
      </c>
      <c r="D2536">
        <f>train!M2536</f>
        <v>191.5</v>
      </c>
      <c r="E2536">
        <f>train!P2536</f>
        <v>5.5</v>
      </c>
      <c r="F2536" s="4">
        <f t="shared" si="390"/>
        <v>0.64836415362731159</v>
      </c>
      <c r="G2536" s="4">
        <f t="shared" si="391"/>
        <v>0.84219315335374345</v>
      </c>
      <c r="H2536" s="4">
        <f t="shared" si="392"/>
        <v>0.84219315335374345</v>
      </c>
      <c r="I2536" s="4">
        <f t="shared" si="393"/>
        <v>0.27500000000000002</v>
      </c>
      <c r="J2536">
        <f t="shared" si="395"/>
        <v>1</v>
      </c>
      <c r="K2536" t="str">
        <f>train!T2536</f>
        <v>yes</v>
      </c>
      <c r="L2536">
        <f t="shared" si="396"/>
        <v>1.128143884114172</v>
      </c>
      <c r="M2536">
        <f t="shared" si="397"/>
        <v>1.3836833780965587</v>
      </c>
      <c r="N2536">
        <f t="shared" si="398"/>
        <v>1.3836833780965587</v>
      </c>
      <c r="O2536">
        <f t="shared" si="399"/>
        <v>1.3836833780965587</v>
      </c>
    </row>
    <row r="2537" spans="1:15">
      <c r="A2537">
        <f t="shared" si="394"/>
        <v>2536</v>
      </c>
      <c r="B2537">
        <f>train!G2537</f>
        <v>194.9</v>
      </c>
      <c r="C2537">
        <f>train!J2537</f>
        <v>191.6</v>
      </c>
      <c r="D2537">
        <f>train!M2537</f>
        <v>153</v>
      </c>
      <c r="E2537">
        <f>train!P2537</f>
        <v>13.2</v>
      </c>
      <c r="F2537" s="4">
        <f t="shared" si="390"/>
        <v>0.55448079658605975</v>
      </c>
      <c r="G2537" s="4">
        <f t="shared" si="391"/>
        <v>0.53325911494572775</v>
      </c>
      <c r="H2537" s="4">
        <f t="shared" si="392"/>
        <v>0.53325911494572775</v>
      </c>
      <c r="I2537" s="4">
        <f t="shared" si="393"/>
        <v>0.65999999999999992</v>
      </c>
      <c r="J2537">
        <f t="shared" si="395"/>
        <v>1</v>
      </c>
      <c r="K2537" t="str">
        <f>train!T2537</f>
        <v>no</v>
      </c>
      <c r="L2537">
        <f t="shared" si="396"/>
        <v>1.128143884114172</v>
      </c>
      <c r="M2537">
        <f t="shared" si="397"/>
        <v>1.1453294378160868</v>
      </c>
      <c r="N2537">
        <f t="shared" si="398"/>
        <v>1.1453294378160868</v>
      </c>
      <c r="O2537">
        <f t="shared" si="399"/>
        <v>1.1453294378160868</v>
      </c>
    </row>
    <row r="2538" spans="1:15">
      <c r="A2538">
        <f t="shared" si="394"/>
        <v>2537</v>
      </c>
      <c r="B2538">
        <f>train!G2538</f>
        <v>44.9</v>
      </c>
      <c r="C2538">
        <f>train!J2538</f>
        <v>134.19999999999999</v>
      </c>
      <c r="D2538">
        <f>train!M2538</f>
        <v>168.4</v>
      </c>
      <c r="E2538">
        <f>train!P2538</f>
        <v>13.3</v>
      </c>
      <c r="F2538" s="4">
        <f t="shared" si="390"/>
        <v>0.12773826458036983</v>
      </c>
      <c r="G2538" s="4">
        <f t="shared" si="391"/>
        <v>0.37350403562482598</v>
      </c>
      <c r="H2538" s="4">
        <f t="shared" si="392"/>
        <v>0.37350403562482598</v>
      </c>
      <c r="I2538" s="4">
        <f t="shared" si="393"/>
        <v>0.66500000000000004</v>
      </c>
      <c r="J2538">
        <f t="shared" si="395"/>
        <v>2</v>
      </c>
      <c r="K2538" t="str">
        <f>train!T2538</f>
        <v>no</v>
      </c>
      <c r="L2538">
        <f t="shared" si="396"/>
        <v>1.128143884114172</v>
      </c>
      <c r="M2538">
        <f t="shared" si="397"/>
        <v>0.85880882243609213</v>
      </c>
      <c r="N2538">
        <f t="shared" si="398"/>
        <v>0.85880882243609213</v>
      </c>
      <c r="O2538">
        <f t="shared" si="399"/>
        <v>0.85880882243609213</v>
      </c>
    </row>
    <row r="2539" spans="1:15">
      <c r="A2539">
        <f t="shared" si="394"/>
        <v>2538</v>
      </c>
      <c r="B2539">
        <f>train!G2539</f>
        <v>262.8</v>
      </c>
      <c r="C2539">
        <f>train!J2539</f>
        <v>215.8</v>
      </c>
      <c r="D2539">
        <f>train!M2539</f>
        <v>154.80000000000001</v>
      </c>
      <c r="E2539">
        <f>train!P2539</f>
        <v>7.8</v>
      </c>
      <c r="F2539" s="4">
        <f t="shared" si="390"/>
        <v>0.74765291607396878</v>
      </c>
      <c r="G2539" s="4">
        <f t="shared" si="391"/>
        <v>0.6006123016977456</v>
      </c>
      <c r="H2539" s="4">
        <f t="shared" si="392"/>
        <v>0.6006123016977456</v>
      </c>
      <c r="I2539" s="4">
        <f t="shared" si="393"/>
        <v>0.39</v>
      </c>
      <c r="J2539">
        <f t="shared" si="395"/>
        <v>1</v>
      </c>
      <c r="K2539" t="str">
        <f>train!T2539</f>
        <v>no</v>
      </c>
      <c r="L2539">
        <f t="shared" si="396"/>
        <v>1.128143884114172</v>
      </c>
      <c r="M2539">
        <f t="shared" si="397"/>
        <v>1.1968939622269119</v>
      </c>
      <c r="N2539">
        <f t="shared" si="398"/>
        <v>1.1968939622269119</v>
      </c>
      <c r="O2539">
        <f t="shared" si="399"/>
        <v>1.1968939622269119</v>
      </c>
    </row>
    <row r="2540" spans="1:15">
      <c r="A2540">
        <f t="shared" si="394"/>
        <v>2539</v>
      </c>
      <c r="B2540">
        <f>train!G2540</f>
        <v>211.2</v>
      </c>
      <c r="C2540">
        <f>train!J2540</f>
        <v>252.7</v>
      </c>
      <c r="D2540">
        <f>train!M2540</f>
        <v>225.8</v>
      </c>
      <c r="E2540">
        <f>train!P2540</f>
        <v>12.3</v>
      </c>
      <c r="F2540" s="4">
        <f t="shared" si="390"/>
        <v>0.60085348506401137</v>
      </c>
      <c r="G2540" s="4">
        <f t="shared" si="391"/>
        <v>0.70331199554689672</v>
      </c>
      <c r="H2540" s="4">
        <f t="shared" si="392"/>
        <v>0.70331199554689672</v>
      </c>
      <c r="I2540" s="4">
        <f t="shared" si="393"/>
        <v>0.61499999999999999</v>
      </c>
      <c r="J2540">
        <f t="shared" si="395"/>
        <v>1</v>
      </c>
      <c r="K2540" t="str">
        <f>train!T2540</f>
        <v>no</v>
      </c>
      <c r="L2540">
        <f t="shared" si="396"/>
        <v>1.128143884114172</v>
      </c>
      <c r="M2540">
        <f t="shared" si="397"/>
        <v>1.314741585511725</v>
      </c>
      <c r="N2540">
        <f t="shared" si="398"/>
        <v>1.314741585511725</v>
      </c>
      <c r="O2540">
        <f t="shared" si="399"/>
        <v>1.314741585511725</v>
      </c>
    </row>
    <row r="2541" spans="1:15">
      <c r="A2541">
        <f t="shared" si="394"/>
        <v>2540</v>
      </c>
      <c r="B2541">
        <f>train!G2541</f>
        <v>223.2</v>
      </c>
      <c r="C2541">
        <f>train!J2541</f>
        <v>127.5</v>
      </c>
      <c r="D2541">
        <f>train!M2541</f>
        <v>289.3</v>
      </c>
      <c r="E2541">
        <f>train!P2541</f>
        <v>14.5</v>
      </c>
      <c r="F2541" s="4">
        <f t="shared" si="390"/>
        <v>0.63499288762446648</v>
      </c>
      <c r="G2541" s="4">
        <f t="shared" si="391"/>
        <v>0.35485666573893682</v>
      </c>
      <c r="H2541" s="4">
        <f t="shared" si="392"/>
        <v>0.35485666573893682</v>
      </c>
      <c r="I2541" s="4">
        <f t="shared" si="393"/>
        <v>0.72499999999999998</v>
      </c>
      <c r="J2541">
        <f t="shared" si="395"/>
        <v>2</v>
      </c>
      <c r="K2541" t="str">
        <f>train!T2541</f>
        <v>no</v>
      </c>
      <c r="L2541">
        <f t="shared" si="396"/>
        <v>1.128143884114172</v>
      </c>
      <c r="M2541">
        <f t="shared" si="397"/>
        <v>1.0865944384968889</v>
      </c>
      <c r="N2541">
        <f t="shared" si="398"/>
        <v>1.0865944384968889</v>
      </c>
      <c r="O2541">
        <f t="shared" si="399"/>
        <v>1.0865944384968889</v>
      </c>
    </row>
    <row r="2542" spans="1:15">
      <c r="A2542">
        <f t="shared" si="394"/>
        <v>2541</v>
      </c>
      <c r="B2542">
        <f>train!G2542</f>
        <v>119</v>
      </c>
      <c r="C2542">
        <f>train!J2542</f>
        <v>187.5</v>
      </c>
      <c r="D2542">
        <f>train!M2542</f>
        <v>189.3</v>
      </c>
      <c r="E2542">
        <f>train!P2542</f>
        <v>11.5</v>
      </c>
      <c r="F2542" s="4">
        <f t="shared" si="390"/>
        <v>0.33854907539118068</v>
      </c>
      <c r="G2542" s="4">
        <f t="shared" si="391"/>
        <v>0.52184803785137768</v>
      </c>
      <c r="H2542" s="4">
        <f t="shared" si="392"/>
        <v>0.52184803785137768</v>
      </c>
      <c r="I2542" s="4">
        <f t="shared" si="393"/>
        <v>0.57499999999999996</v>
      </c>
      <c r="J2542">
        <f t="shared" si="395"/>
        <v>2</v>
      </c>
      <c r="K2542" t="str">
        <f>train!T2542</f>
        <v>no</v>
      </c>
      <c r="L2542">
        <f t="shared" si="396"/>
        <v>1.128143884114172</v>
      </c>
      <c r="M2542">
        <f t="shared" si="397"/>
        <v>0.99493277444603723</v>
      </c>
      <c r="N2542">
        <f t="shared" si="398"/>
        <v>0.99493277444603723</v>
      </c>
      <c r="O2542">
        <f t="shared" si="399"/>
        <v>0.99493277444603723</v>
      </c>
    </row>
    <row r="2543" spans="1:15">
      <c r="A2543">
        <f t="shared" si="394"/>
        <v>2542</v>
      </c>
      <c r="B2543">
        <f>train!G2543</f>
        <v>266.10000000000002</v>
      </c>
      <c r="C2543">
        <f>train!J2543</f>
        <v>225.2</v>
      </c>
      <c r="D2543">
        <f>train!M2543</f>
        <v>224.7</v>
      </c>
      <c r="E2543">
        <f>train!P2543</f>
        <v>8.9</v>
      </c>
      <c r="F2543" s="4">
        <f t="shared" si="390"/>
        <v>0.75704125177809389</v>
      </c>
      <c r="G2543" s="4">
        <f t="shared" si="391"/>
        <v>0.62677428332869467</v>
      </c>
      <c r="H2543" s="4">
        <f t="shared" si="392"/>
        <v>0.62677428332869467</v>
      </c>
      <c r="I2543" s="4">
        <f t="shared" si="393"/>
        <v>0.44500000000000001</v>
      </c>
      <c r="J2543">
        <f t="shared" si="395"/>
        <v>1</v>
      </c>
      <c r="K2543" t="str">
        <f>train!T2543</f>
        <v>yes</v>
      </c>
      <c r="L2543">
        <f t="shared" si="396"/>
        <v>1.128143884114172</v>
      </c>
      <c r="M2543">
        <f t="shared" si="397"/>
        <v>1.2477293221601153</v>
      </c>
      <c r="N2543">
        <f t="shared" si="398"/>
        <v>1.2477293221601153</v>
      </c>
      <c r="O2543">
        <f t="shared" si="399"/>
        <v>1.2477293221601153</v>
      </c>
    </row>
    <row r="2544" spans="1:15">
      <c r="A2544">
        <f t="shared" si="394"/>
        <v>2543</v>
      </c>
      <c r="B2544">
        <f>train!G2544</f>
        <v>170.5</v>
      </c>
      <c r="C2544">
        <f>train!J2544</f>
        <v>254.3</v>
      </c>
      <c r="D2544">
        <f>train!M2544</f>
        <v>197.3</v>
      </c>
      <c r="E2544">
        <f>train!P2544</f>
        <v>10.5</v>
      </c>
      <c r="F2544" s="4">
        <f t="shared" si="390"/>
        <v>0.48506401137980087</v>
      </c>
      <c r="G2544" s="4">
        <f t="shared" si="391"/>
        <v>0.70776509880322847</v>
      </c>
      <c r="H2544" s="4">
        <f t="shared" si="392"/>
        <v>0.70776509880322847</v>
      </c>
      <c r="I2544" s="4">
        <f t="shared" si="393"/>
        <v>0.52500000000000002</v>
      </c>
      <c r="J2544">
        <f t="shared" si="395"/>
        <v>1</v>
      </c>
      <c r="K2544" t="str">
        <f>train!T2544</f>
        <v>no</v>
      </c>
      <c r="L2544">
        <f t="shared" si="396"/>
        <v>1.128143884114172</v>
      </c>
      <c r="M2544">
        <f t="shared" si="397"/>
        <v>1.2299491718374997</v>
      </c>
      <c r="N2544">
        <f t="shared" si="398"/>
        <v>1.2299491718374997</v>
      </c>
      <c r="O2544">
        <f t="shared" si="399"/>
        <v>1.2299491718374997</v>
      </c>
    </row>
    <row r="2545" spans="1:15">
      <c r="A2545">
        <f t="shared" si="394"/>
        <v>2544</v>
      </c>
      <c r="B2545">
        <f>train!G2545</f>
        <v>178.5</v>
      </c>
      <c r="C2545">
        <f>train!J2545</f>
        <v>146.9</v>
      </c>
      <c r="D2545">
        <f>train!M2545</f>
        <v>217.1</v>
      </c>
      <c r="E2545">
        <f>train!P2545</f>
        <v>9.9</v>
      </c>
      <c r="F2545" s="4">
        <f t="shared" si="390"/>
        <v>0.50782361308677093</v>
      </c>
      <c r="G2545" s="4">
        <f t="shared" si="391"/>
        <v>0.40885054272195936</v>
      </c>
      <c r="H2545" s="4">
        <f t="shared" si="392"/>
        <v>0.40885054272195936</v>
      </c>
      <c r="I2545" s="4">
        <f t="shared" si="393"/>
        <v>0.495</v>
      </c>
      <c r="J2545">
        <f t="shared" si="395"/>
        <v>2</v>
      </c>
      <c r="K2545" t="str">
        <f>train!T2545</f>
        <v>no</v>
      </c>
      <c r="L2545">
        <f t="shared" si="396"/>
        <v>1.128143884114172</v>
      </c>
      <c r="M2545">
        <f t="shared" si="397"/>
        <v>0.91500128665296632</v>
      </c>
      <c r="N2545">
        <f t="shared" si="398"/>
        <v>0.91500128665296632</v>
      </c>
      <c r="O2545">
        <f t="shared" si="399"/>
        <v>0.91500128665296632</v>
      </c>
    </row>
    <row r="2546" spans="1:15">
      <c r="A2546">
        <f t="shared" si="394"/>
        <v>2545</v>
      </c>
      <c r="B2546">
        <f>train!G2546</f>
        <v>205.2</v>
      </c>
      <c r="C2546">
        <f>train!J2546</f>
        <v>154.80000000000001</v>
      </c>
      <c r="D2546">
        <f>train!M2546</f>
        <v>191.4</v>
      </c>
      <c r="E2546">
        <f>train!P2546</f>
        <v>14.1</v>
      </c>
      <c r="F2546" s="4">
        <f t="shared" si="390"/>
        <v>0.58378378378378371</v>
      </c>
      <c r="G2546" s="4">
        <f t="shared" si="391"/>
        <v>0.43083774005009745</v>
      </c>
      <c r="H2546" s="4">
        <f t="shared" si="392"/>
        <v>0.43083774005009745</v>
      </c>
      <c r="I2546" s="4">
        <f t="shared" si="393"/>
        <v>0.70499999999999996</v>
      </c>
      <c r="J2546">
        <f t="shared" si="395"/>
        <v>2</v>
      </c>
      <c r="K2546" t="str">
        <f>train!T2546</f>
        <v>no</v>
      </c>
      <c r="L2546">
        <f t="shared" si="396"/>
        <v>1.128143884114172</v>
      </c>
      <c r="M2546">
        <f t="shared" si="397"/>
        <v>1.0995775655731896</v>
      </c>
      <c r="N2546">
        <f t="shared" si="398"/>
        <v>1.0995775655731896</v>
      </c>
      <c r="O2546">
        <f t="shared" si="399"/>
        <v>1.0995775655731896</v>
      </c>
    </row>
    <row r="2547" spans="1:15">
      <c r="A2547">
        <f t="shared" si="394"/>
        <v>2546</v>
      </c>
      <c r="B2547">
        <f>train!G2547</f>
        <v>232.8</v>
      </c>
      <c r="C2547">
        <f>train!J2547</f>
        <v>183.5</v>
      </c>
      <c r="D2547">
        <f>train!M2547</f>
        <v>206.8</v>
      </c>
      <c r="E2547">
        <f>train!P2547</f>
        <v>13</v>
      </c>
      <c r="F2547" s="4">
        <f t="shared" si="390"/>
        <v>0.66230440967283077</v>
      </c>
      <c r="G2547" s="4">
        <f t="shared" si="391"/>
        <v>0.51071527971054831</v>
      </c>
      <c r="H2547" s="4">
        <f t="shared" si="392"/>
        <v>0.51071527971054831</v>
      </c>
      <c r="I2547" s="4">
        <f t="shared" si="393"/>
        <v>0.65</v>
      </c>
      <c r="J2547">
        <f t="shared" si="395"/>
        <v>1</v>
      </c>
      <c r="K2547" t="str">
        <f>train!T2547</f>
        <v>no</v>
      </c>
      <c r="L2547">
        <f t="shared" si="396"/>
        <v>1.128143884114172</v>
      </c>
      <c r="M2547">
        <f t="shared" si="397"/>
        <v>1.17592828222291</v>
      </c>
      <c r="N2547">
        <f t="shared" si="398"/>
        <v>1.17592828222291</v>
      </c>
      <c r="O2547">
        <f t="shared" si="399"/>
        <v>1.17592828222291</v>
      </c>
    </row>
    <row r="2548" spans="1:15">
      <c r="A2548">
        <f t="shared" si="394"/>
        <v>2547</v>
      </c>
      <c r="B2548">
        <f>train!G2548</f>
        <v>239.9</v>
      </c>
      <c r="C2548">
        <f>train!J2548</f>
        <v>253.8</v>
      </c>
      <c r="D2548">
        <f>train!M2548</f>
        <v>128.69999999999999</v>
      </c>
      <c r="E2548">
        <f>train!P2548</f>
        <v>6.7</v>
      </c>
      <c r="F2548" s="4">
        <f t="shared" si="390"/>
        <v>0.6825035561877667</v>
      </c>
      <c r="G2548" s="4">
        <f t="shared" si="391"/>
        <v>0.70637350403562482</v>
      </c>
      <c r="H2548" s="4">
        <f t="shared" si="392"/>
        <v>0.70637350403562482</v>
      </c>
      <c r="I2548" s="4">
        <f t="shared" si="393"/>
        <v>0.33500000000000002</v>
      </c>
      <c r="J2548">
        <f t="shared" si="395"/>
        <v>1</v>
      </c>
      <c r="K2548" t="str">
        <f>train!T2548</f>
        <v>no</v>
      </c>
      <c r="L2548">
        <f t="shared" si="396"/>
        <v>1.128143884114172</v>
      </c>
      <c r="M2548">
        <f t="shared" si="397"/>
        <v>1.2553737127310265</v>
      </c>
      <c r="N2548">
        <f t="shared" si="398"/>
        <v>1.2553737127310265</v>
      </c>
      <c r="O2548">
        <f t="shared" si="399"/>
        <v>1.2553737127310265</v>
      </c>
    </row>
    <row r="2549" spans="1:15">
      <c r="A2549">
        <f t="shared" si="394"/>
        <v>2548</v>
      </c>
      <c r="B2549">
        <f>train!G2549</f>
        <v>55.6</v>
      </c>
      <c r="C2549">
        <f>train!J2549</f>
        <v>288.7</v>
      </c>
      <c r="D2549">
        <f>train!M2549</f>
        <v>111.2</v>
      </c>
      <c r="E2549">
        <f>train!P2549</f>
        <v>12.1</v>
      </c>
      <c r="F2549" s="4">
        <f t="shared" si="390"/>
        <v>0.1581792318634424</v>
      </c>
      <c r="G2549" s="4">
        <f t="shared" si="391"/>
        <v>0.80350681881436115</v>
      </c>
      <c r="H2549" s="4">
        <f t="shared" si="392"/>
        <v>0.80350681881436115</v>
      </c>
      <c r="I2549" s="4">
        <f t="shared" si="393"/>
        <v>0.60499999999999998</v>
      </c>
      <c r="J2549">
        <f t="shared" si="395"/>
        <v>1</v>
      </c>
      <c r="K2549" t="str">
        <f>train!T2549</f>
        <v>no</v>
      </c>
      <c r="L2549">
        <f t="shared" si="396"/>
        <v>1.128143884114172</v>
      </c>
      <c r="M2549">
        <f t="shared" si="397"/>
        <v>1.2970320293482571</v>
      </c>
      <c r="N2549">
        <f t="shared" si="398"/>
        <v>1.2970320293482571</v>
      </c>
      <c r="O2549">
        <f t="shared" si="399"/>
        <v>1.2970320293482571</v>
      </c>
    </row>
    <row r="2550" spans="1:15">
      <c r="A2550">
        <f t="shared" si="394"/>
        <v>2549</v>
      </c>
      <c r="B2550">
        <f>train!G2550</f>
        <v>109.8</v>
      </c>
      <c r="C2550">
        <f>train!J2550</f>
        <v>189.6</v>
      </c>
      <c r="D2550">
        <f>train!M2550</f>
        <v>206.7</v>
      </c>
      <c r="E2550">
        <f>train!P2550</f>
        <v>11.1</v>
      </c>
      <c r="F2550" s="4">
        <f t="shared" si="390"/>
        <v>0.31237553342816499</v>
      </c>
      <c r="G2550" s="4">
        <f t="shared" si="391"/>
        <v>0.52769273587531307</v>
      </c>
      <c r="H2550" s="4">
        <f t="shared" si="392"/>
        <v>0.52769273587531307</v>
      </c>
      <c r="I2550" s="4">
        <f t="shared" si="393"/>
        <v>0.55499999999999994</v>
      </c>
      <c r="J2550">
        <f t="shared" si="395"/>
        <v>2</v>
      </c>
      <c r="K2550" t="str">
        <f>train!T2550</f>
        <v>no</v>
      </c>
      <c r="L2550">
        <f t="shared" si="396"/>
        <v>1.128143884114172</v>
      </c>
      <c r="M2550">
        <f t="shared" si="397"/>
        <v>0.98108242307956794</v>
      </c>
      <c r="N2550">
        <f t="shared" si="398"/>
        <v>0.98108242307956794</v>
      </c>
      <c r="O2550">
        <f t="shared" si="399"/>
        <v>0.98108242307956794</v>
      </c>
    </row>
    <row r="2551" spans="1:15">
      <c r="A2551">
        <f t="shared" si="394"/>
        <v>2550</v>
      </c>
      <c r="B2551">
        <f>train!G2551</f>
        <v>196.1</v>
      </c>
      <c r="C2551">
        <f>train!J2551</f>
        <v>185.5</v>
      </c>
      <c r="D2551">
        <f>train!M2551</f>
        <v>250</v>
      </c>
      <c r="E2551">
        <f>train!P2551</f>
        <v>5.2</v>
      </c>
      <c r="F2551" s="4">
        <f t="shared" si="390"/>
        <v>0.55789473684210522</v>
      </c>
      <c r="G2551" s="4">
        <f t="shared" si="391"/>
        <v>0.51628165878096299</v>
      </c>
      <c r="H2551" s="4">
        <f t="shared" si="392"/>
        <v>0.51628165878096299</v>
      </c>
      <c r="I2551" s="4">
        <f t="shared" si="393"/>
        <v>0.26</v>
      </c>
      <c r="J2551">
        <f t="shared" si="395"/>
        <v>2</v>
      </c>
      <c r="K2551" t="str">
        <f>train!T2551</f>
        <v>no</v>
      </c>
      <c r="L2551">
        <f t="shared" si="396"/>
        <v>1.128143884114172</v>
      </c>
      <c r="M2551">
        <f t="shared" si="397"/>
        <v>0.9549555171752071</v>
      </c>
      <c r="N2551">
        <f t="shared" si="398"/>
        <v>0.9549555171752071</v>
      </c>
      <c r="O2551">
        <f t="shared" si="399"/>
        <v>0.9549555171752071</v>
      </c>
    </row>
    <row r="2552" spans="1:15">
      <c r="A2552">
        <f t="shared" si="394"/>
        <v>2551</v>
      </c>
      <c r="B2552">
        <f>train!G2552</f>
        <v>166.8</v>
      </c>
      <c r="C2552">
        <f>train!J2552</f>
        <v>143.5</v>
      </c>
      <c r="D2552">
        <f>train!M2552</f>
        <v>210.7</v>
      </c>
      <c r="E2552">
        <f>train!P2552</f>
        <v>11.8</v>
      </c>
      <c r="F2552" s="4">
        <f t="shared" si="390"/>
        <v>0.47453769559032721</v>
      </c>
      <c r="G2552" s="4">
        <f t="shared" si="391"/>
        <v>0.39938769830225435</v>
      </c>
      <c r="H2552" s="4">
        <f t="shared" si="392"/>
        <v>0.39938769830225435</v>
      </c>
      <c r="I2552" s="4">
        <f t="shared" si="393"/>
        <v>0.59000000000000008</v>
      </c>
      <c r="J2552">
        <f t="shared" si="395"/>
        <v>2</v>
      </c>
      <c r="K2552" t="str">
        <f>train!T2552</f>
        <v>no</v>
      </c>
      <c r="L2552">
        <f t="shared" si="396"/>
        <v>1.128143884114172</v>
      </c>
      <c r="M2552">
        <f t="shared" si="397"/>
        <v>0.94462007793955094</v>
      </c>
      <c r="N2552">
        <f t="shared" si="398"/>
        <v>0.94462007793955094</v>
      </c>
      <c r="O2552">
        <f t="shared" si="399"/>
        <v>0.94462007793955094</v>
      </c>
    </row>
    <row r="2553" spans="1:15">
      <c r="A2553">
        <f t="shared" si="394"/>
        <v>2552</v>
      </c>
      <c r="B2553">
        <f>train!G2553</f>
        <v>242.8</v>
      </c>
      <c r="C2553">
        <f>train!J2553</f>
        <v>234.1</v>
      </c>
      <c r="D2553">
        <f>train!M2553</f>
        <v>211.5</v>
      </c>
      <c r="E2553">
        <f>train!P2553</f>
        <v>6</v>
      </c>
      <c r="F2553" s="4">
        <f t="shared" si="390"/>
        <v>0.69075391180654344</v>
      </c>
      <c r="G2553" s="4">
        <f t="shared" si="391"/>
        <v>0.65154467019203999</v>
      </c>
      <c r="H2553" s="4">
        <f t="shared" si="392"/>
        <v>0.65154467019203999</v>
      </c>
      <c r="I2553" s="4">
        <f t="shared" si="393"/>
        <v>0.3</v>
      </c>
      <c r="J2553">
        <f t="shared" si="395"/>
        <v>1</v>
      </c>
      <c r="K2553" t="str">
        <f>train!T2553</f>
        <v>no</v>
      </c>
      <c r="L2553">
        <f t="shared" si="396"/>
        <v>1.128143884114172</v>
      </c>
      <c r="M2553">
        <f t="shared" si="397"/>
        <v>1.1900260002148484</v>
      </c>
      <c r="N2553">
        <f t="shared" si="398"/>
        <v>1.1900260002148484</v>
      </c>
      <c r="O2553">
        <f t="shared" si="399"/>
        <v>1.1900260002148484</v>
      </c>
    </row>
    <row r="2554" spans="1:15">
      <c r="A2554">
        <f t="shared" si="394"/>
        <v>2553</v>
      </c>
      <c r="B2554">
        <f>train!G2554</f>
        <v>266.7</v>
      </c>
      <c r="C2554">
        <f>train!J2554</f>
        <v>158.19999999999999</v>
      </c>
      <c r="D2554">
        <f>train!M2554</f>
        <v>287.7</v>
      </c>
      <c r="E2554">
        <f>train!P2554</f>
        <v>13.8</v>
      </c>
      <c r="F2554" s="4">
        <f t="shared" si="390"/>
        <v>0.75874822190611657</v>
      </c>
      <c r="G2554" s="4">
        <f t="shared" si="391"/>
        <v>0.44030058446980236</v>
      </c>
      <c r="H2554" s="4">
        <f t="shared" si="392"/>
        <v>0.44030058446980236</v>
      </c>
      <c r="I2554" s="4">
        <f t="shared" si="393"/>
        <v>0.69000000000000006</v>
      </c>
      <c r="J2554">
        <f t="shared" si="395"/>
        <v>1</v>
      </c>
      <c r="K2554" t="str">
        <f>train!T2554</f>
        <v>yes</v>
      </c>
      <c r="L2554">
        <f t="shared" si="396"/>
        <v>1.128143884114172</v>
      </c>
      <c r="M2554">
        <f t="shared" si="397"/>
        <v>1.1998033478927257</v>
      </c>
      <c r="N2554">
        <f t="shared" si="398"/>
        <v>1.1998033478927257</v>
      </c>
      <c r="O2554">
        <f t="shared" si="399"/>
        <v>1.1998033478927257</v>
      </c>
    </row>
    <row r="2555" spans="1:15">
      <c r="A2555">
        <f t="shared" si="394"/>
        <v>2554</v>
      </c>
      <c r="B2555">
        <f>train!G2555</f>
        <v>182</v>
      </c>
      <c r="C2555">
        <f>train!J2555</f>
        <v>216.1</v>
      </c>
      <c r="D2555">
        <f>train!M2555</f>
        <v>156.9</v>
      </c>
      <c r="E2555">
        <f>train!P2555</f>
        <v>9.8000000000000007</v>
      </c>
      <c r="F2555" s="4">
        <f t="shared" si="390"/>
        <v>0.51778093883357046</v>
      </c>
      <c r="G2555" s="4">
        <f t="shared" si="391"/>
        <v>0.60144725855830783</v>
      </c>
      <c r="H2555" s="4">
        <f t="shared" si="392"/>
        <v>0.60144725855830783</v>
      </c>
      <c r="I2555" s="4">
        <f t="shared" si="393"/>
        <v>0.49000000000000005</v>
      </c>
      <c r="J2555">
        <f t="shared" si="395"/>
        <v>2</v>
      </c>
      <c r="K2555" t="str">
        <f>train!T2555</f>
        <v>no</v>
      </c>
      <c r="L2555">
        <f t="shared" si="396"/>
        <v>1.128143884114172</v>
      </c>
      <c r="M2555">
        <f t="shared" si="397"/>
        <v>1.1098084115170428</v>
      </c>
      <c r="N2555">
        <f t="shared" si="398"/>
        <v>1.1098084115170428</v>
      </c>
      <c r="O2555">
        <f t="shared" si="399"/>
        <v>1.1098084115170428</v>
      </c>
    </row>
    <row r="2556" spans="1:15">
      <c r="A2556">
        <f t="shared" si="394"/>
        <v>2555</v>
      </c>
      <c r="B2556">
        <f>train!G2556</f>
        <v>85.9</v>
      </c>
      <c r="C2556">
        <f>train!J2556</f>
        <v>193.9</v>
      </c>
      <c r="D2556">
        <f>train!M2556</f>
        <v>231.5</v>
      </c>
      <c r="E2556">
        <f>train!P2556</f>
        <v>10.1</v>
      </c>
      <c r="F2556" s="4">
        <f t="shared" si="390"/>
        <v>0.24438122332859177</v>
      </c>
      <c r="G2556" s="4">
        <f t="shared" si="391"/>
        <v>0.53966045087670467</v>
      </c>
      <c r="H2556" s="4">
        <f t="shared" si="392"/>
        <v>0.53966045087670467</v>
      </c>
      <c r="I2556" s="4">
        <f t="shared" si="393"/>
        <v>0.505</v>
      </c>
      <c r="J2556">
        <f t="shared" si="395"/>
        <v>2</v>
      </c>
      <c r="K2556" t="str">
        <f>train!T2556</f>
        <v>no</v>
      </c>
      <c r="L2556">
        <f t="shared" si="396"/>
        <v>1.128143884114172</v>
      </c>
      <c r="M2556">
        <f t="shared" si="397"/>
        <v>0.9472138020512979</v>
      </c>
      <c r="N2556">
        <f t="shared" si="398"/>
        <v>0.9472138020512979</v>
      </c>
      <c r="O2556">
        <f t="shared" si="399"/>
        <v>0.9472138020512979</v>
      </c>
    </row>
    <row r="2557" spans="1:15">
      <c r="A2557">
        <f t="shared" si="394"/>
        <v>2556</v>
      </c>
      <c r="B2557">
        <f>train!G2557</f>
        <v>146.6</v>
      </c>
      <c r="C2557">
        <f>train!J2557</f>
        <v>114.8</v>
      </c>
      <c r="D2557">
        <f>train!M2557</f>
        <v>220.4</v>
      </c>
      <c r="E2557">
        <f>train!P2557</f>
        <v>2.9</v>
      </c>
      <c r="F2557" s="4">
        <f t="shared" si="390"/>
        <v>0.41706970128022758</v>
      </c>
      <c r="G2557" s="4">
        <f t="shared" si="391"/>
        <v>0.31951015864180349</v>
      </c>
      <c r="H2557" s="4">
        <f t="shared" si="392"/>
        <v>0.31951015864180349</v>
      </c>
      <c r="I2557" s="4">
        <f t="shared" si="393"/>
        <v>0.14499999999999999</v>
      </c>
      <c r="J2557">
        <f t="shared" si="395"/>
        <v>2</v>
      </c>
      <c r="K2557" t="str">
        <f>train!T2557</f>
        <v>no</v>
      </c>
      <c r="L2557">
        <f t="shared" si="396"/>
        <v>1.128143884114172</v>
      </c>
      <c r="M2557">
        <f t="shared" si="397"/>
        <v>0.63177972322368747</v>
      </c>
      <c r="N2557">
        <f t="shared" si="398"/>
        <v>0.63177972322368747</v>
      </c>
      <c r="O2557">
        <f t="shared" si="399"/>
        <v>0.63177972322368747</v>
      </c>
    </row>
    <row r="2558" spans="1:15">
      <c r="A2558">
        <f t="shared" si="394"/>
        <v>2557</v>
      </c>
      <c r="B2558">
        <f>train!G2558</f>
        <v>110.5</v>
      </c>
      <c r="C2558">
        <f>train!J2558</f>
        <v>208.3</v>
      </c>
      <c r="D2558">
        <f>train!M2558</f>
        <v>87.4</v>
      </c>
      <c r="E2558">
        <f>train!P2558</f>
        <v>13.9</v>
      </c>
      <c r="F2558" s="4">
        <f t="shared" si="390"/>
        <v>0.31436699857752487</v>
      </c>
      <c r="G2558" s="4">
        <f t="shared" si="391"/>
        <v>0.5797383801836905</v>
      </c>
      <c r="H2558" s="4">
        <f t="shared" si="392"/>
        <v>0.5797383801836905</v>
      </c>
      <c r="I2558" s="4">
        <f t="shared" si="393"/>
        <v>0.69500000000000006</v>
      </c>
      <c r="J2558">
        <f t="shared" si="395"/>
        <v>2</v>
      </c>
      <c r="K2558" t="str">
        <f>train!T2558</f>
        <v>yes</v>
      </c>
      <c r="L2558">
        <f t="shared" si="396"/>
        <v>1.128143884114172</v>
      </c>
      <c r="M2558">
        <f t="shared" si="397"/>
        <v>1.1198414123038405</v>
      </c>
      <c r="N2558">
        <f t="shared" si="398"/>
        <v>1.1198414123038405</v>
      </c>
      <c r="O2558">
        <f t="shared" si="399"/>
        <v>1.1198414123038405</v>
      </c>
    </row>
    <row r="2559" spans="1:15">
      <c r="A2559">
        <f t="shared" si="394"/>
        <v>2558</v>
      </c>
      <c r="B2559">
        <f>train!G2559</f>
        <v>118.6</v>
      </c>
      <c r="C2559">
        <f>train!J2559</f>
        <v>199.6</v>
      </c>
      <c r="D2559">
        <f>train!M2559</f>
        <v>53.3</v>
      </c>
      <c r="E2559">
        <f>train!P2559</f>
        <v>11.5</v>
      </c>
      <c r="F2559" s="4">
        <f t="shared" si="390"/>
        <v>0.33741109530583213</v>
      </c>
      <c r="G2559" s="4">
        <f t="shared" si="391"/>
        <v>0.5555246312273866</v>
      </c>
      <c r="H2559" s="4">
        <f t="shared" si="392"/>
        <v>0.5555246312273866</v>
      </c>
      <c r="I2559" s="4">
        <f t="shared" si="393"/>
        <v>0.57499999999999996</v>
      </c>
      <c r="J2559">
        <f t="shared" si="395"/>
        <v>2</v>
      </c>
      <c r="K2559" t="str">
        <f>train!T2559</f>
        <v>no</v>
      </c>
      <c r="L2559">
        <f t="shared" si="396"/>
        <v>1.128143884114172</v>
      </c>
      <c r="M2559">
        <f t="shared" si="397"/>
        <v>1.0303817152085577</v>
      </c>
      <c r="N2559">
        <f t="shared" si="398"/>
        <v>1.0303817152085577</v>
      </c>
      <c r="O2559">
        <f t="shared" si="399"/>
        <v>1.0303817152085577</v>
      </c>
    </row>
    <row r="2560" spans="1:15">
      <c r="A2560">
        <f t="shared" si="394"/>
        <v>2559</v>
      </c>
      <c r="B2560">
        <f>train!G2560</f>
        <v>197.6</v>
      </c>
      <c r="C2560">
        <f>train!J2560</f>
        <v>80</v>
      </c>
      <c r="D2560">
        <f>train!M2560</f>
        <v>120.8</v>
      </c>
      <c r="E2560">
        <f>train!P2560</f>
        <v>15.6</v>
      </c>
      <c r="F2560" s="4">
        <f t="shared" si="390"/>
        <v>0.56216216216216219</v>
      </c>
      <c r="G2560" s="4">
        <f t="shared" si="391"/>
        <v>0.22265516281658781</v>
      </c>
      <c r="H2560" s="4">
        <f t="shared" si="392"/>
        <v>0.22265516281658781</v>
      </c>
      <c r="I2560" s="4">
        <f t="shared" si="393"/>
        <v>0.78</v>
      </c>
      <c r="J2560">
        <f t="shared" si="395"/>
        <v>2</v>
      </c>
      <c r="K2560" t="str">
        <f>train!T2560</f>
        <v>no</v>
      </c>
      <c r="L2560">
        <f t="shared" si="396"/>
        <v>1.128143884114172</v>
      </c>
      <c r="M2560">
        <f t="shared" si="397"/>
        <v>1.0117197930378745</v>
      </c>
      <c r="N2560">
        <f t="shared" si="398"/>
        <v>1.0117197930378745</v>
      </c>
      <c r="O2560">
        <f t="shared" si="399"/>
        <v>1.0117197930378745</v>
      </c>
    </row>
    <row r="2561" spans="1:15">
      <c r="A2561">
        <f t="shared" si="394"/>
        <v>2560</v>
      </c>
      <c r="B2561">
        <f>train!G2561</f>
        <v>210.3</v>
      </c>
      <c r="C2561">
        <f>train!J2561</f>
        <v>192.2</v>
      </c>
      <c r="D2561">
        <f>train!M2561</f>
        <v>246.1</v>
      </c>
      <c r="E2561">
        <f>train!P2561</f>
        <v>10.8</v>
      </c>
      <c r="F2561" s="4">
        <f t="shared" si="390"/>
        <v>0.5982930298719773</v>
      </c>
      <c r="G2561" s="4">
        <f t="shared" si="391"/>
        <v>0.53492902866685221</v>
      </c>
      <c r="H2561" s="4">
        <f t="shared" si="392"/>
        <v>0.53492902866685221</v>
      </c>
      <c r="I2561" s="4">
        <f t="shared" si="393"/>
        <v>0.54</v>
      </c>
      <c r="J2561">
        <f t="shared" si="395"/>
        <v>2</v>
      </c>
      <c r="K2561" t="str">
        <f>train!T2561</f>
        <v>no</v>
      </c>
      <c r="L2561">
        <f t="shared" si="396"/>
        <v>1.128143884114172</v>
      </c>
      <c r="M2561">
        <f t="shared" si="397"/>
        <v>1.1053744528503973</v>
      </c>
      <c r="N2561">
        <f t="shared" si="398"/>
        <v>1.1053744528503973</v>
      </c>
      <c r="O2561">
        <f t="shared" si="399"/>
        <v>1.1053744528503973</v>
      </c>
    </row>
    <row r="2562" spans="1:15">
      <c r="A2562">
        <f t="shared" si="394"/>
        <v>2561</v>
      </c>
      <c r="B2562">
        <f>train!G2562</f>
        <v>220.3</v>
      </c>
      <c r="C2562">
        <f>train!J2562</f>
        <v>285.8</v>
      </c>
      <c r="D2562">
        <f>train!M2562</f>
        <v>203</v>
      </c>
      <c r="E2562">
        <f>train!P2562</f>
        <v>9.4</v>
      </c>
      <c r="F2562" s="4">
        <f t="shared" ref="F2562:F2625" si="400">(B2562-$W$3)/($W$2-$W$3)</f>
        <v>0.62674253200568997</v>
      </c>
      <c r="G2562" s="4">
        <f t="shared" ref="G2562:G2625" si="401">(C2562-$W$5)/($W$4-$W$5)</f>
        <v>0.79543556916225999</v>
      </c>
      <c r="H2562" s="4">
        <f t="shared" ref="H2562:H2625" si="402">(C2562-$W$5)/($W$4-$W$5)</f>
        <v>0.79543556916225999</v>
      </c>
      <c r="I2562" s="4">
        <f t="shared" ref="I2562:I2625" si="403">(E2562-$W$9)/($W$8-$W$9)</f>
        <v>0.47000000000000003</v>
      </c>
      <c r="J2562">
        <f t="shared" si="395"/>
        <v>1</v>
      </c>
      <c r="K2562" t="str">
        <f>train!T2562</f>
        <v>no</v>
      </c>
      <c r="L2562">
        <f t="shared" si="396"/>
        <v>1.128143884114172</v>
      </c>
      <c r="M2562">
        <f t="shared" si="397"/>
        <v>1.3708178911882791</v>
      </c>
      <c r="N2562">
        <f t="shared" si="398"/>
        <v>1.3708178911882791</v>
      </c>
      <c r="O2562">
        <f t="shared" si="399"/>
        <v>1.3708178911882791</v>
      </c>
    </row>
    <row r="2563" spans="1:15">
      <c r="A2563">
        <f t="shared" ref="A2563:A2626" si="404">ROW()-1</f>
        <v>2562</v>
      </c>
      <c r="B2563">
        <f>train!G2563</f>
        <v>161.69999999999999</v>
      </c>
      <c r="C2563">
        <f>train!J2563</f>
        <v>207.6</v>
      </c>
      <c r="D2563">
        <f>train!M2563</f>
        <v>205.7</v>
      </c>
      <c r="E2563">
        <f>train!P2563</f>
        <v>9.1999999999999993</v>
      </c>
      <c r="F2563" s="4">
        <f t="shared" si="400"/>
        <v>0.46002844950213367</v>
      </c>
      <c r="G2563" s="4">
        <f t="shared" si="401"/>
        <v>0.57779014750904534</v>
      </c>
      <c r="H2563" s="4">
        <f t="shared" si="402"/>
        <v>0.57779014750904534</v>
      </c>
      <c r="I2563" s="4">
        <f t="shared" si="403"/>
        <v>0.45999999999999996</v>
      </c>
      <c r="J2563">
        <f t="shared" ref="J2563:J2626" si="405">MATCH(MIN(L2563:O2563),L2563:O2563,0)</f>
        <v>2</v>
      </c>
      <c r="K2563" t="str">
        <f>train!T2563</f>
        <v>no</v>
      </c>
      <c r="L2563">
        <f t="shared" ref="L2563:L2626" si="406">SQRT(($F$2-$Z$3)^2+($G$2-$AA$3)^2+($H$2-$AB$3)^2+($I$2-$AC$3)^2)</f>
        <v>1.128143884114172</v>
      </c>
      <c r="M2563">
        <f t="shared" ref="M2563:M2626" si="407">SQRT((F2563-$Z$4)^2+(G2563-$AA$4)^2+(H2563-$AB$4)^2+(I2563-$AC$4)^2)</f>
        <v>1.0444659321722207</v>
      </c>
      <c r="N2563">
        <f t="shared" ref="N2563:N2626" si="408">SQRT((F2563-$Z$5)^2+(G2563-$AA$5)^2+(H2563-$AB$5)^2+(I2563-$AC$5)^2)</f>
        <v>1.0444659321722207</v>
      </c>
      <c r="O2563">
        <f t="shared" ref="O2563:O2626" si="409">SQRT((F2563-$Z$6)^2+(G2563-$AA$6)^2+(H2563-$AB$6)^2+(I2563-$AC$6)^2)</f>
        <v>1.0444659321722207</v>
      </c>
    </row>
    <row r="2564" spans="1:15">
      <c r="A2564">
        <f t="shared" si="404"/>
        <v>2563</v>
      </c>
      <c r="B2564">
        <f>train!G2564</f>
        <v>146.69999999999999</v>
      </c>
      <c r="C2564">
        <f>train!J2564</f>
        <v>148.30000000000001</v>
      </c>
      <c r="D2564">
        <f>train!M2564</f>
        <v>238.6</v>
      </c>
      <c r="E2564">
        <f>train!P2564</f>
        <v>12.5</v>
      </c>
      <c r="F2564" s="4">
        <f t="shared" si="400"/>
        <v>0.41735419630156467</v>
      </c>
      <c r="G2564" s="4">
        <f t="shared" si="401"/>
        <v>0.41274700807124964</v>
      </c>
      <c r="H2564" s="4">
        <f t="shared" si="402"/>
        <v>0.41274700807124964</v>
      </c>
      <c r="I2564" s="4">
        <f t="shared" si="403"/>
        <v>0.625</v>
      </c>
      <c r="J2564">
        <f t="shared" si="405"/>
        <v>2</v>
      </c>
      <c r="K2564" t="str">
        <f>train!T2564</f>
        <v>no</v>
      </c>
      <c r="L2564">
        <f t="shared" si="406"/>
        <v>1.128143884114172</v>
      </c>
      <c r="M2564">
        <f t="shared" si="407"/>
        <v>0.95159324845968796</v>
      </c>
      <c r="N2564">
        <f t="shared" si="408"/>
        <v>0.95159324845968796</v>
      </c>
      <c r="O2564">
        <f t="shared" si="409"/>
        <v>0.95159324845968796</v>
      </c>
    </row>
    <row r="2565" spans="1:15">
      <c r="A2565">
        <f t="shared" si="404"/>
        <v>2564</v>
      </c>
      <c r="B2565">
        <f>train!G2565</f>
        <v>109.4</v>
      </c>
      <c r="C2565">
        <f>train!J2565</f>
        <v>101.3</v>
      </c>
      <c r="D2565">
        <f>train!M2565</f>
        <v>167.3</v>
      </c>
      <c r="E2565">
        <f>train!P2565</f>
        <v>7.8</v>
      </c>
      <c r="F2565" s="4">
        <f t="shared" si="400"/>
        <v>0.3112375533428165</v>
      </c>
      <c r="G2565" s="4">
        <f t="shared" si="401"/>
        <v>0.28193709991650429</v>
      </c>
      <c r="H2565" s="4">
        <f t="shared" si="402"/>
        <v>0.28193709991650429</v>
      </c>
      <c r="I2565" s="4">
        <f t="shared" si="403"/>
        <v>0.39</v>
      </c>
      <c r="J2565">
        <f t="shared" si="405"/>
        <v>2</v>
      </c>
      <c r="K2565" t="str">
        <f>train!T2565</f>
        <v>no</v>
      </c>
      <c r="L2565">
        <f t="shared" si="406"/>
        <v>1.128143884114172</v>
      </c>
      <c r="M2565">
        <f t="shared" si="407"/>
        <v>0.63870640456275407</v>
      </c>
      <c r="N2565">
        <f t="shared" si="408"/>
        <v>0.63870640456275407</v>
      </c>
      <c r="O2565">
        <f t="shared" si="409"/>
        <v>0.63870640456275407</v>
      </c>
    </row>
    <row r="2566" spans="1:15">
      <c r="A2566">
        <f t="shared" si="404"/>
        <v>2565</v>
      </c>
      <c r="B2566">
        <f>train!G2566</f>
        <v>144.1</v>
      </c>
      <c r="C2566">
        <f>train!J2566</f>
        <v>249.8</v>
      </c>
      <c r="D2566">
        <f>train!M2566</f>
        <v>211.4</v>
      </c>
      <c r="E2566">
        <f>train!P2566</f>
        <v>13.6</v>
      </c>
      <c r="F2566" s="4">
        <f t="shared" si="400"/>
        <v>0.40995732574679944</v>
      </c>
      <c r="G2566" s="4">
        <f t="shared" si="401"/>
        <v>0.69524074589479545</v>
      </c>
      <c r="H2566" s="4">
        <f t="shared" si="402"/>
        <v>0.69524074589479545</v>
      </c>
      <c r="I2566" s="4">
        <f t="shared" si="403"/>
        <v>0.67999999999999994</v>
      </c>
      <c r="J2566">
        <f t="shared" si="405"/>
        <v>1</v>
      </c>
      <c r="K2566" t="str">
        <f>train!T2566</f>
        <v>no</v>
      </c>
      <c r="L2566">
        <f t="shared" si="406"/>
        <v>1.128143884114172</v>
      </c>
      <c r="M2566">
        <f t="shared" si="407"/>
        <v>1.2637976097612189</v>
      </c>
      <c r="N2566">
        <f t="shared" si="408"/>
        <v>1.2637976097612189</v>
      </c>
      <c r="O2566">
        <f t="shared" si="409"/>
        <v>1.2637976097612189</v>
      </c>
    </row>
    <row r="2567" spans="1:15">
      <c r="A2567">
        <f t="shared" si="404"/>
        <v>2566</v>
      </c>
      <c r="B2567">
        <f>train!G2567</f>
        <v>248.9</v>
      </c>
      <c r="C2567">
        <f>train!J2567</f>
        <v>170.8</v>
      </c>
      <c r="D2567">
        <f>train!M2567</f>
        <v>104.5</v>
      </c>
      <c r="E2567">
        <f>train!P2567</f>
        <v>11.2</v>
      </c>
      <c r="F2567" s="4">
        <f t="shared" si="400"/>
        <v>0.70810810810810809</v>
      </c>
      <c r="G2567" s="4">
        <f t="shared" si="401"/>
        <v>0.47536877261341498</v>
      </c>
      <c r="H2567" s="4">
        <f t="shared" si="402"/>
        <v>0.47536877261341498</v>
      </c>
      <c r="I2567" s="4">
        <f t="shared" si="403"/>
        <v>0.55999999999999994</v>
      </c>
      <c r="J2567">
        <f t="shared" si="405"/>
        <v>2</v>
      </c>
      <c r="K2567" t="str">
        <f>train!T2567</f>
        <v>no</v>
      </c>
      <c r="L2567">
        <f t="shared" si="406"/>
        <v>1.128143884114172</v>
      </c>
      <c r="M2567">
        <f t="shared" si="407"/>
        <v>1.1255967451624997</v>
      </c>
      <c r="N2567">
        <f t="shared" si="408"/>
        <v>1.1255967451624997</v>
      </c>
      <c r="O2567">
        <f t="shared" si="409"/>
        <v>1.1255967451624997</v>
      </c>
    </row>
    <row r="2568" spans="1:15">
      <c r="A2568">
        <f t="shared" si="404"/>
        <v>2567</v>
      </c>
      <c r="B2568">
        <f>train!G2568</f>
        <v>85.7</v>
      </c>
      <c r="C2568">
        <f>train!J2568</f>
        <v>221.6</v>
      </c>
      <c r="D2568">
        <f>train!M2568</f>
        <v>190.6</v>
      </c>
      <c r="E2568">
        <f>train!P2568</f>
        <v>11.6</v>
      </c>
      <c r="F2568" s="4">
        <f t="shared" si="400"/>
        <v>0.2438122332859175</v>
      </c>
      <c r="G2568" s="4">
        <f t="shared" si="401"/>
        <v>0.61675480100194824</v>
      </c>
      <c r="H2568" s="4">
        <f t="shared" si="402"/>
        <v>0.61675480100194824</v>
      </c>
      <c r="I2568" s="4">
        <f t="shared" si="403"/>
        <v>0.57999999999999996</v>
      </c>
      <c r="J2568">
        <f t="shared" si="405"/>
        <v>2</v>
      </c>
      <c r="K2568" t="str">
        <f>train!T2568</f>
        <v>yes</v>
      </c>
      <c r="L2568">
        <f t="shared" si="406"/>
        <v>1.128143884114172</v>
      </c>
      <c r="M2568">
        <f t="shared" si="407"/>
        <v>1.0754614703548298</v>
      </c>
      <c r="N2568">
        <f t="shared" si="408"/>
        <v>1.0754614703548298</v>
      </c>
      <c r="O2568">
        <f t="shared" si="409"/>
        <v>1.0754614703548298</v>
      </c>
    </row>
    <row r="2569" spans="1:15">
      <c r="A2569">
        <f t="shared" si="404"/>
        <v>2568</v>
      </c>
      <c r="B2569">
        <f>train!G2569</f>
        <v>214.8</v>
      </c>
      <c r="C2569">
        <f>train!J2569</f>
        <v>209.7</v>
      </c>
      <c r="D2569">
        <f>train!M2569</f>
        <v>164.4</v>
      </c>
      <c r="E2569">
        <f>train!P2569</f>
        <v>9.4</v>
      </c>
      <c r="F2569" s="4">
        <f t="shared" si="400"/>
        <v>0.61109530583214799</v>
      </c>
      <c r="G2569" s="4">
        <f t="shared" si="401"/>
        <v>0.58363484553298073</v>
      </c>
      <c r="H2569" s="4">
        <f t="shared" si="402"/>
        <v>0.58363484553298073</v>
      </c>
      <c r="I2569" s="4">
        <f t="shared" si="403"/>
        <v>0.47000000000000003</v>
      </c>
      <c r="J2569">
        <f t="shared" si="405"/>
        <v>1</v>
      </c>
      <c r="K2569" t="str">
        <f>train!T2569</f>
        <v>no</v>
      </c>
      <c r="L2569">
        <f t="shared" si="406"/>
        <v>1.128143884114172</v>
      </c>
      <c r="M2569">
        <f t="shared" si="407"/>
        <v>1.1294231884686534</v>
      </c>
      <c r="N2569">
        <f t="shared" si="408"/>
        <v>1.1294231884686534</v>
      </c>
      <c r="O2569">
        <f t="shared" si="409"/>
        <v>1.1294231884686534</v>
      </c>
    </row>
    <row r="2570" spans="1:15">
      <c r="A2570">
        <f t="shared" si="404"/>
        <v>2569</v>
      </c>
      <c r="B2570">
        <f>train!G2570</f>
        <v>158.9</v>
      </c>
      <c r="C2570">
        <f>train!J2570</f>
        <v>242.8</v>
      </c>
      <c r="D2570">
        <f>train!M2570</f>
        <v>247.8</v>
      </c>
      <c r="E2570">
        <f>train!P2570</f>
        <v>6.5</v>
      </c>
      <c r="F2570" s="4">
        <f t="shared" si="400"/>
        <v>0.4520625889046942</v>
      </c>
      <c r="G2570" s="4">
        <f t="shared" si="401"/>
        <v>0.675758419148344</v>
      </c>
      <c r="H2570" s="4">
        <f t="shared" si="402"/>
        <v>0.675758419148344</v>
      </c>
      <c r="I2570" s="4">
        <f t="shared" si="403"/>
        <v>0.32500000000000001</v>
      </c>
      <c r="J2570">
        <f t="shared" si="405"/>
        <v>2</v>
      </c>
      <c r="K2570" t="str">
        <f>train!T2570</f>
        <v>no</v>
      </c>
      <c r="L2570">
        <f t="shared" si="406"/>
        <v>1.128143884114172</v>
      </c>
      <c r="M2570">
        <f t="shared" si="407"/>
        <v>1.1060219104461506</v>
      </c>
      <c r="N2570">
        <f t="shared" si="408"/>
        <v>1.1060219104461506</v>
      </c>
      <c r="O2570">
        <f t="shared" si="409"/>
        <v>1.1060219104461506</v>
      </c>
    </row>
    <row r="2571" spans="1:15">
      <c r="A2571">
        <f t="shared" si="404"/>
        <v>2570</v>
      </c>
      <c r="B2571">
        <f>train!G2571</f>
        <v>110</v>
      </c>
      <c r="C2571">
        <f>train!J2571</f>
        <v>141.5</v>
      </c>
      <c r="D2571">
        <f>train!M2571</f>
        <v>237.3</v>
      </c>
      <c r="E2571">
        <f>train!P2571</f>
        <v>6.4</v>
      </c>
      <c r="F2571" s="4">
        <f t="shared" si="400"/>
        <v>0.31294452347083929</v>
      </c>
      <c r="G2571" s="4">
        <f t="shared" si="401"/>
        <v>0.39382131923183966</v>
      </c>
      <c r="H2571" s="4">
        <f t="shared" si="402"/>
        <v>0.39382131923183966</v>
      </c>
      <c r="I2571" s="4">
        <f t="shared" si="403"/>
        <v>0.32</v>
      </c>
      <c r="J2571">
        <f t="shared" si="405"/>
        <v>2</v>
      </c>
      <c r="K2571" t="str">
        <f>train!T2571</f>
        <v>no</v>
      </c>
      <c r="L2571">
        <f t="shared" si="406"/>
        <v>1.128143884114172</v>
      </c>
      <c r="M2571">
        <f t="shared" si="407"/>
        <v>0.71451013829994303</v>
      </c>
      <c r="N2571">
        <f t="shared" si="408"/>
        <v>0.71451013829994303</v>
      </c>
      <c r="O2571">
        <f t="shared" si="409"/>
        <v>0.71451013829994303</v>
      </c>
    </row>
    <row r="2572" spans="1:15">
      <c r="A2572">
        <f t="shared" si="404"/>
        <v>2571</v>
      </c>
      <c r="B2572">
        <f>train!G2572</f>
        <v>152.80000000000001</v>
      </c>
      <c r="C2572">
        <f>train!J2572</f>
        <v>183.6</v>
      </c>
      <c r="D2572">
        <f>train!M2572</f>
        <v>151.80000000000001</v>
      </c>
      <c r="E2572">
        <f>train!P2572</f>
        <v>10.5</v>
      </c>
      <c r="F2572" s="4">
        <f t="shared" si="400"/>
        <v>0.43470839260312949</v>
      </c>
      <c r="G2572" s="4">
        <f t="shared" si="401"/>
        <v>0.51099359866406902</v>
      </c>
      <c r="H2572" s="4">
        <f t="shared" si="402"/>
        <v>0.51099359866406902</v>
      </c>
      <c r="I2572" s="4">
        <f t="shared" si="403"/>
        <v>0.52500000000000002</v>
      </c>
      <c r="J2572">
        <f t="shared" si="405"/>
        <v>2</v>
      </c>
      <c r="K2572" t="str">
        <f>train!T2572</f>
        <v>no</v>
      </c>
      <c r="L2572">
        <f t="shared" si="406"/>
        <v>1.128143884114172</v>
      </c>
      <c r="M2572">
        <f t="shared" si="407"/>
        <v>0.99339081048241418</v>
      </c>
      <c r="N2572">
        <f t="shared" si="408"/>
        <v>0.99339081048241418</v>
      </c>
      <c r="O2572">
        <f t="shared" si="409"/>
        <v>0.99339081048241418</v>
      </c>
    </row>
    <row r="2573" spans="1:15">
      <c r="A2573">
        <f t="shared" si="404"/>
        <v>2572</v>
      </c>
      <c r="B2573">
        <f>train!G2573</f>
        <v>145.6</v>
      </c>
      <c r="C2573">
        <f>train!J2573</f>
        <v>197.1</v>
      </c>
      <c r="D2573">
        <f>train!M2573</f>
        <v>294.5</v>
      </c>
      <c r="E2573">
        <f>train!P2573</f>
        <v>10.5</v>
      </c>
      <c r="F2573" s="4">
        <f t="shared" si="400"/>
        <v>0.4142247510668563</v>
      </c>
      <c r="G2573" s="4">
        <f t="shared" si="401"/>
        <v>0.54856665738936816</v>
      </c>
      <c r="H2573" s="4">
        <f t="shared" si="402"/>
        <v>0.54856665738936816</v>
      </c>
      <c r="I2573" s="4">
        <f t="shared" si="403"/>
        <v>0.52500000000000002</v>
      </c>
      <c r="J2573">
        <f t="shared" si="405"/>
        <v>2</v>
      </c>
      <c r="K2573" t="str">
        <f>train!T2573</f>
        <v>no</v>
      </c>
      <c r="L2573">
        <f t="shared" si="406"/>
        <v>1.128143884114172</v>
      </c>
      <c r="M2573">
        <f t="shared" si="407"/>
        <v>1.0242352755080681</v>
      </c>
      <c r="N2573">
        <f t="shared" si="408"/>
        <v>1.0242352755080681</v>
      </c>
      <c r="O2573">
        <f t="shared" si="409"/>
        <v>1.0242352755080681</v>
      </c>
    </row>
    <row r="2574" spans="1:15">
      <c r="A2574">
        <f t="shared" si="404"/>
        <v>2573</v>
      </c>
      <c r="B2574">
        <f>train!G2574</f>
        <v>93.3</v>
      </c>
      <c r="C2574">
        <f>train!J2574</f>
        <v>199.6</v>
      </c>
      <c r="D2574">
        <f>train!M2574</f>
        <v>206.2</v>
      </c>
      <c r="E2574">
        <f>train!P2574</f>
        <v>6.5</v>
      </c>
      <c r="F2574" s="4">
        <f t="shared" si="400"/>
        <v>0.26543385490753912</v>
      </c>
      <c r="G2574" s="4">
        <f t="shared" si="401"/>
        <v>0.5555246312273866</v>
      </c>
      <c r="H2574" s="4">
        <f t="shared" si="402"/>
        <v>0.5555246312273866</v>
      </c>
      <c r="I2574" s="4">
        <f t="shared" si="403"/>
        <v>0.32500000000000001</v>
      </c>
      <c r="J2574">
        <f t="shared" si="405"/>
        <v>2</v>
      </c>
      <c r="K2574" t="str">
        <f>train!T2574</f>
        <v>no</v>
      </c>
      <c r="L2574">
        <f t="shared" si="406"/>
        <v>1.128143884114172</v>
      </c>
      <c r="M2574">
        <f t="shared" si="407"/>
        <v>0.89067129915122123</v>
      </c>
      <c r="N2574">
        <f t="shared" si="408"/>
        <v>0.89067129915122123</v>
      </c>
      <c r="O2574">
        <f t="shared" si="409"/>
        <v>0.89067129915122123</v>
      </c>
    </row>
    <row r="2575" spans="1:15">
      <c r="A2575">
        <f t="shared" si="404"/>
        <v>2574</v>
      </c>
      <c r="B2575">
        <f>train!G2575</f>
        <v>216.8</v>
      </c>
      <c r="C2575">
        <f>train!J2575</f>
        <v>187.8</v>
      </c>
      <c r="D2575">
        <f>train!M2575</f>
        <v>138.1</v>
      </c>
      <c r="E2575">
        <f>train!P2575</f>
        <v>8.3000000000000007</v>
      </c>
      <c r="F2575" s="4">
        <f t="shared" si="400"/>
        <v>0.61678520625889055</v>
      </c>
      <c r="G2575" s="4">
        <f t="shared" si="401"/>
        <v>0.52268299471193991</v>
      </c>
      <c r="H2575" s="4">
        <f t="shared" si="402"/>
        <v>0.52268299471193991</v>
      </c>
      <c r="I2575" s="4">
        <f t="shared" si="403"/>
        <v>0.41500000000000004</v>
      </c>
      <c r="J2575">
        <f t="shared" si="405"/>
        <v>2</v>
      </c>
      <c r="K2575" t="str">
        <f>train!T2575</f>
        <v>no</v>
      </c>
      <c r="L2575">
        <f t="shared" si="406"/>
        <v>1.128143884114172</v>
      </c>
      <c r="M2575">
        <f t="shared" si="407"/>
        <v>1.0483530018948322</v>
      </c>
      <c r="N2575">
        <f t="shared" si="408"/>
        <v>1.0483530018948322</v>
      </c>
      <c r="O2575">
        <f t="shared" si="409"/>
        <v>1.0483530018948322</v>
      </c>
    </row>
    <row r="2576" spans="1:15">
      <c r="A2576">
        <f t="shared" si="404"/>
        <v>2575</v>
      </c>
      <c r="B2576">
        <f>train!G2576</f>
        <v>201.9</v>
      </c>
      <c r="C2576">
        <f>train!J2576</f>
        <v>154.69999999999999</v>
      </c>
      <c r="D2576">
        <f>train!M2576</f>
        <v>164.4</v>
      </c>
      <c r="E2576">
        <f>train!P2576</f>
        <v>9</v>
      </c>
      <c r="F2576" s="4">
        <f t="shared" si="400"/>
        <v>0.57439544807965859</v>
      </c>
      <c r="G2576" s="4">
        <f t="shared" si="401"/>
        <v>0.43055942109657663</v>
      </c>
      <c r="H2576" s="4">
        <f t="shared" si="402"/>
        <v>0.43055942109657663</v>
      </c>
      <c r="I2576" s="4">
        <f t="shared" si="403"/>
        <v>0.45</v>
      </c>
      <c r="J2576">
        <f t="shared" si="405"/>
        <v>2</v>
      </c>
      <c r="K2576" t="str">
        <f>train!T2576</f>
        <v>no</v>
      </c>
      <c r="L2576">
        <f t="shared" si="406"/>
        <v>1.128143884114172</v>
      </c>
      <c r="M2576">
        <f t="shared" si="407"/>
        <v>0.95036464631459761</v>
      </c>
      <c r="N2576">
        <f t="shared" si="408"/>
        <v>0.95036464631459761</v>
      </c>
      <c r="O2576">
        <f t="shared" si="409"/>
        <v>0.95036464631459761</v>
      </c>
    </row>
    <row r="2577" spans="1:15">
      <c r="A2577">
        <f t="shared" si="404"/>
        <v>2576</v>
      </c>
      <c r="B2577">
        <f>train!G2577</f>
        <v>146.4</v>
      </c>
      <c r="C2577">
        <f>train!J2577</f>
        <v>225.1</v>
      </c>
      <c r="D2577">
        <f>train!M2577</f>
        <v>230.1</v>
      </c>
      <c r="E2577">
        <f>train!P2577</f>
        <v>8.5</v>
      </c>
      <c r="F2577" s="4">
        <f t="shared" si="400"/>
        <v>0.41650071123755333</v>
      </c>
      <c r="G2577" s="4">
        <f t="shared" si="401"/>
        <v>0.62649596437517396</v>
      </c>
      <c r="H2577" s="4">
        <f t="shared" si="402"/>
        <v>0.62649596437517396</v>
      </c>
      <c r="I2577" s="4">
        <f t="shared" si="403"/>
        <v>0.42499999999999999</v>
      </c>
      <c r="J2577">
        <f t="shared" si="405"/>
        <v>2</v>
      </c>
      <c r="K2577" t="str">
        <f>train!T2577</f>
        <v>no</v>
      </c>
      <c r="L2577">
        <f t="shared" si="406"/>
        <v>1.128143884114172</v>
      </c>
      <c r="M2577">
        <f t="shared" si="407"/>
        <v>1.0672826379259368</v>
      </c>
      <c r="N2577">
        <f t="shared" si="408"/>
        <v>1.0672826379259368</v>
      </c>
      <c r="O2577">
        <f t="shared" si="409"/>
        <v>1.0672826379259368</v>
      </c>
    </row>
    <row r="2578" spans="1:15">
      <c r="A2578">
        <f t="shared" si="404"/>
        <v>2577</v>
      </c>
      <c r="B2578">
        <f>train!G2578</f>
        <v>272.7</v>
      </c>
      <c r="C2578">
        <f>train!J2578</f>
        <v>224.9</v>
      </c>
      <c r="D2578">
        <f>train!M2578</f>
        <v>178.2</v>
      </c>
      <c r="E2578">
        <f>train!P2578</f>
        <v>10.5</v>
      </c>
      <c r="F2578" s="4">
        <f t="shared" si="400"/>
        <v>0.77581792318634424</v>
      </c>
      <c r="G2578" s="4">
        <f t="shared" si="401"/>
        <v>0.62593932646813244</v>
      </c>
      <c r="H2578" s="4">
        <f t="shared" si="402"/>
        <v>0.62593932646813244</v>
      </c>
      <c r="I2578" s="4">
        <f t="shared" si="403"/>
        <v>0.52500000000000002</v>
      </c>
      <c r="J2578">
        <f t="shared" si="405"/>
        <v>1</v>
      </c>
      <c r="K2578" t="str">
        <f>train!T2578</f>
        <v>yes</v>
      </c>
      <c r="L2578">
        <f t="shared" si="406"/>
        <v>1.128143884114172</v>
      </c>
      <c r="M2578">
        <f t="shared" si="407"/>
        <v>1.2888438737007406</v>
      </c>
      <c r="N2578">
        <f t="shared" si="408"/>
        <v>1.2888438737007406</v>
      </c>
      <c r="O2578">
        <f t="shared" si="409"/>
        <v>1.2888438737007406</v>
      </c>
    </row>
    <row r="2579" spans="1:15">
      <c r="A2579">
        <f t="shared" si="404"/>
        <v>2578</v>
      </c>
      <c r="B2579">
        <f>train!G2579</f>
        <v>172.8</v>
      </c>
      <c r="C2579">
        <f>train!J2579</f>
        <v>193.4</v>
      </c>
      <c r="D2579">
        <f>train!M2579</f>
        <v>89.6</v>
      </c>
      <c r="E2579">
        <f>train!P2579</f>
        <v>12.8</v>
      </c>
      <c r="F2579" s="4">
        <f t="shared" si="400"/>
        <v>0.49160739687055482</v>
      </c>
      <c r="G2579" s="4">
        <f t="shared" si="401"/>
        <v>0.53826885610910102</v>
      </c>
      <c r="H2579" s="4">
        <f t="shared" si="402"/>
        <v>0.53826885610910102</v>
      </c>
      <c r="I2579" s="4">
        <f t="shared" si="403"/>
        <v>0.64</v>
      </c>
      <c r="J2579">
        <f t="shared" si="405"/>
        <v>2</v>
      </c>
      <c r="K2579" t="str">
        <f>train!T2579</f>
        <v>no</v>
      </c>
      <c r="L2579">
        <f t="shared" si="406"/>
        <v>1.128143884114172</v>
      </c>
      <c r="M2579">
        <f t="shared" si="407"/>
        <v>1.1093892714335412</v>
      </c>
      <c r="N2579">
        <f t="shared" si="408"/>
        <v>1.1093892714335412</v>
      </c>
      <c r="O2579">
        <f t="shared" si="409"/>
        <v>1.1093892714335412</v>
      </c>
    </row>
    <row r="2580" spans="1:15">
      <c r="A2580">
        <f t="shared" si="404"/>
        <v>2579</v>
      </c>
      <c r="B2580">
        <f>train!G2580</f>
        <v>190.2</v>
      </c>
      <c r="C2580">
        <f>train!J2580</f>
        <v>157.1</v>
      </c>
      <c r="D2580">
        <f>train!M2580</f>
        <v>181.5</v>
      </c>
      <c r="E2580">
        <f>train!P2580</f>
        <v>14</v>
      </c>
      <c r="F2580" s="4">
        <f t="shared" si="400"/>
        <v>0.54110953058321476</v>
      </c>
      <c r="G2580" s="4">
        <f t="shared" si="401"/>
        <v>0.43723907598107425</v>
      </c>
      <c r="H2580" s="4">
        <f t="shared" si="402"/>
        <v>0.43723907598107425</v>
      </c>
      <c r="I2580" s="4">
        <f t="shared" si="403"/>
        <v>0.7</v>
      </c>
      <c r="J2580">
        <f t="shared" si="405"/>
        <v>2</v>
      </c>
      <c r="K2580" t="str">
        <f>train!T2580</f>
        <v>no</v>
      </c>
      <c r="L2580">
        <f t="shared" si="406"/>
        <v>1.128143884114172</v>
      </c>
      <c r="M2580">
        <f t="shared" si="407"/>
        <v>1.0794237088453977</v>
      </c>
      <c r="N2580">
        <f t="shared" si="408"/>
        <v>1.0794237088453977</v>
      </c>
      <c r="O2580">
        <f t="shared" si="409"/>
        <v>1.0794237088453977</v>
      </c>
    </row>
    <row r="2581" spans="1:15">
      <c r="A2581">
        <f t="shared" si="404"/>
        <v>2580</v>
      </c>
      <c r="B2581">
        <f>train!G2581</f>
        <v>130.6</v>
      </c>
      <c r="C2581">
        <f>train!J2581</f>
        <v>208.1</v>
      </c>
      <c r="D2581">
        <f>train!M2581</f>
        <v>204.6</v>
      </c>
      <c r="E2581">
        <f>train!P2581</f>
        <v>15.6</v>
      </c>
      <c r="F2581" s="4">
        <f t="shared" si="400"/>
        <v>0.3715504978662873</v>
      </c>
      <c r="G2581" s="4">
        <f t="shared" si="401"/>
        <v>0.57918174227664898</v>
      </c>
      <c r="H2581" s="4">
        <f t="shared" si="402"/>
        <v>0.57918174227664898</v>
      </c>
      <c r="I2581" s="4">
        <f t="shared" si="403"/>
        <v>0.78</v>
      </c>
      <c r="J2581">
        <f t="shared" si="405"/>
        <v>1</v>
      </c>
      <c r="K2581" t="str">
        <f>train!T2581</f>
        <v>no</v>
      </c>
      <c r="L2581">
        <f t="shared" si="406"/>
        <v>1.128143884114172</v>
      </c>
      <c r="M2581">
        <f t="shared" si="407"/>
        <v>1.1905262507134882</v>
      </c>
      <c r="N2581">
        <f t="shared" si="408"/>
        <v>1.1905262507134882</v>
      </c>
      <c r="O2581">
        <f t="shared" si="409"/>
        <v>1.1905262507134882</v>
      </c>
    </row>
    <row r="2582" spans="1:15">
      <c r="A2582">
        <f t="shared" si="404"/>
        <v>2581</v>
      </c>
      <c r="B2582">
        <f>train!G2582</f>
        <v>158.4</v>
      </c>
      <c r="C2582">
        <f>train!J2582</f>
        <v>188</v>
      </c>
      <c r="D2582">
        <f>train!M2582</f>
        <v>219.7</v>
      </c>
      <c r="E2582">
        <f>train!P2582</f>
        <v>13.5</v>
      </c>
      <c r="F2582" s="4">
        <f t="shared" si="400"/>
        <v>0.45064011379800856</v>
      </c>
      <c r="G2582" s="4">
        <f t="shared" si="401"/>
        <v>0.52323963261898132</v>
      </c>
      <c r="H2582" s="4">
        <f t="shared" si="402"/>
        <v>0.52323963261898132</v>
      </c>
      <c r="I2582" s="4">
        <f t="shared" si="403"/>
        <v>0.67500000000000004</v>
      </c>
      <c r="J2582">
        <f t="shared" si="405"/>
        <v>2</v>
      </c>
      <c r="K2582" t="str">
        <f>train!T2582</f>
        <v>yes</v>
      </c>
      <c r="L2582">
        <f t="shared" si="406"/>
        <v>1.128143884114172</v>
      </c>
      <c r="M2582">
        <f t="shared" si="407"/>
        <v>1.0982991115585841</v>
      </c>
      <c r="N2582">
        <f t="shared" si="408"/>
        <v>1.0982991115585841</v>
      </c>
      <c r="O2582">
        <f t="shared" si="409"/>
        <v>1.0982991115585841</v>
      </c>
    </row>
    <row r="2583" spans="1:15">
      <c r="A2583">
        <f t="shared" si="404"/>
        <v>2582</v>
      </c>
      <c r="B2583">
        <f>train!G2583</f>
        <v>166.5</v>
      </c>
      <c r="C2583">
        <f>train!J2583</f>
        <v>236.2</v>
      </c>
      <c r="D2583">
        <f>train!M2583</f>
        <v>205.6</v>
      </c>
      <c r="E2583">
        <f>train!P2583</f>
        <v>15.6</v>
      </c>
      <c r="F2583" s="4">
        <f t="shared" si="400"/>
        <v>0.47368421052631576</v>
      </c>
      <c r="G2583" s="4">
        <f t="shared" si="401"/>
        <v>0.65738936821597549</v>
      </c>
      <c r="H2583" s="4">
        <f t="shared" si="402"/>
        <v>0.65738936821597549</v>
      </c>
      <c r="I2583" s="4">
        <f t="shared" si="403"/>
        <v>0.78</v>
      </c>
      <c r="J2583">
        <f t="shared" si="405"/>
        <v>1</v>
      </c>
      <c r="K2583" t="str">
        <f>train!T2583</f>
        <v>no</v>
      </c>
      <c r="L2583">
        <f t="shared" si="406"/>
        <v>1.128143884114172</v>
      </c>
      <c r="M2583">
        <f t="shared" si="407"/>
        <v>1.3027272524165363</v>
      </c>
      <c r="N2583">
        <f t="shared" si="408"/>
        <v>1.3027272524165363</v>
      </c>
      <c r="O2583">
        <f t="shared" si="409"/>
        <v>1.3027272524165363</v>
      </c>
    </row>
    <row r="2584" spans="1:15">
      <c r="A2584">
        <f t="shared" si="404"/>
        <v>2583</v>
      </c>
      <c r="B2584">
        <f>train!G2584</f>
        <v>129.30000000000001</v>
      </c>
      <c r="C2584">
        <f>train!J2584</f>
        <v>202.8</v>
      </c>
      <c r="D2584">
        <f>train!M2584</f>
        <v>233</v>
      </c>
      <c r="E2584">
        <f>train!P2584</f>
        <v>12.9</v>
      </c>
      <c r="F2584" s="4">
        <f t="shared" si="400"/>
        <v>0.36785206258890474</v>
      </c>
      <c r="G2584" s="4">
        <f t="shared" si="401"/>
        <v>0.5644308377400501</v>
      </c>
      <c r="H2584" s="4">
        <f t="shared" si="402"/>
        <v>0.5644308377400501</v>
      </c>
      <c r="I2584" s="4">
        <f t="shared" si="403"/>
        <v>0.64500000000000002</v>
      </c>
      <c r="J2584">
        <f t="shared" si="405"/>
        <v>2</v>
      </c>
      <c r="K2584" t="str">
        <f>train!T2584</f>
        <v>no</v>
      </c>
      <c r="L2584">
        <f t="shared" si="406"/>
        <v>1.128143884114172</v>
      </c>
      <c r="M2584">
        <f t="shared" si="407"/>
        <v>1.0901855260159994</v>
      </c>
      <c r="N2584">
        <f t="shared" si="408"/>
        <v>1.0901855260159994</v>
      </c>
      <c r="O2584">
        <f t="shared" si="409"/>
        <v>1.0901855260159994</v>
      </c>
    </row>
    <row r="2585" spans="1:15">
      <c r="A2585">
        <f t="shared" si="404"/>
        <v>2584</v>
      </c>
      <c r="B2585">
        <f>train!G2585</f>
        <v>199.3</v>
      </c>
      <c r="C2585">
        <f>train!J2585</f>
        <v>193.4</v>
      </c>
      <c r="D2585">
        <f>train!M2585</f>
        <v>254.4</v>
      </c>
      <c r="E2585">
        <f>train!P2585</f>
        <v>7</v>
      </c>
      <c r="F2585" s="4">
        <f t="shared" si="400"/>
        <v>0.56699857752489335</v>
      </c>
      <c r="G2585" s="4">
        <f t="shared" si="401"/>
        <v>0.53826885610910102</v>
      </c>
      <c r="H2585" s="4">
        <f t="shared" si="402"/>
        <v>0.53826885610910102</v>
      </c>
      <c r="I2585" s="4">
        <f t="shared" si="403"/>
        <v>0.35</v>
      </c>
      <c r="J2585">
        <f t="shared" si="405"/>
        <v>2</v>
      </c>
      <c r="K2585" t="str">
        <f>train!T2585</f>
        <v>no</v>
      </c>
      <c r="L2585">
        <f t="shared" si="406"/>
        <v>1.128143884114172</v>
      </c>
      <c r="M2585">
        <f t="shared" si="407"/>
        <v>1.0116590877510332</v>
      </c>
      <c r="N2585">
        <f t="shared" si="408"/>
        <v>1.0116590877510332</v>
      </c>
      <c r="O2585">
        <f t="shared" si="409"/>
        <v>1.0116590877510332</v>
      </c>
    </row>
    <row r="2586" spans="1:15">
      <c r="A2586">
        <f t="shared" si="404"/>
        <v>2585</v>
      </c>
      <c r="B2586">
        <f>train!G2586</f>
        <v>185.1</v>
      </c>
      <c r="C2586">
        <f>train!J2586</f>
        <v>233</v>
      </c>
      <c r="D2586">
        <f>train!M2586</f>
        <v>152.19999999999999</v>
      </c>
      <c r="E2586">
        <f>train!P2586</f>
        <v>9.1</v>
      </c>
      <c r="F2586" s="4">
        <f t="shared" si="400"/>
        <v>0.52660028449502128</v>
      </c>
      <c r="G2586" s="4">
        <f t="shared" si="401"/>
        <v>0.64848316170331199</v>
      </c>
      <c r="H2586" s="4">
        <f t="shared" si="402"/>
        <v>0.64848316170331199</v>
      </c>
      <c r="I2586" s="4">
        <f t="shared" si="403"/>
        <v>0.45499999999999996</v>
      </c>
      <c r="J2586">
        <f t="shared" si="405"/>
        <v>1</v>
      </c>
      <c r="K2586" t="str">
        <f>train!T2586</f>
        <v>no</v>
      </c>
      <c r="L2586">
        <f t="shared" si="406"/>
        <v>1.128143884114172</v>
      </c>
      <c r="M2586">
        <f t="shared" si="407"/>
        <v>1.1512574350056051</v>
      </c>
      <c r="N2586">
        <f t="shared" si="408"/>
        <v>1.1512574350056051</v>
      </c>
      <c r="O2586">
        <f t="shared" si="409"/>
        <v>1.1512574350056051</v>
      </c>
    </row>
    <row r="2587" spans="1:15">
      <c r="A2587">
        <f t="shared" si="404"/>
        <v>2586</v>
      </c>
      <c r="B2587">
        <f>train!G2587</f>
        <v>175.4</v>
      </c>
      <c r="C2587">
        <f>train!J2587</f>
        <v>197.4</v>
      </c>
      <c r="D2587">
        <f>train!M2587</f>
        <v>188.2</v>
      </c>
      <c r="E2587">
        <f>train!P2587</f>
        <v>9.6999999999999993</v>
      </c>
      <c r="F2587" s="4">
        <f t="shared" si="400"/>
        <v>0.49900426742532006</v>
      </c>
      <c r="G2587" s="4">
        <f t="shared" si="401"/>
        <v>0.54940161424993039</v>
      </c>
      <c r="H2587" s="4">
        <f t="shared" si="402"/>
        <v>0.54940161424993039</v>
      </c>
      <c r="I2587" s="4">
        <f t="shared" si="403"/>
        <v>0.48499999999999999</v>
      </c>
      <c r="J2587">
        <f t="shared" si="405"/>
        <v>2</v>
      </c>
      <c r="K2587" t="str">
        <f>train!T2587</f>
        <v>no</v>
      </c>
      <c r="L2587">
        <f t="shared" si="406"/>
        <v>1.128143884114172</v>
      </c>
      <c r="M2587">
        <f t="shared" si="407"/>
        <v>1.0430314119860145</v>
      </c>
      <c r="N2587">
        <f t="shared" si="408"/>
        <v>1.0430314119860145</v>
      </c>
      <c r="O2587">
        <f t="shared" si="409"/>
        <v>1.0430314119860145</v>
      </c>
    </row>
    <row r="2588" spans="1:15">
      <c r="A2588">
        <f t="shared" si="404"/>
        <v>2587</v>
      </c>
      <c r="B2588">
        <f>train!G2588</f>
        <v>263.39999999999998</v>
      </c>
      <c r="C2588">
        <f>train!J2588</f>
        <v>151.9</v>
      </c>
      <c r="D2588">
        <f>train!M2588</f>
        <v>218.5</v>
      </c>
      <c r="E2588">
        <f>train!P2588</f>
        <v>10.7</v>
      </c>
      <c r="F2588" s="4">
        <f t="shared" si="400"/>
        <v>0.74935988620199145</v>
      </c>
      <c r="G2588" s="4">
        <f t="shared" si="401"/>
        <v>0.42276649039799613</v>
      </c>
      <c r="H2588" s="4">
        <f t="shared" si="402"/>
        <v>0.42276649039799613</v>
      </c>
      <c r="I2588" s="4">
        <f t="shared" si="403"/>
        <v>0.53499999999999992</v>
      </c>
      <c r="J2588">
        <f t="shared" si="405"/>
        <v>2</v>
      </c>
      <c r="K2588" t="str">
        <f>train!T2588</f>
        <v>no</v>
      </c>
      <c r="L2588">
        <f t="shared" si="406"/>
        <v>1.128143884114172</v>
      </c>
      <c r="M2588">
        <f t="shared" si="407"/>
        <v>1.0978288800425773</v>
      </c>
      <c r="N2588">
        <f t="shared" si="408"/>
        <v>1.0978288800425773</v>
      </c>
      <c r="O2588">
        <f t="shared" si="409"/>
        <v>1.0978288800425773</v>
      </c>
    </row>
    <row r="2589" spans="1:15">
      <c r="A2589">
        <f t="shared" si="404"/>
        <v>2588</v>
      </c>
      <c r="B2589">
        <f>train!G2589</f>
        <v>94.2</v>
      </c>
      <c r="C2589">
        <f>train!J2589</f>
        <v>264.10000000000002</v>
      </c>
      <c r="D2589">
        <f>train!M2589</f>
        <v>203.7</v>
      </c>
      <c r="E2589">
        <f>train!P2589</f>
        <v>7.3</v>
      </c>
      <c r="F2589" s="4">
        <f t="shared" si="400"/>
        <v>0.26799431009957325</v>
      </c>
      <c r="G2589" s="4">
        <f t="shared" si="401"/>
        <v>0.73504035624826058</v>
      </c>
      <c r="H2589" s="4">
        <f t="shared" si="402"/>
        <v>0.73504035624826058</v>
      </c>
      <c r="I2589" s="4">
        <f t="shared" si="403"/>
        <v>0.36499999999999999</v>
      </c>
      <c r="J2589">
        <f t="shared" si="405"/>
        <v>1</v>
      </c>
      <c r="K2589" t="str">
        <f>train!T2589</f>
        <v>no</v>
      </c>
      <c r="L2589">
        <f t="shared" si="406"/>
        <v>1.128143884114172</v>
      </c>
      <c r="M2589">
        <f t="shared" si="407"/>
        <v>1.1338494612923207</v>
      </c>
      <c r="N2589">
        <f t="shared" si="408"/>
        <v>1.1338494612923207</v>
      </c>
      <c r="O2589">
        <f t="shared" si="409"/>
        <v>1.1338494612923207</v>
      </c>
    </row>
    <row r="2590" spans="1:15">
      <c r="A2590">
        <f t="shared" si="404"/>
        <v>2589</v>
      </c>
      <c r="B2590">
        <f>train!G2590</f>
        <v>189.4</v>
      </c>
      <c r="C2590">
        <f>train!J2590</f>
        <v>219</v>
      </c>
      <c r="D2590">
        <f>train!M2590</f>
        <v>168</v>
      </c>
      <c r="E2590">
        <f>train!P2590</f>
        <v>7.1</v>
      </c>
      <c r="F2590" s="4">
        <f t="shared" si="400"/>
        <v>0.53883357041251778</v>
      </c>
      <c r="G2590" s="4">
        <f t="shared" si="401"/>
        <v>0.60951850821040909</v>
      </c>
      <c r="H2590" s="4">
        <f t="shared" si="402"/>
        <v>0.60951850821040909</v>
      </c>
      <c r="I2590" s="4">
        <f t="shared" si="403"/>
        <v>0.35499999999999998</v>
      </c>
      <c r="J2590">
        <f t="shared" si="405"/>
        <v>2</v>
      </c>
      <c r="K2590" t="str">
        <f>train!T2590</f>
        <v>no</v>
      </c>
      <c r="L2590">
        <f t="shared" si="406"/>
        <v>1.128143884114172</v>
      </c>
      <c r="M2590">
        <f t="shared" si="407"/>
        <v>1.0767507791060968</v>
      </c>
      <c r="N2590">
        <f t="shared" si="408"/>
        <v>1.0767507791060968</v>
      </c>
      <c r="O2590">
        <f t="shared" si="409"/>
        <v>1.0767507791060968</v>
      </c>
    </row>
    <row r="2591" spans="1:15">
      <c r="A2591">
        <f t="shared" si="404"/>
        <v>2590</v>
      </c>
      <c r="B2591">
        <f>train!G2591</f>
        <v>118</v>
      </c>
      <c r="C2591">
        <f>train!J2591</f>
        <v>167.2</v>
      </c>
      <c r="D2591">
        <f>train!M2591</f>
        <v>205.7</v>
      </c>
      <c r="E2591">
        <f>train!P2591</f>
        <v>11.8</v>
      </c>
      <c r="F2591" s="4">
        <f t="shared" si="400"/>
        <v>0.3357041251778094</v>
      </c>
      <c r="G2591" s="4">
        <f t="shared" si="401"/>
        <v>0.46534929028666849</v>
      </c>
      <c r="H2591" s="4">
        <f t="shared" si="402"/>
        <v>0.46534929028666849</v>
      </c>
      <c r="I2591" s="4">
        <f t="shared" si="403"/>
        <v>0.59000000000000008</v>
      </c>
      <c r="J2591">
        <f t="shared" si="405"/>
        <v>2</v>
      </c>
      <c r="K2591" t="str">
        <f>train!T2591</f>
        <v>no</v>
      </c>
      <c r="L2591">
        <f t="shared" si="406"/>
        <v>1.128143884114172</v>
      </c>
      <c r="M2591">
        <f t="shared" si="407"/>
        <v>0.9454613601845453</v>
      </c>
      <c r="N2591">
        <f t="shared" si="408"/>
        <v>0.9454613601845453</v>
      </c>
      <c r="O2591">
        <f t="shared" si="409"/>
        <v>0.9454613601845453</v>
      </c>
    </row>
    <row r="2592" spans="1:15">
      <c r="A2592">
        <f t="shared" si="404"/>
        <v>2591</v>
      </c>
      <c r="B2592">
        <f>train!G2592</f>
        <v>212.1</v>
      </c>
      <c r="C2592">
        <f>train!J2592</f>
        <v>189.4</v>
      </c>
      <c r="D2592">
        <f>train!M2592</f>
        <v>352.2</v>
      </c>
      <c r="E2592">
        <f>train!P2592</f>
        <v>8.4</v>
      </c>
      <c r="F2592" s="4">
        <f t="shared" si="400"/>
        <v>0.60341394025604556</v>
      </c>
      <c r="G2592" s="4">
        <f t="shared" si="401"/>
        <v>0.52713609796827166</v>
      </c>
      <c r="H2592" s="4">
        <f t="shared" si="402"/>
        <v>0.52713609796827166</v>
      </c>
      <c r="I2592" s="4">
        <f t="shared" si="403"/>
        <v>0.42000000000000004</v>
      </c>
      <c r="J2592">
        <f t="shared" si="405"/>
        <v>2</v>
      </c>
      <c r="K2592" t="str">
        <f>train!T2592</f>
        <v>no</v>
      </c>
      <c r="L2592">
        <f t="shared" si="406"/>
        <v>1.128143884114172</v>
      </c>
      <c r="M2592">
        <f t="shared" si="407"/>
        <v>1.0470211625644237</v>
      </c>
      <c r="N2592">
        <f t="shared" si="408"/>
        <v>1.0470211625644237</v>
      </c>
      <c r="O2592">
        <f t="shared" si="409"/>
        <v>1.0470211625644237</v>
      </c>
    </row>
    <row r="2593" spans="1:15">
      <c r="A2593">
        <f t="shared" si="404"/>
        <v>2592</v>
      </c>
      <c r="B2593">
        <f>train!G2593</f>
        <v>222.8</v>
      </c>
      <c r="C2593">
        <f>train!J2593</f>
        <v>180.5</v>
      </c>
      <c r="D2593">
        <f>train!M2593</f>
        <v>151.30000000000001</v>
      </c>
      <c r="E2593">
        <f>train!P2593</f>
        <v>13</v>
      </c>
      <c r="F2593" s="4">
        <f t="shared" si="400"/>
        <v>0.63385490753911811</v>
      </c>
      <c r="G2593" s="4">
        <f t="shared" si="401"/>
        <v>0.50236571110492623</v>
      </c>
      <c r="H2593" s="4">
        <f t="shared" si="402"/>
        <v>0.50236571110492623</v>
      </c>
      <c r="I2593" s="4">
        <f t="shared" si="403"/>
        <v>0.65</v>
      </c>
      <c r="J2593">
        <f t="shared" si="405"/>
        <v>1</v>
      </c>
      <c r="K2593" t="str">
        <f>train!T2593</f>
        <v>no</v>
      </c>
      <c r="L2593">
        <f t="shared" si="406"/>
        <v>1.128143884114172</v>
      </c>
      <c r="M2593">
        <f t="shared" si="407"/>
        <v>1.152828980898442</v>
      </c>
      <c r="N2593">
        <f t="shared" si="408"/>
        <v>1.152828980898442</v>
      </c>
      <c r="O2593">
        <f t="shared" si="409"/>
        <v>1.152828980898442</v>
      </c>
    </row>
    <row r="2594" spans="1:15">
      <c r="A2594">
        <f t="shared" si="404"/>
        <v>2593</v>
      </c>
      <c r="B2594">
        <f>train!G2594</f>
        <v>190</v>
      </c>
      <c r="C2594">
        <f>train!J2594</f>
        <v>116.6</v>
      </c>
      <c r="D2594">
        <f>train!M2594</f>
        <v>141.5</v>
      </c>
      <c r="E2594">
        <f>train!P2594</f>
        <v>12.2</v>
      </c>
      <c r="F2594" s="4">
        <f t="shared" si="400"/>
        <v>0.54054054054054057</v>
      </c>
      <c r="G2594" s="4">
        <f t="shared" si="401"/>
        <v>0.3245198998051767</v>
      </c>
      <c r="H2594" s="4">
        <f t="shared" si="402"/>
        <v>0.3245198998051767</v>
      </c>
      <c r="I2594" s="4">
        <f t="shared" si="403"/>
        <v>0.61</v>
      </c>
      <c r="J2594">
        <f t="shared" si="405"/>
        <v>2</v>
      </c>
      <c r="K2594" t="str">
        <f>train!T2594</f>
        <v>no</v>
      </c>
      <c r="L2594">
        <f t="shared" si="406"/>
        <v>1.128143884114172</v>
      </c>
      <c r="M2594">
        <f t="shared" si="407"/>
        <v>0.93536645583802269</v>
      </c>
      <c r="N2594">
        <f t="shared" si="408"/>
        <v>0.93536645583802269</v>
      </c>
      <c r="O2594">
        <f t="shared" si="409"/>
        <v>0.93536645583802269</v>
      </c>
    </row>
    <row r="2595" spans="1:15">
      <c r="A2595">
        <f t="shared" si="404"/>
        <v>2594</v>
      </c>
      <c r="B2595">
        <f>train!G2595</f>
        <v>271.8</v>
      </c>
      <c r="C2595">
        <f>train!J2595</f>
        <v>237.2</v>
      </c>
      <c r="D2595">
        <f>train!M2595</f>
        <v>210.1</v>
      </c>
      <c r="E2595">
        <f>train!P2595</f>
        <v>8.6999999999999993</v>
      </c>
      <c r="F2595" s="4">
        <f t="shared" si="400"/>
        <v>0.77325746799431017</v>
      </c>
      <c r="G2595" s="4">
        <f t="shared" si="401"/>
        <v>0.66017255775118278</v>
      </c>
      <c r="H2595" s="4">
        <f t="shared" si="402"/>
        <v>0.66017255775118278</v>
      </c>
      <c r="I2595" s="4">
        <f t="shared" si="403"/>
        <v>0.43499999999999994</v>
      </c>
      <c r="J2595">
        <f t="shared" si="405"/>
        <v>1</v>
      </c>
      <c r="K2595" t="str">
        <f>train!T2595</f>
        <v>yes</v>
      </c>
      <c r="L2595">
        <f t="shared" si="406"/>
        <v>1.128143884114172</v>
      </c>
      <c r="M2595">
        <f t="shared" si="407"/>
        <v>1.2879470966714623</v>
      </c>
      <c r="N2595">
        <f t="shared" si="408"/>
        <v>1.2879470966714623</v>
      </c>
      <c r="O2595">
        <f t="shared" si="409"/>
        <v>1.2879470966714623</v>
      </c>
    </row>
    <row r="2596" spans="1:15">
      <c r="A2596">
        <f t="shared" si="404"/>
        <v>2595</v>
      </c>
      <c r="B2596">
        <f>train!G2596</f>
        <v>195.4</v>
      </c>
      <c r="C2596">
        <f>train!J2596</f>
        <v>268.2</v>
      </c>
      <c r="D2596">
        <f>train!M2596</f>
        <v>168</v>
      </c>
      <c r="E2596">
        <f>train!P2596</f>
        <v>8.4</v>
      </c>
      <c r="F2596" s="4">
        <f t="shared" si="400"/>
        <v>0.55590327169274534</v>
      </c>
      <c r="G2596" s="4">
        <f t="shared" si="401"/>
        <v>0.74645143334261055</v>
      </c>
      <c r="H2596" s="4">
        <f t="shared" si="402"/>
        <v>0.74645143334261055</v>
      </c>
      <c r="I2596" s="4">
        <f t="shared" si="403"/>
        <v>0.42000000000000004</v>
      </c>
      <c r="J2596">
        <f t="shared" si="405"/>
        <v>1</v>
      </c>
      <c r="K2596" t="str">
        <f>train!T2596</f>
        <v>no</v>
      </c>
      <c r="L2596">
        <f t="shared" si="406"/>
        <v>1.128143884114172</v>
      </c>
      <c r="M2596">
        <f t="shared" si="407"/>
        <v>1.2648351403076901</v>
      </c>
      <c r="N2596">
        <f t="shared" si="408"/>
        <v>1.2648351403076901</v>
      </c>
      <c r="O2596">
        <f t="shared" si="409"/>
        <v>1.2648351403076901</v>
      </c>
    </row>
    <row r="2597" spans="1:15">
      <c r="A2597">
        <f t="shared" si="404"/>
        <v>2596</v>
      </c>
      <c r="B2597">
        <f>train!G2597</f>
        <v>199.6</v>
      </c>
      <c r="C2597">
        <f>train!J2597</f>
        <v>214.3</v>
      </c>
      <c r="D2597">
        <f>train!M2597</f>
        <v>196.8</v>
      </c>
      <c r="E2597">
        <f>train!P2597</f>
        <v>7.2</v>
      </c>
      <c r="F2597" s="4">
        <f t="shared" si="400"/>
        <v>0.56785206258890464</v>
      </c>
      <c r="G2597" s="4">
        <f t="shared" si="401"/>
        <v>0.59643751739493456</v>
      </c>
      <c r="H2597" s="4">
        <f t="shared" si="402"/>
        <v>0.59643751739493456</v>
      </c>
      <c r="I2597" s="4">
        <f t="shared" si="403"/>
        <v>0.36</v>
      </c>
      <c r="J2597">
        <f t="shared" si="405"/>
        <v>2</v>
      </c>
      <c r="K2597" t="str">
        <f>train!T2597</f>
        <v>no</v>
      </c>
      <c r="L2597">
        <f t="shared" si="406"/>
        <v>1.128143884114172</v>
      </c>
      <c r="M2597">
        <f t="shared" si="407"/>
        <v>1.0786711219361251</v>
      </c>
      <c r="N2597">
        <f t="shared" si="408"/>
        <v>1.0786711219361251</v>
      </c>
      <c r="O2597">
        <f t="shared" si="409"/>
        <v>1.0786711219361251</v>
      </c>
    </row>
    <row r="2598" spans="1:15">
      <c r="A2598">
        <f t="shared" si="404"/>
        <v>2597</v>
      </c>
      <c r="B2598">
        <f>train!G2598</f>
        <v>160.6</v>
      </c>
      <c r="C2598">
        <f>train!J2598</f>
        <v>223.1</v>
      </c>
      <c r="D2598">
        <f>train!M2598</f>
        <v>124</v>
      </c>
      <c r="E2598">
        <f>train!P2598</f>
        <v>9.5</v>
      </c>
      <c r="F2598" s="4">
        <f t="shared" si="400"/>
        <v>0.4568990042674253</v>
      </c>
      <c r="G2598" s="4">
        <f t="shared" si="401"/>
        <v>0.62092958530475917</v>
      </c>
      <c r="H2598" s="4">
        <f t="shared" si="402"/>
        <v>0.62092958530475917</v>
      </c>
      <c r="I2598" s="4">
        <f t="shared" si="403"/>
        <v>0.47499999999999998</v>
      </c>
      <c r="J2598">
        <f t="shared" si="405"/>
        <v>2</v>
      </c>
      <c r="K2598" t="str">
        <f>train!T2598</f>
        <v>no</v>
      </c>
      <c r="L2598">
        <f t="shared" si="406"/>
        <v>1.128143884114172</v>
      </c>
      <c r="M2598">
        <f t="shared" si="407"/>
        <v>1.097947539691239</v>
      </c>
      <c r="N2598">
        <f t="shared" si="408"/>
        <v>1.097947539691239</v>
      </c>
      <c r="O2598">
        <f t="shared" si="409"/>
        <v>1.097947539691239</v>
      </c>
    </row>
    <row r="2599" spans="1:15">
      <c r="A2599">
        <f t="shared" si="404"/>
        <v>2598</v>
      </c>
      <c r="B2599">
        <f>train!G2599</f>
        <v>158.69999999999999</v>
      </c>
      <c r="C2599">
        <f>train!J2599</f>
        <v>160.5</v>
      </c>
      <c r="D2599">
        <f>train!M2599</f>
        <v>218.3</v>
      </c>
      <c r="E2599">
        <f>train!P2599</f>
        <v>9.9</v>
      </c>
      <c r="F2599" s="4">
        <f t="shared" si="400"/>
        <v>0.4514935988620199</v>
      </c>
      <c r="G2599" s="4">
        <f t="shared" si="401"/>
        <v>0.44670192040077927</v>
      </c>
      <c r="H2599" s="4">
        <f t="shared" si="402"/>
        <v>0.44670192040077927</v>
      </c>
      <c r="I2599" s="4">
        <f t="shared" si="403"/>
        <v>0.495</v>
      </c>
      <c r="J2599">
        <f t="shared" si="405"/>
        <v>2</v>
      </c>
      <c r="K2599" t="str">
        <f>train!T2599</f>
        <v>no</v>
      </c>
      <c r="L2599">
        <f t="shared" si="406"/>
        <v>1.128143884114172</v>
      </c>
      <c r="M2599">
        <f t="shared" si="407"/>
        <v>0.92084563374806028</v>
      </c>
      <c r="N2599">
        <f t="shared" si="408"/>
        <v>0.92084563374806028</v>
      </c>
      <c r="O2599">
        <f t="shared" si="409"/>
        <v>0.92084563374806028</v>
      </c>
    </row>
    <row r="2600" spans="1:15">
      <c r="A2600">
        <f t="shared" si="404"/>
        <v>2599</v>
      </c>
      <c r="B2600">
        <f>train!G2600</f>
        <v>154.5</v>
      </c>
      <c r="C2600">
        <f>train!J2600</f>
        <v>214.2</v>
      </c>
      <c r="D2600">
        <f>train!M2600</f>
        <v>178</v>
      </c>
      <c r="E2600">
        <f>train!P2600</f>
        <v>12</v>
      </c>
      <c r="F2600" s="4">
        <f t="shared" si="400"/>
        <v>0.4395448079658606</v>
      </c>
      <c r="G2600" s="4">
        <f t="shared" si="401"/>
        <v>0.59615919844141385</v>
      </c>
      <c r="H2600" s="4">
        <f t="shared" si="402"/>
        <v>0.59615919844141385</v>
      </c>
      <c r="I2600" s="4">
        <f t="shared" si="403"/>
        <v>0.6</v>
      </c>
      <c r="J2600">
        <f t="shared" si="405"/>
        <v>2</v>
      </c>
      <c r="K2600" t="str">
        <f>train!T2600</f>
        <v>yes</v>
      </c>
      <c r="L2600">
        <f t="shared" si="406"/>
        <v>1.128143884114172</v>
      </c>
      <c r="M2600">
        <f t="shared" si="407"/>
        <v>1.1242825347671124</v>
      </c>
      <c r="N2600">
        <f t="shared" si="408"/>
        <v>1.1242825347671124</v>
      </c>
      <c r="O2600">
        <f t="shared" si="409"/>
        <v>1.1242825347671124</v>
      </c>
    </row>
    <row r="2601" spans="1:15">
      <c r="A2601">
        <f t="shared" si="404"/>
        <v>2600</v>
      </c>
      <c r="B2601">
        <f>train!G2601</f>
        <v>192.3</v>
      </c>
      <c r="C2601">
        <f>train!J2601</f>
        <v>129.30000000000001</v>
      </c>
      <c r="D2601">
        <f>train!M2601</f>
        <v>136.30000000000001</v>
      </c>
      <c r="E2601">
        <f>train!P2601</f>
        <v>6.3</v>
      </c>
      <c r="F2601" s="4">
        <f t="shared" si="400"/>
        <v>0.54708392603129452</v>
      </c>
      <c r="G2601" s="4">
        <f t="shared" si="401"/>
        <v>0.35986640690231009</v>
      </c>
      <c r="H2601" s="4">
        <f t="shared" si="402"/>
        <v>0.35986640690231009</v>
      </c>
      <c r="I2601" s="4">
        <f t="shared" si="403"/>
        <v>0.315</v>
      </c>
      <c r="J2601">
        <f t="shared" si="405"/>
        <v>2</v>
      </c>
      <c r="K2601" t="str">
        <f>train!T2601</f>
        <v>no</v>
      </c>
      <c r="L2601">
        <f t="shared" si="406"/>
        <v>1.128143884114172</v>
      </c>
      <c r="M2601">
        <f t="shared" si="407"/>
        <v>0.81088438371655236</v>
      </c>
      <c r="N2601">
        <f t="shared" si="408"/>
        <v>0.81088438371655236</v>
      </c>
      <c r="O2601">
        <f t="shared" si="409"/>
        <v>0.81088438371655236</v>
      </c>
    </row>
    <row r="2602" spans="1:15">
      <c r="A2602">
        <f t="shared" si="404"/>
        <v>2601</v>
      </c>
      <c r="B2602">
        <f>train!G2602</f>
        <v>305.10000000000002</v>
      </c>
      <c r="C2602">
        <f>train!J2602</f>
        <v>188</v>
      </c>
      <c r="D2602">
        <f>train!M2602</f>
        <v>235.4</v>
      </c>
      <c r="E2602">
        <f>train!P2602</f>
        <v>8.5</v>
      </c>
      <c r="F2602" s="4">
        <f t="shared" si="400"/>
        <v>0.86799431009957329</v>
      </c>
      <c r="G2602" s="4">
        <f t="shared" si="401"/>
        <v>0.52323963261898132</v>
      </c>
      <c r="H2602" s="4">
        <f t="shared" si="402"/>
        <v>0.52323963261898132</v>
      </c>
      <c r="I2602" s="4">
        <f t="shared" si="403"/>
        <v>0.42499999999999999</v>
      </c>
      <c r="J2602">
        <f t="shared" si="405"/>
        <v>1</v>
      </c>
      <c r="K2602" t="str">
        <f>train!T2602</f>
        <v>yes</v>
      </c>
      <c r="L2602">
        <f t="shared" si="406"/>
        <v>1.128143884114172</v>
      </c>
      <c r="M2602">
        <f t="shared" si="407"/>
        <v>1.2172093281977949</v>
      </c>
      <c r="N2602">
        <f t="shared" si="408"/>
        <v>1.2172093281977949</v>
      </c>
      <c r="O2602">
        <f t="shared" si="409"/>
        <v>1.2172093281977949</v>
      </c>
    </row>
    <row r="2603" spans="1:15">
      <c r="A2603">
        <f t="shared" si="404"/>
        <v>2602</v>
      </c>
      <c r="B2603">
        <f>train!G2603</f>
        <v>72.5</v>
      </c>
      <c r="C2603">
        <f>train!J2603</f>
        <v>204</v>
      </c>
      <c r="D2603">
        <f>train!M2603</f>
        <v>117.9</v>
      </c>
      <c r="E2603">
        <f>train!P2603</f>
        <v>6.6</v>
      </c>
      <c r="F2603" s="4">
        <f t="shared" si="400"/>
        <v>0.20625889046941678</v>
      </c>
      <c r="G2603" s="4">
        <f t="shared" si="401"/>
        <v>0.56777066518229891</v>
      </c>
      <c r="H2603" s="4">
        <f t="shared" si="402"/>
        <v>0.56777066518229891</v>
      </c>
      <c r="I2603" s="4">
        <f t="shared" si="403"/>
        <v>0.32999999999999996</v>
      </c>
      <c r="J2603">
        <f t="shared" si="405"/>
        <v>2</v>
      </c>
      <c r="K2603" t="str">
        <f>train!T2603</f>
        <v>no</v>
      </c>
      <c r="L2603">
        <f t="shared" si="406"/>
        <v>1.128143884114172</v>
      </c>
      <c r="M2603">
        <f t="shared" si="407"/>
        <v>0.89228346750389542</v>
      </c>
      <c r="N2603">
        <f t="shared" si="408"/>
        <v>0.89228346750389542</v>
      </c>
      <c r="O2603">
        <f t="shared" si="409"/>
        <v>0.89228346750389542</v>
      </c>
    </row>
    <row r="2604" spans="1:15">
      <c r="A2604">
        <f t="shared" si="404"/>
        <v>2603</v>
      </c>
      <c r="B2604">
        <f>train!G2604</f>
        <v>105.2</v>
      </c>
      <c r="C2604">
        <f>train!J2604</f>
        <v>341.3</v>
      </c>
      <c r="D2604">
        <f>train!M2604</f>
        <v>165.7</v>
      </c>
      <c r="E2604">
        <f>train!P2604</f>
        <v>6.3</v>
      </c>
      <c r="F2604" s="4">
        <f t="shared" si="400"/>
        <v>0.2992887624466572</v>
      </c>
      <c r="G2604" s="4">
        <f t="shared" si="401"/>
        <v>0.94990258836626773</v>
      </c>
      <c r="H2604" s="4">
        <f t="shared" si="402"/>
        <v>0.94990258836626773</v>
      </c>
      <c r="I2604" s="4">
        <f t="shared" si="403"/>
        <v>0.315</v>
      </c>
      <c r="J2604">
        <f t="shared" si="405"/>
        <v>1</v>
      </c>
      <c r="K2604" t="str">
        <f>train!T2604</f>
        <v>no</v>
      </c>
      <c r="L2604">
        <f t="shared" si="406"/>
        <v>1.128143884114172</v>
      </c>
      <c r="M2604">
        <f t="shared" si="407"/>
        <v>1.411888316438918</v>
      </c>
      <c r="N2604">
        <f t="shared" si="408"/>
        <v>1.411888316438918</v>
      </c>
      <c r="O2604">
        <f t="shared" si="409"/>
        <v>1.411888316438918</v>
      </c>
    </row>
    <row r="2605" spans="1:15">
      <c r="A2605">
        <f t="shared" si="404"/>
        <v>2604</v>
      </c>
      <c r="B2605">
        <f>train!G2605</f>
        <v>180.5</v>
      </c>
      <c r="C2605">
        <f>train!J2605</f>
        <v>134.69999999999999</v>
      </c>
      <c r="D2605">
        <f>train!M2605</f>
        <v>170.7</v>
      </c>
      <c r="E2605">
        <f>train!P2605</f>
        <v>10</v>
      </c>
      <c r="F2605" s="4">
        <f t="shared" si="400"/>
        <v>0.51351351351351349</v>
      </c>
      <c r="G2605" s="4">
        <f t="shared" si="401"/>
        <v>0.37489563039242968</v>
      </c>
      <c r="H2605" s="4">
        <f t="shared" si="402"/>
        <v>0.37489563039242968</v>
      </c>
      <c r="I2605" s="4">
        <f t="shared" si="403"/>
        <v>0.5</v>
      </c>
      <c r="J2605">
        <f t="shared" si="405"/>
        <v>2</v>
      </c>
      <c r="K2605" t="str">
        <f>train!T2605</f>
        <v>no</v>
      </c>
      <c r="L2605">
        <f t="shared" si="406"/>
        <v>1.128143884114172</v>
      </c>
      <c r="M2605">
        <f t="shared" si="407"/>
        <v>0.89150972845823051</v>
      </c>
      <c r="N2605">
        <f t="shared" si="408"/>
        <v>0.89150972845823051</v>
      </c>
      <c r="O2605">
        <f t="shared" si="409"/>
        <v>0.89150972845823051</v>
      </c>
    </row>
    <row r="2606" spans="1:15">
      <c r="A2606">
        <f t="shared" si="404"/>
        <v>2605</v>
      </c>
      <c r="B2606">
        <f>train!G2606</f>
        <v>214.7</v>
      </c>
      <c r="C2606">
        <f>train!J2606</f>
        <v>314.3</v>
      </c>
      <c r="D2606">
        <f>train!M2606</f>
        <v>280.2</v>
      </c>
      <c r="E2606">
        <f>train!P2606</f>
        <v>14.3</v>
      </c>
      <c r="F2606" s="4">
        <f t="shared" si="400"/>
        <v>0.61081081081081079</v>
      </c>
      <c r="G2606" s="4">
        <f t="shared" si="401"/>
        <v>0.87475647091566933</v>
      </c>
      <c r="H2606" s="4">
        <f t="shared" si="402"/>
        <v>0.87475647091566933</v>
      </c>
      <c r="I2606" s="4">
        <f t="shared" si="403"/>
        <v>0.71500000000000008</v>
      </c>
      <c r="J2606">
        <f t="shared" si="405"/>
        <v>1</v>
      </c>
      <c r="K2606" t="str">
        <f>train!T2606</f>
        <v>no</v>
      </c>
      <c r="L2606">
        <f t="shared" si="406"/>
        <v>1.128143884114172</v>
      </c>
      <c r="M2606">
        <f t="shared" si="407"/>
        <v>1.5539345589248708</v>
      </c>
      <c r="N2606">
        <f t="shared" si="408"/>
        <v>1.5539345589248708</v>
      </c>
      <c r="O2606">
        <f t="shared" si="409"/>
        <v>1.5539345589248708</v>
      </c>
    </row>
    <row r="2607" spans="1:15">
      <c r="A2607">
        <f t="shared" si="404"/>
        <v>2606</v>
      </c>
      <c r="B2607">
        <f>train!G2607</f>
        <v>86.8</v>
      </c>
      <c r="C2607">
        <f>train!J2607</f>
        <v>108.1</v>
      </c>
      <c r="D2607">
        <f>train!M2607</f>
        <v>204.3</v>
      </c>
      <c r="E2607">
        <f>train!P2607</f>
        <v>13.2</v>
      </c>
      <c r="F2607" s="4">
        <f t="shared" si="400"/>
        <v>0.24694167852062587</v>
      </c>
      <c r="G2607" s="4">
        <f t="shared" si="401"/>
        <v>0.30086278875591427</v>
      </c>
      <c r="H2607" s="4">
        <f t="shared" si="402"/>
        <v>0.30086278875591427</v>
      </c>
      <c r="I2607" s="4">
        <f t="shared" si="403"/>
        <v>0.65999999999999992</v>
      </c>
      <c r="J2607">
        <f t="shared" si="405"/>
        <v>2</v>
      </c>
      <c r="K2607" t="str">
        <f>train!T2607</f>
        <v>no</v>
      </c>
      <c r="L2607">
        <f t="shared" si="406"/>
        <v>1.128143884114172</v>
      </c>
      <c r="M2607">
        <f t="shared" si="407"/>
        <v>0.82317496797859191</v>
      </c>
      <c r="N2607">
        <f t="shared" si="408"/>
        <v>0.82317496797859191</v>
      </c>
      <c r="O2607">
        <f t="shared" si="409"/>
        <v>0.82317496797859191</v>
      </c>
    </row>
    <row r="2608" spans="1:15">
      <c r="A2608">
        <f t="shared" si="404"/>
        <v>2607</v>
      </c>
      <c r="B2608">
        <f>train!G2608</f>
        <v>131.5</v>
      </c>
      <c r="C2608">
        <f>train!J2608</f>
        <v>174.8</v>
      </c>
      <c r="D2608">
        <f>train!M2608</f>
        <v>184.2</v>
      </c>
      <c r="E2608">
        <f>train!P2608</f>
        <v>7.9</v>
      </c>
      <c r="F2608" s="4">
        <f t="shared" si="400"/>
        <v>0.37411095305832148</v>
      </c>
      <c r="G2608" s="4">
        <f t="shared" si="401"/>
        <v>0.4865015307542444</v>
      </c>
      <c r="H2608" s="4">
        <f t="shared" si="402"/>
        <v>0.4865015307542444</v>
      </c>
      <c r="I2608" s="4">
        <f t="shared" si="403"/>
        <v>0.39500000000000002</v>
      </c>
      <c r="J2608">
        <f t="shared" si="405"/>
        <v>2</v>
      </c>
      <c r="K2608" t="str">
        <f>train!T2608</f>
        <v>yes</v>
      </c>
      <c r="L2608">
        <f t="shared" si="406"/>
        <v>1.128143884114172</v>
      </c>
      <c r="M2608">
        <f t="shared" si="407"/>
        <v>0.87712683464288776</v>
      </c>
      <c r="N2608">
        <f t="shared" si="408"/>
        <v>0.87712683464288776</v>
      </c>
      <c r="O2608">
        <f t="shared" si="409"/>
        <v>0.87712683464288776</v>
      </c>
    </row>
    <row r="2609" spans="1:15">
      <c r="A2609">
        <f t="shared" si="404"/>
        <v>2608</v>
      </c>
      <c r="B2609">
        <f>train!G2609</f>
        <v>135.4</v>
      </c>
      <c r="C2609">
        <f>train!J2609</f>
        <v>237.1</v>
      </c>
      <c r="D2609">
        <f>train!M2609</f>
        <v>118.3</v>
      </c>
      <c r="E2609">
        <f>train!P2609</f>
        <v>17.5</v>
      </c>
      <c r="F2609" s="4">
        <f t="shared" si="400"/>
        <v>0.38520625889046944</v>
      </c>
      <c r="G2609" s="4">
        <f t="shared" si="401"/>
        <v>0.65989423879766207</v>
      </c>
      <c r="H2609" s="4">
        <f t="shared" si="402"/>
        <v>0.65989423879766207</v>
      </c>
      <c r="I2609" s="4">
        <f t="shared" si="403"/>
        <v>0.875</v>
      </c>
      <c r="J2609">
        <f t="shared" si="405"/>
        <v>1</v>
      </c>
      <c r="K2609" t="str">
        <f>train!T2609</f>
        <v>no</v>
      </c>
      <c r="L2609">
        <f t="shared" si="406"/>
        <v>1.128143884114172</v>
      </c>
      <c r="M2609">
        <f t="shared" si="407"/>
        <v>1.3360126027418615</v>
      </c>
      <c r="N2609">
        <f t="shared" si="408"/>
        <v>1.3360126027418615</v>
      </c>
      <c r="O2609">
        <f t="shared" si="409"/>
        <v>1.3360126027418615</v>
      </c>
    </row>
    <row r="2610" spans="1:15">
      <c r="A2610">
        <f t="shared" si="404"/>
        <v>2609</v>
      </c>
      <c r="B2610">
        <f>train!G2610</f>
        <v>174.3</v>
      </c>
      <c r="C2610">
        <f>train!J2610</f>
        <v>254.1</v>
      </c>
      <c r="D2610">
        <f>train!M2610</f>
        <v>176.4</v>
      </c>
      <c r="E2610">
        <f>train!P2610</f>
        <v>5.9</v>
      </c>
      <c r="F2610" s="4">
        <f t="shared" si="400"/>
        <v>0.49587482219061169</v>
      </c>
      <c r="G2610" s="4">
        <f t="shared" si="401"/>
        <v>0.70720846089618694</v>
      </c>
      <c r="H2610" s="4">
        <f t="shared" si="402"/>
        <v>0.70720846089618694</v>
      </c>
      <c r="I2610" s="4">
        <f t="shared" si="403"/>
        <v>0.29500000000000004</v>
      </c>
      <c r="J2610">
        <f t="shared" si="405"/>
        <v>1</v>
      </c>
      <c r="K2610" t="str">
        <f>train!T2610</f>
        <v>no</v>
      </c>
      <c r="L2610">
        <f t="shared" si="406"/>
        <v>1.128143884114172</v>
      </c>
      <c r="M2610">
        <f t="shared" si="407"/>
        <v>1.1546447304729182</v>
      </c>
      <c r="N2610">
        <f t="shared" si="408"/>
        <v>1.1546447304729182</v>
      </c>
      <c r="O2610">
        <f t="shared" si="409"/>
        <v>1.1546447304729182</v>
      </c>
    </row>
    <row r="2611" spans="1:15">
      <c r="A2611">
        <f t="shared" si="404"/>
        <v>2610</v>
      </c>
      <c r="B2611">
        <f>train!G2611</f>
        <v>203.9</v>
      </c>
      <c r="C2611">
        <f>train!J2611</f>
        <v>191.8</v>
      </c>
      <c r="D2611">
        <f>train!M2611</f>
        <v>132.5</v>
      </c>
      <c r="E2611">
        <f>train!P2611</f>
        <v>12.1</v>
      </c>
      <c r="F2611" s="4">
        <f t="shared" si="400"/>
        <v>0.58008534850640114</v>
      </c>
      <c r="G2611" s="4">
        <f t="shared" si="401"/>
        <v>0.53381575285276928</v>
      </c>
      <c r="H2611" s="4">
        <f t="shared" si="402"/>
        <v>0.53381575285276928</v>
      </c>
      <c r="I2611" s="4">
        <f t="shared" si="403"/>
        <v>0.60499999999999998</v>
      </c>
      <c r="J2611">
        <f t="shared" si="405"/>
        <v>2</v>
      </c>
      <c r="K2611" t="str">
        <f>train!T2611</f>
        <v>no</v>
      </c>
      <c r="L2611">
        <f t="shared" si="406"/>
        <v>1.128143884114172</v>
      </c>
      <c r="M2611">
        <f t="shared" si="407"/>
        <v>1.1280259427598864</v>
      </c>
      <c r="N2611">
        <f t="shared" si="408"/>
        <v>1.1280259427598864</v>
      </c>
      <c r="O2611">
        <f t="shared" si="409"/>
        <v>1.1280259427598864</v>
      </c>
    </row>
    <row r="2612" spans="1:15">
      <c r="A2612">
        <f t="shared" si="404"/>
        <v>2611</v>
      </c>
      <c r="B2612">
        <f>train!G2612</f>
        <v>235.5</v>
      </c>
      <c r="C2612">
        <f>train!J2612</f>
        <v>142.30000000000001</v>
      </c>
      <c r="D2612">
        <f>train!M2612</f>
        <v>316.7</v>
      </c>
      <c r="E2612">
        <f>train!P2612</f>
        <v>12.5</v>
      </c>
      <c r="F2612" s="4">
        <f t="shared" si="400"/>
        <v>0.6699857752489331</v>
      </c>
      <c r="G2612" s="4">
        <f t="shared" si="401"/>
        <v>0.39604787086000559</v>
      </c>
      <c r="H2612" s="4">
        <f t="shared" si="402"/>
        <v>0.39604787086000559</v>
      </c>
      <c r="I2612" s="4">
        <f t="shared" si="403"/>
        <v>0.625</v>
      </c>
      <c r="J2612">
        <f t="shared" si="405"/>
        <v>2</v>
      </c>
      <c r="K2612" t="str">
        <f>train!T2612</f>
        <v>no</v>
      </c>
      <c r="L2612">
        <f t="shared" si="406"/>
        <v>1.128143884114172</v>
      </c>
      <c r="M2612">
        <f t="shared" si="407"/>
        <v>1.0738779125493743</v>
      </c>
      <c r="N2612">
        <f t="shared" si="408"/>
        <v>1.0738779125493743</v>
      </c>
      <c r="O2612">
        <f t="shared" si="409"/>
        <v>1.0738779125493743</v>
      </c>
    </row>
    <row r="2613" spans="1:15">
      <c r="A2613">
        <f t="shared" si="404"/>
        <v>2612</v>
      </c>
      <c r="B2613">
        <f>train!G2613</f>
        <v>157</v>
      </c>
      <c r="C2613">
        <f>train!J2613</f>
        <v>256.89999999999998</v>
      </c>
      <c r="D2613">
        <f>train!M2613</f>
        <v>185.5</v>
      </c>
      <c r="E2613">
        <f>train!P2613</f>
        <v>12.1</v>
      </c>
      <c r="F2613" s="4">
        <f t="shared" si="400"/>
        <v>0.44665718349928879</v>
      </c>
      <c r="G2613" s="4">
        <f t="shared" si="401"/>
        <v>0.7150013915947675</v>
      </c>
      <c r="H2613" s="4">
        <f t="shared" si="402"/>
        <v>0.7150013915947675</v>
      </c>
      <c r="I2613" s="4">
        <f t="shared" si="403"/>
        <v>0.60499999999999998</v>
      </c>
      <c r="J2613">
        <f t="shared" si="405"/>
        <v>1</v>
      </c>
      <c r="K2613" t="str">
        <f>train!T2613</f>
        <v>no</v>
      </c>
      <c r="L2613">
        <f t="shared" si="406"/>
        <v>1.128143884114172</v>
      </c>
      <c r="M2613">
        <f t="shared" si="407"/>
        <v>1.260151427224691</v>
      </c>
      <c r="N2613">
        <f t="shared" si="408"/>
        <v>1.260151427224691</v>
      </c>
      <c r="O2613">
        <f t="shared" si="409"/>
        <v>1.260151427224691</v>
      </c>
    </row>
    <row r="2614" spans="1:15">
      <c r="A2614">
        <f t="shared" si="404"/>
        <v>2613</v>
      </c>
      <c r="B2614">
        <f>train!G2614</f>
        <v>111.9</v>
      </c>
      <c r="C2614">
        <f>train!J2614</f>
        <v>223</v>
      </c>
      <c r="D2614">
        <f>train!M2614</f>
        <v>243.2</v>
      </c>
      <c r="E2614">
        <f>train!P2614</f>
        <v>10</v>
      </c>
      <c r="F2614" s="4">
        <f t="shared" si="400"/>
        <v>0.31834992887624469</v>
      </c>
      <c r="G2614" s="4">
        <f t="shared" si="401"/>
        <v>0.62065126635123846</v>
      </c>
      <c r="H2614" s="4">
        <f t="shared" si="402"/>
        <v>0.62065126635123846</v>
      </c>
      <c r="I2614" s="4">
        <f t="shared" si="403"/>
        <v>0.5</v>
      </c>
      <c r="J2614">
        <f t="shared" si="405"/>
        <v>2</v>
      </c>
      <c r="K2614" t="str">
        <f>train!T2614</f>
        <v>no</v>
      </c>
      <c r="L2614">
        <f t="shared" si="406"/>
        <v>1.128143884114172</v>
      </c>
      <c r="M2614">
        <f t="shared" si="407"/>
        <v>1.0591329784603545</v>
      </c>
      <c r="N2614">
        <f t="shared" si="408"/>
        <v>1.0591329784603545</v>
      </c>
      <c r="O2614">
        <f t="shared" si="409"/>
        <v>1.0591329784603545</v>
      </c>
    </row>
    <row r="2615" spans="1:15">
      <c r="A2615">
        <f t="shared" si="404"/>
        <v>2614</v>
      </c>
      <c r="B2615">
        <f>train!G2615</f>
        <v>236.3</v>
      </c>
      <c r="C2615">
        <f>train!J2615</f>
        <v>152.80000000000001</v>
      </c>
      <c r="D2615">
        <f>train!M2615</f>
        <v>160.30000000000001</v>
      </c>
      <c r="E2615">
        <f>train!P2615</f>
        <v>11.2</v>
      </c>
      <c r="F2615" s="4">
        <f t="shared" si="400"/>
        <v>0.67226173541963019</v>
      </c>
      <c r="G2615" s="4">
        <f t="shared" si="401"/>
        <v>0.42527136097968271</v>
      </c>
      <c r="H2615" s="4">
        <f t="shared" si="402"/>
        <v>0.42527136097968271</v>
      </c>
      <c r="I2615" s="4">
        <f t="shared" si="403"/>
        <v>0.55999999999999994</v>
      </c>
      <c r="J2615">
        <f t="shared" si="405"/>
        <v>2</v>
      </c>
      <c r="K2615" t="str">
        <f>train!T2615</f>
        <v>no</v>
      </c>
      <c r="L2615">
        <f t="shared" si="406"/>
        <v>1.128143884114172</v>
      </c>
      <c r="M2615">
        <f t="shared" si="407"/>
        <v>1.0617190314995941</v>
      </c>
      <c r="N2615">
        <f t="shared" si="408"/>
        <v>1.0617190314995941</v>
      </c>
      <c r="O2615">
        <f t="shared" si="409"/>
        <v>1.0617190314995941</v>
      </c>
    </row>
    <row r="2616" spans="1:15">
      <c r="A2616">
        <f t="shared" si="404"/>
        <v>2615</v>
      </c>
      <c r="B2616">
        <f>train!G2616</f>
        <v>163.6</v>
      </c>
      <c r="C2616">
        <f>train!J2616</f>
        <v>283.39999999999998</v>
      </c>
      <c r="D2616">
        <f>train!M2616</f>
        <v>262.10000000000002</v>
      </c>
      <c r="E2616">
        <f>train!P2616</f>
        <v>8.6</v>
      </c>
      <c r="F2616" s="4">
        <f t="shared" si="400"/>
        <v>0.46543385490753908</v>
      </c>
      <c r="G2616" s="4">
        <f t="shared" si="401"/>
        <v>0.78875591427776226</v>
      </c>
      <c r="H2616" s="4">
        <f t="shared" si="402"/>
        <v>0.78875591427776226</v>
      </c>
      <c r="I2616" s="4">
        <f t="shared" si="403"/>
        <v>0.43</v>
      </c>
      <c r="J2616">
        <f t="shared" si="405"/>
        <v>1</v>
      </c>
      <c r="K2616" t="str">
        <f>train!T2616</f>
        <v>no</v>
      </c>
      <c r="L2616">
        <f t="shared" si="406"/>
        <v>1.128143884114172</v>
      </c>
      <c r="M2616">
        <f t="shared" si="407"/>
        <v>1.2828875468685437</v>
      </c>
      <c r="N2616">
        <f t="shared" si="408"/>
        <v>1.2828875468685437</v>
      </c>
      <c r="O2616">
        <f t="shared" si="409"/>
        <v>1.2828875468685437</v>
      </c>
    </row>
    <row r="2617" spans="1:15">
      <c r="A2617">
        <f t="shared" si="404"/>
        <v>2616</v>
      </c>
      <c r="B2617">
        <f>train!G2617</f>
        <v>213.6</v>
      </c>
      <c r="C2617">
        <f>train!J2617</f>
        <v>175.9</v>
      </c>
      <c r="D2617">
        <f>train!M2617</f>
        <v>207.2</v>
      </c>
      <c r="E2617">
        <f>train!P2617</f>
        <v>8.9</v>
      </c>
      <c r="F2617" s="4">
        <f t="shared" si="400"/>
        <v>0.60768136557610242</v>
      </c>
      <c r="G2617" s="4">
        <f t="shared" si="401"/>
        <v>0.48956303924297245</v>
      </c>
      <c r="H2617" s="4">
        <f t="shared" si="402"/>
        <v>0.48956303924297245</v>
      </c>
      <c r="I2617" s="4">
        <f t="shared" si="403"/>
        <v>0.44500000000000001</v>
      </c>
      <c r="J2617">
        <f t="shared" si="405"/>
        <v>2</v>
      </c>
      <c r="K2617" t="str">
        <f>train!T2617</f>
        <v>no</v>
      </c>
      <c r="L2617">
        <f t="shared" si="406"/>
        <v>1.128143884114172</v>
      </c>
      <c r="M2617">
        <f t="shared" si="407"/>
        <v>1.0230569783028065</v>
      </c>
      <c r="N2617">
        <f t="shared" si="408"/>
        <v>1.0230569783028065</v>
      </c>
      <c r="O2617">
        <f t="shared" si="409"/>
        <v>1.0230569783028065</v>
      </c>
    </row>
    <row r="2618" spans="1:15">
      <c r="A2618">
        <f t="shared" si="404"/>
        <v>2617</v>
      </c>
      <c r="B2618">
        <f>train!G2618</f>
        <v>143.4</v>
      </c>
      <c r="C2618">
        <f>train!J2618</f>
        <v>170</v>
      </c>
      <c r="D2618">
        <f>train!M2618</f>
        <v>127.9</v>
      </c>
      <c r="E2618">
        <f>train!P2618</f>
        <v>9.4</v>
      </c>
      <c r="F2618" s="4">
        <f t="shared" si="400"/>
        <v>0.40796586059743956</v>
      </c>
      <c r="G2618" s="4">
        <f t="shared" si="401"/>
        <v>0.47314222098524911</v>
      </c>
      <c r="H2618" s="4">
        <f t="shared" si="402"/>
        <v>0.47314222098524911</v>
      </c>
      <c r="I2618" s="4">
        <f t="shared" si="403"/>
        <v>0.47000000000000003</v>
      </c>
      <c r="J2618">
        <f t="shared" si="405"/>
        <v>2</v>
      </c>
      <c r="K2618" t="str">
        <f>train!T2618</f>
        <v>no</v>
      </c>
      <c r="L2618">
        <f t="shared" si="406"/>
        <v>1.128143884114172</v>
      </c>
      <c r="M2618">
        <f t="shared" si="407"/>
        <v>0.91381796106813207</v>
      </c>
      <c r="N2618">
        <f t="shared" si="408"/>
        <v>0.91381796106813207</v>
      </c>
      <c r="O2618">
        <f t="shared" si="409"/>
        <v>0.91381796106813207</v>
      </c>
    </row>
    <row r="2619" spans="1:15">
      <c r="A2619">
        <f t="shared" si="404"/>
        <v>2618</v>
      </c>
      <c r="B2619">
        <f>train!G2619</f>
        <v>97.1</v>
      </c>
      <c r="C2619">
        <f>train!J2619</f>
        <v>228</v>
      </c>
      <c r="D2619">
        <f>train!M2619</f>
        <v>240</v>
      </c>
      <c r="E2619">
        <f>train!P2619</f>
        <v>10.6</v>
      </c>
      <c r="F2619" s="4">
        <f t="shared" si="400"/>
        <v>0.27624466571834994</v>
      </c>
      <c r="G2619" s="4">
        <f t="shared" si="401"/>
        <v>0.63456721402727523</v>
      </c>
      <c r="H2619" s="4">
        <f t="shared" si="402"/>
        <v>0.63456721402727523</v>
      </c>
      <c r="I2619" s="4">
        <f t="shared" si="403"/>
        <v>0.53</v>
      </c>
      <c r="J2619">
        <f t="shared" si="405"/>
        <v>2</v>
      </c>
      <c r="K2619" t="str">
        <f>train!T2619</f>
        <v>no</v>
      </c>
      <c r="L2619">
        <f t="shared" si="406"/>
        <v>1.128143884114172</v>
      </c>
      <c r="M2619">
        <f t="shared" si="407"/>
        <v>1.0782217831107468</v>
      </c>
      <c r="N2619">
        <f t="shared" si="408"/>
        <v>1.0782217831107468</v>
      </c>
      <c r="O2619">
        <f t="shared" si="409"/>
        <v>1.0782217831107468</v>
      </c>
    </row>
    <row r="2620" spans="1:15">
      <c r="A2620">
        <f t="shared" si="404"/>
        <v>2619</v>
      </c>
      <c r="B2620">
        <f>train!G2620</f>
        <v>94.1</v>
      </c>
      <c r="C2620">
        <f>train!J2620</f>
        <v>147.6</v>
      </c>
      <c r="D2620">
        <f>train!M2620</f>
        <v>213.5</v>
      </c>
      <c r="E2620">
        <f>train!P2620</f>
        <v>10.1</v>
      </c>
      <c r="F2620" s="4">
        <f t="shared" si="400"/>
        <v>0.2677098150782361</v>
      </c>
      <c r="G2620" s="4">
        <f t="shared" si="401"/>
        <v>0.41079877539660448</v>
      </c>
      <c r="H2620" s="4">
        <f t="shared" si="402"/>
        <v>0.41079877539660448</v>
      </c>
      <c r="I2620" s="4">
        <f t="shared" si="403"/>
        <v>0.505</v>
      </c>
      <c r="J2620">
        <f t="shared" si="405"/>
        <v>2</v>
      </c>
      <c r="K2620" t="str">
        <f>train!T2620</f>
        <v>no</v>
      </c>
      <c r="L2620">
        <f t="shared" si="406"/>
        <v>1.128143884114172</v>
      </c>
      <c r="M2620">
        <f t="shared" si="407"/>
        <v>0.81498761513529949</v>
      </c>
      <c r="N2620">
        <f t="shared" si="408"/>
        <v>0.81498761513529949</v>
      </c>
      <c r="O2620">
        <f t="shared" si="409"/>
        <v>0.81498761513529949</v>
      </c>
    </row>
    <row r="2621" spans="1:15">
      <c r="A2621">
        <f t="shared" si="404"/>
        <v>2620</v>
      </c>
      <c r="B2621">
        <f>train!G2621</f>
        <v>226.3</v>
      </c>
      <c r="C2621">
        <f>train!J2621</f>
        <v>274.3</v>
      </c>
      <c r="D2621">
        <f>train!M2621</f>
        <v>242.7</v>
      </c>
      <c r="E2621">
        <f>train!P2621</f>
        <v>8.1999999999999993</v>
      </c>
      <c r="F2621" s="4">
        <f t="shared" si="400"/>
        <v>0.64381223328591752</v>
      </c>
      <c r="G2621" s="4">
        <f t="shared" si="401"/>
        <v>0.76342888950737542</v>
      </c>
      <c r="H2621" s="4">
        <f t="shared" si="402"/>
        <v>0.76342888950737542</v>
      </c>
      <c r="I2621" s="4">
        <f t="shared" si="403"/>
        <v>0.41</v>
      </c>
      <c r="J2621">
        <f t="shared" si="405"/>
        <v>1</v>
      </c>
      <c r="K2621" t="str">
        <f>train!T2621</f>
        <v>yes</v>
      </c>
      <c r="L2621">
        <f t="shared" si="406"/>
        <v>1.128143884114172</v>
      </c>
      <c r="M2621">
        <f t="shared" si="407"/>
        <v>1.3222108494478213</v>
      </c>
      <c r="N2621">
        <f t="shared" si="408"/>
        <v>1.3222108494478213</v>
      </c>
      <c r="O2621">
        <f t="shared" si="409"/>
        <v>1.3222108494478213</v>
      </c>
    </row>
    <row r="2622" spans="1:15">
      <c r="A2622">
        <f t="shared" si="404"/>
        <v>2621</v>
      </c>
      <c r="B2622">
        <f>train!G2622</f>
        <v>190.3</v>
      </c>
      <c r="C2622">
        <f>train!J2622</f>
        <v>249</v>
      </c>
      <c r="D2622">
        <f>train!M2622</f>
        <v>215.7</v>
      </c>
      <c r="E2622">
        <f>train!P2622</f>
        <v>10.6</v>
      </c>
      <c r="F2622" s="4">
        <f t="shared" si="400"/>
        <v>0.54139402560455197</v>
      </c>
      <c r="G2622" s="4">
        <f t="shared" si="401"/>
        <v>0.69301419426662958</v>
      </c>
      <c r="H2622" s="4">
        <f t="shared" si="402"/>
        <v>0.69301419426662958</v>
      </c>
      <c r="I2622" s="4">
        <f t="shared" si="403"/>
        <v>0.53</v>
      </c>
      <c r="J2622">
        <f t="shared" si="405"/>
        <v>1</v>
      </c>
      <c r="K2622" t="str">
        <f>train!T2622</f>
        <v>no</v>
      </c>
      <c r="L2622">
        <f t="shared" si="406"/>
        <v>1.128143884114172</v>
      </c>
      <c r="M2622">
        <f t="shared" si="407"/>
        <v>1.2387674672311806</v>
      </c>
      <c r="N2622">
        <f t="shared" si="408"/>
        <v>1.2387674672311806</v>
      </c>
      <c r="O2622">
        <f t="shared" si="409"/>
        <v>1.2387674672311806</v>
      </c>
    </row>
    <row r="2623" spans="1:15">
      <c r="A2623">
        <f t="shared" si="404"/>
        <v>2622</v>
      </c>
      <c r="B2623">
        <f>train!G2623</f>
        <v>185.4</v>
      </c>
      <c r="C2623">
        <f>train!J2623</f>
        <v>191.4</v>
      </c>
      <c r="D2623">
        <f>train!M2623</f>
        <v>144</v>
      </c>
      <c r="E2623">
        <f>train!P2623</f>
        <v>10</v>
      </c>
      <c r="F2623" s="4">
        <f t="shared" si="400"/>
        <v>0.52745376955903278</v>
      </c>
      <c r="G2623" s="4">
        <f t="shared" si="401"/>
        <v>0.53270247703868634</v>
      </c>
      <c r="H2623" s="4">
        <f t="shared" si="402"/>
        <v>0.53270247703868634</v>
      </c>
      <c r="I2623" s="4">
        <f t="shared" si="403"/>
        <v>0.5</v>
      </c>
      <c r="J2623">
        <f t="shared" si="405"/>
        <v>2</v>
      </c>
      <c r="K2623" t="str">
        <f>train!T2623</f>
        <v>no</v>
      </c>
      <c r="L2623">
        <f t="shared" si="406"/>
        <v>1.128143884114172</v>
      </c>
      <c r="M2623">
        <f t="shared" si="407"/>
        <v>1.0467814180182688</v>
      </c>
      <c r="N2623">
        <f t="shared" si="408"/>
        <v>1.0467814180182688</v>
      </c>
      <c r="O2623">
        <f t="shared" si="409"/>
        <v>1.0467814180182688</v>
      </c>
    </row>
    <row r="2624" spans="1:15">
      <c r="A2624">
        <f t="shared" si="404"/>
        <v>2623</v>
      </c>
      <c r="B2624">
        <f>train!G2624</f>
        <v>179.5</v>
      </c>
      <c r="C2624">
        <f>train!J2624</f>
        <v>191.9</v>
      </c>
      <c r="D2624">
        <f>train!M2624</f>
        <v>165.5</v>
      </c>
      <c r="E2624">
        <f>train!P2624</f>
        <v>12</v>
      </c>
      <c r="F2624" s="4">
        <f t="shared" si="400"/>
        <v>0.51066856330014221</v>
      </c>
      <c r="G2624" s="4">
        <f t="shared" si="401"/>
        <v>0.53409407180628998</v>
      </c>
      <c r="H2624" s="4">
        <f t="shared" si="402"/>
        <v>0.53409407180628998</v>
      </c>
      <c r="I2624" s="4">
        <f t="shared" si="403"/>
        <v>0.6</v>
      </c>
      <c r="J2624">
        <f t="shared" si="405"/>
        <v>2</v>
      </c>
      <c r="K2624" t="str">
        <f>train!T2624</f>
        <v>no</v>
      </c>
      <c r="L2624">
        <f t="shared" si="406"/>
        <v>1.128143884114172</v>
      </c>
      <c r="M2624">
        <f t="shared" si="407"/>
        <v>1.0914647665501056</v>
      </c>
      <c r="N2624">
        <f t="shared" si="408"/>
        <v>1.0914647665501056</v>
      </c>
      <c r="O2624">
        <f t="shared" si="409"/>
        <v>1.0914647665501056</v>
      </c>
    </row>
    <row r="2625" spans="1:15">
      <c r="A2625">
        <f t="shared" si="404"/>
        <v>2624</v>
      </c>
      <c r="B2625">
        <f>train!G2625</f>
        <v>158</v>
      </c>
      <c r="C2625">
        <f>train!J2625</f>
        <v>207.9</v>
      </c>
      <c r="D2625">
        <f>train!M2625</f>
        <v>190.4</v>
      </c>
      <c r="E2625">
        <f>train!P2625</f>
        <v>10.1</v>
      </c>
      <c r="F2625" s="4">
        <f t="shared" si="400"/>
        <v>0.44950213371266001</v>
      </c>
      <c r="G2625" s="4">
        <f t="shared" si="401"/>
        <v>0.57862510436960757</v>
      </c>
      <c r="H2625" s="4">
        <f t="shared" si="402"/>
        <v>0.57862510436960757</v>
      </c>
      <c r="I2625" s="4">
        <f t="shared" si="403"/>
        <v>0.505</v>
      </c>
      <c r="J2625">
        <f t="shared" si="405"/>
        <v>2</v>
      </c>
      <c r="K2625" t="str">
        <f>train!T2625</f>
        <v>no</v>
      </c>
      <c r="L2625">
        <f t="shared" si="406"/>
        <v>1.128143884114172</v>
      </c>
      <c r="M2625">
        <f t="shared" si="407"/>
        <v>1.0614571074827812</v>
      </c>
      <c r="N2625">
        <f t="shared" si="408"/>
        <v>1.0614571074827812</v>
      </c>
      <c r="O2625">
        <f t="shared" si="409"/>
        <v>1.0614571074827812</v>
      </c>
    </row>
    <row r="2626" spans="1:15">
      <c r="A2626">
        <f t="shared" si="404"/>
        <v>2625</v>
      </c>
      <c r="B2626">
        <f>train!G2626</f>
        <v>173</v>
      </c>
      <c r="C2626">
        <f>train!J2626</f>
        <v>190.4</v>
      </c>
      <c r="D2626">
        <f>train!M2626</f>
        <v>290</v>
      </c>
      <c r="E2626">
        <f>train!P2626</f>
        <v>10.4</v>
      </c>
      <c r="F2626" s="4">
        <f t="shared" ref="F2626:F2689" si="410">(B2626-$W$3)/($W$2-$W$3)</f>
        <v>0.49217638691322901</v>
      </c>
      <c r="G2626" s="4">
        <f t="shared" ref="G2626:G2689" si="411">(C2626-$W$5)/($W$4-$W$5)</f>
        <v>0.52991928750347894</v>
      </c>
      <c r="H2626" s="4">
        <f t="shared" ref="H2626:H2689" si="412">(C2626-$W$5)/($W$4-$W$5)</f>
        <v>0.52991928750347894</v>
      </c>
      <c r="I2626" s="4">
        <f t="shared" ref="I2626:I2689" si="413">(E2626-$W$9)/($W$8-$W$9)</f>
        <v>0.52</v>
      </c>
      <c r="J2626">
        <f t="shared" si="405"/>
        <v>2</v>
      </c>
      <c r="K2626" t="str">
        <f>train!T2626</f>
        <v>no</v>
      </c>
      <c r="L2626">
        <f t="shared" si="406"/>
        <v>1.128143884114172</v>
      </c>
      <c r="M2626">
        <f t="shared" si="407"/>
        <v>1.0364682814111341</v>
      </c>
      <c r="N2626">
        <f t="shared" si="408"/>
        <v>1.0364682814111341</v>
      </c>
      <c r="O2626">
        <f t="shared" si="409"/>
        <v>1.0364682814111341</v>
      </c>
    </row>
    <row r="2627" spans="1:15">
      <c r="A2627">
        <f t="shared" ref="A2627:A2690" si="414">ROW()-1</f>
        <v>2626</v>
      </c>
      <c r="B2627">
        <f>train!G2627</f>
        <v>134.19999999999999</v>
      </c>
      <c r="C2627">
        <f>train!J2627</f>
        <v>211.9</v>
      </c>
      <c r="D2627">
        <f>train!M2627</f>
        <v>167.6</v>
      </c>
      <c r="E2627">
        <f>train!P2627</f>
        <v>8.1999999999999993</v>
      </c>
      <c r="F2627" s="4">
        <f t="shared" si="410"/>
        <v>0.38179231863442387</v>
      </c>
      <c r="G2627" s="4">
        <f t="shared" si="411"/>
        <v>0.58975786251043694</v>
      </c>
      <c r="H2627" s="4">
        <f t="shared" si="412"/>
        <v>0.58975786251043694</v>
      </c>
      <c r="I2627" s="4">
        <f t="shared" si="413"/>
        <v>0.41</v>
      </c>
      <c r="J2627">
        <f t="shared" ref="J2627:J2690" si="415">MATCH(MIN(L2627:O2627),L2627:O2627,0)</f>
        <v>2</v>
      </c>
      <c r="K2627" t="str">
        <f>train!T2627</f>
        <v>no</v>
      </c>
      <c r="L2627">
        <f t="shared" ref="L2627:L2690" si="416">SQRT(($F$2-$Z$3)^2+($G$2-$AA$3)^2+($H$2-$AB$3)^2+($I$2-$AC$3)^2)</f>
        <v>1.128143884114172</v>
      </c>
      <c r="M2627">
        <f t="shared" ref="M2627:M2690" si="417">SQRT((F2627-$Z$4)^2+(G2627-$AA$4)^2+(H2627-$AB$4)^2+(I2627-$AC$4)^2)</f>
        <v>1.0047358097301042</v>
      </c>
      <c r="N2627">
        <f t="shared" ref="N2627:N2690" si="418">SQRT((F2627-$Z$5)^2+(G2627-$AA$5)^2+(H2627-$AB$5)^2+(I2627-$AC$5)^2)</f>
        <v>1.0047358097301042</v>
      </c>
      <c r="O2627">
        <f t="shared" ref="O2627:O2690" si="419">SQRT((F2627-$Z$6)^2+(G2627-$AA$6)^2+(H2627-$AB$6)^2+(I2627-$AC$6)^2)</f>
        <v>1.0047358097301042</v>
      </c>
    </row>
    <row r="2628" spans="1:15">
      <c r="A2628">
        <f t="shared" si="414"/>
        <v>2627</v>
      </c>
      <c r="B2628">
        <f>train!G2628</f>
        <v>125.2</v>
      </c>
      <c r="C2628">
        <f>train!J2628</f>
        <v>230.9</v>
      </c>
      <c r="D2628">
        <f>train!M2628</f>
        <v>192</v>
      </c>
      <c r="E2628">
        <f>train!P2628</f>
        <v>12.6</v>
      </c>
      <c r="F2628" s="4">
        <f t="shared" si="410"/>
        <v>0.35618776671408253</v>
      </c>
      <c r="G2628" s="4">
        <f t="shared" si="411"/>
        <v>0.6426384636793766</v>
      </c>
      <c r="H2628" s="4">
        <f t="shared" si="412"/>
        <v>0.6426384636793766</v>
      </c>
      <c r="I2628" s="4">
        <f t="shared" si="413"/>
        <v>0.63</v>
      </c>
      <c r="J2628">
        <f t="shared" si="415"/>
        <v>1</v>
      </c>
      <c r="K2628" t="str">
        <f>train!T2628</f>
        <v>no</v>
      </c>
      <c r="L2628">
        <f t="shared" si="416"/>
        <v>1.128143884114172</v>
      </c>
      <c r="M2628">
        <f t="shared" si="417"/>
        <v>1.1617823011034143</v>
      </c>
      <c r="N2628">
        <f t="shared" si="418"/>
        <v>1.1617823011034143</v>
      </c>
      <c r="O2628">
        <f t="shared" si="419"/>
        <v>1.1617823011034143</v>
      </c>
    </row>
    <row r="2629" spans="1:15">
      <c r="A2629">
        <f t="shared" si="414"/>
        <v>2628</v>
      </c>
      <c r="B2629">
        <f>train!G2629</f>
        <v>195.9</v>
      </c>
      <c r="C2629">
        <f>train!J2629</f>
        <v>227</v>
      </c>
      <c r="D2629">
        <f>train!M2629</f>
        <v>313.2</v>
      </c>
      <c r="E2629">
        <f>train!P2629</f>
        <v>13.2</v>
      </c>
      <c r="F2629" s="4">
        <f t="shared" si="410"/>
        <v>0.55732574679943103</v>
      </c>
      <c r="G2629" s="4">
        <f t="shared" si="411"/>
        <v>0.63178402449206794</v>
      </c>
      <c r="H2629" s="4">
        <f t="shared" si="412"/>
        <v>0.63178402449206794</v>
      </c>
      <c r="I2629" s="4">
        <f t="shared" si="413"/>
        <v>0.65999999999999992</v>
      </c>
      <c r="J2629">
        <f t="shared" si="415"/>
        <v>1</v>
      </c>
      <c r="K2629" t="str">
        <f>train!T2629</f>
        <v>no</v>
      </c>
      <c r="L2629">
        <f t="shared" si="416"/>
        <v>1.128143884114172</v>
      </c>
      <c r="M2629">
        <f t="shared" si="417"/>
        <v>1.2427848145404463</v>
      </c>
      <c r="N2629">
        <f t="shared" si="418"/>
        <v>1.2427848145404463</v>
      </c>
      <c r="O2629">
        <f t="shared" si="419"/>
        <v>1.2427848145404463</v>
      </c>
    </row>
    <row r="2630" spans="1:15">
      <c r="A2630">
        <f t="shared" si="414"/>
        <v>2629</v>
      </c>
      <c r="B2630">
        <f>train!G2630</f>
        <v>214.2</v>
      </c>
      <c r="C2630">
        <f>train!J2630</f>
        <v>181.2</v>
      </c>
      <c r="D2630">
        <f>train!M2630</f>
        <v>174</v>
      </c>
      <c r="E2630">
        <f>train!P2630</f>
        <v>10.3</v>
      </c>
      <c r="F2630" s="4">
        <f t="shared" si="410"/>
        <v>0.60938833570412509</v>
      </c>
      <c r="G2630" s="4">
        <f t="shared" si="411"/>
        <v>0.50431394377957139</v>
      </c>
      <c r="H2630" s="4">
        <f t="shared" si="412"/>
        <v>0.50431394377957139</v>
      </c>
      <c r="I2630" s="4">
        <f t="shared" si="413"/>
        <v>0.51500000000000001</v>
      </c>
      <c r="J2630">
        <f t="shared" si="415"/>
        <v>2</v>
      </c>
      <c r="K2630" t="str">
        <f>train!T2630</f>
        <v>no</v>
      </c>
      <c r="L2630">
        <f t="shared" si="416"/>
        <v>1.128143884114172</v>
      </c>
      <c r="M2630">
        <f t="shared" si="417"/>
        <v>1.0701608530838964</v>
      </c>
      <c r="N2630">
        <f t="shared" si="418"/>
        <v>1.0701608530838964</v>
      </c>
      <c r="O2630">
        <f t="shared" si="419"/>
        <v>1.0701608530838964</v>
      </c>
    </row>
    <row r="2631" spans="1:15">
      <c r="A2631">
        <f t="shared" si="414"/>
        <v>2630</v>
      </c>
      <c r="B2631">
        <f>train!G2631</f>
        <v>221.1</v>
      </c>
      <c r="C2631">
        <f>train!J2631</f>
        <v>236.7</v>
      </c>
      <c r="D2631">
        <f>train!M2631</f>
        <v>252.3</v>
      </c>
      <c r="E2631">
        <f>train!P2631</f>
        <v>9.5</v>
      </c>
      <c r="F2631" s="4">
        <f t="shared" si="410"/>
        <v>0.62901849217638695</v>
      </c>
      <c r="G2631" s="4">
        <f t="shared" si="411"/>
        <v>0.65878096298357913</v>
      </c>
      <c r="H2631" s="4">
        <f t="shared" si="412"/>
        <v>0.65878096298357913</v>
      </c>
      <c r="I2631" s="4">
        <f t="shared" si="413"/>
        <v>0.47499999999999998</v>
      </c>
      <c r="J2631">
        <f t="shared" si="415"/>
        <v>1</v>
      </c>
      <c r="K2631" t="str">
        <f>train!T2631</f>
        <v>no</v>
      </c>
      <c r="L2631">
        <f t="shared" si="416"/>
        <v>1.128143884114172</v>
      </c>
      <c r="M2631">
        <f t="shared" si="417"/>
        <v>1.2203581350894495</v>
      </c>
      <c r="N2631">
        <f t="shared" si="418"/>
        <v>1.2203581350894495</v>
      </c>
      <c r="O2631">
        <f t="shared" si="419"/>
        <v>1.2203581350894495</v>
      </c>
    </row>
    <row r="2632" spans="1:15">
      <c r="A2632">
        <f t="shared" si="414"/>
        <v>2631</v>
      </c>
      <c r="B2632">
        <f>train!G2632</f>
        <v>132</v>
      </c>
      <c r="C2632">
        <f>train!J2632</f>
        <v>173.3</v>
      </c>
      <c r="D2632">
        <f>train!M2632</f>
        <v>203.5</v>
      </c>
      <c r="E2632">
        <f>train!P2632</f>
        <v>11.6</v>
      </c>
      <c r="F2632" s="4">
        <f t="shared" si="410"/>
        <v>0.37553342816500712</v>
      </c>
      <c r="G2632" s="4">
        <f t="shared" si="411"/>
        <v>0.48232674645143336</v>
      </c>
      <c r="H2632" s="4">
        <f t="shared" si="412"/>
        <v>0.48232674645143336</v>
      </c>
      <c r="I2632" s="4">
        <f t="shared" si="413"/>
        <v>0.57999999999999996</v>
      </c>
      <c r="J2632">
        <f t="shared" si="415"/>
        <v>2</v>
      </c>
      <c r="K2632" t="str">
        <f>train!T2632</f>
        <v>no</v>
      </c>
      <c r="L2632">
        <f t="shared" si="416"/>
        <v>1.128143884114172</v>
      </c>
      <c r="M2632">
        <f t="shared" si="417"/>
        <v>0.97092921284417699</v>
      </c>
      <c r="N2632">
        <f t="shared" si="418"/>
        <v>0.97092921284417699</v>
      </c>
      <c r="O2632">
        <f t="shared" si="419"/>
        <v>0.97092921284417699</v>
      </c>
    </row>
    <row r="2633" spans="1:15">
      <c r="A2633">
        <f t="shared" si="414"/>
        <v>2632</v>
      </c>
      <c r="B2633">
        <f>train!G2633</f>
        <v>157.6</v>
      </c>
      <c r="C2633">
        <f>train!J2633</f>
        <v>198.3</v>
      </c>
      <c r="D2633">
        <f>train!M2633</f>
        <v>364.9</v>
      </c>
      <c r="E2633">
        <f>train!P2633</f>
        <v>9.1</v>
      </c>
      <c r="F2633" s="4">
        <f t="shared" si="410"/>
        <v>0.44836415362731152</v>
      </c>
      <c r="G2633" s="4">
        <f t="shared" si="411"/>
        <v>0.55190648483161708</v>
      </c>
      <c r="H2633" s="4">
        <f t="shared" si="412"/>
        <v>0.55190648483161708</v>
      </c>
      <c r="I2633" s="4">
        <f t="shared" si="413"/>
        <v>0.45499999999999996</v>
      </c>
      <c r="J2633">
        <f t="shared" si="415"/>
        <v>2</v>
      </c>
      <c r="K2633" t="str">
        <f>train!T2633</f>
        <v>no</v>
      </c>
      <c r="L2633">
        <f t="shared" si="416"/>
        <v>1.128143884114172</v>
      </c>
      <c r="M2633">
        <f t="shared" si="417"/>
        <v>1.0085915676111512</v>
      </c>
      <c r="N2633">
        <f t="shared" si="418"/>
        <v>1.0085915676111512</v>
      </c>
      <c r="O2633">
        <f t="shared" si="419"/>
        <v>1.0085915676111512</v>
      </c>
    </row>
    <row r="2634" spans="1:15">
      <c r="A2634">
        <f t="shared" si="414"/>
        <v>2633</v>
      </c>
      <c r="B2634">
        <f>train!G2634</f>
        <v>110.3</v>
      </c>
      <c r="C2634">
        <f>train!J2634</f>
        <v>182.4</v>
      </c>
      <c r="D2634">
        <f>train!M2634</f>
        <v>183.8</v>
      </c>
      <c r="E2634">
        <f>train!P2634</f>
        <v>11</v>
      </c>
      <c r="F2634" s="4">
        <f t="shared" si="410"/>
        <v>0.31379800853485063</v>
      </c>
      <c r="G2634" s="4">
        <f t="shared" si="411"/>
        <v>0.5076537712218202</v>
      </c>
      <c r="H2634" s="4">
        <f t="shared" si="412"/>
        <v>0.5076537712218202</v>
      </c>
      <c r="I2634" s="4">
        <f t="shared" si="413"/>
        <v>0.55000000000000004</v>
      </c>
      <c r="J2634">
        <f t="shared" si="415"/>
        <v>2</v>
      </c>
      <c r="K2634" t="str">
        <f>train!T2634</f>
        <v>no</v>
      </c>
      <c r="L2634">
        <f t="shared" si="416"/>
        <v>1.128143884114172</v>
      </c>
      <c r="M2634">
        <f t="shared" si="417"/>
        <v>0.95728464577256778</v>
      </c>
      <c r="N2634">
        <f t="shared" si="418"/>
        <v>0.95728464577256778</v>
      </c>
      <c r="O2634">
        <f t="shared" si="419"/>
        <v>0.95728464577256778</v>
      </c>
    </row>
    <row r="2635" spans="1:15">
      <c r="A2635">
        <f t="shared" si="414"/>
        <v>2634</v>
      </c>
      <c r="B2635">
        <f>train!G2635</f>
        <v>161.5</v>
      </c>
      <c r="C2635">
        <f>train!J2635</f>
        <v>192.9</v>
      </c>
      <c r="D2635">
        <f>train!M2635</f>
        <v>168.3</v>
      </c>
      <c r="E2635">
        <f>train!P2635</f>
        <v>11.2</v>
      </c>
      <c r="F2635" s="4">
        <f t="shared" si="410"/>
        <v>0.45945945945945948</v>
      </c>
      <c r="G2635" s="4">
        <f t="shared" si="411"/>
        <v>0.53687726134149738</v>
      </c>
      <c r="H2635" s="4">
        <f t="shared" si="412"/>
        <v>0.53687726134149738</v>
      </c>
      <c r="I2635" s="4">
        <f t="shared" si="413"/>
        <v>0.55999999999999994</v>
      </c>
      <c r="J2635">
        <f t="shared" si="415"/>
        <v>2</v>
      </c>
      <c r="K2635" t="str">
        <f>train!T2635</f>
        <v>no</v>
      </c>
      <c r="L2635">
        <f t="shared" si="416"/>
        <v>1.128143884114172</v>
      </c>
      <c r="M2635">
        <f t="shared" si="417"/>
        <v>1.0493699930805489</v>
      </c>
      <c r="N2635">
        <f t="shared" si="418"/>
        <v>1.0493699930805489</v>
      </c>
      <c r="O2635">
        <f t="shared" si="419"/>
        <v>1.0493699930805489</v>
      </c>
    </row>
    <row r="2636" spans="1:15">
      <c r="A2636">
        <f t="shared" si="414"/>
        <v>2635</v>
      </c>
      <c r="B2636">
        <f>train!G2636</f>
        <v>171.8</v>
      </c>
      <c r="C2636">
        <f>train!J2636</f>
        <v>240.7</v>
      </c>
      <c r="D2636">
        <f>train!M2636</f>
        <v>245.5</v>
      </c>
      <c r="E2636">
        <f>train!P2636</f>
        <v>10.6</v>
      </c>
      <c r="F2636" s="4">
        <f t="shared" si="410"/>
        <v>0.48876244665718355</v>
      </c>
      <c r="G2636" s="4">
        <f t="shared" si="411"/>
        <v>0.6699137211244085</v>
      </c>
      <c r="H2636" s="4">
        <f t="shared" si="412"/>
        <v>0.6699137211244085</v>
      </c>
      <c r="I2636" s="4">
        <f t="shared" si="413"/>
        <v>0.53</v>
      </c>
      <c r="J2636">
        <f t="shared" si="415"/>
        <v>1</v>
      </c>
      <c r="K2636" t="str">
        <f>train!T2636</f>
        <v>no</v>
      </c>
      <c r="L2636">
        <f t="shared" si="416"/>
        <v>1.128143884114172</v>
      </c>
      <c r="M2636">
        <f t="shared" si="417"/>
        <v>1.1905282511405682</v>
      </c>
      <c r="N2636">
        <f t="shared" si="418"/>
        <v>1.1905282511405682</v>
      </c>
      <c r="O2636">
        <f t="shared" si="419"/>
        <v>1.1905282511405682</v>
      </c>
    </row>
    <row r="2637" spans="1:15">
      <c r="A2637">
        <f t="shared" si="414"/>
        <v>2636</v>
      </c>
      <c r="B2637">
        <f>train!G2637</f>
        <v>211</v>
      </c>
      <c r="C2637">
        <f>train!J2637</f>
        <v>155.1</v>
      </c>
      <c r="D2637">
        <f>train!M2637</f>
        <v>234.8</v>
      </c>
      <c r="E2637">
        <f>train!P2637</f>
        <v>11.4</v>
      </c>
      <c r="F2637" s="4">
        <f t="shared" si="410"/>
        <v>0.60028449502133707</v>
      </c>
      <c r="G2637" s="4">
        <f t="shared" si="411"/>
        <v>0.43167269691065957</v>
      </c>
      <c r="H2637" s="4">
        <f t="shared" si="412"/>
        <v>0.43167269691065957</v>
      </c>
      <c r="I2637" s="4">
        <f t="shared" si="413"/>
        <v>0.57000000000000006</v>
      </c>
      <c r="J2637">
        <f t="shared" si="415"/>
        <v>2</v>
      </c>
      <c r="K2637" t="str">
        <f>train!T2637</f>
        <v>no</v>
      </c>
      <c r="L2637">
        <f t="shared" si="416"/>
        <v>1.128143884114172</v>
      </c>
      <c r="M2637">
        <f t="shared" si="417"/>
        <v>1.0285543784745976</v>
      </c>
      <c r="N2637">
        <f t="shared" si="418"/>
        <v>1.0285543784745976</v>
      </c>
      <c r="O2637">
        <f t="shared" si="419"/>
        <v>1.0285543784745976</v>
      </c>
    </row>
    <row r="2638" spans="1:15">
      <c r="A2638">
        <f t="shared" si="414"/>
        <v>2637</v>
      </c>
      <c r="B2638">
        <f>train!G2638</f>
        <v>139.30000000000001</v>
      </c>
      <c r="C2638">
        <f>train!J2638</f>
        <v>192.3</v>
      </c>
      <c r="D2638">
        <f>train!M2638</f>
        <v>151</v>
      </c>
      <c r="E2638">
        <f>train!P2638</f>
        <v>9.3000000000000007</v>
      </c>
      <c r="F2638" s="4">
        <f t="shared" si="410"/>
        <v>0.39630156472261741</v>
      </c>
      <c r="G2638" s="4">
        <f t="shared" si="411"/>
        <v>0.53520734762037292</v>
      </c>
      <c r="H2638" s="4">
        <f t="shared" si="412"/>
        <v>0.53520734762037292</v>
      </c>
      <c r="I2638" s="4">
        <f t="shared" si="413"/>
        <v>0.46500000000000002</v>
      </c>
      <c r="J2638">
        <f t="shared" si="415"/>
        <v>2</v>
      </c>
      <c r="K2638" t="str">
        <f>train!T2638</f>
        <v>yes</v>
      </c>
      <c r="L2638">
        <f t="shared" si="416"/>
        <v>1.128143884114172</v>
      </c>
      <c r="M2638">
        <f t="shared" si="417"/>
        <v>0.97271462418083565</v>
      </c>
      <c r="N2638">
        <f t="shared" si="418"/>
        <v>0.97271462418083565</v>
      </c>
      <c r="O2638">
        <f t="shared" si="419"/>
        <v>0.97271462418083565</v>
      </c>
    </row>
    <row r="2639" spans="1:15">
      <c r="A2639">
        <f t="shared" si="414"/>
        <v>2638</v>
      </c>
      <c r="B2639">
        <f>train!G2639</f>
        <v>291.60000000000002</v>
      </c>
      <c r="C2639">
        <f>train!J2639</f>
        <v>221.1</v>
      </c>
      <c r="D2639">
        <f>train!M2639</f>
        <v>229.2</v>
      </c>
      <c r="E2639">
        <f>train!P2639</f>
        <v>14</v>
      </c>
      <c r="F2639" s="4">
        <f t="shared" si="410"/>
        <v>0.8295874822190612</v>
      </c>
      <c r="G2639" s="4">
        <f t="shared" si="411"/>
        <v>0.61536320623434448</v>
      </c>
      <c r="H2639" s="4">
        <f t="shared" si="412"/>
        <v>0.61536320623434448</v>
      </c>
      <c r="I2639" s="4">
        <f t="shared" si="413"/>
        <v>0.7</v>
      </c>
      <c r="J2639">
        <f t="shared" si="415"/>
        <v>1</v>
      </c>
      <c r="K2639" t="str">
        <f>train!T2639</f>
        <v>yes</v>
      </c>
      <c r="L2639">
        <f t="shared" si="416"/>
        <v>1.128143884114172</v>
      </c>
      <c r="M2639">
        <f t="shared" si="417"/>
        <v>1.3912437391875609</v>
      </c>
      <c r="N2639">
        <f t="shared" si="418"/>
        <v>1.3912437391875609</v>
      </c>
      <c r="O2639">
        <f t="shared" si="419"/>
        <v>1.3912437391875609</v>
      </c>
    </row>
    <row r="2640" spans="1:15">
      <c r="A2640">
        <f t="shared" si="414"/>
        <v>2639</v>
      </c>
      <c r="B2640">
        <f>train!G2640</f>
        <v>139</v>
      </c>
      <c r="C2640">
        <f>train!J2640</f>
        <v>132.9</v>
      </c>
      <c r="D2640">
        <f>train!M2640</f>
        <v>272</v>
      </c>
      <c r="E2640">
        <f>train!P2640</f>
        <v>12.1</v>
      </c>
      <c r="F2640" s="4">
        <f t="shared" si="410"/>
        <v>0.39544807965860596</v>
      </c>
      <c r="G2640" s="4">
        <f t="shared" si="411"/>
        <v>0.36988588922905652</v>
      </c>
      <c r="H2640" s="4">
        <f t="shared" si="412"/>
        <v>0.36988588922905652</v>
      </c>
      <c r="I2640" s="4">
        <f t="shared" si="413"/>
        <v>0.60499999999999998</v>
      </c>
      <c r="J2640">
        <f t="shared" si="415"/>
        <v>2</v>
      </c>
      <c r="K2640" t="str">
        <f>train!T2640</f>
        <v>no</v>
      </c>
      <c r="L2640">
        <f t="shared" si="416"/>
        <v>1.128143884114172</v>
      </c>
      <c r="M2640">
        <f t="shared" si="417"/>
        <v>0.89220811798997812</v>
      </c>
      <c r="N2640">
        <f t="shared" si="418"/>
        <v>0.89220811798997812</v>
      </c>
      <c r="O2640">
        <f t="shared" si="419"/>
        <v>0.89220811798997812</v>
      </c>
    </row>
    <row r="2641" spans="1:15">
      <c r="A2641">
        <f t="shared" si="414"/>
        <v>2640</v>
      </c>
      <c r="B2641">
        <f>train!G2641</f>
        <v>234.8</v>
      </c>
      <c r="C2641">
        <f>train!J2641</f>
        <v>199.2</v>
      </c>
      <c r="D2641">
        <f>train!M2641</f>
        <v>163.19999999999999</v>
      </c>
      <c r="E2641">
        <f>train!P2641</f>
        <v>10</v>
      </c>
      <c r="F2641" s="4">
        <f t="shared" si="410"/>
        <v>0.66799431009957333</v>
      </c>
      <c r="G2641" s="4">
        <f t="shared" si="411"/>
        <v>0.55441135541330355</v>
      </c>
      <c r="H2641" s="4">
        <f t="shared" si="412"/>
        <v>0.55441135541330355</v>
      </c>
      <c r="I2641" s="4">
        <f t="shared" si="413"/>
        <v>0.5</v>
      </c>
      <c r="J2641">
        <f t="shared" si="415"/>
        <v>1</v>
      </c>
      <c r="K2641" t="str">
        <f>train!T2641</f>
        <v>no</v>
      </c>
      <c r="L2641">
        <f t="shared" si="416"/>
        <v>1.128143884114172</v>
      </c>
      <c r="M2641">
        <f t="shared" si="417"/>
        <v>1.1449717465282006</v>
      </c>
      <c r="N2641">
        <f t="shared" si="418"/>
        <v>1.1449717465282006</v>
      </c>
      <c r="O2641">
        <f t="shared" si="419"/>
        <v>1.1449717465282006</v>
      </c>
    </row>
    <row r="2642" spans="1:15">
      <c r="A2642">
        <f t="shared" si="414"/>
        <v>2641</v>
      </c>
      <c r="B2642">
        <f>train!G2642</f>
        <v>187.6</v>
      </c>
      <c r="C2642">
        <f>train!J2642</f>
        <v>201.4</v>
      </c>
      <c r="D2642">
        <f>train!M2642</f>
        <v>264.2</v>
      </c>
      <c r="E2642">
        <f>train!P2642</f>
        <v>8.8000000000000007</v>
      </c>
      <c r="F2642" s="4">
        <f t="shared" si="410"/>
        <v>0.53371266002844953</v>
      </c>
      <c r="G2642" s="4">
        <f t="shared" si="411"/>
        <v>0.56053437239075976</v>
      </c>
      <c r="H2642" s="4">
        <f t="shared" si="412"/>
        <v>0.56053437239075976</v>
      </c>
      <c r="I2642" s="4">
        <f t="shared" si="413"/>
        <v>0.44000000000000006</v>
      </c>
      <c r="J2642">
        <f t="shared" si="415"/>
        <v>2</v>
      </c>
      <c r="K2642" t="str">
        <f>train!T2642</f>
        <v>no</v>
      </c>
      <c r="L2642">
        <f t="shared" si="416"/>
        <v>1.128143884114172</v>
      </c>
      <c r="M2642">
        <f t="shared" si="417"/>
        <v>1.0520678536756312</v>
      </c>
      <c r="N2642">
        <f t="shared" si="418"/>
        <v>1.0520678536756312</v>
      </c>
      <c r="O2642">
        <f t="shared" si="419"/>
        <v>1.0520678536756312</v>
      </c>
    </row>
    <row r="2643" spans="1:15">
      <c r="A2643">
        <f t="shared" si="414"/>
        <v>2642</v>
      </c>
      <c r="B2643">
        <f>train!G2643</f>
        <v>159.80000000000001</v>
      </c>
      <c r="C2643">
        <f>train!J2643</f>
        <v>210.1</v>
      </c>
      <c r="D2643">
        <f>train!M2643</f>
        <v>175.1</v>
      </c>
      <c r="E2643">
        <f>train!P2643</f>
        <v>13.1</v>
      </c>
      <c r="F2643" s="4">
        <f t="shared" si="410"/>
        <v>0.45462304409672832</v>
      </c>
      <c r="G2643" s="4">
        <f t="shared" si="411"/>
        <v>0.58474812134706367</v>
      </c>
      <c r="H2643" s="4">
        <f t="shared" si="412"/>
        <v>0.58474812134706367</v>
      </c>
      <c r="I2643" s="4">
        <f t="shared" si="413"/>
        <v>0.65500000000000003</v>
      </c>
      <c r="J2643">
        <f t="shared" si="415"/>
        <v>1</v>
      </c>
      <c r="K2643" t="str">
        <f>train!T2643</f>
        <v>no</v>
      </c>
      <c r="L2643">
        <f t="shared" si="416"/>
        <v>1.128143884114172</v>
      </c>
      <c r="M2643">
        <f t="shared" si="417"/>
        <v>1.1487244417446756</v>
      </c>
      <c r="N2643">
        <f t="shared" si="418"/>
        <v>1.1487244417446756</v>
      </c>
      <c r="O2643">
        <f t="shared" si="419"/>
        <v>1.1487244417446756</v>
      </c>
    </row>
    <row r="2644" spans="1:15">
      <c r="A2644">
        <f t="shared" si="414"/>
        <v>2643</v>
      </c>
      <c r="B2644">
        <f>train!G2644</f>
        <v>177.1</v>
      </c>
      <c r="C2644">
        <f>train!J2644</f>
        <v>194</v>
      </c>
      <c r="D2644">
        <f>train!M2644</f>
        <v>253.4</v>
      </c>
      <c r="E2644">
        <f>train!P2644</f>
        <v>5.2</v>
      </c>
      <c r="F2644" s="4">
        <f t="shared" si="410"/>
        <v>0.50384068278805116</v>
      </c>
      <c r="G2644" s="4">
        <f t="shared" si="411"/>
        <v>0.53993876983022537</v>
      </c>
      <c r="H2644" s="4">
        <f t="shared" si="412"/>
        <v>0.53993876983022537</v>
      </c>
      <c r="I2644" s="4">
        <f t="shared" si="413"/>
        <v>0.26</v>
      </c>
      <c r="J2644">
        <f t="shared" si="415"/>
        <v>2</v>
      </c>
      <c r="K2644" t="str">
        <f>train!T2644</f>
        <v>no</v>
      </c>
      <c r="L2644">
        <f t="shared" si="416"/>
        <v>1.128143884114172</v>
      </c>
      <c r="M2644">
        <f t="shared" si="417"/>
        <v>0.95106423755910618</v>
      </c>
      <c r="N2644">
        <f t="shared" si="418"/>
        <v>0.95106423755910618</v>
      </c>
      <c r="O2644">
        <f t="shared" si="419"/>
        <v>0.95106423755910618</v>
      </c>
    </row>
    <row r="2645" spans="1:15">
      <c r="A2645">
        <f t="shared" si="414"/>
        <v>2644</v>
      </c>
      <c r="B2645">
        <f>train!G2645</f>
        <v>117.9</v>
      </c>
      <c r="C2645">
        <f>train!J2645</f>
        <v>160.4</v>
      </c>
      <c r="D2645">
        <f>train!M2645</f>
        <v>235.3</v>
      </c>
      <c r="E2645">
        <f>train!P2645</f>
        <v>11.4</v>
      </c>
      <c r="F2645" s="4">
        <f t="shared" si="410"/>
        <v>0.3354196301564723</v>
      </c>
      <c r="G2645" s="4">
        <f t="shared" si="411"/>
        <v>0.44642360144725857</v>
      </c>
      <c r="H2645" s="4">
        <f t="shared" si="412"/>
        <v>0.44642360144725857</v>
      </c>
      <c r="I2645" s="4">
        <f t="shared" si="413"/>
        <v>0.57000000000000006</v>
      </c>
      <c r="J2645">
        <f t="shared" si="415"/>
        <v>2</v>
      </c>
      <c r="K2645" t="str">
        <f>train!T2645</f>
        <v>no</v>
      </c>
      <c r="L2645">
        <f t="shared" si="416"/>
        <v>1.128143884114172</v>
      </c>
      <c r="M2645">
        <f t="shared" si="417"/>
        <v>0.91432728940603447</v>
      </c>
      <c r="N2645">
        <f t="shared" si="418"/>
        <v>0.91432728940603447</v>
      </c>
      <c r="O2645">
        <f t="shared" si="419"/>
        <v>0.91432728940603447</v>
      </c>
    </row>
    <row r="2646" spans="1:15">
      <c r="A2646">
        <f t="shared" si="414"/>
        <v>2645</v>
      </c>
      <c r="B2646">
        <f>train!G2646</f>
        <v>247.6</v>
      </c>
      <c r="C2646">
        <f>train!J2646</f>
        <v>256.3</v>
      </c>
      <c r="D2646">
        <f>train!M2646</f>
        <v>158.6</v>
      </c>
      <c r="E2646">
        <f>train!P2646</f>
        <v>10.8</v>
      </c>
      <c r="F2646" s="4">
        <f t="shared" si="410"/>
        <v>0.70440967283072542</v>
      </c>
      <c r="G2646" s="4">
        <f t="shared" si="411"/>
        <v>0.71333147787364315</v>
      </c>
      <c r="H2646" s="4">
        <f t="shared" si="412"/>
        <v>0.71333147787364315</v>
      </c>
      <c r="I2646" s="4">
        <f t="shared" si="413"/>
        <v>0.54</v>
      </c>
      <c r="J2646">
        <f t="shared" si="415"/>
        <v>1</v>
      </c>
      <c r="K2646" t="str">
        <f>train!T2646</f>
        <v>no</v>
      </c>
      <c r="L2646">
        <f t="shared" si="416"/>
        <v>1.128143884114172</v>
      </c>
      <c r="M2646">
        <f t="shared" si="417"/>
        <v>1.3436802379391763</v>
      </c>
      <c r="N2646">
        <f t="shared" si="418"/>
        <v>1.3436802379391763</v>
      </c>
      <c r="O2646">
        <f t="shared" si="419"/>
        <v>1.3436802379391763</v>
      </c>
    </row>
    <row r="2647" spans="1:15">
      <c r="A2647">
        <f t="shared" si="414"/>
        <v>2646</v>
      </c>
      <c r="B2647">
        <f>train!G2647</f>
        <v>169.9</v>
      </c>
      <c r="C2647">
        <f>train!J2647</f>
        <v>138.30000000000001</v>
      </c>
      <c r="D2647">
        <f>train!M2647</f>
        <v>142.6</v>
      </c>
      <c r="E2647">
        <f>train!P2647</f>
        <v>8.5</v>
      </c>
      <c r="F2647" s="4">
        <f t="shared" si="410"/>
        <v>0.48335704125177809</v>
      </c>
      <c r="G2647" s="4">
        <f t="shared" si="411"/>
        <v>0.38491511271917622</v>
      </c>
      <c r="H2647" s="4">
        <f t="shared" si="412"/>
        <v>0.38491511271917622</v>
      </c>
      <c r="I2647" s="4">
        <f t="shared" si="413"/>
        <v>0.42499999999999999</v>
      </c>
      <c r="J2647">
        <f t="shared" si="415"/>
        <v>2</v>
      </c>
      <c r="K2647" t="str">
        <f>train!T2647</f>
        <v>no</v>
      </c>
      <c r="L2647">
        <f t="shared" si="416"/>
        <v>1.128143884114172</v>
      </c>
      <c r="M2647">
        <f t="shared" si="417"/>
        <v>0.8429580756638525</v>
      </c>
      <c r="N2647">
        <f t="shared" si="418"/>
        <v>0.8429580756638525</v>
      </c>
      <c r="O2647">
        <f t="shared" si="419"/>
        <v>0.8429580756638525</v>
      </c>
    </row>
    <row r="2648" spans="1:15">
      <c r="A2648">
        <f t="shared" si="414"/>
        <v>2647</v>
      </c>
      <c r="B2648">
        <f>train!G2648</f>
        <v>185</v>
      </c>
      <c r="C2648">
        <f>train!J2648</f>
        <v>203.7</v>
      </c>
      <c r="D2648">
        <f>train!M2648</f>
        <v>170.5</v>
      </c>
      <c r="E2648">
        <f>train!P2648</f>
        <v>14.1</v>
      </c>
      <c r="F2648" s="4">
        <f t="shared" si="410"/>
        <v>0.52631578947368418</v>
      </c>
      <c r="G2648" s="4">
        <f t="shared" si="411"/>
        <v>0.56693570832173668</v>
      </c>
      <c r="H2648" s="4">
        <f t="shared" si="412"/>
        <v>0.56693570832173668</v>
      </c>
      <c r="I2648" s="4">
        <f t="shared" si="413"/>
        <v>0.70499999999999996</v>
      </c>
      <c r="J2648">
        <f t="shared" si="415"/>
        <v>1</v>
      </c>
      <c r="K2648" t="str">
        <f>train!T2648</f>
        <v>no</v>
      </c>
      <c r="L2648">
        <f t="shared" si="416"/>
        <v>1.128143884114172</v>
      </c>
      <c r="M2648">
        <f t="shared" si="417"/>
        <v>1.1903215972962291</v>
      </c>
      <c r="N2648">
        <f t="shared" si="418"/>
        <v>1.1903215972962291</v>
      </c>
      <c r="O2648">
        <f t="shared" si="419"/>
        <v>1.1903215972962291</v>
      </c>
    </row>
    <row r="2649" spans="1:15">
      <c r="A2649">
        <f t="shared" si="414"/>
        <v>2648</v>
      </c>
      <c r="B2649">
        <f>train!G2649</f>
        <v>204.9</v>
      </c>
      <c r="C2649">
        <f>train!J2649</f>
        <v>201</v>
      </c>
      <c r="D2649">
        <f>train!M2649</f>
        <v>219.7</v>
      </c>
      <c r="E2649">
        <f>train!P2649</f>
        <v>11.3</v>
      </c>
      <c r="F2649" s="4">
        <f t="shared" si="410"/>
        <v>0.58293029871977242</v>
      </c>
      <c r="G2649" s="4">
        <f t="shared" si="411"/>
        <v>0.55942109657667682</v>
      </c>
      <c r="H2649" s="4">
        <f t="shared" si="412"/>
        <v>0.55942109657667682</v>
      </c>
      <c r="I2649" s="4">
        <f t="shared" si="413"/>
        <v>0.56500000000000006</v>
      </c>
      <c r="J2649">
        <f t="shared" si="415"/>
        <v>1</v>
      </c>
      <c r="K2649" t="str">
        <f>train!T2649</f>
        <v>no</v>
      </c>
      <c r="L2649">
        <f t="shared" si="416"/>
        <v>1.128143884114172</v>
      </c>
      <c r="M2649">
        <f t="shared" si="417"/>
        <v>1.1335504663470553</v>
      </c>
      <c r="N2649">
        <f t="shared" si="418"/>
        <v>1.1335504663470553</v>
      </c>
      <c r="O2649">
        <f t="shared" si="419"/>
        <v>1.1335504663470553</v>
      </c>
    </row>
    <row r="2650" spans="1:15">
      <c r="A2650">
        <f t="shared" si="414"/>
        <v>2649</v>
      </c>
      <c r="B2650">
        <f>train!G2650</f>
        <v>225.5</v>
      </c>
      <c r="C2650">
        <f>train!J2650</f>
        <v>182</v>
      </c>
      <c r="D2650">
        <f>train!M2650</f>
        <v>270.89999999999998</v>
      </c>
      <c r="E2650">
        <f>train!P2650</f>
        <v>9.4</v>
      </c>
      <c r="F2650" s="4">
        <f t="shared" si="410"/>
        <v>0.64153627311522043</v>
      </c>
      <c r="G2650" s="4">
        <f t="shared" si="411"/>
        <v>0.50654049540773727</v>
      </c>
      <c r="H2650" s="4">
        <f t="shared" si="412"/>
        <v>0.50654049540773727</v>
      </c>
      <c r="I2650" s="4">
        <f t="shared" si="413"/>
        <v>0.47000000000000003</v>
      </c>
      <c r="J2650">
        <f t="shared" si="415"/>
        <v>2</v>
      </c>
      <c r="K2650" t="str">
        <f>train!T2650</f>
        <v>no</v>
      </c>
      <c r="L2650">
        <f t="shared" si="416"/>
        <v>1.128143884114172</v>
      </c>
      <c r="M2650">
        <f t="shared" si="417"/>
        <v>1.070343560123757</v>
      </c>
      <c r="N2650">
        <f t="shared" si="418"/>
        <v>1.070343560123757</v>
      </c>
      <c r="O2650">
        <f t="shared" si="419"/>
        <v>1.070343560123757</v>
      </c>
    </row>
    <row r="2651" spans="1:15">
      <c r="A2651">
        <f t="shared" si="414"/>
        <v>2650</v>
      </c>
      <c r="B2651">
        <f>train!G2651</f>
        <v>169.7</v>
      </c>
      <c r="C2651">
        <f>train!J2651</f>
        <v>141.4</v>
      </c>
      <c r="D2651">
        <f>train!M2651</f>
        <v>253</v>
      </c>
      <c r="E2651">
        <f>train!P2651</f>
        <v>10.5</v>
      </c>
      <c r="F2651" s="4">
        <f t="shared" si="410"/>
        <v>0.48278805120910379</v>
      </c>
      <c r="G2651" s="4">
        <f t="shared" si="411"/>
        <v>0.39354300027831896</v>
      </c>
      <c r="H2651" s="4">
        <f t="shared" si="412"/>
        <v>0.39354300027831896</v>
      </c>
      <c r="I2651" s="4">
        <f t="shared" si="413"/>
        <v>0.52500000000000002</v>
      </c>
      <c r="J2651">
        <f t="shared" si="415"/>
        <v>2</v>
      </c>
      <c r="K2651" t="str">
        <f>train!T2651</f>
        <v>yes</v>
      </c>
      <c r="L2651">
        <f t="shared" si="416"/>
        <v>1.128143884114172</v>
      </c>
      <c r="M2651">
        <f t="shared" si="417"/>
        <v>0.90468861412444346</v>
      </c>
      <c r="N2651">
        <f t="shared" si="418"/>
        <v>0.90468861412444346</v>
      </c>
      <c r="O2651">
        <f t="shared" si="419"/>
        <v>0.90468861412444346</v>
      </c>
    </row>
    <row r="2652" spans="1:15">
      <c r="A2652">
        <f t="shared" si="414"/>
        <v>2651</v>
      </c>
      <c r="B2652">
        <f>train!G2652</f>
        <v>239.3</v>
      </c>
      <c r="C2652">
        <f>train!J2652</f>
        <v>223.4</v>
      </c>
      <c r="D2652">
        <f>train!M2652</f>
        <v>251.4</v>
      </c>
      <c r="E2652">
        <f>train!P2652</f>
        <v>10.6</v>
      </c>
      <c r="F2652" s="4">
        <f t="shared" si="410"/>
        <v>0.68079658605974402</v>
      </c>
      <c r="G2652" s="4">
        <f t="shared" si="411"/>
        <v>0.62176454216532151</v>
      </c>
      <c r="H2652" s="4">
        <f t="shared" si="412"/>
        <v>0.62176454216532151</v>
      </c>
      <c r="I2652" s="4">
        <f t="shared" si="413"/>
        <v>0.53</v>
      </c>
      <c r="J2652">
        <f t="shared" si="415"/>
        <v>1</v>
      </c>
      <c r="K2652" t="str">
        <f>train!T2652</f>
        <v>no</v>
      </c>
      <c r="L2652">
        <f t="shared" si="416"/>
        <v>1.128143884114172</v>
      </c>
      <c r="M2652">
        <f t="shared" si="417"/>
        <v>1.2318954027752138</v>
      </c>
      <c r="N2652">
        <f t="shared" si="418"/>
        <v>1.2318954027752138</v>
      </c>
      <c r="O2652">
        <f t="shared" si="419"/>
        <v>1.2318954027752138</v>
      </c>
    </row>
    <row r="2653" spans="1:15">
      <c r="A2653">
        <f t="shared" si="414"/>
        <v>2652</v>
      </c>
      <c r="B2653">
        <f>train!G2653</f>
        <v>113.3</v>
      </c>
      <c r="C2653">
        <f>train!J2653</f>
        <v>197.9</v>
      </c>
      <c r="D2653">
        <f>train!M2653</f>
        <v>284.5</v>
      </c>
      <c r="E2653">
        <f>train!P2653</f>
        <v>11.7</v>
      </c>
      <c r="F2653" s="4">
        <f t="shared" si="410"/>
        <v>0.3223328591749644</v>
      </c>
      <c r="G2653" s="4">
        <f t="shared" si="411"/>
        <v>0.55079320901753415</v>
      </c>
      <c r="H2653" s="4">
        <f t="shared" si="412"/>
        <v>0.55079320901753415</v>
      </c>
      <c r="I2653" s="4">
        <f t="shared" si="413"/>
        <v>0.58499999999999996</v>
      </c>
      <c r="J2653">
        <f t="shared" si="415"/>
        <v>2</v>
      </c>
      <c r="K2653" t="str">
        <f>train!T2653</f>
        <v>yes</v>
      </c>
      <c r="L2653">
        <f t="shared" si="416"/>
        <v>1.128143884114172</v>
      </c>
      <c r="M2653">
        <f t="shared" si="417"/>
        <v>1.0260944353730672</v>
      </c>
      <c r="N2653">
        <f t="shared" si="418"/>
        <v>1.0260944353730672</v>
      </c>
      <c r="O2653">
        <f t="shared" si="419"/>
        <v>1.0260944353730672</v>
      </c>
    </row>
    <row r="2654" spans="1:15">
      <c r="A2654">
        <f t="shared" si="414"/>
        <v>2653</v>
      </c>
      <c r="B2654">
        <f>train!G2654</f>
        <v>161.9</v>
      </c>
      <c r="C2654">
        <f>train!J2654</f>
        <v>230.1</v>
      </c>
      <c r="D2654">
        <f>train!M2654</f>
        <v>148.80000000000001</v>
      </c>
      <c r="E2654">
        <f>train!P2654</f>
        <v>10.199999999999999</v>
      </c>
      <c r="F2654" s="4">
        <f t="shared" si="410"/>
        <v>0.46059743954480797</v>
      </c>
      <c r="G2654" s="4">
        <f t="shared" si="411"/>
        <v>0.64041191205121062</v>
      </c>
      <c r="H2654" s="4">
        <f t="shared" si="412"/>
        <v>0.64041191205121062</v>
      </c>
      <c r="I2654" s="4">
        <f t="shared" si="413"/>
        <v>0.51</v>
      </c>
      <c r="J2654">
        <f t="shared" si="415"/>
        <v>1</v>
      </c>
      <c r="K2654" t="str">
        <f>train!T2654</f>
        <v>no</v>
      </c>
      <c r="L2654">
        <f t="shared" si="416"/>
        <v>1.128143884114172</v>
      </c>
      <c r="M2654">
        <f t="shared" si="417"/>
        <v>1.1368838267428243</v>
      </c>
      <c r="N2654">
        <f t="shared" si="418"/>
        <v>1.1368838267428243</v>
      </c>
      <c r="O2654">
        <f t="shared" si="419"/>
        <v>1.1368838267428243</v>
      </c>
    </row>
    <row r="2655" spans="1:15">
      <c r="A2655">
        <f t="shared" si="414"/>
        <v>2654</v>
      </c>
      <c r="B2655">
        <f>train!G2655</f>
        <v>133.30000000000001</v>
      </c>
      <c r="C2655">
        <f>train!J2655</f>
        <v>185.7</v>
      </c>
      <c r="D2655">
        <f>train!M2655</f>
        <v>161.5</v>
      </c>
      <c r="E2655">
        <f>train!P2655</f>
        <v>5.6</v>
      </c>
      <c r="F2655" s="4">
        <f t="shared" si="410"/>
        <v>0.37923186344238979</v>
      </c>
      <c r="G2655" s="4">
        <f t="shared" si="411"/>
        <v>0.51683829668800441</v>
      </c>
      <c r="H2655" s="4">
        <f t="shared" si="412"/>
        <v>0.51683829668800441</v>
      </c>
      <c r="I2655" s="4">
        <f t="shared" si="413"/>
        <v>0.27999999999999997</v>
      </c>
      <c r="J2655">
        <f t="shared" si="415"/>
        <v>2</v>
      </c>
      <c r="K2655" t="str">
        <f>train!T2655</f>
        <v>no</v>
      </c>
      <c r="L2655">
        <f t="shared" si="416"/>
        <v>1.128143884114172</v>
      </c>
      <c r="M2655">
        <f t="shared" si="417"/>
        <v>0.86974735187679808</v>
      </c>
      <c r="N2655">
        <f t="shared" si="418"/>
        <v>0.86974735187679808</v>
      </c>
      <c r="O2655">
        <f t="shared" si="419"/>
        <v>0.86974735187679808</v>
      </c>
    </row>
    <row r="2656" spans="1:15">
      <c r="A2656">
        <f t="shared" si="414"/>
        <v>2655</v>
      </c>
      <c r="B2656">
        <f>train!G2656</f>
        <v>170.7</v>
      </c>
      <c r="C2656">
        <f>train!J2656</f>
        <v>109.9</v>
      </c>
      <c r="D2656">
        <f>train!M2656</f>
        <v>165.7</v>
      </c>
      <c r="E2656">
        <f>train!P2656</f>
        <v>8.6999999999999993</v>
      </c>
      <c r="F2656" s="4">
        <f t="shared" si="410"/>
        <v>0.48563300142247506</v>
      </c>
      <c r="G2656" s="4">
        <f t="shared" si="411"/>
        <v>0.30587252991928748</v>
      </c>
      <c r="H2656" s="4">
        <f t="shared" si="412"/>
        <v>0.30587252991928748</v>
      </c>
      <c r="I2656" s="4">
        <f t="shared" si="413"/>
        <v>0.43499999999999994</v>
      </c>
      <c r="J2656">
        <f t="shared" si="415"/>
        <v>2</v>
      </c>
      <c r="K2656" t="str">
        <f>train!T2656</f>
        <v>no</v>
      </c>
      <c r="L2656">
        <f t="shared" si="416"/>
        <v>1.128143884114172</v>
      </c>
      <c r="M2656">
        <f t="shared" si="417"/>
        <v>0.7824195940728047</v>
      </c>
      <c r="N2656">
        <f t="shared" si="418"/>
        <v>0.7824195940728047</v>
      </c>
      <c r="O2656">
        <f t="shared" si="419"/>
        <v>0.7824195940728047</v>
      </c>
    </row>
    <row r="2657" spans="1:15">
      <c r="A2657">
        <f t="shared" si="414"/>
        <v>2656</v>
      </c>
      <c r="B2657">
        <f>train!G2657</f>
        <v>322.3</v>
      </c>
      <c r="C2657">
        <f>train!J2657</f>
        <v>230.4</v>
      </c>
      <c r="D2657">
        <f>train!M2657</f>
        <v>241.5</v>
      </c>
      <c r="E2657">
        <f>train!P2657</f>
        <v>7.8</v>
      </c>
      <c r="F2657" s="4">
        <f t="shared" si="410"/>
        <v>0.91692745376955909</v>
      </c>
      <c r="G2657" s="4">
        <f t="shared" si="411"/>
        <v>0.64124686891177285</v>
      </c>
      <c r="H2657" s="4">
        <f t="shared" si="412"/>
        <v>0.64124686891177285</v>
      </c>
      <c r="I2657" s="4">
        <f t="shared" si="413"/>
        <v>0.39</v>
      </c>
      <c r="J2657">
        <f t="shared" si="415"/>
        <v>1</v>
      </c>
      <c r="K2657" t="str">
        <f>train!T2657</f>
        <v>yes</v>
      </c>
      <c r="L2657">
        <f t="shared" si="416"/>
        <v>1.128143884114172</v>
      </c>
      <c r="M2657">
        <f t="shared" si="417"/>
        <v>1.3473125284263603</v>
      </c>
      <c r="N2657">
        <f t="shared" si="418"/>
        <v>1.3473125284263603</v>
      </c>
      <c r="O2657">
        <f t="shared" si="419"/>
        <v>1.3473125284263603</v>
      </c>
    </row>
    <row r="2658" spans="1:15">
      <c r="A2658">
        <f t="shared" si="414"/>
        <v>2657</v>
      </c>
      <c r="B2658">
        <f>train!G2658</f>
        <v>124.4</v>
      </c>
      <c r="C2658">
        <f>train!J2658</f>
        <v>320.89999999999998</v>
      </c>
      <c r="D2658">
        <f>train!M2658</f>
        <v>157.19999999999999</v>
      </c>
      <c r="E2658">
        <f>train!P2658</f>
        <v>10.4</v>
      </c>
      <c r="F2658" s="4">
        <f t="shared" si="410"/>
        <v>0.3539118065433855</v>
      </c>
      <c r="G2658" s="4">
        <f t="shared" si="411"/>
        <v>0.89312552184803773</v>
      </c>
      <c r="H2658" s="4">
        <f t="shared" si="412"/>
        <v>0.89312552184803773</v>
      </c>
      <c r="I2658" s="4">
        <f t="shared" si="413"/>
        <v>0.52</v>
      </c>
      <c r="J2658">
        <f t="shared" si="415"/>
        <v>1</v>
      </c>
      <c r="K2658" t="str">
        <f>train!T2658</f>
        <v>no</v>
      </c>
      <c r="L2658">
        <f t="shared" si="416"/>
        <v>1.128143884114172</v>
      </c>
      <c r="M2658">
        <f t="shared" si="417"/>
        <v>1.4110279807159964</v>
      </c>
      <c r="N2658">
        <f t="shared" si="418"/>
        <v>1.4110279807159964</v>
      </c>
      <c r="O2658">
        <f t="shared" si="419"/>
        <v>1.4110279807159964</v>
      </c>
    </row>
    <row r="2659" spans="1:15">
      <c r="A2659">
        <f t="shared" si="414"/>
        <v>2658</v>
      </c>
      <c r="B2659">
        <f>train!G2659</f>
        <v>146.9</v>
      </c>
      <c r="C2659">
        <f>train!J2659</f>
        <v>114.3</v>
      </c>
      <c r="D2659">
        <f>train!M2659</f>
        <v>114.5</v>
      </c>
      <c r="E2659">
        <f>train!P2659</f>
        <v>11.4</v>
      </c>
      <c r="F2659" s="4">
        <f t="shared" si="410"/>
        <v>0.41792318634423897</v>
      </c>
      <c r="G2659" s="4">
        <f t="shared" si="411"/>
        <v>0.31811856387419979</v>
      </c>
      <c r="H2659" s="4">
        <f t="shared" si="412"/>
        <v>0.31811856387419979</v>
      </c>
      <c r="I2659" s="4">
        <f t="shared" si="413"/>
        <v>0.57000000000000006</v>
      </c>
      <c r="J2659">
        <f t="shared" si="415"/>
        <v>2</v>
      </c>
      <c r="K2659" t="str">
        <f>train!T2659</f>
        <v>no</v>
      </c>
      <c r="L2659">
        <f t="shared" si="416"/>
        <v>1.128143884114172</v>
      </c>
      <c r="M2659">
        <f t="shared" si="417"/>
        <v>0.83782971482687829</v>
      </c>
      <c r="N2659">
        <f t="shared" si="418"/>
        <v>0.83782971482687829</v>
      </c>
      <c r="O2659">
        <f t="shared" si="419"/>
        <v>0.83782971482687829</v>
      </c>
    </row>
    <row r="2660" spans="1:15">
      <c r="A2660">
        <f t="shared" si="414"/>
        <v>2659</v>
      </c>
      <c r="B2660">
        <f>train!G2660</f>
        <v>192.6</v>
      </c>
      <c r="C2660">
        <f>train!J2660</f>
        <v>206.4</v>
      </c>
      <c r="D2660">
        <f>train!M2660</f>
        <v>283.2</v>
      </c>
      <c r="E2660">
        <f>train!P2660</f>
        <v>10.8</v>
      </c>
      <c r="F2660" s="4">
        <f t="shared" si="410"/>
        <v>0.5479374110953058</v>
      </c>
      <c r="G2660" s="4">
        <f t="shared" si="411"/>
        <v>0.57445032006679653</v>
      </c>
      <c r="H2660" s="4">
        <f t="shared" si="412"/>
        <v>0.57445032006679653</v>
      </c>
      <c r="I2660" s="4">
        <f t="shared" si="413"/>
        <v>0.54</v>
      </c>
      <c r="J2660">
        <f t="shared" si="415"/>
        <v>2</v>
      </c>
      <c r="K2660" t="str">
        <f>train!T2660</f>
        <v>no</v>
      </c>
      <c r="L2660">
        <f t="shared" si="416"/>
        <v>1.128143884114172</v>
      </c>
      <c r="M2660">
        <f t="shared" si="417"/>
        <v>1.1188484021204643</v>
      </c>
      <c r="N2660">
        <f t="shared" si="418"/>
        <v>1.1188484021204643</v>
      </c>
      <c r="O2660">
        <f t="shared" si="419"/>
        <v>1.1188484021204643</v>
      </c>
    </row>
    <row r="2661" spans="1:15">
      <c r="A2661">
        <f t="shared" si="414"/>
        <v>2660</v>
      </c>
      <c r="B2661">
        <f>train!G2661</f>
        <v>96.3</v>
      </c>
      <c r="C2661">
        <f>train!J2661</f>
        <v>179.6</v>
      </c>
      <c r="D2661">
        <f>train!M2661</f>
        <v>166.3</v>
      </c>
      <c r="E2661">
        <f>train!P2661</f>
        <v>10.3</v>
      </c>
      <c r="F2661" s="4">
        <f t="shared" si="410"/>
        <v>0.2739687055476529</v>
      </c>
      <c r="G2661" s="4">
        <f t="shared" si="411"/>
        <v>0.49986084052323959</v>
      </c>
      <c r="H2661" s="4">
        <f t="shared" si="412"/>
        <v>0.49986084052323959</v>
      </c>
      <c r="I2661" s="4">
        <f t="shared" si="413"/>
        <v>0.51500000000000001</v>
      </c>
      <c r="J2661">
        <f t="shared" si="415"/>
        <v>2</v>
      </c>
      <c r="K2661" t="str">
        <f>train!T2661</f>
        <v>no</v>
      </c>
      <c r="L2661">
        <f t="shared" si="416"/>
        <v>1.128143884114172</v>
      </c>
      <c r="M2661">
        <f t="shared" si="417"/>
        <v>0.91651817843218786</v>
      </c>
      <c r="N2661">
        <f t="shared" si="418"/>
        <v>0.91651817843218786</v>
      </c>
      <c r="O2661">
        <f t="shared" si="419"/>
        <v>0.91651817843218786</v>
      </c>
    </row>
    <row r="2662" spans="1:15">
      <c r="A2662">
        <f t="shared" si="414"/>
        <v>2661</v>
      </c>
      <c r="B2662">
        <f>train!G2662</f>
        <v>131.9</v>
      </c>
      <c r="C2662">
        <f>train!J2662</f>
        <v>167.6</v>
      </c>
      <c r="D2662">
        <f>train!M2662</f>
        <v>205.9</v>
      </c>
      <c r="E2662">
        <f>train!P2662</f>
        <v>14.7</v>
      </c>
      <c r="F2662" s="4">
        <f t="shared" si="410"/>
        <v>0.37524893314367003</v>
      </c>
      <c r="G2662" s="4">
        <f t="shared" si="411"/>
        <v>0.46646256610075143</v>
      </c>
      <c r="H2662" s="4">
        <f t="shared" si="412"/>
        <v>0.46646256610075143</v>
      </c>
      <c r="I2662" s="4">
        <f t="shared" si="413"/>
        <v>0.73499999999999999</v>
      </c>
      <c r="J2662">
        <f t="shared" si="415"/>
        <v>2</v>
      </c>
      <c r="K2662" t="str">
        <f>train!T2662</f>
        <v>no</v>
      </c>
      <c r="L2662">
        <f t="shared" si="416"/>
        <v>1.128143884114172</v>
      </c>
      <c r="M2662">
        <f t="shared" si="417"/>
        <v>1.0565090690439238</v>
      </c>
      <c r="N2662">
        <f t="shared" si="418"/>
        <v>1.0565090690439238</v>
      </c>
      <c r="O2662">
        <f t="shared" si="419"/>
        <v>1.0565090690439238</v>
      </c>
    </row>
    <row r="2663" spans="1:15">
      <c r="A2663">
        <f t="shared" si="414"/>
        <v>2662</v>
      </c>
      <c r="B2663">
        <f>train!G2663</f>
        <v>147.19999999999999</v>
      </c>
      <c r="C2663">
        <f>train!J2663</f>
        <v>175.2</v>
      </c>
      <c r="D2663">
        <f>train!M2663</f>
        <v>136.30000000000001</v>
      </c>
      <c r="E2663">
        <f>train!P2663</f>
        <v>13.3</v>
      </c>
      <c r="F2663" s="4">
        <f t="shared" si="410"/>
        <v>0.41877667140825031</v>
      </c>
      <c r="G2663" s="4">
        <f t="shared" si="411"/>
        <v>0.48761480656832723</v>
      </c>
      <c r="H2663" s="4">
        <f t="shared" si="412"/>
        <v>0.48761480656832723</v>
      </c>
      <c r="I2663" s="4">
        <f t="shared" si="413"/>
        <v>0.66500000000000004</v>
      </c>
      <c r="J2663">
        <f t="shared" si="415"/>
        <v>2</v>
      </c>
      <c r="K2663" t="str">
        <f>train!T2663</f>
        <v>no</v>
      </c>
      <c r="L2663">
        <f t="shared" si="416"/>
        <v>1.128143884114172</v>
      </c>
      <c r="M2663">
        <f t="shared" si="417"/>
        <v>1.0455311089035602</v>
      </c>
      <c r="N2663">
        <f t="shared" si="418"/>
        <v>1.0455311089035602</v>
      </c>
      <c r="O2663">
        <f t="shared" si="419"/>
        <v>1.0455311089035602</v>
      </c>
    </row>
    <row r="2664" spans="1:15">
      <c r="A2664">
        <f t="shared" si="414"/>
        <v>2663</v>
      </c>
      <c r="B2664">
        <f>train!G2664</f>
        <v>143.1</v>
      </c>
      <c r="C2664">
        <f>train!J2664</f>
        <v>239.6</v>
      </c>
      <c r="D2664">
        <f>train!M2664</f>
        <v>221.7</v>
      </c>
      <c r="E2664">
        <f>train!P2664</f>
        <v>7.1</v>
      </c>
      <c r="F2664" s="4">
        <f t="shared" si="410"/>
        <v>0.40711237553342816</v>
      </c>
      <c r="G2664" s="4">
        <f t="shared" si="411"/>
        <v>0.66685221263568051</v>
      </c>
      <c r="H2664" s="4">
        <f t="shared" si="412"/>
        <v>0.66685221263568051</v>
      </c>
      <c r="I2664" s="4">
        <f t="shared" si="413"/>
        <v>0.35499999999999998</v>
      </c>
      <c r="J2664">
        <f t="shared" si="415"/>
        <v>2</v>
      </c>
      <c r="K2664" t="str">
        <f>train!T2664</f>
        <v>no</v>
      </c>
      <c r="L2664">
        <f t="shared" si="416"/>
        <v>1.128143884114172</v>
      </c>
      <c r="M2664">
        <f t="shared" si="417"/>
        <v>1.0868068978924807</v>
      </c>
      <c r="N2664">
        <f t="shared" si="418"/>
        <v>1.0868068978924807</v>
      </c>
      <c r="O2664">
        <f t="shared" si="419"/>
        <v>1.0868068978924807</v>
      </c>
    </row>
    <row r="2665" spans="1:15">
      <c r="A2665">
        <f t="shared" si="414"/>
        <v>2664</v>
      </c>
      <c r="B2665">
        <f>train!G2665</f>
        <v>280.39999999999998</v>
      </c>
      <c r="C2665">
        <f>train!J2665</f>
        <v>179.4</v>
      </c>
      <c r="D2665">
        <f>train!M2665</f>
        <v>150.6</v>
      </c>
      <c r="E2665">
        <f>train!P2665</f>
        <v>15.2</v>
      </c>
      <c r="F2665" s="4">
        <f t="shared" si="410"/>
        <v>0.79772403982930296</v>
      </c>
      <c r="G2665" s="4">
        <f t="shared" si="411"/>
        <v>0.49930420261619818</v>
      </c>
      <c r="H2665" s="4">
        <f t="shared" si="412"/>
        <v>0.49930420261619818</v>
      </c>
      <c r="I2665" s="4">
        <f t="shared" si="413"/>
        <v>0.76</v>
      </c>
      <c r="J2665">
        <f t="shared" si="415"/>
        <v>1</v>
      </c>
      <c r="K2665" t="str">
        <f>train!T2665</f>
        <v>no</v>
      </c>
      <c r="L2665">
        <f t="shared" si="416"/>
        <v>1.128143884114172</v>
      </c>
      <c r="M2665">
        <f t="shared" si="417"/>
        <v>1.3086531309793203</v>
      </c>
      <c r="N2665">
        <f t="shared" si="418"/>
        <v>1.3086531309793203</v>
      </c>
      <c r="O2665">
        <f t="shared" si="419"/>
        <v>1.3086531309793203</v>
      </c>
    </row>
    <row r="2666" spans="1:15">
      <c r="A2666">
        <f t="shared" si="414"/>
        <v>2665</v>
      </c>
      <c r="B2666">
        <f>train!G2666</f>
        <v>237.2</v>
      </c>
      <c r="C2666">
        <f>train!J2666</f>
        <v>213.1</v>
      </c>
      <c r="D2666">
        <f>train!M2666</f>
        <v>192.7</v>
      </c>
      <c r="E2666">
        <f>train!P2666</f>
        <v>10.7</v>
      </c>
      <c r="F2666" s="4">
        <f t="shared" si="410"/>
        <v>0.67482219061166426</v>
      </c>
      <c r="G2666" s="4">
        <f t="shared" si="411"/>
        <v>0.59309768995268575</v>
      </c>
      <c r="H2666" s="4">
        <f t="shared" si="412"/>
        <v>0.59309768995268575</v>
      </c>
      <c r="I2666" s="4">
        <f t="shared" si="413"/>
        <v>0.53499999999999992</v>
      </c>
      <c r="J2666">
        <f t="shared" si="415"/>
        <v>1</v>
      </c>
      <c r="K2666" t="str">
        <f>train!T2666</f>
        <v>no</v>
      </c>
      <c r="L2666">
        <f t="shared" si="416"/>
        <v>1.128143884114172</v>
      </c>
      <c r="M2666">
        <f t="shared" si="417"/>
        <v>1.202139646046311</v>
      </c>
      <c r="N2666">
        <f t="shared" si="418"/>
        <v>1.202139646046311</v>
      </c>
      <c r="O2666">
        <f t="shared" si="419"/>
        <v>1.202139646046311</v>
      </c>
    </row>
    <row r="2667" spans="1:15">
      <c r="A2667">
        <f t="shared" si="414"/>
        <v>2666</v>
      </c>
      <c r="B2667">
        <f>train!G2667</f>
        <v>184.2</v>
      </c>
      <c r="C2667">
        <f>train!J2667</f>
        <v>181.6</v>
      </c>
      <c r="D2667">
        <f>train!M2667</f>
        <v>143.4</v>
      </c>
      <c r="E2667">
        <f>train!P2667</f>
        <v>12.8</v>
      </c>
      <c r="F2667" s="4">
        <f t="shared" si="410"/>
        <v>0.5240398293029872</v>
      </c>
      <c r="G2667" s="4">
        <f t="shared" si="411"/>
        <v>0.50542721959365433</v>
      </c>
      <c r="H2667" s="4">
        <f t="shared" si="412"/>
        <v>0.50542721959365433</v>
      </c>
      <c r="I2667" s="4">
        <f t="shared" si="413"/>
        <v>0.64</v>
      </c>
      <c r="J2667">
        <f t="shared" si="415"/>
        <v>2</v>
      </c>
      <c r="K2667" t="str">
        <f>train!T2667</f>
        <v>no</v>
      </c>
      <c r="L2667">
        <f t="shared" si="416"/>
        <v>1.128143884114172</v>
      </c>
      <c r="M2667">
        <f t="shared" si="417"/>
        <v>1.0932205135782296</v>
      </c>
      <c r="N2667">
        <f t="shared" si="418"/>
        <v>1.0932205135782296</v>
      </c>
      <c r="O2667">
        <f t="shared" si="419"/>
        <v>1.0932205135782296</v>
      </c>
    </row>
    <row r="2668" spans="1:15">
      <c r="A2668">
        <f t="shared" si="414"/>
        <v>2667</v>
      </c>
      <c r="B2668">
        <f>train!G2668</f>
        <v>109.1</v>
      </c>
      <c r="C2668">
        <f>train!J2668</f>
        <v>187.1</v>
      </c>
      <c r="D2668">
        <f>train!M2668</f>
        <v>216.6</v>
      </c>
      <c r="E2668">
        <f>train!P2668</f>
        <v>10</v>
      </c>
      <c r="F2668" s="4">
        <f t="shared" si="410"/>
        <v>0.3103840682788051</v>
      </c>
      <c r="G2668" s="4">
        <f t="shared" si="411"/>
        <v>0.52073476203729474</v>
      </c>
      <c r="H2668" s="4">
        <f t="shared" si="412"/>
        <v>0.52073476203729474</v>
      </c>
      <c r="I2668" s="4">
        <f t="shared" si="413"/>
        <v>0.5</v>
      </c>
      <c r="J2668">
        <f t="shared" si="415"/>
        <v>2</v>
      </c>
      <c r="K2668" t="str">
        <f>train!T2668</f>
        <v>no</v>
      </c>
      <c r="L2668">
        <f t="shared" si="416"/>
        <v>1.128143884114172</v>
      </c>
      <c r="M2668">
        <f t="shared" si="417"/>
        <v>0.9426917070969586</v>
      </c>
      <c r="N2668">
        <f t="shared" si="418"/>
        <v>0.9426917070969586</v>
      </c>
      <c r="O2668">
        <f t="shared" si="419"/>
        <v>0.9426917070969586</v>
      </c>
    </row>
    <row r="2669" spans="1:15">
      <c r="A2669">
        <f t="shared" si="414"/>
        <v>2668</v>
      </c>
      <c r="B2669">
        <f>train!G2669</f>
        <v>138.1</v>
      </c>
      <c r="C2669">
        <f>train!J2669</f>
        <v>158.19999999999999</v>
      </c>
      <c r="D2669">
        <f>train!M2669</f>
        <v>215.7</v>
      </c>
      <c r="E2669">
        <f>train!P2669</f>
        <v>10.3</v>
      </c>
      <c r="F2669" s="4">
        <f t="shared" si="410"/>
        <v>0.39288762446657183</v>
      </c>
      <c r="G2669" s="4">
        <f t="shared" si="411"/>
        <v>0.44030058446980236</v>
      </c>
      <c r="H2669" s="4">
        <f t="shared" si="412"/>
        <v>0.44030058446980236</v>
      </c>
      <c r="I2669" s="4">
        <f t="shared" si="413"/>
        <v>0.51500000000000001</v>
      </c>
      <c r="J2669">
        <f t="shared" si="415"/>
        <v>2</v>
      </c>
      <c r="K2669" t="str">
        <f>train!T2669</f>
        <v>yes</v>
      </c>
      <c r="L2669">
        <f t="shared" si="416"/>
        <v>1.128143884114172</v>
      </c>
      <c r="M2669">
        <f t="shared" si="417"/>
        <v>0.89850703660454712</v>
      </c>
      <c r="N2669">
        <f t="shared" si="418"/>
        <v>0.89850703660454712</v>
      </c>
      <c r="O2669">
        <f t="shared" si="419"/>
        <v>0.89850703660454712</v>
      </c>
    </row>
    <row r="2670" spans="1:15">
      <c r="A2670">
        <f t="shared" si="414"/>
        <v>2669</v>
      </c>
      <c r="B2670">
        <f>train!G2670</f>
        <v>155.4</v>
      </c>
      <c r="C2670">
        <f>train!J2670</f>
        <v>290.89999999999998</v>
      </c>
      <c r="D2670">
        <f>train!M2670</f>
        <v>228.4</v>
      </c>
      <c r="E2670">
        <f>train!P2670</f>
        <v>13.9</v>
      </c>
      <c r="F2670" s="4">
        <f t="shared" si="410"/>
        <v>0.44210526315789478</v>
      </c>
      <c r="G2670" s="4">
        <f t="shared" si="411"/>
        <v>0.80962983579181735</v>
      </c>
      <c r="H2670" s="4">
        <f t="shared" si="412"/>
        <v>0.80962983579181735</v>
      </c>
      <c r="I2670" s="4">
        <f t="shared" si="413"/>
        <v>0.69500000000000006</v>
      </c>
      <c r="J2670">
        <f t="shared" si="415"/>
        <v>1</v>
      </c>
      <c r="K2670" t="str">
        <f>train!T2670</f>
        <v>no</v>
      </c>
      <c r="L2670">
        <f t="shared" si="416"/>
        <v>1.128143884114172</v>
      </c>
      <c r="M2670">
        <f t="shared" si="417"/>
        <v>1.4104903422996138</v>
      </c>
      <c r="N2670">
        <f t="shared" si="418"/>
        <v>1.4104903422996138</v>
      </c>
      <c r="O2670">
        <f t="shared" si="419"/>
        <v>1.4104903422996138</v>
      </c>
    </row>
    <row r="2671" spans="1:15">
      <c r="A2671">
        <f t="shared" si="414"/>
        <v>2670</v>
      </c>
      <c r="B2671">
        <f>train!G2671</f>
        <v>245.3</v>
      </c>
      <c r="C2671">
        <f>train!J2671</f>
        <v>122.9</v>
      </c>
      <c r="D2671">
        <f>train!M2671</f>
        <v>228.4</v>
      </c>
      <c r="E2671">
        <f>train!P2671</f>
        <v>8.5</v>
      </c>
      <c r="F2671" s="4">
        <f t="shared" si="410"/>
        <v>0.69786628733997158</v>
      </c>
      <c r="G2671" s="4">
        <f t="shared" si="411"/>
        <v>0.34205399387698304</v>
      </c>
      <c r="H2671" s="4">
        <f t="shared" si="412"/>
        <v>0.34205399387698304</v>
      </c>
      <c r="I2671" s="4">
        <f t="shared" si="413"/>
        <v>0.42499999999999999</v>
      </c>
      <c r="J2671">
        <f t="shared" si="415"/>
        <v>2</v>
      </c>
      <c r="K2671" t="str">
        <f>train!T2671</f>
        <v>no</v>
      </c>
      <c r="L2671">
        <f t="shared" si="416"/>
        <v>1.128143884114172</v>
      </c>
      <c r="M2671">
        <f t="shared" si="417"/>
        <v>0.94954948499805225</v>
      </c>
      <c r="N2671">
        <f t="shared" si="418"/>
        <v>0.94954948499805225</v>
      </c>
      <c r="O2671">
        <f t="shared" si="419"/>
        <v>0.94954948499805225</v>
      </c>
    </row>
    <row r="2672" spans="1:15">
      <c r="A2672">
        <f t="shared" si="414"/>
        <v>2671</v>
      </c>
      <c r="B2672">
        <f>train!G2672</f>
        <v>205.9</v>
      </c>
      <c r="C2672">
        <f>train!J2672</f>
        <v>277.39999999999998</v>
      </c>
      <c r="D2672">
        <f>train!M2672</f>
        <v>202</v>
      </c>
      <c r="E2672">
        <f>train!P2672</f>
        <v>11</v>
      </c>
      <c r="F2672" s="4">
        <f t="shared" si="410"/>
        <v>0.5857752489331437</v>
      </c>
      <c r="G2672" s="4">
        <f t="shared" si="411"/>
        <v>0.7720567770665181</v>
      </c>
      <c r="H2672" s="4">
        <f t="shared" si="412"/>
        <v>0.7720567770665181</v>
      </c>
      <c r="I2672" s="4">
        <f t="shared" si="413"/>
        <v>0.55000000000000004</v>
      </c>
      <c r="J2672">
        <f t="shared" si="415"/>
        <v>1</v>
      </c>
      <c r="K2672" t="str">
        <f>train!T2672</f>
        <v>yes</v>
      </c>
      <c r="L2672">
        <f t="shared" si="416"/>
        <v>1.128143884114172</v>
      </c>
      <c r="M2672">
        <f t="shared" si="417"/>
        <v>1.3556459627393005</v>
      </c>
      <c r="N2672">
        <f t="shared" si="418"/>
        <v>1.3556459627393005</v>
      </c>
      <c r="O2672">
        <f t="shared" si="419"/>
        <v>1.3556459627393005</v>
      </c>
    </row>
    <row r="2673" spans="1:15">
      <c r="A2673">
        <f t="shared" si="414"/>
        <v>2672</v>
      </c>
      <c r="B2673">
        <f>train!G2673</f>
        <v>221.9</v>
      </c>
      <c r="C2673">
        <f>train!J2673</f>
        <v>278.2</v>
      </c>
      <c r="D2673">
        <f>train!M2673</f>
        <v>288.10000000000002</v>
      </c>
      <c r="E2673">
        <f>train!P2673</f>
        <v>7.1</v>
      </c>
      <c r="F2673" s="4">
        <f t="shared" si="410"/>
        <v>0.63129445234708392</v>
      </c>
      <c r="G2673" s="4">
        <f t="shared" si="411"/>
        <v>0.77428332869468408</v>
      </c>
      <c r="H2673" s="4">
        <f t="shared" si="412"/>
        <v>0.77428332869468408</v>
      </c>
      <c r="I2673" s="4">
        <f t="shared" si="413"/>
        <v>0.35499999999999998</v>
      </c>
      <c r="J2673">
        <f t="shared" si="415"/>
        <v>1</v>
      </c>
      <c r="K2673" t="str">
        <f>train!T2673</f>
        <v>yes</v>
      </c>
      <c r="L2673">
        <f t="shared" si="416"/>
        <v>1.128143884114172</v>
      </c>
      <c r="M2673">
        <f t="shared" si="417"/>
        <v>1.3128545356410379</v>
      </c>
      <c r="N2673">
        <f t="shared" si="418"/>
        <v>1.3128545356410379</v>
      </c>
      <c r="O2673">
        <f t="shared" si="419"/>
        <v>1.3128545356410379</v>
      </c>
    </row>
    <row r="2674" spans="1:15">
      <c r="A2674">
        <f t="shared" si="414"/>
        <v>2673</v>
      </c>
      <c r="B2674">
        <f>train!G2674</f>
        <v>190</v>
      </c>
      <c r="C2674">
        <f>train!J2674</f>
        <v>246.6</v>
      </c>
      <c r="D2674">
        <f>train!M2674</f>
        <v>304.2</v>
      </c>
      <c r="E2674">
        <f>train!P2674</f>
        <v>9.5</v>
      </c>
      <c r="F2674" s="4">
        <f t="shared" si="410"/>
        <v>0.54054054054054057</v>
      </c>
      <c r="G2674" s="4">
        <f t="shared" si="411"/>
        <v>0.68633453938213185</v>
      </c>
      <c r="H2674" s="4">
        <f t="shared" si="412"/>
        <v>0.68633453938213185</v>
      </c>
      <c r="I2674" s="4">
        <f t="shared" si="413"/>
        <v>0.47499999999999998</v>
      </c>
      <c r="J2674">
        <f t="shared" si="415"/>
        <v>1</v>
      </c>
      <c r="K2674" t="str">
        <f>train!T2674</f>
        <v>no</v>
      </c>
      <c r="L2674">
        <f t="shared" si="416"/>
        <v>1.128143884114172</v>
      </c>
      <c r="M2674">
        <f t="shared" si="417"/>
        <v>1.208271193013235</v>
      </c>
      <c r="N2674">
        <f t="shared" si="418"/>
        <v>1.208271193013235</v>
      </c>
      <c r="O2674">
        <f t="shared" si="419"/>
        <v>1.208271193013235</v>
      </c>
    </row>
    <row r="2675" spans="1:15">
      <c r="A2675">
        <f t="shared" si="414"/>
        <v>2674</v>
      </c>
      <c r="B2675">
        <f>train!G2675</f>
        <v>220.8</v>
      </c>
      <c r="C2675">
        <f>train!J2675</f>
        <v>156.19999999999999</v>
      </c>
      <c r="D2675">
        <f>train!M2675</f>
        <v>187.9</v>
      </c>
      <c r="E2675">
        <f>train!P2675</f>
        <v>10.5</v>
      </c>
      <c r="F2675" s="4">
        <f t="shared" si="410"/>
        <v>0.62816500711237555</v>
      </c>
      <c r="G2675" s="4">
        <f t="shared" si="411"/>
        <v>0.43473420539938767</v>
      </c>
      <c r="H2675" s="4">
        <f t="shared" si="412"/>
        <v>0.43473420539938767</v>
      </c>
      <c r="I2675" s="4">
        <f t="shared" si="413"/>
        <v>0.52500000000000002</v>
      </c>
      <c r="J2675">
        <f t="shared" si="415"/>
        <v>2</v>
      </c>
      <c r="K2675" t="str">
        <f>train!T2675</f>
        <v>no</v>
      </c>
      <c r="L2675">
        <f t="shared" si="416"/>
        <v>1.128143884114172</v>
      </c>
      <c r="M2675">
        <f t="shared" si="417"/>
        <v>1.0238183114444501</v>
      </c>
      <c r="N2675">
        <f t="shared" si="418"/>
        <v>1.0238183114444501</v>
      </c>
      <c r="O2675">
        <f t="shared" si="419"/>
        <v>1.0238183114444501</v>
      </c>
    </row>
    <row r="2676" spans="1:15">
      <c r="A2676">
        <f t="shared" si="414"/>
        <v>2675</v>
      </c>
      <c r="B2676">
        <f>train!G2676</f>
        <v>173.7</v>
      </c>
      <c r="C2676">
        <f>train!J2676</f>
        <v>204</v>
      </c>
      <c r="D2676">
        <f>train!M2676</f>
        <v>174.6</v>
      </c>
      <c r="E2676">
        <f>train!P2676</f>
        <v>6.3</v>
      </c>
      <c r="F2676" s="4">
        <f t="shared" si="410"/>
        <v>0.4941678520625889</v>
      </c>
      <c r="G2676" s="4">
        <f t="shared" si="411"/>
        <v>0.56777066518229891</v>
      </c>
      <c r="H2676" s="4">
        <f t="shared" si="412"/>
        <v>0.56777066518229891</v>
      </c>
      <c r="I2676" s="4">
        <f t="shared" si="413"/>
        <v>0.315</v>
      </c>
      <c r="J2676">
        <f t="shared" si="415"/>
        <v>2</v>
      </c>
      <c r="K2676" t="str">
        <f>train!T2676</f>
        <v>no</v>
      </c>
      <c r="L2676">
        <f t="shared" si="416"/>
        <v>1.128143884114172</v>
      </c>
      <c r="M2676">
        <f t="shared" si="417"/>
        <v>0.99405931538075387</v>
      </c>
      <c r="N2676">
        <f t="shared" si="418"/>
        <v>0.99405931538075387</v>
      </c>
      <c r="O2676">
        <f t="shared" si="419"/>
        <v>0.99405931538075387</v>
      </c>
    </row>
    <row r="2677" spans="1:15">
      <c r="A2677">
        <f t="shared" si="414"/>
        <v>2676</v>
      </c>
      <c r="B2677">
        <f>train!G2677</f>
        <v>114.8</v>
      </c>
      <c r="C2677">
        <f>train!J2677</f>
        <v>150</v>
      </c>
      <c r="D2677">
        <f>train!M2677</f>
        <v>268.60000000000002</v>
      </c>
      <c r="E2677">
        <f>train!P2677</f>
        <v>9.6</v>
      </c>
      <c r="F2677" s="4">
        <f t="shared" si="410"/>
        <v>0.32660028449502132</v>
      </c>
      <c r="G2677" s="4">
        <f t="shared" si="411"/>
        <v>0.41747843028110215</v>
      </c>
      <c r="H2677" s="4">
        <f t="shared" si="412"/>
        <v>0.41747843028110215</v>
      </c>
      <c r="I2677" s="4">
        <f t="shared" si="413"/>
        <v>0.48</v>
      </c>
      <c r="J2677">
        <f t="shared" si="415"/>
        <v>2</v>
      </c>
      <c r="K2677" t="str">
        <f>train!T2677</f>
        <v>no</v>
      </c>
      <c r="L2677">
        <f t="shared" si="416"/>
        <v>1.128143884114172</v>
      </c>
      <c r="M2677">
        <f t="shared" si="417"/>
        <v>0.82803636715555862</v>
      </c>
      <c r="N2677">
        <f t="shared" si="418"/>
        <v>0.82803636715555862</v>
      </c>
      <c r="O2677">
        <f t="shared" si="419"/>
        <v>0.82803636715555862</v>
      </c>
    </row>
    <row r="2678" spans="1:15">
      <c r="A2678">
        <f t="shared" si="414"/>
        <v>2677</v>
      </c>
      <c r="B2678">
        <f>train!G2678</f>
        <v>113.8</v>
      </c>
      <c r="C2678">
        <f>train!J2678</f>
        <v>192.3</v>
      </c>
      <c r="D2678">
        <f>train!M2678</f>
        <v>214.9</v>
      </c>
      <c r="E2678">
        <f>train!P2678</f>
        <v>10.4</v>
      </c>
      <c r="F2678" s="4">
        <f t="shared" si="410"/>
        <v>0.32375533428165004</v>
      </c>
      <c r="G2678" s="4">
        <f t="shared" si="411"/>
        <v>0.53520734762037292</v>
      </c>
      <c r="H2678" s="4">
        <f t="shared" si="412"/>
        <v>0.53520734762037292</v>
      </c>
      <c r="I2678" s="4">
        <f t="shared" si="413"/>
        <v>0.52</v>
      </c>
      <c r="J2678">
        <f t="shared" si="415"/>
        <v>2</v>
      </c>
      <c r="K2678" t="str">
        <f>train!T2678</f>
        <v>no</v>
      </c>
      <c r="L2678">
        <f t="shared" si="416"/>
        <v>1.128143884114172</v>
      </c>
      <c r="M2678">
        <f t="shared" si="417"/>
        <v>0.97371008332536668</v>
      </c>
      <c r="N2678">
        <f t="shared" si="418"/>
        <v>0.97371008332536668</v>
      </c>
      <c r="O2678">
        <f t="shared" si="419"/>
        <v>0.97371008332536668</v>
      </c>
    </row>
    <row r="2679" spans="1:15">
      <c r="A2679">
        <f t="shared" si="414"/>
        <v>2678</v>
      </c>
      <c r="B2679">
        <f>train!G2679</f>
        <v>143.19999999999999</v>
      </c>
      <c r="C2679">
        <f>train!J2679</f>
        <v>179.5</v>
      </c>
      <c r="D2679">
        <f>train!M2679</f>
        <v>171.8</v>
      </c>
      <c r="E2679">
        <f>train!P2679</f>
        <v>6.2</v>
      </c>
      <c r="F2679" s="4">
        <f t="shared" si="410"/>
        <v>0.40739687055476526</v>
      </c>
      <c r="G2679" s="4">
        <f t="shared" si="411"/>
        <v>0.49958252156971888</v>
      </c>
      <c r="H2679" s="4">
        <f t="shared" si="412"/>
        <v>0.49958252156971888</v>
      </c>
      <c r="I2679" s="4">
        <f t="shared" si="413"/>
        <v>0.31</v>
      </c>
      <c r="J2679">
        <f t="shared" si="415"/>
        <v>2</v>
      </c>
      <c r="K2679" t="str">
        <f>train!T2679</f>
        <v>yes</v>
      </c>
      <c r="L2679">
        <f t="shared" si="416"/>
        <v>1.128143884114172</v>
      </c>
      <c r="M2679">
        <f t="shared" si="417"/>
        <v>0.87248931331778123</v>
      </c>
      <c r="N2679">
        <f t="shared" si="418"/>
        <v>0.87248931331778123</v>
      </c>
      <c r="O2679">
        <f t="shared" si="419"/>
        <v>0.87248931331778123</v>
      </c>
    </row>
    <row r="2680" spans="1:15">
      <c r="A2680">
        <f t="shared" si="414"/>
        <v>2679</v>
      </c>
      <c r="B2680">
        <f>train!G2680</f>
        <v>184.4</v>
      </c>
      <c r="C2680">
        <f>train!J2680</f>
        <v>203.8</v>
      </c>
      <c r="D2680">
        <f>train!M2680</f>
        <v>237.4</v>
      </c>
      <c r="E2680">
        <f>train!P2680</f>
        <v>9.3000000000000007</v>
      </c>
      <c r="F2680" s="4">
        <f t="shared" si="410"/>
        <v>0.5246088193456615</v>
      </c>
      <c r="G2680" s="4">
        <f t="shared" si="411"/>
        <v>0.56721402727525749</v>
      </c>
      <c r="H2680" s="4">
        <f t="shared" si="412"/>
        <v>0.56721402727525749</v>
      </c>
      <c r="I2680" s="4">
        <f t="shared" si="413"/>
        <v>0.46500000000000002</v>
      </c>
      <c r="J2680">
        <f t="shared" si="415"/>
        <v>2</v>
      </c>
      <c r="K2680" t="str">
        <f>train!T2680</f>
        <v>no</v>
      </c>
      <c r="L2680">
        <f t="shared" si="416"/>
        <v>1.128143884114172</v>
      </c>
      <c r="M2680">
        <f t="shared" si="417"/>
        <v>1.0653182241991743</v>
      </c>
      <c r="N2680">
        <f t="shared" si="418"/>
        <v>1.0653182241991743</v>
      </c>
      <c r="O2680">
        <f t="shared" si="419"/>
        <v>1.0653182241991743</v>
      </c>
    </row>
    <row r="2681" spans="1:15">
      <c r="A2681">
        <f t="shared" si="414"/>
        <v>2680</v>
      </c>
      <c r="B2681">
        <f>train!G2681</f>
        <v>224</v>
      </c>
      <c r="C2681">
        <f>train!J2681</f>
        <v>210.7</v>
      </c>
      <c r="D2681">
        <f>train!M2681</f>
        <v>231.9</v>
      </c>
      <c r="E2681">
        <f>train!P2681</f>
        <v>2.1</v>
      </c>
      <c r="F2681" s="4">
        <f t="shared" si="410"/>
        <v>0.63726884779516357</v>
      </c>
      <c r="G2681" s="4">
        <f t="shared" si="411"/>
        <v>0.58641803506818813</v>
      </c>
      <c r="H2681" s="4">
        <f t="shared" si="412"/>
        <v>0.58641803506818813</v>
      </c>
      <c r="I2681" s="4">
        <f t="shared" si="413"/>
        <v>0.10500000000000001</v>
      </c>
      <c r="J2681">
        <f t="shared" si="415"/>
        <v>2</v>
      </c>
      <c r="K2681" t="str">
        <f>train!T2681</f>
        <v>no</v>
      </c>
      <c r="L2681">
        <f t="shared" si="416"/>
        <v>1.128143884114172</v>
      </c>
      <c r="M2681">
        <f t="shared" si="417"/>
        <v>1.0511464256118863</v>
      </c>
      <c r="N2681">
        <f t="shared" si="418"/>
        <v>1.0511464256118863</v>
      </c>
      <c r="O2681">
        <f t="shared" si="419"/>
        <v>1.0511464256118863</v>
      </c>
    </row>
    <row r="2682" spans="1:15">
      <c r="A2682">
        <f t="shared" si="414"/>
        <v>2681</v>
      </c>
      <c r="B2682">
        <f>train!G2682</f>
        <v>216.2</v>
      </c>
      <c r="C2682">
        <f>train!J2682</f>
        <v>185.7</v>
      </c>
      <c r="D2682">
        <f>train!M2682</f>
        <v>300</v>
      </c>
      <c r="E2682">
        <f>train!P2682</f>
        <v>10</v>
      </c>
      <c r="F2682" s="4">
        <f t="shared" si="410"/>
        <v>0.61507823613086765</v>
      </c>
      <c r="G2682" s="4">
        <f t="shared" si="411"/>
        <v>0.51683829668800441</v>
      </c>
      <c r="H2682" s="4">
        <f t="shared" si="412"/>
        <v>0.51683829668800441</v>
      </c>
      <c r="I2682" s="4">
        <f t="shared" si="413"/>
        <v>0.5</v>
      </c>
      <c r="J2682">
        <f t="shared" si="415"/>
        <v>2</v>
      </c>
      <c r="K2682" t="str">
        <f>train!T2682</f>
        <v>no</v>
      </c>
      <c r="L2682">
        <f t="shared" si="416"/>
        <v>1.128143884114172</v>
      </c>
      <c r="M2682">
        <f t="shared" si="417"/>
        <v>1.0782230225739824</v>
      </c>
      <c r="N2682">
        <f t="shared" si="418"/>
        <v>1.0782230225739824</v>
      </c>
      <c r="O2682">
        <f t="shared" si="419"/>
        <v>1.0782230225739824</v>
      </c>
    </row>
    <row r="2683" spans="1:15">
      <c r="A2683">
        <f t="shared" si="414"/>
        <v>2682</v>
      </c>
      <c r="B2683">
        <f>train!G2683</f>
        <v>129.9</v>
      </c>
      <c r="C2683">
        <f>train!J2683</f>
        <v>230.1</v>
      </c>
      <c r="D2683">
        <f>train!M2683</f>
        <v>140.5</v>
      </c>
      <c r="E2683">
        <f>train!P2683</f>
        <v>13.3</v>
      </c>
      <c r="F2683" s="4">
        <f t="shared" si="410"/>
        <v>0.36955903271692747</v>
      </c>
      <c r="G2683" s="4">
        <f t="shared" si="411"/>
        <v>0.64041191205121062</v>
      </c>
      <c r="H2683" s="4">
        <f t="shared" si="412"/>
        <v>0.64041191205121062</v>
      </c>
      <c r="I2683" s="4">
        <f t="shared" si="413"/>
        <v>0.66500000000000004</v>
      </c>
      <c r="J2683">
        <f t="shared" si="415"/>
        <v>1</v>
      </c>
      <c r="K2683" t="str">
        <f>train!T2683</f>
        <v>no</v>
      </c>
      <c r="L2683">
        <f t="shared" si="416"/>
        <v>1.128143884114172</v>
      </c>
      <c r="M2683">
        <f t="shared" si="417"/>
        <v>1.1828160097229181</v>
      </c>
      <c r="N2683">
        <f t="shared" si="418"/>
        <v>1.1828160097229181</v>
      </c>
      <c r="O2683">
        <f t="shared" si="419"/>
        <v>1.1828160097229181</v>
      </c>
    </row>
    <row r="2684" spans="1:15">
      <c r="A2684">
        <f t="shared" si="414"/>
        <v>2683</v>
      </c>
      <c r="B2684">
        <f>train!G2684</f>
        <v>204.4</v>
      </c>
      <c r="C2684">
        <f>train!J2684</f>
        <v>273.2</v>
      </c>
      <c r="D2684">
        <f>train!M2684</f>
        <v>179.6</v>
      </c>
      <c r="E2684">
        <f>train!P2684</f>
        <v>11</v>
      </c>
      <c r="F2684" s="4">
        <f t="shared" si="410"/>
        <v>0.58150782361308684</v>
      </c>
      <c r="G2684" s="4">
        <f t="shared" si="411"/>
        <v>0.76036738101864731</v>
      </c>
      <c r="H2684" s="4">
        <f t="shared" si="412"/>
        <v>0.76036738101864731</v>
      </c>
      <c r="I2684" s="4">
        <f t="shared" si="413"/>
        <v>0.55000000000000004</v>
      </c>
      <c r="J2684">
        <f t="shared" si="415"/>
        <v>1</v>
      </c>
      <c r="K2684" t="str">
        <f>train!T2684</f>
        <v>no</v>
      </c>
      <c r="L2684">
        <f t="shared" si="416"/>
        <v>1.128143884114172</v>
      </c>
      <c r="M2684">
        <f t="shared" si="417"/>
        <v>1.3405105210917005</v>
      </c>
      <c r="N2684">
        <f t="shared" si="418"/>
        <v>1.3405105210917005</v>
      </c>
      <c r="O2684">
        <f t="shared" si="419"/>
        <v>1.3405105210917005</v>
      </c>
    </row>
    <row r="2685" spans="1:15">
      <c r="A2685">
        <f t="shared" si="414"/>
        <v>2684</v>
      </c>
      <c r="B2685">
        <f>train!G2685</f>
        <v>216.6</v>
      </c>
      <c r="C2685">
        <f>train!J2685</f>
        <v>173.1</v>
      </c>
      <c r="D2685">
        <f>train!M2685</f>
        <v>242.1</v>
      </c>
      <c r="E2685">
        <f>train!P2685</f>
        <v>9.1</v>
      </c>
      <c r="F2685" s="4">
        <f t="shared" si="410"/>
        <v>0.61621621621621625</v>
      </c>
      <c r="G2685" s="4">
        <f t="shared" si="411"/>
        <v>0.48177010854439184</v>
      </c>
      <c r="H2685" s="4">
        <f t="shared" si="412"/>
        <v>0.48177010854439184</v>
      </c>
      <c r="I2685" s="4">
        <f t="shared" si="413"/>
        <v>0.45499999999999996</v>
      </c>
      <c r="J2685">
        <f t="shared" si="415"/>
        <v>2</v>
      </c>
      <c r="K2685" t="str">
        <f>train!T2685</f>
        <v>no</v>
      </c>
      <c r="L2685">
        <f t="shared" si="416"/>
        <v>1.128143884114172</v>
      </c>
      <c r="M2685">
        <f t="shared" si="417"/>
        <v>1.0251596461535055</v>
      </c>
      <c r="N2685">
        <f t="shared" si="418"/>
        <v>1.0251596461535055</v>
      </c>
      <c r="O2685">
        <f t="shared" si="419"/>
        <v>1.0251596461535055</v>
      </c>
    </row>
    <row r="2686" spans="1:15">
      <c r="A2686">
        <f t="shared" si="414"/>
        <v>2685</v>
      </c>
      <c r="B2686">
        <f>train!G2686</f>
        <v>228.1</v>
      </c>
      <c r="C2686">
        <f>train!J2686</f>
        <v>136.4</v>
      </c>
      <c r="D2686">
        <f>train!M2686</f>
        <v>197.3</v>
      </c>
      <c r="E2686">
        <f>train!P2686</f>
        <v>9</v>
      </c>
      <c r="F2686" s="4">
        <f t="shared" si="410"/>
        <v>0.64893314366998578</v>
      </c>
      <c r="G2686" s="4">
        <f t="shared" si="411"/>
        <v>0.37962705260228224</v>
      </c>
      <c r="H2686" s="4">
        <f t="shared" si="412"/>
        <v>0.37962705260228224</v>
      </c>
      <c r="I2686" s="4">
        <f t="shared" si="413"/>
        <v>0.45</v>
      </c>
      <c r="J2686">
        <f t="shared" si="415"/>
        <v>2</v>
      </c>
      <c r="K2686" t="str">
        <f>train!T2686</f>
        <v>no</v>
      </c>
      <c r="L2686">
        <f t="shared" si="416"/>
        <v>1.128143884114172</v>
      </c>
      <c r="M2686">
        <f t="shared" si="417"/>
        <v>0.95490712799120014</v>
      </c>
      <c r="N2686">
        <f t="shared" si="418"/>
        <v>0.95490712799120014</v>
      </c>
      <c r="O2686">
        <f t="shared" si="419"/>
        <v>0.95490712799120014</v>
      </c>
    </row>
    <row r="2687" spans="1:15">
      <c r="A2687">
        <f t="shared" si="414"/>
        <v>2686</v>
      </c>
      <c r="B2687">
        <f>train!G2687</f>
        <v>225.9</v>
      </c>
      <c r="C2687">
        <f>train!J2687</f>
        <v>299.10000000000002</v>
      </c>
      <c r="D2687">
        <f>train!M2687</f>
        <v>251.3</v>
      </c>
      <c r="E2687">
        <f>train!P2687</f>
        <v>11.2</v>
      </c>
      <c r="F2687" s="4">
        <f t="shared" si="410"/>
        <v>0.64267425320056903</v>
      </c>
      <c r="G2687" s="4">
        <f t="shared" si="411"/>
        <v>0.83245198998051773</v>
      </c>
      <c r="H2687" s="4">
        <f t="shared" si="412"/>
        <v>0.83245198998051773</v>
      </c>
      <c r="I2687" s="4">
        <f t="shared" si="413"/>
        <v>0.55999999999999994</v>
      </c>
      <c r="J2687">
        <f t="shared" si="415"/>
        <v>1</v>
      </c>
      <c r="K2687" t="str">
        <f>train!T2687</f>
        <v>yes</v>
      </c>
      <c r="L2687">
        <f t="shared" si="416"/>
        <v>1.128143884114172</v>
      </c>
      <c r="M2687">
        <f t="shared" si="417"/>
        <v>1.4534726784401408</v>
      </c>
      <c r="N2687">
        <f t="shared" si="418"/>
        <v>1.4534726784401408</v>
      </c>
      <c r="O2687">
        <f t="shared" si="419"/>
        <v>1.4534726784401408</v>
      </c>
    </row>
    <row r="2688" spans="1:15">
      <c r="A2688">
        <f t="shared" si="414"/>
        <v>2687</v>
      </c>
      <c r="B2688">
        <f>train!G2688</f>
        <v>103.5</v>
      </c>
      <c r="C2688">
        <f>train!J2688</f>
        <v>117.9</v>
      </c>
      <c r="D2688">
        <f>train!M2688</f>
        <v>201</v>
      </c>
      <c r="E2688">
        <f>train!P2688</f>
        <v>12</v>
      </c>
      <c r="F2688" s="4">
        <f t="shared" si="410"/>
        <v>0.29445234708392604</v>
      </c>
      <c r="G2688" s="4">
        <f t="shared" si="411"/>
        <v>0.32813804620094628</v>
      </c>
      <c r="H2688" s="4">
        <f t="shared" si="412"/>
        <v>0.32813804620094628</v>
      </c>
      <c r="I2688" s="4">
        <f t="shared" si="413"/>
        <v>0.6</v>
      </c>
      <c r="J2688">
        <f t="shared" si="415"/>
        <v>2</v>
      </c>
      <c r="K2688" t="str">
        <f>train!T2688</f>
        <v>yes</v>
      </c>
      <c r="L2688">
        <f t="shared" si="416"/>
        <v>1.128143884114172</v>
      </c>
      <c r="M2688">
        <f t="shared" si="417"/>
        <v>0.81366537313098286</v>
      </c>
      <c r="N2688">
        <f t="shared" si="418"/>
        <v>0.81366537313098286</v>
      </c>
      <c r="O2688">
        <f t="shared" si="419"/>
        <v>0.81366537313098286</v>
      </c>
    </row>
    <row r="2689" spans="1:15">
      <c r="A2689">
        <f t="shared" si="414"/>
        <v>2688</v>
      </c>
      <c r="B2689">
        <f>train!G2689</f>
        <v>115.5</v>
      </c>
      <c r="C2689">
        <f>train!J2689</f>
        <v>252.2</v>
      </c>
      <c r="D2689">
        <f>train!M2689</f>
        <v>208.9</v>
      </c>
      <c r="E2689">
        <f>train!P2689</f>
        <v>7.5</v>
      </c>
      <c r="F2689" s="4">
        <f t="shared" si="410"/>
        <v>0.3285917496443812</v>
      </c>
      <c r="G2689" s="4">
        <f t="shared" si="411"/>
        <v>0.70192040077929296</v>
      </c>
      <c r="H2689" s="4">
        <f t="shared" si="412"/>
        <v>0.70192040077929296</v>
      </c>
      <c r="I2689" s="4">
        <f t="shared" si="413"/>
        <v>0.375</v>
      </c>
      <c r="J2689">
        <f t="shared" si="415"/>
        <v>2</v>
      </c>
      <c r="K2689" t="str">
        <f>train!T2689</f>
        <v>no</v>
      </c>
      <c r="L2689">
        <f t="shared" si="416"/>
        <v>1.128143884114172</v>
      </c>
      <c r="M2689">
        <f t="shared" si="417"/>
        <v>1.110847440468169</v>
      </c>
      <c r="N2689">
        <f t="shared" si="418"/>
        <v>1.110847440468169</v>
      </c>
      <c r="O2689">
        <f t="shared" si="419"/>
        <v>1.110847440468169</v>
      </c>
    </row>
    <row r="2690" spans="1:15">
      <c r="A2690">
        <f t="shared" si="414"/>
        <v>2689</v>
      </c>
      <c r="B2690">
        <f>train!G2690</f>
        <v>218.8</v>
      </c>
      <c r="C2690">
        <f>train!J2690</f>
        <v>148.30000000000001</v>
      </c>
      <c r="D2690">
        <f>train!M2690</f>
        <v>277.8</v>
      </c>
      <c r="E2690">
        <f>train!P2690</f>
        <v>9.6999999999999993</v>
      </c>
      <c r="F2690" s="4">
        <f t="shared" ref="F2690:F2753" si="420">(B2690-$W$3)/($W$2-$W$3)</f>
        <v>0.622475106685633</v>
      </c>
      <c r="G2690" s="4">
        <f t="shared" ref="G2690:G2753" si="421">(C2690-$W$5)/($W$4-$W$5)</f>
        <v>0.41274700807124964</v>
      </c>
      <c r="H2690" s="4">
        <f t="shared" ref="H2690:H2753" si="422">(C2690-$W$5)/($W$4-$W$5)</f>
        <v>0.41274700807124964</v>
      </c>
      <c r="I2690" s="4">
        <f t="shared" ref="I2690:I2753" si="423">(E2690-$W$9)/($W$8-$W$9)</f>
        <v>0.48499999999999999</v>
      </c>
      <c r="J2690">
        <f t="shared" si="415"/>
        <v>2</v>
      </c>
      <c r="K2690" t="str">
        <f>train!T2690</f>
        <v>no</v>
      </c>
      <c r="L2690">
        <f t="shared" si="416"/>
        <v>1.128143884114172</v>
      </c>
      <c r="M2690">
        <f t="shared" si="417"/>
        <v>0.98153983301077841</v>
      </c>
      <c r="N2690">
        <f t="shared" si="418"/>
        <v>0.98153983301077841</v>
      </c>
      <c r="O2690">
        <f t="shared" si="419"/>
        <v>0.98153983301077841</v>
      </c>
    </row>
    <row r="2691" spans="1:15">
      <c r="A2691">
        <f t="shared" ref="A2691:A2754" si="424">ROW()-1</f>
        <v>2690</v>
      </c>
      <c r="B2691">
        <f>train!G2691</f>
        <v>223.8</v>
      </c>
      <c r="C2691">
        <f>train!J2691</f>
        <v>244.8</v>
      </c>
      <c r="D2691">
        <f>train!M2691</f>
        <v>223.8</v>
      </c>
      <c r="E2691">
        <f>train!P2691</f>
        <v>12.3</v>
      </c>
      <c r="F2691" s="4">
        <f t="shared" si="420"/>
        <v>0.63669985775248938</v>
      </c>
      <c r="G2691" s="4">
        <f t="shared" si="421"/>
        <v>0.68132479821875869</v>
      </c>
      <c r="H2691" s="4">
        <f t="shared" si="422"/>
        <v>0.68132479821875869</v>
      </c>
      <c r="I2691" s="4">
        <f t="shared" si="423"/>
        <v>0.61499999999999999</v>
      </c>
      <c r="J2691">
        <f t="shared" ref="J2691:J2754" si="425">MATCH(MIN(L2691:O2691),L2691:O2691,0)</f>
        <v>1</v>
      </c>
      <c r="K2691" t="str">
        <f>train!T2691</f>
        <v>no</v>
      </c>
      <c r="L2691">
        <f t="shared" ref="L2691:L2754" si="426">SQRT(($F$2-$Z$3)^2+($G$2-$AA$3)^2+($H$2-$AB$3)^2+($I$2-$AC$3)^2)</f>
        <v>1.128143884114172</v>
      </c>
      <c r="M2691">
        <f t="shared" ref="M2691:M2754" si="427">SQRT((F2691-$Z$4)^2+(G2691-$AA$4)^2+(H2691-$AB$4)^2+(I2691-$AC$4)^2)</f>
        <v>1.3084413132417154</v>
      </c>
      <c r="N2691">
        <f t="shared" ref="N2691:N2754" si="428">SQRT((F2691-$Z$5)^2+(G2691-$AA$5)^2+(H2691-$AB$5)^2+(I2691-$AC$5)^2)</f>
        <v>1.3084413132417154</v>
      </c>
      <c r="O2691">
        <f t="shared" ref="O2691:O2754" si="429">SQRT((F2691-$Z$6)^2+(G2691-$AA$6)^2+(H2691-$AB$6)^2+(I2691-$AC$6)^2)</f>
        <v>1.3084413132417154</v>
      </c>
    </row>
    <row r="2692" spans="1:15">
      <c r="A2692">
        <f t="shared" si="424"/>
        <v>2691</v>
      </c>
      <c r="B2692">
        <f>train!G2692</f>
        <v>143.80000000000001</v>
      </c>
      <c r="C2692">
        <f>train!J2692</f>
        <v>184</v>
      </c>
      <c r="D2692">
        <f>train!M2692</f>
        <v>275.5</v>
      </c>
      <c r="E2692">
        <f>train!P2692</f>
        <v>12.9</v>
      </c>
      <c r="F2692" s="4">
        <f t="shared" si="420"/>
        <v>0.4091038406827881</v>
      </c>
      <c r="G2692" s="4">
        <f t="shared" si="421"/>
        <v>0.51210687447815195</v>
      </c>
      <c r="H2692" s="4">
        <f t="shared" si="422"/>
        <v>0.51210687447815195</v>
      </c>
      <c r="I2692" s="4">
        <f t="shared" si="423"/>
        <v>0.64500000000000002</v>
      </c>
      <c r="J2692">
        <f t="shared" si="425"/>
        <v>2</v>
      </c>
      <c r="K2692" t="str">
        <f>train!T2692</f>
        <v>no</v>
      </c>
      <c r="L2692">
        <f t="shared" si="426"/>
        <v>1.128143884114172</v>
      </c>
      <c r="M2692">
        <f t="shared" si="427"/>
        <v>1.0525672682717107</v>
      </c>
      <c r="N2692">
        <f t="shared" si="428"/>
        <v>1.0525672682717107</v>
      </c>
      <c r="O2692">
        <f t="shared" si="429"/>
        <v>1.0525672682717107</v>
      </c>
    </row>
    <row r="2693" spans="1:15">
      <c r="A2693">
        <f t="shared" si="424"/>
        <v>2692</v>
      </c>
      <c r="B2693">
        <f>train!G2693</f>
        <v>29.9</v>
      </c>
      <c r="C2693">
        <f>train!J2693</f>
        <v>129.1</v>
      </c>
      <c r="D2693">
        <f>train!M2693</f>
        <v>325.89999999999998</v>
      </c>
      <c r="E2693">
        <f>train!P2693</f>
        <v>8.6</v>
      </c>
      <c r="F2693" s="4">
        <f t="shared" si="420"/>
        <v>8.5064011379800852E-2</v>
      </c>
      <c r="G2693" s="4">
        <f t="shared" si="421"/>
        <v>0.35930976899526856</v>
      </c>
      <c r="H2693" s="4">
        <f t="shared" si="422"/>
        <v>0.35930976899526856</v>
      </c>
      <c r="I2693" s="4">
        <f t="shared" si="423"/>
        <v>0.43</v>
      </c>
      <c r="J2693">
        <f t="shared" si="425"/>
        <v>2</v>
      </c>
      <c r="K2693" t="str">
        <f>train!T2693</f>
        <v>no</v>
      </c>
      <c r="L2693">
        <f t="shared" si="426"/>
        <v>1.128143884114172</v>
      </c>
      <c r="M2693">
        <f t="shared" si="427"/>
        <v>0.67107593178632874</v>
      </c>
      <c r="N2693">
        <f t="shared" si="428"/>
        <v>0.67107593178632874</v>
      </c>
      <c r="O2693">
        <f t="shared" si="429"/>
        <v>0.67107593178632874</v>
      </c>
    </row>
    <row r="2694" spans="1:15">
      <c r="A2694">
        <f t="shared" si="424"/>
        <v>2693</v>
      </c>
      <c r="B2694">
        <f>train!G2694</f>
        <v>276.7</v>
      </c>
      <c r="C2694">
        <f>train!J2694</f>
        <v>203.7</v>
      </c>
      <c r="D2694">
        <f>train!M2694</f>
        <v>246.2</v>
      </c>
      <c r="E2694">
        <f>train!P2694</f>
        <v>8.3000000000000007</v>
      </c>
      <c r="F2694" s="4">
        <f t="shared" si="420"/>
        <v>0.78719772403982924</v>
      </c>
      <c r="G2694" s="4">
        <f t="shared" si="421"/>
        <v>0.56693570832173668</v>
      </c>
      <c r="H2694" s="4">
        <f t="shared" si="422"/>
        <v>0.56693570832173668</v>
      </c>
      <c r="I2694" s="4">
        <f t="shared" si="423"/>
        <v>0.41500000000000004</v>
      </c>
      <c r="J2694">
        <f t="shared" si="425"/>
        <v>1</v>
      </c>
      <c r="K2694" t="str">
        <f>train!T2694</f>
        <v>no</v>
      </c>
      <c r="L2694">
        <f t="shared" si="426"/>
        <v>1.128143884114172</v>
      </c>
      <c r="M2694">
        <f t="shared" si="427"/>
        <v>1.1978052644207346</v>
      </c>
      <c r="N2694">
        <f t="shared" si="428"/>
        <v>1.1978052644207346</v>
      </c>
      <c r="O2694">
        <f t="shared" si="429"/>
        <v>1.1978052644207346</v>
      </c>
    </row>
    <row r="2695" spans="1:15">
      <c r="A2695">
        <f t="shared" si="424"/>
        <v>2694</v>
      </c>
      <c r="B2695">
        <f>train!G2695</f>
        <v>153.9</v>
      </c>
      <c r="C2695">
        <f>train!J2695</f>
        <v>140.69999999999999</v>
      </c>
      <c r="D2695">
        <f>train!M2695</f>
        <v>217.7</v>
      </c>
      <c r="E2695">
        <f>train!P2695</f>
        <v>12.8</v>
      </c>
      <c r="F2695" s="4">
        <f t="shared" si="420"/>
        <v>0.43783783783783786</v>
      </c>
      <c r="G2695" s="4">
        <f t="shared" si="421"/>
        <v>0.39159476760367379</v>
      </c>
      <c r="H2695" s="4">
        <f t="shared" si="422"/>
        <v>0.39159476760367379</v>
      </c>
      <c r="I2695" s="4">
        <f t="shared" si="423"/>
        <v>0.64</v>
      </c>
      <c r="J2695">
        <f t="shared" si="425"/>
        <v>2</v>
      </c>
      <c r="K2695" t="str">
        <f>train!T2695</f>
        <v>no</v>
      </c>
      <c r="L2695">
        <f t="shared" si="426"/>
        <v>1.128143884114172</v>
      </c>
      <c r="M2695">
        <f t="shared" si="427"/>
        <v>0.95288766193694796</v>
      </c>
      <c r="N2695">
        <f t="shared" si="428"/>
        <v>0.95288766193694796</v>
      </c>
      <c r="O2695">
        <f t="shared" si="429"/>
        <v>0.95288766193694796</v>
      </c>
    </row>
    <row r="2696" spans="1:15">
      <c r="A2696">
        <f t="shared" si="424"/>
        <v>2695</v>
      </c>
      <c r="B2696">
        <f>train!G2696</f>
        <v>190.5</v>
      </c>
      <c r="C2696">
        <f>train!J2696</f>
        <v>205.5</v>
      </c>
      <c r="D2696">
        <f>train!M2696</f>
        <v>130.69999999999999</v>
      </c>
      <c r="E2696">
        <f>train!P2696</f>
        <v>13.8</v>
      </c>
      <c r="F2696" s="4">
        <f t="shared" si="420"/>
        <v>0.54196301564722615</v>
      </c>
      <c r="G2696" s="4">
        <f t="shared" si="421"/>
        <v>0.57194544948510995</v>
      </c>
      <c r="H2696" s="4">
        <f t="shared" si="422"/>
        <v>0.57194544948510995</v>
      </c>
      <c r="I2696" s="4">
        <f t="shared" si="423"/>
        <v>0.69000000000000006</v>
      </c>
      <c r="J2696">
        <f t="shared" si="425"/>
        <v>1</v>
      </c>
      <c r="K2696" t="str">
        <f>train!T2696</f>
        <v>no</v>
      </c>
      <c r="L2696">
        <f t="shared" si="426"/>
        <v>1.128143884114172</v>
      </c>
      <c r="M2696">
        <f t="shared" si="427"/>
        <v>1.1933428278172558</v>
      </c>
      <c r="N2696">
        <f t="shared" si="428"/>
        <v>1.1933428278172558</v>
      </c>
      <c r="O2696">
        <f t="shared" si="429"/>
        <v>1.1933428278172558</v>
      </c>
    </row>
    <row r="2697" spans="1:15">
      <c r="A2697">
        <f t="shared" si="424"/>
        <v>2696</v>
      </c>
      <c r="B2697">
        <f>train!G2697</f>
        <v>192.6</v>
      </c>
      <c r="C2697">
        <f>train!J2697</f>
        <v>178.9</v>
      </c>
      <c r="D2697">
        <f>train!M2697</f>
        <v>214.6</v>
      </c>
      <c r="E2697">
        <f>train!P2697</f>
        <v>9.4</v>
      </c>
      <c r="F2697" s="4">
        <f t="shared" si="420"/>
        <v>0.5479374110953058</v>
      </c>
      <c r="G2697" s="4">
        <f t="shared" si="421"/>
        <v>0.49791260784859448</v>
      </c>
      <c r="H2697" s="4">
        <f t="shared" si="422"/>
        <v>0.49791260784859448</v>
      </c>
      <c r="I2697" s="4">
        <f t="shared" si="423"/>
        <v>0.47000000000000003</v>
      </c>
      <c r="J2697">
        <f t="shared" si="425"/>
        <v>2</v>
      </c>
      <c r="K2697" t="str">
        <f>train!T2697</f>
        <v>no</v>
      </c>
      <c r="L2697">
        <f t="shared" si="426"/>
        <v>1.128143884114172</v>
      </c>
      <c r="M2697">
        <f t="shared" si="427"/>
        <v>1.0084489756983259</v>
      </c>
      <c r="N2697">
        <f t="shared" si="428"/>
        <v>1.0084489756983259</v>
      </c>
      <c r="O2697">
        <f t="shared" si="429"/>
        <v>1.0084489756983259</v>
      </c>
    </row>
    <row r="2698" spans="1:15">
      <c r="A2698">
        <f t="shared" si="424"/>
        <v>2697</v>
      </c>
      <c r="B2698">
        <f>train!G2698</f>
        <v>215.6</v>
      </c>
      <c r="C2698">
        <f>train!J2698</f>
        <v>192.9</v>
      </c>
      <c r="D2698">
        <f>train!M2698</f>
        <v>144</v>
      </c>
      <c r="E2698">
        <f>train!P2698</f>
        <v>10.1</v>
      </c>
      <c r="F2698" s="4">
        <f t="shared" si="420"/>
        <v>0.61337126600284497</v>
      </c>
      <c r="G2698" s="4">
        <f t="shared" si="421"/>
        <v>0.53687726134149738</v>
      </c>
      <c r="H2698" s="4">
        <f t="shared" si="422"/>
        <v>0.53687726134149738</v>
      </c>
      <c r="I2698" s="4">
        <f t="shared" si="423"/>
        <v>0.505</v>
      </c>
      <c r="J2698">
        <f t="shared" si="425"/>
        <v>2</v>
      </c>
      <c r="K2698" t="str">
        <f>train!T2698</f>
        <v>no</v>
      </c>
      <c r="L2698">
        <f t="shared" si="426"/>
        <v>1.128143884114172</v>
      </c>
      <c r="M2698">
        <f t="shared" si="427"/>
        <v>1.0989648299418073</v>
      </c>
      <c r="N2698">
        <f t="shared" si="428"/>
        <v>1.0989648299418073</v>
      </c>
      <c r="O2698">
        <f t="shared" si="429"/>
        <v>1.0989648299418073</v>
      </c>
    </row>
    <row r="2699" spans="1:15">
      <c r="A2699">
        <f t="shared" si="424"/>
        <v>2698</v>
      </c>
      <c r="B2699">
        <f>train!G2699</f>
        <v>180</v>
      </c>
      <c r="C2699">
        <f>train!J2699</f>
        <v>229</v>
      </c>
      <c r="D2699">
        <f>train!M2699</f>
        <v>139.4</v>
      </c>
      <c r="E2699">
        <f>train!P2699</f>
        <v>7.8</v>
      </c>
      <c r="F2699" s="4">
        <f t="shared" si="420"/>
        <v>0.5120910384068279</v>
      </c>
      <c r="G2699" s="4">
        <f t="shared" si="421"/>
        <v>0.63735040356248263</v>
      </c>
      <c r="H2699" s="4">
        <f t="shared" si="422"/>
        <v>0.63735040356248263</v>
      </c>
      <c r="I2699" s="4">
        <f t="shared" si="423"/>
        <v>0.39</v>
      </c>
      <c r="J2699">
        <f t="shared" si="425"/>
        <v>2</v>
      </c>
      <c r="K2699" t="str">
        <f>train!T2699</f>
        <v>no</v>
      </c>
      <c r="L2699">
        <f t="shared" si="426"/>
        <v>1.128143884114172</v>
      </c>
      <c r="M2699">
        <f t="shared" si="427"/>
        <v>1.1075957319613967</v>
      </c>
      <c r="N2699">
        <f t="shared" si="428"/>
        <v>1.1075957319613967</v>
      </c>
      <c r="O2699">
        <f t="shared" si="429"/>
        <v>1.1075957319613967</v>
      </c>
    </row>
    <row r="2700" spans="1:15">
      <c r="A2700">
        <f t="shared" si="424"/>
        <v>2699</v>
      </c>
      <c r="B2700">
        <f>train!G2700</f>
        <v>157.30000000000001</v>
      </c>
      <c r="C2700">
        <f>train!J2700</f>
        <v>197.5</v>
      </c>
      <c r="D2700">
        <f>train!M2700</f>
        <v>128.19999999999999</v>
      </c>
      <c r="E2700">
        <f>train!P2700</f>
        <v>8.4</v>
      </c>
      <c r="F2700" s="4">
        <f t="shared" si="420"/>
        <v>0.44751066856330018</v>
      </c>
      <c r="G2700" s="4">
        <f t="shared" si="421"/>
        <v>0.5496799332034511</v>
      </c>
      <c r="H2700" s="4">
        <f t="shared" si="422"/>
        <v>0.5496799332034511</v>
      </c>
      <c r="I2700" s="4">
        <f t="shared" si="423"/>
        <v>0.42000000000000004</v>
      </c>
      <c r="J2700">
        <f t="shared" si="425"/>
        <v>2</v>
      </c>
      <c r="K2700" t="str">
        <f>train!T2700</f>
        <v>no</v>
      </c>
      <c r="L2700">
        <f t="shared" si="426"/>
        <v>1.128143884114172</v>
      </c>
      <c r="M2700">
        <f t="shared" si="427"/>
        <v>0.99043518536604547</v>
      </c>
      <c r="N2700">
        <f t="shared" si="428"/>
        <v>0.99043518536604547</v>
      </c>
      <c r="O2700">
        <f t="shared" si="429"/>
        <v>0.99043518536604547</v>
      </c>
    </row>
    <row r="2701" spans="1:15">
      <c r="A2701">
        <f t="shared" si="424"/>
        <v>2700</v>
      </c>
      <c r="B2701">
        <f>train!G2701</f>
        <v>196.5</v>
      </c>
      <c r="C2701">
        <f>train!J2701</f>
        <v>158.6</v>
      </c>
      <c r="D2701">
        <f>train!M2701</f>
        <v>269.3</v>
      </c>
      <c r="E2701">
        <f>train!P2701</f>
        <v>6.8</v>
      </c>
      <c r="F2701" s="4">
        <f t="shared" si="420"/>
        <v>0.55903271692745382</v>
      </c>
      <c r="G2701" s="4">
        <f t="shared" si="421"/>
        <v>0.4414138602838853</v>
      </c>
      <c r="H2701" s="4">
        <f t="shared" si="422"/>
        <v>0.4414138602838853</v>
      </c>
      <c r="I2701" s="4">
        <f t="shared" si="423"/>
        <v>0.33999999999999997</v>
      </c>
      <c r="J2701">
        <f t="shared" si="425"/>
        <v>2</v>
      </c>
      <c r="K2701" t="str">
        <f>train!T2701</f>
        <v>no</v>
      </c>
      <c r="L2701">
        <f t="shared" si="426"/>
        <v>1.128143884114172</v>
      </c>
      <c r="M2701">
        <f t="shared" si="427"/>
        <v>0.90432846394257294</v>
      </c>
      <c r="N2701">
        <f t="shared" si="428"/>
        <v>0.90432846394257294</v>
      </c>
      <c r="O2701">
        <f t="shared" si="429"/>
        <v>0.90432846394257294</v>
      </c>
    </row>
    <row r="2702" spans="1:15">
      <c r="A2702">
        <f t="shared" si="424"/>
        <v>2701</v>
      </c>
      <c r="B2702">
        <f>train!G2702</f>
        <v>240.3</v>
      </c>
      <c r="C2702">
        <f>train!J2702</f>
        <v>162.5</v>
      </c>
      <c r="D2702">
        <f>train!M2702</f>
        <v>231.9</v>
      </c>
      <c r="E2702">
        <f>train!P2702</f>
        <v>11.9</v>
      </c>
      <c r="F2702" s="4">
        <f t="shared" si="420"/>
        <v>0.6836415362731153</v>
      </c>
      <c r="G2702" s="4">
        <f t="shared" si="421"/>
        <v>0.45226829947119396</v>
      </c>
      <c r="H2702" s="4">
        <f t="shared" si="422"/>
        <v>0.45226829947119396</v>
      </c>
      <c r="I2702" s="4">
        <f t="shared" si="423"/>
        <v>0.59499999999999997</v>
      </c>
      <c r="J2702">
        <f t="shared" si="425"/>
        <v>2</v>
      </c>
      <c r="K2702" t="str">
        <f>train!T2702</f>
        <v>no</v>
      </c>
      <c r="L2702">
        <f t="shared" si="426"/>
        <v>1.128143884114172</v>
      </c>
      <c r="M2702">
        <f t="shared" si="427"/>
        <v>1.1092718240048272</v>
      </c>
      <c r="N2702">
        <f t="shared" si="428"/>
        <v>1.1092718240048272</v>
      </c>
      <c r="O2702">
        <f t="shared" si="429"/>
        <v>1.1092718240048272</v>
      </c>
    </row>
    <row r="2703" spans="1:15">
      <c r="A2703">
        <f t="shared" si="424"/>
        <v>2702</v>
      </c>
      <c r="B2703">
        <f>train!G2703</f>
        <v>193.3</v>
      </c>
      <c r="C2703">
        <f>train!J2703</f>
        <v>154.69999999999999</v>
      </c>
      <c r="D2703">
        <f>train!M2703</f>
        <v>174.8</v>
      </c>
      <c r="E2703">
        <f>train!P2703</f>
        <v>9.4</v>
      </c>
      <c r="F2703" s="4">
        <f t="shared" si="420"/>
        <v>0.5499288762446658</v>
      </c>
      <c r="G2703" s="4">
        <f t="shared" si="421"/>
        <v>0.43055942109657663</v>
      </c>
      <c r="H2703" s="4">
        <f t="shared" si="422"/>
        <v>0.43055942109657663</v>
      </c>
      <c r="I2703" s="4">
        <f t="shared" si="423"/>
        <v>0.47000000000000003</v>
      </c>
      <c r="J2703">
        <f t="shared" si="425"/>
        <v>2</v>
      </c>
      <c r="K2703" t="str">
        <f>train!T2703</f>
        <v>no</v>
      </c>
      <c r="L2703">
        <f t="shared" si="426"/>
        <v>1.128143884114172</v>
      </c>
      <c r="M2703">
        <f t="shared" si="427"/>
        <v>0.94556046825031737</v>
      </c>
      <c r="N2703">
        <f t="shared" si="428"/>
        <v>0.94556046825031737</v>
      </c>
      <c r="O2703">
        <f t="shared" si="429"/>
        <v>0.94556046825031737</v>
      </c>
    </row>
    <row r="2704" spans="1:15">
      <c r="A2704">
        <f t="shared" si="424"/>
        <v>2703</v>
      </c>
      <c r="B2704">
        <f>train!G2704</f>
        <v>211.9</v>
      </c>
      <c r="C2704">
        <f>train!J2704</f>
        <v>274.39999999999998</v>
      </c>
      <c r="D2704">
        <f>train!M2704</f>
        <v>210.5</v>
      </c>
      <c r="E2704">
        <f>train!P2704</f>
        <v>5.4</v>
      </c>
      <c r="F2704" s="4">
        <f t="shared" si="420"/>
        <v>0.60284495021337126</v>
      </c>
      <c r="G2704" s="4">
        <f t="shared" si="421"/>
        <v>0.76370720846089613</v>
      </c>
      <c r="H2704" s="4">
        <f t="shared" si="422"/>
        <v>0.76370720846089613</v>
      </c>
      <c r="I2704" s="4">
        <f t="shared" si="423"/>
        <v>0.27</v>
      </c>
      <c r="J2704">
        <f t="shared" si="425"/>
        <v>1</v>
      </c>
      <c r="K2704" t="str">
        <f>train!T2704</f>
        <v>no</v>
      </c>
      <c r="L2704">
        <f t="shared" si="426"/>
        <v>1.128143884114172</v>
      </c>
      <c r="M2704">
        <f t="shared" si="427"/>
        <v>1.2660250528753494</v>
      </c>
      <c r="N2704">
        <f t="shared" si="428"/>
        <v>1.2660250528753494</v>
      </c>
      <c r="O2704">
        <f t="shared" si="429"/>
        <v>1.2660250528753494</v>
      </c>
    </row>
    <row r="2705" spans="1:15">
      <c r="A2705">
        <f t="shared" si="424"/>
        <v>2704</v>
      </c>
      <c r="B2705">
        <f>train!G2705</f>
        <v>246.8</v>
      </c>
      <c r="C2705">
        <f>train!J2705</f>
        <v>206.3</v>
      </c>
      <c r="D2705">
        <f>train!M2705</f>
        <v>208.4</v>
      </c>
      <c r="E2705">
        <f>train!P2705</f>
        <v>13.2</v>
      </c>
      <c r="F2705" s="4">
        <f t="shared" si="420"/>
        <v>0.70213371266002844</v>
      </c>
      <c r="G2705" s="4">
        <f t="shared" si="421"/>
        <v>0.57417200111327582</v>
      </c>
      <c r="H2705" s="4">
        <f t="shared" si="422"/>
        <v>0.57417200111327582</v>
      </c>
      <c r="I2705" s="4">
        <f t="shared" si="423"/>
        <v>0.65999999999999992</v>
      </c>
      <c r="J2705">
        <f t="shared" si="425"/>
        <v>1</v>
      </c>
      <c r="K2705" t="str">
        <f>train!T2705</f>
        <v>yes</v>
      </c>
      <c r="L2705">
        <f t="shared" si="426"/>
        <v>1.128143884114172</v>
      </c>
      <c r="M2705">
        <f t="shared" si="427"/>
        <v>1.2601344071878215</v>
      </c>
      <c r="N2705">
        <f t="shared" si="428"/>
        <v>1.2601344071878215</v>
      </c>
      <c r="O2705">
        <f t="shared" si="429"/>
        <v>1.2601344071878215</v>
      </c>
    </row>
    <row r="2706" spans="1:15">
      <c r="A2706">
        <f t="shared" si="424"/>
        <v>2705</v>
      </c>
      <c r="B2706">
        <f>train!G2706</f>
        <v>174.7</v>
      </c>
      <c r="C2706">
        <f>train!J2706</f>
        <v>148</v>
      </c>
      <c r="D2706">
        <f>train!M2706</f>
        <v>168.2</v>
      </c>
      <c r="E2706">
        <f>train!P2706</f>
        <v>15.8</v>
      </c>
      <c r="F2706" s="4">
        <f t="shared" si="420"/>
        <v>0.49701280227596012</v>
      </c>
      <c r="G2706" s="4">
        <f t="shared" si="421"/>
        <v>0.41191205121068741</v>
      </c>
      <c r="H2706" s="4">
        <f t="shared" si="422"/>
        <v>0.41191205121068741</v>
      </c>
      <c r="I2706" s="4">
        <f t="shared" si="423"/>
        <v>0.79</v>
      </c>
      <c r="J2706">
        <f t="shared" si="425"/>
        <v>2</v>
      </c>
      <c r="K2706" t="str">
        <f>train!T2706</f>
        <v>yes</v>
      </c>
      <c r="L2706">
        <f t="shared" si="426"/>
        <v>1.128143884114172</v>
      </c>
      <c r="M2706">
        <f t="shared" si="427"/>
        <v>1.100211253119779</v>
      </c>
      <c r="N2706">
        <f t="shared" si="428"/>
        <v>1.100211253119779</v>
      </c>
      <c r="O2706">
        <f t="shared" si="429"/>
        <v>1.100211253119779</v>
      </c>
    </row>
    <row r="2707" spans="1:15">
      <c r="A2707">
        <f t="shared" si="424"/>
        <v>2706</v>
      </c>
      <c r="B2707">
        <f>train!G2707</f>
        <v>240</v>
      </c>
      <c r="C2707">
        <f>train!J2707</f>
        <v>134.1</v>
      </c>
      <c r="D2707">
        <f>train!M2707</f>
        <v>189.1</v>
      </c>
      <c r="E2707">
        <f>train!P2707</f>
        <v>9.3000000000000007</v>
      </c>
      <c r="F2707" s="4">
        <f t="shared" si="420"/>
        <v>0.6827880512091038</v>
      </c>
      <c r="G2707" s="4">
        <f t="shared" si="421"/>
        <v>0.37322571667130527</v>
      </c>
      <c r="H2707" s="4">
        <f t="shared" si="422"/>
        <v>0.37322571667130527</v>
      </c>
      <c r="I2707" s="4">
        <f t="shared" si="423"/>
        <v>0.46500000000000002</v>
      </c>
      <c r="J2707">
        <f t="shared" si="425"/>
        <v>2</v>
      </c>
      <c r="K2707" t="str">
        <f>train!T2707</f>
        <v>yes</v>
      </c>
      <c r="L2707">
        <f t="shared" si="426"/>
        <v>1.128143884114172</v>
      </c>
      <c r="M2707">
        <f t="shared" si="427"/>
        <v>0.98031596643303975</v>
      </c>
      <c r="N2707">
        <f t="shared" si="428"/>
        <v>0.98031596643303975</v>
      </c>
      <c r="O2707">
        <f t="shared" si="429"/>
        <v>0.98031596643303975</v>
      </c>
    </row>
    <row r="2708" spans="1:15">
      <c r="A2708">
        <f t="shared" si="424"/>
        <v>2707</v>
      </c>
      <c r="B2708">
        <f>train!G2708</f>
        <v>181.2</v>
      </c>
      <c r="C2708">
        <f>train!J2708</f>
        <v>177.6</v>
      </c>
      <c r="D2708">
        <f>train!M2708</f>
        <v>228</v>
      </c>
      <c r="E2708">
        <f>train!P2708</f>
        <v>5</v>
      </c>
      <c r="F2708" s="4">
        <f t="shared" si="420"/>
        <v>0.51550497866287337</v>
      </c>
      <c r="G2708" s="4">
        <f t="shared" si="421"/>
        <v>0.49429446145282491</v>
      </c>
      <c r="H2708" s="4">
        <f t="shared" si="422"/>
        <v>0.49429446145282491</v>
      </c>
      <c r="I2708" s="4">
        <f t="shared" si="423"/>
        <v>0.25</v>
      </c>
      <c r="J2708">
        <f t="shared" si="425"/>
        <v>2</v>
      </c>
      <c r="K2708" t="str">
        <f>train!T2708</f>
        <v>no</v>
      </c>
      <c r="L2708">
        <f t="shared" si="426"/>
        <v>1.128143884114172</v>
      </c>
      <c r="M2708">
        <f t="shared" si="427"/>
        <v>0.90382487920619103</v>
      </c>
      <c r="N2708">
        <f t="shared" si="428"/>
        <v>0.90382487920619103</v>
      </c>
      <c r="O2708">
        <f t="shared" si="429"/>
        <v>0.90382487920619103</v>
      </c>
    </row>
    <row r="2709" spans="1:15">
      <c r="A2709">
        <f t="shared" si="424"/>
        <v>2708</v>
      </c>
      <c r="B2709">
        <f>train!G2709</f>
        <v>113.7</v>
      </c>
      <c r="C2709">
        <f>train!J2709</f>
        <v>165.1</v>
      </c>
      <c r="D2709">
        <f>train!M2709</f>
        <v>141.5</v>
      </c>
      <c r="E2709">
        <f>train!P2709</f>
        <v>10.8</v>
      </c>
      <c r="F2709" s="4">
        <f t="shared" si="420"/>
        <v>0.32347083926031295</v>
      </c>
      <c r="G2709" s="4">
        <f t="shared" si="421"/>
        <v>0.45950459226273305</v>
      </c>
      <c r="H2709" s="4">
        <f t="shared" si="422"/>
        <v>0.45950459226273305</v>
      </c>
      <c r="I2709" s="4">
        <f t="shared" si="423"/>
        <v>0.54</v>
      </c>
      <c r="J2709">
        <f t="shared" si="425"/>
        <v>2</v>
      </c>
      <c r="K2709" t="str">
        <f>train!T2709</f>
        <v>no</v>
      </c>
      <c r="L2709">
        <f t="shared" si="426"/>
        <v>1.128143884114172</v>
      </c>
      <c r="M2709">
        <f t="shared" si="427"/>
        <v>0.90472223608843194</v>
      </c>
      <c r="N2709">
        <f t="shared" si="428"/>
        <v>0.90472223608843194</v>
      </c>
      <c r="O2709">
        <f t="shared" si="429"/>
        <v>0.90472223608843194</v>
      </c>
    </row>
    <row r="2710" spans="1:15">
      <c r="A2710">
        <f t="shared" si="424"/>
        <v>2709</v>
      </c>
      <c r="B2710">
        <f>train!G2710</f>
        <v>211.1</v>
      </c>
      <c r="C2710">
        <f>train!J2710</f>
        <v>223.5</v>
      </c>
      <c r="D2710">
        <f>train!M2710</f>
        <v>148.4</v>
      </c>
      <c r="E2710">
        <f>train!P2710</f>
        <v>9.6999999999999993</v>
      </c>
      <c r="F2710" s="4">
        <f t="shared" si="420"/>
        <v>0.60056899004267428</v>
      </c>
      <c r="G2710" s="4">
        <f t="shared" si="421"/>
        <v>0.62204286111884222</v>
      </c>
      <c r="H2710" s="4">
        <f t="shared" si="422"/>
        <v>0.62204286111884222</v>
      </c>
      <c r="I2710" s="4">
        <f t="shared" si="423"/>
        <v>0.48499999999999999</v>
      </c>
      <c r="J2710">
        <f t="shared" si="425"/>
        <v>1</v>
      </c>
      <c r="K2710" t="str">
        <f>train!T2710</f>
        <v>no</v>
      </c>
      <c r="L2710">
        <f t="shared" si="426"/>
        <v>1.128143884114172</v>
      </c>
      <c r="M2710">
        <f t="shared" si="427"/>
        <v>1.1703771844746071</v>
      </c>
      <c r="N2710">
        <f t="shared" si="428"/>
        <v>1.1703771844746071</v>
      </c>
      <c r="O2710">
        <f t="shared" si="429"/>
        <v>1.1703771844746071</v>
      </c>
    </row>
    <row r="2711" spans="1:15">
      <c r="A2711">
        <f t="shared" si="424"/>
        <v>2710</v>
      </c>
      <c r="B2711">
        <f>train!G2711</f>
        <v>247.4</v>
      </c>
      <c r="C2711">
        <f>train!J2711</f>
        <v>175.9</v>
      </c>
      <c r="D2711">
        <f>train!M2711</f>
        <v>287.39999999999998</v>
      </c>
      <c r="E2711">
        <f>train!P2711</f>
        <v>11.3</v>
      </c>
      <c r="F2711" s="4">
        <f t="shared" si="420"/>
        <v>0.70384068278805123</v>
      </c>
      <c r="G2711" s="4">
        <f t="shared" si="421"/>
        <v>0.48956303924297245</v>
      </c>
      <c r="H2711" s="4">
        <f t="shared" si="422"/>
        <v>0.48956303924297245</v>
      </c>
      <c r="I2711" s="4">
        <f t="shared" si="423"/>
        <v>0.56500000000000006</v>
      </c>
      <c r="J2711">
        <f t="shared" si="425"/>
        <v>1</v>
      </c>
      <c r="K2711" t="str">
        <f>train!T2711</f>
        <v>no</v>
      </c>
      <c r="L2711">
        <f t="shared" si="426"/>
        <v>1.128143884114172</v>
      </c>
      <c r="M2711">
        <f t="shared" si="427"/>
        <v>1.1375239098731871</v>
      </c>
      <c r="N2711">
        <f t="shared" si="428"/>
        <v>1.1375239098731871</v>
      </c>
      <c r="O2711">
        <f t="shared" si="429"/>
        <v>1.1375239098731871</v>
      </c>
    </row>
    <row r="2712" spans="1:15">
      <c r="A2712">
        <f t="shared" si="424"/>
        <v>2711</v>
      </c>
      <c r="B2712">
        <f>train!G2712</f>
        <v>131.19999999999999</v>
      </c>
      <c r="C2712">
        <f>train!J2712</f>
        <v>227.4</v>
      </c>
      <c r="D2712">
        <f>train!M2712</f>
        <v>178.9</v>
      </c>
      <c r="E2712">
        <f>train!P2712</f>
        <v>12.8</v>
      </c>
      <c r="F2712" s="4">
        <f t="shared" si="420"/>
        <v>0.37325746799431009</v>
      </c>
      <c r="G2712" s="4">
        <f t="shared" si="421"/>
        <v>0.63289730030615088</v>
      </c>
      <c r="H2712" s="4">
        <f t="shared" si="422"/>
        <v>0.63289730030615088</v>
      </c>
      <c r="I2712" s="4">
        <f t="shared" si="423"/>
        <v>0.64</v>
      </c>
      <c r="J2712">
        <f t="shared" si="425"/>
        <v>1</v>
      </c>
      <c r="K2712" t="str">
        <f>train!T2712</f>
        <v>no</v>
      </c>
      <c r="L2712">
        <f t="shared" si="426"/>
        <v>1.128143884114172</v>
      </c>
      <c r="M2712">
        <f t="shared" si="427"/>
        <v>1.1619118395485741</v>
      </c>
      <c r="N2712">
        <f t="shared" si="428"/>
        <v>1.1619118395485741</v>
      </c>
      <c r="O2712">
        <f t="shared" si="429"/>
        <v>1.1619118395485741</v>
      </c>
    </row>
    <row r="2713" spans="1:15">
      <c r="A2713">
        <f t="shared" si="424"/>
        <v>2712</v>
      </c>
      <c r="B2713">
        <f>train!G2713</f>
        <v>161.4</v>
      </c>
      <c r="C2713">
        <f>train!J2713</f>
        <v>163.6</v>
      </c>
      <c r="D2713">
        <f>train!M2713</f>
        <v>153.19999999999999</v>
      </c>
      <c r="E2713">
        <f>train!P2713</f>
        <v>11.8</v>
      </c>
      <c r="F2713" s="4">
        <f t="shared" si="420"/>
        <v>0.45917496443812233</v>
      </c>
      <c r="G2713" s="4">
        <f t="shared" si="421"/>
        <v>0.45532980795992206</v>
      </c>
      <c r="H2713" s="4">
        <f t="shared" si="422"/>
        <v>0.45532980795992206</v>
      </c>
      <c r="I2713" s="4">
        <f t="shared" si="423"/>
        <v>0.59000000000000008</v>
      </c>
      <c r="J2713">
        <f t="shared" si="425"/>
        <v>2</v>
      </c>
      <c r="K2713" t="str">
        <f>train!T2713</f>
        <v>no</v>
      </c>
      <c r="L2713">
        <f t="shared" si="426"/>
        <v>1.128143884114172</v>
      </c>
      <c r="M2713">
        <f t="shared" si="427"/>
        <v>0.98670771558774684</v>
      </c>
      <c r="N2713">
        <f t="shared" si="428"/>
        <v>0.98670771558774684</v>
      </c>
      <c r="O2713">
        <f t="shared" si="429"/>
        <v>0.98670771558774684</v>
      </c>
    </row>
    <row r="2714" spans="1:15">
      <c r="A2714">
        <f t="shared" si="424"/>
        <v>2713</v>
      </c>
      <c r="B2714">
        <f>train!G2714</f>
        <v>211.9</v>
      </c>
      <c r="C2714">
        <f>train!J2714</f>
        <v>202.9</v>
      </c>
      <c r="D2714">
        <f>train!M2714</f>
        <v>213.5</v>
      </c>
      <c r="E2714">
        <f>train!P2714</f>
        <v>8.8000000000000007</v>
      </c>
      <c r="F2714" s="4">
        <f t="shared" si="420"/>
        <v>0.60284495021337126</v>
      </c>
      <c r="G2714" s="4">
        <f t="shared" si="421"/>
        <v>0.5647091566935708</v>
      </c>
      <c r="H2714" s="4">
        <f t="shared" si="422"/>
        <v>0.5647091566935708</v>
      </c>
      <c r="I2714" s="4">
        <f t="shared" si="423"/>
        <v>0.44000000000000006</v>
      </c>
      <c r="J2714">
        <f t="shared" si="425"/>
        <v>2</v>
      </c>
      <c r="K2714" t="str">
        <f>train!T2714</f>
        <v>no</v>
      </c>
      <c r="L2714">
        <f t="shared" si="426"/>
        <v>1.128143884114172</v>
      </c>
      <c r="M2714">
        <f t="shared" si="427"/>
        <v>1.0930758881728613</v>
      </c>
      <c r="N2714">
        <f t="shared" si="428"/>
        <v>1.0930758881728613</v>
      </c>
      <c r="O2714">
        <f t="shared" si="429"/>
        <v>1.0930758881728613</v>
      </c>
    </row>
    <row r="2715" spans="1:15">
      <c r="A2715">
        <f t="shared" si="424"/>
        <v>2714</v>
      </c>
      <c r="B2715">
        <f>train!G2715</f>
        <v>160.4</v>
      </c>
      <c r="C2715">
        <f>train!J2715</f>
        <v>285.89999999999998</v>
      </c>
      <c r="D2715">
        <f>train!M2715</f>
        <v>182.5</v>
      </c>
      <c r="E2715">
        <f>train!P2715</f>
        <v>6.9</v>
      </c>
      <c r="F2715" s="4">
        <f t="shared" si="420"/>
        <v>0.45633001422475106</v>
      </c>
      <c r="G2715" s="4">
        <f t="shared" si="421"/>
        <v>0.79571388811578059</v>
      </c>
      <c r="H2715" s="4">
        <f t="shared" si="422"/>
        <v>0.79571388811578059</v>
      </c>
      <c r="I2715" s="4">
        <f t="shared" si="423"/>
        <v>0.34500000000000003</v>
      </c>
      <c r="J2715">
        <f t="shared" si="425"/>
        <v>1</v>
      </c>
      <c r="K2715" t="str">
        <f>train!T2715</f>
        <v>no</v>
      </c>
      <c r="L2715">
        <f t="shared" si="426"/>
        <v>1.128143884114172</v>
      </c>
      <c r="M2715">
        <f t="shared" si="427"/>
        <v>1.2623720788115631</v>
      </c>
      <c r="N2715">
        <f t="shared" si="428"/>
        <v>1.2623720788115631</v>
      </c>
      <c r="O2715">
        <f t="shared" si="429"/>
        <v>1.2623720788115631</v>
      </c>
    </row>
    <row r="2716" spans="1:15">
      <c r="A2716">
        <f t="shared" si="424"/>
        <v>2715</v>
      </c>
      <c r="B2716">
        <f>train!G2716</f>
        <v>230.7</v>
      </c>
      <c r="C2716">
        <f>train!J2716</f>
        <v>256.8</v>
      </c>
      <c r="D2716">
        <f>train!M2716</f>
        <v>263.89999999999998</v>
      </c>
      <c r="E2716">
        <f>train!P2716</f>
        <v>6.4</v>
      </c>
      <c r="F2716" s="4">
        <f t="shared" si="420"/>
        <v>0.65633001422475101</v>
      </c>
      <c r="G2716" s="4">
        <f t="shared" si="421"/>
        <v>0.7147230726412469</v>
      </c>
      <c r="H2716" s="4">
        <f t="shared" si="422"/>
        <v>0.7147230726412469</v>
      </c>
      <c r="I2716" s="4">
        <f t="shared" si="423"/>
        <v>0.32</v>
      </c>
      <c r="J2716">
        <f t="shared" si="425"/>
        <v>1</v>
      </c>
      <c r="K2716" t="str">
        <f>train!T2716</f>
        <v>no</v>
      </c>
      <c r="L2716">
        <f t="shared" si="426"/>
        <v>1.128143884114172</v>
      </c>
      <c r="M2716">
        <f t="shared" si="427"/>
        <v>1.2469271144312133</v>
      </c>
      <c r="N2716">
        <f t="shared" si="428"/>
        <v>1.2469271144312133</v>
      </c>
      <c r="O2716">
        <f t="shared" si="429"/>
        <v>1.2469271144312133</v>
      </c>
    </row>
    <row r="2717" spans="1:15">
      <c r="A2717">
        <f t="shared" si="424"/>
        <v>2716</v>
      </c>
      <c r="B2717">
        <f>train!G2717</f>
        <v>232.6</v>
      </c>
      <c r="C2717">
        <f>train!J2717</f>
        <v>253.4</v>
      </c>
      <c r="D2717">
        <f>train!M2717</f>
        <v>154</v>
      </c>
      <c r="E2717">
        <f>train!P2717</f>
        <v>10.5</v>
      </c>
      <c r="F2717" s="4">
        <f t="shared" si="420"/>
        <v>0.66173541963015647</v>
      </c>
      <c r="G2717" s="4">
        <f t="shared" si="421"/>
        <v>0.70526022822154188</v>
      </c>
      <c r="H2717" s="4">
        <f t="shared" si="422"/>
        <v>0.70526022822154188</v>
      </c>
      <c r="I2717" s="4">
        <f t="shared" si="423"/>
        <v>0.52500000000000002</v>
      </c>
      <c r="J2717">
        <f t="shared" si="425"/>
        <v>1</v>
      </c>
      <c r="K2717" t="str">
        <f>train!T2717</f>
        <v>no</v>
      </c>
      <c r="L2717">
        <f t="shared" si="426"/>
        <v>1.128143884114172</v>
      </c>
      <c r="M2717">
        <f t="shared" si="427"/>
        <v>1.3070205601348825</v>
      </c>
      <c r="N2717">
        <f t="shared" si="428"/>
        <v>1.3070205601348825</v>
      </c>
      <c r="O2717">
        <f t="shared" si="429"/>
        <v>1.3070205601348825</v>
      </c>
    </row>
    <row r="2718" spans="1:15">
      <c r="A2718">
        <f t="shared" si="424"/>
        <v>2717</v>
      </c>
      <c r="B2718">
        <f>train!G2718</f>
        <v>294.7</v>
      </c>
      <c r="C2718">
        <f>train!J2718</f>
        <v>294.60000000000002</v>
      </c>
      <c r="D2718">
        <f>train!M2718</f>
        <v>260.10000000000002</v>
      </c>
      <c r="E2718">
        <f>train!P2718</f>
        <v>10.8</v>
      </c>
      <c r="F2718" s="4">
        <f t="shared" si="420"/>
        <v>0.83840682788051202</v>
      </c>
      <c r="G2718" s="4">
        <f t="shared" si="421"/>
        <v>0.8199276370720846</v>
      </c>
      <c r="H2718" s="4">
        <f t="shared" si="422"/>
        <v>0.8199276370720846</v>
      </c>
      <c r="I2718" s="4">
        <f t="shared" si="423"/>
        <v>0.54</v>
      </c>
      <c r="J2718">
        <f t="shared" si="425"/>
        <v>1</v>
      </c>
      <c r="K2718" t="str">
        <f>train!T2718</f>
        <v>yes</v>
      </c>
      <c r="L2718">
        <f t="shared" si="426"/>
        <v>1.128143884114172</v>
      </c>
      <c r="M2718">
        <f t="shared" si="427"/>
        <v>1.5294079472481783</v>
      </c>
      <c r="N2718">
        <f t="shared" si="428"/>
        <v>1.5294079472481783</v>
      </c>
      <c r="O2718">
        <f t="shared" si="429"/>
        <v>1.5294079472481783</v>
      </c>
    </row>
    <row r="2719" spans="1:15">
      <c r="A2719">
        <f t="shared" si="424"/>
        <v>2718</v>
      </c>
      <c r="B2719">
        <f>train!G2719</f>
        <v>133.4</v>
      </c>
      <c r="C2719">
        <f>train!J2719</f>
        <v>223.9</v>
      </c>
      <c r="D2719">
        <f>train!M2719</f>
        <v>180.4</v>
      </c>
      <c r="E2719">
        <f>train!P2719</f>
        <v>10.199999999999999</v>
      </c>
      <c r="F2719" s="4">
        <f t="shared" si="420"/>
        <v>0.37951635846372689</v>
      </c>
      <c r="G2719" s="4">
        <f t="shared" si="421"/>
        <v>0.62315613693292515</v>
      </c>
      <c r="H2719" s="4">
        <f t="shared" si="422"/>
        <v>0.62315613693292515</v>
      </c>
      <c r="I2719" s="4">
        <f t="shared" si="423"/>
        <v>0.51</v>
      </c>
      <c r="J2719">
        <f t="shared" si="425"/>
        <v>2</v>
      </c>
      <c r="K2719" t="str">
        <f>train!T2719</f>
        <v>no</v>
      </c>
      <c r="L2719">
        <f t="shared" si="426"/>
        <v>1.128143884114172</v>
      </c>
      <c r="M2719">
        <f t="shared" si="427"/>
        <v>1.0866369257189363</v>
      </c>
      <c r="N2719">
        <f t="shared" si="428"/>
        <v>1.0866369257189363</v>
      </c>
      <c r="O2719">
        <f t="shared" si="429"/>
        <v>1.0866369257189363</v>
      </c>
    </row>
    <row r="2720" spans="1:15">
      <c r="A2720">
        <f t="shared" si="424"/>
        <v>2719</v>
      </c>
      <c r="B2720">
        <f>train!G2720</f>
        <v>306.2</v>
      </c>
      <c r="C2720">
        <f>train!J2720</f>
        <v>189.7</v>
      </c>
      <c r="D2720">
        <f>train!M2720</f>
        <v>240.3</v>
      </c>
      <c r="E2720">
        <f>train!P2720</f>
        <v>11.7</v>
      </c>
      <c r="F2720" s="4">
        <f t="shared" si="420"/>
        <v>0.87112375533428166</v>
      </c>
      <c r="G2720" s="4">
        <f t="shared" si="421"/>
        <v>0.52797105482883377</v>
      </c>
      <c r="H2720" s="4">
        <f t="shared" si="422"/>
        <v>0.52797105482883377</v>
      </c>
      <c r="I2720" s="4">
        <f t="shared" si="423"/>
        <v>0.58499999999999996</v>
      </c>
      <c r="J2720">
        <f t="shared" si="425"/>
        <v>1</v>
      </c>
      <c r="K2720" t="str">
        <f>train!T2720</f>
        <v>no</v>
      </c>
      <c r="L2720">
        <f t="shared" si="426"/>
        <v>1.128143884114172</v>
      </c>
      <c r="M2720">
        <f t="shared" si="427"/>
        <v>1.2878619749731894</v>
      </c>
      <c r="N2720">
        <f t="shared" si="428"/>
        <v>1.2878619749731894</v>
      </c>
      <c r="O2720">
        <f t="shared" si="429"/>
        <v>1.2878619749731894</v>
      </c>
    </row>
    <row r="2721" spans="1:15">
      <c r="A2721">
        <f t="shared" si="424"/>
        <v>2720</v>
      </c>
      <c r="B2721">
        <f>train!G2721</f>
        <v>236.8</v>
      </c>
      <c r="C2721">
        <f>train!J2721</f>
        <v>186.4</v>
      </c>
      <c r="D2721">
        <f>train!M2721</f>
        <v>126.9</v>
      </c>
      <c r="E2721">
        <f>train!P2721</f>
        <v>10.4</v>
      </c>
      <c r="F2721" s="4">
        <f t="shared" si="420"/>
        <v>0.67368421052631577</v>
      </c>
      <c r="G2721" s="4">
        <f t="shared" si="421"/>
        <v>0.51878652936264957</v>
      </c>
      <c r="H2721" s="4">
        <f t="shared" si="422"/>
        <v>0.51878652936264957</v>
      </c>
      <c r="I2721" s="4">
        <f t="shared" si="423"/>
        <v>0.52</v>
      </c>
      <c r="J2721">
        <f t="shared" si="425"/>
        <v>2</v>
      </c>
      <c r="K2721" t="str">
        <f>train!T2721</f>
        <v>no</v>
      </c>
      <c r="L2721">
        <f t="shared" si="426"/>
        <v>1.128143884114172</v>
      </c>
      <c r="M2721">
        <f t="shared" si="427"/>
        <v>1.1236233094808741</v>
      </c>
      <c r="N2721">
        <f t="shared" si="428"/>
        <v>1.1236233094808741</v>
      </c>
      <c r="O2721">
        <f t="shared" si="429"/>
        <v>1.1236233094808741</v>
      </c>
    </row>
    <row r="2722" spans="1:15">
      <c r="A2722">
        <f t="shared" si="424"/>
        <v>2721</v>
      </c>
      <c r="B2722">
        <f>train!G2722</f>
        <v>168.4</v>
      </c>
      <c r="C2722">
        <f>train!J2722</f>
        <v>276</v>
      </c>
      <c r="D2722">
        <f>train!M2722</f>
        <v>196.2</v>
      </c>
      <c r="E2722">
        <f>train!P2722</f>
        <v>11.4</v>
      </c>
      <c r="F2722" s="4">
        <f t="shared" si="420"/>
        <v>0.47908961593172122</v>
      </c>
      <c r="G2722" s="4">
        <f t="shared" si="421"/>
        <v>0.76816031171722787</v>
      </c>
      <c r="H2722" s="4">
        <f t="shared" si="422"/>
        <v>0.76816031171722787</v>
      </c>
      <c r="I2722" s="4">
        <f t="shared" si="423"/>
        <v>0.57000000000000006</v>
      </c>
      <c r="J2722">
        <f t="shared" si="425"/>
        <v>1</v>
      </c>
      <c r="K2722" t="str">
        <f>train!T2722</f>
        <v>no</v>
      </c>
      <c r="L2722">
        <f t="shared" si="426"/>
        <v>1.128143884114172</v>
      </c>
      <c r="M2722">
        <f t="shared" si="427"/>
        <v>1.3170297601377965</v>
      </c>
      <c r="N2722">
        <f t="shared" si="428"/>
        <v>1.3170297601377965</v>
      </c>
      <c r="O2722">
        <f t="shared" si="429"/>
        <v>1.3170297601377965</v>
      </c>
    </row>
    <row r="2723" spans="1:15">
      <c r="A2723">
        <f t="shared" si="424"/>
        <v>2722</v>
      </c>
      <c r="B2723">
        <f>train!G2723</f>
        <v>70.900000000000006</v>
      </c>
      <c r="C2723">
        <f>train!J2723</f>
        <v>134.5</v>
      </c>
      <c r="D2723">
        <f>train!M2723</f>
        <v>168.8</v>
      </c>
      <c r="E2723">
        <f>train!P2723</f>
        <v>12</v>
      </c>
      <c r="F2723" s="4">
        <f t="shared" si="420"/>
        <v>0.20170697012802277</v>
      </c>
      <c r="G2723" s="4">
        <f t="shared" si="421"/>
        <v>0.37433899248538827</v>
      </c>
      <c r="H2723" s="4">
        <f t="shared" si="422"/>
        <v>0.37433899248538827</v>
      </c>
      <c r="I2723" s="4">
        <f t="shared" si="423"/>
        <v>0.6</v>
      </c>
      <c r="J2723">
        <f t="shared" si="425"/>
        <v>2</v>
      </c>
      <c r="K2723" t="str">
        <f>train!T2723</f>
        <v>no</v>
      </c>
      <c r="L2723">
        <f t="shared" si="426"/>
        <v>1.128143884114172</v>
      </c>
      <c r="M2723">
        <f t="shared" si="427"/>
        <v>0.82519395561781606</v>
      </c>
      <c r="N2723">
        <f t="shared" si="428"/>
        <v>0.82519395561781606</v>
      </c>
      <c r="O2723">
        <f t="shared" si="429"/>
        <v>0.82519395561781606</v>
      </c>
    </row>
    <row r="2724" spans="1:15">
      <c r="A2724">
        <f t="shared" si="424"/>
        <v>2723</v>
      </c>
      <c r="B2724">
        <f>train!G2724</f>
        <v>152.1</v>
      </c>
      <c r="C2724">
        <f>train!J2724</f>
        <v>215.5</v>
      </c>
      <c r="D2724">
        <f>train!M2724</f>
        <v>262.39999999999998</v>
      </c>
      <c r="E2724">
        <f>train!P2724</f>
        <v>12</v>
      </c>
      <c r="F2724" s="4">
        <f t="shared" si="420"/>
        <v>0.43271692745376955</v>
      </c>
      <c r="G2724" s="4">
        <f t="shared" si="421"/>
        <v>0.59977734483718337</v>
      </c>
      <c r="H2724" s="4">
        <f t="shared" si="422"/>
        <v>0.59977734483718337</v>
      </c>
      <c r="I2724" s="4">
        <f t="shared" si="423"/>
        <v>0.6</v>
      </c>
      <c r="J2724">
        <f t="shared" si="425"/>
        <v>2</v>
      </c>
      <c r="K2724" t="str">
        <f>train!T2724</f>
        <v>no</v>
      </c>
      <c r="L2724">
        <f t="shared" si="426"/>
        <v>1.128143884114172</v>
      </c>
      <c r="M2724">
        <f t="shared" si="427"/>
        <v>1.1254819705641286</v>
      </c>
      <c r="N2724">
        <f t="shared" si="428"/>
        <v>1.1254819705641286</v>
      </c>
      <c r="O2724">
        <f t="shared" si="429"/>
        <v>1.1254819705641286</v>
      </c>
    </row>
    <row r="2725" spans="1:15">
      <c r="A2725">
        <f t="shared" si="424"/>
        <v>2724</v>
      </c>
      <c r="B2725">
        <f>train!G2725</f>
        <v>180.9</v>
      </c>
      <c r="C2725">
        <f>train!J2725</f>
        <v>194.9</v>
      </c>
      <c r="D2725">
        <f>train!M2725</f>
        <v>197.8</v>
      </c>
      <c r="E2725">
        <f>train!P2725</f>
        <v>8.8000000000000007</v>
      </c>
      <c r="F2725" s="4">
        <f t="shared" si="420"/>
        <v>0.51465149359886209</v>
      </c>
      <c r="G2725" s="4">
        <f t="shared" si="421"/>
        <v>0.54244364041191206</v>
      </c>
      <c r="H2725" s="4">
        <f t="shared" si="422"/>
        <v>0.54244364041191206</v>
      </c>
      <c r="I2725" s="4">
        <f t="shared" si="423"/>
        <v>0.44000000000000006</v>
      </c>
      <c r="J2725">
        <f t="shared" si="425"/>
        <v>2</v>
      </c>
      <c r="K2725" t="str">
        <f>train!T2725</f>
        <v>no</v>
      </c>
      <c r="L2725">
        <f t="shared" si="426"/>
        <v>1.128143884114172</v>
      </c>
      <c r="M2725">
        <f t="shared" si="427"/>
        <v>1.023208857423642</v>
      </c>
      <c r="N2725">
        <f t="shared" si="428"/>
        <v>1.023208857423642</v>
      </c>
      <c r="O2725">
        <f t="shared" si="429"/>
        <v>1.023208857423642</v>
      </c>
    </row>
    <row r="2726" spans="1:15">
      <c r="A2726">
        <f t="shared" si="424"/>
        <v>2725</v>
      </c>
      <c r="B2726">
        <f>train!G2726</f>
        <v>156.6</v>
      </c>
      <c r="C2726">
        <f>train!J2726</f>
        <v>161.5</v>
      </c>
      <c r="D2726">
        <f>train!M2726</f>
        <v>294.60000000000002</v>
      </c>
      <c r="E2726">
        <f>train!P2726</f>
        <v>9.4</v>
      </c>
      <c r="F2726" s="4">
        <f t="shared" si="420"/>
        <v>0.44551920341394025</v>
      </c>
      <c r="G2726" s="4">
        <f t="shared" si="421"/>
        <v>0.44948510993598662</v>
      </c>
      <c r="H2726" s="4">
        <f t="shared" si="422"/>
        <v>0.44948510993598662</v>
      </c>
      <c r="I2726" s="4">
        <f t="shared" si="423"/>
        <v>0.47000000000000003</v>
      </c>
      <c r="J2726">
        <f t="shared" si="425"/>
        <v>2</v>
      </c>
      <c r="K2726" t="str">
        <f>train!T2726</f>
        <v>no</v>
      </c>
      <c r="L2726">
        <f t="shared" si="426"/>
        <v>1.128143884114172</v>
      </c>
      <c r="M2726">
        <f t="shared" si="427"/>
        <v>0.90744756802744464</v>
      </c>
      <c r="N2726">
        <f t="shared" si="428"/>
        <v>0.90744756802744464</v>
      </c>
      <c r="O2726">
        <f t="shared" si="429"/>
        <v>0.90744756802744464</v>
      </c>
    </row>
    <row r="2727" spans="1:15">
      <c r="A2727">
        <f t="shared" si="424"/>
        <v>2726</v>
      </c>
      <c r="B2727">
        <f>train!G2727</f>
        <v>180.5</v>
      </c>
      <c r="C2727">
        <f>train!J2727</f>
        <v>224.1</v>
      </c>
      <c r="D2727">
        <f>train!M2727</f>
        <v>205.7</v>
      </c>
      <c r="E2727">
        <f>train!P2727</f>
        <v>2.4</v>
      </c>
      <c r="F2727" s="4">
        <f t="shared" si="420"/>
        <v>0.51351351351351349</v>
      </c>
      <c r="G2727" s="4">
        <f t="shared" si="421"/>
        <v>0.62371277483996657</v>
      </c>
      <c r="H2727" s="4">
        <f t="shared" si="422"/>
        <v>0.62371277483996657</v>
      </c>
      <c r="I2727" s="4">
        <f t="shared" si="423"/>
        <v>0.12</v>
      </c>
      <c r="J2727">
        <f t="shared" si="425"/>
        <v>2</v>
      </c>
      <c r="K2727" t="str">
        <f>train!T2727</f>
        <v>no</v>
      </c>
      <c r="L2727">
        <f t="shared" si="426"/>
        <v>1.128143884114172</v>
      </c>
      <c r="M2727">
        <f t="shared" si="427"/>
        <v>1.0276825285846476</v>
      </c>
      <c r="N2727">
        <f t="shared" si="428"/>
        <v>1.0276825285846476</v>
      </c>
      <c r="O2727">
        <f t="shared" si="429"/>
        <v>1.0276825285846476</v>
      </c>
    </row>
    <row r="2728" spans="1:15">
      <c r="A2728">
        <f t="shared" si="424"/>
        <v>2727</v>
      </c>
      <c r="B2728">
        <f>train!G2728</f>
        <v>238.8</v>
      </c>
      <c r="C2728">
        <f>train!J2728</f>
        <v>230</v>
      </c>
      <c r="D2728">
        <f>train!M2728</f>
        <v>206.3</v>
      </c>
      <c r="E2728">
        <f>train!P2728</f>
        <v>13.2</v>
      </c>
      <c r="F2728" s="4">
        <f t="shared" si="420"/>
        <v>0.67937411095305833</v>
      </c>
      <c r="G2728" s="4">
        <f t="shared" si="421"/>
        <v>0.64013359309768991</v>
      </c>
      <c r="H2728" s="4">
        <f t="shared" si="422"/>
        <v>0.64013359309768991</v>
      </c>
      <c r="I2728" s="4">
        <f t="shared" si="423"/>
        <v>0.65999999999999992</v>
      </c>
      <c r="J2728">
        <f t="shared" si="425"/>
        <v>1</v>
      </c>
      <c r="K2728" t="str">
        <f>train!T2728</f>
        <v>no</v>
      </c>
      <c r="L2728">
        <f t="shared" si="426"/>
        <v>1.128143884114172</v>
      </c>
      <c r="M2728">
        <f t="shared" si="427"/>
        <v>1.3102256357809428</v>
      </c>
      <c r="N2728">
        <f t="shared" si="428"/>
        <v>1.3102256357809428</v>
      </c>
      <c r="O2728">
        <f t="shared" si="429"/>
        <v>1.3102256357809428</v>
      </c>
    </row>
    <row r="2729" spans="1:15">
      <c r="A2729">
        <f t="shared" si="424"/>
        <v>2728</v>
      </c>
      <c r="B2729">
        <f>train!G2729</f>
        <v>182.1</v>
      </c>
      <c r="C2729">
        <f>train!J2729</f>
        <v>213.6</v>
      </c>
      <c r="D2729">
        <f>train!M2729</f>
        <v>193</v>
      </c>
      <c r="E2729">
        <f>train!P2729</f>
        <v>13.4</v>
      </c>
      <c r="F2729" s="4">
        <f t="shared" si="420"/>
        <v>0.51806543385490755</v>
      </c>
      <c r="G2729" s="4">
        <f t="shared" si="421"/>
        <v>0.59448928472028939</v>
      </c>
      <c r="H2729" s="4">
        <f t="shared" si="422"/>
        <v>0.59448928472028939</v>
      </c>
      <c r="I2729" s="4">
        <f t="shared" si="423"/>
        <v>0.67</v>
      </c>
      <c r="J2729">
        <f t="shared" si="425"/>
        <v>1</v>
      </c>
      <c r="K2729" t="str">
        <f>train!T2729</f>
        <v>no</v>
      </c>
      <c r="L2729">
        <f t="shared" si="426"/>
        <v>1.128143884114172</v>
      </c>
      <c r="M2729">
        <f t="shared" si="427"/>
        <v>1.1933678448197589</v>
      </c>
      <c r="N2729">
        <f t="shared" si="428"/>
        <v>1.1933678448197589</v>
      </c>
      <c r="O2729">
        <f t="shared" si="429"/>
        <v>1.1933678448197589</v>
      </c>
    </row>
    <row r="2730" spans="1:15">
      <c r="A2730">
        <f t="shared" si="424"/>
        <v>2729</v>
      </c>
      <c r="B2730">
        <f>train!G2730</f>
        <v>139.6</v>
      </c>
      <c r="C2730">
        <f>train!J2730</f>
        <v>332.8</v>
      </c>
      <c r="D2730">
        <f>train!M2730</f>
        <v>213.8</v>
      </c>
      <c r="E2730">
        <f>train!P2730</f>
        <v>8.8000000000000007</v>
      </c>
      <c r="F2730" s="4">
        <f t="shared" si="420"/>
        <v>0.39715504978662874</v>
      </c>
      <c r="G2730" s="4">
        <f t="shared" si="421"/>
        <v>0.92624547731700524</v>
      </c>
      <c r="H2730" s="4">
        <f t="shared" si="422"/>
        <v>0.92624547731700524</v>
      </c>
      <c r="I2730" s="4">
        <f t="shared" si="423"/>
        <v>0.44000000000000006</v>
      </c>
      <c r="J2730">
        <f t="shared" si="425"/>
        <v>1</v>
      </c>
      <c r="K2730" t="str">
        <f>train!T2730</f>
        <v>no</v>
      </c>
      <c r="L2730">
        <f t="shared" si="426"/>
        <v>1.128143884114172</v>
      </c>
      <c r="M2730">
        <f t="shared" si="427"/>
        <v>1.4377738007320322</v>
      </c>
      <c r="N2730">
        <f t="shared" si="428"/>
        <v>1.4377738007320322</v>
      </c>
      <c r="O2730">
        <f t="shared" si="429"/>
        <v>1.4377738007320322</v>
      </c>
    </row>
    <row r="2731" spans="1:15">
      <c r="A2731">
        <f t="shared" si="424"/>
        <v>2730</v>
      </c>
      <c r="B2731">
        <f>train!G2731</f>
        <v>200.3</v>
      </c>
      <c r="C2731">
        <f>train!J2731</f>
        <v>253.6</v>
      </c>
      <c r="D2731">
        <f>train!M2731</f>
        <v>149.30000000000001</v>
      </c>
      <c r="E2731">
        <f>train!P2731</f>
        <v>10.199999999999999</v>
      </c>
      <c r="F2731" s="4">
        <f t="shared" si="420"/>
        <v>0.56984352773826463</v>
      </c>
      <c r="G2731" s="4">
        <f t="shared" si="421"/>
        <v>0.7058168661285833</v>
      </c>
      <c r="H2731" s="4">
        <f t="shared" si="422"/>
        <v>0.7058168661285833</v>
      </c>
      <c r="I2731" s="4">
        <f t="shared" si="423"/>
        <v>0.51</v>
      </c>
      <c r="J2731">
        <f t="shared" si="425"/>
        <v>1</v>
      </c>
      <c r="K2731" t="str">
        <f>train!T2731</f>
        <v>no</v>
      </c>
      <c r="L2731">
        <f t="shared" si="426"/>
        <v>1.128143884114172</v>
      </c>
      <c r="M2731">
        <f t="shared" si="427"/>
        <v>1.2574484256335683</v>
      </c>
      <c r="N2731">
        <f t="shared" si="428"/>
        <v>1.2574484256335683</v>
      </c>
      <c r="O2731">
        <f t="shared" si="429"/>
        <v>1.2574484256335683</v>
      </c>
    </row>
    <row r="2732" spans="1:15">
      <c r="A2732">
        <f t="shared" si="424"/>
        <v>2731</v>
      </c>
      <c r="B2732">
        <f>train!G2732</f>
        <v>153.5</v>
      </c>
      <c r="C2732">
        <f>train!J2732</f>
        <v>251.7</v>
      </c>
      <c r="D2732">
        <f>train!M2732</f>
        <v>182.2</v>
      </c>
      <c r="E2732">
        <f>train!P2732</f>
        <v>8.5</v>
      </c>
      <c r="F2732" s="4">
        <f t="shared" si="420"/>
        <v>0.43669985775248932</v>
      </c>
      <c r="G2732" s="4">
        <f t="shared" si="421"/>
        <v>0.70052880601168932</v>
      </c>
      <c r="H2732" s="4">
        <f t="shared" si="422"/>
        <v>0.70052880601168932</v>
      </c>
      <c r="I2732" s="4">
        <f t="shared" si="423"/>
        <v>0.42499999999999999</v>
      </c>
      <c r="J2732">
        <f t="shared" si="425"/>
        <v>1</v>
      </c>
      <c r="K2732" t="str">
        <f>train!T2732</f>
        <v>no</v>
      </c>
      <c r="L2732">
        <f t="shared" si="426"/>
        <v>1.128143884114172</v>
      </c>
      <c r="M2732">
        <f t="shared" si="427"/>
        <v>1.1631048885914677</v>
      </c>
      <c r="N2732">
        <f t="shared" si="428"/>
        <v>1.1631048885914677</v>
      </c>
      <c r="O2732">
        <f t="shared" si="429"/>
        <v>1.1631048885914677</v>
      </c>
    </row>
    <row r="2733" spans="1:15">
      <c r="A2733">
        <f t="shared" si="424"/>
        <v>2732</v>
      </c>
      <c r="B2733">
        <f>train!G2733</f>
        <v>128.19999999999999</v>
      </c>
      <c r="C2733">
        <f>train!J2733</f>
        <v>171.7</v>
      </c>
      <c r="D2733">
        <f>train!M2733</f>
        <v>250.9</v>
      </c>
      <c r="E2733">
        <f>train!P2733</f>
        <v>11.7</v>
      </c>
      <c r="F2733" s="4">
        <f t="shared" si="420"/>
        <v>0.36472261735419625</v>
      </c>
      <c r="G2733" s="4">
        <f t="shared" si="421"/>
        <v>0.47787364319510156</v>
      </c>
      <c r="H2733" s="4">
        <f t="shared" si="422"/>
        <v>0.47787364319510156</v>
      </c>
      <c r="I2733" s="4">
        <f t="shared" si="423"/>
        <v>0.58499999999999996</v>
      </c>
      <c r="J2733">
        <f t="shared" si="425"/>
        <v>2</v>
      </c>
      <c r="K2733" t="str">
        <f>train!T2733</f>
        <v>no</v>
      </c>
      <c r="L2733">
        <f t="shared" si="426"/>
        <v>1.128143884114172</v>
      </c>
      <c r="M2733">
        <f t="shared" si="427"/>
        <v>0.96538801801701168</v>
      </c>
      <c r="N2733">
        <f t="shared" si="428"/>
        <v>0.96538801801701168</v>
      </c>
      <c r="O2733">
        <f t="shared" si="429"/>
        <v>0.96538801801701168</v>
      </c>
    </row>
    <row r="2734" spans="1:15">
      <c r="A2734">
        <f t="shared" si="424"/>
        <v>2733</v>
      </c>
      <c r="B2734">
        <f>train!G2734</f>
        <v>159.5</v>
      </c>
      <c r="C2734">
        <f>train!J2734</f>
        <v>202.3</v>
      </c>
      <c r="D2734">
        <f>train!M2734</f>
        <v>256</v>
      </c>
      <c r="E2734">
        <f>train!P2734</f>
        <v>16.7</v>
      </c>
      <c r="F2734" s="4">
        <f t="shared" si="420"/>
        <v>0.45376955903271693</v>
      </c>
      <c r="G2734" s="4">
        <f t="shared" si="421"/>
        <v>0.56303924297244645</v>
      </c>
      <c r="H2734" s="4">
        <f t="shared" si="422"/>
        <v>0.56303924297244645</v>
      </c>
      <c r="I2734" s="4">
        <f t="shared" si="423"/>
        <v>0.83499999999999996</v>
      </c>
      <c r="J2734">
        <f t="shared" si="425"/>
        <v>1</v>
      </c>
      <c r="K2734" t="str">
        <f>train!T2734</f>
        <v>no</v>
      </c>
      <c r="L2734">
        <f t="shared" si="426"/>
        <v>1.128143884114172</v>
      </c>
      <c r="M2734">
        <f t="shared" si="427"/>
        <v>1.2398218383940161</v>
      </c>
      <c r="N2734">
        <f t="shared" si="428"/>
        <v>1.2398218383940161</v>
      </c>
      <c r="O2734">
        <f t="shared" si="429"/>
        <v>1.2398218383940161</v>
      </c>
    </row>
    <row r="2735" spans="1:15">
      <c r="A2735">
        <f t="shared" si="424"/>
        <v>2734</v>
      </c>
      <c r="B2735">
        <f>train!G2735</f>
        <v>226.4</v>
      </c>
      <c r="C2735">
        <f>train!J2735</f>
        <v>276.8</v>
      </c>
      <c r="D2735">
        <f>train!M2735</f>
        <v>213.4</v>
      </c>
      <c r="E2735">
        <f>train!P2735</f>
        <v>12.3</v>
      </c>
      <c r="F2735" s="4">
        <f t="shared" si="420"/>
        <v>0.64409672830725462</v>
      </c>
      <c r="G2735" s="4">
        <f t="shared" si="421"/>
        <v>0.77038686334539386</v>
      </c>
      <c r="H2735" s="4">
        <f t="shared" si="422"/>
        <v>0.77038686334539386</v>
      </c>
      <c r="I2735" s="4">
        <f t="shared" si="423"/>
        <v>0.61499999999999999</v>
      </c>
      <c r="J2735">
        <f t="shared" si="425"/>
        <v>1</v>
      </c>
      <c r="K2735" t="str">
        <f>train!T2735</f>
        <v>yes</v>
      </c>
      <c r="L2735">
        <f t="shared" si="426"/>
        <v>1.128143884114172</v>
      </c>
      <c r="M2735">
        <f t="shared" si="427"/>
        <v>1.4071522425972318</v>
      </c>
      <c r="N2735">
        <f t="shared" si="428"/>
        <v>1.4071522425972318</v>
      </c>
      <c r="O2735">
        <f t="shared" si="429"/>
        <v>1.4071522425972318</v>
      </c>
    </row>
    <row r="2736" spans="1:15">
      <c r="A2736">
        <f t="shared" si="424"/>
        <v>2735</v>
      </c>
      <c r="B2736">
        <f>train!G2736</f>
        <v>251.9</v>
      </c>
      <c r="C2736">
        <f>train!J2736</f>
        <v>194.6</v>
      </c>
      <c r="D2736">
        <f>train!M2736</f>
        <v>211.2</v>
      </c>
      <c r="E2736">
        <f>train!P2736</f>
        <v>8.4</v>
      </c>
      <c r="F2736" s="4">
        <f t="shared" si="420"/>
        <v>0.71664295874822193</v>
      </c>
      <c r="G2736" s="4">
        <f t="shared" si="421"/>
        <v>0.54160868355134983</v>
      </c>
      <c r="H2736" s="4">
        <f t="shared" si="422"/>
        <v>0.54160868355134983</v>
      </c>
      <c r="I2736" s="4">
        <f t="shared" si="423"/>
        <v>0.42000000000000004</v>
      </c>
      <c r="J2736">
        <f t="shared" si="425"/>
        <v>1</v>
      </c>
      <c r="K2736" t="str">
        <f>train!T2736</f>
        <v>no</v>
      </c>
      <c r="L2736">
        <f t="shared" si="426"/>
        <v>1.128143884114172</v>
      </c>
      <c r="M2736">
        <f t="shared" si="427"/>
        <v>1.129892500426416</v>
      </c>
      <c r="N2736">
        <f t="shared" si="428"/>
        <v>1.129892500426416</v>
      </c>
      <c r="O2736">
        <f t="shared" si="429"/>
        <v>1.129892500426416</v>
      </c>
    </row>
    <row r="2737" spans="1:15">
      <c r="A2737">
        <f t="shared" si="424"/>
        <v>2736</v>
      </c>
      <c r="B2737">
        <f>train!G2737</f>
        <v>264.5</v>
      </c>
      <c r="C2737">
        <f>train!J2737</f>
        <v>194</v>
      </c>
      <c r="D2737">
        <f>train!M2737</f>
        <v>262.7</v>
      </c>
      <c r="E2737">
        <f>train!P2737</f>
        <v>7.5</v>
      </c>
      <c r="F2737" s="4">
        <f t="shared" si="420"/>
        <v>0.75248933143669983</v>
      </c>
      <c r="G2737" s="4">
        <f t="shared" si="421"/>
        <v>0.53993876983022537</v>
      </c>
      <c r="H2737" s="4">
        <f t="shared" si="422"/>
        <v>0.53993876983022537</v>
      </c>
      <c r="I2737" s="4">
        <f t="shared" si="423"/>
        <v>0.375</v>
      </c>
      <c r="J2737">
        <f t="shared" si="425"/>
        <v>1</v>
      </c>
      <c r="K2737" t="str">
        <f>train!T2737</f>
        <v>yes</v>
      </c>
      <c r="L2737">
        <f t="shared" si="426"/>
        <v>1.128143884114172</v>
      </c>
      <c r="M2737">
        <f t="shared" si="427"/>
        <v>1.1357521491318454</v>
      </c>
      <c r="N2737">
        <f t="shared" si="428"/>
        <v>1.1357521491318454</v>
      </c>
      <c r="O2737">
        <f t="shared" si="429"/>
        <v>1.1357521491318454</v>
      </c>
    </row>
    <row r="2738" spans="1:15">
      <c r="A2738">
        <f t="shared" si="424"/>
        <v>2737</v>
      </c>
      <c r="B2738">
        <f>train!G2738</f>
        <v>153.69999999999999</v>
      </c>
      <c r="C2738">
        <f>train!J2738</f>
        <v>188.6</v>
      </c>
      <c r="D2738">
        <f>train!M2738</f>
        <v>200.8</v>
      </c>
      <c r="E2738">
        <f>train!P2738</f>
        <v>10.7</v>
      </c>
      <c r="F2738" s="4">
        <f t="shared" si="420"/>
        <v>0.43726884779516356</v>
      </c>
      <c r="G2738" s="4">
        <f t="shared" si="421"/>
        <v>0.52490954634010578</v>
      </c>
      <c r="H2738" s="4">
        <f t="shared" si="422"/>
        <v>0.52490954634010578</v>
      </c>
      <c r="I2738" s="4">
        <f t="shared" si="423"/>
        <v>0.53499999999999992</v>
      </c>
      <c r="J2738">
        <f t="shared" si="425"/>
        <v>2</v>
      </c>
      <c r="K2738" t="str">
        <f>train!T2738</f>
        <v>no</v>
      </c>
      <c r="L2738">
        <f t="shared" si="426"/>
        <v>1.128143884114172</v>
      </c>
      <c r="M2738">
        <f t="shared" si="427"/>
        <v>1.0141445207316664</v>
      </c>
      <c r="N2738">
        <f t="shared" si="428"/>
        <v>1.0141445207316664</v>
      </c>
      <c r="O2738">
        <f t="shared" si="429"/>
        <v>1.0141445207316664</v>
      </c>
    </row>
    <row r="2739" spans="1:15">
      <c r="A2739">
        <f t="shared" si="424"/>
        <v>2738</v>
      </c>
      <c r="B2739">
        <f>train!G2739</f>
        <v>232.1</v>
      </c>
      <c r="C2739">
        <f>train!J2739</f>
        <v>210.8</v>
      </c>
      <c r="D2739">
        <f>train!M2739</f>
        <v>165.4</v>
      </c>
      <c r="E2739">
        <f>train!P2739</f>
        <v>15</v>
      </c>
      <c r="F2739" s="4">
        <f t="shared" si="420"/>
        <v>0.66031294452347078</v>
      </c>
      <c r="G2739" s="4">
        <f t="shared" si="421"/>
        <v>0.58669635402170894</v>
      </c>
      <c r="H2739" s="4">
        <f t="shared" si="422"/>
        <v>0.58669635402170894</v>
      </c>
      <c r="I2739" s="4">
        <f t="shared" si="423"/>
        <v>0.75</v>
      </c>
      <c r="J2739">
        <f t="shared" si="425"/>
        <v>1</v>
      </c>
      <c r="K2739" t="str">
        <f>train!T2739</f>
        <v>no</v>
      </c>
      <c r="L2739">
        <f t="shared" si="426"/>
        <v>1.128143884114172</v>
      </c>
      <c r="M2739">
        <f t="shared" si="427"/>
        <v>1.2988219309628204</v>
      </c>
      <c r="N2739">
        <f t="shared" si="428"/>
        <v>1.2988219309628204</v>
      </c>
      <c r="O2739">
        <f t="shared" si="429"/>
        <v>1.2988219309628204</v>
      </c>
    </row>
    <row r="2740" spans="1:15">
      <c r="A2740">
        <f t="shared" si="424"/>
        <v>2739</v>
      </c>
      <c r="B2740">
        <f>train!G2740</f>
        <v>201.9</v>
      </c>
      <c r="C2740">
        <f>train!J2740</f>
        <v>212.3</v>
      </c>
      <c r="D2740">
        <f>train!M2740</f>
        <v>176.9</v>
      </c>
      <c r="E2740">
        <f>train!P2740</f>
        <v>7.8</v>
      </c>
      <c r="F2740" s="4">
        <f t="shared" si="420"/>
        <v>0.57439544807965859</v>
      </c>
      <c r="G2740" s="4">
        <f t="shared" si="421"/>
        <v>0.59087113832451987</v>
      </c>
      <c r="H2740" s="4">
        <f t="shared" si="422"/>
        <v>0.59087113832451987</v>
      </c>
      <c r="I2740" s="4">
        <f t="shared" si="423"/>
        <v>0.39</v>
      </c>
      <c r="J2740">
        <f t="shared" si="425"/>
        <v>2</v>
      </c>
      <c r="K2740" t="str">
        <f>train!T2740</f>
        <v>no</v>
      </c>
      <c r="L2740">
        <f t="shared" si="426"/>
        <v>1.128143884114172</v>
      </c>
      <c r="M2740">
        <f t="shared" si="427"/>
        <v>1.0864103897627544</v>
      </c>
      <c r="N2740">
        <f t="shared" si="428"/>
        <v>1.0864103897627544</v>
      </c>
      <c r="O2740">
        <f t="shared" si="429"/>
        <v>1.0864103897627544</v>
      </c>
    </row>
    <row r="2741" spans="1:15">
      <c r="A2741">
        <f t="shared" si="424"/>
        <v>2740</v>
      </c>
      <c r="B2741">
        <f>train!G2741</f>
        <v>186.9</v>
      </c>
      <c r="C2741">
        <f>train!J2741</f>
        <v>182.6</v>
      </c>
      <c r="D2741">
        <f>train!M2741</f>
        <v>143.1</v>
      </c>
      <c r="E2741">
        <f>train!P2741</f>
        <v>4.2</v>
      </c>
      <c r="F2741" s="4">
        <f t="shared" si="420"/>
        <v>0.53172119487908964</v>
      </c>
      <c r="G2741" s="4">
        <f t="shared" si="421"/>
        <v>0.50821040912886162</v>
      </c>
      <c r="H2741" s="4">
        <f t="shared" si="422"/>
        <v>0.50821040912886162</v>
      </c>
      <c r="I2741" s="4">
        <f t="shared" si="423"/>
        <v>0.21000000000000002</v>
      </c>
      <c r="J2741">
        <f t="shared" si="425"/>
        <v>2</v>
      </c>
      <c r="K2741" t="str">
        <f>train!T2741</f>
        <v>no</v>
      </c>
      <c r="L2741">
        <f t="shared" si="426"/>
        <v>1.128143884114172</v>
      </c>
      <c r="M2741">
        <f t="shared" si="427"/>
        <v>0.91835889987384378</v>
      </c>
      <c r="N2741">
        <f t="shared" si="428"/>
        <v>0.91835889987384378</v>
      </c>
      <c r="O2741">
        <f t="shared" si="429"/>
        <v>0.91835889987384378</v>
      </c>
    </row>
    <row r="2742" spans="1:15">
      <c r="A2742">
        <f t="shared" si="424"/>
        <v>2741</v>
      </c>
      <c r="B2742">
        <f>train!G2742</f>
        <v>196.6</v>
      </c>
      <c r="C2742">
        <f>train!J2742</f>
        <v>180.6</v>
      </c>
      <c r="D2742">
        <f>train!M2742</f>
        <v>245</v>
      </c>
      <c r="E2742">
        <f>train!P2742</f>
        <v>6.6</v>
      </c>
      <c r="F2742" s="4">
        <f t="shared" si="420"/>
        <v>0.55931721194879092</v>
      </c>
      <c r="G2742" s="4">
        <f t="shared" si="421"/>
        <v>0.50264403005844693</v>
      </c>
      <c r="H2742" s="4">
        <f t="shared" si="422"/>
        <v>0.50264403005844693</v>
      </c>
      <c r="I2742" s="4">
        <f t="shared" si="423"/>
        <v>0.32999999999999996</v>
      </c>
      <c r="J2742">
        <f t="shared" si="425"/>
        <v>2</v>
      </c>
      <c r="K2742" t="str">
        <f>train!T2742</f>
        <v>no</v>
      </c>
      <c r="L2742">
        <f t="shared" si="426"/>
        <v>1.128143884114172</v>
      </c>
      <c r="M2742">
        <f t="shared" si="427"/>
        <v>0.96282801449114608</v>
      </c>
      <c r="N2742">
        <f t="shared" si="428"/>
        <v>0.96282801449114608</v>
      </c>
      <c r="O2742">
        <f t="shared" si="429"/>
        <v>0.96282801449114608</v>
      </c>
    </row>
    <row r="2743" spans="1:15">
      <c r="A2743">
        <f t="shared" si="424"/>
        <v>2742</v>
      </c>
      <c r="B2743">
        <f>train!G2743</f>
        <v>232.1</v>
      </c>
      <c r="C2743">
        <f>train!J2743</f>
        <v>168.2</v>
      </c>
      <c r="D2743">
        <f>train!M2743</f>
        <v>197.3</v>
      </c>
      <c r="E2743">
        <f>train!P2743</f>
        <v>9.9</v>
      </c>
      <c r="F2743" s="4">
        <f t="shared" si="420"/>
        <v>0.66031294452347078</v>
      </c>
      <c r="G2743" s="4">
        <f t="shared" si="421"/>
        <v>0.46813247982187584</v>
      </c>
      <c r="H2743" s="4">
        <f t="shared" si="422"/>
        <v>0.46813247982187584</v>
      </c>
      <c r="I2743" s="4">
        <f t="shared" si="423"/>
        <v>0.495</v>
      </c>
      <c r="J2743">
        <f t="shared" si="425"/>
        <v>2</v>
      </c>
      <c r="K2743" t="str">
        <f>train!T2743</f>
        <v>no</v>
      </c>
      <c r="L2743">
        <f t="shared" si="426"/>
        <v>1.128143884114172</v>
      </c>
      <c r="M2743">
        <f t="shared" si="427"/>
        <v>1.0579859271434635</v>
      </c>
      <c r="N2743">
        <f t="shared" si="428"/>
        <v>1.0579859271434635</v>
      </c>
      <c r="O2743">
        <f t="shared" si="429"/>
        <v>1.0579859271434635</v>
      </c>
    </row>
    <row r="2744" spans="1:15">
      <c r="A2744">
        <f t="shared" si="424"/>
        <v>2743</v>
      </c>
      <c r="B2744">
        <f>train!G2744</f>
        <v>166</v>
      </c>
      <c r="C2744">
        <f>train!J2744</f>
        <v>74.599999999999994</v>
      </c>
      <c r="D2744">
        <f>train!M2744</f>
        <v>247.9</v>
      </c>
      <c r="E2744">
        <f>train!P2744</f>
        <v>6.3</v>
      </c>
      <c r="F2744" s="4">
        <f t="shared" si="420"/>
        <v>0.47226173541963018</v>
      </c>
      <c r="G2744" s="4">
        <f t="shared" si="421"/>
        <v>0.20762593932646811</v>
      </c>
      <c r="H2744" s="4">
        <f t="shared" si="422"/>
        <v>0.20762593932646811</v>
      </c>
      <c r="I2744" s="4">
        <f t="shared" si="423"/>
        <v>0.315</v>
      </c>
      <c r="J2744">
        <f t="shared" si="425"/>
        <v>2</v>
      </c>
      <c r="K2744" t="str">
        <f>train!T2744</f>
        <v>no</v>
      </c>
      <c r="L2744">
        <f t="shared" si="426"/>
        <v>1.128143884114172</v>
      </c>
      <c r="M2744">
        <f t="shared" si="427"/>
        <v>0.63911908757598324</v>
      </c>
      <c r="N2744">
        <f t="shared" si="428"/>
        <v>0.63911908757598324</v>
      </c>
      <c r="O2744">
        <f t="shared" si="429"/>
        <v>0.63911908757598324</v>
      </c>
    </row>
    <row r="2745" spans="1:15">
      <c r="A2745">
        <f t="shared" si="424"/>
        <v>2744</v>
      </c>
      <c r="B2745">
        <f>train!G2745</f>
        <v>200.6</v>
      </c>
      <c r="C2745">
        <f>train!J2745</f>
        <v>164.1</v>
      </c>
      <c r="D2745">
        <f>train!M2745</f>
        <v>169.6</v>
      </c>
      <c r="E2745">
        <f>train!P2745</f>
        <v>2.5</v>
      </c>
      <c r="F2745" s="4">
        <f t="shared" si="420"/>
        <v>0.57069701280227592</v>
      </c>
      <c r="G2745" s="4">
        <f t="shared" si="421"/>
        <v>0.4567214027275257</v>
      </c>
      <c r="H2745" s="4">
        <f t="shared" si="422"/>
        <v>0.4567214027275257</v>
      </c>
      <c r="I2745" s="4">
        <f t="shared" si="423"/>
        <v>0.125</v>
      </c>
      <c r="J2745">
        <f t="shared" si="425"/>
        <v>2</v>
      </c>
      <c r="K2745" t="str">
        <f>train!T2745</f>
        <v>no</v>
      </c>
      <c r="L2745">
        <f t="shared" si="426"/>
        <v>1.128143884114172</v>
      </c>
      <c r="M2745">
        <f t="shared" si="427"/>
        <v>0.87092419867646254</v>
      </c>
      <c r="N2745">
        <f t="shared" si="428"/>
        <v>0.87092419867646254</v>
      </c>
      <c r="O2745">
        <f t="shared" si="429"/>
        <v>0.87092419867646254</v>
      </c>
    </row>
    <row r="2746" spans="1:15">
      <c r="A2746">
        <f t="shared" si="424"/>
        <v>2745</v>
      </c>
      <c r="B2746">
        <f>train!G2746</f>
        <v>141</v>
      </c>
      <c r="C2746">
        <f>train!J2746</f>
        <v>212</v>
      </c>
      <c r="D2746">
        <f>train!M2746</f>
        <v>175.2</v>
      </c>
      <c r="E2746">
        <f>train!P2746</f>
        <v>4.9000000000000004</v>
      </c>
      <c r="F2746" s="4">
        <f t="shared" si="420"/>
        <v>0.40113798008534851</v>
      </c>
      <c r="G2746" s="4">
        <f t="shared" si="421"/>
        <v>0.59003618146395764</v>
      </c>
      <c r="H2746" s="4">
        <f t="shared" si="422"/>
        <v>0.59003618146395764</v>
      </c>
      <c r="I2746" s="4">
        <f t="shared" si="423"/>
        <v>0.24500000000000002</v>
      </c>
      <c r="J2746">
        <f t="shared" si="425"/>
        <v>2</v>
      </c>
      <c r="K2746" t="str">
        <f>train!T2746</f>
        <v>no</v>
      </c>
      <c r="L2746">
        <f t="shared" si="426"/>
        <v>1.128143884114172</v>
      </c>
      <c r="M2746">
        <f t="shared" si="427"/>
        <v>0.9577171137345778</v>
      </c>
      <c r="N2746">
        <f t="shared" si="428"/>
        <v>0.9577171137345778</v>
      </c>
      <c r="O2746">
        <f t="shared" si="429"/>
        <v>0.9577171137345778</v>
      </c>
    </row>
    <row r="2747" spans="1:15">
      <c r="A2747">
        <f t="shared" si="424"/>
        <v>2746</v>
      </c>
      <c r="B2747">
        <f>train!G2747</f>
        <v>245</v>
      </c>
      <c r="C2747">
        <f>train!J2747</f>
        <v>216.9</v>
      </c>
      <c r="D2747">
        <f>train!M2747</f>
        <v>112.4</v>
      </c>
      <c r="E2747">
        <f>train!P2747</f>
        <v>7.5</v>
      </c>
      <c r="F2747" s="4">
        <f t="shared" si="420"/>
        <v>0.69701280227596019</v>
      </c>
      <c r="G2747" s="4">
        <f t="shared" si="421"/>
        <v>0.6036738101864737</v>
      </c>
      <c r="H2747" s="4">
        <f t="shared" si="422"/>
        <v>0.6036738101864737</v>
      </c>
      <c r="I2747" s="4">
        <f t="shared" si="423"/>
        <v>0.375</v>
      </c>
      <c r="J2747">
        <f t="shared" si="425"/>
        <v>1</v>
      </c>
      <c r="K2747" t="str">
        <f>train!T2747</f>
        <v>no</v>
      </c>
      <c r="L2747">
        <f t="shared" si="426"/>
        <v>1.128143884114172</v>
      </c>
      <c r="M2747">
        <f t="shared" si="427"/>
        <v>1.1641718020750615</v>
      </c>
      <c r="N2747">
        <f t="shared" si="428"/>
        <v>1.1641718020750615</v>
      </c>
      <c r="O2747">
        <f t="shared" si="429"/>
        <v>1.1641718020750615</v>
      </c>
    </row>
    <row r="2748" spans="1:15">
      <c r="A2748">
        <f t="shared" si="424"/>
        <v>2747</v>
      </c>
      <c r="B2748">
        <f>train!G2748</f>
        <v>140.80000000000001</v>
      </c>
      <c r="C2748">
        <f>train!J2748</f>
        <v>228.6</v>
      </c>
      <c r="D2748">
        <f>train!M2748</f>
        <v>152.9</v>
      </c>
      <c r="E2748">
        <f>train!P2748</f>
        <v>10.9</v>
      </c>
      <c r="F2748" s="4">
        <f t="shared" si="420"/>
        <v>0.40056899004267427</v>
      </c>
      <c r="G2748" s="4">
        <f t="shared" si="421"/>
        <v>0.63623712774839958</v>
      </c>
      <c r="H2748" s="4">
        <f t="shared" si="422"/>
        <v>0.63623712774839958</v>
      </c>
      <c r="I2748" s="4">
        <f t="shared" si="423"/>
        <v>0.54500000000000004</v>
      </c>
      <c r="J2748">
        <f t="shared" si="425"/>
        <v>2</v>
      </c>
      <c r="K2748" t="str">
        <f>train!T2748</f>
        <v>no</v>
      </c>
      <c r="L2748">
        <f t="shared" si="426"/>
        <v>1.128143884114172</v>
      </c>
      <c r="M2748">
        <f t="shared" si="427"/>
        <v>1.1256446514041965</v>
      </c>
      <c r="N2748">
        <f t="shared" si="428"/>
        <v>1.1256446514041965</v>
      </c>
      <c r="O2748">
        <f t="shared" si="429"/>
        <v>1.1256446514041965</v>
      </c>
    </row>
    <row r="2749" spans="1:15">
      <c r="A2749">
        <f t="shared" si="424"/>
        <v>2748</v>
      </c>
      <c r="B2749">
        <f>train!G2749</f>
        <v>255.1</v>
      </c>
      <c r="C2749">
        <f>train!J2749</f>
        <v>266.89999999999998</v>
      </c>
      <c r="D2749">
        <f>train!M2749</f>
        <v>197.7</v>
      </c>
      <c r="E2749">
        <f>train!P2749</f>
        <v>8.8000000000000007</v>
      </c>
      <c r="F2749" s="4">
        <f t="shared" si="420"/>
        <v>0.72574679943100995</v>
      </c>
      <c r="G2749" s="4">
        <f t="shared" si="421"/>
        <v>0.74283328694684103</v>
      </c>
      <c r="H2749" s="4">
        <f t="shared" si="422"/>
        <v>0.74283328694684103</v>
      </c>
      <c r="I2749" s="4">
        <f t="shared" si="423"/>
        <v>0.44000000000000006</v>
      </c>
      <c r="J2749">
        <f t="shared" si="425"/>
        <v>1</v>
      </c>
      <c r="K2749" t="str">
        <f>train!T2749</f>
        <v>yes</v>
      </c>
      <c r="L2749">
        <f t="shared" si="426"/>
        <v>1.128143884114172</v>
      </c>
      <c r="M2749">
        <f t="shared" si="427"/>
        <v>1.3505224919551877</v>
      </c>
      <c r="N2749">
        <f t="shared" si="428"/>
        <v>1.3505224919551877</v>
      </c>
      <c r="O2749">
        <f t="shared" si="429"/>
        <v>1.3505224919551877</v>
      </c>
    </row>
    <row r="2750" spans="1:15">
      <c r="A2750">
        <f t="shared" si="424"/>
        <v>2749</v>
      </c>
      <c r="B2750">
        <f>train!G2750</f>
        <v>125</v>
      </c>
      <c r="C2750">
        <f>train!J2750</f>
        <v>235.3</v>
      </c>
      <c r="D2750">
        <f>train!M2750</f>
        <v>215.3</v>
      </c>
      <c r="E2750">
        <f>train!P2750</f>
        <v>10.199999999999999</v>
      </c>
      <c r="F2750" s="4">
        <f t="shared" si="420"/>
        <v>0.35561877667140823</v>
      </c>
      <c r="G2750" s="4">
        <f t="shared" si="421"/>
        <v>0.65488449763428891</v>
      </c>
      <c r="H2750" s="4">
        <f t="shared" si="422"/>
        <v>0.65488449763428891</v>
      </c>
      <c r="I2750" s="4">
        <f t="shared" si="423"/>
        <v>0.51</v>
      </c>
      <c r="J2750">
        <f t="shared" si="425"/>
        <v>2</v>
      </c>
      <c r="K2750" t="str">
        <f>train!T2750</f>
        <v>no</v>
      </c>
      <c r="L2750">
        <f t="shared" si="426"/>
        <v>1.128143884114172</v>
      </c>
      <c r="M2750">
        <f t="shared" si="427"/>
        <v>1.11548739338672</v>
      </c>
      <c r="N2750">
        <f t="shared" si="428"/>
        <v>1.11548739338672</v>
      </c>
      <c r="O2750">
        <f t="shared" si="429"/>
        <v>1.11548739338672</v>
      </c>
    </row>
    <row r="2751" spans="1:15">
      <c r="A2751">
        <f t="shared" si="424"/>
        <v>2750</v>
      </c>
      <c r="B2751">
        <f>train!G2751</f>
        <v>180.6</v>
      </c>
      <c r="C2751">
        <f>train!J2751</f>
        <v>280.39999999999998</v>
      </c>
      <c r="D2751">
        <f>train!M2751</f>
        <v>292.39999999999998</v>
      </c>
      <c r="E2751">
        <f>train!P2751</f>
        <v>5</v>
      </c>
      <c r="F2751" s="4">
        <f t="shared" si="420"/>
        <v>0.51379800853485058</v>
      </c>
      <c r="G2751" s="4">
        <f t="shared" si="421"/>
        <v>0.78040634567214018</v>
      </c>
      <c r="H2751" s="4">
        <f t="shared" si="422"/>
        <v>0.78040634567214018</v>
      </c>
      <c r="I2751" s="4">
        <f t="shared" si="423"/>
        <v>0.25</v>
      </c>
      <c r="J2751">
        <f t="shared" si="425"/>
        <v>1</v>
      </c>
      <c r="K2751" t="str">
        <f>train!T2751</f>
        <v>no</v>
      </c>
      <c r="L2751">
        <f t="shared" si="426"/>
        <v>1.128143884114172</v>
      </c>
      <c r="M2751">
        <f t="shared" si="427"/>
        <v>1.2428018837711288</v>
      </c>
      <c r="N2751">
        <f t="shared" si="428"/>
        <v>1.2428018837711288</v>
      </c>
      <c r="O2751">
        <f t="shared" si="429"/>
        <v>1.2428018837711288</v>
      </c>
    </row>
    <row r="2752" spans="1:15">
      <c r="A2752">
        <f t="shared" si="424"/>
        <v>2751</v>
      </c>
      <c r="B2752">
        <f>train!G2752</f>
        <v>248.7</v>
      </c>
      <c r="C2752">
        <f>train!J2752</f>
        <v>172.3</v>
      </c>
      <c r="D2752">
        <f>train!M2752</f>
        <v>191.9</v>
      </c>
      <c r="E2752">
        <f>train!P2752</f>
        <v>11.3</v>
      </c>
      <c r="F2752" s="4">
        <f t="shared" si="420"/>
        <v>0.70753911806543379</v>
      </c>
      <c r="G2752" s="4">
        <f t="shared" si="421"/>
        <v>0.47954355691622602</v>
      </c>
      <c r="H2752" s="4">
        <f t="shared" si="422"/>
        <v>0.47954355691622602</v>
      </c>
      <c r="I2752" s="4">
        <f t="shared" si="423"/>
        <v>0.56500000000000006</v>
      </c>
      <c r="J2752">
        <f t="shared" si="425"/>
        <v>1</v>
      </c>
      <c r="K2752" t="str">
        <f>train!T2752</f>
        <v>yes</v>
      </c>
      <c r="L2752">
        <f t="shared" si="426"/>
        <v>1.128143884114172</v>
      </c>
      <c r="M2752">
        <f t="shared" si="427"/>
        <v>1.131265066000247</v>
      </c>
      <c r="N2752">
        <f t="shared" si="428"/>
        <v>1.131265066000247</v>
      </c>
      <c r="O2752">
        <f t="shared" si="429"/>
        <v>1.131265066000247</v>
      </c>
    </row>
    <row r="2753" spans="1:15">
      <c r="A2753">
        <f t="shared" si="424"/>
        <v>2752</v>
      </c>
      <c r="B2753">
        <f>train!G2753</f>
        <v>178.1</v>
      </c>
      <c r="C2753">
        <f>train!J2753</f>
        <v>236.7</v>
      </c>
      <c r="D2753">
        <f>train!M2753</f>
        <v>264</v>
      </c>
      <c r="E2753">
        <f>train!P2753</f>
        <v>8.4</v>
      </c>
      <c r="F2753" s="4">
        <f t="shared" si="420"/>
        <v>0.50668563300142244</v>
      </c>
      <c r="G2753" s="4">
        <f t="shared" si="421"/>
        <v>0.65878096298357913</v>
      </c>
      <c r="H2753" s="4">
        <f t="shared" si="422"/>
        <v>0.65878096298357913</v>
      </c>
      <c r="I2753" s="4">
        <f t="shared" si="423"/>
        <v>0.42000000000000004</v>
      </c>
      <c r="J2753">
        <f t="shared" si="425"/>
        <v>1</v>
      </c>
      <c r="K2753" t="str">
        <f>train!T2753</f>
        <v>no</v>
      </c>
      <c r="L2753">
        <f t="shared" si="426"/>
        <v>1.128143884114172</v>
      </c>
      <c r="M2753">
        <f t="shared" si="427"/>
        <v>1.1406642999012444</v>
      </c>
      <c r="N2753">
        <f t="shared" si="428"/>
        <v>1.1406642999012444</v>
      </c>
      <c r="O2753">
        <f t="shared" si="429"/>
        <v>1.1406642999012444</v>
      </c>
    </row>
    <row r="2754" spans="1:15">
      <c r="A2754">
        <f t="shared" si="424"/>
        <v>2753</v>
      </c>
      <c r="B2754">
        <f>train!G2754</f>
        <v>122.2</v>
      </c>
      <c r="C2754">
        <f>train!J2754</f>
        <v>131.69999999999999</v>
      </c>
      <c r="D2754">
        <f>train!M2754</f>
        <v>169.5</v>
      </c>
      <c r="E2754">
        <f>train!P2754</f>
        <v>10.3</v>
      </c>
      <c r="F2754" s="4">
        <f t="shared" ref="F2754:F2817" si="430">(B2754-$W$3)/($W$2-$W$3)</f>
        <v>0.3476529160739687</v>
      </c>
      <c r="G2754" s="4">
        <f t="shared" ref="G2754:G2817" si="431">(C2754-$W$5)/($W$4-$W$5)</f>
        <v>0.36654606178680765</v>
      </c>
      <c r="H2754" s="4">
        <f t="shared" ref="H2754:H2817" si="432">(C2754-$W$5)/($W$4-$W$5)</f>
        <v>0.36654606178680765</v>
      </c>
      <c r="I2754" s="4">
        <f t="shared" ref="I2754:I2817" si="433">(E2754-$W$9)/($W$8-$W$9)</f>
        <v>0.51500000000000001</v>
      </c>
      <c r="J2754">
        <f t="shared" si="425"/>
        <v>2</v>
      </c>
      <c r="K2754" t="str">
        <f>train!T2754</f>
        <v>yes</v>
      </c>
      <c r="L2754">
        <f t="shared" si="426"/>
        <v>1.128143884114172</v>
      </c>
      <c r="M2754">
        <f t="shared" si="427"/>
        <v>0.80919687399147211</v>
      </c>
      <c r="N2754">
        <f t="shared" si="428"/>
        <v>0.80919687399147211</v>
      </c>
      <c r="O2754">
        <f t="shared" si="429"/>
        <v>0.80919687399147211</v>
      </c>
    </row>
    <row r="2755" spans="1:15">
      <c r="A2755">
        <f t="shared" ref="A2755:A2818" si="434">ROW()-1</f>
        <v>2754</v>
      </c>
      <c r="B2755">
        <f>train!G2755</f>
        <v>231.3</v>
      </c>
      <c r="C2755">
        <f>train!J2755</f>
        <v>224.7</v>
      </c>
      <c r="D2755">
        <f>train!M2755</f>
        <v>214.6</v>
      </c>
      <c r="E2755">
        <f>train!P2755</f>
        <v>7.2</v>
      </c>
      <c r="F2755" s="4">
        <f t="shared" si="430"/>
        <v>0.65803698435277391</v>
      </c>
      <c r="G2755" s="4">
        <f t="shared" si="431"/>
        <v>0.62538268856109092</v>
      </c>
      <c r="H2755" s="4">
        <f t="shared" si="432"/>
        <v>0.62538268856109092</v>
      </c>
      <c r="I2755" s="4">
        <f t="shared" si="433"/>
        <v>0.36</v>
      </c>
      <c r="J2755">
        <f t="shared" ref="J2755:J2818" si="435">MATCH(MIN(L2755:O2755),L2755:O2755,0)</f>
        <v>1</v>
      </c>
      <c r="K2755" t="str">
        <f>train!T2755</f>
        <v>no</v>
      </c>
      <c r="L2755">
        <f t="shared" ref="L2755:L2818" si="436">SQRT(($F$2-$Z$3)^2+($G$2-$AA$3)^2+($H$2-$AB$3)^2+($I$2-$AC$3)^2)</f>
        <v>1.128143884114172</v>
      </c>
      <c r="M2755">
        <f t="shared" ref="M2755:M2818" si="437">SQRT((F2755-$Z$4)^2+(G2755-$AA$4)^2+(H2755-$AB$4)^2+(I2755-$AC$4)^2)</f>
        <v>1.1596636094488304</v>
      </c>
      <c r="N2755">
        <f t="shared" ref="N2755:N2818" si="438">SQRT((F2755-$Z$5)^2+(G2755-$AA$5)^2+(H2755-$AB$5)^2+(I2755-$AC$5)^2)</f>
        <v>1.1596636094488304</v>
      </c>
      <c r="O2755">
        <f t="shared" ref="O2755:O2818" si="439">SQRT((F2755-$Z$6)^2+(G2755-$AA$6)^2+(H2755-$AB$6)^2+(I2755-$AC$6)^2)</f>
        <v>1.1596636094488304</v>
      </c>
    </row>
    <row r="2756" spans="1:15">
      <c r="A2756">
        <f t="shared" si="434"/>
        <v>2755</v>
      </c>
      <c r="B2756">
        <f>train!G2756</f>
        <v>111.2</v>
      </c>
      <c r="C2756">
        <f>train!J2756</f>
        <v>122.1</v>
      </c>
      <c r="D2756">
        <f>train!M2756</f>
        <v>180.8</v>
      </c>
      <c r="E2756">
        <f>train!P2756</f>
        <v>12.6</v>
      </c>
      <c r="F2756" s="4">
        <f t="shared" si="430"/>
        <v>0.31635846372688481</v>
      </c>
      <c r="G2756" s="4">
        <f t="shared" si="431"/>
        <v>0.33982744224881711</v>
      </c>
      <c r="H2756" s="4">
        <f t="shared" si="432"/>
        <v>0.33982744224881711</v>
      </c>
      <c r="I2756" s="4">
        <f t="shared" si="433"/>
        <v>0.63</v>
      </c>
      <c r="J2756">
        <f t="shared" si="435"/>
        <v>2</v>
      </c>
      <c r="K2756" t="str">
        <f>train!T2756</f>
        <v>no</v>
      </c>
      <c r="L2756">
        <f t="shared" si="436"/>
        <v>1.128143884114172</v>
      </c>
      <c r="M2756">
        <f t="shared" si="437"/>
        <v>0.85319872162491017</v>
      </c>
      <c r="N2756">
        <f t="shared" si="438"/>
        <v>0.85319872162491017</v>
      </c>
      <c r="O2756">
        <f t="shared" si="439"/>
        <v>0.85319872162491017</v>
      </c>
    </row>
    <row r="2757" spans="1:15">
      <c r="A2757">
        <f t="shared" si="434"/>
        <v>2756</v>
      </c>
      <c r="B2757">
        <f>train!G2757</f>
        <v>103.2</v>
      </c>
      <c r="C2757">
        <f>train!J2757</f>
        <v>236.3</v>
      </c>
      <c r="D2757">
        <f>train!M2757</f>
        <v>203.5</v>
      </c>
      <c r="E2757">
        <f>train!P2757</f>
        <v>11.9</v>
      </c>
      <c r="F2757" s="4">
        <f t="shared" si="430"/>
        <v>0.29359886201991464</v>
      </c>
      <c r="G2757" s="4">
        <f t="shared" si="431"/>
        <v>0.65766768716949631</v>
      </c>
      <c r="H2757" s="4">
        <f t="shared" si="432"/>
        <v>0.65766768716949631</v>
      </c>
      <c r="I2757" s="4">
        <f t="shared" si="433"/>
        <v>0.59499999999999997</v>
      </c>
      <c r="J2757">
        <f t="shared" si="435"/>
        <v>1</v>
      </c>
      <c r="K2757" t="str">
        <f>train!T2757</f>
        <v>yes</v>
      </c>
      <c r="L2757">
        <f t="shared" si="436"/>
        <v>1.128143884114172</v>
      </c>
      <c r="M2757">
        <f t="shared" si="437"/>
        <v>1.1424880153739634</v>
      </c>
      <c r="N2757">
        <f t="shared" si="438"/>
        <v>1.1424880153739634</v>
      </c>
      <c r="O2757">
        <f t="shared" si="439"/>
        <v>1.1424880153739634</v>
      </c>
    </row>
    <row r="2758" spans="1:15">
      <c r="A2758">
        <f t="shared" si="434"/>
        <v>2757</v>
      </c>
      <c r="B2758">
        <f>train!G2758</f>
        <v>138.4</v>
      </c>
      <c r="C2758">
        <f>train!J2758</f>
        <v>158.9</v>
      </c>
      <c r="D2758">
        <f>train!M2758</f>
        <v>47.4</v>
      </c>
      <c r="E2758">
        <f>train!P2758</f>
        <v>3.9</v>
      </c>
      <c r="F2758" s="4">
        <f t="shared" si="430"/>
        <v>0.39374110953058322</v>
      </c>
      <c r="G2758" s="4">
        <f t="shared" si="431"/>
        <v>0.44224881714444753</v>
      </c>
      <c r="H2758" s="4">
        <f t="shared" si="432"/>
        <v>0.44224881714444753</v>
      </c>
      <c r="I2758" s="4">
        <f t="shared" si="433"/>
        <v>0.19500000000000001</v>
      </c>
      <c r="J2758">
        <f t="shared" si="435"/>
        <v>2</v>
      </c>
      <c r="K2758" t="str">
        <f>train!T2758</f>
        <v>yes</v>
      </c>
      <c r="L2758">
        <f t="shared" si="436"/>
        <v>1.128143884114172</v>
      </c>
      <c r="M2758">
        <f t="shared" si="437"/>
        <v>0.76434618718595082</v>
      </c>
      <c r="N2758">
        <f t="shared" si="438"/>
        <v>0.76434618718595082</v>
      </c>
      <c r="O2758">
        <f t="shared" si="439"/>
        <v>0.76434618718595082</v>
      </c>
    </row>
    <row r="2759" spans="1:15">
      <c r="A2759">
        <f t="shared" si="434"/>
        <v>2758</v>
      </c>
      <c r="B2759">
        <f>train!G2759</f>
        <v>146.30000000000001</v>
      </c>
      <c r="C2759">
        <f>train!J2759</f>
        <v>216.6</v>
      </c>
      <c r="D2759">
        <f>train!M2759</f>
        <v>233</v>
      </c>
      <c r="E2759">
        <f>train!P2759</f>
        <v>11.5</v>
      </c>
      <c r="F2759" s="4">
        <f t="shared" si="430"/>
        <v>0.41621621621621624</v>
      </c>
      <c r="G2759" s="4">
        <f t="shared" si="431"/>
        <v>0.60283885332591147</v>
      </c>
      <c r="H2759" s="4">
        <f t="shared" si="432"/>
        <v>0.60283885332591147</v>
      </c>
      <c r="I2759" s="4">
        <f t="shared" si="433"/>
        <v>0.57499999999999996</v>
      </c>
      <c r="J2759">
        <f t="shared" si="435"/>
        <v>2</v>
      </c>
      <c r="K2759" t="str">
        <f>train!T2759</f>
        <v>no</v>
      </c>
      <c r="L2759">
        <f t="shared" si="436"/>
        <v>1.128143884114172</v>
      </c>
      <c r="M2759">
        <f t="shared" si="437"/>
        <v>1.1093648204265103</v>
      </c>
      <c r="N2759">
        <f t="shared" si="438"/>
        <v>1.1093648204265103</v>
      </c>
      <c r="O2759">
        <f t="shared" si="439"/>
        <v>1.1093648204265103</v>
      </c>
    </row>
    <row r="2760" spans="1:15">
      <c r="A2760">
        <f t="shared" si="434"/>
        <v>2759</v>
      </c>
      <c r="B2760">
        <f>train!G2760</f>
        <v>132</v>
      </c>
      <c r="C2760">
        <f>train!J2760</f>
        <v>279.60000000000002</v>
      </c>
      <c r="D2760">
        <f>train!M2760</f>
        <v>180</v>
      </c>
      <c r="E2760">
        <f>train!P2760</f>
        <v>13.5</v>
      </c>
      <c r="F2760" s="4">
        <f t="shared" si="430"/>
        <v>0.37553342816500712</v>
      </c>
      <c r="G2760" s="4">
        <f t="shared" si="431"/>
        <v>0.77817979404397442</v>
      </c>
      <c r="H2760" s="4">
        <f t="shared" si="432"/>
        <v>0.77817979404397442</v>
      </c>
      <c r="I2760" s="4">
        <f t="shared" si="433"/>
        <v>0.67500000000000004</v>
      </c>
      <c r="J2760">
        <f t="shared" si="435"/>
        <v>1</v>
      </c>
      <c r="K2760" t="str">
        <f>train!T2760</f>
        <v>no</v>
      </c>
      <c r="L2760">
        <f t="shared" si="436"/>
        <v>1.128143884114172</v>
      </c>
      <c r="M2760">
        <f t="shared" si="437"/>
        <v>1.3445363287713752</v>
      </c>
      <c r="N2760">
        <f t="shared" si="438"/>
        <v>1.3445363287713752</v>
      </c>
      <c r="O2760">
        <f t="shared" si="439"/>
        <v>1.3445363287713752</v>
      </c>
    </row>
    <row r="2761" spans="1:15">
      <c r="A2761">
        <f t="shared" si="434"/>
        <v>2760</v>
      </c>
      <c r="B2761">
        <f>train!G2761</f>
        <v>274.60000000000002</v>
      </c>
      <c r="C2761">
        <f>train!J2761</f>
        <v>161.1</v>
      </c>
      <c r="D2761">
        <f>train!M2761</f>
        <v>194.4</v>
      </c>
      <c r="E2761">
        <f>train!P2761</f>
        <v>9.1999999999999993</v>
      </c>
      <c r="F2761" s="4">
        <f t="shared" si="430"/>
        <v>0.7812233285917497</v>
      </c>
      <c r="G2761" s="4">
        <f t="shared" si="431"/>
        <v>0.44837183412190368</v>
      </c>
      <c r="H2761" s="4">
        <f t="shared" si="432"/>
        <v>0.44837183412190368</v>
      </c>
      <c r="I2761" s="4">
        <f t="shared" si="433"/>
        <v>0.45999999999999996</v>
      </c>
      <c r="J2761">
        <f t="shared" si="435"/>
        <v>2</v>
      </c>
      <c r="K2761" t="str">
        <f>train!T2761</f>
        <v>no</v>
      </c>
      <c r="L2761">
        <f t="shared" si="436"/>
        <v>1.128143884114172</v>
      </c>
      <c r="M2761">
        <f t="shared" si="437"/>
        <v>1.1063383263738324</v>
      </c>
      <c r="N2761">
        <f t="shared" si="438"/>
        <v>1.1063383263738324</v>
      </c>
      <c r="O2761">
        <f t="shared" si="439"/>
        <v>1.1063383263738324</v>
      </c>
    </row>
    <row r="2762" spans="1:15">
      <c r="A2762">
        <f t="shared" si="434"/>
        <v>2761</v>
      </c>
      <c r="B2762">
        <f>train!G2762</f>
        <v>185.3</v>
      </c>
      <c r="C2762">
        <f>train!J2762</f>
        <v>225.3</v>
      </c>
      <c r="D2762">
        <f>train!M2762</f>
        <v>194.3</v>
      </c>
      <c r="E2762">
        <f>train!P2762</f>
        <v>11.7</v>
      </c>
      <c r="F2762" s="4">
        <f t="shared" si="430"/>
        <v>0.52716927453769558</v>
      </c>
      <c r="G2762" s="4">
        <f t="shared" si="431"/>
        <v>0.62705260228221538</v>
      </c>
      <c r="H2762" s="4">
        <f t="shared" si="432"/>
        <v>0.62705260228221538</v>
      </c>
      <c r="I2762" s="4">
        <f t="shared" si="433"/>
        <v>0.58499999999999996</v>
      </c>
      <c r="J2762">
        <f t="shared" si="435"/>
        <v>1</v>
      </c>
      <c r="K2762" t="str">
        <f>train!T2762</f>
        <v>no</v>
      </c>
      <c r="L2762">
        <f t="shared" si="436"/>
        <v>1.128143884114172</v>
      </c>
      <c r="M2762">
        <f t="shared" si="437"/>
        <v>1.1859689608393622</v>
      </c>
      <c r="N2762">
        <f t="shared" si="438"/>
        <v>1.1859689608393622</v>
      </c>
      <c r="O2762">
        <f t="shared" si="439"/>
        <v>1.1859689608393622</v>
      </c>
    </row>
    <row r="2763" spans="1:15">
      <c r="A2763">
        <f t="shared" si="434"/>
        <v>2762</v>
      </c>
      <c r="B2763">
        <f>train!G2763</f>
        <v>154.80000000000001</v>
      </c>
      <c r="C2763">
        <f>train!J2763</f>
        <v>177.2</v>
      </c>
      <c r="D2763">
        <f>train!M2763</f>
        <v>207.6</v>
      </c>
      <c r="E2763">
        <f>train!P2763</f>
        <v>9</v>
      </c>
      <c r="F2763" s="4">
        <f t="shared" si="430"/>
        <v>0.44039829302987199</v>
      </c>
      <c r="G2763" s="4">
        <f t="shared" si="431"/>
        <v>0.49318118563874197</v>
      </c>
      <c r="H2763" s="4">
        <f t="shared" si="432"/>
        <v>0.49318118563874197</v>
      </c>
      <c r="I2763" s="4">
        <f t="shared" si="433"/>
        <v>0.45</v>
      </c>
      <c r="J2763">
        <f t="shared" si="435"/>
        <v>2</v>
      </c>
      <c r="K2763" t="str">
        <f>train!T2763</f>
        <v>no</v>
      </c>
      <c r="L2763">
        <f t="shared" si="436"/>
        <v>1.128143884114172</v>
      </c>
      <c r="M2763">
        <f t="shared" si="437"/>
        <v>0.9396307893208351</v>
      </c>
      <c r="N2763">
        <f t="shared" si="438"/>
        <v>0.9396307893208351</v>
      </c>
      <c r="O2763">
        <f t="shared" si="439"/>
        <v>0.9396307893208351</v>
      </c>
    </row>
    <row r="2764" spans="1:15">
      <c r="A2764">
        <f t="shared" si="434"/>
        <v>2763</v>
      </c>
      <c r="B2764">
        <f>train!G2764</f>
        <v>179.2</v>
      </c>
      <c r="C2764">
        <f>train!J2764</f>
        <v>283.2</v>
      </c>
      <c r="D2764">
        <f>train!M2764</f>
        <v>228.1</v>
      </c>
      <c r="E2764">
        <f>train!P2764</f>
        <v>14.7</v>
      </c>
      <c r="F2764" s="4">
        <f t="shared" si="430"/>
        <v>0.50981507823613081</v>
      </c>
      <c r="G2764" s="4">
        <f t="shared" si="431"/>
        <v>0.78819927637072074</v>
      </c>
      <c r="H2764" s="4">
        <f t="shared" si="432"/>
        <v>0.78819927637072074</v>
      </c>
      <c r="I2764" s="4">
        <f t="shared" si="433"/>
        <v>0.73499999999999999</v>
      </c>
      <c r="J2764">
        <f t="shared" si="435"/>
        <v>1</v>
      </c>
      <c r="K2764" t="str">
        <f>train!T2764</f>
        <v>no</v>
      </c>
      <c r="L2764">
        <f t="shared" si="436"/>
        <v>1.128143884114172</v>
      </c>
      <c r="M2764">
        <f t="shared" si="437"/>
        <v>1.4292139841673701</v>
      </c>
      <c r="N2764">
        <f t="shared" si="438"/>
        <v>1.4292139841673701</v>
      </c>
      <c r="O2764">
        <f t="shared" si="439"/>
        <v>1.4292139841673701</v>
      </c>
    </row>
    <row r="2765" spans="1:15">
      <c r="A2765">
        <f t="shared" si="434"/>
        <v>2764</v>
      </c>
      <c r="B2765">
        <f>train!G2765</f>
        <v>286.2</v>
      </c>
      <c r="C2765">
        <f>train!J2765</f>
        <v>187.2</v>
      </c>
      <c r="D2765">
        <f>train!M2765</f>
        <v>146.19999999999999</v>
      </c>
      <c r="E2765">
        <f>train!P2765</f>
        <v>11</v>
      </c>
      <c r="F2765" s="4">
        <f t="shared" si="430"/>
        <v>0.81422475106685632</v>
      </c>
      <c r="G2765" s="4">
        <f t="shared" si="431"/>
        <v>0.52101308099081545</v>
      </c>
      <c r="H2765" s="4">
        <f t="shared" si="432"/>
        <v>0.52101308099081545</v>
      </c>
      <c r="I2765" s="4">
        <f t="shared" si="433"/>
        <v>0.55000000000000004</v>
      </c>
      <c r="J2765">
        <f t="shared" si="435"/>
        <v>1</v>
      </c>
      <c r="K2765" t="str">
        <f>train!T2765</f>
        <v>yes</v>
      </c>
      <c r="L2765">
        <f t="shared" si="436"/>
        <v>1.128143884114172</v>
      </c>
      <c r="M2765">
        <f t="shared" si="437"/>
        <v>1.2281576472004594</v>
      </c>
      <c r="N2765">
        <f t="shared" si="438"/>
        <v>1.2281576472004594</v>
      </c>
      <c r="O2765">
        <f t="shared" si="439"/>
        <v>1.2281576472004594</v>
      </c>
    </row>
    <row r="2766" spans="1:15">
      <c r="A2766">
        <f t="shared" si="434"/>
        <v>2765</v>
      </c>
      <c r="B2766">
        <f>train!G2766</f>
        <v>137.5</v>
      </c>
      <c r="C2766">
        <f>train!J2766</f>
        <v>198.1</v>
      </c>
      <c r="D2766">
        <f>train!M2766</f>
        <v>292.7</v>
      </c>
      <c r="E2766">
        <f>train!P2766</f>
        <v>13.3</v>
      </c>
      <c r="F2766" s="4">
        <f t="shared" si="430"/>
        <v>0.39118065433854909</v>
      </c>
      <c r="G2766" s="4">
        <f t="shared" si="431"/>
        <v>0.55134984692457556</v>
      </c>
      <c r="H2766" s="4">
        <f t="shared" si="432"/>
        <v>0.55134984692457556</v>
      </c>
      <c r="I2766" s="4">
        <f t="shared" si="433"/>
        <v>0.66500000000000004</v>
      </c>
      <c r="J2766">
        <f t="shared" si="435"/>
        <v>2</v>
      </c>
      <c r="K2766" t="str">
        <f>train!T2766</f>
        <v>no</v>
      </c>
      <c r="L2766">
        <f t="shared" si="436"/>
        <v>1.128143884114172</v>
      </c>
      <c r="M2766">
        <f t="shared" si="437"/>
        <v>1.096914131432466</v>
      </c>
      <c r="N2766">
        <f t="shared" si="438"/>
        <v>1.096914131432466</v>
      </c>
      <c r="O2766">
        <f t="shared" si="439"/>
        <v>1.096914131432466</v>
      </c>
    </row>
    <row r="2767" spans="1:15">
      <c r="A2767">
        <f t="shared" si="434"/>
        <v>2766</v>
      </c>
      <c r="B2767">
        <f>train!G2767</f>
        <v>243</v>
      </c>
      <c r="C2767">
        <f>train!J2767</f>
        <v>191.8</v>
      </c>
      <c r="D2767">
        <f>train!M2767</f>
        <v>117.8</v>
      </c>
      <c r="E2767">
        <f>train!P2767</f>
        <v>13.4</v>
      </c>
      <c r="F2767" s="4">
        <f t="shared" si="430"/>
        <v>0.69132290184921763</v>
      </c>
      <c r="G2767" s="4">
        <f t="shared" si="431"/>
        <v>0.53381575285276928</v>
      </c>
      <c r="H2767" s="4">
        <f t="shared" si="432"/>
        <v>0.53381575285276928</v>
      </c>
      <c r="I2767" s="4">
        <f t="shared" si="433"/>
        <v>0.67</v>
      </c>
      <c r="J2767">
        <f t="shared" si="435"/>
        <v>1</v>
      </c>
      <c r="K2767" t="str">
        <f>train!T2767</f>
        <v>no</v>
      </c>
      <c r="L2767">
        <f t="shared" si="436"/>
        <v>1.128143884114172</v>
      </c>
      <c r="M2767">
        <f t="shared" si="437"/>
        <v>1.2234156573335004</v>
      </c>
      <c r="N2767">
        <f t="shared" si="438"/>
        <v>1.2234156573335004</v>
      </c>
      <c r="O2767">
        <f t="shared" si="439"/>
        <v>1.2234156573335004</v>
      </c>
    </row>
    <row r="2768" spans="1:15">
      <c r="A2768">
        <f t="shared" si="434"/>
        <v>2767</v>
      </c>
      <c r="B2768">
        <f>train!G2768</f>
        <v>134.9</v>
      </c>
      <c r="C2768">
        <f>train!J2768</f>
        <v>221.5</v>
      </c>
      <c r="D2768">
        <f>train!M2768</f>
        <v>113.8</v>
      </c>
      <c r="E2768">
        <f>train!P2768</f>
        <v>15</v>
      </c>
      <c r="F2768" s="4">
        <f t="shared" si="430"/>
        <v>0.38378378378378381</v>
      </c>
      <c r="G2768" s="4">
        <f t="shared" si="431"/>
        <v>0.61647648204842753</v>
      </c>
      <c r="H2768" s="4">
        <f t="shared" si="432"/>
        <v>0.61647648204842753</v>
      </c>
      <c r="I2768" s="4">
        <f t="shared" si="433"/>
        <v>0.75</v>
      </c>
      <c r="J2768">
        <f t="shared" si="435"/>
        <v>1</v>
      </c>
      <c r="K2768" t="str">
        <f>train!T2768</f>
        <v>no</v>
      </c>
      <c r="L2768">
        <f t="shared" si="436"/>
        <v>1.128143884114172</v>
      </c>
      <c r="M2768">
        <f t="shared" si="437"/>
        <v>1.2123846330818484</v>
      </c>
      <c r="N2768">
        <f t="shared" si="438"/>
        <v>1.2123846330818484</v>
      </c>
      <c r="O2768">
        <f t="shared" si="439"/>
        <v>1.2123846330818484</v>
      </c>
    </row>
    <row r="2769" spans="1:15">
      <c r="A2769">
        <f t="shared" si="434"/>
        <v>2768</v>
      </c>
      <c r="B2769">
        <f>train!G2769</f>
        <v>234.2</v>
      </c>
      <c r="C2769">
        <f>train!J2769</f>
        <v>216.7</v>
      </c>
      <c r="D2769">
        <f>train!M2769</f>
        <v>130.6</v>
      </c>
      <c r="E2769">
        <f>train!P2769</f>
        <v>13.9</v>
      </c>
      <c r="F2769" s="4">
        <f t="shared" si="430"/>
        <v>0.66628733997155043</v>
      </c>
      <c r="G2769" s="4">
        <f t="shared" si="431"/>
        <v>0.60311717227943218</v>
      </c>
      <c r="H2769" s="4">
        <f t="shared" si="432"/>
        <v>0.60311717227943218</v>
      </c>
      <c r="I2769" s="4">
        <f t="shared" si="433"/>
        <v>0.69500000000000006</v>
      </c>
      <c r="J2769">
        <f t="shared" si="435"/>
        <v>1</v>
      </c>
      <c r="K2769" t="str">
        <f>train!T2769</f>
        <v>no</v>
      </c>
      <c r="L2769">
        <f t="shared" si="436"/>
        <v>1.128143884114172</v>
      </c>
      <c r="M2769">
        <f t="shared" si="437"/>
        <v>1.2862598751430603</v>
      </c>
      <c r="N2769">
        <f t="shared" si="438"/>
        <v>1.2862598751430603</v>
      </c>
      <c r="O2769">
        <f t="shared" si="439"/>
        <v>1.2862598751430603</v>
      </c>
    </row>
    <row r="2770" spans="1:15">
      <c r="A2770">
        <f t="shared" si="434"/>
        <v>2769</v>
      </c>
      <c r="B2770">
        <f>train!G2770</f>
        <v>175.1</v>
      </c>
      <c r="C2770">
        <f>train!J2770</f>
        <v>171.9</v>
      </c>
      <c r="D2770">
        <f>train!M2770</f>
        <v>131.1</v>
      </c>
      <c r="E2770">
        <f>train!P2770</f>
        <v>7.3</v>
      </c>
      <c r="F2770" s="4">
        <f t="shared" si="430"/>
        <v>0.49815078236130866</v>
      </c>
      <c r="G2770" s="4">
        <f t="shared" si="431"/>
        <v>0.47843028110214303</v>
      </c>
      <c r="H2770" s="4">
        <f t="shared" si="432"/>
        <v>0.47843028110214303</v>
      </c>
      <c r="I2770" s="4">
        <f t="shared" si="433"/>
        <v>0.36499999999999999</v>
      </c>
      <c r="J2770">
        <f t="shared" si="435"/>
        <v>2</v>
      </c>
      <c r="K2770" t="str">
        <f>train!T2770</f>
        <v>no</v>
      </c>
      <c r="L2770">
        <f t="shared" si="436"/>
        <v>1.128143884114172</v>
      </c>
      <c r="M2770">
        <f t="shared" si="437"/>
        <v>0.91606237217677222</v>
      </c>
      <c r="N2770">
        <f t="shared" si="438"/>
        <v>0.91606237217677222</v>
      </c>
      <c r="O2770">
        <f t="shared" si="439"/>
        <v>0.91606237217677222</v>
      </c>
    </row>
    <row r="2771" spans="1:15">
      <c r="A2771">
        <f t="shared" si="434"/>
        <v>2770</v>
      </c>
      <c r="B2771">
        <f>train!G2771</f>
        <v>142.19999999999999</v>
      </c>
      <c r="C2771">
        <f>train!J2771</f>
        <v>262.39999999999998</v>
      </c>
      <c r="D2771">
        <f>train!M2771</f>
        <v>139.19999999999999</v>
      </c>
      <c r="E2771">
        <f>train!P2771</f>
        <v>10.1</v>
      </c>
      <c r="F2771" s="4">
        <f t="shared" si="430"/>
        <v>0.40455192034139398</v>
      </c>
      <c r="G2771" s="4">
        <f t="shared" si="431"/>
        <v>0.73030893403840791</v>
      </c>
      <c r="H2771" s="4">
        <f t="shared" si="432"/>
        <v>0.73030893403840791</v>
      </c>
      <c r="I2771" s="4">
        <f t="shared" si="433"/>
        <v>0.505</v>
      </c>
      <c r="J2771">
        <f t="shared" si="435"/>
        <v>1</v>
      </c>
      <c r="K2771" t="str">
        <f>train!T2771</f>
        <v>no</v>
      </c>
      <c r="L2771">
        <f t="shared" si="436"/>
        <v>1.128143884114172</v>
      </c>
      <c r="M2771">
        <f t="shared" si="437"/>
        <v>1.2187655781669176</v>
      </c>
      <c r="N2771">
        <f t="shared" si="438"/>
        <v>1.2187655781669176</v>
      </c>
      <c r="O2771">
        <f t="shared" si="439"/>
        <v>1.2187655781669176</v>
      </c>
    </row>
    <row r="2772" spans="1:15">
      <c r="A2772">
        <f t="shared" si="434"/>
        <v>2771</v>
      </c>
      <c r="B2772">
        <f>train!G2772</f>
        <v>97.8</v>
      </c>
      <c r="C2772">
        <f>train!J2772</f>
        <v>207.2</v>
      </c>
      <c r="D2772">
        <f>train!M2772</f>
        <v>214.5</v>
      </c>
      <c r="E2772">
        <f>train!P2772</f>
        <v>5.9</v>
      </c>
      <c r="F2772" s="4">
        <f t="shared" si="430"/>
        <v>0.27823613086770982</v>
      </c>
      <c r="G2772" s="4">
        <f t="shared" si="431"/>
        <v>0.5766768716949624</v>
      </c>
      <c r="H2772" s="4">
        <f t="shared" si="432"/>
        <v>0.5766768716949624</v>
      </c>
      <c r="I2772" s="4">
        <f t="shared" si="433"/>
        <v>0.29500000000000004</v>
      </c>
      <c r="J2772">
        <f t="shared" si="435"/>
        <v>2</v>
      </c>
      <c r="K2772" t="str">
        <f>train!T2772</f>
        <v>no</v>
      </c>
      <c r="L2772">
        <f t="shared" si="436"/>
        <v>1.128143884114172</v>
      </c>
      <c r="M2772">
        <f t="shared" si="437"/>
        <v>0.91079787725708361</v>
      </c>
      <c r="N2772">
        <f t="shared" si="438"/>
        <v>0.91079787725708361</v>
      </c>
      <c r="O2772">
        <f t="shared" si="439"/>
        <v>0.91079787725708361</v>
      </c>
    </row>
    <row r="2773" spans="1:15">
      <c r="A2773">
        <f t="shared" si="434"/>
        <v>2772</v>
      </c>
      <c r="B2773">
        <f>train!G2773</f>
        <v>266.89999999999998</v>
      </c>
      <c r="C2773">
        <f>train!J2773</f>
        <v>229.7</v>
      </c>
      <c r="D2773">
        <f>train!M2773</f>
        <v>251.7</v>
      </c>
      <c r="E2773">
        <f>train!P2773</f>
        <v>11</v>
      </c>
      <c r="F2773" s="4">
        <f t="shared" si="430"/>
        <v>0.75931721194879087</v>
      </c>
      <c r="G2773" s="4">
        <f t="shared" si="431"/>
        <v>0.63929863623712768</v>
      </c>
      <c r="H2773" s="4">
        <f t="shared" si="432"/>
        <v>0.63929863623712768</v>
      </c>
      <c r="I2773" s="4">
        <f t="shared" si="433"/>
        <v>0.55000000000000004</v>
      </c>
      <c r="J2773">
        <f t="shared" si="435"/>
        <v>1</v>
      </c>
      <c r="K2773" t="str">
        <f>train!T2773</f>
        <v>yes</v>
      </c>
      <c r="L2773">
        <f t="shared" si="436"/>
        <v>1.128143884114172</v>
      </c>
      <c r="M2773">
        <f t="shared" si="437"/>
        <v>1.3024853630467359</v>
      </c>
      <c r="N2773">
        <f t="shared" si="438"/>
        <v>1.3024853630467359</v>
      </c>
      <c r="O2773">
        <f t="shared" si="439"/>
        <v>1.3024853630467359</v>
      </c>
    </row>
    <row r="2774" spans="1:15">
      <c r="A2774">
        <f t="shared" si="434"/>
        <v>2773</v>
      </c>
      <c r="B2774">
        <f>train!G2774</f>
        <v>155.19999999999999</v>
      </c>
      <c r="C2774">
        <f>train!J2774</f>
        <v>268.3</v>
      </c>
      <c r="D2774">
        <f>train!M2774</f>
        <v>186.4</v>
      </c>
      <c r="E2774">
        <f>train!P2774</f>
        <v>9.6999999999999993</v>
      </c>
      <c r="F2774" s="4">
        <f t="shared" si="430"/>
        <v>0.44153627311522048</v>
      </c>
      <c r="G2774" s="4">
        <f t="shared" si="431"/>
        <v>0.74672975229613137</v>
      </c>
      <c r="H2774" s="4">
        <f t="shared" si="432"/>
        <v>0.74672975229613137</v>
      </c>
      <c r="I2774" s="4">
        <f t="shared" si="433"/>
        <v>0.48499999999999999</v>
      </c>
      <c r="J2774">
        <f t="shared" si="435"/>
        <v>1</v>
      </c>
      <c r="K2774" t="str">
        <f>train!T2774</f>
        <v>no</v>
      </c>
      <c r="L2774">
        <f t="shared" si="436"/>
        <v>1.128143884114172</v>
      </c>
      <c r="M2774">
        <f t="shared" si="437"/>
        <v>1.2431371309734747</v>
      </c>
      <c r="N2774">
        <f t="shared" si="438"/>
        <v>1.2431371309734747</v>
      </c>
      <c r="O2774">
        <f t="shared" si="439"/>
        <v>1.2431371309734747</v>
      </c>
    </row>
    <row r="2775" spans="1:15">
      <c r="A2775">
        <f t="shared" si="434"/>
        <v>2774</v>
      </c>
      <c r="B2775">
        <f>train!G2775</f>
        <v>200.2</v>
      </c>
      <c r="C2775">
        <f>train!J2775</f>
        <v>244.9</v>
      </c>
      <c r="D2775">
        <f>train!M2775</f>
        <v>190.9</v>
      </c>
      <c r="E2775">
        <f>train!P2775</f>
        <v>8.8000000000000007</v>
      </c>
      <c r="F2775" s="4">
        <f t="shared" si="430"/>
        <v>0.56955903271692743</v>
      </c>
      <c r="G2775" s="4">
        <f t="shared" si="431"/>
        <v>0.68160311717227939</v>
      </c>
      <c r="H2775" s="4">
        <f t="shared" si="432"/>
        <v>0.68160311717227939</v>
      </c>
      <c r="I2775" s="4">
        <f t="shared" si="433"/>
        <v>0.44000000000000006</v>
      </c>
      <c r="J2775">
        <f t="shared" si="435"/>
        <v>1</v>
      </c>
      <c r="K2775" t="str">
        <f>train!T2775</f>
        <v>no</v>
      </c>
      <c r="L2775">
        <f t="shared" si="436"/>
        <v>1.128143884114172</v>
      </c>
      <c r="M2775">
        <f t="shared" si="437"/>
        <v>1.2029809268759744</v>
      </c>
      <c r="N2775">
        <f t="shared" si="438"/>
        <v>1.2029809268759744</v>
      </c>
      <c r="O2775">
        <f t="shared" si="439"/>
        <v>1.2029809268759744</v>
      </c>
    </row>
    <row r="2776" spans="1:15">
      <c r="A2776">
        <f t="shared" si="434"/>
        <v>2775</v>
      </c>
      <c r="B2776">
        <f>train!G2776</f>
        <v>198.4</v>
      </c>
      <c r="C2776">
        <f>train!J2776</f>
        <v>249.5</v>
      </c>
      <c r="D2776">
        <f>train!M2776</f>
        <v>162.80000000000001</v>
      </c>
      <c r="E2776">
        <f>train!P2776</f>
        <v>10.5</v>
      </c>
      <c r="F2776" s="4">
        <f t="shared" si="430"/>
        <v>0.56443812233285917</v>
      </c>
      <c r="G2776" s="4">
        <f t="shared" si="431"/>
        <v>0.69440578903423322</v>
      </c>
      <c r="H2776" s="4">
        <f t="shared" si="432"/>
        <v>0.69440578903423322</v>
      </c>
      <c r="I2776" s="4">
        <f t="shared" si="433"/>
        <v>0.52500000000000002</v>
      </c>
      <c r="J2776">
        <f t="shared" si="435"/>
        <v>1</v>
      </c>
      <c r="K2776" t="str">
        <f>train!T2776</f>
        <v>no</v>
      </c>
      <c r="L2776">
        <f t="shared" si="436"/>
        <v>1.128143884114172</v>
      </c>
      <c r="M2776">
        <f t="shared" si="437"/>
        <v>1.2484447098815212</v>
      </c>
      <c r="N2776">
        <f t="shared" si="438"/>
        <v>1.2484447098815212</v>
      </c>
      <c r="O2776">
        <f t="shared" si="439"/>
        <v>1.2484447098815212</v>
      </c>
    </row>
    <row r="2777" spans="1:15">
      <c r="A2777">
        <f t="shared" si="434"/>
        <v>2776</v>
      </c>
      <c r="B2777">
        <f>train!G2777</f>
        <v>180.3</v>
      </c>
      <c r="C2777">
        <f>train!J2777</f>
        <v>208</v>
      </c>
      <c r="D2777">
        <f>train!M2777</f>
        <v>181.2</v>
      </c>
      <c r="E2777">
        <f>train!P2777</f>
        <v>12.8</v>
      </c>
      <c r="F2777" s="4">
        <f t="shared" si="430"/>
        <v>0.5129445234708393</v>
      </c>
      <c r="G2777" s="4">
        <f t="shared" si="431"/>
        <v>0.57890342332312827</v>
      </c>
      <c r="H2777" s="4">
        <f t="shared" si="432"/>
        <v>0.57890342332312827</v>
      </c>
      <c r="I2777" s="4">
        <f t="shared" si="433"/>
        <v>0.64</v>
      </c>
      <c r="J2777">
        <f t="shared" si="435"/>
        <v>1</v>
      </c>
      <c r="K2777" t="str">
        <f>train!T2777</f>
        <v>no</v>
      </c>
      <c r="L2777">
        <f t="shared" si="436"/>
        <v>1.128143884114172</v>
      </c>
      <c r="M2777">
        <f t="shared" si="437"/>
        <v>1.1588660109042808</v>
      </c>
      <c r="N2777">
        <f t="shared" si="438"/>
        <v>1.1588660109042808</v>
      </c>
      <c r="O2777">
        <f t="shared" si="439"/>
        <v>1.1588660109042808</v>
      </c>
    </row>
    <row r="2778" spans="1:15">
      <c r="A2778">
        <f t="shared" si="434"/>
        <v>2777</v>
      </c>
      <c r="B2778">
        <f>train!G2778</f>
        <v>86.3</v>
      </c>
      <c r="C2778">
        <f>train!J2778</f>
        <v>238.7</v>
      </c>
      <c r="D2778">
        <f>train!M2778</f>
        <v>238.4</v>
      </c>
      <c r="E2778">
        <f>train!P2778</f>
        <v>12.5</v>
      </c>
      <c r="F2778" s="4">
        <f t="shared" si="430"/>
        <v>0.24551920341394023</v>
      </c>
      <c r="G2778" s="4">
        <f t="shared" si="431"/>
        <v>0.66434734205399382</v>
      </c>
      <c r="H2778" s="4">
        <f t="shared" si="432"/>
        <v>0.66434734205399382</v>
      </c>
      <c r="I2778" s="4">
        <f t="shared" si="433"/>
        <v>0.625</v>
      </c>
      <c r="J2778">
        <f t="shared" si="435"/>
        <v>1</v>
      </c>
      <c r="K2778" t="str">
        <f>train!T2778</f>
        <v>no</v>
      </c>
      <c r="L2778">
        <f t="shared" si="436"/>
        <v>1.128143884114172</v>
      </c>
      <c r="M2778">
        <f t="shared" si="437"/>
        <v>1.1548244286615297</v>
      </c>
      <c r="N2778">
        <f t="shared" si="438"/>
        <v>1.1548244286615297</v>
      </c>
      <c r="O2778">
        <f t="shared" si="439"/>
        <v>1.1548244286615297</v>
      </c>
    </row>
    <row r="2779" spans="1:15">
      <c r="A2779">
        <f t="shared" si="434"/>
        <v>2778</v>
      </c>
      <c r="B2779">
        <f>train!G2779</f>
        <v>295</v>
      </c>
      <c r="C2779">
        <f>train!J2779</f>
        <v>223.6</v>
      </c>
      <c r="D2779">
        <f>train!M2779</f>
        <v>229.4</v>
      </c>
      <c r="E2779">
        <f>train!P2779</f>
        <v>12.9</v>
      </c>
      <c r="F2779" s="4">
        <f t="shared" si="430"/>
        <v>0.83926031294452352</v>
      </c>
      <c r="G2779" s="4">
        <f t="shared" si="431"/>
        <v>0.62232118007236292</v>
      </c>
      <c r="H2779" s="4">
        <f t="shared" si="432"/>
        <v>0.62232118007236292</v>
      </c>
      <c r="I2779" s="4">
        <f t="shared" si="433"/>
        <v>0.64500000000000002</v>
      </c>
      <c r="J2779">
        <f t="shared" si="435"/>
        <v>1</v>
      </c>
      <c r="K2779" t="str">
        <f>train!T2779</f>
        <v>yes</v>
      </c>
      <c r="L2779">
        <f t="shared" si="436"/>
        <v>1.128143884114172</v>
      </c>
      <c r="M2779">
        <f t="shared" si="437"/>
        <v>1.3765718924985562</v>
      </c>
      <c r="N2779">
        <f t="shared" si="438"/>
        <v>1.3765718924985562</v>
      </c>
      <c r="O2779">
        <f t="shared" si="439"/>
        <v>1.3765718924985562</v>
      </c>
    </row>
    <row r="2780" spans="1:15">
      <c r="A2780">
        <f t="shared" si="434"/>
        <v>2779</v>
      </c>
      <c r="B2780">
        <f>train!G2780</f>
        <v>240.9</v>
      </c>
      <c r="C2780">
        <f>train!J2780</f>
        <v>167.4</v>
      </c>
      <c r="D2780">
        <f>train!M2780</f>
        <v>322.2</v>
      </c>
      <c r="E2780">
        <f>train!P2780</f>
        <v>14.7</v>
      </c>
      <c r="F2780" s="4">
        <f t="shared" si="430"/>
        <v>0.68534850640113798</v>
      </c>
      <c r="G2780" s="4">
        <f t="shared" si="431"/>
        <v>0.46590592819371002</v>
      </c>
      <c r="H2780" s="4">
        <f t="shared" si="432"/>
        <v>0.46590592819371002</v>
      </c>
      <c r="I2780" s="4">
        <f t="shared" si="433"/>
        <v>0.73499999999999999</v>
      </c>
      <c r="J2780">
        <f t="shared" si="435"/>
        <v>1</v>
      </c>
      <c r="K2780" t="str">
        <f>train!T2780</f>
        <v>no</v>
      </c>
      <c r="L2780">
        <f t="shared" si="436"/>
        <v>1.128143884114172</v>
      </c>
      <c r="M2780">
        <f t="shared" si="437"/>
        <v>1.2016922414155613</v>
      </c>
      <c r="N2780">
        <f t="shared" si="438"/>
        <v>1.2016922414155613</v>
      </c>
      <c r="O2780">
        <f t="shared" si="439"/>
        <v>1.2016922414155613</v>
      </c>
    </row>
    <row r="2781" spans="1:15">
      <c r="A2781">
        <f t="shared" si="434"/>
        <v>2780</v>
      </c>
      <c r="B2781">
        <f>train!G2781</f>
        <v>207.7</v>
      </c>
      <c r="C2781">
        <f>train!J2781</f>
        <v>217.5</v>
      </c>
      <c r="D2781">
        <f>train!M2781</f>
        <v>125.6</v>
      </c>
      <c r="E2781">
        <f>train!P2781</f>
        <v>8</v>
      </c>
      <c r="F2781" s="4">
        <f t="shared" si="430"/>
        <v>0.59089615931721196</v>
      </c>
      <c r="G2781" s="4">
        <f t="shared" si="431"/>
        <v>0.60534372390759805</v>
      </c>
      <c r="H2781" s="4">
        <f t="shared" si="432"/>
        <v>0.60534372390759805</v>
      </c>
      <c r="I2781" s="4">
        <f t="shared" si="433"/>
        <v>0.4</v>
      </c>
      <c r="J2781">
        <f t="shared" si="435"/>
        <v>2</v>
      </c>
      <c r="K2781" t="str">
        <f>train!T2781</f>
        <v>no</v>
      </c>
      <c r="L2781">
        <f t="shared" si="436"/>
        <v>1.128143884114172</v>
      </c>
      <c r="M2781">
        <f t="shared" si="437"/>
        <v>1.1144686264065349</v>
      </c>
      <c r="N2781">
        <f t="shared" si="438"/>
        <v>1.1144686264065349</v>
      </c>
      <c r="O2781">
        <f t="shared" si="439"/>
        <v>1.1144686264065349</v>
      </c>
    </row>
    <row r="2782" spans="1:15">
      <c r="A2782">
        <f t="shared" si="434"/>
        <v>2781</v>
      </c>
      <c r="B2782">
        <f>train!G2782</f>
        <v>128.5</v>
      </c>
      <c r="C2782">
        <f>train!J2782</f>
        <v>163.69999999999999</v>
      </c>
      <c r="D2782">
        <f>train!M2782</f>
        <v>242.9</v>
      </c>
      <c r="E2782">
        <f>train!P2782</f>
        <v>0</v>
      </c>
      <c r="F2782" s="4">
        <f t="shared" si="430"/>
        <v>0.3655761024182077</v>
      </c>
      <c r="G2782" s="4">
        <f t="shared" si="431"/>
        <v>0.45560812691344277</v>
      </c>
      <c r="H2782" s="4">
        <f t="shared" si="432"/>
        <v>0.45560812691344277</v>
      </c>
      <c r="I2782" s="4">
        <f t="shared" si="433"/>
        <v>0</v>
      </c>
      <c r="J2782">
        <f t="shared" si="435"/>
        <v>2</v>
      </c>
      <c r="K2782" t="str">
        <f>train!T2782</f>
        <v>no</v>
      </c>
      <c r="L2782">
        <f t="shared" si="436"/>
        <v>1.128143884114172</v>
      </c>
      <c r="M2782">
        <f t="shared" si="437"/>
        <v>0.74081267354064573</v>
      </c>
      <c r="N2782">
        <f t="shared" si="438"/>
        <v>0.74081267354064573</v>
      </c>
      <c r="O2782">
        <f t="shared" si="439"/>
        <v>0.74081267354064573</v>
      </c>
    </row>
    <row r="2783" spans="1:15">
      <c r="A2783">
        <f t="shared" si="434"/>
        <v>2782</v>
      </c>
      <c r="B2783">
        <f>train!G2783</f>
        <v>224.4</v>
      </c>
      <c r="C2783">
        <f>train!J2783</f>
        <v>146</v>
      </c>
      <c r="D2783">
        <f>train!M2783</f>
        <v>241.4</v>
      </c>
      <c r="E2783">
        <f>train!P2783</f>
        <v>8.8000000000000007</v>
      </c>
      <c r="F2783" s="4">
        <f t="shared" si="430"/>
        <v>0.63840682788051206</v>
      </c>
      <c r="G2783" s="4">
        <f t="shared" si="431"/>
        <v>0.40634567214027273</v>
      </c>
      <c r="H2783" s="4">
        <f t="shared" si="432"/>
        <v>0.40634567214027273</v>
      </c>
      <c r="I2783" s="4">
        <f t="shared" si="433"/>
        <v>0.44000000000000006</v>
      </c>
      <c r="J2783">
        <f t="shared" si="435"/>
        <v>2</v>
      </c>
      <c r="K2783" t="str">
        <f>train!T2783</f>
        <v>no</v>
      </c>
      <c r="L2783">
        <f t="shared" si="436"/>
        <v>1.128143884114172</v>
      </c>
      <c r="M2783">
        <f t="shared" si="437"/>
        <v>0.965089057247422</v>
      </c>
      <c r="N2783">
        <f t="shared" si="438"/>
        <v>0.965089057247422</v>
      </c>
      <c r="O2783">
        <f t="shared" si="439"/>
        <v>0.965089057247422</v>
      </c>
    </row>
    <row r="2784" spans="1:15">
      <c r="A2784">
        <f t="shared" si="434"/>
        <v>2783</v>
      </c>
      <c r="B2784">
        <f>train!G2784</f>
        <v>164.9</v>
      </c>
      <c r="C2784">
        <f>train!J2784</f>
        <v>126.5</v>
      </c>
      <c r="D2784">
        <f>train!M2784</f>
        <v>238.5</v>
      </c>
      <c r="E2784">
        <f>train!P2784</f>
        <v>10</v>
      </c>
      <c r="F2784" s="4">
        <f t="shared" si="430"/>
        <v>0.46913229018492181</v>
      </c>
      <c r="G2784" s="4">
        <f t="shared" si="431"/>
        <v>0.35207347620372947</v>
      </c>
      <c r="H2784" s="4">
        <f t="shared" si="432"/>
        <v>0.35207347620372947</v>
      </c>
      <c r="I2784" s="4">
        <f t="shared" si="433"/>
        <v>0.5</v>
      </c>
      <c r="J2784">
        <f t="shared" si="435"/>
        <v>2</v>
      </c>
      <c r="K2784" t="str">
        <f>train!T2784</f>
        <v>no</v>
      </c>
      <c r="L2784">
        <f t="shared" si="436"/>
        <v>1.128143884114172</v>
      </c>
      <c r="M2784">
        <f t="shared" si="437"/>
        <v>0.84734678319239864</v>
      </c>
      <c r="N2784">
        <f t="shared" si="438"/>
        <v>0.84734678319239864</v>
      </c>
      <c r="O2784">
        <f t="shared" si="439"/>
        <v>0.84734678319239864</v>
      </c>
    </row>
    <row r="2785" spans="1:15">
      <c r="A2785">
        <f t="shared" si="434"/>
        <v>2784</v>
      </c>
      <c r="B2785">
        <f>train!G2785</f>
        <v>238</v>
      </c>
      <c r="C2785">
        <f>train!J2785</f>
        <v>164.5</v>
      </c>
      <c r="D2785">
        <f>train!M2785</f>
        <v>282.5</v>
      </c>
      <c r="E2785">
        <f>train!P2785</f>
        <v>10.6</v>
      </c>
      <c r="F2785" s="4">
        <f t="shared" si="430"/>
        <v>0.67709815078236135</v>
      </c>
      <c r="G2785" s="4">
        <f t="shared" si="431"/>
        <v>0.45783467854160864</v>
      </c>
      <c r="H2785" s="4">
        <f t="shared" si="432"/>
        <v>0.45783467854160864</v>
      </c>
      <c r="I2785" s="4">
        <f t="shared" si="433"/>
        <v>0.53</v>
      </c>
      <c r="J2785">
        <f t="shared" si="435"/>
        <v>2</v>
      </c>
      <c r="K2785" t="str">
        <f>train!T2785</f>
        <v>no</v>
      </c>
      <c r="L2785">
        <f t="shared" si="436"/>
        <v>1.128143884114172</v>
      </c>
      <c r="M2785">
        <f t="shared" si="437"/>
        <v>1.0763768352874794</v>
      </c>
      <c r="N2785">
        <f t="shared" si="438"/>
        <v>1.0763768352874794</v>
      </c>
      <c r="O2785">
        <f t="shared" si="439"/>
        <v>1.0763768352874794</v>
      </c>
    </row>
    <row r="2786" spans="1:15">
      <c r="A2786">
        <f t="shared" si="434"/>
        <v>2785</v>
      </c>
      <c r="B2786">
        <f>train!G2786</f>
        <v>231</v>
      </c>
      <c r="C2786">
        <f>train!J2786</f>
        <v>222.3</v>
      </c>
      <c r="D2786">
        <f>train!M2786</f>
        <v>148</v>
      </c>
      <c r="E2786">
        <f>train!P2786</f>
        <v>8.3000000000000007</v>
      </c>
      <c r="F2786" s="4">
        <f t="shared" si="430"/>
        <v>0.65718349928876241</v>
      </c>
      <c r="G2786" s="4">
        <f t="shared" si="431"/>
        <v>0.61870303367659341</v>
      </c>
      <c r="H2786" s="4">
        <f t="shared" si="432"/>
        <v>0.61870303367659341</v>
      </c>
      <c r="I2786" s="4">
        <f t="shared" si="433"/>
        <v>0.41500000000000004</v>
      </c>
      <c r="J2786">
        <f t="shared" si="435"/>
        <v>1</v>
      </c>
      <c r="K2786" t="str">
        <f>train!T2786</f>
        <v>no</v>
      </c>
      <c r="L2786">
        <f t="shared" si="436"/>
        <v>1.128143884114172</v>
      </c>
      <c r="M2786">
        <f t="shared" si="437"/>
        <v>1.1703427017325578</v>
      </c>
      <c r="N2786">
        <f t="shared" si="438"/>
        <v>1.1703427017325578</v>
      </c>
      <c r="O2786">
        <f t="shared" si="439"/>
        <v>1.1703427017325578</v>
      </c>
    </row>
    <row r="2787" spans="1:15">
      <c r="A2787">
        <f t="shared" si="434"/>
        <v>2786</v>
      </c>
      <c r="B2787">
        <f>train!G2787</f>
        <v>107.3</v>
      </c>
      <c r="C2787">
        <f>train!J2787</f>
        <v>238.2</v>
      </c>
      <c r="D2787">
        <f>train!M2787</f>
        <v>271.8</v>
      </c>
      <c r="E2787">
        <f>train!P2787</f>
        <v>10</v>
      </c>
      <c r="F2787" s="4">
        <f t="shared" si="430"/>
        <v>0.30526315789473685</v>
      </c>
      <c r="G2787" s="4">
        <f t="shared" si="431"/>
        <v>0.66295574728639017</v>
      </c>
      <c r="H2787" s="4">
        <f t="shared" si="432"/>
        <v>0.66295574728639017</v>
      </c>
      <c r="I2787" s="4">
        <f t="shared" si="433"/>
        <v>0.5</v>
      </c>
      <c r="J2787">
        <f t="shared" si="435"/>
        <v>2</v>
      </c>
      <c r="K2787" t="str">
        <f>train!T2787</f>
        <v>yes</v>
      </c>
      <c r="L2787">
        <f t="shared" si="436"/>
        <v>1.128143884114172</v>
      </c>
      <c r="M2787">
        <f t="shared" si="437"/>
        <v>1.1055343691120503</v>
      </c>
      <c r="N2787">
        <f t="shared" si="438"/>
        <v>1.1055343691120503</v>
      </c>
      <c r="O2787">
        <f t="shared" si="439"/>
        <v>1.1055343691120503</v>
      </c>
    </row>
    <row r="2788" spans="1:15">
      <c r="A2788">
        <f t="shared" si="434"/>
        <v>2787</v>
      </c>
      <c r="B2788">
        <f>train!G2788</f>
        <v>185</v>
      </c>
      <c r="C2788">
        <f>train!J2788</f>
        <v>182.5</v>
      </c>
      <c r="D2788">
        <f>train!M2788</f>
        <v>274.89999999999998</v>
      </c>
      <c r="E2788">
        <f>train!P2788</f>
        <v>5.0999999999999996</v>
      </c>
      <c r="F2788" s="4">
        <f t="shared" si="430"/>
        <v>0.52631578947368418</v>
      </c>
      <c r="G2788" s="4">
        <f t="shared" si="431"/>
        <v>0.50793209017534091</v>
      </c>
      <c r="H2788" s="4">
        <f t="shared" si="432"/>
        <v>0.50793209017534091</v>
      </c>
      <c r="I2788" s="4">
        <f t="shared" si="433"/>
        <v>0.255</v>
      </c>
      <c r="J2788">
        <f t="shared" si="435"/>
        <v>2</v>
      </c>
      <c r="K2788" t="str">
        <f>train!T2788</f>
        <v>no</v>
      </c>
      <c r="L2788">
        <f t="shared" si="436"/>
        <v>1.128143884114172</v>
      </c>
      <c r="M2788">
        <f t="shared" si="437"/>
        <v>0.92629548563570607</v>
      </c>
      <c r="N2788">
        <f t="shared" si="438"/>
        <v>0.92629548563570607</v>
      </c>
      <c r="O2788">
        <f t="shared" si="439"/>
        <v>0.92629548563570607</v>
      </c>
    </row>
    <row r="2789" spans="1:15">
      <c r="A2789">
        <f t="shared" si="434"/>
        <v>2788</v>
      </c>
      <c r="B2789">
        <f>train!G2789</f>
        <v>244.1</v>
      </c>
      <c r="C2789">
        <f>train!J2789</f>
        <v>203.4</v>
      </c>
      <c r="D2789">
        <f>train!M2789</f>
        <v>234</v>
      </c>
      <c r="E2789">
        <f>train!P2789</f>
        <v>7.7</v>
      </c>
      <c r="F2789" s="4">
        <f t="shared" si="430"/>
        <v>0.694452347083926</v>
      </c>
      <c r="G2789" s="4">
        <f t="shared" si="431"/>
        <v>0.56610075146117456</v>
      </c>
      <c r="H2789" s="4">
        <f t="shared" si="432"/>
        <v>0.56610075146117456</v>
      </c>
      <c r="I2789" s="4">
        <f t="shared" si="433"/>
        <v>0.38500000000000001</v>
      </c>
      <c r="J2789">
        <f t="shared" si="435"/>
        <v>2</v>
      </c>
      <c r="K2789" t="str">
        <f>train!T2789</f>
        <v>no</v>
      </c>
      <c r="L2789">
        <f t="shared" si="436"/>
        <v>1.128143884114172</v>
      </c>
      <c r="M2789">
        <f t="shared" si="437"/>
        <v>1.1275766865185652</v>
      </c>
      <c r="N2789">
        <f t="shared" si="438"/>
        <v>1.1275766865185652</v>
      </c>
      <c r="O2789">
        <f t="shared" si="439"/>
        <v>1.1275766865185652</v>
      </c>
    </row>
    <row r="2790" spans="1:15">
      <c r="A2790">
        <f t="shared" si="434"/>
        <v>2789</v>
      </c>
      <c r="B2790">
        <f>train!G2790</f>
        <v>141.1</v>
      </c>
      <c r="C2790">
        <f>train!J2790</f>
        <v>224.7</v>
      </c>
      <c r="D2790">
        <f>train!M2790</f>
        <v>174.3</v>
      </c>
      <c r="E2790">
        <f>train!P2790</f>
        <v>13.2</v>
      </c>
      <c r="F2790" s="4">
        <f t="shared" si="430"/>
        <v>0.40142247510668561</v>
      </c>
      <c r="G2790" s="4">
        <f t="shared" si="431"/>
        <v>0.62538268856109092</v>
      </c>
      <c r="H2790" s="4">
        <f t="shared" si="432"/>
        <v>0.62538268856109092</v>
      </c>
      <c r="I2790" s="4">
        <f t="shared" si="433"/>
        <v>0.65999999999999992</v>
      </c>
      <c r="J2790">
        <f t="shared" si="435"/>
        <v>1</v>
      </c>
      <c r="K2790" t="str">
        <f>train!T2790</f>
        <v>no</v>
      </c>
      <c r="L2790">
        <f t="shared" si="436"/>
        <v>1.128143884114172</v>
      </c>
      <c r="M2790">
        <f t="shared" si="437"/>
        <v>1.1742857479440745</v>
      </c>
      <c r="N2790">
        <f t="shared" si="438"/>
        <v>1.1742857479440745</v>
      </c>
      <c r="O2790">
        <f t="shared" si="439"/>
        <v>1.1742857479440745</v>
      </c>
    </row>
    <row r="2791" spans="1:15">
      <c r="A2791">
        <f t="shared" si="434"/>
        <v>2790</v>
      </c>
      <c r="B2791">
        <f>train!G2791</f>
        <v>158.1</v>
      </c>
      <c r="C2791">
        <f>train!J2791</f>
        <v>115.2</v>
      </c>
      <c r="D2791">
        <f>train!M2791</f>
        <v>182.4</v>
      </c>
      <c r="E2791">
        <f>train!P2791</f>
        <v>11.8</v>
      </c>
      <c r="F2791" s="4">
        <f t="shared" si="430"/>
        <v>0.44978662873399716</v>
      </c>
      <c r="G2791" s="4">
        <f t="shared" si="431"/>
        <v>0.32062343445588642</v>
      </c>
      <c r="H2791" s="4">
        <f t="shared" si="432"/>
        <v>0.32062343445588642</v>
      </c>
      <c r="I2791" s="4">
        <f t="shared" si="433"/>
        <v>0.59000000000000008</v>
      </c>
      <c r="J2791">
        <f t="shared" si="435"/>
        <v>2</v>
      </c>
      <c r="K2791" t="str">
        <f>train!T2791</f>
        <v>no</v>
      </c>
      <c r="L2791">
        <f t="shared" si="436"/>
        <v>1.128143884114172</v>
      </c>
      <c r="M2791">
        <f t="shared" si="437"/>
        <v>0.86948650641195746</v>
      </c>
      <c r="N2791">
        <f t="shared" si="438"/>
        <v>0.86948650641195746</v>
      </c>
      <c r="O2791">
        <f t="shared" si="439"/>
        <v>0.86948650641195746</v>
      </c>
    </row>
    <row r="2792" spans="1:15">
      <c r="A2792">
        <f t="shared" si="434"/>
        <v>2791</v>
      </c>
      <c r="B2792">
        <f>train!G2792</f>
        <v>199.5</v>
      </c>
      <c r="C2792">
        <f>train!J2792</f>
        <v>135</v>
      </c>
      <c r="D2792">
        <f>train!M2792</f>
        <v>184.6</v>
      </c>
      <c r="E2792">
        <f>train!P2792</f>
        <v>10.9</v>
      </c>
      <c r="F2792" s="4">
        <f t="shared" si="430"/>
        <v>0.56756756756756754</v>
      </c>
      <c r="G2792" s="4">
        <f t="shared" si="431"/>
        <v>0.37573058725299191</v>
      </c>
      <c r="H2792" s="4">
        <f t="shared" si="432"/>
        <v>0.37573058725299191</v>
      </c>
      <c r="I2792" s="4">
        <f t="shared" si="433"/>
        <v>0.54500000000000004</v>
      </c>
      <c r="J2792">
        <f t="shared" si="435"/>
        <v>2</v>
      </c>
      <c r="K2792" t="str">
        <f>train!T2792</f>
        <v>yes</v>
      </c>
      <c r="L2792">
        <f t="shared" si="436"/>
        <v>1.128143884114172</v>
      </c>
      <c r="M2792">
        <f t="shared" si="437"/>
        <v>0.94947611457557035</v>
      </c>
      <c r="N2792">
        <f t="shared" si="438"/>
        <v>0.94947611457557035</v>
      </c>
      <c r="O2792">
        <f t="shared" si="439"/>
        <v>0.94947611457557035</v>
      </c>
    </row>
    <row r="2793" spans="1:15">
      <c r="A2793">
        <f t="shared" si="434"/>
        <v>2792</v>
      </c>
      <c r="B2793">
        <f>train!G2793</f>
        <v>109.5</v>
      </c>
      <c r="C2793">
        <f>train!J2793</f>
        <v>286.10000000000002</v>
      </c>
      <c r="D2793">
        <f>train!M2793</f>
        <v>247.6</v>
      </c>
      <c r="E2793">
        <f>train!P2793</f>
        <v>4.9000000000000004</v>
      </c>
      <c r="F2793" s="4">
        <f t="shared" si="430"/>
        <v>0.31152204836415365</v>
      </c>
      <c r="G2793" s="4">
        <f t="shared" si="431"/>
        <v>0.79627052602282222</v>
      </c>
      <c r="H2793" s="4">
        <f t="shared" si="432"/>
        <v>0.79627052602282222</v>
      </c>
      <c r="I2793" s="4">
        <f t="shared" si="433"/>
        <v>0.24500000000000002</v>
      </c>
      <c r="J2793">
        <f t="shared" si="435"/>
        <v>1</v>
      </c>
      <c r="K2793" t="str">
        <f>train!T2793</f>
        <v>no</v>
      </c>
      <c r="L2793">
        <f t="shared" si="436"/>
        <v>1.128143884114172</v>
      </c>
      <c r="M2793">
        <f t="shared" si="437"/>
        <v>1.1938025330188917</v>
      </c>
      <c r="N2793">
        <f t="shared" si="438"/>
        <v>1.1938025330188917</v>
      </c>
      <c r="O2793">
        <f t="shared" si="439"/>
        <v>1.1938025330188917</v>
      </c>
    </row>
    <row r="2794" spans="1:15">
      <c r="A2794">
        <f t="shared" si="434"/>
        <v>2793</v>
      </c>
      <c r="B2794">
        <f>train!G2794</f>
        <v>107.9</v>
      </c>
      <c r="C2794">
        <f>train!J2794</f>
        <v>187</v>
      </c>
      <c r="D2794">
        <f>train!M2794</f>
        <v>218.5</v>
      </c>
      <c r="E2794">
        <f>train!P2794</f>
        <v>0</v>
      </c>
      <c r="F2794" s="4">
        <f t="shared" si="430"/>
        <v>0.30697012802275964</v>
      </c>
      <c r="G2794" s="4">
        <f t="shared" si="431"/>
        <v>0.52045644308377403</v>
      </c>
      <c r="H2794" s="4">
        <f t="shared" si="432"/>
        <v>0.52045644308377403</v>
      </c>
      <c r="I2794" s="4">
        <f t="shared" si="433"/>
        <v>0</v>
      </c>
      <c r="J2794">
        <f t="shared" si="435"/>
        <v>2</v>
      </c>
      <c r="K2794" t="str">
        <f>train!T2794</f>
        <v>no</v>
      </c>
      <c r="L2794">
        <f t="shared" si="436"/>
        <v>1.128143884114172</v>
      </c>
      <c r="M2794">
        <f t="shared" si="437"/>
        <v>0.79748384171288189</v>
      </c>
      <c r="N2794">
        <f t="shared" si="438"/>
        <v>0.79748384171288189</v>
      </c>
      <c r="O2794">
        <f t="shared" si="439"/>
        <v>0.79748384171288189</v>
      </c>
    </row>
    <row r="2795" spans="1:15">
      <c r="A2795">
        <f t="shared" si="434"/>
        <v>2794</v>
      </c>
      <c r="B2795">
        <f>train!G2795</f>
        <v>172.1</v>
      </c>
      <c r="C2795">
        <f>train!J2795</f>
        <v>223.6</v>
      </c>
      <c r="D2795">
        <f>train!M2795</f>
        <v>150</v>
      </c>
      <c r="E2795">
        <f>train!P2795</f>
        <v>13.9</v>
      </c>
      <c r="F2795" s="4">
        <f t="shared" si="430"/>
        <v>0.48961593172119489</v>
      </c>
      <c r="G2795" s="4">
        <f t="shared" si="431"/>
        <v>0.62232118007236292</v>
      </c>
      <c r="H2795" s="4">
        <f t="shared" si="432"/>
        <v>0.62232118007236292</v>
      </c>
      <c r="I2795" s="4">
        <f t="shared" si="433"/>
        <v>0.69500000000000006</v>
      </c>
      <c r="J2795">
        <f t="shared" si="435"/>
        <v>1</v>
      </c>
      <c r="K2795" t="str">
        <f>train!T2795</f>
        <v>yes</v>
      </c>
      <c r="L2795">
        <f t="shared" si="436"/>
        <v>1.128143884114172</v>
      </c>
      <c r="M2795">
        <f t="shared" si="437"/>
        <v>1.2236486680941268</v>
      </c>
      <c r="N2795">
        <f t="shared" si="438"/>
        <v>1.2236486680941268</v>
      </c>
      <c r="O2795">
        <f t="shared" si="439"/>
        <v>1.2236486680941268</v>
      </c>
    </row>
    <row r="2796" spans="1:15">
      <c r="A2796">
        <f t="shared" si="434"/>
        <v>2795</v>
      </c>
      <c r="B2796">
        <f>train!G2796</f>
        <v>160</v>
      </c>
      <c r="C2796">
        <f>train!J2796</f>
        <v>215.3</v>
      </c>
      <c r="D2796">
        <f>train!M2796</f>
        <v>188.9</v>
      </c>
      <c r="E2796">
        <f>train!P2796</f>
        <v>9.1</v>
      </c>
      <c r="F2796" s="4">
        <f t="shared" si="430"/>
        <v>0.45519203413940257</v>
      </c>
      <c r="G2796" s="4">
        <f t="shared" si="431"/>
        <v>0.59922070693014196</v>
      </c>
      <c r="H2796" s="4">
        <f t="shared" si="432"/>
        <v>0.59922070693014196</v>
      </c>
      <c r="I2796" s="4">
        <f t="shared" si="433"/>
        <v>0.45499999999999996</v>
      </c>
      <c r="J2796">
        <f t="shared" si="435"/>
        <v>2</v>
      </c>
      <c r="K2796" t="str">
        <f>train!T2796</f>
        <v>no</v>
      </c>
      <c r="L2796">
        <f t="shared" si="436"/>
        <v>1.128143884114172</v>
      </c>
      <c r="M2796">
        <f t="shared" si="437"/>
        <v>1.064122032086398</v>
      </c>
      <c r="N2796">
        <f t="shared" si="438"/>
        <v>1.064122032086398</v>
      </c>
      <c r="O2796">
        <f t="shared" si="439"/>
        <v>1.064122032086398</v>
      </c>
    </row>
    <row r="2797" spans="1:15">
      <c r="A2797">
        <f t="shared" si="434"/>
        <v>2796</v>
      </c>
      <c r="B2797">
        <f>train!G2797</f>
        <v>227.7</v>
      </c>
      <c r="C2797">
        <f>train!J2797</f>
        <v>170</v>
      </c>
      <c r="D2797">
        <f>train!M2797</f>
        <v>128.69999999999999</v>
      </c>
      <c r="E2797">
        <f>train!P2797</f>
        <v>11.7</v>
      </c>
      <c r="F2797" s="4">
        <f t="shared" si="430"/>
        <v>0.64779516358463729</v>
      </c>
      <c r="G2797" s="4">
        <f t="shared" si="431"/>
        <v>0.47314222098524911</v>
      </c>
      <c r="H2797" s="4">
        <f t="shared" si="432"/>
        <v>0.47314222098524911</v>
      </c>
      <c r="I2797" s="4">
        <f t="shared" si="433"/>
        <v>0.58499999999999996</v>
      </c>
      <c r="J2797">
        <f t="shared" si="435"/>
        <v>2</v>
      </c>
      <c r="K2797" t="str">
        <f>train!T2797</f>
        <v>no</v>
      </c>
      <c r="L2797">
        <f t="shared" si="436"/>
        <v>1.128143884114172</v>
      </c>
      <c r="M2797">
        <f t="shared" si="437"/>
        <v>1.0998139372281821</v>
      </c>
      <c r="N2797">
        <f t="shared" si="438"/>
        <v>1.0998139372281821</v>
      </c>
      <c r="O2797">
        <f t="shared" si="439"/>
        <v>1.0998139372281821</v>
      </c>
    </row>
    <row r="2798" spans="1:15">
      <c r="A2798">
        <f t="shared" si="434"/>
        <v>2797</v>
      </c>
      <c r="B2798">
        <f>train!G2798</f>
        <v>203.8</v>
      </c>
      <c r="C2798">
        <f>train!J2798</f>
        <v>205.1</v>
      </c>
      <c r="D2798">
        <f>train!M2798</f>
        <v>154.9</v>
      </c>
      <c r="E2798">
        <f>train!P2798</f>
        <v>9</v>
      </c>
      <c r="F2798" s="4">
        <f t="shared" si="430"/>
        <v>0.57980085348506405</v>
      </c>
      <c r="G2798" s="4">
        <f t="shared" si="431"/>
        <v>0.57083217367102701</v>
      </c>
      <c r="H2798" s="4">
        <f t="shared" si="432"/>
        <v>0.57083217367102701</v>
      </c>
      <c r="I2798" s="4">
        <f t="shared" si="433"/>
        <v>0.45</v>
      </c>
      <c r="J2798">
        <f t="shared" si="435"/>
        <v>2</v>
      </c>
      <c r="K2798" t="str">
        <f>train!T2798</f>
        <v>no</v>
      </c>
      <c r="L2798">
        <f t="shared" si="436"/>
        <v>1.128143884114172</v>
      </c>
      <c r="M2798">
        <f t="shared" si="437"/>
        <v>1.0910397658646489</v>
      </c>
      <c r="N2798">
        <f t="shared" si="438"/>
        <v>1.0910397658646489</v>
      </c>
      <c r="O2798">
        <f t="shared" si="439"/>
        <v>1.0910397658646489</v>
      </c>
    </row>
    <row r="2799" spans="1:15">
      <c r="A2799">
        <f t="shared" si="434"/>
        <v>2798</v>
      </c>
      <c r="B2799">
        <f>train!G2799</f>
        <v>241.7</v>
      </c>
      <c r="C2799">
        <f>train!J2799</f>
        <v>165.8</v>
      </c>
      <c r="D2799">
        <f>train!M2799</f>
        <v>160.6</v>
      </c>
      <c r="E2799">
        <f>train!P2799</f>
        <v>11.3</v>
      </c>
      <c r="F2799" s="4">
        <f t="shared" si="430"/>
        <v>0.68762446657183496</v>
      </c>
      <c r="G2799" s="4">
        <f t="shared" si="431"/>
        <v>0.46145282493737827</v>
      </c>
      <c r="H2799" s="4">
        <f t="shared" si="432"/>
        <v>0.46145282493737827</v>
      </c>
      <c r="I2799" s="4">
        <f t="shared" si="433"/>
        <v>0.56500000000000006</v>
      </c>
      <c r="J2799">
        <f t="shared" si="435"/>
        <v>2</v>
      </c>
      <c r="K2799" t="str">
        <f>train!T2799</f>
        <v>no</v>
      </c>
      <c r="L2799">
        <f t="shared" si="436"/>
        <v>1.128143884114172</v>
      </c>
      <c r="M2799">
        <f t="shared" si="437"/>
        <v>1.1035985802426416</v>
      </c>
      <c r="N2799">
        <f t="shared" si="438"/>
        <v>1.1035985802426416</v>
      </c>
      <c r="O2799">
        <f t="shared" si="439"/>
        <v>1.1035985802426416</v>
      </c>
    </row>
    <row r="2800" spans="1:15">
      <c r="A2800">
        <f t="shared" si="434"/>
        <v>2799</v>
      </c>
      <c r="B2800">
        <f>train!G2800</f>
        <v>78.099999999999994</v>
      </c>
      <c r="C2800">
        <f>train!J2800</f>
        <v>239.3</v>
      </c>
      <c r="D2800">
        <f>train!M2800</f>
        <v>144.4</v>
      </c>
      <c r="E2800">
        <f>train!P2800</f>
        <v>12.3</v>
      </c>
      <c r="F2800" s="4">
        <f t="shared" si="430"/>
        <v>0.22219061166429585</v>
      </c>
      <c r="G2800" s="4">
        <f t="shared" si="431"/>
        <v>0.66601725577511828</v>
      </c>
      <c r="H2800" s="4">
        <f t="shared" si="432"/>
        <v>0.66601725577511828</v>
      </c>
      <c r="I2800" s="4">
        <f t="shared" si="433"/>
        <v>0.61499999999999999</v>
      </c>
      <c r="J2800">
        <f t="shared" si="435"/>
        <v>1</v>
      </c>
      <c r="K2800" t="str">
        <f>train!T2800</f>
        <v>no</v>
      </c>
      <c r="L2800">
        <f t="shared" si="436"/>
        <v>1.128143884114172</v>
      </c>
      <c r="M2800">
        <f t="shared" si="437"/>
        <v>1.1466261979791812</v>
      </c>
      <c r="N2800">
        <f t="shared" si="438"/>
        <v>1.1466261979791812</v>
      </c>
      <c r="O2800">
        <f t="shared" si="439"/>
        <v>1.1466261979791812</v>
      </c>
    </row>
    <row r="2801" spans="1:15">
      <c r="A2801">
        <f t="shared" si="434"/>
        <v>2800</v>
      </c>
      <c r="B2801">
        <f>train!G2801</f>
        <v>187.8</v>
      </c>
      <c r="C2801">
        <f>train!J2801</f>
        <v>149.19999999999999</v>
      </c>
      <c r="D2801">
        <f>train!M2801</f>
        <v>201.4</v>
      </c>
      <c r="E2801">
        <f>train!P2801</f>
        <v>11</v>
      </c>
      <c r="F2801" s="4">
        <f t="shared" si="430"/>
        <v>0.53428165007112383</v>
      </c>
      <c r="G2801" s="4">
        <f t="shared" si="431"/>
        <v>0.41525187865293622</v>
      </c>
      <c r="H2801" s="4">
        <f t="shared" si="432"/>
        <v>0.41525187865293622</v>
      </c>
      <c r="I2801" s="4">
        <f t="shared" si="433"/>
        <v>0.55000000000000004</v>
      </c>
      <c r="J2801">
        <f t="shared" si="435"/>
        <v>2</v>
      </c>
      <c r="K2801" t="str">
        <f>train!T2801</f>
        <v>no</v>
      </c>
      <c r="L2801">
        <f t="shared" si="436"/>
        <v>1.128143884114172</v>
      </c>
      <c r="M2801">
        <f t="shared" si="437"/>
        <v>0.9658287255265855</v>
      </c>
      <c r="N2801">
        <f t="shared" si="438"/>
        <v>0.9658287255265855</v>
      </c>
      <c r="O2801">
        <f t="shared" si="439"/>
        <v>0.9658287255265855</v>
      </c>
    </row>
    <row r="2802" spans="1:15">
      <c r="A2802">
        <f t="shared" si="434"/>
        <v>2801</v>
      </c>
      <c r="B2802">
        <f>train!G2802</f>
        <v>127.1</v>
      </c>
      <c r="C2802">
        <f>train!J2802</f>
        <v>228.3</v>
      </c>
      <c r="D2802">
        <f>train!M2802</f>
        <v>166.7</v>
      </c>
      <c r="E2802">
        <f>train!P2802</f>
        <v>7.1</v>
      </c>
      <c r="F2802" s="4">
        <f t="shared" si="430"/>
        <v>0.36159317211948788</v>
      </c>
      <c r="G2802" s="4">
        <f t="shared" si="431"/>
        <v>0.63540217088783746</v>
      </c>
      <c r="H2802" s="4">
        <f t="shared" si="432"/>
        <v>0.63540217088783746</v>
      </c>
      <c r="I2802" s="4">
        <f t="shared" si="433"/>
        <v>0.35499999999999998</v>
      </c>
      <c r="J2802">
        <f t="shared" si="435"/>
        <v>2</v>
      </c>
      <c r="K2802" t="str">
        <f>train!T2802</f>
        <v>no</v>
      </c>
      <c r="L2802">
        <f t="shared" si="436"/>
        <v>1.128143884114172</v>
      </c>
      <c r="M2802">
        <f t="shared" si="437"/>
        <v>1.031623215937576</v>
      </c>
      <c r="N2802">
        <f t="shared" si="438"/>
        <v>1.031623215937576</v>
      </c>
      <c r="O2802">
        <f t="shared" si="439"/>
        <v>1.031623215937576</v>
      </c>
    </row>
    <row r="2803" spans="1:15">
      <c r="A2803">
        <f t="shared" si="434"/>
        <v>2802</v>
      </c>
      <c r="B2803">
        <f>train!G2803</f>
        <v>280</v>
      </c>
      <c r="C2803">
        <f>train!J2803</f>
        <v>202.2</v>
      </c>
      <c r="D2803">
        <f>train!M2803</f>
        <v>156.80000000000001</v>
      </c>
      <c r="E2803">
        <f>train!P2803</f>
        <v>10.4</v>
      </c>
      <c r="F2803" s="4">
        <f t="shared" si="430"/>
        <v>0.79658605974395447</v>
      </c>
      <c r="G2803" s="4">
        <f t="shared" si="431"/>
        <v>0.56276092401892563</v>
      </c>
      <c r="H2803" s="4">
        <f t="shared" si="432"/>
        <v>0.56276092401892563</v>
      </c>
      <c r="I2803" s="4">
        <f t="shared" si="433"/>
        <v>0.52</v>
      </c>
      <c r="J2803">
        <f t="shared" si="435"/>
        <v>1</v>
      </c>
      <c r="K2803" t="str">
        <f>train!T2803</f>
        <v>yes</v>
      </c>
      <c r="L2803">
        <f t="shared" si="436"/>
        <v>1.128143884114172</v>
      </c>
      <c r="M2803">
        <f t="shared" si="437"/>
        <v>1.2403020058774672</v>
      </c>
      <c r="N2803">
        <f t="shared" si="438"/>
        <v>1.2403020058774672</v>
      </c>
      <c r="O2803">
        <f t="shared" si="439"/>
        <v>1.2403020058774672</v>
      </c>
    </row>
    <row r="2804" spans="1:15">
      <c r="A2804">
        <f t="shared" si="434"/>
        <v>2803</v>
      </c>
      <c r="B2804">
        <f>train!G2804</f>
        <v>153.19999999999999</v>
      </c>
      <c r="C2804">
        <f>train!J2804</f>
        <v>210.8</v>
      </c>
      <c r="D2804">
        <f>train!M2804</f>
        <v>153.5</v>
      </c>
      <c r="E2804">
        <f>train!P2804</f>
        <v>7.8</v>
      </c>
      <c r="F2804" s="4">
        <f t="shared" si="430"/>
        <v>0.43584637268847792</v>
      </c>
      <c r="G2804" s="4">
        <f t="shared" si="431"/>
        <v>0.58669635402170894</v>
      </c>
      <c r="H2804" s="4">
        <f t="shared" si="432"/>
        <v>0.58669635402170894</v>
      </c>
      <c r="I2804" s="4">
        <f t="shared" si="433"/>
        <v>0.39</v>
      </c>
      <c r="J2804">
        <f t="shared" si="435"/>
        <v>2</v>
      </c>
      <c r="K2804" t="str">
        <f>train!T2804</f>
        <v>no</v>
      </c>
      <c r="L2804">
        <f t="shared" si="436"/>
        <v>1.128143884114172</v>
      </c>
      <c r="M2804">
        <f t="shared" si="437"/>
        <v>1.0151291958319573</v>
      </c>
      <c r="N2804">
        <f t="shared" si="438"/>
        <v>1.0151291958319573</v>
      </c>
      <c r="O2804">
        <f t="shared" si="439"/>
        <v>1.0151291958319573</v>
      </c>
    </row>
    <row r="2805" spans="1:15">
      <c r="A2805">
        <f t="shared" si="434"/>
        <v>2804</v>
      </c>
      <c r="B2805">
        <f>train!G2805</f>
        <v>137.1</v>
      </c>
      <c r="C2805">
        <f>train!J2805</f>
        <v>155.69999999999999</v>
      </c>
      <c r="D2805">
        <f>train!M2805</f>
        <v>247.6</v>
      </c>
      <c r="E2805">
        <f>train!P2805</f>
        <v>11.5</v>
      </c>
      <c r="F2805" s="4">
        <f t="shared" si="430"/>
        <v>0.39004267425320055</v>
      </c>
      <c r="G2805" s="4">
        <f t="shared" si="431"/>
        <v>0.43334261063178398</v>
      </c>
      <c r="H2805" s="4">
        <f t="shared" si="432"/>
        <v>0.43334261063178398</v>
      </c>
      <c r="I2805" s="4">
        <f t="shared" si="433"/>
        <v>0.57499999999999996</v>
      </c>
      <c r="J2805">
        <f t="shared" si="435"/>
        <v>2</v>
      </c>
      <c r="K2805" t="str">
        <f>train!T2805</f>
        <v>no</v>
      </c>
      <c r="L2805">
        <f t="shared" si="436"/>
        <v>1.128143884114172</v>
      </c>
      <c r="M2805">
        <f t="shared" si="437"/>
        <v>0.9264609674006391</v>
      </c>
      <c r="N2805">
        <f t="shared" si="438"/>
        <v>0.9264609674006391</v>
      </c>
      <c r="O2805">
        <f t="shared" si="439"/>
        <v>0.9264609674006391</v>
      </c>
    </row>
    <row r="2806" spans="1:15">
      <c r="A2806">
        <f t="shared" si="434"/>
        <v>2805</v>
      </c>
      <c r="B2806">
        <f>train!G2806</f>
        <v>186.1</v>
      </c>
      <c r="C2806">
        <f>train!J2806</f>
        <v>198.6</v>
      </c>
      <c r="D2806">
        <f>train!M2806</f>
        <v>206.5</v>
      </c>
      <c r="E2806">
        <f>train!P2806</f>
        <v>13.8</v>
      </c>
      <c r="F2806" s="4">
        <f t="shared" si="430"/>
        <v>0.52944523470839255</v>
      </c>
      <c r="G2806" s="4">
        <f t="shared" si="431"/>
        <v>0.5527414416921792</v>
      </c>
      <c r="H2806" s="4">
        <f t="shared" si="432"/>
        <v>0.5527414416921792</v>
      </c>
      <c r="I2806" s="4">
        <f t="shared" si="433"/>
        <v>0.69000000000000006</v>
      </c>
      <c r="J2806">
        <f t="shared" si="435"/>
        <v>1</v>
      </c>
      <c r="K2806" t="str">
        <f>train!T2806</f>
        <v>yes</v>
      </c>
      <c r="L2806">
        <f t="shared" si="436"/>
        <v>1.128143884114172</v>
      </c>
      <c r="M2806">
        <f t="shared" si="437"/>
        <v>1.1693837946898882</v>
      </c>
      <c r="N2806">
        <f t="shared" si="438"/>
        <v>1.1693837946898882</v>
      </c>
      <c r="O2806">
        <f t="shared" si="439"/>
        <v>1.1693837946898882</v>
      </c>
    </row>
    <row r="2807" spans="1:15">
      <c r="A2807">
        <f t="shared" si="434"/>
        <v>2806</v>
      </c>
      <c r="B2807">
        <f>train!G2807</f>
        <v>224.1</v>
      </c>
      <c r="C2807">
        <f>train!J2807</f>
        <v>238.8</v>
      </c>
      <c r="D2807">
        <f>train!M2807</f>
        <v>174.2</v>
      </c>
      <c r="E2807">
        <f>train!P2807</f>
        <v>11.5</v>
      </c>
      <c r="F2807" s="4">
        <f t="shared" si="430"/>
        <v>0.63755334281650067</v>
      </c>
      <c r="G2807" s="4">
        <f t="shared" si="431"/>
        <v>0.66462566100751463</v>
      </c>
      <c r="H2807" s="4">
        <f t="shared" si="432"/>
        <v>0.66462566100751463</v>
      </c>
      <c r="I2807" s="4">
        <f t="shared" si="433"/>
        <v>0.57499999999999996</v>
      </c>
      <c r="J2807">
        <f t="shared" si="435"/>
        <v>1</v>
      </c>
      <c r="K2807" t="str">
        <f>train!T2807</f>
        <v>no</v>
      </c>
      <c r="L2807">
        <f t="shared" si="436"/>
        <v>1.128143884114172</v>
      </c>
      <c r="M2807">
        <f t="shared" si="437"/>
        <v>1.273009742097776</v>
      </c>
      <c r="N2807">
        <f t="shared" si="438"/>
        <v>1.273009742097776</v>
      </c>
      <c r="O2807">
        <f t="shared" si="439"/>
        <v>1.273009742097776</v>
      </c>
    </row>
    <row r="2808" spans="1:15">
      <c r="A2808">
        <f t="shared" si="434"/>
        <v>2807</v>
      </c>
      <c r="B2808">
        <f>train!G2808</f>
        <v>83.6</v>
      </c>
      <c r="C2808">
        <f>train!J2808</f>
        <v>203.9</v>
      </c>
      <c r="D2808">
        <f>train!M2808</f>
        <v>229.5</v>
      </c>
      <c r="E2808">
        <f>train!P2808</f>
        <v>8.1</v>
      </c>
      <c r="F2808" s="4">
        <f t="shared" si="430"/>
        <v>0.23783783783783782</v>
      </c>
      <c r="G2808" s="4">
        <f t="shared" si="431"/>
        <v>0.5674923462287782</v>
      </c>
      <c r="H2808" s="4">
        <f t="shared" si="432"/>
        <v>0.5674923462287782</v>
      </c>
      <c r="I2808" s="4">
        <f t="shared" si="433"/>
        <v>0.40499999999999997</v>
      </c>
      <c r="J2808">
        <f t="shared" si="435"/>
        <v>2</v>
      </c>
      <c r="K2808" t="str">
        <f>train!T2808</f>
        <v>no</v>
      </c>
      <c r="L2808">
        <f t="shared" si="436"/>
        <v>1.128143884114172</v>
      </c>
      <c r="M2808">
        <f t="shared" si="437"/>
        <v>0.9298854570127788</v>
      </c>
      <c r="N2808">
        <f t="shared" si="438"/>
        <v>0.9298854570127788</v>
      </c>
      <c r="O2808">
        <f t="shared" si="439"/>
        <v>0.9298854570127788</v>
      </c>
    </row>
    <row r="2809" spans="1:15">
      <c r="A2809">
        <f t="shared" si="434"/>
        <v>2808</v>
      </c>
      <c r="B2809">
        <f>train!G2809</f>
        <v>203.9</v>
      </c>
      <c r="C2809">
        <f>train!J2809</f>
        <v>234</v>
      </c>
      <c r="D2809">
        <f>train!M2809</f>
        <v>160.69999999999999</v>
      </c>
      <c r="E2809">
        <f>train!P2809</f>
        <v>17.8</v>
      </c>
      <c r="F2809" s="4">
        <f t="shared" si="430"/>
        <v>0.58008534850640114</v>
      </c>
      <c r="G2809" s="4">
        <f t="shared" si="431"/>
        <v>0.65126635123851928</v>
      </c>
      <c r="H2809" s="4">
        <f t="shared" si="432"/>
        <v>0.65126635123851928</v>
      </c>
      <c r="I2809" s="4">
        <f t="shared" si="433"/>
        <v>0.89</v>
      </c>
      <c r="J2809">
        <f t="shared" si="435"/>
        <v>1</v>
      </c>
      <c r="K2809" t="str">
        <f>train!T2809</f>
        <v>no</v>
      </c>
      <c r="L2809">
        <f t="shared" si="436"/>
        <v>1.128143884114172</v>
      </c>
      <c r="M2809">
        <f t="shared" si="437"/>
        <v>1.4060208860692154</v>
      </c>
      <c r="N2809">
        <f t="shared" si="438"/>
        <v>1.4060208860692154</v>
      </c>
      <c r="O2809">
        <f t="shared" si="439"/>
        <v>1.4060208860692154</v>
      </c>
    </row>
    <row r="2810" spans="1:15">
      <c r="A2810">
        <f t="shared" si="434"/>
        <v>2809</v>
      </c>
      <c r="B2810">
        <f>train!G2810</f>
        <v>211.3</v>
      </c>
      <c r="C2810">
        <f>train!J2810</f>
        <v>165.7</v>
      </c>
      <c r="D2810">
        <f>train!M2810</f>
        <v>265.89999999999998</v>
      </c>
      <c r="E2810">
        <f>train!P2810</f>
        <v>13.3</v>
      </c>
      <c r="F2810" s="4">
        <f t="shared" si="430"/>
        <v>0.60113798008534858</v>
      </c>
      <c r="G2810" s="4">
        <f t="shared" si="431"/>
        <v>0.46117450598385745</v>
      </c>
      <c r="H2810" s="4">
        <f t="shared" si="432"/>
        <v>0.46117450598385745</v>
      </c>
      <c r="I2810" s="4">
        <f t="shared" si="433"/>
        <v>0.66500000000000004</v>
      </c>
      <c r="J2810">
        <f t="shared" si="435"/>
        <v>2</v>
      </c>
      <c r="K2810" t="str">
        <f>train!T2810</f>
        <v>no</v>
      </c>
      <c r="L2810">
        <f t="shared" si="436"/>
        <v>1.128143884114172</v>
      </c>
      <c r="M2810">
        <f t="shared" si="437"/>
        <v>1.1085827533567365</v>
      </c>
      <c r="N2810">
        <f t="shared" si="438"/>
        <v>1.1085827533567365</v>
      </c>
      <c r="O2810">
        <f t="shared" si="439"/>
        <v>1.1085827533567365</v>
      </c>
    </row>
    <row r="2811" spans="1:15">
      <c r="A2811">
        <f t="shared" si="434"/>
        <v>2810</v>
      </c>
      <c r="B2811">
        <f>train!G2811</f>
        <v>219.4</v>
      </c>
      <c r="C2811">
        <f>train!J2811</f>
        <v>225.7</v>
      </c>
      <c r="D2811">
        <f>train!M2811</f>
        <v>255.3</v>
      </c>
      <c r="E2811">
        <f>train!P2811</f>
        <v>12</v>
      </c>
      <c r="F2811" s="4">
        <f t="shared" si="430"/>
        <v>0.62418207681365578</v>
      </c>
      <c r="G2811" s="4">
        <f t="shared" si="431"/>
        <v>0.62816587809629831</v>
      </c>
      <c r="H2811" s="4">
        <f t="shared" si="432"/>
        <v>0.62816587809629831</v>
      </c>
      <c r="I2811" s="4">
        <f t="shared" si="433"/>
        <v>0.6</v>
      </c>
      <c r="J2811">
        <f t="shared" si="435"/>
        <v>1</v>
      </c>
      <c r="K2811" t="str">
        <f>train!T2811</f>
        <v>no</v>
      </c>
      <c r="L2811">
        <f t="shared" si="436"/>
        <v>1.128143884114172</v>
      </c>
      <c r="M2811">
        <f t="shared" si="437"/>
        <v>1.2404789421124389</v>
      </c>
      <c r="N2811">
        <f t="shared" si="438"/>
        <v>1.2404789421124389</v>
      </c>
      <c r="O2811">
        <f t="shared" si="439"/>
        <v>1.2404789421124389</v>
      </c>
    </row>
    <row r="2812" spans="1:15">
      <c r="A2812">
        <f t="shared" si="434"/>
        <v>2811</v>
      </c>
      <c r="B2812">
        <f>train!G2812</f>
        <v>190.4</v>
      </c>
      <c r="C2812">
        <f>train!J2812</f>
        <v>92</v>
      </c>
      <c r="D2812">
        <f>train!M2812</f>
        <v>224.8</v>
      </c>
      <c r="E2812">
        <f>train!P2812</f>
        <v>13.6</v>
      </c>
      <c r="F2812" s="4">
        <f t="shared" si="430"/>
        <v>0.54167852062588906</v>
      </c>
      <c r="G2812" s="4">
        <f t="shared" si="431"/>
        <v>0.25605343723907598</v>
      </c>
      <c r="H2812" s="4">
        <f t="shared" si="432"/>
        <v>0.25605343723907598</v>
      </c>
      <c r="I2812" s="4">
        <f t="shared" si="433"/>
        <v>0.67999999999999994</v>
      </c>
      <c r="J2812">
        <f t="shared" si="435"/>
        <v>2</v>
      </c>
      <c r="K2812" t="str">
        <f>train!T2812</f>
        <v>no</v>
      </c>
      <c r="L2812">
        <f t="shared" si="436"/>
        <v>1.128143884114172</v>
      </c>
      <c r="M2812">
        <f t="shared" si="437"/>
        <v>0.94177616510046724</v>
      </c>
      <c r="N2812">
        <f t="shared" si="438"/>
        <v>0.94177616510046724</v>
      </c>
      <c r="O2812">
        <f t="shared" si="439"/>
        <v>0.94177616510046724</v>
      </c>
    </row>
    <row r="2813" spans="1:15">
      <c r="A2813">
        <f t="shared" si="434"/>
        <v>2812</v>
      </c>
      <c r="B2813">
        <f>train!G2813</f>
        <v>147.69999999999999</v>
      </c>
      <c r="C2813">
        <f>train!J2813</f>
        <v>283.3</v>
      </c>
      <c r="D2813">
        <f>train!M2813</f>
        <v>188.3</v>
      </c>
      <c r="E2813">
        <f>train!P2813</f>
        <v>6.9</v>
      </c>
      <c r="F2813" s="4">
        <f t="shared" si="430"/>
        <v>0.42019914651493595</v>
      </c>
      <c r="G2813" s="4">
        <f t="shared" si="431"/>
        <v>0.78847759532424155</v>
      </c>
      <c r="H2813" s="4">
        <f t="shared" si="432"/>
        <v>0.78847759532424155</v>
      </c>
      <c r="I2813" s="4">
        <f t="shared" si="433"/>
        <v>0.34500000000000003</v>
      </c>
      <c r="J2813">
        <f t="shared" si="435"/>
        <v>1</v>
      </c>
      <c r="K2813" t="str">
        <f>train!T2813</f>
        <v>no</v>
      </c>
      <c r="L2813">
        <f t="shared" si="436"/>
        <v>1.128143884114172</v>
      </c>
      <c r="M2813">
        <f t="shared" si="437"/>
        <v>1.2405588093228299</v>
      </c>
      <c r="N2813">
        <f t="shared" si="438"/>
        <v>1.2405588093228299</v>
      </c>
      <c r="O2813">
        <f t="shared" si="439"/>
        <v>1.2405588093228299</v>
      </c>
    </row>
    <row r="2814" spans="1:15">
      <c r="A2814">
        <f t="shared" si="434"/>
        <v>2813</v>
      </c>
      <c r="B2814">
        <f>train!G2814</f>
        <v>229.9</v>
      </c>
      <c r="C2814">
        <f>train!J2814</f>
        <v>144.4</v>
      </c>
      <c r="D2814">
        <f>train!M2814</f>
        <v>262.39999999999998</v>
      </c>
      <c r="E2814">
        <f>train!P2814</f>
        <v>14.2</v>
      </c>
      <c r="F2814" s="4">
        <f t="shared" si="430"/>
        <v>0.65405405405405403</v>
      </c>
      <c r="G2814" s="4">
        <f t="shared" si="431"/>
        <v>0.40189256888394098</v>
      </c>
      <c r="H2814" s="4">
        <f t="shared" si="432"/>
        <v>0.40189256888394098</v>
      </c>
      <c r="I2814" s="4">
        <f t="shared" si="433"/>
        <v>0.71</v>
      </c>
      <c r="J2814">
        <f t="shared" si="435"/>
        <v>2</v>
      </c>
      <c r="K2814" t="str">
        <f>train!T2814</f>
        <v>no</v>
      </c>
      <c r="L2814">
        <f t="shared" si="436"/>
        <v>1.128143884114172</v>
      </c>
      <c r="M2814">
        <f t="shared" si="437"/>
        <v>1.1202330023137195</v>
      </c>
      <c r="N2814">
        <f t="shared" si="438"/>
        <v>1.1202330023137195</v>
      </c>
      <c r="O2814">
        <f t="shared" si="439"/>
        <v>1.1202330023137195</v>
      </c>
    </row>
    <row r="2815" spans="1:15">
      <c r="A2815">
        <f t="shared" si="434"/>
        <v>2814</v>
      </c>
      <c r="B2815">
        <f>train!G2815</f>
        <v>102.8</v>
      </c>
      <c r="C2815">
        <f>train!J2815</f>
        <v>143.69999999999999</v>
      </c>
      <c r="D2815">
        <f>train!M2815</f>
        <v>191.4</v>
      </c>
      <c r="E2815">
        <f>train!P2815</f>
        <v>10</v>
      </c>
      <c r="F2815" s="4">
        <f t="shared" si="430"/>
        <v>0.29246088193456615</v>
      </c>
      <c r="G2815" s="4">
        <f t="shared" si="431"/>
        <v>0.39994433620929581</v>
      </c>
      <c r="H2815" s="4">
        <f t="shared" si="432"/>
        <v>0.39994433620929581</v>
      </c>
      <c r="I2815" s="4">
        <f t="shared" si="433"/>
        <v>0.5</v>
      </c>
      <c r="J2815">
        <f t="shared" si="435"/>
        <v>2</v>
      </c>
      <c r="K2815" t="str">
        <f>train!T2815</f>
        <v>no</v>
      </c>
      <c r="L2815">
        <f t="shared" si="436"/>
        <v>1.128143884114172</v>
      </c>
      <c r="M2815">
        <f t="shared" si="437"/>
        <v>0.8095951528966393</v>
      </c>
      <c r="N2815">
        <f t="shared" si="438"/>
        <v>0.8095951528966393</v>
      </c>
      <c r="O2815">
        <f t="shared" si="439"/>
        <v>0.8095951528966393</v>
      </c>
    </row>
    <row r="2816" spans="1:15">
      <c r="A2816">
        <f t="shared" si="434"/>
        <v>2815</v>
      </c>
      <c r="B2816">
        <f>train!G2816</f>
        <v>178.7</v>
      </c>
      <c r="C2816">
        <f>train!J2816</f>
        <v>233.7</v>
      </c>
      <c r="D2816">
        <f>train!M2816</f>
        <v>131.9</v>
      </c>
      <c r="E2816">
        <f>train!P2816</f>
        <v>9.1</v>
      </c>
      <c r="F2816" s="4">
        <f t="shared" si="430"/>
        <v>0.50839260312944523</v>
      </c>
      <c r="G2816" s="4">
        <f t="shared" si="431"/>
        <v>0.65043139437795705</v>
      </c>
      <c r="H2816" s="4">
        <f t="shared" si="432"/>
        <v>0.65043139437795705</v>
      </c>
      <c r="I2816" s="4">
        <f t="shared" si="433"/>
        <v>0.45499999999999996</v>
      </c>
      <c r="J2816">
        <f t="shared" si="435"/>
        <v>1</v>
      </c>
      <c r="K2816" t="str">
        <f>train!T2816</f>
        <v>no</v>
      </c>
      <c r="L2816">
        <f t="shared" si="436"/>
        <v>1.128143884114172</v>
      </c>
      <c r="M2816">
        <f t="shared" si="437"/>
        <v>1.1452554459602629</v>
      </c>
      <c r="N2816">
        <f t="shared" si="438"/>
        <v>1.1452554459602629</v>
      </c>
      <c r="O2816">
        <f t="shared" si="439"/>
        <v>1.1452554459602629</v>
      </c>
    </row>
    <row r="2817" spans="1:15">
      <c r="A2817">
        <f t="shared" si="434"/>
        <v>2816</v>
      </c>
      <c r="B2817">
        <f>train!G2817</f>
        <v>148.5</v>
      </c>
      <c r="C2817">
        <f>train!J2817</f>
        <v>114.5</v>
      </c>
      <c r="D2817">
        <f>train!M2817</f>
        <v>178.3</v>
      </c>
      <c r="E2817">
        <f>train!P2817</f>
        <v>6.5</v>
      </c>
      <c r="F2817" s="4">
        <f t="shared" si="430"/>
        <v>0.42247510668563298</v>
      </c>
      <c r="G2817" s="4">
        <f t="shared" si="431"/>
        <v>0.31867520178124131</v>
      </c>
      <c r="H2817" s="4">
        <f t="shared" si="432"/>
        <v>0.31867520178124131</v>
      </c>
      <c r="I2817" s="4">
        <f t="shared" si="433"/>
        <v>0.32500000000000001</v>
      </c>
      <c r="J2817">
        <f t="shared" si="435"/>
        <v>2</v>
      </c>
      <c r="K2817" t="str">
        <f>train!T2817</f>
        <v>no</v>
      </c>
      <c r="L2817">
        <f t="shared" si="436"/>
        <v>1.128143884114172</v>
      </c>
      <c r="M2817">
        <f t="shared" si="437"/>
        <v>0.69801001728461376</v>
      </c>
      <c r="N2817">
        <f t="shared" si="438"/>
        <v>0.69801001728461376</v>
      </c>
      <c r="O2817">
        <f t="shared" si="439"/>
        <v>0.69801001728461376</v>
      </c>
    </row>
    <row r="2818" spans="1:15">
      <c r="A2818">
        <f t="shared" si="434"/>
        <v>2817</v>
      </c>
      <c r="B2818">
        <f>train!G2818</f>
        <v>164.1</v>
      </c>
      <c r="C2818">
        <f>train!J2818</f>
        <v>219.1</v>
      </c>
      <c r="D2818">
        <f>train!M2818</f>
        <v>220.3</v>
      </c>
      <c r="E2818">
        <f>train!P2818</f>
        <v>12.3</v>
      </c>
      <c r="F2818" s="4">
        <f t="shared" ref="F2818:F2881" si="440">(B2818-$W$3)/($W$2-$W$3)</f>
        <v>0.46685633001422472</v>
      </c>
      <c r="G2818" s="4">
        <f t="shared" ref="G2818:G2881" si="441">(C2818-$W$5)/($W$4-$W$5)</f>
        <v>0.6097968271639298</v>
      </c>
      <c r="H2818" s="4">
        <f t="shared" ref="H2818:H2881" si="442">(C2818-$W$5)/($W$4-$W$5)</f>
        <v>0.6097968271639298</v>
      </c>
      <c r="I2818" s="4">
        <f t="shared" ref="I2818:I2881" si="443">(E2818-$W$9)/($W$8-$W$9)</f>
        <v>0.61499999999999999</v>
      </c>
      <c r="J2818">
        <f t="shared" si="435"/>
        <v>1</v>
      </c>
      <c r="K2818" t="str">
        <f>train!T2818</f>
        <v>no</v>
      </c>
      <c r="L2818">
        <f t="shared" si="436"/>
        <v>1.128143884114172</v>
      </c>
      <c r="M2818">
        <f t="shared" si="437"/>
        <v>1.1575336598616655</v>
      </c>
      <c r="N2818">
        <f t="shared" si="438"/>
        <v>1.1575336598616655</v>
      </c>
      <c r="O2818">
        <f t="shared" si="439"/>
        <v>1.1575336598616655</v>
      </c>
    </row>
    <row r="2819" spans="1:15">
      <c r="A2819">
        <f t="shared" ref="A2819:A2882" si="444">ROW()-1</f>
        <v>2818</v>
      </c>
      <c r="B2819">
        <f>train!G2819</f>
        <v>197.2</v>
      </c>
      <c r="C2819">
        <f>train!J2819</f>
        <v>188.5</v>
      </c>
      <c r="D2819">
        <f>train!M2819</f>
        <v>211.1</v>
      </c>
      <c r="E2819">
        <f>train!P2819</f>
        <v>7.8</v>
      </c>
      <c r="F2819" s="4">
        <f t="shared" si="440"/>
        <v>0.56102418207681359</v>
      </c>
      <c r="G2819" s="4">
        <f t="shared" si="441"/>
        <v>0.52463122738658496</v>
      </c>
      <c r="H2819" s="4">
        <f t="shared" si="442"/>
        <v>0.52463122738658496</v>
      </c>
      <c r="I2819" s="4">
        <f t="shared" si="443"/>
        <v>0.39</v>
      </c>
      <c r="J2819">
        <f t="shared" ref="J2819:J2882" si="445">MATCH(MIN(L2819:O2819),L2819:O2819,0)</f>
        <v>2</v>
      </c>
      <c r="K2819" t="str">
        <f>train!T2819</f>
        <v>no</v>
      </c>
      <c r="L2819">
        <f t="shared" ref="L2819:L2882" si="446">SQRT(($F$2-$Z$3)^2+($G$2-$AA$3)^2+($H$2-$AB$3)^2+($I$2-$AC$3)^2)</f>
        <v>1.128143884114172</v>
      </c>
      <c r="M2819">
        <f t="shared" ref="M2819:M2882" si="447">SQRT((F2819-$Z$4)^2+(G2819-$AA$4)^2+(H2819-$AB$4)^2+(I2819-$AC$4)^2)</f>
        <v>1.0086247976196436</v>
      </c>
      <c r="N2819">
        <f t="shared" ref="N2819:N2882" si="448">SQRT((F2819-$Z$5)^2+(G2819-$AA$5)^2+(H2819-$AB$5)^2+(I2819-$AC$5)^2)</f>
        <v>1.0086247976196436</v>
      </c>
      <c r="O2819">
        <f t="shared" ref="O2819:O2882" si="449">SQRT((F2819-$Z$6)^2+(G2819-$AA$6)^2+(H2819-$AB$6)^2+(I2819-$AC$6)^2)</f>
        <v>1.0086247976196436</v>
      </c>
    </row>
    <row r="2820" spans="1:15">
      <c r="A2820">
        <f t="shared" si="444"/>
        <v>2819</v>
      </c>
      <c r="B2820">
        <f>train!G2820</f>
        <v>140</v>
      </c>
      <c r="C2820">
        <f>train!J2820</f>
        <v>196.4</v>
      </c>
      <c r="D2820">
        <f>train!M2820</f>
        <v>120.1</v>
      </c>
      <c r="E2820">
        <f>train!P2820</f>
        <v>9.6999999999999993</v>
      </c>
      <c r="F2820" s="4">
        <f t="shared" si="440"/>
        <v>0.39829302987197723</v>
      </c>
      <c r="G2820" s="4">
        <f t="shared" si="441"/>
        <v>0.54661842471472311</v>
      </c>
      <c r="H2820" s="4">
        <f t="shared" si="442"/>
        <v>0.54661842471472311</v>
      </c>
      <c r="I2820" s="4">
        <f t="shared" si="443"/>
        <v>0.48499999999999999</v>
      </c>
      <c r="J2820">
        <f t="shared" si="445"/>
        <v>2</v>
      </c>
      <c r="K2820" t="str">
        <f>train!T2820</f>
        <v>yes</v>
      </c>
      <c r="L2820">
        <f t="shared" si="446"/>
        <v>1.128143884114172</v>
      </c>
      <c r="M2820">
        <f t="shared" si="447"/>
        <v>0.99571368481095535</v>
      </c>
      <c r="N2820">
        <f t="shared" si="448"/>
        <v>0.99571368481095535</v>
      </c>
      <c r="O2820">
        <f t="shared" si="449"/>
        <v>0.99571368481095535</v>
      </c>
    </row>
    <row r="2821" spans="1:15">
      <c r="A2821">
        <f t="shared" si="444"/>
        <v>2820</v>
      </c>
      <c r="B2821">
        <f>train!G2821</f>
        <v>193.9</v>
      </c>
      <c r="C2821">
        <f>train!J2821</f>
        <v>85</v>
      </c>
      <c r="D2821">
        <f>train!M2821</f>
        <v>210.1</v>
      </c>
      <c r="E2821">
        <f>train!P2821</f>
        <v>13.2</v>
      </c>
      <c r="F2821" s="4">
        <f t="shared" si="440"/>
        <v>0.55163584637268848</v>
      </c>
      <c r="G2821" s="4">
        <f t="shared" si="441"/>
        <v>0.23657111049262455</v>
      </c>
      <c r="H2821" s="4">
        <f t="shared" si="442"/>
        <v>0.23657111049262455</v>
      </c>
      <c r="I2821" s="4">
        <f t="shared" si="443"/>
        <v>0.65999999999999992</v>
      </c>
      <c r="J2821">
        <f t="shared" si="445"/>
        <v>2</v>
      </c>
      <c r="K2821" t="str">
        <f>train!T2821</f>
        <v>no</v>
      </c>
      <c r="L2821">
        <f t="shared" si="446"/>
        <v>1.128143884114172</v>
      </c>
      <c r="M2821">
        <f t="shared" si="447"/>
        <v>0.92294847507471367</v>
      </c>
      <c r="N2821">
        <f t="shared" si="448"/>
        <v>0.92294847507471367</v>
      </c>
      <c r="O2821">
        <f t="shared" si="449"/>
        <v>0.92294847507471367</v>
      </c>
    </row>
    <row r="2822" spans="1:15">
      <c r="A2822">
        <f t="shared" si="444"/>
        <v>2821</v>
      </c>
      <c r="B2822">
        <f>train!G2822</f>
        <v>321.10000000000002</v>
      </c>
      <c r="C2822">
        <f>train!J2822</f>
        <v>265.5</v>
      </c>
      <c r="D2822">
        <f>train!M2822</f>
        <v>180.5</v>
      </c>
      <c r="E2822">
        <f>train!P2822</f>
        <v>11.5</v>
      </c>
      <c r="F2822" s="4">
        <f t="shared" si="440"/>
        <v>0.91351351351351362</v>
      </c>
      <c r="G2822" s="4">
        <f t="shared" si="441"/>
        <v>0.73893682159755081</v>
      </c>
      <c r="H2822" s="4">
        <f t="shared" si="442"/>
        <v>0.73893682159755081</v>
      </c>
      <c r="I2822" s="4">
        <f t="shared" si="443"/>
        <v>0.57499999999999996</v>
      </c>
      <c r="J2822">
        <f t="shared" si="445"/>
        <v>1</v>
      </c>
      <c r="K2822" t="str">
        <f>train!T2822</f>
        <v>yes</v>
      </c>
      <c r="L2822">
        <f t="shared" si="446"/>
        <v>1.128143884114172</v>
      </c>
      <c r="M2822">
        <f t="shared" si="447"/>
        <v>1.5023938205401357</v>
      </c>
      <c r="N2822">
        <f t="shared" si="448"/>
        <v>1.5023938205401357</v>
      </c>
      <c r="O2822">
        <f t="shared" si="449"/>
        <v>1.5023938205401357</v>
      </c>
    </row>
    <row r="2823" spans="1:15">
      <c r="A2823">
        <f t="shared" si="444"/>
        <v>2822</v>
      </c>
      <c r="B2823">
        <f>train!G2823</f>
        <v>118.4</v>
      </c>
      <c r="C2823">
        <f>train!J2823</f>
        <v>249.3</v>
      </c>
      <c r="D2823">
        <f>train!M2823</f>
        <v>227</v>
      </c>
      <c r="E2823">
        <f>train!P2823</f>
        <v>13.6</v>
      </c>
      <c r="F2823" s="4">
        <f t="shared" si="440"/>
        <v>0.33684210526315789</v>
      </c>
      <c r="G2823" s="4">
        <f t="shared" si="441"/>
        <v>0.69384915112719181</v>
      </c>
      <c r="H2823" s="4">
        <f t="shared" si="442"/>
        <v>0.69384915112719181</v>
      </c>
      <c r="I2823" s="4">
        <f t="shared" si="443"/>
        <v>0.67999999999999994</v>
      </c>
      <c r="J2823">
        <f t="shared" si="445"/>
        <v>1</v>
      </c>
      <c r="K2823" t="str">
        <f>train!T2823</f>
        <v>yes</v>
      </c>
      <c r="L2823">
        <f t="shared" si="446"/>
        <v>1.128143884114172</v>
      </c>
      <c r="M2823">
        <f t="shared" si="447"/>
        <v>1.2404498752138136</v>
      </c>
      <c r="N2823">
        <f t="shared" si="448"/>
        <v>1.2404498752138136</v>
      </c>
      <c r="O2823">
        <f t="shared" si="449"/>
        <v>1.2404498752138136</v>
      </c>
    </row>
    <row r="2824" spans="1:15">
      <c r="A2824">
        <f t="shared" si="444"/>
        <v>2823</v>
      </c>
      <c r="B2824">
        <f>train!G2824</f>
        <v>169.8</v>
      </c>
      <c r="C2824">
        <f>train!J2824</f>
        <v>197.7</v>
      </c>
      <c r="D2824">
        <f>train!M2824</f>
        <v>193.7</v>
      </c>
      <c r="E2824">
        <f>train!P2824</f>
        <v>11.6</v>
      </c>
      <c r="F2824" s="4">
        <f t="shared" si="440"/>
        <v>0.48307254623044099</v>
      </c>
      <c r="G2824" s="4">
        <f t="shared" si="441"/>
        <v>0.55023657111049262</v>
      </c>
      <c r="H2824" s="4">
        <f t="shared" si="442"/>
        <v>0.55023657111049262</v>
      </c>
      <c r="I2824" s="4">
        <f t="shared" si="443"/>
        <v>0.57999999999999996</v>
      </c>
      <c r="J2824">
        <f t="shared" si="445"/>
        <v>2</v>
      </c>
      <c r="K2824" t="str">
        <f>train!T2824</f>
        <v>no</v>
      </c>
      <c r="L2824">
        <f t="shared" si="446"/>
        <v>1.128143884114172</v>
      </c>
      <c r="M2824">
        <f t="shared" si="447"/>
        <v>1.0841031562062837</v>
      </c>
      <c r="N2824">
        <f t="shared" si="448"/>
        <v>1.0841031562062837</v>
      </c>
      <c r="O2824">
        <f t="shared" si="449"/>
        <v>1.0841031562062837</v>
      </c>
    </row>
    <row r="2825" spans="1:15">
      <c r="A2825">
        <f t="shared" si="444"/>
        <v>2824</v>
      </c>
      <c r="B2825">
        <f>train!G2825</f>
        <v>193.4</v>
      </c>
      <c r="C2825">
        <f>train!J2825</f>
        <v>116.9</v>
      </c>
      <c r="D2825">
        <f>train!M2825</f>
        <v>243.3</v>
      </c>
      <c r="E2825">
        <f>train!P2825</f>
        <v>9.3000000000000007</v>
      </c>
      <c r="F2825" s="4">
        <f t="shared" si="440"/>
        <v>0.55021337126600289</v>
      </c>
      <c r="G2825" s="4">
        <f t="shared" si="441"/>
        <v>0.32535485666573893</v>
      </c>
      <c r="H2825" s="4">
        <f t="shared" si="442"/>
        <v>0.32535485666573893</v>
      </c>
      <c r="I2825" s="4">
        <f t="shared" si="443"/>
        <v>0.46500000000000002</v>
      </c>
      <c r="J2825">
        <f t="shared" si="445"/>
        <v>2</v>
      </c>
      <c r="K2825" t="str">
        <f>train!T2825</f>
        <v>no</v>
      </c>
      <c r="L2825">
        <f t="shared" si="446"/>
        <v>1.128143884114172</v>
      </c>
      <c r="M2825">
        <f t="shared" si="447"/>
        <v>0.85479314423541519</v>
      </c>
      <c r="N2825">
        <f t="shared" si="448"/>
        <v>0.85479314423541519</v>
      </c>
      <c r="O2825">
        <f t="shared" si="449"/>
        <v>0.85479314423541519</v>
      </c>
    </row>
    <row r="2826" spans="1:15">
      <c r="A2826">
        <f t="shared" si="444"/>
        <v>2825</v>
      </c>
      <c r="B2826">
        <f>train!G2826</f>
        <v>106.6</v>
      </c>
      <c r="C2826">
        <f>train!J2826</f>
        <v>284.8</v>
      </c>
      <c r="D2826">
        <f>train!M2826</f>
        <v>178.9</v>
      </c>
      <c r="E2826">
        <f>train!P2826</f>
        <v>14.9</v>
      </c>
      <c r="F2826" s="4">
        <f t="shared" si="440"/>
        <v>0.30327169274537696</v>
      </c>
      <c r="G2826" s="4">
        <f t="shared" si="441"/>
        <v>0.79265237962705259</v>
      </c>
      <c r="H2826" s="4">
        <f t="shared" si="442"/>
        <v>0.79265237962705259</v>
      </c>
      <c r="I2826" s="4">
        <f t="shared" si="443"/>
        <v>0.745</v>
      </c>
      <c r="J2826">
        <f t="shared" si="445"/>
        <v>1</v>
      </c>
      <c r="K2826" t="str">
        <f>train!T2826</f>
        <v>no</v>
      </c>
      <c r="L2826">
        <f t="shared" si="446"/>
        <v>1.128143884114172</v>
      </c>
      <c r="M2826">
        <f t="shared" si="447"/>
        <v>1.3797080522623271</v>
      </c>
      <c r="N2826">
        <f t="shared" si="448"/>
        <v>1.3797080522623271</v>
      </c>
      <c r="O2826">
        <f t="shared" si="449"/>
        <v>1.3797080522623271</v>
      </c>
    </row>
    <row r="2827" spans="1:15">
      <c r="A2827">
        <f t="shared" si="444"/>
        <v>2826</v>
      </c>
      <c r="B2827">
        <f>train!G2827</f>
        <v>134.69999999999999</v>
      </c>
      <c r="C2827">
        <f>train!J2827</f>
        <v>189.7</v>
      </c>
      <c r="D2827">
        <f>train!M2827</f>
        <v>221.4</v>
      </c>
      <c r="E2827">
        <f>train!P2827</f>
        <v>11.8</v>
      </c>
      <c r="F2827" s="4">
        <f t="shared" si="440"/>
        <v>0.38321479374110951</v>
      </c>
      <c r="G2827" s="4">
        <f t="shared" si="441"/>
        <v>0.52797105482883377</v>
      </c>
      <c r="H2827" s="4">
        <f t="shared" si="442"/>
        <v>0.52797105482883377</v>
      </c>
      <c r="I2827" s="4">
        <f t="shared" si="443"/>
        <v>0.59000000000000008</v>
      </c>
      <c r="J2827">
        <f t="shared" si="445"/>
        <v>2</v>
      </c>
      <c r="K2827" t="str">
        <f>train!T2827</f>
        <v>no</v>
      </c>
      <c r="L2827">
        <f t="shared" si="446"/>
        <v>1.128143884114172</v>
      </c>
      <c r="M2827">
        <f t="shared" si="447"/>
        <v>1.0258949496006811</v>
      </c>
      <c r="N2827">
        <f t="shared" si="448"/>
        <v>1.0258949496006811</v>
      </c>
      <c r="O2827">
        <f t="shared" si="449"/>
        <v>1.0258949496006811</v>
      </c>
    </row>
    <row r="2828" spans="1:15">
      <c r="A2828">
        <f t="shared" si="444"/>
        <v>2827</v>
      </c>
      <c r="B2828">
        <f>train!G2828</f>
        <v>156.19999999999999</v>
      </c>
      <c r="C2828">
        <f>train!J2828</f>
        <v>215.5</v>
      </c>
      <c r="D2828">
        <f>train!M2828</f>
        <v>279.10000000000002</v>
      </c>
      <c r="E2828">
        <f>train!P2828</f>
        <v>9.9</v>
      </c>
      <c r="F2828" s="4">
        <f t="shared" si="440"/>
        <v>0.4443812233285917</v>
      </c>
      <c r="G2828" s="4">
        <f t="shared" si="441"/>
        <v>0.59977734483718337</v>
      </c>
      <c r="H2828" s="4">
        <f t="shared" si="442"/>
        <v>0.59977734483718337</v>
      </c>
      <c r="I2828" s="4">
        <f t="shared" si="443"/>
        <v>0.495</v>
      </c>
      <c r="J2828">
        <f t="shared" si="445"/>
        <v>2</v>
      </c>
      <c r="K2828" t="str">
        <f>train!T2828</f>
        <v>no</v>
      </c>
      <c r="L2828">
        <f t="shared" si="446"/>
        <v>1.128143884114172</v>
      </c>
      <c r="M2828">
        <f t="shared" si="447"/>
        <v>1.0779449885810031</v>
      </c>
      <c r="N2828">
        <f t="shared" si="448"/>
        <v>1.0779449885810031</v>
      </c>
      <c r="O2828">
        <f t="shared" si="449"/>
        <v>1.0779449885810031</v>
      </c>
    </row>
    <row r="2829" spans="1:15">
      <c r="A2829">
        <f t="shared" si="444"/>
        <v>2828</v>
      </c>
      <c r="B2829">
        <f>train!G2829</f>
        <v>231.1</v>
      </c>
      <c r="C2829">
        <f>train!J2829</f>
        <v>153.4</v>
      </c>
      <c r="D2829">
        <f>train!M2829</f>
        <v>191.3</v>
      </c>
      <c r="E2829">
        <f>train!P2829</f>
        <v>9.6</v>
      </c>
      <c r="F2829" s="4">
        <f t="shared" si="440"/>
        <v>0.6574679943100995</v>
      </c>
      <c r="G2829" s="4">
        <f t="shared" si="441"/>
        <v>0.42694127470080712</v>
      </c>
      <c r="H2829" s="4">
        <f t="shared" si="442"/>
        <v>0.42694127470080712</v>
      </c>
      <c r="I2829" s="4">
        <f t="shared" si="443"/>
        <v>0.48</v>
      </c>
      <c r="J2829">
        <f t="shared" si="445"/>
        <v>2</v>
      </c>
      <c r="K2829" t="str">
        <f>train!T2829</f>
        <v>no</v>
      </c>
      <c r="L2829">
        <f t="shared" si="446"/>
        <v>1.128143884114172</v>
      </c>
      <c r="M2829">
        <f t="shared" si="447"/>
        <v>1.0135195447688441</v>
      </c>
      <c r="N2829">
        <f t="shared" si="448"/>
        <v>1.0135195447688441</v>
      </c>
      <c r="O2829">
        <f t="shared" si="449"/>
        <v>1.0135195447688441</v>
      </c>
    </row>
    <row r="2830" spans="1:15">
      <c r="A2830">
        <f t="shared" si="444"/>
        <v>2829</v>
      </c>
      <c r="B2830">
        <f>train!G2830</f>
        <v>180.8</v>
      </c>
      <c r="C2830">
        <f>train!J2830</f>
        <v>288.8</v>
      </c>
      <c r="D2830">
        <f>train!M2830</f>
        <v>191.9</v>
      </c>
      <c r="E2830">
        <f>train!P2830</f>
        <v>14.1</v>
      </c>
      <c r="F2830" s="4">
        <f t="shared" si="440"/>
        <v>0.51436699857752488</v>
      </c>
      <c r="G2830" s="4">
        <f t="shared" si="441"/>
        <v>0.80378513776788196</v>
      </c>
      <c r="H2830" s="4">
        <f t="shared" si="442"/>
        <v>0.80378513776788196</v>
      </c>
      <c r="I2830" s="4">
        <f t="shared" si="443"/>
        <v>0.70499999999999996</v>
      </c>
      <c r="J2830">
        <f t="shared" si="445"/>
        <v>1</v>
      </c>
      <c r="K2830" t="str">
        <f>train!T2830</f>
        <v>no</v>
      </c>
      <c r="L2830">
        <f t="shared" si="446"/>
        <v>1.128143884114172</v>
      </c>
      <c r="M2830">
        <f t="shared" si="447"/>
        <v>1.4330874029935219</v>
      </c>
      <c r="N2830">
        <f t="shared" si="448"/>
        <v>1.4330874029935219</v>
      </c>
      <c r="O2830">
        <f t="shared" si="449"/>
        <v>1.4330874029935219</v>
      </c>
    </row>
    <row r="2831" spans="1:15">
      <c r="A2831">
        <f t="shared" si="444"/>
        <v>2830</v>
      </c>
      <c r="B2831">
        <f>train!G2831</f>
        <v>213.8</v>
      </c>
      <c r="C2831">
        <f>train!J2831</f>
        <v>159.6</v>
      </c>
      <c r="D2831">
        <f>train!M2831</f>
        <v>139.19999999999999</v>
      </c>
      <c r="E2831">
        <f>train!P2831</f>
        <v>5</v>
      </c>
      <c r="F2831" s="4">
        <f t="shared" si="440"/>
        <v>0.60825035561877672</v>
      </c>
      <c r="G2831" s="4">
        <f t="shared" si="441"/>
        <v>0.44419704981909264</v>
      </c>
      <c r="H2831" s="4">
        <f t="shared" si="442"/>
        <v>0.44419704981909264</v>
      </c>
      <c r="I2831" s="4">
        <f t="shared" si="443"/>
        <v>0.25</v>
      </c>
      <c r="J2831">
        <f t="shared" si="445"/>
        <v>2</v>
      </c>
      <c r="K2831" t="str">
        <f>train!T2831</f>
        <v>no</v>
      </c>
      <c r="L2831">
        <f t="shared" si="446"/>
        <v>1.128143884114172</v>
      </c>
      <c r="M2831">
        <f t="shared" si="447"/>
        <v>0.90944517880207554</v>
      </c>
      <c r="N2831">
        <f t="shared" si="448"/>
        <v>0.90944517880207554</v>
      </c>
      <c r="O2831">
        <f t="shared" si="449"/>
        <v>0.90944517880207554</v>
      </c>
    </row>
    <row r="2832" spans="1:15">
      <c r="A2832">
        <f t="shared" si="444"/>
        <v>2831</v>
      </c>
      <c r="B2832">
        <f>train!G2832</f>
        <v>234.4</v>
      </c>
      <c r="C2832">
        <f>train!J2832</f>
        <v>265.89999999999998</v>
      </c>
      <c r="D2832">
        <f>train!M2832</f>
        <v>241.4</v>
      </c>
      <c r="E2832">
        <f>train!P2832</f>
        <v>13.7</v>
      </c>
      <c r="F2832" s="4">
        <f t="shared" si="440"/>
        <v>0.66685633001422473</v>
      </c>
      <c r="G2832" s="4">
        <f t="shared" si="441"/>
        <v>0.74005009741163363</v>
      </c>
      <c r="H2832" s="4">
        <f t="shared" si="442"/>
        <v>0.74005009741163363</v>
      </c>
      <c r="I2832" s="4">
        <f t="shared" si="443"/>
        <v>0.68499999999999994</v>
      </c>
      <c r="J2832">
        <f t="shared" si="445"/>
        <v>1</v>
      </c>
      <c r="K2832" t="str">
        <f>train!T2832</f>
        <v>no</v>
      </c>
      <c r="L2832">
        <f t="shared" si="446"/>
        <v>1.128143884114172</v>
      </c>
      <c r="M2832">
        <f t="shared" si="447"/>
        <v>1.417487445530992</v>
      </c>
      <c r="N2832">
        <f t="shared" si="448"/>
        <v>1.417487445530992</v>
      </c>
      <c r="O2832">
        <f t="shared" si="449"/>
        <v>1.417487445530992</v>
      </c>
    </row>
    <row r="2833" spans="1:15">
      <c r="A2833">
        <f t="shared" si="444"/>
        <v>2832</v>
      </c>
      <c r="B2833">
        <f>train!G2833</f>
        <v>223.6</v>
      </c>
      <c r="C2833">
        <f>train!J2833</f>
        <v>244.8</v>
      </c>
      <c r="D2833">
        <f>train!M2833</f>
        <v>94.2</v>
      </c>
      <c r="E2833">
        <f>train!P2833</f>
        <v>9.5</v>
      </c>
      <c r="F2833" s="4">
        <f t="shared" si="440"/>
        <v>0.63613086770981508</v>
      </c>
      <c r="G2833" s="4">
        <f t="shared" si="441"/>
        <v>0.68132479821875869</v>
      </c>
      <c r="H2833" s="4">
        <f t="shared" si="442"/>
        <v>0.68132479821875869</v>
      </c>
      <c r="I2833" s="4">
        <f t="shared" si="443"/>
        <v>0.47499999999999998</v>
      </c>
      <c r="J2833">
        <f t="shared" si="445"/>
        <v>1</v>
      </c>
      <c r="K2833" t="str">
        <f>train!T2833</f>
        <v>no</v>
      </c>
      <c r="L2833">
        <f t="shared" si="446"/>
        <v>1.128143884114172</v>
      </c>
      <c r="M2833">
        <f t="shared" si="447"/>
        <v>1.2484768488798288</v>
      </c>
      <c r="N2833">
        <f t="shared" si="448"/>
        <v>1.2484768488798288</v>
      </c>
      <c r="O2833">
        <f t="shared" si="449"/>
        <v>1.2484768488798288</v>
      </c>
    </row>
    <row r="2834" spans="1:15">
      <c r="A2834">
        <f t="shared" si="444"/>
        <v>2833</v>
      </c>
      <c r="B2834">
        <f>train!G2834</f>
        <v>294.7</v>
      </c>
      <c r="C2834">
        <f>train!J2834</f>
        <v>237.3</v>
      </c>
      <c r="D2834">
        <f>train!M2834</f>
        <v>300.3</v>
      </c>
      <c r="E2834">
        <f>train!P2834</f>
        <v>13.7</v>
      </c>
      <c r="F2834" s="4">
        <f t="shared" si="440"/>
        <v>0.83840682788051202</v>
      </c>
      <c r="G2834" s="4">
        <f t="shared" si="441"/>
        <v>0.66045087670470359</v>
      </c>
      <c r="H2834" s="4">
        <f t="shared" si="442"/>
        <v>0.66045087670470359</v>
      </c>
      <c r="I2834" s="4">
        <f t="shared" si="443"/>
        <v>0.68499999999999994</v>
      </c>
      <c r="J2834">
        <f t="shared" si="445"/>
        <v>1</v>
      </c>
      <c r="K2834" t="str">
        <f>train!T2834</f>
        <v>no</v>
      </c>
      <c r="L2834">
        <f t="shared" si="446"/>
        <v>1.128143884114172</v>
      </c>
      <c r="M2834">
        <f t="shared" si="447"/>
        <v>1.4298747253227067</v>
      </c>
      <c r="N2834">
        <f t="shared" si="448"/>
        <v>1.4298747253227067</v>
      </c>
      <c r="O2834">
        <f t="shared" si="449"/>
        <v>1.4298747253227067</v>
      </c>
    </row>
    <row r="2835" spans="1:15">
      <c r="A2835">
        <f t="shared" si="444"/>
        <v>2834</v>
      </c>
      <c r="B2835">
        <f>train!G2835</f>
        <v>216.8</v>
      </c>
      <c r="C2835">
        <f>train!J2835</f>
        <v>126.4</v>
      </c>
      <c r="D2835">
        <f>train!M2835</f>
        <v>220.6</v>
      </c>
      <c r="E2835">
        <f>train!P2835</f>
        <v>15.7</v>
      </c>
      <c r="F2835" s="4">
        <f t="shared" si="440"/>
        <v>0.61678520625889055</v>
      </c>
      <c r="G2835" s="4">
        <f t="shared" si="441"/>
        <v>0.35179515725020877</v>
      </c>
      <c r="H2835" s="4">
        <f t="shared" si="442"/>
        <v>0.35179515725020877</v>
      </c>
      <c r="I2835" s="4">
        <f t="shared" si="443"/>
        <v>0.78499999999999992</v>
      </c>
      <c r="J2835">
        <f t="shared" si="445"/>
        <v>2</v>
      </c>
      <c r="K2835" t="str">
        <f>train!T2835</f>
        <v>no</v>
      </c>
      <c r="L2835">
        <f t="shared" si="446"/>
        <v>1.128143884114172</v>
      </c>
      <c r="M2835">
        <f t="shared" si="447"/>
        <v>1.1154230838516928</v>
      </c>
      <c r="N2835">
        <f t="shared" si="448"/>
        <v>1.1154230838516928</v>
      </c>
      <c r="O2835">
        <f t="shared" si="449"/>
        <v>1.1154230838516928</v>
      </c>
    </row>
    <row r="2836" spans="1:15">
      <c r="A2836">
        <f t="shared" si="444"/>
        <v>2835</v>
      </c>
      <c r="B2836">
        <f>train!G2836</f>
        <v>197.4</v>
      </c>
      <c r="C2836">
        <f>train!J2836</f>
        <v>124</v>
      </c>
      <c r="D2836">
        <f>train!M2836</f>
        <v>204.5</v>
      </c>
      <c r="E2836">
        <f>train!P2836</f>
        <v>7.7</v>
      </c>
      <c r="F2836" s="4">
        <f t="shared" si="440"/>
        <v>0.56159317211948789</v>
      </c>
      <c r="G2836" s="4">
        <f t="shared" si="441"/>
        <v>0.34511550236571109</v>
      </c>
      <c r="H2836" s="4">
        <f t="shared" si="442"/>
        <v>0.34511550236571109</v>
      </c>
      <c r="I2836" s="4">
        <f t="shared" si="443"/>
        <v>0.38500000000000001</v>
      </c>
      <c r="J2836">
        <f t="shared" si="445"/>
        <v>2</v>
      </c>
      <c r="K2836" t="str">
        <f>train!T2836</f>
        <v>no</v>
      </c>
      <c r="L2836">
        <f t="shared" si="446"/>
        <v>1.128143884114172</v>
      </c>
      <c r="M2836">
        <f t="shared" si="447"/>
        <v>0.83774776091464609</v>
      </c>
      <c r="N2836">
        <f t="shared" si="448"/>
        <v>0.83774776091464609</v>
      </c>
      <c r="O2836">
        <f t="shared" si="449"/>
        <v>0.83774776091464609</v>
      </c>
    </row>
    <row r="2837" spans="1:15">
      <c r="A2837">
        <f t="shared" si="444"/>
        <v>2836</v>
      </c>
      <c r="B2837">
        <f>train!G2837</f>
        <v>226.5</v>
      </c>
      <c r="C2837">
        <f>train!J2837</f>
        <v>141.6</v>
      </c>
      <c r="D2837">
        <f>train!M2837</f>
        <v>223</v>
      </c>
      <c r="E2837">
        <f>train!P2837</f>
        <v>6.9</v>
      </c>
      <c r="F2837" s="4">
        <f t="shared" si="440"/>
        <v>0.64438122332859171</v>
      </c>
      <c r="G2837" s="4">
        <f t="shared" si="441"/>
        <v>0.39409963818536037</v>
      </c>
      <c r="H2837" s="4">
        <f t="shared" si="442"/>
        <v>0.39409963818536037</v>
      </c>
      <c r="I2837" s="4">
        <f t="shared" si="443"/>
        <v>0.34500000000000003</v>
      </c>
      <c r="J2837">
        <f t="shared" si="445"/>
        <v>2</v>
      </c>
      <c r="K2837" t="str">
        <f>train!T2837</f>
        <v>no</v>
      </c>
      <c r="L2837">
        <f t="shared" si="446"/>
        <v>1.128143884114172</v>
      </c>
      <c r="M2837">
        <f t="shared" si="447"/>
        <v>0.91917420036362874</v>
      </c>
      <c r="N2837">
        <f t="shared" si="448"/>
        <v>0.91917420036362874</v>
      </c>
      <c r="O2837">
        <f t="shared" si="449"/>
        <v>0.91917420036362874</v>
      </c>
    </row>
    <row r="2838" spans="1:15">
      <c r="A2838">
        <f t="shared" si="444"/>
        <v>2837</v>
      </c>
      <c r="B2838">
        <f>train!G2838</f>
        <v>218.9</v>
      </c>
      <c r="C2838">
        <f>train!J2838</f>
        <v>214.3</v>
      </c>
      <c r="D2838">
        <f>train!M2838</f>
        <v>260.3</v>
      </c>
      <c r="E2838">
        <f>train!P2838</f>
        <v>12.9</v>
      </c>
      <c r="F2838" s="4">
        <f t="shared" si="440"/>
        <v>0.62275960170697009</v>
      </c>
      <c r="G2838" s="4">
        <f t="shared" si="441"/>
        <v>0.59643751739493456</v>
      </c>
      <c r="H2838" s="4">
        <f t="shared" si="442"/>
        <v>0.59643751739493456</v>
      </c>
      <c r="I2838" s="4">
        <f t="shared" si="443"/>
        <v>0.64500000000000002</v>
      </c>
      <c r="J2838">
        <f t="shared" si="445"/>
        <v>1</v>
      </c>
      <c r="K2838" t="str">
        <f>train!T2838</f>
        <v>no</v>
      </c>
      <c r="L2838">
        <f t="shared" si="446"/>
        <v>1.128143884114172</v>
      </c>
      <c r="M2838">
        <f t="shared" si="447"/>
        <v>1.2309873865441068</v>
      </c>
      <c r="N2838">
        <f t="shared" si="448"/>
        <v>1.2309873865441068</v>
      </c>
      <c r="O2838">
        <f t="shared" si="449"/>
        <v>1.2309873865441068</v>
      </c>
    </row>
    <row r="2839" spans="1:15">
      <c r="A2839">
        <f t="shared" si="444"/>
        <v>2838</v>
      </c>
      <c r="B2839">
        <f>train!G2839</f>
        <v>89.1</v>
      </c>
      <c r="C2839">
        <f>train!J2839</f>
        <v>126.8</v>
      </c>
      <c r="D2839">
        <f>train!M2839</f>
        <v>190.5</v>
      </c>
      <c r="E2839">
        <f>train!P2839</f>
        <v>9.9</v>
      </c>
      <c r="F2839" s="4">
        <f t="shared" si="440"/>
        <v>0.25348506401137977</v>
      </c>
      <c r="G2839" s="4">
        <f t="shared" si="441"/>
        <v>0.35290843306429165</v>
      </c>
      <c r="H2839" s="4">
        <f t="shared" si="442"/>
        <v>0.35290843306429165</v>
      </c>
      <c r="I2839" s="4">
        <f t="shared" si="443"/>
        <v>0.495</v>
      </c>
      <c r="J2839">
        <f t="shared" si="445"/>
        <v>2</v>
      </c>
      <c r="K2839" t="str">
        <f>train!T2839</f>
        <v>no</v>
      </c>
      <c r="L2839">
        <f t="shared" si="446"/>
        <v>1.128143884114172</v>
      </c>
      <c r="M2839">
        <f t="shared" si="447"/>
        <v>0.74724052481957937</v>
      </c>
      <c r="N2839">
        <f t="shared" si="448"/>
        <v>0.74724052481957937</v>
      </c>
      <c r="O2839">
        <f t="shared" si="449"/>
        <v>0.74724052481957937</v>
      </c>
    </row>
    <row r="2840" spans="1:15">
      <c r="A2840">
        <f t="shared" si="444"/>
        <v>2839</v>
      </c>
      <c r="B2840">
        <f>train!G2840</f>
        <v>177.8</v>
      </c>
      <c r="C2840">
        <f>train!J2840</f>
        <v>147.30000000000001</v>
      </c>
      <c r="D2840">
        <f>train!M2840</f>
        <v>194.2</v>
      </c>
      <c r="E2840">
        <f>train!P2840</f>
        <v>11.9</v>
      </c>
      <c r="F2840" s="4">
        <f t="shared" si="440"/>
        <v>0.50583214793741116</v>
      </c>
      <c r="G2840" s="4">
        <f t="shared" si="441"/>
        <v>0.4099638185360423</v>
      </c>
      <c r="H2840" s="4">
        <f t="shared" si="442"/>
        <v>0.4099638185360423</v>
      </c>
      <c r="I2840" s="4">
        <f t="shared" si="443"/>
        <v>0.59499999999999997</v>
      </c>
      <c r="J2840">
        <f t="shared" si="445"/>
        <v>2</v>
      </c>
      <c r="K2840" t="str">
        <f>train!T2840</f>
        <v>no</v>
      </c>
      <c r="L2840">
        <f t="shared" si="446"/>
        <v>1.128143884114172</v>
      </c>
      <c r="M2840">
        <f t="shared" si="447"/>
        <v>0.97264167446407579</v>
      </c>
      <c r="N2840">
        <f t="shared" si="448"/>
        <v>0.97264167446407579</v>
      </c>
      <c r="O2840">
        <f t="shared" si="449"/>
        <v>0.97264167446407579</v>
      </c>
    </row>
    <row r="2841" spans="1:15">
      <c r="A2841">
        <f t="shared" si="444"/>
        <v>2840</v>
      </c>
      <c r="B2841">
        <f>train!G2841</f>
        <v>93.2</v>
      </c>
      <c r="C2841">
        <f>train!J2841</f>
        <v>197.6</v>
      </c>
      <c r="D2841">
        <f>train!M2841</f>
        <v>219.8</v>
      </c>
      <c r="E2841">
        <f>train!P2841</f>
        <v>10.5</v>
      </c>
      <c r="F2841" s="4">
        <f t="shared" si="440"/>
        <v>0.26514935988620197</v>
      </c>
      <c r="G2841" s="4">
        <f t="shared" si="441"/>
        <v>0.54995825215697181</v>
      </c>
      <c r="H2841" s="4">
        <f t="shared" si="442"/>
        <v>0.54995825215697181</v>
      </c>
      <c r="I2841" s="4">
        <f t="shared" si="443"/>
        <v>0.52500000000000002</v>
      </c>
      <c r="J2841">
        <f t="shared" si="445"/>
        <v>2</v>
      </c>
      <c r="K2841" t="str">
        <f>train!T2841</f>
        <v>no</v>
      </c>
      <c r="L2841">
        <f t="shared" si="446"/>
        <v>1.128143884114172</v>
      </c>
      <c r="M2841">
        <f t="shared" si="447"/>
        <v>0.9751088868834934</v>
      </c>
      <c r="N2841">
        <f t="shared" si="448"/>
        <v>0.9751088868834934</v>
      </c>
      <c r="O2841">
        <f t="shared" si="449"/>
        <v>0.9751088868834934</v>
      </c>
    </row>
    <row r="2842" spans="1:15">
      <c r="A2842">
        <f t="shared" si="444"/>
        <v>2841</v>
      </c>
      <c r="B2842">
        <f>train!G2842</f>
        <v>228.1</v>
      </c>
      <c r="C2842">
        <f>train!J2842</f>
        <v>156</v>
      </c>
      <c r="D2842">
        <f>train!M2842</f>
        <v>227.9</v>
      </c>
      <c r="E2842">
        <f>train!P2842</f>
        <v>10.6</v>
      </c>
      <c r="F2842" s="4">
        <f t="shared" si="440"/>
        <v>0.64893314366998578</v>
      </c>
      <c r="G2842" s="4">
        <f t="shared" si="441"/>
        <v>0.43417756749234621</v>
      </c>
      <c r="H2842" s="4">
        <f t="shared" si="442"/>
        <v>0.43417756749234621</v>
      </c>
      <c r="I2842" s="4">
        <f t="shared" si="443"/>
        <v>0.53</v>
      </c>
      <c r="J2842">
        <f t="shared" si="445"/>
        <v>2</v>
      </c>
      <c r="K2842" t="str">
        <f>train!T2842</f>
        <v>no</v>
      </c>
      <c r="L2842">
        <f t="shared" si="446"/>
        <v>1.128143884114172</v>
      </c>
      <c r="M2842">
        <f t="shared" si="447"/>
        <v>1.0387658760185339</v>
      </c>
      <c r="N2842">
        <f t="shared" si="448"/>
        <v>1.0387658760185339</v>
      </c>
      <c r="O2842">
        <f t="shared" si="449"/>
        <v>1.0387658760185339</v>
      </c>
    </row>
    <row r="2843" spans="1:15">
      <c r="A2843">
        <f t="shared" si="444"/>
        <v>2842</v>
      </c>
      <c r="B2843">
        <f>train!G2843</f>
        <v>208.1</v>
      </c>
      <c r="C2843">
        <f>train!J2843</f>
        <v>189.2</v>
      </c>
      <c r="D2843">
        <f>train!M2843</f>
        <v>279.60000000000002</v>
      </c>
      <c r="E2843">
        <f>train!P2843</f>
        <v>7.4</v>
      </c>
      <c r="F2843" s="4">
        <f t="shared" si="440"/>
        <v>0.59203413940256044</v>
      </c>
      <c r="G2843" s="4">
        <f t="shared" si="441"/>
        <v>0.52657946006123013</v>
      </c>
      <c r="H2843" s="4">
        <f t="shared" si="442"/>
        <v>0.52657946006123013</v>
      </c>
      <c r="I2843" s="4">
        <f t="shared" si="443"/>
        <v>0.37</v>
      </c>
      <c r="J2843">
        <f t="shared" si="445"/>
        <v>2</v>
      </c>
      <c r="K2843" t="str">
        <f>train!T2843</f>
        <v>no</v>
      </c>
      <c r="L2843">
        <f t="shared" si="446"/>
        <v>1.128143884114172</v>
      </c>
      <c r="M2843">
        <f t="shared" si="447"/>
        <v>1.02077239271783</v>
      </c>
      <c r="N2843">
        <f t="shared" si="448"/>
        <v>1.02077239271783</v>
      </c>
      <c r="O2843">
        <f t="shared" si="449"/>
        <v>1.02077239271783</v>
      </c>
    </row>
    <row r="2844" spans="1:15">
      <c r="A2844">
        <f t="shared" si="444"/>
        <v>2843</v>
      </c>
      <c r="B2844">
        <f>train!G2844</f>
        <v>112.8</v>
      </c>
      <c r="C2844">
        <f>train!J2844</f>
        <v>232.6</v>
      </c>
      <c r="D2844">
        <f>train!M2844</f>
        <v>194.8</v>
      </c>
      <c r="E2844">
        <f>train!P2844</f>
        <v>14.3</v>
      </c>
      <c r="F2844" s="4">
        <f t="shared" si="440"/>
        <v>0.32091038406827882</v>
      </c>
      <c r="G2844" s="4">
        <f t="shared" si="441"/>
        <v>0.64736988588922906</v>
      </c>
      <c r="H2844" s="4">
        <f t="shared" si="442"/>
        <v>0.64736988588922906</v>
      </c>
      <c r="I2844" s="4">
        <f t="shared" si="443"/>
        <v>0.71500000000000008</v>
      </c>
      <c r="J2844">
        <f t="shared" si="445"/>
        <v>1</v>
      </c>
      <c r="K2844" t="str">
        <f>train!T2844</f>
        <v>no</v>
      </c>
      <c r="L2844">
        <f t="shared" si="446"/>
        <v>1.128143884114172</v>
      </c>
      <c r="M2844">
        <f t="shared" si="447"/>
        <v>1.205148958807714</v>
      </c>
      <c r="N2844">
        <f t="shared" si="448"/>
        <v>1.205148958807714</v>
      </c>
      <c r="O2844">
        <f t="shared" si="449"/>
        <v>1.205148958807714</v>
      </c>
    </row>
    <row r="2845" spans="1:15">
      <c r="A2845">
        <f t="shared" si="444"/>
        <v>2844</v>
      </c>
      <c r="B2845">
        <f>train!G2845</f>
        <v>225.3</v>
      </c>
      <c r="C2845">
        <f>train!J2845</f>
        <v>228</v>
      </c>
      <c r="D2845">
        <f>train!M2845</f>
        <v>254.3</v>
      </c>
      <c r="E2845">
        <f>train!P2845</f>
        <v>11.7</v>
      </c>
      <c r="F2845" s="4">
        <f t="shared" si="440"/>
        <v>0.64096728307254625</v>
      </c>
      <c r="G2845" s="4">
        <f t="shared" si="441"/>
        <v>0.63456721402727523</v>
      </c>
      <c r="H2845" s="4">
        <f t="shared" si="442"/>
        <v>0.63456721402727523</v>
      </c>
      <c r="I2845" s="4">
        <f t="shared" si="443"/>
        <v>0.58499999999999996</v>
      </c>
      <c r="J2845">
        <f t="shared" si="445"/>
        <v>1</v>
      </c>
      <c r="K2845" t="str">
        <f>train!T2845</f>
        <v>no</v>
      </c>
      <c r="L2845">
        <f t="shared" si="446"/>
        <v>1.128143884114172</v>
      </c>
      <c r="M2845">
        <f t="shared" si="447"/>
        <v>1.2483649931835148</v>
      </c>
      <c r="N2845">
        <f t="shared" si="448"/>
        <v>1.2483649931835148</v>
      </c>
      <c r="O2845">
        <f t="shared" si="449"/>
        <v>1.2483649931835148</v>
      </c>
    </row>
    <row r="2846" spans="1:15">
      <c r="A2846">
        <f t="shared" si="444"/>
        <v>2845</v>
      </c>
      <c r="B2846">
        <f>train!G2846</f>
        <v>169.4</v>
      </c>
      <c r="C2846">
        <f>train!J2846</f>
        <v>240.5</v>
      </c>
      <c r="D2846">
        <f>train!M2846</f>
        <v>159.4</v>
      </c>
      <c r="E2846">
        <f>train!P2846</f>
        <v>13.9</v>
      </c>
      <c r="F2846" s="4">
        <f t="shared" si="440"/>
        <v>0.4819345661450925</v>
      </c>
      <c r="G2846" s="4">
        <f t="shared" si="441"/>
        <v>0.66935708321736709</v>
      </c>
      <c r="H2846" s="4">
        <f t="shared" si="442"/>
        <v>0.66935708321736709</v>
      </c>
      <c r="I2846" s="4">
        <f t="shared" si="443"/>
        <v>0.69500000000000006</v>
      </c>
      <c r="J2846">
        <f t="shared" si="445"/>
        <v>1</v>
      </c>
      <c r="K2846" t="str">
        <f>train!T2846</f>
        <v>no</v>
      </c>
      <c r="L2846">
        <f t="shared" si="446"/>
        <v>1.128143884114172</v>
      </c>
      <c r="M2846">
        <f t="shared" si="447"/>
        <v>1.2693950274646506</v>
      </c>
      <c r="N2846">
        <f t="shared" si="448"/>
        <v>1.2693950274646506</v>
      </c>
      <c r="O2846">
        <f t="shared" si="449"/>
        <v>1.2693950274646506</v>
      </c>
    </row>
    <row r="2847" spans="1:15">
      <c r="A2847">
        <f t="shared" si="444"/>
        <v>2846</v>
      </c>
      <c r="B2847">
        <f>train!G2847</f>
        <v>193.3</v>
      </c>
      <c r="C2847">
        <f>train!J2847</f>
        <v>208.1</v>
      </c>
      <c r="D2847">
        <f>train!M2847</f>
        <v>228.1</v>
      </c>
      <c r="E2847">
        <f>train!P2847</f>
        <v>7.1</v>
      </c>
      <c r="F2847" s="4">
        <f t="shared" si="440"/>
        <v>0.5499288762446658</v>
      </c>
      <c r="G2847" s="4">
        <f t="shared" si="441"/>
        <v>0.57918174227664898</v>
      </c>
      <c r="H2847" s="4">
        <f t="shared" si="442"/>
        <v>0.57918174227664898</v>
      </c>
      <c r="I2847" s="4">
        <f t="shared" si="443"/>
        <v>0.35499999999999998</v>
      </c>
      <c r="J2847">
        <f t="shared" si="445"/>
        <v>2</v>
      </c>
      <c r="K2847" t="str">
        <f>train!T2847</f>
        <v>no</v>
      </c>
      <c r="L2847">
        <f t="shared" si="446"/>
        <v>1.128143884114172</v>
      </c>
      <c r="M2847">
        <f t="shared" si="447"/>
        <v>1.048498807868159</v>
      </c>
      <c r="N2847">
        <f t="shared" si="448"/>
        <v>1.048498807868159</v>
      </c>
      <c r="O2847">
        <f t="shared" si="449"/>
        <v>1.048498807868159</v>
      </c>
    </row>
    <row r="2848" spans="1:15">
      <c r="A2848">
        <f t="shared" si="444"/>
        <v>2847</v>
      </c>
      <c r="B2848">
        <f>train!G2848</f>
        <v>95.6</v>
      </c>
      <c r="C2848">
        <f>train!J2848</f>
        <v>167.6</v>
      </c>
      <c r="D2848">
        <f>train!M2848</f>
        <v>177.3</v>
      </c>
      <c r="E2848">
        <f>train!P2848</f>
        <v>9.8000000000000007</v>
      </c>
      <c r="F2848" s="4">
        <f t="shared" si="440"/>
        <v>0.27197724039829302</v>
      </c>
      <c r="G2848" s="4">
        <f t="shared" si="441"/>
        <v>0.46646256610075143</v>
      </c>
      <c r="H2848" s="4">
        <f t="shared" si="442"/>
        <v>0.46646256610075143</v>
      </c>
      <c r="I2848" s="4">
        <f t="shared" si="443"/>
        <v>0.49000000000000005</v>
      </c>
      <c r="J2848">
        <f t="shared" si="445"/>
        <v>2</v>
      </c>
      <c r="K2848" t="str">
        <f>train!T2848</f>
        <v>no</v>
      </c>
      <c r="L2848">
        <f t="shared" si="446"/>
        <v>1.128143884114172</v>
      </c>
      <c r="M2848">
        <f t="shared" si="447"/>
        <v>0.86559012843335204</v>
      </c>
      <c r="N2848">
        <f t="shared" si="448"/>
        <v>0.86559012843335204</v>
      </c>
      <c r="O2848">
        <f t="shared" si="449"/>
        <v>0.86559012843335204</v>
      </c>
    </row>
    <row r="2849" spans="1:15">
      <c r="A2849">
        <f t="shared" si="444"/>
        <v>2848</v>
      </c>
      <c r="B2849">
        <f>train!G2849</f>
        <v>79.8</v>
      </c>
      <c r="C2849">
        <f>train!J2849</f>
        <v>313.60000000000002</v>
      </c>
      <c r="D2849">
        <f>train!M2849</f>
        <v>135.5</v>
      </c>
      <c r="E2849">
        <f>train!P2849</f>
        <v>9.3000000000000007</v>
      </c>
      <c r="F2849" s="4">
        <f t="shared" si="440"/>
        <v>0.22702702702702701</v>
      </c>
      <c r="G2849" s="4">
        <f t="shared" si="441"/>
        <v>0.87280823824102427</v>
      </c>
      <c r="H2849" s="4">
        <f t="shared" si="442"/>
        <v>0.87280823824102427</v>
      </c>
      <c r="I2849" s="4">
        <f t="shared" si="443"/>
        <v>0.46500000000000002</v>
      </c>
      <c r="J2849">
        <f t="shared" si="445"/>
        <v>1</v>
      </c>
      <c r="K2849" t="str">
        <f>train!T2849</f>
        <v>no</v>
      </c>
      <c r="L2849">
        <f t="shared" si="446"/>
        <v>1.128143884114172</v>
      </c>
      <c r="M2849">
        <f t="shared" si="447"/>
        <v>1.3384150000965813</v>
      </c>
      <c r="N2849">
        <f t="shared" si="448"/>
        <v>1.3384150000965813</v>
      </c>
      <c r="O2849">
        <f t="shared" si="449"/>
        <v>1.3384150000965813</v>
      </c>
    </row>
    <row r="2850" spans="1:15">
      <c r="A2850">
        <f t="shared" si="444"/>
        <v>2849</v>
      </c>
      <c r="B2850">
        <f>train!G2850</f>
        <v>229.2</v>
      </c>
      <c r="C2850">
        <f>train!J2850</f>
        <v>165.3</v>
      </c>
      <c r="D2850">
        <f>train!M2850</f>
        <v>235.1</v>
      </c>
      <c r="E2850">
        <f>train!P2850</f>
        <v>5.2</v>
      </c>
      <c r="F2850" s="4">
        <f t="shared" si="440"/>
        <v>0.65206258890469415</v>
      </c>
      <c r="G2850" s="4">
        <f t="shared" si="441"/>
        <v>0.46006123016977457</v>
      </c>
      <c r="H2850" s="4">
        <f t="shared" si="442"/>
        <v>0.46006123016977457</v>
      </c>
      <c r="I2850" s="4">
        <f t="shared" si="443"/>
        <v>0.26</v>
      </c>
      <c r="J2850">
        <f t="shared" si="445"/>
        <v>2</v>
      </c>
      <c r="K2850" t="str">
        <f>train!T2850</f>
        <v>no</v>
      </c>
      <c r="L2850">
        <f t="shared" si="446"/>
        <v>1.128143884114172</v>
      </c>
      <c r="M2850">
        <f t="shared" si="447"/>
        <v>0.95713023714630641</v>
      </c>
      <c r="N2850">
        <f t="shared" si="448"/>
        <v>0.95713023714630641</v>
      </c>
      <c r="O2850">
        <f t="shared" si="449"/>
        <v>0.95713023714630641</v>
      </c>
    </row>
    <row r="2851" spans="1:15">
      <c r="A2851">
        <f t="shared" si="444"/>
        <v>2850</v>
      </c>
      <c r="B2851">
        <f>train!G2851</f>
        <v>259.3</v>
      </c>
      <c r="C2851">
        <f>train!J2851</f>
        <v>245.6</v>
      </c>
      <c r="D2851">
        <f>train!M2851</f>
        <v>269.3</v>
      </c>
      <c r="E2851">
        <f>train!P2851</f>
        <v>9.1999999999999993</v>
      </c>
      <c r="F2851" s="4">
        <f t="shared" si="440"/>
        <v>0.73769559032716936</v>
      </c>
      <c r="G2851" s="4">
        <f t="shared" si="441"/>
        <v>0.68355134984692456</v>
      </c>
      <c r="H2851" s="4">
        <f t="shared" si="442"/>
        <v>0.68355134984692456</v>
      </c>
      <c r="I2851" s="4">
        <f t="shared" si="443"/>
        <v>0.45999999999999996</v>
      </c>
      <c r="J2851">
        <f t="shared" si="445"/>
        <v>1</v>
      </c>
      <c r="K2851" t="str">
        <f>train!T2851</f>
        <v>no</v>
      </c>
      <c r="L2851">
        <f t="shared" si="446"/>
        <v>1.128143884114172</v>
      </c>
      <c r="M2851">
        <f t="shared" si="447"/>
        <v>1.3001075646819598</v>
      </c>
      <c r="N2851">
        <f t="shared" si="448"/>
        <v>1.3001075646819598</v>
      </c>
      <c r="O2851">
        <f t="shared" si="449"/>
        <v>1.3001075646819598</v>
      </c>
    </row>
    <row r="2852" spans="1:15">
      <c r="A2852">
        <f t="shared" si="444"/>
        <v>2851</v>
      </c>
      <c r="B2852">
        <f>train!G2852</f>
        <v>212.6</v>
      </c>
      <c r="C2852">
        <f>train!J2852</f>
        <v>172.7</v>
      </c>
      <c r="D2852">
        <f>train!M2852</f>
        <v>186.3</v>
      </c>
      <c r="E2852">
        <f>train!P2852</f>
        <v>10.1</v>
      </c>
      <c r="F2852" s="4">
        <f t="shared" si="440"/>
        <v>0.60483641536273114</v>
      </c>
      <c r="G2852" s="4">
        <f t="shared" si="441"/>
        <v>0.4806568327303089</v>
      </c>
      <c r="H2852" s="4">
        <f t="shared" si="442"/>
        <v>0.4806568327303089</v>
      </c>
      <c r="I2852" s="4">
        <f t="shared" si="443"/>
        <v>0.505</v>
      </c>
      <c r="J2852">
        <f t="shared" si="445"/>
        <v>2</v>
      </c>
      <c r="K2852" t="str">
        <f>train!T2852</f>
        <v>no</v>
      </c>
      <c r="L2852">
        <f t="shared" si="446"/>
        <v>1.128143884114172</v>
      </c>
      <c r="M2852">
        <f t="shared" si="447"/>
        <v>1.0406315731561784</v>
      </c>
      <c r="N2852">
        <f t="shared" si="448"/>
        <v>1.0406315731561784</v>
      </c>
      <c r="O2852">
        <f t="shared" si="449"/>
        <v>1.0406315731561784</v>
      </c>
    </row>
    <row r="2853" spans="1:15">
      <c r="A2853">
        <f t="shared" si="444"/>
        <v>2852</v>
      </c>
      <c r="B2853">
        <f>train!G2853</f>
        <v>101</v>
      </c>
      <c r="C2853">
        <f>train!J2853</f>
        <v>240</v>
      </c>
      <c r="D2853">
        <f>train!M2853</f>
        <v>333.5</v>
      </c>
      <c r="E2853">
        <f>train!P2853</f>
        <v>11.1</v>
      </c>
      <c r="F2853" s="4">
        <f t="shared" si="440"/>
        <v>0.28733997155049784</v>
      </c>
      <c r="G2853" s="4">
        <f t="shared" si="441"/>
        <v>0.66796548844976344</v>
      </c>
      <c r="H2853" s="4">
        <f t="shared" si="442"/>
        <v>0.66796548844976344</v>
      </c>
      <c r="I2853" s="4">
        <f t="shared" si="443"/>
        <v>0.55499999999999994</v>
      </c>
      <c r="J2853">
        <f t="shared" si="445"/>
        <v>1</v>
      </c>
      <c r="K2853" t="str">
        <f>train!T2853</f>
        <v>no</v>
      </c>
      <c r="L2853">
        <f t="shared" si="446"/>
        <v>1.128143884114172</v>
      </c>
      <c r="M2853">
        <f t="shared" si="447"/>
        <v>1.1326716411963809</v>
      </c>
      <c r="N2853">
        <f t="shared" si="448"/>
        <v>1.1326716411963809</v>
      </c>
      <c r="O2853">
        <f t="shared" si="449"/>
        <v>1.1326716411963809</v>
      </c>
    </row>
    <row r="2854" spans="1:15">
      <c r="A2854">
        <f t="shared" si="444"/>
        <v>2853</v>
      </c>
      <c r="B2854">
        <f>train!G2854</f>
        <v>140.1</v>
      </c>
      <c r="C2854">
        <f>train!J2854</f>
        <v>157.9</v>
      </c>
      <c r="D2854">
        <f>train!M2854</f>
        <v>249.4</v>
      </c>
      <c r="E2854">
        <f>train!P2854</f>
        <v>10.1</v>
      </c>
      <c r="F2854" s="4">
        <f t="shared" si="440"/>
        <v>0.39857752489331433</v>
      </c>
      <c r="G2854" s="4">
        <f t="shared" si="441"/>
        <v>0.43946562760924018</v>
      </c>
      <c r="H2854" s="4">
        <f t="shared" si="442"/>
        <v>0.43946562760924018</v>
      </c>
      <c r="I2854" s="4">
        <f t="shared" si="443"/>
        <v>0.505</v>
      </c>
      <c r="J2854">
        <f t="shared" si="445"/>
        <v>2</v>
      </c>
      <c r="K2854" t="str">
        <f>train!T2854</f>
        <v>no</v>
      </c>
      <c r="L2854">
        <f t="shared" si="446"/>
        <v>1.128143884114172</v>
      </c>
      <c r="M2854">
        <f t="shared" si="447"/>
        <v>0.89451054719888423</v>
      </c>
      <c r="N2854">
        <f t="shared" si="448"/>
        <v>0.89451054719888423</v>
      </c>
      <c r="O2854">
        <f t="shared" si="449"/>
        <v>0.89451054719888423</v>
      </c>
    </row>
    <row r="2855" spans="1:15">
      <c r="A2855">
        <f t="shared" si="444"/>
        <v>2854</v>
      </c>
      <c r="B2855">
        <f>train!G2855</f>
        <v>150.4</v>
      </c>
      <c r="C2855">
        <f>train!J2855</f>
        <v>199</v>
      </c>
      <c r="D2855">
        <f>train!M2855</f>
        <v>109.7</v>
      </c>
      <c r="E2855">
        <f>train!P2855</f>
        <v>12.3</v>
      </c>
      <c r="F2855" s="4">
        <f t="shared" si="440"/>
        <v>0.42788051209103845</v>
      </c>
      <c r="G2855" s="4">
        <f t="shared" si="441"/>
        <v>0.55385471750626214</v>
      </c>
      <c r="H2855" s="4">
        <f t="shared" si="442"/>
        <v>0.55385471750626214</v>
      </c>
      <c r="I2855" s="4">
        <f t="shared" si="443"/>
        <v>0.61499999999999999</v>
      </c>
      <c r="J2855">
        <f t="shared" si="445"/>
        <v>2</v>
      </c>
      <c r="K2855" t="str">
        <f>train!T2855</f>
        <v>no</v>
      </c>
      <c r="L2855">
        <f t="shared" si="446"/>
        <v>1.128143884114172</v>
      </c>
      <c r="M2855">
        <f t="shared" si="447"/>
        <v>1.0838896755828853</v>
      </c>
      <c r="N2855">
        <f t="shared" si="448"/>
        <v>1.0838896755828853</v>
      </c>
      <c r="O2855">
        <f t="shared" si="449"/>
        <v>1.0838896755828853</v>
      </c>
    </row>
    <row r="2856" spans="1:15">
      <c r="A2856">
        <f t="shared" si="444"/>
        <v>2855</v>
      </c>
      <c r="B2856">
        <f>train!G2856</f>
        <v>100.8</v>
      </c>
      <c r="C2856">
        <f>train!J2856</f>
        <v>233.8</v>
      </c>
      <c r="D2856">
        <f>train!M2856</f>
        <v>208.7</v>
      </c>
      <c r="E2856">
        <f>train!P2856</f>
        <v>12.6</v>
      </c>
      <c r="F2856" s="4">
        <f t="shared" si="440"/>
        <v>0.2867709815078236</v>
      </c>
      <c r="G2856" s="4">
        <f t="shared" si="441"/>
        <v>0.65070971333147787</v>
      </c>
      <c r="H2856" s="4">
        <f t="shared" si="442"/>
        <v>0.65070971333147787</v>
      </c>
      <c r="I2856" s="4">
        <f t="shared" si="443"/>
        <v>0.63</v>
      </c>
      <c r="J2856">
        <f t="shared" si="445"/>
        <v>1</v>
      </c>
      <c r="K2856" t="str">
        <f>train!T2856</f>
        <v>no</v>
      </c>
      <c r="L2856">
        <f t="shared" si="446"/>
        <v>1.128143884114172</v>
      </c>
      <c r="M2856">
        <f t="shared" si="447"/>
        <v>1.1515137245742357</v>
      </c>
      <c r="N2856">
        <f t="shared" si="448"/>
        <v>1.1515137245742357</v>
      </c>
      <c r="O2856">
        <f t="shared" si="449"/>
        <v>1.1515137245742357</v>
      </c>
    </row>
    <row r="2857" spans="1:15">
      <c r="A2857">
        <f t="shared" si="444"/>
        <v>2856</v>
      </c>
      <c r="B2857">
        <f>train!G2857</f>
        <v>138.1</v>
      </c>
      <c r="C2857">
        <f>train!J2857</f>
        <v>175.7</v>
      </c>
      <c r="D2857">
        <f>train!M2857</f>
        <v>192.7</v>
      </c>
      <c r="E2857">
        <f>train!P2857</f>
        <v>10</v>
      </c>
      <c r="F2857" s="4">
        <f t="shared" si="440"/>
        <v>0.39288762446657183</v>
      </c>
      <c r="G2857" s="4">
        <f t="shared" si="441"/>
        <v>0.48900640133593093</v>
      </c>
      <c r="H2857" s="4">
        <f t="shared" si="442"/>
        <v>0.48900640133593093</v>
      </c>
      <c r="I2857" s="4">
        <f t="shared" si="443"/>
        <v>0.5</v>
      </c>
      <c r="J2857">
        <f t="shared" si="445"/>
        <v>2</v>
      </c>
      <c r="K2857" t="str">
        <f>train!T2857</f>
        <v>no</v>
      </c>
      <c r="L2857">
        <f t="shared" si="446"/>
        <v>1.128143884114172</v>
      </c>
      <c r="M2857">
        <f t="shared" si="447"/>
        <v>0.93947602766330396</v>
      </c>
      <c r="N2857">
        <f t="shared" si="448"/>
        <v>0.93947602766330396</v>
      </c>
      <c r="O2857">
        <f t="shared" si="449"/>
        <v>0.93947602766330396</v>
      </c>
    </row>
    <row r="2858" spans="1:15">
      <c r="A2858">
        <f t="shared" si="444"/>
        <v>2857</v>
      </c>
      <c r="B2858">
        <f>train!G2858</f>
        <v>191.3</v>
      </c>
      <c r="C2858">
        <f>train!J2858</f>
        <v>257.10000000000002</v>
      </c>
      <c r="D2858">
        <f>train!M2858</f>
        <v>177.7</v>
      </c>
      <c r="E2858">
        <f>train!P2858</f>
        <v>11</v>
      </c>
      <c r="F2858" s="4">
        <f t="shared" si="440"/>
        <v>0.54423897581792324</v>
      </c>
      <c r="G2858" s="4">
        <f t="shared" si="441"/>
        <v>0.71555802950180913</v>
      </c>
      <c r="H2858" s="4">
        <f t="shared" si="442"/>
        <v>0.71555802950180913</v>
      </c>
      <c r="I2858" s="4">
        <f t="shared" si="443"/>
        <v>0.55000000000000004</v>
      </c>
      <c r="J2858">
        <f t="shared" si="445"/>
        <v>1</v>
      </c>
      <c r="K2858" t="str">
        <f>train!T2858</f>
        <v>no</v>
      </c>
      <c r="L2858">
        <f t="shared" si="446"/>
        <v>1.128143884114172</v>
      </c>
      <c r="M2858">
        <f t="shared" si="447"/>
        <v>1.2738691651690004</v>
      </c>
      <c r="N2858">
        <f t="shared" si="448"/>
        <v>1.2738691651690004</v>
      </c>
      <c r="O2858">
        <f t="shared" si="449"/>
        <v>1.2738691651690004</v>
      </c>
    </row>
    <row r="2859" spans="1:15">
      <c r="A2859">
        <f t="shared" si="444"/>
        <v>2858</v>
      </c>
      <c r="B2859">
        <f>train!G2859</f>
        <v>168.3</v>
      </c>
      <c r="C2859">
        <f>train!J2859</f>
        <v>212.4</v>
      </c>
      <c r="D2859">
        <f>train!M2859</f>
        <v>200.2</v>
      </c>
      <c r="E2859">
        <f>train!P2859</f>
        <v>12</v>
      </c>
      <c r="F2859" s="4">
        <f t="shared" si="440"/>
        <v>0.47880512091038407</v>
      </c>
      <c r="G2859" s="4">
        <f t="shared" si="441"/>
        <v>0.59114945727804058</v>
      </c>
      <c r="H2859" s="4">
        <f t="shared" si="442"/>
        <v>0.59114945727804058</v>
      </c>
      <c r="I2859" s="4">
        <f t="shared" si="443"/>
        <v>0.6</v>
      </c>
      <c r="J2859">
        <f t="shared" si="445"/>
        <v>1</v>
      </c>
      <c r="K2859" t="str">
        <f>train!T2859</f>
        <v>no</v>
      </c>
      <c r="L2859">
        <f t="shared" si="446"/>
        <v>1.128143884114172</v>
      </c>
      <c r="M2859">
        <f t="shared" si="447"/>
        <v>1.1349756409237386</v>
      </c>
      <c r="N2859">
        <f t="shared" si="448"/>
        <v>1.1349756409237386</v>
      </c>
      <c r="O2859">
        <f t="shared" si="449"/>
        <v>1.1349756409237386</v>
      </c>
    </row>
    <row r="2860" spans="1:15">
      <c r="A2860">
        <f t="shared" si="444"/>
        <v>2859</v>
      </c>
      <c r="B2860">
        <f>train!G2860</f>
        <v>137.6</v>
      </c>
      <c r="C2860">
        <f>train!J2860</f>
        <v>179.7</v>
      </c>
      <c r="D2860">
        <f>train!M2860</f>
        <v>172.8</v>
      </c>
      <c r="E2860">
        <f>train!P2860</f>
        <v>10.7</v>
      </c>
      <c r="F2860" s="4">
        <f t="shared" si="440"/>
        <v>0.39146514935988619</v>
      </c>
      <c r="G2860" s="4">
        <f t="shared" si="441"/>
        <v>0.50013915947676035</v>
      </c>
      <c r="H2860" s="4">
        <f t="shared" si="442"/>
        <v>0.50013915947676035</v>
      </c>
      <c r="I2860" s="4">
        <f t="shared" si="443"/>
        <v>0.53499999999999992</v>
      </c>
      <c r="J2860">
        <f t="shared" si="445"/>
        <v>2</v>
      </c>
      <c r="K2860" t="str">
        <f>train!T2860</f>
        <v>yes</v>
      </c>
      <c r="L2860">
        <f t="shared" si="446"/>
        <v>1.128143884114172</v>
      </c>
      <c r="M2860">
        <f t="shared" si="447"/>
        <v>0.96940616918173084</v>
      </c>
      <c r="N2860">
        <f t="shared" si="448"/>
        <v>0.96940616918173084</v>
      </c>
      <c r="O2860">
        <f t="shared" si="449"/>
        <v>0.96940616918173084</v>
      </c>
    </row>
    <row r="2861" spans="1:15">
      <c r="A2861">
        <f t="shared" si="444"/>
        <v>2860</v>
      </c>
      <c r="B2861">
        <f>train!G2861</f>
        <v>255.4</v>
      </c>
      <c r="C2861">
        <f>train!J2861</f>
        <v>22.3</v>
      </c>
      <c r="D2861">
        <f>train!M2861</f>
        <v>152.6</v>
      </c>
      <c r="E2861">
        <f>train!P2861</f>
        <v>11.1</v>
      </c>
      <c r="F2861" s="4">
        <f t="shared" si="440"/>
        <v>0.72660028449502134</v>
      </c>
      <c r="G2861" s="4">
        <f t="shared" si="441"/>
        <v>6.2065126635123855E-2</v>
      </c>
      <c r="H2861" s="4">
        <f t="shared" si="442"/>
        <v>6.2065126635123855E-2</v>
      </c>
      <c r="I2861" s="4">
        <f t="shared" si="443"/>
        <v>0.55499999999999994</v>
      </c>
      <c r="J2861">
        <f t="shared" si="445"/>
        <v>2</v>
      </c>
      <c r="K2861" t="str">
        <f>train!T2861</f>
        <v>no</v>
      </c>
      <c r="L2861">
        <f t="shared" si="446"/>
        <v>1.128143884114172</v>
      </c>
      <c r="M2861">
        <f t="shared" si="447"/>
        <v>0.91851898908880147</v>
      </c>
      <c r="N2861">
        <f t="shared" si="448"/>
        <v>0.91851898908880147</v>
      </c>
      <c r="O2861">
        <f t="shared" si="449"/>
        <v>0.91851898908880147</v>
      </c>
    </row>
    <row r="2862" spans="1:15">
      <c r="A2862">
        <f t="shared" si="444"/>
        <v>2861</v>
      </c>
      <c r="B2862">
        <f>train!G2862</f>
        <v>166.2</v>
      </c>
      <c r="C2862">
        <f>train!J2862</f>
        <v>279.39999999999998</v>
      </c>
      <c r="D2862">
        <f>train!M2862</f>
        <v>181</v>
      </c>
      <c r="E2862">
        <f>train!P2862</f>
        <v>13.4</v>
      </c>
      <c r="F2862" s="4">
        <f t="shared" si="440"/>
        <v>0.47283072546230437</v>
      </c>
      <c r="G2862" s="4">
        <f t="shared" si="441"/>
        <v>0.77762315613693289</v>
      </c>
      <c r="H2862" s="4">
        <f t="shared" si="442"/>
        <v>0.77762315613693289</v>
      </c>
      <c r="I2862" s="4">
        <f t="shared" si="443"/>
        <v>0.67</v>
      </c>
      <c r="J2862">
        <f t="shared" si="445"/>
        <v>1</v>
      </c>
      <c r="K2862" t="str">
        <f>train!T2862</f>
        <v>no</v>
      </c>
      <c r="L2862">
        <f t="shared" si="446"/>
        <v>1.128143884114172</v>
      </c>
      <c r="M2862">
        <f t="shared" si="447"/>
        <v>1.3718106432237427</v>
      </c>
      <c r="N2862">
        <f t="shared" si="448"/>
        <v>1.3718106432237427</v>
      </c>
      <c r="O2862">
        <f t="shared" si="449"/>
        <v>1.3718106432237427</v>
      </c>
    </row>
    <row r="2863" spans="1:15">
      <c r="A2863">
        <f t="shared" si="444"/>
        <v>2862</v>
      </c>
      <c r="B2863">
        <f>train!G2863</f>
        <v>158.69999999999999</v>
      </c>
      <c r="C2863">
        <f>train!J2863</f>
        <v>155.69999999999999</v>
      </c>
      <c r="D2863">
        <f>train!M2863</f>
        <v>246</v>
      </c>
      <c r="E2863">
        <f>train!P2863</f>
        <v>8.3000000000000007</v>
      </c>
      <c r="F2863" s="4">
        <f t="shared" si="440"/>
        <v>0.4514935988620199</v>
      </c>
      <c r="G2863" s="4">
        <f t="shared" si="441"/>
        <v>0.43334261063178398</v>
      </c>
      <c r="H2863" s="4">
        <f t="shared" si="442"/>
        <v>0.43334261063178398</v>
      </c>
      <c r="I2863" s="4">
        <f t="shared" si="443"/>
        <v>0.41500000000000004</v>
      </c>
      <c r="J2863">
        <f t="shared" si="445"/>
        <v>2</v>
      </c>
      <c r="K2863" t="str">
        <f>train!T2863</f>
        <v>yes</v>
      </c>
      <c r="L2863">
        <f t="shared" si="446"/>
        <v>1.128143884114172</v>
      </c>
      <c r="M2863">
        <f t="shared" si="447"/>
        <v>0.86697353257854326</v>
      </c>
      <c r="N2863">
        <f t="shared" si="448"/>
        <v>0.86697353257854326</v>
      </c>
      <c r="O2863">
        <f t="shared" si="449"/>
        <v>0.86697353257854326</v>
      </c>
    </row>
    <row r="2864" spans="1:15">
      <c r="A2864">
        <f t="shared" si="444"/>
        <v>2863</v>
      </c>
      <c r="B2864">
        <f>train!G2864</f>
        <v>258.3</v>
      </c>
      <c r="C2864">
        <f>train!J2864</f>
        <v>306</v>
      </c>
      <c r="D2864">
        <f>train!M2864</f>
        <v>241.8</v>
      </c>
      <c r="E2864">
        <f>train!P2864</f>
        <v>13.6</v>
      </c>
      <c r="F2864" s="4">
        <f t="shared" si="440"/>
        <v>0.73485064011379808</v>
      </c>
      <c r="G2864" s="4">
        <f t="shared" si="441"/>
        <v>0.85165599777344836</v>
      </c>
      <c r="H2864" s="4">
        <f t="shared" si="442"/>
        <v>0.85165599777344836</v>
      </c>
      <c r="I2864" s="4">
        <f t="shared" si="443"/>
        <v>0.67999999999999994</v>
      </c>
      <c r="J2864">
        <f t="shared" si="445"/>
        <v>1</v>
      </c>
      <c r="K2864" t="str">
        <f>train!T2864</f>
        <v>yes</v>
      </c>
      <c r="L2864">
        <f t="shared" si="446"/>
        <v>1.128143884114172</v>
      </c>
      <c r="M2864">
        <f t="shared" si="447"/>
        <v>1.5662188034762687</v>
      </c>
      <c r="N2864">
        <f t="shared" si="448"/>
        <v>1.5662188034762687</v>
      </c>
      <c r="O2864">
        <f t="shared" si="449"/>
        <v>1.5662188034762687</v>
      </c>
    </row>
    <row r="2865" spans="1:15">
      <c r="A2865">
        <f t="shared" si="444"/>
        <v>2864</v>
      </c>
      <c r="B2865">
        <f>train!G2865</f>
        <v>77</v>
      </c>
      <c r="C2865">
        <f>train!J2865</f>
        <v>161.69999999999999</v>
      </c>
      <c r="D2865">
        <f>train!M2865</f>
        <v>188.6</v>
      </c>
      <c r="E2865">
        <f>train!P2865</f>
        <v>12.5</v>
      </c>
      <c r="F2865" s="4">
        <f t="shared" si="440"/>
        <v>0.21906116642958748</v>
      </c>
      <c r="G2865" s="4">
        <f t="shared" si="441"/>
        <v>0.45004174784302808</v>
      </c>
      <c r="H2865" s="4">
        <f t="shared" si="442"/>
        <v>0.45004174784302808</v>
      </c>
      <c r="I2865" s="4">
        <f t="shared" si="443"/>
        <v>0.625</v>
      </c>
      <c r="J2865">
        <f t="shared" si="445"/>
        <v>2</v>
      </c>
      <c r="K2865" t="str">
        <f>train!T2865</f>
        <v>no</v>
      </c>
      <c r="L2865">
        <f t="shared" si="446"/>
        <v>1.128143884114172</v>
      </c>
      <c r="M2865">
        <f t="shared" si="447"/>
        <v>0.91852487404572059</v>
      </c>
      <c r="N2865">
        <f t="shared" si="448"/>
        <v>0.91852487404572059</v>
      </c>
      <c r="O2865">
        <f t="shared" si="449"/>
        <v>0.91852487404572059</v>
      </c>
    </row>
    <row r="2866" spans="1:15">
      <c r="A2866">
        <f t="shared" si="444"/>
        <v>2865</v>
      </c>
      <c r="B2866">
        <f>train!G2866</f>
        <v>168.4</v>
      </c>
      <c r="C2866">
        <f>train!J2866</f>
        <v>185.1</v>
      </c>
      <c r="D2866">
        <f>train!M2866</f>
        <v>220</v>
      </c>
      <c r="E2866">
        <f>train!P2866</f>
        <v>11</v>
      </c>
      <c r="F2866" s="4">
        <f t="shared" si="440"/>
        <v>0.47908961593172122</v>
      </c>
      <c r="G2866" s="4">
        <f t="shared" si="441"/>
        <v>0.51516838296688006</v>
      </c>
      <c r="H2866" s="4">
        <f t="shared" si="442"/>
        <v>0.51516838296688006</v>
      </c>
      <c r="I2866" s="4">
        <f t="shared" si="443"/>
        <v>0.55000000000000004</v>
      </c>
      <c r="J2866">
        <f t="shared" si="445"/>
        <v>2</v>
      </c>
      <c r="K2866" t="str">
        <f>train!T2866</f>
        <v>no</v>
      </c>
      <c r="L2866">
        <f t="shared" si="446"/>
        <v>1.128143884114172</v>
      </c>
      <c r="M2866">
        <f t="shared" si="447"/>
        <v>1.0309334535803094</v>
      </c>
      <c r="N2866">
        <f t="shared" si="448"/>
        <v>1.0309334535803094</v>
      </c>
      <c r="O2866">
        <f t="shared" si="449"/>
        <v>1.0309334535803094</v>
      </c>
    </row>
    <row r="2867" spans="1:15">
      <c r="A2867">
        <f t="shared" si="444"/>
        <v>2866</v>
      </c>
      <c r="B2867">
        <f>train!G2867</f>
        <v>307.2</v>
      </c>
      <c r="C2867">
        <f>train!J2867</f>
        <v>138.6</v>
      </c>
      <c r="D2867">
        <f>train!M2867</f>
        <v>381.6</v>
      </c>
      <c r="E2867">
        <f>train!P2867</f>
        <v>10.199999999999999</v>
      </c>
      <c r="F2867" s="4">
        <f t="shared" si="440"/>
        <v>0.87396870554765294</v>
      </c>
      <c r="G2867" s="4">
        <f t="shared" si="441"/>
        <v>0.38575006957973834</v>
      </c>
      <c r="H2867" s="4">
        <f t="shared" si="442"/>
        <v>0.38575006957973834</v>
      </c>
      <c r="I2867" s="4">
        <f t="shared" si="443"/>
        <v>0.51</v>
      </c>
      <c r="J2867">
        <f t="shared" si="445"/>
        <v>1</v>
      </c>
      <c r="K2867" t="str">
        <f>train!T2867</f>
        <v>yes</v>
      </c>
      <c r="L2867">
        <f t="shared" si="446"/>
        <v>1.128143884114172</v>
      </c>
      <c r="M2867">
        <f t="shared" si="447"/>
        <v>1.1495771094790406</v>
      </c>
      <c r="N2867">
        <f t="shared" si="448"/>
        <v>1.1495771094790406</v>
      </c>
      <c r="O2867">
        <f t="shared" si="449"/>
        <v>1.1495771094790406</v>
      </c>
    </row>
    <row r="2868" spans="1:15">
      <c r="A2868">
        <f t="shared" si="444"/>
        <v>2867</v>
      </c>
      <c r="B2868">
        <f>train!G2868</f>
        <v>175.6</v>
      </c>
      <c r="C2868">
        <f>train!J2868</f>
        <v>236.5</v>
      </c>
      <c r="D2868">
        <f>train!M2868</f>
        <v>194.9</v>
      </c>
      <c r="E2868">
        <f>train!P2868</f>
        <v>9.5</v>
      </c>
      <c r="F2868" s="4">
        <f t="shared" si="440"/>
        <v>0.4995732574679943</v>
      </c>
      <c r="G2868" s="4">
        <f t="shared" si="441"/>
        <v>0.65822432507653772</v>
      </c>
      <c r="H2868" s="4">
        <f t="shared" si="442"/>
        <v>0.65822432507653772</v>
      </c>
      <c r="I2868" s="4">
        <f t="shared" si="443"/>
        <v>0.47499999999999998</v>
      </c>
      <c r="J2868">
        <f t="shared" si="445"/>
        <v>1</v>
      </c>
      <c r="K2868" t="str">
        <f>train!T2868</f>
        <v>no</v>
      </c>
      <c r="L2868">
        <f t="shared" si="446"/>
        <v>1.128143884114172</v>
      </c>
      <c r="M2868">
        <f t="shared" si="447"/>
        <v>1.1583250682870116</v>
      </c>
      <c r="N2868">
        <f t="shared" si="448"/>
        <v>1.1583250682870116</v>
      </c>
      <c r="O2868">
        <f t="shared" si="449"/>
        <v>1.1583250682870116</v>
      </c>
    </row>
    <row r="2869" spans="1:15">
      <c r="A2869">
        <f t="shared" si="444"/>
        <v>2868</v>
      </c>
      <c r="B2869">
        <f>train!G2869</f>
        <v>169.1</v>
      </c>
      <c r="C2869">
        <f>train!J2869</f>
        <v>219.8</v>
      </c>
      <c r="D2869">
        <f>train!M2869</f>
        <v>193.5</v>
      </c>
      <c r="E2869">
        <f>train!P2869</f>
        <v>10.7</v>
      </c>
      <c r="F2869" s="4">
        <f t="shared" si="440"/>
        <v>0.48108108108108105</v>
      </c>
      <c r="G2869" s="4">
        <f t="shared" si="441"/>
        <v>0.61174505983857497</v>
      </c>
      <c r="H2869" s="4">
        <f t="shared" si="442"/>
        <v>0.61174505983857497</v>
      </c>
      <c r="I2869" s="4">
        <f t="shared" si="443"/>
        <v>0.53499999999999992</v>
      </c>
      <c r="J2869">
        <f t="shared" si="445"/>
        <v>2</v>
      </c>
      <c r="K2869" t="str">
        <f>train!T2869</f>
        <v>no</v>
      </c>
      <c r="L2869">
        <f t="shared" si="446"/>
        <v>1.128143884114172</v>
      </c>
      <c r="M2869">
        <f t="shared" si="447"/>
        <v>1.125223552476549</v>
      </c>
      <c r="N2869">
        <f t="shared" si="448"/>
        <v>1.125223552476549</v>
      </c>
      <c r="O2869">
        <f t="shared" si="449"/>
        <v>1.125223552476549</v>
      </c>
    </row>
    <row r="2870" spans="1:15">
      <c r="A2870">
        <f t="shared" si="444"/>
        <v>2869</v>
      </c>
      <c r="B2870">
        <f>train!G2870</f>
        <v>190.7</v>
      </c>
      <c r="C2870">
        <f>train!J2870</f>
        <v>241.6</v>
      </c>
      <c r="D2870">
        <f>train!M2870</f>
        <v>278.10000000000002</v>
      </c>
      <c r="E2870">
        <f>train!P2870</f>
        <v>4.4000000000000004</v>
      </c>
      <c r="F2870" s="4">
        <f t="shared" si="440"/>
        <v>0.54253200568990034</v>
      </c>
      <c r="G2870" s="4">
        <f t="shared" si="441"/>
        <v>0.67241859170609519</v>
      </c>
      <c r="H2870" s="4">
        <f t="shared" si="442"/>
        <v>0.67241859170609519</v>
      </c>
      <c r="I2870" s="4">
        <f t="shared" si="443"/>
        <v>0.22000000000000003</v>
      </c>
      <c r="J2870">
        <f t="shared" si="445"/>
        <v>2</v>
      </c>
      <c r="K2870" t="str">
        <f>train!T2870</f>
        <v>no</v>
      </c>
      <c r="L2870">
        <f t="shared" si="446"/>
        <v>1.128143884114172</v>
      </c>
      <c r="M2870">
        <f t="shared" si="447"/>
        <v>1.1167069902807643</v>
      </c>
      <c r="N2870">
        <f t="shared" si="448"/>
        <v>1.1167069902807643</v>
      </c>
      <c r="O2870">
        <f t="shared" si="449"/>
        <v>1.1167069902807643</v>
      </c>
    </row>
    <row r="2871" spans="1:15">
      <c r="A2871">
        <f t="shared" si="444"/>
        <v>2870</v>
      </c>
      <c r="B2871">
        <f>train!G2871</f>
        <v>239.6</v>
      </c>
      <c r="C2871">
        <f>train!J2871</f>
        <v>230.3</v>
      </c>
      <c r="D2871">
        <f>train!M2871</f>
        <v>153</v>
      </c>
      <c r="E2871">
        <f>train!P2871</f>
        <v>8.6</v>
      </c>
      <c r="F2871" s="4">
        <f t="shared" si="440"/>
        <v>0.68165007112375531</v>
      </c>
      <c r="G2871" s="4">
        <f t="shared" si="441"/>
        <v>0.64096854995825214</v>
      </c>
      <c r="H2871" s="4">
        <f t="shared" si="442"/>
        <v>0.64096854995825214</v>
      </c>
      <c r="I2871" s="4">
        <f t="shared" si="443"/>
        <v>0.43</v>
      </c>
      <c r="J2871">
        <f t="shared" si="445"/>
        <v>1</v>
      </c>
      <c r="K2871" t="str">
        <f>train!T2871</f>
        <v>no</v>
      </c>
      <c r="L2871">
        <f t="shared" si="446"/>
        <v>1.128143884114172</v>
      </c>
      <c r="M2871">
        <f t="shared" si="447"/>
        <v>1.2129419539014179</v>
      </c>
      <c r="N2871">
        <f t="shared" si="448"/>
        <v>1.2129419539014179</v>
      </c>
      <c r="O2871">
        <f t="shared" si="449"/>
        <v>1.2129419539014179</v>
      </c>
    </row>
    <row r="2872" spans="1:15">
      <c r="A2872">
        <f t="shared" si="444"/>
        <v>2871</v>
      </c>
      <c r="B2872">
        <f>train!G2872</f>
        <v>121.3</v>
      </c>
      <c r="C2872">
        <f>train!J2872</f>
        <v>282.8</v>
      </c>
      <c r="D2872">
        <f>train!M2872</f>
        <v>123.1</v>
      </c>
      <c r="E2872">
        <f>train!P2872</f>
        <v>7.4</v>
      </c>
      <c r="F2872" s="4">
        <f t="shared" si="440"/>
        <v>0.34509246088193457</v>
      </c>
      <c r="G2872" s="4">
        <f t="shared" si="441"/>
        <v>0.78708600055663791</v>
      </c>
      <c r="H2872" s="4">
        <f t="shared" si="442"/>
        <v>0.78708600055663791</v>
      </c>
      <c r="I2872" s="4">
        <f t="shared" si="443"/>
        <v>0.37</v>
      </c>
      <c r="J2872">
        <f t="shared" si="445"/>
        <v>1</v>
      </c>
      <c r="K2872" t="str">
        <f>train!T2872</f>
        <v>no</v>
      </c>
      <c r="L2872">
        <f t="shared" si="446"/>
        <v>1.128143884114172</v>
      </c>
      <c r="M2872">
        <f t="shared" si="447"/>
        <v>1.2227009246344902</v>
      </c>
      <c r="N2872">
        <f t="shared" si="448"/>
        <v>1.2227009246344902</v>
      </c>
      <c r="O2872">
        <f t="shared" si="449"/>
        <v>1.2227009246344902</v>
      </c>
    </row>
    <row r="2873" spans="1:15">
      <c r="A2873">
        <f t="shared" si="444"/>
        <v>2872</v>
      </c>
      <c r="B2873">
        <f>train!G2873</f>
        <v>208.4</v>
      </c>
      <c r="C2873">
        <f>train!J2873</f>
        <v>326.10000000000002</v>
      </c>
      <c r="D2873">
        <f>train!M2873</f>
        <v>201.9</v>
      </c>
      <c r="E2873">
        <f>train!P2873</f>
        <v>10.1</v>
      </c>
      <c r="F2873" s="4">
        <f t="shared" si="440"/>
        <v>0.59288762446657184</v>
      </c>
      <c r="G2873" s="4">
        <f t="shared" si="441"/>
        <v>0.90759810743111613</v>
      </c>
      <c r="H2873" s="4">
        <f t="shared" si="442"/>
        <v>0.90759810743111613</v>
      </c>
      <c r="I2873" s="4">
        <f t="shared" si="443"/>
        <v>0.505</v>
      </c>
      <c r="J2873">
        <f t="shared" si="445"/>
        <v>1</v>
      </c>
      <c r="K2873" t="str">
        <f>train!T2873</f>
        <v>yes</v>
      </c>
      <c r="L2873">
        <f t="shared" si="446"/>
        <v>1.128143884114172</v>
      </c>
      <c r="M2873">
        <f t="shared" si="447"/>
        <v>1.5013358666436709</v>
      </c>
      <c r="N2873">
        <f t="shared" si="448"/>
        <v>1.5013358666436709</v>
      </c>
      <c r="O2873">
        <f t="shared" si="449"/>
        <v>1.5013358666436709</v>
      </c>
    </row>
    <row r="2874" spans="1:15">
      <c r="A2874">
        <f t="shared" si="444"/>
        <v>2873</v>
      </c>
      <c r="B2874">
        <f>train!G2874</f>
        <v>230.6</v>
      </c>
      <c r="C2874">
        <f>train!J2874</f>
        <v>261.3</v>
      </c>
      <c r="D2874">
        <f>train!M2874</f>
        <v>157.1</v>
      </c>
      <c r="E2874">
        <f>train!P2874</f>
        <v>6.8</v>
      </c>
      <c r="F2874" s="4">
        <f t="shared" si="440"/>
        <v>0.65604551920341392</v>
      </c>
      <c r="G2874" s="4">
        <f t="shared" si="441"/>
        <v>0.72724742554967992</v>
      </c>
      <c r="H2874" s="4">
        <f t="shared" si="442"/>
        <v>0.72724742554967992</v>
      </c>
      <c r="I2874" s="4">
        <f t="shared" si="443"/>
        <v>0.33999999999999997</v>
      </c>
      <c r="J2874">
        <f t="shared" si="445"/>
        <v>1</v>
      </c>
      <c r="K2874" t="str">
        <f>train!T2874</f>
        <v>no</v>
      </c>
      <c r="L2874">
        <f t="shared" si="446"/>
        <v>1.128143884114172</v>
      </c>
      <c r="M2874">
        <f t="shared" si="447"/>
        <v>1.2664017368924252</v>
      </c>
      <c r="N2874">
        <f t="shared" si="448"/>
        <v>1.2664017368924252</v>
      </c>
      <c r="O2874">
        <f t="shared" si="449"/>
        <v>1.2664017368924252</v>
      </c>
    </row>
    <row r="2875" spans="1:15">
      <c r="A2875">
        <f t="shared" si="444"/>
        <v>2874</v>
      </c>
      <c r="B2875">
        <f>train!G2875</f>
        <v>112.5</v>
      </c>
      <c r="C2875">
        <f>train!J2875</f>
        <v>211.2</v>
      </c>
      <c r="D2875">
        <f>train!M2875</f>
        <v>227.5</v>
      </c>
      <c r="E2875">
        <f>train!P2875</f>
        <v>11.1</v>
      </c>
      <c r="F2875" s="4">
        <f t="shared" si="440"/>
        <v>0.32005689900426743</v>
      </c>
      <c r="G2875" s="4">
        <f t="shared" si="441"/>
        <v>0.58780962983579177</v>
      </c>
      <c r="H2875" s="4">
        <f t="shared" si="442"/>
        <v>0.58780962983579177</v>
      </c>
      <c r="I2875" s="4">
        <f t="shared" si="443"/>
        <v>0.55499999999999994</v>
      </c>
      <c r="J2875">
        <f t="shared" si="445"/>
        <v>2</v>
      </c>
      <c r="K2875" t="str">
        <f>train!T2875</f>
        <v>no</v>
      </c>
      <c r="L2875">
        <f t="shared" si="446"/>
        <v>1.128143884114172</v>
      </c>
      <c r="M2875">
        <f t="shared" si="447"/>
        <v>1.0495245306592929</v>
      </c>
      <c r="N2875">
        <f t="shared" si="448"/>
        <v>1.0495245306592929</v>
      </c>
      <c r="O2875">
        <f t="shared" si="449"/>
        <v>1.0495245306592929</v>
      </c>
    </row>
    <row r="2876" spans="1:15">
      <c r="A2876">
        <f t="shared" si="444"/>
        <v>2875</v>
      </c>
      <c r="B2876">
        <f>train!G2876</f>
        <v>167.7</v>
      </c>
      <c r="C2876">
        <f>train!J2876</f>
        <v>234.1</v>
      </c>
      <c r="D2876">
        <f>train!M2876</f>
        <v>169.7</v>
      </c>
      <c r="E2876">
        <f>train!P2876</f>
        <v>6.9</v>
      </c>
      <c r="F2876" s="4">
        <f t="shared" si="440"/>
        <v>0.47709815078236129</v>
      </c>
      <c r="G2876" s="4">
        <f t="shared" si="441"/>
        <v>0.65154467019203999</v>
      </c>
      <c r="H2876" s="4">
        <f t="shared" si="442"/>
        <v>0.65154467019203999</v>
      </c>
      <c r="I2876" s="4">
        <f t="shared" si="443"/>
        <v>0.34500000000000003</v>
      </c>
      <c r="J2876">
        <f t="shared" si="445"/>
        <v>2</v>
      </c>
      <c r="K2876" t="str">
        <f>train!T2876</f>
        <v>no</v>
      </c>
      <c r="L2876">
        <f t="shared" si="446"/>
        <v>1.128143884114172</v>
      </c>
      <c r="M2876">
        <f t="shared" si="447"/>
        <v>1.0934663049181064</v>
      </c>
      <c r="N2876">
        <f t="shared" si="448"/>
        <v>1.0934663049181064</v>
      </c>
      <c r="O2876">
        <f t="shared" si="449"/>
        <v>1.0934663049181064</v>
      </c>
    </row>
    <row r="2877" spans="1:15">
      <c r="A2877">
        <f t="shared" si="444"/>
        <v>2876</v>
      </c>
      <c r="B2877">
        <f>train!G2877</f>
        <v>180.1</v>
      </c>
      <c r="C2877">
        <f>train!J2877</f>
        <v>193.4</v>
      </c>
      <c r="D2877">
        <f>train!M2877</f>
        <v>251.2</v>
      </c>
      <c r="E2877">
        <f>train!P2877</f>
        <v>13.4</v>
      </c>
      <c r="F2877" s="4">
        <f t="shared" si="440"/>
        <v>0.512375533428165</v>
      </c>
      <c r="G2877" s="4">
        <f t="shared" si="441"/>
        <v>0.53826885610910102</v>
      </c>
      <c r="H2877" s="4">
        <f t="shared" si="442"/>
        <v>0.53826885610910102</v>
      </c>
      <c r="I2877" s="4">
        <f t="shared" si="443"/>
        <v>0.67</v>
      </c>
      <c r="J2877">
        <f t="shared" si="445"/>
        <v>1</v>
      </c>
      <c r="K2877" t="str">
        <f>train!T2877</f>
        <v>no</v>
      </c>
      <c r="L2877">
        <f t="shared" si="446"/>
        <v>1.128143884114172</v>
      </c>
      <c r="M2877">
        <f t="shared" si="447"/>
        <v>1.1361757831294403</v>
      </c>
      <c r="N2877">
        <f t="shared" si="448"/>
        <v>1.1361757831294403</v>
      </c>
      <c r="O2877">
        <f t="shared" si="449"/>
        <v>1.1361757831294403</v>
      </c>
    </row>
    <row r="2878" spans="1:15">
      <c r="A2878">
        <f t="shared" si="444"/>
        <v>2877</v>
      </c>
      <c r="B2878">
        <f>train!G2878</f>
        <v>129.6</v>
      </c>
      <c r="C2878">
        <f>train!J2878</f>
        <v>189.7</v>
      </c>
      <c r="D2878">
        <f>train!M2878</f>
        <v>219</v>
      </c>
      <c r="E2878">
        <f>train!P2878</f>
        <v>9.8000000000000007</v>
      </c>
      <c r="F2878" s="4">
        <f t="shared" si="440"/>
        <v>0.36870554765291608</v>
      </c>
      <c r="G2878" s="4">
        <f t="shared" si="441"/>
        <v>0.52797105482883377</v>
      </c>
      <c r="H2878" s="4">
        <f t="shared" si="442"/>
        <v>0.52797105482883377</v>
      </c>
      <c r="I2878" s="4">
        <f t="shared" si="443"/>
        <v>0.49000000000000005</v>
      </c>
      <c r="J2878">
        <f t="shared" si="445"/>
        <v>2</v>
      </c>
      <c r="K2878" t="str">
        <f>train!T2878</f>
        <v>no</v>
      </c>
      <c r="L2878">
        <f t="shared" si="446"/>
        <v>1.128143884114172</v>
      </c>
      <c r="M2878">
        <f t="shared" si="447"/>
        <v>0.96620424877154198</v>
      </c>
      <c r="N2878">
        <f t="shared" si="448"/>
        <v>0.96620424877154198</v>
      </c>
      <c r="O2878">
        <f t="shared" si="449"/>
        <v>0.96620424877154198</v>
      </c>
    </row>
    <row r="2879" spans="1:15">
      <c r="A2879">
        <f t="shared" si="444"/>
        <v>2878</v>
      </c>
      <c r="B2879">
        <f>train!G2879</f>
        <v>215.5</v>
      </c>
      <c r="C2879">
        <f>train!J2879</f>
        <v>230.9</v>
      </c>
      <c r="D2879">
        <f>train!M2879</f>
        <v>144.1</v>
      </c>
      <c r="E2879">
        <f>train!P2879</f>
        <v>13.2</v>
      </c>
      <c r="F2879" s="4">
        <f t="shared" si="440"/>
        <v>0.61308677098150788</v>
      </c>
      <c r="G2879" s="4">
        <f t="shared" si="441"/>
        <v>0.6426384636793766</v>
      </c>
      <c r="H2879" s="4">
        <f t="shared" si="442"/>
        <v>0.6426384636793766</v>
      </c>
      <c r="I2879" s="4">
        <f t="shared" si="443"/>
        <v>0.65999999999999992</v>
      </c>
      <c r="J2879">
        <f t="shared" si="445"/>
        <v>1</v>
      </c>
      <c r="K2879" t="str">
        <f>train!T2879</f>
        <v>no</v>
      </c>
      <c r="L2879">
        <f t="shared" si="446"/>
        <v>1.128143884114172</v>
      </c>
      <c r="M2879">
        <f t="shared" si="447"/>
        <v>1.2796264215593982</v>
      </c>
      <c r="N2879">
        <f t="shared" si="448"/>
        <v>1.2796264215593982</v>
      </c>
      <c r="O2879">
        <f t="shared" si="449"/>
        <v>1.2796264215593982</v>
      </c>
    </row>
    <row r="2880" spans="1:15">
      <c r="A2880">
        <f t="shared" si="444"/>
        <v>2879</v>
      </c>
      <c r="B2880">
        <f>train!G2880</f>
        <v>211.9</v>
      </c>
      <c r="C2880">
        <f>train!J2880</f>
        <v>224.6</v>
      </c>
      <c r="D2880">
        <f>train!M2880</f>
        <v>233</v>
      </c>
      <c r="E2880">
        <f>train!P2880</f>
        <v>9.9</v>
      </c>
      <c r="F2880" s="4">
        <f t="shared" si="440"/>
        <v>0.60284495021337126</v>
      </c>
      <c r="G2880" s="4">
        <f t="shared" si="441"/>
        <v>0.62510436960757021</v>
      </c>
      <c r="H2880" s="4">
        <f t="shared" si="442"/>
        <v>0.62510436960757021</v>
      </c>
      <c r="I2880" s="4">
        <f t="shared" si="443"/>
        <v>0.495</v>
      </c>
      <c r="J2880">
        <f t="shared" si="445"/>
        <v>1</v>
      </c>
      <c r="K2880" t="str">
        <f>train!T2880</f>
        <v>no</v>
      </c>
      <c r="L2880">
        <f t="shared" si="446"/>
        <v>1.128143884114172</v>
      </c>
      <c r="M2880">
        <f t="shared" si="447"/>
        <v>1.1789647915873984</v>
      </c>
      <c r="N2880">
        <f t="shared" si="448"/>
        <v>1.1789647915873984</v>
      </c>
      <c r="O2880">
        <f t="shared" si="449"/>
        <v>1.1789647915873984</v>
      </c>
    </row>
    <row r="2881" spans="1:15">
      <c r="A2881">
        <f t="shared" si="444"/>
        <v>2880</v>
      </c>
      <c r="B2881">
        <f>train!G2881</f>
        <v>82</v>
      </c>
      <c r="C2881">
        <f>train!J2881</f>
        <v>125.2</v>
      </c>
      <c r="D2881">
        <f>train!M2881</f>
        <v>171.3</v>
      </c>
      <c r="E2881">
        <f>train!P2881</f>
        <v>8</v>
      </c>
      <c r="F2881" s="4">
        <f t="shared" si="440"/>
        <v>0.23328591749644381</v>
      </c>
      <c r="G2881" s="4">
        <f t="shared" si="441"/>
        <v>0.3484553298079599</v>
      </c>
      <c r="H2881" s="4">
        <f t="shared" si="442"/>
        <v>0.3484553298079599</v>
      </c>
      <c r="I2881" s="4">
        <f t="shared" si="443"/>
        <v>0.4</v>
      </c>
      <c r="J2881">
        <f t="shared" si="445"/>
        <v>2</v>
      </c>
      <c r="K2881" t="str">
        <f>train!T2881</f>
        <v>no</v>
      </c>
      <c r="L2881">
        <f t="shared" si="446"/>
        <v>1.128143884114172</v>
      </c>
      <c r="M2881">
        <f t="shared" si="447"/>
        <v>0.67621339312772111</v>
      </c>
      <c r="N2881">
        <f t="shared" si="448"/>
        <v>0.67621339312772111</v>
      </c>
      <c r="O2881">
        <f t="shared" si="449"/>
        <v>0.67621339312772111</v>
      </c>
    </row>
    <row r="2882" spans="1:15">
      <c r="A2882">
        <f t="shared" si="444"/>
        <v>2881</v>
      </c>
      <c r="B2882">
        <f>train!G2882</f>
        <v>149.1</v>
      </c>
      <c r="C2882">
        <f>train!J2882</f>
        <v>207.2</v>
      </c>
      <c r="D2882">
        <f>train!M2882</f>
        <v>265.39999999999998</v>
      </c>
      <c r="E2882">
        <f>train!P2882</f>
        <v>11.4</v>
      </c>
      <c r="F2882" s="4">
        <f t="shared" ref="F2882:F2945" si="450">(B2882-$W$3)/($W$2-$W$3)</f>
        <v>0.42418207681365572</v>
      </c>
      <c r="G2882" s="4">
        <f t="shared" ref="G2882:G2945" si="451">(C2882-$W$5)/($W$4-$W$5)</f>
        <v>0.5766768716949624</v>
      </c>
      <c r="H2882" s="4">
        <f t="shared" ref="H2882:H2945" si="452">(C2882-$W$5)/($W$4-$W$5)</f>
        <v>0.5766768716949624</v>
      </c>
      <c r="I2882" s="4">
        <f t="shared" ref="I2882:I2945" si="453">(E2882-$W$9)/($W$8-$W$9)</f>
        <v>0.57000000000000006</v>
      </c>
      <c r="J2882">
        <f t="shared" si="445"/>
        <v>2</v>
      </c>
      <c r="K2882" t="str">
        <f>train!T2882</f>
        <v>no</v>
      </c>
      <c r="L2882">
        <f t="shared" si="446"/>
        <v>1.128143884114172</v>
      </c>
      <c r="M2882">
        <f t="shared" si="447"/>
        <v>1.0816389707225431</v>
      </c>
      <c r="N2882">
        <f t="shared" si="448"/>
        <v>1.0816389707225431</v>
      </c>
      <c r="O2882">
        <f t="shared" si="449"/>
        <v>1.0816389707225431</v>
      </c>
    </row>
    <row r="2883" spans="1:15">
      <c r="A2883">
        <f t="shared" ref="A2883:A2946" si="454">ROW()-1</f>
        <v>2882</v>
      </c>
      <c r="B2883">
        <f>train!G2883</f>
        <v>304.60000000000002</v>
      </c>
      <c r="C2883">
        <f>train!J2883</f>
        <v>157.6</v>
      </c>
      <c r="D2883">
        <f>train!M2883</f>
        <v>188.2</v>
      </c>
      <c r="E2883">
        <f>train!P2883</f>
        <v>12.4</v>
      </c>
      <c r="F2883" s="4">
        <f t="shared" si="450"/>
        <v>0.8665718349928877</v>
      </c>
      <c r="G2883" s="4">
        <f t="shared" si="451"/>
        <v>0.43863067074867795</v>
      </c>
      <c r="H2883" s="4">
        <f t="shared" si="452"/>
        <v>0.43863067074867795</v>
      </c>
      <c r="I2883" s="4">
        <f t="shared" si="453"/>
        <v>0.62</v>
      </c>
      <c r="J2883">
        <f t="shared" ref="J2883:J2946" si="455">MATCH(MIN(L2883:O2883),L2883:O2883,0)</f>
        <v>1</v>
      </c>
      <c r="K2883" t="str">
        <f>train!T2883</f>
        <v>yes</v>
      </c>
      <c r="L2883">
        <f t="shared" ref="L2883:L2946" si="456">SQRT(($F$2-$Z$3)^2+($G$2-$AA$3)^2+($H$2-$AB$3)^2+($I$2-$AC$3)^2)</f>
        <v>1.128143884114172</v>
      </c>
      <c r="M2883">
        <f t="shared" ref="M2883:M2946" si="457">SQRT((F2883-$Z$4)^2+(G2883-$AA$4)^2+(H2883-$AB$4)^2+(I2883-$AC$4)^2)</f>
        <v>1.2329397697559321</v>
      </c>
      <c r="N2883">
        <f t="shared" ref="N2883:N2946" si="458">SQRT((F2883-$Z$5)^2+(G2883-$AA$5)^2+(H2883-$AB$5)^2+(I2883-$AC$5)^2)</f>
        <v>1.2329397697559321</v>
      </c>
      <c r="O2883">
        <f t="shared" ref="O2883:O2946" si="459">SQRT((F2883-$Z$6)^2+(G2883-$AA$6)^2+(H2883-$AB$6)^2+(I2883-$AC$6)^2)</f>
        <v>1.2329397697559321</v>
      </c>
    </row>
    <row r="2884" spans="1:15">
      <c r="A2884">
        <f t="shared" si="454"/>
        <v>2883</v>
      </c>
      <c r="B2884">
        <f>train!G2884</f>
        <v>277.7</v>
      </c>
      <c r="C2884">
        <f>train!J2884</f>
        <v>115.3</v>
      </c>
      <c r="D2884">
        <f>train!M2884</f>
        <v>170.3</v>
      </c>
      <c r="E2884">
        <f>train!P2884</f>
        <v>10.4</v>
      </c>
      <c r="F2884" s="4">
        <f t="shared" si="450"/>
        <v>0.79004267425320052</v>
      </c>
      <c r="G2884" s="4">
        <f t="shared" si="451"/>
        <v>0.32090175340940719</v>
      </c>
      <c r="H2884" s="4">
        <f t="shared" si="452"/>
        <v>0.32090175340940719</v>
      </c>
      <c r="I2884" s="4">
        <f t="shared" si="453"/>
        <v>0.52</v>
      </c>
      <c r="J2884">
        <f t="shared" si="455"/>
        <v>2</v>
      </c>
      <c r="K2884" t="str">
        <f>train!T2884</f>
        <v>no</v>
      </c>
      <c r="L2884">
        <f t="shared" si="456"/>
        <v>1.128143884114172</v>
      </c>
      <c r="M2884">
        <f t="shared" si="457"/>
        <v>1.0490582909560426</v>
      </c>
      <c r="N2884">
        <f t="shared" si="458"/>
        <v>1.0490582909560426</v>
      </c>
      <c r="O2884">
        <f t="shared" si="459"/>
        <v>1.0490582909560426</v>
      </c>
    </row>
    <row r="2885" spans="1:15">
      <c r="A2885">
        <f t="shared" si="454"/>
        <v>2884</v>
      </c>
      <c r="B2885">
        <f>train!G2885</f>
        <v>209.1</v>
      </c>
      <c r="C2885">
        <f>train!J2885</f>
        <v>110.7</v>
      </c>
      <c r="D2885">
        <f>train!M2885</f>
        <v>113.3</v>
      </c>
      <c r="E2885">
        <f>train!P2885</f>
        <v>12.8</v>
      </c>
      <c r="F2885" s="4">
        <f t="shared" si="450"/>
        <v>0.59487908961593172</v>
      </c>
      <c r="G2885" s="4">
        <f t="shared" si="451"/>
        <v>0.30809908154745336</v>
      </c>
      <c r="H2885" s="4">
        <f t="shared" si="452"/>
        <v>0.30809908154745336</v>
      </c>
      <c r="I2885" s="4">
        <f t="shared" si="453"/>
        <v>0.64</v>
      </c>
      <c r="J2885">
        <f t="shared" si="455"/>
        <v>2</v>
      </c>
      <c r="K2885" t="str">
        <f>train!T2885</f>
        <v>no</v>
      </c>
      <c r="L2885">
        <f t="shared" si="456"/>
        <v>1.128143884114172</v>
      </c>
      <c r="M2885">
        <f t="shared" si="457"/>
        <v>0.9763868185115202</v>
      </c>
      <c r="N2885">
        <f t="shared" si="458"/>
        <v>0.9763868185115202</v>
      </c>
      <c r="O2885">
        <f t="shared" si="459"/>
        <v>0.9763868185115202</v>
      </c>
    </row>
    <row r="2886" spans="1:15">
      <c r="A2886">
        <f t="shared" si="454"/>
        <v>2885</v>
      </c>
      <c r="B2886">
        <f>train!G2886</f>
        <v>196.1</v>
      </c>
      <c r="C2886">
        <f>train!J2886</f>
        <v>228.3</v>
      </c>
      <c r="D2886">
        <f>train!M2886</f>
        <v>243.6</v>
      </c>
      <c r="E2886">
        <f>train!P2886</f>
        <v>7.6</v>
      </c>
      <c r="F2886" s="4">
        <f t="shared" si="450"/>
        <v>0.55789473684210522</v>
      </c>
      <c r="G2886" s="4">
        <f t="shared" si="451"/>
        <v>0.63540217088783746</v>
      </c>
      <c r="H2886" s="4">
        <f t="shared" si="452"/>
        <v>0.63540217088783746</v>
      </c>
      <c r="I2886" s="4">
        <f t="shared" si="453"/>
        <v>0.38</v>
      </c>
      <c r="J2886">
        <f t="shared" si="455"/>
        <v>2</v>
      </c>
      <c r="K2886" t="str">
        <f>train!T2886</f>
        <v>no</v>
      </c>
      <c r="L2886">
        <f t="shared" si="456"/>
        <v>1.128143884114172</v>
      </c>
      <c r="M2886">
        <f t="shared" si="457"/>
        <v>1.1238853922594043</v>
      </c>
      <c r="N2886">
        <f t="shared" si="458"/>
        <v>1.1238853922594043</v>
      </c>
      <c r="O2886">
        <f t="shared" si="459"/>
        <v>1.1238853922594043</v>
      </c>
    </row>
    <row r="2887" spans="1:15">
      <c r="A2887">
        <f t="shared" si="454"/>
        <v>2886</v>
      </c>
      <c r="B2887">
        <f>train!G2887</f>
        <v>121.6</v>
      </c>
      <c r="C2887">
        <f>train!J2887</f>
        <v>267.60000000000002</v>
      </c>
      <c r="D2887">
        <f>train!M2887</f>
        <v>99.7</v>
      </c>
      <c r="E2887">
        <f>train!P2887</f>
        <v>7.1</v>
      </c>
      <c r="F2887" s="4">
        <f t="shared" si="450"/>
        <v>0.34594594594594591</v>
      </c>
      <c r="G2887" s="4">
        <f t="shared" si="451"/>
        <v>0.74478151962148631</v>
      </c>
      <c r="H2887" s="4">
        <f t="shared" si="452"/>
        <v>0.74478151962148631</v>
      </c>
      <c r="I2887" s="4">
        <f t="shared" si="453"/>
        <v>0.35499999999999998</v>
      </c>
      <c r="J2887">
        <f t="shared" si="455"/>
        <v>1</v>
      </c>
      <c r="K2887" t="str">
        <f>train!T2887</f>
        <v>no</v>
      </c>
      <c r="L2887">
        <f t="shared" si="456"/>
        <v>1.128143884114172</v>
      </c>
      <c r="M2887">
        <f t="shared" si="457"/>
        <v>1.1640887515373628</v>
      </c>
      <c r="N2887">
        <f t="shared" si="458"/>
        <v>1.1640887515373628</v>
      </c>
      <c r="O2887">
        <f t="shared" si="459"/>
        <v>1.1640887515373628</v>
      </c>
    </row>
    <row r="2888" spans="1:15">
      <c r="A2888">
        <f t="shared" si="454"/>
        <v>2887</v>
      </c>
      <c r="B2888">
        <f>train!G2888</f>
        <v>204.1</v>
      </c>
      <c r="C2888">
        <f>train!J2888</f>
        <v>164.4</v>
      </c>
      <c r="D2888">
        <f>train!M2888</f>
        <v>165.1</v>
      </c>
      <c r="E2888">
        <f>train!P2888</f>
        <v>0</v>
      </c>
      <c r="F2888" s="4">
        <f t="shared" si="450"/>
        <v>0.58065433854907533</v>
      </c>
      <c r="G2888" s="4">
        <f t="shared" si="451"/>
        <v>0.45755635958808794</v>
      </c>
      <c r="H2888" s="4">
        <f t="shared" si="452"/>
        <v>0.45755635958808794</v>
      </c>
      <c r="I2888" s="4">
        <f t="shared" si="453"/>
        <v>0</v>
      </c>
      <c r="J2888">
        <f t="shared" si="455"/>
        <v>2</v>
      </c>
      <c r="K2888" t="str">
        <f>train!T2888</f>
        <v>no</v>
      </c>
      <c r="L2888">
        <f t="shared" si="456"/>
        <v>1.128143884114172</v>
      </c>
      <c r="M2888">
        <f t="shared" si="457"/>
        <v>0.86941078051452259</v>
      </c>
      <c r="N2888">
        <f t="shared" si="458"/>
        <v>0.86941078051452259</v>
      </c>
      <c r="O2888">
        <f t="shared" si="459"/>
        <v>0.86941078051452259</v>
      </c>
    </row>
    <row r="2889" spans="1:15">
      <c r="A2889">
        <f t="shared" si="454"/>
        <v>2888</v>
      </c>
      <c r="B2889">
        <f>train!G2889</f>
        <v>212.1</v>
      </c>
      <c r="C2889">
        <f>train!J2889</f>
        <v>235.9</v>
      </c>
      <c r="D2889">
        <f>train!M2889</f>
        <v>207.7</v>
      </c>
      <c r="E2889">
        <f>train!P2889</f>
        <v>11.3</v>
      </c>
      <c r="F2889" s="4">
        <f t="shared" si="450"/>
        <v>0.60341394025604556</v>
      </c>
      <c r="G2889" s="4">
        <f t="shared" si="451"/>
        <v>0.65655441135541326</v>
      </c>
      <c r="H2889" s="4">
        <f t="shared" si="452"/>
        <v>0.65655441135541326</v>
      </c>
      <c r="I2889" s="4">
        <f t="shared" si="453"/>
        <v>0.56500000000000006</v>
      </c>
      <c r="J2889">
        <f t="shared" si="455"/>
        <v>1</v>
      </c>
      <c r="K2889" t="str">
        <f>train!T2889</f>
        <v>no</v>
      </c>
      <c r="L2889">
        <f t="shared" si="456"/>
        <v>1.128143884114172</v>
      </c>
      <c r="M2889">
        <f t="shared" si="457"/>
        <v>1.2431656259066342</v>
      </c>
      <c r="N2889">
        <f t="shared" si="458"/>
        <v>1.2431656259066342</v>
      </c>
      <c r="O2889">
        <f t="shared" si="459"/>
        <v>1.2431656259066342</v>
      </c>
    </row>
    <row r="2890" spans="1:15">
      <c r="A2890">
        <f t="shared" si="454"/>
        <v>2889</v>
      </c>
      <c r="B2890">
        <f>train!G2890</f>
        <v>178.3</v>
      </c>
      <c r="C2890">
        <f>train!J2890</f>
        <v>176.5</v>
      </c>
      <c r="D2890">
        <f>train!M2890</f>
        <v>187.1</v>
      </c>
      <c r="E2890">
        <f>train!P2890</f>
        <v>13.8</v>
      </c>
      <c r="F2890" s="4">
        <f t="shared" si="450"/>
        <v>0.50725462304409674</v>
      </c>
      <c r="G2890" s="4">
        <f t="shared" si="451"/>
        <v>0.49123295296409686</v>
      </c>
      <c r="H2890" s="4">
        <f t="shared" si="452"/>
        <v>0.49123295296409686</v>
      </c>
      <c r="I2890" s="4">
        <f t="shared" si="453"/>
        <v>0.69000000000000006</v>
      </c>
      <c r="J2890">
        <f t="shared" si="455"/>
        <v>2</v>
      </c>
      <c r="K2890" t="str">
        <f>train!T2890</f>
        <v>no</v>
      </c>
      <c r="L2890">
        <f t="shared" si="456"/>
        <v>1.128143884114172</v>
      </c>
      <c r="M2890">
        <f t="shared" si="457"/>
        <v>1.1027360884433146</v>
      </c>
      <c r="N2890">
        <f t="shared" si="458"/>
        <v>1.1027360884433146</v>
      </c>
      <c r="O2890">
        <f t="shared" si="459"/>
        <v>1.1027360884433146</v>
      </c>
    </row>
    <row r="2891" spans="1:15">
      <c r="A2891">
        <f t="shared" si="454"/>
        <v>2890</v>
      </c>
      <c r="B2891">
        <f>train!G2891</f>
        <v>181.8</v>
      </c>
      <c r="C2891">
        <f>train!J2891</f>
        <v>159.6</v>
      </c>
      <c r="D2891">
        <f>train!M2891</f>
        <v>232.4</v>
      </c>
      <c r="E2891">
        <f>train!P2891</f>
        <v>7</v>
      </c>
      <c r="F2891" s="4">
        <f t="shared" si="450"/>
        <v>0.51721194879089616</v>
      </c>
      <c r="G2891" s="4">
        <f t="shared" si="451"/>
        <v>0.44419704981909264</v>
      </c>
      <c r="H2891" s="4">
        <f t="shared" si="452"/>
        <v>0.44419704981909264</v>
      </c>
      <c r="I2891" s="4">
        <f t="shared" si="453"/>
        <v>0.35</v>
      </c>
      <c r="J2891">
        <f t="shared" si="455"/>
        <v>2</v>
      </c>
      <c r="K2891" t="str">
        <f>train!T2891</f>
        <v>no</v>
      </c>
      <c r="L2891">
        <f t="shared" si="456"/>
        <v>1.128143884114172</v>
      </c>
      <c r="M2891">
        <f t="shared" si="457"/>
        <v>0.88579356404754228</v>
      </c>
      <c r="N2891">
        <f t="shared" si="458"/>
        <v>0.88579356404754228</v>
      </c>
      <c r="O2891">
        <f t="shared" si="459"/>
        <v>0.88579356404754228</v>
      </c>
    </row>
    <row r="2892" spans="1:15">
      <c r="A2892">
        <f t="shared" si="454"/>
        <v>2891</v>
      </c>
      <c r="B2892">
        <f>train!G2892</f>
        <v>120.6</v>
      </c>
      <c r="C2892">
        <f>train!J2892</f>
        <v>205.5</v>
      </c>
      <c r="D2892">
        <f>train!M2892</f>
        <v>182.5</v>
      </c>
      <c r="E2892">
        <f>train!P2892</f>
        <v>9.6</v>
      </c>
      <c r="F2892" s="4">
        <f t="shared" si="450"/>
        <v>0.34310099573257469</v>
      </c>
      <c r="G2892" s="4">
        <f t="shared" si="451"/>
        <v>0.57194544948510995</v>
      </c>
      <c r="H2892" s="4">
        <f t="shared" si="452"/>
        <v>0.57194544948510995</v>
      </c>
      <c r="I2892" s="4">
        <f t="shared" si="453"/>
        <v>0.48</v>
      </c>
      <c r="J2892">
        <f t="shared" si="455"/>
        <v>2</v>
      </c>
      <c r="K2892" t="str">
        <f>train!T2892</f>
        <v>no</v>
      </c>
      <c r="L2892">
        <f t="shared" si="456"/>
        <v>1.128143884114172</v>
      </c>
      <c r="M2892">
        <f t="shared" si="457"/>
        <v>1.0011800475669363</v>
      </c>
      <c r="N2892">
        <f t="shared" si="458"/>
        <v>1.0011800475669363</v>
      </c>
      <c r="O2892">
        <f t="shared" si="459"/>
        <v>1.0011800475669363</v>
      </c>
    </row>
    <row r="2893" spans="1:15">
      <c r="A2893">
        <f t="shared" si="454"/>
        <v>2892</v>
      </c>
      <c r="B2893">
        <f>train!G2893</f>
        <v>172.4</v>
      </c>
      <c r="C2893">
        <f>train!J2893</f>
        <v>131.69999999999999</v>
      </c>
      <c r="D2893">
        <f>train!M2893</f>
        <v>182.8</v>
      </c>
      <c r="E2893">
        <f>train!P2893</f>
        <v>8.8000000000000007</v>
      </c>
      <c r="F2893" s="4">
        <f t="shared" si="450"/>
        <v>0.49046941678520628</v>
      </c>
      <c r="G2893" s="4">
        <f t="shared" si="451"/>
        <v>0.36654606178680765</v>
      </c>
      <c r="H2893" s="4">
        <f t="shared" si="452"/>
        <v>0.36654606178680765</v>
      </c>
      <c r="I2893" s="4">
        <f t="shared" si="453"/>
        <v>0.44000000000000006</v>
      </c>
      <c r="J2893">
        <f t="shared" si="455"/>
        <v>2</v>
      </c>
      <c r="K2893" t="str">
        <f>train!T2893</f>
        <v>no</v>
      </c>
      <c r="L2893">
        <f t="shared" si="456"/>
        <v>1.128143884114172</v>
      </c>
      <c r="M2893">
        <f t="shared" si="457"/>
        <v>0.83837478470219806</v>
      </c>
      <c r="N2893">
        <f t="shared" si="458"/>
        <v>0.83837478470219806</v>
      </c>
      <c r="O2893">
        <f t="shared" si="459"/>
        <v>0.83837478470219806</v>
      </c>
    </row>
    <row r="2894" spans="1:15">
      <c r="A2894">
        <f t="shared" si="454"/>
        <v>2893</v>
      </c>
      <c r="B2894">
        <f>train!G2894</f>
        <v>160.6</v>
      </c>
      <c r="C2894">
        <f>train!J2894</f>
        <v>171.9</v>
      </c>
      <c r="D2894">
        <f>train!M2894</f>
        <v>105.2</v>
      </c>
      <c r="E2894">
        <f>train!P2894</f>
        <v>7.3</v>
      </c>
      <c r="F2894" s="4">
        <f t="shared" si="450"/>
        <v>0.4568990042674253</v>
      </c>
      <c r="G2894" s="4">
        <f t="shared" si="451"/>
        <v>0.47843028110214303</v>
      </c>
      <c r="H2894" s="4">
        <f t="shared" si="452"/>
        <v>0.47843028110214303</v>
      </c>
      <c r="I2894" s="4">
        <f t="shared" si="453"/>
        <v>0.36499999999999999</v>
      </c>
      <c r="J2894">
        <f t="shared" si="455"/>
        <v>2</v>
      </c>
      <c r="K2894" t="str">
        <f>train!T2894</f>
        <v>yes</v>
      </c>
      <c r="L2894">
        <f t="shared" si="456"/>
        <v>1.128143884114172</v>
      </c>
      <c r="M2894">
        <f t="shared" si="457"/>
        <v>0.89430015534579654</v>
      </c>
      <c r="N2894">
        <f t="shared" si="458"/>
        <v>0.89430015534579654</v>
      </c>
      <c r="O2894">
        <f t="shared" si="459"/>
        <v>0.89430015534579654</v>
      </c>
    </row>
    <row r="2895" spans="1:15">
      <c r="A2895">
        <f t="shared" si="454"/>
        <v>2894</v>
      </c>
      <c r="B2895">
        <f>train!G2895</f>
        <v>98.4</v>
      </c>
      <c r="C2895">
        <f>train!J2895</f>
        <v>187.5</v>
      </c>
      <c r="D2895">
        <f>train!M2895</f>
        <v>177</v>
      </c>
      <c r="E2895">
        <f>train!P2895</f>
        <v>15.1</v>
      </c>
      <c r="F2895" s="4">
        <f t="shared" si="450"/>
        <v>0.27994310099573261</v>
      </c>
      <c r="G2895" s="4">
        <f t="shared" si="451"/>
        <v>0.52184803785137768</v>
      </c>
      <c r="H2895" s="4">
        <f t="shared" si="452"/>
        <v>0.52184803785137768</v>
      </c>
      <c r="I2895" s="4">
        <f t="shared" si="453"/>
        <v>0.755</v>
      </c>
      <c r="J2895">
        <f t="shared" si="455"/>
        <v>2</v>
      </c>
      <c r="K2895" t="str">
        <f>train!T2895</f>
        <v>no</v>
      </c>
      <c r="L2895">
        <f t="shared" si="456"/>
        <v>1.128143884114172</v>
      </c>
      <c r="M2895">
        <f t="shared" si="457"/>
        <v>1.0922654846756683</v>
      </c>
      <c r="N2895">
        <f t="shared" si="458"/>
        <v>1.0922654846756683</v>
      </c>
      <c r="O2895">
        <f t="shared" si="459"/>
        <v>1.0922654846756683</v>
      </c>
    </row>
    <row r="2896" spans="1:15">
      <c r="A2896">
        <f t="shared" si="454"/>
        <v>2895</v>
      </c>
      <c r="B2896">
        <f>train!G2896</f>
        <v>109</v>
      </c>
      <c r="C2896">
        <f>train!J2896</f>
        <v>212.7</v>
      </c>
      <c r="D2896">
        <f>train!M2896</f>
        <v>208.3</v>
      </c>
      <c r="E2896">
        <f>train!P2896</f>
        <v>7.9</v>
      </c>
      <c r="F2896" s="4">
        <f t="shared" si="450"/>
        <v>0.31009957325746801</v>
      </c>
      <c r="G2896" s="4">
        <f t="shared" si="451"/>
        <v>0.59198441413860281</v>
      </c>
      <c r="H2896" s="4">
        <f t="shared" si="452"/>
        <v>0.59198441413860281</v>
      </c>
      <c r="I2896" s="4">
        <f t="shared" si="453"/>
        <v>0.39500000000000002</v>
      </c>
      <c r="J2896">
        <f t="shared" si="455"/>
        <v>2</v>
      </c>
      <c r="K2896" t="str">
        <f>train!T2896</f>
        <v>no</v>
      </c>
      <c r="L2896">
        <f t="shared" si="456"/>
        <v>1.128143884114172</v>
      </c>
      <c r="M2896">
        <f t="shared" si="457"/>
        <v>0.97625705554454945</v>
      </c>
      <c r="N2896">
        <f t="shared" si="458"/>
        <v>0.97625705554454945</v>
      </c>
      <c r="O2896">
        <f t="shared" si="459"/>
        <v>0.97625705554454945</v>
      </c>
    </row>
    <row r="2897" spans="1:15">
      <c r="A2897">
        <f t="shared" si="454"/>
        <v>2896</v>
      </c>
      <c r="B2897">
        <f>train!G2897</f>
        <v>144.5</v>
      </c>
      <c r="C2897">
        <f>train!J2897</f>
        <v>167.3</v>
      </c>
      <c r="D2897">
        <f>train!M2897</f>
        <v>175.1</v>
      </c>
      <c r="E2897">
        <f>train!P2897</f>
        <v>6.1</v>
      </c>
      <c r="F2897" s="4">
        <f t="shared" si="450"/>
        <v>0.41109530583214793</v>
      </c>
      <c r="G2897" s="4">
        <f t="shared" si="451"/>
        <v>0.46562760924018926</v>
      </c>
      <c r="H2897" s="4">
        <f t="shared" si="452"/>
        <v>0.46562760924018926</v>
      </c>
      <c r="I2897" s="4">
        <f t="shared" si="453"/>
        <v>0.30499999999999999</v>
      </c>
      <c r="J2897">
        <f t="shared" si="455"/>
        <v>2</v>
      </c>
      <c r="K2897" t="str">
        <f>train!T2897</f>
        <v>yes</v>
      </c>
      <c r="L2897">
        <f t="shared" si="456"/>
        <v>1.128143884114172</v>
      </c>
      <c r="M2897">
        <f t="shared" si="457"/>
        <v>0.83405185177583296</v>
      </c>
      <c r="N2897">
        <f t="shared" si="458"/>
        <v>0.83405185177583296</v>
      </c>
      <c r="O2897">
        <f t="shared" si="459"/>
        <v>0.83405185177583296</v>
      </c>
    </row>
    <row r="2898" spans="1:15">
      <c r="A2898">
        <f t="shared" si="454"/>
        <v>2897</v>
      </c>
      <c r="B2898">
        <f>train!G2898</f>
        <v>193.1</v>
      </c>
      <c r="C2898">
        <f>train!J2898</f>
        <v>260.3</v>
      </c>
      <c r="D2898">
        <f>train!M2898</f>
        <v>241.3</v>
      </c>
      <c r="E2898">
        <f>train!P2898</f>
        <v>13.3</v>
      </c>
      <c r="F2898" s="4">
        <f t="shared" si="450"/>
        <v>0.5493598862019915</v>
      </c>
      <c r="G2898" s="4">
        <f t="shared" si="451"/>
        <v>0.72446423601447263</v>
      </c>
      <c r="H2898" s="4">
        <f t="shared" si="452"/>
        <v>0.72446423601447263</v>
      </c>
      <c r="I2898" s="4">
        <f t="shared" si="453"/>
        <v>0.66500000000000004</v>
      </c>
      <c r="J2898">
        <f t="shared" si="455"/>
        <v>1</v>
      </c>
      <c r="K2898" t="str">
        <f>train!T2898</f>
        <v>no</v>
      </c>
      <c r="L2898">
        <f t="shared" si="456"/>
        <v>1.128143884114172</v>
      </c>
      <c r="M2898">
        <f t="shared" si="457"/>
        <v>1.3392976305123265</v>
      </c>
      <c r="N2898">
        <f t="shared" si="458"/>
        <v>1.3392976305123265</v>
      </c>
      <c r="O2898">
        <f t="shared" si="459"/>
        <v>1.3392976305123265</v>
      </c>
    </row>
    <row r="2899" spans="1:15">
      <c r="A2899">
        <f t="shared" si="454"/>
        <v>2898</v>
      </c>
      <c r="B2899">
        <f>train!G2899</f>
        <v>182.8</v>
      </c>
      <c r="C2899">
        <f>train!J2899</f>
        <v>193.7</v>
      </c>
      <c r="D2899">
        <f>train!M2899</f>
        <v>219.5</v>
      </c>
      <c r="E2899">
        <f>train!P2899</f>
        <v>7.7</v>
      </c>
      <c r="F2899" s="4">
        <f t="shared" si="450"/>
        <v>0.52005689900426744</v>
      </c>
      <c r="G2899" s="4">
        <f t="shared" si="451"/>
        <v>0.53910381296966314</v>
      </c>
      <c r="H2899" s="4">
        <f t="shared" si="452"/>
        <v>0.53910381296966314</v>
      </c>
      <c r="I2899" s="4">
        <f t="shared" si="453"/>
        <v>0.38500000000000001</v>
      </c>
      <c r="J2899">
        <f t="shared" si="455"/>
        <v>2</v>
      </c>
      <c r="K2899" t="str">
        <f>train!T2899</f>
        <v>no</v>
      </c>
      <c r="L2899">
        <f t="shared" si="456"/>
        <v>1.128143884114172</v>
      </c>
      <c r="M2899">
        <f t="shared" si="457"/>
        <v>0.99997500994714561</v>
      </c>
      <c r="N2899">
        <f t="shared" si="458"/>
        <v>0.99997500994714561</v>
      </c>
      <c r="O2899">
        <f t="shared" si="459"/>
        <v>0.99997500994714561</v>
      </c>
    </row>
    <row r="2900" spans="1:15">
      <c r="A2900">
        <f t="shared" si="454"/>
        <v>2899</v>
      </c>
      <c r="B2900">
        <f>train!G2900</f>
        <v>148.4</v>
      </c>
      <c r="C2900">
        <f>train!J2900</f>
        <v>170.6</v>
      </c>
      <c r="D2900">
        <f>train!M2900</f>
        <v>201.5</v>
      </c>
      <c r="E2900">
        <f>train!P2900</f>
        <v>11.3</v>
      </c>
      <c r="F2900" s="4">
        <f t="shared" si="450"/>
        <v>0.42219061166429589</v>
      </c>
      <c r="G2900" s="4">
        <f t="shared" si="451"/>
        <v>0.47481213470637346</v>
      </c>
      <c r="H2900" s="4">
        <f t="shared" si="452"/>
        <v>0.47481213470637346</v>
      </c>
      <c r="I2900" s="4">
        <f t="shared" si="453"/>
        <v>0.56500000000000006</v>
      </c>
      <c r="J2900">
        <f t="shared" si="455"/>
        <v>2</v>
      </c>
      <c r="K2900" t="str">
        <f>train!T2900</f>
        <v>no</v>
      </c>
      <c r="L2900">
        <f t="shared" si="456"/>
        <v>1.128143884114172</v>
      </c>
      <c r="M2900">
        <f t="shared" si="457"/>
        <v>0.97383932920493566</v>
      </c>
      <c r="N2900">
        <f t="shared" si="458"/>
        <v>0.97383932920493566</v>
      </c>
      <c r="O2900">
        <f t="shared" si="459"/>
        <v>0.97383932920493566</v>
      </c>
    </row>
    <row r="2901" spans="1:15">
      <c r="A2901">
        <f t="shared" si="454"/>
        <v>2900</v>
      </c>
      <c r="B2901">
        <f>train!G2901</f>
        <v>75.8</v>
      </c>
      <c r="C2901">
        <f>train!J2901</f>
        <v>256.89999999999998</v>
      </c>
      <c r="D2901">
        <f>train!M2901</f>
        <v>204.4</v>
      </c>
      <c r="E2901">
        <f>train!P2901</f>
        <v>10.5</v>
      </c>
      <c r="F2901" s="4">
        <f t="shared" si="450"/>
        <v>0.21564722617354196</v>
      </c>
      <c r="G2901" s="4">
        <f t="shared" si="451"/>
        <v>0.7150013915947675</v>
      </c>
      <c r="H2901" s="4">
        <f t="shared" si="452"/>
        <v>0.7150013915947675</v>
      </c>
      <c r="I2901" s="4">
        <f t="shared" si="453"/>
        <v>0.52500000000000002</v>
      </c>
      <c r="J2901">
        <f t="shared" si="455"/>
        <v>1</v>
      </c>
      <c r="K2901" t="str">
        <f>train!T2901</f>
        <v>no</v>
      </c>
      <c r="L2901">
        <f t="shared" si="456"/>
        <v>1.128143884114172</v>
      </c>
      <c r="M2901">
        <f t="shared" si="457"/>
        <v>1.1595614283517932</v>
      </c>
      <c r="N2901">
        <f t="shared" si="458"/>
        <v>1.1595614283517932</v>
      </c>
      <c r="O2901">
        <f t="shared" si="459"/>
        <v>1.1595614283517932</v>
      </c>
    </row>
    <row r="2902" spans="1:15">
      <c r="A2902">
        <f t="shared" si="454"/>
        <v>2901</v>
      </c>
      <c r="B2902">
        <f>train!G2902</f>
        <v>198</v>
      </c>
      <c r="C2902">
        <f>train!J2902</f>
        <v>186.4</v>
      </c>
      <c r="D2902">
        <f>train!M2902</f>
        <v>219.2</v>
      </c>
      <c r="E2902">
        <f>train!P2902</f>
        <v>9.3000000000000007</v>
      </c>
      <c r="F2902" s="4">
        <f t="shared" si="450"/>
        <v>0.56330014224751068</v>
      </c>
      <c r="G2902" s="4">
        <f t="shared" si="451"/>
        <v>0.51878652936264957</v>
      </c>
      <c r="H2902" s="4">
        <f t="shared" si="452"/>
        <v>0.51878652936264957</v>
      </c>
      <c r="I2902" s="4">
        <f t="shared" si="453"/>
        <v>0.46500000000000002</v>
      </c>
      <c r="J2902">
        <f t="shared" si="455"/>
        <v>2</v>
      </c>
      <c r="K2902" t="str">
        <f>train!T2902</f>
        <v>no</v>
      </c>
      <c r="L2902">
        <f t="shared" si="456"/>
        <v>1.128143884114172</v>
      </c>
      <c r="M2902">
        <f t="shared" si="457"/>
        <v>1.0352830416617247</v>
      </c>
      <c r="N2902">
        <f t="shared" si="458"/>
        <v>1.0352830416617247</v>
      </c>
      <c r="O2902">
        <f t="shared" si="459"/>
        <v>1.0352830416617247</v>
      </c>
    </row>
    <row r="2903" spans="1:15">
      <c r="A2903">
        <f t="shared" si="454"/>
        <v>2902</v>
      </c>
      <c r="B2903">
        <f>train!G2903</f>
        <v>253.2</v>
      </c>
      <c r="C2903">
        <f>train!J2903</f>
        <v>210.8</v>
      </c>
      <c r="D2903">
        <f>train!M2903</f>
        <v>253.9</v>
      </c>
      <c r="E2903">
        <f>train!P2903</f>
        <v>9.5</v>
      </c>
      <c r="F2903" s="4">
        <f t="shared" si="450"/>
        <v>0.72034139402560449</v>
      </c>
      <c r="G2903" s="4">
        <f t="shared" si="451"/>
        <v>0.58669635402170894</v>
      </c>
      <c r="H2903" s="4">
        <f t="shared" si="452"/>
        <v>0.58669635402170894</v>
      </c>
      <c r="I2903" s="4">
        <f t="shared" si="453"/>
        <v>0.47499999999999998</v>
      </c>
      <c r="J2903">
        <f t="shared" si="455"/>
        <v>1</v>
      </c>
      <c r="K2903" t="str">
        <f>train!T2903</f>
        <v>yes</v>
      </c>
      <c r="L2903">
        <f t="shared" si="456"/>
        <v>1.128143884114172</v>
      </c>
      <c r="M2903">
        <f t="shared" si="457"/>
        <v>1.1970555323757892</v>
      </c>
      <c r="N2903">
        <f t="shared" si="458"/>
        <v>1.1970555323757892</v>
      </c>
      <c r="O2903">
        <f t="shared" si="459"/>
        <v>1.1970555323757892</v>
      </c>
    </row>
    <row r="2904" spans="1:15">
      <c r="A2904">
        <f t="shared" si="454"/>
        <v>2903</v>
      </c>
      <c r="B2904">
        <f>train!G2904</f>
        <v>199.9</v>
      </c>
      <c r="C2904">
        <f>train!J2904</f>
        <v>134.6</v>
      </c>
      <c r="D2904">
        <f>train!M2904</f>
        <v>210.4</v>
      </c>
      <c r="E2904">
        <f>train!P2904</f>
        <v>11.7</v>
      </c>
      <c r="F2904" s="4">
        <f t="shared" si="450"/>
        <v>0.56870554765291614</v>
      </c>
      <c r="G2904" s="4">
        <f t="shared" si="451"/>
        <v>0.37461731143890897</v>
      </c>
      <c r="H2904" s="4">
        <f t="shared" si="452"/>
        <v>0.37461731143890897</v>
      </c>
      <c r="I2904" s="4">
        <f t="shared" si="453"/>
        <v>0.58499999999999996</v>
      </c>
      <c r="J2904">
        <f t="shared" si="455"/>
        <v>2</v>
      </c>
      <c r="K2904" t="str">
        <f>train!T2904</f>
        <v>no</v>
      </c>
      <c r="L2904">
        <f t="shared" si="456"/>
        <v>1.128143884114172</v>
      </c>
      <c r="M2904">
        <f t="shared" si="457"/>
        <v>0.97279353410198832</v>
      </c>
      <c r="N2904">
        <f t="shared" si="458"/>
        <v>0.97279353410198832</v>
      </c>
      <c r="O2904">
        <f t="shared" si="459"/>
        <v>0.97279353410198832</v>
      </c>
    </row>
    <row r="2905" spans="1:15">
      <c r="A2905">
        <f t="shared" si="454"/>
        <v>2904</v>
      </c>
      <c r="B2905">
        <f>train!G2905</f>
        <v>187.5</v>
      </c>
      <c r="C2905">
        <f>train!J2905</f>
        <v>272.3</v>
      </c>
      <c r="D2905">
        <f>train!M2905</f>
        <v>216.4</v>
      </c>
      <c r="E2905">
        <f>train!P2905</f>
        <v>11.7</v>
      </c>
      <c r="F2905" s="4">
        <f t="shared" si="450"/>
        <v>0.53342816500711232</v>
      </c>
      <c r="G2905" s="4">
        <f t="shared" si="451"/>
        <v>0.75786251043696073</v>
      </c>
      <c r="H2905" s="4">
        <f t="shared" si="452"/>
        <v>0.75786251043696073</v>
      </c>
      <c r="I2905" s="4">
        <f t="shared" si="453"/>
        <v>0.58499999999999996</v>
      </c>
      <c r="J2905">
        <f t="shared" si="455"/>
        <v>1</v>
      </c>
      <c r="K2905" t="str">
        <f>train!T2905</f>
        <v>no</v>
      </c>
      <c r="L2905">
        <f t="shared" si="456"/>
        <v>1.128143884114172</v>
      </c>
      <c r="M2905">
        <f t="shared" si="457"/>
        <v>1.3324720547442936</v>
      </c>
      <c r="N2905">
        <f t="shared" si="458"/>
        <v>1.3324720547442936</v>
      </c>
      <c r="O2905">
        <f t="shared" si="459"/>
        <v>1.3324720547442936</v>
      </c>
    </row>
    <row r="2906" spans="1:15">
      <c r="A2906">
        <f t="shared" si="454"/>
        <v>2905</v>
      </c>
      <c r="B2906">
        <f>train!G2906</f>
        <v>183.6</v>
      </c>
      <c r="C2906">
        <f>train!J2906</f>
        <v>303.5</v>
      </c>
      <c r="D2906">
        <f>train!M2906</f>
        <v>189.8</v>
      </c>
      <c r="E2906">
        <f>train!P2906</f>
        <v>10.3</v>
      </c>
      <c r="F2906" s="4">
        <f t="shared" si="450"/>
        <v>0.52233285917496441</v>
      </c>
      <c r="G2906" s="4">
        <f t="shared" si="451"/>
        <v>0.84469802393543003</v>
      </c>
      <c r="H2906" s="4">
        <f t="shared" si="452"/>
        <v>0.84469802393543003</v>
      </c>
      <c r="I2906" s="4">
        <f t="shared" si="453"/>
        <v>0.51500000000000001</v>
      </c>
      <c r="J2906">
        <f t="shared" si="455"/>
        <v>1</v>
      </c>
      <c r="K2906" t="str">
        <f>train!T2906</f>
        <v>no</v>
      </c>
      <c r="L2906">
        <f t="shared" si="456"/>
        <v>1.128143884114172</v>
      </c>
      <c r="M2906">
        <f t="shared" si="457"/>
        <v>1.4018152942006068</v>
      </c>
      <c r="N2906">
        <f t="shared" si="458"/>
        <v>1.4018152942006068</v>
      </c>
      <c r="O2906">
        <f t="shared" si="459"/>
        <v>1.4018152942006068</v>
      </c>
    </row>
    <row r="2907" spans="1:15">
      <c r="A2907">
        <f t="shared" si="454"/>
        <v>2906</v>
      </c>
      <c r="B2907">
        <f>train!G2907</f>
        <v>86.1</v>
      </c>
      <c r="C2907">
        <f>train!J2907</f>
        <v>189.9</v>
      </c>
      <c r="D2907">
        <f>train!M2907</f>
        <v>201.3</v>
      </c>
      <c r="E2907">
        <f>train!P2907</f>
        <v>11.7</v>
      </c>
      <c r="F2907" s="4">
        <f t="shared" si="450"/>
        <v>0.24495021337126599</v>
      </c>
      <c r="G2907" s="4">
        <f t="shared" si="451"/>
        <v>0.5285276927358753</v>
      </c>
      <c r="H2907" s="4">
        <f t="shared" si="452"/>
        <v>0.5285276927358753</v>
      </c>
      <c r="I2907" s="4">
        <f t="shared" si="453"/>
        <v>0.58499999999999996</v>
      </c>
      <c r="J2907">
        <f t="shared" si="455"/>
        <v>2</v>
      </c>
      <c r="K2907" t="str">
        <f>train!T2907</f>
        <v>no</v>
      </c>
      <c r="L2907">
        <f t="shared" si="456"/>
        <v>1.128143884114172</v>
      </c>
      <c r="M2907">
        <f t="shared" si="457"/>
        <v>0.98025948146806741</v>
      </c>
      <c r="N2907">
        <f t="shared" si="458"/>
        <v>0.98025948146806741</v>
      </c>
      <c r="O2907">
        <f t="shared" si="459"/>
        <v>0.98025948146806741</v>
      </c>
    </row>
    <row r="2908" spans="1:15">
      <c r="A2908">
        <f t="shared" si="454"/>
        <v>2907</v>
      </c>
      <c r="B2908">
        <f>train!G2908</f>
        <v>126.8</v>
      </c>
      <c r="C2908">
        <f>train!J2908</f>
        <v>157.80000000000001</v>
      </c>
      <c r="D2908">
        <f>train!M2908</f>
        <v>158.30000000000001</v>
      </c>
      <c r="E2908">
        <f>train!P2908</f>
        <v>11</v>
      </c>
      <c r="F2908" s="4">
        <f t="shared" si="450"/>
        <v>0.36073968705547654</v>
      </c>
      <c r="G2908" s="4">
        <f t="shared" si="451"/>
        <v>0.43918730865571948</v>
      </c>
      <c r="H2908" s="4">
        <f t="shared" si="452"/>
        <v>0.43918730865571948</v>
      </c>
      <c r="I2908" s="4">
        <f t="shared" si="453"/>
        <v>0.55000000000000004</v>
      </c>
      <c r="J2908">
        <f t="shared" si="455"/>
        <v>2</v>
      </c>
      <c r="K2908" t="str">
        <f>train!T2908</f>
        <v>no</v>
      </c>
      <c r="L2908">
        <f t="shared" si="456"/>
        <v>1.128143884114172</v>
      </c>
      <c r="M2908">
        <f t="shared" si="457"/>
        <v>0.90465689959530604</v>
      </c>
      <c r="N2908">
        <f t="shared" si="458"/>
        <v>0.90465689959530604</v>
      </c>
      <c r="O2908">
        <f t="shared" si="459"/>
        <v>0.90465689959530604</v>
      </c>
    </row>
    <row r="2909" spans="1:15">
      <c r="A2909">
        <f t="shared" si="454"/>
        <v>2908</v>
      </c>
      <c r="B2909">
        <f>train!G2909</f>
        <v>108.3</v>
      </c>
      <c r="C2909">
        <f>train!J2909</f>
        <v>168.3</v>
      </c>
      <c r="D2909">
        <f>train!M2909</f>
        <v>153.1</v>
      </c>
      <c r="E2909">
        <f>train!P2909</f>
        <v>9.1</v>
      </c>
      <c r="F2909" s="4">
        <f t="shared" si="450"/>
        <v>0.30810810810810813</v>
      </c>
      <c r="G2909" s="4">
        <f t="shared" si="451"/>
        <v>0.4684107987753966</v>
      </c>
      <c r="H2909" s="4">
        <f t="shared" si="452"/>
        <v>0.4684107987753966</v>
      </c>
      <c r="I2909" s="4">
        <f t="shared" si="453"/>
        <v>0.45499999999999996</v>
      </c>
      <c r="J2909">
        <f t="shared" si="455"/>
        <v>2</v>
      </c>
      <c r="K2909" t="str">
        <f>train!T2909</f>
        <v>no</v>
      </c>
      <c r="L2909">
        <f t="shared" si="456"/>
        <v>1.128143884114172</v>
      </c>
      <c r="M2909">
        <f t="shared" si="457"/>
        <v>0.860681682796124</v>
      </c>
      <c r="N2909">
        <f t="shared" si="458"/>
        <v>0.860681682796124</v>
      </c>
      <c r="O2909">
        <f t="shared" si="459"/>
        <v>0.860681682796124</v>
      </c>
    </row>
    <row r="2910" spans="1:15">
      <c r="A2910">
        <f t="shared" si="454"/>
        <v>2909</v>
      </c>
      <c r="B2910">
        <f>train!G2910</f>
        <v>160.5</v>
      </c>
      <c r="C2910">
        <f>train!J2910</f>
        <v>235.8</v>
      </c>
      <c r="D2910">
        <f>train!M2910</f>
        <v>111.8</v>
      </c>
      <c r="E2910">
        <f>train!P2910</f>
        <v>13.8</v>
      </c>
      <c r="F2910" s="4">
        <f t="shared" si="450"/>
        <v>0.45661450924608821</v>
      </c>
      <c r="G2910" s="4">
        <f t="shared" si="451"/>
        <v>0.65627609240189255</v>
      </c>
      <c r="H2910" s="4">
        <f t="shared" si="452"/>
        <v>0.65627609240189255</v>
      </c>
      <c r="I2910" s="4">
        <f t="shared" si="453"/>
        <v>0.69000000000000006</v>
      </c>
      <c r="J2910">
        <f t="shared" si="455"/>
        <v>1</v>
      </c>
      <c r="K2910" t="str">
        <f>train!T2910</f>
        <v>yes</v>
      </c>
      <c r="L2910">
        <f t="shared" si="456"/>
        <v>1.128143884114172</v>
      </c>
      <c r="M2910">
        <f t="shared" si="457"/>
        <v>1.2433798409861088</v>
      </c>
      <c r="N2910">
        <f t="shared" si="458"/>
        <v>1.2433798409861088</v>
      </c>
      <c r="O2910">
        <f t="shared" si="459"/>
        <v>1.2433798409861088</v>
      </c>
    </row>
    <row r="2911" spans="1:15">
      <c r="A2911">
        <f t="shared" si="454"/>
        <v>2910</v>
      </c>
      <c r="B2911">
        <f>train!G2911</f>
        <v>147.30000000000001</v>
      </c>
      <c r="C2911">
        <f>train!J2911</f>
        <v>158.4</v>
      </c>
      <c r="D2911">
        <f>train!M2911</f>
        <v>193.8</v>
      </c>
      <c r="E2911">
        <f>train!P2911</f>
        <v>11</v>
      </c>
      <c r="F2911" s="4">
        <f t="shared" si="450"/>
        <v>0.41906116642958752</v>
      </c>
      <c r="G2911" s="4">
        <f t="shared" si="451"/>
        <v>0.44085722237684388</v>
      </c>
      <c r="H2911" s="4">
        <f t="shared" si="452"/>
        <v>0.44085722237684388</v>
      </c>
      <c r="I2911" s="4">
        <f t="shared" si="453"/>
        <v>0.55000000000000004</v>
      </c>
      <c r="J2911">
        <f t="shared" si="455"/>
        <v>2</v>
      </c>
      <c r="K2911" t="str">
        <f>train!T2911</f>
        <v>no</v>
      </c>
      <c r="L2911">
        <f t="shared" si="456"/>
        <v>1.128143884114172</v>
      </c>
      <c r="M2911">
        <f t="shared" si="457"/>
        <v>0.93103299740287315</v>
      </c>
      <c r="N2911">
        <f t="shared" si="458"/>
        <v>0.93103299740287315</v>
      </c>
      <c r="O2911">
        <f t="shared" si="459"/>
        <v>0.93103299740287315</v>
      </c>
    </row>
    <row r="2912" spans="1:15">
      <c r="A2912">
        <f t="shared" si="454"/>
        <v>2911</v>
      </c>
      <c r="B2912">
        <f>train!G2912</f>
        <v>165.1</v>
      </c>
      <c r="C2912">
        <f>train!J2912</f>
        <v>240.8</v>
      </c>
      <c r="D2912">
        <f>train!M2912</f>
        <v>277</v>
      </c>
      <c r="E2912">
        <f>train!P2912</f>
        <v>9.5</v>
      </c>
      <c r="F2912" s="4">
        <f t="shared" si="450"/>
        <v>0.469701280227596</v>
      </c>
      <c r="G2912" s="4">
        <f t="shared" si="451"/>
        <v>0.67019204007792932</v>
      </c>
      <c r="H2912" s="4">
        <f t="shared" si="452"/>
        <v>0.67019204007792932</v>
      </c>
      <c r="I2912" s="4">
        <f t="shared" si="453"/>
        <v>0.47499999999999998</v>
      </c>
      <c r="J2912">
        <f t="shared" si="455"/>
        <v>1</v>
      </c>
      <c r="K2912" t="str">
        <f>train!T2912</f>
        <v>no</v>
      </c>
      <c r="L2912">
        <f t="shared" si="456"/>
        <v>1.128143884114172</v>
      </c>
      <c r="M2912">
        <f t="shared" si="457"/>
        <v>1.1595512208673993</v>
      </c>
      <c r="N2912">
        <f t="shared" si="458"/>
        <v>1.1595512208673993</v>
      </c>
      <c r="O2912">
        <f t="shared" si="459"/>
        <v>1.1595512208673993</v>
      </c>
    </row>
    <row r="2913" spans="1:15">
      <c r="A2913">
        <f t="shared" si="454"/>
        <v>2912</v>
      </c>
      <c r="B2913">
        <f>train!G2913</f>
        <v>122.2</v>
      </c>
      <c r="C2913">
        <f>train!J2913</f>
        <v>139</v>
      </c>
      <c r="D2913">
        <f>train!M2913</f>
        <v>141.9</v>
      </c>
      <c r="E2913">
        <f>train!P2913</f>
        <v>5.7</v>
      </c>
      <c r="F2913" s="4">
        <f t="shared" si="450"/>
        <v>0.3476529160739687</v>
      </c>
      <c r="G2913" s="4">
        <f t="shared" si="451"/>
        <v>0.38686334539382133</v>
      </c>
      <c r="H2913" s="4">
        <f t="shared" si="452"/>
        <v>0.38686334539382133</v>
      </c>
      <c r="I2913" s="4">
        <f t="shared" si="453"/>
        <v>0.28500000000000003</v>
      </c>
      <c r="J2913">
        <f t="shared" si="455"/>
        <v>2</v>
      </c>
      <c r="K2913" t="str">
        <f>train!T2913</f>
        <v>no</v>
      </c>
      <c r="L2913">
        <f t="shared" si="456"/>
        <v>1.128143884114172</v>
      </c>
      <c r="M2913">
        <f t="shared" si="457"/>
        <v>0.70810595681249011</v>
      </c>
      <c r="N2913">
        <f t="shared" si="458"/>
        <v>0.70810595681249011</v>
      </c>
      <c r="O2913">
        <f t="shared" si="459"/>
        <v>0.70810595681249011</v>
      </c>
    </row>
    <row r="2914" spans="1:15">
      <c r="A2914">
        <f t="shared" si="454"/>
        <v>2913</v>
      </c>
      <c r="B2914">
        <f>train!G2914</f>
        <v>156.30000000000001</v>
      </c>
      <c r="C2914">
        <f>train!J2914</f>
        <v>273.10000000000002</v>
      </c>
      <c r="D2914">
        <f>train!M2914</f>
        <v>215.8</v>
      </c>
      <c r="E2914">
        <f>train!P2914</f>
        <v>9</v>
      </c>
      <c r="F2914" s="4">
        <f t="shared" si="450"/>
        <v>0.44466571834992891</v>
      </c>
      <c r="G2914" s="4">
        <f t="shared" si="451"/>
        <v>0.76008906206512672</v>
      </c>
      <c r="H2914" s="4">
        <f t="shared" si="452"/>
        <v>0.76008906206512672</v>
      </c>
      <c r="I2914" s="4">
        <f t="shared" si="453"/>
        <v>0.45</v>
      </c>
      <c r="J2914">
        <f t="shared" si="455"/>
        <v>1</v>
      </c>
      <c r="K2914" t="str">
        <f>train!T2914</f>
        <v>no</v>
      </c>
      <c r="L2914">
        <f t="shared" si="456"/>
        <v>1.128143884114172</v>
      </c>
      <c r="M2914">
        <f t="shared" si="457"/>
        <v>1.2472763790025634</v>
      </c>
      <c r="N2914">
        <f t="shared" si="458"/>
        <v>1.2472763790025634</v>
      </c>
      <c r="O2914">
        <f t="shared" si="459"/>
        <v>1.2472763790025634</v>
      </c>
    </row>
    <row r="2915" spans="1:15">
      <c r="A2915">
        <f t="shared" si="454"/>
        <v>2914</v>
      </c>
      <c r="B2915">
        <f>train!G2915</f>
        <v>277.7</v>
      </c>
      <c r="C2915">
        <f>train!J2915</f>
        <v>270</v>
      </c>
      <c r="D2915">
        <f>train!M2915</f>
        <v>165.3</v>
      </c>
      <c r="E2915">
        <f>train!P2915</f>
        <v>10.4</v>
      </c>
      <c r="F2915" s="4">
        <f t="shared" si="450"/>
        <v>0.79004267425320052</v>
      </c>
      <c r="G2915" s="4">
        <f t="shared" si="451"/>
        <v>0.75146117450598382</v>
      </c>
      <c r="H2915" s="4">
        <f t="shared" si="452"/>
        <v>0.75146117450598382</v>
      </c>
      <c r="I2915" s="4">
        <f t="shared" si="453"/>
        <v>0.52</v>
      </c>
      <c r="J2915">
        <f t="shared" si="455"/>
        <v>1</v>
      </c>
      <c r="K2915" t="str">
        <f>train!T2915</f>
        <v>no</v>
      </c>
      <c r="L2915">
        <f t="shared" si="456"/>
        <v>1.128143884114172</v>
      </c>
      <c r="M2915">
        <f t="shared" si="457"/>
        <v>1.4226578016940594</v>
      </c>
      <c r="N2915">
        <f t="shared" si="458"/>
        <v>1.4226578016940594</v>
      </c>
      <c r="O2915">
        <f t="shared" si="459"/>
        <v>1.4226578016940594</v>
      </c>
    </row>
    <row r="2916" spans="1:15">
      <c r="A2916">
        <f t="shared" si="454"/>
        <v>2915</v>
      </c>
      <c r="B2916">
        <f>train!G2916</f>
        <v>147.4</v>
      </c>
      <c r="C2916">
        <f>train!J2916</f>
        <v>262.8</v>
      </c>
      <c r="D2916">
        <f>train!M2916</f>
        <v>202</v>
      </c>
      <c r="E2916">
        <f>train!P2916</f>
        <v>10.9</v>
      </c>
      <c r="F2916" s="4">
        <f t="shared" si="450"/>
        <v>0.41934566145092461</v>
      </c>
      <c r="G2916" s="4">
        <f t="shared" si="451"/>
        <v>0.73142220985249096</v>
      </c>
      <c r="H2916" s="4">
        <f t="shared" si="452"/>
        <v>0.73142220985249096</v>
      </c>
      <c r="I2916" s="4">
        <f t="shared" si="453"/>
        <v>0.54500000000000004</v>
      </c>
      <c r="J2916">
        <f t="shared" si="455"/>
        <v>1</v>
      </c>
      <c r="K2916" t="str">
        <f>train!T2916</f>
        <v>no</v>
      </c>
      <c r="L2916">
        <f t="shared" si="456"/>
        <v>1.128143884114172</v>
      </c>
      <c r="M2916">
        <f t="shared" si="457"/>
        <v>1.2421081603100095</v>
      </c>
      <c r="N2916">
        <f t="shared" si="458"/>
        <v>1.2421081603100095</v>
      </c>
      <c r="O2916">
        <f t="shared" si="459"/>
        <v>1.2421081603100095</v>
      </c>
    </row>
    <row r="2917" spans="1:15">
      <c r="A2917">
        <f t="shared" si="454"/>
        <v>2916</v>
      </c>
      <c r="B2917">
        <f>train!G2917</f>
        <v>228.4</v>
      </c>
      <c r="C2917">
        <f>train!J2917</f>
        <v>163.30000000000001</v>
      </c>
      <c r="D2917">
        <f>train!M2917</f>
        <v>248</v>
      </c>
      <c r="E2917">
        <f>train!P2917</f>
        <v>7.8</v>
      </c>
      <c r="F2917" s="4">
        <f t="shared" si="450"/>
        <v>0.64978662873399717</v>
      </c>
      <c r="G2917" s="4">
        <f t="shared" si="451"/>
        <v>0.45449485109935989</v>
      </c>
      <c r="H2917" s="4">
        <f t="shared" si="452"/>
        <v>0.45449485109935989</v>
      </c>
      <c r="I2917" s="4">
        <f t="shared" si="453"/>
        <v>0.39</v>
      </c>
      <c r="J2917">
        <f t="shared" si="455"/>
        <v>2</v>
      </c>
      <c r="K2917" t="str">
        <f>train!T2917</f>
        <v>no</v>
      </c>
      <c r="L2917">
        <f t="shared" si="456"/>
        <v>1.128143884114172</v>
      </c>
      <c r="M2917">
        <f t="shared" si="457"/>
        <v>0.99370710082657254</v>
      </c>
      <c r="N2917">
        <f t="shared" si="458"/>
        <v>0.99370710082657254</v>
      </c>
      <c r="O2917">
        <f t="shared" si="459"/>
        <v>0.99370710082657254</v>
      </c>
    </row>
    <row r="2918" spans="1:15">
      <c r="A2918">
        <f t="shared" si="454"/>
        <v>2917</v>
      </c>
      <c r="B2918">
        <f>train!G2918</f>
        <v>184.6</v>
      </c>
      <c r="C2918">
        <f>train!J2918</f>
        <v>166.8</v>
      </c>
      <c r="D2918">
        <f>train!M2918</f>
        <v>225.2</v>
      </c>
      <c r="E2918">
        <f>train!P2918</f>
        <v>6.8</v>
      </c>
      <c r="F2918" s="4">
        <f t="shared" si="450"/>
        <v>0.52517780938833569</v>
      </c>
      <c r="G2918" s="4">
        <f t="shared" si="451"/>
        <v>0.46423601447258561</v>
      </c>
      <c r="H2918" s="4">
        <f t="shared" si="452"/>
        <v>0.46423601447258561</v>
      </c>
      <c r="I2918" s="4">
        <f t="shared" si="453"/>
        <v>0.33999999999999997</v>
      </c>
      <c r="J2918">
        <f t="shared" si="455"/>
        <v>2</v>
      </c>
      <c r="K2918" t="str">
        <f>train!T2918</f>
        <v>no</v>
      </c>
      <c r="L2918">
        <f t="shared" si="456"/>
        <v>1.128143884114172</v>
      </c>
      <c r="M2918">
        <f t="shared" si="457"/>
        <v>0.90688581736661456</v>
      </c>
      <c r="N2918">
        <f t="shared" si="458"/>
        <v>0.90688581736661456</v>
      </c>
      <c r="O2918">
        <f t="shared" si="459"/>
        <v>0.90688581736661456</v>
      </c>
    </row>
    <row r="2919" spans="1:15">
      <c r="A2919">
        <f t="shared" si="454"/>
        <v>2918</v>
      </c>
      <c r="B2919">
        <f>train!G2919</f>
        <v>219</v>
      </c>
      <c r="C2919">
        <f>train!J2919</f>
        <v>241.9</v>
      </c>
      <c r="D2919">
        <f>train!M2919</f>
        <v>203.4</v>
      </c>
      <c r="E2919">
        <f>train!P2919</f>
        <v>5.6</v>
      </c>
      <c r="F2919" s="4">
        <f t="shared" si="450"/>
        <v>0.6230440967283073</v>
      </c>
      <c r="G2919" s="4">
        <f t="shared" si="451"/>
        <v>0.67325354856665742</v>
      </c>
      <c r="H2919" s="4">
        <f t="shared" si="452"/>
        <v>0.67325354856665742</v>
      </c>
      <c r="I2919" s="4">
        <f t="shared" si="453"/>
        <v>0.27999999999999997</v>
      </c>
      <c r="J2919">
        <f t="shared" si="455"/>
        <v>1</v>
      </c>
      <c r="K2919" t="str">
        <f>train!T2919</f>
        <v>no</v>
      </c>
      <c r="L2919">
        <f t="shared" si="456"/>
        <v>1.128143884114172</v>
      </c>
      <c r="M2919">
        <f t="shared" si="457"/>
        <v>1.171804005703678</v>
      </c>
      <c r="N2919">
        <f t="shared" si="458"/>
        <v>1.171804005703678</v>
      </c>
      <c r="O2919">
        <f t="shared" si="459"/>
        <v>1.171804005703678</v>
      </c>
    </row>
    <row r="2920" spans="1:15">
      <c r="A2920">
        <f t="shared" si="454"/>
        <v>2919</v>
      </c>
      <c r="B2920">
        <f>train!G2920</f>
        <v>220.9</v>
      </c>
      <c r="C2920">
        <f>train!J2920</f>
        <v>279.60000000000002</v>
      </c>
      <c r="D2920">
        <f>train!M2920</f>
        <v>239.8</v>
      </c>
      <c r="E2920">
        <f>train!P2920</f>
        <v>13.5</v>
      </c>
      <c r="F2920" s="4">
        <f t="shared" si="450"/>
        <v>0.62844950213371265</v>
      </c>
      <c r="G2920" s="4">
        <f t="shared" si="451"/>
        <v>0.77817979404397442</v>
      </c>
      <c r="H2920" s="4">
        <f t="shared" si="452"/>
        <v>0.77817979404397442</v>
      </c>
      <c r="I2920" s="4">
        <f t="shared" si="453"/>
        <v>0.67500000000000004</v>
      </c>
      <c r="J2920">
        <f t="shared" si="455"/>
        <v>1</v>
      </c>
      <c r="K2920" t="str">
        <f>train!T2920</f>
        <v>yes</v>
      </c>
      <c r="L2920">
        <f t="shared" si="456"/>
        <v>1.128143884114172</v>
      </c>
      <c r="M2920">
        <f t="shared" si="457"/>
        <v>1.4358625841105952</v>
      </c>
      <c r="N2920">
        <f t="shared" si="458"/>
        <v>1.4358625841105952</v>
      </c>
      <c r="O2920">
        <f t="shared" si="459"/>
        <v>1.4358625841105952</v>
      </c>
    </row>
    <row r="2921" spans="1:15">
      <c r="A2921">
        <f t="shared" si="454"/>
        <v>2920</v>
      </c>
      <c r="B2921">
        <f>train!G2921</f>
        <v>188.4</v>
      </c>
      <c r="C2921">
        <f>train!J2921</f>
        <v>320.60000000000002</v>
      </c>
      <c r="D2921">
        <f>train!M2921</f>
        <v>161.69999999999999</v>
      </c>
      <c r="E2921">
        <f>train!P2921</f>
        <v>9.6999999999999993</v>
      </c>
      <c r="F2921" s="4">
        <f t="shared" si="450"/>
        <v>0.5359886201991465</v>
      </c>
      <c r="G2921" s="4">
        <f t="shared" si="451"/>
        <v>0.89229056498747572</v>
      </c>
      <c r="H2921" s="4">
        <f t="shared" si="452"/>
        <v>0.89229056498747572</v>
      </c>
      <c r="I2921" s="4">
        <f t="shared" si="453"/>
        <v>0.48499999999999999</v>
      </c>
      <c r="J2921">
        <f t="shared" si="455"/>
        <v>1</v>
      </c>
      <c r="K2921" t="str">
        <f>train!T2921</f>
        <v>no</v>
      </c>
      <c r="L2921">
        <f t="shared" si="456"/>
        <v>1.128143884114172</v>
      </c>
      <c r="M2921">
        <f t="shared" si="457"/>
        <v>1.4542605357068321</v>
      </c>
      <c r="N2921">
        <f t="shared" si="458"/>
        <v>1.4542605357068321</v>
      </c>
      <c r="O2921">
        <f t="shared" si="459"/>
        <v>1.4542605357068321</v>
      </c>
    </row>
    <row r="2922" spans="1:15">
      <c r="A2922">
        <f t="shared" si="454"/>
        <v>2921</v>
      </c>
      <c r="B2922">
        <f>train!G2922</f>
        <v>254.8</v>
      </c>
      <c r="C2922">
        <f>train!J2922</f>
        <v>194</v>
      </c>
      <c r="D2922">
        <f>train!M2922</f>
        <v>186.2</v>
      </c>
      <c r="E2922">
        <f>train!P2922</f>
        <v>13.5</v>
      </c>
      <c r="F2922" s="4">
        <f t="shared" si="450"/>
        <v>0.72489331436699866</v>
      </c>
      <c r="G2922" s="4">
        <f t="shared" si="451"/>
        <v>0.53993876983022537</v>
      </c>
      <c r="H2922" s="4">
        <f t="shared" si="452"/>
        <v>0.53993876983022537</v>
      </c>
      <c r="I2922" s="4">
        <f t="shared" si="453"/>
        <v>0.67500000000000004</v>
      </c>
      <c r="J2922">
        <f t="shared" si="455"/>
        <v>1</v>
      </c>
      <c r="K2922" t="str">
        <f>train!T2922</f>
        <v>no</v>
      </c>
      <c r="L2922">
        <f t="shared" si="456"/>
        <v>1.128143884114172</v>
      </c>
      <c r="M2922">
        <f t="shared" si="457"/>
        <v>1.2506650501015557</v>
      </c>
      <c r="N2922">
        <f t="shared" si="458"/>
        <v>1.2506650501015557</v>
      </c>
      <c r="O2922">
        <f t="shared" si="459"/>
        <v>1.2506650501015557</v>
      </c>
    </row>
    <row r="2923" spans="1:15">
      <c r="A2923">
        <f t="shared" si="454"/>
        <v>2922</v>
      </c>
      <c r="B2923">
        <f>train!G2923</f>
        <v>338.4</v>
      </c>
      <c r="C2923">
        <f>train!J2923</f>
        <v>234.6</v>
      </c>
      <c r="D2923">
        <f>train!M2923</f>
        <v>264.8</v>
      </c>
      <c r="E2923">
        <f>train!P2923</f>
        <v>14.8</v>
      </c>
      <c r="F2923" s="4">
        <f t="shared" si="450"/>
        <v>0.9627311522048364</v>
      </c>
      <c r="G2923" s="4">
        <f t="shared" si="451"/>
        <v>0.65293626495964374</v>
      </c>
      <c r="H2923" s="4">
        <f t="shared" si="452"/>
        <v>0.65293626495964374</v>
      </c>
      <c r="I2923" s="4">
        <f t="shared" si="453"/>
        <v>0.74</v>
      </c>
      <c r="J2923">
        <f t="shared" si="455"/>
        <v>1</v>
      </c>
      <c r="K2923" t="str">
        <f>train!T2923</f>
        <v>yes</v>
      </c>
      <c r="L2923">
        <f t="shared" si="456"/>
        <v>1.128143884114172</v>
      </c>
      <c r="M2923">
        <f t="shared" si="457"/>
        <v>1.5254844488307813</v>
      </c>
      <c r="N2923">
        <f t="shared" si="458"/>
        <v>1.5254844488307813</v>
      </c>
      <c r="O2923">
        <f t="shared" si="459"/>
        <v>1.5254844488307813</v>
      </c>
    </row>
    <row r="2924" spans="1:15">
      <c r="A2924">
        <f t="shared" si="454"/>
        <v>2923</v>
      </c>
      <c r="B2924">
        <f>train!G2924</f>
        <v>143.1</v>
      </c>
      <c r="C2924">
        <f>train!J2924</f>
        <v>138.1</v>
      </c>
      <c r="D2924">
        <f>train!M2924</f>
        <v>199.4</v>
      </c>
      <c r="E2924">
        <f>train!P2924</f>
        <v>8.9</v>
      </c>
      <c r="F2924" s="4">
        <f t="shared" si="450"/>
        <v>0.40711237553342816</v>
      </c>
      <c r="G2924" s="4">
        <f t="shared" si="451"/>
        <v>0.3843584748121347</v>
      </c>
      <c r="H2924" s="4">
        <f t="shared" si="452"/>
        <v>0.3843584748121347</v>
      </c>
      <c r="I2924" s="4">
        <f t="shared" si="453"/>
        <v>0.44500000000000001</v>
      </c>
      <c r="J2924">
        <f t="shared" si="455"/>
        <v>2</v>
      </c>
      <c r="K2924" t="str">
        <f>train!T2924</f>
        <v>no</v>
      </c>
      <c r="L2924">
        <f t="shared" si="456"/>
        <v>1.128143884114172</v>
      </c>
      <c r="M2924">
        <f t="shared" si="457"/>
        <v>0.81192879037036969</v>
      </c>
      <c r="N2924">
        <f t="shared" si="458"/>
        <v>0.81192879037036969</v>
      </c>
      <c r="O2924">
        <f t="shared" si="459"/>
        <v>0.81192879037036969</v>
      </c>
    </row>
    <row r="2925" spans="1:15">
      <c r="A2925">
        <f t="shared" si="454"/>
        <v>2924</v>
      </c>
      <c r="B2925">
        <f>train!G2925</f>
        <v>118.3</v>
      </c>
      <c r="C2925">
        <f>train!J2925</f>
        <v>253.8</v>
      </c>
      <c r="D2925">
        <f>train!M2925</f>
        <v>172.8</v>
      </c>
      <c r="E2925">
        <f>train!P2925</f>
        <v>9.4</v>
      </c>
      <c r="F2925" s="4">
        <f t="shared" si="450"/>
        <v>0.33655761024182074</v>
      </c>
      <c r="G2925" s="4">
        <f t="shared" si="451"/>
        <v>0.70637350403562482</v>
      </c>
      <c r="H2925" s="4">
        <f t="shared" si="452"/>
        <v>0.70637350403562482</v>
      </c>
      <c r="I2925" s="4">
        <f t="shared" si="453"/>
        <v>0.47000000000000003</v>
      </c>
      <c r="J2925">
        <f t="shared" si="455"/>
        <v>1</v>
      </c>
      <c r="K2925" t="str">
        <f>train!T2925</f>
        <v>no</v>
      </c>
      <c r="L2925">
        <f t="shared" si="456"/>
        <v>1.128143884114172</v>
      </c>
      <c r="M2925">
        <f t="shared" si="457"/>
        <v>1.1541655338030239</v>
      </c>
      <c r="N2925">
        <f t="shared" si="458"/>
        <v>1.1541655338030239</v>
      </c>
      <c r="O2925">
        <f t="shared" si="459"/>
        <v>1.1541655338030239</v>
      </c>
    </row>
    <row r="2926" spans="1:15">
      <c r="A2926">
        <f t="shared" si="454"/>
        <v>2925</v>
      </c>
      <c r="B2926">
        <f>train!G2926</f>
        <v>185.9</v>
      </c>
      <c r="C2926">
        <f>train!J2926</f>
        <v>216.8</v>
      </c>
      <c r="D2926">
        <f>train!M2926</f>
        <v>231</v>
      </c>
      <c r="E2926">
        <f>train!P2926</f>
        <v>8.5</v>
      </c>
      <c r="F2926" s="4">
        <f t="shared" si="450"/>
        <v>0.52887624466571836</v>
      </c>
      <c r="G2926" s="4">
        <f t="shared" si="451"/>
        <v>0.603395491232953</v>
      </c>
      <c r="H2926" s="4">
        <f t="shared" si="452"/>
        <v>0.603395491232953</v>
      </c>
      <c r="I2926" s="4">
        <f t="shared" si="453"/>
        <v>0.42499999999999999</v>
      </c>
      <c r="J2926">
        <f t="shared" si="455"/>
        <v>2</v>
      </c>
      <c r="K2926" t="str">
        <f>train!T2926</f>
        <v>no</v>
      </c>
      <c r="L2926">
        <f t="shared" si="456"/>
        <v>1.128143884114172</v>
      </c>
      <c r="M2926">
        <f t="shared" si="457"/>
        <v>1.0901868279575873</v>
      </c>
      <c r="N2926">
        <f t="shared" si="458"/>
        <v>1.0901868279575873</v>
      </c>
      <c r="O2926">
        <f t="shared" si="459"/>
        <v>1.0901868279575873</v>
      </c>
    </row>
    <row r="2927" spans="1:15">
      <c r="A2927">
        <f t="shared" si="454"/>
        <v>2926</v>
      </c>
      <c r="B2927">
        <f>train!G2927</f>
        <v>219</v>
      </c>
      <c r="C2927">
        <f>train!J2927</f>
        <v>148.9</v>
      </c>
      <c r="D2927">
        <f>train!M2927</f>
        <v>151.80000000000001</v>
      </c>
      <c r="E2927">
        <f>train!P2927</f>
        <v>11.9</v>
      </c>
      <c r="F2927" s="4">
        <f t="shared" si="450"/>
        <v>0.6230440967283073</v>
      </c>
      <c r="G2927" s="4">
        <f t="shared" si="451"/>
        <v>0.41441692179237405</v>
      </c>
      <c r="H2927" s="4">
        <f t="shared" si="452"/>
        <v>0.41441692179237405</v>
      </c>
      <c r="I2927" s="4">
        <f t="shared" si="453"/>
        <v>0.59499999999999997</v>
      </c>
      <c r="J2927">
        <f t="shared" si="455"/>
        <v>2</v>
      </c>
      <c r="K2927" t="str">
        <f>train!T2927</f>
        <v>no</v>
      </c>
      <c r="L2927">
        <f t="shared" si="456"/>
        <v>1.128143884114172</v>
      </c>
      <c r="M2927">
        <f t="shared" si="457"/>
        <v>1.0419653144916705</v>
      </c>
      <c r="N2927">
        <f t="shared" si="458"/>
        <v>1.0419653144916705</v>
      </c>
      <c r="O2927">
        <f t="shared" si="459"/>
        <v>1.0419653144916705</v>
      </c>
    </row>
    <row r="2928" spans="1:15">
      <c r="A2928">
        <f t="shared" si="454"/>
        <v>2927</v>
      </c>
      <c r="B2928">
        <f>train!G2928</f>
        <v>180.1</v>
      </c>
      <c r="C2928">
        <f>train!J2928</f>
        <v>152.5</v>
      </c>
      <c r="D2928">
        <f>train!M2928</f>
        <v>258.2</v>
      </c>
      <c r="E2928">
        <f>train!P2928</f>
        <v>12.7</v>
      </c>
      <c r="F2928" s="4">
        <f t="shared" si="450"/>
        <v>0.512375533428165</v>
      </c>
      <c r="G2928" s="4">
        <f t="shared" si="451"/>
        <v>0.42443640411912048</v>
      </c>
      <c r="H2928" s="4">
        <f t="shared" si="452"/>
        <v>0.42443640411912048</v>
      </c>
      <c r="I2928" s="4">
        <f t="shared" si="453"/>
        <v>0.63500000000000001</v>
      </c>
      <c r="J2928">
        <f t="shared" si="455"/>
        <v>2</v>
      </c>
      <c r="K2928" t="str">
        <f>train!T2928</f>
        <v>no</v>
      </c>
      <c r="L2928">
        <f t="shared" si="456"/>
        <v>1.128143884114172</v>
      </c>
      <c r="M2928">
        <f t="shared" si="457"/>
        <v>1.0129393908516617</v>
      </c>
      <c r="N2928">
        <f t="shared" si="458"/>
        <v>1.0129393908516617</v>
      </c>
      <c r="O2928">
        <f t="shared" si="459"/>
        <v>1.0129393908516617</v>
      </c>
    </row>
    <row r="2929" spans="1:15">
      <c r="A2929">
        <f t="shared" si="454"/>
        <v>2928</v>
      </c>
      <c r="B2929">
        <f>train!G2929</f>
        <v>114.9</v>
      </c>
      <c r="C2929">
        <f>train!J2929</f>
        <v>239.7</v>
      </c>
      <c r="D2929">
        <f>train!M2929</f>
        <v>165.3</v>
      </c>
      <c r="E2929">
        <f>train!P2929</f>
        <v>12.6</v>
      </c>
      <c r="F2929" s="4">
        <f t="shared" si="450"/>
        <v>0.32688477951635847</v>
      </c>
      <c r="G2929" s="4">
        <f t="shared" si="451"/>
        <v>0.66713053158920121</v>
      </c>
      <c r="H2929" s="4">
        <f t="shared" si="452"/>
        <v>0.66713053158920121</v>
      </c>
      <c r="I2929" s="4">
        <f t="shared" si="453"/>
        <v>0.63</v>
      </c>
      <c r="J2929">
        <f t="shared" si="455"/>
        <v>1</v>
      </c>
      <c r="K2929" t="str">
        <f>train!T2929</f>
        <v>no</v>
      </c>
      <c r="L2929">
        <f t="shared" si="456"/>
        <v>1.128143884114172</v>
      </c>
      <c r="M2929">
        <f t="shared" si="457"/>
        <v>1.1806269315225868</v>
      </c>
      <c r="N2929">
        <f t="shared" si="458"/>
        <v>1.1806269315225868</v>
      </c>
      <c r="O2929">
        <f t="shared" si="459"/>
        <v>1.1806269315225868</v>
      </c>
    </row>
    <row r="2930" spans="1:15">
      <c r="A2930">
        <f t="shared" si="454"/>
        <v>2929</v>
      </c>
      <c r="B2930">
        <f>train!G2930</f>
        <v>158.6</v>
      </c>
      <c r="C2930">
        <f>train!J2930</f>
        <v>204.4</v>
      </c>
      <c r="D2930">
        <f>train!M2930</f>
        <v>182.5</v>
      </c>
      <c r="E2930">
        <f>train!P2930</f>
        <v>11.3</v>
      </c>
      <c r="F2930" s="4">
        <f t="shared" si="450"/>
        <v>0.45120910384068275</v>
      </c>
      <c r="G2930" s="4">
        <f t="shared" si="451"/>
        <v>0.56888394099638184</v>
      </c>
      <c r="H2930" s="4">
        <f t="shared" si="452"/>
        <v>0.56888394099638184</v>
      </c>
      <c r="I2930" s="4">
        <f t="shared" si="453"/>
        <v>0.56500000000000006</v>
      </c>
      <c r="J2930">
        <f t="shared" si="455"/>
        <v>2</v>
      </c>
      <c r="K2930" t="str">
        <f>train!T2930</f>
        <v>no</v>
      </c>
      <c r="L2930">
        <f t="shared" si="456"/>
        <v>1.128143884114172</v>
      </c>
      <c r="M2930">
        <f t="shared" si="457"/>
        <v>1.0816989100650245</v>
      </c>
      <c r="N2930">
        <f t="shared" si="458"/>
        <v>1.0816989100650245</v>
      </c>
      <c r="O2930">
        <f t="shared" si="459"/>
        <v>1.0816989100650245</v>
      </c>
    </row>
    <row r="2931" spans="1:15">
      <c r="A2931">
        <f t="shared" si="454"/>
        <v>2930</v>
      </c>
      <c r="B2931">
        <f>train!G2931</f>
        <v>244.2</v>
      </c>
      <c r="C2931">
        <f>train!J2931</f>
        <v>199.7</v>
      </c>
      <c r="D2931">
        <f>train!M2931</f>
        <v>144.4</v>
      </c>
      <c r="E2931">
        <f>train!P2931</f>
        <v>15.4</v>
      </c>
      <c r="F2931" s="4">
        <f t="shared" si="450"/>
        <v>0.6947368421052631</v>
      </c>
      <c r="G2931" s="4">
        <f t="shared" si="451"/>
        <v>0.55580295018090731</v>
      </c>
      <c r="H2931" s="4">
        <f t="shared" si="452"/>
        <v>0.55580295018090731</v>
      </c>
      <c r="I2931" s="4">
        <f t="shared" si="453"/>
        <v>0.77</v>
      </c>
      <c r="J2931">
        <f t="shared" si="455"/>
        <v>1</v>
      </c>
      <c r="K2931" t="str">
        <f>train!T2931</f>
        <v>yes</v>
      </c>
      <c r="L2931">
        <f t="shared" si="456"/>
        <v>1.128143884114172</v>
      </c>
      <c r="M2931">
        <f t="shared" si="457"/>
        <v>1.3013043912313498</v>
      </c>
      <c r="N2931">
        <f t="shared" si="458"/>
        <v>1.3013043912313498</v>
      </c>
      <c r="O2931">
        <f t="shared" si="459"/>
        <v>1.3013043912313498</v>
      </c>
    </row>
    <row r="2932" spans="1:15">
      <c r="A2932">
        <f t="shared" si="454"/>
        <v>2931</v>
      </c>
      <c r="B2932">
        <f>train!G2932</f>
        <v>180</v>
      </c>
      <c r="C2932">
        <f>train!J2932</f>
        <v>229.4</v>
      </c>
      <c r="D2932">
        <f>train!M2932</f>
        <v>162.19999999999999</v>
      </c>
      <c r="E2932">
        <f>train!P2932</f>
        <v>13.2</v>
      </c>
      <c r="F2932" s="4">
        <f t="shared" si="450"/>
        <v>0.5120910384068279</v>
      </c>
      <c r="G2932" s="4">
        <f t="shared" si="451"/>
        <v>0.63846367937656556</v>
      </c>
      <c r="H2932" s="4">
        <f t="shared" si="452"/>
        <v>0.63846367937656556</v>
      </c>
      <c r="I2932" s="4">
        <f t="shared" si="453"/>
        <v>0.65999999999999992</v>
      </c>
      <c r="J2932">
        <f t="shared" si="455"/>
        <v>1</v>
      </c>
      <c r="K2932" t="str">
        <f>train!T2932</f>
        <v>no</v>
      </c>
      <c r="L2932">
        <f t="shared" si="456"/>
        <v>1.128143884114172</v>
      </c>
      <c r="M2932">
        <f t="shared" si="457"/>
        <v>1.2300849447833702</v>
      </c>
      <c r="N2932">
        <f t="shared" si="458"/>
        <v>1.2300849447833702</v>
      </c>
      <c r="O2932">
        <f t="shared" si="459"/>
        <v>1.2300849447833702</v>
      </c>
    </row>
    <row r="2933" spans="1:15">
      <c r="A2933">
        <f t="shared" si="454"/>
        <v>2932</v>
      </c>
      <c r="B2933">
        <f>train!G2933</f>
        <v>135.4</v>
      </c>
      <c r="C2933">
        <f>train!J2933</f>
        <v>138.80000000000001</v>
      </c>
      <c r="D2933">
        <f>train!M2933</f>
        <v>208.5</v>
      </c>
      <c r="E2933">
        <f>train!P2933</f>
        <v>5.4</v>
      </c>
      <c r="F2933" s="4">
        <f t="shared" si="450"/>
        <v>0.38520625889046944</v>
      </c>
      <c r="G2933" s="4">
        <f t="shared" si="451"/>
        <v>0.38630670748677987</v>
      </c>
      <c r="H2933" s="4">
        <f t="shared" si="452"/>
        <v>0.38630670748677987</v>
      </c>
      <c r="I2933" s="4">
        <f t="shared" si="453"/>
        <v>0.27</v>
      </c>
      <c r="J2933">
        <f t="shared" si="455"/>
        <v>2</v>
      </c>
      <c r="K2933" t="str">
        <f>train!T2933</f>
        <v>no</v>
      </c>
      <c r="L2933">
        <f t="shared" si="456"/>
        <v>1.128143884114172</v>
      </c>
      <c r="M2933">
        <f t="shared" si="457"/>
        <v>0.72093661745464444</v>
      </c>
      <c r="N2933">
        <f t="shared" si="458"/>
        <v>0.72093661745464444</v>
      </c>
      <c r="O2933">
        <f t="shared" si="459"/>
        <v>0.72093661745464444</v>
      </c>
    </row>
    <row r="2934" spans="1:15">
      <c r="A2934">
        <f t="shared" si="454"/>
        <v>2933</v>
      </c>
      <c r="B2934">
        <f>train!G2934</f>
        <v>272.39999999999998</v>
      </c>
      <c r="C2934">
        <f>train!J2934</f>
        <v>252.2</v>
      </c>
      <c r="D2934">
        <f>train!M2934</f>
        <v>255.4</v>
      </c>
      <c r="E2934">
        <f>train!P2934</f>
        <v>10.9</v>
      </c>
      <c r="F2934" s="4">
        <f t="shared" si="450"/>
        <v>0.77496443812233284</v>
      </c>
      <c r="G2934" s="4">
        <f t="shared" si="451"/>
        <v>0.70192040077929296</v>
      </c>
      <c r="H2934" s="4">
        <f t="shared" si="452"/>
        <v>0.70192040077929296</v>
      </c>
      <c r="I2934" s="4">
        <f t="shared" si="453"/>
        <v>0.54500000000000004</v>
      </c>
      <c r="J2934">
        <f t="shared" si="455"/>
        <v>1</v>
      </c>
      <c r="K2934" t="str">
        <f>train!T2934</f>
        <v>yes</v>
      </c>
      <c r="L2934">
        <f t="shared" si="456"/>
        <v>1.128143884114172</v>
      </c>
      <c r="M2934">
        <f t="shared" si="457"/>
        <v>1.3722169574868945</v>
      </c>
      <c r="N2934">
        <f t="shared" si="458"/>
        <v>1.3722169574868945</v>
      </c>
      <c r="O2934">
        <f t="shared" si="459"/>
        <v>1.3722169574868945</v>
      </c>
    </row>
    <row r="2935" spans="1:15">
      <c r="A2935">
        <f t="shared" si="454"/>
        <v>2934</v>
      </c>
      <c r="B2935">
        <f>train!G2935</f>
        <v>262.89999999999998</v>
      </c>
      <c r="C2935">
        <f>train!J2935</f>
        <v>175.9</v>
      </c>
      <c r="D2935">
        <f>train!M2935</f>
        <v>202.1</v>
      </c>
      <c r="E2935">
        <f>train!P2935</f>
        <v>7.5</v>
      </c>
      <c r="F2935" s="4">
        <f t="shared" si="450"/>
        <v>0.74793741109530576</v>
      </c>
      <c r="G2935" s="4">
        <f t="shared" si="451"/>
        <v>0.48956303924297245</v>
      </c>
      <c r="H2935" s="4">
        <f t="shared" si="452"/>
        <v>0.48956303924297245</v>
      </c>
      <c r="I2935" s="4">
        <f t="shared" si="453"/>
        <v>0.375</v>
      </c>
      <c r="J2935">
        <f t="shared" si="455"/>
        <v>2</v>
      </c>
      <c r="K2935" t="str">
        <f>train!T2935</f>
        <v>no</v>
      </c>
      <c r="L2935">
        <f t="shared" si="456"/>
        <v>1.128143884114172</v>
      </c>
      <c r="M2935">
        <f t="shared" si="457"/>
        <v>1.0859923156733573</v>
      </c>
      <c r="N2935">
        <f t="shared" si="458"/>
        <v>1.0859923156733573</v>
      </c>
      <c r="O2935">
        <f t="shared" si="459"/>
        <v>1.0859923156733573</v>
      </c>
    </row>
    <row r="2936" spans="1:15">
      <c r="A2936">
        <f t="shared" si="454"/>
        <v>2935</v>
      </c>
      <c r="B2936">
        <f>train!G2936</f>
        <v>66.7</v>
      </c>
      <c r="C2936">
        <f>train!J2936</f>
        <v>204</v>
      </c>
      <c r="D2936">
        <f>train!M2936</f>
        <v>254.7</v>
      </c>
      <c r="E2936">
        <f>train!P2936</f>
        <v>15.1</v>
      </c>
      <c r="F2936" s="4">
        <f t="shared" si="450"/>
        <v>0.18975817923186344</v>
      </c>
      <c r="G2936" s="4">
        <f t="shared" si="451"/>
        <v>0.56777066518229891</v>
      </c>
      <c r="H2936" s="4">
        <f t="shared" si="452"/>
        <v>0.56777066518229891</v>
      </c>
      <c r="I2936" s="4">
        <f t="shared" si="453"/>
        <v>0.755</v>
      </c>
      <c r="J2936">
        <f t="shared" si="455"/>
        <v>2</v>
      </c>
      <c r="K2936" t="str">
        <f>train!T2936</f>
        <v>no</v>
      </c>
      <c r="L2936">
        <f t="shared" si="456"/>
        <v>1.128143884114172</v>
      </c>
      <c r="M2936">
        <f t="shared" si="457"/>
        <v>1.1183739191650046</v>
      </c>
      <c r="N2936">
        <f t="shared" si="458"/>
        <v>1.1183739191650046</v>
      </c>
      <c r="O2936">
        <f t="shared" si="459"/>
        <v>1.1183739191650046</v>
      </c>
    </row>
    <row r="2937" spans="1:15">
      <c r="A2937">
        <f t="shared" si="454"/>
        <v>2936</v>
      </c>
      <c r="B2937">
        <f>train!G2937</f>
        <v>240.8</v>
      </c>
      <c r="C2937">
        <f>train!J2937</f>
        <v>202.7</v>
      </c>
      <c r="D2937">
        <f>train!M2937</f>
        <v>212.9</v>
      </c>
      <c r="E2937">
        <f>train!P2937</f>
        <v>7.7</v>
      </c>
      <c r="F2937" s="4">
        <f t="shared" si="450"/>
        <v>0.68506401137980089</v>
      </c>
      <c r="G2937" s="4">
        <f t="shared" si="451"/>
        <v>0.56415251878652928</v>
      </c>
      <c r="H2937" s="4">
        <f t="shared" si="452"/>
        <v>0.56415251878652928</v>
      </c>
      <c r="I2937" s="4">
        <f t="shared" si="453"/>
        <v>0.38500000000000001</v>
      </c>
      <c r="J2937">
        <f t="shared" si="455"/>
        <v>2</v>
      </c>
      <c r="K2937" t="str">
        <f>train!T2937</f>
        <v>no</v>
      </c>
      <c r="L2937">
        <f t="shared" si="456"/>
        <v>1.128143884114172</v>
      </c>
      <c r="M2937">
        <f t="shared" si="457"/>
        <v>1.1198543782984263</v>
      </c>
      <c r="N2937">
        <f t="shared" si="458"/>
        <v>1.1198543782984263</v>
      </c>
      <c r="O2937">
        <f t="shared" si="459"/>
        <v>1.1198543782984263</v>
      </c>
    </row>
    <row r="2938" spans="1:15">
      <c r="A2938">
        <f t="shared" si="454"/>
        <v>2937</v>
      </c>
      <c r="B2938">
        <f>train!G2938</f>
        <v>158.30000000000001</v>
      </c>
      <c r="C2938">
        <f>train!J2938</f>
        <v>213.2</v>
      </c>
      <c r="D2938">
        <f>train!M2938</f>
        <v>123</v>
      </c>
      <c r="E2938">
        <f>train!P2938</f>
        <v>14</v>
      </c>
      <c r="F2938" s="4">
        <f t="shared" si="450"/>
        <v>0.45035561877667146</v>
      </c>
      <c r="G2938" s="4">
        <f t="shared" si="451"/>
        <v>0.59337600890620645</v>
      </c>
      <c r="H2938" s="4">
        <f t="shared" si="452"/>
        <v>0.59337600890620645</v>
      </c>
      <c r="I2938" s="4">
        <f t="shared" si="453"/>
        <v>0.7</v>
      </c>
      <c r="J2938">
        <f t="shared" si="455"/>
        <v>1</v>
      </c>
      <c r="K2938" t="str">
        <f>train!T2938</f>
        <v>no</v>
      </c>
      <c r="L2938">
        <f t="shared" si="456"/>
        <v>1.128143884114172</v>
      </c>
      <c r="M2938">
        <f t="shared" si="457"/>
        <v>1.1819519276411521</v>
      </c>
      <c r="N2938">
        <f t="shared" si="458"/>
        <v>1.1819519276411521</v>
      </c>
      <c r="O2938">
        <f t="shared" si="459"/>
        <v>1.1819519276411521</v>
      </c>
    </row>
    <row r="2939" spans="1:15">
      <c r="A2939">
        <f t="shared" si="454"/>
        <v>2938</v>
      </c>
      <c r="B2939">
        <f>train!G2939</f>
        <v>201.7</v>
      </c>
      <c r="C2939">
        <f>train!J2939</f>
        <v>251.7</v>
      </c>
      <c r="D2939">
        <f>train!M2939</f>
        <v>297.39999999999998</v>
      </c>
      <c r="E2939">
        <f>train!P2939</f>
        <v>7.9</v>
      </c>
      <c r="F2939" s="4">
        <f t="shared" si="450"/>
        <v>0.57382645803698429</v>
      </c>
      <c r="G2939" s="4">
        <f t="shared" si="451"/>
        <v>0.70052880601168932</v>
      </c>
      <c r="H2939" s="4">
        <f t="shared" si="452"/>
        <v>0.70052880601168932</v>
      </c>
      <c r="I2939" s="4">
        <f t="shared" si="453"/>
        <v>0.39500000000000002</v>
      </c>
      <c r="J2939">
        <f t="shared" si="455"/>
        <v>1</v>
      </c>
      <c r="K2939" t="str">
        <f>train!T2939</f>
        <v>no</v>
      </c>
      <c r="L2939">
        <f t="shared" si="456"/>
        <v>1.128143884114172</v>
      </c>
      <c r="M2939">
        <f t="shared" si="457"/>
        <v>1.2111081785074351</v>
      </c>
      <c r="N2939">
        <f t="shared" si="458"/>
        <v>1.2111081785074351</v>
      </c>
      <c r="O2939">
        <f t="shared" si="459"/>
        <v>1.2111081785074351</v>
      </c>
    </row>
    <row r="2940" spans="1:15">
      <c r="A2940">
        <f t="shared" si="454"/>
        <v>2939</v>
      </c>
      <c r="B2940">
        <f>train!G2940</f>
        <v>168.8</v>
      </c>
      <c r="C2940">
        <f>train!J2940</f>
        <v>248.1</v>
      </c>
      <c r="D2940">
        <f>train!M2940</f>
        <v>250.7</v>
      </c>
      <c r="E2940">
        <f>train!P2940</f>
        <v>10.6</v>
      </c>
      <c r="F2940" s="4">
        <f t="shared" si="450"/>
        <v>0.48022759601706971</v>
      </c>
      <c r="G2940" s="4">
        <f t="shared" si="451"/>
        <v>0.69050932368494289</v>
      </c>
      <c r="H2940" s="4">
        <f t="shared" si="452"/>
        <v>0.69050932368494289</v>
      </c>
      <c r="I2940" s="4">
        <f t="shared" si="453"/>
        <v>0.53</v>
      </c>
      <c r="J2940">
        <f t="shared" si="455"/>
        <v>1</v>
      </c>
      <c r="K2940" t="str">
        <f>train!T2940</f>
        <v>no</v>
      </c>
      <c r="L2940">
        <f t="shared" si="456"/>
        <v>1.128143884114172</v>
      </c>
      <c r="M2940">
        <f t="shared" si="457"/>
        <v>1.2104233954150128</v>
      </c>
      <c r="N2940">
        <f t="shared" si="458"/>
        <v>1.2104233954150128</v>
      </c>
      <c r="O2940">
        <f t="shared" si="459"/>
        <v>1.2104233954150128</v>
      </c>
    </row>
    <row r="2941" spans="1:15">
      <c r="A2941">
        <f t="shared" si="454"/>
        <v>2940</v>
      </c>
      <c r="B2941">
        <f>train!G2941</f>
        <v>141.9</v>
      </c>
      <c r="C2941">
        <f>train!J2941</f>
        <v>188.1</v>
      </c>
      <c r="D2941">
        <f>train!M2941</f>
        <v>115.2</v>
      </c>
      <c r="E2941">
        <f>train!P2941</f>
        <v>12</v>
      </c>
      <c r="F2941" s="4">
        <f t="shared" si="450"/>
        <v>0.40369843527738264</v>
      </c>
      <c r="G2941" s="4">
        <f t="shared" si="451"/>
        <v>0.52351795157250203</v>
      </c>
      <c r="H2941" s="4">
        <f t="shared" si="452"/>
        <v>0.52351795157250203</v>
      </c>
      <c r="I2941" s="4">
        <f t="shared" si="453"/>
        <v>0.6</v>
      </c>
      <c r="J2941">
        <f t="shared" si="455"/>
        <v>2</v>
      </c>
      <c r="K2941" t="str">
        <f>train!T2941</f>
        <v>no</v>
      </c>
      <c r="L2941">
        <f t="shared" si="456"/>
        <v>1.128143884114172</v>
      </c>
      <c r="M2941">
        <f t="shared" si="457"/>
        <v>1.0349466256202511</v>
      </c>
      <c r="N2941">
        <f t="shared" si="458"/>
        <v>1.0349466256202511</v>
      </c>
      <c r="O2941">
        <f t="shared" si="459"/>
        <v>1.0349466256202511</v>
      </c>
    </row>
    <row r="2942" spans="1:15">
      <c r="A2942">
        <f t="shared" si="454"/>
        <v>2941</v>
      </c>
      <c r="B2942">
        <f>train!G2942</f>
        <v>182.6</v>
      </c>
      <c r="C2942">
        <f>train!J2942</f>
        <v>188.6</v>
      </c>
      <c r="D2942">
        <f>train!M2942</f>
        <v>137.69999999999999</v>
      </c>
      <c r="E2942">
        <f>train!P2942</f>
        <v>9.5</v>
      </c>
      <c r="F2942" s="4">
        <f t="shared" si="450"/>
        <v>0.51948790896159314</v>
      </c>
      <c r="G2942" s="4">
        <f t="shared" si="451"/>
        <v>0.52490954634010578</v>
      </c>
      <c r="H2942" s="4">
        <f t="shared" si="452"/>
        <v>0.52490954634010578</v>
      </c>
      <c r="I2942" s="4">
        <f t="shared" si="453"/>
        <v>0.47499999999999998</v>
      </c>
      <c r="J2942">
        <f t="shared" si="455"/>
        <v>2</v>
      </c>
      <c r="K2942" t="str">
        <f>train!T2942</f>
        <v>yes</v>
      </c>
      <c r="L2942">
        <f t="shared" si="456"/>
        <v>1.128143884114172</v>
      </c>
      <c r="M2942">
        <f t="shared" si="457"/>
        <v>1.0230116085535099</v>
      </c>
      <c r="N2942">
        <f t="shared" si="458"/>
        <v>1.0230116085535099</v>
      </c>
      <c r="O2942">
        <f t="shared" si="459"/>
        <v>1.0230116085535099</v>
      </c>
    </row>
    <row r="2943" spans="1:15">
      <c r="A2943">
        <f t="shared" si="454"/>
        <v>2942</v>
      </c>
      <c r="B2943">
        <f>train!G2943</f>
        <v>203.7</v>
      </c>
      <c r="C2943">
        <f>train!J2943</f>
        <v>230.2</v>
      </c>
      <c r="D2943">
        <f>train!M2943</f>
        <v>120.3</v>
      </c>
      <c r="E2943">
        <f>train!P2943</f>
        <v>9.4</v>
      </c>
      <c r="F2943" s="4">
        <f t="shared" si="450"/>
        <v>0.57951635846372684</v>
      </c>
      <c r="G2943" s="4">
        <f t="shared" si="451"/>
        <v>0.64069023100473133</v>
      </c>
      <c r="H2943" s="4">
        <f t="shared" si="452"/>
        <v>0.64069023100473133</v>
      </c>
      <c r="I2943" s="4">
        <f t="shared" si="453"/>
        <v>0.47000000000000003</v>
      </c>
      <c r="J2943">
        <f t="shared" si="455"/>
        <v>1</v>
      </c>
      <c r="K2943" t="str">
        <f>train!T2943</f>
        <v>no</v>
      </c>
      <c r="L2943">
        <f t="shared" si="456"/>
        <v>1.128143884114172</v>
      </c>
      <c r="M2943">
        <f t="shared" si="457"/>
        <v>1.1737577066570641</v>
      </c>
      <c r="N2943">
        <f t="shared" si="458"/>
        <v>1.1737577066570641</v>
      </c>
      <c r="O2943">
        <f t="shared" si="459"/>
        <v>1.1737577066570641</v>
      </c>
    </row>
    <row r="2944" spans="1:15">
      <c r="A2944">
        <f t="shared" si="454"/>
        <v>2943</v>
      </c>
      <c r="B2944">
        <f>train!G2944</f>
        <v>191.6</v>
      </c>
      <c r="C2944">
        <f>train!J2944</f>
        <v>104.6</v>
      </c>
      <c r="D2944">
        <f>train!M2944</f>
        <v>195.8</v>
      </c>
      <c r="E2944">
        <f>train!P2944</f>
        <v>10.7</v>
      </c>
      <c r="F2944" s="4">
        <f t="shared" si="450"/>
        <v>0.54509246088193453</v>
      </c>
      <c r="G2944" s="4">
        <f t="shared" si="451"/>
        <v>0.29112162538268854</v>
      </c>
      <c r="H2944" s="4">
        <f t="shared" si="452"/>
        <v>0.29112162538268854</v>
      </c>
      <c r="I2944" s="4">
        <f t="shared" si="453"/>
        <v>0.53499999999999992</v>
      </c>
      <c r="J2944">
        <f t="shared" si="455"/>
        <v>2</v>
      </c>
      <c r="K2944" t="str">
        <f>train!T2944</f>
        <v>no</v>
      </c>
      <c r="L2944">
        <f t="shared" si="456"/>
        <v>1.128143884114172</v>
      </c>
      <c r="M2944">
        <f t="shared" si="457"/>
        <v>0.86767182300754708</v>
      </c>
      <c r="N2944">
        <f t="shared" si="458"/>
        <v>0.86767182300754708</v>
      </c>
      <c r="O2944">
        <f t="shared" si="459"/>
        <v>0.86767182300754708</v>
      </c>
    </row>
    <row r="2945" spans="1:15">
      <c r="A2945">
        <f t="shared" si="454"/>
        <v>2944</v>
      </c>
      <c r="B2945">
        <f>train!G2945</f>
        <v>136.4</v>
      </c>
      <c r="C2945">
        <f>train!J2945</f>
        <v>219.9</v>
      </c>
      <c r="D2945">
        <f>train!M2945</f>
        <v>99.7</v>
      </c>
      <c r="E2945">
        <f>train!P2945</f>
        <v>7</v>
      </c>
      <c r="F2945" s="4">
        <f t="shared" si="450"/>
        <v>0.38805120910384072</v>
      </c>
      <c r="G2945" s="4">
        <f t="shared" si="451"/>
        <v>0.61202337879209578</v>
      </c>
      <c r="H2945" s="4">
        <f t="shared" si="452"/>
        <v>0.61202337879209578</v>
      </c>
      <c r="I2945" s="4">
        <f t="shared" si="453"/>
        <v>0.35</v>
      </c>
      <c r="J2945">
        <f t="shared" si="455"/>
        <v>2</v>
      </c>
      <c r="K2945" t="str">
        <f>train!T2945</f>
        <v>no</v>
      </c>
      <c r="L2945">
        <f t="shared" si="456"/>
        <v>1.128143884114172</v>
      </c>
      <c r="M2945">
        <f t="shared" si="457"/>
        <v>1.011053397829778</v>
      </c>
      <c r="N2945">
        <f t="shared" si="458"/>
        <v>1.011053397829778</v>
      </c>
      <c r="O2945">
        <f t="shared" si="459"/>
        <v>1.011053397829778</v>
      </c>
    </row>
    <row r="2946" spans="1:15">
      <c r="A2946">
        <f t="shared" si="454"/>
        <v>2945</v>
      </c>
      <c r="B2946">
        <f>train!G2946</f>
        <v>168.2</v>
      </c>
      <c r="C2946">
        <f>train!J2946</f>
        <v>220.9</v>
      </c>
      <c r="D2946">
        <f>train!M2946</f>
        <v>224.3</v>
      </c>
      <c r="E2946">
        <f>train!P2946</f>
        <v>8.1999999999999993</v>
      </c>
      <c r="F2946" s="4">
        <f t="shared" ref="F2946:F3009" si="460">(B2946-$W$3)/($W$2-$W$3)</f>
        <v>0.47852062588904692</v>
      </c>
      <c r="G2946" s="4">
        <f t="shared" ref="G2946:G3009" si="461">(C2946-$W$5)/($W$4-$W$5)</f>
        <v>0.61480656832730307</v>
      </c>
      <c r="H2946" s="4">
        <f t="shared" ref="H2946:H3009" si="462">(C2946-$W$5)/($W$4-$W$5)</f>
        <v>0.61480656832730307</v>
      </c>
      <c r="I2946" s="4">
        <f t="shared" ref="I2946:I3009" si="463">(E2946-$W$9)/($W$8-$W$9)</f>
        <v>0.41</v>
      </c>
      <c r="J2946">
        <f t="shared" si="455"/>
        <v>2</v>
      </c>
      <c r="K2946" t="str">
        <f>train!T2946</f>
        <v>no</v>
      </c>
      <c r="L2946">
        <f t="shared" si="456"/>
        <v>1.128143884114172</v>
      </c>
      <c r="M2946">
        <f t="shared" si="457"/>
        <v>1.0738045549903552</v>
      </c>
      <c r="N2946">
        <f t="shared" si="458"/>
        <v>1.0738045549903552</v>
      </c>
      <c r="O2946">
        <f t="shared" si="459"/>
        <v>1.0738045549903552</v>
      </c>
    </row>
    <row r="2947" spans="1:15">
      <c r="A2947">
        <f t="shared" ref="A2947:A3010" si="464">ROW()-1</f>
        <v>2946</v>
      </c>
      <c r="B2947">
        <f>train!G2947</f>
        <v>217.9</v>
      </c>
      <c r="C2947">
        <f>train!J2947</f>
        <v>238.8</v>
      </c>
      <c r="D2947">
        <f>train!M2947</f>
        <v>194.4</v>
      </c>
      <c r="E2947">
        <f>train!P2947</f>
        <v>6.6</v>
      </c>
      <c r="F2947" s="4">
        <f t="shared" si="460"/>
        <v>0.61991465149359892</v>
      </c>
      <c r="G2947" s="4">
        <f t="shared" si="461"/>
        <v>0.66462566100751463</v>
      </c>
      <c r="H2947" s="4">
        <f t="shared" si="462"/>
        <v>0.66462566100751463</v>
      </c>
      <c r="I2947" s="4">
        <f t="shared" si="463"/>
        <v>0.32999999999999996</v>
      </c>
      <c r="J2947">
        <f t="shared" ref="J2947:J3010" si="465">MATCH(MIN(L2947:O2947),L2947:O2947,0)</f>
        <v>1</v>
      </c>
      <c r="K2947" t="str">
        <f>train!T2947</f>
        <v>no</v>
      </c>
      <c r="L2947">
        <f t="shared" ref="L2947:L3010" si="466">SQRT(($F$2-$Z$3)^2+($G$2-$AA$3)^2+($H$2-$AB$3)^2+($I$2-$AC$3)^2)</f>
        <v>1.128143884114172</v>
      </c>
      <c r="M2947">
        <f t="shared" ref="M2947:M3010" si="467">SQRT((F2947-$Z$4)^2+(G2947-$AA$4)^2+(H2947-$AB$4)^2+(I2947-$AC$4)^2)</f>
        <v>1.1733067432158488</v>
      </c>
      <c r="N2947">
        <f t="shared" ref="N2947:N3010" si="468">SQRT((F2947-$Z$5)^2+(G2947-$AA$5)^2+(H2947-$AB$5)^2+(I2947-$AC$5)^2)</f>
        <v>1.1733067432158488</v>
      </c>
      <c r="O2947">
        <f t="shared" ref="O2947:O3010" si="469">SQRT((F2947-$Z$6)^2+(G2947-$AA$6)^2+(H2947-$AB$6)^2+(I2947-$AC$6)^2)</f>
        <v>1.1733067432158488</v>
      </c>
    </row>
    <row r="2948" spans="1:15">
      <c r="A2948">
        <f t="shared" si="464"/>
        <v>2947</v>
      </c>
      <c r="B2948">
        <f>train!G2948</f>
        <v>198.1</v>
      </c>
      <c r="C2948">
        <f>train!J2948</f>
        <v>236.1</v>
      </c>
      <c r="D2948">
        <f>train!M2948</f>
        <v>127.3</v>
      </c>
      <c r="E2948">
        <f>train!P2948</f>
        <v>12.6</v>
      </c>
      <c r="F2948" s="4">
        <f t="shared" si="460"/>
        <v>0.56358463726884778</v>
      </c>
      <c r="G2948" s="4">
        <f t="shared" si="461"/>
        <v>0.65711104926245478</v>
      </c>
      <c r="H2948" s="4">
        <f t="shared" si="462"/>
        <v>0.65711104926245478</v>
      </c>
      <c r="I2948" s="4">
        <f t="shared" si="463"/>
        <v>0.63</v>
      </c>
      <c r="J2948">
        <f t="shared" si="465"/>
        <v>1</v>
      </c>
      <c r="K2948" t="str">
        <f>train!T2948</f>
        <v>no</v>
      </c>
      <c r="L2948">
        <f t="shared" si="466"/>
        <v>1.128143884114172</v>
      </c>
      <c r="M2948">
        <f t="shared" si="467"/>
        <v>1.2562314697105257</v>
      </c>
      <c r="N2948">
        <f t="shared" si="468"/>
        <v>1.2562314697105257</v>
      </c>
      <c r="O2948">
        <f t="shared" si="469"/>
        <v>1.2562314697105257</v>
      </c>
    </row>
    <row r="2949" spans="1:15">
      <c r="A2949">
        <f t="shared" si="464"/>
        <v>2948</v>
      </c>
      <c r="B2949">
        <f>train!G2949</f>
        <v>178.8</v>
      </c>
      <c r="C2949">
        <f>train!J2949</f>
        <v>286.10000000000002</v>
      </c>
      <c r="D2949">
        <f>train!M2949</f>
        <v>229.4</v>
      </c>
      <c r="E2949">
        <f>train!P2949</f>
        <v>7.1</v>
      </c>
      <c r="F2949" s="4">
        <f t="shared" si="460"/>
        <v>0.50867709815078244</v>
      </c>
      <c r="G2949" s="4">
        <f t="shared" si="461"/>
        <v>0.79627052602282222</v>
      </c>
      <c r="H2949" s="4">
        <f t="shared" si="462"/>
        <v>0.79627052602282222</v>
      </c>
      <c r="I2949" s="4">
        <f t="shared" si="463"/>
        <v>0.35499999999999998</v>
      </c>
      <c r="J2949">
        <f t="shared" si="465"/>
        <v>1</v>
      </c>
      <c r="K2949" t="str">
        <f>train!T2949</f>
        <v>no</v>
      </c>
      <c r="L2949">
        <f t="shared" si="466"/>
        <v>1.128143884114172</v>
      </c>
      <c r="M2949">
        <f t="shared" si="467"/>
        <v>1.2856402651630139</v>
      </c>
      <c r="N2949">
        <f t="shared" si="468"/>
        <v>1.2856402651630139</v>
      </c>
      <c r="O2949">
        <f t="shared" si="469"/>
        <v>1.2856402651630139</v>
      </c>
    </row>
    <row r="2950" spans="1:15">
      <c r="A2950">
        <f t="shared" si="464"/>
        <v>2949</v>
      </c>
      <c r="B2950">
        <f>train!G2950</f>
        <v>262.89999999999998</v>
      </c>
      <c r="C2950">
        <f>train!J2950</f>
        <v>190.2</v>
      </c>
      <c r="D2950">
        <f>train!M2950</f>
        <v>293.5</v>
      </c>
      <c r="E2950">
        <f>train!P2950</f>
        <v>11.8</v>
      </c>
      <c r="F2950" s="4">
        <f t="shared" si="460"/>
        <v>0.74793741109530576</v>
      </c>
      <c r="G2950" s="4">
        <f t="shared" si="461"/>
        <v>0.52936264959643742</v>
      </c>
      <c r="H2950" s="4">
        <f t="shared" si="462"/>
        <v>0.52936264959643742</v>
      </c>
      <c r="I2950" s="4">
        <f t="shared" si="463"/>
        <v>0.59000000000000008</v>
      </c>
      <c r="J2950">
        <f t="shared" si="465"/>
        <v>1</v>
      </c>
      <c r="K2950" t="str">
        <f>train!T2950</f>
        <v>no</v>
      </c>
      <c r="L2950">
        <f t="shared" si="466"/>
        <v>1.128143884114172</v>
      </c>
      <c r="M2950">
        <f t="shared" si="467"/>
        <v>1.2115939916042295</v>
      </c>
      <c r="N2950">
        <f t="shared" si="468"/>
        <v>1.2115939916042295</v>
      </c>
      <c r="O2950">
        <f t="shared" si="469"/>
        <v>1.2115939916042295</v>
      </c>
    </row>
    <row r="2951" spans="1:15">
      <c r="A2951">
        <f t="shared" si="464"/>
        <v>2950</v>
      </c>
      <c r="B2951">
        <f>train!G2951</f>
        <v>197</v>
      </c>
      <c r="C2951">
        <f>train!J2951</f>
        <v>219.2</v>
      </c>
      <c r="D2951">
        <f>train!M2951</f>
        <v>102.8</v>
      </c>
      <c r="E2951">
        <f>train!P2951</f>
        <v>12.6</v>
      </c>
      <c r="F2951" s="4">
        <f t="shared" si="460"/>
        <v>0.5604551920341394</v>
      </c>
      <c r="G2951" s="4">
        <f t="shared" si="461"/>
        <v>0.61007514611745051</v>
      </c>
      <c r="H2951" s="4">
        <f t="shared" si="462"/>
        <v>0.61007514611745051</v>
      </c>
      <c r="I2951" s="4">
        <f t="shared" si="463"/>
        <v>0.63</v>
      </c>
      <c r="J2951">
        <f t="shared" si="465"/>
        <v>1</v>
      </c>
      <c r="K2951" t="str">
        <f>train!T2951</f>
        <v>no</v>
      </c>
      <c r="L2951">
        <f t="shared" si="466"/>
        <v>1.128143884114172</v>
      </c>
      <c r="M2951">
        <f t="shared" si="467"/>
        <v>1.2063968626030497</v>
      </c>
      <c r="N2951">
        <f t="shared" si="468"/>
        <v>1.2063968626030497</v>
      </c>
      <c r="O2951">
        <f t="shared" si="469"/>
        <v>1.2063968626030497</v>
      </c>
    </row>
    <row r="2952" spans="1:15">
      <c r="A2952">
        <f t="shared" si="464"/>
        <v>2951</v>
      </c>
      <c r="B2952">
        <f>train!G2952</f>
        <v>102.9</v>
      </c>
      <c r="C2952">
        <f>train!J2952</f>
        <v>229.1</v>
      </c>
      <c r="D2952">
        <f>train!M2952</f>
        <v>198.7</v>
      </c>
      <c r="E2952">
        <f>train!P2952</f>
        <v>13.6</v>
      </c>
      <c r="F2952" s="4">
        <f t="shared" si="460"/>
        <v>0.2927453769559033</v>
      </c>
      <c r="G2952" s="4">
        <f t="shared" si="461"/>
        <v>0.63762872251600333</v>
      </c>
      <c r="H2952" s="4">
        <f t="shared" si="462"/>
        <v>0.63762872251600333</v>
      </c>
      <c r="I2952" s="4">
        <f t="shared" si="463"/>
        <v>0.67999999999999994</v>
      </c>
      <c r="J2952">
        <f t="shared" si="465"/>
        <v>1</v>
      </c>
      <c r="K2952" t="str">
        <f>train!T2952</f>
        <v>no</v>
      </c>
      <c r="L2952">
        <f t="shared" si="466"/>
        <v>1.128143884114172</v>
      </c>
      <c r="M2952">
        <f t="shared" si="467"/>
        <v>1.166722173991664</v>
      </c>
      <c r="N2952">
        <f t="shared" si="468"/>
        <v>1.166722173991664</v>
      </c>
      <c r="O2952">
        <f t="shared" si="469"/>
        <v>1.166722173991664</v>
      </c>
    </row>
    <row r="2953" spans="1:15">
      <c r="A2953">
        <f t="shared" si="464"/>
        <v>2952</v>
      </c>
      <c r="B2953">
        <f>train!G2953</f>
        <v>144.19999999999999</v>
      </c>
      <c r="C2953">
        <f>train!J2953</f>
        <v>164.7</v>
      </c>
      <c r="D2953">
        <f>train!M2953</f>
        <v>279.2</v>
      </c>
      <c r="E2953">
        <f>train!P2953</f>
        <v>12.1</v>
      </c>
      <c r="F2953" s="4">
        <f t="shared" si="460"/>
        <v>0.41024182076813653</v>
      </c>
      <c r="G2953" s="4">
        <f t="shared" si="461"/>
        <v>0.45839131644865011</v>
      </c>
      <c r="H2953" s="4">
        <f t="shared" si="462"/>
        <v>0.45839131644865011</v>
      </c>
      <c r="I2953" s="4">
        <f t="shared" si="463"/>
        <v>0.60499999999999998</v>
      </c>
      <c r="J2953">
        <f t="shared" si="465"/>
        <v>2</v>
      </c>
      <c r="K2953" t="str">
        <f>train!T2953</f>
        <v>yes</v>
      </c>
      <c r="L2953">
        <f t="shared" si="466"/>
        <v>1.128143884114172</v>
      </c>
      <c r="M2953">
        <f t="shared" si="467"/>
        <v>0.97702024006578736</v>
      </c>
      <c r="N2953">
        <f t="shared" si="468"/>
        <v>0.97702024006578736</v>
      </c>
      <c r="O2953">
        <f t="shared" si="469"/>
        <v>0.97702024006578736</v>
      </c>
    </row>
    <row r="2954" spans="1:15">
      <c r="A2954">
        <f t="shared" si="464"/>
        <v>2953</v>
      </c>
      <c r="B2954">
        <f>train!G2954</f>
        <v>139.80000000000001</v>
      </c>
      <c r="C2954">
        <f>train!J2954</f>
        <v>157</v>
      </c>
      <c r="D2954">
        <f>train!M2954</f>
        <v>218.6</v>
      </c>
      <c r="E2954">
        <f>train!P2954</f>
        <v>13.6</v>
      </c>
      <c r="F2954" s="4">
        <f t="shared" si="460"/>
        <v>0.39772403982930304</v>
      </c>
      <c r="G2954" s="4">
        <f t="shared" si="461"/>
        <v>0.43696075702755355</v>
      </c>
      <c r="H2954" s="4">
        <f t="shared" si="462"/>
        <v>0.43696075702755355</v>
      </c>
      <c r="I2954" s="4">
        <f t="shared" si="463"/>
        <v>0.67999999999999994</v>
      </c>
      <c r="J2954">
        <f t="shared" si="465"/>
        <v>2</v>
      </c>
      <c r="K2954" t="str">
        <f>train!T2954</f>
        <v>no</v>
      </c>
      <c r="L2954">
        <f t="shared" si="466"/>
        <v>1.128143884114172</v>
      </c>
      <c r="M2954">
        <f t="shared" si="467"/>
        <v>1.0012261573802026</v>
      </c>
      <c r="N2954">
        <f t="shared" si="468"/>
        <v>1.0012261573802026</v>
      </c>
      <c r="O2954">
        <f t="shared" si="469"/>
        <v>1.0012261573802026</v>
      </c>
    </row>
    <row r="2955" spans="1:15">
      <c r="A2955">
        <f t="shared" si="464"/>
        <v>2954</v>
      </c>
      <c r="B2955">
        <f>train!G2955</f>
        <v>139.69999999999999</v>
      </c>
      <c r="C2955">
        <f>train!J2955</f>
        <v>199.8</v>
      </c>
      <c r="D2955">
        <f>train!M2955</f>
        <v>189.3</v>
      </c>
      <c r="E2955">
        <f>train!P2955</f>
        <v>10.3</v>
      </c>
      <c r="F2955" s="4">
        <f t="shared" si="460"/>
        <v>0.39743954480796584</v>
      </c>
      <c r="G2955" s="4">
        <f t="shared" si="461"/>
        <v>0.55608126913442801</v>
      </c>
      <c r="H2955" s="4">
        <f t="shared" si="462"/>
        <v>0.55608126913442801</v>
      </c>
      <c r="I2955" s="4">
        <f t="shared" si="463"/>
        <v>0.51500000000000001</v>
      </c>
      <c r="J2955">
        <f t="shared" si="465"/>
        <v>2</v>
      </c>
      <c r="K2955" t="str">
        <f>train!T2955</f>
        <v>no</v>
      </c>
      <c r="L2955">
        <f t="shared" si="466"/>
        <v>1.128143884114172</v>
      </c>
      <c r="M2955">
        <f t="shared" si="467"/>
        <v>1.0206056768122913</v>
      </c>
      <c r="N2955">
        <f t="shared" si="468"/>
        <v>1.0206056768122913</v>
      </c>
      <c r="O2955">
        <f t="shared" si="469"/>
        <v>1.0206056768122913</v>
      </c>
    </row>
    <row r="2956" spans="1:15">
      <c r="A2956">
        <f t="shared" si="464"/>
        <v>2955</v>
      </c>
      <c r="B2956">
        <f>train!G2956</f>
        <v>309.39999999999998</v>
      </c>
      <c r="C2956">
        <f>train!J2956</f>
        <v>271.3</v>
      </c>
      <c r="D2956">
        <f>train!M2956</f>
        <v>197.1</v>
      </c>
      <c r="E2956">
        <f>train!P2956</f>
        <v>11.2</v>
      </c>
      <c r="F2956" s="4">
        <f t="shared" si="460"/>
        <v>0.88022759601706968</v>
      </c>
      <c r="G2956" s="4">
        <f t="shared" si="461"/>
        <v>0.75507932090175345</v>
      </c>
      <c r="H2956" s="4">
        <f t="shared" si="462"/>
        <v>0.75507932090175345</v>
      </c>
      <c r="I2956" s="4">
        <f t="shared" si="463"/>
        <v>0.55999999999999994</v>
      </c>
      <c r="J2956">
        <f t="shared" si="465"/>
        <v>1</v>
      </c>
      <c r="K2956" t="str">
        <f>train!T2956</f>
        <v>yes</v>
      </c>
      <c r="L2956">
        <f t="shared" si="466"/>
        <v>1.128143884114172</v>
      </c>
      <c r="M2956">
        <f t="shared" si="467"/>
        <v>1.4928798285518148</v>
      </c>
      <c r="N2956">
        <f t="shared" si="468"/>
        <v>1.4928798285518148</v>
      </c>
      <c r="O2956">
        <f t="shared" si="469"/>
        <v>1.4928798285518148</v>
      </c>
    </row>
    <row r="2957" spans="1:15">
      <c r="A2957">
        <f t="shared" si="464"/>
        <v>2956</v>
      </c>
      <c r="B2957">
        <f>train!G2957</f>
        <v>159.6</v>
      </c>
      <c r="C2957">
        <f>train!J2957</f>
        <v>212.6</v>
      </c>
      <c r="D2957">
        <f>train!M2957</f>
        <v>151.4</v>
      </c>
      <c r="E2957">
        <f>train!P2957</f>
        <v>12.6</v>
      </c>
      <c r="F2957" s="4">
        <f t="shared" si="460"/>
        <v>0.45405405405405402</v>
      </c>
      <c r="G2957" s="4">
        <f t="shared" si="461"/>
        <v>0.5917060951850821</v>
      </c>
      <c r="H2957" s="4">
        <f t="shared" si="462"/>
        <v>0.5917060951850821</v>
      </c>
      <c r="I2957" s="4">
        <f t="shared" si="463"/>
        <v>0.63</v>
      </c>
      <c r="J2957">
        <f t="shared" si="465"/>
        <v>1</v>
      </c>
      <c r="K2957" t="str">
        <f>train!T2957</f>
        <v>yes</v>
      </c>
      <c r="L2957">
        <f t="shared" si="466"/>
        <v>1.128143884114172</v>
      </c>
      <c r="M2957">
        <f t="shared" si="467"/>
        <v>1.1416204667757479</v>
      </c>
      <c r="N2957">
        <f t="shared" si="468"/>
        <v>1.1416204667757479</v>
      </c>
      <c r="O2957">
        <f t="shared" si="469"/>
        <v>1.1416204667757479</v>
      </c>
    </row>
    <row r="2958" spans="1:15">
      <c r="A2958">
        <f t="shared" si="464"/>
        <v>2957</v>
      </c>
      <c r="B2958">
        <f>train!G2958</f>
        <v>239.7</v>
      </c>
      <c r="C2958">
        <f>train!J2958</f>
        <v>212.8</v>
      </c>
      <c r="D2958">
        <f>train!M2958</f>
        <v>187.7</v>
      </c>
      <c r="E2958">
        <f>train!P2958</f>
        <v>10.5</v>
      </c>
      <c r="F2958" s="4">
        <f t="shared" si="460"/>
        <v>0.6819345661450924</v>
      </c>
      <c r="G2958" s="4">
        <f t="shared" si="461"/>
        <v>0.59226273309212363</v>
      </c>
      <c r="H2958" s="4">
        <f t="shared" si="462"/>
        <v>0.59226273309212363</v>
      </c>
      <c r="I2958" s="4">
        <f t="shared" si="463"/>
        <v>0.52500000000000002</v>
      </c>
      <c r="J2958">
        <f t="shared" si="465"/>
        <v>1</v>
      </c>
      <c r="K2958" t="str">
        <f>train!T2958</f>
        <v>no</v>
      </c>
      <c r="L2958">
        <f t="shared" si="466"/>
        <v>1.128143884114172</v>
      </c>
      <c r="M2958">
        <f t="shared" si="467"/>
        <v>1.2009204980026777</v>
      </c>
      <c r="N2958">
        <f t="shared" si="468"/>
        <v>1.2009204980026777</v>
      </c>
      <c r="O2958">
        <f t="shared" si="469"/>
        <v>1.2009204980026777</v>
      </c>
    </row>
    <row r="2959" spans="1:15">
      <c r="A2959">
        <f t="shared" si="464"/>
        <v>2958</v>
      </c>
      <c r="B2959">
        <f>train!G2959</f>
        <v>161.1</v>
      </c>
      <c r="C2959">
        <f>train!J2959</f>
        <v>170.6</v>
      </c>
      <c r="D2959">
        <f>train!M2959</f>
        <v>274.39999999999998</v>
      </c>
      <c r="E2959">
        <f>train!P2959</f>
        <v>7.6</v>
      </c>
      <c r="F2959" s="4">
        <f t="shared" si="460"/>
        <v>0.45832147937411094</v>
      </c>
      <c r="G2959" s="4">
        <f t="shared" si="461"/>
        <v>0.47481213470637346</v>
      </c>
      <c r="H2959" s="4">
        <f t="shared" si="462"/>
        <v>0.47481213470637346</v>
      </c>
      <c r="I2959" s="4">
        <f t="shared" si="463"/>
        <v>0.38</v>
      </c>
      <c r="J2959">
        <f t="shared" si="465"/>
        <v>2</v>
      </c>
      <c r="K2959" t="str">
        <f>train!T2959</f>
        <v>no</v>
      </c>
      <c r="L2959">
        <f t="shared" si="466"/>
        <v>1.128143884114172</v>
      </c>
      <c r="M2959">
        <f t="shared" si="467"/>
        <v>0.89741389836826146</v>
      </c>
      <c r="N2959">
        <f t="shared" si="468"/>
        <v>0.89741389836826146</v>
      </c>
      <c r="O2959">
        <f t="shared" si="469"/>
        <v>0.89741389836826146</v>
      </c>
    </row>
    <row r="2960" spans="1:15">
      <c r="A2960">
        <f t="shared" si="464"/>
        <v>2959</v>
      </c>
      <c r="B2960">
        <f>train!G2960</f>
        <v>165.4</v>
      </c>
      <c r="C2960">
        <f>train!J2960</f>
        <v>209.7</v>
      </c>
      <c r="D2960">
        <f>train!M2960</f>
        <v>270.7</v>
      </c>
      <c r="E2960">
        <f>train!P2960</f>
        <v>10.5</v>
      </c>
      <c r="F2960" s="4">
        <f t="shared" si="460"/>
        <v>0.47055476529160739</v>
      </c>
      <c r="G2960" s="4">
        <f t="shared" si="461"/>
        <v>0.58363484553298073</v>
      </c>
      <c r="H2960" s="4">
        <f t="shared" si="462"/>
        <v>0.58363484553298073</v>
      </c>
      <c r="I2960" s="4">
        <f t="shared" si="463"/>
        <v>0.52500000000000002</v>
      </c>
      <c r="J2960">
        <f t="shared" si="465"/>
        <v>2</v>
      </c>
      <c r="K2960" t="str">
        <f>train!T2960</f>
        <v>no</v>
      </c>
      <c r="L2960">
        <f t="shared" si="466"/>
        <v>1.128143884114172</v>
      </c>
      <c r="M2960">
        <f t="shared" si="467"/>
        <v>1.0854980667782197</v>
      </c>
      <c r="N2960">
        <f t="shared" si="468"/>
        <v>1.0854980667782197</v>
      </c>
      <c r="O2960">
        <f t="shared" si="469"/>
        <v>1.0854980667782197</v>
      </c>
    </row>
    <row r="2961" spans="1:15">
      <c r="A2961">
        <f t="shared" si="464"/>
        <v>2960</v>
      </c>
      <c r="B2961">
        <f>train!G2961</f>
        <v>221.3</v>
      </c>
      <c r="C2961">
        <f>train!J2961</f>
        <v>156</v>
      </c>
      <c r="D2961">
        <f>train!M2961</f>
        <v>159.30000000000001</v>
      </c>
      <c r="E2961">
        <f>train!P2961</f>
        <v>8.6999999999999993</v>
      </c>
      <c r="F2961" s="4">
        <f t="shared" si="460"/>
        <v>0.62958748221906125</v>
      </c>
      <c r="G2961" s="4">
        <f t="shared" si="461"/>
        <v>0.43417756749234621</v>
      </c>
      <c r="H2961" s="4">
        <f t="shared" si="462"/>
        <v>0.43417756749234621</v>
      </c>
      <c r="I2961" s="4">
        <f t="shared" si="463"/>
        <v>0.43499999999999994</v>
      </c>
      <c r="J2961">
        <f t="shared" si="465"/>
        <v>2</v>
      </c>
      <c r="K2961" t="str">
        <f>train!T2961</f>
        <v>no</v>
      </c>
      <c r="L2961">
        <f t="shared" si="466"/>
        <v>1.128143884114172</v>
      </c>
      <c r="M2961">
        <f t="shared" si="467"/>
        <v>0.98113491324795821</v>
      </c>
      <c r="N2961">
        <f t="shared" si="468"/>
        <v>0.98113491324795821</v>
      </c>
      <c r="O2961">
        <f t="shared" si="469"/>
        <v>0.98113491324795821</v>
      </c>
    </row>
    <row r="2962" spans="1:15">
      <c r="A2962">
        <f t="shared" si="464"/>
        <v>2961</v>
      </c>
      <c r="B2962">
        <f>train!G2962</f>
        <v>176.8</v>
      </c>
      <c r="C2962">
        <f>train!J2962</f>
        <v>196</v>
      </c>
      <c r="D2962">
        <f>train!M2962</f>
        <v>232.6</v>
      </c>
      <c r="E2962">
        <f>train!P2962</f>
        <v>13.1</v>
      </c>
      <c r="F2962" s="4">
        <f t="shared" si="460"/>
        <v>0.50298719772403988</v>
      </c>
      <c r="G2962" s="4">
        <f t="shared" si="461"/>
        <v>0.54550514890064017</v>
      </c>
      <c r="H2962" s="4">
        <f t="shared" si="462"/>
        <v>0.54550514890064017</v>
      </c>
      <c r="I2962" s="4">
        <f t="shared" si="463"/>
        <v>0.65500000000000003</v>
      </c>
      <c r="J2962">
        <f t="shared" si="465"/>
        <v>1</v>
      </c>
      <c r="K2962" t="str">
        <f>train!T2962</f>
        <v>yes</v>
      </c>
      <c r="L2962">
        <f t="shared" si="466"/>
        <v>1.128143884114172</v>
      </c>
      <c r="M2962">
        <f t="shared" si="467"/>
        <v>1.1301207263069295</v>
      </c>
      <c r="N2962">
        <f t="shared" si="468"/>
        <v>1.1301207263069295</v>
      </c>
      <c r="O2962">
        <f t="shared" si="469"/>
        <v>1.1301207263069295</v>
      </c>
    </row>
    <row r="2963" spans="1:15">
      <c r="A2963">
        <f t="shared" si="464"/>
        <v>2962</v>
      </c>
      <c r="B2963">
        <f>train!G2963</f>
        <v>196</v>
      </c>
      <c r="C2963">
        <f>train!J2963</f>
        <v>237.8</v>
      </c>
      <c r="D2963">
        <f>train!M2963</f>
        <v>220.1</v>
      </c>
      <c r="E2963">
        <f>train!P2963</f>
        <v>13.9</v>
      </c>
      <c r="F2963" s="4">
        <f t="shared" si="460"/>
        <v>0.55761024182076813</v>
      </c>
      <c r="G2963" s="4">
        <f t="shared" si="461"/>
        <v>0.66184247147230724</v>
      </c>
      <c r="H2963" s="4">
        <f t="shared" si="462"/>
        <v>0.66184247147230724</v>
      </c>
      <c r="I2963" s="4">
        <f t="shared" si="463"/>
        <v>0.69500000000000006</v>
      </c>
      <c r="J2963">
        <f t="shared" si="465"/>
        <v>1</v>
      </c>
      <c r="K2963" t="str">
        <f>train!T2963</f>
        <v>no</v>
      </c>
      <c r="L2963">
        <f t="shared" si="466"/>
        <v>1.128143884114172</v>
      </c>
      <c r="M2963">
        <f t="shared" si="467"/>
        <v>1.2922945081801436</v>
      </c>
      <c r="N2963">
        <f t="shared" si="468"/>
        <v>1.2922945081801436</v>
      </c>
      <c r="O2963">
        <f t="shared" si="469"/>
        <v>1.2922945081801436</v>
      </c>
    </row>
    <row r="2964" spans="1:15">
      <c r="A2964">
        <f t="shared" si="464"/>
        <v>2963</v>
      </c>
      <c r="B2964">
        <f>train!G2964</f>
        <v>174.3</v>
      </c>
      <c r="C2964">
        <f>train!J2964</f>
        <v>200.7</v>
      </c>
      <c r="D2964">
        <f>train!M2964</f>
        <v>281.2</v>
      </c>
      <c r="E2964">
        <f>train!P2964</f>
        <v>11.6</v>
      </c>
      <c r="F2964" s="4">
        <f t="shared" si="460"/>
        <v>0.49587482219061169</v>
      </c>
      <c r="G2964" s="4">
        <f t="shared" si="461"/>
        <v>0.55858613971611459</v>
      </c>
      <c r="H2964" s="4">
        <f t="shared" si="462"/>
        <v>0.55858613971611459</v>
      </c>
      <c r="I2964" s="4">
        <f t="shared" si="463"/>
        <v>0.57999999999999996</v>
      </c>
      <c r="J2964">
        <f t="shared" si="465"/>
        <v>2</v>
      </c>
      <c r="K2964" t="str">
        <f>train!T2964</f>
        <v>no</v>
      </c>
      <c r="L2964">
        <f t="shared" si="466"/>
        <v>1.128143884114172</v>
      </c>
      <c r="M2964">
        <f t="shared" si="467"/>
        <v>1.0983300006138739</v>
      </c>
      <c r="N2964">
        <f t="shared" si="468"/>
        <v>1.0983300006138739</v>
      </c>
      <c r="O2964">
        <f t="shared" si="469"/>
        <v>1.0983300006138739</v>
      </c>
    </row>
    <row r="2965" spans="1:15">
      <c r="A2965">
        <f t="shared" si="464"/>
        <v>2964</v>
      </c>
      <c r="B2965">
        <f>train!G2965</f>
        <v>158.4</v>
      </c>
      <c r="C2965">
        <f>train!J2965</f>
        <v>142.19999999999999</v>
      </c>
      <c r="D2965">
        <f>train!M2965</f>
        <v>174.7</v>
      </c>
      <c r="E2965">
        <f>train!P2965</f>
        <v>14.9</v>
      </c>
      <c r="F2965" s="4">
        <f t="shared" si="460"/>
        <v>0.45064011379800856</v>
      </c>
      <c r="G2965" s="4">
        <f t="shared" si="461"/>
        <v>0.39576955190648477</v>
      </c>
      <c r="H2965" s="4">
        <f t="shared" si="462"/>
        <v>0.39576955190648477</v>
      </c>
      <c r="I2965" s="4">
        <f t="shared" si="463"/>
        <v>0.745</v>
      </c>
      <c r="J2965">
        <f t="shared" si="465"/>
        <v>2</v>
      </c>
      <c r="K2965" t="str">
        <f>train!T2965</f>
        <v>no</v>
      </c>
      <c r="L2965">
        <f t="shared" si="466"/>
        <v>1.128143884114172</v>
      </c>
      <c r="M2965">
        <f t="shared" si="467"/>
        <v>1.035069364147351</v>
      </c>
      <c r="N2965">
        <f t="shared" si="468"/>
        <v>1.035069364147351</v>
      </c>
      <c r="O2965">
        <f t="shared" si="469"/>
        <v>1.035069364147351</v>
      </c>
    </row>
    <row r="2966" spans="1:15">
      <c r="A2966">
        <f t="shared" si="464"/>
        <v>2965</v>
      </c>
      <c r="B2966">
        <f>train!G2966</f>
        <v>149.4</v>
      </c>
      <c r="C2966">
        <f>train!J2966</f>
        <v>189.8</v>
      </c>
      <c r="D2966">
        <f>train!M2966</f>
        <v>127.4</v>
      </c>
      <c r="E2966">
        <f>train!P2966</f>
        <v>6</v>
      </c>
      <c r="F2966" s="4">
        <f t="shared" si="460"/>
        <v>0.42503556187766717</v>
      </c>
      <c r="G2966" s="4">
        <f t="shared" si="461"/>
        <v>0.52824937378235459</v>
      </c>
      <c r="H2966" s="4">
        <f t="shared" si="462"/>
        <v>0.52824937378235459</v>
      </c>
      <c r="I2966" s="4">
        <f t="shared" si="463"/>
        <v>0.3</v>
      </c>
      <c r="J2966">
        <f t="shared" si="465"/>
        <v>2</v>
      </c>
      <c r="K2966" t="str">
        <f>train!T2966</f>
        <v>no</v>
      </c>
      <c r="L2966">
        <f t="shared" si="466"/>
        <v>1.128143884114172</v>
      </c>
      <c r="M2966">
        <f t="shared" si="467"/>
        <v>0.91035708964315953</v>
      </c>
      <c r="N2966">
        <f t="shared" si="468"/>
        <v>0.91035708964315953</v>
      </c>
      <c r="O2966">
        <f t="shared" si="469"/>
        <v>0.91035708964315953</v>
      </c>
    </row>
    <row r="2967" spans="1:15">
      <c r="A2967">
        <f t="shared" si="464"/>
        <v>2966</v>
      </c>
      <c r="B2967">
        <f>train!G2967</f>
        <v>145.5</v>
      </c>
      <c r="C2967">
        <f>train!J2967</f>
        <v>143.4</v>
      </c>
      <c r="D2967">
        <f>train!M2967</f>
        <v>291.10000000000002</v>
      </c>
      <c r="E2967">
        <f>train!P2967</f>
        <v>9.5</v>
      </c>
      <c r="F2967" s="4">
        <f t="shared" si="460"/>
        <v>0.41394025604551921</v>
      </c>
      <c r="G2967" s="4">
        <f t="shared" si="461"/>
        <v>0.39910937934873364</v>
      </c>
      <c r="H2967" s="4">
        <f t="shared" si="462"/>
        <v>0.39910937934873364</v>
      </c>
      <c r="I2967" s="4">
        <f t="shared" si="463"/>
        <v>0.47499999999999998</v>
      </c>
      <c r="J2967">
        <f t="shared" si="465"/>
        <v>2</v>
      </c>
      <c r="K2967" t="str">
        <f>train!T2967</f>
        <v>no</v>
      </c>
      <c r="L2967">
        <f t="shared" si="466"/>
        <v>1.128143884114172</v>
      </c>
      <c r="M2967">
        <f t="shared" si="467"/>
        <v>0.84590077960910559</v>
      </c>
      <c r="N2967">
        <f t="shared" si="468"/>
        <v>0.84590077960910559</v>
      </c>
      <c r="O2967">
        <f t="shared" si="469"/>
        <v>0.84590077960910559</v>
      </c>
    </row>
    <row r="2968" spans="1:15">
      <c r="A2968">
        <f t="shared" si="464"/>
        <v>2967</v>
      </c>
      <c r="B2968">
        <f>train!G2968</f>
        <v>147.69999999999999</v>
      </c>
      <c r="C2968">
        <f>train!J2968</f>
        <v>144.1</v>
      </c>
      <c r="D2968">
        <f>train!M2968</f>
        <v>237</v>
      </c>
      <c r="E2968">
        <f>train!P2968</f>
        <v>11.1</v>
      </c>
      <c r="F2968" s="4">
        <f t="shared" si="460"/>
        <v>0.42019914651493595</v>
      </c>
      <c r="G2968" s="4">
        <f t="shared" si="461"/>
        <v>0.40105761202337875</v>
      </c>
      <c r="H2968" s="4">
        <f t="shared" si="462"/>
        <v>0.40105761202337875</v>
      </c>
      <c r="I2968" s="4">
        <f t="shared" si="463"/>
        <v>0.55499999999999994</v>
      </c>
      <c r="J2968">
        <f t="shared" si="465"/>
        <v>2</v>
      </c>
      <c r="K2968" t="str">
        <f>train!T2968</f>
        <v>no</v>
      </c>
      <c r="L2968">
        <f t="shared" si="466"/>
        <v>1.128143884114172</v>
      </c>
      <c r="M2968">
        <f t="shared" si="467"/>
        <v>0.89793470756824545</v>
      </c>
      <c r="N2968">
        <f t="shared" si="468"/>
        <v>0.89793470756824545</v>
      </c>
      <c r="O2968">
        <f t="shared" si="469"/>
        <v>0.89793470756824545</v>
      </c>
    </row>
    <row r="2969" spans="1:15">
      <c r="A2969">
        <f t="shared" si="464"/>
        <v>2968</v>
      </c>
      <c r="B2969">
        <f>train!G2969</f>
        <v>89.4</v>
      </c>
      <c r="C2969">
        <f>train!J2969</f>
        <v>288.89999999999998</v>
      </c>
      <c r="D2969">
        <f>train!M2969</f>
        <v>162.9</v>
      </c>
      <c r="E2969">
        <f>train!P2969</f>
        <v>10.4</v>
      </c>
      <c r="F2969" s="4">
        <f t="shared" si="460"/>
        <v>0.25433854907539122</v>
      </c>
      <c r="G2969" s="4">
        <f t="shared" si="461"/>
        <v>0.80406345672140267</v>
      </c>
      <c r="H2969" s="4">
        <f t="shared" si="462"/>
        <v>0.80406345672140267</v>
      </c>
      <c r="I2969" s="4">
        <f t="shared" si="463"/>
        <v>0.52</v>
      </c>
      <c r="J2969">
        <f t="shared" si="465"/>
        <v>1</v>
      </c>
      <c r="K2969" t="str">
        <f>train!T2969</f>
        <v>no</v>
      </c>
      <c r="L2969">
        <f t="shared" si="466"/>
        <v>1.128143884114172</v>
      </c>
      <c r="M2969">
        <f t="shared" si="467"/>
        <v>1.2759796951422531</v>
      </c>
      <c r="N2969">
        <f t="shared" si="468"/>
        <v>1.2759796951422531</v>
      </c>
      <c r="O2969">
        <f t="shared" si="469"/>
        <v>1.2759796951422531</v>
      </c>
    </row>
    <row r="2970" spans="1:15">
      <c r="A2970">
        <f t="shared" si="464"/>
        <v>2969</v>
      </c>
      <c r="B2970">
        <f>train!G2970</f>
        <v>138.69999999999999</v>
      </c>
      <c r="C2970">
        <f>train!J2970</f>
        <v>205.6</v>
      </c>
      <c r="D2970">
        <f>train!M2970</f>
        <v>231.2</v>
      </c>
      <c r="E2970">
        <f>train!P2970</f>
        <v>13.6</v>
      </c>
      <c r="F2970" s="4">
        <f t="shared" si="460"/>
        <v>0.39459459459459456</v>
      </c>
      <c r="G2970" s="4">
        <f t="shared" si="461"/>
        <v>0.57222376843863065</v>
      </c>
      <c r="H2970" s="4">
        <f t="shared" si="462"/>
        <v>0.57222376843863065</v>
      </c>
      <c r="I2970" s="4">
        <f t="shared" si="463"/>
        <v>0.67999999999999994</v>
      </c>
      <c r="J2970">
        <f t="shared" si="465"/>
        <v>1</v>
      </c>
      <c r="K2970" t="str">
        <f>train!T2970</f>
        <v>no</v>
      </c>
      <c r="L2970">
        <f t="shared" si="466"/>
        <v>1.128143884114172</v>
      </c>
      <c r="M2970">
        <f t="shared" si="467"/>
        <v>1.1282663588069475</v>
      </c>
      <c r="N2970">
        <f t="shared" si="468"/>
        <v>1.1282663588069475</v>
      </c>
      <c r="O2970">
        <f t="shared" si="469"/>
        <v>1.1282663588069475</v>
      </c>
    </row>
    <row r="2971" spans="1:15">
      <c r="A2971">
        <f t="shared" si="464"/>
        <v>2970</v>
      </c>
      <c r="B2971">
        <f>train!G2971</f>
        <v>205.4</v>
      </c>
      <c r="C2971">
        <f>train!J2971</f>
        <v>115</v>
      </c>
      <c r="D2971">
        <f>train!M2971</f>
        <v>214.7</v>
      </c>
      <c r="E2971">
        <f>train!P2971</f>
        <v>9.4</v>
      </c>
      <c r="F2971" s="4">
        <f t="shared" si="460"/>
        <v>0.58435277382645801</v>
      </c>
      <c r="G2971" s="4">
        <f t="shared" si="461"/>
        <v>0.32006679654884496</v>
      </c>
      <c r="H2971" s="4">
        <f t="shared" si="462"/>
        <v>0.32006679654884496</v>
      </c>
      <c r="I2971" s="4">
        <f t="shared" si="463"/>
        <v>0.47000000000000003</v>
      </c>
      <c r="J2971">
        <f t="shared" si="465"/>
        <v>2</v>
      </c>
      <c r="K2971" t="str">
        <f>train!T2971</f>
        <v>no</v>
      </c>
      <c r="L2971">
        <f t="shared" si="466"/>
        <v>1.128143884114172</v>
      </c>
      <c r="M2971">
        <f t="shared" si="467"/>
        <v>0.87593017574733378</v>
      </c>
      <c r="N2971">
        <f t="shared" si="468"/>
        <v>0.87593017574733378</v>
      </c>
      <c r="O2971">
        <f t="shared" si="469"/>
        <v>0.87593017574733378</v>
      </c>
    </row>
    <row r="2972" spans="1:15">
      <c r="A2972">
        <f t="shared" si="464"/>
        <v>2971</v>
      </c>
      <c r="B2972">
        <f>train!G2972</f>
        <v>187.4</v>
      </c>
      <c r="C2972">
        <f>train!J2972</f>
        <v>169.3</v>
      </c>
      <c r="D2972">
        <f>train!M2972</f>
        <v>153.4</v>
      </c>
      <c r="E2972">
        <f>train!P2972</f>
        <v>11.7</v>
      </c>
      <c r="F2972" s="4">
        <f t="shared" si="460"/>
        <v>0.53314366998577523</v>
      </c>
      <c r="G2972" s="4">
        <f t="shared" si="461"/>
        <v>0.471193988310604</v>
      </c>
      <c r="H2972" s="4">
        <f t="shared" si="462"/>
        <v>0.471193988310604</v>
      </c>
      <c r="I2972" s="4">
        <f t="shared" si="463"/>
        <v>0.58499999999999996</v>
      </c>
      <c r="J2972">
        <f t="shared" si="465"/>
        <v>2</v>
      </c>
      <c r="K2972" t="str">
        <f>train!T2972</f>
        <v>no</v>
      </c>
      <c r="L2972">
        <f t="shared" si="466"/>
        <v>1.128143884114172</v>
      </c>
      <c r="M2972">
        <f t="shared" si="467"/>
        <v>1.0346568136759204</v>
      </c>
      <c r="N2972">
        <f t="shared" si="468"/>
        <v>1.0346568136759204</v>
      </c>
      <c r="O2972">
        <f t="shared" si="469"/>
        <v>1.0346568136759204</v>
      </c>
    </row>
    <row r="2973" spans="1:15">
      <c r="A2973">
        <f t="shared" si="464"/>
        <v>2972</v>
      </c>
      <c r="B2973">
        <f>train!G2973</f>
        <v>206.1</v>
      </c>
      <c r="C2973">
        <f>train!J2973</f>
        <v>246.6</v>
      </c>
      <c r="D2973">
        <f>train!M2973</f>
        <v>254.6</v>
      </c>
      <c r="E2973">
        <f>train!P2973</f>
        <v>12.1</v>
      </c>
      <c r="F2973" s="4">
        <f t="shared" si="460"/>
        <v>0.58634423897581789</v>
      </c>
      <c r="G2973" s="4">
        <f t="shared" si="461"/>
        <v>0.68633453938213185</v>
      </c>
      <c r="H2973" s="4">
        <f t="shared" si="462"/>
        <v>0.68633453938213185</v>
      </c>
      <c r="I2973" s="4">
        <f t="shared" si="463"/>
        <v>0.60499999999999998</v>
      </c>
      <c r="J2973">
        <f t="shared" si="465"/>
        <v>1</v>
      </c>
      <c r="K2973" t="str">
        <f>train!T2973</f>
        <v>no</v>
      </c>
      <c r="L2973">
        <f t="shared" si="466"/>
        <v>1.128143884114172</v>
      </c>
      <c r="M2973">
        <f t="shared" si="467"/>
        <v>1.2852761440553921</v>
      </c>
      <c r="N2973">
        <f t="shared" si="468"/>
        <v>1.2852761440553921</v>
      </c>
      <c r="O2973">
        <f t="shared" si="469"/>
        <v>1.2852761440553921</v>
      </c>
    </row>
    <row r="2974" spans="1:15">
      <c r="A2974">
        <f t="shared" si="464"/>
        <v>2973</v>
      </c>
      <c r="B2974">
        <f>train!G2974</f>
        <v>131.5</v>
      </c>
      <c r="C2974">
        <f>train!J2974</f>
        <v>185.3</v>
      </c>
      <c r="D2974">
        <f>train!M2974</f>
        <v>177.3</v>
      </c>
      <c r="E2974">
        <f>train!P2974</f>
        <v>10.9</v>
      </c>
      <c r="F2974" s="4">
        <f t="shared" si="460"/>
        <v>0.37411095305832148</v>
      </c>
      <c r="G2974" s="4">
        <f t="shared" si="461"/>
        <v>0.51572502087392158</v>
      </c>
      <c r="H2974" s="4">
        <f t="shared" si="462"/>
        <v>0.51572502087392158</v>
      </c>
      <c r="I2974" s="4">
        <f t="shared" si="463"/>
        <v>0.54500000000000004</v>
      </c>
      <c r="J2974">
        <f t="shared" si="465"/>
        <v>2</v>
      </c>
      <c r="K2974" t="str">
        <f>train!T2974</f>
        <v>no</v>
      </c>
      <c r="L2974">
        <f t="shared" si="466"/>
        <v>1.128143884114172</v>
      </c>
      <c r="M2974">
        <f t="shared" si="467"/>
        <v>0.98434170871147142</v>
      </c>
      <c r="N2974">
        <f t="shared" si="468"/>
        <v>0.98434170871147142</v>
      </c>
      <c r="O2974">
        <f t="shared" si="469"/>
        <v>0.98434170871147142</v>
      </c>
    </row>
    <row r="2975" spans="1:15">
      <c r="A2975">
        <f t="shared" si="464"/>
        <v>2974</v>
      </c>
      <c r="B2975">
        <f>train!G2975</f>
        <v>120.1</v>
      </c>
      <c r="C2975">
        <f>train!J2975</f>
        <v>179.2</v>
      </c>
      <c r="D2975">
        <f>train!M2975</f>
        <v>127.3</v>
      </c>
      <c r="E2975">
        <f>train!P2975</f>
        <v>6.3</v>
      </c>
      <c r="F2975" s="4">
        <f t="shared" si="460"/>
        <v>0.34167852062588905</v>
      </c>
      <c r="G2975" s="4">
        <f t="shared" si="461"/>
        <v>0.49874756470915665</v>
      </c>
      <c r="H2975" s="4">
        <f t="shared" si="462"/>
        <v>0.49874756470915665</v>
      </c>
      <c r="I2975" s="4">
        <f t="shared" si="463"/>
        <v>0.315</v>
      </c>
      <c r="J2975">
        <f t="shared" si="465"/>
        <v>2</v>
      </c>
      <c r="K2975" t="str">
        <f>train!T2975</f>
        <v>no</v>
      </c>
      <c r="L2975">
        <f t="shared" si="466"/>
        <v>1.128143884114172</v>
      </c>
      <c r="M2975">
        <f t="shared" si="467"/>
        <v>0.84467004094126896</v>
      </c>
      <c r="N2975">
        <f t="shared" si="468"/>
        <v>0.84467004094126896</v>
      </c>
      <c r="O2975">
        <f t="shared" si="469"/>
        <v>0.84467004094126896</v>
      </c>
    </row>
    <row r="2976" spans="1:15">
      <c r="A2976">
        <f t="shared" si="464"/>
        <v>2975</v>
      </c>
      <c r="B2976">
        <f>train!G2976</f>
        <v>168.6</v>
      </c>
      <c r="C2976">
        <f>train!J2976</f>
        <v>176.3</v>
      </c>
      <c r="D2976">
        <f>train!M2976</f>
        <v>282.3</v>
      </c>
      <c r="E2976">
        <f>train!P2976</f>
        <v>13.3</v>
      </c>
      <c r="F2976" s="4">
        <f t="shared" si="460"/>
        <v>0.47965860597439541</v>
      </c>
      <c r="G2976" s="4">
        <f t="shared" si="461"/>
        <v>0.49067631505705539</v>
      </c>
      <c r="H2976" s="4">
        <f t="shared" si="462"/>
        <v>0.49067631505705539</v>
      </c>
      <c r="I2976" s="4">
        <f t="shared" si="463"/>
        <v>0.66500000000000004</v>
      </c>
      <c r="J2976">
        <f t="shared" si="465"/>
        <v>2</v>
      </c>
      <c r="K2976" t="str">
        <f>train!T2976</f>
        <v>no</v>
      </c>
      <c r="L2976">
        <f t="shared" si="466"/>
        <v>1.128143884114172</v>
      </c>
      <c r="M2976">
        <f t="shared" si="467"/>
        <v>1.0741619387230408</v>
      </c>
      <c r="N2976">
        <f t="shared" si="468"/>
        <v>1.0741619387230408</v>
      </c>
      <c r="O2976">
        <f t="shared" si="469"/>
        <v>1.0741619387230408</v>
      </c>
    </row>
    <row r="2977" spans="1:15">
      <c r="A2977">
        <f t="shared" si="464"/>
        <v>2976</v>
      </c>
      <c r="B2977">
        <f>train!G2977</f>
        <v>189.4</v>
      </c>
      <c r="C2977">
        <f>train!J2977</f>
        <v>145.69999999999999</v>
      </c>
      <c r="D2977">
        <f>train!M2977</f>
        <v>192.8</v>
      </c>
      <c r="E2977">
        <f>train!P2977</f>
        <v>4.5</v>
      </c>
      <c r="F2977" s="4">
        <f t="shared" si="460"/>
        <v>0.53883357041251778</v>
      </c>
      <c r="G2977" s="4">
        <f t="shared" si="461"/>
        <v>0.4055107152797105</v>
      </c>
      <c r="H2977" s="4">
        <f t="shared" si="462"/>
        <v>0.4055107152797105</v>
      </c>
      <c r="I2977" s="4">
        <f t="shared" si="463"/>
        <v>0.22500000000000001</v>
      </c>
      <c r="J2977">
        <f t="shared" si="465"/>
        <v>2</v>
      </c>
      <c r="K2977" t="str">
        <f>train!T2977</f>
        <v>no</v>
      </c>
      <c r="L2977">
        <f t="shared" si="466"/>
        <v>1.128143884114172</v>
      </c>
      <c r="M2977">
        <f t="shared" si="467"/>
        <v>0.818440283109786</v>
      </c>
      <c r="N2977">
        <f t="shared" si="468"/>
        <v>0.818440283109786</v>
      </c>
      <c r="O2977">
        <f t="shared" si="469"/>
        <v>0.818440283109786</v>
      </c>
    </row>
    <row r="2978" spans="1:15">
      <c r="A2978">
        <f t="shared" si="464"/>
        <v>2977</v>
      </c>
      <c r="B2978">
        <f>train!G2978</f>
        <v>158.5</v>
      </c>
      <c r="C2978">
        <f>train!J2978</f>
        <v>254.4</v>
      </c>
      <c r="D2978">
        <f>train!M2978</f>
        <v>178.4</v>
      </c>
      <c r="E2978">
        <f>train!P2978</f>
        <v>14.8</v>
      </c>
      <c r="F2978" s="4">
        <f t="shared" si="460"/>
        <v>0.45092460881934565</v>
      </c>
      <c r="G2978" s="4">
        <f t="shared" si="461"/>
        <v>0.70804341775674928</v>
      </c>
      <c r="H2978" s="4">
        <f t="shared" si="462"/>
        <v>0.70804341775674928</v>
      </c>
      <c r="I2978" s="4">
        <f t="shared" si="463"/>
        <v>0.74</v>
      </c>
      <c r="J2978">
        <f t="shared" si="465"/>
        <v>1</v>
      </c>
      <c r="K2978" t="str">
        <f>train!T2978</f>
        <v>no</v>
      </c>
      <c r="L2978">
        <f t="shared" si="466"/>
        <v>1.128143884114172</v>
      </c>
      <c r="M2978">
        <f t="shared" si="467"/>
        <v>1.324229574392672</v>
      </c>
      <c r="N2978">
        <f t="shared" si="468"/>
        <v>1.324229574392672</v>
      </c>
      <c r="O2978">
        <f t="shared" si="469"/>
        <v>1.324229574392672</v>
      </c>
    </row>
    <row r="2979" spans="1:15">
      <c r="A2979">
        <f t="shared" si="464"/>
        <v>2978</v>
      </c>
      <c r="B2979">
        <f>train!G2979</f>
        <v>176</v>
      </c>
      <c r="C2979">
        <f>train!J2979</f>
        <v>201.3</v>
      </c>
      <c r="D2979">
        <f>train!M2979</f>
        <v>167.9</v>
      </c>
      <c r="E2979">
        <f>train!P2979</f>
        <v>7.1</v>
      </c>
      <c r="F2979" s="4">
        <f t="shared" si="460"/>
        <v>0.50071123755334279</v>
      </c>
      <c r="G2979" s="4">
        <f t="shared" si="461"/>
        <v>0.56025605343723905</v>
      </c>
      <c r="H2979" s="4">
        <f t="shared" si="462"/>
        <v>0.56025605343723905</v>
      </c>
      <c r="I2979" s="4">
        <f t="shared" si="463"/>
        <v>0.35499999999999998</v>
      </c>
      <c r="J2979">
        <f t="shared" si="465"/>
        <v>2</v>
      </c>
      <c r="K2979" t="str">
        <f>train!T2979</f>
        <v>no</v>
      </c>
      <c r="L2979">
        <f t="shared" si="466"/>
        <v>1.128143884114172</v>
      </c>
      <c r="M2979">
        <f t="shared" si="467"/>
        <v>1.0022526798359488</v>
      </c>
      <c r="N2979">
        <f t="shared" si="468"/>
        <v>1.0022526798359488</v>
      </c>
      <c r="O2979">
        <f t="shared" si="469"/>
        <v>1.0022526798359488</v>
      </c>
    </row>
    <row r="2980" spans="1:15">
      <c r="A2980">
        <f t="shared" si="464"/>
        <v>2979</v>
      </c>
      <c r="B2980">
        <f>train!G2980</f>
        <v>129.19999999999999</v>
      </c>
      <c r="C2980">
        <f>train!J2980</f>
        <v>239.4</v>
      </c>
      <c r="D2980">
        <f>train!M2980</f>
        <v>223.4</v>
      </c>
      <c r="E2980">
        <f>train!P2980</f>
        <v>8.6999999999999993</v>
      </c>
      <c r="F2980" s="4">
        <f t="shared" si="460"/>
        <v>0.36756756756756753</v>
      </c>
      <c r="G2980" s="4">
        <f t="shared" si="461"/>
        <v>0.66629557472863898</v>
      </c>
      <c r="H2980" s="4">
        <f t="shared" si="462"/>
        <v>0.66629557472863898</v>
      </c>
      <c r="I2980" s="4">
        <f t="shared" si="463"/>
        <v>0.43499999999999994</v>
      </c>
      <c r="J2980">
        <f t="shared" si="465"/>
        <v>2</v>
      </c>
      <c r="K2980" t="str">
        <f>train!T2980</f>
        <v>no</v>
      </c>
      <c r="L2980">
        <f t="shared" si="466"/>
        <v>1.128143884114172</v>
      </c>
      <c r="M2980">
        <f t="shared" si="467"/>
        <v>1.1010133979809116</v>
      </c>
      <c r="N2980">
        <f t="shared" si="468"/>
        <v>1.1010133979809116</v>
      </c>
      <c r="O2980">
        <f t="shared" si="469"/>
        <v>1.1010133979809116</v>
      </c>
    </row>
    <row r="2981" spans="1:15">
      <c r="A2981">
        <f t="shared" si="464"/>
        <v>2980</v>
      </c>
      <c r="B2981">
        <f>train!G2981</f>
        <v>174</v>
      </c>
      <c r="C2981">
        <f>train!J2981</f>
        <v>168.6</v>
      </c>
      <c r="D2981">
        <f>train!M2981</f>
        <v>132.1</v>
      </c>
      <c r="E2981">
        <f>train!P2981</f>
        <v>7.8</v>
      </c>
      <c r="F2981" s="4">
        <f t="shared" si="460"/>
        <v>0.49502133712660029</v>
      </c>
      <c r="G2981" s="4">
        <f t="shared" si="461"/>
        <v>0.46924575563595877</v>
      </c>
      <c r="H2981" s="4">
        <f t="shared" si="462"/>
        <v>0.46924575563595877</v>
      </c>
      <c r="I2981" s="4">
        <f t="shared" si="463"/>
        <v>0.39</v>
      </c>
      <c r="J2981">
        <f t="shared" si="465"/>
        <v>2</v>
      </c>
      <c r="K2981" t="str">
        <f>train!T2981</f>
        <v>no</v>
      </c>
      <c r="L2981">
        <f t="shared" si="466"/>
        <v>1.128143884114172</v>
      </c>
      <c r="M2981">
        <f t="shared" si="467"/>
        <v>0.91516625952628472</v>
      </c>
      <c r="N2981">
        <f t="shared" si="468"/>
        <v>0.91516625952628472</v>
      </c>
      <c r="O2981">
        <f t="shared" si="469"/>
        <v>0.91516625952628472</v>
      </c>
    </row>
    <row r="2982" spans="1:15">
      <c r="A2982">
        <f t="shared" si="464"/>
        <v>2981</v>
      </c>
      <c r="B2982">
        <f>train!G2982</f>
        <v>261.2</v>
      </c>
      <c r="C2982">
        <f>train!J2982</f>
        <v>209.1</v>
      </c>
      <c r="D2982">
        <f>train!M2982</f>
        <v>281.10000000000002</v>
      </c>
      <c r="E2982">
        <f>train!P2982</f>
        <v>11.3</v>
      </c>
      <c r="F2982" s="4">
        <f t="shared" si="460"/>
        <v>0.7431009957325746</v>
      </c>
      <c r="G2982" s="4">
        <f t="shared" si="461"/>
        <v>0.58196493181185638</v>
      </c>
      <c r="H2982" s="4">
        <f t="shared" si="462"/>
        <v>0.58196493181185638</v>
      </c>
      <c r="I2982" s="4">
        <f t="shared" si="463"/>
        <v>0.56500000000000006</v>
      </c>
      <c r="J2982">
        <f t="shared" si="465"/>
        <v>1</v>
      </c>
      <c r="K2982" t="str">
        <f>train!T2982</f>
        <v>yes</v>
      </c>
      <c r="L2982">
        <f t="shared" si="466"/>
        <v>1.128143884114172</v>
      </c>
      <c r="M2982">
        <f t="shared" si="467"/>
        <v>1.2445040994614285</v>
      </c>
      <c r="N2982">
        <f t="shared" si="468"/>
        <v>1.2445040994614285</v>
      </c>
      <c r="O2982">
        <f t="shared" si="469"/>
        <v>1.2445040994614285</v>
      </c>
    </row>
    <row r="2983" spans="1:15">
      <c r="A2983">
        <f t="shared" si="464"/>
        <v>2982</v>
      </c>
      <c r="B2983">
        <f>train!G2983</f>
        <v>264.60000000000002</v>
      </c>
      <c r="C2983">
        <f>train!J2983</f>
        <v>264.10000000000002</v>
      </c>
      <c r="D2983">
        <f>train!M2983</f>
        <v>77.099999999999994</v>
      </c>
      <c r="E2983">
        <f>train!P2983</f>
        <v>8.1</v>
      </c>
      <c r="F2983" s="4">
        <f t="shared" si="460"/>
        <v>0.75277382645803703</v>
      </c>
      <c r="G2983" s="4">
        <f t="shared" si="461"/>
        <v>0.73504035624826058</v>
      </c>
      <c r="H2983" s="4">
        <f t="shared" si="462"/>
        <v>0.73504035624826058</v>
      </c>
      <c r="I2983" s="4">
        <f t="shared" si="463"/>
        <v>0.40499999999999997</v>
      </c>
      <c r="J2983">
        <f t="shared" si="465"/>
        <v>1</v>
      </c>
      <c r="K2983" t="str">
        <f>train!T2983</f>
        <v>no</v>
      </c>
      <c r="L2983">
        <f t="shared" si="466"/>
        <v>1.128143884114172</v>
      </c>
      <c r="M2983">
        <f t="shared" si="467"/>
        <v>1.3458313729540616</v>
      </c>
      <c r="N2983">
        <f t="shared" si="468"/>
        <v>1.3458313729540616</v>
      </c>
      <c r="O2983">
        <f t="shared" si="469"/>
        <v>1.3458313729540616</v>
      </c>
    </row>
    <row r="2984" spans="1:15">
      <c r="A2984">
        <f t="shared" si="464"/>
        <v>2983</v>
      </c>
      <c r="B2984">
        <f>train!G2984</f>
        <v>160.9</v>
      </c>
      <c r="C2984">
        <f>train!J2984</f>
        <v>136.4</v>
      </c>
      <c r="D2984">
        <f>train!M2984</f>
        <v>209</v>
      </c>
      <c r="E2984">
        <f>train!P2984</f>
        <v>9.1</v>
      </c>
      <c r="F2984" s="4">
        <f t="shared" si="460"/>
        <v>0.4577524893314367</v>
      </c>
      <c r="G2984" s="4">
        <f t="shared" si="461"/>
        <v>0.37962705260228224</v>
      </c>
      <c r="H2984" s="4">
        <f t="shared" si="462"/>
        <v>0.37962705260228224</v>
      </c>
      <c r="I2984" s="4">
        <f t="shared" si="463"/>
        <v>0.45499999999999996</v>
      </c>
      <c r="J2984">
        <f t="shared" si="465"/>
        <v>2</v>
      </c>
      <c r="K2984" t="str">
        <f>train!T2984</f>
        <v>no</v>
      </c>
      <c r="L2984">
        <f t="shared" si="466"/>
        <v>1.128143884114172</v>
      </c>
      <c r="M2984">
        <f t="shared" si="467"/>
        <v>0.83952113709192511</v>
      </c>
      <c r="N2984">
        <f t="shared" si="468"/>
        <v>0.83952113709192511</v>
      </c>
      <c r="O2984">
        <f t="shared" si="469"/>
        <v>0.83952113709192511</v>
      </c>
    </row>
    <row r="2985" spans="1:15">
      <c r="A2985">
        <f t="shared" si="464"/>
        <v>2984</v>
      </c>
      <c r="B2985">
        <f>train!G2985</f>
        <v>124.8</v>
      </c>
      <c r="C2985">
        <f>train!J2985</f>
        <v>241.7</v>
      </c>
      <c r="D2985">
        <f>train!M2985</f>
        <v>219</v>
      </c>
      <c r="E2985">
        <f>train!P2985</f>
        <v>11.3</v>
      </c>
      <c r="F2985" s="4">
        <f t="shared" si="460"/>
        <v>0.35504978662873399</v>
      </c>
      <c r="G2985" s="4">
        <f t="shared" si="461"/>
        <v>0.6726969106596159</v>
      </c>
      <c r="H2985" s="4">
        <f t="shared" si="462"/>
        <v>0.6726969106596159</v>
      </c>
      <c r="I2985" s="4">
        <f t="shared" si="463"/>
        <v>0.56500000000000006</v>
      </c>
      <c r="J2985">
        <f t="shared" si="465"/>
        <v>1</v>
      </c>
      <c r="K2985" t="str">
        <f>train!T2985</f>
        <v>no</v>
      </c>
      <c r="L2985">
        <f t="shared" si="466"/>
        <v>1.128143884114172</v>
      </c>
      <c r="M2985">
        <f t="shared" si="467"/>
        <v>1.1620359797386191</v>
      </c>
      <c r="N2985">
        <f t="shared" si="468"/>
        <v>1.1620359797386191</v>
      </c>
      <c r="O2985">
        <f t="shared" si="469"/>
        <v>1.1620359797386191</v>
      </c>
    </row>
    <row r="2986" spans="1:15">
      <c r="A2986">
        <f t="shared" si="464"/>
        <v>2985</v>
      </c>
      <c r="B2986">
        <f>train!G2986</f>
        <v>230.6</v>
      </c>
      <c r="C2986">
        <f>train!J2986</f>
        <v>185.6</v>
      </c>
      <c r="D2986">
        <f>train!M2986</f>
        <v>183.2</v>
      </c>
      <c r="E2986">
        <f>train!P2986</f>
        <v>6.2</v>
      </c>
      <c r="F2986" s="4">
        <f t="shared" si="460"/>
        <v>0.65604551920341392</v>
      </c>
      <c r="G2986" s="4">
        <f t="shared" si="461"/>
        <v>0.5165599777344837</v>
      </c>
      <c r="H2986" s="4">
        <f t="shared" si="462"/>
        <v>0.5165599777344837</v>
      </c>
      <c r="I2986" s="4">
        <f t="shared" si="463"/>
        <v>0.31</v>
      </c>
      <c r="J2986">
        <f t="shared" si="465"/>
        <v>2</v>
      </c>
      <c r="K2986" t="str">
        <f>train!T2986</f>
        <v>no</v>
      </c>
      <c r="L2986">
        <f t="shared" si="466"/>
        <v>1.128143884114172</v>
      </c>
      <c r="M2986">
        <f t="shared" si="467"/>
        <v>1.0296427266100496</v>
      </c>
      <c r="N2986">
        <f t="shared" si="468"/>
        <v>1.0296427266100496</v>
      </c>
      <c r="O2986">
        <f t="shared" si="469"/>
        <v>1.0296427266100496</v>
      </c>
    </row>
    <row r="2987" spans="1:15">
      <c r="A2987">
        <f t="shared" si="464"/>
        <v>2986</v>
      </c>
      <c r="B2987">
        <f>train!G2987</f>
        <v>229.1</v>
      </c>
      <c r="C2987">
        <f>train!J2987</f>
        <v>148.19999999999999</v>
      </c>
      <c r="D2987">
        <f>train!M2987</f>
        <v>248.4</v>
      </c>
      <c r="E2987">
        <f>train!P2987</f>
        <v>3.9</v>
      </c>
      <c r="F2987" s="4">
        <f t="shared" si="460"/>
        <v>0.65177809388335706</v>
      </c>
      <c r="G2987" s="4">
        <f t="shared" si="461"/>
        <v>0.41246868911772888</v>
      </c>
      <c r="H2987" s="4">
        <f t="shared" si="462"/>
        <v>0.41246868911772888</v>
      </c>
      <c r="I2987" s="4">
        <f t="shared" si="463"/>
        <v>0.19500000000000001</v>
      </c>
      <c r="J2987">
        <f t="shared" si="465"/>
        <v>2</v>
      </c>
      <c r="K2987" t="str">
        <f>train!T2987</f>
        <v>no</v>
      </c>
      <c r="L2987">
        <f t="shared" si="466"/>
        <v>1.128143884114172</v>
      </c>
      <c r="M2987">
        <f t="shared" si="467"/>
        <v>0.89615875974696446</v>
      </c>
      <c r="N2987">
        <f t="shared" si="468"/>
        <v>0.89615875974696446</v>
      </c>
      <c r="O2987">
        <f t="shared" si="469"/>
        <v>0.89615875974696446</v>
      </c>
    </row>
    <row r="2988" spans="1:15">
      <c r="A2988">
        <f t="shared" si="464"/>
        <v>2987</v>
      </c>
      <c r="B2988">
        <f>train!G2988</f>
        <v>212.9</v>
      </c>
      <c r="C2988">
        <f>train!J2988</f>
        <v>260.10000000000002</v>
      </c>
      <c r="D2988">
        <f>train!M2988</f>
        <v>177.6</v>
      </c>
      <c r="E2988">
        <f>train!P2988</f>
        <v>8.6</v>
      </c>
      <c r="F2988" s="4">
        <f t="shared" si="460"/>
        <v>0.60568990042674253</v>
      </c>
      <c r="G2988" s="4">
        <f t="shared" si="461"/>
        <v>0.72390759810743111</v>
      </c>
      <c r="H2988" s="4">
        <f t="shared" si="462"/>
        <v>0.72390759810743111</v>
      </c>
      <c r="I2988" s="4">
        <f t="shared" si="463"/>
        <v>0.43</v>
      </c>
      <c r="J2988">
        <f t="shared" si="465"/>
        <v>1</v>
      </c>
      <c r="K2988" t="str">
        <f>train!T2988</f>
        <v>no</v>
      </c>
      <c r="L2988">
        <f t="shared" si="466"/>
        <v>1.128143884114172</v>
      </c>
      <c r="M2988">
        <f t="shared" si="467"/>
        <v>1.2648496656418491</v>
      </c>
      <c r="N2988">
        <f t="shared" si="468"/>
        <v>1.2648496656418491</v>
      </c>
      <c r="O2988">
        <f t="shared" si="469"/>
        <v>1.2648496656418491</v>
      </c>
    </row>
    <row r="2989" spans="1:15">
      <c r="A2989">
        <f t="shared" si="464"/>
        <v>2988</v>
      </c>
      <c r="B2989">
        <f>train!G2989</f>
        <v>124.8</v>
      </c>
      <c r="C2989">
        <f>train!J2989</f>
        <v>207.6</v>
      </c>
      <c r="D2989">
        <f>train!M2989</f>
        <v>175</v>
      </c>
      <c r="E2989">
        <f>train!P2989</f>
        <v>4.5999999999999996</v>
      </c>
      <c r="F2989" s="4">
        <f t="shared" si="460"/>
        <v>0.35504978662873399</v>
      </c>
      <c r="G2989" s="4">
        <f t="shared" si="461"/>
        <v>0.57779014750904534</v>
      </c>
      <c r="H2989" s="4">
        <f t="shared" si="462"/>
        <v>0.57779014750904534</v>
      </c>
      <c r="I2989" s="4">
        <f t="shared" si="463"/>
        <v>0.22999999999999998</v>
      </c>
      <c r="J2989">
        <f t="shared" si="465"/>
        <v>2</v>
      </c>
      <c r="K2989" t="str">
        <f>train!T2989</f>
        <v>no</v>
      </c>
      <c r="L2989">
        <f t="shared" si="466"/>
        <v>1.128143884114172</v>
      </c>
      <c r="M2989">
        <f t="shared" si="467"/>
        <v>0.92013219707939697</v>
      </c>
      <c r="N2989">
        <f t="shared" si="468"/>
        <v>0.92013219707939697</v>
      </c>
      <c r="O2989">
        <f t="shared" si="469"/>
        <v>0.92013219707939697</v>
      </c>
    </row>
    <row r="2990" spans="1:15">
      <c r="A2990">
        <f t="shared" si="464"/>
        <v>2989</v>
      </c>
      <c r="B2990">
        <f>train!G2990</f>
        <v>133.9</v>
      </c>
      <c r="C2990">
        <f>train!J2990</f>
        <v>169.6</v>
      </c>
      <c r="D2990">
        <f>train!M2990</f>
        <v>222.8</v>
      </c>
      <c r="E2990">
        <f>train!P2990</f>
        <v>11.7</v>
      </c>
      <c r="F2990" s="4">
        <f t="shared" si="460"/>
        <v>0.38093883357041253</v>
      </c>
      <c r="G2990" s="4">
        <f t="shared" si="461"/>
        <v>0.47202894517116611</v>
      </c>
      <c r="H2990" s="4">
        <f t="shared" si="462"/>
        <v>0.47202894517116611</v>
      </c>
      <c r="I2990" s="4">
        <f t="shared" si="463"/>
        <v>0.58499999999999996</v>
      </c>
      <c r="J2990">
        <f t="shared" si="465"/>
        <v>2</v>
      </c>
      <c r="K2990" t="str">
        <f>train!T2990</f>
        <v>no</v>
      </c>
      <c r="L2990">
        <f t="shared" si="466"/>
        <v>1.128143884114172</v>
      </c>
      <c r="M2990">
        <f t="shared" si="467"/>
        <v>0.96589960403801478</v>
      </c>
      <c r="N2990">
        <f t="shared" si="468"/>
        <v>0.96589960403801478</v>
      </c>
      <c r="O2990">
        <f t="shared" si="469"/>
        <v>0.96589960403801478</v>
      </c>
    </row>
    <row r="2991" spans="1:15">
      <c r="A2991">
        <f t="shared" si="464"/>
        <v>2990</v>
      </c>
      <c r="B2991">
        <f>train!G2991</f>
        <v>129.80000000000001</v>
      </c>
      <c r="C2991">
        <f>train!J2991</f>
        <v>183.4</v>
      </c>
      <c r="D2991">
        <f>train!M2991</f>
        <v>169.4</v>
      </c>
      <c r="E2991">
        <f>train!P2991</f>
        <v>14.3</v>
      </c>
      <c r="F2991" s="4">
        <f t="shared" si="460"/>
        <v>0.36927453769559038</v>
      </c>
      <c r="G2991" s="4">
        <f t="shared" si="461"/>
        <v>0.5104369607570276</v>
      </c>
      <c r="H2991" s="4">
        <f t="shared" si="462"/>
        <v>0.5104369607570276</v>
      </c>
      <c r="I2991" s="4">
        <f t="shared" si="463"/>
        <v>0.71500000000000008</v>
      </c>
      <c r="J2991">
        <f t="shared" si="465"/>
        <v>2</v>
      </c>
      <c r="K2991" t="str">
        <f>train!T2991</f>
        <v>no</v>
      </c>
      <c r="L2991">
        <f t="shared" si="466"/>
        <v>1.128143884114172</v>
      </c>
      <c r="M2991">
        <f t="shared" si="467"/>
        <v>1.0810552557589435</v>
      </c>
      <c r="N2991">
        <f t="shared" si="468"/>
        <v>1.0810552557589435</v>
      </c>
      <c r="O2991">
        <f t="shared" si="469"/>
        <v>1.0810552557589435</v>
      </c>
    </row>
    <row r="2992" spans="1:15">
      <c r="A2992">
        <f t="shared" si="464"/>
        <v>2991</v>
      </c>
      <c r="B2992">
        <f>train!G2992</f>
        <v>168.5</v>
      </c>
      <c r="C2992">
        <f>train!J2992</f>
        <v>297.2</v>
      </c>
      <c r="D2992">
        <f>train!M2992</f>
        <v>244.7</v>
      </c>
      <c r="E2992">
        <f>train!P2992</f>
        <v>8.8000000000000007</v>
      </c>
      <c r="F2992" s="4">
        <f t="shared" si="460"/>
        <v>0.47937411095305832</v>
      </c>
      <c r="G2992" s="4">
        <f t="shared" si="461"/>
        <v>0.82716392986362364</v>
      </c>
      <c r="H2992" s="4">
        <f t="shared" si="462"/>
        <v>0.82716392986362364</v>
      </c>
      <c r="I2992" s="4">
        <f t="shared" si="463"/>
        <v>0.44000000000000006</v>
      </c>
      <c r="J2992">
        <f t="shared" si="465"/>
        <v>1</v>
      </c>
      <c r="K2992" t="str">
        <f>train!T2992</f>
        <v>no</v>
      </c>
      <c r="L2992">
        <f t="shared" si="466"/>
        <v>1.128143884114172</v>
      </c>
      <c r="M2992">
        <f t="shared" si="467"/>
        <v>1.3385812907653021</v>
      </c>
      <c r="N2992">
        <f t="shared" si="468"/>
        <v>1.3385812907653021</v>
      </c>
      <c r="O2992">
        <f t="shared" si="469"/>
        <v>1.3385812907653021</v>
      </c>
    </row>
    <row r="2993" spans="1:15">
      <c r="A2993">
        <f t="shared" si="464"/>
        <v>2992</v>
      </c>
      <c r="B2993">
        <f>train!G2993</f>
        <v>81.400000000000006</v>
      </c>
      <c r="C2993">
        <f>train!J2993</f>
        <v>263.7</v>
      </c>
      <c r="D2993">
        <f>train!M2993</f>
        <v>219.7</v>
      </c>
      <c r="E2993">
        <f>train!P2993</f>
        <v>12.2</v>
      </c>
      <c r="F2993" s="4">
        <f t="shared" si="460"/>
        <v>0.23157894736842108</v>
      </c>
      <c r="G2993" s="4">
        <f t="shared" si="461"/>
        <v>0.73392708043417754</v>
      </c>
      <c r="H2993" s="4">
        <f t="shared" si="462"/>
        <v>0.73392708043417754</v>
      </c>
      <c r="I2993" s="4">
        <f t="shared" si="463"/>
        <v>0.61</v>
      </c>
      <c r="J2993">
        <f t="shared" si="465"/>
        <v>1</v>
      </c>
      <c r="K2993" t="str">
        <f>train!T2993</f>
        <v>no</v>
      </c>
      <c r="L2993">
        <f t="shared" si="466"/>
        <v>1.128143884114172</v>
      </c>
      <c r="M2993">
        <f t="shared" si="467"/>
        <v>1.2259799050773783</v>
      </c>
      <c r="N2993">
        <f t="shared" si="468"/>
        <v>1.2259799050773783</v>
      </c>
      <c r="O2993">
        <f t="shared" si="469"/>
        <v>1.2259799050773783</v>
      </c>
    </row>
    <row r="2994" spans="1:15">
      <c r="A2994">
        <f t="shared" si="464"/>
        <v>2993</v>
      </c>
      <c r="B2994">
        <f>train!G2994</f>
        <v>117.2</v>
      </c>
      <c r="C2994">
        <f>train!J2994</f>
        <v>227.7</v>
      </c>
      <c r="D2994">
        <f>train!M2994</f>
        <v>221.7</v>
      </c>
      <c r="E2994">
        <f>train!P2994</f>
        <v>9</v>
      </c>
      <c r="F2994" s="4">
        <f t="shared" si="460"/>
        <v>0.33342816500711236</v>
      </c>
      <c r="G2994" s="4">
        <f t="shared" si="461"/>
        <v>0.633732257166713</v>
      </c>
      <c r="H2994" s="4">
        <f t="shared" si="462"/>
        <v>0.633732257166713</v>
      </c>
      <c r="I2994" s="4">
        <f t="shared" si="463"/>
        <v>0.45</v>
      </c>
      <c r="J2994">
        <f t="shared" si="465"/>
        <v>2</v>
      </c>
      <c r="K2994" t="str">
        <f>train!T2994</f>
        <v>no</v>
      </c>
      <c r="L2994">
        <f t="shared" si="466"/>
        <v>1.128143884114172</v>
      </c>
      <c r="M2994">
        <f t="shared" si="467"/>
        <v>1.0568384402392088</v>
      </c>
      <c r="N2994">
        <f t="shared" si="468"/>
        <v>1.0568384402392088</v>
      </c>
      <c r="O2994">
        <f t="shared" si="469"/>
        <v>1.0568384402392088</v>
      </c>
    </row>
    <row r="2995" spans="1:15">
      <c r="A2995">
        <f t="shared" si="464"/>
        <v>2994</v>
      </c>
      <c r="B2995">
        <f>train!G2995</f>
        <v>300.39999999999998</v>
      </c>
      <c r="C2995">
        <f>train!J2995</f>
        <v>210.8</v>
      </c>
      <c r="D2995">
        <f>train!M2995</f>
        <v>173.4</v>
      </c>
      <c r="E2995">
        <f>train!P2995</f>
        <v>11.9</v>
      </c>
      <c r="F2995" s="4">
        <f t="shared" si="460"/>
        <v>0.85462304409672829</v>
      </c>
      <c r="G2995" s="4">
        <f t="shared" si="461"/>
        <v>0.58669635402170894</v>
      </c>
      <c r="H2995" s="4">
        <f t="shared" si="462"/>
        <v>0.58669635402170894</v>
      </c>
      <c r="I2995" s="4">
        <f t="shared" si="463"/>
        <v>0.59499999999999997</v>
      </c>
      <c r="J2995">
        <f t="shared" si="465"/>
        <v>1</v>
      </c>
      <c r="K2995" t="str">
        <f>train!T2995</f>
        <v>yes</v>
      </c>
      <c r="L2995">
        <f t="shared" si="466"/>
        <v>1.128143884114172</v>
      </c>
      <c r="M2995">
        <f t="shared" si="467"/>
        <v>1.3314769134858822</v>
      </c>
      <c r="N2995">
        <f t="shared" si="468"/>
        <v>1.3314769134858822</v>
      </c>
      <c r="O2995">
        <f t="shared" si="469"/>
        <v>1.3314769134858822</v>
      </c>
    </row>
    <row r="2996" spans="1:15">
      <c r="A2996">
        <f t="shared" si="464"/>
        <v>2995</v>
      </c>
      <c r="B2996">
        <f>train!G2996</f>
        <v>195.1</v>
      </c>
      <c r="C2996">
        <f>train!J2996</f>
        <v>272.39999999999998</v>
      </c>
      <c r="D2996">
        <f>train!M2996</f>
        <v>142.69999999999999</v>
      </c>
      <c r="E2996">
        <f>train!P2996</f>
        <v>11.5</v>
      </c>
      <c r="F2996" s="4">
        <f t="shared" si="460"/>
        <v>0.55504978662873394</v>
      </c>
      <c r="G2996" s="4">
        <f t="shared" si="461"/>
        <v>0.75814082939048144</v>
      </c>
      <c r="H2996" s="4">
        <f t="shared" si="462"/>
        <v>0.75814082939048144</v>
      </c>
      <c r="I2996" s="4">
        <f t="shared" si="463"/>
        <v>0.57499999999999996</v>
      </c>
      <c r="J2996">
        <f t="shared" si="465"/>
        <v>1</v>
      </c>
      <c r="K2996" t="str">
        <f>train!T2996</f>
        <v>no</v>
      </c>
      <c r="L2996">
        <f t="shared" si="466"/>
        <v>1.128143884114172</v>
      </c>
      <c r="M2996">
        <f t="shared" si="467"/>
        <v>1.3372585015674334</v>
      </c>
      <c r="N2996">
        <f t="shared" si="468"/>
        <v>1.3372585015674334</v>
      </c>
      <c r="O2996">
        <f t="shared" si="469"/>
        <v>1.3372585015674334</v>
      </c>
    </row>
    <row r="2997" spans="1:15">
      <c r="A2997">
        <f t="shared" si="464"/>
        <v>2996</v>
      </c>
      <c r="B2997">
        <f>train!G2997</f>
        <v>172</v>
      </c>
      <c r="C2997">
        <f>train!J2997</f>
        <v>219.1</v>
      </c>
      <c r="D2997">
        <f>train!M2997</f>
        <v>169.8</v>
      </c>
      <c r="E2997">
        <f>train!P2997</f>
        <v>10.3</v>
      </c>
      <c r="F2997" s="4">
        <f t="shared" si="460"/>
        <v>0.48933143669985774</v>
      </c>
      <c r="G2997" s="4">
        <f t="shared" si="461"/>
        <v>0.6097968271639298</v>
      </c>
      <c r="H2997" s="4">
        <f t="shared" si="462"/>
        <v>0.6097968271639298</v>
      </c>
      <c r="I2997" s="4">
        <f t="shared" si="463"/>
        <v>0.51500000000000001</v>
      </c>
      <c r="J2997">
        <f t="shared" si="465"/>
        <v>2</v>
      </c>
      <c r="K2997" t="str">
        <f>train!T2997</f>
        <v>no</v>
      </c>
      <c r="L2997">
        <f t="shared" si="466"/>
        <v>1.128143884114172</v>
      </c>
      <c r="M2997">
        <f t="shared" si="467"/>
        <v>1.1173068494290805</v>
      </c>
      <c r="N2997">
        <f t="shared" si="468"/>
        <v>1.1173068494290805</v>
      </c>
      <c r="O2997">
        <f t="shared" si="469"/>
        <v>1.1173068494290805</v>
      </c>
    </row>
    <row r="2998" spans="1:15">
      <c r="A2998">
        <f t="shared" si="464"/>
        <v>2997</v>
      </c>
      <c r="B2998">
        <f>train!G2998</f>
        <v>165.2</v>
      </c>
      <c r="C2998">
        <f>train!J2998</f>
        <v>136</v>
      </c>
      <c r="D2998">
        <f>train!M2998</f>
        <v>184.8</v>
      </c>
      <c r="E2998">
        <f>train!P2998</f>
        <v>11.9</v>
      </c>
      <c r="F2998" s="4">
        <f t="shared" si="460"/>
        <v>0.46998577524893309</v>
      </c>
      <c r="G2998" s="4">
        <f t="shared" si="461"/>
        <v>0.37851377678819925</v>
      </c>
      <c r="H2998" s="4">
        <f t="shared" si="462"/>
        <v>0.37851377678819925</v>
      </c>
      <c r="I2998" s="4">
        <f t="shared" si="463"/>
        <v>0.59499999999999997</v>
      </c>
      <c r="J2998">
        <f t="shared" si="465"/>
        <v>2</v>
      </c>
      <c r="K2998" t="str">
        <f>train!T2998</f>
        <v>no</v>
      </c>
      <c r="L2998">
        <f t="shared" si="466"/>
        <v>1.128143884114172</v>
      </c>
      <c r="M2998">
        <f t="shared" si="467"/>
        <v>0.92814707205985092</v>
      </c>
      <c r="N2998">
        <f t="shared" si="468"/>
        <v>0.92814707205985092</v>
      </c>
      <c r="O2998">
        <f t="shared" si="469"/>
        <v>0.92814707205985092</v>
      </c>
    </row>
    <row r="2999" spans="1:15">
      <c r="A2999">
        <f t="shared" si="464"/>
        <v>2998</v>
      </c>
      <c r="B2999">
        <f>train!G2999</f>
        <v>149.69999999999999</v>
      </c>
      <c r="C2999">
        <f>train!J2999</f>
        <v>104.5</v>
      </c>
      <c r="D2999">
        <f>train!M2999</f>
        <v>227.9</v>
      </c>
      <c r="E2999">
        <f>train!P2999</f>
        <v>9</v>
      </c>
      <c r="F2999" s="4">
        <f t="shared" si="460"/>
        <v>0.42588904694167851</v>
      </c>
      <c r="G2999" s="4">
        <f t="shared" si="461"/>
        <v>0.29084330642916784</v>
      </c>
      <c r="H2999" s="4">
        <f t="shared" si="462"/>
        <v>0.29084330642916784</v>
      </c>
      <c r="I2999" s="4">
        <f t="shared" si="463"/>
        <v>0.45</v>
      </c>
      <c r="J2999">
        <f t="shared" si="465"/>
        <v>2</v>
      </c>
      <c r="K2999" t="str">
        <f>train!T2999</f>
        <v>no</v>
      </c>
      <c r="L2999">
        <f t="shared" si="466"/>
        <v>1.128143884114172</v>
      </c>
      <c r="M2999">
        <f t="shared" si="467"/>
        <v>0.74368080390325586</v>
      </c>
      <c r="N2999">
        <f t="shared" si="468"/>
        <v>0.74368080390325586</v>
      </c>
      <c r="O2999">
        <f t="shared" si="469"/>
        <v>0.74368080390325586</v>
      </c>
    </row>
    <row r="3000" spans="1:15">
      <c r="A3000">
        <f t="shared" si="464"/>
        <v>2999</v>
      </c>
      <c r="B3000">
        <f>train!G3000</f>
        <v>185.8</v>
      </c>
      <c r="C3000">
        <f>train!J3000</f>
        <v>118.1</v>
      </c>
      <c r="D3000">
        <f>train!M3000</f>
        <v>257.5</v>
      </c>
      <c r="E3000">
        <f>train!P3000</f>
        <v>11.8</v>
      </c>
      <c r="F3000" s="4">
        <f t="shared" si="460"/>
        <v>0.52859174964438127</v>
      </c>
      <c r="G3000" s="4">
        <f t="shared" si="461"/>
        <v>0.32869468410798774</v>
      </c>
      <c r="H3000" s="4">
        <f t="shared" si="462"/>
        <v>0.32869468410798774</v>
      </c>
      <c r="I3000" s="4">
        <f t="shared" si="463"/>
        <v>0.59000000000000008</v>
      </c>
      <c r="J3000">
        <f t="shared" si="465"/>
        <v>2</v>
      </c>
      <c r="K3000" t="str">
        <f>train!T3000</f>
        <v>no</v>
      </c>
      <c r="L3000">
        <f t="shared" si="466"/>
        <v>1.128143884114172</v>
      </c>
      <c r="M3000">
        <f t="shared" si="467"/>
        <v>0.91847135421514814</v>
      </c>
      <c r="N3000">
        <f t="shared" si="468"/>
        <v>0.91847135421514814</v>
      </c>
      <c r="O3000">
        <f t="shared" si="469"/>
        <v>0.91847135421514814</v>
      </c>
    </row>
    <row r="3001" spans="1:15">
      <c r="A3001">
        <f t="shared" si="464"/>
        <v>3000</v>
      </c>
      <c r="B3001">
        <f>train!G3001</f>
        <v>244.6</v>
      </c>
      <c r="C3001">
        <f>train!J3001</f>
        <v>125.1</v>
      </c>
      <c r="D3001">
        <f>train!M3001</f>
        <v>303.39999999999998</v>
      </c>
      <c r="E3001">
        <f>train!P3001</f>
        <v>12</v>
      </c>
      <c r="F3001" s="4">
        <f t="shared" si="460"/>
        <v>0.6958748221906117</v>
      </c>
      <c r="G3001" s="4">
        <f t="shared" si="461"/>
        <v>0.34817701085443914</v>
      </c>
      <c r="H3001" s="4">
        <f t="shared" si="462"/>
        <v>0.34817701085443914</v>
      </c>
      <c r="I3001" s="4">
        <f t="shared" si="463"/>
        <v>0.6</v>
      </c>
      <c r="J3001">
        <f t="shared" si="465"/>
        <v>2</v>
      </c>
      <c r="K3001" t="str">
        <f>train!T3001</f>
        <v>no</v>
      </c>
      <c r="L3001">
        <f t="shared" si="466"/>
        <v>1.128143884114172</v>
      </c>
      <c r="M3001">
        <f t="shared" si="467"/>
        <v>1.042447231246685</v>
      </c>
      <c r="N3001">
        <f t="shared" si="468"/>
        <v>1.042447231246685</v>
      </c>
      <c r="O3001">
        <f t="shared" si="469"/>
        <v>1.042447231246685</v>
      </c>
    </row>
    <row r="3002" spans="1:15">
      <c r="A3002">
        <f t="shared" si="464"/>
        <v>3001</v>
      </c>
      <c r="B3002">
        <f>train!G3002</f>
        <v>302.60000000000002</v>
      </c>
      <c r="C3002">
        <f>train!J3002</f>
        <v>167.1</v>
      </c>
      <c r="D3002">
        <f>train!M3002</f>
        <v>209.8</v>
      </c>
      <c r="E3002">
        <f>train!P3002</f>
        <v>10.4</v>
      </c>
      <c r="F3002" s="4">
        <f t="shared" si="460"/>
        <v>0.86088193456614515</v>
      </c>
      <c r="G3002" s="4">
        <f t="shared" si="461"/>
        <v>0.46507097133314773</v>
      </c>
      <c r="H3002" s="4">
        <f t="shared" si="462"/>
        <v>0.46507097133314773</v>
      </c>
      <c r="I3002" s="4">
        <f t="shared" si="463"/>
        <v>0.52</v>
      </c>
      <c r="J3002">
        <f t="shared" si="465"/>
        <v>1</v>
      </c>
      <c r="K3002" t="str">
        <f>train!T3002</f>
        <v>yes</v>
      </c>
      <c r="L3002">
        <f t="shared" si="466"/>
        <v>1.128143884114172</v>
      </c>
      <c r="M3002">
        <f t="shared" si="467"/>
        <v>1.2017070033980262</v>
      </c>
      <c r="N3002">
        <f t="shared" si="468"/>
        <v>1.2017070033980262</v>
      </c>
      <c r="O3002">
        <f t="shared" si="469"/>
        <v>1.2017070033980262</v>
      </c>
    </row>
    <row r="3003" spans="1:15">
      <c r="A3003">
        <f t="shared" si="464"/>
        <v>3002</v>
      </c>
      <c r="B3003">
        <f>train!G3003</f>
        <v>195.2</v>
      </c>
      <c r="C3003">
        <f>train!J3003</f>
        <v>126.4</v>
      </c>
      <c r="D3003">
        <f>train!M3003</f>
        <v>221</v>
      </c>
      <c r="E3003">
        <f>train!P3003</f>
        <v>9</v>
      </c>
      <c r="F3003" s="4">
        <f t="shared" si="460"/>
        <v>0.55533428165007104</v>
      </c>
      <c r="G3003" s="4">
        <f t="shared" si="461"/>
        <v>0.35179515725020877</v>
      </c>
      <c r="H3003" s="4">
        <f t="shared" si="462"/>
        <v>0.35179515725020877</v>
      </c>
      <c r="I3003" s="4">
        <f t="shared" si="463"/>
        <v>0.45</v>
      </c>
      <c r="J3003">
        <f t="shared" si="465"/>
        <v>2</v>
      </c>
      <c r="K3003" t="str">
        <f>train!T3003</f>
        <v>yes</v>
      </c>
      <c r="L3003">
        <f t="shared" si="466"/>
        <v>1.128143884114172</v>
      </c>
      <c r="M3003">
        <f t="shared" si="467"/>
        <v>0.87087073076616761</v>
      </c>
      <c r="N3003">
        <f t="shared" si="468"/>
        <v>0.87087073076616761</v>
      </c>
      <c r="O3003">
        <f t="shared" si="469"/>
        <v>0.87087073076616761</v>
      </c>
    </row>
    <row r="3004" spans="1:15">
      <c r="A3004">
        <f t="shared" si="464"/>
        <v>3003</v>
      </c>
      <c r="B3004">
        <f>train!G3004</f>
        <v>207.8</v>
      </c>
      <c r="C3004">
        <f>train!J3004</f>
        <v>182.2</v>
      </c>
      <c r="D3004">
        <f>train!M3004</f>
        <v>163.4</v>
      </c>
      <c r="E3004">
        <f>train!P3004</f>
        <v>13</v>
      </c>
      <c r="F3004" s="4">
        <f t="shared" si="460"/>
        <v>0.59118065433854916</v>
      </c>
      <c r="G3004" s="4">
        <f t="shared" si="461"/>
        <v>0.50709713331477868</v>
      </c>
      <c r="H3004" s="4">
        <f t="shared" si="462"/>
        <v>0.50709713331477868</v>
      </c>
      <c r="I3004" s="4">
        <f t="shared" si="463"/>
        <v>0.65</v>
      </c>
      <c r="J3004">
        <f t="shared" si="465"/>
        <v>1</v>
      </c>
      <c r="K3004" t="str">
        <f>train!T3004</f>
        <v>no</v>
      </c>
      <c r="L3004">
        <f t="shared" si="466"/>
        <v>1.128143884114172</v>
      </c>
      <c r="M3004">
        <f t="shared" si="467"/>
        <v>1.1341470677545695</v>
      </c>
      <c r="N3004">
        <f t="shared" si="468"/>
        <v>1.1341470677545695</v>
      </c>
      <c r="O3004">
        <f t="shared" si="469"/>
        <v>1.1341470677545695</v>
      </c>
    </row>
    <row r="3005" spans="1:15">
      <c r="A3005">
        <f t="shared" si="464"/>
        <v>3004</v>
      </c>
      <c r="B3005">
        <f>train!G3005</f>
        <v>119</v>
      </c>
      <c r="C3005">
        <f>train!J3005</f>
        <v>134.5</v>
      </c>
      <c r="D3005">
        <f>train!M3005</f>
        <v>298.60000000000002</v>
      </c>
      <c r="E3005">
        <f>train!P3005</f>
        <v>9</v>
      </c>
      <c r="F3005" s="4">
        <f t="shared" si="460"/>
        <v>0.33854907539118068</v>
      </c>
      <c r="G3005" s="4">
        <f t="shared" si="461"/>
        <v>0.37433899248538827</v>
      </c>
      <c r="H3005" s="4">
        <f t="shared" si="462"/>
        <v>0.37433899248538827</v>
      </c>
      <c r="I3005" s="4">
        <f t="shared" si="463"/>
        <v>0.45</v>
      </c>
      <c r="J3005">
        <f t="shared" si="465"/>
        <v>2</v>
      </c>
      <c r="K3005" t="str">
        <f>train!T3005</f>
        <v>yes</v>
      </c>
      <c r="L3005">
        <f t="shared" si="466"/>
        <v>1.128143884114172</v>
      </c>
      <c r="M3005">
        <f t="shared" si="467"/>
        <v>0.77290027755084589</v>
      </c>
      <c r="N3005">
        <f t="shared" si="468"/>
        <v>0.77290027755084589</v>
      </c>
      <c r="O3005">
        <f t="shared" si="469"/>
        <v>0.77290027755084589</v>
      </c>
    </row>
    <row r="3006" spans="1:15">
      <c r="A3006">
        <f t="shared" si="464"/>
        <v>3005</v>
      </c>
      <c r="B3006">
        <f>train!G3006</f>
        <v>245.8</v>
      </c>
      <c r="C3006">
        <f>train!J3006</f>
        <v>135.4</v>
      </c>
      <c r="D3006">
        <f>train!M3006</f>
        <v>190.9</v>
      </c>
      <c r="E3006">
        <f>train!P3006</f>
        <v>9.9</v>
      </c>
      <c r="F3006" s="4">
        <f t="shared" si="460"/>
        <v>0.69928876244665716</v>
      </c>
      <c r="G3006" s="4">
        <f t="shared" si="461"/>
        <v>0.37684386306707485</v>
      </c>
      <c r="H3006" s="4">
        <f t="shared" si="462"/>
        <v>0.37684386306707485</v>
      </c>
      <c r="I3006" s="4">
        <f t="shared" si="463"/>
        <v>0.495</v>
      </c>
      <c r="J3006">
        <f t="shared" si="465"/>
        <v>2</v>
      </c>
      <c r="K3006" t="str">
        <f>train!T3006</f>
        <v>no</v>
      </c>
      <c r="L3006">
        <f t="shared" si="466"/>
        <v>1.128143884114172</v>
      </c>
      <c r="M3006">
        <f t="shared" si="467"/>
        <v>1.0089858113704127</v>
      </c>
      <c r="N3006">
        <f t="shared" si="468"/>
        <v>1.0089858113704127</v>
      </c>
      <c r="O3006">
        <f t="shared" si="469"/>
        <v>1.0089858113704127</v>
      </c>
    </row>
    <row r="3007" spans="1:15">
      <c r="A3007">
        <f t="shared" si="464"/>
        <v>3006</v>
      </c>
      <c r="B3007">
        <f>train!G3007</f>
        <v>131</v>
      </c>
      <c r="C3007">
        <f>train!J3007</f>
        <v>237.7</v>
      </c>
      <c r="D3007">
        <f>train!M3007</f>
        <v>281.3</v>
      </c>
      <c r="E3007">
        <f>train!P3007</f>
        <v>12.6</v>
      </c>
      <c r="F3007" s="4">
        <f t="shared" si="460"/>
        <v>0.37268847795163584</v>
      </c>
      <c r="G3007" s="4">
        <f t="shared" si="461"/>
        <v>0.66156415251878653</v>
      </c>
      <c r="H3007" s="4">
        <f t="shared" si="462"/>
        <v>0.66156415251878653</v>
      </c>
      <c r="I3007" s="4">
        <f t="shared" si="463"/>
        <v>0.63</v>
      </c>
      <c r="J3007">
        <f t="shared" si="465"/>
        <v>1</v>
      </c>
      <c r="K3007" t="str">
        <f>train!T3007</f>
        <v>no</v>
      </c>
      <c r="L3007">
        <f t="shared" si="466"/>
        <v>1.128143884114172</v>
      </c>
      <c r="M3007">
        <f t="shared" si="467"/>
        <v>1.1879103322194431</v>
      </c>
      <c r="N3007">
        <f t="shared" si="468"/>
        <v>1.1879103322194431</v>
      </c>
      <c r="O3007">
        <f t="shared" si="469"/>
        <v>1.1879103322194431</v>
      </c>
    </row>
    <row r="3008" spans="1:15">
      <c r="A3008">
        <f t="shared" si="464"/>
        <v>3007</v>
      </c>
      <c r="B3008">
        <f>train!G3008</f>
        <v>129.80000000000001</v>
      </c>
      <c r="C3008">
        <f>train!J3008</f>
        <v>188.7</v>
      </c>
      <c r="D3008">
        <f>train!M3008</f>
        <v>212.5</v>
      </c>
      <c r="E3008">
        <f>train!P3008</f>
        <v>8.3000000000000007</v>
      </c>
      <c r="F3008" s="4">
        <f t="shared" si="460"/>
        <v>0.36927453769559038</v>
      </c>
      <c r="G3008" s="4">
        <f t="shared" si="461"/>
        <v>0.52518786529362649</v>
      </c>
      <c r="H3008" s="4">
        <f t="shared" si="462"/>
        <v>0.52518786529362649</v>
      </c>
      <c r="I3008" s="4">
        <f t="shared" si="463"/>
        <v>0.41500000000000004</v>
      </c>
      <c r="J3008">
        <f t="shared" si="465"/>
        <v>2</v>
      </c>
      <c r="K3008" t="str">
        <f>train!T3008</f>
        <v>yes</v>
      </c>
      <c r="L3008">
        <f t="shared" si="466"/>
        <v>1.128143884114172</v>
      </c>
      <c r="M3008">
        <f t="shared" si="467"/>
        <v>0.92748761279795255</v>
      </c>
      <c r="N3008">
        <f t="shared" si="468"/>
        <v>0.92748761279795255</v>
      </c>
      <c r="O3008">
        <f t="shared" si="469"/>
        <v>0.92748761279795255</v>
      </c>
    </row>
    <row r="3009" spans="1:15">
      <c r="A3009">
        <f t="shared" si="464"/>
        <v>3008</v>
      </c>
      <c r="B3009">
        <f>train!G3009</f>
        <v>275.89999999999998</v>
      </c>
      <c r="C3009">
        <f>train!J3009</f>
        <v>203</v>
      </c>
      <c r="D3009">
        <f>train!M3009</f>
        <v>211.4</v>
      </c>
      <c r="E3009">
        <f>train!P3009</f>
        <v>6.7</v>
      </c>
      <c r="F3009" s="4">
        <f t="shared" si="460"/>
        <v>0.78492176386913226</v>
      </c>
      <c r="G3009" s="4">
        <f t="shared" si="461"/>
        <v>0.56498747564709151</v>
      </c>
      <c r="H3009" s="4">
        <f t="shared" si="462"/>
        <v>0.56498747564709151</v>
      </c>
      <c r="I3009" s="4">
        <f t="shared" si="463"/>
        <v>0.33500000000000002</v>
      </c>
      <c r="J3009">
        <f t="shared" si="465"/>
        <v>1</v>
      </c>
      <c r="K3009" t="str">
        <f>train!T3009</f>
        <v>yes</v>
      </c>
      <c r="L3009">
        <f t="shared" si="466"/>
        <v>1.128143884114172</v>
      </c>
      <c r="M3009">
        <f t="shared" si="467"/>
        <v>1.16908035252996</v>
      </c>
      <c r="N3009">
        <f t="shared" si="468"/>
        <v>1.16908035252996</v>
      </c>
      <c r="O3009">
        <f t="shared" si="469"/>
        <v>1.16908035252996</v>
      </c>
    </row>
    <row r="3010" spans="1:15">
      <c r="A3010">
        <f t="shared" si="464"/>
        <v>3009</v>
      </c>
      <c r="B3010">
        <f>train!G3010</f>
        <v>213.3</v>
      </c>
      <c r="C3010">
        <f>train!J3010</f>
        <v>189.6</v>
      </c>
      <c r="D3010">
        <f>train!M3010</f>
        <v>193.7</v>
      </c>
      <c r="E3010">
        <f>train!P3010</f>
        <v>12.1</v>
      </c>
      <c r="F3010" s="4">
        <f t="shared" ref="F3010:F3073" si="470">(B3010-$W$3)/($W$2-$W$3)</f>
        <v>0.60682788051209102</v>
      </c>
      <c r="G3010" s="4">
        <f t="shared" ref="G3010:G3073" si="471">(C3010-$W$5)/($W$4-$W$5)</f>
        <v>0.52769273587531307</v>
      </c>
      <c r="H3010" s="4">
        <f t="shared" ref="H3010:H3073" si="472">(C3010-$W$5)/($W$4-$W$5)</f>
        <v>0.52769273587531307</v>
      </c>
      <c r="I3010" s="4">
        <f t="shared" ref="I3010:I3073" si="473">(E3010-$W$9)/($W$8-$W$9)</f>
        <v>0.60499999999999998</v>
      </c>
      <c r="J3010">
        <f t="shared" si="465"/>
        <v>1</v>
      </c>
      <c r="K3010" t="str">
        <f>train!T3010</f>
        <v>no</v>
      </c>
      <c r="L3010">
        <f t="shared" si="466"/>
        <v>1.128143884114172</v>
      </c>
      <c r="M3010">
        <f t="shared" si="467"/>
        <v>1.1363029189252056</v>
      </c>
      <c r="N3010">
        <f t="shared" si="468"/>
        <v>1.1363029189252056</v>
      </c>
      <c r="O3010">
        <f t="shared" si="469"/>
        <v>1.1363029189252056</v>
      </c>
    </row>
    <row r="3011" spans="1:15">
      <c r="A3011">
        <f t="shared" ref="A3011:A3074" si="474">ROW()-1</f>
        <v>3010</v>
      </c>
      <c r="B3011">
        <f>train!G3011</f>
        <v>128.6</v>
      </c>
      <c r="C3011">
        <f>train!J3011</f>
        <v>191.7</v>
      </c>
      <c r="D3011">
        <f>train!M3011</f>
        <v>121.7</v>
      </c>
      <c r="E3011">
        <f>train!P3011</f>
        <v>12.4</v>
      </c>
      <c r="F3011" s="4">
        <f t="shared" si="470"/>
        <v>0.3658605974395448</v>
      </c>
      <c r="G3011" s="4">
        <f t="shared" si="471"/>
        <v>0.53353743389924846</v>
      </c>
      <c r="H3011" s="4">
        <f t="shared" si="472"/>
        <v>0.53353743389924846</v>
      </c>
      <c r="I3011" s="4">
        <f t="shared" si="473"/>
        <v>0.62</v>
      </c>
      <c r="J3011">
        <f t="shared" ref="J3011:J3074" si="475">MATCH(MIN(L3011:O3011),L3011:O3011,0)</f>
        <v>2</v>
      </c>
      <c r="K3011" t="str">
        <f>train!T3011</f>
        <v>no</v>
      </c>
      <c r="L3011">
        <f t="shared" ref="L3011:L3074" si="476">SQRT(($F$2-$Z$3)^2+($G$2-$AA$3)^2+($H$2-$AB$3)^2+($I$2-$AC$3)^2)</f>
        <v>1.128143884114172</v>
      </c>
      <c r="M3011">
        <f t="shared" ref="M3011:M3074" si="477">SQRT((F3011-$Z$4)^2+(G3011-$AA$4)^2+(H3011-$AB$4)^2+(I3011-$AC$4)^2)</f>
        <v>1.0428702524774645</v>
      </c>
      <c r="N3011">
        <f t="shared" ref="N3011:N3074" si="478">SQRT((F3011-$Z$5)^2+(G3011-$AA$5)^2+(H3011-$AB$5)^2+(I3011-$AC$5)^2)</f>
        <v>1.0428702524774645</v>
      </c>
      <c r="O3011">
        <f t="shared" ref="O3011:O3074" si="479">SQRT((F3011-$Z$6)^2+(G3011-$AA$6)^2+(H3011-$AB$6)^2+(I3011-$AC$6)^2)</f>
        <v>1.0428702524774645</v>
      </c>
    </row>
    <row r="3012" spans="1:15">
      <c r="A3012">
        <f t="shared" si="474"/>
        <v>3011</v>
      </c>
      <c r="B3012">
        <f>train!G3012</f>
        <v>95.3</v>
      </c>
      <c r="C3012">
        <f>train!J3012</f>
        <v>189.3</v>
      </c>
      <c r="D3012">
        <f>train!M3012</f>
        <v>238.7</v>
      </c>
      <c r="E3012">
        <f>train!P3012</f>
        <v>13.6</v>
      </c>
      <c r="F3012" s="4">
        <f t="shared" si="470"/>
        <v>0.27112375533428162</v>
      </c>
      <c r="G3012" s="4">
        <f t="shared" si="471"/>
        <v>0.52685777901475095</v>
      </c>
      <c r="H3012" s="4">
        <f t="shared" si="472"/>
        <v>0.52685777901475095</v>
      </c>
      <c r="I3012" s="4">
        <f t="shared" si="473"/>
        <v>0.67999999999999994</v>
      </c>
      <c r="J3012">
        <f t="shared" si="475"/>
        <v>2</v>
      </c>
      <c r="K3012" t="str">
        <f>train!T3012</f>
        <v>no</v>
      </c>
      <c r="L3012">
        <f t="shared" si="476"/>
        <v>1.128143884114172</v>
      </c>
      <c r="M3012">
        <f t="shared" si="477"/>
        <v>1.0445412051821008</v>
      </c>
      <c r="N3012">
        <f t="shared" si="478"/>
        <v>1.0445412051821008</v>
      </c>
      <c r="O3012">
        <f t="shared" si="479"/>
        <v>1.0445412051821008</v>
      </c>
    </row>
    <row r="3013" spans="1:15">
      <c r="A3013">
        <f t="shared" si="474"/>
        <v>3012</v>
      </c>
      <c r="B3013">
        <f>train!G3013</f>
        <v>214.7</v>
      </c>
      <c r="C3013">
        <f>train!J3013</f>
        <v>262.89999999999998</v>
      </c>
      <c r="D3013">
        <f>train!M3013</f>
        <v>228.9</v>
      </c>
      <c r="E3013">
        <f>train!P3013</f>
        <v>11.6</v>
      </c>
      <c r="F3013" s="4">
        <f t="shared" si="470"/>
        <v>0.61081081081081079</v>
      </c>
      <c r="G3013" s="4">
        <f t="shared" si="471"/>
        <v>0.73170052880601155</v>
      </c>
      <c r="H3013" s="4">
        <f t="shared" si="472"/>
        <v>0.73170052880601155</v>
      </c>
      <c r="I3013" s="4">
        <f t="shared" si="473"/>
        <v>0.57999999999999996</v>
      </c>
      <c r="J3013">
        <f t="shared" si="475"/>
        <v>1</v>
      </c>
      <c r="K3013" t="str">
        <f>train!T3013</f>
        <v>no</v>
      </c>
      <c r="L3013">
        <f t="shared" si="476"/>
        <v>1.128143884114172</v>
      </c>
      <c r="M3013">
        <f t="shared" si="477"/>
        <v>1.3342642820346178</v>
      </c>
      <c r="N3013">
        <f t="shared" si="478"/>
        <v>1.3342642820346178</v>
      </c>
      <c r="O3013">
        <f t="shared" si="479"/>
        <v>1.3342642820346178</v>
      </c>
    </row>
    <row r="3014" spans="1:15">
      <c r="A3014">
        <f t="shared" si="474"/>
        <v>3013</v>
      </c>
      <c r="B3014">
        <f>train!G3014</f>
        <v>180.4</v>
      </c>
      <c r="C3014">
        <f>train!J3014</f>
        <v>135.1</v>
      </c>
      <c r="D3014">
        <f>train!M3014</f>
        <v>206</v>
      </c>
      <c r="E3014">
        <f>train!P3014</f>
        <v>9.5</v>
      </c>
      <c r="F3014" s="4">
        <f t="shared" si="470"/>
        <v>0.51322901849217639</v>
      </c>
      <c r="G3014" s="4">
        <f t="shared" si="471"/>
        <v>0.37600890620651262</v>
      </c>
      <c r="H3014" s="4">
        <f t="shared" si="472"/>
        <v>0.37600890620651262</v>
      </c>
      <c r="I3014" s="4">
        <f t="shared" si="473"/>
        <v>0.47499999999999998</v>
      </c>
      <c r="J3014">
        <f t="shared" si="475"/>
        <v>2</v>
      </c>
      <c r="K3014" t="str">
        <f>train!T3014</f>
        <v>no</v>
      </c>
      <c r="L3014">
        <f t="shared" si="476"/>
        <v>1.128143884114172</v>
      </c>
      <c r="M3014">
        <f t="shared" si="477"/>
        <v>0.87851830972136191</v>
      </c>
      <c r="N3014">
        <f t="shared" si="478"/>
        <v>0.87851830972136191</v>
      </c>
      <c r="O3014">
        <f t="shared" si="479"/>
        <v>0.87851830972136191</v>
      </c>
    </row>
    <row r="3015" spans="1:15">
      <c r="A3015">
        <f t="shared" si="474"/>
        <v>3014</v>
      </c>
      <c r="B3015">
        <f>train!G3015</f>
        <v>164.1</v>
      </c>
      <c r="C3015">
        <f>train!J3015</f>
        <v>317.7</v>
      </c>
      <c r="D3015">
        <f>train!M3015</f>
        <v>241.5</v>
      </c>
      <c r="E3015">
        <f>train!P3015</f>
        <v>13.3</v>
      </c>
      <c r="F3015" s="4">
        <f t="shared" si="470"/>
        <v>0.46685633001422472</v>
      </c>
      <c r="G3015" s="4">
        <f t="shared" si="471"/>
        <v>0.88421931533537423</v>
      </c>
      <c r="H3015" s="4">
        <f t="shared" si="472"/>
        <v>0.88421931533537423</v>
      </c>
      <c r="I3015" s="4">
        <f t="shared" si="473"/>
        <v>0.66500000000000004</v>
      </c>
      <c r="J3015">
        <f t="shared" si="475"/>
        <v>1</v>
      </c>
      <c r="K3015" t="str">
        <f>train!T3015</f>
        <v>no</v>
      </c>
      <c r="L3015">
        <f t="shared" si="476"/>
        <v>1.128143884114172</v>
      </c>
      <c r="M3015">
        <f t="shared" si="477"/>
        <v>1.4912637017304038</v>
      </c>
      <c r="N3015">
        <f t="shared" si="478"/>
        <v>1.4912637017304038</v>
      </c>
      <c r="O3015">
        <f t="shared" si="479"/>
        <v>1.4912637017304038</v>
      </c>
    </row>
    <row r="3016" spans="1:15">
      <c r="A3016">
        <f t="shared" si="474"/>
        <v>3015</v>
      </c>
      <c r="B3016">
        <f>train!G3016</f>
        <v>211.1</v>
      </c>
      <c r="C3016">
        <f>train!J3016</f>
        <v>235.2</v>
      </c>
      <c r="D3016">
        <f>train!M3016</f>
        <v>227.5</v>
      </c>
      <c r="E3016">
        <f>train!P3016</f>
        <v>15.6</v>
      </c>
      <c r="F3016" s="4">
        <f t="shared" si="470"/>
        <v>0.60056899004267428</v>
      </c>
      <c r="G3016" s="4">
        <f t="shared" si="471"/>
        <v>0.65460617868076809</v>
      </c>
      <c r="H3016" s="4">
        <f t="shared" si="472"/>
        <v>0.65460617868076809</v>
      </c>
      <c r="I3016" s="4">
        <f t="shared" si="473"/>
        <v>0.78</v>
      </c>
      <c r="J3016">
        <f t="shared" si="475"/>
        <v>1</v>
      </c>
      <c r="K3016" t="str">
        <f>train!T3016</f>
        <v>no</v>
      </c>
      <c r="L3016">
        <f t="shared" si="476"/>
        <v>1.128143884114172</v>
      </c>
      <c r="M3016">
        <f t="shared" si="477"/>
        <v>1.3513332713046597</v>
      </c>
      <c r="N3016">
        <f t="shared" si="478"/>
        <v>1.3513332713046597</v>
      </c>
      <c r="O3016">
        <f t="shared" si="479"/>
        <v>1.3513332713046597</v>
      </c>
    </row>
    <row r="3017" spans="1:15">
      <c r="A3017">
        <f t="shared" si="474"/>
        <v>3016</v>
      </c>
      <c r="B3017">
        <f>train!G3017</f>
        <v>312.39999999999998</v>
      </c>
      <c r="C3017">
        <f>train!J3017</f>
        <v>271.39999999999998</v>
      </c>
      <c r="D3017">
        <f>train!M3017</f>
        <v>162.6</v>
      </c>
      <c r="E3017">
        <f>train!P3017</f>
        <v>10.1</v>
      </c>
      <c r="F3017" s="4">
        <f t="shared" si="470"/>
        <v>0.8887624466571834</v>
      </c>
      <c r="G3017" s="4">
        <f t="shared" si="471"/>
        <v>0.75535763985527404</v>
      </c>
      <c r="H3017" s="4">
        <f t="shared" si="472"/>
        <v>0.75535763985527404</v>
      </c>
      <c r="I3017" s="4">
        <f t="shared" si="473"/>
        <v>0.505</v>
      </c>
      <c r="J3017">
        <f t="shared" si="475"/>
        <v>1</v>
      </c>
      <c r="K3017" t="str">
        <f>train!T3017</f>
        <v>no</v>
      </c>
      <c r="L3017">
        <f t="shared" si="476"/>
        <v>1.128143884114172</v>
      </c>
      <c r="M3017">
        <f t="shared" si="477"/>
        <v>1.4785310327360472</v>
      </c>
      <c r="N3017">
        <f t="shared" si="478"/>
        <v>1.4785310327360472</v>
      </c>
      <c r="O3017">
        <f t="shared" si="479"/>
        <v>1.4785310327360472</v>
      </c>
    </row>
    <row r="3018" spans="1:15">
      <c r="A3018">
        <f t="shared" si="474"/>
        <v>3017</v>
      </c>
      <c r="B3018">
        <f>train!G3018</f>
        <v>223.3</v>
      </c>
      <c r="C3018">
        <f>train!J3018</f>
        <v>212.5</v>
      </c>
      <c r="D3018">
        <f>train!M3018</f>
        <v>154.6</v>
      </c>
      <c r="E3018">
        <f>train!P3018</f>
        <v>11.6</v>
      </c>
      <c r="F3018" s="4">
        <f t="shared" si="470"/>
        <v>0.63527738264580369</v>
      </c>
      <c r="G3018" s="4">
        <f t="shared" si="471"/>
        <v>0.5914277762315614</v>
      </c>
      <c r="H3018" s="4">
        <f t="shared" si="472"/>
        <v>0.5914277762315614</v>
      </c>
      <c r="I3018" s="4">
        <f t="shared" si="473"/>
        <v>0.57999999999999996</v>
      </c>
      <c r="J3018">
        <f t="shared" si="475"/>
        <v>1</v>
      </c>
      <c r="K3018" t="str">
        <f>train!T3018</f>
        <v>no</v>
      </c>
      <c r="L3018">
        <f t="shared" si="476"/>
        <v>1.128143884114172</v>
      </c>
      <c r="M3018">
        <f t="shared" si="477"/>
        <v>1.1998128945371951</v>
      </c>
      <c r="N3018">
        <f t="shared" si="478"/>
        <v>1.1998128945371951</v>
      </c>
      <c r="O3018">
        <f t="shared" si="479"/>
        <v>1.1998128945371951</v>
      </c>
    </row>
    <row r="3019" spans="1:15">
      <c r="A3019">
        <f t="shared" si="474"/>
        <v>3018</v>
      </c>
      <c r="B3019">
        <f>train!G3019</f>
        <v>236.8</v>
      </c>
      <c r="C3019">
        <f>train!J3019</f>
        <v>158.4</v>
      </c>
      <c r="D3019">
        <f>train!M3019</f>
        <v>212.3</v>
      </c>
      <c r="E3019">
        <f>train!P3019</f>
        <v>8</v>
      </c>
      <c r="F3019" s="4">
        <f t="shared" si="470"/>
        <v>0.67368421052631577</v>
      </c>
      <c r="G3019" s="4">
        <f t="shared" si="471"/>
        <v>0.44085722237684388</v>
      </c>
      <c r="H3019" s="4">
        <f t="shared" si="472"/>
        <v>0.44085722237684388</v>
      </c>
      <c r="I3019" s="4">
        <f t="shared" si="473"/>
        <v>0.4</v>
      </c>
      <c r="J3019">
        <f t="shared" si="475"/>
        <v>2</v>
      </c>
      <c r="K3019" t="str">
        <f>train!T3019</f>
        <v>no</v>
      </c>
      <c r="L3019">
        <f t="shared" si="476"/>
        <v>1.128143884114172</v>
      </c>
      <c r="M3019">
        <f t="shared" si="477"/>
        <v>1.0012794797438511</v>
      </c>
      <c r="N3019">
        <f t="shared" si="478"/>
        <v>1.0012794797438511</v>
      </c>
      <c r="O3019">
        <f t="shared" si="479"/>
        <v>1.0012794797438511</v>
      </c>
    </row>
    <row r="3020" spans="1:15">
      <c r="A3020">
        <f t="shared" si="474"/>
        <v>3019</v>
      </c>
      <c r="B3020">
        <f>train!G3020</f>
        <v>149.69999999999999</v>
      </c>
      <c r="C3020">
        <f>train!J3020</f>
        <v>160</v>
      </c>
      <c r="D3020">
        <f>train!M3020</f>
        <v>256.5</v>
      </c>
      <c r="E3020">
        <f>train!P3020</f>
        <v>9.5</v>
      </c>
      <c r="F3020" s="4">
        <f t="shared" si="470"/>
        <v>0.42588904694167851</v>
      </c>
      <c r="G3020" s="4">
        <f t="shared" si="471"/>
        <v>0.44531032563317563</v>
      </c>
      <c r="H3020" s="4">
        <f t="shared" si="472"/>
        <v>0.44531032563317563</v>
      </c>
      <c r="I3020" s="4">
        <f t="shared" si="473"/>
        <v>0.47499999999999998</v>
      </c>
      <c r="J3020">
        <f t="shared" si="475"/>
        <v>2</v>
      </c>
      <c r="K3020" t="str">
        <f>train!T3020</f>
        <v>no</v>
      </c>
      <c r="L3020">
        <f t="shared" si="476"/>
        <v>1.128143884114172</v>
      </c>
      <c r="M3020">
        <f t="shared" si="477"/>
        <v>0.89644244239992399</v>
      </c>
      <c r="N3020">
        <f t="shared" si="478"/>
        <v>0.89644244239992399</v>
      </c>
      <c r="O3020">
        <f t="shared" si="479"/>
        <v>0.89644244239992399</v>
      </c>
    </row>
    <row r="3021" spans="1:15">
      <c r="A3021">
        <f t="shared" si="474"/>
        <v>3020</v>
      </c>
      <c r="B3021">
        <f>train!G3021</f>
        <v>268.10000000000002</v>
      </c>
      <c r="C3021">
        <f>train!J3021</f>
        <v>156.1</v>
      </c>
      <c r="D3021">
        <f>train!M3021</f>
        <v>160.4</v>
      </c>
      <c r="E3021">
        <f>train!P3021</f>
        <v>13.6</v>
      </c>
      <c r="F3021" s="4">
        <f t="shared" si="470"/>
        <v>0.76273115220483645</v>
      </c>
      <c r="G3021" s="4">
        <f t="shared" si="471"/>
        <v>0.43445588644586691</v>
      </c>
      <c r="H3021" s="4">
        <f t="shared" si="472"/>
        <v>0.43445588644586691</v>
      </c>
      <c r="I3021" s="4">
        <f t="shared" si="473"/>
        <v>0.67999999999999994</v>
      </c>
      <c r="J3021">
        <f t="shared" si="475"/>
        <v>1</v>
      </c>
      <c r="K3021" t="str">
        <f>train!T3021</f>
        <v>no</v>
      </c>
      <c r="L3021">
        <f t="shared" si="476"/>
        <v>1.128143884114172</v>
      </c>
      <c r="M3021">
        <f t="shared" si="477"/>
        <v>1.1923349550686859</v>
      </c>
      <c r="N3021">
        <f t="shared" si="478"/>
        <v>1.1923349550686859</v>
      </c>
      <c r="O3021">
        <f t="shared" si="479"/>
        <v>1.1923349550686859</v>
      </c>
    </row>
    <row r="3022" spans="1:15">
      <c r="A3022">
        <f t="shared" si="474"/>
        <v>3021</v>
      </c>
      <c r="B3022">
        <f>train!G3022</f>
        <v>245</v>
      </c>
      <c r="C3022">
        <f>train!J3022</f>
        <v>195.5</v>
      </c>
      <c r="D3022">
        <f>train!M3022</f>
        <v>165.7</v>
      </c>
      <c r="E3022">
        <f>train!P3022</f>
        <v>7.8</v>
      </c>
      <c r="F3022" s="4">
        <f t="shared" si="470"/>
        <v>0.69701280227596019</v>
      </c>
      <c r="G3022" s="4">
        <f t="shared" si="471"/>
        <v>0.54411355413303641</v>
      </c>
      <c r="H3022" s="4">
        <f t="shared" si="472"/>
        <v>0.54411355413303641</v>
      </c>
      <c r="I3022" s="4">
        <f t="shared" si="473"/>
        <v>0.39</v>
      </c>
      <c r="J3022">
        <f t="shared" si="475"/>
        <v>2</v>
      </c>
      <c r="K3022" t="str">
        <f>train!T3022</f>
        <v>no</v>
      </c>
      <c r="L3022">
        <f t="shared" si="476"/>
        <v>1.128143884114172</v>
      </c>
      <c r="M3022">
        <f t="shared" si="477"/>
        <v>1.1090743735742685</v>
      </c>
      <c r="N3022">
        <f t="shared" si="478"/>
        <v>1.1090743735742685</v>
      </c>
      <c r="O3022">
        <f t="shared" si="479"/>
        <v>1.1090743735742685</v>
      </c>
    </row>
    <row r="3023" spans="1:15">
      <c r="A3023">
        <f t="shared" si="474"/>
        <v>3022</v>
      </c>
      <c r="B3023">
        <f>train!G3023</f>
        <v>153.80000000000001</v>
      </c>
      <c r="C3023">
        <f>train!J3023</f>
        <v>246.2</v>
      </c>
      <c r="D3023">
        <f>train!M3023</f>
        <v>150.9</v>
      </c>
      <c r="E3023">
        <f>train!P3023</f>
        <v>11.1</v>
      </c>
      <c r="F3023" s="4">
        <f t="shared" si="470"/>
        <v>0.43755334281650077</v>
      </c>
      <c r="G3023" s="4">
        <f t="shared" si="471"/>
        <v>0.68522126356804891</v>
      </c>
      <c r="H3023" s="4">
        <f t="shared" si="472"/>
        <v>0.68522126356804891</v>
      </c>
      <c r="I3023" s="4">
        <f t="shared" si="473"/>
        <v>0.55499999999999994</v>
      </c>
      <c r="J3023">
        <f t="shared" si="475"/>
        <v>1</v>
      </c>
      <c r="K3023" t="str">
        <f>train!T3023</f>
        <v>no</v>
      </c>
      <c r="L3023">
        <f t="shared" si="476"/>
        <v>1.128143884114172</v>
      </c>
      <c r="M3023">
        <f t="shared" si="477"/>
        <v>1.1993891311419664</v>
      </c>
      <c r="N3023">
        <f t="shared" si="478"/>
        <v>1.1993891311419664</v>
      </c>
      <c r="O3023">
        <f t="shared" si="479"/>
        <v>1.1993891311419664</v>
      </c>
    </row>
    <row r="3024" spans="1:15">
      <c r="A3024">
        <f t="shared" si="474"/>
        <v>3023</v>
      </c>
      <c r="B3024">
        <f>train!G3024</f>
        <v>229.4</v>
      </c>
      <c r="C3024">
        <f>train!J3024</f>
        <v>219.5</v>
      </c>
      <c r="D3024">
        <f>train!M3024</f>
        <v>172.3</v>
      </c>
      <c r="E3024">
        <f>train!P3024</f>
        <v>12</v>
      </c>
      <c r="F3024" s="4">
        <f t="shared" si="470"/>
        <v>0.65263157894736845</v>
      </c>
      <c r="G3024" s="4">
        <f t="shared" si="471"/>
        <v>0.61091010297801274</v>
      </c>
      <c r="H3024" s="4">
        <f t="shared" si="472"/>
        <v>0.61091010297801274</v>
      </c>
      <c r="I3024" s="4">
        <f t="shared" si="473"/>
        <v>0.6</v>
      </c>
      <c r="J3024">
        <f t="shared" si="475"/>
        <v>1</v>
      </c>
      <c r="K3024" t="str">
        <f>train!T3024</f>
        <v>no</v>
      </c>
      <c r="L3024">
        <f t="shared" si="476"/>
        <v>1.128143884114172</v>
      </c>
      <c r="M3024">
        <f t="shared" si="477"/>
        <v>1.2378813697929811</v>
      </c>
      <c r="N3024">
        <f t="shared" si="478"/>
        <v>1.2378813697929811</v>
      </c>
      <c r="O3024">
        <f t="shared" si="479"/>
        <v>1.2378813697929811</v>
      </c>
    </row>
    <row r="3025" spans="1:15">
      <c r="A3025">
        <f t="shared" si="474"/>
        <v>3024</v>
      </c>
      <c r="B3025">
        <f>train!G3025</f>
        <v>68.8</v>
      </c>
      <c r="C3025">
        <f>train!J3025</f>
        <v>168.1</v>
      </c>
      <c r="D3025">
        <f>train!M3025</f>
        <v>281.7</v>
      </c>
      <c r="E3025">
        <f>train!P3025</f>
        <v>9.8000000000000007</v>
      </c>
      <c r="F3025" s="4">
        <f t="shared" si="470"/>
        <v>0.19573257467994309</v>
      </c>
      <c r="G3025" s="4">
        <f t="shared" si="471"/>
        <v>0.46785416086835513</v>
      </c>
      <c r="H3025" s="4">
        <f t="shared" si="472"/>
        <v>0.46785416086835513</v>
      </c>
      <c r="I3025" s="4">
        <f t="shared" si="473"/>
        <v>0.49000000000000005</v>
      </c>
      <c r="J3025">
        <f t="shared" si="475"/>
        <v>2</v>
      </c>
      <c r="K3025" t="str">
        <f>train!T3025</f>
        <v>no</v>
      </c>
      <c r="L3025">
        <f t="shared" si="476"/>
        <v>1.128143884114172</v>
      </c>
      <c r="M3025">
        <f t="shared" si="477"/>
        <v>0.84627789317369329</v>
      </c>
      <c r="N3025">
        <f t="shared" si="478"/>
        <v>0.84627789317369329</v>
      </c>
      <c r="O3025">
        <f t="shared" si="479"/>
        <v>0.84627789317369329</v>
      </c>
    </row>
    <row r="3026" spans="1:15">
      <c r="A3026">
        <f t="shared" si="474"/>
        <v>3025</v>
      </c>
      <c r="B3026">
        <f>train!G3026</f>
        <v>200.2</v>
      </c>
      <c r="C3026">
        <f>train!J3026</f>
        <v>128.9</v>
      </c>
      <c r="D3026">
        <f>train!M3026</f>
        <v>278.89999999999998</v>
      </c>
      <c r="E3026">
        <f>train!P3026</f>
        <v>10.4</v>
      </c>
      <c r="F3026" s="4">
        <f t="shared" si="470"/>
        <v>0.56955903271692743</v>
      </c>
      <c r="G3026" s="4">
        <f t="shared" si="471"/>
        <v>0.3587531310882271</v>
      </c>
      <c r="H3026" s="4">
        <f t="shared" si="472"/>
        <v>0.3587531310882271</v>
      </c>
      <c r="I3026" s="4">
        <f t="shared" si="473"/>
        <v>0.52</v>
      </c>
      <c r="J3026">
        <f t="shared" si="475"/>
        <v>2</v>
      </c>
      <c r="K3026" t="str">
        <f>train!T3026</f>
        <v>no</v>
      </c>
      <c r="L3026">
        <f t="shared" si="476"/>
        <v>1.128143884114172</v>
      </c>
      <c r="M3026">
        <f t="shared" si="477"/>
        <v>0.92314955986592728</v>
      </c>
      <c r="N3026">
        <f t="shared" si="478"/>
        <v>0.92314955986592728</v>
      </c>
      <c r="O3026">
        <f t="shared" si="479"/>
        <v>0.92314955986592728</v>
      </c>
    </row>
    <row r="3027" spans="1:15">
      <c r="A3027">
        <f t="shared" si="474"/>
        <v>3026</v>
      </c>
      <c r="B3027">
        <f>train!G3027</f>
        <v>134.6</v>
      </c>
      <c r="C3027">
        <f>train!J3027</f>
        <v>206.8</v>
      </c>
      <c r="D3027">
        <f>train!M3027</f>
        <v>138.4</v>
      </c>
      <c r="E3027">
        <f>train!P3027</f>
        <v>9.4</v>
      </c>
      <c r="F3027" s="4">
        <f t="shared" si="470"/>
        <v>0.38293029871977241</v>
      </c>
      <c r="G3027" s="4">
        <f t="shared" si="471"/>
        <v>0.57556359588087946</v>
      </c>
      <c r="H3027" s="4">
        <f t="shared" si="472"/>
        <v>0.57556359588087946</v>
      </c>
      <c r="I3027" s="4">
        <f t="shared" si="473"/>
        <v>0.47000000000000003</v>
      </c>
      <c r="J3027">
        <f t="shared" si="475"/>
        <v>2</v>
      </c>
      <c r="K3027" t="str">
        <f>train!T3027</f>
        <v>no</v>
      </c>
      <c r="L3027">
        <f t="shared" si="476"/>
        <v>1.128143884114172</v>
      </c>
      <c r="M3027">
        <f t="shared" si="477"/>
        <v>1.0149298101269224</v>
      </c>
      <c r="N3027">
        <f t="shared" si="478"/>
        <v>1.0149298101269224</v>
      </c>
      <c r="O3027">
        <f t="shared" si="479"/>
        <v>1.0149298101269224</v>
      </c>
    </row>
    <row r="3028" spans="1:15">
      <c r="A3028">
        <f t="shared" si="474"/>
        <v>3027</v>
      </c>
      <c r="B3028">
        <f>train!G3028</f>
        <v>232.4</v>
      </c>
      <c r="C3028">
        <f>train!J3028</f>
        <v>182</v>
      </c>
      <c r="D3028">
        <f>train!M3028</f>
        <v>271.8</v>
      </c>
      <c r="E3028">
        <f>train!P3028</f>
        <v>9.5</v>
      </c>
      <c r="F3028" s="4">
        <f t="shared" si="470"/>
        <v>0.66116642958748228</v>
      </c>
      <c r="G3028" s="4">
        <f t="shared" si="471"/>
        <v>0.50654049540773727</v>
      </c>
      <c r="H3028" s="4">
        <f t="shared" si="472"/>
        <v>0.50654049540773727</v>
      </c>
      <c r="I3028" s="4">
        <f t="shared" si="473"/>
        <v>0.47499999999999998</v>
      </c>
      <c r="J3028">
        <f t="shared" si="475"/>
        <v>2</v>
      </c>
      <c r="K3028" t="str">
        <f>train!T3028</f>
        <v>no</v>
      </c>
      <c r="L3028">
        <f t="shared" si="476"/>
        <v>1.128143884114172</v>
      </c>
      <c r="M3028">
        <f t="shared" si="477"/>
        <v>1.0844042579173556</v>
      </c>
      <c r="N3028">
        <f t="shared" si="478"/>
        <v>1.0844042579173556</v>
      </c>
      <c r="O3028">
        <f t="shared" si="479"/>
        <v>1.0844042579173556</v>
      </c>
    </row>
    <row r="3029" spans="1:15">
      <c r="A3029">
        <f t="shared" si="474"/>
        <v>3028</v>
      </c>
      <c r="B3029">
        <f>train!G3029</f>
        <v>126</v>
      </c>
      <c r="C3029">
        <f>train!J3029</f>
        <v>147</v>
      </c>
      <c r="D3029">
        <f>train!M3029</f>
        <v>280.2</v>
      </c>
      <c r="E3029">
        <f>train!P3029</f>
        <v>5.6</v>
      </c>
      <c r="F3029" s="4">
        <f t="shared" si="470"/>
        <v>0.35846372688477951</v>
      </c>
      <c r="G3029" s="4">
        <f t="shared" si="471"/>
        <v>0.40912886167548007</v>
      </c>
      <c r="H3029" s="4">
        <f t="shared" si="472"/>
        <v>0.40912886167548007</v>
      </c>
      <c r="I3029" s="4">
        <f t="shared" si="473"/>
        <v>0.27999999999999997</v>
      </c>
      <c r="J3029">
        <f t="shared" si="475"/>
        <v>2</v>
      </c>
      <c r="K3029" t="str">
        <f>train!T3029</f>
        <v>no</v>
      </c>
      <c r="L3029">
        <f t="shared" si="476"/>
        <v>1.128143884114172</v>
      </c>
      <c r="M3029">
        <f t="shared" si="477"/>
        <v>0.73598172151479002</v>
      </c>
      <c r="N3029">
        <f t="shared" si="478"/>
        <v>0.73598172151479002</v>
      </c>
      <c r="O3029">
        <f t="shared" si="479"/>
        <v>0.73598172151479002</v>
      </c>
    </row>
    <row r="3030" spans="1:15">
      <c r="A3030">
        <f t="shared" si="474"/>
        <v>3029</v>
      </c>
      <c r="B3030">
        <f>train!G3030</f>
        <v>175.9</v>
      </c>
      <c r="C3030">
        <f>train!J3030</f>
        <v>222.1</v>
      </c>
      <c r="D3030">
        <f>train!M3030</f>
        <v>191.8</v>
      </c>
      <c r="E3030">
        <f>train!P3030</f>
        <v>10.9</v>
      </c>
      <c r="F3030" s="4">
        <f t="shared" si="470"/>
        <v>0.5004267425320057</v>
      </c>
      <c r="G3030" s="4">
        <f t="shared" si="471"/>
        <v>0.61814639576955188</v>
      </c>
      <c r="H3030" s="4">
        <f t="shared" si="472"/>
        <v>0.61814639576955188</v>
      </c>
      <c r="I3030" s="4">
        <f t="shared" si="473"/>
        <v>0.54500000000000004</v>
      </c>
      <c r="J3030">
        <f t="shared" si="475"/>
        <v>1</v>
      </c>
      <c r="K3030" t="str">
        <f>train!T3030</f>
        <v>no</v>
      </c>
      <c r="L3030">
        <f t="shared" si="476"/>
        <v>1.128143884114172</v>
      </c>
      <c r="M3030">
        <f t="shared" si="477"/>
        <v>1.1452780700978122</v>
      </c>
      <c r="N3030">
        <f t="shared" si="478"/>
        <v>1.1452780700978122</v>
      </c>
      <c r="O3030">
        <f t="shared" si="479"/>
        <v>1.1452780700978122</v>
      </c>
    </row>
    <row r="3031" spans="1:15">
      <c r="A3031">
        <f t="shared" si="474"/>
        <v>3030</v>
      </c>
      <c r="B3031">
        <f>train!G3031</f>
        <v>161.69999999999999</v>
      </c>
      <c r="C3031">
        <f>train!J3031</f>
        <v>216.1</v>
      </c>
      <c r="D3031">
        <f>train!M3031</f>
        <v>176.7</v>
      </c>
      <c r="E3031">
        <f>train!P3031</f>
        <v>12.4</v>
      </c>
      <c r="F3031" s="4">
        <f t="shared" si="470"/>
        <v>0.46002844950213367</v>
      </c>
      <c r="G3031" s="4">
        <f t="shared" si="471"/>
        <v>0.60144725855830783</v>
      </c>
      <c r="H3031" s="4">
        <f t="shared" si="472"/>
        <v>0.60144725855830783</v>
      </c>
      <c r="I3031" s="4">
        <f t="shared" si="473"/>
        <v>0.62</v>
      </c>
      <c r="J3031">
        <f t="shared" si="475"/>
        <v>1</v>
      </c>
      <c r="K3031" t="str">
        <f>train!T3031</f>
        <v>no</v>
      </c>
      <c r="L3031">
        <f t="shared" si="476"/>
        <v>1.128143884114172</v>
      </c>
      <c r="M3031">
        <f t="shared" si="477"/>
        <v>1.1486965587159845</v>
      </c>
      <c r="N3031">
        <f t="shared" si="478"/>
        <v>1.1486965587159845</v>
      </c>
      <c r="O3031">
        <f t="shared" si="479"/>
        <v>1.1486965587159845</v>
      </c>
    </row>
    <row r="3032" spans="1:15">
      <c r="A3032">
        <f t="shared" si="474"/>
        <v>3031</v>
      </c>
      <c r="B3032">
        <f>train!G3032</f>
        <v>112.6</v>
      </c>
      <c r="C3032">
        <f>train!J3032</f>
        <v>124.4</v>
      </c>
      <c r="D3032">
        <f>train!M3032</f>
        <v>234.9</v>
      </c>
      <c r="E3032">
        <f>train!P3032</f>
        <v>8.1</v>
      </c>
      <c r="F3032" s="4">
        <f t="shared" si="470"/>
        <v>0.32034139402560452</v>
      </c>
      <c r="G3032" s="4">
        <f t="shared" si="471"/>
        <v>0.34622877817979403</v>
      </c>
      <c r="H3032" s="4">
        <f t="shared" si="472"/>
        <v>0.34622877817979403</v>
      </c>
      <c r="I3032" s="4">
        <f t="shared" si="473"/>
        <v>0.40499999999999997</v>
      </c>
      <c r="J3032">
        <f t="shared" si="475"/>
        <v>2</v>
      </c>
      <c r="K3032" t="str">
        <f>train!T3032</f>
        <v>yes</v>
      </c>
      <c r="L3032">
        <f t="shared" si="476"/>
        <v>1.128143884114172</v>
      </c>
      <c r="M3032">
        <f t="shared" si="477"/>
        <v>0.71161249455445452</v>
      </c>
      <c r="N3032">
        <f t="shared" si="478"/>
        <v>0.71161249455445452</v>
      </c>
      <c r="O3032">
        <f t="shared" si="479"/>
        <v>0.71161249455445452</v>
      </c>
    </row>
    <row r="3033" spans="1:15">
      <c r="A3033">
        <f t="shared" si="474"/>
        <v>3032</v>
      </c>
      <c r="B3033">
        <f>train!G3033</f>
        <v>234</v>
      </c>
      <c r="C3033">
        <f>train!J3033</f>
        <v>223.9</v>
      </c>
      <c r="D3033">
        <f>train!M3033</f>
        <v>246.5</v>
      </c>
      <c r="E3033">
        <f>train!P3033</f>
        <v>13.8</v>
      </c>
      <c r="F3033" s="4">
        <f t="shared" si="470"/>
        <v>0.66571834992887624</v>
      </c>
      <c r="G3033" s="4">
        <f t="shared" si="471"/>
        <v>0.62315613693292515</v>
      </c>
      <c r="H3033" s="4">
        <f t="shared" si="472"/>
        <v>0.62315613693292515</v>
      </c>
      <c r="I3033" s="4">
        <f t="shared" si="473"/>
        <v>0.69000000000000006</v>
      </c>
      <c r="J3033">
        <f t="shared" si="475"/>
        <v>1</v>
      </c>
      <c r="K3033" t="str">
        <f>train!T3033</f>
        <v>no</v>
      </c>
      <c r="L3033">
        <f t="shared" si="476"/>
        <v>1.128143884114172</v>
      </c>
      <c r="M3033">
        <f t="shared" si="477"/>
        <v>1.3022780284664097</v>
      </c>
      <c r="N3033">
        <f t="shared" si="478"/>
        <v>1.3022780284664097</v>
      </c>
      <c r="O3033">
        <f t="shared" si="479"/>
        <v>1.3022780284664097</v>
      </c>
    </row>
    <row r="3034" spans="1:15">
      <c r="A3034">
        <f t="shared" si="474"/>
        <v>3033</v>
      </c>
      <c r="B3034">
        <f>train!G3034</f>
        <v>226.3</v>
      </c>
      <c r="C3034">
        <f>train!J3034</f>
        <v>306.2</v>
      </c>
      <c r="D3034">
        <f>train!M3034</f>
        <v>200.9</v>
      </c>
      <c r="E3034">
        <f>train!P3034</f>
        <v>7.8</v>
      </c>
      <c r="F3034" s="4">
        <f t="shared" si="470"/>
        <v>0.64381223328591752</v>
      </c>
      <c r="G3034" s="4">
        <f t="shared" si="471"/>
        <v>0.85221263568048977</v>
      </c>
      <c r="H3034" s="4">
        <f t="shared" si="472"/>
        <v>0.85221263568048977</v>
      </c>
      <c r="I3034" s="4">
        <f t="shared" si="473"/>
        <v>0.39</v>
      </c>
      <c r="J3034">
        <f t="shared" si="475"/>
        <v>1</v>
      </c>
      <c r="K3034" t="str">
        <f>train!T3034</f>
        <v>yes</v>
      </c>
      <c r="L3034">
        <f t="shared" si="476"/>
        <v>1.128143884114172</v>
      </c>
      <c r="M3034">
        <f t="shared" si="477"/>
        <v>1.4209598673275663</v>
      </c>
      <c r="N3034">
        <f t="shared" si="478"/>
        <v>1.4209598673275663</v>
      </c>
      <c r="O3034">
        <f t="shared" si="479"/>
        <v>1.4209598673275663</v>
      </c>
    </row>
    <row r="3035" spans="1:15">
      <c r="A3035">
        <f t="shared" si="474"/>
        <v>3034</v>
      </c>
      <c r="B3035">
        <f>train!G3035</f>
        <v>174.1</v>
      </c>
      <c r="C3035">
        <f>train!J3035</f>
        <v>176.8</v>
      </c>
      <c r="D3035">
        <f>train!M3035</f>
        <v>240</v>
      </c>
      <c r="E3035">
        <f>train!P3035</f>
        <v>10.7</v>
      </c>
      <c r="F3035" s="4">
        <f t="shared" si="470"/>
        <v>0.49530583214793739</v>
      </c>
      <c r="G3035" s="4">
        <f t="shared" si="471"/>
        <v>0.49206790982465909</v>
      </c>
      <c r="H3035" s="4">
        <f t="shared" si="472"/>
        <v>0.49206790982465909</v>
      </c>
      <c r="I3035" s="4">
        <f t="shared" si="473"/>
        <v>0.53499999999999992</v>
      </c>
      <c r="J3035">
        <f t="shared" si="475"/>
        <v>2</v>
      </c>
      <c r="K3035" t="str">
        <f>train!T3035</f>
        <v>no</v>
      </c>
      <c r="L3035">
        <f t="shared" si="476"/>
        <v>1.128143884114172</v>
      </c>
      <c r="M3035">
        <f t="shared" si="477"/>
        <v>1.0078762439497115</v>
      </c>
      <c r="N3035">
        <f t="shared" si="478"/>
        <v>1.0078762439497115</v>
      </c>
      <c r="O3035">
        <f t="shared" si="479"/>
        <v>1.0078762439497115</v>
      </c>
    </row>
    <row r="3036" spans="1:15">
      <c r="A3036">
        <f t="shared" si="474"/>
        <v>3035</v>
      </c>
      <c r="B3036">
        <f>train!G3036</f>
        <v>195.6</v>
      </c>
      <c r="C3036">
        <f>train!J3036</f>
        <v>221.5</v>
      </c>
      <c r="D3036">
        <f>train!M3036</f>
        <v>182</v>
      </c>
      <c r="E3036">
        <f>train!P3036</f>
        <v>10.8</v>
      </c>
      <c r="F3036" s="4">
        <f t="shared" si="470"/>
        <v>0.55647226173541964</v>
      </c>
      <c r="G3036" s="4">
        <f t="shared" si="471"/>
        <v>0.61647648204842753</v>
      </c>
      <c r="H3036" s="4">
        <f t="shared" si="472"/>
        <v>0.61647648204842753</v>
      </c>
      <c r="I3036" s="4">
        <f t="shared" si="473"/>
        <v>0.54</v>
      </c>
      <c r="J3036">
        <f t="shared" si="475"/>
        <v>1</v>
      </c>
      <c r="K3036" t="str">
        <f>train!T3036</f>
        <v>no</v>
      </c>
      <c r="L3036">
        <f t="shared" si="476"/>
        <v>1.128143884114172</v>
      </c>
      <c r="M3036">
        <f t="shared" si="477"/>
        <v>1.1667681363143851</v>
      </c>
      <c r="N3036">
        <f t="shared" si="478"/>
        <v>1.1667681363143851</v>
      </c>
      <c r="O3036">
        <f t="shared" si="479"/>
        <v>1.1667681363143851</v>
      </c>
    </row>
    <row r="3037" spans="1:15">
      <c r="A3037">
        <f t="shared" si="474"/>
        <v>3036</v>
      </c>
      <c r="B3037">
        <f>train!G3037</f>
        <v>200.8</v>
      </c>
      <c r="C3037">
        <f>train!J3037</f>
        <v>181.4</v>
      </c>
      <c r="D3037">
        <f>train!M3037</f>
        <v>89.7</v>
      </c>
      <c r="E3037">
        <f>train!P3037</f>
        <v>9.6999999999999993</v>
      </c>
      <c r="F3037" s="4">
        <f t="shared" si="470"/>
        <v>0.57126600284495022</v>
      </c>
      <c r="G3037" s="4">
        <f t="shared" si="471"/>
        <v>0.50487058168661281</v>
      </c>
      <c r="H3037" s="4">
        <f t="shared" si="472"/>
        <v>0.50487058168661281</v>
      </c>
      <c r="I3037" s="4">
        <f t="shared" si="473"/>
        <v>0.48499999999999999</v>
      </c>
      <c r="J3037">
        <f t="shared" si="475"/>
        <v>2</v>
      </c>
      <c r="K3037" t="str">
        <f>train!T3037</f>
        <v>no</v>
      </c>
      <c r="L3037">
        <f t="shared" si="476"/>
        <v>1.128143884114172</v>
      </c>
      <c r="M3037">
        <f t="shared" si="477"/>
        <v>1.0350644687707158</v>
      </c>
      <c r="N3037">
        <f t="shared" si="478"/>
        <v>1.0350644687707158</v>
      </c>
      <c r="O3037">
        <f t="shared" si="479"/>
        <v>1.0350644687707158</v>
      </c>
    </row>
    <row r="3038" spans="1:15">
      <c r="A3038">
        <f t="shared" si="474"/>
        <v>3037</v>
      </c>
      <c r="B3038">
        <f>train!G3038</f>
        <v>225.6</v>
      </c>
      <c r="C3038">
        <f>train!J3038</f>
        <v>135.4</v>
      </c>
      <c r="D3038">
        <f>train!M3038</f>
        <v>190.1</v>
      </c>
      <c r="E3038">
        <f>train!P3038</f>
        <v>12.1</v>
      </c>
      <c r="F3038" s="4">
        <f t="shared" si="470"/>
        <v>0.64182076813655764</v>
      </c>
      <c r="G3038" s="4">
        <f t="shared" si="471"/>
        <v>0.37684386306707485</v>
      </c>
      <c r="H3038" s="4">
        <f t="shared" si="472"/>
        <v>0.37684386306707485</v>
      </c>
      <c r="I3038" s="4">
        <f t="shared" si="473"/>
        <v>0.60499999999999998</v>
      </c>
      <c r="J3038">
        <f t="shared" si="475"/>
        <v>2</v>
      </c>
      <c r="K3038" t="str">
        <f>train!T3038</f>
        <v>no</v>
      </c>
      <c r="L3038">
        <f t="shared" si="476"/>
        <v>1.128143884114172</v>
      </c>
      <c r="M3038">
        <f t="shared" si="477"/>
        <v>1.030524862715128</v>
      </c>
      <c r="N3038">
        <f t="shared" si="478"/>
        <v>1.030524862715128</v>
      </c>
      <c r="O3038">
        <f t="shared" si="479"/>
        <v>1.030524862715128</v>
      </c>
    </row>
    <row r="3039" spans="1:15">
      <c r="A3039">
        <f t="shared" si="474"/>
        <v>3038</v>
      </c>
      <c r="B3039">
        <f>train!G3039</f>
        <v>272.89999999999998</v>
      </c>
      <c r="C3039">
        <f>train!J3039</f>
        <v>188.4</v>
      </c>
      <c r="D3039">
        <f>train!M3039</f>
        <v>132.4</v>
      </c>
      <c r="E3039">
        <f>train!P3039</f>
        <v>10.5</v>
      </c>
      <c r="F3039" s="4">
        <f t="shared" si="470"/>
        <v>0.77638691322901843</v>
      </c>
      <c r="G3039" s="4">
        <f t="shared" si="471"/>
        <v>0.52435290843306426</v>
      </c>
      <c r="H3039" s="4">
        <f t="shared" si="472"/>
        <v>0.52435290843306426</v>
      </c>
      <c r="I3039" s="4">
        <f t="shared" si="473"/>
        <v>0.52500000000000002</v>
      </c>
      <c r="J3039">
        <f t="shared" si="475"/>
        <v>1</v>
      </c>
      <c r="K3039" t="str">
        <f>train!T3039</f>
        <v>no</v>
      </c>
      <c r="L3039">
        <f t="shared" si="476"/>
        <v>1.128143884114172</v>
      </c>
      <c r="M3039">
        <f t="shared" si="477"/>
        <v>1.1951123730418451</v>
      </c>
      <c r="N3039">
        <f t="shared" si="478"/>
        <v>1.1951123730418451</v>
      </c>
      <c r="O3039">
        <f t="shared" si="479"/>
        <v>1.1951123730418451</v>
      </c>
    </row>
    <row r="3040" spans="1:15">
      <c r="A3040">
        <f t="shared" si="474"/>
        <v>3039</v>
      </c>
      <c r="B3040">
        <f>train!G3040</f>
        <v>199.7</v>
      </c>
      <c r="C3040">
        <f>train!J3040</f>
        <v>189.4</v>
      </c>
      <c r="D3040">
        <f>train!M3040</f>
        <v>264</v>
      </c>
      <c r="E3040">
        <f>train!P3040</f>
        <v>11.1</v>
      </c>
      <c r="F3040" s="4">
        <f t="shared" si="470"/>
        <v>0.56813655761024184</v>
      </c>
      <c r="G3040" s="4">
        <f t="shared" si="471"/>
        <v>0.52713609796827166</v>
      </c>
      <c r="H3040" s="4">
        <f t="shared" si="472"/>
        <v>0.52713609796827166</v>
      </c>
      <c r="I3040" s="4">
        <f t="shared" si="473"/>
        <v>0.55499999999999994</v>
      </c>
      <c r="J3040">
        <f t="shared" si="475"/>
        <v>2</v>
      </c>
      <c r="K3040" t="str">
        <f>train!T3040</f>
        <v>yes</v>
      </c>
      <c r="L3040">
        <f t="shared" si="476"/>
        <v>1.128143884114172</v>
      </c>
      <c r="M3040">
        <f t="shared" si="477"/>
        <v>1.0892883363258996</v>
      </c>
      <c r="N3040">
        <f t="shared" si="478"/>
        <v>1.0892883363258996</v>
      </c>
      <c r="O3040">
        <f t="shared" si="479"/>
        <v>1.0892883363258996</v>
      </c>
    </row>
    <row r="3041" spans="1:15">
      <c r="A3041">
        <f t="shared" si="474"/>
        <v>3040</v>
      </c>
      <c r="B3041">
        <f>train!G3041</f>
        <v>281.89999999999998</v>
      </c>
      <c r="C3041">
        <f>train!J3041</f>
        <v>240.6</v>
      </c>
      <c r="D3041">
        <f>train!M3041</f>
        <v>212.2</v>
      </c>
      <c r="E3041">
        <f>train!P3041</f>
        <v>7</v>
      </c>
      <c r="F3041" s="4">
        <f t="shared" si="470"/>
        <v>0.80199146514935982</v>
      </c>
      <c r="G3041" s="4">
        <f t="shared" si="471"/>
        <v>0.66963540217088779</v>
      </c>
      <c r="H3041" s="4">
        <f t="shared" si="472"/>
        <v>0.66963540217088779</v>
      </c>
      <c r="I3041" s="4">
        <f t="shared" si="473"/>
        <v>0.35</v>
      </c>
      <c r="J3041">
        <f t="shared" si="475"/>
        <v>1</v>
      </c>
      <c r="K3041" t="str">
        <f>train!T3041</f>
        <v>no</v>
      </c>
      <c r="L3041">
        <f t="shared" si="476"/>
        <v>1.128143884114172</v>
      </c>
      <c r="M3041">
        <f t="shared" si="477"/>
        <v>1.2893849129928385</v>
      </c>
      <c r="N3041">
        <f t="shared" si="478"/>
        <v>1.2893849129928385</v>
      </c>
      <c r="O3041">
        <f t="shared" si="479"/>
        <v>1.2893849129928385</v>
      </c>
    </row>
    <row r="3042" spans="1:15">
      <c r="A3042">
        <f t="shared" si="474"/>
        <v>3041</v>
      </c>
      <c r="B3042">
        <f>train!G3042</f>
        <v>181.2</v>
      </c>
      <c r="C3042">
        <f>train!J3042</f>
        <v>262.5</v>
      </c>
      <c r="D3042">
        <f>train!M3042</f>
        <v>214</v>
      </c>
      <c r="E3042">
        <f>train!P3042</f>
        <v>8.4</v>
      </c>
      <c r="F3042" s="4">
        <f t="shared" si="470"/>
        <v>0.51550497866287337</v>
      </c>
      <c r="G3042" s="4">
        <f t="shared" si="471"/>
        <v>0.73058725299192873</v>
      </c>
      <c r="H3042" s="4">
        <f t="shared" si="472"/>
        <v>0.73058725299192873</v>
      </c>
      <c r="I3042" s="4">
        <f t="shared" si="473"/>
        <v>0.42000000000000004</v>
      </c>
      <c r="J3042">
        <f t="shared" si="475"/>
        <v>1</v>
      </c>
      <c r="K3042" t="str">
        <f>train!T3042</f>
        <v>no</v>
      </c>
      <c r="L3042">
        <f t="shared" si="476"/>
        <v>1.128143884114172</v>
      </c>
      <c r="M3042">
        <f t="shared" si="477"/>
        <v>1.2286825674252868</v>
      </c>
      <c r="N3042">
        <f t="shared" si="478"/>
        <v>1.2286825674252868</v>
      </c>
      <c r="O3042">
        <f t="shared" si="479"/>
        <v>1.2286825674252868</v>
      </c>
    </row>
    <row r="3043" spans="1:15">
      <c r="A3043">
        <f t="shared" si="474"/>
        <v>3042</v>
      </c>
      <c r="B3043">
        <f>train!G3043</f>
        <v>63.3</v>
      </c>
      <c r="C3043">
        <f>train!J3043</f>
        <v>177.3</v>
      </c>
      <c r="D3043">
        <f>train!M3043</f>
        <v>171.6</v>
      </c>
      <c r="E3043">
        <f>train!P3043</f>
        <v>14.2</v>
      </c>
      <c r="F3043" s="4">
        <f t="shared" si="470"/>
        <v>0.18008534850640112</v>
      </c>
      <c r="G3043" s="4">
        <f t="shared" si="471"/>
        <v>0.49345950459226273</v>
      </c>
      <c r="H3043" s="4">
        <f t="shared" si="472"/>
        <v>0.49345950459226273</v>
      </c>
      <c r="I3043" s="4">
        <f t="shared" si="473"/>
        <v>0.71</v>
      </c>
      <c r="J3043">
        <f t="shared" si="475"/>
        <v>2</v>
      </c>
      <c r="K3043" t="str">
        <f>train!T3043</f>
        <v>no</v>
      </c>
      <c r="L3043">
        <f t="shared" si="476"/>
        <v>1.128143884114172</v>
      </c>
      <c r="M3043">
        <f t="shared" si="477"/>
        <v>1.0116992132504377</v>
      </c>
      <c r="N3043">
        <f t="shared" si="478"/>
        <v>1.0116992132504377</v>
      </c>
      <c r="O3043">
        <f t="shared" si="479"/>
        <v>1.0116992132504377</v>
      </c>
    </row>
    <row r="3044" spans="1:15">
      <c r="A3044">
        <f t="shared" si="474"/>
        <v>3043</v>
      </c>
      <c r="B3044">
        <f>train!G3044</f>
        <v>189.3</v>
      </c>
      <c r="C3044">
        <f>train!J3044</f>
        <v>156.19999999999999</v>
      </c>
      <c r="D3044">
        <f>train!M3044</f>
        <v>232.2</v>
      </c>
      <c r="E3044">
        <f>train!P3044</f>
        <v>7.5</v>
      </c>
      <c r="F3044" s="4">
        <f t="shared" si="470"/>
        <v>0.53854907539118069</v>
      </c>
      <c r="G3044" s="4">
        <f t="shared" si="471"/>
        <v>0.43473420539938767</v>
      </c>
      <c r="H3044" s="4">
        <f t="shared" si="472"/>
        <v>0.43473420539938767</v>
      </c>
      <c r="I3044" s="4">
        <f t="shared" si="473"/>
        <v>0.375</v>
      </c>
      <c r="J3044">
        <f t="shared" si="475"/>
        <v>2</v>
      </c>
      <c r="K3044" t="str">
        <f>train!T3044</f>
        <v>no</v>
      </c>
      <c r="L3044">
        <f t="shared" si="476"/>
        <v>1.128143884114172</v>
      </c>
      <c r="M3044">
        <f t="shared" si="477"/>
        <v>0.89924844469877707</v>
      </c>
      <c r="N3044">
        <f t="shared" si="478"/>
        <v>0.89924844469877707</v>
      </c>
      <c r="O3044">
        <f t="shared" si="479"/>
        <v>0.89924844469877707</v>
      </c>
    </row>
    <row r="3045" spans="1:15">
      <c r="A3045">
        <f t="shared" si="474"/>
        <v>3044</v>
      </c>
      <c r="B3045">
        <f>train!G3045</f>
        <v>140</v>
      </c>
      <c r="C3045">
        <f>train!J3045</f>
        <v>216.8</v>
      </c>
      <c r="D3045">
        <f>train!M3045</f>
        <v>224.5</v>
      </c>
      <c r="E3045">
        <f>train!P3045</f>
        <v>9</v>
      </c>
      <c r="F3045" s="4">
        <f t="shared" si="470"/>
        <v>0.39829302987197723</v>
      </c>
      <c r="G3045" s="4">
        <f t="shared" si="471"/>
        <v>0.603395491232953</v>
      </c>
      <c r="H3045" s="4">
        <f t="shared" si="472"/>
        <v>0.603395491232953</v>
      </c>
      <c r="I3045" s="4">
        <f t="shared" si="473"/>
        <v>0.45</v>
      </c>
      <c r="J3045">
        <f t="shared" si="475"/>
        <v>2</v>
      </c>
      <c r="K3045" t="str">
        <f>train!T3045</f>
        <v>no</v>
      </c>
      <c r="L3045">
        <f t="shared" si="476"/>
        <v>1.128143884114172</v>
      </c>
      <c r="M3045">
        <f t="shared" si="477"/>
        <v>1.0436999450632893</v>
      </c>
      <c r="N3045">
        <f t="shared" si="478"/>
        <v>1.0436999450632893</v>
      </c>
      <c r="O3045">
        <f t="shared" si="479"/>
        <v>1.0436999450632893</v>
      </c>
    </row>
    <row r="3046" spans="1:15">
      <c r="A3046">
        <f t="shared" si="474"/>
        <v>3045</v>
      </c>
      <c r="B3046">
        <f>train!G3046</f>
        <v>221</v>
      </c>
      <c r="C3046">
        <f>train!J3046</f>
        <v>308.2</v>
      </c>
      <c r="D3046">
        <f>train!M3046</f>
        <v>233.2</v>
      </c>
      <c r="E3046">
        <f>train!P3046</f>
        <v>10.1</v>
      </c>
      <c r="F3046" s="4">
        <f t="shared" si="470"/>
        <v>0.62873399715504974</v>
      </c>
      <c r="G3046" s="4">
        <f t="shared" si="471"/>
        <v>0.85777901475090446</v>
      </c>
      <c r="H3046" s="4">
        <f t="shared" si="472"/>
        <v>0.85777901475090446</v>
      </c>
      <c r="I3046" s="4">
        <f t="shared" si="473"/>
        <v>0.505</v>
      </c>
      <c r="J3046">
        <f t="shared" si="475"/>
        <v>1</v>
      </c>
      <c r="K3046" t="str">
        <f>train!T3046</f>
        <v>yes</v>
      </c>
      <c r="L3046">
        <f t="shared" si="476"/>
        <v>1.128143884114172</v>
      </c>
      <c r="M3046">
        <f t="shared" si="477"/>
        <v>1.4566746772950476</v>
      </c>
      <c r="N3046">
        <f t="shared" si="478"/>
        <v>1.4566746772950476</v>
      </c>
      <c r="O3046">
        <f t="shared" si="479"/>
        <v>1.4566746772950476</v>
      </c>
    </row>
    <row r="3047" spans="1:15">
      <c r="A3047">
        <f t="shared" si="474"/>
        <v>3046</v>
      </c>
      <c r="B3047">
        <f>train!G3047</f>
        <v>191.6</v>
      </c>
      <c r="C3047">
        <f>train!J3047</f>
        <v>181.1</v>
      </c>
      <c r="D3047">
        <f>train!M3047</f>
        <v>195.3</v>
      </c>
      <c r="E3047">
        <f>train!P3047</f>
        <v>8.6</v>
      </c>
      <c r="F3047" s="4">
        <f t="shared" si="470"/>
        <v>0.54509246088193453</v>
      </c>
      <c r="G3047" s="4">
        <f t="shared" si="471"/>
        <v>0.50403562482605058</v>
      </c>
      <c r="H3047" s="4">
        <f t="shared" si="472"/>
        <v>0.50403562482605058</v>
      </c>
      <c r="I3047" s="4">
        <f t="shared" si="473"/>
        <v>0.43</v>
      </c>
      <c r="J3047">
        <f t="shared" si="475"/>
        <v>2</v>
      </c>
      <c r="K3047" t="str">
        <f>train!T3047</f>
        <v>no</v>
      </c>
      <c r="L3047">
        <f t="shared" si="476"/>
        <v>1.128143884114172</v>
      </c>
      <c r="M3047">
        <f t="shared" si="477"/>
        <v>0.99505256800728759</v>
      </c>
      <c r="N3047">
        <f t="shared" si="478"/>
        <v>0.99505256800728759</v>
      </c>
      <c r="O3047">
        <f t="shared" si="479"/>
        <v>0.99505256800728759</v>
      </c>
    </row>
    <row r="3048" spans="1:15">
      <c r="A3048">
        <f t="shared" si="474"/>
        <v>3047</v>
      </c>
      <c r="B3048">
        <f>train!G3048</f>
        <v>294.3</v>
      </c>
      <c r="C3048">
        <f>train!J3048</f>
        <v>172.1</v>
      </c>
      <c r="D3048">
        <f>train!M3048</f>
        <v>177.3</v>
      </c>
      <c r="E3048">
        <f>train!P3048</f>
        <v>5.8</v>
      </c>
      <c r="F3048" s="4">
        <f t="shared" si="470"/>
        <v>0.83726884779516364</v>
      </c>
      <c r="G3048" s="4">
        <f t="shared" si="471"/>
        <v>0.4789869190091845</v>
      </c>
      <c r="H3048" s="4">
        <f t="shared" si="472"/>
        <v>0.4789869190091845</v>
      </c>
      <c r="I3048" s="4">
        <f t="shared" si="473"/>
        <v>0.28999999999999998</v>
      </c>
      <c r="J3048">
        <f t="shared" si="475"/>
        <v>2</v>
      </c>
      <c r="K3048" t="str">
        <f>train!T3048</f>
        <v>yes</v>
      </c>
      <c r="L3048">
        <f t="shared" si="476"/>
        <v>1.128143884114172</v>
      </c>
      <c r="M3048">
        <f t="shared" si="477"/>
        <v>1.1153367476471234</v>
      </c>
      <c r="N3048">
        <f t="shared" si="478"/>
        <v>1.1153367476471234</v>
      </c>
      <c r="O3048">
        <f t="shared" si="479"/>
        <v>1.1153367476471234</v>
      </c>
    </row>
    <row r="3049" spans="1:15">
      <c r="A3049">
        <f t="shared" si="474"/>
        <v>3048</v>
      </c>
      <c r="B3049">
        <f>train!G3049</f>
        <v>162.6</v>
      </c>
      <c r="C3049">
        <f>train!J3049</f>
        <v>260.2</v>
      </c>
      <c r="D3049">
        <f>train!M3049</f>
        <v>214.7</v>
      </c>
      <c r="E3049">
        <f>train!P3049</f>
        <v>10.9</v>
      </c>
      <c r="F3049" s="4">
        <f t="shared" si="470"/>
        <v>0.46258890469416786</v>
      </c>
      <c r="G3049" s="4">
        <f t="shared" si="471"/>
        <v>0.72418591706095181</v>
      </c>
      <c r="H3049" s="4">
        <f t="shared" si="472"/>
        <v>0.72418591706095181</v>
      </c>
      <c r="I3049" s="4">
        <f t="shared" si="473"/>
        <v>0.54500000000000004</v>
      </c>
      <c r="J3049">
        <f t="shared" si="475"/>
        <v>1</v>
      </c>
      <c r="K3049" t="str">
        <f>train!T3049</f>
        <v>no</v>
      </c>
      <c r="L3049">
        <f t="shared" si="476"/>
        <v>1.128143884114172</v>
      </c>
      <c r="M3049">
        <f t="shared" si="477"/>
        <v>1.2489611601987365</v>
      </c>
      <c r="N3049">
        <f t="shared" si="478"/>
        <v>1.2489611601987365</v>
      </c>
      <c r="O3049">
        <f t="shared" si="479"/>
        <v>1.2489611601987365</v>
      </c>
    </row>
    <row r="3050" spans="1:15">
      <c r="A3050">
        <f t="shared" si="474"/>
        <v>3049</v>
      </c>
      <c r="B3050">
        <f>train!G3050</f>
        <v>233.6</v>
      </c>
      <c r="C3050">
        <f>train!J3050</f>
        <v>152.9</v>
      </c>
      <c r="D3050">
        <f>train!M3050</f>
        <v>262.10000000000002</v>
      </c>
      <c r="E3050">
        <f>train!P3050</f>
        <v>12.8</v>
      </c>
      <c r="F3050" s="4">
        <f t="shared" si="470"/>
        <v>0.66458036984352775</v>
      </c>
      <c r="G3050" s="4">
        <f t="shared" si="471"/>
        <v>0.42554967993320347</v>
      </c>
      <c r="H3050" s="4">
        <f t="shared" si="472"/>
        <v>0.42554967993320347</v>
      </c>
      <c r="I3050" s="4">
        <f t="shared" si="473"/>
        <v>0.64</v>
      </c>
      <c r="J3050">
        <f t="shared" si="475"/>
        <v>2</v>
      </c>
      <c r="K3050" t="str">
        <f>train!T3050</f>
        <v>no</v>
      </c>
      <c r="L3050">
        <f t="shared" si="476"/>
        <v>1.128143884114172</v>
      </c>
      <c r="M3050">
        <f t="shared" si="477"/>
        <v>1.1015680315640355</v>
      </c>
      <c r="N3050">
        <f t="shared" si="478"/>
        <v>1.1015680315640355</v>
      </c>
      <c r="O3050">
        <f t="shared" si="479"/>
        <v>1.1015680315640355</v>
      </c>
    </row>
    <row r="3051" spans="1:15">
      <c r="A3051">
        <f t="shared" si="474"/>
        <v>3050</v>
      </c>
      <c r="B3051">
        <f>train!G3051</f>
        <v>290.5</v>
      </c>
      <c r="C3051">
        <f>train!J3051</f>
        <v>158.4</v>
      </c>
      <c r="D3051">
        <f>train!M3051</f>
        <v>255.6</v>
      </c>
      <c r="E3051">
        <f>train!P3051</f>
        <v>8.6</v>
      </c>
      <c r="F3051" s="4">
        <f t="shared" si="470"/>
        <v>0.82645803698435283</v>
      </c>
      <c r="G3051" s="4">
        <f t="shared" si="471"/>
        <v>0.44085722237684388</v>
      </c>
      <c r="H3051" s="4">
        <f t="shared" si="472"/>
        <v>0.44085722237684388</v>
      </c>
      <c r="I3051" s="4">
        <f t="shared" si="473"/>
        <v>0.43</v>
      </c>
      <c r="J3051">
        <f t="shared" si="475"/>
        <v>2</v>
      </c>
      <c r="K3051" t="str">
        <f>train!T3051</f>
        <v>yes</v>
      </c>
      <c r="L3051">
        <f t="shared" si="476"/>
        <v>1.128143884114172</v>
      </c>
      <c r="M3051">
        <f t="shared" si="477"/>
        <v>1.1210009223634394</v>
      </c>
      <c r="N3051">
        <f t="shared" si="478"/>
        <v>1.1210009223634394</v>
      </c>
      <c r="O3051">
        <f t="shared" si="479"/>
        <v>1.1210009223634394</v>
      </c>
    </row>
    <row r="3052" spans="1:15">
      <c r="A3052">
        <f t="shared" si="474"/>
        <v>3051</v>
      </c>
      <c r="B3052">
        <f>train!G3052</f>
        <v>183.2</v>
      </c>
      <c r="C3052">
        <f>train!J3052</f>
        <v>187.5</v>
      </c>
      <c r="D3052">
        <f>train!M3052</f>
        <v>232.3</v>
      </c>
      <c r="E3052">
        <f>train!P3052</f>
        <v>9.1999999999999993</v>
      </c>
      <c r="F3052" s="4">
        <f t="shared" si="470"/>
        <v>0.52119487908961593</v>
      </c>
      <c r="G3052" s="4">
        <f t="shared" si="471"/>
        <v>0.52184803785137768</v>
      </c>
      <c r="H3052" s="4">
        <f t="shared" si="472"/>
        <v>0.52184803785137768</v>
      </c>
      <c r="I3052" s="4">
        <f t="shared" si="473"/>
        <v>0.45999999999999996</v>
      </c>
      <c r="J3052">
        <f t="shared" si="475"/>
        <v>2</v>
      </c>
      <c r="K3052" t="str">
        <f>train!T3052</f>
        <v>yes</v>
      </c>
      <c r="L3052">
        <f t="shared" si="476"/>
        <v>1.128143884114172</v>
      </c>
      <c r="M3052">
        <f t="shared" si="477"/>
        <v>1.0138514936655689</v>
      </c>
      <c r="N3052">
        <f t="shared" si="478"/>
        <v>1.0138514936655689</v>
      </c>
      <c r="O3052">
        <f t="shared" si="479"/>
        <v>1.0138514936655689</v>
      </c>
    </row>
    <row r="3053" spans="1:15">
      <c r="A3053">
        <f t="shared" si="474"/>
        <v>3052</v>
      </c>
      <c r="B3053">
        <f>train!G3053</f>
        <v>155.6</v>
      </c>
      <c r="C3053">
        <f>train!J3053</f>
        <v>165.2</v>
      </c>
      <c r="D3053">
        <f>train!M3053</f>
        <v>184.1</v>
      </c>
      <c r="E3053">
        <f>train!P3053</f>
        <v>8.6999999999999993</v>
      </c>
      <c r="F3053" s="4">
        <f t="shared" si="470"/>
        <v>0.44267425320056897</v>
      </c>
      <c r="G3053" s="4">
        <f t="shared" si="471"/>
        <v>0.45978291121625375</v>
      </c>
      <c r="H3053" s="4">
        <f t="shared" si="472"/>
        <v>0.45978291121625375</v>
      </c>
      <c r="I3053" s="4">
        <f t="shared" si="473"/>
        <v>0.43499999999999994</v>
      </c>
      <c r="J3053">
        <f t="shared" si="475"/>
        <v>2</v>
      </c>
      <c r="K3053" t="str">
        <f>train!T3053</f>
        <v>no</v>
      </c>
      <c r="L3053">
        <f t="shared" si="476"/>
        <v>1.128143884114172</v>
      </c>
      <c r="M3053">
        <f t="shared" si="477"/>
        <v>0.89888049558307159</v>
      </c>
      <c r="N3053">
        <f t="shared" si="478"/>
        <v>0.89888049558307159</v>
      </c>
      <c r="O3053">
        <f t="shared" si="479"/>
        <v>0.89888049558307159</v>
      </c>
    </row>
    <row r="3054" spans="1:15">
      <c r="A3054">
        <f t="shared" si="474"/>
        <v>3053</v>
      </c>
      <c r="B3054">
        <f>train!G3054</f>
        <v>303</v>
      </c>
      <c r="C3054">
        <f>train!J3054</f>
        <v>175.6</v>
      </c>
      <c r="D3054">
        <f>train!M3054</f>
        <v>135.19999999999999</v>
      </c>
      <c r="E3054">
        <f>train!P3054</f>
        <v>10.4</v>
      </c>
      <c r="F3054" s="4">
        <f t="shared" si="470"/>
        <v>0.86201991465149364</v>
      </c>
      <c r="G3054" s="4">
        <f t="shared" si="471"/>
        <v>0.48872808238241022</v>
      </c>
      <c r="H3054" s="4">
        <f t="shared" si="472"/>
        <v>0.48872808238241022</v>
      </c>
      <c r="I3054" s="4">
        <f t="shared" si="473"/>
        <v>0.52</v>
      </c>
      <c r="J3054">
        <f t="shared" si="475"/>
        <v>1</v>
      </c>
      <c r="K3054" t="str">
        <f>train!T3054</f>
        <v>yes</v>
      </c>
      <c r="L3054">
        <f t="shared" si="476"/>
        <v>1.128143884114172</v>
      </c>
      <c r="M3054">
        <f t="shared" si="477"/>
        <v>1.2211423382530573</v>
      </c>
      <c r="N3054">
        <f t="shared" si="478"/>
        <v>1.2211423382530573</v>
      </c>
      <c r="O3054">
        <f t="shared" si="479"/>
        <v>1.2211423382530573</v>
      </c>
    </row>
    <row r="3055" spans="1:15">
      <c r="A3055">
        <f t="shared" si="474"/>
        <v>3054</v>
      </c>
      <c r="B3055">
        <f>train!G3055</f>
        <v>114.4</v>
      </c>
      <c r="C3055">
        <f>train!J3055</f>
        <v>183.9</v>
      </c>
      <c r="D3055">
        <f>train!M3055</f>
        <v>205.2</v>
      </c>
      <c r="E3055">
        <f>train!P3055</f>
        <v>5.9</v>
      </c>
      <c r="F3055" s="4">
        <f t="shared" si="470"/>
        <v>0.32546230440967283</v>
      </c>
      <c r="G3055" s="4">
        <f t="shared" si="471"/>
        <v>0.51182855552463125</v>
      </c>
      <c r="H3055" s="4">
        <f t="shared" si="472"/>
        <v>0.51182855552463125</v>
      </c>
      <c r="I3055" s="4">
        <f t="shared" si="473"/>
        <v>0.29500000000000004</v>
      </c>
      <c r="J3055">
        <f t="shared" si="475"/>
        <v>2</v>
      </c>
      <c r="K3055" t="str">
        <f>train!T3055</f>
        <v>no</v>
      </c>
      <c r="L3055">
        <f t="shared" si="476"/>
        <v>1.128143884114172</v>
      </c>
      <c r="M3055">
        <f t="shared" si="477"/>
        <v>0.84669218260978152</v>
      </c>
      <c r="N3055">
        <f t="shared" si="478"/>
        <v>0.84669218260978152</v>
      </c>
      <c r="O3055">
        <f t="shared" si="479"/>
        <v>0.84669218260978152</v>
      </c>
    </row>
    <row r="3056" spans="1:15">
      <c r="A3056">
        <f t="shared" si="474"/>
        <v>3055</v>
      </c>
      <c r="B3056">
        <f>train!G3056</f>
        <v>164.8</v>
      </c>
      <c r="C3056">
        <f>train!J3056</f>
        <v>210.2</v>
      </c>
      <c r="D3056">
        <f>train!M3056</f>
        <v>173.6</v>
      </c>
      <c r="E3056">
        <f>train!P3056</f>
        <v>4.3</v>
      </c>
      <c r="F3056" s="4">
        <f t="shared" si="470"/>
        <v>0.46884779516358466</v>
      </c>
      <c r="G3056" s="4">
        <f t="shared" si="471"/>
        <v>0.58502644030058437</v>
      </c>
      <c r="H3056" s="4">
        <f t="shared" si="472"/>
        <v>0.58502644030058437</v>
      </c>
      <c r="I3056" s="4">
        <f t="shared" si="473"/>
        <v>0.215</v>
      </c>
      <c r="J3056">
        <f t="shared" si="475"/>
        <v>2</v>
      </c>
      <c r="K3056" t="str">
        <f>train!T3056</f>
        <v>no</v>
      </c>
      <c r="L3056">
        <f t="shared" si="476"/>
        <v>1.128143884114172</v>
      </c>
      <c r="M3056">
        <f t="shared" si="477"/>
        <v>0.97496416689604593</v>
      </c>
      <c r="N3056">
        <f t="shared" si="478"/>
        <v>0.97496416689604593</v>
      </c>
      <c r="O3056">
        <f t="shared" si="479"/>
        <v>0.97496416689604593</v>
      </c>
    </row>
    <row r="3057" spans="1:15">
      <c r="A3057">
        <f t="shared" si="474"/>
        <v>3056</v>
      </c>
      <c r="B3057">
        <f>train!G3057</f>
        <v>220.3</v>
      </c>
      <c r="C3057">
        <f>train!J3057</f>
        <v>126.1</v>
      </c>
      <c r="D3057">
        <f>train!M3057</f>
        <v>242</v>
      </c>
      <c r="E3057">
        <f>train!P3057</f>
        <v>10.199999999999999</v>
      </c>
      <c r="F3057" s="4">
        <f t="shared" si="470"/>
        <v>0.62674253200568997</v>
      </c>
      <c r="G3057" s="4">
        <f t="shared" si="471"/>
        <v>0.35096020038964648</v>
      </c>
      <c r="H3057" s="4">
        <f t="shared" si="472"/>
        <v>0.35096020038964648</v>
      </c>
      <c r="I3057" s="4">
        <f t="shared" si="473"/>
        <v>0.51</v>
      </c>
      <c r="J3057">
        <f t="shared" si="475"/>
        <v>2</v>
      </c>
      <c r="K3057" t="str">
        <f>train!T3057</f>
        <v>no</v>
      </c>
      <c r="L3057">
        <f t="shared" si="476"/>
        <v>1.128143884114172</v>
      </c>
      <c r="M3057">
        <f t="shared" si="477"/>
        <v>0.94828915734599895</v>
      </c>
      <c r="N3057">
        <f t="shared" si="478"/>
        <v>0.94828915734599895</v>
      </c>
      <c r="O3057">
        <f t="shared" si="479"/>
        <v>0.94828915734599895</v>
      </c>
    </row>
    <row r="3058" spans="1:15">
      <c r="A3058">
        <f t="shared" si="474"/>
        <v>3057</v>
      </c>
      <c r="B3058">
        <f>train!G3058</f>
        <v>189</v>
      </c>
      <c r="C3058">
        <f>train!J3058</f>
        <v>191.7</v>
      </c>
      <c r="D3058">
        <f>train!M3058</f>
        <v>217</v>
      </c>
      <c r="E3058">
        <f>train!P3058</f>
        <v>11.3</v>
      </c>
      <c r="F3058" s="4">
        <f t="shared" si="470"/>
        <v>0.53769559032716929</v>
      </c>
      <c r="G3058" s="4">
        <f t="shared" si="471"/>
        <v>0.53353743389924846</v>
      </c>
      <c r="H3058" s="4">
        <f t="shared" si="472"/>
        <v>0.53353743389924846</v>
      </c>
      <c r="I3058" s="4">
        <f t="shared" si="473"/>
        <v>0.56500000000000006</v>
      </c>
      <c r="J3058">
        <f t="shared" si="475"/>
        <v>2</v>
      </c>
      <c r="K3058" t="str">
        <f>train!T3058</f>
        <v>no</v>
      </c>
      <c r="L3058">
        <f t="shared" si="476"/>
        <v>1.128143884114172</v>
      </c>
      <c r="M3058">
        <f t="shared" si="477"/>
        <v>1.0852031766452184</v>
      </c>
      <c r="N3058">
        <f t="shared" si="478"/>
        <v>1.0852031766452184</v>
      </c>
      <c r="O3058">
        <f t="shared" si="479"/>
        <v>1.0852031766452184</v>
      </c>
    </row>
    <row r="3059" spans="1:15">
      <c r="A3059">
        <f t="shared" si="474"/>
        <v>3058</v>
      </c>
      <c r="B3059">
        <f>train!G3059</f>
        <v>172.6</v>
      </c>
      <c r="C3059">
        <f>train!J3059</f>
        <v>281.7</v>
      </c>
      <c r="D3059">
        <f>train!M3059</f>
        <v>253.4</v>
      </c>
      <c r="E3059">
        <f>train!P3059</f>
        <v>10.5</v>
      </c>
      <c r="F3059" s="4">
        <f t="shared" si="470"/>
        <v>0.49103840682788047</v>
      </c>
      <c r="G3059" s="4">
        <f t="shared" si="471"/>
        <v>0.78402449206790981</v>
      </c>
      <c r="H3059" s="4">
        <f t="shared" si="472"/>
        <v>0.78402449206790981</v>
      </c>
      <c r="I3059" s="4">
        <f t="shared" si="473"/>
        <v>0.52500000000000002</v>
      </c>
      <c r="J3059">
        <f t="shared" si="475"/>
        <v>1</v>
      </c>
      <c r="K3059" t="str">
        <f>train!T3059</f>
        <v>no</v>
      </c>
      <c r="L3059">
        <f t="shared" si="476"/>
        <v>1.128143884114172</v>
      </c>
      <c r="M3059">
        <f t="shared" si="477"/>
        <v>1.3214130789820233</v>
      </c>
      <c r="N3059">
        <f t="shared" si="478"/>
        <v>1.3214130789820233</v>
      </c>
      <c r="O3059">
        <f t="shared" si="479"/>
        <v>1.3214130789820233</v>
      </c>
    </row>
    <row r="3060" spans="1:15">
      <c r="A3060">
        <f t="shared" si="474"/>
        <v>3059</v>
      </c>
      <c r="B3060">
        <f>train!G3060</f>
        <v>168.8</v>
      </c>
      <c r="C3060">
        <f>train!J3060</f>
        <v>211.5</v>
      </c>
      <c r="D3060">
        <f>train!M3060</f>
        <v>86.9</v>
      </c>
      <c r="E3060">
        <f>train!P3060</f>
        <v>10.5</v>
      </c>
      <c r="F3060" s="4">
        <f t="shared" si="470"/>
        <v>0.48022759601706971</v>
      </c>
      <c r="G3060" s="4">
        <f t="shared" si="471"/>
        <v>0.588644586696354</v>
      </c>
      <c r="H3060" s="4">
        <f t="shared" si="472"/>
        <v>0.588644586696354</v>
      </c>
      <c r="I3060" s="4">
        <f t="shared" si="473"/>
        <v>0.52500000000000002</v>
      </c>
      <c r="J3060">
        <f t="shared" si="475"/>
        <v>2</v>
      </c>
      <c r="K3060" t="str">
        <f>train!T3060</f>
        <v>no</v>
      </c>
      <c r="L3060">
        <f t="shared" si="476"/>
        <v>1.128143884114172</v>
      </c>
      <c r="M3060">
        <f t="shared" si="477"/>
        <v>1.0951020239549267</v>
      </c>
      <c r="N3060">
        <f t="shared" si="478"/>
        <v>1.0951020239549267</v>
      </c>
      <c r="O3060">
        <f t="shared" si="479"/>
        <v>1.0951020239549267</v>
      </c>
    </row>
    <row r="3061" spans="1:15">
      <c r="A3061">
        <f t="shared" si="474"/>
        <v>3060</v>
      </c>
      <c r="B3061">
        <f>train!G3061</f>
        <v>243.1</v>
      </c>
      <c r="C3061">
        <f>train!J3061</f>
        <v>236.7</v>
      </c>
      <c r="D3061">
        <f>train!M3061</f>
        <v>191.2</v>
      </c>
      <c r="E3061">
        <f>train!P3061</f>
        <v>9.9</v>
      </c>
      <c r="F3061" s="4">
        <f t="shared" si="470"/>
        <v>0.69160739687055472</v>
      </c>
      <c r="G3061" s="4">
        <f t="shared" si="471"/>
        <v>0.65878096298357913</v>
      </c>
      <c r="H3061" s="4">
        <f t="shared" si="472"/>
        <v>0.65878096298357913</v>
      </c>
      <c r="I3061" s="4">
        <f t="shared" si="473"/>
        <v>0.495</v>
      </c>
      <c r="J3061">
        <f t="shared" si="475"/>
        <v>1</v>
      </c>
      <c r="K3061" t="str">
        <f>train!T3061</f>
        <v>no</v>
      </c>
      <c r="L3061">
        <f t="shared" si="476"/>
        <v>1.128143884114172</v>
      </c>
      <c r="M3061">
        <f t="shared" si="477"/>
        <v>1.2614794908301952</v>
      </c>
      <c r="N3061">
        <f t="shared" si="478"/>
        <v>1.2614794908301952</v>
      </c>
      <c r="O3061">
        <f t="shared" si="479"/>
        <v>1.2614794908301952</v>
      </c>
    </row>
    <row r="3062" spans="1:15">
      <c r="A3062">
        <f t="shared" si="474"/>
        <v>3061</v>
      </c>
      <c r="B3062">
        <f>train!G3062</f>
        <v>324.3</v>
      </c>
      <c r="C3062">
        <f>train!J3062</f>
        <v>141.6</v>
      </c>
      <c r="D3062">
        <f>train!M3062</f>
        <v>207.6</v>
      </c>
      <c r="E3062">
        <f>train!P3062</f>
        <v>12.8</v>
      </c>
      <c r="F3062" s="4">
        <f t="shared" si="470"/>
        <v>0.92261735419630164</v>
      </c>
      <c r="G3062" s="4">
        <f t="shared" si="471"/>
        <v>0.39409963818536037</v>
      </c>
      <c r="H3062" s="4">
        <f t="shared" si="472"/>
        <v>0.39409963818536037</v>
      </c>
      <c r="I3062" s="4">
        <f t="shared" si="473"/>
        <v>0.64</v>
      </c>
      <c r="J3062">
        <f t="shared" si="475"/>
        <v>1</v>
      </c>
      <c r="K3062" t="str">
        <f>train!T3062</f>
        <v>yes</v>
      </c>
      <c r="L3062">
        <f t="shared" si="476"/>
        <v>1.128143884114172</v>
      </c>
      <c r="M3062">
        <f t="shared" si="477"/>
        <v>1.253575618740189</v>
      </c>
      <c r="N3062">
        <f t="shared" si="478"/>
        <v>1.253575618740189</v>
      </c>
      <c r="O3062">
        <f t="shared" si="479"/>
        <v>1.253575618740189</v>
      </c>
    </row>
    <row r="3063" spans="1:15">
      <c r="A3063">
        <f t="shared" si="474"/>
        <v>3062</v>
      </c>
      <c r="B3063">
        <f>train!G3063</f>
        <v>69.7</v>
      </c>
      <c r="C3063">
        <f>train!J3063</f>
        <v>226.5</v>
      </c>
      <c r="D3063">
        <f>train!M3063</f>
        <v>128.5</v>
      </c>
      <c r="E3063">
        <f>train!P3063</f>
        <v>11.1</v>
      </c>
      <c r="F3063" s="4">
        <f t="shared" si="470"/>
        <v>0.19829302987197725</v>
      </c>
      <c r="G3063" s="4">
        <f t="shared" si="471"/>
        <v>0.63039242972446419</v>
      </c>
      <c r="H3063" s="4">
        <f t="shared" si="472"/>
        <v>0.63039242972446419</v>
      </c>
      <c r="I3063" s="4">
        <f t="shared" si="473"/>
        <v>0.55499999999999994</v>
      </c>
      <c r="J3063">
        <f t="shared" si="475"/>
        <v>2</v>
      </c>
      <c r="K3063" t="str">
        <f>train!T3063</f>
        <v>no</v>
      </c>
      <c r="L3063">
        <f t="shared" si="476"/>
        <v>1.128143884114172</v>
      </c>
      <c r="M3063">
        <f t="shared" si="477"/>
        <v>1.0687068618679474</v>
      </c>
      <c r="N3063">
        <f t="shared" si="478"/>
        <v>1.0687068618679474</v>
      </c>
      <c r="O3063">
        <f t="shared" si="479"/>
        <v>1.0687068618679474</v>
      </c>
    </row>
    <row r="3064" spans="1:15">
      <c r="A3064">
        <f t="shared" si="474"/>
        <v>3063</v>
      </c>
      <c r="B3064">
        <f>train!G3064</f>
        <v>176.9</v>
      </c>
      <c r="C3064">
        <f>train!J3064</f>
        <v>227</v>
      </c>
      <c r="D3064">
        <f>train!M3064</f>
        <v>204.4</v>
      </c>
      <c r="E3064">
        <f>train!P3064</f>
        <v>15.1</v>
      </c>
      <c r="F3064" s="4">
        <f t="shared" si="470"/>
        <v>0.50327169274537698</v>
      </c>
      <c r="G3064" s="4">
        <f t="shared" si="471"/>
        <v>0.63178402449206794</v>
      </c>
      <c r="H3064" s="4">
        <f t="shared" si="472"/>
        <v>0.63178402449206794</v>
      </c>
      <c r="I3064" s="4">
        <f t="shared" si="473"/>
        <v>0.755</v>
      </c>
      <c r="J3064">
        <f t="shared" si="475"/>
        <v>1</v>
      </c>
      <c r="K3064" t="str">
        <f>train!T3064</f>
        <v>yes</v>
      </c>
      <c r="L3064">
        <f t="shared" si="476"/>
        <v>1.128143884114172</v>
      </c>
      <c r="M3064">
        <f t="shared" si="477"/>
        <v>1.2734243220252961</v>
      </c>
      <c r="N3064">
        <f t="shared" si="478"/>
        <v>1.2734243220252961</v>
      </c>
      <c r="O3064">
        <f t="shared" si="479"/>
        <v>1.2734243220252961</v>
      </c>
    </row>
    <row r="3065" spans="1:15">
      <c r="A3065">
        <f t="shared" si="474"/>
        <v>3064</v>
      </c>
      <c r="B3065">
        <f>train!G3065</f>
        <v>140.4</v>
      </c>
      <c r="C3065">
        <f>train!J3065</f>
        <v>204.5</v>
      </c>
      <c r="D3065">
        <f>train!M3065</f>
        <v>251.3</v>
      </c>
      <c r="E3065">
        <f>train!P3065</f>
        <v>8.6999999999999993</v>
      </c>
      <c r="F3065" s="4">
        <f t="shared" si="470"/>
        <v>0.39943100995732578</v>
      </c>
      <c r="G3065" s="4">
        <f t="shared" si="471"/>
        <v>0.56916225994990255</v>
      </c>
      <c r="H3065" s="4">
        <f t="shared" si="472"/>
        <v>0.56916225994990255</v>
      </c>
      <c r="I3065" s="4">
        <f t="shared" si="473"/>
        <v>0.43499999999999994</v>
      </c>
      <c r="J3065">
        <f t="shared" si="475"/>
        <v>2</v>
      </c>
      <c r="K3065" t="str">
        <f>train!T3065</f>
        <v>no</v>
      </c>
      <c r="L3065">
        <f t="shared" si="476"/>
        <v>1.128143884114172</v>
      </c>
      <c r="M3065">
        <f t="shared" si="477"/>
        <v>0.99832934847077903</v>
      </c>
      <c r="N3065">
        <f t="shared" si="478"/>
        <v>0.99832934847077903</v>
      </c>
      <c r="O3065">
        <f t="shared" si="479"/>
        <v>0.99832934847077903</v>
      </c>
    </row>
    <row r="3066" spans="1:15">
      <c r="A3066">
        <f t="shared" si="474"/>
        <v>3065</v>
      </c>
      <c r="B3066">
        <f>train!G3066</f>
        <v>167.4</v>
      </c>
      <c r="C3066">
        <f>train!J3066</f>
        <v>223.5</v>
      </c>
      <c r="D3066">
        <f>train!M3066</f>
        <v>215.8</v>
      </c>
      <c r="E3066">
        <f>train!P3066</f>
        <v>9</v>
      </c>
      <c r="F3066" s="4">
        <f t="shared" si="470"/>
        <v>0.47624466571834995</v>
      </c>
      <c r="G3066" s="4">
        <f t="shared" si="471"/>
        <v>0.62204286111884222</v>
      </c>
      <c r="H3066" s="4">
        <f t="shared" si="472"/>
        <v>0.62204286111884222</v>
      </c>
      <c r="I3066" s="4">
        <f t="shared" si="473"/>
        <v>0.45</v>
      </c>
      <c r="J3066">
        <f t="shared" si="475"/>
        <v>2</v>
      </c>
      <c r="K3066" t="str">
        <f>train!T3066</f>
        <v>no</v>
      </c>
      <c r="L3066">
        <f t="shared" si="476"/>
        <v>1.128143884114172</v>
      </c>
      <c r="M3066">
        <f t="shared" si="477"/>
        <v>1.096897271289802</v>
      </c>
      <c r="N3066">
        <f t="shared" si="478"/>
        <v>1.096897271289802</v>
      </c>
      <c r="O3066">
        <f t="shared" si="479"/>
        <v>1.096897271289802</v>
      </c>
    </row>
    <row r="3067" spans="1:15">
      <c r="A3067">
        <f t="shared" si="474"/>
        <v>3066</v>
      </c>
      <c r="B3067">
        <f>train!G3067</f>
        <v>166.4</v>
      </c>
      <c r="C3067">
        <f>train!J3067</f>
        <v>234.3</v>
      </c>
      <c r="D3067">
        <f>train!M3067</f>
        <v>161.1</v>
      </c>
      <c r="E3067">
        <f>train!P3067</f>
        <v>5.5</v>
      </c>
      <c r="F3067" s="4">
        <f t="shared" si="470"/>
        <v>0.47339971550497867</v>
      </c>
      <c r="G3067" s="4">
        <f t="shared" si="471"/>
        <v>0.65210130809908151</v>
      </c>
      <c r="H3067" s="4">
        <f t="shared" si="472"/>
        <v>0.65210130809908151</v>
      </c>
      <c r="I3067" s="4">
        <f t="shared" si="473"/>
        <v>0.27500000000000002</v>
      </c>
      <c r="J3067">
        <f t="shared" si="475"/>
        <v>2</v>
      </c>
      <c r="K3067" t="str">
        <f>train!T3067</f>
        <v>no</v>
      </c>
      <c r="L3067">
        <f t="shared" si="476"/>
        <v>1.128143884114172</v>
      </c>
      <c r="M3067">
        <f t="shared" si="477"/>
        <v>1.0724758844324944</v>
      </c>
      <c r="N3067">
        <f t="shared" si="478"/>
        <v>1.0724758844324944</v>
      </c>
      <c r="O3067">
        <f t="shared" si="479"/>
        <v>1.0724758844324944</v>
      </c>
    </row>
    <row r="3068" spans="1:15">
      <c r="A3068">
        <f t="shared" si="474"/>
        <v>3067</v>
      </c>
      <c r="B3068">
        <f>train!G3068</f>
        <v>171.5</v>
      </c>
      <c r="C3068">
        <f>train!J3068</f>
        <v>204.4</v>
      </c>
      <c r="D3068">
        <f>train!M3068</f>
        <v>238.8</v>
      </c>
      <c r="E3068">
        <f>train!P3068</f>
        <v>10.7</v>
      </c>
      <c r="F3068" s="4">
        <f t="shared" si="470"/>
        <v>0.4879089615931721</v>
      </c>
      <c r="G3068" s="4">
        <f t="shared" si="471"/>
        <v>0.56888394099638184</v>
      </c>
      <c r="H3068" s="4">
        <f t="shared" si="472"/>
        <v>0.56888394099638184</v>
      </c>
      <c r="I3068" s="4">
        <f t="shared" si="473"/>
        <v>0.53499999999999992</v>
      </c>
      <c r="J3068">
        <f t="shared" si="475"/>
        <v>2</v>
      </c>
      <c r="K3068" t="str">
        <f>train!T3068</f>
        <v>no</v>
      </c>
      <c r="L3068">
        <f t="shared" si="476"/>
        <v>1.128143884114172</v>
      </c>
      <c r="M3068">
        <f t="shared" si="477"/>
        <v>1.0823761044341644</v>
      </c>
      <c r="N3068">
        <f t="shared" si="478"/>
        <v>1.0823761044341644</v>
      </c>
      <c r="O3068">
        <f t="shared" si="479"/>
        <v>1.0823761044341644</v>
      </c>
    </row>
    <row r="3069" spans="1:15">
      <c r="A3069">
        <f t="shared" si="474"/>
        <v>3068</v>
      </c>
      <c r="B3069">
        <f>train!G3069</f>
        <v>177.2</v>
      </c>
      <c r="C3069">
        <f>train!J3069</f>
        <v>209.3</v>
      </c>
      <c r="D3069">
        <f>train!M3069</f>
        <v>236.3</v>
      </c>
      <c r="E3069">
        <f>train!P3069</f>
        <v>11.1</v>
      </c>
      <c r="F3069" s="4">
        <f t="shared" si="470"/>
        <v>0.50412517780938826</v>
      </c>
      <c r="G3069" s="4">
        <f t="shared" si="471"/>
        <v>0.5825215697188979</v>
      </c>
      <c r="H3069" s="4">
        <f t="shared" si="472"/>
        <v>0.5825215697188979</v>
      </c>
      <c r="I3069" s="4">
        <f t="shared" si="473"/>
        <v>0.55499999999999994</v>
      </c>
      <c r="J3069">
        <f t="shared" si="475"/>
        <v>2</v>
      </c>
      <c r="K3069" t="str">
        <f>train!T3069</f>
        <v>no</v>
      </c>
      <c r="L3069">
        <f t="shared" si="476"/>
        <v>1.128143884114172</v>
      </c>
      <c r="M3069">
        <f t="shared" si="477"/>
        <v>1.1139254702523347</v>
      </c>
      <c r="N3069">
        <f t="shared" si="478"/>
        <v>1.1139254702523347</v>
      </c>
      <c r="O3069">
        <f t="shared" si="479"/>
        <v>1.1139254702523347</v>
      </c>
    </row>
    <row r="3070" spans="1:15">
      <c r="A3070">
        <f t="shared" si="474"/>
        <v>3069</v>
      </c>
      <c r="B3070">
        <f>train!G3070</f>
        <v>114.5</v>
      </c>
      <c r="C3070">
        <f>train!J3070</f>
        <v>229.3</v>
      </c>
      <c r="D3070">
        <f>train!M3070</f>
        <v>288.8</v>
      </c>
      <c r="E3070">
        <f>train!P3070</f>
        <v>10.4</v>
      </c>
      <c r="F3070" s="4">
        <f t="shared" si="470"/>
        <v>0.32574679943100998</v>
      </c>
      <c r="G3070" s="4">
        <f t="shared" si="471"/>
        <v>0.63818536042304486</v>
      </c>
      <c r="H3070" s="4">
        <f t="shared" si="472"/>
        <v>0.63818536042304486</v>
      </c>
      <c r="I3070" s="4">
        <f t="shared" si="473"/>
        <v>0.52</v>
      </c>
      <c r="J3070">
        <f t="shared" si="475"/>
        <v>2</v>
      </c>
      <c r="K3070" t="str">
        <f>train!T3070</f>
        <v>no</v>
      </c>
      <c r="L3070">
        <f t="shared" si="476"/>
        <v>1.128143884114172</v>
      </c>
      <c r="M3070">
        <f t="shared" si="477"/>
        <v>1.091362490585108</v>
      </c>
      <c r="N3070">
        <f t="shared" si="478"/>
        <v>1.091362490585108</v>
      </c>
      <c r="O3070">
        <f t="shared" si="479"/>
        <v>1.091362490585108</v>
      </c>
    </row>
    <row r="3071" spans="1:15">
      <c r="A3071">
        <f t="shared" si="474"/>
        <v>3070</v>
      </c>
      <c r="B3071">
        <f>train!G3071</f>
        <v>205.1</v>
      </c>
      <c r="C3071">
        <f>train!J3071</f>
        <v>203.3</v>
      </c>
      <c r="D3071">
        <f>train!M3071</f>
        <v>126.7</v>
      </c>
      <c r="E3071">
        <f>train!P3071</f>
        <v>10.7</v>
      </c>
      <c r="F3071" s="4">
        <f t="shared" si="470"/>
        <v>0.58349928876244661</v>
      </c>
      <c r="G3071" s="4">
        <f t="shared" si="471"/>
        <v>0.56582243250765374</v>
      </c>
      <c r="H3071" s="4">
        <f t="shared" si="472"/>
        <v>0.56582243250765374</v>
      </c>
      <c r="I3071" s="4">
        <f t="shared" si="473"/>
        <v>0.53499999999999992</v>
      </c>
      <c r="J3071">
        <f t="shared" si="475"/>
        <v>2</v>
      </c>
      <c r="K3071" t="str">
        <f>train!T3071</f>
        <v>no</v>
      </c>
      <c r="L3071">
        <f t="shared" si="476"/>
        <v>1.128143884114172</v>
      </c>
      <c r="M3071">
        <f t="shared" si="477"/>
        <v>1.1256138193199468</v>
      </c>
      <c r="N3071">
        <f t="shared" si="478"/>
        <v>1.1256138193199468</v>
      </c>
      <c r="O3071">
        <f t="shared" si="479"/>
        <v>1.1256138193199468</v>
      </c>
    </row>
    <row r="3072" spans="1:15">
      <c r="A3072">
        <f t="shared" si="474"/>
        <v>3071</v>
      </c>
      <c r="B3072">
        <f>train!G3072</f>
        <v>208.4</v>
      </c>
      <c r="C3072">
        <f>train!J3072</f>
        <v>189.5</v>
      </c>
      <c r="D3072">
        <f>train!M3072</f>
        <v>264.39999999999998</v>
      </c>
      <c r="E3072">
        <f>train!P3072</f>
        <v>16.8</v>
      </c>
      <c r="F3072" s="4">
        <f t="shared" si="470"/>
        <v>0.59288762446657184</v>
      </c>
      <c r="G3072" s="4">
        <f t="shared" si="471"/>
        <v>0.52741441692179236</v>
      </c>
      <c r="H3072" s="4">
        <f t="shared" si="472"/>
        <v>0.52741441692179236</v>
      </c>
      <c r="I3072" s="4">
        <f t="shared" si="473"/>
        <v>0.84000000000000008</v>
      </c>
      <c r="J3072">
        <f t="shared" si="475"/>
        <v>1</v>
      </c>
      <c r="K3072" t="str">
        <f>train!T3072</f>
        <v>yes</v>
      </c>
      <c r="L3072">
        <f t="shared" si="476"/>
        <v>1.128143884114172</v>
      </c>
      <c r="M3072">
        <f t="shared" si="477"/>
        <v>1.2702155996520919</v>
      </c>
      <c r="N3072">
        <f t="shared" si="478"/>
        <v>1.2702155996520919</v>
      </c>
      <c r="O3072">
        <f t="shared" si="479"/>
        <v>1.2702155996520919</v>
      </c>
    </row>
    <row r="3073" spans="1:15">
      <c r="A3073">
        <f t="shared" si="474"/>
        <v>3072</v>
      </c>
      <c r="B3073">
        <f>train!G3073</f>
        <v>125.8</v>
      </c>
      <c r="C3073">
        <f>train!J3073</f>
        <v>244.4</v>
      </c>
      <c r="D3073">
        <f>train!M3073</f>
        <v>167.7</v>
      </c>
      <c r="E3073">
        <f>train!P3073</f>
        <v>9</v>
      </c>
      <c r="F3073" s="4">
        <f t="shared" si="470"/>
        <v>0.35789473684210527</v>
      </c>
      <c r="G3073" s="4">
        <f t="shared" si="471"/>
        <v>0.68021152240467575</v>
      </c>
      <c r="H3073" s="4">
        <f t="shared" si="472"/>
        <v>0.68021152240467575</v>
      </c>
      <c r="I3073" s="4">
        <f t="shared" si="473"/>
        <v>0.45</v>
      </c>
      <c r="J3073">
        <f t="shared" si="475"/>
        <v>2</v>
      </c>
      <c r="K3073" t="str">
        <f>train!T3073</f>
        <v>no</v>
      </c>
      <c r="L3073">
        <f t="shared" si="476"/>
        <v>1.128143884114172</v>
      </c>
      <c r="M3073">
        <f t="shared" si="477"/>
        <v>1.1206980293921522</v>
      </c>
      <c r="N3073">
        <f t="shared" si="478"/>
        <v>1.1206980293921522</v>
      </c>
      <c r="O3073">
        <f t="shared" si="479"/>
        <v>1.1206980293921522</v>
      </c>
    </row>
    <row r="3074" spans="1:15">
      <c r="A3074">
        <f t="shared" si="474"/>
        <v>3073</v>
      </c>
      <c r="B3074">
        <f>train!G3074</f>
        <v>186.2</v>
      </c>
      <c r="C3074">
        <f>train!J3074</f>
        <v>257.7</v>
      </c>
      <c r="D3074">
        <f>train!M3074</f>
        <v>164.3</v>
      </c>
      <c r="E3074">
        <f>train!P3074</f>
        <v>11</v>
      </c>
      <c r="F3074" s="4">
        <f t="shared" ref="F3074:F3137" si="480">(B3074-$W$3)/($W$2-$W$3)</f>
        <v>0.52972972972972965</v>
      </c>
      <c r="G3074" s="4">
        <f t="shared" ref="G3074:G3137" si="481">(C3074-$W$5)/($W$4-$W$5)</f>
        <v>0.71722794322293337</v>
      </c>
      <c r="H3074" s="4">
        <f t="shared" ref="H3074:H3137" si="482">(C3074-$W$5)/($W$4-$W$5)</f>
        <v>0.71722794322293337</v>
      </c>
      <c r="I3074" s="4">
        <f t="shared" ref="I3074:I3137" si="483">(E3074-$W$9)/($W$8-$W$9)</f>
        <v>0.55000000000000004</v>
      </c>
      <c r="J3074">
        <f t="shared" si="475"/>
        <v>1</v>
      </c>
      <c r="K3074" t="str">
        <f>train!T3074</f>
        <v>no</v>
      </c>
      <c r="L3074">
        <f t="shared" si="476"/>
        <v>1.128143884114172</v>
      </c>
      <c r="M3074">
        <f t="shared" si="477"/>
        <v>1.2696241300633551</v>
      </c>
      <c r="N3074">
        <f t="shared" si="478"/>
        <v>1.2696241300633551</v>
      </c>
      <c r="O3074">
        <f t="shared" si="479"/>
        <v>1.2696241300633551</v>
      </c>
    </row>
    <row r="3075" spans="1:15">
      <c r="A3075">
        <f t="shared" ref="A3075:A3138" si="484">ROW()-1</f>
        <v>3074</v>
      </c>
      <c r="B3075">
        <f>train!G3075</f>
        <v>128.9</v>
      </c>
      <c r="C3075">
        <f>train!J3075</f>
        <v>244.4</v>
      </c>
      <c r="D3075">
        <f>train!M3075</f>
        <v>148.69999999999999</v>
      </c>
      <c r="E3075">
        <f>train!P3075</f>
        <v>10.7</v>
      </c>
      <c r="F3075" s="4">
        <f t="shared" si="480"/>
        <v>0.36671408250355619</v>
      </c>
      <c r="G3075" s="4">
        <f t="shared" si="481"/>
        <v>0.68021152240467575</v>
      </c>
      <c r="H3075" s="4">
        <f t="shared" si="482"/>
        <v>0.68021152240467575</v>
      </c>
      <c r="I3075" s="4">
        <f t="shared" si="483"/>
        <v>0.53499999999999992</v>
      </c>
      <c r="J3075">
        <f t="shared" ref="J3075:J3138" si="485">MATCH(MIN(L3075:O3075),L3075:O3075,0)</f>
        <v>1</v>
      </c>
      <c r="K3075" t="str">
        <f>train!T3075</f>
        <v>no</v>
      </c>
      <c r="L3075">
        <f t="shared" ref="L3075:L3138" si="486">SQRT(($F$2-$Z$3)^2+($G$2-$AA$3)^2+($H$2-$AB$3)^2+($I$2-$AC$3)^2)</f>
        <v>1.128143884114172</v>
      </c>
      <c r="M3075">
        <f t="shared" ref="M3075:M3138" si="487">SQRT((F3075-$Z$4)^2+(G3075-$AA$4)^2+(H3075-$AB$4)^2+(I3075-$AC$4)^2)</f>
        <v>1.1602067267218366</v>
      </c>
      <c r="N3075">
        <f t="shared" ref="N3075:N3138" si="488">SQRT((F3075-$Z$5)^2+(G3075-$AA$5)^2+(H3075-$AB$5)^2+(I3075-$AC$5)^2)</f>
        <v>1.1602067267218366</v>
      </c>
      <c r="O3075">
        <f t="shared" ref="O3075:O3138" si="489">SQRT((F3075-$Z$6)^2+(G3075-$AA$6)^2+(H3075-$AB$6)^2+(I3075-$AC$6)^2)</f>
        <v>1.1602067267218366</v>
      </c>
    </row>
    <row r="3076" spans="1:15">
      <c r="A3076">
        <f t="shared" si="484"/>
        <v>3075</v>
      </c>
      <c r="B3076">
        <f>train!G3076</f>
        <v>257.39999999999998</v>
      </c>
      <c r="C3076">
        <f>train!J3076</f>
        <v>232</v>
      </c>
      <c r="D3076">
        <f>train!M3076</f>
        <v>143.19999999999999</v>
      </c>
      <c r="E3076">
        <f>train!P3076</f>
        <v>14.7</v>
      </c>
      <c r="F3076" s="4">
        <f t="shared" si="480"/>
        <v>0.73229018492176379</v>
      </c>
      <c r="G3076" s="4">
        <f t="shared" si="481"/>
        <v>0.6456999721681046</v>
      </c>
      <c r="H3076" s="4">
        <f t="shared" si="482"/>
        <v>0.6456999721681046</v>
      </c>
      <c r="I3076" s="4">
        <f t="shared" si="483"/>
        <v>0.73499999999999999</v>
      </c>
      <c r="J3076">
        <f t="shared" si="485"/>
        <v>1</v>
      </c>
      <c r="K3076" t="str">
        <f>train!T3076</f>
        <v>no</v>
      </c>
      <c r="L3076">
        <f t="shared" si="486"/>
        <v>1.128143884114172</v>
      </c>
      <c r="M3076">
        <f t="shared" si="487"/>
        <v>1.3821471785047108</v>
      </c>
      <c r="N3076">
        <f t="shared" si="488"/>
        <v>1.3821471785047108</v>
      </c>
      <c r="O3076">
        <f t="shared" si="489"/>
        <v>1.3821471785047108</v>
      </c>
    </row>
    <row r="3077" spans="1:15">
      <c r="A3077">
        <f t="shared" si="484"/>
        <v>3076</v>
      </c>
      <c r="B3077">
        <f>train!G3077</f>
        <v>189.3</v>
      </c>
      <c r="C3077">
        <f>train!J3077</f>
        <v>203.7</v>
      </c>
      <c r="D3077">
        <f>train!M3077</f>
        <v>218.3</v>
      </c>
      <c r="E3077">
        <f>train!P3077</f>
        <v>14.2</v>
      </c>
      <c r="F3077" s="4">
        <f t="shared" si="480"/>
        <v>0.53854907539118069</v>
      </c>
      <c r="G3077" s="4">
        <f t="shared" si="481"/>
        <v>0.56693570832173668</v>
      </c>
      <c r="H3077" s="4">
        <f t="shared" si="482"/>
        <v>0.56693570832173668</v>
      </c>
      <c r="I3077" s="4">
        <f t="shared" si="483"/>
        <v>0.71</v>
      </c>
      <c r="J3077">
        <f t="shared" si="485"/>
        <v>1</v>
      </c>
      <c r="K3077" t="str">
        <f>train!T3077</f>
        <v>no</v>
      </c>
      <c r="L3077">
        <f t="shared" si="486"/>
        <v>1.128143884114172</v>
      </c>
      <c r="M3077">
        <f t="shared" si="487"/>
        <v>1.1987357095478695</v>
      </c>
      <c r="N3077">
        <f t="shared" si="488"/>
        <v>1.1987357095478695</v>
      </c>
      <c r="O3077">
        <f t="shared" si="489"/>
        <v>1.1987357095478695</v>
      </c>
    </row>
    <row r="3078" spans="1:15">
      <c r="A3078">
        <f t="shared" si="484"/>
        <v>3077</v>
      </c>
      <c r="B3078">
        <f>train!G3078</f>
        <v>50.1</v>
      </c>
      <c r="C3078">
        <f>train!J3078</f>
        <v>295.8</v>
      </c>
      <c r="D3078">
        <f>train!M3078</f>
        <v>111.8</v>
      </c>
      <c r="E3078">
        <f>train!P3078</f>
        <v>11</v>
      </c>
      <c r="F3078" s="4">
        <f t="shared" si="480"/>
        <v>0.14253200568990043</v>
      </c>
      <c r="G3078" s="4">
        <f t="shared" si="481"/>
        <v>0.82326746451433341</v>
      </c>
      <c r="H3078" s="4">
        <f t="shared" si="482"/>
        <v>0.82326746451433341</v>
      </c>
      <c r="I3078" s="4">
        <f t="shared" si="483"/>
        <v>0.55000000000000004</v>
      </c>
      <c r="J3078">
        <f t="shared" si="485"/>
        <v>1</v>
      </c>
      <c r="K3078" t="str">
        <f>train!T3078</f>
        <v>no</v>
      </c>
      <c r="L3078">
        <f t="shared" si="486"/>
        <v>1.128143884114172</v>
      </c>
      <c r="M3078">
        <f t="shared" si="487"/>
        <v>1.2955130292288473</v>
      </c>
      <c r="N3078">
        <f t="shared" si="488"/>
        <v>1.2955130292288473</v>
      </c>
      <c r="O3078">
        <f t="shared" si="489"/>
        <v>1.2955130292288473</v>
      </c>
    </row>
    <row r="3079" spans="1:15">
      <c r="A3079">
        <f t="shared" si="484"/>
        <v>3078</v>
      </c>
      <c r="B3079">
        <f>train!G3079</f>
        <v>264.2</v>
      </c>
      <c r="C3079">
        <f>train!J3079</f>
        <v>180</v>
      </c>
      <c r="D3079">
        <f>train!M3079</f>
        <v>223.9</v>
      </c>
      <c r="E3079">
        <f>train!P3079</f>
        <v>10.7</v>
      </c>
      <c r="F3079" s="4">
        <f t="shared" si="480"/>
        <v>0.75163584637268843</v>
      </c>
      <c r="G3079" s="4">
        <f t="shared" si="481"/>
        <v>0.50097411633732258</v>
      </c>
      <c r="H3079" s="4">
        <f t="shared" si="482"/>
        <v>0.50097411633732258</v>
      </c>
      <c r="I3079" s="4">
        <f t="shared" si="483"/>
        <v>0.53499999999999992</v>
      </c>
      <c r="J3079">
        <f t="shared" si="485"/>
        <v>1</v>
      </c>
      <c r="K3079" t="str">
        <f>train!T3079</f>
        <v>no</v>
      </c>
      <c r="L3079">
        <f t="shared" si="486"/>
        <v>1.128143884114172</v>
      </c>
      <c r="M3079">
        <f t="shared" si="487"/>
        <v>1.1632418390138441</v>
      </c>
      <c r="N3079">
        <f t="shared" si="488"/>
        <v>1.1632418390138441</v>
      </c>
      <c r="O3079">
        <f t="shared" si="489"/>
        <v>1.1632418390138441</v>
      </c>
    </row>
    <row r="3080" spans="1:15">
      <c r="A3080">
        <f t="shared" si="484"/>
        <v>3079</v>
      </c>
      <c r="B3080">
        <f>train!G3080</f>
        <v>192.1</v>
      </c>
      <c r="C3080">
        <f>train!J3080</f>
        <v>269.3</v>
      </c>
      <c r="D3080">
        <f>train!M3080</f>
        <v>259.60000000000002</v>
      </c>
      <c r="E3080">
        <f>train!P3080</f>
        <v>11.7</v>
      </c>
      <c r="F3080" s="4">
        <f t="shared" si="480"/>
        <v>0.54651493598862022</v>
      </c>
      <c r="G3080" s="4">
        <f t="shared" si="481"/>
        <v>0.74951294183133876</v>
      </c>
      <c r="H3080" s="4">
        <f t="shared" si="482"/>
        <v>0.74951294183133876</v>
      </c>
      <c r="I3080" s="4">
        <f t="shared" si="483"/>
        <v>0.58499999999999996</v>
      </c>
      <c r="J3080">
        <f t="shared" si="485"/>
        <v>1</v>
      </c>
      <c r="K3080" t="str">
        <f>train!T3080</f>
        <v>no</v>
      </c>
      <c r="L3080">
        <f t="shared" si="486"/>
        <v>1.128143884114172</v>
      </c>
      <c r="M3080">
        <f t="shared" si="487"/>
        <v>1.3283233323268779</v>
      </c>
      <c r="N3080">
        <f t="shared" si="488"/>
        <v>1.3283233323268779</v>
      </c>
      <c r="O3080">
        <f t="shared" si="489"/>
        <v>1.3283233323268779</v>
      </c>
    </row>
    <row r="3081" spans="1:15">
      <c r="A3081">
        <f t="shared" si="484"/>
        <v>3080</v>
      </c>
      <c r="B3081">
        <f>train!G3081</f>
        <v>145.4</v>
      </c>
      <c r="C3081">
        <f>train!J3081</f>
        <v>334.1</v>
      </c>
      <c r="D3081">
        <f>train!M3081</f>
        <v>209.8</v>
      </c>
      <c r="E3081">
        <f>train!P3081</f>
        <v>8.8000000000000007</v>
      </c>
      <c r="F3081" s="4">
        <f t="shared" si="480"/>
        <v>0.41365576102418211</v>
      </c>
      <c r="G3081" s="4">
        <f t="shared" si="481"/>
        <v>0.92986362371277487</v>
      </c>
      <c r="H3081" s="4">
        <f t="shared" si="482"/>
        <v>0.92986362371277487</v>
      </c>
      <c r="I3081" s="4">
        <f t="shared" si="483"/>
        <v>0.44000000000000006</v>
      </c>
      <c r="J3081">
        <f t="shared" si="485"/>
        <v>1</v>
      </c>
      <c r="K3081" t="str">
        <f>train!T3081</f>
        <v>no</v>
      </c>
      <c r="L3081">
        <f t="shared" si="486"/>
        <v>1.128143884114172</v>
      </c>
      <c r="M3081">
        <f t="shared" si="487"/>
        <v>1.4470673121997475</v>
      </c>
      <c r="N3081">
        <f t="shared" si="488"/>
        <v>1.4470673121997475</v>
      </c>
      <c r="O3081">
        <f t="shared" si="489"/>
        <v>1.4470673121997475</v>
      </c>
    </row>
    <row r="3082" spans="1:15">
      <c r="A3082">
        <f t="shared" si="484"/>
        <v>3081</v>
      </c>
      <c r="B3082">
        <f>train!G3082</f>
        <v>240.8</v>
      </c>
      <c r="C3082">
        <f>train!J3082</f>
        <v>212.6</v>
      </c>
      <c r="D3082">
        <f>train!M3082</f>
        <v>271.7</v>
      </c>
      <c r="E3082">
        <f>train!P3082</f>
        <v>9.4</v>
      </c>
      <c r="F3082" s="4">
        <f t="shared" si="480"/>
        <v>0.68506401137980089</v>
      </c>
      <c r="G3082" s="4">
        <f t="shared" si="481"/>
        <v>0.5917060951850821</v>
      </c>
      <c r="H3082" s="4">
        <f t="shared" si="482"/>
        <v>0.5917060951850821</v>
      </c>
      <c r="I3082" s="4">
        <f t="shared" si="483"/>
        <v>0.47000000000000003</v>
      </c>
      <c r="J3082">
        <f t="shared" si="485"/>
        <v>1</v>
      </c>
      <c r="K3082" t="str">
        <f>train!T3082</f>
        <v>no</v>
      </c>
      <c r="L3082">
        <f t="shared" si="486"/>
        <v>1.128143884114172</v>
      </c>
      <c r="M3082">
        <f t="shared" si="487"/>
        <v>1.1791712792661373</v>
      </c>
      <c r="N3082">
        <f t="shared" si="488"/>
        <v>1.1791712792661373</v>
      </c>
      <c r="O3082">
        <f t="shared" si="489"/>
        <v>1.1791712792661373</v>
      </c>
    </row>
    <row r="3083" spans="1:15">
      <c r="A3083">
        <f t="shared" si="484"/>
        <v>3082</v>
      </c>
      <c r="B3083">
        <f>train!G3083</f>
        <v>170.7</v>
      </c>
      <c r="C3083">
        <f>train!J3083</f>
        <v>111.6</v>
      </c>
      <c r="D3083">
        <f>train!M3083</f>
        <v>171.5</v>
      </c>
      <c r="E3083">
        <f>train!P3083</f>
        <v>4.8</v>
      </c>
      <c r="F3083" s="4">
        <f t="shared" si="480"/>
        <v>0.48563300142247506</v>
      </c>
      <c r="G3083" s="4">
        <f t="shared" si="481"/>
        <v>0.31060395212913999</v>
      </c>
      <c r="H3083" s="4">
        <f t="shared" si="482"/>
        <v>0.31060395212913999</v>
      </c>
      <c r="I3083" s="4">
        <f t="shared" si="483"/>
        <v>0.24</v>
      </c>
      <c r="J3083">
        <f t="shared" si="485"/>
        <v>2</v>
      </c>
      <c r="K3083" t="str">
        <f>train!T3083</f>
        <v>no</v>
      </c>
      <c r="L3083">
        <f t="shared" si="486"/>
        <v>1.128143884114172</v>
      </c>
      <c r="M3083">
        <f t="shared" si="487"/>
        <v>0.69741597503002739</v>
      </c>
      <c r="N3083">
        <f t="shared" si="488"/>
        <v>0.69741597503002739</v>
      </c>
      <c r="O3083">
        <f t="shared" si="489"/>
        <v>0.69741597503002739</v>
      </c>
    </row>
    <row r="3084" spans="1:15">
      <c r="A3084">
        <f t="shared" si="484"/>
        <v>3083</v>
      </c>
      <c r="B3084">
        <f>train!G3084</f>
        <v>221</v>
      </c>
      <c r="C3084">
        <f>train!J3084</f>
        <v>138.80000000000001</v>
      </c>
      <c r="D3084">
        <f>train!M3084</f>
        <v>198.6</v>
      </c>
      <c r="E3084">
        <f>train!P3084</f>
        <v>12.1</v>
      </c>
      <c r="F3084" s="4">
        <f t="shared" si="480"/>
        <v>0.62873399715504974</v>
      </c>
      <c r="G3084" s="4">
        <f t="shared" si="481"/>
        <v>0.38630670748677987</v>
      </c>
      <c r="H3084" s="4">
        <f t="shared" si="482"/>
        <v>0.38630670748677987</v>
      </c>
      <c r="I3084" s="4">
        <f t="shared" si="483"/>
        <v>0.60499999999999998</v>
      </c>
      <c r="J3084">
        <f t="shared" si="485"/>
        <v>2</v>
      </c>
      <c r="K3084" t="str">
        <f>train!T3084</f>
        <v>no</v>
      </c>
      <c r="L3084">
        <f t="shared" si="486"/>
        <v>1.128143884114172</v>
      </c>
      <c r="M3084">
        <f t="shared" si="487"/>
        <v>1.0294645130732381</v>
      </c>
      <c r="N3084">
        <f t="shared" si="488"/>
        <v>1.0294645130732381</v>
      </c>
      <c r="O3084">
        <f t="shared" si="489"/>
        <v>1.0294645130732381</v>
      </c>
    </row>
    <row r="3085" spans="1:15">
      <c r="A3085">
        <f t="shared" si="484"/>
        <v>3084</v>
      </c>
      <c r="B3085">
        <f>train!G3085</f>
        <v>180</v>
      </c>
      <c r="C3085">
        <f>train!J3085</f>
        <v>292.7</v>
      </c>
      <c r="D3085">
        <f>train!M3085</f>
        <v>194.9</v>
      </c>
      <c r="E3085">
        <f>train!P3085</f>
        <v>10.8</v>
      </c>
      <c r="F3085" s="4">
        <f t="shared" si="480"/>
        <v>0.5120910384068279</v>
      </c>
      <c r="G3085" s="4">
        <f t="shared" si="481"/>
        <v>0.81463957695519063</v>
      </c>
      <c r="H3085" s="4">
        <f t="shared" si="482"/>
        <v>0.81463957695519063</v>
      </c>
      <c r="I3085" s="4">
        <f t="shared" si="483"/>
        <v>0.54</v>
      </c>
      <c r="J3085">
        <f t="shared" si="485"/>
        <v>1</v>
      </c>
      <c r="K3085" t="str">
        <f>train!T3085</f>
        <v>no</v>
      </c>
      <c r="L3085">
        <f t="shared" si="486"/>
        <v>1.128143884114172</v>
      </c>
      <c r="M3085">
        <f t="shared" si="487"/>
        <v>1.3715365515727413</v>
      </c>
      <c r="N3085">
        <f t="shared" si="488"/>
        <v>1.3715365515727413</v>
      </c>
      <c r="O3085">
        <f t="shared" si="489"/>
        <v>1.3715365515727413</v>
      </c>
    </row>
    <row r="3086" spans="1:15">
      <c r="A3086">
        <f t="shared" si="484"/>
        <v>3085</v>
      </c>
      <c r="B3086">
        <f>train!G3086</f>
        <v>298.8</v>
      </c>
      <c r="C3086">
        <f>train!J3086</f>
        <v>207.3</v>
      </c>
      <c r="D3086">
        <f>train!M3086</f>
        <v>257.89999999999998</v>
      </c>
      <c r="E3086">
        <f>train!P3086</f>
        <v>11.9</v>
      </c>
      <c r="F3086" s="4">
        <f t="shared" si="480"/>
        <v>0.85007112375533433</v>
      </c>
      <c r="G3086" s="4">
        <f t="shared" si="481"/>
        <v>0.57695519064848322</v>
      </c>
      <c r="H3086" s="4">
        <f t="shared" si="482"/>
        <v>0.57695519064848322</v>
      </c>
      <c r="I3086" s="4">
        <f t="shared" si="483"/>
        <v>0.59499999999999997</v>
      </c>
      <c r="J3086">
        <f t="shared" si="485"/>
        <v>1</v>
      </c>
      <c r="K3086" t="str">
        <f>train!T3086</f>
        <v>no</v>
      </c>
      <c r="L3086">
        <f t="shared" si="486"/>
        <v>1.128143884114172</v>
      </c>
      <c r="M3086">
        <f t="shared" si="487"/>
        <v>1.3200001891951048</v>
      </c>
      <c r="N3086">
        <f t="shared" si="488"/>
        <v>1.3200001891951048</v>
      </c>
      <c r="O3086">
        <f t="shared" si="489"/>
        <v>1.3200001891951048</v>
      </c>
    </row>
    <row r="3087" spans="1:15">
      <c r="A3087">
        <f t="shared" si="484"/>
        <v>3086</v>
      </c>
      <c r="B3087">
        <f>train!G3087</f>
        <v>317.10000000000002</v>
      </c>
      <c r="C3087">
        <f>train!J3087</f>
        <v>224.8</v>
      </c>
      <c r="D3087">
        <f>train!M3087</f>
        <v>215.1</v>
      </c>
      <c r="E3087">
        <f>train!P3087</f>
        <v>13.6</v>
      </c>
      <c r="F3087" s="4">
        <f t="shared" si="480"/>
        <v>0.90213371266002851</v>
      </c>
      <c r="G3087" s="4">
        <f t="shared" si="481"/>
        <v>0.62566100751461173</v>
      </c>
      <c r="H3087" s="4">
        <f t="shared" si="482"/>
        <v>0.62566100751461173</v>
      </c>
      <c r="I3087" s="4">
        <f t="shared" si="483"/>
        <v>0.67999999999999994</v>
      </c>
      <c r="J3087">
        <f t="shared" si="485"/>
        <v>1</v>
      </c>
      <c r="K3087" t="str">
        <f>train!T3087</f>
        <v>yes</v>
      </c>
      <c r="L3087">
        <f t="shared" si="486"/>
        <v>1.128143884114172</v>
      </c>
      <c r="M3087">
        <f t="shared" si="487"/>
        <v>1.4349733893582015</v>
      </c>
      <c r="N3087">
        <f t="shared" si="488"/>
        <v>1.4349733893582015</v>
      </c>
      <c r="O3087">
        <f t="shared" si="489"/>
        <v>1.4349733893582015</v>
      </c>
    </row>
    <row r="3088" spans="1:15">
      <c r="A3088">
        <f t="shared" si="484"/>
        <v>3087</v>
      </c>
      <c r="B3088">
        <f>train!G3088</f>
        <v>102.2</v>
      </c>
      <c r="C3088">
        <f>train!J3088</f>
        <v>229.7</v>
      </c>
      <c r="D3088">
        <f>train!M3088</f>
        <v>176.3</v>
      </c>
      <c r="E3088">
        <f>train!P3088</f>
        <v>9</v>
      </c>
      <c r="F3088" s="4">
        <f t="shared" si="480"/>
        <v>0.29075391180654342</v>
      </c>
      <c r="G3088" s="4">
        <f t="shared" si="481"/>
        <v>0.63929863623712768</v>
      </c>
      <c r="H3088" s="4">
        <f t="shared" si="482"/>
        <v>0.63929863623712768</v>
      </c>
      <c r="I3088" s="4">
        <f t="shared" si="483"/>
        <v>0.45</v>
      </c>
      <c r="J3088">
        <f t="shared" si="485"/>
        <v>2</v>
      </c>
      <c r="K3088" t="str">
        <f>train!T3088</f>
        <v>no</v>
      </c>
      <c r="L3088">
        <f t="shared" si="486"/>
        <v>1.128143884114172</v>
      </c>
      <c r="M3088">
        <f t="shared" si="487"/>
        <v>1.0509249877227727</v>
      </c>
      <c r="N3088">
        <f t="shared" si="488"/>
        <v>1.0509249877227727</v>
      </c>
      <c r="O3088">
        <f t="shared" si="489"/>
        <v>1.0509249877227727</v>
      </c>
    </row>
    <row r="3089" spans="1:15">
      <c r="A3089">
        <f t="shared" si="484"/>
        <v>3088</v>
      </c>
      <c r="B3089">
        <f>train!G3089</f>
        <v>182.9</v>
      </c>
      <c r="C3089">
        <f>train!J3089</f>
        <v>172.1</v>
      </c>
      <c r="D3089">
        <f>train!M3089</f>
        <v>233.1</v>
      </c>
      <c r="E3089">
        <f>train!P3089</f>
        <v>12.1</v>
      </c>
      <c r="F3089" s="4">
        <f t="shared" si="480"/>
        <v>0.52034139402560453</v>
      </c>
      <c r="G3089" s="4">
        <f t="shared" si="481"/>
        <v>0.4789869190091845</v>
      </c>
      <c r="H3089" s="4">
        <f t="shared" si="482"/>
        <v>0.4789869190091845</v>
      </c>
      <c r="I3089" s="4">
        <f t="shared" si="483"/>
        <v>0.60499999999999998</v>
      </c>
      <c r="J3089">
        <f t="shared" si="485"/>
        <v>2</v>
      </c>
      <c r="K3089" t="str">
        <f>train!T3089</f>
        <v>no</v>
      </c>
      <c r="L3089">
        <f t="shared" si="486"/>
        <v>1.128143884114172</v>
      </c>
      <c r="M3089">
        <f t="shared" si="487"/>
        <v>1.0467268523833386</v>
      </c>
      <c r="N3089">
        <f t="shared" si="488"/>
        <v>1.0467268523833386</v>
      </c>
      <c r="O3089">
        <f t="shared" si="489"/>
        <v>1.0467268523833386</v>
      </c>
    </row>
    <row r="3090" spans="1:15">
      <c r="A3090">
        <f t="shared" si="484"/>
        <v>3089</v>
      </c>
      <c r="B3090">
        <f>train!G3090</f>
        <v>184.8</v>
      </c>
      <c r="C3090">
        <f>train!J3090</f>
        <v>198.6</v>
      </c>
      <c r="D3090">
        <f>train!M3090</f>
        <v>103</v>
      </c>
      <c r="E3090">
        <f>train!P3090</f>
        <v>8.3000000000000007</v>
      </c>
      <c r="F3090" s="4">
        <f t="shared" si="480"/>
        <v>0.52574679943100999</v>
      </c>
      <c r="G3090" s="4">
        <f t="shared" si="481"/>
        <v>0.5527414416921792</v>
      </c>
      <c r="H3090" s="4">
        <f t="shared" si="482"/>
        <v>0.5527414416921792</v>
      </c>
      <c r="I3090" s="4">
        <f t="shared" si="483"/>
        <v>0.41500000000000004</v>
      </c>
      <c r="J3090">
        <f t="shared" si="485"/>
        <v>2</v>
      </c>
      <c r="K3090" t="str">
        <f>train!T3090</f>
        <v>no</v>
      </c>
      <c r="L3090">
        <f t="shared" si="486"/>
        <v>1.128143884114172</v>
      </c>
      <c r="M3090">
        <f t="shared" si="487"/>
        <v>1.0294080336969633</v>
      </c>
      <c r="N3090">
        <f t="shared" si="488"/>
        <v>1.0294080336969633</v>
      </c>
      <c r="O3090">
        <f t="shared" si="489"/>
        <v>1.0294080336969633</v>
      </c>
    </row>
    <row r="3091" spans="1:15">
      <c r="A3091">
        <f t="shared" si="484"/>
        <v>3090</v>
      </c>
      <c r="B3091">
        <f>train!G3091</f>
        <v>251.5</v>
      </c>
      <c r="C3091">
        <f>train!J3091</f>
        <v>179.1</v>
      </c>
      <c r="D3091">
        <f>train!M3091</f>
        <v>163.19999999999999</v>
      </c>
      <c r="E3091">
        <f>train!P3091</f>
        <v>6.6</v>
      </c>
      <c r="F3091" s="4">
        <f t="shared" si="480"/>
        <v>0.71550497866287344</v>
      </c>
      <c r="G3091" s="4">
        <f t="shared" si="481"/>
        <v>0.49846924575563595</v>
      </c>
      <c r="H3091" s="4">
        <f t="shared" si="482"/>
        <v>0.49846924575563595</v>
      </c>
      <c r="I3091" s="4">
        <f t="shared" si="483"/>
        <v>0.32999999999999996</v>
      </c>
      <c r="J3091">
        <f t="shared" si="485"/>
        <v>2</v>
      </c>
      <c r="K3091" t="str">
        <f>train!T3091</f>
        <v>no</v>
      </c>
      <c r="L3091">
        <f t="shared" si="486"/>
        <v>1.128143884114172</v>
      </c>
      <c r="M3091">
        <f t="shared" si="487"/>
        <v>1.0572561432404846</v>
      </c>
      <c r="N3091">
        <f t="shared" si="488"/>
        <v>1.0572561432404846</v>
      </c>
      <c r="O3091">
        <f t="shared" si="489"/>
        <v>1.0572561432404846</v>
      </c>
    </row>
    <row r="3092" spans="1:15">
      <c r="A3092">
        <f t="shared" si="484"/>
        <v>3091</v>
      </c>
      <c r="B3092">
        <f>train!G3092</f>
        <v>131.6</v>
      </c>
      <c r="C3092">
        <f>train!J3092</f>
        <v>290.39999999999998</v>
      </c>
      <c r="D3092">
        <f>train!M3092</f>
        <v>190.5</v>
      </c>
      <c r="E3092">
        <f>train!P3092</f>
        <v>0</v>
      </c>
      <c r="F3092" s="4">
        <f t="shared" si="480"/>
        <v>0.37439544807965858</v>
      </c>
      <c r="G3092" s="4">
        <f t="shared" si="481"/>
        <v>0.80823824102421371</v>
      </c>
      <c r="H3092" s="4">
        <f t="shared" si="482"/>
        <v>0.80823824102421371</v>
      </c>
      <c r="I3092" s="4">
        <f t="shared" si="483"/>
        <v>0</v>
      </c>
      <c r="J3092">
        <f t="shared" si="485"/>
        <v>1</v>
      </c>
      <c r="K3092" t="str">
        <f>train!T3092</f>
        <v>no</v>
      </c>
      <c r="L3092">
        <f t="shared" si="486"/>
        <v>1.128143884114172</v>
      </c>
      <c r="M3092">
        <f t="shared" si="487"/>
        <v>1.2027759808254397</v>
      </c>
      <c r="N3092">
        <f t="shared" si="488"/>
        <v>1.2027759808254397</v>
      </c>
      <c r="O3092">
        <f t="shared" si="489"/>
        <v>1.2027759808254397</v>
      </c>
    </row>
    <row r="3093" spans="1:15">
      <c r="A3093">
        <f t="shared" si="484"/>
        <v>3092</v>
      </c>
      <c r="B3093">
        <f>train!G3093</f>
        <v>92.3</v>
      </c>
      <c r="C3093">
        <f>train!J3093</f>
        <v>250.1</v>
      </c>
      <c r="D3093">
        <f>train!M3093</f>
        <v>211.9</v>
      </c>
      <c r="E3093">
        <f>train!P3093</f>
        <v>10.8</v>
      </c>
      <c r="F3093" s="4">
        <f t="shared" si="480"/>
        <v>0.26258890469416785</v>
      </c>
      <c r="G3093" s="4">
        <f t="shared" si="481"/>
        <v>0.69607570275535757</v>
      </c>
      <c r="H3093" s="4">
        <f t="shared" si="482"/>
        <v>0.69607570275535757</v>
      </c>
      <c r="I3093" s="4">
        <f t="shared" si="483"/>
        <v>0.54</v>
      </c>
      <c r="J3093">
        <f t="shared" si="485"/>
        <v>1</v>
      </c>
      <c r="K3093" t="str">
        <f>train!T3093</f>
        <v>no</v>
      </c>
      <c r="L3093">
        <f t="shared" si="486"/>
        <v>1.128143884114172</v>
      </c>
      <c r="M3093">
        <f t="shared" si="487"/>
        <v>1.1530809602110395</v>
      </c>
      <c r="N3093">
        <f t="shared" si="488"/>
        <v>1.1530809602110395</v>
      </c>
      <c r="O3093">
        <f t="shared" si="489"/>
        <v>1.1530809602110395</v>
      </c>
    </row>
    <row r="3094" spans="1:15">
      <c r="A3094">
        <f t="shared" si="484"/>
        <v>3093</v>
      </c>
      <c r="B3094">
        <f>train!G3094</f>
        <v>196.7</v>
      </c>
      <c r="C3094">
        <f>train!J3094</f>
        <v>124.3</v>
      </c>
      <c r="D3094">
        <f>train!M3094</f>
        <v>198.3</v>
      </c>
      <c r="E3094">
        <f>train!P3094</f>
        <v>11</v>
      </c>
      <c r="F3094" s="4">
        <f t="shared" si="480"/>
        <v>0.55960170697012801</v>
      </c>
      <c r="G3094" s="4">
        <f t="shared" si="481"/>
        <v>0.34595045922627327</v>
      </c>
      <c r="H3094" s="4">
        <f t="shared" si="482"/>
        <v>0.34595045922627327</v>
      </c>
      <c r="I3094" s="4">
        <f t="shared" si="483"/>
        <v>0.55000000000000004</v>
      </c>
      <c r="J3094">
        <f t="shared" si="485"/>
        <v>2</v>
      </c>
      <c r="K3094" t="str">
        <f>train!T3094</f>
        <v>yes</v>
      </c>
      <c r="L3094">
        <f t="shared" si="486"/>
        <v>1.128143884114172</v>
      </c>
      <c r="M3094">
        <f t="shared" si="487"/>
        <v>0.92467156921883342</v>
      </c>
      <c r="N3094">
        <f t="shared" si="488"/>
        <v>0.92467156921883342</v>
      </c>
      <c r="O3094">
        <f t="shared" si="489"/>
        <v>0.92467156921883342</v>
      </c>
    </row>
    <row r="3095" spans="1:15">
      <c r="A3095">
        <f t="shared" si="484"/>
        <v>3094</v>
      </c>
      <c r="B3095">
        <f>train!G3095</f>
        <v>131.4</v>
      </c>
      <c r="C3095">
        <f>train!J3095</f>
        <v>189.9</v>
      </c>
      <c r="D3095">
        <f>train!M3095</f>
        <v>147.4</v>
      </c>
      <c r="E3095">
        <f>train!P3095</f>
        <v>11.2</v>
      </c>
      <c r="F3095" s="4">
        <f t="shared" si="480"/>
        <v>0.37382645803698439</v>
      </c>
      <c r="G3095" s="4">
        <f t="shared" si="481"/>
        <v>0.5285276927358753</v>
      </c>
      <c r="H3095" s="4">
        <f t="shared" si="482"/>
        <v>0.5285276927358753</v>
      </c>
      <c r="I3095" s="4">
        <f t="shared" si="483"/>
        <v>0.55999999999999994</v>
      </c>
      <c r="J3095">
        <f t="shared" si="485"/>
        <v>2</v>
      </c>
      <c r="K3095" t="str">
        <f>train!T3095</f>
        <v>no</v>
      </c>
      <c r="L3095">
        <f t="shared" si="486"/>
        <v>1.128143884114172</v>
      </c>
      <c r="M3095">
        <f t="shared" si="487"/>
        <v>1.0059966524327468</v>
      </c>
      <c r="N3095">
        <f t="shared" si="488"/>
        <v>1.0059966524327468</v>
      </c>
      <c r="O3095">
        <f t="shared" si="489"/>
        <v>1.0059966524327468</v>
      </c>
    </row>
    <row r="3096" spans="1:15">
      <c r="A3096">
        <f t="shared" si="484"/>
        <v>3095</v>
      </c>
      <c r="B3096">
        <f>train!G3096</f>
        <v>215.9</v>
      </c>
      <c r="C3096">
        <f>train!J3096</f>
        <v>270.3</v>
      </c>
      <c r="D3096">
        <f>train!M3096</f>
        <v>301.8</v>
      </c>
      <c r="E3096">
        <f>train!P3096</f>
        <v>6.1</v>
      </c>
      <c r="F3096" s="4">
        <f t="shared" si="480"/>
        <v>0.61422475106685637</v>
      </c>
      <c r="G3096" s="4">
        <f t="shared" si="481"/>
        <v>0.75229613136654605</v>
      </c>
      <c r="H3096" s="4">
        <f t="shared" si="482"/>
        <v>0.75229613136654605</v>
      </c>
      <c r="I3096" s="4">
        <f t="shared" si="483"/>
        <v>0.30499999999999999</v>
      </c>
      <c r="J3096">
        <f t="shared" si="485"/>
        <v>1</v>
      </c>
      <c r="K3096" t="str">
        <f>train!T3096</f>
        <v>yes</v>
      </c>
      <c r="L3096">
        <f t="shared" si="486"/>
        <v>1.128143884114172</v>
      </c>
      <c r="M3096">
        <f t="shared" si="487"/>
        <v>1.2657788050687548</v>
      </c>
      <c r="N3096">
        <f t="shared" si="488"/>
        <v>1.2657788050687548</v>
      </c>
      <c r="O3096">
        <f t="shared" si="489"/>
        <v>1.2657788050687548</v>
      </c>
    </row>
    <row r="3097" spans="1:15">
      <c r="A3097">
        <f t="shared" si="484"/>
        <v>3096</v>
      </c>
      <c r="B3097">
        <f>train!G3097</f>
        <v>158.19999999999999</v>
      </c>
      <c r="C3097">
        <f>train!J3097</f>
        <v>178.5</v>
      </c>
      <c r="D3097">
        <f>train!M3097</f>
        <v>154.30000000000001</v>
      </c>
      <c r="E3097">
        <f>train!P3097</f>
        <v>8.5</v>
      </c>
      <c r="F3097" s="4">
        <f t="shared" si="480"/>
        <v>0.45007112375533426</v>
      </c>
      <c r="G3097" s="4">
        <f t="shared" si="481"/>
        <v>0.49679933203451154</v>
      </c>
      <c r="H3097" s="4">
        <f t="shared" si="482"/>
        <v>0.49679933203451154</v>
      </c>
      <c r="I3097" s="4">
        <f t="shared" si="483"/>
        <v>0.42499999999999999</v>
      </c>
      <c r="J3097">
        <f t="shared" si="485"/>
        <v>2</v>
      </c>
      <c r="K3097" t="str">
        <f>train!T3097</f>
        <v>no</v>
      </c>
      <c r="L3097">
        <f t="shared" si="486"/>
        <v>1.128143884114172</v>
      </c>
      <c r="M3097">
        <f t="shared" si="487"/>
        <v>0.93638035490833693</v>
      </c>
      <c r="N3097">
        <f t="shared" si="488"/>
        <v>0.93638035490833693</v>
      </c>
      <c r="O3097">
        <f t="shared" si="489"/>
        <v>0.93638035490833693</v>
      </c>
    </row>
    <row r="3098" spans="1:15">
      <c r="A3098">
        <f t="shared" si="484"/>
        <v>3097</v>
      </c>
      <c r="B3098">
        <f>train!G3098</f>
        <v>206.4</v>
      </c>
      <c r="C3098">
        <f>train!J3098</f>
        <v>229.7</v>
      </c>
      <c r="D3098">
        <f>train!M3098</f>
        <v>156.69999999999999</v>
      </c>
      <c r="E3098">
        <f>train!P3098</f>
        <v>11.8</v>
      </c>
      <c r="F3098" s="4">
        <f t="shared" si="480"/>
        <v>0.58719772403982928</v>
      </c>
      <c r="G3098" s="4">
        <f t="shared" si="481"/>
        <v>0.63929863623712768</v>
      </c>
      <c r="H3098" s="4">
        <f t="shared" si="482"/>
        <v>0.63929863623712768</v>
      </c>
      <c r="I3098" s="4">
        <f t="shared" si="483"/>
        <v>0.59000000000000008</v>
      </c>
      <c r="J3098">
        <f t="shared" si="485"/>
        <v>1</v>
      </c>
      <c r="K3098" t="str">
        <f>train!T3098</f>
        <v>no</v>
      </c>
      <c r="L3098">
        <f t="shared" si="486"/>
        <v>1.128143884114172</v>
      </c>
      <c r="M3098">
        <f t="shared" si="487"/>
        <v>1.2289453444750333</v>
      </c>
      <c r="N3098">
        <f t="shared" si="488"/>
        <v>1.2289453444750333</v>
      </c>
      <c r="O3098">
        <f t="shared" si="489"/>
        <v>1.2289453444750333</v>
      </c>
    </row>
    <row r="3099" spans="1:15">
      <c r="A3099">
        <f t="shared" si="484"/>
        <v>3098</v>
      </c>
      <c r="B3099">
        <f>train!G3099</f>
        <v>138.19999999999999</v>
      </c>
      <c r="C3099">
        <f>train!J3099</f>
        <v>176.4</v>
      </c>
      <c r="D3099">
        <f>train!M3099</f>
        <v>182.9</v>
      </c>
      <c r="E3099">
        <f>train!P3099</f>
        <v>11.1</v>
      </c>
      <c r="F3099" s="4">
        <f t="shared" si="480"/>
        <v>0.39317211948790892</v>
      </c>
      <c r="G3099" s="4">
        <f t="shared" si="481"/>
        <v>0.4909546340105761</v>
      </c>
      <c r="H3099" s="4">
        <f t="shared" si="482"/>
        <v>0.4909546340105761</v>
      </c>
      <c r="I3099" s="4">
        <f t="shared" si="483"/>
        <v>0.55499999999999994</v>
      </c>
      <c r="J3099">
        <f t="shared" si="485"/>
        <v>2</v>
      </c>
      <c r="K3099" t="str">
        <f>train!T3099</f>
        <v>no</v>
      </c>
      <c r="L3099">
        <f t="shared" si="486"/>
        <v>1.128143884114172</v>
      </c>
      <c r="M3099">
        <f t="shared" si="487"/>
        <v>0.97194764306290282</v>
      </c>
      <c r="N3099">
        <f t="shared" si="488"/>
        <v>0.97194764306290282</v>
      </c>
      <c r="O3099">
        <f t="shared" si="489"/>
        <v>0.97194764306290282</v>
      </c>
    </row>
    <row r="3100" spans="1:15">
      <c r="A3100">
        <f t="shared" si="484"/>
        <v>3099</v>
      </c>
      <c r="B3100">
        <f>train!G3100</f>
        <v>192.3</v>
      </c>
      <c r="C3100">
        <f>train!J3100</f>
        <v>147.30000000000001</v>
      </c>
      <c r="D3100">
        <f>train!M3100</f>
        <v>215</v>
      </c>
      <c r="E3100">
        <f>train!P3100</f>
        <v>7.8</v>
      </c>
      <c r="F3100" s="4">
        <f t="shared" si="480"/>
        <v>0.54708392603129452</v>
      </c>
      <c r="G3100" s="4">
        <f t="shared" si="481"/>
        <v>0.4099638185360423</v>
      </c>
      <c r="H3100" s="4">
        <f t="shared" si="482"/>
        <v>0.4099638185360423</v>
      </c>
      <c r="I3100" s="4">
        <f t="shared" si="483"/>
        <v>0.39</v>
      </c>
      <c r="J3100">
        <f t="shared" si="485"/>
        <v>2</v>
      </c>
      <c r="K3100" t="str">
        <f>train!T3100</f>
        <v>no</v>
      </c>
      <c r="L3100">
        <f t="shared" si="486"/>
        <v>1.128143884114172</v>
      </c>
      <c r="M3100">
        <f t="shared" si="487"/>
        <v>0.88743534251184797</v>
      </c>
      <c r="N3100">
        <f t="shared" si="488"/>
        <v>0.88743534251184797</v>
      </c>
      <c r="O3100">
        <f t="shared" si="489"/>
        <v>0.88743534251184797</v>
      </c>
    </row>
    <row r="3101" spans="1:15">
      <c r="A3101">
        <f t="shared" si="484"/>
        <v>3100</v>
      </c>
      <c r="B3101">
        <f>train!G3101</f>
        <v>262.10000000000002</v>
      </c>
      <c r="C3101">
        <f>train!J3101</f>
        <v>171.6</v>
      </c>
      <c r="D3101">
        <f>train!M3101</f>
        <v>208.7</v>
      </c>
      <c r="E3101">
        <f>train!P3101</f>
        <v>5.3</v>
      </c>
      <c r="F3101" s="4">
        <f t="shared" si="480"/>
        <v>0.74566145092460889</v>
      </c>
      <c r="G3101" s="4">
        <f t="shared" si="481"/>
        <v>0.4775953242415808</v>
      </c>
      <c r="H3101" s="4">
        <f t="shared" si="482"/>
        <v>0.4775953242415808</v>
      </c>
      <c r="I3101" s="4">
        <f t="shared" si="483"/>
        <v>0.26500000000000001</v>
      </c>
      <c r="J3101">
        <f t="shared" si="485"/>
        <v>2</v>
      </c>
      <c r="K3101" t="str">
        <f>train!T3101</f>
        <v>no</v>
      </c>
      <c r="L3101">
        <f t="shared" si="486"/>
        <v>1.128143884114172</v>
      </c>
      <c r="M3101">
        <f t="shared" si="487"/>
        <v>1.0403992439779233</v>
      </c>
      <c r="N3101">
        <f t="shared" si="488"/>
        <v>1.0403992439779233</v>
      </c>
      <c r="O3101">
        <f t="shared" si="489"/>
        <v>1.0403992439779233</v>
      </c>
    </row>
    <row r="3102" spans="1:15">
      <c r="A3102">
        <f t="shared" si="484"/>
        <v>3101</v>
      </c>
      <c r="B3102">
        <f>train!G3102</f>
        <v>41.2</v>
      </c>
      <c r="C3102">
        <f>train!J3102</f>
        <v>210.6</v>
      </c>
      <c r="D3102">
        <f>train!M3102</f>
        <v>220.1</v>
      </c>
      <c r="E3102">
        <f>train!P3102</f>
        <v>12.4</v>
      </c>
      <c r="F3102" s="4">
        <f t="shared" si="480"/>
        <v>0.11721194879089616</v>
      </c>
      <c r="G3102" s="4">
        <f t="shared" si="481"/>
        <v>0.58613971611466742</v>
      </c>
      <c r="H3102" s="4">
        <f t="shared" si="482"/>
        <v>0.58613971611466742</v>
      </c>
      <c r="I3102" s="4">
        <f t="shared" si="483"/>
        <v>0.62</v>
      </c>
      <c r="J3102">
        <f t="shared" si="485"/>
        <v>2</v>
      </c>
      <c r="K3102" t="str">
        <f>train!T3102</f>
        <v>no</v>
      </c>
      <c r="L3102">
        <f t="shared" si="486"/>
        <v>1.128143884114172</v>
      </c>
      <c r="M3102">
        <f t="shared" si="487"/>
        <v>1.0417572531800898</v>
      </c>
      <c r="N3102">
        <f t="shared" si="488"/>
        <v>1.0417572531800898</v>
      </c>
      <c r="O3102">
        <f t="shared" si="489"/>
        <v>1.0417572531800898</v>
      </c>
    </row>
    <row r="3103" spans="1:15">
      <c r="A3103">
        <f t="shared" si="484"/>
        <v>3102</v>
      </c>
      <c r="B3103">
        <f>train!G3103</f>
        <v>167</v>
      </c>
      <c r="C3103">
        <f>train!J3103</f>
        <v>125.1</v>
      </c>
      <c r="D3103">
        <f>train!M3103</f>
        <v>262.5</v>
      </c>
      <c r="E3103">
        <f>train!P3103</f>
        <v>8.9</v>
      </c>
      <c r="F3103" s="4">
        <f t="shared" si="480"/>
        <v>0.4751066856330014</v>
      </c>
      <c r="G3103" s="4">
        <f t="shared" si="481"/>
        <v>0.34817701085443914</v>
      </c>
      <c r="H3103" s="4">
        <f t="shared" si="482"/>
        <v>0.34817701085443914</v>
      </c>
      <c r="I3103" s="4">
        <f t="shared" si="483"/>
        <v>0.44500000000000001</v>
      </c>
      <c r="J3103">
        <f t="shared" si="485"/>
        <v>2</v>
      </c>
      <c r="K3103" t="str">
        <f>train!T3103</f>
        <v>no</v>
      </c>
      <c r="L3103">
        <f t="shared" si="486"/>
        <v>1.128143884114172</v>
      </c>
      <c r="M3103">
        <f t="shared" si="487"/>
        <v>0.81621432510599812</v>
      </c>
      <c r="N3103">
        <f t="shared" si="488"/>
        <v>0.81621432510599812</v>
      </c>
      <c r="O3103">
        <f t="shared" si="489"/>
        <v>0.81621432510599812</v>
      </c>
    </row>
    <row r="3104" spans="1:15">
      <c r="A3104">
        <f t="shared" si="484"/>
        <v>3103</v>
      </c>
      <c r="B3104">
        <f>train!G3104</f>
        <v>210.2</v>
      </c>
      <c r="C3104">
        <f>train!J3104</f>
        <v>191.2</v>
      </c>
      <c r="D3104">
        <f>train!M3104</f>
        <v>150.80000000000001</v>
      </c>
      <c r="E3104">
        <f>train!P3104</f>
        <v>9.4</v>
      </c>
      <c r="F3104" s="4">
        <f t="shared" si="480"/>
        <v>0.59800853485064009</v>
      </c>
      <c r="G3104" s="4">
        <f t="shared" si="481"/>
        <v>0.53214583913164482</v>
      </c>
      <c r="H3104" s="4">
        <f t="shared" si="482"/>
        <v>0.53214583913164482</v>
      </c>
      <c r="I3104" s="4">
        <f t="shared" si="483"/>
        <v>0.47000000000000003</v>
      </c>
      <c r="J3104">
        <f t="shared" si="485"/>
        <v>2</v>
      </c>
      <c r="K3104" t="str">
        <f>train!T3104</f>
        <v>no</v>
      </c>
      <c r="L3104">
        <f t="shared" si="486"/>
        <v>1.128143884114172</v>
      </c>
      <c r="M3104">
        <f t="shared" si="487"/>
        <v>1.069987194299284</v>
      </c>
      <c r="N3104">
        <f t="shared" si="488"/>
        <v>1.069987194299284</v>
      </c>
      <c r="O3104">
        <f t="shared" si="489"/>
        <v>1.069987194299284</v>
      </c>
    </row>
    <row r="3105" spans="1:15">
      <c r="A3105">
        <f t="shared" si="484"/>
        <v>3104</v>
      </c>
      <c r="B3105">
        <f>train!G3105</f>
        <v>204.9</v>
      </c>
      <c r="C3105">
        <f>train!J3105</f>
        <v>210.2</v>
      </c>
      <c r="D3105">
        <f>train!M3105</f>
        <v>168.8</v>
      </c>
      <c r="E3105">
        <f>train!P3105</f>
        <v>11.2</v>
      </c>
      <c r="F3105" s="4">
        <f t="shared" si="480"/>
        <v>0.58293029871977242</v>
      </c>
      <c r="G3105" s="4">
        <f t="shared" si="481"/>
        <v>0.58502644030058437</v>
      </c>
      <c r="H3105" s="4">
        <f t="shared" si="482"/>
        <v>0.58502644030058437</v>
      </c>
      <c r="I3105" s="4">
        <f t="shared" si="483"/>
        <v>0.55999999999999994</v>
      </c>
      <c r="J3105">
        <f t="shared" si="485"/>
        <v>1</v>
      </c>
      <c r="K3105" t="str">
        <f>train!T3105</f>
        <v>no</v>
      </c>
      <c r="L3105">
        <f t="shared" si="486"/>
        <v>1.128143884114172</v>
      </c>
      <c r="M3105">
        <f t="shared" si="487"/>
        <v>1.1566847473996833</v>
      </c>
      <c r="N3105">
        <f t="shared" si="488"/>
        <v>1.1566847473996833</v>
      </c>
      <c r="O3105">
        <f t="shared" si="489"/>
        <v>1.1566847473996833</v>
      </c>
    </row>
    <row r="3106" spans="1:15">
      <c r="A3106">
        <f t="shared" si="484"/>
        <v>3105</v>
      </c>
      <c r="B3106">
        <f>train!G3106</f>
        <v>184.1</v>
      </c>
      <c r="C3106">
        <f>train!J3106</f>
        <v>126.7</v>
      </c>
      <c r="D3106">
        <f>train!M3106</f>
        <v>241.5</v>
      </c>
      <c r="E3106">
        <f>train!P3106</f>
        <v>4.7</v>
      </c>
      <c r="F3106" s="4">
        <f t="shared" si="480"/>
        <v>0.52375533428165011</v>
      </c>
      <c r="G3106" s="4">
        <f t="shared" si="481"/>
        <v>0.35263011411077094</v>
      </c>
      <c r="H3106" s="4">
        <f t="shared" si="482"/>
        <v>0.35263011411077094</v>
      </c>
      <c r="I3106" s="4">
        <f t="shared" si="483"/>
        <v>0.23500000000000001</v>
      </c>
      <c r="J3106">
        <f t="shared" si="485"/>
        <v>2</v>
      </c>
      <c r="K3106" t="str">
        <f>train!T3106</f>
        <v>no</v>
      </c>
      <c r="L3106">
        <f t="shared" si="486"/>
        <v>1.128143884114172</v>
      </c>
      <c r="M3106">
        <f t="shared" si="487"/>
        <v>0.76042136013136408</v>
      </c>
      <c r="N3106">
        <f t="shared" si="488"/>
        <v>0.76042136013136408</v>
      </c>
      <c r="O3106">
        <f t="shared" si="489"/>
        <v>0.76042136013136408</v>
      </c>
    </row>
    <row r="3107" spans="1:15">
      <c r="A3107">
        <f t="shared" si="484"/>
        <v>3106</v>
      </c>
      <c r="B3107">
        <f>train!G3107</f>
        <v>263.8</v>
      </c>
      <c r="C3107">
        <f>train!J3107</f>
        <v>162.80000000000001</v>
      </c>
      <c r="D3107">
        <f>train!M3107</f>
        <v>149.69999999999999</v>
      </c>
      <c r="E3107">
        <f>train!P3107</f>
        <v>8.6999999999999993</v>
      </c>
      <c r="F3107" s="4">
        <f t="shared" si="480"/>
        <v>0.75049786628734005</v>
      </c>
      <c r="G3107" s="4">
        <f t="shared" si="481"/>
        <v>0.45310325633175619</v>
      </c>
      <c r="H3107" s="4">
        <f t="shared" si="482"/>
        <v>0.45310325633175619</v>
      </c>
      <c r="I3107" s="4">
        <f t="shared" si="483"/>
        <v>0.43499999999999994</v>
      </c>
      <c r="J3107">
        <f t="shared" si="485"/>
        <v>2</v>
      </c>
      <c r="K3107" t="str">
        <f>train!T3107</f>
        <v>no</v>
      </c>
      <c r="L3107">
        <f t="shared" si="486"/>
        <v>1.128143884114172</v>
      </c>
      <c r="M3107">
        <f t="shared" si="487"/>
        <v>1.0784605551890771</v>
      </c>
      <c r="N3107">
        <f t="shared" si="488"/>
        <v>1.0784605551890771</v>
      </c>
      <c r="O3107">
        <f t="shared" si="489"/>
        <v>1.0784605551890771</v>
      </c>
    </row>
    <row r="3108" spans="1:15">
      <c r="A3108">
        <f t="shared" si="484"/>
        <v>3107</v>
      </c>
      <c r="B3108">
        <f>train!G3108</f>
        <v>142.30000000000001</v>
      </c>
      <c r="C3108">
        <f>train!J3108</f>
        <v>231.5</v>
      </c>
      <c r="D3108">
        <f>train!M3108</f>
        <v>205.6</v>
      </c>
      <c r="E3108">
        <f>train!P3108</f>
        <v>5.5</v>
      </c>
      <c r="F3108" s="4">
        <f t="shared" si="480"/>
        <v>0.40483641536273118</v>
      </c>
      <c r="G3108" s="4">
        <f t="shared" si="481"/>
        <v>0.64430837740050095</v>
      </c>
      <c r="H3108" s="4">
        <f t="shared" si="482"/>
        <v>0.64430837740050095</v>
      </c>
      <c r="I3108" s="4">
        <f t="shared" si="483"/>
        <v>0.27500000000000002</v>
      </c>
      <c r="J3108">
        <f t="shared" si="485"/>
        <v>2</v>
      </c>
      <c r="K3108" t="str">
        <f>train!T3108</f>
        <v>no</v>
      </c>
      <c r="L3108">
        <f t="shared" si="486"/>
        <v>1.128143884114172</v>
      </c>
      <c r="M3108">
        <f t="shared" si="487"/>
        <v>1.0343036757068393</v>
      </c>
      <c r="N3108">
        <f t="shared" si="488"/>
        <v>1.0343036757068393</v>
      </c>
      <c r="O3108">
        <f t="shared" si="489"/>
        <v>1.0343036757068393</v>
      </c>
    </row>
    <row r="3109" spans="1:15">
      <c r="A3109">
        <f t="shared" si="484"/>
        <v>3108</v>
      </c>
      <c r="B3109">
        <f>train!G3109</f>
        <v>167.1</v>
      </c>
      <c r="C3109">
        <f>train!J3109</f>
        <v>188.4</v>
      </c>
      <c r="D3109">
        <f>train!M3109</f>
        <v>111.4</v>
      </c>
      <c r="E3109">
        <f>train!P3109</f>
        <v>9.1</v>
      </c>
      <c r="F3109" s="4">
        <f t="shared" si="480"/>
        <v>0.47539118065433855</v>
      </c>
      <c r="G3109" s="4">
        <f t="shared" si="481"/>
        <v>0.52435290843306426</v>
      </c>
      <c r="H3109" s="4">
        <f t="shared" si="482"/>
        <v>0.52435290843306426</v>
      </c>
      <c r="I3109" s="4">
        <f t="shared" si="483"/>
        <v>0.45499999999999996</v>
      </c>
      <c r="J3109">
        <f t="shared" si="485"/>
        <v>2</v>
      </c>
      <c r="K3109" t="str">
        <f>train!T3109</f>
        <v>no</v>
      </c>
      <c r="L3109">
        <f t="shared" si="486"/>
        <v>1.128143884114172</v>
      </c>
      <c r="M3109">
        <f t="shared" si="487"/>
        <v>0.99142005215163609</v>
      </c>
      <c r="N3109">
        <f t="shared" si="488"/>
        <v>0.99142005215163609</v>
      </c>
      <c r="O3109">
        <f t="shared" si="489"/>
        <v>0.99142005215163609</v>
      </c>
    </row>
    <row r="3110" spans="1:15">
      <c r="A3110">
        <f t="shared" si="484"/>
        <v>3109</v>
      </c>
      <c r="B3110">
        <f>train!G3110</f>
        <v>148.30000000000001</v>
      </c>
      <c r="C3110">
        <f>train!J3110</f>
        <v>184.2</v>
      </c>
      <c r="D3110">
        <f>train!M3110</f>
        <v>179.1</v>
      </c>
      <c r="E3110">
        <f>train!P3110</f>
        <v>10.9</v>
      </c>
      <c r="F3110" s="4">
        <f t="shared" si="480"/>
        <v>0.4219061166429588</v>
      </c>
      <c r="G3110" s="4">
        <f t="shared" si="481"/>
        <v>0.51266351238519337</v>
      </c>
      <c r="H3110" s="4">
        <f t="shared" si="482"/>
        <v>0.51266351238519337</v>
      </c>
      <c r="I3110" s="4">
        <f t="shared" si="483"/>
        <v>0.54500000000000004</v>
      </c>
      <c r="J3110">
        <f t="shared" si="485"/>
        <v>2</v>
      </c>
      <c r="K3110" t="str">
        <f>train!T3110</f>
        <v>no</v>
      </c>
      <c r="L3110">
        <f t="shared" si="486"/>
        <v>1.128143884114172</v>
      </c>
      <c r="M3110">
        <f t="shared" si="487"/>
        <v>1.0003387052008879</v>
      </c>
      <c r="N3110">
        <f t="shared" si="488"/>
        <v>1.0003387052008879</v>
      </c>
      <c r="O3110">
        <f t="shared" si="489"/>
        <v>1.0003387052008879</v>
      </c>
    </row>
    <row r="3111" spans="1:15">
      <c r="A3111">
        <f t="shared" si="484"/>
        <v>3110</v>
      </c>
      <c r="B3111">
        <f>train!G3111</f>
        <v>297.8</v>
      </c>
      <c r="C3111">
        <f>train!J3111</f>
        <v>196</v>
      </c>
      <c r="D3111">
        <f>train!M3111</f>
        <v>213.7</v>
      </c>
      <c r="E3111">
        <f>train!P3111</f>
        <v>12</v>
      </c>
      <c r="F3111" s="4">
        <f t="shared" si="480"/>
        <v>0.84722617354196306</v>
      </c>
      <c r="G3111" s="4">
        <f t="shared" si="481"/>
        <v>0.54550514890064017</v>
      </c>
      <c r="H3111" s="4">
        <f t="shared" si="482"/>
        <v>0.54550514890064017</v>
      </c>
      <c r="I3111" s="4">
        <f t="shared" si="483"/>
        <v>0.6</v>
      </c>
      <c r="J3111">
        <f t="shared" si="485"/>
        <v>1</v>
      </c>
      <c r="K3111" t="str">
        <f>train!T3111</f>
        <v>yes</v>
      </c>
      <c r="L3111">
        <f t="shared" si="486"/>
        <v>1.128143884114172</v>
      </c>
      <c r="M3111">
        <f t="shared" si="487"/>
        <v>1.2934233352188973</v>
      </c>
      <c r="N3111">
        <f t="shared" si="488"/>
        <v>1.2934233352188973</v>
      </c>
      <c r="O3111">
        <f t="shared" si="489"/>
        <v>1.2934233352188973</v>
      </c>
    </row>
    <row r="3112" spans="1:15">
      <c r="A3112">
        <f t="shared" si="484"/>
        <v>3111</v>
      </c>
      <c r="B3112">
        <f>train!G3112</f>
        <v>144.5</v>
      </c>
      <c r="C3112">
        <f>train!J3112</f>
        <v>296.5</v>
      </c>
      <c r="D3112">
        <f>train!M3112</f>
        <v>194.3</v>
      </c>
      <c r="E3112">
        <f>train!P3112</f>
        <v>12.4</v>
      </c>
      <c r="F3112" s="4">
        <f t="shared" si="480"/>
        <v>0.41109530583214793</v>
      </c>
      <c r="G3112" s="4">
        <f t="shared" si="481"/>
        <v>0.82521569718897858</v>
      </c>
      <c r="H3112" s="4">
        <f t="shared" si="482"/>
        <v>0.82521569718897858</v>
      </c>
      <c r="I3112" s="4">
        <f t="shared" si="483"/>
        <v>0.62</v>
      </c>
      <c r="J3112">
        <f t="shared" si="485"/>
        <v>1</v>
      </c>
      <c r="K3112" t="str">
        <f>train!T3112</f>
        <v>no</v>
      </c>
      <c r="L3112">
        <f t="shared" si="486"/>
        <v>1.128143884114172</v>
      </c>
      <c r="M3112">
        <f t="shared" si="487"/>
        <v>1.3839657670084948</v>
      </c>
      <c r="N3112">
        <f t="shared" si="488"/>
        <v>1.3839657670084948</v>
      </c>
      <c r="O3112">
        <f t="shared" si="489"/>
        <v>1.3839657670084948</v>
      </c>
    </row>
    <row r="3113" spans="1:15">
      <c r="A3113">
        <f t="shared" si="484"/>
        <v>3112</v>
      </c>
      <c r="B3113">
        <f>train!G3113</f>
        <v>233.4</v>
      </c>
      <c r="C3113">
        <f>train!J3113</f>
        <v>296.39999999999998</v>
      </c>
      <c r="D3113">
        <f>train!M3113</f>
        <v>276.89999999999998</v>
      </c>
      <c r="E3113">
        <f>train!P3113</f>
        <v>10.3</v>
      </c>
      <c r="F3113" s="4">
        <f t="shared" si="480"/>
        <v>0.66401137980085345</v>
      </c>
      <c r="G3113" s="4">
        <f t="shared" si="481"/>
        <v>0.82493737823545776</v>
      </c>
      <c r="H3113" s="4">
        <f t="shared" si="482"/>
        <v>0.82493737823545776</v>
      </c>
      <c r="I3113" s="4">
        <f t="shared" si="483"/>
        <v>0.51500000000000001</v>
      </c>
      <c r="J3113">
        <f t="shared" si="485"/>
        <v>1</v>
      </c>
      <c r="K3113" t="str">
        <f>train!T3113</f>
        <v>yes</v>
      </c>
      <c r="L3113">
        <f t="shared" si="486"/>
        <v>1.128143884114172</v>
      </c>
      <c r="M3113">
        <f t="shared" si="487"/>
        <v>1.4377689204197643</v>
      </c>
      <c r="N3113">
        <f t="shared" si="488"/>
        <v>1.4377689204197643</v>
      </c>
      <c r="O3113">
        <f t="shared" si="489"/>
        <v>1.4377689204197643</v>
      </c>
    </row>
    <row r="3114" spans="1:15">
      <c r="A3114">
        <f t="shared" si="484"/>
        <v>3113</v>
      </c>
      <c r="B3114">
        <f>train!G3114</f>
        <v>130.5</v>
      </c>
      <c r="C3114">
        <f>train!J3114</f>
        <v>249.5</v>
      </c>
      <c r="D3114">
        <f>train!M3114</f>
        <v>219.9</v>
      </c>
      <c r="E3114">
        <f>train!P3114</f>
        <v>12.7</v>
      </c>
      <c r="F3114" s="4">
        <f t="shared" si="480"/>
        <v>0.3712660028449502</v>
      </c>
      <c r="G3114" s="4">
        <f t="shared" si="481"/>
        <v>0.69440578903423322</v>
      </c>
      <c r="H3114" s="4">
        <f t="shared" si="482"/>
        <v>0.69440578903423322</v>
      </c>
      <c r="I3114" s="4">
        <f t="shared" si="483"/>
        <v>0.63500000000000001</v>
      </c>
      <c r="J3114">
        <f t="shared" si="485"/>
        <v>1</v>
      </c>
      <c r="K3114" t="str">
        <f>train!T3114</f>
        <v>no</v>
      </c>
      <c r="L3114">
        <f t="shared" si="486"/>
        <v>1.128143884114172</v>
      </c>
      <c r="M3114">
        <f t="shared" si="487"/>
        <v>1.2269727969914324</v>
      </c>
      <c r="N3114">
        <f t="shared" si="488"/>
        <v>1.2269727969914324</v>
      </c>
      <c r="O3114">
        <f t="shared" si="489"/>
        <v>1.2269727969914324</v>
      </c>
    </row>
    <row r="3115" spans="1:15">
      <c r="A3115">
        <f t="shared" si="484"/>
        <v>3114</v>
      </c>
      <c r="B3115">
        <f>train!G3115</f>
        <v>133.30000000000001</v>
      </c>
      <c r="C3115">
        <f>train!J3115</f>
        <v>185</v>
      </c>
      <c r="D3115">
        <f>train!M3115</f>
        <v>289</v>
      </c>
      <c r="E3115">
        <f>train!P3115</f>
        <v>9.1</v>
      </c>
      <c r="F3115" s="4">
        <f t="shared" si="480"/>
        <v>0.37923186344238979</v>
      </c>
      <c r="G3115" s="4">
        <f t="shared" si="481"/>
        <v>0.51489006401335924</v>
      </c>
      <c r="H3115" s="4">
        <f t="shared" si="482"/>
        <v>0.51489006401335924</v>
      </c>
      <c r="I3115" s="4">
        <f t="shared" si="483"/>
        <v>0.45499999999999996</v>
      </c>
      <c r="J3115">
        <f t="shared" si="485"/>
        <v>2</v>
      </c>
      <c r="K3115" t="str">
        <f>train!T3115</f>
        <v>no</v>
      </c>
      <c r="L3115">
        <f t="shared" si="486"/>
        <v>1.128143884114172</v>
      </c>
      <c r="M3115">
        <f t="shared" si="487"/>
        <v>0.93865082021449786</v>
      </c>
      <c r="N3115">
        <f t="shared" si="488"/>
        <v>0.93865082021449786</v>
      </c>
      <c r="O3115">
        <f t="shared" si="489"/>
        <v>0.93865082021449786</v>
      </c>
    </row>
    <row r="3116" spans="1:15">
      <c r="A3116">
        <f t="shared" si="484"/>
        <v>3115</v>
      </c>
      <c r="B3116">
        <f>train!G3116</f>
        <v>183.7</v>
      </c>
      <c r="C3116">
        <f>train!J3116</f>
        <v>270.60000000000002</v>
      </c>
      <c r="D3116">
        <f>train!M3116</f>
        <v>132.9</v>
      </c>
      <c r="E3116">
        <f>train!P3116</f>
        <v>11.2</v>
      </c>
      <c r="F3116" s="4">
        <f t="shared" si="480"/>
        <v>0.52261735419630151</v>
      </c>
      <c r="G3116" s="4">
        <f t="shared" si="481"/>
        <v>0.75313108822710828</v>
      </c>
      <c r="H3116" s="4">
        <f t="shared" si="482"/>
        <v>0.75313108822710828</v>
      </c>
      <c r="I3116" s="4">
        <f t="shared" si="483"/>
        <v>0.55999999999999994</v>
      </c>
      <c r="J3116">
        <f t="shared" si="485"/>
        <v>1</v>
      </c>
      <c r="K3116" t="str">
        <f>train!T3116</f>
        <v>no</v>
      </c>
      <c r="L3116">
        <f t="shared" si="486"/>
        <v>1.128143884114172</v>
      </c>
      <c r="M3116">
        <f t="shared" si="487"/>
        <v>1.311922928763515</v>
      </c>
      <c r="N3116">
        <f t="shared" si="488"/>
        <v>1.311922928763515</v>
      </c>
      <c r="O3116">
        <f t="shared" si="489"/>
        <v>1.311922928763515</v>
      </c>
    </row>
    <row r="3117" spans="1:15">
      <c r="A3117">
        <f t="shared" si="484"/>
        <v>3116</v>
      </c>
      <c r="B3117">
        <f>train!G3117</f>
        <v>271</v>
      </c>
      <c r="C3117">
        <f>train!J3117</f>
        <v>209.9</v>
      </c>
      <c r="D3117">
        <f>train!M3117</f>
        <v>193.5</v>
      </c>
      <c r="E3117">
        <f>train!P3117</f>
        <v>13.7</v>
      </c>
      <c r="F3117" s="4">
        <f t="shared" si="480"/>
        <v>0.77098150782361308</v>
      </c>
      <c r="G3117" s="4">
        <f t="shared" si="481"/>
        <v>0.58419148344002225</v>
      </c>
      <c r="H3117" s="4">
        <f t="shared" si="482"/>
        <v>0.58419148344002225</v>
      </c>
      <c r="I3117" s="4">
        <f t="shared" si="483"/>
        <v>0.68499999999999994</v>
      </c>
      <c r="J3117">
        <f t="shared" si="485"/>
        <v>1</v>
      </c>
      <c r="K3117" t="str">
        <f>train!T3117</f>
        <v>yes</v>
      </c>
      <c r="L3117">
        <f t="shared" si="486"/>
        <v>1.128143884114172</v>
      </c>
      <c r="M3117">
        <f t="shared" si="487"/>
        <v>1.3214374234346775</v>
      </c>
      <c r="N3117">
        <f t="shared" si="488"/>
        <v>1.3214374234346775</v>
      </c>
      <c r="O3117">
        <f t="shared" si="489"/>
        <v>1.3214374234346775</v>
      </c>
    </row>
    <row r="3118" spans="1:15">
      <c r="A3118">
        <f t="shared" si="484"/>
        <v>3117</v>
      </c>
      <c r="B3118">
        <f>train!G3118</f>
        <v>122.5</v>
      </c>
      <c r="C3118">
        <f>train!J3118</f>
        <v>221.4</v>
      </c>
      <c r="D3118">
        <f>train!M3118</f>
        <v>187.5</v>
      </c>
      <c r="E3118">
        <f>train!P3118</f>
        <v>10.4</v>
      </c>
      <c r="F3118" s="4">
        <f t="shared" si="480"/>
        <v>0.34850640113798009</v>
      </c>
      <c r="G3118" s="4">
        <f t="shared" si="481"/>
        <v>0.61619816309490671</v>
      </c>
      <c r="H3118" s="4">
        <f t="shared" si="482"/>
        <v>0.61619816309490671</v>
      </c>
      <c r="I3118" s="4">
        <f t="shared" si="483"/>
        <v>0.52</v>
      </c>
      <c r="J3118">
        <f t="shared" si="485"/>
        <v>2</v>
      </c>
      <c r="K3118" t="str">
        <f>train!T3118</f>
        <v>no</v>
      </c>
      <c r="L3118">
        <f t="shared" si="486"/>
        <v>1.128143884114172</v>
      </c>
      <c r="M3118">
        <f t="shared" si="487"/>
        <v>1.072966478524479</v>
      </c>
      <c r="N3118">
        <f t="shared" si="488"/>
        <v>1.072966478524479</v>
      </c>
      <c r="O3118">
        <f t="shared" si="489"/>
        <v>1.072966478524479</v>
      </c>
    </row>
    <row r="3119" spans="1:15">
      <c r="A3119">
        <f t="shared" si="484"/>
        <v>3118</v>
      </c>
      <c r="B3119">
        <f>train!G3119</f>
        <v>182.5</v>
      </c>
      <c r="C3119">
        <f>train!J3119</f>
        <v>181.5</v>
      </c>
      <c r="D3119">
        <f>train!M3119</f>
        <v>199.1</v>
      </c>
      <c r="E3119">
        <f>train!P3119</f>
        <v>14.7</v>
      </c>
      <c r="F3119" s="4">
        <f t="shared" si="480"/>
        <v>0.51920341394025604</v>
      </c>
      <c r="G3119" s="4">
        <f t="shared" si="481"/>
        <v>0.50514890064013362</v>
      </c>
      <c r="H3119" s="4">
        <f t="shared" si="482"/>
        <v>0.50514890064013362</v>
      </c>
      <c r="I3119" s="4">
        <f t="shared" si="483"/>
        <v>0.73499999999999999</v>
      </c>
      <c r="J3119">
        <f t="shared" si="485"/>
        <v>1</v>
      </c>
      <c r="K3119" t="str">
        <f>train!T3119</f>
        <v>no</v>
      </c>
      <c r="L3119">
        <f t="shared" si="486"/>
        <v>1.128143884114172</v>
      </c>
      <c r="M3119">
        <f t="shared" si="487"/>
        <v>1.1489769400136314</v>
      </c>
      <c r="N3119">
        <f t="shared" si="488"/>
        <v>1.1489769400136314</v>
      </c>
      <c r="O3119">
        <f t="shared" si="489"/>
        <v>1.1489769400136314</v>
      </c>
    </row>
    <row r="3120" spans="1:15">
      <c r="A3120">
        <f t="shared" si="484"/>
        <v>3119</v>
      </c>
      <c r="B3120">
        <f>train!G3120</f>
        <v>110.4</v>
      </c>
      <c r="C3120">
        <f>train!J3120</f>
        <v>242.9</v>
      </c>
      <c r="D3120">
        <f>train!M3120</f>
        <v>170.4</v>
      </c>
      <c r="E3120">
        <f>train!P3120</f>
        <v>13.9</v>
      </c>
      <c r="F3120" s="4">
        <f t="shared" si="480"/>
        <v>0.31408250355618778</v>
      </c>
      <c r="G3120" s="4">
        <f t="shared" si="481"/>
        <v>0.67603673810186471</v>
      </c>
      <c r="H3120" s="4">
        <f t="shared" si="482"/>
        <v>0.67603673810186471</v>
      </c>
      <c r="I3120" s="4">
        <f t="shared" si="483"/>
        <v>0.69500000000000006</v>
      </c>
      <c r="J3120">
        <f t="shared" si="485"/>
        <v>1</v>
      </c>
      <c r="K3120" t="str">
        <f>train!T3120</f>
        <v>no</v>
      </c>
      <c r="L3120">
        <f t="shared" si="486"/>
        <v>1.128143884114172</v>
      </c>
      <c r="M3120">
        <f t="shared" si="487"/>
        <v>1.2229980218982128</v>
      </c>
      <c r="N3120">
        <f t="shared" si="488"/>
        <v>1.2229980218982128</v>
      </c>
      <c r="O3120">
        <f t="shared" si="489"/>
        <v>1.2229980218982128</v>
      </c>
    </row>
    <row r="3121" spans="1:15">
      <c r="A3121">
        <f t="shared" si="484"/>
        <v>3120</v>
      </c>
      <c r="B3121">
        <f>train!G3121</f>
        <v>140.80000000000001</v>
      </c>
      <c r="C3121">
        <f>train!J3121</f>
        <v>303</v>
      </c>
      <c r="D3121">
        <f>train!M3121</f>
        <v>267.39999999999998</v>
      </c>
      <c r="E3121">
        <f>train!P3121</f>
        <v>14.1</v>
      </c>
      <c r="F3121" s="4">
        <f t="shared" si="480"/>
        <v>0.40056899004267427</v>
      </c>
      <c r="G3121" s="4">
        <f t="shared" si="481"/>
        <v>0.84330642916782628</v>
      </c>
      <c r="H3121" s="4">
        <f t="shared" si="482"/>
        <v>0.84330642916782628</v>
      </c>
      <c r="I3121" s="4">
        <f t="shared" si="483"/>
        <v>0.70499999999999996</v>
      </c>
      <c r="J3121">
        <f t="shared" si="485"/>
        <v>1</v>
      </c>
      <c r="K3121" t="str">
        <f>train!T3121</f>
        <v>no</v>
      </c>
      <c r="L3121">
        <f t="shared" si="486"/>
        <v>1.128143884114172</v>
      </c>
      <c r="M3121">
        <f t="shared" si="487"/>
        <v>1.4421553254540191</v>
      </c>
      <c r="N3121">
        <f t="shared" si="488"/>
        <v>1.4421553254540191</v>
      </c>
      <c r="O3121">
        <f t="shared" si="489"/>
        <v>1.4421553254540191</v>
      </c>
    </row>
    <row r="3122" spans="1:15">
      <c r="A3122">
        <f t="shared" si="484"/>
        <v>3121</v>
      </c>
      <c r="B3122">
        <f>train!G3122</f>
        <v>137.5</v>
      </c>
      <c r="C3122">
        <f>train!J3122</f>
        <v>176</v>
      </c>
      <c r="D3122">
        <f>train!M3122</f>
        <v>210.6</v>
      </c>
      <c r="E3122">
        <f>train!P3122</f>
        <v>10.4</v>
      </c>
      <c r="F3122" s="4">
        <f t="shared" si="480"/>
        <v>0.39118065433854909</v>
      </c>
      <c r="G3122" s="4">
        <f t="shared" si="481"/>
        <v>0.48984135819649316</v>
      </c>
      <c r="H3122" s="4">
        <f t="shared" si="482"/>
        <v>0.48984135819649316</v>
      </c>
      <c r="I3122" s="4">
        <f t="shared" si="483"/>
        <v>0.52</v>
      </c>
      <c r="J3122">
        <f t="shared" si="485"/>
        <v>2</v>
      </c>
      <c r="K3122" t="str">
        <f>train!T3122</f>
        <v>no</v>
      </c>
      <c r="L3122">
        <f t="shared" si="486"/>
        <v>1.128143884114172</v>
      </c>
      <c r="M3122">
        <f t="shared" si="487"/>
        <v>0.95042696548882999</v>
      </c>
      <c r="N3122">
        <f t="shared" si="488"/>
        <v>0.95042696548882999</v>
      </c>
      <c r="O3122">
        <f t="shared" si="489"/>
        <v>0.95042696548882999</v>
      </c>
    </row>
    <row r="3123" spans="1:15">
      <c r="A3123">
        <f t="shared" si="484"/>
        <v>3122</v>
      </c>
      <c r="B3123">
        <f>train!G3123</f>
        <v>115.9</v>
      </c>
      <c r="C3123">
        <f>train!J3123</f>
        <v>199.7</v>
      </c>
      <c r="D3123">
        <f>train!M3123</f>
        <v>249.3</v>
      </c>
      <c r="E3123">
        <f>train!P3123</f>
        <v>10</v>
      </c>
      <c r="F3123" s="4">
        <f t="shared" si="480"/>
        <v>0.32972972972972975</v>
      </c>
      <c r="G3123" s="4">
        <f t="shared" si="481"/>
        <v>0.55580295018090731</v>
      </c>
      <c r="H3123" s="4">
        <f t="shared" si="482"/>
        <v>0.55580295018090731</v>
      </c>
      <c r="I3123" s="4">
        <f t="shared" si="483"/>
        <v>0.5</v>
      </c>
      <c r="J3123">
        <f t="shared" si="485"/>
        <v>2</v>
      </c>
      <c r="K3123" t="str">
        <f>train!T3123</f>
        <v>no</v>
      </c>
      <c r="L3123">
        <f t="shared" si="486"/>
        <v>1.128143884114172</v>
      </c>
      <c r="M3123">
        <f t="shared" si="487"/>
        <v>0.98820824400894414</v>
      </c>
      <c r="N3123">
        <f t="shared" si="488"/>
        <v>0.98820824400894414</v>
      </c>
      <c r="O3123">
        <f t="shared" si="489"/>
        <v>0.98820824400894414</v>
      </c>
    </row>
    <row r="3124" spans="1:15">
      <c r="A3124">
        <f t="shared" si="484"/>
        <v>3123</v>
      </c>
      <c r="B3124">
        <f>train!G3124</f>
        <v>288.2</v>
      </c>
      <c r="C3124">
        <f>train!J3124</f>
        <v>129.6</v>
      </c>
      <c r="D3124">
        <f>train!M3124</f>
        <v>229.6</v>
      </c>
      <c r="E3124">
        <f>train!P3124</f>
        <v>9.6</v>
      </c>
      <c r="F3124" s="4">
        <f t="shared" si="480"/>
        <v>0.81991465149359888</v>
      </c>
      <c r="G3124" s="4">
        <f t="shared" si="481"/>
        <v>0.36070136376287221</v>
      </c>
      <c r="H3124" s="4">
        <f t="shared" si="482"/>
        <v>0.36070136376287221</v>
      </c>
      <c r="I3124" s="4">
        <f t="shared" si="483"/>
        <v>0.48</v>
      </c>
      <c r="J3124">
        <f t="shared" si="485"/>
        <v>2</v>
      </c>
      <c r="K3124" t="str">
        <f>train!T3124</f>
        <v>no</v>
      </c>
      <c r="L3124">
        <f t="shared" si="486"/>
        <v>1.128143884114172</v>
      </c>
      <c r="M3124">
        <f t="shared" si="487"/>
        <v>1.0783649583395509</v>
      </c>
      <c r="N3124">
        <f t="shared" si="488"/>
        <v>1.0783649583395509</v>
      </c>
      <c r="O3124">
        <f t="shared" si="489"/>
        <v>1.0783649583395509</v>
      </c>
    </row>
    <row r="3125" spans="1:15">
      <c r="A3125">
        <f t="shared" si="484"/>
        <v>3124</v>
      </c>
      <c r="B3125">
        <f>train!G3125</f>
        <v>60.2</v>
      </c>
      <c r="C3125">
        <f>train!J3125</f>
        <v>118.1</v>
      </c>
      <c r="D3125">
        <f>train!M3125</f>
        <v>230.1</v>
      </c>
      <c r="E3125">
        <f>train!P3125</f>
        <v>13.3</v>
      </c>
      <c r="F3125" s="4">
        <f t="shared" si="480"/>
        <v>0.17126600284495022</v>
      </c>
      <c r="G3125" s="4">
        <f t="shared" si="481"/>
        <v>0.32869468410798774</v>
      </c>
      <c r="H3125" s="4">
        <f t="shared" si="482"/>
        <v>0.32869468410798774</v>
      </c>
      <c r="I3125" s="4">
        <f t="shared" si="483"/>
        <v>0.66500000000000004</v>
      </c>
      <c r="J3125">
        <f t="shared" si="485"/>
        <v>2</v>
      </c>
      <c r="K3125" t="str">
        <f>train!T3125</f>
        <v>no</v>
      </c>
      <c r="L3125">
        <f t="shared" si="486"/>
        <v>1.128143884114172</v>
      </c>
      <c r="M3125">
        <f t="shared" si="487"/>
        <v>0.82923906954037463</v>
      </c>
      <c r="N3125">
        <f t="shared" si="488"/>
        <v>0.82923906954037463</v>
      </c>
      <c r="O3125">
        <f t="shared" si="489"/>
        <v>0.82923906954037463</v>
      </c>
    </row>
    <row r="3126" spans="1:15">
      <c r="A3126">
        <f t="shared" si="484"/>
        <v>3125</v>
      </c>
      <c r="B3126">
        <f>train!G3126</f>
        <v>125.5</v>
      </c>
      <c r="C3126">
        <f>train!J3126</f>
        <v>266.2</v>
      </c>
      <c r="D3126">
        <f>train!M3126</f>
        <v>270.39999999999998</v>
      </c>
      <c r="E3126">
        <f>train!P3126</f>
        <v>5.9</v>
      </c>
      <c r="F3126" s="4">
        <f t="shared" si="480"/>
        <v>0.35704125177809387</v>
      </c>
      <c r="G3126" s="4">
        <f t="shared" si="481"/>
        <v>0.74088505427219586</v>
      </c>
      <c r="H3126" s="4">
        <f t="shared" si="482"/>
        <v>0.74088505427219586</v>
      </c>
      <c r="I3126" s="4">
        <f t="shared" si="483"/>
        <v>0.29500000000000004</v>
      </c>
      <c r="J3126">
        <f t="shared" si="485"/>
        <v>1</v>
      </c>
      <c r="K3126" t="str">
        <f>train!T3126</f>
        <v>yes</v>
      </c>
      <c r="L3126">
        <f t="shared" si="486"/>
        <v>1.128143884114172</v>
      </c>
      <c r="M3126">
        <f t="shared" si="487"/>
        <v>1.145567450113304</v>
      </c>
      <c r="N3126">
        <f t="shared" si="488"/>
        <v>1.145567450113304</v>
      </c>
      <c r="O3126">
        <f t="shared" si="489"/>
        <v>1.145567450113304</v>
      </c>
    </row>
    <row r="3127" spans="1:15">
      <c r="A3127">
        <f t="shared" si="484"/>
        <v>3126</v>
      </c>
      <c r="B3127">
        <f>train!G3127</f>
        <v>179.6</v>
      </c>
      <c r="C3127">
        <f>train!J3127</f>
        <v>262.8</v>
      </c>
      <c r="D3127">
        <f>train!M3127</f>
        <v>239.9</v>
      </c>
      <c r="E3127">
        <f>train!P3127</f>
        <v>11.1</v>
      </c>
      <c r="F3127" s="4">
        <f t="shared" si="480"/>
        <v>0.5109530583214793</v>
      </c>
      <c r="G3127" s="4">
        <f t="shared" si="481"/>
        <v>0.73142220985249096</v>
      </c>
      <c r="H3127" s="4">
        <f t="shared" si="482"/>
        <v>0.73142220985249096</v>
      </c>
      <c r="I3127" s="4">
        <f t="shared" si="483"/>
        <v>0.55499999999999994</v>
      </c>
      <c r="J3127">
        <f t="shared" si="485"/>
        <v>1</v>
      </c>
      <c r="K3127" t="str">
        <f>train!T3127</f>
        <v>no</v>
      </c>
      <c r="L3127">
        <f t="shared" si="486"/>
        <v>1.128143884114172</v>
      </c>
      <c r="M3127">
        <f t="shared" si="487"/>
        <v>1.2802558048839598</v>
      </c>
      <c r="N3127">
        <f t="shared" si="488"/>
        <v>1.2802558048839598</v>
      </c>
      <c r="O3127">
        <f t="shared" si="489"/>
        <v>1.2802558048839598</v>
      </c>
    </row>
    <row r="3128" spans="1:15">
      <c r="A3128">
        <f t="shared" si="484"/>
        <v>3127</v>
      </c>
      <c r="B3128">
        <f>train!G3128</f>
        <v>99</v>
      </c>
      <c r="C3128">
        <f>train!J3128</f>
        <v>189.4</v>
      </c>
      <c r="D3128">
        <f>train!M3128</f>
        <v>156.30000000000001</v>
      </c>
      <c r="E3128">
        <f>train!P3128</f>
        <v>8.4</v>
      </c>
      <c r="F3128" s="4">
        <f t="shared" si="480"/>
        <v>0.28165007112375534</v>
      </c>
      <c r="G3128" s="4">
        <f t="shared" si="481"/>
        <v>0.52713609796827166</v>
      </c>
      <c r="H3128" s="4">
        <f t="shared" si="482"/>
        <v>0.52713609796827166</v>
      </c>
      <c r="I3128" s="4">
        <f t="shared" si="483"/>
        <v>0.42000000000000004</v>
      </c>
      <c r="J3128">
        <f t="shared" si="485"/>
        <v>2</v>
      </c>
      <c r="K3128" t="str">
        <f>train!T3128</f>
        <v>no</v>
      </c>
      <c r="L3128">
        <f t="shared" si="486"/>
        <v>1.128143884114172</v>
      </c>
      <c r="M3128">
        <f t="shared" si="487"/>
        <v>0.90081723680580561</v>
      </c>
      <c r="N3128">
        <f t="shared" si="488"/>
        <v>0.90081723680580561</v>
      </c>
      <c r="O3128">
        <f t="shared" si="489"/>
        <v>0.90081723680580561</v>
      </c>
    </row>
    <row r="3129" spans="1:15">
      <c r="A3129">
        <f t="shared" si="484"/>
        <v>3128</v>
      </c>
      <c r="B3129">
        <f>train!G3129</f>
        <v>155.4</v>
      </c>
      <c r="C3129">
        <f>train!J3129</f>
        <v>84</v>
      </c>
      <c r="D3129">
        <f>train!M3129</f>
        <v>229.1</v>
      </c>
      <c r="E3129">
        <f>train!P3129</f>
        <v>5.8</v>
      </c>
      <c r="F3129" s="4">
        <f t="shared" si="480"/>
        <v>0.44210526315789478</v>
      </c>
      <c r="G3129" s="4">
        <f t="shared" si="481"/>
        <v>0.23378792095741718</v>
      </c>
      <c r="H3129" s="4">
        <f t="shared" si="482"/>
        <v>0.23378792095741718</v>
      </c>
      <c r="I3129" s="4">
        <f t="shared" si="483"/>
        <v>0.28999999999999998</v>
      </c>
      <c r="J3129">
        <f t="shared" si="485"/>
        <v>2</v>
      </c>
      <c r="K3129" t="str">
        <f>train!T3129</f>
        <v>no</v>
      </c>
      <c r="L3129">
        <f t="shared" si="486"/>
        <v>1.128143884114172</v>
      </c>
      <c r="M3129">
        <f t="shared" si="487"/>
        <v>0.62359493878886996</v>
      </c>
      <c r="N3129">
        <f t="shared" si="488"/>
        <v>0.62359493878886996</v>
      </c>
      <c r="O3129">
        <f t="shared" si="489"/>
        <v>0.62359493878886996</v>
      </c>
    </row>
    <row r="3130" spans="1:15">
      <c r="A3130">
        <f t="shared" si="484"/>
        <v>3129</v>
      </c>
      <c r="B3130">
        <f>train!G3130</f>
        <v>177.4</v>
      </c>
      <c r="C3130">
        <f>train!J3130</f>
        <v>204.7</v>
      </c>
      <c r="D3130">
        <f>train!M3130</f>
        <v>141.9</v>
      </c>
      <c r="E3130">
        <f>train!P3130</f>
        <v>15</v>
      </c>
      <c r="F3130" s="4">
        <f t="shared" si="480"/>
        <v>0.50469416785206256</v>
      </c>
      <c r="G3130" s="4">
        <f t="shared" si="481"/>
        <v>0.56971889785694396</v>
      </c>
      <c r="H3130" s="4">
        <f t="shared" si="482"/>
        <v>0.56971889785694396</v>
      </c>
      <c r="I3130" s="4">
        <f t="shared" si="483"/>
        <v>0.75</v>
      </c>
      <c r="J3130">
        <f t="shared" si="485"/>
        <v>1</v>
      </c>
      <c r="K3130" t="str">
        <f>train!T3130</f>
        <v>no</v>
      </c>
      <c r="L3130">
        <f t="shared" si="486"/>
        <v>1.128143884114172</v>
      </c>
      <c r="M3130">
        <f t="shared" si="487"/>
        <v>1.2109399028087844</v>
      </c>
      <c r="N3130">
        <f t="shared" si="488"/>
        <v>1.2109399028087844</v>
      </c>
      <c r="O3130">
        <f t="shared" si="489"/>
        <v>1.2109399028087844</v>
      </c>
    </row>
    <row r="3131" spans="1:15">
      <c r="A3131">
        <f t="shared" si="484"/>
        <v>3130</v>
      </c>
      <c r="B3131">
        <f>train!G3131</f>
        <v>233.6</v>
      </c>
      <c r="C3131">
        <f>train!J3131</f>
        <v>168</v>
      </c>
      <c r="D3131">
        <f>train!M3131</f>
        <v>276.3</v>
      </c>
      <c r="E3131">
        <f>train!P3131</f>
        <v>6.3</v>
      </c>
      <c r="F3131" s="4">
        <f t="shared" si="480"/>
        <v>0.66458036984352775</v>
      </c>
      <c r="G3131" s="4">
        <f t="shared" si="481"/>
        <v>0.46757584191483437</v>
      </c>
      <c r="H3131" s="4">
        <f t="shared" si="482"/>
        <v>0.46757584191483437</v>
      </c>
      <c r="I3131" s="4">
        <f t="shared" si="483"/>
        <v>0.315</v>
      </c>
      <c r="J3131">
        <f t="shared" si="485"/>
        <v>2</v>
      </c>
      <c r="K3131" t="str">
        <f>train!T3131</f>
        <v>no</v>
      </c>
      <c r="L3131">
        <f t="shared" si="486"/>
        <v>1.128143884114172</v>
      </c>
      <c r="M3131">
        <f t="shared" si="487"/>
        <v>0.98901284312494775</v>
      </c>
      <c r="N3131">
        <f t="shared" si="488"/>
        <v>0.98901284312494775</v>
      </c>
      <c r="O3131">
        <f t="shared" si="489"/>
        <v>0.98901284312494775</v>
      </c>
    </row>
    <row r="3132" spans="1:15">
      <c r="A3132">
        <f t="shared" si="484"/>
        <v>3131</v>
      </c>
      <c r="B3132">
        <f>train!G3132</f>
        <v>210.2</v>
      </c>
      <c r="C3132">
        <f>train!J3132</f>
        <v>199.4</v>
      </c>
      <c r="D3132">
        <f>train!M3132</f>
        <v>173.3</v>
      </c>
      <c r="E3132">
        <f>train!P3132</f>
        <v>9.9</v>
      </c>
      <c r="F3132" s="4">
        <f t="shared" si="480"/>
        <v>0.59800853485064009</v>
      </c>
      <c r="G3132" s="4">
        <f t="shared" si="481"/>
        <v>0.55496799332034508</v>
      </c>
      <c r="H3132" s="4">
        <f t="shared" si="482"/>
        <v>0.55496799332034508</v>
      </c>
      <c r="I3132" s="4">
        <f t="shared" si="483"/>
        <v>0.495</v>
      </c>
      <c r="J3132">
        <f t="shared" si="485"/>
        <v>2</v>
      </c>
      <c r="K3132" t="str">
        <f>train!T3132</f>
        <v>no</v>
      </c>
      <c r="L3132">
        <f t="shared" si="486"/>
        <v>1.128143884114172</v>
      </c>
      <c r="M3132">
        <f t="shared" si="487"/>
        <v>1.1039103926380214</v>
      </c>
      <c r="N3132">
        <f t="shared" si="488"/>
        <v>1.1039103926380214</v>
      </c>
      <c r="O3132">
        <f t="shared" si="489"/>
        <v>1.1039103926380214</v>
      </c>
    </row>
    <row r="3133" spans="1:15">
      <c r="A3133">
        <f t="shared" si="484"/>
        <v>3132</v>
      </c>
      <c r="B3133">
        <f>train!G3133</f>
        <v>126.8</v>
      </c>
      <c r="C3133">
        <f>train!J3133</f>
        <v>243.2</v>
      </c>
      <c r="D3133">
        <f>train!M3133</f>
        <v>223.4</v>
      </c>
      <c r="E3133">
        <f>train!P3133</f>
        <v>7.1</v>
      </c>
      <c r="F3133" s="4">
        <f t="shared" si="480"/>
        <v>0.36073968705547654</v>
      </c>
      <c r="G3133" s="4">
        <f t="shared" si="481"/>
        <v>0.67687169496242694</v>
      </c>
      <c r="H3133" s="4">
        <f t="shared" si="482"/>
        <v>0.67687169496242694</v>
      </c>
      <c r="I3133" s="4">
        <f t="shared" si="483"/>
        <v>0.35499999999999998</v>
      </c>
      <c r="J3133">
        <f t="shared" si="485"/>
        <v>2</v>
      </c>
      <c r="K3133" t="str">
        <f>train!T3133</f>
        <v>no</v>
      </c>
      <c r="L3133">
        <f t="shared" si="486"/>
        <v>1.128143884114172</v>
      </c>
      <c r="M3133">
        <f t="shared" si="487"/>
        <v>1.0828059404618635</v>
      </c>
      <c r="N3133">
        <f t="shared" si="488"/>
        <v>1.0828059404618635</v>
      </c>
      <c r="O3133">
        <f t="shared" si="489"/>
        <v>1.0828059404618635</v>
      </c>
    </row>
    <row r="3134" spans="1:15">
      <c r="A3134">
        <f t="shared" si="484"/>
        <v>3133</v>
      </c>
      <c r="B3134">
        <f>train!G3134</f>
        <v>187.1</v>
      </c>
      <c r="C3134">
        <f>train!J3134</f>
        <v>286.10000000000002</v>
      </c>
      <c r="D3134">
        <f>train!M3134</f>
        <v>188</v>
      </c>
      <c r="E3134">
        <f>train!P3134</f>
        <v>10.4</v>
      </c>
      <c r="F3134" s="4">
        <f t="shared" si="480"/>
        <v>0.53229018492176383</v>
      </c>
      <c r="G3134" s="4">
        <f t="shared" si="481"/>
        <v>0.79627052602282222</v>
      </c>
      <c r="H3134" s="4">
        <f t="shared" si="482"/>
        <v>0.79627052602282222</v>
      </c>
      <c r="I3134" s="4">
        <f t="shared" si="483"/>
        <v>0.52</v>
      </c>
      <c r="J3134">
        <f t="shared" si="485"/>
        <v>1</v>
      </c>
      <c r="K3134" t="str">
        <f>train!T3134</f>
        <v>no</v>
      </c>
      <c r="L3134">
        <f t="shared" si="486"/>
        <v>1.128143884114172</v>
      </c>
      <c r="M3134">
        <f t="shared" si="487"/>
        <v>1.349750474046729</v>
      </c>
      <c r="N3134">
        <f t="shared" si="488"/>
        <v>1.349750474046729</v>
      </c>
      <c r="O3134">
        <f t="shared" si="489"/>
        <v>1.349750474046729</v>
      </c>
    </row>
    <row r="3135" spans="1:15">
      <c r="A3135">
        <f t="shared" si="484"/>
        <v>3134</v>
      </c>
      <c r="B3135">
        <f>train!G3135</f>
        <v>155.80000000000001</v>
      </c>
      <c r="C3135">
        <f>train!J3135</f>
        <v>103.7</v>
      </c>
      <c r="D3135">
        <f>train!M3135</f>
        <v>117.2</v>
      </c>
      <c r="E3135">
        <f>train!P3135</f>
        <v>8.6</v>
      </c>
      <c r="F3135" s="4">
        <f t="shared" si="480"/>
        <v>0.44324324324324327</v>
      </c>
      <c r="G3135" s="4">
        <f t="shared" si="481"/>
        <v>0.28861675480100196</v>
      </c>
      <c r="H3135" s="4">
        <f t="shared" si="482"/>
        <v>0.28861675480100196</v>
      </c>
      <c r="I3135" s="4">
        <f t="shared" si="483"/>
        <v>0.43</v>
      </c>
      <c r="J3135">
        <f t="shared" si="485"/>
        <v>2</v>
      </c>
      <c r="K3135" t="str">
        <f>train!T3135</f>
        <v>no</v>
      </c>
      <c r="L3135">
        <f t="shared" si="486"/>
        <v>1.128143884114172</v>
      </c>
      <c r="M3135">
        <f t="shared" si="487"/>
        <v>0.74024579362838139</v>
      </c>
      <c r="N3135">
        <f t="shared" si="488"/>
        <v>0.74024579362838139</v>
      </c>
      <c r="O3135">
        <f t="shared" si="489"/>
        <v>0.74024579362838139</v>
      </c>
    </row>
    <row r="3136" spans="1:15">
      <c r="A3136">
        <f t="shared" si="484"/>
        <v>3135</v>
      </c>
      <c r="B3136">
        <f>train!G3136</f>
        <v>232.1</v>
      </c>
      <c r="C3136">
        <f>train!J3136</f>
        <v>150.69999999999999</v>
      </c>
      <c r="D3136">
        <f>train!M3136</f>
        <v>253.9</v>
      </c>
      <c r="E3136">
        <f>train!P3136</f>
        <v>13</v>
      </c>
      <c r="F3136" s="4">
        <f t="shared" si="480"/>
        <v>0.66031294452347078</v>
      </c>
      <c r="G3136" s="4">
        <f t="shared" si="481"/>
        <v>0.41942666295574726</v>
      </c>
      <c r="H3136" s="4">
        <f t="shared" si="482"/>
        <v>0.41942666295574726</v>
      </c>
      <c r="I3136" s="4">
        <f t="shared" si="483"/>
        <v>0.65</v>
      </c>
      <c r="J3136">
        <f t="shared" si="485"/>
        <v>2</v>
      </c>
      <c r="K3136" t="str">
        <f>train!T3136</f>
        <v>no</v>
      </c>
      <c r="L3136">
        <f t="shared" si="486"/>
        <v>1.128143884114172</v>
      </c>
      <c r="M3136">
        <f t="shared" si="487"/>
        <v>1.1001593684106155</v>
      </c>
      <c r="N3136">
        <f t="shared" si="488"/>
        <v>1.1001593684106155</v>
      </c>
      <c r="O3136">
        <f t="shared" si="489"/>
        <v>1.1001593684106155</v>
      </c>
    </row>
    <row r="3137" spans="1:15">
      <c r="A3137">
        <f t="shared" si="484"/>
        <v>3136</v>
      </c>
      <c r="B3137">
        <f>train!G3137</f>
        <v>128.69999999999999</v>
      </c>
      <c r="C3137">
        <f>train!J3137</f>
        <v>169.8</v>
      </c>
      <c r="D3137">
        <f>train!M3137</f>
        <v>207.3</v>
      </c>
      <c r="E3137">
        <f>train!P3137</f>
        <v>10.5</v>
      </c>
      <c r="F3137" s="4">
        <f t="shared" si="480"/>
        <v>0.36614509246088189</v>
      </c>
      <c r="G3137" s="4">
        <f t="shared" si="481"/>
        <v>0.47258558307820764</v>
      </c>
      <c r="H3137" s="4">
        <f t="shared" si="482"/>
        <v>0.47258558307820764</v>
      </c>
      <c r="I3137" s="4">
        <f t="shared" si="483"/>
        <v>0.52500000000000002</v>
      </c>
      <c r="J3137">
        <f t="shared" si="485"/>
        <v>2</v>
      </c>
      <c r="K3137" t="str">
        <f>train!T3137</f>
        <v>no</v>
      </c>
      <c r="L3137">
        <f t="shared" si="486"/>
        <v>1.128143884114172</v>
      </c>
      <c r="M3137">
        <f t="shared" si="487"/>
        <v>0.92539801998919724</v>
      </c>
      <c r="N3137">
        <f t="shared" si="488"/>
        <v>0.92539801998919724</v>
      </c>
      <c r="O3137">
        <f t="shared" si="489"/>
        <v>0.92539801998919724</v>
      </c>
    </row>
    <row r="3138" spans="1:15">
      <c r="A3138">
        <f t="shared" si="484"/>
        <v>3137</v>
      </c>
      <c r="B3138">
        <f>train!G3138</f>
        <v>208.9</v>
      </c>
      <c r="C3138">
        <f>train!J3138</f>
        <v>145.19999999999999</v>
      </c>
      <c r="D3138">
        <f>train!M3138</f>
        <v>198.2</v>
      </c>
      <c r="E3138">
        <f>train!P3138</f>
        <v>14.9</v>
      </c>
      <c r="F3138" s="4">
        <f t="shared" ref="F3138:F3201" si="490">(B3138-$W$3)/($W$2-$W$3)</f>
        <v>0.59431009957325753</v>
      </c>
      <c r="G3138" s="4">
        <f t="shared" ref="G3138:G3201" si="491">(C3138-$W$5)/($W$4-$W$5)</f>
        <v>0.40411912051210686</v>
      </c>
      <c r="H3138" s="4">
        <f t="shared" ref="H3138:H3201" si="492">(C3138-$W$5)/($W$4-$W$5)</f>
        <v>0.40411912051210686</v>
      </c>
      <c r="I3138" s="4">
        <f t="shared" ref="I3138:I3201" si="493">(E3138-$W$9)/($W$8-$W$9)</f>
        <v>0.745</v>
      </c>
      <c r="J3138">
        <f t="shared" si="485"/>
        <v>2</v>
      </c>
      <c r="K3138" t="str">
        <f>train!T3138</f>
        <v>no</v>
      </c>
      <c r="L3138">
        <f t="shared" si="486"/>
        <v>1.128143884114172</v>
      </c>
      <c r="M3138">
        <f t="shared" si="487"/>
        <v>1.111239857808265</v>
      </c>
      <c r="N3138">
        <f t="shared" si="488"/>
        <v>1.111239857808265</v>
      </c>
      <c r="O3138">
        <f t="shared" si="489"/>
        <v>1.111239857808265</v>
      </c>
    </row>
    <row r="3139" spans="1:15">
      <c r="A3139">
        <f t="shared" ref="A3139:A3202" si="494">ROW()-1</f>
        <v>3138</v>
      </c>
      <c r="B3139">
        <f>train!G3139</f>
        <v>121.6</v>
      </c>
      <c r="C3139">
        <f>train!J3139</f>
        <v>108.3</v>
      </c>
      <c r="D3139">
        <f>train!M3139</f>
        <v>206.3</v>
      </c>
      <c r="E3139">
        <f>train!P3139</f>
        <v>12.3</v>
      </c>
      <c r="F3139" s="4">
        <f t="shared" si="490"/>
        <v>0.34594594594594591</v>
      </c>
      <c r="G3139" s="4">
        <f t="shared" si="491"/>
        <v>0.30141942666295574</v>
      </c>
      <c r="H3139" s="4">
        <f t="shared" si="492"/>
        <v>0.30141942666295574</v>
      </c>
      <c r="I3139" s="4">
        <f t="shared" si="493"/>
        <v>0.61499999999999999</v>
      </c>
      <c r="J3139">
        <f t="shared" ref="J3139:J3202" si="495">MATCH(MIN(L3139:O3139),L3139:O3139,0)</f>
        <v>2</v>
      </c>
      <c r="K3139" t="str">
        <f>train!T3139</f>
        <v>yes</v>
      </c>
      <c r="L3139">
        <f t="shared" ref="L3139:L3202" si="496">SQRT(($F$2-$Z$3)^2+($G$2-$AA$3)^2+($H$2-$AB$3)^2+($I$2-$AC$3)^2)</f>
        <v>1.128143884114172</v>
      </c>
      <c r="M3139">
        <f t="shared" ref="M3139:M3202" si="497">SQRT((F3139-$Z$4)^2+(G3139-$AA$4)^2+(H3139-$AB$4)^2+(I3139-$AC$4)^2)</f>
        <v>0.82438518852298959</v>
      </c>
      <c r="N3139">
        <f t="shared" ref="N3139:N3202" si="498">SQRT((F3139-$Z$5)^2+(G3139-$AA$5)^2+(H3139-$AB$5)^2+(I3139-$AC$5)^2)</f>
        <v>0.82438518852298959</v>
      </c>
      <c r="O3139">
        <f t="shared" ref="O3139:O3202" si="499">SQRT((F3139-$Z$6)^2+(G3139-$AA$6)^2+(H3139-$AB$6)^2+(I3139-$AC$6)^2)</f>
        <v>0.82438518852298959</v>
      </c>
    </row>
    <row r="3140" spans="1:15">
      <c r="A3140">
        <f t="shared" si="494"/>
        <v>3139</v>
      </c>
      <c r="B3140">
        <f>train!G3140</f>
        <v>145</v>
      </c>
      <c r="C3140">
        <f>train!J3140</f>
        <v>230.3</v>
      </c>
      <c r="D3140">
        <f>train!M3140</f>
        <v>164.9</v>
      </c>
      <c r="E3140">
        <f>train!P3140</f>
        <v>12.7</v>
      </c>
      <c r="F3140" s="4">
        <f t="shared" si="490"/>
        <v>0.41251778093883357</v>
      </c>
      <c r="G3140" s="4">
        <f t="shared" si="491"/>
        <v>0.64096854995825214</v>
      </c>
      <c r="H3140" s="4">
        <f t="shared" si="492"/>
        <v>0.64096854995825214</v>
      </c>
      <c r="I3140" s="4">
        <f t="shared" si="493"/>
        <v>0.63500000000000001</v>
      </c>
      <c r="J3140">
        <f t="shared" si="495"/>
        <v>1</v>
      </c>
      <c r="K3140" t="str">
        <f>train!T3140</f>
        <v>no</v>
      </c>
      <c r="L3140">
        <f t="shared" si="496"/>
        <v>1.128143884114172</v>
      </c>
      <c r="M3140">
        <f t="shared" si="497"/>
        <v>1.1811338974315606</v>
      </c>
      <c r="N3140">
        <f t="shared" si="498"/>
        <v>1.1811338974315606</v>
      </c>
      <c r="O3140">
        <f t="shared" si="499"/>
        <v>1.1811338974315606</v>
      </c>
    </row>
    <row r="3141" spans="1:15">
      <c r="A3141">
        <f t="shared" si="494"/>
        <v>3140</v>
      </c>
      <c r="B3141">
        <f>train!G3141</f>
        <v>243.3</v>
      </c>
      <c r="C3141">
        <f>train!J3141</f>
        <v>109.2</v>
      </c>
      <c r="D3141">
        <f>train!M3141</f>
        <v>176.9</v>
      </c>
      <c r="E3141">
        <f>train!P3141</f>
        <v>9.3000000000000007</v>
      </c>
      <c r="F3141" s="4">
        <f t="shared" si="490"/>
        <v>0.69217638691322902</v>
      </c>
      <c r="G3141" s="4">
        <f t="shared" si="491"/>
        <v>0.30392429724464237</v>
      </c>
      <c r="H3141" s="4">
        <f t="shared" si="492"/>
        <v>0.30392429724464237</v>
      </c>
      <c r="I3141" s="4">
        <f t="shared" si="493"/>
        <v>0.46500000000000002</v>
      </c>
      <c r="J3141">
        <f t="shared" si="495"/>
        <v>2</v>
      </c>
      <c r="K3141" t="str">
        <f>train!T3141</f>
        <v>no</v>
      </c>
      <c r="L3141">
        <f t="shared" si="496"/>
        <v>1.128143884114172</v>
      </c>
      <c r="M3141">
        <f t="shared" si="497"/>
        <v>0.93812211759000308</v>
      </c>
      <c r="N3141">
        <f t="shared" si="498"/>
        <v>0.93812211759000308</v>
      </c>
      <c r="O3141">
        <f t="shared" si="499"/>
        <v>0.93812211759000308</v>
      </c>
    </row>
    <row r="3142" spans="1:15">
      <c r="A3142">
        <f t="shared" si="494"/>
        <v>3141</v>
      </c>
      <c r="B3142">
        <f>train!G3142</f>
        <v>214.8</v>
      </c>
      <c r="C3142">
        <f>train!J3142</f>
        <v>173.8</v>
      </c>
      <c r="D3142">
        <f>train!M3142</f>
        <v>166.7</v>
      </c>
      <c r="E3142">
        <f>train!P3142</f>
        <v>10.9</v>
      </c>
      <c r="F3142" s="4">
        <f t="shared" si="490"/>
        <v>0.61109530583214799</v>
      </c>
      <c r="G3142" s="4">
        <f t="shared" si="491"/>
        <v>0.48371834121903701</v>
      </c>
      <c r="H3142" s="4">
        <f t="shared" si="492"/>
        <v>0.48371834121903701</v>
      </c>
      <c r="I3142" s="4">
        <f t="shared" si="493"/>
        <v>0.54500000000000004</v>
      </c>
      <c r="J3142">
        <f t="shared" si="495"/>
        <v>2</v>
      </c>
      <c r="K3142" t="str">
        <f>train!T3142</f>
        <v>no</v>
      </c>
      <c r="L3142">
        <f t="shared" si="496"/>
        <v>1.128143884114172</v>
      </c>
      <c r="M3142">
        <f t="shared" si="497"/>
        <v>1.0669720427796971</v>
      </c>
      <c r="N3142">
        <f t="shared" si="498"/>
        <v>1.0669720427796971</v>
      </c>
      <c r="O3142">
        <f t="shared" si="499"/>
        <v>1.0669720427796971</v>
      </c>
    </row>
    <row r="3143" spans="1:15">
      <c r="A3143">
        <f t="shared" si="494"/>
        <v>3142</v>
      </c>
      <c r="B3143">
        <f>train!G3143</f>
        <v>184.5</v>
      </c>
      <c r="C3143">
        <f>train!J3143</f>
        <v>197.7</v>
      </c>
      <c r="D3143">
        <f>train!M3143</f>
        <v>242.3</v>
      </c>
      <c r="E3143">
        <f>train!P3143</f>
        <v>11.2</v>
      </c>
      <c r="F3143" s="4">
        <f t="shared" si="490"/>
        <v>0.5248933143669986</v>
      </c>
      <c r="G3143" s="4">
        <f t="shared" si="491"/>
        <v>0.55023657111049262</v>
      </c>
      <c r="H3143" s="4">
        <f t="shared" si="492"/>
        <v>0.55023657111049262</v>
      </c>
      <c r="I3143" s="4">
        <f t="shared" si="493"/>
        <v>0.55999999999999994</v>
      </c>
      <c r="J3143">
        <f t="shared" si="495"/>
        <v>2</v>
      </c>
      <c r="K3143" t="str">
        <f>train!T3143</f>
        <v>no</v>
      </c>
      <c r="L3143">
        <f t="shared" si="496"/>
        <v>1.128143884114172</v>
      </c>
      <c r="M3143">
        <f t="shared" si="497"/>
        <v>1.0929929367759141</v>
      </c>
      <c r="N3143">
        <f t="shared" si="498"/>
        <v>1.0929929367759141</v>
      </c>
      <c r="O3143">
        <f t="shared" si="499"/>
        <v>1.0929929367759141</v>
      </c>
    </row>
    <row r="3144" spans="1:15">
      <c r="A3144">
        <f t="shared" si="494"/>
        <v>3143</v>
      </c>
      <c r="B3144">
        <f>train!G3144</f>
        <v>84.3</v>
      </c>
      <c r="C3144">
        <f>train!J3144</f>
        <v>259.5</v>
      </c>
      <c r="D3144">
        <f>train!M3144</f>
        <v>197.5</v>
      </c>
      <c r="E3144">
        <f>train!P3144</f>
        <v>10.3</v>
      </c>
      <c r="F3144" s="4">
        <f t="shared" si="490"/>
        <v>0.23982930298719771</v>
      </c>
      <c r="G3144" s="4">
        <f t="shared" si="491"/>
        <v>0.72223768438630664</v>
      </c>
      <c r="H3144" s="4">
        <f t="shared" si="492"/>
        <v>0.72223768438630664</v>
      </c>
      <c r="I3144" s="4">
        <f t="shared" si="493"/>
        <v>0.51500000000000001</v>
      </c>
      <c r="J3144">
        <f t="shared" si="495"/>
        <v>1</v>
      </c>
      <c r="K3144" t="str">
        <f>train!T3144</f>
        <v>no</v>
      </c>
      <c r="L3144">
        <f t="shared" si="496"/>
        <v>1.128143884114172</v>
      </c>
      <c r="M3144">
        <f t="shared" si="497"/>
        <v>1.1687590171060558</v>
      </c>
      <c r="N3144">
        <f t="shared" si="498"/>
        <v>1.1687590171060558</v>
      </c>
      <c r="O3144">
        <f t="shared" si="499"/>
        <v>1.1687590171060558</v>
      </c>
    </row>
    <row r="3145" spans="1:15">
      <c r="A3145">
        <f t="shared" si="494"/>
        <v>3144</v>
      </c>
      <c r="B3145">
        <f>train!G3145</f>
        <v>142.9</v>
      </c>
      <c r="C3145">
        <f>train!J3145</f>
        <v>221.6</v>
      </c>
      <c r="D3145">
        <f>train!M3145</f>
        <v>121.4</v>
      </c>
      <c r="E3145">
        <f>train!P3145</f>
        <v>15.2</v>
      </c>
      <c r="F3145" s="4">
        <f t="shared" si="490"/>
        <v>0.40654338549075392</v>
      </c>
      <c r="G3145" s="4">
        <f t="shared" si="491"/>
        <v>0.61675480100194824</v>
      </c>
      <c r="H3145" s="4">
        <f t="shared" si="492"/>
        <v>0.61675480100194824</v>
      </c>
      <c r="I3145" s="4">
        <f t="shared" si="493"/>
        <v>0.76</v>
      </c>
      <c r="J3145">
        <f t="shared" si="495"/>
        <v>1</v>
      </c>
      <c r="K3145" t="str">
        <f>train!T3145</f>
        <v>no</v>
      </c>
      <c r="L3145">
        <f t="shared" si="496"/>
        <v>1.128143884114172</v>
      </c>
      <c r="M3145">
        <f t="shared" si="497"/>
        <v>1.2262342734584568</v>
      </c>
      <c r="N3145">
        <f t="shared" si="498"/>
        <v>1.2262342734584568</v>
      </c>
      <c r="O3145">
        <f t="shared" si="499"/>
        <v>1.2262342734584568</v>
      </c>
    </row>
    <row r="3146" spans="1:15">
      <c r="A3146">
        <f t="shared" si="494"/>
        <v>3145</v>
      </c>
      <c r="B3146">
        <f>train!G3146</f>
        <v>120.6</v>
      </c>
      <c r="C3146">
        <f>train!J3146</f>
        <v>238.3</v>
      </c>
      <c r="D3146">
        <f>train!M3146</f>
        <v>219.8</v>
      </c>
      <c r="E3146">
        <f>train!P3146</f>
        <v>11.4</v>
      </c>
      <c r="F3146" s="4">
        <f t="shared" si="490"/>
        <v>0.34310099573257469</v>
      </c>
      <c r="G3146" s="4">
        <f t="shared" si="491"/>
        <v>0.66323406623991099</v>
      </c>
      <c r="H3146" s="4">
        <f t="shared" si="492"/>
        <v>0.66323406623991099</v>
      </c>
      <c r="I3146" s="4">
        <f t="shared" si="493"/>
        <v>0.57000000000000006</v>
      </c>
      <c r="J3146">
        <f t="shared" si="495"/>
        <v>1</v>
      </c>
      <c r="K3146" t="str">
        <f>train!T3146</f>
        <v>no</v>
      </c>
      <c r="L3146">
        <f t="shared" si="496"/>
        <v>1.128143884114172</v>
      </c>
      <c r="M3146">
        <f t="shared" si="497"/>
        <v>1.1499465842007348</v>
      </c>
      <c r="N3146">
        <f t="shared" si="498"/>
        <v>1.1499465842007348</v>
      </c>
      <c r="O3146">
        <f t="shared" si="499"/>
        <v>1.1499465842007348</v>
      </c>
    </row>
    <row r="3147" spans="1:15">
      <c r="A3147">
        <f t="shared" si="494"/>
        <v>3146</v>
      </c>
      <c r="B3147">
        <f>train!G3147</f>
        <v>222.2</v>
      </c>
      <c r="C3147">
        <f>train!J3147</f>
        <v>223.1</v>
      </c>
      <c r="D3147">
        <f>train!M3147</f>
        <v>164</v>
      </c>
      <c r="E3147">
        <f>train!P3147</f>
        <v>12.1</v>
      </c>
      <c r="F3147" s="4">
        <f t="shared" si="490"/>
        <v>0.63214793741109532</v>
      </c>
      <c r="G3147" s="4">
        <f t="shared" si="491"/>
        <v>0.62092958530475917</v>
      </c>
      <c r="H3147" s="4">
        <f t="shared" si="492"/>
        <v>0.62092958530475917</v>
      </c>
      <c r="I3147" s="4">
        <f t="shared" si="493"/>
        <v>0.60499999999999998</v>
      </c>
      <c r="J3147">
        <f t="shared" si="495"/>
        <v>1</v>
      </c>
      <c r="K3147" t="str">
        <f>train!T3147</f>
        <v>no</v>
      </c>
      <c r="L3147">
        <f t="shared" si="496"/>
        <v>1.128143884114172</v>
      </c>
      <c r="M3147">
        <f t="shared" si="497"/>
        <v>1.2396544335364523</v>
      </c>
      <c r="N3147">
        <f t="shared" si="498"/>
        <v>1.2396544335364523</v>
      </c>
      <c r="O3147">
        <f t="shared" si="499"/>
        <v>1.2396544335364523</v>
      </c>
    </row>
    <row r="3148" spans="1:15">
      <c r="A3148">
        <f t="shared" si="494"/>
        <v>3147</v>
      </c>
      <c r="B3148">
        <f>train!G3148</f>
        <v>219.3</v>
      </c>
      <c r="C3148">
        <f>train!J3148</f>
        <v>218.2</v>
      </c>
      <c r="D3148">
        <f>train!M3148</f>
        <v>267.60000000000002</v>
      </c>
      <c r="E3148">
        <f>train!P3148</f>
        <v>15.7</v>
      </c>
      <c r="F3148" s="4">
        <f t="shared" si="490"/>
        <v>0.62389758179231869</v>
      </c>
      <c r="G3148" s="4">
        <f t="shared" si="491"/>
        <v>0.60729195658224322</v>
      </c>
      <c r="H3148" s="4">
        <f t="shared" si="492"/>
        <v>0.60729195658224322</v>
      </c>
      <c r="I3148" s="4">
        <f t="shared" si="493"/>
        <v>0.78499999999999992</v>
      </c>
      <c r="J3148">
        <f t="shared" si="495"/>
        <v>1</v>
      </c>
      <c r="K3148" t="str">
        <f>train!T3148</f>
        <v>no</v>
      </c>
      <c r="L3148">
        <f t="shared" si="496"/>
        <v>1.128143884114172</v>
      </c>
      <c r="M3148">
        <f t="shared" si="497"/>
        <v>1.3202576391088525</v>
      </c>
      <c r="N3148">
        <f t="shared" si="498"/>
        <v>1.3202576391088525</v>
      </c>
      <c r="O3148">
        <f t="shared" si="499"/>
        <v>1.3202576391088525</v>
      </c>
    </row>
    <row r="3149" spans="1:15">
      <c r="A3149">
        <f t="shared" si="494"/>
        <v>3148</v>
      </c>
      <c r="B3149">
        <f>train!G3149</f>
        <v>230.2</v>
      </c>
      <c r="C3149">
        <f>train!J3149</f>
        <v>174.1</v>
      </c>
      <c r="D3149">
        <f>train!M3149</f>
        <v>194.1</v>
      </c>
      <c r="E3149">
        <f>train!P3149</f>
        <v>9</v>
      </c>
      <c r="F3149" s="4">
        <f t="shared" si="490"/>
        <v>0.65490753911806543</v>
      </c>
      <c r="G3149" s="4">
        <f t="shared" si="491"/>
        <v>0.48455329807959918</v>
      </c>
      <c r="H3149" s="4">
        <f t="shared" si="492"/>
        <v>0.48455329807959918</v>
      </c>
      <c r="I3149" s="4">
        <f t="shared" si="493"/>
        <v>0.45</v>
      </c>
      <c r="J3149">
        <f t="shared" si="495"/>
        <v>2</v>
      </c>
      <c r="K3149" t="str">
        <f>train!T3149</f>
        <v>no</v>
      </c>
      <c r="L3149">
        <f t="shared" si="496"/>
        <v>1.128143884114172</v>
      </c>
      <c r="M3149">
        <f t="shared" si="497"/>
        <v>1.0492796015139694</v>
      </c>
      <c r="N3149">
        <f t="shared" si="498"/>
        <v>1.0492796015139694</v>
      </c>
      <c r="O3149">
        <f t="shared" si="499"/>
        <v>1.0492796015139694</v>
      </c>
    </row>
    <row r="3150" spans="1:15">
      <c r="A3150">
        <f t="shared" si="494"/>
        <v>3149</v>
      </c>
      <c r="B3150">
        <f>train!G3150</f>
        <v>76.099999999999994</v>
      </c>
      <c r="C3150">
        <f>train!J3150</f>
        <v>171.2</v>
      </c>
      <c r="D3150">
        <f>train!M3150</f>
        <v>246.3</v>
      </c>
      <c r="E3150">
        <f>train!P3150</f>
        <v>6</v>
      </c>
      <c r="F3150" s="4">
        <f t="shared" si="490"/>
        <v>0.21650071123755332</v>
      </c>
      <c r="G3150" s="4">
        <f t="shared" si="491"/>
        <v>0.47648204842749786</v>
      </c>
      <c r="H3150" s="4">
        <f t="shared" si="492"/>
        <v>0.47648204842749786</v>
      </c>
      <c r="I3150" s="4">
        <f t="shared" si="493"/>
        <v>0.3</v>
      </c>
      <c r="J3150">
        <f t="shared" si="495"/>
        <v>2</v>
      </c>
      <c r="K3150" t="str">
        <f>train!T3150</f>
        <v>no</v>
      </c>
      <c r="L3150">
        <f t="shared" si="496"/>
        <v>1.128143884114172</v>
      </c>
      <c r="M3150">
        <f t="shared" si="497"/>
        <v>0.76872806824890638</v>
      </c>
      <c r="N3150">
        <f t="shared" si="498"/>
        <v>0.76872806824890638</v>
      </c>
      <c r="O3150">
        <f t="shared" si="499"/>
        <v>0.76872806824890638</v>
      </c>
    </row>
    <row r="3151" spans="1:15">
      <c r="A3151">
        <f t="shared" si="494"/>
        <v>3150</v>
      </c>
      <c r="B3151">
        <f>train!G3151</f>
        <v>147.69999999999999</v>
      </c>
      <c r="C3151">
        <f>train!J3151</f>
        <v>184.1</v>
      </c>
      <c r="D3151">
        <f>train!M3151</f>
        <v>153.5</v>
      </c>
      <c r="E3151">
        <f>train!P3151</f>
        <v>12.7</v>
      </c>
      <c r="F3151" s="4">
        <f t="shared" si="490"/>
        <v>0.42019914651493595</v>
      </c>
      <c r="G3151" s="4">
        <f t="shared" si="491"/>
        <v>0.51238519343167266</v>
      </c>
      <c r="H3151" s="4">
        <f t="shared" si="492"/>
        <v>0.51238519343167266</v>
      </c>
      <c r="I3151" s="4">
        <f t="shared" si="493"/>
        <v>0.63500000000000001</v>
      </c>
      <c r="J3151">
        <f t="shared" si="495"/>
        <v>2</v>
      </c>
      <c r="K3151" t="str">
        <f>train!T3151</f>
        <v>no</v>
      </c>
      <c r="L3151">
        <f t="shared" si="496"/>
        <v>1.128143884114172</v>
      </c>
      <c r="M3151">
        <f t="shared" si="497"/>
        <v>1.0511277256489364</v>
      </c>
      <c r="N3151">
        <f t="shared" si="498"/>
        <v>1.0511277256489364</v>
      </c>
      <c r="O3151">
        <f t="shared" si="499"/>
        <v>1.0511277256489364</v>
      </c>
    </row>
    <row r="3152" spans="1:15">
      <c r="A3152">
        <f t="shared" si="494"/>
        <v>3151</v>
      </c>
      <c r="B3152">
        <f>train!G3152</f>
        <v>139.4</v>
      </c>
      <c r="C3152">
        <f>train!J3152</f>
        <v>261.8</v>
      </c>
      <c r="D3152">
        <f>train!M3152</f>
        <v>167.4</v>
      </c>
      <c r="E3152">
        <f>train!P3152</f>
        <v>10.5</v>
      </c>
      <c r="F3152" s="4">
        <f t="shared" si="490"/>
        <v>0.3965860597439545</v>
      </c>
      <c r="G3152" s="4">
        <f t="shared" si="491"/>
        <v>0.72863902031728367</v>
      </c>
      <c r="H3152" s="4">
        <f t="shared" si="492"/>
        <v>0.72863902031728367</v>
      </c>
      <c r="I3152" s="4">
        <f t="shared" si="493"/>
        <v>0.52500000000000002</v>
      </c>
      <c r="J3152">
        <f t="shared" si="495"/>
        <v>1</v>
      </c>
      <c r="K3152" t="str">
        <f>train!T3152</f>
        <v>no</v>
      </c>
      <c r="L3152">
        <f t="shared" si="496"/>
        <v>1.128143884114172</v>
      </c>
      <c r="M3152">
        <f t="shared" si="497"/>
        <v>1.2225936146737792</v>
      </c>
      <c r="N3152">
        <f t="shared" si="498"/>
        <v>1.2225936146737792</v>
      </c>
      <c r="O3152">
        <f t="shared" si="499"/>
        <v>1.2225936146737792</v>
      </c>
    </row>
    <row r="3153" spans="1:15">
      <c r="A3153">
        <f t="shared" si="494"/>
        <v>3152</v>
      </c>
      <c r="B3153">
        <f>train!G3153</f>
        <v>196</v>
      </c>
      <c r="C3153">
        <f>train!J3153</f>
        <v>156.30000000000001</v>
      </c>
      <c r="D3153">
        <f>train!M3153</f>
        <v>200.5</v>
      </c>
      <c r="E3153">
        <f>train!P3153</f>
        <v>15.3</v>
      </c>
      <c r="F3153" s="4">
        <f t="shared" si="490"/>
        <v>0.55761024182076813</v>
      </c>
      <c r="G3153" s="4">
        <f t="shared" si="491"/>
        <v>0.43501252435290844</v>
      </c>
      <c r="H3153" s="4">
        <f t="shared" si="492"/>
        <v>0.43501252435290844</v>
      </c>
      <c r="I3153" s="4">
        <f t="shared" si="493"/>
        <v>0.76500000000000001</v>
      </c>
      <c r="J3153">
        <f t="shared" si="495"/>
        <v>1</v>
      </c>
      <c r="K3153" t="str">
        <f>train!T3153</f>
        <v>no</v>
      </c>
      <c r="L3153">
        <f t="shared" si="496"/>
        <v>1.128143884114172</v>
      </c>
      <c r="M3153">
        <f t="shared" si="497"/>
        <v>1.1289933456275087</v>
      </c>
      <c r="N3153">
        <f t="shared" si="498"/>
        <v>1.1289933456275087</v>
      </c>
      <c r="O3153">
        <f t="shared" si="499"/>
        <v>1.1289933456275087</v>
      </c>
    </row>
    <row r="3154" spans="1:15">
      <c r="A3154">
        <f t="shared" si="494"/>
        <v>3153</v>
      </c>
      <c r="B3154">
        <f>train!G3154</f>
        <v>160.80000000000001</v>
      </c>
      <c r="C3154">
        <f>train!J3154</f>
        <v>170.4</v>
      </c>
      <c r="D3154">
        <f>train!M3154</f>
        <v>249.2</v>
      </c>
      <c r="E3154">
        <f>train!P3154</f>
        <v>7.2</v>
      </c>
      <c r="F3154" s="4">
        <f t="shared" si="490"/>
        <v>0.4574679943100996</v>
      </c>
      <c r="G3154" s="4">
        <f t="shared" si="491"/>
        <v>0.47425549679933204</v>
      </c>
      <c r="H3154" s="4">
        <f t="shared" si="492"/>
        <v>0.47425549679933204</v>
      </c>
      <c r="I3154" s="4">
        <f t="shared" si="493"/>
        <v>0.36</v>
      </c>
      <c r="J3154">
        <f t="shared" si="495"/>
        <v>2</v>
      </c>
      <c r="K3154" t="str">
        <f>train!T3154</f>
        <v>no</v>
      </c>
      <c r="L3154">
        <f t="shared" si="496"/>
        <v>1.128143884114172</v>
      </c>
      <c r="M3154">
        <f t="shared" si="497"/>
        <v>0.88809544436781562</v>
      </c>
      <c r="N3154">
        <f t="shared" si="498"/>
        <v>0.88809544436781562</v>
      </c>
      <c r="O3154">
        <f t="shared" si="499"/>
        <v>0.88809544436781562</v>
      </c>
    </row>
    <row r="3155" spans="1:15">
      <c r="A3155">
        <f t="shared" si="494"/>
        <v>3154</v>
      </c>
      <c r="B3155">
        <f>train!G3155</f>
        <v>325.39999999999998</v>
      </c>
      <c r="C3155">
        <f>train!J3155</f>
        <v>127.8</v>
      </c>
      <c r="D3155">
        <f>train!M3155</f>
        <v>209.9</v>
      </c>
      <c r="E3155">
        <f>train!P3155</f>
        <v>9.3000000000000007</v>
      </c>
      <c r="F3155" s="4">
        <f t="shared" si="490"/>
        <v>0.9257467994310099</v>
      </c>
      <c r="G3155" s="4">
        <f t="shared" si="491"/>
        <v>0.35569162259949899</v>
      </c>
      <c r="H3155" s="4">
        <f t="shared" si="492"/>
        <v>0.35569162259949899</v>
      </c>
      <c r="I3155" s="4">
        <f t="shared" si="493"/>
        <v>0.46500000000000002</v>
      </c>
      <c r="J3155">
        <f t="shared" si="495"/>
        <v>1</v>
      </c>
      <c r="K3155" t="str">
        <f>train!T3155</f>
        <v>yes</v>
      </c>
      <c r="L3155">
        <f t="shared" si="496"/>
        <v>1.128143884114172</v>
      </c>
      <c r="M3155">
        <f t="shared" si="497"/>
        <v>1.1516358788400469</v>
      </c>
      <c r="N3155">
        <f t="shared" si="498"/>
        <v>1.1516358788400469</v>
      </c>
      <c r="O3155">
        <f t="shared" si="499"/>
        <v>1.1516358788400469</v>
      </c>
    </row>
    <row r="3156" spans="1:15">
      <c r="A3156">
        <f t="shared" si="494"/>
        <v>3155</v>
      </c>
      <c r="B3156">
        <f>train!G3156</f>
        <v>198.2</v>
      </c>
      <c r="C3156">
        <f>train!J3156</f>
        <v>147.1</v>
      </c>
      <c r="D3156">
        <f>train!M3156</f>
        <v>199.6</v>
      </c>
      <c r="E3156">
        <f>train!P3156</f>
        <v>16.5</v>
      </c>
      <c r="F3156" s="4">
        <f t="shared" si="490"/>
        <v>0.56386913229018487</v>
      </c>
      <c r="G3156" s="4">
        <f t="shared" si="491"/>
        <v>0.40940718062900083</v>
      </c>
      <c r="H3156" s="4">
        <f t="shared" si="492"/>
        <v>0.40940718062900083</v>
      </c>
      <c r="I3156" s="4">
        <f t="shared" si="493"/>
        <v>0.82499999999999996</v>
      </c>
      <c r="J3156">
        <f t="shared" si="495"/>
        <v>1</v>
      </c>
      <c r="K3156" t="str">
        <f>train!T3156</f>
        <v>no</v>
      </c>
      <c r="L3156">
        <f t="shared" si="496"/>
        <v>1.128143884114172</v>
      </c>
      <c r="M3156">
        <f t="shared" si="497"/>
        <v>1.1549034061127625</v>
      </c>
      <c r="N3156">
        <f t="shared" si="498"/>
        <v>1.1549034061127625</v>
      </c>
      <c r="O3156">
        <f t="shared" si="499"/>
        <v>1.1549034061127625</v>
      </c>
    </row>
    <row r="3157" spans="1:15">
      <c r="A3157">
        <f t="shared" si="494"/>
        <v>3156</v>
      </c>
      <c r="B3157">
        <f>train!G3157</f>
        <v>168.8</v>
      </c>
      <c r="C3157">
        <f>train!J3157</f>
        <v>237.6</v>
      </c>
      <c r="D3157">
        <f>train!M3157</f>
        <v>204.3</v>
      </c>
      <c r="E3157">
        <f>train!P3157</f>
        <v>5.3</v>
      </c>
      <c r="F3157" s="4">
        <f t="shared" si="490"/>
        <v>0.48022759601706971</v>
      </c>
      <c r="G3157" s="4">
        <f t="shared" si="491"/>
        <v>0.66128583356526571</v>
      </c>
      <c r="H3157" s="4">
        <f t="shared" si="492"/>
        <v>0.66128583356526571</v>
      </c>
      <c r="I3157" s="4">
        <f t="shared" si="493"/>
        <v>0.26500000000000001</v>
      </c>
      <c r="J3157">
        <f t="shared" si="495"/>
        <v>2</v>
      </c>
      <c r="K3157" t="str">
        <f>train!T3157</f>
        <v>no</v>
      </c>
      <c r="L3157">
        <f t="shared" si="496"/>
        <v>1.128143884114172</v>
      </c>
      <c r="M3157">
        <f t="shared" si="497"/>
        <v>1.0841777766236267</v>
      </c>
      <c r="N3157">
        <f t="shared" si="498"/>
        <v>1.0841777766236267</v>
      </c>
      <c r="O3157">
        <f t="shared" si="499"/>
        <v>1.0841777766236267</v>
      </c>
    </row>
    <row r="3158" spans="1:15">
      <c r="A3158">
        <f t="shared" si="494"/>
        <v>3157</v>
      </c>
      <c r="B3158">
        <f>train!G3158</f>
        <v>273.8</v>
      </c>
      <c r="C3158">
        <f>train!J3158</f>
        <v>123.8</v>
      </c>
      <c r="D3158">
        <f>train!M3158</f>
        <v>147.69999999999999</v>
      </c>
      <c r="E3158">
        <f>train!P3158</f>
        <v>6.9</v>
      </c>
      <c r="F3158" s="4">
        <f t="shared" si="490"/>
        <v>0.77894736842105261</v>
      </c>
      <c r="G3158" s="4">
        <f t="shared" si="491"/>
        <v>0.34455886445866962</v>
      </c>
      <c r="H3158" s="4">
        <f t="shared" si="492"/>
        <v>0.34455886445866962</v>
      </c>
      <c r="I3158" s="4">
        <f t="shared" si="493"/>
        <v>0.34500000000000003</v>
      </c>
      <c r="J3158">
        <f t="shared" si="495"/>
        <v>2</v>
      </c>
      <c r="K3158" t="str">
        <f>train!T3158</f>
        <v>no</v>
      </c>
      <c r="L3158">
        <f t="shared" si="496"/>
        <v>1.128143884114172</v>
      </c>
      <c r="M3158">
        <f t="shared" si="497"/>
        <v>0.98144058654825306</v>
      </c>
      <c r="N3158">
        <f t="shared" si="498"/>
        <v>0.98144058654825306</v>
      </c>
      <c r="O3158">
        <f t="shared" si="499"/>
        <v>0.98144058654825306</v>
      </c>
    </row>
    <row r="3159" spans="1:15">
      <c r="A3159">
        <f t="shared" si="494"/>
        <v>3158</v>
      </c>
      <c r="B3159">
        <f>train!G3159</f>
        <v>217.7</v>
      </c>
      <c r="C3159">
        <f>train!J3159</f>
        <v>182</v>
      </c>
      <c r="D3159">
        <f>train!M3159</f>
        <v>113.5</v>
      </c>
      <c r="E3159">
        <f>train!P3159</f>
        <v>8.5</v>
      </c>
      <c r="F3159" s="4">
        <f t="shared" si="490"/>
        <v>0.61934566145092462</v>
      </c>
      <c r="G3159" s="4">
        <f t="shared" si="491"/>
        <v>0.50654049540773727</v>
      </c>
      <c r="H3159" s="4">
        <f t="shared" si="492"/>
        <v>0.50654049540773727</v>
      </c>
      <c r="I3159" s="4">
        <f t="shared" si="493"/>
        <v>0.42499999999999999</v>
      </c>
      <c r="J3159">
        <f t="shared" si="495"/>
        <v>2</v>
      </c>
      <c r="K3159" t="str">
        <f>train!T3159</f>
        <v>no</v>
      </c>
      <c r="L3159">
        <f t="shared" si="496"/>
        <v>1.128143884114172</v>
      </c>
      <c r="M3159">
        <f t="shared" si="497"/>
        <v>1.0379694578039929</v>
      </c>
      <c r="N3159">
        <f t="shared" si="498"/>
        <v>1.0379694578039929</v>
      </c>
      <c r="O3159">
        <f t="shared" si="499"/>
        <v>1.0379694578039929</v>
      </c>
    </row>
    <row r="3160" spans="1:15">
      <c r="A3160">
        <f t="shared" si="494"/>
        <v>3159</v>
      </c>
      <c r="B3160">
        <f>train!G3160</f>
        <v>93.5</v>
      </c>
      <c r="C3160">
        <f>train!J3160</f>
        <v>213.3</v>
      </c>
      <c r="D3160">
        <f>train!M3160</f>
        <v>171.7</v>
      </c>
      <c r="E3160">
        <f>train!P3160</f>
        <v>8.9</v>
      </c>
      <c r="F3160" s="4">
        <f t="shared" si="490"/>
        <v>0.26600284495021337</v>
      </c>
      <c r="G3160" s="4">
        <f t="shared" si="491"/>
        <v>0.59365432785972727</v>
      </c>
      <c r="H3160" s="4">
        <f t="shared" si="492"/>
        <v>0.59365432785972727</v>
      </c>
      <c r="I3160" s="4">
        <f t="shared" si="493"/>
        <v>0.44500000000000001</v>
      </c>
      <c r="J3160">
        <f t="shared" si="495"/>
        <v>2</v>
      </c>
      <c r="K3160" t="str">
        <f>train!T3160</f>
        <v>yes</v>
      </c>
      <c r="L3160">
        <f t="shared" si="496"/>
        <v>1.128143884114172</v>
      </c>
      <c r="M3160">
        <f t="shared" si="497"/>
        <v>0.98672865342746396</v>
      </c>
      <c r="N3160">
        <f t="shared" si="498"/>
        <v>0.98672865342746396</v>
      </c>
      <c r="O3160">
        <f t="shared" si="499"/>
        <v>0.98672865342746396</v>
      </c>
    </row>
    <row r="3161" spans="1:15">
      <c r="A3161">
        <f t="shared" si="494"/>
        <v>3160</v>
      </c>
      <c r="B3161">
        <f>train!G3161</f>
        <v>195.4</v>
      </c>
      <c r="C3161">
        <f>train!J3161</f>
        <v>204.9</v>
      </c>
      <c r="D3161">
        <f>train!M3161</f>
        <v>230.2</v>
      </c>
      <c r="E3161">
        <f>train!P3161</f>
        <v>14</v>
      </c>
      <c r="F3161" s="4">
        <f t="shared" si="490"/>
        <v>0.55590327169274534</v>
      </c>
      <c r="G3161" s="4">
        <f t="shared" si="491"/>
        <v>0.57027553576398549</v>
      </c>
      <c r="H3161" s="4">
        <f t="shared" si="492"/>
        <v>0.57027553576398549</v>
      </c>
      <c r="I3161" s="4">
        <f t="shared" si="493"/>
        <v>0.7</v>
      </c>
      <c r="J3161">
        <f t="shared" si="495"/>
        <v>1</v>
      </c>
      <c r="K3161" t="str">
        <f>train!T3161</f>
        <v>no</v>
      </c>
      <c r="L3161">
        <f t="shared" si="496"/>
        <v>1.128143884114172</v>
      </c>
      <c r="M3161">
        <f t="shared" si="497"/>
        <v>1.2039338938913962</v>
      </c>
      <c r="N3161">
        <f t="shared" si="498"/>
        <v>1.2039338938913962</v>
      </c>
      <c r="O3161">
        <f t="shared" si="499"/>
        <v>1.2039338938913962</v>
      </c>
    </row>
    <row r="3162" spans="1:15">
      <c r="A3162">
        <f t="shared" si="494"/>
        <v>3161</v>
      </c>
      <c r="B3162">
        <f>train!G3162</f>
        <v>247.8</v>
      </c>
      <c r="C3162">
        <f>train!J3162</f>
        <v>159.1</v>
      </c>
      <c r="D3162">
        <f>train!M3162</f>
        <v>201.8</v>
      </c>
      <c r="E3162">
        <f>train!P3162</f>
        <v>10.6</v>
      </c>
      <c r="F3162" s="4">
        <f t="shared" si="490"/>
        <v>0.70497866287339972</v>
      </c>
      <c r="G3162" s="4">
        <f t="shared" si="491"/>
        <v>0.44280545505148899</v>
      </c>
      <c r="H3162" s="4">
        <f t="shared" si="492"/>
        <v>0.44280545505148899</v>
      </c>
      <c r="I3162" s="4">
        <f t="shared" si="493"/>
        <v>0.53</v>
      </c>
      <c r="J3162">
        <f t="shared" si="495"/>
        <v>2</v>
      </c>
      <c r="K3162" t="str">
        <f>train!T3162</f>
        <v>no</v>
      </c>
      <c r="L3162">
        <f t="shared" si="496"/>
        <v>1.128143884114172</v>
      </c>
      <c r="M3162">
        <f t="shared" si="497"/>
        <v>1.0816876892862741</v>
      </c>
      <c r="N3162">
        <f t="shared" si="498"/>
        <v>1.0816876892862741</v>
      </c>
      <c r="O3162">
        <f t="shared" si="499"/>
        <v>1.0816876892862741</v>
      </c>
    </row>
    <row r="3163" spans="1:15">
      <c r="A3163">
        <f t="shared" si="494"/>
        <v>3162</v>
      </c>
      <c r="B3163">
        <f>train!G3163</f>
        <v>162.5</v>
      </c>
      <c r="C3163">
        <f>train!J3163</f>
        <v>159.19999999999999</v>
      </c>
      <c r="D3163">
        <f>train!M3163</f>
        <v>157.19999999999999</v>
      </c>
      <c r="E3163">
        <f>train!P3163</f>
        <v>9.6999999999999993</v>
      </c>
      <c r="F3163" s="4">
        <f t="shared" si="490"/>
        <v>0.46230440967283071</v>
      </c>
      <c r="G3163" s="4">
        <f t="shared" si="491"/>
        <v>0.4430837740050097</v>
      </c>
      <c r="H3163" s="4">
        <f t="shared" si="492"/>
        <v>0.4430837740050097</v>
      </c>
      <c r="I3163" s="4">
        <f t="shared" si="493"/>
        <v>0.48499999999999999</v>
      </c>
      <c r="J3163">
        <f t="shared" si="495"/>
        <v>2</v>
      </c>
      <c r="K3163" t="str">
        <f>train!T3163</f>
        <v>no</v>
      </c>
      <c r="L3163">
        <f t="shared" si="496"/>
        <v>1.128143884114172</v>
      </c>
      <c r="M3163">
        <f t="shared" si="497"/>
        <v>0.91738586689352786</v>
      </c>
      <c r="N3163">
        <f t="shared" si="498"/>
        <v>0.91738586689352786</v>
      </c>
      <c r="O3163">
        <f t="shared" si="499"/>
        <v>0.91738586689352786</v>
      </c>
    </row>
    <row r="3164" spans="1:15">
      <c r="A3164">
        <f t="shared" si="494"/>
        <v>3163</v>
      </c>
      <c r="B3164">
        <f>train!G3164</f>
        <v>86.1</v>
      </c>
      <c r="C3164">
        <f>train!J3164</f>
        <v>222.7</v>
      </c>
      <c r="D3164">
        <f>train!M3164</f>
        <v>155</v>
      </c>
      <c r="E3164">
        <f>train!P3164</f>
        <v>9</v>
      </c>
      <c r="F3164" s="4">
        <f t="shared" si="490"/>
        <v>0.24495021337126599</v>
      </c>
      <c r="G3164" s="4">
        <f t="shared" si="491"/>
        <v>0.61981630949067623</v>
      </c>
      <c r="H3164" s="4">
        <f t="shared" si="492"/>
        <v>0.61981630949067623</v>
      </c>
      <c r="I3164" s="4">
        <f t="shared" si="493"/>
        <v>0.45</v>
      </c>
      <c r="J3164">
        <f t="shared" si="495"/>
        <v>2</v>
      </c>
      <c r="K3164" t="str">
        <f>train!T3164</f>
        <v>no</v>
      </c>
      <c r="L3164">
        <f t="shared" si="496"/>
        <v>1.128143884114172</v>
      </c>
      <c r="M3164">
        <f t="shared" si="497"/>
        <v>1.0153054328880116</v>
      </c>
      <c r="N3164">
        <f t="shared" si="498"/>
        <v>1.0153054328880116</v>
      </c>
      <c r="O3164">
        <f t="shared" si="499"/>
        <v>1.0153054328880116</v>
      </c>
    </row>
    <row r="3165" spans="1:15">
      <c r="A3165">
        <f t="shared" si="494"/>
        <v>3164</v>
      </c>
      <c r="B3165">
        <f>train!G3165</f>
        <v>89.1</v>
      </c>
      <c r="C3165">
        <f>train!J3165</f>
        <v>226.6</v>
      </c>
      <c r="D3165">
        <f>train!M3165</f>
        <v>249.2</v>
      </c>
      <c r="E3165">
        <f>train!P3165</f>
        <v>6.9</v>
      </c>
      <c r="F3165" s="4">
        <f t="shared" si="490"/>
        <v>0.25348506401137977</v>
      </c>
      <c r="G3165" s="4">
        <f t="shared" si="491"/>
        <v>0.63067074867798489</v>
      </c>
      <c r="H3165" s="4">
        <f t="shared" si="492"/>
        <v>0.63067074867798489</v>
      </c>
      <c r="I3165" s="4">
        <f t="shared" si="493"/>
        <v>0.34500000000000003</v>
      </c>
      <c r="J3165">
        <f t="shared" si="495"/>
        <v>2</v>
      </c>
      <c r="K3165" t="str">
        <f>train!T3165</f>
        <v>no</v>
      </c>
      <c r="L3165">
        <f t="shared" si="496"/>
        <v>1.128143884114172</v>
      </c>
      <c r="M3165">
        <f t="shared" si="497"/>
        <v>0.98932849152996361</v>
      </c>
      <c r="N3165">
        <f t="shared" si="498"/>
        <v>0.98932849152996361</v>
      </c>
      <c r="O3165">
        <f t="shared" si="499"/>
        <v>0.98932849152996361</v>
      </c>
    </row>
    <row r="3166" spans="1:15">
      <c r="A3166">
        <f t="shared" si="494"/>
        <v>3165</v>
      </c>
      <c r="B3166">
        <f>train!G3166</f>
        <v>189.7</v>
      </c>
      <c r="C3166">
        <f>train!J3166</f>
        <v>178.9</v>
      </c>
      <c r="D3166">
        <f>train!M3166</f>
        <v>244.7</v>
      </c>
      <c r="E3166">
        <f>train!P3166</f>
        <v>9.8000000000000007</v>
      </c>
      <c r="F3166" s="4">
        <f t="shared" si="490"/>
        <v>0.53968705547652918</v>
      </c>
      <c r="G3166" s="4">
        <f t="shared" si="491"/>
        <v>0.49791260784859448</v>
      </c>
      <c r="H3166" s="4">
        <f t="shared" si="492"/>
        <v>0.49791260784859448</v>
      </c>
      <c r="I3166" s="4">
        <f t="shared" si="493"/>
        <v>0.49000000000000005</v>
      </c>
      <c r="J3166">
        <f t="shared" si="495"/>
        <v>2</v>
      </c>
      <c r="K3166" t="str">
        <f>train!T3166</f>
        <v>no</v>
      </c>
      <c r="L3166">
        <f t="shared" si="496"/>
        <v>1.128143884114172</v>
      </c>
      <c r="M3166">
        <f t="shared" si="497"/>
        <v>1.0135068070605657</v>
      </c>
      <c r="N3166">
        <f t="shared" si="498"/>
        <v>1.0135068070605657</v>
      </c>
      <c r="O3166">
        <f t="shared" si="499"/>
        <v>1.0135068070605657</v>
      </c>
    </row>
    <row r="3167" spans="1:15">
      <c r="A3167">
        <f t="shared" si="494"/>
        <v>3166</v>
      </c>
      <c r="B3167">
        <f>train!G3167</f>
        <v>190.8</v>
      </c>
      <c r="C3167">
        <f>train!J3167</f>
        <v>196</v>
      </c>
      <c r="D3167">
        <f>train!M3167</f>
        <v>151.69999999999999</v>
      </c>
      <c r="E3167">
        <f>train!P3167</f>
        <v>9.9</v>
      </c>
      <c r="F3167" s="4">
        <f t="shared" si="490"/>
        <v>0.54281650071123755</v>
      </c>
      <c r="G3167" s="4">
        <f t="shared" si="491"/>
        <v>0.54550514890064017</v>
      </c>
      <c r="H3167" s="4">
        <f t="shared" si="492"/>
        <v>0.54550514890064017</v>
      </c>
      <c r="I3167" s="4">
        <f t="shared" si="493"/>
        <v>0.495</v>
      </c>
      <c r="J3167">
        <f t="shared" si="495"/>
        <v>2</v>
      </c>
      <c r="K3167" t="str">
        <f>train!T3167</f>
        <v>no</v>
      </c>
      <c r="L3167">
        <f t="shared" si="496"/>
        <v>1.128143884114172</v>
      </c>
      <c r="M3167">
        <f t="shared" si="497"/>
        <v>1.0652823514911962</v>
      </c>
      <c r="N3167">
        <f t="shared" si="498"/>
        <v>1.0652823514911962</v>
      </c>
      <c r="O3167">
        <f t="shared" si="499"/>
        <v>1.0652823514911962</v>
      </c>
    </row>
    <row r="3168" spans="1:15">
      <c r="A3168">
        <f t="shared" si="494"/>
        <v>3167</v>
      </c>
      <c r="B3168">
        <f>train!G3168</f>
        <v>198.6</v>
      </c>
      <c r="C3168">
        <f>train!J3168</f>
        <v>258</v>
      </c>
      <c r="D3168">
        <f>train!M3168</f>
        <v>245.8</v>
      </c>
      <c r="E3168">
        <f>train!P3168</f>
        <v>10.199999999999999</v>
      </c>
      <c r="F3168" s="4">
        <f t="shared" si="490"/>
        <v>0.56500711237553336</v>
      </c>
      <c r="G3168" s="4">
        <f t="shared" si="491"/>
        <v>0.71806290008349571</v>
      </c>
      <c r="H3168" s="4">
        <f t="shared" si="492"/>
        <v>0.71806290008349571</v>
      </c>
      <c r="I3168" s="4">
        <f t="shared" si="493"/>
        <v>0.51</v>
      </c>
      <c r="J3168">
        <f t="shared" si="495"/>
        <v>1</v>
      </c>
      <c r="K3168" t="str">
        <f>train!T3168</f>
        <v>yes</v>
      </c>
      <c r="L3168">
        <f t="shared" si="496"/>
        <v>1.128143884114172</v>
      </c>
      <c r="M3168">
        <f t="shared" si="497"/>
        <v>1.2690790731816435</v>
      </c>
      <c r="N3168">
        <f t="shared" si="498"/>
        <v>1.2690790731816435</v>
      </c>
      <c r="O3168">
        <f t="shared" si="499"/>
        <v>1.2690790731816435</v>
      </c>
    </row>
    <row r="3169" spans="1:15">
      <c r="A3169">
        <f t="shared" si="494"/>
        <v>3168</v>
      </c>
      <c r="B3169">
        <f>train!G3169</f>
        <v>176.5</v>
      </c>
      <c r="C3169">
        <f>train!J3169</f>
        <v>198.6</v>
      </c>
      <c r="D3169">
        <f>train!M3169</f>
        <v>210.2</v>
      </c>
      <c r="E3169">
        <f>train!P3169</f>
        <v>7.7</v>
      </c>
      <c r="F3169" s="4">
        <f t="shared" si="490"/>
        <v>0.50213371266002849</v>
      </c>
      <c r="G3169" s="4">
        <f t="shared" si="491"/>
        <v>0.5527414416921792</v>
      </c>
      <c r="H3169" s="4">
        <f t="shared" si="492"/>
        <v>0.5527414416921792</v>
      </c>
      <c r="I3169" s="4">
        <f t="shared" si="493"/>
        <v>0.38500000000000001</v>
      </c>
      <c r="J3169">
        <f t="shared" si="495"/>
        <v>2</v>
      </c>
      <c r="K3169" t="str">
        <f>train!T3169</f>
        <v>no</v>
      </c>
      <c r="L3169">
        <f t="shared" si="496"/>
        <v>1.128143884114172</v>
      </c>
      <c r="M3169">
        <f t="shared" si="497"/>
        <v>1.0056885542341831</v>
      </c>
      <c r="N3169">
        <f t="shared" si="498"/>
        <v>1.0056885542341831</v>
      </c>
      <c r="O3169">
        <f t="shared" si="499"/>
        <v>1.0056885542341831</v>
      </c>
    </row>
    <row r="3170" spans="1:15">
      <c r="A3170">
        <f t="shared" si="494"/>
        <v>3169</v>
      </c>
      <c r="B3170">
        <f>train!G3170</f>
        <v>188.3</v>
      </c>
      <c r="C3170">
        <f>train!J3170</f>
        <v>214.7</v>
      </c>
      <c r="D3170">
        <f>train!M3170</f>
        <v>218</v>
      </c>
      <c r="E3170">
        <f>train!P3170</f>
        <v>10.199999999999999</v>
      </c>
      <c r="F3170" s="4">
        <f t="shared" si="490"/>
        <v>0.53570412517780941</v>
      </c>
      <c r="G3170" s="4">
        <f t="shared" si="491"/>
        <v>0.59755079320901749</v>
      </c>
      <c r="H3170" s="4">
        <f t="shared" si="492"/>
        <v>0.59755079320901749</v>
      </c>
      <c r="I3170" s="4">
        <f t="shared" si="493"/>
        <v>0.51</v>
      </c>
      <c r="J3170">
        <f t="shared" si="495"/>
        <v>2</v>
      </c>
      <c r="K3170" t="str">
        <f>train!T3170</f>
        <v>no</v>
      </c>
      <c r="L3170">
        <f t="shared" si="496"/>
        <v>1.128143884114172</v>
      </c>
      <c r="M3170">
        <f t="shared" si="497"/>
        <v>1.1230373149018575</v>
      </c>
      <c r="N3170">
        <f t="shared" si="498"/>
        <v>1.1230373149018575</v>
      </c>
      <c r="O3170">
        <f t="shared" si="499"/>
        <v>1.1230373149018575</v>
      </c>
    </row>
    <row r="3171" spans="1:15">
      <c r="A3171">
        <f t="shared" si="494"/>
        <v>3170</v>
      </c>
      <c r="B3171">
        <f>train!G3171</f>
        <v>197.6</v>
      </c>
      <c r="C3171">
        <f>train!J3171</f>
        <v>206.4</v>
      </c>
      <c r="D3171">
        <f>train!M3171</f>
        <v>169.6</v>
      </c>
      <c r="E3171">
        <f>train!P3171</f>
        <v>9.6</v>
      </c>
      <c r="F3171" s="4">
        <f t="shared" si="490"/>
        <v>0.56216216216216219</v>
      </c>
      <c r="G3171" s="4">
        <f t="shared" si="491"/>
        <v>0.57445032006679653</v>
      </c>
      <c r="H3171" s="4">
        <f t="shared" si="492"/>
        <v>0.57445032006679653</v>
      </c>
      <c r="I3171" s="4">
        <f t="shared" si="493"/>
        <v>0.48</v>
      </c>
      <c r="J3171">
        <f t="shared" si="495"/>
        <v>2</v>
      </c>
      <c r="K3171" t="str">
        <f>train!T3171</f>
        <v>no</v>
      </c>
      <c r="L3171">
        <f t="shared" si="496"/>
        <v>1.128143884114172</v>
      </c>
      <c r="M3171">
        <f t="shared" si="497"/>
        <v>1.0983681700670895</v>
      </c>
      <c r="N3171">
        <f t="shared" si="498"/>
        <v>1.0983681700670895</v>
      </c>
      <c r="O3171">
        <f t="shared" si="499"/>
        <v>1.0983681700670895</v>
      </c>
    </row>
    <row r="3172" spans="1:15">
      <c r="A3172">
        <f t="shared" si="494"/>
        <v>3171</v>
      </c>
      <c r="B3172">
        <f>train!G3172</f>
        <v>208.5</v>
      </c>
      <c r="C3172">
        <f>train!J3172</f>
        <v>190.3</v>
      </c>
      <c r="D3172">
        <f>train!M3172</f>
        <v>144.69999999999999</v>
      </c>
      <c r="E3172">
        <f>train!P3172</f>
        <v>12</v>
      </c>
      <c r="F3172" s="4">
        <f t="shared" si="490"/>
        <v>0.59317211948790893</v>
      </c>
      <c r="G3172" s="4">
        <f t="shared" si="491"/>
        <v>0.52964096854995824</v>
      </c>
      <c r="H3172" s="4">
        <f t="shared" si="492"/>
        <v>0.52964096854995824</v>
      </c>
      <c r="I3172" s="4">
        <f t="shared" si="493"/>
        <v>0.6</v>
      </c>
      <c r="J3172">
        <f t="shared" si="495"/>
        <v>1</v>
      </c>
      <c r="K3172" t="str">
        <f>train!T3172</f>
        <v>no</v>
      </c>
      <c r="L3172">
        <f t="shared" si="496"/>
        <v>1.128143884114172</v>
      </c>
      <c r="M3172">
        <f t="shared" si="497"/>
        <v>1.1282252764722362</v>
      </c>
      <c r="N3172">
        <f t="shared" si="498"/>
        <v>1.1282252764722362</v>
      </c>
      <c r="O3172">
        <f t="shared" si="499"/>
        <v>1.1282252764722362</v>
      </c>
    </row>
    <row r="3173" spans="1:15">
      <c r="A3173">
        <f t="shared" si="494"/>
        <v>3172</v>
      </c>
      <c r="B3173">
        <f>train!G3173</f>
        <v>261</v>
      </c>
      <c r="C3173">
        <f>train!J3173</f>
        <v>144.19999999999999</v>
      </c>
      <c r="D3173">
        <f>train!M3173</f>
        <v>284.39999999999998</v>
      </c>
      <c r="E3173">
        <f>train!P3173</f>
        <v>16.3</v>
      </c>
      <c r="F3173" s="4">
        <f t="shared" si="490"/>
        <v>0.74253200568990041</v>
      </c>
      <c r="G3173" s="4">
        <f t="shared" si="491"/>
        <v>0.40133593097689946</v>
      </c>
      <c r="H3173" s="4">
        <f t="shared" si="492"/>
        <v>0.40133593097689946</v>
      </c>
      <c r="I3173" s="4">
        <f t="shared" si="493"/>
        <v>0.81500000000000006</v>
      </c>
      <c r="J3173">
        <f t="shared" si="495"/>
        <v>1</v>
      </c>
      <c r="K3173" t="str">
        <f>train!T3173</f>
        <v>no</v>
      </c>
      <c r="L3173">
        <f t="shared" si="496"/>
        <v>1.128143884114172</v>
      </c>
      <c r="M3173">
        <f t="shared" si="497"/>
        <v>1.2400483210181996</v>
      </c>
      <c r="N3173">
        <f t="shared" si="498"/>
        <v>1.2400483210181996</v>
      </c>
      <c r="O3173">
        <f t="shared" si="499"/>
        <v>1.2400483210181996</v>
      </c>
    </row>
    <row r="3174" spans="1:15">
      <c r="A3174">
        <f t="shared" si="494"/>
        <v>3173</v>
      </c>
      <c r="B3174">
        <f>train!G3174</f>
        <v>209.6</v>
      </c>
      <c r="C3174">
        <f>train!J3174</f>
        <v>193.1</v>
      </c>
      <c r="D3174">
        <f>train!M3174</f>
        <v>239.9</v>
      </c>
      <c r="E3174">
        <f>train!P3174</f>
        <v>12.4</v>
      </c>
      <c r="F3174" s="4">
        <f t="shared" si="490"/>
        <v>0.59630156472261731</v>
      </c>
      <c r="G3174" s="4">
        <f t="shared" si="491"/>
        <v>0.53743389924853879</v>
      </c>
      <c r="H3174" s="4">
        <f t="shared" si="492"/>
        <v>0.53743389924853879</v>
      </c>
      <c r="I3174" s="4">
        <f t="shared" si="493"/>
        <v>0.62</v>
      </c>
      <c r="J3174">
        <f t="shared" si="495"/>
        <v>1</v>
      </c>
      <c r="K3174" t="str">
        <f>train!T3174</f>
        <v>no</v>
      </c>
      <c r="L3174">
        <f t="shared" si="496"/>
        <v>1.128143884114172</v>
      </c>
      <c r="M3174">
        <f t="shared" si="497"/>
        <v>1.1478876026047231</v>
      </c>
      <c r="N3174">
        <f t="shared" si="498"/>
        <v>1.1478876026047231</v>
      </c>
      <c r="O3174">
        <f t="shared" si="499"/>
        <v>1.1478876026047231</v>
      </c>
    </row>
    <row r="3175" spans="1:15">
      <c r="A3175">
        <f t="shared" si="494"/>
        <v>3174</v>
      </c>
      <c r="B3175">
        <f>train!G3175</f>
        <v>157.80000000000001</v>
      </c>
      <c r="C3175">
        <f>train!J3175</f>
        <v>160</v>
      </c>
      <c r="D3175">
        <f>train!M3175</f>
        <v>198.8</v>
      </c>
      <c r="E3175">
        <f>train!P3175</f>
        <v>13.7</v>
      </c>
      <c r="F3175" s="4">
        <f t="shared" si="490"/>
        <v>0.44893314366998582</v>
      </c>
      <c r="G3175" s="4">
        <f t="shared" si="491"/>
        <v>0.44531032563317563</v>
      </c>
      <c r="H3175" s="4">
        <f t="shared" si="492"/>
        <v>0.44531032563317563</v>
      </c>
      <c r="I3175" s="4">
        <f t="shared" si="493"/>
        <v>0.68499999999999994</v>
      </c>
      <c r="J3175">
        <f t="shared" si="495"/>
        <v>2</v>
      </c>
      <c r="K3175" t="str">
        <f>train!T3175</f>
        <v>no</v>
      </c>
      <c r="L3175">
        <f t="shared" si="496"/>
        <v>1.128143884114172</v>
      </c>
      <c r="M3175">
        <f t="shared" si="497"/>
        <v>1.0331352959397262</v>
      </c>
      <c r="N3175">
        <f t="shared" si="498"/>
        <v>1.0331352959397262</v>
      </c>
      <c r="O3175">
        <f t="shared" si="499"/>
        <v>1.0331352959397262</v>
      </c>
    </row>
    <row r="3176" spans="1:15">
      <c r="A3176">
        <f t="shared" si="494"/>
        <v>3175</v>
      </c>
      <c r="B3176">
        <f>train!G3176</f>
        <v>245.4</v>
      </c>
      <c r="C3176">
        <f>train!J3176</f>
        <v>260.3</v>
      </c>
      <c r="D3176">
        <f>train!M3176</f>
        <v>195.1</v>
      </c>
      <c r="E3176">
        <f>train!P3176</f>
        <v>10.5</v>
      </c>
      <c r="F3176" s="4">
        <f t="shared" si="490"/>
        <v>0.69815078236130867</v>
      </c>
      <c r="G3176" s="4">
        <f t="shared" si="491"/>
        <v>0.72446423601447263</v>
      </c>
      <c r="H3176" s="4">
        <f t="shared" si="492"/>
        <v>0.72446423601447263</v>
      </c>
      <c r="I3176" s="4">
        <f t="shared" si="493"/>
        <v>0.52500000000000002</v>
      </c>
      <c r="J3176">
        <f t="shared" si="495"/>
        <v>1</v>
      </c>
      <c r="K3176" t="str">
        <f>train!T3176</f>
        <v>yes</v>
      </c>
      <c r="L3176">
        <f t="shared" si="496"/>
        <v>1.128143884114172</v>
      </c>
      <c r="M3176">
        <f t="shared" si="497"/>
        <v>1.3463789858133461</v>
      </c>
      <c r="N3176">
        <f t="shared" si="498"/>
        <v>1.3463789858133461</v>
      </c>
      <c r="O3176">
        <f t="shared" si="499"/>
        <v>1.3463789858133461</v>
      </c>
    </row>
    <row r="3177" spans="1:15">
      <c r="A3177">
        <f t="shared" si="494"/>
        <v>3176</v>
      </c>
      <c r="B3177">
        <f>train!G3177</f>
        <v>72.2</v>
      </c>
      <c r="C3177">
        <f>train!J3177</f>
        <v>173.4</v>
      </c>
      <c r="D3177">
        <f>train!M3177</f>
        <v>130.1</v>
      </c>
      <c r="E3177">
        <f>train!P3177</f>
        <v>11</v>
      </c>
      <c r="F3177" s="4">
        <f t="shared" si="490"/>
        <v>0.20540540540540542</v>
      </c>
      <c r="G3177" s="4">
        <f t="shared" si="491"/>
        <v>0.48260506540495407</v>
      </c>
      <c r="H3177" s="4">
        <f t="shared" si="492"/>
        <v>0.48260506540495407</v>
      </c>
      <c r="I3177" s="4">
        <f t="shared" si="493"/>
        <v>0.55000000000000004</v>
      </c>
      <c r="J3177">
        <f t="shared" si="495"/>
        <v>2</v>
      </c>
      <c r="K3177" t="str">
        <f>train!T3177</f>
        <v>no</v>
      </c>
      <c r="L3177">
        <f t="shared" si="496"/>
        <v>1.128143884114172</v>
      </c>
      <c r="M3177">
        <f t="shared" si="497"/>
        <v>0.90028144425995971</v>
      </c>
      <c r="N3177">
        <f t="shared" si="498"/>
        <v>0.90028144425995971</v>
      </c>
      <c r="O3177">
        <f t="shared" si="499"/>
        <v>0.90028144425995971</v>
      </c>
    </row>
    <row r="3178" spans="1:15">
      <c r="A3178">
        <f t="shared" si="494"/>
        <v>3177</v>
      </c>
      <c r="B3178">
        <f>train!G3178</f>
        <v>152.9</v>
      </c>
      <c r="C3178">
        <f>train!J3178</f>
        <v>205.5</v>
      </c>
      <c r="D3178">
        <f>train!M3178</f>
        <v>247.3</v>
      </c>
      <c r="E3178">
        <f>train!P3178</f>
        <v>8</v>
      </c>
      <c r="F3178" s="4">
        <f t="shared" si="490"/>
        <v>0.43499288762446658</v>
      </c>
      <c r="G3178" s="4">
        <f t="shared" si="491"/>
        <v>0.57194544948510995</v>
      </c>
      <c r="H3178" s="4">
        <f t="shared" si="492"/>
        <v>0.57194544948510995</v>
      </c>
      <c r="I3178" s="4">
        <f t="shared" si="493"/>
        <v>0.4</v>
      </c>
      <c r="J3178">
        <f t="shared" si="495"/>
        <v>2</v>
      </c>
      <c r="K3178" t="str">
        <f>train!T3178</f>
        <v>no</v>
      </c>
      <c r="L3178">
        <f t="shared" si="496"/>
        <v>1.128143884114172</v>
      </c>
      <c r="M3178">
        <f t="shared" si="497"/>
        <v>1.001729507730166</v>
      </c>
      <c r="N3178">
        <f t="shared" si="498"/>
        <v>1.001729507730166</v>
      </c>
      <c r="O3178">
        <f t="shared" si="499"/>
        <v>1.001729507730166</v>
      </c>
    </row>
    <row r="3179" spans="1:15">
      <c r="A3179">
        <f t="shared" si="494"/>
        <v>3178</v>
      </c>
      <c r="B3179">
        <f>train!G3179</f>
        <v>274</v>
      </c>
      <c r="C3179">
        <f>train!J3179</f>
        <v>192.2</v>
      </c>
      <c r="D3179">
        <f>train!M3179</f>
        <v>125.9</v>
      </c>
      <c r="E3179">
        <f>train!P3179</f>
        <v>11.9</v>
      </c>
      <c r="F3179" s="4">
        <f t="shared" si="490"/>
        <v>0.77951635846372691</v>
      </c>
      <c r="G3179" s="4">
        <f t="shared" si="491"/>
        <v>0.53492902866685221</v>
      </c>
      <c r="H3179" s="4">
        <f t="shared" si="492"/>
        <v>0.53492902866685221</v>
      </c>
      <c r="I3179" s="4">
        <f t="shared" si="493"/>
        <v>0.59499999999999997</v>
      </c>
      <c r="J3179">
        <f t="shared" si="495"/>
        <v>1</v>
      </c>
      <c r="K3179" t="str">
        <f>train!T3179</f>
        <v>no</v>
      </c>
      <c r="L3179">
        <f t="shared" si="496"/>
        <v>1.128143884114172</v>
      </c>
      <c r="M3179">
        <f t="shared" si="497"/>
        <v>1.2385349750949601</v>
      </c>
      <c r="N3179">
        <f t="shared" si="498"/>
        <v>1.2385349750949601</v>
      </c>
      <c r="O3179">
        <f t="shared" si="499"/>
        <v>1.2385349750949601</v>
      </c>
    </row>
    <row r="3180" spans="1:15">
      <c r="A3180">
        <f t="shared" si="494"/>
        <v>3179</v>
      </c>
      <c r="B3180">
        <f>train!G3180</f>
        <v>178.2</v>
      </c>
      <c r="C3180">
        <f>train!J3180</f>
        <v>254.6</v>
      </c>
      <c r="D3180">
        <f>train!M3180</f>
        <v>241.3</v>
      </c>
      <c r="E3180">
        <f>train!P3180</f>
        <v>8.5</v>
      </c>
      <c r="F3180" s="4">
        <f t="shared" si="490"/>
        <v>0.50697012802275954</v>
      </c>
      <c r="G3180" s="4">
        <f t="shared" si="491"/>
        <v>0.7086000556637907</v>
      </c>
      <c r="H3180" s="4">
        <f t="shared" si="492"/>
        <v>0.7086000556637907</v>
      </c>
      <c r="I3180" s="4">
        <f t="shared" si="493"/>
        <v>0.42499999999999999</v>
      </c>
      <c r="J3180">
        <f t="shared" si="495"/>
        <v>1</v>
      </c>
      <c r="K3180" t="str">
        <f>train!T3180</f>
        <v>no</v>
      </c>
      <c r="L3180">
        <f t="shared" si="496"/>
        <v>1.128143884114172</v>
      </c>
      <c r="M3180">
        <f t="shared" si="497"/>
        <v>1.2007796585888968</v>
      </c>
      <c r="N3180">
        <f t="shared" si="498"/>
        <v>1.2007796585888968</v>
      </c>
      <c r="O3180">
        <f t="shared" si="499"/>
        <v>1.2007796585888968</v>
      </c>
    </row>
    <row r="3181" spans="1:15">
      <c r="A3181">
        <f t="shared" si="494"/>
        <v>3180</v>
      </c>
      <c r="B3181">
        <f>train!G3181</f>
        <v>252.8</v>
      </c>
      <c r="C3181">
        <f>train!J3181</f>
        <v>217.6</v>
      </c>
      <c r="D3181">
        <f>train!M3181</f>
        <v>107.3</v>
      </c>
      <c r="E3181">
        <f>train!P3181</f>
        <v>11.2</v>
      </c>
      <c r="F3181" s="4">
        <f t="shared" si="490"/>
        <v>0.71920341394025611</v>
      </c>
      <c r="G3181" s="4">
        <f t="shared" si="491"/>
        <v>0.60562204286111876</v>
      </c>
      <c r="H3181" s="4">
        <f t="shared" si="492"/>
        <v>0.60562204286111876</v>
      </c>
      <c r="I3181" s="4">
        <f t="shared" si="493"/>
        <v>0.55999999999999994</v>
      </c>
      <c r="J3181">
        <f t="shared" si="495"/>
        <v>1</v>
      </c>
      <c r="K3181" t="str">
        <f>train!T3181</f>
        <v>no</v>
      </c>
      <c r="L3181">
        <f t="shared" si="496"/>
        <v>1.128143884114172</v>
      </c>
      <c r="M3181">
        <f t="shared" si="497"/>
        <v>1.2507636340339725</v>
      </c>
      <c r="N3181">
        <f t="shared" si="498"/>
        <v>1.2507636340339725</v>
      </c>
      <c r="O3181">
        <f t="shared" si="499"/>
        <v>1.2507636340339725</v>
      </c>
    </row>
    <row r="3182" spans="1:15">
      <c r="A3182">
        <f t="shared" si="494"/>
        <v>3181</v>
      </c>
      <c r="B3182">
        <f>train!G3182</f>
        <v>216.2</v>
      </c>
      <c r="C3182">
        <f>train!J3182</f>
        <v>182.8</v>
      </c>
      <c r="D3182">
        <f>train!M3182</f>
        <v>237.9</v>
      </c>
      <c r="E3182">
        <f>train!P3182</f>
        <v>7.8</v>
      </c>
      <c r="F3182" s="4">
        <f t="shared" si="490"/>
        <v>0.61507823613086765</v>
      </c>
      <c r="G3182" s="4">
        <f t="shared" si="491"/>
        <v>0.50876704703590314</v>
      </c>
      <c r="H3182" s="4">
        <f t="shared" si="492"/>
        <v>0.50876704703590314</v>
      </c>
      <c r="I3182" s="4">
        <f t="shared" si="493"/>
        <v>0.39</v>
      </c>
      <c r="J3182">
        <f t="shared" si="495"/>
        <v>2</v>
      </c>
      <c r="K3182" t="str">
        <f>train!T3182</f>
        <v>no</v>
      </c>
      <c r="L3182">
        <f t="shared" si="496"/>
        <v>1.128143884114172</v>
      </c>
      <c r="M3182">
        <f t="shared" si="497"/>
        <v>1.0237719730785393</v>
      </c>
      <c r="N3182">
        <f t="shared" si="498"/>
        <v>1.0237719730785393</v>
      </c>
      <c r="O3182">
        <f t="shared" si="499"/>
        <v>1.0237719730785393</v>
      </c>
    </row>
    <row r="3183" spans="1:15">
      <c r="A3183">
        <f t="shared" si="494"/>
        <v>3182</v>
      </c>
      <c r="B3183">
        <f>train!G3183</f>
        <v>165.1</v>
      </c>
      <c r="C3183">
        <f>train!J3183</f>
        <v>290.2</v>
      </c>
      <c r="D3183">
        <f>train!M3183</f>
        <v>250.3</v>
      </c>
      <c r="E3183">
        <f>train!P3183</f>
        <v>8.1</v>
      </c>
      <c r="F3183" s="4">
        <f t="shared" si="490"/>
        <v>0.469701280227596</v>
      </c>
      <c r="G3183" s="4">
        <f t="shared" si="491"/>
        <v>0.80768160311717219</v>
      </c>
      <c r="H3183" s="4">
        <f t="shared" si="492"/>
        <v>0.80768160311717219</v>
      </c>
      <c r="I3183" s="4">
        <f t="shared" si="493"/>
        <v>0.40499999999999997</v>
      </c>
      <c r="J3183">
        <f t="shared" si="495"/>
        <v>1</v>
      </c>
      <c r="K3183" t="str">
        <f>train!T3183</f>
        <v>no</v>
      </c>
      <c r="L3183">
        <f t="shared" si="496"/>
        <v>1.128143884114172</v>
      </c>
      <c r="M3183">
        <f t="shared" si="497"/>
        <v>1.2997474511132128</v>
      </c>
      <c r="N3183">
        <f t="shared" si="498"/>
        <v>1.2997474511132128</v>
      </c>
      <c r="O3183">
        <f t="shared" si="499"/>
        <v>1.2997474511132128</v>
      </c>
    </row>
    <row r="3184" spans="1:15">
      <c r="A3184">
        <f t="shared" si="494"/>
        <v>3183</v>
      </c>
      <c r="B3184">
        <f>train!G3184</f>
        <v>133.80000000000001</v>
      </c>
      <c r="C3184">
        <f>train!J3184</f>
        <v>177.1</v>
      </c>
      <c r="D3184">
        <f>train!M3184</f>
        <v>185.2</v>
      </c>
      <c r="E3184">
        <f>train!P3184</f>
        <v>12.4</v>
      </c>
      <c r="F3184" s="4">
        <f t="shared" si="490"/>
        <v>0.38065433854907543</v>
      </c>
      <c r="G3184" s="4">
        <f t="shared" si="491"/>
        <v>0.49290286668522121</v>
      </c>
      <c r="H3184" s="4">
        <f t="shared" si="492"/>
        <v>0.49290286668522121</v>
      </c>
      <c r="I3184" s="4">
        <f t="shared" si="493"/>
        <v>0.62</v>
      </c>
      <c r="J3184">
        <f t="shared" si="495"/>
        <v>2</v>
      </c>
      <c r="K3184" t="str">
        <f>train!T3184</f>
        <v>no</v>
      </c>
      <c r="L3184">
        <f t="shared" si="496"/>
        <v>1.128143884114172</v>
      </c>
      <c r="M3184">
        <f t="shared" si="497"/>
        <v>1.0075734203666014</v>
      </c>
      <c r="N3184">
        <f t="shared" si="498"/>
        <v>1.0075734203666014</v>
      </c>
      <c r="O3184">
        <f t="shared" si="499"/>
        <v>1.0075734203666014</v>
      </c>
    </row>
    <row r="3185" spans="1:15">
      <c r="A3185">
        <f t="shared" si="494"/>
        <v>3184</v>
      </c>
      <c r="B3185">
        <f>train!G3185</f>
        <v>217.2</v>
      </c>
      <c r="C3185">
        <f>train!J3185</f>
        <v>303.2</v>
      </c>
      <c r="D3185">
        <f>train!M3185</f>
        <v>147.30000000000001</v>
      </c>
      <c r="E3185">
        <f>train!P3185</f>
        <v>14</v>
      </c>
      <c r="F3185" s="4">
        <f t="shared" si="490"/>
        <v>0.61792318634423893</v>
      </c>
      <c r="G3185" s="4">
        <f t="shared" si="491"/>
        <v>0.84386306707486769</v>
      </c>
      <c r="H3185" s="4">
        <f t="shared" si="492"/>
        <v>0.84386306707486769</v>
      </c>
      <c r="I3185" s="4">
        <f t="shared" si="493"/>
        <v>0.7</v>
      </c>
      <c r="J3185">
        <f t="shared" si="495"/>
        <v>1</v>
      </c>
      <c r="K3185" t="str">
        <f>train!T3185</f>
        <v>no</v>
      </c>
      <c r="L3185">
        <f t="shared" si="496"/>
        <v>1.128143884114172</v>
      </c>
      <c r="M3185">
        <f t="shared" si="497"/>
        <v>1.5152685623901203</v>
      </c>
      <c r="N3185">
        <f t="shared" si="498"/>
        <v>1.5152685623901203</v>
      </c>
      <c r="O3185">
        <f t="shared" si="499"/>
        <v>1.5152685623901203</v>
      </c>
    </row>
    <row r="3186" spans="1:15">
      <c r="A3186">
        <f t="shared" si="494"/>
        <v>3185</v>
      </c>
      <c r="B3186">
        <f>train!G3186</f>
        <v>82.1</v>
      </c>
      <c r="C3186">
        <f>train!J3186</f>
        <v>201.2</v>
      </c>
      <c r="D3186">
        <f>train!M3186</f>
        <v>206.7</v>
      </c>
      <c r="E3186">
        <f>train!P3186</f>
        <v>9.6</v>
      </c>
      <c r="F3186" s="4">
        <f t="shared" si="490"/>
        <v>0.23357041251778093</v>
      </c>
      <c r="G3186" s="4">
        <f t="shared" si="491"/>
        <v>0.55997773448371824</v>
      </c>
      <c r="H3186" s="4">
        <f t="shared" si="492"/>
        <v>0.55997773448371824</v>
      </c>
      <c r="I3186" s="4">
        <f t="shared" si="493"/>
        <v>0.48</v>
      </c>
      <c r="J3186">
        <f t="shared" si="495"/>
        <v>2</v>
      </c>
      <c r="K3186" t="str">
        <f>train!T3186</f>
        <v>no</v>
      </c>
      <c r="L3186">
        <f t="shared" si="496"/>
        <v>1.128143884114172</v>
      </c>
      <c r="M3186">
        <f t="shared" si="497"/>
        <v>0.95504202202770205</v>
      </c>
      <c r="N3186">
        <f t="shared" si="498"/>
        <v>0.95504202202770205</v>
      </c>
      <c r="O3186">
        <f t="shared" si="499"/>
        <v>0.95504202202770205</v>
      </c>
    </row>
    <row r="3187" spans="1:15">
      <c r="A3187">
        <f t="shared" si="494"/>
        <v>3186</v>
      </c>
      <c r="B3187">
        <f>train!G3187</f>
        <v>157.1</v>
      </c>
      <c r="C3187">
        <f>train!J3187</f>
        <v>302</v>
      </c>
      <c r="D3187">
        <f>train!M3187</f>
        <v>317.89999999999998</v>
      </c>
      <c r="E3187">
        <f>train!P3187</f>
        <v>15.6</v>
      </c>
      <c r="F3187" s="4">
        <f t="shared" si="490"/>
        <v>0.44694167852062588</v>
      </c>
      <c r="G3187" s="4">
        <f t="shared" si="491"/>
        <v>0.84052323963261899</v>
      </c>
      <c r="H3187" s="4">
        <f t="shared" si="492"/>
        <v>0.84052323963261899</v>
      </c>
      <c r="I3187" s="4">
        <f t="shared" si="493"/>
        <v>0.78</v>
      </c>
      <c r="J3187">
        <f t="shared" si="495"/>
        <v>1</v>
      </c>
      <c r="K3187" t="str">
        <f>train!T3187</f>
        <v>no</v>
      </c>
      <c r="L3187">
        <f t="shared" si="496"/>
        <v>1.128143884114172</v>
      </c>
      <c r="M3187">
        <f t="shared" si="497"/>
        <v>1.4903407317536015</v>
      </c>
      <c r="N3187">
        <f t="shared" si="498"/>
        <v>1.4903407317536015</v>
      </c>
      <c r="O3187">
        <f t="shared" si="499"/>
        <v>1.4903407317536015</v>
      </c>
    </row>
    <row r="3188" spans="1:15">
      <c r="A3188">
        <f t="shared" si="494"/>
        <v>3187</v>
      </c>
      <c r="B3188">
        <f>train!G3188</f>
        <v>205.5</v>
      </c>
      <c r="C3188">
        <f>train!J3188</f>
        <v>224.3</v>
      </c>
      <c r="D3188">
        <f>train!M3188</f>
        <v>196.1</v>
      </c>
      <c r="E3188">
        <f>train!P3188</f>
        <v>9.6999999999999993</v>
      </c>
      <c r="F3188" s="4">
        <f t="shared" si="490"/>
        <v>0.58463726884779521</v>
      </c>
      <c r="G3188" s="4">
        <f t="shared" si="491"/>
        <v>0.62426941274700809</v>
      </c>
      <c r="H3188" s="4">
        <f t="shared" si="492"/>
        <v>0.62426941274700809</v>
      </c>
      <c r="I3188" s="4">
        <f t="shared" si="493"/>
        <v>0.48499999999999999</v>
      </c>
      <c r="J3188">
        <f t="shared" si="495"/>
        <v>1</v>
      </c>
      <c r="K3188" t="str">
        <f>train!T3188</f>
        <v>no</v>
      </c>
      <c r="L3188">
        <f t="shared" si="496"/>
        <v>1.128143884114172</v>
      </c>
      <c r="M3188">
        <f t="shared" si="497"/>
        <v>1.1646674785142745</v>
      </c>
      <c r="N3188">
        <f t="shared" si="498"/>
        <v>1.1646674785142745</v>
      </c>
      <c r="O3188">
        <f t="shared" si="499"/>
        <v>1.1646674785142745</v>
      </c>
    </row>
    <row r="3189" spans="1:15">
      <c r="A3189">
        <f t="shared" si="494"/>
        <v>3188</v>
      </c>
      <c r="B3189">
        <f>train!G3189</f>
        <v>172.1</v>
      </c>
      <c r="C3189">
        <f>train!J3189</f>
        <v>228</v>
      </c>
      <c r="D3189">
        <f>train!M3189</f>
        <v>269.39999999999998</v>
      </c>
      <c r="E3189">
        <f>train!P3189</f>
        <v>14.1</v>
      </c>
      <c r="F3189" s="4">
        <f t="shared" si="490"/>
        <v>0.48961593172119489</v>
      </c>
      <c r="G3189" s="4">
        <f t="shared" si="491"/>
        <v>0.63456721402727523</v>
      </c>
      <c r="H3189" s="4">
        <f t="shared" si="492"/>
        <v>0.63456721402727523</v>
      </c>
      <c r="I3189" s="4">
        <f t="shared" si="493"/>
        <v>0.70499999999999996</v>
      </c>
      <c r="J3189">
        <f t="shared" si="495"/>
        <v>1</v>
      </c>
      <c r="K3189" t="str">
        <f>train!T3189</f>
        <v>no</v>
      </c>
      <c r="L3189">
        <f t="shared" si="496"/>
        <v>1.128143884114172</v>
      </c>
      <c r="M3189">
        <f t="shared" si="497"/>
        <v>1.241813133620308</v>
      </c>
      <c r="N3189">
        <f t="shared" si="498"/>
        <v>1.241813133620308</v>
      </c>
      <c r="O3189">
        <f t="shared" si="499"/>
        <v>1.241813133620308</v>
      </c>
    </row>
    <row r="3190" spans="1:15">
      <c r="A3190">
        <f t="shared" si="494"/>
        <v>3189</v>
      </c>
      <c r="B3190">
        <f>train!G3190</f>
        <v>206.8</v>
      </c>
      <c r="C3190">
        <f>train!J3190</f>
        <v>286</v>
      </c>
      <c r="D3190">
        <f>train!M3190</f>
        <v>153.9</v>
      </c>
      <c r="E3190">
        <f>train!P3190</f>
        <v>12.4</v>
      </c>
      <c r="F3190" s="4">
        <f t="shared" si="490"/>
        <v>0.58833570412517788</v>
      </c>
      <c r="G3190" s="4">
        <f t="shared" si="491"/>
        <v>0.79599220706930141</v>
      </c>
      <c r="H3190" s="4">
        <f t="shared" si="492"/>
        <v>0.79599220706930141</v>
      </c>
      <c r="I3190" s="4">
        <f t="shared" si="493"/>
        <v>0.62</v>
      </c>
      <c r="J3190">
        <f t="shared" si="495"/>
        <v>1</v>
      </c>
      <c r="K3190" t="str">
        <f>train!T3190</f>
        <v>no</v>
      </c>
      <c r="L3190">
        <f t="shared" si="496"/>
        <v>1.128143884114172</v>
      </c>
      <c r="M3190">
        <f t="shared" si="497"/>
        <v>1.4134164595682988</v>
      </c>
      <c r="N3190">
        <f t="shared" si="498"/>
        <v>1.4134164595682988</v>
      </c>
      <c r="O3190">
        <f t="shared" si="499"/>
        <v>1.4134164595682988</v>
      </c>
    </row>
    <row r="3191" spans="1:15">
      <c r="A3191">
        <f t="shared" si="494"/>
        <v>3190</v>
      </c>
      <c r="B3191">
        <f>train!G3191</f>
        <v>193.3</v>
      </c>
      <c r="C3191">
        <f>train!J3191</f>
        <v>240.1</v>
      </c>
      <c r="D3191">
        <f>train!M3191</f>
        <v>145.69999999999999</v>
      </c>
      <c r="E3191">
        <f>train!P3191</f>
        <v>12.2</v>
      </c>
      <c r="F3191" s="4">
        <f t="shared" si="490"/>
        <v>0.5499288762446658</v>
      </c>
      <c r="G3191" s="4">
        <f t="shared" si="491"/>
        <v>0.66824380740328415</v>
      </c>
      <c r="H3191" s="4">
        <f t="shared" si="492"/>
        <v>0.66824380740328415</v>
      </c>
      <c r="I3191" s="4">
        <f t="shared" si="493"/>
        <v>0.61</v>
      </c>
      <c r="J3191">
        <f t="shared" si="495"/>
        <v>1</v>
      </c>
      <c r="K3191" t="str">
        <f>train!T3191</f>
        <v>no</v>
      </c>
      <c r="L3191">
        <f t="shared" si="496"/>
        <v>1.128143884114172</v>
      </c>
      <c r="M3191">
        <f t="shared" si="497"/>
        <v>1.2520468606219961</v>
      </c>
      <c r="N3191">
        <f t="shared" si="498"/>
        <v>1.2520468606219961</v>
      </c>
      <c r="O3191">
        <f t="shared" si="499"/>
        <v>1.2520468606219961</v>
      </c>
    </row>
    <row r="3192" spans="1:15">
      <c r="A3192">
        <f t="shared" si="494"/>
        <v>3191</v>
      </c>
      <c r="B3192">
        <f>train!G3192</f>
        <v>225.9</v>
      </c>
      <c r="C3192">
        <f>train!J3192</f>
        <v>242</v>
      </c>
      <c r="D3192">
        <f>train!M3192</f>
        <v>144.5</v>
      </c>
      <c r="E3192">
        <f>train!P3192</f>
        <v>11.7</v>
      </c>
      <c r="F3192" s="4">
        <f t="shared" si="490"/>
        <v>0.64267425320056903</v>
      </c>
      <c r="G3192" s="4">
        <f t="shared" si="491"/>
        <v>0.67353186752017813</v>
      </c>
      <c r="H3192" s="4">
        <f t="shared" si="492"/>
        <v>0.67353186752017813</v>
      </c>
      <c r="I3192" s="4">
        <f t="shared" si="493"/>
        <v>0.58499999999999996</v>
      </c>
      <c r="J3192">
        <f t="shared" si="495"/>
        <v>1</v>
      </c>
      <c r="K3192" t="str">
        <f>train!T3192</f>
        <v>no</v>
      </c>
      <c r="L3192">
        <f t="shared" si="496"/>
        <v>1.128143884114172</v>
      </c>
      <c r="M3192">
        <f t="shared" si="497"/>
        <v>1.2893973587910543</v>
      </c>
      <c r="N3192">
        <f t="shared" si="498"/>
        <v>1.2893973587910543</v>
      </c>
      <c r="O3192">
        <f t="shared" si="499"/>
        <v>1.2893973587910543</v>
      </c>
    </row>
    <row r="3193" spans="1:15">
      <c r="A3193">
        <f t="shared" si="494"/>
        <v>3192</v>
      </c>
      <c r="B3193">
        <f>train!G3193</f>
        <v>202.6</v>
      </c>
      <c r="C3193">
        <f>train!J3193</f>
        <v>169.6</v>
      </c>
      <c r="D3193">
        <f>train!M3193</f>
        <v>185.8</v>
      </c>
      <c r="E3193">
        <f>train!P3193</f>
        <v>11.9</v>
      </c>
      <c r="F3193" s="4">
        <f t="shared" si="490"/>
        <v>0.57638691322901847</v>
      </c>
      <c r="G3193" s="4">
        <f t="shared" si="491"/>
        <v>0.47202894517116611</v>
      </c>
      <c r="H3193" s="4">
        <f t="shared" si="492"/>
        <v>0.47202894517116611</v>
      </c>
      <c r="I3193" s="4">
        <f t="shared" si="493"/>
        <v>0.59499999999999997</v>
      </c>
      <c r="J3193">
        <f t="shared" si="495"/>
        <v>2</v>
      </c>
      <c r="K3193" t="str">
        <f>train!T3193</f>
        <v>no</v>
      </c>
      <c r="L3193">
        <f t="shared" si="496"/>
        <v>1.128143884114172</v>
      </c>
      <c r="M3193">
        <f t="shared" si="497"/>
        <v>1.0638935679382988</v>
      </c>
      <c r="N3193">
        <f t="shared" si="498"/>
        <v>1.0638935679382988</v>
      </c>
      <c r="O3193">
        <f t="shared" si="499"/>
        <v>1.0638935679382988</v>
      </c>
    </row>
    <row r="3194" spans="1:15">
      <c r="A3194">
        <f t="shared" si="494"/>
        <v>3193</v>
      </c>
      <c r="B3194">
        <f>train!G3194</f>
        <v>48.4</v>
      </c>
      <c r="C3194">
        <f>train!J3194</f>
        <v>139.69999999999999</v>
      </c>
      <c r="D3194">
        <f>train!M3194</f>
        <v>154.1</v>
      </c>
      <c r="E3194">
        <f>train!P3194</f>
        <v>11.5</v>
      </c>
      <c r="F3194" s="4">
        <f t="shared" si="490"/>
        <v>0.13769559032716927</v>
      </c>
      <c r="G3194" s="4">
        <f t="shared" si="491"/>
        <v>0.38881157806846645</v>
      </c>
      <c r="H3194" s="4">
        <f t="shared" si="492"/>
        <v>0.38881157806846645</v>
      </c>
      <c r="I3194" s="4">
        <f t="shared" si="493"/>
        <v>0.57499999999999996</v>
      </c>
      <c r="J3194">
        <f t="shared" si="495"/>
        <v>2</v>
      </c>
      <c r="K3194" t="str">
        <f>train!T3194</f>
        <v>no</v>
      </c>
      <c r="L3194">
        <f t="shared" si="496"/>
        <v>1.128143884114172</v>
      </c>
      <c r="M3194">
        <f t="shared" si="497"/>
        <v>0.80742427637254621</v>
      </c>
      <c r="N3194">
        <f t="shared" si="498"/>
        <v>0.80742427637254621</v>
      </c>
      <c r="O3194">
        <f t="shared" si="499"/>
        <v>0.80742427637254621</v>
      </c>
    </row>
    <row r="3195" spans="1:15">
      <c r="A3195">
        <f t="shared" si="494"/>
        <v>3194</v>
      </c>
      <c r="B3195">
        <f>train!G3195</f>
        <v>168.6</v>
      </c>
      <c r="C3195">
        <f>train!J3195</f>
        <v>246</v>
      </c>
      <c r="D3195">
        <f>train!M3195</f>
        <v>269.89999999999998</v>
      </c>
      <c r="E3195">
        <f>train!P3195</f>
        <v>11.4</v>
      </c>
      <c r="F3195" s="4">
        <f t="shared" si="490"/>
        <v>0.47965860597439541</v>
      </c>
      <c r="G3195" s="4">
        <f t="shared" si="491"/>
        <v>0.6846646256610075</v>
      </c>
      <c r="H3195" s="4">
        <f t="shared" si="492"/>
        <v>0.6846646256610075</v>
      </c>
      <c r="I3195" s="4">
        <f t="shared" si="493"/>
        <v>0.57000000000000006</v>
      </c>
      <c r="J3195">
        <f t="shared" si="495"/>
        <v>1</v>
      </c>
      <c r="K3195" t="str">
        <f>train!T3195</f>
        <v>no</v>
      </c>
      <c r="L3195">
        <f t="shared" si="496"/>
        <v>1.128143884114172</v>
      </c>
      <c r="M3195">
        <f t="shared" si="497"/>
        <v>1.2216806774064799</v>
      </c>
      <c r="N3195">
        <f t="shared" si="498"/>
        <v>1.2216806774064799</v>
      </c>
      <c r="O3195">
        <f t="shared" si="499"/>
        <v>1.2216806774064799</v>
      </c>
    </row>
    <row r="3196" spans="1:15">
      <c r="A3196">
        <f t="shared" si="494"/>
        <v>3195</v>
      </c>
      <c r="B3196">
        <f>train!G3196</f>
        <v>142.9</v>
      </c>
      <c r="C3196">
        <f>train!J3196</f>
        <v>233.8</v>
      </c>
      <c r="D3196">
        <f>train!M3196</f>
        <v>329.2</v>
      </c>
      <c r="E3196">
        <f>train!P3196</f>
        <v>10.4</v>
      </c>
      <c r="F3196" s="4">
        <f t="shared" si="490"/>
        <v>0.40654338549075392</v>
      </c>
      <c r="G3196" s="4">
        <f t="shared" si="491"/>
        <v>0.65070971333147787</v>
      </c>
      <c r="H3196" s="4">
        <f t="shared" si="492"/>
        <v>0.65070971333147787</v>
      </c>
      <c r="I3196" s="4">
        <f t="shared" si="493"/>
        <v>0.52</v>
      </c>
      <c r="J3196">
        <f t="shared" si="495"/>
        <v>1</v>
      </c>
      <c r="K3196" t="str">
        <f>train!T3196</f>
        <v>no</v>
      </c>
      <c r="L3196">
        <f t="shared" si="496"/>
        <v>1.128143884114172</v>
      </c>
      <c r="M3196">
        <f t="shared" si="497"/>
        <v>1.1324856671649985</v>
      </c>
      <c r="N3196">
        <f t="shared" si="498"/>
        <v>1.1324856671649985</v>
      </c>
      <c r="O3196">
        <f t="shared" si="499"/>
        <v>1.1324856671649985</v>
      </c>
    </row>
    <row r="3197" spans="1:15">
      <c r="A3197">
        <f t="shared" si="494"/>
        <v>3196</v>
      </c>
      <c r="B3197">
        <f>train!G3197</f>
        <v>85.2</v>
      </c>
      <c r="C3197">
        <f>train!J3197</f>
        <v>153.19999999999999</v>
      </c>
      <c r="D3197">
        <f>train!M3197</f>
        <v>142.6</v>
      </c>
      <c r="E3197">
        <f>train!P3197</f>
        <v>8.1999999999999993</v>
      </c>
      <c r="F3197" s="4">
        <f t="shared" si="490"/>
        <v>0.24238975817923186</v>
      </c>
      <c r="G3197" s="4">
        <f t="shared" si="491"/>
        <v>0.42638463679376559</v>
      </c>
      <c r="H3197" s="4">
        <f t="shared" si="492"/>
        <v>0.42638463679376559</v>
      </c>
      <c r="I3197" s="4">
        <f t="shared" si="493"/>
        <v>0.41</v>
      </c>
      <c r="J3197">
        <f t="shared" si="495"/>
        <v>2</v>
      </c>
      <c r="K3197" t="str">
        <f>train!T3197</f>
        <v>no</v>
      </c>
      <c r="L3197">
        <f t="shared" si="496"/>
        <v>1.128143884114172</v>
      </c>
      <c r="M3197">
        <f t="shared" si="497"/>
        <v>0.7684142840015985</v>
      </c>
      <c r="N3197">
        <f t="shared" si="498"/>
        <v>0.7684142840015985</v>
      </c>
      <c r="O3197">
        <f t="shared" si="499"/>
        <v>0.7684142840015985</v>
      </c>
    </row>
    <row r="3198" spans="1:15">
      <c r="A3198">
        <f t="shared" si="494"/>
        <v>3197</v>
      </c>
      <c r="B3198">
        <f>train!G3198</f>
        <v>77.8</v>
      </c>
      <c r="C3198">
        <f>train!J3198</f>
        <v>144.4</v>
      </c>
      <c r="D3198">
        <f>train!M3198</f>
        <v>75.3</v>
      </c>
      <c r="E3198">
        <f>train!P3198</f>
        <v>5.7</v>
      </c>
      <c r="F3198" s="4">
        <f t="shared" si="490"/>
        <v>0.22133712660028448</v>
      </c>
      <c r="G3198" s="4">
        <f t="shared" si="491"/>
        <v>0.40189256888394098</v>
      </c>
      <c r="H3198" s="4">
        <f t="shared" si="492"/>
        <v>0.40189256888394098</v>
      </c>
      <c r="I3198" s="4">
        <f t="shared" si="493"/>
        <v>0.28500000000000003</v>
      </c>
      <c r="J3198">
        <f t="shared" si="495"/>
        <v>2</v>
      </c>
      <c r="K3198" t="str">
        <f>train!T3198</f>
        <v>no</v>
      </c>
      <c r="L3198">
        <f t="shared" si="496"/>
        <v>1.128143884114172</v>
      </c>
      <c r="M3198">
        <f t="shared" si="497"/>
        <v>0.67323873734354955</v>
      </c>
      <c r="N3198">
        <f t="shared" si="498"/>
        <v>0.67323873734354955</v>
      </c>
      <c r="O3198">
        <f t="shared" si="499"/>
        <v>0.67323873734354955</v>
      </c>
    </row>
    <row r="3199" spans="1:15">
      <c r="A3199">
        <f t="shared" si="494"/>
        <v>3198</v>
      </c>
      <c r="B3199">
        <f>train!G3199</f>
        <v>179.4</v>
      </c>
      <c r="C3199">
        <f>train!J3199</f>
        <v>93.6</v>
      </c>
      <c r="D3199">
        <f>train!M3199</f>
        <v>234.6</v>
      </c>
      <c r="E3199">
        <f>train!P3199</f>
        <v>14.9</v>
      </c>
      <c r="F3199" s="4">
        <f t="shared" si="490"/>
        <v>0.51038406827880511</v>
      </c>
      <c r="G3199" s="4">
        <f t="shared" si="491"/>
        <v>0.26050654049540772</v>
      </c>
      <c r="H3199" s="4">
        <f t="shared" si="492"/>
        <v>0.26050654049540772</v>
      </c>
      <c r="I3199" s="4">
        <f t="shared" si="493"/>
        <v>0.745</v>
      </c>
      <c r="J3199">
        <f t="shared" si="495"/>
        <v>2</v>
      </c>
      <c r="K3199" t="str">
        <f>train!T3199</f>
        <v>no</v>
      </c>
      <c r="L3199">
        <f t="shared" si="496"/>
        <v>1.128143884114172</v>
      </c>
      <c r="M3199">
        <f t="shared" si="497"/>
        <v>0.97531749314497329</v>
      </c>
      <c r="N3199">
        <f t="shared" si="498"/>
        <v>0.97531749314497329</v>
      </c>
      <c r="O3199">
        <f t="shared" si="499"/>
        <v>0.97531749314497329</v>
      </c>
    </row>
    <row r="3200" spans="1:15">
      <c r="A3200">
        <f t="shared" si="494"/>
        <v>3199</v>
      </c>
      <c r="B3200">
        <f>train!G3200</f>
        <v>139.80000000000001</v>
      </c>
      <c r="C3200">
        <f>train!J3200</f>
        <v>247.2</v>
      </c>
      <c r="D3200">
        <f>train!M3200</f>
        <v>241</v>
      </c>
      <c r="E3200">
        <f>train!P3200</f>
        <v>11.7</v>
      </c>
      <c r="F3200" s="4">
        <f t="shared" si="490"/>
        <v>0.39772403982930304</v>
      </c>
      <c r="G3200" s="4">
        <f t="shared" si="491"/>
        <v>0.68800445310325631</v>
      </c>
      <c r="H3200" s="4">
        <f t="shared" si="492"/>
        <v>0.68800445310325631</v>
      </c>
      <c r="I3200" s="4">
        <f t="shared" si="493"/>
        <v>0.58499999999999996</v>
      </c>
      <c r="J3200">
        <f t="shared" si="495"/>
        <v>1</v>
      </c>
      <c r="K3200" t="str">
        <f>train!T3200</f>
        <v>no</v>
      </c>
      <c r="L3200">
        <f t="shared" si="496"/>
        <v>1.128143884114172</v>
      </c>
      <c r="M3200">
        <f t="shared" si="497"/>
        <v>1.2029587136880311</v>
      </c>
      <c r="N3200">
        <f t="shared" si="498"/>
        <v>1.2029587136880311</v>
      </c>
      <c r="O3200">
        <f t="shared" si="499"/>
        <v>1.2029587136880311</v>
      </c>
    </row>
    <row r="3201" spans="1:15">
      <c r="A3201">
        <f t="shared" si="494"/>
        <v>3200</v>
      </c>
      <c r="B3201">
        <f>train!G3201</f>
        <v>177.9</v>
      </c>
      <c r="C3201">
        <f>train!J3201</f>
        <v>153.9</v>
      </c>
      <c r="D3201">
        <f>train!M3201</f>
        <v>251.2</v>
      </c>
      <c r="E3201">
        <f>train!P3201</f>
        <v>10.6</v>
      </c>
      <c r="F3201" s="4">
        <f t="shared" si="490"/>
        <v>0.50611664295874825</v>
      </c>
      <c r="G3201" s="4">
        <f t="shared" si="491"/>
        <v>0.42833286946841082</v>
      </c>
      <c r="H3201" s="4">
        <f t="shared" si="492"/>
        <v>0.42833286946841082</v>
      </c>
      <c r="I3201" s="4">
        <f t="shared" si="493"/>
        <v>0.53</v>
      </c>
      <c r="J3201">
        <f t="shared" si="495"/>
        <v>2</v>
      </c>
      <c r="K3201" t="str">
        <f>train!T3201</f>
        <v>no</v>
      </c>
      <c r="L3201">
        <f t="shared" si="496"/>
        <v>1.128143884114172</v>
      </c>
      <c r="M3201">
        <f t="shared" si="497"/>
        <v>0.95078501797931081</v>
      </c>
      <c r="N3201">
        <f t="shared" si="498"/>
        <v>0.95078501797931081</v>
      </c>
      <c r="O3201">
        <f t="shared" si="499"/>
        <v>0.95078501797931081</v>
      </c>
    </row>
    <row r="3202" spans="1:15">
      <c r="A3202">
        <f t="shared" si="494"/>
        <v>3201</v>
      </c>
      <c r="B3202">
        <f>train!G3202</f>
        <v>101.9</v>
      </c>
      <c r="C3202">
        <f>train!J3202</f>
        <v>193.3</v>
      </c>
      <c r="D3202">
        <f>train!M3202</f>
        <v>167.5</v>
      </c>
      <c r="E3202">
        <f>train!P3202</f>
        <v>15</v>
      </c>
      <c r="F3202" s="4">
        <f t="shared" ref="F3202:F3265" si="500">(B3202-$W$3)/($W$2-$W$3)</f>
        <v>0.28990042674253202</v>
      </c>
      <c r="G3202" s="4">
        <f t="shared" ref="G3202:G3265" si="501">(C3202-$W$5)/($W$4-$W$5)</f>
        <v>0.53799053715558032</v>
      </c>
      <c r="H3202" s="4">
        <f t="shared" ref="H3202:H3265" si="502">(C3202-$W$5)/($W$4-$W$5)</f>
        <v>0.53799053715558032</v>
      </c>
      <c r="I3202" s="4">
        <f t="shared" ref="I3202:I3265" si="503">(E3202-$W$9)/($W$8-$W$9)</f>
        <v>0.75</v>
      </c>
      <c r="J3202">
        <f t="shared" si="495"/>
        <v>2</v>
      </c>
      <c r="K3202" t="str">
        <f>train!T3202</f>
        <v>no</v>
      </c>
      <c r="L3202">
        <f t="shared" si="496"/>
        <v>1.128143884114172</v>
      </c>
      <c r="M3202">
        <f t="shared" si="497"/>
        <v>1.1069823366085847</v>
      </c>
      <c r="N3202">
        <f t="shared" si="498"/>
        <v>1.1069823366085847</v>
      </c>
      <c r="O3202">
        <f t="shared" si="499"/>
        <v>1.1069823366085847</v>
      </c>
    </row>
    <row r="3203" spans="1:15">
      <c r="A3203">
        <f t="shared" ref="A3203:A3266" si="504">ROW()-1</f>
        <v>3202</v>
      </c>
      <c r="B3203">
        <f>train!G3203</f>
        <v>157.5</v>
      </c>
      <c r="C3203">
        <f>train!J3203</f>
        <v>223.8</v>
      </c>
      <c r="D3203">
        <f>train!M3203</f>
        <v>241.1</v>
      </c>
      <c r="E3203">
        <f>train!P3203</f>
        <v>12.2</v>
      </c>
      <c r="F3203" s="4">
        <f t="shared" si="500"/>
        <v>0.44807965860597437</v>
      </c>
      <c r="G3203" s="4">
        <f t="shared" si="501"/>
        <v>0.62287781797940445</v>
      </c>
      <c r="H3203" s="4">
        <f t="shared" si="502"/>
        <v>0.62287781797940445</v>
      </c>
      <c r="I3203" s="4">
        <f t="shared" si="503"/>
        <v>0.61</v>
      </c>
      <c r="J3203">
        <f t="shared" ref="J3203:J3266" si="505">MATCH(MIN(L3203:O3203),L3203:O3203,0)</f>
        <v>1</v>
      </c>
      <c r="K3203" t="str">
        <f>train!T3203</f>
        <v>no</v>
      </c>
      <c r="L3203">
        <f t="shared" ref="L3203:L3266" si="506">SQRT(($F$2-$Z$3)^2+($G$2-$AA$3)^2+($H$2-$AB$3)^2+($I$2-$AC$3)^2)</f>
        <v>1.128143884114172</v>
      </c>
      <c r="M3203">
        <f t="shared" ref="M3203:M3266" si="507">SQRT((F3203-$Z$4)^2+(G3203-$AA$4)^2+(H3203-$AB$4)^2+(I3203-$AC$4)^2)</f>
        <v>1.1613909474066064</v>
      </c>
      <c r="N3203">
        <f t="shared" ref="N3203:N3266" si="508">SQRT((F3203-$Z$5)^2+(G3203-$AA$5)^2+(H3203-$AB$5)^2+(I3203-$AC$5)^2)</f>
        <v>1.1613909474066064</v>
      </c>
      <c r="O3203">
        <f t="shared" ref="O3203:O3266" si="509">SQRT((F3203-$Z$6)^2+(G3203-$AA$6)^2+(H3203-$AB$6)^2+(I3203-$AC$6)^2)</f>
        <v>1.1613909474066064</v>
      </c>
    </row>
    <row r="3204" spans="1:15">
      <c r="A3204">
        <f t="shared" si="504"/>
        <v>3203</v>
      </c>
      <c r="B3204">
        <f>train!G3204</f>
        <v>167.1</v>
      </c>
      <c r="C3204">
        <f>train!J3204</f>
        <v>154.4</v>
      </c>
      <c r="D3204">
        <f>train!M3204</f>
        <v>244.5</v>
      </c>
      <c r="E3204">
        <f>train!P3204</f>
        <v>13.7</v>
      </c>
      <c r="F3204" s="4">
        <f t="shared" si="500"/>
        <v>0.47539118065433855</v>
      </c>
      <c r="G3204" s="4">
        <f t="shared" si="501"/>
        <v>0.42972446423601446</v>
      </c>
      <c r="H3204" s="4">
        <f t="shared" si="502"/>
        <v>0.42972446423601446</v>
      </c>
      <c r="I3204" s="4">
        <f t="shared" si="503"/>
        <v>0.68499999999999994</v>
      </c>
      <c r="J3204">
        <f t="shared" si="505"/>
        <v>2</v>
      </c>
      <c r="K3204" t="str">
        <f>train!T3204</f>
        <v>no</v>
      </c>
      <c r="L3204">
        <f t="shared" si="506"/>
        <v>1.128143884114172</v>
      </c>
      <c r="M3204">
        <f t="shared" si="507"/>
        <v>1.0317693564793371</v>
      </c>
      <c r="N3204">
        <f t="shared" si="508"/>
        <v>1.0317693564793371</v>
      </c>
      <c r="O3204">
        <f t="shared" si="509"/>
        <v>1.0317693564793371</v>
      </c>
    </row>
    <row r="3205" spans="1:15">
      <c r="A3205">
        <f t="shared" si="504"/>
        <v>3204</v>
      </c>
      <c r="B3205">
        <f>train!G3205</f>
        <v>124.1</v>
      </c>
      <c r="C3205">
        <f>train!J3205</f>
        <v>214.9</v>
      </c>
      <c r="D3205">
        <f>train!M3205</f>
        <v>241.3</v>
      </c>
      <c r="E3205">
        <f>train!P3205</f>
        <v>13.7</v>
      </c>
      <c r="F3205" s="4">
        <f t="shared" si="500"/>
        <v>0.3530583214793741</v>
      </c>
      <c r="G3205" s="4">
        <f t="shared" si="501"/>
        <v>0.59810743111605902</v>
      </c>
      <c r="H3205" s="4">
        <f t="shared" si="502"/>
        <v>0.59810743111605902</v>
      </c>
      <c r="I3205" s="4">
        <f t="shared" si="503"/>
        <v>0.68499999999999994</v>
      </c>
      <c r="J3205">
        <f t="shared" si="505"/>
        <v>1</v>
      </c>
      <c r="K3205" t="str">
        <f>train!T3205</f>
        <v>no</v>
      </c>
      <c r="L3205">
        <f t="shared" si="506"/>
        <v>1.128143884114172</v>
      </c>
      <c r="M3205">
        <f t="shared" si="507"/>
        <v>1.1442640327644384</v>
      </c>
      <c r="N3205">
        <f t="shared" si="508"/>
        <v>1.1442640327644384</v>
      </c>
      <c r="O3205">
        <f t="shared" si="509"/>
        <v>1.1442640327644384</v>
      </c>
    </row>
    <row r="3206" spans="1:15">
      <c r="A3206">
        <f t="shared" si="504"/>
        <v>3205</v>
      </c>
      <c r="B3206">
        <f>train!G3206</f>
        <v>221.4</v>
      </c>
      <c r="C3206">
        <f>train!J3206</f>
        <v>313.39999999999998</v>
      </c>
      <c r="D3206">
        <f>train!M3206</f>
        <v>175.9</v>
      </c>
      <c r="E3206">
        <f>train!P3206</f>
        <v>11.8</v>
      </c>
      <c r="F3206" s="4">
        <f t="shared" si="500"/>
        <v>0.62987197724039834</v>
      </c>
      <c r="G3206" s="4">
        <f t="shared" si="501"/>
        <v>0.87225160033398264</v>
      </c>
      <c r="H3206" s="4">
        <f t="shared" si="502"/>
        <v>0.87225160033398264</v>
      </c>
      <c r="I3206" s="4">
        <f t="shared" si="503"/>
        <v>0.59000000000000008</v>
      </c>
      <c r="J3206">
        <f t="shared" si="505"/>
        <v>1</v>
      </c>
      <c r="K3206" t="str">
        <f>train!T3206</f>
        <v>no</v>
      </c>
      <c r="L3206">
        <f t="shared" si="506"/>
        <v>1.128143884114172</v>
      </c>
      <c r="M3206">
        <f t="shared" si="507"/>
        <v>1.5054847778317511</v>
      </c>
      <c r="N3206">
        <f t="shared" si="508"/>
        <v>1.5054847778317511</v>
      </c>
      <c r="O3206">
        <f t="shared" si="509"/>
        <v>1.5054847778317511</v>
      </c>
    </row>
    <row r="3207" spans="1:15">
      <c r="A3207">
        <f t="shared" si="504"/>
        <v>3206</v>
      </c>
      <c r="B3207">
        <f>train!G3207</f>
        <v>227.9</v>
      </c>
      <c r="C3207">
        <f>train!J3207</f>
        <v>101.9</v>
      </c>
      <c r="D3207">
        <f>train!M3207</f>
        <v>188.1</v>
      </c>
      <c r="E3207">
        <f>train!P3207</f>
        <v>5.0999999999999996</v>
      </c>
      <c r="F3207" s="4">
        <f t="shared" si="500"/>
        <v>0.64836415362731159</v>
      </c>
      <c r="G3207" s="4">
        <f t="shared" si="501"/>
        <v>0.28360701363762875</v>
      </c>
      <c r="H3207" s="4">
        <f t="shared" si="502"/>
        <v>0.28360701363762875</v>
      </c>
      <c r="I3207" s="4">
        <f t="shared" si="503"/>
        <v>0.255</v>
      </c>
      <c r="J3207">
        <f t="shared" si="505"/>
        <v>2</v>
      </c>
      <c r="K3207" t="str">
        <f>train!T3207</f>
        <v>no</v>
      </c>
      <c r="L3207">
        <f t="shared" si="506"/>
        <v>1.128143884114172</v>
      </c>
      <c r="M3207">
        <f t="shared" si="507"/>
        <v>0.8039073031623537</v>
      </c>
      <c r="N3207">
        <f t="shared" si="508"/>
        <v>0.8039073031623537</v>
      </c>
      <c r="O3207">
        <f t="shared" si="509"/>
        <v>0.8039073031623537</v>
      </c>
    </row>
    <row r="3208" spans="1:15">
      <c r="A3208">
        <f t="shared" si="504"/>
        <v>3207</v>
      </c>
      <c r="B3208">
        <f>train!G3208</f>
        <v>177.8</v>
      </c>
      <c r="C3208">
        <f>train!J3208</f>
        <v>226.5</v>
      </c>
      <c r="D3208">
        <f>train!M3208</f>
        <v>221.8</v>
      </c>
      <c r="E3208">
        <f>train!P3208</f>
        <v>7.9</v>
      </c>
      <c r="F3208" s="4">
        <f t="shared" si="500"/>
        <v>0.50583214793741116</v>
      </c>
      <c r="G3208" s="4">
        <f t="shared" si="501"/>
        <v>0.63039242972446419</v>
      </c>
      <c r="H3208" s="4">
        <f t="shared" si="502"/>
        <v>0.63039242972446419</v>
      </c>
      <c r="I3208" s="4">
        <f t="shared" si="503"/>
        <v>0.39500000000000002</v>
      </c>
      <c r="J3208">
        <f t="shared" si="505"/>
        <v>2</v>
      </c>
      <c r="K3208" t="str">
        <f>train!T3208</f>
        <v>no</v>
      </c>
      <c r="L3208">
        <f t="shared" si="506"/>
        <v>1.128143884114172</v>
      </c>
      <c r="M3208">
        <f t="shared" si="507"/>
        <v>1.0984900512953233</v>
      </c>
      <c r="N3208">
        <f t="shared" si="508"/>
        <v>1.0984900512953233</v>
      </c>
      <c r="O3208">
        <f t="shared" si="509"/>
        <v>1.0984900512953233</v>
      </c>
    </row>
    <row r="3209" spans="1:15">
      <c r="A3209">
        <f t="shared" si="504"/>
        <v>3208</v>
      </c>
      <c r="B3209">
        <f>train!G3209</f>
        <v>189.4</v>
      </c>
      <c r="C3209">
        <f>train!J3209</f>
        <v>148.69999999999999</v>
      </c>
      <c r="D3209">
        <f>train!M3209</f>
        <v>208.9</v>
      </c>
      <c r="E3209">
        <f>train!P3209</f>
        <v>11.2</v>
      </c>
      <c r="F3209" s="4">
        <f t="shared" si="500"/>
        <v>0.53883357041251778</v>
      </c>
      <c r="G3209" s="4">
        <f t="shared" si="501"/>
        <v>0.41386028388533252</v>
      </c>
      <c r="H3209" s="4">
        <f t="shared" si="502"/>
        <v>0.41386028388533252</v>
      </c>
      <c r="I3209" s="4">
        <f t="shared" si="503"/>
        <v>0.55999999999999994</v>
      </c>
      <c r="J3209">
        <f t="shared" si="505"/>
        <v>2</v>
      </c>
      <c r="K3209" t="str">
        <f>train!T3209</f>
        <v>yes</v>
      </c>
      <c r="L3209">
        <f t="shared" si="506"/>
        <v>1.128143884114172</v>
      </c>
      <c r="M3209">
        <f t="shared" si="507"/>
        <v>0.97288349033108668</v>
      </c>
      <c r="N3209">
        <f t="shared" si="508"/>
        <v>0.97288349033108668</v>
      </c>
      <c r="O3209">
        <f t="shared" si="509"/>
        <v>0.97288349033108668</v>
      </c>
    </row>
    <row r="3210" spans="1:15">
      <c r="A3210">
        <f t="shared" si="504"/>
        <v>3209</v>
      </c>
      <c r="B3210">
        <f>train!G3210</f>
        <v>188.3</v>
      </c>
      <c r="C3210">
        <f>train!J3210</f>
        <v>167.6</v>
      </c>
      <c r="D3210">
        <f>train!M3210</f>
        <v>189.9</v>
      </c>
      <c r="E3210">
        <f>train!P3210</f>
        <v>15.6</v>
      </c>
      <c r="F3210" s="4">
        <f t="shared" si="500"/>
        <v>0.53570412517780941</v>
      </c>
      <c r="G3210" s="4">
        <f t="shared" si="501"/>
        <v>0.46646256610075143</v>
      </c>
      <c r="H3210" s="4">
        <f t="shared" si="502"/>
        <v>0.46646256610075143</v>
      </c>
      <c r="I3210" s="4">
        <f t="shared" si="503"/>
        <v>0.78</v>
      </c>
      <c r="J3210">
        <f t="shared" si="505"/>
        <v>1</v>
      </c>
      <c r="K3210" t="str">
        <f>train!T3210</f>
        <v>no</v>
      </c>
      <c r="L3210">
        <f t="shared" si="506"/>
        <v>1.128143884114172</v>
      </c>
      <c r="M3210">
        <f t="shared" si="507"/>
        <v>1.1534962335782106</v>
      </c>
      <c r="N3210">
        <f t="shared" si="508"/>
        <v>1.1534962335782106</v>
      </c>
      <c r="O3210">
        <f t="shared" si="509"/>
        <v>1.1534962335782106</v>
      </c>
    </row>
    <row r="3211" spans="1:15">
      <c r="A3211">
        <f t="shared" si="504"/>
        <v>3210</v>
      </c>
      <c r="B3211">
        <f>train!G3211</f>
        <v>177.1</v>
      </c>
      <c r="C3211">
        <f>train!J3211</f>
        <v>206</v>
      </c>
      <c r="D3211">
        <f>train!M3211</f>
        <v>254.8</v>
      </c>
      <c r="E3211">
        <f>train!P3211</f>
        <v>6.6</v>
      </c>
      <c r="F3211" s="4">
        <f t="shared" si="500"/>
        <v>0.50384068278805116</v>
      </c>
      <c r="G3211" s="4">
        <f t="shared" si="501"/>
        <v>0.57333704425271359</v>
      </c>
      <c r="H3211" s="4">
        <f t="shared" si="502"/>
        <v>0.57333704425271359</v>
      </c>
      <c r="I3211" s="4">
        <f t="shared" si="503"/>
        <v>0.32999999999999996</v>
      </c>
      <c r="J3211">
        <f t="shared" si="505"/>
        <v>2</v>
      </c>
      <c r="K3211" t="str">
        <f>train!T3211</f>
        <v>no</v>
      </c>
      <c r="L3211">
        <f t="shared" si="506"/>
        <v>1.128143884114172</v>
      </c>
      <c r="M3211">
        <f t="shared" si="507"/>
        <v>1.010042655662228</v>
      </c>
      <c r="N3211">
        <f t="shared" si="508"/>
        <v>1.010042655662228</v>
      </c>
      <c r="O3211">
        <f t="shared" si="509"/>
        <v>1.010042655662228</v>
      </c>
    </row>
    <row r="3212" spans="1:15">
      <c r="A3212">
        <f t="shared" si="504"/>
        <v>3211</v>
      </c>
      <c r="B3212">
        <f>train!G3212</f>
        <v>128.5</v>
      </c>
      <c r="C3212">
        <f>train!J3212</f>
        <v>192.6</v>
      </c>
      <c r="D3212">
        <f>train!M3212</f>
        <v>79</v>
      </c>
      <c r="E3212">
        <f>train!P3212</f>
        <v>9.1999999999999993</v>
      </c>
      <c r="F3212" s="4">
        <f t="shared" si="500"/>
        <v>0.3655761024182077</v>
      </c>
      <c r="G3212" s="4">
        <f t="shared" si="501"/>
        <v>0.53604230448093515</v>
      </c>
      <c r="H3212" s="4">
        <f t="shared" si="502"/>
        <v>0.53604230448093515</v>
      </c>
      <c r="I3212" s="4">
        <f t="shared" si="503"/>
        <v>0.45999999999999996</v>
      </c>
      <c r="J3212">
        <f t="shared" si="505"/>
        <v>2</v>
      </c>
      <c r="K3212" t="str">
        <f>train!T3212</f>
        <v>no</v>
      </c>
      <c r="L3212">
        <f t="shared" si="506"/>
        <v>1.128143884114172</v>
      </c>
      <c r="M3212">
        <f t="shared" si="507"/>
        <v>0.95912907944955517</v>
      </c>
      <c r="N3212">
        <f t="shared" si="508"/>
        <v>0.95912907944955517</v>
      </c>
      <c r="O3212">
        <f t="shared" si="509"/>
        <v>0.95912907944955517</v>
      </c>
    </row>
    <row r="3213" spans="1:15">
      <c r="A3213">
        <f t="shared" si="504"/>
        <v>3212</v>
      </c>
      <c r="B3213">
        <f>train!G3213</f>
        <v>130.5</v>
      </c>
      <c r="C3213">
        <f>train!J3213</f>
        <v>173.3</v>
      </c>
      <c r="D3213">
        <f>train!M3213</f>
        <v>192.2</v>
      </c>
      <c r="E3213">
        <f>train!P3213</f>
        <v>10.4</v>
      </c>
      <c r="F3213" s="4">
        <f t="shared" si="500"/>
        <v>0.3712660028449502</v>
      </c>
      <c r="G3213" s="4">
        <f t="shared" si="501"/>
        <v>0.48232674645143336</v>
      </c>
      <c r="H3213" s="4">
        <f t="shared" si="502"/>
        <v>0.48232674645143336</v>
      </c>
      <c r="I3213" s="4">
        <f t="shared" si="503"/>
        <v>0.52</v>
      </c>
      <c r="J3213">
        <f t="shared" si="505"/>
        <v>2</v>
      </c>
      <c r="K3213" t="str">
        <f>train!T3213</f>
        <v>no</v>
      </c>
      <c r="L3213">
        <f t="shared" si="506"/>
        <v>1.128143884114172</v>
      </c>
      <c r="M3213">
        <f t="shared" si="507"/>
        <v>0.93462111336804132</v>
      </c>
      <c r="N3213">
        <f t="shared" si="508"/>
        <v>0.93462111336804132</v>
      </c>
      <c r="O3213">
        <f t="shared" si="509"/>
        <v>0.93462111336804132</v>
      </c>
    </row>
    <row r="3214" spans="1:15">
      <c r="A3214">
        <f t="shared" si="504"/>
        <v>3213</v>
      </c>
      <c r="B3214">
        <f>train!G3214</f>
        <v>201.1</v>
      </c>
      <c r="C3214">
        <f>train!J3214</f>
        <v>216.5</v>
      </c>
      <c r="D3214">
        <f>train!M3214</f>
        <v>217.4</v>
      </c>
      <c r="E3214">
        <f>train!P3214</f>
        <v>11.5</v>
      </c>
      <c r="F3214" s="4">
        <f t="shared" si="500"/>
        <v>0.57211948790896161</v>
      </c>
      <c r="G3214" s="4">
        <f t="shared" si="501"/>
        <v>0.60256053437239077</v>
      </c>
      <c r="H3214" s="4">
        <f t="shared" si="502"/>
        <v>0.60256053437239077</v>
      </c>
      <c r="I3214" s="4">
        <f t="shared" si="503"/>
        <v>0.57499999999999996</v>
      </c>
      <c r="J3214">
        <f t="shared" si="505"/>
        <v>1</v>
      </c>
      <c r="K3214" t="str">
        <f>train!T3214</f>
        <v>no</v>
      </c>
      <c r="L3214">
        <f t="shared" si="506"/>
        <v>1.128143884114172</v>
      </c>
      <c r="M3214">
        <f t="shared" si="507"/>
        <v>1.1764795381184896</v>
      </c>
      <c r="N3214">
        <f t="shared" si="508"/>
        <v>1.1764795381184896</v>
      </c>
      <c r="O3214">
        <f t="shared" si="509"/>
        <v>1.1764795381184896</v>
      </c>
    </row>
    <row r="3215" spans="1:15">
      <c r="A3215">
        <f t="shared" si="504"/>
        <v>3214</v>
      </c>
      <c r="B3215">
        <f>train!G3215</f>
        <v>139.80000000000001</v>
      </c>
      <c r="C3215">
        <f>train!J3215</f>
        <v>58.3</v>
      </c>
      <c r="D3215">
        <f>train!M3215</f>
        <v>203.4</v>
      </c>
      <c r="E3215">
        <f>train!P3215</f>
        <v>9.6999999999999993</v>
      </c>
      <c r="F3215" s="4">
        <f t="shared" si="500"/>
        <v>0.39772403982930304</v>
      </c>
      <c r="G3215" s="4">
        <f t="shared" si="501"/>
        <v>0.16225994990258835</v>
      </c>
      <c r="H3215" s="4">
        <f t="shared" si="502"/>
        <v>0.16225994990258835</v>
      </c>
      <c r="I3215" s="4">
        <f t="shared" si="503"/>
        <v>0.48499999999999999</v>
      </c>
      <c r="J3215">
        <f t="shared" si="505"/>
        <v>2</v>
      </c>
      <c r="K3215" t="str">
        <f>train!T3215</f>
        <v>no</v>
      </c>
      <c r="L3215">
        <f t="shared" si="506"/>
        <v>1.128143884114172</v>
      </c>
      <c r="M3215">
        <f t="shared" si="507"/>
        <v>0.66788172197098039</v>
      </c>
      <c r="N3215">
        <f t="shared" si="508"/>
        <v>0.66788172197098039</v>
      </c>
      <c r="O3215">
        <f t="shared" si="509"/>
        <v>0.66788172197098039</v>
      </c>
    </row>
    <row r="3216" spans="1:15">
      <c r="A3216">
        <f t="shared" si="504"/>
        <v>3215</v>
      </c>
      <c r="B3216">
        <f>train!G3216</f>
        <v>237.6</v>
      </c>
      <c r="C3216">
        <f>train!J3216</f>
        <v>244.9</v>
      </c>
      <c r="D3216">
        <f>train!M3216</f>
        <v>188.3</v>
      </c>
      <c r="E3216">
        <f>train!P3216</f>
        <v>6.8</v>
      </c>
      <c r="F3216" s="4">
        <f t="shared" si="500"/>
        <v>0.67596017069701275</v>
      </c>
      <c r="G3216" s="4">
        <f t="shared" si="501"/>
        <v>0.68160311717227939</v>
      </c>
      <c r="H3216" s="4">
        <f t="shared" si="502"/>
        <v>0.68160311717227939</v>
      </c>
      <c r="I3216" s="4">
        <f t="shared" si="503"/>
        <v>0.33999999999999997</v>
      </c>
      <c r="J3216">
        <f t="shared" si="505"/>
        <v>1</v>
      </c>
      <c r="K3216" t="str">
        <f>train!T3216</f>
        <v>no</v>
      </c>
      <c r="L3216">
        <f t="shared" si="506"/>
        <v>1.128143884114172</v>
      </c>
      <c r="M3216">
        <f t="shared" si="507"/>
        <v>1.2254337073243378</v>
      </c>
      <c r="N3216">
        <f t="shared" si="508"/>
        <v>1.2254337073243378</v>
      </c>
      <c r="O3216">
        <f t="shared" si="509"/>
        <v>1.2254337073243378</v>
      </c>
    </row>
    <row r="3217" spans="1:15">
      <c r="A3217">
        <f t="shared" si="504"/>
        <v>3216</v>
      </c>
      <c r="B3217">
        <f>train!G3217</f>
        <v>197.7</v>
      </c>
      <c r="C3217">
        <f>train!J3217</f>
        <v>232.6</v>
      </c>
      <c r="D3217">
        <f>train!M3217</f>
        <v>196.7</v>
      </c>
      <c r="E3217">
        <f>train!P3217</f>
        <v>12</v>
      </c>
      <c r="F3217" s="4">
        <f t="shared" si="500"/>
        <v>0.56244665718349929</v>
      </c>
      <c r="G3217" s="4">
        <f t="shared" si="501"/>
        <v>0.64736988588922906</v>
      </c>
      <c r="H3217" s="4">
        <f t="shared" si="502"/>
        <v>0.64736988588922906</v>
      </c>
      <c r="I3217" s="4">
        <f t="shared" si="503"/>
        <v>0.6</v>
      </c>
      <c r="J3217">
        <f t="shared" si="505"/>
        <v>1</v>
      </c>
      <c r="K3217" t="str">
        <f>train!T3217</f>
        <v>no</v>
      </c>
      <c r="L3217">
        <f t="shared" si="506"/>
        <v>1.128143884114172</v>
      </c>
      <c r="M3217">
        <f t="shared" si="507"/>
        <v>1.2306590837796467</v>
      </c>
      <c r="N3217">
        <f t="shared" si="508"/>
        <v>1.2306590837796467</v>
      </c>
      <c r="O3217">
        <f t="shared" si="509"/>
        <v>1.2306590837796467</v>
      </c>
    </row>
    <row r="3218" spans="1:15">
      <c r="A3218">
        <f t="shared" si="504"/>
        <v>3217</v>
      </c>
      <c r="B3218">
        <f>train!G3218</f>
        <v>222.1</v>
      </c>
      <c r="C3218">
        <f>train!J3218</f>
        <v>245</v>
      </c>
      <c r="D3218">
        <f>train!M3218</f>
        <v>129.30000000000001</v>
      </c>
      <c r="E3218">
        <f>train!P3218</f>
        <v>8.1</v>
      </c>
      <c r="F3218" s="4">
        <f t="shared" si="500"/>
        <v>0.63186344238975811</v>
      </c>
      <c r="G3218" s="4">
        <f t="shared" si="501"/>
        <v>0.6818814361258001</v>
      </c>
      <c r="H3218" s="4">
        <f t="shared" si="502"/>
        <v>0.6818814361258001</v>
      </c>
      <c r="I3218" s="4">
        <f t="shared" si="503"/>
        <v>0.40499999999999997</v>
      </c>
      <c r="J3218">
        <f t="shared" si="505"/>
        <v>1</v>
      </c>
      <c r="K3218" t="str">
        <f>train!T3218</f>
        <v>no</v>
      </c>
      <c r="L3218">
        <f t="shared" si="506"/>
        <v>1.128143884114172</v>
      </c>
      <c r="M3218">
        <f t="shared" si="507"/>
        <v>1.2219660370462848</v>
      </c>
      <c r="N3218">
        <f t="shared" si="508"/>
        <v>1.2219660370462848</v>
      </c>
      <c r="O3218">
        <f t="shared" si="509"/>
        <v>1.2219660370462848</v>
      </c>
    </row>
    <row r="3219" spans="1:15">
      <c r="A3219">
        <f t="shared" si="504"/>
        <v>3218</v>
      </c>
      <c r="B3219">
        <f>train!G3219</f>
        <v>270</v>
      </c>
      <c r="C3219">
        <f>train!J3219</f>
        <v>235.5</v>
      </c>
      <c r="D3219">
        <f>train!M3219</f>
        <v>194.3</v>
      </c>
      <c r="E3219">
        <f>train!P3219</f>
        <v>7.8</v>
      </c>
      <c r="F3219" s="4">
        <f t="shared" si="500"/>
        <v>0.7681365576102418</v>
      </c>
      <c r="G3219" s="4">
        <f t="shared" si="501"/>
        <v>0.65544113554133032</v>
      </c>
      <c r="H3219" s="4">
        <f t="shared" si="502"/>
        <v>0.65544113554133032</v>
      </c>
      <c r="I3219" s="4">
        <f t="shared" si="503"/>
        <v>0.39</v>
      </c>
      <c r="J3219">
        <f t="shared" si="505"/>
        <v>1</v>
      </c>
      <c r="K3219" t="str">
        <f>train!T3219</f>
        <v>yes</v>
      </c>
      <c r="L3219">
        <f t="shared" si="506"/>
        <v>1.128143884114172</v>
      </c>
      <c r="M3219">
        <f t="shared" si="507"/>
        <v>1.2654406092174888</v>
      </c>
      <c r="N3219">
        <f t="shared" si="508"/>
        <v>1.2654406092174888</v>
      </c>
      <c r="O3219">
        <f t="shared" si="509"/>
        <v>1.2654406092174888</v>
      </c>
    </row>
    <row r="3220" spans="1:15">
      <c r="A3220">
        <f t="shared" si="504"/>
        <v>3219</v>
      </c>
      <c r="B3220">
        <f>train!G3220</f>
        <v>148.69999999999999</v>
      </c>
      <c r="C3220">
        <f>train!J3220</f>
        <v>204.3</v>
      </c>
      <c r="D3220">
        <f>train!M3220</f>
        <v>144.1</v>
      </c>
      <c r="E3220">
        <f>train!P3220</f>
        <v>9.8000000000000007</v>
      </c>
      <c r="F3220" s="4">
        <f t="shared" si="500"/>
        <v>0.42304409672830723</v>
      </c>
      <c r="G3220" s="4">
        <f t="shared" si="501"/>
        <v>0.56860562204286114</v>
      </c>
      <c r="H3220" s="4">
        <f t="shared" si="502"/>
        <v>0.56860562204286114</v>
      </c>
      <c r="I3220" s="4">
        <f t="shared" si="503"/>
        <v>0.49000000000000005</v>
      </c>
      <c r="J3220">
        <f t="shared" si="505"/>
        <v>2</v>
      </c>
      <c r="K3220" t="str">
        <f>train!T3220</f>
        <v>no</v>
      </c>
      <c r="L3220">
        <f t="shared" si="506"/>
        <v>1.128143884114172</v>
      </c>
      <c r="M3220">
        <f t="shared" si="507"/>
        <v>1.0323231154121113</v>
      </c>
      <c r="N3220">
        <f t="shared" si="508"/>
        <v>1.0323231154121113</v>
      </c>
      <c r="O3220">
        <f t="shared" si="509"/>
        <v>1.0323231154121113</v>
      </c>
    </row>
    <row r="3221" spans="1:15">
      <c r="A3221">
        <f t="shared" si="504"/>
        <v>3220</v>
      </c>
      <c r="B3221">
        <f>train!G3221</f>
        <v>143.6</v>
      </c>
      <c r="C3221">
        <f>train!J3221</f>
        <v>278</v>
      </c>
      <c r="D3221">
        <f>train!M3221</f>
        <v>46.7</v>
      </c>
      <c r="E3221">
        <f>train!P3221</f>
        <v>12.7</v>
      </c>
      <c r="F3221" s="4">
        <f t="shared" si="500"/>
        <v>0.4085348506401138</v>
      </c>
      <c r="G3221" s="4">
        <f t="shared" si="501"/>
        <v>0.77372669078764267</v>
      </c>
      <c r="H3221" s="4">
        <f t="shared" si="502"/>
        <v>0.77372669078764267</v>
      </c>
      <c r="I3221" s="4">
        <f t="shared" si="503"/>
        <v>0.63500000000000001</v>
      </c>
      <c r="J3221">
        <f t="shared" si="505"/>
        <v>1</v>
      </c>
      <c r="K3221" t="str">
        <f>train!T3221</f>
        <v>no</v>
      </c>
      <c r="L3221">
        <f t="shared" si="506"/>
        <v>1.128143884114172</v>
      </c>
      <c r="M3221">
        <f t="shared" si="507"/>
        <v>1.3294478960312559</v>
      </c>
      <c r="N3221">
        <f t="shared" si="508"/>
        <v>1.3294478960312559</v>
      </c>
      <c r="O3221">
        <f t="shared" si="509"/>
        <v>1.3294478960312559</v>
      </c>
    </row>
    <row r="3222" spans="1:15">
      <c r="A3222">
        <f t="shared" si="504"/>
        <v>3221</v>
      </c>
      <c r="B3222">
        <f>train!G3222</f>
        <v>205.3</v>
      </c>
      <c r="C3222">
        <f>train!J3222</f>
        <v>171</v>
      </c>
      <c r="D3222">
        <f>train!M3222</f>
        <v>242.4</v>
      </c>
      <c r="E3222">
        <f>train!P3222</f>
        <v>10.1</v>
      </c>
      <c r="F3222" s="4">
        <f t="shared" si="500"/>
        <v>0.58406827880512091</v>
      </c>
      <c r="G3222" s="4">
        <f t="shared" si="501"/>
        <v>0.47592541052045645</v>
      </c>
      <c r="H3222" s="4">
        <f t="shared" si="502"/>
        <v>0.47592541052045645</v>
      </c>
      <c r="I3222" s="4">
        <f t="shared" si="503"/>
        <v>0.505</v>
      </c>
      <c r="J3222">
        <f t="shared" si="505"/>
        <v>2</v>
      </c>
      <c r="K3222" t="str">
        <f>train!T3222</f>
        <v>no</v>
      </c>
      <c r="L3222">
        <f t="shared" si="506"/>
        <v>1.128143884114172</v>
      </c>
      <c r="M3222">
        <f t="shared" si="507"/>
        <v>1.0242903626728637</v>
      </c>
      <c r="N3222">
        <f t="shared" si="508"/>
        <v>1.0242903626728637</v>
      </c>
      <c r="O3222">
        <f t="shared" si="509"/>
        <v>1.0242903626728637</v>
      </c>
    </row>
    <row r="3223" spans="1:15">
      <c r="A3223">
        <f t="shared" si="504"/>
        <v>3222</v>
      </c>
      <c r="B3223">
        <f>train!G3223</f>
        <v>184.5</v>
      </c>
      <c r="C3223">
        <f>train!J3223</f>
        <v>272.5</v>
      </c>
      <c r="D3223">
        <f>train!M3223</f>
        <v>190.3</v>
      </c>
      <c r="E3223">
        <f>train!P3223</f>
        <v>9.6999999999999993</v>
      </c>
      <c r="F3223" s="4">
        <f t="shared" si="500"/>
        <v>0.5248933143669986</v>
      </c>
      <c r="G3223" s="4">
        <f t="shared" si="501"/>
        <v>0.75841914834400215</v>
      </c>
      <c r="H3223" s="4">
        <f t="shared" si="502"/>
        <v>0.75841914834400215</v>
      </c>
      <c r="I3223" s="4">
        <f t="shared" si="503"/>
        <v>0.48499999999999999</v>
      </c>
      <c r="J3223">
        <f t="shared" si="505"/>
        <v>1</v>
      </c>
      <c r="K3223" t="str">
        <f>train!T3223</f>
        <v>no</v>
      </c>
      <c r="L3223">
        <f t="shared" si="506"/>
        <v>1.128143884114172</v>
      </c>
      <c r="M3223">
        <f t="shared" si="507"/>
        <v>1.2888511165440544</v>
      </c>
      <c r="N3223">
        <f t="shared" si="508"/>
        <v>1.2888511165440544</v>
      </c>
      <c r="O3223">
        <f t="shared" si="509"/>
        <v>1.2888511165440544</v>
      </c>
    </row>
    <row r="3224" spans="1:15">
      <c r="A3224">
        <f t="shared" si="504"/>
        <v>3223</v>
      </c>
      <c r="B3224">
        <f>train!G3224</f>
        <v>140.80000000000001</v>
      </c>
      <c r="C3224">
        <f>train!J3224</f>
        <v>211.5</v>
      </c>
      <c r="D3224">
        <f>train!M3224</f>
        <v>216.9</v>
      </c>
      <c r="E3224">
        <f>train!P3224</f>
        <v>12.2</v>
      </c>
      <c r="F3224" s="4">
        <f t="shared" si="500"/>
        <v>0.40056899004267427</v>
      </c>
      <c r="G3224" s="4">
        <f t="shared" si="501"/>
        <v>0.588644586696354</v>
      </c>
      <c r="H3224" s="4">
        <f t="shared" si="502"/>
        <v>0.588644586696354</v>
      </c>
      <c r="I3224" s="4">
        <f t="shared" si="503"/>
        <v>0.61</v>
      </c>
      <c r="J3224">
        <f t="shared" si="505"/>
        <v>2</v>
      </c>
      <c r="K3224" t="str">
        <f>train!T3224</f>
        <v>no</v>
      </c>
      <c r="L3224">
        <f t="shared" si="506"/>
        <v>1.128143884114172</v>
      </c>
      <c r="M3224">
        <f t="shared" si="507"/>
        <v>1.1070503216555474</v>
      </c>
      <c r="N3224">
        <f t="shared" si="508"/>
        <v>1.1070503216555474</v>
      </c>
      <c r="O3224">
        <f t="shared" si="509"/>
        <v>1.1070503216555474</v>
      </c>
    </row>
    <row r="3225" spans="1:15">
      <c r="A3225">
        <f t="shared" si="504"/>
        <v>3224</v>
      </c>
      <c r="B3225">
        <f>train!G3225</f>
        <v>140.80000000000001</v>
      </c>
      <c r="C3225">
        <f>train!J3225</f>
        <v>252.6</v>
      </c>
      <c r="D3225">
        <f>train!M3225</f>
        <v>215.4</v>
      </c>
      <c r="E3225">
        <f>train!P3225</f>
        <v>9.1</v>
      </c>
      <c r="F3225" s="4">
        <f t="shared" si="500"/>
        <v>0.40056899004267427</v>
      </c>
      <c r="G3225" s="4">
        <f t="shared" si="501"/>
        <v>0.70303367659337601</v>
      </c>
      <c r="H3225" s="4">
        <f t="shared" si="502"/>
        <v>0.70303367659337601</v>
      </c>
      <c r="I3225" s="4">
        <f t="shared" si="503"/>
        <v>0.45499999999999996</v>
      </c>
      <c r="J3225">
        <f t="shared" si="505"/>
        <v>1</v>
      </c>
      <c r="K3225" t="str">
        <f>train!T3225</f>
        <v>no</v>
      </c>
      <c r="L3225">
        <f t="shared" si="506"/>
        <v>1.128143884114172</v>
      </c>
      <c r="M3225">
        <f t="shared" si="507"/>
        <v>1.1644712176059173</v>
      </c>
      <c r="N3225">
        <f t="shared" si="508"/>
        <v>1.1644712176059173</v>
      </c>
      <c r="O3225">
        <f t="shared" si="509"/>
        <v>1.1644712176059173</v>
      </c>
    </row>
    <row r="3226" spans="1:15">
      <c r="A3226">
        <f t="shared" si="504"/>
        <v>3225</v>
      </c>
      <c r="B3226">
        <f>train!G3226</f>
        <v>169.7</v>
      </c>
      <c r="C3226">
        <f>train!J3226</f>
        <v>318.60000000000002</v>
      </c>
      <c r="D3226">
        <f>train!M3226</f>
        <v>246.5</v>
      </c>
      <c r="E3226">
        <f>train!P3226</f>
        <v>9.8000000000000007</v>
      </c>
      <c r="F3226" s="4">
        <f t="shared" si="500"/>
        <v>0.48278805120910379</v>
      </c>
      <c r="G3226" s="4">
        <f t="shared" si="501"/>
        <v>0.88672418591706104</v>
      </c>
      <c r="H3226" s="4">
        <f t="shared" si="502"/>
        <v>0.88672418591706104</v>
      </c>
      <c r="I3226" s="4">
        <f t="shared" si="503"/>
        <v>0.49000000000000005</v>
      </c>
      <c r="J3226">
        <f t="shared" si="505"/>
        <v>1</v>
      </c>
      <c r="K3226" t="str">
        <f>train!T3226</f>
        <v>no</v>
      </c>
      <c r="L3226">
        <f t="shared" si="506"/>
        <v>1.128143884114172</v>
      </c>
      <c r="M3226">
        <f t="shared" si="507"/>
        <v>1.4302950276676605</v>
      </c>
      <c r="N3226">
        <f t="shared" si="508"/>
        <v>1.4302950276676605</v>
      </c>
      <c r="O3226">
        <f t="shared" si="509"/>
        <v>1.4302950276676605</v>
      </c>
    </row>
    <row r="3227" spans="1:15">
      <c r="A3227">
        <f t="shared" si="504"/>
        <v>3226</v>
      </c>
      <c r="B3227">
        <f>train!G3227</f>
        <v>168.1</v>
      </c>
      <c r="C3227">
        <f>train!J3227</f>
        <v>202</v>
      </c>
      <c r="D3227">
        <f>train!M3227</f>
        <v>173.2</v>
      </c>
      <c r="E3227">
        <f>train!P3227</f>
        <v>10</v>
      </c>
      <c r="F3227" s="4">
        <f t="shared" si="500"/>
        <v>0.47823613086770977</v>
      </c>
      <c r="G3227" s="4">
        <f t="shared" si="501"/>
        <v>0.56220428611188422</v>
      </c>
      <c r="H3227" s="4">
        <f t="shared" si="502"/>
        <v>0.56220428611188422</v>
      </c>
      <c r="I3227" s="4">
        <f t="shared" si="503"/>
        <v>0.5</v>
      </c>
      <c r="J3227">
        <f t="shared" si="505"/>
        <v>2</v>
      </c>
      <c r="K3227" t="str">
        <f>train!T3227</f>
        <v>no</v>
      </c>
      <c r="L3227">
        <f t="shared" si="506"/>
        <v>1.128143884114172</v>
      </c>
      <c r="M3227">
        <f t="shared" si="507"/>
        <v>1.0539720658122129</v>
      </c>
      <c r="N3227">
        <f t="shared" si="508"/>
        <v>1.0539720658122129</v>
      </c>
      <c r="O3227">
        <f t="shared" si="509"/>
        <v>1.0539720658122129</v>
      </c>
    </row>
    <row r="3228" spans="1:15">
      <c r="A3228">
        <f t="shared" si="504"/>
        <v>3227</v>
      </c>
      <c r="B3228">
        <f>train!G3228</f>
        <v>190.1</v>
      </c>
      <c r="C3228">
        <f>train!J3228</f>
        <v>181.1</v>
      </c>
      <c r="D3228">
        <f>train!M3228</f>
        <v>104</v>
      </c>
      <c r="E3228">
        <f>train!P3228</f>
        <v>12.5</v>
      </c>
      <c r="F3228" s="4">
        <f t="shared" si="500"/>
        <v>0.54082503556187767</v>
      </c>
      <c r="G3228" s="4">
        <f t="shared" si="501"/>
        <v>0.50403562482605058</v>
      </c>
      <c r="H3228" s="4">
        <f t="shared" si="502"/>
        <v>0.50403562482605058</v>
      </c>
      <c r="I3228" s="4">
        <f t="shared" si="503"/>
        <v>0.625</v>
      </c>
      <c r="J3228">
        <f t="shared" si="505"/>
        <v>2</v>
      </c>
      <c r="K3228" t="str">
        <f>train!T3228</f>
        <v>no</v>
      </c>
      <c r="L3228">
        <f t="shared" si="506"/>
        <v>1.128143884114172</v>
      </c>
      <c r="M3228">
        <f t="shared" si="507"/>
        <v>1.0914305022666724</v>
      </c>
      <c r="N3228">
        <f t="shared" si="508"/>
        <v>1.0914305022666724</v>
      </c>
      <c r="O3228">
        <f t="shared" si="509"/>
        <v>1.0914305022666724</v>
      </c>
    </row>
    <row r="3229" spans="1:15">
      <c r="A3229">
        <f t="shared" si="504"/>
        <v>3228</v>
      </c>
      <c r="B3229">
        <f>train!G3229</f>
        <v>192.6</v>
      </c>
      <c r="C3229">
        <f>train!J3229</f>
        <v>184</v>
      </c>
      <c r="D3229">
        <f>train!M3229</f>
        <v>173.6</v>
      </c>
      <c r="E3229">
        <f>train!P3229</f>
        <v>8.8000000000000007</v>
      </c>
      <c r="F3229" s="4">
        <f t="shared" si="500"/>
        <v>0.5479374110953058</v>
      </c>
      <c r="G3229" s="4">
        <f t="shared" si="501"/>
        <v>0.51210687447815195</v>
      </c>
      <c r="H3229" s="4">
        <f t="shared" si="502"/>
        <v>0.51210687447815195</v>
      </c>
      <c r="I3229" s="4">
        <f t="shared" si="503"/>
        <v>0.44000000000000006</v>
      </c>
      <c r="J3229">
        <f t="shared" si="505"/>
        <v>2</v>
      </c>
      <c r="K3229" t="str">
        <f>train!T3229</f>
        <v>no</v>
      </c>
      <c r="L3229">
        <f t="shared" si="506"/>
        <v>1.128143884114172</v>
      </c>
      <c r="M3229">
        <f t="shared" si="507"/>
        <v>1.0091294804203224</v>
      </c>
      <c r="N3229">
        <f t="shared" si="508"/>
        <v>1.0091294804203224</v>
      </c>
      <c r="O3229">
        <f t="shared" si="509"/>
        <v>1.0091294804203224</v>
      </c>
    </row>
    <row r="3230" spans="1:15">
      <c r="A3230">
        <f t="shared" si="504"/>
        <v>3229</v>
      </c>
      <c r="B3230">
        <f>train!G3230</f>
        <v>234.8</v>
      </c>
      <c r="C3230">
        <f>train!J3230</f>
        <v>109.7</v>
      </c>
      <c r="D3230">
        <f>train!M3230</f>
        <v>180.3</v>
      </c>
      <c r="E3230">
        <f>train!P3230</f>
        <v>10.4</v>
      </c>
      <c r="F3230" s="4">
        <f t="shared" si="500"/>
        <v>0.66799431009957333</v>
      </c>
      <c r="G3230" s="4">
        <f t="shared" si="501"/>
        <v>0.30531589201224602</v>
      </c>
      <c r="H3230" s="4">
        <f t="shared" si="502"/>
        <v>0.30531589201224602</v>
      </c>
      <c r="I3230" s="4">
        <f t="shared" si="503"/>
        <v>0.52</v>
      </c>
      <c r="J3230">
        <f t="shared" si="505"/>
        <v>2</v>
      </c>
      <c r="K3230" t="str">
        <f>train!T3230</f>
        <v>no</v>
      </c>
      <c r="L3230">
        <f t="shared" si="506"/>
        <v>1.128143884114172</v>
      </c>
      <c r="M3230">
        <f t="shared" si="507"/>
        <v>0.95029047462124538</v>
      </c>
      <c r="N3230">
        <f t="shared" si="508"/>
        <v>0.95029047462124538</v>
      </c>
      <c r="O3230">
        <f t="shared" si="509"/>
        <v>0.95029047462124538</v>
      </c>
    </row>
    <row r="3231" spans="1:15">
      <c r="A3231">
        <f t="shared" si="504"/>
        <v>3230</v>
      </c>
      <c r="B3231">
        <f>train!G3231</f>
        <v>247.2</v>
      </c>
      <c r="C3231">
        <f>train!J3231</f>
        <v>161.9</v>
      </c>
      <c r="D3231">
        <f>train!M3231</f>
        <v>170.3</v>
      </c>
      <c r="E3231">
        <f>train!P3231</f>
        <v>6.1</v>
      </c>
      <c r="F3231" s="4">
        <f t="shared" si="500"/>
        <v>0.70327169274537693</v>
      </c>
      <c r="G3231" s="4">
        <f t="shared" si="501"/>
        <v>0.45059838575006961</v>
      </c>
      <c r="H3231" s="4">
        <f t="shared" si="502"/>
        <v>0.45059838575006961</v>
      </c>
      <c r="I3231" s="4">
        <f t="shared" si="503"/>
        <v>0.30499999999999999</v>
      </c>
      <c r="J3231">
        <f t="shared" si="505"/>
        <v>2</v>
      </c>
      <c r="K3231" t="str">
        <f>train!T3231</f>
        <v>no</v>
      </c>
      <c r="L3231">
        <f t="shared" si="506"/>
        <v>1.128143884114172</v>
      </c>
      <c r="M3231">
        <f t="shared" si="507"/>
        <v>0.99684195552659449</v>
      </c>
      <c r="N3231">
        <f t="shared" si="508"/>
        <v>0.99684195552659449</v>
      </c>
      <c r="O3231">
        <f t="shared" si="509"/>
        <v>0.99684195552659449</v>
      </c>
    </row>
    <row r="3232" spans="1:15">
      <c r="A3232">
        <f t="shared" si="504"/>
        <v>3231</v>
      </c>
      <c r="B3232">
        <f>train!G3232</f>
        <v>185.9</v>
      </c>
      <c r="C3232">
        <f>train!J3232</f>
        <v>232.5</v>
      </c>
      <c r="D3232">
        <f>train!M3232</f>
        <v>205.2</v>
      </c>
      <c r="E3232">
        <f>train!P3232</f>
        <v>10.199999999999999</v>
      </c>
      <c r="F3232" s="4">
        <f t="shared" si="500"/>
        <v>0.52887624466571836</v>
      </c>
      <c r="G3232" s="4">
        <f t="shared" si="501"/>
        <v>0.64709156693570835</v>
      </c>
      <c r="H3232" s="4">
        <f t="shared" si="502"/>
        <v>0.64709156693570835</v>
      </c>
      <c r="I3232" s="4">
        <f t="shared" si="503"/>
        <v>0.51</v>
      </c>
      <c r="J3232">
        <f t="shared" si="505"/>
        <v>1</v>
      </c>
      <c r="K3232" t="str">
        <f>train!T3232</f>
        <v>no</v>
      </c>
      <c r="L3232">
        <f t="shared" si="506"/>
        <v>1.128143884114172</v>
      </c>
      <c r="M3232">
        <f t="shared" si="507"/>
        <v>1.1735693733948298</v>
      </c>
      <c r="N3232">
        <f t="shared" si="508"/>
        <v>1.1735693733948298</v>
      </c>
      <c r="O3232">
        <f t="shared" si="509"/>
        <v>1.1735693733948298</v>
      </c>
    </row>
    <row r="3233" spans="1:15">
      <c r="A3233">
        <f t="shared" si="504"/>
        <v>3232</v>
      </c>
      <c r="B3233">
        <f>train!G3233</f>
        <v>98.5</v>
      </c>
      <c r="C3233">
        <f>train!J3233</f>
        <v>200.3</v>
      </c>
      <c r="D3233">
        <f>train!M3233</f>
        <v>252.3</v>
      </c>
      <c r="E3233">
        <f>train!P3233</f>
        <v>12</v>
      </c>
      <c r="F3233" s="4">
        <f t="shared" si="500"/>
        <v>0.2802275960170697</v>
      </c>
      <c r="G3233" s="4">
        <f t="shared" si="501"/>
        <v>0.55747286390203177</v>
      </c>
      <c r="H3233" s="4">
        <f t="shared" si="502"/>
        <v>0.55747286390203177</v>
      </c>
      <c r="I3233" s="4">
        <f t="shared" si="503"/>
        <v>0.6</v>
      </c>
      <c r="J3233">
        <f t="shared" si="505"/>
        <v>2</v>
      </c>
      <c r="K3233" t="str">
        <f>train!T3233</f>
        <v>no</v>
      </c>
      <c r="L3233">
        <f t="shared" si="506"/>
        <v>1.128143884114172</v>
      </c>
      <c r="M3233">
        <f t="shared" si="507"/>
        <v>1.0296016188525408</v>
      </c>
      <c r="N3233">
        <f t="shared" si="508"/>
        <v>1.0296016188525408</v>
      </c>
      <c r="O3233">
        <f t="shared" si="509"/>
        <v>1.0296016188525408</v>
      </c>
    </row>
    <row r="3234" spans="1:15">
      <c r="A3234">
        <f t="shared" si="504"/>
        <v>3233</v>
      </c>
      <c r="B3234">
        <f>train!G3234</f>
        <v>304</v>
      </c>
      <c r="C3234">
        <f>train!J3234</f>
        <v>264.10000000000002</v>
      </c>
      <c r="D3234">
        <f>train!M3234</f>
        <v>138.1</v>
      </c>
      <c r="E3234">
        <f>train!P3234</f>
        <v>7.2</v>
      </c>
      <c r="F3234" s="4">
        <f t="shared" si="500"/>
        <v>0.86486486486486491</v>
      </c>
      <c r="G3234" s="4">
        <f t="shared" si="501"/>
        <v>0.73504035624826058</v>
      </c>
      <c r="H3234" s="4">
        <f t="shared" si="502"/>
        <v>0.73504035624826058</v>
      </c>
      <c r="I3234" s="4">
        <f t="shared" si="503"/>
        <v>0.36</v>
      </c>
      <c r="J3234">
        <f t="shared" si="505"/>
        <v>1</v>
      </c>
      <c r="K3234" t="str">
        <f>train!T3234</f>
        <v>yes</v>
      </c>
      <c r="L3234">
        <f t="shared" si="506"/>
        <v>1.128143884114172</v>
      </c>
      <c r="M3234">
        <f t="shared" si="507"/>
        <v>1.3993426617897635</v>
      </c>
      <c r="N3234">
        <f t="shared" si="508"/>
        <v>1.3993426617897635</v>
      </c>
      <c r="O3234">
        <f t="shared" si="509"/>
        <v>1.3993426617897635</v>
      </c>
    </row>
    <row r="3235" spans="1:15">
      <c r="A3235">
        <f t="shared" si="504"/>
        <v>3234</v>
      </c>
      <c r="B3235">
        <f>train!G3235</f>
        <v>201.5</v>
      </c>
      <c r="C3235">
        <f>train!J3235</f>
        <v>155.19999999999999</v>
      </c>
      <c r="D3235">
        <f>train!M3235</f>
        <v>249.6</v>
      </c>
      <c r="E3235">
        <f>train!P3235</f>
        <v>8.6</v>
      </c>
      <c r="F3235" s="4">
        <f t="shared" si="500"/>
        <v>0.5732574679943101</v>
      </c>
      <c r="G3235" s="4">
        <f t="shared" si="501"/>
        <v>0.43195101586418033</v>
      </c>
      <c r="H3235" s="4">
        <f t="shared" si="502"/>
        <v>0.43195101586418033</v>
      </c>
      <c r="I3235" s="4">
        <f t="shared" si="503"/>
        <v>0.43</v>
      </c>
      <c r="J3235">
        <f t="shared" si="505"/>
        <v>2</v>
      </c>
      <c r="K3235" t="str">
        <f>train!T3235</f>
        <v>no</v>
      </c>
      <c r="L3235">
        <f t="shared" si="506"/>
        <v>1.128143884114172</v>
      </c>
      <c r="M3235">
        <f t="shared" si="507"/>
        <v>0.94164084704490292</v>
      </c>
      <c r="N3235">
        <f t="shared" si="508"/>
        <v>0.94164084704490292</v>
      </c>
      <c r="O3235">
        <f t="shared" si="509"/>
        <v>0.94164084704490292</v>
      </c>
    </row>
    <row r="3236" spans="1:15">
      <c r="A3236">
        <f t="shared" si="504"/>
        <v>3235</v>
      </c>
      <c r="B3236">
        <f>train!G3236</f>
        <v>191.7</v>
      </c>
      <c r="C3236">
        <f>train!J3236</f>
        <v>284.2</v>
      </c>
      <c r="D3236">
        <f>train!M3236</f>
        <v>211.7</v>
      </c>
      <c r="E3236">
        <f>train!P3236</f>
        <v>12.5</v>
      </c>
      <c r="F3236" s="4">
        <f t="shared" si="500"/>
        <v>0.54537695590327162</v>
      </c>
      <c r="G3236" s="4">
        <f t="shared" si="501"/>
        <v>0.79098246590592813</v>
      </c>
      <c r="H3236" s="4">
        <f t="shared" si="502"/>
        <v>0.79098246590592813</v>
      </c>
      <c r="I3236" s="4">
        <f t="shared" si="503"/>
        <v>0.625</v>
      </c>
      <c r="J3236">
        <f t="shared" si="505"/>
        <v>1</v>
      </c>
      <c r="K3236" t="str">
        <f>train!T3236</f>
        <v>no</v>
      </c>
      <c r="L3236">
        <f t="shared" si="506"/>
        <v>1.128143884114172</v>
      </c>
      <c r="M3236">
        <f t="shared" si="507"/>
        <v>1.392611771733804</v>
      </c>
      <c r="N3236">
        <f t="shared" si="508"/>
        <v>1.392611771733804</v>
      </c>
      <c r="O3236">
        <f t="shared" si="509"/>
        <v>1.392611771733804</v>
      </c>
    </row>
    <row r="3237" spans="1:15">
      <c r="A3237">
        <f t="shared" si="504"/>
        <v>3236</v>
      </c>
      <c r="B3237">
        <f>train!G3237</f>
        <v>71.2</v>
      </c>
      <c r="C3237">
        <f>train!J3237</f>
        <v>233.7</v>
      </c>
      <c r="D3237">
        <f>train!M3237</f>
        <v>139.30000000000001</v>
      </c>
      <c r="E3237">
        <f>train!P3237</f>
        <v>14</v>
      </c>
      <c r="F3237" s="4">
        <f t="shared" si="500"/>
        <v>0.20256045519203414</v>
      </c>
      <c r="G3237" s="4">
        <f t="shared" si="501"/>
        <v>0.65043139437795705</v>
      </c>
      <c r="H3237" s="4">
        <f t="shared" si="502"/>
        <v>0.65043139437795705</v>
      </c>
      <c r="I3237" s="4">
        <f t="shared" si="503"/>
        <v>0.7</v>
      </c>
      <c r="J3237">
        <f t="shared" si="505"/>
        <v>1</v>
      </c>
      <c r="K3237" t="str">
        <f>train!T3237</f>
        <v>no</v>
      </c>
      <c r="L3237">
        <f t="shared" si="506"/>
        <v>1.128143884114172</v>
      </c>
      <c r="M3237">
        <f t="shared" si="507"/>
        <v>1.173521510494167</v>
      </c>
      <c r="N3237">
        <f t="shared" si="508"/>
        <v>1.173521510494167</v>
      </c>
      <c r="O3237">
        <f t="shared" si="509"/>
        <v>1.173521510494167</v>
      </c>
    </row>
    <row r="3238" spans="1:15">
      <c r="A3238">
        <f t="shared" si="504"/>
        <v>3237</v>
      </c>
      <c r="B3238">
        <f>train!G3238</f>
        <v>178.4</v>
      </c>
      <c r="C3238">
        <f>train!J3238</f>
        <v>179.1</v>
      </c>
      <c r="D3238">
        <f>train!M3238</f>
        <v>228.1</v>
      </c>
      <c r="E3238">
        <f>train!P3238</f>
        <v>6.5</v>
      </c>
      <c r="F3238" s="4">
        <f t="shared" si="500"/>
        <v>0.50753911806543384</v>
      </c>
      <c r="G3238" s="4">
        <f t="shared" si="501"/>
        <v>0.49846924575563595</v>
      </c>
      <c r="H3238" s="4">
        <f t="shared" si="502"/>
        <v>0.49846924575563595</v>
      </c>
      <c r="I3238" s="4">
        <f t="shared" si="503"/>
        <v>0.32500000000000001</v>
      </c>
      <c r="J3238">
        <f t="shared" si="505"/>
        <v>2</v>
      </c>
      <c r="K3238" t="str">
        <f>train!T3238</f>
        <v>no</v>
      </c>
      <c r="L3238">
        <f t="shared" si="506"/>
        <v>1.128143884114172</v>
      </c>
      <c r="M3238">
        <f t="shared" si="507"/>
        <v>0.92745034060860831</v>
      </c>
      <c r="N3238">
        <f t="shared" si="508"/>
        <v>0.92745034060860831</v>
      </c>
      <c r="O3238">
        <f t="shared" si="509"/>
        <v>0.92745034060860831</v>
      </c>
    </row>
    <row r="3239" spans="1:15">
      <c r="A3239">
        <f t="shared" si="504"/>
        <v>3238</v>
      </c>
      <c r="B3239">
        <f>train!G3239</f>
        <v>127.2</v>
      </c>
      <c r="C3239">
        <f>train!J3239</f>
        <v>130.69999999999999</v>
      </c>
      <c r="D3239">
        <f>train!M3239</f>
        <v>229.7</v>
      </c>
      <c r="E3239">
        <f>train!P3239</f>
        <v>11.2</v>
      </c>
      <c r="F3239" s="4">
        <f t="shared" si="500"/>
        <v>0.36187766714082503</v>
      </c>
      <c r="G3239" s="4">
        <f t="shared" si="501"/>
        <v>0.36376287225160031</v>
      </c>
      <c r="H3239" s="4">
        <f t="shared" si="502"/>
        <v>0.36376287225160031</v>
      </c>
      <c r="I3239" s="4">
        <f t="shared" si="503"/>
        <v>0.55999999999999994</v>
      </c>
      <c r="J3239">
        <f t="shared" si="505"/>
        <v>2</v>
      </c>
      <c r="K3239" t="str">
        <f>train!T3239</f>
        <v>no</v>
      </c>
      <c r="L3239">
        <f t="shared" si="506"/>
        <v>1.128143884114172</v>
      </c>
      <c r="M3239">
        <f t="shared" si="507"/>
        <v>0.8421414966813795</v>
      </c>
      <c r="N3239">
        <f t="shared" si="508"/>
        <v>0.8421414966813795</v>
      </c>
      <c r="O3239">
        <f t="shared" si="509"/>
        <v>0.8421414966813795</v>
      </c>
    </row>
    <row r="3240" spans="1:15">
      <c r="A3240">
        <f t="shared" si="504"/>
        <v>3239</v>
      </c>
      <c r="B3240">
        <f>train!G3240</f>
        <v>230.7</v>
      </c>
      <c r="C3240">
        <f>train!J3240</f>
        <v>165.4</v>
      </c>
      <c r="D3240">
        <f>train!M3240</f>
        <v>309.10000000000002</v>
      </c>
      <c r="E3240">
        <f>train!P3240</f>
        <v>13.3</v>
      </c>
      <c r="F3240" s="4">
        <f t="shared" si="500"/>
        <v>0.65633001422475101</v>
      </c>
      <c r="G3240" s="4">
        <f t="shared" si="501"/>
        <v>0.46033954912329528</v>
      </c>
      <c r="H3240" s="4">
        <f t="shared" si="502"/>
        <v>0.46033954912329528</v>
      </c>
      <c r="I3240" s="4">
        <f t="shared" si="503"/>
        <v>0.66500000000000004</v>
      </c>
      <c r="J3240">
        <f t="shared" si="505"/>
        <v>1</v>
      </c>
      <c r="K3240" t="str">
        <f>train!T3240</f>
        <v>no</v>
      </c>
      <c r="L3240">
        <f t="shared" si="506"/>
        <v>1.128143884114172</v>
      </c>
      <c r="M3240">
        <f t="shared" si="507"/>
        <v>1.1387796488111033</v>
      </c>
      <c r="N3240">
        <f t="shared" si="508"/>
        <v>1.1387796488111033</v>
      </c>
      <c r="O3240">
        <f t="shared" si="509"/>
        <v>1.1387796488111033</v>
      </c>
    </row>
    <row r="3241" spans="1:15">
      <c r="A3241">
        <f t="shared" si="504"/>
        <v>3240</v>
      </c>
      <c r="B3241">
        <f>train!G3241</f>
        <v>228.3</v>
      </c>
      <c r="C3241">
        <f>train!J3241</f>
        <v>152.6</v>
      </c>
      <c r="D3241">
        <f>train!M3241</f>
        <v>309.7</v>
      </c>
      <c r="E3241">
        <f>train!P3241</f>
        <v>3.7</v>
      </c>
      <c r="F3241" s="4">
        <f t="shared" si="500"/>
        <v>0.64950213371266008</v>
      </c>
      <c r="G3241" s="4">
        <f t="shared" si="501"/>
        <v>0.42471472307264124</v>
      </c>
      <c r="H3241" s="4">
        <f t="shared" si="502"/>
        <v>0.42471472307264124</v>
      </c>
      <c r="I3241" s="4">
        <f t="shared" si="503"/>
        <v>0.185</v>
      </c>
      <c r="J3241">
        <f t="shared" si="505"/>
        <v>2</v>
      </c>
      <c r="K3241" t="str">
        <f>train!T3241</f>
        <v>no</v>
      </c>
      <c r="L3241">
        <f t="shared" si="506"/>
        <v>1.128143884114172</v>
      </c>
      <c r="M3241">
        <f t="shared" si="507"/>
        <v>0.90379378936051491</v>
      </c>
      <c r="N3241">
        <f t="shared" si="508"/>
        <v>0.90379378936051491</v>
      </c>
      <c r="O3241">
        <f t="shared" si="509"/>
        <v>0.90379378936051491</v>
      </c>
    </row>
    <row r="3242" spans="1:15">
      <c r="A3242">
        <f t="shared" si="504"/>
        <v>3241</v>
      </c>
      <c r="B3242">
        <f>train!G3242</f>
        <v>197.7</v>
      </c>
      <c r="C3242">
        <f>train!J3242</f>
        <v>221.3</v>
      </c>
      <c r="D3242">
        <f>train!M3242</f>
        <v>189.4</v>
      </c>
      <c r="E3242">
        <f>train!P3242</f>
        <v>7.8</v>
      </c>
      <c r="F3242" s="4">
        <f t="shared" si="500"/>
        <v>0.56244665718349929</v>
      </c>
      <c r="G3242" s="4">
        <f t="shared" si="501"/>
        <v>0.61591984414138601</v>
      </c>
      <c r="H3242" s="4">
        <f t="shared" si="502"/>
        <v>0.61591984414138601</v>
      </c>
      <c r="I3242" s="4">
        <f t="shared" si="503"/>
        <v>0.39</v>
      </c>
      <c r="J3242">
        <f t="shared" si="505"/>
        <v>2</v>
      </c>
      <c r="K3242" t="str">
        <f>train!T3242</f>
        <v>no</v>
      </c>
      <c r="L3242">
        <f t="shared" si="506"/>
        <v>1.128143884114172</v>
      </c>
      <c r="M3242">
        <f t="shared" si="507"/>
        <v>1.1077728787938399</v>
      </c>
      <c r="N3242">
        <f t="shared" si="508"/>
        <v>1.1077728787938399</v>
      </c>
      <c r="O3242">
        <f t="shared" si="509"/>
        <v>1.1077728787938399</v>
      </c>
    </row>
    <row r="3243" spans="1:15">
      <c r="A3243">
        <f t="shared" si="504"/>
        <v>3242</v>
      </c>
      <c r="B3243">
        <f>train!G3243</f>
        <v>273.7</v>
      </c>
      <c r="C3243">
        <f>train!J3243</f>
        <v>153.30000000000001</v>
      </c>
      <c r="D3243">
        <f>train!M3243</f>
        <v>259</v>
      </c>
      <c r="E3243">
        <f>train!P3243</f>
        <v>3.8</v>
      </c>
      <c r="F3243" s="4">
        <f t="shared" si="500"/>
        <v>0.77866287339971552</v>
      </c>
      <c r="G3243" s="4">
        <f t="shared" si="501"/>
        <v>0.42666295574728641</v>
      </c>
      <c r="H3243" s="4">
        <f t="shared" si="502"/>
        <v>0.42666295574728641</v>
      </c>
      <c r="I3243" s="4">
        <f t="shared" si="503"/>
        <v>0.19</v>
      </c>
      <c r="J3243">
        <f t="shared" si="505"/>
        <v>2</v>
      </c>
      <c r="K3243" t="str">
        <f>train!T3243</f>
        <v>no</v>
      </c>
      <c r="L3243">
        <f t="shared" si="506"/>
        <v>1.128143884114172</v>
      </c>
      <c r="M3243">
        <f t="shared" si="507"/>
        <v>1.0032439514022116</v>
      </c>
      <c r="N3243">
        <f t="shared" si="508"/>
        <v>1.0032439514022116</v>
      </c>
      <c r="O3243">
        <f t="shared" si="509"/>
        <v>1.0032439514022116</v>
      </c>
    </row>
    <row r="3244" spans="1:15">
      <c r="A3244">
        <f t="shared" si="504"/>
        <v>3243</v>
      </c>
      <c r="B3244">
        <f>train!G3244</f>
        <v>190.5</v>
      </c>
      <c r="C3244">
        <f>train!J3244</f>
        <v>164.2</v>
      </c>
      <c r="D3244">
        <f>train!M3244</f>
        <v>110.8</v>
      </c>
      <c r="E3244">
        <f>train!P3244</f>
        <v>11.4</v>
      </c>
      <c r="F3244" s="4">
        <f t="shared" si="500"/>
        <v>0.54196301564722615</v>
      </c>
      <c r="G3244" s="4">
        <f t="shared" si="501"/>
        <v>0.45699972168104641</v>
      </c>
      <c r="H3244" s="4">
        <f t="shared" si="502"/>
        <v>0.45699972168104641</v>
      </c>
      <c r="I3244" s="4">
        <f t="shared" si="503"/>
        <v>0.57000000000000006</v>
      </c>
      <c r="J3244">
        <f t="shared" si="505"/>
        <v>2</v>
      </c>
      <c r="K3244" t="str">
        <f>train!T3244</f>
        <v>no</v>
      </c>
      <c r="L3244">
        <f t="shared" si="506"/>
        <v>1.128143884114172</v>
      </c>
      <c r="M3244">
        <f t="shared" si="507"/>
        <v>1.0179987237529049</v>
      </c>
      <c r="N3244">
        <f t="shared" si="508"/>
        <v>1.0179987237529049</v>
      </c>
      <c r="O3244">
        <f t="shared" si="509"/>
        <v>1.0179987237529049</v>
      </c>
    </row>
    <row r="3245" spans="1:15">
      <c r="A3245">
        <f t="shared" si="504"/>
        <v>3244</v>
      </c>
      <c r="B3245">
        <f>train!G3245</f>
        <v>176.1</v>
      </c>
      <c r="C3245">
        <f>train!J3245</f>
        <v>208.3</v>
      </c>
      <c r="D3245">
        <f>train!M3245</f>
        <v>237.5</v>
      </c>
      <c r="E3245">
        <f>train!P3245</f>
        <v>16.100000000000001</v>
      </c>
      <c r="F3245" s="4">
        <f t="shared" si="500"/>
        <v>0.50099573257467989</v>
      </c>
      <c r="G3245" s="4">
        <f t="shared" si="501"/>
        <v>0.5797383801836905</v>
      </c>
      <c r="H3245" s="4">
        <f t="shared" si="502"/>
        <v>0.5797383801836905</v>
      </c>
      <c r="I3245" s="4">
        <f t="shared" si="503"/>
        <v>0.80500000000000005</v>
      </c>
      <c r="J3245">
        <f t="shared" si="505"/>
        <v>1</v>
      </c>
      <c r="K3245" t="str">
        <f>train!T3245</f>
        <v>no</v>
      </c>
      <c r="L3245">
        <f t="shared" si="506"/>
        <v>1.128143884114172</v>
      </c>
      <c r="M3245">
        <f t="shared" si="507"/>
        <v>1.2534811139279518</v>
      </c>
      <c r="N3245">
        <f t="shared" si="508"/>
        <v>1.2534811139279518</v>
      </c>
      <c r="O3245">
        <f t="shared" si="509"/>
        <v>1.2534811139279518</v>
      </c>
    </row>
    <row r="3246" spans="1:15">
      <c r="A3246">
        <f t="shared" si="504"/>
        <v>3245</v>
      </c>
      <c r="B3246">
        <f>train!G3246</f>
        <v>210.4</v>
      </c>
      <c r="C3246">
        <f>train!J3246</f>
        <v>172.4</v>
      </c>
      <c r="D3246">
        <f>train!M3246</f>
        <v>240</v>
      </c>
      <c r="E3246">
        <f>train!P3246</f>
        <v>11.7</v>
      </c>
      <c r="F3246" s="4">
        <f t="shared" si="500"/>
        <v>0.59857752489331439</v>
      </c>
      <c r="G3246" s="4">
        <f t="shared" si="501"/>
        <v>0.47982187586974673</v>
      </c>
      <c r="H3246" s="4">
        <f t="shared" si="502"/>
        <v>0.47982187586974673</v>
      </c>
      <c r="I3246" s="4">
        <f t="shared" si="503"/>
        <v>0.58499999999999996</v>
      </c>
      <c r="J3246">
        <f t="shared" si="505"/>
        <v>2</v>
      </c>
      <c r="K3246" t="str">
        <f>train!T3246</f>
        <v>no</v>
      </c>
      <c r="L3246">
        <f t="shared" si="506"/>
        <v>1.128143884114172</v>
      </c>
      <c r="M3246">
        <f t="shared" si="507"/>
        <v>1.0774869458298471</v>
      </c>
      <c r="N3246">
        <f t="shared" si="508"/>
        <v>1.0774869458298471</v>
      </c>
      <c r="O3246">
        <f t="shared" si="509"/>
        <v>1.0774869458298471</v>
      </c>
    </row>
    <row r="3247" spans="1:15">
      <c r="A3247">
        <f t="shared" si="504"/>
        <v>3246</v>
      </c>
      <c r="B3247">
        <f>train!G3247</f>
        <v>151</v>
      </c>
      <c r="C3247">
        <f>train!J3247</f>
        <v>269.5</v>
      </c>
      <c r="D3247">
        <f>train!M3247</f>
        <v>179.4</v>
      </c>
      <c r="E3247">
        <f>train!P3247</f>
        <v>8.9</v>
      </c>
      <c r="F3247" s="4">
        <f t="shared" si="500"/>
        <v>0.42958748221906118</v>
      </c>
      <c r="G3247" s="4">
        <f t="shared" si="501"/>
        <v>0.75006957973838018</v>
      </c>
      <c r="H3247" s="4">
        <f t="shared" si="502"/>
        <v>0.75006957973838018</v>
      </c>
      <c r="I3247" s="4">
        <f t="shared" si="503"/>
        <v>0.44500000000000001</v>
      </c>
      <c r="J3247">
        <f t="shared" si="505"/>
        <v>1</v>
      </c>
      <c r="K3247" t="str">
        <f>train!T3247</f>
        <v>no</v>
      </c>
      <c r="L3247">
        <f t="shared" si="506"/>
        <v>1.128143884114172</v>
      </c>
      <c r="M3247">
        <f t="shared" si="507"/>
        <v>1.227916590724766</v>
      </c>
      <c r="N3247">
        <f t="shared" si="508"/>
        <v>1.227916590724766</v>
      </c>
      <c r="O3247">
        <f t="shared" si="509"/>
        <v>1.227916590724766</v>
      </c>
    </row>
    <row r="3248" spans="1:15">
      <c r="A3248">
        <f t="shared" si="504"/>
        <v>3247</v>
      </c>
      <c r="B3248">
        <f>train!G3248</f>
        <v>144.30000000000001</v>
      </c>
      <c r="C3248">
        <f>train!J3248</f>
        <v>331.3</v>
      </c>
      <c r="D3248">
        <f>train!M3248</f>
        <v>155.30000000000001</v>
      </c>
      <c r="E3248">
        <f>train!P3248</f>
        <v>11.8</v>
      </c>
      <c r="F3248" s="4">
        <f t="shared" si="500"/>
        <v>0.41052631578947374</v>
      </c>
      <c r="G3248" s="4">
        <f t="shared" si="501"/>
        <v>0.92207069301419431</v>
      </c>
      <c r="H3248" s="4">
        <f t="shared" si="502"/>
        <v>0.92207069301419431</v>
      </c>
      <c r="I3248" s="4">
        <f t="shared" si="503"/>
        <v>0.59000000000000008</v>
      </c>
      <c r="J3248">
        <f t="shared" si="505"/>
        <v>1</v>
      </c>
      <c r="K3248" t="str">
        <f>train!T3248</f>
        <v>no</v>
      </c>
      <c r="L3248">
        <f t="shared" si="506"/>
        <v>1.128143884114172</v>
      </c>
      <c r="M3248">
        <f t="shared" si="507"/>
        <v>1.4889797116774399</v>
      </c>
      <c r="N3248">
        <f t="shared" si="508"/>
        <v>1.4889797116774399</v>
      </c>
      <c r="O3248">
        <f t="shared" si="509"/>
        <v>1.4889797116774399</v>
      </c>
    </row>
    <row r="3249" spans="1:15">
      <c r="A3249">
        <f t="shared" si="504"/>
        <v>3248</v>
      </c>
      <c r="B3249">
        <f>train!G3249</f>
        <v>203.7</v>
      </c>
      <c r="C3249">
        <f>train!J3249</f>
        <v>192.9</v>
      </c>
      <c r="D3249">
        <f>train!M3249</f>
        <v>318</v>
      </c>
      <c r="E3249">
        <f>train!P3249</f>
        <v>10.8</v>
      </c>
      <c r="F3249" s="4">
        <f t="shared" si="500"/>
        <v>0.57951635846372684</v>
      </c>
      <c r="G3249" s="4">
        <f t="shared" si="501"/>
        <v>0.53687726134149738</v>
      </c>
      <c r="H3249" s="4">
        <f t="shared" si="502"/>
        <v>0.53687726134149738</v>
      </c>
      <c r="I3249" s="4">
        <f t="shared" si="503"/>
        <v>0.54</v>
      </c>
      <c r="J3249">
        <f t="shared" si="505"/>
        <v>2</v>
      </c>
      <c r="K3249" t="str">
        <f>train!T3249</f>
        <v>no</v>
      </c>
      <c r="L3249">
        <f t="shared" si="506"/>
        <v>1.128143884114172</v>
      </c>
      <c r="M3249">
        <f t="shared" si="507"/>
        <v>1.097229965512313</v>
      </c>
      <c r="N3249">
        <f t="shared" si="508"/>
        <v>1.097229965512313</v>
      </c>
      <c r="O3249">
        <f t="shared" si="509"/>
        <v>1.097229965512313</v>
      </c>
    </row>
    <row r="3250" spans="1:15">
      <c r="A3250">
        <f t="shared" si="504"/>
        <v>3249</v>
      </c>
      <c r="B3250">
        <f>train!G3250</f>
        <v>210.1</v>
      </c>
      <c r="C3250">
        <f>train!J3250</f>
        <v>177.3</v>
      </c>
      <c r="D3250">
        <f>train!M3250</f>
        <v>130.19999999999999</v>
      </c>
      <c r="E3250">
        <f>train!P3250</f>
        <v>13.3</v>
      </c>
      <c r="F3250" s="4">
        <f t="shared" si="500"/>
        <v>0.597724039829303</v>
      </c>
      <c r="G3250" s="4">
        <f t="shared" si="501"/>
        <v>0.49345950459226273</v>
      </c>
      <c r="H3250" s="4">
        <f t="shared" si="502"/>
        <v>0.49345950459226273</v>
      </c>
      <c r="I3250" s="4">
        <f t="shared" si="503"/>
        <v>0.66500000000000004</v>
      </c>
      <c r="J3250">
        <f t="shared" si="505"/>
        <v>1</v>
      </c>
      <c r="K3250" t="str">
        <f>train!T3250</f>
        <v>yes</v>
      </c>
      <c r="L3250">
        <f t="shared" si="506"/>
        <v>1.128143884114172</v>
      </c>
      <c r="M3250">
        <f t="shared" si="507"/>
        <v>1.1342414174833968</v>
      </c>
      <c r="N3250">
        <f t="shared" si="508"/>
        <v>1.1342414174833968</v>
      </c>
      <c r="O3250">
        <f t="shared" si="509"/>
        <v>1.1342414174833968</v>
      </c>
    </row>
    <row r="3251" spans="1:15">
      <c r="A3251">
        <f t="shared" si="504"/>
        <v>3250</v>
      </c>
      <c r="B3251">
        <f>train!G3251</f>
        <v>121.9</v>
      </c>
      <c r="C3251">
        <f>train!J3251</f>
        <v>225.4</v>
      </c>
      <c r="D3251">
        <f>train!M3251</f>
        <v>90.8</v>
      </c>
      <c r="E3251">
        <f>train!P3251</f>
        <v>13</v>
      </c>
      <c r="F3251" s="4">
        <f t="shared" si="500"/>
        <v>0.34679943100995736</v>
      </c>
      <c r="G3251" s="4">
        <f t="shared" si="501"/>
        <v>0.62733092123573619</v>
      </c>
      <c r="H3251" s="4">
        <f t="shared" si="502"/>
        <v>0.62733092123573619</v>
      </c>
      <c r="I3251" s="4">
        <f t="shared" si="503"/>
        <v>0.65</v>
      </c>
      <c r="J3251">
        <f t="shared" si="505"/>
        <v>1</v>
      </c>
      <c r="K3251" t="str">
        <f>train!T3251</f>
        <v>no</v>
      </c>
      <c r="L3251">
        <f t="shared" si="506"/>
        <v>1.128143884114172</v>
      </c>
      <c r="M3251">
        <f t="shared" si="507"/>
        <v>1.1531946994440208</v>
      </c>
      <c r="N3251">
        <f t="shared" si="508"/>
        <v>1.1531946994440208</v>
      </c>
      <c r="O3251">
        <f t="shared" si="509"/>
        <v>1.1531946994440208</v>
      </c>
    </row>
    <row r="3252" spans="1:15">
      <c r="A3252">
        <f t="shared" si="504"/>
        <v>3251</v>
      </c>
      <c r="B3252">
        <f>train!G3252</f>
        <v>201.5</v>
      </c>
      <c r="C3252">
        <f>train!J3252</f>
        <v>124.2</v>
      </c>
      <c r="D3252">
        <f>train!M3252</f>
        <v>239.9</v>
      </c>
      <c r="E3252">
        <f>train!P3252</f>
        <v>11.5</v>
      </c>
      <c r="F3252" s="4">
        <f t="shared" si="500"/>
        <v>0.5732574679943101</v>
      </c>
      <c r="G3252" s="4">
        <f t="shared" si="501"/>
        <v>0.34567214027275256</v>
      </c>
      <c r="H3252" s="4">
        <f t="shared" si="502"/>
        <v>0.34567214027275256</v>
      </c>
      <c r="I3252" s="4">
        <f t="shared" si="503"/>
        <v>0.57499999999999996</v>
      </c>
      <c r="J3252">
        <f t="shared" si="505"/>
        <v>2</v>
      </c>
      <c r="K3252" t="str">
        <f>train!T3252</f>
        <v>no</v>
      </c>
      <c r="L3252">
        <f t="shared" si="506"/>
        <v>1.128143884114172</v>
      </c>
      <c r="M3252">
        <f t="shared" si="507"/>
        <v>0.94774869123240602</v>
      </c>
      <c r="N3252">
        <f t="shared" si="508"/>
        <v>0.94774869123240602</v>
      </c>
      <c r="O3252">
        <f t="shared" si="509"/>
        <v>0.94774869123240602</v>
      </c>
    </row>
    <row r="3253" spans="1:15">
      <c r="A3253">
        <f t="shared" si="504"/>
        <v>3252</v>
      </c>
      <c r="B3253">
        <f>train!G3253</f>
        <v>146</v>
      </c>
      <c r="C3253">
        <f>train!J3253</f>
        <v>208.7</v>
      </c>
      <c r="D3253">
        <f>train!M3253</f>
        <v>215.5</v>
      </c>
      <c r="E3253">
        <f>train!P3253</f>
        <v>11.9</v>
      </c>
      <c r="F3253" s="4">
        <f t="shared" si="500"/>
        <v>0.41536273115220484</v>
      </c>
      <c r="G3253" s="4">
        <f t="shared" si="501"/>
        <v>0.58085165599777344</v>
      </c>
      <c r="H3253" s="4">
        <f t="shared" si="502"/>
        <v>0.58085165599777344</v>
      </c>
      <c r="I3253" s="4">
        <f t="shared" si="503"/>
        <v>0.59499999999999997</v>
      </c>
      <c r="J3253">
        <f t="shared" si="505"/>
        <v>2</v>
      </c>
      <c r="K3253" t="str">
        <f>train!T3253</f>
        <v>no</v>
      </c>
      <c r="L3253">
        <f t="shared" si="506"/>
        <v>1.128143884114172</v>
      </c>
      <c r="M3253">
        <f t="shared" si="507"/>
        <v>1.0960513176767457</v>
      </c>
      <c r="N3253">
        <f t="shared" si="508"/>
        <v>1.0960513176767457</v>
      </c>
      <c r="O3253">
        <f t="shared" si="509"/>
        <v>1.0960513176767457</v>
      </c>
    </row>
    <row r="3254" spans="1:15">
      <c r="A3254">
        <f t="shared" si="504"/>
        <v>3253</v>
      </c>
      <c r="B3254">
        <f>train!G3254</f>
        <v>69.7</v>
      </c>
      <c r="C3254">
        <f>train!J3254</f>
        <v>250.4</v>
      </c>
      <c r="D3254">
        <f>train!M3254</f>
        <v>230.2</v>
      </c>
      <c r="E3254">
        <f>train!P3254</f>
        <v>8.3000000000000007</v>
      </c>
      <c r="F3254" s="4">
        <f t="shared" si="500"/>
        <v>0.19829302987197725</v>
      </c>
      <c r="G3254" s="4">
        <f t="shared" si="501"/>
        <v>0.6969106596159198</v>
      </c>
      <c r="H3254" s="4">
        <f t="shared" si="502"/>
        <v>0.6969106596159198</v>
      </c>
      <c r="I3254" s="4">
        <f t="shared" si="503"/>
        <v>0.41500000000000004</v>
      </c>
      <c r="J3254">
        <f t="shared" si="505"/>
        <v>2</v>
      </c>
      <c r="K3254" t="str">
        <f>train!T3254</f>
        <v>no</v>
      </c>
      <c r="L3254">
        <f t="shared" si="506"/>
        <v>1.128143884114172</v>
      </c>
      <c r="M3254">
        <f t="shared" si="507"/>
        <v>1.0876185271814756</v>
      </c>
      <c r="N3254">
        <f t="shared" si="508"/>
        <v>1.0876185271814756</v>
      </c>
      <c r="O3254">
        <f t="shared" si="509"/>
        <v>1.0876185271814756</v>
      </c>
    </row>
    <row r="3255" spans="1:15">
      <c r="A3255">
        <f t="shared" si="504"/>
        <v>3254</v>
      </c>
      <c r="B3255">
        <f>train!G3255</f>
        <v>183.1</v>
      </c>
      <c r="C3255">
        <f>train!J3255</f>
        <v>199.4</v>
      </c>
      <c r="D3255">
        <f>train!M3255</f>
        <v>214.1</v>
      </c>
      <c r="E3255">
        <f>train!P3255</f>
        <v>13.9</v>
      </c>
      <c r="F3255" s="4">
        <f t="shared" si="500"/>
        <v>0.52091038406827883</v>
      </c>
      <c r="G3255" s="4">
        <f t="shared" si="501"/>
        <v>0.55496799332034508</v>
      </c>
      <c r="H3255" s="4">
        <f t="shared" si="502"/>
        <v>0.55496799332034508</v>
      </c>
      <c r="I3255" s="4">
        <f t="shared" si="503"/>
        <v>0.69500000000000006</v>
      </c>
      <c r="J3255">
        <f t="shared" si="505"/>
        <v>1</v>
      </c>
      <c r="K3255" t="str">
        <f>train!T3255</f>
        <v>no</v>
      </c>
      <c r="L3255">
        <f t="shared" si="506"/>
        <v>1.128143884114172</v>
      </c>
      <c r="M3255">
        <f t="shared" si="507"/>
        <v>1.1706201670269409</v>
      </c>
      <c r="N3255">
        <f t="shared" si="508"/>
        <v>1.1706201670269409</v>
      </c>
      <c r="O3255">
        <f t="shared" si="509"/>
        <v>1.1706201670269409</v>
      </c>
    </row>
    <row r="3256" spans="1:15">
      <c r="A3256">
        <f t="shared" si="504"/>
        <v>3255</v>
      </c>
      <c r="B3256">
        <f>train!G3256</f>
        <v>148.69999999999999</v>
      </c>
      <c r="C3256">
        <f>train!J3256</f>
        <v>198.6</v>
      </c>
      <c r="D3256">
        <f>train!M3256</f>
        <v>187</v>
      </c>
      <c r="E3256">
        <f>train!P3256</f>
        <v>10.4</v>
      </c>
      <c r="F3256" s="4">
        <f t="shared" si="500"/>
        <v>0.42304409672830723</v>
      </c>
      <c r="G3256" s="4">
        <f t="shared" si="501"/>
        <v>0.5527414416921792</v>
      </c>
      <c r="H3256" s="4">
        <f t="shared" si="502"/>
        <v>0.5527414416921792</v>
      </c>
      <c r="I3256" s="4">
        <f t="shared" si="503"/>
        <v>0.52</v>
      </c>
      <c r="J3256">
        <f t="shared" si="505"/>
        <v>2</v>
      </c>
      <c r="K3256" t="str">
        <f>train!T3256</f>
        <v>yes</v>
      </c>
      <c r="L3256">
        <f t="shared" si="506"/>
        <v>1.128143884114172</v>
      </c>
      <c r="M3256">
        <f t="shared" si="507"/>
        <v>1.0297633274226494</v>
      </c>
      <c r="N3256">
        <f t="shared" si="508"/>
        <v>1.0297633274226494</v>
      </c>
      <c r="O3256">
        <f t="shared" si="509"/>
        <v>1.0297633274226494</v>
      </c>
    </row>
    <row r="3257" spans="1:15">
      <c r="A3257">
        <f t="shared" si="504"/>
        <v>3256</v>
      </c>
      <c r="B3257">
        <f>train!G3257</f>
        <v>240.1</v>
      </c>
      <c r="C3257">
        <f>train!J3257</f>
        <v>271.2</v>
      </c>
      <c r="D3257">
        <f>train!M3257</f>
        <v>132.69999999999999</v>
      </c>
      <c r="E3257">
        <f>train!P3257</f>
        <v>17.2</v>
      </c>
      <c r="F3257" s="4">
        <f t="shared" si="500"/>
        <v>0.683072546230441</v>
      </c>
      <c r="G3257" s="4">
        <f t="shared" si="501"/>
        <v>0.75480100194823263</v>
      </c>
      <c r="H3257" s="4">
        <f t="shared" si="502"/>
        <v>0.75480100194823263</v>
      </c>
      <c r="I3257" s="4">
        <f t="shared" si="503"/>
        <v>0.86</v>
      </c>
      <c r="J3257">
        <f t="shared" si="505"/>
        <v>1</v>
      </c>
      <c r="K3257" t="str">
        <f>train!T3257</f>
        <v>yes</v>
      </c>
      <c r="L3257">
        <f t="shared" si="506"/>
        <v>1.128143884114172</v>
      </c>
      <c r="M3257">
        <f t="shared" si="507"/>
        <v>1.53154732492922</v>
      </c>
      <c r="N3257">
        <f t="shared" si="508"/>
        <v>1.53154732492922</v>
      </c>
      <c r="O3257">
        <f t="shared" si="509"/>
        <v>1.53154732492922</v>
      </c>
    </row>
    <row r="3258" spans="1:15">
      <c r="A3258">
        <f t="shared" si="504"/>
        <v>3257</v>
      </c>
      <c r="B3258">
        <f>train!G3258</f>
        <v>126.4</v>
      </c>
      <c r="C3258">
        <f>train!J3258</f>
        <v>189.7</v>
      </c>
      <c r="D3258">
        <f>train!M3258</f>
        <v>233.6</v>
      </c>
      <c r="E3258">
        <f>train!P3258</f>
        <v>12</v>
      </c>
      <c r="F3258" s="4">
        <f t="shared" si="500"/>
        <v>0.35960170697012805</v>
      </c>
      <c r="G3258" s="4">
        <f t="shared" si="501"/>
        <v>0.52797105482883377</v>
      </c>
      <c r="H3258" s="4">
        <f t="shared" si="502"/>
        <v>0.52797105482883377</v>
      </c>
      <c r="I3258" s="4">
        <f t="shared" si="503"/>
        <v>0.6</v>
      </c>
      <c r="J3258">
        <f t="shared" si="505"/>
        <v>2</v>
      </c>
      <c r="K3258" t="str">
        <f>train!T3258</f>
        <v>no</v>
      </c>
      <c r="L3258">
        <f t="shared" si="506"/>
        <v>1.128143884114172</v>
      </c>
      <c r="M3258">
        <f t="shared" si="507"/>
        <v>1.0231423445102703</v>
      </c>
      <c r="N3258">
        <f t="shared" si="508"/>
        <v>1.0231423445102703</v>
      </c>
      <c r="O3258">
        <f t="shared" si="509"/>
        <v>1.0231423445102703</v>
      </c>
    </row>
    <row r="3259" spans="1:15">
      <c r="A3259">
        <f t="shared" si="504"/>
        <v>3258</v>
      </c>
      <c r="B3259">
        <f>train!G3259</f>
        <v>180.2</v>
      </c>
      <c r="C3259">
        <f>train!J3259</f>
        <v>83.4</v>
      </c>
      <c r="D3259">
        <f>train!M3259</f>
        <v>245.3</v>
      </c>
      <c r="E3259">
        <f>train!P3259</f>
        <v>11.9</v>
      </c>
      <c r="F3259" s="4">
        <f t="shared" si="500"/>
        <v>0.51266002844950209</v>
      </c>
      <c r="G3259" s="4">
        <f t="shared" si="501"/>
        <v>0.23211800723629281</v>
      </c>
      <c r="H3259" s="4">
        <f t="shared" si="502"/>
        <v>0.23211800723629281</v>
      </c>
      <c r="I3259" s="4">
        <f t="shared" si="503"/>
        <v>0.59499999999999997</v>
      </c>
      <c r="J3259">
        <f t="shared" si="505"/>
        <v>2</v>
      </c>
      <c r="K3259" t="str">
        <f>train!T3259</f>
        <v>no</v>
      </c>
      <c r="L3259">
        <f t="shared" si="506"/>
        <v>1.128143884114172</v>
      </c>
      <c r="M3259">
        <f t="shared" si="507"/>
        <v>0.85123606792507311</v>
      </c>
      <c r="N3259">
        <f t="shared" si="508"/>
        <v>0.85123606792507311</v>
      </c>
      <c r="O3259">
        <f t="shared" si="509"/>
        <v>0.85123606792507311</v>
      </c>
    </row>
    <row r="3260" spans="1:15">
      <c r="A3260">
        <f t="shared" si="504"/>
        <v>3259</v>
      </c>
      <c r="B3260">
        <f>train!G3260</f>
        <v>172</v>
      </c>
      <c r="C3260">
        <f>train!J3260</f>
        <v>224</v>
      </c>
      <c r="D3260">
        <f>train!M3260</f>
        <v>177.3</v>
      </c>
      <c r="E3260">
        <f>train!P3260</f>
        <v>7.4</v>
      </c>
      <c r="F3260" s="4">
        <f t="shared" si="500"/>
        <v>0.48933143669985774</v>
      </c>
      <c r="G3260" s="4">
        <f t="shared" si="501"/>
        <v>0.62343445588644586</v>
      </c>
      <c r="H3260" s="4">
        <f t="shared" si="502"/>
        <v>0.62343445588644586</v>
      </c>
      <c r="I3260" s="4">
        <f t="shared" si="503"/>
        <v>0.37</v>
      </c>
      <c r="J3260">
        <f t="shared" si="505"/>
        <v>2</v>
      </c>
      <c r="K3260" t="str">
        <f>train!T3260</f>
        <v>no</v>
      </c>
      <c r="L3260">
        <f t="shared" si="506"/>
        <v>1.128143884114172</v>
      </c>
      <c r="M3260">
        <f t="shared" si="507"/>
        <v>1.0740978989438554</v>
      </c>
      <c r="N3260">
        <f t="shared" si="508"/>
        <v>1.0740978989438554</v>
      </c>
      <c r="O3260">
        <f t="shared" si="509"/>
        <v>1.0740978989438554</v>
      </c>
    </row>
    <row r="3261" spans="1:15">
      <c r="A3261">
        <f t="shared" si="504"/>
        <v>3260</v>
      </c>
      <c r="B3261">
        <f>train!G3261</f>
        <v>231.6</v>
      </c>
      <c r="C3261">
        <f>train!J3261</f>
        <v>223.3</v>
      </c>
      <c r="D3261">
        <f>train!M3261</f>
        <v>212</v>
      </c>
      <c r="E3261">
        <f>train!P3261</f>
        <v>8.9</v>
      </c>
      <c r="F3261" s="4">
        <f t="shared" si="500"/>
        <v>0.6588904694167852</v>
      </c>
      <c r="G3261" s="4">
        <f t="shared" si="501"/>
        <v>0.62148622321180069</v>
      </c>
      <c r="H3261" s="4">
        <f t="shared" si="502"/>
        <v>0.62148622321180069</v>
      </c>
      <c r="I3261" s="4">
        <f t="shared" si="503"/>
        <v>0.44500000000000001</v>
      </c>
      <c r="J3261">
        <f t="shared" si="505"/>
        <v>1</v>
      </c>
      <c r="K3261" t="str">
        <f>train!T3261</f>
        <v>no</v>
      </c>
      <c r="L3261">
        <f t="shared" si="506"/>
        <v>1.128143884114172</v>
      </c>
      <c r="M3261">
        <f t="shared" si="507"/>
        <v>1.1851801137263516</v>
      </c>
      <c r="N3261">
        <f t="shared" si="508"/>
        <v>1.1851801137263516</v>
      </c>
      <c r="O3261">
        <f t="shared" si="509"/>
        <v>1.1851801137263516</v>
      </c>
    </row>
    <row r="3262" spans="1:15">
      <c r="A3262">
        <f t="shared" si="504"/>
        <v>3261</v>
      </c>
      <c r="B3262">
        <f>train!G3262</f>
        <v>42.1</v>
      </c>
      <c r="C3262">
        <f>train!J3262</f>
        <v>183.3</v>
      </c>
      <c r="D3262">
        <f>train!M3262</f>
        <v>158.69999999999999</v>
      </c>
      <c r="E3262">
        <f>train!P3262</f>
        <v>10</v>
      </c>
      <c r="F3262" s="4">
        <f t="shared" si="500"/>
        <v>0.11977240398293031</v>
      </c>
      <c r="G3262" s="4">
        <f t="shared" si="501"/>
        <v>0.51015864180350678</v>
      </c>
      <c r="H3262" s="4">
        <f t="shared" si="502"/>
        <v>0.51015864180350678</v>
      </c>
      <c r="I3262" s="4">
        <f t="shared" si="503"/>
        <v>0.5</v>
      </c>
      <c r="J3262">
        <f t="shared" si="505"/>
        <v>2</v>
      </c>
      <c r="K3262" t="str">
        <f>train!T3262</f>
        <v>no</v>
      </c>
      <c r="L3262">
        <f t="shared" si="506"/>
        <v>1.128143884114172</v>
      </c>
      <c r="M3262">
        <f t="shared" si="507"/>
        <v>0.88592838783360339</v>
      </c>
      <c r="N3262">
        <f t="shared" si="508"/>
        <v>0.88592838783360339</v>
      </c>
      <c r="O3262">
        <f t="shared" si="509"/>
        <v>0.88592838783360339</v>
      </c>
    </row>
    <row r="3263" spans="1:15">
      <c r="A3263">
        <f t="shared" si="504"/>
        <v>3262</v>
      </c>
      <c r="B3263">
        <f>train!G3263</f>
        <v>155.6</v>
      </c>
      <c r="C3263">
        <f>train!J3263</f>
        <v>240.1</v>
      </c>
      <c r="D3263">
        <f>train!M3263</f>
        <v>230.8</v>
      </c>
      <c r="E3263">
        <f>train!P3263</f>
        <v>10.8</v>
      </c>
      <c r="F3263" s="4">
        <f t="shared" si="500"/>
        <v>0.44267425320056897</v>
      </c>
      <c r="G3263" s="4">
        <f t="shared" si="501"/>
        <v>0.66824380740328415</v>
      </c>
      <c r="H3263" s="4">
        <f t="shared" si="502"/>
        <v>0.66824380740328415</v>
      </c>
      <c r="I3263" s="4">
        <f t="shared" si="503"/>
        <v>0.54</v>
      </c>
      <c r="J3263">
        <f t="shared" si="505"/>
        <v>1</v>
      </c>
      <c r="K3263" t="str">
        <f>train!T3263</f>
        <v>no</v>
      </c>
      <c r="L3263">
        <f t="shared" si="506"/>
        <v>1.128143884114172</v>
      </c>
      <c r="M3263">
        <f t="shared" si="507"/>
        <v>1.1750149219105077</v>
      </c>
      <c r="N3263">
        <f t="shared" si="508"/>
        <v>1.1750149219105077</v>
      </c>
      <c r="O3263">
        <f t="shared" si="509"/>
        <v>1.1750149219105077</v>
      </c>
    </row>
    <row r="3264" spans="1:15">
      <c r="A3264">
        <f t="shared" si="504"/>
        <v>3263</v>
      </c>
      <c r="B3264">
        <f>train!G3264</f>
        <v>234.6</v>
      </c>
      <c r="C3264">
        <f>train!J3264</f>
        <v>200.7</v>
      </c>
      <c r="D3264">
        <f>train!M3264</f>
        <v>171.1</v>
      </c>
      <c r="E3264">
        <f>train!P3264</f>
        <v>8.1</v>
      </c>
      <c r="F3264" s="4">
        <f t="shared" si="500"/>
        <v>0.66742532005689903</v>
      </c>
      <c r="G3264" s="4">
        <f t="shared" si="501"/>
        <v>0.55858613971611459</v>
      </c>
      <c r="H3264" s="4">
        <f t="shared" si="502"/>
        <v>0.55858613971611459</v>
      </c>
      <c r="I3264" s="4">
        <f t="shared" si="503"/>
        <v>0.40499999999999997</v>
      </c>
      <c r="J3264">
        <f t="shared" si="505"/>
        <v>2</v>
      </c>
      <c r="K3264" t="str">
        <f>train!T3264</f>
        <v>no</v>
      </c>
      <c r="L3264">
        <f t="shared" si="506"/>
        <v>1.128143884114172</v>
      </c>
      <c r="M3264">
        <f t="shared" si="507"/>
        <v>1.1106387841323369</v>
      </c>
      <c r="N3264">
        <f t="shared" si="508"/>
        <v>1.1106387841323369</v>
      </c>
      <c r="O3264">
        <f t="shared" si="509"/>
        <v>1.1106387841323369</v>
      </c>
    </row>
    <row r="3265" spans="1:15">
      <c r="A3265">
        <f t="shared" si="504"/>
        <v>3264</v>
      </c>
      <c r="B3265">
        <f>train!G3265</f>
        <v>115.5</v>
      </c>
      <c r="C3265">
        <f>train!J3265</f>
        <v>226.2</v>
      </c>
      <c r="D3265">
        <f>train!M3265</f>
        <v>179.1</v>
      </c>
      <c r="E3265">
        <f>train!P3265</f>
        <v>13.6</v>
      </c>
      <c r="F3265" s="4">
        <f t="shared" si="500"/>
        <v>0.3285917496443812</v>
      </c>
      <c r="G3265" s="4">
        <f t="shared" si="501"/>
        <v>0.62955747286390196</v>
      </c>
      <c r="H3265" s="4">
        <f t="shared" si="502"/>
        <v>0.62955747286390196</v>
      </c>
      <c r="I3265" s="4">
        <f t="shared" si="503"/>
        <v>0.67999999999999994</v>
      </c>
      <c r="J3265">
        <f t="shared" si="505"/>
        <v>1</v>
      </c>
      <c r="K3265" t="str">
        <f>train!T3265</f>
        <v>no</v>
      </c>
      <c r="L3265">
        <f t="shared" si="506"/>
        <v>1.128143884114172</v>
      </c>
      <c r="M3265">
        <f t="shared" si="507"/>
        <v>1.1675006471997869</v>
      </c>
      <c r="N3265">
        <f t="shared" si="508"/>
        <v>1.1675006471997869</v>
      </c>
      <c r="O3265">
        <f t="shared" si="509"/>
        <v>1.1675006471997869</v>
      </c>
    </row>
    <row r="3266" spans="1:15">
      <c r="A3266">
        <f t="shared" si="504"/>
        <v>3265</v>
      </c>
      <c r="B3266">
        <f>train!G3266</f>
        <v>159</v>
      </c>
      <c r="C3266">
        <f>train!J3266</f>
        <v>126.3</v>
      </c>
      <c r="D3266">
        <f>train!M3266</f>
        <v>206.8</v>
      </c>
      <c r="E3266">
        <f>train!P3266</f>
        <v>7.4</v>
      </c>
      <c r="F3266" s="4">
        <f t="shared" ref="F3266:F3329" si="510">(B3266-$W$3)/($W$2-$W$3)</f>
        <v>0.45234708392603129</v>
      </c>
      <c r="G3266" s="4">
        <f t="shared" ref="G3266:G3329" si="511">(C3266-$W$5)/($W$4-$W$5)</f>
        <v>0.35151683829668801</v>
      </c>
      <c r="H3266" s="4">
        <f t="shared" ref="H3266:H3329" si="512">(C3266-$W$5)/($W$4-$W$5)</f>
        <v>0.35151683829668801</v>
      </c>
      <c r="I3266" s="4">
        <f t="shared" ref="I3266:I3329" si="513">(E3266-$W$9)/($W$8-$W$9)</f>
        <v>0.37</v>
      </c>
      <c r="J3266">
        <f t="shared" si="505"/>
        <v>2</v>
      </c>
      <c r="K3266" t="str">
        <f>train!T3266</f>
        <v>no</v>
      </c>
      <c r="L3266">
        <f t="shared" si="506"/>
        <v>1.128143884114172</v>
      </c>
      <c r="M3266">
        <f t="shared" si="507"/>
        <v>0.76723272841334389</v>
      </c>
      <c r="N3266">
        <f t="shared" si="508"/>
        <v>0.76723272841334389</v>
      </c>
      <c r="O3266">
        <f t="shared" si="509"/>
        <v>0.76723272841334389</v>
      </c>
    </row>
    <row r="3267" spans="1:15">
      <c r="A3267">
        <f t="shared" ref="A3267:A3330" si="514">ROW()-1</f>
        <v>3266</v>
      </c>
      <c r="B3267">
        <f>train!G3267</f>
        <v>286.60000000000002</v>
      </c>
      <c r="C3267">
        <f>train!J3267</f>
        <v>101</v>
      </c>
      <c r="D3267">
        <f>train!M3267</f>
        <v>199.6</v>
      </c>
      <c r="E3267">
        <f>train!P3267</f>
        <v>13.2</v>
      </c>
      <c r="F3267" s="4">
        <f t="shared" si="510"/>
        <v>0.81536273115220492</v>
      </c>
      <c r="G3267" s="4">
        <f t="shared" si="511"/>
        <v>0.28110214305594211</v>
      </c>
      <c r="H3267" s="4">
        <f t="shared" si="512"/>
        <v>0.28110214305594211</v>
      </c>
      <c r="I3267" s="4">
        <f t="shared" si="513"/>
        <v>0.65999999999999992</v>
      </c>
      <c r="J3267">
        <f t="shared" ref="J3267:J3330" si="515">MATCH(MIN(L3267:O3267),L3267:O3267,0)</f>
        <v>2</v>
      </c>
      <c r="K3267" t="str">
        <f>train!T3267</f>
        <v>no</v>
      </c>
      <c r="L3267">
        <f t="shared" ref="L3267:L3330" si="516">SQRT(($F$2-$Z$3)^2+($G$2-$AA$3)^2+($H$2-$AB$3)^2+($I$2-$AC$3)^2)</f>
        <v>1.128143884114172</v>
      </c>
      <c r="M3267">
        <f t="shared" ref="M3267:M3330" si="517">SQRT((F3267-$Z$4)^2+(G3267-$AA$4)^2+(H3267-$AB$4)^2+(I3267-$AC$4)^2)</f>
        <v>1.1218080107635482</v>
      </c>
      <c r="N3267">
        <f t="shared" ref="N3267:N3330" si="518">SQRT((F3267-$Z$5)^2+(G3267-$AA$5)^2+(H3267-$AB$5)^2+(I3267-$AC$5)^2)</f>
        <v>1.1218080107635482</v>
      </c>
      <c r="O3267">
        <f t="shared" ref="O3267:O3330" si="519">SQRT((F3267-$Z$6)^2+(G3267-$AA$6)^2+(H3267-$AB$6)^2+(I3267-$AC$6)^2)</f>
        <v>1.1218080107635482</v>
      </c>
    </row>
    <row r="3268" spans="1:15">
      <c r="A3268">
        <f t="shared" si="514"/>
        <v>3267</v>
      </c>
      <c r="B3268">
        <f>train!G3268</f>
        <v>181.9</v>
      </c>
      <c r="C3268">
        <f>train!J3268</f>
        <v>233.5</v>
      </c>
      <c r="D3268">
        <f>train!M3268</f>
        <v>194.6</v>
      </c>
      <c r="E3268">
        <f>train!P3268</f>
        <v>8.1</v>
      </c>
      <c r="F3268" s="4">
        <f t="shared" si="510"/>
        <v>0.51749644381223325</v>
      </c>
      <c r="G3268" s="4">
        <f t="shared" si="511"/>
        <v>0.64987475647091564</v>
      </c>
      <c r="H3268" s="4">
        <f t="shared" si="512"/>
        <v>0.64987475647091564</v>
      </c>
      <c r="I3268" s="4">
        <f t="shared" si="513"/>
        <v>0.40499999999999997</v>
      </c>
      <c r="J3268">
        <f t="shared" si="515"/>
        <v>1</v>
      </c>
      <c r="K3268" t="str">
        <f>train!T3268</f>
        <v>no</v>
      </c>
      <c r="L3268">
        <f t="shared" si="516"/>
        <v>1.128143884114172</v>
      </c>
      <c r="M3268">
        <f t="shared" si="517"/>
        <v>1.1298238657218087</v>
      </c>
      <c r="N3268">
        <f t="shared" si="518"/>
        <v>1.1298238657218087</v>
      </c>
      <c r="O3268">
        <f t="shared" si="519"/>
        <v>1.1298238657218087</v>
      </c>
    </row>
    <row r="3269" spans="1:15">
      <c r="A3269">
        <f t="shared" si="514"/>
        <v>3268</v>
      </c>
      <c r="B3269">
        <f>train!G3269</f>
        <v>235</v>
      </c>
      <c r="C3269">
        <f>train!J3269</f>
        <v>267.3</v>
      </c>
      <c r="D3269">
        <f>train!M3269</f>
        <v>222.1</v>
      </c>
      <c r="E3269">
        <f>train!P3269</f>
        <v>5.3</v>
      </c>
      <c r="F3269" s="4">
        <f t="shared" si="510"/>
        <v>0.66856330014224752</v>
      </c>
      <c r="G3269" s="4">
        <f t="shared" si="511"/>
        <v>0.74394656276092408</v>
      </c>
      <c r="H3269" s="4">
        <f t="shared" si="512"/>
        <v>0.74394656276092408</v>
      </c>
      <c r="I3269" s="4">
        <f t="shared" si="513"/>
        <v>0.26500000000000001</v>
      </c>
      <c r="J3269">
        <f t="shared" si="515"/>
        <v>1</v>
      </c>
      <c r="K3269" t="str">
        <f>train!T3269</f>
        <v>yes</v>
      </c>
      <c r="L3269">
        <f t="shared" si="516"/>
        <v>1.128143884114172</v>
      </c>
      <c r="M3269">
        <f t="shared" si="517"/>
        <v>1.274407651728708</v>
      </c>
      <c r="N3269">
        <f t="shared" si="518"/>
        <v>1.274407651728708</v>
      </c>
      <c r="O3269">
        <f t="shared" si="519"/>
        <v>1.274407651728708</v>
      </c>
    </row>
    <row r="3270" spans="1:15">
      <c r="A3270">
        <f t="shared" si="514"/>
        <v>3269</v>
      </c>
      <c r="B3270">
        <f>train!G3270</f>
        <v>187.8</v>
      </c>
      <c r="C3270">
        <f>train!J3270</f>
        <v>246</v>
      </c>
      <c r="D3270">
        <f>train!M3270</f>
        <v>175.9</v>
      </c>
      <c r="E3270">
        <f>train!P3270</f>
        <v>10.5</v>
      </c>
      <c r="F3270" s="4">
        <f t="shared" si="510"/>
        <v>0.53428165007112383</v>
      </c>
      <c r="G3270" s="4">
        <f t="shared" si="511"/>
        <v>0.6846646256610075</v>
      </c>
      <c r="H3270" s="4">
        <f t="shared" si="512"/>
        <v>0.6846646256610075</v>
      </c>
      <c r="I3270" s="4">
        <f t="shared" si="513"/>
        <v>0.52500000000000002</v>
      </c>
      <c r="J3270">
        <f t="shared" si="515"/>
        <v>1</v>
      </c>
      <c r="K3270" t="str">
        <f>train!T3270</f>
        <v>no</v>
      </c>
      <c r="L3270">
        <f t="shared" si="516"/>
        <v>1.128143884114172</v>
      </c>
      <c r="M3270">
        <f t="shared" si="517"/>
        <v>1.2241785739285662</v>
      </c>
      <c r="N3270">
        <f t="shared" si="518"/>
        <v>1.2241785739285662</v>
      </c>
      <c r="O3270">
        <f t="shared" si="519"/>
        <v>1.2241785739285662</v>
      </c>
    </row>
    <row r="3271" spans="1:15">
      <c r="A3271">
        <f t="shared" si="514"/>
        <v>3270</v>
      </c>
      <c r="B3271">
        <f>train!G3271</f>
        <v>167.1</v>
      </c>
      <c r="C3271">
        <f>train!J3271</f>
        <v>131.6</v>
      </c>
      <c r="D3271">
        <f>train!M3271</f>
        <v>242.6</v>
      </c>
      <c r="E3271">
        <f>train!P3271</f>
        <v>10.4</v>
      </c>
      <c r="F3271" s="4">
        <f t="shared" si="510"/>
        <v>0.47539118065433855</v>
      </c>
      <c r="G3271" s="4">
        <f t="shared" si="511"/>
        <v>0.36626774283328695</v>
      </c>
      <c r="H3271" s="4">
        <f t="shared" si="512"/>
        <v>0.36626774283328695</v>
      </c>
      <c r="I3271" s="4">
        <f t="shared" si="513"/>
        <v>0.52</v>
      </c>
      <c r="J3271">
        <f t="shared" si="515"/>
        <v>2</v>
      </c>
      <c r="K3271" t="str">
        <f>train!T3271</f>
        <v>no</v>
      </c>
      <c r="L3271">
        <f t="shared" si="516"/>
        <v>1.128143884114172</v>
      </c>
      <c r="M3271">
        <f t="shared" si="517"/>
        <v>0.87447177971865253</v>
      </c>
      <c r="N3271">
        <f t="shared" si="518"/>
        <v>0.87447177971865253</v>
      </c>
      <c r="O3271">
        <f t="shared" si="519"/>
        <v>0.87447177971865253</v>
      </c>
    </row>
    <row r="3272" spans="1:15">
      <c r="A3272">
        <f t="shared" si="514"/>
        <v>3271</v>
      </c>
      <c r="B3272">
        <f>train!G3272</f>
        <v>212.3</v>
      </c>
      <c r="C3272">
        <f>train!J3272</f>
        <v>238</v>
      </c>
      <c r="D3272">
        <f>train!M3272</f>
        <v>332.8</v>
      </c>
      <c r="E3272">
        <f>train!P3272</f>
        <v>10.4</v>
      </c>
      <c r="F3272" s="4">
        <f t="shared" si="510"/>
        <v>0.60398293029871986</v>
      </c>
      <c r="G3272" s="4">
        <f t="shared" si="511"/>
        <v>0.66239910937934876</v>
      </c>
      <c r="H3272" s="4">
        <f t="shared" si="512"/>
        <v>0.66239910937934876</v>
      </c>
      <c r="I3272" s="4">
        <f t="shared" si="513"/>
        <v>0.52</v>
      </c>
      <c r="J3272">
        <f t="shared" si="515"/>
        <v>1</v>
      </c>
      <c r="K3272" t="str">
        <f>train!T3272</f>
        <v>no</v>
      </c>
      <c r="L3272">
        <f t="shared" si="516"/>
        <v>1.128143884114172</v>
      </c>
      <c r="M3272">
        <f t="shared" si="517"/>
        <v>1.2299351772777853</v>
      </c>
      <c r="N3272">
        <f t="shared" si="518"/>
        <v>1.2299351772777853</v>
      </c>
      <c r="O3272">
        <f t="shared" si="519"/>
        <v>1.2299351772777853</v>
      </c>
    </row>
    <row r="3273" spans="1:15">
      <c r="A3273">
        <f t="shared" si="514"/>
        <v>3272</v>
      </c>
      <c r="B3273">
        <f>train!G3273</f>
        <v>227.4</v>
      </c>
      <c r="C3273">
        <f>train!J3273</f>
        <v>146.4</v>
      </c>
      <c r="D3273">
        <f>train!M3273</f>
        <v>211.4</v>
      </c>
      <c r="E3273">
        <f>train!P3273</f>
        <v>8.3000000000000007</v>
      </c>
      <c r="F3273" s="4">
        <f t="shared" si="510"/>
        <v>0.6469416785206259</v>
      </c>
      <c r="G3273" s="4">
        <f t="shared" si="511"/>
        <v>0.40745894795435572</v>
      </c>
      <c r="H3273" s="4">
        <f t="shared" si="512"/>
        <v>0.40745894795435572</v>
      </c>
      <c r="I3273" s="4">
        <f t="shared" si="513"/>
        <v>0.41500000000000004</v>
      </c>
      <c r="J3273">
        <f t="shared" si="515"/>
        <v>2</v>
      </c>
      <c r="K3273" t="str">
        <f>train!T3273</f>
        <v>no</v>
      </c>
      <c r="L3273">
        <f t="shared" si="516"/>
        <v>1.128143884114172</v>
      </c>
      <c r="M3273">
        <f t="shared" si="517"/>
        <v>0.96062694316952491</v>
      </c>
      <c r="N3273">
        <f t="shared" si="518"/>
        <v>0.96062694316952491</v>
      </c>
      <c r="O3273">
        <f t="shared" si="519"/>
        <v>0.96062694316952491</v>
      </c>
    </row>
    <row r="3274" spans="1:15">
      <c r="A3274">
        <f t="shared" si="514"/>
        <v>3273</v>
      </c>
      <c r="B3274">
        <f>train!G3274</f>
        <v>162.5</v>
      </c>
      <c r="C3274">
        <f>train!J3274</f>
        <v>165.4</v>
      </c>
      <c r="D3274">
        <f>train!M3274</f>
        <v>163.69999999999999</v>
      </c>
      <c r="E3274">
        <f>train!P3274</f>
        <v>13.4</v>
      </c>
      <c r="F3274" s="4">
        <f t="shared" si="510"/>
        <v>0.46230440967283071</v>
      </c>
      <c r="G3274" s="4">
        <f t="shared" si="511"/>
        <v>0.46033954912329528</v>
      </c>
      <c r="H3274" s="4">
        <f t="shared" si="512"/>
        <v>0.46033954912329528</v>
      </c>
      <c r="I3274" s="4">
        <f t="shared" si="513"/>
        <v>0.67</v>
      </c>
      <c r="J3274">
        <f t="shared" si="515"/>
        <v>2</v>
      </c>
      <c r="K3274" t="str">
        <f>train!T3274</f>
        <v>yes</v>
      </c>
      <c r="L3274">
        <f t="shared" si="516"/>
        <v>1.128143884114172</v>
      </c>
      <c r="M3274">
        <f t="shared" si="517"/>
        <v>1.0423292992989415</v>
      </c>
      <c r="N3274">
        <f t="shared" si="518"/>
        <v>1.0423292992989415</v>
      </c>
      <c r="O3274">
        <f t="shared" si="519"/>
        <v>1.0423292992989415</v>
      </c>
    </row>
    <row r="3275" spans="1:15">
      <c r="A3275">
        <f t="shared" si="514"/>
        <v>3274</v>
      </c>
      <c r="B3275">
        <f>train!G3275</f>
        <v>259.60000000000002</v>
      </c>
      <c r="C3275">
        <f>train!J3275</f>
        <v>233.9</v>
      </c>
      <c r="D3275">
        <f>train!M3275</f>
        <v>140.6</v>
      </c>
      <c r="E3275">
        <f>train!P3275</f>
        <v>13</v>
      </c>
      <c r="F3275" s="4">
        <f t="shared" si="510"/>
        <v>0.73854907539118075</v>
      </c>
      <c r="G3275" s="4">
        <f t="shared" si="511"/>
        <v>0.65098803228499857</v>
      </c>
      <c r="H3275" s="4">
        <f t="shared" si="512"/>
        <v>0.65098803228499857</v>
      </c>
      <c r="I3275" s="4">
        <f t="shared" si="513"/>
        <v>0.65</v>
      </c>
      <c r="J3275">
        <f t="shared" si="515"/>
        <v>1</v>
      </c>
      <c r="K3275" t="str">
        <f>train!T3275</f>
        <v>no</v>
      </c>
      <c r="L3275">
        <f t="shared" si="516"/>
        <v>1.128143884114172</v>
      </c>
      <c r="M3275">
        <f t="shared" si="517"/>
        <v>1.3474144028908688</v>
      </c>
      <c r="N3275">
        <f t="shared" si="518"/>
        <v>1.3474144028908688</v>
      </c>
      <c r="O3275">
        <f t="shared" si="519"/>
        <v>1.3474144028908688</v>
      </c>
    </row>
    <row r="3276" spans="1:15">
      <c r="A3276">
        <f t="shared" si="514"/>
        <v>3275</v>
      </c>
      <c r="B3276">
        <f>train!G3276</f>
        <v>159.4</v>
      </c>
      <c r="C3276">
        <f>train!J3276</f>
        <v>91</v>
      </c>
      <c r="D3276">
        <f>train!M3276</f>
        <v>199.5</v>
      </c>
      <c r="E3276">
        <f>train!P3276</f>
        <v>10</v>
      </c>
      <c r="F3276" s="4">
        <f t="shared" si="510"/>
        <v>0.45348506401137983</v>
      </c>
      <c r="G3276" s="4">
        <f t="shared" si="511"/>
        <v>0.25327024770386863</v>
      </c>
      <c r="H3276" s="4">
        <f t="shared" si="512"/>
        <v>0.25327024770386863</v>
      </c>
      <c r="I3276" s="4">
        <f t="shared" si="513"/>
        <v>0.5</v>
      </c>
      <c r="J3276">
        <f t="shared" si="515"/>
        <v>2</v>
      </c>
      <c r="K3276" t="str">
        <f>train!T3276</f>
        <v>no</v>
      </c>
      <c r="L3276">
        <f t="shared" si="516"/>
        <v>1.128143884114172</v>
      </c>
      <c r="M3276">
        <f t="shared" si="517"/>
        <v>0.76415989166231646</v>
      </c>
      <c r="N3276">
        <f t="shared" si="518"/>
        <v>0.76415989166231646</v>
      </c>
      <c r="O3276">
        <f t="shared" si="519"/>
        <v>0.76415989166231646</v>
      </c>
    </row>
    <row r="3277" spans="1:15">
      <c r="A3277">
        <f t="shared" si="514"/>
        <v>3276</v>
      </c>
      <c r="B3277">
        <f>train!G3277</f>
        <v>69.5</v>
      </c>
      <c r="C3277">
        <f>train!J3277</f>
        <v>220.9</v>
      </c>
      <c r="D3277">
        <f>train!M3277</f>
        <v>218.5</v>
      </c>
      <c r="E3277">
        <f>train!P3277</f>
        <v>11.9</v>
      </c>
      <c r="F3277" s="4">
        <f t="shared" si="510"/>
        <v>0.19772403982930298</v>
      </c>
      <c r="G3277" s="4">
        <f t="shared" si="511"/>
        <v>0.61480656832730307</v>
      </c>
      <c r="H3277" s="4">
        <f t="shared" si="512"/>
        <v>0.61480656832730307</v>
      </c>
      <c r="I3277" s="4">
        <f t="shared" si="513"/>
        <v>0.59499999999999997</v>
      </c>
      <c r="J3277">
        <f t="shared" si="515"/>
        <v>2</v>
      </c>
      <c r="K3277" t="str">
        <f>train!T3277</f>
        <v>no</v>
      </c>
      <c r="L3277">
        <f t="shared" si="516"/>
        <v>1.128143884114172</v>
      </c>
      <c r="M3277">
        <f t="shared" si="517"/>
        <v>1.0719580350196594</v>
      </c>
      <c r="N3277">
        <f t="shared" si="518"/>
        <v>1.0719580350196594</v>
      </c>
      <c r="O3277">
        <f t="shared" si="519"/>
        <v>1.0719580350196594</v>
      </c>
    </row>
    <row r="3278" spans="1:15">
      <c r="A3278">
        <f t="shared" si="514"/>
        <v>3277</v>
      </c>
      <c r="B3278">
        <f>train!G3278</f>
        <v>166.5</v>
      </c>
      <c r="C3278">
        <f>train!J3278</f>
        <v>268.39999999999998</v>
      </c>
      <c r="D3278">
        <f>train!M3278</f>
        <v>126.2</v>
      </c>
      <c r="E3278">
        <f>train!P3278</f>
        <v>10.199999999999999</v>
      </c>
      <c r="F3278" s="4">
        <f t="shared" si="510"/>
        <v>0.47368421052631576</v>
      </c>
      <c r="G3278" s="4">
        <f t="shared" si="511"/>
        <v>0.74700807124965196</v>
      </c>
      <c r="H3278" s="4">
        <f t="shared" si="512"/>
        <v>0.74700807124965196</v>
      </c>
      <c r="I3278" s="4">
        <f t="shared" si="513"/>
        <v>0.51</v>
      </c>
      <c r="J3278">
        <f t="shared" si="515"/>
        <v>1</v>
      </c>
      <c r="K3278" t="str">
        <f>train!T3278</f>
        <v>no</v>
      </c>
      <c r="L3278">
        <f t="shared" si="516"/>
        <v>1.128143884114172</v>
      </c>
      <c r="M3278">
        <f t="shared" si="517"/>
        <v>1.2651161402520281</v>
      </c>
      <c r="N3278">
        <f t="shared" si="518"/>
        <v>1.2651161402520281</v>
      </c>
      <c r="O3278">
        <f t="shared" si="519"/>
        <v>1.2651161402520281</v>
      </c>
    </row>
    <row r="3279" spans="1:15">
      <c r="A3279">
        <f t="shared" si="514"/>
        <v>3278</v>
      </c>
      <c r="B3279">
        <f>train!G3279</f>
        <v>134.4</v>
      </c>
      <c r="C3279">
        <f>train!J3279</f>
        <v>136.19999999999999</v>
      </c>
      <c r="D3279">
        <f>train!M3279</f>
        <v>215.6</v>
      </c>
      <c r="E3279">
        <f>train!P3279</f>
        <v>9.6999999999999993</v>
      </c>
      <c r="F3279" s="4">
        <f t="shared" si="510"/>
        <v>0.38236130867709817</v>
      </c>
      <c r="G3279" s="4">
        <f t="shared" si="511"/>
        <v>0.37907041469524072</v>
      </c>
      <c r="H3279" s="4">
        <f t="shared" si="512"/>
        <v>0.37907041469524072</v>
      </c>
      <c r="I3279" s="4">
        <f t="shared" si="513"/>
        <v>0.48499999999999999</v>
      </c>
      <c r="J3279">
        <f t="shared" si="515"/>
        <v>2</v>
      </c>
      <c r="K3279" t="str">
        <f>train!T3279</f>
        <v>no</v>
      </c>
      <c r="L3279">
        <f t="shared" si="516"/>
        <v>1.128143884114172</v>
      </c>
      <c r="M3279">
        <f t="shared" si="517"/>
        <v>0.81781044806709746</v>
      </c>
      <c r="N3279">
        <f t="shared" si="518"/>
        <v>0.81781044806709746</v>
      </c>
      <c r="O3279">
        <f t="shared" si="519"/>
        <v>0.81781044806709746</v>
      </c>
    </row>
    <row r="3280" spans="1:15">
      <c r="A3280">
        <f t="shared" si="514"/>
        <v>3279</v>
      </c>
      <c r="B3280">
        <f>train!G3280</f>
        <v>205.2</v>
      </c>
      <c r="C3280">
        <f>train!J3280</f>
        <v>231.7</v>
      </c>
      <c r="D3280">
        <f>train!M3280</f>
        <v>180.3</v>
      </c>
      <c r="E3280">
        <f>train!P3280</f>
        <v>10.6</v>
      </c>
      <c r="F3280" s="4">
        <f t="shared" si="510"/>
        <v>0.58378378378378371</v>
      </c>
      <c r="G3280" s="4">
        <f t="shared" si="511"/>
        <v>0.64486501530754237</v>
      </c>
      <c r="H3280" s="4">
        <f t="shared" si="512"/>
        <v>0.64486501530754237</v>
      </c>
      <c r="I3280" s="4">
        <f t="shared" si="513"/>
        <v>0.53</v>
      </c>
      <c r="J3280">
        <f t="shared" si="515"/>
        <v>1</v>
      </c>
      <c r="K3280" t="str">
        <f>train!T3280</f>
        <v>no</v>
      </c>
      <c r="L3280">
        <f t="shared" si="516"/>
        <v>1.128143884114172</v>
      </c>
      <c r="M3280">
        <f t="shared" si="517"/>
        <v>1.2055725951364791</v>
      </c>
      <c r="N3280">
        <f t="shared" si="518"/>
        <v>1.2055725951364791</v>
      </c>
      <c r="O3280">
        <f t="shared" si="519"/>
        <v>1.2055725951364791</v>
      </c>
    </row>
    <row r="3281" spans="1:15">
      <c r="A3281">
        <f t="shared" si="514"/>
        <v>3280</v>
      </c>
      <c r="B3281">
        <f>train!G3281</f>
        <v>132.30000000000001</v>
      </c>
      <c r="C3281">
        <f>train!J3281</f>
        <v>273.39999999999998</v>
      </c>
      <c r="D3281">
        <f>train!M3281</f>
        <v>195.7</v>
      </c>
      <c r="E3281">
        <f>train!P3281</f>
        <v>14.8</v>
      </c>
      <c r="F3281" s="4">
        <f t="shared" si="510"/>
        <v>0.37638691322901852</v>
      </c>
      <c r="G3281" s="4">
        <f t="shared" si="511"/>
        <v>0.76092401892568873</v>
      </c>
      <c r="H3281" s="4">
        <f t="shared" si="512"/>
        <v>0.76092401892568873</v>
      </c>
      <c r="I3281" s="4">
        <f t="shared" si="513"/>
        <v>0.74</v>
      </c>
      <c r="J3281">
        <f t="shared" si="515"/>
        <v>1</v>
      </c>
      <c r="K3281" t="str">
        <f>train!T3281</f>
        <v>no</v>
      </c>
      <c r="L3281">
        <f t="shared" si="516"/>
        <v>1.128143884114172</v>
      </c>
      <c r="M3281">
        <f t="shared" si="517"/>
        <v>1.3591459942206769</v>
      </c>
      <c r="N3281">
        <f t="shared" si="518"/>
        <v>1.3591459942206769</v>
      </c>
      <c r="O3281">
        <f t="shared" si="519"/>
        <v>1.3591459942206769</v>
      </c>
    </row>
    <row r="3282" spans="1:15">
      <c r="A3282">
        <f t="shared" si="514"/>
        <v>3281</v>
      </c>
      <c r="B3282">
        <f>train!G3282</f>
        <v>140.30000000000001</v>
      </c>
      <c r="C3282">
        <f>train!J3282</f>
        <v>294.8</v>
      </c>
      <c r="D3282">
        <f>train!M3282</f>
        <v>153.5</v>
      </c>
      <c r="E3282">
        <f>train!P3282</f>
        <v>11.7</v>
      </c>
      <c r="F3282" s="4">
        <f t="shared" si="510"/>
        <v>0.39914651493598863</v>
      </c>
      <c r="G3282" s="4">
        <f t="shared" si="511"/>
        <v>0.82048427497912613</v>
      </c>
      <c r="H3282" s="4">
        <f t="shared" si="512"/>
        <v>0.82048427497912613</v>
      </c>
      <c r="I3282" s="4">
        <f t="shared" si="513"/>
        <v>0.58499999999999996</v>
      </c>
      <c r="J3282">
        <f t="shared" si="515"/>
        <v>1</v>
      </c>
      <c r="K3282" t="str">
        <f>train!T3282</f>
        <v>no</v>
      </c>
      <c r="L3282">
        <f t="shared" si="516"/>
        <v>1.128143884114172</v>
      </c>
      <c r="M3282">
        <f t="shared" si="517"/>
        <v>1.359386564359671</v>
      </c>
      <c r="N3282">
        <f t="shared" si="518"/>
        <v>1.359386564359671</v>
      </c>
      <c r="O3282">
        <f t="shared" si="519"/>
        <v>1.359386564359671</v>
      </c>
    </row>
    <row r="3283" spans="1:15">
      <c r="A3283">
        <f t="shared" si="514"/>
        <v>3282</v>
      </c>
      <c r="B3283">
        <f>train!G3283</f>
        <v>284.60000000000002</v>
      </c>
      <c r="C3283">
        <f>train!J3283</f>
        <v>141.80000000000001</v>
      </c>
      <c r="D3283">
        <f>train!M3283</f>
        <v>127.4</v>
      </c>
      <c r="E3283">
        <f>train!P3283</f>
        <v>12.6</v>
      </c>
      <c r="F3283" s="4">
        <f t="shared" si="510"/>
        <v>0.80967283072546237</v>
      </c>
      <c r="G3283" s="4">
        <f t="shared" si="511"/>
        <v>0.39465627609240189</v>
      </c>
      <c r="H3283" s="4">
        <f t="shared" si="512"/>
        <v>0.39465627609240189</v>
      </c>
      <c r="I3283" s="4">
        <f t="shared" si="513"/>
        <v>0.63</v>
      </c>
      <c r="J3283">
        <f t="shared" si="515"/>
        <v>1</v>
      </c>
      <c r="K3283" t="str">
        <f>train!T3283</f>
        <v>no</v>
      </c>
      <c r="L3283">
        <f t="shared" si="516"/>
        <v>1.128143884114172</v>
      </c>
      <c r="M3283">
        <f t="shared" si="517"/>
        <v>1.1678943639444568</v>
      </c>
      <c r="N3283">
        <f t="shared" si="518"/>
        <v>1.1678943639444568</v>
      </c>
      <c r="O3283">
        <f t="shared" si="519"/>
        <v>1.1678943639444568</v>
      </c>
    </row>
    <row r="3284" spans="1:15">
      <c r="A3284">
        <f t="shared" si="514"/>
        <v>3283</v>
      </c>
      <c r="B3284">
        <f>train!G3284</f>
        <v>189.3</v>
      </c>
      <c r="C3284">
        <f>train!J3284</f>
        <v>221.3</v>
      </c>
      <c r="D3284">
        <f>train!M3284</f>
        <v>325.60000000000002</v>
      </c>
      <c r="E3284">
        <f>train!P3284</f>
        <v>13.8</v>
      </c>
      <c r="F3284" s="4">
        <f t="shared" si="510"/>
        <v>0.53854907539118069</v>
      </c>
      <c r="G3284" s="4">
        <f t="shared" si="511"/>
        <v>0.61591984414138601</v>
      </c>
      <c r="H3284" s="4">
        <f t="shared" si="512"/>
        <v>0.61591984414138601</v>
      </c>
      <c r="I3284" s="4">
        <f t="shared" si="513"/>
        <v>0.69000000000000006</v>
      </c>
      <c r="J3284">
        <f t="shared" si="515"/>
        <v>1</v>
      </c>
      <c r="K3284" t="str">
        <f>train!T3284</f>
        <v>no</v>
      </c>
      <c r="L3284">
        <f t="shared" si="516"/>
        <v>1.128143884114172</v>
      </c>
      <c r="M3284">
        <f t="shared" si="517"/>
        <v>1.234848013084604</v>
      </c>
      <c r="N3284">
        <f t="shared" si="518"/>
        <v>1.234848013084604</v>
      </c>
      <c r="O3284">
        <f t="shared" si="519"/>
        <v>1.234848013084604</v>
      </c>
    </row>
    <row r="3285" spans="1:15">
      <c r="A3285">
        <f t="shared" si="514"/>
        <v>3284</v>
      </c>
      <c r="B3285">
        <f>train!G3285</f>
        <v>184.6</v>
      </c>
      <c r="C3285">
        <f>train!J3285</f>
        <v>193.7</v>
      </c>
      <c r="D3285">
        <f>train!M3285</f>
        <v>283.5</v>
      </c>
      <c r="E3285">
        <f>train!P3285</f>
        <v>5.9</v>
      </c>
      <c r="F3285" s="4">
        <f t="shared" si="510"/>
        <v>0.52517780938833569</v>
      </c>
      <c r="G3285" s="4">
        <f t="shared" si="511"/>
        <v>0.53910381296966314</v>
      </c>
      <c r="H3285" s="4">
        <f t="shared" si="512"/>
        <v>0.53910381296966314</v>
      </c>
      <c r="I3285" s="4">
        <f t="shared" si="513"/>
        <v>0.29500000000000004</v>
      </c>
      <c r="J3285">
        <f t="shared" si="515"/>
        <v>2</v>
      </c>
      <c r="K3285" t="str">
        <f>train!T3285</f>
        <v>no</v>
      </c>
      <c r="L3285">
        <f t="shared" si="516"/>
        <v>1.128143884114172</v>
      </c>
      <c r="M3285">
        <f t="shared" si="517"/>
        <v>0.97164940888717166</v>
      </c>
      <c r="N3285">
        <f t="shared" si="518"/>
        <v>0.97164940888717166</v>
      </c>
      <c r="O3285">
        <f t="shared" si="519"/>
        <v>0.97164940888717166</v>
      </c>
    </row>
    <row r="3286" spans="1:15">
      <c r="A3286">
        <f t="shared" si="514"/>
        <v>3285</v>
      </c>
      <c r="B3286">
        <f>train!G3286</f>
        <v>161.6</v>
      </c>
      <c r="C3286">
        <f>train!J3286</f>
        <v>223.9</v>
      </c>
      <c r="D3286">
        <f>train!M3286</f>
        <v>240.6</v>
      </c>
      <c r="E3286">
        <f>train!P3286</f>
        <v>6.8</v>
      </c>
      <c r="F3286" s="4">
        <f t="shared" si="510"/>
        <v>0.45974395448079658</v>
      </c>
      <c r="G3286" s="4">
        <f t="shared" si="511"/>
        <v>0.62315613693292515</v>
      </c>
      <c r="H3286" s="4">
        <f t="shared" si="512"/>
        <v>0.62315613693292515</v>
      </c>
      <c r="I3286" s="4">
        <f t="shared" si="513"/>
        <v>0.33999999999999997</v>
      </c>
      <c r="J3286">
        <f t="shared" si="515"/>
        <v>2</v>
      </c>
      <c r="K3286" t="str">
        <f>train!T3286</f>
        <v>no</v>
      </c>
      <c r="L3286">
        <f t="shared" si="516"/>
        <v>1.128143884114172</v>
      </c>
      <c r="M3286">
        <f t="shared" si="517"/>
        <v>1.0505292217144528</v>
      </c>
      <c r="N3286">
        <f t="shared" si="518"/>
        <v>1.0505292217144528</v>
      </c>
      <c r="O3286">
        <f t="shared" si="519"/>
        <v>1.0505292217144528</v>
      </c>
    </row>
    <row r="3287" spans="1:15">
      <c r="A3287">
        <f t="shared" si="514"/>
        <v>3286</v>
      </c>
      <c r="B3287">
        <f>train!G3287</f>
        <v>268.5</v>
      </c>
      <c r="C3287">
        <f>train!J3287</f>
        <v>128.80000000000001</v>
      </c>
      <c r="D3287">
        <f>train!M3287</f>
        <v>146.4</v>
      </c>
      <c r="E3287">
        <f>train!P3287</f>
        <v>12.7</v>
      </c>
      <c r="F3287" s="4">
        <f t="shared" si="510"/>
        <v>0.76386913229018494</v>
      </c>
      <c r="G3287" s="4">
        <f t="shared" si="511"/>
        <v>0.35847481213470639</v>
      </c>
      <c r="H3287" s="4">
        <f t="shared" si="512"/>
        <v>0.35847481213470639</v>
      </c>
      <c r="I3287" s="4">
        <f t="shared" si="513"/>
        <v>0.63500000000000001</v>
      </c>
      <c r="J3287">
        <f t="shared" si="515"/>
        <v>2</v>
      </c>
      <c r="K3287" t="str">
        <f>train!T3287</f>
        <v>no</v>
      </c>
      <c r="L3287">
        <f t="shared" si="516"/>
        <v>1.128143884114172</v>
      </c>
      <c r="M3287">
        <f t="shared" si="517"/>
        <v>1.1152261802593169</v>
      </c>
      <c r="N3287">
        <f t="shared" si="518"/>
        <v>1.1152261802593169</v>
      </c>
      <c r="O3287">
        <f t="shared" si="519"/>
        <v>1.1152261802593169</v>
      </c>
    </row>
    <row r="3288" spans="1:15">
      <c r="A3288">
        <f t="shared" si="514"/>
        <v>3287</v>
      </c>
      <c r="B3288">
        <f>train!G3288</f>
        <v>178</v>
      </c>
      <c r="C3288">
        <f>train!J3288</f>
        <v>233.6</v>
      </c>
      <c r="D3288">
        <f>train!M3288</f>
        <v>175.6</v>
      </c>
      <c r="E3288">
        <f>train!P3288</f>
        <v>6.3</v>
      </c>
      <c r="F3288" s="4">
        <f t="shared" si="510"/>
        <v>0.50640113798008535</v>
      </c>
      <c r="G3288" s="4">
        <f t="shared" si="511"/>
        <v>0.65015307542443634</v>
      </c>
      <c r="H3288" s="4">
        <f t="shared" si="512"/>
        <v>0.65015307542443634</v>
      </c>
      <c r="I3288" s="4">
        <f t="shared" si="513"/>
        <v>0.315</v>
      </c>
      <c r="J3288">
        <f t="shared" si="515"/>
        <v>2</v>
      </c>
      <c r="K3288" t="str">
        <f>train!T3288</f>
        <v>no</v>
      </c>
      <c r="L3288">
        <f t="shared" si="516"/>
        <v>1.128143884114172</v>
      </c>
      <c r="M3288">
        <f t="shared" si="517"/>
        <v>1.0959311819248649</v>
      </c>
      <c r="N3288">
        <f t="shared" si="518"/>
        <v>1.0959311819248649</v>
      </c>
      <c r="O3288">
        <f t="shared" si="519"/>
        <v>1.0959311819248649</v>
      </c>
    </row>
    <row r="3289" spans="1:15">
      <c r="A3289">
        <f t="shared" si="514"/>
        <v>3288</v>
      </c>
      <c r="B3289">
        <f>train!G3289</f>
        <v>215.6</v>
      </c>
      <c r="C3289">
        <f>train!J3289</f>
        <v>171.6</v>
      </c>
      <c r="D3289">
        <f>train!M3289</f>
        <v>110.4</v>
      </c>
      <c r="E3289">
        <f>train!P3289</f>
        <v>11.3</v>
      </c>
      <c r="F3289" s="4">
        <f t="shared" si="510"/>
        <v>0.61337126600284497</v>
      </c>
      <c r="G3289" s="4">
        <f t="shared" si="511"/>
        <v>0.4775953242415808</v>
      </c>
      <c r="H3289" s="4">
        <f t="shared" si="512"/>
        <v>0.4775953242415808</v>
      </c>
      <c r="I3289" s="4">
        <f t="shared" si="513"/>
        <v>0.56500000000000006</v>
      </c>
      <c r="J3289">
        <f t="shared" si="515"/>
        <v>2</v>
      </c>
      <c r="K3289" t="str">
        <f>train!T3289</f>
        <v>no</v>
      </c>
      <c r="L3289">
        <f t="shared" si="516"/>
        <v>1.128143884114172</v>
      </c>
      <c r="M3289">
        <f t="shared" si="517"/>
        <v>1.0731467268890933</v>
      </c>
      <c r="N3289">
        <f t="shared" si="518"/>
        <v>1.0731467268890933</v>
      </c>
      <c r="O3289">
        <f t="shared" si="519"/>
        <v>1.0731467268890933</v>
      </c>
    </row>
    <row r="3290" spans="1:15">
      <c r="A3290">
        <f t="shared" si="514"/>
        <v>3289</v>
      </c>
      <c r="B3290">
        <f>train!G3290</f>
        <v>253.9</v>
      </c>
      <c r="C3290">
        <f>train!J3290</f>
        <v>184.2</v>
      </c>
      <c r="D3290">
        <f>train!M3290</f>
        <v>174.3</v>
      </c>
      <c r="E3290">
        <f>train!P3290</f>
        <v>0.4</v>
      </c>
      <c r="F3290" s="4">
        <f t="shared" si="510"/>
        <v>0.72233285917496448</v>
      </c>
      <c r="G3290" s="4">
        <f t="shared" si="511"/>
        <v>0.51266351238519337</v>
      </c>
      <c r="H3290" s="4">
        <f t="shared" si="512"/>
        <v>0.51266351238519337</v>
      </c>
      <c r="I3290" s="4">
        <f t="shared" si="513"/>
        <v>0.02</v>
      </c>
      <c r="J3290">
        <f t="shared" si="515"/>
        <v>2</v>
      </c>
      <c r="K3290" t="str">
        <f>train!T3290</f>
        <v>no</v>
      </c>
      <c r="L3290">
        <f t="shared" si="516"/>
        <v>1.128143884114172</v>
      </c>
      <c r="M3290">
        <f t="shared" si="517"/>
        <v>1.0236271358781603</v>
      </c>
      <c r="N3290">
        <f t="shared" si="518"/>
        <v>1.0236271358781603</v>
      </c>
      <c r="O3290">
        <f t="shared" si="519"/>
        <v>1.0236271358781603</v>
      </c>
    </row>
    <row r="3291" spans="1:15">
      <c r="A3291">
        <f t="shared" si="514"/>
        <v>3290</v>
      </c>
      <c r="B3291">
        <f>train!G3291</f>
        <v>182.8</v>
      </c>
      <c r="C3291">
        <f>train!J3291</f>
        <v>229.3</v>
      </c>
      <c r="D3291">
        <f>train!M3291</f>
        <v>313.8</v>
      </c>
      <c r="E3291">
        <f>train!P3291</f>
        <v>11.3</v>
      </c>
      <c r="F3291" s="4">
        <f t="shared" si="510"/>
        <v>0.52005689900426744</v>
      </c>
      <c r="G3291" s="4">
        <f t="shared" si="511"/>
        <v>0.63818536042304486</v>
      </c>
      <c r="H3291" s="4">
        <f t="shared" si="512"/>
        <v>0.63818536042304486</v>
      </c>
      <c r="I3291" s="4">
        <f t="shared" si="513"/>
        <v>0.56500000000000006</v>
      </c>
      <c r="J3291">
        <f t="shared" si="515"/>
        <v>1</v>
      </c>
      <c r="K3291" t="str">
        <f>train!T3291</f>
        <v>no</v>
      </c>
      <c r="L3291">
        <f t="shared" si="516"/>
        <v>1.128143884114172</v>
      </c>
      <c r="M3291">
        <f t="shared" si="517"/>
        <v>1.1850085597659279</v>
      </c>
      <c r="N3291">
        <f t="shared" si="518"/>
        <v>1.1850085597659279</v>
      </c>
      <c r="O3291">
        <f t="shared" si="519"/>
        <v>1.1850085597659279</v>
      </c>
    </row>
    <row r="3292" spans="1:15">
      <c r="A3292">
        <f t="shared" si="514"/>
        <v>3291</v>
      </c>
      <c r="B3292">
        <f>train!G3292</f>
        <v>120</v>
      </c>
      <c r="C3292">
        <f>train!J3292</f>
        <v>213.6</v>
      </c>
      <c r="D3292">
        <f>train!M3292</f>
        <v>312.89999999999998</v>
      </c>
      <c r="E3292">
        <f>train!P3292</f>
        <v>7.5</v>
      </c>
      <c r="F3292" s="4">
        <f t="shared" si="510"/>
        <v>0.3413940256045519</v>
      </c>
      <c r="G3292" s="4">
        <f t="shared" si="511"/>
        <v>0.59448928472028939</v>
      </c>
      <c r="H3292" s="4">
        <f t="shared" si="512"/>
        <v>0.59448928472028939</v>
      </c>
      <c r="I3292" s="4">
        <f t="shared" si="513"/>
        <v>0.375</v>
      </c>
      <c r="J3292">
        <f t="shared" si="515"/>
        <v>2</v>
      </c>
      <c r="K3292" t="str">
        <f>train!T3292</f>
        <v>no</v>
      </c>
      <c r="L3292">
        <f t="shared" si="516"/>
        <v>1.128143884114172</v>
      </c>
      <c r="M3292">
        <f t="shared" si="517"/>
        <v>0.98184005826456477</v>
      </c>
      <c r="N3292">
        <f t="shared" si="518"/>
        <v>0.98184005826456477</v>
      </c>
      <c r="O3292">
        <f t="shared" si="519"/>
        <v>0.98184005826456477</v>
      </c>
    </row>
    <row r="3293" spans="1:15">
      <c r="A3293">
        <f t="shared" si="514"/>
        <v>3292</v>
      </c>
      <c r="B3293">
        <f>train!G3293</f>
        <v>138.69999999999999</v>
      </c>
      <c r="C3293">
        <f>train!J3293</f>
        <v>280.3</v>
      </c>
      <c r="D3293">
        <f>train!M3293</f>
        <v>206.7</v>
      </c>
      <c r="E3293">
        <f>train!P3293</f>
        <v>10.4</v>
      </c>
      <c r="F3293" s="4">
        <f t="shared" si="510"/>
        <v>0.39459459459459456</v>
      </c>
      <c r="G3293" s="4">
        <f t="shared" si="511"/>
        <v>0.78012802671861958</v>
      </c>
      <c r="H3293" s="4">
        <f t="shared" si="512"/>
        <v>0.78012802671861958</v>
      </c>
      <c r="I3293" s="4">
        <f t="shared" si="513"/>
        <v>0.52</v>
      </c>
      <c r="J3293">
        <f t="shared" si="515"/>
        <v>1</v>
      </c>
      <c r="K3293" t="str">
        <f>train!T3293</f>
        <v>no</v>
      </c>
      <c r="L3293">
        <f t="shared" si="516"/>
        <v>1.128143884114172</v>
      </c>
      <c r="M3293">
        <f t="shared" si="517"/>
        <v>1.2819143381002676</v>
      </c>
      <c r="N3293">
        <f t="shared" si="518"/>
        <v>1.2819143381002676</v>
      </c>
      <c r="O3293">
        <f t="shared" si="519"/>
        <v>1.2819143381002676</v>
      </c>
    </row>
    <row r="3294" spans="1:15">
      <c r="A3294">
        <f t="shared" si="514"/>
        <v>3293</v>
      </c>
      <c r="B3294">
        <f>train!G3294</f>
        <v>189</v>
      </c>
      <c r="C3294">
        <f>train!J3294</f>
        <v>179.2</v>
      </c>
      <c r="D3294">
        <f>train!M3294</f>
        <v>186.8</v>
      </c>
      <c r="E3294">
        <f>train!P3294</f>
        <v>11.1</v>
      </c>
      <c r="F3294" s="4">
        <f t="shared" si="510"/>
        <v>0.53769559032716929</v>
      </c>
      <c r="G3294" s="4">
        <f t="shared" si="511"/>
        <v>0.49874756470915665</v>
      </c>
      <c r="H3294" s="4">
        <f t="shared" si="512"/>
        <v>0.49874756470915665</v>
      </c>
      <c r="I3294" s="4">
        <f t="shared" si="513"/>
        <v>0.55499999999999994</v>
      </c>
      <c r="J3294">
        <f t="shared" si="515"/>
        <v>2</v>
      </c>
      <c r="K3294" t="str">
        <f>train!T3294</f>
        <v>no</v>
      </c>
      <c r="L3294">
        <f t="shared" si="516"/>
        <v>1.128143884114172</v>
      </c>
      <c r="M3294">
        <f t="shared" si="517"/>
        <v>1.0462503593614254</v>
      </c>
      <c r="N3294">
        <f t="shared" si="518"/>
        <v>1.0462503593614254</v>
      </c>
      <c r="O3294">
        <f t="shared" si="519"/>
        <v>1.0462503593614254</v>
      </c>
    </row>
    <row r="3295" spans="1:15">
      <c r="A3295">
        <f t="shared" si="514"/>
        <v>3294</v>
      </c>
      <c r="B3295">
        <f>train!G3295</f>
        <v>134.6</v>
      </c>
      <c r="C3295">
        <f>train!J3295</f>
        <v>175.1</v>
      </c>
      <c r="D3295">
        <f>train!M3295</f>
        <v>201.1</v>
      </c>
      <c r="E3295">
        <f>train!P3295</f>
        <v>8.9</v>
      </c>
      <c r="F3295" s="4">
        <f t="shared" si="510"/>
        <v>0.38293029871977241</v>
      </c>
      <c r="G3295" s="4">
        <f t="shared" si="511"/>
        <v>0.48733648761480652</v>
      </c>
      <c r="H3295" s="4">
        <f t="shared" si="512"/>
        <v>0.48733648761480652</v>
      </c>
      <c r="I3295" s="4">
        <f t="shared" si="513"/>
        <v>0.44500000000000001</v>
      </c>
      <c r="J3295">
        <f t="shared" si="515"/>
        <v>2</v>
      </c>
      <c r="K3295" t="str">
        <f>train!T3295</f>
        <v>no</v>
      </c>
      <c r="L3295">
        <f t="shared" si="516"/>
        <v>1.128143884114172</v>
      </c>
      <c r="M3295">
        <f t="shared" si="517"/>
        <v>0.90534762273896041</v>
      </c>
      <c r="N3295">
        <f t="shared" si="518"/>
        <v>0.90534762273896041</v>
      </c>
      <c r="O3295">
        <f t="shared" si="519"/>
        <v>0.90534762273896041</v>
      </c>
    </row>
    <row r="3296" spans="1:15">
      <c r="A3296">
        <f t="shared" si="514"/>
        <v>3295</v>
      </c>
      <c r="B3296">
        <f>train!G3296</f>
        <v>181.4</v>
      </c>
      <c r="C3296">
        <f>train!J3296</f>
        <v>145.80000000000001</v>
      </c>
      <c r="D3296">
        <f>train!M3296</f>
        <v>200.3</v>
      </c>
      <c r="E3296">
        <f>train!P3296</f>
        <v>7.9</v>
      </c>
      <c r="F3296" s="4">
        <f t="shared" si="510"/>
        <v>0.51607396870554767</v>
      </c>
      <c r="G3296" s="4">
        <f t="shared" si="511"/>
        <v>0.40578903423323132</v>
      </c>
      <c r="H3296" s="4">
        <f t="shared" si="512"/>
        <v>0.40578903423323132</v>
      </c>
      <c r="I3296" s="4">
        <f t="shared" si="513"/>
        <v>0.39500000000000002</v>
      </c>
      <c r="J3296">
        <f t="shared" si="515"/>
        <v>2</v>
      </c>
      <c r="K3296" t="str">
        <f>train!T3296</f>
        <v>no</v>
      </c>
      <c r="L3296">
        <f t="shared" si="516"/>
        <v>1.128143884114172</v>
      </c>
      <c r="M3296">
        <f t="shared" si="517"/>
        <v>0.86699874381879694</v>
      </c>
      <c r="N3296">
        <f t="shared" si="518"/>
        <v>0.86699874381879694</v>
      </c>
      <c r="O3296">
        <f t="shared" si="519"/>
        <v>0.86699874381879694</v>
      </c>
    </row>
    <row r="3297" spans="1:15">
      <c r="A3297">
        <f t="shared" si="514"/>
        <v>3296</v>
      </c>
      <c r="B3297">
        <f>train!G3297</f>
        <v>194.6</v>
      </c>
      <c r="C3297">
        <f>train!J3297</f>
        <v>199.8</v>
      </c>
      <c r="D3297">
        <f>train!M3297</f>
        <v>189.6</v>
      </c>
      <c r="E3297">
        <f>train!P3297</f>
        <v>10.1</v>
      </c>
      <c r="F3297" s="4">
        <f t="shared" si="510"/>
        <v>0.55362731152204836</v>
      </c>
      <c r="G3297" s="4">
        <f t="shared" si="511"/>
        <v>0.55608126913442801</v>
      </c>
      <c r="H3297" s="4">
        <f t="shared" si="512"/>
        <v>0.55608126913442801</v>
      </c>
      <c r="I3297" s="4">
        <f t="shared" si="513"/>
        <v>0.505</v>
      </c>
      <c r="J3297">
        <f t="shared" si="515"/>
        <v>2</v>
      </c>
      <c r="K3297" t="str">
        <f>train!T3297</f>
        <v>no</v>
      </c>
      <c r="L3297">
        <f t="shared" si="516"/>
        <v>1.128143884114172</v>
      </c>
      <c r="M3297">
        <f t="shared" si="517"/>
        <v>1.0862692832937162</v>
      </c>
      <c r="N3297">
        <f t="shared" si="518"/>
        <v>1.0862692832937162</v>
      </c>
      <c r="O3297">
        <f t="shared" si="519"/>
        <v>1.0862692832937162</v>
      </c>
    </row>
    <row r="3298" spans="1:15">
      <c r="A3298">
        <f t="shared" si="514"/>
        <v>3297</v>
      </c>
      <c r="B3298">
        <f>train!G3298</f>
        <v>268.10000000000002</v>
      </c>
      <c r="C3298">
        <f>train!J3298</f>
        <v>216.6</v>
      </c>
      <c r="D3298">
        <f>train!M3298</f>
        <v>359.9</v>
      </c>
      <c r="E3298">
        <f>train!P3298</f>
        <v>11.4</v>
      </c>
      <c r="F3298" s="4">
        <f t="shared" si="510"/>
        <v>0.76273115220483645</v>
      </c>
      <c r="G3298" s="4">
        <f t="shared" si="511"/>
        <v>0.60283885332591147</v>
      </c>
      <c r="H3298" s="4">
        <f t="shared" si="512"/>
        <v>0.60283885332591147</v>
      </c>
      <c r="I3298" s="4">
        <f t="shared" si="513"/>
        <v>0.57000000000000006</v>
      </c>
      <c r="J3298">
        <f t="shared" si="515"/>
        <v>1</v>
      </c>
      <c r="K3298" t="str">
        <f>train!T3298</f>
        <v>no</v>
      </c>
      <c r="L3298">
        <f t="shared" si="516"/>
        <v>1.128143884114172</v>
      </c>
      <c r="M3298">
        <f t="shared" si="517"/>
        <v>1.2780798788426007</v>
      </c>
      <c r="N3298">
        <f t="shared" si="518"/>
        <v>1.2780798788426007</v>
      </c>
      <c r="O3298">
        <f t="shared" si="519"/>
        <v>1.2780798788426007</v>
      </c>
    </row>
    <row r="3299" spans="1:15">
      <c r="A3299">
        <f t="shared" si="514"/>
        <v>3298</v>
      </c>
      <c r="B3299">
        <f>train!G3299</f>
        <v>302.8</v>
      </c>
      <c r="C3299">
        <f>train!J3299</f>
        <v>189.8</v>
      </c>
      <c r="D3299">
        <f>train!M3299</f>
        <v>214.9</v>
      </c>
      <c r="E3299">
        <f>train!P3299</f>
        <v>10.9</v>
      </c>
      <c r="F3299" s="4">
        <f t="shared" si="510"/>
        <v>0.86145092460881934</v>
      </c>
      <c r="G3299" s="4">
        <f t="shared" si="511"/>
        <v>0.52824937378235459</v>
      </c>
      <c r="H3299" s="4">
        <f t="shared" si="512"/>
        <v>0.52824937378235459</v>
      </c>
      <c r="I3299" s="4">
        <f t="shared" si="513"/>
        <v>0.54500000000000004</v>
      </c>
      <c r="J3299">
        <f t="shared" si="515"/>
        <v>1</v>
      </c>
      <c r="K3299" t="str">
        <f>train!T3299</f>
        <v>yes</v>
      </c>
      <c r="L3299">
        <f t="shared" si="516"/>
        <v>1.128143884114172</v>
      </c>
      <c r="M3299">
        <f t="shared" si="517"/>
        <v>1.2638107046992002</v>
      </c>
      <c r="N3299">
        <f t="shared" si="518"/>
        <v>1.2638107046992002</v>
      </c>
      <c r="O3299">
        <f t="shared" si="519"/>
        <v>1.2638107046992002</v>
      </c>
    </row>
    <row r="3300" spans="1:15">
      <c r="A3300">
        <f t="shared" si="514"/>
        <v>3299</v>
      </c>
      <c r="B3300">
        <f>train!G3300</f>
        <v>213.2</v>
      </c>
      <c r="C3300">
        <f>train!J3300</f>
        <v>224</v>
      </c>
      <c r="D3300">
        <f>train!M3300</f>
        <v>137.80000000000001</v>
      </c>
      <c r="E3300">
        <f>train!P3300</f>
        <v>12.5</v>
      </c>
      <c r="F3300" s="4">
        <f t="shared" si="510"/>
        <v>0.60654338549075393</v>
      </c>
      <c r="G3300" s="4">
        <f t="shared" si="511"/>
        <v>0.62343445588644586</v>
      </c>
      <c r="H3300" s="4">
        <f t="shared" si="512"/>
        <v>0.62343445588644586</v>
      </c>
      <c r="I3300" s="4">
        <f t="shared" si="513"/>
        <v>0.625</v>
      </c>
      <c r="J3300">
        <f t="shared" si="515"/>
        <v>1</v>
      </c>
      <c r="K3300" t="str">
        <f>train!T3300</f>
        <v>no</v>
      </c>
      <c r="L3300">
        <f t="shared" si="516"/>
        <v>1.128143884114172</v>
      </c>
      <c r="M3300">
        <f t="shared" si="517"/>
        <v>1.2392985596923136</v>
      </c>
      <c r="N3300">
        <f t="shared" si="518"/>
        <v>1.2392985596923136</v>
      </c>
      <c r="O3300">
        <f t="shared" si="519"/>
        <v>1.2392985596923136</v>
      </c>
    </row>
    <row r="3301" spans="1:15">
      <c r="A3301">
        <f t="shared" si="514"/>
        <v>3300</v>
      </c>
      <c r="B3301">
        <f>train!G3301</f>
        <v>107.9</v>
      </c>
      <c r="C3301">
        <f>train!J3301</f>
        <v>166.9</v>
      </c>
      <c r="D3301">
        <f>train!M3301</f>
        <v>208.5</v>
      </c>
      <c r="E3301">
        <f>train!P3301</f>
        <v>9.6999999999999993</v>
      </c>
      <c r="F3301" s="4">
        <f t="shared" si="510"/>
        <v>0.30697012802275964</v>
      </c>
      <c r="G3301" s="4">
        <f t="shared" si="511"/>
        <v>0.46451433342610632</v>
      </c>
      <c r="H3301" s="4">
        <f t="shared" si="512"/>
        <v>0.46451433342610632</v>
      </c>
      <c r="I3301" s="4">
        <f t="shared" si="513"/>
        <v>0.48499999999999999</v>
      </c>
      <c r="J3301">
        <f t="shared" si="515"/>
        <v>2</v>
      </c>
      <c r="K3301" t="str">
        <f>train!T3301</f>
        <v>no</v>
      </c>
      <c r="L3301">
        <f t="shared" si="516"/>
        <v>1.128143884114172</v>
      </c>
      <c r="M3301">
        <f t="shared" si="517"/>
        <v>0.8723547394351161</v>
      </c>
      <c r="N3301">
        <f t="shared" si="518"/>
        <v>0.8723547394351161</v>
      </c>
      <c r="O3301">
        <f t="shared" si="519"/>
        <v>0.8723547394351161</v>
      </c>
    </row>
    <row r="3302" spans="1:15">
      <c r="A3302">
        <f t="shared" si="514"/>
        <v>3301</v>
      </c>
      <c r="B3302">
        <f>train!G3302</f>
        <v>181.7</v>
      </c>
      <c r="C3302">
        <f>train!J3302</f>
        <v>216.3</v>
      </c>
      <c r="D3302">
        <f>train!M3302</f>
        <v>317.89999999999998</v>
      </c>
      <c r="E3302">
        <f>train!P3302</f>
        <v>12.4</v>
      </c>
      <c r="F3302" s="4">
        <f t="shared" si="510"/>
        <v>0.51692745376955895</v>
      </c>
      <c r="G3302" s="4">
        <f t="shared" si="511"/>
        <v>0.60200389646534935</v>
      </c>
      <c r="H3302" s="4">
        <f t="shared" si="512"/>
        <v>0.60200389646534935</v>
      </c>
      <c r="I3302" s="4">
        <f t="shared" si="513"/>
        <v>0.62</v>
      </c>
      <c r="J3302">
        <f t="shared" si="515"/>
        <v>1</v>
      </c>
      <c r="K3302" t="str">
        <f>train!T3302</f>
        <v>no</v>
      </c>
      <c r="L3302">
        <f t="shared" si="516"/>
        <v>1.128143884114172</v>
      </c>
      <c r="M3302">
        <f t="shared" si="517"/>
        <v>1.1732141216246954</v>
      </c>
      <c r="N3302">
        <f t="shared" si="518"/>
        <v>1.1732141216246954</v>
      </c>
      <c r="O3302">
        <f t="shared" si="519"/>
        <v>1.1732141216246954</v>
      </c>
    </row>
    <row r="3303" spans="1:15">
      <c r="A3303">
        <f t="shared" si="514"/>
        <v>3302</v>
      </c>
      <c r="B3303">
        <f>train!G3303</f>
        <v>191.8</v>
      </c>
      <c r="C3303">
        <f>train!J3303</f>
        <v>148.69999999999999</v>
      </c>
      <c r="D3303">
        <f>train!M3303</f>
        <v>234.8</v>
      </c>
      <c r="E3303">
        <f>train!P3303</f>
        <v>19.3</v>
      </c>
      <c r="F3303" s="4">
        <f t="shared" si="510"/>
        <v>0.54566145092460883</v>
      </c>
      <c r="G3303" s="4">
        <f t="shared" si="511"/>
        <v>0.41386028388533252</v>
      </c>
      <c r="H3303" s="4">
        <f t="shared" si="512"/>
        <v>0.41386028388533252</v>
      </c>
      <c r="I3303" s="4">
        <f t="shared" si="513"/>
        <v>0.96500000000000008</v>
      </c>
      <c r="J3303">
        <f t="shared" si="515"/>
        <v>1</v>
      </c>
      <c r="K3303" t="str">
        <f>train!T3303</f>
        <v>no</v>
      </c>
      <c r="L3303">
        <f t="shared" si="516"/>
        <v>1.128143884114172</v>
      </c>
      <c r="M3303">
        <f t="shared" si="517"/>
        <v>1.2536076292765794</v>
      </c>
      <c r="N3303">
        <f t="shared" si="518"/>
        <v>1.2536076292765794</v>
      </c>
      <c r="O3303">
        <f t="shared" si="519"/>
        <v>1.2536076292765794</v>
      </c>
    </row>
    <row r="3304" spans="1:15">
      <c r="A3304">
        <f t="shared" si="514"/>
        <v>3303</v>
      </c>
      <c r="B3304">
        <f>train!G3304</f>
        <v>180.2</v>
      </c>
      <c r="C3304">
        <f>train!J3304</f>
        <v>167.7</v>
      </c>
      <c r="D3304">
        <f>train!M3304</f>
        <v>203.1</v>
      </c>
      <c r="E3304">
        <f>train!P3304</f>
        <v>14.6</v>
      </c>
      <c r="F3304" s="4">
        <f t="shared" si="510"/>
        <v>0.51266002844950209</v>
      </c>
      <c r="G3304" s="4">
        <f t="shared" si="511"/>
        <v>0.46674088505427214</v>
      </c>
      <c r="H3304" s="4">
        <f t="shared" si="512"/>
        <v>0.46674088505427214</v>
      </c>
      <c r="I3304" s="4">
        <f t="shared" si="513"/>
        <v>0.73</v>
      </c>
      <c r="J3304">
        <f t="shared" si="515"/>
        <v>2</v>
      </c>
      <c r="K3304" t="str">
        <f>train!T3304</f>
        <v>no</v>
      </c>
      <c r="L3304">
        <f t="shared" si="516"/>
        <v>1.128143884114172</v>
      </c>
      <c r="M3304">
        <f t="shared" si="517"/>
        <v>1.1096911337540436</v>
      </c>
      <c r="N3304">
        <f t="shared" si="518"/>
        <v>1.1096911337540436</v>
      </c>
      <c r="O3304">
        <f t="shared" si="519"/>
        <v>1.1096911337540436</v>
      </c>
    </row>
    <row r="3305" spans="1:15">
      <c r="A3305">
        <f t="shared" si="514"/>
        <v>3304</v>
      </c>
      <c r="B3305">
        <f>train!G3305</f>
        <v>215.1</v>
      </c>
      <c r="C3305">
        <f>train!J3305</f>
        <v>249.4</v>
      </c>
      <c r="D3305">
        <f>train!M3305</f>
        <v>249.9</v>
      </c>
      <c r="E3305">
        <f>train!P3305</f>
        <v>10.8</v>
      </c>
      <c r="F3305" s="4">
        <f t="shared" si="510"/>
        <v>0.61194879089615928</v>
      </c>
      <c r="G3305" s="4">
        <f t="shared" si="511"/>
        <v>0.69412747008071252</v>
      </c>
      <c r="H3305" s="4">
        <f t="shared" si="512"/>
        <v>0.69412747008071252</v>
      </c>
      <c r="I3305" s="4">
        <f t="shared" si="513"/>
        <v>0.54</v>
      </c>
      <c r="J3305">
        <f t="shared" si="515"/>
        <v>1</v>
      </c>
      <c r="K3305" t="str">
        <f>train!T3305</f>
        <v>no</v>
      </c>
      <c r="L3305">
        <f t="shared" si="516"/>
        <v>1.128143884114172</v>
      </c>
      <c r="M3305">
        <f t="shared" si="517"/>
        <v>1.276599863747671</v>
      </c>
      <c r="N3305">
        <f t="shared" si="518"/>
        <v>1.276599863747671</v>
      </c>
      <c r="O3305">
        <f t="shared" si="519"/>
        <v>1.276599863747671</v>
      </c>
    </row>
    <row r="3306" spans="1:15">
      <c r="A3306">
        <f t="shared" si="514"/>
        <v>3305</v>
      </c>
      <c r="B3306">
        <f>train!G3306</f>
        <v>234.6</v>
      </c>
      <c r="C3306">
        <f>train!J3306</f>
        <v>214.9</v>
      </c>
      <c r="D3306">
        <f>train!M3306</f>
        <v>196.7</v>
      </c>
      <c r="E3306">
        <f>train!P3306</f>
        <v>8</v>
      </c>
      <c r="F3306" s="4">
        <f t="shared" si="510"/>
        <v>0.66742532005689903</v>
      </c>
      <c r="G3306" s="4">
        <f t="shared" si="511"/>
        <v>0.59810743111605902</v>
      </c>
      <c r="H3306" s="4">
        <f t="shared" si="512"/>
        <v>0.59810743111605902</v>
      </c>
      <c r="I3306" s="4">
        <f t="shared" si="513"/>
        <v>0.4</v>
      </c>
      <c r="J3306">
        <f t="shared" si="515"/>
        <v>1</v>
      </c>
      <c r="K3306" t="str">
        <f>train!T3306</f>
        <v>yes</v>
      </c>
      <c r="L3306">
        <f t="shared" si="516"/>
        <v>1.128143884114172</v>
      </c>
      <c r="M3306">
        <f t="shared" si="517"/>
        <v>1.1493135151757143</v>
      </c>
      <c r="N3306">
        <f t="shared" si="518"/>
        <v>1.1493135151757143</v>
      </c>
      <c r="O3306">
        <f t="shared" si="519"/>
        <v>1.1493135151757143</v>
      </c>
    </row>
    <row r="3307" spans="1:15">
      <c r="A3307">
        <f t="shared" si="514"/>
        <v>3306</v>
      </c>
      <c r="B3307">
        <f>train!G3307</f>
        <v>158.19999999999999</v>
      </c>
      <c r="C3307">
        <f>train!J3307</f>
        <v>213.2</v>
      </c>
      <c r="D3307">
        <f>train!M3307</f>
        <v>190.4</v>
      </c>
      <c r="E3307">
        <f>train!P3307</f>
        <v>8.5</v>
      </c>
      <c r="F3307" s="4">
        <f t="shared" si="510"/>
        <v>0.45007112375533426</v>
      </c>
      <c r="G3307" s="4">
        <f t="shared" si="511"/>
        <v>0.59337600890620645</v>
      </c>
      <c r="H3307" s="4">
        <f t="shared" si="512"/>
        <v>0.59337600890620645</v>
      </c>
      <c r="I3307" s="4">
        <f t="shared" si="513"/>
        <v>0.42499999999999999</v>
      </c>
      <c r="J3307">
        <f t="shared" si="515"/>
        <v>2</v>
      </c>
      <c r="K3307" t="str">
        <f>train!T3307</f>
        <v>no</v>
      </c>
      <c r="L3307">
        <f t="shared" si="516"/>
        <v>1.128143884114172</v>
      </c>
      <c r="M3307">
        <f t="shared" si="517"/>
        <v>1.0427747562773593</v>
      </c>
      <c r="N3307">
        <f t="shared" si="518"/>
        <v>1.0427747562773593</v>
      </c>
      <c r="O3307">
        <f t="shared" si="519"/>
        <v>1.0427747562773593</v>
      </c>
    </row>
    <row r="3308" spans="1:15">
      <c r="A3308">
        <f t="shared" si="514"/>
        <v>3307</v>
      </c>
      <c r="B3308">
        <f>train!G3308</f>
        <v>204.2</v>
      </c>
      <c r="C3308">
        <f>train!J3308</f>
        <v>188.9</v>
      </c>
      <c r="D3308">
        <f>train!M3308</f>
        <v>231.2</v>
      </c>
      <c r="E3308">
        <f>train!P3308</f>
        <v>6.5</v>
      </c>
      <c r="F3308" s="4">
        <f t="shared" si="510"/>
        <v>0.58093883357041254</v>
      </c>
      <c r="G3308" s="4">
        <f t="shared" si="511"/>
        <v>0.52574450320066801</v>
      </c>
      <c r="H3308" s="4">
        <f t="shared" si="512"/>
        <v>0.52574450320066801</v>
      </c>
      <c r="I3308" s="4">
        <f t="shared" si="513"/>
        <v>0.32500000000000001</v>
      </c>
      <c r="J3308">
        <f t="shared" si="515"/>
        <v>2</v>
      </c>
      <c r="K3308" t="str">
        <f>train!T3308</f>
        <v>no</v>
      </c>
      <c r="L3308">
        <f t="shared" si="516"/>
        <v>1.128143884114172</v>
      </c>
      <c r="M3308">
        <f t="shared" si="517"/>
        <v>0.99796267146701734</v>
      </c>
      <c r="N3308">
        <f t="shared" si="518"/>
        <v>0.99796267146701734</v>
      </c>
      <c r="O3308">
        <f t="shared" si="519"/>
        <v>0.99796267146701734</v>
      </c>
    </row>
    <row r="3309" spans="1:15">
      <c r="A3309">
        <f t="shared" si="514"/>
        <v>3308</v>
      </c>
      <c r="B3309">
        <f>train!G3309</f>
        <v>221.8</v>
      </c>
      <c r="C3309">
        <f>train!J3309</f>
        <v>108.2</v>
      </c>
      <c r="D3309">
        <f>train!M3309</f>
        <v>207.1</v>
      </c>
      <c r="E3309">
        <f>train!P3309</f>
        <v>12.1</v>
      </c>
      <c r="F3309" s="4">
        <f t="shared" si="510"/>
        <v>0.63100995732574683</v>
      </c>
      <c r="G3309" s="4">
        <f t="shared" si="511"/>
        <v>0.30114110770943503</v>
      </c>
      <c r="H3309" s="4">
        <f t="shared" si="512"/>
        <v>0.30114110770943503</v>
      </c>
      <c r="I3309" s="4">
        <f t="shared" si="513"/>
        <v>0.60499999999999998</v>
      </c>
      <c r="J3309">
        <f t="shared" si="515"/>
        <v>2</v>
      </c>
      <c r="K3309" t="str">
        <f>train!T3309</f>
        <v>no</v>
      </c>
      <c r="L3309">
        <f t="shared" si="516"/>
        <v>1.128143884114172</v>
      </c>
      <c r="M3309">
        <f t="shared" si="517"/>
        <v>0.97240449389601846</v>
      </c>
      <c r="N3309">
        <f t="shared" si="518"/>
        <v>0.97240449389601846</v>
      </c>
      <c r="O3309">
        <f t="shared" si="519"/>
        <v>0.97240449389601846</v>
      </c>
    </row>
    <row r="3310" spans="1:15">
      <c r="A3310">
        <f t="shared" si="514"/>
        <v>3309</v>
      </c>
      <c r="B3310">
        <f>train!G3310</f>
        <v>183</v>
      </c>
      <c r="C3310">
        <f>train!J3310</f>
        <v>187</v>
      </c>
      <c r="D3310">
        <f>train!M3310</f>
        <v>181.1</v>
      </c>
      <c r="E3310">
        <f>train!P3310</f>
        <v>10.199999999999999</v>
      </c>
      <c r="F3310" s="4">
        <f t="shared" si="510"/>
        <v>0.52062588904694163</v>
      </c>
      <c r="G3310" s="4">
        <f t="shared" si="511"/>
        <v>0.52045644308377403</v>
      </c>
      <c r="H3310" s="4">
        <f t="shared" si="512"/>
        <v>0.52045644308377403</v>
      </c>
      <c r="I3310" s="4">
        <f t="shared" si="513"/>
        <v>0.51</v>
      </c>
      <c r="J3310">
        <f t="shared" si="515"/>
        <v>2</v>
      </c>
      <c r="K3310" t="str">
        <f>train!T3310</f>
        <v>no</v>
      </c>
      <c r="L3310">
        <f t="shared" si="516"/>
        <v>1.128143884114172</v>
      </c>
      <c r="M3310">
        <f t="shared" si="517"/>
        <v>1.035809410384336</v>
      </c>
      <c r="N3310">
        <f t="shared" si="518"/>
        <v>1.035809410384336</v>
      </c>
      <c r="O3310">
        <f t="shared" si="519"/>
        <v>1.035809410384336</v>
      </c>
    </row>
    <row r="3311" spans="1:15">
      <c r="A3311">
        <f t="shared" si="514"/>
        <v>3310</v>
      </c>
      <c r="B3311">
        <f>train!G3311</f>
        <v>221.5</v>
      </c>
      <c r="C3311">
        <f>train!J3311</f>
        <v>109.5</v>
      </c>
      <c r="D3311">
        <f>train!M3311</f>
        <v>134.6</v>
      </c>
      <c r="E3311">
        <f>train!P3311</f>
        <v>11.6</v>
      </c>
      <c r="F3311" s="4">
        <f t="shared" si="510"/>
        <v>0.63015647226173543</v>
      </c>
      <c r="G3311" s="4">
        <f t="shared" si="511"/>
        <v>0.30475925410520455</v>
      </c>
      <c r="H3311" s="4">
        <f t="shared" si="512"/>
        <v>0.30475925410520455</v>
      </c>
      <c r="I3311" s="4">
        <f t="shared" si="513"/>
        <v>0.57999999999999996</v>
      </c>
      <c r="J3311">
        <f t="shared" si="515"/>
        <v>2</v>
      </c>
      <c r="K3311" t="str">
        <f>train!T3311</f>
        <v>no</v>
      </c>
      <c r="L3311">
        <f t="shared" si="516"/>
        <v>1.128143884114172</v>
      </c>
      <c r="M3311">
        <f t="shared" si="517"/>
        <v>0.95877713023354738</v>
      </c>
      <c r="N3311">
        <f t="shared" si="518"/>
        <v>0.95877713023354738</v>
      </c>
      <c r="O3311">
        <f t="shared" si="519"/>
        <v>0.95877713023354738</v>
      </c>
    </row>
    <row r="3312" spans="1:15">
      <c r="A3312">
        <f t="shared" si="514"/>
        <v>3311</v>
      </c>
      <c r="B3312">
        <f>train!G3312</f>
        <v>228.1</v>
      </c>
      <c r="C3312">
        <f>train!J3312</f>
        <v>176.3</v>
      </c>
      <c r="D3312">
        <f>train!M3312</f>
        <v>224.5</v>
      </c>
      <c r="E3312">
        <f>train!P3312</f>
        <v>7.5</v>
      </c>
      <c r="F3312" s="4">
        <f t="shared" si="510"/>
        <v>0.64893314366998578</v>
      </c>
      <c r="G3312" s="4">
        <f t="shared" si="511"/>
        <v>0.49067631505705539</v>
      </c>
      <c r="H3312" s="4">
        <f t="shared" si="512"/>
        <v>0.49067631505705539</v>
      </c>
      <c r="I3312" s="4">
        <f t="shared" si="513"/>
        <v>0.375</v>
      </c>
      <c r="J3312">
        <f t="shared" si="515"/>
        <v>2</v>
      </c>
      <c r="K3312" t="str">
        <f>train!T3312</f>
        <v>no</v>
      </c>
      <c r="L3312">
        <f t="shared" si="516"/>
        <v>1.128143884114172</v>
      </c>
      <c r="M3312">
        <f t="shared" si="517"/>
        <v>1.021403797363879</v>
      </c>
      <c r="N3312">
        <f t="shared" si="518"/>
        <v>1.021403797363879</v>
      </c>
      <c r="O3312">
        <f t="shared" si="519"/>
        <v>1.021403797363879</v>
      </c>
    </row>
    <row r="3313" spans="1:15">
      <c r="A3313">
        <f t="shared" si="514"/>
        <v>3312</v>
      </c>
      <c r="B3313">
        <f>train!G3313</f>
        <v>197.7</v>
      </c>
      <c r="C3313">
        <f>train!J3313</f>
        <v>188.8</v>
      </c>
      <c r="D3313">
        <f>train!M3313</f>
        <v>254.6</v>
      </c>
      <c r="E3313">
        <f>train!P3313</f>
        <v>19.2</v>
      </c>
      <c r="F3313" s="4">
        <f t="shared" si="510"/>
        <v>0.56244665718349929</v>
      </c>
      <c r="G3313" s="4">
        <f t="shared" si="511"/>
        <v>0.52546618424714719</v>
      </c>
      <c r="H3313" s="4">
        <f t="shared" si="512"/>
        <v>0.52546618424714719</v>
      </c>
      <c r="I3313" s="4">
        <f t="shared" si="513"/>
        <v>0.96</v>
      </c>
      <c r="J3313">
        <f t="shared" si="515"/>
        <v>1</v>
      </c>
      <c r="K3313" t="str">
        <f>train!T3313</f>
        <v>yes</v>
      </c>
      <c r="L3313">
        <f t="shared" si="516"/>
        <v>1.128143884114172</v>
      </c>
      <c r="M3313">
        <f t="shared" si="517"/>
        <v>1.3379744630415809</v>
      </c>
      <c r="N3313">
        <f t="shared" si="518"/>
        <v>1.3379744630415809</v>
      </c>
      <c r="O3313">
        <f t="shared" si="519"/>
        <v>1.3379744630415809</v>
      </c>
    </row>
    <row r="3314" spans="1:15">
      <c r="A3314">
        <f t="shared" si="514"/>
        <v>3313</v>
      </c>
      <c r="B3314">
        <f>train!G3314</f>
        <v>135.1</v>
      </c>
      <c r="C3314">
        <f>train!J3314</f>
        <v>238.4</v>
      </c>
      <c r="D3314">
        <f>train!M3314</f>
        <v>286.39999999999998</v>
      </c>
      <c r="E3314">
        <f>train!P3314</f>
        <v>11</v>
      </c>
      <c r="F3314" s="4">
        <f t="shared" si="510"/>
        <v>0.38435277382645799</v>
      </c>
      <c r="G3314" s="4">
        <f t="shared" si="511"/>
        <v>0.6635123851934317</v>
      </c>
      <c r="H3314" s="4">
        <f t="shared" si="512"/>
        <v>0.6635123851934317</v>
      </c>
      <c r="I3314" s="4">
        <f t="shared" si="513"/>
        <v>0.55000000000000004</v>
      </c>
      <c r="J3314">
        <f t="shared" si="515"/>
        <v>1</v>
      </c>
      <c r="K3314" t="str">
        <f>train!T3314</f>
        <v>no</v>
      </c>
      <c r="L3314">
        <f t="shared" si="516"/>
        <v>1.128143884114172</v>
      </c>
      <c r="M3314">
        <f t="shared" si="517"/>
        <v>1.1535702949357902</v>
      </c>
      <c r="N3314">
        <f t="shared" si="518"/>
        <v>1.1535702949357902</v>
      </c>
      <c r="O3314">
        <f t="shared" si="519"/>
        <v>1.1535702949357902</v>
      </c>
    </row>
    <row r="3315" spans="1:15">
      <c r="A3315">
        <f t="shared" si="514"/>
        <v>3314</v>
      </c>
      <c r="B3315">
        <f>train!G3315</f>
        <v>238.3</v>
      </c>
      <c r="C3315">
        <f>train!J3315</f>
        <v>258.10000000000002</v>
      </c>
      <c r="D3315">
        <f>train!M3315</f>
        <v>194.9</v>
      </c>
      <c r="E3315">
        <f>train!P3315</f>
        <v>13.1</v>
      </c>
      <c r="F3315" s="4">
        <f t="shared" si="510"/>
        <v>0.67795163584637275</v>
      </c>
      <c r="G3315" s="4">
        <f t="shared" si="511"/>
        <v>0.71834121903701642</v>
      </c>
      <c r="H3315" s="4">
        <f t="shared" si="512"/>
        <v>0.71834121903701642</v>
      </c>
      <c r="I3315" s="4">
        <f t="shared" si="513"/>
        <v>0.65500000000000003</v>
      </c>
      <c r="J3315">
        <f t="shared" si="515"/>
        <v>1</v>
      </c>
      <c r="K3315" t="str">
        <f>train!T3315</f>
        <v>no</v>
      </c>
      <c r="L3315">
        <f t="shared" si="516"/>
        <v>1.128143884114172</v>
      </c>
      <c r="M3315">
        <f t="shared" si="517"/>
        <v>1.385882980082354</v>
      </c>
      <c r="N3315">
        <f t="shared" si="518"/>
        <v>1.385882980082354</v>
      </c>
      <c r="O3315">
        <f t="shared" si="519"/>
        <v>1.385882980082354</v>
      </c>
    </row>
    <row r="3316" spans="1:15">
      <c r="A3316">
        <f t="shared" si="514"/>
        <v>3315</v>
      </c>
      <c r="B3316">
        <f>train!G3316</f>
        <v>196.2</v>
      </c>
      <c r="C3316">
        <f>train!J3316</f>
        <v>194.8</v>
      </c>
      <c r="D3316">
        <f>train!M3316</f>
        <v>243</v>
      </c>
      <c r="E3316">
        <f>train!P3316</f>
        <v>10.5</v>
      </c>
      <c r="F3316" s="4">
        <f t="shared" si="510"/>
        <v>0.55817923186344232</v>
      </c>
      <c r="G3316" s="4">
        <f t="shared" si="511"/>
        <v>0.54216532145839136</v>
      </c>
      <c r="H3316" s="4">
        <f t="shared" si="512"/>
        <v>0.54216532145839136</v>
      </c>
      <c r="I3316" s="4">
        <f t="shared" si="513"/>
        <v>0.52500000000000002</v>
      </c>
      <c r="J3316">
        <f t="shared" si="515"/>
        <v>2</v>
      </c>
      <c r="K3316" t="str">
        <f>train!T3316</f>
        <v>no</v>
      </c>
      <c r="L3316">
        <f t="shared" si="516"/>
        <v>1.128143884114172</v>
      </c>
      <c r="M3316">
        <f t="shared" si="517"/>
        <v>1.0840090066359338</v>
      </c>
      <c r="N3316">
        <f t="shared" si="518"/>
        <v>1.0840090066359338</v>
      </c>
      <c r="O3316">
        <f t="shared" si="519"/>
        <v>1.0840090066359338</v>
      </c>
    </row>
    <row r="3317" spans="1:15">
      <c r="A3317">
        <f t="shared" si="514"/>
        <v>3316</v>
      </c>
      <c r="B3317">
        <f>train!G3317</f>
        <v>205.9</v>
      </c>
      <c r="C3317">
        <f>train!J3317</f>
        <v>298.39999999999998</v>
      </c>
      <c r="D3317">
        <f>train!M3317</f>
        <v>142.1</v>
      </c>
      <c r="E3317">
        <f>train!P3317</f>
        <v>12.3</v>
      </c>
      <c r="F3317" s="4">
        <f t="shared" si="510"/>
        <v>0.5857752489331437</v>
      </c>
      <c r="G3317" s="4">
        <f t="shared" si="511"/>
        <v>0.83050375730587245</v>
      </c>
      <c r="H3317" s="4">
        <f t="shared" si="512"/>
        <v>0.83050375730587245</v>
      </c>
      <c r="I3317" s="4">
        <f t="shared" si="513"/>
        <v>0.61499999999999999</v>
      </c>
      <c r="J3317">
        <f t="shared" si="515"/>
        <v>1</v>
      </c>
      <c r="K3317" t="str">
        <f>train!T3317</f>
        <v>no</v>
      </c>
      <c r="L3317">
        <f t="shared" si="516"/>
        <v>1.128143884114172</v>
      </c>
      <c r="M3317">
        <f t="shared" si="517"/>
        <v>1.4494242388138228</v>
      </c>
      <c r="N3317">
        <f t="shared" si="518"/>
        <v>1.4494242388138228</v>
      </c>
      <c r="O3317">
        <f t="shared" si="519"/>
        <v>1.4494242388138228</v>
      </c>
    </row>
    <row r="3318" spans="1:15">
      <c r="A3318">
        <f t="shared" si="514"/>
        <v>3317</v>
      </c>
      <c r="B3318">
        <f>train!G3318</f>
        <v>174.1</v>
      </c>
      <c r="C3318">
        <f>train!J3318</f>
        <v>174.6</v>
      </c>
      <c r="D3318">
        <f>train!M3318</f>
        <v>182.7</v>
      </c>
      <c r="E3318">
        <f>train!P3318</f>
        <v>9.3000000000000007</v>
      </c>
      <c r="F3318" s="4">
        <f t="shared" si="510"/>
        <v>0.49530583214793739</v>
      </c>
      <c r="G3318" s="4">
        <f t="shared" si="511"/>
        <v>0.48594489284720288</v>
      </c>
      <c r="H3318" s="4">
        <f t="shared" si="512"/>
        <v>0.48594489284720288</v>
      </c>
      <c r="I3318" s="4">
        <f t="shared" si="513"/>
        <v>0.46500000000000002</v>
      </c>
      <c r="J3318">
        <f t="shared" si="515"/>
        <v>2</v>
      </c>
      <c r="K3318" t="str">
        <f>train!T3318</f>
        <v>no</v>
      </c>
      <c r="L3318">
        <f t="shared" si="516"/>
        <v>1.128143884114172</v>
      </c>
      <c r="M3318">
        <f t="shared" si="517"/>
        <v>0.9663528057227958</v>
      </c>
      <c r="N3318">
        <f t="shared" si="518"/>
        <v>0.9663528057227958</v>
      </c>
      <c r="O3318">
        <f t="shared" si="519"/>
        <v>0.9663528057227958</v>
      </c>
    </row>
    <row r="3319" spans="1:15">
      <c r="A3319">
        <f t="shared" si="514"/>
        <v>3318</v>
      </c>
      <c r="B3319">
        <f>train!G3319</f>
        <v>154.6</v>
      </c>
      <c r="C3319">
        <f>train!J3319</f>
        <v>147.30000000000001</v>
      </c>
      <c r="D3319">
        <f>train!M3319</f>
        <v>132.9</v>
      </c>
      <c r="E3319">
        <f>train!P3319</f>
        <v>6.9</v>
      </c>
      <c r="F3319" s="4">
        <f t="shared" si="510"/>
        <v>0.43982930298719769</v>
      </c>
      <c r="G3319" s="4">
        <f t="shared" si="511"/>
        <v>0.4099638185360423</v>
      </c>
      <c r="H3319" s="4">
        <f t="shared" si="512"/>
        <v>0.4099638185360423</v>
      </c>
      <c r="I3319" s="4">
        <f t="shared" si="513"/>
        <v>0.34500000000000003</v>
      </c>
      <c r="J3319">
        <f t="shared" si="515"/>
        <v>2</v>
      </c>
      <c r="K3319" t="str">
        <f>train!T3319</f>
        <v>no</v>
      </c>
      <c r="L3319">
        <f t="shared" si="516"/>
        <v>1.128143884114172</v>
      </c>
      <c r="M3319">
        <f t="shared" si="517"/>
        <v>0.80536667474108359</v>
      </c>
      <c r="N3319">
        <f t="shared" si="518"/>
        <v>0.80536667474108359</v>
      </c>
      <c r="O3319">
        <f t="shared" si="519"/>
        <v>0.80536667474108359</v>
      </c>
    </row>
    <row r="3320" spans="1:15">
      <c r="A3320">
        <f t="shared" si="514"/>
        <v>3319</v>
      </c>
      <c r="B3320">
        <f>train!G3320</f>
        <v>186.2</v>
      </c>
      <c r="C3320">
        <f>train!J3320</f>
        <v>145.30000000000001</v>
      </c>
      <c r="D3320">
        <f>train!M3320</f>
        <v>142.80000000000001</v>
      </c>
      <c r="E3320">
        <f>train!P3320</f>
        <v>10.9</v>
      </c>
      <c r="F3320" s="4">
        <f t="shared" si="510"/>
        <v>0.52972972972972965</v>
      </c>
      <c r="G3320" s="4">
        <f t="shared" si="511"/>
        <v>0.40439743946562762</v>
      </c>
      <c r="H3320" s="4">
        <f t="shared" si="512"/>
        <v>0.40439743946562762</v>
      </c>
      <c r="I3320" s="4">
        <f t="shared" si="513"/>
        <v>0.54500000000000004</v>
      </c>
      <c r="J3320">
        <f t="shared" si="515"/>
        <v>2</v>
      </c>
      <c r="K3320" t="str">
        <f>train!T3320</f>
        <v>no</v>
      </c>
      <c r="L3320">
        <f t="shared" si="516"/>
        <v>1.128143884114172</v>
      </c>
      <c r="M3320">
        <f t="shared" si="517"/>
        <v>0.95116411026291592</v>
      </c>
      <c r="N3320">
        <f t="shared" si="518"/>
        <v>0.95116411026291592</v>
      </c>
      <c r="O3320">
        <f t="shared" si="519"/>
        <v>0.95116411026291592</v>
      </c>
    </row>
    <row r="3321" spans="1:15">
      <c r="A3321">
        <f t="shared" si="514"/>
        <v>3320</v>
      </c>
      <c r="B3321">
        <f>train!G3321</f>
        <v>176.1</v>
      </c>
      <c r="C3321">
        <f>train!J3321</f>
        <v>162</v>
      </c>
      <c r="D3321">
        <f>train!M3321</f>
        <v>160.9</v>
      </c>
      <c r="E3321">
        <f>train!P3321</f>
        <v>11.9</v>
      </c>
      <c r="F3321" s="4">
        <f t="shared" si="510"/>
        <v>0.50099573257467989</v>
      </c>
      <c r="G3321" s="4">
        <f t="shared" si="511"/>
        <v>0.45087670470359031</v>
      </c>
      <c r="H3321" s="4">
        <f t="shared" si="512"/>
        <v>0.45087670470359031</v>
      </c>
      <c r="I3321" s="4">
        <f t="shared" si="513"/>
        <v>0.59499999999999997</v>
      </c>
      <c r="J3321">
        <f t="shared" si="515"/>
        <v>2</v>
      </c>
      <c r="K3321" t="str">
        <f>train!T3321</f>
        <v>no</v>
      </c>
      <c r="L3321">
        <f t="shared" si="516"/>
        <v>1.128143884114172</v>
      </c>
      <c r="M3321">
        <f t="shared" si="517"/>
        <v>1.0057839379045468</v>
      </c>
      <c r="N3321">
        <f t="shared" si="518"/>
        <v>1.0057839379045468</v>
      </c>
      <c r="O3321">
        <f t="shared" si="519"/>
        <v>1.0057839379045468</v>
      </c>
    </row>
    <row r="3322" spans="1:15">
      <c r="A3322">
        <f t="shared" si="514"/>
        <v>3321</v>
      </c>
      <c r="B3322">
        <f>train!G3322</f>
        <v>163</v>
      </c>
      <c r="C3322">
        <f>train!J3322</f>
        <v>238.4</v>
      </c>
      <c r="D3322">
        <f>train!M3322</f>
        <v>171.8</v>
      </c>
      <c r="E3322">
        <f>train!P3322</f>
        <v>11.3</v>
      </c>
      <c r="F3322" s="4">
        <f t="shared" si="510"/>
        <v>0.46372688477951635</v>
      </c>
      <c r="G3322" s="4">
        <f t="shared" si="511"/>
        <v>0.6635123851934317</v>
      </c>
      <c r="H3322" s="4">
        <f t="shared" si="512"/>
        <v>0.6635123851934317</v>
      </c>
      <c r="I3322" s="4">
        <f t="shared" si="513"/>
        <v>0.56500000000000006</v>
      </c>
      <c r="J3322">
        <f t="shared" si="515"/>
        <v>1</v>
      </c>
      <c r="K3322" t="str">
        <f>train!T3322</f>
        <v>no</v>
      </c>
      <c r="L3322">
        <f t="shared" si="516"/>
        <v>1.128143884114172</v>
      </c>
      <c r="M3322">
        <f t="shared" si="517"/>
        <v>1.1894389409622794</v>
      </c>
      <c r="N3322">
        <f t="shared" si="518"/>
        <v>1.1894389409622794</v>
      </c>
      <c r="O3322">
        <f t="shared" si="519"/>
        <v>1.1894389409622794</v>
      </c>
    </row>
    <row r="3323" spans="1:15">
      <c r="A3323">
        <f t="shared" si="514"/>
        <v>3322</v>
      </c>
      <c r="B3323">
        <f>train!G3323</f>
        <v>103.6</v>
      </c>
      <c r="C3323">
        <f>train!J3323</f>
        <v>238.5</v>
      </c>
      <c r="D3323">
        <f>train!M3323</f>
        <v>186.9</v>
      </c>
      <c r="E3323">
        <f>train!P3323</f>
        <v>11</v>
      </c>
      <c r="F3323" s="4">
        <f t="shared" si="510"/>
        <v>0.29473684210526313</v>
      </c>
      <c r="G3323" s="4">
        <f t="shared" si="511"/>
        <v>0.6637907041469524</v>
      </c>
      <c r="H3323" s="4">
        <f t="shared" si="512"/>
        <v>0.6637907041469524</v>
      </c>
      <c r="I3323" s="4">
        <f t="shared" si="513"/>
        <v>0.55000000000000004</v>
      </c>
      <c r="J3323">
        <f t="shared" si="515"/>
        <v>2</v>
      </c>
      <c r="K3323" t="str">
        <f>train!T3323</f>
        <v>no</v>
      </c>
      <c r="L3323">
        <f t="shared" si="516"/>
        <v>1.128143884114172</v>
      </c>
      <c r="M3323">
        <f t="shared" si="517"/>
        <v>1.1272116056526371</v>
      </c>
      <c r="N3323">
        <f t="shared" si="518"/>
        <v>1.1272116056526371</v>
      </c>
      <c r="O3323">
        <f t="shared" si="519"/>
        <v>1.1272116056526371</v>
      </c>
    </row>
    <row r="3324" spans="1:15">
      <c r="A3324">
        <f t="shared" si="514"/>
        <v>3323</v>
      </c>
      <c r="B3324">
        <f>train!G3324</f>
        <v>162.1</v>
      </c>
      <c r="C3324">
        <f>train!J3324</f>
        <v>217.6</v>
      </c>
      <c r="D3324">
        <f>train!M3324</f>
        <v>264.10000000000002</v>
      </c>
      <c r="E3324">
        <f>train!P3324</f>
        <v>7.7</v>
      </c>
      <c r="F3324" s="4">
        <f t="shared" si="510"/>
        <v>0.46116642958748222</v>
      </c>
      <c r="G3324" s="4">
        <f t="shared" si="511"/>
        <v>0.60562204286111876</v>
      </c>
      <c r="H3324" s="4">
        <f t="shared" si="512"/>
        <v>0.60562204286111876</v>
      </c>
      <c r="I3324" s="4">
        <f t="shared" si="513"/>
        <v>0.38500000000000001</v>
      </c>
      <c r="J3324">
        <f t="shared" si="515"/>
        <v>2</v>
      </c>
      <c r="K3324" t="str">
        <f>train!T3324</f>
        <v>no</v>
      </c>
      <c r="L3324">
        <f t="shared" si="516"/>
        <v>1.128143884114172</v>
      </c>
      <c r="M3324">
        <f t="shared" si="517"/>
        <v>1.0461623169360554</v>
      </c>
      <c r="N3324">
        <f t="shared" si="518"/>
        <v>1.0461623169360554</v>
      </c>
      <c r="O3324">
        <f t="shared" si="519"/>
        <v>1.0461623169360554</v>
      </c>
    </row>
    <row r="3325" spans="1:15">
      <c r="A3325">
        <f t="shared" si="514"/>
        <v>3324</v>
      </c>
      <c r="B3325">
        <f>train!G3325</f>
        <v>149.19999999999999</v>
      </c>
      <c r="C3325">
        <f>train!J3325</f>
        <v>210.6</v>
      </c>
      <c r="D3325">
        <f>train!M3325</f>
        <v>290.5</v>
      </c>
      <c r="E3325">
        <f>train!P3325</f>
        <v>9.4</v>
      </c>
      <c r="F3325" s="4">
        <f t="shared" si="510"/>
        <v>0.42446657183499287</v>
      </c>
      <c r="G3325" s="4">
        <f t="shared" si="511"/>
        <v>0.58613971611466742</v>
      </c>
      <c r="H3325" s="4">
        <f t="shared" si="512"/>
        <v>0.58613971611466742</v>
      </c>
      <c r="I3325" s="4">
        <f t="shared" si="513"/>
        <v>0.47000000000000003</v>
      </c>
      <c r="J3325">
        <f t="shared" si="515"/>
        <v>2</v>
      </c>
      <c r="K3325" t="str">
        <f>train!T3325</f>
        <v>no</v>
      </c>
      <c r="L3325">
        <f t="shared" si="516"/>
        <v>1.128143884114172</v>
      </c>
      <c r="M3325">
        <f t="shared" si="517"/>
        <v>1.0431641310068693</v>
      </c>
      <c r="N3325">
        <f t="shared" si="518"/>
        <v>1.0431641310068693</v>
      </c>
      <c r="O3325">
        <f t="shared" si="519"/>
        <v>1.0431641310068693</v>
      </c>
    </row>
    <row r="3326" spans="1:15">
      <c r="A3326">
        <f t="shared" si="514"/>
        <v>3325</v>
      </c>
      <c r="B3326">
        <f>train!G3326</f>
        <v>187.3</v>
      </c>
      <c r="C3326">
        <f>train!J3326</f>
        <v>177.1</v>
      </c>
      <c r="D3326">
        <f>train!M3326</f>
        <v>269.2</v>
      </c>
      <c r="E3326">
        <f>train!P3326</f>
        <v>9.5</v>
      </c>
      <c r="F3326" s="4">
        <f t="shared" si="510"/>
        <v>0.53285917496443813</v>
      </c>
      <c r="G3326" s="4">
        <f t="shared" si="511"/>
        <v>0.49290286668522121</v>
      </c>
      <c r="H3326" s="4">
        <f t="shared" si="512"/>
        <v>0.49290286668522121</v>
      </c>
      <c r="I3326" s="4">
        <f t="shared" si="513"/>
        <v>0.47499999999999998</v>
      </c>
      <c r="J3326">
        <f t="shared" si="515"/>
        <v>2</v>
      </c>
      <c r="K3326" t="str">
        <f>train!T3326</f>
        <v>no</v>
      </c>
      <c r="L3326">
        <f t="shared" si="516"/>
        <v>1.128143884114172</v>
      </c>
      <c r="M3326">
        <f t="shared" si="517"/>
        <v>0.9977326156424875</v>
      </c>
      <c r="N3326">
        <f t="shared" si="518"/>
        <v>0.9977326156424875</v>
      </c>
      <c r="O3326">
        <f t="shared" si="519"/>
        <v>0.9977326156424875</v>
      </c>
    </row>
    <row r="3327" spans="1:15">
      <c r="A3327">
        <f t="shared" si="514"/>
        <v>3326</v>
      </c>
      <c r="B3327">
        <f>train!G3327</f>
        <v>222.4</v>
      </c>
      <c r="C3327">
        <f>train!J3327</f>
        <v>286.3</v>
      </c>
      <c r="D3327">
        <f>train!M3327</f>
        <v>300.8</v>
      </c>
      <c r="E3327">
        <f>train!P3327</f>
        <v>9.9</v>
      </c>
      <c r="F3327" s="4">
        <f t="shared" si="510"/>
        <v>0.63271692745376962</v>
      </c>
      <c r="G3327" s="4">
        <f t="shared" si="511"/>
        <v>0.79682716392986364</v>
      </c>
      <c r="H3327" s="4">
        <f t="shared" si="512"/>
        <v>0.79682716392986364</v>
      </c>
      <c r="I3327" s="4">
        <f t="shared" si="513"/>
        <v>0.495</v>
      </c>
      <c r="J3327">
        <f t="shared" si="515"/>
        <v>1</v>
      </c>
      <c r="K3327" t="str">
        <f>train!T3327</f>
        <v>yes</v>
      </c>
      <c r="L3327">
        <f t="shared" si="516"/>
        <v>1.128143884114172</v>
      </c>
      <c r="M3327">
        <f t="shared" si="517"/>
        <v>1.3839157375503606</v>
      </c>
      <c r="N3327">
        <f t="shared" si="518"/>
        <v>1.3839157375503606</v>
      </c>
      <c r="O3327">
        <f t="shared" si="519"/>
        <v>1.3839157375503606</v>
      </c>
    </row>
    <row r="3328" spans="1:15">
      <c r="A3328">
        <f t="shared" si="514"/>
        <v>3327</v>
      </c>
      <c r="B3328">
        <f>train!G3328</f>
        <v>82.7</v>
      </c>
      <c r="C3328">
        <f>train!J3328</f>
        <v>157.5</v>
      </c>
      <c r="D3328">
        <f>train!M3328</f>
        <v>205.9</v>
      </c>
      <c r="E3328">
        <f>train!P3328</f>
        <v>10.6</v>
      </c>
      <c r="F3328" s="4">
        <f t="shared" si="510"/>
        <v>0.2352773826458037</v>
      </c>
      <c r="G3328" s="4">
        <f t="shared" si="511"/>
        <v>0.43835235179515725</v>
      </c>
      <c r="H3328" s="4">
        <f t="shared" si="512"/>
        <v>0.43835235179515725</v>
      </c>
      <c r="I3328" s="4">
        <f t="shared" si="513"/>
        <v>0.53</v>
      </c>
      <c r="J3328">
        <f t="shared" si="515"/>
        <v>2</v>
      </c>
      <c r="K3328" t="str">
        <f>train!T3328</f>
        <v>yes</v>
      </c>
      <c r="L3328">
        <f t="shared" si="516"/>
        <v>1.128143884114172</v>
      </c>
      <c r="M3328">
        <f t="shared" si="517"/>
        <v>0.84885865456703136</v>
      </c>
      <c r="N3328">
        <f t="shared" si="518"/>
        <v>0.84885865456703136</v>
      </c>
      <c r="O3328">
        <f t="shared" si="519"/>
        <v>0.84885865456703136</v>
      </c>
    </row>
    <row r="3329" spans="1:15">
      <c r="A3329">
        <f t="shared" si="514"/>
        <v>3328</v>
      </c>
      <c r="B3329">
        <f>train!G3329</f>
        <v>215.2</v>
      </c>
      <c r="C3329">
        <f>train!J3329</f>
        <v>133.1</v>
      </c>
      <c r="D3329">
        <f>train!M3329</f>
        <v>205.1</v>
      </c>
      <c r="E3329">
        <f>train!P3329</f>
        <v>10.9</v>
      </c>
      <c r="F3329" s="4">
        <f t="shared" si="510"/>
        <v>0.61223328591749637</v>
      </c>
      <c r="G3329" s="4">
        <f t="shared" si="511"/>
        <v>0.37044252713609793</v>
      </c>
      <c r="H3329" s="4">
        <f t="shared" si="512"/>
        <v>0.37044252713609793</v>
      </c>
      <c r="I3329" s="4">
        <f t="shared" si="513"/>
        <v>0.54500000000000004</v>
      </c>
      <c r="J3329">
        <f t="shared" si="515"/>
        <v>2</v>
      </c>
      <c r="K3329" t="str">
        <f>train!T3329</f>
        <v>no</v>
      </c>
      <c r="L3329">
        <f t="shared" si="516"/>
        <v>1.128143884114172</v>
      </c>
      <c r="M3329">
        <f t="shared" si="517"/>
        <v>0.9727846258074252</v>
      </c>
      <c r="N3329">
        <f t="shared" si="518"/>
        <v>0.9727846258074252</v>
      </c>
      <c r="O3329">
        <f t="shared" si="519"/>
        <v>0.9727846258074252</v>
      </c>
    </row>
    <row r="3330" spans="1:15">
      <c r="A3330">
        <f t="shared" si="514"/>
        <v>3329</v>
      </c>
      <c r="B3330">
        <f>train!G3330</f>
        <v>168</v>
      </c>
      <c r="C3330">
        <f>train!J3330</f>
        <v>190.8</v>
      </c>
      <c r="D3330">
        <f>train!M3330</f>
        <v>196.9</v>
      </c>
      <c r="E3330">
        <f>train!P3330</f>
        <v>7.1</v>
      </c>
      <c r="F3330" s="4">
        <f t="shared" ref="F3330:F3393" si="520">(B3330-$W$3)/($W$2-$W$3)</f>
        <v>0.47795163584637268</v>
      </c>
      <c r="G3330" s="4">
        <f t="shared" ref="G3330:G3393" si="521">(C3330-$W$5)/($W$4-$W$5)</f>
        <v>0.53103256331756199</v>
      </c>
      <c r="H3330" s="4">
        <f t="shared" ref="H3330:H3393" si="522">(C3330-$W$5)/($W$4-$W$5)</f>
        <v>0.53103256331756199</v>
      </c>
      <c r="I3330" s="4">
        <f t="shared" ref="I3330:I3393" si="523">(E3330-$W$9)/($W$8-$W$9)</f>
        <v>0.35499999999999998</v>
      </c>
      <c r="J3330">
        <f t="shared" si="515"/>
        <v>2</v>
      </c>
      <c r="K3330" t="str">
        <f>train!T3330</f>
        <v>no</v>
      </c>
      <c r="L3330">
        <f t="shared" si="516"/>
        <v>1.128143884114172</v>
      </c>
      <c r="M3330">
        <f t="shared" si="517"/>
        <v>0.95836002254657127</v>
      </c>
      <c r="N3330">
        <f t="shared" si="518"/>
        <v>0.95836002254657127</v>
      </c>
      <c r="O3330">
        <f t="shared" si="519"/>
        <v>0.95836002254657127</v>
      </c>
    </row>
    <row r="3331" spans="1:15">
      <c r="A3331">
        <f t="shared" ref="A3331:A3394" si="524">ROW()-1</f>
        <v>3330</v>
      </c>
      <c r="B3331">
        <f>train!G3331</f>
        <v>62.4</v>
      </c>
      <c r="C3331">
        <f>train!J3331</f>
        <v>237.6</v>
      </c>
      <c r="D3331">
        <f>train!M3331</f>
        <v>193.4</v>
      </c>
      <c r="E3331">
        <f>train!P3331</f>
        <v>7.8</v>
      </c>
      <c r="F3331" s="4">
        <f t="shared" si="520"/>
        <v>0.17752489331436699</v>
      </c>
      <c r="G3331" s="4">
        <f t="shared" si="521"/>
        <v>0.66128583356526571</v>
      </c>
      <c r="H3331" s="4">
        <f t="shared" si="522"/>
        <v>0.66128583356526571</v>
      </c>
      <c r="I3331" s="4">
        <f t="shared" si="523"/>
        <v>0.39</v>
      </c>
      <c r="J3331">
        <f t="shared" ref="J3331:J3394" si="525">MATCH(MIN(L3331:O3331),L3331:O3331,0)</f>
        <v>2</v>
      </c>
      <c r="K3331" t="str">
        <f>train!T3331</f>
        <v>no</v>
      </c>
      <c r="L3331">
        <f t="shared" ref="L3331:L3394" si="526">SQRT(($F$2-$Z$3)^2+($G$2-$AA$3)^2+($H$2-$AB$3)^2+($I$2-$AC$3)^2)</f>
        <v>1.128143884114172</v>
      </c>
      <c r="M3331">
        <f t="shared" ref="M3331:M3394" si="527">SQRT((F3331-$Z$4)^2+(G3331-$AA$4)^2+(H3331-$AB$4)^2+(I3331-$AC$4)^2)</f>
        <v>1.0286948017242501</v>
      </c>
      <c r="N3331">
        <f t="shared" ref="N3331:N3394" si="528">SQRT((F3331-$Z$5)^2+(G3331-$AA$5)^2+(H3331-$AB$5)^2+(I3331-$AC$5)^2)</f>
        <v>1.0286948017242501</v>
      </c>
      <c r="O3331">
        <f t="shared" ref="O3331:O3394" si="529">SQRT((F3331-$Z$6)^2+(G3331-$AA$6)^2+(H3331-$AB$6)^2+(I3331-$AC$6)^2)</f>
        <v>1.0286948017242501</v>
      </c>
    </row>
    <row r="3332" spans="1:15">
      <c r="A3332">
        <f t="shared" si="524"/>
        <v>3331</v>
      </c>
      <c r="B3332">
        <f>train!G3332</f>
        <v>226</v>
      </c>
      <c r="C3332">
        <f>train!J3332</f>
        <v>149.80000000000001</v>
      </c>
      <c r="D3332">
        <f>train!M3332</f>
        <v>184.9</v>
      </c>
      <c r="E3332">
        <f>train!P3332</f>
        <v>11.5</v>
      </c>
      <c r="F3332" s="4">
        <f t="shared" si="520"/>
        <v>0.64295874822190613</v>
      </c>
      <c r="G3332" s="4">
        <f t="shared" si="521"/>
        <v>0.41692179237406068</v>
      </c>
      <c r="H3332" s="4">
        <f t="shared" si="522"/>
        <v>0.41692179237406068</v>
      </c>
      <c r="I3332" s="4">
        <f t="shared" si="523"/>
        <v>0.57499999999999996</v>
      </c>
      <c r="J3332">
        <f t="shared" si="525"/>
        <v>2</v>
      </c>
      <c r="K3332" t="str">
        <f>train!T3332</f>
        <v>no</v>
      </c>
      <c r="L3332">
        <f t="shared" si="526"/>
        <v>1.128143884114172</v>
      </c>
      <c r="M3332">
        <f t="shared" si="527"/>
        <v>1.0448294185310247</v>
      </c>
      <c r="N3332">
        <f t="shared" si="528"/>
        <v>1.0448294185310247</v>
      </c>
      <c r="O3332">
        <f t="shared" si="529"/>
        <v>1.0448294185310247</v>
      </c>
    </row>
    <row r="3333" spans="1:15">
      <c r="A3333">
        <f t="shared" si="524"/>
        <v>3332</v>
      </c>
      <c r="B3333">
        <f>train!G3333</f>
        <v>205.7</v>
      </c>
      <c r="C3333">
        <f>train!J3333</f>
        <v>221.4</v>
      </c>
      <c r="D3333">
        <f>train!M3333</f>
        <v>206.2</v>
      </c>
      <c r="E3333">
        <f>train!P3333</f>
        <v>14.2</v>
      </c>
      <c r="F3333" s="4">
        <f t="shared" si="520"/>
        <v>0.5852062588904694</v>
      </c>
      <c r="G3333" s="4">
        <f t="shared" si="521"/>
        <v>0.61619816309490671</v>
      </c>
      <c r="H3333" s="4">
        <f t="shared" si="522"/>
        <v>0.61619816309490671</v>
      </c>
      <c r="I3333" s="4">
        <f t="shared" si="523"/>
        <v>0.71</v>
      </c>
      <c r="J3333">
        <f t="shared" si="525"/>
        <v>1</v>
      </c>
      <c r="K3333" t="str">
        <f>train!T3333</f>
        <v>no</v>
      </c>
      <c r="L3333">
        <f t="shared" si="526"/>
        <v>1.128143884114172</v>
      </c>
      <c r="M3333">
        <f t="shared" si="527"/>
        <v>1.2672674215995823</v>
      </c>
      <c r="N3333">
        <f t="shared" si="528"/>
        <v>1.2672674215995823</v>
      </c>
      <c r="O3333">
        <f t="shared" si="529"/>
        <v>1.2672674215995823</v>
      </c>
    </row>
    <row r="3334" spans="1:15">
      <c r="A3334">
        <f t="shared" si="524"/>
        <v>3333</v>
      </c>
      <c r="B3334">
        <f>train!G3334</f>
        <v>184.8</v>
      </c>
      <c r="C3334">
        <f>train!J3334</f>
        <v>195</v>
      </c>
      <c r="D3334">
        <f>train!M3334</f>
        <v>130.1</v>
      </c>
      <c r="E3334">
        <f>train!P3334</f>
        <v>11.6</v>
      </c>
      <c r="F3334" s="4">
        <f t="shared" si="520"/>
        <v>0.52574679943100999</v>
      </c>
      <c r="G3334" s="4">
        <f t="shared" si="521"/>
        <v>0.54272195936543277</v>
      </c>
      <c r="H3334" s="4">
        <f t="shared" si="522"/>
        <v>0.54272195936543277</v>
      </c>
      <c r="I3334" s="4">
        <f t="shared" si="523"/>
        <v>0.57999999999999996</v>
      </c>
      <c r="J3334">
        <f t="shared" si="525"/>
        <v>2</v>
      </c>
      <c r="K3334" t="str">
        <f>train!T3334</f>
        <v>no</v>
      </c>
      <c r="L3334">
        <f t="shared" si="526"/>
        <v>1.128143884114172</v>
      </c>
      <c r="M3334">
        <f t="shared" si="527"/>
        <v>1.0963137997247228</v>
      </c>
      <c r="N3334">
        <f t="shared" si="528"/>
        <v>1.0963137997247228</v>
      </c>
      <c r="O3334">
        <f t="shared" si="529"/>
        <v>1.0963137997247228</v>
      </c>
    </row>
    <row r="3335" spans="1:15">
      <c r="A3335">
        <f t="shared" si="524"/>
        <v>3334</v>
      </c>
      <c r="B3335">
        <f>train!G3335</f>
        <v>193.1</v>
      </c>
      <c r="C3335">
        <f>train!J3335</f>
        <v>206.4</v>
      </c>
      <c r="D3335">
        <f>train!M3335</f>
        <v>215.9</v>
      </c>
      <c r="E3335">
        <f>train!P3335</f>
        <v>11.1</v>
      </c>
      <c r="F3335" s="4">
        <f t="shared" si="520"/>
        <v>0.5493598862019915</v>
      </c>
      <c r="G3335" s="4">
        <f t="shared" si="521"/>
        <v>0.57445032006679653</v>
      </c>
      <c r="H3335" s="4">
        <f t="shared" si="522"/>
        <v>0.57445032006679653</v>
      </c>
      <c r="I3335" s="4">
        <f t="shared" si="523"/>
        <v>0.55499999999999994</v>
      </c>
      <c r="J3335">
        <f t="shared" si="525"/>
        <v>2</v>
      </c>
      <c r="K3335" t="str">
        <f>train!T3335</f>
        <v>no</v>
      </c>
      <c r="L3335">
        <f t="shared" si="526"/>
        <v>1.128143884114172</v>
      </c>
      <c r="M3335">
        <f t="shared" si="527"/>
        <v>1.1268574111295337</v>
      </c>
      <c r="N3335">
        <f t="shared" si="528"/>
        <v>1.1268574111295337</v>
      </c>
      <c r="O3335">
        <f t="shared" si="529"/>
        <v>1.1268574111295337</v>
      </c>
    </row>
    <row r="3336" spans="1:15">
      <c r="A3336">
        <f t="shared" si="524"/>
        <v>3335</v>
      </c>
      <c r="B3336">
        <f>train!G3336</f>
        <v>225.5</v>
      </c>
      <c r="C3336">
        <f>train!J3336</f>
        <v>229.3</v>
      </c>
      <c r="D3336">
        <f>train!M3336</f>
        <v>134</v>
      </c>
      <c r="E3336">
        <f>train!P3336</f>
        <v>11.6</v>
      </c>
      <c r="F3336" s="4">
        <f t="shared" si="520"/>
        <v>0.64153627311522043</v>
      </c>
      <c r="G3336" s="4">
        <f t="shared" si="521"/>
        <v>0.63818536042304486</v>
      </c>
      <c r="H3336" s="4">
        <f t="shared" si="522"/>
        <v>0.63818536042304486</v>
      </c>
      <c r="I3336" s="4">
        <f t="shared" si="523"/>
        <v>0.57999999999999996</v>
      </c>
      <c r="J3336">
        <f t="shared" si="525"/>
        <v>1</v>
      </c>
      <c r="K3336" t="str">
        <f>train!T3336</f>
        <v>no</v>
      </c>
      <c r="L3336">
        <f t="shared" si="526"/>
        <v>1.128143884114172</v>
      </c>
      <c r="M3336">
        <f t="shared" si="527"/>
        <v>1.2500119592384507</v>
      </c>
      <c r="N3336">
        <f t="shared" si="528"/>
        <v>1.2500119592384507</v>
      </c>
      <c r="O3336">
        <f t="shared" si="529"/>
        <v>1.2500119592384507</v>
      </c>
    </row>
    <row r="3337" spans="1:15">
      <c r="A3337">
        <f t="shared" si="524"/>
        <v>3336</v>
      </c>
      <c r="B3337">
        <f>train!G3337</f>
        <v>163.5</v>
      </c>
      <c r="C3337">
        <f>train!J3337</f>
        <v>187.1</v>
      </c>
      <c r="D3337">
        <f>train!M3337</f>
        <v>179.1</v>
      </c>
      <c r="E3337">
        <f>train!P3337</f>
        <v>10.3</v>
      </c>
      <c r="F3337" s="4">
        <f t="shared" si="520"/>
        <v>0.46514935988620199</v>
      </c>
      <c r="G3337" s="4">
        <f t="shared" si="521"/>
        <v>0.52073476203729474</v>
      </c>
      <c r="H3337" s="4">
        <f t="shared" si="522"/>
        <v>0.52073476203729474</v>
      </c>
      <c r="I3337" s="4">
        <f t="shared" si="523"/>
        <v>0.51500000000000001</v>
      </c>
      <c r="J3337">
        <f t="shared" si="525"/>
        <v>2</v>
      </c>
      <c r="K3337" t="str">
        <f>train!T3337</f>
        <v>no</v>
      </c>
      <c r="L3337">
        <f t="shared" si="526"/>
        <v>1.128143884114172</v>
      </c>
      <c r="M3337">
        <f t="shared" si="527"/>
        <v>1.0118884878239398</v>
      </c>
      <c r="N3337">
        <f t="shared" si="528"/>
        <v>1.0118884878239398</v>
      </c>
      <c r="O3337">
        <f t="shared" si="529"/>
        <v>1.0118884878239398</v>
      </c>
    </row>
    <row r="3338" spans="1:15">
      <c r="A3338">
        <f t="shared" si="524"/>
        <v>3337</v>
      </c>
      <c r="B3338">
        <f>train!G3338</f>
        <v>244.7</v>
      </c>
      <c r="C3338">
        <f>train!J3338</f>
        <v>203.1</v>
      </c>
      <c r="D3338">
        <f>train!M3338</f>
        <v>222</v>
      </c>
      <c r="E3338">
        <f>train!P3338</f>
        <v>7.4</v>
      </c>
      <c r="F3338" s="4">
        <f t="shared" si="520"/>
        <v>0.69615931721194879</v>
      </c>
      <c r="G3338" s="4">
        <f t="shared" si="521"/>
        <v>0.56526579460061221</v>
      </c>
      <c r="H3338" s="4">
        <f t="shared" si="522"/>
        <v>0.56526579460061221</v>
      </c>
      <c r="I3338" s="4">
        <f t="shared" si="523"/>
        <v>0.37</v>
      </c>
      <c r="J3338">
        <f t="shared" si="525"/>
        <v>2</v>
      </c>
      <c r="K3338" t="str">
        <f>train!T3338</f>
        <v>no</v>
      </c>
      <c r="L3338">
        <f t="shared" si="526"/>
        <v>1.128143884114172</v>
      </c>
      <c r="M3338">
        <f t="shared" si="527"/>
        <v>1.1227593829632108</v>
      </c>
      <c r="N3338">
        <f t="shared" si="528"/>
        <v>1.1227593829632108</v>
      </c>
      <c r="O3338">
        <f t="shared" si="529"/>
        <v>1.1227593829632108</v>
      </c>
    </row>
    <row r="3339" spans="1:15">
      <c r="A3339">
        <f t="shared" si="524"/>
        <v>3338</v>
      </c>
      <c r="B3339">
        <f>train!G3339</f>
        <v>216.7</v>
      </c>
      <c r="C3339">
        <f>train!J3339</f>
        <v>152.69999999999999</v>
      </c>
      <c r="D3339">
        <f>train!M3339</f>
        <v>181.2</v>
      </c>
      <c r="E3339">
        <f>train!P3339</f>
        <v>11.6</v>
      </c>
      <c r="F3339" s="4">
        <f t="shared" si="520"/>
        <v>0.61650071123755334</v>
      </c>
      <c r="G3339" s="4">
        <f t="shared" si="521"/>
        <v>0.42499304202616195</v>
      </c>
      <c r="H3339" s="4">
        <f t="shared" si="522"/>
        <v>0.42499304202616195</v>
      </c>
      <c r="I3339" s="4">
        <f t="shared" si="523"/>
        <v>0.57999999999999996</v>
      </c>
      <c r="J3339">
        <f t="shared" si="525"/>
        <v>2</v>
      </c>
      <c r="K3339" t="str">
        <f>train!T3339</f>
        <v>no</v>
      </c>
      <c r="L3339">
        <f t="shared" si="526"/>
        <v>1.128143884114172</v>
      </c>
      <c r="M3339">
        <f t="shared" si="527"/>
        <v>1.0381287485171149</v>
      </c>
      <c r="N3339">
        <f t="shared" si="528"/>
        <v>1.0381287485171149</v>
      </c>
      <c r="O3339">
        <f t="shared" si="529"/>
        <v>1.0381287485171149</v>
      </c>
    </row>
    <row r="3340" spans="1:15">
      <c r="A3340">
        <f t="shared" si="524"/>
        <v>3339</v>
      </c>
      <c r="B3340">
        <f>train!G3340</f>
        <v>196.8</v>
      </c>
      <c r="C3340">
        <f>train!J3340</f>
        <v>173.5</v>
      </c>
      <c r="D3340">
        <f>train!M3340</f>
        <v>274.7</v>
      </c>
      <c r="E3340">
        <f>train!P3340</f>
        <v>14.6</v>
      </c>
      <c r="F3340" s="4">
        <f t="shared" si="520"/>
        <v>0.55988620199146522</v>
      </c>
      <c r="G3340" s="4">
        <f t="shared" si="521"/>
        <v>0.48288338435847478</v>
      </c>
      <c r="H3340" s="4">
        <f t="shared" si="522"/>
        <v>0.48288338435847478</v>
      </c>
      <c r="I3340" s="4">
        <f t="shared" si="523"/>
        <v>0.73</v>
      </c>
      <c r="J3340">
        <f t="shared" si="525"/>
        <v>1</v>
      </c>
      <c r="K3340" t="str">
        <f>train!T3340</f>
        <v>no</v>
      </c>
      <c r="L3340">
        <f t="shared" si="526"/>
        <v>1.128143884114172</v>
      </c>
      <c r="M3340">
        <f t="shared" si="527"/>
        <v>1.1457422419372592</v>
      </c>
      <c r="N3340">
        <f t="shared" si="528"/>
        <v>1.1457422419372592</v>
      </c>
      <c r="O3340">
        <f t="shared" si="529"/>
        <v>1.1457422419372592</v>
      </c>
    </row>
    <row r="3341" spans="1:15">
      <c r="A3341">
        <f t="shared" si="524"/>
        <v>3340</v>
      </c>
      <c r="B3341">
        <f>train!G3341</f>
        <v>197.3</v>
      </c>
      <c r="C3341">
        <f>train!J3341</f>
        <v>202.4</v>
      </c>
      <c r="D3341">
        <f>train!M3341</f>
        <v>290.5</v>
      </c>
      <c r="E3341">
        <f>train!P3341</f>
        <v>15.3</v>
      </c>
      <c r="F3341" s="4">
        <f t="shared" si="520"/>
        <v>0.5613086770981508</v>
      </c>
      <c r="G3341" s="4">
        <f t="shared" si="521"/>
        <v>0.56331756192596716</v>
      </c>
      <c r="H3341" s="4">
        <f t="shared" si="522"/>
        <v>0.56331756192596716</v>
      </c>
      <c r="I3341" s="4">
        <f t="shared" si="523"/>
        <v>0.76500000000000001</v>
      </c>
      <c r="J3341">
        <f t="shared" si="525"/>
        <v>1</v>
      </c>
      <c r="K3341" t="str">
        <f>train!T3341</f>
        <v>no</v>
      </c>
      <c r="L3341">
        <f t="shared" si="526"/>
        <v>1.128143884114172</v>
      </c>
      <c r="M3341">
        <f t="shared" si="527"/>
        <v>1.2389292885932222</v>
      </c>
      <c r="N3341">
        <f t="shared" si="528"/>
        <v>1.2389292885932222</v>
      </c>
      <c r="O3341">
        <f t="shared" si="529"/>
        <v>1.2389292885932222</v>
      </c>
    </row>
    <row r="3342" spans="1:15">
      <c r="A3342">
        <f t="shared" si="524"/>
        <v>3341</v>
      </c>
      <c r="B3342">
        <f>train!G3342</f>
        <v>208.7</v>
      </c>
      <c r="C3342">
        <f>train!J3342</f>
        <v>233.4</v>
      </c>
      <c r="D3342">
        <f>train!M3342</f>
        <v>108.8</v>
      </c>
      <c r="E3342">
        <f>train!P3342</f>
        <v>9.1</v>
      </c>
      <c r="F3342" s="4">
        <f t="shared" si="520"/>
        <v>0.59374110953058323</v>
      </c>
      <c r="G3342" s="4">
        <f t="shared" si="521"/>
        <v>0.64959643751739493</v>
      </c>
      <c r="H3342" s="4">
        <f t="shared" si="522"/>
        <v>0.64959643751739493</v>
      </c>
      <c r="I3342" s="4">
        <f t="shared" si="523"/>
        <v>0.45499999999999996</v>
      </c>
      <c r="J3342">
        <f t="shared" si="525"/>
        <v>1</v>
      </c>
      <c r="K3342" t="str">
        <f>train!T3342</f>
        <v>no</v>
      </c>
      <c r="L3342">
        <f t="shared" si="526"/>
        <v>1.128143884114172</v>
      </c>
      <c r="M3342">
        <f t="shared" si="527"/>
        <v>1.1846959814303371</v>
      </c>
      <c r="N3342">
        <f t="shared" si="528"/>
        <v>1.1846959814303371</v>
      </c>
      <c r="O3342">
        <f t="shared" si="529"/>
        <v>1.1846959814303371</v>
      </c>
    </row>
    <row r="3343" spans="1:15">
      <c r="A3343">
        <f t="shared" si="524"/>
        <v>3342</v>
      </c>
      <c r="B3343">
        <f>train!G3343</f>
        <v>168.4</v>
      </c>
      <c r="C3343">
        <f>train!J3343</f>
        <v>187.5</v>
      </c>
      <c r="D3343">
        <f>train!M3343</f>
        <v>204.5</v>
      </c>
      <c r="E3343">
        <f>train!P3343</f>
        <v>9.8000000000000007</v>
      </c>
      <c r="F3343" s="4">
        <f t="shared" si="520"/>
        <v>0.47908961593172122</v>
      </c>
      <c r="G3343" s="4">
        <f t="shared" si="521"/>
        <v>0.52184803785137768</v>
      </c>
      <c r="H3343" s="4">
        <f t="shared" si="522"/>
        <v>0.52184803785137768</v>
      </c>
      <c r="I3343" s="4">
        <f t="shared" si="523"/>
        <v>0.49000000000000005</v>
      </c>
      <c r="J3343">
        <f t="shared" si="525"/>
        <v>2</v>
      </c>
      <c r="K3343" t="str">
        <f>train!T3343</f>
        <v>no</v>
      </c>
      <c r="L3343">
        <f t="shared" si="526"/>
        <v>1.128143884114172</v>
      </c>
      <c r="M3343">
        <f t="shared" si="527"/>
        <v>1.00711350368877</v>
      </c>
      <c r="N3343">
        <f t="shared" si="528"/>
        <v>1.00711350368877</v>
      </c>
      <c r="O3343">
        <f t="shared" si="529"/>
        <v>1.00711350368877</v>
      </c>
    </row>
    <row r="3344" spans="1:15">
      <c r="A3344">
        <f t="shared" si="524"/>
        <v>3343</v>
      </c>
      <c r="B3344">
        <f>train!G3344</f>
        <v>129.4</v>
      </c>
      <c r="C3344">
        <f>train!J3344</f>
        <v>251.3</v>
      </c>
      <c r="D3344">
        <f>train!M3344</f>
        <v>157.1</v>
      </c>
      <c r="E3344">
        <f>train!P3344</f>
        <v>10.4</v>
      </c>
      <c r="F3344" s="4">
        <f t="shared" si="520"/>
        <v>0.36813655761024183</v>
      </c>
      <c r="G3344" s="4">
        <f t="shared" si="521"/>
        <v>0.69941553019760649</v>
      </c>
      <c r="H3344" s="4">
        <f t="shared" si="522"/>
        <v>0.69941553019760649</v>
      </c>
      <c r="I3344" s="4">
        <f t="shared" si="523"/>
        <v>0.52</v>
      </c>
      <c r="J3344">
        <f t="shared" si="525"/>
        <v>1</v>
      </c>
      <c r="K3344" t="str">
        <f>train!T3344</f>
        <v>no</v>
      </c>
      <c r="L3344">
        <f t="shared" si="526"/>
        <v>1.128143884114172</v>
      </c>
      <c r="M3344">
        <f t="shared" si="527"/>
        <v>1.1765579853166257</v>
      </c>
      <c r="N3344">
        <f t="shared" si="528"/>
        <v>1.1765579853166257</v>
      </c>
      <c r="O3344">
        <f t="shared" si="529"/>
        <v>1.1765579853166257</v>
      </c>
    </row>
    <row r="3345" spans="1:15">
      <c r="A3345">
        <f t="shared" si="524"/>
        <v>3344</v>
      </c>
      <c r="B3345">
        <f>train!G3345</f>
        <v>260.89999999999998</v>
      </c>
      <c r="C3345">
        <f>train!J3345</f>
        <v>152.80000000000001</v>
      </c>
      <c r="D3345">
        <f>train!M3345</f>
        <v>212.6</v>
      </c>
      <c r="E3345">
        <f>train!P3345</f>
        <v>11.1</v>
      </c>
      <c r="F3345" s="4">
        <f t="shared" si="520"/>
        <v>0.7422475106685632</v>
      </c>
      <c r="G3345" s="4">
        <f t="shared" si="521"/>
        <v>0.42527136097968271</v>
      </c>
      <c r="H3345" s="4">
        <f t="shared" si="522"/>
        <v>0.42527136097968271</v>
      </c>
      <c r="I3345" s="4">
        <f t="shared" si="523"/>
        <v>0.55499999999999994</v>
      </c>
      <c r="J3345">
        <f t="shared" si="525"/>
        <v>2</v>
      </c>
      <c r="K3345" t="str">
        <f>train!T3345</f>
        <v>no</v>
      </c>
      <c r="L3345">
        <f t="shared" si="526"/>
        <v>1.128143884114172</v>
      </c>
      <c r="M3345">
        <f t="shared" si="527"/>
        <v>1.1048383719045523</v>
      </c>
      <c r="N3345">
        <f t="shared" si="528"/>
        <v>1.1048383719045523</v>
      </c>
      <c r="O3345">
        <f t="shared" si="529"/>
        <v>1.1048383719045523</v>
      </c>
    </row>
    <row r="3346" spans="1:15">
      <c r="A3346">
        <f t="shared" si="524"/>
        <v>3345</v>
      </c>
      <c r="B3346">
        <f>train!G3346</f>
        <v>267.89999999999998</v>
      </c>
      <c r="C3346">
        <f>train!J3346</f>
        <v>145.4</v>
      </c>
      <c r="D3346">
        <f>train!M3346</f>
        <v>273.3</v>
      </c>
      <c r="E3346">
        <f>train!P3346</f>
        <v>14.9</v>
      </c>
      <c r="F3346" s="4">
        <f t="shared" si="520"/>
        <v>0.76216216216216215</v>
      </c>
      <c r="G3346" s="4">
        <f t="shared" si="521"/>
        <v>0.40467575841914832</v>
      </c>
      <c r="H3346" s="4">
        <f t="shared" si="522"/>
        <v>0.40467575841914832</v>
      </c>
      <c r="I3346" s="4">
        <f t="shared" si="523"/>
        <v>0.745</v>
      </c>
      <c r="J3346">
        <f t="shared" si="525"/>
        <v>1</v>
      </c>
      <c r="K3346" t="str">
        <f>train!T3346</f>
        <v>yes</v>
      </c>
      <c r="L3346">
        <f t="shared" si="526"/>
        <v>1.128143884114172</v>
      </c>
      <c r="M3346">
        <f t="shared" si="527"/>
        <v>1.2097276967714379</v>
      </c>
      <c r="N3346">
        <f t="shared" si="528"/>
        <v>1.2097276967714379</v>
      </c>
      <c r="O3346">
        <f t="shared" si="529"/>
        <v>1.2097276967714379</v>
      </c>
    </row>
    <row r="3347" spans="1:15">
      <c r="A3347">
        <f t="shared" si="524"/>
        <v>3346</v>
      </c>
      <c r="B3347">
        <f>train!G3347</f>
        <v>172.7</v>
      </c>
      <c r="C3347">
        <f>train!J3347</f>
        <v>344</v>
      </c>
      <c r="D3347">
        <f>train!M3347</f>
        <v>301.60000000000002</v>
      </c>
      <c r="E3347">
        <f>train!P3347</f>
        <v>5.5</v>
      </c>
      <c r="F3347" s="4">
        <f t="shared" si="520"/>
        <v>0.49132290184921762</v>
      </c>
      <c r="G3347" s="4">
        <f t="shared" si="521"/>
        <v>0.95741720011132758</v>
      </c>
      <c r="H3347" s="4">
        <f t="shared" si="522"/>
        <v>0.95741720011132758</v>
      </c>
      <c r="I3347" s="4">
        <f t="shared" si="523"/>
        <v>0.27500000000000002</v>
      </c>
      <c r="J3347">
        <f t="shared" si="525"/>
        <v>1</v>
      </c>
      <c r="K3347" t="str">
        <f>train!T3347</f>
        <v>no</v>
      </c>
      <c r="L3347">
        <f t="shared" si="526"/>
        <v>1.128143884114172</v>
      </c>
      <c r="M3347">
        <f t="shared" si="527"/>
        <v>1.4663964620864181</v>
      </c>
      <c r="N3347">
        <f t="shared" si="528"/>
        <v>1.4663964620864181</v>
      </c>
      <c r="O3347">
        <f t="shared" si="529"/>
        <v>1.4663964620864181</v>
      </c>
    </row>
    <row r="3348" spans="1:15">
      <c r="A3348">
        <f t="shared" si="524"/>
        <v>3347</v>
      </c>
      <c r="B3348">
        <f>train!G3348</f>
        <v>159.1</v>
      </c>
      <c r="C3348">
        <f>train!J3348</f>
        <v>239.8</v>
      </c>
      <c r="D3348">
        <f>train!M3348</f>
        <v>249</v>
      </c>
      <c r="E3348">
        <f>train!P3348</f>
        <v>8.5</v>
      </c>
      <c r="F3348" s="4">
        <f t="shared" si="520"/>
        <v>0.45263157894736838</v>
      </c>
      <c r="G3348" s="4">
        <f t="shared" si="521"/>
        <v>0.66740885054272192</v>
      </c>
      <c r="H3348" s="4">
        <f t="shared" si="522"/>
        <v>0.66740885054272192</v>
      </c>
      <c r="I3348" s="4">
        <f t="shared" si="523"/>
        <v>0.42499999999999999</v>
      </c>
      <c r="J3348">
        <f t="shared" si="525"/>
        <v>1</v>
      </c>
      <c r="K3348" t="str">
        <f>train!T3348</f>
        <v>no</v>
      </c>
      <c r="L3348">
        <f t="shared" si="526"/>
        <v>1.128143884114172</v>
      </c>
      <c r="M3348">
        <f t="shared" si="527"/>
        <v>1.1297652383685304</v>
      </c>
      <c r="N3348">
        <f t="shared" si="528"/>
        <v>1.1297652383685304</v>
      </c>
      <c r="O3348">
        <f t="shared" si="529"/>
        <v>1.1297652383685304</v>
      </c>
    </row>
    <row r="3349" spans="1:15">
      <c r="A3349">
        <f t="shared" si="524"/>
        <v>3348</v>
      </c>
      <c r="B3349">
        <f>train!G3349</f>
        <v>166.8</v>
      </c>
      <c r="C3349">
        <f>train!J3349</f>
        <v>212.4</v>
      </c>
      <c r="D3349">
        <f>train!M3349</f>
        <v>194.7</v>
      </c>
      <c r="E3349">
        <f>train!P3349</f>
        <v>12.4</v>
      </c>
      <c r="F3349" s="4">
        <f t="shared" si="520"/>
        <v>0.47453769559032721</v>
      </c>
      <c r="G3349" s="4">
        <f t="shared" si="521"/>
        <v>0.59114945727804058</v>
      </c>
      <c r="H3349" s="4">
        <f t="shared" si="522"/>
        <v>0.59114945727804058</v>
      </c>
      <c r="I3349" s="4">
        <f t="shared" si="523"/>
        <v>0.62</v>
      </c>
      <c r="J3349">
        <f t="shared" si="525"/>
        <v>1</v>
      </c>
      <c r="K3349" t="str">
        <f>train!T3349</f>
        <v>no</v>
      </c>
      <c r="L3349">
        <f t="shared" si="526"/>
        <v>1.128143884114172</v>
      </c>
      <c r="M3349">
        <f t="shared" si="527"/>
        <v>1.1438974544146963</v>
      </c>
      <c r="N3349">
        <f t="shared" si="528"/>
        <v>1.1438974544146963</v>
      </c>
      <c r="O3349">
        <f t="shared" si="529"/>
        <v>1.1438974544146963</v>
      </c>
    </row>
    <row r="3350" spans="1:15">
      <c r="A3350">
        <f t="shared" si="524"/>
        <v>3349</v>
      </c>
      <c r="B3350">
        <f>train!G3350</f>
        <v>145.69999999999999</v>
      </c>
      <c r="C3350">
        <f>train!J3350</f>
        <v>202.9</v>
      </c>
      <c r="D3350">
        <f>train!M3350</f>
        <v>212.4</v>
      </c>
      <c r="E3350">
        <f>train!P3350</f>
        <v>9.5</v>
      </c>
      <c r="F3350" s="4">
        <f t="shared" si="520"/>
        <v>0.41450924608819345</v>
      </c>
      <c r="G3350" s="4">
        <f t="shared" si="521"/>
        <v>0.5647091566935708</v>
      </c>
      <c r="H3350" s="4">
        <f t="shared" si="522"/>
        <v>0.5647091566935708</v>
      </c>
      <c r="I3350" s="4">
        <f t="shared" si="523"/>
        <v>0.47499999999999998</v>
      </c>
      <c r="J3350">
        <f t="shared" si="525"/>
        <v>2</v>
      </c>
      <c r="K3350" t="str">
        <f>train!T3350</f>
        <v>no</v>
      </c>
      <c r="L3350">
        <f t="shared" si="526"/>
        <v>1.128143884114172</v>
      </c>
      <c r="M3350">
        <f t="shared" si="527"/>
        <v>1.0174653696316796</v>
      </c>
      <c r="N3350">
        <f t="shared" si="528"/>
        <v>1.0174653696316796</v>
      </c>
      <c r="O3350">
        <f t="shared" si="529"/>
        <v>1.0174653696316796</v>
      </c>
    </row>
    <row r="3351" spans="1:15">
      <c r="A3351">
        <f t="shared" si="524"/>
        <v>3350</v>
      </c>
      <c r="B3351">
        <f>train!G3351</f>
        <v>129.4</v>
      </c>
      <c r="C3351">
        <f>train!J3351</f>
        <v>199</v>
      </c>
      <c r="D3351">
        <f>train!M3351</f>
        <v>142.4</v>
      </c>
      <c r="E3351">
        <f>train!P3351</f>
        <v>12.3</v>
      </c>
      <c r="F3351" s="4">
        <f t="shared" si="520"/>
        <v>0.36813655761024183</v>
      </c>
      <c r="G3351" s="4">
        <f t="shared" si="521"/>
        <v>0.55385471750626214</v>
      </c>
      <c r="H3351" s="4">
        <f t="shared" si="522"/>
        <v>0.55385471750626214</v>
      </c>
      <c r="I3351" s="4">
        <f t="shared" si="523"/>
        <v>0.61499999999999999</v>
      </c>
      <c r="J3351">
        <f t="shared" si="525"/>
        <v>2</v>
      </c>
      <c r="K3351" t="str">
        <f>train!T3351</f>
        <v>no</v>
      </c>
      <c r="L3351">
        <f t="shared" si="526"/>
        <v>1.128143884114172</v>
      </c>
      <c r="M3351">
        <f t="shared" si="527"/>
        <v>1.0617248331168494</v>
      </c>
      <c r="N3351">
        <f t="shared" si="528"/>
        <v>1.0617248331168494</v>
      </c>
      <c r="O3351">
        <f t="shared" si="529"/>
        <v>1.0617248331168494</v>
      </c>
    </row>
    <row r="3352" spans="1:15">
      <c r="A3352">
        <f t="shared" si="524"/>
        <v>3351</v>
      </c>
      <c r="B3352">
        <f>train!G3352</f>
        <v>171.5</v>
      </c>
      <c r="C3352">
        <f>train!J3352</f>
        <v>261</v>
      </c>
      <c r="D3352">
        <f>train!M3352</f>
        <v>328.8</v>
      </c>
      <c r="E3352">
        <f>train!P3352</f>
        <v>10.199999999999999</v>
      </c>
      <c r="F3352" s="4">
        <f t="shared" si="520"/>
        <v>0.4879089615931721</v>
      </c>
      <c r="G3352" s="4">
        <f t="shared" si="521"/>
        <v>0.72641246868911769</v>
      </c>
      <c r="H3352" s="4">
        <f t="shared" si="522"/>
        <v>0.72641246868911769</v>
      </c>
      <c r="I3352" s="4">
        <f t="shared" si="523"/>
        <v>0.51</v>
      </c>
      <c r="J3352">
        <f t="shared" si="525"/>
        <v>1</v>
      </c>
      <c r="K3352" t="str">
        <f>train!T3352</f>
        <v>no</v>
      </c>
      <c r="L3352">
        <f t="shared" si="526"/>
        <v>1.128143884114172</v>
      </c>
      <c r="M3352">
        <f t="shared" si="527"/>
        <v>1.246396928805974</v>
      </c>
      <c r="N3352">
        <f t="shared" si="528"/>
        <v>1.246396928805974</v>
      </c>
      <c r="O3352">
        <f t="shared" si="529"/>
        <v>1.246396928805974</v>
      </c>
    </row>
    <row r="3353" spans="1:15">
      <c r="A3353">
        <f t="shared" si="524"/>
        <v>3352</v>
      </c>
      <c r="B3353">
        <f>train!G3353</f>
        <v>180.6</v>
      </c>
      <c r="C3353">
        <f>train!J3353</f>
        <v>216.6</v>
      </c>
      <c r="D3353">
        <f>train!M3353</f>
        <v>101</v>
      </c>
      <c r="E3353">
        <f>train!P3353</f>
        <v>10.6</v>
      </c>
      <c r="F3353" s="4">
        <f t="shared" si="520"/>
        <v>0.51379800853485058</v>
      </c>
      <c r="G3353" s="4">
        <f t="shared" si="521"/>
        <v>0.60283885332591147</v>
      </c>
      <c r="H3353" s="4">
        <f t="shared" si="522"/>
        <v>0.60283885332591147</v>
      </c>
      <c r="I3353" s="4">
        <f t="shared" si="523"/>
        <v>0.53</v>
      </c>
      <c r="J3353">
        <f t="shared" si="525"/>
        <v>2</v>
      </c>
      <c r="K3353" t="str">
        <f>train!T3353</f>
        <v>yes</v>
      </c>
      <c r="L3353">
        <f t="shared" si="526"/>
        <v>1.128143884114172</v>
      </c>
      <c r="M3353">
        <f t="shared" si="527"/>
        <v>1.1277046420641257</v>
      </c>
      <c r="N3353">
        <f t="shared" si="528"/>
        <v>1.1277046420641257</v>
      </c>
      <c r="O3353">
        <f t="shared" si="529"/>
        <v>1.1277046420641257</v>
      </c>
    </row>
    <row r="3354" spans="1:15">
      <c r="A3354">
        <f t="shared" si="524"/>
        <v>3353</v>
      </c>
      <c r="B3354">
        <f>train!G3354</f>
        <v>225.7</v>
      </c>
      <c r="C3354">
        <f>train!J3354</f>
        <v>223.9</v>
      </c>
      <c r="D3354">
        <f>train!M3354</f>
        <v>192.7</v>
      </c>
      <c r="E3354">
        <f>train!P3354</f>
        <v>11.2</v>
      </c>
      <c r="F3354" s="4">
        <f t="shared" si="520"/>
        <v>0.64210526315789473</v>
      </c>
      <c r="G3354" s="4">
        <f t="shared" si="521"/>
        <v>0.62315613693292515</v>
      </c>
      <c r="H3354" s="4">
        <f t="shared" si="522"/>
        <v>0.62315613693292515</v>
      </c>
      <c r="I3354" s="4">
        <f t="shared" si="523"/>
        <v>0.55999999999999994</v>
      </c>
      <c r="J3354">
        <f t="shared" si="525"/>
        <v>1</v>
      </c>
      <c r="K3354" t="str">
        <f>train!T3354</f>
        <v>no</v>
      </c>
      <c r="L3354">
        <f t="shared" si="526"/>
        <v>1.128143884114172</v>
      </c>
      <c r="M3354">
        <f t="shared" si="527"/>
        <v>1.2257839577060072</v>
      </c>
      <c r="N3354">
        <f t="shared" si="528"/>
        <v>1.2257839577060072</v>
      </c>
      <c r="O3354">
        <f t="shared" si="529"/>
        <v>1.2257839577060072</v>
      </c>
    </row>
    <row r="3355" spans="1:15">
      <c r="A3355">
        <f t="shared" si="524"/>
        <v>3354</v>
      </c>
      <c r="B3355">
        <f>train!G3355</f>
        <v>176.9</v>
      </c>
      <c r="C3355">
        <f>train!J3355</f>
        <v>274.3</v>
      </c>
      <c r="D3355">
        <f>train!M3355</f>
        <v>115.3</v>
      </c>
      <c r="E3355">
        <f>train!P3355</f>
        <v>11</v>
      </c>
      <c r="F3355" s="4">
        <f t="shared" si="520"/>
        <v>0.50327169274537698</v>
      </c>
      <c r="G3355" s="4">
        <f t="shared" si="521"/>
        <v>0.76342888950737542</v>
      </c>
      <c r="H3355" s="4">
        <f t="shared" si="522"/>
        <v>0.76342888950737542</v>
      </c>
      <c r="I3355" s="4">
        <f t="shared" si="523"/>
        <v>0.55000000000000004</v>
      </c>
      <c r="J3355">
        <f t="shared" si="525"/>
        <v>1</v>
      </c>
      <c r="K3355" t="str">
        <f>train!T3355</f>
        <v>no</v>
      </c>
      <c r="L3355">
        <f t="shared" si="526"/>
        <v>1.128143884114172</v>
      </c>
      <c r="M3355">
        <f t="shared" si="527"/>
        <v>1.3120326731403169</v>
      </c>
      <c r="N3355">
        <f t="shared" si="528"/>
        <v>1.3120326731403169</v>
      </c>
      <c r="O3355">
        <f t="shared" si="529"/>
        <v>1.3120326731403169</v>
      </c>
    </row>
    <row r="3356" spans="1:15">
      <c r="A3356">
        <f t="shared" si="524"/>
        <v>3355</v>
      </c>
      <c r="B3356">
        <f>train!G3356</f>
        <v>250.5</v>
      </c>
      <c r="C3356">
        <f>train!J3356</f>
        <v>146.1</v>
      </c>
      <c r="D3356">
        <f>train!M3356</f>
        <v>164.2</v>
      </c>
      <c r="E3356">
        <f>train!P3356</f>
        <v>8.4</v>
      </c>
      <c r="F3356" s="4">
        <f t="shared" si="520"/>
        <v>0.71266002844950216</v>
      </c>
      <c r="G3356" s="4">
        <f t="shared" si="521"/>
        <v>0.40662399109379344</v>
      </c>
      <c r="H3356" s="4">
        <f t="shared" si="522"/>
        <v>0.40662399109379344</v>
      </c>
      <c r="I3356" s="4">
        <f t="shared" si="523"/>
        <v>0.42000000000000004</v>
      </c>
      <c r="J3356">
        <f t="shared" si="525"/>
        <v>2</v>
      </c>
      <c r="K3356" t="str">
        <f>train!T3356</f>
        <v>no</v>
      </c>
      <c r="L3356">
        <f t="shared" si="526"/>
        <v>1.128143884114172</v>
      </c>
      <c r="M3356">
        <f t="shared" si="527"/>
        <v>1.0074574216391163</v>
      </c>
      <c r="N3356">
        <f t="shared" si="528"/>
        <v>1.0074574216391163</v>
      </c>
      <c r="O3356">
        <f t="shared" si="529"/>
        <v>1.0074574216391163</v>
      </c>
    </row>
    <row r="3357" spans="1:15">
      <c r="A3357">
        <f t="shared" si="524"/>
        <v>3356</v>
      </c>
      <c r="B3357">
        <f>train!G3357</f>
        <v>282.8</v>
      </c>
      <c r="C3357">
        <f>train!J3357</f>
        <v>246.3</v>
      </c>
      <c r="D3357">
        <f>train!M3357</f>
        <v>256.39999999999998</v>
      </c>
      <c r="E3357">
        <f>train!P3357</f>
        <v>10.3</v>
      </c>
      <c r="F3357" s="4">
        <f t="shared" si="520"/>
        <v>0.80455192034139411</v>
      </c>
      <c r="G3357" s="4">
        <f t="shared" si="521"/>
        <v>0.68549958252156973</v>
      </c>
      <c r="H3357" s="4">
        <f t="shared" si="522"/>
        <v>0.68549958252156973</v>
      </c>
      <c r="I3357" s="4">
        <f t="shared" si="523"/>
        <v>0.51500000000000001</v>
      </c>
      <c r="J3357">
        <f t="shared" si="525"/>
        <v>1</v>
      </c>
      <c r="K3357" t="str">
        <f>train!T3357</f>
        <v>yes</v>
      </c>
      <c r="L3357">
        <f t="shared" si="526"/>
        <v>1.128143884114172</v>
      </c>
      <c r="M3357">
        <f t="shared" si="527"/>
        <v>1.3610099734386658</v>
      </c>
      <c r="N3357">
        <f t="shared" si="528"/>
        <v>1.3610099734386658</v>
      </c>
      <c r="O3357">
        <f t="shared" si="529"/>
        <v>1.3610099734386658</v>
      </c>
    </row>
    <row r="3358" spans="1:15">
      <c r="A3358">
        <f t="shared" si="524"/>
        <v>3357</v>
      </c>
      <c r="B3358">
        <f>train!G3358</f>
        <v>142.6</v>
      </c>
      <c r="C3358">
        <f>train!J3358</f>
        <v>286.8</v>
      </c>
      <c r="D3358">
        <f>train!M3358</f>
        <v>222.2</v>
      </c>
      <c r="E3358">
        <f>train!P3358</f>
        <v>14.8</v>
      </c>
      <c r="F3358" s="4">
        <f t="shared" si="520"/>
        <v>0.40568990042674252</v>
      </c>
      <c r="G3358" s="4">
        <f t="shared" si="521"/>
        <v>0.79821875869746728</v>
      </c>
      <c r="H3358" s="4">
        <f t="shared" si="522"/>
        <v>0.79821875869746728</v>
      </c>
      <c r="I3358" s="4">
        <f t="shared" si="523"/>
        <v>0.74</v>
      </c>
      <c r="J3358">
        <f t="shared" si="525"/>
        <v>1</v>
      </c>
      <c r="K3358" t="str">
        <f>train!T3358</f>
        <v>no</v>
      </c>
      <c r="L3358">
        <f t="shared" si="526"/>
        <v>1.128143884114172</v>
      </c>
      <c r="M3358">
        <f t="shared" si="527"/>
        <v>1.4094291996341326</v>
      </c>
      <c r="N3358">
        <f t="shared" si="528"/>
        <v>1.4094291996341326</v>
      </c>
      <c r="O3358">
        <f t="shared" si="529"/>
        <v>1.4094291996341326</v>
      </c>
    </row>
    <row r="3359" spans="1:15">
      <c r="A3359">
        <f t="shared" si="524"/>
        <v>3358</v>
      </c>
      <c r="B3359">
        <f>train!G3359</f>
        <v>276.10000000000002</v>
      </c>
      <c r="C3359">
        <f>train!J3359</f>
        <v>123.5</v>
      </c>
      <c r="D3359">
        <f>train!M3359</f>
        <v>261.89999999999998</v>
      </c>
      <c r="E3359">
        <f>train!P3359</f>
        <v>11.9</v>
      </c>
      <c r="F3359" s="4">
        <f t="shared" si="520"/>
        <v>0.78549075391180656</v>
      </c>
      <c r="G3359" s="4">
        <f t="shared" si="521"/>
        <v>0.34372390759810745</v>
      </c>
      <c r="H3359" s="4">
        <f t="shared" si="522"/>
        <v>0.34372390759810745</v>
      </c>
      <c r="I3359" s="4">
        <f t="shared" si="523"/>
        <v>0.59499999999999997</v>
      </c>
      <c r="J3359">
        <f t="shared" si="525"/>
        <v>2</v>
      </c>
      <c r="K3359" t="str">
        <f>train!T3359</f>
        <v>no</v>
      </c>
      <c r="L3359">
        <f t="shared" si="526"/>
        <v>1.128143884114172</v>
      </c>
      <c r="M3359">
        <f t="shared" si="527"/>
        <v>1.0987779456241205</v>
      </c>
      <c r="N3359">
        <f t="shared" si="528"/>
        <v>1.0987779456241205</v>
      </c>
      <c r="O3359">
        <f t="shared" si="529"/>
        <v>1.0987779456241205</v>
      </c>
    </row>
    <row r="3360" spans="1:15">
      <c r="A3360">
        <f t="shared" si="524"/>
        <v>3359</v>
      </c>
      <c r="B3360">
        <f>train!G3360</f>
        <v>154.30000000000001</v>
      </c>
      <c r="C3360">
        <f>train!J3360</f>
        <v>262.3</v>
      </c>
      <c r="D3360">
        <f>train!M3360</f>
        <v>235.3</v>
      </c>
      <c r="E3360">
        <f>train!P3360</f>
        <v>13.9</v>
      </c>
      <c r="F3360" s="4">
        <f t="shared" si="520"/>
        <v>0.43897581792318635</v>
      </c>
      <c r="G3360" s="4">
        <f t="shared" si="521"/>
        <v>0.73003061508488731</v>
      </c>
      <c r="H3360" s="4">
        <f t="shared" si="522"/>
        <v>0.73003061508488731</v>
      </c>
      <c r="I3360" s="4">
        <f t="shared" si="523"/>
        <v>0.69500000000000006</v>
      </c>
      <c r="J3360">
        <f t="shared" si="525"/>
        <v>1</v>
      </c>
      <c r="K3360" t="str">
        <f>train!T3360</f>
        <v>no</v>
      </c>
      <c r="L3360">
        <f t="shared" si="526"/>
        <v>1.128143884114172</v>
      </c>
      <c r="M3360">
        <f t="shared" si="527"/>
        <v>1.319702302280241</v>
      </c>
      <c r="N3360">
        <f t="shared" si="528"/>
        <v>1.319702302280241</v>
      </c>
      <c r="O3360">
        <f t="shared" si="529"/>
        <v>1.319702302280241</v>
      </c>
    </row>
    <row r="3361" spans="1:15">
      <c r="A3361">
        <f t="shared" si="524"/>
        <v>3360</v>
      </c>
      <c r="B3361">
        <f>train!G3361</f>
        <v>181</v>
      </c>
      <c r="C3361">
        <f>train!J3361</f>
        <v>222.5</v>
      </c>
      <c r="D3361">
        <f>train!M3361</f>
        <v>217.8</v>
      </c>
      <c r="E3361">
        <f>train!P3361</f>
        <v>11.1</v>
      </c>
      <c r="F3361" s="4">
        <f t="shared" si="520"/>
        <v>0.51493598862019918</v>
      </c>
      <c r="G3361" s="4">
        <f t="shared" si="521"/>
        <v>0.61925967158363482</v>
      </c>
      <c r="H3361" s="4">
        <f t="shared" si="522"/>
        <v>0.61925967158363482</v>
      </c>
      <c r="I3361" s="4">
        <f t="shared" si="523"/>
        <v>0.55499999999999994</v>
      </c>
      <c r="J3361">
        <f t="shared" si="525"/>
        <v>1</v>
      </c>
      <c r="K3361" t="str">
        <f>train!T3361</f>
        <v>no</v>
      </c>
      <c r="L3361">
        <f t="shared" si="526"/>
        <v>1.128143884114172</v>
      </c>
      <c r="M3361">
        <f t="shared" si="527"/>
        <v>1.157648113234762</v>
      </c>
      <c r="N3361">
        <f t="shared" si="528"/>
        <v>1.157648113234762</v>
      </c>
      <c r="O3361">
        <f t="shared" si="529"/>
        <v>1.157648113234762</v>
      </c>
    </row>
    <row r="3362" spans="1:15">
      <c r="A3362">
        <f t="shared" si="524"/>
        <v>3361</v>
      </c>
      <c r="B3362">
        <f>train!G3362</f>
        <v>108.1</v>
      </c>
      <c r="C3362">
        <f>train!J3362</f>
        <v>146.9</v>
      </c>
      <c r="D3362">
        <f>train!M3362</f>
        <v>197.6</v>
      </c>
      <c r="E3362">
        <f>train!P3362</f>
        <v>9</v>
      </c>
      <c r="F3362" s="4">
        <f t="shared" si="520"/>
        <v>0.30753911806543383</v>
      </c>
      <c r="G3362" s="4">
        <f t="shared" si="521"/>
        <v>0.40885054272195936</v>
      </c>
      <c r="H3362" s="4">
        <f t="shared" si="522"/>
        <v>0.40885054272195936</v>
      </c>
      <c r="I3362" s="4">
        <f t="shared" si="523"/>
        <v>0.45</v>
      </c>
      <c r="J3362">
        <f t="shared" si="525"/>
        <v>2</v>
      </c>
      <c r="K3362" t="str">
        <f>train!T3362</f>
        <v>no</v>
      </c>
      <c r="L3362">
        <f t="shared" si="526"/>
        <v>1.128143884114172</v>
      </c>
      <c r="M3362">
        <f t="shared" si="527"/>
        <v>0.79460546292392575</v>
      </c>
      <c r="N3362">
        <f t="shared" si="528"/>
        <v>0.79460546292392575</v>
      </c>
      <c r="O3362">
        <f t="shared" si="529"/>
        <v>0.79460546292392575</v>
      </c>
    </row>
    <row r="3363" spans="1:15">
      <c r="A3363">
        <f t="shared" si="524"/>
        <v>3362</v>
      </c>
      <c r="B3363">
        <f>train!G3363</f>
        <v>252.1</v>
      </c>
      <c r="C3363">
        <f>train!J3363</f>
        <v>215.7</v>
      </c>
      <c r="D3363">
        <f>train!M3363</f>
        <v>135.69999999999999</v>
      </c>
      <c r="E3363">
        <f>train!P3363</f>
        <v>5.0999999999999996</v>
      </c>
      <c r="F3363" s="4">
        <f t="shared" si="520"/>
        <v>0.71721194879089611</v>
      </c>
      <c r="G3363" s="4">
        <f t="shared" si="521"/>
        <v>0.60033398274422478</v>
      </c>
      <c r="H3363" s="4">
        <f t="shared" si="522"/>
        <v>0.60033398274422478</v>
      </c>
      <c r="I3363" s="4">
        <f t="shared" si="523"/>
        <v>0.255</v>
      </c>
      <c r="J3363">
        <f t="shared" si="525"/>
        <v>1</v>
      </c>
      <c r="K3363" t="str">
        <f>train!T3363</f>
        <v>no</v>
      </c>
      <c r="L3363">
        <f t="shared" si="526"/>
        <v>1.128143884114172</v>
      </c>
      <c r="M3363">
        <f t="shared" si="527"/>
        <v>1.140271792672046</v>
      </c>
      <c r="N3363">
        <f t="shared" si="528"/>
        <v>1.140271792672046</v>
      </c>
      <c r="O3363">
        <f t="shared" si="529"/>
        <v>1.140271792672046</v>
      </c>
    </row>
    <row r="3364" spans="1:15">
      <c r="A3364">
        <f t="shared" si="524"/>
        <v>3363</v>
      </c>
      <c r="B3364">
        <f>train!G3364</f>
        <v>160.1</v>
      </c>
      <c r="C3364">
        <f>train!J3364</f>
        <v>208.7</v>
      </c>
      <c r="D3364">
        <f>train!M3364</f>
        <v>199.7</v>
      </c>
      <c r="E3364">
        <f>train!P3364</f>
        <v>7.6</v>
      </c>
      <c r="F3364" s="4">
        <f t="shared" si="520"/>
        <v>0.45547652916073966</v>
      </c>
      <c r="G3364" s="4">
        <f t="shared" si="521"/>
        <v>0.58085165599777344</v>
      </c>
      <c r="H3364" s="4">
        <f t="shared" si="522"/>
        <v>0.58085165599777344</v>
      </c>
      <c r="I3364" s="4">
        <f t="shared" si="523"/>
        <v>0.38</v>
      </c>
      <c r="J3364">
        <f t="shared" si="525"/>
        <v>2</v>
      </c>
      <c r="K3364" t="str">
        <f>train!T3364</f>
        <v>yes</v>
      </c>
      <c r="L3364">
        <f t="shared" si="526"/>
        <v>1.128143884114172</v>
      </c>
      <c r="M3364">
        <f t="shared" si="527"/>
        <v>1.0132305567673261</v>
      </c>
      <c r="N3364">
        <f t="shared" si="528"/>
        <v>1.0132305567673261</v>
      </c>
      <c r="O3364">
        <f t="shared" si="529"/>
        <v>1.0132305567673261</v>
      </c>
    </row>
    <row r="3365" spans="1:15">
      <c r="A3365">
        <f t="shared" si="524"/>
        <v>3364</v>
      </c>
      <c r="B3365">
        <f>train!G3365</f>
        <v>217.6</v>
      </c>
      <c r="C3365">
        <f>train!J3365</f>
        <v>169.4</v>
      </c>
      <c r="D3365">
        <f>train!M3365</f>
        <v>248.9</v>
      </c>
      <c r="E3365">
        <f>train!P3365</f>
        <v>12.7</v>
      </c>
      <c r="F3365" s="4">
        <f t="shared" si="520"/>
        <v>0.61906116642958742</v>
      </c>
      <c r="G3365" s="4">
        <f t="shared" si="521"/>
        <v>0.4714723072641247</v>
      </c>
      <c r="H3365" s="4">
        <f t="shared" si="522"/>
        <v>0.4714723072641247</v>
      </c>
      <c r="I3365" s="4">
        <f t="shared" si="523"/>
        <v>0.63500000000000001</v>
      </c>
      <c r="J3365">
        <f t="shared" si="525"/>
        <v>2</v>
      </c>
      <c r="K3365" t="str">
        <f>train!T3365</f>
        <v>no</v>
      </c>
      <c r="L3365">
        <f t="shared" si="526"/>
        <v>1.128143884114172</v>
      </c>
      <c r="M3365">
        <f t="shared" si="527"/>
        <v>1.1095197162804615</v>
      </c>
      <c r="N3365">
        <f t="shared" si="528"/>
        <v>1.1095197162804615</v>
      </c>
      <c r="O3365">
        <f t="shared" si="529"/>
        <v>1.1095197162804615</v>
      </c>
    </row>
    <row r="3366" spans="1:15">
      <c r="A3366">
        <f t="shared" si="524"/>
        <v>3365</v>
      </c>
      <c r="B3366">
        <f>train!G3366</f>
        <v>198.3</v>
      </c>
      <c r="C3366">
        <f>train!J3366</f>
        <v>157.19999999999999</v>
      </c>
      <c r="D3366">
        <f>train!M3366</f>
        <v>180.9</v>
      </c>
      <c r="E3366">
        <f>train!P3366</f>
        <v>11.1</v>
      </c>
      <c r="F3366" s="4">
        <f t="shared" si="520"/>
        <v>0.56415362731152208</v>
      </c>
      <c r="G3366" s="4">
        <f t="shared" si="521"/>
        <v>0.43751739493459502</v>
      </c>
      <c r="H3366" s="4">
        <f t="shared" si="522"/>
        <v>0.43751739493459502</v>
      </c>
      <c r="I3366" s="4">
        <f t="shared" si="523"/>
        <v>0.55499999999999994</v>
      </c>
      <c r="J3366">
        <f t="shared" si="525"/>
        <v>2</v>
      </c>
      <c r="K3366" t="str">
        <f>train!T3366</f>
        <v>no</v>
      </c>
      <c r="L3366">
        <f t="shared" si="526"/>
        <v>1.128143884114172</v>
      </c>
      <c r="M3366">
        <f t="shared" si="527"/>
        <v>1.0045582397001462</v>
      </c>
      <c r="N3366">
        <f t="shared" si="528"/>
        <v>1.0045582397001462</v>
      </c>
      <c r="O3366">
        <f t="shared" si="529"/>
        <v>1.0045582397001462</v>
      </c>
    </row>
    <row r="3367" spans="1:15">
      <c r="A3367">
        <f t="shared" si="524"/>
        <v>3366</v>
      </c>
      <c r="B3367">
        <f>train!G3367</f>
        <v>190.3</v>
      </c>
      <c r="C3367">
        <f>train!J3367</f>
        <v>279</v>
      </c>
      <c r="D3367">
        <f>train!M3367</f>
        <v>133.80000000000001</v>
      </c>
      <c r="E3367">
        <f>train!P3367</f>
        <v>8.4</v>
      </c>
      <c r="F3367" s="4">
        <f t="shared" si="520"/>
        <v>0.54139402560455197</v>
      </c>
      <c r="G3367" s="4">
        <f t="shared" si="521"/>
        <v>0.77650988032284995</v>
      </c>
      <c r="H3367" s="4">
        <f t="shared" si="522"/>
        <v>0.77650988032284995</v>
      </c>
      <c r="I3367" s="4">
        <f t="shared" si="523"/>
        <v>0.42000000000000004</v>
      </c>
      <c r="J3367">
        <f t="shared" si="525"/>
        <v>1</v>
      </c>
      <c r="K3367" t="str">
        <f>train!T3367</f>
        <v>no</v>
      </c>
      <c r="L3367">
        <f t="shared" si="526"/>
        <v>1.128143884114172</v>
      </c>
      <c r="M3367">
        <f t="shared" si="527"/>
        <v>1.2943889212436563</v>
      </c>
      <c r="N3367">
        <f t="shared" si="528"/>
        <v>1.2943889212436563</v>
      </c>
      <c r="O3367">
        <f t="shared" si="529"/>
        <v>1.2943889212436563</v>
      </c>
    </row>
    <row r="3368" spans="1:15">
      <c r="A3368">
        <f t="shared" si="524"/>
        <v>3367</v>
      </c>
      <c r="B3368">
        <f>train!G3368</f>
        <v>184.7</v>
      </c>
      <c r="C3368">
        <f>train!J3368</f>
        <v>168</v>
      </c>
      <c r="D3368">
        <f>train!M3368</f>
        <v>176.1</v>
      </c>
      <c r="E3368">
        <f>train!P3368</f>
        <v>8.6999999999999993</v>
      </c>
      <c r="F3368" s="4">
        <f t="shared" si="520"/>
        <v>0.52546230440967279</v>
      </c>
      <c r="G3368" s="4">
        <f t="shared" si="521"/>
        <v>0.46757584191483437</v>
      </c>
      <c r="H3368" s="4">
        <f t="shared" si="522"/>
        <v>0.46757584191483437</v>
      </c>
      <c r="I3368" s="4">
        <f t="shared" si="523"/>
        <v>0.43499999999999994</v>
      </c>
      <c r="J3368">
        <f t="shared" si="525"/>
        <v>2</v>
      </c>
      <c r="K3368" t="str">
        <f>train!T3368</f>
        <v>no</v>
      </c>
      <c r="L3368">
        <f t="shared" si="526"/>
        <v>1.128143884114172</v>
      </c>
      <c r="M3368">
        <f t="shared" si="527"/>
        <v>0.95004735105164939</v>
      </c>
      <c r="N3368">
        <f t="shared" si="528"/>
        <v>0.95004735105164939</v>
      </c>
      <c r="O3368">
        <f t="shared" si="529"/>
        <v>0.95004735105164939</v>
      </c>
    </row>
    <row r="3369" spans="1:15">
      <c r="A3369">
        <f t="shared" si="524"/>
        <v>3368</v>
      </c>
      <c r="B3369">
        <f>train!G3369</f>
        <v>125.1</v>
      </c>
      <c r="C3369">
        <f>train!J3369</f>
        <v>246.6</v>
      </c>
      <c r="D3369">
        <f>train!M3369</f>
        <v>235.4</v>
      </c>
      <c r="E3369">
        <f>train!P3369</f>
        <v>12.1</v>
      </c>
      <c r="F3369" s="4">
        <f t="shared" si="520"/>
        <v>0.35590327169274538</v>
      </c>
      <c r="G3369" s="4">
        <f t="shared" si="521"/>
        <v>0.68633453938213185</v>
      </c>
      <c r="H3369" s="4">
        <f t="shared" si="522"/>
        <v>0.68633453938213185</v>
      </c>
      <c r="I3369" s="4">
        <f t="shared" si="523"/>
        <v>0.60499999999999998</v>
      </c>
      <c r="J3369">
        <f t="shared" si="525"/>
        <v>1</v>
      </c>
      <c r="K3369" t="str">
        <f>train!T3369</f>
        <v>no</v>
      </c>
      <c r="L3369">
        <f t="shared" si="526"/>
        <v>1.128143884114172</v>
      </c>
      <c r="M3369">
        <f t="shared" si="527"/>
        <v>1.1978323499970129</v>
      </c>
      <c r="N3369">
        <f t="shared" si="528"/>
        <v>1.1978323499970129</v>
      </c>
      <c r="O3369">
        <f t="shared" si="529"/>
        <v>1.1978323499970129</v>
      </c>
    </row>
    <row r="3370" spans="1:15">
      <c r="A3370">
        <f t="shared" si="524"/>
        <v>3369</v>
      </c>
      <c r="B3370">
        <f>train!G3370</f>
        <v>181.3</v>
      </c>
      <c r="C3370">
        <f>train!J3370</f>
        <v>200.5</v>
      </c>
      <c r="D3370">
        <f>train!M3370</f>
        <v>226.9</v>
      </c>
      <c r="E3370">
        <f>train!P3370</f>
        <v>10.9</v>
      </c>
      <c r="F3370" s="4">
        <f t="shared" si="520"/>
        <v>0.51578947368421058</v>
      </c>
      <c r="G3370" s="4">
        <f t="shared" si="521"/>
        <v>0.55802950180907318</v>
      </c>
      <c r="H3370" s="4">
        <f t="shared" si="522"/>
        <v>0.55802950180907318</v>
      </c>
      <c r="I3370" s="4">
        <f t="shared" si="523"/>
        <v>0.54500000000000004</v>
      </c>
      <c r="J3370">
        <f t="shared" si="525"/>
        <v>2</v>
      </c>
      <c r="K3370" t="str">
        <f>train!T3370</f>
        <v>no</v>
      </c>
      <c r="L3370">
        <f t="shared" si="526"/>
        <v>1.128143884114172</v>
      </c>
      <c r="M3370">
        <f t="shared" si="527"/>
        <v>1.0889709045433673</v>
      </c>
      <c r="N3370">
        <f t="shared" si="528"/>
        <v>1.0889709045433673</v>
      </c>
      <c r="O3370">
        <f t="shared" si="529"/>
        <v>1.0889709045433673</v>
      </c>
    </row>
    <row r="3371" spans="1:15">
      <c r="A3371">
        <f t="shared" si="524"/>
        <v>3370</v>
      </c>
      <c r="B3371">
        <f>train!G3371</f>
        <v>99.8</v>
      </c>
      <c r="C3371">
        <f>train!J3371</f>
        <v>253.6</v>
      </c>
      <c r="D3371">
        <f>train!M3371</f>
        <v>112.5</v>
      </c>
      <c r="E3371">
        <f>train!P3371</f>
        <v>7.5</v>
      </c>
      <c r="F3371" s="4">
        <f t="shared" si="520"/>
        <v>0.28392603129445232</v>
      </c>
      <c r="G3371" s="4">
        <f t="shared" si="521"/>
        <v>0.7058168661285833</v>
      </c>
      <c r="H3371" s="4">
        <f t="shared" si="522"/>
        <v>0.7058168661285833</v>
      </c>
      <c r="I3371" s="4">
        <f t="shared" si="523"/>
        <v>0.375</v>
      </c>
      <c r="J3371">
        <f t="shared" si="525"/>
        <v>2</v>
      </c>
      <c r="K3371" t="str">
        <f>train!T3371</f>
        <v>no</v>
      </c>
      <c r="L3371">
        <f t="shared" si="526"/>
        <v>1.128143884114172</v>
      </c>
      <c r="M3371">
        <f t="shared" si="527"/>
        <v>1.1034463685516243</v>
      </c>
      <c r="N3371">
        <f t="shared" si="528"/>
        <v>1.1034463685516243</v>
      </c>
      <c r="O3371">
        <f t="shared" si="529"/>
        <v>1.1034463685516243</v>
      </c>
    </row>
    <row r="3372" spans="1:15">
      <c r="A3372">
        <f t="shared" si="524"/>
        <v>3371</v>
      </c>
      <c r="B3372">
        <f>train!G3372</f>
        <v>254.8</v>
      </c>
      <c r="C3372">
        <f>train!J3372</f>
        <v>153.5</v>
      </c>
      <c r="D3372">
        <f>train!M3372</f>
        <v>217.6</v>
      </c>
      <c r="E3372">
        <f>train!P3372</f>
        <v>9</v>
      </c>
      <c r="F3372" s="4">
        <f t="shared" si="520"/>
        <v>0.72489331436699866</v>
      </c>
      <c r="G3372" s="4">
        <f t="shared" si="521"/>
        <v>0.42721959365432782</v>
      </c>
      <c r="H3372" s="4">
        <f t="shared" si="522"/>
        <v>0.42721959365432782</v>
      </c>
      <c r="I3372" s="4">
        <f t="shared" si="523"/>
        <v>0.45</v>
      </c>
      <c r="J3372">
        <f t="shared" si="525"/>
        <v>2</v>
      </c>
      <c r="K3372" t="str">
        <f>train!T3372</f>
        <v>no</v>
      </c>
      <c r="L3372">
        <f t="shared" si="526"/>
        <v>1.128143884114172</v>
      </c>
      <c r="M3372">
        <f t="shared" si="527"/>
        <v>1.0454680672398897</v>
      </c>
      <c r="N3372">
        <f t="shared" si="528"/>
        <v>1.0454680672398897</v>
      </c>
      <c r="O3372">
        <f t="shared" si="529"/>
        <v>1.0454680672398897</v>
      </c>
    </row>
    <row r="3373" spans="1:15">
      <c r="A3373">
        <f t="shared" si="524"/>
        <v>3372</v>
      </c>
      <c r="B3373">
        <f>train!G3373</f>
        <v>244.5</v>
      </c>
      <c r="C3373">
        <f>train!J3373</f>
        <v>206.2</v>
      </c>
      <c r="D3373">
        <f>train!M3373</f>
        <v>299.8</v>
      </c>
      <c r="E3373">
        <f>train!P3373</f>
        <v>7.6</v>
      </c>
      <c r="F3373" s="4">
        <f t="shared" si="520"/>
        <v>0.69559032716927449</v>
      </c>
      <c r="G3373" s="4">
        <f t="shared" si="521"/>
        <v>0.573893682159755</v>
      </c>
      <c r="H3373" s="4">
        <f t="shared" si="522"/>
        <v>0.573893682159755</v>
      </c>
      <c r="I3373" s="4">
        <f t="shared" si="523"/>
        <v>0.38</v>
      </c>
      <c r="J3373">
        <f t="shared" si="525"/>
        <v>1</v>
      </c>
      <c r="K3373" t="str">
        <f>train!T3373</f>
        <v>yes</v>
      </c>
      <c r="L3373">
        <f t="shared" si="526"/>
        <v>1.128143884114172</v>
      </c>
      <c r="M3373">
        <f t="shared" si="527"/>
        <v>1.1344398706397893</v>
      </c>
      <c r="N3373">
        <f t="shared" si="528"/>
        <v>1.1344398706397893</v>
      </c>
      <c r="O3373">
        <f t="shared" si="529"/>
        <v>1.1344398706397893</v>
      </c>
    </row>
    <row r="3374" spans="1:15">
      <c r="A3374">
        <f t="shared" si="524"/>
        <v>3373</v>
      </c>
      <c r="B3374">
        <f>train!G3374</f>
        <v>167.7</v>
      </c>
      <c r="C3374">
        <f>train!J3374</f>
        <v>179.9</v>
      </c>
      <c r="D3374">
        <f>train!M3374</f>
        <v>166.5</v>
      </c>
      <c r="E3374">
        <f>train!P3374</f>
        <v>10.9</v>
      </c>
      <c r="F3374" s="4">
        <f t="shared" si="520"/>
        <v>0.47709815078236129</v>
      </c>
      <c r="G3374" s="4">
        <f t="shared" si="521"/>
        <v>0.50069579738380188</v>
      </c>
      <c r="H3374" s="4">
        <f t="shared" si="522"/>
        <v>0.50069579738380188</v>
      </c>
      <c r="I3374" s="4">
        <f t="shared" si="523"/>
        <v>0.54500000000000004</v>
      </c>
      <c r="J3374">
        <f t="shared" si="525"/>
        <v>2</v>
      </c>
      <c r="K3374" t="str">
        <f>train!T3374</f>
        <v>no</v>
      </c>
      <c r="L3374">
        <f t="shared" si="526"/>
        <v>1.128143884114172</v>
      </c>
      <c r="M3374">
        <f t="shared" si="527"/>
        <v>1.01293642866448</v>
      </c>
      <c r="N3374">
        <f t="shared" si="528"/>
        <v>1.01293642866448</v>
      </c>
      <c r="O3374">
        <f t="shared" si="529"/>
        <v>1.01293642866448</v>
      </c>
    </row>
    <row r="3375" spans="1:15">
      <c r="A3375">
        <f t="shared" si="524"/>
        <v>3374</v>
      </c>
      <c r="B3375">
        <f>train!G3375</f>
        <v>79.5</v>
      </c>
      <c r="C3375">
        <f>train!J3375</f>
        <v>164.1</v>
      </c>
      <c r="D3375">
        <f>train!M3375</f>
        <v>121.8</v>
      </c>
      <c r="E3375">
        <f>train!P3375</f>
        <v>11.7</v>
      </c>
      <c r="F3375" s="4">
        <f t="shared" si="520"/>
        <v>0.22617354196301565</v>
      </c>
      <c r="G3375" s="4">
        <f t="shared" si="521"/>
        <v>0.4567214027275257</v>
      </c>
      <c r="H3375" s="4">
        <f t="shared" si="522"/>
        <v>0.4567214027275257</v>
      </c>
      <c r="I3375" s="4">
        <f t="shared" si="523"/>
        <v>0.58499999999999996</v>
      </c>
      <c r="J3375">
        <f t="shared" si="525"/>
        <v>2</v>
      </c>
      <c r="K3375" t="str">
        <f>train!T3375</f>
        <v>no</v>
      </c>
      <c r="L3375">
        <f t="shared" si="526"/>
        <v>1.128143884114172</v>
      </c>
      <c r="M3375">
        <f t="shared" si="527"/>
        <v>0.90031569491089813</v>
      </c>
      <c r="N3375">
        <f t="shared" si="528"/>
        <v>0.90031569491089813</v>
      </c>
      <c r="O3375">
        <f t="shared" si="529"/>
        <v>0.90031569491089813</v>
      </c>
    </row>
    <row r="3376" spans="1:15">
      <c r="A3376">
        <f t="shared" si="524"/>
        <v>3375</v>
      </c>
      <c r="B3376">
        <f>train!G3376</f>
        <v>133</v>
      </c>
      <c r="C3376">
        <f>train!J3376</f>
        <v>196.6</v>
      </c>
      <c r="D3376">
        <f>train!M3376</f>
        <v>181</v>
      </c>
      <c r="E3376">
        <f>train!P3376</f>
        <v>9.9</v>
      </c>
      <c r="F3376" s="4">
        <f t="shared" si="520"/>
        <v>0.3783783783783784</v>
      </c>
      <c r="G3376" s="4">
        <f t="shared" si="521"/>
        <v>0.54717506262176452</v>
      </c>
      <c r="H3376" s="4">
        <f t="shared" si="522"/>
        <v>0.54717506262176452</v>
      </c>
      <c r="I3376" s="4">
        <f t="shared" si="523"/>
        <v>0.495</v>
      </c>
      <c r="J3376">
        <f t="shared" si="525"/>
        <v>2</v>
      </c>
      <c r="K3376" t="str">
        <f>train!T3376</f>
        <v>yes</v>
      </c>
      <c r="L3376">
        <f t="shared" si="526"/>
        <v>1.128143884114172</v>
      </c>
      <c r="M3376">
        <f t="shared" si="527"/>
        <v>0.99347687216890712</v>
      </c>
      <c r="N3376">
        <f t="shared" si="528"/>
        <v>0.99347687216890712</v>
      </c>
      <c r="O3376">
        <f t="shared" si="529"/>
        <v>0.99347687216890712</v>
      </c>
    </row>
    <row r="3377" spans="1:15">
      <c r="A3377">
        <f t="shared" si="524"/>
        <v>3376</v>
      </c>
      <c r="B3377">
        <f>train!G3377</f>
        <v>297.2</v>
      </c>
      <c r="C3377">
        <f>train!J3377</f>
        <v>188.8</v>
      </c>
      <c r="D3377">
        <f>train!M3377</f>
        <v>188.9</v>
      </c>
      <c r="E3377">
        <f>train!P3377</f>
        <v>12.4</v>
      </c>
      <c r="F3377" s="4">
        <f t="shared" si="520"/>
        <v>0.84551920341394027</v>
      </c>
      <c r="G3377" s="4">
        <f t="shared" si="521"/>
        <v>0.52546618424714719</v>
      </c>
      <c r="H3377" s="4">
        <f t="shared" si="522"/>
        <v>0.52546618424714719</v>
      </c>
      <c r="I3377" s="4">
        <f t="shared" si="523"/>
        <v>0.62</v>
      </c>
      <c r="J3377">
        <f t="shared" si="525"/>
        <v>1</v>
      </c>
      <c r="K3377" t="str">
        <f>train!T3377</f>
        <v>yes</v>
      </c>
      <c r="L3377">
        <f t="shared" si="526"/>
        <v>1.128143884114172</v>
      </c>
      <c r="M3377">
        <f t="shared" si="527"/>
        <v>1.2851195060834839</v>
      </c>
      <c r="N3377">
        <f t="shared" si="528"/>
        <v>1.2851195060834839</v>
      </c>
      <c r="O3377">
        <f t="shared" si="529"/>
        <v>1.2851195060834839</v>
      </c>
    </row>
    <row r="3378" spans="1:15">
      <c r="A3378">
        <f t="shared" si="524"/>
        <v>3377</v>
      </c>
      <c r="B3378">
        <f>train!G3378</f>
        <v>214.9</v>
      </c>
      <c r="C3378">
        <f>train!J3378</f>
        <v>197.7</v>
      </c>
      <c r="D3378">
        <f>train!M3378</f>
        <v>153.1</v>
      </c>
      <c r="E3378">
        <f>train!P3378</f>
        <v>11.9</v>
      </c>
      <c r="F3378" s="4">
        <f t="shared" si="520"/>
        <v>0.61137980085348509</v>
      </c>
      <c r="G3378" s="4">
        <f t="shared" si="521"/>
        <v>0.55023657111049262</v>
      </c>
      <c r="H3378" s="4">
        <f t="shared" si="522"/>
        <v>0.55023657111049262</v>
      </c>
      <c r="I3378" s="4">
        <f t="shared" si="523"/>
        <v>0.59499999999999997</v>
      </c>
      <c r="J3378">
        <f t="shared" si="525"/>
        <v>1</v>
      </c>
      <c r="K3378" t="str">
        <f>train!T3378</f>
        <v>no</v>
      </c>
      <c r="L3378">
        <f t="shared" si="526"/>
        <v>1.128143884114172</v>
      </c>
      <c r="M3378">
        <f t="shared" si="527"/>
        <v>1.1546994540860023</v>
      </c>
      <c r="N3378">
        <f t="shared" si="528"/>
        <v>1.1546994540860023</v>
      </c>
      <c r="O3378">
        <f t="shared" si="529"/>
        <v>1.1546994540860023</v>
      </c>
    </row>
    <row r="3379" spans="1:15">
      <c r="A3379">
        <f t="shared" si="524"/>
        <v>3378</v>
      </c>
      <c r="B3379">
        <f>train!G3379</f>
        <v>269.89999999999998</v>
      </c>
      <c r="C3379">
        <f>train!J3379</f>
        <v>37.799999999999997</v>
      </c>
      <c r="D3379">
        <f>train!M3379</f>
        <v>166.6</v>
      </c>
      <c r="E3379">
        <f>train!P3379</f>
        <v>13.8</v>
      </c>
      <c r="F3379" s="4">
        <f t="shared" si="520"/>
        <v>0.76785206258890459</v>
      </c>
      <c r="G3379" s="4">
        <f t="shared" si="521"/>
        <v>0.10520456443083773</v>
      </c>
      <c r="H3379" s="4">
        <f t="shared" si="522"/>
        <v>0.10520456443083773</v>
      </c>
      <c r="I3379" s="4">
        <f t="shared" si="523"/>
        <v>0.69000000000000006</v>
      </c>
      <c r="J3379">
        <f t="shared" si="525"/>
        <v>2</v>
      </c>
      <c r="K3379" t="str">
        <f>train!T3379</f>
        <v>no</v>
      </c>
      <c r="L3379">
        <f t="shared" si="526"/>
        <v>1.128143884114172</v>
      </c>
      <c r="M3379">
        <f t="shared" si="527"/>
        <v>1.0429922294898462</v>
      </c>
      <c r="N3379">
        <f t="shared" si="528"/>
        <v>1.0429922294898462</v>
      </c>
      <c r="O3379">
        <f t="shared" si="529"/>
        <v>1.0429922294898462</v>
      </c>
    </row>
    <row r="3380" spans="1:15">
      <c r="A3380">
        <f t="shared" si="524"/>
        <v>3379</v>
      </c>
      <c r="B3380">
        <f>train!G3380</f>
        <v>143.80000000000001</v>
      </c>
      <c r="C3380">
        <f>train!J3380</f>
        <v>199.6</v>
      </c>
      <c r="D3380">
        <f>train!M3380</f>
        <v>177.8</v>
      </c>
      <c r="E3380">
        <f>train!P3380</f>
        <v>7.8</v>
      </c>
      <c r="F3380" s="4">
        <f t="shared" si="520"/>
        <v>0.4091038406827881</v>
      </c>
      <c r="G3380" s="4">
        <f t="shared" si="521"/>
        <v>0.5555246312273866</v>
      </c>
      <c r="H3380" s="4">
        <f t="shared" si="522"/>
        <v>0.5555246312273866</v>
      </c>
      <c r="I3380" s="4">
        <f t="shared" si="523"/>
        <v>0.39</v>
      </c>
      <c r="J3380">
        <f t="shared" si="525"/>
        <v>2</v>
      </c>
      <c r="K3380" t="str">
        <f>train!T3380</f>
        <v>no</v>
      </c>
      <c r="L3380">
        <f t="shared" si="526"/>
        <v>1.128143884114172</v>
      </c>
      <c r="M3380">
        <f t="shared" si="527"/>
        <v>0.96782290955631745</v>
      </c>
      <c r="N3380">
        <f t="shared" si="528"/>
        <v>0.96782290955631745</v>
      </c>
      <c r="O3380">
        <f t="shared" si="529"/>
        <v>0.96782290955631745</v>
      </c>
    </row>
    <row r="3381" spans="1:15">
      <c r="A3381">
        <f t="shared" si="524"/>
        <v>3380</v>
      </c>
      <c r="B3381">
        <f>train!G3381</f>
        <v>132.19999999999999</v>
      </c>
      <c r="C3381">
        <f>train!J3381</f>
        <v>169.9</v>
      </c>
      <c r="D3381">
        <f>train!M3381</f>
        <v>150.1</v>
      </c>
      <c r="E3381">
        <f>train!P3381</f>
        <v>12.9</v>
      </c>
      <c r="F3381" s="4">
        <f t="shared" si="520"/>
        <v>0.37610241820768131</v>
      </c>
      <c r="G3381" s="4">
        <f t="shared" si="521"/>
        <v>0.47286390203172834</v>
      </c>
      <c r="H3381" s="4">
        <f t="shared" si="522"/>
        <v>0.47286390203172834</v>
      </c>
      <c r="I3381" s="4">
        <f t="shared" si="523"/>
        <v>0.64500000000000002</v>
      </c>
      <c r="J3381">
        <f t="shared" si="525"/>
        <v>2</v>
      </c>
      <c r="K3381" t="str">
        <f>train!T3381</f>
        <v>yes</v>
      </c>
      <c r="L3381">
        <f t="shared" si="526"/>
        <v>1.128143884114172</v>
      </c>
      <c r="M3381">
        <f t="shared" si="527"/>
        <v>1.0023365545918246</v>
      </c>
      <c r="N3381">
        <f t="shared" si="528"/>
        <v>1.0023365545918246</v>
      </c>
      <c r="O3381">
        <f t="shared" si="529"/>
        <v>1.0023365545918246</v>
      </c>
    </row>
    <row r="3382" spans="1:15">
      <c r="A3382">
        <f t="shared" si="524"/>
        <v>3381</v>
      </c>
      <c r="B3382">
        <f>train!G3382</f>
        <v>162.80000000000001</v>
      </c>
      <c r="C3382">
        <f>train!J3382</f>
        <v>163.19999999999999</v>
      </c>
      <c r="D3382">
        <f>train!M3382</f>
        <v>242.4</v>
      </c>
      <c r="E3382">
        <f>train!P3382</f>
        <v>14.2</v>
      </c>
      <c r="F3382" s="4">
        <f t="shared" si="520"/>
        <v>0.46315789473684216</v>
      </c>
      <c r="G3382" s="4">
        <f t="shared" si="521"/>
        <v>0.45421653214583907</v>
      </c>
      <c r="H3382" s="4">
        <f t="shared" si="522"/>
        <v>0.45421653214583907</v>
      </c>
      <c r="I3382" s="4">
        <f t="shared" si="523"/>
        <v>0.71</v>
      </c>
      <c r="J3382">
        <f t="shared" si="525"/>
        <v>2</v>
      </c>
      <c r="K3382" t="str">
        <f>train!T3382</f>
        <v>no</v>
      </c>
      <c r="L3382">
        <f t="shared" si="526"/>
        <v>1.128143884114172</v>
      </c>
      <c r="M3382">
        <f t="shared" si="527"/>
        <v>1.0635979276052807</v>
      </c>
      <c r="N3382">
        <f t="shared" si="528"/>
        <v>1.0635979276052807</v>
      </c>
      <c r="O3382">
        <f t="shared" si="529"/>
        <v>1.0635979276052807</v>
      </c>
    </row>
    <row r="3383" spans="1:15">
      <c r="A3383">
        <f t="shared" si="524"/>
        <v>3382</v>
      </c>
      <c r="B3383">
        <f>train!G3383</f>
        <v>351.5</v>
      </c>
      <c r="C3383">
        <f>train!J3383</f>
        <v>206.8</v>
      </c>
      <c r="D3383">
        <f>train!M3383</f>
        <v>275.8</v>
      </c>
      <c r="E3383">
        <f>train!P3383</f>
        <v>11.9</v>
      </c>
      <c r="F3383" s="4">
        <f t="shared" si="520"/>
        <v>1</v>
      </c>
      <c r="G3383" s="4">
        <f t="shared" si="521"/>
        <v>0.57556359588087946</v>
      </c>
      <c r="H3383" s="4">
        <f t="shared" si="522"/>
        <v>0.57556359588087946</v>
      </c>
      <c r="I3383" s="4">
        <f t="shared" si="523"/>
        <v>0.59499999999999997</v>
      </c>
      <c r="J3383">
        <f t="shared" si="525"/>
        <v>1</v>
      </c>
      <c r="K3383" t="str">
        <f>train!T3383</f>
        <v>yes</v>
      </c>
      <c r="L3383">
        <f t="shared" si="526"/>
        <v>1.128143884114172</v>
      </c>
      <c r="M3383">
        <f t="shared" si="527"/>
        <v>1.4200605289235584</v>
      </c>
      <c r="N3383">
        <f t="shared" si="528"/>
        <v>1.4200605289235584</v>
      </c>
      <c r="O3383">
        <f t="shared" si="529"/>
        <v>1.4200605289235584</v>
      </c>
    </row>
    <row r="3384" spans="1:15">
      <c r="A3384">
        <f t="shared" si="524"/>
        <v>3383</v>
      </c>
      <c r="B3384">
        <f>train!G3384</f>
        <v>165.8</v>
      </c>
      <c r="C3384">
        <f>train!J3384</f>
        <v>132</v>
      </c>
      <c r="D3384">
        <f>train!M3384</f>
        <v>323.2</v>
      </c>
      <c r="E3384">
        <f>train!P3384</f>
        <v>10.7</v>
      </c>
      <c r="F3384" s="4">
        <f t="shared" si="520"/>
        <v>0.47169274537695594</v>
      </c>
      <c r="G3384" s="4">
        <f t="shared" si="521"/>
        <v>0.36738101864736988</v>
      </c>
      <c r="H3384" s="4">
        <f t="shared" si="522"/>
        <v>0.36738101864736988</v>
      </c>
      <c r="I3384" s="4">
        <f t="shared" si="523"/>
        <v>0.53499999999999992</v>
      </c>
      <c r="J3384">
        <f t="shared" si="525"/>
        <v>2</v>
      </c>
      <c r="K3384" t="str">
        <f>train!T3384</f>
        <v>no</v>
      </c>
      <c r="L3384">
        <f t="shared" si="526"/>
        <v>1.128143884114172</v>
      </c>
      <c r="M3384">
        <f t="shared" si="527"/>
        <v>0.8824152490556858</v>
      </c>
      <c r="N3384">
        <f t="shared" si="528"/>
        <v>0.8824152490556858</v>
      </c>
      <c r="O3384">
        <f t="shared" si="529"/>
        <v>0.8824152490556858</v>
      </c>
    </row>
    <row r="3385" spans="1:15">
      <c r="A3385">
        <f t="shared" si="524"/>
        <v>3384</v>
      </c>
      <c r="B3385">
        <f>train!G3385</f>
        <v>195.7</v>
      </c>
      <c r="C3385">
        <f>train!J3385</f>
        <v>208.8</v>
      </c>
      <c r="D3385">
        <f>train!M3385</f>
        <v>177</v>
      </c>
      <c r="E3385">
        <f>train!P3385</f>
        <v>11.7</v>
      </c>
      <c r="F3385" s="4">
        <f t="shared" si="520"/>
        <v>0.55675675675675673</v>
      </c>
      <c r="G3385" s="4">
        <f t="shared" si="521"/>
        <v>0.58112997495129415</v>
      </c>
      <c r="H3385" s="4">
        <f t="shared" si="522"/>
        <v>0.58112997495129415</v>
      </c>
      <c r="I3385" s="4">
        <f t="shared" si="523"/>
        <v>0.58499999999999996</v>
      </c>
      <c r="J3385">
        <f t="shared" si="525"/>
        <v>1</v>
      </c>
      <c r="K3385" t="str">
        <f>train!T3385</f>
        <v>no</v>
      </c>
      <c r="L3385">
        <f t="shared" si="526"/>
        <v>1.128143884114172</v>
      </c>
      <c r="M3385">
        <f t="shared" si="527"/>
        <v>1.1522270530447052</v>
      </c>
      <c r="N3385">
        <f t="shared" si="528"/>
        <v>1.1522270530447052</v>
      </c>
      <c r="O3385">
        <f t="shared" si="529"/>
        <v>1.1522270530447052</v>
      </c>
    </row>
    <row r="3386" spans="1:15">
      <c r="A3386">
        <f t="shared" si="524"/>
        <v>3385</v>
      </c>
      <c r="B3386">
        <f>train!G3386</f>
        <v>250.6</v>
      </c>
      <c r="C3386">
        <f>train!J3386</f>
        <v>41.7</v>
      </c>
      <c r="D3386">
        <f>train!M3386</f>
        <v>186.2</v>
      </c>
      <c r="E3386">
        <f>train!P3386</f>
        <v>9.6999999999999993</v>
      </c>
      <c r="F3386" s="4">
        <f t="shared" si="520"/>
        <v>0.71294452347083925</v>
      </c>
      <c r="G3386" s="4">
        <f t="shared" si="521"/>
        <v>0.1160590036181464</v>
      </c>
      <c r="H3386" s="4">
        <f t="shared" si="522"/>
        <v>0.1160590036181464</v>
      </c>
      <c r="I3386" s="4">
        <f t="shared" si="523"/>
        <v>0.48499999999999999</v>
      </c>
      <c r="J3386">
        <f t="shared" si="525"/>
        <v>2</v>
      </c>
      <c r="K3386" t="str">
        <f>train!T3386</f>
        <v>no</v>
      </c>
      <c r="L3386">
        <f t="shared" si="526"/>
        <v>1.128143884114172</v>
      </c>
      <c r="M3386">
        <f t="shared" si="527"/>
        <v>0.87775524959337958</v>
      </c>
      <c r="N3386">
        <f t="shared" si="528"/>
        <v>0.87775524959337958</v>
      </c>
      <c r="O3386">
        <f t="shared" si="529"/>
        <v>0.87775524959337958</v>
      </c>
    </row>
    <row r="3387" spans="1:15">
      <c r="A3387">
        <f t="shared" si="524"/>
        <v>3386</v>
      </c>
      <c r="B3387">
        <f>train!G3387</f>
        <v>141.9</v>
      </c>
      <c r="C3387">
        <f>train!J3387</f>
        <v>166.2</v>
      </c>
      <c r="D3387">
        <f>train!M3387</f>
        <v>223.5</v>
      </c>
      <c r="E3387">
        <f>train!P3387</f>
        <v>9.1999999999999993</v>
      </c>
      <c r="F3387" s="4">
        <f t="shared" si="520"/>
        <v>0.40369843527738264</v>
      </c>
      <c r="G3387" s="4">
        <f t="shared" si="521"/>
        <v>0.46256610075146115</v>
      </c>
      <c r="H3387" s="4">
        <f t="shared" si="522"/>
        <v>0.46256610075146115</v>
      </c>
      <c r="I3387" s="4">
        <f t="shared" si="523"/>
        <v>0.45999999999999996</v>
      </c>
      <c r="J3387">
        <f t="shared" si="525"/>
        <v>2</v>
      </c>
      <c r="K3387" t="str">
        <f>train!T3387</f>
        <v>no</v>
      </c>
      <c r="L3387">
        <f t="shared" si="526"/>
        <v>1.128143884114172</v>
      </c>
      <c r="M3387">
        <f t="shared" si="527"/>
        <v>0.89582767415068665</v>
      </c>
      <c r="N3387">
        <f t="shared" si="528"/>
        <v>0.89582767415068665</v>
      </c>
      <c r="O3387">
        <f t="shared" si="529"/>
        <v>0.89582767415068665</v>
      </c>
    </row>
    <row r="3388" spans="1:15">
      <c r="A3388">
        <f t="shared" si="524"/>
        <v>3387</v>
      </c>
      <c r="B3388">
        <f>train!G3388</f>
        <v>168.5</v>
      </c>
      <c r="C3388">
        <f>train!J3388</f>
        <v>203.9</v>
      </c>
      <c r="D3388">
        <f>train!M3388</f>
        <v>199.1</v>
      </c>
      <c r="E3388">
        <f>train!P3388</f>
        <v>8.1</v>
      </c>
      <c r="F3388" s="4">
        <f t="shared" si="520"/>
        <v>0.47937411095305832</v>
      </c>
      <c r="G3388" s="4">
        <f t="shared" si="521"/>
        <v>0.5674923462287782</v>
      </c>
      <c r="H3388" s="4">
        <f t="shared" si="522"/>
        <v>0.5674923462287782</v>
      </c>
      <c r="I3388" s="4">
        <f t="shared" si="523"/>
        <v>0.40499999999999997</v>
      </c>
      <c r="J3388">
        <f t="shared" si="525"/>
        <v>2</v>
      </c>
      <c r="K3388" t="str">
        <f>train!T3388</f>
        <v>no</v>
      </c>
      <c r="L3388">
        <f t="shared" si="526"/>
        <v>1.128143884114172</v>
      </c>
      <c r="M3388">
        <f t="shared" si="527"/>
        <v>1.0187834236522118</v>
      </c>
      <c r="N3388">
        <f t="shared" si="528"/>
        <v>1.0187834236522118</v>
      </c>
      <c r="O3388">
        <f t="shared" si="529"/>
        <v>1.0187834236522118</v>
      </c>
    </row>
    <row r="3389" spans="1:15">
      <c r="A3389">
        <f t="shared" si="524"/>
        <v>3388</v>
      </c>
      <c r="B3389">
        <f>train!G3389</f>
        <v>127.6</v>
      </c>
      <c r="C3389">
        <f>train!J3389</f>
        <v>235.2</v>
      </c>
      <c r="D3389">
        <f>train!M3389</f>
        <v>195</v>
      </c>
      <c r="E3389">
        <f>train!P3389</f>
        <v>10.1</v>
      </c>
      <c r="F3389" s="4">
        <f t="shared" si="520"/>
        <v>0.36301564722617352</v>
      </c>
      <c r="G3389" s="4">
        <f t="shared" si="521"/>
        <v>0.65460617868076809</v>
      </c>
      <c r="H3389" s="4">
        <f t="shared" si="522"/>
        <v>0.65460617868076809</v>
      </c>
      <c r="I3389" s="4">
        <f t="shared" si="523"/>
        <v>0.505</v>
      </c>
      <c r="J3389">
        <f t="shared" si="525"/>
        <v>2</v>
      </c>
      <c r="K3389" t="str">
        <f>train!T3389</f>
        <v>no</v>
      </c>
      <c r="L3389">
        <f t="shared" si="526"/>
        <v>1.128143884114172</v>
      </c>
      <c r="M3389">
        <f t="shared" si="527"/>
        <v>1.1152685140651615</v>
      </c>
      <c r="N3389">
        <f t="shared" si="528"/>
        <v>1.1152685140651615</v>
      </c>
      <c r="O3389">
        <f t="shared" si="529"/>
        <v>1.1152685140651615</v>
      </c>
    </row>
    <row r="3390" spans="1:15">
      <c r="A3390">
        <f t="shared" si="524"/>
        <v>3389</v>
      </c>
      <c r="B3390">
        <f>train!G3390</f>
        <v>197.2</v>
      </c>
      <c r="C3390">
        <f>train!J3390</f>
        <v>168.1</v>
      </c>
      <c r="D3390">
        <f>train!M3390</f>
        <v>209.8</v>
      </c>
      <c r="E3390">
        <f>train!P3390</f>
        <v>4.2</v>
      </c>
      <c r="F3390" s="4">
        <f t="shared" si="520"/>
        <v>0.56102418207681359</v>
      </c>
      <c r="G3390" s="4">
        <f t="shared" si="521"/>
        <v>0.46785416086835513</v>
      </c>
      <c r="H3390" s="4">
        <f t="shared" si="522"/>
        <v>0.46785416086835513</v>
      </c>
      <c r="I3390" s="4">
        <f t="shared" si="523"/>
        <v>0.21000000000000002</v>
      </c>
      <c r="J3390">
        <f t="shared" si="525"/>
        <v>2</v>
      </c>
      <c r="K3390" t="str">
        <f>train!T3390</f>
        <v>no</v>
      </c>
      <c r="L3390">
        <f t="shared" si="526"/>
        <v>1.128143884114172</v>
      </c>
      <c r="M3390">
        <f t="shared" si="527"/>
        <v>0.89253748636044594</v>
      </c>
      <c r="N3390">
        <f t="shared" si="528"/>
        <v>0.89253748636044594</v>
      </c>
      <c r="O3390">
        <f t="shared" si="529"/>
        <v>0.89253748636044594</v>
      </c>
    </row>
    <row r="3391" spans="1:15">
      <c r="A3391">
        <f t="shared" si="524"/>
        <v>3390</v>
      </c>
      <c r="B3391">
        <f>train!G3391</f>
        <v>217.4</v>
      </c>
      <c r="C3391">
        <f>train!J3391</f>
        <v>246.2</v>
      </c>
      <c r="D3391">
        <f>train!M3391</f>
        <v>127</v>
      </c>
      <c r="E3391">
        <f>train!P3391</f>
        <v>7.5</v>
      </c>
      <c r="F3391" s="4">
        <f t="shared" si="520"/>
        <v>0.61849217638691323</v>
      </c>
      <c r="G3391" s="4">
        <f t="shared" si="521"/>
        <v>0.68522126356804891</v>
      </c>
      <c r="H3391" s="4">
        <f t="shared" si="522"/>
        <v>0.68522126356804891</v>
      </c>
      <c r="I3391" s="4">
        <f t="shared" si="523"/>
        <v>0.375</v>
      </c>
      <c r="J3391">
        <f t="shared" si="525"/>
        <v>1</v>
      </c>
      <c r="K3391" t="str">
        <f>train!T3391</f>
        <v>no</v>
      </c>
      <c r="L3391">
        <f t="shared" si="526"/>
        <v>1.128143884114172</v>
      </c>
      <c r="M3391">
        <f t="shared" si="527"/>
        <v>1.2092203820410106</v>
      </c>
      <c r="N3391">
        <f t="shared" si="528"/>
        <v>1.2092203820410106</v>
      </c>
      <c r="O3391">
        <f t="shared" si="529"/>
        <v>1.2092203820410106</v>
      </c>
    </row>
    <row r="3392" spans="1:15">
      <c r="A3392">
        <f t="shared" si="524"/>
        <v>3391</v>
      </c>
      <c r="B3392">
        <f>train!G3392</f>
        <v>97.2</v>
      </c>
      <c r="C3392">
        <f>train!J3392</f>
        <v>243.7</v>
      </c>
      <c r="D3392">
        <f>train!M3392</f>
        <v>235</v>
      </c>
      <c r="E3392">
        <f>train!P3392</f>
        <v>10.1</v>
      </c>
      <c r="F3392" s="4">
        <f t="shared" si="520"/>
        <v>0.27652916073968709</v>
      </c>
      <c r="G3392" s="4">
        <f t="shared" si="521"/>
        <v>0.67826328973003058</v>
      </c>
      <c r="H3392" s="4">
        <f t="shared" si="522"/>
        <v>0.67826328973003058</v>
      </c>
      <c r="I3392" s="4">
        <f t="shared" si="523"/>
        <v>0.505</v>
      </c>
      <c r="J3392">
        <f t="shared" si="525"/>
        <v>2</v>
      </c>
      <c r="K3392" t="str">
        <f>train!T3392</f>
        <v>yes</v>
      </c>
      <c r="L3392">
        <f t="shared" si="526"/>
        <v>1.128143884114172</v>
      </c>
      <c r="M3392">
        <f t="shared" si="527"/>
        <v>1.1187383774279858</v>
      </c>
      <c r="N3392">
        <f t="shared" si="528"/>
        <v>1.1187383774279858</v>
      </c>
      <c r="O3392">
        <f t="shared" si="529"/>
        <v>1.1187383774279858</v>
      </c>
    </row>
    <row r="3393" spans="1:15">
      <c r="A3393">
        <f t="shared" si="524"/>
        <v>3392</v>
      </c>
      <c r="B3393">
        <f>train!G3393</f>
        <v>87.7</v>
      </c>
      <c r="C3393">
        <f>train!J3393</f>
        <v>218.3</v>
      </c>
      <c r="D3393">
        <f>train!M3393</f>
        <v>173.1</v>
      </c>
      <c r="E3393">
        <f>train!P3393</f>
        <v>12.3</v>
      </c>
      <c r="F3393" s="4">
        <f t="shared" si="520"/>
        <v>0.24950213371266003</v>
      </c>
      <c r="G3393" s="4">
        <f t="shared" si="521"/>
        <v>0.60757027553576404</v>
      </c>
      <c r="H3393" s="4">
        <f t="shared" si="522"/>
        <v>0.60757027553576404</v>
      </c>
      <c r="I3393" s="4">
        <f t="shared" si="523"/>
        <v>0.61499999999999999</v>
      </c>
      <c r="J3393">
        <f t="shared" si="525"/>
        <v>2</v>
      </c>
      <c r="K3393" t="str">
        <f>train!T3393</f>
        <v>no</v>
      </c>
      <c r="L3393">
        <f t="shared" si="526"/>
        <v>1.128143884114172</v>
      </c>
      <c r="M3393">
        <f t="shared" si="527"/>
        <v>1.0857069559307331</v>
      </c>
      <c r="N3393">
        <f t="shared" si="528"/>
        <v>1.0857069559307331</v>
      </c>
      <c r="O3393">
        <f t="shared" si="529"/>
        <v>1.0857069559307331</v>
      </c>
    </row>
    <row r="3394" spans="1:15">
      <c r="A3394">
        <f t="shared" si="524"/>
        <v>3393</v>
      </c>
      <c r="B3394">
        <f>train!G3394</f>
        <v>186.4</v>
      </c>
      <c r="C3394">
        <f>train!J3394</f>
        <v>206.9</v>
      </c>
      <c r="D3394">
        <f>train!M3394</f>
        <v>150.6</v>
      </c>
      <c r="E3394">
        <f>train!P3394</f>
        <v>12.1</v>
      </c>
      <c r="F3394" s="4">
        <f t="shared" ref="F3394:F3457" si="530">(B3394-$W$3)/($W$2-$W$3)</f>
        <v>0.53029871977240395</v>
      </c>
      <c r="G3394" s="4">
        <f t="shared" ref="G3394:G3457" si="531">(C3394-$W$5)/($W$4-$W$5)</f>
        <v>0.57584191483440017</v>
      </c>
      <c r="H3394" s="4">
        <f t="shared" ref="H3394:H3457" si="532">(C3394-$W$5)/($W$4-$W$5)</f>
        <v>0.57584191483440017</v>
      </c>
      <c r="I3394" s="4">
        <f t="shared" ref="I3394:I3457" si="533">(E3394-$W$9)/($W$8-$W$9)</f>
        <v>0.60499999999999998</v>
      </c>
      <c r="J3394">
        <f t="shared" si="525"/>
        <v>1</v>
      </c>
      <c r="K3394" t="str">
        <f>train!T3394</f>
        <v>no</v>
      </c>
      <c r="L3394">
        <f t="shared" si="526"/>
        <v>1.128143884114172</v>
      </c>
      <c r="M3394">
        <f t="shared" si="527"/>
        <v>1.1447399503610187</v>
      </c>
      <c r="N3394">
        <f t="shared" si="528"/>
        <v>1.1447399503610187</v>
      </c>
      <c r="O3394">
        <f t="shared" si="529"/>
        <v>1.1447399503610187</v>
      </c>
    </row>
    <row r="3395" spans="1:15">
      <c r="A3395">
        <f t="shared" ref="A3395:A3458" si="534">ROW()-1</f>
        <v>3394</v>
      </c>
      <c r="B3395">
        <f>train!G3395</f>
        <v>180</v>
      </c>
      <c r="C3395">
        <f>train!J3395</f>
        <v>212.9</v>
      </c>
      <c r="D3395">
        <f>train!M3395</f>
        <v>182.3</v>
      </c>
      <c r="E3395">
        <f>train!P3395</f>
        <v>11.8</v>
      </c>
      <c r="F3395" s="4">
        <f t="shared" si="530"/>
        <v>0.5120910384068279</v>
      </c>
      <c r="G3395" s="4">
        <f t="shared" si="531"/>
        <v>0.59254105204564433</v>
      </c>
      <c r="H3395" s="4">
        <f t="shared" si="532"/>
        <v>0.59254105204564433</v>
      </c>
      <c r="I3395" s="4">
        <f t="shared" si="533"/>
        <v>0.59000000000000008</v>
      </c>
      <c r="J3395">
        <f t="shared" ref="J3395:J3458" si="535">MATCH(MIN(L3395:O3395),L3395:O3395,0)</f>
        <v>1</v>
      </c>
      <c r="K3395" t="str">
        <f>train!T3395</f>
        <v>no</v>
      </c>
      <c r="L3395">
        <f t="shared" ref="L3395:L3458" si="536">SQRT(($F$2-$Z$3)^2+($G$2-$AA$3)^2+($H$2-$AB$3)^2+($I$2-$AC$3)^2)</f>
        <v>1.128143884114172</v>
      </c>
      <c r="M3395">
        <f t="shared" ref="M3395:M3458" si="537">SQRT((F3395-$Z$4)^2+(G3395-$AA$4)^2+(H3395-$AB$4)^2+(I3395-$AC$4)^2)</f>
        <v>1.1456644484033278</v>
      </c>
      <c r="N3395">
        <f t="shared" ref="N3395:N3458" si="538">SQRT((F3395-$Z$5)^2+(G3395-$AA$5)^2+(H3395-$AB$5)^2+(I3395-$AC$5)^2)</f>
        <v>1.1456644484033278</v>
      </c>
      <c r="O3395">
        <f t="shared" ref="O3395:O3458" si="539">SQRT((F3395-$Z$6)^2+(G3395-$AA$6)^2+(H3395-$AB$6)^2+(I3395-$AC$6)^2)</f>
        <v>1.1456644484033278</v>
      </c>
    </row>
    <row r="3396" spans="1:15">
      <c r="A3396">
        <f t="shared" si="534"/>
        <v>3395</v>
      </c>
      <c r="B3396">
        <f>train!G3396</f>
        <v>232.4</v>
      </c>
      <c r="C3396">
        <f>train!J3396</f>
        <v>191</v>
      </c>
      <c r="D3396">
        <f>train!M3396</f>
        <v>213</v>
      </c>
      <c r="E3396">
        <f>train!P3396</f>
        <v>7.7</v>
      </c>
      <c r="F3396" s="4">
        <f t="shared" si="530"/>
        <v>0.66116642958748228</v>
      </c>
      <c r="G3396" s="4">
        <f t="shared" si="531"/>
        <v>0.5315892012246034</v>
      </c>
      <c r="H3396" s="4">
        <f t="shared" si="532"/>
        <v>0.5315892012246034</v>
      </c>
      <c r="I3396" s="4">
        <f t="shared" si="533"/>
        <v>0.38500000000000001</v>
      </c>
      <c r="J3396">
        <f t="shared" si="535"/>
        <v>2</v>
      </c>
      <c r="K3396" t="str">
        <f>train!T3396</f>
        <v>no</v>
      </c>
      <c r="L3396">
        <f t="shared" si="536"/>
        <v>1.128143884114172</v>
      </c>
      <c r="M3396">
        <f t="shared" si="537"/>
        <v>1.0726323719386262</v>
      </c>
      <c r="N3396">
        <f t="shared" si="538"/>
        <v>1.0726323719386262</v>
      </c>
      <c r="O3396">
        <f t="shared" si="539"/>
        <v>1.0726323719386262</v>
      </c>
    </row>
    <row r="3397" spans="1:15">
      <c r="A3397">
        <f t="shared" si="534"/>
        <v>3396</v>
      </c>
      <c r="B3397">
        <f>train!G3397</f>
        <v>151.6</v>
      </c>
      <c r="C3397">
        <f>train!J3397</f>
        <v>198.1</v>
      </c>
      <c r="D3397">
        <f>train!M3397</f>
        <v>173.4</v>
      </c>
      <c r="E3397">
        <f>train!P3397</f>
        <v>11.6</v>
      </c>
      <c r="F3397" s="4">
        <f t="shared" si="530"/>
        <v>0.43129445234708391</v>
      </c>
      <c r="G3397" s="4">
        <f t="shared" si="531"/>
        <v>0.55134984692457556</v>
      </c>
      <c r="H3397" s="4">
        <f t="shared" si="532"/>
        <v>0.55134984692457556</v>
      </c>
      <c r="I3397" s="4">
        <f t="shared" si="533"/>
        <v>0.57999999999999996</v>
      </c>
      <c r="J3397">
        <f t="shared" si="535"/>
        <v>2</v>
      </c>
      <c r="K3397" t="str">
        <f>train!T3397</f>
        <v>no</v>
      </c>
      <c r="L3397">
        <f t="shared" si="536"/>
        <v>1.128143884114172</v>
      </c>
      <c r="M3397">
        <f t="shared" si="537"/>
        <v>1.0631971651734577</v>
      </c>
      <c r="N3397">
        <f t="shared" si="538"/>
        <v>1.0631971651734577</v>
      </c>
      <c r="O3397">
        <f t="shared" si="539"/>
        <v>1.0631971651734577</v>
      </c>
    </row>
    <row r="3398" spans="1:15">
      <c r="A3398">
        <f t="shared" si="534"/>
        <v>3397</v>
      </c>
      <c r="B3398">
        <f>train!G3398</f>
        <v>172.2</v>
      </c>
      <c r="C3398">
        <f>train!J3398</f>
        <v>214.9</v>
      </c>
      <c r="D3398">
        <f>train!M3398</f>
        <v>184.3</v>
      </c>
      <c r="E3398">
        <f>train!P3398</f>
        <v>11.1</v>
      </c>
      <c r="F3398" s="4">
        <f t="shared" si="530"/>
        <v>0.48990042674253198</v>
      </c>
      <c r="G3398" s="4">
        <f t="shared" si="531"/>
        <v>0.59810743111605902</v>
      </c>
      <c r="H3398" s="4">
        <f t="shared" si="532"/>
        <v>0.59810743111605902</v>
      </c>
      <c r="I3398" s="4">
        <f t="shared" si="533"/>
        <v>0.55499999999999994</v>
      </c>
      <c r="J3398">
        <f t="shared" si="535"/>
        <v>2</v>
      </c>
      <c r="K3398" t="str">
        <f>train!T3398</f>
        <v>no</v>
      </c>
      <c r="L3398">
        <f t="shared" si="536"/>
        <v>1.128143884114172</v>
      </c>
      <c r="M3398">
        <f t="shared" si="537"/>
        <v>1.1240517899256321</v>
      </c>
      <c r="N3398">
        <f t="shared" si="538"/>
        <v>1.1240517899256321</v>
      </c>
      <c r="O3398">
        <f t="shared" si="539"/>
        <v>1.1240517899256321</v>
      </c>
    </row>
    <row r="3399" spans="1:15">
      <c r="A3399">
        <f t="shared" si="534"/>
        <v>3398</v>
      </c>
      <c r="B3399">
        <f>train!G3399</f>
        <v>260.89999999999998</v>
      </c>
      <c r="C3399">
        <f>train!J3399</f>
        <v>174.2</v>
      </c>
      <c r="D3399">
        <f>train!M3399</f>
        <v>262.8</v>
      </c>
      <c r="E3399">
        <f>train!P3399</f>
        <v>10.6</v>
      </c>
      <c r="F3399" s="4">
        <f t="shared" si="530"/>
        <v>0.7422475106685632</v>
      </c>
      <c r="G3399" s="4">
        <f t="shared" si="531"/>
        <v>0.48483161703311989</v>
      </c>
      <c r="H3399" s="4">
        <f t="shared" si="532"/>
        <v>0.48483161703311989</v>
      </c>
      <c r="I3399" s="4">
        <f t="shared" si="533"/>
        <v>0.53</v>
      </c>
      <c r="J3399">
        <f t="shared" si="535"/>
        <v>1</v>
      </c>
      <c r="K3399" t="str">
        <f>train!T3399</f>
        <v>no</v>
      </c>
      <c r="L3399">
        <f t="shared" si="536"/>
        <v>1.128143884114172</v>
      </c>
      <c r="M3399">
        <f t="shared" si="537"/>
        <v>1.1410323224359504</v>
      </c>
      <c r="N3399">
        <f t="shared" si="538"/>
        <v>1.1410323224359504</v>
      </c>
      <c r="O3399">
        <f t="shared" si="539"/>
        <v>1.1410323224359504</v>
      </c>
    </row>
    <row r="3400" spans="1:15">
      <c r="A3400">
        <f t="shared" si="534"/>
        <v>3399</v>
      </c>
      <c r="B3400">
        <f>train!G3400</f>
        <v>124.4</v>
      </c>
      <c r="C3400">
        <f>train!J3400</f>
        <v>196.1</v>
      </c>
      <c r="D3400">
        <f>train!M3400</f>
        <v>166.1</v>
      </c>
      <c r="E3400">
        <f>train!P3400</f>
        <v>10.199999999999999</v>
      </c>
      <c r="F3400" s="4">
        <f t="shared" si="530"/>
        <v>0.3539118065433855</v>
      </c>
      <c r="G3400" s="4">
        <f t="shared" si="531"/>
        <v>0.54578346785416088</v>
      </c>
      <c r="H3400" s="4">
        <f t="shared" si="532"/>
        <v>0.54578346785416088</v>
      </c>
      <c r="I3400" s="4">
        <f t="shared" si="533"/>
        <v>0.51</v>
      </c>
      <c r="J3400">
        <f t="shared" si="535"/>
        <v>2</v>
      </c>
      <c r="K3400" t="str">
        <f>train!T3400</f>
        <v>no</v>
      </c>
      <c r="L3400">
        <f t="shared" si="536"/>
        <v>1.128143884114172</v>
      </c>
      <c r="M3400">
        <f t="shared" si="537"/>
        <v>0.99051136004420992</v>
      </c>
      <c r="N3400">
        <f t="shared" si="538"/>
        <v>0.99051136004420992</v>
      </c>
      <c r="O3400">
        <f t="shared" si="539"/>
        <v>0.99051136004420992</v>
      </c>
    </row>
    <row r="3401" spans="1:15">
      <c r="A3401">
        <f t="shared" si="534"/>
        <v>3400</v>
      </c>
      <c r="B3401">
        <f>train!G3401</f>
        <v>126.8</v>
      </c>
      <c r="C3401">
        <f>train!J3401</f>
        <v>144.1</v>
      </c>
      <c r="D3401">
        <f>train!M3401</f>
        <v>249.6</v>
      </c>
      <c r="E3401">
        <f>train!P3401</f>
        <v>11.4</v>
      </c>
      <c r="F3401" s="4">
        <f t="shared" si="530"/>
        <v>0.36073968705547654</v>
      </c>
      <c r="G3401" s="4">
        <f t="shared" si="531"/>
        <v>0.40105761202337875</v>
      </c>
      <c r="H3401" s="4">
        <f t="shared" si="532"/>
        <v>0.40105761202337875</v>
      </c>
      <c r="I3401" s="4">
        <f t="shared" si="533"/>
        <v>0.57000000000000006</v>
      </c>
      <c r="J3401">
        <f t="shared" si="535"/>
        <v>2</v>
      </c>
      <c r="K3401" t="str">
        <f>train!T3401</f>
        <v>no</v>
      </c>
      <c r="L3401">
        <f t="shared" si="536"/>
        <v>1.128143884114172</v>
      </c>
      <c r="M3401">
        <f t="shared" si="537"/>
        <v>0.8813214726424593</v>
      </c>
      <c r="N3401">
        <f t="shared" si="538"/>
        <v>0.8813214726424593</v>
      </c>
      <c r="O3401">
        <f t="shared" si="539"/>
        <v>0.8813214726424593</v>
      </c>
    </row>
    <row r="3402" spans="1:15">
      <c r="A3402">
        <f t="shared" si="534"/>
        <v>3401</v>
      </c>
      <c r="B3402">
        <f>train!G3402</f>
        <v>110</v>
      </c>
      <c r="C3402">
        <f>train!J3402</f>
        <v>181.9</v>
      </c>
      <c r="D3402">
        <f>train!M3402</f>
        <v>208</v>
      </c>
      <c r="E3402">
        <f>train!P3402</f>
        <v>11.7</v>
      </c>
      <c r="F3402" s="4">
        <f t="shared" si="530"/>
        <v>0.31294452347083929</v>
      </c>
      <c r="G3402" s="4">
        <f t="shared" si="531"/>
        <v>0.50626217645421656</v>
      </c>
      <c r="H3402" s="4">
        <f t="shared" si="532"/>
        <v>0.50626217645421656</v>
      </c>
      <c r="I3402" s="4">
        <f t="shared" si="533"/>
        <v>0.58499999999999996</v>
      </c>
      <c r="J3402">
        <f t="shared" si="535"/>
        <v>2</v>
      </c>
      <c r="K3402" t="str">
        <f>train!T3402</f>
        <v>no</v>
      </c>
      <c r="L3402">
        <f t="shared" si="536"/>
        <v>1.128143884114172</v>
      </c>
      <c r="M3402">
        <f t="shared" si="537"/>
        <v>0.97609531163033014</v>
      </c>
      <c r="N3402">
        <f t="shared" si="538"/>
        <v>0.97609531163033014</v>
      </c>
      <c r="O3402">
        <f t="shared" si="539"/>
        <v>0.97609531163033014</v>
      </c>
    </row>
    <row r="3403" spans="1:15">
      <c r="A3403">
        <f t="shared" si="534"/>
        <v>3402</v>
      </c>
      <c r="B3403">
        <f>train!G3403</f>
        <v>231.1</v>
      </c>
      <c r="C3403">
        <f>train!J3403</f>
        <v>182.4</v>
      </c>
      <c r="D3403">
        <f>train!M3403</f>
        <v>227.2</v>
      </c>
      <c r="E3403">
        <f>train!P3403</f>
        <v>9.8000000000000007</v>
      </c>
      <c r="F3403" s="4">
        <f t="shared" si="530"/>
        <v>0.6574679943100995</v>
      </c>
      <c r="G3403" s="4">
        <f t="shared" si="531"/>
        <v>0.5076537712218202</v>
      </c>
      <c r="H3403" s="4">
        <f t="shared" si="532"/>
        <v>0.5076537712218202</v>
      </c>
      <c r="I3403" s="4">
        <f t="shared" si="533"/>
        <v>0.49000000000000005</v>
      </c>
      <c r="J3403">
        <f t="shared" si="535"/>
        <v>2</v>
      </c>
      <c r="K3403" t="str">
        <f>train!T3403</f>
        <v>no</v>
      </c>
      <c r="L3403">
        <f t="shared" si="536"/>
        <v>1.128143884114172</v>
      </c>
      <c r="M3403">
        <f t="shared" si="537"/>
        <v>1.0898572688263437</v>
      </c>
      <c r="N3403">
        <f t="shared" si="538"/>
        <v>1.0898572688263437</v>
      </c>
      <c r="O3403">
        <f t="shared" si="539"/>
        <v>1.0898572688263437</v>
      </c>
    </row>
    <row r="3404" spans="1:15">
      <c r="A3404">
        <f t="shared" si="534"/>
        <v>3403</v>
      </c>
      <c r="B3404">
        <f>train!G3404</f>
        <v>187.4</v>
      </c>
      <c r="C3404">
        <f>train!J3404</f>
        <v>144.6</v>
      </c>
      <c r="D3404">
        <f>train!M3404</f>
        <v>235.7</v>
      </c>
      <c r="E3404">
        <f>train!P3404</f>
        <v>10.199999999999999</v>
      </c>
      <c r="F3404" s="4">
        <f t="shared" si="530"/>
        <v>0.53314366998577523</v>
      </c>
      <c r="G3404" s="4">
        <f t="shared" si="531"/>
        <v>0.40244920679098245</v>
      </c>
      <c r="H3404" s="4">
        <f t="shared" si="532"/>
        <v>0.40244920679098245</v>
      </c>
      <c r="I3404" s="4">
        <f t="shared" si="533"/>
        <v>0.51</v>
      </c>
      <c r="J3404">
        <f t="shared" si="535"/>
        <v>2</v>
      </c>
      <c r="K3404" t="str">
        <f>train!T3404</f>
        <v>no</v>
      </c>
      <c r="L3404">
        <f t="shared" si="536"/>
        <v>1.128143884114172</v>
      </c>
      <c r="M3404">
        <f t="shared" si="537"/>
        <v>0.93181162309733134</v>
      </c>
      <c r="N3404">
        <f t="shared" si="538"/>
        <v>0.93181162309733134</v>
      </c>
      <c r="O3404">
        <f t="shared" si="539"/>
        <v>0.93181162309733134</v>
      </c>
    </row>
    <row r="3405" spans="1:15">
      <c r="A3405">
        <f t="shared" si="534"/>
        <v>3404</v>
      </c>
      <c r="B3405">
        <f>train!G3405</f>
        <v>166.4</v>
      </c>
      <c r="C3405">
        <f>train!J3405</f>
        <v>76.8</v>
      </c>
      <c r="D3405">
        <f>train!M3405</f>
        <v>260.10000000000002</v>
      </c>
      <c r="E3405">
        <f>train!P3405</f>
        <v>10.9</v>
      </c>
      <c r="F3405" s="4">
        <f t="shared" si="530"/>
        <v>0.47339971550497867</v>
      </c>
      <c r="G3405" s="4">
        <f t="shared" si="531"/>
        <v>0.21374895630392429</v>
      </c>
      <c r="H3405" s="4">
        <f t="shared" si="532"/>
        <v>0.21374895630392429</v>
      </c>
      <c r="I3405" s="4">
        <f t="shared" si="533"/>
        <v>0.54500000000000004</v>
      </c>
      <c r="J3405">
        <f t="shared" si="535"/>
        <v>2</v>
      </c>
      <c r="K3405" t="str">
        <f>train!T3405</f>
        <v>no</v>
      </c>
      <c r="L3405">
        <f t="shared" si="536"/>
        <v>1.128143884114172</v>
      </c>
      <c r="M3405">
        <f t="shared" si="537"/>
        <v>0.78262987630311476</v>
      </c>
      <c r="N3405">
        <f t="shared" si="538"/>
        <v>0.78262987630311476</v>
      </c>
      <c r="O3405">
        <f t="shared" si="539"/>
        <v>0.78262987630311476</v>
      </c>
    </row>
    <row r="3406" spans="1:15">
      <c r="A3406">
        <f t="shared" si="534"/>
        <v>3405</v>
      </c>
      <c r="B3406">
        <f>train!G3406</f>
        <v>141.80000000000001</v>
      </c>
      <c r="C3406">
        <f>train!J3406</f>
        <v>191.3</v>
      </c>
      <c r="D3406">
        <f>train!M3406</f>
        <v>133.6</v>
      </c>
      <c r="E3406">
        <f>train!P3406</f>
        <v>10.9</v>
      </c>
      <c r="F3406" s="4">
        <f t="shared" si="530"/>
        <v>0.40341394025604554</v>
      </c>
      <c r="G3406" s="4">
        <f t="shared" si="531"/>
        <v>0.53242415808516563</v>
      </c>
      <c r="H3406" s="4">
        <f t="shared" si="532"/>
        <v>0.53242415808516563</v>
      </c>
      <c r="I3406" s="4">
        <f t="shared" si="533"/>
        <v>0.54500000000000004</v>
      </c>
      <c r="J3406">
        <f t="shared" si="535"/>
        <v>2</v>
      </c>
      <c r="K3406" t="str">
        <f>train!T3406</f>
        <v>no</v>
      </c>
      <c r="L3406">
        <f t="shared" si="536"/>
        <v>1.128143884114172</v>
      </c>
      <c r="M3406">
        <f t="shared" si="537"/>
        <v>1.0132713236928712</v>
      </c>
      <c r="N3406">
        <f t="shared" si="538"/>
        <v>1.0132713236928712</v>
      </c>
      <c r="O3406">
        <f t="shared" si="539"/>
        <v>1.0132713236928712</v>
      </c>
    </row>
    <row r="3407" spans="1:15">
      <c r="A3407">
        <f t="shared" si="534"/>
        <v>3406</v>
      </c>
      <c r="B3407">
        <f>train!G3407</f>
        <v>159.5</v>
      </c>
      <c r="C3407">
        <f>train!J3407</f>
        <v>140.69999999999999</v>
      </c>
      <c r="D3407">
        <f>train!M3407</f>
        <v>176.3</v>
      </c>
      <c r="E3407">
        <f>train!P3407</f>
        <v>5.4</v>
      </c>
      <c r="F3407" s="4">
        <f t="shared" si="530"/>
        <v>0.45376955903271693</v>
      </c>
      <c r="G3407" s="4">
        <f t="shared" si="531"/>
        <v>0.39159476760367379</v>
      </c>
      <c r="H3407" s="4">
        <f t="shared" si="532"/>
        <v>0.39159476760367379</v>
      </c>
      <c r="I3407" s="4">
        <f t="shared" si="533"/>
        <v>0.27</v>
      </c>
      <c r="J3407">
        <f t="shared" si="535"/>
        <v>2</v>
      </c>
      <c r="K3407" t="str">
        <f>train!T3407</f>
        <v>yes</v>
      </c>
      <c r="L3407">
        <f t="shared" si="536"/>
        <v>1.128143884114172</v>
      </c>
      <c r="M3407">
        <f t="shared" si="537"/>
        <v>0.76517954542309663</v>
      </c>
      <c r="N3407">
        <f t="shared" si="538"/>
        <v>0.76517954542309663</v>
      </c>
      <c r="O3407">
        <f t="shared" si="539"/>
        <v>0.76517954542309663</v>
      </c>
    </row>
    <row r="3408" spans="1:15">
      <c r="A3408">
        <f t="shared" si="534"/>
        <v>3407</v>
      </c>
      <c r="B3408">
        <f>train!G3408</f>
        <v>218.9</v>
      </c>
      <c r="C3408">
        <f>train!J3408</f>
        <v>237.5</v>
      </c>
      <c r="D3408">
        <f>train!M3408</f>
        <v>189.7</v>
      </c>
      <c r="E3408">
        <f>train!P3408</f>
        <v>11</v>
      </c>
      <c r="F3408" s="4">
        <f t="shared" si="530"/>
        <v>0.62275960170697009</v>
      </c>
      <c r="G3408" s="4">
        <f t="shared" si="531"/>
        <v>0.66100751461174501</v>
      </c>
      <c r="H3408" s="4">
        <f t="shared" si="532"/>
        <v>0.66100751461174501</v>
      </c>
      <c r="I3408" s="4">
        <f t="shared" si="533"/>
        <v>0.55000000000000004</v>
      </c>
      <c r="J3408">
        <f t="shared" si="535"/>
        <v>1</v>
      </c>
      <c r="K3408" t="str">
        <f>train!T3408</f>
        <v>no</v>
      </c>
      <c r="L3408">
        <f t="shared" si="536"/>
        <v>1.128143884114172</v>
      </c>
      <c r="M3408">
        <f t="shared" si="537"/>
        <v>1.250676373113611</v>
      </c>
      <c r="N3408">
        <f t="shared" si="538"/>
        <v>1.250676373113611</v>
      </c>
      <c r="O3408">
        <f t="shared" si="539"/>
        <v>1.250676373113611</v>
      </c>
    </row>
    <row r="3409" spans="1:15">
      <c r="A3409">
        <f t="shared" si="534"/>
        <v>3408</v>
      </c>
      <c r="B3409">
        <f>train!G3409</f>
        <v>138.69999999999999</v>
      </c>
      <c r="C3409">
        <f>train!J3409</f>
        <v>257.5</v>
      </c>
      <c r="D3409">
        <f>train!M3409</f>
        <v>165.6</v>
      </c>
      <c r="E3409">
        <f>train!P3409</f>
        <v>7.8</v>
      </c>
      <c r="F3409" s="4">
        <f t="shared" si="530"/>
        <v>0.39459459459459456</v>
      </c>
      <c r="G3409" s="4">
        <f t="shared" si="531"/>
        <v>0.71667130531589196</v>
      </c>
      <c r="H3409" s="4">
        <f t="shared" si="532"/>
        <v>0.71667130531589196</v>
      </c>
      <c r="I3409" s="4">
        <f t="shared" si="533"/>
        <v>0.39</v>
      </c>
      <c r="J3409">
        <f t="shared" si="535"/>
        <v>1</v>
      </c>
      <c r="K3409" t="str">
        <f>train!T3409</f>
        <v>no</v>
      </c>
      <c r="L3409">
        <f t="shared" si="536"/>
        <v>1.128143884114172</v>
      </c>
      <c r="M3409">
        <f t="shared" si="537"/>
        <v>1.1554394894626205</v>
      </c>
      <c r="N3409">
        <f t="shared" si="538"/>
        <v>1.1554394894626205</v>
      </c>
      <c r="O3409">
        <f t="shared" si="539"/>
        <v>1.1554394894626205</v>
      </c>
    </row>
    <row r="3410" spans="1:15">
      <c r="A3410">
        <f t="shared" si="534"/>
        <v>3409</v>
      </c>
      <c r="B3410">
        <f>train!G3410</f>
        <v>158.1</v>
      </c>
      <c r="C3410">
        <f>train!J3410</f>
        <v>315.10000000000002</v>
      </c>
      <c r="D3410">
        <f>train!M3410</f>
        <v>176.1</v>
      </c>
      <c r="E3410">
        <f>train!P3410</f>
        <v>13.9</v>
      </c>
      <c r="F3410" s="4">
        <f t="shared" si="530"/>
        <v>0.44978662873399716</v>
      </c>
      <c r="G3410" s="4">
        <f t="shared" si="531"/>
        <v>0.87698302254383531</v>
      </c>
      <c r="H3410" s="4">
        <f t="shared" si="532"/>
        <v>0.87698302254383531</v>
      </c>
      <c r="I3410" s="4">
        <f t="shared" si="533"/>
        <v>0.69500000000000006</v>
      </c>
      <c r="J3410">
        <f t="shared" si="535"/>
        <v>1</v>
      </c>
      <c r="K3410" t="str">
        <f>train!T3410</f>
        <v>yes</v>
      </c>
      <c r="L3410">
        <f t="shared" si="536"/>
        <v>1.128143884114172</v>
      </c>
      <c r="M3410">
        <f t="shared" si="537"/>
        <v>1.4911510503795842</v>
      </c>
      <c r="N3410">
        <f t="shared" si="538"/>
        <v>1.4911510503795842</v>
      </c>
      <c r="O3410">
        <f t="shared" si="539"/>
        <v>1.4911510503795842</v>
      </c>
    </row>
    <row r="3411" spans="1:15">
      <c r="A3411">
        <f t="shared" si="534"/>
        <v>3410</v>
      </c>
      <c r="B3411">
        <f>train!G3411</f>
        <v>97.9</v>
      </c>
      <c r="C3411">
        <f>train!J3411</f>
        <v>173</v>
      </c>
      <c r="D3411">
        <f>train!M3411</f>
        <v>262.2</v>
      </c>
      <c r="E3411">
        <f>train!P3411</f>
        <v>9.1999999999999993</v>
      </c>
      <c r="F3411" s="4">
        <f t="shared" si="530"/>
        <v>0.27852062588904697</v>
      </c>
      <c r="G3411" s="4">
        <f t="shared" si="531"/>
        <v>0.48149178959087113</v>
      </c>
      <c r="H3411" s="4">
        <f t="shared" si="532"/>
        <v>0.48149178959087113</v>
      </c>
      <c r="I3411" s="4">
        <f t="shared" si="533"/>
        <v>0.45999999999999996</v>
      </c>
      <c r="J3411">
        <f t="shared" si="535"/>
        <v>2</v>
      </c>
      <c r="K3411" t="str">
        <f>train!T3411</f>
        <v>no</v>
      </c>
      <c r="L3411">
        <f t="shared" si="536"/>
        <v>1.128143884114172</v>
      </c>
      <c r="M3411">
        <f t="shared" si="537"/>
        <v>0.86766492722275324</v>
      </c>
      <c r="N3411">
        <f t="shared" si="538"/>
        <v>0.86766492722275324</v>
      </c>
      <c r="O3411">
        <f t="shared" si="539"/>
        <v>0.86766492722275324</v>
      </c>
    </row>
    <row r="3412" spans="1:15">
      <c r="A3412">
        <f t="shared" si="534"/>
        <v>3411</v>
      </c>
      <c r="B3412">
        <f>train!G3412</f>
        <v>103.5</v>
      </c>
      <c r="C3412">
        <f>train!J3412</f>
        <v>174.1</v>
      </c>
      <c r="D3412">
        <f>train!M3412</f>
        <v>248.2</v>
      </c>
      <c r="E3412">
        <f>train!P3412</f>
        <v>11.7</v>
      </c>
      <c r="F3412" s="4">
        <f t="shared" si="530"/>
        <v>0.29445234708392604</v>
      </c>
      <c r="G3412" s="4">
        <f t="shared" si="531"/>
        <v>0.48455329807959918</v>
      </c>
      <c r="H3412" s="4">
        <f t="shared" si="532"/>
        <v>0.48455329807959918</v>
      </c>
      <c r="I3412" s="4">
        <f t="shared" si="533"/>
        <v>0.58499999999999996</v>
      </c>
      <c r="J3412">
        <f t="shared" si="535"/>
        <v>2</v>
      </c>
      <c r="K3412" t="str">
        <f>train!T3412</f>
        <v>yes</v>
      </c>
      <c r="L3412">
        <f t="shared" si="536"/>
        <v>1.128143884114172</v>
      </c>
      <c r="M3412">
        <f t="shared" si="537"/>
        <v>0.94789819182381951</v>
      </c>
      <c r="N3412">
        <f t="shared" si="538"/>
        <v>0.94789819182381951</v>
      </c>
      <c r="O3412">
        <f t="shared" si="539"/>
        <v>0.94789819182381951</v>
      </c>
    </row>
    <row r="3413" spans="1:15">
      <c r="A3413">
        <f t="shared" si="534"/>
        <v>3412</v>
      </c>
      <c r="B3413">
        <f>train!G3413</f>
        <v>206.3</v>
      </c>
      <c r="C3413">
        <f>train!J3413</f>
        <v>223.5</v>
      </c>
      <c r="D3413">
        <f>train!M3413</f>
        <v>234.3</v>
      </c>
      <c r="E3413">
        <f>train!P3413</f>
        <v>8.1</v>
      </c>
      <c r="F3413" s="4">
        <f t="shared" si="530"/>
        <v>0.58691322901849219</v>
      </c>
      <c r="G3413" s="4">
        <f t="shared" si="531"/>
        <v>0.62204286111884222</v>
      </c>
      <c r="H3413" s="4">
        <f t="shared" si="532"/>
        <v>0.62204286111884222</v>
      </c>
      <c r="I3413" s="4">
        <f t="shared" si="533"/>
        <v>0.40499999999999997</v>
      </c>
      <c r="J3413">
        <f t="shared" si="535"/>
        <v>1</v>
      </c>
      <c r="K3413" t="str">
        <f>train!T3413</f>
        <v>no</v>
      </c>
      <c r="L3413">
        <f t="shared" si="536"/>
        <v>1.128143884114172</v>
      </c>
      <c r="M3413">
        <f t="shared" si="537"/>
        <v>1.1324163459323358</v>
      </c>
      <c r="N3413">
        <f t="shared" si="538"/>
        <v>1.1324163459323358</v>
      </c>
      <c r="O3413">
        <f t="shared" si="539"/>
        <v>1.1324163459323358</v>
      </c>
    </row>
    <row r="3414" spans="1:15">
      <c r="A3414">
        <f t="shared" si="534"/>
        <v>3413</v>
      </c>
      <c r="B3414">
        <f>train!G3414</f>
        <v>211.5</v>
      </c>
      <c r="C3414">
        <f>train!J3414</f>
        <v>183.9</v>
      </c>
      <c r="D3414">
        <f>train!M3414</f>
        <v>186.2</v>
      </c>
      <c r="E3414">
        <f>train!P3414</f>
        <v>13.5</v>
      </c>
      <c r="F3414" s="4">
        <f t="shared" si="530"/>
        <v>0.60170697012802277</v>
      </c>
      <c r="G3414" s="4">
        <f t="shared" si="531"/>
        <v>0.51182855552463125</v>
      </c>
      <c r="H3414" s="4">
        <f t="shared" si="532"/>
        <v>0.51182855552463125</v>
      </c>
      <c r="I3414" s="4">
        <f t="shared" si="533"/>
        <v>0.67500000000000004</v>
      </c>
      <c r="J3414">
        <f t="shared" si="535"/>
        <v>1</v>
      </c>
      <c r="K3414" t="str">
        <f>train!T3414</f>
        <v>no</v>
      </c>
      <c r="L3414">
        <f t="shared" si="536"/>
        <v>1.128143884114172</v>
      </c>
      <c r="M3414">
        <f t="shared" si="537"/>
        <v>1.1582802849058196</v>
      </c>
      <c r="N3414">
        <f t="shared" si="538"/>
        <v>1.1582802849058196</v>
      </c>
      <c r="O3414">
        <f t="shared" si="539"/>
        <v>1.1582802849058196</v>
      </c>
    </row>
    <row r="3415" spans="1:15">
      <c r="A3415">
        <f t="shared" si="534"/>
        <v>3414</v>
      </c>
      <c r="B3415">
        <f>train!G3415</f>
        <v>125</v>
      </c>
      <c r="C3415">
        <f>train!J3415</f>
        <v>294.5</v>
      </c>
      <c r="D3415">
        <f>train!M3415</f>
        <v>205.7</v>
      </c>
      <c r="E3415">
        <f>train!P3415</f>
        <v>10.199999999999999</v>
      </c>
      <c r="F3415" s="4">
        <f t="shared" si="530"/>
        <v>0.35561877667140823</v>
      </c>
      <c r="G3415" s="4">
        <f t="shared" si="531"/>
        <v>0.8196493181185639</v>
      </c>
      <c r="H3415" s="4">
        <f t="shared" si="532"/>
        <v>0.8196493181185639</v>
      </c>
      <c r="I3415" s="4">
        <f t="shared" si="533"/>
        <v>0.51</v>
      </c>
      <c r="J3415">
        <f t="shared" si="535"/>
        <v>1</v>
      </c>
      <c r="K3415" t="str">
        <f>train!T3415</f>
        <v>yes</v>
      </c>
      <c r="L3415">
        <f t="shared" si="536"/>
        <v>1.128143884114172</v>
      </c>
      <c r="M3415">
        <f t="shared" si="537"/>
        <v>1.3153762669691598</v>
      </c>
      <c r="N3415">
        <f t="shared" si="538"/>
        <v>1.3153762669691598</v>
      </c>
      <c r="O3415">
        <f t="shared" si="539"/>
        <v>1.3153762669691598</v>
      </c>
    </row>
    <row r="3416" spans="1:15">
      <c r="A3416">
        <f t="shared" si="534"/>
        <v>3415</v>
      </c>
      <c r="B3416">
        <f>train!G3416</f>
        <v>141.30000000000001</v>
      </c>
      <c r="C3416">
        <f>train!J3416</f>
        <v>152</v>
      </c>
      <c r="D3416">
        <f>train!M3416</f>
        <v>218.8</v>
      </c>
      <c r="E3416">
        <f>train!P3416</f>
        <v>8.1</v>
      </c>
      <c r="F3416" s="4">
        <f t="shared" si="530"/>
        <v>0.40199146514935991</v>
      </c>
      <c r="G3416" s="4">
        <f t="shared" si="531"/>
        <v>0.42304480935151684</v>
      </c>
      <c r="H3416" s="4">
        <f t="shared" si="532"/>
        <v>0.42304480935151684</v>
      </c>
      <c r="I3416" s="4">
        <f t="shared" si="533"/>
        <v>0.40499999999999997</v>
      </c>
      <c r="J3416">
        <f t="shared" si="535"/>
        <v>2</v>
      </c>
      <c r="K3416" t="str">
        <f>train!T3416</f>
        <v>no</v>
      </c>
      <c r="L3416">
        <f t="shared" si="536"/>
        <v>1.128143884114172</v>
      </c>
      <c r="M3416">
        <f t="shared" si="537"/>
        <v>0.82677443084039037</v>
      </c>
      <c r="N3416">
        <f t="shared" si="538"/>
        <v>0.82677443084039037</v>
      </c>
      <c r="O3416">
        <f t="shared" si="539"/>
        <v>0.82677443084039037</v>
      </c>
    </row>
    <row r="3417" spans="1:15">
      <c r="A3417">
        <f t="shared" si="534"/>
        <v>3416</v>
      </c>
      <c r="B3417">
        <f>train!G3417</f>
        <v>119</v>
      </c>
      <c r="C3417">
        <f>train!J3417</f>
        <v>144.30000000000001</v>
      </c>
      <c r="D3417">
        <f>train!M3417</f>
        <v>199.7</v>
      </c>
      <c r="E3417">
        <f>train!P3417</f>
        <v>8.8000000000000007</v>
      </c>
      <c r="F3417" s="4">
        <f t="shared" si="530"/>
        <v>0.33854907539118068</v>
      </c>
      <c r="G3417" s="4">
        <f t="shared" si="531"/>
        <v>0.40161424993042028</v>
      </c>
      <c r="H3417" s="4">
        <f t="shared" si="532"/>
        <v>0.40161424993042028</v>
      </c>
      <c r="I3417" s="4">
        <f t="shared" si="533"/>
        <v>0.44000000000000006</v>
      </c>
      <c r="J3417">
        <f t="shared" si="535"/>
        <v>2</v>
      </c>
      <c r="K3417" t="str">
        <f>train!T3417</f>
        <v>no</v>
      </c>
      <c r="L3417">
        <f t="shared" si="536"/>
        <v>1.128143884114172</v>
      </c>
      <c r="M3417">
        <f t="shared" si="537"/>
        <v>0.79423138186713049</v>
      </c>
      <c r="N3417">
        <f t="shared" si="538"/>
        <v>0.79423138186713049</v>
      </c>
      <c r="O3417">
        <f t="shared" si="539"/>
        <v>0.79423138186713049</v>
      </c>
    </row>
    <row r="3418" spans="1:15">
      <c r="A3418">
        <f t="shared" si="534"/>
        <v>3417</v>
      </c>
      <c r="B3418">
        <f>train!G3418</f>
        <v>260.60000000000002</v>
      </c>
      <c r="C3418">
        <f>train!J3418</f>
        <v>246.1</v>
      </c>
      <c r="D3418">
        <f>train!M3418</f>
        <v>243.3</v>
      </c>
      <c r="E3418">
        <f>train!P3418</f>
        <v>12.8</v>
      </c>
      <c r="F3418" s="4">
        <f t="shared" si="530"/>
        <v>0.74139402560455203</v>
      </c>
      <c r="G3418" s="4">
        <f t="shared" si="531"/>
        <v>0.6849429446145282</v>
      </c>
      <c r="H3418" s="4">
        <f t="shared" si="532"/>
        <v>0.6849429446145282</v>
      </c>
      <c r="I3418" s="4">
        <f t="shared" si="533"/>
        <v>0.64</v>
      </c>
      <c r="J3418">
        <f t="shared" si="535"/>
        <v>1</v>
      </c>
      <c r="K3418" t="str">
        <f>train!T3418</f>
        <v>yes</v>
      </c>
      <c r="L3418">
        <f t="shared" si="536"/>
        <v>1.128143884114172</v>
      </c>
      <c r="M3418">
        <f t="shared" si="537"/>
        <v>1.3775190655510234</v>
      </c>
      <c r="N3418">
        <f t="shared" si="538"/>
        <v>1.3775190655510234</v>
      </c>
      <c r="O3418">
        <f t="shared" si="539"/>
        <v>1.3775190655510234</v>
      </c>
    </row>
    <row r="3419" spans="1:15">
      <c r="A3419">
        <f t="shared" si="534"/>
        <v>3418</v>
      </c>
      <c r="B3419">
        <f>train!G3419</f>
        <v>149.19999999999999</v>
      </c>
      <c r="C3419">
        <f>train!J3419</f>
        <v>112.8</v>
      </c>
      <c r="D3419">
        <f>train!M3419</f>
        <v>156.30000000000001</v>
      </c>
      <c r="E3419">
        <f>train!P3419</f>
        <v>12.2</v>
      </c>
      <c r="F3419" s="4">
        <f t="shared" si="530"/>
        <v>0.42446657183499287</v>
      </c>
      <c r="G3419" s="4">
        <f t="shared" si="531"/>
        <v>0.3139437795713888</v>
      </c>
      <c r="H3419" s="4">
        <f t="shared" si="532"/>
        <v>0.3139437795713888</v>
      </c>
      <c r="I3419" s="4">
        <f t="shared" si="533"/>
        <v>0.61</v>
      </c>
      <c r="J3419">
        <f t="shared" si="535"/>
        <v>2</v>
      </c>
      <c r="K3419" t="str">
        <f>train!T3419</f>
        <v>no</v>
      </c>
      <c r="L3419">
        <f t="shared" si="536"/>
        <v>1.128143884114172</v>
      </c>
      <c r="M3419">
        <f t="shared" si="537"/>
        <v>0.86567503375602128</v>
      </c>
      <c r="N3419">
        <f t="shared" si="538"/>
        <v>0.86567503375602128</v>
      </c>
      <c r="O3419">
        <f t="shared" si="539"/>
        <v>0.86567503375602128</v>
      </c>
    </row>
    <row r="3420" spans="1:15">
      <c r="A3420">
        <f t="shared" si="534"/>
        <v>3419</v>
      </c>
      <c r="B3420">
        <f>train!G3420</f>
        <v>163.69999999999999</v>
      </c>
      <c r="C3420">
        <f>train!J3420</f>
        <v>207.3</v>
      </c>
      <c r="D3420">
        <f>train!M3420</f>
        <v>266.2</v>
      </c>
      <c r="E3420">
        <f>train!P3420</f>
        <v>10.4</v>
      </c>
      <c r="F3420" s="4">
        <f t="shared" si="530"/>
        <v>0.46571834992887623</v>
      </c>
      <c r="G3420" s="4">
        <f t="shared" si="531"/>
        <v>0.57695519064848322</v>
      </c>
      <c r="H3420" s="4">
        <f t="shared" si="532"/>
        <v>0.57695519064848322</v>
      </c>
      <c r="I3420" s="4">
        <f t="shared" si="533"/>
        <v>0.52</v>
      </c>
      <c r="J3420">
        <f t="shared" si="535"/>
        <v>2</v>
      </c>
      <c r="K3420" t="str">
        <f>train!T3420</f>
        <v>no</v>
      </c>
      <c r="L3420">
        <f t="shared" si="536"/>
        <v>1.128143884114172</v>
      </c>
      <c r="M3420">
        <f t="shared" si="537"/>
        <v>1.0738008034514273</v>
      </c>
      <c r="N3420">
        <f t="shared" si="538"/>
        <v>1.0738008034514273</v>
      </c>
      <c r="O3420">
        <f t="shared" si="539"/>
        <v>1.0738008034514273</v>
      </c>
    </row>
    <row r="3421" spans="1:15">
      <c r="A3421">
        <f t="shared" si="534"/>
        <v>3420</v>
      </c>
      <c r="B3421">
        <f>train!G3421</f>
        <v>223</v>
      </c>
      <c r="C3421">
        <f>train!J3421</f>
        <v>218.7</v>
      </c>
      <c r="D3421">
        <f>train!M3421</f>
        <v>138.6</v>
      </c>
      <c r="E3421">
        <f>train!P3421</f>
        <v>11.6</v>
      </c>
      <c r="F3421" s="4">
        <f t="shared" si="530"/>
        <v>0.6344238975817923</v>
      </c>
      <c r="G3421" s="4">
        <f t="shared" si="531"/>
        <v>0.60868355134984686</v>
      </c>
      <c r="H3421" s="4">
        <f t="shared" si="532"/>
        <v>0.60868355134984686</v>
      </c>
      <c r="I3421" s="4">
        <f t="shared" si="533"/>
        <v>0.57999999999999996</v>
      </c>
      <c r="J3421">
        <f t="shared" si="535"/>
        <v>1</v>
      </c>
      <c r="K3421" t="str">
        <f>train!T3421</f>
        <v>no</v>
      </c>
      <c r="L3421">
        <f t="shared" si="536"/>
        <v>1.128143884114172</v>
      </c>
      <c r="M3421">
        <f t="shared" si="537"/>
        <v>1.2165052458541212</v>
      </c>
      <c r="N3421">
        <f t="shared" si="538"/>
        <v>1.2165052458541212</v>
      </c>
      <c r="O3421">
        <f t="shared" si="539"/>
        <v>1.2165052458541212</v>
      </c>
    </row>
    <row r="3422" spans="1:15">
      <c r="A3422">
        <f t="shared" si="534"/>
        <v>3421</v>
      </c>
      <c r="B3422">
        <f>train!G3422</f>
        <v>200.2</v>
      </c>
      <c r="C3422">
        <f>train!J3422</f>
        <v>268.8</v>
      </c>
      <c r="D3422">
        <f>train!M3422</f>
        <v>185.4</v>
      </c>
      <c r="E3422">
        <f>train!P3422</f>
        <v>12.8</v>
      </c>
      <c r="F3422" s="4">
        <f t="shared" si="530"/>
        <v>0.56955903271692743</v>
      </c>
      <c r="G3422" s="4">
        <f t="shared" si="531"/>
        <v>0.74812134706373501</v>
      </c>
      <c r="H3422" s="4">
        <f t="shared" si="532"/>
        <v>0.74812134706373501</v>
      </c>
      <c r="I3422" s="4">
        <f t="shared" si="533"/>
        <v>0.64</v>
      </c>
      <c r="J3422">
        <f t="shared" si="535"/>
        <v>1</v>
      </c>
      <c r="K3422" t="str">
        <f>train!T3422</f>
        <v>no</v>
      </c>
      <c r="L3422">
        <f t="shared" si="536"/>
        <v>1.128143884114172</v>
      </c>
      <c r="M3422">
        <f t="shared" si="537"/>
        <v>1.3613848065900975</v>
      </c>
      <c r="N3422">
        <f t="shared" si="538"/>
        <v>1.3613848065900975</v>
      </c>
      <c r="O3422">
        <f t="shared" si="539"/>
        <v>1.3613848065900975</v>
      </c>
    </row>
    <row r="3423" spans="1:15">
      <c r="A3423">
        <f t="shared" si="534"/>
        <v>3422</v>
      </c>
      <c r="B3423">
        <f>train!G3423</f>
        <v>248.6</v>
      </c>
      <c r="C3423">
        <f>train!J3423</f>
        <v>199.1</v>
      </c>
      <c r="D3423">
        <f>train!M3423</f>
        <v>112.5</v>
      </c>
      <c r="E3423">
        <f>train!P3423</f>
        <v>6.5</v>
      </c>
      <c r="F3423" s="4">
        <f t="shared" si="530"/>
        <v>0.7072546230440967</v>
      </c>
      <c r="G3423" s="4">
        <f t="shared" si="531"/>
        <v>0.55413303645978285</v>
      </c>
      <c r="H3423" s="4">
        <f t="shared" si="532"/>
        <v>0.55413303645978285</v>
      </c>
      <c r="I3423" s="4">
        <f t="shared" si="533"/>
        <v>0.32500000000000001</v>
      </c>
      <c r="J3423">
        <f t="shared" si="535"/>
        <v>2</v>
      </c>
      <c r="K3423" t="str">
        <f>train!T3423</f>
        <v>no</v>
      </c>
      <c r="L3423">
        <f t="shared" si="536"/>
        <v>1.128143884114172</v>
      </c>
      <c r="M3423">
        <f t="shared" si="537"/>
        <v>1.1045184226664242</v>
      </c>
      <c r="N3423">
        <f t="shared" si="538"/>
        <v>1.1045184226664242</v>
      </c>
      <c r="O3423">
        <f t="shared" si="539"/>
        <v>1.1045184226664242</v>
      </c>
    </row>
    <row r="3424" spans="1:15">
      <c r="A3424">
        <f t="shared" si="534"/>
        <v>3423</v>
      </c>
      <c r="B3424">
        <f>train!G3424</f>
        <v>214.2</v>
      </c>
      <c r="C3424">
        <f>train!J3424</f>
        <v>253</v>
      </c>
      <c r="D3424">
        <f>train!M3424</f>
        <v>156.4</v>
      </c>
      <c r="E3424">
        <f>train!P3424</f>
        <v>10.3</v>
      </c>
      <c r="F3424" s="4">
        <f t="shared" si="530"/>
        <v>0.60938833570412509</v>
      </c>
      <c r="G3424" s="4">
        <f t="shared" si="531"/>
        <v>0.70414695240745895</v>
      </c>
      <c r="H3424" s="4">
        <f t="shared" si="532"/>
        <v>0.70414695240745895</v>
      </c>
      <c r="I3424" s="4">
        <f t="shared" si="533"/>
        <v>0.51500000000000001</v>
      </c>
      <c r="J3424">
        <f t="shared" si="535"/>
        <v>1</v>
      </c>
      <c r="K3424" t="str">
        <f>train!T3424</f>
        <v>no</v>
      </c>
      <c r="L3424">
        <f t="shared" si="536"/>
        <v>1.128143884114172</v>
      </c>
      <c r="M3424">
        <f t="shared" si="537"/>
        <v>1.2760192023875143</v>
      </c>
      <c r="N3424">
        <f t="shared" si="538"/>
        <v>1.2760192023875143</v>
      </c>
      <c r="O3424">
        <f t="shared" si="539"/>
        <v>1.2760192023875143</v>
      </c>
    </row>
    <row r="3425" spans="1:15">
      <c r="A3425">
        <f t="shared" si="534"/>
        <v>3424</v>
      </c>
      <c r="B3425">
        <f>train!G3425</f>
        <v>245.6</v>
      </c>
      <c r="C3425">
        <f>train!J3425</f>
        <v>173</v>
      </c>
      <c r="D3425">
        <f>train!M3425</f>
        <v>111.8</v>
      </c>
      <c r="E3425">
        <f>train!P3425</f>
        <v>14.2</v>
      </c>
      <c r="F3425" s="4">
        <f t="shared" si="530"/>
        <v>0.69871977240398286</v>
      </c>
      <c r="G3425" s="4">
        <f t="shared" si="531"/>
        <v>0.48149178959087113</v>
      </c>
      <c r="H3425" s="4">
        <f t="shared" si="532"/>
        <v>0.48149178959087113</v>
      </c>
      <c r="I3425" s="4">
        <f t="shared" si="533"/>
        <v>0.71</v>
      </c>
      <c r="J3425">
        <f t="shared" si="535"/>
        <v>1</v>
      </c>
      <c r="K3425" t="str">
        <f>train!T3425</f>
        <v>no</v>
      </c>
      <c r="L3425">
        <f t="shared" si="536"/>
        <v>1.128143884114172</v>
      </c>
      <c r="M3425">
        <f t="shared" si="537"/>
        <v>1.2066391371222438</v>
      </c>
      <c r="N3425">
        <f t="shared" si="538"/>
        <v>1.2066391371222438</v>
      </c>
      <c r="O3425">
        <f t="shared" si="539"/>
        <v>1.2066391371222438</v>
      </c>
    </row>
    <row r="3426" spans="1:15">
      <c r="A3426">
        <f t="shared" si="534"/>
        <v>3425</v>
      </c>
      <c r="B3426">
        <f>train!G3426</f>
        <v>238.6</v>
      </c>
      <c r="C3426">
        <f>train!J3426</f>
        <v>203.3</v>
      </c>
      <c r="D3426">
        <f>train!M3426</f>
        <v>180.5</v>
      </c>
      <c r="E3426">
        <f>train!P3426</f>
        <v>16.2</v>
      </c>
      <c r="F3426" s="4">
        <f t="shared" si="530"/>
        <v>0.67880512091038403</v>
      </c>
      <c r="G3426" s="4">
        <f t="shared" si="531"/>
        <v>0.56582243250765374</v>
      </c>
      <c r="H3426" s="4">
        <f t="shared" si="532"/>
        <v>0.56582243250765374</v>
      </c>
      <c r="I3426" s="4">
        <f t="shared" si="533"/>
        <v>0.80999999999999994</v>
      </c>
      <c r="J3426">
        <f t="shared" si="535"/>
        <v>1</v>
      </c>
      <c r="K3426" t="str">
        <f>train!T3426</f>
        <v>no</v>
      </c>
      <c r="L3426">
        <f t="shared" si="536"/>
        <v>1.128143884114172</v>
      </c>
      <c r="M3426">
        <f t="shared" si="537"/>
        <v>1.3255890926044607</v>
      </c>
      <c r="N3426">
        <f t="shared" si="538"/>
        <v>1.3255890926044607</v>
      </c>
      <c r="O3426">
        <f t="shared" si="539"/>
        <v>1.3255890926044607</v>
      </c>
    </row>
    <row r="3427" spans="1:15">
      <c r="A3427">
        <f t="shared" si="534"/>
        <v>3426</v>
      </c>
      <c r="B3427">
        <f>train!G3427</f>
        <v>86.1</v>
      </c>
      <c r="C3427">
        <f>train!J3427</f>
        <v>227.9</v>
      </c>
      <c r="D3427">
        <f>train!M3427</f>
        <v>225.8</v>
      </c>
      <c r="E3427">
        <f>train!P3427</f>
        <v>9.1</v>
      </c>
      <c r="F3427" s="4">
        <f t="shared" si="530"/>
        <v>0.24495021337126599</v>
      </c>
      <c r="G3427" s="4">
        <f t="shared" si="531"/>
        <v>0.63428889507375452</v>
      </c>
      <c r="H3427" s="4">
        <f t="shared" si="532"/>
        <v>0.63428889507375452</v>
      </c>
      <c r="I3427" s="4">
        <f t="shared" si="533"/>
        <v>0.45499999999999996</v>
      </c>
      <c r="J3427">
        <f t="shared" si="535"/>
        <v>2</v>
      </c>
      <c r="K3427" t="str">
        <f>train!T3427</f>
        <v>no</v>
      </c>
      <c r="L3427">
        <f t="shared" si="536"/>
        <v>1.128143884114172</v>
      </c>
      <c r="M3427">
        <f t="shared" si="537"/>
        <v>1.0352151524482229</v>
      </c>
      <c r="N3427">
        <f t="shared" si="538"/>
        <v>1.0352151524482229</v>
      </c>
      <c r="O3427">
        <f t="shared" si="539"/>
        <v>1.0352151524482229</v>
      </c>
    </row>
    <row r="3428" spans="1:15">
      <c r="A3428">
        <f t="shared" si="534"/>
        <v>3427</v>
      </c>
      <c r="B3428">
        <f>train!G3428</f>
        <v>161.6</v>
      </c>
      <c r="C3428">
        <f>train!J3428</f>
        <v>187.5</v>
      </c>
      <c r="D3428">
        <f>train!M3428</f>
        <v>220.8</v>
      </c>
      <c r="E3428">
        <f>train!P3428</f>
        <v>10.3</v>
      </c>
      <c r="F3428" s="4">
        <f t="shared" si="530"/>
        <v>0.45974395448079658</v>
      </c>
      <c r="G3428" s="4">
        <f t="shared" si="531"/>
        <v>0.52184803785137768</v>
      </c>
      <c r="H3428" s="4">
        <f t="shared" si="532"/>
        <v>0.52184803785137768</v>
      </c>
      <c r="I3428" s="4">
        <f t="shared" si="533"/>
        <v>0.51500000000000001</v>
      </c>
      <c r="J3428">
        <f t="shared" si="535"/>
        <v>2</v>
      </c>
      <c r="K3428" t="str">
        <f>train!T3428</f>
        <v>no</v>
      </c>
      <c r="L3428">
        <f t="shared" si="536"/>
        <v>1.128143884114172</v>
      </c>
      <c r="M3428">
        <f t="shared" si="537"/>
        <v>1.0105643239795805</v>
      </c>
      <c r="N3428">
        <f t="shared" si="538"/>
        <v>1.0105643239795805</v>
      </c>
      <c r="O3428">
        <f t="shared" si="539"/>
        <v>1.0105643239795805</v>
      </c>
    </row>
    <row r="3429" spans="1:15">
      <c r="A3429">
        <f t="shared" si="534"/>
        <v>3428</v>
      </c>
      <c r="B3429">
        <f>train!G3429</f>
        <v>257.89999999999998</v>
      </c>
      <c r="C3429">
        <f>train!J3429</f>
        <v>220.7</v>
      </c>
      <c r="D3429">
        <f>train!M3429</f>
        <v>225.4</v>
      </c>
      <c r="E3429">
        <f>train!P3429</f>
        <v>16.8</v>
      </c>
      <c r="F3429" s="4">
        <f t="shared" si="530"/>
        <v>0.73371266002844948</v>
      </c>
      <c r="G3429" s="4">
        <f t="shared" si="531"/>
        <v>0.61424993042026155</v>
      </c>
      <c r="H3429" s="4">
        <f t="shared" si="532"/>
        <v>0.61424993042026155</v>
      </c>
      <c r="I3429" s="4">
        <f t="shared" si="533"/>
        <v>0.84000000000000008</v>
      </c>
      <c r="J3429">
        <f t="shared" si="535"/>
        <v>1</v>
      </c>
      <c r="K3429" t="str">
        <f>train!T3429</f>
        <v>yes</v>
      </c>
      <c r="L3429">
        <f t="shared" si="536"/>
        <v>1.128143884114172</v>
      </c>
      <c r="M3429">
        <f t="shared" si="537"/>
        <v>1.413697358534922</v>
      </c>
      <c r="N3429">
        <f t="shared" si="538"/>
        <v>1.413697358534922</v>
      </c>
      <c r="O3429">
        <f t="shared" si="539"/>
        <v>1.413697358534922</v>
      </c>
    </row>
    <row r="3430" spans="1:15">
      <c r="A3430">
        <f t="shared" si="534"/>
        <v>3429</v>
      </c>
      <c r="B3430">
        <f>train!G3430</f>
        <v>209.2</v>
      </c>
      <c r="C3430">
        <f>train!J3430</f>
        <v>165.3</v>
      </c>
      <c r="D3430">
        <f>train!M3430</f>
        <v>196.8</v>
      </c>
      <c r="E3430">
        <f>train!P3430</f>
        <v>10.6</v>
      </c>
      <c r="F3430" s="4">
        <f t="shared" si="530"/>
        <v>0.59516358463726882</v>
      </c>
      <c r="G3430" s="4">
        <f t="shared" si="531"/>
        <v>0.46006123016977457</v>
      </c>
      <c r="H3430" s="4">
        <f t="shared" si="532"/>
        <v>0.46006123016977457</v>
      </c>
      <c r="I3430" s="4">
        <f t="shared" si="533"/>
        <v>0.53</v>
      </c>
      <c r="J3430">
        <f t="shared" si="535"/>
        <v>2</v>
      </c>
      <c r="K3430" t="str">
        <f>train!T3430</f>
        <v>no</v>
      </c>
      <c r="L3430">
        <f t="shared" si="536"/>
        <v>1.128143884114172</v>
      </c>
      <c r="M3430">
        <f t="shared" si="537"/>
        <v>1.028801420823735</v>
      </c>
      <c r="N3430">
        <f t="shared" si="538"/>
        <v>1.028801420823735</v>
      </c>
      <c r="O3430">
        <f t="shared" si="539"/>
        <v>1.028801420823735</v>
      </c>
    </row>
    <row r="3431" spans="1:15">
      <c r="A3431">
        <f t="shared" si="534"/>
        <v>3430</v>
      </c>
      <c r="B3431">
        <f>train!G3431</f>
        <v>214</v>
      </c>
      <c r="C3431">
        <f>train!J3431</f>
        <v>245.3</v>
      </c>
      <c r="D3431">
        <f>train!M3431</f>
        <v>205.6</v>
      </c>
      <c r="E3431">
        <f>train!P3431</f>
        <v>10.3</v>
      </c>
      <c r="F3431" s="4">
        <f t="shared" si="530"/>
        <v>0.60881934566145091</v>
      </c>
      <c r="G3431" s="4">
        <f t="shared" si="531"/>
        <v>0.68271639298636233</v>
      </c>
      <c r="H3431" s="4">
        <f t="shared" si="532"/>
        <v>0.68271639298636233</v>
      </c>
      <c r="I3431" s="4">
        <f t="shared" si="533"/>
        <v>0.51500000000000001</v>
      </c>
      <c r="J3431">
        <f t="shared" si="535"/>
        <v>1</v>
      </c>
      <c r="K3431" t="str">
        <f>train!T3431</f>
        <v>no</v>
      </c>
      <c r="L3431">
        <f t="shared" si="536"/>
        <v>1.128143884114172</v>
      </c>
      <c r="M3431">
        <f t="shared" si="537"/>
        <v>1.2522337410229192</v>
      </c>
      <c r="N3431">
        <f t="shared" si="538"/>
        <v>1.2522337410229192</v>
      </c>
      <c r="O3431">
        <f t="shared" si="539"/>
        <v>1.2522337410229192</v>
      </c>
    </row>
    <row r="3432" spans="1:15">
      <c r="A3432">
        <f t="shared" si="534"/>
        <v>3431</v>
      </c>
      <c r="B3432">
        <f>train!G3432</f>
        <v>196</v>
      </c>
      <c r="C3432">
        <f>train!J3432</f>
        <v>194.7</v>
      </c>
      <c r="D3432">
        <f>train!M3432</f>
        <v>150.80000000000001</v>
      </c>
      <c r="E3432">
        <f>train!P3432</f>
        <v>9.6</v>
      </c>
      <c r="F3432" s="4">
        <f t="shared" si="530"/>
        <v>0.55761024182076813</v>
      </c>
      <c r="G3432" s="4">
        <f t="shared" si="531"/>
        <v>0.54188700250487054</v>
      </c>
      <c r="H3432" s="4">
        <f t="shared" si="532"/>
        <v>0.54188700250487054</v>
      </c>
      <c r="I3432" s="4">
        <f t="shared" si="533"/>
        <v>0.48</v>
      </c>
      <c r="J3432">
        <f t="shared" si="535"/>
        <v>2</v>
      </c>
      <c r="K3432" t="str">
        <f>train!T3432</f>
        <v>no</v>
      </c>
      <c r="L3432">
        <f t="shared" si="536"/>
        <v>1.128143884114172</v>
      </c>
      <c r="M3432">
        <f t="shared" si="537"/>
        <v>1.0623616280489627</v>
      </c>
      <c r="N3432">
        <f t="shared" si="538"/>
        <v>1.0623616280489627</v>
      </c>
      <c r="O3432">
        <f t="shared" si="539"/>
        <v>1.0623616280489627</v>
      </c>
    </row>
    <row r="3433" spans="1:15">
      <c r="A3433">
        <f t="shared" si="534"/>
        <v>3432</v>
      </c>
      <c r="B3433">
        <f>train!G3433</f>
        <v>129.80000000000001</v>
      </c>
      <c r="C3433">
        <f>train!J3433</f>
        <v>225.3</v>
      </c>
      <c r="D3433">
        <f>train!M3433</f>
        <v>262.5</v>
      </c>
      <c r="E3433">
        <f>train!P3433</f>
        <v>8.6</v>
      </c>
      <c r="F3433" s="4">
        <f t="shared" si="530"/>
        <v>0.36927453769559038</v>
      </c>
      <c r="G3433" s="4">
        <f t="shared" si="531"/>
        <v>0.62705260228221538</v>
      </c>
      <c r="H3433" s="4">
        <f t="shared" si="532"/>
        <v>0.62705260228221538</v>
      </c>
      <c r="I3433" s="4">
        <f t="shared" si="533"/>
        <v>0.43</v>
      </c>
      <c r="J3433">
        <f t="shared" si="535"/>
        <v>2</v>
      </c>
      <c r="K3433" t="str">
        <f>train!T3433</f>
        <v>no</v>
      </c>
      <c r="L3433">
        <f t="shared" si="536"/>
        <v>1.128143884114172</v>
      </c>
      <c r="M3433">
        <f t="shared" si="537"/>
        <v>1.0524512417438106</v>
      </c>
      <c r="N3433">
        <f t="shared" si="538"/>
        <v>1.0524512417438106</v>
      </c>
      <c r="O3433">
        <f t="shared" si="539"/>
        <v>1.0524512417438106</v>
      </c>
    </row>
    <row r="3434" spans="1:15">
      <c r="A3434">
        <f t="shared" si="534"/>
        <v>3433</v>
      </c>
      <c r="B3434">
        <f>train!G3434</f>
        <v>239.1</v>
      </c>
      <c r="C3434">
        <f>train!J3434</f>
        <v>180.1</v>
      </c>
      <c r="D3434">
        <f>train!M3434</f>
        <v>259.2</v>
      </c>
      <c r="E3434">
        <f>train!P3434</f>
        <v>14</v>
      </c>
      <c r="F3434" s="4">
        <f t="shared" si="530"/>
        <v>0.68022759601706972</v>
      </c>
      <c r="G3434" s="4">
        <f t="shared" si="531"/>
        <v>0.50125243529084329</v>
      </c>
      <c r="H3434" s="4">
        <f t="shared" si="532"/>
        <v>0.50125243529084329</v>
      </c>
      <c r="I3434" s="4">
        <f t="shared" si="533"/>
        <v>0.7</v>
      </c>
      <c r="J3434">
        <f t="shared" si="535"/>
        <v>1</v>
      </c>
      <c r="K3434" t="str">
        <f>train!T3434</f>
        <v>no</v>
      </c>
      <c r="L3434">
        <f t="shared" si="536"/>
        <v>1.128143884114172</v>
      </c>
      <c r="M3434">
        <f t="shared" si="537"/>
        <v>1.2063239988299843</v>
      </c>
      <c r="N3434">
        <f t="shared" si="538"/>
        <v>1.2063239988299843</v>
      </c>
      <c r="O3434">
        <f t="shared" si="539"/>
        <v>1.2063239988299843</v>
      </c>
    </row>
    <row r="3435" spans="1:15">
      <c r="A3435">
        <f t="shared" si="534"/>
        <v>3434</v>
      </c>
      <c r="B3435">
        <f>train!G3435</f>
        <v>133.19999999999999</v>
      </c>
      <c r="C3435">
        <f>train!J3435</f>
        <v>144.19999999999999</v>
      </c>
      <c r="D3435">
        <f>train!M3435</f>
        <v>261</v>
      </c>
      <c r="E3435">
        <f>train!P3435</f>
        <v>12</v>
      </c>
      <c r="F3435" s="4">
        <f t="shared" si="530"/>
        <v>0.37894736842105259</v>
      </c>
      <c r="G3435" s="4">
        <f t="shared" si="531"/>
        <v>0.40133593097689946</v>
      </c>
      <c r="H3435" s="4">
        <f t="shared" si="532"/>
        <v>0.40133593097689946</v>
      </c>
      <c r="I3435" s="4">
        <f t="shared" si="533"/>
        <v>0.6</v>
      </c>
      <c r="J3435">
        <f t="shared" si="535"/>
        <v>2</v>
      </c>
      <c r="K3435" t="str">
        <f>train!T3435</f>
        <v>yes</v>
      </c>
      <c r="L3435">
        <f t="shared" si="536"/>
        <v>1.128143884114172</v>
      </c>
      <c r="M3435">
        <f t="shared" si="537"/>
        <v>0.90870356388617191</v>
      </c>
      <c r="N3435">
        <f t="shared" si="538"/>
        <v>0.90870356388617191</v>
      </c>
      <c r="O3435">
        <f t="shared" si="539"/>
        <v>0.90870356388617191</v>
      </c>
    </row>
    <row r="3436" spans="1:15">
      <c r="A3436">
        <f t="shared" si="534"/>
        <v>3435</v>
      </c>
      <c r="B3436">
        <f>train!G3436</f>
        <v>135.69999999999999</v>
      </c>
      <c r="C3436">
        <f>train!J3436</f>
        <v>243</v>
      </c>
      <c r="D3436">
        <f>train!M3436</f>
        <v>209.3</v>
      </c>
      <c r="E3436">
        <f>train!P3436</f>
        <v>12.2</v>
      </c>
      <c r="F3436" s="4">
        <f t="shared" si="530"/>
        <v>0.38605974395448078</v>
      </c>
      <c r="G3436" s="4">
        <f t="shared" si="531"/>
        <v>0.67631505705538542</v>
      </c>
      <c r="H3436" s="4">
        <f t="shared" si="532"/>
        <v>0.67631505705538542</v>
      </c>
      <c r="I3436" s="4">
        <f t="shared" si="533"/>
        <v>0.61</v>
      </c>
      <c r="J3436">
        <f t="shared" si="535"/>
        <v>1</v>
      </c>
      <c r="K3436" t="str">
        <f>train!T3436</f>
        <v>no</v>
      </c>
      <c r="L3436">
        <f t="shared" si="536"/>
        <v>1.128143884114172</v>
      </c>
      <c r="M3436">
        <f t="shared" si="537"/>
        <v>1.1983097423879427</v>
      </c>
      <c r="N3436">
        <f t="shared" si="538"/>
        <v>1.1983097423879427</v>
      </c>
      <c r="O3436">
        <f t="shared" si="539"/>
        <v>1.1983097423879427</v>
      </c>
    </row>
    <row r="3437" spans="1:15">
      <c r="A3437">
        <f t="shared" si="534"/>
        <v>3436</v>
      </c>
      <c r="B3437">
        <f>train!G3437</f>
        <v>211</v>
      </c>
      <c r="C3437">
        <f>train!J3437</f>
        <v>238.7</v>
      </c>
      <c r="D3437">
        <f>train!M3437</f>
        <v>184.5</v>
      </c>
      <c r="E3437">
        <f>train!P3437</f>
        <v>14</v>
      </c>
      <c r="F3437" s="4">
        <f t="shared" si="530"/>
        <v>0.60028449502133707</v>
      </c>
      <c r="G3437" s="4">
        <f t="shared" si="531"/>
        <v>0.66434734205399382</v>
      </c>
      <c r="H3437" s="4">
        <f t="shared" si="532"/>
        <v>0.66434734205399382</v>
      </c>
      <c r="I3437" s="4">
        <f t="shared" si="533"/>
        <v>0.7</v>
      </c>
      <c r="J3437">
        <f t="shared" si="535"/>
        <v>1</v>
      </c>
      <c r="K3437" t="str">
        <f>train!T3437</f>
        <v>no</v>
      </c>
      <c r="L3437">
        <f t="shared" si="536"/>
        <v>1.128143884114172</v>
      </c>
      <c r="M3437">
        <f t="shared" si="537"/>
        <v>1.3164559456174119</v>
      </c>
      <c r="N3437">
        <f t="shared" si="538"/>
        <v>1.3164559456174119</v>
      </c>
      <c r="O3437">
        <f t="shared" si="539"/>
        <v>1.3164559456174119</v>
      </c>
    </row>
    <row r="3438" spans="1:15">
      <c r="A3438">
        <f t="shared" si="534"/>
        <v>3437</v>
      </c>
      <c r="B3438">
        <f>train!G3438</f>
        <v>135.19999999999999</v>
      </c>
      <c r="C3438">
        <f>train!J3438</f>
        <v>285.89999999999998</v>
      </c>
      <c r="D3438">
        <f>train!M3438</f>
        <v>228.1</v>
      </c>
      <c r="E3438">
        <f>train!P3438</f>
        <v>10</v>
      </c>
      <c r="F3438" s="4">
        <f t="shared" si="530"/>
        <v>0.38463726884779514</v>
      </c>
      <c r="G3438" s="4">
        <f t="shared" si="531"/>
        <v>0.79571388811578059</v>
      </c>
      <c r="H3438" s="4">
        <f t="shared" si="532"/>
        <v>0.79571388811578059</v>
      </c>
      <c r="I3438" s="4">
        <f t="shared" si="533"/>
        <v>0.5</v>
      </c>
      <c r="J3438">
        <f t="shared" si="535"/>
        <v>1</v>
      </c>
      <c r="K3438" t="str">
        <f>train!T3438</f>
        <v>no</v>
      </c>
      <c r="L3438">
        <f t="shared" si="536"/>
        <v>1.128143884114172</v>
      </c>
      <c r="M3438">
        <f t="shared" si="537"/>
        <v>1.2900647317353331</v>
      </c>
      <c r="N3438">
        <f t="shared" si="538"/>
        <v>1.2900647317353331</v>
      </c>
      <c r="O3438">
        <f t="shared" si="539"/>
        <v>1.2900647317353331</v>
      </c>
    </row>
    <row r="3439" spans="1:15">
      <c r="A3439">
        <f t="shared" si="534"/>
        <v>3438</v>
      </c>
      <c r="B3439">
        <f>train!G3439</f>
        <v>140.80000000000001</v>
      </c>
      <c r="C3439">
        <f>train!J3439</f>
        <v>212.5</v>
      </c>
      <c r="D3439">
        <f>train!M3439</f>
        <v>141.69999999999999</v>
      </c>
      <c r="E3439">
        <f>train!P3439</f>
        <v>6.4</v>
      </c>
      <c r="F3439" s="4">
        <f t="shared" si="530"/>
        <v>0.40056899004267427</v>
      </c>
      <c r="G3439" s="4">
        <f t="shared" si="531"/>
        <v>0.5914277762315614</v>
      </c>
      <c r="H3439" s="4">
        <f t="shared" si="532"/>
        <v>0.5914277762315614</v>
      </c>
      <c r="I3439" s="4">
        <f t="shared" si="533"/>
        <v>0.32</v>
      </c>
      <c r="J3439">
        <f t="shared" si="535"/>
        <v>2</v>
      </c>
      <c r="K3439" t="str">
        <f>train!T3439</f>
        <v>yes</v>
      </c>
      <c r="L3439">
        <f t="shared" si="536"/>
        <v>1.128143884114172</v>
      </c>
      <c r="M3439">
        <f t="shared" si="537"/>
        <v>0.98103473168906097</v>
      </c>
      <c r="N3439">
        <f t="shared" si="538"/>
        <v>0.98103473168906097</v>
      </c>
      <c r="O3439">
        <f t="shared" si="539"/>
        <v>0.98103473168906097</v>
      </c>
    </row>
    <row r="3440" spans="1:15">
      <c r="A3440">
        <f t="shared" si="534"/>
        <v>3439</v>
      </c>
      <c r="B3440">
        <f>train!G3440</f>
        <v>160.19999999999999</v>
      </c>
      <c r="C3440">
        <f>train!J3440</f>
        <v>159.80000000000001</v>
      </c>
      <c r="D3440">
        <f>train!M3440</f>
        <v>255.7</v>
      </c>
      <c r="E3440">
        <f>train!P3440</f>
        <v>12.9</v>
      </c>
      <c r="F3440" s="4">
        <f t="shared" si="530"/>
        <v>0.45576102418207676</v>
      </c>
      <c r="G3440" s="4">
        <f t="shared" si="531"/>
        <v>0.44475368772613416</v>
      </c>
      <c r="H3440" s="4">
        <f t="shared" si="532"/>
        <v>0.44475368772613416</v>
      </c>
      <c r="I3440" s="4">
        <f t="shared" si="533"/>
        <v>0.64500000000000002</v>
      </c>
      <c r="J3440">
        <f t="shared" si="535"/>
        <v>2</v>
      </c>
      <c r="K3440" t="str">
        <f>train!T3440</f>
        <v>no</v>
      </c>
      <c r="L3440">
        <f t="shared" si="536"/>
        <v>1.128143884114172</v>
      </c>
      <c r="M3440">
        <f t="shared" si="537"/>
        <v>1.0096310200541023</v>
      </c>
      <c r="N3440">
        <f t="shared" si="538"/>
        <v>1.0096310200541023</v>
      </c>
      <c r="O3440">
        <f t="shared" si="539"/>
        <v>1.0096310200541023</v>
      </c>
    </row>
    <row r="3441" spans="1:15">
      <c r="A3441">
        <f t="shared" si="534"/>
        <v>3440</v>
      </c>
      <c r="B3441">
        <f>train!G3441</f>
        <v>153.69999999999999</v>
      </c>
      <c r="C3441">
        <f>train!J3441</f>
        <v>160.30000000000001</v>
      </c>
      <c r="D3441">
        <f>train!M3441</f>
        <v>176.6</v>
      </c>
      <c r="E3441">
        <f>train!P3441</f>
        <v>9.6</v>
      </c>
      <c r="F3441" s="4">
        <f t="shared" si="530"/>
        <v>0.43726884779516356</v>
      </c>
      <c r="G3441" s="4">
        <f t="shared" si="531"/>
        <v>0.44614528249373786</v>
      </c>
      <c r="H3441" s="4">
        <f t="shared" si="532"/>
        <v>0.44614528249373786</v>
      </c>
      <c r="I3441" s="4">
        <f t="shared" si="533"/>
        <v>0.48</v>
      </c>
      <c r="J3441">
        <f t="shared" si="535"/>
        <v>2</v>
      </c>
      <c r="K3441" t="str">
        <f>train!T3441</f>
        <v>no</v>
      </c>
      <c r="L3441">
        <f t="shared" si="536"/>
        <v>1.128143884114172</v>
      </c>
      <c r="M3441">
        <f t="shared" si="537"/>
        <v>0.90537023997641108</v>
      </c>
      <c r="N3441">
        <f t="shared" si="538"/>
        <v>0.90537023997641108</v>
      </c>
      <c r="O3441">
        <f t="shared" si="539"/>
        <v>0.90537023997641108</v>
      </c>
    </row>
    <row r="3442" spans="1:15">
      <c r="A3442">
        <f t="shared" si="534"/>
        <v>3441</v>
      </c>
      <c r="B3442">
        <f>train!G3442</f>
        <v>237.6</v>
      </c>
      <c r="C3442">
        <f>train!J3442</f>
        <v>157</v>
      </c>
      <c r="D3442">
        <f>train!M3442</f>
        <v>163.6</v>
      </c>
      <c r="E3442">
        <f>train!P3442</f>
        <v>14.2</v>
      </c>
      <c r="F3442" s="4">
        <f t="shared" si="530"/>
        <v>0.67596017069701275</v>
      </c>
      <c r="G3442" s="4">
        <f t="shared" si="531"/>
        <v>0.43696075702755355</v>
      </c>
      <c r="H3442" s="4">
        <f t="shared" si="532"/>
        <v>0.43696075702755355</v>
      </c>
      <c r="I3442" s="4">
        <f t="shared" si="533"/>
        <v>0.71</v>
      </c>
      <c r="J3442">
        <f t="shared" si="535"/>
        <v>1</v>
      </c>
      <c r="K3442" t="str">
        <f>train!T3442</f>
        <v>no</v>
      </c>
      <c r="L3442">
        <f t="shared" si="536"/>
        <v>1.128143884114172</v>
      </c>
      <c r="M3442">
        <f t="shared" si="537"/>
        <v>1.1588319803720124</v>
      </c>
      <c r="N3442">
        <f t="shared" si="538"/>
        <v>1.1588319803720124</v>
      </c>
      <c r="O3442">
        <f t="shared" si="539"/>
        <v>1.1588319803720124</v>
      </c>
    </row>
    <row r="3443" spans="1:15">
      <c r="A3443">
        <f t="shared" si="534"/>
        <v>3442</v>
      </c>
      <c r="B3443">
        <f>train!G3443</f>
        <v>182.1</v>
      </c>
      <c r="C3443">
        <f>train!J3443</f>
        <v>180.4</v>
      </c>
      <c r="D3443">
        <f>train!M3443</f>
        <v>206.4</v>
      </c>
      <c r="E3443">
        <f>train!P3443</f>
        <v>7.2</v>
      </c>
      <c r="F3443" s="4">
        <f t="shared" si="530"/>
        <v>0.51806543385490755</v>
      </c>
      <c r="G3443" s="4">
        <f t="shared" si="531"/>
        <v>0.50208739215140552</v>
      </c>
      <c r="H3443" s="4">
        <f t="shared" si="532"/>
        <v>0.50208739215140552</v>
      </c>
      <c r="I3443" s="4">
        <f t="shared" si="533"/>
        <v>0.36</v>
      </c>
      <c r="J3443">
        <f t="shared" si="535"/>
        <v>2</v>
      </c>
      <c r="K3443" t="str">
        <f>train!T3443</f>
        <v>no</v>
      </c>
      <c r="L3443">
        <f t="shared" si="536"/>
        <v>1.128143884114172</v>
      </c>
      <c r="M3443">
        <f t="shared" si="537"/>
        <v>0.94982908592550064</v>
      </c>
      <c r="N3443">
        <f t="shared" si="538"/>
        <v>0.94982908592550064</v>
      </c>
      <c r="O3443">
        <f t="shared" si="539"/>
        <v>0.94982908592550064</v>
      </c>
    </row>
    <row r="3444" spans="1:15">
      <c r="A3444">
        <f t="shared" si="534"/>
        <v>3443</v>
      </c>
      <c r="B3444">
        <f>train!G3444</f>
        <v>198.7</v>
      </c>
      <c r="C3444">
        <f>train!J3444</f>
        <v>146.69999999999999</v>
      </c>
      <c r="D3444">
        <f>train!M3444</f>
        <v>216.8</v>
      </c>
      <c r="E3444">
        <f>train!P3444</f>
        <v>9.5</v>
      </c>
      <c r="F3444" s="4">
        <f t="shared" si="530"/>
        <v>0.56529160739687057</v>
      </c>
      <c r="G3444" s="4">
        <f t="shared" si="531"/>
        <v>0.40829390481491784</v>
      </c>
      <c r="H3444" s="4">
        <f t="shared" si="532"/>
        <v>0.40829390481491784</v>
      </c>
      <c r="I3444" s="4">
        <f t="shared" si="533"/>
        <v>0.47499999999999998</v>
      </c>
      <c r="J3444">
        <f t="shared" si="535"/>
        <v>2</v>
      </c>
      <c r="K3444" t="str">
        <f>train!T3444</f>
        <v>no</v>
      </c>
      <c r="L3444">
        <f t="shared" si="536"/>
        <v>1.128143884114172</v>
      </c>
      <c r="M3444">
        <f t="shared" si="537"/>
        <v>0.93732994554285098</v>
      </c>
      <c r="N3444">
        <f t="shared" si="538"/>
        <v>0.93732994554285098</v>
      </c>
      <c r="O3444">
        <f t="shared" si="539"/>
        <v>0.93732994554285098</v>
      </c>
    </row>
    <row r="3445" spans="1:15">
      <c r="A3445">
        <f t="shared" si="534"/>
        <v>3444</v>
      </c>
      <c r="B3445">
        <f>train!G3445</f>
        <v>151.1</v>
      </c>
      <c r="C3445">
        <f>train!J3445</f>
        <v>137.4</v>
      </c>
      <c r="D3445">
        <f>train!M3445</f>
        <v>172.6</v>
      </c>
      <c r="E3445">
        <f>train!P3445</f>
        <v>9.1999999999999993</v>
      </c>
      <c r="F3445" s="4">
        <f t="shared" si="530"/>
        <v>0.42987197724039827</v>
      </c>
      <c r="G3445" s="4">
        <f t="shared" si="531"/>
        <v>0.38241024213748959</v>
      </c>
      <c r="H3445" s="4">
        <f t="shared" si="532"/>
        <v>0.38241024213748959</v>
      </c>
      <c r="I3445" s="4">
        <f t="shared" si="533"/>
        <v>0.45999999999999996</v>
      </c>
      <c r="J3445">
        <f t="shared" si="535"/>
        <v>2</v>
      </c>
      <c r="K3445" t="str">
        <f>train!T3445</f>
        <v>no</v>
      </c>
      <c r="L3445">
        <f t="shared" si="536"/>
        <v>1.128143884114172</v>
      </c>
      <c r="M3445">
        <f t="shared" si="537"/>
        <v>0.82997897768550521</v>
      </c>
      <c r="N3445">
        <f t="shared" si="538"/>
        <v>0.82997897768550521</v>
      </c>
      <c r="O3445">
        <f t="shared" si="539"/>
        <v>0.82997897768550521</v>
      </c>
    </row>
    <row r="3446" spans="1:15">
      <c r="A3446">
        <f t="shared" si="534"/>
        <v>3445</v>
      </c>
      <c r="B3446">
        <f>train!G3446</f>
        <v>195.2</v>
      </c>
      <c r="C3446">
        <f>train!J3446</f>
        <v>229.5</v>
      </c>
      <c r="D3446">
        <f>train!M3446</f>
        <v>185.3</v>
      </c>
      <c r="E3446">
        <f>train!P3446</f>
        <v>11.9</v>
      </c>
      <c r="F3446" s="4">
        <f t="shared" si="530"/>
        <v>0.55533428165007104</v>
      </c>
      <c r="G3446" s="4">
        <f t="shared" si="531"/>
        <v>0.63874199833008627</v>
      </c>
      <c r="H3446" s="4">
        <f t="shared" si="532"/>
        <v>0.63874199833008627</v>
      </c>
      <c r="I3446" s="4">
        <f t="shared" si="533"/>
        <v>0.59499999999999997</v>
      </c>
      <c r="J3446">
        <f t="shared" si="535"/>
        <v>1</v>
      </c>
      <c r="K3446" t="str">
        <f>train!T3446</f>
        <v>no</v>
      </c>
      <c r="L3446">
        <f t="shared" si="536"/>
        <v>1.128143884114172</v>
      </c>
      <c r="M3446">
        <f t="shared" si="537"/>
        <v>1.2158963135223433</v>
      </c>
      <c r="N3446">
        <f t="shared" si="538"/>
        <v>1.2158963135223433</v>
      </c>
      <c r="O3446">
        <f t="shared" si="539"/>
        <v>1.2158963135223433</v>
      </c>
    </row>
    <row r="3447" spans="1:15">
      <c r="A3447">
        <f t="shared" si="534"/>
        <v>3446</v>
      </c>
      <c r="B3447">
        <f>train!G3447</f>
        <v>209.9</v>
      </c>
      <c r="C3447">
        <f>train!J3447</f>
        <v>226.1</v>
      </c>
      <c r="D3447">
        <f>train!M3447</f>
        <v>101.8</v>
      </c>
      <c r="E3447">
        <f>train!P3447</f>
        <v>11.4</v>
      </c>
      <c r="F3447" s="4">
        <f t="shared" si="530"/>
        <v>0.5971550497866287</v>
      </c>
      <c r="G3447" s="4">
        <f t="shared" si="531"/>
        <v>0.62927915391038125</v>
      </c>
      <c r="H3447" s="4">
        <f t="shared" si="532"/>
        <v>0.62927915391038125</v>
      </c>
      <c r="I3447" s="4">
        <f t="shared" si="533"/>
        <v>0.57000000000000006</v>
      </c>
      <c r="J3447">
        <f t="shared" si="535"/>
        <v>1</v>
      </c>
      <c r="K3447" t="str">
        <f>train!T3447</f>
        <v>yes</v>
      </c>
      <c r="L3447">
        <f t="shared" si="536"/>
        <v>1.128143884114172</v>
      </c>
      <c r="M3447">
        <f t="shared" si="537"/>
        <v>1.2138692930369406</v>
      </c>
      <c r="N3447">
        <f t="shared" si="538"/>
        <v>1.2138692930369406</v>
      </c>
      <c r="O3447">
        <f t="shared" si="539"/>
        <v>1.2138692930369406</v>
      </c>
    </row>
    <row r="3448" spans="1:15">
      <c r="A3448">
        <f t="shared" si="534"/>
        <v>3447</v>
      </c>
      <c r="B3448">
        <f>train!G3448</f>
        <v>130.69999999999999</v>
      </c>
      <c r="C3448">
        <f>train!J3448</f>
        <v>186.1</v>
      </c>
      <c r="D3448">
        <f>train!M3448</f>
        <v>204.8</v>
      </c>
      <c r="E3448">
        <f>train!P3448</f>
        <v>11.9</v>
      </c>
      <c r="F3448" s="4">
        <f t="shared" si="530"/>
        <v>0.37183499288762445</v>
      </c>
      <c r="G3448" s="4">
        <f t="shared" si="531"/>
        <v>0.51795157250208734</v>
      </c>
      <c r="H3448" s="4">
        <f t="shared" si="532"/>
        <v>0.51795157250208734</v>
      </c>
      <c r="I3448" s="4">
        <f t="shared" si="533"/>
        <v>0.59499999999999997</v>
      </c>
      <c r="J3448">
        <f t="shared" si="535"/>
        <v>2</v>
      </c>
      <c r="K3448" t="str">
        <f>train!T3448</f>
        <v>no</v>
      </c>
      <c r="L3448">
        <f t="shared" si="536"/>
        <v>1.128143884114172</v>
      </c>
      <c r="M3448">
        <f t="shared" si="537"/>
        <v>1.0143145098294266</v>
      </c>
      <c r="N3448">
        <f t="shared" si="538"/>
        <v>1.0143145098294266</v>
      </c>
      <c r="O3448">
        <f t="shared" si="539"/>
        <v>1.0143145098294266</v>
      </c>
    </row>
    <row r="3449" spans="1:15">
      <c r="A3449">
        <f t="shared" si="534"/>
        <v>3448</v>
      </c>
      <c r="B3449">
        <f>train!G3449</f>
        <v>265.89999999999998</v>
      </c>
      <c r="C3449">
        <f>train!J3449</f>
        <v>132.9</v>
      </c>
      <c r="D3449">
        <f>train!M3449</f>
        <v>185.2</v>
      </c>
      <c r="E3449">
        <f>train!P3449</f>
        <v>14.6</v>
      </c>
      <c r="F3449" s="4">
        <f t="shared" si="530"/>
        <v>0.75647226173541959</v>
      </c>
      <c r="G3449" s="4">
        <f t="shared" si="531"/>
        <v>0.36988588922905652</v>
      </c>
      <c r="H3449" s="4">
        <f t="shared" si="532"/>
        <v>0.36988588922905652</v>
      </c>
      <c r="I3449" s="4">
        <f t="shared" si="533"/>
        <v>0.73</v>
      </c>
      <c r="J3449">
        <f t="shared" si="535"/>
        <v>1</v>
      </c>
      <c r="K3449" t="str">
        <f>train!T3449</f>
        <v>no</v>
      </c>
      <c r="L3449">
        <f t="shared" si="536"/>
        <v>1.128143884114172</v>
      </c>
      <c r="M3449">
        <f t="shared" si="537"/>
        <v>1.1742152378830044</v>
      </c>
      <c r="N3449">
        <f t="shared" si="538"/>
        <v>1.1742152378830044</v>
      </c>
      <c r="O3449">
        <f t="shared" si="539"/>
        <v>1.1742152378830044</v>
      </c>
    </row>
    <row r="3450" spans="1:15">
      <c r="A3450">
        <f t="shared" si="534"/>
        <v>3449</v>
      </c>
      <c r="B3450">
        <f>train!G3450</f>
        <v>249.7</v>
      </c>
      <c r="C3450">
        <f>train!J3450</f>
        <v>185.1</v>
      </c>
      <c r="D3450">
        <f>train!M3450</f>
        <v>234.2</v>
      </c>
      <c r="E3450">
        <f>train!P3450</f>
        <v>10.5</v>
      </c>
      <c r="F3450" s="4">
        <f t="shared" si="530"/>
        <v>0.71038406827880507</v>
      </c>
      <c r="G3450" s="4">
        <f t="shared" si="531"/>
        <v>0.51516838296688006</v>
      </c>
      <c r="H3450" s="4">
        <f t="shared" si="532"/>
        <v>0.51516838296688006</v>
      </c>
      <c r="I3450" s="4">
        <f t="shared" si="533"/>
        <v>0.52500000000000002</v>
      </c>
      <c r="J3450">
        <f t="shared" si="535"/>
        <v>1</v>
      </c>
      <c r="K3450" t="str">
        <f>train!T3450</f>
        <v>no</v>
      </c>
      <c r="L3450">
        <f t="shared" si="536"/>
        <v>1.128143884114172</v>
      </c>
      <c r="M3450">
        <f t="shared" si="537"/>
        <v>1.145018537003557</v>
      </c>
      <c r="N3450">
        <f t="shared" si="538"/>
        <v>1.145018537003557</v>
      </c>
      <c r="O3450">
        <f t="shared" si="539"/>
        <v>1.145018537003557</v>
      </c>
    </row>
    <row r="3451" spans="1:15">
      <c r="A3451">
        <f t="shared" si="534"/>
        <v>3450</v>
      </c>
      <c r="B3451">
        <f>train!G3451</f>
        <v>204.1</v>
      </c>
      <c r="C3451">
        <f>train!J3451</f>
        <v>150.19999999999999</v>
      </c>
      <c r="D3451">
        <f>train!M3451</f>
        <v>108.1</v>
      </c>
      <c r="E3451">
        <f>train!P3451</f>
        <v>8.1</v>
      </c>
      <c r="F3451" s="4">
        <f t="shared" si="530"/>
        <v>0.58065433854907533</v>
      </c>
      <c r="G3451" s="4">
        <f t="shared" si="531"/>
        <v>0.41803506818814357</v>
      </c>
      <c r="H3451" s="4">
        <f t="shared" si="532"/>
        <v>0.41803506818814357</v>
      </c>
      <c r="I3451" s="4">
        <f t="shared" si="533"/>
        <v>0.40499999999999997</v>
      </c>
      <c r="J3451">
        <f t="shared" si="535"/>
        <v>2</v>
      </c>
      <c r="K3451" t="str">
        <f>train!T3451</f>
        <v>no</v>
      </c>
      <c r="L3451">
        <f t="shared" si="536"/>
        <v>1.128143884114172</v>
      </c>
      <c r="M3451">
        <f t="shared" si="537"/>
        <v>0.9223291697360525</v>
      </c>
      <c r="N3451">
        <f t="shared" si="538"/>
        <v>0.9223291697360525</v>
      </c>
      <c r="O3451">
        <f t="shared" si="539"/>
        <v>0.9223291697360525</v>
      </c>
    </row>
    <row r="3452" spans="1:15">
      <c r="A3452">
        <f t="shared" si="534"/>
        <v>3451</v>
      </c>
      <c r="B3452">
        <f>train!G3452</f>
        <v>135.80000000000001</v>
      </c>
      <c r="C3452">
        <f>train!J3452</f>
        <v>251.4</v>
      </c>
      <c r="D3452">
        <f>train!M3452</f>
        <v>181.5</v>
      </c>
      <c r="E3452">
        <f>train!P3452</f>
        <v>6.4</v>
      </c>
      <c r="F3452" s="4">
        <f t="shared" si="530"/>
        <v>0.38634423897581793</v>
      </c>
      <c r="G3452" s="4">
        <f t="shared" si="531"/>
        <v>0.6996938491511272</v>
      </c>
      <c r="H3452" s="4">
        <f t="shared" si="532"/>
        <v>0.6996938491511272</v>
      </c>
      <c r="I3452" s="4">
        <f t="shared" si="533"/>
        <v>0.32</v>
      </c>
      <c r="J3452">
        <f t="shared" si="535"/>
        <v>2</v>
      </c>
      <c r="K3452" t="str">
        <f>train!T3452</f>
        <v>no</v>
      </c>
      <c r="L3452">
        <f t="shared" si="536"/>
        <v>1.128143884114172</v>
      </c>
      <c r="M3452">
        <f t="shared" si="537"/>
        <v>1.1094164394264421</v>
      </c>
      <c r="N3452">
        <f t="shared" si="538"/>
        <v>1.1094164394264421</v>
      </c>
      <c r="O3452">
        <f t="shared" si="539"/>
        <v>1.1094164394264421</v>
      </c>
    </row>
    <row r="3453" spans="1:15">
      <c r="A3453">
        <f t="shared" si="534"/>
        <v>3452</v>
      </c>
      <c r="B3453">
        <f>train!G3453</f>
        <v>211.4</v>
      </c>
      <c r="C3453">
        <f>train!J3453</f>
        <v>249.9</v>
      </c>
      <c r="D3453">
        <f>train!M3453</f>
        <v>199.6</v>
      </c>
      <c r="E3453">
        <f>train!P3453</f>
        <v>9.3000000000000007</v>
      </c>
      <c r="F3453" s="4">
        <f t="shared" si="530"/>
        <v>0.60142247510668567</v>
      </c>
      <c r="G3453" s="4">
        <f t="shared" si="531"/>
        <v>0.69551906484831616</v>
      </c>
      <c r="H3453" s="4">
        <f t="shared" si="532"/>
        <v>0.69551906484831616</v>
      </c>
      <c r="I3453" s="4">
        <f t="shared" si="533"/>
        <v>0.46500000000000002</v>
      </c>
      <c r="J3453">
        <f t="shared" si="535"/>
        <v>1</v>
      </c>
      <c r="K3453" t="str">
        <f>train!T3453</f>
        <v>no</v>
      </c>
      <c r="L3453">
        <f t="shared" si="536"/>
        <v>1.128143884114172</v>
      </c>
      <c r="M3453">
        <f t="shared" si="537"/>
        <v>1.2431522564426307</v>
      </c>
      <c r="N3453">
        <f t="shared" si="538"/>
        <v>1.2431522564426307</v>
      </c>
      <c r="O3453">
        <f t="shared" si="539"/>
        <v>1.2431522564426307</v>
      </c>
    </row>
    <row r="3454" spans="1:15">
      <c r="A3454">
        <f t="shared" si="534"/>
        <v>3453</v>
      </c>
      <c r="B3454">
        <f>train!G3454</f>
        <v>185.8</v>
      </c>
      <c r="C3454">
        <f>train!J3454</f>
        <v>251.6</v>
      </c>
      <c r="D3454">
        <f>train!M3454</f>
        <v>202.8</v>
      </c>
      <c r="E3454">
        <f>train!P3454</f>
        <v>13.3</v>
      </c>
      <c r="F3454" s="4">
        <f t="shared" si="530"/>
        <v>0.52859174964438127</v>
      </c>
      <c r="G3454" s="4">
        <f t="shared" si="531"/>
        <v>0.70025048705816861</v>
      </c>
      <c r="H3454" s="4">
        <f t="shared" si="532"/>
        <v>0.70025048705816861</v>
      </c>
      <c r="I3454" s="4">
        <f t="shared" si="533"/>
        <v>0.66500000000000004</v>
      </c>
      <c r="J3454">
        <f t="shared" si="535"/>
        <v>1</v>
      </c>
      <c r="K3454" t="str">
        <f>train!T3454</f>
        <v>no</v>
      </c>
      <c r="L3454">
        <f t="shared" si="536"/>
        <v>1.128143884114172</v>
      </c>
      <c r="M3454">
        <f t="shared" si="537"/>
        <v>1.3047358840173413</v>
      </c>
      <c r="N3454">
        <f t="shared" si="538"/>
        <v>1.3047358840173413</v>
      </c>
      <c r="O3454">
        <f t="shared" si="539"/>
        <v>1.3047358840173413</v>
      </c>
    </row>
    <row r="3455" spans="1:15">
      <c r="A3455">
        <f t="shared" si="534"/>
        <v>3454</v>
      </c>
      <c r="B3455">
        <f>train!G3455</f>
        <v>202.5</v>
      </c>
      <c r="C3455">
        <f>train!J3455</f>
        <v>142.5</v>
      </c>
      <c r="D3455">
        <f>train!M3455</f>
        <v>219.6</v>
      </c>
      <c r="E3455">
        <f>train!P3455</f>
        <v>10.1</v>
      </c>
      <c r="F3455" s="4">
        <f t="shared" si="530"/>
        <v>0.57610241820768138</v>
      </c>
      <c r="G3455" s="4">
        <f t="shared" si="531"/>
        <v>0.396604508767047</v>
      </c>
      <c r="H3455" s="4">
        <f t="shared" si="532"/>
        <v>0.396604508767047</v>
      </c>
      <c r="I3455" s="4">
        <f t="shared" si="533"/>
        <v>0.505</v>
      </c>
      <c r="J3455">
        <f t="shared" si="535"/>
        <v>2</v>
      </c>
      <c r="K3455" t="str">
        <f>train!T3455</f>
        <v>no</v>
      </c>
      <c r="L3455">
        <f t="shared" si="536"/>
        <v>1.128143884114172</v>
      </c>
      <c r="M3455">
        <f t="shared" si="537"/>
        <v>0.94947841945640854</v>
      </c>
      <c r="N3455">
        <f t="shared" si="538"/>
        <v>0.94947841945640854</v>
      </c>
      <c r="O3455">
        <f t="shared" si="539"/>
        <v>0.94947841945640854</v>
      </c>
    </row>
    <row r="3456" spans="1:15">
      <c r="A3456">
        <f t="shared" si="534"/>
        <v>3455</v>
      </c>
      <c r="B3456">
        <f>train!G3456</f>
        <v>169.4</v>
      </c>
      <c r="C3456">
        <f>train!J3456</f>
        <v>157.19999999999999</v>
      </c>
      <c r="D3456">
        <f>train!M3456</f>
        <v>172.4</v>
      </c>
      <c r="E3456">
        <f>train!P3456</f>
        <v>10.7</v>
      </c>
      <c r="F3456" s="4">
        <f t="shared" si="530"/>
        <v>0.4819345661450925</v>
      </c>
      <c r="G3456" s="4">
        <f t="shared" si="531"/>
        <v>0.43751739493459502</v>
      </c>
      <c r="H3456" s="4">
        <f t="shared" si="532"/>
        <v>0.43751739493459502</v>
      </c>
      <c r="I3456" s="4">
        <f t="shared" si="533"/>
        <v>0.53499999999999992</v>
      </c>
      <c r="J3456">
        <f t="shared" si="535"/>
        <v>2</v>
      </c>
      <c r="K3456" t="str">
        <f>train!T3456</f>
        <v>no</v>
      </c>
      <c r="L3456">
        <f t="shared" si="536"/>
        <v>1.128143884114172</v>
      </c>
      <c r="M3456">
        <f t="shared" si="537"/>
        <v>0.94938341453080344</v>
      </c>
      <c r="N3456">
        <f t="shared" si="538"/>
        <v>0.94938341453080344</v>
      </c>
      <c r="O3456">
        <f t="shared" si="539"/>
        <v>0.94938341453080344</v>
      </c>
    </row>
    <row r="3457" spans="1:15">
      <c r="A3457">
        <f t="shared" si="534"/>
        <v>3456</v>
      </c>
      <c r="B3457">
        <f>train!G3457</f>
        <v>135.19999999999999</v>
      </c>
      <c r="C3457">
        <f>train!J3457</f>
        <v>161</v>
      </c>
      <c r="D3457">
        <f>train!M3457</f>
        <v>129.30000000000001</v>
      </c>
      <c r="E3457">
        <f>train!P3457</f>
        <v>9</v>
      </c>
      <c r="F3457" s="4">
        <f t="shared" si="530"/>
        <v>0.38463726884779514</v>
      </c>
      <c r="G3457" s="4">
        <f t="shared" si="531"/>
        <v>0.44809351516838297</v>
      </c>
      <c r="H3457" s="4">
        <f t="shared" si="532"/>
        <v>0.44809351516838297</v>
      </c>
      <c r="I3457" s="4">
        <f t="shared" si="533"/>
        <v>0.45</v>
      </c>
      <c r="J3457">
        <f t="shared" si="535"/>
        <v>2</v>
      </c>
      <c r="K3457" t="str">
        <f>train!T3457</f>
        <v>no</v>
      </c>
      <c r="L3457">
        <f t="shared" si="536"/>
        <v>1.128143884114172</v>
      </c>
      <c r="M3457">
        <f t="shared" si="537"/>
        <v>0.86719168887772835</v>
      </c>
      <c r="N3457">
        <f t="shared" si="538"/>
        <v>0.86719168887772835</v>
      </c>
      <c r="O3457">
        <f t="shared" si="539"/>
        <v>0.86719168887772835</v>
      </c>
    </row>
    <row r="3458" spans="1:15">
      <c r="A3458">
        <f t="shared" si="534"/>
        <v>3457</v>
      </c>
      <c r="B3458">
        <f>train!G3458</f>
        <v>125.1</v>
      </c>
      <c r="C3458">
        <f>train!J3458</f>
        <v>209.6</v>
      </c>
      <c r="D3458">
        <f>train!M3458</f>
        <v>186.2</v>
      </c>
      <c r="E3458">
        <f>train!P3458</f>
        <v>11.8</v>
      </c>
      <c r="F3458" s="4">
        <f t="shared" ref="F3458:F3521" si="540">(B3458-$W$3)/($W$2-$W$3)</f>
        <v>0.35590327169274538</v>
      </c>
      <c r="G3458" s="4">
        <f t="shared" ref="G3458:G3521" si="541">(C3458-$W$5)/($W$4-$W$5)</f>
        <v>0.58335652657946002</v>
      </c>
      <c r="H3458" s="4">
        <f t="shared" ref="H3458:H3521" si="542">(C3458-$W$5)/($W$4-$W$5)</f>
        <v>0.58335652657946002</v>
      </c>
      <c r="I3458" s="4">
        <f t="shared" ref="I3458:I3521" si="543">(E3458-$W$9)/($W$8-$W$9)</f>
        <v>0.59000000000000008</v>
      </c>
      <c r="J3458">
        <f t="shared" si="535"/>
        <v>2</v>
      </c>
      <c r="K3458" t="str">
        <f>train!T3458</f>
        <v>no</v>
      </c>
      <c r="L3458">
        <f t="shared" si="536"/>
        <v>1.128143884114172</v>
      </c>
      <c r="M3458">
        <f t="shared" si="537"/>
        <v>1.0748845579909057</v>
      </c>
      <c r="N3458">
        <f t="shared" si="538"/>
        <v>1.0748845579909057</v>
      </c>
      <c r="O3458">
        <f t="shared" si="539"/>
        <v>1.0748845579909057</v>
      </c>
    </row>
    <row r="3459" spans="1:15">
      <c r="A3459">
        <f t="shared" ref="A3459:A3522" si="544">ROW()-1</f>
        <v>3458</v>
      </c>
      <c r="B3459">
        <f>train!G3459</f>
        <v>287.10000000000002</v>
      </c>
      <c r="C3459">
        <f>train!J3459</f>
        <v>218.4</v>
      </c>
      <c r="D3459">
        <f>train!M3459</f>
        <v>151.5</v>
      </c>
      <c r="E3459">
        <f>train!P3459</f>
        <v>11</v>
      </c>
      <c r="F3459" s="4">
        <f t="shared" si="540"/>
        <v>0.81678520625889051</v>
      </c>
      <c r="G3459" s="4">
        <f t="shared" si="541"/>
        <v>0.60784859448928474</v>
      </c>
      <c r="H3459" s="4">
        <f t="shared" si="542"/>
        <v>0.60784859448928474</v>
      </c>
      <c r="I3459" s="4">
        <f t="shared" si="543"/>
        <v>0.55000000000000004</v>
      </c>
      <c r="J3459">
        <f t="shared" ref="J3459:J3522" si="545">MATCH(MIN(L3459:O3459),L3459:O3459,0)</f>
        <v>1</v>
      </c>
      <c r="K3459" t="str">
        <f>train!T3459</f>
        <v>yes</v>
      </c>
      <c r="L3459">
        <f t="shared" ref="L3459:L3522" si="546">SQRT(($F$2-$Z$3)^2+($G$2-$AA$3)^2+($H$2-$AB$3)^2+($I$2-$AC$3)^2)</f>
        <v>1.128143884114172</v>
      </c>
      <c r="M3459">
        <f t="shared" ref="M3459:M3522" si="547">SQRT((F3459-$Z$4)^2+(G3459-$AA$4)^2+(H3459-$AB$4)^2+(I3459-$AC$4)^2)</f>
        <v>1.3071334670983588</v>
      </c>
      <c r="N3459">
        <f t="shared" ref="N3459:N3522" si="548">SQRT((F3459-$Z$5)^2+(G3459-$AA$5)^2+(H3459-$AB$5)^2+(I3459-$AC$5)^2)</f>
        <v>1.3071334670983588</v>
      </c>
      <c r="O3459">
        <f t="shared" ref="O3459:O3522" si="549">SQRT((F3459-$Z$6)^2+(G3459-$AA$6)^2+(H3459-$AB$6)^2+(I3459-$AC$6)^2)</f>
        <v>1.3071334670983588</v>
      </c>
    </row>
    <row r="3460" spans="1:15">
      <c r="A3460">
        <f t="shared" si="544"/>
        <v>3459</v>
      </c>
      <c r="B3460">
        <f>train!G3460</f>
        <v>199.7</v>
      </c>
      <c r="C3460">
        <f>train!J3460</f>
        <v>205.8</v>
      </c>
      <c r="D3460">
        <f>train!M3460</f>
        <v>198.8</v>
      </c>
      <c r="E3460">
        <f>train!P3460</f>
        <v>8.3000000000000007</v>
      </c>
      <c r="F3460" s="4">
        <f t="shared" si="540"/>
        <v>0.56813655761024184</v>
      </c>
      <c r="G3460" s="4">
        <f t="shared" si="541"/>
        <v>0.57278040634567218</v>
      </c>
      <c r="H3460" s="4">
        <f t="shared" si="542"/>
        <v>0.57278040634567218</v>
      </c>
      <c r="I3460" s="4">
        <f t="shared" si="543"/>
        <v>0.41500000000000004</v>
      </c>
      <c r="J3460">
        <f t="shared" si="545"/>
        <v>2</v>
      </c>
      <c r="K3460" t="str">
        <f>train!T3460</f>
        <v>no</v>
      </c>
      <c r="L3460">
        <f t="shared" si="546"/>
        <v>1.128143884114172</v>
      </c>
      <c r="M3460">
        <f t="shared" si="547"/>
        <v>1.0729207500464526</v>
      </c>
      <c r="N3460">
        <f t="shared" si="548"/>
        <v>1.0729207500464526</v>
      </c>
      <c r="O3460">
        <f t="shared" si="549"/>
        <v>1.0729207500464526</v>
      </c>
    </row>
    <row r="3461" spans="1:15">
      <c r="A3461">
        <f t="shared" si="544"/>
        <v>3460</v>
      </c>
      <c r="B3461">
        <f>train!G3461</f>
        <v>247.6</v>
      </c>
      <c r="C3461">
        <f>train!J3461</f>
        <v>172.3</v>
      </c>
      <c r="D3461">
        <f>train!M3461</f>
        <v>264.39999999999998</v>
      </c>
      <c r="E3461">
        <f>train!P3461</f>
        <v>7.1</v>
      </c>
      <c r="F3461" s="4">
        <f t="shared" si="540"/>
        <v>0.70440967283072542</v>
      </c>
      <c r="G3461" s="4">
        <f t="shared" si="541"/>
        <v>0.47954355691622602</v>
      </c>
      <c r="H3461" s="4">
        <f t="shared" si="542"/>
        <v>0.47954355691622602</v>
      </c>
      <c r="I3461" s="4">
        <f t="shared" si="543"/>
        <v>0.35499999999999998</v>
      </c>
      <c r="J3461">
        <f t="shared" si="545"/>
        <v>2</v>
      </c>
      <c r="K3461" t="str">
        <f>train!T3461</f>
        <v>no</v>
      </c>
      <c r="L3461">
        <f t="shared" si="546"/>
        <v>1.128143884114172</v>
      </c>
      <c r="M3461">
        <f t="shared" si="547"/>
        <v>1.0402605602142287</v>
      </c>
      <c r="N3461">
        <f t="shared" si="548"/>
        <v>1.0402605602142287</v>
      </c>
      <c r="O3461">
        <f t="shared" si="549"/>
        <v>1.0402605602142287</v>
      </c>
    </row>
    <row r="3462" spans="1:15">
      <c r="A3462">
        <f t="shared" si="544"/>
        <v>3461</v>
      </c>
      <c r="B3462">
        <f>train!G3462</f>
        <v>160.80000000000001</v>
      </c>
      <c r="C3462">
        <f>train!J3462</f>
        <v>119.3</v>
      </c>
      <c r="D3462">
        <f>train!M3462</f>
        <v>147.9</v>
      </c>
      <c r="E3462">
        <f>train!P3462</f>
        <v>10.3</v>
      </c>
      <c r="F3462" s="4">
        <f t="shared" si="540"/>
        <v>0.4574679943100996</v>
      </c>
      <c r="G3462" s="4">
        <f t="shared" si="541"/>
        <v>0.33203451155023656</v>
      </c>
      <c r="H3462" s="4">
        <f t="shared" si="542"/>
        <v>0.33203451155023656</v>
      </c>
      <c r="I3462" s="4">
        <f t="shared" si="543"/>
        <v>0.51500000000000001</v>
      </c>
      <c r="J3462">
        <f t="shared" si="545"/>
        <v>2</v>
      </c>
      <c r="K3462" t="str">
        <f>train!T3462</f>
        <v>no</v>
      </c>
      <c r="L3462">
        <f t="shared" si="546"/>
        <v>1.128143884114172</v>
      </c>
      <c r="M3462">
        <f t="shared" si="547"/>
        <v>0.83366408075370124</v>
      </c>
      <c r="N3462">
        <f t="shared" si="548"/>
        <v>0.83366408075370124</v>
      </c>
      <c r="O3462">
        <f t="shared" si="549"/>
        <v>0.83366408075370124</v>
      </c>
    </row>
    <row r="3463" spans="1:15">
      <c r="A3463">
        <f t="shared" si="544"/>
        <v>3462</v>
      </c>
      <c r="B3463">
        <f>train!G3463</f>
        <v>118.5</v>
      </c>
      <c r="C3463">
        <f>train!J3463</f>
        <v>257.89999999999998</v>
      </c>
      <c r="D3463">
        <f>train!M3463</f>
        <v>186.2</v>
      </c>
      <c r="E3463">
        <f>train!P3463</f>
        <v>9</v>
      </c>
      <c r="F3463" s="4">
        <f t="shared" si="540"/>
        <v>0.33712660028449504</v>
      </c>
      <c r="G3463" s="4">
        <f t="shared" si="541"/>
        <v>0.7177845811299749</v>
      </c>
      <c r="H3463" s="4">
        <f t="shared" si="542"/>
        <v>0.7177845811299749</v>
      </c>
      <c r="I3463" s="4">
        <f t="shared" si="543"/>
        <v>0.45</v>
      </c>
      <c r="J3463">
        <f t="shared" si="545"/>
        <v>1</v>
      </c>
      <c r="K3463" t="str">
        <f>train!T3463</f>
        <v>no</v>
      </c>
      <c r="L3463">
        <f t="shared" si="546"/>
        <v>1.128143884114172</v>
      </c>
      <c r="M3463">
        <f t="shared" si="547"/>
        <v>1.1604239546110933</v>
      </c>
      <c r="N3463">
        <f t="shared" si="548"/>
        <v>1.1604239546110933</v>
      </c>
      <c r="O3463">
        <f t="shared" si="549"/>
        <v>1.1604239546110933</v>
      </c>
    </row>
    <row r="3464" spans="1:15">
      <c r="A3464">
        <f t="shared" si="544"/>
        <v>3463</v>
      </c>
      <c r="B3464">
        <f>train!G3464</f>
        <v>181</v>
      </c>
      <c r="C3464">
        <f>train!J3464</f>
        <v>188.4</v>
      </c>
      <c r="D3464">
        <f>train!M3464</f>
        <v>175.8</v>
      </c>
      <c r="E3464">
        <f>train!P3464</f>
        <v>9.9</v>
      </c>
      <c r="F3464" s="4">
        <f t="shared" si="540"/>
        <v>0.51493598862019918</v>
      </c>
      <c r="G3464" s="4">
        <f t="shared" si="541"/>
        <v>0.52435290843306426</v>
      </c>
      <c r="H3464" s="4">
        <f t="shared" si="542"/>
        <v>0.52435290843306426</v>
      </c>
      <c r="I3464" s="4">
        <f t="shared" si="543"/>
        <v>0.495</v>
      </c>
      <c r="J3464">
        <f t="shared" si="545"/>
        <v>2</v>
      </c>
      <c r="K3464" t="str">
        <f>train!T3464</f>
        <v>no</v>
      </c>
      <c r="L3464">
        <f t="shared" si="546"/>
        <v>1.128143884114172</v>
      </c>
      <c r="M3464">
        <f t="shared" si="547"/>
        <v>1.0295999308181256</v>
      </c>
      <c r="N3464">
        <f t="shared" si="548"/>
        <v>1.0295999308181256</v>
      </c>
      <c r="O3464">
        <f t="shared" si="549"/>
        <v>1.0295999308181256</v>
      </c>
    </row>
    <row r="3465" spans="1:15">
      <c r="A3465">
        <f t="shared" si="544"/>
        <v>3464</v>
      </c>
      <c r="B3465">
        <f>train!G3465</f>
        <v>160.6</v>
      </c>
      <c r="C3465">
        <f>train!J3465</f>
        <v>202</v>
      </c>
      <c r="D3465">
        <f>train!M3465</f>
        <v>221.7</v>
      </c>
      <c r="E3465">
        <f>train!P3465</f>
        <v>8.8000000000000007</v>
      </c>
      <c r="F3465" s="4">
        <f t="shared" si="540"/>
        <v>0.4568990042674253</v>
      </c>
      <c r="G3465" s="4">
        <f t="shared" si="541"/>
        <v>0.56220428611188422</v>
      </c>
      <c r="H3465" s="4">
        <f t="shared" si="542"/>
        <v>0.56220428611188422</v>
      </c>
      <c r="I3465" s="4">
        <f t="shared" si="543"/>
        <v>0.44000000000000006</v>
      </c>
      <c r="J3465">
        <f t="shared" si="545"/>
        <v>2</v>
      </c>
      <c r="K3465" t="str">
        <f>train!T3465</f>
        <v>yes</v>
      </c>
      <c r="L3465">
        <f t="shared" si="546"/>
        <v>1.128143884114172</v>
      </c>
      <c r="M3465">
        <f t="shared" si="547"/>
        <v>1.0171057067707916</v>
      </c>
      <c r="N3465">
        <f t="shared" si="548"/>
        <v>1.0171057067707916</v>
      </c>
      <c r="O3465">
        <f t="shared" si="549"/>
        <v>1.0171057067707916</v>
      </c>
    </row>
    <row r="3466" spans="1:15">
      <c r="A3466">
        <f t="shared" si="544"/>
        <v>3465</v>
      </c>
      <c r="B3466">
        <f>train!G3466</f>
        <v>111.9</v>
      </c>
      <c r="C3466">
        <f>train!J3466</f>
        <v>197.7</v>
      </c>
      <c r="D3466">
        <f>train!M3466</f>
        <v>302.8</v>
      </c>
      <c r="E3466">
        <f>train!P3466</f>
        <v>10.1</v>
      </c>
      <c r="F3466" s="4">
        <f t="shared" si="540"/>
        <v>0.31834992887624469</v>
      </c>
      <c r="G3466" s="4">
        <f t="shared" si="541"/>
        <v>0.55023657111049262</v>
      </c>
      <c r="H3466" s="4">
        <f t="shared" si="542"/>
        <v>0.55023657111049262</v>
      </c>
      <c r="I3466" s="4">
        <f t="shared" si="543"/>
        <v>0.505</v>
      </c>
      <c r="J3466">
        <f t="shared" si="545"/>
        <v>2</v>
      </c>
      <c r="K3466" t="str">
        <f>train!T3466</f>
        <v>no</v>
      </c>
      <c r="L3466">
        <f t="shared" si="546"/>
        <v>1.128143884114172</v>
      </c>
      <c r="M3466">
        <f t="shared" si="547"/>
        <v>0.98076105427895865</v>
      </c>
      <c r="N3466">
        <f t="shared" si="548"/>
        <v>0.98076105427895865</v>
      </c>
      <c r="O3466">
        <f t="shared" si="549"/>
        <v>0.98076105427895865</v>
      </c>
    </row>
    <row r="3467" spans="1:15">
      <c r="A3467">
        <f t="shared" si="544"/>
        <v>3466</v>
      </c>
      <c r="B3467">
        <f>train!G3467</f>
        <v>120.5</v>
      </c>
      <c r="C3467">
        <f>train!J3467</f>
        <v>176.3</v>
      </c>
      <c r="D3467">
        <f>train!M3467</f>
        <v>258</v>
      </c>
      <c r="E3467">
        <f>train!P3467</f>
        <v>10.5</v>
      </c>
      <c r="F3467" s="4">
        <f t="shared" si="540"/>
        <v>0.34281650071123754</v>
      </c>
      <c r="G3467" s="4">
        <f t="shared" si="541"/>
        <v>0.49067631505705539</v>
      </c>
      <c r="H3467" s="4">
        <f t="shared" si="542"/>
        <v>0.49067631505705539</v>
      </c>
      <c r="I3467" s="4">
        <f t="shared" si="543"/>
        <v>0.52500000000000002</v>
      </c>
      <c r="J3467">
        <f t="shared" si="545"/>
        <v>2</v>
      </c>
      <c r="K3467" t="str">
        <f>train!T3467</f>
        <v>no</v>
      </c>
      <c r="L3467">
        <f t="shared" si="546"/>
        <v>1.128143884114172</v>
      </c>
      <c r="M3467">
        <f t="shared" si="547"/>
        <v>0.93524042121576378</v>
      </c>
      <c r="N3467">
        <f t="shared" si="548"/>
        <v>0.93524042121576378</v>
      </c>
      <c r="O3467">
        <f t="shared" si="549"/>
        <v>0.93524042121576378</v>
      </c>
    </row>
    <row r="3468" spans="1:15">
      <c r="A3468">
        <f t="shared" si="544"/>
        <v>3467</v>
      </c>
      <c r="B3468">
        <f>train!G3468</f>
        <v>242.4</v>
      </c>
      <c r="C3468">
        <f>train!J3468</f>
        <v>161.4</v>
      </c>
      <c r="D3468">
        <f>train!M3468</f>
        <v>142.4</v>
      </c>
      <c r="E3468">
        <f>train!P3468</f>
        <v>5.4</v>
      </c>
      <c r="F3468" s="4">
        <f t="shared" si="540"/>
        <v>0.68961593172119484</v>
      </c>
      <c r="G3468" s="4">
        <f t="shared" si="541"/>
        <v>0.44920679098246591</v>
      </c>
      <c r="H3468" s="4">
        <f t="shared" si="542"/>
        <v>0.44920679098246591</v>
      </c>
      <c r="I3468" s="4">
        <f t="shared" si="543"/>
        <v>0.27</v>
      </c>
      <c r="J3468">
        <f t="shared" si="545"/>
        <v>2</v>
      </c>
      <c r="K3468" t="str">
        <f>train!T3468</f>
        <v>no</v>
      </c>
      <c r="L3468">
        <f t="shared" si="546"/>
        <v>1.128143884114172</v>
      </c>
      <c r="M3468">
        <f t="shared" si="547"/>
        <v>0.97572722387623334</v>
      </c>
      <c r="N3468">
        <f t="shared" si="548"/>
        <v>0.97572722387623334</v>
      </c>
      <c r="O3468">
        <f t="shared" si="549"/>
        <v>0.97572722387623334</v>
      </c>
    </row>
    <row r="3469" spans="1:15">
      <c r="A3469">
        <f t="shared" si="544"/>
        <v>3468</v>
      </c>
      <c r="B3469">
        <f>train!G3469</f>
        <v>178.4</v>
      </c>
      <c r="C3469">
        <f>train!J3469</f>
        <v>182.7</v>
      </c>
      <c r="D3469">
        <f>train!M3469</f>
        <v>251.4</v>
      </c>
      <c r="E3469">
        <f>train!P3469</f>
        <v>10.8</v>
      </c>
      <c r="F3469" s="4">
        <f t="shared" si="540"/>
        <v>0.50753911806543384</v>
      </c>
      <c r="G3469" s="4">
        <f t="shared" si="541"/>
        <v>0.50848872808238232</v>
      </c>
      <c r="H3469" s="4">
        <f t="shared" si="542"/>
        <v>0.50848872808238232</v>
      </c>
      <c r="I3469" s="4">
        <f t="shared" si="543"/>
        <v>0.54</v>
      </c>
      <c r="J3469">
        <f t="shared" si="545"/>
        <v>2</v>
      </c>
      <c r="K3469" t="str">
        <f>train!T3469</f>
        <v>no</v>
      </c>
      <c r="L3469">
        <f t="shared" si="546"/>
        <v>1.128143884114172</v>
      </c>
      <c r="M3469">
        <f t="shared" si="547"/>
        <v>1.032626519870721</v>
      </c>
      <c r="N3469">
        <f t="shared" si="548"/>
        <v>1.032626519870721</v>
      </c>
      <c r="O3469">
        <f t="shared" si="549"/>
        <v>1.032626519870721</v>
      </c>
    </row>
    <row r="3470" spans="1:15">
      <c r="A3470">
        <f t="shared" si="544"/>
        <v>3469</v>
      </c>
      <c r="B3470">
        <f>train!G3470</f>
        <v>258.7</v>
      </c>
      <c r="C3470">
        <f>train!J3470</f>
        <v>190.3</v>
      </c>
      <c r="D3470">
        <f>train!M3470</f>
        <v>247.2</v>
      </c>
      <c r="E3470">
        <f>train!P3470</f>
        <v>11.4</v>
      </c>
      <c r="F3470" s="4">
        <f t="shared" si="540"/>
        <v>0.73598862019914646</v>
      </c>
      <c r="G3470" s="4">
        <f t="shared" si="541"/>
        <v>0.52964096854995824</v>
      </c>
      <c r="H3470" s="4">
        <f t="shared" si="542"/>
        <v>0.52964096854995824</v>
      </c>
      <c r="I3470" s="4">
        <f t="shared" si="543"/>
        <v>0.57000000000000006</v>
      </c>
      <c r="J3470">
        <f t="shared" si="545"/>
        <v>1</v>
      </c>
      <c r="K3470" t="str">
        <f>train!T3470</f>
        <v>yes</v>
      </c>
      <c r="L3470">
        <f t="shared" si="546"/>
        <v>1.128143884114172</v>
      </c>
      <c r="M3470">
        <f t="shared" si="547"/>
        <v>1.1948298457084672</v>
      </c>
      <c r="N3470">
        <f t="shared" si="548"/>
        <v>1.1948298457084672</v>
      </c>
      <c r="O3470">
        <f t="shared" si="549"/>
        <v>1.1948298457084672</v>
      </c>
    </row>
    <row r="3471" spans="1:15">
      <c r="A3471">
        <f t="shared" si="544"/>
        <v>3470</v>
      </c>
      <c r="B3471">
        <f>train!G3471</f>
        <v>124.3</v>
      </c>
      <c r="C3471">
        <f>train!J3471</f>
        <v>196.1</v>
      </c>
      <c r="D3471">
        <f>train!M3471</f>
        <v>290</v>
      </c>
      <c r="E3471">
        <f>train!P3471</f>
        <v>7.2</v>
      </c>
      <c r="F3471" s="4">
        <f t="shared" si="540"/>
        <v>0.35362731152204835</v>
      </c>
      <c r="G3471" s="4">
        <f t="shared" si="541"/>
        <v>0.54578346785416088</v>
      </c>
      <c r="H3471" s="4">
        <f t="shared" si="542"/>
        <v>0.54578346785416088</v>
      </c>
      <c r="I3471" s="4">
        <f t="shared" si="543"/>
        <v>0.36</v>
      </c>
      <c r="J3471">
        <f t="shared" si="545"/>
        <v>2</v>
      </c>
      <c r="K3471" t="str">
        <f>train!T3471</f>
        <v>no</v>
      </c>
      <c r="L3471">
        <f t="shared" si="546"/>
        <v>1.128143884114172</v>
      </c>
      <c r="M3471">
        <f t="shared" si="547"/>
        <v>0.92217756588421707</v>
      </c>
      <c r="N3471">
        <f t="shared" si="548"/>
        <v>0.92217756588421707</v>
      </c>
      <c r="O3471">
        <f t="shared" si="549"/>
        <v>0.92217756588421707</v>
      </c>
    </row>
    <row r="3472" spans="1:15">
      <c r="A3472">
        <f t="shared" si="544"/>
        <v>3471</v>
      </c>
      <c r="B3472">
        <f>train!G3472</f>
        <v>94.9</v>
      </c>
      <c r="C3472">
        <f>train!J3472</f>
        <v>315.8</v>
      </c>
      <c r="D3472">
        <f>train!M3472</f>
        <v>181</v>
      </c>
      <c r="E3472">
        <f>train!P3472</f>
        <v>10.8</v>
      </c>
      <c r="F3472" s="4">
        <f t="shared" si="540"/>
        <v>0.26998577524893314</v>
      </c>
      <c r="G3472" s="4">
        <f t="shared" si="541"/>
        <v>0.87893125521848037</v>
      </c>
      <c r="H3472" s="4">
        <f t="shared" si="542"/>
        <v>0.87893125521848037</v>
      </c>
      <c r="I3472" s="4">
        <f t="shared" si="543"/>
        <v>0.54</v>
      </c>
      <c r="J3472">
        <f t="shared" si="545"/>
        <v>1</v>
      </c>
      <c r="K3472" t="str">
        <f>train!T3472</f>
        <v>no</v>
      </c>
      <c r="L3472">
        <f t="shared" si="546"/>
        <v>1.128143884114172</v>
      </c>
      <c r="M3472">
        <f t="shared" si="547"/>
        <v>1.3818583942056561</v>
      </c>
      <c r="N3472">
        <f t="shared" si="548"/>
        <v>1.3818583942056561</v>
      </c>
      <c r="O3472">
        <f t="shared" si="549"/>
        <v>1.3818583942056561</v>
      </c>
    </row>
    <row r="3473" spans="1:15">
      <c r="A3473">
        <f t="shared" si="544"/>
        <v>3472</v>
      </c>
      <c r="B3473">
        <f>train!G3473</f>
        <v>182</v>
      </c>
      <c r="C3473">
        <f>train!J3473</f>
        <v>200.3</v>
      </c>
      <c r="D3473">
        <f>train!M3473</f>
        <v>208.9</v>
      </c>
      <c r="E3473">
        <f>train!P3473</f>
        <v>13.4</v>
      </c>
      <c r="F3473" s="4">
        <f t="shared" si="540"/>
        <v>0.51778093883357046</v>
      </c>
      <c r="G3473" s="4">
        <f t="shared" si="541"/>
        <v>0.55747286390203177</v>
      </c>
      <c r="H3473" s="4">
        <f t="shared" si="542"/>
        <v>0.55747286390203177</v>
      </c>
      <c r="I3473" s="4">
        <f t="shared" si="543"/>
        <v>0.67</v>
      </c>
      <c r="J3473">
        <f t="shared" si="545"/>
        <v>1</v>
      </c>
      <c r="K3473" t="str">
        <f>train!T3473</f>
        <v>no</v>
      </c>
      <c r="L3473">
        <f t="shared" si="546"/>
        <v>1.128143884114172</v>
      </c>
      <c r="M3473">
        <f t="shared" si="547"/>
        <v>1.1569568222685063</v>
      </c>
      <c r="N3473">
        <f t="shared" si="548"/>
        <v>1.1569568222685063</v>
      </c>
      <c r="O3473">
        <f t="shared" si="549"/>
        <v>1.1569568222685063</v>
      </c>
    </row>
    <row r="3474" spans="1:15">
      <c r="A3474">
        <f t="shared" si="544"/>
        <v>3473</v>
      </c>
      <c r="B3474">
        <f>train!G3474</f>
        <v>162</v>
      </c>
      <c r="C3474">
        <f>train!J3474</f>
        <v>278.10000000000002</v>
      </c>
      <c r="D3474">
        <f>train!M3474</f>
        <v>197.5</v>
      </c>
      <c r="E3474">
        <f>train!P3474</f>
        <v>9.1</v>
      </c>
      <c r="F3474" s="4">
        <f t="shared" si="540"/>
        <v>0.46088193456614507</v>
      </c>
      <c r="G3474" s="4">
        <f t="shared" si="541"/>
        <v>0.77400500974116337</v>
      </c>
      <c r="H3474" s="4">
        <f t="shared" si="542"/>
        <v>0.77400500974116337</v>
      </c>
      <c r="I3474" s="4">
        <f t="shared" si="543"/>
        <v>0.45499999999999996</v>
      </c>
      <c r="J3474">
        <f t="shared" si="545"/>
        <v>1</v>
      </c>
      <c r="K3474" t="str">
        <f>train!T3474</f>
        <v>no</v>
      </c>
      <c r="L3474">
        <f t="shared" si="546"/>
        <v>1.128143884114172</v>
      </c>
      <c r="M3474">
        <f t="shared" si="547"/>
        <v>1.2718508826974446</v>
      </c>
      <c r="N3474">
        <f t="shared" si="548"/>
        <v>1.2718508826974446</v>
      </c>
      <c r="O3474">
        <f t="shared" si="549"/>
        <v>1.2718508826974446</v>
      </c>
    </row>
    <row r="3475" spans="1:15">
      <c r="A3475">
        <f t="shared" si="544"/>
        <v>3474</v>
      </c>
      <c r="B3475">
        <f>train!G3475</f>
        <v>176.6</v>
      </c>
      <c r="C3475">
        <f>train!J3475</f>
        <v>221.6</v>
      </c>
      <c r="D3475">
        <f>train!M3475</f>
        <v>185.3</v>
      </c>
      <c r="E3475">
        <f>train!P3475</f>
        <v>9.4</v>
      </c>
      <c r="F3475" s="4">
        <f t="shared" si="540"/>
        <v>0.50241820768136558</v>
      </c>
      <c r="G3475" s="4">
        <f t="shared" si="541"/>
        <v>0.61675480100194824</v>
      </c>
      <c r="H3475" s="4">
        <f t="shared" si="542"/>
        <v>0.61675480100194824</v>
      </c>
      <c r="I3475" s="4">
        <f t="shared" si="543"/>
        <v>0.47000000000000003</v>
      </c>
      <c r="J3475">
        <f t="shared" si="545"/>
        <v>2</v>
      </c>
      <c r="K3475" t="str">
        <f>train!T3475</f>
        <v>no</v>
      </c>
      <c r="L3475">
        <f t="shared" si="546"/>
        <v>1.128143884114172</v>
      </c>
      <c r="M3475">
        <f t="shared" si="547"/>
        <v>1.1108991963844701</v>
      </c>
      <c r="N3475">
        <f t="shared" si="548"/>
        <v>1.1108991963844701</v>
      </c>
      <c r="O3475">
        <f t="shared" si="549"/>
        <v>1.1108991963844701</v>
      </c>
    </row>
    <row r="3476" spans="1:15">
      <c r="A3476">
        <f t="shared" si="544"/>
        <v>3475</v>
      </c>
      <c r="B3476">
        <f>train!G3476</f>
        <v>156.1</v>
      </c>
      <c r="C3476">
        <f>train!J3476</f>
        <v>209.9</v>
      </c>
      <c r="D3476">
        <f>train!M3476</f>
        <v>190</v>
      </c>
      <c r="E3476">
        <f>train!P3476</f>
        <v>11.4</v>
      </c>
      <c r="F3476" s="4">
        <f t="shared" si="540"/>
        <v>0.44409672830725461</v>
      </c>
      <c r="G3476" s="4">
        <f t="shared" si="541"/>
        <v>0.58419148344002225</v>
      </c>
      <c r="H3476" s="4">
        <f t="shared" si="542"/>
        <v>0.58419148344002225</v>
      </c>
      <c r="I3476" s="4">
        <f t="shared" si="543"/>
        <v>0.57000000000000006</v>
      </c>
      <c r="J3476">
        <f t="shared" si="545"/>
        <v>2</v>
      </c>
      <c r="K3476" t="str">
        <f>train!T3476</f>
        <v>no</v>
      </c>
      <c r="L3476">
        <f t="shared" si="546"/>
        <v>1.128143884114172</v>
      </c>
      <c r="M3476">
        <f t="shared" si="547"/>
        <v>1.0975797386709154</v>
      </c>
      <c r="N3476">
        <f t="shared" si="548"/>
        <v>1.0975797386709154</v>
      </c>
      <c r="O3476">
        <f t="shared" si="549"/>
        <v>1.0975797386709154</v>
      </c>
    </row>
    <row r="3477" spans="1:15">
      <c r="A3477">
        <f t="shared" si="544"/>
        <v>3476</v>
      </c>
      <c r="B3477">
        <f>train!G3477</f>
        <v>150.6</v>
      </c>
      <c r="C3477">
        <f>train!J3477</f>
        <v>147.4</v>
      </c>
      <c r="D3477">
        <f>train!M3477</f>
        <v>173.2</v>
      </c>
      <c r="E3477">
        <f>train!P3477</f>
        <v>9.5</v>
      </c>
      <c r="F3477" s="4">
        <f t="shared" si="540"/>
        <v>0.42844950213371263</v>
      </c>
      <c r="G3477" s="4">
        <f t="shared" si="541"/>
        <v>0.41024213748956306</v>
      </c>
      <c r="H3477" s="4">
        <f t="shared" si="542"/>
        <v>0.41024213748956306</v>
      </c>
      <c r="I3477" s="4">
        <f t="shared" si="543"/>
        <v>0.47499999999999998</v>
      </c>
      <c r="J3477">
        <f t="shared" si="545"/>
        <v>2</v>
      </c>
      <c r="K3477" t="str">
        <f>train!T3477</f>
        <v>no</v>
      </c>
      <c r="L3477">
        <f t="shared" si="546"/>
        <v>1.128143884114172</v>
      </c>
      <c r="M3477">
        <f t="shared" si="547"/>
        <v>0.86359203251456484</v>
      </c>
      <c r="N3477">
        <f t="shared" si="548"/>
        <v>0.86359203251456484</v>
      </c>
      <c r="O3477">
        <f t="shared" si="549"/>
        <v>0.86359203251456484</v>
      </c>
    </row>
    <row r="3478" spans="1:15">
      <c r="A3478">
        <f t="shared" si="544"/>
        <v>3477</v>
      </c>
      <c r="B3478">
        <f>train!G3478</f>
        <v>189.1</v>
      </c>
      <c r="C3478">
        <f>train!J3478</f>
        <v>198.2</v>
      </c>
      <c r="D3478">
        <f>train!M3478</f>
        <v>280.2</v>
      </c>
      <c r="E3478">
        <f>train!P3478</f>
        <v>2.2000000000000002</v>
      </c>
      <c r="F3478" s="4">
        <f t="shared" si="540"/>
        <v>0.53798008534850639</v>
      </c>
      <c r="G3478" s="4">
        <f t="shared" si="541"/>
        <v>0.55162816587809627</v>
      </c>
      <c r="H3478" s="4">
        <f t="shared" si="542"/>
        <v>0.55162816587809627</v>
      </c>
      <c r="I3478" s="4">
        <f t="shared" si="543"/>
        <v>0.11000000000000001</v>
      </c>
      <c r="J3478">
        <f t="shared" si="545"/>
        <v>2</v>
      </c>
      <c r="K3478" t="str">
        <f>train!T3478</f>
        <v>no</v>
      </c>
      <c r="L3478">
        <f t="shared" si="546"/>
        <v>1.128143884114172</v>
      </c>
      <c r="M3478">
        <f t="shared" si="547"/>
        <v>0.95399677096500246</v>
      </c>
      <c r="N3478">
        <f t="shared" si="548"/>
        <v>0.95399677096500246</v>
      </c>
      <c r="O3478">
        <f t="shared" si="549"/>
        <v>0.95399677096500246</v>
      </c>
    </row>
    <row r="3479" spans="1:15">
      <c r="A3479">
        <f t="shared" si="544"/>
        <v>3478</v>
      </c>
      <c r="B3479">
        <f>train!G3479</f>
        <v>156.9</v>
      </c>
      <c r="C3479">
        <f>train!J3479</f>
        <v>195.8</v>
      </c>
      <c r="D3479">
        <f>train!M3479</f>
        <v>181</v>
      </c>
      <c r="E3479">
        <f>train!P3479</f>
        <v>8.8000000000000007</v>
      </c>
      <c r="F3479" s="4">
        <f t="shared" si="540"/>
        <v>0.44637268847795164</v>
      </c>
      <c r="G3479" s="4">
        <f t="shared" si="541"/>
        <v>0.54494851099359864</v>
      </c>
      <c r="H3479" s="4">
        <f t="shared" si="542"/>
        <v>0.54494851099359864</v>
      </c>
      <c r="I3479" s="4">
        <f t="shared" si="543"/>
        <v>0.44000000000000006</v>
      </c>
      <c r="J3479">
        <f t="shared" si="545"/>
        <v>2</v>
      </c>
      <c r="K3479" t="str">
        <f>train!T3479</f>
        <v>no</v>
      </c>
      <c r="L3479">
        <f t="shared" si="546"/>
        <v>1.128143884114172</v>
      </c>
      <c r="M3479">
        <f t="shared" si="547"/>
        <v>0.99337119763324877</v>
      </c>
      <c r="N3479">
        <f t="shared" si="548"/>
        <v>0.99337119763324877</v>
      </c>
      <c r="O3479">
        <f t="shared" si="549"/>
        <v>0.99337119763324877</v>
      </c>
    </row>
    <row r="3480" spans="1:15">
      <c r="A3480">
        <f t="shared" si="544"/>
        <v>3479</v>
      </c>
      <c r="B3480">
        <f>train!G3480</f>
        <v>67</v>
      </c>
      <c r="C3480">
        <f>train!J3480</f>
        <v>223</v>
      </c>
      <c r="D3480">
        <f>train!M3480</f>
        <v>236.5</v>
      </c>
      <c r="E3480">
        <f>train!P3480</f>
        <v>11.2</v>
      </c>
      <c r="F3480" s="4">
        <f t="shared" si="540"/>
        <v>0.19061166429587481</v>
      </c>
      <c r="G3480" s="4">
        <f t="shared" si="541"/>
        <v>0.62065126635123846</v>
      </c>
      <c r="H3480" s="4">
        <f t="shared" si="542"/>
        <v>0.62065126635123846</v>
      </c>
      <c r="I3480" s="4">
        <f t="shared" si="543"/>
        <v>0.55999999999999994</v>
      </c>
      <c r="J3480">
        <f t="shared" si="545"/>
        <v>2</v>
      </c>
      <c r="K3480" t="str">
        <f>train!T3480</f>
        <v>no</v>
      </c>
      <c r="L3480">
        <f t="shared" si="546"/>
        <v>1.128143884114172</v>
      </c>
      <c r="M3480">
        <f t="shared" si="547"/>
        <v>1.0584653019407084</v>
      </c>
      <c r="N3480">
        <f t="shared" si="548"/>
        <v>1.0584653019407084</v>
      </c>
      <c r="O3480">
        <f t="shared" si="549"/>
        <v>1.0584653019407084</v>
      </c>
    </row>
    <row r="3481" spans="1:15">
      <c r="A3481">
        <f t="shared" si="544"/>
        <v>3480</v>
      </c>
      <c r="B3481">
        <f>train!G3481</f>
        <v>261.3</v>
      </c>
      <c r="C3481">
        <f>train!J3481</f>
        <v>152.4</v>
      </c>
      <c r="D3481">
        <f>train!M3481</f>
        <v>120.2</v>
      </c>
      <c r="E3481">
        <f>train!P3481</f>
        <v>10.5</v>
      </c>
      <c r="F3481" s="4">
        <f t="shared" si="540"/>
        <v>0.7433854907539118</v>
      </c>
      <c r="G3481" s="4">
        <f t="shared" si="541"/>
        <v>0.42415808516559977</v>
      </c>
      <c r="H3481" s="4">
        <f t="shared" si="542"/>
        <v>0.42415808516559977</v>
      </c>
      <c r="I3481" s="4">
        <f t="shared" si="543"/>
        <v>0.52500000000000002</v>
      </c>
      <c r="J3481">
        <f t="shared" si="545"/>
        <v>2</v>
      </c>
      <c r="K3481" t="str">
        <f>train!T3481</f>
        <v>no</v>
      </c>
      <c r="L3481">
        <f t="shared" si="546"/>
        <v>1.128143884114172</v>
      </c>
      <c r="M3481">
        <f t="shared" si="547"/>
        <v>1.0899849312197536</v>
      </c>
      <c r="N3481">
        <f t="shared" si="548"/>
        <v>1.0899849312197536</v>
      </c>
      <c r="O3481">
        <f t="shared" si="549"/>
        <v>1.0899849312197536</v>
      </c>
    </row>
    <row r="3482" spans="1:15">
      <c r="A3482">
        <f t="shared" si="544"/>
        <v>3481</v>
      </c>
      <c r="B3482">
        <f>train!G3482</f>
        <v>135.1</v>
      </c>
      <c r="C3482">
        <f>train!J3482</f>
        <v>185</v>
      </c>
      <c r="D3482">
        <f>train!M3482</f>
        <v>147.1</v>
      </c>
      <c r="E3482">
        <f>train!P3482</f>
        <v>14.7</v>
      </c>
      <c r="F3482" s="4">
        <f t="shared" si="540"/>
        <v>0.38435277382645799</v>
      </c>
      <c r="G3482" s="4">
        <f t="shared" si="541"/>
        <v>0.51489006401335924</v>
      </c>
      <c r="H3482" s="4">
        <f t="shared" si="542"/>
        <v>0.51489006401335924</v>
      </c>
      <c r="I3482" s="4">
        <f t="shared" si="543"/>
        <v>0.73499999999999999</v>
      </c>
      <c r="J3482">
        <f t="shared" si="545"/>
        <v>2</v>
      </c>
      <c r="K3482" t="str">
        <f>train!T3482</f>
        <v>no</v>
      </c>
      <c r="L3482">
        <f t="shared" si="546"/>
        <v>1.128143884114172</v>
      </c>
      <c r="M3482">
        <f t="shared" si="547"/>
        <v>1.1037099305467242</v>
      </c>
      <c r="N3482">
        <f t="shared" si="548"/>
        <v>1.1037099305467242</v>
      </c>
      <c r="O3482">
        <f t="shared" si="549"/>
        <v>1.1037099305467242</v>
      </c>
    </row>
    <row r="3483" spans="1:15">
      <c r="A3483">
        <f t="shared" si="544"/>
        <v>3482</v>
      </c>
      <c r="B3483">
        <f>train!G3483</f>
        <v>92.1</v>
      </c>
      <c r="C3483">
        <f>train!J3483</f>
        <v>163</v>
      </c>
      <c r="D3483">
        <f>train!M3483</f>
        <v>133.30000000000001</v>
      </c>
      <c r="E3483">
        <f>train!P3483</f>
        <v>9.6999999999999993</v>
      </c>
      <c r="F3483" s="4">
        <f t="shared" si="540"/>
        <v>0.2620199146514936</v>
      </c>
      <c r="G3483" s="4">
        <f t="shared" si="541"/>
        <v>0.45365989423879766</v>
      </c>
      <c r="H3483" s="4">
        <f t="shared" si="542"/>
        <v>0.45365989423879766</v>
      </c>
      <c r="I3483" s="4">
        <f t="shared" si="543"/>
        <v>0.48499999999999999</v>
      </c>
      <c r="J3483">
        <f t="shared" si="545"/>
        <v>2</v>
      </c>
      <c r="K3483" t="str">
        <f>train!T3483</f>
        <v>no</v>
      </c>
      <c r="L3483">
        <f t="shared" si="546"/>
        <v>1.128143884114172</v>
      </c>
      <c r="M3483">
        <f t="shared" si="547"/>
        <v>0.84586880481283278</v>
      </c>
      <c r="N3483">
        <f t="shared" si="548"/>
        <v>0.84586880481283278</v>
      </c>
      <c r="O3483">
        <f t="shared" si="549"/>
        <v>0.84586880481283278</v>
      </c>
    </row>
    <row r="3484" spans="1:15">
      <c r="A3484">
        <f t="shared" si="544"/>
        <v>3483</v>
      </c>
      <c r="B3484">
        <f>train!G3484</f>
        <v>173.5</v>
      </c>
      <c r="C3484">
        <f>train!J3484</f>
        <v>168.3</v>
      </c>
      <c r="D3484">
        <f>train!M3484</f>
        <v>138.30000000000001</v>
      </c>
      <c r="E3484">
        <f>train!P3484</f>
        <v>7.8</v>
      </c>
      <c r="F3484" s="4">
        <f t="shared" si="540"/>
        <v>0.49359886201991465</v>
      </c>
      <c r="G3484" s="4">
        <f t="shared" si="541"/>
        <v>0.4684107987753966</v>
      </c>
      <c r="H3484" s="4">
        <f t="shared" si="542"/>
        <v>0.4684107987753966</v>
      </c>
      <c r="I3484" s="4">
        <f t="shared" si="543"/>
        <v>0.39</v>
      </c>
      <c r="J3484">
        <f t="shared" si="545"/>
        <v>2</v>
      </c>
      <c r="K3484" t="str">
        <f>train!T3484</f>
        <v>no</v>
      </c>
      <c r="L3484">
        <f t="shared" si="546"/>
        <v>1.128143884114172</v>
      </c>
      <c r="M3484">
        <f t="shared" si="547"/>
        <v>0.913541016816522</v>
      </c>
      <c r="N3484">
        <f t="shared" si="548"/>
        <v>0.913541016816522</v>
      </c>
      <c r="O3484">
        <f t="shared" si="549"/>
        <v>0.913541016816522</v>
      </c>
    </row>
    <row r="3485" spans="1:15">
      <c r="A3485">
        <f t="shared" si="544"/>
        <v>3484</v>
      </c>
      <c r="B3485">
        <f>train!G3485</f>
        <v>156.30000000000001</v>
      </c>
      <c r="C3485">
        <f>train!J3485</f>
        <v>259.39999999999998</v>
      </c>
      <c r="D3485">
        <f>train!M3485</f>
        <v>143.69999999999999</v>
      </c>
      <c r="E3485">
        <f>train!P3485</f>
        <v>8.3000000000000007</v>
      </c>
      <c r="F3485" s="4">
        <f t="shared" si="540"/>
        <v>0.44466571834992891</v>
      </c>
      <c r="G3485" s="4">
        <f t="shared" si="541"/>
        <v>0.72195936543278594</v>
      </c>
      <c r="H3485" s="4">
        <f t="shared" si="542"/>
        <v>0.72195936543278594</v>
      </c>
      <c r="I3485" s="4">
        <f t="shared" si="543"/>
        <v>0.41500000000000004</v>
      </c>
      <c r="J3485">
        <f t="shared" si="545"/>
        <v>1</v>
      </c>
      <c r="K3485" t="str">
        <f>train!T3485</f>
        <v>no</v>
      </c>
      <c r="L3485">
        <f t="shared" si="546"/>
        <v>1.128143884114172</v>
      </c>
      <c r="M3485">
        <f t="shared" si="547"/>
        <v>1.1884457294079021</v>
      </c>
      <c r="N3485">
        <f t="shared" si="548"/>
        <v>1.1884457294079021</v>
      </c>
      <c r="O3485">
        <f t="shared" si="549"/>
        <v>1.1884457294079021</v>
      </c>
    </row>
    <row r="3486" spans="1:15">
      <c r="A3486">
        <f t="shared" si="544"/>
        <v>3485</v>
      </c>
      <c r="B3486">
        <f>train!G3486</f>
        <v>274.7</v>
      </c>
      <c r="C3486">
        <f>train!J3486</f>
        <v>119.4</v>
      </c>
      <c r="D3486">
        <f>train!M3486</f>
        <v>296.89999999999998</v>
      </c>
      <c r="E3486">
        <f>train!P3486</f>
        <v>9.4</v>
      </c>
      <c r="F3486" s="4">
        <f t="shared" si="540"/>
        <v>0.78150782361308679</v>
      </c>
      <c r="G3486" s="4">
        <f t="shared" si="541"/>
        <v>0.33231283050375732</v>
      </c>
      <c r="H3486" s="4">
        <f t="shared" si="542"/>
        <v>0.33231283050375732</v>
      </c>
      <c r="I3486" s="4">
        <f t="shared" si="543"/>
        <v>0.47000000000000003</v>
      </c>
      <c r="J3486">
        <f t="shared" si="545"/>
        <v>2</v>
      </c>
      <c r="K3486" t="str">
        <f>train!T3486</f>
        <v>no</v>
      </c>
      <c r="L3486">
        <f t="shared" si="546"/>
        <v>1.128143884114172</v>
      </c>
      <c r="M3486">
        <f t="shared" si="547"/>
        <v>1.0259230541338378</v>
      </c>
      <c r="N3486">
        <f t="shared" si="548"/>
        <v>1.0259230541338378</v>
      </c>
      <c r="O3486">
        <f t="shared" si="549"/>
        <v>1.0259230541338378</v>
      </c>
    </row>
    <row r="3487" spans="1:15">
      <c r="A3487">
        <f t="shared" si="544"/>
        <v>3486</v>
      </c>
      <c r="B3487">
        <f>train!G3487</f>
        <v>244.7</v>
      </c>
      <c r="C3487">
        <f>train!J3487</f>
        <v>106.4</v>
      </c>
      <c r="D3487">
        <f>train!M3487</f>
        <v>194.9</v>
      </c>
      <c r="E3487">
        <f>train!P3487</f>
        <v>10.5</v>
      </c>
      <c r="F3487" s="4">
        <f t="shared" si="540"/>
        <v>0.69615931721194879</v>
      </c>
      <c r="G3487" s="4">
        <f t="shared" si="541"/>
        <v>0.29613136654606181</v>
      </c>
      <c r="H3487" s="4">
        <f t="shared" si="542"/>
        <v>0.29613136654606181</v>
      </c>
      <c r="I3487" s="4">
        <f t="shared" si="543"/>
        <v>0.52500000000000002</v>
      </c>
      <c r="J3487">
        <f t="shared" si="545"/>
        <v>2</v>
      </c>
      <c r="K3487" t="str">
        <f>train!T3487</f>
        <v>yes</v>
      </c>
      <c r="L3487">
        <f t="shared" si="546"/>
        <v>1.128143884114172</v>
      </c>
      <c r="M3487">
        <f t="shared" si="547"/>
        <v>0.9672902188308754</v>
      </c>
      <c r="N3487">
        <f t="shared" si="548"/>
        <v>0.9672902188308754</v>
      </c>
      <c r="O3487">
        <f t="shared" si="549"/>
        <v>0.9672902188308754</v>
      </c>
    </row>
    <row r="3488" spans="1:15">
      <c r="A3488">
        <f t="shared" si="544"/>
        <v>3487</v>
      </c>
      <c r="B3488">
        <f>train!G3488</f>
        <v>183.6</v>
      </c>
      <c r="C3488">
        <f>train!J3488</f>
        <v>149.69999999999999</v>
      </c>
      <c r="D3488">
        <f>train!M3488</f>
        <v>135.19999999999999</v>
      </c>
      <c r="E3488">
        <f>train!P3488</f>
        <v>11.8</v>
      </c>
      <c r="F3488" s="4">
        <f t="shared" si="540"/>
        <v>0.52233285917496441</v>
      </c>
      <c r="G3488" s="4">
        <f t="shared" si="541"/>
        <v>0.41664347342053987</v>
      </c>
      <c r="H3488" s="4">
        <f t="shared" si="542"/>
        <v>0.41664347342053987</v>
      </c>
      <c r="I3488" s="4">
        <f t="shared" si="543"/>
        <v>0.59000000000000008</v>
      </c>
      <c r="J3488">
        <f t="shared" si="545"/>
        <v>2</v>
      </c>
      <c r="K3488" t="str">
        <f>train!T3488</f>
        <v>no</v>
      </c>
      <c r="L3488">
        <f t="shared" si="546"/>
        <v>1.128143884114172</v>
      </c>
      <c r="M3488">
        <f t="shared" si="547"/>
        <v>0.98392844438086935</v>
      </c>
      <c r="N3488">
        <f t="shared" si="548"/>
        <v>0.98392844438086935</v>
      </c>
      <c r="O3488">
        <f t="shared" si="549"/>
        <v>0.98392844438086935</v>
      </c>
    </row>
    <row r="3489" spans="1:15">
      <c r="A3489">
        <f t="shared" si="544"/>
        <v>3488</v>
      </c>
      <c r="B3489">
        <f>train!G3489</f>
        <v>167.1</v>
      </c>
      <c r="C3489">
        <f>train!J3489</f>
        <v>222.9</v>
      </c>
      <c r="D3489">
        <f>train!M3489</f>
        <v>179.9</v>
      </c>
      <c r="E3489">
        <f>train!P3489</f>
        <v>11.6</v>
      </c>
      <c r="F3489" s="4">
        <f t="shared" si="540"/>
        <v>0.47539118065433855</v>
      </c>
      <c r="G3489" s="4">
        <f t="shared" si="541"/>
        <v>0.62037294739771776</v>
      </c>
      <c r="H3489" s="4">
        <f t="shared" si="542"/>
        <v>0.62037294739771776</v>
      </c>
      <c r="I3489" s="4">
        <f t="shared" si="543"/>
        <v>0.57999999999999996</v>
      </c>
      <c r="J3489">
        <f t="shared" si="545"/>
        <v>1</v>
      </c>
      <c r="K3489" t="str">
        <f>train!T3489</f>
        <v>no</v>
      </c>
      <c r="L3489">
        <f t="shared" si="546"/>
        <v>1.128143884114172</v>
      </c>
      <c r="M3489">
        <f t="shared" si="547"/>
        <v>1.1541758801715571</v>
      </c>
      <c r="N3489">
        <f t="shared" si="548"/>
        <v>1.1541758801715571</v>
      </c>
      <c r="O3489">
        <f t="shared" si="549"/>
        <v>1.1541758801715571</v>
      </c>
    </row>
    <row r="3490" spans="1:15">
      <c r="A3490">
        <f t="shared" si="544"/>
        <v>3489</v>
      </c>
      <c r="B3490">
        <f>train!G3490</f>
        <v>177.1</v>
      </c>
      <c r="C3490">
        <f>train!J3490</f>
        <v>218.1</v>
      </c>
      <c r="D3490">
        <f>train!M3490</f>
        <v>183.8</v>
      </c>
      <c r="E3490">
        <f>train!P3490</f>
        <v>12.7</v>
      </c>
      <c r="F3490" s="4">
        <f t="shared" si="540"/>
        <v>0.50384068278805116</v>
      </c>
      <c r="G3490" s="4">
        <f t="shared" si="541"/>
        <v>0.60701363762872251</v>
      </c>
      <c r="H3490" s="4">
        <f t="shared" si="542"/>
        <v>0.60701363762872251</v>
      </c>
      <c r="I3490" s="4">
        <f t="shared" si="543"/>
        <v>0.63500000000000001</v>
      </c>
      <c r="J3490">
        <f t="shared" si="545"/>
        <v>1</v>
      </c>
      <c r="K3490" t="str">
        <f>train!T3490</f>
        <v>no</v>
      </c>
      <c r="L3490">
        <f t="shared" si="546"/>
        <v>1.128143884114172</v>
      </c>
      <c r="M3490">
        <f t="shared" si="547"/>
        <v>1.1806826610765644</v>
      </c>
      <c r="N3490">
        <f t="shared" si="548"/>
        <v>1.1806826610765644</v>
      </c>
      <c r="O3490">
        <f t="shared" si="549"/>
        <v>1.1806826610765644</v>
      </c>
    </row>
    <row r="3491" spans="1:15">
      <c r="A3491">
        <f t="shared" si="544"/>
        <v>3490</v>
      </c>
      <c r="B3491">
        <f>train!G3491</f>
        <v>217.8</v>
      </c>
      <c r="C3491">
        <f>train!J3491</f>
        <v>139.6</v>
      </c>
      <c r="D3491">
        <f>train!M3491</f>
        <v>227.7</v>
      </c>
      <c r="E3491">
        <f>train!P3491</f>
        <v>11.6</v>
      </c>
      <c r="F3491" s="4">
        <f t="shared" si="540"/>
        <v>0.61963015647226172</v>
      </c>
      <c r="G3491" s="4">
        <f t="shared" si="541"/>
        <v>0.38853325911494568</v>
      </c>
      <c r="H3491" s="4">
        <f t="shared" si="542"/>
        <v>0.38853325911494568</v>
      </c>
      <c r="I3491" s="4">
        <f t="shared" si="543"/>
        <v>0.57999999999999996</v>
      </c>
      <c r="J3491">
        <f t="shared" si="545"/>
        <v>2</v>
      </c>
      <c r="K3491" t="str">
        <f>train!T3491</f>
        <v>no</v>
      </c>
      <c r="L3491">
        <f t="shared" si="546"/>
        <v>1.128143884114172</v>
      </c>
      <c r="M3491">
        <f t="shared" si="547"/>
        <v>1.0110676128166713</v>
      </c>
      <c r="N3491">
        <f t="shared" si="548"/>
        <v>1.0110676128166713</v>
      </c>
      <c r="O3491">
        <f t="shared" si="549"/>
        <v>1.0110676128166713</v>
      </c>
    </row>
    <row r="3492" spans="1:15">
      <c r="A3492">
        <f t="shared" si="544"/>
        <v>3491</v>
      </c>
      <c r="B3492">
        <f>train!G3492</f>
        <v>143.69999999999999</v>
      </c>
      <c r="C3492">
        <f>train!J3492</f>
        <v>221</v>
      </c>
      <c r="D3492">
        <f>train!M3492</f>
        <v>108.9</v>
      </c>
      <c r="E3492">
        <f>train!P3492</f>
        <v>8.6</v>
      </c>
      <c r="F3492" s="4">
        <f t="shared" si="540"/>
        <v>0.40881934566145089</v>
      </c>
      <c r="G3492" s="4">
        <f t="shared" si="541"/>
        <v>0.61508488728082378</v>
      </c>
      <c r="H3492" s="4">
        <f t="shared" si="542"/>
        <v>0.61508488728082378</v>
      </c>
      <c r="I3492" s="4">
        <f t="shared" si="543"/>
        <v>0.43</v>
      </c>
      <c r="J3492">
        <f t="shared" si="545"/>
        <v>2</v>
      </c>
      <c r="K3492" t="str">
        <f>train!T3492</f>
        <v>no</v>
      </c>
      <c r="L3492">
        <f t="shared" si="546"/>
        <v>1.128143884114172</v>
      </c>
      <c r="M3492">
        <f t="shared" si="547"/>
        <v>1.0529444878575434</v>
      </c>
      <c r="N3492">
        <f t="shared" si="548"/>
        <v>1.0529444878575434</v>
      </c>
      <c r="O3492">
        <f t="shared" si="549"/>
        <v>1.0529444878575434</v>
      </c>
    </row>
    <row r="3493" spans="1:15">
      <c r="A3493">
        <f t="shared" si="544"/>
        <v>3492</v>
      </c>
      <c r="B3493">
        <f>train!G3493</f>
        <v>185</v>
      </c>
      <c r="C3493">
        <f>train!J3493</f>
        <v>325.8</v>
      </c>
      <c r="D3493">
        <f>train!M3493</f>
        <v>85.4</v>
      </c>
      <c r="E3493">
        <f>train!P3493</f>
        <v>14.6</v>
      </c>
      <c r="F3493" s="4">
        <f t="shared" si="540"/>
        <v>0.52631578947368418</v>
      </c>
      <c r="G3493" s="4">
        <f t="shared" si="541"/>
        <v>0.9067631505705539</v>
      </c>
      <c r="H3493" s="4">
        <f t="shared" si="542"/>
        <v>0.9067631505705539</v>
      </c>
      <c r="I3493" s="4">
        <f t="shared" si="543"/>
        <v>0.73</v>
      </c>
      <c r="J3493">
        <f t="shared" si="545"/>
        <v>1</v>
      </c>
      <c r="K3493" t="str">
        <f>train!T3493</f>
        <v>no</v>
      </c>
      <c r="L3493">
        <f t="shared" si="546"/>
        <v>1.128143884114172</v>
      </c>
      <c r="M3493">
        <f t="shared" si="547"/>
        <v>1.5666356094237679</v>
      </c>
      <c r="N3493">
        <f t="shared" si="548"/>
        <v>1.5666356094237679</v>
      </c>
      <c r="O3493">
        <f t="shared" si="549"/>
        <v>1.5666356094237679</v>
      </c>
    </row>
    <row r="3494" spans="1:15">
      <c r="A3494">
        <f t="shared" si="544"/>
        <v>3493</v>
      </c>
      <c r="B3494">
        <f>train!G3494</f>
        <v>235.6</v>
      </c>
      <c r="C3494">
        <f>train!J3494</f>
        <v>177.7</v>
      </c>
      <c r="D3494">
        <f>train!M3494</f>
        <v>138.69999999999999</v>
      </c>
      <c r="E3494">
        <f>train!P3494</f>
        <v>11.3</v>
      </c>
      <c r="F3494" s="4">
        <f t="shared" si="540"/>
        <v>0.67027027027027031</v>
      </c>
      <c r="G3494" s="4">
        <f t="shared" si="541"/>
        <v>0.49457278040634561</v>
      </c>
      <c r="H3494" s="4">
        <f t="shared" si="542"/>
        <v>0.49457278040634561</v>
      </c>
      <c r="I3494" s="4">
        <f t="shared" si="543"/>
        <v>0.56500000000000006</v>
      </c>
      <c r="J3494">
        <f t="shared" si="545"/>
        <v>2</v>
      </c>
      <c r="K3494" t="str">
        <f>train!T3494</f>
        <v>no</v>
      </c>
      <c r="L3494">
        <f t="shared" si="546"/>
        <v>1.128143884114172</v>
      </c>
      <c r="M3494">
        <f t="shared" si="547"/>
        <v>1.1214685485763334</v>
      </c>
      <c r="N3494">
        <f t="shared" si="548"/>
        <v>1.1214685485763334</v>
      </c>
      <c r="O3494">
        <f t="shared" si="549"/>
        <v>1.1214685485763334</v>
      </c>
    </row>
    <row r="3495" spans="1:15">
      <c r="A3495">
        <f t="shared" si="544"/>
        <v>3494</v>
      </c>
      <c r="B3495">
        <f>train!G3495</f>
        <v>265.5</v>
      </c>
      <c r="C3495">
        <f>train!J3495</f>
        <v>119.7</v>
      </c>
      <c r="D3495">
        <f>train!M3495</f>
        <v>169.9</v>
      </c>
      <c r="E3495">
        <f>train!P3495</f>
        <v>14.8</v>
      </c>
      <c r="F3495" s="4">
        <f t="shared" si="540"/>
        <v>0.7553342816500711</v>
      </c>
      <c r="G3495" s="4">
        <f t="shared" si="541"/>
        <v>0.33314778736431949</v>
      </c>
      <c r="H3495" s="4">
        <f t="shared" si="542"/>
        <v>0.33314778736431949</v>
      </c>
      <c r="I3495" s="4">
        <f t="shared" si="543"/>
        <v>0.74</v>
      </c>
      <c r="J3495">
        <f t="shared" si="545"/>
        <v>1</v>
      </c>
      <c r="K3495" t="str">
        <f>train!T3495</f>
        <v>yes</v>
      </c>
      <c r="L3495">
        <f t="shared" si="546"/>
        <v>1.128143884114172</v>
      </c>
      <c r="M3495">
        <f t="shared" si="547"/>
        <v>1.1576289446482031</v>
      </c>
      <c r="N3495">
        <f t="shared" si="548"/>
        <v>1.1576289446482031</v>
      </c>
      <c r="O3495">
        <f t="shared" si="549"/>
        <v>1.1576289446482031</v>
      </c>
    </row>
    <row r="3496" spans="1:15">
      <c r="A3496">
        <f t="shared" si="544"/>
        <v>3495</v>
      </c>
      <c r="B3496">
        <f>train!G3496</f>
        <v>332.1</v>
      </c>
      <c r="C3496">
        <f>train!J3496</f>
        <v>151</v>
      </c>
      <c r="D3496">
        <f>train!M3496</f>
        <v>277.8</v>
      </c>
      <c r="E3496">
        <f>train!P3496</f>
        <v>11.3</v>
      </c>
      <c r="F3496" s="4">
        <f t="shared" si="540"/>
        <v>0.94480796586059745</v>
      </c>
      <c r="G3496" s="4">
        <f t="shared" si="541"/>
        <v>0.4202616198163095</v>
      </c>
      <c r="H3496" s="4">
        <f t="shared" si="542"/>
        <v>0.4202616198163095</v>
      </c>
      <c r="I3496" s="4">
        <f t="shared" si="543"/>
        <v>0.56500000000000006</v>
      </c>
      <c r="J3496">
        <f t="shared" si="545"/>
        <v>1</v>
      </c>
      <c r="K3496" t="str">
        <f>train!T3496</f>
        <v>yes</v>
      </c>
      <c r="L3496">
        <f t="shared" si="546"/>
        <v>1.128143884114172</v>
      </c>
      <c r="M3496">
        <f t="shared" si="547"/>
        <v>1.2510502589963748</v>
      </c>
      <c r="N3496">
        <f t="shared" si="548"/>
        <v>1.2510502589963748</v>
      </c>
      <c r="O3496">
        <f t="shared" si="549"/>
        <v>1.2510502589963748</v>
      </c>
    </row>
    <row r="3497" spans="1:15">
      <c r="A3497">
        <f t="shared" si="544"/>
        <v>3496</v>
      </c>
      <c r="B3497">
        <f>train!G3497</f>
        <v>223.4</v>
      </c>
      <c r="C3497">
        <f>train!J3497</f>
        <v>193.2</v>
      </c>
      <c r="D3497">
        <f>train!M3497</f>
        <v>226.2</v>
      </c>
      <c r="E3497">
        <f>train!P3497</f>
        <v>7.7</v>
      </c>
      <c r="F3497" s="4">
        <f t="shared" si="540"/>
        <v>0.6355618776671409</v>
      </c>
      <c r="G3497" s="4">
        <f t="shared" si="541"/>
        <v>0.5377122182020595</v>
      </c>
      <c r="H3497" s="4">
        <f t="shared" si="542"/>
        <v>0.5377122182020595</v>
      </c>
      <c r="I3497" s="4">
        <f t="shared" si="543"/>
        <v>0.38500000000000001</v>
      </c>
      <c r="J3497">
        <f t="shared" si="545"/>
        <v>2</v>
      </c>
      <c r="K3497" t="str">
        <f>train!T3497</f>
        <v>no</v>
      </c>
      <c r="L3497">
        <f t="shared" si="546"/>
        <v>1.128143884114172</v>
      </c>
      <c r="M3497">
        <f t="shared" si="547"/>
        <v>1.0632181147588393</v>
      </c>
      <c r="N3497">
        <f t="shared" si="548"/>
        <v>1.0632181147588393</v>
      </c>
      <c r="O3497">
        <f t="shared" si="549"/>
        <v>1.0632181147588393</v>
      </c>
    </row>
    <row r="3498" spans="1:15">
      <c r="A3498">
        <f t="shared" si="544"/>
        <v>3497</v>
      </c>
      <c r="B3498">
        <f>train!G3498</f>
        <v>163.6</v>
      </c>
      <c r="C3498">
        <f>train!J3498</f>
        <v>237.3</v>
      </c>
      <c r="D3498">
        <f>train!M3498</f>
        <v>186.2</v>
      </c>
      <c r="E3498">
        <f>train!P3498</f>
        <v>12.3</v>
      </c>
      <c r="F3498" s="4">
        <f t="shared" si="540"/>
        <v>0.46543385490753908</v>
      </c>
      <c r="G3498" s="4">
        <f t="shared" si="541"/>
        <v>0.66045087670470359</v>
      </c>
      <c r="H3498" s="4">
        <f t="shared" si="542"/>
        <v>0.66045087670470359</v>
      </c>
      <c r="I3498" s="4">
        <f t="shared" si="543"/>
        <v>0.61499999999999999</v>
      </c>
      <c r="J3498">
        <f t="shared" si="545"/>
        <v>1</v>
      </c>
      <c r="K3498" t="str">
        <f>train!T3498</f>
        <v>no</v>
      </c>
      <c r="L3498">
        <f t="shared" si="546"/>
        <v>1.128143884114172</v>
      </c>
      <c r="M3498">
        <f t="shared" si="547"/>
        <v>1.2112986396319099</v>
      </c>
      <c r="N3498">
        <f t="shared" si="548"/>
        <v>1.2112986396319099</v>
      </c>
      <c r="O3498">
        <f t="shared" si="549"/>
        <v>1.2112986396319099</v>
      </c>
    </row>
    <row r="3499" spans="1:15">
      <c r="A3499">
        <f t="shared" si="544"/>
        <v>3498</v>
      </c>
      <c r="B3499">
        <f>train!G3499</f>
        <v>190</v>
      </c>
      <c r="C3499">
        <f>train!J3499</f>
        <v>141.5</v>
      </c>
      <c r="D3499">
        <f>train!M3499</f>
        <v>216.8</v>
      </c>
      <c r="E3499">
        <f>train!P3499</f>
        <v>15.9</v>
      </c>
      <c r="F3499" s="4">
        <f t="shared" si="540"/>
        <v>0.54054054054054057</v>
      </c>
      <c r="G3499" s="4">
        <f t="shared" si="541"/>
        <v>0.39382131923183966</v>
      </c>
      <c r="H3499" s="4">
        <f t="shared" si="542"/>
        <v>0.39382131923183966</v>
      </c>
      <c r="I3499" s="4">
        <f t="shared" si="543"/>
        <v>0.79500000000000004</v>
      </c>
      <c r="J3499">
        <f t="shared" si="545"/>
        <v>2</v>
      </c>
      <c r="K3499" t="str">
        <f>train!T3499</f>
        <v>no</v>
      </c>
      <c r="L3499">
        <f t="shared" si="546"/>
        <v>1.128143884114172</v>
      </c>
      <c r="M3499">
        <f t="shared" si="547"/>
        <v>1.1110353454912554</v>
      </c>
      <c r="N3499">
        <f t="shared" si="548"/>
        <v>1.1110353454912554</v>
      </c>
      <c r="O3499">
        <f t="shared" si="549"/>
        <v>1.1110353454912554</v>
      </c>
    </row>
    <row r="3500" spans="1:15">
      <c r="A3500">
        <f t="shared" si="544"/>
        <v>3499</v>
      </c>
      <c r="B3500">
        <f>train!G3500</f>
        <v>153.69999999999999</v>
      </c>
      <c r="C3500">
        <f>train!J3500</f>
        <v>174.2</v>
      </c>
      <c r="D3500">
        <f>train!M3500</f>
        <v>242.3</v>
      </c>
      <c r="E3500">
        <f>train!P3500</f>
        <v>14.1</v>
      </c>
      <c r="F3500" s="4">
        <f t="shared" si="540"/>
        <v>0.43726884779516356</v>
      </c>
      <c r="G3500" s="4">
        <f t="shared" si="541"/>
        <v>0.48483161703311989</v>
      </c>
      <c r="H3500" s="4">
        <f t="shared" si="542"/>
        <v>0.48483161703311989</v>
      </c>
      <c r="I3500" s="4">
        <f t="shared" si="543"/>
        <v>0.70499999999999996</v>
      </c>
      <c r="J3500">
        <f t="shared" si="545"/>
        <v>2</v>
      </c>
      <c r="K3500" t="str">
        <f>train!T3500</f>
        <v>no</v>
      </c>
      <c r="L3500">
        <f t="shared" si="546"/>
        <v>1.128143884114172</v>
      </c>
      <c r="M3500">
        <f t="shared" si="547"/>
        <v>1.0762678286569796</v>
      </c>
      <c r="N3500">
        <f t="shared" si="548"/>
        <v>1.0762678286569796</v>
      </c>
      <c r="O3500">
        <f t="shared" si="549"/>
        <v>1.0762678286569796</v>
      </c>
    </row>
    <row r="3501" spans="1:15">
      <c r="A3501">
        <f t="shared" si="544"/>
        <v>3500</v>
      </c>
      <c r="B3501">
        <f>train!G3501</f>
        <v>160.30000000000001</v>
      </c>
      <c r="C3501">
        <f>train!J3501</f>
        <v>229.9</v>
      </c>
      <c r="D3501">
        <f>train!M3501</f>
        <v>185.3</v>
      </c>
      <c r="E3501">
        <f>train!P3501</f>
        <v>8.6999999999999993</v>
      </c>
      <c r="F3501" s="4">
        <f t="shared" si="540"/>
        <v>0.45604551920341396</v>
      </c>
      <c r="G3501" s="4">
        <f t="shared" si="541"/>
        <v>0.63985527414416921</v>
      </c>
      <c r="H3501" s="4">
        <f t="shared" si="542"/>
        <v>0.63985527414416921</v>
      </c>
      <c r="I3501" s="4">
        <f t="shared" si="543"/>
        <v>0.43499999999999994</v>
      </c>
      <c r="J3501">
        <f t="shared" si="545"/>
        <v>2</v>
      </c>
      <c r="K3501" t="str">
        <f>train!T3501</f>
        <v>no</v>
      </c>
      <c r="L3501">
        <f t="shared" si="546"/>
        <v>1.128143884114172</v>
      </c>
      <c r="M3501">
        <f t="shared" si="547"/>
        <v>1.1027384364779036</v>
      </c>
      <c r="N3501">
        <f t="shared" si="548"/>
        <v>1.1027384364779036</v>
      </c>
      <c r="O3501">
        <f t="shared" si="549"/>
        <v>1.1027384364779036</v>
      </c>
    </row>
    <row r="3502" spans="1:15">
      <c r="A3502">
        <f t="shared" si="544"/>
        <v>3501</v>
      </c>
      <c r="B3502">
        <f>train!G3502</f>
        <v>140.9</v>
      </c>
      <c r="C3502">
        <f>train!J3502</f>
        <v>217.5</v>
      </c>
      <c r="D3502">
        <f>train!M3502</f>
        <v>123.6</v>
      </c>
      <c r="E3502">
        <f>train!P3502</f>
        <v>13.6</v>
      </c>
      <c r="F3502" s="4">
        <f t="shared" si="540"/>
        <v>0.40085348506401142</v>
      </c>
      <c r="G3502" s="4">
        <f t="shared" si="541"/>
        <v>0.60534372390759805</v>
      </c>
      <c r="H3502" s="4">
        <f t="shared" si="542"/>
        <v>0.60534372390759805</v>
      </c>
      <c r="I3502" s="4">
        <f t="shared" si="543"/>
        <v>0.67999999999999994</v>
      </c>
      <c r="J3502">
        <f t="shared" si="545"/>
        <v>1</v>
      </c>
      <c r="K3502" t="str">
        <f>train!T3502</f>
        <v>no</v>
      </c>
      <c r="L3502">
        <f t="shared" si="546"/>
        <v>1.128143884114172</v>
      </c>
      <c r="M3502">
        <f t="shared" si="547"/>
        <v>1.164459344346809</v>
      </c>
      <c r="N3502">
        <f t="shared" si="548"/>
        <v>1.164459344346809</v>
      </c>
      <c r="O3502">
        <f t="shared" si="549"/>
        <v>1.164459344346809</v>
      </c>
    </row>
    <row r="3503" spans="1:15">
      <c r="A3503">
        <f t="shared" si="544"/>
        <v>3502</v>
      </c>
      <c r="B3503">
        <f>train!G3503</f>
        <v>168.4</v>
      </c>
      <c r="C3503">
        <f>train!J3503</f>
        <v>123.3</v>
      </c>
      <c r="D3503">
        <f>train!M3503</f>
        <v>162.5</v>
      </c>
      <c r="E3503">
        <f>train!P3503</f>
        <v>4.5999999999999996</v>
      </c>
      <c r="F3503" s="4">
        <f t="shared" si="540"/>
        <v>0.47908961593172122</v>
      </c>
      <c r="G3503" s="4">
        <f t="shared" si="541"/>
        <v>0.34316726969106592</v>
      </c>
      <c r="H3503" s="4">
        <f t="shared" si="542"/>
        <v>0.34316726969106592</v>
      </c>
      <c r="I3503" s="4">
        <f t="shared" si="543"/>
        <v>0.22999999999999998</v>
      </c>
      <c r="J3503">
        <f t="shared" si="545"/>
        <v>2</v>
      </c>
      <c r="K3503" t="str">
        <f>train!T3503</f>
        <v>no</v>
      </c>
      <c r="L3503">
        <f t="shared" si="546"/>
        <v>1.128143884114172</v>
      </c>
      <c r="M3503">
        <f t="shared" si="547"/>
        <v>0.71969049602453805</v>
      </c>
      <c r="N3503">
        <f t="shared" si="548"/>
        <v>0.71969049602453805</v>
      </c>
      <c r="O3503">
        <f t="shared" si="549"/>
        <v>0.71969049602453805</v>
      </c>
    </row>
    <row r="3504" spans="1:15">
      <c r="A3504">
        <f t="shared" si="544"/>
        <v>3503</v>
      </c>
      <c r="B3504">
        <f>train!G3504</f>
        <v>150.9</v>
      </c>
      <c r="C3504">
        <f>train!J3504</f>
        <v>191</v>
      </c>
      <c r="D3504">
        <f>train!M3504</f>
        <v>223.6</v>
      </c>
      <c r="E3504">
        <f>train!P3504</f>
        <v>8.3000000000000007</v>
      </c>
      <c r="F3504" s="4">
        <f t="shared" si="540"/>
        <v>0.42930298719772403</v>
      </c>
      <c r="G3504" s="4">
        <f t="shared" si="541"/>
        <v>0.5315892012246034</v>
      </c>
      <c r="H3504" s="4">
        <f t="shared" si="542"/>
        <v>0.5315892012246034</v>
      </c>
      <c r="I3504" s="4">
        <f t="shared" si="543"/>
        <v>0.41500000000000004</v>
      </c>
      <c r="J3504">
        <f t="shared" si="545"/>
        <v>2</v>
      </c>
      <c r="K3504" t="str">
        <f>train!T3504</f>
        <v>yes</v>
      </c>
      <c r="L3504">
        <f t="shared" si="546"/>
        <v>1.128143884114172</v>
      </c>
      <c r="M3504">
        <f t="shared" si="547"/>
        <v>0.96005219260939811</v>
      </c>
      <c r="N3504">
        <f t="shared" si="548"/>
        <v>0.96005219260939811</v>
      </c>
      <c r="O3504">
        <f t="shared" si="549"/>
        <v>0.96005219260939811</v>
      </c>
    </row>
    <row r="3505" spans="1:15">
      <c r="A3505">
        <f t="shared" si="544"/>
        <v>3504</v>
      </c>
      <c r="B3505">
        <f>train!G3505</f>
        <v>255.1</v>
      </c>
      <c r="C3505">
        <f>train!J3505</f>
        <v>276.89999999999998</v>
      </c>
      <c r="D3505">
        <f>train!M3505</f>
        <v>226.5</v>
      </c>
      <c r="E3505">
        <f>train!P3505</f>
        <v>10.6</v>
      </c>
      <c r="F3505" s="4">
        <f t="shared" si="540"/>
        <v>0.72574679943100995</v>
      </c>
      <c r="G3505" s="4">
        <f t="shared" si="541"/>
        <v>0.77066518229891445</v>
      </c>
      <c r="H3505" s="4">
        <f t="shared" si="542"/>
        <v>0.77066518229891445</v>
      </c>
      <c r="I3505" s="4">
        <f t="shared" si="543"/>
        <v>0.53</v>
      </c>
      <c r="J3505">
        <f t="shared" si="545"/>
        <v>1</v>
      </c>
      <c r="K3505" t="str">
        <f>train!T3505</f>
        <v>yes</v>
      </c>
      <c r="L3505">
        <f t="shared" si="546"/>
        <v>1.128143884114172</v>
      </c>
      <c r="M3505">
        <f t="shared" si="547"/>
        <v>1.4126068325263021</v>
      </c>
      <c r="N3505">
        <f t="shared" si="548"/>
        <v>1.4126068325263021</v>
      </c>
      <c r="O3505">
        <f t="shared" si="549"/>
        <v>1.4126068325263021</v>
      </c>
    </row>
    <row r="3506" spans="1:15">
      <c r="A3506">
        <f t="shared" si="544"/>
        <v>3505</v>
      </c>
      <c r="B3506">
        <f>train!G3506</f>
        <v>94.5</v>
      </c>
      <c r="C3506">
        <f>train!J3506</f>
        <v>191.8</v>
      </c>
      <c r="D3506">
        <f>train!M3506</f>
        <v>196.2</v>
      </c>
      <c r="E3506">
        <f>train!P3506</f>
        <v>15</v>
      </c>
      <c r="F3506" s="4">
        <f t="shared" si="540"/>
        <v>0.26884779516358465</v>
      </c>
      <c r="G3506" s="4">
        <f t="shared" si="541"/>
        <v>0.53381575285276928</v>
      </c>
      <c r="H3506" s="4">
        <f t="shared" si="542"/>
        <v>0.53381575285276928</v>
      </c>
      <c r="I3506" s="4">
        <f t="shared" si="543"/>
        <v>0.75</v>
      </c>
      <c r="J3506">
        <f t="shared" si="545"/>
        <v>2</v>
      </c>
      <c r="K3506" t="str">
        <f>train!T3506</f>
        <v>no</v>
      </c>
      <c r="L3506">
        <f t="shared" si="546"/>
        <v>1.128143884114172</v>
      </c>
      <c r="M3506">
        <f t="shared" si="547"/>
        <v>1.0975871960586359</v>
      </c>
      <c r="N3506">
        <f t="shared" si="548"/>
        <v>1.0975871960586359</v>
      </c>
      <c r="O3506">
        <f t="shared" si="549"/>
        <v>1.0975871960586359</v>
      </c>
    </row>
    <row r="3507" spans="1:15">
      <c r="A3507">
        <f t="shared" si="544"/>
        <v>3506</v>
      </c>
      <c r="B3507">
        <f>train!G3507</f>
        <v>135</v>
      </c>
      <c r="C3507">
        <f>train!J3507</f>
        <v>159</v>
      </c>
      <c r="D3507">
        <f>train!M3507</f>
        <v>170.3</v>
      </c>
      <c r="E3507">
        <f>train!P3507</f>
        <v>11.1</v>
      </c>
      <c r="F3507" s="4">
        <f t="shared" si="540"/>
        <v>0.3840682788051209</v>
      </c>
      <c r="G3507" s="4">
        <f t="shared" si="541"/>
        <v>0.44252713609796823</v>
      </c>
      <c r="H3507" s="4">
        <f t="shared" si="542"/>
        <v>0.44252713609796823</v>
      </c>
      <c r="I3507" s="4">
        <f t="shared" si="543"/>
        <v>0.55499999999999994</v>
      </c>
      <c r="J3507">
        <f t="shared" si="545"/>
        <v>2</v>
      </c>
      <c r="K3507" t="str">
        <f>train!T3507</f>
        <v>no</v>
      </c>
      <c r="L3507">
        <f t="shared" si="546"/>
        <v>1.128143884114172</v>
      </c>
      <c r="M3507">
        <f t="shared" si="547"/>
        <v>0.92043140708608351</v>
      </c>
      <c r="N3507">
        <f t="shared" si="548"/>
        <v>0.92043140708608351</v>
      </c>
      <c r="O3507">
        <f t="shared" si="549"/>
        <v>0.92043140708608351</v>
      </c>
    </row>
    <row r="3508" spans="1:15">
      <c r="A3508">
        <f t="shared" si="544"/>
        <v>3507</v>
      </c>
      <c r="B3508">
        <f>train!G3508</f>
        <v>286.89999999999998</v>
      </c>
      <c r="C3508">
        <f>train!J3508</f>
        <v>260.8</v>
      </c>
      <c r="D3508">
        <f>train!M3508</f>
        <v>137.1</v>
      </c>
      <c r="E3508">
        <f>train!P3508</f>
        <v>12.6</v>
      </c>
      <c r="F3508" s="4">
        <f t="shared" si="540"/>
        <v>0.81621621621621621</v>
      </c>
      <c r="G3508" s="4">
        <f t="shared" si="541"/>
        <v>0.72585583078207627</v>
      </c>
      <c r="H3508" s="4">
        <f t="shared" si="542"/>
        <v>0.72585583078207627</v>
      </c>
      <c r="I3508" s="4">
        <f t="shared" si="543"/>
        <v>0.63</v>
      </c>
      <c r="J3508">
        <f t="shared" si="545"/>
        <v>1</v>
      </c>
      <c r="K3508" t="str">
        <f>train!T3508</f>
        <v>yes</v>
      </c>
      <c r="L3508">
        <f t="shared" si="546"/>
        <v>1.128143884114172</v>
      </c>
      <c r="M3508">
        <f t="shared" si="547"/>
        <v>1.4549372102516978</v>
      </c>
      <c r="N3508">
        <f t="shared" si="548"/>
        <v>1.4549372102516978</v>
      </c>
      <c r="O3508">
        <f t="shared" si="549"/>
        <v>1.4549372102516978</v>
      </c>
    </row>
    <row r="3509" spans="1:15">
      <c r="A3509">
        <f t="shared" si="544"/>
        <v>3508</v>
      </c>
      <c r="B3509">
        <f>train!G3509</f>
        <v>165.4</v>
      </c>
      <c r="C3509">
        <f>train!J3509</f>
        <v>280.10000000000002</v>
      </c>
      <c r="D3509">
        <f>train!M3509</f>
        <v>121.8</v>
      </c>
      <c r="E3509">
        <f>train!P3509</f>
        <v>10.4</v>
      </c>
      <c r="F3509" s="4">
        <f t="shared" si="540"/>
        <v>0.47055476529160739</v>
      </c>
      <c r="G3509" s="4">
        <f t="shared" si="541"/>
        <v>0.77957138881157806</v>
      </c>
      <c r="H3509" s="4">
        <f t="shared" si="542"/>
        <v>0.77957138881157806</v>
      </c>
      <c r="I3509" s="4">
        <f t="shared" si="543"/>
        <v>0.52</v>
      </c>
      <c r="J3509">
        <f t="shared" si="545"/>
        <v>1</v>
      </c>
      <c r="K3509" t="str">
        <f>train!T3509</f>
        <v>no</v>
      </c>
      <c r="L3509">
        <f t="shared" si="546"/>
        <v>1.128143884114172</v>
      </c>
      <c r="M3509">
        <f t="shared" si="547"/>
        <v>1.306631121489866</v>
      </c>
      <c r="N3509">
        <f t="shared" si="548"/>
        <v>1.306631121489866</v>
      </c>
      <c r="O3509">
        <f t="shared" si="549"/>
        <v>1.306631121489866</v>
      </c>
    </row>
    <row r="3510" spans="1:15">
      <c r="A3510">
        <f t="shared" si="544"/>
        <v>3509</v>
      </c>
      <c r="B3510">
        <f>train!G3510</f>
        <v>222</v>
      </c>
      <c r="C3510">
        <f>train!J3510</f>
        <v>215.9</v>
      </c>
      <c r="D3510">
        <f>train!M3510</f>
        <v>204.1</v>
      </c>
      <c r="E3510">
        <f>train!P3510</f>
        <v>8.1999999999999993</v>
      </c>
      <c r="F3510" s="4">
        <f t="shared" si="540"/>
        <v>0.63157894736842102</v>
      </c>
      <c r="G3510" s="4">
        <f t="shared" si="541"/>
        <v>0.60089062065126631</v>
      </c>
      <c r="H3510" s="4">
        <f t="shared" si="542"/>
        <v>0.60089062065126631</v>
      </c>
      <c r="I3510" s="4">
        <f t="shared" si="543"/>
        <v>0.41</v>
      </c>
      <c r="J3510">
        <f t="shared" si="545"/>
        <v>1</v>
      </c>
      <c r="K3510" t="str">
        <f>train!T3510</f>
        <v>yes</v>
      </c>
      <c r="L3510">
        <f t="shared" si="546"/>
        <v>1.128143884114172</v>
      </c>
      <c r="M3510">
        <f t="shared" si="547"/>
        <v>1.1353990676111771</v>
      </c>
      <c r="N3510">
        <f t="shared" si="548"/>
        <v>1.1353990676111771</v>
      </c>
      <c r="O3510">
        <f t="shared" si="549"/>
        <v>1.1353990676111771</v>
      </c>
    </row>
    <row r="3511" spans="1:15">
      <c r="A3511">
        <f t="shared" si="544"/>
        <v>3510</v>
      </c>
      <c r="B3511">
        <f>train!G3511</f>
        <v>209.8</v>
      </c>
      <c r="C3511">
        <f>train!J3511</f>
        <v>165.7</v>
      </c>
      <c r="D3511">
        <f>train!M3511</f>
        <v>230.1</v>
      </c>
      <c r="E3511">
        <f>train!P3511</f>
        <v>8.6999999999999993</v>
      </c>
      <c r="F3511" s="4">
        <f t="shared" si="540"/>
        <v>0.59687055476529161</v>
      </c>
      <c r="G3511" s="4">
        <f t="shared" si="541"/>
        <v>0.46117450598385745</v>
      </c>
      <c r="H3511" s="4">
        <f t="shared" si="542"/>
        <v>0.46117450598385745</v>
      </c>
      <c r="I3511" s="4">
        <f t="shared" si="543"/>
        <v>0.43499999999999994</v>
      </c>
      <c r="J3511">
        <f t="shared" si="545"/>
        <v>2</v>
      </c>
      <c r="K3511" t="str">
        <f>train!T3511</f>
        <v>no</v>
      </c>
      <c r="L3511">
        <f t="shared" si="546"/>
        <v>1.128143884114172</v>
      </c>
      <c r="M3511">
        <f t="shared" si="547"/>
        <v>0.98531381249058758</v>
      </c>
      <c r="N3511">
        <f t="shared" si="548"/>
        <v>0.98531381249058758</v>
      </c>
      <c r="O3511">
        <f t="shared" si="549"/>
        <v>0.98531381249058758</v>
      </c>
    </row>
    <row r="3512" spans="1:15">
      <c r="A3512">
        <f t="shared" si="544"/>
        <v>3511</v>
      </c>
      <c r="B3512">
        <f>train!G3512</f>
        <v>158.30000000000001</v>
      </c>
      <c r="C3512">
        <f>train!J3512</f>
        <v>164.2</v>
      </c>
      <c r="D3512">
        <f>train!M3512</f>
        <v>192.7</v>
      </c>
      <c r="E3512">
        <f>train!P3512</f>
        <v>12.5</v>
      </c>
      <c r="F3512" s="4">
        <f t="shared" si="540"/>
        <v>0.45035561877667146</v>
      </c>
      <c r="G3512" s="4">
        <f t="shared" si="541"/>
        <v>0.45699972168104641</v>
      </c>
      <c r="H3512" s="4">
        <f t="shared" si="542"/>
        <v>0.45699972168104641</v>
      </c>
      <c r="I3512" s="4">
        <f t="shared" si="543"/>
        <v>0.625</v>
      </c>
      <c r="J3512">
        <f t="shared" si="545"/>
        <v>2</v>
      </c>
      <c r="K3512" t="str">
        <f>train!T3512</f>
        <v>no</v>
      </c>
      <c r="L3512">
        <f t="shared" si="546"/>
        <v>1.128143884114172</v>
      </c>
      <c r="M3512">
        <f t="shared" si="547"/>
        <v>1.0055559032678523</v>
      </c>
      <c r="N3512">
        <f t="shared" si="548"/>
        <v>1.0055559032678523</v>
      </c>
      <c r="O3512">
        <f t="shared" si="549"/>
        <v>1.0055559032678523</v>
      </c>
    </row>
    <row r="3513" spans="1:15">
      <c r="A3513">
        <f t="shared" si="544"/>
        <v>3512</v>
      </c>
      <c r="B3513">
        <f>train!G3513</f>
        <v>252.3</v>
      </c>
      <c r="C3513">
        <f>train!J3513</f>
        <v>243.8</v>
      </c>
      <c r="D3513">
        <f>train!M3513</f>
        <v>284.39999999999998</v>
      </c>
      <c r="E3513">
        <f>train!P3513</f>
        <v>9.1999999999999993</v>
      </c>
      <c r="F3513" s="4">
        <f t="shared" si="540"/>
        <v>0.71778093883357041</v>
      </c>
      <c r="G3513" s="4">
        <f t="shared" si="541"/>
        <v>0.6785416086835514</v>
      </c>
      <c r="H3513" s="4">
        <f t="shared" si="542"/>
        <v>0.6785416086835514</v>
      </c>
      <c r="I3513" s="4">
        <f t="shared" si="543"/>
        <v>0.45999999999999996</v>
      </c>
      <c r="J3513">
        <f t="shared" si="545"/>
        <v>1</v>
      </c>
      <c r="K3513" t="str">
        <f>train!T3513</f>
        <v>yes</v>
      </c>
      <c r="L3513">
        <f t="shared" si="546"/>
        <v>1.128143884114172</v>
      </c>
      <c r="M3513">
        <f t="shared" si="547"/>
        <v>1.2836069903138287</v>
      </c>
      <c r="N3513">
        <f t="shared" si="548"/>
        <v>1.2836069903138287</v>
      </c>
      <c r="O3513">
        <f t="shared" si="549"/>
        <v>1.2836069903138287</v>
      </c>
    </row>
    <row r="3514" spans="1:15">
      <c r="A3514">
        <f t="shared" si="544"/>
        <v>3513</v>
      </c>
      <c r="B3514">
        <f>train!G3514</f>
        <v>255.5</v>
      </c>
      <c r="C3514">
        <f>train!J3514</f>
        <v>224.4</v>
      </c>
      <c r="D3514">
        <f>train!M3514</f>
        <v>317.3</v>
      </c>
      <c r="E3514">
        <f>train!P3514</f>
        <v>12.7</v>
      </c>
      <c r="F3514" s="4">
        <f t="shared" si="540"/>
        <v>0.72688477951635844</v>
      </c>
      <c r="G3514" s="4">
        <f t="shared" si="541"/>
        <v>0.6245477317005288</v>
      </c>
      <c r="H3514" s="4">
        <f t="shared" si="542"/>
        <v>0.6245477317005288</v>
      </c>
      <c r="I3514" s="4">
        <f t="shared" si="543"/>
        <v>0.63500000000000001</v>
      </c>
      <c r="J3514">
        <f t="shared" si="545"/>
        <v>1</v>
      </c>
      <c r="K3514" t="str">
        <f>train!T3514</f>
        <v>yes</v>
      </c>
      <c r="L3514">
        <f t="shared" si="546"/>
        <v>1.128143884114172</v>
      </c>
      <c r="M3514">
        <f t="shared" si="547"/>
        <v>1.3083219103252441</v>
      </c>
      <c r="N3514">
        <f t="shared" si="548"/>
        <v>1.3083219103252441</v>
      </c>
      <c r="O3514">
        <f t="shared" si="549"/>
        <v>1.3083219103252441</v>
      </c>
    </row>
    <row r="3515" spans="1:15">
      <c r="A3515">
        <f t="shared" si="544"/>
        <v>3514</v>
      </c>
      <c r="B3515">
        <f>train!G3515</f>
        <v>227.9</v>
      </c>
      <c r="C3515">
        <f>train!J3515</f>
        <v>218.7</v>
      </c>
      <c r="D3515">
        <f>train!M3515</f>
        <v>223.2</v>
      </c>
      <c r="E3515">
        <f>train!P3515</f>
        <v>14.2</v>
      </c>
      <c r="F3515" s="4">
        <f t="shared" si="540"/>
        <v>0.64836415362731159</v>
      </c>
      <c r="G3515" s="4">
        <f t="shared" si="541"/>
        <v>0.60868355134984686</v>
      </c>
      <c r="H3515" s="4">
        <f t="shared" si="542"/>
        <v>0.60868355134984686</v>
      </c>
      <c r="I3515" s="4">
        <f t="shared" si="543"/>
        <v>0.71</v>
      </c>
      <c r="J3515">
        <f t="shared" si="545"/>
        <v>1</v>
      </c>
      <c r="K3515" t="str">
        <f>train!T3515</f>
        <v>no</v>
      </c>
      <c r="L3515">
        <f t="shared" si="546"/>
        <v>1.128143884114172</v>
      </c>
      <c r="M3515">
        <f t="shared" si="547"/>
        <v>1.2905298939104757</v>
      </c>
      <c r="N3515">
        <f t="shared" si="548"/>
        <v>1.2905298939104757</v>
      </c>
      <c r="O3515">
        <f t="shared" si="549"/>
        <v>1.2905298939104757</v>
      </c>
    </row>
    <row r="3516" spans="1:15">
      <c r="A3516">
        <f t="shared" si="544"/>
        <v>3515</v>
      </c>
      <c r="B3516">
        <f>train!G3516</f>
        <v>185</v>
      </c>
      <c r="C3516">
        <f>train!J3516</f>
        <v>106.5</v>
      </c>
      <c r="D3516">
        <f>train!M3516</f>
        <v>167.3</v>
      </c>
      <c r="E3516">
        <f>train!P3516</f>
        <v>12</v>
      </c>
      <c r="F3516" s="4">
        <f t="shared" si="540"/>
        <v>0.52631578947368418</v>
      </c>
      <c r="G3516" s="4">
        <f t="shared" si="541"/>
        <v>0.29640968549958252</v>
      </c>
      <c r="H3516" s="4">
        <f t="shared" si="542"/>
        <v>0.29640968549958252</v>
      </c>
      <c r="I3516" s="4">
        <f t="shared" si="543"/>
        <v>0.6</v>
      </c>
      <c r="J3516">
        <f t="shared" si="545"/>
        <v>2</v>
      </c>
      <c r="K3516" t="str">
        <f>train!T3516</f>
        <v>no</v>
      </c>
      <c r="L3516">
        <f t="shared" si="546"/>
        <v>1.128143884114172</v>
      </c>
      <c r="M3516">
        <f t="shared" si="547"/>
        <v>0.90151301353071456</v>
      </c>
      <c r="N3516">
        <f t="shared" si="548"/>
        <v>0.90151301353071456</v>
      </c>
      <c r="O3516">
        <f t="shared" si="549"/>
        <v>0.90151301353071456</v>
      </c>
    </row>
    <row r="3517" spans="1:15">
      <c r="A3517">
        <f t="shared" si="544"/>
        <v>3516</v>
      </c>
      <c r="B3517">
        <f>train!G3517</f>
        <v>140</v>
      </c>
      <c r="C3517">
        <f>train!J3517</f>
        <v>174.7</v>
      </c>
      <c r="D3517">
        <f>train!M3517</f>
        <v>258.5</v>
      </c>
      <c r="E3517">
        <f>train!P3517</f>
        <v>13.3</v>
      </c>
      <c r="F3517" s="4">
        <f t="shared" si="540"/>
        <v>0.39829302987197723</v>
      </c>
      <c r="G3517" s="4">
        <f t="shared" si="541"/>
        <v>0.48622321180072359</v>
      </c>
      <c r="H3517" s="4">
        <f t="shared" si="542"/>
        <v>0.48622321180072359</v>
      </c>
      <c r="I3517" s="4">
        <f t="shared" si="543"/>
        <v>0.66500000000000004</v>
      </c>
      <c r="J3517">
        <f t="shared" si="545"/>
        <v>2</v>
      </c>
      <c r="K3517" t="str">
        <f>train!T3517</f>
        <v>no</v>
      </c>
      <c r="L3517">
        <f t="shared" si="546"/>
        <v>1.128143884114172</v>
      </c>
      <c r="M3517">
        <f t="shared" si="547"/>
        <v>1.036189346129472</v>
      </c>
      <c r="N3517">
        <f t="shared" si="548"/>
        <v>1.036189346129472</v>
      </c>
      <c r="O3517">
        <f t="shared" si="549"/>
        <v>1.036189346129472</v>
      </c>
    </row>
    <row r="3518" spans="1:15">
      <c r="A3518">
        <f t="shared" si="544"/>
        <v>3517</v>
      </c>
      <c r="B3518">
        <f>train!G3518</f>
        <v>157.5</v>
      </c>
      <c r="C3518">
        <f>train!J3518</f>
        <v>271.7</v>
      </c>
      <c r="D3518">
        <f>train!M3518</f>
        <v>138.19999999999999</v>
      </c>
      <c r="E3518">
        <f>train!P3518</f>
        <v>10.7</v>
      </c>
      <c r="F3518" s="4">
        <f t="shared" si="540"/>
        <v>0.44807965860597437</v>
      </c>
      <c r="G3518" s="4">
        <f t="shared" si="541"/>
        <v>0.75619259671583627</v>
      </c>
      <c r="H3518" s="4">
        <f t="shared" si="542"/>
        <v>0.75619259671583627</v>
      </c>
      <c r="I3518" s="4">
        <f t="shared" si="543"/>
        <v>0.53499999999999992</v>
      </c>
      <c r="J3518">
        <f t="shared" si="545"/>
        <v>1</v>
      </c>
      <c r="K3518" t="str">
        <f>train!T3518</f>
        <v>no</v>
      </c>
      <c r="L3518">
        <f t="shared" si="546"/>
        <v>1.128143884114172</v>
      </c>
      <c r="M3518">
        <f t="shared" si="547"/>
        <v>1.2769709734806525</v>
      </c>
      <c r="N3518">
        <f t="shared" si="548"/>
        <v>1.2769709734806525</v>
      </c>
      <c r="O3518">
        <f t="shared" si="549"/>
        <v>1.2769709734806525</v>
      </c>
    </row>
    <row r="3519" spans="1:15">
      <c r="A3519">
        <f t="shared" si="544"/>
        <v>3518</v>
      </c>
      <c r="B3519">
        <f>train!G3519</f>
        <v>237.5</v>
      </c>
      <c r="C3519">
        <f>train!J3519</f>
        <v>213.2</v>
      </c>
      <c r="D3519">
        <f>train!M3519</f>
        <v>194.1</v>
      </c>
      <c r="E3519">
        <f>train!P3519</f>
        <v>10.1</v>
      </c>
      <c r="F3519" s="4">
        <f t="shared" si="540"/>
        <v>0.67567567567567566</v>
      </c>
      <c r="G3519" s="4">
        <f t="shared" si="541"/>
        <v>0.59337600890620645</v>
      </c>
      <c r="H3519" s="4">
        <f t="shared" si="542"/>
        <v>0.59337600890620645</v>
      </c>
      <c r="I3519" s="4">
        <f t="shared" si="543"/>
        <v>0.505</v>
      </c>
      <c r="J3519">
        <f t="shared" si="545"/>
        <v>1</v>
      </c>
      <c r="K3519" t="str">
        <f>train!T3519</f>
        <v>no</v>
      </c>
      <c r="L3519">
        <f t="shared" si="546"/>
        <v>1.128143884114172</v>
      </c>
      <c r="M3519">
        <f t="shared" si="547"/>
        <v>1.1898541064309933</v>
      </c>
      <c r="N3519">
        <f t="shared" si="548"/>
        <v>1.1898541064309933</v>
      </c>
      <c r="O3519">
        <f t="shared" si="549"/>
        <v>1.1898541064309933</v>
      </c>
    </row>
    <row r="3520" spans="1:15">
      <c r="A3520">
        <f t="shared" si="544"/>
        <v>3519</v>
      </c>
      <c r="B3520">
        <f>train!G3520</f>
        <v>190.7</v>
      </c>
      <c r="C3520">
        <f>train!J3520</f>
        <v>177.7</v>
      </c>
      <c r="D3520">
        <f>train!M3520</f>
        <v>167.3</v>
      </c>
      <c r="E3520">
        <f>train!P3520</f>
        <v>12.8</v>
      </c>
      <c r="F3520" s="4">
        <f t="shared" si="540"/>
        <v>0.54253200568990034</v>
      </c>
      <c r="G3520" s="4">
        <f t="shared" si="541"/>
        <v>0.49457278040634561</v>
      </c>
      <c r="H3520" s="4">
        <f t="shared" si="542"/>
        <v>0.49457278040634561</v>
      </c>
      <c r="I3520" s="4">
        <f t="shared" si="543"/>
        <v>0.64</v>
      </c>
      <c r="J3520">
        <f t="shared" si="545"/>
        <v>2</v>
      </c>
      <c r="K3520" t="str">
        <f>train!T3520</f>
        <v>no</v>
      </c>
      <c r="L3520">
        <f t="shared" si="546"/>
        <v>1.128143884114172</v>
      </c>
      <c r="M3520">
        <f t="shared" si="547"/>
        <v>1.0923119734927531</v>
      </c>
      <c r="N3520">
        <f t="shared" si="548"/>
        <v>1.0923119734927531</v>
      </c>
      <c r="O3520">
        <f t="shared" si="549"/>
        <v>1.0923119734927531</v>
      </c>
    </row>
    <row r="3521" spans="1:15">
      <c r="A3521">
        <f t="shared" si="544"/>
        <v>3520</v>
      </c>
      <c r="B3521">
        <f>train!G3521</f>
        <v>215.5</v>
      </c>
      <c r="C3521">
        <f>train!J3521</f>
        <v>170.9</v>
      </c>
      <c r="D3521">
        <f>train!M3521</f>
        <v>170.3</v>
      </c>
      <c r="E3521">
        <f>train!P3521</f>
        <v>10.3</v>
      </c>
      <c r="F3521" s="4">
        <f t="shared" si="540"/>
        <v>0.61308677098150788</v>
      </c>
      <c r="G3521" s="4">
        <f t="shared" si="541"/>
        <v>0.47564709156693569</v>
      </c>
      <c r="H3521" s="4">
        <f t="shared" si="542"/>
        <v>0.47564709156693569</v>
      </c>
      <c r="I3521" s="4">
        <f t="shared" si="543"/>
        <v>0.51500000000000001</v>
      </c>
      <c r="J3521">
        <f t="shared" si="545"/>
        <v>2</v>
      </c>
      <c r="K3521" t="str">
        <f>train!T3521</f>
        <v>no</v>
      </c>
      <c r="L3521">
        <f t="shared" si="546"/>
        <v>1.128143884114172</v>
      </c>
      <c r="M3521">
        <f t="shared" si="547"/>
        <v>1.0457440892420582</v>
      </c>
      <c r="N3521">
        <f t="shared" si="548"/>
        <v>1.0457440892420582</v>
      </c>
      <c r="O3521">
        <f t="shared" si="549"/>
        <v>1.0457440892420582</v>
      </c>
    </row>
    <row r="3522" spans="1:15">
      <c r="A3522">
        <f t="shared" si="544"/>
        <v>3521</v>
      </c>
      <c r="B3522">
        <f>train!G3522</f>
        <v>119.9</v>
      </c>
      <c r="C3522">
        <f>train!J3522</f>
        <v>237.7</v>
      </c>
      <c r="D3522">
        <f>train!M3522</f>
        <v>187.6</v>
      </c>
      <c r="E3522">
        <f>train!P3522</f>
        <v>16.600000000000001</v>
      </c>
      <c r="F3522" s="4">
        <f t="shared" ref="F3522:F3585" si="550">(B3522-$W$3)/($W$2-$W$3)</f>
        <v>0.3411095305832148</v>
      </c>
      <c r="G3522" s="4">
        <f t="shared" ref="G3522:G3585" si="551">(C3522-$W$5)/($W$4-$W$5)</f>
        <v>0.66156415251878653</v>
      </c>
      <c r="H3522" s="4">
        <f t="shared" ref="H3522:H3585" si="552">(C3522-$W$5)/($W$4-$W$5)</f>
        <v>0.66156415251878653</v>
      </c>
      <c r="I3522" s="4">
        <f t="shared" ref="I3522:I3585" si="553">(E3522-$W$9)/($W$8-$W$9)</f>
        <v>0.83000000000000007</v>
      </c>
      <c r="J3522">
        <f t="shared" si="545"/>
        <v>1</v>
      </c>
      <c r="K3522" t="str">
        <f>train!T3522</f>
        <v>no</v>
      </c>
      <c r="L3522">
        <f t="shared" si="546"/>
        <v>1.128143884114172</v>
      </c>
      <c r="M3522">
        <f t="shared" si="547"/>
        <v>1.2963757046668614</v>
      </c>
      <c r="N3522">
        <f t="shared" si="548"/>
        <v>1.2963757046668614</v>
      </c>
      <c r="O3522">
        <f t="shared" si="549"/>
        <v>1.2963757046668614</v>
      </c>
    </row>
    <row r="3523" spans="1:15">
      <c r="A3523">
        <f t="shared" ref="A3523:A3586" si="554">ROW()-1</f>
        <v>3522</v>
      </c>
      <c r="B3523">
        <f>train!G3523</f>
        <v>196.7</v>
      </c>
      <c r="C3523">
        <f>train!J3523</f>
        <v>210.2</v>
      </c>
      <c r="D3523">
        <f>train!M3523</f>
        <v>173.8</v>
      </c>
      <c r="E3523">
        <f>train!P3523</f>
        <v>7.8</v>
      </c>
      <c r="F3523" s="4">
        <f t="shared" si="550"/>
        <v>0.55960170697012801</v>
      </c>
      <c r="G3523" s="4">
        <f t="shared" si="551"/>
        <v>0.58502644030058437</v>
      </c>
      <c r="H3523" s="4">
        <f t="shared" si="552"/>
        <v>0.58502644030058437</v>
      </c>
      <c r="I3523" s="4">
        <f t="shared" si="553"/>
        <v>0.39</v>
      </c>
      <c r="J3523">
        <f t="shared" ref="J3523:J3586" si="555">MATCH(MIN(L3523:O3523),L3523:O3523,0)</f>
        <v>2</v>
      </c>
      <c r="K3523" t="str">
        <f>train!T3523</f>
        <v>yes</v>
      </c>
      <c r="L3523">
        <f t="shared" ref="L3523:L3586" si="556">SQRT(($F$2-$Z$3)^2+($G$2-$AA$3)^2+($H$2-$AB$3)^2+($I$2-$AC$3)^2)</f>
        <v>1.128143884114172</v>
      </c>
      <c r="M3523">
        <f t="shared" ref="M3523:M3586" si="557">SQRT((F3523-$Z$4)^2+(G3523-$AA$4)^2+(H3523-$AB$4)^2+(I3523-$AC$4)^2)</f>
        <v>1.0722713938856279</v>
      </c>
      <c r="N3523">
        <f t="shared" ref="N3523:N3586" si="558">SQRT((F3523-$Z$5)^2+(G3523-$AA$5)^2+(H3523-$AB$5)^2+(I3523-$AC$5)^2)</f>
        <v>1.0722713938856279</v>
      </c>
      <c r="O3523">
        <f t="shared" ref="O3523:O3586" si="559">SQRT((F3523-$Z$6)^2+(G3523-$AA$6)^2+(H3523-$AB$6)^2+(I3523-$AC$6)^2)</f>
        <v>1.0722713938856279</v>
      </c>
    </row>
    <row r="3524" spans="1:15">
      <c r="A3524">
        <f t="shared" si="554"/>
        <v>3523</v>
      </c>
      <c r="B3524">
        <f>train!G3524</f>
        <v>230.7</v>
      </c>
      <c r="C3524">
        <f>train!J3524</f>
        <v>204.7</v>
      </c>
      <c r="D3524">
        <f>train!M3524</f>
        <v>142</v>
      </c>
      <c r="E3524">
        <f>train!P3524</f>
        <v>8.6999999999999993</v>
      </c>
      <c r="F3524" s="4">
        <f t="shared" si="550"/>
        <v>0.65633001422475101</v>
      </c>
      <c r="G3524" s="4">
        <f t="shared" si="551"/>
        <v>0.56971889785694396</v>
      </c>
      <c r="H3524" s="4">
        <f t="shared" si="552"/>
        <v>0.56971889785694396</v>
      </c>
      <c r="I3524" s="4">
        <f t="shared" si="553"/>
        <v>0.43499999999999994</v>
      </c>
      <c r="J3524">
        <f t="shared" si="555"/>
        <v>2</v>
      </c>
      <c r="K3524" t="str">
        <f>train!T3524</f>
        <v>no</v>
      </c>
      <c r="L3524">
        <f t="shared" si="556"/>
        <v>1.128143884114172</v>
      </c>
      <c r="M3524">
        <f t="shared" si="557"/>
        <v>1.1265670564697532</v>
      </c>
      <c r="N3524">
        <f t="shared" si="558"/>
        <v>1.1265670564697532</v>
      </c>
      <c r="O3524">
        <f t="shared" si="559"/>
        <v>1.1265670564697532</v>
      </c>
    </row>
    <row r="3525" spans="1:15">
      <c r="A3525">
        <f t="shared" si="554"/>
        <v>3524</v>
      </c>
      <c r="B3525">
        <f>train!G3525</f>
        <v>222.3</v>
      </c>
      <c r="C3525">
        <f>train!J3525</f>
        <v>173.8</v>
      </c>
      <c r="D3525">
        <f>train!M3525</f>
        <v>297.2</v>
      </c>
      <c r="E3525">
        <f>train!P3525</f>
        <v>5.7</v>
      </c>
      <c r="F3525" s="4">
        <f t="shared" si="550"/>
        <v>0.63243243243243241</v>
      </c>
      <c r="G3525" s="4">
        <f t="shared" si="551"/>
        <v>0.48371834121903701</v>
      </c>
      <c r="H3525" s="4">
        <f t="shared" si="552"/>
        <v>0.48371834121903701</v>
      </c>
      <c r="I3525" s="4">
        <f t="shared" si="553"/>
        <v>0.28500000000000003</v>
      </c>
      <c r="J3525">
        <f t="shared" si="555"/>
        <v>2</v>
      </c>
      <c r="K3525" t="str">
        <f>train!T3525</f>
        <v>yes</v>
      </c>
      <c r="L3525">
        <f t="shared" si="556"/>
        <v>1.128143884114172</v>
      </c>
      <c r="M3525">
        <f t="shared" si="557"/>
        <v>0.97424978771144544</v>
      </c>
      <c r="N3525">
        <f t="shared" si="558"/>
        <v>0.97424978771144544</v>
      </c>
      <c r="O3525">
        <f t="shared" si="559"/>
        <v>0.97424978771144544</v>
      </c>
    </row>
    <row r="3526" spans="1:15">
      <c r="A3526">
        <f t="shared" si="554"/>
        <v>3525</v>
      </c>
      <c r="B3526">
        <f>train!G3526</f>
        <v>198.6</v>
      </c>
      <c r="C3526">
        <f>train!J3526</f>
        <v>349.4</v>
      </c>
      <c r="D3526">
        <f>train!M3526</f>
        <v>221.7</v>
      </c>
      <c r="E3526">
        <f>train!P3526</f>
        <v>7.3</v>
      </c>
      <c r="F3526" s="4">
        <f t="shared" si="550"/>
        <v>0.56500711237553336</v>
      </c>
      <c r="G3526" s="4">
        <f t="shared" si="551"/>
        <v>0.97244642360144717</v>
      </c>
      <c r="H3526" s="4">
        <f t="shared" si="552"/>
        <v>0.97244642360144717</v>
      </c>
      <c r="I3526" s="4">
        <f t="shared" si="553"/>
        <v>0.36499999999999999</v>
      </c>
      <c r="J3526">
        <f t="shared" si="555"/>
        <v>1</v>
      </c>
      <c r="K3526" t="str">
        <f>train!T3526</f>
        <v>yes</v>
      </c>
      <c r="L3526">
        <f t="shared" si="556"/>
        <v>1.128143884114172</v>
      </c>
      <c r="M3526">
        <f t="shared" si="557"/>
        <v>1.530935051066971</v>
      </c>
      <c r="N3526">
        <f t="shared" si="558"/>
        <v>1.530935051066971</v>
      </c>
      <c r="O3526">
        <f t="shared" si="559"/>
        <v>1.530935051066971</v>
      </c>
    </row>
    <row r="3527" spans="1:15">
      <c r="A3527">
        <f t="shared" si="554"/>
        <v>3526</v>
      </c>
      <c r="B3527">
        <f>train!G3527</f>
        <v>139.4</v>
      </c>
      <c r="C3527">
        <f>train!J3527</f>
        <v>223.8</v>
      </c>
      <c r="D3527">
        <f>train!M3527</f>
        <v>244.9</v>
      </c>
      <c r="E3527">
        <f>train!P3527</f>
        <v>4.5999999999999996</v>
      </c>
      <c r="F3527" s="4">
        <f t="shared" si="550"/>
        <v>0.3965860597439545</v>
      </c>
      <c r="G3527" s="4">
        <f t="shared" si="551"/>
        <v>0.62287781797940445</v>
      </c>
      <c r="H3527" s="4">
        <f t="shared" si="552"/>
        <v>0.62287781797940445</v>
      </c>
      <c r="I3527" s="4">
        <f t="shared" si="553"/>
        <v>0.22999999999999998</v>
      </c>
      <c r="J3527">
        <f t="shared" si="555"/>
        <v>2</v>
      </c>
      <c r="K3527" t="str">
        <f>train!T3527</f>
        <v>no</v>
      </c>
      <c r="L3527">
        <f t="shared" si="556"/>
        <v>1.128143884114172</v>
      </c>
      <c r="M3527">
        <f t="shared" si="557"/>
        <v>0.99304282639008257</v>
      </c>
      <c r="N3527">
        <f t="shared" si="558"/>
        <v>0.99304282639008257</v>
      </c>
      <c r="O3527">
        <f t="shared" si="559"/>
        <v>0.99304282639008257</v>
      </c>
    </row>
    <row r="3528" spans="1:15">
      <c r="A3528">
        <f t="shared" si="554"/>
        <v>3527</v>
      </c>
      <c r="B3528">
        <f>train!G3528</f>
        <v>130.4</v>
      </c>
      <c r="C3528">
        <f>train!J3528</f>
        <v>219.9</v>
      </c>
      <c r="D3528">
        <f>train!M3528</f>
        <v>84.1</v>
      </c>
      <c r="E3528">
        <f>train!P3528</f>
        <v>9.8000000000000007</v>
      </c>
      <c r="F3528" s="4">
        <f t="shared" si="550"/>
        <v>0.37098150782361311</v>
      </c>
      <c r="G3528" s="4">
        <f t="shared" si="551"/>
        <v>0.61202337879209578</v>
      </c>
      <c r="H3528" s="4">
        <f t="shared" si="552"/>
        <v>0.61202337879209578</v>
      </c>
      <c r="I3528" s="4">
        <f t="shared" si="553"/>
        <v>0.49000000000000005</v>
      </c>
      <c r="J3528">
        <f t="shared" si="555"/>
        <v>2</v>
      </c>
      <c r="K3528" t="str">
        <f>train!T3528</f>
        <v>no</v>
      </c>
      <c r="L3528">
        <f t="shared" si="556"/>
        <v>1.128143884114172</v>
      </c>
      <c r="M3528">
        <f t="shared" si="557"/>
        <v>1.0615425151746245</v>
      </c>
      <c r="N3528">
        <f t="shared" si="558"/>
        <v>1.0615425151746245</v>
      </c>
      <c r="O3528">
        <f t="shared" si="559"/>
        <v>1.0615425151746245</v>
      </c>
    </row>
    <row r="3529" spans="1:15">
      <c r="A3529">
        <f t="shared" si="554"/>
        <v>3528</v>
      </c>
      <c r="B3529">
        <f>train!G3529</f>
        <v>153.19999999999999</v>
      </c>
      <c r="C3529">
        <f>train!J3529</f>
        <v>116.6</v>
      </c>
      <c r="D3529">
        <f>train!M3529</f>
        <v>218.5</v>
      </c>
      <c r="E3529">
        <f>train!P3529</f>
        <v>10.1</v>
      </c>
      <c r="F3529" s="4">
        <f t="shared" si="550"/>
        <v>0.43584637268847792</v>
      </c>
      <c r="G3529" s="4">
        <f t="shared" si="551"/>
        <v>0.3245198998051767</v>
      </c>
      <c r="H3529" s="4">
        <f t="shared" si="552"/>
        <v>0.3245198998051767</v>
      </c>
      <c r="I3529" s="4">
        <f t="shared" si="553"/>
        <v>0.505</v>
      </c>
      <c r="J3529">
        <f t="shared" si="555"/>
        <v>2</v>
      </c>
      <c r="K3529" t="str">
        <f>train!T3529</f>
        <v>no</v>
      </c>
      <c r="L3529">
        <f t="shared" si="556"/>
        <v>1.128143884114172</v>
      </c>
      <c r="M3529">
        <f t="shared" si="557"/>
        <v>0.80969956855912151</v>
      </c>
      <c r="N3529">
        <f t="shared" si="558"/>
        <v>0.80969956855912151</v>
      </c>
      <c r="O3529">
        <f t="shared" si="559"/>
        <v>0.80969956855912151</v>
      </c>
    </row>
    <row r="3530" spans="1:15">
      <c r="A3530">
        <f t="shared" si="554"/>
        <v>3529</v>
      </c>
      <c r="B3530">
        <f>train!G3530</f>
        <v>177.1</v>
      </c>
      <c r="C3530">
        <f>train!J3530</f>
        <v>217.4</v>
      </c>
      <c r="D3530">
        <f>train!M3530</f>
        <v>191.8</v>
      </c>
      <c r="E3530">
        <f>train!P3530</f>
        <v>9.6999999999999993</v>
      </c>
      <c r="F3530" s="4">
        <f t="shared" si="550"/>
        <v>0.50384068278805116</v>
      </c>
      <c r="G3530" s="4">
        <f t="shared" si="551"/>
        <v>0.60506540495407735</v>
      </c>
      <c r="H3530" s="4">
        <f t="shared" si="552"/>
        <v>0.60506540495407735</v>
      </c>
      <c r="I3530" s="4">
        <f t="shared" si="553"/>
        <v>0.48499999999999999</v>
      </c>
      <c r="J3530">
        <f t="shared" si="555"/>
        <v>2</v>
      </c>
      <c r="K3530" t="str">
        <f>train!T3530</f>
        <v>no</v>
      </c>
      <c r="L3530">
        <f t="shared" si="556"/>
        <v>1.128143884114172</v>
      </c>
      <c r="M3530">
        <f t="shared" si="557"/>
        <v>1.1051193248590003</v>
      </c>
      <c r="N3530">
        <f t="shared" si="558"/>
        <v>1.1051193248590003</v>
      </c>
      <c r="O3530">
        <f t="shared" si="559"/>
        <v>1.1051193248590003</v>
      </c>
    </row>
    <row r="3531" spans="1:15">
      <c r="A3531">
        <f t="shared" si="554"/>
        <v>3530</v>
      </c>
      <c r="B3531">
        <f>train!G3531</f>
        <v>134.5</v>
      </c>
      <c r="C3531">
        <f>train!J3531</f>
        <v>119.7</v>
      </c>
      <c r="D3531">
        <f>train!M3531</f>
        <v>250.7</v>
      </c>
      <c r="E3531">
        <f>train!P3531</f>
        <v>9.3000000000000007</v>
      </c>
      <c r="F3531" s="4">
        <f t="shared" si="550"/>
        <v>0.38264580369843526</v>
      </c>
      <c r="G3531" s="4">
        <f t="shared" si="551"/>
        <v>0.33314778736431949</v>
      </c>
      <c r="H3531" s="4">
        <f t="shared" si="552"/>
        <v>0.33314778736431949</v>
      </c>
      <c r="I3531" s="4">
        <f t="shared" si="553"/>
        <v>0.46500000000000002</v>
      </c>
      <c r="J3531">
        <f t="shared" si="555"/>
        <v>2</v>
      </c>
      <c r="K3531" t="str">
        <f>train!T3531</f>
        <v>no</v>
      </c>
      <c r="L3531">
        <f t="shared" si="556"/>
        <v>1.128143884114172</v>
      </c>
      <c r="M3531">
        <f t="shared" si="557"/>
        <v>0.76460297379718922</v>
      </c>
      <c r="N3531">
        <f t="shared" si="558"/>
        <v>0.76460297379718922</v>
      </c>
      <c r="O3531">
        <f t="shared" si="559"/>
        <v>0.76460297379718922</v>
      </c>
    </row>
    <row r="3532" spans="1:15">
      <c r="A3532">
        <f t="shared" si="554"/>
        <v>3531</v>
      </c>
      <c r="B3532">
        <f>train!G3532</f>
        <v>201.8</v>
      </c>
      <c r="C3532">
        <f>train!J3532</f>
        <v>200.1</v>
      </c>
      <c r="D3532">
        <f>train!M3532</f>
        <v>173.7</v>
      </c>
      <c r="E3532">
        <f>train!P3532</f>
        <v>9.5</v>
      </c>
      <c r="F3532" s="4">
        <f t="shared" si="550"/>
        <v>0.57411095305832149</v>
      </c>
      <c r="G3532" s="4">
        <f t="shared" si="551"/>
        <v>0.55691622599499024</v>
      </c>
      <c r="H3532" s="4">
        <f t="shared" si="552"/>
        <v>0.55691622599499024</v>
      </c>
      <c r="I3532" s="4">
        <f t="shared" si="553"/>
        <v>0.47499999999999998</v>
      </c>
      <c r="J3532">
        <f t="shared" si="555"/>
        <v>2</v>
      </c>
      <c r="K3532" t="str">
        <f>train!T3532</f>
        <v>no</v>
      </c>
      <c r="L3532">
        <f t="shared" si="556"/>
        <v>1.128143884114172</v>
      </c>
      <c r="M3532">
        <f t="shared" si="557"/>
        <v>1.0842231098692465</v>
      </c>
      <c r="N3532">
        <f t="shared" si="558"/>
        <v>1.0842231098692465</v>
      </c>
      <c r="O3532">
        <f t="shared" si="559"/>
        <v>1.0842231098692465</v>
      </c>
    </row>
    <row r="3533" spans="1:15">
      <c r="A3533">
        <f t="shared" si="554"/>
        <v>3532</v>
      </c>
      <c r="B3533">
        <f>train!G3533</f>
        <v>180.5</v>
      </c>
      <c r="C3533">
        <f>train!J3533</f>
        <v>117.9</v>
      </c>
      <c r="D3533">
        <f>train!M3533</f>
        <v>192.9</v>
      </c>
      <c r="E3533">
        <f>train!P3533</f>
        <v>10.199999999999999</v>
      </c>
      <c r="F3533" s="4">
        <f t="shared" si="550"/>
        <v>0.51351351351351349</v>
      </c>
      <c r="G3533" s="4">
        <f t="shared" si="551"/>
        <v>0.32813804620094628</v>
      </c>
      <c r="H3533" s="4">
        <f t="shared" si="552"/>
        <v>0.32813804620094628</v>
      </c>
      <c r="I3533" s="4">
        <f t="shared" si="553"/>
        <v>0.51</v>
      </c>
      <c r="J3533">
        <f t="shared" si="555"/>
        <v>2</v>
      </c>
      <c r="K3533" t="str">
        <f>train!T3533</f>
        <v>no</v>
      </c>
      <c r="L3533">
        <f t="shared" si="556"/>
        <v>1.128143884114172</v>
      </c>
      <c r="M3533">
        <f t="shared" si="557"/>
        <v>0.85973558917270732</v>
      </c>
      <c r="N3533">
        <f t="shared" si="558"/>
        <v>0.85973558917270732</v>
      </c>
      <c r="O3533">
        <f t="shared" si="559"/>
        <v>0.85973558917270732</v>
      </c>
    </row>
    <row r="3534" spans="1:15">
      <c r="A3534">
        <f t="shared" si="554"/>
        <v>3533</v>
      </c>
      <c r="B3534">
        <f>train!G3534</f>
        <v>164.5</v>
      </c>
      <c r="C3534">
        <f>train!J3534</f>
        <v>228.7</v>
      </c>
      <c r="D3534">
        <f>train!M3534</f>
        <v>194.7</v>
      </c>
      <c r="E3534">
        <f>train!P3534</f>
        <v>7.4</v>
      </c>
      <c r="F3534" s="4">
        <f t="shared" si="550"/>
        <v>0.46799431009957326</v>
      </c>
      <c r="G3534" s="4">
        <f t="shared" si="551"/>
        <v>0.6365154467019204</v>
      </c>
      <c r="H3534" s="4">
        <f t="shared" si="552"/>
        <v>0.6365154467019204</v>
      </c>
      <c r="I3534" s="4">
        <f t="shared" si="553"/>
        <v>0.37</v>
      </c>
      <c r="J3534">
        <f t="shared" si="555"/>
        <v>2</v>
      </c>
      <c r="K3534" t="str">
        <f>train!T3534</f>
        <v>no</v>
      </c>
      <c r="L3534">
        <f t="shared" si="556"/>
        <v>1.128143884114172</v>
      </c>
      <c r="M3534">
        <f t="shared" si="557"/>
        <v>1.0799178219039938</v>
      </c>
      <c r="N3534">
        <f t="shared" si="558"/>
        <v>1.0799178219039938</v>
      </c>
      <c r="O3534">
        <f t="shared" si="559"/>
        <v>1.0799178219039938</v>
      </c>
    </row>
    <row r="3535" spans="1:15">
      <c r="A3535">
        <f t="shared" si="554"/>
        <v>3534</v>
      </c>
      <c r="B3535">
        <f>train!G3535</f>
        <v>171.9</v>
      </c>
      <c r="C3535">
        <f>train!J3535</f>
        <v>198.4</v>
      </c>
      <c r="D3535">
        <f>train!M3535</f>
        <v>321.7</v>
      </c>
      <c r="E3535">
        <f>train!P3535</f>
        <v>10.5</v>
      </c>
      <c r="F3535" s="4">
        <f t="shared" si="550"/>
        <v>0.48904694167852064</v>
      </c>
      <c r="G3535" s="4">
        <f t="shared" si="551"/>
        <v>0.55218480378513779</v>
      </c>
      <c r="H3535" s="4">
        <f t="shared" si="552"/>
        <v>0.55218480378513779</v>
      </c>
      <c r="I3535" s="4">
        <f t="shared" si="553"/>
        <v>0.52500000000000002</v>
      </c>
      <c r="J3535">
        <f t="shared" si="555"/>
        <v>2</v>
      </c>
      <c r="K3535" t="str">
        <f>train!T3535</f>
        <v>yes</v>
      </c>
      <c r="L3535">
        <f t="shared" si="556"/>
        <v>1.128143884114172</v>
      </c>
      <c r="M3535">
        <f t="shared" si="557"/>
        <v>1.0604753774735067</v>
      </c>
      <c r="N3535">
        <f t="shared" si="558"/>
        <v>1.0604753774735067</v>
      </c>
      <c r="O3535">
        <f t="shared" si="559"/>
        <v>1.0604753774735067</v>
      </c>
    </row>
    <row r="3536" spans="1:15">
      <c r="A3536">
        <f t="shared" si="554"/>
        <v>3535</v>
      </c>
      <c r="B3536">
        <f>train!G3536</f>
        <v>221.4</v>
      </c>
      <c r="C3536">
        <f>train!J3536</f>
        <v>195.2</v>
      </c>
      <c r="D3536">
        <f>train!M3536</f>
        <v>120.6</v>
      </c>
      <c r="E3536">
        <f>train!P3536</f>
        <v>13.7</v>
      </c>
      <c r="F3536" s="4">
        <f t="shared" si="550"/>
        <v>0.62987197724039834</v>
      </c>
      <c r="G3536" s="4">
        <f t="shared" si="551"/>
        <v>0.54327859727247418</v>
      </c>
      <c r="H3536" s="4">
        <f t="shared" si="552"/>
        <v>0.54327859727247418</v>
      </c>
      <c r="I3536" s="4">
        <f t="shared" si="553"/>
        <v>0.68499999999999994</v>
      </c>
      <c r="J3536">
        <f t="shared" si="555"/>
        <v>1</v>
      </c>
      <c r="K3536" t="str">
        <f>train!T3536</f>
        <v>no</v>
      </c>
      <c r="L3536">
        <f t="shared" si="556"/>
        <v>1.128143884114172</v>
      </c>
      <c r="M3536">
        <f t="shared" si="557"/>
        <v>1.2067588724436309</v>
      </c>
      <c r="N3536">
        <f t="shared" si="558"/>
        <v>1.2067588724436309</v>
      </c>
      <c r="O3536">
        <f t="shared" si="559"/>
        <v>1.2067588724436309</v>
      </c>
    </row>
    <row r="3537" spans="1:15">
      <c r="A3537">
        <f t="shared" si="554"/>
        <v>3536</v>
      </c>
      <c r="B3537">
        <f>train!G3537</f>
        <v>241.5</v>
      </c>
      <c r="C3537">
        <f>train!J3537</f>
        <v>195.2</v>
      </c>
      <c r="D3537">
        <f>train!M3537</f>
        <v>201.6</v>
      </c>
      <c r="E3537">
        <f>train!P3537</f>
        <v>14.1</v>
      </c>
      <c r="F3537" s="4">
        <f t="shared" si="550"/>
        <v>0.68705547652916077</v>
      </c>
      <c r="G3537" s="4">
        <f t="shared" si="551"/>
        <v>0.54327859727247418</v>
      </c>
      <c r="H3537" s="4">
        <f t="shared" si="552"/>
        <v>0.54327859727247418</v>
      </c>
      <c r="I3537" s="4">
        <f t="shared" si="553"/>
        <v>0.70499999999999996</v>
      </c>
      <c r="J3537">
        <f t="shared" si="555"/>
        <v>1</v>
      </c>
      <c r="K3537" t="str">
        <f>train!T3537</f>
        <v>no</v>
      </c>
      <c r="L3537">
        <f t="shared" si="556"/>
        <v>1.128143884114172</v>
      </c>
      <c r="M3537">
        <f t="shared" si="557"/>
        <v>1.2487487723066664</v>
      </c>
      <c r="N3537">
        <f t="shared" si="558"/>
        <v>1.2487487723066664</v>
      </c>
      <c r="O3537">
        <f t="shared" si="559"/>
        <v>1.2487487723066664</v>
      </c>
    </row>
    <row r="3538" spans="1:15">
      <c r="A3538">
        <f t="shared" si="554"/>
        <v>3537</v>
      </c>
      <c r="B3538">
        <f>train!G3538</f>
        <v>116.5</v>
      </c>
      <c r="C3538">
        <f>train!J3538</f>
        <v>186.1</v>
      </c>
      <c r="D3538">
        <f>train!M3538</f>
        <v>180.6</v>
      </c>
      <c r="E3538">
        <f>train!P3538</f>
        <v>16.100000000000001</v>
      </c>
      <c r="F3538" s="4">
        <f t="shared" si="550"/>
        <v>0.33143669985775248</v>
      </c>
      <c r="G3538" s="4">
        <f t="shared" si="551"/>
        <v>0.51795157250208734</v>
      </c>
      <c r="H3538" s="4">
        <f t="shared" si="552"/>
        <v>0.51795157250208734</v>
      </c>
      <c r="I3538" s="4">
        <f t="shared" si="553"/>
        <v>0.80500000000000005</v>
      </c>
      <c r="J3538">
        <f t="shared" si="555"/>
        <v>1</v>
      </c>
      <c r="K3538" t="str">
        <f>train!T3538</f>
        <v>no</v>
      </c>
      <c r="L3538">
        <f t="shared" si="556"/>
        <v>1.128143884114172</v>
      </c>
      <c r="M3538">
        <f t="shared" si="557"/>
        <v>1.1377270977380156</v>
      </c>
      <c r="N3538">
        <f t="shared" si="558"/>
        <v>1.1377270977380156</v>
      </c>
      <c r="O3538">
        <f t="shared" si="559"/>
        <v>1.1377270977380156</v>
      </c>
    </row>
    <row r="3539" spans="1:15">
      <c r="A3539">
        <f t="shared" si="554"/>
        <v>3538</v>
      </c>
      <c r="B3539">
        <f>train!G3539</f>
        <v>158.1</v>
      </c>
      <c r="C3539">
        <f>train!J3539</f>
        <v>181.5</v>
      </c>
      <c r="D3539">
        <f>train!M3539</f>
        <v>200.3</v>
      </c>
      <c r="E3539">
        <f>train!P3539</f>
        <v>8.3000000000000007</v>
      </c>
      <c r="F3539" s="4">
        <f t="shared" si="550"/>
        <v>0.44978662873399716</v>
      </c>
      <c r="G3539" s="4">
        <f t="shared" si="551"/>
        <v>0.50514890064013362</v>
      </c>
      <c r="H3539" s="4">
        <f t="shared" si="552"/>
        <v>0.50514890064013362</v>
      </c>
      <c r="I3539" s="4">
        <f t="shared" si="553"/>
        <v>0.41500000000000004</v>
      </c>
      <c r="J3539">
        <f t="shared" si="555"/>
        <v>2</v>
      </c>
      <c r="K3539" t="str">
        <f>train!T3539</f>
        <v>no</v>
      </c>
      <c r="L3539">
        <f t="shared" si="556"/>
        <v>1.128143884114172</v>
      </c>
      <c r="M3539">
        <f t="shared" si="557"/>
        <v>0.94068264309689786</v>
      </c>
      <c r="N3539">
        <f t="shared" si="558"/>
        <v>0.94068264309689786</v>
      </c>
      <c r="O3539">
        <f t="shared" si="559"/>
        <v>0.94068264309689786</v>
      </c>
    </row>
    <row r="3540" spans="1:15">
      <c r="A3540">
        <f t="shared" si="554"/>
        <v>3539</v>
      </c>
      <c r="B3540">
        <f>train!G3540</f>
        <v>121.6</v>
      </c>
      <c r="C3540">
        <f>train!J3540</f>
        <v>191.3</v>
      </c>
      <c r="D3540">
        <f>train!M3540</f>
        <v>231.4</v>
      </c>
      <c r="E3540">
        <f>train!P3540</f>
        <v>8.6</v>
      </c>
      <c r="F3540" s="4">
        <f t="shared" si="550"/>
        <v>0.34594594594594591</v>
      </c>
      <c r="G3540" s="4">
        <f t="shared" si="551"/>
        <v>0.53242415808516563</v>
      </c>
      <c r="H3540" s="4">
        <f t="shared" si="552"/>
        <v>0.53242415808516563</v>
      </c>
      <c r="I3540" s="4">
        <f t="shared" si="553"/>
        <v>0.43</v>
      </c>
      <c r="J3540">
        <f t="shared" si="555"/>
        <v>2</v>
      </c>
      <c r="K3540" t="str">
        <f>train!T3540</f>
        <v>no</v>
      </c>
      <c r="L3540">
        <f t="shared" si="556"/>
        <v>1.128143884114172</v>
      </c>
      <c r="M3540">
        <f t="shared" si="557"/>
        <v>0.93355747854207138</v>
      </c>
      <c r="N3540">
        <f t="shared" si="558"/>
        <v>0.93355747854207138</v>
      </c>
      <c r="O3540">
        <f t="shared" si="559"/>
        <v>0.93355747854207138</v>
      </c>
    </row>
    <row r="3541" spans="1:15">
      <c r="A3541">
        <f t="shared" si="554"/>
        <v>3540</v>
      </c>
      <c r="B3541">
        <f>train!G3541</f>
        <v>222.5</v>
      </c>
      <c r="C3541">
        <f>train!J3541</f>
        <v>177.8</v>
      </c>
      <c r="D3541">
        <f>train!M3541</f>
        <v>194.6</v>
      </c>
      <c r="E3541">
        <f>train!P3541</f>
        <v>9.6999999999999993</v>
      </c>
      <c r="F3541" s="4">
        <f t="shared" si="550"/>
        <v>0.63300142247510671</v>
      </c>
      <c r="G3541" s="4">
        <f t="shared" si="551"/>
        <v>0.49485109935986643</v>
      </c>
      <c r="H3541" s="4">
        <f t="shared" si="552"/>
        <v>0.49485109935986643</v>
      </c>
      <c r="I3541" s="4">
        <f t="shared" si="553"/>
        <v>0.48499999999999999</v>
      </c>
      <c r="J3541">
        <f t="shared" si="555"/>
        <v>2</v>
      </c>
      <c r="K3541" t="str">
        <f>train!T3541</f>
        <v>no</v>
      </c>
      <c r="L3541">
        <f t="shared" si="556"/>
        <v>1.128143884114172</v>
      </c>
      <c r="M3541">
        <f t="shared" si="557"/>
        <v>1.0609764473968522</v>
      </c>
      <c r="N3541">
        <f t="shared" si="558"/>
        <v>1.0609764473968522</v>
      </c>
      <c r="O3541">
        <f t="shared" si="559"/>
        <v>1.0609764473968522</v>
      </c>
    </row>
    <row r="3542" spans="1:15">
      <c r="A3542">
        <f t="shared" si="554"/>
        <v>3541</v>
      </c>
      <c r="B3542">
        <f>train!G3542</f>
        <v>123.7</v>
      </c>
      <c r="C3542">
        <f>train!J3542</f>
        <v>139.1</v>
      </c>
      <c r="D3542">
        <f>train!M3542</f>
        <v>174.5</v>
      </c>
      <c r="E3542">
        <f>train!P3542</f>
        <v>10.6</v>
      </c>
      <c r="F3542" s="4">
        <f t="shared" si="550"/>
        <v>0.35192034139402562</v>
      </c>
      <c r="G3542" s="4">
        <f t="shared" si="551"/>
        <v>0.38714166434734204</v>
      </c>
      <c r="H3542" s="4">
        <f t="shared" si="552"/>
        <v>0.38714166434734204</v>
      </c>
      <c r="I3542" s="4">
        <f t="shared" si="553"/>
        <v>0.53</v>
      </c>
      <c r="J3542">
        <f t="shared" si="555"/>
        <v>2</v>
      </c>
      <c r="K3542" t="str">
        <f>train!T3542</f>
        <v>no</v>
      </c>
      <c r="L3542">
        <f t="shared" si="556"/>
        <v>1.128143884114172</v>
      </c>
      <c r="M3542">
        <f t="shared" si="557"/>
        <v>0.83934811802621434</v>
      </c>
      <c r="N3542">
        <f t="shared" si="558"/>
        <v>0.83934811802621434</v>
      </c>
      <c r="O3542">
        <f t="shared" si="559"/>
        <v>0.83934811802621434</v>
      </c>
    </row>
    <row r="3543" spans="1:15">
      <c r="A3543">
        <f t="shared" si="554"/>
        <v>3542</v>
      </c>
      <c r="B3543">
        <f>train!G3543</f>
        <v>244.8</v>
      </c>
      <c r="C3543">
        <f>train!J3543</f>
        <v>77.2</v>
      </c>
      <c r="D3543">
        <f>train!M3543</f>
        <v>222.8</v>
      </c>
      <c r="E3543">
        <f>train!P3543</f>
        <v>10</v>
      </c>
      <c r="F3543" s="4">
        <f t="shared" si="550"/>
        <v>0.696443812233286</v>
      </c>
      <c r="G3543" s="4">
        <f t="shared" si="551"/>
        <v>0.21486223211800723</v>
      </c>
      <c r="H3543" s="4">
        <f t="shared" si="552"/>
        <v>0.21486223211800723</v>
      </c>
      <c r="I3543" s="4">
        <f t="shared" si="553"/>
        <v>0.5</v>
      </c>
      <c r="J3543">
        <f t="shared" si="555"/>
        <v>2</v>
      </c>
      <c r="K3543" t="str">
        <f>train!T3543</f>
        <v>no</v>
      </c>
      <c r="L3543">
        <f t="shared" si="556"/>
        <v>1.128143884114172</v>
      </c>
      <c r="M3543">
        <f t="shared" si="557"/>
        <v>0.90959636167890279</v>
      </c>
      <c r="N3543">
        <f t="shared" si="558"/>
        <v>0.90959636167890279</v>
      </c>
      <c r="O3543">
        <f t="shared" si="559"/>
        <v>0.90959636167890279</v>
      </c>
    </row>
    <row r="3544" spans="1:15">
      <c r="A3544">
        <f t="shared" si="554"/>
        <v>3543</v>
      </c>
      <c r="B3544">
        <f>train!G3544</f>
        <v>297.39999999999998</v>
      </c>
      <c r="C3544">
        <f>train!J3544</f>
        <v>118.4</v>
      </c>
      <c r="D3544">
        <f>train!M3544</f>
        <v>242.3</v>
      </c>
      <c r="E3544">
        <f>train!P3544</f>
        <v>11</v>
      </c>
      <c r="F3544" s="4">
        <f t="shared" si="550"/>
        <v>0.84608819345661446</v>
      </c>
      <c r="G3544" s="4">
        <f t="shared" si="551"/>
        <v>0.32952964096854997</v>
      </c>
      <c r="H3544" s="4">
        <f t="shared" si="552"/>
        <v>0.32952964096854997</v>
      </c>
      <c r="I3544" s="4">
        <f t="shared" si="553"/>
        <v>0.55000000000000004</v>
      </c>
      <c r="J3544">
        <f t="shared" si="555"/>
        <v>2</v>
      </c>
      <c r="K3544" t="str">
        <f>train!T3544</f>
        <v>yes</v>
      </c>
      <c r="L3544">
        <f t="shared" si="556"/>
        <v>1.128143884114172</v>
      </c>
      <c r="M3544">
        <f t="shared" si="557"/>
        <v>1.1115506284737553</v>
      </c>
      <c r="N3544">
        <f t="shared" si="558"/>
        <v>1.1115506284737553</v>
      </c>
      <c r="O3544">
        <f t="shared" si="559"/>
        <v>1.1115506284737553</v>
      </c>
    </row>
    <row r="3545" spans="1:15">
      <c r="A3545">
        <f t="shared" si="554"/>
        <v>3544</v>
      </c>
      <c r="B3545">
        <f>train!G3545</f>
        <v>147.80000000000001</v>
      </c>
      <c r="C3545">
        <f>train!J3545</f>
        <v>201.4</v>
      </c>
      <c r="D3545">
        <f>train!M3545</f>
        <v>154.9</v>
      </c>
      <c r="E3545">
        <f>train!P3545</f>
        <v>8.6</v>
      </c>
      <c r="F3545" s="4">
        <f t="shared" si="550"/>
        <v>0.42048364153627316</v>
      </c>
      <c r="G3545" s="4">
        <f t="shared" si="551"/>
        <v>0.56053437239075976</v>
      </c>
      <c r="H3545" s="4">
        <f t="shared" si="552"/>
        <v>0.56053437239075976</v>
      </c>
      <c r="I3545" s="4">
        <f t="shared" si="553"/>
        <v>0.43</v>
      </c>
      <c r="J3545">
        <f t="shared" si="555"/>
        <v>2</v>
      </c>
      <c r="K3545" t="str">
        <f>train!T3545</f>
        <v>no</v>
      </c>
      <c r="L3545">
        <f t="shared" si="556"/>
        <v>1.128143884114172</v>
      </c>
      <c r="M3545">
        <f t="shared" si="557"/>
        <v>0.99503972687657594</v>
      </c>
      <c r="N3545">
        <f t="shared" si="558"/>
        <v>0.99503972687657594</v>
      </c>
      <c r="O3545">
        <f t="shared" si="559"/>
        <v>0.99503972687657594</v>
      </c>
    </row>
    <row r="3546" spans="1:15">
      <c r="A3546">
        <f t="shared" si="554"/>
        <v>3545</v>
      </c>
      <c r="B3546">
        <f>train!G3546</f>
        <v>186.5</v>
      </c>
      <c r="C3546">
        <f>train!J3546</f>
        <v>190.2</v>
      </c>
      <c r="D3546">
        <f>train!M3546</f>
        <v>187.8</v>
      </c>
      <c r="E3546">
        <f>train!P3546</f>
        <v>11</v>
      </c>
      <c r="F3546" s="4">
        <f t="shared" si="550"/>
        <v>0.53058321479374115</v>
      </c>
      <c r="G3546" s="4">
        <f t="shared" si="551"/>
        <v>0.52936264959643742</v>
      </c>
      <c r="H3546" s="4">
        <f t="shared" si="552"/>
        <v>0.52936264959643742</v>
      </c>
      <c r="I3546" s="4">
        <f t="shared" si="553"/>
        <v>0.55000000000000004</v>
      </c>
      <c r="J3546">
        <f t="shared" si="555"/>
        <v>2</v>
      </c>
      <c r="K3546" t="str">
        <f>train!T3546</f>
        <v>no</v>
      </c>
      <c r="L3546">
        <f t="shared" si="556"/>
        <v>1.128143884114172</v>
      </c>
      <c r="M3546">
        <f t="shared" si="557"/>
        <v>1.0697981947060775</v>
      </c>
      <c r="N3546">
        <f t="shared" si="558"/>
        <v>1.0697981947060775</v>
      </c>
      <c r="O3546">
        <f t="shared" si="559"/>
        <v>1.0697981947060775</v>
      </c>
    </row>
    <row r="3547" spans="1:15">
      <c r="A3547">
        <f t="shared" si="554"/>
        <v>3546</v>
      </c>
      <c r="B3547">
        <f>train!G3547</f>
        <v>107.2</v>
      </c>
      <c r="C3547">
        <f>train!J3547</f>
        <v>221.1</v>
      </c>
      <c r="D3547">
        <f>train!M3547</f>
        <v>212.6</v>
      </c>
      <c r="E3547">
        <f>train!P3547</f>
        <v>8.3000000000000007</v>
      </c>
      <c r="F3547" s="4">
        <f t="shared" si="550"/>
        <v>0.3049786628733997</v>
      </c>
      <c r="G3547" s="4">
        <f t="shared" si="551"/>
        <v>0.61536320623434448</v>
      </c>
      <c r="H3547" s="4">
        <f t="shared" si="552"/>
        <v>0.61536320623434448</v>
      </c>
      <c r="I3547" s="4">
        <f t="shared" si="553"/>
        <v>0.41500000000000004</v>
      </c>
      <c r="J3547">
        <f t="shared" si="555"/>
        <v>2</v>
      </c>
      <c r="K3547" t="str">
        <f>train!T3547</f>
        <v>no</v>
      </c>
      <c r="L3547">
        <f t="shared" si="556"/>
        <v>1.128143884114172</v>
      </c>
      <c r="M3547">
        <f t="shared" si="557"/>
        <v>1.011227341393651</v>
      </c>
      <c r="N3547">
        <f t="shared" si="558"/>
        <v>1.011227341393651</v>
      </c>
      <c r="O3547">
        <f t="shared" si="559"/>
        <v>1.011227341393651</v>
      </c>
    </row>
    <row r="3548" spans="1:15">
      <c r="A3548">
        <f t="shared" si="554"/>
        <v>3547</v>
      </c>
      <c r="B3548">
        <f>train!G3548</f>
        <v>93.1</v>
      </c>
      <c r="C3548">
        <f>train!J3548</f>
        <v>246.1</v>
      </c>
      <c r="D3548">
        <f>train!M3548</f>
        <v>94.9</v>
      </c>
      <c r="E3548">
        <f>train!P3548</f>
        <v>8.6999999999999993</v>
      </c>
      <c r="F3548" s="4">
        <f t="shared" si="550"/>
        <v>0.26486486486486482</v>
      </c>
      <c r="G3548" s="4">
        <f t="shared" si="551"/>
        <v>0.6849429446145282</v>
      </c>
      <c r="H3548" s="4">
        <f t="shared" si="552"/>
        <v>0.6849429446145282</v>
      </c>
      <c r="I3548" s="4">
        <f t="shared" si="553"/>
        <v>0.43499999999999994</v>
      </c>
      <c r="J3548">
        <f t="shared" si="555"/>
        <v>2</v>
      </c>
      <c r="K3548" t="str">
        <f>train!T3548</f>
        <v>no</v>
      </c>
      <c r="L3548">
        <f t="shared" si="556"/>
        <v>1.128143884114172</v>
      </c>
      <c r="M3548">
        <f t="shared" si="557"/>
        <v>1.0943820500146757</v>
      </c>
      <c r="N3548">
        <f t="shared" si="558"/>
        <v>1.0943820500146757</v>
      </c>
      <c r="O3548">
        <f t="shared" si="559"/>
        <v>1.0943820500146757</v>
      </c>
    </row>
    <row r="3549" spans="1:15">
      <c r="A3549">
        <f t="shared" si="554"/>
        <v>3548</v>
      </c>
      <c r="B3549">
        <f>train!G3549</f>
        <v>132.4</v>
      </c>
      <c r="C3549">
        <f>train!J3549</f>
        <v>254.1</v>
      </c>
      <c r="D3549">
        <f>train!M3549</f>
        <v>176.5</v>
      </c>
      <c r="E3549">
        <f>train!P3549</f>
        <v>13</v>
      </c>
      <c r="F3549" s="4">
        <f t="shared" si="550"/>
        <v>0.37667140825035561</v>
      </c>
      <c r="G3549" s="4">
        <f t="shared" si="551"/>
        <v>0.70720846089618694</v>
      </c>
      <c r="H3549" s="4">
        <f t="shared" si="552"/>
        <v>0.70720846089618694</v>
      </c>
      <c r="I3549" s="4">
        <f t="shared" si="553"/>
        <v>0.65</v>
      </c>
      <c r="J3549">
        <f t="shared" si="555"/>
        <v>1</v>
      </c>
      <c r="K3549" t="str">
        <f>train!T3549</f>
        <v>no</v>
      </c>
      <c r="L3549">
        <f t="shared" si="556"/>
        <v>1.128143884114172</v>
      </c>
      <c r="M3549">
        <f t="shared" si="557"/>
        <v>1.2508672847746931</v>
      </c>
      <c r="N3549">
        <f t="shared" si="558"/>
        <v>1.2508672847746931</v>
      </c>
      <c r="O3549">
        <f t="shared" si="559"/>
        <v>1.2508672847746931</v>
      </c>
    </row>
    <row r="3550" spans="1:15">
      <c r="A3550">
        <f t="shared" si="554"/>
        <v>3549</v>
      </c>
      <c r="B3550">
        <f>train!G3550</f>
        <v>114.5</v>
      </c>
      <c r="C3550">
        <f>train!J3550</f>
        <v>228.8</v>
      </c>
      <c r="D3550">
        <f>train!M3550</f>
        <v>135.80000000000001</v>
      </c>
      <c r="E3550">
        <f>train!P3550</f>
        <v>10.7</v>
      </c>
      <c r="F3550" s="4">
        <f t="shared" si="550"/>
        <v>0.32574679943100998</v>
      </c>
      <c r="G3550" s="4">
        <f t="shared" si="551"/>
        <v>0.6367937656554411</v>
      </c>
      <c r="H3550" s="4">
        <f t="shared" si="552"/>
        <v>0.6367937656554411</v>
      </c>
      <c r="I3550" s="4">
        <f t="shared" si="553"/>
        <v>0.53499999999999992</v>
      </c>
      <c r="J3550">
        <f t="shared" si="555"/>
        <v>2</v>
      </c>
      <c r="K3550" t="str">
        <f>train!T3550</f>
        <v>no</v>
      </c>
      <c r="L3550">
        <f t="shared" si="556"/>
        <v>1.128143884114172</v>
      </c>
      <c r="M3550">
        <f t="shared" si="557"/>
        <v>1.0969724596792849</v>
      </c>
      <c r="N3550">
        <f t="shared" si="558"/>
        <v>1.0969724596792849</v>
      </c>
      <c r="O3550">
        <f t="shared" si="559"/>
        <v>1.0969724596792849</v>
      </c>
    </row>
    <row r="3551" spans="1:15">
      <c r="A3551">
        <f t="shared" si="554"/>
        <v>3550</v>
      </c>
      <c r="B3551">
        <f>train!G3551</f>
        <v>184.7</v>
      </c>
      <c r="C3551">
        <f>train!J3551</f>
        <v>194</v>
      </c>
      <c r="D3551">
        <f>train!M3551</f>
        <v>249.1</v>
      </c>
      <c r="E3551">
        <f>train!P3551</f>
        <v>9</v>
      </c>
      <c r="F3551" s="4">
        <f t="shared" si="550"/>
        <v>0.52546230440967279</v>
      </c>
      <c r="G3551" s="4">
        <f t="shared" si="551"/>
        <v>0.53993876983022537</v>
      </c>
      <c r="H3551" s="4">
        <f t="shared" si="552"/>
        <v>0.53993876983022537</v>
      </c>
      <c r="I3551" s="4">
        <f t="shared" si="553"/>
        <v>0.45</v>
      </c>
      <c r="J3551">
        <f t="shared" si="555"/>
        <v>2</v>
      </c>
      <c r="K3551" t="str">
        <f>train!T3551</f>
        <v>no</v>
      </c>
      <c r="L3551">
        <f t="shared" si="556"/>
        <v>1.128143884114172</v>
      </c>
      <c r="M3551">
        <f t="shared" si="557"/>
        <v>1.0303777868758031</v>
      </c>
      <c r="N3551">
        <f t="shared" si="558"/>
        <v>1.0303777868758031</v>
      </c>
      <c r="O3551">
        <f t="shared" si="559"/>
        <v>1.0303777868758031</v>
      </c>
    </row>
    <row r="3552" spans="1:15">
      <c r="A3552">
        <f t="shared" si="554"/>
        <v>3551</v>
      </c>
      <c r="B3552">
        <f>train!G3552</f>
        <v>94.1</v>
      </c>
      <c r="C3552">
        <f>train!J3552</f>
        <v>283</v>
      </c>
      <c r="D3552">
        <f>train!M3552</f>
        <v>168.7</v>
      </c>
      <c r="E3552">
        <f>train!P3552</f>
        <v>10.3</v>
      </c>
      <c r="F3552" s="4">
        <f t="shared" si="550"/>
        <v>0.2677098150782361</v>
      </c>
      <c r="G3552" s="4">
        <f t="shared" si="551"/>
        <v>0.78764263846367932</v>
      </c>
      <c r="H3552" s="4">
        <f t="shared" si="552"/>
        <v>0.78764263846367932</v>
      </c>
      <c r="I3552" s="4">
        <f t="shared" si="553"/>
        <v>0.51500000000000001</v>
      </c>
      <c r="J3552">
        <f t="shared" si="555"/>
        <v>1</v>
      </c>
      <c r="K3552" t="str">
        <f>train!T3552</f>
        <v>no</v>
      </c>
      <c r="L3552">
        <f t="shared" si="556"/>
        <v>1.128143884114172</v>
      </c>
      <c r="M3552">
        <f t="shared" si="557"/>
        <v>1.2560475297301754</v>
      </c>
      <c r="N3552">
        <f t="shared" si="558"/>
        <v>1.2560475297301754</v>
      </c>
      <c r="O3552">
        <f t="shared" si="559"/>
        <v>1.2560475297301754</v>
      </c>
    </row>
    <row r="3553" spans="1:15">
      <c r="A3553">
        <f t="shared" si="554"/>
        <v>3552</v>
      </c>
      <c r="B3553">
        <f>train!G3553</f>
        <v>229.3</v>
      </c>
      <c r="C3553">
        <f>train!J3553</f>
        <v>118.2</v>
      </c>
      <c r="D3553">
        <f>train!M3553</f>
        <v>155</v>
      </c>
      <c r="E3553">
        <f>train!P3553</f>
        <v>7.9</v>
      </c>
      <c r="F3553" s="4">
        <f t="shared" si="550"/>
        <v>0.65234708392603136</v>
      </c>
      <c r="G3553" s="4">
        <f t="shared" si="551"/>
        <v>0.32897300306150851</v>
      </c>
      <c r="H3553" s="4">
        <f t="shared" si="552"/>
        <v>0.32897300306150851</v>
      </c>
      <c r="I3553" s="4">
        <f t="shared" si="553"/>
        <v>0.39500000000000002</v>
      </c>
      <c r="J3553">
        <f t="shared" si="555"/>
        <v>2</v>
      </c>
      <c r="K3553" t="str">
        <f>train!T3553</f>
        <v>no</v>
      </c>
      <c r="L3553">
        <f t="shared" si="556"/>
        <v>1.128143884114172</v>
      </c>
      <c r="M3553">
        <f t="shared" si="557"/>
        <v>0.89332423643009429</v>
      </c>
      <c r="N3553">
        <f t="shared" si="558"/>
        <v>0.89332423643009429</v>
      </c>
      <c r="O3553">
        <f t="shared" si="559"/>
        <v>0.89332423643009429</v>
      </c>
    </row>
    <row r="3554" spans="1:15">
      <c r="A3554">
        <f t="shared" si="554"/>
        <v>3553</v>
      </c>
      <c r="B3554">
        <f>train!G3554</f>
        <v>223.8</v>
      </c>
      <c r="C3554">
        <f>train!J3554</f>
        <v>233.4</v>
      </c>
      <c r="D3554">
        <f>train!M3554</f>
        <v>201.6</v>
      </c>
      <c r="E3554">
        <f>train!P3554</f>
        <v>8.8000000000000007</v>
      </c>
      <c r="F3554" s="4">
        <f t="shared" si="550"/>
        <v>0.63669985775248938</v>
      </c>
      <c r="G3554" s="4">
        <f t="shared" si="551"/>
        <v>0.64959643751739493</v>
      </c>
      <c r="H3554" s="4">
        <f t="shared" si="552"/>
        <v>0.64959643751739493</v>
      </c>
      <c r="I3554" s="4">
        <f t="shared" si="553"/>
        <v>0.44000000000000006</v>
      </c>
      <c r="J3554">
        <f t="shared" si="555"/>
        <v>1</v>
      </c>
      <c r="K3554" t="str">
        <f>train!T3554</f>
        <v>no</v>
      </c>
      <c r="L3554">
        <f t="shared" si="556"/>
        <v>1.128143884114172</v>
      </c>
      <c r="M3554">
        <f t="shared" si="557"/>
        <v>1.2012234480447932</v>
      </c>
      <c r="N3554">
        <f t="shared" si="558"/>
        <v>1.2012234480447932</v>
      </c>
      <c r="O3554">
        <f t="shared" si="559"/>
        <v>1.2012234480447932</v>
      </c>
    </row>
    <row r="3555" spans="1:15">
      <c r="A3555">
        <f t="shared" si="554"/>
        <v>3554</v>
      </c>
      <c r="B3555">
        <f>train!G3555</f>
        <v>154.4</v>
      </c>
      <c r="C3555">
        <f>train!J3555</f>
        <v>210.6</v>
      </c>
      <c r="D3555">
        <f>train!M3555</f>
        <v>167.9</v>
      </c>
      <c r="E3555">
        <f>train!P3555</f>
        <v>7.8</v>
      </c>
      <c r="F3555" s="4">
        <f t="shared" si="550"/>
        <v>0.4392603129445235</v>
      </c>
      <c r="G3555" s="4">
        <f t="shared" si="551"/>
        <v>0.58613971611466742</v>
      </c>
      <c r="H3555" s="4">
        <f t="shared" si="552"/>
        <v>0.58613971611466742</v>
      </c>
      <c r="I3555" s="4">
        <f t="shared" si="553"/>
        <v>0.39</v>
      </c>
      <c r="J3555">
        <f t="shared" si="555"/>
        <v>2</v>
      </c>
      <c r="K3555" t="str">
        <f>train!T3555</f>
        <v>no</v>
      </c>
      <c r="L3555">
        <f t="shared" si="556"/>
        <v>1.128143884114172</v>
      </c>
      <c r="M3555">
        <f t="shared" si="557"/>
        <v>1.0159572609820191</v>
      </c>
      <c r="N3555">
        <f t="shared" si="558"/>
        <v>1.0159572609820191</v>
      </c>
      <c r="O3555">
        <f t="shared" si="559"/>
        <v>1.0159572609820191</v>
      </c>
    </row>
    <row r="3556" spans="1:15">
      <c r="A3556">
        <f t="shared" si="554"/>
        <v>3555</v>
      </c>
      <c r="B3556">
        <f>train!G3556</f>
        <v>190.2</v>
      </c>
      <c r="C3556">
        <f>train!J3556</f>
        <v>209.2</v>
      </c>
      <c r="D3556">
        <f>train!M3556</f>
        <v>102.1</v>
      </c>
      <c r="E3556">
        <f>train!P3556</f>
        <v>14.2</v>
      </c>
      <c r="F3556" s="4">
        <f t="shared" si="550"/>
        <v>0.54110953058321476</v>
      </c>
      <c r="G3556" s="4">
        <f t="shared" si="551"/>
        <v>0.58224325076537709</v>
      </c>
      <c r="H3556" s="4">
        <f t="shared" si="552"/>
        <v>0.58224325076537709</v>
      </c>
      <c r="I3556" s="4">
        <f t="shared" si="553"/>
        <v>0.71</v>
      </c>
      <c r="J3556">
        <f t="shared" si="555"/>
        <v>1</v>
      </c>
      <c r="K3556" t="str">
        <f>train!T3556</f>
        <v>yes</v>
      </c>
      <c r="L3556">
        <f t="shared" si="556"/>
        <v>1.128143884114172</v>
      </c>
      <c r="M3556">
        <f t="shared" si="557"/>
        <v>1.2144603452610772</v>
      </c>
      <c r="N3556">
        <f t="shared" si="558"/>
        <v>1.2144603452610772</v>
      </c>
      <c r="O3556">
        <f t="shared" si="559"/>
        <v>1.2144603452610772</v>
      </c>
    </row>
    <row r="3557" spans="1:15">
      <c r="A3557">
        <f t="shared" si="554"/>
        <v>3556</v>
      </c>
      <c r="B3557">
        <f>train!G3557</f>
        <v>167</v>
      </c>
      <c r="C3557">
        <f>train!J3557</f>
        <v>209.1</v>
      </c>
      <c r="D3557">
        <f>train!M3557</f>
        <v>131</v>
      </c>
      <c r="E3557">
        <f>train!P3557</f>
        <v>8.6</v>
      </c>
      <c r="F3557" s="4">
        <f t="shared" si="550"/>
        <v>0.4751066856330014</v>
      </c>
      <c r="G3557" s="4">
        <f t="shared" si="551"/>
        <v>0.58196493181185638</v>
      </c>
      <c r="H3557" s="4">
        <f t="shared" si="552"/>
        <v>0.58196493181185638</v>
      </c>
      <c r="I3557" s="4">
        <f t="shared" si="553"/>
        <v>0.43</v>
      </c>
      <c r="J3557">
        <f t="shared" si="555"/>
        <v>2</v>
      </c>
      <c r="K3557" t="str">
        <f>train!T3557</f>
        <v>no</v>
      </c>
      <c r="L3557">
        <f t="shared" si="556"/>
        <v>1.128143884114172</v>
      </c>
      <c r="M3557">
        <f t="shared" si="557"/>
        <v>1.0430688982280762</v>
      </c>
      <c r="N3557">
        <f t="shared" si="558"/>
        <v>1.0430688982280762</v>
      </c>
      <c r="O3557">
        <f t="shared" si="559"/>
        <v>1.0430688982280762</v>
      </c>
    </row>
    <row r="3558" spans="1:15">
      <c r="A3558">
        <f t="shared" si="554"/>
        <v>3557</v>
      </c>
      <c r="B3558">
        <f>train!G3558</f>
        <v>154.80000000000001</v>
      </c>
      <c r="C3558">
        <f>train!J3558</f>
        <v>261.8</v>
      </c>
      <c r="D3558">
        <f>train!M3558</f>
        <v>213</v>
      </c>
      <c r="E3558">
        <f>train!P3558</f>
        <v>11.6</v>
      </c>
      <c r="F3558" s="4">
        <f t="shared" si="550"/>
        <v>0.44039829302987199</v>
      </c>
      <c r="G3558" s="4">
        <f t="shared" si="551"/>
        <v>0.72863902031728367</v>
      </c>
      <c r="H3558" s="4">
        <f t="shared" si="552"/>
        <v>0.72863902031728367</v>
      </c>
      <c r="I3558" s="4">
        <f t="shared" si="553"/>
        <v>0.57999999999999996</v>
      </c>
      <c r="J3558">
        <f t="shared" si="555"/>
        <v>1</v>
      </c>
      <c r="K3558" t="str">
        <f>train!T3558</f>
        <v>no</v>
      </c>
      <c r="L3558">
        <f t="shared" si="556"/>
        <v>1.128143884114172</v>
      </c>
      <c r="M3558">
        <f t="shared" si="557"/>
        <v>1.2618162704456966</v>
      </c>
      <c r="N3558">
        <f t="shared" si="558"/>
        <v>1.2618162704456966</v>
      </c>
      <c r="O3558">
        <f t="shared" si="559"/>
        <v>1.2618162704456966</v>
      </c>
    </row>
    <row r="3559" spans="1:15">
      <c r="A3559">
        <f t="shared" si="554"/>
        <v>3558</v>
      </c>
      <c r="B3559">
        <f>train!G3559</f>
        <v>293.39999999999998</v>
      </c>
      <c r="C3559">
        <f>train!J3559</f>
        <v>174.1</v>
      </c>
      <c r="D3559">
        <f>train!M3559</f>
        <v>212</v>
      </c>
      <c r="E3559">
        <f>train!P3559</f>
        <v>6.9</v>
      </c>
      <c r="F3559" s="4">
        <f t="shared" si="550"/>
        <v>0.83470839260312935</v>
      </c>
      <c r="G3559" s="4">
        <f t="shared" si="551"/>
        <v>0.48455329807959918</v>
      </c>
      <c r="H3559" s="4">
        <f t="shared" si="552"/>
        <v>0.48455329807959918</v>
      </c>
      <c r="I3559" s="4">
        <f t="shared" si="553"/>
        <v>0.34500000000000003</v>
      </c>
      <c r="J3559">
        <f t="shared" si="555"/>
        <v>1</v>
      </c>
      <c r="K3559" t="str">
        <f>train!T3559</f>
        <v>no</v>
      </c>
      <c r="L3559">
        <f t="shared" si="556"/>
        <v>1.128143884114172</v>
      </c>
      <c r="M3559">
        <f t="shared" si="557"/>
        <v>1.1337314047170668</v>
      </c>
      <c r="N3559">
        <f t="shared" si="558"/>
        <v>1.1337314047170668</v>
      </c>
      <c r="O3559">
        <f t="shared" si="559"/>
        <v>1.1337314047170668</v>
      </c>
    </row>
    <row r="3560" spans="1:15">
      <c r="A3560">
        <f t="shared" si="554"/>
        <v>3559</v>
      </c>
      <c r="B3560">
        <f>train!G3560</f>
        <v>160.5</v>
      </c>
      <c r="C3560">
        <f>train!J3560</f>
        <v>287.3</v>
      </c>
      <c r="D3560">
        <f>train!M3560</f>
        <v>212.6</v>
      </c>
      <c r="E3560">
        <f>train!P3560</f>
        <v>8.1999999999999993</v>
      </c>
      <c r="F3560" s="4">
        <f t="shared" si="550"/>
        <v>0.45661450924608821</v>
      </c>
      <c r="G3560" s="4">
        <f t="shared" si="551"/>
        <v>0.79961035346507092</v>
      </c>
      <c r="H3560" s="4">
        <f t="shared" si="552"/>
        <v>0.79961035346507092</v>
      </c>
      <c r="I3560" s="4">
        <f t="shared" si="553"/>
        <v>0.41</v>
      </c>
      <c r="J3560">
        <f t="shared" si="555"/>
        <v>1</v>
      </c>
      <c r="K3560" t="str">
        <f>train!T3560</f>
        <v>no</v>
      </c>
      <c r="L3560">
        <f t="shared" si="556"/>
        <v>1.128143884114172</v>
      </c>
      <c r="M3560">
        <f t="shared" si="557"/>
        <v>1.2866041523293468</v>
      </c>
      <c r="N3560">
        <f t="shared" si="558"/>
        <v>1.2866041523293468</v>
      </c>
      <c r="O3560">
        <f t="shared" si="559"/>
        <v>1.2866041523293468</v>
      </c>
    </row>
    <row r="3561" spans="1:15">
      <c r="A3561">
        <f t="shared" si="554"/>
        <v>3560</v>
      </c>
      <c r="B3561">
        <f>train!G3561</f>
        <v>230.2</v>
      </c>
      <c r="C3561">
        <f>train!J3561</f>
        <v>177.5</v>
      </c>
      <c r="D3561">
        <f>train!M3561</f>
        <v>206.3</v>
      </c>
      <c r="E3561">
        <f>train!P3561</f>
        <v>11.9</v>
      </c>
      <c r="F3561" s="4">
        <f t="shared" si="550"/>
        <v>0.65490753911806543</v>
      </c>
      <c r="G3561" s="4">
        <f t="shared" si="551"/>
        <v>0.4940161424993042</v>
      </c>
      <c r="H3561" s="4">
        <f t="shared" si="552"/>
        <v>0.4940161424993042</v>
      </c>
      <c r="I3561" s="4">
        <f t="shared" si="553"/>
        <v>0.59499999999999997</v>
      </c>
      <c r="J3561">
        <f t="shared" si="555"/>
        <v>2</v>
      </c>
      <c r="K3561" t="str">
        <f>train!T3561</f>
        <v>no</v>
      </c>
      <c r="L3561">
        <f t="shared" si="556"/>
        <v>1.128143884114172</v>
      </c>
      <c r="M3561">
        <f t="shared" si="557"/>
        <v>1.127400897149486</v>
      </c>
      <c r="N3561">
        <f t="shared" si="558"/>
        <v>1.127400897149486</v>
      </c>
      <c r="O3561">
        <f t="shared" si="559"/>
        <v>1.127400897149486</v>
      </c>
    </row>
    <row r="3562" spans="1:15">
      <c r="A3562">
        <f t="shared" si="554"/>
        <v>3561</v>
      </c>
      <c r="B3562">
        <f>train!G3562</f>
        <v>191.9</v>
      </c>
      <c r="C3562">
        <f>train!J3562</f>
        <v>116.7</v>
      </c>
      <c r="D3562">
        <f>train!M3562</f>
        <v>202.6</v>
      </c>
      <c r="E3562">
        <f>train!P3562</f>
        <v>8.1999999999999993</v>
      </c>
      <c r="F3562" s="4">
        <f t="shared" si="550"/>
        <v>0.54594594594594592</v>
      </c>
      <c r="G3562" s="4">
        <f t="shared" si="551"/>
        <v>0.32479821875869747</v>
      </c>
      <c r="H3562" s="4">
        <f t="shared" si="552"/>
        <v>0.32479821875869747</v>
      </c>
      <c r="I3562" s="4">
        <f t="shared" si="553"/>
        <v>0.41</v>
      </c>
      <c r="J3562">
        <f t="shared" si="555"/>
        <v>2</v>
      </c>
      <c r="K3562" t="str">
        <f>train!T3562</f>
        <v>no</v>
      </c>
      <c r="L3562">
        <f t="shared" si="556"/>
        <v>1.128143884114172</v>
      </c>
      <c r="M3562">
        <f t="shared" si="557"/>
        <v>0.82288804931926129</v>
      </c>
      <c r="N3562">
        <f t="shared" si="558"/>
        <v>0.82288804931926129</v>
      </c>
      <c r="O3562">
        <f t="shared" si="559"/>
        <v>0.82288804931926129</v>
      </c>
    </row>
    <row r="3563" spans="1:15">
      <c r="A3563">
        <f t="shared" si="554"/>
        <v>3562</v>
      </c>
      <c r="B3563">
        <f>train!G3563</f>
        <v>131.5</v>
      </c>
      <c r="C3563">
        <f>train!J3563</f>
        <v>222.3</v>
      </c>
      <c r="D3563">
        <f>train!M3563</f>
        <v>155.30000000000001</v>
      </c>
      <c r="E3563">
        <f>train!P3563</f>
        <v>11.1</v>
      </c>
      <c r="F3563" s="4">
        <f t="shared" si="550"/>
        <v>0.37411095305832148</v>
      </c>
      <c r="G3563" s="4">
        <f t="shared" si="551"/>
        <v>0.61870303367659341</v>
      </c>
      <c r="H3563" s="4">
        <f t="shared" si="552"/>
        <v>0.61870303367659341</v>
      </c>
      <c r="I3563" s="4">
        <f t="shared" si="553"/>
        <v>0.55499999999999994</v>
      </c>
      <c r="J3563">
        <f t="shared" si="555"/>
        <v>2</v>
      </c>
      <c r="K3563" t="str">
        <f>train!T3563</f>
        <v>no</v>
      </c>
      <c r="L3563">
        <f t="shared" si="556"/>
        <v>1.128143884114172</v>
      </c>
      <c r="M3563">
        <f t="shared" si="557"/>
        <v>1.1016219373993263</v>
      </c>
      <c r="N3563">
        <f t="shared" si="558"/>
        <v>1.1016219373993263</v>
      </c>
      <c r="O3563">
        <f t="shared" si="559"/>
        <v>1.1016219373993263</v>
      </c>
    </row>
    <row r="3564" spans="1:15">
      <c r="A3564">
        <f t="shared" si="554"/>
        <v>3563</v>
      </c>
      <c r="B3564">
        <f>train!G3564</f>
        <v>171.6</v>
      </c>
      <c r="C3564">
        <f>train!J3564</f>
        <v>219.4</v>
      </c>
      <c r="D3564">
        <f>train!M3564</f>
        <v>242.1</v>
      </c>
      <c r="E3564">
        <f>train!P3564</f>
        <v>12.1</v>
      </c>
      <c r="F3564" s="4">
        <f t="shared" si="550"/>
        <v>0.48819345661450925</v>
      </c>
      <c r="G3564" s="4">
        <f t="shared" si="551"/>
        <v>0.61063178402449203</v>
      </c>
      <c r="H3564" s="4">
        <f t="shared" si="552"/>
        <v>0.61063178402449203</v>
      </c>
      <c r="I3564" s="4">
        <f t="shared" si="553"/>
        <v>0.60499999999999998</v>
      </c>
      <c r="J3564">
        <f t="shared" si="555"/>
        <v>1</v>
      </c>
      <c r="K3564" t="str">
        <f>train!T3564</f>
        <v>yes</v>
      </c>
      <c r="L3564">
        <f t="shared" si="556"/>
        <v>1.128143884114172</v>
      </c>
      <c r="M3564">
        <f t="shared" si="557"/>
        <v>1.1619381233108286</v>
      </c>
      <c r="N3564">
        <f t="shared" si="558"/>
        <v>1.1619381233108286</v>
      </c>
      <c r="O3564">
        <f t="shared" si="559"/>
        <v>1.1619381233108286</v>
      </c>
    </row>
    <row r="3565" spans="1:15">
      <c r="A3565">
        <f t="shared" si="554"/>
        <v>3564</v>
      </c>
      <c r="B3565">
        <f>train!G3565</f>
        <v>157.30000000000001</v>
      </c>
      <c r="C3565">
        <f>train!J3565</f>
        <v>242</v>
      </c>
      <c r="D3565">
        <f>train!M3565</f>
        <v>196</v>
      </c>
      <c r="E3565">
        <f>train!P3565</f>
        <v>10.6</v>
      </c>
      <c r="F3565" s="4">
        <f t="shared" si="550"/>
        <v>0.44751066856330018</v>
      </c>
      <c r="G3565" s="4">
        <f t="shared" si="551"/>
        <v>0.67353186752017813</v>
      </c>
      <c r="H3565" s="4">
        <f t="shared" si="552"/>
        <v>0.67353186752017813</v>
      </c>
      <c r="I3565" s="4">
        <f t="shared" si="553"/>
        <v>0.53</v>
      </c>
      <c r="J3565">
        <f t="shared" si="555"/>
        <v>1</v>
      </c>
      <c r="K3565" t="str">
        <f>train!T3565</f>
        <v>no</v>
      </c>
      <c r="L3565">
        <f t="shared" si="556"/>
        <v>1.128143884114172</v>
      </c>
      <c r="M3565">
        <f t="shared" si="557"/>
        <v>1.1783276927953485</v>
      </c>
      <c r="N3565">
        <f t="shared" si="558"/>
        <v>1.1783276927953485</v>
      </c>
      <c r="O3565">
        <f t="shared" si="559"/>
        <v>1.1783276927953485</v>
      </c>
    </row>
    <row r="3566" spans="1:15">
      <c r="A3566">
        <f t="shared" si="554"/>
        <v>3565</v>
      </c>
      <c r="B3566">
        <f>train!G3566</f>
        <v>192.7</v>
      </c>
      <c r="C3566">
        <f>train!J3566</f>
        <v>198</v>
      </c>
      <c r="D3566">
        <f>train!M3566</f>
        <v>204.2</v>
      </c>
      <c r="E3566">
        <f>train!P3566</f>
        <v>9</v>
      </c>
      <c r="F3566" s="4">
        <f t="shared" si="550"/>
        <v>0.5482219061166429</v>
      </c>
      <c r="G3566" s="4">
        <f t="shared" si="551"/>
        <v>0.55107152797105485</v>
      </c>
      <c r="H3566" s="4">
        <f t="shared" si="552"/>
        <v>0.55107152797105485</v>
      </c>
      <c r="I3566" s="4">
        <f t="shared" si="553"/>
        <v>0.45</v>
      </c>
      <c r="J3566">
        <f t="shared" si="555"/>
        <v>2</v>
      </c>
      <c r="K3566" t="str">
        <f>train!T3566</f>
        <v>no</v>
      </c>
      <c r="L3566">
        <f t="shared" si="556"/>
        <v>1.128143884114172</v>
      </c>
      <c r="M3566">
        <f t="shared" si="557"/>
        <v>1.0537584714852219</v>
      </c>
      <c r="N3566">
        <f t="shared" si="558"/>
        <v>1.0537584714852219</v>
      </c>
      <c r="O3566">
        <f t="shared" si="559"/>
        <v>1.0537584714852219</v>
      </c>
    </row>
    <row r="3567" spans="1:15">
      <c r="A3567">
        <f t="shared" si="554"/>
        <v>3566</v>
      </c>
      <c r="B3567">
        <f>train!G3567</f>
        <v>239.6</v>
      </c>
      <c r="C3567">
        <f>train!J3567</f>
        <v>182.1</v>
      </c>
      <c r="D3567">
        <f>train!M3567</f>
        <v>118.3</v>
      </c>
      <c r="E3567">
        <f>train!P3567</f>
        <v>11</v>
      </c>
      <c r="F3567" s="4">
        <f t="shared" si="550"/>
        <v>0.68165007112375531</v>
      </c>
      <c r="G3567" s="4">
        <f t="shared" si="551"/>
        <v>0.50681881436125797</v>
      </c>
      <c r="H3567" s="4">
        <f t="shared" si="552"/>
        <v>0.50681881436125797</v>
      </c>
      <c r="I3567" s="4">
        <f t="shared" si="553"/>
        <v>0.55000000000000004</v>
      </c>
      <c r="J3567">
        <f t="shared" si="555"/>
        <v>1</v>
      </c>
      <c r="K3567" t="str">
        <f>train!T3567</f>
        <v>no</v>
      </c>
      <c r="L3567">
        <f t="shared" si="556"/>
        <v>1.128143884114172</v>
      </c>
      <c r="M3567">
        <f t="shared" si="557"/>
        <v>1.1317585611092691</v>
      </c>
      <c r="N3567">
        <f t="shared" si="558"/>
        <v>1.1317585611092691</v>
      </c>
      <c r="O3567">
        <f t="shared" si="559"/>
        <v>1.1317585611092691</v>
      </c>
    </row>
    <row r="3568" spans="1:15">
      <c r="A3568">
        <f t="shared" si="554"/>
        <v>3567</v>
      </c>
      <c r="B3568">
        <f>train!G3568</f>
        <v>96.9</v>
      </c>
      <c r="C3568">
        <f>train!J3568</f>
        <v>241.4</v>
      </c>
      <c r="D3568">
        <f>train!M3568</f>
        <v>141</v>
      </c>
      <c r="E3568">
        <f>train!P3568</f>
        <v>10.8</v>
      </c>
      <c r="F3568" s="4">
        <f t="shared" si="550"/>
        <v>0.27567567567567569</v>
      </c>
      <c r="G3568" s="4">
        <f t="shared" si="551"/>
        <v>0.67186195379905367</v>
      </c>
      <c r="H3568" s="4">
        <f t="shared" si="552"/>
        <v>0.67186195379905367</v>
      </c>
      <c r="I3568" s="4">
        <f t="shared" si="553"/>
        <v>0.54</v>
      </c>
      <c r="J3568">
        <f t="shared" si="555"/>
        <v>2</v>
      </c>
      <c r="K3568" t="str">
        <f>train!T3568</f>
        <v>no</v>
      </c>
      <c r="L3568">
        <f t="shared" si="556"/>
        <v>1.128143884114172</v>
      </c>
      <c r="M3568">
        <f t="shared" si="557"/>
        <v>1.1271175839656677</v>
      </c>
      <c r="N3568">
        <f t="shared" si="558"/>
        <v>1.1271175839656677</v>
      </c>
      <c r="O3568">
        <f t="shared" si="559"/>
        <v>1.1271175839656677</v>
      </c>
    </row>
    <row r="3569" spans="1:15">
      <c r="A3569">
        <f t="shared" si="554"/>
        <v>3568</v>
      </c>
      <c r="B3569">
        <f>train!G3569</f>
        <v>129.5</v>
      </c>
      <c r="C3569">
        <f>train!J3569</f>
        <v>194</v>
      </c>
      <c r="D3569">
        <f>train!M3569</f>
        <v>287.89999999999998</v>
      </c>
      <c r="E3569">
        <f>train!P3569</f>
        <v>7.2</v>
      </c>
      <c r="F3569" s="4">
        <f t="shared" si="550"/>
        <v>0.36842105263157893</v>
      </c>
      <c r="G3569" s="4">
        <f t="shared" si="551"/>
        <v>0.53993876983022537</v>
      </c>
      <c r="H3569" s="4">
        <f t="shared" si="552"/>
        <v>0.53993876983022537</v>
      </c>
      <c r="I3569" s="4">
        <f t="shared" si="553"/>
        <v>0.36</v>
      </c>
      <c r="J3569">
        <f t="shared" si="555"/>
        <v>2</v>
      </c>
      <c r="K3569" t="str">
        <f>train!T3569</f>
        <v>no</v>
      </c>
      <c r="L3569">
        <f t="shared" si="556"/>
        <v>1.128143884114172</v>
      </c>
      <c r="M3569">
        <f t="shared" si="557"/>
        <v>0.92108730441457876</v>
      </c>
      <c r="N3569">
        <f t="shared" si="558"/>
        <v>0.92108730441457876</v>
      </c>
      <c r="O3569">
        <f t="shared" si="559"/>
        <v>0.92108730441457876</v>
      </c>
    </row>
    <row r="3570" spans="1:15">
      <c r="A3570">
        <f t="shared" si="554"/>
        <v>3569</v>
      </c>
      <c r="B3570">
        <f>train!G3570</f>
        <v>274</v>
      </c>
      <c r="C3570">
        <f>train!J3570</f>
        <v>162.80000000000001</v>
      </c>
      <c r="D3570">
        <f>train!M3570</f>
        <v>110</v>
      </c>
      <c r="E3570">
        <f>train!P3570</f>
        <v>7.7</v>
      </c>
      <c r="F3570" s="4">
        <f t="shared" si="550"/>
        <v>0.77951635846372691</v>
      </c>
      <c r="G3570" s="4">
        <f t="shared" si="551"/>
        <v>0.45310325633175619</v>
      </c>
      <c r="H3570" s="4">
        <f t="shared" si="552"/>
        <v>0.45310325633175619</v>
      </c>
      <c r="I3570" s="4">
        <f t="shared" si="553"/>
        <v>0.38500000000000001</v>
      </c>
      <c r="J3570">
        <f t="shared" si="555"/>
        <v>2</v>
      </c>
      <c r="K3570" t="str">
        <f>train!T3570</f>
        <v>no</v>
      </c>
      <c r="L3570">
        <f t="shared" si="556"/>
        <v>1.128143884114172</v>
      </c>
      <c r="M3570">
        <f t="shared" si="557"/>
        <v>1.0800351267016419</v>
      </c>
      <c r="N3570">
        <f t="shared" si="558"/>
        <v>1.0800351267016419</v>
      </c>
      <c r="O3570">
        <f t="shared" si="559"/>
        <v>1.0800351267016419</v>
      </c>
    </row>
    <row r="3571" spans="1:15">
      <c r="A3571">
        <f t="shared" si="554"/>
        <v>3570</v>
      </c>
      <c r="B3571">
        <f>train!G3571</f>
        <v>111.7</v>
      </c>
      <c r="C3571">
        <f>train!J3571</f>
        <v>187.5</v>
      </c>
      <c r="D3571">
        <f>train!M3571</f>
        <v>194.8</v>
      </c>
      <c r="E3571">
        <f>train!P3571</f>
        <v>11.6</v>
      </c>
      <c r="F3571" s="4">
        <f t="shared" si="550"/>
        <v>0.31778093883357045</v>
      </c>
      <c r="G3571" s="4">
        <f t="shared" si="551"/>
        <v>0.52184803785137768</v>
      </c>
      <c r="H3571" s="4">
        <f t="shared" si="552"/>
        <v>0.52184803785137768</v>
      </c>
      <c r="I3571" s="4">
        <f t="shared" si="553"/>
        <v>0.57999999999999996</v>
      </c>
      <c r="J3571">
        <f t="shared" si="555"/>
        <v>2</v>
      </c>
      <c r="K3571" t="str">
        <f>train!T3571</f>
        <v>no</v>
      </c>
      <c r="L3571">
        <f t="shared" si="556"/>
        <v>1.128143884114172</v>
      </c>
      <c r="M3571">
        <f t="shared" si="557"/>
        <v>0.99097703015993832</v>
      </c>
      <c r="N3571">
        <f t="shared" si="558"/>
        <v>0.99097703015993832</v>
      </c>
      <c r="O3571">
        <f t="shared" si="559"/>
        <v>0.99097703015993832</v>
      </c>
    </row>
    <row r="3572" spans="1:15">
      <c r="A3572">
        <f t="shared" si="554"/>
        <v>3571</v>
      </c>
      <c r="B3572">
        <f>train!G3572</f>
        <v>142.69999999999999</v>
      </c>
      <c r="C3572">
        <f>train!J3572</f>
        <v>179.1</v>
      </c>
      <c r="D3572">
        <f>train!M3572</f>
        <v>141.4</v>
      </c>
      <c r="E3572">
        <f>train!P3572</f>
        <v>5</v>
      </c>
      <c r="F3572" s="4">
        <f t="shared" si="550"/>
        <v>0.40597439544807962</v>
      </c>
      <c r="G3572" s="4">
        <f t="shared" si="551"/>
        <v>0.49846924575563595</v>
      </c>
      <c r="H3572" s="4">
        <f t="shared" si="552"/>
        <v>0.49846924575563595</v>
      </c>
      <c r="I3572" s="4">
        <f t="shared" si="553"/>
        <v>0.25</v>
      </c>
      <c r="J3572">
        <f t="shared" si="555"/>
        <v>2</v>
      </c>
      <c r="K3572" t="str">
        <f>train!T3572</f>
        <v>no</v>
      </c>
      <c r="L3572">
        <f t="shared" si="556"/>
        <v>1.128143884114172</v>
      </c>
      <c r="M3572">
        <f t="shared" si="557"/>
        <v>0.85103371712748188</v>
      </c>
      <c r="N3572">
        <f t="shared" si="558"/>
        <v>0.85103371712748188</v>
      </c>
      <c r="O3572">
        <f t="shared" si="559"/>
        <v>0.85103371712748188</v>
      </c>
    </row>
    <row r="3573" spans="1:15">
      <c r="A3573">
        <f t="shared" si="554"/>
        <v>3572</v>
      </c>
      <c r="B3573">
        <f>train!G3573</f>
        <v>216.7</v>
      </c>
      <c r="C3573">
        <f>train!J3573</f>
        <v>233.9</v>
      </c>
      <c r="D3573">
        <f>train!M3573</f>
        <v>231.1</v>
      </c>
      <c r="E3573">
        <f>train!P3573</f>
        <v>9</v>
      </c>
      <c r="F3573" s="4">
        <f t="shared" si="550"/>
        <v>0.61650071123755334</v>
      </c>
      <c r="G3573" s="4">
        <f t="shared" si="551"/>
        <v>0.65098803228499857</v>
      </c>
      <c r="H3573" s="4">
        <f t="shared" si="552"/>
        <v>0.65098803228499857</v>
      </c>
      <c r="I3573" s="4">
        <f t="shared" si="553"/>
        <v>0.45</v>
      </c>
      <c r="J3573">
        <f t="shared" si="555"/>
        <v>1</v>
      </c>
      <c r="K3573" t="str">
        <f>train!T3573</f>
        <v>no</v>
      </c>
      <c r="L3573">
        <f t="shared" si="556"/>
        <v>1.128143884114172</v>
      </c>
      <c r="M3573">
        <f t="shared" si="557"/>
        <v>1.1958862668803409</v>
      </c>
      <c r="N3573">
        <f t="shared" si="558"/>
        <v>1.1958862668803409</v>
      </c>
      <c r="O3573">
        <f t="shared" si="559"/>
        <v>1.1958862668803409</v>
      </c>
    </row>
    <row r="3574" spans="1:15">
      <c r="A3574">
        <f t="shared" si="554"/>
        <v>3573</v>
      </c>
      <c r="B3574">
        <f>train!G3574</f>
        <v>207.1</v>
      </c>
      <c r="C3574">
        <f>train!J3574</f>
        <v>283.5</v>
      </c>
      <c r="D3574">
        <f>train!M3574</f>
        <v>65.2</v>
      </c>
      <c r="E3574">
        <f>train!P3574</f>
        <v>10.5</v>
      </c>
      <c r="F3574" s="4">
        <f t="shared" si="550"/>
        <v>0.58918918918918917</v>
      </c>
      <c r="G3574" s="4">
        <f t="shared" si="551"/>
        <v>0.78903423323128308</v>
      </c>
      <c r="H3574" s="4">
        <f t="shared" si="552"/>
        <v>0.78903423323128308</v>
      </c>
      <c r="I3574" s="4">
        <f t="shared" si="553"/>
        <v>0.52500000000000002</v>
      </c>
      <c r="J3574">
        <f t="shared" si="555"/>
        <v>1</v>
      </c>
      <c r="K3574" t="str">
        <f>train!T3574</f>
        <v>no</v>
      </c>
      <c r="L3574">
        <f t="shared" si="556"/>
        <v>1.128143884114172</v>
      </c>
      <c r="M3574">
        <f t="shared" si="557"/>
        <v>1.3667183115328381</v>
      </c>
      <c r="N3574">
        <f t="shared" si="558"/>
        <v>1.3667183115328381</v>
      </c>
      <c r="O3574">
        <f t="shared" si="559"/>
        <v>1.3667183115328381</v>
      </c>
    </row>
    <row r="3575" spans="1:15">
      <c r="A3575">
        <f t="shared" si="554"/>
        <v>3574</v>
      </c>
      <c r="B3575">
        <f>train!G3575</f>
        <v>214.8</v>
      </c>
      <c r="C3575">
        <f>train!J3575</f>
        <v>230.9</v>
      </c>
      <c r="D3575">
        <f>train!M3575</f>
        <v>223.8</v>
      </c>
      <c r="E3575">
        <f>train!P3575</f>
        <v>5.8</v>
      </c>
      <c r="F3575" s="4">
        <f t="shared" si="550"/>
        <v>0.61109530583214799</v>
      </c>
      <c r="G3575" s="4">
        <f t="shared" si="551"/>
        <v>0.6426384636793766</v>
      </c>
      <c r="H3575" s="4">
        <f t="shared" si="552"/>
        <v>0.6426384636793766</v>
      </c>
      <c r="I3575" s="4">
        <f t="shared" si="553"/>
        <v>0.28999999999999998</v>
      </c>
      <c r="J3575">
        <f t="shared" si="555"/>
        <v>1</v>
      </c>
      <c r="K3575" t="str">
        <f>train!T3575</f>
        <v>no</v>
      </c>
      <c r="L3575">
        <f t="shared" si="556"/>
        <v>1.128143884114172</v>
      </c>
      <c r="M3575">
        <f t="shared" si="557"/>
        <v>1.1329191775278877</v>
      </c>
      <c r="N3575">
        <f t="shared" si="558"/>
        <v>1.1329191775278877</v>
      </c>
      <c r="O3575">
        <f t="shared" si="559"/>
        <v>1.1329191775278877</v>
      </c>
    </row>
    <row r="3576" spans="1:15">
      <c r="A3576">
        <f t="shared" si="554"/>
        <v>3575</v>
      </c>
      <c r="B3576">
        <f>train!G3576</f>
        <v>142.9</v>
      </c>
      <c r="C3576">
        <f>train!J3576</f>
        <v>109.7</v>
      </c>
      <c r="D3576">
        <f>train!M3576</f>
        <v>293.60000000000002</v>
      </c>
      <c r="E3576">
        <f>train!P3576</f>
        <v>11.5</v>
      </c>
      <c r="F3576" s="4">
        <f t="shared" si="550"/>
        <v>0.40654338549075392</v>
      </c>
      <c r="G3576" s="4">
        <f t="shared" si="551"/>
        <v>0.30531589201224602</v>
      </c>
      <c r="H3576" s="4">
        <f t="shared" si="552"/>
        <v>0.30531589201224602</v>
      </c>
      <c r="I3576" s="4">
        <f t="shared" si="553"/>
        <v>0.57499999999999996</v>
      </c>
      <c r="J3576">
        <f t="shared" si="555"/>
        <v>2</v>
      </c>
      <c r="K3576" t="str">
        <f>train!T3576</f>
        <v>no</v>
      </c>
      <c r="L3576">
        <f t="shared" si="556"/>
        <v>1.128143884114172</v>
      </c>
      <c r="M3576">
        <f t="shared" si="557"/>
        <v>0.82603759727796333</v>
      </c>
      <c r="N3576">
        <f t="shared" si="558"/>
        <v>0.82603759727796333</v>
      </c>
      <c r="O3576">
        <f t="shared" si="559"/>
        <v>0.82603759727796333</v>
      </c>
    </row>
    <row r="3577" spans="1:15">
      <c r="A3577">
        <f t="shared" si="554"/>
        <v>3576</v>
      </c>
      <c r="B3577">
        <f>train!G3577</f>
        <v>71.5</v>
      </c>
      <c r="C3577">
        <f>train!J3577</f>
        <v>166.8</v>
      </c>
      <c r="D3577">
        <f>train!M3577</f>
        <v>211.6</v>
      </c>
      <c r="E3577">
        <f>train!P3577</f>
        <v>8.3000000000000007</v>
      </c>
      <c r="F3577" s="4">
        <f t="shared" si="550"/>
        <v>0.20341394025604551</v>
      </c>
      <c r="G3577" s="4">
        <f t="shared" si="551"/>
        <v>0.46423601447258561</v>
      </c>
      <c r="H3577" s="4">
        <f t="shared" si="552"/>
        <v>0.46423601447258561</v>
      </c>
      <c r="I3577" s="4">
        <f t="shared" si="553"/>
        <v>0.41500000000000004</v>
      </c>
      <c r="J3577">
        <f t="shared" si="555"/>
        <v>2</v>
      </c>
      <c r="K3577" t="str">
        <f>train!T3577</f>
        <v>yes</v>
      </c>
      <c r="L3577">
        <f t="shared" si="556"/>
        <v>1.128143884114172</v>
      </c>
      <c r="M3577">
        <f t="shared" si="557"/>
        <v>0.80289002071097604</v>
      </c>
      <c r="N3577">
        <f t="shared" si="558"/>
        <v>0.80289002071097604</v>
      </c>
      <c r="O3577">
        <f t="shared" si="559"/>
        <v>0.80289002071097604</v>
      </c>
    </row>
    <row r="3578" spans="1:15">
      <c r="A3578">
        <f t="shared" si="554"/>
        <v>3577</v>
      </c>
      <c r="B3578">
        <f>train!G3578</f>
        <v>77.599999999999994</v>
      </c>
      <c r="C3578">
        <f>train!J3578</f>
        <v>126.9</v>
      </c>
      <c r="D3578">
        <f>train!M3578</f>
        <v>191</v>
      </c>
      <c r="E3578">
        <f>train!P3578</f>
        <v>14.9</v>
      </c>
      <c r="F3578" s="4">
        <f t="shared" si="550"/>
        <v>0.22076813655761024</v>
      </c>
      <c r="G3578" s="4">
        <f t="shared" si="551"/>
        <v>0.35318675201781241</v>
      </c>
      <c r="H3578" s="4">
        <f t="shared" si="552"/>
        <v>0.35318675201781241</v>
      </c>
      <c r="I3578" s="4">
        <f t="shared" si="553"/>
        <v>0.745</v>
      </c>
      <c r="J3578">
        <f t="shared" si="555"/>
        <v>2</v>
      </c>
      <c r="K3578" t="str">
        <f>train!T3578</f>
        <v>no</v>
      </c>
      <c r="L3578">
        <f t="shared" si="556"/>
        <v>1.128143884114172</v>
      </c>
      <c r="M3578">
        <f t="shared" si="557"/>
        <v>0.92371279828792185</v>
      </c>
      <c r="N3578">
        <f t="shared" si="558"/>
        <v>0.92371279828792185</v>
      </c>
      <c r="O3578">
        <f t="shared" si="559"/>
        <v>0.92371279828792185</v>
      </c>
    </row>
    <row r="3579" spans="1:15">
      <c r="A3579">
        <f t="shared" si="554"/>
        <v>3578</v>
      </c>
      <c r="B3579">
        <f>train!G3579</f>
        <v>73.7</v>
      </c>
      <c r="C3579">
        <f>train!J3579</f>
        <v>160.5</v>
      </c>
      <c r="D3579">
        <f>train!M3579</f>
        <v>214.2</v>
      </c>
      <c r="E3579">
        <f>train!P3579</f>
        <v>13</v>
      </c>
      <c r="F3579" s="4">
        <f t="shared" si="550"/>
        <v>0.20967283072546231</v>
      </c>
      <c r="G3579" s="4">
        <f t="shared" si="551"/>
        <v>0.44670192040077927</v>
      </c>
      <c r="H3579" s="4">
        <f t="shared" si="552"/>
        <v>0.44670192040077927</v>
      </c>
      <c r="I3579" s="4">
        <f t="shared" si="553"/>
        <v>0.65</v>
      </c>
      <c r="J3579">
        <f t="shared" si="555"/>
        <v>2</v>
      </c>
      <c r="K3579" t="str">
        <f>train!T3579</f>
        <v>no</v>
      </c>
      <c r="L3579">
        <f t="shared" si="556"/>
        <v>1.128143884114172</v>
      </c>
      <c r="M3579">
        <f t="shared" si="557"/>
        <v>0.93034827205940285</v>
      </c>
      <c r="N3579">
        <f t="shared" si="558"/>
        <v>0.93034827205940285</v>
      </c>
      <c r="O3579">
        <f t="shared" si="559"/>
        <v>0.93034827205940285</v>
      </c>
    </row>
    <row r="3580" spans="1:15">
      <c r="A3580">
        <f t="shared" si="554"/>
        <v>3579</v>
      </c>
      <c r="B3580">
        <f>train!G3580</f>
        <v>264.3</v>
      </c>
      <c r="C3580">
        <f>train!J3580</f>
        <v>216.4</v>
      </c>
      <c r="D3580">
        <f>train!M3580</f>
        <v>208.8</v>
      </c>
      <c r="E3580">
        <f>train!P3580</f>
        <v>9.6</v>
      </c>
      <c r="F3580" s="4">
        <f t="shared" si="550"/>
        <v>0.75192034139402564</v>
      </c>
      <c r="G3580" s="4">
        <f t="shared" si="551"/>
        <v>0.60228221541887006</v>
      </c>
      <c r="H3580" s="4">
        <f t="shared" si="552"/>
        <v>0.60228221541887006</v>
      </c>
      <c r="I3580" s="4">
        <f t="shared" si="553"/>
        <v>0.48</v>
      </c>
      <c r="J3580">
        <f t="shared" si="555"/>
        <v>1</v>
      </c>
      <c r="K3580" t="str">
        <f>train!T3580</f>
        <v>yes</v>
      </c>
      <c r="L3580">
        <f t="shared" si="556"/>
        <v>1.128143884114172</v>
      </c>
      <c r="M3580">
        <f t="shared" si="557"/>
        <v>1.233398530006353</v>
      </c>
      <c r="N3580">
        <f t="shared" si="558"/>
        <v>1.233398530006353</v>
      </c>
      <c r="O3580">
        <f t="shared" si="559"/>
        <v>1.233398530006353</v>
      </c>
    </row>
    <row r="3581" spans="1:15">
      <c r="A3581">
        <f t="shared" si="554"/>
        <v>3580</v>
      </c>
      <c r="B3581">
        <f>train!G3581</f>
        <v>114.8</v>
      </c>
      <c r="C3581">
        <f>train!J3581</f>
        <v>135.30000000000001</v>
      </c>
      <c r="D3581">
        <f>train!M3581</f>
        <v>218.4</v>
      </c>
      <c r="E3581">
        <f>train!P3581</f>
        <v>15.6</v>
      </c>
      <c r="F3581" s="4">
        <f t="shared" si="550"/>
        <v>0.32660028449502132</v>
      </c>
      <c r="G3581" s="4">
        <f t="shared" si="551"/>
        <v>0.37656554411355414</v>
      </c>
      <c r="H3581" s="4">
        <f t="shared" si="552"/>
        <v>0.37656554411355414</v>
      </c>
      <c r="I3581" s="4">
        <f t="shared" si="553"/>
        <v>0.78</v>
      </c>
      <c r="J3581">
        <f t="shared" si="555"/>
        <v>2</v>
      </c>
      <c r="K3581" t="str">
        <f>train!T3581</f>
        <v>yes</v>
      </c>
      <c r="L3581">
        <f t="shared" si="556"/>
        <v>1.128143884114172</v>
      </c>
      <c r="M3581">
        <f t="shared" si="557"/>
        <v>0.99933526099067627</v>
      </c>
      <c r="N3581">
        <f t="shared" si="558"/>
        <v>0.99933526099067627</v>
      </c>
      <c r="O3581">
        <f t="shared" si="559"/>
        <v>0.99933526099067627</v>
      </c>
    </row>
    <row r="3582" spans="1:15">
      <c r="A3582">
        <f t="shared" si="554"/>
        <v>3581</v>
      </c>
      <c r="B3582">
        <f>train!G3582</f>
        <v>212.5</v>
      </c>
      <c r="C3582">
        <f>train!J3582</f>
        <v>215.5</v>
      </c>
      <c r="D3582">
        <f>train!M3582</f>
        <v>128</v>
      </c>
      <c r="E3582">
        <f>train!P3582</f>
        <v>5.2</v>
      </c>
      <c r="F3582" s="4">
        <f t="shared" si="550"/>
        <v>0.60455192034139404</v>
      </c>
      <c r="G3582" s="4">
        <f t="shared" si="551"/>
        <v>0.59977734483718337</v>
      </c>
      <c r="H3582" s="4">
        <f t="shared" si="552"/>
        <v>0.59977734483718337</v>
      </c>
      <c r="I3582" s="4">
        <f t="shared" si="553"/>
        <v>0.26</v>
      </c>
      <c r="J3582">
        <f t="shared" si="555"/>
        <v>2</v>
      </c>
      <c r="K3582" t="str">
        <f>train!T3582</f>
        <v>no</v>
      </c>
      <c r="L3582">
        <f t="shared" si="556"/>
        <v>1.128143884114172</v>
      </c>
      <c r="M3582">
        <f t="shared" si="557"/>
        <v>1.0735682331125258</v>
      </c>
      <c r="N3582">
        <f t="shared" si="558"/>
        <v>1.0735682331125258</v>
      </c>
      <c r="O3582">
        <f t="shared" si="559"/>
        <v>1.0735682331125258</v>
      </c>
    </row>
    <row r="3583" spans="1:15">
      <c r="A3583">
        <f t="shared" si="554"/>
        <v>3582</v>
      </c>
      <c r="B3583">
        <f>train!G3583</f>
        <v>288.2</v>
      </c>
      <c r="C3583">
        <f>train!J3583</f>
        <v>227.1</v>
      </c>
      <c r="D3583">
        <f>train!M3583</f>
        <v>198.2</v>
      </c>
      <c r="E3583">
        <f>train!P3583</f>
        <v>13.3</v>
      </c>
      <c r="F3583" s="4">
        <f t="shared" si="550"/>
        <v>0.81991465149359888</v>
      </c>
      <c r="G3583" s="4">
        <f t="shared" si="551"/>
        <v>0.63206234344558865</v>
      </c>
      <c r="H3583" s="4">
        <f t="shared" si="552"/>
        <v>0.63206234344558865</v>
      </c>
      <c r="I3583" s="4">
        <f t="shared" si="553"/>
        <v>0.66500000000000004</v>
      </c>
      <c r="J3583">
        <f t="shared" si="555"/>
        <v>1</v>
      </c>
      <c r="K3583" t="str">
        <f>train!T3583</f>
        <v>no</v>
      </c>
      <c r="L3583">
        <f t="shared" si="556"/>
        <v>1.128143884114172</v>
      </c>
      <c r="M3583">
        <f t="shared" si="557"/>
        <v>1.3832897916697455</v>
      </c>
      <c r="N3583">
        <f t="shared" si="558"/>
        <v>1.3832897916697455</v>
      </c>
      <c r="O3583">
        <f t="shared" si="559"/>
        <v>1.3832897916697455</v>
      </c>
    </row>
    <row r="3584" spans="1:15">
      <c r="A3584">
        <f t="shared" si="554"/>
        <v>3583</v>
      </c>
      <c r="B3584">
        <f>train!G3584</f>
        <v>192.4</v>
      </c>
      <c r="C3584">
        <f>train!J3584</f>
        <v>187</v>
      </c>
      <c r="D3584">
        <f>train!M3584</f>
        <v>132.9</v>
      </c>
      <c r="E3584">
        <f>train!P3584</f>
        <v>11.2</v>
      </c>
      <c r="F3584" s="4">
        <f t="shared" si="550"/>
        <v>0.54736842105263162</v>
      </c>
      <c r="G3584" s="4">
        <f t="shared" si="551"/>
        <v>0.52045644308377403</v>
      </c>
      <c r="H3584" s="4">
        <f t="shared" si="552"/>
        <v>0.52045644308377403</v>
      </c>
      <c r="I3584" s="4">
        <f t="shared" si="553"/>
        <v>0.55999999999999994</v>
      </c>
      <c r="J3584">
        <f t="shared" si="555"/>
        <v>2</v>
      </c>
      <c r="K3584" t="str">
        <f>train!T3584</f>
        <v>no</v>
      </c>
      <c r="L3584">
        <f t="shared" si="556"/>
        <v>1.128143884114172</v>
      </c>
      <c r="M3584">
        <f t="shared" si="557"/>
        <v>1.0746915867636064</v>
      </c>
      <c r="N3584">
        <f t="shared" si="558"/>
        <v>1.0746915867636064</v>
      </c>
      <c r="O3584">
        <f t="shared" si="559"/>
        <v>1.0746915867636064</v>
      </c>
    </row>
    <row r="3585" spans="1:15">
      <c r="A3585">
        <f t="shared" si="554"/>
        <v>3584</v>
      </c>
      <c r="B3585">
        <f>train!G3585</f>
        <v>102.2</v>
      </c>
      <c r="C3585">
        <f>train!J3585</f>
        <v>230</v>
      </c>
      <c r="D3585">
        <f>train!M3585</f>
        <v>183.4</v>
      </c>
      <c r="E3585">
        <f>train!P3585</f>
        <v>10.8</v>
      </c>
      <c r="F3585" s="4">
        <f t="shared" si="550"/>
        <v>0.29075391180654342</v>
      </c>
      <c r="G3585" s="4">
        <f t="shared" si="551"/>
        <v>0.64013359309768991</v>
      </c>
      <c r="H3585" s="4">
        <f t="shared" si="552"/>
        <v>0.64013359309768991</v>
      </c>
      <c r="I3585" s="4">
        <f t="shared" si="553"/>
        <v>0.54</v>
      </c>
      <c r="J3585">
        <f t="shared" si="555"/>
        <v>2</v>
      </c>
      <c r="K3585" t="str">
        <f>train!T3585</f>
        <v>no</v>
      </c>
      <c r="L3585">
        <f t="shared" si="556"/>
        <v>1.128143884114172</v>
      </c>
      <c r="M3585">
        <f t="shared" si="557"/>
        <v>1.0934714771109144</v>
      </c>
      <c r="N3585">
        <f t="shared" si="558"/>
        <v>1.0934714771109144</v>
      </c>
      <c r="O3585">
        <f t="shared" si="559"/>
        <v>1.0934714771109144</v>
      </c>
    </row>
    <row r="3586" spans="1:15">
      <c r="A3586">
        <f t="shared" si="554"/>
        <v>3585</v>
      </c>
      <c r="B3586">
        <f>train!G3586</f>
        <v>49.5</v>
      </c>
      <c r="C3586">
        <f>train!J3586</f>
        <v>214.1</v>
      </c>
      <c r="D3586">
        <f>train!M3586</f>
        <v>154.9</v>
      </c>
      <c r="E3586">
        <f>train!P3586</f>
        <v>10</v>
      </c>
      <c r="F3586" s="4">
        <f t="shared" ref="F3586:F3649" si="560">(B3586-$W$3)/($W$2-$W$3)</f>
        <v>0.14082503556187767</v>
      </c>
      <c r="G3586" s="4">
        <f t="shared" ref="G3586:G3649" si="561">(C3586-$W$5)/($W$4-$W$5)</f>
        <v>0.59588087948789314</v>
      </c>
      <c r="H3586" s="4">
        <f t="shared" ref="H3586:H3649" si="562">(C3586-$W$5)/($W$4-$W$5)</f>
        <v>0.59588087948789314</v>
      </c>
      <c r="I3586" s="4">
        <f t="shared" ref="I3586:I3649" si="563">(E3586-$W$9)/($W$8-$W$9)</f>
        <v>0.5</v>
      </c>
      <c r="J3586">
        <f t="shared" si="555"/>
        <v>2</v>
      </c>
      <c r="K3586" t="str">
        <f>train!T3586</f>
        <v>no</v>
      </c>
      <c r="L3586">
        <f t="shared" si="556"/>
        <v>1.128143884114172</v>
      </c>
      <c r="M3586">
        <f t="shared" si="557"/>
        <v>0.9899392586010185</v>
      </c>
      <c r="N3586">
        <f t="shared" si="558"/>
        <v>0.9899392586010185</v>
      </c>
      <c r="O3586">
        <f t="shared" si="559"/>
        <v>0.9899392586010185</v>
      </c>
    </row>
    <row r="3587" spans="1:15">
      <c r="A3587">
        <f t="shared" ref="A3587:A3650" si="564">ROW()-1</f>
        <v>3586</v>
      </c>
      <c r="B3587">
        <f>train!G3587</f>
        <v>153.19999999999999</v>
      </c>
      <c r="C3587">
        <f>train!J3587</f>
        <v>231.7</v>
      </c>
      <c r="D3587">
        <f>train!M3587</f>
        <v>115.1</v>
      </c>
      <c r="E3587">
        <f>train!P3587</f>
        <v>9.8000000000000007</v>
      </c>
      <c r="F3587" s="4">
        <f t="shared" si="560"/>
        <v>0.43584637268847792</v>
      </c>
      <c r="G3587" s="4">
        <f t="shared" si="561"/>
        <v>0.64486501530754237</v>
      </c>
      <c r="H3587" s="4">
        <f t="shared" si="562"/>
        <v>0.64486501530754237</v>
      </c>
      <c r="I3587" s="4">
        <f t="shared" si="563"/>
        <v>0.49000000000000005</v>
      </c>
      <c r="J3587">
        <f t="shared" ref="J3587:J3650" si="565">MATCH(MIN(L3587:O3587),L3587:O3587,0)</f>
        <v>2</v>
      </c>
      <c r="K3587" t="str">
        <f>train!T3587</f>
        <v>yes</v>
      </c>
      <c r="L3587">
        <f t="shared" ref="L3587:L3650" si="566">SQRT(($F$2-$Z$3)^2+($G$2-$AA$3)^2+($H$2-$AB$3)^2+($I$2-$AC$3)^2)</f>
        <v>1.128143884114172</v>
      </c>
      <c r="M3587">
        <f t="shared" ref="M3587:M3650" si="567">SQRT((F3587-$Z$4)^2+(G3587-$AA$4)^2+(H3587-$AB$4)^2+(I3587-$AC$4)^2)</f>
        <v>1.1232826164954648</v>
      </c>
      <c r="N3587">
        <f t="shared" ref="N3587:N3650" si="568">SQRT((F3587-$Z$5)^2+(G3587-$AA$5)^2+(H3587-$AB$5)^2+(I3587-$AC$5)^2)</f>
        <v>1.1232826164954648</v>
      </c>
      <c r="O3587">
        <f t="shared" ref="O3587:O3650" si="569">SQRT((F3587-$Z$6)^2+(G3587-$AA$6)^2+(H3587-$AB$6)^2+(I3587-$AC$6)^2)</f>
        <v>1.1232826164954648</v>
      </c>
    </row>
    <row r="3588" spans="1:15">
      <c r="A3588">
        <f t="shared" si="564"/>
        <v>3587</v>
      </c>
      <c r="B3588">
        <f>train!G3588</f>
        <v>55.5</v>
      </c>
      <c r="C3588">
        <f>train!J3588</f>
        <v>163.5</v>
      </c>
      <c r="D3588">
        <f>train!M3588</f>
        <v>128.1</v>
      </c>
      <c r="E3588">
        <f>train!P3588</f>
        <v>10.1</v>
      </c>
      <c r="F3588" s="4">
        <f t="shared" si="560"/>
        <v>0.15789473684210525</v>
      </c>
      <c r="G3588" s="4">
        <f t="shared" si="561"/>
        <v>0.4550514890064013</v>
      </c>
      <c r="H3588" s="4">
        <f t="shared" si="562"/>
        <v>0.4550514890064013</v>
      </c>
      <c r="I3588" s="4">
        <f t="shared" si="563"/>
        <v>0.505</v>
      </c>
      <c r="J3588">
        <f t="shared" si="565"/>
        <v>2</v>
      </c>
      <c r="K3588" t="str">
        <f>train!T3588</f>
        <v>no</v>
      </c>
      <c r="L3588">
        <f t="shared" si="566"/>
        <v>1.128143884114172</v>
      </c>
      <c r="M3588">
        <f t="shared" si="567"/>
        <v>0.83312631888347133</v>
      </c>
      <c r="N3588">
        <f t="shared" si="568"/>
        <v>0.83312631888347133</v>
      </c>
      <c r="O3588">
        <f t="shared" si="569"/>
        <v>0.83312631888347133</v>
      </c>
    </row>
    <row r="3589" spans="1:15">
      <c r="A3589">
        <f t="shared" si="564"/>
        <v>3588</v>
      </c>
      <c r="B3589">
        <f>train!G3589</f>
        <v>247.2</v>
      </c>
      <c r="C3589">
        <f>train!J3589</f>
        <v>168.7</v>
      </c>
      <c r="D3589">
        <f>train!M3589</f>
        <v>169.8</v>
      </c>
      <c r="E3589">
        <f>train!P3589</f>
        <v>6.6</v>
      </c>
      <c r="F3589" s="4">
        <f t="shared" si="560"/>
        <v>0.70327169274537693</v>
      </c>
      <c r="G3589" s="4">
        <f t="shared" si="561"/>
        <v>0.46952407458947948</v>
      </c>
      <c r="H3589" s="4">
        <f t="shared" si="562"/>
        <v>0.46952407458947948</v>
      </c>
      <c r="I3589" s="4">
        <f t="shared" si="563"/>
        <v>0.32999999999999996</v>
      </c>
      <c r="J3589">
        <f t="shared" si="565"/>
        <v>2</v>
      </c>
      <c r="K3589" t="str">
        <f>train!T3589</f>
        <v>no</v>
      </c>
      <c r="L3589">
        <f t="shared" si="566"/>
        <v>1.128143884114172</v>
      </c>
      <c r="M3589">
        <f t="shared" si="567"/>
        <v>1.0219573313280561</v>
      </c>
      <c r="N3589">
        <f t="shared" si="568"/>
        <v>1.0219573313280561</v>
      </c>
      <c r="O3589">
        <f t="shared" si="569"/>
        <v>1.0219573313280561</v>
      </c>
    </row>
    <row r="3590" spans="1:15">
      <c r="A3590">
        <f t="shared" si="564"/>
        <v>3589</v>
      </c>
      <c r="B3590">
        <f>train!G3590</f>
        <v>220.2</v>
      </c>
      <c r="C3590">
        <f>train!J3590</f>
        <v>261.10000000000002</v>
      </c>
      <c r="D3590">
        <f>train!M3590</f>
        <v>165.9</v>
      </c>
      <c r="E3590">
        <f>train!P3590</f>
        <v>10.8</v>
      </c>
      <c r="F3590" s="4">
        <f t="shared" si="560"/>
        <v>0.62645803698435276</v>
      </c>
      <c r="G3590" s="4">
        <f t="shared" si="561"/>
        <v>0.7266907876426385</v>
      </c>
      <c r="H3590" s="4">
        <f t="shared" si="562"/>
        <v>0.7266907876426385</v>
      </c>
      <c r="I3590" s="4">
        <f t="shared" si="563"/>
        <v>0.54</v>
      </c>
      <c r="J3590">
        <f t="shared" si="565"/>
        <v>1</v>
      </c>
      <c r="K3590" t="str">
        <f>train!T3590</f>
        <v>no</v>
      </c>
      <c r="L3590">
        <f t="shared" si="566"/>
        <v>1.128143884114172</v>
      </c>
      <c r="M3590">
        <f t="shared" si="567"/>
        <v>1.3191696910525368</v>
      </c>
      <c r="N3590">
        <f t="shared" si="568"/>
        <v>1.3191696910525368</v>
      </c>
      <c r="O3590">
        <f t="shared" si="569"/>
        <v>1.3191696910525368</v>
      </c>
    </row>
    <row r="3591" spans="1:15">
      <c r="A3591">
        <f t="shared" si="564"/>
        <v>3590</v>
      </c>
      <c r="B3591">
        <f>train!G3591</f>
        <v>116.9</v>
      </c>
      <c r="C3591">
        <f>train!J3591</f>
        <v>183.3</v>
      </c>
      <c r="D3591">
        <f>train!M3591</f>
        <v>307.39999999999998</v>
      </c>
      <c r="E3591">
        <f>train!P3591</f>
        <v>10</v>
      </c>
      <c r="F3591" s="4">
        <f t="shared" si="560"/>
        <v>0.33257467994310103</v>
      </c>
      <c r="G3591" s="4">
        <f t="shared" si="561"/>
        <v>0.51015864180350678</v>
      </c>
      <c r="H3591" s="4">
        <f t="shared" si="562"/>
        <v>0.51015864180350678</v>
      </c>
      <c r="I3591" s="4">
        <f t="shared" si="563"/>
        <v>0.5</v>
      </c>
      <c r="J3591">
        <f t="shared" si="565"/>
        <v>2</v>
      </c>
      <c r="K3591" t="str">
        <f>train!T3591</f>
        <v>no</v>
      </c>
      <c r="L3591">
        <f t="shared" si="566"/>
        <v>1.128143884114172</v>
      </c>
      <c r="M3591">
        <f t="shared" si="567"/>
        <v>0.93868503628898525</v>
      </c>
      <c r="N3591">
        <f t="shared" si="568"/>
        <v>0.93868503628898525</v>
      </c>
      <c r="O3591">
        <f t="shared" si="569"/>
        <v>0.93868503628898525</v>
      </c>
    </row>
    <row r="3592" spans="1:15">
      <c r="A3592">
        <f t="shared" si="564"/>
        <v>3591</v>
      </c>
      <c r="B3592">
        <f>train!G3592</f>
        <v>175.9</v>
      </c>
      <c r="C3592">
        <f>train!J3592</f>
        <v>192.8</v>
      </c>
      <c r="D3592">
        <f>train!M3592</f>
        <v>278.2</v>
      </c>
      <c r="E3592">
        <f>train!P3592</f>
        <v>10.6</v>
      </c>
      <c r="F3592" s="4">
        <f t="shared" si="560"/>
        <v>0.5004267425320057</v>
      </c>
      <c r="G3592" s="4">
        <f t="shared" si="561"/>
        <v>0.53659894238797667</v>
      </c>
      <c r="H3592" s="4">
        <f t="shared" si="562"/>
        <v>0.53659894238797667</v>
      </c>
      <c r="I3592" s="4">
        <f t="shared" si="563"/>
        <v>0.53</v>
      </c>
      <c r="J3592">
        <f t="shared" si="565"/>
        <v>2</v>
      </c>
      <c r="K3592" t="str">
        <f>train!T3592</f>
        <v>no</v>
      </c>
      <c r="L3592">
        <f t="shared" si="566"/>
        <v>1.128143884114172</v>
      </c>
      <c r="M3592">
        <f t="shared" si="567"/>
        <v>1.0522375086381326</v>
      </c>
      <c r="N3592">
        <f t="shared" si="568"/>
        <v>1.0522375086381326</v>
      </c>
      <c r="O3592">
        <f t="shared" si="569"/>
        <v>1.0522375086381326</v>
      </c>
    </row>
    <row r="3593" spans="1:15">
      <c r="A3593">
        <f t="shared" si="564"/>
        <v>3592</v>
      </c>
      <c r="B3593">
        <f>train!G3593</f>
        <v>208</v>
      </c>
      <c r="C3593">
        <f>train!J3593</f>
        <v>234.8</v>
      </c>
      <c r="D3593">
        <f>train!M3593</f>
        <v>266</v>
      </c>
      <c r="E3593">
        <f>train!P3593</f>
        <v>11.7</v>
      </c>
      <c r="F3593" s="4">
        <f t="shared" si="560"/>
        <v>0.59174964438122335</v>
      </c>
      <c r="G3593" s="4">
        <f t="shared" si="561"/>
        <v>0.65349290286668527</v>
      </c>
      <c r="H3593" s="4">
        <f t="shared" si="562"/>
        <v>0.65349290286668527</v>
      </c>
      <c r="I3593" s="4">
        <f t="shared" si="563"/>
        <v>0.58499999999999996</v>
      </c>
      <c r="J3593">
        <f t="shared" si="565"/>
        <v>1</v>
      </c>
      <c r="K3593" t="str">
        <f>train!T3593</f>
        <v>no</v>
      </c>
      <c r="L3593">
        <f t="shared" si="566"/>
        <v>1.128143884114172</v>
      </c>
      <c r="M3593">
        <f t="shared" si="567"/>
        <v>1.2435829645904444</v>
      </c>
      <c r="N3593">
        <f t="shared" si="568"/>
        <v>1.2435829645904444</v>
      </c>
      <c r="O3593">
        <f t="shared" si="569"/>
        <v>1.2435829645904444</v>
      </c>
    </row>
    <row r="3594" spans="1:15">
      <c r="A3594">
        <f t="shared" si="564"/>
        <v>3593</v>
      </c>
      <c r="B3594">
        <f>train!G3594</f>
        <v>239.9</v>
      </c>
      <c r="C3594">
        <f>train!J3594</f>
        <v>218.9</v>
      </c>
      <c r="D3594">
        <f>train!M3594</f>
        <v>166</v>
      </c>
      <c r="E3594">
        <f>train!P3594</f>
        <v>12.1</v>
      </c>
      <c r="F3594" s="4">
        <f t="shared" si="560"/>
        <v>0.6825035561877667</v>
      </c>
      <c r="G3594" s="4">
        <f t="shared" si="561"/>
        <v>0.60924018925688839</v>
      </c>
      <c r="H3594" s="4">
        <f t="shared" si="562"/>
        <v>0.60924018925688839</v>
      </c>
      <c r="I3594" s="4">
        <f t="shared" si="563"/>
        <v>0.60499999999999998</v>
      </c>
      <c r="J3594">
        <f t="shared" si="565"/>
        <v>1</v>
      </c>
      <c r="K3594" t="str">
        <f>train!T3594</f>
        <v>no</v>
      </c>
      <c r="L3594">
        <f t="shared" si="566"/>
        <v>1.128143884114172</v>
      </c>
      <c r="M3594">
        <f t="shared" si="567"/>
        <v>1.2546646247585393</v>
      </c>
      <c r="N3594">
        <f t="shared" si="568"/>
        <v>1.2546646247585393</v>
      </c>
      <c r="O3594">
        <f t="shared" si="569"/>
        <v>1.2546646247585393</v>
      </c>
    </row>
    <row r="3595" spans="1:15">
      <c r="A3595">
        <f t="shared" si="564"/>
        <v>3594</v>
      </c>
      <c r="B3595">
        <f>train!G3595</f>
        <v>174.8</v>
      </c>
      <c r="C3595">
        <f>train!J3595</f>
        <v>218</v>
      </c>
      <c r="D3595">
        <f>train!M3595</f>
        <v>180.1</v>
      </c>
      <c r="E3595">
        <f>train!P3595</f>
        <v>12.7</v>
      </c>
      <c r="F3595" s="4">
        <f t="shared" si="560"/>
        <v>0.49729729729729732</v>
      </c>
      <c r="G3595" s="4">
        <f t="shared" si="561"/>
        <v>0.60673531867520181</v>
      </c>
      <c r="H3595" s="4">
        <f t="shared" si="562"/>
        <v>0.60673531867520181</v>
      </c>
      <c r="I3595" s="4">
        <f t="shared" si="563"/>
        <v>0.63500000000000001</v>
      </c>
      <c r="J3595">
        <f t="shared" si="565"/>
        <v>1</v>
      </c>
      <c r="K3595" t="str">
        <f>train!T3595</f>
        <v>no</v>
      </c>
      <c r="L3595">
        <f t="shared" si="566"/>
        <v>1.128143884114172</v>
      </c>
      <c r="M3595">
        <f t="shared" si="567"/>
        <v>1.1776183998880936</v>
      </c>
      <c r="N3595">
        <f t="shared" si="568"/>
        <v>1.1776183998880936</v>
      </c>
      <c r="O3595">
        <f t="shared" si="569"/>
        <v>1.1776183998880936</v>
      </c>
    </row>
    <row r="3596" spans="1:15">
      <c r="A3596">
        <f t="shared" si="564"/>
        <v>3595</v>
      </c>
      <c r="B3596">
        <f>train!G3596</f>
        <v>141.5</v>
      </c>
      <c r="C3596">
        <f>train!J3596</f>
        <v>196.4</v>
      </c>
      <c r="D3596">
        <f>train!M3596</f>
        <v>172.4</v>
      </c>
      <c r="E3596">
        <f>train!P3596</f>
        <v>12.9</v>
      </c>
      <c r="F3596" s="4">
        <f t="shared" si="560"/>
        <v>0.40256045519203415</v>
      </c>
      <c r="G3596" s="4">
        <f t="shared" si="561"/>
        <v>0.54661842471472311</v>
      </c>
      <c r="H3596" s="4">
        <f t="shared" si="562"/>
        <v>0.54661842471472311</v>
      </c>
      <c r="I3596" s="4">
        <f t="shared" si="563"/>
        <v>0.64500000000000002</v>
      </c>
      <c r="J3596">
        <f t="shared" si="565"/>
        <v>2</v>
      </c>
      <c r="K3596" t="str">
        <f>train!T3596</f>
        <v>no</v>
      </c>
      <c r="L3596">
        <f t="shared" si="566"/>
        <v>1.128143884114172</v>
      </c>
      <c r="M3596">
        <f t="shared" si="567"/>
        <v>1.0842800950675193</v>
      </c>
      <c r="N3596">
        <f t="shared" si="568"/>
        <v>1.0842800950675193</v>
      </c>
      <c r="O3596">
        <f t="shared" si="569"/>
        <v>1.0842800950675193</v>
      </c>
    </row>
    <row r="3597" spans="1:15">
      <c r="A3597">
        <f t="shared" si="564"/>
        <v>3596</v>
      </c>
      <c r="B3597">
        <f>train!G3597</f>
        <v>79.2</v>
      </c>
      <c r="C3597">
        <f>train!J3597</f>
        <v>212.1</v>
      </c>
      <c r="D3597">
        <f>train!M3597</f>
        <v>224.6</v>
      </c>
      <c r="E3597">
        <f>train!P3597</f>
        <v>10.199999999999999</v>
      </c>
      <c r="F3597" s="4">
        <f t="shared" si="560"/>
        <v>0.22532005689900428</v>
      </c>
      <c r="G3597" s="4">
        <f t="shared" si="561"/>
        <v>0.59031450041747835</v>
      </c>
      <c r="H3597" s="4">
        <f t="shared" si="562"/>
        <v>0.59031450041747835</v>
      </c>
      <c r="I3597" s="4">
        <f t="shared" si="563"/>
        <v>0.51</v>
      </c>
      <c r="J3597">
        <f t="shared" si="565"/>
        <v>2</v>
      </c>
      <c r="K3597" t="str">
        <f>train!T3597</f>
        <v>no</v>
      </c>
      <c r="L3597">
        <f t="shared" si="566"/>
        <v>1.128143884114172</v>
      </c>
      <c r="M3597">
        <f t="shared" si="567"/>
        <v>1.0038981755373622</v>
      </c>
      <c r="N3597">
        <f t="shared" si="568"/>
        <v>1.0038981755373622</v>
      </c>
      <c r="O3597">
        <f t="shared" si="569"/>
        <v>1.0038981755373622</v>
      </c>
    </row>
    <row r="3598" spans="1:15">
      <c r="A3598">
        <f t="shared" si="564"/>
        <v>3597</v>
      </c>
      <c r="B3598">
        <f>train!G3598</f>
        <v>238.9</v>
      </c>
      <c r="C3598">
        <f>train!J3598</f>
        <v>161.4</v>
      </c>
      <c r="D3598">
        <f>train!M3598</f>
        <v>248.5</v>
      </c>
      <c r="E3598">
        <f>train!P3598</f>
        <v>13.4</v>
      </c>
      <c r="F3598" s="4">
        <f t="shared" si="560"/>
        <v>0.67965860597439542</v>
      </c>
      <c r="G3598" s="4">
        <f t="shared" si="561"/>
        <v>0.44920679098246591</v>
      </c>
      <c r="H3598" s="4">
        <f t="shared" si="562"/>
        <v>0.44920679098246591</v>
      </c>
      <c r="I3598" s="4">
        <f t="shared" si="563"/>
        <v>0.67</v>
      </c>
      <c r="J3598">
        <f t="shared" si="565"/>
        <v>1</v>
      </c>
      <c r="K3598" t="str">
        <f>train!T3598</f>
        <v>no</v>
      </c>
      <c r="L3598">
        <f t="shared" si="566"/>
        <v>1.128143884114172</v>
      </c>
      <c r="M3598">
        <f t="shared" si="567"/>
        <v>1.146476908971388</v>
      </c>
      <c r="N3598">
        <f t="shared" si="568"/>
        <v>1.146476908971388</v>
      </c>
      <c r="O3598">
        <f t="shared" si="569"/>
        <v>1.146476908971388</v>
      </c>
    </row>
    <row r="3599" spans="1:15">
      <c r="A3599">
        <f t="shared" si="564"/>
        <v>3598</v>
      </c>
      <c r="B3599">
        <f>train!G3599</f>
        <v>179.8</v>
      </c>
      <c r="C3599">
        <f>train!J3599</f>
        <v>144.80000000000001</v>
      </c>
      <c r="D3599">
        <f>train!M3599</f>
        <v>209.1</v>
      </c>
      <c r="E3599">
        <f>train!P3599</f>
        <v>11.1</v>
      </c>
      <c r="F3599" s="4">
        <f t="shared" si="560"/>
        <v>0.51152204836415371</v>
      </c>
      <c r="G3599" s="4">
        <f t="shared" si="561"/>
        <v>0.40300584469802397</v>
      </c>
      <c r="H3599" s="4">
        <f t="shared" si="562"/>
        <v>0.40300584469802397</v>
      </c>
      <c r="I3599" s="4">
        <f t="shared" si="563"/>
        <v>0.55499999999999994</v>
      </c>
      <c r="J3599">
        <f t="shared" si="565"/>
        <v>2</v>
      </c>
      <c r="K3599" t="str">
        <f>train!T3599</f>
        <v>no</v>
      </c>
      <c r="L3599">
        <f t="shared" si="566"/>
        <v>1.128143884114172</v>
      </c>
      <c r="M3599">
        <f t="shared" si="567"/>
        <v>0.94578392230159802</v>
      </c>
      <c r="N3599">
        <f t="shared" si="568"/>
        <v>0.94578392230159802</v>
      </c>
      <c r="O3599">
        <f t="shared" si="569"/>
        <v>0.94578392230159802</v>
      </c>
    </row>
    <row r="3600" spans="1:15">
      <c r="A3600">
        <f t="shared" si="564"/>
        <v>3599</v>
      </c>
      <c r="B3600">
        <f>train!G3600</f>
        <v>225.9</v>
      </c>
      <c r="C3600">
        <f>train!J3600</f>
        <v>243.1</v>
      </c>
      <c r="D3600">
        <f>train!M3600</f>
        <v>84.1</v>
      </c>
      <c r="E3600">
        <f>train!P3600</f>
        <v>13.5</v>
      </c>
      <c r="F3600" s="4">
        <f t="shared" si="560"/>
        <v>0.64267425320056903</v>
      </c>
      <c r="G3600" s="4">
        <f t="shared" si="561"/>
        <v>0.67659337600890612</v>
      </c>
      <c r="H3600" s="4">
        <f t="shared" si="562"/>
        <v>0.67659337600890612</v>
      </c>
      <c r="I3600" s="4">
        <f t="shared" si="563"/>
        <v>0.67500000000000004</v>
      </c>
      <c r="J3600">
        <f t="shared" si="565"/>
        <v>1</v>
      </c>
      <c r="K3600" t="str">
        <f>train!T3600</f>
        <v>yes</v>
      </c>
      <c r="L3600">
        <f t="shared" si="566"/>
        <v>1.128143884114172</v>
      </c>
      <c r="M3600">
        <f t="shared" si="567"/>
        <v>1.3357441329256017</v>
      </c>
      <c r="N3600">
        <f t="shared" si="568"/>
        <v>1.3357441329256017</v>
      </c>
      <c r="O3600">
        <f t="shared" si="569"/>
        <v>1.3357441329256017</v>
      </c>
    </row>
    <row r="3601" spans="1:15">
      <c r="A3601">
        <f t="shared" si="564"/>
        <v>3600</v>
      </c>
      <c r="B3601">
        <f>train!G3601</f>
        <v>189.8</v>
      </c>
      <c r="C3601">
        <f>train!J3601</f>
        <v>271.5</v>
      </c>
      <c r="D3601">
        <f>train!M3601</f>
        <v>218.9</v>
      </c>
      <c r="E3601">
        <f>train!P3601</f>
        <v>13</v>
      </c>
      <c r="F3601" s="4">
        <f t="shared" si="560"/>
        <v>0.53997155049786627</v>
      </c>
      <c r="G3601" s="4">
        <f t="shared" si="561"/>
        <v>0.75563595880879486</v>
      </c>
      <c r="H3601" s="4">
        <f t="shared" si="562"/>
        <v>0.75563595880879486</v>
      </c>
      <c r="I3601" s="4">
        <f t="shared" si="563"/>
        <v>0.65</v>
      </c>
      <c r="J3601">
        <f t="shared" si="565"/>
        <v>1</v>
      </c>
      <c r="K3601" t="str">
        <f>train!T3601</f>
        <v>no</v>
      </c>
      <c r="L3601">
        <f t="shared" si="566"/>
        <v>1.128143884114172</v>
      </c>
      <c r="M3601">
        <f t="shared" si="567"/>
        <v>1.3623658392065046</v>
      </c>
      <c r="N3601">
        <f t="shared" si="568"/>
        <v>1.3623658392065046</v>
      </c>
      <c r="O3601">
        <f t="shared" si="569"/>
        <v>1.3623658392065046</v>
      </c>
    </row>
    <row r="3602" spans="1:15">
      <c r="A3602">
        <f t="shared" si="564"/>
        <v>3601</v>
      </c>
      <c r="B3602">
        <f>train!G3602</f>
        <v>267</v>
      </c>
      <c r="C3602">
        <f>train!J3602</f>
        <v>204.3</v>
      </c>
      <c r="D3602">
        <f>train!M3602</f>
        <v>246.9</v>
      </c>
      <c r="E3602">
        <f>train!P3602</f>
        <v>11.3</v>
      </c>
      <c r="F3602" s="4">
        <f t="shared" si="560"/>
        <v>0.75960170697012808</v>
      </c>
      <c r="G3602" s="4">
        <f t="shared" si="561"/>
        <v>0.56860562204286114</v>
      </c>
      <c r="H3602" s="4">
        <f t="shared" si="562"/>
        <v>0.56860562204286114</v>
      </c>
      <c r="I3602" s="4">
        <f t="shared" si="563"/>
        <v>0.56500000000000006</v>
      </c>
      <c r="J3602">
        <f t="shared" si="565"/>
        <v>1</v>
      </c>
      <c r="K3602" t="str">
        <f>train!T3602</f>
        <v>yes</v>
      </c>
      <c r="L3602">
        <f t="shared" si="566"/>
        <v>1.128143884114172</v>
      </c>
      <c r="M3602">
        <f t="shared" si="567"/>
        <v>1.2421129014986643</v>
      </c>
      <c r="N3602">
        <f t="shared" si="568"/>
        <v>1.2421129014986643</v>
      </c>
      <c r="O3602">
        <f t="shared" si="569"/>
        <v>1.2421129014986643</v>
      </c>
    </row>
    <row r="3603" spans="1:15">
      <c r="A3603">
        <f t="shared" si="564"/>
        <v>3602</v>
      </c>
      <c r="B3603">
        <f>train!G3603</f>
        <v>217.3</v>
      </c>
      <c r="C3603">
        <f>train!J3603</f>
        <v>218</v>
      </c>
      <c r="D3603">
        <f>train!M3603</f>
        <v>166.5</v>
      </c>
      <c r="E3603">
        <f>train!P3603</f>
        <v>11.5</v>
      </c>
      <c r="F3603" s="4">
        <f t="shared" si="560"/>
        <v>0.61820768136557613</v>
      </c>
      <c r="G3603" s="4">
        <f t="shared" si="561"/>
        <v>0.60673531867520181</v>
      </c>
      <c r="H3603" s="4">
        <f t="shared" si="562"/>
        <v>0.60673531867520181</v>
      </c>
      <c r="I3603" s="4">
        <f t="shared" si="563"/>
        <v>0.57499999999999996</v>
      </c>
      <c r="J3603">
        <f t="shared" si="565"/>
        <v>1</v>
      </c>
      <c r="K3603" t="str">
        <f>train!T3603</f>
        <v>no</v>
      </c>
      <c r="L3603">
        <f t="shared" si="566"/>
        <v>1.128143884114172</v>
      </c>
      <c r="M3603">
        <f t="shared" si="567"/>
        <v>1.2037695922207037</v>
      </c>
      <c r="N3603">
        <f t="shared" si="568"/>
        <v>1.2037695922207037</v>
      </c>
      <c r="O3603">
        <f t="shared" si="569"/>
        <v>1.2037695922207037</v>
      </c>
    </row>
    <row r="3604" spans="1:15">
      <c r="A3604">
        <f t="shared" si="564"/>
        <v>3603</v>
      </c>
      <c r="B3604">
        <f>train!G3604</f>
        <v>129.1</v>
      </c>
      <c r="C3604">
        <f>train!J3604</f>
        <v>148.9</v>
      </c>
      <c r="D3604">
        <f>train!M3604</f>
        <v>264</v>
      </c>
      <c r="E3604">
        <f>train!P3604</f>
        <v>16.8</v>
      </c>
      <c r="F3604" s="4">
        <f t="shared" si="560"/>
        <v>0.36728307254623044</v>
      </c>
      <c r="G3604" s="4">
        <f t="shared" si="561"/>
        <v>0.41441692179237405</v>
      </c>
      <c r="H3604" s="4">
        <f t="shared" si="562"/>
        <v>0.41441692179237405</v>
      </c>
      <c r="I3604" s="4">
        <f t="shared" si="563"/>
        <v>0.84000000000000008</v>
      </c>
      <c r="J3604">
        <f t="shared" si="565"/>
        <v>2</v>
      </c>
      <c r="K3604" t="str">
        <f>train!T3604</f>
        <v>no</v>
      </c>
      <c r="L3604">
        <f t="shared" si="566"/>
        <v>1.128143884114172</v>
      </c>
      <c r="M3604">
        <f t="shared" si="567"/>
        <v>1.0881082783963796</v>
      </c>
      <c r="N3604">
        <f t="shared" si="568"/>
        <v>1.0881082783963796</v>
      </c>
      <c r="O3604">
        <f t="shared" si="569"/>
        <v>1.0881082783963796</v>
      </c>
    </row>
    <row r="3605" spans="1:15">
      <c r="A3605">
        <f t="shared" si="564"/>
        <v>3604</v>
      </c>
      <c r="B3605">
        <f>train!G3605</f>
        <v>135.5</v>
      </c>
      <c r="C3605">
        <f>train!J3605</f>
        <v>146</v>
      </c>
      <c r="D3605">
        <f>train!M3605</f>
        <v>208</v>
      </c>
      <c r="E3605">
        <f>train!P3605</f>
        <v>10.7</v>
      </c>
      <c r="F3605" s="4">
        <f t="shared" si="560"/>
        <v>0.38549075391180654</v>
      </c>
      <c r="G3605" s="4">
        <f t="shared" si="561"/>
        <v>0.40634567214027273</v>
      </c>
      <c r="H3605" s="4">
        <f t="shared" si="562"/>
        <v>0.40634567214027273</v>
      </c>
      <c r="I3605" s="4">
        <f t="shared" si="563"/>
        <v>0.53499999999999992</v>
      </c>
      <c r="J3605">
        <f t="shared" si="565"/>
        <v>2</v>
      </c>
      <c r="K3605" t="str">
        <f>train!T3605</f>
        <v>no</v>
      </c>
      <c r="L3605">
        <f t="shared" si="566"/>
        <v>1.128143884114172</v>
      </c>
      <c r="M3605">
        <f t="shared" si="567"/>
        <v>0.87467807328511038</v>
      </c>
      <c r="N3605">
        <f t="shared" si="568"/>
        <v>0.87467807328511038</v>
      </c>
      <c r="O3605">
        <f t="shared" si="569"/>
        <v>0.87467807328511038</v>
      </c>
    </row>
    <row r="3606" spans="1:15">
      <c r="A3606">
        <f t="shared" si="564"/>
        <v>3605</v>
      </c>
      <c r="B3606">
        <f>train!G3606</f>
        <v>183.4</v>
      </c>
      <c r="C3606">
        <f>train!J3606</f>
        <v>183.6</v>
      </c>
      <c r="D3606">
        <f>train!M3606</f>
        <v>153.5</v>
      </c>
      <c r="E3606">
        <f>train!P3606</f>
        <v>10.7</v>
      </c>
      <c r="F3606" s="4">
        <f t="shared" si="560"/>
        <v>0.52176386913229023</v>
      </c>
      <c r="G3606" s="4">
        <f t="shared" si="561"/>
        <v>0.51099359866406902</v>
      </c>
      <c r="H3606" s="4">
        <f t="shared" si="562"/>
        <v>0.51099359866406902</v>
      </c>
      <c r="I3606" s="4">
        <f t="shared" si="563"/>
        <v>0.53499999999999992</v>
      </c>
      <c r="J3606">
        <f t="shared" si="565"/>
        <v>2</v>
      </c>
      <c r="K3606" t="str">
        <f>train!T3606</f>
        <v>yes</v>
      </c>
      <c r="L3606">
        <f t="shared" si="566"/>
        <v>1.128143884114172</v>
      </c>
      <c r="M3606">
        <f t="shared" si="567"/>
        <v>1.0395631057724244</v>
      </c>
      <c r="N3606">
        <f t="shared" si="568"/>
        <v>1.0395631057724244</v>
      </c>
      <c r="O3606">
        <f t="shared" si="569"/>
        <v>1.0395631057724244</v>
      </c>
    </row>
    <row r="3607" spans="1:15">
      <c r="A3607">
        <f t="shared" si="564"/>
        <v>3606</v>
      </c>
      <c r="B3607">
        <f>train!G3607</f>
        <v>223</v>
      </c>
      <c r="C3607">
        <f>train!J3607</f>
        <v>286.2</v>
      </c>
      <c r="D3607">
        <f>train!M3607</f>
        <v>257.8</v>
      </c>
      <c r="E3607">
        <f>train!P3607</f>
        <v>7.5</v>
      </c>
      <c r="F3607" s="4">
        <f t="shared" si="560"/>
        <v>0.6344238975817923</v>
      </c>
      <c r="G3607" s="4">
        <f t="shared" si="561"/>
        <v>0.79654884497634282</v>
      </c>
      <c r="H3607" s="4">
        <f t="shared" si="562"/>
        <v>0.79654884497634282</v>
      </c>
      <c r="I3607" s="4">
        <f t="shared" si="563"/>
        <v>0.375</v>
      </c>
      <c r="J3607">
        <f t="shared" si="565"/>
        <v>1</v>
      </c>
      <c r="K3607" t="str">
        <f>train!T3607</f>
        <v>yes</v>
      </c>
      <c r="L3607">
        <f t="shared" si="566"/>
        <v>1.128143884114172</v>
      </c>
      <c r="M3607">
        <f t="shared" si="567"/>
        <v>1.3461421940824692</v>
      </c>
      <c r="N3607">
        <f t="shared" si="568"/>
        <v>1.3461421940824692</v>
      </c>
      <c r="O3607">
        <f t="shared" si="569"/>
        <v>1.3461421940824692</v>
      </c>
    </row>
    <row r="3608" spans="1:15">
      <c r="A3608">
        <f t="shared" si="564"/>
        <v>3607</v>
      </c>
      <c r="B3608">
        <f>train!G3608</f>
        <v>140</v>
      </c>
      <c r="C3608">
        <f>train!J3608</f>
        <v>138.9</v>
      </c>
      <c r="D3608">
        <f>train!M3608</f>
        <v>230.2</v>
      </c>
      <c r="E3608">
        <f>train!P3608</f>
        <v>6.1</v>
      </c>
      <c r="F3608" s="4">
        <f t="shared" si="560"/>
        <v>0.39829302987197723</v>
      </c>
      <c r="G3608" s="4">
        <f t="shared" si="561"/>
        <v>0.38658502644030057</v>
      </c>
      <c r="H3608" s="4">
        <f t="shared" si="562"/>
        <v>0.38658502644030057</v>
      </c>
      <c r="I3608" s="4">
        <f t="shared" si="563"/>
        <v>0.30499999999999999</v>
      </c>
      <c r="J3608">
        <f t="shared" si="565"/>
        <v>2</v>
      </c>
      <c r="K3608" t="str">
        <f>train!T3608</f>
        <v>no</v>
      </c>
      <c r="L3608">
        <f t="shared" si="566"/>
        <v>1.128143884114172</v>
      </c>
      <c r="M3608">
        <f t="shared" si="567"/>
        <v>0.74199616102800392</v>
      </c>
      <c r="N3608">
        <f t="shared" si="568"/>
        <v>0.74199616102800392</v>
      </c>
      <c r="O3608">
        <f t="shared" si="569"/>
        <v>0.74199616102800392</v>
      </c>
    </row>
    <row r="3609" spans="1:15">
      <c r="A3609">
        <f t="shared" si="564"/>
        <v>3608</v>
      </c>
      <c r="B3609">
        <f>train!G3609</f>
        <v>126</v>
      </c>
      <c r="C3609">
        <f>train!J3609</f>
        <v>205.8</v>
      </c>
      <c r="D3609">
        <f>train!M3609</f>
        <v>217</v>
      </c>
      <c r="E3609">
        <f>train!P3609</f>
        <v>12.8</v>
      </c>
      <c r="F3609" s="4">
        <f t="shared" si="560"/>
        <v>0.35846372688477951</v>
      </c>
      <c r="G3609" s="4">
        <f t="shared" si="561"/>
        <v>0.57278040634567218</v>
      </c>
      <c r="H3609" s="4">
        <f t="shared" si="562"/>
        <v>0.57278040634567218</v>
      </c>
      <c r="I3609" s="4">
        <f t="shared" si="563"/>
        <v>0.64</v>
      </c>
      <c r="J3609">
        <f t="shared" si="565"/>
        <v>2</v>
      </c>
      <c r="K3609" t="str">
        <f>train!T3609</f>
        <v>no</v>
      </c>
      <c r="L3609">
        <f t="shared" si="566"/>
        <v>1.128143884114172</v>
      </c>
      <c r="M3609">
        <f t="shared" si="567"/>
        <v>1.092817931441076</v>
      </c>
      <c r="N3609">
        <f t="shared" si="568"/>
        <v>1.092817931441076</v>
      </c>
      <c r="O3609">
        <f t="shared" si="569"/>
        <v>1.092817931441076</v>
      </c>
    </row>
    <row r="3610" spans="1:15">
      <c r="A3610">
        <f t="shared" si="564"/>
        <v>3609</v>
      </c>
      <c r="B3610">
        <f>train!G3610</f>
        <v>228.2</v>
      </c>
      <c r="C3610">
        <f>train!J3610</f>
        <v>170.2</v>
      </c>
      <c r="D3610">
        <f>train!M3610</f>
        <v>168.9</v>
      </c>
      <c r="E3610">
        <f>train!P3610</f>
        <v>10.199999999999999</v>
      </c>
      <c r="F3610" s="4">
        <f t="shared" si="560"/>
        <v>0.64921763869132287</v>
      </c>
      <c r="G3610" s="4">
        <f t="shared" si="561"/>
        <v>0.47369885889229052</v>
      </c>
      <c r="H3610" s="4">
        <f t="shared" si="562"/>
        <v>0.47369885889229052</v>
      </c>
      <c r="I3610" s="4">
        <f t="shared" si="563"/>
        <v>0.51</v>
      </c>
      <c r="J3610">
        <f t="shared" si="565"/>
        <v>2</v>
      </c>
      <c r="K3610" t="str">
        <f>train!T3610</f>
        <v>no</v>
      </c>
      <c r="L3610">
        <f t="shared" si="566"/>
        <v>1.128143884114172</v>
      </c>
      <c r="M3610">
        <f t="shared" si="567"/>
        <v>1.0631861362055346</v>
      </c>
      <c r="N3610">
        <f t="shared" si="568"/>
        <v>1.0631861362055346</v>
      </c>
      <c r="O3610">
        <f t="shared" si="569"/>
        <v>1.0631861362055346</v>
      </c>
    </row>
    <row r="3611" spans="1:15">
      <c r="A3611">
        <f t="shared" si="564"/>
        <v>3610</v>
      </c>
      <c r="B3611">
        <f>train!G3611</f>
        <v>278.39999999999998</v>
      </c>
      <c r="C3611">
        <f>train!J3611</f>
        <v>252.2</v>
      </c>
      <c r="D3611">
        <f>train!M3611</f>
        <v>202.3</v>
      </c>
      <c r="E3611">
        <f>train!P3611</f>
        <v>13.7</v>
      </c>
      <c r="F3611" s="4">
        <f t="shared" si="560"/>
        <v>0.7920341394025604</v>
      </c>
      <c r="G3611" s="4">
        <f t="shared" si="561"/>
        <v>0.70192040077929296</v>
      </c>
      <c r="H3611" s="4">
        <f t="shared" si="562"/>
        <v>0.70192040077929296</v>
      </c>
      <c r="I3611" s="4">
        <f t="shared" si="563"/>
        <v>0.68499999999999994</v>
      </c>
      <c r="J3611">
        <f t="shared" si="565"/>
        <v>1</v>
      </c>
      <c r="K3611" t="str">
        <f>train!T3611</f>
        <v>yes</v>
      </c>
      <c r="L3611">
        <f t="shared" si="566"/>
        <v>1.128143884114172</v>
      </c>
      <c r="M3611">
        <f t="shared" si="567"/>
        <v>1.442888622187964</v>
      </c>
      <c r="N3611">
        <f t="shared" si="568"/>
        <v>1.442888622187964</v>
      </c>
      <c r="O3611">
        <f t="shared" si="569"/>
        <v>1.442888622187964</v>
      </c>
    </row>
    <row r="3612" spans="1:15">
      <c r="A3612">
        <f t="shared" si="564"/>
        <v>3611</v>
      </c>
      <c r="B3612">
        <f>train!G3612</f>
        <v>285.3</v>
      </c>
      <c r="C3612">
        <f>train!J3612</f>
        <v>130.80000000000001</v>
      </c>
      <c r="D3612">
        <f>train!M3612</f>
        <v>181.8</v>
      </c>
      <c r="E3612">
        <f>train!P3612</f>
        <v>10.5</v>
      </c>
      <c r="F3612" s="4">
        <f t="shared" si="560"/>
        <v>0.81166429587482225</v>
      </c>
      <c r="G3612" s="4">
        <f t="shared" si="561"/>
        <v>0.36404119120512107</v>
      </c>
      <c r="H3612" s="4">
        <f t="shared" si="562"/>
        <v>0.36404119120512107</v>
      </c>
      <c r="I3612" s="4">
        <f t="shared" si="563"/>
        <v>0.52500000000000002</v>
      </c>
      <c r="J3612">
        <f t="shared" si="565"/>
        <v>2</v>
      </c>
      <c r="K3612" t="str">
        <f>train!T3612</f>
        <v>no</v>
      </c>
      <c r="L3612">
        <f t="shared" si="566"/>
        <v>1.128143884114172</v>
      </c>
      <c r="M3612">
        <f t="shared" si="567"/>
        <v>1.0952058742474211</v>
      </c>
      <c r="N3612">
        <f t="shared" si="568"/>
        <v>1.0952058742474211</v>
      </c>
      <c r="O3612">
        <f t="shared" si="569"/>
        <v>1.0952058742474211</v>
      </c>
    </row>
    <row r="3613" spans="1:15">
      <c r="A3613">
        <f t="shared" si="564"/>
        <v>3612</v>
      </c>
      <c r="B3613">
        <f>train!G3613</f>
        <v>222.9</v>
      </c>
      <c r="C3613">
        <f>train!J3613</f>
        <v>145.19999999999999</v>
      </c>
      <c r="D3613">
        <f>train!M3613</f>
        <v>170.6</v>
      </c>
      <c r="E3613">
        <f>train!P3613</f>
        <v>5.6</v>
      </c>
      <c r="F3613" s="4">
        <f t="shared" si="560"/>
        <v>0.6341394025604552</v>
      </c>
      <c r="G3613" s="4">
        <f t="shared" si="561"/>
        <v>0.40411912051210686</v>
      </c>
      <c r="H3613" s="4">
        <f t="shared" si="562"/>
        <v>0.40411912051210686</v>
      </c>
      <c r="I3613" s="4">
        <f t="shared" si="563"/>
        <v>0.27999999999999997</v>
      </c>
      <c r="J3613">
        <f t="shared" si="565"/>
        <v>2</v>
      </c>
      <c r="K3613" t="str">
        <f>train!T3613</f>
        <v>no</v>
      </c>
      <c r="L3613">
        <f t="shared" si="566"/>
        <v>1.128143884114172</v>
      </c>
      <c r="M3613">
        <f t="shared" si="567"/>
        <v>0.89841933917669459</v>
      </c>
      <c r="N3613">
        <f t="shared" si="568"/>
        <v>0.89841933917669459</v>
      </c>
      <c r="O3613">
        <f t="shared" si="569"/>
        <v>0.89841933917669459</v>
      </c>
    </row>
    <row r="3614" spans="1:15">
      <c r="A3614">
        <f t="shared" si="564"/>
        <v>3613</v>
      </c>
      <c r="B3614">
        <f>train!G3614</f>
        <v>153.69999999999999</v>
      </c>
      <c r="C3614">
        <f>train!J3614</f>
        <v>271.39999999999998</v>
      </c>
      <c r="D3614">
        <f>train!M3614</f>
        <v>179</v>
      </c>
      <c r="E3614">
        <f>train!P3614</f>
        <v>8.3000000000000007</v>
      </c>
      <c r="F3614" s="4">
        <f t="shared" si="560"/>
        <v>0.43726884779516356</v>
      </c>
      <c r="G3614" s="4">
        <f t="shared" si="561"/>
        <v>0.75535763985527404</v>
      </c>
      <c r="H3614" s="4">
        <f t="shared" si="562"/>
        <v>0.75535763985527404</v>
      </c>
      <c r="I3614" s="4">
        <f t="shared" si="563"/>
        <v>0.41500000000000004</v>
      </c>
      <c r="J3614">
        <f t="shared" si="565"/>
        <v>1</v>
      </c>
      <c r="K3614" t="str">
        <f>train!T3614</f>
        <v>no</v>
      </c>
      <c r="L3614">
        <f t="shared" si="566"/>
        <v>1.128143884114172</v>
      </c>
      <c r="M3614">
        <f t="shared" si="567"/>
        <v>1.2266048155080631</v>
      </c>
      <c r="N3614">
        <f t="shared" si="568"/>
        <v>1.2266048155080631</v>
      </c>
      <c r="O3614">
        <f t="shared" si="569"/>
        <v>1.2266048155080631</v>
      </c>
    </row>
    <row r="3615" spans="1:15">
      <c r="A3615">
        <f t="shared" si="564"/>
        <v>3614</v>
      </c>
      <c r="B3615">
        <f>train!G3615</f>
        <v>176.1</v>
      </c>
      <c r="C3615">
        <f>train!J3615</f>
        <v>244.5</v>
      </c>
      <c r="D3615">
        <f>train!M3615</f>
        <v>189.9</v>
      </c>
      <c r="E3615">
        <f>train!P3615</f>
        <v>11.2</v>
      </c>
      <c r="F3615" s="4">
        <f t="shared" si="560"/>
        <v>0.50099573257467989</v>
      </c>
      <c r="G3615" s="4">
        <f t="shared" si="561"/>
        <v>0.68048984135819646</v>
      </c>
      <c r="H3615" s="4">
        <f t="shared" si="562"/>
        <v>0.68048984135819646</v>
      </c>
      <c r="I3615" s="4">
        <f t="shared" si="563"/>
        <v>0.55999999999999994</v>
      </c>
      <c r="J3615">
        <f t="shared" si="565"/>
        <v>1</v>
      </c>
      <c r="K3615" t="str">
        <f>train!T3615</f>
        <v>yes</v>
      </c>
      <c r="L3615">
        <f t="shared" si="566"/>
        <v>1.128143884114172</v>
      </c>
      <c r="M3615">
        <f t="shared" si="567"/>
        <v>1.2209543695165053</v>
      </c>
      <c r="N3615">
        <f t="shared" si="568"/>
        <v>1.2209543695165053</v>
      </c>
      <c r="O3615">
        <f t="shared" si="569"/>
        <v>1.2209543695165053</v>
      </c>
    </row>
    <row r="3616" spans="1:15">
      <c r="A3616">
        <f t="shared" si="564"/>
        <v>3615</v>
      </c>
      <c r="B3616">
        <f>train!G3616</f>
        <v>306.89999999999998</v>
      </c>
      <c r="C3616">
        <f>train!J3616</f>
        <v>243.3</v>
      </c>
      <c r="D3616">
        <f>train!M3616</f>
        <v>125.9</v>
      </c>
      <c r="E3616">
        <f>train!P3616</f>
        <v>10.5</v>
      </c>
      <c r="F3616" s="4">
        <f t="shared" si="560"/>
        <v>0.87311522048364143</v>
      </c>
      <c r="G3616" s="4">
        <f t="shared" si="561"/>
        <v>0.67715001391594765</v>
      </c>
      <c r="H3616" s="4">
        <f t="shared" si="562"/>
        <v>0.67715001391594765</v>
      </c>
      <c r="I3616" s="4">
        <f t="shared" si="563"/>
        <v>0.52500000000000002</v>
      </c>
      <c r="J3616">
        <f t="shared" si="565"/>
        <v>1</v>
      </c>
      <c r="K3616" t="str">
        <f>train!T3616</f>
        <v>no</v>
      </c>
      <c r="L3616">
        <f t="shared" si="566"/>
        <v>1.128143884114172</v>
      </c>
      <c r="M3616">
        <f t="shared" si="567"/>
        <v>1.3982201081850218</v>
      </c>
      <c r="N3616">
        <f t="shared" si="568"/>
        <v>1.3982201081850218</v>
      </c>
      <c r="O3616">
        <f t="shared" si="569"/>
        <v>1.3982201081850218</v>
      </c>
    </row>
    <row r="3617" spans="1:15">
      <c r="A3617">
        <f t="shared" si="564"/>
        <v>3616</v>
      </c>
      <c r="B3617">
        <f>train!G3617</f>
        <v>203.4</v>
      </c>
      <c r="C3617">
        <f>train!J3617</f>
        <v>219.8</v>
      </c>
      <c r="D3617">
        <f>train!M3617</f>
        <v>240</v>
      </c>
      <c r="E3617">
        <f>train!P3617</f>
        <v>8.3000000000000007</v>
      </c>
      <c r="F3617" s="4">
        <f t="shared" si="560"/>
        <v>0.57866287339971556</v>
      </c>
      <c r="G3617" s="4">
        <f t="shared" si="561"/>
        <v>0.61174505983857497</v>
      </c>
      <c r="H3617" s="4">
        <f t="shared" si="562"/>
        <v>0.61174505983857497</v>
      </c>
      <c r="I3617" s="4">
        <f t="shared" si="563"/>
        <v>0.41500000000000004</v>
      </c>
      <c r="J3617">
        <f t="shared" si="565"/>
        <v>2</v>
      </c>
      <c r="K3617" t="str">
        <f>train!T3617</f>
        <v>no</v>
      </c>
      <c r="L3617">
        <f t="shared" si="566"/>
        <v>1.128143884114172</v>
      </c>
      <c r="M3617">
        <f t="shared" si="567"/>
        <v>1.1205087047966289</v>
      </c>
      <c r="N3617">
        <f t="shared" si="568"/>
        <v>1.1205087047966289</v>
      </c>
      <c r="O3617">
        <f t="shared" si="569"/>
        <v>1.1205087047966289</v>
      </c>
    </row>
    <row r="3618" spans="1:15">
      <c r="A3618">
        <f t="shared" si="564"/>
        <v>3617</v>
      </c>
      <c r="B3618">
        <f>train!G3618</f>
        <v>230.7</v>
      </c>
      <c r="C3618">
        <f>train!J3618</f>
        <v>319.39999999999998</v>
      </c>
      <c r="D3618">
        <f>train!M3618</f>
        <v>299.39999999999998</v>
      </c>
      <c r="E3618">
        <f>train!P3618</f>
        <v>7.9</v>
      </c>
      <c r="F3618" s="4">
        <f t="shared" si="560"/>
        <v>0.65633001422475101</v>
      </c>
      <c r="G3618" s="4">
        <f t="shared" si="561"/>
        <v>0.88895073754522669</v>
      </c>
      <c r="H3618" s="4">
        <f t="shared" si="562"/>
        <v>0.88895073754522669</v>
      </c>
      <c r="I3618" s="4">
        <f t="shared" si="563"/>
        <v>0.39500000000000002</v>
      </c>
      <c r="J3618">
        <f t="shared" si="565"/>
        <v>1</v>
      </c>
      <c r="K3618" t="str">
        <f>train!T3618</f>
        <v>no</v>
      </c>
      <c r="L3618">
        <f t="shared" si="566"/>
        <v>1.128143884114172</v>
      </c>
      <c r="M3618">
        <f t="shared" si="567"/>
        <v>1.4721619867177209</v>
      </c>
      <c r="N3618">
        <f t="shared" si="568"/>
        <v>1.4721619867177209</v>
      </c>
      <c r="O3618">
        <f t="shared" si="569"/>
        <v>1.4721619867177209</v>
      </c>
    </row>
    <row r="3619" spans="1:15">
      <c r="A3619">
        <f t="shared" si="564"/>
        <v>3618</v>
      </c>
      <c r="B3619">
        <f>train!G3619</f>
        <v>118.9</v>
      </c>
      <c r="C3619">
        <f>train!J3619</f>
        <v>163.5</v>
      </c>
      <c r="D3619">
        <f>train!M3619</f>
        <v>195</v>
      </c>
      <c r="E3619">
        <f>train!P3619</f>
        <v>13.1</v>
      </c>
      <c r="F3619" s="4">
        <f t="shared" si="560"/>
        <v>0.33826458036984353</v>
      </c>
      <c r="G3619" s="4">
        <f t="shared" si="561"/>
        <v>0.4550514890064013</v>
      </c>
      <c r="H3619" s="4">
        <f t="shared" si="562"/>
        <v>0.4550514890064013</v>
      </c>
      <c r="I3619" s="4">
        <f t="shared" si="563"/>
        <v>0.65500000000000003</v>
      </c>
      <c r="J3619">
        <f t="shared" si="565"/>
        <v>2</v>
      </c>
      <c r="K3619" t="str">
        <f>train!T3619</f>
        <v>no</v>
      </c>
      <c r="L3619">
        <f t="shared" si="566"/>
        <v>1.128143884114172</v>
      </c>
      <c r="M3619">
        <f t="shared" si="567"/>
        <v>0.97856611510243507</v>
      </c>
      <c r="N3619">
        <f t="shared" si="568"/>
        <v>0.97856611510243507</v>
      </c>
      <c r="O3619">
        <f t="shared" si="569"/>
        <v>0.97856611510243507</v>
      </c>
    </row>
    <row r="3620" spans="1:15">
      <c r="A3620">
        <f t="shared" si="564"/>
        <v>3619</v>
      </c>
      <c r="B3620">
        <f>train!G3620</f>
        <v>219.5</v>
      </c>
      <c r="C3620">
        <f>train!J3620</f>
        <v>144</v>
      </c>
      <c r="D3620">
        <f>train!M3620</f>
        <v>258.2</v>
      </c>
      <c r="E3620">
        <f>train!P3620</f>
        <v>7</v>
      </c>
      <c r="F3620" s="4">
        <f t="shared" si="560"/>
        <v>0.62446657183499288</v>
      </c>
      <c r="G3620" s="4">
        <f t="shared" si="561"/>
        <v>0.40077929306985804</v>
      </c>
      <c r="H3620" s="4">
        <f t="shared" si="562"/>
        <v>0.40077929306985804</v>
      </c>
      <c r="I3620" s="4">
        <f t="shared" si="563"/>
        <v>0.35</v>
      </c>
      <c r="J3620">
        <f t="shared" si="565"/>
        <v>2</v>
      </c>
      <c r="K3620" t="str">
        <f>train!T3620</f>
        <v>no</v>
      </c>
      <c r="L3620">
        <f t="shared" si="566"/>
        <v>1.128143884114172</v>
      </c>
      <c r="M3620">
        <f t="shared" si="567"/>
        <v>0.91307534346651731</v>
      </c>
      <c r="N3620">
        <f t="shared" si="568"/>
        <v>0.91307534346651731</v>
      </c>
      <c r="O3620">
        <f t="shared" si="569"/>
        <v>0.91307534346651731</v>
      </c>
    </row>
    <row r="3621" spans="1:15">
      <c r="A3621">
        <f t="shared" si="564"/>
        <v>3620</v>
      </c>
      <c r="B3621">
        <f>train!G3621</f>
        <v>252.9</v>
      </c>
      <c r="C3621">
        <f>train!J3621</f>
        <v>220.1</v>
      </c>
      <c r="D3621">
        <f>train!M3621</f>
        <v>144.9</v>
      </c>
      <c r="E3621">
        <f>train!P3621</f>
        <v>11.4</v>
      </c>
      <c r="F3621" s="4">
        <f t="shared" si="560"/>
        <v>0.7194879089615932</v>
      </c>
      <c r="G3621" s="4">
        <f t="shared" si="561"/>
        <v>0.6125800166991372</v>
      </c>
      <c r="H3621" s="4">
        <f t="shared" si="562"/>
        <v>0.6125800166991372</v>
      </c>
      <c r="I3621" s="4">
        <f t="shared" si="563"/>
        <v>0.57000000000000006</v>
      </c>
      <c r="J3621">
        <f t="shared" si="565"/>
        <v>1</v>
      </c>
      <c r="K3621" t="str">
        <f>train!T3621</f>
        <v>no</v>
      </c>
      <c r="L3621">
        <f t="shared" si="566"/>
        <v>1.128143884114172</v>
      </c>
      <c r="M3621">
        <f t="shared" si="567"/>
        <v>1.2621693249561075</v>
      </c>
      <c r="N3621">
        <f t="shared" si="568"/>
        <v>1.2621693249561075</v>
      </c>
      <c r="O3621">
        <f t="shared" si="569"/>
        <v>1.2621693249561075</v>
      </c>
    </row>
    <row r="3622" spans="1:15">
      <c r="A3622">
        <f t="shared" si="564"/>
        <v>3621</v>
      </c>
      <c r="B3622">
        <f>train!G3622</f>
        <v>172.6</v>
      </c>
      <c r="C3622">
        <f>train!J3622</f>
        <v>203.4</v>
      </c>
      <c r="D3622">
        <f>train!M3622</f>
        <v>264.2</v>
      </c>
      <c r="E3622">
        <f>train!P3622</f>
        <v>10.4</v>
      </c>
      <c r="F3622" s="4">
        <f t="shared" si="560"/>
        <v>0.49103840682788047</v>
      </c>
      <c r="G3622" s="4">
        <f t="shared" si="561"/>
        <v>0.56610075146117456</v>
      </c>
      <c r="H3622" s="4">
        <f t="shared" si="562"/>
        <v>0.56610075146117456</v>
      </c>
      <c r="I3622" s="4">
        <f t="shared" si="563"/>
        <v>0.52</v>
      </c>
      <c r="J3622">
        <f t="shared" si="565"/>
        <v>2</v>
      </c>
      <c r="K3622" t="str">
        <f>train!T3622</f>
        <v>no</v>
      </c>
      <c r="L3622">
        <f t="shared" si="566"/>
        <v>1.128143884114172</v>
      </c>
      <c r="M3622">
        <f t="shared" si="567"/>
        <v>1.0735263567280853</v>
      </c>
      <c r="N3622">
        <f t="shared" si="568"/>
        <v>1.0735263567280853</v>
      </c>
      <c r="O3622">
        <f t="shared" si="569"/>
        <v>1.0735263567280853</v>
      </c>
    </row>
    <row r="3623" spans="1:15">
      <c r="A3623">
        <f t="shared" si="564"/>
        <v>3622</v>
      </c>
      <c r="B3623">
        <f>train!G3623</f>
        <v>262</v>
      </c>
      <c r="C3623">
        <f>train!J3623</f>
        <v>82.7</v>
      </c>
      <c r="D3623">
        <f>train!M3623</f>
        <v>195.1</v>
      </c>
      <c r="E3623">
        <f>train!P3623</f>
        <v>10.7</v>
      </c>
      <c r="F3623" s="4">
        <f t="shared" si="560"/>
        <v>0.74537695590327169</v>
      </c>
      <c r="G3623" s="4">
        <f t="shared" si="561"/>
        <v>0.23016977456164764</v>
      </c>
      <c r="H3623" s="4">
        <f t="shared" si="562"/>
        <v>0.23016977456164764</v>
      </c>
      <c r="I3623" s="4">
        <f t="shared" si="563"/>
        <v>0.53499999999999992</v>
      </c>
      <c r="J3623">
        <f t="shared" si="565"/>
        <v>2</v>
      </c>
      <c r="K3623" t="str">
        <f>train!T3623</f>
        <v>no</v>
      </c>
      <c r="L3623">
        <f t="shared" si="566"/>
        <v>1.128143884114172</v>
      </c>
      <c r="M3623">
        <f t="shared" si="567"/>
        <v>0.97353379840411658</v>
      </c>
      <c r="N3623">
        <f t="shared" si="568"/>
        <v>0.97353379840411658</v>
      </c>
      <c r="O3623">
        <f t="shared" si="569"/>
        <v>0.97353379840411658</v>
      </c>
    </row>
    <row r="3624" spans="1:15">
      <c r="A3624">
        <f t="shared" si="564"/>
        <v>3623</v>
      </c>
      <c r="B3624">
        <f>train!G3624</f>
        <v>123.3</v>
      </c>
      <c r="C3624">
        <f>train!J3624</f>
        <v>130.4</v>
      </c>
      <c r="D3624">
        <f>train!M3624</f>
        <v>243.7</v>
      </c>
      <c r="E3624">
        <f>train!P3624</f>
        <v>11.2</v>
      </c>
      <c r="F3624" s="4">
        <f t="shared" si="560"/>
        <v>0.35078236130867707</v>
      </c>
      <c r="G3624" s="4">
        <f t="shared" si="561"/>
        <v>0.36292791539103814</v>
      </c>
      <c r="H3624" s="4">
        <f t="shared" si="562"/>
        <v>0.36292791539103814</v>
      </c>
      <c r="I3624" s="4">
        <f t="shared" si="563"/>
        <v>0.55999999999999994</v>
      </c>
      <c r="J3624">
        <f t="shared" si="565"/>
        <v>2</v>
      </c>
      <c r="K3624" t="str">
        <f>train!T3624</f>
        <v>no</v>
      </c>
      <c r="L3624">
        <f t="shared" si="566"/>
        <v>1.128143884114172</v>
      </c>
      <c r="M3624">
        <f t="shared" si="567"/>
        <v>0.83670879554684985</v>
      </c>
      <c r="N3624">
        <f t="shared" si="568"/>
        <v>0.83670879554684985</v>
      </c>
      <c r="O3624">
        <f t="shared" si="569"/>
        <v>0.83670879554684985</v>
      </c>
    </row>
    <row r="3625" spans="1:15">
      <c r="A3625">
        <f t="shared" si="564"/>
        <v>3624</v>
      </c>
      <c r="B3625">
        <f>train!G3625</f>
        <v>210.9</v>
      </c>
      <c r="C3625">
        <f>train!J3625</f>
        <v>272.2</v>
      </c>
      <c r="D3625">
        <f>train!M3625</f>
        <v>304.3</v>
      </c>
      <c r="E3625">
        <f>train!P3625</f>
        <v>10.6</v>
      </c>
      <c r="F3625" s="4">
        <f t="shared" si="560"/>
        <v>0.6</v>
      </c>
      <c r="G3625" s="4">
        <f t="shared" si="561"/>
        <v>0.75758419148343992</v>
      </c>
      <c r="H3625" s="4">
        <f t="shared" si="562"/>
        <v>0.75758419148343992</v>
      </c>
      <c r="I3625" s="4">
        <f t="shared" si="563"/>
        <v>0.53</v>
      </c>
      <c r="J3625">
        <f t="shared" si="565"/>
        <v>1</v>
      </c>
      <c r="K3625" t="str">
        <f>train!T3625</f>
        <v>yes</v>
      </c>
      <c r="L3625">
        <f t="shared" si="566"/>
        <v>1.128143884114172</v>
      </c>
      <c r="M3625">
        <f t="shared" si="567"/>
        <v>1.3374481725925811</v>
      </c>
      <c r="N3625">
        <f t="shared" si="568"/>
        <v>1.3374481725925811</v>
      </c>
      <c r="O3625">
        <f t="shared" si="569"/>
        <v>1.3374481725925811</v>
      </c>
    </row>
    <row r="3626" spans="1:15">
      <c r="A3626">
        <f t="shared" si="564"/>
        <v>3625</v>
      </c>
      <c r="B3626">
        <f>train!G3626</f>
        <v>143.69999999999999</v>
      </c>
      <c r="C3626">
        <f>train!J3626</f>
        <v>229.6</v>
      </c>
      <c r="D3626">
        <f>train!M3626</f>
        <v>98.8</v>
      </c>
      <c r="E3626">
        <f>train!P3626</f>
        <v>11.8</v>
      </c>
      <c r="F3626" s="4">
        <f t="shared" si="560"/>
        <v>0.40881934566145089</v>
      </c>
      <c r="G3626" s="4">
        <f t="shared" si="561"/>
        <v>0.63902031728360698</v>
      </c>
      <c r="H3626" s="4">
        <f t="shared" si="562"/>
        <v>0.63902031728360698</v>
      </c>
      <c r="I3626" s="4">
        <f t="shared" si="563"/>
        <v>0.59000000000000008</v>
      </c>
      <c r="J3626">
        <f t="shared" si="565"/>
        <v>1</v>
      </c>
      <c r="K3626" t="str">
        <f>train!T3626</f>
        <v>no</v>
      </c>
      <c r="L3626">
        <f t="shared" si="566"/>
        <v>1.128143884114172</v>
      </c>
      <c r="M3626">
        <f t="shared" si="567"/>
        <v>1.1540914994876015</v>
      </c>
      <c r="N3626">
        <f t="shared" si="568"/>
        <v>1.1540914994876015</v>
      </c>
      <c r="O3626">
        <f t="shared" si="569"/>
        <v>1.1540914994876015</v>
      </c>
    </row>
    <row r="3627" spans="1:15">
      <c r="A3627">
        <f t="shared" si="564"/>
        <v>3626</v>
      </c>
      <c r="B3627">
        <f>train!G3627</f>
        <v>171.2</v>
      </c>
      <c r="C3627">
        <f>train!J3627</f>
        <v>173.9</v>
      </c>
      <c r="D3627">
        <f>train!M3627</f>
        <v>210.5</v>
      </c>
      <c r="E3627">
        <f>train!P3627</f>
        <v>14</v>
      </c>
      <c r="F3627" s="4">
        <f t="shared" si="560"/>
        <v>0.4870554765291607</v>
      </c>
      <c r="G3627" s="4">
        <f t="shared" si="561"/>
        <v>0.48399666017255777</v>
      </c>
      <c r="H3627" s="4">
        <f t="shared" si="562"/>
        <v>0.48399666017255777</v>
      </c>
      <c r="I3627" s="4">
        <f t="shared" si="563"/>
        <v>0.7</v>
      </c>
      <c r="J3627">
        <f t="shared" si="565"/>
        <v>2</v>
      </c>
      <c r="K3627" t="str">
        <f>train!T3627</f>
        <v>no</v>
      </c>
      <c r="L3627">
        <f t="shared" si="566"/>
        <v>1.128143884114172</v>
      </c>
      <c r="M3627">
        <f t="shared" si="567"/>
        <v>1.0934937454477864</v>
      </c>
      <c r="N3627">
        <f t="shared" si="568"/>
        <v>1.0934937454477864</v>
      </c>
      <c r="O3627">
        <f t="shared" si="569"/>
        <v>1.0934937454477864</v>
      </c>
    </row>
    <row r="3628" spans="1:15">
      <c r="A3628">
        <f t="shared" si="564"/>
        <v>3627</v>
      </c>
      <c r="B3628">
        <f>train!G3628</f>
        <v>189.6</v>
      </c>
      <c r="C3628">
        <f>train!J3628</f>
        <v>171.7</v>
      </c>
      <c r="D3628">
        <f>train!M3628</f>
        <v>222</v>
      </c>
      <c r="E3628">
        <f>train!P3628</f>
        <v>13.9</v>
      </c>
      <c r="F3628" s="4">
        <f t="shared" si="560"/>
        <v>0.53940256045519197</v>
      </c>
      <c r="G3628" s="4">
        <f t="shared" si="561"/>
        <v>0.47787364319510156</v>
      </c>
      <c r="H3628" s="4">
        <f t="shared" si="562"/>
        <v>0.47787364319510156</v>
      </c>
      <c r="I3628" s="4">
        <f t="shared" si="563"/>
        <v>0.69500000000000006</v>
      </c>
      <c r="J3628">
        <f t="shared" si="565"/>
        <v>2</v>
      </c>
      <c r="K3628" t="str">
        <f>train!T3628</f>
        <v>yes</v>
      </c>
      <c r="L3628">
        <f t="shared" si="566"/>
        <v>1.128143884114172</v>
      </c>
      <c r="M3628">
        <f t="shared" si="567"/>
        <v>1.1093721467328876</v>
      </c>
      <c r="N3628">
        <f t="shared" si="568"/>
        <v>1.1093721467328876</v>
      </c>
      <c r="O3628">
        <f t="shared" si="569"/>
        <v>1.1093721467328876</v>
      </c>
    </row>
    <row r="3629" spans="1:15">
      <c r="A3629">
        <f t="shared" si="564"/>
        <v>3628</v>
      </c>
      <c r="B3629">
        <f>train!G3629</f>
        <v>229.5</v>
      </c>
      <c r="C3629">
        <f>train!J3629</f>
        <v>157.69999999999999</v>
      </c>
      <c r="D3629">
        <f>train!M3629</f>
        <v>162.4</v>
      </c>
      <c r="E3629">
        <f>train!P3629</f>
        <v>13.2</v>
      </c>
      <c r="F3629" s="4">
        <f t="shared" si="560"/>
        <v>0.65291607396870555</v>
      </c>
      <c r="G3629" s="4">
        <f t="shared" si="561"/>
        <v>0.43890898970219866</v>
      </c>
      <c r="H3629" s="4">
        <f t="shared" si="562"/>
        <v>0.43890898970219866</v>
      </c>
      <c r="I3629" s="4">
        <f t="shared" si="563"/>
        <v>0.65999999999999992</v>
      </c>
      <c r="J3629">
        <f t="shared" si="565"/>
        <v>2</v>
      </c>
      <c r="K3629" t="str">
        <f>train!T3629</f>
        <v>no</v>
      </c>
      <c r="L3629">
        <f t="shared" si="566"/>
        <v>1.128143884114172</v>
      </c>
      <c r="M3629">
        <f t="shared" si="567"/>
        <v>1.1167728516262909</v>
      </c>
      <c r="N3629">
        <f t="shared" si="568"/>
        <v>1.1167728516262909</v>
      </c>
      <c r="O3629">
        <f t="shared" si="569"/>
        <v>1.1167728516262909</v>
      </c>
    </row>
    <row r="3630" spans="1:15">
      <c r="A3630">
        <f t="shared" si="564"/>
        <v>3629</v>
      </c>
      <c r="B3630">
        <f>train!G3630</f>
        <v>128.6</v>
      </c>
      <c r="C3630">
        <f>train!J3630</f>
        <v>248.3</v>
      </c>
      <c r="D3630">
        <f>train!M3630</f>
        <v>130.1</v>
      </c>
      <c r="E3630">
        <f>train!P3630</f>
        <v>10.4</v>
      </c>
      <c r="F3630" s="4">
        <f t="shared" si="560"/>
        <v>0.3658605974395448</v>
      </c>
      <c r="G3630" s="4">
        <f t="shared" si="561"/>
        <v>0.69106596159198441</v>
      </c>
      <c r="H3630" s="4">
        <f t="shared" si="562"/>
        <v>0.69106596159198441</v>
      </c>
      <c r="I3630" s="4">
        <f t="shared" si="563"/>
        <v>0.52</v>
      </c>
      <c r="J3630">
        <f t="shared" si="565"/>
        <v>1</v>
      </c>
      <c r="K3630" t="str">
        <f>train!T3630</f>
        <v>yes</v>
      </c>
      <c r="L3630">
        <f t="shared" si="566"/>
        <v>1.128143884114172</v>
      </c>
      <c r="M3630">
        <f t="shared" si="567"/>
        <v>1.1659323750976849</v>
      </c>
      <c r="N3630">
        <f t="shared" si="568"/>
        <v>1.1659323750976849</v>
      </c>
      <c r="O3630">
        <f t="shared" si="569"/>
        <v>1.1659323750976849</v>
      </c>
    </row>
    <row r="3631" spans="1:15">
      <c r="A3631">
        <f t="shared" si="564"/>
        <v>3630</v>
      </c>
      <c r="B3631">
        <f>train!G3631</f>
        <v>214.8</v>
      </c>
      <c r="C3631">
        <f>train!J3631</f>
        <v>226.7</v>
      </c>
      <c r="D3631">
        <f>train!M3631</f>
        <v>206.7</v>
      </c>
      <c r="E3631">
        <f>train!P3631</f>
        <v>7.6</v>
      </c>
      <c r="F3631" s="4">
        <f t="shared" si="560"/>
        <v>0.61109530583214799</v>
      </c>
      <c r="G3631" s="4">
        <f t="shared" si="561"/>
        <v>0.6309490676315056</v>
      </c>
      <c r="H3631" s="4">
        <f t="shared" si="562"/>
        <v>0.6309490676315056</v>
      </c>
      <c r="I3631" s="4">
        <f t="shared" si="563"/>
        <v>0.38</v>
      </c>
      <c r="J3631">
        <f t="shared" si="565"/>
        <v>1</v>
      </c>
      <c r="K3631" t="str">
        <f>train!T3631</f>
        <v>no</v>
      </c>
      <c r="L3631">
        <f t="shared" si="566"/>
        <v>1.128143884114172</v>
      </c>
      <c r="M3631">
        <f t="shared" si="567"/>
        <v>1.1463118793331155</v>
      </c>
      <c r="N3631">
        <f t="shared" si="568"/>
        <v>1.1463118793331155</v>
      </c>
      <c r="O3631">
        <f t="shared" si="569"/>
        <v>1.1463118793331155</v>
      </c>
    </row>
    <row r="3632" spans="1:15">
      <c r="A3632">
        <f t="shared" si="564"/>
        <v>3631</v>
      </c>
      <c r="B3632">
        <f>train!G3632</f>
        <v>187.1</v>
      </c>
      <c r="C3632">
        <f>train!J3632</f>
        <v>158</v>
      </c>
      <c r="D3632">
        <f>train!M3632</f>
        <v>211.4</v>
      </c>
      <c r="E3632">
        <f>train!P3632</f>
        <v>8.5</v>
      </c>
      <c r="F3632" s="4">
        <f t="shared" si="560"/>
        <v>0.53229018492176383</v>
      </c>
      <c r="G3632" s="4">
        <f t="shared" si="561"/>
        <v>0.43974394656276089</v>
      </c>
      <c r="H3632" s="4">
        <f t="shared" si="562"/>
        <v>0.43974394656276089</v>
      </c>
      <c r="I3632" s="4">
        <f t="shared" si="563"/>
        <v>0.42499999999999999</v>
      </c>
      <c r="J3632">
        <f t="shared" si="565"/>
        <v>2</v>
      </c>
      <c r="K3632" t="str">
        <f>train!T3632</f>
        <v>no</v>
      </c>
      <c r="L3632">
        <f t="shared" si="566"/>
        <v>1.128143884114172</v>
      </c>
      <c r="M3632">
        <f t="shared" si="567"/>
        <v>0.92233796302723559</v>
      </c>
      <c r="N3632">
        <f t="shared" si="568"/>
        <v>0.92233796302723559</v>
      </c>
      <c r="O3632">
        <f t="shared" si="569"/>
        <v>0.92233796302723559</v>
      </c>
    </row>
    <row r="3633" spans="1:15">
      <c r="A3633">
        <f t="shared" si="564"/>
        <v>3632</v>
      </c>
      <c r="B3633">
        <f>train!G3633</f>
        <v>209.3</v>
      </c>
      <c r="C3633">
        <f>train!J3633</f>
        <v>281.7</v>
      </c>
      <c r="D3633">
        <f>train!M3633</f>
        <v>190.1</v>
      </c>
      <c r="E3633">
        <f>train!P3633</f>
        <v>7.9</v>
      </c>
      <c r="F3633" s="4">
        <f t="shared" si="560"/>
        <v>0.59544807965860602</v>
      </c>
      <c r="G3633" s="4">
        <f t="shared" si="561"/>
        <v>0.78402449206790981</v>
      </c>
      <c r="H3633" s="4">
        <f t="shared" si="562"/>
        <v>0.78402449206790981</v>
      </c>
      <c r="I3633" s="4">
        <f t="shared" si="563"/>
        <v>0.39500000000000002</v>
      </c>
      <c r="J3633">
        <f t="shared" si="565"/>
        <v>1</v>
      </c>
      <c r="K3633" t="str">
        <f>train!T3633</f>
        <v>no</v>
      </c>
      <c r="L3633">
        <f t="shared" si="566"/>
        <v>1.128143884114172</v>
      </c>
      <c r="M3633">
        <f t="shared" si="567"/>
        <v>1.3190800672793936</v>
      </c>
      <c r="N3633">
        <f t="shared" si="568"/>
        <v>1.3190800672793936</v>
      </c>
      <c r="O3633">
        <f t="shared" si="569"/>
        <v>1.3190800672793936</v>
      </c>
    </row>
    <row r="3634" spans="1:15">
      <c r="A3634">
        <f t="shared" si="564"/>
        <v>3633</v>
      </c>
      <c r="B3634">
        <f>train!G3634</f>
        <v>141.69999999999999</v>
      </c>
      <c r="C3634">
        <f>train!J3634</f>
        <v>226.2</v>
      </c>
      <c r="D3634">
        <f>train!M3634</f>
        <v>100.1</v>
      </c>
      <c r="E3634">
        <f>train!P3634</f>
        <v>11.9</v>
      </c>
      <c r="F3634" s="4">
        <f t="shared" si="560"/>
        <v>0.40312944523470834</v>
      </c>
      <c r="G3634" s="4">
        <f t="shared" si="561"/>
        <v>0.62955747286390196</v>
      </c>
      <c r="H3634" s="4">
        <f t="shared" si="562"/>
        <v>0.62955747286390196</v>
      </c>
      <c r="I3634" s="4">
        <f t="shared" si="563"/>
        <v>0.59499999999999997</v>
      </c>
      <c r="J3634">
        <f t="shared" si="565"/>
        <v>1</v>
      </c>
      <c r="K3634" t="str">
        <f>train!T3634</f>
        <v>no</v>
      </c>
      <c r="L3634">
        <f t="shared" si="566"/>
        <v>1.128143884114172</v>
      </c>
      <c r="M3634">
        <f t="shared" si="567"/>
        <v>1.1442130801965205</v>
      </c>
      <c r="N3634">
        <f t="shared" si="568"/>
        <v>1.1442130801965205</v>
      </c>
      <c r="O3634">
        <f t="shared" si="569"/>
        <v>1.1442130801965205</v>
      </c>
    </row>
    <row r="3635" spans="1:15">
      <c r="A3635">
        <f t="shared" si="564"/>
        <v>3634</v>
      </c>
      <c r="B3635">
        <f>train!G3635</f>
        <v>173.6</v>
      </c>
      <c r="C3635">
        <f>train!J3635</f>
        <v>142.19999999999999</v>
      </c>
      <c r="D3635">
        <f>train!M3635</f>
        <v>156.5</v>
      </c>
      <c r="E3635">
        <f>train!P3635</f>
        <v>5.2</v>
      </c>
      <c r="F3635" s="4">
        <f t="shared" si="560"/>
        <v>0.49388335704125175</v>
      </c>
      <c r="G3635" s="4">
        <f t="shared" si="561"/>
        <v>0.39576955190648477</v>
      </c>
      <c r="H3635" s="4">
        <f t="shared" si="562"/>
        <v>0.39576955190648477</v>
      </c>
      <c r="I3635" s="4">
        <f t="shared" si="563"/>
        <v>0.26</v>
      </c>
      <c r="J3635">
        <f t="shared" si="565"/>
        <v>2</v>
      </c>
      <c r="K3635" t="str">
        <f>train!T3635</f>
        <v>no</v>
      </c>
      <c r="L3635">
        <f t="shared" si="566"/>
        <v>1.128143884114172</v>
      </c>
      <c r="M3635">
        <f t="shared" si="567"/>
        <v>0.79043522618545792</v>
      </c>
      <c r="N3635">
        <f t="shared" si="568"/>
        <v>0.79043522618545792</v>
      </c>
      <c r="O3635">
        <f t="shared" si="569"/>
        <v>0.79043522618545792</v>
      </c>
    </row>
    <row r="3636" spans="1:15">
      <c r="A3636">
        <f t="shared" si="564"/>
        <v>3635</v>
      </c>
      <c r="B3636">
        <f>train!G3636</f>
        <v>176.9</v>
      </c>
      <c r="C3636">
        <f>train!J3636</f>
        <v>204.2</v>
      </c>
      <c r="D3636">
        <f>train!M3636</f>
        <v>254.1</v>
      </c>
      <c r="E3636">
        <f>train!P3636</f>
        <v>6.1</v>
      </c>
      <c r="F3636" s="4">
        <f t="shared" si="560"/>
        <v>0.50327169274537698</v>
      </c>
      <c r="G3636" s="4">
        <f t="shared" si="561"/>
        <v>0.56832730308934032</v>
      </c>
      <c r="H3636" s="4">
        <f t="shared" si="562"/>
        <v>0.56832730308934032</v>
      </c>
      <c r="I3636" s="4">
        <f t="shared" si="563"/>
        <v>0.30499999999999999</v>
      </c>
      <c r="J3636">
        <f t="shared" si="565"/>
        <v>2</v>
      </c>
      <c r="K3636" t="str">
        <f>train!T3636</f>
        <v>no</v>
      </c>
      <c r="L3636">
        <f t="shared" si="566"/>
        <v>1.128143884114172</v>
      </c>
      <c r="M3636">
        <f t="shared" si="567"/>
        <v>0.99614218041020786</v>
      </c>
      <c r="N3636">
        <f t="shared" si="568"/>
        <v>0.99614218041020786</v>
      </c>
      <c r="O3636">
        <f t="shared" si="569"/>
        <v>0.99614218041020786</v>
      </c>
    </row>
    <row r="3637" spans="1:15">
      <c r="A3637">
        <f t="shared" si="564"/>
        <v>3636</v>
      </c>
      <c r="B3637">
        <f>train!G3637</f>
        <v>109.8</v>
      </c>
      <c r="C3637">
        <f>train!J3637</f>
        <v>207.3</v>
      </c>
      <c r="D3637">
        <f>train!M3637</f>
        <v>236.9</v>
      </c>
      <c r="E3637">
        <f>train!P3637</f>
        <v>10.3</v>
      </c>
      <c r="F3637" s="4">
        <f t="shared" si="560"/>
        <v>0.31237553342816499</v>
      </c>
      <c r="G3637" s="4">
        <f t="shared" si="561"/>
        <v>0.57695519064848322</v>
      </c>
      <c r="H3637" s="4">
        <f t="shared" si="562"/>
        <v>0.57695519064848322</v>
      </c>
      <c r="I3637" s="4">
        <f t="shared" si="563"/>
        <v>0.51500000000000001</v>
      </c>
      <c r="J3637">
        <f t="shared" si="565"/>
        <v>2</v>
      </c>
      <c r="K3637" t="str">
        <f>train!T3637</f>
        <v>no</v>
      </c>
      <c r="L3637">
        <f t="shared" si="566"/>
        <v>1.128143884114172</v>
      </c>
      <c r="M3637">
        <f t="shared" si="567"/>
        <v>1.0141785138312613</v>
      </c>
      <c r="N3637">
        <f t="shared" si="568"/>
        <v>1.0141785138312613</v>
      </c>
      <c r="O3637">
        <f t="shared" si="569"/>
        <v>1.0141785138312613</v>
      </c>
    </row>
    <row r="3638" spans="1:15">
      <c r="A3638">
        <f t="shared" si="564"/>
        <v>3637</v>
      </c>
      <c r="B3638">
        <f>train!G3638</f>
        <v>202.3</v>
      </c>
      <c r="C3638">
        <f>train!J3638</f>
        <v>195.4</v>
      </c>
      <c r="D3638">
        <f>train!M3638</f>
        <v>190.1</v>
      </c>
      <c r="E3638">
        <f>train!P3638</f>
        <v>9</v>
      </c>
      <c r="F3638" s="4">
        <f t="shared" si="560"/>
        <v>0.57553342816500719</v>
      </c>
      <c r="G3638" s="4">
        <f t="shared" si="561"/>
        <v>0.54383523517951571</v>
      </c>
      <c r="H3638" s="4">
        <f t="shared" si="562"/>
        <v>0.54383523517951571</v>
      </c>
      <c r="I3638" s="4">
        <f t="shared" si="563"/>
        <v>0.45</v>
      </c>
      <c r="J3638">
        <f t="shared" si="565"/>
        <v>2</v>
      </c>
      <c r="K3638" t="str">
        <f>train!T3638</f>
        <v>yes</v>
      </c>
      <c r="L3638">
        <f t="shared" si="566"/>
        <v>1.128143884114172</v>
      </c>
      <c r="M3638">
        <f t="shared" si="567"/>
        <v>1.0607790783103161</v>
      </c>
      <c r="N3638">
        <f t="shared" si="568"/>
        <v>1.0607790783103161</v>
      </c>
      <c r="O3638">
        <f t="shared" si="569"/>
        <v>1.0607790783103161</v>
      </c>
    </row>
    <row r="3639" spans="1:15">
      <c r="A3639">
        <f t="shared" si="564"/>
        <v>3638</v>
      </c>
      <c r="B3639">
        <f>train!G3639</f>
        <v>221.6</v>
      </c>
      <c r="C3639">
        <f>train!J3639</f>
        <v>126.2</v>
      </c>
      <c r="D3639">
        <f>train!M3639</f>
        <v>212.2</v>
      </c>
      <c r="E3639">
        <f>train!P3639</f>
        <v>6.4</v>
      </c>
      <c r="F3639" s="4">
        <f t="shared" si="560"/>
        <v>0.63044096728307253</v>
      </c>
      <c r="G3639" s="4">
        <f t="shared" si="561"/>
        <v>0.35123851934316724</v>
      </c>
      <c r="H3639" s="4">
        <f t="shared" si="562"/>
        <v>0.35123851934316724</v>
      </c>
      <c r="I3639" s="4">
        <f t="shared" si="563"/>
        <v>0.32</v>
      </c>
      <c r="J3639">
        <f t="shared" si="565"/>
        <v>2</v>
      </c>
      <c r="K3639" t="str">
        <f>train!T3639</f>
        <v>no</v>
      </c>
      <c r="L3639">
        <f t="shared" si="566"/>
        <v>1.128143884114172</v>
      </c>
      <c r="M3639">
        <f t="shared" si="567"/>
        <v>0.86405602143007898</v>
      </c>
      <c r="N3639">
        <f t="shared" si="568"/>
        <v>0.86405602143007898</v>
      </c>
      <c r="O3639">
        <f t="shared" si="569"/>
        <v>0.86405602143007898</v>
      </c>
    </row>
    <row r="3640" spans="1:15">
      <c r="A3640">
        <f t="shared" si="564"/>
        <v>3639</v>
      </c>
      <c r="B3640">
        <f>train!G3640</f>
        <v>131.30000000000001</v>
      </c>
      <c r="C3640">
        <f>train!J3640</f>
        <v>109.4</v>
      </c>
      <c r="D3640">
        <f>train!M3640</f>
        <v>246.2</v>
      </c>
      <c r="E3640">
        <f>train!P3640</f>
        <v>12.7</v>
      </c>
      <c r="F3640" s="4">
        <f t="shared" si="560"/>
        <v>0.37354196301564724</v>
      </c>
      <c r="G3640" s="4">
        <f t="shared" si="561"/>
        <v>0.30448093515168384</v>
      </c>
      <c r="H3640" s="4">
        <f t="shared" si="562"/>
        <v>0.30448093515168384</v>
      </c>
      <c r="I3640" s="4">
        <f t="shared" si="563"/>
        <v>0.63500000000000001</v>
      </c>
      <c r="J3640">
        <f t="shared" si="565"/>
        <v>2</v>
      </c>
      <c r="K3640" t="str">
        <f>train!T3640</f>
        <v>yes</v>
      </c>
      <c r="L3640">
        <f t="shared" si="566"/>
        <v>1.128143884114172</v>
      </c>
      <c r="M3640">
        <f t="shared" si="567"/>
        <v>0.85333222010848209</v>
      </c>
      <c r="N3640">
        <f t="shared" si="568"/>
        <v>0.85333222010848209</v>
      </c>
      <c r="O3640">
        <f t="shared" si="569"/>
        <v>0.85333222010848209</v>
      </c>
    </row>
    <row r="3641" spans="1:15">
      <c r="A3641">
        <f t="shared" si="564"/>
        <v>3640</v>
      </c>
      <c r="B3641">
        <f>train!G3641</f>
        <v>274</v>
      </c>
      <c r="C3641">
        <f>train!J3641</f>
        <v>263</v>
      </c>
      <c r="D3641">
        <f>train!M3641</f>
        <v>195.9</v>
      </c>
      <c r="E3641">
        <f>train!P3641</f>
        <v>11.3</v>
      </c>
      <c r="F3641" s="4">
        <f t="shared" si="560"/>
        <v>0.77951635846372691</v>
      </c>
      <c r="G3641" s="4">
        <f t="shared" si="561"/>
        <v>0.73197884775953237</v>
      </c>
      <c r="H3641" s="4">
        <f t="shared" si="562"/>
        <v>0.73197884775953237</v>
      </c>
      <c r="I3641" s="4">
        <f t="shared" si="563"/>
        <v>0.56500000000000006</v>
      </c>
      <c r="J3641">
        <f t="shared" si="565"/>
        <v>1</v>
      </c>
      <c r="K3641" t="str">
        <f>train!T3641</f>
        <v>yes</v>
      </c>
      <c r="L3641">
        <f t="shared" si="566"/>
        <v>1.128143884114172</v>
      </c>
      <c r="M3641">
        <f t="shared" si="567"/>
        <v>1.4136678606544377</v>
      </c>
      <c r="N3641">
        <f t="shared" si="568"/>
        <v>1.4136678606544377</v>
      </c>
      <c r="O3641">
        <f t="shared" si="569"/>
        <v>1.4136678606544377</v>
      </c>
    </row>
    <row r="3642" spans="1:15">
      <c r="A3642">
        <f t="shared" si="564"/>
        <v>3641</v>
      </c>
      <c r="B3642">
        <f>train!G3642</f>
        <v>200.3</v>
      </c>
      <c r="C3642">
        <f>train!J3642</f>
        <v>216.9</v>
      </c>
      <c r="D3642">
        <f>train!M3642</f>
        <v>249.8</v>
      </c>
      <c r="E3642">
        <f>train!P3642</f>
        <v>15.5</v>
      </c>
      <c r="F3642" s="4">
        <f t="shared" si="560"/>
        <v>0.56984352773826463</v>
      </c>
      <c r="G3642" s="4">
        <f t="shared" si="561"/>
        <v>0.6036738101864737</v>
      </c>
      <c r="H3642" s="4">
        <f t="shared" si="562"/>
        <v>0.6036738101864737</v>
      </c>
      <c r="I3642" s="4">
        <f t="shared" si="563"/>
        <v>0.77500000000000002</v>
      </c>
      <c r="J3642">
        <f t="shared" si="565"/>
        <v>1</v>
      </c>
      <c r="K3642" t="str">
        <f>train!T3642</f>
        <v>no</v>
      </c>
      <c r="L3642">
        <f t="shared" si="566"/>
        <v>1.128143884114172</v>
      </c>
      <c r="M3642">
        <f t="shared" si="567"/>
        <v>1.2861534839649968</v>
      </c>
      <c r="N3642">
        <f t="shared" si="568"/>
        <v>1.2861534839649968</v>
      </c>
      <c r="O3642">
        <f t="shared" si="569"/>
        <v>1.2861534839649968</v>
      </c>
    </row>
    <row r="3643" spans="1:15">
      <c r="A3643">
        <f t="shared" si="564"/>
        <v>3642</v>
      </c>
      <c r="B3643">
        <f>train!G3643</f>
        <v>204</v>
      </c>
      <c r="C3643">
        <f>train!J3643</f>
        <v>161.69999999999999</v>
      </c>
      <c r="D3643">
        <f>train!M3643</f>
        <v>202.6</v>
      </c>
      <c r="E3643">
        <f>train!P3643</f>
        <v>9.4</v>
      </c>
      <c r="F3643" s="4">
        <f t="shared" si="560"/>
        <v>0.58036984352773824</v>
      </c>
      <c r="G3643" s="4">
        <f t="shared" si="561"/>
        <v>0.45004174784302808</v>
      </c>
      <c r="H3643" s="4">
        <f t="shared" si="562"/>
        <v>0.45004174784302808</v>
      </c>
      <c r="I3643" s="4">
        <f t="shared" si="563"/>
        <v>0.47000000000000003</v>
      </c>
      <c r="J3643">
        <f t="shared" si="565"/>
        <v>2</v>
      </c>
      <c r="K3643" t="str">
        <f>train!T3643</f>
        <v>no</v>
      </c>
      <c r="L3643">
        <f t="shared" si="566"/>
        <v>1.128143884114172</v>
      </c>
      <c r="M3643">
        <f t="shared" si="567"/>
        <v>0.9812259193884082</v>
      </c>
      <c r="N3643">
        <f t="shared" si="568"/>
        <v>0.9812259193884082</v>
      </c>
      <c r="O3643">
        <f t="shared" si="569"/>
        <v>0.9812259193884082</v>
      </c>
    </row>
    <row r="3644" spans="1:15">
      <c r="A3644">
        <f t="shared" si="564"/>
        <v>3643</v>
      </c>
      <c r="B3644">
        <f>train!G3644</f>
        <v>193.1</v>
      </c>
      <c r="C3644">
        <f>train!J3644</f>
        <v>75.5</v>
      </c>
      <c r="D3644">
        <f>train!M3644</f>
        <v>186.2</v>
      </c>
      <c r="E3644">
        <f>train!P3644</f>
        <v>11.1</v>
      </c>
      <c r="F3644" s="4">
        <f t="shared" si="560"/>
        <v>0.5493598862019915</v>
      </c>
      <c r="G3644" s="4">
        <f t="shared" si="561"/>
        <v>0.21013080990815475</v>
      </c>
      <c r="H3644" s="4">
        <f t="shared" si="562"/>
        <v>0.21013080990815475</v>
      </c>
      <c r="I3644" s="4">
        <f t="shared" si="563"/>
        <v>0.55499999999999994</v>
      </c>
      <c r="J3644">
        <f t="shared" si="565"/>
        <v>2</v>
      </c>
      <c r="K3644" t="str">
        <f>train!T3644</f>
        <v>no</v>
      </c>
      <c r="L3644">
        <f t="shared" si="566"/>
        <v>1.128143884114172</v>
      </c>
      <c r="M3644">
        <f t="shared" si="567"/>
        <v>0.8355424579955103</v>
      </c>
      <c r="N3644">
        <f t="shared" si="568"/>
        <v>0.8355424579955103</v>
      </c>
      <c r="O3644">
        <f t="shared" si="569"/>
        <v>0.8355424579955103</v>
      </c>
    </row>
    <row r="3645" spans="1:15">
      <c r="A3645">
        <f t="shared" si="564"/>
        <v>3644</v>
      </c>
      <c r="B3645">
        <f>train!G3645</f>
        <v>202.2</v>
      </c>
      <c r="C3645">
        <f>train!J3645</f>
        <v>158.9</v>
      </c>
      <c r="D3645">
        <f>train!M3645</f>
        <v>111.4</v>
      </c>
      <c r="E3645">
        <f>train!P3645</f>
        <v>8.6</v>
      </c>
      <c r="F3645" s="4">
        <f t="shared" si="560"/>
        <v>0.57524893314366998</v>
      </c>
      <c r="G3645" s="4">
        <f t="shared" si="561"/>
        <v>0.44224881714444753</v>
      </c>
      <c r="H3645" s="4">
        <f t="shared" si="562"/>
        <v>0.44224881714444753</v>
      </c>
      <c r="I3645" s="4">
        <f t="shared" si="563"/>
        <v>0.43</v>
      </c>
      <c r="J3645">
        <f t="shared" si="565"/>
        <v>2</v>
      </c>
      <c r="K3645" t="str">
        <f>train!T3645</f>
        <v>no</v>
      </c>
      <c r="L3645">
        <f t="shared" si="566"/>
        <v>1.128143884114172</v>
      </c>
      <c r="M3645">
        <f t="shared" si="567"/>
        <v>0.95235464382458723</v>
      </c>
      <c r="N3645">
        <f t="shared" si="568"/>
        <v>0.95235464382458723</v>
      </c>
      <c r="O3645">
        <f t="shared" si="569"/>
        <v>0.95235464382458723</v>
      </c>
    </row>
    <row r="3646" spans="1:15">
      <c r="A3646">
        <f t="shared" si="564"/>
        <v>3645</v>
      </c>
      <c r="B3646">
        <f>train!G3646</f>
        <v>245.1</v>
      </c>
      <c r="C3646">
        <f>train!J3646</f>
        <v>185.2</v>
      </c>
      <c r="D3646">
        <f>train!M3646</f>
        <v>193.6</v>
      </c>
      <c r="E3646">
        <f>train!P3646</f>
        <v>8.1</v>
      </c>
      <c r="F3646" s="4">
        <f t="shared" si="560"/>
        <v>0.69729729729729728</v>
      </c>
      <c r="G3646" s="4">
        <f t="shared" si="561"/>
        <v>0.51544670192040076</v>
      </c>
      <c r="H3646" s="4">
        <f t="shared" si="562"/>
        <v>0.51544670192040076</v>
      </c>
      <c r="I3646" s="4">
        <f t="shared" si="563"/>
        <v>0.40499999999999997</v>
      </c>
      <c r="J3646">
        <f t="shared" si="565"/>
        <v>2</v>
      </c>
      <c r="K3646" t="str">
        <f>train!T3646</f>
        <v>no</v>
      </c>
      <c r="L3646">
        <f t="shared" si="566"/>
        <v>1.128143884114172</v>
      </c>
      <c r="M3646">
        <f t="shared" si="567"/>
        <v>1.0870230567284911</v>
      </c>
      <c r="N3646">
        <f t="shared" si="568"/>
        <v>1.0870230567284911</v>
      </c>
      <c r="O3646">
        <f t="shared" si="569"/>
        <v>1.0870230567284911</v>
      </c>
    </row>
    <row r="3647" spans="1:15">
      <c r="A3647">
        <f t="shared" si="564"/>
        <v>3646</v>
      </c>
      <c r="B3647">
        <f>train!G3647</f>
        <v>158.30000000000001</v>
      </c>
      <c r="C3647">
        <f>train!J3647</f>
        <v>168.3</v>
      </c>
      <c r="D3647">
        <f>train!M3647</f>
        <v>139.9</v>
      </c>
      <c r="E3647">
        <f>train!P3647</f>
        <v>6.6</v>
      </c>
      <c r="F3647" s="4">
        <f t="shared" si="560"/>
        <v>0.45035561877667146</v>
      </c>
      <c r="G3647" s="4">
        <f t="shared" si="561"/>
        <v>0.4684107987753966</v>
      </c>
      <c r="H3647" s="4">
        <f t="shared" si="562"/>
        <v>0.4684107987753966</v>
      </c>
      <c r="I3647" s="4">
        <f t="shared" si="563"/>
        <v>0.32999999999999996</v>
      </c>
      <c r="J3647">
        <f t="shared" si="565"/>
        <v>2</v>
      </c>
      <c r="K3647" t="str">
        <f>train!T3647</f>
        <v>no</v>
      </c>
      <c r="L3647">
        <f t="shared" si="566"/>
        <v>1.128143884114172</v>
      </c>
      <c r="M3647">
        <f t="shared" si="567"/>
        <v>0.86633569485651973</v>
      </c>
      <c r="N3647">
        <f t="shared" si="568"/>
        <v>0.86633569485651973</v>
      </c>
      <c r="O3647">
        <f t="shared" si="569"/>
        <v>0.86633569485651973</v>
      </c>
    </row>
    <row r="3648" spans="1:15">
      <c r="A3648">
        <f t="shared" si="564"/>
        <v>3647</v>
      </c>
      <c r="B3648">
        <f>train!G3648</f>
        <v>138.1</v>
      </c>
      <c r="C3648">
        <f>train!J3648</f>
        <v>186.9</v>
      </c>
      <c r="D3648">
        <f>train!M3648</f>
        <v>194.2</v>
      </c>
      <c r="E3648">
        <f>train!P3648</f>
        <v>12.1</v>
      </c>
      <c r="F3648" s="4">
        <f t="shared" si="560"/>
        <v>0.39288762446657183</v>
      </c>
      <c r="G3648" s="4">
        <f t="shared" si="561"/>
        <v>0.52017812413025322</v>
      </c>
      <c r="H3648" s="4">
        <f t="shared" si="562"/>
        <v>0.52017812413025322</v>
      </c>
      <c r="I3648" s="4">
        <f t="shared" si="563"/>
        <v>0.60499999999999998</v>
      </c>
      <c r="J3648">
        <f t="shared" si="565"/>
        <v>2</v>
      </c>
      <c r="K3648" t="str">
        <f>train!T3648</f>
        <v>no</v>
      </c>
      <c r="L3648">
        <f t="shared" si="566"/>
        <v>1.128143884114172</v>
      </c>
      <c r="M3648">
        <f t="shared" si="567"/>
        <v>1.0303185173073055</v>
      </c>
      <c r="N3648">
        <f t="shared" si="568"/>
        <v>1.0303185173073055</v>
      </c>
      <c r="O3648">
        <f t="shared" si="569"/>
        <v>1.0303185173073055</v>
      </c>
    </row>
    <row r="3649" spans="1:15">
      <c r="A3649">
        <f t="shared" si="564"/>
        <v>3648</v>
      </c>
      <c r="B3649">
        <f>train!G3649</f>
        <v>212.7</v>
      </c>
      <c r="C3649">
        <f>train!J3649</f>
        <v>306.39999999999998</v>
      </c>
      <c r="D3649">
        <f>train!M3649</f>
        <v>140.30000000000001</v>
      </c>
      <c r="E3649">
        <f>train!P3649</f>
        <v>12.9</v>
      </c>
      <c r="F3649" s="4">
        <f t="shared" si="560"/>
        <v>0.60512091038406823</v>
      </c>
      <c r="G3649" s="4">
        <f t="shared" si="561"/>
        <v>0.85276927358753118</v>
      </c>
      <c r="H3649" s="4">
        <f t="shared" si="562"/>
        <v>0.85276927358753118</v>
      </c>
      <c r="I3649" s="4">
        <f t="shared" si="563"/>
        <v>0.64500000000000002</v>
      </c>
      <c r="J3649">
        <f t="shared" si="565"/>
        <v>1</v>
      </c>
      <c r="K3649" t="str">
        <f>train!T3649</f>
        <v>no</v>
      </c>
      <c r="L3649">
        <f t="shared" si="566"/>
        <v>1.128143884114172</v>
      </c>
      <c r="M3649">
        <f t="shared" si="567"/>
        <v>1.4955357515399139</v>
      </c>
      <c r="N3649">
        <f t="shared" si="568"/>
        <v>1.4955357515399139</v>
      </c>
      <c r="O3649">
        <f t="shared" si="569"/>
        <v>1.4955357515399139</v>
      </c>
    </row>
    <row r="3650" spans="1:15">
      <c r="A3650">
        <f t="shared" si="564"/>
        <v>3649</v>
      </c>
      <c r="B3650">
        <f>train!G3650</f>
        <v>304.2</v>
      </c>
      <c r="C3650">
        <f>train!J3650</f>
        <v>306.60000000000002</v>
      </c>
      <c r="D3650">
        <f>train!M3650</f>
        <v>207.9</v>
      </c>
      <c r="E3650">
        <f>train!P3650</f>
        <v>9.5</v>
      </c>
      <c r="F3650" s="4">
        <f t="shared" ref="F3650:F3713" si="570">(B3650-$W$3)/($W$2-$W$3)</f>
        <v>0.8654338549075391</v>
      </c>
      <c r="G3650" s="4">
        <f t="shared" ref="G3650:G3713" si="571">(C3650-$W$5)/($W$4-$W$5)</f>
        <v>0.85332591149457282</v>
      </c>
      <c r="H3650" s="4">
        <f t="shared" ref="H3650:H3713" si="572">(C3650-$W$5)/($W$4-$W$5)</f>
        <v>0.85332591149457282</v>
      </c>
      <c r="I3650" s="4">
        <f t="shared" ref="I3650:I3713" si="573">(E3650-$W$9)/($W$8-$W$9)</f>
        <v>0.47499999999999998</v>
      </c>
      <c r="J3650">
        <f t="shared" si="565"/>
        <v>1</v>
      </c>
      <c r="K3650" t="str">
        <f>train!T3650</f>
        <v>yes</v>
      </c>
      <c r="L3650">
        <f t="shared" si="566"/>
        <v>1.128143884114172</v>
      </c>
      <c r="M3650">
        <f t="shared" si="567"/>
        <v>1.5591443100868536</v>
      </c>
      <c r="N3650">
        <f t="shared" si="568"/>
        <v>1.5591443100868536</v>
      </c>
      <c r="O3650">
        <f t="shared" si="569"/>
        <v>1.5591443100868536</v>
      </c>
    </row>
    <row r="3651" spans="1:15">
      <c r="A3651">
        <f t="shared" ref="A3651:A3714" si="574">ROW()-1</f>
        <v>3650</v>
      </c>
      <c r="B3651">
        <f>train!G3651</f>
        <v>212.4</v>
      </c>
      <c r="C3651">
        <f>train!J3651</f>
        <v>168.7</v>
      </c>
      <c r="D3651">
        <f>train!M3651</f>
        <v>199.4</v>
      </c>
      <c r="E3651">
        <f>train!P3651</f>
        <v>9.6999999999999993</v>
      </c>
      <c r="F3651" s="4">
        <f t="shared" si="570"/>
        <v>0.60426742532005695</v>
      </c>
      <c r="G3651" s="4">
        <f t="shared" si="571"/>
        <v>0.46952407458947948</v>
      </c>
      <c r="H3651" s="4">
        <f t="shared" si="572"/>
        <v>0.46952407458947948</v>
      </c>
      <c r="I3651" s="4">
        <f t="shared" si="573"/>
        <v>0.48499999999999999</v>
      </c>
      <c r="J3651">
        <f t="shared" ref="J3651:J3714" si="575">MATCH(MIN(L3651:O3651),L3651:O3651,0)</f>
        <v>2</v>
      </c>
      <c r="K3651" t="str">
        <f>train!T3651</f>
        <v>no</v>
      </c>
      <c r="L3651">
        <f t="shared" ref="L3651:L3714" si="576">SQRT(($F$2-$Z$3)^2+($G$2-$AA$3)^2+($H$2-$AB$3)^2+($I$2-$AC$3)^2)</f>
        <v>1.128143884114172</v>
      </c>
      <c r="M3651">
        <f t="shared" ref="M3651:M3714" si="577">SQRT((F3651-$Z$4)^2+(G3651-$AA$4)^2+(H3651-$AB$4)^2+(I3651-$AC$4)^2)</f>
        <v>1.0204263003966256</v>
      </c>
      <c r="N3651">
        <f t="shared" ref="N3651:N3714" si="578">SQRT((F3651-$Z$5)^2+(G3651-$AA$5)^2+(H3651-$AB$5)^2+(I3651-$AC$5)^2)</f>
        <v>1.0204263003966256</v>
      </c>
      <c r="O3651">
        <f t="shared" ref="O3651:O3714" si="579">SQRT((F3651-$Z$6)^2+(G3651-$AA$6)^2+(H3651-$AB$6)^2+(I3651-$AC$6)^2)</f>
        <v>1.0204263003966256</v>
      </c>
    </row>
    <row r="3652" spans="1:15">
      <c r="A3652">
        <f t="shared" si="574"/>
        <v>3651</v>
      </c>
      <c r="B3652">
        <f>train!G3652</f>
        <v>137.30000000000001</v>
      </c>
      <c r="C3652">
        <f>train!J3652</f>
        <v>143.80000000000001</v>
      </c>
      <c r="D3652">
        <f>train!M3652</f>
        <v>238.7</v>
      </c>
      <c r="E3652">
        <f>train!P3652</f>
        <v>8.9</v>
      </c>
      <c r="F3652" s="4">
        <f t="shared" si="570"/>
        <v>0.39061166429587485</v>
      </c>
      <c r="G3652" s="4">
        <f t="shared" si="571"/>
        <v>0.40022265516281663</v>
      </c>
      <c r="H3652" s="4">
        <f t="shared" si="572"/>
        <v>0.40022265516281663</v>
      </c>
      <c r="I3652" s="4">
        <f t="shared" si="573"/>
        <v>0.44500000000000001</v>
      </c>
      <c r="J3652">
        <f t="shared" si="575"/>
        <v>2</v>
      </c>
      <c r="K3652" t="str">
        <f>train!T3652</f>
        <v>yes</v>
      </c>
      <c r="L3652">
        <f t="shared" si="576"/>
        <v>1.128143884114172</v>
      </c>
      <c r="M3652">
        <f t="shared" si="577"/>
        <v>0.8191207601417162</v>
      </c>
      <c r="N3652">
        <f t="shared" si="578"/>
        <v>0.8191207601417162</v>
      </c>
      <c r="O3652">
        <f t="shared" si="579"/>
        <v>0.8191207601417162</v>
      </c>
    </row>
    <row r="3653" spans="1:15">
      <c r="A3653">
        <f t="shared" si="574"/>
        <v>3652</v>
      </c>
      <c r="B3653">
        <f>train!G3653</f>
        <v>161.4</v>
      </c>
      <c r="C3653">
        <f>train!J3653</f>
        <v>183.1</v>
      </c>
      <c r="D3653">
        <f>train!M3653</f>
        <v>240.3</v>
      </c>
      <c r="E3653">
        <f>train!P3653</f>
        <v>12.9</v>
      </c>
      <c r="F3653" s="4">
        <f t="shared" si="570"/>
        <v>0.45917496443812233</v>
      </c>
      <c r="G3653" s="4">
        <f t="shared" si="571"/>
        <v>0.50960200389646537</v>
      </c>
      <c r="H3653" s="4">
        <f t="shared" si="572"/>
        <v>0.50960200389646537</v>
      </c>
      <c r="I3653" s="4">
        <f t="shared" si="573"/>
        <v>0.64500000000000002</v>
      </c>
      <c r="J3653">
        <f t="shared" si="575"/>
        <v>2</v>
      </c>
      <c r="K3653" t="str">
        <f>train!T3653</f>
        <v>no</v>
      </c>
      <c r="L3653">
        <f t="shared" si="576"/>
        <v>1.128143884114172</v>
      </c>
      <c r="M3653">
        <f t="shared" si="577"/>
        <v>1.0706330149576637</v>
      </c>
      <c r="N3653">
        <f t="shared" si="578"/>
        <v>1.0706330149576637</v>
      </c>
      <c r="O3653">
        <f t="shared" si="579"/>
        <v>1.0706330149576637</v>
      </c>
    </row>
    <row r="3654" spans="1:15">
      <c r="A3654">
        <f t="shared" si="574"/>
        <v>3653</v>
      </c>
      <c r="B3654">
        <f>train!G3654</f>
        <v>202.9</v>
      </c>
      <c r="C3654">
        <f>train!J3654</f>
        <v>285.89999999999998</v>
      </c>
      <c r="D3654">
        <f>train!M3654</f>
        <v>219</v>
      </c>
      <c r="E3654">
        <f>train!P3654</f>
        <v>12.8</v>
      </c>
      <c r="F3654" s="4">
        <f t="shared" si="570"/>
        <v>0.57724039829302987</v>
      </c>
      <c r="G3654" s="4">
        <f t="shared" si="571"/>
        <v>0.79571388811578059</v>
      </c>
      <c r="H3654" s="4">
        <f t="shared" si="572"/>
        <v>0.79571388811578059</v>
      </c>
      <c r="I3654" s="4">
        <f t="shared" si="573"/>
        <v>0.64</v>
      </c>
      <c r="J3654">
        <f t="shared" si="575"/>
        <v>1</v>
      </c>
      <c r="K3654" t="str">
        <f>train!T3654</f>
        <v>no</v>
      </c>
      <c r="L3654">
        <f t="shared" si="576"/>
        <v>1.128143884114172</v>
      </c>
      <c r="M3654">
        <f t="shared" si="577"/>
        <v>1.4174370042094153</v>
      </c>
      <c r="N3654">
        <f t="shared" si="578"/>
        <v>1.4174370042094153</v>
      </c>
      <c r="O3654">
        <f t="shared" si="579"/>
        <v>1.4174370042094153</v>
      </c>
    </row>
    <row r="3655" spans="1:15">
      <c r="A3655">
        <f t="shared" si="574"/>
        <v>3654</v>
      </c>
      <c r="B3655">
        <f>train!G3655</f>
        <v>272.2</v>
      </c>
      <c r="C3655">
        <f>train!J3655</f>
        <v>122.9</v>
      </c>
      <c r="D3655">
        <f>train!M3655</f>
        <v>252.6</v>
      </c>
      <c r="E3655">
        <f>train!P3655</f>
        <v>9.1999999999999993</v>
      </c>
      <c r="F3655" s="4">
        <f t="shared" si="570"/>
        <v>0.77439544807965854</v>
      </c>
      <c r="G3655" s="4">
        <f t="shared" si="571"/>
        <v>0.34205399387698304</v>
      </c>
      <c r="H3655" s="4">
        <f t="shared" si="572"/>
        <v>0.34205399387698304</v>
      </c>
      <c r="I3655" s="4">
        <f t="shared" si="573"/>
        <v>0.45999999999999996</v>
      </c>
      <c r="J3655">
        <f t="shared" si="575"/>
        <v>2</v>
      </c>
      <c r="K3655" t="str">
        <f>train!T3655</f>
        <v>no</v>
      </c>
      <c r="L3655">
        <f t="shared" si="576"/>
        <v>1.128143884114172</v>
      </c>
      <c r="M3655">
        <f t="shared" si="577"/>
        <v>1.0223943365751229</v>
      </c>
      <c r="N3655">
        <f t="shared" si="578"/>
        <v>1.0223943365751229</v>
      </c>
      <c r="O3655">
        <f t="shared" si="579"/>
        <v>1.0223943365751229</v>
      </c>
    </row>
    <row r="3656" spans="1:15">
      <c r="A3656">
        <f t="shared" si="574"/>
        <v>3655</v>
      </c>
      <c r="B3656">
        <f>train!G3656</f>
        <v>98.2</v>
      </c>
      <c r="C3656">
        <f>train!J3656</f>
        <v>140.30000000000001</v>
      </c>
      <c r="D3656">
        <f>train!M3656</f>
        <v>140.19999999999999</v>
      </c>
      <c r="E3656">
        <f>train!P3656</f>
        <v>13.9</v>
      </c>
      <c r="F3656" s="4">
        <f t="shared" si="570"/>
        <v>0.27937411095305831</v>
      </c>
      <c r="G3656" s="4">
        <f t="shared" si="571"/>
        <v>0.39048149178959091</v>
      </c>
      <c r="H3656" s="4">
        <f t="shared" si="572"/>
        <v>0.39048149178959091</v>
      </c>
      <c r="I3656" s="4">
        <f t="shared" si="573"/>
        <v>0.69500000000000006</v>
      </c>
      <c r="J3656">
        <f t="shared" si="575"/>
        <v>2</v>
      </c>
      <c r="K3656" t="str">
        <f>train!T3656</f>
        <v>no</v>
      </c>
      <c r="L3656">
        <f t="shared" si="576"/>
        <v>1.128143884114172</v>
      </c>
      <c r="M3656">
        <f t="shared" si="577"/>
        <v>0.93060543987839472</v>
      </c>
      <c r="N3656">
        <f t="shared" si="578"/>
        <v>0.93060543987839472</v>
      </c>
      <c r="O3656">
        <f t="shared" si="579"/>
        <v>0.93060543987839472</v>
      </c>
    </row>
    <row r="3657" spans="1:15">
      <c r="A3657">
        <f t="shared" si="574"/>
        <v>3656</v>
      </c>
      <c r="B3657">
        <f>train!G3657</f>
        <v>80.8</v>
      </c>
      <c r="C3657">
        <f>train!J3657</f>
        <v>195.7</v>
      </c>
      <c r="D3657">
        <f>train!M3657</f>
        <v>190.1</v>
      </c>
      <c r="E3657">
        <f>train!P3657</f>
        <v>11.7</v>
      </c>
      <c r="F3657" s="4">
        <f t="shared" si="570"/>
        <v>0.22987197724039829</v>
      </c>
      <c r="G3657" s="4">
        <f t="shared" si="571"/>
        <v>0.54467019204007783</v>
      </c>
      <c r="H3657" s="4">
        <f t="shared" si="572"/>
        <v>0.54467019204007783</v>
      </c>
      <c r="I3657" s="4">
        <f t="shared" si="573"/>
        <v>0.58499999999999996</v>
      </c>
      <c r="J3657">
        <f t="shared" si="575"/>
        <v>2</v>
      </c>
      <c r="K3657" t="str">
        <f>train!T3657</f>
        <v>no</v>
      </c>
      <c r="L3657">
        <f t="shared" si="576"/>
        <v>1.128143884114172</v>
      </c>
      <c r="M3657">
        <f t="shared" si="577"/>
        <v>0.9941817550701485</v>
      </c>
      <c r="N3657">
        <f t="shared" si="578"/>
        <v>0.9941817550701485</v>
      </c>
      <c r="O3657">
        <f t="shared" si="579"/>
        <v>0.9941817550701485</v>
      </c>
    </row>
    <row r="3658" spans="1:15">
      <c r="A3658">
        <f t="shared" si="574"/>
        <v>3657</v>
      </c>
      <c r="B3658">
        <f>train!G3658</f>
        <v>207.2</v>
      </c>
      <c r="C3658">
        <f>train!J3658</f>
        <v>163.69999999999999</v>
      </c>
      <c r="D3658">
        <f>train!M3658</f>
        <v>192.8</v>
      </c>
      <c r="E3658">
        <f>train!P3658</f>
        <v>9.3000000000000007</v>
      </c>
      <c r="F3658" s="4">
        <f t="shared" si="570"/>
        <v>0.58947368421052626</v>
      </c>
      <c r="G3658" s="4">
        <f t="shared" si="571"/>
        <v>0.45560812691344277</v>
      </c>
      <c r="H3658" s="4">
        <f t="shared" si="572"/>
        <v>0.45560812691344277</v>
      </c>
      <c r="I3658" s="4">
        <f t="shared" si="573"/>
        <v>0.46500000000000002</v>
      </c>
      <c r="J3658">
        <f t="shared" si="575"/>
        <v>2</v>
      </c>
      <c r="K3658" t="str">
        <f>train!T3658</f>
        <v>no</v>
      </c>
      <c r="L3658">
        <f t="shared" si="576"/>
        <v>1.128143884114172</v>
      </c>
      <c r="M3658">
        <f t="shared" si="577"/>
        <v>0.98937442608745596</v>
      </c>
      <c r="N3658">
        <f t="shared" si="578"/>
        <v>0.98937442608745596</v>
      </c>
      <c r="O3658">
        <f t="shared" si="579"/>
        <v>0.98937442608745596</v>
      </c>
    </row>
    <row r="3659" spans="1:15">
      <c r="A3659">
        <f t="shared" si="574"/>
        <v>3658</v>
      </c>
      <c r="B3659">
        <f>train!G3659</f>
        <v>208.8</v>
      </c>
      <c r="C3659">
        <f>train!J3659</f>
        <v>175.4</v>
      </c>
      <c r="D3659">
        <f>train!M3659</f>
        <v>171.5</v>
      </c>
      <c r="E3659">
        <f>train!P3659</f>
        <v>13.4</v>
      </c>
      <c r="F3659" s="4">
        <f t="shared" si="570"/>
        <v>0.59402560455192033</v>
      </c>
      <c r="G3659" s="4">
        <f t="shared" si="571"/>
        <v>0.48817144447536875</v>
      </c>
      <c r="H3659" s="4">
        <f t="shared" si="572"/>
        <v>0.48817144447536875</v>
      </c>
      <c r="I3659" s="4">
        <f t="shared" si="573"/>
        <v>0.67</v>
      </c>
      <c r="J3659">
        <f t="shared" si="575"/>
        <v>1</v>
      </c>
      <c r="K3659" t="str">
        <f>train!T3659</f>
        <v>no</v>
      </c>
      <c r="L3659">
        <f t="shared" si="576"/>
        <v>1.128143884114172</v>
      </c>
      <c r="M3659">
        <f t="shared" si="577"/>
        <v>1.1306587182990324</v>
      </c>
      <c r="N3659">
        <f t="shared" si="578"/>
        <v>1.1306587182990324</v>
      </c>
      <c r="O3659">
        <f t="shared" si="579"/>
        <v>1.1306587182990324</v>
      </c>
    </row>
    <row r="3660" spans="1:15">
      <c r="A3660">
        <f t="shared" si="574"/>
        <v>3659</v>
      </c>
      <c r="B3660">
        <f>train!G3660</f>
        <v>159.9</v>
      </c>
      <c r="C3660">
        <f>train!J3660</f>
        <v>237.3</v>
      </c>
      <c r="D3660">
        <f>train!M3660</f>
        <v>290.2</v>
      </c>
      <c r="E3660">
        <f>train!P3660</f>
        <v>13.4</v>
      </c>
      <c r="F3660" s="4">
        <f t="shared" si="570"/>
        <v>0.45490753911806547</v>
      </c>
      <c r="G3660" s="4">
        <f t="shared" si="571"/>
        <v>0.66045087670470359</v>
      </c>
      <c r="H3660" s="4">
        <f t="shared" si="572"/>
        <v>0.66045087670470359</v>
      </c>
      <c r="I3660" s="4">
        <f t="shared" si="573"/>
        <v>0.67</v>
      </c>
      <c r="J3660">
        <f t="shared" si="575"/>
        <v>1</v>
      </c>
      <c r="K3660" t="str">
        <f>train!T3660</f>
        <v>no</v>
      </c>
      <c r="L3660">
        <f t="shared" si="576"/>
        <v>1.128143884114172</v>
      </c>
      <c r="M3660">
        <f t="shared" si="577"/>
        <v>1.2362166437265263</v>
      </c>
      <c r="N3660">
        <f t="shared" si="578"/>
        <v>1.2362166437265263</v>
      </c>
      <c r="O3660">
        <f t="shared" si="579"/>
        <v>1.2362166437265263</v>
      </c>
    </row>
    <row r="3661" spans="1:15">
      <c r="A3661">
        <f t="shared" si="574"/>
        <v>3660</v>
      </c>
      <c r="B3661">
        <f>train!G3661</f>
        <v>185.1</v>
      </c>
      <c r="C3661">
        <f>train!J3661</f>
        <v>266.7</v>
      </c>
      <c r="D3661">
        <f>train!M3661</f>
        <v>207.9</v>
      </c>
      <c r="E3661">
        <f>train!P3661</f>
        <v>9</v>
      </c>
      <c r="F3661" s="4">
        <f t="shared" si="570"/>
        <v>0.52660028449502128</v>
      </c>
      <c r="G3661" s="4">
        <f t="shared" si="571"/>
        <v>0.74227664903979951</v>
      </c>
      <c r="H3661" s="4">
        <f t="shared" si="572"/>
        <v>0.74227664903979951</v>
      </c>
      <c r="I3661" s="4">
        <f t="shared" si="573"/>
        <v>0.45</v>
      </c>
      <c r="J3661">
        <f t="shared" si="575"/>
        <v>1</v>
      </c>
      <c r="K3661" t="str">
        <f>train!T3661</f>
        <v>no</v>
      </c>
      <c r="L3661">
        <f t="shared" si="576"/>
        <v>1.128143884114172</v>
      </c>
      <c r="M3661">
        <f t="shared" si="577"/>
        <v>1.2576792544403939</v>
      </c>
      <c r="N3661">
        <f t="shared" si="578"/>
        <v>1.2576792544403939</v>
      </c>
      <c r="O3661">
        <f t="shared" si="579"/>
        <v>1.2576792544403939</v>
      </c>
    </row>
    <row r="3662" spans="1:15">
      <c r="A3662">
        <f t="shared" si="574"/>
        <v>3661</v>
      </c>
      <c r="B3662">
        <f>train!G3662</f>
        <v>139.1</v>
      </c>
      <c r="C3662">
        <f>train!J3662</f>
        <v>237.9</v>
      </c>
      <c r="D3662">
        <f>train!M3662</f>
        <v>227.1</v>
      </c>
      <c r="E3662">
        <f>train!P3662</f>
        <v>11.4</v>
      </c>
      <c r="F3662" s="4">
        <f t="shared" si="570"/>
        <v>0.39573257467994311</v>
      </c>
      <c r="G3662" s="4">
        <f t="shared" si="571"/>
        <v>0.66212079042582794</v>
      </c>
      <c r="H3662" s="4">
        <f t="shared" si="572"/>
        <v>0.66212079042582794</v>
      </c>
      <c r="I3662" s="4">
        <f t="shared" si="573"/>
        <v>0.57000000000000006</v>
      </c>
      <c r="J3662">
        <f t="shared" si="575"/>
        <v>1</v>
      </c>
      <c r="K3662" t="str">
        <f>train!T3662</f>
        <v>no</v>
      </c>
      <c r="L3662">
        <f t="shared" si="576"/>
        <v>1.128143884114172</v>
      </c>
      <c r="M3662">
        <f t="shared" si="577"/>
        <v>1.1654664958251966</v>
      </c>
      <c r="N3662">
        <f t="shared" si="578"/>
        <v>1.1654664958251966</v>
      </c>
      <c r="O3662">
        <f t="shared" si="579"/>
        <v>1.1654664958251966</v>
      </c>
    </row>
    <row r="3663" spans="1:15">
      <c r="A3663">
        <f t="shared" si="574"/>
        <v>3662</v>
      </c>
      <c r="B3663">
        <f>train!G3663</f>
        <v>155.5</v>
      </c>
      <c r="C3663">
        <f>train!J3663</f>
        <v>167</v>
      </c>
      <c r="D3663">
        <f>train!M3663</f>
        <v>190.7</v>
      </c>
      <c r="E3663">
        <f>train!P3663</f>
        <v>13.2</v>
      </c>
      <c r="F3663" s="4">
        <f t="shared" si="570"/>
        <v>0.44238975817923187</v>
      </c>
      <c r="G3663" s="4">
        <f t="shared" si="571"/>
        <v>0.46479265237962702</v>
      </c>
      <c r="H3663" s="4">
        <f t="shared" si="572"/>
        <v>0.46479265237962702</v>
      </c>
      <c r="I3663" s="4">
        <f t="shared" si="573"/>
        <v>0.65999999999999992</v>
      </c>
      <c r="J3663">
        <f t="shared" si="575"/>
        <v>2</v>
      </c>
      <c r="K3663" t="str">
        <f>train!T3663</f>
        <v>no</v>
      </c>
      <c r="L3663">
        <f t="shared" si="576"/>
        <v>1.128143884114172</v>
      </c>
      <c r="M3663">
        <f t="shared" si="577"/>
        <v>1.0311998436549807</v>
      </c>
      <c r="N3663">
        <f t="shared" si="578"/>
        <v>1.0311998436549807</v>
      </c>
      <c r="O3663">
        <f t="shared" si="579"/>
        <v>1.0311998436549807</v>
      </c>
    </row>
    <row r="3664" spans="1:15">
      <c r="A3664">
        <f t="shared" si="574"/>
        <v>3663</v>
      </c>
      <c r="B3664">
        <f>train!G3664</f>
        <v>180.5</v>
      </c>
      <c r="C3664">
        <f>train!J3664</f>
        <v>242.4</v>
      </c>
      <c r="D3664">
        <f>train!M3664</f>
        <v>244.4</v>
      </c>
      <c r="E3664">
        <f>train!P3664</f>
        <v>10.3</v>
      </c>
      <c r="F3664" s="4">
        <f t="shared" si="570"/>
        <v>0.51351351351351349</v>
      </c>
      <c r="G3664" s="4">
        <f t="shared" si="571"/>
        <v>0.67464514333426107</v>
      </c>
      <c r="H3664" s="4">
        <f t="shared" si="572"/>
        <v>0.67464514333426107</v>
      </c>
      <c r="I3664" s="4">
        <f t="shared" si="573"/>
        <v>0.51500000000000001</v>
      </c>
      <c r="J3664">
        <f t="shared" si="575"/>
        <v>1</v>
      </c>
      <c r="K3664" t="str">
        <f>train!T3664</f>
        <v>no</v>
      </c>
      <c r="L3664">
        <f t="shared" si="576"/>
        <v>1.128143884114172</v>
      </c>
      <c r="M3664">
        <f t="shared" si="577"/>
        <v>1.1996721499684841</v>
      </c>
      <c r="N3664">
        <f t="shared" si="578"/>
        <v>1.1996721499684841</v>
      </c>
      <c r="O3664">
        <f t="shared" si="579"/>
        <v>1.1996721499684841</v>
      </c>
    </row>
    <row r="3665" spans="1:15">
      <c r="A3665">
        <f t="shared" si="574"/>
        <v>3664</v>
      </c>
      <c r="B3665">
        <f>train!G3665</f>
        <v>204.6</v>
      </c>
      <c r="C3665">
        <f>train!J3665</f>
        <v>134.4</v>
      </c>
      <c r="D3665">
        <f>train!M3665</f>
        <v>260.8</v>
      </c>
      <c r="E3665">
        <f>train!P3665</f>
        <v>5.7</v>
      </c>
      <c r="F3665" s="4">
        <f t="shared" si="570"/>
        <v>0.58207681365576103</v>
      </c>
      <c r="G3665" s="4">
        <f t="shared" si="571"/>
        <v>0.3740606735318675</v>
      </c>
      <c r="H3665" s="4">
        <f t="shared" si="572"/>
        <v>0.3740606735318675</v>
      </c>
      <c r="I3665" s="4">
        <f t="shared" si="573"/>
        <v>0.28500000000000003</v>
      </c>
      <c r="J3665">
        <f t="shared" si="575"/>
        <v>2</v>
      </c>
      <c r="K3665" t="str">
        <f>train!T3665</f>
        <v>no</v>
      </c>
      <c r="L3665">
        <f t="shared" si="576"/>
        <v>1.128143884114172</v>
      </c>
      <c r="M3665">
        <f t="shared" si="577"/>
        <v>0.83658902213803421</v>
      </c>
      <c r="N3665">
        <f t="shared" si="578"/>
        <v>0.83658902213803421</v>
      </c>
      <c r="O3665">
        <f t="shared" si="579"/>
        <v>0.83658902213803421</v>
      </c>
    </row>
    <row r="3666" spans="1:15">
      <c r="A3666">
        <f t="shared" si="574"/>
        <v>3665</v>
      </c>
      <c r="B3666">
        <f>train!G3666</f>
        <v>220.4</v>
      </c>
      <c r="C3666">
        <f>train!J3666</f>
        <v>276.39999999999998</v>
      </c>
      <c r="D3666">
        <f>train!M3666</f>
        <v>239.5</v>
      </c>
      <c r="E3666">
        <f>train!P3666</f>
        <v>11.4</v>
      </c>
      <c r="F3666" s="4">
        <f t="shared" si="570"/>
        <v>0.62702702702702706</v>
      </c>
      <c r="G3666" s="4">
        <f t="shared" si="571"/>
        <v>0.76927358753131081</v>
      </c>
      <c r="H3666" s="4">
        <f t="shared" si="572"/>
        <v>0.76927358753131081</v>
      </c>
      <c r="I3666" s="4">
        <f t="shared" si="573"/>
        <v>0.57000000000000006</v>
      </c>
      <c r="J3666">
        <f t="shared" si="575"/>
        <v>1</v>
      </c>
      <c r="K3666" t="str">
        <f>train!T3666</f>
        <v>yes</v>
      </c>
      <c r="L3666">
        <f t="shared" si="576"/>
        <v>1.128143884114172</v>
      </c>
      <c r="M3666">
        <f t="shared" si="577"/>
        <v>1.37899477793389</v>
      </c>
      <c r="N3666">
        <f t="shared" si="578"/>
        <v>1.37899477793389</v>
      </c>
      <c r="O3666">
        <f t="shared" si="579"/>
        <v>1.37899477793389</v>
      </c>
    </row>
    <row r="3667" spans="1:15">
      <c r="A3667">
        <f t="shared" si="574"/>
        <v>3666</v>
      </c>
      <c r="B3667">
        <f>train!G3667</f>
        <v>223.2</v>
      </c>
      <c r="C3667">
        <f>train!J3667</f>
        <v>144.69999999999999</v>
      </c>
      <c r="D3667">
        <f>train!M3667</f>
        <v>96</v>
      </c>
      <c r="E3667">
        <f>train!P3667</f>
        <v>8.6</v>
      </c>
      <c r="F3667" s="4">
        <f t="shared" si="570"/>
        <v>0.63499288762446648</v>
      </c>
      <c r="G3667" s="4">
        <f t="shared" si="571"/>
        <v>0.40272752574450316</v>
      </c>
      <c r="H3667" s="4">
        <f t="shared" si="572"/>
        <v>0.40272752574450316</v>
      </c>
      <c r="I3667" s="4">
        <f t="shared" si="573"/>
        <v>0.43</v>
      </c>
      <c r="J3667">
        <f t="shared" si="575"/>
        <v>2</v>
      </c>
      <c r="K3667" t="str">
        <f>train!T3667</f>
        <v>no</v>
      </c>
      <c r="L3667">
        <f t="shared" si="576"/>
        <v>1.128143884114172</v>
      </c>
      <c r="M3667">
        <f t="shared" si="577"/>
        <v>0.95524598262344818</v>
      </c>
      <c r="N3667">
        <f t="shared" si="578"/>
        <v>0.95524598262344818</v>
      </c>
      <c r="O3667">
        <f t="shared" si="579"/>
        <v>0.95524598262344818</v>
      </c>
    </row>
    <row r="3668" spans="1:15">
      <c r="A3668">
        <f t="shared" si="574"/>
        <v>3667</v>
      </c>
      <c r="B3668">
        <f>train!G3668</f>
        <v>109.1</v>
      </c>
      <c r="C3668">
        <f>train!J3668</f>
        <v>231.4</v>
      </c>
      <c r="D3668">
        <f>train!M3668</f>
        <v>274</v>
      </c>
      <c r="E3668">
        <f>train!P3668</f>
        <v>9.6</v>
      </c>
      <c r="F3668" s="4">
        <f t="shared" si="570"/>
        <v>0.3103840682788051</v>
      </c>
      <c r="G3668" s="4">
        <f t="shared" si="571"/>
        <v>0.64403005844698025</v>
      </c>
      <c r="H3668" s="4">
        <f t="shared" si="572"/>
        <v>0.64403005844698025</v>
      </c>
      <c r="I3668" s="4">
        <f t="shared" si="573"/>
        <v>0.48</v>
      </c>
      <c r="J3668">
        <f t="shared" si="575"/>
        <v>2</v>
      </c>
      <c r="K3668" t="str">
        <f>train!T3668</f>
        <v>no</v>
      </c>
      <c r="L3668">
        <f t="shared" si="576"/>
        <v>1.128143884114172</v>
      </c>
      <c r="M3668">
        <f t="shared" si="577"/>
        <v>1.0753081894079219</v>
      </c>
      <c r="N3668">
        <f t="shared" si="578"/>
        <v>1.0753081894079219</v>
      </c>
      <c r="O3668">
        <f t="shared" si="579"/>
        <v>1.0753081894079219</v>
      </c>
    </row>
    <row r="3669" spans="1:15">
      <c r="A3669">
        <f t="shared" si="574"/>
        <v>3668</v>
      </c>
      <c r="B3669">
        <f>train!G3669</f>
        <v>136.5</v>
      </c>
      <c r="C3669">
        <f>train!J3669</f>
        <v>174.9</v>
      </c>
      <c r="D3669">
        <f>train!M3669</f>
        <v>146.4</v>
      </c>
      <c r="E3669">
        <f>train!P3669</f>
        <v>10.9</v>
      </c>
      <c r="F3669" s="4">
        <f t="shared" si="570"/>
        <v>0.38833570412517782</v>
      </c>
      <c r="G3669" s="4">
        <f t="shared" si="571"/>
        <v>0.48677984970776511</v>
      </c>
      <c r="H3669" s="4">
        <f t="shared" si="572"/>
        <v>0.48677984970776511</v>
      </c>
      <c r="I3669" s="4">
        <f t="shared" si="573"/>
        <v>0.54500000000000004</v>
      </c>
      <c r="J3669">
        <f t="shared" si="575"/>
        <v>2</v>
      </c>
      <c r="K3669" t="str">
        <f>train!T3669</f>
        <v>no</v>
      </c>
      <c r="L3669">
        <f t="shared" si="576"/>
        <v>1.128143884114172</v>
      </c>
      <c r="M3669">
        <f t="shared" si="577"/>
        <v>0.96007232189113045</v>
      </c>
      <c r="N3669">
        <f t="shared" si="578"/>
        <v>0.96007232189113045</v>
      </c>
      <c r="O3669">
        <f t="shared" si="579"/>
        <v>0.96007232189113045</v>
      </c>
    </row>
    <row r="3670" spans="1:15">
      <c r="A3670">
        <f t="shared" si="574"/>
        <v>3669</v>
      </c>
      <c r="B3670">
        <f>train!G3670</f>
        <v>192.8</v>
      </c>
      <c r="C3670">
        <f>train!J3670</f>
        <v>136.6</v>
      </c>
      <c r="D3670">
        <f>train!M3670</f>
        <v>151.80000000000001</v>
      </c>
      <c r="E3670">
        <f>train!P3670</f>
        <v>13.5</v>
      </c>
      <c r="F3670" s="4">
        <f t="shared" si="570"/>
        <v>0.5485064011379801</v>
      </c>
      <c r="G3670" s="4">
        <f t="shared" si="571"/>
        <v>0.38018369050932366</v>
      </c>
      <c r="H3670" s="4">
        <f t="shared" si="572"/>
        <v>0.38018369050932366</v>
      </c>
      <c r="I3670" s="4">
        <f t="shared" si="573"/>
        <v>0.67500000000000004</v>
      </c>
      <c r="J3670">
        <f t="shared" si="575"/>
        <v>2</v>
      </c>
      <c r="K3670" t="str">
        <f>train!T3670</f>
        <v>yes</v>
      </c>
      <c r="L3670">
        <f t="shared" si="576"/>
        <v>1.128143884114172</v>
      </c>
      <c r="M3670">
        <f t="shared" si="577"/>
        <v>1.0225280187593477</v>
      </c>
      <c r="N3670">
        <f t="shared" si="578"/>
        <v>1.0225280187593477</v>
      </c>
      <c r="O3670">
        <f t="shared" si="579"/>
        <v>1.0225280187593477</v>
      </c>
    </row>
    <row r="3671" spans="1:15">
      <c r="A3671">
        <f t="shared" si="574"/>
        <v>3670</v>
      </c>
      <c r="B3671">
        <f>train!G3671</f>
        <v>293.8</v>
      </c>
      <c r="C3671">
        <f>train!J3671</f>
        <v>169.6</v>
      </c>
      <c r="D3671">
        <f>train!M3671</f>
        <v>160.4</v>
      </c>
      <c r="E3671">
        <f>train!P3671</f>
        <v>13.7</v>
      </c>
      <c r="F3671" s="4">
        <f t="shared" si="570"/>
        <v>0.83584637268847795</v>
      </c>
      <c r="G3671" s="4">
        <f t="shared" si="571"/>
        <v>0.47202894517116611</v>
      </c>
      <c r="H3671" s="4">
        <f t="shared" si="572"/>
        <v>0.47202894517116611</v>
      </c>
      <c r="I3671" s="4">
        <f t="shared" si="573"/>
        <v>0.68499999999999994</v>
      </c>
      <c r="J3671">
        <f t="shared" si="575"/>
        <v>1</v>
      </c>
      <c r="K3671" t="str">
        <f>train!T3671</f>
        <v>yes</v>
      </c>
      <c r="L3671">
        <f t="shared" si="576"/>
        <v>1.128143884114172</v>
      </c>
      <c r="M3671">
        <f t="shared" si="577"/>
        <v>1.2702310061147513</v>
      </c>
      <c r="N3671">
        <f t="shared" si="578"/>
        <v>1.2702310061147513</v>
      </c>
      <c r="O3671">
        <f t="shared" si="579"/>
        <v>1.2702310061147513</v>
      </c>
    </row>
    <row r="3672" spans="1:15">
      <c r="A3672">
        <f t="shared" si="574"/>
        <v>3671</v>
      </c>
      <c r="B3672">
        <f>train!G3672</f>
        <v>130.5</v>
      </c>
      <c r="C3672">
        <f>train!J3672</f>
        <v>80.900000000000006</v>
      </c>
      <c r="D3672">
        <f>train!M3672</f>
        <v>221.6</v>
      </c>
      <c r="E3672">
        <f>train!P3672</f>
        <v>11.2</v>
      </c>
      <c r="F3672" s="4">
        <f t="shared" si="570"/>
        <v>0.3712660028449502</v>
      </c>
      <c r="G3672" s="4">
        <f t="shared" si="571"/>
        <v>0.22516003339827442</v>
      </c>
      <c r="H3672" s="4">
        <f t="shared" si="572"/>
        <v>0.22516003339827442</v>
      </c>
      <c r="I3672" s="4">
        <f t="shared" si="573"/>
        <v>0.55999999999999994</v>
      </c>
      <c r="J3672">
        <f t="shared" si="575"/>
        <v>2</v>
      </c>
      <c r="K3672" t="str">
        <f>train!T3672</f>
        <v>no</v>
      </c>
      <c r="L3672">
        <f t="shared" si="576"/>
        <v>1.128143884114172</v>
      </c>
      <c r="M3672">
        <f t="shared" si="577"/>
        <v>0.74352708501324316</v>
      </c>
      <c r="N3672">
        <f t="shared" si="578"/>
        <v>0.74352708501324316</v>
      </c>
      <c r="O3672">
        <f t="shared" si="579"/>
        <v>0.74352708501324316</v>
      </c>
    </row>
    <row r="3673" spans="1:15">
      <c r="A3673">
        <f t="shared" si="574"/>
        <v>3672</v>
      </c>
      <c r="B3673">
        <f>train!G3673</f>
        <v>186.8</v>
      </c>
      <c r="C3673">
        <f>train!J3673</f>
        <v>176.3</v>
      </c>
      <c r="D3673">
        <f>train!M3673</f>
        <v>222.2</v>
      </c>
      <c r="E3673">
        <f>train!P3673</f>
        <v>13</v>
      </c>
      <c r="F3673" s="4">
        <f t="shared" si="570"/>
        <v>0.53143669985775255</v>
      </c>
      <c r="G3673" s="4">
        <f t="shared" si="571"/>
        <v>0.49067631505705539</v>
      </c>
      <c r="H3673" s="4">
        <f t="shared" si="572"/>
        <v>0.49067631505705539</v>
      </c>
      <c r="I3673" s="4">
        <f t="shared" si="573"/>
        <v>0.65</v>
      </c>
      <c r="J3673">
        <f t="shared" si="575"/>
        <v>2</v>
      </c>
      <c r="K3673" t="str">
        <f>train!T3673</f>
        <v>no</v>
      </c>
      <c r="L3673">
        <f t="shared" si="576"/>
        <v>1.128143884114172</v>
      </c>
      <c r="M3673">
        <f t="shared" si="577"/>
        <v>1.0892435256964534</v>
      </c>
      <c r="N3673">
        <f t="shared" si="578"/>
        <v>1.0892435256964534</v>
      </c>
      <c r="O3673">
        <f t="shared" si="579"/>
        <v>1.0892435256964534</v>
      </c>
    </row>
    <row r="3674" spans="1:15">
      <c r="A3674">
        <f t="shared" si="574"/>
        <v>3673</v>
      </c>
      <c r="B3674">
        <f>train!G3674</f>
        <v>110.2</v>
      </c>
      <c r="C3674">
        <f>train!J3674</f>
        <v>219.4</v>
      </c>
      <c r="D3674">
        <f>train!M3674</f>
        <v>188.1</v>
      </c>
      <c r="E3674">
        <f>train!P3674</f>
        <v>12.3</v>
      </c>
      <c r="F3674" s="4">
        <f t="shared" si="570"/>
        <v>0.31351351351351353</v>
      </c>
      <c r="G3674" s="4">
        <f t="shared" si="571"/>
        <v>0.61063178402449203</v>
      </c>
      <c r="H3674" s="4">
        <f t="shared" si="572"/>
        <v>0.61063178402449203</v>
      </c>
      <c r="I3674" s="4">
        <f t="shared" si="573"/>
        <v>0.61499999999999999</v>
      </c>
      <c r="J3674">
        <f t="shared" si="575"/>
        <v>2</v>
      </c>
      <c r="K3674" t="str">
        <f>train!T3674</f>
        <v>no</v>
      </c>
      <c r="L3674">
        <f t="shared" si="576"/>
        <v>1.128143884114172</v>
      </c>
      <c r="M3674">
        <f t="shared" si="577"/>
        <v>1.1055578114587477</v>
      </c>
      <c r="N3674">
        <f t="shared" si="578"/>
        <v>1.1055578114587477</v>
      </c>
      <c r="O3674">
        <f t="shared" si="579"/>
        <v>1.1055578114587477</v>
      </c>
    </row>
    <row r="3675" spans="1:15">
      <c r="A3675">
        <f t="shared" si="574"/>
        <v>3674</v>
      </c>
      <c r="B3675">
        <f>train!G3675</f>
        <v>228.2</v>
      </c>
      <c r="C3675">
        <f>train!J3675</f>
        <v>249.2</v>
      </c>
      <c r="D3675">
        <f>train!M3675</f>
        <v>93.5</v>
      </c>
      <c r="E3675">
        <f>train!P3675</f>
        <v>10.199999999999999</v>
      </c>
      <c r="F3675" s="4">
        <f t="shared" si="570"/>
        <v>0.64921763869132287</v>
      </c>
      <c r="G3675" s="4">
        <f t="shared" si="571"/>
        <v>0.69357083217367099</v>
      </c>
      <c r="H3675" s="4">
        <f t="shared" si="572"/>
        <v>0.69357083217367099</v>
      </c>
      <c r="I3675" s="4">
        <f t="shared" si="573"/>
        <v>0.51</v>
      </c>
      <c r="J3675">
        <f t="shared" si="575"/>
        <v>1</v>
      </c>
      <c r="K3675" t="str">
        <f>train!T3675</f>
        <v>no</v>
      </c>
      <c r="L3675">
        <f t="shared" si="576"/>
        <v>1.128143884114172</v>
      </c>
      <c r="M3675">
        <f t="shared" si="577"/>
        <v>1.2820548119608981</v>
      </c>
      <c r="N3675">
        <f t="shared" si="578"/>
        <v>1.2820548119608981</v>
      </c>
      <c r="O3675">
        <f t="shared" si="579"/>
        <v>1.2820548119608981</v>
      </c>
    </row>
    <row r="3676" spans="1:15">
      <c r="A3676">
        <f t="shared" si="574"/>
        <v>3675</v>
      </c>
      <c r="B3676">
        <f>train!G3676</f>
        <v>176.6</v>
      </c>
      <c r="C3676">
        <f>train!J3676</f>
        <v>179.4</v>
      </c>
      <c r="D3676">
        <f>train!M3676</f>
        <v>178.2</v>
      </c>
      <c r="E3676">
        <f>train!P3676</f>
        <v>16.600000000000001</v>
      </c>
      <c r="F3676" s="4">
        <f t="shared" si="570"/>
        <v>0.50241820768136558</v>
      </c>
      <c r="G3676" s="4">
        <f t="shared" si="571"/>
        <v>0.49930420261619818</v>
      </c>
      <c r="H3676" s="4">
        <f t="shared" si="572"/>
        <v>0.49930420261619818</v>
      </c>
      <c r="I3676" s="4">
        <f t="shared" si="573"/>
        <v>0.83000000000000007</v>
      </c>
      <c r="J3676">
        <f t="shared" si="575"/>
        <v>1</v>
      </c>
      <c r="K3676" t="str">
        <f>train!T3676</f>
        <v>yes</v>
      </c>
      <c r="L3676">
        <f t="shared" si="576"/>
        <v>1.128143884114172</v>
      </c>
      <c r="M3676">
        <f t="shared" si="577"/>
        <v>1.1999722617253079</v>
      </c>
      <c r="N3676">
        <f t="shared" si="578"/>
        <v>1.1999722617253079</v>
      </c>
      <c r="O3676">
        <f t="shared" si="579"/>
        <v>1.1999722617253079</v>
      </c>
    </row>
    <row r="3677" spans="1:15">
      <c r="A3677">
        <f t="shared" si="574"/>
        <v>3676</v>
      </c>
      <c r="B3677">
        <f>train!G3677</f>
        <v>241.4</v>
      </c>
      <c r="C3677">
        <f>train!J3677</f>
        <v>206.4</v>
      </c>
      <c r="D3677">
        <f>train!M3677</f>
        <v>196.6</v>
      </c>
      <c r="E3677">
        <f>train!P3677</f>
        <v>9.4</v>
      </c>
      <c r="F3677" s="4">
        <f t="shared" si="570"/>
        <v>0.68677098150782367</v>
      </c>
      <c r="G3677" s="4">
        <f t="shared" si="571"/>
        <v>0.57445032006679653</v>
      </c>
      <c r="H3677" s="4">
        <f t="shared" si="572"/>
        <v>0.57445032006679653</v>
      </c>
      <c r="I3677" s="4">
        <f t="shared" si="573"/>
        <v>0.47000000000000003</v>
      </c>
      <c r="J3677">
        <f t="shared" si="575"/>
        <v>1</v>
      </c>
      <c r="K3677" t="str">
        <f>train!T3677</f>
        <v>no</v>
      </c>
      <c r="L3677">
        <f t="shared" si="576"/>
        <v>1.128143884114172</v>
      </c>
      <c r="M3677">
        <f t="shared" si="577"/>
        <v>1.1629878423659077</v>
      </c>
      <c r="N3677">
        <f t="shared" si="578"/>
        <v>1.1629878423659077</v>
      </c>
      <c r="O3677">
        <f t="shared" si="579"/>
        <v>1.1629878423659077</v>
      </c>
    </row>
    <row r="3678" spans="1:15">
      <c r="A3678">
        <f t="shared" si="574"/>
        <v>3677</v>
      </c>
      <c r="B3678">
        <f>train!G3678</f>
        <v>174.8</v>
      </c>
      <c r="C3678">
        <f>train!J3678</f>
        <v>197</v>
      </c>
      <c r="D3678">
        <f>train!M3678</f>
        <v>87</v>
      </c>
      <c r="E3678">
        <f>train!P3678</f>
        <v>8.6</v>
      </c>
      <c r="F3678" s="4">
        <f t="shared" si="570"/>
        <v>0.49729729729729732</v>
      </c>
      <c r="G3678" s="4">
        <f t="shared" si="571"/>
        <v>0.54828833843584746</v>
      </c>
      <c r="H3678" s="4">
        <f t="shared" si="572"/>
        <v>0.54828833843584746</v>
      </c>
      <c r="I3678" s="4">
        <f t="shared" si="573"/>
        <v>0.43</v>
      </c>
      <c r="J3678">
        <f t="shared" si="575"/>
        <v>2</v>
      </c>
      <c r="K3678" t="str">
        <f>train!T3678</f>
        <v>no</v>
      </c>
      <c r="L3678">
        <f t="shared" si="576"/>
        <v>1.128143884114172</v>
      </c>
      <c r="M3678">
        <f t="shared" si="577"/>
        <v>1.0165848739916807</v>
      </c>
      <c r="N3678">
        <f t="shared" si="578"/>
        <v>1.0165848739916807</v>
      </c>
      <c r="O3678">
        <f t="shared" si="579"/>
        <v>1.0165848739916807</v>
      </c>
    </row>
    <row r="3679" spans="1:15">
      <c r="A3679">
        <f t="shared" si="574"/>
        <v>3678</v>
      </c>
      <c r="B3679">
        <f>train!G3679</f>
        <v>171.8</v>
      </c>
      <c r="C3679">
        <f>train!J3679</f>
        <v>177.1</v>
      </c>
      <c r="D3679">
        <f>train!M3679</f>
        <v>223</v>
      </c>
      <c r="E3679">
        <f>train!P3679</f>
        <v>10.3</v>
      </c>
      <c r="F3679" s="4">
        <f t="shared" si="570"/>
        <v>0.48876244665718355</v>
      </c>
      <c r="G3679" s="4">
        <f t="shared" si="571"/>
        <v>0.49290286668522121</v>
      </c>
      <c r="H3679" s="4">
        <f t="shared" si="572"/>
        <v>0.49290286668522121</v>
      </c>
      <c r="I3679" s="4">
        <f t="shared" si="573"/>
        <v>0.51500000000000001</v>
      </c>
      <c r="J3679">
        <f t="shared" si="575"/>
        <v>2</v>
      </c>
      <c r="K3679" t="str">
        <f>train!T3679</f>
        <v>no</v>
      </c>
      <c r="L3679">
        <f t="shared" si="576"/>
        <v>1.128143884114172</v>
      </c>
      <c r="M3679">
        <f t="shared" si="577"/>
        <v>0.99499758855754727</v>
      </c>
      <c r="N3679">
        <f t="shared" si="578"/>
        <v>0.99499758855754727</v>
      </c>
      <c r="O3679">
        <f t="shared" si="579"/>
        <v>0.99499758855754727</v>
      </c>
    </row>
    <row r="3680" spans="1:15">
      <c r="A3680">
        <f t="shared" si="574"/>
        <v>3679</v>
      </c>
      <c r="B3680">
        <f>train!G3680</f>
        <v>190.8</v>
      </c>
      <c r="C3680">
        <f>train!J3680</f>
        <v>221.9</v>
      </c>
      <c r="D3680">
        <f>train!M3680</f>
        <v>211.2</v>
      </c>
      <c r="E3680">
        <f>train!P3680</f>
        <v>12.3</v>
      </c>
      <c r="F3680" s="4">
        <f t="shared" si="570"/>
        <v>0.54281650071123755</v>
      </c>
      <c r="G3680" s="4">
        <f t="shared" si="571"/>
        <v>0.61758975786251047</v>
      </c>
      <c r="H3680" s="4">
        <f t="shared" si="572"/>
        <v>0.61758975786251047</v>
      </c>
      <c r="I3680" s="4">
        <f t="shared" si="573"/>
        <v>0.61499999999999999</v>
      </c>
      <c r="J3680">
        <f t="shared" si="575"/>
        <v>1</v>
      </c>
      <c r="K3680" t="str">
        <f>train!T3680</f>
        <v>no</v>
      </c>
      <c r="L3680">
        <f t="shared" si="576"/>
        <v>1.128143884114172</v>
      </c>
      <c r="M3680">
        <f t="shared" si="577"/>
        <v>1.1982107375072808</v>
      </c>
      <c r="N3680">
        <f t="shared" si="578"/>
        <v>1.1982107375072808</v>
      </c>
      <c r="O3680">
        <f t="shared" si="579"/>
        <v>1.1982107375072808</v>
      </c>
    </row>
    <row r="3681" spans="1:15">
      <c r="A3681">
        <f t="shared" si="574"/>
        <v>3680</v>
      </c>
      <c r="B3681">
        <f>train!G3681</f>
        <v>212.3</v>
      </c>
      <c r="C3681">
        <f>train!J3681</f>
        <v>191.1</v>
      </c>
      <c r="D3681">
        <f>train!M3681</f>
        <v>224.9</v>
      </c>
      <c r="E3681">
        <f>train!P3681</f>
        <v>9.4</v>
      </c>
      <c r="F3681" s="4">
        <f t="shared" si="570"/>
        <v>0.60398293029871986</v>
      </c>
      <c r="G3681" s="4">
        <f t="shared" si="571"/>
        <v>0.53186752017812411</v>
      </c>
      <c r="H3681" s="4">
        <f t="shared" si="572"/>
        <v>0.53186752017812411</v>
      </c>
      <c r="I3681" s="4">
        <f t="shared" si="573"/>
        <v>0.47000000000000003</v>
      </c>
      <c r="J3681">
        <f t="shared" si="575"/>
        <v>2</v>
      </c>
      <c r="K3681" t="str">
        <f>train!T3681</f>
        <v>no</v>
      </c>
      <c r="L3681">
        <f t="shared" si="576"/>
        <v>1.128143884114172</v>
      </c>
      <c r="M3681">
        <f t="shared" si="577"/>
        <v>1.0730617401310527</v>
      </c>
      <c r="N3681">
        <f t="shared" si="578"/>
        <v>1.0730617401310527</v>
      </c>
      <c r="O3681">
        <f t="shared" si="579"/>
        <v>1.0730617401310527</v>
      </c>
    </row>
    <row r="3682" spans="1:15">
      <c r="A3682">
        <f t="shared" si="574"/>
        <v>3681</v>
      </c>
      <c r="B3682">
        <f>train!G3682</f>
        <v>159</v>
      </c>
      <c r="C3682">
        <f>train!J3682</f>
        <v>233.3</v>
      </c>
      <c r="D3682">
        <f>train!M3682</f>
        <v>178.9</v>
      </c>
      <c r="E3682">
        <f>train!P3682</f>
        <v>15.2</v>
      </c>
      <c r="F3682" s="4">
        <f t="shared" si="570"/>
        <v>0.45234708392603129</v>
      </c>
      <c r="G3682" s="4">
        <f t="shared" si="571"/>
        <v>0.64931811856387422</v>
      </c>
      <c r="H3682" s="4">
        <f t="shared" si="572"/>
        <v>0.64931811856387422</v>
      </c>
      <c r="I3682" s="4">
        <f t="shared" si="573"/>
        <v>0.76</v>
      </c>
      <c r="J3682">
        <f t="shared" si="575"/>
        <v>1</v>
      </c>
      <c r="K3682" t="str">
        <f>train!T3682</f>
        <v>no</v>
      </c>
      <c r="L3682">
        <f t="shared" si="576"/>
        <v>1.128143884114172</v>
      </c>
      <c r="M3682">
        <f t="shared" si="577"/>
        <v>1.2749297716058885</v>
      </c>
      <c r="N3682">
        <f t="shared" si="578"/>
        <v>1.2749297716058885</v>
      </c>
      <c r="O3682">
        <f t="shared" si="579"/>
        <v>1.2749297716058885</v>
      </c>
    </row>
    <row r="3683" spans="1:15">
      <c r="A3683">
        <f t="shared" si="574"/>
        <v>3682</v>
      </c>
      <c r="B3683">
        <f>train!G3683</f>
        <v>178.4</v>
      </c>
      <c r="C3683">
        <f>train!J3683</f>
        <v>184.4</v>
      </c>
      <c r="D3683">
        <f>train!M3683</f>
        <v>203.3</v>
      </c>
      <c r="E3683">
        <f>train!P3683</f>
        <v>7.2</v>
      </c>
      <c r="F3683" s="4">
        <f t="shared" si="570"/>
        <v>0.50753911806543384</v>
      </c>
      <c r="G3683" s="4">
        <f t="shared" si="571"/>
        <v>0.51322015029223489</v>
      </c>
      <c r="H3683" s="4">
        <f t="shared" si="572"/>
        <v>0.51322015029223489</v>
      </c>
      <c r="I3683" s="4">
        <f t="shared" si="573"/>
        <v>0.36</v>
      </c>
      <c r="J3683">
        <f t="shared" si="575"/>
        <v>2</v>
      </c>
      <c r="K3683" t="str">
        <f>train!T3683</f>
        <v>no</v>
      </c>
      <c r="L3683">
        <f t="shared" si="576"/>
        <v>1.128143884114172</v>
      </c>
      <c r="M3683">
        <f t="shared" si="577"/>
        <v>0.95602604655867329</v>
      </c>
      <c r="N3683">
        <f t="shared" si="578"/>
        <v>0.95602604655867329</v>
      </c>
      <c r="O3683">
        <f t="shared" si="579"/>
        <v>0.95602604655867329</v>
      </c>
    </row>
    <row r="3684" spans="1:15">
      <c r="A3684">
        <f t="shared" si="574"/>
        <v>3683</v>
      </c>
      <c r="B3684">
        <f>train!G3684</f>
        <v>222.1</v>
      </c>
      <c r="C3684">
        <f>train!J3684</f>
        <v>276.8</v>
      </c>
      <c r="D3684">
        <f>train!M3684</f>
        <v>213.5</v>
      </c>
      <c r="E3684">
        <f>train!P3684</f>
        <v>9</v>
      </c>
      <c r="F3684" s="4">
        <f t="shared" si="570"/>
        <v>0.63186344238975811</v>
      </c>
      <c r="G3684" s="4">
        <f t="shared" si="571"/>
        <v>0.77038686334539386</v>
      </c>
      <c r="H3684" s="4">
        <f t="shared" si="572"/>
        <v>0.77038686334539386</v>
      </c>
      <c r="I3684" s="4">
        <f t="shared" si="573"/>
        <v>0.45</v>
      </c>
      <c r="J3684">
        <f t="shared" si="575"/>
        <v>1</v>
      </c>
      <c r="K3684" t="str">
        <f>train!T3684</f>
        <v>no</v>
      </c>
      <c r="L3684">
        <f t="shared" si="576"/>
        <v>1.128143884114172</v>
      </c>
      <c r="M3684">
        <f t="shared" si="577"/>
        <v>1.3374390633815598</v>
      </c>
      <c r="N3684">
        <f t="shared" si="578"/>
        <v>1.3374390633815598</v>
      </c>
      <c r="O3684">
        <f t="shared" si="579"/>
        <v>1.3374390633815598</v>
      </c>
    </row>
    <row r="3685" spans="1:15">
      <c r="A3685">
        <f t="shared" si="574"/>
        <v>3684</v>
      </c>
      <c r="B3685">
        <f>train!G3685</f>
        <v>190</v>
      </c>
      <c r="C3685">
        <f>train!J3685</f>
        <v>196.1</v>
      </c>
      <c r="D3685">
        <f>train!M3685</f>
        <v>216.4</v>
      </c>
      <c r="E3685">
        <f>train!P3685</f>
        <v>8</v>
      </c>
      <c r="F3685" s="4">
        <f t="shared" si="570"/>
        <v>0.54054054054054057</v>
      </c>
      <c r="G3685" s="4">
        <f t="shared" si="571"/>
        <v>0.54578346785416088</v>
      </c>
      <c r="H3685" s="4">
        <f t="shared" si="572"/>
        <v>0.54578346785416088</v>
      </c>
      <c r="I3685" s="4">
        <f t="shared" si="573"/>
        <v>0.4</v>
      </c>
      <c r="J3685">
        <f t="shared" si="575"/>
        <v>2</v>
      </c>
      <c r="K3685" t="str">
        <f>train!T3685</f>
        <v>no</v>
      </c>
      <c r="L3685">
        <f t="shared" si="576"/>
        <v>1.128143884114172</v>
      </c>
      <c r="M3685">
        <f t="shared" si="577"/>
        <v>1.023691000025734</v>
      </c>
      <c r="N3685">
        <f t="shared" si="578"/>
        <v>1.023691000025734</v>
      </c>
      <c r="O3685">
        <f t="shared" si="579"/>
        <v>1.023691000025734</v>
      </c>
    </row>
    <row r="3686" spans="1:15">
      <c r="A3686">
        <f t="shared" si="574"/>
        <v>3685</v>
      </c>
      <c r="B3686">
        <f>train!G3686</f>
        <v>120</v>
      </c>
      <c r="C3686">
        <f>train!J3686</f>
        <v>79.5</v>
      </c>
      <c r="D3686">
        <f>train!M3686</f>
        <v>214</v>
      </c>
      <c r="E3686">
        <f>train!P3686</f>
        <v>8.6999999999999993</v>
      </c>
      <c r="F3686" s="4">
        <f t="shared" si="570"/>
        <v>0.3413940256045519</v>
      </c>
      <c r="G3686" s="4">
        <f t="shared" si="571"/>
        <v>0.22126356804898412</v>
      </c>
      <c r="H3686" s="4">
        <f t="shared" si="572"/>
        <v>0.22126356804898412</v>
      </c>
      <c r="I3686" s="4">
        <f t="shared" si="573"/>
        <v>0.43499999999999994</v>
      </c>
      <c r="J3686">
        <f t="shared" si="575"/>
        <v>2</v>
      </c>
      <c r="K3686" t="str">
        <f>train!T3686</f>
        <v>no</v>
      </c>
      <c r="L3686">
        <f t="shared" si="576"/>
        <v>1.128143884114172</v>
      </c>
      <c r="M3686">
        <f t="shared" si="577"/>
        <v>0.63536604710199629</v>
      </c>
      <c r="N3686">
        <f t="shared" si="578"/>
        <v>0.63536604710199629</v>
      </c>
      <c r="O3686">
        <f t="shared" si="579"/>
        <v>0.63536604710199629</v>
      </c>
    </row>
    <row r="3687" spans="1:15">
      <c r="A3687">
        <f t="shared" si="574"/>
        <v>3686</v>
      </c>
      <c r="B3687">
        <f>train!G3687</f>
        <v>145.9</v>
      </c>
      <c r="C3687">
        <f>train!J3687</f>
        <v>148.1</v>
      </c>
      <c r="D3687">
        <f>train!M3687</f>
        <v>241.3</v>
      </c>
      <c r="E3687">
        <f>train!P3687</f>
        <v>8.4</v>
      </c>
      <c r="F3687" s="4">
        <f t="shared" si="570"/>
        <v>0.41507823613086775</v>
      </c>
      <c r="G3687" s="4">
        <f t="shared" si="571"/>
        <v>0.41219037016420818</v>
      </c>
      <c r="H3687" s="4">
        <f t="shared" si="572"/>
        <v>0.41219037016420818</v>
      </c>
      <c r="I3687" s="4">
        <f t="shared" si="573"/>
        <v>0.42000000000000004</v>
      </c>
      <c r="J3687">
        <f t="shared" si="575"/>
        <v>2</v>
      </c>
      <c r="K3687" t="str">
        <f>train!T3687</f>
        <v>no</v>
      </c>
      <c r="L3687">
        <f t="shared" si="576"/>
        <v>1.128143884114172</v>
      </c>
      <c r="M3687">
        <f t="shared" si="577"/>
        <v>0.82975402657759145</v>
      </c>
      <c r="N3687">
        <f t="shared" si="578"/>
        <v>0.82975402657759145</v>
      </c>
      <c r="O3687">
        <f t="shared" si="579"/>
        <v>0.82975402657759145</v>
      </c>
    </row>
    <row r="3688" spans="1:15">
      <c r="A3688">
        <f t="shared" si="574"/>
        <v>3687</v>
      </c>
      <c r="B3688">
        <f>train!G3688</f>
        <v>179.8</v>
      </c>
      <c r="C3688">
        <f>train!J3688</f>
        <v>176.1</v>
      </c>
      <c r="D3688">
        <f>train!M3688</f>
        <v>132.6</v>
      </c>
      <c r="E3688">
        <f>train!P3688</f>
        <v>12</v>
      </c>
      <c r="F3688" s="4">
        <f t="shared" si="570"/>
        <v>0.51152204836415371</v>
      </c>
      <c r="G3688" s="4">
        <f t="shared" si="571"/>
        <v>0.49011967715001387</v>
      </c>
      <c r="H3688" s="4">
        <f t="shared" si="572"/>
        <v>0.49011967715001387</v>
      </c>
      <c r="I3688" s="4">
        <f t="shared" si="573"/>
        <v>0.6</v>
      </c>
      <c r="J3688">
        <f t="shared" si="575"/>
        <v>2</v>
      </c>
      <c r="K3688" t="str">
        <f>train!T3688</f>
        <v>no</v>
      </c>
      <c r="L3688">
        <f t="shared" si="576"/>
        <v>1.128143884114172</v>
      </c>
      <c r="M3688">
        <f t="shared" si="577"/>
        <v>1.0498044588502791</v>
      </c>
      <c r="N3688">
        <f t="shared" si="578"/>
        <v>1.0498044588502791</v>
      </c>
      <c r="O3688">
        <f t="shared" si="579"/>
        <v>1.0498044588502791</v>
      </c>
    </row>
    <row r="3689" spans="1:15">
      <c r="A3689">
        <f t="shared" si="574"/>
        <v>3688</v>
      </c>
      <c r="B3689">
        <f>train!G3689</f>
        <v>225.7</v>
      </c>
      <c r="C3689">
        <f>train!J3689</f>
        <v>206.9</v>
      </c>
      <c r="D3689">
        <f>train!M3689</f>
        <v>167.9</v>
      </c>
      <c r="E3689">
        <f>train!P3689</f>
        <v>13.8</v>
      </c>
      <c r="F3689" s="4">
        <f t="shared" si="570"/>
        <v>0.64210526315789473</v>
      </c>
      <c r="G3689" s="4">
        <f t="shared" si="571"/>
        <v>0.57584191483440017</v>
      </c>
      <c r="H3689" s="4">
        <f t="shared" si="572"/>
        <v>0.57584191483440017</v>
      </c>
      <c r="I3689" s="4">
        <f t="shared" si="573"/>
        <v>0.69000000000000006</v>
      </c>
      <c r="J3689">
        <f t="shared" si="575"/>
        <v>1</v>
      </c>
      <c r="K3689" t="str">
        <f>train!T3689</f>
        <v>no</v>
      </c>
      <c r="L3689">
        <f t="shared" si="576"/>
        <v>1.128143884114172</v>
      </c>
      <c r="M3689">
        <f t="shared" si="577"/>
        <v>1.2456271475587575</v>
      </c>
      <c r="N3689">
        <f t="shared" si="578"/>
        <v>1.2456271475587575</v>
      </c>
      <c r="O3689">
        <f t="shared" si="579"/>
        <v>1.2456271475587575</v>
      </c>
    </row>
    <row r="3690" spans="1:15">
      <c r="A3690">
        <f t="shared" si="574"/>
        <v>3689</v>
      </c>
      <c r="B3690">
        <f>train!G3690</f>
        <v>199.7</v>
      </c>
      <c r="C3690">
        <f>train!J3690</f>
        <v>114.2</v>
      </c>
      <c r="D3690">
        <f>train!M3690</f>
        <v>241</v>
      </c>
      <c r="E3690">
        <f>train!P3690</f>
        <v>7.1</v>
      </c>
      <c r="F3690" s="4">
        <f t="shared" si="570"/>
        <v>0.56813655761024184</v>
      </c>
      <c r="G3690" s="4">
        <f t="shared" si="571"/>
        <v>0.31784024492067908</v>
      </c>
      <c r="H3690" s="4">
        <f t="shared" si="572"/>
        <v>0.31784024492067908</v>
      </c>
      <c r="I3690" s="4">
        <f t="shared" si="573"/>
        <v>0.35499999999999998</v>
      </c>
      <c r="J3690">
        <f t="shared" si="575"/>
        <v>2</v>
      </c>
      <c r="K3690" t="str">
        <f>train!T3690</f>
        <v>no</v>
      </c>
      <c r="L3690">
        <f t="shared" si="576"/>
        <v>1.128143884114172</v>
      </c>
      <c r="M3690">
        <f t="shared" si="577"/>
        <v>0.80675212467999746</v>
      </c>
      <c r="N3690">
        <f t="shared" si="578"/>
        <v>0.80675212467999746</v>
      </c>
      <c r="O3690">
        <f t="shared" si="579"/>
        <v>0.80675212467999746</v>
      </c>
    </row>
    <row r="3691" spans="1:15">
      <c r="A3691">
        <f t="shared" si="574"/>
        <v>3690</v>
      </c>
      <c r="B3691">
        <f>train!G3691</f>
        <v>150</v>
      </c>
      <c r="C3691">
        <f>train!J3691</f>
        <v>225</v>
      </c>
      <c r="D3691">
        <f>train!M3691</f>
        <v>202.3</v>
      </c>
      <c r="E3691">
        <f>train!P3691</f>
        <v>9.1999999999999993</v>
      </c>
      <c r="F3691" s="4">
        <f t="shared" si="570"/>
        <v>0.4267425320056899</v>
      </c>
      <c r="G3691" s="4">
        <f t="shared" si="571"/>
        <v>0.62621764542165315</v>
      </c>
      <c r="H3691" s="4">
        <f t="shared" si="572"/>
        <v>0.62621764542165315</v>
      </c>
      <c r="I3691" s="4">
        <f t="shared" si="573"/>
        <v>0.45999999999999996</v>
      </c>
      <c r="J3691">
        <f t="shared" si="575"/>
        <v>2</v>
      </c>
      <c r="K3691" t="str">
        <f>train!T3691</f>
        <v>no</v>
      </c>
      <c r="L3691">
        <f t="shared" si="576"/>
        <v>1.128143884114172</v>
      </c>
      <c r="M3691">
        <f t="shared" si="577"/>
        <v>1.0853599713908311</v>
      </c>
      <c r="N3691">
        <f t="shared" si="578"/>
        <v>1.0853599713908311</v>
      </c>
      <c r="O3691">
        <f t="shared" si="579"/>
        <v>1.0853599713908311</v>
      </c>
    </row>
    <row r="3692" spans="1:15">
      <c r="A3692">
        <f t="shared" si="574"/>
        <v>3691</v>
      </c>
      <c r="B3692">
        <f>train!G3692</f>
        <v>247.1</v>
      </c>
      <c r="C3692">
        <f>train!J3692</f>
        <v>146.5</v>
      </c>
      <c r="D3692">
        <f>train!M3692</f>
        <v>208.9</v>
      </c>
      <c r="E3692">
        <f>train!P3692</f>
        <v>10.6</v>
      </c>
      <c r="F3692" s="4">
        <f t="shared" si="570"/>
        <v>0.70298719772403984</v>
      </c>
      <c r="G3692" s="4">
        <f t="shared" si="571"/>
        <v>0.40773726690787643</v>
      </c>
      <c r="H3692" s="4">
        <f t="shared" si="572"/>
        <v>0.40773726690787643</v>
      </c>
      <c r="I3692" s="4">
        <f t="shared" si="573"/>
        <v>0.53</v>
      </c>
      <c r="J3692">
        <f t="shared" si="575"/>
        <v>2</v>
      </c>
      <c r="K3692" t="str">
        <f>train!T3692</f>
        <v>yes</v>
      </c>
      <c r="L3692">
        <f t="shared" si="576"/>
        <v>1.128143884114172</v>
      </c>
      <c r="M3692">
        <f t="shared" si="577"/>
        <v>1.052421188410281</v>
      </c>
      <c r="N3692">
        <f t="shared" si="578"/>
        <v>1.052421188410281</v>
      </c>
      <c r="O3692">
        <f t="shared" si="579"/>
        <v>1.052421188410281</v>
      </c>
    </row>
    <row r="3693" spans="1:15">
      <c r="A3693">
        <f t="shared" si="574"/>
        <v>3692</v>
      </c>
      <c r="B3693">
        <f>train!G3693</f>
        <v>215.7</v>
      </c>
      <c r="C3693">
        <f>train!J3693</f>
        <v>244.4</v>
      </c>
      <c r="D3693">
        <f>train!M3693</f>
        <v>211.2</v>
      </c>
      <c r="E3693">
        <f>train!P3693</f>
        <v>11.4</v>
      </c>
      <c r="F3693" s="4">
        <f t="shared" si="570"/>
        <v>0.61365576102418207</v>
      </c>
      <c r="G3693" s="4">
        <f t="shared" si="571"/>
        <v>0.68021152240467575</v>
      </c>
      <c r="H3693" s="4">
        <f t="shared" si="572"/>
        <v>0.68021152240467575</v>
      </c>
      <c r="I3693" s="4">
        <f t="shared" si="573"/>
        <v>0.57000000000000006</v>
      </c>
      <c r="J3693">
        <f t="shared" si="575"/>
        <v>1</v>
      </c>
      <c r="K3693" t="str">
        <f>train!T3693</f>
        <v>no</v>
      </c>
      <c r="L3693">
        <f t="shared" si="576"/>
        <v>1.128143884114172</v>
      </c>
      <c r="M3693">
        <f t="shared" si="577"/>
        <v>1.2754798404766505</v>
      </c>
      <c r="N3693">
        <f t="shared" si="578"/>
        <v>1.2754798404766505</v>
      </c>
      <c r="O3693">
        <f t="shared" si="579"/>
        <v>1.2754798404766505</v>
      </c>
    </row>
    <row r="3694" spans="1:15">
      <c r="A3694">
        <f t="shared" si="574"/>
        <v>3693</v>
      </c>
      <c r="B3694">
        <f>train!G3694</f>
        <v>94.8</v>
      </c>
      <c r="C3694">
        <f>train!J3694</f>
        <v>238.9</v>
      </c>
      <c r="D3694">
        <f>train!M3694</f>
        <v>279.39999999999998</v>
      </c>
      <c r="E3694">
        <f>train!P3694</f>
        <v>11.6</v>
      </c>
      <c r="F3694" s="4">
        <f t="shared" si="570"/>
        <v>0.26970128022759599</v>
      </c>
      <c r="G3694" s="4">
        <f t="shared" si="571"/>
        <v>0.66490397996103534</v>
      </c>
      <c r="H3694" s="4">
        <f t="shared" si="572"/>
        <v>0.66490397996103534</v>
      </c>
      <c r="I3694" s="4">
        <f t="shared" si="573"/>
        <v>0.57999999999999996</v>
      </c>
      <c r="J3694">
        <f t="shared" si="575"/>
        <v>1</v>
      </c>
      <c r="K3694" t="str">
        <f>train!T3694</f>
        <v>no</v>
      </c>
      <c r="L3694">
        <f t="shared" si="576"/>
        <v>1.128143884114172</v>
      </c>
      <c r="M3694">
        <f t="shared" si="577"/>
        <v>1.1372481636355602</v>
      </c>
      <c r="N3694">
        <f t="shared" si="578"/>
        <v>1.1372481636355602</v>
      </c>
      <c r="O3694">
        <f t="shared" si="579"/>
        <v>1.1372481636355602</v>
      </c>
    </row>
    <row r="3695" spans="1:15">
      <c r="A3695">
        <f t="shared" si="574"/>
        <v>3694</v>
      </c>
      <c r="B3695">
        <f>train!G3695</f>
        <v>79.3</v>
      </c>
      <c r="C3695">
        <f>train!J3695</f>
        <v>159</v>
      </c>
      <c r="D3695">
        <f>train!M3695</f>
        <v>245.7</v>
      </c>
      <c r="E3695">
        <f>train!P3695</f>
        <v>10.1</v>
      </c>
      <c r="F3695" s="4">
        <f t="shared" si="570"/>
        <v>0.22560455192034137</v>
      </c>
      <c r="G3695" s="4">
        <f t="shared" si="571"/>
        <v>0.44252713609796823</v>
      </c>
      <c r="H3695" s="4">
        <f t="shared" si="572"/>
        <v>0.44252713609796823</v>
      </c>
      <c r="I3695" s="4">
        <f t="shared" si="573"/>
        <v>0.505</v>
      </c>
      <c r="J3695">
        <f t="shared" si="575"/>
        <v>2</v>
      </c>
      <c r="K3695" t="str">
        <f>train!T3695</f>
        <v>no</v>
      </c>
      <c r="L3695">
        <f t="shared" si="576"/>
        <v>1.128143884114172</v>
      </c>
      <c r="M3695">
        <f t="shared" si="577"/>
        <v>0.83521431154723236</v>
      </c>
      <c r="N3695">
        <f t="shared" si="578"/>
        <v>0.83521431154723236</v>
      </c>
      <c r="O3695">
        <f t="shared" si="579"/>
        <v>0.83521431154723236</v>
      </c>
    </row>
    <row r="3696" spans="1:15">
      <c r="A3696">
        <f t="shared" si="574"/>
        <v>3695</v>
      </c>
      <c r="B3696">
        <f>train!G3696</f>
        <v>157.19999999999999</v>
      </c>
      <c r="C3696">
        <f>train!J3696</f>
        <v>247.7</v>
      </c>
      <c r="D3696">
        <f>train!M3696</f>
        <v>215.7</v>
      </c>
      <c r="E3696">
        <f>train!P3696</f>
        <v>9.9</v>
      </c>
      <c r="F3696" s="4">
        <f t="shared" si="570"/>
        <v>0.44722617354196298</v>
      </c>
      <c r="G3696" s="4">
        <f t="shared" si="571"/>
        <v>0.68939604787085995</v>
      </c>
      <c r="H3696" s="4">
        <f t="shared" si="572"/>
        <v>0.68939604787085995</v>
      </c>
      <c r="I3696" s="4">
        <f t="shared" si="573"/>
        <v>0.495</v>
      </c>
      <c r="J3696">
        <f t="shared" si="575"/>
        <v>1</v>
      </c>
      <c r="K3696" t="str">
        <f>train!T3696</f>
        <v>no</v>
      </c>
      <c r="L3696">
        <f t="shared" si="576"/>
        <v>1.128143884114172</v>
      </c>
      <c r="M3696">
        <f t="shared" si="577"/>
        <v>1.1813424871479516</v>
      </c>
      <c r="N3696">
        <f t="shared" si="578"/>
        <v>1.1813424871479516</v>
      </c>
      <c r="O3696">
        <f t="shared" si="579"/>
        <v>1.1813424871479516</v>
      </c>
    </row>
    <row r="3697" spans="1:15">
      <c r="A3697">
        <f t="shared" si="574"/>
        <v>3696</v>
      </c>
      <c r="B3697">
        <f>train!G3697</f>
        <v>119.8</v>
      </c>
      <c r="C3697">
        <f>train!J3697</f>
        <v>262.2</v>
      </c>
      <c r="D3697">
        <f>train!M3697</f>
        <v>219.8</v>
      </c>
      <c r="E3697">
        <f>train!P3697</f>
        <v>12.4</v>
      </c>
      <c r="F3697" s="4">
        <f t="shared" si="570"/>
        <v>0.34082503556187765</v>
      </c>
      <c r="G3697" s="4">
        <f t="shared" si="571"/>
        <v>0.7297522961313665</v>
      </c>
      <c r="H3697" s="4">
        <f t="shared" si="572"/>
        <v>0.7297522961313665</v>
      </c>
      <c r="I3697" s="4">
        <f t="shared" si="573"/>
        <v>0.62</v>
      </c>
      <c r="J3697">
        <f t="shared" si="575"/>
        <v>1</v>
      </c>
      <c r="K3697" t="str">
        <f>train!T3697</f>
        <v>no</v>
      </c>
      <c r="L3697">
        <f t="shared" si="576"/>
        <v>1.128143884114172</v>
      </c>
      <c r="M3697">
        <f t="shared" si="577"/>
        <v>1.2512547831212308</v>
      </c>
      <c r="N3697">
        <f t="shared" si="578"/>
        <v>1.2512547831212308</v>
      </c>
      <c r="O3697">
        <f t="shared" si="579"/>
        <v>1.2512547831212308</v>
      </c>
    </row>
    <row r="3698" spans="1:15">
      <c r="A3698">
        <f t="shared" si="574"/>
        <v>3697</v>
      </c>
      <c r="B3698">
        <f>train!G3698</f>
        <v>229.1</v>
      </c>
      <c r="C3698">
        <f>train!J3698</f>
        <v>168.7</v>
      </c>
      <c r="D3698">
        <f>train!M3698</f>
        <v>245.4</v>
      </c>
      <c r="E3698">
        <f>train!P3698</f>
        <v>14.6</v>
      </c>
      <c r="F3698" s="4">
        <f t="shared" si="570"/>
        <v>0.65177809388335706</v>
      </c>
      <c r="G3698" s="4">
        <f t="shared" si="571"/>
        <v>0.46952407458947948</v>
      </c>
      <c r="H3698" s="4">
        <f t="shared" si="572"/>
        <v>0.46952407458947948</v>
      </c>
      <c r="I3698" s="4">
        <f t="shared" si="573"/>
        <v>0.73</v>
      </c>
      <c r="J3698">
        <f t="shared" si="575"/>
        <v>1</v>
      </c>
      <c r="K3698" t="str">
        <f>train!T3698</f>
        <v>no</v>
      </c>
      <c r="L3698">
        <f t="shared" si="576"/>
        <v>1.128143884114172</v>
      </c>
      <c r="M3698">
        <f t="shared" si="577"/>
        <v>1.1826328242123318</v>
      </c>
      <c r="N3698">
        <f t="shared" si="578"/>
        <v>1.1826328242123318</v>
      </c>
      <c r="O3698">
        <f t="shared" si="579"/>
        <v>1.1826328242123318</v>
      </c>
    </row>
    <row r="3699" spans="1:15">
      <c r="A3699">
        <f t="shared" si="574"/>
        <v>3698</v>
      </c>
      <c r="B3699">
        <f>train!G3699</f>
        <v>135.1</v>
      </c>
      <c r="C3699">
        <f>train!J3699</f>
        <v>226.3</v>
      </c>
      <c r="D3699">
        <f>train!M3699</f>
        <v>115.2</v>
      </c>
      <c r="E3699">
        <f>train!P3699</f>
        <v>11.1</v>
      </c>
      <c r="F3699" s="4">
        <f t="shared" si="570"/>
        <v>0.38435277382645799</v>
      </c>
      <c r="G3699" s="4">
        <f t="shared" si="571"/>
        <v>0.62983579181742277</v>
      </c>
      <c r="H3699" s="4">
        <f t="shared" si="572"/>
        <v>0.62983579181742277</v>
      </c>
      <c r="I3699" s="4">
        <f t="shared" si="573"/>
        <v>0.55499999999999994</v>
      </c>
      <c r="J3699">
        <f t="shared" si="575"/>
        <v>2</v>
      </c>
      <c r="K3699" t="str">
        <f>train!T3699</f>
        <v>no</v>
      </c>
      <c r="L3699">
        <f t="shared" si="576"/>
        <v>1.128143884114172</v>
      </c>
      <c r="M3699">
        <f t="shared" si="577"/>
        <v>1.1176485601729429</v>
      </c>
      <c r="N3699">
        <f t="shared" si="578"/>
        <v>1.1176485601729429</v>
      </c>
      <c r="O3699">
        <f t="shared" si="579"/>
        <v>1.1176485601729429</v>
      </c>
    </row>
    <row r="3700" spans="1:15">
      <c r="A3700">
        <f t="shared" si="574"/>
        <v>3699</v>
      </c>
      <c r="B3700">
        <f>train!G3700</f>
        <v>239.7</v>
      </c>
      <c r="C3700">
        <f>train!J3700</f>
        <v>221.1</v>
      </c>
      <c r="D3700">
        <f>train!M3700</f>
        <v>207.3</v>
      </c>
      <c r="E3700">
        <f>train!P3700</f>
        <v>11.1</v>
      </c>
      <c r="F3700" s="4">
        <f t="shared" si="570"/>
        <v>0.6819345661450924</v>
      </c>
      <c r="G3700" s="4">
        <f t="shared" si="571"/>
        <v>0.61536320623434448</v>
      </c>
      <c r="H3700" s="4">
        <f t="shared" si="572"/>
        <v>0.61536320623434448</v>
      </c>
      <c r="I3700" s="4">
        <f t="shared" si="573"/>
        <v>0.55499999999999994</v>
      </c>
      <c r="J3700">
        <f t="shared" si="575"/>
        <v>1</v>
      </c>
      <c r="K3700" t="str">
        <f>train!T3700</f>
        <v>no</v>
      </c>
      <c r="L3700">
        <f t="shared" si="576"/>
        <v>1.128143884114172</v>
      </c>
      <c r="M3700">
        <f t="shared" si="577"/>
        <v>1.237094783627156</v>
      </c>
      <c r="N3700">
        <f t="shared" si="578"/>
        <v>1.237094783627156</v>
      </c>
      <c r="O3700">
        <f t="shared" si="579"/>
        <v>1.237094783627156</v>
      </c>
    </row>
    <row r="3701" spans="1:15">
      <c r="A3701">
        <f t="shared" si="574"/>
        <v>3700</v>
      </c>
      <c r="B3701">
        <f>train!G3701</f>
        <v>159.6</v>
      </c>
      <c r="C3701">
        <f>train!J3701</f>
        <v>151</v>
      </c>
      <c r="D3701">
        <f>train!M3701</f>
        <v>142.1</v>
      </c>
      <c r="E3701">
        <f>train!P3701</f>
        <v>7.3</v>
      </c>
      <c r="F3701" s="4">
        <f t="shared" si="570"/>
        <v>0.45405405405405402</v>
      </c>
      <c r="G3701" s="4">
        <f t="shared" si="571"/>
        <v>0.4202616198163095</v>
      </c>
      <c r="H3701" s="4">
        <f t="shared" si="572"/>
        <v>0.4202616198163095</v>
      </c>
      <c r="I3701" s="4">
        <f t="shared" si="573"/>
        <v>0.36499999999999999</v>
      </c>
      <c r="J3701">
        <f t="shared" si="575"/>
        <v>2</v>
      </c>
      <c r="K3701" t="str">
        <f>train!T3701</f>
        <v>yes</v>
      </c>
      <c r="L3701">
        <f t="shared" si="576"/>
        <v>1.128143884114172</v>
      </c>
      <c r="M3701">
        <f t="shared" si="577"/>
        <v>0.83224379972708618</v>
      </c>
      <c r="N3701">
        <f t="shared" si="578"/>
        <v>0.83224379972708618</v>
      </c>
      <c r="O3701">
        <f t="shared" si="579"/>
        <v>0.83224379972708618</v>
      </c>
    </row>
    <row r="3702" spans="1:15">
      <c r="A3702">
        <f t="shared" si="574"/>
        <v>3701</v>
      </c>
      <c r="B3702">
        <f>train!G3702</f>
        <v>231.2</v>
      </c>
      <c r="C3702">
        <f>train!J3702</f>
        <v>174.8</v>
      </c>
      <c r="D3702">
        <f>train!M3702</f>
        <v>171.2</v>
      </c>
      <c r="E3702">
        <f>train!P3702</f>
        <v>12.4</v>
      </c>
      <c r="F3702" s="4">
        <f t="shared" si="570"/>
        <v>0.65775248933143671</v>
      </c>
      <c r="G3702" s="4">
        <f t="shared" si="571"/>
        <v>0.4865015307542444</v>
      </c>
      <c r="H3702" s="4">
        <f t="shared" si="572"/>
        <v>0.4865015307542444</v>
      </c>
      <c r="I3702" s="4">
        <f t="shared" si="573"/>
        <v>0.62</v>
      </c>
      <c r="J3702">
        <f t="shared" si="575"/>
        <v>1</v>
      </c>
      <c r="K3702" t="str">
        <f>train!T3702</f>
        <v>no</v>
      </c>
      <c r="L3702">
        <f t="shared" si="576"/>
        <v>1.128143884114172</v>
      </c>
      <c r="M3702">
        <f t="shared" si="577"/>
        <v>1.1359603056771606</v>
      </c>
      <c r="N3702">
        <f t="shared" si="578"/>
        <v>1.1359603056771606</v>
      </c>
      <c r="O3702">
        <f t="shared" si="579"/>
        <v>1.1359603056771606</v>
      </c>
    </row>
    <row r="3703" spans="1:15">
      <c r="A3703">
        <f t="shared" si="574"/>
        <v>3702</v>
      </c>
      <c r="B3703">
        <f>train!G3703</f>
        <v>203.7</v>
      </c>
      <c r="C3703">
        <f>train!J3703</f>
        <v>212.6</v>
      </c>
      <c r="D3703">
        <f>train!M3703</f>
        <v>177.1</v>
      </c>
      <c r="E3703">
        <f>train!P3703</f>
        <v>7.9</v>
      </c>
      <c r="F3703" s="4">
        <f t="shared" si="570"/>
        <v>0.57951635846372684</v>
      </c>
      <c r="G3703" s="4">
        <f t="shared" si="571"/>
        <v>0.5917060951850821</v>
      </c>
      <c r="H3703" s="4">
        <f t="shared" si="572"/>
        <v>0.5917060951850821</v>
      </c>
      <c r="I3703" s="4">
        <f t="shared" si="573"/>
        <v>0.39500000000000002</v>
      </c>
      <c r="J3703">
        <f t="shared" si="575"/>
        <v>2</v>
      </c>
      <c r="K3703" t="str">
        <f>train!T3703</f>
        <v>no</v>
      </c>
      <c r="L3703">
        <f t="shared" si="576"/>
        <v>1.128143884114172</v>
      </c>
      <c r="M3703">
        <f t="shared" si="577"/>
        <v>1.0918316792827609</v>
      </c>
      <c r="N3703">
        <f t="shared" si="578"/>
        <v>1.0918316792827609</v>
      </c>
      <c r="O3703">
        <f t="shared" si="579"/>
        <v>1.0918316792827609</v>
      </c>
    </row>
    <row r="3704" spans="1:15">
      <c r="A3704">
        <f t="shared" si="574"/>
        <v>3703</v>
      </c>
      <c r="B3704">
        <f>train!G3704</f>
        <v>160.6</v>
      </c>
      <c r="C3704">
        <f>train!J3704</f>
        <v>185.2</v>
      </c>
      <c r="D3704">
        <f>train!M3704</f>
        <v>120.2</v>
      </c>
      <c r="E3704">
        <f>train!P3704</f>
        <v>9.1</v>
      </c>
      <c r="F3704" s="4">
        <f t="shared" si="570"/>
        <v>0.4568990042674253</v>
      </c>
      <c r="G3704" s="4">
        <f t="shared" si="571"/>
        <v>0.51544670192040076</v>
      </c>
      <c r="H3704" s="4">
        <f t="shared" si="572"/>
        <v>0.51544670192040076</v>
      </c>
      <c r="I3704" s="4">
        <f t="shared" si="573"/>
        <v>0.45499999999999996</v>
      </c>
      <c r="J3704">
        <f t="shared" si="575"/>
        <v>2</v>
      </c>
      <c r="K3704" t="str">
        <f>train!T3704</f>
        <v>yes</v>
      </c>
      <c r="L3704">
        <f t="shared" si="576"/>
        <v>1.128143884114172</v>
      </c>
      <c r="M3704">
        <f t="shared" si="577"/>
        <v>0.97321750145679231</v>
      </c>
      <c r="N3704">
        <f t="shared" si="578"/>
        <v>0.97321750145679231</v>
      </c>
      <c r="O3704">
        <f t="shared" si="579"/>
        <v>0.97321750145679231</v>
      </c>
    </row>
    <row r="3705" spans="1:15">
      <c r="A3705">
        <f t="shared" si="574"/>
        <v>3704</v>
      </c>
      <c r="B3705">
        <f>train!G3705</f>
        <v>261.10000000000002</v>
      </c>
      <c r="C3705">
        <f>train!J3705</f>
        <v>170.9</v>
      </c>
      <c r="D3705">
        <f>train!M3705</f>
        <v>71.099999999999994</v>
      </c>
      <c r="E3705">
        <f>train!P3705</f>
        <v>0</v>
      </c>
      <c r="F3705" s="4">
        <f t="shared" si="570"/>
        <v>0.74281650071123762</v>
      </c>
      <c r="G3705" s="4">
        <f t="shared" si="571"/>
        <v>0.47564709156693569</v>
      </c>
      <c r="H3705" s="4">
        <f t="shared" si="572"/>
        <v>0.47564709156693569</v>
      </c>
      <c r="I3705" s="4">
        <f t="shared" si="573"/>
        <v>0</v>
      </c>
      <c r="J3705">
        <f t="shared" si="575"/>
        <v>2</v>
      </c>
      <c r="K3705" t="str">
        <f>train!T3705</f>
        <v>yes</v>
      </c>
      <c r="L3705">
        <f t="shared" si="576"/>
        <v>1.128143884114172</v>
      </c>
      <c r="M3705">
        <f t="shared" si="577"/>
        <v>1.002126072488416</v>
      </c>
      <c r="N3705">
        <f t="shared" si="578"/>
        <v>1.002126072488416</v>
      </c>
      <c r="O3705">
        <f t="shared" si="579"/>
        <v>1.002126072488416</v>
      </c>
    </row>
    <row r="3706" spans="1:15">
      <c r="A3706">
        <f t="shared" si="574"/>
        <v>3705</v>
      </c>
      <c r="B3706">
        <f>train!G3706</f>
        <v>138.69999999999999</v>
      </c>
      <c r="C3706">
        <f>train!J3706</f>
        <v>205.8</v>
      </c>
      <c r="D3706">
        <f>train!M3706</f>
        <v>247.9</v>
      </c>
      <c r="E3706">
        <f>train!P3706</f>
        <v>9.8000000000000007</v>
      </c>
      <c r="F3706" s="4">
        <f t="shared" si="570"/>
        <v>0.39459459459459456</v>
      </c>
      <c r="G3706" s="4">
        <f t="shared" si="571"/>
        <v>0.57278040634567218</v>
      </c>
      <c r="H3706" s="4">
        <f t="shared" si="572"/>
        <v>0.57278040634567218</v>
      </c>
      <c r="I3706" s="4">
        <f t="shared" si="573"/>
        <v>0.49000000000000005</v>
      </c>
      <c r="J3706">
        <f t="shared" si="575"/>
        <v>2</v>
      </c>
      <c r="K3706" t="str">
        <f>train!T3706</f>
        <v>no</v>
      </c>
      <c r="L3706">
        <f t="shared" si="576"/>
        <v>1.128143884114172</v>
      </c>
      <c r="M3706">
        <f t="shared" si="577"/>
        <v>1.0256508576851573</v>
      </c>
      <c r="N3706">
        <f t="shared" si="578"/>
        <v>1.0256508576851573</v>
      </c>
      <c r="O3706">
        <f t="shared" si="579"/>
        <v>1.0256508576851573</v>
      </c>
    </row>
    <row r="3707" spans="1:15">
      <c r="A3707">
        <f t="shared" si="574"/>
        <v>3706</v>
      </c>
      <c r="B3707">
        <f>train!G3707</f>
        <v>226.6</v>
      </c>
      <c r="C3707">
        <f>train!J3707</f>
        <v>143.6</v>
      </c>
      <c r="D3707">
        <f>train!M3707</f>
        <v>94.9</v>
      </c>
      <c r="E3707">
        <f>train!P3707</f>
        <v>12.1</v>
      </c>
      <c r="F3707" s="4">
        <f t="shared" si="570"/>
        <v>0.64466571834992881</v>
      </c>
      <c r="G3707" s="4">
        <f t="shared" si="571"/>
        <v>0.39966601725577511</v>
      </c>
      <c r="H3707" s="4">
        <f t="shared" si="572"/>
        <v>0.39966601725577511</v>
      </c>
      <c r="I3707" s="4">
        <f t="shared" si="573"/>
        <v>0.60499999999999998</v>
      </c>
      <c r="J3707">
        <f t="shared" si="575"/>
        <v>2</v>
      </c>
      <c r="K3707" t="str">
        <f>train!T3707</f>
        <v>no</v>
      </c>
      <c r="L3707">
        <f t="shared" si="576"/>
        <v>1.128143884114172</v>
      </c>
      <c r="M3707">
        <f t="shared" si="577"/>
        <v>1.049325849826362</v>
      </c>
      <c r="N3707">
        <f t="shared" si="578"/>
        <v>1.049325849826362</v>
      </c>
      <c r="O3707">
        <f t="shared" si="579"/>
        <v>1.049325849826362</v>
      </c>
    </row>
    <row r="3708" spans="1:15">
      <c r="A3708">
        <f t="shared" si="574"/>
        <v>3707</v>
      </c>
      <c r="B3708">
        <f>train!G3708</f>
        <v>229.1</v>
      </c>
      <c r="C3708">
        <f>train!J3708</f>
        <v>172.4</v>
      </c>
      <c r="D3708">
        <f>train!M3708</f>
        <v>243.6</v>
      </c>
      <c r="E3708">
        <f>train!P3708</f>
        <v>11</v>
      </c>
      <c r="F3708" s="4">
        <f t="shared" si="570"/>
        <v>0.65177809388335706</v>
      </c>
      <c r="G3708" s="4">
        <f t="shared" si="571"/>
        <v>0.47982187586974673</v>
      </c>
      <c r="H3708" s="4">
        <f t="shared" si="572"/>
        <v>0.47982187586974673</v>
      </c>
      <c r="I3708" s="4">
        <f t="shared" si="573"/>
        <v>0.55000000000000004</v>
      </c>
      <c r="J3708">
        <f t="shared" si="575"/>
        <v>2</v>
      </c>
      <c r="K3708" t="str">
        <f>train!T3708</f>
        <v>no</v>
      </c>
      <c r="L3708">
        <f t="shared" si="576"/>
        <v>1.128143884114172</v>
      </c>
      <c r="M3708">
        <f t="shared" si="577"/>
        <v>1.089849874428835</v>
      </c>
      <c r="N3708">
        <f t="shared" si="578"/>
        <v>1.089849874428835</v>
      </c>
      <c r="O3708">
        <f t="shared" si="579"/>
        <v>1.089849874428835</v>
      </c>
    </row>
    <row r="3709" spans="1:15">
      <c r="A3709">
        <f t="shared" si="574"/>
        <v>3708</v>
      </c>
      <c r="B3709">
        <f>train!G3709</f>
        <v>157.4</v>
      </c>
      <c r="C3709">
        <f>train!J3709</f>
        <v>47.3</v>
      </c>
      <c r="D3709">
        <f>train!M3709</f>
        <v>160.4</v>
      </c>
      <c r="E3709">
        <f>train!P3709</f>
        <v>11.4</v>
      </c>
      <c r="F3709" s="4">
        <f t="shared" si="570"/>
        <v>0.44779516358463728</v>
      </c>
      <c r="G3709" s="4">
        <f t="shared" si="571"/>
        <v>0.13164486501530753</v>
      </c>
      <c r="H3709" s="4">
        <f t="shared" si="572"/>
        <v>0.13164486501530753</v>
      </c>
      <c r="I3709" s="4">
        <f t="shared" si="573"/>
        <v>0.57000000000000006</v>
      </c>
      <c r="J3709">
        <f t="shared" si="575"/>
        <v>2</v>
      </c>
      <c r="K3709" t="str">
        <f>train!T3709</f>
        <v>no</v>
      </c>
      <c r="L3709">
        <f t="shared" si="576"/>
        <v>1.128143884114172</v>
      </c>
      <c r="M3709">
        <f t="shared" si="577"/>
        <v>0.74838576249123634</v>
      </c>
      <c r="N3709">
        <f t="shared" si="578"/>
        <v>0.74838576249123634</v>
      </c>
      <c r="O3709">
        <f t="shared" si="579"/>
        <v>0.74838576249123634</v>
      </c>
    </row>
    <row r="3710" spans="1:15">
      <c r="A3710">
        <f t="shared" si="574"/>
        <v>3709</v>
      </c>
      <c r="B3710">
        <f>train!G3710</f>
        <v>185.6</v>
      </c>
      <c r="C3710">
        <f>train!J3710</f>
        <v>167.3</v>
      </c>
      <c r="D3710">
        <f>train!M3710</f>
        <v>171.6</v>
      </c>
      <c r="E3710">
        <f>train!P3710</f>
        <v>10.7</v>
      </c>
      <c r="F3710" s="4">
        <f t="shared" si="570"/>
        <v>0.52802275960170697</v>
      </c>
      <c r="G3710" s="4">
        <f t="shared" si="571"/>
        <v>0.46562760924018926</v>
      </c>
      <c r="H3710" s="4">
        <f t="shared" si="572"/>
        <v>0.46562760924018926</v>
      </c>
      <c r="I3710" s="4">
        <f t="shared" si="573"/>
        <v>0.53499999999999992</v>
      </c>
      <c r="J3710">
        <f t="shared" si="575"/>
        <v>2</v>
      </c>
      <c r="K3710" t="str">
        <f>train!T3710</f>
        <v>yes</v>
      </c>
      <c r="L3710">
        <f t="shared" si="576"/>
        <v>1.128143884114172</v>
      </c>
      <c r="M3710">
        <f t="shared" si="577"/>
        <v>0.99932536024603658</v>
      </c>
      <c r="N3710">
        <f t="shared" si="578"/>
        <v>0.99932536024603658</v>
      </c>
      <c r="O3710">
        <f t="shared" si="579"/>
        <v>0.99932536024603658</v>
      </c>
    </row>
    <row r="3711" spans="1:15">
      <c r="A3711">
        <f t="shared" si="574"/>
        <v>3710</v>
      </c>
      <c r="B3711">
        <f>train!G3711</f>
        <v>217.2</v>
      </c>
      <c r="C3711">
        <f>train!J3711</f>
        <v>190.8</v>
      </c>
      <c r="D3711">
        <f>train!M3711</f>
        <v>133.5</v>
      </c>
      <c r="E3711">
        <f>train!P3711</f>
        <v>5.2</v>
      </c>
      <c r="F3711" s="4">
        <f t="shared" si="570"/>
        <v>0.61792318634423893</v>
      </c>
      <c r="G3711" s="4">
        <f t="shared" si="571"/>
        <v>0.53103256331756199</v>
      </c>
      <c r="H3711" s="4">
        <f t="shared" si="572"/>
        <v>0.53103256331756199</v>
      </c>
      <c r="I3711" s="4">
        <f t="shared" si="573"/>
        <v>0.26</v>
      </c>
      <c r="J3711">
        <f t="shared" si="575"/>
        <v>2</v>
      </c>
      <c r="K3711" t="str">
        <f>train!T3711</f>
        <v>no</v>
      </c>
      <c r="L3711">
        <f t="shared" si="576"/>
        <v>1.128143884114172</v>
      </c>
      <c r="M3711">
        <f t="shared" si="577"/>
        <v>1.0066877523984574</v>
      </c>
      <c r="N3711">
        <f t="shared" si="578"/>
        <v>1.0066877523984574</v>
      </c>
      <c r="O3711">
        <f t="shared" si="579"/>
        <v>1.0066877523984574</v>
      </c>
    </row>
    <row r="3712" spans="1:15">
      <c r="A3712">
        <f t="shared" si="574"/>
        <v>3711</v>
      </c>
      <c r="B3712">
        <f>train!G3712</f>
        <v>183.1</v>
      </c>
      <c r="C3712">
        <f>train!J3712</f>
        <v>241</v>
      </c>
      <c r="D3712">
        <f>train!M3712</f>
        <v>211.1</v>
      </c>
      <c r="E3712">
        <f>train!P3712</f>
        <v>12.5</v>
      </c>
      <c r="F3712" s="4">
        <f t="shared" si="570"/>
        <v>0.52091038406827883</v>
      </c>
      <c r="G3712" s="4">
        <f t="shared" si="571"/>
        <v>0.67074867798497073</v>
      </c>
      <c r="H3712" s="4">
        <f t="shared" si="572"/>
        <v>0.67074867798497073</v>
      </c>
      <c r="I3712" s="4">
        <f t="shared" si="573"/>
        <v>0.625</v>
      </c>
      <c r="J3712">
        <f t="shared" si="575"/>
        <v>1</v>
      </c>
      <c r="K3712" t="str">
        <f>train!T3712</f>
        <v>no</v>
      </c>
      <c r="L3712">
        <f t="shared" si="576"/>
        <v>1.128143884114172</v>
      </c>
      <c r="M3712">
        <f t="shared" si="577"/>
        <v>1.2497120493407006</v>
      </c>
      <c r="N3712">
        <f t="shared" si="578"/>
        <v>1.2497120493407006</v>
      </c>
      <c r="O3712">
        <f t="shared" si="579"/>
        <v>1.2497120493407006</v>
      </c>
    </row>
    <row r="3713" spans="1:15">
      <c r="A3713">
        <f t="shared" si="574"/>
        <v>3712</v>
      </c>
      <c r="B3713">
        <f>train!G3713</f>
        <v>218.5</v>
      </c>
      <c r="C3713">
        <f>train!J3713</f>
        <v>160.69999999999999</v>
      </c>
      <c r="D3713">
        <f>train!M3713</f>
        <v>181.6</v>
      </c>
      <c r="E3713">
        <f>train!P3713</f>
        <v>4.9000000000000004</v>
      </c>
      <c r="F3713" s="4">
        <f t="shared" si="570"/>
        <v>0.6216216216216216</v>
      </c>
      <c r="G3713" s="4">
        <f t="shared" si="571"/>
        <v>0.44725855830782074</v>
      </c>
      <c r="H3713" s="4">
        <f t="shared" si="572"/>
        <v>0.44725855830782074</v>
      </c>
      <c r="I3713" s="4">
        <f t="shared" si="573"/>
        <v>0.24500000000000002</v>
      </c>
      <c r="J3713">
        <f t="shared" si="575"/>
        <v>2</v>
      </c>
      <c r="K3713" t="str">
        <f>train!T3713</f>
        <v>no</v>
      </c>
      <c r="L3713">
        <f t="shared" si="576"/>
        <v>1.128143884114172</v>
      </c>
      <c r="M3713">
        <f t="shared" si="577"/>
        <v>0.92006460448529104</v>
      </c>
      <c r="N3713">
        <f t="shared" si="578"/>
        <v>0.92006460448529104</v>
      </c>
      <c r="O3713">
        <f t="shared" si="579"/>
        <v>0.92006460448529104</v>
      </c>
    </row>
    <row r="3714" spans="1:15">
      <c r="A3714">
        <f t="shared" si="574"/>
        <v>3713</v>
      </c>
      <c r="B3714">
        <f>train!G3714</f>
        <v>143.80000000000001</v>
      </c>
      <c r="C3714">
        <f>train!J3714</f>
        <v>274.8</v>
      </c>
      <c r="D3714">
        <f>train!M3714</f>
        <v>194.7</v>
      </c>
      <c r="E3714">
        <f>train!P3714</f>
        <v>12.3</v>
      </c>
      <c r="F3714" s="4">
        <f t="shared" ref="F3714:F3777" si="580">(B3714-$W$3)/($W$2-$W$3)</f>
        <v>0.4091038406827881</v>
      </c>
      <c r="G3714" s="4">
        <f t="shared" ref="G3714:G3777" si="581">(C3714-$W$5)/($W$4-$W$5)</f>
        <v>0.76482048427497917</v>
      </c>
      <c r="H3714" s="4">
        <f t="shared" ref="H3714:H3777" si="582">(C3714-$W$5)/($W$4-$W$5)</f>
        <v>0.76482048427497917</v>
      </c>
      <c r="I3714" s="4">
        <f t="shared" ref="I3714:I3777" si="583">(E3714-$W$9)/($W$8-$W$9)</f>
        <v>0.61499999999999999</v>
      </c>
      <c r="J3714">
        <f t="shared" si="575"/>
        <v>1</v>
      </c>
      <c r="K3714" t="str">
        <f>train!T3714</f>
        <v>no</v>
      </c>
      <c r="L3714">
        <f t="shared" si="576"/>
        <v>1.128143884114172</v>
      </c>
      <c r="M3714">
        <f t="shared" si="577"/>
        <v>1.3097678033890723</v>
      </c>
      <c r="N3714">
        <f t="shared" si="578"/>
        <v>1.3097678033890723</v>
      </c>
      <c r="O3714">
        <f t="shared" si="579"/>
        <v>1.3097678033890723</v>
      </c>
    </row>
    <row r="3715" spans="1:15">
      <c r="A3715">
        <f t="shared" ref="A3715:A3778" si="584">ROW()-1</f>
        <v>3714</v>
      </c>
      <c r="B3715">
        <f>train!G3715</f>
        <v>143</v>
      </c>
      <c r="C3715">
        <f>train!J3715</f>
        <v>193.4</v>
      </c>
      <c r="D3715">
        <f>train!M3715</f>
        <v>59.5</v>
      </c>
      <c r="E3715">
        <f>train!P3715</f>
        <v>12.3</v>
      </c>
      <c r="F3715" s="4">
        <f t="shared" si="580"/>
        <v>0.40682788051209101</v>
      </c>
      <c r="G3715" s="4">
        <f t="shared" si="581"/>
        <v>0.53826885610910102</v>
      </c>
      <c r="H3715" s="4">
        <f t="shared" si="582"/>
        <v>0.53826885610910102</v>
      </c>
      <c r="I3715" s="4">
        <f t="shared" si="583"/>
        <v>0.61499999999999999</v>
      </c>
      <c r="J3715">
        <f t="shared" ref="J3715:J3778" si="585">MATCH(MIN(L3715:O3715),L3715:O3715,0)</f>
        <v>2</v>
      </c>
      <c r="K3715" t="str">
        <f>train!T3715</f>
        <v>yes</v>
      </c>
      <c r="L3715">
        <f t="shared" ref="L3715:L3778" si="586">SQRT(($F$2-$Z$3)^2+($G$2-$AA$3)^2+($H$2-$AB$3)^2+($I$2-$AC$3)^2)</f>
        <v>1.128143884114172</v>
      </c>
      <c r="M3715">
        <f t="shared" ref="M3715:M3778" si="587">SQRT((F3715-$Z$4)^2+(G3715-$AA$4)^2+(H3715-$AB$4)^2+(I3715-$AC$4)^2)</f>
        <v>1.0598116093325078</v>
      </c>
      <c r="N3715">
        <f t="shared" ref="N3715:N3778" si="588">SQRT((F3715-$Z$5)^2+(G3715-$AA$5)^2+(H3715-$AB$5)^2+(I3715-$AC$5)^2)</f>
        <v>1.0598116093325078</v>
      </c>
      <c r="O3715">
        <f t="shared" ref="O3715:O3778" si="589">SQRT((F3715-$Z$6)^2+(G3715-$AA$6)^2+(H3715-$AB$6)^2+(I3715-$AC$6)^2)</f>
        <v>1.0598116093325078</v>
      </c>
    </row>
    <row r="3716" spans="1:15">
      <c r="A3716">
        <f t="shared" si="584"/>
        <v>3715</v>
      </c>
      <c r="B3716">
        <f>train!G3716</f>
        <v>147.19999999999999</v>
      </c>
      <c r="C3716">
        <f>train!J3716</f>
        <v>168.8</v>
      </c>
      <c r="D3716">
        <f>train!M3716</f>
        <v>165.3</v>
      </c>
      <c r="E3716">
        <f>train!P3716</f>
        <v>13</v>
      </c>
      <c r="F3716" s="4">
        <f t="shared" si="580"/>
        <v>0.41877667140825031</v>
      </c>
      <c r="G3716" s="4">
        <f t="shared" si="581"/>
        <v>0.4698023935430003</v>
      </c>
      <c r="H3716" s="4">
        <f t="shared" si="582"/>
        <v>0.4698023935430003</v>
      </c>
      <c r="I3716" s="4">
        <f t="shared" si="583"/>
        <v>0.65</v>
      </c>
      <c r="J3716">
        <f t="shared" si="585"/>
        <v>2</v>
      </c>
      <c r="K3716" t="str">
        <f>train!T3716</f>
        <v>no</v>
      </c>
      <c r="L3716">
        <f t="shared" si="586"/>
        <v>1.128143884114172</v>
      </c>
      <c r="M3716">
        <f t="shared" si="587"/>
        <v>1.019461857291992</v>
      </c>
      <c r="N3716">
        <f t="shared" si="588"/>
        <v>1.019461857291992</v>
      </c>
      <c r="O3716">
        <f t="shared" si="589"/>
        <v>1.019461857291992</v>
      </c>
    </row>
    <row r="3717" spans="1:15">
      <c r="A3717">
        <f t="shared" si="584"/>
        <v>3716</v>
      </c>
      <c r="B3717">
        <f>train!G3717</f>
        <v>224</v>
      </c>
      <c r="C3717">
        <f>train!J3717</f>
        <v>97.5</v>
      </c>
      <c r="D3717">
        <f>train!M3717</f>
        <v>211.6</v>
      </c>
      <c r="E3717">
        <f>train!P3717</f>
        <v>10.7</v>
      </c>
      <c r="F3717" s="4">
        <f t="shared" si="580"/>
        <v>0.63726884779516357</v>
      </c>
      <c r="G3717" s="4">
        <f t="shared" si="581"/>
        <v>0.27136097968271639</v>
      </c>
      <c r="H3717" s="4">
        <f t="shared" si="582"/>
        <v>0.27136097968271639</v>
      </c>
      <c r="I3717" s="4">
        <f t="shared" si="583"/>
        <v>0.53499999999999992</v>
      </c>
      <c r="J3717">
        <f t="shared" si="585"/>
        <v>2</v>
      </c>
      <c r="K3717" t="str">
        <f>train!T3717</f>
        <v>no</v>
      </c>
      <c r="L3717">
        <f t="shared" si="586"/>
        <v>1.128143884114172</v>
      </c>
      <c r="M3717">
        <f t="shared" si="587"/>
        <v>0.91630243203808126</v>
      </c>
      <c r="N3717">
        <f t="shared" si="588"/>
        <v>0.91630243203808126</v>
      </c>
      <c r="O3717">
        <f t="shared" si="589"/>
        <v>0.91630243203808126</v>
      </c>
    </row>
    <row r="3718" spans="1:15">
      <c r="A3718">
        <f t="shared" si="584"/>
        <v>3717</v>
      </c>
      <c r="B3718">
        <f>train!G3718</f>
        <v>132.9</v>
      </c>
      <c r="C3718">
        <f>train!J3718</f>
        <v>208.2</v>
      </c>
      <c r="D3718">
        <f>train!M3718</f>
        <v>260.5</v>
      </c>
      <c r="E3718">
        <f>train!P3718</f>
        <v>14.4</v>
      </c>
      <c r="F3718" s="4">
        <f t="shared" si="580"/>
        <v>0.37809388335704125</v>
      </c>
      <c r="G3718" s="4">
        <f t="shared" si="581"/>
        <v>0.57946006123016969</v>
      </c>
      <c r="H3718" s="4">
        <f t="shared" si="582"/>
        <v>0.57946006123016969</v>
      </c>
      <c r="I3718" s="4">
        <f t="shared" si="583"/>
        <v>0.72</v>
      </c>
      <c r="J3718">
        <f t="shared" si="585"/>
        <v>1</v>
      </c>
      <c r="K3718" t="str">
        <f>train!T3718</f>
        <v>yes</v>
      </c>
      <c r="L3718">
        <f t="shared" si="586"/>
        <v>1.128143884114172</v>
      </c>
      <c r="M3718">
        <f t="shared" si="587"/>
        <v>1.1545141444580711</v>
      </c>
      <c r="N3718">
        <f t="shared" si="588"/>
        <v>1.1545141444580711</v>
      </c>
      <c r="O3718">
        <f t="shared" si="589"/>
        <v>1.1545141444580711</v>
      </c>
    </row>
    <row r="3719" spans="1:15">
      <c r="A3719">
        <f t="shared" si="584"/>
        <v>3718</v>
      </c>
      <c r="B3719">
        <f>train!G3719</f>
        <v>160.30000000000001</v>
      </c>
      <c r="C3719">
        <f>train!J3719</f>
        <v>53.2</v>
      </c>
      <c r="D3719">
        <f>train!M3719</f>
        <v>130.69999999999999</v>
      </c>
      <c r="E3719">
        <f>train!P3719</f>
        <v>10.5</v>
      </c>
      <c r="F3719" s="4">
        <f t="shared" si="580"/>
        <v>0.45604551920341396</v>
      </c>
      <c r="G3719" s="4">
        <f t="shared" si="581"/>
        <v>0.14806568327303091</v>
      </c>
      <c r="H3719" s="4">
        <f t="shared" si="582"/>
        <v>0.14806568327303091</v>
      </c>
      <c r="I3719" s="4">
        <f t="shared" si="583"/>
        <v>0.52500000000000002</v>
      </c>
      <c r="J3719">
        <f t="shared" si="585"/>
        <v>2</v>
      </c>
      <c r="K3719" t="str">
        <f>train!T3719</f>
        <v>no</v>
      </c>
      <c r="L3719">
        <f t="shared" si="586"/>
        <v>1.128143884114172</v>
      </c>
      <c r="M3719">
        <f t="shared" si="587"/>
        <v>0.72625712300240508</v>
      </c>
      <c r="N3719">
        <f t="shared" si="588"/>
        <v>0.72625712300240508</v>
      </c>
      <c r="O3719">
        <f t="shared" si="589"/>
        <v>0.72625712300240508</v>
      </c>
    </row>
    <row r="3720" spans="1:15">
      <c r="A3720">
        <f t="shared" si="584"/>
        <v>3719</v>
      </c>
      <c r="B3720">
        <f>train!G3720</f>
        <v>213.8</v>
      </c>
      <c r="C3720">
        <f>train!J3720</f>
        <v>257.7</v>
      </c>
      <c r="D3720">
        <f>train!M3720</f>
        <v>218.4</v>
      </c>
      <c r="E3720">
        <f>train!P3720</f>
        <v>7.2</v>
      </c>
      <c r="F3720" s="4">
        <f t="shared" si="580"/>
        <v>0.60825035561877672</v>
      </c>
      <c r="G3720" s="4">
        <f t="shared" si="581"/>
        <v>0.71722794322293337</v>
      </c>
      <c r="H3720" s="4">
        <f t="shared" si="582"/>
        <v>0.71722794322293337</v>
      </c>
      <c r="I3720" s="4">
        <f t="shared" si="583"/>
        <v>0.36</v>
      </c>
      <c r="J3720">
        <f t="shared" si="585"/>
        <v>1</v>
      </c>
      <c r="K3720" t="str">
        <f>train!T3720</f>
        <v>no</v>
      </c>
      <c r="L3720">
        <f t="shared" si="586"/>
        <v>1.128143884114172</v>
      </c>
      <c r="M3720">
        <f t="shared" si="587"/>
        <v>1.2362848944276423</v>
      </c>
      <c r="N3720">
        <f t="shared" si="588"/>
        <v>1.2362848944276423</v>
      </c>
      <c r="O3720">
        <f t="shared" si="589"/>
        <v>1.2362848944276423</v>
      </c>
    </row>
    <row r="3721" spans="1:15">
      <c r="A3721">
        <f t="shared" si="584"/>
        <v>3720</v>
      </c>
      <c r="B3721">
        <f>train!G3721</f>
        <v>248.2</v>
      </c>
      <c r="C3721">
        <f>train!J3721</f>
        <v>211.2</v>
      </c>
      <c r="D3721">
        <f>train!M3721</f>
        <v>147.1</v>
      </c>
      <c r="E3721">
        <f>train!P3721</f>
        <v>10</v>
      </c>
      <c r="F3721" s="4">
        <f t="shared" si="580"/>
        <v>0.70611664295874821</v>
      </c>
      <c r="G3721" s="4">
        <f t="shared" si="581"/>
        <v>0.58780962983579177</v>
      </c>
      <c r="H3721" s="4">
        <f t="shared" si="582"/>
        <v>0.58780962983579177</v>
      </c>
      <c r="I3721" s="4">
        <f t="shared" si="583"/>
        <v>0.5</v>
      </c>
      <c r="J3721">
        <f t="shared" si="585"/>
        <v>1</v>
      </c>
      <c r="K3721" t="str">
        <f>train!T3721</f>
        <v>no</v>
      </c>
      <c r="L3721">
        <f t="shared" si="586"/>
        <v>1.128143884114172</v>
      </c>
      <c r="M3721">
        <f t="shared" si="587"/>
        <v>1.1998504220604806</v>
      </c>
      <c r="N3721">
        <f t="shared" si="588"/>
        <v>1.1998504220604806</v>
      </c>
      <c r="O3721">
        <f t="shared" si="589"/>
        <v>1.1998504220604806</v>
      </c>
    </row>
    <row r="3722" spans="1:15">
      <c r="A3722">
        <f t="shared" si="584"/>
        <v>3721</v>
      </c>
      <c r="B3722">
        <f>train!G3722</f>
        <v>174.6</v>
      </c>
      <c r="C3722">
        <f>train!J3722</f>
        <v>243.8</v>
      </c>
      <c r="D3722">
        <f>train!M3722</f>
        <v>259.7</v>
      </c>
      <c r="E3722">
        <f>train!P3722</f>
        <v>12.2</v>
      </c>
      <c r="F3722" s="4">
        <f t="shared" si="580"/>
        <v>0.49672830725462302</v>
      </c>
      <c r="G3722" s="4">
        <f t="shared" si="581"/>
        <v>0.6785416086835514</v>
      </c>
      <c r="H3722" s="4">
        <f t="shared" si="582"/>
        <v>0.6785416086835514</v>
      </c>
      <c r="I3722" s="4">
        <f t="shared" si="583"/>
        <v>0.61</v>
      </c>
      <c r="J3722">
        <f t="shared" si="585"/>
        <v>1</v>
      </c>
      <c r="K3722" t="str">
        <f>train!T3722</f>
        <v>no</v>
      </c>
      <c r="L3722">
        <f t="shared" si="586"/>
        <v>1.128143884114172</v>
      </c>
      <c r="M3722">
        <f t="shared" si="587"/>
        <v>1.2408369919766926</v>
      </c>
      <c r="N3722">
        <f t="shared" si="588"/>
        <v>1.2408369919766926</v>
      </c>
      <c r="O3722">
        <f t="shared" si="589"/>
        <v>1.2408369919766926</v>
      </c>
    </row>
    <row r="3723" spans="1:15">
      <c r="A3723">
        <f t="shared" si="584"/>
        <v>3722</v>
      </c>
      <c r="B3723">
        <f>train!G3723</f>
        <v>205.5</v>
      </c>
      <c r="C3723">
        <f>train!J3723</f>
        <v>209.5</v>
      </c>
      <c r="D3723">
        <f>train!M3723</f>
        <v>182.3</v>
      </c>
      <c r="E3723">
        <f>train!P3723</f>
        <v>6.4</v>
      </c>
      <c r="F3723" s="4">
        <f t="shared" si="580"/>
        <v>0.58463726884779521</v>
      </c>
      <c r="G3723" s="4">
        <f t="shared" si="581"/>
        <v>0.58307820762593932</v>
      </c>
      <c r="H3723" s="4">
        <f t="shared" si="582"/>
        <v>0.58307820762593932</v>
      </c>
      <c r="I3723" s="4">
        <f t="shared" si="583"/>
        <v>0.32</v>
      </c>
      <c r="J3723">
        <f t="shared" si="585"/>
        <v>2</v>
      </c>
      <c r="K3723" t="str">
        <f>train!T3723</f>
        <v>no</v>
      </c>
      <c r="L3723">
        <f t="shared" si="586"/>
        <v>1.128143884114172</v>
      </c>
      <c r="M3723">
        <f t="shared" si="587"/>
        <v>1.0602646502370836</v>
      </c>
      <c r="N3723">
        <f t="shared" si="588"/>
        <v>1.0602646502370836</v>
      </c>
      <c r="O3723">
        <f t="shared" si="589"/>
        <v>1.0602646502370836</v>
      </c>
    </row>
    <row r="3724" spans="1:15">
      <c r="A3724">
        <f t="shared" si="584"/>
        <v>3723</v>
      </c>
      <c r="B3724">
        <f>train!G3724</f>
        <v>209.1</v>
      </c>
      <c r="C3724">
        <f>train!J3724</f>
        <v>189.4</v>
      </c>
      <c r="D3724">
        <f>train!M3724</f>
        <v>214.4</v>
      </c>
      <c r="E3724">
        <f>train!P3724</f>
        <v>14.8</v>
      </c>
      <c r="F3724" s="4">
        <f t="shared" si="580"/>
        <v>0.59487908961593172</v>
      </c>
      <c r="G3724" s="4">
        <f t="shared" si="581"/>
        <v>0.52713609796827166</v>
      </c>
      <c r="H3724" s="4">
        <f t="shared" si="582"/>
        <v>0.52713609796827166</v>
      </c>
      <c r="I3724" s="4">
        <f t="shared" si="583"/>
        <v>0.74</v>
      </c>
      <c r="J3724">
        <f t="shared" si="585"/>
        <v>1</v>
      </c>
      <c r="K3724" t="str">
        <f>train!T3724</f>
        <v>no</v>
      </c>
      <c r="L3724">
        <f t="shared" si="586"/>
        <v>1.128143884114172</v>
      </c>
      <c r="M3724">
        <f t="shared" si="587"/>
        <v>1.2071561882476973</v>
      </c>
      <c r="N3724">
        <f t="shared" si="588"/>
        <v>1.2071561882476973</v>
      </c>
      <c r="O3724">
        <f t="shared" si="589"/>
        <v>1.2071561882476973</v>
      </c>
    </row>
    <row r="3725" spans="1:15">
      <c r="A3725">
        <f t="shared" si="584"/>
        <v>3724</v>
      </c>
      <c r="B3725">
        <f>train!G3725</f>
        <v>251.1</v>
      </c>
      <c r="C3725">
        <f>train!J3725</f>
        <v>178.3</v>
      </c>
      <c r="D3725">
        <f>train!M3725</f>
        <v>184.6</v>
      </c>
      <c r="E3725">
        <f>train!P3725</f>
        <v>12.7</v>
      </c>
      <c r="F3725" s="4">
        <f t="shared" si="580"/>
        <v>0.71436699857752484</v>
      </c>
      <c r="G3725" s="4">
        <f t="shared" si="581"/>
        <v>0.49624269412747007</v>
      </c>
      <c r="H3725" s="4">
        <f t="shared" si="582"/>
        <v>0.49624269412747007</v>
      </c>
      <c r="I3725" s="4">
        <f t="shared" si="583"/>
        <v>0.63500000000000001</v>
      </c>
      <c r="J3725">
        <f t="shared" si="585"/>
        <v>1</v>
      </c>
      <c r="K3725" t="str">
        <f>train!T3725</f>
        <v>no</v>
      </c>
      <c r="L3725">
        <f t="shared" si="586"/>
        <v>1.128143884114172</v>
      </c>
      <c r="M3725">
        <f t="shared" si="587"/>
        <v>1.185773516151563</v>
      </c>
      <c r="N3725">
        <f t="shared" si="588"/>
        <v>1.185773516151563</v>
      </c>
      <c r="O3725">
        <f t="shared" si="589"/>
        <v>1.185773516151563</v>
      </c>
    </row>
    <row r="3726" spans="1:15">
      <c r="A3726">
        <f t="shared" si="584"/>
        <v>3725</v>
      </c>
      <c r="B3726">
        <f>train!G3726</f>
        <v>187.6</v>
      </c>
      <c r="C3726">
        <f>train!J3726</f>
        <v>217.4</v>
      </c>
      <c r="D3726">
        <f>train!M3726</f>
        <v>139.69999999999999</v>
      </c>
      <c r="E3726">
        <f>train!P3726</f>
        <v>9.8000000000000007</v>
      </c>
      <c r="F3726" s="4">
        <f t="shared" si="580"/>
        <v>0.53371266002844953</v>
      </c>
      <c r="G3726" s="4">
        <f t="shared" si="581"/>
        <v>0.60506540495407735</v>
      </c>
      <c r="H3726" s="4">
        <f t="shared" si="582"/>
        <v>0.60506540495407735</v>
      </c>
      <c r="I3726" s="4">
        <f t="shared" si="583"/>
        <v>0.49000000000000005</v>
      </c>
      <c r="J3726">
        <f t="shared" si="585"/>
        <v>2</v>
      </c>
      <c r="K3726" t="str">
        <f>train!T3726</f>
        <v>no</v>
      </c>
      <c r="L3726">
        <f t="shared" si="586"/>
        <v>1.128143884114172</v>
      </c>
      <c r="M3726">
        <f t="shared" si="587"/>
        <v>1.1212303474394218</v>
      </c>
      <c r="N3726">
        <f t="shared" si="588"/>
        <v>1.1212303474394218</v>
      </c>
      <c r="O3726">
        <f t="shared" si="589"/>
        <v>1.1212303474394218</v>
      </c>
    </row>
    <row r="3727" spans="1:15">
      <c r="A3727">
        <f t="shared" si="584"/>
        <v>3726</v>
      </c>
      <c r="B3727">
        <f>train!G3727</f>
        <v>197.5</v>
      </c>
      <c r="C3727">
        <f>train!J3727</f>
        <v>228.7</v>
      </c>
      <c r="D3727">
        <f>train!M3727</f>
        <v>313.39999999999998</v>
      </c>
      <c r="E3727">
        <f>train!P3727</f>
        <v>19.7</v>
      </c>
      <c r="F3727" s="4">
        <f t="shared" si="580"/>
        <v>0.56187766714082499</v>
      </c>
      <c r="G3727" s="4">
        <f t="shared" si="581"/>
        <v>0.6365154467019204</v>
      </c>
      <c r="H3727" s="4">
        <f t="shared" si="582"/>
        <v>0.6365154467019204</v>
      </c>
      <c r="I3727" s="4">
        <f t="shared" si="583"/>
        <v>0.98499999999999999</v>
      </c>
      <c r="J3727">
        <f t="shared" si="585"/>
        <v>1</v>
      </c>
      <c r="K3727" t="str">
        <f>train!T3727</f>
        <v>no</v>
      </c>
      <c r="L3727">
        <f t="shared" si="586"/>
        <v>1.128143884114172</v>
      </c>
      <c r="M3727">
        <f t="shared" si="587"/>
        <v>1.4478381610566515</v>
      </c>
      <c r="N3727">
        <f t="shared" si="588"/>
        <v>1.4478381610566515</v>
      </c>
      <c r="O3727">
        <f t="shared" si="589"/>
        <v>1.4478381610566515</v>
      </c>
    </row>
    <row r="3728" spans="1:15">
      <c r="A3728">
        <f t="shared" si="584"/>
        <v>3727</v>
      </c>
      <c r="B3728">
        <f>train!G3728</f>
        <v>221.6</v>
      </c>
      <c r="C3728">
        <f>train!J3728</f>
        <v>231.8</v>
      </c>
      <c r="D3728">
        <f>train!M3728</f>
        <v>211.7</v>
      </c>
      <c r="E3728">
        <f>train!P3728</f>
        <v>8.6</v>
      </c>
      <c r="F3728" s="4">
        <f t="shared" si="580"/>
        <v>0.63044096728307253</v>
      </c>
      <c r="G3728" s="4">
        <f t="shared" si="581"/>
        <v>0.64514333426106318</v>
      </c>
      <c r="H3728" s="4">
        <f t="shared" si="582"/>
        <v>0.64514333426106318</v>
      </c>
      <c r="I3728" s="4">
        <f t="shared" si="583"/>
        <v>0.43</v>
      </c>
      <c r="J3728">
        <f t="shared" si="585"/>
        <v>1</v>
      </c>
      <c r="K3728" t="str">
        <f>train!T3728</f>
        <v>no</v>
      </c>
      <c r="L3728">
        <f t="shared" si="586"/>
        <v>1.128143884114172</v>
      </c>
      <c r="M3728">
        <f t="shared" si="587"/>
        <v>1.1894434230814763</v>
      </c>
      <c r="N3728">
        <f t="shared" si="588"/>
        <v>1.1894434230814763</v>
      </c>
      <c r="O3728">
        <f t="shared" si="589"/>
        <v>1.1894434230814763</v>
      </c>
    </row>
    <row r="3729" spans="1:15">
      <c r="A3729">
        <f t="shared" si="584"/>
        <v>3728</v>
      </c>
      <c r="B3729">
        <f>train!G3729</f>
        <v>200.7</v>
      </c>
      <c r="C3729">
        <f>train!J3729</f>
        <v>290.8</v>
      </c>
      <c r="D3729">
        <f>train!M3729</f>
        <v>186.7</v>
      </c>
      <c r="E3729">
        <f>train!P3729</f>
        <v>10.199999999999999</v>
      </c>
      <c r="F3729" s="4">
        <f t="shared" si="580"/>
        <v>0.57098150782361301</v>
      </c>
      <c r="G3729" s="4">
        <f t="shared" si="581"/>
        <v>0.80935151683829665</v>
      </c>
      <c r="H3729" s="4">
        <f t="shared" si="582"/>
        <v>0.80935151683829665</v>
      </c>
      <c r="I3729" s="4">
        <f t="shared" si="583"/>
        <v>0.51</v>
      </c>
      <c r="J3729">
        <f t="shared" si="585"/>
        <v>1</v>
      </c>
      <c r="K3729" t="str">
        <f>train!T3729</f>
        <v>no</v>
      </c>
      <c r="L3729">
        <f t="shared" si="586"/>
        <v>1.128143884114172</v>
      </c>
      <c r="M3729">
        <f t="shared" si="587"/>
        <v>1.3770329109696071</v>
      </c>
      <c r="N3729">
        <f t="shared" si="588"/>
        <v>1.3770329109696071</v>
      </c>
      <c r="O3729">
        <f t="shared" si="589"/>
        <v>1.3770329109696071</v>
      </c>
    </row>
    <row r="3730" spans="1:15">
      <c r="A3730">
        <f t="shared" si="584"/>
        <v>3729</v>
      </c>
      <c r="B3730">
        <f>train!G3730</f>
        <v>212.8</v>
      </c>
      <c r="C3730">
        <f>train!J3730</f>
        <v>90.9</v>
      </c>
      <c r="D3730">
        <f>train!M3730</f>
        <v>152.30000000000001</v>
      </c>
      <c r="E3730">
        <f>train!P3730</f>
        <v>11.9</v>
      </c>
      <c r="F3730" s="4">
        <f t="shared" si="580"/>
        <v>0.60540540540540544</v>
      </c>
      <c r="G3730" s="4">
        <f t="shared" si="581"/>
        <v>0.25299192875034793</v>
      </c>
      <c r="H3730" s="4">
        <f t="shared" si="582"/>
        <v>0.25299192875034793</v>
      </c>
      <c r="I3730" s="4">
        <f t="shared" si="583"/>
        <v>0.59499999999999997</v>
      </c>
      <c r="J3730">
        <f t="shared" si="585"/>
        <v>2</v>
      </c>
      <c r="K3730" t="str">
        <f>train!T3730</f>
        <v>no</v>
      </c>
      <c r="L3730">
        <f t="shared" si="586"/>
        <v>1.128143884114172</v>
      </c>
      <c r="M3730">
        <f t="shared" si="587"/>
        <v>0.92116802860266789</v>
      </c>
      <c r="N3730">
        <f t="shared" si="588"/>
        <v>0.92116802860266789</v>
      </c>
      <c r="O3730">
        <f t="shared" si="589"/>
        <v>0.92116802860266789</v>
      </c>
    </row>
    <row r="3731" spans="1:15">
      <c r="A3731">
        <f t="shared" si="584"/>
        <v>3730</v>
      </c>
      <c r="B3731">
        <f>train!G3731</f>
        <v>213.3</v>
      </c>
      <c r="C3731">
        <f>train!J3731</f>
        <v>153.1</v>
      </c>
      <c r="D3731">
        <f>train!M3731</f>
        <v>227.9</v>
      </c>
      <c r="E3731">
        <f>train!P3731</f>
        <v>10.8</v>
      </c>
      <c r="F3731" s="4">
        <f t="shared" si="580"/>
        <v>0.60682788051209102</v>
      </c>
      <c r="G3731" s="4">
        <f t="shared" si="581"/>
        <v>0.42610631784024489</v>
      </c>
      <c r="H3731" s="4">
        <f t="shared" si="582"/>
        <v>0.42610631784024489</v>
      </c>
      <c r="I3731" s="4">
        <f t="shared" si="583"/>
        <v>0.54</v>
      </c>
      <c r="J3731">
        <f t="shared" si="585"/>
        <v>2</v>
      </c>
      <c r="K3731" t="str">
        <f>train!T3731</f>
        <v>no</v>
      </c>
      <c r="L3731">
        <f t="shared" si="586"/>
        <v>1.128143884114172</v>
      </c>
      <c r="M3731">
        <f t="shared" si="587"/>
        <v>1.0114214081052173</v>
      </c>
      <c r="N3731">
        <f t="shared" si="588"/>
        <v>1.0114214081052173</v>
      </c>
      <c r="O3731">
        <f t="shared" si="589"/>
        <v>1.0114214081052173</v>
      </c>
    </row>
    <row r="3732" spans="1:15">
      <c r="A3732">
        <f t="shared" si="584"/>
        <v>3731</v>
      </c>
      <c r="B3732">
        <f>train!G3732</f>
        <v>177.1</v>
      </c>
      <c r="C3732">
        <f>train!J3732</f>
        <v>249.1</v>
      </c>
      <c r="D3732">
        <f>train!M3732</f>
        <v>153.30000000000001</v>
      </c>
      <c r="E3732">
        <f>train!P3732</f>
        <v>8.8000000000000007</v>
      </c>
      <c r="F3732" s="4">
        <f t="shared" si="580"/>
        <v>0.50384068278805116</v>
      </c>
      <c r="G3732" s="4">
        <f t="shared" si="581"/>
        <v>0.69329251322015029</v>
      </c>
      <c r="H3732" s="4">
        <f t="shared" si="582"/>
        <v>0.69329251322015029</v>
      </c>
      <c r="I3732" s="4">
        <f t="shared" si="583"/>
        <v>0.44000000000000006</v>
      </c>
      <c r="J3732">
        <f t="shared" si="585"/>
        <v>1</v>
      </c>
      <c r="K3732" t="str">
        <f>train!T3732</f>
        <v>no</v>
      </c>
      <c r="L3732">
        <f t="shared" si="586"/>
        <v>1.128143884114172</v>
      </c>
      <c r="M3732">
        <f t="shared" si="587"/>
        <v>1.1869138348703137</v>
      </c>
      <c r="N3732">
        <f t="shared" si="588"/>
        <v>1.1869138348703137</v>
      </c>
      <c r="O3732">
        <f t="shared" si="589"/>
        <v>1.1869138348703137</v>
      </c>
    </row>
    <row r="3733" spans="1:15">
      <c r="A3733">
        <f t="shared" si="584"/>
        <v>3732</v>
      </c>
      <c r="B3733">
        <f>train!G3733</f>
        <v>229.2</v>
      </c>
      <c r="C3733">
        <f>train!J3733</f>
        <v>142.80000000000001</v>
      </c>
      <c r="D3733">
        <f>train!M3733</f>
        <v>291.60000000000002</v>
      </c>
      <c r="E3733">
        <f>train!P3733</f>
        <v>8.5</v>
      </c>
      <c r="F3733" s="4">
        <f t="shared" si="580"/>
        <v>0.65206258890469415</v>
      </c>
      <c r="G3733" s="4">
        <f t="shared" si="581"/>
        <v>0.39743946562760923</v>
      </c>
      <c r="H3733" s="4">
        <f t="shared" si="582"/>
        <v>0.39743946562760923</v>
      </c>
      <c r="I3733" s="4">
        <f t="shared" si="583"/>
        <v>0.42499999999999999</v>
      </c>
      <c r="J3733">
        <f t="shared" si="585"/>
        <v>2</v>
      </c>
      <c r="K3733" t="str">
        <f>train!T3733</f>
        <v>no</v>
      </c>
      <c r="L3733">
        <f t="shared" si="586"/>
        <v>1.128143884114172</v>
      </c>
      <c r="M3733">
        <f t="shared" si="587"/>
        <v>0.96006607977045588</v>
      </c>
      <c r="N3733">
        <f t="shared" si="588"/>
        <v>0.96006607977045588</v>
      </c>
      <c r="O3733">
        <f t="shared" si="589"/>
        <v>0.96006607977045588</v>
      </c>
    </row>
    <row r="3734" spans="1:15">
      <c r="A3734">
        <f t="shared" si="584"/>
        <v>3733</v>
      </c>
      <c r="B3734">
        <f>train!G3734</f>
        <v>129.4</v>
      </c>
      <c r="C3734">
        <f>train!J3734</f>
        <v>159.80000000000001</v>
      </c>
      <c r="D3734">
        <f>train!M3734</f>
        <v>214.4</v>
      </c>
      <c r="E3734">
        <f>train!P3734</f>
        <v>12.6</v>
      </c>
      <c r="F3734" s="4">
        <f t="shared" si="580"/>
        <v>0.36813655761024183</v>
      </c>
      <c r="G3734" s="4">
        <f t="shared" si="581"/>
        <v>0.44475368772613416</v>
      </c>
      <c r="H3734" s="4">
        <f t="shared" si="582"/>
        <v>0.44475368772613416</v>
      </c>
      <c r="I3734" s="4">
        <f t="shared" si="583"/>
        <v>0.63</v>
      </c>
      <c r="J3734">
        <f t="shared" si="585"/>
        <v>2</v>
      </c>
      <c r="K3734" t="str">
        <f>train!T3734</f>
        <v>yes</v>
      </c>
      <c r="L3734">
        <f t="shared" si="586"/>
        <v>1.128143884114172</v>
      </c>
      <c r="M3734">
        <f t="shared" si="587"/>
        <v>0.96334636063106105</v>
      </c>
      <c r="N3734">
        <f t="shared" si="588"/>
        <v>0.96334636063106105</v>
      </c>
      <c r="O3734">
        <f t="shared" si="589"/>
        <v>0.96334636063106105</v>
      </c>
    </row>
    <row r="3735" spans="1:15">
      <c r="A3735">
        <f t="shared" si="584"/>
        <v>3734</v>
      </c>
      <c r="B3735">
        <f>train!G3735</f>
        <v>203.1</v>
      </c>
      <c r="C3735">
        <f>train!J3735</f>
        <v>132</v>
      </c>
      <c r="D3735">
        <f>train!M3735</f>
        <v>250.9</v>
      </c>
      <c r="E3735">
        <f>train!P3735</f>
        <v>9.1999999999999993</v>
      </c>
      <c r="F3735" s="4">
        <f t="shared" si="580"/>
        <v>0.57780938833570405</v>
      </c>
      <c r="G3735" s="4">
        <f t="shared" si="581"/>
        <v>0.36738101864736988</v>
      </c>
      <c r="H3735" s="4">
        <f t="shared" si="582"/>
        <v>0.36738101864736988</v>
      </c>
      <c r="I3735" s="4">
        <f t="shared" si="583"/>
        <v>0.45999999999999996</v>
      </c>
      <c r="J3735">
        <f t="shared" si="585"/>
        <v>2</v>
      </c>
      <c r="K3735" t="str">
        <f>train!T3735</f>
        <v>no</v>
      </c>
      <c r="L3735">
        <f t="shared" si="586"/>
        <v>1.128143884114172</v>
      </c>
      <c r="M3735">
        <f t="shared" si="587"/>
        <v>0.90299574471513366</v>
      </c>
      <c r="N3735">
        <f t="shared" si="588"/>
        <v>0.90299574471513366</v>
      </c>
      <c r="O3735">
        <f t="shared" si="589"/>
        <v>0.90299574471513366</v>
      </c>
    </row>
    <row r="3736" spans="1:15">
      <c r="A3736">
        <f t="shared" si="584"/>
        <v>3735</v>
      </c>
      <c r="B3736">
        <f>train!G3736</f>
        <v>232.2</v>
      </c>
      <c r="C3736">
        <f>train!J3736</f>
        <v>244.7</v>
      </c>
      <c r="D3736">
        <f>train!M3736</f>
        <v>151.30000000000001</v>
      </c>
      <c r="E3736">
        <f>train!P3736</f>
        <v>10.6</v>
      </c>
      <c r="F3736" s="4">
        <f t="shared" si="580"/>
        <v>0.66059743954480799</v>
      </c>
      <c r="G3736" s="4">
        <f t="shared" si="581"/>
        <v>0.68104647926523787</v>
      </c>
      <c r="H3736" s="4">
        <f t="shared" si="582"/>
        <v>0.68104647926523787</v>
      </c>
      <c r="I3736" s="4">
        <f t="shared" si="583"/>
        <v>0.53</v>
      </c>
      <c r="J3736">
        <f t="shared" si="585"/>
        <v>1</v>
      </c>
      <c r="K3736" t="str">
        <f>train!T3736</f>
        <v>yes</v>
      </c>
      <c r="L3736">
        <f t="shared" si="586"/>
        <v>1.128143884114172</v>
      </c>
      <c r="M3736">
        <f t="shared" si="587"/>
        <v>1.2825512040352651</v>
      </c>
      <c r="N3736">
        <f t="shared" si="588"/>
        <v>1.2825512040352651</v>
      </c>
      <c r="O3736">
        <f t="shared" si="589"/>
        <v>1.2825512040352651</v>
      </c>
    </row>
    <row r="3737" spans="1:15">
      <c r="A3737">
        <f t="shared" si="584"/>
        <v>3736</v>
      </c>
      <c r="B3737">
        <f>train!G3737</f>
        <v>138.5</v>
      </c>
      <c r="C3737">
        <f>train!J3737</f>
        <v>159.69999999999999</v>
      </c>
      <c r="D3737">
        <f>train!M3737</f>
        <v>212.7</v>
      </c>
      <c r="E3737">
        <f>train!P3737</f>
        <v>7.7</v>
      </c>
      <c r="F3737" s="4">
        <f t="shared" si="580"/>
        <v>0.39402560455192032</v>
      </c>
      <c r="G3737" s="4">
        <f t="shared" si="581"/>
        <v>0.44447536877261334</v>
      </c>
      <c r="H3737" s="4">
        <f t="shared" si="582"/>
        <v>0.44447536877261334</v>
      </c>
      <c r="I3737" s="4">
        <f t="shared" si="583"/>
        <v>0.38500000000000001</v>
      </c>
      <c r="J3737">
        <f t="shared" si="585"/>
        <v>2</v>
      </c>
      <c r="K3737" t="str">
        <f>train!T3737</f>
        <v>no</v>
      </c>
      <c r="L3737">
        <f t="shared" si="586"/>
        <v>1.128143884114172</v>
      </c>
      <c r="M3737">
        <f t="shared" si="587"/>
        <v>0.83582168189967865</v>
      </c>
      <c r="N3737">
        <f t="shared" si="588"/>
        <v>0.83582168189967865</v>
      </c>
      <c r="O3737">
        <f t="shared" si="589"/>
        <v>0.83582168189967865</v>
      </c>
    </row>
    <row r="3738" spans="1:15">
      <c r="A3738">
        <f t="shared" si="584"/>
        <v>3737</v>
      </c>
      <c r="B3738">
        <f>train!G3738</f>
        <v>189.3</v>
      </c>
      <c r="C3738">
        <f>train!J3738</f>
        <v>205.3</v>
      </c>
      <c r="D3738">
        <f>train!M3738</f>
        <v>228.2</v>
      </c>
      <c r="E3738">
        <f>train!P3738</f>
        <v>8.5</v>
      </c>
      <c r="F3738" s="4">
        <f t="shared" si="580"/>
        <v>0.53854907539118069</v>
      </c>
      <c r="G3738" s="4">
        <f t="shared" si="581"/>
        <v>0.57138881157806853</v>
      </c>
      <c r="H3738" s="4">
        <f t="shared" si="582"/>
        <v>0.57138881157806853</v>
      </c>
      <c r="I3738" s="4">
        <f t="shared" si="583"/>
        <v>0.42499999999999999</v>
      </c>
      <c r="J3738">
        <f t="shared" si="585"/>
        <v>2</v>
      </c>
      <c r="K3738" t="str">
        <f>train!T3738</f>
        <v>no</v>
      </c>
      <c r="L3738">
        <f t="shared" si="586"/>
        <v>1.128143884114172</v>
      </c>
      <c r="M3738">
        <f t="shared" si="587"/>
        <v>1.0600143652790233</v>
      </c>
      <c r="N3738">
        <f t="shared" si="588"/>
        <v>1.0600143652790233</v>
      </c>
      <c r="O3738">
        <f t="shared" si="589"/>
        <v>1.0600143652790233</v>
      </c>
    </row>
    <row r="3739" spans="1:15">
      <c r="A3739">
        <f t="shared" si="584"/>
        <v>3738</v>
      </c>
      <c r="B3739">
        <f>train!G3739</f>
        <v>254.2</v>
      </c>
      <c r="C3739">
        <f>train!J3739</f>
        <v>262</v>
      </c>
      <c r="D3739">
        <f>train!M3739</f>
        <v>256.3</v>
      </c>
      <c r="E3739">
        <f>train!P3739</f>
        <v>13.6</v>
      </c>
      <c r="F3739" s="4">
        <f t="shared" si="580"/>
        <v>0.72318634423897576</v>
      </c>
      <c r="G3739" s="4">
        <f t="shared" si="581"/>
        <v>0.72919565822432508</v>
      </c>
      <c r="H3739" s="4">
        <f t="shared" si="582"/>
        <v>0.72919565822432508</v>
      </c>
      <c r="I3739" s="4">
        <f t="shared" si="583"/>
        <v>0.67999999999999994</v>
      </c>
      <c r="J3739">
        <f t="shared" si="585"/>
        <v>1</v>
      </c>
      <c r="K3739" t="str">
        <f>train!T3739</f>
        <v>yes</v>
      </c>
      <c r="L3739">
        <f t="shared" si="586"/>
        <v>1.128143884114172</v>
      </c>
      <c r="M3739">
        <f t="shared" si="587"/>
        <v>1.4313808383655791</v>
      </c>
      <c r="N3739">
        <f t="shared" si="588"/>
        <v>1.4313808383655791</v>
      </c>
      <c r="O3739">
        <f t="shared" si="589"/>
        <v>1.4313808383655791</v>
      </c>
    </row>
    <row r="3740" spans="1:15">
      <c r="A3740">
        <f t="shared" si="584"/>
        <v>3739</v>
      </c>
      <c r="B3740">
        <f>train!G3740</f>
        <v>176.5</v>
      </c>
      <c r="C3740">
        <f>train!J3740</f>
        <v>119.2</v>
      </c>
      <c r="D3740">
        <f>train!M3740</f>
        <v>227.7</v>
      </c>
      <c r="E3740">
        <f>train!P3740</f>
        <v>8.6999999999999993</v>
      </c>
      <c r="F3740" s="4">
        <f t="shared" si="580"/>
        <v>0.50213371266002849</v>
      </c>
      <c r="G3740" s="4">
        <f t="shared" si="581"/>
        <v>0.33175619259671585</v>
      </c>
      <c r="H3740" s="4">
        <f t="shared" si="582"/>
        <v>0.33175619259671585</v>
      </c>
      <c r="I3740" s="4">
        <f t="shared" si="583"/>
        <v>0.43499999999999994</v>
      </c>
      <c r="J3740">
        <f t="shared" si="585"/>
        <v>2</v>
      </c>
      <c r="K3740" t="str">
        <f>train!T3740</f>
        <v>no</v>
      </c>
      <c r="L3740">
        <f t="shared" si="586"/>
        <v>1.128143884114172</v>
      </c>
      <c r="M3740">
        <f t="shared" si="587"/>
        <v>0.81331888459710711</v>
      </c>
      <c r="N3740">
        <f t="shared" si="588"/>
        <v>0.81331888459710711</v>
      </c>
      <c r="O3740">
        <f t="shared" si="589"/>
        <v>0.81331888459710711</v>
      </c>
    </row>
    <row r="3741" spans="1:15">
      <c r="A3741">
        <f t="shared" si="584"/>
        <v>3740</v>
      </c>
      <c r="B3741">
        <f>train!G3741</f>
        <v>234.3</v>
      </c>
      <c r="C3741">
        <f>train!J3741</f>
        <v>206.4</v>
      </c>
      <c r="D3741">
        <f>train!M3741</f>
        <v>157.30000000000001</v>
      </c>
      <c r="E3741">
        <f>train!P3741</f>
        <v>5.8</v>
      </c>
      <c r="F3741" s="4">
        <f t="shared" si="580"/>
        <v>0.66657183499288764</v>
      </c>
      <c r="G3741" s="4">
        <f t="shared" si="581"/>
        <v>0.57445032006679653</v>
      </c>
      <c r="H3741" s="4">
        <f t="shared" si="582"/>
        <v>0.57445032006679653</v>
      </c>
      <c r="I3741" s="4">
        <f t="shared" si="583"/>
        <v>0.28999999999999998</v>
      </c>
      <c r="J3741">
        <f t="shared" si="585"/>
        <v>2</v>
      </c>
      <c r="K3741" t="str">
        <f>train!T3741</f>
        <v>no</v>
      </c>
      <c r="L3741">
        <f t="shared" si="586"/>
        <v>1.128143884114172</v>
      </c>
      <c r="M3741">
        <f t="shared" si="587"/>
        <v>1.0901396019113678</v>
      </c>
      <c r="N3741">
        <f t="shared" si="588"/>
        <v>1.0901396019113678</v>
      </c>
      <c r="O3741">
        <f t="shared" si="589"/>
        <v>1.0901396019113678</v>
      </c>
    </row>
    <row r="3742" spans="1:15">
      <c r="A3742">
        <f t="shared" si="584"/>
        <v>3741</v>
      </c>
      <c r="B3742">
        <f>train!G3742</f>
        <v>147.30000000000001</v>
      </c>
      <c r="C3742">
        <f>train!J3742</f>
        <v>244.8</v>
      </c>
      <c r="D3742">
        <f>train!M3742</f>
        <v>216.9</v>
      </c>
      <c r="E3742">
        <f>train!P3742</f>
        <v>13.2</v>
      </c>
      <c r="F3742" s="4">
        <f t="shared" si="580"/>
        <v>0.41906116642958752</v>
      </c>
      <c r="G3742" s="4">
        <f t="shared" si="581"/>
        <v>0.68132479821875869</v>
      </c>
      <c r="H3742" s="4">
        <f t="shared" si="582"/>
        <v>0.68132479821875869</v>
      </c>
      <c r="I3742" s="4">
        <f t="shared" si="583"/>
        <v>0.65999999999999992</v>
      </c>
      <c r="J3742">
        <f t="shared" si="585"/>
        <v>1</v>
      </c>
      <c r="K3742" t="str">
        <f>train!T3742</f>
        <v>no</v>
      </c>
      <c r="L3742">
        <f t="shared" si="586"/>
        <v>1.128143884114172</v>
      </c>
      <c r="M3742">
        <f t="shared" si="587"/>
        <v>1.2408139355056385</v>
      </c>
      <c r="N3742">
        <f t="shared" si="588"/>
        <v>1.2408139355056385</v>
      </c>
      <c r="O3742">
        <f t="shared" si="589"/>
        <v>1.2408139355056385</v>
      </c>
    </row>
    <row r="3743" spans="1:15">
      <c r="A3743">
        <f t="shared" si="584"/>
        <v>3742</v>
      </c>
      <c r="B3743">
        <f>train!G3743</f>
        <v>171</v>
      </c>
      <c r="C3743">
        <f>train!J3743</f>
        <v>183.9</v>
      </c>
      <c r="D3743">
        <f>train!M3743</f>
        <v>130.19999999999999</v>
      </c>
      <c r="E3743">
        <f>train!P3743</f>
        <v>4.5999999999999996</v>
      </c>
      <c r="F3743" s="4">
        <f t="shared" si="580"/>
        <v>0.48648648648648651</v>
      </c>
      <c r="G3743" s="4">
        <f t="shared" si="581"/>
        <v>0.51182855552463125</v>
      </c>
      <c r="H3743" s="4">
        <f t="shared" si="582"/>
        <v>0.51182855552463125</v>
      </c>
      <c r="I3743" s="4">
        <f t="shared" si="583"/>
        <v>0.22999999999999998</v>
      </c>
      <c r="J3743">
        <f t="shared" si="585"/>
        <v>2</v>
      </c>
      <c r="K3743" t="str">
        <f>train!T3743</f>
        <v>no</v>
      </c>
      <c r="L3743">
        <f t="shared" si="586"/>
        <v>1.128143884114172</v>
      </c>
      <c r="M3743">
        <f t="shared" si="587"/>
        <v>0.90194569794130486</v>
      </c>
      <c r="N3743">
        <f t="shared" si="588"/>
        <v>0.90194569794130486</v>
      </c>
      <c r="O3743">
        <f t="shared" si="589"/>
        <v>0.90194569794130486</v>
      </c>
    </row>
    <row r="3744" spans="1:15">
      <c r="A3744">
        <f t="shared" si="584"/>
        <v>3743</v>
      </c>
      <c r="B3744">
        <f>train!G3744</f>
        <v>240.6</v>
      </c>
      <c r="C3744">
        <f>train!J3744</f>
        <v>204.2</v>
      </c>
      <c r="D3744">
        <f>train!M3744</f>
        <v>297</v>
      </c>
      <c r="E3744">
        <f>train!P3744</f>
        <v>12.7</v>
      </c>
      <c r="F3744" s="4">
        <f t="shared" si="580"/>
        <v>0.68449502133712659</v>
      </c>
      <c r="G3744" s="4">
        <f t="shared" si="581"/>
        <v>0.56832730308934032</v>
      </c>
      <c r="H3744" s="4">
        <f t="shared" si="582"/>
        <v>0.56832730308934032</v>
      </c>
      <c r="I3744" s="4">
        <f t="shared" si="583"/>
        <v>0.63500000000000001</v>
      </c>
      <c r="J3744">
        <f t="shared" si="585"/>
        <v>1</v>
      </c>
      <c r="K3744" t="str">
        <f>train!T3744</f>
        <v>no</v>
      </c>
      <c r="L3744">
        <f t="shared" si="586"/>
        <v>1.128143884114172</v>
      </c>
      <c r="M3744">
        <f t="shared" si="587"/>
        <v>1.2319700812555958</v>
      </c>
      <c r="N3744">
        <f t="shared" si="588"/>
        <v>1.2319700812555958</v>
      </c>
      <c r="O3744">
        <f t="shared" si="589"/>
        <v>1.2319700812555958</v>
      </c>
    </row>
    <row r="3745" spans="1:15">
      <c r="A3745">
        <f t="shared" si="584"/>
        <v>3744</v>
      </c>
      <c r="B3745">
        <f>train!G3745</f>
        <v>114.4</v>
      </c>
      <c r="C3745">
        <f>train!J3745</f>
        <v>232.8</v>
      </c>
      <c r="D3745">
        <f>train!M3745</f>
        <v>198.1</v>
      </c>
      <c r="E3745">
        <f>train!P3745</f>
        <v>8.9</v>
      </c>
      <c r="F3745" s="4">
        <f t="shared" si="580"/>
        <v>0.32546230440967283</v>
      </c>
      <c r="G3745" s="4">
        <f t="shared" si="581"/>
        <v>0.64792652379627058</v>
      </c>
      <c r="H3745" s="4">
        <f t="shared" si="582"/>
        <v>0.64792652379627058</v>
      </c>
      <c r="I3745" s="4">
        <f t="shared" si="583"/>
        <v>0.44500000000000001</v>
      </c>
      <c r="J3745">
        <f t="shared" si="585"/>
        <v>2</v>
      </c>
      <c r="K3745" t="str">
        <f>train!T3745</f>
        <v>no</v>
      </c>
      <c r="L3745">
        <f t="shared" si="586"/>
        <v>1.128143884114172</v>
      </c>
      <c r="M3745">
        <f t="shared" si="587"/>
        <v>1.0693775161602626</v>
      </c>
      <c r="N3745">
        <f t="shared" si="588"/>
        <v>1.0693775161602626</v>
      </c>
      <c r="O3745">
        <f t="shared" si="589"/>
        <v>1.0693775161602626</v>
      </c>
    </row>
    <row r="3746" spans="1:15">
      <c r="A3746">
        <f t="shared" si="584"/>
        <v>3745</v>
      </c>
      <c r="B3746">
        <f>train!G3746</f>
        <v>113.9</v>
      </c>
      <c r="C3746">
        <f>train!J3746</f>
        <v>271.8</v>
      </c>
      <c r="D3746">
        <f>train!M3746</f>
        <v>216.7</v>
      </c>
      <c r="E3746">
        <f>train!P3746</f>
        <v>15.6</v>
      </c>
      <c r="F3746" s="4">
        <f t="shared" si="580"/>
        <v>0.32403982930298719</v>
      </c>
      <c r="G3746" s="4">
        <f t="shared" si="581"/>
        <v>0.75647091566935709</v>
      </c>
      <c r="H3746" s="4">
        <f t="shared" si="582"/>
        <v>0.75647091566935709</v>
      </c>
      <c r="I3746" s="4">
        <f t="shared" si="583"/>
        <v>0.78</v>
      </c>
      <c r="J3746">
        <f t="shared" si="585"/>
        <v>1</v>
      </c>
      <c r="K3746" t="str">
        <f>train!T3746</f>
        <v>no</v>
      </c>
      <c r="L3746">
        <f t="shared" si="586"/>
        <v>1.128143884114172</v>
      </c>
      <c r="M3746">
        <f t="shared" si="587"/>
        <v>1.3630474325869884</v>
      </c>
      <c r="N3746">
        <f t="shared" si="588"/>
        <v>1.3630474325869884</v>
      </c>
      <c r="O3746">
        <f t="shared" si="589"/>
        <v>1.3630474325869884</v>
      </c>
    </row>
    <row r="3747" spans="1:15">
      <c r="A3747">
        <f t="shared" si="584"/>
        <v>3746</v>
      </c>
      <c r="B3747">
        <f>train!G3747</f>
        <v>180</v>
      </c>
      <c r="C3747">
        <f>train!J3747</f>
        <v>207</v>
      </c>
      <c r="D3747">
        <f>train!M3747</f>
        <v>182.8</v>
      </c>
      <c r="E3747">
        <f>train!P3747</f>
        <v>8.3000000000000007</v>
      </c>
      <c r="F3747" s="4">
        <f t="shared" si="580"/>
        <v>0.5120910384068279</v>
      </c>
      <c r="G3747" s="4">
        <f t="shared" si="581"/>
        <v>0.57612023378792099</v>
      </c>
      <c r="H3747" s="4">
        <f t="shared" si="582"/>
        <v>0.57612023378792099</v>
      </c>
      <c r="I3747" s="4">
        <f t="shared" si="583"/>
        <v>0.41500000000000004</v>
      </c>
      <c r="J3747">
        <f t="shared" si="585"/>
        <v>2</v>
      </c>
      <c r="K3747" t="str">
        <f>train!T3747</f>
        <v>no</v>
      </c>
      <c r="L3747">
        <f t="shared" si="586"/>
        <v>1.128143884114172</v>
      </c>
      <c r="M3747">
        <f t="shared" si="587"/>
        <v>1.0479939308871407</v>
      </c>
      <c r="N3747">
        <f t="shared" si="588"/>
        <v>1.0479939308871407</v>
      </c>
      <c r="O3747">
        <f t="shared" si="589"/>
        <v>1.0479939308871407</v>
      </c>
    </row>
    <row r="3748" spans="1:15">
      <c r="A3748">
        <f t="shared" si="584"/>
        <v>3747</v>
      </c>
      <c r="B3748">
        <f>train!G3748</f>
        <v>110.8</v>
      </c>
      <c r="C3748">
        <f>train!J3748</f>
        <v>199.2</v>
      </c>
      <c r="D3748">
        <f>train!M3748</f>
        <v>212.9</v>
      </c>
      <c r="E3748">
        <f>train!P3748</f>
        <v>8.9</v>
      </c>
      <c r="F3748" s="4">
        <f t="shared" si="580"/>
        <v>0.31522048364153626</v>
      </c>
      <c r="G3748" s="4">
        <f t="shared" si="581"/>
        <v>0.55441135541330355</v>
      </c>
      <c r="H3748" s="4">
        <f t="shared" si="582"/>
        <v>0.55441135541330355</v>
      </c>
      <c r="I3748" s="4">
        <f t="shared" si="583"/>
        <v>0.44500000000000001</v>
      </c>
      <c r="J3748">
        <f t="shared" si="585"/>
        <v>2</v>
      </c>
      <c r="K3748" t="str">
        <f>train!T3748</f>
        <v>no</v>
      </c>
      <c r="L3748">
        <f t="shared" si="586"/>
        <v>1.128143884114172</v>
      </c>
      <c r="M3748">
        <f t="shared" si="587"/>
        <v>0.95505646708958358</v>
      </c>
      <c r="N3748">
        <f t="shared" si="588"/>
        <v>0.95505646708958358</v>
      </c>
      <c r="O3748">
        <f t="shared" si="589"/>
        <v>0.95505646708958358</v>
      </c>
    </row>
    <row r="3749" spans="1:15">
      <c r="A3749">
        <f t="shared" si="584"/>
        <v>3748</v>
      </c>
      <c r="B3749">
        <f>train!G3749</f>
        <v>138.69999999999999</v>
      </c>
      <c r="C3749">
        <f>train!J3749</f>
        <v>134.5</v>
      </c>
      <c r="D3749">
        <f>train!M3749</f>
        <v>261.7</v>
      </c>
      <c r="E3749">
        <f>train!P3749</f>
        <v>13</v>
      </c>
      <c r="F3749" s="4">
        <f t="shared" si="580"/>
        <v>0.39459459459459456</v>
      </c>
      <c r="G3749" s="4">
        <f t="shared" si="581"/>
        <v>0.37433899248538827</v>
      </c>
      <c r="H3749" s="4">
        <f t="shared" si="582"/>
        <v>0.37433899248538827</v>
      </c>
      <c r="I3749" s="4">
        <f t="shared" si="583"/>
        <v>0.65</v>
      </c>
      <c r="J3749">
        <f t="shared" si="585"/>
        <v>2</v>
      </c>
      <c r="K3749" t="str">
        <f>train!T3749</f>
        <v>no</v>
      </c>
      <c r="L3749">
        <f t="shared" si="586"/>
        <v>1.128143884114172</v>
      </c>
      <c r="M3749">
        <f t="shared" si="587"/>
        <v>0.92653346225229427</v>
      </c>
      <c r="N3749">
        <f t="shared" si="588"/>
        <v>0.92653346225229427</v>
      </c>
      <c r="O3749">
        <f t="shared" si="589"/>
        <v>0.92653346225229427</v>
      </c>
    </row>
    <row r="3750" spans="1:15">
      <c r="A3750">
        <f t="shared" si="584"/>
        <v>3749</v>
      </c>
      <c r="B3750">
        <f>train!G3750</f>
        <v>211.8</v>
      </c>
      <c r="C3750">
        <f>train!J3750</f>
        <v>170.9</v>
      </c>
      <c r="D3750">
        <f>train!M3750</f>
        <v>244.2</v>
      </c>
      <c r="E3750">
        <f>train!P3750</f>
        <v>11.2</v>
      </c>
      <c r="F3750" s="4">
        <f t="shared" si="580"/>
        <v>0.60256045519203416</v>
      </c>
      <c r="G3750" s="4">
        <f t="shared" si="581"/>
        <v>0.47564709156693569</v>
      </c>
      <c r="H3750" s="4">
        <f t="shared" si="582"/>
        <v>0.47564709156693569</v>
      </c>
      <c r="I3750" s="4">
        <f t="shared" si="583"/>
        <v>0.55999999999999994</v>
      </c>
      <c r="J3750">
        <f t="shared" si="585"/>
        <v>2</v>
      </c>
      <c r="K3750" t="str">
        <f>train!T3750</f>
        <v>no</v>
      </c>
      <c r="L3750">
        <f t="shared" si="586"/>
        <v>1.128143884114172</v>
      </c>
      <c r="M3750">
        <f t="shared" si="587"/>
        <v>1.062619129130189</v>
      </c>
      <c r="N3750">
        <f t="shared" si="588"/>
        <v>1.062619129130189</v>
      </c>
      <c r="O3750">
        <f t="shared" si="589"/>
        <v>1.062619129130189</v>
      </c>
    </row>
    <row r="3751" spans="1:15">
      <c r="A3751">
        <f t="shared" si="584"/>
        <v>3750</v>
      </c>
      <c r="B3751">
        <f>train!G3751</f>
        <v>234.5</v>
      </c>
      <c r="C3751">
        <f>train!J3751</f>
        <v>237.3</v>
      </c>
      <c r="D3751">
        <f>train!M3751</f>
        <v>122.7</v>
      </c>
      <c r="E3751">
        <f>train!P3751</f>
        <v>12.9</v>
      </c>
      <c r="F3751" s="4">
        <f t="shared" si="580"/>
        <v>0.66714082503556182</v>
      </c>
      <c r="G3751" s="4">
        <f t="shared" si="581"/>
        <v>0.66045087670470359</v>
      </c>
      <c r="H3751" s="4">
        <f t="shared" si="582"/>
        <v>0.66045087670470359</v>
      </c>
      <c r="I3751" s="4">
        <f t="shared" si="583"/>
        <v>0.64500000000000002</v>
      </c>
      <c r="J3751">
        <f t="shared" si="585"/>
        <v>1</v>
      </c>
      <c r="K3751" t="str">
        <f>train!T3751</f>
        <v>no</v>
      </c>
      <c r="L3751">
        <f t="shared" si="586"/>
        <v>1.128143884114172</v>
      </c>
      <c r="M3751">
        <f t="shared" si="587"/>
        <v>1.3166216622512155</v>
      </c>
      <c r="N3751">
        <f t="shared" si="588"/>
        <v>1.3166216622512155</v>
      </c>
      <c r="O3751">
        <f t="shared" si="589"/>
        <v>1.3166216622512155</v>
      </c>
    </row>
    <row r="3752" spans="1:15">
      <c r="A3752">
        <f t="shared" si="584"/>
        <v>3751</v>
      </c>
      <c r="B3752">
        <f>train!G3752</f>
        <v>240.2</v>
      </c>
      <c r="C3752">
        <f>train!J3752</f>
        <v>107.6</v>
      </c>
      <c r="D3752">
        <f>train!M3752</f>
        <v>156.6</v>
      </c>
      <c r="E3752">
        <f>train!P3752</f>
        <v>7.5</v>
      </c>
      <c r="F3752" s="4">
        <f t="shared" si="580"/>
        <v>0.6833570412517781</v>
      </c>
      <c r="G3752" s="4">
        <f t="shared" si="581"/>
        <v>0.29947119398831057</v>
      </c>
      <c r="H3752" s="4">
        <f t="shared" si="582"/>
        <v>0.29947119398831057</v>
      </c>
      <c r="I3752" s="4">
        <f t="shared" si="583"/>
        <v>0.375</v>
      </c>
      <c r="J3752">
        <f t="shared" si="585"/>
        <v>2</v>
      </c>
      <c r="K3752" t="str">
        <f>train!T3752</f>
        <v>no</v>
      </c>
      <c r="L3752">
        <f t="shared" si="586"/>
        <v>1.128143884114172</v>
      </c>
      <c r="M3752">
        <f t="shared" si="587"/>
        <v>0.88711207740958697</v>
      </c>
      <c r="N3752">
        <f t="shared" si="588"/>
        <v>0.88711207740958697</v>
      </c>
      <c r="O3752">
        <f t="shared" si="589"/>
        <v>0.88711207740958697</v>
      </c>
    </row>
    <row r="3753" spans="1:15">
      <c r="A3753">
        <f t="shared" si="584"/>
        <v>3752</v>
      </c>
      <c r="B3753">
        <f>train!G3753</f>
        <v>222.4</v>
      </c>
      <c r="C3753">
        <f>train!J3753</f>
        <v>164</v>
      </c>
      <c r="D3753">
        <f>train!M3753</f>
        <v>233.3</v>
      </c>
      <c r="E3753">
        <f>train!P3753</f>
        <v>9.9</v>
      </c>
      <c r="F3753" s="4">
        <f t="shared" si="580"/>
        <v>0.63271692745376962</v>
      </c>
      <c r="G3753" s="4">
        <f t="shared" si="581"/>
        <v>0.456443083774005</v>
      </c>
      <c r="H3753" s="4">
        <f t="shared" si="582"/>
        <v>0.456443083774005</v>
      </c>
      <c r="I3753" s="4">
        <f t="shared" si="583"/>
        <v>0.495</v>
      </c>
      <c r="J3753">
        <f t="shared" si="585"/>
        <v>2</v>
      </c>
      <c r="K3753" t="str">
        <f>train!T3753</f>
        <v>no</v>
      </c>
      <c r="L3753">
        <f t="shared" si="586"/>
        <v>1.128143884114172</v>
      </c>
      <c r="M3753">
        <f t="shared" si="587"/>
        <v>1.030551448369651</v>
      </c>
      <c r="N3753">
        <f t="shared" si="588"/>
        <v>1.030551448369651</v>
      </c>
      <c r="O3753">
        <f t="shared" si="589"/>
        <v>1.030551448369651</v>
      </c>
    </row>
    <row r="3754" spans="1:15">
      <c r="A3754">
        <f t="shared" si="584"/>
        <v>3753</v>
      </c>
      <c r="B3754">
        <f>train!G3754</f>
        <v>113.3</v>
      </c>
      <c r="C3754">
        <f>train!J3754</f>
        <v>160.19999999999999</v>
      </c>
      <c r="D3754">
        <f>train!M3754</f>
        <v>228.8</v>
      </c>
      <c r="E3754">
        <f>train!P3754</f>
        <v>10.1</v>
      </c>
      <c r="F3754" s="4">
        <f t="shared" si="580"/>
        <v>0.3223328591749644</v>
      </c>
      <c r="G3754" s="4">
        <f t="shared" si="581"/>
        <v>0.44586696354021704</v>
      </c>
      <c r="H3754" s="4">
        <f t="shared" si="582"/>
        <v>0.44586696354021704</v>
      </c>
      <c r="I3754" s="4">
        <f t="shared" si="583"/>
        <v>0.505</v>
      </c>
      <c r="J3754">
        <f t="shared" si="585"/>
        <v>2</v>
      </c>
      <c r="K3754" t="str">
        <f>train!T3754</f>
        <v>no</v>
      </c>
      <c r="L3754">
        <f t="shared" si="586"/>
        <v>1.128143884114172</v>
      </c>
      <c r="M3754">
        <f t="shared" si="587"/>
        <v>0.86978053005172162</v>
      </c>
      <c r="N3754">
        <f t="shared" si="588"/>
        <v>0.86978053005172162</v>
      </c>
      <c r="O3754">
        <f t="shared" si="589"/>
        <v>0.86978053005172162</v>
      </c>
    </row>
    <row r="3755" spans="1:15">
      <c r="A3755">
        <f t="shared" si="584"/>
        <v>3754</v>
      </c>
      <c r="B3755">
        <f>train!G3755</f>
        <v>107</v>
      </c>
      <c r="C3755">
        <f>train!J3755</f>
        <v>220</v>
      </c>
      <c r="D3755">
        <f>train!M3755</f>
        <v>149.80000000000001</v>
      </c>
      <c r="E3755">
        <f>train!P3755</f>
        <v>7.2</v>
      </c>
      <c r="F3755" s="4">
        <f t="shared" si="580"/>
        <v>0.30440967283072545</v>
      </c>
      <c r="G3755" s="4">
        <f t="shared" si="581"/>
        <v>0.61230169774561649</v>
      </c>
      <c r="H3755" s="4">
        <f t="shared" si="582"/>
        <v>0.61230169774561649</v>
      </c>
      <c r="I3755" s="4">
        <f t="shared" si="583"/>
        <v>0.36</v>
      </c>
      <c r="J3755">
        <f t="shared" si="585"/>
        <v>2</v>
      </c>
      <c r="K3755" t="str">
        <f>train!T3755</f>
        <v>no</v>
      </c>
      <c r="L3755">
        <f t="shared" si="586"/>
        <v>1.128143884114172</v>
      </c>
      <c r="M3755">
        <f t="shared" si="587"/>
        <v>0.98594725367903824</v>
      </c>
      <c r="N3755">
        <f t="shared" si="588"/>
        <v>0.98594725367903824</v>
      </c>
      <c r="O3755">
        <f t="shared" si="589"/>
        <v>0.98594725367903824</v>
      </c>
    </row>
    <row r="3756" spans="1:15">
      <c r="A3756">
        <f t="shared" si="584"/>
        <v>3755</v>
      </c>
      <c r="B3756">
        <f>train!G3756</f>
        <v>163.19999999999999</v>
      </c>
      <c r="C3756">
        <f>train!J3756</f>
        <v>267.89999999999998</v>
      </c>
      <c r="D3756">
        <f>train!M3756</f>
        <v>172.6</v>
      </c>
      <c r="E3756">
        <f>train!P3756</f>
        <v>9.6999999999999993</v>
      </c>
      <c r="F3756" s="4">
        <f t="shared" si="580"/>
        <v>0.46429587482219059</v>
      </c>
      <c r="G3756" s="4">
        <f t="shared" si="581"/>
        <v>0.74561647648204832</v>
      </c>
      <c r="H3756" s="4">
        <f t="shared" si="582"/>
        <v>0.74561647648204832</v>
      </c>
      <c r="I3756" s="4">
        <f t="shared" si="583"/>
        <v>0.48499999999999999</v>
      </c>
      <c r="J3756">
        <f t="shared" si="585"/>
        <v>1</v>
      </c>
      <c r="K3756" t="str">
        <f>train!T3756</f>
        <v>no</v>
      </c>
      <c r="L3756">
        <f t="shared" si="586"/>
        <v>1.128143884114172</v>
      </c>
      <c r="M3756">
        <f t="shared" si="587"/>
        <v>1.2500734055966125</v>
      </c>
      <c r="N3756">
        <f t="shared" si="588"/>
        <v>1.2500734055966125</v>
      </c>
      <c r="O3756">
        <f t="shared" si="589"/>
        <v>1.2500734055966125</v>
      </c>
    </row>
    <row r="3757" spans="1:15">
      <c r="A3757">
        <f t="shared" si="584"/>
        <v>3756</v>
      </c>
      <c r="B3757">
        <f>train!G3757</f>
        <v>193.8</v>
      </c>
      <c r="C3757">
        <f>train!J3757</f>
        <v>151.69999999999999</v>
      </c>
      <c r="D3757">
        <f>train!M3757</f>
        <v>208.9</v>
      </c>
      <c r="E3757">
        <f>train!P3757</f>
        <v>12.6</v>
      </c>
      <c r="F3757" s="4">
        <f t="shared" si="580"/>
        <v>0.55135135135135138</v>
      </c>
      <c r="G3757" s="4">
        <f t="shared" si="581"/>
        <v>0.42220985249095461</v>
      </c>
      <c r="H3757" s="4">
        <f t="shared" si="582"/>
        <v>0.42220985249095461</v>
      </c>
      <c r="I3757" s="4">
        <f t="shared" si="583"/>
        <v>0.63</v>
      </c>
      <c r="J3757">
        <f t="shared" si="585"/>
        <v>2</v>
      </c>
      <c r="K3757" t="str">
        <f>train!T3757</f>
        <v>no</v>
      </c>
      <c r="L3757">
        <f t="shared" si="586"/>
        <v>1.128143884114172</v>
      </c>
      <c r="M3757">
        <f t="shared" si="587"/>
        <v>1.0283047367963587</v>
      </c>
      <c r="N3757">
        <f t="shared" si="588"/>
        <v>1.0283047367963587</v>
      </c>
      <c r="O3757">
        <f t="shared" si="589"/>
        <v>1.0283047367963587</v>
      </c>
    </row>
    <row r="3758" spans="1:15">
      <c r="A3758">
        <f t="shared" si="584"/>
        <v>3757</v>
      </c>
      <c r="B3758">
        <f>train!G3758</f>
        <v>143.69999999999999</v>
      </c>
      <c r="C3758">
        <f>train!J3758</f>
        <v>170.9</v>
      </c>
      <c r="D3758">
        <f>train!M3758</f>
        <v>310.89999999999998</v>
      </c>
      <c r="E3758">
        <f>train!P3758</f>
        <v>9.8000000000000007</v>
      </c>
      <c r="F3758" s="4">
        <f t="shared" si="580"/>
        <v>0.40881934566145089</v>
      </c>
      <c r="G3758" s="4">
        <f t="shared" si="581"/>
        <v>0.47564709156693569</v>
      </c>
      <c r="H3758" s="4">
        <f t="shared" si="582"/>
        <v>0.47564709156693569</v>
      </c>
      <c r="I3758" s="4">
        <f t="shared" si="583"/>
        <v>0.49000000000000005</v>
      </c>
      <c r="J3758">
        <f t="shared" si="585"/>
        <v>2</v>
      </c>
      <c r="K3758" t="str">
        <f>train!T3758</f>
        <v>no</v>
      </c>
      <c r="L3758">
        <f t="shared" si="586"/>
        <v>1.128143884114172</v>
      </c>
      <c r="M3758">
        <f t="shared" si="587"/>
        <v>0.92720740334578156</v>
      </c>
      <c r="N3758">
        <f t="shared" si="588"/>
        <v>0.92720740334578156</v>
      </c>
      <c r="O3758">
        <f t="shared" si="589"/>
        <v>0.92720740334578156</v>
      </c>
    </row>
    <row r="3759" spans="1:15">
      <c r="A3759">
        <f t="shared" si="584"/>
        <v>3758</v>
      </c>
      <c r="B3759">
        <f>train!G3759</f>
        <v>169.5</v>
      </c>
      <c r="C3759">
        <f>train!J3759</f>
        <v>212</v>
      </c>
      <c r="D3759">
        <f>train!M3759</f>
        <v>204</v>
      </c>
      <c r="E3759">
        <f>train!P3759</f>
        <v>9.6999999999999993</v>
      </c>
      <c r="F3759" s="4">
        <f t="shared" si="580"/>
        <v>0.4822190611664296</v>
      </c>
      <c r="G3759" s="4">
        <f t="shared" si="581"/>
        <v>0.59003618146395764</v>
      </c>
      <c r="H3759" s="4">
        <f t="shared" si="582"/>
        <v>0.59003618146395764</v>
      </c>
      <c r="I3759" s="4">
        <f t="shared" si="583"/>
        <v>0.48499999999999999</v>
      </c>
      <c r="J3759">
        <f t="shared" si="585"/>
        <v>2</v>
      </c>
      <c r="K3759" t="str">
        <f>train!T3759</f>
        <v>yes</v>
      </c>
      <c r="L3759">
        <f t="shared" si="586"/>
        <v>1.128143884114172</v>
      </c>
      <c r="M3759">
        <f t="shared" si="587"/>
        <v>1.0789094558049668</v>
      </c>
      <c r="N3759">
        <f t="shared" si="588"/>
        <v>1.0789094558049668</v>
      </c>
      <c r="O3759">
        <f t="shared" si="589"/>
        <v>1.0789094558049668</v>
      </c>
    </row>
    <row r="3760" spans="1:15">
      <c r="A3760">
        <f t="shared" si="584"/>
        <v>3759</v>
      </c>
      <c r="B3760">
        <f>train!G3760</f>
        <v>184.1</v>
      </c>
      <c r="C3760">
        <f>train!J3760</f>
        <v>159.4</v>
      </c>
      <c r="D3760">
        <f>train!M3760</f>
        <v>193.3</v>
      </c>
      <c r="E3760">
        <f>train!P3760</f>
        <v>13.3</v>
      </c>
      <c r="F3760" s="4">
        <f t="shared" si="580"/>
        <v>0.52375533428165011</v>
      </c>
      <c r="G3760" s="4">
        <f t="shared" si="581"/>
        <v>0.44364041191205122</v>
      </c>
      <c r="H3760" s="4">
        <f t="shared" si="582"/>
        <v>0.44364041191205122</v>
      </c>
      <c r="I3760" s="4">
        <f t="shared" si="583"/>
        <v>0.66500000000000004</v>
      </c>
      <c r="J3760">
        <f t="shared" si="585"/>
        <v>2</v>
      </c>
      <c r="K3760" t="str">
        <f>train!T3760</f>
        <v>no</v>
      </c>
      <c r="L3760">
        <f t="shared" si="586"/>
        <v>1.128143884114172</v>
      </c>
      <c r="M3760">
        <f t="shared" si="587"/>
        <v>1.0536499799988002</v>
      </c>
      <c r="N3760">
        <f t="shared" si="588"/>
        <v>1.0536499799988002</v>
      </c>
      <c r="O3760">
        <f t="shared" si="589"/>
        <v>1.0536499799988002</v>
      </c>
    </row>
    <row r="3761" spans="1:15">
      <c r="A3761">
        <f t="shared" si="584"/>
        <v>3760</v>
      </c>
      <c r="B3761">
        <f>train!G3761</f>
        <v>154</v>
      </c>
      <c r="C3761">
        <f>train!J3761</f>
        <v>207.3</v>
      </c>
      <c r="D3761">
        <f>train!M3761</f>
        <v>186.2</v>
      </c>
      <c r="E3761">
        <f>train!P3761</f>
        <v>10.8</v>
      </c>
      <c r="F3761" s="4">
        <f t="shared" si="580"/>
        <v>0.43812233285917496</v>
      </c>
      <c r="G3761" s="4">
        <f t="shared" si="581"/>
        <v>0.57695519064848322</v>
      </c>
      <c r="H3761" s="4">
        <f t="shared" si="582"/>
        <v>0.57695519064848322</v>
      </c>
      <c r="I3761" s="4">
        <f t="shared" si="583"/>
        <v>0.54</v>
      </c>
      <c r="J3761">
        <f t="shared" si="585"/>
        <v>2</v>
      </c>
      <c r="K3761" t="str">
        <f>train!T3761</f>
        <v>no</v>
      </c>
      <c r="L3761">
        <f t="shared" si="586"/>
        <v>1.128143884114172</v>
      </c>
      <c r="M3761">
        <f t="shared" si="587"/>
        <v>1.0720567907449778</v>
      </c>
      <c r="N3761">
        <f t="shared" si="588"/>
        <v>1.0720567907449778</v>
      </c>
      <c r="O3761">
        <f t="shared" si="589"/>
        <v>1.0720567907449778</v>
      </c>
    </row>
    <row r="3762" spans="1:15">
      <c r="A3762">
        <f t="shared" si="584"/>
        <v>3761</v>
      </c>
      <c r="B3762">
        <f>train!G3762</f>
        <v>166.3</v>
      </c>
      <c r="C3762">
        <f>train!J3762</f>
        <v>138.80000000000001</v>
      </c>
      <c r="D3762">
        <f>train!M3762</f>
        <v>215.3</v>
      </c>
      <c r="E3762">
        <f>train!P3762</f>
        <v>10.4</v>
      </c>
      <c r="F3762" s="4">
        <f t="shared" si="580"/>
        <v>0.47311522048364157</v>
      </c>
      <c r="G3762" s="4">
        <f t="shared" si="581"/>
        <v>0.38630670748677987</v>
      </c>
      <c r="H3762" s="4">
        <f t="shared" si="582"/>
        <v>0.38630670748677987</v>
      </c>
      <c r="I3762" s="4">
        <f t="shared" si="583"/>
        <v>0.52</v>
      </c>
      <c r="J3762">
        <f t="shared" si="585"/>
        <v>2</v>
      </c>
      <c r="K3762" t="str">
        <f>train!T3762</f>
        <v>no</v>
      </c>
      <c r="L3762">
        <f t="shared" si="586"/>
        <v>1.128143884114172</v>
      </c>
      <c r="M3762">
        <f t="shared" si="587"/>
        <v>0.89033912435197282</v>
      </c>
      <c r="N3762">
        <f t="shared" si="588"/>
        <v>0.89033912435197282</v>
      </c>
      <c r="O3762">
        <f t="shared" si="589"/>
        <v>0.89033912435197282</v>
      </c>
    </row>
    <row r="3763" spans="1:15">
      <c r="A3763">
        <f t="shared" si="584"/>
        <v>3762</v>
      </c>
      <c r="B3763">
        <f>train!G3763</f>
        <v>108.6</v>
      </c>
      <c r="C3763">
        <f>train!J3763</f>
        <v>325.2</v>
      </c>
      <c r="D3763">
        <f>train!M3763</f>
        <v>173.6</v>
      </c>
      <c r="E3763">
        <f>train!P3763</f>
        <v>9.3000000000000007</v>
      </c>
      <c r="F3763" s="4">
        <f t="shared" si="580"/>
        <v>0.30896159317211946</v>
      </c>
      <c r="G3763" s="4">
        <f t="shared" si="581"/>
        <v>0.90509323684942944</v>
      </c>
      <c r="H3763" s="4">
        <f t="shared" si="582"/>
        <v>0.90509323684942944</v>
      </c>
      <c r="I3763" s="4">
        <f t="shared" si="583"/>
        <v>0.46500000000000002</v>
      </c>
      <c r="J3763">
        <f t="shared" si="585"/>
        <v>1</v>
      </c>
      <c r="K3763" t="str">
        <f>train!T3763</f>
        <v>no</v>
      </c>
      <c r="L3763">
        <f t="shared" si="586"/>
        <v>1.128143884114172</v>
      </c>
      <c r="M3763">
        <f t="shared" si="587"/>
        <v>1.3964489968619007</v>
      </c>
      <c r="N3763">
        <f t="shared" si="588"/>
        <v>1.3964489968619007</v>
      </c>
      <c r="O3763">
        <f t="shared" si="589"/>
        <v>1.3964489968619007</v>
      </c>
    </row>
    <row r="3764" spans="1:15">
      <c r="A3764">
        <f t="shared" si="584"/>
        <v>3763</v>
      </c>
      <c r="B3764">
        <f>train!G3764</f>
        <v>230.3</v>
      </c>
      <c r="C3764">
        <f>train!J3764</f>
        <v>165.6</v>
      </c>
      <c r="D3764">
        <f>train!M3764</f>
        <v>227.7</v>
      </c>
      <c r="E3764">
        <f>train!P3764</f>
        <v>9</v>
      </c>
      <c r="F3764" s="4">
        <f t="shared" si="580"/>
        <v>0.65519203413940263</v>
      </c>
      <c r="G3764" s="4">
        <f t="shared" si="581"/>
        <v>0.46089618703033675</v>
      </c>
      <c r="H3764" s="4">
        <f t="shared" si="582"/>
        <v>0.46089618703033675</v>
      </c>
      <c r="I3764" s="4">
        <f t="shared" si="583"/>
        <v>0.45</v>
      </c>
      <c r="J3764">
        <f t="shared" si="585"/>
        <v>2</v>
      </c>
      <c r="K3764" t="str">
        <f>train!T3764</f>
        <v>no</v>
      </c>
      <c r="L3764">
        <f t="shared" si="586"/>
        <v>1.128143884114172</v>
      </c>
      <c r="M3764">
        <f t="shared" si="587"/>
        <v>1.0279237287065293</v>
      </c>
      <c r="N3764">
        <f t="shared" si="588"/>
        <v>1.0279237287065293</v>
      </c>
      <c r="O3764">
        <f t="shared" si="589"/>
        <v>1.0279237287065293</v>
      </c>
    </row>
    <row r="3765" spans="1:15">
      <c r="A3765">
        <f t="shared" si="584"/>
        <v>3764</v>
      </c>
      <c r="B3765">
        <f>train!G3765</f>
        <v>200.1</v>
      </c>
      <c r="C3765">
        <f>train!J3765</f>
        <v>126</v>
      </c>
      <c r="D3765">
        <f>train!M3765</f>
        <v>146.30000000000001</v>
      </c>
      <c r="E3765">
        <f>train!P3765</f>
        <v>10.6</v>
      </c>
      <c r="F3765" s="4">
        <f t="shared" si="580"/>
        <v>0.56927453769559033</v>
      </c>
      <c r="G3765" s="4">
        <f t="shared" si="581"/>
        <v>0.35068188143612578</v>
      </c>
      <c r="H3765" s="4">
        <f t="shared" si="582"/>
        <v>0.35068188143612578</v>
      </c>
      <c r="I3765" s="4">
        <f t="shared" si="583"/>
        <v>0.53</v>
      </c>
      <c r="J3765">
        <f t="shared" si="585"/>
        <v>2</v>
      </c>
      <c r="K3765" t="str">
        <f>train!T3765</f>
        <v>no</v>
      </c>
      <c r="L3765">
        <f t="shared" si="586"/>
        <v>1.128143884114172</v>
      </c>
      <c r="M3765">
        <f t="shared" si="587"/>
        <v>0.92245816338937026</v>
      </c>
      <c r="N3765">
        <f t="shared" si="588"/>
        <v>0.92245816338937026</v>
      </c>
      <c r="O3765">
        <f t="shared" si="589"/>
        <v>0.92245816338937026</v>
      </c>
    </row>
    <row r="3766" spans="1:15">
      <c r="A3766">
        <f t="shared" si="584"/>
        <v>3765</v>
      </c>
      <c r="B3766">
        <f>train!G3766</f>
        <v>179.2</v>
      </c>
      <c r="C3766">
        <f>train!J3766</f>
        <v>228.9</v>
      </c>
      <c r="D3766">
        <f>train!M3766</f>
        <v>187.7</v>
      </c>
      <c r="E3766">
        <f>train!P3766</f>
        <v>13.2</v>
      </c>
      <c r="F3766" s="4">
        <f t="shared" si="580"/>
        <v>0.50981507823613081</v>
      </c>
      <c r="G3766" s="4">
        <f t="shared" si="581"/>
        <v>0.63707208460896192</v>
      </c>
      <c r="H3766" s="4">
        <f t="shared" si="582"/>
        <v>0.63707208460896192</v>
      </c>
      <c r="I3766" s="4">
        <f t="shared" si="583"/>
        <v>0.65999999999999992</v>
      </c>
      <c r="J3766">
        <f t="shared" si="585"/>
        <v>1</v>
      </c>
      <c r="K3766" t="str">
        <f>train!T3766</f>
        <v>no</v>
      </c>
      <c r="L3766">
        <f t="shared" si="586"/>
        <v>1.128143884114172</v>
      </c>
      <c r="M3766">
        <f t="shared" si="587"/>
        <v>1.2276942192471743</v>
      </c>
      <c r="N3766">
        <f t="shared" si="588"/>
        <v>1.2276942192471743</v>
      </c>
      <c r="O3766">
        <f t="shared" si="589"/>
        <v>1.2276942192471743</v>
      </c>
    </row>
    <row r="3767" spans="1:15">
      <c r="A3767">
        <f t="shared" si="584"/>
        <v>3766</v>
      </c>
      <c r="B3767">
        <f>train!G3767</f>
        <v>129.5</v>
      </c>
      <c r="C3767">
        <f>train!J3767</f>
        <v>92.6</v>
      </c>
      <c r="D3767">
        <f>train!M3767</f>
        <v>154.30000000000001</v>
      </c>
      <c r="E3767">
        <f>train!P3767</f>
        <v>9.9</v>
      </c>
      <c r="F3767" s="4">
        <f t="shared" si="580"/>
        <v>0.36842105263157893</v>
      </c>
      <c r="G3767" s="4">
        <f t="shared" si="581"/>
        <v>0.25772335096020038</v>
      </c>
      <c r="H3767" s="4">
        <f t="shared" si="582"/>
        <v>0.25772335096020038</v>
      </c>
      <c r="I3767" s="4">
        <f t="shared" si="583"/>
        <v>0.495</v>
      </c>
      <c r="J3767">
        <f t="shared" si="585"/>
        <v>2</v>
      </c>
      <c r="K3767" t="str">
        <f>train!T3767</f>
        <v>no</v>
      </c>
      <c r="L3767">
        <f t="shared" si="586"/>
        <v>1.128143884114172</v>
      </c>
      <c r="M3767">
        <f t="shared" si="587"/>
        <v>0.71666011698884846</v>
      </c>
      <c r="N3767">
        <f t="shared" si="588"/>
        <v>0.71666011698884846</v>
      </c>
      <c r="O3767">
        <f t="shared" si="589"/>
        <v>0.71666011698884846</v>
      </c>
    </row>
    <row r="3768" spans="1:15">
      <c r="A3768">
        <f t="shared" si="584"/>
        <v>3767</v>
      </c>
      <c r="B3768">
        <f>train!G3768</f>
        <v>164</v>
      </c>
      <c r="C3768">
        <f>train!J3768</f>
        <v>229.4</v>
      </c>
      <c r="D3768">
        <f>train!M3768</f>
        <v>220.7</v>
      </c>
      <c r="E3768">
        <f>train!P3768</f>
        <v>9.3000000000000007</v>
      </c>
      <c r="F3768" s="4">
        <f t="shared" si="580"/>
        <v>0.46657183499288762</v>
      </c>
      <c r="G3768" s="4">
        <f t="shared" si="581"/>
        <v>0.63846367937656556</v>
      </c>
      <c r="H3768" s="4">
        <f t="shared" si="582"/>
        <v>0.63846367937656556</v>
      </c>
      <c r="I3768" s="4">
        <f t="shared" si="583"/>
        <v>0.46500000000000002</v>
      </c>
      <c r="J3768">
        <f t="shared" si="585"/>
        <v>2</v>
      </c>
      <c r="K3768" t="str">
        <f>train!T3768</f>
        <v>no</v>
      </c>
      <c r="L3768">
        <f t="shared" si="586"/>
        <v>1.128143884114172</v>
      </c>
      <c r="M3768">
        <f t="shared" si="587"/>
        <v>1.1176699051932795</v>
      </c>
      <c r="N3768">
        <f t="shared" si="588"/>
        <v>1.1176699051932795</v>
      </c>
      <c r="O3768">
        <f t="shared" si="589"/>
        <v>1.1176699051932795</v>
      </c>
    </row>
    <row r="3769" spans="1:15">
      <c r="A3769">
        <f t="shared" si="584"/>
        <v>3768</v>
      </c>
      <c r="B3769">
        <f>train!G3769</f>
        <v>230.7</v>
      </c>
      <c r="C3769">
        <f>train!J3769</f>
        <v>186.2</v>
      </c>
      <c r="D3769">
        <f>train!M3769</f>
        <v>182.2</v>
      </c>
      <c r="E3769">
        <f>train!P3769</f>
        <v>9.1999999999999993</v>
      </c>
      <c r="F3769" s="4">
        <f t="shared" si="580"/>
        <v>0.65633001422475101</v>
      </c>
      <c r="G3769" s="4">
        <f t="shared" si="581"/>
        <v>0.51822989145560805</v>
      </c>
      <c r="H3769" s="4">
        <f t="shared" si="582"/>
        <v>0.51822989145560805</v>
      </c>
      <c r="I3769" s="4">
        <f t="shared" si="583"/>
        <v>0.45999999999999996</v>
      </c>
      <c r="J3769">
        <f t="shared" si="585"/>
        <v>2</v>
      </c>
      <c r="K3769" t="str">
        <f>train!T3769</f>
        <v>no</v>
      </c>
      <c r="L3769">
        <f t="shared" si="586"/>
        <v>1.128143884114172</v>
      </c>
      <c r="M3769">
        <f t="shared" si="587"/>
        <v>1.0860449016354916</v>
      </c>
      <c r="N3769">
        <f t="shared" si="588"/>
        <v>1.0860449016354916</v>
      </c>
      <c r="O3769">
        <f t="shared" si="589"/>
        <v>1.0860449016354916</v>
      </c>
    </row>
    <row r="3770" spans="1:15">
      <c r="A3770">
        <f t="shared" si="584"/>
        <v>3769</v>
      </c>
      <c r="B3770">
        <f>train!G3770</f>
        <v>207.2</v>
      </c>
      <c r="C3770">
        <f>train!J3770</f>
        <v>178.6</v>
      </c>
      <c r="D3770">
        <f>train!M3770</f>
        <v>182</v>
      </c>
      <c r="E3770">
        <f>train!P3770</f>
        <v>0</v>
      </c>
      <c r="F3770" s="4">
        <f t="shared" si="580"/>
        <v>0.58947368421052626</v>
      </c>
      <c r="G3770" s="4">
        <f t="shared" si="581"/>
        <v>0.49707765098803225</v>
      </c>
      <c r="H3770" s="4">
        <f t="shared" si="582"/>
        <v>0.49707765098803225</v>
      </c>
      <c r="I3770" s="4">
        <f t="shared" si="583"/>
        <v>0</v>
      </c>
      <c r="J3770">
        <f t="shared" si="585"/>
        <v>2</v>
      </c>
      <c r="K3770" t="str">
        <f>train!T3770</f>
        <v>no</v>
      </c>
      <c r="L3770">
        <f t="shared" si="586"/>
        <v>1.128143884114172</v>
      </c>
      <c r="M3770">
        <f t="shared" si="587"/>
        <v>0.91741572179698949</v>
      </c>
      <c r="N3770">
        <f t="shared" si="588"/>
        <v>0.91741572179698949</v>
      </c>
      <c r="O3770">
        <f t="shared" si="589"/>
        <v>0.91741572179698949</v>
      </c>
    </row>
    <row r="3771" spans="1:15">
      <c r="A3771">
        <f t="shared" si="584"/>
        <v>3770</v>
      </c>
      <c r="B3771">
        <f>train!G3771</f>
        <v>171.9</v>
      </c>
      <c r="C3771">
        <f>train!J3771</f>
        <v>249.2</v>
      </c>
      <c r="D3771">
        <f>train!M3771</f>
        <v>174.9</v>
      </c>
      <c r="E3771">
        <f>train!P3771</f>
        <v>12.5</v>
      </c>
      <c r="F3771" s="4">
        <f t="shared" si="580"/>
        <v>0.48904694167852064</v>
      </c>
      <c r="G3771" s="4">
        <f t="shared" si="581"/>
        <v>0.69357083217367099</v>
      </c>
      <c r="H3771" s="4">
        <f t="shared" si="582"/>
        <v>0.69357083217367099</v>
      </c>
      <c r="I3771" s="4">
        <f t="shared" si="583"/>
        <v>0.625</v>
      </c>
      <c r="J3771">
        <f t="shared" si="585"/>
        <v>1</v>
      </c>
      <c r="K3771" t="str">
        <f>train!T3771</f>
        <v>no</v>
      </c>
      <c r="L3771">
        <f t="shared" si="586"/>
        <v>1.128143884114172</v>
      </c>
      <c r="M3771">
        <f t="shared" si="587"/>
        <v>1.2616944597045956</v>
      </c>
      <c r="N3771">
        <f t="shared" si="588"/>
        <v>1.2616944597045956</v>
      </c>
      <c r="O3771">
        <f t="shared" si="589"/>
        <v>1.2616944597045956</v>
      </c>
    </row>
    <row r="3772" spans="1:15">
      <c r="A3772">
        <f t="shared" si="584"/>
        <v>3771</v>
      </c>
      <c r="B3772">
        <f>train!G3772</f>
        <v>181.7</v>
      </c>
      <c r="C3772">
        <f>train!J3772</f>
        <v>237.4</v>
      </c>
      <c r="D3772">
        <f>train!M3772</f>
        <v>209.1</v>
      </c>
      <c r="E3772">
        <f>train!P3772</f>
        <v>9.5</v>
      </c>
      <c r="F3772" s="4">
        <f t="shared" si="580"/>
        <v>0.51692745376955895</v>
      </c>
      <c r="G3772" s="4">
        <f t="shared" si="581"/>
        <v>0.6607291956582243</v>
      </c>
      <c r="H3772" s="4">
        <f t="shared" si="582"/>
        <v>0.6607291956582243</v>
      </c>
      <c r="I3772" s="4">
        <f t="shared" si="583"/>
        <v>0.47499999999999998</v>
      </c>
      <c r="J3772">
        <f t="shared" si="585"/>
        <v>1</v>
      </c>
      <c r="K3772" t="str">
        <f>train!T3772</f>
        <v>no</v>
      </c>
      <c r="L3772">
        <f t="shared" si="586"/>
        <v>1.128143884114172</v>
      </c>
      <c r="M3772">
        <f t="shared" si="587"/>
        <v>1.1687451101292392</v>
      </c>
      <c r="N3772">
        <f t="shared" si="588"/>
        <v>1.1687451101292392</v>
      </c>
      <c r="O3772">
        <f t="shared" si="589"/>
        <v>1.1687451101292392</v>
      </c>
    </row>
    <row r="3773" spans="1:15">
      <c r="A3773">
        <f t="shared" si="584"/>
        <v>3772</v>
      </c>
      <c r="B3773">
        <f>train!G3773</f>
        <v>240.7</v>
      </c>
      <c r="C3773">
        <f>train!J3773</f>
        <v>141.1</v>
      </c>
      <c r="D3773">
        <f>train!M3773</f>
        <v>120.6</v>
      </c>
      <c r="E3773">
        <f>train!P3773</f>
        <v>7.7</v>
      </c>
      <c r="F3773" s="4">
        <f t="shared" si="580"/>
        <v>0.68477951635846368</v>
      </c>
      <c r="G3773" s="4">
        <f t="shared" si="581"/>
        <v>0.39270804341775672</v>
      </c>
      <c r="H3773" s="4">
        <f t="shared" si="582"/>
        <v>0.39270804341775672</v>
      </c>
      <c r="I3773" s="4">
        <f t="shared" si="583"/>
        <v>0.38500000000000001</v>
      </c>
      <c r="J3773">
        <f t="shared" si="585"/>
        <v>2</v>
      </c>
      <c r="K3773" t="str">
        <f>train!T3773</f>
        <v>no</v>
      </c>
      <c r="L3773">
        <f t="shared" si="586"/>
        <v>1.128143884114172</v>
      </c>
      <c r="M3773">
        <f t="shared" si="587"/>
        <v>0.96207442578739033</v>
      </c>
      <c r="N3773">
        <f t="shared" si="588"/>
        <v>0.96207442578739033</v>
      </c>
      <c r="O3773">
        <f t="shared" si="589"/>
        <v>0.96207442578739033</v>
      </c>
    </row>
    <row r="3774" spans="1:15">
      <c r="A3774">
        <f t="shared" si="584"/>
        <v>3773</v>
      </c>
      <c r="B3774">
        <f>train!G3774</f>
        <v>198.2</v>
      </c>
      <c r="C3774">
        <f>train!J3774</f>
        <v>181</v>
      </c>
      <c r="D3774">
        <f>train!M3774</f>
        <v>238.9</v>
      </c>
      <c r="E3774">
        <f>train!P3774</f>
        <v>12.1</v>
      </c>
      <c r="F3774" s="4">
        <f t="shared" si="580"/>
        <v>0.56386913229018487</v>
      </c>
      <c r="G3774" s="4">
        <f t="shared" si="581"/>
        <v>0.50375730587252987</v>
      </c>
      <c r="H3774" s="4">
        <f t="shared" si="582"/>
        <v>0.50375730587252987</v>
      </c>
      <c r="I3774" s="4">
        <f t="shared" si="583"/>
        <v>0.60499999999999998</v>
      </c>
      <c r="J3774">
        <f t="shared" si="585"/>
        <v>2</v>
      </c>
      <c r="K3774" t="str">
        <f>train!T3774</f>
        <v>no</v>
      </c>
      <c r="L3774">
        <f t="shared" si="586"/>
        <v>1.128143884114172</v>
      </c>
      <c r="M3774">
        <f t="shared" si="587"/>
        <v>1.0915659598895457</v>
      </c>
      <c r="N3774">
        <f t="shared" si="588"/>
        <v>1.0915659598895457</v>
      </c>
      <c r="O3774">
        <f t="shared" si="589"/>
        <v>1.0915659598895457</v>
      </c>
    </row>
    <row r="3775" spans="1:15">
      <c r="A3775">
        <f t="shared" si="584"/>
        <v>3774</v>
      </c>
      <c r="B3775">
        <f>train!G3775</f>
        <v>96</v>
      </c>
      <c r="C3775">
        <f>train!J3775</f>
        <v>117</v>
      </c>
      <c r="D3775">
        <f>train!M3775</f>
        <v>172.9</v>
      </c>
      <c r="E3775">
        <f>train!P3775</f>
        <v>6.7</v>
      </c>
      <c r="F3775" s="4">
        <f t="shared" si="580"/>
        <v>0.27311522048364156</v>
      </c>
      <c r="G3775" s="4">
        <f t="shared" si="581"/>
        <v>0.32563317561925964</v>
      </c>
      <c r="H3775" s="4">
        <f t="shared" si="582"/>
        <v>0.32563317561925964</v>
      </c>
      <c r="I3775" s="4">
        <f t="shared" si="583"/>
        <v>0.33500000000000002</v>
      </c>
      <c r="J3775">
        <f t="shared" si="585"/>
        <v>2</v>
      </c>
      <c r="K3775" t="str">
        <f>train!T3775</f>
        <v>no</v>
      </c>
      <c r="L3775">
        <f t="shared" si="586"/>
        <v>1.128143884114172</v>
      </c>
      <c r="M3775">
        <f t="shared" si="587"/>
        <v>0.63157806626544222</v>
      </c>
      <c r="N3775">
        <f t="shared" si="588"/>
        <v>0.63157806626544222</v>
      </c>
      <c r="O3775">
        <f t="shared" si="589"/>
        <v>0.63157806626544222</v>
      </c>
    </row>
    <row r="3776" spans="1:15">
      <c r="A3776">
        <f t="shared" si="584"/>
        <v>3775</v>
      </c>
      <c r="B3776">
        <f>train!G3776</f>
        <v>171.5</v>
      </c>
      <c r="C3776">
        <f>train!J3776</f>
        <v>224.5</v>
      </c>
      <c r="D3776">
        <f>train!M3776</f>
        <v>187.4</v>
      </c>
      <c r="E3776">
        <f>train!P3776</f>
        <v>9.6999999999999993</v>
      </c>
      <c r="F3776" s="4">
        <f t="shared" si="580"/>
        <v>0.4879089615931721</v>
      </c>
      <c r="G3776" s="4">
        <f t="shared" si="581"/>
        <v>0.6248260506540495</v>
      </c>
      <c r="H3776" s="4">
        <f t="shared" si="582"/>
        <v>0.6248260506540495</v>
      </c>
      <c r="I3776" s="4">
        <f t="shared" si="583"/>
        <v>0.48499999999999999</v>
      </c>
      <c r="J3776">
        <f t="shared" si="585"/>
        <v>2</v>
      </c>
      <c r="K3776" t="str">
        <f>train!T3776</f>
        <v>no</v>
      </c>
      <c r="L3776">
        <f t="shared" si="586"/>
        <v>1.128143884114172</v>
      </c>
      <c r="M3776">
        <f t="shared" si="587"/>
        <v>1.1198639836849835</v>
      </c>
      <c r="N3776">
        <f t="shared" si="588"/>
        <v>1.1198639836849835</v>
      </c>
      <c r="O3776">
        <f t="shared" si="589"/>
        <v>1.1198639836849835</v>
      </c>
    </row>
    <row r="3777" spans="1:15">
      <c r="A3777">
        <f t="shared" si="584"/>
        <v>3776</v>
      </c>
      <c r="B3777">
        <f>train!G3777</f>
        <v>111.7</v>
      </c>
      <c r="C3777">
        <f>train!J3777</f>
        <v>252.8</v>
      </c>
      <c r="D3777">
        <f>train!M3777</f>
        <v>255.5</v>
      </c>
      <c r="E3777">
        <f>train!P3777</f>
        <v>7.8</v>
      </c>
      <c r="F3777" s="4">
        <f t="shared" si="580"/>
        <v>0.31778093883357045</v>
      </c>
      <c r="G3777" s="4">
        <f t="shared" si="581"/>
        <v>0.70359031450041754</v>
      </c>
      <c r="H3777" s="4">
        <f t="shared" si="582"/>
        <v>0.70359031450041754</v>
      </c>
      <c r="I3777" s="4">
        <f t="shared" si="583"/>
        <v>0.39</v>
      </c>
      <c r="J3777">
        <f t="shared" si="585"/>
        <v>2</v>
      </c>
      <c r="K3777" t="str">
        <f>train!T3777</f>
        <v>no</v>
      </c>
      <c r="L3777">
        <f t="shared" si="586"/>
        <v>1.128143884114172</v>
      </c>
      <c r="M3777">
        <f t="shared" si="587"/>
        <v>1.114972370242213</v>
      </c>
      <c r="N3777">
        <f t="shared" si="588"/>
        <v>1.114972370242213</v>
      </c>
      <c r="O3777">
        <f t="shared" si="589"/>
        <v>1.114972370242213</v>
      </c>
    </row>
    <row r="3778" spans="1:15">
      <c r="A3778">
        <f t="shared" si="584"/>
        <v>3777</v>
      </c>
      <c r="B3778">
        <f>train!G3778</f>
        <v>152.69999999999999</v>
      </c>
      <c r="C3778">
        <f>train!J3778</f>
        <v>212.4</v>
      </c>
      <c r="D3778">
        <f>train!M3778</f>
        <v>264.5</v>
      </c>
      <c r="E3778">
        <f>train!P3778</f>
        <v>7.9</v>
      </c>
      <c r="F3778" s="4">
        <f t="shared" ref="F3778:F3841" si="590">(B3778-$W$3)/($W$2-$W$3)</f>
        <v>0.43442389758179228</v>
      </c>
      <c r="G3778" s="4">
        <f t="shared" ref="G3778:G3841" si="591">(C3778-$W$5)/($W$4-$W$5)</f>
        <v>0.59114945727804058</v>
      </c>
      <c r="H3778" s="4">
        <f t="shared" ref="H3778:H3841" si="592">(C3778-$W$5)/($W$4-$W$5)</f>
        <v>0.59114945727804058</v>
      </c>
      <c r="I3778" s="4">
        <f t="shared" ref="I3778:I3841" si="593">(E3778-$W$9)/($W$8-$W$9)</f>
        <v>0.39500000000000002</v>
      </c>
      <c r="J3778">
        <f t="shared" si="585"/>
        <v>2</v>
      </c>
      <c r="K3778" t="str">
        <f>train!T3778</f>
        <v>no</v>
      </c>
      <c r="L3778">
        <f t="shared" si="586"/>
        <v>1.128143884114172</v>
      </c>
      <c r="M3778">
        <f t="shared" si="587"/>
        <v>1.0215989841764721</v>
      </c>
      <c r="N3778">
        <f t="shared" si="588"/>
        <v>1.0215989841764721</v>
      </c>
      <c r="O3778">
        <f t="shared" si="589"/>
        <v>1.0215989841764721</v>
      </c>
    </row>
    <row r="3779" spans="1:15">
      <c r="A3779">
        <f t="shared" ref="A3779:A3842" si="594">ROW()-1</f>
        <v>3778</v>
      </c>
      <c r="B3779">
        <f>train!G3779</f>
        <v>194.7</v>
      </c>
      <c r="C3779">
        <f>train!J3779</f>
        <v>210.9</v>
      </c>
      <c r="D3779">
        <f>train!M3779</f>
        <v>236.9</v>
      </c>
      <c r="E3779">
        <f>train!P3779</f>
        <v>11.6</v>
      </c>
      <c r="F3779" s="4">
        <f t="shared" si="590"/>
        <v>0.55391180654338545</v>
      </c>
      <c r="G3779" s="4">
        <f t="shared" si="591"/>
        <v>0.58697467297522965</v>
      </c>
      <c r="H3779" s="4">
        <f t="shared" si="592"/>
        <v>0.58697467297522965</v>
      </c>
      <c r="I3779" s="4">
        <f t="shared" si="593"/>
        <v>0.57999999999999996</v>
      </c>
      <c r="J3779">
        <f t="shared" ref="J3779:J3842" si="595">MATCH(MIN(L3779:O3779),L3779:O3779,0)</f>
        <v>1</v>
      </c>
      <c r="K3779" t="str">
        <f>train!T3779</f>
        <v>no</v>
      </c>
      <c r="L3779">
        <f t="shared" ref="L3779:L3842" si="596">SQRT(($F$2-$Z$3)^2+($G$2-$AA$3)^2+($H$2-$AB$3)^2+($I$2-$AC$3)^2)</f>
        <v>1.128143884114172</v>
      </c>
      <c r="M3779">
        <f t="shared" ref="M3779:M3842" si="597">SQRT((F3779-$Z$4)^2+(G3779-$AA$4)^2+(H3779-$AB$4)^2+(I3779-$AC$4)^2)</f>
        <v>1.1542516289167248</v>
      </c>
      <c r="N3779">
        <f t="shared" ref="N3779:N3842" si="598">SQRT((F3779-$Z$5)^2+(G3779-$AA$5)^2+(H3779-$AB$5)^2+(I3779-$AC$5)^2)</f>
        <v>1.1542516289167248</v>
      </c>
      <c r="O3779">
        <f t="shared" ref="O3779:O3842" si="599">SQRT((F3779-$Z$6)^2+(G3779-$AA$6)^2+(H3779-$AB$6)^2+(I3779-$AC$6)^2)</f>
        <v>1.1542516289167248</v>
      </c>
    </row>
    <row r="3780" spans="1:15">
      <c r="A3780">
        <f t="shared" si="594"/>
        <v>3779</v>
      </c>
      <c r="B3780">
        <f>train!G3780</f>
        <v>119.9</v>
      </c>
      <c r="C3780">
        <f>train!J3780</f>
        <v>240.7</v>
      </c>
      <c r="D3780">
        <f>train!M3780</f>
        <v>151.1</v>
      </c>
      <c r="E3780">
        <f>train!P3780</f>
        <v>8.1</v>
      </c>
      <c r="F3780" s="4">
        <f t="shared" si="590"/>
        <v>0.3411095305832148</v>
      </c>
      <c r="G3780" s="4">
        <f t="shared" si="591"/>
        <v>0.6699137211244085</v>
      </c>
      <c r="H3780" s="4">
        <f t="shared" si="592"/>
        <v>0.6699137211244085</v>
      </c>
      <c r="I3780" s="4">
        <f t="shared" si="593"/>
        <v>0.40499999999999997</v>
      </c>
      <c r="J3780">
        <f t="shared" si="595"/>
        <v>2</v>
      </c>
      <c r="K3780" t="str">
        <f>train!T3780</f>
        <v>no</v>
      </c>
      <c r="L3780">
        <f t="shared" si="596"/>
        <v>1.128143884114172</v>
      </c>
      <c r="M3780">
        <f t="shared" si="597"/>
        <v>1.0853338193183721</v>
      </c>
      <c r="N3780">
        <f t="shared" si="598"/>
        <v>1.0853338193183721</v>
      </c>
      <c r="O3780">
        <f t="shared" si="599"/>
        <v>1.0853338193183721</v>
      </c>
    </row>
    <row r="3781" spans="1:15">
      <c r="A3781">
        <f t="shared" si="594"/>
        <v>3780</v>
      </c>
      <c r="B3781">
        <f>train!G3781</f>
        <v>222.9</v>
      </c>
      <c r="C3781">
        <f>train!J3781</f>
        <v>205</v>
      </c>
      <c r="D3781">
        <f>train!M3781</f>
        <v>141.30000000000001</v>
      </c>
      <c r="E3781">
        <f>train!P3781</f>
        <v>9.9</v>
      </c>
      <c r="F3781" s="4">
        <f t="shared" si="590"/>
        <v>0.6341394025604552</v>
      </c>
      <c r="G3781" s="4">
        <f t="shared" si="591"/>
        <v>0.57055385471750619</v>
      </c>
      <c r="H3781" s="4">
        <f t="shared" si="592"/>
        <v>0.57055385471750619</v>
      </c>
      <c r="I3781" s="4">
        <f t="shared" si="593"/>
        <v>0.495</v>
      </c>
      <c r="J3781">
        <f t="shared" si="595"/>
        <v>1</v>
      </c>
      <c r="K3781" t="str">
        <f>train!T3781</f>
        <v>no</v>
      </c>
      <c r="L3781">
        <f t="shared" si="596"/>
        <v>1.128143884114172</v>
      </c>
      <c r="M3781">
        <f t="shared" si="597"/>
        <v>1.1393950957177854</v>
      </c>
      <c r="N3781">
        <f t="shared" si="598"/>
        <v>1.1393950957177854</v>
      </c>
      <c r="O3781">
        <f t="shared" si="599"/>
        <v>1.1393950957177854</v>
      </c>
    </row>
    <row r="3782" spans="1:15">
      <c r="A3782">
        <f t="shared" si="594"/>
        <v>3781</v>
      </c>
      <c r="B3782">
        <f>train!G3782</f>
        <v>210.7</v>
      </c>
      <c r="C3782">
        <f>train!J3782</f>
        <v>215.6</v>
      </c>
      <c r="D3782">
        <f>train!M3782</f>
        <v>170.4</v>
      </c>
      <c r="E3782">
        <f>train!P3782</f>
        <v>13.2</v>
      </c>
      <c r="F3782" s="4">
        <f t="shared" si="590"/>
        <v>0.59943100995732568</v>
      </c>
      <c r="G3782" s="4">
        <f t="shared" si="591"/>
        <v>0.60005566379070407</v>
      </c>
      <c r="H3782" s="4">
        <f t="shared" si="592"/>
        <v>0.60005566379070407</v>
      </c>
      <c r="I3782" s="4">
        <f t="shared" si="593"/>
        <v>0.65999999999999992</v>
      </c>
      <c r="J3782">
        <f t="shared" si="595"/>
        <v>1</v>
      </c>
      <c r="K3782" t="str">
        <f>train!T3782</f>
        <v>no</v>
      </c>
      <c r="L3782">
        <f t="shared" si="596"/>
        <v>1.128143884114172</v>
      </c>
      <c r="M3782">
        <f t="shared" si="597"/>
        <v>1.2308741345048504</v>
      </c>
      <c r="N3782">
        <f t="shared" si="598"/>
        <v>1.2308741345048504</v>
      </c>
      <c r="O3782">
        <f t="shared" si="599"/>
        <v>1.2308741345048504</v>
      </c>
    </row>
    <row r="3783" spans="1:15">
      <c r="A3783">
        <f t="shared" si="594"/>
        <v>3782</v>
      </c>
      <c r="B3783">
        <f>train!G3783</f>
        <v>254.6</v>
      </c>
      <c r="C3783">
        <f>train!J3783</f>
        <v>249.4</v>
      </c>
      <c r="D3783">
        <f>train!M3783</f>
        <v>229.6</v>
      </c>
      <c r="E3783">
        <f>train!P3783</f>
        <v>9</v>
      </c>
      <c r="F3783" s="4">
        <f t="shared" si="590"/>
        <v>0.72432432432432425</v>
      </c>
      <c r="G3783" s="4">
        <f t="shared" si="591"/>
        <v>0.69412747008071252</v>
      </c>
      <c r="H3783" s="4">
        <f t="shared" si="592"/>
        <v>0.69412747008071252</v>
      </c>
      <c r="I3783" s="4">
        <f t="shared" si="593"/>
        <v>0.45</v>
      </c>
      <c r="J3783">
        <f t="shared" si="595"/>
        <v>1</v>
      </c>
      <c r="K3783" t="str">
        <f>train!T3783</f>
        <v>yes</v>
      </c>
      <c r="L3783">
        <f t="shared" si="596"/>
        <v>1.128143884114172</v>
      </c>
      <c r="M3783">
        <f t="shared" si="597"/>
        <v>1.300296741612925</v>
      </c>
      <c r="N3783">
        <f t="shared" si="598"/>
        <v>1.300296741612925</v>
      </c>
      <c r="O3783">
        <f t="shared" si="599"/>
        <v>1.300296741612925</v>
      </c>
    </row>
    <row r="3784" spans="1:15">
      <c r="A3784">
        <f t="shared" si="594"/>
        <v>3783</v>
      </c>
      <c r="B3784">
        <f>train!G3784</f>
        <v>265</v>
      </c>
      <c r="C3784">
        <f>train!J3784</f>
        <v>147.6</v>
      </c>
      <c r="D3784">
        <f>train!M3784</f>
        <v>247.7</v>
      </c>
      <c r="E3784">
        <f>train!P3784</f>
        <v>10.7</v>
      </c>
      <c r="F3784" s="4">
        <f t="shared" si="590"/>
        <v>0.75391180654338552</v>
      </c>
      <c r="G3784" s="4">
        <f t="shared" si="591"/>
        <v>0.41079877539660448</v>
      </c>
      <c r="H3784" s="4">
        <f t="shared" si="592"/>
        <v>0.41079877539660448</v>
      </c>
      <c r="I3784" s="4">
        <f t="shared" si="593"/>
        <v>0.53499999999999992</v>
      </c>
      <c r="J3784">
        <f t="shared" si="595"/>
        <v>2</v>
      </c>
      <c r="K3784" t="str">
        <f>train!T3784</f>
        <v>no</v>
      </c>
      <c r="L3784">
        <f t="shared" si="596"/>
        <v>1.128143884114172</v>
      </c>
      <c r="M3784">
        <f t="shared" si="597"/>
        <v>1.0918421496627664</v>
      </c>
      <c r="N3784">
        <f t="shared" si="598"/>
        <v>1.0918421496627664</v>
      </c>
      <c r="O3784">
        <f t="shared" si="599"/>
        <v>1.0918421496627664</v>
      </c>
    </row>
    <row r="3785" spans="1:15">
      <c r="A3785">
        <f t="shared" si="594"/>
        <v>3784</v>
      </c>
      <c r="B3785">
        <f>train!G3785</f>
        <v>172.3</v>
      </c>
      <c r="C3785">
        <f>train!J3785</f>
        <v>318.7</v>
      </c>
      <c r="D3785">
        <f>train!M3785</f>
        <v>131.5</v>
      </c>
      <c r="E3785">
        <f>train!P3785</f>
        <v>11.5</v>
      </c>
      <c r="F3785" s="4">
        <f t="shared" si="590"/>
        <v>0.49018492176386919</v>
      </c>
      <c r="G3785" s="4">
        <f t="shared" si="591"/>
        <v>0.88700250487058163</v>
      </c>
      <c r="H3785" s="4">
        <f t="shared" si="592"/>
        <v>0.88700250487058163</v>
      </c>
      <c r="I3785" s="4">
        <f t="shared" si="593"/>
        <v>0.57499999999999996</v>
      </c>
      <c r="J3785">
        <f t="shared" si="595"/>
        <v>1</v>
      </c>
      <c r="K3785" t="str">
        <f>train!T3785</f>
        <v>no</v>
      </c>
      <c r="L3785">
        <f t="shared" si="596"/>
        <v>1.128143884114172</v>
      </c>
      <c r="M3785">
        <f t="shared" si="597"/>
        <v>1.4643951464061955</v>
      </c>
      <c r="N3785">
        <f t="shared" si="598"/>
        <v>1.4643951464061955</v>
      </c>
      <c r="O3785">
        <f t="shared" si="599"/>
        <v>1.4643951464061955</v>
      </c>
    </row>
    <row r="3786" spans="1:15">
      <c r="A3786">
        <f t="shared" si="594"/>
        <v>3785</v>
      </c>
      <c r="B3786">
        <f>train!G3786</f>
        <v>259.10000000000002</v>
      </c>
      <c r="C3786">
        <f>train!J3786</f>
        <v>124</v>
      </c>
      <c r="D3786">
        <f>train!M3786</f>
        <v>188.3</v>
      </c>
      <c r="E3786">
        <f>train!P3786</f>
        <v>12.8</v>
      </c>
      <c r="F3786" s="4">
        <f t="shared" si="590"/>
        <v>0.73712660028449506</v>
      </c>
      <c r="G3786" s="4">
        <f t="shared" si="591"/>
        <v>0.34511550236571109</v>
      </c>
      <c r="H3786" s="4">
        <f t="shared" si="592"/>
        <v>0.34511550236571109</v>
      </c>
      <c r="I3786" s="4">
        <f t="shared" si="593"/>
        <v>0.64</v>
      </c>
      <c r="J3786">
        <f t="shared" si="595"/>
        <v>2</v>
      </c>
      <c r="K3786" t="str">
        <f>train!T3786</f>
        <v>no</v>
      </c>
      <c r="L3786">
        <f t="shared" si="596"/>
        <v>1.128143884114172</v>
      </c>
      <c r="M3786">
        <f t="shared" si="597"/>
        <v>1.0914050782332159</v>
      </c>
      <c r="N3786">
        <f t="shared" si="598"/>
        <v>1.0914050782332159</v>
      </c>
      <c r="O3786">
        <f t="shared" si="599"/>
        <v>1.0914050782332159</v>
      </c>
    </row>
    <row r="3787" spans="1:15">
      <c r="A3787">
        <f t="shared" si="594"/>
        <v>3786</v>
      </c>
      <c r="B3787">
        <f>train!G3787</f>
        <v>211.4</v>
      </c>
      <c r="C3787">
        <f>train!J3787</f>
        <v>191</v>
      </c>
      <c r="D3787">
        <f>train!M3787</f>
        <v>207.3</v>
      </c>
      <c r="E3787">
        <f>train!P3787</f>
        <v>11.6</v>
      </c>
      <c r="F3787" s="4">
        <f t="shared" si="590"/>
        <v>0.60142247510668567</v>
      </c>
      <c r="G3787" s="4">
        <f t="shared" si="591"/>
        <v>0.5315892012246034</v>
      </c>
      <c r="H3787" s="4">
        <f t="shared" si="592"/>
        <v>0.5315892012246034</v>
      </c>
      <c r="I3787" s="4">
        <f t="shared" si="593"/>
        <v>0.57999999999999996</v>
      </c>
      <c r="J3787">
        <f t="shared" si="595"/>
        <v>2</v>
      </c>
      <c r="K3787" t="str">
        <f>train!T3787</f>
        <v>no</v>
      </c>
      <c r="L3787">
        <f t="shared" si="596"/>
        <v>1.128143884114172</v>
      </c>
      <c r="M3787">
        <f t="shared" si="597"/>
        <v>1.1239586964300226</v>
      </c>
      <c r="N3787">
        <f t="shared" si="598"/>
        <v>1.1239586964300226</v>
      </c>
      <c r="O3787">
        <f t="shared" si="599"/>
        <v>1.1239586964300226</v>
      </c>
    </row>
    <row r="3788" spans="1:15">
      <c r="A3788">
        <f t="shared" si="594"/>
        <v>3787</v>
      </c>
      <c r="B3788">
        <f>train!G3788</f>
        <v>175.9</v>
      </c>
      <c r="C3788">
        <f>train!J3788</f>
        <v>225.3</v>
      </c>
      <c r="D3788">
        <f>train!M3788</f>
        <v>156.19999999999999</v>
      </c>
      <c r="E3788">
        <f>train!P3788</f>
        <v>10.4</v>
      </c>
      <c r="F3788" s="4">
        <f t="shared" si="590"/>
        <v>0.5004267425320057</v>
      </c>
      <c r="G3788" s="4">
        <f t="shared" si="591"/>
        <v>0.62705260228221538</v>
      </c>
      <c r="H3788" s="4">
        <f t="shared" si="592"/>
        <v>0.62705260228221538</v>
      </c>
      <c r="I3788" s="4">
        <f t="shared" si="593"/>
        <v>0.52</v>
      </c>
      <c r="J3788">
        <f t="shared" si="595"/>
        <v>1</v>
      </c>
      <c r="K3788" t="str">
        <f>train!T3788</f>
        <v>no</v>
      </c>
      <c r="L3788">
        <f t="shared" si="596"/>
        <v>1.128143884114172</v>
      </c>
      <c r="M3788">
        <f t="shared" si="597"/>
        <v>1.1433358459783332</v>
      </c>
      <c r="N3788">
        <f t="shared" si="598"/>
        <v>1.1433358459783332</v>
      </c>
      <c r="O3788">
        <f t="shared" si="599"/>
        <v>1.1433358459783332</v>
      </c>
    </row>
    <row r="3789" spans="1:15">
      <c r="A3789">
        <f t="shared" si="594"/>
        <v>3788</v>
      </c>
      <c r="B3789">
        <f>train!G3789</f>
        <v>115.5</v>
      </c>
      <c r="C3789">
        <f>train!J3789</f>
        <v>122.5</v>
      </c>
      <c r="D3789">
        <f>train!M3789</f>
        <v>197.7</v>
      </c>
      <c r="E3789">
        <f>train!P3789</f>
        <v>7</v>
      </c>
      <c r="F3789" s="4">
        <f t="shared" si="590"/>
        <v>0.3285917496443812</v>
      </c>
      <c r="G3789" s="4">
        <f t="shared" si="591"/>
        <v>0.34094071806290005</v>
      </c>
      <c r="H3789" s="4">
        <f t="shared" si="592"/>
        <v>0.34094071806290005</v>
      </c>
      <c r="I3789" s="4">
        <f t="shared" si="593"/>
        <v>0.35</v>
      </c>
      <c r="J3789">
        <f t="shared" si="595"/>
        <v>2</v>
      </c>
      <c r="K3789" t="str">
        <f>train!T3789</f>
        <v>no</v>
      </c>
      <c r="L3789">
        <f t="shared" si="596"/>
        <v>1.128143884114172</v>
      </c>
      <c r="M3789">
        <f t="shared" si="597"/>
        <v>0.68040699908278979</v>
      </c>
      <c r="N3789">
        <f t="shared" si="598"/>
        <v>0.68040699908278979</v>
      </c>
      <c r="O3789">
        <f t="shared" si="599"/>
        <v>0.68040699908278979</v>
      </c>
    </row>
    <row r="3790" spans="1:15">
      <c r="A3790">
        <f t="shared" si="594"/>
        <v>3789</v>
      </c>
      <c r="B3790">
        <f>train!G3790</f>
        <v>193</v>
      </c>
      <c r="C3790">
        <f>train!J3790</f>
        <v>200.8</v>
      </c>
      <c r="D3790">
        <f>train!M3790</f>
        <v>135.9</v>
      </c>
      <c r="E3790">
        <f>train!P3790</f>
        <v>14.4</v>
      </c>
      <c r="F3790" s="4">
        <f t="shared" si="590"/>
        <v>0.54907539118065429</v>
      </c>
      <c r="G3790" s="4">
        <f t="shared" si="591"/>
        <v>0.55886445866963541</v>
      </c>
      <c r="H3790" s="4">
        <f t="shared" si="592"/>
        <v>0.55886445866963541</v>
      </c>
      <c r="I3790" s="4">
        <f t="shared" si="593"/>
        <v>0.72</v>
      </c>
      <c r="J3790">
        <f t="shared" si="595"/>
        <v>1</v>
      </c>
      <c r="K3790" t="str">
        <f>train!T3790</f>
        <v>no</v>
      </c>
      <c r="L3790">
        <f t="shared" si="596"/>
        <v>1.128143884114172</v>
      </c>
      <c r="M3790">
        <f t="shared" si="597"/>
        <v>1.2018913226778858</v>
      </c>
      <c r="N3790">
        <f t="shared" si="598"/>
        <v>1.2018913226778858</v>
      </c>
      <c r="O3790">
        <f t="shared" si="599"/>
        <v>1.2018913226778858</v>
      </c>
    </row>
    <row r="3791" spans="1:15">
      <c r="A3791">
        <f t="shared" si="594"/>
        <v>3790</v>
      </c>
      <c r="B3791">
        <f>train!G3791</f>
        <v>167.4</v>
      </c>
      <c r="C3791">
        <f>train!J3791</f>
        <v>121.5</v>
      </c>
      <c r="D3791">
        <f>train!M3791</f>
        <v>209.3</v>
      </c>
      <c r="E3791">
        <f>train!P3791</f>
        <v>16</v>
      </c>
      <c r="F3791" s="4">
        <f t="shared" si="590"/>
        <v>0.47624466571834995</v>
      </c>
      <c r="G3791" s="4">
        <f t="shared" si="591"/>
        <v>0.33815752852769271</v>
      </c>
      <c r="H3791" s="4">
        <f t="shared" si="592"/>
        <v>0.33815752852769271</v>
      </c>
      <c r="I3791" s="4">
        <f t="shared" si="593"/>
        <v>0.8</v>
      </c>
      <c r="J3791">
        <f t="shared" si="595"/>
        <v>2</v>
      </c>
      <c r="K3791" t="str">
        <f>train!T3791</f>
        <v>no</v>
      </c>
      <c r="L3791">
        <f t="shared" si="596"/>
        <v>1.128143884114172</v>
      </c>
      <c r="M3791">
        <f t="shared" si="597"/>
        <v>1.0466661405744897</v>
      </c>
      <c r="N3791">
        <f t="shared" si="598"/>
        <v>1.0466661405744897</v>
      </c>
      <c r="O3791">
        <f t="shared" si="599"/>
        <v>1.0466661405744897</v>
      </c>
    </row>
    <row r="3792" spans="1:15">
      <c r="A3792">
        <f t="shared" si="594"/>
        <v>3791</v>
      </c>
      <c r="B3792">
        <f>train!G3792</f>
        <v>190.7</v>
      </c>
      <c r="C3792">
        <f>train!J3792</f>
        <v>209.7</v>
      </c>
      <c r="D3792">
        <f>train!M3792</f>
        <v>202.5</v>
      </c>
      <c r="E3792">
        <f>train!P3792</f>
        <v>12.4</v>
      </c>
      <c r="F3792" s="4">
        <f t="shared" si="590"/>
        <v>0.54253200568990034</v>
      </c>
      <c r="G3792" s="4">
        <f t="shared" si="591"/>
        <v>0.58363484553298073</v>
      </c>
      <c r="H3792" s="4">
        <f t="shared" si="592"/>
        <v>0.58363484553298073</v>
      </c>
      <c r="I3792" s="4">
        <f t="shared" si="593"/>
        <v>0.62</v>
      </c>
      <c r="J3792">
        <f t="shared" si="595"/>
        <v>1</v>
      </c>
      <c r="K3792" t="str">
        <f>train!T3792</f>
        <v>no</v>
      </c>
      <c r="L3792">
        <f t="shared" si="596"/>
        <v>1.128143884114172</v>
      </c>
      <c r="M3792">
        <f t="shared" si="597"/>
        <v>1.1661904831709606</v>
      </c>
      <c r="N3792">
        <f t="shared" si="598"/>
        <v>1.1661904831709606</v>
      </c>
      <c r="O3792">
        <f t="shared" si="599"/>
        <v>1.1661904831709606</v>
      </c>
    </row>
    <row r="3793" spans="1:15">
      <c r="A3793">
        <f t="shared" si="594"/>
        <v>3792</v>
      </c>
      <c r="B3793">
        <f>train!G3793</f>
        <v>325.5</v>
      </c>
      <c r="C3793">
        <f>train!J3793</f>
        <v>300.3</v>
      </c>
      <c r="D3793">
        <f>train!M3793</f>
        <v>199.8</v>
      </c>
      <c r="E3793">
        <f>train!P3793</f>
        <v>5.7</v>
      </c>
      <c r="F3793" s="4">
        <f t="shared" si="590"/>
        <v>0.92603129445234711</v>
      </c>
      <c r="G3793" s="4">
        <f t="shared" si="591"/>
        <v>0.83579181742276654</v>
      </c>
      <c r="H3793" s="4">
        <f t="shared" si="592"/>
        <v>0.83579181742276654</v>
      </c>
      <c r="I3793" s="4">
        <f t="shared" si="593"/>
        <v>0.28500000000000003</v>
      </c>
      <c r="J3793">
        <f t="shared" si="595"/>
        <v>1</v>
      </c>
      <c r="K3793" t="str">
        <f>train!T3793</f>
        <v>yes</v>
      </c>
      <c r="L3793">
        <f t="shared" si="596"/>
        <v>1.128143884114172</v>
      </c>
      <c r="M3793">
        <f t="shared" si="597"/>
        <v>1.5283503794767714</v>
      </c>
      <c r="N3793">
        <f t="shared" si="598"/>
        <v>1.5283503794767714</v>
      </c>
      <c r="O3793">
        <f t="shared" si="599"/>
        <v>1.5283503794767714</v>
      </c>
    </row>
    <row r="3794" spans="1:15">
      <c r="A3794">
        <f t="shared" si="594"/>
        <v>3793</v>
      </c>
      <c r="B3794">
        <f>train!G3794</f>
        <v>139</v>
      </c>
      <c r="C3794">
        <f>train!J3794</f>
        <v>120.2</v>
      </c>
      <c r="D3794">
        <f>train!M3794</f>
        <v>160.4</v>
      </c>
      <c r="E3794">
        <f>train!P3794</f>
        <v>14.5</v>
      </c>
      <c r="F3794" s="4">
        <f t="shared" si="590"/>
        <v>0.39544807965860596</v>
      </c>
      <c r="G3794" s="4">
        <f t="shared" si="591"/>
        <v>0.33453938213192319</v>
      </c>
      <c r="H3794" s="4">
        <f t="shared" si="592"/>
        <v>0.33453938213192319</v>
      </c>
      <c r="I3794" s="4">
        <f t="shared" si="593"/>
        <v>0.72499999999999998</v>
      </c>
      <c r="J3794">
        <f t="shared" si="595"/>
        <v>2</v>
      </c>
      <c r="K3794" t="str">
        <f>train!T3794</f>
        <v>no</v>
      </c>
      <c r="L3794">
        <f t="shared" si="596"/>
        <v>1.128143884114172</v>
      </c>
      <c r="M3794">
        <f t="shared" si="597"/>
        <v>0.95175489497038945</v>
      </c>
      <c r="N3794">
        <f t="shared" si="598"/>
        <v>0.95175489497038945</v>
      </c>
      <c r="O3794">
        <f t="shared" si="599"/>
        <v>0.95175489497038945</v>
      </c>
    </row>
    <row r="3795" spans="1:15">
      <c r="A3795">
        <f t="shared" si="594"/>
        <v>3794</v>
      </c>
      <c r="B3795">
        <f>train!G3795</f>
        <v>155.9</v>
      </c>
      <c r="C3795">
        <f>train!J3795</f>
        <v>161.19999999999999</v>
      </c>
      <c r="D3795">
        <f>train!M3795</f>
        <v>229.2</v>
      </c>
      <c r="E3795">
        <f>train!P3795</f>
        <v>11.5</v>
      </c>
      <c r="F3795" s="4">
        <f t="shared" si="590"/>
        <v>0.44352773826458036</v>
      </c>
      <c r="G3795" s="4">
        <f t="shared" si="591"/>
        <v>0.44865015307542438</v>
      </c>
      <c r="H3795" s="4">
        <f t="shared" si="592"/>
        <v>0.44865015307542438</v>
      </c>
      <c r="I3795" s="4">
        <f t="shared" si="593"/>
        <v>0.57499999999999996</v>
      </c>
      <c r="J3795">
        <f t="shared" si="595"/>
        <v>2</v>
      </c>
      <c r="K3795" t="str">
        <f>train!T3795</f>
        <v>no</v>
      </c>
      <c r="L3795">
        <f t="shared" si="596"/>
        <v>1.128143884114172</v>
      </c>
      <c r="M3795">
        <f t="shared" si="597"/>
        <v>0.96432140612935557</v>
      </c>
      <c r="N3795">
        <f t="shared" si="598"/>
        <v>0.96432140612935557</v>
      </c>
      <c r="O3795">
        <f t="shared" si="599"/>
        <v>0.96432140612935557</v>
      </c>
    </row>
    <row r="3796" spans="1:15">
      <c r="A3796">
        <f t="shared" si="594"/>
        <v>3795</v>
      </c>
      <c r="B3796">
        <f>train!G3796</f>
        <v>182.1</v>
      </c>
      <c r="C3796">
        <f>train!J3796</f>
        <v>231.1</v>
      </c>
      <c r="D3796">
        <f>train!M3796</f>
        <v>246.2</v>
      </c>
      <c r="E3796">
        <f>train!P3796</f>
        <v>15</v>
      </c>
      <c r="F3796" s="4">
        <f t="shared" si="590"/>
        <v>0.51806543385490755</v>
      </c>
      <c r="G3796" s="4">
        <f t="shared" si="591"/>
        <v>0.64319510158641802</v>
      </c>
      <c r="H3796" s="4">
        <f t="shared" si="592"/>
        <v>0.64319510158641802</v>
      </c>
      <c r="I3796" s="4">
        <f t="shared" si="593"/>
        <v>0.75</v>
      </c>
      <c r="J3796">
        <f t="shared" si="595"/>
        <v>1</v>
      </c>
      <c r="K3796" t="str">
        <f>train!T3796</f>
        <v>no</v>
      </c>
      <c r="L3796">
        <f t="shared" si="596"/>
        <v>1.128143884114172</v>
      </c>
      <c r="M3796">
        <f t="shared" si="597"/>
        <v>1.2877467418575745</v>
      </c>
      <c r="N3796">
        <f t="shared" si="598"/>
        <v>1.2877467418575745</v>
      </c>
      <c r="O3796">
        <f t="shared" si="599"/>
        <v>1.2877467418575745</v>
      </c>
    </row>
    <row r="3797" spans="1:15">
      <c r="A3797">
        <f t="shared" si="594"/>
        <v>3796</v>
      </c>
      <c r="B3797">
        <f>train!G3797</f>
        <v>139.80000000000001</v>
      </c>
      <c r="C3797">
        <f>train!J3797</f>
        <v>215.9</v>
      </c>
      <c r="D3797">
        <f>train!M3797</f>
        <v>96.9</v>
      </c>
      <c r="E3797">
        <f>train!P3797</f>
        <v>7.9</v>
      </c>
      <c r="F3797" s="4">
        <f t="shared" si="590"/>
        <v>0.39772403982930304</v>
      </c>
      <c r="G3797" s="4">
        <f t="shared" si="591"/>
        <v>0.60089062065126631</v>
      </c>
      <c r="H3797" s="4">
        <f t="shared" si="592"/>
        <v>0.60089062065126631</v>
      </c>
      <c r="I3797" s="4">
        <f t="shared" si="593"/>
        <v>0.39500000000000002</v>
      </c>
      <c r="J3797">
        <f t="shared" si="595"/>
        <v>2</v>
      </c>
      <c r="K3797" t="str">
        <f>train!T3797</f>
        <v>no</v>
      </c>
      <c r="L3797">
        <f t="shared" si="596"/>
        <v>1.128143884114172</v>
      </c>
      <c r="M3797">
        <f t="shared" si="597"/>
        <v>1.0180120273510864</v>
      </c>
      <c r="N3797">
        <f t="shared" si="598"/>
        <v>1.0180120273510864</v>
      </c>
      <c r="O3797">
        <f t="shared" si="599"/>
        <v>1.0180120273510864</v>
      </c>
    </row>
    <row r="3798" spans="1:15">
      <c r="A3798">
        <f t="shared" si="594"/>
        <v>3797</v>
      </c>
      <c r="B3798">
        <f>train!G3798</f>
        <v>112.7</v>
      </c>
      <c r="C3798">
        <f>train!J3798</f>
        <v>280</v>
      </c>
      <c r="D3798">
        <f>train!M3798</f>
        <v>251.9</v>
      </c>
      <c r="E3798">
        <f>train!P3798</f>
        <v>10.4</v>
      </c>
      <c r="F3798" s="4">
        <f t="shared" si="590"/>
        <v>0.32062588904694167</v>
      </c>
      <c r="G3798" s="4">
        <f t="shared" si="591"/>
        <v>0.77929306985805735</v>
      </c>
      <c r="H3798" s="4">
        <f t="shared" si="592"/>
        <v>0.77929306985805735</v>
      </c>
      <c r="I3798" s="4">
        <f t="shared" si="593"/>
        <v>0.52</v>
      </c>
      <c r="J3798">
        <f t="shared" si="595"/>
        <v>1</v>
      </c>
      <c r="K3798" t="str">
        <f>train!T3798</f>
        <v>no</v>
      </c>
      <c r="L3798">
        <f t="shared" si="596"/>
        <v>1.128143884114172</v>
      </c>
      <c r="M3798">
        <f t="shared" si="597"/>
        <v>1.2600779095693773</v>
      </c>
      <c r="N3798">
        <f t="shared" si="598"/>
        <v>1.2600779095693773</v>
      </c>
      <c r="O3798">
        <f t="shared" si="599"/>
        <v>1.2600779095693773</v>
      </c>
    </row>
    <row r="3799" spans="1:15">
      <c r="A3799">
        <f t="shared" si="594"/>
        <v>3798</v>
      </c>
      <c r="B3799">
        <f>train!G3799</f>
        <v>173.2</v>
      </c>
      <c r="C3799">
        <f>train!J3799</f>
        <v>149.5</v>
      </c>
      <c r="D3799">
        <f>train!M3799</f>
        <v>245.7</v>
      </c>
      <c r="E3799">
        <f>train!P3799</f>
        <v>11.5</v>
      </c>
      <c r="F3799" s="4">
        <f t="shared" si="590"/>
        <v>0.49274537695590326</v>
      </c>
      <c r="G3799" s="4">
        <f t="shared" si="591"/>
        <v>0.41608683551349845</v>
      </c>
      <c r="H3799" s="4">
        <f t="shared" si="592"/>
        <v>0.41608683551349845</v>
      </c>
      <c r="I3799" s="4">
        <f t="shared" si="593"/>
        <v>0.57499999999999996</v>
      </c>
      <c r="J3799">
        <f t="shared" si="595"/>
        <v>2</v>
      </c>
      <c r="K3799" t="str">
        <f>train!T3799</f>
        <v>no</v>
      </c>
      <c r="L3799">
        <f t="shared" si="596"/>
        <v>1.128143884114172</v>
      </c>
      <c r="M3799">
        <f t="shared" si="597"/>
        <v>0.95899922621798261</v>
      </c>
      <c r="N3799">
        <f t="shared" si="598"/>
        <v>0.95899922621798261</v>
      </c>
      <c r="O3799">
        <f t="shared" si="599"/>
        <v>0.95899922621798261</v>
      </c>
    </row>
    <row r="3800" spans="1:15">
      <c r="A3800">
        <f t="shared" si="594"/>
        <v>3799</v>
      </c>
      <c r="B3800">
        <f>train!G3800</f>
        <v>225.6</v>
      </c>
      <c r="C3800">
        <f>train!J3800</f>
        <v>225.8</v>
      </c>
      <c r="D3800">
        <f>train!M3800</f>
        <v>186.7</v>
      </c>
      <c r="E3800">
        <f>train!P3800</f>
        <v>6.7</v>
      </c>
      <c r="F3800" s="4">
        <f t="shared" si="590"/>
        <v>0.64182076813655764</v>
      </c>
      <c r="G3800" s="4">
        <f t="shared" si="591"/>
        <v>0.62844419704981913</v>
      </c>
      <c r="H3800" s="4">
        <f t="shared" si="592"/>
        <v>0.62844419704981913</v>
      </c>
      <c r="I3800" s="4">
        <f t="shared" si="593"/>
        <v>0.33500000000000002</v>
      </c>
      <c r="J3800">
        <f t="shared" si="595"/>
        <v>1</v>
      </c>
      <c r="K3800" t="str">
        <f>train!T3800</f>
        <v>no</v>
      </c>
      <c r="L3800">
        <f t="shared" si="596"/>
        <v>1.128143884114172</v>
      </c>
      <c r="M3800">
        <f t="shared" si="597"/>
        <v>1.1463171969496857</v>
      </c>
      <c r="N3800">
        <f t="shared" si="598"/>
        <v>1.1463171969496857</v>
      </c>
      <c r="O3800">
        <f t="shared" si="599"/>
        <v>1.1463171969496857</v>
      </c>
    </row>
    <row r="3801" spans="1:15">
      <c r="A3801">
        <f t="shared" si="594"/>
        <v>3800</v>
      </c>
      <c r="B3801">
        <f>train!G3801</f>
        <v>195.7</v>
      </c>
      <c r="C3801">
        <f>train!J3801</f>
        <v>141.9</v>
      </c>
      <c r="D3801">
        <f>train!M3801</f>
        <v>136.4</v>
      </c>
      <c r="E3801">
        <f>train!P3801</f>
        <v>7.9</v>
      </c>
      <c r="F3801" s="4">
        <f t="shared" si="590"/>
        <v>0.55675675675675673</v>
      </c>
      <c r="G3801" s="4">
        <f t="shared" si="591"/>
        <v>0.39493459504592265</v>
      </c>
      <c r="H3801" s="4">
        <f t="shared" si="592"/>
        <v>0.39493459504592265</v>
      </c>
      <c r="I3801" s="4">
        <f t="shared" si="593"/>
        <v>0.39500000000000002</v>
      </c>
      <c r="J3801">
        <f t="shared" si="595"/>
        <v>2</v>
      </c>
      <c r="K3801" t="str">
        <f>train!T3801</f>
        <v>no</v>
      </c>
      <c r="L3801">
        <f t="shared" si="596"/>
        <v>1.128143884114172</v>
      </c>
      <c r="M3801">
        <f t="shared" si="597"/>
        <v>0.8820146001753465</v>
      </c>
      <c r="N3801">
        <f t="shared" si="598"/>
        <v>0.8820146001753465</v>
      </c>
      <c r="O3801">
        <f t="shared" si="599"/>
        <v>0.8820146001753465</v>
      </c>
    </row>
    <row r="3802" spans="1:15">
      <c r="A3802">
        <f t="shared" si="594"/>
        <v>3801</v>
      </c>
      <c r="B3802">
        <f>train!G3802</f>
        <v>214</v>
      </c>
      <c r="C3802">
        <f>train!J3802</f>
        <v>209.9</v>
      </c>
      <c r="D3802">
        <f>train!M3802</f>
        <v>105.1</v>
      </c>
      <c r="E3802">
        <f>train!P3802</f>
        <v>11.3</v>
      </c>
      <c r="F3802" s="4">
        <f t="shared" si="590"/>
        <v>0.60881934566145091</v>
      </c>
      <c r="G3802" s="4">
        <f t="shared" si="591"/>
        <v>0.58419148344002225</v>
      </c>
      <c r="H3802" s="4">
        <f t="shared" si="592"/>
        <v>0.58419148344002225</v>
      </c>
      <c r="I3802" s="4">
        <f t="shared" si="593"/>
        <v>0.56500000000000006</v>
      </c>
      <c r="J3802">
        <f t="shared" si="595"/>
        <v>1</v>
      </c>
      <c r="K3802" t="str">
        <f>train!T3802</f>
        <v>no</v>
      </c>
      <c r="L3802">
        <f t="shared" si="596"/>
        <v>1.128143884114172</v>
      </c>
      <c r="M3802">
        <f t="shared" si="597"/>
        <v>1.1715141374731015</v>
      </c>
      <c r="N3802">
        <f t="shared" si="598"/>
        <v>1.1715141374731015</v>
      </c>
      <c r="O3802">
        <f t="shared" si="599"/>
        <v>1.1715141374731015</v>
      </c>
    </row>
    <row r="3803" spans="1:15">
      <c r="A3803">
        <f t="shared" si="594"/>
        <v>3802</v>
      </c>
      <c r="B3803">
        <f>train!G3803</f>
        <v>271.7</v>
      </c>
      <c r="C3803">
        <f>train!J3803</f>
        <v>189.1</v>
      </c>
      <c r="D3803">
        <f>train!M3803</f>
        <v>101.1</v>
      </c>
      <c r="E3803">
        <f>train!P3803</f>
        <v>17.2</v>
      </c>
      <c r="F3803" s="4">
        <f t="shared" si="590"/>
        <v>0.77297297297297296</v>
      </c>
      <c r="G3803" s="4">
        <f t="shared" si="591"/>
        <v>0.52630114110770942</v>
      </c>
      <c r="H3803" s="4">
        <f t="shared" si="592"/>
        <v>0.52630114110770942</v>
      </c>
      <c r="I3803" s="4">
        <f t="shared" si="593"/>
        <v>0.86</v>
      </c>
      <c r="J3803">
        <f t="shared" si="595"/>
        <v>1</v>
      </c>
      <c r="K3803" t="str">
        <f>train!T3803</f>
        <v>no</v>
      </c>
      <c r="L3803">
        <f t="shared" si="596"/>
        <v>1.128143884114172</v>
      </c>
      <c r="M3803">
        <f t="shared" si="597"/>
        <v>1.3751628991538531</v>
      </c>
      <c r="N3803">
        <f t="shared" si="598"/>
        <v>1.3751628991538531</v>
      </c>
      <c r="O3803">
        <f t="shared" si="599"/>
        <v>1.3751628991538531</v>
      </c>
    </row>
    <row r="3804" spans="1:15">
      <c r="A3804">
        <f t="shared" si="594"/>
        <v>3803</v>
      </c>
      <c r="B3804">
        <f>train!G3804</f>
        <v>257.7</v>
      </c>
      <c r="C3804">
        <f>train!J3804</f>
        <v>156.5</v>
      </c>
      <c r="D3804">
        <f>train!M3804</f>
        <v>104.4</v>
      </c>
      <c r="E3804">
        <f>train!P3804</f>
        <v>9.8000000000000007</v>
      </c>
      <c r="F3804" s="4">
        <f t="shared" si="590"/>
        <v>0.73314366998577518</v>
      </c>
      <c r="G3804" s="4">
        <f t="shared" si="591"/>
        <v>0.4355691622599499</v>
      </c>
      <c r="H3804" s="4">
        <f t="shared" si="592"/>
        <v>0.4355691622599499</v>
      </c>
      <c r="I3804" s="4">
        <f t="shared" si="593"/>
        <v>0.49000000000000005</v>
      </c>
      <c r="J3804">
        <f t="shared" si="595"/>
        <v>2</v>
      </c>
      <c r="K3804" t="str">
        <f>train!T3804</f>
        <v>no</v>
      </c>
      <c r="L3804">
        <f t="shared" si="596"/>
        <v>1.128143884114172</v>
      </c>
      <c r="M3804">
        <f t="shared" si="597"/>
        <v>1.0756582315326184</v>
      </c>
      <c r="N3804">
        <f t="shared" si="598"/>
        <v>1.0756582315326184</v>
      </c>
      <c r="O3804">
        <f t="shared" si="599"/>
        <v>1.0756582315326184</v>
      </c>
    </row>
    <row r="3805" spans="1:15">
      <c r="A3805">
        <f t="shared" si="594"/>
        <v>3804</v>
      </c>
      <c r="B3805">
        <f>train!G3805</f>
        <v>133.19999999999999</v>
      </c>
      <c r="C3805">
        <f>train!J3805</f>
        <v>236.8</v>
      </c>
      <c r="D3805">
        <f>train!M3805</f>
        <v>214.1</v>
      </c>
      <c r="E3805">
        <f>train!P3805</f>
        <v>12.5</v>
      </c>
      <c r="F3805" s="4">
        <f t="shared" si="590"/>
        <v>0.37894736842105259</v>
      </c>
      <c r="G3805" s="4">
        <f t="shared" si="591"/>
        <v>0.65905928193709995</v>
      </c>
      <c r="H3805" s="4">
        <f t="shared" si="592"/>
        <v>0.65905928193709995</v>
      </c>
      <c r="I3805" s="4">
        <f t="shared" si="593"/>
        <v>0.625</v>
      </c>
      <c r="J3805">
        <f t="shared" si="595"/>
        <v>1</v>
      </c>
      <c r="K3805" t="str">
        <f>train!T3805</f>
        <v>yes</v>
      </c>
      <c r="L3805">
        <f t="shared" si="596"/>
        <v>1.128143884114172</v>
      </c>
      <c r="M3805">
        <f t="shared" si="597"/>
        <v>1.1844595317055506</v>
      </c>
      <c r="N3805">
        <f t="shared" si="598"/>
        <v>1.1844595317055506</v>
      </c>
      <c r="O3805">
        <f t="shared" si="599"/>
        <v>1.1844595317055506</v>
      </c>
    </row>
    <row r="3806" spans="1:15">
      <c r="A3806">
        <f t="shared" si="594"/>
        <v>3805</v>
      </c>
      <c r="B3806">
        <f>train!G3806</f>
        <v>248.7</v>
      </c>
      <c r="C3806">
        <f>train!J3806</f>
        <v>251.8</v>
      </c>
      <c r="D3806">
        <f>train!M3806</f>
        <v>262.7</v>
      </c>
      <c r="E3806">
        <f>train!P3806</f>
        <v>7.5</v>
      </c>
      <c r="F3806" s="4">
        <f t="shared" si="590"/>
        <v>0.70753911806543379</v>
      </c>
      <c r="G3806" s="4">
        <f t="shared" si="591"/>
        <v>0.70080712496521014</v>
      </c>
      <c r="H3806" s="4">
        <f t="shared" si="592"/>
        <v>0.70080712496521014</v>
      </c>
      <c r="I3806" s="4">
        <f t="shared" si="593"/>
        <v>0.375</v>
      </c>
      <c r="J3806">
        <f t="shared" si="595"/>
        <v>1</v>
      </c>
      <c r="K3806" t="str">
        <f>train!T3806</f>
        <v>yes</v>
      </c>
      <c r="L3806">
        <f t="shared" si="596"/>
        <v>1.128143884114172</v>
      </c>
      <c r="M3806">
        <f t="shared" si="597"/>
        <v>1.2741655529784264</v>
      </c>
      <c r="N3806">
        <f t="shared" si="598"/>
        <v>1.2741655529784264</v>
      </c>
      <c r="O3806">
        <f t="shared" si="599"/>
        <v>1.2741655529784264</v>
      </c>
    </row>
    <row r="3807" spans="1:15">
      <c r="A3807">
        <f t="shared" si="594"/>
        <v>3806</v>
      </c>
      <c r="B3807">
        <f>train!G3807</f>
        <v>180.8</v>
      </c>
      <c r="C3807">
        <f>train!J3807</f>
        <v>190.1</v>
      </c>
      <c r="D3807">
        <f>train!M3807</f>
        <v>192.3</v>
      </c>
      <c r="E3807">
        <f>train!P3807</f>
        <v>10.5</v>
      </c>
      <c r="F3807" s="4">
        <f t="shared" si="590"/>
        <v>0.51436699857752488</v>
      </c>
      <c r="G3807" s="4">
        <f t="shared" si="591"/>
        <v>0.52908433064291671</v>
      </c>
      <c r="H3807" s="4">
        <f t="shared" si="592"/>
        <v>0.52908433064291671</v>
      </c>
      <c r="I3807" s="4">
        <f t="shared" si="593"/>
        <v>0.52500000000000002</v>
      </c>
      <c r="J3807">
        <f t="shared" si="595"/>
        <v>2</v>
      </c>
      <c r="K3807" t="str">
        <f>train!T3807</f>
        <v>no</v>
      </c>
      <c r="L3807">
        <f t="shared" si="596"/>
        <v>1.128143884114172</v>
      </c>
      <c r="M3807">
        <f t="shared" si="597"/>
        <v>1.0488369115784293</v>
      </c>
      <c r="N3807">
        <f t="shared" si="598"/>
        <v>1.0488369115784293</v>
      </c>
      <c r="O3807">
        <f t="shared" si="599"/>
        <v>1.0488369115784293</v>
      </c>
    </row>
    <row r="3808" spans="1:15">
      <c r="A3808">
        <f t="shared" si="594"/>
        <v>3807</v>
      </c>
      <c r="B3808">
        <f>train!G3808</f>
        <v>229</v>
      </c>
      <c r="C3808">
        <f>train!J3808</f>
        <v>221</v>
      </c>
      <c r="D3808">
        <f>train!M3808</f>
        <v>291.39999999999998</v>
      </c>
      <c r="E3808">
        <f>train!P3808</f>
        <v>12.4</v>
      </c>
      <c r="F3808" s="4">
        <f t="shared" si="590"/>
        <v>0.65149359886201996</v>
      </c>
      <c r="G3808" s="4">
        <f t="shared" si="591"/>
        <v>0.61508488728082378</v>
      </c>
      <c r="H3808" s="4">
        <f t="shared" si="592"/>
        <v>0.61508488728082378</v>
      </c>
      <c r="I3808" s="4">
        <f t="shared" si="593"/>
        <v>0.62</v>
      </c>
      <c r="J3808">
        <f t="shared" si="595"/>
        <v>1</v>
      </c>
      <c r="K3808" t="str">
        <f>train!T3808</f>
        <v>no</v>
      </c>
      <c r="L3808">
        <f t="shared" si="596"/>
        <v>1.128143884114172</v>
      </c>
      <c r="M3808">
        <f t="shared" si="597"/>
        <v>1.2512005220909692</v>
      </c>
      <c r="N3808">
        <f t="shared" si="598"/>
        <v>1.2512005220909692</v>
      </c>
      <c r="O3808">
        <f t="shared" si="599"/>
        <v>1.2512005220909692</v>
      </c>
    </row>
    <row r="3809" spans="1:15">
      <c r="A3809">
        <f t="shared" si="594"/>
        <v>3808</v>
      </c>
      <c r="B3809">
        <f>train!G3809</f>
        <v>276.3</v>
      </c>
      <c r="C3809">
        <f>train!J3809</f>
        <v>226</v>
      </c>
      <c r="D3809">
        <f>train!M3809</f>
        <v>221.4</v>
      </c>
      <c r="E3809">
        <f>train!P3809</f>
        <v>7.2</v>
      </c>
      <c r="F3809" s="4">
        <f t="shared" si="590"/>
        <v>0.78605974395448086</v>
      </c>
      <c r="G3809" s="4">
        <f t="shared" si="591"/>
        <v>0.62900083495686054</v>
      </c>
      <c r="H3809" s="4">
        <f t="shared" si="592"/>
        <v>0.62900083495686054</v>
      </c>
      <c r="I3809" s="4">
        <f t="shared" si="593"/>
        <v>0.36</v>
      </c>
      <c r="J3809">
        <f t="shared" si="595"/>
        <v>1</v>
      </c>
      <c r="K3809" t="str">
        <f>train!T3809</f>
        <v>yes</v>
      </c>
      <c r="L3809">
        <f t="shared" si="596"/>
        <v>1.128143884114172</v>
      </c>
      <c r="M3809">
        <f t="shared" si="597"/>
        <v>1.2404733055647104</v>
      </c>
      <c r="N3809">
        <f t="shared" si="598"/>
        <v>1.2404733055647104</v>
      </c>
      <c r="O3809">
        <f t="shared" si="599"/>
        <v>1.2404733055647104</v>
      </c>
    </row>
    <row r="3810" spans="1:15">
      <c r="A3810">
        <f t="shared" si="594"/>
        <v>3809</v>
      </c>
      <c r="B3810">
        <f>train!G3810</f>
        <v>133.1</v>
      </c>
      <c r="C3810">
        <f>train!J3810</f>
        <v>171.4</v>
      </c>
      <c r="D3810">
        <f>train!M3810</f>
        <v>218.1</v>
      </c>
      <c r="E3810">
        <f>train!P3810</f>
        <v>10.9</v>
      </c>
      <c r="F3810" s="4">
        <f t="shared" si="590"/>
        <v>0.37866287339971549</v>
      </c>
      <c r="G3810" s="4">
        <f t="shared" si="591"/>
        <v>0.47703868633453939</v>
      </c>
      <c r="H3810" s="4">
        <f t="shared" si="592"/>
        <v>0.47703868633453939</v>
      </c>
      <c r="I3810" s="4">
        <f t="shared" si="593"/>
        <v>0.54500000000000004</v>
      </c>
      <c r="J3810">
        <f t="shared" si="595"/>
        <v>2</v>
      </c>
      <c r="K3810" t="str">
        <f>train!T3810</f>
        <v>no</v>
      </c>
      <c r="L3810">
        <f t="shared" si="596"/>
        <v>1.128143884114172</v>
      </c>
      <c r="M3810">
        <f t="shared" si="597"/>
        <v>0.94633101408064135</v>
      </c>
      <c r="N3810">
        <f t="shared" si="598"/>
        <v>0.94633101408064135</v>
      </c>
      <c r="O3810">
        <f t="shared" si="599"/>
        <v>0.94633101408064135</v>
      </c>
    </row>
    <row r="3811" spans="1:15">
      <c r="A3811">
        <f t="shared" si="594"/>
        <v>3810</v>
      </c>
      <c r="B3811">
        <f>train!G3811</f>
        <v>248.3</v>
      </c>
      <c r="C3811">
        <f>train!J3811</f>
        <v>250.4</v>
      </c>
      <c r="D3811">
        <f>train!M3811</f>
        <v>159.1</v>
      </c>
      <c r="E3811">
        <f>train!P3811</f>
        <v>9.6</v>
      </c>
      <c r="F3811" s="4">
        <f t="shared" si="590"/>
        <v>0.70640113798008541</v>
      </c>
      <c r="G3811" s="4">
        <f t="shared" si="591"/>
        <v>0.6969106596159198</v>
      </c>
      <c r="H3811" s="4">
        <f t="shared" si="592"/>
        <v>0.6969106596159198</v>
      </c>
      <c r="I3811" s="4">
        <f t="shared" si="593"/>
        <v>0.48</v>
      </c>
      <c r="J3811">
        <f t="shared" si="595"/>
        <v>1</v>
      </c>
      <c r="K3811" t="str">
        <f>train!T3811</f>
        <v>no</v>
      </c>
      <c r="L3811">
        <f t="shared" si="596"/>
        <v>1.128143884114172</v>
      </c>
      <c r="M3811">
        <f t="shared" si="597"/>
        <v>1.3041363052657311</v>
      </c>
      <c r="N3811">
        <f t="shared" si="598"/>
        <v>1.3041363052657311</v>
      </c>
      <c r="O3811">
        <f t="shared" si="599"/>
        <v>1.3041363052657311</v>
      </c>
    </row>
    <row r="3812" spans="1:15">
      <c r="A3812">
        <f t="shared" si="594"/>
        <v>3811</v>
      </c>
      <c r="B3812">
        <f>train!G3812</f>
        <v>230.4</v>
      </c>
      <c r="C3812">
        <f>train!J3812</f>
        <v>155.5</v>
      </c>
      <c r="D3812">
        <f>train!M3812</f>
        <v>179</v>
      </c>
      <c r="E3812">
        <f>train!P3812</f>
        <v>10.4</v>
      </c>
      <c r="F3812" s="4">
        <f t="shared" si="590"/>
        <v>0.65547652916073973</v>
      </c>
      <c r="G3812" s="4">
        <f t="shared" si="591"/>
        <v>0.43278597272474256</v>
      </c>
      <c r="H3812" s="4">
        <f t="shared" si="592"/>
        <v>0.43278597272474256</v>
      </c>
      <c r="I3812" s="4">
        <f t="shared" si="593"/>
        <v>0.52</v>
      </c>
      <c r="J3812">
        <f t="shared" si="595"/>
        <v>2</v>
      </c>
      <c r="K3812" t="str">
        <f>train!T3812</f>
        <v>no</v>
      </c>
      <c r="L3812">
        <f t="shared" si="596"/>
        <v>1.128143884114172</v>
      </c>
      <c r="M3812">
        <f t="shared" si="597"/>
        <v>1.0366565856903689</v>
      </c>
      <c r="N3812">
        <f t="shared" si="598"/>
        <v>1.0366565856903689</v>
      </c>
      <c r="O3812">
        <f t="shared" si="599"/>
        <v>1.0366565856903689</v>
      </c>
    </row>
    <row r="3813" spans="1:15">
      <c r="A3813">
        <f t="shared" si="594"/>
        <v>3812</v>
      </c>
      <c r="B3813">
        <f>train!G3813</f>
        <v>185.8</v>
      </c>
      <c r="C3813">
        <f>train!J3813</f>
        <v>86.8</v>
      </c>
      <c r="D3813">
        <f>train!M3813</f>
        <v>208.4</v>
      </c>
      <c r="E3813">
        <f>train!P3813</f>
        <v>10.7</v>
      </c>
      <c r="F3813" s="4">
        <f t="shared" si="590"/>
        <v>0.52859174964438127</v>
      </c>
      <c r="G3813" s="4">
        <f t="shared" si="591"/>
        <v>0.24158085165599777</v>
      </c>
      <c r="H3813" s="4">
        <f t="shared" si="592"/>
        <v>0.24158085165599777</v>
      </c>
      <c r="I3813" s="4">
        <f t="shared" si="593"/>
        <v>0.53499999999999992</v>
      </c>
      <c r="J3813">
        <f t="shared" si="595"/>
        <v>2</v>
      </c>
      <c r="K3813" t="str">
        <f>train!T3813</f>
        <v>no</v>
      </c>
      <c r="L3813">
        <f t="shared" si="596"/>
        <v>1.128143884114172</v>
      </c>
      <c r="M3813">
        <f t="shared" si="597"/>
        <v>0.82604894138651519</v>
      </c>
      <c r="N3813">
        <f t="shared" si="598"/>
        <v>0.82604894138651519</v>
      </c>
      <c r="O3813">
        <f t="shared" si="599"/>
        <v>0.82604894138651519</v>
      </c>
    </row>
    <row r="3814" spans="1:15">
      <c r="A3814">
        <f t="shared" si="594"/>
        <v>3813</v>
      </c>
      <c r="B3814">
        <f>train!G3814</f>
        <v>183.9</v>
      </c>
      <c r="C3814">
        <f>train!J3814</f>
        <v>109.2</v>
      </c>
      <c r="D3814">
        <f>train!M3814</f>
        <v>190.2</v>
      </c>
      <c r="E3814">
        <f>train!P3814</f>
        <v>16.600000000000001</v>
      </c>
      <c r="F3814" s="4">
        <f t="shared" si="590"/>
        <v>0.52318634423897581</v>
      </c>
      <c r="G3814" s="4">
        <f t="shared" si="591"/>
        <v>0.30392429724464237</v>
      </c>
      <c r="H3814" s="4">
        <f t="shared" si="592"/>
        <v>0.30392429724464237</v>
      </c>
      <c r="I3814" s="4">
        <f t="shared" si="593"/>
        <v>0.83000000000000007</v>
      </c>
      <c r="J3814">
        <f t="shared" si="595"/>
        <v>2</v>
      </c>
      <c r="K3814" t="str">
        <f>train!T3814</f>
        <v>no</v>
      </c>
      <c r="L3814">
        <f t="shared" si="596"/>
        <v>1.128143884114172</v>
      </c>
      <c r="M3814">
        <f t="shared" si="597"/>
        <v>1.0711507399565401</v>
      </c>
      <c r="N3814">
        <f t="shared" si="598"/>
        <v>1.0711507399565401</v>
      </c>
      <c r="O3814">
        <f t="shared" si="599"/>
        <v>1.0711507399565401</v>
      </c>
    </row>
    <row r="3815" spans="1:15">
      <c r="A3815">
        <f t="shared" si="594"/>
        <v>3814</v>
      </c>
      <c r="B3815">
        <f>train!G3815</f>
        <v>132.9</v>
      </c>
      <c r="C3815">
        <f>train!J3815</f>
        <v>168.1</v>
      </c>
      <c r="D3815">
        <f>train!M3815</f>
        <v>196.3</v>
      </c>
      <c r="E3815">
        <f>train!P3815</f>
        <v>7.8</v>
      </c>
      <c r="F3815" s="4">
        <f t="shared" si="590"/>
        <v>0.37809388335704125</v>
      </c>
      <c r="G3815" s="4">
        <f t="shared" si="591"/>
        <v>0.46785416086835513</v>
      </c>
      <c r="H3815" s="4">
        <f t="shared" si="592"/>
        <v>0.46785416086835513</v>
      </c>
      <c r="I3815" s="4">
        <f t="shared" si="593"/>
        <v>0.39</v>
      </c>
      <c r="J3815">
        <f t="shared" si="595"/>
        <v>2</v>
      </c>
      <c r="K3815" t="str">
        <f>train!T3815</f>
        <v>no</v>
      </c>
      <c r="L3815">
        <f t="shared" si="596"/>
        <v>1.128143884114172</v>
      </c>
      <c r="M3815">
        <f t="shared" si="597"/>
        <v>0.85605491431080127</v>
      </c>
      <c r="N3815">
        <f t="shared" si="598"/>
        <v>0.85605491431080127</v>
      </c>
      <c r="O3815">
        <f t="shared" si="599"/>
        <v>0.85605491431080127</v>
      </c>
    </row>
    <row r="3816" spans="1:15">
      <c r="A3816">
        <f t="shared" si="594"/>
        <v>3815</v>
      </c>
      <c r="B3816">
        <f>train!G3816</f>
        <v>179</v>
      </c>
      <c r="C3816">
        <f>train!J3816</f>
        <v>200</v>
      </c>
      <c r="D3816">
        <f>train!M3816</f>
        <v>168.6</v>
      </c>
      <c r="E3816">
        <f>train!P3816</f>
        <v>15.8</v>
      </c>
      <c r="F3816" s="4">
        <f t="shared" si="590"/>
        <v>0.50924608819345663</v>
      </c>
      <c r="G3816" s="4">
        <f t="shared" si="591"/>
        <v>0.55663790704146954</v>
      </c>
      <c r="H3816" s="4">
        <f t="shared" si="592"/>
        <v>0.55663790704146954</v>
      </c>
      <c r="I3816" s="4">
        <f t="shared" si="593"/>
        <v>0.79</v>
      </c>
      <c r="J3816">
        <f t="shared" si="595"/>
        <v>1</v>
      </c>
      <c r="K3816" t="str">
        <f>train!T3816</f>
        <v>no</v>
      </c>
      <c r="L3816">
        <f t="shared" si="596"/>
        <v>1.128143884114172</v>
      </c>
      <c r="M3816">
        <f t="shared" si="597"/>
        <v>1.226019207619258</v>
      </c>
      <c r="N3816">
        <f t="shared" si="598"/>
        <v>1.226019207619258</v>
      </c>
      <c r="O3816">
        <f t="shared" si="599"/>
        <v>1.226019207619258</v>
      </c>
    </row>
    <row r="3817" spans="1:15">
      <c r="A3817">
        <f t="shared" si="594"/>
        <v>3816</v>
      </c>
      <c r="B3817">
        <f>train!G3817</f>
        <v>188.8</v>
      </c>
      <c r="C3817">
        <f>train!J3817</f>
        <v>216.9</v>
      </c>
      <c r="D3817">
        <f>train!M3817</f>
        <v>208.5</v>
      </c>
      <c r="E3817">
        <f>train!P3817</f>
        <v>5.8</v>
      </c>
      <c r="F3817" s="4">
        <f t="shared" si="590"/>
        <v>0.5371266002844951</v>
      </c>
      <c r="G3817" s="4">
        <f t="shared" si="591"/>
        <v>0.6036738101864737</v>
      </c>
      <c r="H3817" s="4">
        <f t="shared" si="592"/>
        <v>0.6036738101864737</v>
      </c>
      <c r="I3817" s="4">
        <f t="shared" si="593"/>
        <v>0.28999999999999998</v>
      </c>
      <c r="J3817">
        <f t="shared" si="595"/>
        <v>2</v>
      </c>
      <c r="K3817" t="str">
        <f>train!T3817</f>
        <v>no</v>
      </c>
      <c r="L3817">
        <f t="shared" si="596"/>
        <v>1.128143884114172</v>
      </c>
      <c r="M3817">
        <f t="shared" si="597"/>
        <v>1.0494994630505006</v>
      </c>
      <c r="N3817">
        <f t="shared" si="598"/>
        <v>1.0494994630505006</v>
      </c>
      <c r="O3817">
        <f t="shared" si="599"/>
        <v>1.0494994630505006</v>
      </c>
    </row>
    <row r="3818" spans="1:15">
      <c r="A3818">
        <f t="shared" si="594"/>
        <v>3817</v>
      </c>
      <c r="B3818">
        <f>train!G3818</f>
        <v>135.6</v>
      </c>
      <c r="C3818">
        <f>train!J3818</f>
        <v>94.9</v>
      </c>
      <c r="D3818">
        <f>train!M3818</f>
        <v>154</v>
      </c>
      <c r="E3818">
        <f>train!P3818</f>
        <v>9.8000000000000007</v>
      </c>
      <c r="F3818" s="4">
        <f t="shared" si="590"/>
        <v>0.38577524893314363</v>
      </c>
      <c r="G3818" s="4">
        <f t="shared" si="591"/>
        <v>0.2641246868911773</v>
      </c>
      <c r="H3818" s="4">
        <f t="shared" si="592"/>
        <v>0.2641246868911773</v>
      </c>
      <c r="I3818" s="4">
        <f t="shared" si="593"/>
        <v>0.49000000000000005</v>
      </c>
      <c r="J3818">
        <f t="shared" si="595"/>
        <v>2</v>
      </c>
      <c r="K3818" t="str">
        <f>train!T3818</f>
        <v>yes</v>
      </c>
      <c r="L3818">
        <f t="shared" si="596"/>
        <v>1.128143884114172</v>
      </c>
      <c r="M3818">
        <f t="shared" si="597"/>
        <v>0.72694308108692651</v>
      </c>
      <c r="N3818">
        <f t="shared" si="598"/>
        <v>0.72694308108692651</v>
      </c>
      <c r="O3818">
        <f t="shared" si="599"/>
        <v>0.72694308108692651</v>
      </c>
    </row>
    <row r="3819" spans="1:15">
      <c r="A3819">
        <f t="shared" si="594"/>
        <v>3818</v>
      </c>
      <c r="B3819">
        <f>train!G3819</f>
        <v>172.5</v>
      </c>
      <c r="C3819">
        <f>train!J3819</f>
        <v>113.6</v>
      </c>
      <c r="D3819">
        <f>train!M3819</f>
        <v>261.60000000000002</v>
      </c>
      <c r="E3819">
        <f>train!P3819</f>
        <v>10.8</v>
      </c>
      <c r="F3819" s="4">
        <f t="shared" si="590"/>
        <v>0.49075391180654337</v>
      </c>
      <c r="G3819" s="4">
        <f t="shared" si="591"/>
        <v>0.31617033119955468</v>
      </c>
      <c r="H3819" s="4">
        <f t="shared" si="592"/>
        <v>0.31617033119955468</v>
      </c>
      <c r="I3819" s="4">
        <f t="shared" si="593"/>
        <v>0.54</v>
      </c>
      <c r="J3819">
        <f t="shared" si="595"/>
        <v>2</v>
      </c>
      <c r="K3819" t="str">
        <f>train!T3819</f>
        <v>no</v>
      </c>
      <c r="L3819">
        <f t="shared" si="596"/>
        <v>1.128143884114172</v>
      </c>
      <c r="M3819">
        <f t="shared" si="597"/>
        <v>0.8557842944428794</v>
      </c>
      <c r="N3819">
        <f t="shared" si="598"/>
        <v>0.8557842944428794</v>
      </c>
      <c r="O3819">
        <f t="shared" si="599"/>
        <v>0.8557842944428794</v>
      </c>
    </row>
    <row r="3820" spans="1:15">
      <c r="A3820">
        <f t="shared" si="594"/>
        <v>3819</v>
      </c>
      <c r="B3820">
        <f>train!G3820</f>
        <v>156.30000000000001</v>
      </c>
      <c r="C3820">
        <f>train!J3820</f>
        <v>215.3</v>
      </c>
      <c r="D3820">
        <f>train!M3820</f>
        <v>118.2</v>
      </c>
      <c r="E3820">
        <f>train!P3820</f>
        <v>8.8000000000000007</v>
      </c>
      <c r="F3820" s="4">
        <f t="shared" si="590"/>
        <v>0.44466571834992891</v>
      </c>
      <c r="G3820" s="4">
        <f t="shared" si="591"/>
        <v>0.59922070693014196</v>
      </c>
      <c r="H3820" s="4">
        <f t="shared" si="592"/>
        <v>0.59922070693014196</v>
      </c>
      <c r="I3820" s="4">
        <f t="shared" si="593"/>
        <v>0.44000000000000006</v>
      </c>
      <c r="J3820">
        <f t="shared" si="595"/>
        <v>2</v>
      </c>
      <c r="K3820" t="str">
        <f>train!T3820</f>
        <v>no</v>
      </c>
      <c r="L3820">
        <f t="shared" si="596"/>
        <v>1.128143884114172</v>
      </c>
      <c r="M3820">
        <f t="shared" si="597"/>
        <v>1.0533083652489315</v>
      </c>
      <c r="N3820">
        <f t="shared" si="598"/>
        <v>1.0533083652489315</v>
      </c>
      <c r="O3820">
        <f t="shared" si="599"/>
        <v>1.0533083652489315</v>
      </c>
    </row>
    <row r="3821" spans="1:15">
      <c r="A3821">
        <f t="shared" si="594"/>
        <v>3820</v>
      </c>
      <c r="B3821">
        <f>train!G3821</f>
        <v>234.6</v>
      </c>
      <c r="C3821">
        <f>train!J3821</f>
        <v>268.3</v>
      </c>
      <c r="D3821">
        <f>train!M3821</f>
        <v>195.6</v>
      </c>
      <c r="E3821">
        <f>train!P3821</f>
        <v>11.6</v>
      </c>
      <c r="F3821" s="4">
        <f t="shared" si="590"/>
        <v>0.66742532005689903</v>
      </c>
      <c r="G3821" s="4">
        <f t="shared" si="591"/>
        <v>0.74672975229613137</v>
      </c>
      <c r="H3821" s="4">
        <f t="shared" si="592"/>
        <v>0.74672975229613137</v>
      </c>
      <c r="I3821" s="4">
        <f t="shared" si="593"/>
        <v>0.57999999999999996</v>
      </c>
      <c r="J3821">
        <f t="shared" si="595"/>
        <v>1</v>
      </c>
      <c r="K3821" t="str">
        <f>train!T3821</f>
        <v>yes</v>
      </c>
      <c r="L3821">
        <f t="shared" si="596"/>
        <v>1.128143884114172</v>
      </c>
      <c r="M3821">
        <f t="shared" si="597"/>
        <v>1.3773406273618511</v>
      </c>
      <c r="N3821">
        <f t="shared" si="598"/>
        <v>1.3773406273618511</v>
      </c>
      <c r="O3821">
        <f t="shared" si="599"/>
        <v>1.3773406273618511</v>
      </c>
    </row>
    <row r="3822" spans="1:15">
      <c r="A3822">
        <f t="shared" si="594"/>
        <v>3821</v>
      </c>
      <c r="B3822">
        <f>train!G3822</f>
        <v>202.1</v>
      </c>
      <c r="C3822">
        <f>train!J3822</f>
        <v>231.6</v>
      </c>
      <c r="D3822">
        <f>train!M3822</f>
        <v>214.6</v>
      </c>
      <c r="E3822">
        <f>train!P3822</f>
        <v>13.1</v>
      </c>
      <c r="F3822" s="4">
        <f t="shared" si="590"/>
        <v>0.57496443812233289</v>
      </c>
      <c r="G3822" s="4">
        <f t="shared" si="591"/>
        <v>0.64458669635402166</v>
      </c>
      <c r="H3822" s="4">
        <f t="shared" si="592"/>
        <v>0.64458669635402166</v>
      </c>
      <c r="I3822" s="4">
        <f t="shared" si="593"/>
        <v>0.65500000000000003</v>
      </c>
      <c r="J3822">
        <f t="shared" si="595"/>
        <v>1</v>
      </c>
      <c r="K3822" t="str">
        <f>train!T3822</f>
        <v>no</v>
      </c>
      <c r="L3822">
        <f t="shared" si="596"/>
        <v>1.128143884114172</v>
      </c>
      <c r="M3822">
        <f t="shared" si="597"/>
        <v>1.2611871880646874</v>
      </c>
      <c r="N3822">
        <f t="shared" si="598"/>
        <v>1.2611871880646874</v>
      </c>
      <c r="O3822">
        <f t="shared" si="599"/>
        <v>1.2611871880646874</v>
      </c>
    </row>
    <row r="3823" spans="1:15">
      <c r="A3823">
        <f t="shared" si="594"/>
        <v>3822</v>
      </c>
      <c r="B3823">
        <f>train!G3823</f>
        <v>272.2</v>
      </c>
      <c r="C3823">
        <f>train!J3823</f>
        <v>239.9</v>
      </c>
      <c r="D3823">
        <f>train!M3823</f>
        <v>257.3</v>
      </c>
      <c r="E3823">
        <f>train!P3823</f>
        <v>11.6</v>
      </c>
      <c r="F3823" s="4">
        <f t="shared" si="590"/>
        <v>0.77439544807965854</v>
      </c>
      <c r="G3823" s="4">
        <f t="shared" si="591"/>
        <v>0.66768716949624274</v>
      </c>
      <c r="H3823" s="4">
        <f t="shared" si="592"/>
        <v>0.66768716949624274</v>
      </c>
      <c r="I3823" s="4">
        <f t="shared" si="593"/>
        <v>0.57999999999999996</v>
      </c>
      <c r="J3823">
        <f t="shared" si="595"/>
        <v>1</v>
      </c>
      <c r="K3823" t="str">
        <f>train!T3823</f>
        <v>no</v>
      </c>
      <c r="L3823">
        <f t="shared" si="596"/>
        <v>1.128143884114172</v>
      </c>
      <c r="M3823">
        <f t="shared" si="597"/>
        <v>1.351924784381995</v>
      </c>
      <c r="N3823">
        <f t="shared" si="598"/>
        <v>1.351924784381995</v>
      </c>
      <c r="O3823">
        <f t="shared" si="599"/>
        <v>1.351924784381995</v>
      </c>
    </row>
    <row r="3824" spans="1:15">
      <c r="A3824">
        <f t="shared" si="594"/>
        <v>3823</v>
      </c>
      <c r="B3824">
        <f>train!G3824</f>
        <v>245.2</v>
      </c>
      <c r="C3824">
        <f>train!J3824</f>
        <v>165.5</v>
      </c>
      <c r="D3824">
        <f>train!M3824</f>
        <v>159.19999999999999</v>
      </c>
      <c r="E3824">
        <f>train!P3824</f>
        <v>9.1</v>
      </c>
      <c r="F3824" s="4">
        <f t="shared" si="590"/>
        <v>0.69758179231863437</v>
      </c>
      <c r="G3824" s="4">
        <f t="shared" si="591"/>
        <v>0.46061786807681604</v>
      </c>
      <c r="H3824" s="4">
        <f t="shared" si="592"/>
        <v>0.46061786807681604</v>
      </c>
      <c r="I3824" s="4">
        <f t="shared" si="593"/>
        <v>0.45499999999999996</v>
      </c>
      <c r="J3824">
        <f t="shared" si="595"/>
        <v>2</v>
      </c>
      <c r="K3824" t="str">
        <f>train!T3824</f>
        <v>no</v>
      </c>
      <c r="L3824">
        <f t="shared" si="596"/>
        <v>1.128143884114172</v>
      </c>
      <c r="M3824">
        <f t="shared" si="597"/>
        <v>1.0573471510141503</v>
      </c>
      <c r="N3824">
        <f t="shared" si="598"/>
        <v>1.0573471510141503</v>
      </c>
      <c r="O3824">
        <f t="shared" si="599"/>
        <v>1.0573471510141503</v>
      </c>
    </row>
    <row r="3825" spans="1:15">
      <c r="A3825">
        <f t="shared" si="594"/>
        <v>3824</v>
      </c>
      <c r="B3825">
        <f>train!G3825</f>
        <v>207.6</v>
      </c>
      <c r="C3825">
        <f>train!J3825</f>
        <v>193.3</v>
      </c>
      <c r="D3825">
        <f>train!M3825</f>
        <v>149.69999999999999</v>
      </c>
      <c r="E3825">
        <f>train!P3825</f>
        <v>11.2</v>
      </c>
      <c r="F3825" s="4">
        <f t="shared" si="590"/>
        <v>0.59061166429587486</v>
      </c>
      <c r="G3825" s="4">
        <f t="shared" si="591"/>
        <v>0.53799053715558032</v>
      </c>
      <c r="H3825" s="4">
        <f t="shared" si="592"/>
        <v>0.53799053715558032</v>
      </c>
      <c r="I3825" s="4">
        <f t="shared" si="593"/>
        <v>0.55999999999999994</v>
      </c>
      <c r="J3825">
        <f t="shared" si="595"/>
        <v>2</v>
      </c>
      <c r="K3825" t="str">
        <f>train!T3825</f>
        <v>no</v>
      </c>
      <c r="L3825">
        <f t="shared" si="596"/>
        <v>1.128143884114172</v>
      </c>
      <c r="M3825">
        <f t="shared" si="597"/>
        <v>1.1141318477362734</v>
      </c>
      <c r="N3825">
        <f t="shared" si="598"/>
        <v>1.1141318477362734</v>
      </c>
      <c r="O3825">
        <f t="shared" si="599"/>
        <v>1.1141318477362734</v>
      </c>
    </row>
    <row r="3826" spans="1:15">
      <c r="A3826">
        <f t="shared" si="594"/>
        <v>3825</v>
      </c>
      <c r="B3826">
        <f>train!G3826</f>
        <v>222.9</v>
      </c>
      <c r="C3826">
        <f>train!J3826</f>
        <v>172.6</v>
      </c>
      <c r="D3826">
        <f>train!M3826</f>
        <v>187.6</v>
      </c>
      <c r="E3826">
        <f>train!P3826</f>
        <v>10.1</v>
      </c>
      <c r="F3826" s="4">
        <f t="shared" si="590"/>
        <v>0.6341394025604552</v>
      </c>
      <c r="G3826" s="4">
        <f t="shared" si="591"/>
        <v>0.48037851377678814</v>
      </c>
      <c r="H3826" s="4">
        <f t="shared" si="592"/>
        <v>0.48037851377678814</v>
      </c>
      <c r="I3826" s="4">
        <f t="shared" si="593"/>
        <v>0.505</v>
      </c>
      <c r="J3826">
        <f t="shared" si="595"/>
        <v>2</v>
      </c>
      <c r="K3826" t="str">
        <f>train!T3826</f>
        <v>no</v>
      </c>
      <c r="L3826">
        <f t="shared" si="596"/>
        <v>1.128143884114172</v>
      </c>
      <c r="M3826">
        <f t="shared" si="597"/>
        <v>1.0576789753401183</v>
      </c>
      <c r="N3826">
        <f t="shared" si="598"/>
        <v>1.0576789753401183</v>
      </c>
      <c r="O3826">
        <f t="shared" si="599"/>
        <v>1.0576789753401183</v>
      </c>
    </row>
    <row r="3827" spans="1:15">
      <c r="A3827">
        <f t="shared" si="594"/>
        <v>3826</v>
      </c>
      <c r="B3827">
        <f>train!G3827</f>
        <v>273.8</v>
      </c>
      <c r="C3827">
        <f>train!J3827</f>
        <v>263.10000000000002</v>
      </c>
      <c r="D3827">
        <f>train!M3827</f>
        <v>201.5</v>
      </c>
      <c r="E3827">
        <f>train!P3827</f>
        <v>10.8</v>
      </c>
      <c r="F3827" s="4">
        <f t="shared" si="590"/>
        <v>0.77894736842105261</v>
      </c>
      <c r="G3827" s="4">
        <f t="shared" si="591"/>
        <v>0.73225716671305319</v>
      </c>
      <c r="H3827" s="4">
        <f t="shared" si="592"/>
        <v>0.73225716671305319</v>
      </c>
      <c r="I3827" s="4">
        <f t="shared" si="593"/>
        <v>0.54</v>
      </c>
      <c r="J3827">
        <f t="shared" si="595"/>
        <v>1</v>
      </c>
      <c r="K3827" t="str">
        <f>train!T3827</f>
        <v>yes</v>
      </c>
      <c r="L3827">
        <f t="shared" si="596"/>
        <v>1.128143884114172</v>
      </c>
      <c r="M3827">
        <f t="shared" si="597"/>
        <v>1.403837639891216</v>
      </c>
      <c r="N3827">
        <f t="shared" si="598"/>
        <v>1.403837639891216</v>
      </c>
      <c r="O3827">
        <f t="shared" si="599"/>
        <v>1.403837639891216</v>
      </c>
    </row>
    <row r="3828" spans="1:15">
      <c r="A3828">
        <f t="shared" si="594"/>
        <v>3827</v>
      </c>
      <c r="B3828">
        <f>train!G3828</f>
        <v>192.8</v>
      </c>
      <c r="C3828">
        <f>train!J3828</f>
        <v>273.2</v>
      </c>
      <c r="D3828">
        <f>train!M3828</f>
        <v>266.3</v>
      </c>
      <c r="E3828">
        <f>train!P3828</f>
        <v>11.4</v>
      </c>
      <c r="F3828" s="4">
        <f t="shared" si="590"/>
        <v>0.5485064011379801</v>
      </c>
      <c r="G3828" s="4">
        <f t="shared" si="591"/>
        <v>0.76036738101864731</v>
      </c>
      <c r="H3828" s="4">
        <f t="shared" si="592"/>
        <v>0.76036738101864731</v>
      </c>
      <c r="I3828" s="4">
        <f t="shared" si="593"/>
        <v>0.57000000000000006</v>
      </c>
      <c r="J3828">
        <f t="shared" si="595"/>
        <v>1</v>
      </c>
      <c r="K3828" t="str">
        <f>train!T3828</f>
        <v>no</v>
      </c>
      <c r="L3828">
        <f t="shared" si="596"/>
        <v>1.128143884114172</v>
      </c>
      <c r="M3828">
        <f t="shared" si="597"/>
        <v>1.3349443360393916</v>
      </c>
      <c r="N3828">
        <f t="shared" si="598"/>
        <v>1.3349443360393916</v>
      </c>
      <c r="O3828">
        <f t="shared" si="599"/>
        <v>1.3349443360393916</v>
      </c>
    </row>
    <row r="3829" spans="1:15">
      <c r="A3829">
        <f t="shared" si="594"/>
        <v>3828</v>
      </c>
      <c r="B3829">
        <f>train!G3829</f>
        <v>268.7</v>
      </c>
      <c r="C3829">
        <f>train!J3829</f>
        <v>145.5</v>
      </c>
      <c r="D3829">
        <f>train!M3829</f>
        <v>185.6</v>
      </c>
      <c r="E3829">
        <f>train!P3829</f>
        <v>9.4</v>
      </c>
      <c r="F3829" s="4">
        <f t="shared" si="590"/>
        <v>0.76443812233285913</v>
      </c>
      <c r="G3829" s="4">
        <f t="shared" si="591"/>
        <v>0.40495407737266909</v>
      </c>
      <c r="H3829" s="4">
        <f t="shared" si="592"/>
        <v>0.40495407737266909</v>
      </c>
      <c r="I3829" s="4">
        <f t="shared" si="593"/>
        <v>0.47000000000000003</v>
      </c>
      <c r="J3829">
        <f t="shared" si="595"/>
        <v>2</v>
      </c>
      <c r="K3829" t="str">
        <f>train!T3829</f>
        <v>no</v>
      </c>
      <c r="L3829">
        <f t="shared" si="596"/>
        <v>1.128143884114172</v>
      </c>
      <c r="M3829">
        <f t="shared" si="597"/>
        <v>1.0645380464958905</v>
      </c>
      <c r="N3829">
        <f t="shared" si="598"/>
        <v>1.0645380464958905</v>
      </c>
      <c r="O3829">
        <f t="shared" si="599"/>
        <v>1.0645380464958905</v>
      </c>
    </row>
    <row r="3830" spans="1:15">
      <c r="A3830">
        <f t="shared" si="594"/>
        <v>3829</v>
      </c>
      <c r="B3830">
        <f>train!G3830</f>
        <v>178.8</v>
      </c>
      <c r="C3830">
        <f>train!J3830</f>
        <v>246.8</v>
      </c>
      <c r="D3830">
        <f>train!M3830</f>
        <v>262.39999999999998</v>
      </c>
      <c r="E3830">
        <f>train!P3830</f>
        <v>9</v>
      </c>
      <c r="F3830" s="4">
        <f t="shared" si="590"/>
        <v>0.50867709815078244</v>
      </c>
      <c r="G3830" s="4">
        <f t="shared" si="591"/>
        <v>0.68689117728917337</v>
      </c>
      <c r="H3830" s="4">
        <f t="shared" si="592"/>
        <v>0.68689117728917337</v>
      </c>
      <c r="I3830" s="4">
        <f t="shared" si="593"/>
        <v>0.45</v>
      </c>
      <c r="J3830">
        <f t="shared" si="595"/>
        <v>1</v>
      </c>
      <c r="K3830" t="str">
        <f>train!T3830</f>
        <v>no</v>
      </c>
      <c r="L3830">
        <f t="shared" si="596"/>
        <v>1.128143884114172</v>
      </c>
      <c r="M3830">
        <f t="shared" si="597"/>
        <v>1.1852811350302148</v>
      </c>
      <c r="N3830">
        <f t="shared" si="598"/>
        <v>1.1852811350302148</v>
      </c>
      <c r="O3830">
        <f t="shared" si="599"/>
        <v>1.1852811350302148</v>
      </c>
    </row>
    <row r="3831" spans="1:15">
      <c r="A3831">
        <f t="shared" si="594"/>
        <v>3830</v>
      </c>
      <c r="B3831">
        <f>train!G3831</f>
        <v>197.3</v>
      </c>
      <c r="C3831">
        <f>train!J3831</f>
        <v>167.6</v>
      </c>
      <c r="D3831">
        <f>train!M3831</f>
        <v>222</v>
      </c>
      <c r="E3831">
        <f>train!P3831</f>
        <v>7.4</v>
      </c>
      <c r="F3831" s="4">
        <f t="shared" si="590"/>
        <v>0.5613086770981508</v>
      </c>
      <c r="G3831" s="4">
        <f t="shared" si="591"/>
        <v>0.46646256610075143</v>
      </c>
      <c r="H3831" s="4">
        <f t="shared" si="592"/>
        <v>0.46646256610075143</v>
      </c>
      <c r="I3831" s="4">
        <f t="shared" si="593"/>
        <v>0.37</v>
      </c>
      <c r="J3831">
        <f t="shared" si="595"/>
        <v>2</v>
      </c>
      <c r="K3831" t="str">
        <f>train!T3831</f>
        <v>no</v>
      </c>
      <c r="L3831">
        <f t="shared" si="596"/>
        <v>1.128143884114172</v>
      </c>
      <c r="M3831">
        <f t="shared" si="597"/>
        <v>0.94188220183432281</v>
      </c>
      <c r="N3831">
        <f t="shared" si="598"/>
        <v>0.94188220183432281</v>
      </c>
      <c r="O3831">
        <f t="shared" si="599"/>
        <v>0.94188220183432281</v>
      </c>
    </row>
    <row r="3832" spans="1:15">
      <c r="A3832">
        <f t="shared" si="594"/>
        <v>3831</v>
      </c>
      <c r="B3832">
        <f>train!G3832</f>
        <v>233.9</v>
      </c>
      <c r="C3832">
        <f>train!J3832</f>
        <v>175.6</v>
      </c>
      <c r="D3832">
        <f>train!M3832</f>
        <v>177</v>
      </c>
      <c r="E3832">
        <f>train!P3832</f>
        <v>9.5</v>
      </c>
      <c r="F3832" s="4">
        <f t="shared" si="590"/>
        <v>0.66543385490753915</v>
      </c>
      <c r="G3832" s="4">
        <f t="shared" si="591"/>
        <v>0.48872808238241022</v>
      </c>
      <c r="H3832" s="4">
        <f t="shared" si="592"/>
        <v>0.48872808238241022</v>
      </c>
      <c r="I3832" s="4">
        <f t="shared" si="593"/>
        <v>0.47499999999999998</v>
      </c>
      <c r="J3832">
        <f t="shared" si="595"/>
        <v>2</v>
      </c>
      <c r="K3832" t="str">
        <f>train!T3832</f>
        <v>no</v>
      </c>
      <c r="L3832">
        <f t="shared" si="596"/>
        <v>1.128143884114172</v>
      </c>
      <c r="M3832">
        <f t="shared" si="597"/>
        <v>1.0705781112443331</v>
      </c>
      <c r="N3832">
        <f t="shared" si="598"/>
        <v>1.0705781112443331</v>
      </c>
      <c r="O3832">
        <f t="shared" si="599"/>
        <v>1.0705781112443331</v>
      </c>
    </row>
    <row r="3833" spans="1:15">
      <c r="A3833">
        <f t="shared" si="594"/>
        <v>3832</v>
      </c>
      <c r="B3833">
        <f>train!G3833</f>
        <v>207.1</v>
      </c>
      <c r="C3833">
        <f>train!J3833</f>
        <v>208.5</v>
      </c>
      <c r="D3833">
        <f>train!M3833</f>
        <v>146</v>
      </c>
      <c r="E3833">
        <f>train!P3833</f>
        <v>4.4000000000000004</v>
      </c>
      <c r="F3833" s="4">
        <f t="shared" si="590"/>
        <v>0.58918918918918917</v>
      </c>
      <c r="G3833" s="4">
        <f t="shared" si="591"/>
        <v>0.58029501809073192</v>
      </c>
      <c r="H3833" s="4">
        <f t="shared" si="592"/>
        <v>0.58029501809073192</v>
      </c>
      <c r="I3833" s="4">
        <f t="shared" si="593"/>
        <v>0.22000000000000003</v>
      </c>
      <c r="J3833">
        <f t="shared" si="595"/>
        <v>2</v>
      </c>
      <c r="K3833" t="str">
        <f>train!T3833</f>
        <v>no</v>
      </c>
      <c r="L3833">
        <f t="shared" si="596"/>
        <v>1.128143884114172</v>
      </c>
      <c r="M3833">
        <f t="shared" si="597"/>
        <v>1.0339383524655905</v>
      </c>
      <c r="N3833">
        <f t="shared" si="598"/>
        <v>1.0339383524655905</v>
      </c>
      <c r="O3833">
        <f t="shared" si="599"/>
        <v>1.0339383524655905</v>
      </c>
    </row>
    <row r="3834" spans="1:15">
      <c r="A3834">
        <f t="shared" si="594"/>
        <v>3833</v>
      </c>
      <c r="B3834">
        <f>train!G3834</f>
        <v>136.80000000000001</v>
      </c>
      <c r="C3834">
        <f>train!J3834</f>
        <v>179.4</v>
      </c>
      <c r="D3834">
        <f>train!M3834</f>
        <v>235.2</v>
      </c>
      <c r="E3834">
        <f>train!P3834</f>
        <v>5</v>
      </c>
      <c r="F3834" s="4">
        <f t="shared" si="590"/>
        <v>0.38918918918918921</v>
      </c>
      <c r="G3834" s="4">
        <f t="shared" si="591"/>
        <v>0.49930420261619818</v>
      </c>
      <c r="H3834" s="4">
        <f t="shared" si="592"/>
        <v>0.49930420261619818</v>
      </c>
      <c r="I3834" s="4">
        <f t="shared" si="593"/>
        <v>0.25</v>
      </c>
      <c r="J3834">
        <f t="shared" si="595"/>
        <v>2</v>
      </c>
      <c r="K3834" t="str">
        <f>train!T3834</f>
        <v>no</v>
      </c>
      <c r="L3834">
        <f t="shared" si="596"/>
        <v>1.128143884114172</v>
      </c>
      <c r="M3834">
        <f t="shared" si="597"/>
        <v>0.84414311492905836</v>
      </c>
      <c r="N3834">
        <f t="shared" si="598"/>
        <v>0.84414311492905836</v>
      </c>
      <c r="O3834">
        <f t="shared" si="599"/>
        <v>0.84414311492905836</v>
      </c>
    </row>
    <row r="3835" spans="1:15">
      <c r="A3835">
        <f t="shared" si="594"/>
        <v>3834</v>
      </c>
      <c r="B3835">
        <f>train!G3835</f>
        <v>159.4</v>
      </c>
      <c r="C3835">
        <f>train!J3835</f>
        <v>207</v>
      </c>
      <c r="D3835">
        <f>train!M3835</f>
        <v>141.6</v>
      </c>
      <c r="E3835">
        <f>train!P3835</f>
        <v>11.1</v>
      </c>
      <c r="F3835" s="4">
        <f t="shared" si="590"/>
        <v>0.45348506401137983</v>
      </c>
      <c r="G3835" s="4">
        <f t="shared" si="591"/>
        <v>0.57612023378792099</v>
      </c>
      <c r="H3835" s="4">
        <f t="shared" si="592"/>
        <v>0.57612023378792099</v>
      </c>
      <c r="I3835" s="4">
        <f t="shared" si="593"/>
        <v>0.55499999999999994</v>
      </c>
      <c r="J3835">
        <f t="shared" si="595"/>
        <v>2</v>
      </c>
      <c r="K3835" t="str">
        <f>train!T3835</f>
        <v>no</v>
      </c>
      <c r="L3835">
        <f t="shared" si="596"/>
        <v>1.128143884114172</v>
      </c>
      <c r="M3835">
        <f t="shared" si="597"/>
        <v>1.0851279882304681</v>
      </c>
      <c r="N3835">
        <f t="shared" si="598"/>
        <v>1.0851279882304681</v>
      </c>
      <c r="O3835">
        <f t="shared" si="599"/>
        <v>1.0851279882304681</v>
      </c>
    </row>
    <row r="3836" spans="1:15">
      <c r="A3836">
        <f t="shared" si="594"/>
        <v>3835</v>
      </c>
      <c r="B3836">
        <f>train!G3836</f>
        <v>112.1</v>
      </c>
      <c r="C3836">
        <f>train!J3836</f>
        <v>157.9</v>
      </c>
      <c r="D3836">
        <f>train!M3836</f>
        <v>271.60000000000002</v>
      </c>
      <c r="E3836">
        <f>train!P3836</f>
        <v>11.1</v>
      </c>
      <c r="F3836" s="4">
        <f t="shared" si="590"/>
        <v>0.31891891891891888</v>
      </c>
      <c r="G3836" s="4">
        <f t="shared" si="591"/>
        <v>0.43946562760924018</v>
      </c>
      <c r="H3836" s="4">
        <f t="shared" si="592"/>
        <v>0.43946562760924018</v>
      </c>
      <c r="I3836" s="4">
        <f t="shared" si="593"/>
        <v>0.55499999999999994</v>
      </c>
      <c r="J3836">
        <f t="shared" si="595"/>
        <v>2</v>
      </c>
      <c r="K3836" t="str">
        <f>train!T3836</f>
        <v>no</v>
      </c>
      <c r="L3836">
        <f t="shared" si="596"/>
        <v>1.128143884114172</v>
      </c>
      <c r="M3836">
        <f t="shared" si="597"/>
        <v>0.89218515597625736</v>
      </c>
      <c r="N3836">
        <f t="shared" si="598"/>
        <v>0.89218515597625736</v>
      </c>
      <c r="O3836">
        <f t="shared" si="599"/>
        <v>0.89218515597625736</v>
      </c>
    </row>
    <row r="3837" spans="1:15">
      <c r="A3837">
        <f t="shared" si="594"/>
        <v>3836</v>
      </c>
      <c r="B3837">
        <f>train!G3837</f>
        <v>238.6</v>
      </c>
      <c r="C3837">
        <f>train!J3837</f>
        <v>242.8</v>
      </c>
      <c r="D3837">
        <f>train!M3837</f>
        <v>203.3</v>
      </c>
      <c r="E3837">
        <f>train!P3837</f>
        <v>10</v>
      </c>
      <c r="F3837" s="4">
        <f t="shared" si="590"/>
        <v>0.67880512091038403</v>
      </c>
      <c r="G3837" s="4">
        <f t="shared" si="591"/>
        <v>0.675758419148344</v>
      </c>
      <c r="H3837" s="4">
        <f t="shared" si="592"/>
        <v>0.675758419148344</v>
      </c>
      <c r="I3837" s="4">
        <f t="shared" si="593"/>
        <v>0.5</v>
      </c>
      <c r="J3837">
        <f t="shared" si="595"/>
        <v>1</v>
      </c>
      <c r="K3837" t="str">
        <f>train!T3837</f>
        <v>no</v>
      </c>
      <c r="L3837">
        <f t="shared" si="596"/>
        <v>1.128143884114172</v>
      </c>
      <c r="M3837">
        <f t="shared" si="597"/>
        <v>1.2743921195118475</v>
      </c>
      <c r="N3837">
        <f t="shared" si="598"/>
        <v>1.2743921195118475</v>
      </c>
      <c r="O3837">
        <f t="shared" si="599"/>
        <v>1.2743921195118475</v>
      </c>
    </row>
    <row r="3838" spans="1:15">
      <c r="A3838">
        <f t="shared" si="594"/>
        <v>3837</v>
      </c>
      <c r="B3838">
        <f>train!G3838</f>
        <v>163.5</v>
      </c>
      <c r="C3838">
        <f>train!J3838</f>
        <v>224.8</v>
      </c>
      <c r="D3838">
        <f>train!M3838</f>
        <v>253.1</v>
      </c>
      <c r="E3838">
        <f>train!P3838</f>
        <v>9.8000000000000007</v>
      </c>
      <c r="F3838" s="4">
        <f t="shared" si="590"/>
        <v>0.46514935988620199</v>
      </c>
      <c r="G3838" s="4">
        <f t="shared" si="591"/>
        <v>0.62566100751461173</v>
      </c>
      <c r="H3838" s="4">
        <f t="shared" si="592"/>
        <v>0.62566100751461173</v>
      </c>
      <c r="I3838" s="4">
        <f t="shared" si="593"/>
        <v>0.49000000000000005</v>
      </c>
      <c r="J3838">
        <f t="shared" si="595"/>
        <v>2</v>
      </c>
      <c r="K3838" t="str">
        <f>train!T3838</f>
        <v>no</v>
      </c>
      <c r="L3838">
        <f t="shared" si="596"/>
        <v>1.128143884114172</v>
      </c>
      <c r="M3838">
        <f t="shared" si="597"/>
        <v>1.113268754457315</v>
      </c>
      <c r="N3838">
        <f t="shared" si="598"/>
        <v>1.113268754457315</v>
      </c>
      <c r="O3838">
        <f t="shared" si="599"/>
        <v>1.113268754457315</v>
      </c>
    </row>
    <row r="3839" spans="1:15">
      <c r="A3839">
        <f t="shared" si="594"/>
        <v>3838</v>
      </c>
      <c r="B3839">
        <f>train!G3839</f>
        <v>127.2</v>
      </c>
      <c r="C3839">
        <f>train!J3839</f>
        <v>221.1</v>
      </c>
      <c r="D3839">
        <f>train!M3839</f>
        <v>110.7</v>
      </c>
      <c r="E3839">
        <f>train!P3839</f>
        <v>11.2</v>
      </c>
      <c r="F3839" s="4">
        <f t="shared" si="590"/>
        <v>0.36187766714082503</v>
      </c>
      <c r="G3839" s="4">
        <f t="shared" si="591"/>
        <v>0.61536320623434448</v>
      </c>
      <c r="H3839" s="4">
        <f t="shared" si="592"/>
        <v>0.61536320623434448</v>
      </c>
      <c r="I3839" s="4">
        <f t="shared" si="593"/>
        <v>0.55999999999999994</v>
      </c>
      <c r="J3839">
        <f t="shared" si="595"/>
        <v>2</v>
      </c>
      <c r="K3839" t="str">
        <f>train!T3839</f>
        <v>no</v>
      </c>
      <c r="L3839">
        <f t="shared" si="596"/>
        <v>1.128143884114172</v>
      </c>
      <c r="M3839">
        <f t="shared" si="597"/>
        <v>1.0963116332272089</v>
      </c>
      <c r="N3839">
        <f t="shared" si="598"/>
        <v>1.0963116332272089</v>
      </c>
      <c r="O3839">
        <f t="shared" si="599"/>
        <v>1.0963116332272089</v>
      </c>
    </row>
    <row r="3840" spans="1:15">
      <c r="A3840">
        <f t="shared" si="594"/>
        <v>3839</v>
      </c>
      <c r="B3840">
        <f>train!G3840</f>
        <v>145.80000000000001</v>
      </c>
      <c r="C3840">
        <f>train!J3840</f>
        <v>228.3</v>
      </c>
      <c r="D3840">
        <f>train!M3840</f>
        <v>247.5</v>
      </c>
      <c r="E3840">
        <f>train!P3840</f>
        <v>9.6</v>
      </c>
      <c r="F3840" s="4">
        <f t="shared" si="590"/>
        <v>0.4147937411095306</v>
      </c>
      <c r="G3840" s="4">
        <f t="shared" si="591"/>
        <v>0.63540217088783746</v>
      </c>
      <c r="H3840" s="4">
        <f t="shared" si="592"/>
        <v>0.63540217088783746</v>
      </c>
      <c r="I3840" s="4">
        <f t="shared" si="593"/>
        <v>0.48</v>
      </c>
      <c r="J3840">
        <f t="shared" si="595"/>
        <v>2</v>
      </c>
      <c r="K3840" t="str">
        <f>train!T3840</f>
        <v>no</v>
      </c>
      <c r="L3840">
        <f t="shared" si="596"/>
        <v>1.128143884114172</v>
      </c>
      <c r="M3840">
        <f t="shared" si="597"/>
        <v>1.0999662200275031</v>
      </c>
      <c r="N3840">
        <f t="shared" si="598"/>
        <v>1.0999662200275031</v>
      </c>
      <c r="O3840">
        <f t="shared" si="599"/>
        <v>1.0999662200275031</v>
      </c>
    </row>
    <row r="3841" spans="1:15">
      <c r="A3841">
        <f t="shared" si="594"/>
        <v>3840</v>
      </c>
      <c r="B3841">
        <f>train!G3841</f>
        <v>250.1</v>
      </c>
      <c r="C3841">
        <f>train!J3841</f>
        <v>221.9</v>
      </c>
      <c r="D3841">
        <f>train!M3841</f>
        <v>208.5</v>
      </c>
      <c r="E3841">
        <f>train!P3841</f>
        <v>11.1</v>
      </c>
      <c r="F3841" s="4">
        <f t="shared" si="590"/>
        <v>0.71152204836415356</v>
      </c>
      <c r="G3841" s="4">
        <f t="shared" si="591"/>
        <v>0.61758975786251047</v>
      </c>
      <c r="H3841" s="4">
        <f t="shared" si="592"/>
        <v>0.61758975786251047</v>
      </c>
      <c r="I3841" s="4">
        <f t="shared" si="593"/>
        <v>0.55499999999999994</v>
      </c>
      <c r="J3841">
        <f t="shared" si="595"/>
        <v>1</v>
      </c>
      <c r="K3841" t="str">
        <f>train!T3841</f>
        <v>no</v>
      </c>
      <c r="L3841">
        <f t="shared" si="596"/>
        <v>1.128143884114172</v>
      </c>
      <c r="M3841">
        <f t="shared" si="597"/>
        <v>1.2558355160376973</v>
      </c>
      <c r="N3841">
        <f t="shared" si="598"/>
        <v>1.2558355160376973</v>
      </c>
      <c r="O3841">
        <f t="shared" si="599"/>
        <v>1.2558355160376973</v>
      </c>
    </row>
    <row r="3842" spans="1:15">
      <c r="A3842">
        <f t="shared" si="594"/>
        <v>3841</v>
      </c>
      <c r="B3842">
        <f>train!G3842</f>
        <v>101.5</v>
      </c>
      <c r="C3842">
        <f>train!J3842</f>
        <v>193.8</v>
      </c>
      <c r="D3842">
        <f>train!M3842</f>
        <v>214.3</v>
      </c>
      <c r="E3842">
        <f>train!P3842</f>
        <v>11.7</v>
      </c>
      <c r="F3842" s="4">
        <f t="shared" ref="F3842:F3905" si="600">(B3842-$W$3)/($W$2-$W$3)</f>
        <v>0.28876244665718348</v>
      </c>
      <c r="G3842" s="4">
        <f t="shared" ref="G3842:G3905" si="601">(C3842-$W$5)/($W$4-$W$5)</f>
        <v>0.53938213192318396</v>
      </c>
      <c r="H3842" s="4">
        <f t="shared" ref="H3842:H3905" si="602">(C3842-$W$5)/($W$4-$W$5)</f>
        <v>0.53938213192318396</v>
      </c>
      <c r="I3842" s="4">
        <f t="shared" ref="I3842:I3905" si="603">(E3842-$W$9)/($W$8-$W$9)</f>
        <v>0.58499999999999996</v>
      </c>
      <c r="J3842">
        <f t="shared" si="595"/>
        <v>2</v>
      </c>
      <c r="K3842" t="str">
        <f>train!T3842</f>
        <v>no</v>
      </c>
      <c r="L3842">
        <f t="shared" si="596"/>
        <v>1.128143884114172</v>
      </c>
      <c r="M3842">
        <f t="shared" si="597"/>
        <v>1.0037305012180515</v>
      </c>
      <c r="N3842">
        <f t="shared" si="598"/>
        <v>1.0037305012180515</v>
      </c>
      <c r="O3842">
        <f t="shared" si="599"/>
        <v>1.0037305012180515</v>
      </c>
    </row>
    <row r="3843" spans="1:15">
      <c r="A3843">
        <f t="shared" ref="A3843:A3906" si="604">ROW()-1</f>
        <v>3842</v>
      </c>
      <c r="B3843">
        <f>train!G3843</f>
        <v>119.6</v>
      </c>
      <c r="C3843">
        <f>train!J3843</f>
        <v>247</v>
      </c>
      <c r="D3843">
        <f>train!M3843</f>
        <v>227.3</v>
      </c>
      <c r="E3843">
        <f>train!P3843</f>
        <v>13</v>
      </c>
      <c r="F3843" s="4">
        <f t="shared" si="600"/>
        <v>0.34025604551920341</v>
      </c>
      <c r="G3843" s="4">
        <f t="shared" si="601"/>
        <v>0.6874478151962149</v>
      </c>
      <c r="H3843" s="4">
        <f t="shared" si="602"/>
        <v>0.6874478151962149</v>
      </c>
      <c r="I3843" s="4">
        <f t="shared" si="603"/>
        <v>0.65</v>
      </c>
      <c r="J3843">
        <f t="shared" ref="J3843:J3906" si="605">MATCH(MIN(L3843:O3843),L3843:O3843,0)</f>
        <v>1</v>
      </c>
      <c r="K3843" t="str">
        <f>train!T3843</f>
        <v>no</v>
      </c>
      <c r="L3843">
        <f t="shared" ref="L3843:L3906" si="606">SQRT(($F$2-$Z$3)^2+($G$2-$AA$3)^2+($H$2-$AB$3)^2+($I$2-$AC$3)^2)</f>
        <v>1.128143884114172</v>
      </c>
      <c r="M3843">
        <f t="shared" ref="M3843:M3906" si="607">SQRT((F3843-$Z$4)^2+(G3843-$AA$4)^2+(H3843-$AB$4)^2+(I3843-$AC$4)^2)</f>
        <v>1.2179668196418427</v>
      </c>
      <c r="N3843">
        <f t="shared" ref="N3843:N3906" si="608">SQRT((F3843-$Z$5)^2+(G3843-$AA$5)^2+(H3843-$AB$5)^2+(I3843-$AC$5)^2)</f>
        <v>1.2179668196418427</v>
      </c>
      <c r="O3843">
        <f t="shared" ref="O3843:O3906" si="609">SQRT((F3843-$Z$6)^2+(G3843-$AA$6)^2+(H3843-$AB$6)^2+(I3843-$AC$6)^2)</f>
        <v>1.2179668196418427</v>
      </c>
    </row>
    <row r="3844" spans="1:15">
      <c r="A3844">
        <f t="shared" si="604"/>
        <v>3843</v>
      </c>
      <c r="B3844">
        <f>train!G3844</f>
        <v>158.19999999999999</v>
      </c>
      <c r="C3844">
        <f>train!J3844</f>
        <v>197.9</v>
      </c>
      <c r="D3844">
        <f>train!M3844</f>
        <v>159.9</v>
      </c>
      <c r="E3844">
        <f>train!P3844</f>
        <v>7.7</v>
      </c>
      <c r="F3844" s="4">
        <f t="shared" si="600"/>
        <v>0.45007112375533426</v>
      </c>
      <c r="G3844" s="4">
        <f t="shared" si="601"/>
        <v>0.55079320901753415</v>
      </c>
      <c r="H3844" s="4">
        <f t="shared" si="602"/>
        <v>0.55079320901753415</v>
      </c>
      <c r="I3844" s="4">
        <f t="shared" si="603"/>
        <v>0.38500000000000001</v>
      </c>
      <c r="J3844">
        <f t="shared" si="605"/>
        <v>2</v>
      </c>
      <c r="K3844" t="str">
        <f>train!T3844</f>
        <v>no</v>
      </c>
      <c r="L3844">
        <f t="shared" si="606"/>
        <v>1.128143884114172</v>
      </c>
      <c r="M3844">
        <f t="shared" si="607"/>
        <v>0.97853734452909635</v>
      </c>
      <c r="N3844">
        <f t="shared" si="608"/>
        <v>0.97853734452909635</v>
      </c>
      <c r="O3844">
        <f t="shared" si="609"/>
        <v>0.97853734452909635</v>
      </c>
    </row>
    <row r="3845" spans="1:15">
      <c r="A3845">
        <f t="shared" si="604"/>
        <v>3844</v>
      </c>
      <c r="B3845">
        <f>train!G3845</f>
        <v>193.2</v>
      </c>
      <c r="C3845">
        <f>train!J3845</f>
        <v>260.3</v>
      </c>
      <c r="D3845">
        <f>train!M3845</f>
        <v>226.4</v>
      </c>
      <c r="E3845">
        <f>train!P3845</f>
        <v>7.8</v>
      </c>
      <c r="F3845" s="4">
        <f t="shared" si="600"/>
        <v>0.54964438122332859</v>
      </c>
      <c r="G3845" s="4">
        <f t="shared" si="601"/>
        <v>0.72446423601447263</v>
      </c>
      <c r="H3845" s="4">
        <f t="shared" si="602"/>
        <v>0.72446423601447263</v>
      </c>
      <c r="I3845" s="4">
        <f t="shared" si="603"/>
        <v>0.39</v>
      </c>
      <c r="J3845">
        <f t="shared" si="605"/>
        <v>1</v>
      </c>
      <c r="K3845" t="str">
        <f>train!T3845</f>
        <v>no</v>
      </c>
      <c r="L3845">
        <f t="shared" si="606"/>
        <v>1.128143884114172</v>
      </c>
      <c r="M3845">
        <f t="shared" si="607"/>
        <v>1.2263383726926442</v>
      </c>
      <c r="N3845">
        <f t="shared" si="608"/>
        <v>1.2263383726926442</v>
      </c>
      <c r="O3845">
        <f t="shared" si="609"/>
        <v>1.2263383726926442</v>
      </c>
    </row>
    <row r="3846" spans="1:15">
      <c r="A3846">
        <f t="shared" si="604"/>
        <v>3845</v>
      </c>
      <c r="B3846">
        <f>train!G3846</f>
        <v>217.7</v>
      </c>
      <c r="C3846">
        <f>train!J3846</f>
        <v>245.7</v>
      </c>
      <c r="D3846">
        <f>train!M3846</f>
        <v>242.9</v>
      </c>
      <c r="E3846">
        <f>train!P3846</f>
        <v>8.8000000000000007</v>
      </c>
      <c r="F3846" s="4">
        <f t="shared" si="600"/>
        <v>0.61934566145092462</v>
      </c>
      <c r="G3846" s="4">
        <f t="shared" si="601"/>
        <v>0.68382966880044527</v>
      </c>
      <c r="H3846" s="4">
        <f t="shared" si="602"/>
        <v>0.68382966880044527</v>
      </c>
      <c r="I3846" s="4">
        <f t="shared" si="603"/>
        <v>0.44000000000000006</v>
      </c>
      <c r="J3846">
        <f t="shared" si="605"/>
        <v>1</v>
      </c>
      <c r="K3846" t="str">
        <f>train!T3846</f>
        <v>no</v>
      </c>
      <c r="L3846">
        <f t="shared" si="606"/>
        <v>1.128143884114172</v>
      </c>
      <c r="M3846">
        <f t="shared" si="607"/>
        <v>1.2298109936984369</v>
      </c>
      <c r="N3846">
        <f t="shared" si="608"/>
        <v>1.2298109936984369</v>
      </c>
      <c r="O3846">
        <f t="shared" si="609"/>
        <v>1.2298109936984369</v>
      </c>
    </row>
    <row r="3847" spans="1:15">
      <c r="A3847">
        <f t="shared" si="604"/>
        <v>3846</v>
      </c>
      <c r="B3847">
        <f>train!G3847</f>
        <v>199.8</v>
      </c>
      <c r="C3847">
        <f>train!J3847</f>
        <v>308</v>
      </c>
      <c r="D3847">
        <f>train!M3847</f>
        <v>162.6</v>
      </c>
      <c r="E3847">
        <f>train!P3847</f>
        <v>10.1</v>
      </c>
      <c r="F3847" s="4">
        <f t="shared" si="600"/>
        <v>0.56842105263157894</v>
      </c>
      <c r="G3847" s="4">
        <f t="shared" si="601"/>
        <v>0.85722237684386304</v>
      </c>
      <c r="H3847" s="4">
        <f t="shared" si="602"/>
        <v>0.85722237684386304</v>
      </c>
      <c r="I3847" s="4">
        <f t="shared" si="603"/>
        <v>0.505</v>
      </c>
      <c r="J3847">
        <f t="shared" si="605"/>
        <v>1</v>
      </c>
      <c r="K3847" t="str">
        <f>train!T3847</f>
        <v>no</v>
      </c>
      <c r="L3847">
        <f t="shared" si="606"/>
        <v>1.128143884114172</v>
      </c>
      <c r="M3847">
        <f t="shared" si="607"/>
        <v>1.4310093989203831</v>
      </c>
      <c r="N3847">
        <f t="shared" si="608"/>
        <v>1.4310093989203831</v>
      </c>
      <c r="O3847">
        <f t="shared" si="609"/>
        <v>1.4310093989203831</v>
      </c>
    </row>
    <row r="3848" spans="1:15">
      <c r="A3848">
        <f t="shared" si="604"/>
        <v>3847</v>
      </c>
      <c r="B3848">
        <f>train!G3848</f>
        <v>171.9</v>
      </c>
      <c r="C3848">
        <f>train!J3848</f>
        <v>235.3</v>
      </c>
      <c r="D3848">
        <f>train!M3848</f>
        <v>140.30000000000001</v>
      </c>
      <c r="E3848">
        <f>train!P3848</f>
        <v>14.6</v>
      </c>
      <c r="F3848" s="4">
        <f t="shared" si="600"/>
        <v>0.48904694167852064</v>
      </c>
      <c r="G3848" s="4">
        <f t="shared" si="601"/>
        <v>0.65488449763428891</v>
      </c>
      <c r="H3848" s="4">
        <f t="shared" si="602"/>
        <v>0.65488449763428891</v>
      </c>
      <c r="I3848" s="4">
        <f t="shared" si="603"/>
        <v>0.73</v>
      </c>
      <c r="J3848">
        <f t="shared" si="605"/>
        <v>1</v>
      </c>
      <c r="K3848" t="str">
        <f>train!T3848</f>
        <v>no</v>
      </c>
      <c r="L3848">
        <f t="shared" si="606"/>
        <v>1.128143884114172</v>
      </c>
      <c r="M3848">
        <f t="shared" si="607"/>
        <v>1.2766418141548335</v>
      </c>
      <c r="N3848">
        <f t="shared" si="608"/>
        <v>1.2766418141548335</v>
      </c>
      <c r="O3848">
        <f t="shared" si="609"/>
        <v>1.2766418141548335</v>
      </c>
    </row>
    <row r="3849" spans="1:15">
      <c r="A3849">
        <f t="shared" si="604"/>
        <v>3848</v>
      </c>
      <c r="B3849">
        <f>train!G3849</f>
        <v>67.7</v>
      </c>
      <c r="C3849">
        <f>train!J3849</f>
        <v>147.1</v>
      </c>
      <c r="D3849">
        <f>train!M3849</f>
        <v>288.3</v>
      </c>
      <c r="E3849">
        <f>train!P3849</f>
        <v>12.3</v>
      </c>
      <c r="F3849" s="4">
        <f t="shared" si="600"/>
        <v>0.19260312944523472</v>
      </c>
      <c r="G3849" s="4">
        <f t="shared" si="601"/>
        <v>0.40940718062900083</v>
      </c>
      <c r="H3849" s="4">
        <f t="shared" si="602"/>
        <v>0.40940718062900083</v>
      </c>
      <c r="I3849" s="4">
        <f t="shared" si="603"/>
        <v>0.61499999999999999</v>
      </c>
      <c r="J3849">
        <f t="shared" si="605"/>
        <v>2</v>
      </c>
      <c r="K3849" t="str">
        <f>train!T3849</f>
        <v>yes</v>
      </c>
      <c r="L3849">
        <f t="shared" si="606"/>
        <v>1.128143884114172</v>
      </c>
      <c r="M3849">
        <f t="shared" si="607"/>
        <v>0.86634256767936346</v>
      </c>
      <c r="N3849">
        <f t="shared" si="608"/>
        <v>0.86634256767936346</v>
      </c>
      <c r="O3849">
        <f t="shared" si="609"/>
        <v>0.86634256767936346</v>
      </c>
    </row>
    <row r="3850" spans="1:15">
      <c r="A3850">
        <f t="shared" si="604"/>
        <v>3849</v>
      </c>
      <c r="B3850">
        <f>train!G3850</f>
        <v>228.2</v>
      </c>
      <c r="C3850">
        <f>train!J3850</f>
        <v>214.2</v>
      </c>
      <c r="D3850">
        <f>train!M3850</f>
        <v>183.1</v>
      </c>
      <c r="E3850">
        <f>train!P3850</f>
        <v>10.5</v>
      </c>
      <c r="F3850" s="4">
        <f t="shared" si="600"/>
        <v>0.64921763869132287</v>
      </c>
      <c r="G3850" s="4">
        <f t="shared" si="601"/>
        <v>0.59615919844141385</v>
      </c>
      <c r="H3850" s="4">
        <f t="shared" si="602"/>
        <v>0.59615919844141385</v>
      </c>
      <c r="I3850" s="4">
        <f t="shared" si="603"/>
        <v>0.52500000000000002</v>
      </c>
      <c r="J3850">
        <f t="shared" si="605"/>
        <v>1</v>
      </c>
      <c r="K3850" t="str">
        <f>train!T3850</f>
        <v>no</v>
      </c>
      <c r="L3850">
        <f t="shared" si="606"/>
        <v>1.128143884114172</v>
      </c>
      <c r="M3850">
        <f t="shared" si="607"/>
        <v>1.1865580989401889</v>
      </c>
      <c r="N3850">
        <f t="shared" si="608"/>
        <v>1.1865580989401889</v>
      </c>
      <c r="O3850">
        <f t="shared" si="609"/>
        <v>1.1865580989401889</v>
      </c>
    </row>
    <row r="3851" spans="1:15">
      <c r="A3851">
        <f t="shared" si="604"/>
        <v>3850</v>
      </c>
      <c r="B3851">
        <f>train!G3851</f>
        <v>191.5</v>
      </c>
      <c r="C3851">
        <f>train!J3851</f>
        <v>163.80000000000001</v>
      </c>
      <c r="D3851">
        <f>train!M3851</f>
        <v>189.1</v>
      </c>
      <c r="E3851">
        <f>train!P3851</f>
        <v>14.1</v>
      </c>
      <c r="F3851" s="4">
        <f t="shared" si="600"/>
        <v>0.54480796586059743</v>
      </c>
      <c r="G3851" s="4">
        <f t="shared" si="601"/>
        <v>0.45588644586696353</v>
      </c>
      <c r="H3851" s="4">
        <f t="shared" si="602"/>
        <v>0.45588644586696353</v>
      </c>
      <c r="I3851" s="4">
        <f t="shared" si="603"/>
        <v>0.70499999999999996</v>
      </c>
      <c r="J3851">
        <f t="shared" si="605"/>
        <v>2</v>
      </c>
      <c r="K3851" t="str">
        <f>train!T3851</f>
        <v>no</v>
      </c>
      <c r="L3851">
        <f t="shared" si="606"/>
        <v>1.128143884114172</v>
      </c>
      <c r="M3851">
        <f t="shared" si="607"/>
        <v>1.0997752600943456</v>
      </c>
      <c r="N3851">
        <f t="shared" si="608"/>
        <v>1.0997752600943456</v>
      </c>
      <c r="O3851">
        <f t="shared" si="609"/>
        <v>1.0997752600943456</v>
      </c>
    </row>
    <row r="3852" spans="1:15">
      <c r="A3852">
        <f t="shared" si="604"/>
        <v>3851</v>
      </c>
      <c r="B3852">
        <f>train!G3852</f>
        <v>171.5</v>
      </c>
      <c r="C3852">
        <f>train!J3852</f>
        <v>188.8</v>
      </c>
      <c r="D3852">
        <f>train!M3852</f>
        <v>155.1</v>
      </c>
      <c r="E3852">
        <f>train!P3852</f>
        <v>8.5</v>
      </c>
      <c r="F3852" s="4">
        <f t="shared" si="600"/>
        <v>0.4879089615931721</v>
      </c>
      <c r="G3852" s="4">
        <f t="shared" si="601"/>
        <v>0.52546618424714719</v>
      </c>
      <c r="H3852" s="4">
        <f t="shared" si="602"/>
        <v>0.52546618424714719</v>
      </c>
      <c r="I3852" s="4">
        <f t="shared" si="603"/>
        <v>0.42499999999999999</v>
      </c>
      <c r="J3852">
        <f t="shared" si="605"/>
        <v>2</v>
      </c>
      <c r="K3852" t="str">
        <f>train!T3852</f>
        <v>no</v>
      </c>
      <c r="L3852">
        <f t="shared" si="606"/>
        <v>1.128143884114172</v>
      </c>
      <c r="M3852">
        <f t="shared" si="607"/>
        <v>0.98534743942298908</v>
      </c>
      <c r="N3852">
        <f t="shared" si="608"/>
        <v>0.98534743942298908</v>
      </c>
      <c r="O3852">
        <f t="shared" si="609"/>
        <v>0.98534743942298908</v>
      </c>
    </row>
    <row r="3853" spans="1:15">
      <c r="A3853">
        <f t="shared" si="604"/>
        <v>3852</v>
      </c>
      <c r="B3853">
        <f>train!G3853</f>
        <v>151.1</v>
      </c>
      <c r="C3853">
        <f>train!J3853</f>
        <v>211.7</v>
      </c>
      <c r="D3853">
        <f>train!M3853</f>
        <v>205.8</v>
      </c>
      <c r="E3853">
        <f>train!P3853</f>
        <v>9.8000000000000007</v>
      </c>
      <c r="F3853" s="4">
        <f t="shared" si="600"/>
        <v>0.42987197724039827</v>
      </c>
      <c r="G3853" s="4">
        <f t="shared" si="601"/>
        <v>0.58920122460339541</v>
      </c>
      <c r="H3853" s="4">
        <f t="shared" si="602"/>
        <v>0.58920122460339541</v>
      </c>
      <c r="I3853" s="4">
        <f t="shared" si="603"/>
        <v>0.49000000000000005</v>
      </c>
      <c r="J3853">
        <f t="shared" si="605"/>
        <v>2</v>
      </c>
      <c r="K3853" t="str">
        <f>train!T3853</f>
        <v>no</v>
      </c>
      <c r="L3853">
        <f t="shared" si="606"/>
        <v>1.128143884114172</v>
      </c>
      <c r="M3853">
        <f t="shared" si="607"/>
        <v>1.0579253673888585</v>
      </c>
      <c r="N3853">
        <f t="shared" si="608"/>
        <v>1.0579253673888585</v>
      </c>
      <c r="O3853">
        <f t="shared" si="609"/>
        <v>1.0579253673888585</v>
      </c>
    </row>
    <row r="3854" spans="1:15">
      <c r="A3854">
        <f t="shared" si="604"/>
        <v>3853</v>
      </c>
      <c r="B3854">
        <f>train!G3854</f>
        <v>134.30000000000001</v>
      </c>
      <c r="C3854">
        <f>train!J3854</f>
        <v>203.9</v>
      </c>
      <c r="D3854">
        <f>train!M3854</f>
        <v>297.7</v>
      </c>
      <c r="E3854">
        <f>train!P3854</f>
        <v>7.6</v>
      </c>
      <c r="F3854" s="4">
        <f t="shared" si="600"/>
        <v>0.38207681365576107</v>
      </c>
      <c r="G3854" s="4">
        <f t="shared" si="601"/>
        <v>0.5674923462287782</v>
      </c>
      <c r="H3854" s="4">
        <f t="shared" si="602"/>
        <v>0.5674923462287782</v>
      </c>
      <c r="I3854" s="4">
        <f t="shared" si="603"/>
        <v>0.38</v>
      </c>
      <c r="J3854">
        <f t="shared" si="605"/>
        <v>2</v>
      </c>
      <c r="K3854" t="str">
        <f>train!T3854</f>
        <v>no</v>
      </c>
      <c r="L3854">
        <f t="shared" si="606"/>
        <v>1.128143884114172</v>
      </c>
      <c r="M3854">
        <f t="shared" si="607"/>
        <v>0.96668392848429319</v>
      </c>
      <c r="N3854">
        <f t="shared" si="608"/>
        <v>0.96668392848429319</v>
      </c>
      <c r="O3854">
        <f t="shared" si="609"/>
        <v>0.96668392848429319</v>
      </c>
    </row>
    <row r="3855" spans="1:15">
      <c r="A3855">
        <f t="shared" si="604"/>
        <v>3854</v>
      </c>
      <c r="B3855">
        <f>train!G3855</f>
        <v>117.8</v>
      </c>
      <c r="C3855">
        <f>train!J3855</f>
        <v>216.2</v>
      </c>
      <c r="D3855">
        <f>train!M3855</f>
        <v>148.4</v>
      </c>
      <c r="E3855">
        <f>train!P3855</f>
        <v>10.9</v>
      </c>
      <c r="F3855" s="4">
        <f t="shared" si="600"/>
        <v>0.33513513513513515</v>
      </c>
      <c r="G3855" s="4">
        <f t="shared" si="601"/>
        <v>0.60172557751182854</v>
      </c>
      <c r="H3855" s="4">
        <f t="shared" si="602"/>
        <v>0.60172557751182854</v>
      </c>
      <c r="I3855" s="4">
        <f t="shared" si="603"/>
        <v>0.54500000000000004</v>
      </c>
      <c r="J3855">
        <f t="shared" si="605"/>
        <v>2</v>
      </c>
      <c r="K3855" t="str">
        <f>train!T3855</f>
        <v>no</v>
      </c>
      <c r="L3855">
        <f t="shared" si="606"/>
        <v>1.128143884114172</v>
      </c>
      <c r="M3855">
        <f t="shared" si="607"/>
        <v>1.0646538874516602</v>
      </c>
      <c r="N3855">
        <f t="shared" si="608"/>
        <v>1.0646538874516602</v>
      </c>
      <c r="O3855">
        <f t="shared" si="609"/>
        <v>1.0646538874516602</v>
      </c>
    </row>
    <row r="3856" spans="1:15">
      <c r="A3856">
        <f t="shared" si="604"/>
        <v>3855</v>
      </c>
      <c r="B3856">
        <f>train!G3856</f>
        <v>181.2</v>
      </c>
      <c r="C3856">
        <f>train!J3856</f>
        <v>344.9</v>
      </c>
      <c r="D3856">
        <f>train!M3856</f>
        <v>213.6</v>
      </c>
      <c r="E3856">
        <f>train!P3856</f>
        <v>12.1</v>
      </c>
      <c r="F3856" s="4">
        <f t="shared" si="600"/>
        <v>0.51550497866287337</v>
      </c>
      <c r="G3856" s="4">
        <f t="shared" si="601"/>
        <v>0.95992207069301405</v>
      </c>
      <c r="H3856" s="4">
        <f t="shared" si="602"/>
        <v>0.95992207069301405</v>
      </c>
      <c r="I3856" s="4">
        <f t="shared" si="603"/>
        <v>0.60499999999999998</v>
      </c>
      <c r="J3856">
        <f t="shared" si="605"/>
        <v>1</v>
      </c>
      <c r="K3856" t="str">
        <f>train!T3856</f>
        <v>no</v>
      </c>
      <c r="L3856">
        <f t="shared" si="606"/>
        <v>1.128143884114172</v>
      </c>
      <c r="M3856">
        <f t="shared" si="607"/>
        <v>1.5731087523223999</v>
      </c>
      <c r="N3856">
        <f t="shared" si="608"/>
        <v>1.5731087523223999</v>
      </c>
      <c r="O3856">
        <f t="shared" si="609"/>
        <v>1.5731087523223999</v>
      </c>
    </row>
    <row r="3857" spans="1:15">
      <c r="A3857">
        <f t="shared" si="604"/>
        <v>3856</v>
      </c>
      <c r="B3857">
        <f>train!G3857</f>
        <v>152.30000000000001</v>
      </c>
      <c r="C3857">
        <f>train!J3857</f>
        <v>165</v>
      </c>
      <c r="D3857">
        <f>train!M3857</f>
        <v>294.3</v>
      </c>
      <c r="E3857">
        <f>train!P3857</f>
        <v>9</v>
      </c>
      <c r="F3857" s="4">
        <f t="shared" si="600"/>
        <v>0.43328591749644385</v>
      </c>
      <c r="G3857" s="4">
        <f t="shared" si="601"/>
        <v>0.45922627330921234</v>
      </c>
      <c r="H3857" s="4">
        <f t="shared" si="602"/>
        <v>0.45922627330921234</v>
      </c>
      <c r="I3857" s="4">
        <f t="shared" si="603"/>
        <v>0.45</v>
      </c>
      <c r="J3857">
        <f t="shared" si="605"/>
        <v>2</v>
      </c>
      <c r="K3857" t="str">
        <f>train!T3857</f>
        <v>no</v>
      </c>
      <c r="L3857">
        <f t="shared" si="606"/>
        <v>1.128143884114172</v>
      </c>
      <c r="M3857">
        <f t="shared" si="607"/>
        <v>0.9011183199201257</v>
      </c>
      <c r="N3857">
        <f t="shared" si="608"/>
        <v>0.9011183199201257</v>
      </c>
      <c r="O3857">
        <f t="shared" si="609"/>
        <v>0.9011183199201257</v>
      </c>
    </row>
    <row r="3858" spans="1:15">
      <c r="A3858">
        <f t="shared" si="604"/>
        <v>3857</v>
      </c>
      <c r="B3858">
        <f>train!G3858</f>
        <v>204.4</v>
      </c>
      <c r="C3858">
        <f>train!J3858</f>
        <v>239.6</v>
      </c>
      <c r="D3858">
        <f>train!M3858</f>
        <v>235</v>
      </c>
      <c r="E3858">
        <f>train!P3858</f>
        <v>11.5</v>
      </c>
      <c r="F3858" s="4">
        <f t="shared" si="600"/>
        <v>0.58150782361308684</v>
      </c>
      <c r="G3858" s="4">
        <f t="shared" si="601"/>
        <v>0.66685221263568051</v>
      </c>
      <c r="H3858" s="4">
        <f t="shared" si="602"/>
        <v>0.66685221263568051</v>
      </c>
      <c r="I3858" s="4">
        <f t="shared" si="603"/>
        <v>0.57499999999999996</v>
      </c>
      <c r="J3858">
        <f t="shared" si="605"/>
        <v>1</v>
      </c>
      <c r="K3858" t="str">
        <f>train!T3858</f>
        <v>no</v>
      </c>
      <c r="L3858">
        <f t="shared" si="606"/>
        <v>1.128143884114172</v>
      </c>
      <c r="M3858">
        <f t="shared" si="607"/>
        <v>1.2482628312648882</v>
      </c>
      <c r="N3858">
        <f t="shared" si="608"/>
        <v>1.2482628312648882</v>
      </c>
      <c r="O3858">
        <f t="shared" si="609"/>
        <v>1.2482628312648882</v>
      </c>
    </row>
    <row r="3859" spans="1:15">
      <c r="A3859">
        <f t="shared" si="604"/>
        <v>3858</v>
      </c>
      <c r="B3859">
        <f>train!G3859</f>
        <v>283.89999999999998</v>
      </c>
      <c r="C3859">
        <f>train!J3859</f>
        <v>137.1</v>
      </c>
      <c r="D3859">
        <f>train!M3859</f>
        <v>159</v>
      </c>
      <c r="E3859">
        <f>train!P3859</f>
        <v>11.3</v>
      </c>
      <c r="F3859" s="4">
        <f t="shared" si="600"/>
        <v>0.80768136557610237</v>
      </c>
      <c r="G3859" s="4">
        <f t="shared" si="601"/>
        <v>0.38157528527692736</v>
      </c>
      <c r="H3859" s="4">
        <f t="shared" si="602"/>
        <v>0.38157528527692736</v>
      </c>
      <c r="I3859" s="4">
        <f t="shared" si="603"/>
        <v>0.56500000000000006</v>
      </c>
      <c r="J3859">
        <f t="shared" si="605"/>
        <v>2</v>
      </c>
      <c r="K3859" t="str">
        <f>train!T3859</f>
        <v>no</v>
      </c>
      <c r="L3859">
        <f t="shared" si="606"/>
        <v>1.128143884114172</v>
      </c>
      <c r="M3859">
        <f t="shared" si="607"/>
        <v>1.123731989829966</v>
      </c>
      <c r="N3859">
        <f t="shared" si="608"/>
        <v>1.123731989829966</v>
      </c>
      <c r="O3859">
        <f t="shared" si="609"/>
        <v>1.123731989829966</v>
      </c>
    </row>
    <row r="3860" spans="1:15">
      <c r="A3860">
        <f t="shared" si="604"/>
        <v>3859</v>
      </c>
      <c r="B3860">
        <f>train!G3860</f>
        <v>142.69999999999999</v>
      </c>
      <c r="C3860">
        <f>train!J3860</f>
        <v>129.9</v>
      </c>
      <c r="D3860">
        <f>train!M3860</f>
        <v>165.3</v>
      </c>
      <c r="E3860">
        <f>train!P3860</f>
        <v>10</v>
      </c>
      <c r="F3860" s="4">
        <f t="shared" si="600"/>
        <v>0.40597439544807962</v>
      </c>
      <c r="G3860" s="4">
        <f t="shared" si="601"/>
        <v>0.36153632062343444</v>
      </c>
      <c r="H3860" s="4">
        <f t="shared" si="602"/>
        <v>0.36153632062343444</v>
      </c>
      <c r="I3860" s="4">
        <f t="shared" si="603"/>
        <v>0.5</v>
      </c>
      <c r="J3860">
        <f t="shared" si="605"/>
        <v>2</v>
      </c>
      <c r="K3860" t="str">
        <f>train!T3860</f>
        <v>no</v>
      </c>
      <c r="L3860">
        <f t="shared" si="606"/>
        <v>1.128143884114172</v>
      </c>
      <c r="M3860">
        <f t="shared" si="607"/>
        <v>0.82233340684864265</v>
      </c>
      <c r="N3860">
        <f t="shared" si="608"/>
        <v>0.82233340684864265</v>
      </c>
      <c r="O3860">
        <f t="shared" si="609"/>
        <v>0.82233340684864265</v>
      </c>
    </row>
    <row r="3861" spans="1:15">
      <c r="A3861">
        <f t="shared" si="604"/>
        <v>3860</v>
      </c>
      <c r="B3861">
        <f>train!G3861</f>
        <v>145.4</v>
      </c>
      <c r="C3861">
        <f>train!J3861</f>
        <v>172.8</v>
      </c>
      <c r="D3861">
        <f>train!M3861</f>
        <v>183.9</v>
      </c>
      <c r="E3861">
        <f>train!P3861</f>
        <v>9.3000000000000007</v>
      </c>
      <c r="F3861" s="4">
        <f t="shared" si="600"/>
        <v>0.41365576102418211</v>
      </c>
      <c r="G3861" s="4">
        <f t="shared" si="601"/>
        <v>0.48093515168382966</v>
      </c>
      <c r="H3861" s="4">
        <f t="shared" si="602"/>
        <v>0.48093515168382966</v>
      </c>
      <c r="I3861" s="4">
        <f t="shared" si="603"/>
        <v>0.46500000000000002</v>
      </c>
      <c r="J3861">
        <f t="shared" si="605"/>
        <v>2</v>
      </c>
      <c r="K3861" t="str">
        <f>train!T3861</f>
        <v>no</v>
      </c>
      <c r="L3861">
        <f t="shared" si="606"/>
        <v>1.128143884114172</v>
      </c>
      <c r="M3861">
        <f t="shared" si="607"/>
        <v>0.92191828752812566</v>
      </c>
      <c r="N3861">
        <f t="shared" si="608"/>
        <v>0.92191828752812566</v>
      </c>
      <c r="O3861">
        <f t="shared" si="609"/>
        <v>0.92191828752812566</v>
      </c>
    </row>
    <row r="3862" spans="1:15">
      <c r="A3862">
        <f t="shared" si="604"/>
        <v>3861</v>
      </c>
      <c r="B3862">
        <f>train!G3862</f>
        <v>211.7</v>
      </c>
      <c r="C3862">
        <f>train!J3862</f>
        <v>236.1</v>
      </c>
      <c r="D3862">
        <f>train!M3862</f>
        <v>252.7</v>
      </c>
      <c r="E3862">
        <f>train!P3862</f>
        <v>7.2</v>
      </c>
      <c r="F3862" s="4">
        <f t="shared" si="600"/>
        <v>0.60227596017069696</v>
      </c>
      <c r="G3862" s="4">
        <f t="shared" si="601"/>
        <v>0.65711104926245478</v>
      </c>
      <c r="H3862" s="4">
        <f t="shared" si="602"/>
        <v>0.65711104926245478</v>
      </c>
      <c r="I3862" s="4">
        <f t="shared" si="603"/>
        <v>0.36</v>
      </c>
      <c r="J3862">
        <f t="shared" si="605"/>
        <v>1</v>
      </c>
      <c r="K3862" t="str">
        <f>train!T3862</f>
        <v>no</v>
      </c>
      <c r="L3862">
        <f t="shared" si="606"/>
        <v>1.128143884114172</v>
      </c>
      <c r="M3862">
        <f t="shared" si="607"/>
        <v>1.1644424392494217</v>
      </c>
      <c r="N3862">
        <f t="shared" si="608"/>
        <v>1.1644424392494217</v>
      </c>
      <c r="O3862">
        <f t="shared" si="609"/>
        <v>1.1644424392494217</v>
      </c>
    </row>
    <row r="3863" spans="1:15">
      <c r="A3863">
        <f t="shared" si="604"/>
        <v>3862</v>
      </c>
      <c r="B3863">
        <f>train!G3863</f>
        <v>192.6</v>
      </c>
      <c r="C3863">
        <f>train!J3863</f>
        <v>191.6</v>
      </c>
      <c r="D3863">
        <f>train!M3863</f>
        <v>203.1</v>
      </c>
      <c r="E3863">
        <f>train!P3863</f>
        <v>11.4</v>
      </c>
      <c r="F3863" s="4">
        <f t="shared" si="600"/>
        <v>0.5479374110953058</v>
      </c>
      <c r="G3863" s="4">
        <f t="shared" si="601"/>
        <v>0.53325911494572775</v>
      </c>
      <c r="H3863" s="4">
        <f t="shared" si="602"/>
        <v>0.53325911494572775</v>
      </c>
      <c r="I3863" s="4">
        <f t="shared" si="603"/>
        <v>0.57000000000000006</v>
      </c>
      <c r="J3863">
        <f t="shared" si="605"/>
        <v>2</v>
      </c>
      <c r="K3863" t="str">
        <f>train!T3863</f>
        <v>no</v>
      </c>
      <c r="L3863">
        <f t="shared" si="606"/>
        <v>1.128143884114172</v>
      </c>
      <c r="M3863">
        <f t="shared" si="607"/>
        <v>1.092641740838793</v>
      </c>
      <c r="N3863">
        <f t="shared" si="608"/>
        <v>1.092641740838793</v>
      </c>
      <c r="O3863">
        <f t="shared" si="609"/>
        <v>1.092641740838793</v>
      </c>
    </row>
    <row r="3864" spans="1:15">
      <c r="A3864">
        <f t="shared" si="604"/>
        <v>3863</v>
      </c>
      <c r="B3864">
        <f>train!G3864</f>
        <v>52</v>
      </c>
      <c r="C3864">
        <f>train!J3864</f>
        <v>132</v>
      </c>
      <c r="D3864">
        <f>train!M3864</f>
        <v>185.8</v>
      </c>
      <c r="E3864">
        <f>train!P3864</f>
        <v>12.3</v>
      </c>
      <c r="F3864" s="4">
        <f t="shared" si="600"/>
        <v>0.14793741109530584</v>
      </c>
      <c r="G3864" s="4">
        <f t="shared" si="601"/>
        <v>0.36738101864736988</v>
      </c>
      <c r="H3864" s="4">
        <f t="shared" si="602"/>
        <v>0.36738101864736988</v>
      </c>
      <c r="I3864" s="4">
        <f t="shared" si="603"/>
        <v>0.61499999999999999</v>
      </c>
      <c r="J3864">
        <f t="shared" si="605"/>
        <v>2</v>
      </c>
      <c r="K3864" t="str">
        <f>train!T3864</f>
        <v>no</v>
      </c>
      <c r="L3864">
        <f t="shared" si="606"/>
        <v>1.128143884114172</v>
      </c>
      <c r="M3864">
        <f t="shared" si="607"/>
        <v>0.81856466044310738</v>
      </c>
      <c r="N3864">
        <f t="shared" si="608"/>
        <v>0.81856466044310738</v>
      </c>
      <c r="O3864">
        <f t="shared" si="609"/>
        <v>0.81856466044310738</v>
      </c>
    </row>
    <row r="3865" spans="1:15">
      <c r="A3865">
        <f t="shared" si="604"/>
        <v>3864</v>
      </c>
      <c r="B3865">
        <f>train!G3865</f>
        <v>237.7</v>
      </c>
      <c r="C3865">
        <f>train!J3865</f>
        <v>154.69999999999999</v>
      </c>
      <c r="D3865">
        <f>train!M3865</f>
        <v>223.1</v>
      </c>
      <c r="E3865">
        <f>train!P3865</f>
        <v>9.5</v>
      </c>
      <c r="F3865" s="4">
        <f t="shared" si="600"/>
        <v>0.67624466571834985</v>
      </c>
      <c r="G3865" s="4">
        <f t="shared" si="601"/>
        <v>0.43055942109657663</v>
      </c>
      <c r="H3865" s="4">
        <f t="shared" si="602"/>
        <v>0.43055942109657663</v>
      </c>
      <c r="I3865" s="4">
        <f t="shared" si="603"/>
        <v>0.47499999999999998</v>
      </c>
      <c r="J3865">
        <f t="shared" si="605"/>
        <v>2</v>
      </c>
      <c r="K3865" t="str">
        <f>train!T3865</f>
        <v>no</v>
      </c>
      <c r="L3865">
        <f t="shared" si="606"/>
        <v>1.128143884114172</v>
      </c>
      <c r="M3865">
        <f t="shared" si="607"/>
        <v>1.0264963117822494</v>
      </c>
      <c r="N3865">
        <f t="shared" si="608"/>
        <v>1.0264963117822494</v>
      </c>
      <c r="O3865">
        <f t="shared" si="609"/>
        <v>1.0264963117822494</v>
      </c>
    </row>
    <row r="3866" spans="1:15">
      <c r="A3866">
        <f t="shared" si="604"/>
        <v>3865</v>
      </c>
      <c r="B3866">
        <f>train!G3866</f>
        <v>203.6</v>
      </c>
      <c r="C3866">
        <f>train!J3866</f>
        <v>156.9</v>
      </c>
      <c r="D3866">
        <f>train!M3866</f>
        <v>236.2</v>
      </c>
      <c r="E3866">
        <f>train!P3866</f>
        <v>12</v>
      </c>
      <c r="F3866" s="4">
        <f t="shared" si="600"/>
        <v>0.57923186344238975</v>
      </c>
      <c r="G3866" s="4">
        <f t="shared" si="601"/>
        <v>0.43668243807403284</v>
      </c>
      <c r="H3866" s="4">
        <f t="shared" si="602"/>
        <v>0.43668243807403284</v>
      </c>
      <c r="I3866" s="4">
        <f t="shared" si="603"/>
        <v>0.6</v>
      </c>
      <c r="J3866">
        <f t="shared" si="605"/>
        <v>2</v>
      </c>
      <c r="K3866" t="str">
        <f>train!T3866</f>
        <v>no</v>
      </c>
      <c r="L3866">
        <f t="shared" si="606"/>
        <v>1.128143884114172</v>
      </c>
      <c r="M3866">
        <f t="shared" si="607"/>
        <v>1.0377343856071777</v>
      </c>
      <c r="N3866">
        <f t="shared" si="608"/>
        <v>1.0377343856071777</v>
      </c>
      <c r="O3866">
        <f t="shared" si="609"/>
        <v>1.0377343856071777</v>
      </c>
    </row>
    <row r="3867" spans="1:15">
      <c r="A3867">
        <f t="shared" si="604"/>
        <v>3866</v>
      </c>
      <c r="B3867">
        <f>train!G3867</f>
        <v>192.4</v>
      </c>
      <c r="C3867">
        <f>train!J3867</f>
        <v>212.7</v>
      </c>
      <c r="D3867">
        <f>train!M3867</f>
        <v>244.8</v>
      </c>
      <c r="E3867">
        <f>train!P3867</f>
        <v>8.3000000000000007</v>
      </c>
      <c r="F3867" s="4">
        <f t="shared" si="600"/>
        <v>0.54736842105263162</v>
      </c>
      <c r="G3867" s="4">
        <f t="shared" si="601"/>
        <v>0.59198441413860281</v>
      </c>
      <c r="H3867" s="4">
        <f t="shared" si="602"/>
        <v>0.59198441413860281</v>
      </c>
      <c r="I3867" s="4">
        <f t="shared" si="603"/>
        <v>0.41500000000000004</v>
      </c>
      <c r="J3867">
        <f t="shared" si="605"/>
        <v>2</v>
      </c>
      <c r="K3867" t="str">
        <f>train!T3867</f>
        <v>no</v>
      </c>
      <c r="L3867">
        <f t="shared" si="606"/>
        <v>1.128143884114172</v>
      </c>
      <c r="M3867">
        <f t="shared" si="607"/>
        <v>1.0829257968723898</v>
      </c>
      <c r="N3867">
        <f t="shared" si="608"/>
        <v>1.0829257968723898</v>
      </c>
      <c r="O3867">
        <f t="shared" si="609"/>
        <v>1.0829257968723898</v>
      </c>
    </row>
    <row r="3868" spans="1:15">
      <c r="A3868">
        <f t="shared" si="604"/>
        <v>3867</v>
      </c>
      <c r="B3868">
        <f>train!G3868</f>
        <v>212.5</v>
      </c>
      <c r="C3868">
        <f>train!J3868</f>
        <v>274.10000000000002</v>
      </c>
      <c r="D3868">
        <f>train!M3868</f>
        <v>194.6</v>
      </c>
      <c r="E3868">
        <f>train!P3868</f>
        <v>8.6</v>
      </c>
      <c r="F3868" s="4">
        <f t="shared" si="600"/>
        <v>0.60455192034139404</v>
      </c>
      <c r="G3868" s="4">
        <f t="shared" si="601"/>
        <v>0.76287225160033401</v>
      </c>
      <c r="H3868" s="4">
        <f t="shared" si="602"/>
        <v>0.76287225160033401</v>
      </c>
      <c r="I3868" s="4">
        <f t="shared" si="603"/>
        <v>0.43</v>
      </c>
      <c r="J3868">
        <f t="shared" si="605"/>
        <v>1</v>
      </c>
      <c r="K3868" t="str">
        <f>train!T3868</f>
        <v>no</v>
      </c>
      <c r="L3868">
        <f t="shared" si="606"/>
        <v>1.128143884114172</v>
      </c>
      <c r="M3868">
        <f t="shared" si="607"/>
        <v>1.3093246995730257</v>
      </c>
      <c r="N3868">
        <f t="shared" si="608"/>
        <v>1.3093246995730257</v>
      </c>
      <c r="O3868">
        <f t="shared" si="609"/>
        <v>1.3093246995730257</v>
      </c>
    </row>
    <row r="3869" spans="1:15">
      <c r="A3869">
        <f t="shared" si="604"/>
        <v>3868</v>
      </c>
      <c r="B3869">
        <f>train!G3869</f>
        <v>114.4</v>
      </c>
      <c r="C3869">
        <f>train!J3869</f>
        <v>201.1</v>
      </c>
      <c r="D3869">
        <f>train!M3869</f>
        <v>238.4</v>
      </c>
      <c r="E3869">
        <f>train!P3869</f>
        <v>11.6</v>
      </c>
      <c r="F3869" s="4">
        <f t="shared" si="600"/>
        <v>0.32546230440967283</v>
      </c>
      <c r="G3869" s="4">
        <f t="shared" si="601"/>
        <v>0.55969941553019753</v>
      </c>
      <c r="H3869" s="4">
        <f t="shared" si="602"/>
        <v>0.55969941553019753</v>
      </c>
      <c r="I3869" s="4">
        <f t="shared" si="603"/>
        <v>0.57999999999999996</v>
      </c>
      <c r="J3869">
        <f t="shared" si="605"/>
        <v>2</v>
      </c>
      <c r="K3869" t="str">
        <f>train!T3869</f>
        <v>no</v>
      </c>
      <c r="L3869">
        <f t="shared" si="606"/>
        <v>1.128143884114172</v>
      </c>
      <c r="M3869">
        <f t="shared" si="607"/>
        <v>1.0338532696090601</v>
      </c>
      <c r="N3869">
        <f t="shared" si="608"/>
        <v>1.0338532696090601</v>
      </c>
      <c r="O3869">
        <f t="shared" si="609"/>
        <v>1.0338532696090601</v>
      </c>
    </row>
    <row r="3870" spans="1:15">
      <c r="A3870">
        <f t="shared" si="604"/>
        <v>3869</v>
      </c>
      <c r="B3870">
        <f>train!G3870</f>
        <v>222.8</v>
      </c>
      <c r="C3870">
        <f>train!J3870</f>
        <v>148.19999999999999</v>
      </c>
      <c r="D3870">
        <f>train!M3870</f>
        <v>231.1</v>
      </c>
      <c r="E3870">
        <f>train!P3870</f>
        <v>13.3</v>
      </c>
      <c r="F3870" s="4">
        <f t="shared" si="600"/>
        <v>0.63385490753911811</v>
      </c>
      <c r="G3870" s="4">
        <f t="shared" si="601"/>
        <v>0.41246868911772888</v>
      </c>
      <c r="H3870" s="4">
        <f t="shared" si="602"/>
        <v>0.41246868911772888</v>
      </c>
      <c r="I3870" s="4">
        <f t="shared" si="603"/>
        <v>0.66500000000000004</v>
      </c>
      <c r="J3870">
        <f t="shared" si="605"/>
        <v>2</v>
      </c>
      <c r="K3870" t="str">
        <f>train!T3870</f>
        <v>no</v>
      </c>
      <c r="L3870">
        <f t="shared" si="606"/>
        <v>1.128143884114172</v>
      </c>
      <c r="M3870">
        <f t="shared" si="607"/>
        <v>1.0882361337579356</v>
      </c>
      <c r="N3870">
        <f t="shared" si="608"/>
        <v>1.0882361337579356</v>
      </c>
      <c r="O3870">
        <f t="shared" si="609"/>
        <v>1.0882361337579356</v>
      </c>
    </row>
    <row r="3871" spans="1:15">
      <c r="A3871">
        <f t="shared" si="604"/>
        <v>3870</v>
      </c>
      <c r="B3871">
        <f>train!G3871</f>
        <v>207.7</v>
      </c>
      <c r="C3871">
        <f>train!J3871</f>
        <v>191.3</v>
      </c>
      <c r="D3871">
        <f>train!M3871</f>
        <v>226.7</v>
      </c>
      <c r="E3871">
        <f>train!P3871</f>
        <v>11.6</v>
      </c>
      <c r="F3871" s="4">
        <f t="shared" si="600"/>
        <v>0.59089615931721196</v>
      </c>
      <c r="G3871" s="4">
        <f t="shared" si="601"/>
        <v>0.53242415808516563</v>
      </c>
      <c r="H3871" s="4">
        <f t="shared" si="602"/>
        <v>0.53242415808516563</v>
      </c>
      <c r="I3871" s="4">
        <f t="shared" si="603"/>
        <v>0.57999999999999996</v>
      </c>
      <c r="J3871">
        <f t="shared" si="605"/>
        <v>2</v>
      </c>
      <c r="K3871" t="str">
        <f>train!T3871</f>
        <v>no</v>
      </c>
      <c r="L3871">
        <f t="shared" si="606"/>
        <v>1.128143884114172</v>
      </c>
      <c r="M3871">
        <f t="shared" si="607"/>
        <v>1.1191555920966605</v>
      </c>
      <c r="N3871">
        <f t="shared" si="608"/>
        <v>1.1191555920966605</v>
      </c>
      <c r="O3871">
        <f t="shared" si="609"/>
        <v>1.1191555920966605</v>
      </c>
    </row>
    <row r="3872" spans="1:15">
      <c r="A3872">
        <f t="shared" si="604"/>
        <v>3871</v>
      </c>
      <c r="B3872">
        <f>train!G3872</f>
        <v>157.9</v>
      </c>
      <c r="C3872">
        <f>train!J3872</f>
        <v>163.9</v>
      </c>
      <c r="D3872">
        <f>train!M3872</f>
        <v>215.4</v>
      </c>
      <c r="E3872">
        <f>train!P3872</f>
        <v>11.5</v>
      </c>
      <c r="F3872" s="4">
        <f t="shared" si="600"/>
        <v>0.44921763869132292</v>
      </c>
      <c r="G3872" s="4">
        <f t="shared" si="601"/>
        <v>0.45616476482048429</v>
      </c>
      <c r="H3872" s="4">
        <f t="shared" si="602"/>
        <v>0.45616476482048429</v>
      </c>
      <c r="I3872" s="4">
        <f t="shared" si="603"/>
        <v>0.57499999999999996</v>
      </c>
      <c r="J3872">
        <f t="shared" si="605"/>
        <v>2</v>
      </c>
      <c r="K3872" t="str">
        <f>train!T3872</f>
        <v>no</v>
      </c>
      <c r="L3872">
        <f t="shared" si="606"/>
        <v>1.128143884114172</v>
      </c>
      <c r="M3872">
        <f t="shared" si="607"/>
        <v>0.9739579417196943</v>
      </c>
      <c r="N3872">
        <f t="shared" si="608"/>
        <v>0.9739579417196943</v>
      </c>
      <c r="O3872">
        <f t="shared" si="609"/>
        <v>0.9739579417196943</v>
      </c>
    </row>
    <row r="3873" spans="1:15">
      <c r="A3873">
        <f t="shared" si="604"/>
        <v>3872</v>
      </c>
      <c r="B3873">
        <f>train!G3873</f>
        <v>137.9</v>
      </c>
      <c r="C3873">
        <f>train!J3873</f>
        <v>234.9</v>
      </c>
      <c r="D3873">
        <f>train!M3873</f>
        <v>166.6</v>
      </c>
      <c r="E3873">
        <f>train!P3873</f>
        <v>14.3</v>
      </c>
      <c r="F3873" s="4">
        <f t="shared" si="600"/>
        <v>0.39231863442389758</v>
      </c>
      <c r="G3873" s="4">
        <f t="shared" si="601"/>
        <v>0.65377122182020597</v>
      </c>
      <c r="H3873" s="4">
        <f t="shared" si="602"/>
        <v>0.65377122182020597</v>
      </c>
      <c r="I3873" s="4">
        <f t="shared" si="603"/>
        <v>0.71500000000000008</v>
      </c>
      <c r="J3873">
        <f t="shared" si="605"/>
        <v>1</v>
      </c>
      <c r="K3873" t="str">
        <f>train!T3873</f>
        <v>yes</v>
      </c>
      <c r="L3873">
        <f t="shared" si="606"/>
        <v>1.128143884114172</v>
      </c>
      <c r="M3873">
        <f t="shared" si="607"/>
        <v>1.2328716607485151</v>
      </c>
      <c r="N3873">
        <f t="shared" si="608"/>
        <v>1.2328716607485151</v>
      </c>
      <c r="O3873">
        <f t="shared" si="609"/>
        <v>1.2328716607485151</v>
      </c>
    </row>
    <row r="3874" spans="1:15">
      <c r="A3874">
        <f t="shared" si="604"/>
        <v>3873</v>
      </c>
      <c r="B3874">
        <f>train!G3874</f>
        <v>176</v>
      </c>
      <c r="C3874">
        <f>train!J3874</f>
        <v>234.2</v>
      </c>
      <c r="D3874">
        <f>train!M3874</f>
        <v>193.5</v>
      </c>
      <c r="E3874">
        <f>train!P3874</f>
        <v>8.5</v>
      </c>
      <c r="F3874" s="4">
        <f t="shared" si="600"/>
        <v>0.50071123755334279</v>
      </c>
      <c r="G3874" s="4">
        <f t="shared" si="601"/>
        <v>0.6518229891455608</v>
      </c>
      <c r="H3874" s="4">
        <f t="shared" si="602"/>
        <v>0.6518229891455608</v>
      </c>
      <c r="I3874" s="4">
        <f t="shared" si="603"/>
        <v>0.42499999999999999</v>
      </c>
      <c r="J3874">
        <f t="shared" si="605"/>
        <v>1</v>
      </c>
      <c r="K3874" t="str">
        <f>train!T3874</f>
        <v>no</v>
      </c>
      <c r="L3874">
        <f t="shared" si="606"/>
        <v>1.128143884114172</v>
      </c>
      <c r="M3874">
        <f t="shared" si="607"/>
        <v>1.1318494430663064</v>
      </c>
      <c r="N3874">
        <f t="shared" si="608"/>
        <v>1.1318494430663064</v>
      </c>
      <c r="O3874">
        <f t="shared" si="609"/>
        <v>1.1318494430663064</v>
      </c>
    </row>
    <row r="3875" spans="1:15">
      <c r="A3875">
        <f t="shared" si="604"/>
        <v>3874</v>
      </c>
      <c r="B3875">
        <f>train!G3875</f>
        <v>158.80000000000001</v>
      </c>
      <c r="C3875">
        <f>train!J3875</f>
        <v>352.1</v>
      </c>
      <c r="D3875">
        <f>train!M3875</f>
        <v>177.6</v>
      </c>
      <c r="E3875">
        <f>train!P3875</f>
        <v>6.2</v>
      </c>
      <c r="F3875" s="4">
        <f t="shared" si="600"/>
        <v>0.45177809388335705</v>
      </c>
      <c r="G3875" s="4">
        <f t="shared" si="601"/>
        <v>0.97996103534650714</v>
      </c>
      <c r="H3875" s="4">
        <f t="shared" si="602"/>
        <v>0.97996103534650714</v>
      </c>
      <c r="I3875" s="4">
        <f t="shared" si="603"/>
        <v>0.31</v>
      </c>
      <c r="J3875">
        <f t="shared" si="605"/>
        <v>1</v>
      </c>
      <c r="K3875" t="str">
        <f>train!T3875</f>
        <v>no</v>
      </c>
      <c r="L3875">
        <f t="shared" si="606"/>
        <v>1.128143884114172</v>
      </c>
      <c r="M3875">
        <f t="shared" si="607"/>
        <v>1.490251894045995</v>
      </c>
      <c r="N3875">
        <f t="shared" si="608"/>
        <v>1.490251894045995</v>
      </c>
      <c r="O3875">
        <f t="shared" si="609"/>
        <v>1.490251894045995</v>
      </c>
    </row>
    <row r="3876" spans="1:15">
      <c r="A3876">
        <f t="shared" si="604"/>
        <v>3875</v>
      </c>
      <c r="B3876">
        <f>train!G3876</f>
        <v>234</v>
      </c>
      <c r="C3876">
        <f>train!J3876</f>
        <v>209.4</v>
      </c>
      <c r="D3876">
        <f>train!M3876</f>
        <v>258.8</v>
      </c>
      <c r="E3876">
        <f>train!P3876</f>
        <v>9.8000000000000007</v>
      </c>
      <c r="F3876" s="4">
        <f t="shared" si="600"/>
        <v>0.66571834992887624</v>
      </c>
      <c r="G3876" s="4">
        <f t="shared" si="601"/>
        <v>0.58279988867241861</v>
      </c>
      <c r="H3876" s="4">
        <f t="shared" si="602"/>
        <v>0.58279988867241861</v>
      </c>
      <c r="I3876" s="4">
        <f t="shared" si="603"/>
        <v>0.49000000000000005</v>
      </c>
      <c r="J3876">
        <f t="shared" si="605"/>
        <v>1</v>
      </c>
      <c r="K3876" t="str">
        <f>train!T3876</f>
        <v>no</v>
      </c>
      <c r="L3876">
        <f t="shared" si="606"/>
        <v>1.128143884114172</v>
      </c>
      <c r="M3876">
        <f t="shared" si="607"/>
        <v>1.1673013072489866</v>
      </c>
      <c r="N3876">
        <f t="shared" si="608"/>
        <v>1.1673013072489866</v>
      </c>
      <c r="O3876">
        <f t="shared" si="609"/>
        <v>1.1673013072489866</v>
      </c>
    </row>
    <row r="3877" spans="1:15">
      <c r="A3877">
        <f t="shared" si="604"/>
        <v>3876</v>
      </c>
      <c r="B3877">
        <f>train!G3877</f>
        <v>132.30000000000001</v>
      </c>
      <c r="C3877">
        <f>train!J3877</f>
        <v>144.5</v>
      </c>
      <c r="D3877">
        <f>train!M3877</f>
        <v>195.5</v>
      </c>
      <c r="E3877">
        <f>train!P3877</f>
        <v>5.4</v>
      </c>
      <c r="F3877" s="4">
        <f t="shared" si="600"/>
        <v>0.37638691322901852</v>
      </c>
      <c r="G3877" s="4">
        <f t="shared" si="601"/>
        <v>0.40217088783746174</v>
      </c>
      <c r="H3877" s="4">
        <f t="shared" si="602"/>
        <v>0.40217088783746174</v>
      </c>
      <c r="I3877" s="4">
        <f t="shared" si="603"/>
        <v>0.27</v>
      </c>
      <c r="J3877">
        <f t="shared" si="605"/>
        <v>2</v>
      </c>
      <c r="K3877" t="str">
        <f>train!T3877</f>
        <v>no</v>
      </c>
      <c r="L3877">
        <f t="shared" si="606"/>
        <v>1.128143884114172</v>
      </c>
      <c r="M3877">
        <f t="shared" si="607"/>
        <v>0.73351888489527872</v>
      </c>
      <c r="N3877">
        <f t="shared" si="608"/>
        <v>0.73351888489527872</v>
      </c>
      <c r="O3877">
        <f t="shared" si="609"/>
        <v>0.73351888489527872</v>
      </c>
    </row>
    <row r="3878" spans="1:15">
      <c r="A3878">
        <f t="shared" si="604"/>
        <v>3877</v>
      </c>
      <c r="B3878">
        <f>train!G3878</f>
        <v>276.60000000000002</v>
      </c>
      <c r="C3878">
        <f>train!J3878</f>
        <v>138.30000000000001</v>
      </c>
      <c r="D3878">
        <f>train!M3878</f>
        <v>279.60000000000002</v>
      </c>
      <c r="E3878">
        <f>train!P3878</f>
        <v>6.8</v>
      </c>
      <c r="F3878" s="4">
        <f t="shared" si="600"/>
        <v>0.78691322901849226</v>
      </c>
      <c r="G3878" s="4">
        <f t="shared" si="601"/>
        <v>0.38491511271917622</v>
      </c>
      <c r="H3878" s="4">
        <f t="shared" si="602"/>
        <v>0.38491511271917622</v>
      </c>
      <c r="I3878" s="4">
        <f t="shared" si="603"/>
        <v>0.33999999999999997</v>
      </c>
      <c r="J3878">
        <f t="shared" si="605"/>
        <v>2</v>
      </c>
      <c r="K3878" t="str">
        <f>train!T3878</f>
        <v>no</v>
      </c>
      <c r="L3878">
        <f t="shared" si="606"/>
        <v>1.128143884114172</v>
      </c>
      <c r="M3878">
        <f t="shared" si="607"/>
        <v>1.0154564087165645</v>
      </c>
      <c r="N3878">
        <f t="shared" si="608"/>
        <v>1.0154564087165645</v>
      </c>
      <c r="O3878">
        <f t="shared" si="609"/>
        <v>1.0154564087165645</v>
      </c>
    </row>
    <row r="3879" spans="1:15">
      <c r="A3879">
        <f t="shared" si="604"/>
        <v>3878</v>
      </c>
      <c r="B3879">
        <f>train!G3879</f>
        <v>108.2</v>
      </c>
      <c r="C3879">
        <f>train!J3879</f>
        <v>214.3</v>
      </c>
      <c r="D3879">
        <f>train!M3879</f>
        <v>185.5</v>
      </c>
      <c r="E3879">
        <f>train!P3879</f>
        <v>13.2</v>
      </c>
      <c r="F3879" s="4">
        <f t="shared" si="600"/>
        <v>0.30782361308677098</v>
      </c>
      <c r="G3879" s="4">
        <f t="shared" si="601"/>
        <v>0.59643751739493456</v>
      </c>
      <c r="H3879" s="4">
        <f t="shared" si="602"/>
        <v>0.59643751739493456</v>
      </c>
      <c r="I3879" s="4">
        <f t="shared" si="603"/>
        <v>0.65999999999999992</v>
      </c>
      <c r="J3879">
        <f t="shared" si="605"/>
        <v>2</v>
      </c>
      <c r="K3879" t="str">
        <f>train!T3879</f>
        <v>yes</v>
      </c>
      <c r="L3879">
        <f t="shared" si="606"/>
        <v>1.128143884114172</v>
      </c>
      <c r="M3879">
        <f t="shared" si="607"/>
        <v>1.1143746233140182</v>
      </c>
      <c r="N3879">
        <f t="shared" si="608"/>
        <v>1.1143746233140182</v>
      </c>
      <c r="O3879">
        <f t="shared" si="609"/>
        <v>1.1143746233140182</v>
      </c>
    </row>
    <row r="3880" spans="1:15">
      <c r="A3880">
        <f t="shared" si="604"/>
        <v>3879</v>
      </c>
      <c r="B3880">
        <f>train!G3880</f>
        <v>156</v>
      </c>
      <c r="C3880">
        <f>train!J3880</f>
        <v>295.60000000000002</v>
      </c>
      <c r="D3880">
        <f>train!M3880</f>
        <v>196.9</v>
      </c>
      <c r="E3880">
        <f>train!P3880</f>
        <v>14.3</v>
      </c>
      <c r="F3880" s="4">
        <f t="shared" si="600"/>
        <v>0.44381223328591751</v>
      </c>
      <c r="G3880" s="4">
        <f t="shared" si="601"/>
        <v>0.822710826607292</v>
      </c>
      <c r="H3880" s="4">
        <f t="shared" si="602"/>
        <v>0.822710826607292</v>
      </c>
      <c r="I3880" s="4">
        <f t="shared" si="603"/>
        <v>0.71500000000000008</v>
      </c>
      <c r="J3880">
        <f t="shared" si="605"/>
        <v>1</v>
      </c>
      <c r="K3880" t="str">
        <f>train!T3880</f>
        <v>no</v>
      </c>
      <c r="L3880">
        <f t="shared" si="606"/>
        <v>1.128143884114172</v>
      </c>
      <c r="M3880">
        <f t="shared" si="607"/>
        <v>1.4359319297403832</v>
      </c>
      <c r="N3880">
        <f t="shared" si="608"/>
        <v>1.4359319297403832</v>
      </c>
      <c r="O3880">
        <f t="shared" si="609"/>
        <v>1.4359319297403832</v>
      </c>
    </row>
    <row r="3881" spans="1:15">
      <c r="A3881">
        <f t="shared" si="604"/>
        <v>3880</v>
      </c>
      <c r="B3881">
        <f>train!G3881</f>
        <v>208.5</v>
      </c>
      <c r="C3881">
        <f>train!J3881</f>
        <v>173</v>
      </c>
      <c r="D3881">
        <f>train!M3881</f>
        <v>221.1</v>
      </c>
      <c r="E3881">
        <f>train!P3881</f>
        <v>9.8000000000000007</v>
      </c>
      <c r="F3881" s="4">
        <f t="shared" si="600"/>
        <v>0.59317211948790893</v>
      </c>
      <c r="G3881" s="4">
        <f t="shared" si="601"/>
        <v>0.48149178959087113</v>
      </c>
      <c r="H3881" s="4">
        <f t="shared" si="602"/>
        <v>0.48149178959087113</v>
      </c>
      <c r="I3881" s="4">
        <f t="shared" si="603"/>
        <v>0.49000000000000005</v>
      </c>
      <c r="J3881">
        <f t="shared" si="605"/>
        <v>2</v>
      </c>
      <c r="K3881" t="str">
        <f>train!T3881</f>
        <v>no</v>
      </c>
      <c r="L3881">
        <f t="shared" si="606"/>
        <v>1.128143884114172</v>
      </c>
      <c r="M3881">
        <f t="shared" si="607"/>
        <v>1.0274345965678875</v>
      </c>
      <c r="N3881">
        <f t="shared" si="608"/>
        <v>1.0274345965678875</v>
      </c>
      <c r="O3881">
        <f t="shared" si="609"/>
        <v>1.0274345965678875</v>
      </c>
    </row>
    <row r="3882" spans="1:15">
      <c r="A3882">
        <f t="shared" si="604"/>
        <v>3881</v>
      </c>
      <c r="B3882">
        <f>train!G3882</f>
        <v>243.4</v>
      </c>
      <c r="C3882">
        <f>train!J3882</f>
        <v>147.1</v>
      </c>
      <c r="D3882">
        <f>train!M3882</f>
        <v>156.4</v>
      </c>
      <c r="E3882">
        <f>train!P3882</f>
        <v>9.6999999999999993</v>
      </c>
      <c r="F3882" s="4">
        <f t="shared" si="600"/>
        <v>0.69246088193456612</v>
      </c>
      <c r="G3882" s="4">
        <f t="shared" si="601"/>
        <v>0.40940718062900083</v>
      </c>
      <c r="H3882" s="4">
        <f t="shared" si="602"/>
        <v>0.40940718062900083</v>
      </c>
      <c r="I3882" s="4">
        <f t="shared" si="603"/>
        <v>0.48499999999999999</v>
      </c>
      <c r="J3882">
        <f t="shared" si="605"/>
        <v>2</v>
      </c>
      <c r="K3882" t="str">
        <f>train!T3882</f>
        <v>no</v>
      </c>
      <c r="L3882">
        <f t="shared" si="606"/>
        <v>1.128143884114172</v>
      </c>
      <c r="M3882">
        <f t="shared" si="607"/>
        <v>1.0246733880172607</v>
      </c>
      <c r="N3882">
        <f t="shared" si="608"/>
        <v>1.0246733880172607</v>
      </c>
      <c r="O3882">
        <f t="shared" si="609"/>
        <v>1.0246733880172607</v>
      </c>
    </row>
    <row r="3883" spans="1:15">
      <c r="A3883">
        <f t="shared" si="604"/>
        <v>3882</v>
      </c>
      <c r="B3883">
        <f>train!G3883</f>
        <v>275.39999999999998</v>
      </c>
      <c r="C3883">
        <f>train!J3883</f>
        <v>186.7</v>
      </c>
      <c r="D3883">
        <f>train!M3883</f>
        <v>201.3</v>
      </c>
      <c r="E3883">
        <f>train!P3883</f>
        <v>9.4</v>
      </c>
      <c r="F3883" s="4">
        <f t="shared" si="600"/>
        <v>0.78349928876244657</v>
      </c>
      <c r="G3883" s="4">
        <f t="shared" si="601"/>
        <v>0.5196214862232118</v>
      </c>
      <c r="H3883" s="4">
        <f t="shared" si="602"/>
        <v>0.5196214862232118</v>
      </c>
      <c r="I3883" s="4">
        <f t="shared" si="603"/>
        <v>0.47000000000000003</v>
      </c>
      <c r="J3883">
        <f t="shared" si="605"/>
        <v>1</v>
      </c>
      <c r="K3883" t="str">
        <f>train!T3883</f>
        <v>yes</v>
      </c>
      <c r="L3883">
        <f t="shared" si="606"/>
        <v>1.128143884114172</v>
      </c>
      <c r="M3883">
        <f t="shared" si="607"/>
        <v>1.1725118819785574</v>
      </c>
      <c r="N3883">
        <f t="shared" si="608"/>
        <v>1.1725118819785574</v>
      </c>
      <c r="O3883">
        <f t="shared" si="609"/>
        <v>1.1725118819785574</v>
      </c>
    </row>
    <row r="3884" spans="1:15">
      <c r="A3884">
        <f t="shared" si="604"/>
        <v>3883</v>
      </c>
      <c r="B3884">
        <f>train!G3884</f>
        <v>198.1</v>
      </c>
      <c r="C3884">
        <f>train!J3884</f>
        <v>214.2</v>
      </c>
      <c r="D3884">
        <f>train!M3884</f>
        <v>109.5</v>
      </c>
      <c r="E3884">
        <f>train!P3884</f>
        <v>7</v>
      </c>
      <c r="F3884" s="4">
        <f t="shared" si="600"/>
        <v>0.56358463726884778</v>
      </c>
      <c r="G3884" s="4">
        <f t="shared" si="601"/>
        <v>0.59615919844141385</v>
      </c>
      <c r="H3884" s="4">
        <f t="shared" si="602"/>
        <v>0.59615919844141385</v>
      </c>
      <c r="I3884" s="4">
        <f t="shared" si="603"/>
        <v>0.35</v>
      </c>
      <c r="J3884">
        <f t="shared" si="605"/>
        <v>2</v>
      </c>
      <c r="K3884" t="str">
        <f>train!T3884</f>
        <v>no</v>
      </c>
      <c r="L3884">
        <f t="shared" si="606"/>
        <v>1.128143884114172</v>
      </c>
      <c r="M3884">
        <f t="shared" si="607"/>
        <v>1.0728183551459571</v>
      </c>
      <c r="N3884">
        <f t="shared" si="608"/>
        <v>1.0728183551459571</v>
      </c>
      <c r="O3884">
        <f t="shared" si="609"/>
        <v>1.0728183551459571</v>
      </c>
    </row>
    <row r="3885" spans="1:15">
      <c r="A3885">
        <f t="shared" si="604"/>
        <v>3884</v>
      </c>
      <c r="B3885">
        <f>train!G3885</f>
        <v>109.8</v>
      </c>
      <c r="C3885">
        <f>train!J3885</f>
        <v>223.5</v>
      </c>
      <c r="D3885">
        <f>train!M3885</f>
        <v>247.5</v>
      </c>
      <c r="E3885">
        <f>train!P3885</f>
        <v>17.8</v>
      </c>
      <c r="F3885" s="4">
        <f t="shared" si="600"/>
        <v>0.31237553342816499</v>
      </c>
      <c r="G3885" s="4">
        <f t="shared" si="601"/>
        <v>0.62204286111884222</v>
      </c>
      <c r="H3885" s="4">
        <f t="shared" si="602"/>
        <v>0.62204286111884222</v>
      </c>
      <c r="I3885" s="4">
        <f t="shared" si="603"/>
        <v>0.89</v>
      </c>
      <c r="J3885">
        <f t="shared" si="605"/>
        <v>1</v>
      </c>
      <c r="K3885" t="str">
        <f>train!T3885</f>
        <v>no</v>
      </c>
      <c r="L3885">
        <f t="shared" si="606"/>
        <v>1.128143884114172</v>
      </c>
      <c r="M3885">
        <f t="shared" si="607"/>
        <v>1.2897880120478562</v>
      </c>
      <c r="N3885">
        <f t="shared" si="608"/>
        <v>1.2897880120478562</v>
      </c>
      <c r="O3885">
        <f t="shared" si="609"/>
        <v>1.2897880120478562</v>
      </c>
    </row>
    <row r="3886" spans="1:15">
      <c r="A3886">
        <f t="shared" si="604"/>
        <v>3885</v>
      </c>
      <c r="B3886">
        <f>train!G3886</f>
        <v>120.5</v>
      </c>
      <c r="C3886">
        <f>train!J3886</f>
        <v>210</v>
      </c>
      <c r="D3886">
        <f>train!M3886</f>
        <v>224.7</v>
      </c>
      <c r="E3886">
        <f>train!P3886</f>
        <v>8.6</v>
      </c>
      <c r="F3886" s="4">
        <f t="shared" si="600"/>
        <v>0.34281650071123754</v>
      </c>
      <c r="G3886" s="4">
        <f t="shared" si="601"/>
        <v>0.58446980239354296</v>
      </c>
      <c r="H3886" s="4">
        <f t="shared" si="602"/>
        <v>0.58446980239354296</v>
      </c>
      <c r="I3886" s="4">
        <f t="shared" si="603"/>
        <v>0.43</v>
      </c>
      <c r="J3886">
        <f t="shared" si="605"/>
        <v>2</v>
      </c>
      <c r="K3886" t="str">
        <f>train!T3886</f>
        <v>no</v>
      </c>
      <c r="L3886">
        <f t="shared" si="606"/>
        <v>1.128143884114172</v>
      </c>
      <c r="M3886">
        <f t="shared" si="607"/>
        <v>0.99279053832104591</v>
      </c>
      <c r="N3886">
        <f t="shared" si="608"/>
        <v>0.99279053832104591</v>
      </c>
      <c r="O3886">
        <f t="shared" si="609"/>
        <v>0.99279053832104591</v>
      </c>
    </row>
    <row r="3887" spans="1:15">
      <c r="A3887">
        <f t="shared" si="604"/>
        <v>3886</v>
      </c>
      <c r="B3887">
        <f>train!G3887</f>
        <v>256.60000000000002</v>
      </c>
      <c r="C3887">
        <f>train!J3887</f>
        <v>225.2</v>
      </c>
      <c r="D3887">
        <f>train!M3887</f>
        <v>190.2</v>
      </c>
      <c r="E3887">
        <f>train!P3887</f>
        <v>11.1</v>
      </c>
      <c r="F3887" s="4">
        <f t="shared" si="600"/>
        <v>0.73001422475106692</v>
      </c>
      <c r="G3887" s="4">
        <f t="shared" si="601"/>
        <v>0.62677428332869467</v>
      </c>
      <c r="H3887" s="4">
        <f t="shared" si="602"/>
        <v>0.62677428332869467</v>
      </c>
      <c r="I3887" s="4">
        <f t="shared" si="603"/>
        <v>0.55499999999999994</v>
      </c>
      <c r="J3887">
        <f t="shared" si="605"/>
        <v>1</v>
      </c>
      <c r="K3887" t="str">
        <f>train!T3887</f>
        <v>yes</v>
      </c>
      <c r="L3887">
        <f t="shared" si="606"/>
        <v>1.128143884114172</v>
      </c>
      <c r="M3887">
        <f t="shared" si="607"/>
        <v>1.2753971039732288</v>
      </c>
      <c r="N3887">
        <f t="shared" si="608"/>
        <v>1.2753971039732288</v>
      </c>
      <c r="O3887">
        <f t="shared" si="609"/>
        <v>1.2753971039732288</v>
      </c>
    </row>
    <row r="3888" spans="1:15">
      <c r="A3888">
        <f t="shared" si="604"/>
        <v>3887</v>
      </c>
      <c r="B3888">
        <f>train!G3888</f>
        <v>85.8</v>
      </c>
      <c r="C3888">
        <f>train!J3888</f>
        <v>115.8</v>
      </c>
      <c r="D3888">
        <f>train!M3888</f>
        <v>195.9</v>
      </c>
      <c r="E3888">
        <f>train!P3888</f>
        <v>11</v>
      </c>
      <c r="F3888" s="4">
        <f t="shared" si="600"/>
        <v>0.24409672830725462</v>
      </c>
      <c r="G3888" s="4">
        <f t="shared" si="601"/>
        <v>0.32229334817701083</v>
      </c>
      <c r="H3888" s="4">
        <f t="shared" si="602"/>
        <v>0.32229334817701083</v>
      </c>
      <c r="I3888" s="4">
        <f t="shared" si="603"/>
        <v>0.55000000000000004</v>
      </c>
      <c r="J3888">
        <f t="shared" si="605"/>
        <v>2</v>
      </c>
      <c r="K3888" t="str">
        <f>train!T3888</f>
        <v>no</v>
      </c>
      <c r="L3888">
        <f t="shared" si="606"/>
        <v>1.128143884114172</v>
      </c>
      <c r="M3888">
        <f t="shared" si="607"/>
        <v>0.75487033146667093</v>
      </c>
      <c r="N3888">
        <f t="shared" si="608"/>
        <v>0.75487033146667093</v>
      </c>
      <c r="O3888">
        <f t="shared" si="609"/>
        <v>0.75487033146667093</v>
      </c>
    </row>
    <row r="3889" spans="1:15">
      <c r="A3889">
        <f t="shared" si="604"/>
        <v>3888</v>
      </c>
      <c r="B3889">
        <f>train!G3889</f>
        <v>174</v>
      </c>
      <c r="C3889">
        <f>train!J3889</f>
        <v>217.2</v>
      </c>
      <c r="D3889">
        <f>train!M3889</f>
        <v>220.3</v>
      </c>
      <c r="E3889">
        <f>train!P3889</f>
        <v>11.4</v>
      </c>
      <c r="F3889" s="4">
        <f t="shared" si="600"/>
        <v>0.49502133712660029</v>
      </c>
      <c r="G3889" s="4">
        <f t="shared" si="601"/>
        <v>0.60450876704703582</v>
      </c>
      <c r="H3889" s="4">
        <f t="shared" si="602"/>
        <v>0.60450876704703582</v>
      </c>
      <c r="I3889" s="4">
        <f t="shared" si="603"/>
        <v>0.57000000000000006</v>
      </c>
      <c r="J3889">
        <f t="shared" si="605"/>
        <v>1</v>
      </c>
      <c r="K3889" t="str">
        <f>train!T3889</f>
        <v>no</v>
      </c>
      <c r="L3889">
        <f t="shared" si="606"/>
        <v>1.128143884114172</v>
      </c>
      <c r="M3889">
        <f t="shared" si="607"/>
        <v>1.1405296239397125</v>
      </c>
      <c r="N3889">
        <f t="shared" si="608"/>
        <v>1.1405296239397125</v>
      </c>
      <c r="O3889">
        <f t="shared" si="609"/>
        <v>1.1405296239397125</v>
      </c>
    </row>
    <row r="3890" spans="1:15">
      <c r="A3890">
        <f t="shared" si="604"/>
        <v>3889</v>
      </c>
      <c r="B3890">
        <f>train!G3890</f>
        <v>221.4</v>
      </c>
      <c r="C3890">
        <f>train!J3890</f>
        <v>198.7</v>
      </c>
      <c r="D3890">
        <f>train!M3890</f>
        <v>106.2</v>
      </c>
      <c r="E3890">
        <f>train!P3890</f>
        <v>10</v>
      </c>
      <c r="F3890" s="4">
        <f t="shared" si="600"/>
        <v>0.62987197724039834</v>
      </c>
      <c r="G3890" s="4">
        <f t="shared" si="601"/>
        <v>0.55301976064569991</v>
      </c>
      <c r="H3890" s="4">
        <f t="shared" si="602"/>
        <v>0.55301976064569991</v>
      </c>
      <c r="I3890" s="4">
        <f t="shared" si="603"/>
        <v>0.5</v>
      </c>
      <c r="J3890">
        <f t="shared" si="605"/>
        <v>2</v>
      </c>
      <c r="K3890" t="str">
        <f>train!T3890</f>
        <v>no</v>
      </c>
      <c r="L3890">
        <f t="shared" si="606"/>
        <v>1.128143884114172</v>
      </c>
      <c r="M3890">
        <f t="shared" si="607"/>
        <v>1.1217844797651566</v>
      </c>
      <c r="N3890">
        <f t="shared" si="608"/>
        <v>1.1217844797651566</v>
      </c>
      <c r="O3890">
        <f t="shared" si="609"/>
        <v>1.1217844797651566</v>
      </c>
    </row>
    <row r="3891" spans="1:15">
      <c r="A3891">
        <f t="shared" si="604"/>
        <v>3890</v>
      </c>
      <c r="B3891">
        <f>train!G3891</f>
        <v>133.1</v>
      </c>
      <c r="C3891">
        <f>train!J3891</f>
        <v>256.3</v>
      </c>
      <c r="D3891">
        <f>train!M3891</f>
        <v>247.2</v>
      </c>
      <c r="E3891">
        <f>train!P3891</f>
        <v>11.9</v>
      </c>
      <c r="F3891" s="4">
        <f t="shared" si="600"/>
        <v>0.37866287339971549</v>
      </c>
      <c r="G3891" s="4">
        <f t="shared" si="601"/>
        <v>0.71333147787364315</v>
      </c>
      <c r="H3891" s="4">
        <f t="shared" si="602"/>
        <v>0.71333147787364315</v>
      </c>
      <c r="I3891" s="4">
        <f t="shared" si="603"/>
        <v>0.59499999999999997</v>
      </c>
      <c r="J3891">
        <f t="shared" si="605"/>
        <v>1</v>
      </c>
      <c r="K3891" t="str">
        <f>train!T3891</f>
        <v>no</v>
      </c>
      <c r="L3891">
        <f t="shared" si="606"/>
        <v>1.128143884114172</v>
      </c>
      <c r="M3891">
        <f t="shared" si="607"/>
        <v>1.2308916143763919</v>
      </c>
      <c r="N3891">
        <f t="shared" si="608"/>
        <v>1.2308916143763919</v>
      </c>
      <c r="O3891">
        <f t="shared" si="609"/>
        <v>1.2308916143763919</v>
      </c>
    </row>
    <row r="3892" spans="1:15">
      <c r="A3892">
        <f t="shared" si="604"/>
        <v>3891</v>
      </c>
      <c r="B3892">
        <f>train!G3892</f>
        <v>195.2</v>
      </c>
      <c r="C3892">
        <f>train!J3892</f>
        <v>193.4</v>
      </c>
      <c r="D3892">
        <f>train!M3892</f>
        <v>231.8</v>
      </c>
      <c r="E3892">
        <f>train!P3892</f>
        <v>12.2</v>
      </c>
      <c r="F3892" s="4">
        <f t="shared" si="600"/>
        <v>0.55533428165007104</v>
      </c>
      <c r="G3892" s="4">
        <f t="shared" si="601"/>
        <v>0.53826885610910102</v>
      </c>
      <c r="H3892" s="4">
        <f t="shared" si="602"/>
        <v>0.53826885610910102</v>
      </c>
      <c r="I3892" s="4">
        <f t="shared" si="603"/>
        <v>0.61</v>
      </c>
      <c r="J3892">
        <f t="shared" si="605"/>
        <v>2</v>
      </c>
      <c r="K3892" t="str">
        <f>train!T3892</f>
        <v>no</v>
      </c>
      <c r="L3892">
        <f t="shared" si="606"/>
        <v>1.128143884114172</v>
      </c>
      <c r="M3892">
        <f t="shared" si="607"/>
        <v>1.1224806845954189</v>
      </c>
      <c r="N3892">
        <f t="shared" si="608"/>
        <v>1.1224806845954189</v>
      </c>
      <c r="O3892">
        <f t="shared" si="609"/>
        <v>1.1224806845954189</v>
      </c>
    </row>
    <row r="3893" spans="1:15">
      <c r="A3893">
        <f t="shared" si="604"/>
        <v>3892</v>
      </c>
      <c r="B3893">
        <f>train!G3893</f>
        <v>246.4</v>
      </c>
      <c r="C3893">
        <f>train!J3893</f>
        <v>205.5</v>
      </c>
      <c r="D3893">
        <f>train!M3893</f>
        <v>208.1</v>
      </c>
      <c r="E3893">
        <f>train!P3893</f>
        <v>14.1</v>
      </c>
      <c r="F3893" s="4">
        <f t="shared" si="600"/>
        <v>0.70099573257467995</v>
      </c>
      <c r="G3893" s="4">
        <f t="shared" si="601"/>
        <v>0.57194544948510995</v>
      </c>
      <c r="H3893" s="4">
        <f t="shared" si="602"/>
        <v>0.57194544948510995</v>
      </c>
      <c r="I3893" s="4">
        <f t="shared" si="603"/>
        <v>0.70499999999999996</v>
      </c>
      <c r="J3893">
        <f t="shared" si="605"/>
        <v>1</v>
      </c>
      <c r="K3893" t="str">
        <f>train!T3893</f>
        <v>no</v>
      </c>
      <c r="L3893">
        <f t="shared" si="606"/>
        <v>1.128143884114172</v>
      </c>
      <c r="M3893">
        <f t="shared" si="607"/>
        <v>1.2816642350714798</v>
      </c>
      <c r="N3893">
        <f t="shared" si="608"/>
        <v>1.2816642350714798</v>
      </c>
      <c r="O3893">
        <f t="shared" si="609"/>
        <v>1.2816642350714798</v>
      </c>
    </row>
    <row r="3894" spans="1:15">
      <c r="A3894">
        <f t="shared" si="604"/>
        <v>3893</v>
      </c>
      <c r="B3894">
        <f>train!G3894</f>
        <v>199.2</v>
      </c>
      <c r="C3894">
        <f>train!J3894</f>
        <v>123.2</v>
      </c>
      <c r="D3894">
        <f>train!M3894</f>
        <v>82.3</v>
      </c>
      <c r="E3894">
        <f>train!P3894</f>
        <v>9.6</v>
      </c>
      <c r="F3894" s="4">
        <f t="shared" si="600"/>
        <v>0.56671408250355615</v>
      </c>
      <c r="G3894" s="4">
        <f t="shared" si="601"/>
        <v>0.34288895073754522</v>
      </c>
      <c r="H3894" s="4">
        <f t="shared" si="602"/>
        <v>0.34288895073754522</v>
      </c>
      <c r="I3894" s="4">
        <f t="shared" si="603"/>
        <v>0.48</v>
      </c>
      <c r="J3894">
        <f t="shared" si="605"/>
        <v>2</v>
      </c>
      <c r="K3894" t="str">
        <f>train!T3894</f>
        <v>no</v>
      </c>
      <c r="L3894">
        <f t="shared" si="606"/>
        <v>1.128143884114172</v>
      </c>
      <c r="M3894">
        <f t="shared" si="607"/>
        <v>0.88696703229806517</v>
      </c>
      <c r="N3894">
        <f t="shared" si="608"/>
        <v>0.88696703229806517</v>
      </c>
      <c r="O3894">
        <f t="shared" si="609"/>
        <v>0.88696703229806517</v>
      </c>
    </row>
    <row r="3895" spans="1:15">
      <c r="A3895">
        <f t="shared" si="604"/>
        <v>3894</v>
      </c>
      <c r="B3895">
        <f>train!G3895</f>
        <v>235.4</v>
      </c>
      <c r="C3895">
        <f>train!J3895</f>
        <v>160.9</v>
      </c>
      <c r="D3895">
        <f>train!M3895</f>
        <v>211.9</v>
      </c>
      <c r="E3895">
        <f>train!P3895</f>
        <v>8.9</v>
      </c>
      <c r="F3895" s="4">
        <f t="shared" si="600"/>
        <v>0.66970128022759601</v>
      </c>
      <c r="G3895" s="4">
        <f t="shared" si="601"/>
        <v>0.44781519621486221</v>
      </c>
      <c r="H3895" s="4">
        <f t="shared" si="602"/>
        <v>0.44781519621486221</v>
      </c>
      <c r="I3895" s="4">
        <f t="shared" si="603"/>
        <v>0.44500000000000001</v>
      </c>
      <c r="J3895">
        <f t="shared" si="605"/>
        <v>2</v>
      </c>
      <c r="K3895" t="str">
        <f>train!T3895</f>
        <v>no</v>
      </c>
      <c r="L3895">
        <f t="shared" si="606"/>
        <v>1.128143884114172</v>
      </c>
      <c r="M3895">
        <f t="shared" si="607"/>
        <v>1.0235241592949293</v>
      </c>
      <c r="N3895">
        <f t="shared" si="608"/>
        <v>1.0235241592949293</v>
      </c>
      <c r="O3895">
        <f t="shared" si="609"/>
        <v>1.0235241592949293</v>
      </c>
    </row>
    <row r="3896" spans="1:15">
      <c r="A3896">
        <f t="shared" si="604"/>
        <v>3895</v>
      </c>
      <c r="B3896">
        <f>train!G3896</f>
        <v>155.9</v>
      </c>
      <c r="C3896">
        <f>train!J3896</f>
        <v>198</v>
      </c>
      <c r="D3896">
        <f>train!M3896</f>
        <v>189.1</v>
      </c>
      <c r="E3896">
        <f>train!P3896</f>
        <v>8</v>
      </c>
      <c r="F3896" s="4">
        <f t="shared" si="600"/>
        <v>0.44352773826458036</v>
      </c>
      <c r="G3896" s="4">
        <f t="shared" si="601"/>
        <v>0.55107152797105485</v>
      </c>
      <c r="H3896" s="4">
        <f t="shared" si="602"/>
        <v>0.55107152797105485</v>
      </c>
      <c r="I3896" s="4">
        <f t="shared" si="603"/>
        <v>0.4</v>
      </c>
      <c r="J3896">
        <f t="shared" si="605"/>
        <v>2</v>
      </c>
      <c r="K3896" t="str">
        <f>train!T3896</f>
        <v>no</v>
      </c>
      <c r="L3896">
        <f t="shared" si="606"/>
        <v>1.128143884114172</v>
      </c>
      <c r="M3896">
        <f t="shared" si="607"/>
        <v>0.98187397994386238</v>
      </c>
      <c r="N3896">
        <f t="shared" si="608"/>
        <v>0.98187397994386238</v>
      </c>
      <c r="O3896">
        <f t="shared" si="609"/>
        <v>0.98187397994386238</v>
      </c>
    </row>
    <row r="3897" spans="1:15">
      <c r="A3897">
        <f t="shared" si="604"/>
        <v>3896</v>
      </c>
      <c r="B3897">
        <f>train!G3897</f>
        <v>102.4</v>
      </c>
      <c r="C3897">
        <f>train!J3897</f>
        <v>225.3</v>
      </c>
      <c r="D3897">
        <f>train!M3897</f>
        <v>182.3</v>
      </c>
      <c r="E3897">
        <f>train!P3897</f>
        <v>7.1</v>
      </c>
      <c r="F3897" s="4">
        <f t="shared" si="600"/>
        <v>0.29132290184921766</v>
      </c>
      <c r="G3897" s="4">
        <f t="shared" si="601"/>
        <v>0.62705260228221538</v>
      </c>
      <c r="H3897" s="4">
        <f t="shared" si="602"/>
        <v>0.62705260228221538</v>
      </c>
      <c r="I3897" s="4">
        <f t="shared" si="603"/>
        <v>0.35499999999999998</v>
      </c>
      <c r="J3897">
        <f t="shared" si="605"/>
        <v>2</v>
      </c>
      <c r="K3897" t="str">
        <f>train!T3897</f>
        <v>no</v>
      </c>
      <c r="L3897">
        <f t="shared" si="606"/>
        <v>1.128143884114172</v>
      </c>
      <c r="M3897">
        <f t="shared" si="607"/>
        <v>0.99864105923982782</v>
      </c>
      <c r="N3897">
        <f t="shared" si="608"/>
        <v>0.99864105923982782</v>
      </c>
      <c r="O3897">
        <f t="shared" si="609"/>
        <v>0.99864105923982782</v>
      </c>
    </row>
    <row r="3898" spans="1:15">
      <c r="A3898">
        <f t="shared" si="604"/>
        <v>3897</v>
      </c>
      <c r="B3898">
        <f>train!G3898</f>
        <v>192.2</v>
      </c>
      <c r="C3898">
        <f>train!J3898</f>
        <v>165.4</v>
      </c>
      <c r="D3898">
        <f>train!M3898</f>
        <v>230.2</v>
      </c>
      <c r="E3898">
        <f>train!P3898</f>
        <v>8</v>
      </c>
      <c r="F3898" s="4">
        <f t="shared" si="600"/>
        <v>0.54679943100995732</v>
      </c>
      <c r="G3898" s="4">
        <f t="shared" si="601"/>
        <v>0.46033954912329528</v>
      </c>
      <c r="H3898" s="4">
        <f t="shared" si="602"/>
        <v>0.46033954912329528</v>
      </c>
      <c r="I3898" s="4">
        <f t="shared" si="603"/>
        <v>0.4</v>
      </c>
      <c r="J3898">
        <f t="shared" si="605"/>
        <v>2</v>
      </c>
      <c r="K3898" t="str">
        <f>train!T3898</f>
        <v>no</v>
      </c>
      <c r="L3898">
        <f t="shared" si="606"/>
        <v>1.128143884114172</v>
      </c>
      <c r="M3898">
        <f t="shared" si="607"/>
        <v>0.93958215113256105</v>
      </c>
      <c r="N3898">
        <f t="shared" si="608"/>
        <v>0.93958215113256105</v>
      </c>
      <c r="O3898">
        <f t="shared" si="609"/>
        <v>0.93958215113256105</v>
      </c>
    </row>
    <row r="3899" spans="1:15">
      <c r="A3899">
        <f t="shared" si="604"/>
        <v>3898</v>
      </c>
      <c r="B3899">
        <f>train!G3899</f>
        <v>202.7</v>
      </c>
      <c r="C3899">
        <f>train!J3899</f>
        <v>248.9</v>
      </c>
      <c r="D3899">
        <f>train!M3899</f>
        <v>184.7</v>
      </c>
      <c r="E3899">
        <f>train!P3899</f>
        <v>14.7</v>
      </c>
      <c r="F3899" s="4">
        <f t="shared" si="600"/>
        <v>0.57667140825035557</v>
      </c>
      <c r="G3899" s="4">
        <f t="shared" si="601"/>
        <v>0.69273587531310876</v>
      </c>
      <c r="H3899" s="4">
        <f t="shared" si="602"/>
        <v>0.69273587531310876</v>
      </c>
      <c r="I3899" s="4">
        <f t="shared" si="603"/>
        <v>0.73499999999999999</v>
      </c>
      <c r="J3899">
        <f t="shared" si="605"/>
        <v>1</v>
      </c>
      <c r="K3899" t="str">
        <f>train!T3899</f>
        <v>no</v>
      </c>
      <c r="L3899">
        <f t="shared" si="606"/>
        <v>1.128143884114172</v>
      </c>
      <c r="M3899">
        <f t="shared" si="607"/>
        <v>1.3537137433686215</v>
      </c>
      <c r="N3899">
        <f t="shared" si="608"/>
        <v>1.3537137433686215</v>
      </c>
      <c r="O3899">
        <f t="shared" si="609"/>
        <v>1.3537137433686215</v>
      </c>
    </row>
    <row r="3900" spans="1:15">
      <c r="A3900">
        <f t="shared" si="604"/>
        <v>3899</v>
      </c>
      <c r="B3900">
        <f>train!G3900</f>
        <v>84.3</v>
      </c>
      <c r="C3900">
        <f>train!J3900</f>
        <v>267.2</v>
      </c>
      <c r="D3900">
        <f>train!M3900</f>
        <v>167.7</v>
      </c>
      <c r="E3900">
        <f>train!P3900</f>
        <v>8.3000000000000007</v>
      </c>
      <c r="F3900" s="4">
        <f t="shared" si="600"/>
        <v>0.23982930298719771</v>
      </c>
      <c r="G3900" s="4">
        <f t="shared" si="601"/>
        <v>0.74366824380740326</v>
      </c>
      <c r="H3900" s="4">
        <f t="shared" si="602"/>
        <v>0.74366824380740326</v>
      </c>
      <c r="I3900" s="4">
        <f t="shared" si="603"/>
        <v>0.41500000000000004</v>
      </c>
      <c r="J3900">
        <f t="shared" si="605"/>
        <v>1</v>
      </c>
      <c r="K3900" t="str">
        <f>train!T3900</f>
        <v>yes</v>
      </c>
      <c r="L3900">
        <f t="shared" si="606"/>
        <v>1.128143884114172</v>
      </c>
      <c r="M3900">
        <f t="shared" si="607"/>
        <v>1.1557802595071867</v>
      </c>
      <c r="N3900">
        <f t="shared" si="608"/>
        <v>1.1557802595071867</v>
      </c>
      <c r="O3900">
        <f t="shared" si="609"/>
        <v>1.1557802595071867</v>
      </c>
    </row>
    <row r="3901" spans="1:15">
      <c r="A3901">
        <f t="shared" si="604"/>
        <v>3900</v>
      </c>
      <c r="B3901">
        <f>train!G3901</f>
        <v>168</v>
      </c>
      <c r="C3901">
        <f>train!J3901</f>
        <v>155.5</v>
      </c>
      <c r="D3901">
        <f>train!M3901</f>
        <v>152.69999999999999</v>
      </c>
      <c r="E3901">
        <f>train!P3901</f>
        <v>11.8</v>
      </c>
      <c r="F3901" s="4">
        <f t="shared" si="600"/>
        <v>0.47795163584637268</v>
      </c>
      <c r="G3901" s="4">
        <f t="shared" si="601"/>
        <v>0.43278597272474256</v>
      </c>
      <c r="H3901" s="4">
        <f t="shared" si="602"/>
        <v>0.43278597272474256</v>
      </c>
      <c r="I3901" s="4">
        <f t="shared" si="603"/>
        <v>0.59000000000000008</v>
      </c>
      <c r="J3901">
        <f t="shared" si="605"/>
        <v>2</v>
      </c>
      <c r="K3901" t="str">
        <f>train!T3901</f>
        <v>no</v>
      </c>
      <c r="L3901">
        <f t="shared" si="606"/>
        <v>1.128143884114172</v>
      </c>
      <c r="M3901">
        <f t="shared" si="607"/>
        <v>0.97526671356241157</v>
      </c>
      <c r="N3901">
        <f t="shared" si="608"/>
        <v>0.97526671356241157</v>
      </c>
      <c r="O3901">
        <f t="shared" si="609"/>
        <v>0.97526671356241157</v>
      </c>
    </row>
    <row r="3902" spans="1:15">
      <c r="A3902">
        <f t="shared" si="604"/>
        <v>3901</v>
      </c>
      <c r="B3902">
        <f>train!G3902</f>
        <v>278.10000000000002</v>
      </c>
      <c r="C3902">
        <f>train!J3902</f>
        <v>268.10000000000002</v>
      </c>
      <c r="D3902">
        <f>train!M3902</f>
        <v>241.5</v>
      </c>
      <c r="E3902">
        <f>train!P3902</f>
        <v>11.3</v>
      </c>
      <c r="F3902" s="4">
        <f t="shared" si="600"/>
        <v>0.79118065433854912</v>
      </c>
      <c r="G3902" s="4">
        <f t="shared" si="601"/>
        <v>0.74617311438908995</v>
      </c>
      <c r="H3902" s="4">
        <f t="shared" si="602"/>
        <v>0.74617311438908995</v>
      </c>
      <c r="I3902" s="4">
        <f t="shared" si="603"/>
        <v>0.56500000000000006</v>
      </c>
      <c r="J3902">
        <f t="shared" si="605"/>
        <v>1</v>
      </c>
      <c r="K3902" t="str">
        <f>train!T3902</f>
        <v>no</v>
      </c>
      <c r="L3902">
        <f t="shared" si="606"/>
        <v>1.128143884114172</v>
      </c>
      <c r="M3902">
        <f t="shared" si="607"/>
        <v>1.4348311611732589</v>
      </c>
      <c r="N3902">
        <f t="shared" si="608"/>
        <v>1.4348311611732589</v>
      </c>
      <c r="O3902">
        <f t="shared" si="609"/>
        <v>1.4348311611732589</v>
      </c>
    </row>
    <row r="3903" spans="1:15">
      <c r="A3903">
        <f t="shared" si="604"/>
        <v>3902</v>
      </c>
      <c r="B3903">
        <f>train!G3903</f>
        <v>128.30000000000001</v>
      </c>
      <c r="C3903">
        <f>train!J3903</f>
        <v>237.7</v>
      </c>
      <c r="D3903">
        <f>train!M3903</f>
        <v>166.6</v>
      </c>
      <c r="E3903">
        <f>train!P3903</f>
        <v>11.2</v>
      </c>
      <c r="F3903" s="4">
        <f t="shared" si="600"/>
        <v>0.36500711237553346</v>
      </c>
      <c r="G3903" s="4">
        <f t="shared" si="601"/>
        <v>0.66156415251878653</v>
      </c>
      <c r="H3903" s="4">
        <f t="shared" si="602"/>
        <v>0.66156415251878653</v>
      </c>
      <c r="I3903" s="4">
        <f t="shared" si="603"/>
        <v>0.55999999999999994</v>
      </c>
      <c r="J3903">
        <f t="shared" si="605"/>
        <v>1</v>
      </c>
      <c r="K3903" t="str">
        <f>train!T3903</f>
        <v>no</v>
      </c>
      <c r="L3903">
        <f t="shared" si="606"/>
        <v>1.128143884114172</v>
      </c>
      <c r="M3903">
        <f t="shared" si="607"/>
        <v>1.1498540985188188</v>
      </c>
      <c r="N3903">
        <f t="shared" si="608"/>
        <v>1.1498540985188188</v>
      </c>
      <c r="O3903">
        <f t="shared" si="609"/>
        <v>1.1498540985188188</v>
      </c>
    </row>
    <row r="3904" spans="1:15">
      <c r="A3904">
        <f t="shared" si="604"/>
        <v>3903</v>
      </c>
      <c r="B3904">
        <f>train!G3904</f>
        <v>227.8</v>
      </c>
      <c r="C3904">
        <f>train!J3904</f>
        <v>156.4</v>
      </c>
      <c r="D3904">
        <f>train!M3904</f>
        <v>259.7</v>
      </c>
      <c r="E3904">
        <f>train!P3904</f>
        <v>12.4</v>
      </c>
      <c r="F3904" s="4">
        <f t="shared" si="600"/>
        <v>0.64807965860597438</v>
      </c>
      <c r="G3904" s="4">
        <f t="shared" si="601"/>
        <v>0.43529084330642914</v>
      </c>
      <c r="H3904" s="4">
        <f t="shared" si="602"/>
        <v>0.43529084330642914</v>
      </c>
      <c r="I3904" s="4">
        <f t="shared" si="603"/>
        <v>0.62</v>
      </c>
      <c r="J3904">
        <f t="shared" si="605"/>
        <v>2</v>
      </c>
      <c r="K3904" t="str">
        <f>train!T3904</f>
        <v>no</v>
      </c>
      <c r="L3904">
        <f t="shared" si="606"/>
        <v>1.128143884114172</v>
      </c>
      <c r="M3904">
        <f t="shared" si="607"/>
        <v>1.0878251148193265</v>
      </c>
      <c r="N3904">
        <f t="shared" si="608"/>
        <v>1.0878251148193265</v>
      </c>
      <c r="O3904">
        <f t="shared" si="609"/>
        <v>1.0878251148193265</v>
      </c>
    </row>
    <row r="3905" spans="1:15">
      <c r="A3905">
        <f t="shared" si="604"/>
        <v>3904</v>
      </c>
      <c r="B3905">
        <f>train!G3905</f>
        <v>54.8</v>
      </c>
      <c r="C3905">
        <f>train!J3905</f>
        <v>239.8</v>
      </c>
      <c r="D3905">
        <f>train!M3905</f>
        <v>214.4</v>
      </c>
      <c r="E3905">
        <f>train!P3905</f>
        <v>13.4</v>
      </c>
      <c r="F3905" s="4">
        <f t="shared" si="600"/>
        <v>0.15590327169274537</v>
      </c>
      <c r="G3905" s="4">
        <f t="shared" si="601"/>
        <v>0.66740885054272192</v>
      </c>
      <c r="H3905" s="4">
        <f t="shared" si="602"/>
        <v>0.66740885054272192</v>
      </c>
      <c r="I3905" s="4">
        <f t="shared" si="603"/>
        <v>0.67</v>
      </c>
      <c r="J3905">
        <f t="shared" si="605"/>
        <v>1</v>
      </c>
      <c r="K3905" t="str">
        <f>train!T3905</f>
        <v>yes</v>
      </c>
      <c r="L3905">
        <f t="shared" si="606"/>
        <v>1.128143884114172</v>
      </c>
      <c r="M3905">
        <f t="shared" si="607"/>
        <v>1.1679362044606789</v>
      </c>
      <c r="N3905">
        <f t="shared" si="608"/>
        <v>1.1679362044606789</v>
      </c>
      <c r="O3905">
        <f t="shared" si="609"/>
        <v>1.1679362044606789</v>
      </c>
    </row>
    <row r="3906" spans="1:15">
      <c r="A3906">
        <f t="shared" si="604"/>
        <v>3905</v>
      </c>
      <c r="B3906">
        <f>train!G3906</f>
        <v>140.19999999999999</v>
      </c>
      <c r="C3906">
        <f>train!J3906</f>
        <v>170.1</v>
      </c>
      <c r="D3906">
        <f>train!M3906</f>
        <v>143.69999999999999</v>
      </c>
      <c r="E3906">
        <f>train!P3906</f>
        <v>14</v>
      </c>
      <c r="F3906" s="4">
        <f t="shared" ref="F3906:F3969" si="610">(B3906-$W$3)/($W$2-$W$3)</f>
        <v>0.39886201991465148</v>
      </c>
      <c r="G3906" s="4">
        <f t="shared" ref="G3906:G3969" si="611">(C3906-$W$5)/($W$4-$W$5)</f>
        <v>0.47342053993876981</v>
      </c>
      <c r="H3906" s="4">
        <f t="shared" ref="H3906:H3969" si="612">(C3906-$W$5)/($W$4-$W$5)</f>
        <v>0.47342053993876981</v>
      </c>
      <c r="I3906" s="4">
        <f t="shared" ref="I3906:I3969" si="613">(E3906-$W$9)/($W$8-$W$9)</f>
        <v>0.7</v>
      </c>
      <c r="J3906">
        <f t="shared" si="605"/>
        <v>2</v>
      </c>
      <c r="K3906" t="str">
        <f>train!T3906</f>
        <v>no</v>
      </c>
      <c r="L3906">
        <f t="shared" si="606"/>
        <v>1.128143884114172</v>
      </c>
      <c r="M3906">
        <f t="shared" si="607"/>
        <v>1.0475423266876753</v>
      </c>
      <c r="N3906">
        <f t="shared" si="608"/>
        <v>1.0475423266876753</v>
      </c>
      <c r="O3906">
        <f t="shared" si="609"/>
        <v>1.0475423266876753</v>
      </c>
    </row>
    <row r="3907" spans="1:15">
      <c r="A3907">
        <f t="shared" ref="A3907:A3970" si="614">ROW()-1</f>
        <v>3906</v>
      </c>
      <c r="B3907">
        <f>train!G3907</f>
        <v>271.2</v>
      </c>
      <c r="C3907">
        <f>train!J3907</f>
        <v>213.5</v>
      </c>
      <c r="D3907">
        <f>train!M3907</f>
        <v>201.8</v>
      </c>
      <c r="E3907">
        <f>train!P3907</f>
        <v>13.2</v>
      </c>
      <c r="F3907" s="4">
        <f t="shared" si="610"/>
        <v>0.77155049786628727</v>
      </c>
      <c r="G3907" s="4">
        <f t="shared" si="611"/>
        <v>0.59421096576676868</v>
      </c>
      <c r="H3907" s="4">
        <f t="shared" si="612"/>
        <v>0.59421096576676868</v>
      </c>
      <c r="I3907" s="4">
        <f t="shared" si="613"/>
        <v>0.65999999999999992</v>
      </c>
      <c r="J3907">
        <f t="shared" ref="J3907:J3970" si="615">MATCH(MIN(L3907:O3907),L3907:O3907,0)</f>
        <v>1</v>
      </c>
      <c r="K3907" t="str">
        <f>train!T3907</f>
        <v>yes</v>
      </c>
      <c r="L3907">
        <f t="shared" ref="L3907:L3970" si="616">SQRT(($F$2-$Z$3)^2+($G$2-$AA$3)^2+($H$2-$AB$3)^2+($I$2-$AC$3)^2)</f>
        <v>1.128143884114172</v>
      </c>
      <c r="M3907">
        <f t="shared" ref="M3907:M3970" si="617">SQRT((F3907-$Z$4)^2+(G3907-$AA$4)^2+(H3907-$AB$4)^2+(I3907-$AC$4)^2)</f>
        <v>1.3179770538338926</v>
      </c>
      <c r="N3907">
        <f t="shared" ref="N3907:N3970" si="618">SQRT((F3907-$Z$5)^2+(G3907-$AA$5)^2+(H3907-$AB$5)^2+(I3907-$AC$5)^2)</f>
        <v>1.3179770538338926</v>
      </c>
      <c r="O3907">
        <f t="shared" ref="O3907:O3970" si="619">SQRT((F3907-$Z$6)^2+(G3907-$AA$6)^2+(H3907-$AB$6)^2+(I3907-$AC$6)^2)</f>
        <v>1.3179770538338926</v>
      </c>
    </row>
    <row r="3908" spans="1:15">
      <c r="A3908">
        <f t="shared" si="614"/>
        <v>3907</v>
      </c>
      <c r="B3908">
        <f>train!G3908</f>
        <v>180</v>
      </c>
      <c r="C3908">
        <f>train!J3908</f>
        <v>196.4</v>
      </c>
      <c r="D3908">
        <f>train!M3908</f>
        <v>280.3</v>
      </c>
      <c r="E3908">
        <f>train!P3908</f>
        <v>10.1</v>
      </c>
      <c r="F3908" s="4">
        <f t="shared" si="610"/>
        <v>0.5120910384068279</v>
      </c>
      <c r="G3908" s="4">
        <f t="shared" si="611"/>
        <v>0.54661842471472311</v>
      </c>
      <c r="H3908" s="4">
        <f t="shared" si="612"/>
        <v>0.54661842471472311</v>
      </c>
      <c r="I3908" s="4">
        <f t="shared" si="613"/>
        <v>0.505</v>
      </c>
      <c r="J3908">
        <f t="shared" si="615"/>
        <v>2</v>
      </c>
      <c r="K3908" t="str">
        <f>train!T3908</f>
        <v>no</v>
      </c>
      <c r="L3908">
        <f t="shared" si="616"/>
        <v>1.128143884114172</v>
      </c>
      <c r="M3908">
        <f t="shared" si="617"/>
        <v>1.0558625081381545</v>
      </c>
      <c r="N3908">
        <f t="shared" si="618"/>
        <v>1.0558625081381545</v>
      </c>
      <c r="O3908">
        <f t="shared" si="619"/>
        <v>1.0558625081381545</v>
      </c>
    </row>
    <row r="3909" spans="1:15">
      <c r="A3909">
        <f t="shared" si="614"/>
        <v>3908</v>
      </c>
      <c r="B3909">
        <f>train!G3909</f>
        <v>189.8</v>
      </c>
      <c r="C3909">
        <f>train!J3909</f>
        <v>235.6</v>
      </c>
      <c r="D3909">
        <f>train!M3909</f>
        <v>270.8</v>
      </c>
      <c r="E3909">
        <f>train!P3909</f>
        <v>12.7</v>
      </c>
      <c r="F3909" s="4">
        <f t="shared" si="610"/>
        <v>0.53997155049786627</v>
      </c>
      <c r="G3909" s="4">
        <f t="shared" si="611"/>
        <v>0.65571945449485103</v>
      </c>
      <c r="H3909" s="4">
        <f t="shared" si="612"/>
        <v>0.65571945449485103</v>
      </c>
      <c r="I3909" s="4">
        <f t="shared" si="613"/>
        <v>0.63500000000000001</v>
      </c>
      <c r="J3909">
        <f t="shared" si="615"/>
        <v>1</v>
      </c>
      <c r="K3909" t="str">
        <f>train!T3909</f>
        <v>no</v>
      </c>
      <c r="L3909">
        <f t="shared" si="616"/>
        <v>1.128143884114172</v>
      </c>
      <c r="M3909">
        <f t="shared" si="617"/>
        <v>1.2468882393194347</v>
      </c>
      <c r="N3909">
        <f t="shared" si="618"/>
        <v>1.2468882393194347</v>
      </c>
      <c r="O3909">
        <f t="shared" si="619"/>
        <v>1.2468882393194347</v>
      </c>
    </row>
    <row r="3910" spans="1:15">
      <c r="A3910">
        <f t="shared" si="614"/>
        <v>3909</v>
      </c>
      <c r="B3910">
        <f>train!G3910</f>
        <v>257.3</v>
      </c>
      <c r="C3910">
        <f>train!J3910</f>
        <v>134.5</v>
      </c>
      <c r="D3910">
        <f>train!M3910</f>
        <v>306.2</v>
      </c>
      <c r="E3910">
        <f>train!P3910</f>
        <v>8.1999999999999993</v>
      </c>
      <c r="F3910" s="4">
        <f t="shared" si="610"/>
        <v>0.7320056899004268</v>
      </c>
      <c r="G3910" s="4">
        <f t="shared" si="611"/>
        <v>0.37433899248538827</v>
      </c>
      <c r="H3910" s="4">
        <f t="shared" si="612"/>
        <v>0.37433899248538827</v>
      </c>
      <c r="I3910" s="4">
        <f t="shared" si="613"/>
        <v>0.41</v>
      </c>
      <c r="J3910">
        <f t="shared" si="615"/>
        <v>2</v>
      </c>
      <c r="K3910" t="str">
        <f>train!T3910</f>
        <v>no</v>
      </c>
      <c r="L3910">
        <f t="shared" si="616"/>
        <v>1.128143884114172</v>
      </c>
      <c r="M3910">
        <f t="shared" si="617"/>
        <v>0.99206435912018887</v>
      </c>
      <c r="N3910">
        <f t="shared" si="618"/>
        <v>0.99206435912018887</v>
      </c>
      <c r="O3910">
        <f t="shared" si="619"/>
        <v>0.99206435912018887</v>
      </c>
    </row>
    <row r="3911" spans="1:15">
      <c r="A3911">
        <f t="shared" si="614"/>
        <v>3910</v>
      </c>
      <c r="B3911">
        <f>train!G3911</f>
        <v>103.3</v>
      </c>
      <c r="C3911">
        <f>train!J3911</f>
        <v>210.6</v>
      </c>
      <c r="D3911">
        <f>train!M3911</f>
        <v>187.2</v>
      </c>
      <c r="E3911">
        <f>train!P3911</f>
        <v>11.4</v>
      </c>
      <c r="F3911" s="4">
        <f t="shared" si="610"/>
        <v>0.29388335704125179</v>
      </c>
      <c r="G3911" s="4">
        <f t="shared" si="611"/>
        <v>0.58613971611466742</v>
      </c>
      <c r="H3911" s="4">
        <f t="shared" si="612"/>
        <v>0.58613971611466742</v>
      </c>
      <c r="I3911" s="4">
        <f t="shared" si="613"/>
        <v>0.57000000000000006</v>
      </c>
      <c r="J3911">
        <f t="shared" si="615"/>
        <v>2</v>
      </c>
      <c r="K3911" t="str">
        <f>train!T3911</f>
        <v>no</v>
      </c>
      <c r="L3911">
        <f t="shared" si="616"/>
        <v>1.128143884114172</v>
      </c>
      <c r="M3911">
        <f t="shared" si="617"/>
        <v>1.0480395799586013</v>
      </c>
      <c r="N3911">
        <f t="shared" si="618"/>
        <v>1.0480395799586013</v>
      </c>
      <c r="O3911">
        <f t="shared" si="619"/>
        <v>1.0480395799586013</v>
      </c>
    </row>
    <row r="3912" spans="1:15">
      <c r="A3912">
        <f t="shared" si="614"/>
        <v>3911</v>
      </c>
      <c r="B3912">
        <f>train!G3912</f>
        <v>208.1</v>
      </c>
      <c r="C3912">
        <f>train!J3912</f>
        <v>178</v>
      </c>
      <c r="D3912">
        <f>train!M3912</f>
        <v>195.9</v>
      </c>
      <c r="E3912">
        <f>train!P3912</f>
        <v>12.4</v>
      </c>
      <c r="F3912" s="4">
        <f t="shared" si="610"/>
        <v>0.59203413940256044</v>
      </c>
      <c r="G3912" s="4">
        <f t="shared" si="611"/>
        <v>0.49540773726690784</v>
      </c>
      <c r="H3912" s="4">
        <f t="shared" si="612"/>
        <v>0.49540773726690784</v>
      </c>
      <c r="I3912" s="4">
        <f t="shared" si="613"/>
        <v>0.62</v>
      </c>
      <c r="J3912">
        <f t="shared" si="615"/>
        <v>2</v>
      </c>
      <c r="K3912" t="str">
        <f>train!T3912</f>
        <v>no</v>
      </c>
      <c r="L3912">
        <f t="shared" si="616"/>
        <v>1.128143884114172</v>
      </c>
      <c r="M3912">
        <f t="shared" si="617"/>
        <v>1.1071413977021931</v>
      </c>
      <c r="N3912">
        <f t="shared" si="618"/>
        <v>1.1071413977021931</v>
      </c>
      <c r="O3912">
        <f t="shared" si="619"/>
        <v>1.1071413977021931</v>
      </c>
    </row>
    <row r="3913" spans="1:15">
      <c r="A3913">
        <f t="shared" si="614"/>
        <v>3912</v>
      </c>
      <c r="B3913">
        <f>train!G3913</f>
        <v>195.1</v>
      </c>
      <c r="C3913">
        <f>train!J3913</f>
        <v>214</v>
      </c>
      <c r="D3913">
        <f>train!M3913</f>
        <v>124.4</v>
      </c>
      <c r="E3913">
        <f>train!P3913</f>
        <v>9.1999999999999993</v>
      </c>
      <c r="F3913" s="4">
        <f t="shared" si="610"/>
        <v>0.55504978662873394</v>
      </c>
      <c r="G3913" s="4">
        <f t="shared" si="611"/>
        <v>0.59560256053437233</v>
      </c>
      <c r="H3913" s="4">
        <f t="shared" si="612"/>
        <v>0.59560256053437233</v>
      </c>
      <c r="I3913" s="4">
        <f t="shared" si="613"/>
        <v>0.45999999999999996</v>
      </c>
      <c r="J3913">
        <f t="shared" si="615"/>
        <v>2</v>
      </c>
      <c r="K3913" t="str">
        <f>train!T3913</f>
        <v>no</v>
      </c>
      <c r="L3913">
        <f t="shared" si="616"/>
        <v>1.128143884114172</v>
      </c>
      <c r="M3913">
        <f t="shared" si="617"/>
        <v>1.1086771783827809</v>
      </c>
      <c r="N3913">
        <f t="shared" si="618"/>
        <v>1.1086771783827809</v>
      </c>
      <c r="O3913">
        <f t="shared" si="619"/>
        <v>1.1086771783827809</v>
      </c>
    </row>
    <row r="3914" spans="1:15">
      <c r="A3914">
        <f t="shared" si="614"/>
        <v>3913</v>
      </c>
      <c r="B3914">
        <f>train!G3914</f>
        <v>162.6</v>
      </c>
      <c r="C3914">
        <f>train!J3914</f>
        <v>227.8</v>
      </c>
      <c r="D3914">
        <f>train!M3914</f>
        <v>218.8</v>
      </c>
      <c r="E3914">
        <f>train!P3914</f>
        <v>11.3</v>
      </c>
      <c r="F3914" s="4">
        <f t="shared" si="610"/>
        <v>0.46258890469416786</v>
      </c>
      <c r="G3914" s="4">
        <f t="shared" si="611"/>
        <v>0.63401057612023382</v>
      </c>
      <c r="H3914" s="4">
        <f t="shared" si="612"/>
        <v>0.63401057612023382</v>
      </c>
      <c r="I3914" s="4">
        <f t="shared" si="613"/>
        <v>0.56500000000000006</v>
      </c>
      <c r="J3914">
        <f t="shared" si="615"/>
        <v>1</v>
      </c>
      <c r="K3914" t="str">
        <f>train!T3914</f>
        <v>no</v>
      </c>
      <c r="L3914">
        <f t="shared" si="616"/>
        <v>1.128143884114172</v>
      </c>
      <c r="M3914">
        <f t="shared" si="617"/>
        <v>1.1563530239553887</v>
      </c>
      <c r="N3914">
        <f t="shared" si="618"/>
        <v>1.1563530239553887</v>
      </c>
      <c r="O3914">
        <f t="shared" si="619"/>
        <v>1.1563530239553887</v>
      </c>
    </row>
    <row r="3915" spans="1:15">
      <c r="A3915">
        <f t="shared" si="614"/>
        <v>3914</v>
      </c>
      <c r="B3915">
        <f>train!G3915</f>
        <v>197.8</v>
      </c>
      <c r="C3915">
        <f>train!J3915</f>
        <v>223.2</v>
      </c>
      <c r="D3915">
        <f>train!M3915</f>
        <v>201.7</v>
      </c>
      <c r="E3915">
        <f>train!P3915</f>
        <v>5.7</v>
      </c>
      <c r="F3915" s="4">
        <f t="shared" si="610"/>
        <v>0.56273115220483649</v>
      </c>
      <c r="G3915" s="4">
        <f t="shared" si="611"/>
        <v>0.62120790425827999</v>
      </c>
      <c r="H3915" s="4">
        <f t="shared" si="612"/>
        <v>0.62120790425827999</v>
      </c>
      <c r="I3915" s="4">
        <f t="shared" si="613"/>
        <v>0.28500000000000003</v>
      </c>
      <c r="J3915">
        <f t="shared" si="615"/>
        <v>2</v>
      </c>
      <c r="K3915" t="str">
        <f>train!T3915</f>
        <v>no</v>
      </c>
      <c r="L3915">
        <f t="shared" si="616"/>
        <v>1.128143884114172</v>
      </c>
      <c r="M3915">
        <f t="shared" si="617"/>
        <v>1.0815220156278427</v>
      </c>
      <c r="N3915">
        <f t="shared" si="618"/>
        <v>1.0815220156278427</v>
      </c>
      <c r="O3915">
        <f t="shared" si="619"/>
        <v>1.0815220156278427</v>
      </c>
    </row>
    <row r="3916" spans="1:15">
      <c r="A3916">
        <f t="shared" si="614"/>
        <v>3915</v>
      </c>
      <c r="B3916">
        <f>train!G3916</f>
        <v>212.4</v>
      </c>
      <c r="C3916">
        <f>train!J3916</f>
        <v>148.6</v>
      </c>
      <c r="D3916">
        <f>train!M3916</f>
        <v>214.8</v>
      </c>
      <c r="E3916">
        <f>train!P3916</f>
        <v>9.8000000000000007</v>
      </c>
      <c r="F3916" s="4">
        <f t="shared" si="610"/>
        <v>0.60426742532005695</v>
      </c>
      <c r="G3916" s="4">
        <f t="shared" si="611"/>
        <v>0.41358196493181182</v>
      </c>
      <c r="H3916" s="4">
        <f t="shared" si="612"/>
        <v>0.41358196493181182</v>
      </c>
      <c r="I3916" s="4">
        <f t="shared" si="613"/>
        <v>0.49000000000000005</v>
      </c>
      <c r="J3916">
        <f t="shared" si="615"/>
        <v>2</v>
      </c>
      <c r="K3916" t="str">
        <f>train!T3916</f>
        <v>no</v>
      </c>
      <c r="L3916">
        <f t="shared" si="616"/>
        <v>1.128143884114172</v>
      </c>
      <c r="M3916">
        <f t="shared" si="617"/>
        <v>0.97331351821324641</v>
      </c>
      <c r="N3916">
        <f t="shared" si="618"/>
        <v>0.97331351821324641</v>
      </c>
      <c r="O3916">
        <f t="shared" si="619"/>
        <v>0.97331351821324641</v>
      </c>
    </row>
    <row r="3917" spans="1:15">
      <c r="A3917">
        <f t="shared" si="614"/>
        <v>3916</v>
      </c>
      <c r="B3917">
        <f>train!G3917</f>
        <v>63.7</v>
      </c>
      <c r="C3917">
        <f>train!J3917</f>
        <v>212.2</v>
      </c>
      <c r="D3917">
        <f>train!M3917</f>
        <v>247.6</v>
      </c>
      <c r="E3917">
        <f>train!P3917</f>
        <v>8.8000000000000007</v>
      </c>
      <c r="F3917" s="4">
        <f t="shared" si="610"/>
        <v>0.18122332859174967</v>
      </c>
      <c r="G3917" s="4">
        <f t="shared" si="611"/>
        <v>0.59059281937099917</v>
      </c>
      <c r="H3917" s="4">
        <f t="shared" si="612"/>
        <v>0.59059281937099917</v>
      </c>
      <c r="I3917" s="4">
        <f t="shared" si="613"/>
        <v>0.44000000000000006</v>
      </c>
      <c r="J3917">
        <f t="shared" si="615"/>
        <v>2</v>
      </c>
      <c r="K3917" t="str">
        <f>train!T3917</f>
        <v>no</v>
      </c>
      <c r="L3917">
        <f t="shared" si="616"/>
        <v>1.128143884114172</v>
      </c>
      <c r="M3917">
        <f t="shared" si="617"/>
        <v>0.96127085226331743</v>
      </c>
      <c r="N3917">
        <f t="shared" si="618"/>
        <v>0.96127085226331743</v>
      </c>
      <c r="O3917">
        <f t="shared" si="619"/>
        <v>0.96127085226331743</v>
      </c>
    </row>
    <row r="3918" spans="1:15">
      <c r="A3918">
        <f t="shared" si="614"/>
        <v>3917</v>
      </c>
      <c r="B3918">
        <f>train!G3918</f>
        <v>193.8</v>
      </c>
      <c r="C3918">
        <f>train!J3918</f>
        <v>206.6</v>
      </c>
      <c r="D3918">
        <f>train!M3918</f>
        <v>153.30000000000001</v>
      </c>
      <c r="E3918">
        <f>train!P3918</f>
        <v>10.1</v>
      </c>
      <c r="F3918" s="4">
        <f t="shared" si="610"/>
        <v>0.55135135135135138</v>
      </c>
      <c r="G3918" s="4">
        <f t="shared" si="611"/>
        <v>0.57500695797383794</v>
      </c>
      <c r="H3918" s="4">
        <f t="shared" si="612"/>
        <v>0.57500695797383794</v>
      </c>
      <c r="I3918" s="4">
        <f t="shared" si="613"/>
        <v>0.505</v>
      </c>
      <c r="J3918">
        <f t="shared" si="615"/>
        <v>2</v>
      </c>
      <c r="K3918" t="str">
        <f>train!T3918</f>
        <v>no</v>
      </c>
      <c r="L3918">
        <f t="shared" si="616"/>
        <v>1.128143884114172</v>
      </c>
      <c r="M3918">
        <f t="shared" si="617"/>
        <v>1.1046625349280275</v>
      </c>
      <c r="N3918">
        <f t="shared" si="618"/>
        <v>1.1046625349280275</v>
      </c>
      <c r="O3918">
        <f t="shared" si="619"/>
        <v>1.1046625349280275</v>
      </c>
    </row>
    <row r="3919" spans="1:15">
      <c r="A3919">
        <f t="shared" si="614"/>
        <v>3918</v>
      </c>
      <c r="B3919">
        <f>train!G3919</f>
        <v>144</v>
      </c>
      <c r="C3919">
        <f>train!J3919</f>
        <v>187.2</v>
      </c>
      <c r="D3919">
        <f>train!M3919</f>
        <v>158.6</v>
      </c>
      <c r="E3919">
        <f>train!P3919</f>
        <v>8.5</v>
      </c>
      <c r="F3919" s="4">
        <f t="shared" si="610"/>
        <v>0.40967283072546229</v>
      </c>
      <c r="G3919" s="4">
        <f t="shared" si="611"/>
        <v>0.52101308099081545</v>
      </c>
      <c r="H3919" s="4">
        <f t="shared" si="612"/>
        <v>0.52101308099081545</v>
      </c>
      <c r="I3919" s="4">
        <f t="shared" si="613"/>
        <v>0.42499999999999999</v>
      </c>
      <c r="J3919">
        <f t="shared" si="615"/>
        <v>2</v>
      </c>
      <c r="K3919" t="str">
        <f>train!T3919</f>
        <v>no</v>
      </c>
      <c r="L3919">
        <f t="shared" si="616"/>
        <v>1.128143884114172</v>
      </c>
      <c r="M3919">
        <f t="shared" si="617"/>
        <v>0.94412186149972044</v>
      </c>
      <c r="N3919">
        <f t="shared" si="618"/>
        <v>0.94412186149972044</v>
      </c>
      <c r="O3919">
        <f t="shared" si="619"/>
        <v>0.94412186149972044</v>
      </c>
    </row>
    <row r="3920" spans="1:15">
      <c r="A3920">
        <f t="shared" si="614"/>
        <v>3919</v>
      </c>
      <c r="B3920">
        <f>train!G3920</f>
        <v>189</v>
      </c>
      <c r="C3920">
        <f>train!J3920</f>
        <v>303.10000000000002</v>
      </c>
      <c r="D3920">
        <f>train!M3920</f>
        <v>163.6</v>
      </c>
      <c r="E3920">
        <f>train!P3920</f>
        <v>15.7</v>
      </c>
      <c r="F3920" s="4">
        <f t="shared" si="610"/>
        <v>0.53769559032716929</v>
      </c>
      <c r="G3920" s="4">
        <f t="shared" si="611"/>
        <v>0.84358474812134709</v>
      </c>
      <c r="H3920" s="4">
        <f t="shared" si="612"/>
        <v>0.84358474812134709</v>
      </c>
      <c r="I3920" s="4">
        <f t="shared" si="613"/>
        <v>0.78499999999999992</v>
      </c>
      <c r="J3920">
        <f t="shared" si="615"/>
        <v>1</v>
      </c>
      <c r="K3920" t="str">
        <f>train!T3920</f>
        <v>no</v>
      </c>
      <c r="L3920">
        <f t="shared" si="616"/>
        <v>1.128143884114172</v>
      </c>
      <c r="M3920">
        <f t="shared" si="617"/>
        <v>1.5259790307809595</v>
      </c>
      <c r="N3920">
        <f t="shared" si="618"/>
        <v>1.5259790307809595</v>
      </c>
      <c r="O3920">
        <f t="shared" si="619"/>
        <v>1.5259790307809595</v>
      </c>
    </row>
    <row r="3921" spans="1:15">
      <c r="A3921">
        <f t="shared" si="614"/>
        <v>3920</v>
      </c>
      <c r="B3921">
        <f>train!G3921</f>
        <v>168.9</v>
      </c>
      <c r="C3921">
        <f>train!J3921</f>
        <v>226.3</v>
      </c>
      <c r="D3921">
        <f>train!M3921</f>
        <v>165.5</v>
      </c>
      <c r="E3921">
        <f>train!P3921</f>
        <v>14.3</v>
      </c>
      <c r="F3921" s="4">
        <f t="shared" si="610"/>
        <v>0.48051209103840686</v>
      </c>
      <c r="G3921" s="4">
        <f t="shared" si="611"/>
        <v>0.62983579181742277</v>
      </c>
      <c r="H3921" s="4">
        <f t="shared" si="612"/>
        <v>0.62983579181742277</v>
      </c>
      <c r="I3921" s="4">
        <f t="shared" si="613"/>
        <v>0.71500000000000008</v>
      </c>
      <c r="J3921">
        <f t="shared" si="615"/>
        <v>1</v>
      </c>
      <c r="K3921" t="str">
        <f>train!T3921</f>
        <v>no</v>
      </c>
      <c r="L3921">
        <f t="shared" si="616"/>
        <v>1.128143884114172</v>
      </c>
      <c r="M3921">
        <f t="shared" si="617"/>
        <v>1.2391541949824736</v>
      </c>
      <c r="N3921">
        <f t="shared" si="618"/>
        <v>1.2391541949824736</v>
      </c>
      <c r="O3921">
        <f t="shared" si="619"/>
        <v>1.2391541949824736</v>
      </c>
    </row>
    <row r="3922" spans="1:15">
      <c r="A3922">
        <f t="shared" si="614"/>
        <v>3921</v>
      </c>
      <c r="B3922">
        <f>train!G3922</f>
        <v>204.7</v>
      </c>
      <c r="C3922">
        <f>train!J3922</f>
        <v>126.8</v>
      </c>
      <c r="D3922">
        <f>train!M3922</f>
        <v>202.8</v>
      </c>
      <c r="E3922">
        <f>train!P3922</f>
        <v>12.1</v>
      </c>
      <c r="F3922" s="4">
        <f t="shared" si="610"/>
        <v>0.58236130867709812</v>
      </c>
      <c r="G3922" s="4">
        <f t="shared" si="611"/>
        <v>0.35290843306429165</v>
      </c>
      <c r="H3922" s="4">
        <f t="shared" si="612"/>
        <v>0.35290843306429165</v>
      </c>
      <c r="I3922" s="4">
        <f t="shared" si="613"/>
        <v>0.60499999999999998</v>
      </c>
      <c r="J3922">
        <f t="shared" si="615"/>
        <v>2</v>
      </c>
      <c r="K3922" t="str">
        <f>train!T3922</f>
        <v>no</v>
      </c>
      <c r="L3922">
        <f t="shared" si="616"/>
        <v>1.128143884114172</v>
      </c>
      <c r="M3922">
        <f t="shared" si="617"/>
        <v>0.97686151428945633</v>
      </c>
      <c r="N3922">
        <f t="shared" si="618"/>
        <v>0.97686151428945633</v>
      </c>
      <c r="O3922">
        <f t="shared" si="619"/>
        <v>0.97686151428945633</v>
      </c>
    </row>
    <row r="3923" spans="1:15">
      <c r="A3923">
        <f t="shared" si="614"/>
        <v>3922</v>
      </c>
      <c r="B3923">
        <f>train!G3923</f>
        <v>226.8</v>
      </c>
      <c r="C3923">
        <f>train!J3923</f>
        <v>127.9</v>
      </c>
      <c r="D3923">
        <f>train!M3923</f>
        <v>160.1</v>
      </c>
      <c r="E3923">
        <f>train!P3923</f>
        <v>9.1999999999999993</v>
      </c>
      <c r="F3923" s="4">
        <f t="shared" si="610"/>
        <v>0.64523470839260311</v>
      </c>
      <c r="G3923" s="4">
        <f t="shared" si="611"/>
        <v>0.35596994155301975</v>
      </c>
      <c r="H3923" s="4">
        <f t="shared" si="612"/>
        <v>0.35596994155301975</v>
      </c>
      <c r="I3923" s="4">
        <f t="shared" si="613"/>
        <v>0.45999999999999996</v>
      </c>
      <c r="J3923">
        <f t="shared" si="615"/>
        <v>2</v>
      </c>
      <c r="K3923" t="str">
        <f>train!T3923</f>
        <v>no</v>
      </c>
      <c r="L3923">
        <f t="shared" si="616"/>
        <v>1.128143884114172</v>
      </c>
      <c r="M3923">
        <f t="shared" si="617"/>
        <v>0.93880617141825817</v>
      </c>
      <c r="N3923">
        <f t="shared" si="618"/>
        <v>0.93880617141825817</v>
      </c>
      <c r="O3923">
        <f t="shared" si="619"/>
        <v>0.93880617141825817</v>
      </c>
    </row>
    <row r="3924" spans="1:15">
      <c r="A3924">
        <f t="shared" si="614"/>
        <v>3923</v>
      </c>
      <c r="B3924">
        <f>train!G3924</f>
        <v>152.1</v>
      </c>
      <c r="C3924">
        <f>train!J3924</f>
        <v>89.3</v>
      </c>
      <c r="D3924">
        <f>train!M3924</f>
        <v>194.6</v>
      </c>
      <c r="E3924">
        <f>train!P3924</f>
        <v>7.5</v>
      </c>
      <c r="F3924" s="4">
        <f t="shared" si="610"/>
        <v>0.43271692745376955</v>
      </c>
      <c r="G3924" s="4">
        <f t="shared" si="611"/>
        <v>0.24853882549401612</v>
      </c>
      <c r="H3924" s="4">
        <f t="shared" si="612"/>
        <v>0.24853882549401612</v>
      </c>
      <c r="I3924" s="4">
        <f t="shared" si="613"/>
        <v>0.375</v>
      </c>
      <c r="J3924">
        <f t="shared" si="615"/>
        <v>2</v>
      </c>
      <c r="K3924" t="str">
        <f>train!T3924</f>
        <v>no</v>
      </c>
      <c r="L3924">
        <f t="shared" si="616"/>
        <v>1.128143884114172</v>
      </c>
      <c r="M3924">
        <f t="shared" si="617"/>
        <v>0.67187203756438685</v>
      </c>
      <c r="N3924">
        <f t="shared" si="618"/>
        <v>0.67187203756438685</v>
      </c>
      <c r="O3924">
        <f t="shared" si="619"/>
        <v>0.67187203756438685</v>
      </c>
    </row>
    <row r="3925" spans="1:15">
      <c r="A3925">
        <f t="shared" si="614"/>
        <v>3924</v>
      </c>
      <c r="B3925">
        <f>train!G3925</f>
        <v>139.1</v>
      </c>
      <c r="C3925">
        <f>train!J3925</f>
        <v>146.19999999999999</v>
      </c>
      <c r="D3925">
        <f>train!M3925</f>
        <v>186.8</v>
      </c>
      <c r="E3925">
        <f>train!P3925</f>
        <v>11.8</v>
      </c>
      <c r="F3925" s="4">
        <f t="shared" si="610"/>
        <v>0.39573257467994311</v>
      </c>
      <c r="G3925" s="4">
        <f t="shared" si="611"/>
        <v>0.4069023100473142</v>
      </c>
      <c r="H3925" s="4">
        <f t="shared" si="612"/>
        <v>0.4069023100473142</v>
      </c>
      <c r="I3925" s="4">
        <f t="shared" si="613"/>
        <v>0.59000000000000008</v>
      </c>
      <c r="J3925">
        <f t="shared" si="615"/>
        <v>2</v>
      </c>
      <c r="K3925" t="str">
        <f>train!T3925</f>
        <v>no</v>
      </c>
      <c r="L3925">
        <f t="shared" si="616"/>
        <v>1.128143884114172</v>
      </c>
      <c r="M3925">
        <f t="shared" si="617"/>
        <v>0.91424463384069043</v>
      </c>
      <c r="N3925">
        <f t="shared" si="618"/>
        <v>0.91424463384069043</v>
      </c>
      <c r="O3925">
        <f t="shared" si="619"/>
        <v>0.91424463384069043</v>
      </c>
    </row>
    <row r="3926" spans="1:15">
      <c r="A3926">
        <f t="shared" si="614"/>
        <v>3925</v>
      </c>
      <c r="B3926">
        <f>train!G3926</f>
        <v>150.5</v>
      </c>
      <c r="C3926">
        <f>train!J3926</f>
        <v>345.1</v>
      </c>
      <c r="D3926">
        <f>train!M3926</f>
        <v>183.9</v>
      </c>
      <c r="E3926">
        <f>train!P3926</f>
        <v>8.3000000000000007</v>
      </c>
      <c r="F3926" s="4">
        <f t="shared" si="610"/>
        <v>0.42816500711237554</v>
      </c>
      <c r="G3926" s="4">
        <f t="shared" si="611"/>
        <v>0.96047870860005569</v>
      </c>
      <c r="H3926" s="4">
        <f t="shared" si="612"/>
        <v>0.96047870860005569</v>
      </c>
      <c r="I3926" s="4">
        <f t="shared" si="613"/>
        <v>0.41500000000000004</v>
      </c>
      <c r="J3926">
        <f t="shared" si="615"/>
        <v>1</v>
      </c>
      <c r="K3926" t="str">
        <f>train!T3926</f>
        <v>no</v>
      </c>
      <c r="L3926">
        <f t="shared" si="616"/>
        <v>1.128143884114172</v>
      </c>
      <c r="M3926">
        <f t="shared" si="617"/>
        <v>1.4834382267771051</v>
      </c>
      <c r="N3926">
        <f t="shared" si="618"/>
        <v>1.4834382267771051</v>
      </c>
      <c r="O3926">
        <f t="shared" si="619"/>
        <v>1.4834382267771051</v>
      </c>
    </row>
    <row r="3927" spans="1:15">
      <c r="A3927">
        <f t="shared" si="614"/>
        <v>3926</v>
      </c>
      <c r="B3927">
        <f>train!G3927</f>
        <v>231.9</v>
      </c>
      <c r="C3927">
        <f>train!J3927</f>
        <v>165.9</v>
      </c>
      <c r="D3927">
        <f>train!M3927</f>
        <v>225.7</v>
      </c>
      <c r="E3927">
        <f>train!P3927</f>
        <v>11.5</v>
      </c>
      <c r="F3927" s="4">
        <f t="shared" si="610"/>
        <v>0.65974395448079659</v>
      </c>
      <c r="G3927" s="4">
        <f t="shared" si="611"/>
        <v>0.46173114389089898</v>
      </c>
      <c r="H3927" s="4">
        <f t="shared" si="612"/>
        <v>0.46173114389089898</v>
      </c>
      <c r="I3927" s="4">
        <f t="shared" si="613"/>
        <v>0.57499999999999996</v>
      </c>
      <c r="J3927">
        <f t="shared" si="615"/>
        <v>2</v>
      </c>
      <c r="K3927" t="str">
        <f>train!T3927</f>
        <v>no</v>
      </c>
      <c r="L3927">
        <f t="shared" si="616"/>
        <v>1.128143884114172</v>
      </c>
      <c r="M3927">
        <f t="shared" si="617"/>
        <v>1.0919150076592754</v>
      </c>
      <c r="N3927">
        <f t="shared" si="618"/>
        <v>1.0919150076592754</v>
      </c>
      <c r="O3927">
        <f t="shared" si="619"/>
        <v>1.0919150076592754</v>
      </c>
    </row>
    <row r="3928" spans="1:15">
      <c r="A3928">
        <f t="shared" si="614"/>
        <v>3927</v>
      </c>
      <c r="B3928">
        <f>train!G3928</f>
        <v>207.1</v>
      </c>
      <c r="C3928">
        <f>train!J3928</f>
        <v>182</v>
      </c>
      <c r="D3928">
        <f>train!M3928</f>
        <v>233.7</v>
      </c>
      <c r="E3928">
        <f>train!P3928</f>
        <v>7.4</v>
      </c>
      <c r="F3928" s="4">
        <f t="shared" si="610"/>
        <v>0.58918918918918917</v>
      </c>
      <c r="G3928" s="4">
        <f t="shared" si="611"/>
        <v>0.50654049540773727</v>
      </c>
      <c r="H3928" s="4">
        <f t="shared" si="612"/>
        <v>0.50654049540773727</v>
      </c>
      <c r="I3928" s="4">
        <f t="shared" si="613"/>
        <v>0.37</v>
      </c>
      <c r="J3928">
        <f t="shared" si="615"/>
        <v>2</v>
      </c>
      <c r="K3928" t="str">
        <f>train!T3928</f>
        <v>no</v>
      </c>
      <c r="L3928">
        <f t="shared" si="616"/>
        <v>1.128143884114172</v>
      </c>
      <c r="M3928">
        <f t="shared" si="617"/>
        <v>0.99860424975725293</v>
      </c>
      <c r="N3928">
        <f t="shared" si="618"/>
        <v>0.99860424975725293</v>
      </c>
      <c r="O3928">
        <f t="shared" si="619"/>
        <v>0.99860424975725293</v>
      </c>
    </row>
    <row r="3929" spans="1:15">
      <c r="A3929">
        <f t="shared" si="614"/>
        <v>3928</v>
      </c>
      <c r="B3929">
        <f>train!G3929</f>
        <v>225.4</v>
      </c>
      <c r="C3929">
        <f>train!J3929</f>
        <v>110.7</v>
      </c>
      <c r="D3929">
        <f>train!M3929</f>
        <v>134.1</v>
      </c>
      <c r="E3929">
        <f>train!P3929</f>
        <v>15.3</v>
      </c>
      <c r="F3929" s="4">
        <f t="shared" si="610"/>
        <v>0.64125177809388334</v>
      </c>
      <c r="G3929" s="4">
        <f t="shared" si="611"/>
        <v>0.30809908154745336</v>
      </c>
      <c r="H3929" s="4">
        <f t="shared" si="612"/>
        <v>0.30809908154745336</v>
      </c>
      <c r="I3929" s="4">
        <f t="shared" si="613"/>
        <v>0.76500000000000001</v>
      </c>
      <c r="J3929">
        <f t="shared" si="615"/>
        <v>2</v>
      </c>
      <c r="K3929" t="str">
        <f>train!T3929</f>
        <v>yes</v>
      </c>
      <c r="L3929">
        <f t="shared" si="616"/>
        <v>1.128143884114172</v>
      </c>
      <c r="M3929">
        <f t="shared" si="617"/>
        <v>1.0891643269081739</v>
      </c>
      <c r="N3929">
        <f t="shared" si="618"/>
        <v>1.0891643269081739</v>
      </c>
      <c r="O3929">
        <f t="shared" si="619"/>
        <v>1.0891643269081739</v>
      </c>
    </row>
    <row r="3930" spans="1:15">
      <c r="A3930">
        <f t="shared" si="614"/>
        <v>3929</v>
      </c>
      <c r="B3930">
        <f>train!G3930</f>
        <v>116.4</v>
      </c>
      <c r="C3930">
        <f>train!J3930</f>
        <v>283.7</v>
      </c>
      <c r="D3930">
        <f>train!M3930</f>
        <v>285.2</v>
      </c>
      <c r="E3930">
        <f>train!P3930</f>
        <v>12.8</v>
      </c>
      <c r="F3930" s="4">
        <f t="shared" si="610"/>
        <v>0.33115220483641539</v>
      </c>
      <c r="G3930" s="4">
        <f t="shared" si="611"/>
        <v>0.78959087113832449</v>
      </c>
      <c r="H3930" s="4">
        <f t="shared" si="612"/>
        <v>0.78959087113832449</v>
      </c>
      <c r="I3930" s="4">
        <f t="shared" si="613"/>
        <v>0.64</v>
      </c>
      <c r="J3930">
        <f t="shared" si="615"/>
        <v>1</v>
      </c>
      <c r="K3930" t="str">
        <f>train!T3930</f>
        <v>no</v>
      </c>
      <c r="L3930">
        <f t="shared" si="616"/>
        <v>1.128143884114172</v>
      </c>
      <c r="M3930">
        <f t="shared" si="617"/>
        <v>1.3289730133971778</v>
      </c>
      <c r="N3930">
        <f t="shared" si="618"/>
        <v>1.3289730133971778</v>
      </c>
      <c r="O3930">
        <f t="shared" si="619"/>
        <v>1.3289730133971778</v>
      </c>
    </row>
    <row r="3931" spans="1:15">
      <c r="A3931">
        <f t="shared" si="614"/>
        <v>3930</v>
      </c>
      <c r="B3931">
        <f>train!G3931</f>
        <v>195.7</v>
      </c>
      <c r="C3931">
        <f>train!J3931</f>
        <v>182.9</v>
      </c>
      <c r="D3931">
        <f>train!M3931</f>
        <v>324.7</v>
      </c>
      <c r="E3931">
        <f>train!P3931</f>
        <v>8.6</v>
      </c>
      <c r="F3931" s="4">
        <f t="shared" si="610"/>
        <v>0.55675675675675673</v>
      </c>
      <c r="G3931" s="4">
        <f t="shared" si="611"/>
        <v>0.50904536598942385</v>
      </c>
      <c r="H3931" s="4">
        <f t="shared" si="612"/>
        <v>0.50904536598942385</v>
      </c>
      <c r="I3931" s="4">
        <f t="shared" si="613"/>
        <v>0.43</v>
      </c>
      <c r="J3931">
        <f t="shared" si="615"/>
        <v>2</v>
      </c>
      <c r="K3931" t="str">
        <f>train!T3931</f>
        <v>no</v>
      </c>
      <c r="L3931">
        <f t="shared" si="616"/>
        <v>1.128143884114172</v>
      </c>
      <c r="M3931">
        <f t="shared" si="617"/>
        <v>1.0065448104604759</v>
      </c>
      <c r="N3931">
        <f t="shared" si="618"/>
        <v>1.0065448104604759</v>
      </c>
      <c r="O3931">
        <f t="shared" si="619"/>
        <v>1.0065448104604759</v>
      </c>
    </row>
    <row r="3932" spans="1:15">
      <c r="A3932">
        <f t="shared" si="614"/>
        <v>3931</v>
      </c>
      <c r="B3932">
        <f>train!G3932</f>
        <v>79.400000000000006</v>
      </c>
      <c r="C3932">
        <f>train!J3932</f>
        <v>144.69999999999999</v>
      </c>
      <c r="D3932">
        <f>train!M3932</f>
        <v>204.7</v>
      </c>
      <c r="E3932">
        <f>train!P3932</f>
        <v>9.1</v>
      </c>
      <c r="F3932" s="4">
        <f t="shared" si="610"/>
        <v>0.22588904694167852</v>
      </c>
      <c r="G3932" s="4">
        <f t="shared" si="611"/>
        <v>0.40272752574450316</v>
      </c>
      <c r="H3932" s="4">
        <f t="shared" si="612"/>
        <v>0.40272752574450316</v>
      </c>
      <c r="I3932" s="4">
        <f t="shared" si="613"/>
        <v>0.45499999999999996</v>
      </c>
      <c r="J3932">
        <f t="shared" si="615"/>
        <v>2</v>
      </c>
      <c r="K3932" t="str">
        <f>train!T3932</f>
        <v>no</v>
      </c>
      <c r="L3932">
        <f t="shared" si="616"/>
        <v>1.128143884114172</v>
      </c>
      <c r="M3932">
        <f t="shared" si="617"/>
        <v>0.76317087307679576</v>
      </c>
      <c r="N3932">
        <f t="shared" si="618"/>
        <v>0.76317087307679576</v>
      </c>
      <c r="O3932">
        <f t="shared" si="619"/>
        <v>0.76317087307679576</v>
      </c>
    </row>
    <row r="3933" spans="1:15">
      <c r="A3933">
        <f t="shared" si="614"/>
        <v>3932</v>
      </c>
      <c r="B3933">
        <f>train!G3933</f>
        <v>102.9</v>
      </c>
      <c r="C3933">
        <f>train!J3933</f>
        <v>107.9</v>
      </c>
      <c r="D3933">
        <f>train!M3933</f>
        <v>277.60000000000002</v>
      </c>
      <c r="E3933">
        <f>train!P3933</f>
        <v>11</v>
      </c>
      <c r="F3933" s="4">
        <f t="shared" si="610"/>
        <v>0.2927453769559033</v>
      </c>
      <c r="G3933" s="4">
        <f t="shared" si="611"/>
        <v>0.3003061508488728</v>
      </c>
      <c r="H3933" s="4">
        <f t="shared" si="612"/>
        <v>0.3003061508488728</v>
      </c>
      <c r="I3933" s="4">
        <f t="shared" si="613"/>
        <v>0.55000000000000004</v>
      </c>
      <c r="J3933">
        <f t="shared" si="615"/>
        <v>2</v>
      </c>
      <c r="K3933" t="str">
        <f>train!T3933</f>
        <v>yes</v>
      </c>
      <c r="L3933">
        <f t="shared" si="616"/>
        <v>1.128143884114172</v>
      </c>
      <c r="M3933">
        <f t="shared" si="617"/>
        <v>0.75403410016018901</v>
      </c>
      <c r="N3933">
        <f t="shared" si="618"/>
        <v>0.75403410016018901</v>
      </c>
      <c r="O3933">
        <f t="shared" si="619"/>
        <v>0.75403410016018901</v>
      </c>
    </row>
    <row r="3934" spans="1:15">
      <c r="A3934">
        <f t="shared" si="614"/>
        <v>3933</v>
      </c>
      <c r="B3934">
        <f>train!G3934</f>
        <v>99.7</v>
      </c>
      <c r="C3934">
        <f>train!J3934</f>
        <v>183.1</v>
      </c>
      <c r="D3934">
        <f>train!M3934</f>
        <v>220.3</v>
      </c>
      <c r="E3934">
        <f>train!P3934</f>
        <v>14.4</v>
      </c>
      <c r="F3934" s="4">
        <f t="shared" si="610"/>
        <v>0.28364153627311522</v>
      </c>
      <c r="G3934" s="4">
        <f t="shared" si="611"/>
        <v>0.50960200389646537</v>
      </c>
      <c r="H3934" s="4">
        <f t="shared" si="612"/>
        <v>0.50960200389646537</v>
      </c>
      <c r="I3934" s="4">
        <f t="shared" si="613"/>
        <v>0.72</v>
      </c>
      <c r="J3934">
        <f t="shared" si="615"/>
        <v>2</v>
      </c>
      <c r="K3934" t="str">
        <f>train!T3934</f>
        <v>no</v>
      </c>
      <c r="L3934">
        <f t="shared" si="616"/>
        <v>1.128143884114172</v>
      </c>
      <c r="M3934">
        <f t="shared" si="617"/>
        <v>1.0574691134259946</v>
      </c>
      <c r="N3934">
        <f t="shared" si="618"/>
        <v>1.0574691134259946</v>
      </c>
      <c r="O3934">
        <f t="shared" si="619"/>
        <v>1.0574691134259946</v>
      </c>
    </row>
    <row r="3935" spans="1:15">
      <c r="A3935">
        <f t="shared" si="614"/>
        <v>3934</v>
      </c>
      <c r="B3935">
        <f>train!G3935</f>
        <v>213.4</v>
      </c>
      <c r="C3935">
        <f>train!J3935</f>
        <v>176.2</v>
      </c>
      <c r="D3935">
        <f>train!M3935</f>
        <v>180.1</v>
      </c>
      <c r="E3935">
        <f>train!P3935</f>
        <v>7.9</v>
      </c>
      <c r="F3935" s="4">
        <f t="shared" si="610"/>
        <v>0.60711237553342823</v>
      </c>
      <c r="G3935" s="4">
        <f t="shared" si="611"/>
        <v>0.49039799610353463</v>
      </c>
      <c r="H3935" s="4">
        <f t="shared" si="612"/>
        <v>0.49039799610353463</v>
      </c>
      <c r="I3935" s="4">
        <f t="shared" si="613"/>
        <v>0.39500000000000002</v>
      </c>
      <c r="J3935">
        <f t="shared" si="615"/>
        <v>2</v>
      </c>
      <c r="K3935" t="str">
        <f>train!T3935</f>
        <v>no</v>
      </c>
      <c r="L3935">
        <f t="shared" si="616"/>
        <v>1.128143884114172</v>
      </c>
      <c r="M3935">
        <f t="shared" si="617"/>
        <v>1.0027915165629231</v>
      </c>
      <c r="N3935">
        <f t="shared" si="618"/>
        <v>1.0027915165629231</v>
      </c>
      <c r="O3935">
        <f t="shared" si="619"/>
        <v>1.0027915165629231</v>
      </c>
    </row>
    <row r="3936" spans="1:15">
      <c r="A3936">
        <f t="shared" si="614"/>
        <v>3935</v>
      </c>
      <c r="B3936">
        <f>train!G3936</f>
        <v>185.1</v>
      </c>
      <c r="C3936">
        <f>train!J3936</f>
        <v>193.8</v>
      </c>
      <c r="D3936">
        <f>train!M3936</f>
        <v>305.2</v>
      </c>
      <c r="E3936">
        <f>train!P3936</f>
        <v>13.2</v>
      </c>
      <c r="F3936" s="4">
        <f t="shared" si="610"/>
        <v>0.52660028449502128</v>
      </c>
      <c r="G3936" s="4">
        <f t="shared" si="611"/>
        <v>0.53938213192318396</v>
      </c>
      <c r="H3936" s="4">
        <f t="shared" si="612"/>
        <v>0.53938213192318396</v>
      </c>
      <c r="I3936" s="4">
        <f t="shared" si="613"/>
        <v>0.65999999999999992</v>
      </c>
      <c r="J3936">
        <f t="shared" si="615"/>
        <v>1</v>
      </c>
      <c r="K3936" t="str">
        <f>train!T3936</f>
        <v>no</v>
      </c>
      <c r="L3936">
        <f t="shared" si="616"/>
        <v>1.128143884114172</v>
      </c>
      <c r="M3936">
        <f t="shared" si="617"/>
        <v>1.1378813769924505</v>
      </c>
      <c r="N3936">
        <f t="shared" si="618"/>
        <v>1.1378813769924505</v>
      </c>
      <c r="O3936">
        <f t="shared" si="619"/>
        <v>1.1378813769924505</v>
      </c>
    </row>
    <row r="3937" spans="1:15">
      <c r="A3937">
        <f t="shared" si="614"/>
        <v>3936</v>
      </c>
      <c r="B3937">
        <f>train!G3937</f>
        <v>166.5</v>
      </c>
      <c r="C3937">
        <f>train!J3937</f>
        <v>78.3</v>
      </c>
      <c r="D3937">
        <f>train!M3937</f>
        <v>221.9</v>
      </c>
      <c r="E3937">
        <f>train!P3937</f>
        <v>11.5</v>
      </c>
      <c r="F3937" s="4">
        <f t="shared" si="610"/>
        <v>0.47368421052631576</v>
      </c>
      <c r="G3937" s="4">
        <f t="shared" si="611"/>
        <v>0.21792374060673531</v>
      </c>
      <c r="H3937" s="4">
        <f t="shared" si="612"/>
        <v>0.21792374060673531</v>
      </c>
      <c r="I3937" s="4">
        <f t="shared" si="613"/>
        <v>0.57499999999999996</v>
      </c>
      <c r="J3937">
        <f t="shared" si="615"/>
        <v>2</v>
      </c>
      <c r="K3937" t="str">
        <f>train!T3937</f>
        <v>no</v>
      </c>
      <c r="L3937">
        <f t="shared" si="616"/>
        <v>1.128143884114172</v>
      </c>
      <c r="M3937">
        <f t="shared" si="617"/>
        <v>0.80621538359299638</v>
      </c>
      <c r="N3937">
        <f t="shared" si="618"/>
        <v>0.80621538359299638</v>
      </c>
      <c r="O3937">
        <f t="shared" si="619"/>
        <v>0.80621538359299638</v>
      </c>
    </row>
    <row r="3938" spans="1:15">
      <c r="A3938">
        <f t="shared" si="614"/>
        <v>3937</v>
      </c>
      <c r="B3938">
        <f>train!G3938</f>
        <v>220.1</v>
      </c>
      <c r="C3938">
        <f>train!J3938</f>
        <v>182.2</v>
      </c>
      <c r="D3938">
        <f>train!M3938</f>
        <v>250.3</v>
      </c>
      <c r="E3938">
        <f>train!P3938</f>
        <v>11.6</v>
      </c>
      <c r="F3938" s="4">
        <f t="shared" si="610"/>
        <v>0.62617354196301567</v>
      </c>
      <c r="G3938" s="4">
        <f t="shared" si="611"/>
        <v>0.50709713331477868</v>
      </c>
      <c r="H3938" s="4">
        <f t="shared" si="612"/>
        <v>0.50709713331477868</v>
      </c>
      <c r="I3938" s="4">
        <f t="shared" si="613"/>
        <v>0.57999999999999996</v>
      </c>
      <c r="J3938">
        <f t="shared" si="615"/>
        <v>2</v>
      </c>
      <c r="K3938" t="str">
        <f>train!T3938</f>
        <v>no</v>
      </c>
      <c r="L3938">
        <f t="shared" si="616"/>
        <v>1.128143884114172</v>
      </c>
      <c r="M3938">
        <f t="shared" si="617"/>
        <v>1.1148041576378522</v>
      </c>
      <c r="N3938">
        <f t="shared" si="618"/>
        <v>1.1148041576378522</v>
      </c>
      <c r="O3938">
        <f t="shared" si="619"/>
        <v>1.1148041576378522</v>
      </c>
    </row>
    <row r="3939" spans="1:15">
      <c r="A3939">
        <f t="shared" si="614"/>
        <v>3938</v>
      </c>
      <c r="B3939">
        <f>train!G3939</f>
        <v>102.8</v>
      </c>
      <c r="C3939">
        <f>train!J3939</f>
        <v>137.80000000000001</v>
      </c>
      <c r="D3939">
        <f>train!M3939</f>
        <v>158.9</v>
      </c>
      <c r="E3939">
        <f>train!P3939</f>
        <v>8.9</v>
      </c>
      <c r="F3939" s="4">
        <f t="shared" si="610"/>
        <v>0.29246088193456615</v>
      </c>
      <c r="G3939" s="4">
        <f t="shared" si="611"/>
        <v>0.38352351795157252</v>
      </c>
      <c r="H3939" s="4">
        <f t="shared" si="612"/>
        <v>0.38352351795157252</v>
      </c>
      <c r="I3939" s="4">
        <f t="shared" si="613"/>
        <v>0.44500000000000001</v>
      </c>
      <c r="J3939">
        <f t="shared" si="615"/>
        <v>2</v>
      </c>
      <c r="K3939" t="str">
        <f>train!T3939</f>
        <v>no</v>
      </c>
      <c r="L3939">
        <f t="shared" si="616"/>
        <v>1.128143884114172</v>
      </c>
      <c r="M3939">
        <f t="shared" si="617"/>
        <v>0.76009140575712641</v>
      </c>
      <c r="N3939">
        <f t="shared" si="618"/>
        <v>0.76009140575712641</v>
      </c>
      <c r="O3939">
        <f t="shared" si="619"/>
        <v>0.76009140575712641</v>
      </c>
    </row>
    <row r="3940" spans="1:15">
      <c r="A3940">
        <f t="shared" si="614"/>
        <v>3939</v>
      </c>
      <c r="B3940">
        <f>train!G3940</f>
        <v>181.3</v>
      </c>
      <c r="C3940">
        <f>train!J3940</f>
        <v>136</v>
      </c>
      <c r="D3940">
        <f>train!M3940</f>
        <v>271.2</v>
      </c>
      <c r="E3940">
        <f>train!P3940</f>
        <v>10.3</v>
      </c>
      <c r="F3940" s="4">
        <f t="shared" si="610"/>
        <v>0.51578947368421058</v>
      </c>
      <c r="G3940" s="4">
        <f t="shared" si="611"/>
        <v>0.37851377678819925</v>
      </c>
      <c r="H3940" s="4">
        <f t="shared" si="612"/>
        <v>0.37851377678819925</v>
      </c>
      <c r="I3940" s="4">
        <f t="shared" si="613"/>
        <v>0.51500000000000001</v>
      </c>
      <c r="J3940">
        <f t="shared" si="615"/>
        <v>2</v>
      </c>
      <c r="K3940" t="str">
        <f>train!T3940</f>
        <v>no</v>
      </c>
      <c r="L3940">
        <f t="shared" si="616"/>
        <v>1.128143884114172</v>
      </c>
      <c r="M3940">
        <f t="shared" si="617"/>
        <v>0.90432800443222394</v>
      </c>
      <c r="N3940">
        <f t="shared" si="618"/>
        <v>0.90432800443222394</v>
      </c>
      <c r="O3940">
        <f t="shared" si="619"/>
        <v>0.90432800443222394</v>
      </c>
    </row>
    <row r="3941" spans="1:15">
      <c r="A3941">
        <f t="shared" si="614"/>
        <v>3940</v>
      </c>
      <c r="B3941">
        <f>train!G3941</f>
        <v>281.10000000000002</v>
      </c>
      <c r="C3941">
        <f>train!J3941</f>
        <v>236.1</v>
      </c>
      <c r="D3941">
        <f>train!M3941</f>
        <v>230.1</v>
      </c>
      <c r="E3941">
        <f>train!P3941</f>
        <v>10.9</v>
      </c>
      <c r="F3941" s="4">
        <f t="shared" si="610"/>
        <v>0.79971550497866295</v>
      </c>
      <c r="G3941" s="4">
        <f t="shared" si="611"/>
        <v>0.65711104926245478</v>
      </c>
      <c r="H3941" s="4">
        <f t="shared" si="612"/>
        <v>0.65711104926245478</v>
      </c>
      <c r="I3941" s="4">
        <f t="shared" si="613"/>
        <v>0.54500000000000004</v>
      </c>
      <c r="J3941">
        <f t="shared" si="615"/>
        <v>1</v>
      </c>
      <c r="K3941" t="str">
        <f>train!T3941</f>
        <v>yes</v>
      </c>
      <c r="L3941">
        <f t="shared" si="616"/>
        <v>1.128143884114172</v>
      </c>
      <c r="M3941">
        <f t="shared" si="617"/>
        <v>1.3417003208723199</v>
      </c>
      <c r="N3941">
        <f t="shared" si="618"/>
        <v>1.3417003208723199</v>
      </c>
      <c r="O3941">
        <f t="shared" si="619"/>
        <v>1.3417003208723199</v>
      </c>
    </row>
    <row r="3942" spans="1:15">
      <c r="A3942">
        <f t="shared" si="614"/>
        <v>3941</v>
      </c>
      <c r="B3942">
        <f>train!G3942</f>
        <v>251.3</v>
      </c>
      <c r="C3942">
        <f>train!J3942</f>
        <v>207.2</v>
      </c>
      <c r="D3942">
        <f>train!M3942</f>
        <v>249</v>
      </c>
      <c r="E3942">
        <f>train!P3942</f>
        <v>12.9</v>
      </c>
      <c r="F3942" s="4">
        <f t="shared" si="610"/>
        <v>0.71493598862019914</v>
      </c>
      <c r="G3942" s="4">
        <f t="shared" si="611"/>
        <v>0.5766768716949624</v>
      </c>
      <c r="H3942" s="4">
        <f t="shared" si="612"/>
        <v>0.5766768716949624</v>
      </c>
      <c r="I3942" s="4">
        <f t="shared" si="613"/>
        <v>0.64500000000000002</v>
      </c>
      <c r="J3942">
        <f t="shared" si="615"/>
        <v>1</v>
      </c>
      <c r="K3942" t="str">
        <f>train!T3942</f>
        <v>yes</v>
      </c>
      <c r="L3942">
        <f t="shared" si="616"/>
        <v>1.128143884114172</v>
      </c>
      <c r="M3942">
        <f t="shared" si="617"/>
        <v>1.2618521690436317</v>
      </c>
      <c r="N3942">
        <f t="shared" si="618"/>
        <v>1.2618521690436317</v>
      </c>
      <c r="O3942">
        <f t="shared" si="619"/>
        <v>1.2618521690436317</v>
      </c>
    </row>
    <row r="3943" spans="1:15">
      <c r="A3943">
        <f t="shared" si="614"/>
        <v>3942</v>
      </c>
      <c r="B3943">
        <f>train!G3943</f>
        <v>141.9</v>
      </c>
      <c r="C3943">
        <f>train!J3943</f>
        <v>201</v>
      </c>
      <c r="D3943">
        <f>train!M3943</f>
        <v>211.2</v>
      </c>
      <c r="E3943">
        <f>train!P3943</f>
        <v>10.9</v>
      </c>
      <c r="F3943" s="4">
        <f t="shared" si="610"/>
        <v>0.40369843527738264</v>
      </c>
      <c r="G3943" s="4">
        <f t="shared" si="611"/>
        <v>0.55942109657667682</v>
      </c>
      <c r="H3943" s="4">
        <f t="shared" si="612"/>
        <v>0.55942109657667682</v>
      </c>
      <c r="I3943" s="4">
        <f t="shared" si="613"/>
        <v>0.54500000000000004</v>
      </c>
      <c r="J3943">
        <f t="shared" si="615"/>
        <v>2</v>
      </c>
      <c r="K3943" t="str">
        <f>train!T3943</f>
        <v>no</v>
      </c>
      <c r="L3943">
        <f t="shared" si="616"/>
        <v>1.128143884114172</v>
      </c>
      <c r="M3943">
        <f t="shared" si="617"/>
        <v>1.0420659063780517</v>
      </c>
      <c r="N3943">
        <f t="shared" si="618"/>
        <v>1.0420659063780517</v>
      </c>
      <c r="O3943">
        <f t="shared" si="619"/>
        <v>1.0420659063780517</v>
      </c>
    </row>
    <row r="3944" spans="1:15">
      <c r="A3944">
        <f t="shared" si="614"/>
        <v>3943</v>
      </c>
      <c r="B3944">
        <f>train!G3944</f>
        <v>148</v>
      </c>
      <c r="C3944">
        <f>train!J3944</f>
        <v>149.6</v>
      </c>
      <c r="D3944">
        <f>train!M3944</f>
        <v>220.3</v>
      </c>
      <c r="E3944">
        <f>train!P3944</f>
        <v>9.6999999999999993</v>
      </c>
      <c r="F3944" s="4">
        <f t="shared" si="610"/>
        <v>0.42105263157894735</v>
      </c>
      <c r="G3944" s="4">
        <f t="shared" si="611"/>
        <v>0.41636515446701916</v>
      </c>
      <c r="H3944" s="4">
        <f t="shared" si="612"/>
        <v>0.41636515446701916</v>
      </c>
      <c r="I3944" s="4">
        <f t="shared" si="613"/>
        <v>0.48499999999999999</v>
      </c>
      <c r="J3944">
        <f t="shared" si="615"/>
        <v>2</v>
      </c>
      <c r="K3944" t="str">
        <f>train!T3944</f>
        <v>no</v>
      </c>
      <c r="L3944">
        <f t="shared" si="616"/>
        <v>1.128143884114172</v>
      </c>
      <c r="M3944">
        <f t="shared" si="617"/>
        <v>0.87133816757229576</v>
      </c>
      <c r="N3944">
        <f t="shared" si="618"/>
        <v>0.87133816757229576</v>
      </c>
      <c r="O3944">
        <f t="shared" si="619"/>
        <v>0.87133816757229576</v>
      </c>
    </row>
    <row r="3945" spans="1:15">
      <c r="A3945">
        <f t="shared" si="614"/>
        <v>3944</v>
      </c>
      <c r="B3945">
        <f>train!G3945</f>
        <v>200.7</v>
      </c>
      <c r="C3945">
        <f>train!J3945</f>
        <v>271.2</v>
      </c>
      <c r="D3945">
        <f>train!M3945</f>
        <v>188.2</v>
      </c>
      <c r="E3945">
        <f>train!P3945</f>
        <v>13.4</v>
      </c>
      <c r="F3945" s="4">
        <f t="shared" si="610"/>
        <v>0.57098150782361301</v>
      </c>
      <c r="G3945" s="4">
        <f t="shared" si="611"/>
        <v>0.75480100194823263</v>
      </c>
      <c r="H3945" s="4">
        <f t="shared" si="612"/>
        <v>0.75480100194823263</v>
      </c>
      <c r="I3945" s="4">
        <f t="shared" si="613"/>
        <v>0.67</v>
      </c>
      <c r="J3945">
        <f t="shared" si="615"/>
        <v>1</v>
      </c>
      <c r="K3945" t="str">
        <f>train!T3945</f>
        <v>yes</v>
      </c>
      <c r="L3945">
        <f t="shared" si="616"/>
        <v>1.128143884114172</v>
      </c>
      <c r="M3945">
        <f t="shared" si="617"/>
        <v>1.383607237390958</v>
      </c>
      <c r="N3945">
        <f t="shared" si="618"/>
        <v>1.383607237390958</v>
      </c>
      <c r="O3945">
        <f t="shared" si="619"/>
        <v>1.383607237390958</v>
      </c>
    </row>
    <row r="3946" spans="1:15">
      <c r="A3946">
        <f t="shared" si="614"/>
        <v>3945</v>
      </c>
      <c r="B3946">
        <f>train!G3946</f>
        <v>238.3</v>
      </c>
      <c r="C3946">
        <f>train!J3946</f>
        <v>193.7</v>
      </c>
      <c r="D3946">
        <f>train!M3946</f>
        <v>167.7</v>
      </c>
      <c r="E3946">
        <f>train!P3946</f>
        <v>9.4</v>
      </c>
      <c r="F3946" s="4">
        <f t="shared" si="610"/>
        <v>0.67795163584637275</v>
      </c>
      <c r="G3946" s="4">
        <f t="shared" si="611"/>
        <v>0.53910381296966314</v>
      </c>
      <c r="H3946" s="4">
        <f t="shared" si="612"/>
        <v>0.53910381296966314</v>
      </c>
      <c r="I3946" s="4">
        <f t="shared" si="613"/>
        <v>0.47000000000000003</v>
      </c>
      <c r="J3946">
        <f t="shared" si="615"/>
        <v>2</v>
      </c>
      <c r="K3946" t="str">
        <f>train!T3946</f>
        <v>no</v>
      </c>
      <c r="L3946">
        <f t="shared" si="616"/>
        <v>1.128143884114172</v>
      </c>
      <c r="M3946">
        <f t="shared" si="617"/>
        <v>1.123291708713116</v>
      </c>
      <c r="N3946">
        <f t="shared" si="618"/>
        <v>1.123291708713116</v>
      </c>
      <c r="O3946">
        <f t="shared" si="619"/>
        <v>1.123291708713116</v>
      </c>
    </row>
    <row r="3947" spans="1:15">
      <c r="A3947">
        <f t="shared" si="614"/>
        <v>3946</v>
      </c>
      <c r="B3947">
        <f>train!G3947</f>
        <v>220.1</v>
      </c>
      <c r="C3947">
        <f>train!J3947</f>
        <v>200.4</v>
      </c>
      <c r="D3947">
        <f>train!M3947</f>
        <v>272.60000000000002</v>
      </c>
      <c r="E3947">
        <f>train!P3947</f>
        <v>7.4</v>
      </c>
      <c r="F3947" s="4">
        <f t="shared" si="610"/>
        <v>0.62617354196301567</v>
      </c>
      <c r="G3947" s="4">
        <f t="shared" si="611"/>
        <v>0.55775118285555247</v>
      </c>
      <c r="H3947" s="4">
        <f t="shared" si="612"/>
        <v>0.55775118285555247</v>
      </c>
      <c r="I3947" s="4">
        <f t="shared" si="613"/>
        <v>0.37</v>
      </c>
      <c r="J3947">
        <f t="shared" si="615"/>
        <v>2</v>
      </c>
      <c r="K3947" t="str">
        <f>train!T3947</f>
        <v>no</v>
      </c>
      <c r="L3947">
        <f t="shared" si="616"/>
        <v>1.128143884114172</v>
      </c>
      <c r="M3947">
        <f t="shared" si="617"/>
        <v>1.0729240740183084</v>
      </c>
      <c r="N3947">
        <f t="shared" si="618"/>
        <v>1.0729240740183084</v>
      </c>
      <c r="O3947">
        <f t="shared" si="619"/>
        <v>1.0729240740183084</v>
      </c>
    </row>
    <row r="3948" spans="1:15">
      <c r="A3948">
        <f t="shared" si="614"/>
        <v>3947</v>
      </c>
      <c r="B3948">
        <f>train!G3948</f>
        <v>124.7</v>
      </c>
      <c r="C3948">
        <f>train!J3948</f>
        <v>188.3</v>
      </c>
      <c r="D3948">
        <f>train!M3948</f>
        <v>208.6</v>
      </c>
      <c r="E3948">
        <f>train!P3948</f>
        <v>8</v>
      </c>
      <c r="F3948" s="4">
        <f t="shared" si="610"/>
        <v>0.35476529160739689</v>
      </c>
      <c r="G3948" s="4">
        <f t="shared" si="611"/>
        <v>0.52407458947954355</v>
      </c>
      <c r="H3948" s="4">
        <f t="shared" si="612"/>
        <v>0.52407458947954355</v>
      </c>
      <c r="I3948" s="4">
        <f t="shared" si="613"/>
        <v>0.4</v>
      </c>
      <c r="J3948">
        <f t="shared" si="615"/>
        <v>2</v>
      </c>
      <c r="K3948" t="str">
        <f>train!T3948</f>
        <v>no</v>
      </c>
      <c r="L3948">
        <f t="shared" si="616"/>
        <v>1.128143884114172</v>
      </c>
      <c r="M3948">
        <f t="shared" si="617"/>
        <v>0.91387458811676425</v>
      </c>
      <c r="N3948">
        <f t="shared" si="618"/>
        <v>0.91387458811676425</v>
      </c>
      <c r="O3948">
        <f t="shared" si="619"/>
        <v>0.91387458811676425</v>
      </c>
    </row>
    <row r="3949" spans="1:15">
      <c r="A3949">
        <f t="shared" si="614"/>
        <v>3948</v>
      </c>
      <c r="B3949">
        <f>train!G3949</f>
        <v>147</v>
      </c>
      <c r="C3949">
        <f>train!J3949</f>
        <v>202.5</v>
      </c>
      <c r="D3949">
        <f>train!M3949</f>
        <v>250.8</v>
      </c>
      <c r="E3949">
        <f>train!P3949</f>
        <v>9.1999999999999993</v>
      </c>
      <c r="F3949" s="4">
        <f t="shared" si="610"/>
        <v>0.41820768136557612</v>
      </c>
      <c r="G3949" s="4">
        <f t="shared" si="611"/>
        <v>0.56359588087948786</v>
      </c>
      <c r="H3949" s="4">
        <f t="shared" si="612"/>
        <v>0.56359588087948786</v>
      </c>
      <c r="I3949" s="4">
        <f t="shared" si="613"/>
        <v>0.45999999999999996</v>
      </c>
      <c r="J3949">
        <f t="shared" si="615"/>
        <v>2</v>
      </c>
      <c r="K3949" t="str">
        <f>train!T3949</f>
        <v>no</v>
      </c>
      <c r="L3949">
        <f t="shared" si="616"/>
        <v>1.128143884114172</v>
      </c>
      <c r="M3949">
        <f t="shared" si="617"/>
        <v>1.0108304994616173</v>
      </c>
      <c r="N3949">
        <f t="shared" si="618"/>
        <v>1.0108304994616173</v>
      </c>
      <c r="O3949">
        <f t="shared" si="619"/>
        <v>1.0108304994616173</v>
      </c>
    </row>
    <row r="3950" spans="1:15">
      <c r="A3950">
        <f t="shared" si="614"/>
        <v>3949</v>
      </c>
      <c r="B3950">
        <f>train!G3950</f>
        <v>194.2</v>
      </c>
      <c r="C3950">
        <f>train!J3950</f>
        <v>174</v>
      </c>
      <c r="D3950">
        <f>train!M3950</f>
        <v>89.3</v>
      </c>
      <c r="E3950">
        <f>train!P3950</f>
        <v>11.2</v>
      </c>
      <c r="F3950" s="4">
        <f t="shared" si="610"/>
        <v>0.55248933143669987</v>
      </c>
      <c r="G3950" s="4">
        <f t="shared" si="611"/>
        <v>0.48427497912607848</v>
      </c>
      <c r="H3950" s="4">
        <f t="shared" si="612"/>
        <v>0.48427497912607848</v>
      </c>
      <c r="I3950" s="4">
        <f t="shared" si="613"/>
        <v>0.55999999999999994</v>
      </c>
      <c r="J3950">
        <f t="shared" si="615"/>
        <v>2</v>
      </c>
      <c r="K3950" t="str">
        <f>train!T3950</f>
        <v>no</v>
      </c>
      <c r="L3950">
        <f t="shared" si="616"/>
        <v>1.128143884114172</v>
      </c>
      <c r="M3950">
        <f t="shared" si="617"/>
        <v>1.0430191619363947</v>
      </c>
      <c r="N3950">
        <f t="shared" si="618"/>
        <v>1.0430191619363947</v>
      </c>
      <c r="O3950">
        <f t="shared" si="619"/>
        <v>1.0430191619363947</v>
      </c>
    </row>
    <row r="3951" spans="1:15">
      <c r="A3951">
        <f t="shared" si="614"/>
        <v>3950</v>
      </c>
      <c r="B3951">
        <f>train!G3951</f>
        <v>214.9</v>
      </c>
      <c r="C3951">
        <f>train!J3951</f>
        <v>288.7</v>
      </c>
      <c r="D3951">
        <f>train!M3951</f>
        <v>262.7</v>
      </c>
      <c r="E3951">
        <f>train!P3951</f>
        <v>8.1</v>
      </c>
      <c r="F3951" s="4">
        <f t="shared" si="610"/>
        <v>0.61137980085348509</v>
      </c>
      <c r="G3951" s="4">
        <f t="shared" si="611"/>
        <v>0.80350681881436115</v>
      </c>
      <c r="H3951" s="4">
        <f t="shared" si="612"/>
        <v>0.80350681881436115</v>
      </c>
      <c r="I3951" s="4">
        <f t="shared" si="613"/>
        <v>0.40499999999999997</v>
      </c>
      <c r="J3951">
        <f t="shared" si="615"/>
        <v>1</v>
      </c>
      <c r="K3951" t="str">
        <f>train!T3951</f>
        <v>no</v>
      </c>
      <c r="L3951">
        <f t="shared" si="616"/>
        <v>1.128143884114172</v>
      </c>
      <c r="M3951">
        <f t="shared" si="617"/>
        <v>1.3524262185620317</v>
      </c>
      <c r="N3951">
        <f t="shared" si="618"/>
        <v>1.3524262185620317</v>
      </c>
      <c r="O3951">
        <f t="shared" si="619"/>
        <v>1.3524262185620317</v>
      </c>
    </row>
    <row r="3952" spans="1:15">
      <c r="A3952">
        <f t="shared" si="614"/>
        <v>3951</v>
      </c>
      <c r="B3952">
        <f>train!G3952</f>
        <v>269.8</v>
      </c>
      <c r="C3952">
        <f>train!J3952</f>
        <v>227</v>
      </c>
      <c r="D3952">
        <f>train!M3952</f>
        <v>212.2</v>
      </c>
      <c r="E3952">
        <f>train!P3952</f>
        <v>4.7</v>
      </c>
      <c r="F3952" s="4">
        <f t="shared" si="610"/>
        <v>0.76756756756756761</v>
      </c>
      <c r="G3952" s="4">
        <f t="shared" si="611"/>
        <v>0.63178402449206794</v>
      </c>
      <c r="H3952" s="4">
        <f t="shared" si="612"/>
        <v>0.63178402449206794</v>
      </c>
      <c r="I3952" s="4">
        <f t="shared" si="613"/>
        <v>0.23500000000000001</v>
      </c>
      <c r="J3952">
        <f t="shared" si="615"/>
        <v>1</v>
      </c>
      <c r="K3952" t="str">
        <f>train!T3952</f>
        <v>yes</v>
      </c>
      <c r="L3952">
        <f t="shared" si="616"/>
        <v>1.128143884114172</v>
      </c>
      <c r="M3952">
        <f t="shared" si="617"/>
        <v>1.2011190940070766</v>
      </c>
      <c r="N3952">
        <f t="shared" si="618"/>
        <v>1.2011190940070766</v>
      </c>
      <c r="O3952">
        <f t="shared" si="619"/>
        <v>1.2011190940070766</v>
      </c>
    </row>
    <row r="3953" spans="1:15">
      <c r="A3953">
        <f t="shared" si="614"/>
        <v>3952</v>
      </c>
      <c r="B3953">
        <f>train!G3953</f>
        <v>151.19999999999999</v>
      </c>
      <c r="C3953">
        <f>train!J3953</f>
        <v>203.2</v>
      </c>
      <c r="D3953">
        <f>train!M3953</f>
        <v>296.10000000000002</v>
      </c>
      <c r="E3953">
        <f>train!P3953</f>
        <v>11.1</v>
      </c>
      <c r="F3953" s="4">
        <f t="shared" si="610"/>
        <v>0.43015647226173537</v>
      </c>
      <c r="G3953" s="4">
        <f t="shared" si="611"/>
        <v>0.56554411355413303</v>
      </c>
      <c r="H3953" s="4">
        <f t="shared" si="612"/>
        <v>0.56554411355413303</v>
      </c>
      <c r="I3953" s="4">
        <f t="shared" si="613"/>
        <v>0.55499999999999994</v>
      </c>
      <c r="J3953">
        <f t="shared" si="615"/>
        <v>2</v>
      </c>
      <c r="K3953" t="str">
        <f>train!T3953</f>
        <v>no</v>
      </c>
      <c r="L3953">
        <f t="shared" si="616"/>
        <v>1.128143884114172</v>
      </c>
      <c r="M3953">
        <f t="shared" si="617"/>
        <v>1.0643025318865502</v>
      </c>
      <c r="N3953">
        <f t="shared" si="618"/>
        <v>1.0643025318865502</v>
      </c>
      <c r="O3953">
        <f t="shared" si="619"/>
        <v>1.0643025318865502</v>
      </c>
    </row>
    <row r="3954" spans="1:15">
      <c r="A3954">
        <f t="shared" si="614"/>
        <v>3953</v>
      </c>
      <c r="B3954">
        <f>train!G3954</f>
        <v>111.3</v>
      </c>
      <c r="C3954">
        <f>train!J3954</f>
        <v>226.8</v>
      </c>
      <c r="D3954">
        <f>train!M3954</f>
        <v>187.6</v>
      </c>
      <c r="E3954">
        <f>train!P3954</f>
        <v>10.199999999999999</v>
      </c>
      <c r="F3954" s="4">
        <f t="shared" si="610"/>
        <v>0.3166429587482219</v>
      </c>
      <c r="G3954" s="4">
        <f t="shared" si="611"/>
        <v>0.63122738658502642</v>
      </c>
      <c r="H3954" s="4">
        <f t="shared" si="612"/>
        <v>0.63122738658502642</v>
      </c>
      <c r="I3954" s="4">
        <f t="shared" si="613"/>
        <v>0.51</v>
      </c>
      <c r="J3954">
        <f t="shared" si="615"/>
        <v>2</v>
      </c>
      <c r="K3954" t="str">
        <f>train!T3954</f>
        <v>no</v>
      </c>
      <c r="L3954">
        <f t="shared" si="616"/>
        <v>1.128143884114172</v>
      </c>
      <c r="M3954">
        <f t="shared" si="617"/>
        <v>1.0757596341538165</v>
      </c>
      <c r="N3954">
        <f t="shared" si="618"/>
        <v>1.0757596341538165</v>
      </c>
      <c r="O3954">
        <f t="shared" si="619"/>
        <v>1.0757596341538165</v>
      </c>
    </row>
    <row r="3955" spans="1:15">
      <c r="A3955">
        <f t="shared" si="614"/>
        <v>3954</v>
      </c>
      <c r="B3955">
        <f>train!G3955</f>
        <v>273.8</v>
      </c>
      <c r="C3955">
        <f>train!J3955</f>
        <v>149.30000000000001</v>
      </c>
      <c r="D3955">
        <f>train!M3955</f>
        <v>193.9</v>
      </c>
      <c r="E3955">
        <f>train!P3955</f>
        <v>11.2</v>
      </c>
      <c r="F3955" s="4">
        <f t="shared" si="610"/>
        <v>0.77894736842105261</v>
      </c>
      <c r="G3955" s="4">
        <f t="shared" si="611"/>
        <v>0.41553019760645704</v>
      </c>
      <c r="H3955" s="4">
        <f t="shared" si="612"/>
        <v>0.41553019760645704</v>
      </c>
      <c r="I3955" s="4">
        <f t="shared" si="613"/>
        <v>0.55999999999999994</v>
      </c>
      <c r="J3955">
        <f t="shared" si="615"/>
        <v>2</v>
      </c>
      <c r="K3955" t="str">
        <f>train!T3955</f>
        <v>no</v>
      </c>
      <c r="L3955">
        <f t="shared" si="616"/>
        <v>1.128143884114172</v>
      </c>
      <c r="M3955">
        <f t="shared" si="617"/>
        <v>1.1250287520840547</v>
      </c>
      <c r="N3955">
        <f t="shared" si="618"/>
        <v>1.1250287520840547</v>
      </c>
      <c r="O3955">
        <f t="shared" si="619"/>
        <v>1.1250287520840547</v>
      </c>
    </row>
    <row r="3956" spans="1:15">
      <c r="A3956">
        <f t="shared" si="614"/>
        <v>3955</v>
      </c>
      <c r="B3956">
        <f>train!G3956</f>
        <v>142.6</v>
      </c>
      <c r="C3956">
        <f>train!J3956</f>
        <v>85.4</v>
      </c>
      <c r="D3956">
        <f>train!M3956</f>
        <v>246.4</v>
      </c>
      <c r="E3956">
        <f>train!P3956</f>
        <v>14</v>
      </c>
      <c r="F3956" s="4">
        <f t="shared" si="610"/>
        <v>0.40568990042674252</v>
      </c>
      <c r="G3956" s="4">
        <f t="shared" si="611"/>
        <v>0.23768438630670749</v>
      </c>
      <c r="H3956" s="4">
        <f t="shared" si="612"/>
        <v>0.23768438630670749</v>
      </c>
      <c r="I3956" s="4">
        <f t="shared" si="613"/>
        <v>0.7</v>
      </c>
      <c r="J3956">
        <f t="shared" si="615"/>
        <v>2</v>
      </c>
      <c r="K3956" t="str">
        <f>train!T3956</f>
        <v>no</v>
      </c>
      <c r="L3956">
        <f t="shared" si="616"/>
        <v>1.128143884114172</v>
      </c>
      <c r="M3956">
        <f t="shared" si="617"/>
        <v>0.87611188229372428</v>
      </c>
      <c r="N3956">
        <f t="shared" si="618"/>
        <v>0.87611188229372428</v>
      </c>
      <c r="O3956">
        <f t="shared" si="619"/>
        <v>0.87611188229372428</v>
      </c>
    </row>
    <row r="3957" spans="1:15">
      <c r="A3957">
        <f t="shared" si="614"/>
        <v>3956</v>
      </c>
      <c r="B3957">
        <f>train!G3957</f>
        <v>178</v>
      </c>
      <c r="C3957">
        <f>train!J3957</f>
        <v>141.5</v>
      </c>
      <c r="D3957">
        <f>train!M3957</f>
        <v>265.10000000000002</v>
      </c>
      <c r="E3957">
        <f>train!P3957</f>
        <v>6.2</v>
      </c>
      <c r="F3957" s="4">
        <f t="shared" si="610"/>
        <v>0.50640113798008535</v>
      </c>
      <c r="G3957" s="4">
        <f t="shared" si="611"/>
        <v>0.39382131923183966</v>
      </c>
      <c r="H3957" s="4">
        <f t="shared" si="612"/>
        <v>0.39382131923183966</v>
      </c>
      <c r="I3957" s="4">
        <f t="shared" si="613"/>
        <v>0.31</v>
      </c>
      <c r="J3957">
        <f t="shared" si="615"/>
        <v>2</v>
      </c>
      <c r="K3957" t="str">
        <f>train!T3957</f>
        <v>no</v>
      </c>
      <c r="L3957">
        <f t="shared" si="616"/>
        <v>1.128143884114172</v>
      </c>
      <c r="M3957">
        <f t="shared" si="617"/>
        <v>0.81408388726871295</v>
      </c>
      <c r="N3957">
        <f t="shared" si="618"/>
        <v>0.81408388726871295</v>
      </c>
      <c r="O3957">
        <f t="shared" si="619"/>
        <v>0.81408388726871295</v>
      </c>
    </row>
    <row r="3958" spans="1:15">
      <c r="A3958">
        <f t="shared" si="614"/>
        <v>3957</v>
      </c>
      <c r="B3958">
        <f>train!G3958</f>
        <v>180.5</v>
      </c>
      <c r="C3958">
        <f>train!J3958</f>
        <v>241.9</v>
      </c>
      <c r="D3958">
        <f>train!M3958</f>
        <v>225.4</v>
      </c>
      <c r="E3958">
        <f>train!P3958</f>
        <v>7.4</v>
      </c>
      <c r="F3958" s="4">
        <f t="shared" si="610"/>
        <v>0.51351351351351349</v>
      </c>
      <c r="G3958" s="4">
        <f t="shared" si="611"/>
        <v>0.67325354856665742</v>
      </c>
      <c r="H3958" s="4">
        <f t="shared" si="612"/>
        <v>0.67325354856665742</v>
      </c>
      <c r="I3958" s="4">
        <f t="shared" si="613"/>
        <v>0.37</v>
      </c>
      <c r="J3958">
        <f t="shared" si="615"/>
        <v>1</v>
      </c>
      <c r="K3958" t="str">
        <f>train!T3958</f>
        <v>no</v>
      </c>
      <c r="L3958">
        <f t="shared" si="616"/>
        <v>1.128143884114172</v>
      </c>
      <c r="M3958">
        <f t="shared" si="617"/>
        <v>1.1433008396201705</v>
      </c>
      <c r="N3958">
        <f t="shared" si="618"/>
        <v>1.1433008396201705</v>
      </c>
      <c r="O3958">
        <f t="shared" si="619"/>
        <v>1.1433008396201705</v>
      </c>
    </row>
    <row r="3959" spans="1:15">
      <c r="A3959">
        <f t="shared" si="614"/>
        <v>3958</v>
      </c>
      <c r="B3959">
        <f>train!G3959</f>
        <v>141.69999999999999</v>
      </c>
      <c r="C3959">
        <f>train!J3959</f>
        <v>160.69999999999999</v>
      </c>
      <c r="D3959">
        <f>train!M3959</f>
        <v>170.3</v>
      </c>
      <c r="E3959">
        <f>train!P3959</f>
        <v>9.3000000000000007</v>
      </c>
      <c r="F3959" s="4">
        <f t="shared" si="610"/>
        <v>0.40312944523470834</v>
      </c>
      <c r="G3959" s="4">
        <f t="shared" si="611"/>
        <v>0.44725855830782074</v>
      </c>
      <c r="H3959" s="4">
        <f t="shared" si="612"/>
        <v>0.44725855830782074</v>
      </c>
      <c r="I3959" s="4">
        <f t="shared" si="613"/>
        <v>0.46500000000000002</v>
      </c>
      <c r="J3959">
        <f t="shared" si="615"/>
        <v>2</v>
      </c>
      <c r="K3959" t="str">
        <f>train!T3959</f>
        <v>no</v>
      </c>
      <c r="L3959">
        <f t="shared" si="616"/>
        <v>1.128143884114172</v>
      </c>
      <c r="M3959">
        <f t="shared" si="617"/>
        <v>0.88250710227987639</v>
      </c>
      <c r="N3959">
        <f t="shared" si="618"/>
        <v>0.88250710227987639</v>
      </c>
      <c r="O3959">
        <f t="shared" si="619"/>
        <v>0.88250710227987639</v>
      </c>
    </row>
    <row r="3960" spans="1:15">
      <c r="A3960">
        <f t="shared" si="614"/>
        <v>3959</v>
      </c>
      <c r="B3960">
        <f>train!G3960</f>
        <v>289.3</v>
      </c>
      <c r="C3960">
        <f>train!J3960</f>
        <v>179.8</v>
      </c>
      <c r="D3960">
        <f>train!M3960</f>
        <v>186.7</v>
      </c>
      <c r="E3960">
        <f>train!P3960</f>
        <v>6.4</v>
      </c>
      <c r="F3960" s="4">
        <f t="shared" si="610"/>
        <v>0.82304409672830725</v>
      </c>
      <c r="G3960" s="4">
        <f t="shared" si="611"/>
        <v>0.50041747843028117</v>
      </c>
      <c r="H3960" s="4">
        <f t="shared" si="612"/>
        <v>0.50041747843028117</v>
      </c>
      <c r="I3960" s="4">
        <f t="shared" si="613"/>
        <v>0.32</v>
      </c>
      <c r="J3960">
        <f t="shared" si="615"/>
        <v>1</v>
      </c>
      <c r="K3960" t="str">
        <f>train!T3960</f>
        <v>yes</v>
      </c>
      <c r="L3960">
        <f t="shared" si="616"/>
        <v>1.128143884114172</v>
      </c>
      <c r="M3960">
        <f t="shared" si="617"/>
        <v>1.1316522834317779</v>
      </c>
      <c r="N3960">
        <f t="shared" si="618"/>
        <v>1.1316522834317779</v>
      </c>
      <c r="O3960">
        <f t="shared" si="619"/>
        <v>1.1316522834317779</v>
      </c>
    </row>
    <row r="3961" spans="1:15">
      <c r="A3961">
        <f t="shared" si="614"/>
        <v>3960</v>
      </c>
      <c r="B3961">
        <f>train!G3961</f>
        <v>193.4</v>
      </c>
      <c r="C3961">
        <f>train!J3961</f>
        <v>198.3</v>
      </c>
      <c r="D3961">
        <f>train!M3961</f>
        <v>257.2</v>
      </c>
      <c r="E3961">
        <f>train!P3961</f>
        <v>9.5</v>
      </c>
      <c r="F3961" s="4">
        <f t="shared" si="610"/>
        <v>0.55021337126600289</v>
      </c>
      <c r="G3961" s="4">
        <f t="shared" si="611"/>
        <v>0.55190648483161708</v>
      </c>
      <c r="H3961" s="4">
        <f t="shared" si="612"/>
        <v>0.55190648483161708</v>
      </c>
      <c r="I3961" s="4">
        <f t="shared" si="613"/>
        <v>0.47499999999999998</v>
      </c>
      <c r="J3961">
        <f t="shared" si="615"/>
        <v>2</v>
      </c>
      <c r="K3961" t="str">
        <f>train!T3961</f>
        <v>no</v>
      </c>
      <c r="L3961">
        <f t="shared" si="616"/>
        <v>1.128143884114172</v>
      </c>
      <c r="M3961">
        <f t="shared" si="617"/>
        <v>1.0665651831549183</v>
      </c>
      <c r="N3961">
        <f t="shared" si="618"/>
        <v>1.0665651831549183</v>
      </c>
      <c r="O3961">
        <f t="shared" si="619"/>
        <v>1.0665651831549183</v>
      </c>
    </row>
    <row r="3962" spans="1:15">
      <c r="A3962">
        <f t="shared" si="614"/>
        <v>3961</v>
      </c>
      <c r="B3962">
        <f>train!G3962</f>
        <v>184.2</v>
      </c>
      <c r="C3962">
        <f>train!J3962</f>
        <v>215</v>
      </c>
      <c r="D3962">
        <f>train!M3962</f>
        <v>100.1</v>
      </c>
      <c r="E3962">
        <f>train!P3962</f>
        <v>11.3</v>
      </c>
      <c r="F3962" s="4">
        <f t="shared" si="610"/>
        <v>0.5240398293029872</v>
      </c>
      <c r="G3962" s="4">
        <f t="shared" si="611"/>
        <v>0.59838575006957972</v>
      </c>
      <c r="H3962" s="4">
        <f t="shared" si="612"/>
        <v>0.59838575006957972</v>
      </c>
      <c r="I3962" s="4">
        <f t="shared" si="613"/>
        <v>0.56500000000000006</v>
      </c>
      <c r="J3962">
        <f t="shared" si="615"/>
        <v>1</v>
      </c>
      <c r="K3962" t="str">
        <f>train!T3962</f>
        <v>no</v>
      </c>
      <c r="L3962">
        <f t="shared" si="616"/>
        <v>1.128143884114172</v>
      </c>
      <c r="M3962">
        <f t="shared" si="617"/>
        <v>1.1445408487548931</v>
      </c>
      <c r="N3962">
        <f t="shared" si="618"/>
        <v>1.1445408487548931</v>
      </c>
      <c r="O3962">
        <f t="shared" si="619"/>
        <v>1.1445408487548931</v>
      </c>
    </row>
    <row r="3963" spans="1:15">
      <c r="A3963">
        <f t="shared" si="614"/>
        <v>3962</v>
      </c>
      <c r="B3963">
        <f>train!G3963</f>
        <v>144.1</v>
      </c>
      <c r="C3963">
        <f>train!J3963</f>
        <v>229.8</v>
      </c>
      <c r="D3963">
        <f>train!M3963</f>
        <v>174.7</v>
      </c>
      <c r="E3963">
        <f>train!P3963</f>
        <v>12.4</v>
      </c>
      <c r="F3963" s="4">
        <f t="shared" si="610"/>
        <v>0.40995732574679944</v>
      </c>
      <c r="G3963" s="4">
        <f t="shared" si="611"/>
        <v>0.6395769551906485</v>
      </c>
      <c r="H3963" s="4">
        <f t="shared" si="612"/>
        <v>0.6395769551906485</v>
      </c>
      <c r="I3963" s="4">
        <f t="shared" si="613"/>
        <v>0.62</v>
      </c>
      <c r="J3963">
        <f t="shared" si="615"/>
        <v>1</v>
      </c>
      <c r="K3963" t="str">
        <f>train!T3963</f>
        <v>no</v>
      </c>
      <c r="L3963">
        <f t="shared" si="616"/>
        <v>1.128143884114172</v>
      </c>
      <c r="M3963">
        <f t="shared" si="617"/>
        <v>1.1707187416947544</v>
      </c>
      <c r="N3963">
        <f t="shared" si="618"/>
        <v>1.1707187416947544</v>
      </c>
      <c r="O3963">
        <f t="shared" si="619"/>
        <v>1.1707187416947544</v>
      </c>
    </row>
    <row r="3964" spans="1:15">
      <c r="A3964">
        <f t="shared" si="614"/>
        <v>3963</v>
      </c>
      <c r="B3964">
        <f>train!G3964</f>
        <v>180.3</v>
      </c>
      <c r="C3964">
        <f>train!J3964</f>
        <v>199.9</v>
      </c>
      <c r="D3964">
        <f>train!M3964</f>
        <v>280.10000000000002</v>
      </c>
      <c r="E3964">
        <f>train!P3964</f>
        <v>12.1</v>
      </c>
      <c r="F3964" s="4">
        <f t="shared" si="610"/>
        <v>0.5129445234708393</v>
      </c>
      <c r="G3964" s="4">
        <f t="shared" si="611"/>
        <v>0.55635958808794883</v>
      </c>
      <c r="H3964" s="4">
        <f t="shared" si="612"/>
        <v>0.55635958808794883</v>
      </c>
      <c r="I3964" s="4">
        <f t="shared" si="613"/>
        <v>0.60499999999999998</v>
      </c>
      <c r="J3964">
        <f t="shared" si="615"/>
        <v>2</v>
      </c>
      <c r="K3964" t="str">
        <f>train!T3964</f>
        <v>no</v>
      </c>
      <c r="L3964">
        <f t="shared" si="616"/>
        <v>1.128143884114172</v>
      </c>
      <c r="M3964">
        <f t="shared" si="617"/>
        <v>1.1172327719296058</v>
      </c>
      <c r="N3964">
        <f t="shared" si="618"/>
        <v>1.1172327719296058</v>
      </c>
      <c r="O3964">
        <f t="shared" si="619"/>
        <v>1.1172327719296058</v>
      </c>
    </row>
    <row r="3965" spans="1:15">
      <c r="A3965">
        <f t="shared" si="614"/>
        <v>3964</v>
      </c>
      <c r="B3965">
        <f>train!G3965</f>
        <v>179.2</v>
      </c>
      <c r="C3965">
        <f>train!J3965</f>
        <v>253.3</v>
      </c>
      <c r="D3965">
        <f>train!M3965</f>
        <v>196.5</v>
      </c>
      <c r="E3965">
        <f>train!P3965</f>
        <v>15.1</v>
      </c>
      <c r="F3965" s="4">
        <f t="shared" si="610"/>
        <v>0.50981507823613081</v>
      </c>
      <c r="G3965" s="4">
        <f t="shared" si="611"/>
        <v>0.70498190926802118</v>
      </c>
      <c r="H3965" s="4">
        <f t="shared" si="612"/>
        <v>0.70498190926802118</v>
      </c>
      <c r="I3965" s="4">
        <f t="shared" si="613"/>
        <v>0.755</v>
      </c>
      <c r="J3965">
        <f t="shared" si="615"/>
        <v>1</v>
      </c>
      <c r="K3965" t="str">
        <f>train!T3965</f>
        <v>no</v>
      </c>
      <c r="L3965">
        <f t="shared" si="616"/>
        <v>1.128143884114172</v>
      </c>
      <c r="M3965">
        <f t="shared" si="617"/>
        <v>1.3505315245440519</v>
      </c>
      <c r="N3965">
        <f t="shared" si="618"/>
        <v>1.3505315245440519</v>
      </c>
      <c r="O3965">
        <f t="shared" si="619"/>
        <v>1.3505315245440519</v>
      </c>
    </row>
    <row r="3966" spans="1:15">
      <c r="A3966">
        <f t="shared" si="614"/>
        <v>3965</v>
      </c>
      <c r="B3966">
        <f>train!G3966</f>
        <v>50.6</v>
      </c>
      <c r="C3966">
        <f>train!J3966</f>
        <v>308.89999999999998</v>
      </c>
      <c r="D3966">
        <f>train!M3966</f>
        <v>255.4</v>
      </c>
      <c r="E3966">
        <f>train!P3966</f>
        <v>13.7</v>
      </c>
      <c r="F3966" s="4">
        <f t="shared" si="610"/>
        <v>0.14395448079658607</v>
      </c>
      <c r="G3966" s="4">
        <f t="shared" si="611"/>
        <v>0.85972724742554962</v>
      </c>
      <c r="H3966" s="4">
        <f t="shared" si="612"/>
        <v>0.85972724742554962</v>
      </c>
      <c r="I3966" s="4">
        <f t="shared" si="613"/>
        <v>0.68499999999999994</v>
      </c>
      <c r="J3966">
        <f t="shared" si="615"/>
        <v>1</v>
      </c>
      <c r="K3966" t="str">
        <f>train!T3966</f>
        <v>no</v>
      </c>
      <c r="L3966">
        <f t="shared" si="616"/>
        <v>1.128143884114172</v>
      </c>
      <c r="M3966">
        <f t="shared" si="617"/>
        <v>1.4029289976592683</v>
      </c>
      <c r="N3966">
        <f t="shared" si="618"/>
        <v>1.4029289976592683</v>
      </c>
      <c r="O3966">
        <f t="shared" si="619"/>
        <v>1.4029289976592683</v>
      </c>
    </row>
    <row r="3967" spans="1:15">
      <c r="A3967">
        <f t="shared" si="614"/>
        <v>3966</v>
      </c>
      <c r="B3967">
        <f>train!G3967</f>
        <v>223.7</v>
      </c>
      <c r="C3967">
        <f>train!J3967</f>
        <v>205.2</v>
      </c>
      <c r="D3967">
        <f>train!M3967</f>
        <v>282.89999999999998</v>
      </c>
      <c r="E3967">
        <f>train!P3967</f>
        <v>11.1</v>
      </c>
      <c r="F3967" s="4">
        <f t="shared" si="610"/>
        <v>0.63641536273115218</v>
      </c>
      <c r="G3967" s="4">
        <f t="shared" si="611"/>
        <v>0.57111049262454772</v>
      </c>
      <c r="H3967" s="4">
        <f t="shared" si="612"/>
        <v>0.57111049262454772</v>
      </c>
      <c r="I3967" s="4">
        <f t="shared" si="613"/>
        <v>0.55499999999999994</v>
      </c>
      <c r="J3967">
        <f t="shared" si="615"/>
        <v>1</v>
      </c>
      <c r="K3967" t="str">
        <f>train!T3967</f>
        <v>no</v>
      </c>
      <c r="L3967">
        <f t="shared" si="616"/>
        <v>1.128143884114172</v>
      </c>
      <c r="M3967">
        <f t="shared" si="617"/>
        <v>1.1684964285319537</v>
      </c>
      <c r="N3967">
        <f t="shared" si="618"/>
        <v>1.1684964285319537</v>
      </c>
      <c r="O3967">
        <f t="shared" si="619"/>
        <v>1.1684964285319537</v>
      </c>
    </row>
    <row r="3968" spans="1:15">
      <c r="A3968">
        <f t="shared" si="614"/>
        <v>3967</v>
      </c>
      <c r="B3968">
        <f>train!G3968</f>
        <v>220.5</v>
      </c>
      <c r="C3968">
        <f>train!J3968</f>
        <v>180.8</v>
      </c>
      <c r="D3968">
        <f>train!M3968</f>
        <v>156.5</v>
      </c>
      <c r="E3968">
        <f>train!P3968</f>
        <v>5.6</v>
      </c>
      <c r="F3968" s="4">
        <f t="shared" si="610"/>
        <v>0.62731152204836416</v>
      </c>
      <c r="G3968" s="4">
        <f t="shared" si="611"/>
        <v>0.50320066796548846</v>
      </c>
      <c r="H3968" s="4">
        <f t="shared" si="612"/>
        <v>0.50320066796548846</v>
      </c>
      <c r="I3968" s="4">
        <f t="shared" si="613"/>
        <v>0.27999999999999997</v>
      </c>
      <c r="J3968">
        <f t="shared" si="615"/>
        <v>2</v>
      </c>
      <c r="K3968" t="str">
        <f>train!T3968</f>
        <v>no</v>
      </c>
      <c r="L3968">
        <f t="shared" si="616"/>
        <v>1.128143884114172</v>
      </c>
      <c r="M3968">
        <f t="shared" si="617"/>
        <v>0.98911150543124449</v>
      </c>
      <c r="N3968">
        <f t="shared" si="618"/>
        <v>0.98911150543124449</v>
      </c>
      <c r="O3968">
        <f t="shared" si="619"/>
        <v>0.98911150543124449</v>
      </c>
    </row>
    <row r="3969" spans="1:15">
      <c r="A3969">
        <f t="shared" si="614"/>
        <v>3968</v>
      </c>
      <c r="B3969">
        <f>train!G3969</f>
        <v>217.6</v>
      </c>
      <c r="C3969">
        <f>train!J3969</f>
        <v>195.7</v>
      </c>
      <c r="D3969">
        <f>train!M3969</f>
        <v>178.8</v>
      </c>
      <c r="E3969">
        <f>train!P3969</f>
        <v>10.4</v>
      </c>
      <c r="F3969" s="4">
        <f t="shared" si="610"/>
        <v>0.61906116642958742</v>
      </c>
      <c r="G3969" s="4">
        <f t="shared" si="611"/>
        <v>0.54467019204007783</v>
      </c>
      <c r="H3969" s="4">
        <f t="shared" si="612"/>
        <v>0.54467019204007783</v>
      </c>
      <c r="I3969" s="4">
        <f t="shared" si="613"/>
        <v>0.52</v>
      </c>
      <c r="J3969">
        <f t="shared" si="615"/>
        <v>2</v>
      </c>
      <c r="K3969" t="str">
        <f>train!T3969</f>
        <v>no</v>
      </c>
      <c r="L3969">
        <f t="shared" si="616"/>
        <v>1.128143884114172</v>
      </c>
      <c r="M3969">
        <f t="shared" si="617"/>
        <v>1.1166771977501431</v>
      </c>
      <c r="N3969">
        <f t="shared" si="618"/>
        <v>1.1166771977501431</v>
      </c>
      <c r="O3969">
        <f t="shared" si="619"/>
        <v>1.1166771977501431</v>
      </c>
    </row>
    <row r="3970" spans="1:15">
      <c r="A3970">
        <f t="shared" si="614"/>
        <v>3969</v>
      </c>
      <c r="B3970">
        <f>train!G3970</f>
        <v>138.30000000000001</v>
      </c>
      <c r="C3970">
        <f>train!J3970</f>
        <v>187.6</v>
      </c>
      <c r="D3970">
        <f>train!M3970</f>
        <v>158</v>
      </c>
      <c r="E3970">
        <f>train!P3970</f>
        <v>11.6</v>
      </c>
      <c r="F3970" s="4">
        <f t="shared" ref="F3970:F4033" si="620">(B3970-$W$3)/($W$2-$W$3)</f>
        <v>0.39345661450924613</v>
      </c>
      <c r="G3970" s="4">
        <f t="shared" ref="G3970:G4033" si="621">(C3970-$W$5)/($W$4-$W$5)</f>
        <v>0.52212635680489838</v>
      </c>
      <c r="H3970" s="4">
        <f t="shared" ref="H3970:H4033" si="622">(C3970-$W$5)/($W$4-$W$5)</f>
        <v>0.52212635680489838</v>
      </c>
      <c r="I3970" s="4">
        <f t="shared" ref="I3970:I4033" si="623">(E3970-$W$9)/($W$8-$W$9)</f>
        <v>0.57999999999999996</v>
      </c>
      <c r="J3970">
        <f t="shared" si="615"/>
        <v>2</v>
      </c>
      <c r="K3970" t="str">
        <f>train!T3970</f>
        <v>no</v>
      </c>
      <c r="L3970">
        <f t="shared" si="616"/>
        <v>1.128143884114172</v>
      </c>
      <c r="M3970">
        <f t="shared" si="617"/>
        <v>1.0180569593307585</v>
      </c>
      <c r="N3970">
        <f t="shared" si="618"/>
        <v>1.0180569593307585</v>
      </c>
      <c r="O3970">
        <f t="shared" si="619"/>
        <v>1.0180569593307585</v>
      </c>
    </row>
    <row r="3971" spans="1:15">
      <c r="A3971">
        <f t="shared" ref="A3971:A4034" si="624">ROW()-1</f>
        <v>3970</v>
      </c>
      <c r="B3971">
        <f>train!G3971</f>
        <v>160.30000000000001</v>
      </c>
      <c r="C3971">
        <f>train!J3971</f>
        <v>195.2</v>
      </c>
      <c r="D3971">
        <f>train!M3971</f>
        <v>163.30000000000001</v>
      </c>
      <c r="E3971">
        <f>train!P3971</f>
        <v>12.7</v>
      </c>
      <c r="F3971" s="4">
        <f t="shared" si="620"/>
        <v>0.45604551920341396</v>
      </c>
      <c r="G3971" s="4">
        <f t="shared" si="621"/>
        <v>0.54327859727247418</v>
      </c>
      <c r="H3971" s="4">
        <f t="shared" si="622"/>
        <v>0.54327859727247418</v>
      </c>
      <c r="I3971" s="4">
        <f t="shared" si="623"/>
        <v>0.63500000000000001</v>
      </c>
      <c r="J3971">
        <f t="shared" ref="J3971:J4034" si="625">MATCH(MIN(L3971:O3971),L3971:O3971,0)</f>
        <v>2</v>
      </c>
      <c r="K3971" t="str">
        <f>train!T3971</f>
        <v>no</v>
      </c>
      <c r="L3971">
        <f t="shared" ref="L3971:L4034" si="626">SQRT(($F$2-$Z$3)^2+($G$2-$AA$3)^2+($H$2-$AB$3)^2+($I$2-$AC$3)^2)</f>
        <v>1.128143884114172</v>
      </c>
      <c r="M3971">
        <f t="shared" ref="M3971:M4034" si="627">SQRT((F3971-$Z$4)^2+(G3971-$AA$4)^2+(H3971-$AB$4)^2+(I3971-$AC$4)^2)</f>
        <v>1.0961321928007615</v>
      </c>
      <c r="N3971">
        <f t="shared" ref="N3971:N4034" si="628">SQRT((F3971-$Z$5)^2+(G3971-$AA$5)^2+(H3971-$AB$5)^2+(I3971-$AC$5)^2)</f>
        <v>1.0961321928007615</v>
      </c>
      <c r="O3971">
        <f t="shared" ref="O3971:O4034" si="629">SQRT((F3971-$Z$6)^2+(G3971-$AA$6)^2+(H3971-$AB$6)^2+(I3971-$AC$6)^2)</f>
        <v>1.0961321928007615</v>
      </c>
    </row>
    <row r="3972" spans="1:15">
      <c r="A3972">
        <f t="shared" si="624"/>
        <v>3971</v>
      </c>
      <c r="B3972">
        <f>train!G3972</f>
        <v>191.8</v>
      </c>
      <c r="C3972">
        <f>train!J3972</f>
        <v>261.10000000000002</v>
      </c>
      <c r="D3972">
        <f>train!M3972</f>
        <v>252.7</v>
      </c>
      <c r="E3972">
        <f>train!P3972</f>
        <v>10.8</v>
      </c>
      <c r="F3972" s="4">
        <f t="shared" si="620"/>
        <v>0.54566145092460883</v>
      </c>
      <c r="G3972" s="4">
        <f t="shared" si="621"/>
        <v>0.7266907876426385</v>
      </c>
      <c r="H3972" s="4">
        <f t="shared" si="622"/>
        <v>0.7266907876426385</v>
      </c>
      <c r="I3972" s="4">
        <f t="shared" si="623"/>
        <v>0.54</v>
      </c>
      <c r="J3972">
        <f t="shared" si="625"/>
        <v>1</v>
      </c>
      <c r="K3972" t="str">
        <f>train!T3972</f>
        <v>no</v>
      </c>
      <c r="L3972">
        <f t="shared" si="626"/>
        <v>1.128143884114172</v>
      </c>
      <c r="M3972">
        <f t="shared" si="627"/>
        <v>1.2827725522143456</v>
      </c>
      <c r="N3972">
        <f t="shared" si="628"/>
        <v>1.2827725522143456</v>
      </c>
      <c r="O3972">
        <f t="shared" si="629"/>
        <v>1.2827725522143456</v>
      </c>
    </row>
    <row r="3973" spans="1:15">
      <c r="A3973">
        <f t="shared" si="624"/>
        <v>3972</v>
      </c>
      <c r="B3973">
        <f>train!G3973</f>
        <v>103.9</v>
      </c>
      <c r="C3973">
        <f>train!J3973</f>
        <v>230</v>
      </c>
      <c r="D3973">
        <f>train!M3973</f>
        <v>155.69999999999999</v>
      </c>
      <c r="E3973">
        <f>train!P3973</f>
        <v>8.5</v>
      </c>
      <c r="F3973" s="4">
        <f t="shared" si="620"/>
        <v>0.29559032716927458</v>
      </c>
      <c r="G3973" s="4">
        <f t="shared" si="621"/>
        <v>0.64013359309768991</v>
      </c>
      <c r="H3973" s="4">
        <f t="shared" si="622"/>
        <v>0.64013359309768991</v>
      </c>
      <c r="I3973" s="4">
        <f t="shared" si="623"/>
        <v>0.42499999999999999</v>
      </c>
      <c r="J3973">
        <f t="shared" si="625"/>
        <v>2</v>
      </c>
      <c r="K3973" t="str">
        <f>train!T3973</f>
        <v>no</v>
      </c>
      <c r="L3973">
        <f t="shared" si="626"/>
        <v>1.128143884114172</v>
      </c>
      <c r="M3973">
        <f t="shared" si="627"/>
        <v>1.0428521829772217</v>
      </c>
      <c r="N3973">
        <f t="shared" si="628"/>
        <v>1.0428521829772217</v>
      </c>
      <c r="O3973">
        <f t="shared" si="629"/>
        <v>1.0428521829772217</v>
      </c>
    </row>
    <row r="3974" spans="1:15">
      <c r="A3974">
        <f t="shared" si="624"/>
        <v>3973</v>
      </c>
      <c r="B3974">
        <f>train!G3974</f>
        <v>214.9</v>
      </c>
      <c r="C3974">
        <f>train!J3974</f>
        <v>218.4</v>
      </c>
      <c r="D3974">
        <f>train!M3974</f>
        <v>272.60000000000002</v>
      </c>
      <c r="E3974">
        <f>train!P3974</f>
        <v>9.6</v>
      </c>
      <c r="F3974" s="4">
        <f t="shared" si="620"/>
        <v>0.61137980085348509</v>
      </c>
      <c r="G3974" s="4">
        <f t="shared" si="621"/>
        <v>0.60784859448928474</v>
      </c>
      <c r="H3974" s="4">
        <f t="shared" si="622"/>
        <v>0.60784859448928474</v>
      </c>
      <c r="I3974" s="4">
        <f t="shared" si="623"/>
        <v>0.48</v>
      </c>
      <c r="J3974">
        <f t="shared" si="625"/>
        <v>1</v>
      </c>
      <c r="K3974" t="str">
        <f>train!T3974</f>
        <v>no</v>
      </c>
      <c r="L3974">
        <f t="shared" si="626"/>
        <v>1.128143884114172</v>
      </c>
      <c r="M3974">
        <f t="shared" si="627"/>
        <v>1.1589413654438454</v>
      </c>
      <c r="N3974">
        <f t="shared" si="628"/>
        <v>1.1589413654438454</v>
      </c>
      <c r="O3974">
        <f t="shared" si="629"/>
        <v>1.1589413654438454</v>
      </c>
    </row>
    <row r="3975" spans="1:15">
      <c r="A3975">
        <f t="shared" si="624"/>
        <v>3974</v>
      </c>
      <c r="B3975">
        <f>train!G3975</f>
        <v>165.9</v>
      </c>
      <c r="C3975">
        <f>train!J3975</f>
        <v>212.2</v>
      </c>
      <c r="D3975">
        <f>train!M3975</f>
        <v>202.1</v>
      </c>
      <c r="E3975">
        <f>train!P3975</f>
        <v>8.3000000000000007</v>
      </c>
      <c r="F3975" s="4">
        <f t="shared" si="620"/>
        <v>0.47197724039829303</v>
      </c>
      <c r="G3975" s="4">
        <f t="shared" si="621"/>
        <v>0.59059281937099917</v>
      </c>
      <c r="H3975" s="4">
        <f t="shared" si="622"/>
        <v>0.59059281937099917</v>
      </c>
      <c r="I3975" s="4">
        <f t="shared" si="623"/>
        <v>0.41500000000000004</v>
      </c>
      <c r="J3975">
        <f t="shared" si="625"/>
        <v>2</v>
      </c>
      <c r="K3975" t="str">
        <f>train!T3975</f>
        <v>no</v>
      </c>
      <c r="L3975">
        <f t="shared" si="626"/>
        <v>1.128143884114172</v>
      </c>
      <c r="M3975">
        <f t="shared" si="627"/>
        <v>1.0452689950625913</v>
      </c>
      <c r="N3975">
        <f t="shared" si="628"/>
        <v>1.0452689950625913</v>
      </c>
      <c r="O3975">
        <f t="shared" si="629"/>
        <v>1.0452689950625913</v>
      </c>
    </row>
    <row r="3976" spans="1:15">
      <c r="A3976">
        <f t="shared" si="624"/>
        <v>3975</v>
      </c>
      <c r="B3976">
        <f>train!G3976</f>
        <v>92.2</v>
      </c>
      <c r="C3976">
        <f>train!J3976</f>
        <v>200</v>
      </c>
      <c r="D3976">
        <f>train!M3976</f>
        <v>119.1</v>
      </c>
      <c r="E3976">
        <f>train!P3976</f>
        <v>5.7</v>
      </c>
      <c r="F3976" s="4">
        <f t="shared" si="620"/>
        <v>0.26230440967283075</v>
      </c>
      <c r="G3976" s="4">
        <f t="shared" si="621"/>
        <v>0.55663790704146954</v>
      </c>
      <c r="H3976" s="4">
        <f t="shared" si="622"/>
        <v>0.55663790704146954</v>
      </c>
      <c r="I3976" s="4">
        <f t="shared" si="623"/>
        <v>0.28500000000000003</v>
      </c>
      <c r="J3976">
        <f t="shared" si="625"/>
        <v>2</v>
      </c>
      <c r="K3976" t="str">
        <f>train!T3976</f>
        <v>yes</v>
      </c>
      <c r="L3976">
        <f t="shared" si="626"/>
        <v>1.128143884114172</v>
      </c>
      <c r="M3976">
        <f t="shared" si="627"/>
        <v>0.87733694920755945</v>
      </c>
      <c r="N3976">
        <f t="shared" si="628"/>
        <v>0.87733694920755945</v>
      </c>
      <c r="O3976">
        <f t="shared" si="629"/>
        <v>0.87733694920755945</v>
      </c>
    </row>
    <row r="3977" spans="1:15">
      <c r="A3977">
        <f t="shared" si="624"/>
        <v>3976</v>
      </c>
      <c r="B3977">
        <f>train!G3977</f>
        <v>182.3</v>
      </c>
      <c r="C3977">
        <f>train!J3977</f>
        <v>259.89999999999998</v>
      </c>
      <c r="D3977">
        <f>train!M3977</f>
        <v>150.5</v>
      </c>
      <c r="E3977">
        <f>train!P3977</f>
        <v>10.9</v>
      </c>
      <c r="F3977" s="4">
        <f t="shared" si="620"/>
        <v>0.51863442389758185</v>
      </c>
      <c r="G3977" s="4">
        <f t="shared" si="621"/>
        <v>0.72335096020038958</v>
      </c>
      <c r="H3977" s="4">
        <f t="shared" si="622"/>
        <v>0.72335096020038958</v>
      </c>
      <c r="I3977" s="4">
        <f t="shared" si="623"/>
        <v>0.54500000000000004</v>
      </c>
      <c r="J3977">
        <f t="shared" si="625"/>
        <v>1</v>
      </c>
      <c r="K3977" t="str">
        <f>train!T3977</f>
        <v>no</v>
      </c>
      <c r="L3977">
        <f t="shared" si="626"/>
        <v>1.128143884114172</v>
      </c>
      <c r="M3977">
        <f t="shared" si="627"/>
        <v>1.2698345911563553</v>
      </c>
      <c r="N3977">
        <f t="shared" si="628"/>
        <v>1.2698345911563553</v>
      </c>
      <c r="O3977">
        <f t="shared" si="629"/>
        <v>1.2698345911563553</v>
      </c>
    </row>
    <row r="3978" spans="1:15">
      <c r="A3978">
        <f t="shared" si="624"/>
        <v>3977</v>
      </c>
      <c r="B3978">
        <f>train!G3978</f>
        <v>211.4</v>
      </c>
      <c r="C3978">
        <f>train!J3978</f>
        <v>184.5</v>
      </c>
      <c r="D3978">
        <f>train!M3978</f>
        <v>243.2</v>
      </c>
      <c r="E3978">
        <f>train!P3978</f>
        <v>5.5</v>
      </c>
      <c r="F3978" s="4">
        <f t="shared" si="620"/>
        <v>0.60142247510668567</v>
      </c>
      <c r="G3978" s="4">
        <f t="shared" si="621"/>
        <v>0.5134984692457556</v>
      </c>
      <c r="H3978" s="4">
        <f t="shared" si="622"/>
        <v>0.5134984692457556</v>
      </c>
      <c r="I3978" s="4">
        <f t="shared" si="623"/>
        <v>0.27500000000000002</v>
      </c>
      <c r="J3978">
        <f t="shared" si="625"/>
        <v>2</v>
      </c>
      <c r="K3978" t="str">
        <f>train!T3978</f>
        <v>yes</v>
      </c>
      <c r="L3978">
        <f t="shared" si="626"/>
        <v>1.128143884114172</v>
      </c>
      <c r="M3978">
        <f t="shared" si="627"/>
        <v>0.98218905990594318</v>
      </c>
      <c r="N3978">
        <f t="shared" si="628"/>
        <v>0.98218905990594318</v>
      </c>
      <c r="O3978">
        <f t="shared" si="629"/>
        <v>0.98218905990594318</v>
      </c>
    </row>
    <row r="3979" spans="1:15">
      <c r="A3979">
        <f t="shared" si="624"/>
        <v>3978</v>
      </c>
      <c r="B3979">
        <f>train!G3979</f>
        <v>87.1</v>
      </c>
      <c r="C3979">
        <f>train!J3979</f>
        <v>202.1</v>
      </c>
      <c r="D3979">
        <f>train!M3979</f>
        <v>137.9</v>
      </c>
      <c r="E3979">
        <f>train!P3979</f>
        <v>14.4</v>
      </c>
      <c r="F3979" s="4">
        <f t="shared" si="620"/>
        <v>0.24779516358463724</v>
      </c>
      <c r="G3979" s="4">
        <f t="shared" si="621"/>
        <v>0.56248260506540493</v>
      </c>
      <c r="H3979" s="4">
        <f t="shared" si="622"/>
        <v>0.56248260506540493</v>
      </c>
      <c r="I3979" s="4">
        <f t="shared" si="623"/>
        <v>0.72</v>
      </c>
      <c r="J3979">
        <f t="shared" si="625"/>
        <v>2</v>
      </c>
      <c r="K3979" t="str">
        <f>train!T3979</f>
        <v>no</v>
      </c>
      <c r="L3979">
        <f t="shared" si="626"/>
        <v>1.128143884114172</v>
      </c>
      <c r="M3979">
        <f t="shared" si="627"/>
        <v>1.1011701980612558</v>
      </c>
      <c r="N3979">
        <f t="shared" si="628"/>
        <v>1.1011701980612558</v>
      </c>
      <c r="O3979">
        <f t="shared" si="629"/>
        <v>1.1011701980612558</v>
      </c>
    </row>
    <row r="3980" spans="1:15">
      <c r="A3980">
        <f t="shared" si="624"/>
        <v>3979</v>
      </c>
      <c r="B3980">
        <f>train!G3980</f>
        <v>196.7</v>
      </c>
      <c r="C3980">
        <f>train!J3980</f>
        <v>272</v>
      </c>
      <c r="D3980">
        <f>train!M3980</f>
        <v>199.9</v>
      </c>
      <c r="E3980">
        <f>train!P3980</f>
        <v>10.1</v>
      </c>
      <c r="F3980" s="4">
        <f t="shared" si="620"/>
        <v>0.55960170697012801</v>
      </c>
      <c r="G3980" s="4">
        <f t="shared" si="621"/>
        <v>0.7570275535763985</v>
      </c>
      <c r="H3980" s="4">
        <f t="shared" si="622"/>
        <v>0.7570275535763985</v>
      </c>
      <c r="I3980" s="4">
        <f t="shared" si="623"/>
        <v>0.505</v>
      </c>
      <c r="J3980">
        <f t="shared" si="625"/>
        <v>1</v>
      </c>
      <c r="K3980" t="str">
        <f>train!T3980</f>
        <v>no</v>
      </c>
      <c r="L3980">
        <f t="shared" si="626"/>
        <v>1.128143884114172</v>
      </c>
      <c r="M3980">
        <f t="shared" si="627"/>
        <v>1.3093359019715358</v>
      </c>
      <c r="N3980">
        <f t="shared" si="628"/>
        <v>1.3093359019715358</v>
      </c>
      <c r="O3980">
        <f t="shared" si="629"/>
        <v>1.3093359019715358</v>
      </c>
    </row>
    <row r="3981" spans="1:15">
      <c r="A3981">
        <f t="shared" si="624"/>
        <v>3980</v>
      </c>
      <c r="B3981">
        <f>train!G3981</f>
        <v>114.6</v>
      </c>
      <c r="C3981">
        <f>train!J3981</f>
        <v>209</v>
      </c>
      <c r="D3981">
        <f>train!M3981</f>
        <v>209.7</v>
      </c>
      <c r="E3981">
        <f>train!P3981</f>
        <v>8.3000000000000007</v>
      </c>
      <c r="F3981" s="4">
        <f t="shared" si="620"/>
        <v>0.32603129445234708</v>
      </c>
      <c r="G3981" s="4">
        <f t="shared" si="621"/>
        <v>0.58168661285833567</v>
      </c>
      <c r="H3981" s="4">
        <f t="shared" si="622"/>
        <v>0.58168661285833567</v>
      </c>
      <c r="I3981" s="4">
        <f t="shared" si="623"/>
        <v>0.41500000000000004</v>
      </c>
      <c r="J3981">
        <f t="shared" si="625"/>
        <v>2</v>
      </c>
      <c r="K3981" t="str">
        <f>train!T3981</f>
        <v>no</v>
      </c>
      <c r="L3981">
        <f t="shared" si="626"/>
        <v>1.128143884114172</v>
      </c>
      <c r="M3981">
        <f t="shared" si="627"/>
        <v>0.97736381973115816</v>
      </c>
      <c r="N3981">
        <f t="shared" si="628"/>
        <v>0.97736381973115816</v>
      </c>
      <c r="O3981">
        <f t="shared" si="629"/>
        <v>0.97736381973115816</v>
      </c>
    </row>
    <row r="3982" spans="1:15">
      <c r="A3982">
        <f t="shared" si="624"/>
        <v>3981</v>
      </c>
      <c r="B3982">
        <f>train!G3982</f>
        <v>204.5</v>
      </c>
      <c r="C3982">
        <f>train!J3982</f>
        <v>178.4</v>
      </c>
      <c r="D3982">
        <f>train!M3982</f>
        <v>229.6</v>
      </c>
      <c r="E3982">
        <f>train!P3982</f>
        <v>12.6</v>
      </c>
      <c r="F3982" s="4">
        <f t="shared" si="620"/>
        <v>0.58179231863442393</v>
      </c>
      <c r="G3982" s="4">
        <f t="shared" si="621"/>
        <v>0.49652101308099084</v>
      </c>
      <c r="H3982" s="4">
        <f t="shared" si="622"/>
        <v>0.49652101308099084</v>
      </c>
      <c r="I3982" s="4">
        <f t="shared" si="623"/>
        <v>0.63</v>
      </c>
      <c r="J3982">
        <f t="shared" si="625"/>
        <v>2</v>
      </c>
      <c r="K3982" t="str">
        <f>train!T3982</f>
        <v>no</v>
      </c>
      <c r="L3982">
        <f t="shared" si="626"/>
        <v>1.128143884114172</v>
      </c>
      <c r="M3982">
        <f t="shared" si="627"/>
        <v>1.1083539754446528</v>
      </c>
      <c r="N3982">
        <f t="shared" si="628"/>
        <v>1.1083539754446528</v>
      </c>
      <c r="O3982">
        <f t="shared" si="629"/>
        <v>1.1083539754446528</v>
      </c>
    </row>
    <row r="3983" spans="1:15">
      <c r="A3983">
        <f t="shared" si="624"/>
        <v>3982</v>
      </c>
      <c r="B3983">
        <f>train!G3983</f>
        <v>272.8</v>
      </c>
      <c r="C3983">
        <f>train!J3983</f>
        <v>216.5</v>
      </c>
      <c r="D3983">
        <f>train!M3983</f>
        <v>245.1</v>
      </c>
      <c r="E3983">
        <f>train!P3983</f>
        <v>6.1</v>
      </c>
      <c r="F3983" s="4">
        <f t="shared" si="620"/>
        <v>0.77610241820768144</v>
      </c>
      <c r="G3983" s="4">
        <f t="shared" si="621"/>
        <v>0.60256053437239077</v>
      </c>
      <c r="H3983" s="4">
        <f t="shared" si="622"/>
        <v>0.60256053437239077</v>
      </c>
      <c r="I3983" s="4">
        <f t="shared" si="623"/>
        <v>0.30499999999999999</v>
      </c>
      <c r="J3983">
        <f t="shared" si="625"/>
        <v>1</v>
      </c>
      <c r="K3983" t="str">
        <f>train!T3983</f>
        <v>yes</v>
      </c>
      <c r="L3983">
        <f t="shared" si="626"/>
        <v>1.128143884114172</v>
      </c>
      <c r="M3983">
        <f t="shared" si="627"/>
        <v>1.1922744477317682</v>
      </c>
      <c r="N3983">
        <f t="shared" si="628"/>
        <v>1.1922744477317682</v>
      </c>
      <c r="O3983">
        <f t="shared" si="629"/>
        <v>1.1922744477317682</v>
      </c>
    </row>
    <row r="3984" spans="1:15">
      <c r="A3984">
        <f t="shared" si="624"/>
        <v>3983</v>
      </c>
      <c r="B3984">
        <f>train!G3984</f>
        <v>174.8</v>
      </c>
      <c r="C3984">
        <f>train!J3984</f>
        <v>191.4</v>
      </c>
      <c r="D3984">
        <f>train!M3984</f>
        <v>119.5</v>
      </c>
      <c r="E3984">
        <f>train!P3984</f>
        <v>12</v>
      </c>
      <c r="F3984" s="4">
        <f t="shared" si="620"/>
        <v>0.49729729729729732</v>
      </c>
      <c r="G3984" s="4">
        <f t="shared" si="621"/>
        <v>0.53270247703868634</v>
      </c>
      <c r="H3984" s="4">
        <f t="shared" si="622"/>
        <v>0.53270247703868634</v>
      </c>
      <c r="I3984" s="4">
        <f t="shared" si="623"/>
        <v>0.6</v>
      </c>
      <c r="J3984">
        <f t="shared" si="625"/>
        <v>2</v>
      </c>
      <c r="K3984" t="str">
        <f>train!T3984</f>
        <v>no</v>
      </c>
      <c r="L3984">
        <f t="shared" si="626"/>
        <v>1.128143884114172</v>
      </c>
      <c r="M3984">
        <f t="shared" si="627"/>
        <v>1.0839042669837133</v>
      </c>
      <c r="N3984">
        <f t="shared" si="628"/>
        <v>1.0839042669837133</v>
      </c>
      <c r="O3984">
        <f t="shared" si="629"/>
        <v>1.0839042669837133</v>
      </c>
    </row>
    <row r="3985" spans="1:15">
      <c r="A3985">
        <f t="shared" si="624"/>
        <v>3984</v>
      </c>
      <c r="B3985">
        <f>train!G3985</f>
        <v>128.9</v>
      </c>
      <c r="C3985">
        <f>train!J3985</f>
        <v>281.89999999999998</v>
      </c>
      <c r="D3985">
        <f>train!M3985</f>
        <v>209.1</v>
      </c>
      <c r="E3985">
        <f>train!P3985</f>
        <v>9.9</v>
      </c>
      <c r="F3985" s="4">
        <f t="shared" si="620"/>
        <v>0.36671408250355619</v>
      </c>
      <c r="G3985" s="4">
        <f t="shared" si="621"/>
        <v>0.78458112997495122</v>
      </c>
      <c r="H3985" s="4">
        <f t="shared" si="622"/>
        <v>0.78458112997495122</v>
      </c>
      <c r="I3985" s="4">
        <f t="shared" si="623"/>
        <v>0.495</v>
      </c>
      <c r="J3985">
        <f t="shared" si="625"/>
        <v>1</v>
      </c>
      <c r="K3985" t="str">
        <f>train!T3985</f>
        <v>no</v>
      </c>
      <c r="L3985">
        <f t="shared" si="626"/>
        <v>1.128143884114172</v>
      </c>
      <c r="M3985">
        <f t="shared" si="627"/>
        <v>1.2691096553615717</v>
      </c>
      <c r="N3985">
        <f t="shared" si="628"/>
        <v>1.2691096553615717</v>
      </c>
      <c r="O3985">
        <f t="shared" si="629"/>
        <v>1.2691096553615717</v>
      </c>
    </row>
    <row r="3986" spans="1:15">
      <c r="A3986">
        <f t="shared" si="624"/>
        <v>3985</v>
      </c>
      <c r="B3986">
        <f>train!G3986</f>
        <v>54.8</v>
      </c>
      <c r="C3986">
        <f>train!J3986</f>
        <v>147.5</v>
      </c>
      <c r="D3986">
        <f>train!M3986</f>
        <v>173.6</v>
      </c>
      <c r="E3986">
        <f>train!P3986</f>
        <v>11.5</v>
      </c>
      <c r="F3986" s="4">
        <f t="shared" si="620"/>
        <v>0.15590327169274537</v>
      </c>
      <c r="G3986" s="4">
        <f t="shared" si="621"/>
        <v>0.41052045644308377</v>
      </c>
      <c r="H3986" s="4">
        <f t="shared" si="622"/>
        <v>0.41052045644308377</v>
      </c>
      <c r="I3986" s="4">
        <f t="shared" si="623"/>
        <v>0.57499999999999996</v>
      </c>
      <c r="J3986">
        <f t="shared" si="625"/>
        <v>2</v>
      </c>
      <c r="K3986" t="str">
        <f>train!T3986</f>
        <v>no</v>
      </c>
      <c r="L3986">
        <f t="shared" si="626"/>
        <v>1.128143884114172</v>
      </c>
      <c r="M3986">
        <f t="shared" si="627"/>
        <v>0.83185630997244808</v>
      </c>
      <c r="N3986">
        <f t="shared" si="628"/>
        <v>0.83185630997244808</v>
      </c>
      <c r="O3986">
        <f t="shared" si="629"/>
        <v>0.83185630997244808</v>
      </c>
    </row>
    <row r="3987" spans="1:15">
      <c r="A3987">
        <f t="shared" si="624"/>
        <v>3986</v>
      </c>
      <c r="B3987">
        <f>train!G3987</f>
        <v>259</v>
      </c>
      <c r="C3987">
        <f>train!J3987</f>
        <v>166.9</v>
      </c>
      <c r="D3987">
        <f>train!M3987</f>
        <v>255.1</v>
      </c>
      <c r="E3987">
        <f>train!P3987</f>
        <v>11.1</v>
      </c>
      <c r="F3987" s="4">
        <f t="shared" si="620"/>
        <v>0.73684210526315785</v>
      </c>
      <c r="G3987" s="4">
        <f t="shared" si="621"/>
        <v>0.46451433342610632</v>
      </c>
      <c r="H3987" s="4">
        <f t="shared" si="622"/>
        <v>0.46451433342610632</v>
      </c>
      <c r="I3987" s="4">
        <f t="shared" si="623"/>
        <v>0.55499999999999994</v>
      </c>
      <c r="J3987">
        <f t="shared" si="625"/>
        <v>1</v>
      </c>
      <c r="K3987" t="str">
        <f>train!T3987</f>
        <v>no</v>
      </c>
      <c r="L3987">
        <f t="shared" si="626"/>
        <v>1.128143884114172</v>
      </c>
      <c r="M3987">
        <f t="shared" si="627"/>
        <v>1.1324788828076409</v>
      </c>
      <c r="N3987">
        <f t="shared" si="628"/>
        <v>1.1324788828076409</v>
      </c>
      <c r="O3987">
        <f t="shared" si="629"/>
        <v>1.1324788828076409</v>
      </c>
    </row>
    <row r="3988" spans="1:15">
      <c r="A3988">
        <f t="shared" si="624"/>
        <v>3987</v>
      </c>
      <c r="B3988">
        <f>train!G3988</f>
        <v>182.6</v>
      </c>
      <c r="C3988">
        <f>train!J3988</f>
        <v>145.19999999999999</v>
      </c>
      <c r="D3988">
        <f>train!M3988</f>
        <v>162.6</v>
      </c>
      <c r="E3988">
        <f>train!P3988</f>
        <v>12</v>
      </c>
      <c r="F3988" s="4">
        <f t="shared" si="620"/>
        <v>0.51948790896159314</v>
      </c>
      <c r="G3988" s="4">
        <f t="shared" si="621"/>
        <v>0.40411912051210686</v>
      </c>
      <c r="H3988" s="4">
        <f t="shared" si="622"/>
        <v>0.40411912051210686</v>
      </c>
      <c r="I3988" s="4">
        <f t="shared" si="623"/>
        <v>0.6</v>
      </c>
      <c r="J3988">
        <f t="shared" si="625"/>
        <v>2</v>
      </c>
      <c r="K3988" t="str">
        <f>train!T3988</f>
        <v>yes</v>
      </c>
      <c r="L3988">
        <f t="shared" si="626"/>
        <v>1.128143884114172</v>
      </c>
      <c r="M3988">
        <f t="shared" si="627"/>
        <v>0.97800419972730479</v>
      </c>
      <c r="N3988">
        <f t="shared" si="628"/>
        <v>0.97800419972730479</v>
      </c>
      <c r="O3988">
        <f t="shared" si="629"/>
        <v>0.97800419972730479</v>
      </c>
    </row>
    <row r="3989" spans="1:15">
      <c r="A3989">
        <f t="shared" si="624"/>
        <v>3988</v>
      </c>
      <c r="B3989">
        <f>train!G3989</f>
        <v>123</v>
      </c>
      <c r="C3989">
        <f>train!J3989</f>
        <v>237.2</v>
      </c>
      <c r="D3989">
        <f>train!M3989</f>
        <v>258.8</v>
      </c>
      <c r="E3989">
        <f>train!P3989</f>
        <v>9.3000000000000007</v>
      </c>
      <c r="F3989" s="4">
        <f t="shared" si="620"/>
        <v>0.34992887624466573</v>
      </c>
      <c r="G3989" s="4">
        <f t="shared" si="621"/>
        <v>0.66017255775118278</v>
      </c>
      <c r="H3989" s="4">
        <f t="shared" si="622"/>
        <v>0.66017255775118278</v>
      </c>
      <c r="I3989" s="4">
        <f t="shared" si="623"/>
        <v>0.46500000000000002</v>
      </c>
      <c r="J3989">
        <f t="shared" si="625"/>
        <v>2</v>
      </c>
      <c r="K3989" t="str">
        <f>train!T3989</f>
        <v>no</v>
      </c>
      <c r="L3989">
        <f t="shared" si="626"/>
        <v>1.128143884114172</v>
      </c>
      <c r="M3989">
        <f t="shared" si="627"/>
        <v>1.1001503671977446</v>
      </c>
      <c r="N3989">
        <f t="shared" si="628"/>
        <v>1.1001503671977446</v>
      </c>
      <c r="O3989">
        <f t="shared" si="629"/>
        <v>1.1001503671977446</v>
      </c>
    </row>
    <row r="3990" spans="1:15">
      <c r="A3990">
        <f t="shared" si="624"/>
        <v>3989</v>
      </c>
      <c r="B3990">
        <f>train!G3990</f>
        <v>169.9</v>
      </c>
      <c r="C3990">
        <f>train!J3990</f>
        <v>190.3</v>
      </c>
      <c r="D3990">
        <f>train!M3990</f>
        <v>188</v>
      </c>
      <c r="E3990">
        <f>train!P3990</f>
        <v>8.6</v>
      </c>
      <c r="F3990" s="4">
        <f t="shared" si="620"/>
        <v>0.48335704125177809</v>
      </c>
      <c r="G3990" s="4">
        <f t="shared" si="621"/>
        <v>0.52964096854995824</v>
      </c>
      <c r="H3990" s="4">
        <f t="shared" si="622"/>
        <v>0.52964096854995824</v>
      </c>
      <c r="I3990" s="4">
        <f t="shared" si="623"/>
        <v>0.43</v>
      </c>
      <c r="J3990">
        <f t="shared" si="625"/>
        <v>2</v>
      </c>
      <c r="K3990" t="str">
        <f>train!T3990</f>
        <v>no</v>
      </c>
      <c r="L3990">
        <f t="shared" si="626"/>
        <v>1.128143884114172</v>
      </c>
      <c r="M3990">
        <f t="shared" si="627"/>
        <v>0.98973387355427456</v>
      </c>
      <c r="N3990">
        <f t="shared" si="628"/>
        <v>0.98973387355427456</v>
      </c>
      <c r="O3990">
        <f t="shared" si="629"/>
        <v>0.98973387355427456</v>
      </c>
    </row>
    <row r="3991" spans="1:15">
      <c r="A3991">
        <f t="shared" si="624"/>
        <v>3990</v>
      </c>
      <c r="B3991">
        <f>train!G3991</f>
        <v>201.4</v>
      </c>
      <c r="C3991">
        <f>train!J3991</f>
        <v>101.3</v>
      </c>
      <c r="D3991">
        <f>train!M3991</f>
        <v>258.5</v>
      </c>
      <c r="E3991">
        <f>train!P3991</f>
        <v>11.9</v>
      </c>
      <c r="F3991" s="4">
        <f t="shared" si="620"/>
        <v>0.572972972972973</v>
      </c>
      <c r="G3991" s="4">
        <f t="shared" si="621"/>
        <v>0.28193709991650429</v>
      </c>
      <c r="H3991" s="4">
        <f t="shared" si="622"/>
        <v>0.28193709991650429</v>
      </c>
      <c r="I3991" s="4">
        <f t="shared" si="623"/>
        <v>0.59499999999999997</v>
      </c>
      <c r="J3991">
        <f t="shared" si="625"/>
        <v>2</v>
      </c>
      <c r="K3991" t="str">
        <f>train!T3991</f>
        <v>no</v>
      </c>
      <c r="L3991">
        <f t="shared" si="626"/>
        <v>1.128143884114172</v>
      </c>
      <c r="M3991">
        <f t="shared" si="627"/>
        <v>0.91722411894593414</v>
      </c>
      <c r="N3991">
        <f t="shared" si="628"/>
        <v>0.91722411894593414</v>
      </c>
      <c r="O3991">
        <f t="shared" si="629"/>
        <v>0.91722411894593414</v>
      </c>
    </row>
    <row r="3992" spans="1:15">
      <c r="A3992">
        <f t="shared" si="624"/>
        <v>3991</v>
      </c>
      <c r="B3992">
        <f>train!G3992</f>
        <v>124.2</v>
      </c>
      <c r="C3992">
        <f>train!J3992</f>
        <v>266.2</v>
      </c>
      <c r="D3992">
        <f>train!M3992</f>
        <v>156.69999999999999</v>
      </c>
      <c r="E3992">
        <f>train!P3992</f>
        <v>11.5</v>
      </c>
      <c r="F3992" s="4">
        <f t="shared" si="620"/>
        <v>0.35334281650071125</v>
      </c>
      <c r="G3992" s="4">
        <f t="shared" si="621"/>
        <v>0.74088505427219586</v>
      </c>
      <c r="H3992" s="4">
        <f t="shared" si="622"/>
        <v>0.74088505427219586</v>
      </c>
      <c r="I3992" s="4">
        <f t="shared" si="623"/>
        <v>0.57499999999999996</v>
      </c>
      <c r="J3992">
        <f t="shared" si="625"/>
        <v>1</v>
      </c>
      <c r="K3992" t="str">
        <f>train!T3992</f>
        <v>no</v>
      </c>
      <c r="L3992">
        <f t="shared" si="626"/>
        <v>1.128143884114172</v>
      </c>
      <c r="M3992">
        <f t="shared" si="627"/>
        <v>1.2463135533486285</v>
      </c>
      <c r="N3992">
        <f t="shared" si="628"/>
        <v>1.2463135533486285</v>
      </c>
      <c r="O3992">
        <f t="shared" si="629"/>
        <v>1.2463135533486285</v>
      </c>
    </row>
    <row r="3993" spans="1:15">
      <c r="A3993">
        <f t="shared" si="624"/>
        <v>3992</v>
      </c>
      <c r="B3993">
        <f>train!G3993</f>
        <v>128.19999999999999</v>
      </c>
      <c r="C3993">
        <f>train!J3993</f>
        <v>274.5</v>
      </c>
      <c r="D3993">
        <f>train!M3993</f>
        <v>211</v>
      </c>
      <c r="E3993">
        <f>train!P3993</f>
        <v>8.1</v>
      </c>
      <c r="F3993" s="4">
        <f t="shared" si="620"/>
        <v>0.36472261735419625</v>
      </c>
      <c r="G3993" s="4">
        <f t="shared" si="621"/>
        <v>0.76398552741441694</v>
      </c>
      <c r="H3993" s="4">
        <f t="shared" si="622"/>
        <v>0.76398552741441694</v>
      </c>
      <c r="I3993" s="4">
        <f t="shared" si="623"/>
        <v>0.40499999999999997</v>
      </c>
      <c r="J3993">
        <f t="shared" si="625"/>
        <v>1</v>
      </c>
      <c r="K3993" t="str">
        <f>train!T3993</f>
        <v>no</v>
      </c>
      <c r="L3993">
        <f t="shared" si="626"/>
        <v>1.128143884114172</v>
      </c>
      <c r="M3993">
        <f t="shared" si="627"/>
        <v>1.2101220433522666</v>
      </c>
      <c r="N3993">
        <f t="shared" si="628"/>
        <v>1.2101220433522666</v>
      </c>
      <c r="O3993">
        <f t="shared" si="629"/>
        <v>1.2101220433522666</v>
      </c>
    </row>
    <row r="3994" spans="1:15">
      <c r="A3994">
        <f t="shared" si="624"/>
        <v>3993</v>
      </c>
      <c r="B3994">
        <f>train!G3994</f>
        <v>214.3</v>
      </c>
      <c r="C3994">
        <f>train!J3994</f>
        <v>250.1</v>
      </c>
      <c r="D3994">
        <f>train!M3994</f>
        <v>189.7</v>
      </c>
      <c r="E3994">
        <f>train!P3994</f>
        <v>10.6</v>
      </c>
      <c r="F3994" s="4">
        <f t="shared" si="620"/>
        <v>0.6096728307254623</v>
      </c>
      <c r="G3994" s="4">
        <f t="shared" si="621"/>
        <v>0.69607570275535757</v>
      </c>
      <c r="H3994" s="4">
        <f t="shared" si="622"/>
        <v>0.69607570275535757</v>
      </c>
      <c r="I3994" s="4">
        <f t="shared" si="623"/>
        <v>0.53</v>
      </c>
      <c r="J3994">
        <f t="shared" si="625"/>
        <v>1</v>
      </c>
      <c r="K3994" t="str">
        <f>train!T3994</f>
        <v>no</v>
      </c>
      <c r="L3994">
        <f t="shared" si="626"/>
        <v>1.128143884114172</v>
      </c>
      <c r="M3994">
        <f t="shared" si="627"/>
        <v>1.2734377599464877</v>
      </c>
      <c r="N3994">
        <f t="shared" si="628"/>
        <v>1.2734377599464877</v>
      </c>
      <c r="O3994">
        <f t="shared" si="629"/>
        <v>1.2734377599464877</v>
      </c>
    </row>
    <row r="3995" spans="1:15">
      <c r="A3995">
        <f t="shared" si="624"/>
        <v>3994</v>
      </c>
      <c r="B3995">
        <f>train!G3995</f>
        <v>243.3</v>
      </c>
      <c r="C3995">
        <f>train!J3995</f>
        <v>226.8</v>
      </c>
      <c r="D3995">
        <f>train!M3995</f>
        <v>138.5</v>
      </c>
      <c r="E3995">
        <f>train!P3995</f>
        <v>11</v>
      </c>
      <c r="F3995" s="4">
        <f t="shared" si="620"/>
        <v>0.69217638691322902</v>
      </c>
      <c r="G3995" s="4">
        <f t="shared" si="621"/>
        <v>0.63122738658502642</v>
      </c>
      <c r="H3995" s="4">
        <f t="shared" si="622"/>
        <v>0.63122738658502642</v>
      </c>
      <c r="I3995" s="4">
        <f t="shared" si="623"/>
        <v>0.55000000000000004</v>
      </c>
      <c r="J3995">
        <f t="shared" si="625"/>
        <v>1</v>
      </c>
      <c r="K3995" t="str">
        <f>train!T3995</f>
        <v>no</v>
      </c>
      <c r="L3995">
        <f t="shared" si="626"/>
        <v>1.128143884114172</v>
      </c>
      <c r="M3995">
        <f t="shared" si="627"/>
        <v>1.2563853619611209</v>
      </c>
      <c r="N3995">
        <f t="shared" si="628"/>
        <v>1.2563853619611209</v>
      </c>
      <c r="O3995">
        <f t="shared" si="629"/>
        <v>1.2563853619611209</v>
      </c>
    </row>
    <row r="3996" spans="1:15">
      <c r="A3996">
        <f t="shared" si="624"/>
        <v>3995</v>
      </c>
      <c r="B3996">
        <f>train!G3996</f>
        <v>200.7</v>
      </c>
      <c r="C3996">
        <f>train!J3996</f>
        <v>212.5</v>
      </c>
      <c r="D3996">
        <f>train!M3996</f>
        <v>204</v>
      </c>
      <c r="E3996">
        <f>train!P3996</f>
        <v>12.9</v>
      </c>
      <c r="F3996" s="4">
        <f t="shared" si="620"/>
        <v>0.57098150782361301</v>
      </c>
      <c r="G3996" s="4">
        <f t="shared" si="621"/>
        <v>0.5914277762315614</v>
      </c>
      <c r="H3996" s="4">
        <f t="shared" si="622"/>
        <v>0.5914277762315614</v>
      </c>
      <c r="I3996" s="4">
        <f t="shared" si="623"/>
        <v>0.64500000000000002</v>
      </c>
      <c r="J3996">
        <f t="shared" si="625"/>
        <v>1</v>
      </c>
      <c r="K3996" t="str">
        <f>train!T3996</f>
        <v>no</v>
      </c>
      <c r="L3996">
        <f t="shared" si="626"/>
        <v>1.128143884114172</v>
      </c>
      <c r="M3996">
        <f t="shared" si="627"/>
        <v>1.2006741903084894</v>
      </c>
      <c r="N3996">
        <f t="shared" si="628"/>
        <v>1.2006741903084894</v>
      </c>
      <c r="O3996">
        <f t="shared" si="629"/>
        <v>1.2006741903084894</v>
      </c>
    </row>
    <row r="3997" spans="1:15">
      <c r="A3997">
        <f t="shared" si="624"/>
        <v>3996</v>
      </c>
      <c r="B3997">
        <f>train!G3997</f>
        <v>231.4</v>
      </c>
      <c r="C3997">
        <f>train!J3997</f>
        <v>168</v>
      </c>
      <c r="D3997">
        <f>train!M3997</f>
        <v>257.2</v>
      </c>
      <c r="E3997">
        <f>train!P3997</f>
        <v>11.4</v>
      </c>
      <c r="F3997" s="4">
        <f t="shared" si="620"/>
        <v>0.65832147937411101</v>
      </c>
      <c r="G3997" s="4">
        <f t="shared" si="621"/>
        <v>0.46757584191483437</v>
      </c>
      <c r="H3997" s="4">
        <f t="shared" si="622"/>
        <v>0.46757584191483437</v>
      </c>
      <c r="I3997" s="4">
        <f t="shared" si="623"/>
        <v>0.57000000000000006</v>
      </c>
      <c r="J3997">
        <f t="shared" si="625"/>
        <v>2</v>
      </c>
      <c r="K3997" t="str">
        <f>train!T3997</f>
        <v>no</v>
      </c>
      <c r="L3997">
        <f t="shared" si="626"/>
        <v>1.128143884114172</v>
      </c>
      <c r="M3997">
        <f t="shared" si="627"/>
        <v>1.0934082065221802</v>
      </c>
      <c r="N3997">
        <f t="shared" si="628"/>
        <v>1.0934082065221802</v>
      </c>
      <c r="O3997">
        <f t="shared" si="629"/>
        <v>1.0934082065221802</v>
      </c>
    </row>
    <row r="3998" spans="1:15">
      <c r="A3998">
        <f t="shared" si="624"/>
        <v>3997</v>
      </c>
      <c r="B3998">
        <f>train!G3998</f>
        <v>235</v>
      </c>
      <c r="C3998">
        <f>train!J3998</f>
        <v>240.5</v>
      </c>
      <c r="D3998">
        <f>train!M3998</f>
        <v>147.1</v>
      </c>
      <c r="E3998">
        <f>train!P3998</f>
        <v>7.7</v>
      </c>
      <c r="F3998" s="4">
        <f t="shared" si="620"/>
        <v>0.66856330014224752</v>
      </c>
      <c r="G3998" s="4">
        <f t="shared" si="621"/>
        <v>0.66935708321736709</v>
      </c>
      <c r="H3998" s="4">
        <f t="shared" si="622"/>
        <v>0.66935708321736709</v>
      </c>
      <c r="I3998" s="4">
        <f t="shared" si="623"/>
        <v>0.38500000000000001</v>
      </c>
      <c r="J3998">
        <f t="shared" si="625"/>
        <v>1</v>
      </c>
      <c r="K3998" t="str">
        <f>train!T3998</f>
        <v>no</v>
      </c>
      <c r="L3998">
        <f t="shared" si="626"/>
        <v>1.128143884114172</v>
      </c>
      <c r="M3998">
        <f t="shared" si="627"/>
        <v>1.2211796329793647</v>
      </c>
      <c r="N3998">
        <f t="shared" si="628"/>
        <v>1.2211796329793647</v>
      </c>
      <c r="O3998">
        <f t="shared" si="629"/>
        <v>1.2211796329793647</v>
      </c>
    </row>
    <row r="3999" spans="1:15">
      <c r="A3999">
        <f t="shared" si="624"/>
        <v>3998</v>
      </c>
      <c r="B3999">
        <f>train!G3999</f>
        <v>237.5</v>
      </c>
      <c r="C3999">
        <f>train!J3999</f>
        <v>211.1</v>
      </c>
      <c r="D3999">
        <f>train!M3999</f>
        <v>163.9</v>
      </c>
      <c r="E3999">
        <f>train!P3999</f>
        <v>9.6999999999999993</v>
      </c>
      <c r="F3999" s="4">
        <f t="shared" si="620"/>
        <v>0.67567567567567566</v>
      </c>
      <c r="G3999" s="4">
        <f t="shared" si="621"/>
        <v>0.58753131088227106</v>
      </c>
      <c r="H3999" s="4">
        <f t="shared" si="622"/>
        <v>0.58753131088227106</v>
      </c>
      <c r="I3999" s="4">
        <f t="shared" si="623"/>
        <v>0.48499999999999999</v>
      </c>
      <c r="J3999">
        <f t="shared" si="625"/>
        <v>1</v>
      </c>
      <c r="K3999" t="str">
        <f>train!T3999</f>
        <v>no</v>
      </c>
      <c r="L3999">
        <f t="shared" si="626"/>
        <v>1.128143884114172</v>
      </c>
      <c r="M3999">
        <f t="shared" si="627"/>
        <v>1.175648204708305</v>
      </c>
      <c r="N3999">
        <f t="shared" si="628"/>
        <v>1.175648204708305</v>
      </c>
      <c r="O3999">
        <f t="shared" si="629"/>
        <v>1.175648204708305</v>
      </c>
    </row>
    <row r="4000" spans="1:15">
      <c r="A4000">
        <f t="shared" si="624"/>
        <v>3999</v>
      </c>
      <c r="B4000">
        <f>train!G4000</f>
        <v>228.3</v>
      </c>
      <c r="C4000">
        <f>train!J4000</f>
        <v>130.9</v>
      </c>
      <c r="D4000">
        <f>train!M4000</f>
        <v>156.69999999999999</v>
      </c>
      <c r="E4000">
        <f>train!P4000</f>
        <v>8.4</v>
      </c>
      <c r="F4000" s="4">
        <f t="shared" si="620"/>
        <v>0.64950213371266008</v>
      </c>
      <c r="G4000" s="4">
        <f t="shared" si="621"/>
        <v>0.36431951015864183</v>
      </c>
      <c r="H4000" s="4">
        <f t="shared" si="622"/>
        <v>0.36431951015864183</v>
      </c>
      <c r="I4000" s="4">
        <f t="shared" si="623"/>
        <v>0.42000000000000004</v>
      </c>
      <c r="J4000">
        <f t="shared" si="625"/>
        <v>2</v>
      </c>
      <c r="K4000" t="str">
        <f>train!T4000</f>
        <v>no</v>
      </c>
      <c r="L4000">
        <f t="shared" si="626"/>
        <v>1.128143884114172</v>
      </c>
      <c r="M4000">
        <f t="shared" si="627"/>
        <v>0.92936022760916748</v>
      </c>
      <c r="N4000">
        <f t="shared" si="628"/>
        <v>0.92936022760916748</v>
      </c>
      <c r="O4000">
        <f t="shared" si="629"/>
        <v>0.92936022760916748</v>
      </c>
    </row>
    <row r="4001" spans="1:15">
      <c r="A4001">
        <f t="shared" si="624"/>
        <v>4000</v>
      </c>
      <c r="B4001">
        <f>train!G4001</f>
        <v>160.5</v>
      </c>
      <c r="C4001">
        <f>train!J4001</f>
        <v>185.9</v>
      </c>
      <c r="D4001">
        <f>train!M4001</f>
        <v>150.4</v>
      </c>
      <c r="E4001">
        <f>train!P4001</f>
        <v>10.7</v>
      </c>
      <c r="F4001" s="4">
        <f t="shared" si="620"/>
        <v>0.45661450924608821</v>
      </c>
      <c r="G4001" s="4">
        <f t="shared" si="621"/>
        <v>0.51739493459504593</v>
      </c>
      <c r="H4001" s="4">
        <f t="shared" si="622"/>
        <v>0.51739493459504593</v>
      </c>
      <c r="I4001" s="4">
        <f t="shared" si="623"/>
        <v>0.53499999999999992</v>
      </c>
      <c r="J4001">
        <f t="shared" si="625"/>
        <v>2</v>
      </c>
      <c r="K4001" t="str">
        <f>train!T4001</f>
        <v>no</v>
      </c>
      <c r="L4001">
        <f t="shared" si="626"/>
        <v>1.128143884114172</v>
      </c>
      <c r="M4001">
        <f t="shared" si="627"/>
        <v>1.0149467211352867</v>
      </c>
      <c r="N4001">
        <f t="shared" si="628"/>
        <v>1.0149467211352867</v>
      </c>
      <c r="O4001">
        <f t="shared" si="629"/>
        <v>1.0149467211352867</v>
      </c>
    </row>
    <row r="4002" spans="1:15">
      <c r="A4002">
        <f t="shared" si="624"/>
        <v>4001</v>
      </c>
      <c r="B4002">
        <f>train!G4002</f>
        <v>185.6</v>
      </c>
      <c r="C4002">
        <f>train!J4002</f>
        <v>224.6</v>
      </c>
      <c r="D4002">
        <f>train!M4002</f>
        <v>284.7</v>
      </c>
      <c r="E4002">
        <f>train!P4002</f>
        <v>6.9</v>
      </c>
      <c r="F4002" s="4">
        <f t="shared" si="620"/>
        <v>0.52802275960170697</v>
      </c>
      <c r="G4002" s="4">
        <f t="shared" si="621"/>
        <v>0.62510436960757021</v>
      </c>
      <c r="H4002" s="4">
        <f t="shared" si="622"/>
        <v>0.62510436960757021</v>
      </c>
      <c r="I4002" s="4">
        <f t="shared" si="623"/>
        <v>0.34500000000000003</v>
      </c>
      <c r="J4002">
        <f t="shared" si="625"/>
        <v>2</v>
      </c>
      <c r="K4002" t="str">
        <f>train!T4002</f>
        <v>no</v>
      </c>
      <c r="L4002">
        <f t="shared" si="626"/>
        <v>1.128143884114172</v>
      </c>
      <c r="M4002">
        <f t="shared" si="627"/>
        <v>1.0859760496725319</v>
      </c>
      <c r="N4002">
        <f t="shared" si="628"/>
        <v>1.0859760496725319</v>
      </c>
      <c r="O4002">
        <f t="shared" si="629"/>
        <v>1.0859760496725319</v>
      </c>
    </row>
    <row r="4003" spans="1:15">
      <c r="A4003">
        <f t="shared" si="624"/>
        <v>4002</v>
      </c>
      <c r="B4003">
        <f>train!G4003</f>
        <v>214.3</v>
      </c>
      <c r="C4003">
        <f>train!J4003</f>
        <v>232.2</v>
      </c>
      <c r="D4003">
        <f>train!M4003</f>
        <v>0</v>
      </c>
      <c r="E4003">
        <f>train!P4003</f>
        <v>8.3000000000000007</v>
      </c>
      <c r="F4003" s="4">
        <f t="shared" si="620"/>
        <v>0.6096728307254623</v>
      </c>
      <c r="G4003" s="4">
        <f t="shared" si="621"/>
        <v>0.64625661007514612</v>
      </c>
      <c r="H4003" s="4">
        <f t="shared" si="622"/>
        <v>0.64625661007514612</v>
      </c>
      <c r="I4003" s="4">
        <f t="shared" si="623"/>
        <v>0.41500000000000004</v>
      </c>
      <c r="J4003">
        <f t="shared" si="625"/>
        <v>1</v>
      </c>
      <c r="K4003" t="str">
        <f>train!T4003</f>
        <v>no</v>
      </c>
      <c r="L4003">
        <f t="shared" si="626"/>
        <v>1.128143884114172</v>
      </c>
      <c r="M4003">
        <f t="shared" si="627"/>
        <v>1.1744024747319111</v>
      </c>
      <c r="N4003">
        <f t="shared" si="628"/>
        <v>1.1744024747319111</v>
      </c>
      <c r="O4003">
        <f t="shared" si="629"/>
        <v>1.1744024747319111</v>
      </c>
    </row>
    <row r="4004" spans="1:15">
      <c r="A4004">
        <f t="shared" si="624"/>
        <v>4003</v>
      </c>
      <c r="B4004">
        <f>train!G4004</f>
        <v>240.8</v>
      </c>
      <c r="C4004">
        <f>train!J4004</f>
        <v>192.8</v>
      </c>
      <c r="D4004">
        <f>train!M4004</f>
        <v>253.4</v>
      </c>
      <c r="E4004">
        <f>train!P4004</f>
        <v>7.6</v>
      </c>
      <c r="F4004" s="4">
        <f t="shared" si="620"/>
        <v>0.68506401137980089</v>
      </c>
      <c r="G4004" s="4">
        <f t="shared" si="621"/>
        <v>0.53659894238797667</v>
      </c>
      <c r="H4004" s="4">
        <f t="shared" si="622"/>
        <v>0.53659894238797667</v>
      </c>
      <c r="I4004" s="4">
        <f t="shared" si="623"/>
        <v>0.38</v>
      </c>
      <c r="J4004">
        <f t="shared" si="625"/>
        <v>2</v>
      </c>
      <c r="K4004" t="str">
        <f>train!T4004</f>
        <v>no</v>
      </c>
      <c r="L4004">
        <f t="shared" si="626"/>
        <v>1.128143884114172</v>
      </c>
      <c r="M4004">
        <f t="shared" si="627"/>
        <v>1.090683065620611</v>
      </c>
      <c r="N4004">
        <f t="shared" si="628"/>
        <v>1.090683065620611</v>
      </c>
      <c r="O4004">
        <f t="shared" si="629"/>
        <v>1.090683065620611</v>
      </c>
    </row>
    <row r="4005" spans="1:15">
      <c r="A4005">
        <f t="shared" si="624"/>
        <v>4004</v>
      </c>
      <c r="B4005">
        <f>train!G4005</f>
        <v>194.4</v>
      </c>
      <c r="C4005">
        <f>train!J4005</f>
        <v>238.3</v>
      </c>
      <c r="D4005">
        <f>train!M4005</f>
        <v>239.1</v>
      </c>
      <c r="E4005">
        <f>train!P4005</f>
        <v>9.6</v>
      </c>
      <c r="F4005" s="4">
        <f t="shared" si="620"/>
        <v>0.55305832147937417</v>
      </c>
      <c r="G4005" s="4">
        <f t="shared" si="621"/>
        <v>0.66323406623991099</v>
      </c>
      <c r="H4005" s="4">
        <f t="shared" si="622"/>
        <v>0.66323406623991099</v>
      </c>
      <c r="I4005" s="4">
        <f t="shared" si="623"/>
        <v>0.48</v>
      </c>
      <c r="J4005">
        <f t="shared" si="625"/>
        <v>1</v>
      </c>
      <c r="K4005" t="str">
        <f>train!T4005</f>
        <v>no</v>
      </c>
      <c r="L4005">
        <f t="shared" si="626"/>
        <v>1.128143884114172</v>
      </c>
      <c r="M4005">
        <f t="shared" si="627"/>
        <v>1.1899715795765191</v>
      </c>
      <c r="N4005">
        <f t="shared" si="628"/>
        <v>1.1899715795765191</v>
      </c>
      <c r="O4005">
        <f t="shared" si="629"/>
        <v>1.1899715795765191</v>
      </c>
    </row>
    <row r="4006" spans="1:15">
      <c r="A4006">
        <f t="shared" si="624"/>
        <v>4005</v>
      </c>
      <c r="B4006">
        <f>train!G4006</f>
        <v>130.19999999999999</v>
      </c>
      <c r="C4006">
        <f>train!J4006</f>
        <v>195.2</v>
      </c>
      <c r="D4006">
        <f>train!M4006</f>
        <v>195.5</v>
      </c>
      <c r="E4006">
        <f>train!P4006</f>
        <v>7.6</v>
      </c>
      <c r="F4006" s="4">
        <f t="shared" si="620"/>
        <v>0.37041251778093881</v>
      </c>
      <c r="G4006" s="4">
        <f t="shared" si="621"/>
        <v>0.54327859727247418</v>
      </c>
      <c r="H4006" s="4">
        <f t="shared" si="622"/>
        <v>0.54327859727247418</v>
      </c>
      <c r="I4006" s="4">
        <f t="shared" si="623"/>
        <v>0.38</v>
      </c>
      <c r="J4006">
        <f t="shared" si="625"/>
        <v>2</v>
      </c>
      <c r="K4006" t="str">
        <f>train!T4006</f>
        <v>no</v>
      </c>
      <c r="L4006">
        <f t="shared" si="626"/>
        <v>1.128143884114172</v>
      </c>
      <c r="M4006">
        <f t="shared" si="627"/>
        <v>0.93376051631963353</v>
      </c>
      <c r="N4006">
        <f t="shared" si="628"/>
        <v>0.93376051631963353</v>
      </c>
      <c r="O4006">
        <f t="shared" si="629"/>
        <v>0.93376051631963353</v>
      </c>
    </row>
    <row r="4007" spans="1:15">
      <c r="A4007">
        <f t="shared" si="624"/>
        <v>4006</v>
      </c>
      <c r="B4007">
        <f>train!G4007</f>
        <v>123.7</v>
      </c>
      <c r="C4007">
        <f>train!J4007</f>
        <v>133.19999999999999</v>
      </c>
      <c r="D4007">
        <f>train!M4007</f>
        <v>191.8</v>
      </c>
      <c r="E4007">
        <f>train!P4007</f>
        <v>7.9</v>
      </c>
      <c r="F4007" s="4">
        <f t="shared" si="620"/>
        <v>0.35192034139402562</v>
      </c>
      <c r="G4007" s="4">
        <f t="shared" si="621"/>
        <v>0.37072084608961864</v>
      </c>
      <c r="H4007" s="4">
        <f t="shared" si="622"/>
        <v>0.37072084608961864</v>
      </c>
      <c r="I4007" s="4">
        <f t="shared" si="623"/>
        <v>0.39500000000000002</v>
      </c>
      <c r="J4007">
        <f t="shared" si="625"/>
        <v>2</v>
      </c>
      <c r="K4007" t="str">
        <f>train!T4007</f>
        <v>no</v>
      </c>
      <c r="L4007">
        <f t="shared" si="626"/>
        <v>1.128143884114172</v>
      </c>
      <c r="M4007">
        <f t="shared" si="627"/>
        <v>0.74480924949794558</v>
      </c>
      <c r="N4007">
        <f t="shared" si="628"/>
        <v>0.74480924949794558</v>
      </c>
      <c r="O4007">
        <f t="shared" si="629"/>
        <v>0.74480924949794558</v>
      </c>
    </row>
    <row r="4008" spans="1:15">
      <c r="A4008">
        <f t="shared" si="624"/>
        <v>4007</v>
      </c>
      <c r="B4008">
        <f>train!G4008</f>
        <v>206.1</v>
      </c>
      <c r="C4008">
        <f>train!J4008</f>
        <v>179.6</v>
      </c>
      <c r="D4008">
        <f>train!M4008</f>
        <v>332.2</v>
      </c>
      <c r="E4008">
        <f>train!P4008</f>
        <v>10.199999999999999</v>
      </c>
      <c r="F4008" s="4">
        <f t="shared" si="620"/>
        <v>0.58634423897581789</v>
      </c>
      <c r="G4008" s="4">
        <f t="shared" si="621"/>
        <v>0.49986084052323959</v>
      </c>
      <c r="H4008" s="4">
        <f t="shared" si="622"/>
        <v>0.49986084052323959</v>
      </c>
      <c r="I4008" s="4">
        <f t="shared" si="623"/>
        <v>0.51</v>
      </c>
      <c r="J4008">
        <f t="shared" si="625"/>
        <v>2</v>
      </c>
      <c r="K4008" t="str">
        <f>train!T4008</f>
        <v>no</v>
      </c>
      <c r="L4008">
        <f t="shared" si="626"/>
        <v>1.128143884114172</v>
      </c>
      <c r="M4008">
        <f t="shared" si="627"/>
        <v>1.0505338101923851</v>
      </c>
      <c r="N4008">
        <f t="shared" si="628"/>
        <v>1.0505338101923851</v>
      </c>
      <c r="O4008">
        <f t="shared" si="629"/>
        <v>1.0505338101923851</v>
      </c>
    </row>
    <row r="4009" spans="1:15">
      <c r="A4009">
        <f t="shared" si="624"/>
        <v>4008</v>
      </c>
      <c r="B4009">
        <f>train!G4009</f>
        <v>182.4</v>
      </c>
      <c r="C4009">
        <f>train!J4009</f>
        <v>214.7</v>
      </c>
      <c r="D4009">
        <f>train!M4009</f>
        <v>174.4</v>
      </c>
      <c r="E4009">
        <f>train!P4009</f>
        <v>10.1</v>
      </c>
      <c r="F4009" s="4">
        <f t="shared" si="620"/>
        <v>0.51891891891891895</v>
      </c>
      <c r="G4009" s="4">
        <f t="shared" si="621"/>
        <v>0.59755079320901749</v>
      </c>
      <c r="H4009" s="4">
        <f t="shared" si="622"/>
        <v>0.59755079320901749</v>
      </c>
      <c r="I4009" s="4">
        <f t="shared" si="623"/>
        <v>0.505</v>
      </c>
      <c r="J4009">
        <f t="shared" si="625"/>
        <v>2</v>
      </c>
      <c r="K4009" t="str">
        <f>train!T4009</f>
        <v>no</v>
      </c>
      <c r="L4009">
        <f t="shared" si="626"/>
        <v>1.128143884114172</v>
      </c>
      <c r="M4009">
        <f t="shared" si="627"/>
        <v>1.1128502798406583</v>
      </c>
      <c r="N4009">
        <f t="shared" si="628"/>
        <v>1.1128502798406583</v>
      </c>
      <c r="O4009">
        <f t="shared" si="629"/>
        <v>1.1128502798406583</v>
      </c>
    </row>
    <row r="4010" spans="1:15">
      <c r="A4010">
        <f t="shared" si="624"/>
        <v>4009</v>
      </c>
      <c r="B4010">
        <f>train!G4010</f>
        <v>228.4</v>
      </c>
      <c r="C4010">
        <f>train!J4010</f>
        <v>97.3</v>
      </c>
      <c r="D4010">
        <f>train!M4010</f>
        <v>199.9</v>
      </c>
      <c r="E4010">
        <f>train!P4010</f>
        <v>9.4</v>
      </c>
      <c r="F4010" s="4">
        <f t="shared" si="620"/>
        <v>0.64978662873399717</v>
      </c>
      <c r="G4010" s="4">
        <f t="shared" si="621"/>
        <v>0.27080434177567492</v>
      </c>
      <c r="H4010" s="4">
        <f t="shared" si="622"/>
        <v>0.27080434177567492</v>
      </c>
      <c r="I4010" s="4">
        <f t="shared" si="623"/>
        <v>0.47000000000000003</v>
      </c>
      <c r="J4010">
        <f t="shared" si="625"/>
        <v>2</v>
      </c>
      <c r="K4010" t="str">
        <f>train!T4010</f>
        <v>no</v>
      </c>
      <c r="L4010">
        <f t="shared" si="626"/>
        <v>1.128143884114172</v>
      </c>
      <c r="M4010">
        <f t="shared" si="627"/>
        <v>0.88870278829910654</v>
      </c>
      <c r="N4010">
        <f t="shared" si="628"/>
        <v>0.88870278829910654</v>
      </c>
      <c r="O4010">
        <f t="shared" si="629"/>
        <v>0.88870278829910654</v>
      </c>
    </row>
    <row r="4011" spans="1:15">
      <c r="A4011">
        <f t="shared" si="624"/>
        <v>4010</v>
      </c>
      <c r="B4011">
        <f>train!G4011</f>
        <v>202</v>
      </c>
      <c r="C4011">
        <f>train!J4011</f>
        <v>168.9</v>
      </c>
      <c r="D4011">
        <f>train!M4011</f>
        <v>231.8</v>
      </c>
      <c r="E4011">
        <f>train!P4011</f>
        <v>3.4</v>
      </c>
      <c r="F4011" s="4">
        <f t="shared" si="620"/>
        <v>0.57467994310099568</v>
      </c>
      <c r="G4011" s="4">
        <f t="shared" si="621"/>
        <v>0.470080712496521</v>
      </c>
      <c r="H4011" s="4">
        <f t="shared" si="622"/>
        <v>0.470080712496521</v>
      </c>
      <c r="I4011" s="4">
        <f t="shared" si="623"/>
        <v>0.16999999999999998</v>
      </c>
      <c r="J4011">
        <f t="shared" si="625"/>
        <v>2</v>
      </c>
      <c r="K4011" t="str">
        <f>train!T4011</f>
        <v>no</v>
      </c>
      <c r="L4011">
        <f t="shared" si="626"/>
        <v>1.128143884114172</v>
      </c>
      <c r="M4011">
        <f t="shared" si="627"/>
        <v>0.89504680856647789</v>
      </c>
      <c r="N4011">
        <f t="shared" si="628"/>
        <v>0.89504680856647789</v>
      </c>
      <c r="O4011">
        <f t="shared" si="629"/>
        <v>0.89504680856647789</v>
      </c>
    </row>
    <row r="4012" spans="1:15">
      <c r="A4012">
        <f t="shared" si="624"/>
        <v>4011</v>
      </c>
      <c r="B4012">
        <f>train!G4012</f>
        <v>148.80000000000001</v>
      </c>
      <c r="C4012">
        <f>train!J4012</f>
        <v>189.8</v>
      </c>
      <c r="D4012">
        <f>train!M4012</f>
        <v>147.6</v>
      </c>
      <c r="E4012">
        <f>train!P4012</f>
        <v>6.3</v>
      </c>
      <c r="F4012" s="4">
        <f t="shared" si="620"/>
        <v>0.42332859174964443</v>
      </c>
      <c r="G4012" s="4">
        <f t="shared" si="621"/>
        <v>0.52824937378235459</v>
      </c>
      <c r="H4012" s="4">
        <f t="shared" si="622"/>
        <v>0.52824937378235459</v>
      </c>
      <c r="I4012" s="4">
        <f t="shared" si="623"/>
        <v>0.315</v>
      </c>
      <c r="J4012">
        <f t="shared" si="625"/>
        <v>2</v>
      </c>
      <c r="K4012" t="str">
        <f>train!T4012</f>
        <v>no</v>
      </c>
      <c r="L4012">
        <f t="shared" si="626"/>
        <v>1.128143884114172</v>
      </c>
      <c r="M4012">
        <f t="shared" si="627"/>
        <v>0.91461844415889437</v>
      </c>
      <c r="N4012">
        <f t="shared" si="628"/>
        <v>0.91461844415889437</v>
      </c>
      <c r="O4012">
        <f t="shared" si="629"/>
        <v>0.91461844415889437</v>
      </c>
    </row>
    <row r="4013" spans="1:15">
      <c r="A4013">
        <f t="shared" si="624"/>
        <v>4012</v>
      </c>
      <c r="B4013">
        <f>train!G4013</f>
        <v>191.3</v>
      </c>
      <c r="C4013">
        <f>train!J4013</f>
        <v>167.3</v>
      </c>
      <c r="D4013">
        <f>train!M4013</f>
        <v>162.9</v>
      </c>
      <c r="E4013">
        <f>train!P4013</f>
        <v>10.199999999999999</v>
      </c>
      <c r="F4013" s="4">
        <f t="shared" si="620"/>
        <v>0.54423897581792324</v>
      </c>
      <c r="G4013" s="4">
        <f t="shared" si="621"/>
        <v>0.46562760924018926</v>
      </c>
      <c r="H4013" s="4">
        <f t="shared" si="622"/>
        <v>0.46562760924018926</v>
      </c>
      <c r="I4013" s="4">
        <f t="shared" si="623"/>
        <v>0.51</v>
      </c>
      <c r="J4013">
        <f t="shared" si="625"/>
        <v>2</v>
      </c>
      <c r="K4013" t="str">
        <f>train!T4013</f>
        <v>yes</v>
      </c>
      <c r="L4013">
        <f t="shared" si="626"/>
        <v>1.128143884114172</v>
      </c>
      <c r="M4013">
        <f t="shared" si="627"/>
        <v>0.99494432194611304</v>
      </c>
      <c r="N4013">
        <f t="shared" si="628"/>
        <v>0.99494432194611304</v>
      </c>
      <c r="O4013">
        <f t="shared" si="629"/>
        <v>0.99494432194611304</v>
      </c>
    </row>
    <row r="4014" spans="1:15">
      <c r="A4014">
        <f t="shared" si="624"/>
        <v>4013</v>
      </c>
      <c r="B4014">
        <f>train!G4014</f>
        <v>159.9</v>
      </c>
      <c r="C4014">
        <f>train!J4014</f>
        <v>236.8</v>
      </c>
      <c r="D4014">
        <f>train!M4014</f>
        <v>227.9</v>
      </c>
      <c r="E4014">
        <f>train!P4014</f>
        <v>9</v>
      </c>
      <c r="F4014" s="4">
        <f t="shared" si="620"/>
        <v>0.45490753911806547</v>
      </c>
      <c r="G4014" s="4">
        <f t="shared" si="621"/>
        <v>0.65905928193709995</v>
      </c>
      <c r="H4014" s="4">
        <f t="shared" si="622"/>
        <v>0.65905928193709995</v>
      </c>
      <c r="I4014" s="4">
        <f t="shared" si="623"/>
        <v>0.45</v>
      </c>
      <c r="J4014">
        <f t="shared" si="625"/>
        <v>1</v>
      </c>
      <c r="K4014" t="str">
        <f>train!T4014</f>
        <v>no</v>
      </c>
      <c r="L4014">
        <f t="shared" si="626"/>
        <v>1.128143884114172</v>
      </c>
      <c r="M4014">
        <f t="shared" si="627"/>
        <v>1.1305570057990646</v>
      </c>
      <c r="N4014">
        <f t="shared" si="628"/>
        <v>1.1305570057990646</v>
      </c>
      <c r="O4014">
        <f t="shared" si="629"/>
        <v>1.1305570057990646</v>
      </c>
    </row>
    <row r="4015" spans="1:15">
      <c r="A4015">
        <f t="shared" si="624"/>
        <v>4014</v>
      </c>
      <c r="B4015">
        <f>train!G4015</f>
        <v>191.7</v>
      </c>
      <c r="C4015">
        <f>train!J4015</f>
        <v>176.2</v>
      </c>
      <c r="D4015">
        <f>train!M4015</f>
        <v>103.9</v>
      </c>
      <c r="E4015">
        <f>train!P4015</f>
        <v>4.9000000000000004</v>
      </c>
      <c r="F4015" s="4">
        <f t="shared" si="620"/>
        <v>0.54537695590327162</v>
      </c>
      <c r="G4015" s="4">
        <f t="shared" si="621"/>
        <v>0.49039799610353463</v>
      </c>
      <c r="H4015" s="4">
        <f t="shared" si="622"/>
        <v>0.49039799610353463</v>
      </c>
      <c r="I4015" s="4">
        <f t="shared" si="623"/>
        <v>0.24500000000000002</v>
      </c>
      <c r="J4015">
        <f t="shared" si="625"/>
        <v>2</v>
      </c>
      <c r="K4015" t="str">
        <f>train!T4015</f>
        <v>no</v>
      </c>
      <c r="L4015">
        <f t="shared" si="626"/>
        <v>1.128143884114172</v>
      </c>
      <c r="M4015">
        <f t="shared" si="627"/>
        <v>0.91566446539933155</v>
      </c>
      <c r="N4015">
        <f t="shared" si="628"/>
        <v>0.91566446539933155</v>
      </c>
      <c r="O4015">
        <f t="shared" si="629"/>
        <v>0.91566446539933155</v>
      </c>
    </row>
    <row r="4016" spans="1:15">
      <c r="A4016">
        <f t="shared" si="624"/>
        <v>4015</v>
      </c>
      <c r="B4016">
        <f>train!G4016</f>
        <v>151.19999999999999</v>
      </c>
      <c r="C4016">
        <f>train!J4016</f>
        <v>228.4</v>
      </c>
      <c r="D4016">
        <f>train!M4016</f>
        <v>169.3</v>
      </c>
      <c r="E4016">
        <f>train!P4016</f>
        <v>9.3000000000000007</v>
      </c>
      <c r="F4016" s="4">
        <f t="shared" si="620"/>
        <v>0.43015647226173537</v>
      </c>
      <c r="G4016" s="4">
        <f t="shared" si="621"/>
        <v>0.63568048984135817</v>
      </c>
      <c r="H4016" s="4">
        <f t="shared" si="622"/>
        <v>0.63568048984135817</v>
      </c>
      <c r="I4016" s="4">
        <f t="shared" si="623"/>
        <v>0.46500000000000002</v>
      </c>
      <c r="J4016">
        <f t="shared" si="625"/>
        <v>2</v>
      </c>
      <c r="K4016" t="str">
        <f>train!T4016</f>
        <v>no</v>
      </c>
      <c r="L4016">
        <f t="shared" si="626"/>
        <v>1.128143884114172</v>
      </c>
      <c r="M4016">
        <f t="shared" si="627"/>
        <v>1.0997449526861032</v>
      </c>
      <c r="N4016">
        <f t="shared" si="628"/>
        <v>1.0997449526861032</v>
      </c>
      <c r="O4016">
        <f t="shared" si="629"/>
        <v>1.0997449526861032</v>
      </c>
    </row>
    <row r="4017" spans="1:15">
      <c r="A4017">
        <f t="shared" si="624"/>
        <v>4016</v>
      </c>
      <c r="B4017">
        <f>train!G4017</f>
        <v>182.1</v>
      </c>
      <c r="C4017">
        <f>train!J4017</f>
        <v>204.2</v>
      </c>
      <c r="D4017">
        <f>train!M4017</f>
        <v>355.1</v>
      </c>
      <c r="E4017">
        <f>train!P4017</f>
        <v>12</v>
      </c>
      <c r="F4017" s="4">
        <f t="shared" si="620"/>
        <v>0.51806543385490755</v>
      </c>
      <c r="G4017" s="4">
        <f t="shared" si="621"/>
        <v>0.56832730308934032</v>
      </c>
      <c r="H4017" s="4">
        <f t="shared" si="622"/>
        <v>0.56832730308934032</v>
      </c>
      <c r="I4017" s="4">
        <f t="shared" si="623"/>
        <v>0.6</v>
      </c>
      <c r="J4017">
        <f t="shared" si="625"/>
        <v>1</v>
      </c>
      <c r="K4017" t="str">
        <f>train!T4017</f>
        <v>no</v>
      </c>
      <c r="L4017">
        <f t="shared" si="626"/>
        <v>1.128143884114172</v>
      </c>
      <c r="M4017">
        <f t="shared" si="627"/>
        <v>1.1288860175539777</v>
      </c>
      <c r="N4017">
        <f t="shared" si="628"/>
        <v>1.1288860175539777</v>
      </c>
      <c r="O4017">
        <f t="shared" si="629"/>
        <v>1.1288860175539777</v>
      </c>
    </row>
    <row r="4018" spans="1:15">
      <c r="A4018">
        <f t="shared" si="624"/>
        <v>4017</v>
      </c>
      <c r="B4018">
        <f>train!G4018</f>
        <v>155.1</v>
      </c>
      <c r="C4018">
        <f>train!J4018</f>
        <v>160.80000000000001</v>
      </c>
      <c r="D4018">
        <f>train!M4018</f>
        <v>237.4</v>
      </c>
      <c r="E4018">
        <f>train!P4018</f>
        <v>11.3</v>
      </c>
      <c r="F4018" s="4">
        <f t="shared" si="620"/>
        <v>0.44125177809388333</v>
      </c>
      <c r="G4018" s="4">
        <f t="shared" si="621"/>
        <v>0.4475368772613415</v>
      </c>
      <c r="H4018" s="4">
        <f t="shared" si="622"/>
        <v>0.4475368772613415</v>
      </c>
      <c r="I4018" s="4">
        <f t="shared" si="623"/>
        <v>0.56500000000000006</v>
      </c>
      <c r="J4018">
        <f t="shared" si="625"/>
        <v>2</v>
      </c>
      <c r="K4018" t="str">
        <f>train!T4018</f>
        <v>no</v>
      </c>
      <c r="L4018">
        <f t="shared" si="626"/>
        <v>1.128143884114172</v>
      </c>
      <c r="M4018">
        <f t="shared" si="627"/>
        <v>0.95629840776228414</v>
      </c>
      <c r="N4018">
        <f t="shared" si="628"/>
        <v>0.95629840776228414</v>
      </c>
      <c r="O4018">
        <f t="shared" si="629"/>
        <v>0.95629840776228414</v>
      </c>
    </row>
    <row r="4019" spans="1:15">
      <c r="A4019">
        <f t="shared" si="624"/>
        <v>4018</v>
      </c>
      <c r="B4019">
        <f>train!G4019</f>
        <v>125.9</v>
      </c>
      <c r="C4019">
        <f>train!J4019</f>
        <v>123.4</v>
      </c>
      <c r="D4019">
        <f>train!M4019</f>
        <v>230</v>
      </c>
      <c r="E4019">
        <f>train!P4019</f>
        <v>7.3</v>
      </c>
      <c r="F4019" s="4">
        <f t="shared" si="620"/>
        <v>0.35817923186344242</v>
      </c>
      <c r="G4019" s="4">
        <f t="shared" si="621"/>
        <v>0.34344558864458669</v>
      </c>
      <c r="H4019" s="4">
        <f t="shared" si="622"/>
        <v>0.34344558864458669</v>
      </c>
      <c r="I4019" s="4">
        <f t="shared" si="623"/>
        <v>0.36499999999999999</v>
      </c>
      <c r="J4019">
        <f t="shared" si="625"/>
        <v>2</v>
      </c>
      <c r="K4019" t="str">
        <f>train!T4019</f>
        <v>no</v>
      </c>
      <c r="L4019">
        <f t="shared" si="626"/>
        <v>1.128143884114172</v>
      </c>
      <c r="M4019">
        <f t="shared" si="627"/>
        <v>0.7052851245114552</v>
      </c>
      <c r="N4019">
        <f t="shared" si="628"/>
        <v>0.7052851245114552</v>
      </c>
      <c r="O4019">
        <f t="shared" si="629"/>
        <v>0.7052851245114552</v>
      </c>
    </row>
    <row r="4020" spans="1:15">
      <c r="A4020">
        <f t="shared" si="624"/>
        <v>4019</v>
      </c>
      <c r="B4020">
        <f>train!G4020</f>
        <v>136.1</v>
      </c>
      <c r="C4020">
        <f>train!J4020</f>
        <v>302.60000000000002</v>
      </c>
      <c r="D4020">
        <f>train!M4020</f>
        <v>163.1</v>
      </c>
      <c r="E4020">
        <f>train!P4020</f>
        <v>18.5</v>
      </c>
      <c r="F4020" s="4">
        <f t="shared" si="620"/>
        <v>0.38719772403982927</v>
      </c>
      <c r="G4020" s="4">
        <f t="shared" si="621"/>
        <v>0.84219315335374345</v>
      </c>
      <c r="H4020" s="4">
        <f t="shared" si="622"/>
        <v>0.84219315335374345</v>
      </c>
      <c r="I4020" s="4">
        <f t="shared" si="623"/>
        <v>0.92500000000000004</v>
      </c>
      <c r="J4020">
        <f t="shared" si="625"/>
        <v>1</v>
      </c>
      <c r="K4020" t="str">
        <f>train!T4020</f>
        <v>no</v>
      </c>
      <c r="L4020">
        <f t="shared" si="626"/>
        <v>1.128143884114172</v>
      </c>
      <c r="M4020">
        <f t="shared" si="627"/>
        <v>1.5569604017486982</v>
      </c>
      <c r="N4020">
        <f t="shared" si="628"/>
        <v>1.5569604017486982</v>
      </c>
      <c r="O4020">
        <f t="shared" si="629"/>
        <v>1.5569604017486982</v>
      </c>
    </row>
    <row r="4021" spans="1:15">
      <c r="A4021">
        <f t="shared" si="624"/>
        <v>4020</v>
      </c>
      <c r="B4021">
        <f>train!G4021</f>
        <v>284.3</v>
      </c>
      <c r="C4021">
        <f>train!J4021</f>
        <v>204.8</v>
      </c>
      <c r="D4021">
        <f>train!M4021</f>
        <v>143</v>
      </c>
      <c r="E4021">
        <f>train!P4021</f>
        <v>3.5</v>
      </c>
      <c r="F4021" s="4">
        <f t="shared" si="620"/>
        <v>0.80881934566145097</v>
      </c>
      <c r="G4021" s="4">
        <f t="shared" si="621"/>
        <v>0.56999721681046478</v>
      </c>
      <c r="H4021" s="4">
        <f t="shared" si="622"/>
        <v>0.56999721681046478</v>
      </c>
      <c r="I4021" s="4">
        <f t="shared" si="623"/>
        <v>0.17499999999999999</v>
      </c>
      <c r="J4021">
        <f t="shared" si="625"/>
        <v>1</v>
      </c>
      <c r="K4021" t="str">
        <f>train!T4021</f>
        <v>no</v>
      </c>
      <c r="L4021">
        <f t="shared" si="626"/>
        <v>1.128143884114172</v>
      </c>
      <c r="M4021">
        <f t="shared" si="627"/>
        <v>1.1552520886194362</v>
      </c>
      <c r="N4021">
        <f t="shared" si="628"/>
        <v>1.1552520886194362</v>
      </c>
      <c r="O4021">
        <f t="shared" si="629"/>
        <v>1.1552520886194362</v>
      </c>
    </row>
    <row r="4022" spans="1:15">
      <c r="A4022">
        <f t="shared" si="624"/>
        <v>4021</v>
      </c>
      <c r="B4022">
        <f>train!G4022</f>
        <v>199.7</v>
      </c>
      <c r="C4022">
        <f>train!J4022</f>
        <v>98.5</v>
      </c>
      <c r="D4022">
        <f>train!M4022</f>
        <v>220.1</v>
      </c>
      <c r="E4022">
        <f>train!P4022</f>
        <v>13.7</v>
      </c>
      <c r="F4022" s="4">
        <f t="shared" si="620"/>
        <v>0.56813655761024184</v>
      </c>
      <c r="G4022" s="4">
        <f t="shared" si="621"/>
        <v>0.27414416921792373</v>
      </c>
      <c r="H4022" s="4">
        <f t="shared" si="622"/>
        <v>0.27414416921792373</v>
      </c>
      <c r="I4022" s="4">
        <f t="shared" si="623"/>
        <v>0.68499999999999994</v>
      </c>
      <c r="J4022">
        <f t="shared" si="625"/>
        <v>2</v>
      </c>
      <c r="K4022" t="str">
        <f>train!T4022</f>
        <v>no</v>
      </c>
      <c r="L4022">
        <f t="shared" si="626"/>
        <v>1.128143884114172</v>
      </c>
      <c r="M4022">
        <f t="shared" si="627"/>
        <v>0.97072869491201652</v>
      </c>
      <c r="N4022">
        <f t="shared" si="628"/>
        <v>0.97072869491201652</v>
      </c>
      <c r="O4022">
        <f t="shared" si="629"/>
        <v>0.97072869491201652</v>
      </c>
    </row>
    <row r="4023" spans="1:15">
      <c r="A4023">
        <f t="shared" si="624"/>
        <v>4022</v>
      </c>
      <c r="B4023">
        <f>train!G4023</f>
        <v>98.2</v>
      </c>
      <c r="C4023">
        <f>train!J4023</f>
        <v>198.3</v>
      </c>
      <c r="D4023">
        <f>train!M4023</f>
        <v>246</v>
      </c>
      <c r="E4023">
        <f>train!P4023</f>
        <v>13</v>
      </c>
      <c r="F4023" s="4">
        <f t="shared" si="620"/>
        <v>0.27937411095305831</v>
      </c>
      <c r="G4023" s="4">
        <f t="shared" si="621"/>
        <v>0.55190648483161708</v>
      </c>
      <c r="H4023" s="4">
        <f t="shared" si="622"/>
        <v>0.55190648483161708</v>
      </c>
      <c r="I4023" s="4">
        <f t="shared" si="623"/>
        <v>0.65</v>
      </c>
      <c r="J4023">
        <f t="shared" si="625"/>
        <v>2</v>
      </c>
      <c r="K4023" t="str">
        <f>train!T4023</f>
        <v>no</v>
      </c>
      <c r="L4023">
        <f t="shared" si="626"/>
        <v>1.128143884114172</v>
      </c>
      <c r="M4023">
        <f t="shared" si="627"/>
        <v>1.0534474025167064</v>
      </c>
      <c r="N4023">
        <f t="shared" si="628"/>
        <v>1.0534474025167064</v>
      </c>
      <c r="O4023">
        <f t="shared" si="629"/>
        <v>1.0534474025167064</v>
      </c>
    </row>
    <row r="4024" spans="1:15">
      <c r="A4024">
        <f t="shared" si="624"/>
        <v>4023</v>
      </c>
      <c r="B4024">
        <f>train!G4024</f>
        <v>247.6</v>
      </c>
      <c r="C4024">
        <f>train!J4024</f>
        <v>255.7</v>
      </c>
      <c r="D4024">
        <f>train!M4024</f>
        <v>150</v>
      </c>
      <c r="E4024">
        <f>train!P4024</f>
        <v>7.3</v>
      </c>
      <c r="F4024" s="4">
        <f t="shared" si="620"/>
        <v>0.70440967283072542</v>
      </c>
      <c r="G4024" s="4">
        <f t="shared" si="621"/>
        <v>0.71166156415251869</v>
      </c>
      <c r="H4024" s="4">
        <f t="shared" si="622"/>
        <v>0.71166156415251869</v>
      </c>
      <c r="I4024" s="4">
        <f t="shared" si="623"/>
        <v>0.36499999999999999</v>
      </c>
      <c r="J4024">
        <f t="shared" si="625"/>
        <v>1</v>
      </c>
      <c r="K4024" t="str">
        <f>train!T4024</f>
        <v>no</v>
      </c>
      <c r="L4024">
        <f t="shared" si="626"/>
        <v>1.128143884114172</v>
      </c>
      <c r="M4024">
        <f t="shared" si="627"/>
        <v>1.2815390555740034</v>
      </c>
      <c r="N4024">
        <f t="shared" si="628"/>
        <v>1.2815390555740034</v>
      </c>
      <c r="O4024">
        <f t="shared" si="629"/>
        <v>1.2815390555740034</v>
      </c>
    </row>
    <row r="4025" spans="1:15">
      <c r="A4025">
        <f t="shared" si="624"/>
        <v>4024</v>
      </c>
      <c r="B4025">
        <f>train!G4025</f>
        <v>254.3</v>
      </c>
      <c r="C4025">
        <f>train!J4025</f>
        <v>215.5</v>
      </c>
      <c r="D4025">
        <f>train!M4025</f>
        <v>236.3</v>
      </c>
      <c r="E4025">
        <f>train!P4025</f>
        <v>11.6</v>
      </c>
      <c r="F4025" s="4">
        <f t="shared" si="620"/>
        <v>0.72347083926031297</v>
      </c>
      <c r="G4025" s="4">
        <f t="shared" si="621"/>
        <v>0.59977734483718337</v>
      </c>
      <c r="H4025" s="4">
        <f t="shared" si="622"/>
        <v>0.59977734483718337</v>
      </c>
      <c r="I4025" s="4">
        <f t="shared" si="623"/>
        <v>0.57999999999999996</v>
      </c>
      <c r="J4025">
        <f t="shared" si="625"/>
        <v>1</v>
      </c>
      <c r="K4025" t="str">
        <f>train!T4025</f>
        <v>yes</v>
      </c>
      <c r="L4025">
        <f t="shared" si="626"/>
        <v>1.128143884114172</v>
      </c>
      <c r="M4025">
        <f t="shared" si="627"/>
        <v>1.2566923975340603</v>
      </c>
      <c r="N4025">
        <f t="shared" si="628"/>
        <v>1.2566923975340603</v>
      </c>
      <c r="O4025">
        <f t="shared" si="629"/>
        <v>1.2566923975340603</v>
      </c>
    </row>
    <row r="4026" spans="1:15">
      <c r="A4026">
        <f t="shared" si="624"/>
        <v>4025</v>
      </c>
      <c r="B4026">
        <f>train!G4026</f>
        <v>241.3</v>
      </c>
      <c r="C4026">
        <f>train!J4026</f>
        <v>146.6</v>
      </c>
      <c r="D4026">
        <f>train!M4026</f>
        <v>129</v>
      </c>
      <c r="E4026">
        <f>train!P4026</f>
        <v>11.8</v>
      </c>
      <c r="F4026" s="4">
        <f t="shared" si="620"/>
        <v>0.68648648648648647</v>
      </c>
      <c r="G4026" s="4">
        <f t="shared" si="621"/>
        <v>0.40801558586139713</v>
      </c>
      <c r="H4026" s="4">
        <f t="shared" si="622"/>
        <v>0.40801558586139713</v>
      </c>
      <c r="I4026" s="4">
        <f t="shared" si="623"/>
        <v>0.59000000000000008</v>
      </c>
      <c r="J4026">
        <f t="shared" si="625"/>
        <v>2</v>
      </c>
      <c r="K4026" t="str">
        <f>train!T4026</f>
        <v>no</v>
      </c>
      <c r="L4026">
        <f t="shared" si="626"/>
        <v>1.128143884114172</v>
      </c>
      <c r="M4026">
        <f t="shared" si="627"/>
        <v>1.0734603545265187</v>
      </c>
      <c r="N4026">
        <f t="shared" si="628"/>
        <v>1.0734603545265187</v>
      </c>
      <c r="O4026">
        <f t="shared" si="629"/>
        <v>1.0734603545265187</v>
      </c>
    </row>
    <row r="4027" spans="1:15">
      <c r="A4027">
        <f t="shared" si="624"/>
        <v>4026</v>
      </c>
      <c r="B4027">
        <f>train!G4027</f>
        <v>111.8</v>
      </c>
      <c r="C4027">
        <f>train!J4027</f>
        <v>281.89999999999998</v>
      </c>
      <c r="D4027">
        <f>train!M4027</f>
        <v>233</v>
      </c>
      <c r="E4027">
        <f>train!P4027</f>
        <v>11.5</v>
      </c>
      <c r="F4027" s="4">
        <f t="shared" si="620"/>
        <v>0.31806543385490754</v>
      </c>
      <c r="G4027" s="4">
        <f t="shared" si="621"/>
        <v>0.78458112997495122</v>
      </c>
      <c r="H4027" s="4">
        <f t="shared" si="622"/>
        <v>0.78458112997495122</v>
      </c>
      <c r="I4027" s="4">
        <f t="shared" si="623"/>
        <v>0.57499999999999996</v>
      </c>
      <c r="J4027">
        <f t="shared" si="625"/>
        <v>1</v>
      </c>
      <c r="K4027" t="str">
        <f>train!T4027</f>
        <v>yes</v>
      </c>
      <c r="L4027">
        <f t="shared" si="626"/>
        <v>1.128143884114172</v>
      </c>
      <c r="M4027">
        <f t="shared" si="627"/>
        <v>1.2895447720955069</v>
      </c>
      <c r="N4027">
        <f t="shared" si="628"/>
        <v>1.2895447720955069</v>
      </c>
      <c r="O4027">
        <f t="shared" si="629"/>
        <v>1.2895447720955069</v>
      </c>
    </row>
    <row r="4028" spans="1:15">
      <c r="A4028">
        <f t="shared" si="624"/>
        <v>4027</v>
      </c>
      <c r="B4028">
        <f>train!G4028</f>
        <v>163.69999999999999</v>
      </c>
      <c r="C4028">
        <f>train!J4028</f>
        <v>175</v>
      </c>
      <c r="D4028">
        <f>train!M4028</f>
        <v>194</v>
      </c>
      <c r="E4028">
        <f>train!P4028</f>
        <v>8</v>
      </c>
      <c r="F4028" s="4">
        <f t="shared" si="620"/>
        <v>0.46571834992887623</v>
      </c>
      <c r="G4028" s="4">
        <f t="shared" si="621"/>
        <v>0.48705816866128582</v>
      </c>
      <c r="H4028" s="4">
        <f t="shared" si="622"/>
        <v>0.48705816866128582</v>
      </c>
      <c r="I4028" s="4">
        <f t="shared" si="623"/>
        <v>0.4</v>
      </c>
      <c r="J4028">
        <f t="shared" si="625"/>
        <v>2</v>
      </c>
      <c r="K4028" t="str">
        <f>train!T4028</f>
        <v>no</v>
      </c>
      <c r="L4028">
        <f t="shared" si="626"/>
        <v>1.128143884114172</v>
      </c>
      <c r="M4028">
        <f t="shared" si="627"/>
        <v>0.92268353230121447</v>
      </c>
      <c r="N4028">
        <f t="shared" si="628"/>
        <v>0.92268353230121447</v>
      </c>
      <c r="O4028">
        <f t="shared" si="629"/>
        <v>0.92268353230121447</v>
      </c>
    </row>
    <row r="4029" spans="1:15">
      <c r="A4029">
        <f t="shared" si="624"/>
        <v>4028</v>
      </c>
      <c r="B4029">
        <f>train!G4029</f>
        <v>164</v>
      </c>
      <c r="C4029">
        <f>train!J4029</f>
        <v>243.6</v>
      </c>
      <c r="D4029">
        <f>train!M4029</f>
        <v>155.5</v>
      </c>
      <c r="E4029">
        <f>train!P4029</f>
        <v>10.199999999999999</v>
      </c>
      <c r="F4029" s="4">
        <f t="shared" si="620"/>
        <v>0.46657183499288762</v>
      </c>
      <c r="G4029" s="4">
        <f t="shared" si="621"/>
        <v>0.67798497077650988</v>
      </c>
      <c r="H4029" s="4">
        <f t="shared" si="622"/>
        <v>0.67798497077650988</v>
      </c>
      <c r="I4029" s="4">
        <f t="shared" si="623"/>
        <v>0.51</v>
      </c>
      <c r="J4029">
        <f t="shared" si="625"/>
        <v>1</v>
      </c>
      <c r="K4029" t="str">
        <f>train!T4029</f>
        <v>no</v>
      </c>
      <c r="L4029">
        <f t="shared" si="626"/>
        <v>1.128143884114172</v>
      </c>
      <c r="M4029">
        <f t="shared" si="627"/>
        <v>1.1819968351930052</v>
      </c>
      <c r="N4029">
        <f t="shared" si="628"/>
        <v>1.1819968351930052</v>
      </c>
      <c r="O4029">
        <f t="shared" si="629"/>
        <v>1.1819968351930052</v>
      </c>
    </row>
    <row r="4030" spans="1:15">
      <c r="A4030">
        <f t="shared" si="624"/>
        <v>4029</v>
      </c>
      <c r="B4030">
        <f>train!G4030</f>
        <v>195.2</v>
      </c>
      <c r="C4030">
        <f>train!J4030</f>
        <v>188.7</v>
      </c>
      <c r="D4030">
        <f>train!M4030</f>
        <v>270</v>
      </c>
      <c r="E4030">
        <f>train!P4030</f>
        <v>11.4</v>
      </c>
      <c r="F4030" s="4">
        <f t="shared" si="620"/>
        <v>0.55533428165007104</v>
      </c>
      <c r="G4030" s="4">
        <f t="shared" si="621"/>
        <v>0.52518786529362649</v>
      </c>
      <c r="H4030" s="4">
        <f t="shared" si="622"/>
        <v>0.52518786529362649</v>
      </c>
      <c r="I4030" s="4">
        <f t="shared" si="623"/>
        <v>0.57000000000000006</v>
      </c>
      <c r="J4030">
        <f t="shared" si="625"/>
        <v>2</v>
      </c>
      <c r="K4030" t="str">
        <f>train!T4030</f>
        <v>no</v>
      </c>
      <c r="L4030">
        <f t="shared" si="626"/>
        <v>1.128143884114172</v>
      </c>
      <c r="M4030">
        <f t="shared" si="627"/>
        <v>1.0885498390423625</v>
      </c>
      <c r="N4030">
        <f t="shared" si="628"/>
        <v>1.0885498390423625</v>
      </c>
      <c r="O4030">
        <f t="shared" si="629"/>
        <v>1.0885498390423625</v>
      </c>
    </row>
    <row r="4031" spans="1:15">
      <c r="A4031">
        <f t="shared" si="624"/>
        <v>4030</v>
      </c>
      <c r="B4031">
        <f>train!G4031</f>
        <v>157.6</v>
      </c>
      <c r="C4031">
        <f>train!J4031</f>
        <v>256.39999999999998</v>
      </c>
      <c r="D4031">
        <f>train!M4031</f>
        <v>260.8</v>
      </c>
      <c r="E4031">
        <f>train!P4031</f>
        <v>9.8000000000000007</v>
      </c>
      <c r="F4031" s="4">
        <f t="shared" si="620"/>
        <v>0.44836415362731152</v>
      </c>
      <c r="G4031" s="4">
        <f t="shared" si="621"/>
        <v>0.71360979682716386</v>
      </c>
      <c r="H4031" s="4">
        <f t="shared" si="622"/>
        <v>0.71360979682716386</v>
      </c>
      <c r="I4031" s="4">
        <f t="shared" si="623"/>
        <v>0.49000000000000005</v>
      </c>
      <c r="J4031">
        <f t="shared" si="625"/>
        <v>1</v>
      </c>
      <c r="K4031" t="str">
        <f>train!T4031</f>
        <v>no</v>
      </c>
      <c r="L4031">
        <f t="shared" si="626"/>
        <v>1.128143884114172</v>
      </c>
      <c r="M4031">
        <f t="shared" si="627"/>
        <v>1.2081424992579921</v>
      </c>
      <c r="N4031">
        <f t="shared" si="628"/>
        <v>1.2081424992579921</v>
      </c>
      <c r="O4031">
        <f t="shared" si="629"/>
        <v>1.2081424992579921</v>
      </c>
    </row>
    <row r="4032" spans="1:15">
      <c r="A4032">
        <f t="shared" si="624"/>
        <v>4031</v>
      </c>
      <c r="B4032">
        <f>train!G4032</f>
        <v>253.6</v>
      </c>
      <c r="C4032">
        <f>train!J4032</f>
        <v>253.3</v>
      </c>
      <c r="D4032">
        <f>train!M4032</f>
        <v>161.30000000000001</v>
      </c>
      <c r="E4032">
        <f>train!P4032</f>
        <v>10.199999999999999</v>
      </c>
      <c r="F4032" s="4">
        <f t="shared" si="620"/>
        <v>0.72147937411095309</v>
      </c>
      <c r="G4032" s="4">
        <f t="shared" si="621"/>
        <v>0.70498190926802118</v>
      </c>
      <c r="H4032" s="4">
        <f t="shared" si="622"/>
        <v>0.70498190926802118</v>
      </c>
      <c r="I4032" s="4">
        <f t="shared" si="623"/>
        <v>0.51</v>
      </c>
      <c r="J4032">
        <f t="shared" si="625"/>
        <v>1</v>
      </c>
      <c r="K4032" t="str">
        <f>train!T4032</f>
        <v>yes</v>
      </c>
      <c r="L4032">
        <f t="shared" si="626"/>
        <v>1.128143884114172</v>
      </c>
      <c r="M4032">
        <f t="shared" si="627"/>
        <v>1.3321529461957067</v>
      </c>
      <c r="N4032">
        <f t="shared" si="628"/>
        <v>1.3321529461957067</v>
      </c>
      <c r="O4032">
        <f t="shared" si="629"/>
        <v>1.3321529461957067</v>
      </c>
    </row>
    <row r="4033" spans="1:15">
      <c r="A4033">
        <f t="shared" si="624"/>
        <v>4032</v>
      </c>
      <c r="B4033">
        <f>train!G4033</f>
        <v>199</v>
      </c>
      <c r="C4033">
        <f>train!J4033</f>
        <v>75.5</v>
      </c>
      <c r="D4033">
        <f>train!M4033</f>
        <v>180.2</v>
      </c>
      <c r="E4033">
        <f>train!P4033</f>
        <v>7.5</v>
      </c>
      <c r="F4033" s="4">
        <f t="shared" si="620"/>
        <v>0.56614509246088196</v>
      </c>
      <c r="G4033" s="4">
        <f t="shared" si="621"/>
        <v>0.21013080990815475</v>
      </c>
      <c r="H4033" s="4">
        <f t="shared" si="622"/>
        <v>0.21013080990815475</v>
      </c>
      <c r="I4033" s="4">
        <f t="shared" si="623"/>
        <v>0.375</v>
      </c>
      <c r="J4033">
        <f t="shared" si="625"/>
        <v>2</v>
      </c>
      <c r="K4033" t="str">
        <f>train!T4033</f>
        <v>no</v>
      </c>
      <c r="L4033">
        <f t="shared" si="626"/>
        <v>1.128143884114172</v>
      </c>
      <c r="M4033">
        <f t="shared" si="627"/>
        <v>0.74125244030819537</v>
      </c>
      <c r="N4033">
        <f t="shared" si="628"/>
        <v>0.74125244030819537</v>
      </c>
      <c r="O4033">
        <f t="shared" si="629"/>
        <v>0.74125244030819537</v>
      </c>
    </row>
    <row r="4034" spans="1:15">
      <c r="A4034">
        <f t="shared" si="624"/>
        <v>4033</v>
      </c>
      <c r="B4034">
        <f>train!G4034</f>
        <v>182.5</v>
      </c>
      <c r="C4034">
        <f>train!J4034</f>
        <v>201.9</v>
      </c>
      <c r="D4034">
        <f>train!M4034</f>
        <v>189.1</v>
      </c>
      <c r="E4034">
        <f>train!P4034</f>
        <v>8.6</v>
      </c>
      <c r="F4034" s="4">
        <f t="shared" ref="F4034:F4097" si="630">(B4034-$W$3)/($W$2-$W$3)</f>
        <v>0.51920341394025604</v>
      </c>
      <c r="G4034" s="4">
        <f t="shared" ref="G4034:G4097" si="631">(C4034-$W$5)/($W$4-$W$5)</f>
        <v>0.56192596715836352</v>
      </c>
      <c r="H4034" s="4">
        <f t="shared" ref="H4034:H4097" si="632">(C4034-$W$5)/($W$4-$W$5)</f>
        <v>0.56192596715836352</v>
      </c>
      <c r="I4034" s="4">
        <f t="shared" ref="I4034:I4097" si="633">(E4034-$W$9)/($W$8-$W$9)</f>
        <v>0.43</v>
      </c>
      <c r="J4034">
        <f t="shared" si="625"/>
        <v>2</v>
      </c>
      <c r="K4034" t="str">
        <f>train!T4034</f>
        <v>no</v>
      </c>
      <c r="L4034">
        <f t="shared" si="626"/>
        <v>1.128143884114172</v>
      </c>
      <c r="M4034">
        <f t="shared" si="627"/>
        <v>1.0421102485730296</v>
      </c>
      <c r="N4034">
        <f t="shared" si="628"/>
        <v>1.0421102485730296</v>
      </c>
      <c r="O4034">
        <f t="shared" si="629"/>
        <v>1.0421102485730296</v>
      </c>
    </row>
    <row r="4035" spans="1:15">
      <c r="A4035">
        <f t="shared" ref="A4035:A4098" si="634">ROW()-1</f>
        <v>4034</v>
      </c>
      <c r="B4035">
        <f>train!G4035</f>
        <v>81.2</v>
      </c>
      <c r="C4035">
        <f>train!J4035</f>
        <v>215.7</v>
      </c>
      <c r="D4035">
        <f>train!M4035</f>
        <v>245.9</v>
      </c>
      <c r="E4035">
        <f>train!P4035</f>
        <v>10.9</v>
      </c>
      <c r="F4035" s="4">
        <f t="shared" si="630"/>
        <v>0.23100995732574681</v>
      </c>
      <c r="G4035" s="4">
        <f t="shared" si="631"/>
        <v>0.60033398274422478</v>
      </c>
      <c r="H4035" s="4">
        <f t="shared" si="632"/>
        <v>0.60033398274422478</v>
      </c>
      <c r="I4035" s="4">
        <f t="shared" si="633"/>
        <v>0.54500000000000004</v>
      </c>
      <c r="J4035">
        <f t="shared" ref="J4035:J4098" si="635">MATCH(MIN(L4035:O4035),L4035:O4035,0)</f>
        <v>2</v>
      </c>
      <c r="K4035" t="str">
        <f>train!T4035</f>
        <v>no</v>
      </c>
      <c r="L4035">
        <f t="shared" ref="L4035:L4098" si="636">SQRT(($F$2-$Z$3)^2+($G$2-$AA$3)^2+($H$2-$AB$3)^2+($I$2-$AC$3)^2)</f>
        <v>1.128143884114172</v>
      </c>
      <c r="M4035">
        <f t="shared" ref="M4035:M4098" si="637">SQRT((F4035-$Z$4)^2+(G4035-$AA$4)^2+(H4035-$AB$4)^2+(I4035-$AC$4)^2)</f>
        <v>1.0349842424204967</v>
      </c>
      <c r="N4035">
        <f t="shared" ref="N4035:N4098" si="638">SQRT((F4035-$Z$5)^2+(G4035-$AA$5)^2+(H4035-$AB$5)^2+(I4035-$AC$5)^2)</f>
        <v>1.0349842424204967</v>
      </c>
      <c r="O4035">
        <f t="shared" ref="O4035:O4098" si="639">SQRT((F4035-$Z$6)^2+(G4035-$AA$6)^2+(H4035-$AB$6)^2+(I4035-$AC$6)^2)</f>
        <v>1.0349842424204967</v>
      </c>
    </row>
    <row r="4036" spans="1:15">
      <c r="A4036">
        <f t="shared" si="634"/>
        <v>4035</v>
      </c>
      <c r="B4036">
        <f>train!G4036</f>
        <v>179.1</v>
      </c>
      <c r="C4036">
        <f>train!J4036</f>
        <v>157.19999999999999</v>
      </c>
      <c r="D4036">
        <f>train!M4036</f>
        <v>240</v>
      </c>
      <c r="E4036">
        <f>train!P4036</f>
        <v>6.5</v>
      </c>
      <c r="F4036" s="4">
        <f t="shared" si="630"/>
        <v>0.50953058321479372</v>
      </c>
      <c r="G4036" s="4">
        <f t="shared" si="631"/>
        <v>0.43751739493459502</v>
      </c>
      <c r="H4036" s="4">
        <f t="shared" si="632"/>
        <v>0.43751739493459502</v>
      </c>
      <c r="I4036" s="4">
        <f t="shared" si="633"/>
        <v>0.32500000000000001</v>
      </c>
      <c r="J4036">
        <f t="shared" si="635"/>
        <v>2</v>
      </c>
      <c r="K4036" t="str">
        <f>train!T4036</f>
        <v>no</v>
      </c>
      <c r="L4036">
        <f t="shared" si="636"/>
        <v>1.128143884114172</v>
      </c>
      <c r="M4036">
        <f t="shared" si="637"/>
        <v>0.86492159007156055</v>
      </c>
      <c r="N4036">
        <f t="shared" si="638"/>
        <v>0.86492159007156055</v>
      </c>
      <c r="O4036">
        <f t="shared" si="639"/>
        <v>0.86492159007156055</v>
      </c>
    </row>
    <row r="4037" spans="1:15">
      <c r="A4037">
        <f t="shared" si="634"/>
        <v>4036</v>
      </c>
      <c r="B4037">
        <f>train!G4037</f>
        <v>182.7</v>
      </c>
      <c r="C4037">
        <f>train!J4037</f>
        <v>197.2</v>
      </c>
      <c r="D4037">
        <f>train!M4037</f>
        <v>220.6</v>
      </c>
      <c r="E4037">
        <f>train!P4037</f>
        <v>8.1</v>
      </c>
      <c r="F4037" s="4">
        <f t="shared" si="630"/>
        <v>0.51977240398293023</v>
      </c>
      <c r="G4037" s="4">
        <f t="shared" si="631"/>
        <v>0.54884497634288887</v>
      </c>
      <c r="H4037" s="4">
        <f t="shared" si="632"/>
        <v>0.54884497634288887</v>
      </c>
      <c r="I4037" s="4">
        <f t="shared" si="633"/>
        <v>0.40499999999999997</v>
      </c>
      <c r="J4037">
        <f t="shared" si="635"/>
        <v>2</v>
      </c>
      <c r="K4037" t="str">
        <f>train!T4037</f>
        <v>no</v>
      </c>
      <c r="L4037">
        <f t="shared" si="636"/>
        <v>1.128143884114172</v>
      </c>
      <c r="M4037">
        <f t="shared" si="637"/>
        <v>1.0181600896007694</v>
      </c>
      <c r="N4037">
        <f t="shared" si="638"/>
        <v>1.0181600896007694</v>
      </c>
      <c r="O4037">
        <f t="shared" si="639"/>
        <v>1.0181600896007694</v>
      </c>
    </row>
    <row r="4038" spans="1:15">
      <c r="A4038">
        <f t="shared" si="634"/>
        <v>4037</v>
      </c>
      <c r="B4038">
        <f>train!G4038</f>
        <v>207</v>
      </c>
      <c r="C4038">
        <f>train!J4038</f>
        <v>256.3</v>
      </c>
      <c r="D4038">
        <f>train!M4038</f>
        <v>137.6</v>
      </c>
      <c r="E4038">
        <f>train!P4038</f>
        <v>10.4</v>
      </c>
      <c r="F4038" s="4">
        <f t="shared" si="630"/>
        <v>0.58890469416785207</v>
      </c>
      <c r="G4038" s="4">
        <f t="shared" si="631"/>
        <v>0.71333147787364315</v>
      </c>
      <c r="H4038" s="4">
        <f t="shared" si="632"/>
        <v>0.71333147787364315</v>
      </c>
      <c r="I4038" s="4">
        <f t="shared" si="633"/>
        <v>0.52</v>
      </c>
      <c r="J4038">
        <f t="shared" si="635"/>
        <v>1</v>
      </c>
      <c r="K4038" t="str">
        <f>train!T4038</f>
        <v>no</v>
      </c>
      <c r="L4038">
        <f t="shared" si="636"/>
        <v>1.128143884114172</v>
      </c>
      <c r="M4038">
        <f t="shared" si="637"/>
        <v>1.278629083614057</v>
      </c>
      <c r="N4038">
        <f t="shared" si="638"/>
        <v>1.278629083614057</v>
      </c>
      <c r="O4038">
        <f t="shared" si="639"/>
        <v>1.278629083614057</v>
      </c>
    </row>
    <row r="4039" spans="1:15">
      <c r="A4039">
        <f t="shared" si="634"/>
        <v>4038</v>
      </c>
      <c r="B4039">
        <f>train!G4039</f>
        <v>243.4</v>
      </c>
      <c r="C4039">
        <f>train!J4039</f>
        <v>161.4</v>
      </c>
      <c r="D4039">
        <f>train!M4039</f>
        <v>120.5</v>
      </c>
      <c r="E4039">
        <f>train!P4039</f>
        <v>10</v>
      </c>
      <c r="F4039" s="4">
        <f t="shared" si="630"/>
        <v>0.69246088193456612</v>
      </c>
      <c r="G4039" s="4">
        <f t="shared" si="631"/>
        <v>0.44920679098246591</v>
      </c>
      <c r="H4039" s="4">
        <f t="shared" si="632"/>
        <v>0.44920679098246591</v>
      </c>
      <c r="I4039" s="4">
        <f t="shared" si="633"/>
        <v>0.5</v>
      </c>
      <c r="J4039">
        <f t="shared" si="635"/>
        <v>2</v>
      </c>
      <c r="K4039" t="str">
        <f>train!T4039</f>
        <v>no</v>
      </c>
      <c r="L4039">
        <f t="shared" si="636"/>
        <v>1.128143884114172</v>
      </c>
      <c r="M4039">
        <f t="shared" si="637"/>
        <v>1.0644602177343814</v>
      </c>
      <c r="N4039">
        <f t="shared" si="638"/>
        <v>1.0644602177343814</v>
      </c>
      <c r="O4039">
        <f t="shared" si="639"/>
        <v>1.0644602177343814</v>
      </c>
    </row>
    <row r="4040" spans="1:15">
      <c r="A4040">
        <f t="shared" si="634"/>
        <v>4039</v>
      </c>
      <c r="B4040">
        <f>train!G4040</f>
        <v>157.4</v>
      </c>
      <c r="C4040">
        <f>train!J4040</f>
        <v>196</v>
      </c>
      <c r="D4040">
        <f>train!M4040</f>
        <v>147.69999999999999</v>
      </c>
      <c r="E4040">
        <f>train!P4040</f>
        <v>10.8</v>
      </c>
      <c r="F4040" s="4">
        <f t="shared" si="630"/>
        <v>0.44779516358463728</v>
      </c>
      <c r="G4040" s="4">
        <f t="shared" si="631"/>
        <v>0.54550514890064017</v>
      </c>
      <c r="H4040" s="4">
        <f t="shared" si="632"/>
        <v>0.54550514890064017</v>
      </c>
      <c r="I4040" s="4">
        <f t="shared" si="633"/>
        <v>0.54</v>
      </c>
      <c r="J4040">
        <f t="shared" si="635"/>
        <v>2</v>
      </c>
      <c r="K4040" t="str">
        <f>train!T4040</f>
        <v>no</v>
      </c>
      <c r="L4040">
        <f t="shared" si="636"/>
        <v>1.128143884114172</v>
      </c>
      <c r="M4040">
        <f t="shared" si="637"/>
        <v>1.0427234741215003</v>
      </c>
      <c r="N4040">
        <f t="shared" si="638"/>
        <v>1.0427234741215003</v>
      </c>
      <c r="O4040">
        <f t="shared" si="639"/>
        <v>1.0427234741215003</v>
      </c>
    </row>
    <row r="4041" spans="1:15">
      <c r="A4041">
        <f t="shared" si="634"/>
        <v>4040</v>
      </c>
      <c r="B4041">
        <f>train!G4041</f>
        <v>233.9</v>
      </c>
      <c r="C4041">
        <f>train!J4041</f>
        <v>153.19999999999999</v>
      </c>
      <c r="D4041">
        <f>train!M4041</f>
        <v>228</v>
      </c>
      <c r="E4041">
        <f>train!P4041</f>
        <v>12.8</v>
      </c>
      <c r="F4041" s="4">
        <f t="shared" si="630"/>
        <v>0.66543385490753915</v>
      </c>
      <c r="G4041" s="4">
        <f t="shared" si="631"/>
        <v>0.42638463679376559</v>
      </c>
      <c r="H4041" s="4">
        <f t="shared" si="632"/>
        <v>0.42638463679376559</v>
      </c>
      <c r="I4041" s="4">
        <f t="shared" si="633"/>
        <v>0.64</v>
      </c>
      <c r="J4041">
        <f t="shared" si="635"/>
        <v>2</v>
      </c>
      <c r="K4041" t="str">
        <f>train!T4041</f>
        <v>no</v>
      </c>
      <c r="L4041">
        <f t="shared" si="636"/>
        <v>1.128143884114172</v>
      </c>
      <c r="M4041">
        <f t="shared" si="637"/>
        <v>1.1027284036627563</v>
      </c>
      <c r="N4041">
        <f t="shared" si="638"/>
        <v>1.1027284036627563</v>
      </c>
      <c r="O4041">
        <f t="shared" si="639"/>
        <v>1.1027284036627563</v>
      </c>
    </row>
    <row r="4042" spans="1:15">
      <c r="A4042">
        <f t="shared" si="634"/>
        <v>4041</v>
      </c>
      <c r="B4042">
        <f>train!G4042</f>
        <v>195.4</v>
      </c>
      <c r="C4042">
        <f>train!J4042</f>
        <v>249.4</v>
      </c>
      <c r="D4042">
        <f>train!M4042</f>
        <v>233.1</v>
      </c>
      <c r="E4042">
        <f>train!P4042</f>
        <v>12.9</v>
      </c>
      <c r="F4042" s="4">
        <f t="shared" si="630"/>
        <v>0.55590327169274534</v>
      </c>
      <c r="G4042" s="4">
        <f t="shared" si="631"/>
        <v>0.69412747008071252</v>
      </c>
      <c r="H4042" s="4">
        <f t="shared" si="632"/>
        <v>0.69412747008071252</v>
      </c>
      <c r="I4042" s="4">
        <f t="shared" si="633"/>
        <v>0.64500000000000002</v>
      </c>
      <c r="J4042">
        <f t="shared" si="635"/>
        <v>1</v>
      </c>
      <c r="K4042" t="str">
        <f>train!T4042</f>
        <v>no</v>
      </c>
      <c r="L4042">
        <f t="shared" si="636"/>
        <v>1.128143884114172</v>
      </c>
      <c r="M4042">
        <f t="shared" si="637"/>
        <v>1.2994919533879381</v>
      </c>
      <c r="N4042">
        <f t="shared" si="638"/>
        <v>1.2994919533879381</v>
      </c>
      <c r="O4042">
        <f t="shared" si="639"/>
        <v>1.2994919533879381</v>
      </c>
    </row>
    <row r="4043" spans="1:15">
      <c r="A4043">
        <f t="shared" si="634"/>
        <v>4042</v>
      </c>
      <c r="B4043">
        <f>train!G4043</f>
        <v>180.4</v>
      </c>
      <c r="C4043">
        <f>train!J4043</f>
        <v>228.5</v>
      </c>
      <c r="D4043">
        <f>train!M4043</f>
        <v>199.5</v>
      </c>
      <c r="E4043">
        <f>train!P4043</f>
        <v>14.8</v>
      </c>
      <c r="F4043" s="4">
        <f t="shared" si="630"/>
        <v>0.51322901849217639</v>
      </c>
      <c r="G4043" s="4">
        <f t="shared" si="631"/>
        <v>0.63595880879487887</v>
      </c>
      <c r="H4043" s="4">
        <f t="shared" si="632"/>
        <v>0.63595880879487887</v>
      </c>
      <c r="I4043" s="4">
        <f t="shared" si="633"/>
        <v>0.74</v>
      </c>
      <c r="J4043">
        <f t="shared" si="635"/>
        <v>1</v>
      </c>
      <c r="K4043" t="str">
        <f>train!T4043</f>
        <v>no</v>
      </c>
      <c r="L4043">
        <f t="shared" si="636"/>
        <v>1.128143884114172</v>
      </c>
      <c r="M4043">
        <f t="shared" si="637"/>
        <v>1.2727494798231289</v>
      </c>
      <c r="N4043">
        <f t="shared" si="638"/>
        <v>1.2727494798231289</v>
      </c>
      <c r="O4043">
        <f t="shared" si="639"/>
        <v>1.2727494798231289</v>
      </c>
    </row>
    <row r="4044" spans="1:15">
      <c r="A4044">
        <f t="shared" si="634"/>
        <v>4043</v>
      </c>
      <c r="B4044">
        <f>train!G4044</f>
        <v>143.6</v>
      </c>
      <c r="C4044">
        <f>train!J4044</f>
        <v>238.5</v>
      </c>
      <c r="D4044">
        <f>train!M4044</f>
        <v>173.6</v>
      </c>
      <c r="E4044">
        <f>train!P4044</f>
        <v>10.9</v>
      </c>
      <c r="F4044" s="4">
        <f t="shared" si="630"/>
        <v>0.4085348506401138</v>
      </c>
      <c r="G4044" s="4">
        <f t="shared" si="631"/>
        <v>0.6637907041469524</v>
      </c>
      <c r="H4044" s="4">
        <f t="shared" si="632"/>
        <v>0.6637907041469524</v>
      </c>
      <c r="I4044" s="4">
        <f t="shared" si="633"/>
        <v>0.54500000000000004</v>
      </c>
      <c r="J4044">
        <f t="shared" si="635"/>
        <v>1</v>
      </c>
      <c r="K4044" t="str">
        <f>train!T4044</f>
        <v>no</v>
      </c>
      <c r="L4044">
        <f t="shared" si="636"/>
        <v>1.128143884114172</v>
      </c>
      <c r="M4044">
        <f t="shared" si="637"/>
        <v>1.159811157909491</v>
      </c>
      <c r="N4044">
        <f t="shared" si="638"/>
        <v>1.159811157909491</v>
      </c>
      <c r="O4044">
        <f t="shared" si="639"/>
        <v>1.159811157909491</v>
      </c>
    </row>
    <row r="4045" spans="1:15">
      <c r="A4045">
        <f t="shared" si="634"/>
        <v>4044</v>
      </c>
      <c r="B4045">
        <f>train!G4045</f>
        <v>88.1</v>
      </c>
      <c r="C4045">
        <f>train!J4045</f>
        <v>129.69999999999999</v>
      </c>
      <c r="D4045">
        <f>train!M4045</f>
        <v>169</v>
      </c>
      <c r="E4045">
        <f>train!P4045</f>
        <v>13.3</v>
      </c>
      <c r="F4045" s="4">
        <f t="shared" si="630"/>
        <v>0.25064011379800855</v>
      </c>
      <c r="G4045" s="4">
        <f t="shared" si="631"/>
        <v>0.36097968271639297</v>
      </c>
      <c r="H4045" s="4">
        <f t="shared" si="632"/>
        <v>0.36097968271639297</v>
      </c>
      <c r="I4045" s="4">
        <f t="shared" si="633"/>
        <v>0.66500000000000004</v>
      </c>
      <c r="J4045">
        <f t="shared" si="635"/>
        <v>2</v>
      </c>
      <c r="K4045" t="str">
        <f>train!T4045</f>
        <v>no</v>
      </c>
      <c r="L4045">
        <f t="shared" si="636"/>
        <v>1.128143884114172</v>
      </c>
      <c r="M4045">
        <f t="shared" si="637"/>
        <v>0.87501893083106164</v>
      </c>
      <c r="N4045">
        <f t="shared" si="638"/>
        <v>0.87501893083106164</v>
      </c>
      <c r="O4045">
        <f t="shared" si="639"/>
        <v>0.87501893083106164</v>
      </c>
    </row>
    <row r="4046" spans="1:15">
      <c r="A4046">
        <f t="shared" si="634"/>
        <v>4045</v>
      </c>
      <c r="B4046">
        <f>train!G4046</f>
        <v>254.1</v>
      </c>
      <c r="C4046">
        <f>train!J4046</f>
        <v>200.4</v>
      </c>
      <c r="D4046">
        <f>train!M4046</f>
        <v>185.9</v>
      </c>
      <c r="E4046">
        <f>train!P4046</f>
        <v>6.6</v>
      </c>
      <c r="F4046" s="4">
        <f t="shared" si="630"/>
        <v>0.72290184921763867</v>
      </c>
      <c r="G4046" s="4">
        <f t="shared" si="631"/>
        <v>0.55775118285555247</v>
      </c>
      <c r="H4046" s="4">
        <f t="shared" si="632"/>
        <v>0.55775118285555247</v>
      </c>
      <c r="I4046" s="4">
        <f t="shared" si="633"/>
        <v>0.32999999999999996</v>
      </c>
      <c r="J4046">
        <f t="shared" si="635"/>
        <v>2</v>
      </c>
      <c r="K4046" t="str">
        <f>train!T4046</f>
        <v>no</v>
      </c>
      <c r="L4046">
        <f t="shared" si="636"/>
        <v>1.128143884114172</v>
      </c>
      <c r="M4046">
        <f t="shared" si="637"/>
        <v>1.1196695260458853</v>
      </c>
      <c r="N4046">
        <f t="shared" si="638"/>
        <v>1.1196695260458853</v>
      </c>
      <c r="O4046">
        <f t="shared" si="639"/>
        <v>1.1196695260458853</v>
      </c>
    </row>
    <row r="4047" spans="1:15">
      <c r="A4047">
        <f t="shared" si="634"/>
        <v>4046</v>
      </c>
      <c r="B4047">
        <f>train!G4047</f>
        <v>131.5</v>
      </c>
      <c r="C4047">
        <f>train!J4047</f>
        <v>161.80000000000001</v>
      </c>
      <c r="D4047">
        <f>train!M4047</f>
        <v>158.6</v>
      </c>
      <c r="E4047">
        <f>train!P4047</f>
        <v>14.8</v>
      </c>
      <c r="F4047" s="4">
        <f t="shared" si="630"/>
        <v>0.37411095305832148</v>
      </c>
      <c r="G4047" s="4">
        <f t="shared" si="631"/>
        <v>0.45032006679654885</v>
      </c>
      <c r="H4047" s="4">
        <f t="shared" si="632"/>
        <v>0.45032006679654885</v>
      </c>
      <c r="I4047" s="4">
        <f t="shared" si="633"/>
        <v>0.74</v>
      </c>
      <c r="J4047">
        <f t="shared" si="635"/>
        <v>2</v>
      </c>
      <c r="K4047" t="str">
        <f>train!T4047</f>
        <v>no</v>
      </c>
      <c r="L4047">
        <f t="shared" si="636"/>
        <v>1.128143884114172</v>
      </c>
      <c r="M4047">
        <f t="shared" si="637"/>
        <v>1.0455311235527625</v>
      </c>
      <c r="N4047">
        <f t="shared" si="638"/>
        <v>1.0455311235527625</v>
      </c>
      <c r="O4047">
        <f t="shared" si="639"/>
        <v>1.0455311235527625</v>
      </c>
    </row>
    <row r="4048" spans="1:15">
      <c r="A4048">
        <f t="shared" si="634"/>
        <v>4047</v>
      </c>
      <c r="B4048">
        <f>train!G4048</f>
        <v>156.80000000000001</v>
      </c>
      <c r="C4048">
        <f>train!J4048</f>
        <v>264.7</v>
      </c>
      <c r="D4048">
        <f>train!M4048</f>
        <v>249</v>
      </c>
      <c r="E4048">
        <f>train!P4048</f>
        <v>7.4</v>
      </c>
      <c r="F4048" s="4">
        <f t="shared" si="630"/>
        <v>0.44608819345661455</v>
      </c>
      <c r="G4048" s="4">
        <f t="shared" si="631"/>
        <v>0.73671026996938482</v>
      </c>
      <c r="H4048" s="4">
        <f t="shared" si="632"/>
        <v>0.73671026996938482</v>
      </c>
      <c r="I4048" s="4">
        <f t="shared" si="633"/>
        <v>0.37</v>
      </c>
      <c r="J4048">
        <f t="shared" si="635"/>
        <v>1</v>
      </c>
      <c r="K4048" t="str">
        <f>train!T4048</f>
        <v>no</v>
      </c>
      <c r="L4048">
        <f t="shared" si="636"/>
        <v>1.128143884114172</v>
      </c>
      <c r="M4048">
        <f t="shared" si="637"/>
        <v>1.1922158865315098</v>
      </c>
      <c r="N4048">
        <f t="shared" si="638"/>
        <v>1.1922158865315098</v>
      </c>
      <c r="O4048">
        <f t="shared" si="639"/>
        <v>1.1922158865315098</v>
      </c>
    </row>
    <row r="4049" spans="1:15">
      <c r="A4049">
        <f t="shared" si="634"/>
        <v>4048</v>
      </c>
      <c r="B4049">
        <f>train!G4049</f>
        <v>196.9</v>
      </c>
      <c r="C4049">
        <f>train!J4049</f>
        <v>137.1</v>
      </c>
      <c r="D4049">
        <f>train!M4049</f>
        <v>216.6</v>
      </c>
      <c r="E4049">
        <f>train!P4049</f>
        <v>9.8000000000000007</v>
      </c>
      <c r="F4049" s="4">
        <f t="shared" si="630"/>
        <v>0.56017069701280231</v>
      </c>
      <c r="G4049" s="4">
        <f t="shared" si="631"/>
        <v>0.38157528527692736</v>
      </c>
      <c r="H4049" s="4">
        <f t="shared" si="632"/>
        <v>0.38157528527692736</v>
      </c>
      <c r="I4049" s="4">
        <f t="shared" si="633"/>
        <v>0.49000000000000005</v>
      </c>
      <c r="J4049">
        <f t="shared" si="635"/>
        <v>2</v>
      </c>
      <c r="K4049" t="str">
        <f>train!T4049</f>
        <v>no</v>
      </c>
      <c r="L4049">
        <f t="shared" si="636"/>
        <v>1.128143884114172</v>
      </c>
      <c r="M4049">
        <f t="shared" si="637"/>
        <v>0.91928809763868136</v>
      </c>
      <c r="N4049">
        <f t="shared" si="638"/>
        <v>0.91928809763868136</v>
      </c>
      <c r="O4049">
        <f t="shared" si="639"/>
        <v>0.91928809763868136</v>
      </c>
    </row>
    <row r="4050" spans="1:15">
      <c r="A4050">
        <f t="shared" si="634"/>
        <v>4049</v>
      </c>
      <c r="B4050">
        <f>train!G4050</f>
        <v>178</v>
      </c>
      <c r="C4050">
        <f>train!J4050</f>
        <v>294.60000000000002</v>
      </c>
      <c r="D4050">
        <f>train!M4050</f>
        <v>242.2</v>
      </c>
      <c r="E4050">
        <f>train!P4050</f>
        <v>12</v>
      </c>
      <c r="F4050" s="4">
        <f t="shared" si="630"/>
        <v>0.50640113798008535</v>
      </c>
      <c r="G4050" s="4">
        <f t="shared" si="631"/>
        <v>0.8199276370720846</v>
      </c>
      <c r="H4050" s="4">
        <f t="shared" si="632"/>
        <v>0.8199276370720846</v>
      </c>
      <c r="I4050" s="4">
        <f t="shared" si="633"/>
        <v>0.6</v>
      </c>
      <c r="J4050">
        <f t="shared" si="635"/>
        <v>1</v>
      </c>
      <c r="K4050" t="str">
        <f>train!T4050</f>
        <v>no</v>
      </c>
      <c r="L4050">
        <f t="shared" si="636"/>
        <v>1.128143884114172</v>
      </c>
      <c r="M4050">
        <f t="shared" si="637"/>
        <v>1.4003588013851127</v>
      </c>
      <c r="N4050">
        <f t="shared" si="638"/>
        <v>1.4003588013851127</v>
      </c>
      <c r="O4050">
        <f t="shared" si="639"/>
        <v>1.4003588013851127</v>
      </c>
    </row>
    <row r="4051" spans="1:15">
      <c r="A4051">
        <f t="shared" si="634"/>
        <v>4050</v>
      </c>
      <c r="B4051">
        <f>train!G4051</f>
        <v>195.8</v>
      </c>
      <c r="C4051">
        <f>train!J4051</f>
        <v>184.5</v>
      </c>
      <c r="D4051">
        <f>train!M4051</f>
        <v>172</v>
      </c>
      <c r="E4051">
        <f>train!P4051</f>
        <v>11.8</v>
      </c>
      <c r="F4051" s="4">
        <f t="shared" si="630"/>
        <v>0.55704125177809394</v>
      </c>
      <c r="G4051" s="4">
        <f t="shared" si="631"/>
        <v>0.5134984692457556</v>
      </c>
      <c r="H4051" s="4">
        <f t="shared" si="632"/>
        <v>0.5134984692457556</v>
      </c>
      <c r="I4051" s="4">
        <f t="shared" si="633"/>
        <v>0.59000000000000008</v>
      </c>
      <c r="J4051">
        <f t="shared" si="635"/>
        <v>2</v>
      </c>
      <c r="K4051" t="str">
        <f>train!T4051</f>
        <v>no</v>
      </c>
      <c r="L4051">
        <f t="shared" si="636"/>
        <v>1.128143884114172</v>
      </c>
      <c r="M4051">
        <f t="shared" si="637"/>
        <v>1.0889243830578752</v>
      </c>
      <c r="N4051">
        <f t="shared" si="638"/>
        <v>1.0889243830578752</v>
      </c>
      <c r="O4051">
        <f t="shared" si="639"/>
        <v>1.0889243830578752</v>
      </c>
    </row>
    <row r="4052" spans="1:15">
      <c r="A4052">
        <f t="shared" si="634"/>
        <v>4051</v>
      </c>
      <c r="B4052">
        <f>train!G4052</f>
        <v>141.30000000000001</v>
      </c>
      <c r="C4052">
        <f>train!J4052</f>
        <v>134.6</v>
      </c>
      <c r="D4052">
        <f>train!M4052</f>
        <v>195.9</v>
      </c>
      <c r="E4052">
        <f>train!P4052</f>
        <v>13.3</v>
      </c>
      <c r="F4052" s="4">
        <f t="shared" si="630"/>
        <v>0.40199146514935991</v>
      </c>
      <c r="G4052" s="4">
        <f t="shared" si="631"/>
        <v>0.37461731143890897</v>
      </c>
      <c r="H4052" s="4">
        <f t="shared" si="632"/>
        <v>0.37461731143890897</v>
      </c>
      <c r="I4052" s="4">
        <f t="shared" si="633"/>
        <v>0.66500000000000004</v>
      </c>
      <c r="J4052">
        <f t="shared" si="635"/>
        <v>2</v>
      </c>
      <c r="K4052" t="str">
        <f>train!T4052</f>
        <v>no</v>
      </c>
      <c r="L4052">
        <f t="shared" si="636"/>
        <v>1.128143884114172</v>
      </c>
      <c r="M4052">
        <f t="shared" si="637"/>
        <v>0.94047774992945055</v>
      </c>
      <c r="N4052">
        <f t="shared" si="638"/>
        <v>0.94047774992945055</v>
      </c>
      <c r="O4052">
        <f t="shared" si="639"/>
        <v>0.94047774992945055</v>
      </c>
    </row>
    <row r="4053" spans="1:15">
      <c r="A4053">
        <f t="shared" si="634"/>
        <v>4052</v>
      </c>
      <c r="B4053">
        <f>train!G4053</f>
        <v>125.5</v>
      </c>
      <c r="C4053">
        <f>train!J4053</f>
        <v>166.7</v>
      </c>
      <c r="D4053">
        <f>train!M4053</f>
        <v>227.1</v>
      </c>
      <c r="E4053">
        <f>train!P4053</f>
        <v>11</v>
      </c>
      <c r="F4053" s="4">
        <f t="shared" si="630"/>
        <v>0.35704125177809387</v>
      </c>
      <c r="G4053" s="4">
        <f t="shared" si="631"/>
        <v>0.46395769551906479</v>
      </c>
      <c r="H4053" s="4">
        <f t="shared" si="632"/>
        <v>0.46395769551906479</v>
      </c>
      <c r="I4053" s="4">
        <f t="shared" si="633"/>
        <v>0.55000000000000004</v>
      </c>
      <c r="J4053">
        <f t="shared" si="635"/>
        <v>2</v>
      </c>
      <c r="K4053" t="str">
        <f>train!T4053</f>
        <v>no</v>
      </c>
      <c r="L4053">
        <f t="shared" si="636"/>
        <v>1.128143884114172</v>
      </c>
      <c r="M4053">
        <f t="shared" si="637"/>
        <v>0.92762704894477432</v>
      </c>
      <c r="N4053">
        <f t="shared" si="638"/>
        <v>0.92762704894477432</v>
      </c>
      <c r="O4053">
        <f t="shared" si="639"/>
        <v>0.92762704894477432</v>
      </c>
    </row>
    <row r="4054" spans="1:15">
      <c r="A4054">
        <f t="shared" si="634"/>
        <v>4053</v>
      </c>
      <c r="B4054">
        <f>train!G4054</f>
        <v>200.5</v>
      </c>
      <c r="C4054">
        <f>train!J4054</f>
        <v>225.3</v>
      </c>
      <c r="D4054">
        <f>train!M4054</f>
        <v>134</v>
      </c>
      <c r="E4054">
        <f>train!P4054</f>
        <v>6.7</v>
      </c>
      <c r="F4054" s="4">
        <f t="shared" si="630"/>
        <v>0.57041251778093882</v>
      </c>
      <c r="G4054" s="4">
        <f t="shared" si="631"/>
        <v>0.62705260228221538</v>
      </c>
      <c r="H4054" s="4">
        <f t="shared" si="632"/>
        <v>0.62705260228221538</v>
      </c>
      <c r="I4054" s="4">
        <f t="shared" si="633"/>
        <v>0.33500000000000002</v>
      </c>
      <c r="J4054">
        <f t="shared" si="635"/>
        <v>2</v>
      </c>
      <c r="K4054" t="str">
        <f>train!T4054</f>
        <v>no</v>
      </c>
      <c r="L4054">
        <f t="shared" si="636"/>
        <v>1.128143884114172</v>
      </c>
      <c r="M4054">
        <f t="shared" si="637"/>
        <v>1.106338724125205</v>
      </c>
      <c r="N4054">
        <f t="shared" si="638"/>
        <v>1.106338724125205</v>
      </c>
      <c r="O4054">
        <f t="shared" si="639"/>
        <v>1.106338724125205</v>
      </c>
    </row>
    <row r="4055" spans="1:15">
      <c r="A4055">
        <f t="shared" si="634"/>
        <v>4054</v>
      </c>
      <c r="B4055">
        <f>train!G4055</f>
        <v>205.5</v>
      </c>
      <c r="C4055">
        <f>train!J4055</f>
        <v>208.9</v>
      </c>
      <c r="D4055">
        <f>train!M4055</f>
        <v>182.3</v>
      </c>
      <c r="E4055">
        <f>train!P4055</f>
        <v>5.2</v>
      </c>
      <c r="F4055" s="4">
        <f t="shared" si="630"/>
        <v>0.58463726884779521</v>
      </c>
      <c r="G4055" s="4">
        <f t="shared" si="631"/>
        <v>0.58140829390481497</v>
      </c>
      <c r="H4055" s="4">
        <f t="shared" si="632"/>
        <v>0.58140829390481497</v>
      </c>
      <c r="I4055" s="4">
        <f t="shared" si="633"/>
        <v>0.26</v>
      </c>
      <c r="J4055">
        <f t="shared" si="635"/>
        <v>2</v>
      </c>
      <c r="K4055" t="str">
        <f>train!T4055</f>
        <v>no</v>
      </c>
      <c r="L4055">
        <f t="shared" si="636"/>
        <v>1.128143884114172</v>
      </c>
      <c r="M4055">
        <f t="shared" si="637"/>
        <v>1.0418598488128932</v>
      </c>
      <c r="N4055">
        <f t="shared" si="638"/>
        <v>1.0418598488128932</v>
      </c>
      <c r="O4055">
        <f t="shared" si="639"/>
        <v>1.0418598488128932</v>
      </c>
    </row>
    <row r="4056" spans="1:15">
      <c r="A4056">
        <f t="shared" si="634"/>
        <v>4055</v>
      </c>
      <c r="B4056">
        <f>train!G4056</f>
        <v>152.1</v>
      </c>
      <c r="C4056">
        <f>train!J4056</f>
        <v>164.3</v>
      </c>
      <c r="D4056">
        <f>train!M4056</f>
        <v>142.80000000000001</v>
      </c>
      <c r="E4056">
        <f>train!P4056</f>
        <v>7.6</v>
      </c>
      <c r="F4056" s="4">
        <f t="shared" si="630"/>
        <v>0.43271692745376955</v>
      </c>
      <c r="G4056" s="4">
        <f t="shared" si="631"/>
        <v>0.45727804063456723</v>
      </c>
      <c r="H4056" s="4">
        <f t="shared" si="632"/>
        <v>0.45727804063456723</v>
      </c>
      <c r="I4056" s="4">
        <f t="shared" si="633"/>
        <v>0.38</v>
      </c>
      <c r="J4056">
        <f t="shared" si="635"/>
        <v>2</v>
      </c>
      <c r="K4056" t="str">
        <f>train!T4056</f>
        <v>no</v>
      </c>
      <c r="L4056">
        <f t="shared" si="636"/>
        <v>1.128143884114172</v>
      </c>
      <c r="M4056">
        <f t="shared" si="637"/>
        <v>0.86593900027554405</v>
      </c>
      <c r="N4056">
        <f t="shared" si="638"/>
        <v>0.86593900027554405</v>
      </c>
      <c r="O4056">
        <f t="shared" si="639"/>
        <v>0.86593900027554405</v>
      </c>
    </row>
    <row r="4057" spans="1:15">
      <c r="A4057">
        <f t="shared" si="634"/>
        <v>4056</v>
      </c>
      <c r="B4057">
        <f>train!G4057</f>
        <v>216.5</v>
      </c>
      <c r="C4057">
        <f>train!J4057</f>
        <v>251.8</v>
      </c>
      <c r="D4057">
        <f>train!M4057</f>
        <v>164.5</v>
      </c>
      <c r="E4057">
        <f>train!P4057</f>
        <v>7.3</v>
      </c>
      <c r="F4057" s="4">
        <f t="shared" si="630"/>
        <v>0.61593172119487904</v>
      </c>
      <c r="G4057" s="4">
        <f t="shared" si="631"/>
        <v>0.70080712496521014</v>
      </c>
      <c r="H4057" s="4">
        <f t="shared" si="632"/>
        <v>0.70080712496521014</v>
      </c>
      <c r="I4057" s="4">
        <f t="shared" si="633"/>
        <v>0.36499999999999999</v>
      </c>
      <c r="J4057">
        <f t="shared" si="635"/>
        <v>1</v>
      </c>
      <c r="K4057" t="str">
        <f>train!T4057</f>
        <v>no</v>
      </c>
      <c r="L4057">
        <f t="shared" si="636"/>
        <v>1.128143884114172</v>
      </c>
      <c r="M4057">
        <f t="shared" si="637"/>
        <v>1.2226439129926969</v>
      </c>
      <c r="N4057">
        <f t="shared" si="638"/>
        <v>1.2226439129926969</v>
      </c>
      <c r="O4057">
        <f t="shared" si="639"/>
        <v>1.2226439129926969</v>
      </c>
    </row>
    <row r="4058" spans="1:15">
      <c r="A4058">
        <f t="shared" si="634"/>
        <v>4057</v>
      </c>
      <c r="B4058">
        <f>train!G4058</f>
        <v>119.3</v>
      </c>
      <c r="C4058">
        <f>train!J4058</f>
        <v>224</v>
      </c>
      <c r="D4058">
        <f>train!M4058</f>
        <v>156.69999999999999</v>
      </c>
      <c r="E4058">
        <f>train!P4058</f>
        <v>12.1</v>
      </c>
      <c r="F4058" s="4">
        <f t="shared" si="630"/>
        <v>0.33940256045519201</v>
      </c>
      <c r="G4058" s="4">
        <f t="shared" si="631"/>
        <v>0.62343445588644586</v>
      </c>
      <c r="H4058" s="4">
        <f t="shared" si="632"/>
        <v>0.62343445588644586</v>
      </c>
      <c r="I4058" s="4">
        <f t="shared" si="633"/>
        <v>0.60499999999999998</v>
      </c>
      <c r="J4058">
        <f t="shared" si="635"/>
        <v>2</v>
      </c>
      <c r="K4058" t="str">
        <f>train!T4058</f>
        <v>yes</v>
      </c>
      <c r="L4058">
        <f t="shared" si="636"/>
        <v>1.128143884114172</v>
      </c>
      <c r="M4058">
        <f t="shared" si="637"/>
        <v>1.1218556679075957</v>
      </c>
      <c r="N4058">
        <f t="shared" si="638"/>
        <v>1.1218556679075957</v>
      </c>
      <c r="O4058">
        <f t="shared" si="639"/>
        <v>1.1218556679075957</v>
      </c>
    </row>
    <row r="4059" spans="1:15">
      <c r="A4059">
        <f t="shared" si="634"/>
        <v>4058</v>
      </c>
      <c r="B4059">
        <f>train!G4059</f>
        <v>113.9</v>
      </c>
      <c r="C4059">
        <f>train!J4059</f>
        <v>257</v>
      </c>
      <c r="D4059">
        <f>train!M4059</f>
        <v>214.5</v>
      </c>
      <c r="E4059">
        <f>train!P4059</f>
        <v>12.9</v>
      </c>
      <c r="F4059" s="4">
        <f t="shared" si="630"/>
        <v>0.32403982930298719</v>
      </c>
      <c r="G4059" s="4">
        <f t="shared" si="631"/>
        <v>0.71527971054828832</v>
      </c>
      <c r="H4059" s="4">
        <f t="shared" si="632"/>
        <v>0.71527971054828832</v>
      </c>
      <c r="I4059" s="4">
        <f t="shared" si="633"/>
        <v>0.64500000000000002</v>
      </c>
      <c r="J4059">
        <f t="shared" si="635"/>
        <v>1</v>
      </c>
      <c r="K4059" t="str">
        <f>train!T4059</f>
        <v>yes</v>
      </c>
      <c r="L4059">
        <f t="shared" si="636"/>
        <v>1.128143884114172</v>
      </c>
      <c r="M4059">
        <f t="shared" si="637"/>
        <v>1.2426893978862117</v>
      </c>
      <c r="N4059">
        <f t="shared" si="638"/>
        <v>1.2426893978862117</v>
      </c>
      <c r="O4059">
        <f t="shared" si="639"/>
        <v>1.2426893978862117</v>
      </c>
    </row>
    <row r="4060" spans="1:15">
      <c r="A4060">
        <f t="shared" si="634"/>
        <v>4059</v>
      </c>
      <c r="B4060">
        <f>train!G4060</f>
        <v>228.6</v>
      </c>
      <c r="C4060">
        <f>train!J4060</f>
        <v>208.4</v>
      </c>
      <c r="D4060">
        <f>train!M4060</f>
        <v>195.3</v>
      </c>
      <c r="E4060">
        <f>train!P4060</f>
        <v>11.9</v>
      </c>
      <c r="F4060" s="4">
        <f t="shared" si="630"/>
        <v>0.65035561877667136</v>
      </c>
      <c r="G4060" s="4">
        <f t="shared" si="631"/>
        <v>0.58001669913721121</v>
      </c>
      <c r="H4060" s="4">
        <f t="shared" si="632"/>
        <v>0.58001669913721121</v>
      </c>
      <c r="I4060" s="4">
        <f t="shared" si="633"/>
        <v>0.59499999999999997</v>
      </c>
      <c r="J4060">
        <f t="shared" si="635"/>
        <v>1</v>
      </c>
      <c r="K4060" t="str">
        <f>train!T4060</f>
        <v>no</v>
      </c>
      <c r="L4060">
        <f t="shared" si="636"/>
        <v>1.128143884114172</v>
      </c>
      <c r="M4060">
        <f t="shared" si="637"/>
        <v>1.2040872781615291</v>
      </c>
      <c r="N4060">
        <f t="shared" si="638"/>
        <v>1.2040872781615291</v>
      </c>
      <c r="O4060">
        <f t="shared" si="639"/>
        <v>1.2040872781615291</v>
      </c>
    </row>
    <row r="4061" spans="1:15">
      <c r="A4061">
        <f t="shared" si="634"/>
        <v>4060</v>
      </c>
      <c r="B4061">
        <f>train!G4061</f>
        <v>106.5</v>
      </c>
      <c r="C4061">
        <f>train!J4061</f>
        <v>104.8</v>
      </c>
      <c r="D4061">
        <f>train!M4061</f>
        <v>183.2</v>
      </c>
      <c r="E4061">
        <f>train!P4061</f>
        <v>8.1999999999999993</v>
      </c>
      <c r="F4061" s="4">
        <f t="shared" si="630"/>
        <v>0.30298719772403981</v>
      </c>
      <c r="G4061" s="4">
        <f t="shared" si="631"/>
        <v>0.29167826328973001</v>
      </c>
      <c r="H4061" s="4">
        <f t="shared" si="632"/>
        <v>0.29167826328973001</v>
      </c>
      <c r="I4061" s="4">
        <f t="shared" si="633"/>
        <v>0.41</v>
      </c>
      <c r="J4061">
        <f t="shared" si="635"/>
        <v>2</v>
      </c>
      <c r="K4061" t="str">
        <f>train!T4061</f>
        <v>no</v>
      </c>
      <c r="L4061">
        <f t="shared" si="636"/>
        <v>1.128143884114172</v>
      </c>
      <c r="M4061">
        <f t="shared" si="637"/>
        <v>0.65578476692897691</v>
      </c>
      <c r="N4061">
        <f t="shared" si="638"/>
        <v>0.65578476692897691</v>
      </c>
      <c r="O4061">
        <f t="shared" si="639"/>
        <v>0.65578476692897691</v>
      </c>
    </row>
    <row r="4062" spans="1:15">
      <c r="A4062">
        <f t="shared" si="634"/>
        <v>4061</v>
      </c>
      <c r="B4062">
        <f>train!G4062</f>
        <v>254.1</v>
      </c>
      <c r="C4062">
        <f>train!J4062</f>
        <v>215.9</v>
      </c>
      <c r="D4062">
        <f>train!M4062</f>
        <v>267.10000000000002</v>
      </c>
      <c r="E4062">
        <f>train!P4062</f>
        <v>16.3</v>
      </c>
      <c r="F4062" s="4">
        <f t="shared" si="630"/>
        <v>0.72290184921763867</v>
      </c>
      <c r="G4062" s="4">
        <f t="shared" si="631"/>
        <v>0.60089062065126631</v>
      </c>
      <c r="H4062" s="4">
        <f t="shared" si="632"/>
        <v>0.60089062065126631</v>
      </c>
      <c r="I4062" s="4">
        <f t="shared" si="633"/>
        <v>0.81500000000000006</v>
      </c>
      <c r="J4062">
        <f t="shared" si="635"/>
        <v>1</v>
      </c>
      <c r="K4062" t="str">
        <f>train!T4062</f>
        <v>yes</v>
      </c>
      <c r="L4062">
        <f t="shared" si="636"/>
        <v>1.128143884114172</v>
      </c>
      <c r="M4062">
        <f t="shared" si="637"/>
        <v>1.3816479868532396</v>
      </c>
      <c r="N4062">
        <f t="shared" si="638"/>
        <v>1.3816479868532396</v>
      </c>
      <c r="O4062">
        <f t="shared" si="639"/>
        <v>1.3816479868532396</v>
      </c>
    </row>
    <row r="4063" spans="1:15">
      <c r="A4063">
        <f t="shared" si="634"/>
        <v>4062</v>
      </c>
      <c r="B4063">
        <f>train!G4063</f>
        <v>134</v>
      </c>
      <c r="C4063">
        <f>train!J4063</f>
        <v>234.3</v>
      </c>
      <c r="D4063">
        <f>train!M4063</f>
        <v>197.3</v>
      </c>
      <c r="E4063">
        <f>train!P4063</f>
        <v>7.8</v>
      </c>
      <c r="F4063" s="4">
        <f t="shared" si="630"/>
        <v>0.38122332859174962</v>
      </c>
      <c r="G4063" s="4">
        <f t="shared" si="631"/>
        <v>0.65210130809908151</v>
      </c>
      <c r="H4063" s="4">
        <f t="shared" si="632"/>
        <v>0.65210130809908151</v>
      </c>
      <c r="I4063" s="4">
        <f t="shared" si="633"/>
        <v>0.39</v>
      </c>
      <c r="J4063">
        <f t="shared" si="635"/>
        <v>2</v>
      </c>
      <c r="K4063" t="str">
        <f>train!T4063</f>
        <v>yes</v>
      </c>
      <c r="L4063">
        <f t="shared" si="636"/>
        <v>1.128143884114172</v>
      </c>
      <c r="M4063">
        <f t="shared" si="637"/>
        <v>1.0714025659441178</v>
      </c>
      <c r="N4063">
        <f t="shared" si="638"/>
        <v>1.0714025659441178</v>
      </c>
      <c r="O4063">
        <f t="shared" si="639"/>
        <v>1.0714025659441178</v>
      </c>
    </row>
    <row r="4064" spans="1:15">
      <c r="A4064">
        <f t="shared" si="634"/>
        <v>4063</v>
      </c>
      <c r="B4064">
        <f>train!G4064</f>
        <v>176</v>
      </c>
      <c r="C4064">
        <f>train!J4064</f>
        <v>288.2</v>
      </c>
      <c r="D4064">
        <f>train!M4064</f>
        <v>178.2</v>
      </c>
      <c r="E4064">
        <f>train!P4064</f>
        <v>14.8</v>
      </c>
      <c r="F4064" s="4">
        <f t="shared" si="630"/>
        <v>0.50071123755334279</v>
      </c>
      <c r="G4064" s="4">
        <f t="shared" si="631"/>
        <v>0.8021152240467575</v>
      </c>
      <c r="H4064" s="4">
        <f t="shared" si="632"/>
        <v>0.8021152240467575</v>
      </c>
      <c r="I4064" s="4">
        <f t="shared" si="633"/>
        <v>0.74</v>
      </c>
      <c r="J4064">
        <f t="shared" si="635"/>
        <v>1</v>
      </c>
      <c r="K4064" t="str">
        <f>train!T4064</f>
        <v>no</v>
      </c>
      <c r="L4064">
        <f t="shared" si="636"/>
        <v>1.128143884114172</v>
      </c>
      <c r="M4064">
        <f t="shared" si="637"/>
        <v>1.4439838671908214</v>
      </c>
      <c r="N4064">
        <f t="shared" si="638"/>
        <v>1.4439838671908214</v>
      </c>
      <c r="O4064">
        <f t="shared" si="639"/>
        <v>1.4439838671908214</v>
      </c>
    </row>
    <row r="4065" spans="1:15">
      <c r="A4065">
        <f t="shared" si="634"/>
        <v>4064</v>
      </c>
      <c r="B4065">
        <f>train!G4065</f>
        <v>180.1</v>
      </c>
      <c r="C4065">
        <f>train!J4065</f>
        <v>257.2</v>
      </c>
      <c r="D4065">
        <f>train!M4065</f>
        <v>131.6</v>
      </c>
      <c r="E4065">
        <f>train!P4065</f>
        <v>11.4</v>
      </c>
      <c r="F4065" s="4">
        <f t="shared" si="630"/>
        <v>0.512375533428165</v>
      </c>
      <c r="G4065" s="4">
        <f t="shared" si="631"/>
        <v>0.71583634845532973</v>
      </c>
      <c r="H4065" s="4">
        <f t="shared" si="632"/>
        <v>0.71583634845532973</v>
      </c>
      <c r="I4065" s="4">
        <f t="shared" si="633"/>
        <v>0.57000000000000006</v>
      </c>
      <c r="J4065">
        <f t="shared" si="635"/>
        <v>1</v>
      </c>
      <c r="K4065" t="str">
        <f>train!T4065</f>
        <v>no</v>
      </c>
      <c r="L4065">
        <f t="shared" si="636"/>
        <v>1.128143884114172</v>
      </c>
      <c r="M4065">
        <f t="shared" si="637"/>
        <v>1.2697527486859468</v>
      </c>
      <c r="N4065">
        <f t="shared" si="638"/>
        <v>1.2697527486859468</v>
      </c>
      <c r="O4065">
        <f t="shared" si="639"/>
        <v>1.2697527486859468</v>
      </c>
    </row>
    <row r="4066" spans="1:15">
      <c r="A4066">
        <f t="shared" si="634"/>
        <v>4065</v>
      </c>
      <c r="B4066">
        <f>train!G4066</f>
        <v>180.1</v>
      </c>
      <c r="C4066">
        <f>train!J4066</f>
        <v>235.5</v>
      </c>
      <c r="D4066">
        <f>train!M4066</f>
        <v>169.4</v>
      </c>
      <c r="E4066">
        <f>train!P4066</f>
        <v>11.1</v>
      </c>
      <c r="F4066" s="4">
        <f t="shared" si="630"/>
        <v>0.512375533428165</v>
      </c>
      <c r="G4066" s="4">
        <f t="shared" si="631"/>
        <v>0.65544113554133032</v>
      </c>
      <c r="H4066" s="4">
        <f t="shared" si="632"/>
        <v>0.65544113554133032</v>
      </c>
      <c r="I4066" s="4">
        <f t="shared" si="633"/>
        <v>0.55499999999999994</v>
      </c>
      <c r="J4066">
        <f t="shared" si="635"/>
        <v>1</v>
      </c>
      <c r="K4066" t="str">
        <f>train!T4066</f>
        <v>no</v>
      </c>
      <c r="L4066">
        <f t="shared" si="636"/>
        <v>1.128143884114172</v>
      </c>
      <c r="M4066">
        <f t="shared" si="637"/>
        <v>1.1957256589934053</v>
      </c>
      <c r="N4066">
        <f t="shared" si="638"/>
        <v>1.1957256589934053</v>
      </c>
      <c r="O4066">
        <f t="shared" si="639"/>
        <v>1.1957256589934053</v>
      </c>
    </row>
    <row r="4067" spans="1:15">
      <c r="A4067">
        <f t="shared" si="634"/>
        <v>4066</v>
      </c>
      <c r="B4067">
        <f>train!G4067</f>
        <v>94.8</v>
      </c>
      <c r="C4067">
        <f>train!J4067</f>
        <v>283.2</v>
      </c>
      <c r="D4067">
        <f>train!M4067</f>
        <v>219.3</v>
      </c>
      <c r="E4067">
        <f>train!P4067</f>
        <v>6.8</v>
      </c>
      <c r="F4067" s="4">
        <f t="shared" si="630"/>
        <v>0.26970128022759599</v>
      </c>
      <c r="G4067" s="4">
        <f t="shared" si="631"/>
        <v>0.78819927637072074</v>
      </c>
      <c r="H4067" s="4">
        <f t="shared" si="632"/>
        <v>0.78819927637072074</v>
      </c>
      <c r="I4067" s="4">
        <f t="shared" si="633"/>
        <v>0.33999999999999997</v>
      </c>
      <c r="J4067">
        <f t="shared" si="635"/>
        <v>1</v>
      </c>
      <c r="K4067" t="str">
        <f>train!T4067</f>
        <v>no</v>
      </c>
      <c r="L4067">
        <f t="shared" si="636"/>
        <v>1.128143884114172</v>
      </c>
      <c r="M4067">
        <f t="shared" si="637"/>
        <v>1.1961835056123538</v>
      </c>
      <c r="N4067">
        <f t="shared" si="638"/>
        <v>1.1961835056123538</v>
      </c>
      <c r="O4067">
        <f t="shared" si="639"/>
        <v>1.1961835056123538</v>
      </c>
    </row>
    <row r="4068" spans="1:15">
      <c r="A4068">
        <f t="shared" si="634"/>
        <v>4067</v>
      </c>
      <c r="B4068">
        <f>train!G4068</f>
        <v>210.4</v>
      </c>
      <c r="C4068">
        <f>train!J4068</f>
        <v>205.1</v>
      </c>
      <c r="D4068">
        <f>train!M4068</f>
        <v>230.5</v>
      </c>
      <c r="E4068">
        <f>train!P4068</f>
        <v>12.5</v>
      </c>
      <c r="F4068" s="4">
        <f t="shared" si="630"/>
        <v>0.59857752489331439</v>
      </c>
      <c r="G4068" s="4">
        <f t="shared" si="631"/>
        <v>0.57083217367102701</v>
      </c>
      <c r="H4068" s="4">
        <f t="shared" si="632"/>
        <v>0.57083217367102701</v>
      </c>
      <c r="I4068" s="4">
        <f t="shared" si="633"/>
        <v>0.625</v>
      </c>
      <c r="J4068">
        <f t="shared" si="635"/>
        <v>1</v>
      </c>
      <c r="K4068" t="str">
        <f>train!T4068</f>
        <v>no</v>
      </c>
      <c r="L4068">
        <f t="shared" si="636"/>
        <v>1.128143884114172</v>
      </c>
      <c r="M4068">
        <f t="shared" si="637"/>
        <v>1.1834774160512678</v>
      </c>
      <c r="N4068">
        <f t="shared" si="638"/>
        <v>1.1834774160512678</v>
      </c>
      <c r="O4068">
        <f t="shared" si="639"/>
        <v>1.1834774160512678</v>
      </c>
    </row>
    <row r="4069" spans="1:15">
      <c r="A4069">
        <f t="shared" si="634"/>
        <v>4068</v>
      </c>
      <c r="B4069">
        <f>train!G4069</f>
        <v>174.2</v>
      </c>
      <c r="C4069">
        <f>train!J4069</f>
        <v>235</v>
      </c>
      <c r="D4069">
        <f>train!M4069</f>
        <v>264.2</v>
      </c>
      <c r="E4069">
        <f>train!P4069</f>
        <v>9.9</v>
      </c>
      <c r="F4069" s="4">
        <f t="shared" si="630"/>
        <v>0.49559032716927448</v>
      </c>
      <c r="G4069" s="4">
        <f t="shared" si="631"/>
        <v>0.65404954077372668</v>
      </c>
      <c r="H4069" s="4">
        <f t="shared" si="632"/>
        <v>0.65404954077372668</v>
      </c>
      <c r="I4069" s="4">
        <f t="shared" si="633"/>
        <v>0.495</v>
      </c>
      <c r="J4069">
        <f t="shared" si="635"/>
        <v>1</v>
      </c>
      <c r="K4069" t="str">
        <f>train!T4069</f>
        <v>no</v>
      </c>
      <c r="L4069">
        <f t="shared" si="636"/>
        <v>1.128143884114172</v>
      </c>
      <c r="M4069">
        <f t="shared" si="637"/>
        <v>1.1602570301258226</v>
      </c>
      <c r="N4069">
        <f t="shared" si="638"/>
        <v>1.1602570301258226</v>
      </c>
      <c r="O4069">
        <f t="shared" si="639"/>
        <v>1.1602570301258226</v>
      </c>
    </row>
    <row r="4070" spans="1:15">
      <c r="A4070">
        <f t="shared" si="634"/>
        <v>4069</v>
      </c>
      <c r="B4070">
        <f>train!G4070</f>
        <v>189.7</v>
      </c>
      <c r="C4070">
        <f>train!J4070</f>
        <v>142.4</v>
      </c>
      <c r="D4070">
        <f>train!M4070</f>
        <v>175.2</v>
      </c>
      <c r="E4070">
        <f>train!P4070</f>
        <v>8.5</v>
      </c>
      <c r="F4070" s="4">
        <f t="shared" si="630"/>
        <v>0.53968705547652918</v>
      </c>
      <c r="G4070" s="4">
        <f t="shared" si="631"/>
        <v>0.3963261898135263</v>
      </c>
      <c r="H4070" s="4">
        <f t="shared" si="632"/>
        <v>0.3963261898135263</v>
      </c>
      <c r="I4070" s="4">
        <f t="shared" si="633"/>
        <v>0.42499999999999999</v>
      </c>
      <c r="J4070">
        <f t="shared" si="635"/>
        <v>2</v>
      </c>
      <c r="K4070" t="str">
        <f>train!T4070</f>
        <v>no</v>
      </c>
      <c r="L4070">
        <f t="shared" si="636"/>
        <v>1.128143884114172</v>
      </c>
      <c r="M4070">
        <f t="shared" si="637"/>
        <v>0.88658672182316201</v>
      </c>
      <c r="N4070">
        <f t="shared" si="638"/>
        <v>0.88658672182316201</v>
      </c>
      <c r="O4070">
        <f t="shared" si="639"/>
        <v>0.88658672182316201</v>
      </c>
    </row>
    <row r="4071" spans="1:15">
      <c r="A4071">
        <f t="shared" si="634"/>
        <v>4070</v>
      </c>
      <c r="B4071">
        <f>train!G4071</f>
        <v>259</v>
      </c>
      <c r="C4071">
        <f>train!J4071</f>
        <v>332.3</v>
      </c>
      <c r="D4071">
        <f>train!M4071</f>
        <v>130.1</v>
      </c>
      <c r="E4071">
        <f>train!P4071</f>
        <v>7.5</v>
      </c>
      <c r="F4071" s="4">
        <f t="shared" si="630"/>
        <v>0.73684210526315785</v>
      </c>
      <c r="G4071" s="4">
        <f t="shared" si="631"/>
        <v>0.9248538825494016</v>
      </c>
      <c r="H4071" s="4">
        <f t="shared" si="632"/>
        <v>0.9248538825494016</v>
      </c>
      <c r="I4071" s="4">
        <f t="shared" si="633"/>
        <v>0.375</v>
      </c>
      <c r="J4071">
        <f t="shared" si="635"/>
        <v>1</v>
      </c>
      <c r="K4071" t="str">
        <f>train!T4071</f>
        <v>no</v>
      </c>
      <c r="L4071">
        <f t="shared" si="636"/>
        <v>1.128143884114172</v>
      </c>
      <c r="M4071">
        <f t="shared" si="637"/>
        <v>1.5473431087583798</v>
      </c>
      <c r="N4071">
        <f t="shared" si="638"/>
        <v>1.5473431087583798</v>
      </c>
      <c r="O4071">
        <f t="shared" si="639"/>
        <v>1.5473431087583798</v>
      </c>
    </row>
    <row r="4072" spans="1:15">
      <c r="A4072">
        <f t="shared" si="634"/>
        <v>4071</v>
      </c>
      <c r="B4072">
        <f>train!G4072</f>
        <v>86.4</v>
      </c>
      <c r="C4072">
        <f>train!J4072</f>
        <v>189.1</v>
      </c>
      <c r="D4072">
        <f>train!M4072</f>
        <v>225.4</v>
      </c>
      <c r="E4072">
        <f>train!P4072</f>
        <v>4.8</v>
      </c>
      <c r="F4072" s="4">
        <f t="shared" si="630"/>
        <v>0.24580369843527741</v>
      </c>
      <c r="G4072" s="4">
        <f t="shared" si="631"/>
        <v>0.52630114110770942</v>
      </c>
      <c r="H4072" s="4">
        <f t="shared" si="632"/>
        <v>0.52630114110770942</v>
      </c>
      <c r="I4072" s="4">
        <f t="shared" si="633"/>
        <v>0.24</v>
      </c>
      <c r="J4072">
        <f t="shared" si="635"/>
        <v>2</v>
      </c>
      <c r="K4072" t="str">
        <f>train!T4072</f>
        <v>no</v>
      </c>
      <c r="L4072">
        <f t="shared" si="636"/>
        <v>1.128143884114172</v>
      </c>
      <c r="M4072">
        <f t="shared" si="637"/>
        <v>0.81975925760372781</v>
      </c>
      <c r="N4072">
        <f t="shared" si="638"/>
        <v>0.81975925760372781</v>
      </c>
      <c r="O4072">
        <f t="shared" si="639"/>
        <v>0.81975925760372781</v>
      </c>
    </row>
    <row r="4073" spans="1:15">
      <c r="A4073">
        <f t="shared" si="634"/>
        <v>4072</v>
      </c>
      <c r="B4073">
        <f>train!G4073</f>
        <v>136.9</v>
      </c>
      <c r="C4073">
        <f>train!J4073</f>
        <v>180.6</v>
      </c>
      <c r="D4073">
        <f>train!M4073</f>
        <v>172.9</v>
      </c>
      <c r="E4073">
        <f>train!P4073</f>
        <v>11.9</v>
      </c>
      <c r="F4073" s="4">
        <f t="shared" si="630"/>
        <v>0.38947368421052631</v>
      </c>
      <c r="G4073" s="4">
        <f t="shared" si="631"/>
        <v>0.50264403005844693</v>
      </c>
      <c r="H4073" s="4">
        <f t="shared" si="632"/>
        <v>0.50264403005844693</v>
      </c>
      <c r="I4073" s="4">
        <f t="shared" si="633"/>
        <v>0.59499999999999997</v>
      </c>
      <c r="J4073">
        <f t="shared" si="635"/>
        <v>2</v>
      </c>
      <c r="K4073" t="str">
        <f>train!T4073</f>
        <v>yes</v>
      </c>
      <c r="L4073">
        <f t="shared" si="636"/>
        <v>1.128143884114172</v>
      </c>
      <c r="M4073">
        <f t="shared" si="637"/>
        <v>1.005493308082811</v>
      </c>
      <c r="N4073">
        <f t="shared" si="638"/>
        <v>1.005493308082811</v>
      </c>
      <c r="O4073">
        <f t="shared" si="639"/>
        <v>1.005493308082811</v>
      </c>
    </row>
    <row r="4074" spans="1:15">
      <c r="A4074">
        <f t="shared" si="634"/>
        <v>4073</v>
      </c>
      <c r="B4074">
        <f>train!G4074</f>
        <v>196.5</v>
      </c>
      <c r="C4074">
        <f>train!J4074</f>
        <v>175.1</v>
      </c>
      <c r="D4074">
        <f>train!M4074</f>
        <v>209.6</v>
      </c>
      <c r="E4074">
        <f>train!P4074</f>
        <v>14.1</v>
      </c>
      <c r="F4074" s="4">
        <f t="shared" si="630"/>
        <v>0.55903271692745382</v>
      </c>
      <c r="G4074" s="4">
        <f t="shared" si="631"/>
        <v>0.48733648761480652</v>
      </c>
      <c r="H4074" s="4">
        <f t="shared" si="632"/>
        <v>0.48733648761480652</v>
      </c>
      <c r="I4074" s="4">
        <f t="shared" si="633"/>
        <v>0.70499999999999996</v>
      </c>
      <c r="J4074">
        <f t="shared" si="635"/>
        <v>1</v>
      </c>
      <c r="K4074" t="str">
        <f>train!T4074</f>
        <v>no</v>
      </c>
      <c r="L4074">
        <f t="shared" si="636"/>
        <v>1.128143884114172</v>
      </c>
      <c r="M4074">
        <f t="shared" si="637"/>
        <v>1.1333738495821948</v>
      </c>
      <c r="N4074">
        <f t="shared" si="638"/>
        <v>1.1333738495821948</v>
      </c>
      <c r="O4074">
        <f t="shared" si="639"/>
        <v>1.1333738495821948</v>
      </c>
    </row>
    <row r="4075" spans="1:15">
      <c r="A4075">
        <f t="shared" si="634"/>
        <v>4074</v>
      </c>
      <c r="B4075">
        <f>train!G4075</f>
        <v>221.4</v>
      </c>
      <c r="C4075">
        <f>train!J4075</f>
        <v>249.5</v>
      </c>
      <c r="D4075">
        <f>train!M4075</f>
        <v>192</v>
      </c>
      <c r="E4075">
        <f>train!P4075</f>
        <v>13.6</v>
      </c>
      <c r="F4075" s="4">
        <f t="shared" si="630"/>
        <v>0.62987197724039834</v>
      </c>
      <c r="G4075" s="4">
        <f t="shared" si="631"/>
        <v>0.69440578903423322</v>
      </c>
      <c r="H4075" s="4">
        <f t="shared" si="632"/>
        <v>0.69440578903423322</v>
      </c>
      <c r="I4075" s="4">
        <f t="shared" si="633"/>
        <v>0.67999999999999994</v>
      </c>
      <c r="J4075">
        <f t="shared" si="635"/>
        <v>1</v>
      </c>
      <c r="K4075" t="str">
        <f>train!T4075</f>
        <v>no</v>
      </c>
      <c r="L4075">
        <f t="shared" si="636"/>
        <v>1.128143884114172</v>
      </c>
      <c r="M4075">
        <f t="shared" si="637"/>
        <v>1.3503842073281369</v>
      </c>
      <c r="N4075">
        <f t="shared" si="638"/>
        <v>1.3503842073281369</v>
      </c>
      <c r="O4075">
        <f t="shared" si="639"/>
        <v>1.3503842073281369</v>
      </c>
    </row>
    <row r="4076" spans="1:15">
      <c r="A4076">
        <f t="shared" si="634"/>
        <v>4075</v>
      </c>
      <c r="B4076">
        <f>train!G4076</f>
        <v>191.9</v>
      </c>
      <c r="C4076">
        <f>train!J4076</f>
        <v>304.2</v>
      </c>
      <c r="D4076">
        <f>train!M4076</f>
        <v>179.5</v>
      </c>
      <c r="E4076">
        <f>train!P4076</f>
        <v>11.7</v>
      </c>
      <c r="F4076" s="4">
        <f t="shared" si="630"/>
        <v>0.54594594594594592</v>
      </c>
      <c r="G4076" s="4">
        <f t="shared" si="631"/>
        <v>0.84664625661007509</v>
      </c>
      <c r="H4076" s="4">
        <f t="shared" si="632"/>
        <v>0.84664625661007509</v>
      </c>
      <c r="I4076" s="4">
        <f t="shared" si="633"/>
        <v>0.58499999999999996</v>
      </c>
      <c r="J4076">
        <f t="shared" si="635"/>
        <v>1</v>
      </c>
      <c r="K4076" t="str">
        <f>train!T4076</f>
        <v>no</v>
      </c>
      <c r="L4076">
        <f t="shared" si="636"/>
        <v>1.128143884114172</v>
      </c>
      <c r="M4076">
        <f t="shared" si="637"/>
        <v>1.4401047682576846</v>
      </c>
      <c r="N4076">
        <f t="shared" si="638"/>
        <v>1.4401047682576846</v>
      </c>
      <c r="O4076">
        <f t="shared" si="639"/>
        <v>1.4401047682576846</v>
      </c>
    </row>
    <row r="4077" spans="1:15">
      <c r="A4077">
        <f t="shared" si="634"/>
        <v>4076</v>
      </c>
      <c r="B4077">
        <f>train!G4077</f>
        <v>172.1</v>
      </c>
      <c r="C4077">
        <f>train!J4077</f>
        <v>165.9</v>
      </c>
      <c r="D4077">
        <f>train!M4077</f>
        <v>279</v>
      </c>
      <c r="E4077">
        <f>train!P4077</f>
        <v>9.1999999999999993</v>
      </c>
      <c r="F4077" s="4">
        <f t="shared" si="630"/>
        <v>0.48961593172119489</v>
      </c>
      <c r="G4077" s="4">
        <f t="shared" si="631"/>
        <v>0.46173114389089898</v>
      </c>
      <c r="H4077" s="4">
        <f t="shared" si="632"/>
        <v>0.46173114389089898</v>
      </c>
      <c r="I4077" s="4">
        <f t="shared" si="633"/>
        <v>0.45999999999999996</v>
      </c>
      <c r="J4077">
        <f t="shared" si="635"/>
        <v>2</v>
      </c>
      <c r="K4077" t="str">
        <f>train!T4077</f>
        <v>no</v>
      </c>
      <c r="L4077">
        <f t="shared" si="636"/>
        <v>1.128143884114172</v>
      </c>
      <c r="M4077">
        <f t="shared" si="637"/>
        <v>0.93686448276835099</v>
      </c>
      <c r="N4077">
        <f t="shared" si="638"/>
        <v>0.93686448276835099</v>
      </c>
      <c r="O4077">
        <f t="shared" si="639"/>
        <v>0.93686448276835099</v>
      </c>
    </row>
    <row r="4078" spans="1:15">
      <c r="A4078">
        <f t="shared" si="634"/>
        <v>4077</v>
      </c>
      <c r="B4078">
        <f>train!G4078</f>
        <v>189.9</v>
      </c>
      <c r="C4078">
        <f>train!J4078</f>
        <v>247.4</v>
      </c>
      <c r="D4078">
        <f>train!M4078</f>
        <v>159.80000000000001</v>
      </c>
      <c r="E4078">
        <f>train!P4078</f>
        <v>10.1</v>
      </c>
      <c r="F4078" s="4">
        <f t="shared" si="630"/>
        <v>0.54025604551920348</v>
      </c>
      <c r="G4078" s="4">
        <f t="shared" si="631"/>
        <v>0.68856109101029783</v>
      </c>
      <c r="H4078" s="4">
        <f t="shared" si="632"/>
        <v>0.68856109101029783</v>
      </c>
      <c r="I4078" s="4">
        <f t="shared" si="633"/>
        <v>0.505</v>
      </c>
      <c r="J4078">
        <f t="shared" si="635"/>
        <v>1</v>
      </c>
      <c r="K4078" t="str">
        <f>train!T4078</f>
        <v>no</v>
      </c>
      <c r="L4078">
        <f t="shared" si="636"/>
        <v>1.128143884114172</v>
      </c>
      <c r="M4078">
        <f t="shared" si="637"/>
        <v>1.2227568633324579</v>
      </c>
      <c r="N4078">
        <f t="shared" si="638"/>
        <v>1.2227568633324579</v>
      </c>
      <c r="O4078">
        <f t="shared" si="639"/>
        <v>1.2227568633324579</v>
      </c>
    </row>
    <row r="4079" spans="1:15">
      <c r="A4079">
        <f t="shared" si="634"/>
        <v>4078</v>
      </c>
      <c r="B4079">
        <f>train!G4079</f>
        <v>147.80000000000001</v>
      </c>
      <c r="C4079">
        <f>train!J4079</f>
        <v>182.6</v>
      </c>
      <c r="D4079">
        <f>train!M4079</f>
        <v>260.8</v>
      </c>
      <c r="E4079">
        <f>train!P4079</f>
        <v>6.9</v>
      </c>
      <c r="F4079" s="4">
        <f t="shared" si="630"/>
        <v>0.42048364153627316</v>
      </c>
      <c r="G4079" s="4">
        <f t="shared" si="631"/>
        <v>0.50821040912886162</v>
      </c>
      <c r="H4079" s="4">
        <f t="shared" si="632"/>
        <v>0.50821040912886162</v>
      </c>
      <c r="I4079" s="4">
        <f t="shared" si="633"/>
        <v>0.34500000000000003</v>
      </c>
      <c r="J4079">
        <f t="shared" si="635"/>
        <v>2</v>
      </c>
      <c r="K4079" t="str">
        <f>train!T4079</f>
        <v>no</v>
      </c>
      <c r="L4079">
        <f t="shared" si="636"/>
        <v>1.128143884114172</v>
      </c>
      <c r="M4079">
        <f t="shared" si="637"/>
        <v>0.90132520917449932</v>
      </c>
      <c r="N4079">
        <f t="shared" si="638"/>
        <v>0.90132520917449932</v>
      </c>
      <c r="O4079">
        <f t="shared" si="639"/>
        <v>0.90132520917449932</v>
      </c>
    </row>
    <row r="4080" spans="1:15">
      <c r="A4080">
        <f t="shared" si="634"/>
        <v>4079</v>
      </c>
      <c r="B4080">
        <f>train!G4080</f>
        <v>62.5</v>
      </c>
      <c r="C4080">
        <f>train!J4080</f>
        <v>222.2</v>
      </c>
      <c r="D4080">
        <f>train!M4080</f>
        <v>142.4</v>
      </c>
      <c r="E4080">
        <f>train!P4080</f>
        <v>12.5</v>
      </c>
      <c r="F4080" s="4">
        <f t="shared" si="630"/>
        <v>0.17780938833570412</v>
      </c>
      <c r="G4080" s="4">
        <f t="shared" si="631"/>
        <v>0.61842471472307259</v>
      </c>
      <c r="H4080" s="4">
        <f t="shared" si="632"/>
        <v>0.61842471472307259</v>
      </c>
      <c r="I4080" s="4">
        <f t="shared" si="633"/>
        <v>0.625</v>
      </c>
      <c r="J4080">
        <f t="shared" si="635"/>
        <v>2</v>
      </c>
      <c r="K4080" t="str">
        <f>train!T4080</f>
        <v>no</v>
      </c>
      <c r="L4080">
        <f t="shared" si="636"/>
        <v>1.128143884114172</v>
      </c>
      <c r="M4080">
        <f t="shared" si="637"/>
        <v>1.0895592843626936</v>
      </c>
      <c r="N4080">
        <f t="shared" si="638"/>
        <v>1.0895592843626936</v>
      </c>
      <c r="O4080">
        <f t="shared" si="639"/>
        <v>1.0895592843626936</v>
      </c>
    </row>
    <row r="4081" spans="1:15">
      <c r="A4081">
        <f t="shared" si="634"/>
        <v>4080</v>
      </c>
      <c r="B4081">
        <f>train!G4081</f>
        <v>256.60000000000002</v>
      </c>
      <c r="C4081">
        <f>train!J4081</f>
        <v>230.8</v>
      </c>
      <c r="D4081">
        <f>train!M4081</f>
        <v>236</v>
      </c>
      <c r="E4081">
        <f>train!P4081</f>
        <v>12.2</v>
      </c>
      <c r="F4081" s="4">
        <f t="shared" si="630"/>
        <v>0.73001422475106692</v>
      </c>
      <c r="G4081" s="4">
        <f t="shared" si="631"/>
        <v>0.6423601447258559</v>
      </c>
      <c r="H4081" s="4">
        <f t="shared" si="632"/>
        <v>0.6423601447258559</v>
      </c>
      <c r="I4081" s="4">
        <f t="shared" si="633"/>
        <v>0.61</v>
      </c>
      <c r="J4081">
        <f t="shared" si="635"/>
        <v>1</v>
      </c>
      <c r="K4081" t="str">
        <f>train!T4081</f>
        <v>yes</v>
      </c>
      <c r="L4081">
        <f t="shared" si="636"/>
        <v>1.128143884114172</v>
      </c>
      <c r="M4081">
        <f t="shared" si="637"/>
        <v>1.3153987530035698</v>
      </c>
      <c r="N4081">
        <f t="shared" si="638"/>
        <v>1.3153987530035698</v>
      </c>
      <c r="O4081">
        <f t="shared" si="639"/>
        <v>1.3153987530035698</v>
      </c>
    </row>
    <row r="4082" spans="1:15">
      <c r="A4082">
        <f t="shared" si="634"/>
        <v>4081</v>
      </c>
      <c r="B4082">
        <f>train!G4082</f>
        <v>123.7</v>
      </c>
      <c r="C4082">
        <f>train!J4082</f>
        <v>200.8</v>
      </c>
      <c r="D4082">
        <f>train!M4082</f>
        <v>181</v>
      </c>
      <c r="E4082">
        <f>train!P4082</f>
        <v>9.6</v>
      </c>
      <c r="F4082" s="4">
        <f t="shared" si="630"/>
        <v>0.35192034139402562</v>
      </c>
      <c r="G4082" s="4">
        <f t="shared" si="631"/>
        <v>0.55886445866963541</v>
      </c>
      <c r="H4082" s="4">
        <f t="shared" si="632"/>
        <v>0.55886445866963541</v>
      </c>
      <c r="I4082" s="4">
        <f t="shared" si="633"/>
        <v>0.48</v>
      </c>
      <c r="J4082">
        <f t="shared" si="635"/>
        <v>2</v>
      </c>
      <c r="K4082" t="str">
        <f>train!T4082</f>
        <v>no</v>
      </c>
      <c r="L4082">
        <f t="shared" si="636"/>
        <v>1.128143884114172</v>
      </c>
      <c r="M4082">
        <f t="shared" si="637"/>
        <v>0.98939723721824535</v>
      </c>
      <c r="N4082">
        <f t="shared" si="638"/>
        <v>0.98939723721824535</v>
      </c>
      <c r="O4082">
        <f t="shared" si="639"/>
        <v>0.98939723721824535</v>
      </c>
    </row>
    <row r="4083" spans="1:15">
      <c r="A4083">
        <f t="shared" si="634"/>
        <v>4082</v>
      </c>
      <c r="B4083">
        <f>train!G4083</f>
        <v>113.1</v>
      </c>
      <c r="C4083">
        <f>train!J4083</f>
        <v>294.39999999999998</v>
      </c>
      <c r="D4083">
        <f>train!M4083</f>
        <v>101.4</v>
      </c>
      <c r="E4083">
        <f>train!P4083</f>
        <v>13.4</v>
      </c>
      <c r="F4083" s="4">
        <f t="shared" si="630"/>
        <v>0.32176386913229016</v>
      </c>
      <c r="G4083" s="4">
        <f t="shared" si="631"/>
        <v>0.81937099916504308</v>
      </c>
      <c r="H4083" s="4">
        <f t="shared" si="632"/>
        <v>0.81937099916504308</v>
      </c>
      <c r="I4083" s="4">
        <f t="shared" si="633"/>
        <v>0.67</v>
      </c>
      <c r="J4083">
        <f t="shared" si="635"/>
        <v>1</v>
      </c>
      <c r="K4083" t="str">
        <f>train!T4083</f>
        <v>no</v>
      </c>
      <c r="L4083">
        <f t="shared" si="636"/>
        <v>1.128143884114172</v>
      </c>
      <c r="M4083">
        <f t="shared" si="637"/>
        <v>1.3766516102574478</v>
      </c>
      <c r="N4083">
        <f t="shared" si="638"/>
        <v>1.3766516102574478</v>
      </c>
      <c r="O4083">
        <f t="shared" si="639"/>
        <v>1.3766516102574478</v>
      </c>
    </row>
    <row r="4084" spans="1:15">
      <c r="A4084">
        <f t="shared" si="634"/>
        <v>4083</v>
      </c>
      <c r="B4084">
        <f>train!G4084</f>
        <v>220</v>
      </c>
      <c r="C4084">
        <f>train!J4084</f>
        <v>180.3</v>
      </c>
      <c r="D4084">
        <f>train!M4084</f>
        <v>136.19999999999999</v>
      </c>
      <c r="E4084">
        <f>train!P4084</f>
        <v>10.3</v>
      </c>
      <c r="F4084" s="4">
        <f t="shared" si="630"/>
        <v>0.62588904694167857</v>
      </c>
      <c r="G4084" s="4">
        <f t="shared" si="631"/>
        <v>0.50180907319788481</v>
      </c>
      <c r="H4084" s="4">
        <f t="shared" si="632"/>
        <v>0.50180907319788481</v>
      </c>
      <c r="I4084" s="4">
        <f t="shared" si="633"/>
        <v>0.51500000000000001</v>
      </c>
      <c r="J4084">
        <f t="shared" si="635"/>
        <v>2</v>
      </c>
      <c r="K4084" t="str">
        <f>train!T4084</f>
        <v>no</v>
      </c>
      <c r="L4084">
        <f t="shared" si="636"/>
        <v>1.128143884114172</v>
      </c>
      <c r="M4084">
        <f t="shared" si="637"/>
        <v>1.0773053378541309</v>
      </c>
      <c r="N4084">
        <f t="shared" si="638"/>
        <v>1.0773053378541309</v>
      </c>
      <c r="O4084">
        <f t="shared" si="639"/>
        <v>1.0773053378541309</v>
      </c>
    </row>
    <row r="4085" spans="1:15">
      <c r="A4085">
        <f t="shared" si="634"/>
        <v>4084</v>
      </c>
      <c r="B4085">
        <f>train!G4085</f>
        <v>147.69999999999999</v>
      </c>
      <c r="C4085">
        <f>train!J4085</f>
        <v>215</v>
      </c>
      <c r="D4085">
        <f>train!M4085</f>
        <v>267.2</v>
      </c>
      <c r="E4085">
        <f>train!P4085</f>
        <v>11</v>
      </c>
      <c r="F4085" s="4">
        <f t="shared" si="630"/>
        <v>0.42019914651493595</v>
      </c>
      <c r="G4085" s="4">
        <f t="shared" si="631"/>
        <v>0.59838575006957972</v>
      </c>
      <c r="H4085" s="4">
        <f t="shared" si="632"/>
        <v>0.59838575006957972</v>
      </c>
      <c r="I4085" s="4">
        <f t="shared" si="633"/>
        <v>0.55000000000000004</v>
      </c>
      <c r="J4085">
        <f t="shared" si="635"/>
        <v>2</v>
      </c>
      <c r="K4085" t="str">
        <f>train!T4085</f>
        <v>no</v>
      </c>
      <c r="L4085">
        <f t="shared" si="636"/>
        <v>1.128143884114172</v>
      </c>
      <c r="M4085">
        <f t="shared" si="637"/>
        <v>1.0932512677809012</v>
      </c>
      <c r="N4085">
        <f t="shared" si="638"/>
        <v>1.0932512677809012</v>
      </c>
      <c r="O4085">
        <f t="shared" si="639"/>
        <v>1.0932512677809012</v>
      </c>
    </row>
    <row r="4086" spans="1:15">
      <c r="A4086">
        <f t="shared" si="634"/>
        <v>4085</v>
      </c>
      <c r="B4086">
        <f>train!G4086</f>
        <v>271.89999999999998</v>
      </c>
      <c r="C4086">
        <f>train!J4086</f>
        <v>231.9</v>
      </c>
      <c r="D4086">
        <f>train!M4086</f>
        <v>247</v>
      </c>
      <c r="E4086">
        <f>train!P4086</f>
        <v>9.3000000000000007</v>
      </c>
      <c r="F4086" s="4">
        <f t="shared" si="630"/>
        <v>0.77354196301564715</v>
      </c>
      <c r="G4086" s="4">
        <f t="shared" si="631"/>
        <v>0.64542165321458389</v>
      </c>
      <c r="H4086" s="4">
        <f t="shared" si="632"/>
        <v>0.64542165321458389</v>
      </c>
      <c r="I4086" s="4">
        <f t="shared" si="633"/>
        <v>0.46500000000000002</v>
      </c>
      <c r="J4086">
        <f t="shared" si="635"/>
        <v>1</v>
      </c>
      <c r="K4086" t="str">
        <f>train!T4086</f>
        <v>yes</v>
      </c>
      <c r="L4086">
        <f t="shared" si="636"/>
        <v>1.128143884114172</v>
      </c>
      <c r="M4086">
        <f t="shared" si="637"/>
        <v>1.2836395091389927</v>
      </c>
      <c r="N4086">
        <f t="shared" si="638"/>
        <v>1.2836395091389927</v>
      </c>
      <c r="O4086">
        <f t="shared" si="639"/>
        <v>1.2836395091389927</v>
      </c>
    </row>
    <row r="4087" spans="1:15">
      <c r="A4087">
        <f t="shared" si="634"/>
        <v>4086</v>
      </c>
      <c r="B4087">
        <f>train!G4087</f>
        <v>196.2</v>
      </c>
      <c r="C4087">
        <f>train!J4087</f>
        <v>103.9</v>
      </c>
      <c r="D4087">
        <f>train!M4087</f>
        <v>203.8</v>
      </c>
      <c r="E4087">
        <f>train!P4087</f>
        <v>13.2</v>
      </c>
      <c r="F4087" s="4">
        <f t="shared" si="630"/>
        <v>0.55817923186344232</v>
      </c>
      <c r="G4087" s="4">
        <f t="shared" si="631"/>
        <v>0.28917339270804343</v>
      </c>
      <c r="H4087" s="4">
        <f t="shared" si="632"/>
        <v>0.28917339270804343</v>
      </c>
      <c r="I4087" s="4">
        <f t="shared" si="633"/>
        <v>0.65999999999999992</v>
      </c>
      <c r="J4087">
        <f t="shared" si="635"/>
        <v>2</v>
      </c>
      <c r="K4087" t="str">
        <f>train!T4087</f>
        <v>no</v>
      </c>
      <c r="L4087">
        <f t="shared" si="636"/>
        <v>1.128143884114172</v>
      </c>
      <c r="M4087">
        <f t="shared" si="637"/>
        <v>0.95624607553925312</v>
      </c>
      <c r="N4087">
        <f t="shared" si="638"/>
        <v>0.95624607553925312</v>
      </c>
      <c r="O4087">
        <f t="shared" si="639"/>
        <v>0.95624607553925312</v>
      </c>
    </row>
    <row r="4088" spans="1:15">
      <c r="A4088">
        <f t="shared" si="634"/>
        <v>4087</v>
      </c>
      <c r="B4088">
        <f>train!G4088</f>
        <v>111.3</v>
      </c>
      <c r="C4088">
        <f>train!J4088</f>
        <v>109.4</v>
      </c>
      <c r="D4088">
        <f>train!M4088</f>
        <v>116.9</v>
      </c>
      <c r="E4088">
        <f>train!P4088</f>
        <v>10.8</v>
      </c>
      <c r="F4088" s="4">
        <f t="shared" si="630"/>
        <v>0.3166429587482219</v>
      </c>
      <c r="G4088" s="4">
        <f t="shared" si="631"/>
        <v>0.30448093515168384</v>
      </c>
      <c r="H4088" s="4">
        <f t="shared" si="632"/>
        <v>0.30448093515168384</v>
      </c>
      <c r="I4088" s="4">
        <f t="shared" si="633"/>
        <v>0.54</v>
      </c>
      <c r="J4088">
        <f t="shared" si="635"/>
        <v>2</v>
      </c>
      <c r="K4088" t="str">
        <f>train!T4088</f>
        <v>no</v>
      </c>
      <c r="L4088">
        <f t="shared" si="636"/>
        <v>1.128143884114172</v>
      </c>
      <c r="M4088">
        <f t="shared" si="637"/>
        <v>0.75978947285844645</v>
      </c>
      <c r="N4088">
        <f t="shared" si="638"/>
        <v>0.75978947285844645</v>
      </c>
      <c r="O4088">
        <f t="shared" si="639"/>
        <v>0.75978947285844645</v>
      </c>
    </row>
    <row r="4089" spans="1:15">
      <c r="A4089">
        <f t="shared" si="634"/>
        <v>4088</v>
      </c>
      <c r="B4089">
        <f>train!G4089</f>
        <v>176.7</v>
      </c>
      <c r="C4089">
        <f>train!J4089</f>
        <v>218.9</v>
      </c>
      <c r="D4089">
        <f>train!M4089</f>
        <v>183.9</v>
      </c>
      <c r="E4089">
        <f>train!P4089</f>
        <v>9.1</v>
      </c>
      <c r="F4089" s="4">
        <f t="shared" si="630"/>
        <v>0.50270270270270268</v>
      </c>
      <c r="G4089" s="4">
        <f t="shared" si="631"/>
        <v>0.60924018925688839</v>
      </c>
      <c r="H4089" s="4">
        <f t="shared" si="632"/>
        <v>0.60924018925688839</v>
      </c>
      <c r="I4089" s="4">
        <f t="shared" si="633"/>
        <v>0.45499999999999996</v>
      </c>
      <c r="J4089">
        <f t="shared" si="635"/>
        <v>2</v>
      </c>
      <c r="K4089" t="str">
        <f>train!T4089</f>
        <v>no</v>
      </c>
      <c r="L4089">
        <f t="shared" si="636"/>
        <v>1.128143884114172</v>
      </c>
      <c r="M4089">
        <f t="shared" si="637"/>
        <v>1.0963951038362676</v>
      </c>
      <c r="N4089">
        <f t="shared" si="638"/>
        <v>1.0963951038362676</v>
      </c>
      <c r="O4089">
        <f t="shared" si="639"/>
        <v>1.0963951038362676</v>
      </c>
    </row>
    <row r="4090" spans="1:15">
      <c r="A4090">
        <f t="shared" si="634"/>
        <v>4089</v>
      </c>
      <c r="B4090">
        <f>train!G4090</f>
        <v>211.3</v>
      </c>
      <c r="C4090">
        <f>train!J4090</f>
        <v>190.9</v>
      </c>
      <c r="D4090">
        <f>train!M4090</f>
        <v>184.1</v>
      </c>
      <c r="E4090">
        <f>train!P4090</f>
        <v>6.3</v>
      </c>
      <c r="F4090" s="4">
        <f t="shared" si="630"/>
        <v>0.60113798008534858</v>
      </c>
      <c r="G4090" s="4">
        <f t="shared" si="631"/>
        <v>0.5313108822710827</v>
      </c>
      <c r="H4090" s="4">
        <f t="shared" si="632"/>
        <v>0.5313108822710827</v>
      </c>
      <c r="I4090" s="4">
        <f t="shared" si="633"/>
        <v>0.315</v>
      </c>
      <c r="J4090">
        <f t="shared" si="635"/>
        <v>2</v>
      </c>
      <c r="K4090" t="str">
        <f>train!T4090</f>
        <v>no</v>
      </c>
      <c r="L4090">
        <f t="shared" si="636"/>
        <v>1.128143884114172</v>
      </c>
      <c r="M4090">
        <f t="shared" si="637"/>
        <v>1.0125089522273101</v>
      </c>
      <c r="N4090">
        <f t="shared" si="638"/>
        <v>1.0125089522273101</v>
      </c>
      <c r="O4090">
        <f t="shared" si="639"/>
        <v>1.0125089522273101</v>
      </c>
    </row>
    <row r="4091" spans="1:15">
      <c r="A4091">
        <f t="shared" si="634"/>
        <v>4090</v>
      </c>
      <c r="B4091">
        <f>train!G4091</f>
        <v>219</v>
      </c>
      <c r="C4091">
        <f>train!J4091</f>
        <v>176.1</v>
      </c>
      <c r="D4091">
        <f>train!M4091</f>
        <v>166.3</v>
      </c>
      <c r="E4091">
        <f>train!P4091</f>
        <v>6.8</v>
      </c>
      <c r="F4091" s="4">
        <f t="shared" si="630"/>
        <v>0.6230440967283073</v>
      </c>
      <c r="G4091" s="4">
        <f t="shared" si="631"/>
        <v>0.49011967715001387</v>
      </c>
      <c r="H4091" s="4">
        <f t="shared" si="632"/>
        <v>0.49011967715001387</v>
      </c>
      <c r="I4091" s="4">
        <f t="shared" si="633"/>
        <v>0.33999999999999997</v>
      </c>
      <c r="J4091">
        <f t="shared" si="635"/>
        <v>2</v>
      </c>
      <c r="K4091" t="str">
        <f>train!T4091</f>
        <v>no</v>
      </c>
      <c r="L4091">
        <f t="shared" si="636"/>
        <v>1.128143884114172</v>
      </c>
      <c r="M4091">
        <f t="shared" si="637"/>
        <v>0.99207789126018719</v>
      </c>
      <c r="N4091">
        <f t="shared" si="638"/>
        <v>0.99207789126018719</v>
      </c>
      <c r="O4091">
        <f t="shared" si="639"/>
        <v>0.99207789126018719</v>
      </c>
    </row>
    <row r="4092" spans="1:15">
      <c r="A4092">
        <f t="shared" si="634"/>
        <v>4091</v>
      </c>
      <c r="B4092">
        <f>train!G4092</f>
        <v>174.1</v>
      </c>
      <c r="C4092">
        <f>train!J4092</f>
        <v>147.1</v>
      </c>
      <c r="D4092">
        <f>train!M4092</f>
        <v>216.9</v>
      </c>
      <c r="E4092">
        <f>train!P4092</f>
        <v>16.2</v>
      </c>
      <c r="F4092" s="4">
        <f t="shared" si="630"/>
        <v>0.49530583214793739</v>
      </c>
      <c r="G4092" s="4">
        <f t="shared" si="631"/>
        <v>0.40940718062900083</v>
      </c>
      <c r="H4092" s="4">
        <f t="shared" si="632"/>
        <v>0.40940718062900083</v>
      </c>
      <c r="I4092" s="4">
        <f t="shared" si="633"/>
        <v>0.80999999999999994</v>
      </c>
      <c r="J4092">
        <f t="shared" si="635"/>
        <v>2</v>
      </c>
      <c r="K4092" t="str">
        <f>train!T4092</f>
        <v>no</v>
      </c>
      <c r="L4092">
        <f t="shared" si="636"/>
        <v>1.128143884114172</v>
      </c>
      <c r="M4092">
        <f t="shared" si="637"/>
        <v>1.112050514347678</v>
      </c>
      <c r="N4092">
        <f t="shared" si="638"/>
        <v>1.112050514347678</v>
      </c>
      <c r="O4092">
        <f t="shared" si="639"/>
        <v>1.112050514347678</v>
      </c>
    </row>
    <row r="4093" spans="1:15">
      <c r="A4093">
        <f t="shared" si="634"/>
        <v>4092</v>
      </c>
      <c r="B4093">
        <f>train!G4093</f>
        <v>124</v>
      </c>
      <c r="C4093">
        <f>train!J4093</f>
        <v>222.2</v>
      </c>
      <c r="D4093">
        <f>train!M4093</f>
        <v>151.19999999999999</v>
      </c>
      <c r="E4093">
        <f>train!P4093</f>
        <v>13.1</v>
      </c>
      <c r="F4093" s="4">
        <f t="shared" si="630"/>
        <v>0.35277382645803701</v>
      </c>
      <c r="G4093" s="4">
        <f t="shared" si="631"/>
        <v>0.61842471472307259</v>
      </c>
      <c r="H4093" s="4">
        <f t="shared" si="632"/>
        <v>0.61842471472307259</v>
      </c>
      <c r="I4093" s="4">
        <f t="shared" si="633"/>
        <v>0.65500000000000003</v>
      </c>
      <c r="J4093">
        <f t="shared" si="635"/>
        <v>1</v>
      </c>
      <c r="K4093" t="str">
        <f>train!T4093</f>
        <v>no</v>
      </c>
      <c r="L4093">
        <f t="shared" si="636"/>
        <v>1.128143884114172</v>
      </c>
      <c r="M4093">
        <f t="shared" si="637"/>
        <v>1.1482040882153628</v>
      </c>
      <c r="N4093">
        <f t="shared" si="638"/>
        <v>1.1482040882153628</v>
      </c>
      <c r="O4093">
        <f t="shared" si="639"/>
        <v>1.1482040882153628</v>
      </c>
    </row>
    <row r="4094" spans="1:15">
      <c r="A4094">
        <f t="shared" si="634"/>
        <v>4093</v>
      </c>
      <c r="B4094">
        <f>train!G4094</f>
        <v>175.6</v>
      </c>
      <c r="C4094">
        <f>train!J4094</f>
        <v>260.5</v>
      </c>
      <c r="D4094">
        <f>train!M4094</f>
        <v>199.5</v>
      </c>
      <c r="E4094">
        <f>train!P4094</f>
        <v>12.3</v>
      </c>
      <c r="F4094" s="4">
        <f t="shared" si="630"/>
        <v>0.4995732574679943</v>
      </c>
      <c r="G4094" s="4">
        <f t="shared" si="631"/>
        <v>0.72502087392151404</v>
      </c>
      <c r="H4094" s="4">
        <f t="shared" si="632"/>
        <v>0.72502087392151404</v>
      </c>
      <c r="I4094" s="4">
        <f t="shared" si="633"/>
        <v>0.61499999999999999</v>
      </c>
      <c r="J4094">
        <f t="shared" si="635"/>
        <v>1</v>
      </c>
      <c r="K4094" t="str">
        <f>train!T4094</f>
        <v>no</v>
      </c>
      <c r="L4094">
        <f t="shared" si="636"/>
        <v>1.128143884114172</v>
      </c>
      <c r="M4094">
        <f t="shared" si="637"/>
        <v>1.2958043736695037</v>
      </c>
      <c r="N4094">
        <f t="shared" si="638"/>
        <v>1.2958043736695037</v>
      </c>
      <c r="O4094">
        <f t="shared" si="639"/>
        <v>1.2958043736695037</v>
      </c>
    </row>
    <row r="4095" spans="1:15">
      <c r="A4095">
        <f t="shared" si="634"/>
        <v>4094</v>
      </c>
      <c r="B4095">
        <f>train!G4095</f>
        <v>111.7</v>
      </c>
      <c r="C4095">
        <f>train!J4095</f>
        <v>133.9</v>
      </c>
      <c r="D4095">
        <f>train!M4095</f>
        <v>176.5</v>
      </c>
      <c r="E4095">
        <f>train!P4095</f>
        <v>8</v>
      </c>
      <c r="F4095" s="4">
        <f t="shared" si="630"/>
        <v>0.31778093883357045</v>
      </c>
      <c r="G4095" s="4">
        <f t="shared" si="631"/>
        <v>0.37266907876426386</v>
      </c>
      <c r="H4095" s="4">
        <f t="shared" si="632"/>
        <v>0.37266907876426386</v>
      </c>
      <c r="I4095" s="4">
        <f t="shared" si="633"/>
        <v>0.4</v>
      </c>
      <c r="J4095">
        <f t="shared" si="635"/>
        <v>2</v>
      </c>
      <c r="K4095" t="str">
        <f>train!T4095</f>
        <v>no</v>
      </c>
      <c r="L4095">
        <f t="shared" si="636"/>
        <v>1.128143884114172</v>
      </c>
      <c r="M4095">
        <f t="shared" si="637"/>
        <v>0.73399537438593965</v>
      </c>
      <c r="N4095">
        <f t="shared" si="638"/>
        <v>0.73399537438593965</v>
      </c>
      <c r="O4095">
        <f t="shared" si="639"/>
        <v>0.73399537438593965</v>
      </c>
    </row>
    <row r="4096" spans="1:15">
      <c r="A4096">
        <f t="shared" si="634"/>
        <v>4095</v>
      </c>
      <c r="B4096">
        <f>train!G4096</f>
        <v>37.4</v>
      </c>
      <c r="C4096">
        <f>train!J4096</f>
        <v>182.3</v>
      </c>
      <c r="D4096">
        <f>train!M4096</f>
        <v>191.9</v>
      </c>
      <c r="E4096">
        <f>train!P4096</f>
        <v>8.3000000000000007</v>
      </c>
      <c r="F4096" s="4">
        <f t="shared" si="630"/>
        <v>0.10640113798008534</v>
      </c>
      <c r="G4096" s="4">
        <f t="shared" si="631"/>
        <v>0.5073754522682995</v>
      </c>
      <c r="H4096" s="4">
        <f t="shared" si="632"/>
        <v>0.5073754522682995</v>
      </c>
      <c r="I4096" s="4">
        <f t="shared" si="633"/>
        <v>0.41500000000000004</v>
      </c>
      <c r="J4096">
        <f t="shared" si="635"/>
        <v>2</v>
      </c>
      <c r="K4096" t="str">
        <f>train!T4096</f>
        <v>no</v>
      </c>
      <c r="L4096">
        <f t="shared" si="636"/>
        <v>1.128143884114172</v>
      </c>
      <c r="M4096">
        <f t="shared" si="637"/>
        <v>0.83570682735776436</v>
      </c>
      <c r="N4096">
        <f t="shared" si="638"/>
        <v>0.83570682735776436</v>
      </c>
      <c r="O4096">
        <f t="shared" si="639"/>
        <v>0.83570682735776436</v>
      </c>
    </row>
    <row r="4097" spans="1:15">
      <c r="A4097">
        <f t="shared" si="634"/>
        <v>4096</v>
      </c>
      <c r="B4097">
        <f>train!G4097</f>
        <v>201.4</v>
      </c>
      <c r="C4097">
        <f>train!J4097</f>
        <v>109.6</v>
      </c>
      <c r="D4097">
        <f>train!M4097</f>
        <v>200.2</v>
      </c>
      <c r="E4097">
        <f>train!P4097</f>
        <v>10.7</v>
      </c>
      <c r="F4097" s="4">
        <f t="shared" si="630"/>
        <v>0.572972972972973</v>
      </c>
      <c r="G4097" s="4">
        <f t="shared" si="631"/>
        <v>0.30503757305872525</v>
      </c>
      <c r="H4097" s="4">
        <f t="shared" si="632"/>
        <v>0.30503757305872525</v>
      </c>
      <c r="I4097" s="4">
        <f t="shared" si="633"/>
        <v>0.53499999999999992</v>
      </c>
      <c r="J4097">
        <f t="shared" si="635"/>
        <v>2</v>
      </c>
      <c r="K4097" t="str">
        <f>train!T4097</f>
        <v>no</v>
      </c>
      <c r="L4097">
        <f t="shared" si="636"/>
        <v>1.128143884114172</v>
      </c>
      <c r="M4097">
        <f t="shared" si="637"/>
        <v>0.89477308280513312</v>
      </c>
      <c r="N4097">
        <f t="shared" si="638"/>
        <v>0.89477308280513312</v>
      </c>
      <c r="O4097">
        <f t="shared" si="639"/>
        <v>0.89477308280513312</v>
      </c>
    </row>
    <row r="4098" spans="1:15">
      <c r="A4098">
        <f t="shared" si="634"/>
        <v>4097</v>
      </c>
      <c r="B4098">
        <f>train!G4098</f>
        <v>156</v>
      </c>
      <c r="C4098">
        <f>train!J4098</f>
        <v>213.8</v>
      </c>
      <c r="D4098">
        <f>train!M4098</f>
        <v>244.9</v>
      </c>
      <c r="E4098">
        <f>train!P4098</f>
        <v>11.4</v>
      </c>
      <c r="F4098" s="4">
        <f t="shared" ref="F4098:F4161" si="640">(B4098-$W$3)/($W$2-$W$3)</f>
        <v>0.44381223328591751</v>
      </c>
      <c r="G4098" s="4">
        <f t="shared" ref="G4098:G4161" si="641">(C4098-$W$5)/($W$4-$W$5)</f>
        <v>0.59504592262733091</v>
      </c>
      <c r="H4098" s="4">
        <f t="shared" ref="H4098:H4161" si="642">(C4098-$W$5)/($W$4-$W$5)</f>
        <v>0.59504592262733091</v>
      </c>
      <c r="I4098" s="4">
        <f t="shared" ref="I4098:I4161" si="643">(E4098-$W$9)/($W$8-$W$9)</f>
        <v>0.57000000000000006</v>
      </c>
      <c r="J4098">
        <f t="shared" si="635"/>
        <v>2</v>
      </c>
      <c r="K4098" t="str">
        <f>train!T4098</f>
        <v>no</v>
      </c>
      <c r="L4098">
        <f t="shared" si="636"/>
        <v>1.128143884114172</v>
      </c>
      <c r="M4098">
        <f t="shared" si="637"/>
        <v>1.1090665437587848</v>
      </c>
      <c r="N4098">
        <f t="shared" si="638"/>
        <v>1.1090665437587848</v>
      </c>
      <c r="O4098">
        <f t="shared" si="639"/>
        <v>1.1090665437587848</v>
      </c>
    </row>
    <row r="4099" spans="1:15">
      <c r="A4099">
        <f t="shared" ref="A4099:A4162" si="644">ROW()-1</f>
        <v>4098</v>
      </c>
      <c r="B4099">
        <f>train!G4099</f>
        <v>162.9</v>
      </c>
      <c r="C4099">
        <f>train!J4099</f>
        <v>243.6</v>
      </c>
      <c r="D4099">
        <f>train!M4099</f>
        <v>172.4</v>
      </c>
      <c r="E4099">
        <f>train!P4099</f>
        <v>7</v>
      </c>
      <c r="F4099" s="4">
        <f t="shared" si="640"/>
        <v>0.46344238975817925</v>
      </c>
      <c r="G4099" s="4">
        <f t="shared" si="641"/>
        <v>0.67798497077650988</v>
      </c>
      <c r="H4099" s="4">
        <f t="shared" si="642"/>
        <v>0.67798497077650988</v>
      </c>
      <c r="I4099" s="4">
        <f t="shared" si="643"/>
        <v>0.35</v>
      </c>
      <c r="J4099">
        <f t="shared" ref="J4099:J4162" si="645">MATCH(MIN(L4099:O4099),L4099:O4099,0)</f>
        <v>2</v>
      </c>
      <c r="K4099" t="str">
        <f>train!T4099</f>
        <v>no</v>
      </c>
      <c r="L4099">
        <f t="shared" ref="L4099:L4162" si="646">SQRT(($F$2-$Z$3)^2+($G$2-$AA$3)^2+($H$2-$AB$3)^2+($I$2-$AC$3)^2)</f>
        <v>1.128143884114172</v>
      </c>
      <c r="M4099">
        <f t="shared" ref="M4099:M4162" si="647">SQRT((F4099-$Z$4)^2+(G4099-$AA$4)^2+(H4099-$AB$4)^2+(I4099-$AC$4)^2)</f>
        <v>1.1209844288938282</v>
      </c>
      <c r="N4099">
        <f t="shared" ref="N4099:N4162" si="648">SQRT((F4099-$Z$5)^2+(G4099-$AA$5)^2+(H4099-$AB$5)^2+(I4099-$AC$5)^2)</f>
        <v>1.1209844288938282</v>
      </c>
      <c r="O4099">
        <f t="shared" ref="O4099:O4162" si="649">SQRT((F4099-$Z$6)^2+(G4099-$AA$6)^2+(H4099-$AB$6)^2+(I4099-$AC$6)^2)</f>
        <v>1.1209844288938282</v>
      </c>
    </row>
    <row r="4100" spans="1:15">
      <c r="A4100">
        <f t="shared" si="644"/>
        <v>4099</v>
      </c>
      <c r="B4100">
        <f>train!G4100</f>
        <v>211.4</v>
      </c>
      <c r="C4100">
        <f>train!J4100</f>
        <v>150.80000000000001</v>
      </c>
      <c r="D4100">
        <f>train!M4100</f>
        <v>216.5</v>
      </c>
      <c r="E4100">
        <f>train!P4100</f>
        <v>10.5</v>
      </c>
      <c r="F4100" s="4">
        <f t="shared" si="640"/>
        <v>0.60142247510668567</v>
      </c>
      <c r="G4100" s="4">
        <f t="shared" si="641"/>
        <v>0.41970498190926803</v>
      </c>
      <c r="H4100" s="4">
        <f t="shared" si="642"/>
        <v>0.41970498190926803</v>
      </c>
      <c r="I4100" s="4">
        <f t="shared" si="643"/>
        <v>0.52500000000000002</v>
      </c>
      <c r="J4100">
        <f t="shared" si="645"/>
        <v>2</v>
      </c>
      <c r="K4100" t="str">
        <f>train!T4100</f>
        <v>no</v>
      </c>
      <c r="L4100">
        <f t="shared" si="646"/>
        <v>1.128143884114172</v>
      </c>
      <c r="M4100">
        <f t="shared" si="647"/>
        <v>0.99480577865348674</v>
      </c>
      <c r="N4100">
        <f t="shared" si="648"/>
        <v>0.99480577865348674</v>
      </c>
      <c r="O4100">
        <f t="shared" si="649"/>
        <v>0.99480577865348674</v>
      </c>
    </row>
    <row r="4101" spans="1:15">
      <c r="A4101">
        <f t="shared" si="644"/>
        <v>4100</v>
      </c>
      <c r="B4101">
        <f>train!G4101</f>
        <v>157.30000000000001</v>
      </c>
      <c r="C4101">
        <f>train!J4101</f>
        <v>162.80000000000001</v>
      </c>
      <c r="D4101">
        <f>train!M4101</f>
        <v>112</v>
      </c>
      <c r="E4101">
        <f>train!P4101</f>
        <v>9.6999999999999993</v>
      </c>
      <c r="F4101" s="4">
        <f t="shared" si="640"/>
        <v>0.44751066856330018</v>
      </c>
      <c r="G4101" s="4">
        <f t="shared" si="641"/>
        <v>0.45310325633175619</v>
      </c>
      <c r="H4101" s="4">
        <f t="shared" si="642"/>
        <v>0.45310325633175619</v>
      </c>
      <c r="I4101" s="4">
        <f t="shared" si="643"/>
        <v>0.48499999999999999</v>
      </c>
      <c r="J4101">
        <f t="shared" si="645"/>
        <v>2</v>
      </c>
      <c r="K4101" t="str">
        <f>train!T4101</f>
        <v>no</v>
      </c>
      <c r="L4101">
        <f t="shared" si="646"/>
        <v>1.128143884114172</v>
      </c>
      <c r="M4101">
        <f t="shared" si="647"/>
        <v>0.91983472443415304</v>
      </c>
      <c r="N4101">
        <f t="shared" si="648"/>
        <v>0.91983472443415304</v>
      </c>
      <c r="O4101">
        <f t="shared" si="649"/>
        <v>0.91983472443415304</v>
      </c>
    </row>
    <row r="4102" spans="1:15">
      <c r="A4102">
        <f t="shared" si="644"/>
        <v>4101</v>
      </c>
      <c r="B4102">
        <f>train!G4102</f>
        <v>172.7</v>
      </c>
      <c r="C4102">
        <f>train!J4102</f>
        <v>244.5</v>
      </c>
      <c r="D4102">
        <f>train!M4102</f>
        <v>242.3</v>
      </c>
      <c r="E4102">
        <f>train!P4102</f>
        <v>4.0999999999999996</v>
      </c>
      <c r="F4102" s="4">
        <f t="shared" si="640"/>
        <v>0.49132290184921762</v>
      </c>
      <c r="G4102" s="4">
        <f t="shared" si="641"/>
        <v>0.68048984135819646</v>
      </c>
      <c r="H4102" s="4">
        <f t="shared" si="642"/>
        <v>0.68048984135819646</v>
      </c>
      <c r="I4102" s="4">
        <f t="shared" si="643"/>
        <v>0.20499999999999999</v>
      </c>
      <c r="J4102">
        <f t="shared" si="645"/>
        <v>2</v>
      </c>
      <c r="K4102" t="str">
        <f>train!T4102</f>
        <v>no</v>
      </c>
      <c r="L4102">
        <f t="shared" si="646"/>
        <v>1.128143884114172</v>
      </c>
      <c r="M4102">
        <f t="shared" si="647"/>
        <v>1.0997981825157481</v>
      </c>
      <c r="N4102">
        <f t="shared" si="648"/>
        <v>1.0997981825157481</v>
      </c>
      <c r="O4102">
        <f t="shared" si="649"/>
        <v>1.0997981825157481</v>
      </c>
    </row>
    <row r="4103" spans="1:15">
      <c r="A4103">
        <f t="shared" si="644"/>
        <v>4102</v>
      </c>
      <c r="B4103">
        <f>train!G4103</f>
        <v>196.6</v>
      </c>
      <c r="C4103">
        <f>train!J4103</f>
        <v>117.7</v>
      </c>
      <c r="D4103">
        <f>train!M4103</f>
        <v>124.9</v>
      </c>
      <c r="E4103">
        <f>train!P4103</f>
        <v>11.4</v>
      </c>
      <c r="F4103" s="4">
        <f t="shared" si="640"/>
        <v>0.55931721194879092</v>
      </c>
      <c r="G4103" s="4">
        <f t="shared" si="641"/>
        <v>0.32758140829390481</v>
      </c>
      <c r="H4103" s="4">
        <f t="shared" si="642"/>
        <v>0.32758140829390481</v>
      </c>
      <c r="I4103" s="4">
        <f t="shared" si="643"/>
        <v>0.57000000000000006</v>
      </c>
      <c r="J4103">
        <f t="shared" si="645"/>
        <v>2</v>
      </c>
      <c r="K4103" t="str">
        <f>train!T4103</f>
        <v>no</v>
      </c>
      <c r="L4103">
        <f t="shared" si="646"/>
        <v>1.128143884114172</v>
      </c>
      <c r="M4103">
        <f t="shared" si="647"/>
        <v>0.92323068715343548</v>
      </c>
      <c r="N4103">
        <f t="shared" si="648"/>
        <v>0.92323068715343548</v>
      </c>
      <c r="O4103">
        <f t="shared" si="649"/>
        <v>0.92323068715343548</v>
      </c>
    </row>
    <row r="4104" spans="1:15">
      <c r="A4104">
        <f t="shared" si="644"/>
        <v>4103</v>
      </c>
      <c r="B4104">
        <f>train!G4104</f>
        <v>147.69999999999999</v>
      </c>
      <c r="C4104">
        <f>train!J4104</f>
        <v>259.3</v>
      </c>
      <c r="D4104">
        <f>train!M4104</f>
        <v>237.1</v>
      </c>
      <c r="E4104">
        <f>train!P4104</f>
        <v>8.9</v>
      </c>
      <c r="F4104" s="4">
        <f t="shared" si="640"/>
        <v>0.42019914651493595</v>
      </c>
      <c r="G4104" s="4">
        <f t="shared" si="641"/>
        <v>0.72168104647926523</v>
      </c>
      <c r="H4104" s="4">
        <f t="shared" si="642"/>
        <v>0.72168104647926523</v>
      </c>
      <c r="I4104" s="4">
        <f t="shared" si="643"/>
        <v>0.44500000000000001</v>
      </c>
      <c r="J4104">
        <f t="shared" si="645"/>
        <v>1</v>
      </c>
      <c r="K4104" t="str">
        <f>train!T4104</f>
        <v>no</v>
      </c>
      <c r="L4104">
        <f t="shared" si="646"/>
        <v>1.128143884114172</v>
      </c>
      <c r="M4104">
        <f t="shared" si="647"/>
        <v>1.1900585651247149</v>
      </c>
      <c r="N4104">
        <f t="shared" si="648"/>
        <v>1.1900585651247149</v>
      </c>
      <c r="O4104">
        <f t="shared" si="649"/>
        <v>1.1900585651247149</v>
      </c>
    </row>
    <row r="4105" spans="1:15">
      <c r="A4105">
        <f t="shared" si="644"/>
        <v>4104</v>
      </c>
      <c r="B4105">
        <f>train!G4105</f>
        <v>197.6</v>
      </c>
      <c r="C4105">
        <f>train!J4105</f>
        <v>177.5</v>
      </c>
      <c r="D4105">
        <f>train!M4105</f>
        <v>126.8</v>
      </c>
      <c r="E4105">
        <f>train!P4105</f>
        <v>9.1999999999999993</v>
      </c>
      <c r="F4105" s="4">
        <f t="shared" si="640"/>
        <v>0.56216216216216219</v>
      </c>
      <c r="G4105" s="4">
        <f t="shared" si="641"/>
        <v>0.4940161424993042</v>
      </c>
      <c r="H4105" s="4">
        <f t="shared" si="642"/>
        <v>0.4940161424993042</v>
      </c>
      <c r="I4105" s="4">
        <f t="shared" si="643"/>
        <v>0.45999999999999996</v>
      </c>
      <c r="J4105">
        <f t="shared" si="645"/>
        <v>2</v>
      </c>
      <c r="K4105" t="str">
        <f>train!T4105</f>
        <v>yes</v>
      </c>
      <c r="L4105">
        <f t="shared" si="646"/>
        <v>1.128143884114172</v>
      </c>
      <c r="M4105">
        <f t="shared" si="647"/>
        <v>1.0078344083561657</v>
      </c>
      <c r="N4105">
        <f t="shared" si="648"/>
        <v>1.0078344083561657</v>
      </c>
      <c r="O4105">
        <f t="shared" si="649"/>
        <v>1.0078344083561657</v>
      </c>
    </row>
    <row r="4106" spans="1:15">
      <c r="A4106">
        <f t="shared" si="644"/>
        <v>4105</v>
      </c>
      <c r="B4106">
        <f>train!G4106</f>
        <v>186.7</v>
      </c>
      <c r="C4106">
        <f>train!J4106</f>
        <v>220</v>
      </c>
      <c r="D4106">
        <f>train!M4106</f>
        <v>224.6</v>
      </c>
      <c r="E4106">
        <f>train!P4106</f>
        <v>12</v>
      </c>
      <c r="F4106" s="4">
        <f t="shared" si="640"/>
        <v>0.53115220483641534</v>
      </c>
      <c r="G4106" s="4">
        <f t="shared" si="641"/>
        <v>0.61230169774561649</v>
      </c>
      <c r="H4106" s="4">
        <f t="shared" si="642"/>
        <v>0.61230169774561649</v>
      </c>
      <c r="I4106" s="4">
        <f t="shared" si="643"/>
        <v>0.6</v>
      </c>
      <c r="J4106">
        <f t="shared" si="645"/>
        <v>1</v>
      </c>
      <c r="K4106" t="str">
        <f>train!T4106</f>
        <v>no</v>
      </c>
      <c r="L4106">
        <f t="shared" si="646"/>
        <v>1.128143884114172</v>
      </c>
      <c r="M4106">
        <f t="shared" si="647"/>
        <v>1.17980905354507</v>
      </c>
      <c r="N4106">
        <f t="shared" si="648"/>
        <v>1.17980905354507</v>
      </c>
      <c r="O4106">
        <f t="shared" si="649"/>
        <v>1.17980905354507</v>
      </c>
    </row>
    <row r="4107" spans="1:15">
      <c r="A4107">
        <f t="shared" si="644"/>
        <v>4106</v>
      </c>
      <c r="B4107">
        <f>train!G4107</f>
        <v>198.5</v>
      </c>
      <c r="C4107">
        <f>train!J4107</f>
        <v>163.1</v>
      </c>
      <c r="D4107">
        <f>train!M4107</f>
        <v>212.2</v>
      </c>
      <c r="E4107">
        <f>train!P4107</f>
        <v>10.8</v>
      </c>
      <c r="F4107" s="4">
        <f t="shared" si="640"/>
        <v>0.56472261735419627</v>
      </c>
      <c r="G4107" s="4">
        <f t="shared" si="641"/>
        <v>0.45393821319231836</v>
      </c>
      <c r="H4107" s="4">
        <f t="shared" si="642"/>
        <v>0.45393821319231836</v>
      </c>
      <c r="I4107" s="4">
        <f t="shared" si="643"/>
        <v>0.54</v>
      </c>
      <c r="J4107">
        <f t="shared" si="645"/>
        <v>2</v>
      </c>
      <c r="K4107" t="str">
        <f>train!T4107</f>
        <v>no</v>
      </c>
      <c r="L4107">
        <f t="shared" si="646"/>
        <v>1.128143884114172</v>
      </c>
      <c r="M4107">
        <f t="shared" si="647"/>
        <v>1.0112524103031069</v>
      </c>
      <c r="N4107">
        <f t="shared" si="648"/>
        <v>1.0112524103031069</v>
      </c>
      <c r="O4107">
        <f t="shared" si="649"/>
        <v>1.0112524103031069</v>
      </c>
    </row>
    <row r="4108" spans="1:15">
      <c r="A4108">
        <f t="shared" si="644"/>
        <v>4107</v>
      </c>
      <c r="B4108">
        <f>train!G4108</f>
        <v>161.1</v>
      </c>
      <c r="C4108">
        <f>train!J4108</f>
        <v>205.3</v>
      </c>
      <c r="D4108">
        <f>train!M4108</f>
        <v>60.3</v>
      </c>
      <c r="E4108">
        <f>train!P4108</f>
        <v>12.2</v>
      </c>
      <c r="F4108" s="4">
        <f t="shared" si="640"/>
        <v>0.45832147937411094</v>
      </c>
      <c r="G4108" s="4">
        <f t="shared" si="641"/>
        <v>0.57138881157806853</v>
      </c>
      <c r="H4108" s="4">
        <f t="shared" si="642"/>
        <v>0.57138881157806853</v>
      </c>
      <c r="I4108" s="4">
        <f t="shared" si="643"/>
        <v>0.61</v>
      </c>
      <c r="J4108">
        <f t="shared" si="645"/>
        <v>2</v>
      </c>
      <c r="K4108" t="str">
        <f>train!T4108</f>
        <v>no</v>
      </c>
      <c r="L4108">
        <f t="shared" si="646"/>
        <v>1.128143884114172</v>
      </c>
      <c r="M4108">
        <f t="shared" si="647"/>
        <v>1.1113635437825324</v>
      </c>
      <c r="N4108">
        <f t="shared" si="648"/>
        <v>1.1113635437825324</v>
      </c>
      <c r="O4108">
        <f t="shared" si="649"/>
        <v>1.1113635437825324</v>
      </c>
    </row>
    <row r="4109" spans="1:15">
      <c r="A4109">
        <f t="shared" si="644"/>
        <v>4108</v>
      </c>
      <c r="B4109">
        <f>train!G4109</f>
        <v>190.8</v>
      </c>
      <c r="C4109">
        <f>train!J4109</f>
        <v>177.5</v>
      </c>
      <c r="D4109">
        <f>train!M4109</f>
        <v>227.3</v>
      </c>
      <c r="E4109">
        <f>train!P4109</f>
        <v>5.9</v>
      </c>
      <c r="F4109" s="4">
        <f t="shared" si="640"/>
        <v>0.54281650071123755</v>
      </c>
      <c r="G4109" s="4">
        <f t="shared" si="641"/>
        <v>0.4940161424993042</v>
      </c>
      <c r="H4109" s="4">
        <f t="shared" si="642"/>
        <v>0.4940161424993042</v>
      </c>
      <c r="I4109" s="4">
        <f t="shared" si="643"/>
        <v>0.29500000000000004</v>
      </c>
      <c r="J4109">
        <f t="shared" si="645"/>
        <v>2</v>
      </c>
      <c r="K4109" t="str">
        <f>train!T4109</f>
        <v>no</v>
      </c>
      <c r="L4109">
        <f t="shared" si="646"/>
        <v>1.128143884114172</v>
      </c>
      <c r="M4109">
        <f t="shared" si="647"/>
        <v>0.93261924253372486</v>
      </c>
      <c r="N4109">
        <f t="shared" si="648"/>
        <v>0.93261924253372486</v>
      </c>
      <c r="O4109">
        <f t="shared" si="649"/>
        <v>0.93261924253372486</v>
      </c>
    </row>
    <row r="4110" spans="1:15">
      <c r="A4110">
        <f t="shared" si="644"/>
        <v>4109</v>
      </c>
      <c r="B4110">
        <f>train!G4110</f>
        <v>195.2</v>
      </c>
      <c r="C4110">
        <f>train!J4110</f>
        <v>179.8</v>
      </c>
      <c r="D4110">
        <f>train!M4110</f>
        <v>298.3</v>
      </c>
      <c r="E4110">
        <f>train!P4110</f>
        <v>11.5</v>
      </c>
      <c r="F4110" s="4">
        <f t="shared" si="640"/>
        <v>0.55533428165007104</v>
      </c>
      <c r="G4110" s="4">
        <f t="shared" si="641"/>
        <v>0.50041747843028117</v>
      </c>
      <c r="H4110" s="4">
        <f t="shared" si="642"/>
        <v>0.50041747843028117</v>
      </c>
      <c r="I4110" s="4">
        <f t="shared" si="643"/>
        <v>0.57499999999999996</v>
      </c>
      <c r="J4110">
        <f t="shared" si="645"/>
        <v>2</v>
      </c>
      <c r="K4110" t="str">
        <f>train!T4110</f>
        <v>no</v>
      </c>
      <c r="L4110">
        <f t="shared" si="646"/>
        <v>1.128143884114172</v>
      </c>
      <c r="M4110">
        <f t="shared" si="647"/>
        <v>1.0676406089189574</v>
      </c>
      <c r="N4110">
        <f t="shared" si="648"/>
        <v>1.0676406089189574</v>
      </c>
      <c r="O4110">
        <f t="shared" si="649"/>
        <v>1.0676406089189574</v>
      </c>
    </row>
    <row r="4111" spans="1:15">
      <c r="A4111">
        <f t="shared" si="644"/>
        <v>4110</v>
      </c>
      <c r="B4111">
        <f>train!G4111</f>
        <v>290.5</v>
      </c>
      <c r="C4111">
        <f>train!J4111</f>
        <v>253</v>
      </c>
      <c r="D4111">
        <f>train!M4111</f>
        <v>159.30000000000001</v>
      </c>
      <c r="E4111">
        <f>train!P4111</f>
        <v>11.3</v>
      </c>
      <c r="F4111" s="4">
        <f t="shared" si="640"/>
        <v>0.82645803698435283</v>
      </c>
      <c r="G4111" s="4">
        <f t="shared" si="641"/>
        <v>0.70414695240745895</v>
      </c>
      <c r="H4111" s="4">
        <f t="shared" si="642"/>
        <v>0.70414695240745895</v>
      </c>
      <c r="I4111" s="4">
        <f t="shared" si="643"/>
        <v>0.56500000000000006</v>
      </c>
      <c r="J4111">
        <f t="shared" si="645"/>
        <v>1</v>
      </c>
      <c r="K4111" t="str">
        <f>train!T4111</f>
        <v>yes</v>
      </c>
      <c r="L4111">
        <f t="shared" si="646"/>
        <v>1.128143884114172</v>
      </c>
      <c r="M4111">
        <f t="shared" si="647"/>
        <v>1.4120565668787688</v>
      </c>
      <c r="N4111">
        <f t="shared" si="648"/>
        <v>1.4120565668787688</v>
      </c>
      <c r="O4111">
        <f t="shared" si="649"/>
        <v>1.4120565668787688</v>
      </c>
    </row>
    <row r="4112" spans="1:15">
      <c r="A4112">
        <f t="shared" si="644"/>
        <v>4111</v>
      </c>
      <c r="B4112">
        <f>train!G4112</f>
        <v>165.2</v>
      </c>
      <c r="C4112">
        <f>train!J4112</f>
        <v>193.9</v>
      </c>
      <c r="D4112">
        <f>train!M4112</f>
        <v>170.9</v>
      </c>
      <c r="E4112">
        <f>train!P4112</f>
        <v>11.8</v>
      </c>
      <c r="F4112" s="4">
        <f t="shared" si="640"/>
        <v>0.46998577524893309</v>
      </c>
      <c r="G4112" s="4">
        <f t="shared" si="641"/>
        <v>0.53966045087670467</v>
      </c>
      <c r="H4112" s="4">
        <f t="shared" si="642"/>
        <v>0.53966045087670467</v>
      </c>
      <c r="I4112" s="4">
        <f t="shared" si="643"/>
        <v>0.59000000000000008</v>
      </c>
      <c r="J4112">
        <f t="shared" si="645"/>
        <v>2</v>
      </c>
      <c r="K4112" t="str">
        <f>train!T4112</f>
        <v>no</v>
      </c>
      <c r="L4112">
        <f t="shared" si="646"/>
        <v>1.128143884114172</v>
      </c>
      <c r="M4112">
        <f t="shared" si="647"/>
        <v>1.0730579823184005</v>
      </c>
      <c r="N4112">
        <f t="shared" si="648"/>
        <v>1.0730579823184005</v>
      </c>
      <c r="O4112">
        <f t="shared" si="649"/>
        <v>1.0730579823184005</v>
      </c>
    </row>
    <row r="4113" spans="1:15">
      <c r="A4113">
        <f t="shared" si="644"/>
        <v>4112</v>
      </c>
      <c r="B4113">
        <f>train!G4113</f>
        <v>198.9</v>
      </c>
      <c r="C4113">
        <f>train!J4113</f>
        <v>209.7</v>
      </c>
      <c r="D4113">
        <f>train!M4113</f>
        <v>145.30000000000001</v>
      </c>
      <c r="E4113">
        <f>train!P4113</f>
        <v>11.4</v>
      </c>
      <c r="F4113" s="4">
        <f t="shared" si="640"/>
        <v>0.56586059743954487</v>
      </c>
      <c r="G4113" s="4">
        <f t="shared" si="641"/>
        <v>0.58363484553298073</v>
      </c>
      <c r="H4113" s="4">
        <f t="shared" si="642"/>
        <v>0.58363484553298073</v>
      </c>
      <c r="I4113" s="4">
        <f t="shared" si="643"/>
        <v>0.57000000000000006</v>
      </c>
      <c r="J4113">
        <f t="shared" si="645"/>
        <v>1</v>
      </c>
      <c r="K4113" t="str">
        <f>train!T4113</f>
        <v>no</v>
      </c>
      <c r="L4113">
        <f t="shared" si="646"/>
        <v>1.128143884114172</v>
      </c>
      <c r="M4113">
        <f t="shared" si="647"/>
        <v>1.1516759446889786</v>
      </c>
      <c r="N4113">
        <f t="shared" si="648"/>
        <v>1.1516759446889786</v>
      </c>
      <c r="O4113">
        <f t="shared" si="649"/>
        <v>1.1516759446889786</v>
      </c>
    </row>
    <row r="4114" spans="1:15">
      <c r="A4114">
        <f t="shared" si="644"/>
        <v>4113</v>
      </c>
      <c r="B4114">
        <f>train!G4114</f>
        <v>169.2</v>
      </c>
      <c r="C4114">
        <f>train!J4114</f>
        <v>224.6</v>
      </c>
      <c r="D4114">
        <f>train!M4114</f>
        <v>108</v>
      </c>
      <c r="E4114">
        <f>train!P4114</f>
        <v>13</v>
      </c>
      <c r="F4114" s="4">
        <f t="shared" si="640"/>
        <v>0.4813655761024182</v>
      </c>
      <c r="G4114" s="4">
        <f t="shared" si="641"/>
        <v>0.62510436960757021</v>
      </c>
      <c r="H4114" s="4">
        <f t="shared" si="642"/>
        <v>0.62510436960757021</v>
      </c>
      <c r="I4114" s="4">
        <f t="shared" si="643"/>
        <v>0.65</v>
      </c>
      <c r="J4114">
        <f t="shared" si="645"/>
        <v>1</v>
      </c>
      <c r="K4114" t="str">
        <f>train!T4114</f>
        <v>no</v>
      </c>
      <c r="L4114">
        <f t="shared" si="646"/>
        <v>1.128143884114172</v>
      </c>
      <c r="M4114">
        <f t="shared" si="647"/>
        <v>1.1982169101049145</v>
      </c>
      <c r="N4114">
        <f t="shared" si="648"/>
        <v>1.1982169101049145</v>
      </c>
      <c r="O4114">
        <f t="shared" si="649"/>
        <v>1.1982169101049145</v>
      </c>
    </row>
    <row r="4115" spans="1:15">
      <c r="A4115">
        <f t="shared" si="644"/>
        <v>4114</v>
      </c>
      <c r="B4115">
        <f>train!G4115</f>
        <v>275.5</v>
      </c>
      <c r="C4115">
        <f>train!J4115</f>
        <v>225.8</v>
      </c>
      <c r="D4115">
        <f>train!M4115</f>
        <v>327.3</v>
      </c>
      <c r="E4115">
        <f>train!P4115</f>
        <v>4.8</v>
      </c>
      <c r="F4115" s="4">
        <f t="shared" si="640"/>
        <v>0.78378378378378377</v>
      </c>
      <c r="G4115" s="4">
        <f t="shared" si="641"/>
        <v>0.62844419704981913</v>
      </c>
      <c r="H4115" s="4">
        <f t="shared" si="642"/>
        <v>0.62844419704981913</v>
      </c>
      <c r="I4115" s="4">
        <f t="shared" si="643"/>
        <v>0.24</v>
      </c>
      <c r="J4115">
        <f t="shared" si="645"/>
        <v>1</v>
      </c>
      <c r="K4115" t="str">
        <f>train!T4115</f>
        <v>yes</v>
      </c>
      <c r="L4115">
        <f t="shared" si="646"/>
        <v>1.128143884114172</v>
      </c>
      <c r="M4115">
        <f t="shared" si="647"/>
        <v>1.2090497249218533</v>
      </c>
      <c r="N4115">
        <f t="shared" si="648"/>
        <v>1.2090497249218533</v>
      </c>
      <c r="O4115">
        <f t="shared" si="649"/>
        <v>1.2090497249218533</v>
      </c>
    </row>
    <row r="4116" spans="1:15">
      <c r="A4116">
        <f t="shared" si="644"/>
        <v>4115</v>
      </c>
      <c r="B4116">
        <f>train!G4116</f>
        <v>226.6</v>
      </c>
      <c r="C4116">
        <f>train!J4116</f>
        <v>199.8</v>
      </c>
      <c r="D4116">
        <f>train!M4116</f>
        <v>219.4</v>
      </c>
      <c r="E4116">
        <f>train!P4116</f>
        <v>11.7</v>
      </c>
      <c r="F4116" s="4">
        <f t="shared" si="640"/>
        <v>0.64466571834992881</v>
      </c>
      <c r="G4116" s="4">
        <f t="shared" si="641"/>
        <v>0.55608126913442801</v>
      </c>
      <c r="H4116" s="4">
        <f t="shared" si="642"/>
        <v>0.55608126913442801</v>
      </c>
      <c r="I4116" s="4">
        <f t="shared" si="643"/>
        <v>0.58499999999999996</v>
      </c>
      <c r="J4116">
        <f t="shared" si="645"/>
        <v>1</v>
      </c>
      <c r="K4116" t="str">
        <f>train!T4116</f>
        <v>no</v>
      </c>
      <c r="L4116">
        <f t="shared" si="646"/>
        <v>1.128143884114172</v>
      </c>
      <c r="M4116">
        <f t="shared" si="647"/>
        <v>1.1731460455458826</v>
      </c>
      <c r="N4116">
        <f t="shared" si="648"/>
        <v>1.1731460455458826</v>
      </c>
      <c r="O4116">
        <f t="shared" si="649"/>
        <v>1.1731460455458826</v>
      </c>
    </row>
    <row r="4117" spans="1:15">
      <c r="A4117">
        <f t="shared" si="644"/>
        <v>4116</v>
      </c>
      <c r="B4117">
        <f>train!G4117</f>
        <v>158.19999999999999</v>
      </c>
      <c r="C4117">
        <f>train!J4117</f>
        <v>234.6</v>
      </c>
      <c r="D4117">
        <f>train!M4117</f>
        <v>291</v>
      </c>
      <c r="E4117">
        <f>train!P4117</f>
        <v>12.9</v>
      </c>
      <c r="F4117" s="4">
        <f t="shared" si="640"/>
        <v>0.45007112375533426</v>
      </c>
      <c r="G4117" s="4">
        <f t="shared" si="641"/>
        <v>0.65293626495964374</v>
      </c>
      <c r="H4117" s="4">
        <f t="shared" si="642"/>
        <v>0.65293626495964374</v>
      </c>
      <c r="I4117" s="4">
        <f t="shared" si="643"/>
        <v>0.64500000000000002</v>
      </c>
      <c r="J4117">
        <f t="shared" si="645"/>
        <v>1</v>
      </c>
      <c r="K4117" t="str">
        <f>train!T4117</f>
        <v>no</v>
      </c>
      <c r="L4117">
        <f t="shared" si="646"/>
        <v>1.128143884114172</v>
      </c>
      <c r="M4117">
        <f t="shared" si="647"/>
        <v>1.2129470510443932</v>
      </c>
      <c r="N4117">
        <f t="shared" si="648"/>
        <v>1.2129470510443932</v>
      </c>
      <c r="O4117">
        <f t="shared" si="649"/>
        <v>1.2129470510443932</v>
      </c>
    </row>
    <row r="4118" spans="1:15">
      <c r="A4118">
        <f t="shared" si="644"/>
        <v>4117</v>
      </c>
      <c r="B4118">
        <f>train!G4118</f>
        <v>186.4</v>
      </c>
      <c r="C4118">
        <f>train!J4118</f>
        <v>173.4</v>
      </c>
      <c r="D4118">
        <f>train!M4118</f>
        <v>294.7</v>
      </c>
      <c r="E4118">
        <f>train!P4118</f>
        <v>9.1</v>
      </c>
      <c r="F4118" s="4">
        <f t="shared" si="640"/>
        <v>0.53029871977240395</v>
      </c>
      <c r="G4118" s="4">
        <f t="shared" si="641"/>
        <v>0.48260506540495407</v>
      </c>
      <c r="H4118" s="4">
        <f t="shared" si="642"/>
        <v>0.48260506540495407</v>
      </c>
      <c r="I4118" s="4">
        <f t="shared" si="643"/>
        <v>0.45499999999999996</v>
      </c>
      <c r="J4118">
        <f t="shared" si="645"/>
        <v>2</v>
      </c>
      <c r="K4118" t="str">
        <f>train!T4118</f>
        <v>no</v>
      </c>
      <c r="L4118">
        <f t="shared" si="646"/>
        <v>1.128143884114172</v>
      </c>
      <c r="M4118">
        <f t="shared" si="647"/>
        <v>0.97675842996172324</v>
      </c>
      <c r="N4118">
        <f t="shared" si="648"/>
        <v>0.97675842996172324</v>
      </c>
      <c r="O4118">
        <f t="shared" si="649"/>
        <v>0.97675842996172324</v>
      </c>
    </row>
    <row r="4119" spans="1:15">
      <c r="A4119">
        <f t="shared" si="644"/>
        <v>4118</v>
      </c>
      <c r="B4119">
        <f>train!G4119</f>
        <v>165.8</v>
      </c>
      <c r="C4119">
        <f>train!J4119</f>
        <v>192.8</v>
      </c>
      <c r="D4119">
        <f>train!M4119</f>
        <v>247.8</v>
      </c>
      <c r="E4119">
        <f>train!P4119</f>
        <v>12.4</v>
      </c>
      <c r="F4119" s="4">
        <f t="shared" si="640"/>
        <v>0.47169274537695594</v>
      </c>
      <c r="G4119" s="4">
        <f t="shared" si="641"/>
        <v>0.53659894238797667</v>
      </c>
      <c r="H4119" s="4">
        <f t="shared" si="642"/>
        <v>0.53659894238797667</v>
      </c>
      <c r="I4119" s="4">
        <f t="shared" si="643"/>
        <v>0.62</v>
      </c>
      <c r="J4119">
        <f t="shared" si="645"/>
        <v>2</v>
      </c>
      <c r="K4119" t="str">
        <f>train!T4119</f>
        <v>no</v>
      </c>
      <c r="L4119">
        <f t="shared" si="646"/>
        <v>1.128143884114172</v>
      </c>
      <c r="M4119">
        <f t="shared" si="647"/>
        <v>1.0875527095203432</v>
      </c>
      <c r="N4119">
        <f t="shared" si="648"/>
        <v>1.0875527095203432</v>
      </c>
      <c r="O4119">
        <f t="shared" si="649"/>
        <v>1.0875527095203432</v>
      </c>
    </row>
    <row r="4120" spans="1:15">
      <c r="A4120">
        <f t="shared" si="644"/>
        <v>4119</v>
      </c>
      <c r="B4120">
        <f>train!G4120</f>
        <v>143.19999999999999</v>
      </c>
      <c r="C4120">
        <f>train!J4120</f>
        <v>103</v>
      </c>
      <c r="D4120">
        <f>train!M4120</f>
        <v>233.5</v>
      </c>
      <c r="E4120">
        <f>train!P4120</f>
        <v>12.7</v>
      </c>
      <c r="F4120" s="4">
        <f t="shared" si="640"/>
        <v>0.40739687055476526</v>
      </c>
      <c r="G4120" s="4">
        <f t="shared" si="641"/>
        <v>0.2866685221263568</v>
      </c>
      <c r="H4120" s="4">
        <f t="shared" si="642"/>
        <v>0.2866685221263568</v>
      </c>
      <c r="I4120" s="4">
        <f t="shared" si="643"/>
        <v>0.63500000000000001</v>
      </c>
      <c r="J4120">
        <f t="shared" si="645"/>
        <v>2</v>
      </c>
      <c r="K4120" t="str">
        <f>train!T4120</f>
        <v>no</v>
      </c>
      <c r="L4120">
        <f t="shared" si="646"/>
        <v>1.128143884114172</v>
      </c>
      <c r="M4120">
        <f t="shared" si="647"/>
        <v>0.8564781919547253</v>
      </c>
      <c r="N4120">
        <f t="shared" si="648"/>
        <v>0.8564781919547253</v>
      </c>
      <c r="O4120">
        <f t="shared" si="649"/>
        <v>0.8564781919547253</v>
      </c>
    </row>
    <row r="4121" spans="1:15">
      <c r="A4121">
        <f t="shared" si="644"/>
        <v>4120</v>
      </c>
      <c r="B4121">
        <f>train!G4121</f>
        <v>238.6</v>
      </c>
      <c r="C4121">
        <f>train!J4121</f>
        <v>178</v>
      </c>
      <c r="D4121">
        <f>train!M4121</f>
        <v>196</v>
      </c>
      <c r="E4121">
        <f>train!P4121</f>
        <v>6.2</v>
      </c>
      <c r="F4121" s="4">
        <f t="shared" si="640"/>
        <v>0.67880512091038403</v>
      </c>
      <c r="G4121" s="4">
        <f t="shared" si="641"/>
        <v>0.49540773726690784</v>
      </c>
      <c r="H4121" s="4">
        <f t="shared" si="642"/>
        <v>0.49540773726690784</v>
      </c>
      <c r="I4121" s="4">
        <f t="shared" si="643"/>
        <v>0.31</v>
      </c>
      <c r="J4121">
        <f t="shared" si="645"/>
        <v>2</v>
      </c>
      <c r="K4121" t="str">
        <f>train!T4121</f>
        <v>no</v>
      </c>
      <c r="L4121">
        <f t="shared" si="646"/>
        <v>1.128143884114172</v>
      </c>
      <c r="M4121">
        <f t="shared" si="647"/>
        <v>1.0235888063387546</v>
      </c>
      <c r="N4121">
        <f t="shared" si="648"/>
        <v>1.0235888063387546</v>
      </c>
      <c r="O4121">
        <f t="shared" si="649"/>
        <v>1.0235888063387546</v>
      </c>
    </row>
    <row r="4122" spans="1:15">
      <c r="A4122">
        <f t="shared" si="644"/>
        <v>4121</v>
      </c>
      <c r="B4122">
        <f>train!G4122</f>
        <v>113</v>
      </c>
      <c r="C4122">
        <f>train!J4122</f>
        <v>187</v>
      </c>
      <c r="D4122">
        <f>train!M4122</f>
        <v>146.80000000000001</v>
      </c>
      <c r="E4122">
        <f>train!P4122</f>
        <v>10.9</v>
      </c>
      <c r="F4122" s="4">
        <f t="shared" si="640"/>
        <v>0.32147937411095306</v>
      </c>
      <c r="G4122" s="4">
        <f t="shared" si="641"/>
        <v>0.52045644308377403</v>
      </c>
      <c r="H4122" s="4">
        <f t="shared" si="642"/>
        <v>0.52045644308377403</v>
      </c>
      <c r="I4122" s="4">
        <f t="shared" si="643"/>
        <v>0.54500000000000004</v>
      </c>
      <c r="J4122">
        <f t="shared" si="645"/>
        <v>2</v>
      </c>
      <c r="K4122" t="str">
        <f>train!T4122</f>
        <v>no</v>
      </c>
      <c r="L4122">
        <f t="shared" si="646"/>
        <v>1.128143884114172</v>
      </c>
      <c r="M4122">
        <f t="shared" si="647"/>
        <v>0.97063062298363412</v>
      </c>
      <c r="N4122">
        <f t="shared" si="648"/>
        <v>0.97063062298363412</v>
      </c>
      <c r="O4122">
        <f t="shared" si="649"/>
        <v>0.97063062298363412</v>
      </c>
    </row>
    <row r="4123" spans="1:15">
      <c r="A4123">
        <f t="shared" si="644"/>
        <v>4122</v>
      </c>
      <c r="B4123">
        <f>train!G4123</f>
        <v>149.6</v>
      </c>
      <c r="C4123">
        <f>train!J4123</f>
        <v>167.9</v>
      </c>
      <c r="D4123">
        <f>train!M4123</f>
        <v>174.1</v>
      </c>
      <c r="E4123">
        <f>train!P4123</f>
        <v>16.399999999999999</v>
      </c>
      <c r="F4123" s="4">
        <f t="shared" si="640"/>
        <v>0.42560455192034136</v>
      </c>
      <c r="G4123" s="4">
        <f t="shared" si="641"/>
        <v>0.46729752296131366</v>
      </c>
      <c r="H4123" s="4">
        <f t="shared" si="642"/>
        <v>0.46729752296131366</v>
      </c>
      <c r="I4123" s="4">
        <f t="shared" si="643"/>
        <v>0.82</v>
      </c>
      <c r="J4123">
        <f t="shared" si="645"/>
        <v>1</v>
      </c>
      <c r="K4123" t="str">
        <f>train!T4123</f>
        <v>no</v>
      </c>
      <c r="L4123">
        <f t="shared" si="646"/>
        <v>1.128143884114172</v>
      </c>
      <c r="M4123">
        <f t="shared" si="647"/>
        <v>1.1359019255846314</v>
      </c>
      <c r="N4123">
        <f t="shared" si="648"/>
        <v>1.1359019255846314</v>
      </c>
      <c r="O4123">
        <f t="shared" si="649"/>
        <v>1.1359019255846314</v>
      </c>
    </row>
    <row r="4124" spans="1:15">
      <c r="A4124">
        <f t="shared" si="644"/>
        <v>4123</v>
      </c>
      <c r="B4124">
        <f>train!G4124</f>
        <v>232</v>
      </c>
      <c r="C4124">
        <f>train!J4124</f>
        <v>126.1</v>
      </c>
      <c r="D4124">
        <f>train!M4124</f>
        <v>109.6</v>
      </c>
      <c r="E4124">
        <f>train!P4124</f>
        <v>12</v>
      </c>
      <c r="F4124" s="4">
        <f t="shared" si="640"/>
        <v>0.66002844950213369</v>
      </c>
      <c r="G4124" s="4">
        <f t="shared" si="641"/>
        <v>0.35096020038964648</v>
      </c>
      <c r="H4124" s="4">
        <f t="shared" si="642"/>
        <v>0.35096020038964648</v>
      </c>
      <c r="I4124" s="4">
        <f t="shared" si="643"/>
        <v>0.6</v>
      </c>
      <c r="J4124">
        <f t="shared" si="645"/>
        <v>2</v>
      </c>
      <c r="K4124" t="str">
        <f>train!T4124</f>
        <v>no</v>
      </c>
      <c r="L4124">
        <f t="shared" si="646"/>
        <v>1.128143884114172</v>
      </c>
      <c r="M4124">
        <f t="shared" si="647"/>
        <v>1.02077601787428</v>
      </c>
      <c r="N4124">
        <f t="shared" si="648"/>
        <v>1.02077601787428</v>
      </c>
      <c r="O4124">
        <f t="shared" si="649"/>
        <v>1.02077601787428</v>
      </c>
    </row>
    <row r="4125" spans="1:15">
      <c r="A4125">
        <f t="shared" si="644"/>
        <v>4124</v>
      </c>
      <c r="B4125">
        <f>train!G4125</f>
        <v>167.2</v>
      </c>
      <c r="C4125">
        <f>train!J4125</f>
        <v>218.1</v>
      </c>
      <c r="D4125">
        <f>train!M4125</f>
        <v>313.10000000000002</v>
      </c>
      <c r="E4125">
        <f>train!P4125</f>
        <v>7.8</v>
      </c>
      <c r="F4125" s="4">
        <f t="shared" si="640"/>
        <v>0.47567567567567565</v>
      </c>
      <c r="G4125" s="4">
        <f t="shared" si="641"/>
        <v>0.60701363762872251</v>
      </c>
      <c r="H4125" s="4">
        <f t="shared" si="642"/>
        <v>0.60701363762872251</v>
      </c>
      <c r="I4125" s="4">
        <f t="shared" si="643"/>
        <v>0.39</v>
      </c>
      <c r="J4125">
        <f t="shared" si="645"/>
        <v>2</v>
      </c>
      <c r="K4125" t="str">
        <f>train!T4125</f>
        <v>no</v>
      </c>
      <c r="L4125">
        <f t="shared" si="646"/>
        <v>1.128143884114172</v>
      </c>
      <c r="M4125">
        <f t="shared" si="647"/>
        <v>1.0560769200034714</v>
      </c>
      <c r="N4125">
        <f t="shared" si="648"/>
        <v>1.0560769200034714</v>
      </c>
      <c r="O4125">
        <f t="shared" si="649"/>
        <v>1.0560769200034714</v>
      </c>
    </row>
    <row r="4126" spans="1:15">
      <c r="A4126">
        <f t="shared" si="644"/>
        <v>4125</v>
      </c>
      <c r="B4126">
        <f>train!G4126</f>
        <v>162.4</v>
      </c>
      <c r="C4126">
        <f>train!J4126</f>
        <v>285.2</v>
      </c>
      <c r="D4126">
        <f>train!M4126</f>
        <v>117.4</v>
      </c>
      <c r="E4126">
        <f>train!P4126</f>
        <v>5.8</v>
      </c>
      <c r="F4126" s="4">
        <f t="shared" si="640"/>
        <v>0.46201991465149361</v>
      </c>
      <c r="G4126" s="4">
        <f t="shared" si="641"/>
        <v>0.79376565544113553</v>
      </c>
      <c r="H4126" s="4">
        <f t="shared" si="642"/>
        <v>0.79376565544113553</v>
      </c>
      <c r="I4126" s="4">
        <f t="shared" si="643"/>
        <v>0.28999999999999998</v>
      </c>
      <c r="J4126">
        <f t="shared" si="645"/>
        <v>1</v>
      </c>
      <c r="K4126" t="str">
        <f>train!T4126</f>
        <v>no</v>
      </c>
      <c r="L4126">
        <f t="shared" si="646"/>
        <v>1.128143884114172</v>
      </c>
      <c r="M4126">
        <f t="shared" si="647"/>
        <v>1.2480746103700548</v>
      </c>
      <c r="N4126">
        <f t="shared" si="648"/>
        <v>1.2480746103700548</v>
      </c>
      <c r="O4126">
        <f t="shared" si="649"/>
        <v>1.2480746103700548</v>
      </c>
    </row>
    <row r="4127" spans="1:15">
      <c r="A4127">
        <f t="shared" si="644"/>
        <v>4126</v>
      </c>
      <c r="B4127">
        <f>train!G4127</f>
        <v>189.6</v>
      </c>
      <c r="C4127">
        <f>train!J4127</f>
        <v>251.6</v>
      </c>
      <c r="D4127">
        <f>train!M4127</f>
        <v>230.9</v>
      </c>
      <c r="E4127">
        <f>train!P4127</f>
        <v>5.4</v>
      </c>
      <c r="F4127" s="4">
        <f t="shared" si="640"/>
        <v>0.53940256045519197</v>
      </c>
      <c r="G4127" s="4">
        <f t="shared" si="641"/>
        <v>0.70025048705816861</v>
      </c>
      <c r="H4127" s="4">
        <f t="shared" si="642"/>
        <v>0.70025048705816861</v>
      </c>
      <c r="I4127" s="4">
        <f t="shared" si="643"/>
        <v>0.27</v>
      </c>
      <c r="J4127">
        <f t="shared" si="645"/>
        <v>1</v>
      </c>
      <c r="K4127" t="str">
        <f>train!T4127</f>
        <v>no</v>
      </c>
      <c r="L4127">
        <f t="shared" si="646"/>
        <v>1.128143884114172</v>
      </c>
      <c r="M4127">
        <f t="shared" si="647"/>
        <v>1.1595501763511666</v>
      </c>
      <c r="N4127">
        <f t="shared" si="648"/>
        <v>1.1595501763511666</v>
      </c>
      <c r="O4127">
        <f t="shared" si="649"/>
        <v>1.1595501763511666</v>
      </c>
    </row>
    <row r="4128" spans="1:15">
      <c r="A4128">
        <f t="shared" si="644"/>
        <v>4127</v>
      </c>
      <c r="B4128">
        <f>train!G4128</f>
        <v>247.6</v>
      </c>
      <c r="C4128">
        <f>train!J4128</f>
        <v>199.7</v>
      </c>
      <c r="D4128">
        <f>train!M4128</f>
        <v>217.7</v>
      </c>
      <c r="E4128">
        <f>train!P4128</f>
        <v>12.1</v>
      </c>
      <c r="F4128" s="4">
        <f t="shared" si="640"/>
        <v>0.70440967283072542</v>
      </c>
      <c r="G4128" s="4">
        <f t="shared" si="641"/>
        <v>0.55580295018090731</v>
      </c>
      <c r="H4128" s="4">
        <f t="shared" si="642"/>
        <v>0.55580295018090731</v>
      </c>
      <c r="I4128" s="4">
        <f t="shared" si="643"/>
        <v>0.60499999999999998</v>
      </c>
      <c r="J4128">
        <f t="shared" si="645"/>
        <v>1</v>
      </c>
      <c r="K4128" t="str">
        <f>train!T4128</f>
        <v>no</v>
      </c>
      <c r="L4128">
        <f t="shared" si="646"/>
        <v>1.128143884114172</v>
      </c>
      <c r="M4128">
        <f t="shared" si="647"/>
        <v>1.2165738062432094</v>
      </c>
      <c r="N4128">
        <f t="shared" si="648"/>
        <v>1.2165738062432094</v>
      </c>
      <c r="O4128">
        <f t="shared" si="649"/>
        <v>1.2165738062432094</v>
      </c>
    </row>
    <row r="4129" spans="1:15">
      <c r="A4129">
        <f t="shared" si="644"/>
        <v>4128</v>
      </c>
      <c r="B4129">
        <f>train!G4129</f>
        <v>179.4</v>
      </c>
      <c r="C4129">
        <f>train!J4129</f>
        <v>263.2</v>
      </c>
      <c r="D4129">
        <f>train!M4129</f>
        <v>133.30000000000001</v>
      </c>
      <c r="E4129">
        <f>train!P4129</f>
        <v>13.4</v>
      </c>
      <c r="F4129" s="4">
        <f t="shared" si="640"/>
        <v>0.51038406827880511</v>
      </c>
      <c r="G4129" s="4">
        <f t="shared" si="641"/>
        <v>0.73253548566657389</v>
      </c>
      <c r="H4129" s="4">
        <f t="shared" si="642"/>
        <v>0.73253548566657389</v>
      </c>
      <c r="I4129" s="4">
        <f t="shared" si="643"/>
        <v>0.67</v>
      </c>
      <c r="J4129">
        <f t="shared" si="645"/>
        <v>1</v>
      </c>
      <c r="K4129" t="str">
        <f>train!T4129</f>
        <v>no</v>
      </c>
      <c r="L4129">
        <f t="shared" si="646"/>
        <v>1.128143884114172</v>
      </c>
      <c r="M4129">
        <f t="shared" si="647"/>
        <v>1.3351435775505009</v>
      </c>
      <c r="N4129">
        <f t="shared" si="648"/>
        <v>1.3351435775505009</v>
      </c>
      <c r="O4129">
        <f t="shared" si="649"/>
        <v>1.3351435775505009</v>
      </c>
    </row>
    <row r="4130" spans="1:15">
      <c r="A4130">
        <f t="shared" si="644"/>
        <v>4129</v>
      </c>
      <c r="B4130">
        <f>train!G4130</f>
        <v>245.1</v>
      </c>
      <c r="C4130">
        <f>train!J4130</f>
        <v>195.8</v>
      </c>
      <c r="D4130">
        <f>train!M4130</f>
        <v>244.2</v>
      </c>
      <c r="E4130">
        <f>train!P4130</f>
        <v>11.5</v>
      </c>
      <c r="F4130" s="4">
        <f t="shared" si="640"/>
        <v>0.69729729729729728</v>
      </c>
      <c r="G4130" s="4">
        <f t="shared" si="641"/>
        <v>0.54494851099359864</v>
      </c>
      <c r="H4130" s="4">
        <f t="shared" si="642"/>
        <v>0.54494851099359864</v>
      </c>
      <c r="I4130" s="4">
        <f t="shared" si="643"/>
        <v>0.57499999999999996</v>
      </c>
      <c r="J4130">
        <f t="shared" si="645"/>
        <v>1</v>
      </c>
      <c r="K4130" t="str">
        <f>train!T4130</f>
        <v>no</v>
      </c>
      <c r="L4130">
        <f t="shared" si="646"/>
        <v>1.128143884114172</v>
      </c>
      <c r="M4130">
        <f t="shared" si="647"/>
        <v>1.1877652462024624</v>
      </c>
      <c r="N4130">
        <f t="shared" si="648"/>
        <v>1.1877652462024624</v>
      </c>
      <c r="O4130">
        <f t="shared" si="649"/>
        <v>1.1877652462024624</v>
      </c>
    </row>
    <row r="4131" spans="1:15">
      <c r="A4131">
        <f t="shared" si="644"/>
        <v>4130</v>
      </c>
      <c r="B4131">
        <f>train!G4131</f>
        <v>127.2</v>
      </c>
      <c r="C4131">
        <f>train!J4131</f>
        <v>241.6</v>
      </c>
      <c r="D4131">
        <f>train!M4131</f>
        <v>176.6</v>
      </c>
      <c r="E4131">
        <f>train!P4131</f>
        <v>13.2</v>
      </c>
      <c r="F4131" s="4">
        <f t="shared" si="640"/>
        <v>0.36187766714082503</v>
      </c>
      <c r="G4131" s="4">
        <f t="shared" si="641"/>
        <v>0.67241859170609519</v>
      </c>
      <c r="H4131" s="4">
        <f t="shared" si="642"/>
        <v>0.67241859170609519</v>
      </c>
      <c r="I4131" s="4">
        <f t="shared" si="643"/>
        <v>0.65999999999999992</v>
      </c>
      <c r="J4131">
        <f t="shared" si="645"/>
        <v>1</v>
      </c>
      <c r="K4131" t="str">
        <f>train!T4131</f>
        <v>no</v>
      </c>
      <c r="L4131">
        <f t="shared" si="646"/>
        <v>1.128143884114172</v>
      </c>
      <c r="M4131">
        <f t="shared" si="647"/>
        <v>1.2127856244692639</v>
      </c>
      <c r="N4131">
        <f t="shared" si="648"/>
        <v>1.2127856244692639</v>
      </c>
      <c r="O4131">
        <f t="shared" si="649"/>
        <v>1.2127856244692639</v>
      </c>
    </row>
    <row r="4132" spans="1:15">
      <c r="A4132">
        <f t="shared" si="644"/>
        <v>4131</v>
      </c>
      <c r="B4132">
        <f>train!G4132</f>
        <v>142.69999999999999</v>
      </c>
      <c r="C4132">
        <f>train!J4132</f>
        <v>205.4</v>
      </c>
      <c r="D4132">
        <f>train!M4132</f>
        <v>228.1</v>
      </c>
      <c r="E4132">
        <f>train!P4132</f>
        <v>12</v>
      </c>
      <c r="F4132" s="4">
        <f t="shared" si="640"/>
        <v>0.40597439544807962</v>
      </c>
      <c r="G4132" s="4">
        <f t="shared" si="641"/>
        <v>0.57166713053158924</v>
      </c>
      <c r="H4132" s="4">
        <f t="shared" si="642"/>
        <v>0.57166713053158924</v>
      </c>
      <c r="I4132" s="4">
        <f t="shared" si="643"/>
        <v>0.6</v>
      </c>
      <c r="J4132">
        <f t="shared" si="645"/>
        <v>2</v>
      </c>
      <c r="K4132" t="str">
        <f>train!T4132</f>
        <v>no</v>
      </c>
      <c r="L4132">
        <f t="shared" si="646"/>
        <v>1.128143884114172</v>
      </c>
      <c r="M4132">
        <f t="shared" si="647"/>
        <v>1.0855513926203013</v>
      </c>
      <c r="N4132">
        <f t="shared" si="648"/>
        <v>1.0855513926203013</v>
      </c>
      <c r="O4132">
        <f t="shared" si="649"/>
        <v>1.0855513926203013</v>
      </c>
    </row>
    <row r="4133" spans="1:15">
      <c r="A4133">
        <f t="shared" si="644"/>
        <v>4132</v>
      </c>
      <c r="B4133">
        <f>train!G4133</f>
        <v>94.5</v>
      </c>
      <c r="C4133">
        <f>train!J4133</f>
        <v>178.2</v>
      </c>
      <c r="D4133">
        <f>train!M4133</f>
        <v>230.2</v>
      </c>
      <c r="E4133">
        <f>train!P4133</f>
        <v>9.1999999999999993</v>
      </c>
      <c r="F4133" s="4">
        <f t="shared" si="640"/>
        <v>0.26884779516358465</v>
      </c>
      <c r="G4133" s="4">
        <f t="shared" si="641"/>
        <v>0.49596437517394931</v>
      </c>
      <c r="H4133" s="4">
        <f t="shared" si="642"/>
        <v>0.49596437517394931</v>
      </c>
      <c r="I4133" s="4">
        <f t="shared" si="643"/>
        <v>0.45999999999999996</v>
      </c>
      <c r="J4133">
        <f t="shared" si="645"/>
        <v>2</v>
      </c>
      <c r="K4133" t="str">
        <f>train!T4133</f>
        <v>no</v>
      </c>
      <c r="L4133">
        <f t="shared" si="646"/>
        <v>1.128143884114172</v>
      </c>
      <c r="M4133">
        <f t="shared" si="647"/>
        <v>0.88081806285276232</v>
      </c>
      <c r="N4133">
        <f t="shared" si="648"/>
        <v>0.88081806285276232</v>
      </c>
      <c r="O4133">
        <f t="shared" si="649"/>
        <v>0.88081806285276232</v>
      </c>
    </row>
    <row r="4134" spans="1:15">
      <c r="A4134">
        <f t="shared" si="644"/>
        <v>4133</v>
      </c>
      <c r="B4134">
        <f>train!G4134</f>
        <v>241.7</v>
      </c>
      <c r="C4134">
        <f>train!J4134</f>
        <v>141.5</v>
      </c>
      <c r="D4134">
        <f>train!M4134</f>
        <v>170.7</v>
      </c>
      <c r="E4134">
        <f>train!P4134</f>
        <v>4.5</v>
      </c>
      <c r="F4134" s="4">
        <f t="shared" si="640"/>
        <v>0.68762446657183496</v>
      </c>
      <c r="G4134" s="4">
        <f t="shared" si="641"/>
        <v>0.39382131923183966</v>
      </c>
      <c r="H4134" s="4">
        <f t="shared" si="642"/>
        <v>0.39382131923183966</v>
      </c>
      <c r="I4134" s="4">
        <f t="shared" si="643"/>
        <v>0.22500000000000001</v>
      </c>
      <c r="J4134">
        <f t="shared" si="645"/>
        <v>2</v>
      </c>
      <c r="K4134" t="str">
        <f>train!T4134</f>
        <v>no</v>
      </c>
      <c r="L4134">
        <f t="shared" si="646"/>
        <v>1.128143884114172</v>
      </c>
      <c r="M4134">
        <f t="shared" si="647"/>
        <v>0.9130404536444231</v>
      </c>
      <c r="N4134">
        <f t="shared" si="648"/>
        <v>0.9130404536444231</v>
      </c>
      <c r="O4134">
        <f t="shared" si="649"/>
        <v>0.9130404536444231</v>
      </c>
    </row>
    <row r="4135" spans="1:15">
      <c r="A4135">
        <f t="shared" si="644"/>
        <v>4134</v>
      </c>
      <c r="B4135">
        <f>train!G4135</f>
        <v>267.5</v>
      </c>
      <c r="C4135">
        <f>train!J4135</f>
        <v>242.5</v>
      </c>
      <c r="D4135">
        <f>train!M4135</f>
        <v>223</v>
      </c>
      <c r="E4135">
        <f>train!P4135</f>
        <v>8.3000000000000007</v>
      </c>
      <c r="F4135" s="4">
        <f t="shared" si="640"/>
        <v>0.76102418207681366</v>
      </c>
      <c r="G4135" s="4">
        <f t="shared" si="641"/>
        <v>0.67492346228778177</v>
      </c>
      <c r="H4135" s="4">
        <f t="shared" si="642"/>
        <v>0.67492346228778177</v>
      </c>
      <c r="I4135" s="4">
        <f t="shared" si="643"/>
        <v>0.41500000000000004</v>
      </c>
      <c r="J4135">
        <f t="shared" si="645"/>
        <v>1</v>
      </c>
      <c r="K4135" t="str">
        <f>train!T4135</f>
        <v>yes</v>
      </c>
      <c r="L4135">
        <f t="shared" si="646"/>
        <v>1.128143884114172</v>
      </c>
      <c r="M4135">
        <f t="shared" si="647"/>
        <v>1.289351063752125</v>
      </c>
      <c r="N4135">
        <f t="shared" si="648"/>
        <v>1.289351063752125</v>
      </c>
      <c r="O4135">
        <f t="shared" si="649"/>
        <v>1.289351063752125</v>
      </c>
    </row>
    <row r="4136" spans="1:15">
      <c r="A4136">
        <f t="shared" si="644"/>
        <v>4135</v>
      </c>
      <c r="B4136">
        <f>train!G4136</f>
        <v>290.10000000000002</v>
      </c>
      <c r="C4136">
        <f>train!J4136</f>
        <v>245.7</v>
      </c>
      <c r="D4136">
        <f>train!M4136</f>
        <v>147</v>
      </c>
      <c r="E4136">
        <f>train!P4136</f>
        <v>7.4</v>
      </c>
      <c r="F4136" s="4">
        <f t="shared" si="640"/>
        <v>0.82532005689900434</v>
      </c>
      <c r="G4136" s="4">
        <f t="shared" si="641"/>
        <v>0.68382966880044527</v>
      </c>
      <c r="H4136" s="4">
        <f t="shared" si="642"/>
        <v>0.68382966880044527</v>
      </c>
      <c r="I4136" s="4">
        <f t="shared" si="643"/>
        <v>0.37</v>
      </c>
      <c r="J4136">
        <f t="shared" si="645"/>
        <v>1</v>
      </c>
      <c r="K4136" t="str">
        <f>train!T4136</f>
        <v>yes</v>
      </c>
      <c r="L4136">
        <f t="shared" si="646"/>
        <v>1.128143884114172</v>
      </c>
      <c r="M4136">
        <f t="shared" si="647"/>
        <v>1.3241220593975576</v>
      </c>
      <c r="N4136">
        <f t="shared" si="648"/>
        <v>1.3241220593975576</v>
      </c>
      <c r="O4136">
        <f t="shared" si="649"/>
        <v>1.3241220593975576</v>
      </c>
    </row>
    <row r="4137" spans="1:15">
      <c r="A4137">
        <f t="shared" si="644"/>
        <v>4136</v>
      </c>
      <c r="B4137">
        <f>train!G4137</f>
        <v>240.5</v>
      </c>
      <c r="C4137">
        <f>train!J4137</f>
        <v>280.5</v>
      </c>
      <c r="D4137">
        <f>train!M4137</f>
        <v>212.8</v>
      </c>
      <c r="E4137">
        <f>train!P4137</f>
        <v>10.4</v>
      </c>
      <c r="F4137" s="4">
        <f t="shared" si="640"/>
        <v>0.68421052631578949</v>
      </c>
      <c r="G4137" s="4">
        <f t="shared" si="641"/>
        <v>0.780684664625661</v>
      </c>
      <c r="H4137" s="4">
        <f t="shared" si="642"/>
        <v>0.780684664625661</v>
      </c>
      <c r="I4137" s="4">
        <f t="shared" si="643"/>
        <v>0.52</v>
      </c>
      <c r="J4137">
        <f t="shared" si="645"/>
        <v>1</v>
      </c>
      <c r="K4137" t="str">
        <f>train!T4137</f>
        <v>no</v>
      </c>
      <c r="L4137">
        <f t="shared" si="646"/>
        <v>1.128143884114172</v>
      </c>
      <c r="M4137">
        <f t="shared" si="647"/>
        <v>1.3991001163193044</v>
      </c>
      <c r="N4137">
        <f t="shared" si="648"/>
        <v>1.3991001163193044</v>
      </c>
      <c r="O4137">
        <f t="shared" si="649"/>
        <v>1.3991001163193044</v>
      </c>
    </row>
    <row r="4138" spans="1:15">
      <c r="A4138">
        <f t="shared" si="644"/>
        <v>4137</v>
      </c>
      <c r="B4138">
        <f>train!G4138</f>
        <v>284.5</v>
      </c>
      <c r="C4138">
        <f>train!J4138</f>
        <v>88.6</v>
      </c>
      <c r="D4138">
        <f>train!M4138</f>
        <v>171.4</v>
      </c>
      <c r="E4138">
        <f>train!P4138</f>
        <v>12.5</v>
      </c>
      <c r="F4138" s="4">
        <f t="shared" si="640"/>
        <v>0.80938833570412516</v>
      </c>
      <c r="G4138" s="4">
        <f t="shared" si="641"/>
        <v>0.24659059281937099</v>
      </c>
      <c r="H4138" s="4">
        <f t="shared" si="642"/>
        <v>0.24659059281937099</v>
      </c>
      <c r="I4138" s="4">
        <f t="shared" si="643"/>
        <v>0.625</v>
      </c>
      <c r="J4138">
        <f t="shared" si="645"/>
        <v>2</v>
      </c>
      <c r="K4138" t="str">
        <f>train!T4138</f>
        <v>no</v>
      </c>
      <c r="L4138">
        <f t="shared" si="646"/>
        <v>1.128143884114172</v>
      </c>
      <c r="M4138">
        <f t="shared" si="647"/>
        <v>1.0804389473301632</v>
      </c>
      <c r="N4138">
        <f t="shared" si="648"/>
        <v>1.0804389473301632</v>
      </c>
      <c r="O4138">
        <f t="shared" si="649"/>
        <v>1.0804389473301632</v>
      </c>
    </row>
    <row r="4139" spans="1:15">
      <c r="A4139">
        <f t="shared" si="644"/>
        <v>4138</v>
      </c>
      <c r="B4139">
        <f>train!G4139</f>
        <v>131.69999999999999</v>
      </c>
      <c r="C4139">
        <f>train!J4139</f>
        <v>239.6</v>
      </c>
      <c r="D4139">
        <f>train!M4139</f>
        <v>235.1</v>
      </c>
      <c r="E4139">
        <f>train!P4139</f>
        <v>8.9</v>
      </c>
      <c r="F4139" s="4">
        <f t="shared" si="640"/>
        <v>0.37467994310099573</v>
      </c>
      <c r="G4139" s="4">
        <f t="shared" si="641"/>
        <v>0.66685221263568051</v>
      </c>
      <c r="H4139" s="4">
        <f t="shared" si="642"/>
        <v>0.66685221263568051</v>
      </c>
      <c r="I4139" s="4">
        <f t="shared" si="643"/>
        <v>0.44500000000000001</v>
      </c>
      <c r="J4139">
        <f t="shared" si="645"/>
        <v>2</v>
      </c>
      <c r="K4139" t="str">
        <f>train!T4139</f>
        <v>no</v>
      </c>
      <c r="L4139">
        <f t="shared" si="646"/>
        <v>1.128143884114172</v>
      </c>
      <c r="M4139">
        <f t="shared" si="647"/>
        <v>1.1080585755077983</v>
      </c>
      <c r="N4139">
        <f t="shared" si="648"/>
        <v>1.1080585755077983</v>
      </c>
      <c r="O4139">
        <f t="shared" si="649"/>
        <v>1.1080585755077983</v>
      </c>
    </row>
    <row r="4140" spans="1:15">
      <c r="A4140">
        <f t="shared" si="644"/>
        <v>4139</v>
      </c>
      <c r="B4140">
        <f>train!G4140</f>
        <v>211.9</v>
      </c>
      <c r="C4140">
        <f>train!J4140</f>
        <v>224.3</v>
      </c>
      <c r="D4140">
        <f>train!M4140</f>
        <v>226.2</v>
      </c>
      <c r="E4140">
        <f>train!P4140</f>
        <v>13.8</v>
      </c>
      <c r="F4140" s="4">
        <f t="shared" si="640"/>
        <v>0.60284495021337126</v>
      </c>
      <c r="G4140" s="4">
        <f t="shared" si="641"/>
        <v>0.62426941274700809</v>
      </c>
      <c r="H4140" s="4">
        <f t="shared" si="642"/>
        <v>0.62426941274700809</v>
      </c>
      <c r="I4140" s="4">
        <f t="shared" si="643"/>
        <v>0.69000000000000006</v>
      </c>
      <c r="J4140">
        <f t="shared" si="645"/>
        <v>1</v>
      </c>
      <c r="K4140" t="str">
        <f>train!T4140</f>
        <v>no</v>
      </c>
      <c r="L4140">
        <f t="shared" si="646"/>
        <v>1.128143884114172</v>
      </c>
      <c r="M4140">
        <f t="shared" si="647"/>
        <v>1.2723783373591169</v>
      </c>
      <c r="N4140">
        <f t="shared" si="648"/>
        <v>1.2723783373591169</v>
      </c>
      <c r="O4140">
        <f t="shared" si="649"/>
        <v>1.2723783373591169</v>
      </c>
    </row>
    <row r="4141" spans="1:15">
      <c r="A4141">
        <f t="shared" si="644"/>
        <v>4140</v>
      </c>
      <c r="B4141">
        <f>train!G4141</f>
        <v>168.9</v>
      </c>
      <c r="C4141">
        <f>train!J4141</f>
        <v>235.8</v>
      </c>
      <c r="D4141">
        <f>train!M4141</f>
        <v>273.2</v>
      </c>
      <c r="E4141">
        <f>train!P4141</f>
        <v>14.6</v>
      </c>
      <c r="F4141" s="4">
        <f t="shared" si="640"/>
        <v>0.48051209103840686</v>
      </c>
      <c r="G4141" s="4">
        <f t="shared" si="641"/>
        <v>0.65627609240189255</v>
      </c>
      <c r="H4141" s="4">
        <f t="shared" si="642"/>
        <v>0.65627609240189255</v>
      </c>
      <c r="I4141" s="4">
        <f t="shared" si="643"/>
        <v>0.73</v>
      </c>
      <c r="J4141">
        <f t="shared" si="645"/>
        <v>1</v>
      </c>
      <c r="K4141" t="str">
        <f>train!T4141</f>
        <v>no</v>
      </c>
      <c r="L4141">
        <f t="shared" si="646"/>
        <v>1.128143884114172</v>
      </c>
      <c r="M4141">
        <f t="shared" si="647"/>
        <v>1.2748288075466043</v>
      </c>
      <c r="N4141">
        <f t="shared" si="648"/>
        <v>1.2748288075466043</v>
      </c>
      <c r="O4141">
        <f t="shared" si="649"/>
        <v>1.2748288075466043</v>
      </c>
    </row>
    <row r="4142" spans="1:15">
      <c r="A4142">
        <f t="shared" si="644"/>
        <v>4141</v>
      </c>
      <c r="B4142">
        <f>train!G4142</f>
        <v>230.5</v>
      </c>
      <c r="C4142">
        <f>train!J4142</f>
        <v>184.7</v>
      </c>
      <c r="D4142">
        <f>train!M4142</f>
        <v>159.1</v>
      </c>
      <c r="E4142">
        <f>train!P4142</f>
        <v>10.6</v>
      </c>
      <c r="F4142" s="4">
        <f t="shared" si="640"/>
        <v>0.65576102418207682</v>
      </c>
      <c r="G4142" s="4">
        <f t="shared" si="641"/>
        <v>0.51405510715279701</v>
      </c>
      <c r="H4142" s="4">
        <f t="shared" si="642"/>
        <v>0.51405510715279701</v>
      </c>
      <c r="I4142" s="4">
        <f t="shared" si="643"/>
        <v>0.53</v>
      </c>
      <c r="J4142">
        <f t="shared" si="645"/>
        <v>2</v>
      </c>
      <c r="K4142" t="str">
        <f>train!T4142</f>
        <v>no</v>
      </c>
      <c r="L4142">
        <f t="shared" si="646"/>
        <v>1.128143884114172</v>
      </c>
      <c r="M4142">
        <f t="shared" si="647"/>
        <v>1.1132959297581544</v>
      </c>
      <c r="N4142">
        <f t="shared" si="648"/>
        <v>1.1132959297581544</v>
      </c>
      <c r="O4142">
        <f t="shared" si="649"/>
        <v>1.1132959297581544</v>
      </c>
    </row>
    <row r="4143" spans="1:15">
      <c r="A4143">
        <f t="shared" si="644"/>
        <v>4142</v>
      </c>
      <c r="B4143">
        <f>train!G4143</f>
        <v>195.5</v>
      </c>
      <c r="C4143">
        <f>train!J4143</f>
        <v>156.30000000000001</v>
      </c>
      <c r="D4143">
        <f>train!M4143</f>
        <v>217.8</v>
      </c>
      <c r="E4143">
        <f>train!P4143</f>
        <v>7.3</v>
      </c>
      <c r="F4143" s="4">
        <f t="shared" si="640"/>
        <v>0.55618776671408254</v>
      </c>
      <c r="G4143" s="4">
        <f t="shared" si="641"/>
        <v>0.43501252435290844</v>
      </c>
      <c r="H4143" s="4">
        <f t="shared" si="642"/>
        <v>0.43501252435290844</v>
      </c>
      <c r="I4143" s="4">
        <f t="shared" si="643"/>
        <v>0.36499999999999999</v>
      </c>
      <c r="J4143">
        <f t="shared" si="645"/>
        <v>2</v>
      </c>
      <c r="K4143" t="str">
        <f>train!T4143</f>
        <v>no</v>
      </c>
      <c r="L4143">
        <f t="shared" si="646"/>
        <v>1.128143884114172</v>
      </c>
      <c r="M4143">
        <f t="shared" si="647"/>
        <v>0.9061134722153612</v>
      </c>
      <c r="N4143">
        <f t="shared" si="648"/>
        <v>0.9061134722153612</v>
      </c>
      <c r="O4143">
        <f t="shared" si="649"/>
        <v>0.9061134722153612</v>
      </c>
    </row>
    <row r="4144" spans="1:15">
      <c r="A4144">
        <f t="shared" si="644"/>
        <v>4143</v>
      </c>
      <c r="B4144">
        <f>train!G4144</f>
        <v>112.3</v>
      </c>
      <c r="C4144">
        <f>train!J4144</f>
        <v>204.8</v>
      </c>
      <c r="D4144">
        <f>train!M4144</f>
        <v>141.19999999999999</v>
      </c>
      <c r="E4144">
        <f>train!P4144</f>
        <v>13.3</v>
      </c>
      <c r="F4144" s="4">
        <f t="shared" si="640"/>
        <v>0.31948790896159318</v>
      </c>
      <c r="G4144" s="4">
        <f t="shared" si="641"/>
        <v>0.56999721681046478</v>
      </c>
      <c r="H4144" s="4">
        <f t="shared" si="642"/>
        <v>0.56999721681046478</v>
      </c>
      <c r="I4144" s="4">
        <f t="shared" si="643"/>
        <v>0.66500000000000004</v>
      </c>
      <c r="J4144">
        <f t="shared" si="645"/>
        <v>2</v>
      </c>
      <c r="K4144" t="str">
        <f>train!T4144</f>
        <v>no</v>
      </c>
      <c r="L4144">
        <f t="shared" si="646"/>
        <v>1.128143884114172</v>
      </c>
      <c r="M4144">
        <f t="shared" si="647"/>
        <v>1.0927447910267079</v>
      </c>
      <c r="N4144">
        <f t="shared" si="648"/>
        <v>1.0927447910267079</v>
      </c>
      <c r="O4144">
        <f t="shared" si="649"/>
        <v>1.0927447910267079</v>
      </c>
    </row>
    <row r="4145" spans="1:15">
      <c r="A4145">
        <f t="shared" si="644"/>
        <v>4144</v>
      </c>
      <c r="B4145">
        <f>train!G4145</f>
        <v>103.6</v>
      </c>
      <c r="C4145">
        <f>train!J4145</f>
        <v>82</v>
      </c>
      <c r="D4145">
        <f>train!M4145</f>
        <v>169.5</v>
      </c>
      <c r="E4145">
        <f>train!P4145</f>
        <v>6.6</v>
      </c>
      <c r="F4145" s="4">
        <f t="shared" si="640"/>
        <v>0.29473684210526313</v>
      </c>
      <c r="G4145" s="4">
        <f t="shared" si="641"/>
        <v>0.2282215418870025</v>
      </c>
      <c r="H4145" s="4">
        <f t="shared" si="642"/>
        <v>0.2282215418870025</v>
      </c>
      <c r="I4145" s="4">
        <f t="shared" si="643"/>
        <v>0.32999999999999996</v>
      </c>
      <c r="J4145">
        <f t="shared" si="645"/>
        <v>2</v>
      </c>
      <c r="K4145" t="str">
        <f>train!T4145</f>
        <v>no</v>
      </c>
      <c r="L4145">
        <f t="shared" si="646"/>
        <v>1.128143884114172</v>
      </c>
      <c r="M4145">
        <f t="shared" si="647"/>
        <v>0.54766773727940599</v>
      </c>
      <c r="N4145">
        <f t="shared" si="648"/>
        <v>0.54766773727940599</v>
      </c>
      <c r="O4145">
        <f t="shared" si="649"/>
        <v>0.54766773727940599</v>
      </c>
    </row>
    <row r="4146" spans="1:15">
      <c r="A4146">
        <f t="shared" si="644"/>
        <v>4145</v>
      </c>
      <c r="B4146">
        <f>train!G4146</f>
        <v>121.5</v>
      </c>
      <c r="C4146">
        <f>train!J4146</f>
        <v>220.1</v>
      </c>
      <c r="D4146">
        <f>train!M4146</f>
        <v>179.5</v>
      </c>
      <c r="E4146">
        <f>train!P4146</f>
        <v>10.4</v>
      </c>
      <c r="F4146" s="4">
        <f t="shared" si="640"/>
        <v>0.34566145092460882</v>
      </c>
      <c r="G4146" s="4">
        <f t="shared" si="641"/>
        <v>0.6125800166991372</v>
      </c>
      <c r="H4146" s="4">
        <f t="shared" si="642"/>
        <v>0.6125800166991372</v>
      </c>
      <c r="I4146" s="4">
        <f t="shared" si="643"/>
        <v>0.52</v>
      </c>
      <c r="J4146">
        <f t="shared" si="645"/>
        <v>2</v>
      </c>
      <c r="K4146" t="str">
        <f>train!T4146</f>
        <v>no</v>
      </c>
      <c r="L4146">
        <f t="shared" si="646"/>
        <v>1.128143884114172</v>
      </c>
      <c r="M4146">
        <f t="shared" si="647"/>
        <v>1.0678906275333331</v>
      </c>
      <c r="N4146">
        <f t="shared" si="648"/>
        <v>1.0678906275333331</v>
      </c>
      <c r="O4146">
        <f t="shared" si="649"/>
        <v>1.0678906275333331</v>
      </c>
    </row>
    <row r="4147" spans="1:15">
      <c r="A4147">
        <f t="shared" si="644"/>
        <v>4146</v>
      </c>
      <c r="B4147">
        <f>train!G4147</f>
        <v>175.8</v>
      </c>
      <c r="C4147">
        <f>train!J4147</f>
        <v>156.19999999999999</v>
      </c>
      <c r="D4147">
        <f>train!M4147</f>
        <v>237.4</v>
      </c>
      <c r="E4147">
        <f>train!P4147</f>
        <v>5</v>
      </c>
      <c r="F4147" s="4">
        <f t="shared" si="640"/>
        <v>0.5001422475106686</v>
      </c>
      <c r="G4147" s="4">
        <f t="shared" si="641"/>
        <v>0.43473420539938767</v>
      </c>
      <c r="H4147" s="4">
        <f t="shared" si="642"/>
        <v>0.43473420539938767</v>
      </c>
      <c r="I4147" s="4">
        <f t="shared" si="643"/>
        <v>0.25</v>
      </c>
      <c r="J4147">
        <f t="shared" si="645"/>
        <v>2</v>
      </c>
      <c r="K4147" t="str">
        <f>train!T4147</f>
        <v>no</v>
      </c>
      <c r="L4147">
        <f t="shared" si="646"/>
        <v>1.128143884114172</v>
      </c>
      <c r="M4147">
        <f t="shared" si="647"/>
        <v>0.83104147094684566</v>
      </c>
      <c r="N4147">
        <f t="shared" si="648"/>
        <v>0.83104147094684566</v>
      </c>
      <c r="O4147">
        <f t="shared" si="649"/>
        <v>0.83104147094684566</v>
      </c>
    </row>
    <row r="4148" spans="1:15">
      <c r="A4148">
        <f t="shared" si="644"/>
        <v>4147</v>
      </c>
      <c r="B4148">
        <f>train!G4148</f>
        <v>165.9</v>
      </c>
      <c r="C4148">
        <f>train!J4148</f>
        <v>161.9</v>
      </c>
      <c r="D4148">
        <f>train!M4148</f>
        <v>208.9</v>
      </c>
      <c r="E4148">
        <f>train!P4148</f>
        <v>11.2</v>
      </c>
      <c r="F4148" s="4">
        <f t="shared" si="640"/>
        <v>0.47197724039829303</v>
      </c>
      <c r="G4148" s="4">
        <f t="shared" si="641"/>
        <v>0.45059838575006961</v>
      </c>
      <c r="H4148" s="4">
        <f t="shared" si="642"/>
        <v>0.45059838575006961</v>
      </c>
      <c r="I4148" s="4">
        <f t="shared" si="643"/>
        <v>0.55999999999999994</v>
      </c>
      <c r="J4148">
        <f t="shared" si="645"/>
        <v>2</v>
      </c>
      <c r="K4148" t="str">
        <f>train!T4148</f>
        <v>no</v>
      </c>
      <c r="L4148">
        <f t="shared" si="646"/>
        <v>1.128143884114172</v>
      </c>
      <c r="M4148">
        <f t="shared" si="647"/>
        <v>0.97079365775386328</v>
      </c>
      <c r="N4148">
        <f t="shared" si="648"/>
        <v>0.97079365775386328</v>
      </c>
      <c r="O4148">
        <f t="shared" si="649"/>
        <v>0.97079365775386328</v>
      </c>
    </row>
    <row r="4149" spans="1:15">
      <c r="A4149">
        <f t="shared" si="644"/>
        <v>4148</v>
      </c>
      <c r="B4149">
        <f>train!G4149</f>
        <v>152</v>
      </c>
      <c r="C4149">
        <f>train!J4149</f>
        <v>162.80000000000001</v>
      </c>
      <c r="D4149">
        <f>train!M4149</f>
        <v>161.9</v>
      </c>
      <c r="E4149">
        <f>train!P4149</f>
        <v>9.3000000000000007</v>
      </c>
      <c r="F4149" s="4">
        <f t="shared" si="640"/>
        <v>0.43243243243243246</v>
      </c>
      <c r="G4149" s="4">
        <f t="shared" si="641"/>
        <v>0.45310325633175619</v>
      </c>
      <c r="H4149" s="4">
        <f t="shared" si="642"/>
        <v>0.45310325633175619</v>
      </c>
      <c r="I4149" s="4">
        <f t="shared" si="643"/>
        <v>0.46500000000000002</v>
      </c>
      <c r="J4149">
        <f t="shared" si="645"/>
        <v>2</v>
      </c>
      <c r="K4149" t="str">
        <f>train!T4149</f>
        <v>no</v>
      </c>
      <c r="L4149">
        <f t="shared" si="646"/>
        <v>1.128143884114172</v>
      </c>
      <c r="M4149">
        <f t="shared" si="647"/>
        <v>0.90212412140254428</v>
      </c>
      <c r="N4149">
        <f t="shared" si="648"/>
        <v>0.90212412140254428</v>
      </c>
      <c r="O4149">
        <f t="shared" si="649"/>
        <v>0.90212412140254428</v>
      </c>
    </row>
    <row r="4150" spans="1:15">
      <c r="A4150">
        <f t="shared" si="644"/>
        <v>4149</v>
      </c>
      <c r="B4150">
        <f>train!G4150</f>
        <v>146.80000000000001</v>
      </c>
      <c r="C4150">
        <f>train!J4150</f>
        <v>190.5</v>
      </c>
      <c r="D4150">
        <f>train!M4150</f>
        <v>146.1</v>
      </c>
      <c r="E4150">
        <f>train!P4150</f>
        <v>9.3000000000000007</v>
      </c>
      <c r="F4150" s="4">
        <f t="shared" si="640"/>
        <v>0.41763869132290188</v>
      </c>
      <c r="G4150" s="4">
        <f t="shared" si="641"/>
        <v>0.53019760645699976</v>
      </c>
      <c r="H4150" s="4">
        <f t="shared" si="642"/>
        <v>0.53019760645699976</v>
      </c>
      <c r="I4150" s="4">
        <f t="shared" si="643"/>
        <v>0.46500000000000002</v>
      </c>
      <c r="J4150">
        <f t="shared" si="645"/>
        <v>2</v>
      </c>
      <c r="K4150" t="str">
        <f>train!T4150</f>
        <v>no</v>
      </c>
      <c r="L4150">
        <f t="shared" si="646"/>
        <v>1.128143884114172</v>
      </c>
      <c r="M4150">
        <f t="shared" si="647"/>
        <v>0.97614859538667031</v>
      </c>
      <c r="N4150">
        <f t="shared" si="648"/>
        <v>0.97614859538667031</v>
      </c>
      <c r="O4150">
        <f t="shared" si="649"/>
        <v>0.97614859538667031</v>
      </c>
    </row>
    <row r="4151" spans="1:15">
      <c r="A4151">
        <f t="shared" si="644"/>
        <v>4150</v>
      </c>
      <c r="B4151">
        <f>train!G4151</f>
        <v>201.9</v>
      </c>
      <c r="C4151">
        <f>train!J4151</f>
        <v>181.7</v>
      </c>
      <c r="D4151">
        <f>train!M4151</f>
        <v>184.5</v>
      </c>
      <c r="E4151">
        <f>train!P4151</f>
        <v>12.1</v>
      </c>
      <c r="F4151" s="4">
        <f t="shared" si="640"/>
        <v>0.57439544807965859</v>
      </c>
      <c r="G4151" s="4">
        <f t="shared" si="641"/>
        <v>0.50570553854717504</v>
      </c>
      <c r="H4151" s="4">
        <f t="shared" si="642"/>
        <v>0.50570553854717504</v>
      </c>
      <c r="I4151" s="4">
        <f t="shared" si="643"/>
        <v>0.60499999999999998</v>
      </c>
      <c r="J4151">
        <f t="shared" si="645"/>
        <v>2</v>
      </c>
      <c r="K4151" t="str">
        <f>train!T4151</f>
        <v>no</v>
      </c>
      <c r="L4151">
        <f t="shared" si="646"/>
        <v>1.128143884114172</v>
      </c>
      <c r="M4151">
        <f t="shared" si="647"/>
        <v>1.0988317952303748</v>
      </c>
      <c r="N4151">
        <f t="shared" si="648"/>
        <v>1.0988317952303748</v>
      </c>
      <c r="O4151">
        <f t="shared" si="649"/>
        <v>1.0988317952303748</v>
      </c>
    </row>
    <row r="4152" spans="1:15">
      <c r="A4152">
        <f t="shared" si="644"/>
        <v>4151</v>
      </c>
      <c r="B4152">
        <f>train!G4152</f>
        <v>121.4</v>
      </c>
      <c r="C4152">
        <f>train!J4152</f>
        <v>230.9</v>
      </c>
      <c r="D4152">
        <f>train!M4152</f>
        <v>163.6</v>
      </c>
      <c r="E4152">
        <f>train!P4152</f>
        <v>13.8</v>
      </c>
      <c r="F4152" s="4">
        <f t="shared" si="640"/>
        <v>0.34537695590327172</v>
      </c>
      <c r="G4152" s="4">
        <f t="shared" si="641"/>
        <v>0.6426384636793766</v>
      </c>
      <c r="H4152" s="4">
        <f t="shared" si="642"/>
        <v>0.6426384636793766</v>
      </c>
      <c r="I4152" s="4">
        <f t="shared" si="643"/>
        <v>0.69000000000000006</v>
      </c>
      <c r="J4152">
        <f t="shared" si="645"/>
        <v>1</v>
      </c>
      <c r="K4152" t="str">
        <f>train!T4152</f>
        <v>no</v>
      </c>
      <c r="L4152">
        <f t="shared" si="646"/>
        <v>1.128143884114172</v>
      </c>
      <c r="M4152">
        <f t="shared" si="647"/>
        <v>1.1922053647209401</v>
      </c>
      <c r="N4152">
        <f t="shared" si="648"/>
        <v>1.1922053647209401</v>
      </c>
      <c r="O4152">
        <f t="shared" si="649"/>
        <v>1.1922053647209401</v>
      </c>
    </row>
    <row r="4153" spans="1:15">
      <c r="A4153">
        <f t="shared" si="644"/>
        <v>4152</v>
      </c>
      <c r="B4153">
        <f>train!G4153</f>
        <v>243.4</v>
      </c>
      <c r="C4153">
        <f>train!J4153</f>
        <v>102.3</v>
      </c>
      <c r="D4153">
        <f>train!M4153</f>
        <v>217.8</v>
      </c>
      <c r="E4153">
        <f>train!P4153</f>
        <v>12.2</v>
      </c>
      <c r="F4153" s="4">
        <f t="shared" si="640"/>
        <v>0.69246088193456612</v>
      </c>
      <c r="G4153" s="4">
        <f t="shared" si="641"/>
        <v>0.28472028945171163</v>
      </c>
      <c r="H4153" s="4">
        <f t="shared" si="642"/>
        <v>0.28472028945171163</v>
      </c>
      <c r="I4153" s="4">
        <f t="shared" si="643"/>
        <v>0.61</v>
      </c>
      <c r="J4153">
        <f t="shared" si="645"/>
        <v>2</v>
      </c>
      <c r="K4153" t="str">
        <f>train!T4153</f>
        <v>no</v>
      </c>
      <c r="L4153">
        <f t="shared" si="646"/>
        <v>1.128143884114172</v>
      </c>
      <c r="M4153">
        <f t="shared" si="647"/>
        <v>1.0068432645951058</v>
      </c>
      <c r="N4153">
        <f t="shared" si="648"/>
        <v>1.0068432645951058</v>
      </c>
      <c r="O4153">
        <f t="shared" si="649"/>
        <v>1.0068432645951058</v>
      </c>
    </row>
    <row r="4154" spans="1:15">
      <c r="A4154">
        <f t="shared" si="644"/>
        <v>4153</v>
      </c>
      <c r="B4154">
        <f>train!G4154</f>
        <v>152.4</v>
      </c>
      <c r="C4154">
        <f>train!J4154</f>
        <v>191</v>
      </c>
      <c r="D4154">
        <f>train!M4154</f>
        <v>143</v>
      </c>
      <c r="E4154">
        <f>train!P4154</f>
        <v>11.1</v>
      </c>
      <c r="F4154" s="4">
        <f t="shared" si="640"/>
        <v>0.43357041251778095</v>
      </c>
      <c r="G4154" s="4">
        <f t="shared" si="641"/>
        <v>0.5315892012246034</v>
      </c>
      <c r="H4154" s="4">
        <f t="shared" si="642"/>
        <v>0.5315892012246034</v>
      </c>
      <c r="I4154" s="4">
        <f t="shared" si="643"/>
        <v>0.55499999999999994</v>
      </c>
      <c r="J4154">
        <f t="shared" si="645"/>
        <v>2</v>
      </c>
      <c r="K4154" t="str">
        <f>train!T4154</f>
        <v>no</v>
      </c>
      <c r="L4154">
        <f t="shared" si="646"/>
        <v>1.128143884114172</v>
      </c>
      <c r="M4154">
        <f t="shared" si="647"/>
        <v>1.0301371075386336</v>
      </c>
      <c r="N4154">
        <f t="shared" si="648"/>
        <v>1.0301371075386336</v>
      </c>
      <c r="O4154">
        <f t="shared" si="649"/>
        <v>1.0301371075386336</v>
      </c>
    </row>
    <row r="4155" spans="1:15">
      <c r="A4155">
        <f t="shared" si="644"/>
        <v>4154</v>
      </c>
      <c r="B4155">
        <f>train!G4155</f>
        <v>139.69999999999999</v>
      </c>
      <c r="C4155">
        <f>train!J4155</f>
        <v>226.8</v>
      </c>
      <c r="D4155">
        <f>train!M4155</f>
        <v>168.5</v>
      </c>
      <c r="E4155">
        <f>train!P4155</f>
        <v>15.1</v>
      </c>
      <c r="F4155" s="4">
        <f t="shared" si="640"/>
        <v>0.39743954480796584</v>
      </c>
      <c r="G4155" s="4">
        <f t="shared" si="641"/>
        <v>0.63122738658502642</v>
      </c>
      <c r="H4155" s="4">
        <f t="shared" si="642"/>
        <v>0.63122738658502642</v>
      </c>
      <c r="I4155" s="4">
        <f t="shared" si="643"/>
        <v>0.755</v>
      </c>
      <c r="J4155">
        <f t="shared" si="645"/>
        <v>1</v>
      </c>
      <c r="K4155" t="str">
        <f>train!T4155</f>
        <v>no</v>
      </c>
      <c r="L4155">
        <f t="shared" si="646"/>
        <v>1.128143884114172</v>
      </c>
      <c r="M4155">
        <f t="shared" si="647"/>
        <v>1.2348599997275351</v>
      </c>
      <c r="N4155">
        <f t="shared" si="648"/>
        <v>1.2348599997275351</v>
      </c>
      <c r="O4155">
        <f t="shared" si="649"/>
        <v>1.2348599997275351</v>
      </c>
    </row>
    <row r="4156" spans="1:15">
      <c r="A4156">
        <f t="shared" si="644"/>
        <v>4155</v>
      </c>
      <c r="B4156">
        <f>train!G4156</f>
        <v>170.2</v>
      </c>
      <c r="C4156">
        <f>train!J4156</f>
        <v>137.19999999999999</v>
      </c>
      <c r="D4156">
        <f>train!M4156</f>
        <v>188</v>
      </c>
      <c r="E4156">
        <f>train!P4156</f>
        <v>11.1</v>
      </c>
      <c r="F4156" s="4">
        <f t="shared" si="640"/>
        <v>0.48421052631578942</v>
      </c>
      <c r="G4156" s="4">
        <f t="shared" si="641"/>
        <v>0.38185360423044806</v>
      </c>
      <c r="H4156" s="4">
        <f t="shared" si="642"/>
        <v>0.38185360423044806</v>
      </c>
      <c r="I4156" s="4">
        <f t="shared" si="643"/>
        <v>0.55499999999999994</v>
      </c>
      <c r="J4156">
        <f t="shared" si="645"/>
        <v>2</v>
      </c>
      <c r="K4156" t="str">
        <f>train!T4156</f>
        <v>no</v>
      </c>
      <c r="L4156">
        <f t="shared" si="646"/>
        <v>1.128143884114172</v>
      </c>
      <c r="M4156">
        <f t="shared" si="647"/>
        <v>0.9132957811807636</v>
      </c>
      <c r="N4156">
        <f t="shared" si="648"/>
        <v>0.9132957811807636</v>
      </c>
      <c r="O4156">
        <f t="shared" si="649"/>
        <v>0.9132957811807636</v>
      </c>
    </row>
    <row r="4157" spans="1:15">
      <c r="A4157">
        <f t="shared" si="644"/>
        <v>4156</v>
      </c>
      <c r="B4157">
        <f>train!G4157</f>
        <v>144.1</v>
      </c>
      <c r="C4157">
        <f>train!J4157</f>
        <v>224.8</v>
      </c>
      <c r="D4157">
        <f>train!M4157</f>
        <v>132.9</v>
      </c>
      <c r="E4157">
        <f>train!P4157</f>
        <v>13.6</v>
      </c>
      <c r="F4157" s="4">
        <f t="shared" si="640"/>
        <v>0.40995732574679944</v>
      </c>
      <c r="G4157" s="4">
        <f t="shared" si="641"/>
        <v>0.62566100751461173</v>
      </c>
      <c r="H4157" s="4">
        <f t="shared" si="642"/>
        <v>0.62566100751461173</v>
      </c>
      <c r="I4157" s="4">
        <f t="shared" si="643"/>
        <v>0.67999999999999994</v>
      </c>
      <c r="J4157">
        <f t="shared" si="645"/>
        <v>1</v>
      </c>
      <c r="K4157" t="str">
        <f>train!T4157</f>
        <v>yes</v>
      </c>
      <c r="L4157">
        <f t="shared" si="646"/>
        <v>1.128143884114172</v>
      </c>
      <c r="M4157">
        <f t="shared" si="647"/>
        <v>1.1888517155565976</v>
      </c>
      <c r="N4157">
        <f t="shared" si="648"/>
        <v>1.1888517155565976</v>
      </c>
      <c r="O4157">
        <f t="shared" si="649"/>
        <v>1.1888517155565976</v>
      </c>
    </row>
    <row r="4158" spans="1:15">
      <c r="A4158">
        <f t="shared" si="644"/>
        <v>4157</v>
      </c>
      <c r="B4158">
        <f>train!G4158</f>
        <v>128.9</v>
      </c>
      <c r="C4158">
        <f>train!J4158</f>
        <v>201.4</v>
      </c>
      <c r="D4158">
        <f>train!M4158</f>
        <v>275.3</v>
      </c>
      <c r="E4158">
        <f>train!P4158</f>
        <v>11.1</v>
      </c>
      <c r="F4158" s="4">
        <f t="shared" si="640"/>
        <v>0.36671408250355619</v>
      </c>
      <c r="G4158" s="4">
        <f t="shared" si="641"/>
        <v>0.56053437239075976</v>
      </c>
      <c r="H4158" s="4">
        <f t="shared" si="642"/>
        <v>0.56053437239075976</v>
      </c>
      <c r="I4158" s="4">
        <f t="shared" si="643"/>
        <v>0.55499999999999994</v>
      </c>
      <c r="J4158">
        <f t="shared" si="645"/>
        <v>2</v>
      </c>
      <c r="K4158" t="str">
        <f>train!T4158</f>
        <v>no</v>
      </c>
      <c r="L4158">
        <f t="shared" si="646"/>
        <v>1.128143884114172</v>
      </c>
      <c r="M4158">
        <f t="shared" si="647"/>
        <v>1.0348438450169333</v>
      </c>
      <c r="N4158">
        <f t="shared" si="648"/>
        <v>1.0348438450169333</v>
      </c>
      <c r="O4158">
        <f t="shared" si="649"/>
        <v>1.0348438450169333</v>
      </c>
    </row>
    <row r="4159" spans="1:15">
      <c r="A4159">
        <f t="shared" si="644"/>
        <v>4158</v>
      </c>
      <c r="B4159">
        <f>train!G4159</f>
        <v>6.6</v>
      </c>
      <c r="C4159">
        <f>train!J4159</f>
        <v>359.3</v>
      </c>
      <c r="D4159">
        <f>train!M4159</f>
        <v>252.5</v>
      </c>
      <c r="E4159">
        <f>train!P4159</f>
        <v>5.6</v>
      </c>
      <c r="F4159" s="4">
        <f t="shared" si="640"/>
        <v>1.8776671408250355E-2</v>
      </c>
      <c r="G4159" s="4">
        <f t="shared" si="641"/>
        <v>1</v>
      </c>
      <c r="H4159" s="4">
        <f t="shared" si="642"/>
        <v>1</v>
      </c>
      <c r="I4159" s="4">
        <f t="shared" si="643"/>
        <v>0.27999999999999997</v>
      </c>
      <c r="J4159">
        <f t="shared" si="645"/>
        <v>1</v>
      </c>
      <c r="K4159" t="str">
        <f>train!T4159</f>
        <v>no</v>
      </c>
      <c r="L4159">
        <f t="shared" si="646"/>
        <v>1.128143884114172</v>
      </c>
      <c r="M4159">
        <f t="shared" si="647"/>
        <v>1.4417879744918021</v>
      </c>
      <c r="N4159">
        <f t="shared" si="648"/>
        <v>1.4417879744918021</v>
      </c>
      <c r="O4159">
        <f t="shared" si="649"/>
        <v>1.4417879744918021</v>
      </c>
    </row>
    <row r="4160" spans="1:15">
      <c r="A4160">
        <f t="shared" si="644"/>
        <v>4159</v>
      </c>
      <c r="B4160">
        <f>train!G4160</f>
        <v>94.3</v>
      </c>
      <c r="C4160">
        <f>train!J4160</f>
        <v>181.5</v>
      </c>
      <c r="D4160">
        <f>train!M4160</f>
        <v>176.5</v>
      </c>
      <c r="E4160">
        <f>train!P4160</f>
        <v>9.6</v>
      </c>
      <c r="F4160" s="4">
        <f t="shared" si="640"/>
        <v>0.2682788051209104</v>
      </c>
      <c r="G4160" s="4">
        <f t="shared" si="641"/>
        <v>0.50514890064013362</v>
      </c>
      <c r="H4160" s="4">
        <f t="shared" si="642"/>
        <v>0.50514890064013362</v>
      </c>
      <c r="I4160" s="4">
        <f t="shared" si="643"/>
        <v>0.48</v>
      </c>
      <c r="J4160">
        <f t="shared" si="645"/>
        <v>2</v>
      </c>
      <c r="K4160" t="str">
        <f>train!T4160</f>
        <v>no</v>
      </c>
      <c r="L4160">
        <f t="shared" si="646"/>
        <v>1.128143884114172</v>
      </c>
      <c r="M4160">
        <f t="shared" si="647"/>
        <v>0.9015122522256559</v>
      </c>
      <c r="N4160">
        <f t="shared" si="648"/>
        <v>0.9015122522256559</v>
      </c>
      <c r="O4160">
        <f t="shared" si="649"/>
        <v>0.9015122522256559</v>
      </c>
    </row>
    <row r="4161" spans="1:15">
      <c r="A4161">
        <f t="shared" si="644"/>
        <v>4160</v>
      </c>
      <c r="B4161">
        <f>train!G4161</f>
        <v>230.7</v>
      </c>
      <c r="C4161">
        <f>train!J4161</f>
        <v>207.1</v>
      </c>
      <c r="D4161">
        <f>train!M4161</f>
        <v>208.9</v>
      </c>
      <c r="E4161">
        <f>train!P4161</f>
        <v>9.1999999999999993</v>
      </c>
      <c r="F4161" s="4">
        <f t="shared" si="640"/>
        <v>0.65633001422475101</v>
      </c>
      <c r="G4161" s="4">
        <f t="shared" si="641"/>
        <v>0.57639855274144169</v>
      </c>
      <c r="H4161" s="4">
        <f t="shared" si="642"/>
        <v>0.57639855274144169</v>
      </c>
      <c r="I4161" s="4">
        <f t="shared" si="643"/>
        <v>0.45999999999999996</v>
      </c>
      <c r="J4161">
        <f t="shared" si="645"/>
        <v>1</v>
      </c>
      <c r="K4161" t="str">
        <f>train!T4161</f>
        <v>no</v>
      </c>
      <c r="L4161">
        <f t="shared" si="646"/>
        <v>1.128143884114172</v>
      </c>
      <c r="M4161">
        <f t="shared" si="647"/>
        <v>1.1431708843288124</v>
      </c>
      <c r="N4161">
        <f t="shared" si="648"/>
        <v>1.1431708843288124</v>
      </c>
      <c r="O4161">
        <f t="shared" si="649"/>
        <v>1.1431708843288124</v>
      </c>
    </row>
    <row r="4162" spans="1:15">
      <c r="A4162">
        <f t="shared" si="644"/>
        <v>4161</v>
      </c>
      <c r="B4162">
        <f>train!G4162</f>
        <v>144.30000000000001</v>
      </c>
      <c r="C4162">
        <f>train!J4162</f>
        <v>231.5</v>
      </c>
      <c r="D4162">
        <f>train!M4162</f>
        <v>304.3</v>
      </c>
      <c r="E4162">
        <f>train!P4162</f>
        <v>7</v>
      </c>
      <c r="F4162" s="4">
        <f t="shared" ref="F4162:F4225" si="650">(B4162-$W$3)/($W$2-$W$3)</f>
        <v>0.41052631578947374</v>
      </c>
      <c r="G4162" s="4">
        <f t="shared" ref="G4162:G4225" si="651">(C4162-$W$5)/($W$4-$W$5)</f>
        <v>0.64430837740050095</v>
      </c>
      <c r="H4162" s="4">
        <f t="shared" ref="H4162:H4225" si="652">(C4162-$W$5)/($W$4-$W$5)</f>
        <v>0.64430837740050095</v>
      </c>
      <c r="I4162" s="4">
        <f t="shared" ref="I4162:I4225" si="653">(E4162-$W$9)/($W$8-$W$9)</f>
        <v>0.35</v>
      </c>
      <c r="J4162">
        <f t="shared" si="645"/>
        <v>2</v>
      </c>
      <c r="K4162" t="str">
        <f>train!T4162</f>
        <v>yes</v>
      </c>
      <c r="L4162">
        <f t="shared" si="646"/>
        <v>1.128143884114172</v>
      </c>
      <c r="M4162">
        <f t="shared" si="647"/>
        <v>1.0589137955152967</v>
      </c>
      <c r="N4162">
        <f t="shared" si="648"/>
        <v>1.0589137955152967</v>
      </c>
      <c r="O4162">
        <f t="shared" si="649"/>
        <v>1.0589137955152967</v>
      </c>
    </row>
    <row r="4163" spans="1:15">
      <c r="A4163">
        <f t="shared" ref="A4163:A4226" si="654">ROW()-1</f>
        <v>4162</v>
      </c>
      <c r="B4163">
        <f>train!G4163</f>
        <v>126</v>
      </c>
      <c r="C4163">
        <f>train!J4163</f>
        <v>202.4</v>
      </c>
      <c r="D4163">
        <f>train!M4163</f>
        <v>186.4</v>
      </c>
      <c r="E4163">
        <f>train!P4163</f>
        <v>8.6</v>
      </c>
      <c r="F4163" s="4">
        <f t="shared" si="650"/>
        <v>0.35846372688477951</v>
      </c>
      <c r="G4163" s="4">
        <f t="shared" si="651"/>
        <v>0.56331756192596716</v>
      </c>
      <c r="H4163" s="4">
        <f t="shared" si="652"/>
        <v>0.56331756192596716</v>
      </c>
      <c r="I4163" s="4">
        <f t="shared" si="653"/>
        <v>0.43</v>
      </c>
      <c r="J4163">
        <f t="shared" ref="J4163:J4226" si="655">MATCH(MIN(L4163:O4163),L4163:O4163,0)</f>
        <v>2</v>
      </c>
      <c r="K4163" t="str">
        <f>train!T4163</f>
        <v>no</v>
      </c>
      <c r="L4163">
        <f t="shared" ref="L4163:L4226" si="656">SQRT(($F$2-$Z$3)^2+($G$2-$AA$3)^2+($H$2-$AB$3)^2+($I$2-$AC$3)^2)</f>
        <v>1.128143884114172</v>
      </c>
      <c r="M4163">
        <f t="shared" ref="M4163:M4226" si="657">SQRT((F4163-$Z$4)^2+(G4163-$AA$4)^2+(H4163-$AB$4)^2+(I4163-$AC$4)^2)</f>
        <v>0.9736783835746573</v>
      </c>
      <c r="N4163">
        <f t="shared" ref="N4163:N4226" si="658">SQRT((F4163-$Z$5)^2+(G4163-$AA$5)^2+(H4163-$AB$5)^2+(I4163-$AC$5)^2)</f>
        <v>0.9736783835746573</v>
      </c>
      <c r="O4163">
        <f t="shared" ref="O4163:O4226" si="659">SQRT((F4163-$Z$6)^2+(G4163-$AA$6)^2+(H4163-$AB$6)^2+(I4163-$AC$6)^2)</f>
        <v>0.9736783835746573</v>
      </c>
    </row>
    <row r="4164" spans="1:15">
      <c r="A4164">
        <f t="shared" si="654"/>
        <v>4163</v>
      </c>
      <c r="B4164">
        <f>train!G4164</f>
        <v>143.30000000000001</v>
      </c>
      <c r="C4164">
        <f>train!J4164</f>
        <v>309.10000000000002</v>
      </c>
      <c r="D4164">
        <f>train!M4164</f>
        <v>207.3</v>
      </c>
      <c r="E4164">
        <f>train!P4164</f>
        <v>11.4</v>
      </c>
      <c r="F4164" s="4">
        <f t="shared" si="650"/>
        <v>0.40768136557610246</v>
      </c>
      <c r="G4164" s="4">
        <f t="shared" si="651"/>
        <v>0.86028388533259115</v>
      </c>
      <c r="H4164" s="4">
        <f t="shared" si="652"/>
        <v>0.86028388533259115</v>
      </c>
      <c r="I4164" s="4">
        <f t="shared" si="653"/>
        <v>0.57000000000000006</v>
      </c>
      <c r="J4164">
        <f t="shared" si="655"/>
        <v>1</v>
      </c>
      <c r="K4164" t="str">
        <f>train!T4164</f>
        <v>no</v>
      </c>
      <c r="L4164">
        <f t="shared" si="656"/>
        <v>1.128143884114172</v>
      </c>
      <c r="M4164">
        <f t="shared" si="657"/>
        <v>1.4040230847688628</v>
      </c>
      <c r="N4164">
        <f t="shared" si="658"/>
        <v>1.4040230847688628</v>
      </c>
      <c r="O4164">
        <f t="shared" si="659"/>
        <v>1.4040230847688628</v>
      </c>
    </row>
    <row r="4165" spans="1:15">
      <c r="A4165">
        <f t="shared" si="654"/>
        <v>4164</v>
      </c>
      <c r="B4165">
        <f>train!G4165</f>
        <v>88</v>
      </c>
      <c r="C4165">
        <f>train!J4165</f>
        <v>145.9</v>
      </c>
      <c r="D4165">
        <f>train!M4165</f>
        <v>237.7</v>
      </c>
      <c r="E4165">
        <f>train!P4165</f>
        <v>9.8000000000000007</v>
      </c>
      <c r="F4165" s="4">
        <f t="shared" si="650"/>
        <v>0.2503556187766714</v>
      </c>
      <c r="G4165" s="4">
        <f t="shared" si="651"/>
        <v>0.40606735318675202</v>
      </c>
      <c r="H4165" s="4">
        <f t="shared" si="652"/>
        <v>0.40606735318675202</v>
      </c>
      <c r="I4165" s="4">
        <f t="shared" si="653"/>
        <v>0.49000000000000005</v>
      </c>
      <c r="J4165">
        <f t="shared" si="655"/>
        <v>2</v>
      </c>
      <c r="K4165" t="str">
        <f>train!T4165</f>
        <v>no</v>
      </c>
      <c r="L4165">
        <f t="shared" si="656"/>
        <v>1.128143884114172</v>
      </c>
      <c r="M4165">
        <f t="shared" si="657"/>
        <v>0.79533598340653422</v>
      </c>
      <c r="N4165">
        <f t="shared" si="658"/>
        <v>0.79533598340653422</v>
      </c>
      <c r="O4165">
        <f t="shared" si="659"/>
        <v>0.79533598340653422</v>
      </c>
    </row>
    <row r="4166" spans="1:15">
      <c r="A4166">
        <f t="shared" si="654"/>
        <v>4165</v>
      </c>
      <c r="B4166">
        <f>train!G4166</f>
        <v>121</v>
      </c>
      <c r="C4166">
        <f>train!J4166</f>
        <v>270.39999999999998</v>
      </c>
      <c r="D4166">
        <f>train!M4166</f>
        <v>141</v>
      </c>
      <c r="E4166">
        <f>train!P4166</f>
        <v>5.3</v>
      </c>
      <c r="F4166" s="4">
        <f t="shared" si="650"/>
        <v>0.34423897581792318</v>
      </c>
      <c r="G4166" s="4">
        <f t="shared" si="651"/>
        <v>0.75257445032006676</v>
      </c>
      <c r="H4166" s="4">
        <f t="shared" si="652"/>
        <v>0.75257445032006676</v>
      </c>
      <c r="I4166" s="4">
        <f t="shared" si="653"/>
        <v>0.26500000000000001</v>
      </c>
      <c r="J4166">
        <f t="shared" si="655"/>
        <v>1</v>
      </c>
      <c r="K4166" t="str">
        <f>train!T4166</f>
        <v>no</v>
      </c>
      <c r="L4166">
        <f t="shared" si="656"/>
        <v>1.128143884114172</v>
      </c>
      <c r="M4166">
        <f t="shared" si="657"/>
        <v>1.1495486414333558</v>
      </c>
      <c r="N4166">
        <f t="shared" si="658"/>
        <v>1.1495486414333558</v>
      </c>
      <c r="O4166">
        <f t="shared" si="659"/>
        <v>1.1495486414333558</v>
      </c>
    </row>
    <row r="4167" spans="1:15">
      <c r="A4167">
        <f t="shared" si="654"/>
        <v>4166</v>
      </c>
      <c r="B4167">
        <f>train!G4167</f>
        <v>212.9</v>
      </c>
      <c r="C4167">
        <f>train!J4167</f>
        <v>236.1</v>
      </c>
      <c r="D4167">
        <f>train!M4167</f>
        <v>187.6</v>
      </c>
      <c r="E4167">
        <f>train!P4167</f>
        <v>8.8000000000000007</v>
      </c>
      <c r="F4167" s="4">
        <f t="shared" si="650"/>
        <v>0.60568990042674253</v>
      </c>
      <c r="G4167" s="4">
        <f t="shared" si="651"/>
        <v>0.65711104926245478</v>
      </c>
      <c r="H4167" s="4">
        <f t="shared" si="652"/>
        <v>0.65711104926245478</v>
      </c>
      <c r="I4167" s="4">
        <f t="shared" si="653"/>
        <v>0.44000000000000006</v>
      </c>
      <c r="J4167">
        <f t="shared" si="655"/>
        <v>1</v>
      </c>
      <c r="K4167" t="str">
        <f>train!T4167</f>
        <v>no</v>
      </c>
      <c r="L4167">
        <f t="shared" si="656"/>
        <v>1.128143884114172</v>
      </c>
      <c r="M4167">
        <f t="shared" si="657"/>
        <v>1.1933357103533631</v>
      </c>
      <c r="N4167">
        <f t="shared" si="658"/>
        <v>1.1933357103533631</v>
      </c>
      <c r="O4167">
        <f t="shared" si="659"/>
        <v>1.1933357103533631</v>
      </c>
    </row>
    <row r="4168" spans="1:15">
      <c r="A4168">
        <f t="shared" si="654"/>
        <v>4167</v>
      </c>
      <c r="B4168">
        <f>train!G4168</f>
        <v>217.5</v>
      </c>
      <c r="C4168">
        <f>train!J4168</f>
        <v>258.5</v>
      </c>
      <c r="D4168">
        <f>train!M4168</f>
        <v>210.4</v>
      </c>
      <c r="E4168">
        <f>train!P4168</f>
        <v>8.6999999999999993</v>
      </c>
      <c r="F4168" s="4">
        <f t="shared" si="650"/>
        <v>0.61877667140825032</v>
      </c>
      <c r="G4168" s="4">
        <f t="shared" si="651"/>
        <v>0.71945449485109936</v>
      </c>
      <c r="H4168" s="4">
        <f t="shared" si="652"/>
        <v>0.71945449485109936</v>
      </c>
      <c r="I4168" s="4">
        <f t="shared" si="653"/>
        <v>0.43499999999999994</v>
      </c>
      <c r="J4168">
        <f t="shared" si="655"/>
        <v>1</v>
      </c>
      <c r="K4168" t="str">
        <f>train!T4168</f>
        <v>no</v>
      </c>
      <c r="L4168">
        <f t="shared" si="656"/>
        <v>1.128143884114172</v>
      </c>
      <c r="M4168">
        <f t="shared" si="657"/>
        <v>1.2678087826647892</v>
      </c>
      <c r="N4168">
        <f t="shared" si="658"/>
        <v>1.2678087826647892</v>
      </c>
      <c r="O4168">
        <f t="shared" si="659"/>
        <v>1.2678087826647892</v>
      </c>
    </row>
    <row r="4169" spans="1:15">
      <c r="A4169">
        <f t="shared" si="654"/>
        <v>4168</v>
      </c>
      <c r="B4169">
        <f>train!G4169</f>
        <v>138.1</v>
      </c>
      <c r="C4169">
        <f>train!J4169</f>
        <v>196.5</v>
      </c>
      <c r="D4169">
        <f>train!M4169</f>
        <v>213.9</v>
      </c>
      <c r="E4169">
        <f>train!P4169</f>
        <v>11.7</v>
      </c>
      <c r="F4169" s="4">
        <f t="shared" si="650"/>
        <v>0.39288762446657183</v>
      </c>
      <c r="G4169" s="4">
        <f t="shared" si="651"/>
        <v>0.54689674366824381</v>
      </c>
      <c r="H4169" s="4">
        <f t="shared" si="652"/>
        <v>0.54689674366824381</v>
      </c>
      <c r="I4169" s="4">
        <f t="shared" si="653"/>
        <v>0.58499999999999996</v>
      </c>
      <c r="J4169">
        <f t="shared" si="655"/>
        <v>2</v>
      </c>
      <c r="K4169" t="str">
        <f>train!T4169</f>
        <v>no</v>
      </c>
      <c r="L4169">
        <f t="shared" si="656"/>
        <v>1.128143884114172</v>
      </c>
      <c r="M4169">
        <f t="shared" si="657"/>
        <v>1.0463162915337043</v>
      </c>
      <c r="N4169">
        <f t="shared" si="658"/>
        <v>1.0463162915337043</v>
      </c>
      <c r="O4169">
        <f t="shared" si="659"/>
        <v>1.0463162915337043</v>
      </c>
    </row>
    <row r="4170" spans="1:15">
      <c r="A4170">
        <f t="shared" si="654"/>
        <v>4169</v>
      </c>
      <c r="B4170">
        <f>train!G4170</f>
        <v>212.1</v>
      </c>
      <c r="C4170">
        <f>train!J4170</f>
        <v>233.9</v>
      </c>
      <c r="D4170">
        <f>train!M4170</f>
        <v>234</v>
      </c>
      <c r="E4170">
        <f>train!P4170</f>
        <v>7.1</v>
      </c>
      <c r="F4170" s="4">
        <f t="shared" si="650"/>
        <v>0.60341394025604556</v>
      </c>
      <c r="G4170" s="4">
        <f t="shared" si="651"/>
        <v>0.65098803228499857</v>
      </c>
      <c r="H4170" s="4">
        <f t="shared" si="652"/>
        <v>0.65098803228499857</v>
      </c>
      <c r="I4170" s="4">
        <f t="shared" si="653"/>
        <v>0.35499999999999998</v>
      </c>
      <c r="J4170">
        <f t="shared" si="655"/>
        <v>1</v>
      </c>
      <c r="K4170" t="str">
        <f>train!T4170</f>
        <v>no</v>
      </c>
      <c r="L4170">
        <f t="shared" si="656"/>
        <v>1.128143884114172</v>
      </c>
      <c r="M4170">
        <f t="shared" si="657"/>
        <v>1.1565916391068696</v>
      </c>
      <c r="N4170">
        <f t="shared" si="658"/>
        <v>1.1565916391068696</v>
      </c>
      <c r="O4170">
        <f t="shared" si="659"/>
        <v>1.1565916391068696</v>
      </c>
    </row>
    <row r="4171" spans="1:15">
      <c r="A4171">
        <f t="shared" si="654"/>
        <v>4170</v>
      </c>
      <c r="B4171">
        <f>train!G4171</f>
        <v>196</v>
      </c>
      <c r="C4171">
        <f>train!J4171</f>
        <v>107.1</v>
      </c>
      <c r="D4171">
        <f>train!M4171</f>
        <v>205.9</v>
      </c>
      <c r="E4171">
        <f>train!P4171</f>
        <v>9.6999999999999993</v>
      </c>
      <c r="F4171" s="4">
        <f t="shared" si="650"/>
        <v>0.55761024182076813</v>
      </c>
      <c r="G4171" s="4">
        <f t="shared" si="651"/>
        <v>0.29807959922070693</v>
      </c>
      <c r="H4171" s="4">
        <f t="shared" si="652"/>
        <v>0.29807959922070693</v>
      </c>
      <c r="I4171" s="4">
        <f t="shared" si="653"/>
        <v>0.48499999999999999</v>
      </c>
      <c r="J4171">
        <f t="shared" si="655"/>
        <v>2</v>
      </c>
      <c r="K4171" t="str">
        <f>train!T4171</f>
        <v>no</v>
      </c>
      <c r="L4171">
        <f t="shared" si="656"/>
        <v>1.128143884114172</v>
      </c>
      <c r="M4171">
        <f t="shared" si="657"/>
        <v>0.85079790592512039</v>
      </c>
      <c r="N4171">
        <f t="shared" si="658"/>
        <v>0.85079790592512039</v>
      </c>
      <c r="O4171">
        <f t="shared" si="659"/>
        <v>0.85079790592512039</v>
      </c>
    </row>
    <row r="4172" spans="1:15">
      <c r="A4172">
        <f t="shared" si="654"/>
        <v>4171</v>
      </c>
      <c r="B4172">
        <f>train!G4172</f>
        <v>186.2</v>
      </c>
      <c r="C4172">
        <f>train!J4172</f>
        <v>258.3</v>
      </c>
      <c r="D4172">
        <f>train!M4172</f>
        <v>183.9</v>
      </c>
      <c r="E4172">
        <f>train!P4172</f>
        <v>7.8</v>
      </c>
      <c r="F4172" s="4">
        <f t="shared" si="650"/>
        <v>0.52972972972972965</v>
      </c>
      <c r="G4172" s="4">
        <f t="shared" si="651"/>
        <v>0.71889785694405794</v>
      </c>
      <c r="H4172" s="4">
        <f t="shared" si="652"/>
        <v>0.71889785694405794</v>
      </c>
      <c r="I4172" s="4">
        <f t="shared" si="653"/>
        <v>0.39</v>
      </c>
      <c r="J4172">
        <f t="shared" si="655"/>
        <v>1</v>
      </c>
      <c r="K4172" t="str">
        <f>train!T4172</f>
        <v>no</v>
      </c>
      <c r="L4172">
        <f t="shared" si="656"/>
        <v>1.128143884114172</v>
      </c>
      <c r="M4172">
        <f t="shared" si="657"/>
        <v>1.2109260274670171</v>
      </c>
      <c r="N4172">
        <f t="shared" si="658"/>
        <v>1.2109260274670171</v>
      </c>
      <c r="O4172">
        <f t="shared" si="659"/>
        <v>1.2109260274670171</v>
      </c>
    </row>
    <row r="4173" spans="1:15">
      <c r="A4173">
        <f t="shared" si="654"/>
        <v>4172</v>
      </c>
      <c r="B4173">
        <f>train!G4173</f>
        <v>145.80000000000001</v>
      </c>
      <c r="C4173">
        <f>train!J4173</f>
        <v>172.5</v>
      </c>
      <c r="D4173">
        <f>train!M4173</f>
        <v>143.9</v>
      </c>
      <c r="E4173">
        <f>train!P4173</f>
        <v>11.9</v>
      </c>
      <c r="F4173" s="4">
        <f t="shared" si="650"/>
        <v>0.4147937411095306</v>
      </c>
      <c r="G4173" s="4">
        <f t="shared" si="651"/>
        <v>0.48010019482326743</v>
      </c>
      <c r="H4173" s="4">
        <f t="shared" si="652"/>
        <v>0.48010019482326743</v>
      </c>
      <c r="I4173" s="4">
        <f t="shared" si="653"/>
        <v>0.59499999999999997</v>
      </c>
      <c r="J4173">
        <f t="shared" si="655"/>
        <v>2</v>
      </c>
      <c r="K4173" t="str">
        <f>train!T4173</f>
        <v>no</v>
      </c>
      <c r="L4173">
        <f t="shared" si="656"/>
        <v>1.128143884114172</v>
      </c>
      <c r="M4173">
        <f t="shared" si="657"/>
        <v>0.99351459063383607</v>
      </c>
      <c r="N4173">
        <f t="shared" si="658"/>
        <v>0.99351459063383607</v>
      </c>
      <c r="O4173">
        <f t="shared" si="659"/>
        <v>0.99351459063383607</v>
      </c>
    </row>
    <row r="4174" spans="1:15">
      <c r="A4174">
        <f t="shared" si="654"/>
        <v>4173</v>
      </c>
      <c r="B4174">
        <f>train!G4174</f>
        <v>137</v>
      </c>
      <c r="C4174">
        <f>train!J4174</f>
        <v>203.5</v>
      </c>
      <c r="D4174">
        <f>train!M4174</f>
        <v>218.7</v>
      </c>
      <c r="E4174">
        <f>train!P4174</f>
        <v>5.8</v>
      </c>
      <c r="F4174" s="4">
        <f t="shared" si="650"/>
        <v>0.38975817923186346</v>
      </c>
      <c r="G4174" s="4">
        <f t="shared" si="651"/>
        <v>0.56637907041469526</v>
      </c>
      <c r="H4174" s="4">
        <f t="shared" si="652"/>
        <v>0.56637907041469526</v>
      </c>
      <c r="I4174" s="4">
        <f t="shared" si="653"/>
        <v>0.28999999999999998</v>
      </c>
      <c r="J4174">
        <f t="shared" si="655"/>
        <v>2</v>
      </c>
      <c r="K4174" t="str">
        <f>train!T4174</f>
        <v>no</v>
      </c>
      <c r="L4174">
        <f t="shared" si="656"/>
        <v>1.128143884114172</v>
      </c>
      <c r="M4174">
        <f t="shared" si="657"/>
        <v>0.93679343565471573</v>
      </c>
      <c r="N4174">
        <f t="shared" si="658"/>
        <v>0.93679343565471573</v>
      </c>
      <c r="O4174">
        <f t="shared" si="659"/>
        <v>0.93679343565471573</v>
      </c>
    </row>
    <row r="4175" spans="1:15">
      <c r="A4175">
        <f t="shared" si="654"/>
        <v>4174</v>
      </c>
      <c r="B4175">
        <f>train!G4175</f>
        <v>191.3</v>
      </c>
      <c r="C4175">
        <f>train!J4175</f>
        <v>216.4</v>
      </c>
      <c r="D4175">
        <f>train!M4175</f>
        <v>100.3</v>
      </c>
      <c r="E4175">
        <f>train!P4175</f>
        <v>8.6</v>
      </c>
      <c r="F4175" s="4">
        <f t="shared" si="650"/>
        <v>0.54423897581792324</v>
      </c>
      <c r="G4175" s="4">
        <f t="shared" si="651"/>
        <v>0.60228221541887006</v>
      </c>
      <c r="H4175" s="4">
        <f t="shared" si="652"/>
        <v>0.60228221541887006</v>
      </c>
      <c r="I4175" s="4">
        <f t="shared" si="653"/>
        <v>0.43</v>
      </c>
      <c r="J4175">
        <f t="shared" si="655"/>
        <v>2</v>
      </c>
      <c r="K4175" t="str">
        <f>train!T4175</f>
        <v>no</v>
      </c>
      <c r="L4175">
        <f t="shared" si="656"/>
        <v>1.128143884114172</v>
      </c>
      <c r="M4175">
        <f t="shared" si="657"/>
        <v>1.098446082800183</v>
      </c>
      <c r="N4175">
        <f t="shared" si="658"/>
        <v>1.098446082800183</v>
      </c>
      <c r="O4175">
        <f t="shared" si="659"/>
        <v>1.098446082800183</v>
      </c>
    </row>
    <row r="4176" spans="1:15">
      <c r="A4176">
        <f t="shared" si="654"/>
        <v>4175</v>
      </c>
      <c r="B4176">
        <f>train!G4176</f>
        <v>86</v>
      </c>
      <c r="C4176">
        <f>train!J4176</f>
        <v>215.5</v>
      </c>
      <c r="D4176">
        <f>train!M4176</f>
        <v>185.7</v>
      </c>
      <c r="E4176">
        <f>train!P4176</f>
        <v>8.1999999999999993</v>
      </c>
      <c r="F4176" s="4">
        <f t="shared" si="650"/>
        <v>0.24466571834992887</v>
      </c>
      <c r="G4176" s="4">
        <f t="shared" si="651"/>
        <v>0.59977734483718337</v>
      </c>
      <c r="H4176" s="4">
        <f t="shared" si="652"/>
        <v>0.59977734483718337</v>
      </c>
      <c r="I4176" s="4">
        <f t="shared" si="653"/>
        <v>0.41</v>
      </c>
      <c r="J4176">
        <f t="shared" si="655"/>
        <v>2</v>
      </c>
      <c r="K4176" t="str">
        <f>train!T4176</f>
        <v>no</v>
      </c>
      <c r="L4176">
        <f t="shared" si="656"/>
        <v>1.128143884114172</v>
      </c>
      <c r="M4176">
        <f t="shared" si="657"/>
        <v>0.9733586391950142</v>
      </c>
      <c r="N4176">
        <f t="shared" si="658"/>
        <v>0.9733586391950142</v>
      </c>
      <c r="O4176">
        <f t="shared" si="659"/>
        <v>0.9733586391950142</v>
      </c>
    </row>
    <row r="4177" spans="1:15">
      <c r="A4177">
        <f t="shared" si="654"/>
        <v>4176</v>
      </c>
      <c r="B4177">
        <f>train!G4177</f>
        <v>139.80000000000001</v>
      </c>
      <c r="C4177">
        <f>train!J4177</f>
        <v>253.8</v>
      </c>
      <c r="D4177">
        <f>train!M4177</f>
        <v>252.8</v>
      </c>
      <c r="E4177">
        <f>train!P4177</f>
        <v>11.1</v>
      </c>
      <c r="F4177" s="4">
        <f t="shared" si="650"/>
        <v>0.39772403982930304</v>
      </c>
      <c r="G4177" s="4">
        <f t="shared" si="651"/>
        <v>0.70637350403562482</v>
      </c>
      <c r="H4177" s="4">
        <f t="shared" si="652"/>
        <v>0.70637350403562482</v>
      </c>
      <c r="I4177" s="4">
        <f t="shared" si="653"/>
        <v>0.55499999999999994</v>
      </c>
      <c r="J4177">
        <f t="shared" si="655"/>
        <v>1</v>
      </c>
      <c r="K4177" t="str">
        <f>train!T4177</f>
        <v>no</v>
      </c>
      <c r="L4177">
        <f t="shared" si="656"/>
        <v>1.128143884114172</v>
      </c>
      <c r="M4177">
        <f t="shared" si="657"/>
        <v>1.2100150686108313</v>
      </c>
      <c r="N4177">
        <f t="shared" si="658"/>
        <v>1.2100150686108313</v>
      </c>
      <c r="O4177">
        <f t="shared" si="659"/>
        <v>1.2100150686108313</v>
      </c>
    </row>
    <row r="4178" spans="1:15">
      <c r="A4178">
        <f t="shared" si="654"/>
        <v>4177</v>
      </c>
      <c r="B4178">
        <f>train!G4178</f>
        <v>301.39999999999998</v>
      </c>
      <c r="C4178">
        <f>train!J4178</f>
        <v>269.2</v>
      </c>
      <c r="D4178">
        <f>train!M4178</f>
        <v>148.6</v>
      </c>
      <c r="E4178">
        <f>train!P4178</f>
        <v>14.4</v>
      </c>
      <c r="F4178" s="4">
        <f t="shared" si="650"/>
        <v>0.85746799431009946</v>
      </c>
      <c r="G4178" s="4">
        <f t="shared" si="651"/>
        <v>0.74923462287781795</v>
      </c>
      <c r="H4178" s="4">
        <f t="shared" si="652"/>
        <v>0.74923462287781795</v>
      </c>
      <c r="I4178" s="4">
        <f t="shared" si="653"/>
        <v>0.72</v>
      </c>
      <c r="J4178">
        <f t="shared" si="655"/>
        <v>1</v>
      </c>
      <c r="K4178" t="str">
        <f>train!T4178</f>
        <v>yes</v>
      </c>
      <c r="L4178">
        <f t="shared" si="656"/>
        <v>1.128143884114172</v>
      </c>
      <c r="M4178">
        <f t="shared" si="657"/>
        <v>1.5415435126858783</v>
      </c>
      <c r="N4178">
        <f t="shared" si="658"/>
        <v>1.5415435126858783</v>
      </c>
      <c r="O4178">
        <f t="shared" si="659"/>
        <v>1.5415435126858783</v>
      </c>
    </row>
    <row r="4179" spans="1:15">
      <c r="A4179">
        <f t="shared" si="654"/>
        <v>4178</v>
      </c>
      <c r="B4179">
        <f>train!G4179</f>
        <v>195</v>
      </c>
      <c r="C4179">
        <f>train!J4179</f>
        <v>266.2</v>
      </c>
      <c r="D4179">
        <f>train!M4179</f>
        <v>213.9</v>
      </c>
      <c r="E4179">
        <f>train!P4179</f>
        <v>11.1</v>
      </c>
      <c r="F4179" s="4">
        <f t="shared" si="650"/>
        <v>0.55476529160739685</v>
      </c>
      <c r="G4179" s="4">
        <f t="shared" si="651"/>
        <v>0.74088505427219586</v>
      </c>
      <c r="H4179" s="4">
        <f t="shared" si="652"/>
        <v>0.74088505427219586</v>
      </c>
      <c r="I4179" s="4">
        <f t="shared" si="653"/>
        <v>0.55499999999999994</v>
      </c>
      <c r="J4179">
        <f t="shared" si="655"/>
        <v>1</v>
      </c>
      <c r="K4179" t="str">
        <f>train!T4179</f>
        <v>no</v>
      </c>
      <c r="L4179">
        <f t="shared" si="656"/>
        <v>1.128143884114172</v>
      </c>
      <c r="M4179">
        <f t="shared" si="657"/>
        <v>1.3090496003055305</v>
      </c>
      <c r="N4179">
        <f t="shared" si="658"/>
        <v>1.3090496003055305</v>
      </c>
      <c r="O4179">
        <f t="shared" si="659"/>
        <v>1.3090496003055305</v>
      </c>
    </row>
    <row r="4180" spans="1:15">
      <c r="A4180">
        <f t="shared" si="654"/>
        <v>4179</v>
      </c>
      <c r="B4180">
        <f>train!G4180</f>
        <v>202</v>
      </c>
      <c r="C4180">
        <f>train!J4180</f>
        <v>174.7</v>
      </c>
      <c r="D4180">
        <f>train!M4180</f>
        <v>152.9</v>
      </c>
      <c r="E4180">
        <f>train!P4180</f>
        <v>6</v>
      </c>
      <c r="F4180" s="4">
        <f t="shared" si="650"/>
        <v>0.57467994310099568</v>
      </c>
      <c r="G4180" s="4">
        <f t="shared" si="651"/>
        <v>0.48622321180072359</v>
      </c>
      <c r="H4180" s="4">
        <f t="shared" si="652"/>
        <v>0.48622321180072359</v>
      </c>
      <c r="I4180" s="4">
        <f t="shared" si="653"/>
        <v>0.3</v>
      </c>
      <c r="J4180">
        <f t="shared" si="655"/>
        <v>2</v>
      </c>
      <c r="K4180" t="str">
        <f>train!T4180</f>
        <v>no</v>
      </c>
      <c r="L4180">
        <f t="shared" si="656"/>
        <v>1.128143884114172</v>
      </c>
      <c r="M4180">
        <f t="shared" si="657"/>
        <v>0.94503071928386873</v>
      </c>
      <c r="N4180">
        <f t="shared" si="658"/>
        <v>0.94503071928386873</v>
      </c>
      <c r="O4180">
        <f t="shared" si="659"/>
        <v>0.94503071928386873</v>
      </c>
    </row>
    <row r="4181" spans="1:15">
      <c r="A4181">
        <f t="shared" si="654"/>
        <v>4180</v>
      </c>
      <c r="B4181">
        <f>train!G4181</f>
        <v>211.6</v>
      </c>
      <c r="C4181">
        <f>train!J4181</f>
        <v>106.9</v>
      </c>
      <c r="D4181">
        <f>train!M4181</f>
        <v>239.2</v>
      </c>
      <c r="E4181">
        <f>train!P4181</f>
        <v>14.1</v>
      </c>
      <c r="F4181" s="4">
        <f t="shared" si="650"/>
        <v>0.60199146514935986</v>
      </c>
      <c r="G4181" s="4">
        <f t="shared" si="651"/>
        <v>0.29752296131366546</v>
      </c>
      <c r="H4181" s="4">
        <f t="shared" si="652"/>
        <v>0.29752296131366546</v>
      </c>
      <c r="I4181" s="4">
        <f t="shared" si="653"/>
        <v>0.70499999999999996</v>
      </c>
      <c r="J4181">
        <f t="shared" si="655"/>
        <v>2</v>
      </c>
      <c r="K4181" t="str">
        <f>train!T4181</f>
        <v>yes</v>
      </c>
      <c r="L4181">
        <f t="shared" si="656"/>
        <v>1.128143884114172</v>
      </c>
      <c r="M4181">
        <f t="shared" si="657"/>
        <v>1.0180660828897006</v>
      </c>
      <c r="N4181">
        <f t="shared" si="658"/>
        <v>1.0180660828897006</v>
      </c>
      <c r="O4181">
        <f t="shared" si="659"/>
        <v>1.0180660828897006</v>
      </c>
    </row>
    <row r="4182" spans="1:15">
      <c r="A4182">
        <f t="shared" si="654"/>
        <v>4181</v>
      </c>
      <c r="B4182">
        <f>train!G4182</f>
        <v>323.7</v>
      </c>
      <c r="C4182">
        <f>train!J4182</f>
        <v>139.19999999999999</v>
      </c>
      <c r="D4182">
        <f>train!M4182</f>
        <v>204.4</v>
      </c>
      <c r="E4182">
        <f>train!P4182</f>
        <v>8.5</v>
      </c>
      <c r="F4182" s="4">
        <f t="shared" si="650"/>
        <v>0.92091038406827874</v>
      </c>
      <c r="G4182" s="4">
        <f t="shared" si="651"/>
        <v>0.38741998330086275</v>
      </c>
      <c r="H4182" s="4">
        <f t="shared" si="652"/>
        <v>0.38741998330086275</v>
      </c>
      <c r="I4182" s="4">
        <f t="shared" si="653"/>
        <v>0.42499999999999999</v>
      </c>
      <c r="J4182">
        <f t="shared" si="655"/>
        <v>1</v>
      </c>
      <c r="K4182" t="str">
        <f>train!T4182</f>
        <v>yes</v>
      </c>
      <c r="L4182">
        <f t="shared" si="656"/>
        <v>1.128143884114172</v>
      </c>
      <c r="M4182">
        <f t="shared" si="657"/>
        <v>1.1527746624585684</v>
      </c>
      <c r="N4182">
        <f t="shared" si="658"/>
        <v>1.1527746624585684</v>
      </c>
      <c r="O4182">
        <f t="shared" si="659"/>
        <v>1.1527746624585684</v>
      </c>
    </row>
    <row r="4183" spans="1:15">
      <c r="A4183">
        <f t="shared" si="654"/>
        <v>4182</v>
      </c>
      <c r="B4183">
        <f>train!G4183</f>
        <v>214.2</v>
      </c>
      <c r="C4183">
        <f>train!J4183</f>
        <v>199.5</v>
      </c>
      <c r="D4183">
        <f>train!M4183</f>
        <v>216.8</v>
      </c>
      <c r="E4183">
        <f>train!P4183</f>
        <v>11.7</v>
      </c>
      <c r="F4183" s="4">
        <f t="shared" si="650"/>
        <v>0.60938833570412509</v>
      </c>
      <c r="G4183" s="4">
        <f t="shared" si="651"/>
        <v>0.55524631227386578</v>
      </c>
      <c r="H4183" s="4">
        <f t="shared" si="652"/>
        <v>0.55524631227386578</v>
      </c>
      <c r="I4183" s="4">
        <f t="shared" si="653"/>
        <v>0.58499999999999996</v>
      </c>
      <c r="J4183">
        <f t="shared" si="655"/>
        <v>1</v>
      </c>
      <c r="K4183" t="str">
        <f>train!T4183</f>
        <v>no</v>
      </c>
      <c r="L4183">
        <f t="shared" si="656"/>
        <v>1.128143884114172</v>
      </c>
      <c r="M4183">
        <f t="shared" si="657"/>
        <v>1.1533325965564738</v>
      </c>
      <c r="N4183">
        <f t="shared" si="658"/>
        <v>1.1533325965564738</v>
      </c>
      <c r="O4183">
        <f t="shared" si="659"/>
        <v>1.1533325965564738</v>
      </c>
    </row>
    <row r="4184" spans="1:15">
      <c r="A4184">
        <f t="shared" si="654"/>
        <v>4183</v>
      </c>
      <c r="B4184">
        <f>train!G4184</f>
        <v>143.6</v>
      </c>
      <c r="C4184">
        <f>train!J4184</f>
        <v>187.7</v>
      </c>
      <c r="D4184">
        <f>train!M4184</f>
        <v>200.2</v>
      </c>
      <c r="E4184">
        <f>train!P4184</f>
        <v>9.3000000000000007</v>
      </c>
      <c r="F4184" s="4">
        <f t="shared" si="650"/>
        <v>0.4085348506401138</v>
      </c>
      <c r="G4184" s="4">
        <f t="shared" si="651"/>
        <v>0.52240467575841909</v>
      </c>
      <c r="H4184" s="4">
        <f t="shared" si="652"/>
        <v>0.52240467575841909</v>
      </c>
      <c r="I4184" s="4">
        <f t="shared" si="653"/>
        <v>0.46500000000000002</v>
      </c>
      <c r="J4184">
        <f t="shared" si="655"/>
        <v>2</v>
      </c>
      <c r="K4184" t="str">
        <f>train!T4184</f>
        <v>yes</v>
      </c>
      <c r="L4184">
        <f t="shared" si="656"/>
        <v>1.128143884114172</v>
      </c>
      <c r="M4184">
        <f t="shared" si="657"/>
        <v>0.96381482386195849</v>
      </c>
      <c r="N4184">
        <f t="shared" si="658"/>
        <v>0.96381482386195849</v>
      </c>
      <c r="O4184">
        <f t="shared" si="659"/>
        <v>0.96381482386195849</v>
      </c>
    </row>
    <row r="4185" spans="1:15">
      <c r="A4185">
        <f t="shared" si="654"/>
        <v>4184</v>
      </c>
      <c r="B4185">
        <f>train!G4185</f>
        <v>135.69999999999999</v>
      </c>
      <c r="C4185">
        <f>train!J4185</f>
        <v>216.5</v>
      </c>
      <c r="D4185">
        <f>train!M4185</f>
        <v>160.5</v>
      </c>
      <c r="E4185">
        <f>train!P4185</f>
        <v>13</v>
      </c>
      <c r="F4185" s="4">
        <f t="shared" si="650"/>
        <v>0.38605974395448078</v>
      </c>
      <c r="G4185" s="4">
        <f t="shared" si="651"/>
        <v>0.60256053437239077</v>
      </c>
      <c r="H4185" s="4">
        <f t="shared" si="652"/>
        <v>0.60256053437239077</v>
      </c>
      <c r="I4185" s="4">
        <f t="shared" si="653"/>
        <v>0.65</v>
      </c>
      <c r="J4185">
        <f t="shared" si="655"/>
        <v>1</v>
      </c>
      <c r="K4185" t="str">
        <f>train!T4185</f>
        <v>no</v>
      </c>
      <c r="L4185">
        <f t="shared" si="656"/>
        <v>1.128143884114172</v>
      </c>
      <c r="M4185">
        <f t="shared" si="657"/>
        <v>1.1391665905689481</v>
      </c>
      <c r="N4185">
        <f t="shared" si="658"/>
        <v>1.1391665905689481</v>
      </c>
      <c r="O4185">
        <f t="shared" si="659"/>
        <v>1.1391665905689481</v>
      </c>
    </row>
    <row r="4186" spans="1:15">
      <c r="A4186">
        <f t="shared" si="654"/>
        <v>4185</v>
      </c>
      <c r="B4186">
        <f>train!G4186</f>
        <v>203.1</v>
      </c>
      <c r="C4186">
        <f>train!J4186</f>
        <v>211.8</v>
      </c>
      <c r="D4186">
        <f>train!M4186</f>
        <v>246.1</v>
      </c>
      <c r="E4186">
        <f>train!P4186</f>
        <v>9.6999999999999993</v>
      </c>
      <c r="F4186" s="4">
        <f t="shared" si="650"/>
        <v>0.57780938833570405</v>
      </c>
      <c r="G4186" s="4">
        <f t="shared" si="651"/>
        <v>0.58947954355691623</v>
      </c>
      <c r="H4186" s="4">
        <f t="shared" si="652"/>
        <v>0.58947954355691623</v>
      </c>
      <c r="I4186" s="4">
        <f t="shared" si="653"/>
        <v>0.48499999999999999</v>
      </c>
      <c r="J4186">
        <f t="shared" si="655"/>
        <v>2</v>
      </c>
      <c r="K4186" t="str">
        <f>train!T4186</f>
        <v>no</v>
      </c>
      <c r="L4186">
        <f t="shared" si="656"/>
        <v>1.128143884114172</v>
      </c>
      <c r="M4186">
        <f t="shared" si="657"/>
        <v>1.1243046534605383</v>
      </c>
      <c r="N4186">
        <f t="shared" si="658"/>
        <v>1.1243046534605383</v>
      </c>
      <c r="O4186">
        <f t="shared" si="659"/>
        <v>1.1243046534605383</v>
      </c>
    </row>
    <row r="4187" spans="1:15">
      <c r="A4187">
        <f t="shared" si="654"/>
        <v>4186</v>
      </c>
      <c r="B4187">
        <f>train!G4187</f>
        <v>281.2</v>
      </c>
      <c r="C4187">
        <f>train!J4187</f>
        <v>302.3</v>
      </c>
      <c r="D4187">
        <f>train!M4187</f>
        <v>188.4</v>
      </c>
      <c r="E4187">
        <f>train!P4187</f>
        <v>8.5</v>
      </c>
      <c r="F4187" s="4">
        <f t="shared" si="650"/>
        <v>0.79999999999999993</v>
      </c>
      <c r="G4187" s="4">
        <f t="shared" si="651"/>
        <v>0.84135819649318122</v>
      </c>
      <c r="H4187" s="4">
        <f t="shared" si="652"/>
        <v>0.84135819649318122</v>
      </c>
      <c r="I4187" s="4">
        <f t="shared" si="653"/>
        <v>0.42499999999999999</v>
      </c>
      <c r="J4187">
        <f t="shared" si="655"/>
        <v>1</v>
      </c>
      <c r="K4187" t="str">
        <f>train!T4187</f>
        <v>yes</v>
      </c>
      <c r="L4187">
        <f t="shared" si="656"/>
        <v>1.128143884114172</v>
      </c>
      <c r="M4187">
        <f t="shared" si="657"/>
        <v>1.4954571975193798</v>
      </c>
      <c r="N4187">
        <f t="shared" si="658"/>
        <v>1.4954571975193798</v>
      </c>
      <c r="O4187">
        <f t="shared" si="659"/>
        <v>1.4954571975193798</v>
      </c>
    </row>
    <row r="4188" spans="1:15">
      <c r="A4188">
        <f t="shared" si="654"/>
        <v>4187</v>
      </c>
      <c r="B4188">
        <f>train!G4188</f>
        <v>207.1</v>
      </c>
      <c r="C4188">
        <f>train!J4188</f>
        <v>162</v>
      </c>
      <c r="D4188">
        <f>train!M4188</f>
        <v>243</v>
      </c>
      <c r="E4188">
        <f>train!P4188</f>
        <v>6</v>
      </c>
      <c r="F4188" s="4">
        <f t="shared" si="650"/>
        <v>0.58918918918918917</v>
      </c>
      <c r="G4188" s="4">
        <f t="shared" si="651"/>
        <v>0.45087670470359031</v>
      </c>
      <c r="H4188" s="4">
        <f t="shared" si="652"/>
        <v>0.45087670470359031</v>
      </c>
      <c r="I4188" s="4">
        <f t="shared" si="653"/>
        <v>0.3</v>
      </c>
      <c r="J4188">
        <f t="shared" si="655"/>
        <v>2</v>
      </c>
      <c r="K4188" t="str">
        <f>train!T4188</f>
        <v>no</v>
      </c>
      <c r="L4188">
        <f t="shared" si="656"/>
        <v>1.128143884114172</v>
      </c>
      <c r="M4188">
        <f t="shared" si="657"/>
        <v>0.91854423211196057</v>
      </c>
      <c r="N4188">
        <f t="shared" si="658"/>
        <v>0.91854423211196057</v>
      </c>
      <c r="O4188">
        <f t="shared" si="659"/>
        <v>0.91854423211196057</v>
      </c>
    </row>
    <row r="4189" spans="1:15">
      <c r="A4189">
        <f t="shared" si="654"/>
        <v>4188</v>
      </c>
      <c r="B4189">
        <f>train!G4189</f>
        <v>145.6</v>
      </c>
      <c r="C4189">
        <f>train!J4189</f>
        <v>250.9</v>
      </c>
      <c r="D4189">
        <f>train!M4189</f>
        <v>156.6</v>
      </c>
      <c r="E4189">
        <f>train!P4189</f>
        <v>12.2</v>
      </c>
      <c r="F4189" s="4">
        <f t="shared" si="650"/>
        <v>0.4142247510668563</v>
      </c>
      <c r="G4189" s="4">
        <f t="shared" si="651"/>
        <v>0.69830225438352356</v>
      </c>
      <c r="H4189" s="4">
        <f t="shared" si="652"/>
        <v>0.69830225438352356</v>
      </c>
      <c r="I4189" s="4">
        <f t="shared" si="653"/>
        <v>0.61</v>
      </c>
      <c r="J4189">
        <f t="shared" si="655"/>
        <v>1</v>
      </c>
      <c r="K4189" t="str">
        <f>train!T4189</f>
        <v>no</v>
      </c>
      <c r="L4189">
        <f t="shared" si="656"/>
        <v>1.128143884114172</v>
      </c>
      <c r="M4189">
        <f t="shared" si="657"/>
        <v>1.2324504944826877</v>
      </c>
      <c r="N4189">
        <f t="shared" si="658"/>
        <v>1.2324504944826877</v>
      </c>
      <c r="O4189">
        <f t="shared" si="659"/>
        <v>1.2324504944826877</v>
      </c>
    </row>
    <row r="4190" spans="1:15">
      <c r="A4190">
        <f t="shared" si="654"/>
        <v>4189</v>
      </c>
      <c r="B4190">
        <f>train!G4190</f>
        <v>202.9</v>
      </c>
      <c r="C4190">
        <f>train!J4190</f>
        <v>234.2</v>
      </c>
      <c r="D4190">
        <f>train!M4190</f>
        <v>217.4</v>
      </c>
      <c r="E4190">
        <f>train!P4190</f>
        <v>10.1</v>
      </c>
      <c r="F4190" s="4">
        <f t="shared" si="650"/>
        <v>0.57724039829302987</v>
      </c>
      <c r="G4190" s="4">
        <f t="shared" si="651"/>
        <v>0.6518229891455608</v>
      </c>
      <c r="H4190" s="4">
        <f t="shared" si="652"/>
        <v>0.6518229891455608</v>
      </c>
      <c r="I4190" s="4">
        <f t="shared" si="653"/>
        <v>0.505</v>
      </c>
      <c r="J4190">
        <f t="shared" si="655"/>
        <v>1</v>
      </c>
      <c r="K4190" t="str">
        <f>train!T4190</f>
        <v>no</v>
      </c>
      <c r="L4190">
        <f t="shared" si="656"/>
        <v>1.128143884114172</v>
      </c>
      <c r="M4190">
        <f t="shared" si="657"/>
        <v>1.1991571605835507</v>
      </c>
      <c r="N4190">
        <f t="shared" si="658"/>
        <v>1.1991571605835507</v>
      </c>
      <c r="O4190">
        <f t="shared" si="659"/>
        <v>1.1991571605835507</v>
      </c>
    </row>
    <row r="4191" spans="1:15">
      <c r="A4191">
        <f t="shared" si="654"/>
        <v>4190</v>
      </c>
      <c r="B4191">
        <f>train!G4191</f>
        <v>210.7</v>
      </c>
      <c r="C4191">
        <f>train!J4191</f>
        <v>137.4</v>
      </c>
      <c r="D4191">
        <f>train!M4191</f>
        <v>248.2</v>
      </c>
      <c r="E4191">
        <f>train!P4191</f>
        <v>7.9</v>
      </c>
      <c r="F4191" s="4">
        <f t="shared" si="650"/>
        <v>0.59943100995732568</v>
      </c>
      <c r="G4191" s="4">
        <f t="shared" si="651"/>
        <v>0.38241024213748959</v>
      </c>
      <c r="H4191" s="4">
        <f t="shared" si="652"/>
        <v>0.38241024213748959</v>
      </c>
      <c r="I4191" s="4">
        <f t="shared" si="653"/>
        <v>0.39500000000000002</v>
      </c>
      <c r="J4191">
        <f t="shared" si="655"/>
        <v>2</v>
      </c>
      <c r="K4191" t="str">
        <f>train!T4191</f>
        <v>no</v>
      </c>
      <c r="L4191">
        <f t="shared" si="656"/>
        <v>1.128143884114172</v>
      </c>
      <c r="M4191">
        <f t="shared" si="657"/>
        <v>0.89878680580088977</v>
      </c>
      <c r="N4191">
        <f t="shared" si="658"/>
        <v>0.89878680580088977</v>
      </c>
      <c r="O4191">
        <f t="shared" si="659"/>
        <v>0.89878680580088977</v>
      </c>
    </row>
    <row r="4192" spans="1:15">
      <c r="A4192">
        <f t="shared" si="654"/>
        <v>4191</v>
      </c>
      <c r="B4192">
        <f>train!G4192</f>
        <v>217.2</v>
      </c>
      <c r="C4192">
        <f>train!J4192</f>
        <v>204.5</v>
      </c>
      <c r="D4192">
        <f>train!M4192</f>
        <v>157.9</v>
      </c>
      <c r="E4192">
        <f>train!P4192</f>
        <v>11.4</v>
      </c>
      <c r="F4192" s="4">
        <f t="shared" si="650"/>
        <v>0.61792318634423893</v>
      </c>
      <c r="G4192" s="4">
        <f t="shared" si="651"/>
        <v>0.56916225994990255</v>
      </c>
      <c r="H4192" s="4">
        <f t="shared" si="652"/>
        <v>0.56916225994990255</v>
      </c>
      <c r="I4192" s="4">
        <f t="shared" si="653"/>
        <v>0.57000000000000006</v>
      </c>
      <c r="J4192">
        <f t="shared" si="655"/>
        <v>1</v>
      </c>
      <c r="K4192" t="str">
        <f>train!T4192</f>
        <v>no</v>
      </c>
      <c r="L4192">
        <f t="shared" si="656"/>
        <v>1.128143884114172</v>
      </c>
      <c r="M4192">
        <f t="shared" si="657"/>
        <v>1.1638816179166926</v>
      </c>
      <c r="N4192">
        <f t="shared" si="658"/>
        <v>1.1638816179166926</v>
      </c>
      <c r="O4192">
        <f t="shared" si="659"/>
        <v>1.1638816179166926</v>
      </c>
    </row>
    <row r="4193" spans="1:15">
      <c r="A4193">
        <f t="shared" si="654"/>
        <v>4192</v>
      </c>
      <c r="B4193">
        <f>train!G4193</f>
        <v>198</v>
      </c>
      <c r="C4193">
        <f>train!J4193</f>
        <v>190.2</v>
      </c>
      <c r="D4193">
        <f>train!M4193</f>
        <v>241.2</v>
      </c>
      <c r="E4193">
        <f>train!P4193</f>
        <v>8.3000000000000007</v>
      </c>
      <c r="F4193" s="4">
        <f t="shared" si="650"/>
        <v>0.56330014224751068</v>
      </c>
      <c r="G4193" s="4">
        <f t="shared" si="651"/>
        <v>0.52936264959643742</v>
      </c>
      <c r="H4193" s="4">
        <f t="shared" si="652"/>
        <v>0.52936264959643742</v>
      </c>
      <c r="I4193" s="4">
        <f t="shared" si="653"/>
        <v>0.41500000000000004</v>
      </c>
      <c r="J4193">
        <f t="shared" si="655"/>
        <v>2</v>
      </c>
      <c r="K4193" t="str">
        <f>train!T4193</f>
        <v>no</v>
      </c>
      <c r="L4193">
        <f t="shared" si="656"/>
        <v>1.128143884114172</v>
      </c>
      <c r="M4193">
        <f t="shared" si="657"/>
        <v>1.0246861372301213</v>
      </c>
      <c r="N4193">
        <f t="shared" si="658"/>
        <v>1.0246861372301213</v>
      </c>
      <c r="O4193">
        <f t="shared" si="659"/>
        <v>1.0246861372301213</v>
      </c>
    </row>
    <row r="4194" spans="1:15">
      <c r="A4194">
        <f t="shared" si="654"/>
        <v>4193</v>
      </c>
      <c r="B4194">
        <f>train!G4194</f>
        <v>212.8</v>
      </c>
      <c r="C4194">
        <f>train!J4194</f>
        <v>159.9</v>
      </c>
      <c r="D4194">
        <f>train!M4194</f>
        <v>222.7</v>
      </c>
      <c r="E4194">
        <f>train!P4194</f>
        <v>0</v>
      </c>
      <c r="F4194" s="4">
        <f t="shared" si="650"/>
        <v>0.60540540540540544</v>
      </c>
      <c r="G4194" s="4">
        <f t="shared" si="651"/>
        <v>0.44503200667965487</v>
      </c>
      <c r="H4194" s="4">
        <f t="shared" si="652"/>
        <v>0.44503200667965487</v>
      </c>
      <c r="I4194" s="4">
        <f t="shared" si="653"/>
        <v>0</v>
      </c>
      <c r="J4194">
        <f t="shared" si="655"/>
        <v>2</v>
      </c>
      <c r="K4194" t="str">
        <f>train!T4194</f>
        <v>no</v>
      </c>
      <c r="L4194">
        <f t="shared" si="656"/>
        <v>1.128143884114172</v>
      </c>
      <c r="M4194">
        <f t="shared" si="657"/>
        <v>0.87328270269868735</v>
      </c>
      <c r="N4194">
        <f t="shared" si="658"/>
        <v>0.87328270269868735</v>
      </c>
      <c r="O4194">
        <f t="shared" si="659"/>
        <v>0.87328270269868735</v>
      </c>
    </row>
    <row r="4195" spans="1:15">
      <c r="A4195">
        <f t="shared" si="654"/>
        <v>4194</v>
      </c>
      <c r="B4195">
        <f>train!G4195</f>
        <v>180.9</v>
      </c>
      <c r="C4195">
        <f>train!J4195</f>
        <v>134.30000000000001</v>
      </c>
      <c r="D4195">
        <f>train!M4195</f>
        <v>179.3</v>
      </c>
      <c r="E4195">
        <f>train!P4195</f>
        <v>8.6</v>
      </c>
      <c r="F4195" s="4">
        <f t="shared" si="650"/>
        <v>0.51465149359886209</v>
      </c>
      <c r="G4195" s="4">
        <f t="shared" si="651"/>
        <v>0.3737823545783468</v>
      </c>
      <c r="H4195" s="4">
        <f t="shared" si="652"/>
        <v>0.3737823545783468</v>
      </c>
      <c r="I4195" s="4">
        <f t="shared" si="653"/>
        <v>0.43</v>
      </c>
      <c r="J4195">
        <f t="shared" si="655"/>
        <v>2</v>
      </c>
      <c r="K4195" t="str">
        <f>train!T4195</f>
        <v>yes</v>
      </c>
      <c r="L4195">
        <f t="shared" si="656"/>
        <v>1.128143884114172</v>
      </c>
      <c r="M4195">
        <f t="shared" si="657"/>
        <v>0.8539277821056096</v>
      </c>
      <c r="N4195">
        <f t="shared" si="658"/>
        <v>0.8539277821056096</v>
      </c>
      <c r="O4195">
        <f t="shared" si="659"/>
        <v>0.8539277821056096</v>
      </c>
    </row>
    <row r="4196" spans="1:15">
      <c r="A4196">
        <f t="shared" si="654"/>
        <v>4195</v>
      </c>
      <c r="B4196">
        <f>train!G4196</f>
        <v>209.9</v>
      </c>
      <c r="C4196">
        <f>train!J4196</f>
        <v>226.1</v>
      </c>
      <c r="D4196">
        <f>train!M4196</f>
        <v>154.19999999999999</v>
      </c>
      <c r="E4196">
        <f>train!P4196</f>
        <v>9</v>
      </c>
      <c r="F4196" s="4">
        <f t="shared" si="650"/>
        <v>0.5971550497866287</v>
      </c>
      <c r="G4196" s="4">
        <f t="shared" si="651"/>
        <v>0.62927915391038125</v>
      </c>
      <c r="H4196" s="4">
        <f t="shared" si="652"/>
        <v>0.62927915391038125</v>
      </c>
      <c r="I4196" s="4">
        <f t="shared" si="653"/>
        <v>0.45</v>
      </c>
      <c r="J4196">
        <f t="shared" si="655"/>
        <v>1</v>
      </c>
      <c r="K4196" t="str">
        <f>train!T4196</f>
        <v>no</v>
      </c>
      <c r="L4196">
        <f t="shared" si="656"/>
        <v>1.128143884114172</v>
      </c>
      <c r="M4196">
        <f t="shared" si="657"/>
        <v>1.1623590927841541</v>
      </c>
      <c r="N4196">
        <f t="shared" si="658"/>
        <v>1.1623590927841541</v>
      </c>
      <c r="O4196">
        <f t="shared" si="659"/>
        <v>1.1623590927841541</v>
      </c>
    </row>
    <row r="4197" spans="1:15">
      <c r="A4197">
        <f t="shared" si="654"/>
        <v>4196</v>
      </c>
      <c r="B4197">
        <f>train!G4197</f>
        <v>112.9</v>
      </c>
      <c r="C4197">
        <f>train!J4197</f>
        <v>224.8</v>
      </c>
      <c r="D4197">
        <f>train!M4197</f>
        <v>188.4</v>
      </c>
      <c r="E4197">
        <f>train!P4197</f>
        <v>11.3</v>
      </c>
      <c r="F4197" s="4">
        <f t="shared" si="650"/>
        <v>0.32119487908961597</v>
      </c>
      <c r="G4197" s="4">
        <f t="shared" si="651"/>
        <v>0.62566100751461173</v>
      </c>
      <c r="H4197" s="4">
        <f t="shared" si="652"/>
        <v>0.62566100751461173</v>
      </c>
      <c r="I4197" s="4">
        <f t="shared" si="653"/>
        <v>0.56500000000000006</v>
      </c>
      <c r="J4197">
        <f t="shared" si="655"/>
        <v>2</v>
      </c>
      <c r="K4197" t="str">
        <f>train!T4197</f>
        <v>yes</v>
      </c>
      <c r="L4197">
        <f t="shared" si="656"/>
        <v>1.128143884114172</v>
      </c>
      <c r="M4197">
        <f t="shared" si="657"/>
        <v>1.0978590724686803</v>
      </c>
      <c r="N4197">
        <f t="shared" si="658"/>
        <v>1.0978590724686803</v>
      </c>
      <c r="O4197">
        <f t="shared" si="659"/>
        <v>1.0978590724686803</v>
      </c>
    </row>
    <row r="4198" spans="1:15">
      <c r="A4198">
        <f t="shared" si="654"/>
        <v>4197</v>
      </c>
      <c r="B4198">
        <f>train!G4198</f>
        <v>242.5</v>
      </c>
      <c r="C4198">
        <f>train!J4198</f>
        <v>213.3</v>
      </c>
      <c r="D4198">
        <f>train!M4198</f>
        <v>231</v>
      </c>
      <c r="E4198">
        <f>train!P4198</f>
        <v>6.3</v>
      </c>
      <c r="F4198" s="4">
        <f t="shared" si="650"/>
        <v>0.68990042674253205</v>
      </c>
      <c r="G4198" s="4">
        <f t="shared" si="651"/>
        <v>0.59365432785972727</v>
      </c>
      <c r="H4198" s="4">
        <f t="shared" si="652"/>
        <v>0.59365432785972727</v>
      </c>
      <c r="I4198" s="4">
        <f t="shared" si="653"/>
        <v>0.315</v>
      </c>
      <c r="J4198">
        <f t="shared" si="655"/>
        <v>1</v>
      </c>
      <c r="K4198" t="str">
        <f>train!T4198</f>
        <v>no</v>
      </c>
      <c r="L4198">
        <f t="shared" si="656"/>
        <v>1.128143884114172</v>
      </c>
      <c r="M4198">
        <f t="shared" si="657"/>
        <v>1.1313878737164798</v>
      </c>
      <c r="N4198">
        <f t="shared" si="658"/>
        <v>1.1313878737164798</v>
      </c>
      <c r="O4198">
        <f t="shared" si="659"/>
        <v>1.1313878737164798</v>
      </c>
    </row>
    <row r="4199" spans="1:15">
      <c r="A4199">
        <f t="shared" si="654"/>
        <v>4198</v>
      </c>
      <c r="B4199">
        <f>train!G4199</f>
        <v>190.1</v>
      </c>
      <c r="C4199">
        <f>train!J4199</f>
        <v>274.5</v>
      </c>
      <c r="D4199">
        <f>train!M4199</f>
        <v>132.5</v>
      </c>
      <c r="E4199">
        <f>train!P4199</f>
        <v>9.1999999999999993</v>
      </c>
      <c r="F4199" s="4">
        <f t="shared" si="650"/>
        <v>0.54082503556187767</v>
      </c>
      <c r="G4199" s="4">
        <f t="shared" si="651"/>
        <v>0.76398552741441694</v>
      </c>
      <c r="H4199" s="4">
        <f t="shared" si="652"/>
        <v>0.76398552741441694</v>
      </c>
      <c r="I4199" s="4">
        <f t="shared" si="653"/>
        <v>0.45999999999999996</v>
      </c>
      <c r="J4199">
        <f t="shared" si="655"/>
        <v>1</v>
      </c>
      <c r="K4199" t="str">
        <f>train!T4199</f>
        <v>no</v>
      </c>
      <c r="L4199">
        <f t="shared" si="656"/>
        <v>1.128143884114172</v>
      </c>
      <c r="M4199">
        <f t="shared" si="657"/>
        <v>1.2928416342645668</v>
      </c>
      <c r="N4199">
        <f t="shared" si="658"/>
        <v>1.2928416342645668</v>
      </c>
      <c r="O4199">
        <f t="shared" si="659"/>
        <v>1.2928416342645668</v>
      </c>
    </row>
    <row r="4200" spans="1:15">
      <c r="A4200">
        <f t="shared" si="654"/>
        <v>4199</v>
      </c>
      <c r="B4200">
        <f>train!G4200</f>
        <v>185.9</v>
      </c>
      <c r="C4200">
        <f>train!J4200</f>
        <v>209.7</v>
      </c>
      <c r="D4200">
        <f>train!M4200</f>
        <v>224.7</v>
      </c>
      <c r="E4200">
        <f>train!P4200</f>
        <v>9.3000000000000007</v>
      </c>
      <c r="F4200" s="4">
        <f t="shared" si="650"/>
        <v>0.52887624466571836</v>
      </c>
      <c r="G4200" s="4">
        <f t="shared" si="651"/>
        <v>0.58363484553298073</v>
      </c>
      <c r="H4200" s="4">
        <f t="shared" si="652"/>
        <v>0.58363484553298073</v>
      </c>
      <c r="I4200" s="4">
        <f t="shared" si="653"/>
        <v>0.46500000000000002</v>
      </c>
      <c r="J4200">
        <f t="shared" si="655"/>
        <v>2</v>
      </c>
      <c r="K4200" t="str">
        <f>train!T4200</f>
        <v>no</v>
      </c>
      <c r="L4200">
        <f t="shared" si="656"/>
        <v>1.128143884114172</v>
      </c>
      <c r="M4200">
        <f t="shared" si="657"/>
        <v>1.0849858745681096</v>
      </c>
      <c r="N4200">
        <f t="shared" si="658"/>
        <v>1.0849858745681096</v>
      </c>
      <c r="O4200">
        <f t="shared" si="659"/>
        <v>1.0849858745681096</v>
      </c>
    </row>
    <row r="4201" spans="1:15">
      <c r="A4201">
        <f t="shared" si="654"/>
        <v>4200</v>
      </c>
      <c r="B4201">
        <f>train!G4201</f>
        <v>265.8</v>
      </c>
      <c r="C4201">
        <f>train!J4201</f>
        <v>285.10000000000002</v>
      </c>
      <c r="D4201">
        <f>train!M4201</f>
        <v>183.6</v>
      </c>
      <c r="E4201">
        <f>train!P4201</f>
        <v>13.6</v>
      </c>
      <c r="F4201" s="4">
        <f t="shared" si="650"/>
        <v>0.7561877667140825</v>
      </c>
      <c r="G4201" s="4">
        <f t="shared" si="651"/>
        <v>0.79348733648761482</v>
      </c>
      <c r="H4201" s="4">
        <f t="shared" si="652"/>
        <v>0.79348733648761482</v>
      </c>
      <c r="I4201" s="4">
        <f t="shared" si="653"/>
        <v>0.67999999999999994</v>
      </c>
      <c r="J4201">
        <f t="shared" si="655"/>
        <v>1</v>
      </c>
      <c r="K4201" t="str">
        <f>train!T4201</f>
        <v>yes</v>
      </c>
      <c r="L4201">
        <f t="shared" si="656"/>
        <v>1.128143884114172</v>
      </c>
      <c r="M4201">
        <f t="shared" si="657"/>
        <v>1.5144187812030232</v>
      </c>
      <c r="N4201">
        <f t="shared" si="658"/>
        <v>1.5144187812030232</v>
      </c>
      <c r="O4201">
        <f t="shared" si="659"/>
        <v>1.5144187812030232</v>
      </c>
    </row>
    <row r="4202" spans="1:15">
      <c r="A4202">
        <f t="shared" si="654"/>
        <v>4201</v>
      </c>
      <c r="B4202">
        <f>train!G4202</f>
        <v>217.1</v>
      </c>
      <c r="C4202">
        <f>train!J4202</f>
        <v>258.60000000000002</v>
      </c>
      <c r="D4202">
        <f>train!M4202</f>
        <v>173.7</v>
      </c>
      <c r="E4202">
        <f>train!P4202</f>
        <v>12.6</v>
      </c>
      <c r="F4202" s="4">
        <f t="shared" si="650"/>
        <v>0.61763869132290183</v>
      </c>
      <c r="G4202" s="4">
        <f t="shared" si="651"/>
        <v>0.71973281380462018</v>
      </c>
      <c r="H4202" s="4">
        <f t="shared" si="652"/>
        <v>0.71973281380462018</v>
      </c>
      <c r="I4202" s="4">
        <f t="shared" si="653"/>
        <v>0.63</v>
      </c>
      <c r="J4202">
        <f t="shared" si="655"/>
        <v>1</v>
      </c>
      <c r="K4202" t="str">
        <f>train!T4202</f>
        <v>no</v>
      </c>
      <c r="L4202">
        <f t="shared" si="656"/>
        <v>1.128143884114172</v>
      </c>
      <c r="M4202">
        <f t="shared" si="657"/>
        <v>1.346999702877955</v>
      </c>
      <c r="N4202">
        <f t="shared" si="658"/>
        <v>1.346999702877955</v>
      </c>
      <c r="O4202">
        <f t="shared" si="659"/>
        <v>1.346999702877955</v>
      </c>
    </row>
    <row r="4203" spans="1:15">
      <c r="A4203">
        <f t="shared" si="654"/>
        <v>4202</v>
      </c>
      <c r="B4203">
        <f>train!G4203</f>
        <v>161.19999999999999</v>
      </c>
      <c r="C4203">
        <f>train!J4203</f>
        <v>136.69999999999999</v>
      </c>
      <c r="D4203">
        <f>train!M4203</f>
        <v>103.3</v>
      </c>
      <c r="E4203">
        <f>train!P4203</f>
        <v>9.6</v>
      </c>
      <c r="F4203" s="4">
        <f t="shared" si="650"/>
        <v>0.45860597439544803</v>
      </c>
      <c r="G4203" s="4">
        <f t="shared" si="651"/>
        <v>0.38046200946284436</v>
      </c>
      <c r="H4203" s="4">
        <f t="shared" si="652"/>
        <v>0.38046200946284436</v>
      </c>
      <c r="I4203" s="4">
        <f t="shared" si="653"/>
        <v>0.48</v>
      </c>
      <c r="J4203">
        <f t="shared" si="655"/>
        <v>2</v>
      </c>
      <c r="K4203" t="str">
        <f>train!T4203</f>
        <v>no</v>
      </c>
      <c r="L4203">
        <f t="shared" si="656"/>
        <v>1.128143884114172</v>
      </c>
      <c r="M4203">
        <f t="shared" si="657"/>
        <v>0.8545303511521456</v>
      </c>
      <c r="N4203">
        <f t="shared" si="658"/>
        <v>0.8545303511521456</v>
      </c>
      <c r="O4203">
        <f t="shared" si="659"/>
        <v>0.8545303511521456</v>
      </c>
    </row>
    <row r="4204" spans="1:15">
      <c r="A4204">
        <f t="shared" si="654"/>
        <v>4203</v>
      </c>
      <c r="B4204">
        <f>train!G4204</f>
        <v>198.7</v>
      </c>
      <c r="C4204">
        <f>train!J4204</f>
        <v>141.5</v>
      </c>
      <c r="D4204">
        <f>train!M4204</f>
        <v>293</v>
      </c>
      <c r="E4204">
        <f>train!P4204</f>
        <v>10.5</v>
      </c>
      <c r="F4204" s="4">
        <f t="shared" si="650"/>
        <v>0.56529160739687057</v>
      </c>
      <c r="G4204" s="4">
        <f t="shared" si="651"/>
        <v>0.39382131923183966</v>
      </c>
      <c r="H4204" s="4">
        <f t="shared" si="652"/>
        <v>0.39382131923183966</v>
      </c>
      <c r="I4204" s="4">
        <f t="shared" si="653"/>
        <v>0.52500000000000002</v>
      </c>
      <c r="J4204">
        <f t="shared" si="655"/>
        <v>2</v>
      </c>
      <c r="K4204" t="str">
        <f>train!T4204</f>
        <v>no</v>
      </c>
      <c r="L4204">
        <f t="shared" si="656"/>
        <v>1.128143884114172</v>
      </c>
      <c r="M4204">
        <f t="shared" si="657"/>
        <v>0.95150936115014162</v>
      </c>
      <c r="N4204">
        <f t="shared" si="658"/>
        <v>0.95150936115014162</v>
      </c>
      <c r="O4204">
        <f t="shared" si="659"/>
        <v>0.95150936115014162</v>
      </c>
    </row>
    <row r="4205" spans="1:15">
      <c r="A4205">
        <f t="shared" si="654"/>
        <v>4204</v>
      </c>
      <c r="B4205">
        <f>train!G4205</f>
        <v>136.4</v>
      </c>
      <c r="C4205">
        <f>train!J4205</f>
        <v>170</v>
      </c>
      <c r="D4205">
        <f>train!M4205</f>
        <v>191.5</v>
      </c>
      <c r="E4205">
        <f>train!P4205</f>
        <v>14.6</v>
      </c>
      <c r="F4205" s="4">
        <f t="shared" si="650"/>
        <v>0.38805120910384072</v>
      </c>
      <c r="G4205" s="4">
        <f t="shared" si="651"/>
        <v>0.47314222098524911</v>
      </c>
      <c r="H4205" s="4">
        <f t="shared" si="652"/>
        <v>0.47314222098524911</v>
      </c>
      <c r="I4205" s="4">
        <f t="shared" si="653"/>
        <v>0.73</v>
      </c>
      <c r="J4205">
        <f t="shared" si="655"/>
        <v>2</v>
      </c>
      <c r="K4205" t="str">
        <f>train!T4205</f>
        <v>yes</v>
      </c>
      <c r="L4205">
        <f t="shared" si="656"/>
        <v>1.128143884114172</v>
      </c>
      <c r="M4205">
        <f t="shared" si="657"/>
        <v>1.0635839710359787</v>
      </c>
      <c r="N4205">
        <f t="shared" si="658"/>
        <v>1.0635839710359787</v>
      </c>
      <c r="O4205">
        <f t="shared" si="659"/>
        <v>1.0635839710359787</v>
      </c>
    </row>
    <row r="4206" spans="1:15">
      <c r="A4206">
        <f t="shared" si="654"/>
        <v>4205</v>
      </c>
      <c r="B4206">
        <f>train!G4206</f>
        <v>162</v>
      </c>
      <c r="C4206">
        <f>train!J4206</f>
        <v>199.5</v>
      </c>
      <c r="D4206">
        <f>train!M4206</f>
        <v>243</v>
      </c>
      <c r="E4206">
        <f>train!P4206</f>
        <v>1.1000000000000001</v>
      </c>
      <c r="F4206" s="4">
        <f t="shared" si="650"/>
        <v>0.46088193456614507</v>
      </c>
      <c r="G4206" s="4">
        <f t="shared" si="651"/>
        <v>0.55524631227386578</v>
      </c>
      <c r="H4206" s="4">
        <f t="shared" si="652"/>
        <v>0.55524631227386578</v>
      </c>
      <c r="I4206" s="4">
        <f t="shared" si="653"/>
        <v>5.5000000000000007E-2</v>
      </c>
      <c r="J4206">
        <f t="shared" si="655"/>
        <v>2</v>
      </c>
      <c r="K4206" t="str">
        <f>train!T4206</f>
        <v>no</v>
      </c>
      <c r="L4206">
        <f t="shared" si="656"/>
        <v>1.128143884114172</v>
      </c>
      <c r="M4206">
        <f t="shared" si="657"/>
        <v>0.91215902790954551</v>
      </c>
      <c r="N4206">
        <f t="shared" si="658"/>
        <v>0.91215902790954551</v>
      </c>
      <c r="O4206">
        <f t="shared" si="659"/>
        <v>0.91215902790954551</v>
      </c>
    </row>
    <row r="4207" spans="1:15">
      <c r="A4207">
        <f t="shared" si="654"/>
        <v>4206</v>
      </c>
      <c r="B4207">
        <f>train!G4207</f>
        <v>189.5</v>
      </c>
      <c r="C4207">
        <f>train!J4207</f>
        <v>218.4</v>
      </c>
      <c r="D4207">
        <f>train!M4207</f>
        <v>291.10000000000002</v>
      </c>
      <c r="E4207">
        <f>train!P4207</f>
        <v>11</v>
      </c>
      <c r="F4207" s="4">
        <f t="shared" si="650"/>
        <v>0.53911806543385488</v>
      </c>
      <c r="G4207" s="4">
        <f t="shared" si="651"/>
        <v>0.60784859448928474</v>
      </c>
      <c r="H4207" s="4">
        <f t="shared" si="652"/>
        <v>0.60784859448928474</v>
      </c>
      <c r="I4207" s="4">
        <f t="shared" si="653"/>
        <v>0.55000000000000004</v>
      </c>
      <c r="J4207">
        <f t="shared" si="655"/>
        <v>1</v>
      </c>
      <c r="K4207" t="str">
        <f>train!T4207</f>
        <v>no</v>
      </c>
      <c r="L4207">
        <f t="shared" si="656"/>
        <v>1.128143884114172</v>
      </c>
      <c r="M4207">
        <f t="shared" si="657"/>
        <v>1.1541698818295079</v>
      </c>
      <c r="N4207">
        <f t="shared" si="658"/>
        <v>1.1541698818295079</v>
      </c>
      <c r="O4207">
        <f t="shared" si="659"/>
        <v>1.1541698818295079</v>
      </c>
    </row>
    <row r="4208" spans="1:15">
      <c r="A4208">
        <f t="shared" si="654"/>
        <v>4207</v>
      </c>
      <c r="B4208">
        <f>train!G4208</f>
        <v>144.4</v>
      </c>
      <c r="C4208">
        <f>train!J4208</f>
        <v>160.69999999999999</v>
      </c>
      <c r="D4208">
        <f>train!M4208</f>
        <v>200.8</v>
      </c>
      <c r="E4208">
        <f>train!P4208</f>
        <v>9.3000000000000007</v>
      </c>
      <c r="F4208" s="4">
        <f t="shared" si="650"/>
        <v>0.41081081081081083</v>
      </c>
      <c r="G4208" s="4">
        <f t="shared" si="651"/>
        <v>0.44725855830782074</v>
      </c>
      <c r="H4208" s="4">
        <f t="shared" si="652"/>
        <v>0.44725855830782074</v>
      </c>
      <c r="I4208" s="4">
        <f t="shared" si="653"/>
        <v>0.46500000000000002</v>
      </c>
      <c r="J4208">
        <f t="shared" si="655"/>
        <v>2</v>
      </c>
      <c r="K4208" t="str">
        <f>train!T4208</f>
        <v>no</v>
      </c>
      <c r="L4208">
        <f t="shared" si="656"/>
        <v>1.128143884114172</v>
      </c>
      <c r="M4208">
        <f t="shared" si="657"/>
        <v>0.88604230047905519</v>
      </c>
      <c r="N4208">
        <f t="shared" si="658"/>
        <v>0.88604230047905519</v>
      </c>
      <c r="O4208">
        <f t="shared" si="659"/>
        <v>0.88604230047905519</v>
      </c>
    </row>
    <row r="4209" spans="1:15">
      <c r="A4209">
        <f t="shared" si="654"/>
        <v>4208</v>
      </c>
      <c r="B4209">
        <f>train!G4209</f>
        <v>170.1</v>
      </c>
      <c r="C4209">
        <f>train!J4209</f>
        <v>216.6</v>
      </c>
      <c r="D4209">
        <f>train!M4209</f>
        <v>225</v>
      </c>
      <c r="E4209">
        <f>train!P4209</f>
        <v>10.8</v>
      </c>
      <c r="F4209" s="4">
        <f t="shared" si="650"/>
        <v>0.48392603129445233</v>
      </c>
      <c r="G4209" s="4">
        <f t="shared" si="651"/>
        <v>0.60283885332591147</v>
      </c>
      <c r="H4209" s="4">
        <f t="shared" si="652"/>
        <v>0.60283885332591147</v>
      </c>
      <c r="I4209" s="4">
        <f t="shared" si="653"/>
        <v>0.54</v>
      </c>
      <c r="J4209">
        <f t="shared" si="655"/>
        <v>2</v>
      </c>
      <c r="K4209" t="str">
        <f>train!T4209</f>
        <v>no</v>
      </c>
      <c r="L4209">
        <f t="shared" si="656"/>
        <v>1.128143884114172</v>
      </c>
      <c r="M4209">
        <f t="shared" si="657"/>
        <v>1.119202291778836</v>
      </c>
      <c r="N4209">
        <f t="shared" si="658"/>
        <v>1.119202291778836</v>
      </c>
      <c r="O4209">
        <f t="shared" si="659"/>
        <v>1.119202291778836</v>
      </c>
    </row>
    <row r="4210" spans="1:15">
      <c r="A4210">
        <f t="shared" si="654"/>
        <v>4209</v>
      </c>
      <c r="B4210">
        <f>train!G4210</f>
        <v>104</v>
      </c>
      <c r="C4210">
        <f>train!J4210</f>
        <v>170.9</v>
      </c>
      <c r="D4210">
        <f>train!M4210</f>
        <v>158.80000000000001</v>
      </c>
      <c r="E4210">
        <f>train!P4210</f>
        <v>8.6999999999999993</v>
      </c>
      <c r="F4210" s="4">
        <f t="shared" si="650"/>
        <v>0.29587482219061167</v>
      </c>
      <c r="G4210" s="4">
        <f t="shared" si="651"/>
        <v>0.47564709156693569</v>
      </c>
      <c r="H4210" s="4">
        <f t="shared" si="652"/>
        <v>0.47564709156693569</v>
      </c>
      <c r="I4210" s="4">
        <f t="shared" si="653"/>
        <v>0.43499999999999994</v>
      </c>
      <c r="J4210">
        <f t="shared" si="655"/>
        <v>2</v>
      </c>
      <c r="K4210" t="str">
        <f>train!T4210</f>
        <v>yes</v>
      </c>
      <c r="L4210">
        <f t="shared" si="656"/>
        <v>1.128143884114172</v>
      </c>
      <c r="M4210">
        <f t="shared" si="657"/>
        <v>0.85395973080614052</v>
      </c>
      <c r="N4210">
        <f t="shared" si="658"/>
        <v>0.85395973080614052</v>
      </c>
      <c r="O4210">
        <f t="shared" si="659"/>
        <v>0.85395973080614052</v>
      </c>
    </row>
    <row r="4211" spans="1:15">
      <c r="A4211">
        <f t="shared" si="654"/>
        <v>4210</v>
      </c>
      <c r="B4211">
        <f>train!G4211</f>
        <v>204.8</v>
      </c>
      <c r="C4211">
        <f>train!J4211</f>
        <v>193.9</v>
      </c>
      <c r="D4211">
        <f>train!M4211</f>
        <v>190.9</v>
      </c>
      <c r="E4211">
        <f>train!P4211</f>
        <v>2</v>
      </c>
      <c r="F4211" s="4">
        <f t="shared" si="650"/>
        <v>0.58264580369843533</v>
      </c>
      <c r="G4211" s="4">
        <f t="shared" si="651"/>
        <v>0.53966045087670467</v>
      </c>
      <c r="H4211" s="4">
        <f t="shared" si="652"/>
        <v>0.53966045087670467</v>
      </c>
      <c r="I4211" s="4">
        <f t="shared" si="653"/>
        <v>0.1</v>
      </c>
      <c r="J4211">
        <f t="shared" si="655"/>
        <v>2</v>
      </c>
      <c r="K4211" t="str">
        <f>train!T4211</f>
        <v>no</v>
      </c>
      <c r="L4211">
        <f t="shared" si="656"/>
        <v>1.128143884114172</v>
      </c>
      <c r="M4211">
        <f t="shared" si="657"/>
        <v>0.96537191643857756</v>
      </c>
      <c r="N4211">
        <f t="shared" si="658"/>
        <v>0.96537191643857756</v>
      </c>
      <c r="O4211">
        <f t="shared" si="659"/>
        <v>0.96537191643857756</v>
      </c>
    </row>
    <row r="4212" spans="1:15">
      <c r="A4212">
        <f t="shared" si="654"/>
        <v>4211</v>
      </c>
      <c r="B4212">
        <f>train!G4212</f>
        <v>197.8</v>
      </c>
      <c r="C4212">
        <f>train!J4212</f>
        <v>208.2</v>
      </c>
      <c r="D4212">
        <f>train!M4212</f>
        <v>106.3</v>
      </c>
      <c r="E4212">
        <f>train!P4212</f>
        <v>15.1</v>
      </c>
      <c r="F4212" s="4">
        <f t="shared" si="650"/>
        <v>0.56273115220483649</v>
      </c>
      <c r="G4212" s="4">
        <f t="shared" si="651"/>
        <v>0.57946006123016969</v>
      </c>
      <c r="H4212" s="4">
        <f t="shared" si="652"/>
        <v>0.57946006123016969</v>
      </c>
      <c r="I4212" s="4">
        <f t="shared" si="653"/>
        <v>0.755</v>
      </c>
      <c r="J4212">
        <f t="shared" si="655"/>
        <v>1</v>
      </c>
      <c r="K4212" t="str">
        <f>train!T4212</f>
        <v>no</v>
      </c>
      <c r="L4212">
        <f t="shared" si="656"/>
        <v>1.128143884114172</v>
      </c>
      <c r="M4212">
        <f t="shared" si="657"/>
        <v>1.2482945464847337</v>
      </c>
      <c r="N4212">
        <f t="shared" si="658"/>
        <v>1.2482945464847337</v>
      </c>
      <c r="O4212">
        <f t="shared" si="659"/>
        <v>1.2482945464847337</v>
      </c>
    </row>
    <row r="4213" spans="1:15">
      <c r="A4213">
        <f t="shared" si="654"/>
        <v>4212</v>
      </c>
      <c r="B4213">
        <f>train!G4213</f>
        <v>211.1</v>
      </c>
      <c r="C4213">
        <f>train!J4213</f>
        <v>227.8</v>
      </c>
      <c r="D4213">
        <f>train!M4213</f>
        <v>179.6</v>
      </c>
      <c r="E4213">
        <f>train!P4213</f>
        <v>7.2</v>
      </c>
      <c r="F4213" s="4">
        <f t="shared" si="650"/>
        <v>0.60056899004267428</v>
      </c>
      <c r="G4213" s="4">
        <f t="shared" si="651"/>
        <v>0.63401057612023382</v>
      </c>
      <c r="H4213" s="4">
        <f t="shared" si="652"/>
        <v>0.63401057612023382</v>
      </c>
      <c r="I4213" s="4">
        <f t="shared" si="653"/>
        <v>0.36</v>
      </c>
      <c r="J4213">
        <f t="shared" si="655"/>
        <v>1</v>
      </c>
      <c r="K4213" t="str">
        <f>train!T4213</f>
        <v>no</v>
      </c>
      <c r="L4213">
        <f t="shared" si="656"/>
        <v>1.128143884114172</v>
      </c>
      <c r="M4213">
        <f t="shared" si="657"/>
        <v>1.1376387533244019</v>
      </c>
      <c r="N4213">
        <f t="shared" si="658"/>
        <v>1.1376387533244019</v>
      </c>
      <c r="O4213">
        <f t="shared" si="659"/>
        <v>1.1376387533244019</v>
      </c>
    </row>
    <row r="4214" spans="1:15">
      <c r="A4214">
        <f t="shared" si="654"/>
        <v>4213</v>
      </c>
      <c r="B4214">
        <f>train!G4214</f>
        <v>202.6</v>
      </c>
      <c r="C4214">
        <f>train!J4214</f>
        <v>210.7</v>
      </c>
      <c r="D4214">
        <f>train!M4214</f>
        <v>81.099999999999994</v>
      </c>
      <c r="E4214">
        <f>train!P4214</f>
        <v>9.8000000000000007</v>
      </c>
      <c r="F4214" s="4">
        <f t="shared" si="650"/>
        <v>0.57638691322901847</v>
      </c>
      <c r="G4214" s="4">
        <f t="shared" si="651"/>
        <v>0.58641803506818813</v>
      </c>
      <c r="H4214" s="4">
        <f t="shared" si="652"/>
        <v>0.58641803506818813</v>
      </c>
      <c r="I4214" s="4">
        <f t="shared" si="653"/>
        <v>0.49000000000000005</v>
      </c>
      <c r="J4214">
        <f t="shared" si="655"/>
        <v>2</v>
      </c>
      <c r="K4214" t="str">
        <f>train!T4214</f>
        <v>no</v>
      </c>
      <c r="L4214">
        <f t="shared" si="656"/>
        <v>1.128143884114172</v>
      </c>
      <c r="M4214">
        <f t="shared" si="657"/>
        <v>1.1225391295844191</v>
      </c>
      <c r="N4214">
        <f t="shared" si="658"/>
        <v>1.1225391295844191</v>
      </c>
      <c r="O4214">
        <f t="shared" si="659"/>
        <v>1.1225391295844191</v>
      </c>
    </row>
    <row r="4215" spans="1:15">
      <c r="A4215">
        <f t="shared" si="654"/>
        <v>4214</v>
      </c>
      <c r="B4215">
        <f>train!G4215</f>
        <v>312.39999999999998</v>
      </c>
      <c r="C4215">
        <f>train!J4215</f>
        <v>231.1</v>
      </c>
      <c r="D4215">
        <f>train!M4215</f>
        <v>120.1</v>
      </c>
      <c r="E4215">
        <f>train!P4215</f>
        <v>10.6</v>
      </c>
      <c r="F4215" s="4">
        <f t="shared" si="650"/>
        <v>0.8887624466571834</v>
      </c>
      <c r="G4215" s="4">
        <f t="shared" si="651"/>
        <v>0.64319510158641802</v>
      </c>
      <c r="H4215" s="4">
        <f t="shared" si="652"/>
        <v>0.64319510158641802</v>
      </c>
      <c r="I4215" s="4">
        <f t="shared" si="653"/>
        <v>0.53</v>
      </c>
      <c r="J4215">
        <f t="shared" si="655"/>
        <v>1</v>
      </c>
      <c r="K4215" t="str">
        <f>train!T4215</f>
        <v>yes</v>
      </c>
      <c r="L4215">
        <f t="shared" si="656"/>
        <v>1.128143884114172</v>
      </c>
      <c r="M4215">
        <f t="shared" si="657"/>
        <v>1.3777512707298034</v>
      </c>
      <c r="N4215">
        <f t="shared" si="658"/>
        <v>1.3777512707298034</v>
      </c>
      <c r="O4215">
        <f t="shared" si="659"/>
        <v>1.3777512707298034</v>
      </c>
    </row>
    <row r="4216" spans="1:15">
      <c r="A4216">
        <f t="shared" si="654"/>
        <v>4215</v>
      </c>
      <c r="B4216">
        <f>train!G4216</f>
        <v>184.8</v>
      </c>
      <c r="C4216">
        <f>train!J4216</f>
        <v>160.6</v>
      </c>
      <c r="D4216">
        <f>train!M4216</f>
        <v>162</v>
      </c>
      <c r="E4216">
        <f>train!P4216</f>
        <v>9.8000000000000007</v>
      </c>
      <c r="F4216" s="4">
        <f t="shared" si="650"/>
        <v>0.52574679943100999</v>
      </c>
      <c r="G4216" s="4">
        <f t="shared" si="651"/>
        <v>0.44698023935429998</v>
      </c>
      <c r="H4216" s="4">
        <f t="shared" si="652"/>
        <v>0.44698023935429998</v>
      </c>
      <c r="I4216" s="4">
        <f t="shared" si="653"/>
        <v>0.49000000000000005</v>
      </c>
      <c r="J4216">
        <f t="shared" si="655"/>
        <v>2</v>
      </c>
      <c r="K4216" t="str">
        <f>train!T4216</f>
        <v>no</v>
      </c>
      <c r="L4216">
        <f t="shared" si="656"/>
        <v>1.128143884114172</v>
      </c>
      <c r="M4216">
        <f t="shared" si="657"/>
        <v>0.95712714195053794</v>
      </c>
      <c r="N4216">
        <f t="shared" si="658"/>
        <v>0.95712714195053794</v>
      </c>
      <c r="O4216">
        <f t="shared" si="659"/>
        <v>0.95712714195053794</v>
      </c>
    </row>
    <row r="4217" spans="1:15">
      <c r="A4217">
        <f t="shared" si="654"/>
        <v>4216</v>
      </c>
      <c r="B4217">
        <f>train!G4217</f>
        <v>123.8</v>
      </c>
      <c r="C4217">
        <f>train!J4217</f>
        <v>226.5</v>
      </c>
      <c r="D4217">
        <f>train!M4217</f>
        <v>213.9</v>
      </c>
      <c r="E4217">
        <f>train!P4217</f>
        <v>8.8000000000000007</v>
      </c>
      <c r="F4217" s="4">
        <f t="shared" si="650"/>
        <v>0.35220483641536271</v>
      </c>
      <c r="G4217" s="4">
        <f t="shared" si="651"/>
        <v>0.63039242972446419</v>
      </c>
      <c r="H4217" s="4">
        <f t="shared" si="652"/>
        <v>0.63039242972446419</v>
      </c>
      <c r="I4217" s="4">
        <f t="shared" si="653"/>
        <v>0.44000000000000006</v>
      </c>
      <c r="J4217">
        <f t="shared" si="655"/>
        <v>2</v>
      </c>
      <c r="K4217" t="str">
        <f>train!T4217</f>
        <v>no</v>
      </c>
      <c r="L4217">
        <f t="shared" si="656"/>
        <v>1.128143884114172</v>
      </c>
      <c r="M4217">
        <f t="shared" si="657"/>
        <v>1.0547215166584019</v>
      </c>
      <c r="N4217">
        <f t="shared" si="658"/>
        <v>1.0547215166584019</v>
      </c>
      <c r="O4217">
        <f t="shared" si="659"/>
        <v>1.0547215166584019</v>
      </c>
    </row>
    <row r="4218" spans="1:15">
      <c r="A4218">
        <f t="shared" si="654"/>
        <v>4217</v>
      </c>
      <c r="B4218">
        <f>train!G4218</f>
        <v>34.5</v>
      </c>
      <c r="C4218">
        <f>train!J4218</f>
        <v>192.3</v>
      </c>
      <c r="D4218">
        <f>train!M4218</f>
        <v>256.3</v>
      </c>
      <c r="E4218">
        <f>train!P4218</f>
        <v>7.9</v>
      </c>
      <c r="F4218" s="4">
        <f t="shared" si="650"/>
        <v>9.8150782361308683E-2</v>
      </c>
      <c r="G4218" s="4">
        <f t="shared" si="651"/>
        <v>0.53520734762037292</v>
      </c>
      <c r="H4218" s="4">
        <f t="shared" si="652"/>
        <v>0.53520734762037292</v>
      </c>
      <c r="I4218" s="4">
        <f t="shared" si="653"/>
        <v>0.39500000000000002</v>
      </c>
      <c r="J4218">
        <f t="shared" si="655"/>
        <v>2</v>
      </c>
      <c r="K4218" t="str">
        <f>train!T4218</f>
        <v>no</v>
      </c>
      <c r="L4218">
        <f t="shared" si="656"/>
        <v>1.128143884114172</v>
      </c>
      <c r="M4218">
        <f t="shared" si="657"/>
        <v>0.85939070624007008</v>
      </c>
      <c r="N4218">
        <f t="shared" si="658"/>
        <v>0.85939070624007008</v>
      </c>
      <c r="O4218">
        <f t="shared" si="659"/>
        <v>0.85939070624007008</v>
      </c>
    </row>
    <row r="4219" spans="1:15">
      <c r="A4219">
        <f t="shared" si="654"/>
        <v>4218</v>
      </c>
      <c r="B4219">
        <f>train!G4219</f>
        <v>140.6</v>
      </c>
      <c r="C4219">
        <f>train!J4219</f>
        <v>264.60000000000002</v>
      </c>
      <c r="D4219">
        <f>train!M4219</f>
        <v>238.7</v>
      </c>
      <c r="E4219">
        <f>train!P4219</f>
        <v>9.6999999999999993</v>
      </c>
      <c r="F4219" s="4">
        <f t="shared" si="650"/>
        <v>0.39999999999999997</v>
      </c>
      <c r="G4219" s="4">
        <f t="shared" si="651"/>
        <v>0.73643195101586423</v>
      </c>
      <c r="H4219" s="4">
        <f t="shared" si="652"/>
        <v>0.73643195101586423</v>
      </c>
      <c r="I4219" s="4">
        <f t="shared" si="653"/>
        <v>0.48499999999999999</v>
      </c>
      <c r="J4219">
        <f t="shared" si="655"/>
        <v>1</v>
      </c>
      <c r="K4219" t="str">
        <f>train!T4219</f>
        <v>no</v>
      </c>
      <c r="L4219">
        <f t="shared" si="656"/>
        <v>1.128143884114172</v>
      </c>
      <c r="M4219">
        <f t="shared" si="657"/>
        <v>1.2165068996738426</v>
      </c>
      <c r="N4219">
        <f t="shared" si="658"/>
        <v>1.2165068996738426</v>
      </c>
      <c r="O4219">
        <f t="shared" si="659"/>
        <v>1.2165068996738426</v>
      </c>
    </row>
    <row r="4220" spans="1:15">
      <c r="A4220">
        <f t="shared" si="654"/>
        <v>4219</v>
      </c>
      <c r="B4220">
        <f>train!G4220</f>
        <v>150.80000000000001</v>
      </c>
      <c r="C4220">
        <f>train!J4220</f>
        <v>157.1</v>
      </c>
      <c r="D4220">
        <f>train!M4220</f>
        <v>210</v>
      </c>
      <c r="E4220">
        <f>train!P4220</f>
        <v>10.7</v>
      </c>
      <c r="F4220" s="4">
        <f t="shared" si="650"/>
        <v>0.42901849217638693</v>
      </c>
      <c r="G4220" s="4">
        <f t="shared" si="651"/>
        <v>0.43723907598107425</v>
      </c>
      <c r="H4220" s="4">
        <f t="shared" si="652"/>
        <v>0.43723907598107425</v>
      </c>
      <c r="I4220" s="4">
        <f t="shared" si="653"/>
        <v>0.53499999999999992</v>
      </c>
      <c r="J4220">
        <f t="shared" si="655"/>
        <v>2</v>
      </c>
      <c r="K4220" t="str">
        <f>train!T4220</f>
        <v>no</v>
      </c>
      <c r="L4220">
        <f t="shared" si="656"/>
        <v>1.128143884114172</v>
      </c>
      <c r="M4220">
        <f t="shared" si="657"/>
        <v>0.92338393193669321</v>
      </c>
      <c r="N4220">
        <f t="shared" si="658"/>
        <v>0.92338393193669321</v>
      </c>
      <c r="O4220">
        <f t="shared" si="659"/>
        <v>0.92338393193669321</v>
      </c>
    </row>
    <row r="4221" spans="1:15">
      <c r="A4221">
        <f t="shared" si="654"/>
        <v>4220</v>
      </c>
      <c r="B4221">
        <f>train!G4221</f>
        <v>192.1</v>
      </c>
      <c r="C4221">
        <f>train!J4221</f>
        <v>193</v>
      </c>
      <c r="D4221">
        <f>train!M4221</f>
        <v>133.4</v>
      </c>
      <c r="E4221">
        <f>train!P4221</f>
        <v>10.7</v>
      </c>
      <c r="F4221" s="4">
        <f t="shared" si="650"/>
        <v>0.54651493598862022</v>
      </c>
      <c r="G4221" s="4">
        <f t="shared" si="651"/>
        <v>0.53715558029501809</v>
      </c>
      <c r="H4221" s="4">
        <f t="shared" si="652"/>
        <v>0.53715558029501809</v>
      </c>
      <c r="I4221" s="4">
        <f t="shared" si="653"/>
        <v>0.53499999999999992</v>
      </c>
      <c r="J4221">
        <f t="shared" si="655"/>
        <v>2</v>
      </c>
      <c r="K4221" t="str">
        <f>train!T4221</f>
        <v>no</v>
      </c>
      <c r="L4221">
        <f t="shared" si="656"/>
        <v>1.128143884114172</v>
      </c>
      <c r="M4221">
        <f t="shared" si="657"/>
        <v>1.0779498180076847</v>
      </c>
      <c r="N4221">
        <f t="shared" si="658"/>
        <v>1.0779498180076847</v>
      </c>
      <c r="O4221">
        <f t="shared" si="659"/>
        <v>1.0779498180076847</v>
      </c>
    </row>
    <row r="4222" spans="1:15">
      <c r="A4222">
        <f t="shared" si="654"/>
        <v>4221</v>
      </c>
      <c r="B4222">
        <f>train!G4222</f>
        <v>175.7</v>
      </c>
      <c r="C4222">
        <f>train!J4222</f>
        <v>154.80000000000001</v>
      </c>
      <c r="D4222">
        <f>train!M4222</f>
        <v>208.2</v>
      </c>
      <c r="E4222">
        <f>train!P4222</f>
        <v>9.5</v>
      </c>
      <c r="F4222" s="4">
        <f t="shared" si="650"/>
        <v>0.4998577524893314</v>
      </c>
      <c r="G4222" s="4">
        <f t="shared" si="651"/>
        <v>0.43083774005009745</v>
      </c>
      <c r="H4222" s="4">
        <f t="shared" si="652"/>
        <v>0.43083774005009745</v>
      </c>
      <c r="I4222" s="4">
        <f t="shared" si="653"/>
        <v>0.47499999999999998</v>
      </c>
      <c r="J4222">
        <f t="shared" si="655"/>
        <v>2</v>
      </c>
      <c r="K4222" t="str">
        <f>train!T4222</f>
        <v>no</v>
      </c>
      <c r="L4222">
        <f t="shared" si="656"/>
        <v>1.128143884114172</v>
      </c>
      <c r="M4222">
        <f t="shared" si="657"/>
        <v>0.92017666196586201</v>
      </c>
      <c r="N4222">
        <f t="shared" si="658"/>
        <v>0.92017666196586201</v>
      </c>
      <c r="O4222">
        <f t="shared" si="659"/>
        <v>0.92017666196586201</v>
      </c>
    </row>
    <row r="4223" spans="1:15">
      <c r="A4223">
        <f t="shared" si="654"/>
        <v>4222</v>
      </c>
      <c r="B4223">
        <f>train!G4223</f>
        <v>93.3</v>
      </c>
      <c r="C4223">
        <f>train!J4223</f>
        <v>214.4</v>
      </c>
      <c r="D4223">
        <f>train!M4223</f>
        <v>176.7</v>
      </c>
      <c r="E4223">
        <f>train!P4223</f>
        <v>12.1</v>
      </c>
      <c r="F4223" s="4">
        <f t="shared" si="650"/>
        <v>0.26543385490753912</v>
      </c>
      <c r="G4223" s="4">
        <f t="shared" si="651"/>
        <v>0.59671583634845538</v>
      </c>
      <c r="H4223" s="4">
        <f t="shared" si="652"/>
        <v>0.59671583634845538</v>
      </c>
      <c r="I4223" s="4">
        <f t="shared" si="653"/>
        <v>0.60499999999999998</v>
      </c>
      <c r="J4223">
        <f t="shared" si="655"/>
        <v>2</v>
      </c>
      <c r="K4223" t="str">
        <f>train!T4223</f>
        <v>no</v>
      </c>
      <c r="L4223">
        <f t="shared" si="656"/>
        <v>1.128143884114172</v>
      </c>
      <c r="M4223">
        <f t="shared" si="657"/>
        <v>1.0717367727334683</v>
      </c>
      <c r="N4223">
        <f t="shared" si="658"/>
        <v>1.0717367727334683</v>
      </c>
      <c r="O4223">
        <f t="shared" si="659"/>
        <v>1.0717367727334683</v>
      </c>
    </row>
    <row r="4224" spans="1:15">
      <c r="A4224">
        <f t="shared" si="654"/>
        <v>4223</v>
      </c>
      <c r="B4224">
        <f>train!G4224</f>
        <v>212.1</v>
      </c>
      <c r="C4224">
        <f>train!J4224</f>
        <v>276.60000000000002</v>
      </c>
      <c r="D4224">
        <f>train!M4224</f>
        <v>195.5</v>
      </c>
      <c r="E4224">
        <f>train!P4224</f>
        <v>9.5</v>
      </c>
      <c r="F4224" s="4">
        <f t="shared" si="650"/>
        <v>0.60341394025604556</v>
      </c>
      <c r="G4224" s="4">
        <f t="shared" si="651"/>
        <v>0.76983022543835244</v>
      </c>
      <c r="H4224" s="4">
        <f t="shared" si="652"/>
        <v>0.76983022543835244</v>
      </c>
      <c r="I4224" s="4">
        <f t="shared" si="653"/>
        <v>0.47499999999999998</v>
      </c>
      <c r="J4224">
        <f t="shared" si="655"/>
        <v>1</v>
      </c>
      <c r="K4224" t="str">
        <f>train!T4224</f>
        <v>no</v>
      </c>
      <c r="L4224">
        <f t="shared" si="656"/>
        <v>1.128143884114172</v>
      </c>
      <c r="M4224">
        <f t="shared" si="657"/>
        <v>1.3322952132662851</v>
      </c>
      <c r="N4224">
        <f t="shared" si="658"/>
        <v>1.3322952132662851</v>
      </c>
      <c r="O4224">
        <f t="shared" si="659"/>
        <v>1.3322952132662851</v>
      </c>
    </row>
    <row r="4225" spans="1:15">
      <c r="A4225">
        <f t="shared" si="654"/>
        <v>4224</v>
      </c>
      <c r="B4225">
        <f>train!G4225</f>
        <v>43.3</v>
      </c>
      <c r="C4225">
        <f>train!J4225</f>
        <v>178.5</v>
      </c>
      <c r="D4225">
        <f>train!M4225</f>
        <v>185.9</v>
      </c>
      <c r="E4225">
        <f>train!P4225</f>
        <v>10.6</v>
      </c>
      <c r="F4225" s="4">
        <f t="shared" si="650"/>
        <v>0.12318634423897581</v>
      </c>
      <c r="G4225" s="4">
        <f t="shared" si="651"/>
        <v>0.49679933203451154</v>
      </c>
      <c r="H4225" s="4">
        <f t="shared" si="652"/>
        <v>0.49679933203451154</v>
      </c>
      <c r="I4225" s="4">
        <f t="shared" si="653"/>
        <v>0.53</v>
      </c>
      <c r="J4225">
        <f t="shared" si="655"/>
        <v>2</v>
      </c>
      <c r="K4225" t="str">
        <f>train!T4225</f>
        <v>no</v>
      </c>
      <c r="L4225">
        <f t="shared" si="656"/>
        <v>1.128143884114172</v>
      </c>
      <c r="M4225">
        <f t="shared" si="657"/>
        <v>0.88864730237976708</v>
      </c>
      <c r="N4225">
        <f t="shared" si="658"/>
        <v>0.88864730237976708</v>
      </c>
      <c r="O4225">
        <f t="shared" si="659"/>
        <v>0.88864730237976708</v>
      </c>
    </row>
    <row r="4226" spans="1:15">
      <c r="A4226">
        <f t="shared" si="654"/>
        <v>4225</v>
      </c>
      <c r="B4226">
        <f>train!G4226</f>
        <v>173.1</v>
      </c>
      <c r="C4226">
        <f>train!J4226</f>
        <v>200</v>
      </c>
      <c r="D4226">
        <f>train!M4226</f>
        <v>231</v>
      </c>
      <c r="E4226">
        <f>train!P4226</f>
        <v>10.8</v>
      </c>
      <c r="F4226" s="4">
        <f t="shared" ref="F4226:F4251" si="660">(B4226-$W$3)/($W$2-$W$3)</f>
        <v>0.49246088193456611</v>
      </c>
      <c r="G4226" s="4">
        <f t="shared" ref="G4226:G4251" si="661">(C4226-$W$5)/($W$4-$W$5)</f>
        <v>0.55663790704146954</v>
      </c>
      <c r="H4226" s="4">
        <f t="shared" ref="H4226:H4251" si="662">(C4226-$W$5)/($W$4-$W$5)</f>
        <v>0.55663790704146954</v>
      </c>
      <c r="I4226" s="4">
        <f t="shared" ref="I4226:I4251" si="663">(E4226-$W$9)/($W$8-$W$9)</f>
        <v>0.54</v>
      </c>
      <c r="J4226">
        <f t="shared" si="655"/>
        <v>2</v>
      </c>
      <c r="K4226" t="str">
        <f>train!T4226</f>
        <v>no</v>
      </c>
      <c r="L4226">
        <f t="shared" si="656"/>
        <v>1.128143884114172</v>
      </c>
      <c r="M4226">
        <f t="shared" si="657"/>
        <v>1.0741551281573747</v>
      </c>
      <c r="N4226">
        <f t="shared" si="658"/>
        <v>1.0741551281573747</v>
      </c>
      <c r="O4226">
        <f t="shared" si="659"/>
        <v>1.0741551281573747</v>
      </c>
    </row>
    <row r="4227" spans="1:15">
      <c r="A4227">
        <f t="shared" ref="A4227:A4251" si="664">ROW()-1</f>
        <v>4226</v>
      </c>
      <c r="B4227">
        <f>train!G4227</f>
        <v>115.4</v>
      </c>
      <c r="C4227">
        <f>train!J4227</f>
        <v>185.4</v>
      </c>
      <c r="D4227">
        <f>train!M4227</f>
        <v>209.3</v>
      </c>
      <c r="E4227">
        <f>train!P4227</f>
        <v>17.7</v>
      </c>
      <c r="F4227" s="4">
        <f t="shared" si="660"/>
        <v>0.32830725462304411</v>
      </c>
      <c r="G4227" s="4">
        <f t="shared" si="661"/>
        <v>0.51600333982744229</v>
      </c>
      <c r="H4227" s="4">
        <f t="shared" si="662"/>
        <v>0.51600333982744229</v>
      </c>
      <c r="I4227" s="4">
        <f t="shared" si="663"/>
        <v>0.88500000000000001</v>
      </c>
      <c r="J4227">
        <f t="shared" ref="J4227:J4251" si="665">MATCH(MIN(L4227:O4227),L4227:O4227,0)</f>
        <v>1</v>
      </c>
      <c r="K4227" t="str">
        <f>train!T4227</f>
        <v>no</v>
      </c>
      <c r="L4227">
        <f t="shared" ref="L4227:L4251" si="666">SQRT(($F$2-$Z$3)^2+($G$2-$AA$3)^2+($H$2-$AB$3)^2+($I$2-$AC$3)^2)</f>
        <v>1.128143884114172</v>
      </c>
      <c r="M4227">
        <f t="shared" ref="M4227:M4251" si="667">SQRT((F4227-$Z$4)^2+(G4227-$AA$4)^2+(H4227-$AB$4)^2+(I4227-$AC$4)^2)</f>
        <v>1.1931175746188094</v>
      </c>
      <c r="N4227">
        <f t="shared" ref="N4227:N4251" si="668">SQRT((F4227-$Z$5)^2+(G4227-$AA$5)^2+(H4227-$AB$5)^2+(I4227-$AC$5)^2)</f>
        <v>1.1931175746188094</v>
      </c>
      <c r="O4227">
        <f t="shared" ref="O4227:O4251" si="669">SQRT((F4227-$Z$6)^2+(G4227-$AA$6)^2+(H4227-$AB$6)^2+(I4227-$AC$6)^2)</f>
        <v>1.1931175746188094</v>
      </c>
    </row>
    <row r="4228" spans="1:15">
      <c r="A4228">
        <f t="shared" si="664"/>
        <v>4227</v>
      </c>
      <c r="B4228">
        <f>train!G4228</f>
        <v>190.9</v>
      </c>
      <c r="C4228">
        <f>train!J4228</f>
        <v>208.7</v>
      </c>
      <c r="D4228">
        <f>train!M4228</f>
        <v>120.8</v>
      </c>
      <c r="E4228">
        <f>train!P4228</f>
        <v>11.4</v>
      </c>
      <c r="F4228" s="4">
        <f t="shared" si="660"/>
        <v>0.54310099573257464</v>
      </c>
      <c r="G4228" s="4">
        <f t="shared" si="661"/>
        <v>0.58085165599777344</v>
      </c>
      <c r="H4228" s="4">
        <f t="shared" si="662"/>
        <v>0.58085165599777344</v>
      </c>
      <c r="I4228" s="4">
        <f t="shared" si="663"/>
        <v>0.57000000000000006</v>
      </c>
      <c r="J4228">
        <f t="shared" si="665"/>
        <v>1</v>
      </c>
      <c r="K4228" t="str">
        <f>train!T4228</f>
        <v>no</v>
      </c>
      <c r="L4228">
        <f t="shared" si="666"/>
        <v>1.128143884114172</v>
      </c>
      <c r="M4228">
        <f t="shared" si="667"/>
        <v>1.1378207170360477</v>
      </c>
      <c r="N4228">
        <f t="shared" si="668"/>
        <v>1.1378207170360477</v>
      </c>
      <c r="O4228">
        <f t="shared" si="669"/>
        <v>1.1378207170360477</v>
      </c>
    </row>
    <row r="4229" spans="1:15">
      <c r="A4229">
        <f t="shared" si="664"/>
        <v>4228</v>
      </c>
      <c r="B4229">
        <f>train!G4229</f>
        <v>234.1</v>
      </c>
      <c r="C4229">
        <f>train!J4229</f>
        <v>237.4</v>
      </c>
      <c r="D4229">
        <f>train!M4229</f>
        <v>240.6</v>
      </c>
      <c r="E4229">
        <f>train!P4229</f>
        <v>11.4</v>
      </c>
      <c r="F4229" s="4">
        <f t="shared" si="660"/>
        <v>0.66600284495021334</v>
      </c>
      <c r="G4229" s="4">
        <f t="shared" si="661"/>
        <v>0.6607291956582243</v>
      </c>
      <c r="H4229" s="4">
        <f t="shared" si="662"/>
        <v>0.6607291956582243</v>
      </c>
      <c r="I4229" s="4">
        <f t="shared" si="663"/>
        <v>0.57000000000000006</v>
      </c>
      <c r="J4229">
        <f t="shared" si="665"/>
        <v>1</v>
      </c>
      <c r="K4229" t="str">
        <f>train!T4229</f>
        <v>no</v>
      </c>
      <c r="L4229">
        <f t="shared" si="666"/>
        <v>1.128143884114172</v>
      </c>
      <c r="M4229">
        <f t="shared" si="667"/>
        <v>1.2812438992916633</v>
      </c>
      <c r="N4229">
        <f t="shared" si="668"/>
        <v>1.2812438992916633</v>
      </c>
      <c r="O4229">
        <f t="shared" si="669"/>
        <v>1.2812438992916633</v>
      </c>
    </row>
    <row r="4230" spans="1:15">
      <c r="A4230">
        <f t="shared" si="664"/>
        <v>4229</v>
      </c>
      <c r="B4230">
        <f>train!G4230</f>
        <v>102.1</v>
      </c>
      <c r="C4230">
        <f>train!J4230</f>
        <v>93.7</v>
      </c>
      <c r="D4230">
        <f>train!M4230</f>
        <v>236.2</v>
      </c>
      <c r="E4230">
        <f>train!P4230</f>
        <v>14</v>
      </c>
      <c r="F4230" s="4">
        <f t="shared" si="660"/>
        <v>0.29046941678520627</v>
      </c>
      <c r="G4230" s="4">
        <f t="shared" si="661"/>
        <v>0.26078485944892849</v>
      </c>
      <c r="H4230" s="4">
        <f t="shared" si="662"/>
        <v>0.26078485944892849</v>
      </c>
      <c r="I4230" s="4">
        <f t="shared" si="663"/>
        <v>0.7</v>
      </c>
      <c r="J4230">
        <f t="shared" si="665"/>
        <v>2</v>
      </c>
      <c r="K4230" t="str">
        <f>train!T4230</f>
        <v>no</v>
      </c>
      <c r="L4230">
        <f t="shared" si="666"/>
        <v>1.128143884114172</v>
      </c>
      <c r="M4230">
        <f t="shared" si="667"/>
        <v>0.84284634894097543</v>
      </c>
      <c r="N4230">
        <f t="shared" si="668"/>
        <v>0.84284634894097543</v>
      </c>
      <c r="O4230">
        <f t="shared" si="669"/>
        <v>0.84284634894097543</v>
      </c>
    </row>
    <row r="4231" spans="1:15">
      <c r="A4231">
        <f t="shared" si="664"/>
        <v>4230</v>
      </c>
      <c r="B4231">
        <f>train!G4231</f>
        <v>131.9</v>
      </c>
      <c r="C4231">
        <f>train!J4231</f>
        <v>203.8</v>
      </c>
      <c r="D4231">
        <f>train!M4231</f>
        <v>205.6</v>
      </c>
      <c r="E4231">
        <f>train!P4231</f>
        <v>6.8</v>
      </c>
      <c r="F4231" s="4">
        <f t="shared" si="660"/>
        <v>0.37524893314367003</v>
      </c>
      <c r="G4231" s="4">
        <f t="shared" si="661"/>
        <v>0.56721402727525749</v>
      </c>
      <c r="H4231" s="4">
        <f t="shared" si="662"/>
        <v>0.56721402727525749</v>
      </c>
      <c r="I4231" s="4">
        <f t="shared" si="663"/>
        <v>0.33999999999999997</v>
      </c>
      <c r="J4231">
        <f t="shared" si="665"/>
        <v>2</v>
      </c>
      <c r="K4231" t="str">
        <f>train!T4231</f>
        <v>no</v>
      </c>
      <c r="L4231">
        <f t="shared" si="666"/>
        <v>1.128143884114172</v>
      </c>
      <c r="M4231">
        <f t="shared" si="667"/>
        <v>0.94861755586806196</v>
      </c>
      <c r="N4231">
        <f t="shared" si="668"/>
        <v>0.94861755586806196</v>
      </c>
      <c r="O4231">
        <f t="shared" si="669"/>
        <v>0.94861755586806196</v>
      </c>
    </row>
    <row r="4232" spans="1:15">
      <c r="A4232">
        <f t="shared" si="664"/>
        <v>4231</v>
      </c>
      <c r="B4232">
        <f>train!G4232</f>
        <v>135</v>
      </c>
      <c r="C4232">
        <f>train!J4232</f>
        <v>206.3</v>
      </c>
      <c r="D4232">
        <f>train!M4232</f>
        <v>210.4</v>
      </c>
      <c r="E4232">
        <f>train!P4232</f>
        <v>19.7</v>
      </c>
      <c r="F4232" s="4">
        <f t="shared" si="660"/>
        <v>0.3840682788051209</v>
      </c>
      <c r="G4232" s="4">
        <f t="shared" si="661"/>
        <v>0.57417200111327582</v>
      </c>
      <c r="H4232" s="4">
        <f t="shared" si="662"/>
        <v>0.57417200111327582</v>
      </c>
      <c r="I4232" s="4">
        <f t="shared" si="663"/>
        <v>0.98499999999999999</v>
      </c>
      <c r="J4232">
        <f t="shared" si="665"/>
        <v>1</v>
      </c>
      <c r="K4232" t="str">
        <f>train!T4232</f>
        <v>no</v>
      </c>
      <c r="L4232">
        <f t="shared" si="666"/>
        <v>1.128143884114172</v>
      </c>
      <c r="M4232">
        <f t="shared" si="667"/>
        <v>1.3330717972071779</v>
      </c>
      <c r="N4232">
        <f t="shared" si="668"/>
        <v>1.3330717972071779</v>
      </c>
      <c r="O4232">
        <f t="shared" si="669"/>
        <v>1.3330717972071779</v>
      </c>
    </row>
    <row r="4233" spans="1:15">
      <c r="A4233">
        <f t="shared" si="664"/>
        <v>4232</v>
      </c>
      <c r="B4233">
        <f>train!G4233</f>
        <v>145</v>
      </c>
      <c r="C4233">
        <f>train!J4233</f>
        <v>228.4</v>
      </c>
      <c r="D4233">
        <f>train!M4233</f>
        <v>169.4</v>
      </c>
      <c r="E4233">
        <f>train!P4233</f>
        <v>8.9</v>
      </c>
      <c r="F4233" s="4">
        <f t="shared" si="660"/>
        <v>0.41251778093883357</v>
      </c>
      <c r="G4233" s="4">
        <f t="shared" si="661"/>
        <v>0.63568048984135817</v>
      </c>
      <c r="H4233" s="4">
        <f t="shared" si="662"/>
        <v>0.63568048984135817</v>
      </c>
      <c r="I4233" s="4">
        <f t="shared" si="663"/>
        <v>0.44500000000000001</v>
      </c>
      <c r="J4233">
        <f t="shared" si="665"/>
        <v>2</v>
      </c>
      <c r="K4233" t="str">
        <f>train!T4233</f>
        <v>no</v>
      </c>
      <c r="L4233">
        <f t="shared" si="666"/>
        <v>1.128143884114172</v>
      </c>
      <c r="M4233">
        <f t="shared" si="667"/>
        <v>1.0846083578511634</v>
      </c>
      <c r="N4233">
        <f t="shared" si="668"/>
        <v>1.0846083578511634</v>
      </c>
      <c r="O4233">
        <f t="shared" si="669"/>
        <v>1.0846083578511634</v>
      </c>
    </row>
    <row r="4234" spans="1:15">
      <c r="A4234">
        <f t="shared" si="664"/>
        <v>4233</v>
      </c>
      <c r="B4234">
        <f>train!G4234</f>
        <v>170.3</v>
      </c>
      <c r="C4234">
        <f>train!J4234</f>
        <v>187.7</v>
      </c>
      <c r="D4234">
        <f>train!M4234</f>
        <v>204</v>
      </c>
      <c r="E4234">
        <f>train!P4234</f>
        <v>16.100000000000001</v>
      </c>
      <c r="F4234" s="4">
        <f t="shared" si="660"/>
        <v>0.48449502133712663</v>
      </c>
      <c r="G4234" s="4">
        <f t="shared" si="661"/>
        <v>0.52240467575841909</v>
      </c>
      <c r="H4234" s="4">
        <f t="shared" si="662"/>
        <v>0.52240467575841909</v>
      </c>
      <c r="I4234" s="4">
        <f t="shared" si="663"/>
        <v>0.80500000000000005</v>
      </c>
      <c r="J4234">
        <f t="shared" si="665"/>
        <v>1</v>
      </c>
      <c r="K4234" t="str">
        <f>train!T4234</f>
        <v>no</v>
      </c>
      <c r="L4234">
        <f t="shared" si="666"/>
        <v>1.128143884114172</v>
      </c>
      <c r="M4234">
        <f t="shared" si="667"/>
        <v>1.195229566321458</v>
      </c>
      <c r="N4234">
        <f t="shared" si="668"/>
        <v>1.195229566321458</v>
      </c>
      <c r="O4234">
        <f t="shared" si="669"/>
        <v>1.195229566321458</v>
      </c>
    </row>
    <row r="4235" spans="1:15">
      <c r="A4235">
        <f t="shared" si="664"/>
        <v>4234</v>
      </c>
      <c r="B4235">
        <f>train!G4235</f>
        <v>188.7</v>
      </c>
      <c r="C4235">
        <f>train!J4235</f>
        <v>210.4</v>
      </c>
      <c r="D4235">
        <f>train!M4235</f>
        <v>191.4</v>
      </c>
      <c r="E4235">
        <f>train!P4235</f>
        <v>10.8</v>
      </c>
      <c r="F4235" s="4">
        <f t="shared" si="660"/>
        <v>0.5368421052631579</v>
      </c>
      <c r="G4235" s="4">
        <f t="shared" si="661"/>
        <v>0.5855830782076259</v>
      </c>
      <c r="H4235" s="4">
        <f t="shared" si="662"/>
        <v>0.5855830782076259</v>
      </c>
      <c r="I4235" s="4">
        <f t="shared" si="663"/>
        <v>0.54</v>
      </c>
      <c r="J4235">
        <f t="shared" si="665"/>
        <v>2</v>
      </c>
      <c r="K4235" t="str">
        <f>train!T4235</f>
        <v>no</v>
      </c>
      <c r="L4235">
        <f t="shared" si="666"/>
        <v>1.128143884114172</v>
      </c>
      <c r="M4235">
        <f t="shared" si="667"/>
        <v>1.1249953461902038</v>
      </c>
      <c r="N4235">
        <f t="shared" si="668"/>
        <v>1.1249953461902038</v>
      </c>
      <c r="O4235">
        <f t="shared" si="669"/>
        <v>1.1249953461902038</v>
      </c>
    </row>
    <row r="4236" spans="1:15">
      <c r="A4236">
        <f t="shared" si="664"/>
        <v>4235</v>
      </c>
      <c r="B4236">
        <f>train!G4236</f>
        <v>7.2</v>
      </c>
      <c r="C4236">
        <f>train!J4236</f>
        <v>221.8</v>
      </c>
      <c r="D4236">
        <f>train!M4236</f>
        <v>174.5</v>
      </c>
      <c r="E4236">
        <f>train!P4236</f>
        <v>12</v>
      </c>
      <c r="F4236" s="4">
        <f t="shared" si="660"/>
        <v>2.0483641536273117E-2</v>
      </c>
      <c r="G4236" s="4">
        <f t="shared" si="661"/>
        <v>0.61731143890898976</v>
      </c>
      <c r="H4236" s="4">
        <f t="shared" si="662"/>
        <v>0.61731143890898976</v>
      </c>
      <c r="I4236" s="4">
        <f t="shared" si="663"/>
        <v>0.6</v>
      </c>
      <c r="J4236">
        <f t="shared" si="665"/>
        <v>2</v>
      </c>
      <c r="K4236" t="str">
        <f>train!T4236</f>
        <v>no</v>
      </c>
      <c r="L4236">
        <f t="shared" si="666"/>
        <v>1.128143884114172</v>
      </c>
      <c r="M4236">
        <f t="shared" si="667"/>
        <v>1.059512342913645</v>
      </c>
      <c r="N4236">
        <f t="shared" si="668"/>
        <v>1.059512342913645</v>
      </c>
      <c r="O4236">
        <f t="shared" si="669"/>
        <v>1.059512342913645</v>
      </c>
    </row>
    <row r="4237" spans="1:15">
      <c r="A4237">
        <f t="shared" si="664"/>
        <v>4236</v>
      </c>
      <c r="B4237">
        <f>train!G4237</f>
        <v>181.1</v>
      </c>
      <c r="C4237">
        <f>train!J4237</f>
        <v>229.5</v>
      </c>
      <c r="D4237">
        <f>train!M4237</f>
        <v>122.2</v>
      </c>
      <c r="E4237">
        <f>train!P4237</f>
        <v>5.6</v>
      </c>
      <c r="F4237" s="4">
        <f t="shared" si="660"/>
        <v>0.51522048364153628</v>
      </c>
      <c r="G4237" s="4">
        <f t="shared" si="661"/>
        <v>0.63874199833008627</v>
      </c>
      <c r="H4237" s="4">
        <f t="shared" si="662"/>
        <v>0.63874199833008627</v>
      </c>
      <c r="I4237" s="4">
        <f t="shared" si="663"/>
        <v>0.27999999999999997</v>
      </c>
      <c r="J4237">
        <f t="shared" si="665"/>
        <v>2</v>
      </c>
      <c r="K4237" t="str">
        <f>train!T4237</f>
        <v>no</v>
      </c>
      <c r="L4237">
        <f t="shared" si="666"/>
        <v>1.128143884114172</v>
      </c>
      <c r="M4237">
        <f t="shared" si="667"/>
        <v>1.0769562793471434</v>
      </c>
      <c r="N4237">
        <f t="shared" si="668"/>
        <v>1.0769562793471434</v>
      </c>
      <c r="O4237">
        <f t="shared" si="669"/>
        <v>1.0769562793471434</v>
      </c>
    </row>
    <row r="4238" spans="1:15">
      <c r="A4238">
        <f t="shared" si="664"/>
        <v>4237</v>
      </c>
      <c r="B4238">
        <f>train!G4238</f>
        <v>151.80000000000001</v>
      </c>
      <c r="C4238">
        <f>train!J4238</f>
        <v>229.6</v>
      </c>
      <c r="D4238">
        <f>train!M4238</f>
        <v>171.8</v>
      </c>
      <c r="E4238">
        <f>train!P4238</f>
        <v>10.8</v>
      </c>
      <c r="F4238" s="4">
        <f t="shared" si="660"/>
        <v>0.43186344238975821</v>
      </c>
      <c r="G4238" s="4">
        <f t="shared" si="661"/>
        <v>0.63902031728360698</v>
      </c>
      <c r="H4238" s="4">
        <f t="shared" si="662"/>
        <v>0.63902031728360698</v>
      </c>
      <c r="I4238" s="4">
        <f t="shared" si="663"/>
        <v>0.54</v>
      </c>
      <c r="J4238">
        <f t="shared" si="665"/>
        <v>1</v>
      </c>
      <c r="K4238" t="str">
        <f>train!T4238</f>
        <v>no</v>
      </c>
      <c r="L4238">
        <f t="shared" si="666"/>
        <v>1.128143884114172</v>
      </c>
      <c r="M4238">
        <f t="shared" si="667"/>
        <v>1.1378927738039362</v>
      </c>
      <c r="N4238">
        <f t="shared" si="668"/>
        <v>1.1378927738039362</v>
      </c>
      <c r="O4238">
        <f t="shared" si="669"/>
        <v>1.1378927738039362</v>
      </c>
    </row>
    <row r="4239" spans="1:15">
      <c r="A4239">
        <f t="shared" si="664"/>
        <v>4238</v>
      </c>
      <c r="B4239">
        <f>train!G4239</f>
        <v>159.4</v>
      </c>
      <c r="C4239">
        <f>train!J4239</f>
        <v>210</v>
      </c>
      <c r="D4239">
        <f>train!M4239</f>
        <v>172.4</v>
      </c>
      <c r="E4239">
        <f>train!P4239</f>
        <v>8.5</v>
      </c>
      <c r="F4239" s="4">
        <f t="shared" si="660"/>
        <v>0.45348506401137983</v>
      </c>
      <c r="G4239" s="4">
        <f t="shared" si="661"/>
        <v>0.58446980239354296</v>
      </c>
      <c r="H4239" s="4">
        <f t="shared" si="662"/>
        <v>0.58446980239354296</v>
      </c>
      <c r="I4239" s="4">
        <f t="shared" si="663"/>
        <v>0.42499999999999999</v>
      </c>
      <c r="J4239">
        <f t="shared" si="665"/>
        <v>2</v>
      </c>
      <c r="K4239" t="str">
        <f>train!T4239</f>
        <v>no</v>
      </c>
      <c r="L4239">
        <f t="shared" si="666"/>
        <v>1.128143884114172</v>
      </c>
      <c r="M4239">
        <f t="shared" si="667"/>
        <v>1.0341584032928899</v>
      </c>
      <c r="N4239">
        <f t="shared" si="668"/>
        <v>1.0341584032928899</v>
      </c>
      <c r="O4239">
        <f t="shared" si="669"/>
        <v>1.0341584032928899</v>
      </c>
    </row>
    <row r="4240" spans="1:15">
      <c r="A4240">
        <f t="shared" si="664"/>
        <v>4239</v>
      </c>
      <c r="B4240">
        <f>train!G4240</f>
        <v>226.6</v>
      </c>
      <c r="C4240">
        <f>train!J4240</f>
        <v>164.9</v>
      </c>
      <c r="D4240">
        <f>train!M4240</f>
        <v>189.3</v>
      </c>
      <c r="E4240">
        <f>train!P4240</f>
        <v>10.199999999999999</v>
      </c>
      <c r="F4240" s="4">
        <f t="shared" si="660"/>
        <v>0.64466571834992881</v>
      </c>
      <c r="G4240" s="4">
        <f t="shared" si="661"/>
        <v>0.45894795435569163</v>
      </c>
      <c r="H4240" s="4">
        <f t="shared" si="662"/>
        <v>0.45894795435569163</v>
      </c>
      <c r="I4240" s="4">
        <f t="shared" si="663"/>
        <v>0.51</v>
      </c>
      <c r="J4240">
        <f t="shared" si="665"/>
        <v>2</v>
      </c>
      <c r="K4240" t="str">
        <f>train!T4240</f>
        <v>no</v>
      </c>
      <c r="L4240">
        <f t="shared" si="666"/>
        <v>1.128143884114172</v>
      </c>
      <c r="M4240">
        <f t="shared" si="667"/>
        <v>1.047358743712095</v>
      </c>
      <c r="N4240">
        <f t="shared" si="668"/>
        <v>1.047358743712095</v>
      </c>
      <c r="O4240">
        <f t="shared" si="669"/>
        <v>1.047358743712095</v>
      </c>
    </row>
    <row r="4241" spans="1:15">
      <c r="A4241">
        <f t="shared" si="664"/>
        <v>4240</v>
      </c>
      <c r="B4241">
        <f>train!G4241</f>
        <v>214.7</v>
      </c>
      <c r="C4241">
        <f>train!J4241</f>
        <v>260.60000000000002</v>
      </c>
      <c r="D4241">
        <f>train!M4241</f>
        <v>266.3</v>
      </c>
      <c r="E4241">
        <f>train!P4241</f>
        <v>7.4</v>
      </c>
      <c r="F4241" s="4">
        <f t="shared" si="660"/>
        <v>0.61081081081081079</v>
      </c>
      <c r="G4241" s="4">
        <f t="shared" si="661"/>
        <v>0.72529919287503486</v>
      </c>
      <c r="H4241" s="4">
        <f t="shared" si="662"/>
        <v>0.72529919287503486</v>
      </c>
      <c r="I4241" s="4">
        <f t="shared" si="663"/>
        <v>0.37</v>
      </c>
      <c r="J4241">
        <f t="shared" si="665"/>
        <v>1</v>
      </c>
      <c r="K4241" t="str">
        <f>train!T4241</f>
        <v>no</v>
      </c>
      <c r="L4241">
        <f t="shared" si="666"/>
        <v>1.128143884114172</v>
      </c>
      <c r="M4241">
        <f t="shared" si="667"/>
        <v>1.2498430641379397</v>
      </c>
      <c r="N4241">
        <f t="shared" si="668"/>
        <v>1.2498430641379397</v>
      </c>
      <c r="O4241">
        <f t="shared" si="669"/>
        <v>1.2498430641379397</v>
      </c>
    </row>
    <row r="4242" spans="1:15">
      <c r="A4242">
        <f t="shared" si="664"/>
        <v>4241</v>
      </c>
      <c r="B4242">
        <f>train!G4242</f>
        <v>157.6</v>
      </c>
      <c r="C4242">
        <f>train!J4242</f>
        <v>280.60000000000002</v>
      </c>
      <c r="D4242">
        <f>train!M4242</f>
        <v>75.099999999999994</v>
      </c>
      <c r="E4242">
        <f>train!P4242</f>
        <v>8</v>
      </c>
      <c r="F4242" s="4">
        <f t="shared" si="660"/>
        <v>0.44836415362731152</v>
      </c>
      <c r="G4242" s="4">
        <f t="shared" si="661"/>
        <v>0.78096298357918181</v>
      </c>
      <c r="H4242" s="4">
        <f t="shared" si="662"/>
        <v>0.78096298357918181</v>
      </c>
      <c r="I4242" s="4">
        <f t="shared" si="663"/>
        <v>0.4</v>
      </c>
      <c r="J4242">
        <f t="shared" si="665"/>
        <v>1</v>
      </c>
      <c r="K4242" t="str">
        <f>train!T4242</f>
        <v>no</v>
      </c>
      <c r="L4242">
        <f t="shared" si="666"/>
        <v>1.128143884114172</v>
      </c>
      <c r="M4242">
        <f t="shared" si="667"/>
        <v>1.2573133172362927</v>
      </c>
      <c r="N4242">
        <f t="shared" si="668"/>
        <v>1.2573133172362927</v>
      </c>
      <c r="O4242">
        <f t="shared" si="669"/>
        <v>1.2573133172362927</v>
      </c>
    </row>
    <row r="4243" spans="1:15">
      <c r="A4243">
        <f t="shared" si="664"/>
        <v>4242</v>
      </c>
      <c r="B4243">
        <f>train!G4243</f>
        <v>157</v>
      </c>
      <c r="C4243">
        <f>train!J4243</f>
        <v>208.8</v>
      </c>
      <c r="D4243">
        <f>train!M4243</f>
        <v>113.3</v>
      </c>
      <c r="E4243">
        <f>train!P4243</f>
        <v>16.2</v>
      </c>
      <c r="F4243" s="4">
        <f t="shared" si="660"/>
        <v>0.44665718349928879</v>
      </c>
      <c r="G4243" s="4">
        <f t="shared" si="661"/>
        <v>0.58112997495129415</v>
      </c>
      <c r="H4243" s="4">
        <f t="shared" si="662"/>
        <v>0.58112997495129415</v>
      </c>
      <c r="I4243" s="4">
        <f t="shared" si="663"/>
        <v>0.80999999999999994</v>
      </c>
      <c r="J4243">
        <f t="shared" si="665"/>
        <v>1</v>
      </c>
      <c r="K4243" t="str">
        <f>train!T4243</f>
        <v>no</v>
      </c>
      <c r="L4243">
        <f t="shared" si="666"/>
        <v>1.128143884114172</v>
      </c>
      <c r="M4243">
        <f t="shared" si="667"/>
        <v>1.2373466511634081</v>
      </c>
      <c r="N4243">
        <f t="shared" si="668"/>
        <v>1.2373466511634081</v>
      </c>
      <c r="O4243">
        <f t="shared" si="669"/>
        <v>1.2373466511634081</v>
      </c>
    </row>
    <row r="4244" spans="1:15">
      <c r="A4244">
        <f t="shared" si="664"/>
        <v>4243</v>
      </c>
      <c r="B4244">
        <f>train!G4244</f>
        <v>170</v>
      </c>
      <c r="C4244">
        <f>train!J4244</f>
        <v>162.69999999999999</v>
      </c>
      <c r="D4244">
        <f>train!M4244</f>
        <v>267.2</v>
      </c>
      <c r="E4244">
        <f>train!P4244</f>
        <v>8.3000000000000007</v>
      </c>
      <c r="F4244" s="4">
        <f t="shared" si="660"/>
        <v>0.48364153627311524</v>
      </c>
      <c r="G4244" s="4">
        <f t="shared" si="661"/>
        <v>0.45282493737823543</v>
      </c>
      <c r="H4244" s="4">
        <f t="shared" si="662"/>
        <v>0.45282493737823543</v>
      </c>
      <c r="I4244" s="4">
        <f t="shared" si="663"/>
        <v>0.41500000000000004</v>
      </c>
      <c r="J4244">
        <f t="shared" si="665"/>
        <v>2</v>
      </c>
      <c r="K4244" t="str">
        <f>train!T4244</f>
        <v>no</v>
      </c>
      <c r="L4244">
        <f t="shared" si="666"/>
        <v>1.128143884114172</v>
      </c>
      <c r="M4244">
        <f t="shared" si="667"/>
        <v>0.90345723940418166</v>
      </c>
      <c r="N4244">
        <f t="shared" si="668"/>
        <v>0.90345723940418166</v>
      </c>
      <c r="O4244">
        <f t="shared" si="669"/>
        <v>0.90345723940418166</v>
      </c>
    </row>
    <row r="4245" spans="1:15">
      <c r="A4245">
        <f t="shared" si="664"/>
        <v>4244</v>
      </c>
      <c r="B4245">
        <f>train!G4245</f>
        <v>244.7</v>
      </c>
      <c r="C4245">
        <f>train!J4245</f>
        <v>258.60000000000002</v>
      </c>
      <c r="D4245">
        <f>train!M4245</f>
        <v>231.3</v>
      </c>
      <c r="E4245">
        <f>train!P4245</f>
        <v>7.5</v>
      </c>
      <c r="F4245" s="4">
        <f t="shared" si="660"/>
        <v>0.69615931721194879</v>
      </c>
      <c r="G4245" s="4">
        <f t="shared" si="661"/>
        <v>0.71973281380462018</v>
      </c>
      <c r="H4245" s="4">
        <f t="shared" si="662"/>
        <v>0.71973281380462018</v>
      </c>
      <c r="I4245" s="4">
        <f t="shared" si="663"/>
        <v>0.375</v>
      </c>
      <c r="J4245">
        <f t="shared" si="665"/>
        <v>1</v>
      </c>
      <c r="K4245" t="str">
        <f>train!T4245</f>
        <v>yes</v>
      </c>
      <c r="L4245">
        <f t="shared" si="666"/>
        <v>1.128143884114172</v>
      </c>
      <c r="M4245">
        <f t="shared" si="667"/>
        <v>1.2889117275730091</v>
      </c>
      <c r="N4245">
        <f t="shared" si="668"/>
        <v>1.2889117275730091</v>
      </c>
      <c r="O4245">
        <f t="shared" si="669"/>
        <v>1.2889117275730091</v>
      </c>
    </row>
    <row r="4246" spans="1:15">
      <c r="A4246">
        <f t="shared" si="664"/>
        <v>4245</v>
      </c>
      <c r="B4246">
        <f>train!G4246</f>
        <v>252.6</v>
      </c>
      <c r="C4246">
        <f>train!J4246</f>
        <v>340.3</v>
      </c>
      <c r="D4246">
        <f>train!M4246</f>
        <v>256.5</v>
      </c>
      <c r="E4246">
        <f>train!P4246</f>
        <v>8.8000000000000007</v>
      </c>
      <c r="F4246" s="4">
        <f t="shared" si="660"/>
        <v>0.71863442389758181</v>
      </c>
      <c r="G4246" s="4">
        <f t="shared" si="661"/>
        <v>0.94711939883106044</v>
      </c>
      <c r="H4246" s="4">
        <f t="shared" si="662"/>
        <v>0.94711939883106044</v>
      </c>
      <c r="I4246" s="4">
        <f t="shared" si="663"/>
        <v>0.44000000000000006</v>
      </c>
      <c r="J4246">
        <f t="shared" si="665"/>
        <v>1</v>
      </c>
      <c r="K4246" t="str">
        <f>train!T4246</f>
        <v>yes</v>
      </c>
      <c r="L4246">
        <f t="shared" si="666"/>
        <v>1.128143884114172</v>
      </c>
      <c r="M4246">
        <f t="shared" si="667"/>
        <v>1.5824366484933379</v>
      </c>
      <c r="N4246">
        <f t="shared" si="668"/>
        <v>1.5824366484933379</v>
      </c>
      <c r="O4246">
        <f t="shared" si="669"/>
        <v>1.5824366484933379</v>
      </c>
    </row>
    <row r="4247" spans="1:15">
      <c r="A4247">
        <f t="shared" si="664"/>
        <v>4246</v>
      </c>
      <c r="B4247">
        <f>train!G4247</f>
        <v>188.3</v>
      </c>
      <c r="C4247">
        <f>train!J4247</f>
        <v>243.8</v>
      </c>
      <c r="D4247">
        <f>train!M4247</f>
        <v>213.7</v>
      </c>
      <c r="E4247">
        <f>train!P4247</f>
        <v>10.3</v>
      </c>
      <c r="F4247" s="4">
        <f t="shared" si="660"/>
        <v>0.53570412517780941</v>
      </c>
      <c r="G4247" s="4">
        <f t="shared" si="661"/>
        <v>0.6785416086835514</v>
      </c>
      <c r="H4247" s="4">
        <f t="shared" si="662"/>
        <v>0.6785416086835514</v>
      </c>
      <c r="I4247" s="4">
        <f t="shared" si="663"/>
        <v>0.51500000000000001</v>
      </c>
      <c r="J4247">
        <f t="shared" si="665"/>
        <v>1</v>
      </c>
      <c r="K4247" t="str">
        <f>train!T4247</f>
        <v>no</v>
      </c>
      <c r="L4247">
        <f t="shared" si="666"/>
        <v>1.128143884114172</v>
      </c>
      <c r="M4247">
        <f t="shared" si="667"/>
        <v>1.2136891443702731</v>
      </c>
      <c r="N4247">
        <f t="shared" si="668"/>
        <v>1.2136891443702731</v>
      </c>
      <c r="O4247">
        <f t="shared" si="669"/>
        <v>1.2136891443702731</v>
      </c>
    </row>
    <row r="4248" spans="1:15">
      <c r="A4248">
        <f t="shared" si="664"/>
        <v>4247</v>
      </c>
      <c r="B4248">
        <f>train!G4248</f>
        <v>177.9</v>
      </c>
      <c r="C4248">
        <f>train!J4248</f>
        <v>131.19999999999999</v>
      </c>
      <c r="D4248">
        <f>train!M4248</f>
        <v>186.2</v>
      </c>
      <c r="E4248">
        <f>train!P4248</f>
        <v>11.5</v>
      </c>
      <c r="F4248" s="4">
        <f t="shared" si="660"/>
        <v>0.50611664295874825</v>
      </c>
      <c r="G4248" s="4">
        <f t="shared" si="661"/>
        <v>0.36515446701920395</v>
      </c>
      <c r="H4248" s="4">
        <f t="shared" si="662"/>
        <v>0.36515446701920395</v>
      </c>
      <c r="I4248" s="4">
        <f t="shared" si="663"/>
        <v>0.57499999999999996</v>
      </c>
      <c r="J4248">
        <f t="shared" si="665"/>
        <v>2</v>
      </c>
      <c r="K4248" t="str">
        <f>train!T4248</f>
        <v>no</v>
      </c>
      <c r="L4248">
        <f t="shared" si="666"/>
        <v>1.128143884114172</v>
      </c>
      <c r="M4248">
        <f t="shared" si="667"/>
        <v>0.92382607987001042</v>
      </c>
      <c r="N4248">
        <f t="shared" si="668"/>
        <v>0.92382607987001042</v>
      </c>
      <c r="O4248">
        <f t="shared" si="669"/>
        <v>0.92382607987001042</v>
      </c>
    </row>
    <row r="4249" spans="1:15">
      <c r="A4249">
        <f t="shared" si="664"/>
        <v>4248</v>
      </c>
      <c r="B4249">
        <f>train!G4249</f>
        <v>170.7</v>
      </c>
      <c r="C4249">
        <f>train!J4249</f>
        <v>193.1</v>
      </c>
      <c r="D4249">
        <f>train!M4249</f>
        <v>129.1</v>
      </c>
      <c r="E4249">
        <f>train!P4249</f>
        <v>6.9</v>
      </c>
      <c r="F4249" s="4">
        <f t="shared" si="660"/>
        <v>0.48563300142247506</v>
      </c>
      <c r="G4249" s="4">
        <f t="shared" si="661"/>
        <v>0.53743389924853879</v>
      </c>
      <c r="H4249" s="4">
        <f t="shared" si="662"/>
        <v>0.53743389924853879</v>
      </c>
      <c r="I4249" s="4">
        <f t="shared" si="663"/>
        <v>0.34500000000000003</v>
      </c>
      <c r="J4249">
        <f t="shared" si="665"/>
        <v>2</v>
      </c>
      <c r="K4249" t="str">
        <f>train!T4249</f>
        <v>no</v>
      </c>
      <c r="L4249">
        <f t="shared" si="666"/>
        <v>1.128143884114172</v>
      </c>
      <c r="M4249">
        <f t="shared" si="667"/>
        <v>0.96567841655158615</v>
      </c>
      <c r="N4249">
        <f t="shared" si="668"/>
        <v>0.96567841655158615</v>
      </c>
      <c r="O4249">
        <f t="shared" si="669"/>
        <v>0.96567841655158615</v>
      </c>
    </row>
    <row r="4250" spans="1:15">
      <c r="A4250">
        <f t="shared" si="664"/>
        <v>4249</v>
      </c>
      <c r="B4250">
        <f>train!G4250</f>
        <v>235.7</v>
      </c>
      <c r="C4250">
        <f>train!J4250</f>
        <v>223</v>
      </c>
      <c r="D4250">
        <f>train!M4250</f>
        <v>297.5</v>
      </c>
      <c r="E4250">
        <f>train!P4250</f>
        <v>9.9</v>
      </c>
      <c r="F4250" s="4">
        <f t="shared" si="660"/>
        <v>0.6705547652916074</v>
      </c>
      <c r="G4250" s="4">
        <f t="shared" si="661"/>
        <v>0.62065126635123846</v>
      </c>
      <c r="H4250" s="4">
        <f t="shared" si="662"/>
        <v>0.62065126635123846</v>
      </c>
      <c r="I4250" s="4">
        <f t="shared" si="663"/>
        <v>0.495</v>
      </c>
      <c r="J4250">
        <f t="shared" si="665"/>
        <v>1</v>
      </c>
      <c r="K4250" t="str">
        <f>train!T4250</f>
        <v>no</v>
      </c>
      <c r="L4250">
        <f t="shared" si="666"/>
        <v>1.128143884114172</v>
      </c>
      <c r="M4250">
        <f t="shared" si="667"/>
        <v>1.2104068250394471</v>
      </c>
      <c r="N4250">
        <f t="shared" si="668"/>
        <v>1.2104068250394471</v>
      </c>
      <c r="O4250">
        <f t="shared" si="669"/>
        <v>1.2104068250394471</v>
      </c>
    </row>
    <row r="4251" spans="1:15">
      <c r="A4251">
        <f t="shared" si="664"/>
        <v>4250</v>
      </c>
      <c r="B4251">
        <f>train!G4251</f>
        <v>129.4</v>
      </c>
      <c r="C4251">
        <f>train!J4251</f>
        <v>267.10000000000002</v>
      </c>
      <c r="D4251">
        <f>train!M4251</f>
        <v>154.80000000000001</v>
      </c>
      <c r="E4251">
        <f>train!P4251</f>
        <v>9.3000000000000007</v>
      </c>
      <c r="F4251" s="4">
        <f t="shared" si="660"/>
        <v>0.36813655761024183</v>
      </c>
      <c r="G4251" s="4">
        <f t="shared" si="661"/>
        <v>0.74338992485388256</v>
      </c>
      <c r="H4251" s="4">
        <f t="shared" si="662"/>
        <v>0.74338992485388256</v>
      </c>
      <c r="I4251" s="4">
        <f t="shared" si="663"/>
        <v>0.46500000000000002</v>
      </c>
      <c r="J4251">
        <f t="shared" si="665"/>
        <v>1</v>
      </c>
      <c r="K4251" t="str">
        <f>train!T4251</f>
        <v>no</v>
      </c>
      <c r="L4251">
        <f t="shared" si="666"/>
        <v>1.128143884114172</v>
      </c>
      <c r="M4251">
        <f t="shared" si="667"/>
        <v>1.2070653196068724</v>
      </c>
      <c r="N4251">
        <f t="shared" si="668"/>
        <v>1.2070653196068724</v>
      </c>
      <c r="O4251">
        <f t="shared" si="669"/>
        <v>1.2070653196068724</v>
      </c>
    </row>
  </sheetData>
  <phoneticPr fontId="1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89660-5A6D-498E-B055-990151DBA9A4}">
  <dimension ref="A1:J17"/>
  <sheetViews>
    <sheetView showGridLines="0" zoomScale="68" workbookViewId="0">
      <selection activeCell="K26" sqref="K26"/>
    </sheetView>
  </sheetViews>
  <sheetFormatPr defaultRowHeight="14.4"/>
  <cols>
    <col min="1" max="1" width="33.88671875" bestFit="1" customWidth="1"/>
    <col min="2" max="2" width="29.6640625" customWidth="1"/>
    <col min="5" max="5" width="15.88671875" bestFit="1" customWidth="1"/>
    <col min="6" max="6" width="32.88671875" bestFit="1" customWidth="1"/>
    <col min="7" max="9" width="9.5546875" bestFit="1" customWidth="1"/>
    <col min="10" max="10" width="12.109375" bestFit="1" customWidth="1"/>
  </cols>
  <sheetData>
    <row r="1" spans="1:10">
      <c r="A1" s="7" t="s">
        <v>168</v>
      </c>
      <c r="B1" s="6"/>
    </row>
    <row r="3" spans="1:10">
      <c r="A3" s="9" t="s">
        <v>141</v>
      </c>
      <c r="B3" s="9" t="s">
        <v>81</v>
      </c>
      <c r="C3" s="9" t="s">
        <v>91</v>
      </c>
      <c r="D3" s="9" t="s">
        <v>173</v>
      </c>
      <c r="E3" s="9" t="s">
        <v>174</v>
      </c>
      <c r="F3" s="9" t="s">
        <v>175</v>
      </c>
      <c r="G3" s="9" t="s">
        <v>179</v>
      </c>
      <c r="H3" s="9" t="s">
        <v>176</v>
      </c>
      <c r="I3" s="9" t="s">
        <v>177</v>
      </c>
      <c r="J3" s="9" t="s">
        <v>178</v>
      </c>
    </row>
    <row r="4" spans="1:10">
      <c r="A4" s="10" t="s">
        <v>169</v>
      </c>
      <c r="B4" s="10">
        <f>COUNTIF(Cluster_Analysis!$J:$J,1)</f>
        <v>1755</v>
      </c>
      <c r="C4" s="10">
        <f>COUNTIFS(Cluster_Analysis!$J:$J,1,Cluster_Analysis!$K:$K,"yes")</f>
        <v>361</v>
      </c>
      <c r="D4" s="11">
        <f t="shared" ref="D4:D7" si="0">IFERROR(C4/B4,0)</f>
        <v>0.2056980056980057</v>
      </c>
      <c r="E4" s="10" t="str">
        <f>IF(G4=MAX($G$4:$G$7),"Heavy Day Users",IF(H4=MAX($H$4:$H$7),"Heavy Evening Users",IF(I4=MAX($I$4:$I$7),"Heavy Night Users","Heavy Intl Users")))</f>
        <v>Heavy Day Users</v>
      </c>
      <c r="F4" s="10" t="s">
        <v>180</v>
      </c>
      <c r="G4" s="12">
        <f>AVERAGEIF(Cluster_Analysis!$J:$J,1,Cluster_Analysis!$B:$B)</f>
        <v>199.54398860398811</v>
      </c>
      <c r="H4" s="12">
        <f>AVERAGEIF(Cluster_Analysis!$J:$J,1,Cluster_Analysis!$C:$C)</f>
        <v>239.65247863247859</v>
      </c>
      <c r="I4" s="12">
        <f>AVERAGEIF(Cluster_Analysis!$J:$J,1,Cluster_Analysis!$D:$D)</f>
        <v>200.15361823361809</v>
      </c>
      <c r="J4" s="12">
        <f>AVERAGEIF(Cluster_Analysis!$J:$J,1,Cluster_Analysis!$E:$E)</f>
        <v>11.155612535612526</v>
      </c>
    </row>
    <row r="5" spans="1:10">
      <c r="A5" s="10" t="s">
        <v>170</v>
      </c>
      <c r="B5" s="10">
        <f>COUNTIF(Cluster_Analysis!$J:$J,2)</f>
        <v>2495</v>
      </c>
      <c r="C5" s="10">
        <f>COUNTIFS(Cluster_Analysis!$J:$J,2,Cluster_Analysis!$K:$K,"yes")</f>
        <v>237</v>
      </c>
      <c r="D5" s="11">
        <f t="shared" si="0"/>
        <v>9.498997995991984E-2</v>
      </c>
      <c r="E5" s="10" t="str">
        <f t="shared" ref="E5:E6" si="1">IF(G5=MAX($G$4:$G$7),"Heavy Day Users",IF(H5=MAX($H$4:$H$7),"Heavy Evening Users",IF(I5=MAX($I$4:$I$7),"Heavy Night Users","Heavy Intl Users")))</f>
        <v>Heavy Night Users</v>
      </c>
      <c r="F5" s="10" t="s">
        <v>181</v>
      </c>
      <c r="G5" s="12">
        <f>AVERAGEIF(Cluster_Analysis!$J:$J,2,Cluster_Analysis!$B:$B)</f>
        <v>166.69482965931843</v>
      </c>
      <c r="H5" s="12">
        <f>AVERAGEIF(Cluster_Analysis!$J:$J,2,Cluster_Analysis!$C:$C)</f>
        <v>172.40440881763558</v>
      </c>
      <c r="I5" s="12">
        <f>AVERAGEIF(Cluster_Analysis!$J:$J,2,Cluster_Analysis!$D:$D)</f>
        <v>200.79114228456945</v>
      </c>
      <c r="J5" s="12">
        <f>AVERAGEIF(Cluster_Analysis!$J:$J,2,Cluster_Analysis!$E:$E)</f>
        <v>9.6233266533066004</v>
      </c>
    </row>
    <row r="6" spans="1:10">
      <c r="A6" s="10" t="s">
        <v>171</v>
      </c>
      <c r="B6" s="10">
        <f>COUNTIF(Cluster_Analysis!$J:$J,3)</f>
        <v>0</v>
      </c>
      <c r="C6" s="10">
        <f>COUNTIFS(Cluster_Analysis!$J:$J,3,Cluster_Analysis!$K:$K,"yes")</f>
        <v>0</v>
      </c>
      <c r="D6" s="10">
        <f t="shared" si="0"/>
        <v>0</v>
      </c>
      <c r="E6" s="10" t="str">
        <f t="shared" si="1"/>
        <v>Heavy Intl Users</v>
      </c>
      <c r="F6" s="10" t="s">
        <v>182</v>
      </c>
      <c r="G6" s="10">
        <f>IFERROR(AVERAGEIF(Cluster_Analysis!$J:$J,3,Cluster_Analysis!$B:$B),0)</f>
        <v>0</v>
      </c>
      <c r="H6" s="10">
        <f>IFERROR(AVERAGEIF(Cluster_Analysis!$J:$J,3,Cluster_Analysis!$C:$C),0)</f>
        <v>0</v>
      </c>
      <c r="I6" s="10">
        <f>IFERROR(AVERAGEIF(Cluster_Analysis!$J:$J,3,Cluster_Analysis!$D:$D),0)</f>
        <v>0</v>
      </c>
      <c r="J6" s="10">
        <f>IFERROR(AVERAGEIF(Cluster_Analysis!$J:$J,3,Cluster_Analysis!$E:$E),0)</f>
        <v>0</v>
      </c>
    </row>
    <row r="7" spans="1:10">
      <c r="A7" s="10" t="s">
        <v>172</v>
      </c>
      <c r="B7" s="10">
        <f>COUNTIF(Cluster_Analysis!$J:$J,4)</f>
        <v>0</v>
      </c>
      <c r="C7" s="10">
        <f>COUNTIFS(Cluster_Analysis!$J:$J,4,Cluster_Analysis!$K:$K,"yes")</f>
        <v>0</v>
      </c>
      <c r="D7" s="10">
        <f t="shared" si="0"/>
        <v>0</v>
      </c>
      <c r="E7" s="10" t="str">
        <f>IF(G7=MAX($G$4:$G$7),"Heavy Day Users",IF(H7=MAX($H$4:$H$7),"Heavy Evening Users",IF(I7=MAX($I$4:$I$7),"Heavy Night Users","Heavy Intl Users")))</f>
        <v>Heavy Intl Users</v>
      </c>
      <c r="F7" s="10" t="s">
        <v>183</v>
      </c>
      <c r="G7" s="10">
        <f>IFERROR(AVERAGEIF(Cluster_Analysis!$J:$J,4,Cluster_Analysis!$B:$B),0)</f>
        <v>0</v>
      </c>
      <c r="H7" s="10">
        <f>IFERROR(AVERAGEIF(Cluster_Analysis!$J:$J,4,Cluster_Analysis!$C:$C),0)</f>
        <v>0</v>
      </c>
      <c r="I7" s="10">
        <f>IFERROR(AVERAGEIF(Cluster_Analysis!$J:$J,4,Cluster_Analysis!$D:$D),0)</f>
        <v>0</v>
      </c>
      <c r="J7" s="10">
        <f>IFERROR(AVERAGEIF(Cluster_Analysis!$J:$J,4,Cluster_Analysis!$E:$E),0)</f>
        <v>0</v>
      </c>
    </row>
    <row r="8" spans="1:10">
      <c r="A8" s="3" t="s">
        <v>81</v>
      </c>
      <c r="B8" s="3">
        <f>SUM(B4:B7)</f>
        <v>4250</v>
      </c>
      <c r="C8" s="3">
        <f>SUM(C4:C7)</f>
        <v>598</v>
      </c>
    </row>
    <row r="12" spans="1:10">
      <c r="A12" s="7" t="s">
        <v>184</v>
      </c>
    </row>
    <row r="14" spans="1:10">
      <c r="A14" s="13" t="s">
        <v>185</v>
      </c>
      <c r="B14" s="10" t="str">
        <f>IF(MAX(D4:D7)=D4,"Cluster 1 has highest churn risk",
IF(MAX(D4:D7)=D5,"Cluster 2 has highest churn risk",
IF(MAX(D4:D7)=D6,"Cluster 3 has highest churn risk",
"Cluster 4 has highest churn risk")))</f>
        <v>Cluster 1 has highest churn risk</v>
      </c>
    </row>
    <row r="15" spans="1:10">
      <c r="A15" s="13" t="s">
        <v>186</v>
      </c>
      <c r="B15" s="10">
        <f>MAX(D4:D7)</f>
        <v>0.2056980056980057</v>
      </c>
    </row>
    <row r="16" spans="1:10">
      <c r="A16" s="13" t="s">
        <v>187</v>
      </c>
      <c r="B16" s="10" t="str">
        <f>MIN(D4:D7)&amp;"%"</f>
        <v>0%</v>
      </c>
    </row>
    <row r="17" spans="1:2">
      <c r="A17" s="13" t="s">
        <v>188</v>
      </c>
      <c r="B17" s="10">
        <f>B8</f>
        <v>4250</v>
      </c>
    </row>
  </sheetData>
  <phoneticPr fontId="18"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247B-EDE4-4E6A-A691-FE915F956637}">
  <dimension ref="A1:C5"/>
  <sheetViews>
    <sheetView workbookViewId="0">
      <selection activeCell="B4" sqref="B4"/>
    </sheetView>
  </sheetViews>
  <sheetFormatPr defaultRowHeight="14.4"/>
  <cols>
    <col min="2" max="2" width="16.5546875" customWidth="1"/>
    <col min="3" max="3" width="18.6640625" bestFit="1" customWidth="1"/>
  </cols>
  <sheetData>
    <row r="1" spans="1:3">
      <c r="A1" s="7" t="s">
        <v>82</v>
      </c>
      <c r="B1" s="7" t="s">
        <v>189</v>
      </c>
      <c r="C1" s="7" t="s">
        <v>190</v>
      </c>
    </row>
    <row r="2" spans="1:3">
      <c r="A2" t="s">
        <v>91</v>
      </c>
      <c r="B2">
        <f>COUNTIFS(train!E2:E4251,"yes",train!T2:T4251,"yes")</f>
        <v>82</v>
      </c>
      <c r="C2">
        <f>SUMIFS(train!F2:F4251,train!E2:E4251,"yes",train!T2:T4251,"yes")</f>
        <v>2571</v>
      </c>
    </row>
    <row r="3" spans="1:3">
      <c r="A3" t="s">
        <v>94</v>
      </c>
      <c r="B3">
        <f>COUNTIFS(train!E2:E4251,"yes",train!T2:T4251,"No")</f>
        <v>1030</v>
      </c>
      <c r="C3">
        <f>SUMIFS(train!F2:F4251,train!E2:E4251,"yes",train!T2:T4251,"No")</f>
        <v>29864</v>
      </c>
    </row>
    <row r="4" spans="1:3" s="3" customFormat="1">
      <c r="A4" s="3" t="s">
        <v>81</v>
      </c>
      <c r="B4" s="3">
        <f>SUM(B2:B3)</f>
        <v>1112</v>
      </c>
      <c r="C4" s="3">
        <f>SUM(C2:C3)</f>
        <v>32435</v>
      </c>
    </row>
    <row r="5" spans="1:3">
      <c r="C5" s="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A11F-2F1F-44AC-A72E-03FC71900FC3}">
  <dimension ref="A1:J4251"/>
  <sheetViews>
    <sheetView zoomScale="61" workbookViewId="0">
      <selection activeCell="U10" sqref="U10"/>
    </sheetView>
  </sheetViews>
  <sheetFormatPr defaultRowHeight="14.4"/>
  <cols>
    <col min="1" max="1" width="36.44140625" bestFit="1" customWidth="1"/>
    <col min="3" max="3" width="11.77734375" bestFit="1" customWidth="1"/>
    <col min="10" max="10" width="16.5546875" customWidth="1"/>
  </cols>
  <sheetData>
    <row r="1" spans="1:10">
      <c r="A1" s="7" t="s">
        <v>191</v>
      </c>
      <c r="H1" s="7" t="s">
        <v>218</v>
      </c>
      <c r="I1" s="7" t="s">
        <v>219</v>
      </c>
      <c r="J1" s="7" t="s">
        <v>220</v>
      </c>
    </row>
    <row r="2" spans="1:10">
      <c r="H2">
        <f>train!G2</f>
        <v>161.6</v>
      </c>
      <c r="I2">
        <f>train!I2</f>
        <v>27.47</v>
      </c>
      <c r="J2">
        <f>IF(train!T2="yes",1,0)</f>
        <v>0</v>
      </c>
    </row>
    <row r="3" spans="1:10">
      <c r="A3" s="7" t="s">
        <v>192</v>
      </c>
      <c r="B3" s="7"/>
      <c r="C3" s="7"/>
      <c r="H3">
        <f>train!G3</f>
        <v>243.4</v>
      </c>
      <c r="I3">
        <f>train!I3</f>
        <v>41.38</v>
      </c>
      <c r="J3">
        <f>IF(train!T3="yes",1,0)</f>
        <v>0</v>
      </c>
    </row>
    <row r="4" spans="1:10">
      <c r="A4" s="7" t="s">
        <v>193</v>
      </c>
      <c r="B4" s="7" t="s">
        <v>91</v>
      </c>
      <c r="C4" s="7" t="s">
        <v>94</v>
      </c>
      <c r="H4">
        <f>train!G4</f>
        <v>299.39999999999998</v>
      </c>
      <c r="I4">
        <f>train!I4</f>
        <v>50.9</v>
      </c>
      <c r="J4">
        <f>IF(train!T4="yes",1,0)</f>
        <v>0</v>
      </c>
    </row>
    <row r="5" spans="1:10">
      <c r="A5" t="s">
        <v>179</v>
      </c>
      <c r="B5" s="4">
        <f>AVERAGEIF(train!$T:$T,"yes",train!$G:$G)</f>
        <v>208.99013377926423</v>
      </c>
      <c r="C5" s="4">
        <f>AVERAGEIF(train!$T:$T,"No",train!$G:$G)</f>
        <v>175.5550930996709</v>
      </c>
      <c r="H5">
        <f>train!G5</f>
        <v>166.7</v>
      </c>
      <c r="I5">
        <f>train!I5</f>
        <v>28.34</v>
      </c>
      <c r="J5">
        <f>IF(train!T5="yes",1,0)</f>
        <v>0</v>
      </c>
    </row>
    <row r="6" spans="1:10">
      <c r="A6" t="s">
        <v>194</v>
      </c>
      <c r="B6" s="4">
        <f>AVERAGEIF(train!$T:$T,"yes",train!$I:$I)</f>
        <v>35.528678929765867</v>
      </c>
      <c r="C6" s="4">
        <f>AVERAGEIF(train!$T:$T,"No",train!$I:$I)</f>
        <v>29.844947973713168</v>
      </c>
      <c r="H6">
        <f>train!G6</f>
        <v>218.2</v>
      </c>
      <c r="I6">
        <f>train!I6</f>
        <v>37.090000000000003</v>
      </c>
      <c r="J6">
        <f>IF(train!T6="yes",1,0)</f>
        <v>0</v>
      </c>
    </row>
    <row r="7" spans="1:10">
      <c r="A7" t="s">
        <v>195</v>
      </c>
      <c r="B7">
        <f>_xlfn.MINIFS(train!$G:$G,train!$T:$T,"yes")</f>
        <v>0</v>
      </c>
      <c r="C7">
        <f>_xlfn.MINIFS(train!$G:$G,train!$T:$T,"no")</f>
        <v>0</v>
      </c>
      <c r="H7">
        <f>train!G7</f>
        <v>157</v>
      </c>
      <c r="I7">
        <f>train!I7</f>
        <v>26.69</v>
      </c>
      <c r="J7">
        <f>IF(train!T7="yes",1,0)</f>
        <v>0</v>
      </c>
    </row>
    <row r="8" spans="1:10">
      <c r="A8" t="s">
        <v>196</v>
      </c>
      <c r="B8">
        <f>_xlfn.MAXIFS(train!$G:$G,train!$T:$T,"yes")</f>
        <v>351.5</v>
      </c>
      <c r="C8">
        <f>_xlfn.MAXIFS(train!$G:$G,train!$T:$T,"no")</f>
        <v>313.8</v>
      </c>
      <c r="H8">
        <f>train!G8</f>
        <v>184.5</v>
      </c>
      <c r="I8">
        <f>train!I8</f>
        <v>31.37</v>
      </c>
      <c r="J8">
        <f>IF(train!T8="yes",1,0)</f>
        <v>0</v>
      </c>
    </row>
    <row r="9" spans="1:10">
      <c r="A9" t="s">
        <v>197</v>
      </c>
      <c r="B9">
        <f>_xlfn.MINIFS(train!$I:$I,train!$T:$T,"yes")</f>
        <v>0</v>
      </c>
      <c r="C9">
        <f>_xlfn.MINIFS(train!$I:$I,train!$T:$T,"no")</f>
        <v>0</v>
      </c>
      <c r="H9">
        <f>train!G9</f>
        <v>258.60000000000002</v>
      </c>
      <c r="I9">
        <f>train!I9</f>
        <v>43.96</v>
      </c>
      <c r="J9">
        <f>IF(train!T9="yes",1,0)</f>
        <v>0</v>
      </c>
    </row>
    <row r="10" spans="1:10">
      <c r="A10" t="s">
        <v>198</v>
      </c>
      <c r="B10">
        <f>_xlfn.MAXIFS(train!$I:$I,train!$T:$T,"yes")</f>
        <v>59.76</v>
      </c>
      <c r="C10">
        <f>_xlfn.MAXIFS(train!$I:$I,train!$T:$T,"no")</f>
        <v>53.35</v>
      </c>
      <c r="H10">
        <f>train!G10</f>
        <v>129.1</v>
      </c>
      <c r="I10">
        <f>train!I10</f>
        <v>21.95</v>
      </c>
      <c r="J10">
        <f>IF(train!T10="yes",1,0)</f>
        <v>1</v>
      </c>
    </row>
    <row r="11" spans="1:10">
      <c r="H11">
        <f>train!G11</f>
        <v>187.7</v>
      </c>
      <c r="I11">
        <f>train!I11</f>
        <v>31.91</v>
      </c>
      <c r="J11">
        <f>IF(train!T11="yes",1,0)</f>
        <v>0</v>
      </c>
    </row>
    <row r="12" spans="1:10">
      <c r="H12">
        <f>train!G12</f>
        <v>128.80000000000001</v>
      </c>
      <c r="I12">
        <f>train!I12</f>
        <v>21.9</v>
      </c>
      <c r="J12">
        <f>IF(train!T12="yes",1,0)</f>
        <v>0</v>
      </c>
    </row>
    <row r="13" spans="1:10">
      <c r="A13" s="7" t="s">
        <v>199</v>
      </c>
      <c r="H13">
        <f>train!G13</f>
        <v>156.6</v>
      </c>
      <c r="I13">
        <f>train!I13</f>
        <v>26.62</v>
      </c>
      <c r="J13">
        <f>IF(train!T13="yes",1,0)</f>
        <v>0</v>
      </c>
    </row>
    <row r="14" spans="1:10">
      <c r="A14" s="7" t="s">
        <v>200</v>
      </c>
      <c r="B14" s="7" t="s">
        <v>81</v>
      </c>
      <c r="C14" s="7" t="s">
        <v>91</v>
      </c>
      <c r="D14" s="7" t="s">
        <v>94</v>
      </c>
      <c r="E14" s="7" t="s">
        <v>173</v>
      </c>
      <c r="H14">
        <f>train!G14</f>
        <v>332.9</v>
      </c>
      <c r="I14">
        <f>train!I14</f>
        <v>56.59</v>
      </c>
      <c r="J14">
        <f>IF(train!T14="yes",1,0)</f>
        <v>1</v>
      </c>
    </row>
    <row r="15" spans="1:10">
      <c r="A15" t="s">
        <v>201</v>
      </c>
      <c r="B15">
        <f>COUNTIFS(train!$G:$G,"&gt;=0",train!$G:$G,"&lt;=100")</f>
        <v>296</v>
      </c>
      <c r="C15">
        <f>COUNTIFS(train!$G:$G,"&gt;=0",train!$G:$G,"&lt;=100",train!$T:$T,"yes")</f>
        <v>33</v>
      </c>
      <c r="D15">
        <f>B15-C15</f>
        <v>263</v>
      </c>
      <c r="E15">
        <f>IF(B15=0,0,C15/B15*100)</f>
        <v>11.148648648648649</v>
      </c>
      <c r="H15">
        <f>train!G15</f>
        <v>196.4</v>
      </c>
      <c r="I15">
        <f>train!I15</f>
        <v>33.39</v>
      </c>
      <c r="J15">
        <f>IF(train!T15="yes",1,0)</f>
        <v>0</v>
      </c>
    </row>
    <row r="16" spans="1:10">
      <c r="A16" t="s">
        <v>202</v>
      </c>
      <c r="B16">
        <f>COUNTIFS(train!$G:$G,"&gt;=101",train!$G:$G,"&lt;=150")</f>
        <v>943</v>
      </c>
      <c r="C16">
        <f>COUNTIFS(train!$G:$G,"&gt;=101",train!$G:$G,"&lt;=150",train!$T:$T,"yes")</f>
        <v>115</v>
      </c>
      <c r="D16">
        <f t="shared" ref="D16:D23" si="0">B16-C16</f>
        <v>828</v>
      </c>
      <c r="E16">
        <f t="shared" ref="E16:E23" si="1">IF(B16=0,0,C16/B16*100)</f>
        <v>12.195121951219512</v>
      </c>
      <c r="H16">
        <f>train!G16</f>
        <v>189.7</v>
      </c>
      <c r="I16">
        <f>train!I16</f>
        <v>32.25</v>
      </c>
      <c r="J16">
        <f>IF(train!T16="yes",1,0)</f>
        <v>0</v>
      </c>
    </row>
    <row r="17" spans="1:10">
      <c r="A17" t="s">
        <v>203</v>
      </c>
      <c r="B17">
        <f>COUNTIFS(train!$G:$G,"&gt;=151",train!$G:$G,"&lt;=175")</f>
        <v>684</v>
      </c>
      <c r="C17">
        <f>COUNTIFS(train!$G:$G,"&gt;=151",train!$G:$G,"&lt;=175",train!$T:$T,"yes")</f>
        <v>65</v>
      </c>
      <c r="D17">
        <f t="shared" si="0"/>
        <v>619</v>
      </c>
      <c r="E17">
        <f t="shared" si="1"/>
        <v>9.5029239766081872</v>
      </c>
      <c r="H17">
        <f>train!G17</f>
        <v>224.4</v>
      </c>
      <c r="I17">
        <f>train!I17</f>
        <v>38.15</v>
      </c>
      <c r="J17">
        <f>IF(train!T17="yes",1,0)</f>
        <v>0</v>
      </c>
    </row>
    <row r="18" spans="1:10">
      <c r="A18" t="s">
        <v>204</v>
      </c>
      <c r="B18">
        <f>COUNTIFS(train!$G:$G,"&gt;=176",train!$G:$G,"&lt;=200")</f>
        <v>755</v>
      </c>
      <c r="C18">
        <f>COUNTIFS(train!$G:$G,"&gt;=176",train!$G:$G,"&lt;=200",train!$T:$T,"yes")</f>
        <v>52</v>
      </c>
      <c r="D18">
        <f t="shared" si="0"/>
        <v>703</v>
      </c>
      <c r="E18">
        <f t="shared" si="1"/>
        <v>6.887417218543046</v>
      </c>
      <c r="H18">
        <f>train!G18</f>
        <v>155.1</v>
      </c>
      <c r="I18">
        <f>train!I18</f>
        <v>26.37</v>
      </c>
      <c r="J18">
        <f>IF(train!T18="yes",1,0)</f>
        <v>0</v>
      </c>
    </row>
    <row r="19" spans="1:10">
      <c r="A19" t="s">
        <v>205</v>
      </c>
      <c r="B19">
        <f>COUNTIFS(train!$G:$G,"&gt;=201",train!$G:$G,"&lt;=225")</f>
        <v>635</v>
      </c>
      <c r="C19">
        <f>COUNTIFS(train!$G:$G,"&gt;=201",train!$G:$G,"&lt;=225",train!$T:$T,"yes")</f>
        <v>43</v>
      </c>
      <c r="D19">
        <f t="shared" si="0"/>
        <v>592</v>
      </c>
      <c r="E19">
        <f t="shared" si="1"/>
        <v>6.7716535433070861</v>
      </c>
      <c r="H19">
        <f>train!G19</f>
        <v>62.4</v>
      </c>
      <c r="I19">
        <f>train!I19</f>
        <v>10.61</v>
      </c>
      <c r="J19">
        <f>IF(train!T19="yes",1,0)</f>
        <v>1</v>
      </c>
    </row>
    <row r="20" spans="1:10">
      <c r="A20" t="s">
        <v>206</v>
      </c>
      <c r="B20">
        <f>COUNTIFS(train!$G:$G,"&gt;=226",train!$G:$G,"&lt;=250")</f>
        <v>407</v>
      </c>
      <c r="C20">
        <f>COUNTIFS(train!$G:$G,"&gt;=226",train!$G:$G,"&lt;=250",train!$T:$T,"yes")</f>
        <v>71</v>
      </c>
      <c r="D20">
        <f t="shared" si="0"/>
        <v>336</v>
      </c>
      <c r="E20">
        <f t="shared" si="1"/>
        <v>17.444717444717444</v>
      </c>
      <c r="H20">
        <f>train!G20</f>
        <v>183</v>
      </c>
      <c r="I20">
        <f>train!I20</f>
        <v>31.11</v>
      </c>
      <c r="J20">
        <f>IF(train!T20="yes",1,0)</f>
        <v>0</v>
      </c>
    </row>
    <row r="21" spans="1:10">
      <c r="A21" t="s">
        <v>207</v>
      </c>
      <c r="B21">
        <f>COUNTIFS(train!$G:$G,"&gt;=251",train!$G:$G,"&lt;=275")</f>
        <v>249</v>
      </c>
      <c r="C21">
        <f>COUNTIFS(train!$G:$G,"&gt;=251",train!$G:$G,"&lt;=275",train!$T:$T,"yes")</f>
        <v>96</v>
      </c>
      <c r="D21">
        <f t="shared" si="0"/>
        <v>153</v>
      </c>
      <c r="E21">
        <f t="shared" si="1"/>
        <v>38.554216867469883</v>
      </c>
      <c r="H21">
        <f>train!G21</f>
        <v>110.4</v>
      </c>
      <c r="I21">
        <f>train!I21</f>
        <v>18.77</v>
      </c>
      <c r="J21">
        <f>IF(train!T21="yes",1,0)</f>
        <v>0</v>
      </c>
    </row>
    <row r="22" spans="1:10">
      <c r="A22" t="s">
        <v>208</v>
      </c>
      <c r="B22">
        <f>COUNTIFS(train!$G:$G,"&gt;=276",train!$G:$G,"&lt;=300")</f>
        <v>103</v>
      </c>
      <c r="C22">
        <f>COUNTIFS(train!$G:$G,"&gt;=276",train!$G:$G,"&lt;=300",train!$T:$T,"yes")</f>
        <v>59</v>
      </c>
      <c r="D22">
        <f t="shared" si="0"/>
        <v>44</v>
      </c>
      <c r="E22">
        <f t="shared" si="1"/>
        <v>57.28155339805825</v>
      </c>
      <c r="H22">
        <f>train!G22</f>
        <v>81.099999999999994</v>
      </c>
      <c r="I22">
        <f>train!I22</f>
        <v>13.79</v>
      </c>
      <c r="J22">
        <f>IF(train!T22="yes",1,0)</f>
        <v>0</v>
      </c>
    </row>
    <row r="23" spans="1:10">
      <c r="A23" t="s">
        <v>209</v>
      </c>
      <c r="B23">
        <f>COUNTIFS(train!$G:$G,"&gt;=301")</f>
        <v>55</v>
      </c>
      <c r="C23">
        <f>COUNTIFS(train!$G:$G,"&gt;=301",train!$T:$T,"yes")</f>
        <v>45</v>
      </c>
      <c r="D23">
        <f t="shared" si="0"/>
        <v>10</v>
      </c>
      <c r="E23">
        <f t="shared" si="1"/>
        <v>81.818181818181827</v>
      </c>
      <c r="H23">
        <f>train!G23</f>
        <v>213</v>
      </c>
      <c r="I23">
        <f>train!I23</f>
        <v>36.21</v>
      </c>
      <c r="J23">
        <f>IF(train!T23="yes",1,0)</f>
        <v>0</v>
      </c>
    </row>
    <row r="24" spans="1:10">
      <c r="H24">
        <f>train!G24</f>
        <v>134.30000000000001</v>
      </c>
      <c r="I24">
        <f>train!I24</f>
        <v>22.83</v>
      </c>
      <c r="J24">
        <f>IF(train!T24="yes",1,0)</f>
        <v>0</v>
      </c>
    </row>
    <row r="25" spans="1:10">
      <c r="H25">
        <f>train!G25</f>
        <v>190</v>
      </c>
      <c r="I25">
        <f>train!I25</f>
        <v>32.299999999999997</v>
      </c>
      <c r="J25">
        <f>IF(train!T25="yes",1,0)</f>
        <v>0</v>
      </c>
    </row>
    <row r="26" spans="1:10">
      <c r="A26" s="3" t="s">
        <v>210</v>
      </c>
      <c r="H26">
        <f>train!G26</f>
        <v>119.3</v>
      </c>
      <c r="I26">
        <f>train!I26</f>
        <v>20.28</v>
      </c>
      <c r="J26">
        <f>IF(train!T26="yes",1,0)</f>
        <v>0</v>
      </c>
    </row>
    <row r="27" spans="1:10">
      <c r="A27" s="3" t="s">
        <v>211</v>
      </c>
      <c r="B27">
        <f>COUNTIF(train!$T:$T,"yes")/COUNTA(train!$A2:$A4251)*100</f>
        <v>14.070588235294117</v>
      </c>
      <c r="H27">
        <f>train!G27</f>
        <v>226.1</v>
      </c>
      <c r="I27">
        <f>train!I27</f>
        <v>38.44</v>
      </c>
      <c r="J27">
        <f>IF(train!T27="yes",1,0)</f>
        <v>0</v>
      </c>
    </row>
    <row r="28" spans="1:10">
      <c r="A28" s="3" t="s">
        <v>212</v>
      </c>
      <c r="B28">
        <f>MAX(E15:E23)</f>
        <v>81.818181818181827</v>
      </c>
      <c r="H28">
        <f>train!G28</f>
        <v>249.6</v>
      </c>
      <c r="I28">
        <f>train!I28</f>
        <v>42.43</v>
      </c>
      <c r="J28">
        <f>IF(train!T28="yes",1,0)</f>
        <v>1</v>
      </c>
    </row>
    <row r="29" spans="1:10">
      <c r="A29" s="3" t="s">
        <v>213</v>
      </c>
      <c r="B29" t="str">
        <f>INDEX(A15:A23,MATCH(MAX(E15:E23),E15:E23,0))</f>
        <v>301+</v>
      </c>
      <c r="H29">
        <f>train!G29</f>
        <v>176.8</v>
      </c>
      <c r="I29">
        <f>train!I29</f>
        <v>30.06</v>
      </c>
      <c r="J29">
        <f>IF(train!T29="yes",1,0)</f>
        <v>0</v>
      </c>
    </row>
    <row r="30" spans="1:10">
      <c r="A30" s="3" t="s">
        <v>214</v>
      </c>
      <c r="B30">
        <f>AVERAGE(E15:E19)</f>
        <v>9.3011530676652985</v>
      </c>
      <c r="H30">
        <f>train!G30</f>
        <v>146.30000000000001</v>
      </c>
      <c r="I30">
        <f>train!I30</f>
        <v>24.87</v>
      </c>
      <c r="J30">
        <f>IF(train!T30="yes",1,0)</f>
        <v>0</v>
      </c>
    </row>
    <row r="31" spans="1:10">
      <c r="A31" s="3" t="s">
        <v>215</v>
      </c>
      <c r="B31">
        <f>AVERAGE(E20:E23)</f>
        <v>48.774667382106855</v>
      </c>
      <c r="H31">
        <f>train!G31</f>
        <v>130.80000000000001</v>
      </c>
      <c r="I31">
        <f>train!I31</f>
        <v>22.24</v>
      </c>
      <c r="J31">
        <f>IF(train!T31="yes",1,0)</f>
        <v>0</v>
      </c>
    </row>
    <row r="32" spans="1:10">
      <c r="A32" s="3" t="s">
        <v>216</v>
      </c>
      <c r="B32">
        <f>B31-B30</f>
        <v>39.473514314441559</v>
      </c>
      <c r="H32">
        <f>train!G32</f>
        <v>203.9</v>
      </c>
      <c r="I32">
        <f>train!I32</f>
        <v>34.659999999999997</v>
      </c>
      <c r="J32">
        <f>IF(train!T32="yes",1,0)</f>
        <v>0</v>
      </c>
    </row>
    <row r="33" spans="1:10">
      <c r="A33" s="3" t="s">
        <v>217</v>
      </c>
      <c r="B33" t="str">
        <f>IF(B32&gt;5,"YES - Clear inflection point exists. Higher usage = Higher churn","Weak inflection - usage alone may not drive churn")</f>
        <v>YES - Clear inflection point exists. Higher usage = Higher churn</v>
      </c>
      <c r="H33">
        <f>train!G33</f>
        <v>126.3</v>
      </c>
      <c r="I33">
        <f>train!I33</f>
        <v>21.47</v>
      </c>
      <c r="J33">
        <f>IF(train!T33="yes",1,0)</f>
        <v>0</v>
      </c>
    </row>
    <row r="34" spans="1:10">
      <c r="H34">
        <f>train!G34</f>
        <v>173.1</v>
      </c>
      <c r="I34">
        <f>train!I34</f>
        <v>29.43</v>
      </c>
      <c r="J34">
        <f>IF(train!T34="yes",1,0)</f>
        <v>1</v>
      </c>
    </row>
    <row r="35" spans="1:10">
      <c r="H35">
        <f>train!G35</f>
        <v>124.8</v>
      </c>
      <c r="I35">
        <f>train!I35</f>
        <v>21.22</v>
      </c>
      <c r="J35">
        <f>IF(train!T35="yes",1,0)</f>
        <v>0</v>
      </c>
    </row>
    <row r="36" spans="1:10">
      <c r="H36">
        <f>train!G36</f>
        <v>85.8</v>
      </c>
      <c r="I36">
        <f>train!I36</f>
        <v>14.59</v>
      </c>
      <c r="J36">
        <f>IF(train!T36="yes",1,0)</f>
        <v>0</v>
      </c>
    </row>
    <row r="37" spans="1:10">
      <c r="H37">
        <f>train!G37</f>
        <v>154</v>
      </c>
      <c r="I37">
        <f>train!I37</f>
        <v>26.18</v>
      </c>
      <c r="J37">
        <f>IF(train!T37="yes",1,0)</f>
        <v>0</v>
      </c>
    </row>
    <row r="38" spans="1:10">
      <c r="H38">
        <f>train!G38</f>
        <v>120.9</v>
      </c>
      <c r="I38">
        <f>train!I38</f>
        <v>20.55</v>
      </c>
      <c r="J38">
        <f>IF(train!T38="yes",1,0)</f>
        <v>0</v>
      </c>
    </row>
    <row r="39" spans="1:10">
      <c r="H39">
        <f>train!G39</f>
        <v>211.3</v>
      </c>
      <c r="I39">
        <f>train!I39</f>
        <v>35.92</v>
      </c>
      <c r="J39">
        <f>IF(train!T39="yes",1,0)</f>
        <v>0</v>
      </c>
    </row>
    <row r="40" spans="1:10">
      <c r="H40">
        <f>train!G40</f>
        <v>187</v>
      </c>
      <c r="I40">
        <f>train!I40</f>
        <v>31.79</v>
      </c>
      <c r="J40">
        <f>IF(train!T40="yes",1,0)</f>
        <v>0</v>
      </c>
    </row>
    <row r="41" spans="1:10">
      <c r="H41">
        <f>train!G41</f>
        <v>133.19999999999999</v>
      </c>
      <c r="I41">
        <f>train!I41</f>
        <v>22.64</v>
      </c>
      <c r="J41">
        <f>IF(train!T41="yes",1,0)</f>
        <v>0</v>
      </c>
    </row>
    <row r="42" spans="1:10">
      <c r="H42">
        <f>train!G42</f>
        <v>191.9</v>
      </c>
      <c r="I42">
        <f>train!I42</f>
        <v>32.619999999999997</v>
      </c>
      <c r="J42">
        <f>IF(train!T42="yes",1,0)</f>
        <v>0</v>
      </c>
    </row>
    <row r="43" spans="1:10">
      <c r="H43">
        <f>train!G43</f>
        <v>220.6</v>
      </c>
      <c r="I43">
        <f>train!I43</f>
        <v>37.5</v>
      </c>
      <c r="J43">
        <f>IF(train!T43="yes",1,0)</f>
        <v>0</v>
      </c>
    </row>
    <row r="44" spans="1:10">
      <c r="H44">
        <f>train!G44</f>
        <v>186.1</v>
      </c>
      <c r="I44">
        <f>train!I44</f>
        <v>31.64</v>
      </c>
      <c r="J44">
        <f>IF(train!T44="yes",1,0)</f>
        <v>0</v>
      </c>
    </row>
    <row r="45" spans="1:10">
      <c r="H45">
        <f>train!G45</f>
        <v>160.19999999999999</v>
      </c>
      <c r="I45">
        <f>train!I45</f>
        <v>27.23</v>
      </c>
      <c r="J45">
        <f>IF(train!T45="yes",1,0)</f>
        <v>0</v>
      </c>
    </row>
    <row r="46" spans="1:10">
      <c r="H46">
        <f>train!G46</f>
        <v>175.5</v>
      </c>
      <c r="I46">
        <f>train!I46</f>
        <v>29.84</v>
      </c>
      <c r="J46">
        <f>IF(train!T46="yes",1,0)</f>
        <v>0</v>
      </c>
    </row>
    <row r="47" spans="1:10">
      <c r="H47">
        <f>train!G47</f>
        <v>126.9</v>
      </c>
      <c r="I47">
        <f>train!I47</f>
        <v>21.57</v>
      </c>
      <c r="J47">
        <f>IF(train!T47="yes",1,0)</f>
        <v>0</v>
      </c>
    </row>
    <row r="48" spans="1:10">
      <c r="H48">
        <f>train!G48</f>
        <v>198.4</v>
      </c>
      <c r="I48">
        <f>train!I48</f>
        <v>33.729999999999997</v>
      </c>
      <c r="J48">
        <f>IF(train!T48="yes",1,0)</f>
        <v>1</v>
      </c>
    </row>
    <row r="49" spans="8:10">
      <c r="H49">
        <f>train!G49</f>
        <v>229.3</v>
      </c>
      <c r="I49">
        <f>train!I49</f>
        <v>38.979999999999997</v>
      </c>
      <c r="J49">
        <f>IF(train!T49="yes",1,0)</f>
        <v>0</v>
      </c>
    </row>
    <row r="50" spans="8:10">
      <c r="H50">
        <f>train!G50</f>
        <v>192.1</v>
      </c>
      <c r="I50">
        <f>train!I50</f>
        <v>32.659999999999997</v>
      </c>
      <c r="J50">
        <f>IF(train!T50="yes",1,0)</f>
        <v>0</v>
      </c>
    </row>
    <row r="51" spans="8:10">
      <c r="H51">
        <f>train!G51</f>
        <v>268.60000000000002</v>
      </c>
      <c r="I51">
        <f>train!I51</f>
        <v>45.66</v>
      </c>
      <c r="J51">
        <f>IF(train!T51="yes",1,0)</f>
        <v>0</v>
      </c>
    </row>
    <row r="52" spans="8:10">
      <c r="H52">
        <f>train!G52</f>
        <v>180.7</v>
      </c>
      <c r="I52">
        <f>train!I52</f>
        <v>30.72</v>
      </c>
      <c r="J52">
        <f>IF(train!T52="yes",1,0)</f>
        <v>0</v>
      </c>
    </row>
    <row r="53" spans="8:10">
      <c r="H53">
        <f>train!G53</f>
        <v>131.19999999999999</v>
      </c>
      <c r="I53">
        <f>train!I53</f>
        <v>22.3</v>
      </c>
      <c r="J53">
        <f>IF(train!T53="yes",1,0)</f>
        <v>0</v>
      </c>
    </row>
    <row r="54" spans="8:10">
      <c r="H54">
        <f>train!G54</f>
        <v>148.1</v>
      </c>
      <c r="I54">
        <f>train!I54</f>
        <v>25.18</v>
      </c>
      <c r="J54">
        <f>IF(train!T54="yes",1,0)</f>
        <v>0</v>
      </c>
    </row>
    <row r="55" spans="8:10">
      <c r="H55">
        <f>train!G55</f>
        <v>251.5</v>
      </c>
      <c r="I55">
        <f>train!I55</f>
        <v>42.76</v>
      </c>
      <c r="J55">
        <f>IF(train!T55="yes",1,0)</f>
        <v>0</v>
      </c>
    </row>
    <row r="56" spans="8:10">
      <c r="H56">
        <f>train!G56</f>
        <v>125.2</v>
      </c>
      <c r="I56">
        <f>train!I56</f>
        <v>21.28</v>
      </c>
      <c r="J56">
        <f>IF(train!T56="yes",1,0)</f>
        <v>0</v>
      </c>
    </row>
    <row r="57" spans="8:10">
      <c r="H57">
        <f>train!G57</f>
        <v>211.6</v>
      </c>
      <c r="I57">
        <f>train!I57</f>
        <v>35.97</v>
      </c>
      <c r="J57">
        <f>IF(train!T57="yes",1,0)</f>
        <v>0</v>
      </c>
    </row>
    <row r="58" spans="8:10">
      <c r="H58">
        <f>train!G58</f>
        <v>178.9</v>
      </c>
      <c r="I58">
        <f>train!I58</f>
        <v>30.41</v>
      </c>
      <c r="J58">
        <f>IF(train!T58="yes",1,0)</f>
        <v>1</v>
      </c>
    </row>
    <row r="59" spans="8:10">
      <c r="H59">
        <f>train!G59</f>
        <v>241.8</v>
      </c>
      <c r="I59">
        <f>train!I59</f>
        <v>41.11</v>
      </c>
      <c r="J59">
        <f>IF(train!T59="yes",1,0)</f>
        <v>0</v>
      </c>
    </row>
    <row r="60" spans="8:10">
      <c r="H60">
        <f>train!G60</f>
        <v>224.9</v>
      </c>
      <c r="I60">
        <f>train!I60</f>
        <v>38.229999999999997</v>
      </c>
      <c r="J60">
        <f>IF(train!T60="yes",1,0)</f>
        <v>0</v>
      </c>
    </row>
    <row r="61" spans="8:10">
      <c r="H61">
        <f>train!G61</f>
        <v>248.6</v>
      </c>
      <c r="I61">
        <f>train!I61</f>
        <v>42.26</v>
      </c>
      <c r="J61">
        <f>IF(train!T61="yes",1,0)</f>
        <v>0</v>
      </c>
    </row>
    <row r="62" spans="8:10">
      <c r="H62">
        <f>train!G62</f>
        <v>203.4</v>
      </c>
      <c r="I62">
        <f>train!I62</f>
        <v>34.58</v>
      </c>
      <c r="J62">
        <f>IF(train!T62="yes",1,0)</f>
        <v>0</v>
      </c>
    </row>
    <row r="63" spans="8:10">
      <c r="H63">
        <f>train!G63</f>
        <v>235.8</v>
      </c>
      <c r="I63">
        <f>train!I63</f>
        <v>40.090000000000003</v>
      </c>
      <c r="J63">
        <f>IF(train!T63="yes",1,0)</f>
        <v>0</v>
      </c>
    </row>
    <row r="64" spans="8:10">
      <c r="H64">
        <f>train!G64</f>
        <v>157.1</v>
      </c>
      <c r="I64">
        <f>train!I64</f>
        <v>26.71</v>
      </c>
      <c r="J64">
        <f>IF(train!T64="yes",1,0)</f>
        <v>0</v>
      </c>
    </row>
    <row r="65" spans="8:10">
      <c r="H65">
        <f>train!G65</f>
        <v>300.3</v>
      </c>
      <c r="I65">
        <f>train!I65</f>
        <v>51.05</v>
      </c>
      <c r="J65">
        <f>IF(train!T65="yes",1,0)</f>
        <v>1</v>
      </c>
    </row>
    <row r="66" spans="8:10">
      <c r="H66">
        <f>train!G66</f>
        <v>61.6</v>
      </c>
      <c r="I66">
        <f>train!I66</f>
        <v>10.47</v>
      </c>
      <c r="J66">
        <f>IF(train!T66="yes",1,0)</f>
        <v>1</v>
      </c>
    </row>
    <row r="67" spans="8:10">
      <c r="H67">
        <f>train!G67</f>
        <v>214.1</v>
      </c>
      <c r="I67">
        <f>train!I67</f>
        <v>36.4</v>
      </c>
      <c r="J67">
        <f>IF(train!T67="yes",1,0)</f>
        <v>0</v>
      </c>
    </row>
    <row r="68" spans="8:10">
      <c r="H68">
        <f>train!G68</f>
        <v>170.2</v>
      </c>
      <c r="I68">
        <f>train!I68</f>
        <v>28.93</v>
      </c>
      <c r="J68">
        <f>IF(train!T68="yes",1,0)</f>
        <v>0</v>
      </c>
    </row>
    <row r="69" spans="8:10">
      <c r="H69">
        <f>train!G69</f>
        <v>201.1</v>
      </c>
      <c r="I69">
        <f>train!I69</f>
        <v>34.19</v>
      </c>
      <c r="J69">
        <f>IF(train!T69="yes",1,0)</f>
        <v>0</v>
      </c>
    </row>
    <row r="70" spans="8:10">
      <c r="H70">
        <f>train!G70</f>
        <v>215.4</v>
      </c>
      <c r="I70">
        <f>train!I70</f>
        <v>36.619999999999997</v>
      </c>
      <c r="J70">
        <f>IF(train!T70="yes",1,0)</f>
        <v>0</v>
      </c>
    </row>
    <row r="71" spans="8:10">
      <c r="H71">
        <f>train!G71</f>
        <v>249.5</v>
      </c>
      <c r="I71">
        <f>train!I71</f>
        <v>42.42</v>
      </c>
      <c r="J71">
        <f>IF(train!T71="yes",1,0)</f>
        <v>0</v>
      </c>
    </row>
    <row r="72" spans="8:10">
      <c r="H72">
        <f>train!G72</f>
        <v>179.3</v>
      </c>
      <c r="I72">
        <f>train!I72</f>
        <v>30.48</v>
      </c>
      <c r="J72">
        <f>IF(train!T72="yes",1,0)</f>
        <v>0</v>
      </c>
    </row>
    <row r="73" spans="8:10">
      <c r="H73">
        <f>train!G73</f>
        <v>157.9</v>
      </c>
      <c r="I73">
        <f>train!I73</f>
        <v>26.84</v>
      </c>
      <c r="J73">
        <f>IF(train!T73="yes",1,0)</f>
        <v>1</v>
      </c>
    </row>
    <row r="74" spans="8:10">
      <c r="H74">
        <f>train!G74</f>
        <v>214.3</v>
      </c>
      <c r="I74">
        <f>train!I74</f>
        <v>36.43</v>
      </c>
      <c r="J74">
        <f>IF(train!T74="yes",1,0)</f>
        <v>0</v>
      </c>
    </row>
    <row r="75" spans="8:10">
      <c r="H75">
        <f>train!G75</f>
        <v>154.1</v>
      </c>
      <c r="I75">
        <f>train!I75</f>
        <v>26.2</v>
      </c>
      <c r="J75">
        <f>IF(train!T75="yes",1,0)</f>
        <v>0</v>
      </c>
    </row>
    <row r="76" spans="8:10">
      <c r="H76">
        <f>train!G76</f>
        <v>237.9</v>
      </c>
      <c r="I76">
        <f>train!I76</f>
        <v>40.44</v>
      </c>
      <c r="J76">
        <f>IF(train!T76="yes",1,0)</f>
        <v>1</v>
      </c>
    </row>
    <row r="77" spans="8:10">
      <c r="H77">
        <f>train!G77</f>
        <v>143.9</v>
      </c>
      <c r="I77">
        <f>train!I77</f>
        <v>24.46</v>
      </c>
      <c r="J77">
        <f>IF(train!T77="yes",1,0)</f>
        <v>0</v>
      </c>
    </row>
    <row r="78" spans="8:10">
      <c r="H78">
        <f>train!G78</f>
        <v>203.4</v>
      </c>
      <c r="I78">
        <f>train!I78</f>
        <v>34.58</v>
      </c>
      <c r="J78">
        <f>IF(train!T78="yes",1,0)</f>
        <v>1</v>
      </c>
    </row>
    <row r="79" spans="8:10">
      <c r="H79">
        <f>train!G79</f>
        <v>124.3</v>
      </c>
      <c r="I79">
        <f>train!I79</f>
        <v>21.13</v>
      </c>
      <c r="J79">
        <f>IF(train!T79="yes",1,0)</f>
        <v>0</v>
      </c>
    </row>
    <row r="80" spans="8:10">
      <c r="H80">
        <f>train!G80</f>
        <v>252.9</v>
      </c>
      <c r="I80">
        <f>train!I80</f>
        <v>42.99</v>
      </c>
      <c r="J80">
        <f>IF(train!T80="yes",1,0)</f>
        <v>0</v>
      </c>
    </row>
    <row r="81" spans="8:10">
      <c r="H81">
        <f>train!G81</f>
        <v>179.1</v>
      </c>
      <c r="I81">
        <f>train!I81</f>
        <v>30.45</v>
      </c>
      <c r="J81">
        <f>IF(train!T81="yes",1,0)</f>
        <v>0</v>
      </c>
    </row>
    <row r="82" spans="8:10">
      <c r="H82">
        <f>train!G82</f>
        <v>160.1</v>
      </c>
      <c r="I82">
        <f>train!I82</f>
        <v>27.22</v>
      </c>
      <c r="J82">
        <f>IF(train!T82="yes",1,0)</f>
        <v>0</v>
      </c>
    </row>
    <row r="83" spans="8:10">
      <c r="H83">
        <f>train!G83</f>
        <v>198.2</v>
      </c>
      <c r="I83">
        <f>train!I83</f>
        <v>33.69</v>
      </c>
      <c r="J83">
        <f>IF(train!T83="yes",1,0)</f>
        <v>0</v>
      </c>
    </row>
    <row r="84" spans="8:10">
      <c r="H84">
        <f>train!G84</f>
        <v>212.1</v>
      </c>
      <c r="I84">
        <f>train!I84</f>
        <v>36.06</v>
      </c>
      <c r="J84">
        <f>IF(train!T84="yes",1,0)</f>
        <v>1</v>
      </c>
    </row>
    <row r="85" spans="8:10">
      <c r="H85">
        <f>train!G85</f>
        <v>251.8</v>
      </c>
      <c r="I85">
        <f>train!I85</f>
        <v>42.81</v>
      </c>
      <c r="J85">
        <f>IF(train!T85="yes",1,0)</f>
        <v>1</v>
      </c>
    </row>
    <row r="86" spans="8:10">
      <c r="H86">
        <f>train!G86</f>
        <v>161.19999999999999</v>
      </c>
      <c r="I86">
        <f>train!I86</f>
        <v>27.4</v>
      </c>
      <c r="J86">
        <f>IF(train!T86="yes",1,0)</f>
        <v>0</v>
      </c>
    </row>
    <row r="87" spans="8:10">
      <c r="H87">
        <f>train!G87</f>
        <v>178.3</v>
      </c>
      <c r="I87">
        <f>train!I87</f>
        <v>30.31</v>
      </c>
      <c r="J87">
        <f>IF(train!T87="yes",1,0)</f>
        <v>0</v>
      </c>
    </row>
    <row r="88" spans="8:10">
      <c r="H88">
        <f>train!G88</f>
        <v>135</v>
      </c>
      <c r="I88">
        <f>train!I88</f>
        <v>22.95</v>
      </c>
      <c r="J88">
        <f>IF(train!T88="yes",1,0)</f>
        <v>0</v>
      </c>
    </row>
    <row r="89" spans="8:10">
      <c r="H89">
        <f>train!G89</f>
        <v>170.5</v>
      </c>
      <c r="I89">
        <f>train!I89</f>
        <v>28.99</v>
      </c>
      <c r="J89">
        <f>IF(train!T89="yes",1,0)</f>
        <v>0</v>
      </c>
    </row>
    <row r="90" spans="8:10">
      <c r="H90">
        <f>train!G90</f>
        <v>238.1</v>
      </c>
      <c r="I90">
        <f>train!I90</f>
        <v>40.479999999999997</v>
      </c>
      <c r="J90">
        <f>IF(train!T90="yes",1,0)</f>
        <v>0</v>
      </c>
    </row>
    <row r="91" spans="8:10">
      <c r="H91">
        <f>train!G91</f>
        <v>281.39999999999998</v>
      </c>
      <c r="I91">
        <f>train!I91</f>
        <v>47.84</v>
      </c>
      <c r="J91">
        <f>IF(train!T91="yes",1,0)</f>
        <v>0</v>
      </c>
    </row>
    <row r="92" spans="8:10">
      <c r="H92">
        <f>train!G92</f>
        <v>117.9</v>
      </c>
      <c r="I92">
        <f>train!I92</f>
        <v>20.04</v>
      </c>
      <c r="J92">
        <f>IF(train!T92="yes",1,0)</f>
        <v>0</v>
      </c>
    </row>
    <row r="93" spans="8:10">
      <c r="H93">
        <f>train!G93</f>
        <v>229.8</v>
      </c>
      <c r="I93">
        <f>train!I93</f>
        <v>39.07</v>
      </c>
      <c r="J93">
        <f>IF(train!T93="yes",1,0)</f>
        <v>0</v>
      </c>
    </row>
    <row r="94" spans="8:10">
      <c r="H94">
        <f>train!G94</f>
        <v>165</v>
      </c>
      <c r="I94">
        <f>train!I94</f>
        <v>28.05</v>
      </c>
      <c r="J94">
        <f>IF(train!T94="yes",1,0)</f>
        <v>0</v>
      </c>
    </row>
    <row r="95" spans="8:10">
      <c r="H95">
        <f>train!G95</f>
        <v>161</v>
      </c>
      <c r="I95">
        <f>train!I95</f>
        <v>27.37</v>
      </c>
      <c r="J95">
        <f>IF(train!T95="yes",1,0)</f>
        <v>0</v>
      </c>
    </row>
    <row r="96" spans="8:10">
      <c r="H96">
        <f>train!G96</f>
        <v>126.7</v>
      </c>
      <c r="I96">
        <f>train!I96</f>
        <v>21.54</v>
      </c>
      <c r="J96">
        <f>IF(train!T96="yes",1,0)</f>
        <v>0</v>
      </c>
    </row>
    <row r="97" spans="8:10">
      <c r="H97">
        <f>train!G97</f>
        <v>58.9</v>
      </c>
      <c r="I97">
        <f>train!I97</f>
        <v>10.01</v>
      </c>
      <c r="J97">
        <f>IF(train!T97="yes",1,0)</f>
        <v>0</v>
      </c>
    </row>
    <row r="98" spans="8:10">
      <c r="H98">
        <f>train!G98</f>
        <v>196.8</v>
      </c>
      <c r="I98">
        <f>train!I98</f>
        <v>33.46</v>
      </c>
      <c r="J98">
        <f>IF(train!T98="yes",1,0)</f>
        <v>1</v>
      </c>
    </row>
    <row r="99" spans="8:10">
      <c r="H99">
        <f>train!G99</f>
        <v>162.6</v>
      </c>
      <c r="I99">
        <f>train!I99</f>
        <v>27.64</v>
      </c>
      <c r="J99">
        <f>IF(train!T99="yes",1,0)</f>
        <v>0</v>
      </c>
    </row>
    <row r="100" spans="8:10">
      <c r="H100">
        <f>train!G100</f>
        <v>282.5</v>
      </c>
      <c r="I100">
        <f>train!I100</f>
        <v>48.03</v>
      </c>
      <c r="J100">
        <f>IF(train!T100="yes",1,0)</f>
        <v>1</v>
      </c>
    </row>
    <row r="101" spans="8:10">
      <c r="H101">
        <f>train!G101</f>
        <v>210.2</v>
      </c>
      <c r="I101">
        <f>train!I101</f>
        <v>35.729999999999997</v>
      </c>
      <c r="J101">
        <f>IF(train!T101="yes",1,0)</f>
        <v>0</v>
      </c>
    </row>
    <row r="102" spans="8:10">
      <c r="H102">
        <f>train!G102</f>
        <v>213.8</v>
      </c>
      <c r="I102">
        <f>train!I102</f>
        <v>36.35</v>
      </c>
      <c r="J102">
        <f>IF(train!T102="yes",1,0)</f>
        <v>0</v>
      </c>
    </row>
    <row r="103" spans="8:10">
      <c r="H103">
        <f>train!G103</f>
        <v>190.7</v>
      </c>
      <c r="I103">
        <f>train!I103</f>
        <v>32.42</v>
      </c>
      <c r="J103">
        <f>IF(train!T103="yes",1,0)</f>
        <v>0</v>
      </c>
    </row>
    <row r="104" spans="8:10">
      <c r="H104">
        <f>train!G104</f>
        <v>170.9</v>
      </c>
      <c r="I104">
        <f>train!I104</f>
        <v>29.05</v>
      </c>
      <c r="J104">
        <f>IF(train!T104="yes",1,0)</f>
        <v>0</v>
      </c>
    </row>
    <row r="105" spans="8:10">
      <c r="H105">
        <f>train!G105</f>
        <v>154.19999999999999</v>
      </c>
      <c r="I105">
        <f>train!I105</f>
        <v>26.21</v>
      </c>
      <c r="J105">
        <f>IF(train!T105="yes",1,0)</f>
        <v>0</v>
      </c>
    </row>
    <row r="106" spans="8:10">
      <c r="H106">
        <f>train!G106</f>
        <v>201.4</v>
      </c>
      <c r="I106">
        <f>train!I106</f>
        <v>34.24</v>
      </c>
      <c r="J106">
        <f>IF(train!T106="yes",1,0)</f>
        <v>0</v>
      </c>
    </row>
    <row r="107" spans="8:10">
      <c r="H107">
        <f>train!G107</f>
        <v>70.7</v>
      </c>
      <c r="I107">
        <f>train!I107</f>
        <v>12.02</v>
      </c>
      <c r="J107">
        <f>IF(train!T107="yes",1,0)</f>
        <v>1</v>
      </c>
    </row>
    <row r="108" spans="8:10">
      <c r="H108">
        <f>train!G108</f>
        <v>187.5</v>
      </c>
      <c r="I108">
        <f>train!I108</f>
        <v>31.88</v>
      </c>
      <c r="J108">
        <f>IF(train!T108="yes",1,0)</f>
        <v>1</v>
      </c>
    </row>
    <row r="109" spans="8:10">
      <c r="H109">
        <f>train!G109</f>
        <v>91.7</v>
      </c>
      <c r="I109">
        <f>train!I109</f>
        <v>15.59</v>
      </c>
      <c r="J109">
        <f>IF(train!T109="yes",1,0)</f>
        <v>0</v>
      </c>
    </row>
    <row r="110" spans="8:10">
      <c r="H110">
        <f>train!G110</f>
        <v>145.5</v>
      </c>
      <c r="I110">
        <f>train!I110</f>
        <v>24.74</v>
      </c>
      <c r="J110">
        <f>IF(train!T110="yes",1,0)</f>
        <v>0</v>
      </c>
    </row>
    <row r="111" spans="8:10">
      <c r="H111">
        <f>train!G111</f>
        <v>166.3</v>
      </c>
      <c r="I111">
        <f>train!I111</f>
        <v>28.27</v>
      </c>
      <c r="J111">
        <f>IF(train!T111="yes",1,0)</f>
        <v>0</v>
      </c>
    </row>
    <row r="112" spans="8:10">
      <c r="H112">
        <f>train!G112</f>
        <v>231</v>
      </c>
      <c r="I112">
        <f>train!I112</f>
        <v>39.270000000000003</v>
      </c>
      <c r="J112">
        <f>IF(train!T112="yes",1,0)</f>
        <v>0</v>
      </c>
    </row>
    <row r="113" spans="8:10">
      <c r="H113">
        <f>train!G113</f>
        <v>200.3</v>
      </c>
      <c r="I113">
        <f>train!I113</f>
        <v>34.049999999999997</v>
      </c>
      <c r="J113">
        <f>IF(train!T113="yes",1,0)</f>
        <v>0</v>
      </c>
    </row>
    <row r="114" spans="8:10">
      <c r="H114">
        <f>train!G114</f>
        <v>197</v>
      </c>
      <c r="I114">
        <f>train!I114</f>
        <v>33.49</v>
      </c>
      <c r="J114">
        <f>IF(train!T114="yes",1,0)</f>
        <v>0</v>
      </c>
    </row>
    <row r="115" spans="8:10">
      <c r="H115">
        <f>train!G115</f>
        <v>129.9</v>
      </c>
      <c r="I115">
        <f>train!I115</f>
        <v>22.08</v>
      </c>
      <c r="J115">
        <f>IF(train!T115="yes",1,0)</f>
        <v>0</v>
      </c>
    </row>
    <row r="116" spans="8:10">
      <c r="H116">
        <f>train!G116</f>
        <v>183.2</v>
      </c>
      <c r="I116">
        <f>train!I116</f>
        <v>31.14</v>
      </c>
      <c r="J116">
        <f>IF(train!T116="yes",1,0)</f>
        <v>0</v>
      </c>
    </row>
    <row r="117" spans="8:10">
      <c r="H117">
        <f>train!G117</f>
        <v>205</v>
      </c>
      <c r="I117">
        <f>train!I117</f>
        <v>34.85</v>
      </c>
      <c r="J117">
        <f>IF(train!T117="yes",1,0)</f>
        <v>0</v>
      </c>
    </row>
    <row r="118" spans="8:10">
      <c r="H118">
        <f>train!G118</f>
        <v>148.5</v>
      </c>
      <c r="I118">
        <f>train!I118</f>
        <v>25.25</v>
      </c>
      <c r="J118">
        <f>IF(train!T118="yes",1,0)</f>
        <v>0</v>
      </c>
    </row>
    <row r="119" spans="8:10">
      <c r="H119">
        <f>train!G119</f>
        <v>200.3</v>
      </c>
      <c r="I119">
        <f>train!I119</f>
        <v>34.049999999999997</v>
      </c>
      <c r="J119">
        <f>IF(train!T119="yes",1,0)</f>
        <v>0</v>
      </c>
    </row>
    <row r="120" spans="8:10">
      <c r="H120">
        <f>train!G120</f>
        <v>192.6</v>
      </c>
      <c r="I120">
        <f>train!I120</f>
        <v>32.74</v>
      </c>
      <c r="J120">
        <f>IF(train!T120="yes",1,0)</f>
        <v>0</v>
      </c>
    </row>
    <row r="121" spans="8:10">
      <c r="H121">
        <f>train!G121</f>
        <v>246.5</v>
      </c>
      <c r="I121">
        <f>train!I121</f>
        <v>41.91</v>
      </c>
      <c r="J121">
        <f>IF(train!T121="yes",1,0)</f>
        <v>0</v>
      </c>
    </row>
    <row r="122" spans="8:10">
      <c r="H122">
        <f>train!G122</f>
        <v>167.1</v>
      </c>
      <c r="I122">
        <f>train!I122</f>
        <v>28.41</v>
      </c>
      <c r="J122">
        <f>IF(train!T122="yes",1,0)</f>
        <v>1</v>
      </c>
    </row>
    <row r="123" spans="8:10">
      <c r="H123">
        <f>train!G123</f>
        <v>181.5</v>
      </c>
      <c r="I123">
        <f>train!I123</f>
        <v>30.86</v>
      </c>
      <c r="J123">
        <f>IF(train!T123="yes",1,0)</f>
        <v>0</v>
      </c>
    </row>
    <row r="124" spans="8:10">
      <c r="H124">
        <f>train!G124</f>
        <v>257.7</v>
      </c>
      <c r="I124">
        <f>train!I124</f>
        <v>43.81</v>
      </c>
      <c r="J124">
        <f>IF(train!T124="yes",1,0)</f>
        <v>0</v>
      </c>
    </row>
    <row r="125" spans="8:10">
      <c r="H125">
        <f>train!G125</f>
        <v>193.8</v>
      </c>
      <c r="I125">
        <f>train!I125</f>
        <v>32.950000000000003</v>
      </c>
      <c r="J125">
        <f>IF(train!T125="yes",1,0)</f>
        <v>0</v>
      </c>
    </row>
    <row r="126" spans="8:10">
      <c r="H126">
        <f>train!G126</f>
        <v>102.8</v>
      </c>
      <c r="I126">
        <f>train!I126</f>
        <v>17.48</v>
      </c>
      <c r="J126">
        <f>IF(train!T126="yes",1,0)</f>
        <v>0</v>
      </c>
    </row>
    <row r="127" spans="8:10">
      <c r="H127">
        <f>train!G127</f>
        <v>187.9</v>
      </c>
      <c r="I127">
        <f>train!I127</f>
        <v>31.94</v>
      </c>
      <c r="J127">
        <f>IF(train!T127="yes",1,0)</f>
        <v>0</v>
      </c>
    </row>
    <row r="128" spans="8:10">
      <c r="H128">
        <f>train!G128</f>
        <v>226</v>
      </c>
      <c r="I128">
        <f>train!I128</f>
        <v>38.42</v>
      </c>
      <c r="J128">
        <f>IF(train!T128="yes",1,0)</f>
        <v>0</v>
      </c>
    </row>
    <row r="129" spans="8:10">
      <c r="H129">
        <f>train!G129</f>
        <v>260.39999999999998</v>
      </c>
      <c r="I129">
        <f>train!I129</f>
        <v>44.27</v>
      </c>
      <c r="J129">
        <f>IF(train!T129="yes",1,0)</f>
        <v>0</v>
      </c>
    </row>
    <row r="130" spans="8:10">
      <c r="H130">
        <f>train!G130</f>
        <v>178.7</v>
      </c>
      <c r="I130">
        <f>train!I130</f>
        <v>30.38</v>
      </c>
      <c r="J130">
        <f>IF(train!T130="yes",1,0)</f>
        <v>0</v>
      </c>
    </row>
    <row r="131" spans="8:10">
      <c r="H131">
        <f>train!G131</f>
        <v>337.4</v>
      </c>
      <c r="I131">
        <f>train!I131</f>
        <v>57.36</v>
      </c>
      <c r="J131">
        <f>IF(train!T131="yes",1,0)</f>
        <v>1</v>
      </c>
    </row>
    <row r="132" spans="8:10">
      <c r="H132">
        <f>train!G132</f>
        <v>157.6</v>
      </c>
      <c r="I132">
        <f>train!I132</f>
        <v>26.79</v>
      </c>
      <c r="J132">
        <f>IF(train!T132="yes",1,0)</f>
        <v>0</v>
      </c>
    </row>
    <row r="133" spans="8:10">
      <c r="H133">
        <f>train!G133</f>
        <v>183.6</v>
      </c>
      <c r="I133">
        <f>train!I133</f>
        <v>31.21</v>
      </c>
      <c r="J133">
        <f>IF(train!T133="yes",1,0)</f>
        <v>0</v>
      </c>
    </row>
    <row r="134" spans="8:10">
      <c r="H134">
        <f>train!G134</f>
        <v>142.1</v>
      </c>
      <c r="I134">
        <f>train!I134</f>
        <v>24.16</v>
      </c>
      <c r="J134">
        <f>IF(train!T134="yes",1,0)</f>
        <v>0</v>
      </c>
    </row>
    <row r="135" spans="8:10">
      <c r="H135">
        <f>train!G135</f>
        <v>217.1</v>
      </c>
      <c r="I135">
        <f>train!I135</f>
        <v>36.909999999999997</v>
      </c>
      <c r="J135">
        <f>IF(train!T135="yes",1,0)</f>
        <v>0</v>
      </c>
    </row>
    <row r="136" spans="8:10">
      <c r="H136">
        <f>train!G136</f>
        <v>98.9</v>
      </c>
      <c r="I136">
        <f>train!I136</f>
        <v>16.809999999999999</v>
      </c>
      <c r="J136">
        <f>IF(train!T136="yes",1,0)</f>
        <v>0</v>
      </c>
    </row>
    <row r="137" spans="8:10">
      <c r="H137">
        <f>train!G137</f>
        <v>189.8</v>
      </c>
      <c r="I137">
        <f>train!I137</f>
        <v>32.270000000000003</v>
      </c>
      <c r="J137">
        <f>IF(train!T137="yes",1,0)</f>
        <v>0</v>
      </c>
    </row>
    <row r="138" spans="8:10">
      <c r="H138">
        <f>train!G138</f>
        <v>202</v>
      </c>
      <c r="I138">
        <f>train!I138</f>
        <v>34.340000000000003</v>
      </c>
      <c r="J138">
        <f>IF(train!T138="yes",1,0)</f>
        <v>0</v>
      </c>
    </row>
    <row r="139" spans="8:10">
      <c r="H139">
        <f>train!G139</f>
        <v>170.1</v>
      </c>
      <c r="I139">
        <f>train!I139</f>
        <v>28.92</v>
      </c>
      <c r="J139">
        <f>IF(train!T139="yes",1,0)</f>
        <v>0</v>
      </c>
    </row>
    <row r="140" spans="8:10">
      <c r="H140">
        <f>train!G140</f>
        <v>230.9</v>
      </c>
      <c r="I140">
        <f>train!I140</f>
        <v>39.25</v>
      </c>
      <c r="J140">
        <f>IF(train!T140="yes",1,0)</f>
        <v>0</v>
      </c>
    </row>
    <row r="141" spans="8:10">
      <c r="H141">
        <f>train!G141</f>
        <v>237.1</v>
      </c>
      <c r="I141">
        <f>train!I141</f>
        <v>40.31</v>
      </c>
      <c r="J141">
        <f>IF(train!T141="yes",1,0)</f>
        <v>0</v>
      </c>
    </row>
    <row r="142" spans="8:10">
      <c r="H142">
        <f>train!G142</f>
        <v>119.3</v>
      </c>
      <c r="I142">
        <f>train!I142</f>
        <v>20.28</v>
      </c>
      <c r="J142">
        <f>IF(train!T142="yes",1,0)</f>
        <v>0</v>
      </c>
    </row>
    <row r="143" spans="8:10">
      <c r="H143">
        <f>train!G143</f>
        <v>116.8</v>
      </c>
      <c r="I143">
        <f>train!I143</f>
        <v>19.86</v>
      </c>
      <c r="J143">
        <f>IF(train!T143="yes",1,0)</f>
        <v>0</v>
      </c>
    </row>
    <row r="144" spans="8:10">
      <c r="H144">
        <f>train!G144</f>
        <v>219.2</v>
      </c>
      <c r="I144">
        <f>train!I144</f>
        <v>37.26</v>
      </c>
      <c r="J144">
        <f>IF(train!T144="yes",1,0)</f>
        <v>0</v>
      </c>
    </row>
    <row r="145" spans="8:10">
      <c r="H145">
        <f>train!G145</f>
        <v>252.6</v>
      </c>
      <c r="I145">
        <f>train!I145</f>
        <v>42.94</v>
      </c>
      <c r="J145">
        <f>IF(train!T145="yes",1,0)</f>
        <v>0</v>
      </c>
    </row>
    <row r="146" spans="8:10">
      <c r="H146">
        <f>train!G146</f>
        <v>147.1</v>
      </c>
      <c r="I146">
        <f>train!I146</f>
        <v>25.01</v>
      </c>
      <c r="J146">
        <f>IF(train!T146="yes",1,0)</f>
        <v>0</v>
      </c>
    </row>
    <row r="147" spans="8:10">
      <c r="H147">
        <f>train!G147</f>
        <v>173.5</v>
      </c>
      <c r="I147">
        <f>train!I147</f>
        <v>29.5</v>
      </c>
      <c r="J147">
        <f>IF(train!T147="yes",1,0)</f>
        <v>0</v>
      </c>
    </row>
    <row r="148" spans="8:10">
      <c r="H148">
        <f>train!G148</f>
        <v>232.1</v>
      </c>
      <c r="I148">
        <f>train!I148</f>
        <v>39.46</v>
      </c>
      <c r="J148">
        <f>IF(train!T148="yes",1,0)</f>
        <v>0</v>
      </c>
    </row>
    <row r="149" spans="8:10">
      <c r="H149">
        <f>train!G149</f>
        <v>197.1</v>
      </c>
      <c r="I149">
        <f>train!I149</f>
        <v>33.51</v>
      </c>
      <c r="J149">
        <f>IF(train!T149="yes",1,0)</f>
        <v>0</v>
      </c>
    </row>
    <row r="150" spans="8:10">
      <c r="H150">
        <f>train!G150</f>
        <v>58.2</v>
      </c>
      <c r="I150">
        <f>train!I150</f>
        <v>9.89</v>
      </c>
      <c r="J150">
        <f>IF(train!T150="yes",1,0)</f>
        <v>1</v>
      </c>
    </row>
    <row r="151" spans="8:10">
      <c r="H151">
        <f>train!G151</f>
        <v>115.6</v>
      </c>
      <c r="I151">
        <f>train!I151</f>
        <v>19.649999999999999</v>
      </c>
      <c r="J151">
        <f>IF(train!T151="yes",1,0)</f>
        <v>0</v>
      </c>
    </row>
    <row r="152" spans="8:10">
      <c r="H152">
        <f>train!G152</f>
        <v>186.1</v>
      </c>
      <c r="I152">
        <f>train!I152</f>
        <v>31.64</v>
      </c>
      <c r="J152">
        <f>IF(train!T152="yes",1,0)</f>
        <v>0</v>
      </c>
    </row>
    <row r="153" spans="8:10">
      <c r="H153">
        <f>train!G153</f>
        <v>259.89999999999998</v>
      </c>
      <c r="I153">
        <f>train!I153</f>
        <v>44.18</v>
      </c>
      <c r="J153">
        <f>IF(train!T153="yes",1,0)</f>
        <v>0</v>
      </c>
    </row>
    <row r="154" spans="8:10">
      <c r="H154">
        <f>train!G154</f>
        <v>214.3</v>
      </c>
      <c r="I154">
        <f>train!I154</f>
        <v>36.43</v>
      </c>
      <c r="J154">
        <f>IF(train!T154="yes",1,0)</f>
        <v>0</v>
      </c>
    </row>
    <row r="155" spans="8:10">
      <c r="H155">
        <f>train!G155</f>
        <v>158.69999999999999</v>
      </c>
      <c r="I155">
        <f>train!I155</f>
        <v>26.98</v>
      </c>
      <c r="J155">
        <f>IF(train!T155="yes",1,0)</f>
        <v>0</v>
      </c>
    </row>
    <row r="156" spans="8:10">
      <c r="H156">
        <f>train!G156</f>
        <v>271.60000000000002</v>
      </c>
      <c r="I156">
        <f>train!I156</f>
        <v>46.17</v>
      </c>
      <c r="J156">
        <f>IF(train!T156="yes",1,0)</f>
        <v>0</v>
      </c>
    </row>
    <row r="157" spans="8:10">
      <c r="H157">
        <f>train!G157</f>
        <v>232.4</v>
      </c>
      <c r="I157">
        <f>train!I157</f>
        <v>39.51</v>
      </c>
      <c r="J157">
        <f>IF(train!T157="yes",1,0)</f>
        <v>0</v>
      </c>
    </row>
    <row r="158" spans="8:10">
      <c r="H158">
        <f>train!G158</f>
        <v>176.9</v>
      </c>
      <c r="I158">
        <f>train!I158</f>
        <v>30.07</v>
      </c>
      <c r="J158">
        <f>IF(train!T158="yes",1,0)</f>
        <v>0</v>
      </c>
    </row>
    <row r="159" spans="8:10">
      <c r="H159">
        <f>train!G159</f>
        <v>209.9</v>
      </c>
      <c r="I159">
        <f>train!I159</f>
        <v>35.68</v>
      </c>
      <c r="J159">
        <f>IF(train!T159="yes",1,0)</f>
        <v>0</v>
      </c>
    </row>
    <row r="160" spans="8:10">
      <c r="H160">
        <f>train!G160</f>
        <v>137.5</v>
      </c>
      <c r="I160">
        <f>train!I160</f>
        <v>23.38</v>
      </c>
      <c r="J160">
        <f>IF(train!T160="yes",1,0)</f>
        <v>0</v>
      </c>
    </row>
    <row r="161" spans="8:10">
      <c r="H161">
        <f>train!G161</f>
        <v>289.5</v>
      </c>
      <c r="I161">
        <f>train!I161</f>
        <v>49.22</v>
      </c>
      <c r="J161">
        <f>IF(train!T161="yes",1,0)</f>
        <v>0</v>
      </c>
    </row>
    <row r="162" spans="8:10">
      <c r="H162">
        <f>train!G162</f>
        <v>198.1</v>
      </c>
      <c r="I162">
        <f>train!I162</f>
        <v>33.68</v>
      </c>
      <c r="J162">
        <f>IF(train!T162="yes",1,0)</f>
        <v>0</v>
      </c>
    </row>
    <row r="163" spans="8:10">
      <c r="H163">
        <f>train!G163</f>
        <v>149.69999999999999</v>
      </c>
      <c r="I163">
        <f>train!I163</f>
        <v>25.45</v>
      </c>
      <c r="J163">
        <f>IF(train!T163="yes",1,0)</f>
        <v>0</v>
      </c>
    </row>
    <row r="164" spans="8:10">
      <c r="H164">
        <f>train!G164</f>
        <v>326.5</v>
      </c>
      <c r="I164">
        <f>train!I164</f>
        <v>55.51</v>
      </c>
      <c r="J164">
        <f>IF(train!T164="yes",1,0)</f>
        <v>1</v>
      </c>
    </row>
    <row r="165" spans="8:10">
      <c r="H165">
        <f>train!G165</f>
        <v>292.89999999999998</v>
      </c>
      <c r="I165">
        <f>train!I165</f>
        <v>49.79</v>
      </c>
      <c r="J165">
        <f>IF(train!T165="yes",1,0)</f>
        <v>1</v>
      </c>
    </row>
    <row r="166" spans="8:10">
      <c r="H166">
        <f>train!G166</f>
        <v>83</v>
      </c>
      <c r="I166">
        <f>train!I166</f>
        <v>14.11</v>
      </c>
      <c r="J166">
        <f>IF(train!T166="yes",1,0)</f>
        <v>0</v>
      </c>
    </row>
    <row r="167" spans="8:10">
      <c r="H167">
        <f>train!G167</f>
        <v>145.69999999999999</v>
      </c>
      <c r="I167">
        <f>train!I167</f>
        <v>24.77</v>
      </c>
      <c r="J167">
        <f>IF(train!T167="yes",1,0)</f>
        <v>0</v>
      </c>
    </row>
    <row r="168" spans="8:10">
      <c r="H168">
        <f>train!G168</f>
        <v>182.3</v>
      </c>
      <c r="I168">
        <f>train!I168</f>
        <v>30.99</v>
      </c>
      <c r="J168">
        <f>IF(train!T168="yes",1,0)</f>
        <v>0</v>
      </c>
    </row>
    <row r="169" spans="8:10">
      <c r="H169">
        <f>train!G169</f>
        <v>218</v>
      </c>
      <c r="I169">
        <f>train!I169</f>
        <v>37.06</v>
      </c>
      <c r="J169">
        <f>IF(train!T169="yes",1,0)</f>
        <v>0</v>
      </c>
    </row>
    <row r="170" spans="8:10">
      <c r="H170">
        <f>train!G170</f>
        <v>140.6</v>
      </c>
      <c r="I170">
        <f>train!I170</f>
        <v>23.9</v>
      </c>
      <c r="J170">
        <f>IF(train!T170="yes",1,0)</f>
        <v>0</v>
      </c>
    </row>
    <row r="171" spans="8:10">
      <c r="H171">
        <f>train!G171</f>
        <v>152.69999999999999</v>
      </c>
      <c r="I171">
        <f>train!I171</f>
        <v>25.96</v>
      </c>
      <c r="J171">
        <f>IF(train!T171="yes",1,0)</f>
        <v>0</v>
      </c>
    </row>
    <row r="172" spans="8:10">
      <c r="H172">
        <f>train!G172</f>
        <v>106.7</v>
      </c>
      <c r="I172">
        <f>train!I172</f>
        <v>18.14</v>
      </c>
      <c r="J172">
        <f>IF(train!T172="yes",1,0)</f>
        <v>0</v>
      </c>
    </row>
    <row r="173" spans="8:10">
      <c r="H173">
        <f>train!G173</f>
        <v>243.8</v>
      </c>
      <c r="I173">
        <f>train!I173</f>
        <v>41.45</v>
      </c>
      <c r="J173">
        <f>IF(train!T173="yes",1,0)</f>
        <v>0</v>
      </c>
    </row>
    <row r="174" spans="8:10">
      <c r="H174">
        <f>train!G174</f>
        <v>194.4</v>
      </c>
      <c r="I174">
        <f>train!I174</f>
        <v>33.049999999999997</v>
      </c>
      <c r="J174">
        <f>IF(train!T174="yes",1,0)</f>
        <v>0</v>
      </c>
    </row>
    <row r="175" spans="8:10">
      <c r="H175">
        <f>train!G175</f>
        <v>213.9</v>
      </c>
      <c r="I175">
        <f>train!I175</f>
        <v>36.36</v>
      </c>
      <c r="J175">
        <f>IF(train!T175="yes",1,0)</f>
        <v>0</v>
      </c>
    </row>
    <row r="176" spans="8:10">
      <c r="H176">
        <f>train!G176</f>
        <v>217.2</v>
      </c>
      <c r="I176">
        <f>train!I176</f>
        <v>36.92</v>
      </c>
      <c r="J176">
        <f>IF(train!T176="yes",1,0)</f>
        <v>0</v>
      </c>
    </row>
    <row r="177" spans="8:10">
      <c r="H177">
        <f>train!G177</f>
        <v>241.1</v>
      </c>
      <c r="I177">
        <f>train!I177</f>
        <v>40.99</v>
      </c>
      <c r="J177">
        <f>IF(train!T177="yes",1,0)</f>
        <v>0</v>
      </c>
    </row>
    <row r="178" spans="8:10">
      <c r="H178">
        <f>train!G178</f>
        <v>203.5</v>
      </c>
      <c r="I178">
        <f>train!I178</f>
        <v>34.6</v>
      </c>
      <c r="J178">
        <f>IF(train!T178="yes",1,0)</f>
        <v>0</v>
      </c>
    </row>
    <row r="179" spans="8:10">
      <c r="H179">
        <f>train!G179</f>
        <v>179.3</v>
      </c>
      <c r="I179">
        <f>train!I179</f>
        <v>30.48</v>
      </c>
      <c r="J179">
        <f>IF(train!T179="yes",1,0)</f>
        <v>0</v>
      </c>
    </row>
    <row r="180" spans="8:10">
      <c r="H180">
        <f>train!G180</f>
        <v>180</v>
      </c>
      <c r="I180">
        <f>train!I180</f>
        <v>30.6</v>
      </c>
      <c r="J180">
        <f>IF(train!T180="yes",1,0)</f>
        <v>0</v>
      </c>
    </row>
    <row r="181" spans="8:10">
      <c r="H181">
        <f>train!G181</f>
        <v>223</v>
      </c>
      <c r="I181">
        <f>train!I181</f>
        <v>37.909999999999997</v>
      </c>
      <c r="J181">
        <f>IF(train!T181="yes",1,0)</f>
        <v>0</v>
      </c>
    </row>
    <row r="182" spans="8:10">
      <c r="H182">
        <f>train!G182</f>
        <v>183.6</v>
      </c>
      <c r="I182">
        <f>train!I182</f>
        <v>31.21</v>
      </c>
      <c r="J182">
        <f>IF(train!T182="yes",1,0)</f>
        <v>0</v>
      </c>
    </row>
    <row r="183" spans="8:10">
      <c r="H183">
        <f>train!G183</f>
        <v>166</v>
      </c>
      <c r="I183">
        <f>train!I183</f>
        <v>28.22</v>
      </c>
      <c r="J183">
        <f>IF(train!T183="yes",1,0)</f>
        <v>0</v>
      </c>
    </row>
    <row r="184" spans="8:10">
      <c r="H184">
        <f>train!G184</f>
        <v>136.1</v>
      </c>
      <c r="I184">
        <f>train!I184</f>
        <v>23.14</v>
      </c>
      <c r="J184">
        <f>IF(train!T184="yes",1,0)</f>
        <v>0</v>
      </c>
    </row>
    <row r="185" spans="8:10">
      <c r="H185">
        <f>train!G185</f>
        <v>149.30000000000001</v>
      </c>
      <c r="I185">
        <f>train!I185</f>
        <v>25.38</v>
      </c>
      <c r="J185">
        <f>IF(train!T185="yes",1,0)</f>
        <v>0</v>
      </c>
    </row>
    <row r="186" spans="8:10">
      <c r="H186">
        <f>train!G186</f>
        <v>65.400000000000006</v>
      </c>
      <c r="I186">
        <f>train!I186</f>
        <v>11.12</v>
      </c>
      <c r="J186">
        <f>IF(train!T186="yes",1,0)</f>
        <v>0</v>
      </c>
    </row>
    <row r="187" spans="8:10">
      <c r="H187">
        <f>train!G187</f>
        <v>213.4</v>
      </c>
      <c r="I187">
        <f>train!I187</f>
        <v>36.28</v>
      </c>
      <c r="J187">
        <f>IF(train!T187="yes",1,0)</f>
        <v>0</v>
      </c>
    </row>
    <row r="188" spans="8:10">
      <c r="H188">
        <f>train!G188</f>
        <v>206.9</v>
      </c>
      <c r="I188">
        <f>train!I188</f>
        <v>35.17</v>
      </c>
      <c r="J188">
        <f>IF(train!T188="yes",1,0)</f>
        <v>0</v>
      </c>
    </row>
    <row r="189" spans="8:10">
      <c r="H189">
        <f>train!G189</f>
        <v>186.2</v>
      </c>
      <c r="I189">
        <f>train!I189</f>
        <v>31.65</v>
      </c>
      <c r="J189">
        <f>IF(train!T189="yes",1,0)</f>
        <v>0</v>
      </c>
    </row>
    <row r="190" spans="8:10">
      <c r="H190">
        <f>train!G190</f>
        <v>196.6</v>
      </c>
      <c r="I190">
        <f>train!I190</f>
        <v>33.42</v>
      </c>
      <c r="J190">
        <f>IF(train!T190="yes",1,0)</f>
        <v>0</v>
      </c>
    </row>
    <row r="191" spans="8:10">
      <c r="H191">
        <f>train!G191</f>
        <v>312</v>
      </c>
      <c r="I191">
        <f>train!I191</f>
        <v>53.04</v>
      </c>
      <c r="J191">
        <f>IF(train!T191="yes",1,0)</f>
        <v>1</v>
      </c>
    </row>
    <row r="192" spans="8:10">
      <c r="H192">
        <f>train!G192</f>
        <v>199</v>
      </c>
      <c r="I192">
        <f>train!I192</f>
        <v>33.83</v>
      </c>
      <c r="J192">
        <f>IF(train!T192="yes",1,0)</f>
        <v>0</v>
      </c>
    </row>
    <row r="193" spans="8:10">
      <c r="H193">
        <f>train!G193</f>
        <v>203.1</v>
      </c>
      <c r="I193">
        <f>train!I193</f>
        <v>34.53</v>
      </c>
      <c r="J193">
        <f>IF(train!T193="yes",1,0)</f>
        <v>0</v>
      </c>
    </row>
    <row r="194" spans="8:10">
      <c r="H194">
        <f>train!G194</f>
        <v>168.8</v>
      </c>
      <c r="I194">
        <f>train!I194</f>
        <v>28.7</v>
      </c>
      <c r="J194">
        <f>IF(train!T194="yes",1,0)</f>
        <v>0</v>
      </c>
    </row>
    <row r="195" spans="8:10">
      <c r="H195">
        <f>train!G195</f>
        <v>173.1</v>
      </c>
      <c r="I195">
        <f>train!I195</f>
        <v>29.43</v>
      </c>
      <c r="J195">
        <f>IF(train!T195="yes",1,0)</f>
        <v>0</v>
      </c>
    </row>
    <row r="196" spans="8:10">
      <c r="H196">
        <f>train!G196</f>
        <v>134.4</v>
      </c>
      <c r="I196">
        <f>train!I196</f>
        <v>22.85</v>
      </c>
      <c r="J196">
        <f>IF(train!T196="yes",1,0)</f>
        <v>1</v>
      </c>
    </row>
    <row r="197" spans="8:10">
      <c r="H197">
        <f>train!G197</f>
        <v>202.6</v>
      </c>
      <c r="I197">
        <f>train!I197</f>
        <v>34.44</v>
      </c>
      <c r="J197">
        <f>IF(train!T197="yes",1,0)</f>
        <v>0</v>
      </c>
    </row>
    <row r="198" spans="8:10">
      <c r="H198">
        <f>train!G198</f>
        <v>74.5</v>
      </c>
      <c r="I198">
        <f>train!I198</f>
        <v>12.67</v>
      </c>
      <c r="J198">
        <f>IF(train!T198="yes",1,0)</f>
        <v>0</v>
      </c>
    </row>
    <row r="199" spans="8:10">
      <c r="H199">
        <f>train!G199</f>
        <v>83.6</v>
      </c>
      <c r="I199">
        <f>train!I199</f>
        <v>14.21</v>
      </c>
      <c r="J199">
        <f>IF(train!T199="yes",1,0)</f>
        <v>0</v>
      </c>
    </row>
    <row r="200" spans="8:10">
      <c r="H200">
        <f>train!G200</f>
        <v>220.2</v>
      </c>
      <c r="I200">
        <f>train!I200</f>
        <v>37.43</v>
      </c>
      <c r="J200">
        <f>IF(train!T200="yes",1,0)</f>
        <v>0</v>
      </c>
    </row>
    <row r="201" spans="8:10">
      <c r="H201">
        <f>train!G201</f>
        <v>135.1</v>
      </c>
      <c r="I201">
        <f>train!I201</f>
        <v>22.97</v>
      </c>
      <c r="J201">
        <f>IF(train!T201="yes",1,0)</f>
        <v>1</v>
      </c>
    </row>
    <row r="202" spans="8:10">
      <c r="H202">
        <f>train!G202</f>
        <v>225</v>
      </c>
      <c r="I202">
        <f>train!I202</f>
        <v>38.25</v>
      </c>
      <c r="J202">
        <f>IF(train!T202="yes",1,0)</f>
        <v>0</v>
      </c>
    </row>
    <row r="203" spans="8:10">
      <c r="H203">
        <f>train!G203</f>
        <v>110.3</v>
      </c>
      <c r="I203">
        <f>train!I203</f>
        <v>18.75</v>
      </c>
      <c r="J203">
        <f>IF(train!T203="yes",1,0)</f>
        <v>0</v>
      </c>
    </row>
    <row r="204" spans="8:10">
      <c r="H204">
        <f>train!G204</f>
        <v>60</v>
      </c>
      <c r="I204">
        <f>train!I204</f>
        <v>10.199999999999999</v>
      </c>
      <c r="J204">
        <f>IF(train!T204="yes",1,0)</f>
        <v>0</v>
      </c>
    </row>
    <row r="205" spans="8:10">
      <c r="H205">
        <f>train!G205</f>
        <v>214.8</v>
      </c>
      <c r="I205">
        <f>train!I205</f>
        <v>36.520000000000003</v>
      </c>
      <c r="J205">
        <f>IF(train!T205="yes",1,0)</f>
        <v>0</v>
      </c>
    </row>
    <row r="206" spans="8:10">
      <c r="H206">
        <f>train!G206</f>
        <v>181.8</v>
      </c>
      <c r="I206">
        <f>train!I206</f>
        <v>30.91</v>
      </c>
      <c r="J206">
        <f>IF(train!T206="yes",1,0)</f>
        <v>0</v>
      </c>
    </row>
    <row r="207" spans="8:10">
      <c r="H207">
        <f>train!G207</f>
        <v>157.4</v>
      </c>
      <c r="I207">
        <f>train!I207</f>
        <v>26.76</v>
      </c>
      <c r="J207">
        <f>IF(train!T207="yes",1,0)</f>
        <v>1</v>
      </c>
    </row>
    <row r="208" spans="8:10">
      <c r="H208">
        <f>train!G208</f>
        <v>207.9</v>
      </c>
      <c r="I208">
        <f>train!I208</f>
        <v>35.340000000000003</v>
      </c>
      <c r="J208">
        <f>IF(train!T208="yes",1,0)</f>
        <v>0</v>
      </c>
    </row>
    <row r="209" spans="8:10">
      <c r="H209">
        <f>train!G209</f>
        <v>119</v>
      </c>
      <c r="I209">
        <f>train!I209</f>
        <v>20.23</v>
      </c>
      <c r="J209">
        <f>IF(train!T209="yes",1,0)</f>
        <v>0</v>
      </c>
    </row>
    <row r="210" spans="8:10">
      <c r="H210">
        <f>train!G210</f>
        <v>143.69999999999999</v>
      </c>
      <c r="I210">
        <f>train!I210</f>
        <v>24.43</v>
      </c>
      <c r="J210">
        <f>IF(train!T210="yes",1,0)</f>
        <v>0</v>
      </c>
    </row>
    <row r="211" spans="8:10">
      <c r="H211">
        <f>train!G211</f>
        <v>165.9</v>
      </c>
      <c r="I211">
        <f>train!I211</f>
        <v>28.2</v>
      </c>
      <c r="J211">
        <f>IF(train!T211="yes",1,0)</f>
        <v>0</v>
      </c>
    </row>
    <row r="212" spans="8:10">
      <c r="H212">
        <f>train!G212</f>
        <v>138.6</v>
      </c>
      <c r="I212">
        <f>train!I212</f>
        <v>23.56</v>
      </c>
      <c r="J212">
        <f>IF(train!T212="yes",1,0)</f>
        <v>0</v>
      </c>
    </row>
    <row r="213" spans="8:10">
      <c r="H213">
        <f>train!G213</f>
        <v>84.7</v>
      </c>
      <c r="I213">
        <f>train!I213</f>
        <v>14.4</v>
      </c>
      <c r="J213">
        <f>IF(train!T213="yes",1,0)</f>
        <v>0</v>
      </c>
    </row>
    <row r="214" spans="8:10">
      <c r="H214">
        <f>train!G214</f>
        <v>62.6</v>
      </c>
      <c r="I214">
        <f>train!I214</f>
        <v>10.64</v>
      </c>
      <c r="J214">
        <f>IF(train!T214="yes",1,0)</f>
        <v>1</v>
      </c>
    </row>
    <row r="215" spans="8:10">
      <c r="H215">
        <f>train!G215</f>
        <v>155.19999999999999</v>
      </c>
      <c r="I215">
        <f>train!I215</f>
        <v>26.38</v>
      </c>
      <c r="J215">
        <f>IF(train!T215="yes",1,0)</f>
        <v>0</v>
      </c>
    </row>
    <row r="216" spans="8:10">
      <c r="H216">
        <f>train!G216</f>
        <v>164.9</v>
      </c>
      <c r="I216">
        <f>train!I216</f>
        <v>28.03</v>
      </c>
      <c r="J216">
        <f>IF(train!T216="yes",1,0)</f>
        <v>0</v>
      </c>
    </row>
    <row r="217" spans="8:10">
      <c r="H217">
        <f>train!G217</f>
        <v>134.5</v>
      </c>
      <c r="I217">
        <f>train!I217</f>
        <v>22.87</v>
      </c>
      <c r="J217">
        <f>IF(train!T217="yes",1,0)</f>
        <v>0</v>
      </c>
    </row>
    <row r="218" spans="8:10">
      <c r="H218">
        <f>train!G218</f>
        <v>143.30000000000001</v>
      </c>
      <c r="I218">
        <f>train!I218</f>
        <v>24.36</v>
      </c>
      <c r="J218">
        <f>IF(train!T218="yes",1,0)</f>
        <v>0</v>
      </c>
    </row>
    <row r="219" spans="8:10">
      <c r="H219">
        <f>train!G219</f>
        <v>168.3</v>
      </c>
      <c r="I219">
        <f>train!I219</f>
        <v>28.61</v>
      </c>
      <c r="J219">
        <f>IF(train!T219="yes",1,0)</f>
        <v>0</v>
      </c>
    </row>
    <row r="220" spans="8:10">
      <c r="H220">
        <f>train!G220</f>
        <v>262.39999999999998</v>
      </c>
      <c r="I220">
        <f>train!I220</f>
        <v>44.61</v>
      </c>
      <c r="J220">
        <f>IF(train!T220="yes",1,0)</f>
        <v>0</v>
      </c>
    </row>
    <row r="221" spans="8:10">
      <c r="H221">
        <f>train!G221</f>
        <v>206.2</v>
      </c>
      <c r="I221">
        <f>train!I221</f>
        <v>35.049999999999997</v>
      </c>
      <c r="J221">
        <f>IF(train!T221="yes",1,0)</f>
        <v>0</v>
      </c>
    </row>
    <row r="222" spans="8:10">
      <c r="H222">
        <f>train!G222</f>
        <v>225.8</v>
      </c>
      <c r="I222">
        <f>train!I222</f>
        <v>38.39</v>
      </c>
      <c r="J222">
        <f>IF(train!T222="yes",1,0)</f>
        <v>0</v>
      </c>
    </row>
    <row r="223" spans="8:10">
      <c r="H223">
        <f>train!G223</f>
        <v>138.30000000000001</v>
      </c>
      <c r="I223">
        <f>train!I223</f>
        <v>23.51</v>
      </c>
      <c r="J223">
        <f>IF(train!T223="yes",1,0)</f>
        <v>0</v>
      </c>
    </row>
    <row r="224" spans="8:10">
      <c r="H224">
        <f>train!G224</f>
        <v>160</v>
      </c>
      <c r="I224">
        <f>train!I224</f>
        <v>27.2</v>
      </c>
      <c r="J224">
        <f>IF(train!T224="yes",1,0)</f>
        <v>0</v>
      </c>
    </row>
    <row r="225" spans="8:10">
      <c r="H225">
        <f>train!G225</f>
        <v>206.6</v>
      </c>
      <c r="I225">
        <f>train!I225</f>
        <v>35.119999999999997</v>
      </c>
      <c r="J225">
        <f>IF(train!T225="yes",1,0)</f>
        <v>0</v>
      </c>
    </row>
    <row r="226" spans="8:10">
      <c r="H226">
        <f>train!G226</f>
        <v>134.69999999999999</v>
      </c>
      <c r="I226">
        <f>train!I226</f>
        <v>22.9</v>
      </c>
      <c r="J226">
        <f>IF(train!T226="yes",1,0)</f>
        <v>0</v>
      </c>
    </row>
    <row r="227" spans="8:10">
      <c r="H227">
        <f>train!G227</f>
        <v>214.4</v>
      </c>
      <c r="I227">
        <f>train!I227</f>
        <v>36.450000000000003</v>
      </c>
      <c r="J227">
        <f>IF(train!T227="yes",1,0)</f>
        <v>0</v>
      </c>
    </row>
    <row r="228" spans="8:10">
      <c r="H228">
        <f>train!G228</f>
        <v>192.8</v>
      </c>
      <c r="I228">
        <f>train!I228</f>
        <v>32.78</v>
      </c>
      <c r="J228">
        <f>IF(train!T228="yes",1,0)</f>
        <v>0</v>
      </c>
    </row>
    <row r="229" spans="8:10">
      <c r="H229">
        <f>train!G229</f>
        <v>151.1</v>
      </c>
      <c r="I229">
        <f>train!I229</f>
        <v>25.69</v>
      </c>
      <c r="J229">
        <f>IF(train!T229="yes",1,0)</f>
        <v>0</v>
      </c>
    </row>
    <row r="230" spans="8:10">
      <c r="H230">
        <f>train!G230</f>
        <v>218.9</v>
      </c>
      <c r="I230">
        <f>train!I230</f>
        <v>37.21</v>
      </c>
      <c r="J230">
        <f>IF(train!T230="yes",1,0)</f>
        <v>0</v>
      </c>
    </row>
    <row r="231" spans="8:10">
      <c r="H231">
        <f>train!G231</f>
        <v>189.8</v>
      </c>
      <c r="I231">
        <f>train!I231</f>
        <v>32.270000000000003</v>
      </c>
      <c r="J231">
        <f>IF(train!T231="yes",1,0)</f>
        <v>1</v>
      </c>
    </row>
    <row r="232" spans="8:10">
      <c r="H232">
        <f>train!G232</f>
        <v>192.7</v>
      </c>
      <c r="I232">
        <f>train!I232</f>
        <v>32.76</v>
      </c>
      <c r="J232">
        <f>IF(train!T232="yes",1,0)</f>
        <v>0</v>
      </c>
    </row>
    <row r="233" spans="8:10">
      <c r="H233">
        <f>train!G233</f>
        <v>204.4</v>
      </c>
      <c r="I233">
        <f>train!I233</f>
        <v>34.75</v>
      </c>
      <c r="J233">
        <f>IF(train!T233="yes",1,0)</f>
        <v>0</v>
      </c>
    </row>
    <row r="234" spans="8:10">
      <c r="H234">
        <f>train!G234</f>
        <v>172.3</v>
      </c>
      <c r="I234">
        <f>train!I234</f>
        <v>29.29</v>
      </c>
      <c r="J234">
        <f>IF(train!T234="yes",1,0)</f>
        <v>0</v>
      </c>
    </row>
    <row r="235" spans="8:10">
      <c r="H235">
        <f>train!G235</f>
        <v>198.4</v>
      </c>
      <c r="I235">
        <f>train!I235</f>
        <v>33.729999999999997</v>
      </c>
      <c r="J235">
        <f>IF(train!T235="yes",1,0)</f>
        <v>0</v>
      </c>
    </row>
    <row r="236" spans="8:10">
      <c r="H236">
        <f>train!G236</f>
        <v>211.7</v>
      </c>
      <c r="I236">
        <f>train!I236</f>
        <v>35.99</v>
      </c>
      <c r="J236">
        <f>IF(train!T236="yes",1,0)</f>
        <v>0</v>
      </c>
    </row>
    <row r="237" spans="8:10">
      <c r="H237">
        <f>train!G237</f>
        <v>147.5</v>
      </c>
      <c r="I237">
        <f>train!I237</f>
        <v>25.08</v>
      </c>
      <c r="J237">
        <f>IF(train!T237="yes",1,0)</f>
        <v>0</v>
      </c>
    </row>
    <row r="238" spans="8:10">
      <c r="H238">
        <f>train!G238</f>
        <v>206.4</v>
      </c>
      <c r="I238">
        <f>train!I238</f>
        <v>35.090000000000003</v>
      </c>
      <c r="J238">
        <f>IF(train!T238="yes",1,0)</f>
        <v>0</v>
      </c>
    </row>
    <row r="239" spans="8:10">
      <c r="H239">
        <f>train!G239</f>
        <v>205.9</v>
      </c>
      <c r="I239">
        <f>train!I239</f>
        <v>35</v>
      </c>
      <c r="J239">
        <f>IF(train!T239="yes",1,0)</f>
        <v>0</v>
      </c>
    </row>
    <row r="240" spans="8:10">
      <c r="H240">
        <f>train!G240</f>
        <v>207.6</v>
      </c>
      <c r="I240">
        <f>train!I240</f>
        <v>35.29</v>
      </c>
      <c r="J240">
        <f>IF(train!T240="yes",1,0)</f>
        <v>0</v>
      </c>
    </row>
    <row r="241" spans="8:10">
      <c r="H241">
        <f>train!G241</f>
        <v>303.89999999999998</v>
      </c>
      <c r="I241">
        <f>train!I241</f>
        <v>51.66</v>
      </c>
      <c r="J241">
        <f>IF(train!T241="yes",1,0)</f>
        <v>1</v>
      </c>
    </row>
    <row r="242" spans="8:10">
      <c r="H242">
        <f>train!G242</f>
        <v>230.6</v>
      </c>
      <c r="I242">
        <f>train!I242</f>
        <v>39.200000000000003</v>
      </c>
      <c r="J242">
        <f>IF(train!T242="yes",1,0)</f>
        <v>0</v>
      </c>
    </row>
    <row r="243" spans="8:10">
      <c r="H243">
        <f>train!G243</f>
        <v>99.5</v>
      </c>
      <c r="I243">
        <f>train!I243</f>
        <v>16.920000000000002</v>
      </c>
      <c r="J243">
        <f>IF(train!T243="yes",1,0)</f>
        <v>0</v>
      </c>
    </row>
    <row r="244" spans="8:10">
      <c r="H244">
        <f>train!G244</f>
        <v>177.1</v>
      </c>
      <c r="I244">
        <f>train!I244</f>
        <v>30.11</v>
      </c>
      <c r="J244">
        <f>IF(train!T244="yes",1,0)</f>
        <v>0</v>
      </c>
    </row>
    <row r="245" spans="8:10">
      <c r="H245">
        <f>train!G245</f>
        <v>172.7</v>
      </c>
      <c r="I245">
        <f>train!I245</f>
        <v>29.36</v>
      </c>
      <c r="J245">
        <f>IF(train!T245="yes",1,0)</f>
        <v>0</v>
      </c>
    </row>
    <row r="246" spans="8:10">
      <c r="H246">
        <f>train!G246</f>
        <v>204.2</v>
      </c>
      <c r="I246">
        <f>train!I246</f>
        <v>34.71</v>
      </c>
      <c r="J246">
        <f>IF(train!T246="yes",1,0)</f>
        <v>0</v>
      </c>
    </row>
    <row r="247" spans="8:10">
      <c r="H247">
        <f>train!G247</f>
        <v>85.7</v>
      </c>
      <c r="I247">
        <f>train!I247</f>
        <v>14.57</v>
      </c>
      <c r="J247">
        <f>IF(train!T247="yes",1,0)</f>
        <v>0</v>
      </c>
    </row>
    <row r="248" spans="8:10">
      <c r="H248">
        <f>train!G248</f>
        <v>157.6</v>
      </c>
      <c r="I248">
        <f>train!I248</f>
        <v>26.79</v>
      </c>
      <c r="J248">
        <f>IF(train!T248="yes",1,0)</f>
        <v>0</v>
      </c>
    </row>
    <row r="249" spans="8:10">
      <c r="H249">
        <f>train!G249</f>
        <v>215.5</v>
      </c>
      <c r="I249">
        <f>train!I249</f>
        <v>36.64</v>
      </c>
      <c r="J249">
        <f>IF(train!T249="yes",1,0)</f>
        <v>0</v>
      </c>
    </row>
    <row r="250" spans="8:10">
      <c r="H250">
        <f>train!G250</f>
        <v>171.7</v>
      </c>
      <c r="I250">
        <f>train!I250</f>
        <v>29.19</v>
      </c>
      <c r="J250">
        <f>IF(train!T250="yes",1,0)</f>
        <v>0</v>
      </c>
    </row>
    <row r="251" spans="8:10">
      <c r="H251">
        <f>train!G251</f>
        <v>266.60000000000002</v>
      </c>
      <c r="I251">
        <f>train!I251</f>
        <v>45.32</v>
      </c>
      <c r="J251">
        <f>IF(train!T251="yes",1,0)</f>
        <v>1</v>
      </c>
    </row>
    <row r="252" spans="8:10">
      <c r="H252">
        <f>train!G252</f>
        <v>158</v>
      </c>
      <c r="I252">
        <f>train!I252</f>
        <v>26.86</v>
      </c>
      <c r="J252">
        <f>IF(train!T252="yes",1,0)</f>
        <v>0</v>
      </c>
    </row>
    <row r="253" spans="8:10">
      <c r="H253">
        <f>train!G253</f>
        <v>92</v>
      </c>
      <c r="I253">
        <f>train!I253</f>
        <v>15.64</v>
      </c>
      <c r="J253">
        <f>IF(train!T253="yes",1,0)</f>
        <v>0</v>
      </c>
    </row>
    <row r="254" spans="8:10">
      <c r="H254">
        <f>train!G254</f>
        <v>234</v>
      </c>
      <c r="I254">
        <f>train!I254</f>
        <v>39.78</v>
      </c>
      <c r="J254">
        <f>IF(train!T254="yes",1,0)</f>
        <v>0</v>
      </c>
    </row>
    <row r="255" spans="8:10">
      <c r="H255">
        <f>train!G255</f>
        <v>272.10000000000002</v>
      </c>
      <c r="I255">
        <f>train!I255</f>
        <v>46.26</v>
      </c>
      <c r="J255">
        <f>IF(train!T255="yes",1,0)</f>
        <v>1</v>
      </c>
    </row>
    <row r="256" spans="8:10">
      <c r="H256">
        <f>train!G256</f>
        <v>296.39999999999998</v>
      </c>
      <c r="I256">
        <f>train!I256</f>
        <v>50.39</v>
      </c>
      <c r="J256">
        <f>IF(train!T256="yes",1,0)</f>
        <v>1</v>
      </c>
    </row>
    <row r="257" spans="8:10">
      <c r="H257">
        <f>train!G257</f>
        <v>194.4</v>
      </c>
      <c r="I257">
        <f>train!I257</f>
        <v>33.049999999999997</v>
      </c>
      <c r="J257">
        <f>IF(train!T257="yes",1,0)</f>
        <v>0</v>
      </c>
    </row>
    <row r="258" spans="8:10">
      <c r="H258">
        <f>train!G258</f>
        <v>227.2</v>
      </c>
      <c r="I258">
        <f>train!I258</f>
        <v>38.619999999999997</v>
      </c>
      <c r="J258">
        <f>IF(train!T258="yes",1,0)</f>
        <v>0</v>
      </c>
    </row>
    <row r="259" spans="8:10">
      <c r="H259">
        <f>train!G259</f>
        <v>248.7</v>
      </c>
      <c r="I259">
        <f>train!I259</f>
        <v>42.28</v>
      </c>
      <c r="J259">
        <f>IF(train!T259="yes",1,0)</f>
        <v>1</v>
      </c>
    </row>
    <row r="260" spans="8:10">
      <c r="H260">
        <f>train!G260</f>
        <v>236.3</v>
      </c>
      <c r="I260">
        <f>train!I260</f>
        <v>40.17</v>
      </c>
      <c r="J260">
        <f>IF(train!T260="yes",1,0)</f>
        <v>0</v>
      </c>
    </row>
    <row r="261" spans="8:10">
      <c r="H261">
        <f>train!G261</f>
        <v>205.6</v>
      </c>
      <c r="I261">
        <f>train!I261</f>
        <v>34.950000000000003</v>
      </c>
      <c r="J261">
        <f>IF(train!T261="yes",1,0)</f>
        <v>0</v>
      </c>
    </row>
    <row r="262" spans="8:10">
      <c r="H262">
        <f>train!G262</f>
        <v>94.1</v>
      </c>
      <c r="I262">
        <f>train!I262</f>
        <v>16</v>
      </c>
      <c r="J262">
        <f>IF(train!T262="yes",1,0)</f>
        <v>0</v>
      </c>
    </row>
    <row r="263" spans="8:10">
      <c r="H263">
        <f>train!G263</f>
        <v>125.2</v>
      </c>
      <c r="I263">
        <f>train!I263</f>
        <v>21.28</v>
      </c>
      <c r="J263">
        <f>IF(train!T263="yes",1,0)</f>
        <v>0</v>
      </c>
    </row>
    <row r="264" spans="8:10">
      <c r="H264">
        <f>train!G264</f>
        <v>60.4</v>
      </c>
      <c r="I264">
        <f>train!I264</f>
        <v>10.27</v>
      </c>
      <c r="J264">
        <f>IF(train!T264="yes",1,0)</f>
        <v>0</v>
      </c>
    </row>
    <row r="265" spans="8:10">
      <c r="H265">
        <f>train!G265</f>
        <v>121</v>
      </c>
      <c r="I265">
        <f>train!I265</f>
        <v>20.57</v>
      </c>
      <c r="J265">
        <f>IF(train!T265="yes",1,0)</f>
        <v>0</v>
      </c>
    </row>
    <row r="266" spans="8:10">
      <c r="H266">
        <f>train!G266</f>
        <v>117.8</v>
      </c>
      <c r="I266">
        <f>train!I266</f>
        <v>20.03</v>
      </c>
      <c r="J266">
        <f>IF(train!T266="yes",1,0)</f>
        <v>0</v>
      </c>
    </row>
    <row r="267" spans="8:10">
      <c r="H267">
        <f>train!G267</f>
        <v>176.3</v>
      </c>
      <c r="I267">
        <f>train!I267</f>
        <v>29.97</v>
      </c>
      <c r="J267">
        <f>IF(train!T267="yes",1,0)</f>
        <v>0</v>
      </c>
    </row>
    <row r="268" spans="8:10">
      <c r="H268">
        <f>train!G268</f>
        <v>125.2</v>
      </c>
      <c r="I268">
        <f>train!I268</f>
        <v>21.28</v>
      </c>
      <c r="J268">
        <f>IF(train!T268="yes",1,0)</f>
        <v>0</v>
      </c>
    </row>
    <row r="269" spans="8:10">
      <c r="H269">
        <f>train!G269</f>
        <v>138.69999999999999</v>
      </c>
      <c r="I269">
        <f>train!I269</f>
        <v>23.58</v>
      </c>
      <c r="J269">
        <f>IF(train!T269="yes",1,0)</f>
        <v>0</v>
      </c>
    </row>
    <row r="270" spans="8:10">
      <c r="H270">
        <f>train!G270</f>
        <v>86.3</v>
      </c>
      <c r="I270">
        <f>train!I270</f>
        <v>14.67</v>
      </c>
      <c r="J270">
        <f>IF(train!T270="yes",1,0)</f>
        <v>0</v>
      </c>
    </row>
    <row r="271" spans="8:10">
      <c r="H271">
        <f>train!G271</f>
        <v>207</v>
      </c>
      <c r="I271">
        <f>train!I271</f>
        <v>35.19</v>
      </c>
      <c r="J271">
        <f>IF(train!T271="yes",1,0)</f>
        <v>0</v>
      </c>
    </row>
    <row r="272" spans="8:10">
      <c r="H272">
        <f>train!G272</f>
        <v>58.8</v>
      </c>
      <c r="I272">
        <f>train!I272</f>
        <v>10</v>
      </c>
      <c r="J272">
        <f>IF(train!T272="yes",1,0)</f>
        <v>0</v>
      </c>
    </row>
    <row r="273" spans="8:10">
      <c r="H273">
        <f>train!G273</f>
        <v>68.7</v>
      </c>
      <c r="I273">
        <f>train!I273</f>
        <v>11.68</v>
      </c>
      <c r="J273">
        <f>IF(train!T273="yes",1,0)</f>
        <v>0</v>
      </c>
    </row>
    <row r="274" spans="8:10">
      <c r="H274">
        <f>train!G274</f>
        <v>239.2</v>
      </c>
      <c r="I274">
        <f>train!I274</f>
        <v>40.659999999999997</v>
      </c>
      <c r="J274">
        <f>IF(train!T274="yes",1,0)</f>
        <v>0</v>
      </c>
    </row>
    <row r="275" spans="8:10">
      <c r="H275">
        <f>train!G275</f>
        <v>198.3</v>
      </c>
      <c r="I275">
        <f>train!I275</f>
        <v>33.71</v>
      </c>
      <c r="J275">
        <f>IF(train!T275="yes",1,0)</f>
        <v>0</v>
      </c>
    </row>
    <row r="276" spans="8:10">
      <c r="H276">
        <f>train!G276</f>
        <v>205.2</v>
      </c>
      <c r="I276">
        <f>train!I276</f>
        <v>34.880000000000003</v>
      </c>
      <c r="J276">
        <f>IF(train!T276="yes",1,0)</f>
        <v>0</v>
      </c>
    </row>
    <row r="277" spans="8:10">
      <c r="H277">
        <f>train!G277</f>
        <v>192.1</v>
      </c>
      <c r="I277">
        <f>train!I277</f>
        <v>32.659999999999997</v>
      </c>
      <c r="J277">
        <f>IF(train!T277="yes",1,0)</f>
        <v>0</v>
      </c>
    </row>
    <row r="278" spans="8:10">
      <c r="H278">
        <f>train!G278</f>
        <v>272.60000000000002</v>
      </c>
      <c r="I278">
        <f>train!I278</f>
        <v>46.34</v>
      </c>
      <c r="J278">
        <f>IF(train!T278="yes",1,0)</f>
        <v>1</v>
      </c>
    </row>
    <row r="279" spans="8:10">
      <c r="H279">
        <f>train!G279</f>
        <v>128.30000000000001</v>
      </c>
      <c r="I279">
        <f>train!I279</f>
        <v>21.81</v>
      </c>
      <c r="J279">
        <f>IF(train!T279="yes",1,0)</f>
        <v>1</v>
      </c>
    </row>
    <row r="280" spans="8:10">
      <c r="H280">
        <f>train!G280</f>
        <v>169.6</v>
      </c>
      <c r="I280">
        <f>train!I280</f>
        <v>28.83</v>
      </c>
      <c r="J280">
        <f>IF(train!T280="yes",1,0)</f>
        <v>0</v>
      </c>
    </row>
    <row r="281" spans="8:10">
      <c r="H281">
        <f>train!G281</f>
        <v>214.7</v>
      </c>
      <c r="I281">
        <f>train!I281</f>
        <v>36.5</v>
      </c>
      <c r="J281">
        <f>IF(train!T281="yes",1,0)</f>
        <v>0</v>
      </c>
    </row>
    <row r="282" spans="8:10">
      <c r="H282">
        <f>train!G282</f>
        <v>169.2</v>
      </c>
      <c r="I282">
        <f>train!I282</f>
        <v>28.76</v>
      </c>
      <c r="J282">
        <f>IF(train!T282="yes",1,0)</f>
        <v>0</v>
      </c>
    </row>
    <row r="283" spans="8:10">
      <c r="H283">
        <f>train!G283</f>
        <v>194.1</v>
      </c>
      <c r="I283">
        <f>train!I283</f>
        <v>33</v>
      </c>
      <c r="J283">
        <f>IF(train!T283="yes",1,0)</f>
        <v>0</v>
      </c>
    </row>
    <row r="284" spans="8:10">
      <c r="H284">
        <f>train!G284</f>
        <v>225.1</v>
      </c>
      <c r="I284">
        <f>train!I284</f>
        <v>38.270000000000003</v>
      </c>
      <c r="J284">
        <f>IF(train!T284="yes",1,0)</f>
        <v>0</v>
      </c>
    </row>
    <row r="285" spans="8:10">
      <c r="H285">
        <f>train!G285</f>
        <v>213</v>
      </c>
      <c r="I285">
        <f>train!I285</f>
        <v>36.21</v>
      </c>
      <c r="J285">
        <f>IF(train!T285="yes",1,0)</f>
        <v>1</v>
      </c>
    </row>
    <row r="286" spans="8:10">
      <c r="H286">
        <f>train!G286</f>
        <v>221.8</v>
      </c>
      <c r="I286">
        <f>train!I286</f>
        <v>37.71</v>
      </c>
      <c r="J286">
        <f>IF(train!T286="yes",1,0)</f>
        <v>0</v>
      </c>
    </row>
    <row r="287" spans="8:10">
      <c r="H287">
        <f>train!G287</f>
        <v>64.599999999999994</v>
      </c>
      <c r="I287">
        <f>train!I287</f>
        <v>10.98</v>
      </c>
      <c r="J287">
        <f>IF(train!T287="yes",1,0)</f>
        <v>0</v>
      </c>
    </row>
    <row r="288" spans="8:10">
      <c r="H288">
        <f>train!G288</f>
        <v>154.6</v>
      </c>
      <c r="I288">
        <f>train!I288</f>
        <v>26.28</v>
      </c>
      <c r="J288">
        <f>IF(train!T288="yes",1,0)</f>
        <v>0</v>
      </c>
    </row>
    <row r="289" spans="8:10">
      <c r="H289">
        <f>train!G289</f>
        <v>260.2</v>
      </c>
      <c r="I289">
        <f>train!I289</f>
        <v>44.23</v>
      </c>
      <c r="J289">
        <f>IF(train!T289="yes",1,0)</f>
        <v>0</v>
      </c>
    </row>
    <row r="290" spans="8:10">
      <c r="H290">
        <f>train!G290</f>
        <v>161.6</v>
      </c>
      <c r="I290">
        <f>train!I290</f>
        <v>27.47</v>
      </c>
      <c r="J290">
        <f>IF(train!T290="yes",1,0)</f>
        <v>0</v>
      </c>
    </row>
    <row r="291" spans="8:10">
      <c r="H291">
        <f>train!G291</f>
        <v>220.6</v>
      </c>
      <c r="I291">
        <f>train!I291</f>
        <v>37.5</v>
      </c>
      <c r="J291">
        <f>IF(train!T291="yes",1,0)</f>
        <v>0</v>
      </c>
    </row>
    <row r="292" spans="8:10">
      <c r="H292">
        <f>train!G292</f>
        <v>155.9</v>
      </c>
      <c r="I292">
        <f>train!I292</f>
        <v>26.5</v>
      </c>
      <c r="J292">
        <f>IF(train!T292="yes",1,0)</f>
        <v>0</v>
      </c>
    </row>
    <row r="293" spans="8:10">
      <c r="H293">
        <f>train!G293</f>
        <v>182.5</v>
      </c>
      <c r="I293">
        <f>train!I293</f>
        <v>31.03</v>
      </c>
      <c r="J293">
        <f>IF(train!T293="yes",1,0)</f>
        <v>0</v>
      </c>
    </row>
    <row r="294" spans="8:10">
      <c r="H294">
        <f>train!G294</f>
        <v>220.1</v>
      </c>
      <c r="I294">
        <f>train!I294</f>
        <v>37.42</v>
      </c>
      <c r="J294">
        <f>IF(train!T294="yes",1,0)</f>
        <v>0</v>
      </c>
    </row>
    <row r="295" spans="8:10">
      <c r="H295">
        <f>train!G295</f>
        <v>152.19999999999999</v>
      </c>
      <c r="I295">
        <f>train!I295</f>
        <v>25.87</v>
      </c>
      <c r="J295">
        <f>IF(train!T295="yes",1,0)</f>
        <v>0</v>
      </c>
    </row>
    <row r="296" spans="8:10">
      <c r="H296">
        <f>train!G296</f>
        <v>181.5</v>
      </c>
      <c r="I296">
        <f>train!I296</f>
        <v>30.86</v>
      </c>
      <c r="J296">
        <f>IF(train!T296="yes",1,0)</f>
        <v>0</v>
      </c>
    </row>
    <row r="297" spans="8:10">
      <c r="H297">
        <f>train!G297</f>
        <v>236.2</v>
      </c>
      <c r="I297">
        <f>train!I297</f>
        <v>40.15</v>
      </c>
      <c r="J297">
        <f>IF(train!T297="yes",1,0)</f>
        <v>1</v>
      </c>
    </row>
    <row r="298" spans="8:10">
      <c r="H298">
        <f>train!G298</f>
        <v>134.19999999999999</v>
      </c>
      <c r="I298">
        <f>train!I298</f>
        <v>22.81</v>
      </c>
      <c r="J298">
        <f>IF(train!T298="yes",1,0)</f>
        <v>0</v>
      </c>
    </row>
    <row r="299" spans="8:10">
      <c r="H299">
        <f>train!G299</f>
        <v>150.1</v>
      </c>
      <c r="I299">
        <f>train!I299</f>
        <v>25.52</v>
      </c>
      <c r="J299">
        <f>IF(train!T299="yes",1,0)</f>
        <v>0</v>
      </c>
    </row>
    <row r="300" spans="8:10">
      <c r="H300">
        <f>train!G300</f>
        <v>257.10000000000002</v>
      </c>
      <c r="I300">
        <f>train!I300</f>
        <v>43.71</v>
      </c>
      <c r="J300">
        <f>IF(train!T300="yes",1,0)</f>
        <v>1</v>
      </c>
    </row>
    <row r="301" spans="8:10">
      <c r="H301">
        <f>train!G301</f>
        <v>124.4</v>
      </c>
      <c r="I301">
        <f>train!I301</f>
        <v>21.15</v>
      </c>
      <c r="J301">
        <f>IF(train!T301="yes",1,0)</f>
        <v>0</v>
      </c>
    </row>
    <row r="302" spans="8:10">
      <c r="H302">
        <f>train!G302</f>
        <v>141.69999999999999</v>
      </c>
      <c r="I302">
        <f>train!I302</f>
        <v>24.09</v>
      </c>
      <c r="J302">
        <f>IF(train!T302="yes",1,0)</f>
        <v>0</v>
      </c>
    </row>
    <row r="303" spans="8:10">
      <c r="H303">
        <f>train!G303</f>
        <v>230</v>
      </c>
      <c r="I303">
        <f>train!I303</f>
        <v>39.1</v>
      </c>
      <c r="J303">
        <f>IF(train!T303="yes",1,0)</f>
        <v>0</v>
      </c>
    </row>
    <row r="304" spans="8:10">
      <c r="H304">
        <f>train!G304</f>
        <v>162.30000000000001</v>
      </c>
      <c r="I304">
        <f>train!I304</f>
        <v>27.59</v>
      </c>
      <c r="J304">
        <f>IF(train!T304="yes",1,0)</f>
        <v>0</v>
      </c>
    </row>
    <row r="305" spans="8:10">
      <c r="H305">
        <f>train!G305</f>
        <v>193.3</v>
      </c>
      <c r="I305">
        <f>train!I305</f>
        <v>32.86</v>
      </c>
      <c r="J305">
        <f>IF(train!T305="yes",1,0)</f>
        <v>0</v>
      </c>
    </row>
    <row r="306" spans="8:10">
      <c r="H306">
        <f>train!G306</f>
        <v>78.2</v>
      </c>
      <c r="I306">
        <f>train!I306</f>
        <v>13.29</v>
      </c>
      <c r="J306">
        <f>IF(train!T306="yes",1,0)</f>
        <v>0</v>
      </c>
    </row>
    <row r="307" spans="8:10">
      <c r="H307">
        <f>train!G307</f>
        <v>83.4</v>
      </c>
      <c r="I307">
        <f>train!I307</f>
        <v>14.18</v>
      </c>
      <c r="J307">
        <f>IF(train!T307="yes",1,0)</f>
        <v>0</v>
      </c>
    </row>
    <row r="308" spans="8:10">
      <c r="H308">
        <f>train!G308</f>
        <v>201.8</v>
      </c>
      <c r="I308">
        <f>train!I308</f>
        <v>34.31</v>
      </c>
      <c r="J308">
        <f>IF(train!T308="yes",1,0)</f>
        <v>0</v>
      </c>
    </row>
    <row r="309" spans="8:10">
      <c r="H309">
        <f>train!G309</f>
        <v>197</v>
      </c>
      <c r="I309">
        <f>train!I309</f>
        <v>33.49</v>
      </c>
      <c r="J309">
        <f>IF(train!T309="yes",1,0)</f>
        <v>0</v>
      </c>
    </row>
    <row r="310" spans="8:10">
      <c r="H310">
        <f>train!G310</f>
        <v>218</v>
      </c>
      <c r="I310">
        <f>train!I310</f>
        <v>37.06</v>
      </c>
      <c r="J310">
        <f>IF(train!T310="yes",1,0)</f>
        <v>1</v>
      </c>
    </row>
    <row r="311" spans="8:10">
      <c r="H311">
        <f>train!G311</f>
        <v>164.8</v>
      </c>
      <c r="I311">
        <f>train!I311</f>
        <v>28.02</v>
      </c>
      <c r="J311">
        <f>IF(train!T311="yes",1,0)</f>
        <v>0</v>
      </c>
    </row>
    <row r="312" spans="8:10">
      <c r="H312">
        <f>train!G312</f>
        <v>214</v>
      </c>
      <c r="I312">
        <f>train!I312</f>
        <v>36.380000000000003</v>
      </c>
      <c r="J312">
        <f>IF(train!T312="yes",1,0)</f>
        <v>0</v>
      </c>
    </row>
    <row r="313" spans="8:10">
      <c r="H313">
        <f>train!G313</f>
        <v>170.5</v>
      </c>
      <c r="I313">
        <f>train!I313</f>
        <v>28.99</v>
      </c>
      <c r="J313">
        <f>IF(train!T313="yes",1,0)</f>
        <v>0</v>
      </c>
    </row>
    <row r="314" spans="8:10">
      <c r="H314">
        <f>train!G314</f>
        <v>205.7</v>
      </c>
      <c r="I314">
        <f>train!I314</f>
        <v>34.97</v>
      </c>
      <c r="J314">
        <f>IF(train!T314="yes",1,0)</f>
        <v>0</v>
      </c>
    </row>
    <row r="315" spans="8:10">
      <c r="H315">
        <f>train!G315</f>
        <v>165.5</v>
      </c>
      <c r="I315">
        <f>train!I315</f>
        <v>28.14</v>
      </c>
      <c r="J315">
        <f>IF(train!T315="yes",1,0)</f>
        <v>1</v>
      </c>
    </row>
    <row r="316" spans="8:10">
      <c r="H316">
        <f>train!G316</f>
        <v>221</v>
      </c>
      <c r="I316">
        <f>train!I316</f>
        <v>37.57</v>
      </c>
      <c r="J316">
        <f>IF(train!T316="yes",1,0)</f>
        <v>0</v>
      </c>
    </row>
    <row r="317" spans="8:10">
      <c r="H317">
        <f>train!G317</f>
        <v>242.1</v>
      </c>
      <c r="I317">
        <f>train!I317</f>
        <v>41.16</v>
      </c>
      <c r="J317">
        <f>IF(train!T317="yes",1,0)</f>
        <v>0</v>
      </c>
    </row>
    <row r="318" spans="8:10">
      <c r="H318">
        <f>train!G318</f>
        <v>151.6</v>
      </c>
      <c r="I318">
        <f>train!I318</f>
        <v>25.77</v>
      </c>
      <c r="J318">
        <f>IF(train!T318="yes",1,0)</f>
        <v>0</v>
      </c>
    </row>
    <row r="319" spans="8:10">
      <c r="H319">
        <f>train!G319</f>
        <v>176.2</v>
      </c>
      <c r="I319">
        <f>train!I319</f>
        <v>29.95</v>
      </c>
      <c r="J319">
        <f>IF(train!T319="yes",1,0)</f>
        <v>0</v>
      </c>
    </row>
    <row r="320" spans="8:10">
      <c r="H320">
        <f>train!G320</f>
        <v>196</v>
      </c>
      <c r="I320">
        <f>train!I320</f>
        <v>33.32</v>
      </c>
      <c r="J320">
        <f>IF(train!T320="yes",1,0)</f>
        <v>0</v>
      </c>
    </row>
    <row r="321" spans="8:10">
      <c r="H321">
        <f>train!G321</f>
        <v>159.5</v>
      </c>
      <c r="I321">
        <f>train!I321</f>
        <v>27.12</v>
      </c>
      <c r="J321">
        <f>IF(train!T321="yes",1,0)</f>
        <v>0</v>
      </c>
    </row>
    <row r="322" spans="8:10">
      <c r="H322">
        <f>train!G322</f>
        <v>230.2</v>
      </c>
      <c r="I322">
        <f>train!I322</f>
        <v>39.130000000000003</v>
      </c>
      <c r="J322">
        <f>IF(train!T322="yes",1,0)</f>
        <v>0</v>
      </c>
    </row>
    <row r="323" spans="8:10">
      <c r="H323">
        <f>train!G323</f>
        <v>210.5</v>
      </c>
      <c r="I323">
        <f>train!I323</f>
        <v>35.79</v>
      </c>
      <c r="J323">
        <f>IF(train!T323="yes",1,0)</f>
        <v>0</v>
      </c>
    </row>
    <row r="324" spans="8:10">
      <c r="H324">
        <f>train!G324</f>
        <v>102</v>
      </c>
      <c r="I324">
        <f>train!I324</f>
        <v>17.34</v>
      </c>
      <c r="J324">
        <f>IF(train!T324="yes",1,0)</f>
        <v>0</v>
      </c>
    </row>
    <row r="325" spans="8:10">
      <c r="H325">
        <f>train!G325</f>
        <v>168.4</v>
      </c>
      <c r="I325">
        <f>train!I325</f>
        <v>28.63</v>
      </c>
      <c r="J325">
        <f>IF(train!T325="yes",1,0)</f>
        <v>0</v>
      </c>
    </row>
    <row r="326" spans="8:10">
      <c r="H326">
        <f>train!G326</f>
        <v>105.6</v>
      </c>
      <c r="I326">
        <f>train!I326</f>
        <v>17.95</v>
      </c>
      <c r="J326">
        <f>IF(train!T326="yes",1,0)</f>
        <v>0</v>
      </c>
    </row>
    <row r="327" spans="8:10">
      <c r="H327">
        <f>train!G327</f>
        <v>206.5</v>
      </c>
      <c r="I327">
        <f>train!I327</f>
        <v>35.11</v>
      </c>
      <c r="J327">
        <f>IF(train!T327="yes",1,0)</f>
        <v>0</v>
      </c>
    </row>
    <row r="328" spans="8:10">
      <c r="H328">
        <f>train!G328</f>
        <v>217.1</v>
      </c>
      <c r="I328">
        <f>train!I328</f>
        <v>36.909999999999997</v>
      </c>
      <c r="J328">
        <f>IF(train!T328="yes",1,0)</f>
        <v>0</v>
      </c>
    </row>
    <row r="329" spans="8:10">
      <c r="H329">
        <f>train!G329</f>
        <v>229.6</v>
      </c>
      <c r="I329">
        <f>train!I329</f>
        <v>39.03</v>
      </c>
      <c r="J329">
        <f>IF(train!T329="yes",1,0)</f>
        <v>1</v>
      </c>
    </row>
    <row r="330" spans="8:10">
      <c r="H330">
        <f>train!G330</f>
        <v>278.3</v>
      </c>
      <c r="I330">
        <f>train!I330</f>
        <v>47.31</v>
      </c>
      <c r="J330">
        <f>IF(train!T330="yes",1,0)</f>
        <v>0</v>
      </c>
    </row>
    <row r="331" spans="8:10">
      <c r="H331">
        <f>train!G331</f>
        <v>181.5</v>
      </c>
      <c r="I331">
        <f>train!I331</f>
        <v>30.86</v>
      </c>
      <c r="J331">
        <f>IF(train!T331="yes",1,0)</f>
        <v>0</v>
      </c>
    </row>
    <row r="332" spans="8:10">
      <c r="H332">
        <f>train!G332</f>
        <v>167.3</v>
      </c>
      <c r="I332">
        <f>train!I332</f>
        <v>28.44</v>
      </c>
      <c r="J332">
        <f>IF(train!T332="yes",1,0)</f>
        <v>1</v>
      </c>
    </row>
    <row r="333" spans="8:10">
      <c r="H333">
        <f>train!G333</f>
        <v>221.1</v>
      </c>
      <c r="I333">
        <f>train!I333</f>
        <v>37.590000000000003</v>
      </c>
      <c r="J333">
        <f>IF(train!T333="yes",1,0)</f>
        <v>0</v>
      </c>
    </row>
    <row r="334" spans="8:10">
      <c r="H334">
        <f>train!G334</f>
        <v>145.80000000000001</v>
      </c>
      <c r="I334">
        <f>train!I334</f>
        <v>24.79</v>
      </c>
      <c r="J334">
        <f>IF(train!T334="yes",1,0)</f>
        <v>0</v>
      </c>
    </row>
    <row r="335" spans="8:10">
      <c r="H335">
        <f>train!G335</f>
        <v>222.8</v>
      </c>
      <c r="I335">
        <f>train!I335</f>
        <v>37.880000000000003</v>
      </c>
      <c r="J335">
        <f>IF(train!T335="yes",1,0)</f>
        <v>0</v>
      </c>
    </row>
    <row r="336" spans="8:10">
      <c r="H336">
        <f>train!G336</f>
        <v>264.3</v>
      </c>
      <c r="I336">
        <f>train!I336</f>
        <v>44.93</v>
      </c>
      <c r="J336">
        <f>IF(train!T336="yes",1,0)</f>
        <v>0</v>
      </c>
    </row>
    <row r="337" spans="8:10">
      <c r="H337">
        <f>train!G337</f>
        <v>146</v>
      </c>
      <c r="I337">
        <f>train!I337</f>
        <v>24.82</v>
      </c>
      <c r="J337">
        <f>IF(train!T337="yes",1,0)</f>
        <v>0</v>
      </c>
    </row>
    <row r="338" spans="8:10">
      <c r="H338">
        <f>train!G338</f>
        <v>157.1</v>
      </c>
      <c r="I338">
        <f>train!I338</f>
        <v>26.71</v>
      </c>
      <c r="J338">
        <f>IF(train!T338="yes",1,0)</f>
        <v>1</v>
      </c>
    </row>
    <row r="339" spans="8:10">
      <c r="H339">
        <f>train!G339</f>
        <v>127.3</v>
      </c>
      <c r="I339">
        <f>train!I339</f>
        <v>21.64</v>
      </c>
      <c r="J339">
        <f>IF(train!T339="yes",1,0)</f>
        <v>0</v>
      </c>
    </row>
    <row r="340" spans="8:10">
      <c r="H340">
        <f>train!G340</f>
        <v>187.9</v>
      </c>
      <c r="I340">
        <f>train!I340</f>
        <v>31.94</v>
      </c>
      <c r="J340">
        <f>IF(train!T340="yes",1,0)</f>
        <v>0</v>
      </c>
    </row>
    <row r="341" spans="8:10">
      <c r="H341">
        <f>train!G341</f>
        <v>178.8</v>
      </c>
      <c r="I341">
        <f>train!I341</f>
        <v>30.4</v>
      </c>
      <c r="J341">
        <f>IF(train!T341="yes",1,0)</f>
        <v>0</v>
      </c>
    </row>
    <row r="342" spans="8:10">
      <c r="H342">
        <f>train!G342</f>
        <v>97.2</v>
      </c>
      <c r="I342">
        <f>train!I342</f>
        <v>16.52</v>
      </c>
      <c r="J342">
        <f>IF(train!T342="yes",1,0)</f>
        <v>0</v>
      </c>
    </row>
    <row r="343" spans="8:10">
      <c r="H343">
        <f>train!G343</f>
        <v>259.8</v>
      </c>
      <c r="I343">
        <f>train!I343</f>
        <v>44.17</v>
      </c>
      <c r="J343">
        <f>IF(train!T343="yes",1,0)</f>
        <v>0</v>
      </c>
    </row>
    <row r="344" spans="8:10">
      <c r="H344">
        <f>train!G344</f>
        <v>169.5</v>
      </c>
      <c r="I344">
        <f>train!I344</f>
        <v>28.82</v>
      </c>
      <c r="J344">
        <f>IF(train!T344="yes",1,0)</f>
        <v>0</v>
      </c>
    </row>
    <row r="345" spans="8:10">
      <c r="H345">
        <f>train!G345</f>
        <v>171.5</v>
      </c>
      <c r="I345">
        <f>train!I345</f>
        <v>29.16</v>
      </c>
      <c r="J345">
        <f>IF(train!T345="yes",1,0)</f>
        <v>1</v>
      </c>
    </row>
    <row r="346" spans="8:10">
      <c r="H346">
        <f>train!G346</f>
        <v>239.9</v>
      </c>
      <c r="I346">
        <f>train!I346</f>
        <v>40.78</v>
      </c>
      <c r="J346">
        <f>IF(train!T346="yes",1,0)</f>
        <v>0</v>
      </c>
    </row>
    <row r="347" spans="8:10">
      <c r="H347">
        <f>train!G347</f>
        <v>142.30000000000001</v>
      </c>
      <c r="I347">
        <f>train!I347</f>
        <v>24.19</v>
      </c>
      <c r="J347">
        <f>IF(train!T347="yes",1,0)</f>
        <v>0</v>
      </c>
    </row>
    <row r="348" spans="8:10">
      <c r="H348">
        <f>train!G348</f>
        <v>184.1</v>
      </c>
      <c r="I348">
        <f>train!I348</f>
        <v>31.3</v>
      </c>
      <c r="J348">
        <f>IF(train!T348="yes",1,0)</f>
        <v>0</v>
      </c>
    </row>
    <row r="349" spans="8:10">
      <c r="H349">
        <f>train!G349</f>
        <v>206.9</v>
      </c>
      <c r="I349">
        <f>train!I349</f>
        <v>35.17</v>
      </c>
      <c r="J349">
        <f>IF(train!T349="yes",1,0)</f>
        <v>0</v>
      </c>
    </row>
    <row r="350" spans="8:10">
      <c r="H350">
        <f>train!G350</f>
        <v>259.89999999999998</v>
      </c>
      <c r="I350">
        <f>train!I350</f>
        <v>44.18</v>
      </c>
      <c r="J350">
        <f>IF(train!T350="yes",1,0)</f>
        <v>0</v>
      </c>
    </row>
    <row r="351" spans="8:10">
      <c r="H351">
        <f>train!G351</f>
        <v>203.8</v>
      </c>
      <c r="I351">
        <f>train!I351</f>
        <v>34.65</v>
      </c>
      <c r="J351">
        <f>IF(train!T351="yes",1,0)</f>
        <v>0</v>
      </c>
    </row>
    <row r="352" spans="8:10">
      <c r="H352">
        <f>train!G352</f>
        <v>248.8</v>
      </c>
      <c r="I352">
        <f>train!I352</f>
        <v>42.3</v>
      </c>
      <c r="J352">
        <f>IF(train!T352="yes",1,0)</f>
        <v>0</v>
      </c>
    </row>
    <row r="353" spans="8:10">
      <c r="H353">
        <f>train!G353</f>
        <v>221.6</v>
      </c>
      <c r="I353">
        <f>train!I353</f>
        <v>37.67</v>
      </c>
      <c r="J353">
        <f>IF(train!T353="yes",1,0)</f>
        <v>0</v>
      </c>
    </row>
    <row r="354" spans="8:10">
      <c r="H354">
        <f>train!G354</f>
        <v>192.9</v>
      </c>
      <c r="I354">
        <f>train!I354</f>
        <v>32.79</v>
      </c>
      <c r="J354">
        <f>IF(train!T354="yes",1,0)</f>
        <v>0</v>
      </c>
    </row>
    <row r="355" spans="8:10">
      <c r="H355">
        <f>train!G355</f>
        <v>122.4</v>
      </c>
      <c r="I355">
        <f>train!I355</f>
        <v>20.81</v>
      </c>
      <c r="J355">
        <f>IF(train!T355="yes",1,0)</f>
        <v>0</v>
      </c>
    </row>
    <row r="356" spans="8:10">
      <c r="H356">
        <f>train!G356</f>
        <v>104.9</v>
      </c>
      <c r="I356">
        <f>train!I356</f>
        <v>17.829999999999998</v>
      </c>
      <c r="J356">
        <f>IF(train!T356="yes",1,0)</f>
        <v>0</v>
      </c>
    </row>
    <row r="357" spans="8:10">
      <c r="H357">
        <f>train!G357</f>
        <v>173.2</v>
      </c>
      <c r="I357">
        <f>train!I357</f>
        <v>29.44</v>
      </c>
      <c r="J357">
        <f>IF(train!T357="yes",1,0)</f>
        <v>0</v>
      </c>
    </row>
    <row r="358" spans="8:10">
      <c r="H358">
        <f>train!G358</f>
        <v>119.4</v>
      </c>
      <c r="I358">
        <f>train!I358</f>
        <v>20.3</v>
      </c>
      <c r="J358">
        <f>IF(train!T358="yes",1,0)</f>
        <v>0</v>
      </c>
    </row>
    <row r="359" spans="8:10">
      <c r="H359">
        <f>train!G359</f>
        <v>250.3</v>
      </c>
      <c r="I359">
        <f>train!I359</f>
        <v>42.55</v>
      </c>
      <c r="J359">
        <f>IF(train!T359="yes",1,0)</f>
        <v>1</v>
      </c>
    </row>
    <row r="360" spans="8:10">
      <c r="H360">
        <f>train!G360</f>
        <v>178.3</v>
      </c>
      <c r="I360">
        <f>train!I360</f>
        <v>30.31</v>
      </c>
      <c r="J360">
        <f>IF(train!T360="yes",1,0)</f>
        <v>0</v>
      </c>
    </row>
    <row r="361" spans="8:10">
      <c r="H361">
        <f>train!G361</f>
        <v>243.4</v>
      </c>
      <c r="I361">
        <f>train!I361</f>
        <v>41.38</v>
      </c>
      <c r="J361">
        <f>IF(train!T361="yes",1,0)</f>
        <v>0</v>
      </c>
    </row>
    <row r="362" spans="8:10">
      <c r="H362">
        <f>train!G362</f>
        <v>155</v>
      </c>
      <c r="I362">
        <f>train!I362</f>
        <v>26.35</v>
      </c>
      <c r="J362">
        <f>IF(train!T362="yes",1,0)</f>
        <v>0</v>
      </c>
    </row>
    <row r="363" spans="8:10">
      <c r="H363">
        <f>train!G363</f>
        <v>288.7</v>
      </c>
      <c r="I363">
        <f>train!I363</f>
        <v>49.08</v>
      </c>
      <c r="J363">
        <f>IF(train!T363="yes",1,0)</f>
        <v>0</v>
      </c>
    </row>
    <row r="364" spans="8:10">
      <c r="H364">
        <f>train!G364</f>
        <v>240.4</v>
      </c>
      <c r="I364">
        <f>train!I364</f>
        <v>40.869999999999997</v>
      </c>
      <c r="J364">
        <f>IF(train!T364="yes",1,0)</f>
        <v>0</v>
      </c>
    </row>
    <row r="365" spans="8:10">
      <c r="H365">
        <f>train!G365</f>
        <v>278</v>
      </c>
      <c r="I365">
        <f>train!I365</f>
        <v>47.26</v>
      </c>
      <c r="J365">
        <f>IF(train!T365="yes",1,0)</f>
        <v>1</v>
      </c>
    </row>
    <row r="366" spans="8:10">
      <c r="H366">
        <f>train!G366</f>
        <v>155</v>
      </c>
      <c r="I366">
        <f>train!I366</f>
        <v>26.35</v>
      </c>
      <c r="J366">
        <f>IF(train!T366="yes",1,0)</f>
        <v>0</v>
      </c>
    </row>
    <row r="367" spans="8:10">
      <c r="H367">
        <f>train!G367</f>
        <v>153.5</v>
      </c>
      <c r="I367">
        <f>train!I367</f>
        <v>26.1</v>
      </c>
      <c r="J367">
        <f>IF(train!T367="yes",1,0)</f>
        <v>0</v>
      </c>
    </row>
    <row r="368" spans="8:10">
      <c r="H368">
        <f>train!G368</f>
        <v>273.39999999999998</v>
      </c>
      <c r="I368">
        <f>train!I368</f>
        <v>46.48</v>
      </c>
      <c r="J368">
        <f>IF(train!T368="yes",1,0)</f>
        <v>0</v>
      </c>
    </row>
    <row r="369" spans="8:10">
      <c r="H369">
        <f>train!G369</f>
        <v>155.30000000000001</v>
      </c>
      <c r="I369">
        <f>train!I369</f>
        <v>26.4</v>
      </c>
      <c r="J369">
        <f>IF(train!T369="yes",1,0)</f>
        <v>0</v>
      </c>
    </row>
    <row r="370" spans="8:10">
      <c r="H370">
        <f>train!G370</f>
        <v>246.8</v>
      </c>
      <c r="I370">
        <f>train!I370</f>
        <v>41.96</v>
      </c>
      <c r="J370">
        <f>IF(train!T370="yes",1,0)</f>
        <v>0</v>
      </c>
    </row>
    <row r="371" spans="8:10">
      <c r="H371">
        <f>train!G371</f>
        <v>165.4</v>
      </c>
      <c r="I371">
        <f>train!I371</f>
        <v>28.12</v>
      </c>
      <c r="J371">
        <f>IF(train!T371="yes",1,0)</f>
        <v>0</v>
      </c>
    </row>
    <row r="372" spans="8:10">
      <c r="H372">
        <f>train!G372</f>
        <v>138.30000000000001</v>
      </c>
      <c r="I372">
        <f>train!I372</f>
        <v>23.51</v>
      </c>
      <c r="J372">
        <f>IF(train!T372="yes",1,0)</f>
        <v>0</v>
      </c>
    </row>
    <row r="373" spans="8:10">
      <c r="H373">
        <f>train!G373</f>
        <v>286.7</v>
      </c>
      <c r="I373">
        <f>train!I373</f>
        <v>48.74</v>
      </c>
      <c r="J373">
        <f>IF(train!T373="yes",1,0)</f>
        <v>0</v>
      </c>
    </row>
    <row r="374" spans="8:10">
      <c r="H374">
        <f>train!G374</f>
        <v>264.3</v>
      </c>
      <c r="I374">
        <f>train!I374</f>
        <v>44.93</v>
      </c>
      <c r="J374">
        <f>IF(train!T374="yes",1,0)</f>
        <v>0</v>
      </c>
    </row>
    <row r="375" spans="8:10">
      <c r="H375">
        <f>train!G375</f>
        <v>127.9</v>
      </c>
      <c r="I375">
        <f>train!I375</f>
        <v>21.74</v>
      </c>
      <c r="J375">
        <f>IF(train!T375="yes",1,0)</f>
        <v>0</v>
      </c>
    </row>
    <row r="376" spans="8:10">
      <c r="H376">
        <f>train!G376</f>
        <v>225.5</v>
      </c>
      <c r="I376">
        <f>train!I376</f>
        <v>38.340000000000003</v>
      </c>
      <c r="J376">
        <f>IF(train!T376="yes",1,0)</f>
        <v>0</v>
      </c>
    </row>
    <row r="377" spans="8:10">
      <c r="H377">
        <f>train!G377</f>
        <v>149</v>
      </c>
      <c r="I377">
        <f>train!I377</f>
        <v>25.33</v>
      </c>
      <c r="J377">
        <f>IF(train!T377="yes",1,0)</f>
        <v>0</v>
      </c>
    </row>
    <row r="378" spans="8:10">
      <c r="H378">
        <f>train!G378</f>
        <v>198.9</v>
      </c>
      <c r="I378">
        <f>train!I378</f>
        <v>33.81</v>
      </c>
      <c r="J378">
        <f>IF(train!T378="yes",1,0)</f>
        <v>0</v>
      </c>
    </row>
    <row r="379" spans="8:10">
      <c r="H379">
        <f>train!G379</f>
        <v>256.39999999999998</v>
      </c>
      <c r="I379">
        <f>train!I379</f>
        <v>43.59</v>
      </c>
      <c r="J379">
        <f>IF(train!T379="yes",1,0)</f>
        <v>1</v>
      </c>
    </row>
    <row r="380" spans="8:10">
      <c r="H380">
        <f>train!G380</f>
        <v>264.8</v>
      </c>
      <c r="I380">
        <f>train!I380</f>
        <v>45.02</v>
      </c>
      <c r="J380">
        <f>IF(train!T380="yes",1,0)</f>
        <v>1</v>
      </c>
    </row>
    <row r="381" spans="8:10">
      <c r="H381">
        <f>train!G381</f>
        <v>98.2</v>
      </c>
      <c r="I381">
        <f>train!I381</f>
        <v>16.690000000000001</v>
      </c>
      <c r="J381">
        <f>IF(train!T381="yes",1,0)</f>
        <v>0</v>
      </c>
    </row>
    <row r="382" spans="8:10">
      <c r="H382">
        <f>train!G382</f>
        <v>159.80000000000001</v>
      </c>
      <c r="I382">
        <f>train!I382</f>
        <v>27.17</v>
      </c>
      <c r="J382">
        <f>IF(train!T382="yes",1,0)</f>
        <v>0</v>
      </c>
    </row>
    <row r="383" spans="8:10">
      <c r="H383">
        <f>train!G383</f>
        <v>184</v>
      </c>
      <c r="I383">
        <f>train!I383</f>
        <v>31.28</v>
      </c>
      <c r="J383">
        <f>IF(train!T383="yes",1,0)</f>
        <v>0</v>
      </c>
    </row>
    <row r="384" spans="8:10">
      <c r="H384">
        <f>train!G384</f>
        <v>261.8</v>
      </c>
      <c r="I384">
        <f>train!I384</f>
        <v>44.51</v>
      </c>
      <c r="J384">
        <f>IF(train!T384="yes",1,0)</f>
        <v>0</v>
      </c>
    </row>
    <row r="385" spans="8:10">
      <c r="H385">
        <f>train!G385</f>
        <v>147.9</v>
      </c>
      <c r="I385">
        <f>train!I385</f>
        <v>25.14</v>
      </c>
      <c r="J385">
        <f>IF(train!T385="yes",1,0)</f>
        <v>0</v>
      </c>
    </row>
    <row r="386" spans="8:10">
      <c r="H386">
        <f>train!G386</f>
        <v>106.4</v>
      </c>
      <c r="I386">
        <f>train!I386</f>
        <v>18.09</v>
      </c>
      <c r="J386">
        <f>IF(train!T386="yes",1,0)</f>
        <v>0</v>
      </c>
    </row>
    <row r="387" spans="8:10">
      <c r="H387">
        <f>train!G387</f>
        <v>133.69999999999999</v>
      </c>
      <c r="I387">
        <f>train!I387</f>
        <v>22.73</v>
      </c>
      <c r="J387">
        <f>IF(train!T387="yes",1,0)</f>
        <v>0</v>
      </c>
    </row>
    <row r="388" spans="8:10">
      <c r="H388">
        <f>train!G388</f>
        <v>178.2</v>
      </c>
      <c r="I388">
        <f>train!I388</f>
        <v>30.29</v>
      </c>
      <c r="J388">
        <f>IF(train!T388="yes",1,0)</f>
        <v>1</v>
      </c>
    </row>
    <row r="389" spans="8:10">
      <c r="H389">
        <f>train!G389</f>
        <v>226.2</v>
      </c>
      <c r="I389">
        <f>train!I389</f>
        <v>38.450000000000003</v>
      </c>
      <c r="J389">
        <f>IF(train!T389="yes",1,0)</f>
        <v>1</v>
      </c>
    </row>
    <row r="390" spans="8:10">
      <c r="H390">
        <f>train!G390</f>
        <v>194.4</v>
      </c>
      <c r="I390">
        <f>train!I390</f>
        <v>33.049999999999997</v>
      </c>
      <c r="J390">
        <f>IF(train!T390="yes",1,0)</f>
        <v>0</v>
      </c>
    </row>
    <row r="391" spans="8:10">
      <c r="H391">
        <f>train!G391</f>
        <v>240.3</v>
      </c>
      <c r="I391">
        <f>train!I391</f>
        <v>40.85</v>
      </c>
      <c r="J391">
        <f>IF(train!T391="yes",1,0)</f>
        <v>0</v>
      </c>
    </row>
    <row r="392" spans="8:10">
      <c r="H392">
        <f>train!G392</f>
        <v>75</v>
      </c>
      <c r="I392">
        <f>train!I392</f>
        <v>12.75</v>
      </c>
      <c r="J392">
        <f>IF(train!T392="yes",1,0)</f>
        <v>0</v>
      </c>
    </row>
    <row r="393" spans="8:10">
      <c r="H393">
        <f>train!G393</f>
        <v>69.099999999999994</v>
      </c>
      <c r="I393">
        <f>train!I393</f>
        <v>11.75</v>
      </c>
      <c r="J393">
        <f>IF(train!T393="yes",1,0)</f>
        <v>0</v>
      </c>
    </row>
    <row r="394" spans="8:10">
      <c r="H394">
        <f>train!G394</f>
        <v>96.6</v>
      </c>
      <c r="I394">
        <f>train!I394</f>
        <v>16.420000000000002</v>
      </c>
      <c r="J394">
        <f>IF(train!T394="yes",1,0)</f>
        <v>1</v>
      </c>
    </row>
    <row r="395" spans="8:10">
      <c r="H395">
        <f>train!G395</f>
        <v>214.6</v>
      </c>
      <c r="I395">
        <f>train!I395</f>
        <v>36.479999999999997</v>
      </c>
      <c r="J395">
        <f>IF(train!T395="yes",1,0)</f>
        <v>0</v>
      </c>
    </row>
    <row r="396" spans="8:10">
      <c r="H396">
        <f>train!G396</f>
        <v>149.69999999999999</v>
      </c>
      <c r="I396">
        <f>train!I396</f>
        <v>25.45</v>
      </c>
      <c r="J396">
        <f>IF(train!T396="yes",1,0)</f>
        <v>0</v>
      </c>
    </row>
    <row r="397" spans="8:10">
      <c r="H397">
        <f>train!G397</f>
        <v>149.80000000000001</v>
      </c>
      <c r="I397">
        <f>train!I397</f>
        <v>25.47</v>
      </c>
      <c r="J397">
        <f>IF(train!T397="yes",1,0)</f>
        <v>0</v>
      </c>
    </row>
    <row r="398" spans="8:10">
      <c r="H398">
        <f>train!G398</f>
        <v>190.4</v>
      </c>
      <c r="I398">
        <f>train!I398</f>
        <v>32.369999999999997</v>
      </c>
      <c r="J398">
        <f>IF(train!T398="yes",1,0)</f>
        <v>0</v>
      </c>
    </row>
    <row r="399" spans="8:10">
      <c r="H399">
        <f>train!G399</f>
        <v>181.4</v>
      </c>
      <c r="I399">
        <f>train!I399</f>
        <v>30.84</v>
      </c>
      <c r="J399">
        <f>IF(train!T399="yes",1,0)</f>
        <v>0</v>
      </c>
    </row>
    <row r="400" spans="8:10">
      <c r="H400">
        <f>train!G400</f>
        <v>151.1</v>
      </c>
      <c r="I400">
        <f>train!I400</f>
        <v>25.69</v>
      </c>
      <c r="J400">
        <f>IF(train!T400="yes",1,0)</f>
        <v>0</v>
      </c>
    </row>
    <row r="401" spans="8:10">
      <c r="H401">
        <f>train!G401</f>
        <v>155.69999999999999</v>
      </c>
      <c r="I401">
        <f>train!I401</f>
        <v>26.47</v>
      </c>
      <c r="J401">
        <f>IF(train!T401="yes",1,0)</f>
        <v>0</v>
      </c>
    </row>
    <row r="402" spans="8:10">
      <c r="H402">
        <f>train!G402</f>
        <v>149.9</v>
      </c>
      <c r="I402">
        <f>train!I402</f>
        <v>25.48</v>
      </c>
      <c r="J402">
        <f>IF(train!T402="yes",1,0)</f>
        <v>0</v>
      </c>
    </row>
    <row r="403" spans="8:10">
      <c r="H403">
        <f>train!G403</f>
        <v>222.3</v>
      </c>
      <c r="I403">
        <f>train!I403</f>
        <v>37.79</v>
      </c>
      <c r="J403">
        <f>IF(train!T403="yes",1,0)</f>
        <v>0</v>
      </c>
    </row>
    <row r="404" spans="8:10">
      <c r="H404">
        <f>train!G404</f>
        <v>149.4</v>
      </c>
      <c r="I404">
        <f>train!I404</f>
        <v>25.4</v>
      </c>
      <c r="J404">
        <f>IF(train!T404="yes",1,0)</f>
        <v>0</v>
      </c>
    </row>
    <row r="405" spans="8:10">
      <c r="H405">
        <f>train!G405</f>
        <v>233.8</v>
      </c>
      <c r="I405">
        <f>train!I405</f>
        <v>39.75</v>
      </c>
      <c r="J405">
        <f>IF(train!T405="yes",1,0)</f>
        <v>0</v>
      </c>
    </row>
    <row r="406" spans="8:10">
      <c r="H406">
        <f>train!G406</f>
        <v>204.2</v>
      </c>
      <c r="I406">
        <f>train!I406</f>
        <v>34.71</v>
      </c>
      <c r="J406">
        <f>IF(train!T406="yes",1,0)</f>
        <v>0</v>
      </c>
    </row>
    <row r="407" spans="8:10">
      <c r="H407">
        <f>train!G407</f>
        <v>242.9</v>
      </c>
      <c r="I407">
        <f>train!I407</f>
        <v>41.29</v>
      </c>
      <c r="J407">
        <f>IF(train!T407="yes",1,0)</f>
        <v>0</v>
      </c>
    </row>
    <row r="408" spans="8:10">
      <c r="H408">
        <f>train!G408</f>
        <v>150.4</v>
      </c>
      <c r="I408">
        <f>train!I408</f>
        <v>25.57</v>
      </c>
      <c r="J408">
        <f>IF(train!T408="yes",1,0)</f>
        <v>0</v>
      </c>
    </row>
    <row r="409" spans="8:10">
      <c r="H409">
        <f>train!G409</f>
        <v>191.9</v>
      </c>
      <c r="I409">
        <f>train!I409</f>
        <v>32.619999999999997</v>
      </c>
      <c r="J409">
        <f>IF(train!T409="yes",1,0)</f>
        <v>1</v>
      </c>
    </row>
    <row r="410" spans="8:10">
      <c r="H410">
        <f>train!G410</f>
        <v>130.69999999999999</v>
      </c>
      <c r="I410">
        <f>train!I410</f>
        <v>22.22</v>
      </c>
      <c r="J410">
        <f>IF(train!T410="yes",1,0)</f>
        <v>1</v>
      </c>
    </row>
    <row r="411" spans="8:10">
      <c r="H411">
        <f>train!G411</f>
        <v>119.6</v>
      </c>
      <c r="I411">
        <f>train!I411</f>
        <v>20.329999999999998</v>
      </c>
      <c r="J411">
        <f>IF(train!T411="yes",1,0)</f>
        <v>0</v>
      </c>
    </row>
    <row r="412" spans="8:10">
      <c r="H412">
        <f>train!G412</f>
        <v>273.60000000000002</v>
      </c>
      <c r="I412">
        <f>train!I412</f>
        <v>46.51</v>
      </c>
      <c r="J412">
        <f>IF(train!T412="yes",1,0)</f>
        <v>0</v>
      </c>
    </row>
    <row r="413" spans="8:10">
      <c r="H413">
        <f>train!G413</f>
        <v>156.1</v>
      </c>
      <c r="I413">
        <f>train!I413</f>
        <v>26.54</v>
      </c>
      <c r="J413">
        <f>IF(train!T413="yes",1,0)</f>
        <v>0</v>
      </c>
    </row>
    <row r="414" spans="8:10">
      <c r="H414">
        <f>train!G414</f>
        <v>211.3</v>
      </c>
      <c r="I414">
        <f>train!I414</f>
        <v>35.92</v>
      </c>
      <c r="J414">
        <f>IF(train!T414="yes",1,0)</f>
        <v>1</v>
      </c>
    </row>
    <row r="415" spans="8:10">
      <c r="H415">
        <f>train!G415</f>
        <v>114.3</v>
      </c>
      <c r="I415">
        <f>train!I415</f>
        <v>19.43</v>
      </c>
      <c r="J415">
        <f>IF(train!T415="yes",1,0)</f>
        <v>0</v>
      </c>
    </row>
    <row r="416" spans="8:10">
      <c r="H416">
        <f>train!G416</f>
        <v>216.9</v>
      </c>
      <c r="I416">
        <f>train!I416</f>
        <v>36.869999999999997</v>
      </c>
      <c r="J416">
        <f>IF(train!T416="yes",1,0)</f>
        <v>1</v>
      </c>
    </row>
    <row r="417" spans="8:10">
      <c r="H417">
        <f>train!G417</f>
        <v>217.2</v>
      </c>
      <c r="I417">
        <f>train!I417</f>
        <v>36.92</v>
      </c>
      <c r="J417">
        <f>IF(train!T417="yes",1,0)</f>
        <v>0</v>
      </c>
    </row>
    <row r="418" spans="8:10">
      <c r="H418">
        <f>train!G418</f>
        <v>206.3</v>
      </c>
      <c r="I418">
        <f>train!I418</f>
        <v>35.07</v>
      </c>
      <c r="J418">
        <f>IF(train!T418="yes",1,0)</f>
        <v>0</v>
      </c>
    </row>
    <row r="419" spans="8:10">
      <c r="H419">
        <f>train!G419</f>
        <v>159.30000000000001</v>
      </c>
      <c r="I419">
        <f>train!I419</f>
        <v>27.08</v>
      </c>
      <c r="J419">
        <f>IF(train!T419="yes",1,0)</f>
        <v>0</v>
      </c>
    </row>
    <row r="420" spans="8:10">
      <c r="H420">
        <f>train!G420</f>
        <v>143.1</v>
      </c>
      <c r="I420">
        <f>train!I420</f>
        <v>24.33</v>
      </c>
      <c r="J420">
        <f>IF(train!T420="yes",1,0)</f>
        <v>0</v>
      </c>
    </row>
    <row r="421" spans="8:10">
      <c r="H421">
        <f>train!G421</f>
        <v>154</v>
      </c>
      <c r="I421">
        <f>train!I421</f>
        <v>26.18</v>
      </c>
      <c r="J421">
        <f>IF(train!T421="yes",1,0)</f>
        <v>1</v>
      </c>
    </row>
    <row r="422" spans="8:10">
      <c r="H422">
        <f>train!G422</f>
        <v>186.6</v>
      </c>
      <c r="I422">
        <f>train!I422</f>
        <v>31.72</v>
      </c>
      <c r="J422">
        <f>IF(train!T422="yes",1,0)</f>
        <v>0</v>
      </c>
    </row>
    <row r="423" spans="8:10">
      <c r="H423">
        <f>train!G423</f>
        <v>170.8</v>
      </c>
      <c r="I423">
        <f>train!I423</f>
        <v>29.04</v>
      </c>
      <c r="J423">
        <f>IF(train!T423="yes",1,0)</f>
        <v>1</v>
      </c>
    </row>
    <row r="424" spans="8:10">
      <c r="H424">
        <f>train!G424</f>
        <v>124</v>
      </c>
      <c r="I424">
        <f>train!I424</f>
        <v>21.08</v>
      </c>
      <c r="J424">
        <f>IF(train!T424="yes",1,0)</f>
        <v>0</v>
      </c>
    </row>
    <row r="425" spans="8:10">
      <c r="H425">
        <f>train!G425</f>
        <v>198.3</v>
      </c>
      <c r="I425">
        <f>train!I425</f>
        <v>33.71</v>
      </c>
      <c r="J425">
        <f>IF(train!T425="yes",1,0)</f>
        <v>0</v>
      </c>
    </row>
    <row r="426" spans="8:10">
      <c r="H426">
        <f>train!G426</f>
        <v>172.8</v>
      </c>
      <c r="I426">
        <f>train!I426</f>
        <v>29.38</v>
      </c>
      <c r="J426">
        <f>IF(train!T426="yes",1,0)</f>
        <v>0</v>
      </c>
    </row>
    <row r="427" spans="8:10">
      <c r="H427">
        <f>train!G427</f>
        <v>217.4</v>
      </c>
      <c r="I427">
        <f>train!I427</f>
        <v>36.96</v>
      </c>
      <c r="J427">
        <f>IF(train!T427="yes",1,0)</f>
        <v>0</v>
      </c>
    </row>
    <row r="428" spans="8:10">
      <c r="H428">
        <f>train!G428</f>
        <v>265.89999999999998</v>
      </c>
      <c r="I428">
        <f>train!I428</f>
        <v>45.2</v>
      </c>
      <c r="J428">
        <f>IF(train!T428="yes",1,0)</f>
        <v>1</v>
      </c>
    </row>
    <row r="429" spans="8:10">
      <c r="H429">
        <f>train!G429</f>
        <v>98.2</v>
      </c>
      <c r="I429">
        <f>train!I429</f>
        <v>16.690000000000001</v>
      </c>
      <c r="J429">
        <f>IF(train!T429="yes",1,0)</f>
        <v>0</v>
      </c>
    </row>
    <row r="430" spans="8:10">
      <c r="H430">
        <f>train!G430</f>
        <v>214.7</v>
      </c>
      <c r="I430">
        <f>train!I430</f>
        <v>36.5</v>
      </c>
      <c r="J430">
        <f>IF(train!T430="yes",1,0)</f>
        <v>0</v>
      </c>
    </row>
    <row r="431" spans="8:10">
      <c r="H431">
        <f>train!G431</f>
        <v>168.2</v>
      </c>
      <c r="I431">
        <f>train!I431</f>
        <v>28.59</v>
      </c>
      <c r="J431">
        <f>IF(train!T431="yes",1,0)</f>
        <v>0</v>
      </c>
    </row>
    <row r="432" spans="8:10">
      <c r="H432">
        <f>train!G432</f>
        <v>202.9</v>
      </c>
      <c r="I432">
        <f>train!I432</f>
        <v>34.49</v>
      </c>
      <c r="J432">
        <f>IF(train!T432="yes",1,0)</f>
        <v>0</v>
      </c>
    </row>
    <row r="433" spans="8:10">
      <c r="H433">
        <f>train!G433</f>
        <v>261.39999999999998</v>
      </c>
      <c r="I433">
        <f>train!I433</f>
        <v>44.44</v>
      </c>
      <c r="J433">
        <f>IF(train!T433="yes",1,0)</f>
        <v>0</v>
      </c>
    </row>
    <row r="434" spans="8:10">
      <c r="H434">
        <f>train!G434</f>
        <v>73.3</v>
      </c>
      <c r="I434">
        <f>train!I434</f>
        <v>12.46</v>
      </c>
      <c r="J434">
        <f>IF(train!T434="yes",1,0)</f>
        <v>1</v>
      </c>
    </row>
    <row r="435" spans="8:10">
      <c r="H435">
        <f>train!G435</f>
        <v>253.7</v>
      </c>
      <c r="I435">
        <f>train!I435</f>
        <v>43.13</v>
      </c>
      <c r="J435">
        <f>IF(train!T435="yes",1,0)</f>
        <v>0</v>
      </c>
    </row>
    <row r="436" spans="8:10">
      <c r="H436">
        <f>train!G436</f>
        <v>45</v>
      </c>
      <c r="I436">
        <f>train!I436</f>
        <v>7.65</v>
      </c>
      <c r="J436">
        <f>IF(train!T436="yes",1,0)</f>
        <v>0</v>
      </c>
    </row>
    <row r="437" spans="8:10">
      <c r="H437">
        <f>train!G437</f>
        <v>231.3</v>
      </c>
      <c r="I437">
        <f>train!I437</f>
        <v>39.32</v>
      </c>
      <c r="J437">
        <f>IF(train!T437="yes",1,0)</f>
        <v>0</v>
      </c>
    </row>
    <row r="438" spans="8:10">
      <c r="H438">
        <f>train!G438</f>
        <v>227.4</v>
      </c>
      <c r="I438">
        <f>train!I438</f>
        <v>38.659999999999997</v>
      </c>
      <c r="J438">
        <f>IF(train!T438="yes",1,0)</f>
        <v>0</v>
      </c>
    </row>
    <row r="439" spans="8:10">
      <c r="H439">
        <f>train!G439</f>
        <v>40.9</v>
      </c>
      <c r="I439">
        <f>train!I439</f>
        <v>6.95</v>
      </c>
      <c r="J439">
        <f>IF(train!T439="yes",1,0)</f>
        <v>0</v>
      </c>
    </row>
    <row r="440" spans="8:10">
      <c r="H440">
        <f>train!G440</f>
        <v>124.8</v>
      </c>
      <c r="I440">
        <f>train!I440</f>
        <v>21.22</v>
      </c>
      <c r="J440">
        <f>IF(train!T440="yes",1,0)</f>
        <v>0</v>
      </c>
    </row>
    <row r="441" spans="8:10">
      <c r="H441">
        <f>train!G441</f>
        <v>68.5</v>
      </c>
      <c r="I441">
        <f>train!I441</f>
        <v>11.65</v>
      </c>
      <c r="J441">
        <f>IF(train!T441="yes",1,0)</f>
        <v>0</v>
      </c>
    </row>
    <row r="442" spans="8:10">
      <c r="H442">
        <f>train!G442</f>
        <v>163</v>
      </c>
      <c r="I442">
        <f>train!I442</f>
        <v>27.71</v>
      </c>
      <c r="J442">
        <f>IF(train!T442="yes",1,0)</f>
        <v>0</v>
      </c>
    </row>
    <row r="443" spans="8:10">
      <c r="H443">
        <f>train!G443</f>
        <v>213.7</v>
      </c>
      <c r="I443">
        <f>train!I443</f>
        <v>36.33</v>
      </c>
      <c r="J443">
        <f>IF(train!T443="yes",1,0)</f>
        <v>0</v>
      </c>
    </row>
    <row r="444" spans="8:10">
      <c r="H444">
        <f>train!G444</f>
        <v>201.3</v>
      </c>
      <c r="I444">
        <f>train!I444</f>
        <v>34.22</v>
      </c>
      <c r="J444">
        <f>IF(train!T444="yes",1,0)</f>
        <v>0</v>
      </c>
    </row>
    <row r="445" spans="8:10">
      <c r="H445">
        <f>train!G445</f>
        <v>48.4</v>
      </c>
      <c r="I445">
        <f>train!I445</f>
        <v>8.23</v>
      </c>
      <c r="J445">
        <f>IF(train!T445="yes",1,0)</f>
        <v>0</v>
      </c>
    </row>
    <row r="446" spans="8:10">
      <c r="H446">
        <f>train!G446</f>
        <v>166.5</v>
      </c>
      <c r="I446">
        <f>train!I446</f>
        <v>28.31</v>
      </c>
      <c r="J446">
        <f>IF(train!T446="yes",1,0)</f>
        <v>0</v>
      </c>
    </row>
    <row r="447" spans="8:10">
      <c r="H447">
        <f>train!G447</f>
        <v>216.6</v>
      </c>
      <c r="I447">
        <f>train!I447</f>
        <v>36.82</v>
      </c>
      <c r="J447">
        <f>IF(train!T447="yes",1,0)</f>
        <v>0</v>
      </c>
    </row>
    <row r="448" spans="8:10">
      <c r="H448">
        <f>train!G448</f>
        <v>107.8</v>
      </c>
      <c r="I448">
        <f>train!I448</f>
        <v>18.329999999999998</v>
      </c>
      <c r="J448">
        <f>IF(train!T448="yes",1,0)</f>
        <v>0</v>
      </c>
    </row>
    <row r="449" spans="8:10">
      <c r="H449">
        <f>train!G449</f>
        <v>141.30000000000001</v>
      </c>
      <c r="I449">
        <f>train!I449</f>
        <v>24.02</v>
      </c>
      <c r="J449">
        <f>IF(train!T449="yes",1,0)</f>
        <v>0</v>
      </c>
    </row>
    <row r="450" spans="8:10">
      <c r="H450">
        <f>train!G450</f>
        <v>209.9</v>
      </c>
      <c r="I450">
        <f>train!I450</f>
        <v>35.68</v>
      </c>
      <c r="J450">
        <f>IF(train!T450="yes",1,0)</f>
        <v>0</v>
      </c>
    </row>
    <row r="451" spans="8:10">
      <c r="H451">
        <f>train!G451</f>
        <v>237.5</v>
      </c>
      <c r="I451">
        <f>train!I451</f>
        <v>40.380000000000003</v>
      </c>
      <c r="J451">
        <f>IF(train!T451="yes",1,0)</f>
        <v>1</v>
      </c>
    </row>
    <row r="452" spans="8:10">
      <c r="H452">
        <f>train!G452</f>
        <v>234.5</v>
      </c>
      <c r="I452">
        <f>train!I452</f>
        <v>39.869999999999997</v>
      </c>
      <c r="J452">
        <f>IF(train!T452="yes",1,0)</f>
        <v>0</v>
      </c>
    </row>
    <row r="453" spans="8:10">
      <c r="H453">
        <f>train!G453</f>
        <v>103.1</v>
      </c>
      <c r="I453">
        <f>train!I453</f>
        <v>17.53</v>
      </c>
      <c r="J453">
        <f>IF(train!T453="yes",1,0)</f>
        <v>0</v>
      </c>
    </row>
    <row r="454" spans="8:10">
      <c r="H454">
        <f>train!G454</f>
        <v>129.5</v>
      </c>
      <c r="I454">
        <f>train!I454</f>
        <v>22.02</v>
      </c>
      <c r="J454">
        <f>IF(train!T454="yes",1,0)</f>
        <v>0</v>
      </c>
    </row>
    <row r="455" spans="8:10">
      <c r="H455">
        <f>train!G455</f>
        <v>279.8</v>
      </c>
      <c r="I455">
        <f>train!I455</f>
        <v>47.57</v>
      </c>
      <c r="J455">
        <f>IF(train!T455="yes",1,0)</f>
        <v>1</v>
      </c>
    </row>
    <row r="456" spans="8:10">
      <c r="H456">
        <f>train!G456</f>
        <v>136.80000000000001</v>
      </c>
      <c r="I456">
        <f>train!I456</f>
        <v>23.26</v>
      </c>
      <c r="J456">
        <f>IF(train!T456="yes",1,0)</f>
        <v>1</v>
      </c>
    </row>
    <row r="457" spans="8:10">
      <c r="H457">
        <f>train!G457</f>
        <v>100.1</v>
      </c>
      <c r="I457">
        <f>train!I457</f>
        <v>17.02</v>
      </c>
      <c r="J457">
        <f>IF(train!T457="yes",1,0)</f>
        <v>0</v>
      </c>
    </row>
    <row r="458" spans="8:10">
      <c r="H458">
        <f>train!G458</f>
        <v>237.1</v>
      </c>
      <c r="I458">
        <f>train!I458</f>
        <v>40.31</v>
      </c>
      <c r="J458">
        <f>IF(train!T458="yes",1,0)</f>
        <v>0</v>
      </c>
    </row>
    <row r="459" spans="8:10">
      <c r="H459">
        <f>train!G459</f>
        <v>288.10000000000002</v>
      </c>
      <c r="I459">
        <f>train!I459</f>
        <v>48.98</v>
      </c>
      <c r="J459">
        <f>IF(train!T459="yes",1,0)</f>
        <v>1</v>
      </c>
    </row>
    <row r="460" spans="8:10">
      <c r="H460">
        <f>train!G460</f>
        <v>194.6</v>
      </c>
      <c r="I460">
        <f>train!I460</f>
        <v>33.08</v>
      </c>
      <c r="J460">
        <f>IF(train!T460="yes",1,0)</f>
        <v>0</v>
      </c>
    </row>
    <row r="461" spans="8:10">
      <c r="H461">
        <f>train!G461</f>
        <v>194.5</v>
      </c>
      <c r="I461">
        <f>train!I461</f>
        <v>33.07</v>
      </c>
      <c r="J461">
        <f>IF(train!T461="yes",1,0)</f>
        <v>0</v>
      </c>
    </row>
    <row r="462" spans="8:10">
      <c r="H462">
        <f>train!G462</f>
        <v>174.1</v>
      </c>
      <c r="I462">
        <f>train!I462</f>
        <v>29.6</v>
      </c>
      <c r="J462">
        <f>IF(train!T462="yes",1,0)</f>
        <v>1</v>
      </c>
    </row>
    <row r="463" spans="8:10">
      <c r="H463">
        <f>train!G463</f>
        <v>131.80000000000001</v>
      </c>
      <c r="I463">
        <f>train!I463</f>
        <v>22.41</v>
      </c>
      <c r="J463">
        <f>IF(train!T463="yes",1,0)</f>
        <v>0</v>
      </c>
    </row>
    <row r="464" spans="8:10">
      <c r="H464">
        <f>train!G464</f>
        <v>160.6</v>
      </c>
      <c r="I464">
        <f>train!I464</f>
        <v>27.3</v>
      </c>
      <c r="J464">
        <f>IF(train!T464="yes",1,0)</f>
        <v>0</v>
      </c>
    </row>
    <row r="465" spans="8:10">
      <c r="H465">
        <f>train!G465</f>
        <v>200.7</v>
      </c>
      <c r="I465">
        <f>train!I465</f>
        <v>34.119999999999997</v>
      </c>
      <c r="J465">
        <f>IF(train!T465="yes",1,0)</f>
        <v>0</v>
      </c>
    </row>
    <row r="466" spans="8:10">
      <c r="H466">
        <f>train!G466</f>
        <v>145.6</v>
      </c>
      <c r="I466">
        <f>train!I466</f>
        <v>24.75</v>
      </c>
      <c r="J466">
        <f>IF(train!T466="yes",1,0)</f>
        <v>0</v>
      </c>
    </row>
    <row r="467" spans="8:10">
      <c r="H467">
        <f>train!G467</f>
        <v>229.4</v>
      </c>
      <c r="I467">
        <f>train!I467</f>
        <v>39</v>
      </c>
      <c r="J467">
        <f>IF(train!T467="yes",1,0)</f>
        <v>0</v>
      </c>
    </row>
    <row r="468" spans="8:10">
      <c r="H468">
        <f>train!G468</f>
        <v>211</v>
      </c>
      <c r="I468">
        <f>train!I468</f>
        <v>35.869999999999997</v>
      </c>
      <c r="J468">
        <f>IF(train!T468="yes",1,0)</f>
        <v>0</v>
      </c>
    </row>
    <row r="469" spans="8:10">
      <c r="H469">
        <f>train!G469</f>
        <v>121.5</v>
      </c>
      <c r="I469">
        <f>train!I469</f>
        <v>20.66</v>
      </c>
      <c r="J469">
        <f>IF(train!T469="yes",1,0)</f>
        <v>0</v>
      </c>
    </row>
    <row r="470" spans="8:10">
      <c r="H470">
        <f>train!G470</f>
        <v>216</v>
      </c>
      <c r="I470">
        <f>train!I470</f>
        <v>36.72</v>
      </c>
      <c r="J470">
        <f>IF(train!T470="yes",1,0)</f>
        <v>0</v>
      </c>
    </row>
    <row r="471" spans="8:10">
      <c r="H471">
        <f>train!G471</f>
        <v>293</v>
      </c>
      <c r="I471">
        <f>train!I471</f>
        <v>49.81</v>
      </c>
      <c r="J471">
        <f>IF(train!T471="yes",1,0)</f>
        <v>0</v>
      </c>
    </row>
    <row r="472" spans="8:10">
      <c r="H472">
        <f>train!G472</f>
        <v>181.5</v>
      </c>
      <c r="I472">
        <f>train!I472</f>
        <v>30.86</v>
      </c>
      <c r="J472">
        <f>IF(train!T472="yes",1,0)</f>
        <v>0</v>
      </c>
    </row>
    <row r="473" spans="8:10">
      <c r="H473">
        <f>train!G473</f>
        <v>74.3</v>
      </c>
      <c r="I473">
        <f>train!I473</f>
        <v>12.63</v>
      </c>
      <c r="J473">
        <f>IF(train!T473="yes",1,0)</f>
        <v>0</v>
      </c>
    </row>
    <row r="474" spans="8:10">
      <c r="H474">
        <f>train!G474</f>
        <v>62.3</v>
      </c>
      <c r="I474">
        <f>train!I474</f>
        <v>10.59</v>
      </c>
      <c r="J474">
        <f>IF(train!T474="yes",1,0)</f>
        <v>0</v>
      </c>
    </row>
    <row r="475" spans="8:10">
      <c r="H475">
        <f>train!G475</f>
        <v>228.6</v>
      </c>
      <c r="I475">
        <f>train!I475</f>
        <v>38.86</v>
      </c>
      <c r="J475">
        <f>IF(train!T475="yes",1,0)</f>
        <v>0</v>
      </c>
    </row>
    <row r="476" spans="8:10">
      <c r="H476">
        <f>train!G476</f>
        <v>228.1</v>
      </c>
      <c r="I476">
        <f>train!I476</f>
        <v>38.78</v>
      </c>
      <c r="J476">
        <f>IF(train!T476="yes",1,0)</f>
        <v>1</v>
      </c>
    </row>
    <row r="477" spans="8:10">
      <c r="H477">
        <f>train!G477</f>
        <v>309.89999999999998</v>
      </c>
      <c r="I477">
        <f>train!I477</f>
        <v>52.68</v>
      </c>
      <c r="J477">
        <f>IF(train!T477="yes",1,0)</f>
        <v>0</v>
      </c>
    </row>
    <row r="478" spans="8:10">
      <c r="H478">
        <f>train!G478</f>
        <v>149.80000000000001</v>
      </c>
      <c r="I478">
        <f>train!I478</f>
        <v>25.47</v>
      </c>
      <c r="J478">
        <f>IF(train!T478="yes",1,0)</f>
        <v>0</v>
      </c>
    </row>
    <row r="479" spans="8:10">
      <c r="H479">
        <f>train!G479</f>
        <v>183.8</v>
      </c>
      <c r="I479">
        <f>train!I479</f>
        <v>31.25</v>
      </c>
      <c r="J479">
        <f>IF(train!T479="yes",1,0)</f>
        <v>0</v>
      </c>
    </row>
    <row r="480" spans="8:10">
      <c r="H480">
        <f>train!G480</f>
        <v>186.7</v>
      </c>
      <c r="I480">
        <f>train!I480</f>
        <v>31.74</v>
      </c>
      <c r="J480">
        <f>IF(train!T480="yes",1,0)</f>
        <v>0</v>
      </c>
    </row>
    <row r="481" spans="8:10">
      <c r="H481">
        <f>train!G481</f>
        <v>209.4</v>
      </c>
      <c r="I481">
        <f>train!I481</f>
        <v>35.6</v>
      </c>
      <c r="J481">
        <f>IF(train!T481="yes",1,0)</f>
        <v>1</v>
      </c>
    </row>
    <row r="482" spans="8:10">
      <c r="H482">
        <f>train!G482</f>
        <v>223.2</v>
      </c>
      <c r="I482">
        <f>train!I482</f>
        <v>37.94</v>
      </c>
      <c r="J482">
        <f>IF(train!T482="yes",1,0)</f>
        <v>0</v>
      </c>
    </row>
    <row r="483" spans="8:10">
      <c r="H483">
        <f>train!G483</f>
        <v>164.2</v>
      </c>
      <c r="I483">
        <f>train!I483</f>
        <v>27.91</v>
      </c>
      <c r="J483">
        <f>IF(train!T483="yes",1,0)</f>
        <v>0</v>
      </c>
    </row>
    <row r="484" spans="8:10">
      <c r="H484">
        <f>train!G484</f>
        <v>150.5</v>
      </c>
      <c r="I484">
        <f>train!I484</f>
        <v>25.59</v>
      </c>
      <c r="J484">
        <f>IF(train!T484="yes",1,0)</f>
        <v>0</v>
      </c>
    </row>
    <row r="485" spans="8:10">
      <c r="H485">
        <f>train!G485</f>
        <v>234.2</v>
      </c>
      <c r="I485">
        <f>train!I485</f>
        <v>39.81</v>
      </c>
      <c r="J485">
        <f>IF(train!T485="yes",1,0)</f>
        <v>1</v>
      </c>
    </row>
    <row r="486" spans="8:10">
      <c r="H486">
        <f>train!G486</f>
        <v>55.3</v>
      </c>
      <c r="I486">
        <f>train!I486</f>
        <v>9.4</v>
      </c>
      <c r="J486">
        <f>IF(train!T486="yes",1,0)</f>
        <v>0</v>
      </c>
    </row>
    <row r="487" spans="8:10">
      <c r="H487">
        <f>train!G487</f>
        <v>221.8</v>
      </c>
      <c r="I487">
        <f>train!I487</f>
        <v>37.71</v>
      </c>
      <c r="J487">
        <f>IF(train!T487="yes",1,0)</f>
        <v>0</v>
      </c>
    </row>
    <row r="488" spans="8:10">
      <c r="H488">
        <f>train!G488</f>
        <v>169.6</v>
      </c>
      <c r="I488">
        <f>train!I488</f>
        <v>28.83</v>
      </c>
      <c r="J488">
        <f>IF(train!T488="yes",1,0)</f>
        <v>0</v>
      </c>
    </row>
    <row r="489" spans="8:10">
      <c r="H489">
        <f>train!G489</f>
        <v>89.7</v>
      </c>
      <c r="I489">
        <f>train!I489</f>
        <v>15.25</v>
      </c>
      <c r="J489">
        <f>IF(train!T489="yes",1,0)</f>
        <v>1</v>
      </c>
    </row>
    <row r="490" spans="8:10">
      <c r="H490">
        <f>train!G490</f>
        <v>80.2</v>
      </c>
      <c r="I490">
        <f>train!I490</f>
        <v>13.63</v>
      </c>
      <c r="J490">
        <f>IF(train!T490="yes",1,0)</f>
        <v>0</v>
      </c>
    </row>
    <row r="491" spans="8:10">
      <c r="H491">
        <f>train!G491</f>
        <v>125.7</v>
      </c>
      <c r="I491">
        <f>train!I491</f>
        <v>21.37</v>
      </c>
      <c r="J491">
        <f>IF(train!T491="yes",1,0)</f>
        <v>0</v>
      </c>
    </row>
    <row r="492" spans="8:10">
      <c r="H492">
        <f>train!G492</f>
        <v>176.3</v>
      </c>
      <c r="I492">
        <f>train!I492</f>
        <v>29.97</v>
      </c>
      <c r="J492">
        <f>IF(train!T492="yes",1,0)</f>
        <v>0</v>
      </c>
    </row>
    <row r="493" spans="8:10">
      <c r="H493">
        <f>train!G493</f>
        <v>207.2</v>
      </c>
      <c r="I493">
        <f>train!I493</f>
        <v>35.22</v>
      </c>
      <c r="J493">
        <f>IF(train!T493="yes",1,0)</f>
        <v>0</v>
      </c>
    </row>
    <row r="494" spans="8:10">
      <c r="H494">
        <f>train!G494</f>
        <v>205.7</v>
      </c>
      <c r="I494">
        <f>train!I494</f>
        <v>34.97</v>
      </c>
      <c r="J494">
        <f>IF(train!T494="yes",1,0)</f>
        <v>0</v>
      </c>
    </row>
    <row r="495" spans="8:10">
      <c r="H495">
        <f>train!G495</f>
        <v>157.5</v>
      </c>
      <c r="I495">
        <f>train!I495</f>
        <v>26.78</v>
      </c>
      <c r="J495">
        <f>IF(train!T495="yes",1,0)</f>
        <v>0</v>
      </c>
    </row>
    <row r="496" spans="8:10">
      <c r="H496">
        <f>train!G496</f>
        <v>160.4</v>
      </c>
      <c r="I496">
        <f>train!I496</f>
        <v>27.27</v>
      </c>
      <c r="J496">
        <f>IF(train!T496="yes",1,0)</f>
        <v>0</v>
      </c>
    </row>
    <row r="497" spans="8:10">
      <c r="H497">
        <f>train!G497</f>
        <v>214.1</v>
      </c>
      <c r="I497">
        <f>train!I497</f>
        <v>36.4</v>
      </c>
      <c r="J497">
        <f>IF(train!T497="yes",1,0)</f>
        <v>0</v>
      </c>
    </row>
    <row r="498" spans="8:10">
      <c r="H498">
        <f>train!G498</f>
        <v>102.6</v>
      </c>
      <c r="I498">
        <f>train!I498</f>
        <v>17.440000000000001</v>
      </c>
      <c r="J498">
        <f>IF(train!T498="yes",1,0)</f>
        <v>0</v>
      </c>
    </row>
    <row r="499" spans="8:10">
      <c r="H499">
        <f>train!G499</f>
        <v>202.8</v>
      </c>
      <c r="I499">
        <f>train!I499</f>
        <v>34.479999999999997</v>
      </c>
      <c r="J499">
        <f>IF(train!T499="yes",1,0)</f>
        <v>0</v>
      </c>
    </row>
    <row r="500" spans="8:10">
      <c r="H500">
        <f>train!G500</f>
        <v>57.5</v>
      </c>
      <c r="I500">
        <f>train!I500</f>
        <v>9.7799999999999994</v>
      </c>
      <c r="J500">
        <f>IF(train!T500="yes",1,0)</f>
        <v>0</v>
      </c>
    </row>
    <row r="501" spans="8:10">
      <c r="H501">
        <f>train!G501</f>
        <v>169.9</v>
      </c>
      <c r="I501">
        <f>train!I501</f>
        <v>28.88</v>
      </c>
      <c r="J501">
        <f>IF(train!T501="yes",1,0)</f>
        <v>0</v>
      </c>
    </row>
    <row r="502" spans="8:10">
      <c r="H502">
        <f>train!G502</f>
        <v>335.5</v>
      </c>
      <c r="I502">
        <f>train!I502</f>
        <v>57.04</v>
      </c>
      <c r="J502">
        <f>IF(train!T502="yes",1,0)</f>
        <v>1</v>
      </c>
    </row>
    <row r="503" spans="8:10">
      <c r="H503">
        <f>train!G503</f>
        <v>139.5</v>
      </c>
      <c r="I503">
        <f>train!I503</f>
        <v>23.72</v>
      </c>
      <c r="J503">
        <f>IF(train!T503="yes",1,0)</f>
        <v>0</v>
      </c>
    </row>
    <row r="504" spans="8:10">
      <c r="H504">
        <f>train!G504</f>
        <v>142.30000000000001</v>
      </c>
      <c r="I504">
        <f>train!I504</f>
        <v>24.19</v>
      </c>
      <c r="J504">
        <f>IF(train!T504="yes",1,0)</f>
        <v>0</v>
      </c>
    </row>
    <row r="505" spans="8:10">
      <c r="H505">
        <f>train!G505</f>
        <v>187.8</v>
      </c>
      <c r="I505">
        <f>train!I505</f>
        <v>31.93</v>
      </c>
      <c r="J505">
        <f>IF(train!T505="yes",1,0)</f>
        <v>0</v>
      </c>
    </row>
    <row r="506" spans="8:10">
      <c r="H506">
        <f>train!G506</f>
        <v>193.7</v>
      </c>
      <c r="I506">
        <f>train!I506</f>
        <v>32.93</v>
      </c>
      <c r="J506">
        <f>IF(train!T506="yes",1,0)</f>
        <v>0</v>
      </c>
    </row>
    <row r="507" spans="8:10">
      <c r="H507">
        <f>train!G507</f>
        <v>156.4</v>
      </c>
      <c r="I507">
        <f>train!I507</f>
        <v>26.59</v>
      </c>
      <c r="J507">
        <f>IF(train!T507="yes",1,0)</f>
        <v>0</v>
      </c>
    </row>
    <row r="508" spans="8:10">
      <c r="H508">
        <f>train!G508</f>
        <v>220.7</v>
      </c>
      <c r="I508">
        <f>train!I508</f>
        <v>37.520000000000003</v>
      </c>
      <c r="J508">
        <f>IF(train!T508="yes",1,0)</f>
        <v>1</v>
      </c>
    </row>
    <row r="509" spans="8:10">
      <c r="H509">
        <f>train!G509</f>
        <v>239.8</v>
      </c>
      <c r="I509">
        <f>train!I509</f>
        <v>40.770000000000003</v>
      </c>
      <c r="J509">
        <f>IF(train!T509="yes",1,0)</f>
        <v>0</v>
      </c>
    </row>
    <row r="510" spans="8:10">
      <c r="H510">
        <f>train!G510</f>
        <v>172</v>
      </c>
      <c r="I510">
        <f>train!I510</f>
        <v>29.24</v>
      </c>
      <c r="J510">
        <f>IF(train!T510="yes",1,0)</f>
        <v>0</v>
      </c>
    </row>
    <row r="511" spans="8:10">
      <c r="H511">
        <f>train!G511</f>
        <v>128.19999999999999</v>
      </c>
      <c r="I511">
        <f>train!I511</f>
        <v>21.79</v>
      </c>
      <c r="J511">
        <f>IF(train!T511="yes",1,0)</f>
        <v>0</v>
      </c>
    </row>
    <row r="512" spans="8:10">
      <c r="H512">
        <f>train!G512</f>
        <v>130.19999999999999</v>
      </c>
      <c r="I512">
        <f>train!I512</f>
        <v>22.13</v>
      </c>
      <c r="J512">
        <f>IF(train!T512="yes",1,0)</f>
        <v>0</v>
      </c>
    </row>
    <row r="513" spans="8:10">
      <c r="H513">
        <f>train!G513</f>
        <v>195.4</v>
      </c>
      <c r="I513">
        <f>train!I513</f>
        <v>33.22</v>
      </c>
      <c r="J513">
        <f>IF(train!T513="yes",1,0)</f>
        <v>0</v>
      </c>
    </row>
    <row r="514" spans="8:10">
      <c r="H514">
        <f>train!G514</f>
        <v>293.3</v>
      </c>
      <c r="I514">
        <f>train!I514</f>
        <v>49.86</v>
      </c>
      <c r="J514">
        <f>IF(train!T514="yes",1,0)</f>
        <v>1</v>
      </c>
    </row>
    <row r="515" spans="8:10">
      <c r="H515">
        <f>train!G515</f>
        <v>191.3</v>
      </c>
      <c r="I515">
        <f>train!I515</f>
        <v>32.520000000000003</v>
      </c>
      <c r="J515">
        <f>IF(train!T515="yes",1,0)</f>
        <v>0</v>
      </c>
    </row>
    <row r="516" spans="8:10">
      <c r="H516">
        <f>train!G516</f>
        <v>209.6</v>
      </c>
      <c r="I516">
        <f>train!I516</f>
        <v>35.630000000000003</v>
      </c>
      <c r="J516">
        <f>IF(train!T516="yes",1,0)</f>
        <v>0</v>
      </c>
    </row>
    <row r="517" spans="8:10">
      <c r="H517">
        <f>train!G517</f>
        <v>215.7</v>
      </c>
      <c r="I517">
        <f>train!I517</f>
        <v>36.67</v>
      </c>
      <c r="J517">
        <f>IF(train!T517="yes",1,0)</f>
        <v>0</v>
      </c>
    </row>
    <row r="518" spans="8:10">
      <c r="H518">
        <f>train!G518</f>
        <v>161.4</v>
      </c>
      <c r="I518">
        <f>train!I518</f>
        <v>27.44</v>
      </c>
      <c r="J518">
        <f>IF(train!T518="yes",1,0)</f>
        <v>0</v>
      </c>
    </row>
    <row r="519" spans="8:10">
      <c r="H519">
        <f>train!G519</f>
        <v>144.19999999999999</v>
      </c>
      <c r="I519">
        <f>train!I519</f>
        <v>24.51</v>
      </c>
      <c r="J519">
        <f>IF(train!T519="yes",1,0)</f>
        <v>0</v>
      </c>
    </row>
    <row r="520" spans="8:10">
      <c r="H520">
        <f>train!G520</f>
        <v>220.2</v>
      </c>
      <c r="I520">
        <f>train!I520</f>
        <v>37.43</v>
      </c>
      <c r="J520">
        <f>IF(train!T520="yes",1,0)</f>
        <v>1</v>
      </c>
    </row>
    <row r="521" spans="8:10">
      <c r="H521">
        <f>train!G521</f>
        <v>256.2</v>
      </c>
      <c r="I521">
        <f>train!I521</f>
        <v>43.55</v>
      </c>
      <c r="J521">
        <f>IF(train!T521="yes",1,0)</f>
        <v>0</v>
      </c>
    </row>
    <row r="522" spans="8:10">
      <c r="H522">
        <f>train!G522</f>
        <v>112.7</v>
      </c>
      <c r="I522">
        <f>train!I522</f>
        <v>19.16</v>
      </c>
      <c r="J522">
        <f>IF(train!T522="yes",1,0)</f>
        <v>0</v>
      </c>
    </row>
    <row r="523" spans="8:10">
      <c r="H523">
        <f>train!G523</f>
        <v>194.8</v>
      </c>
      <c r="I523">
        <f>train!I523</f>
        <v>33.119999999999997</v>
      </c>
      <c r="J523">
        <f>IF(train!T523="yes",1,0)</f>
        <v>0</v>
      </c>
    </row>
    <row r="524" spans="8:10">
      <c r="H524">
        <f>train!G524</f>
        <v>100.8</v>
      </c>
      <c r="I524">
        <f>train!I524</f>
        <v>17.14</v>
      </c>
      <c r="J524">
        <f>IF(train!T524="yes",1,0)</f>
        <v>0</v>
      </c>
    </row>
    <row r="525" spans="8:10">
      <c r="H525">
        <f>train!G525</f>
        <v>82.5</v>
      </c>
      <c r="I525">
        <f>train!I525</f>
        <v>14.03</v>
      </c>
      <c r="J525">
        <f>IF(train!T525="yes",1,0)</f>
        <v>0</v>
      </c>
    </row>
    <row r="526" spans="8:10">
      <c r="H526">
        <f>train!G526</f>
        <v>146.4</v>
      </c>
      <c r="I526">
        <f>train!I526</f>
        <v>24.89</v>
      </c>
      <c r="J526">
        <f>IF(train!T526="yes",1,0)</f>
        <v>0</v>
      </c>
    </row>
    <row r="527" spans="8:10">
      <c r="H527">
        <f>train!G527</f>
        <v>177.9</v>
      </c>
      <c r="I527">
        <f>train!I527</f>
        <v>30.24</v>
      </c>
      <c r="J527">
        <f>IF(train!T527="yes",1,0)</f>
        <v>0</v>
      </c>
    </row>
    <row r="528" spans="8:10">
      <c r="H528">
        <f>train!G528</f>
        <v>153.5</v>
      </c>
      <c r="I528">
        <f>train!I528</f>
        <v>26.1</v>
      </c>
      <c r="J528">
        <f>IF(train!T528="yes",1,0)</f>
        <v>0</v>
      </c>
    </row>
    <row r="529" spans="8:10">
      <c r="H529">
        <f>train!G529</f>
        <v>150.69999999999999</v>
      </c>
      <c r="I529">
        <f>train!I529</f>
        <v>25.62</v>
      </c>
      <c r="J529">
        <f>IF(train!T529="yes",1,0)</f>
        <v>0</v>
      </c>
    </row>
    <row r="530" spans="8:10">
      <c r="H530">
        <f>train!G530</f>
        <v>180.1</v>
      </c>
      <c r="I530">
        <f>train!I530</f>
        <v>30.62</v>
      </c>
      <c r="J530">
        <f>IF(train!T530="yes",1,0)</f>
        <v>0</v>
      </c>
    </row>
    <row r="531" spans="8:10">
      <c r="H531">
        <f>train!G531</f>
        <v>265.3</v>
      </c>
      <c r="I531">
        <f>train!I531</f>
        <v>45.1</v>
      </c>
      <c r="J531">
        <f>IF(train!T531="yes",1,0)</f>
        <v>0</v>
      </c>
    </row>
    <row r="532" spans="8:10">
      <c r="H532">
        <f>train!G532</f>
        <v>128.6</v>
      </c>
      <c r="I532">
        <f>train!I532</f>
        <v>21.86</v>
      </c>
      <c r="J532">
        <f>IF(train!T532="yes",1,0)</f>
        <v>0</v>
      </c>
    </row>
    <row r="533" spans="8:10">
      <c r="H533">
        <f>train!G533</f>
        <v>161.5</v>
      </c>
      <c r="I533">
        <f>train!I533</f>
        <v>27.46</v>
      </c>
      <c r="J533">
        <f>IF(train!T533="yes",1,0)</f>
        <v>0</v>
      </c>
    </row>
    <row r="534" spans="8:10">
      <c r="H534">
        <f>train!G534</f>
        <v>165.3</v>
      </c>
      <c r="I534">
        <f>train!I534</f>
        <v>28.1</v>
      </c>
      <c r="J534">
        <f>IF(train!T534="yes",1,0)</f>
        <v>0</v>
      </c>
    </row>
    <row r="535" spans="8:10">
      <c r="H535">
        <f>train!G535</f>
        <v>195</v>
      </c>
      <c r="I535">
        <f>train!I535</f>
        <v>33.15</v>
      </c>
      <c r="J535">
        <f>IF(train!T535="yes",1,0)</f>
        <v>0</v>
      </c>
    </row>
    <row r="536" spans="8:10">
      <c r="H536">
        <f>train!G536</f>
        <v>213.8</v>
      </c>
      <c r="I536">
        <f>train!I536</f>
        <v>36.35</v>
      </c>
      <c r="J536">
        <f>IF(train!T536="yes",1,0)</f>
        <v>0</v>
      </c>
    </row>
    <row r="537" spans="8:10">
      <c r="H537">
        <f>train!G537</f>
        <v>205.5</v>
      </c>
      <c r="I537">
        <f>train!I537</f>
        <v>34.94</v>
      </c>
      <c r="J537">
        <f>IF(train!T537="yes",1,0)</f>
        <v>0</v>
      </c>
    </row>
    <row r="538" spans="8:10">
      <c r="H538">
        <f>train!G538</f>
        <v>252.9</v>
      </c>
      <c r="I538">
        <f>train!I538</f>
        <v>42.99</v>
      </c>
      <c r="J538">
        <f>IF(train!T538="yes",1,0)</f>
        <v>0</v>
      </c>
    </row>
    <row r="539" spans="8:10">
      <c r="H539">
        <f>train!G539</f>
        <v>192</v>
      </c>
      <c r="I539">
        <f>train!I539</f>
        <v>32.64</v>
      </c>
      <c r="J539">
        <f>IF(train!T539="yes",1,0)</f>
        <v>0</v>
      </c>
    </row>
    <row r="540" spans="8:10">
      <c r="H540">
        <f>train!G540</f>
        <v>69.099999999999994</v>
      </c>
      <c r="I540">
        <f>train!I540</f>
        <v>11.75</v>
      </c>
      <c r="J540">
        <f>IF(train!T540="yes",1,0)</f>
        <v>0</v>
      </c>
    </row>
    <row r="541" spans="8:10">
      <c r="H541">
        <f>train!G541</f>
        <v>261.7</v>
      </c>
      <c r="I541">
        <f>train!I541</f>
        <v>44.49</v>
      </c>
      <c r="J541">
        <f>IF(train!T541="yes",1,0)</f>
        <v>1</v>
      </c>
    </row>
    <row r="542" spans="8:10">
      <c r="H542">
        <f>train!G542</f>
        <v>235.5</v>
      </c>
      <c r="I542">
        <f>train!I542</f>
        <v>40.04</v>
      </c>
      <c r="J542">
        <f>IF(train!T542="yes",1,0)</f>
        <v>0</v>
      </c>
    </row>
    <row r="543" spans="8:10">
      <c r="H543">
        <f>train!G543</f>
        <v>213.4</v>
      </c>
      <c r="I543">
        <f>train!I543</f>
        <v>36.28</v>
      </c>
      <c r="J543">
        <f>IF(train!T543="yes",1,0)</f>
        <v>0</v>
      </c>
    </row>
    <row r="544" spans="8:10">
      <c r="H544">
        <f>train!G544</f>
        <v>263.8</v>
      </c>
      <c r="I544">
        <f>train!I544</f>
        <v>44.85</v>
      </c>
      <c r="J544">
        <f>IF(train!T544="yes",1,0)</f>
        <v>0</v>
      </c>
    </row>
    <row r="545" spans="8:10">
      <c r="H545">
        <f>train!G545</f>
        <v>183.4</v>
      </c>
      <c r="I545">
        <f>train!I545</f>
        <v>31.18</v>
      </c>
      <c r="J545">
        <f>IF(train!T545="yes",1,0)</f>
        <v>0</v>
      </c>
    </row>
    <row r="546" spans="8:10">
      <c r="H546">
        <f>train!G546</f>
        <v>157.6</v>
      </c>
      <c r="I546">
        <f>train!I546</f>
        <v>26.79</v>
      </c>
      <c r="J546">
        <f>IF(train!T546="yes",1,0)</f>
        <v>1</v>
      </c>
    </row>
    <row r="547" spans="8:10">
      <c r="H547">
        <f>train!G547</f>
        <v>175.6</v>
      </c>
      <c r="I547">
        <f>train!I547</f>
        <v>29.85</v>
      </c>
      <c r="J547">
        <f>IF(train!T547="yes",1,0)</f>
        <v>0</v>
      </c>
    </row>
    <row r="548" spans="8:10">
      <c r="H548">
        <f>train!G548</f>
        <v>242.5</v>
      </c>
      <c r="I548">
        <f>train!I548</f>
        <v>41.23</v>
      </c>
      <c r="J548">
        <f>IF(train!T548="yes",1,0)</f>
        <v>0</v>
      </c>
    </row>
    <row r="549" spans="8:10">
      <c r="H549">
        <f>train!G549</f>
        <v>151</v>
      </c>
      <c r="I549">
        <f>train!I549</f>
        <v>25.67</v>
      </c>
      <c r="J549">
        <f>IF(train!T549="yes",1,0)</f>
        <v>0</v>
      </c>
    </row>
    <row r="550" spans="8:10">
      <c r="H550">
        <f>train!G550</f>
        <v>138.1</v>
      </c>
      <c r="I550">
        <f>train!I550</f>
        <v>23.48</v>
      </c>
      <c r="J550">
        <f>IF(train!T550="yes",1,0)</f>
        <v>0</v>
      </c>
    </row>
    <row r="551" spans="8:10">
      <c r="H551">
        <f>train!G551</f>
        <v>264.7</v>
      </c>
      <c r="I551">
        <f>train!I551</f>
        <v>45</v>
      </c>
      <c r="J551">
        <f>IF(train!T551="yes",1,0)</f>
        <v>1</v>
      </c>
    </row>
    <row r="552" spans="8:10">
      <c r="H552">
        <f>train!G552</f>
        <v>282.3</v>
      </c>
      <c r="I552">
        <f>train!I552</f>
        <v>47.99</v>
      </c>
      <c r="J552">
        <f>IF(train!T552="yes",1,0)</f>
        <v>0</v>
      </c>
    </row>
    <row r="553" spans="8:10">
      <c r="H553">
        <f>train!G553</f>
        <v>197.1</v>
      </c>
      <c r="I553">
        <f>train!I553</f>
        <v>33.51</v>
      </c>
      <c r="J553">
        <f>IF(train!T553="yes",1,0)</f>
        <v>0</v>
      </c>
    </row>
    <row r="554" spans="8:10">
      <c r="H554">
        <f>train!G554</f>
        <v>205.3</v>
      </c>
      <c r="I554">
        <f>train!I554</f>
        <v>34.9</v>
      </c>
      <c r="J554">
        <f>IF(train!T554="yes",1,0)</f>
        <v>0</v>
      </c>
    </row>
    <row r="555" spans="8:10">
      <c r="H555">
        <f>train!G555</f>
        <v>181.8</v>
      </c>
      <c r="I555">
        <f>train!I555</f>
        <v>30.91</v>
      </c>
      <c r="J555">
        <f>IF(train!T555="yes",1,0)</f>
        <v>0</v>
      </c>
    </row>
    <row r="556" spans="8:10">
      <c r="H556">
        <f>train!G556</f>
        <v>252</v>
      </c>
      <c r="I556">
        <f>train!I556</f>
        <v>42.84</v>
      </c>
      <c r="J556">
        <f>IF(train!T556="yes",1,0)</f>
        <v>0</v>
      </c>
    </row>
    <row r="557" spans="8:10">
      <c r="H557">
        <f>train!G557</f>
        <v>231.2</v>
      </c>
      <c r="I557">
        <f>train!I557</f>
        <v>39.299999999999997</v>
      </c>
      <c r="J557">
        <f>IF(train!T557="yes",1,0)</f>
        <v>0</v>
      </c>
    </row>
    <row r="558" spans="8:10">
      <c r="H558">
        <f>train!G558</f>
        <v>200.1</v>
      </c>
      <c r="I558">
        <f>train!I558</f>
        <v>34.020000000000003</v>
      </c>
      <c r="J558">
        <f>IF(train!T558="yes",1,0)</f>
        <v>0</v>
      </c>
    </row>
    <row r="559" spans="8:10">
      <c r="H559">
        <f>train!G559</f>
        <v>266.7</v>
      </c>
      <c r="I559">
        <f>train!I559</f>
        <v>45.34</v>
      </c>
      <c r="J559">
        <f>IF(train!T559="yes",1,0)</f>
        <v>0</v>
      </c>
    </row>
    <row r="560" spans="8:10">
      <c r="H560">
        <f>train!G560</f>
        <v>175.3</v>
      </c>
      <c r="I560">
        <f>train!I560</f>
        <v>29.8</v>
      </c>
      <c r="J560">
        <f>IF(train!T560="yes",1,0)</f>
        <v>0</v>
      </c>
    </row>
    <row r="561" spans="8:10">
      <c r="H561">
        <f>train!G561</f>
        <v>125.1</v>
      </c>
      <c r="I561">
        <f>train!I561</f>
        <v>21.27</v>
      </c>
      <c r="J561">
        <f>IF(train!T561="yes",1,0)</f>
        <v>0</v>
      </c>
    </row>
    <row r="562" spans="8:10">
      <c r="H562">
        <f>train!G562</f>
        <v>176.8</v>
      </c>
      <c r="I562">
        <f>train!I562</f>
        <v>30.06</v>
      </c>
      <c r="J562">
        <f>IF(train!T562="yes",1,0)</f>
        <v>0</v>
      </c>
    </row>
    <row r="563" spans="8:10">
      <c r="H563">
        <f>train!G563</f>
        <v>241.9</v>
      </c>
      <c r="I563">
        <f>train!I563</f>
        <v>41.12</v>
      </c>
      <c r="J563">
        <f>IF(train!T563="yes",1,0)</f>
        <v>0</v>
      </c>
    </row>
    <row r="564" spans="8:10">
      <c r="H564">
        <f>train!G564</f>
        <v>217.1</v>
      </c>
      <c r="I564">
        <f>train!I564</f>
        <v>36.909999999999997</v>
      </c>
      <c r="J564">
        <f>IF(train!T564="yes",1,0)</f>
        <v>0</v>
      </c>
    </row>
    <row r="565" spans="8:10">
      <c r="H565">
        <f>train!G565</f>
        <v>195.4</v>
      </c>
      <c r="I565">
        <f>train!I565</f>
        <v>33.22</v>
      </c>
      <c r="J565">
        <f>IF(train!T565="yes",1,0)</f>
        <v>0</v>
      </c>
    </row>
    <row r="566" spans="8:10">
      <c r="H566">
        <f>train!G566</f>
        <v>222.4</v>
      </c>
      <c r="I566">
        <f>train!I566</f>
        <v>37.81</v>
      </c>
      <c r="J566">
        <f>IF(train!T566="yes",1,0)</f>
        <v>1</v>
      </c>
    </row>
    <row r="567" spans="8:10">
      <c r="H567">
        <f>train!G567</f>
        <v>189.5</v>
      </c>
      <c r="I567">
        <f>train!I567</f>
        <v>32.22</v>
      </c>
      <c r="J567">
        <f>IF(train!T567="yes",1,0)</f>
        <v>0</v>
      </c>
    </row>
    <row r="568" spans="8:10">
      <c r="H568">
        <f>train!G568</f>
        <v>123.1</v>
      </c>
      <c r="I568">
        <f>train!I568</f>
        <v>20.93</v>
      </c>
      <c r="J568">
        <f>IF(train!T568="yes",1,0)</f>
        <v>0</v>
      </c>
    </row>
    <row r="569" spans="8:10">
      <c r="H569">
        <f>train!G569</f>
        <v>256.7</v>
      </c>
      <c r="I569">
        <f>train!I569</f>
        <v>43.64</v>
      </c>
      <c r="J569">
        <f>IF(train!T569="yes",1,0)</f>
        <v>0</v>
      </c>
    </row>
    <row r="570" spans="8:10">
      <c r="H570">
        <f>train!G570</f>
        <v>159.1</v>
      </c>
      <c r="I570">
        <f>train!I570</f>
        <v>27.05</v>
      </c>
      <c r="J570">
        <f>IF(train!T570="yes",1,0)</f>
        <v>0</v>
      </c>
    </row>
    <row r="571" spans="8:10">
      <c r="H571">
        <f>train!G571</f>
        <v>100.1</v>
      </c>
      <c r="I571">
        <f>train!I571</f>
        <v>17.02</v>
      </c>
      <c r="J571">
        <f>IF(train!T571="yes",1,0)</f>
        <v>0</v>
      </c>
    </row>
    <row r="572" spans="8:10">
      <c r="H572">
        <f>train!G572</f>
        <v>30.9</v>
      </c>
      <c r="I572">
        <f>train!I572</f>
        <v>5.25</v>
      </c>
      <c r="J572">
        <f>IF(train!T572="yes",1,0)</f>
        <v>0</v>
      </c>
    </row>
    <row r="573" spans="8:10">
      <c r="H573">
        <f>train!G573</f>
        <v>223.2</v>
      </c>
      <c r="I573">
        <f>train!I573</f>
        <v>37.94</v>
      </c>
      <c r="J573">
        <f>IF(train!T573="yes",1,0)</f>
        <v>0</v>
      </c>
    </row>
    <row r="574" spans="8:10">
      <c r="H574">
        <f>train!G574</f>
        <v>187.4</v>
      </c>
      <c r="I574">
        <f>train!I574</f>
        <v>31.86</v>
      </c>
      <c r="J574">
        <f>IF(train!T574="yes",1,0)</f>
        <v>0</v>
      </c>
    </row>
    <row r="575" spans="8:10">
      <c r="H575">
        <f>train!G575</f>
        <v>277.5</v>
      </c>
      <c r="I575">
        <f>train!I575</f>
        <v>47.18</v>
      </c>
      <c r="J575">
        <f>IF(train!T575="yes",1,0)</f>
        <v>0</v>
      </c>
    </row>
    <row r="576" spans="8:10">
      <c r="H576">
        <f>train!G576</f>
        <v>147.19999999999999</v>
      </c>
      <c r="I576">
        <f>train!I576</f>
        <v>25.02</v>
      </c>
      <c r="J576">
        <f>IF(train!T576="yes",1,0)</f>
        <v>0</v>
      </c>
    </row>
    <row r="577" spans="8:10">
      <c r="H577">
        <f>train!G577</f>
        <v>185.8</v>
      </c>
      <c r="I577">
        <f>train!I577</f>
        <v>31.59</v>
      </c>
      <c r="J577">
        <f>IF(train!T577="yes",1,0)</f>
        <v>0</v>
      </c>
    </row>
    <row r="578" spans="8:10">
      <c r="H578">
        <f>train!G578</f>
        <v>155.4</v>
      </c>
      <c r="I578">
        <f>train!I578</f>
        <v>26.42</v>
      </c>
      <c r="J578">
        <f>IF(train!T578="yes",1,0)</f>
        <v>0</v>
      </c>
    </row>
    <row r="579" spans="8:10">
      <c r="H579">
        <f>train!G579</f>
        <v>154.19999999999999</v>
      </c>
      <c r="I579">
        <f>train!I579</f>
        <v>26.21</v>
      </c>
      <c r="J579">
        <f>IF(train!T579="yes",1,0)</f>
        <v>0</v>
      </c>
    </row>
    <row r="580" spans="8:10">
      <c r="H580">
        <f>train!G580</f>
        <v>97.6</v>
      </c>
      <c r="I580">
        <f>train!I580</f>
        <v>16.59</v>
      </c>
      <c r="J580">
        <f>IF(train!T580="yes",1,0)</f>
        <v>0</v>
      </c>
    </row>
    <row r="581" spans="8:10">
      <c r="H581">
        <f>train!G581</f>
        <v>178.8</v>
      </c>
      <c r="I581">
        <f>train!I581</f>
        <v>30.4</v>
      </c>
      <c r="J581">
        <f>IF(train!T581="yes",1,0)</f>
        <v>0</v>
      </c>
    </row>
    <row r="582" spans="8:10">
      <c r="H582">
        <f>train!G582</f>
        <v>149.30000000000001</v>
      </c>
      <c r="I582">
        <f>train!I582</f>
        <v>25.38</v>
      </c>
      <c r="J582">
        <f>IF(train!T582="yes",1,0)</f>
        <v>0</v>
      </c>
    </row>
    <row r="583" spans="8:10">
      <c r="H583">
        <f>train!G583</f>
        <v>206</v>
      </c>
      <c r="I583">
        <f>train!I583</f>
        <v>35.020000000000003</v>
      </c>
      <c r="J583">
        <f>IF(train!T583="yes",1,0)</f>
        <v>0</v>
      </c>
    </row>
    <row r="584" spans="8:10">
      <c r="H584">
        <f>train!G584</f>
        <v>216.8</v>
      </c>
      <c r="I584">
        <f>train!I584</f>
        <v>36.86</v>
      </c>
      <c r="J584">
        <f>IF(train!T584="yes",1,0)</f>
        <v>0</v>
      </c>
    </row>
    <row r="585" spans="8:10">
      <c r="H585">
        <f>train!G585</f>
        <v>103.3</v>
      </c>
      <c r="I585">
        <f>train!I585</f>
        <v>17.559999999999999</v>
      </c>
      <c r="J585">
        <f>IF(train!T585="yes",1,0)</f>
        <v>0</v>
      </c>
    </row>
    <row r="586" spans="8:10">
      <c r="H586">
        <f>train!G586</f>
        <v>139.4</v>
      </c>
      <c r="I586">
        <f>train!I586</f>
        <v>23.7</v>
      </c>
      <c r="J586">
        <f>IF(train!T586="yes",1,0)</f>
        <v>0</v>
      </c>
    </row>
    <row r="587" spans="8:10">
      <c r="H587">
        <f>train!G587</f>
        <v>191.2</v>
      </c>
      <c r="I587">
        <f>train!I587</f>
        <v>32.5</v>
      </c>
      <c r="J587">
        <f>IF(train!T587="yes",1,0)</f>
        <v>0</v>
      </c>
    </row>
    <row r="588" spans="8:10">
      <c r="H588">
        <f>train!G588</f>
        <v>160</v>
      </c>
      <c r="I588">
        <f>train!I588</f>
        <v>27.2</v>
      </c>
      <c r="J588">
        <f>IF(train!T588="yes",1,0)</f>
        <v>0</v>
      </c>
    </row>
    <row r="589" spans="8:10">
      <c r="H589">
        <f>train!G589</f>
        <v>221.7</v>
      </c>
      <c r="I589">
        <f>train!I589</f>
        <v>37.69</v>
      </c>
      <c r="J589">
        <f>IF(train!T589="yes",1,0)</f>
        <v>0</v>
      </c>
    </row>
    <row r="590" spans="8:10">
      <c r="H590">
        <f>train!G590</f>
        <v>215.6</v>
      </c>
      <c r="I590">
        <f>train!I590</f>
        <v>36.65</v>
      </c>
      <c r="J590">
        <f>IF(train!T590="yes",1,0)</f>
        <v>0</v>
      </c>
    </row>
    <row r="591" spans="8:10">
      <c r="H591">
        <f>train!G591</f>
        <v>165.3</v>
      </c>
      <c r="I591">
        <f>train!I591</f>
        <v>28.1</v>
      </c>
      <c r="J591">
        <f>IF(train!T591="yes",1,0)</f>
        <v>0</v>
      </c>
    </row>
    <row r="592" spans="8:10">
      <c r="H592">
        <f>train!G592</f>
        <v>94.7</v>
      </c>
      <c r="I592">
        <f>train!I592</f>
        <v>16.100000000000001</v>
      </c>
      <c r="J592">
        <f>IF(train!T592="yes",1,0)</f>
        <v>0</v>
      </c>
    </row>
    <row r="593" spans="8:10">
      <c r="H593">
        <f>train!G593</f>
        <v>203.2</v>
      </c>
      <c r="I593">
        <f>train!I593</f>
        <v>34.54</v>
      </c>
      <c r="J593">
        <f>IF(train!T593="yes",1,0)</f>
        <v>0</v>
      </c>
    </row>
    <row r="594" spans="8:10">
      <c r="H594">
        <f>train!G594</f>
        <v>195.3</v>
      </c>
      <c r="I594">
        <f>train!I594</f>
        <v>33.200000000000003</v>
      </c>
      <c r="J594">
        <f>IF(train!T594="yes",1,0)</f>
        <v>0</v>
      </c>
    </row>
    <row r="595" spans="8:10">
      <c r="H595">
        <f>train!G595</f>
        <v>114.4</v>
      </c>
      <c r="I595">
        <f>train!I595</f>
        <v>19.45</v>
      </c>
      <c r="J595">
        <f>IF(train!T595="yes",1,0)</f>
        <v>0</v>
      </c>
    </row>
    <row r="596" spans="8:10">
      <c r="H596">
        <f>train!G596</f>
        <v>222.8</v>
      </c>
      <c r="I596">
        <f>train!I596</f>
        <v>37.880000000000003</v>
      </c>
      <c r="J596">
        <f>IF(train!T596="yes",1,0)</f>
        <v>0</v>
      </c>
    </row>
    <row r="597" spans="8:10">
      <c r="H597">
        <f>train!G597</f>
        <v>175.9</v>
      </c>
      <c r="I597">
        <f>train!I597</f>
        <v>29.9</v>
      </c>
      <c r="J597">
        <f>IF(train!T597="yes",1,0)</f>
        <v>0</v>
      </c>
    </row>
    <row r="598" spans="8:10">
      <c r="H598">
        <f>train!G598</f>
        <v>249.9</v>
      </c>
      <c r="I598">
        <f>train!I598</f>
        <v>42.48</v>
      </c>
      <c r="J598">
        <f>IF(train!T598="yes",1,0)</f>
        <v>1</v>
      </c>
    </row>
    <row r="599" spans="8:10">
      <c r="H599">
        <f>train!G599</f>
        <v>234.5</v>
      </c>
      <c r="I599">
        <f>train!I599</f>
        <v>39.869999999999997</v>
      </c>
      <c r="J599">
        <f>IF(train!T599="yes",1,0)</f>
        <v>0</v>
      </c>
    </row>
    <row r="600" spans="8:10">
      <c r="H600">
        <f>train!G600</f>
        <v>210.7</v>
      </c>
      <c r="I600">
        <f>train!I600</f>
        <v>35.82</v>
      </c>
      <c r="J600">
        <f>IF(train!T600="yes",1,0)</f>
        <v>0</v>
      </c>
    </row>
    <row r="601" spans="8:10">
      <c r="H601">
        <f>train!G601</f>
        <v>182.3</v>
      </c>
      <c r="I601">
        <f>train!I601</f>
        <v>30.99</v>
      </c>
      <c r="J601">
        <f>IF(train!T601="yes",1,0)</f>
        <v>0</v>
      </c>
    </row>
    <row r="602" spans="8:10">
      <c r="H602">
        <f>train!G602</f>
        <v>190.3</v>
      </c>
      <c r="I602">
        <f>train!I602</f>
        <v>32.35</v>
      </c>
      <c r="J602">
        <f>IF(train!T602="yes",1,0)</f>
        <v>0</v>
      </c>
    </row>
    <row r="603" spans="8:10">
      <c r="H603">
        <f>train!G603</f>
        <v>177.1</v>
      </c>
      <c r="I603">
        <f>train!I603</f>
        <v>30.11</v>
      </c>
      <c r="J603">
        <f>IF(train!T603="yes",1,0)</f>
        <v>0</v>
      </c>
    </row>
    <row r="604" spans="8:10">
      <c r="H604">
        <f>train!G604</f>
        <v>87.2</v>
      </c>
      <c r="I604">
        <f>train!I604</f>
        <v>14.82</v>
      </c>
      <c r="J604">
        <f>IF(train!T604="yes",1,0)</f>
        <v>1</v>
      </c>
    </row>
    <row r="605" spans="8:10">
      <c r="H605">
        <f>train!G605</f>
        <v>215.6</v>
      </c>
      <c r="I605">
        <f>train!I605</f>
        <v>36.65</v>
      </c>
      <c r="J605">
        <f>IF(train!T605="yes",1,0)</f>
        <v>0</v>
      </c>
    </row>
    <row r="606" spans="8:10">
      <c r="H606">
        <f>train!G606</f>
        <v>192.8</v>
      </c>
      <c r="I606">
        <f>train!I606</f>
        <v>32.78</v>
      </c>
      <c r="J606">
        <f>IF(train!T606="yes",1,0)</f>
        <v>0</v>
      </c>
    </row>
    <row r="607" spans="8:10">
      <c r="H607">
        <f>train!G607</f>
        <v>149.30000000000001</v>
      </c>
      <c r="I607">
        <f>train!I607</f>
        <v>25.38</v>
      </c>
      <c r="J607">
        <f>IF(train!T607="yes",1,0)</f>
        <v>0</v>
      </c>
    </row>
    <row r="608" spans="8:10">
      <c r="H608">
        <f>train!G608</f>
        <v>143.69999999999999</v>
      </c>
      <c r="I608">
        <f>train!I608</f>
        <v>24.43</v>
      </c>
      <c r="J608">
        <f>IF(train!T608="yes",1,0)</f>
        <v>0</v>
      </c>
    </row>
    <row r="609" spans="8:10">
      <c r="H609">
        <f>train!G609</f>
        <v>224.8</v>
      </c>
      <c r="I609">
        <f>train!I609</f>
        <v>38.22</v>
      </c>
      <c r="J609">
        <f>IF(train!T609="yes",1,0)</f>
        <v>0</v>
      </c>
    </row>
    <row r="610" spans="8:10">
      <c r="H610">
        <f>train!G610</f>
        <v>261.2</v>
      </c>
      <c r="I610">
        <f>train!I610</f>
        <v>44.4</v>
      </c>
      <c r="J610">
        <f>IF(train!T610="yes",1,0)</f>
        <v>0</v>
      </c>
    </row>
    <row r="611" spans="8:10">
      <c r="H611">
        <f>train!G611</f>
        <v>196.5</v>
      </c>
      <c r="I611">
        <f>train!I611</f>
        <v>33.409999999999997</v>
      </c>
      <c r="J611">
        <f>IF(train!T611="yes",1,0)</f>
        <v>0</v>
      </c>
    </row>
    <row r="612" spans="8:10">
      <c r="H612">
        <f>train!G612</f>
        <v>271.2</v>
      </c>
      <c r="I612">
        <f>train!I612</f>
        <v>46.1</v>
      </c>
      <c r="J612">
        <f>IF(train!T612="yes",1,0)</f>
        <v>1</v>
      </c>
    </row>
    <row r="613" spans="8:10">
      <c r="H613">
        <f>train!G613</f>
        <v>207.2</v>
      </c>
      <c r="I613">
        <f>train!I613</f>
        <v>35.22</v>
      </c>
      <c r="J613">
        <f>IF(train!T613="yes",1,0)</f>
        <v>0</v>
      </c>
    </row>
    <row r="614" spans="8:10">
      <c r="H614">
        <f>train!G614</f>
        <v>300.39999999999998</v>
      </c>
      <c r="I614">
        <f>train!I614</f>
        <v>51.07</v>
      </c>
      <c r="J614">
        <f>IF(train!T614="yes",1,0)</f>
        <v>0</v>
      </c>
    </row>
    <row r="615" spans="8:10">
      <c r="H615">
        <f>train!G615</f>
        <v>187.5</v>
      </c>
      <c r="I615">
        <f>train!I615</f>
        <v>31.88</v>
      </c>
      <c r="J615">
        <f>IF(train!T615="yes",1,0)</f>
        <v>0</v>
      </c>
    </row>
    <row r="616" spans="8:10">
      <c r="H616">
        <f>train!G616</f>
        <v>57.1</v>
      </c>
      <c r="I616">
        <f>train!I616</f>
        <v>9.7100000000000009</v>
      </c>
      <c r="J616">
        <f>IF(train!T616="yes",1,0)</f>
        <v>0</v>
      </c>
    </row>
    <row r="617" spans="8:10">
      <c r="H617">
        <f>train!G617</f>
        <v>145</v>
      </c>
      <c r="I617">
        <f>train!I617</f>
        <v>24.65</v>
      </c>
      <c r="J617">
        <f>IF(train!T617="yes",1,0)</f>
        <v>1</v>
      </c>
    </row>
    <row r="618" spans="8:10">
      <c r="H618">
        <f>train!G618</f>
        <v>190.7</v>
      </c>
      <c r="I618">
        <f>train!I618</f>
        <v>32.42</v>
      </c>
      <c r="J618">
        <f>IF(train!T618="yes",1,0)</f>
        <v>0</v>
      </c>
    </row>
    <row r="619" spans="8:10">
      <c r="H619">
        <f>train!G619</f>
        <v>230.6</v>
      </c>
      <c r="I619">
        <f>train!I619</f>
        <v>39.200000000000003</v>
      </c>
      <c r="J619">
        <f>IF(train!T619="yes",1,0)</f>
        <v>0</v>
      </c>
    </row>
    <row r="620" spans="8:10">
      <c r="H620">
        <f>train!G620</f>
        <v>34</v>
      </c>
      <c r="I620">
        <f>train!I620</f>
        <v>5.78</v>
      </c>
      <c r="J620">
        <f>IF(train!T620="yes",1,0)</f>
        <v>0</v>
      </c>
    </row>
    <row r="621" spans="8:10">
      <c r="H621">
        <f>train!G621</f>
        <v>193.4</v>
      </c>
      <c r="I621">
        <f>train!I621</f>
        <v>32.880000000000003</v>
      </c>
      <c r="J621">
        <f>IF(train!T621="yes",1,0)</f>
        <v>0</v>
      </c>
    </row>
    <row r="622" spans="8:10">
      <c r="H622">
        <f>train!G622</f>
        <v>202</v>
      </c>
      <c r="I622">
        <f>train!I622</f>
        <v>34.340000000000003</v>
      </c>
      <c r="J622">
        <f>IF(train!T622="yes",1,0)</f>
        <v>0</v>
      </c>
    </row>
    <row r="623" spans="8:10">
      <c r="H623">
        <f>train!G623</f>
        <v>161.30000000000001</v>
      </c>
      <c r="I623">
        <f>train!I623</f>
        <v>27.42</v>
      </c>
      <c r="J623">
        <f>IF(train!T623="yes",1,0)</f>
        <v>0</v>
      </c>
    </row>
    <row r="624" spans="8:10">
      <c r="H624">
        <f>train!G624</f>
        <v>150.6</v>
      </c>
      <c r="I624">
        <f>train!I624</f>
        <v>25.6</v>
      </c>
      <c r="J624">
        <f>IF(train!T624="yes",1,0)</f>
        <v>0</v>
      </c>
    </row>
    <row r="625" spans="8:10">
      <c r="H625">
        <f>train!G625</f>
        <v>184.6</v>
      </c>
      <c r="I625">
        <f>train!I625</f>
        <v>31.38</v>
      </c>
      <c r="J625">
        <f>IF(train!T625="yes",1,0)</f>
        <v>0</v>
      </c>
    </row>
    <row r="626" spans="8:10">
      <c r="H626">
        <f>train!G626</f>
        <v>220.7</v>
      </c>
      <c r="I626">
        <f>train!I626</f>
        <v>37.520000000000003</v>
      </c>
      <c r="J626">
        <f>IF(train!T626="yes",1,0)</f>
        <v>0</v>
      </c>
    </row>
    <row r="627" spans="8:10">
      <c r="H627">
        <f>train!G627</f>
        <v>154</v>
      </c>
      <c r="I627">
        <f>train!I627</f>
        <v>26.18</v>
      </c>
      <c r="J627">
        <f>IF(train!T627="yes",1,0)</f>
        <v>0</v>
      </c>
    </row>
    <row r="628" spans="8:10">
      <c r="H628">
        <f>train!G628</f>
        <v>121.1</v>
      </c>
      <c r="I628">
        <f>train!I628</f>
        <v>20.59</v>
      </c>
      <c r="J628">
        <f>IF(train!T628="yes",1,0)</f>
        <v>0</v>
      </c>
    </row>
    <row r="629" spans="8:10">
      <c r="H629">
        <f>train!G629</f>
        <v>182.1</v>
      </c>
      <c r="I629">
        <f>train!I629</f>
        <v>30.96</v>
      </c>
      <c r="J629">
        <f>IF(train!T629="yes",1,0)</f>
        <v>0</v>
      </c>
    </row>
    <row r="630" spans="8:10">
      <c r="H630">
        <f>train!G630</f>
        <v>109.6</v>
      </c>
      <c r="I630">
        <f>train!I630</f>
        <v>18.63</v>
      </c>
      <c r="J630">
        <f>IF(train!T630="yes",1,0)</f>
        <v>0</v>
      </c>
    </row>
    <row r="631" spans="8:10">
      <c r="H631">
        <f>train!G631</f>
        <v>209.9</v>
      </c>
      <c r="I631">
        <f>train!I631</f>
        <v>35.68</v>
      </c>
      <c r="J631">
        <f>IF(train!T631="yes",1,0)</f>
        <v>0</v>
      </c>
    </row>
    <row r="632" spans="8:10">
      <c r="H632">
        <f>train!G632</f>
        <v>213.9</v>
      </c>
      <c r="I632">
        <f>train!I632</f>
        <v>36.36</v>
      </c>
      <c r="J632">
        <f>IF(train!T632="yes",1,0)</f>
        <v>0</v>
      </c>
    </row>
    <row r="633" spans="8:10">
      <c r="H633">
        <f>train!G633</f>
        <v>115.8</v>
      </c>
      <c r="I633">
        <f>train!I633</f>
        <v>19.690000000000001</v>
      </c>
      <c r="J633">
        <f>IF(train!T633="yes",1,0)</f>
        <v>0</v>
      </c>
    </row>
    <row r="634" spans="8:10">
      <c r="H634">
        <f>train!G634</f>
        <v>276.60000000000002</v>
      </c>
      <c r="I634">
        <f>train!I634</f>
        <v>47.02</v>
      </c>
      <c r="J634">
        <f>IF(train!T634="yes",1,0)</f>
        <v>0</v>
      </c>
    </row>
    <row r="635" spans="8:10">
      <c r="H635">
        <f>train!G635</f>
        <v>179.4</v>
      </c>
      <c r="I635">
        <f>train!I635</f>
        <v>30.5</v>
      </c>
      <c r="J635">
        <f>IF(train!T635="yes",1,0)</f>
        <v>0</v>
      </c>
    </row>
    <row r="636" spans="8:10">
      <c r="H636">
        <f>train!G636</f>
        <v>187.3</v>
      </c>
      <c r="I636">
        <f>train!I636</f>
        <v>31.84</v>
      </c>
      <c r="J636">
        <f>IF(train!T636="yes",1,0)</f>
        <v>0</v>
      </c>
    </row>
    <row r="637" spans="8:10">
      <c r="H637">
        <f>train!G637</f>
        <v>201.2</v>
      </c>
      <c r="I637">
        <f>train!I637</f>
        <v>34.200000000000003</v>
      </c>
      <c r="J637">
        <f>IF(train!T637="yes",1,0)</f>
        <v>0</v>
      </c>
    </row>
    <row r="638" spans="8:10">
      <c r="H638">
        <f>train!G638</f>
        <v>189.6</v>
      </c>
      <c r="I638">
        <f>train!I638</f>
        <v>32.229999999999997</v>
      </c>
      <c r="J638">
        <f>IF(train!T638="yes",1,0)</f>
        <v>0</v>
      </c>
    </row>
    <row r="639" spans="8:10">
      <c r="H639">
        <f>train!G639</f>
        <v>186.8</v>
      </c>
      <c r="I639">
        <f>train!I639</f>
        <v>31.76</v>
      </c>
      <c r="J639">
        <f>IF(train!T639="yes",1,0)</f>
        <v>0</v>
      </c>
    </row>
    <row r="640" spans="8:10">
      <c r="H640">
        <f>train!G640</f>
        <v>153.5</v>
      </c>
      <c r="I640">
        <f>train!I640</f>
        <v>26.1</v>
      </c>
      <c r="J640">
        <f>IF(train!T640="yes",1,0)</f>
        <v>0</v>
      </c>
    </row>
    <row r="641" spans="8:10">
      <c r="H641">
        <f>train!G641</f>
        <v>230.9</v>
      </c>
      <c r="I641">
        <f>train!I641</f>
        <v>39.25</v>
      </c>
      <c r="J641">
        <f>IF(train!T641="yes",1,0)</f>
        <v>1</v>
      </c>
    </row>
    <row r="642" spans="8:10">
      <c r="H642">
        <f>train!G642</f>
        <v>244.9</v>
      </c>
      <c r="I642">
        <f>train!I642</f>
        <v>41.63</v>
      </c>
      <c r="J642">
        <f>IF(train!T642="yes",1,0)</f>
        <v>0</v>
      </c>
    </row>
    <row r="643" spans="8:10">
      <c r="H643">
        <f>train!G643</f>
        <v>230.9</v>
      </c>
      <c r="I643">
        <f>train!I643</f>
        <v>39.25</v>
      </c>
      <c r="J643">
        <f>IF(train!T643="yes",1,0)</f>
        <v>0</v>
      </c>
    </row>
    <row r="644" spans="8:10">
      <c r="H644">
        <f>train!G644</f>
        <v>187.1</v>
      </c>
      <c r="I644">
        <f>train!I644</f>
        <v>31.81</v>
      </c>
      <c r="J644">
        <f>IF(train!T644="yes",1,0)</f>
        <v>0</v>
      </c>
    </row>
    <row r="645" spans="8:10">
      <c r="H645">
        <f>train!G645</f>
        <v>170.7</v>
      </c>
      <c r="I645">
        <f>train!I645</f>
        <v>29.02</v>
      </c>
      <c r="J645">
        <f>IF(train!T645="yes",1,0)</f>
        <v>0</v>
      </c>
    </row>
    <row r="646" spans="8:10">
      <c r="H646">
        <f>train!G646</f>
        <v>126.9</v>
      </c>
      <c r="I646">
        <f>train!I646</f>
        <v>21.57</v>
      </c>
      <c r="J646">
        <f>IF(train!T646="yes",1,0)</f>
        <v>1</v>
      </c>
    </row>
    <row r="647" spans="8:10">
      <c r="H647">
        <f>train!G647</f>
        <v>189.5</v>
      </c>
      <c r="I647">
        <f>train!I647</f>
        <v>32.22</v>
      </c>
      <c r="J647">
        <f>IF(train!T647="yes",1,0)</f>
        <v>0</v>
      </c>
    </row>
    <row r="648" spans="8:10">
      <c r="H648">
        <f>train!G648</f>
        <v>176.9</v>
      </c>
      <c r="I648">
        <f>train!I648</f>
        <v>30.07</v>
      </c>
      <c r="J648">
        <f>IF(train!T648="yes",1,0)</f>
        <v>1</v>
      </c>
    </row>
    <row r="649" spans="8:10">
      <c r="H649">
        <f>train!G649</f>
        <v>169.4</v>
      </c>
      <c r="I649">
        <f>train!I649</f>
        <v>28.8</v>
      </c>
      <c r="J649">
        <f>IF(train!T649="yes",1,0)</f>
        <v>0</v>
      </c>
    </row>
    <row r="650" spans="8:10">
      <c r="H650">
        <f>train!G650</f>
        <v>254.4</v>
      </c>
      <c r="I650">
        <f>train!I650</f>
        <v>43.25</v>
      </c>
      <c r="J650">
        <f>IF(train!T650="yes",1,0)</f>
        <v>0</v>
      </c>
    </row>
    <row r="651" spans="8:10">
      <c r="H651">
        <f>train!G651</f>
        <v>127.7</v>
      </c>
      <c r="I651">
        <f>train!I651</f>
        <v>21.71</v>
      </c>
      <c r="J651">
        <f>IF(train!T651="yes",1,0)</f>
        <v>0</v>
      </c>
    </row>
    <row r="652" spans="8:10">
      <c r="H652">
        <f>train!G652</f>
        <v>170.5</v>
      </c>
      <c r="I652">
        <f>train!I652</f>
        <v>28.99</v>
      </c>
      <c r="J652">
        <f>IF(train!T652="yes",1,0)</f>
        <v>0</v>
      </c>
    </row>
    <row r="653" spans="8:10">
      <c r="H653">
        <f>train!G653</f>
        <v>219.1</v>
      </c>
      <c r="I653">
        <f>train!I653</f>
        <v>37.25</v>
      </c>
      <c r="J653">
        <f>IF(train!T653="yes",1,0)</f>
        <v>0</v>
      </c>
    </row>
    <row r="654" spans="8:10">
      <c r="H654">
        <f>train!G654</f>
        <v>161.9</v>
      </c>
      <c r="I654">
        <f>train!I654</f>
        <v>27.52</v>
      </c>
      <c r="J654">
        <f>IF(train!T654="yes",1,0)</f>
        <v>0</v>
      </c>
    </row>
    <row r="655" spans="8:10">
      <c r="H655">
        <f>train!G655</f>
        <v>241.7</v>
      </c>
      <c r="I655">
        <f>train!I655</f>
        <v>41.09</v>
      </c>
      <c r="J655">
        <f>IF(train!T655="yes",1,0)</f>
        <v>0</v>
      </c>
    </row>
    <row r="656" spans="8:10">
      <c r="H656">
        <f>train!G656</f>
        <v>62.8</v>
      </c>
      <c r="I656">
        <f>train!I656</f>
        <v>10.68</v>
      </c>
      <c r="J656">
        <f>IF(train!T656="yes",1,0)</f>
        <v>0</v>
      </c>
    </row>
    <row r="657" spans="8:10">
      <c r="H657">
        <f>train!G657</f>
        <v>281.10000000000002</v>
      </c>
      <c r="I657">
        <f>train!I657</f>
        <v>47.79</v>
      </c>
      <c r="J657">
        <f>IF(train!T657="yes",1,0)</f>
        <v>0</v>
      </c>
    </row>
    <row r="658" spans="8:10">
      <c r="H658">
        <f>train!G658</f>
        <v>228.2</v>
      </c>
      <c r="I658">
        <f>train!I658</f>
        <v>38.79</v>
      </c>
      <c r="J658">
        <f>IF(train!T658="yes",1,0)</f>
        <v>0</v>
      </c>
    </row>
    <row r="659" spans="8:10">
      <c r="H659">
        <f>train!G659</f>
        <v>265.60000000000002</v>
      </c>
      <c r="I659">
        <f>train!I659</f>
        <v>45.15</v>
      </c>
      <c r="J659">
        <f>IF(train!T659="yes",1,0)</f>
        <v>1</v>
      </c>
    </row>
    <row r="660" spans="8:10">
      <c r="H660">
        <f>train!G660</f>
        <v>214.9</v>
      </c>
      <c r="I660">
        <f>train!I660</f>
        <v>36.53</v>
      </c>
      <c r="J660">
        <f>IF(train!T660="yes",1,0)</f>
        <v>0</v>
      </c>
    </row>
    <row r="661" spans="8:10">
      <c r="H661">
        <f>train!G661</f>
        <v>110.5</v>
      </c>
      <c r="I661">
        <f>train!I661</f>
        <v>18.79</v>
      </c>
      <c r="J661">
        <f>IF(train!T661="yes",1,0)</f>
        <v>0</v>
      </c>
    </row>
    <row r="662" spans="8:10">
      <c r="H662">
        <f>train!G662</f>
        <v>281.10000000000002</v>
      </c>
      <c r="I662">
        <f>train!I662</f>
        <v>47.79</v>
      </c>
      <c r="J662">
        <f>IF(train!T662="yes",1,0)</f>
        <v>0</v>
      </c>
    </row>
    <row r="663" spans="8:10">
      <c r="H663">
        <f>train!G663</f>
        <v>137.80000000000001</v>
      </c>
      <c r="I663">
        <f>train!I663</f>
        <v>23.43</v>
      </c>
      <c r="J663">
        <f>IF(train!T663="yes",1,0)</f>
        <v>0</v>
      </c>
    </row>
    <row r="664" spans="8:10">
      <c r="H664">
        <f>train!G664</f>
        <v>271.5</v>
      </c>
      <c r="I664">
        <f>train!I664</f>
        <v>46.16</v>
      </c>
      <c r="J664">
        <f>IF(train!T664="yes",1,0)</f>
        <v>1</v>
      </c>
    </row>
    <row r="665" spans="8:10">
      <c r="H665">
        <f>train!G665</f>
        <v>187.3</v>
      </c>
      <c r="I665">
        <f>train!I665</f>
        <v>31.84</v>
      </c>
      <c r="J665">
        <f>IF(train!T665="yes",1,0)</f>
        <v>0</v>
      </c>
    </row>
    <row r="666" spans="8:10">
      <c r="H666">
        <f>train!G666</f>
        <v>197</v>
      </c>
      <c r="I666">
        <f>train!I666</f>
        <v>33.49</v>
      </c>
      <c r="J666">
        <f>IF(train!T666="yes",1,0)</f>
        <v>0</v>
      </c>
    </row>
    <row r="667" spans="8:10">
      <c r="H667">
        <f>train!G667</f>
        <v>180.4</v>
      </c>
      <c r="I667">
        <f>train!I667</f>
        <v>30.67</v>
      </c>
      <c r="J667">
        <f>IF(train!T667="yes",1,0)</f>
        <v>0</v>
      </c>
    </row>
    <row r="668" spans="8:10">
      <c r="H668">
        <f>train!G668</f>
        <v>148.5</v>
      </c>
      <c r="I668">
        <f>train!I668</f>
        <v>25.25</v>
      </c>
      <c r="J668">
        <f>IF(train!T668="yes",1,0)</f>
        <v>1</v>
      </c>
    </row>
    <row r="669" spans="8:10">
      <c r="H669">
        <f>train!G669</f>
        <v>197.1</v>
      </c>
      <c r="I669">
        <f>train!I669</f>
        <v>33.51</v>
      </c>
      <c r="J669">
        <f>IF(train!T669="yes",1,0)</f>
        <v>0</v>
      </c>
    </row>
    <row r="670" spans="8:10">
      <c r="H670">
        <f>train!G670</f>
        <v>153.69999999999999</v>
      </c>
      <c r="I670">
        <f>train!I670</f>
        <v>26.13</v>
      </c>
      <c r="J670">
        <f>IF(train!T670="yes",1,0)</f>
        <v>0</v>
      </c>
    </row>
    <row r="671" spans="8:10">
      <c r="H671">
        <f>train!G671</f>
        <v>261.3</v>
      </c>
      <c r="I671">
        <f>train!I671</f>
        <v>44.42</v>
      </c>
      <c r="J671">
        <f>IF(train!T671="yes",1,0)</f>
        <v>0</v>
      </c>
    </row>
    <row r="672" spans="8:10">
      <c r="H672">
        <f>train!G672</f>
        <v>246.2</v>
      </c>
      <c r="I672">
        <f>train!I672</f>
        <v>41.85</v>
      </c>
      <c r="J672">
        <f>IF(train!T672="yes",1,0)</f>
        <v>0</v>
      </c>
    </row>
    <row r="673" spans="8:10">
      <c r="H673">
        <f>train!G673</f>
        <v>191</v>
      </c>
      <c r="I673">
        <f>train!I673</f>
        <v>32.47</v>
      </c>
      <c r="J673">
        <f>IF(train!T673="yes",1,0)</f>
        <v>0</v>
      </c>
    </row>
    <row r="674" spans="8:10">
      <c r="H674">
        <f>train!G674</f>
        <v>208.3</v>
      </c>
      <c r="I674">
        <f>train!I674</f>
        <v>35.409999999999997</v>
      </c>
      <c r="J674">
        <f>IF(train!T674="yes",1,0)</f>
        <v>0</v>
      </c>
    </row>
    <row r="675" spans="8:10">
      <c r="H675">
        <f>train!G675</f>
        <v>253</v>
      </c>
      <c r="I675">
        <f>train!I675</f>
        <v>43.01</v>
      </c>
      <c r="J675">
        <f>IF(train!T675="yes",1,0)</f>
        <v>0</v>
      </c>
    </row>
    <row r="676" spans="8:10">
      <c r="H676">
        <f>train!G676</f>
        <v>202.3</v>
      </c>
      <c r="I676">
        <f>train!I676</f>
        <v>34.39</v>
      </c>
      <c r="J676">
        <f>IF(train!T676="yes",1,0)</f>
        <v>0</v>
      </c>
    </row>
    <row r="677" spans="8:10">
      <c r="H677">
        <f>train!G677</f>
        <v>127.1</v>
      </c>
      <c r="I677">
        <f>train!I677</f>
        <v>21.61</v>
      </c>
      <c r="J677">
        <f>IF(train!T677="yes",1,0)</f>
        <v>0</v>
      </c>
    </row>
    <row r="678" spans="8:10">
      <c r="H678">
        <f>train!G678</f>
        <v>186.9</v>
      </c>
      <c r="I678">
        <f>train!I678</f>
        <v>31.77</v>
      </c>
      <c r="J678">
        <f>IF(train!T678="yes",1,0)</f>
        <v>0</v>
      </c>
    </row>
    <row r="679" spans="8:10">
      <c r="H679">
        <f>train!G679</f>
        <v>194</v>
      </c>
      <c r="I679">
        <f>train!I679</f>
        <v>32.979999999999997</v>
      </c>
      <c r="J679">
        <f>IF(train!T679="yes",1,0)</f>
        <v>0</v>
      </c>
    </row>
    <row r="680" spans="8:10">
      <c r="H680">
        <f>train!G680</f>
        <v>234.8</v>
      </c>
      <c r="I680">
        <f>train!I680</f>
        <v>39.92</v>
      </c>
      <c r="J680">
        <f>IF(train!T680="yes",1,0)</f>
        <v>0</v>
      </c>
    </row>
    <row r="681" spans="8:10">
      <c r="H681">
        <f>train!G681</f>
        <v>123.7</v>
      </c>
      <c r="I681">
        <f>train!I681</f>
        <v>21.03</v>
      </c>
      <c r="J681">
        <f>IF(train!T681="yes",1,0)</f>
        <v>0</v>
      </c>
    </row>
    <row r="682" spans="8:10">
      <c r="H682">
        <f>train!G682</f>
        <v>173.9</v>
      </c>
      <c r="I682">
        <f>train!I682</f>
        <v>29.56</v>
      </c>
      <c r="J682">
        <f>IF(train!T682="yes",1,0)</f>
        <v>0</v>
      </c>
    </row>
    <row r="683" spans="8:10">
      <c r="H683">
        <f>train!G683</f>
        <v>130.9</v>
      </c>
      <c r="I683">
        <f>train!I683</f>
        <v>22.25</v>
      </c>
      <c r="J683">
        <f>IF(train!T683="yes",1,0)</f>
        <v>0</v>
      </c>
    </row>
    <row r="684" spans="8:10">
      <c r="H684">
        <f>train!G684</f>
        <v>314.60000000000002</v>
      </c>
      <c r="I684">
        <f>train!I684</f>
        <v>53.48</v>
      </c>
      <c r="J684">
        <f>IF(train!T684="yes",1,0)</f>
        <v>1</v>
      </c>
    </row>
    <row r="685" spans="8:10">
      <c r="H685">
        <f>train!G685</f>
        <v>227.9</v>
      </c>
      <c r="I685">
        <f>train!I685</f>
        <v>38.74</v>
      </c>
      <c r="J685">
        <f>IF(train!T685="yes",1,0)</f>
        <v>0</v>
      </c>
    </row>
    <row r="686" spans="8:10">
      <c r="H686">
        <f>train!G686</f>
        <v>95.5</v>
      </c>
      <c r="I686">
        <f>train!I686</f>
        <v>16.239999999999998</v>
      </c>
      <c r="J686">
        <f>IF(train!T686="yes",1,0)</f>
        <v>0</v>
      </c>
    </row>
    <row r="687" spans="8:10">
      <c r="H687">
        <f>train!G687</f>
        <v>185.3</v>
      </c>
      <c r="I687">
        <f>train!I687</f>
        <v>31.5</v>
      </c>
      <c r="J687">
        <f>IF(train!T687="yes",1,0)</f>
        <v>0</v>
      </c>
    </row>
    <row r="688" spans="8:10">
      <c r="H688">
        <f>train!G688</f>
        <v>146.30000000000001</v>
      </c>
      <c r="I688">
        <f>train!I688</f>
        <v>24.87</v>
      </c>
      <c r="J688">
        <f>IF(train!T688="yes",1,0)</f>
        <v>0</v>
      </c>
    </row>
    <row r="689" spans="8:10">
      <c r="H689">
        <f>train!G689</f>
        <v>184</v>
      </c>
      <c r="I689">
        <f>train!I689</f>
        <v>31.28</v>
      </c>
      <c r="J689">
        <f>IF(train!T689="yes",1,0)</f>
        <v>0</v>
      </c>
    </row>
    <row r="690" spans="8:10">
      <c r="H690">
        <f>train!G690</f>
        <v>105.8</v>
      </c>
      <c r="I690">
        <f>train!I690</f>
        <v>17.989999999999998</v>
      </c>
      <c r="J690">
        <f>IF(train!T690="yes",1,0)</f>
        <v>0</v>
      </c>
    </row>
    <row r="691" spans="8:10">
      <c r="H691">
        <f>train!G691</f>
        <v>149.4</v>
      </c>
      <c r="I691">
        <f>train!I691</f>
        <v>25.4</v>
      </c>
      <c r="J691">
        <f>IF(train!T691="yes",1,0)</f>
        <v>0</v>
      </c>
    </row>
    <row r="692" spans="8:10">
      <c r="H692">
        <f>train!G692</f>
        <v>172.1</v>
      </c>
      <c r="I692">
        <f>train!I692</f>
        <v>29.26</v>
      </c>
      <c r="J692">
        <f>IF(train!T692="yes",1,0)</f>
        <v>0</v>
      </c>
    </row>
    <row r="693" spans="8:10">
      <c r="H693">
        <f>train!G693</f>
        <v>119.1</v>
      </c>
      <c r="I693">
        <f>train!I693</f>
        <v>20.25</v>
      </c>
      <c r="J693">
        <f>IF(train!T693="yes",1,0)</f>
        <v>0</v>
      </c>
    </row>
    <row r="694" spans="8:10">
      <c r="H694">
        <f>train!G694</f>
        <v>194.2</v>
      </c>
      <c r="I694">
        <f>train!I694</f>
        <v>33.01</v>
      </c>
      <c r="J694">
        <f>IF(train!T694="yes",1,0)</f>
        <v>0</v>
      </c>
    </row>
    <row r="695" spans="8:10">
      <c r="H695">
        <f>train!G695</f>
        <v>198.8</v>
      </c>
      <c r="I695">
        <f>train!I695</f>
        <v>33.799999999999997</v>
      </c>
      <c r="J695">
        <f>IF(train!T695="yes",1,0)</f>
        <v>0</v>
      </c>
    </row>
    <row r="696" spans="8:10">
      <c r="H696">
        <f>train!G696</f>
        <v>167.7</v>
      </c>
      <c r="I696">
        <f>train!I696</f>
        <v>28.51</v>
      </c>
      <c r="J696">
        <f>IF(train!T696="yes",1,0)</f>
        <v>1</v>
      </c>
    </row>
    <row r="697" spans="8:10">
      <c r="H697">
        <f>train!G697</f>
        <v>202.2</v>
      </c>
      <c r="I697">
        <f>train!I697</f>
        <v>34.369999999999997</v>
      </c>
      <c r="J697">
        <f>IF(train!T697="yes",1,0)</f>
        <v>0</v>
      </c>
    </row>
    <row r="698" spans="8:10">
      <c r="H698">
        <f>train!G698</f>
        <v>322.5</v>
      </c>
      <c r="I698">
        <f>train!I698</f>
        <v>54.83</v>
      </c>
      <c r="J698">
        <f>IF(train!T698="yes",1,0)</f>
        <v>1</v>
      </c>
    </row>
    <row r="699" spans="8:10">
      <c r="H699">
        <f>train!G699</f>
        <v>216.2</v>
      </c>
      <c r="I699">
        <f>train!I699</f>
        <v>36.75</v>
      </c>
      <c r="J699">
        <f>IF(train!T699="yes",1,0)</f>
        <v>0</v>
      </c>
    </row>
    <row r="700" spans="8:10">
      <c r="H700">
        <f>train!G700</f>
        <v>76.400000000000006</v>
      </c>
      <c r="I700">
        <f>train!I700</f>
        <v>12.99</v>
      </c>
      <c r="J700">
        <f>IF(train!T700="yes",1,0)</f>
        <v>0</v>
      </c>
    </row>
    <row r="701" spans="8:10">
      <c r="H701">
        <f>train!G701</f>
        <v>72.7</v>
      </c>
      <c r="I701">
        <f>train!I701</f>
        <v>12.36</v>
      </c>
      <c r="J701">
        <f>IF(train!T701="yes",1,0)</f>
        <v>0</v>
      </c>
    </row>
    <row r="702" spans="8:10">
      <c r="H702">
        <f>train!G702</f>
        <v>210.4</v>
      </c>
      <c r="I702">
        <f>train!I702</f>
        <v>35.770000000000003</v>
      </c>
      <c r="J702">
        <f>IF(train!T702="yes",1,0)</f>
        <v>0</v>
      </c>
    </row>
    <row r="703" spans="8:10">
      <c r="H703">
        <f>train!G703</f>
        <v>127.2</v>
      </c>
      <c r="I703">
        <f>train!I703</f>
        <v>21.62</v>
      </c>
      <c r="J703">
        <f>IF(train!T703="yes",1,0)</f>
        <v>0</v>
      </c>
    </row>
    <row r="704" spans="8:10">
      <c r="H704">
        <f>train!G704</f>
        <v>201.8</v>
      </c>
      <c r="I704">
        <f>train!I704</f>
        <v>34.31</v>
      </c>
      <c r="J704">
        <f>IF(train!T704="yes",1,0)</f>
        <v>0</v>
      </c>
    </row>
    <row r="705" spans="8:10">
      <c r="H705">
        <f>train!G705</f>
        <v>99.3</v>
      </c>
      <c r="I705">
        <f>train!I705</f>
        <v>16.88</v>
      </c>
      <c r="J705">
        <f>IF(train!T705="yes",1,0)</f>
        <v>0</v>
      </c>
    </row>
    <row r="706" spans="8:10">
      <c r="H706">
        <f>train!G706</f>
        <v>239.2</v>
      </c>
      <c r="I706">
        <f>train!I706</f>
        <v>40.659999999999997</v>
      </c>
      <c r="J706">
        <f>IF(train!T706="yes",1,0)</f>
        <v>0</v>
      </c>
    </row>
    <row r="707" spans="8:10">
      <c r="H707">
        <f>train!G707</f>
        <v>120.9</v>
      </c>
      <c r="I707">
        <f>train!I707</f>
        <v>20.55</v>
      </c>
      <c r="J707">
        <f>IF(train!T707="yes",1,0)</f>
        <v>0</v>
      </c>
    </row>
    <row r="708" spans="8:10">
      <c r="H708">
        <f>train!G708</f>
        <v>224.7</v>
      </c>
      <c r="I708">
        <f>train!I708</f>
        <v>38.200000000000003</v>
      </c>
      <c r="J708">
        <f>IF(train!T708="yes",1,0)</f>
        <v>0</v>
      </c>
    </row>
    <row r="709" spans="8:10">
      <c r="H709">
        <f>train!G709</f>
        <v>176.6</v>
      </c>
      <c r="I709">
        <f>train!I709</f>
        <v>30.02</v>
      </c>
      <c r="J709">
        <f>IF(train!T709="yes",1,0)</f>
        <v>0</v>
      </c>
    </row>
    <row r="710" spans="8:10">
      <c r="H710">
        <f>train!G710</f>
        <v>180.6</v>
      </c>
      <c r="I710">
        <f>train!I710</f>
        <v>30.7</v>
      </c>
      <c r="J710">
        <f>IF(train!T710="yes",1,0)</f>
        <v>1</v>
      </c>
    </row>
    <row r="711" spans="8:10">
      <c r="H711">
        <f>train!G711</f>
        <v>125.9</v>
      </c>
      <c r="I711">
        <f>train!I711</f>
        <v>21.4</v>
      </c>
      <c r="J711">
        <f>IF(train!T711="yes",1,0)</f>
        <v>0</v>
      </c>
    </row>
    <row r="712" spans="8:10">
      <c r="H712">
        <f>train!G712</f>
        <v>237.6</v>
      </c>
      <c r="I712">
        <f>train!I712</f>
        <v>40.39</v>
      </c>
      <c r="J712">
        <f>IF(train!T712="yes",1,0)</f>
        <v>0</v>
      </c>
    </row>
    <row r="713" spans="8:10">
      <c r="H713">
        <f>train!G713</f>
        <v>198.4</v>
      </c>
      <c r="I713">
        <f>train!I713</f>
        <v>33.729999999999997</v>
      </c>
      <c r="J713">
        <f>IF(train!T713="yes",1,0)</f>
        <v>0</v>
      </c>
    </row>
    <row r="714" spans="8:10">
      <c r="H714">
        <f>train!G714</f>
        <v>274.3</v>
      </c>
      <c r="I714">
        <f>train!I714</f>
        <v>46.63</v>
      </c>
      <c r="J714">
        <f>IF(train!T714="yes",1,0)</f>
        <v>0</v>
      </c>
    </row>
    <row r="715" spans="8:10">
      <c r="H715">
        <f>train!G715</f>
        <v>199.6</v>
      </c>
      <c r="I715">
        <f>train!I715</f>
        <v>33.93</v>
      </c>
      <c r="J715">
        <f>IF(train!T715="yes",1,0)</f>
        <v>1</v>
      </c>
    </row>
    <row r="716" spans="8:10">
      <c r="H716">
        <f>train!G716</f>
        <v>217.7</v>
      </c>
      <c r="I716">
        <f>train!I716</f>
        <v>37.01</v>
      </c>
      <c r="J716">
        <f>IF(train!T716="yes",1,0)</f>
        <v>0</v>
      </c>
    </row>
    <row r="717" spans="8:10">
      <c r="H717">
        <f>train!G717</f>
        <v>134.69999999999999</v>
      </c>
      <c r="I717">
        <f>train!I717</f>
        <v>22.9</v>
      </c>
      <c r="J717">
        <f>IF(train!T717="yes",1,0)</f>
        <v>0</v>
      </c>
    </row>
    <row r="718" spans="8:10">
      <c r="H718">
        <f>train!G718</f>
        <v>256.3</v>
      </c>
      <c r="I718">
        <f>train!I718</f>
        <v>43.57</v>
      </c>
      <c r="J718">
        <f>IF(train!T718="yes",1,0)</f>
        <v>0</v>
      </c>
    </row>
    <row r="719" spans="8:10">
      <c r="H719">
        <f>train!G719</f>
        <v>183.6</v>
      </c>
      <c r="I719">
        <f>train!I719</f>
        <v>31.21</v>
      </c>
      <c r="J719">
        <f>IF(train!T719="yes",1,0)</f>
        <v>0</v>
      </c>
    </row>
    <row r="720" spans="8:10">
      <c r="H720">
        <f>train!G720</f>
        <v>176.2</v>
      </c>
      <c r="I720">
        <f>train!I720</f>
        <v>29.95</v>
      </c>
      <c r="J720">
        <f>IF(train!T720="yes",1,0)</f>
        <v>0</v>
      </c>
    </row>
    <row r="721" spans="8:10">
      <c r="H721">
        <f>train!G721</f>
        <v>205</v>
      </c>
      <c r="I721">
        <f>train!I721</f>
        <v>34.85</v>
      </c>
      <c r="J721">
        <f>IF(train!T721="yes",1,0)</f>
        <v>0</v>
      </c>
    </row>
    <row r="722" spans="8:10">
      <c r="H722">
        <f>train!G722</f>
        <v>267.89999999999998</v>
      </c>
      <c r="I722">
        <f>train!I722</f>
        <v>45.54</v>
      </c>
      <c r="J722">
        <f>IF(train!T722="yes",1,0)</f>
        <v>1</v>
      </c>
    </row>
    <row r="723" spans="8:10">
      <c r="H723">
        <f>train!G723</f>
        <v>179.2</v>
      </c>
      <c r="I723">
        <f>train!I723</f>
        <v>30.46</v>
      </c>
      <c r="J723">
        <f>IF(train!T723="yes",1,0)</f>
        <v>0</v>
      </c>
    </row>
    <row r="724" spans="8:10">
      <c r="H724">
        <f>train!G724</f>
        <v>149.4</v>
      </c>
      <c r="I724">
        <f>train!I724</f>
        <v>25.4</v>
      </c>
      <c r="J724">
        <f>IF(train!T724="yes",1,0)</f>
        <v>0</v>
      </c>
    </row>
    <row r="725" spans="8:10">
      <c r="H725">
        <f>train!G725</f>
        <v>163.6</v>
      </c>
      <c r="I725">
        <f>train!I725</f>
        <v>27.81</v>
      </c>
      <c r="J725">
        <f>IF(train!T725="yes",1,0)</f>
        <v>0</v>
      </c>
    </row>
    <row r="726" spans="8:10">
      <c r="H726">
        <f>train!G726</f>
        <v>207.6</v>
      </c>
      <c r="I726">
        <f>train!I726</f>
        <v>35.29</v>
      </c>
      <c r="J726">
        <f>IF(train!T726="yes",1,0)</f>
        <v>0</v>
      </c>
    </row>
    <row r="727" spans="8:10">
      <c r="H727">
        <f>train!G727</f>
        <v>165.4</v>
      </c>
      <c r="I727">
        <f>train!I727</f>
        <v>28.12</v>
      </c>
      <c r="J727">
        <f>IF(train!T727="yes",1,0)</f>
        <v>0</v>
      </c>
    </row>
    <row r="728" spans="8:10">
      <c r="H728">
        <f>train!G728</f>
        <v>209.8</v>
      </c>
      <c r="I728">
        <f>train!I728</f>
        <v>35.67</v>
      </c>
      <c r="J728">
        <f>IF(train!T728="yes",1,0)</f>
        <v>0</v>
      </c>
    </row>
    <row r="729" spans="8:10">
      <c r="H729">
        <f>train!G729</f>
        <v>220.1</v>
      </c>
      <c r="I729">
        <f>train!I729</f>
        <v>37.42</v>
      </c>
      <c r="J729">
        <f>IF(train!T729="yes",1,0)</f>
        <v>0</v>
      </c>
    </row>
    <row r="730" spans="8:10">
      <c r="H730">
        <f>train!G730</f>
        <v>141.30000000000001</v>
      </c>
      <c r="I730">
        <f>train!I730</f>
        <v>24.02</v>
      </c>
      <c r="J730">
        <f>IF(train!T730="yes",1,0)</f>
        <v>0</v>
      </c>
    </row>
    <row r="731" spans="8:10">
      <c r="H731">
        <f>train!G731</f>
        <v>196.5</v>
      </c>
      <c r="I731">
        <f>train!I731</f>
        <v>33.409999999999997</v>
      </c>
      <c r="J731">
        <f>IF(train!T731="yes",1,0)</f>
        <v>0</v>
      </c>
    </row>
    <row r="732" spans="8:10">
      <c r="H732">
        <f>train!G732</f>
        <v>180.9</v>
      </c>
      <c r="I732">
        <f>train!I732</f>
        <v>30.75</v>
      </c>
      <c r="J732">
        <f>IF(train!T732="yes",1,0)</f>
        <v>0</v>
      </c>
    </row>
    <row r="733" spans="8:10">
      <c r="H733">
        <f>train!G733</f>
        <v>206.7</v>
      </c>
      <c r="I733">
        <f>train!I733</f>
        <v>35.14</v>
      </c>
      <c r="J733">
        <f>IF(train!T733="yes",1,0)</f>
        <v>0</v>
      </c>
    </row>
    <row r="734" spans="8:10">
      <c r="H734">
        <f>train!G734</f>
        <v>166.8</v>
      </c>
      <c r="I734">
        <f>train!I734</f>
        <v>28.36</v>
      </c>
      <c r="J734">
        <f>IF(train!T734="yes",1,0)</f>
        <v>0</v>
      </c>
    </row>
    <row r="735" spans="8:10">
      <c r="H735">
        <f>train!G735</f>
        <v>127</v>
      </c>
      <c r="I735">
        <f>train!I735</f>
        <v>21.59</v>
      </c>
      <c r="J735">
        <f>IF(train!T735="yes",1,0)</f>
        <v>0</v>
      </c>
    </row>
    <row r="736" spans="8:10">
      <c r="H736">
        <f>train!G736</f>
        <v>267.39999999999998</v>
      </c>
      <c r="I736">
        <f>train!I736</f>
        <v>45.46</v>
      </c>
      <c r="J736">
        <f>IF(train!T736="yes",1,0)</f>
        <v>0</v>
      </c>
    </row>
    <row r="737" spans="8:10">
      <c r="H737">
        <f>train!G737</f>
        <v>281</v>
      </c>
      <c r="I737">
        <f>train!I737</f>
        <v>47.77</v>
      </c>
      <c r="J737">
        <f>IF(train!T737="yes",1,0)</f>
        <v>0</v>
      </c>
    </row>
    <row r="738" spans="8:10">
      <c r="H738">
        <f>train!G738</f>
        <v>270.8</v>
      </c>
      <c r="I738">
        <f>train!I738</f>
        <v>46.04</v>
      </c>
      <c r="J738">
        <f>IF(train!T738="yes",1,0)</f>
        <v>0</v>
      </c>
    </row>
    <row r="739" spans="8:10">
      <c r="H739">
        <f>train!G739</f>
        <v>171.2</v>
      </c>
      <c r="I739">
        <f>train!I739</f>
        <v>29.1</v>
      </c>
      <c r="J739">
        <f>IF(train!T739="yes",1,0)</f>
        <v>0</v>
      </c>
    </row>
    <row r="740" spans="8:10">
      <c r="H740">
        <f>train!G740</f>
        <v>162.80000000000001</v>
      </c>
      <c r="I740">
        <f>train!I740</f>
        <v>27.68</v>
      </c>
      <c r="J740">
        <f>IF(train!T740="yes",1,0)</f>
        <v>0</v>
      </c>
    </row>
    <row r="741" spans="8:10">
      <c r="H741">
        <f>train!G741</f>
        <v>146.30000000000001</v>
      </c>
      <c r="I741">
        <f>train!I741</f>
        <v>24.87</v>
      </c>
      <c r="J741">
        <f>IF(train!T741="yes",1,0)</f>
        <v>0</v>
      </c>
    </row>
    <row r="742" spans="8:10">
      <c r="H742">
        <f>train!G742</f>
        <v>254.8</v>
      </c>
      <c r="I742">
        <f>train!I742</f>
        <v>43.32</v>
      </c>
      <c r="J742">
        <f>IF(train!T742="yes",1,0)</f>
        <v>0</v>
      </c>
    </row>
    <row r="743" spans="8:10">
      <c r="H743">
        <f>train!G743</f>
        <v>254.9</v>
      </c>
      <c r="I743">
        <f>train!I743</f>
        <v>43.33</v>
      </c>
      <c r="J743">
        <f>IF(train!T743="yes",1,0)</f>
        <v>0</v>
      </c>
    </row>
    <row r="744" spans="8:10">
      <c r="H744">
        <f>train!G744</f>
        <v>107.7</v>
      </c>
      <c r="I744">
        <f>train!I744</f>
        <v>18.309999999999999</v>
      </c>
      <c r="J744">
        <f>IF(train!T744="yes",1,0)</f>
        <v>0</v>
      </c>
    </row>
    <row r="745" spans="8:10">
      <c r="H745">
        <f>train!G745</f>
        <v>158.80000000000001</v>
      </c>
      <c r="I745">
        <f>train!I745</f>
        <v>27</v>
      </c>
      <c r="J745">
        <f>IF(train!T745="yes",1,0)</f>
        <v>0</v>
      </c>
    </row>
    <row r="746" spans="8:10">
      <c r="H746">
        <f>train!G746</f>
        <v>198.5</v>
      </c>
      <c r="I746">
        <f>train!I746</f>
        <v>33.75</v>
      </c>
      <c r="J746">
        <f>IF(train!T746="yes",1,0)</f>
        <v>0</v>
      </c>
    </row>
    <row r="747" spans="8:10">
      <c r="H747">
        <f>train!G747</f>
        <v>178.4</v>
      </c>
      <c r="I747">
        <f>train!I747</f>
        <v>30.33</v>
      </c>
      <c r="J747">
        <f>IF(train!T747="yes",1,0)</f>
        <v>0</v>
      </c>
    </row>
    <row r="748" spans="8:10">
      <c r="H748">
        <f>train!G748</f>
        <v>110.9</v>
      </c>
      <c r="I748">
        <f>train!I748</f>
        <v>18.850000000000001</v>
      </c>
      <c r="J748">
        <f>IF(train!T748="yes",1,0)</f>
        <v>0</v>
      </c>
    </row>
    <row r="749" spans="8:10">
      <c r="H749">
        <f>train!G749</f>
        <v>166.9</v>
      </c>
      <c r="I749">
        <f>train!I749</f>
        <v>28.37</v>
      </c>
      <c r="J749">
        <f>IF(train!T749="yes",1,0)</f>
        <v>1</v>
      </c>
    </row>
    <row r="750" spans="8:10">
      <c r="H750">
        <f>train!G750</f>
        <v>244.8</v>
      </c>
      <c r="I750">
        <f>train!I750</f>
        <v>41.62</v>
      </c>
      <c r="J750">
        <f>IF(train!T750="yes",1,0)</f>
        <v>0</v>
      </c>
    </row>
    <row r="751" spans="8:10">
      <c r="H751">
        <f>train!G751</f>
        <v>120.8</v>
      </c>
      <c r="I751">
        <f>train!I751</f>
        <v>20.54</v>
      </c>
      <c r="J751">
        <f>IF(train!T751="yes",1,0)</f>
        <v>1</v>
      </c>
    </row>
    <row r="752" spans="8:10">
      <c r="H752">
        <f>train!G752</f>
        <v>126.7</v>
      </c>
      <c r="I752">
        <f>train!I752</f>
        <v>21.54</v>
      </c>
      <c r="J752">
        <f>IF(train!T752="yes",1,0)</f>
        <v>0</v>
      </c>
    </row>
    <row r="753" spans="8:10">
      <c r="H753">
        <f>train!G753</f>
        <v>215.9</v>
      </c>
      <c r="I753">
        <f>train!I753</f>
        <v>36.700000000000003</v>
      </c>
      <c r="J753">
        <f>IF(train!T753="yes",1,0)</f>
        <v>0</v>
      </c>
    </row>
    <row r="754" spans="8:10">
      <c r="H754">
        <f>train!G754</f>
        <v>209.9</v>
      </c>
      <c r="I754">
        <f>train!I754</f>
        <v>35.68</v>
      </c>
      <c r="J754">
        <f>IF(train!T754="yes",1,0)</f>
        <v>0</v>
      </c>
    </row>
    <row r="755" spans="8:10">
      <c r="H755">
        <f>train!G755</f>
        <v>321.60000000000002</v>
      </c>
      <c r="I755">
        <f>train!I755</f>
        <v>54.67</v>
      </c>
      <c r="J755">
        <f>IF(train!T755="yes",1,0)</f>
        <v>1</v>
      </c>
    </row>
    <row r="756" spans="8:10">
      <c r="H756">
        <f>train!G756</f>
        <v>166.6</v>
      </c>
      <c r="I756">
        <f>train!I756</f>
        <v>28.32</v>
      </c>
      <c r="J756">
        <f>IF(train!T756="yes",1,0)</f>
        <v>0</v>
      </c>
    </row>
    <row r="757" spans="8:10">
      <c r="H757">
        <f>train!G757</f>
        <v>214.2</v>
      </c>
      <c r="I757">
        <f>train!I757</f>
        <v>36.409999999999997</v>
      </c>
      <c r="J757">
        <f>IF(train!T757="yes",1,0)</f>
        <v>0</v>
      </c>
    </row>
    <row r="758" spans="8:10">
      <c r="H758">
        <f>train!G758</f>
        <v>260</v>
      </c>
      <c r="I758">
        <f>train!I758</f>
        <v>44.2</v>
      </c>
      <c r="J758">
        <f>IF(train!T758="yes",1,0)</f>
        <v>1</v>
      </c>
    </row>
    <row r="759" spans="8:10">
      <c r="H759">
        <f>train!G759</f>
        <v>191.9</v>
      </c>
      <c r="I759">
        <f>train!I759</f>
        <v>32.619999999999997</v>
      </c>
      <c r="J759">
        <f>IF(train!T759="yes",1,0)</f>
        <v>1</v>
      </c>
    </row>
    <row r="760" spans="8:10">
      <c r="H760">
        <f>train!G760</f>
        <v>118.1</v>
      </c>
      <c r="I760">
        <f>train!I760</f>
        <v>20.079999999999998</v>
      </c>
      <c r="J760">
        <f>IF(train!T760="yes",1,0)</f>
        <v>0</v>
      </c>
    </row>
    <row r="761" spans="8:10">
      <c r="H761">
        <f>train!G761</f>
        <v>190.2</v>
      </c>
      <c r="I761">
        <f>train!I761</f>
        <v>32.33</v>
      </c>
      <c r="J761">
        <f>IF(train!T761="yes",1,0)</f>
        <v>0</v>
      </c>
    </row>
    <row r="762" spans="8:10">
      <c r="H762">
        <f>train!G762</f>
        <v>82.2</v>
      </c>
      <c r="I762">
        <f>train!I762</f>
        <v>13.97</v>
      </c>
      <c r="J762">
        <f>IF(train!T762="yes",1,0)</f>
        <v>0</v>
      </c>
    </row>
    <row r="763" spans="8:10">
      <c r="H763">
        <f>train!G763</f>
        <v>163.80000000000001</v>
      </c>
      <c r="I763">
        <f>train!I763</f>
        <v>27.85</v>
      </c>
      <c r="J763">
        <f>IF(train!T763="yes",1,0)</f>
        <v>0</v>
      </c>
    </row>
    <row r="764" spans="8:10">
      <c r="H764">
        <f>train!G764</f>
        <v>159.80000000000001</v>
      </c>
      <c r="I764">
        <f>train!I764</f>
        <v>27.17</v>
      </c>
      <c r="J764">
        <f>IF(train!T764="yes",1,0)</f>
        <v>0</v>
      </c>
    </row>
    <row r="765" spans="8:10">
      <c r="H765">
        <f>train!G765</f>
        <v>214.3</v>
      </c>
      <c r="I765">
        <f>train!I765</f>
        <v>36.43</v>
      </c>
      <c r="J765">
        <f>IF(train!T765="yes",1,0)</f>
        <v>0</v>
      </c>
    </row>
    <row r="766" spans="8:10">
      <c r="H766">
        <f>train!G766</f>
        <v>287.3</v>
      </c>
      <c r="I766">
        <f>train!I766</f>
        <v>48.84</v>
      </c>
      <c r="J766">
        <f>IF(train!T766="yes",1,0)</f>
        <v>1</v>
      </c>
    </row>
    <row r="767" spans="8:10">
      <c r="H767">
        <f>train!G767</f>
        <v>101.2</v>
      </c>
      <c r="I767">
        <f>train!I767</f>
        <v>17.2</v>
      </c>
      <c r="J767">
        <f>IF(train!T767="yes",1,0)</f>
        <v>0</v>
      </c>
    </row>
    <row r="768" spans="8:10">
      <c r="H768">
        <f>train!G768</f>
        <v>109.1</v>
      </c>
      <c r="I768">
        <f>train!I768</f>
        <v>18.55</v>
      </c>
      <c r="J768">
        <f>IF(train!T768="yes",1,0)</f>
        <v>0</v>
      </c>
    </row>
    <row r="769" spans="8:10">
      <c r="H769">
        <f>train!G769</f>
        <v>215.9</v>
      </c>
      <c r="I769">
        <f>train!I769</f>
        <v>36.700000000000003</v>
      </c>
      <c r="J769">
        <f>IF(train!T769="yes",1,0)</f>
        <v>0</v>
      </c>
    </row>
    <row r="770" spans="8:10">
      <c r="H770">
        <f>train!G770</f>
        <v>203.4</v>
      </c>
      <c r="I770">
        <f>train!I770</f>
        <v>34.58</v>
      </c>
      <c r="J770">
        <f>IF(train!T770="yes",1,0)</f>
        <v>0</v>
      </c>
    </row>
    <row r="771" spans="8:10">
      <c r="H771">
        <f>train!G771</f>
        <v>110.1</v>
      </c>
      <c r="I771">
        <f>train!I771</f>
        <v>18.72</v>
      </c>
      <c r="J771">
        <f>IF(train!T771="yes",1,0)</f>
        <v>0</v>
      </c>
    </row>
    <row r="772" spans="8:10">
      <c r="H772">
        <f>train!G772</f>
        <v>111</v>
      </c>
      <c r="I772">
        <f>train!I772</f>
        <v>18.87</v>
      </c>
      <c r="J772">
        <f>IF(train!T772="yes",1,0)</f>
        <v>0</v>
      </c>
    </row>
    <row r="773" spans="8:10">
      <c r="H773">
        <f>train!G773</f>
        <v>144.80000000000001</v>
      </c>
      <c r="I773">
        <f>train!I773</f>
        <v>24.62</v>
      </c>
      <c r="J773">
        <f>IF(train!T773="yes",1,0)</f>
        <v>0</v>
      </c>
    </row>
    <row r="774" spans="8:10">
      <c r="H774">
        <f>train!G774</f>
        <v>135.4</v>
      </c>
      <c r="I774">
        <f>train!I774</f>
        <v>23.02</v>
      </c>
      <c r="J774">
        <f>IF(train!T774="yes",1,0)</f>
        <v>0</v>
      </c>
    </row>
    <row r="775" spans="8:10">
      <c r="H775">
        <f>train!G775</f>
        <v>84.2</v>
      </c>
      <c r="I775">
        <f>train!I775</f>
        <v>14.31</v>
      </c>
      <c r="J775">
        <f>IF(train!T775="yes",1,0)</f>
        <v>0</v>
      </c>
    </row>
    <row r="776" spans="8:10">
      <c r="H776">
        <f>train!G776</f>
        <v>209.1</v>
      </c>
      <c r="I776">
        <f>train!I776</f>
        <v>35.549999999999997</v>
      </c>
      <c r="J776">
        <f>IF(train!T776="yes",1,0)</f>
        <v>0</v>
      </c>
    </row>
    <row r="777" spans="8:10">
      <c r="H777">
        <f>train!G777</f>
        <v>130.1</v>
      </c>
      <c r="I777">
        <f>train!I777</f>
        <v>22.12</v>
      </c>
      <c r="J777">
        <f>IF(train!T777="yes",1,0)</f>
        <v>0</v>
      </c>
    </row>
    <row r="778" spans="8:10">
      <c r="H778">
        <f>train!G778</f>
        <v>241.9</v>
      </c>
      <c r="I778">
        <f>train!I778</f>
        <v>41.12</v>
      </c>
      <c r="J778">
        <f>IF(train!T778="yes",1,0)</f>
        <v>0</v>
      </c>
    </row>
    <row r="779" spans="8:10">
      <c r="H779">
        <f>train!G779</f>
        <v>67.7</v>
      </c>
      <c r="I779">
        <f>train!I779</f>
        <v>11.51</v>
      </c>
      <c r="J779">
        <f>IF(train!T779="yes",1,0)</f>
        <v>0</v>
      </c>
    </row>
    <row r="780" spans="8:10">
      <c r="H780">
        <f>train!G780</f>
        <v>200.4</v>
      </c>
      <c r="I780">
        <f>train!I780</f>
        <v>34.07</v>
      </c>
      <c r="J780">
        <f>IF(train!T780="yes",1,0)</f>
        <v>0</v>
      </c>
    </row>
    <row r="781" spans="8:10">
      <c r="H781">
        <f>train!G781</f>
        <v>125.8</v>
      </c>
      <c r="I781">
        <f>train!I781</f>
        <v>21.39</v>
      </c>
      <c r="J781">
        <f>IF(train!T781="yes",1,0)</f>
        <v>1</v>
      </c>
    </row>
    <row r="782" spans="8:10">
      <c r="H782">
        <f>train!G782</f>
        <v>128.19999999999999</v>
      </c>
      <c r="I782">
        <f>train!I782</f>
        <v>21.79</v>
      </c>
      <c r="J782">
        <f>IF(train!T782="yes",1,0)</f>
        <v>0</v>
      </c>
    </row>
    <row r="783" spans="8:10">
      <c r="H783">
        <f>train!G783</f>
        <v>226.3</v>
      </c>
      <c r="I783">
        <f>train!I783</f>
        <v>38.47</v>
      </c>
      <c r="J783">
        <f>IF(train!T783="yes",1,0)</f>
        <v>0</v>
      </c>
    </row>
    <row r="784" spans="8:10">
      <c r="H784">
        <f>train!G784</f>
        <v>162.30000000000001</v>
      </c>
      <c r="I784">
        <f>train!I784</f>
        <v>27.59</v>
      </c>
      <c r="J784">
        <f>IF(train!T784="yes",1,0)</f>
        <v>0</v>
      </c>
    </row>
    <row r="785" spans="8:10">
      <c r="H785">
        <f>train!G785</f>
        <v>120.5</v>
      </c>
      <c r="I785">
        <f>train!I785</f>
        <v>20.49</v>
      </c>
      <c r="J785">
        <f>IF(train!T785="yes",1,0)</f>
        <v>0</v>
      </c>
    </row>
    <row r="786" spans="8:10">
      <c r="H786">
        <f>train!G786</f>
        <v>91.1</v>
      </c>
      <c r="I786">
        <f>train!I786</f>
        <v>15.49</v>
      </c>
      <c r="J786">
        <f>IF(train!T786="yes",1,0)</f>
        <v>0</v>
      </c>
    </row>
    <row r="787" spans="8:10">
      <c r="H787">
        <f>train!G787</f>
        <v>168.8</v>
      </c>
      <c r="I787">
        <f>train!I787</f>
        <v>28.7</v>
      </c>
      <c r="J787">
        <f>IF(train!T787="yes",1,0)</f>
        <v>0</v>
      </c>
    </row>
    <row r="788" spans="8:10">
      <c r="H788">
        <f>train!G788</f>
        <v>153.5</v>
      </c>
      <c r="I788">
        <f>train!I788</f>
        <v>26.1</v>
      </c>
      <c r="J788">
        <f>IF(train!T788="yes",1,0)</f>
        <v>0</v>
      </c>
    </row>
    <row r="789" spans="8:10">
      <c r="H789">
        <f>train!G789</f>
        <v>226.2</v>
      </c>
      <c r="I789">
        <f>train!I789</f>
        <v>38.450000000000003</v>
      </c>
      <c r="J789">
        <f>IF(train!T789="yes",1,0)</f>
        <v>0</v>
      </c>
    </row>
    <row r="790" spans="8:10">
      <c r="H790">
        <f>train!G790</f>
        <v>191.9</v>
      </c>
      <c r="I790">
        <f>train!I790</f>
        <v>32.619999999999997</v>
      </c>
      <c r="J790">
        <f>IF(train!T790="yes",1,0)</f>
        <v>0</v>
      </c>
    </row>
    <row r="791" spans="8:10">
      <c r="H791">
        <f>train!G791</f>
        <v>167.9</v>
      </c>
      <c r="I791">
        <f>train!I791</f>
        <v>28.54</v>
      </c>
      <c r="J791">
        <f>IF(train!T791="yes",1,0)</f>
        <v>1</v>
      </c>
    </row>
    <row r="792" spans="8:10">
      <c r="H792">
        <f>train!G792</f>
        <v>180</v>
      </c>
      <c r="I792">
        <f>train!I792</f>
        <v>30.6</v>
      </c>
      <c r="J792">
        <f>IF(train!T792="yes",1,0)</f>
        <v>0</v>
      </c>
    </row>
    <row r="793" spans="8:10">
      <c r="H793">
        <f>train!G793</f>
        <v>257.39999999999998</v>
      </c>
      <c r="I793">
        <f>train!I793</f>
        <v>43.76</v>
      </c>
      <c r="J793">
        <f>IF(train!T793="yes",1,0)</f>
        <v>1</v>
      </c>
    </row>
    <row r="794" spans="8:10">
      <c r="H794">
        <f>train!G794</f>
        <v>174.4</v>
      </c>
      <c r="I794">
        <f>train!I794</f>
        <v>29.65</v>
      </c>
      <c r="J794">
        <f>IF(train!T794="yes",1,0)</f>
        <v>0</v>
      </c>
    </row>
    <row r="795" spans="8:10">
      <c r="H795">
        <f>train!G795</f>
        <v>159.69999999999999</v>
      </c>
      <c r="I795">
        <f>train!I795</f>
        <v>27.15</v>
      </c>
      <c r="J795">
        <f>IF(train!T795="yes",1,0)</f>
        <v>0</v>
      </c>
    </row>
    <row r="796" spans="8:10">
      <c r="H796">
        <f>train!G796</f>
        <v>237.2</v>
      </c>
      <c r="I796">
        <f>train!I796</f>
        <v>40.32</v>
      </c>
      <c r="J796">
        <f>IF(train!T796="yes",1,0)</f>
        <v>0</v>
      </c>
    </row>
    <row r="797" spans="8:10">
      <c r="H797">
        <f>train!G797</f>
        <v>153.80000000000001</v>
      </c>
      <c r="I797">
        <f>train!I797</f>
        <v>26.15</v>
      </c>
      <c r="J797">
        <f>IF(train!T797="yes",1,0)</f>
        <v>0</v>
      </c>
    </row>
    <row r="798" spans="8:10">
      <c r="H798">
        <f>train!G798</f>
        <v>205.1</v>
      </c>
      <c r="I798">
        <f>train!I798</f>
        <v>34.869999999999997</v>
      </c>
      <c r="J798">
        <f>IF(train!T798="yes",1,0)</f>
        <v>0</v>
      </c>
    </row>
    <row r="799" spans="8:10">
      <c r="H799">
        <f>train!G799</f>
        <v>175.7</v>
      </c>
      <c r="I799">
        <f>train!I799</f>
        <v>29.87</v>
      </c>
      <c r="J799">
        <f>IF(train!T799="yes",1,0)</f>
        <v>0</v>
      </c>
    </row>
    <row r="800" spans="8:10">
      <c r="H800">
        <f>train!G800</f>
        <v>155.9</v>
      </c>
      <c r="I800">
        <f>train!I800</f>
        <v>26.5</v>
      </c>
      <c r="J800">
        <f>IF(train!T800="yes",1,0)</f>
        <v>0</v>
      </c>
    </row>
    <row r="801" spans="8:10">
      <c r="H801">
        <f>train!G801</f>
        <v>154.4</v>
      </c>
      <c r="I801">
        <f>train!I801</f>
        <v>26.25</v>
      </c>
      <c r="J801">
        <f>IF(train!T801="yes",1,0)</f>
        <v>0</v>
      </c>
    </row>
    <row r="802" spans="8:10">
      <c r="H802">
        <f>train!G802</f>
        <v>150</v>
      </c>
      <c r="I802">
        <f>train!I802</f>
        <v>25.5</v>
      </c>
      <c r="J802">
        <f>IF(train!T802="yes",1,0)</f>
        <v>0</v>
      </c>
    </row>
    <row r="803" spans="8:10">
      <c r="H803">
        <f>train!G803</f>
        <v>232.4</v>
      </c>
      <c r="I803">
        <f>train!I803</f>
        <v>39.51</v>
      </c>
      <c r="J803">
        <f>IF(train!T803="yes",1,0)</f>
        <v>0</v>
      </c>
    </row>
    <row r="804" spans="8:10">
      <c r="H804">
        <f>train!G804</f>
        <v>165.4</v>
      </c>
      <c r="I804">
        <f>train!I804</f>
        <v>28.12</v>
      </c>
      <c r="J804">
        <f>IF(train!T804="yes",1,0)</f>
        <v>0</v>
      </c>
    </row>
    <row r="805" spans="8:10">
      <c r="H805">
        <f>train!G805</f>
        <v>199.2</v>
      </c>
      <c r="I805">
        <f>train!I805</f>
        <v>33.86</v>
      </c>
      <c r="J805">
        <f>IF(train!T805="yes",1,0)</f>
        <v>0</v>
      </c>
    </row>
    <row r="806" spans="8:10">
      <c r="H806">
        <f>train!G806</f>
        <v>217.6</v>
      </c>
      <c r="I806">
        <f>train!I806</f>
        <v>36.99</v>
      </c>
      <c r="J806">
        <f>IF(train!T806="yes",1,0)</f>
        <v>0</v>
      </c>
    </row>
    <row r="807" spans="8:10">
      <c r="H807">
        <f>train!G807</f>
        <v>212.1</v>
      </c>
      <c r="I807">
        <f>train!I807</f>
        <v>36.06</v>
      </c>
      <c r="J807">
        <f>IF(train!T807="yes",1,0)</f>
        <v>0</v>
      </c>
    </row>
    <row r="808" spans="8:10">
      <c r="H808">
        <f>train!G808</f>
        <v>154</v>
      </c>
      <c r="I808">
        <f>train!I808</f>
        <v>26.18</v>
      </c>
      <c r="J808">
        <f>IF(train!T808="yes",1,0)</f>
        <v>0</v>
      </c>
    </row>
    <row r="809" spans="8:10">
      <c r="H809">
        <f>train!G809</f>
        <v>175.4</v>
      </c>
      <c r="I809">
        <f>train!I809</f>
        <v>29.82</v>
      </c>
      <c r="J809">
        <f>IF(train!T809="yes",1,0)</f>
        <v>0</v>
      </c>
    </row>
    <row r="810" spans="8:10">
      <c r="H810">
        <f>train!G810</f>
        <v>152</v>
      </c>
      <c r="I810">
        <f>train!I810</f>
        <v>25.84</v>
      </c>
      <c r="J810">
        <f>IF(train!T810="yes",1,0)</f>
        <v>1</v>
      </c>
    </row>
    <row r="811" spans="8:10">
      <c r="H811">
        <f>train!G811</f>
        <v>230.2</v>
      </c>
      <c r="I811">
        <f>train!I811</f>
        <v>39.130000000000003</v>
      </c>
      <c r="J811">
        <f>IF(train!T811="yes",1,0)</f>
        <v>0</v>
      </c>
    </row>
    <row r="812" spans="8:10">
      <c r="H812">
        <f>train!G812</f>
        <v>174.9</v>
      </c>
      <c r="I812">
        <f>train!I812</f>
        <v>29.73</v>
      </c>
      <c r="J812">
        <f>IF(train!T812="yes",1,0)</f>
        <v>1</v>
      </c>
    </row>
    <row r="813" spans="8:10">
      <c r="H813">
        <f>train!G813</f>
        <v>190.2</v>
      </c>
      <c r="I813">
        <f>train!I813</f>
        <v>32.33</v>
      </c>
      <c r="J813">
        <f>IF(train!T813="yes",1,0)</f>
        <v>0</v>
      </c>
    </row>
    <row r="814" spans="8:10">
      <c r="H814">
        <f>train!G814</f>
        <v>176.4</v>
      </c>
      <c r="I814">
        <f>train!I814</f>
        <v>29.99</v>
      </c>
      <c r="J814">
        <f>IF(train!T814="yes",1,0)</f>
        <v>0</v>
      </c>
    </row>
    <row r="815" spans="8:10">
      <c r="H815">
        <f>train!G815</f>
        <v>160.9</v>
      </c>
      <c r="I815">
        <f>train!I815</f>
        <v>27.35</v>
      </c>
      <c r="J815">
        <f>IF(train!T815="yes",1,0)</f>
        <v>0</v>
      </c>
    </row>
    <row r="816" spans="8:10">
      <c r="H816">
        <f>train!G816</f>
        <v>228.7</v>
      </c>
      <c r="I816">
        <f>train!I816</f>
        <v>38.880000000000003</v>
      </c>
      <c r="J816">
        <f>IF(train!T816="yes",1,0)</f>
        <v>0</v>
      </c>
    </row>
    <row r="817" spans="8:10">
      <c r="H817">
        <f>train!G817</f>
        <v>144</v>
      </c>
      <c r="I817">
        <f>train!I817</f>
        <v>24.48</v>
      </c>
      <c r="J817">
        <f>IF(train!T817="yes",1,0)</f>
        <v>0</v>
      </c>
    </row>
    <row r="818" spans="8:10">
      <c r="H818">
        <f>train!G818</f>
        <v>135.9</v>
      </c>
      <c r="I818">
        <f>train!I818</f>
        <v>23.1</v>
      </c>
      <c r="J818">
        <f>IF(train!T818="yes",1,0)</f>
        <v>0</v>
      </c>
    </row>
    <row r="819" spans="8:10">
      <c r="H819">
        <f>train!G819</f>
        <v>334.3</v>
      </c>
      <c r="I819">
        <f>train!I819</f>
        <v>56.83</v>
      </c>
      <c r="J819">
        <f>IF(train!T819="yes",1,0)</f>
        <v>1</v>
      </c>
    </row>
    <row r="820" spans="8:10">
      <c r="H820">
        <f>train!G820</f>
        <v>130.5</v>
      </c>
      <c r="I820">
        <f>train!I820</f>
        <v>22.19</v>
      </c>
      <c r="J820">
        <f>IF(train!T820="yes",1,0)</f>
        <v>0</v>
      </c>
    </row>
    <row r="821" spans="8:10">
      <c r="H821">
        <f>train!G821</f>
        <v>134.19999999999999</v>
      </c>
      <c r="I821">
        <f>train!I821</f>
        <v>22.81</v>
      </c>
      <c r="J821">
        <f>IF(train!T821="yes",1,0)</f>
        <v>1</v>
      </c>
    </row>
    <row r="822" spans="8:10">
      <c r="H822">
        <f>train!G822</f>
        <v>278</v>
      </c>
      <c r="I822">
        <f>train!I822</f>
        <v>47.26</v>
      </c>
      <c r="J822">
        <f>IF(train!T822="yes",1,0)</f>
        <v>1</v>
      </c>
    </row>
    <row r="823" spans="8:10">
      <c r="H823">
        <f>train!G823</f>
        <v>105.4</v>
      </c>
      <c r="I823">
        <f>train!I823</f>
        <v>17.920000000000002</v>
      </c>
      <c r="J823">
        <f>IF(train!T823="yes",1,0)</f>
        <v>0</v>
      </c>
    </row>
    <row r="824" spans="8:10">
      <c r="H824">
        <f>train!G824</f>
        <v>188.9</v>
      </c>
      <c r="I824">
        <f>train!I824</f>
        <v>32.11</v>
      </c>
      <c r="J824">
        <f>IF(train!T824="yes",1,0)</f>
        <v>0</v>
      </c>
    </row>
    <row r="825" spans="8:10">
      <c r="H825">
        <f>train!G825</f>
        <v>111.8</v>
      </c>
      <c r="I825">
        <f>train!I825</f>
        <v>19.010000000000002</v>
      </c>
      <c r="J825">
        <f>IF(train!T825="yes",1,0)</f>
        <v>0</v>
      </c>
    </row>
    <row r="826" spans="8:10">
      <c r="H826">
        <f>train!G826</f>
        <v>159.1</v>
      </c>
      <c r="I826">
        <f>train!I826</f>
        <v>27.05</v>
      </c>
      <c r="J826">
        <f>IF(train!T826="yes",1,0)</f>
        <v>0</v>
      </c>
    </row>
    <row r="827" spans="8:10">
      <c r="H827">
        <f>train!G827</f>
        <v>212.4</v>
      </c>
      <c r="I827">
        <f>train!I827</f>
        <v>36.11</v>
      </c>
      <c r="J827">
        <f>IF(train!T827="yes",1,0)</f>
        <v>0</v>
      </c>
    </row>
    <row r="828" spans="8:10">
      <c r="H828">
        <f>train!G828</f>
        <v>142.30000000000001</v>
      </c>
      <c r="I828">
        <f>train!I828</f>
        <v>24.19</v>
      </c>
      <c r="J828">
        <f>IF(train!T828="yes",1,0)</f>
        <v>0</v>
      </c>
    </row>
    <row r="829" spans="8:10">
      <c r="H829">
        <f>train!G829</f>
        <v>346.8</v>
      </c>
      <c r="I829">
        <f>train!I829</f>
        <v>58.96</v>
      </c>
      <c r="J829">
        <f>IF(train!T829="yes",1,0)</f>
        <v>1</v>
      </c>
    </row>
    <row r="830" spans="8:10">
      <c r="H830">
        <f>train!G830</f>
        <v>113.9</v>
      </c>
      <c r="I830">
        <f>train!I830</f>
        <v>19.36</v>
      </c>
      <c r="J830">
        <f>IF(train!T830="yes",1,0)</f>
        <v>0</v>
      </c>
    </row>
    <row r="831" spans="8:10">
      <c r="H831">
        <f>train!G831</f>
        <v>267.89999999999998</v>
      </c>
      <c r="I831">
        <f>train!I831</f>
        <v>45.54</v>
      </c>
      <c r="J831">
        <f>IF(train!T831="yes",1,0)</f>
        <v>1</v>
      </c>
    </row>
    <row r="832" spans="8:10">
      <c r="H832">
        <f>train!G832</f>
        <v>275.39999999999998</v>
      </c>
      <c r="I832">
        <f>train!I832</f>
        <v>46.82</v>
      </c>
      <c r="J832">
        <f>IF(train!T832="yes",1,0)</f>
        <v>0</v>
      </c>
    </row>
    <row r="833" spans="8:10">
      <c r="H833">
        <f>train!G833</f>
        <v>192.6</v>
      </c>
      <c r="I833">
        <f>train!I833</f>
        <v>32.74</v>
      </c>
      <c r="J833">
        <f>IF(train!T833="yes",1,0)</f>
        <v>0</v>
      </c>
    </row>
    <row r="834" spans="8:10">
      <c r="H834">
        <f>train!G834</f>
        <v>91.7</v>
      </c>
      <c r="I834">
        <f>train!I834</f>
        <v>15.59</v>
      </c>
      <c r="J834">
        <f>IF(train!T834="yes",1,0)</f>
        <v>0</v>
      </c>
    </row>
    <row r="835" spans="8:10">
      <c r="H835">
        <f>train!G835</f>
        <v>126.3</v>
      </c>
      <c r="I835">
        <f>train!I835</f>
        <v>21.47</v>
      </c>
      <c r="J835">
        <f>IF(train!T835="yes",1,0)</f>
        <v>0</v>
      </c>
    </row>
    <row r="836" spans="8:10">
      <c r="H836">
        <f>train!G836</f>
        <v>190.6</v>
      </c>
      <c r="I836">
        <f>train!I836</f>
        <v>32.4</v>
      </c>
      <c r="J836">
        <f>IF(train!T836="yes",1,0)</f>
        <v>0</v>
      </c>
    </row>
    <row r="837" spans="8:10">
      <c r="H837">
        <f>train!G837</f>
        <v>116.1</v>
      </c>
      <c r="I837">
        <f>train!I837</f>
        <v>19.739999999999998</v>
      </c>
      <c r="J837">
        <f>IF(train!T837="yes",1,0)</f>
        <v>0</v>
      </c>
    </row>
    <row r="838" spans="8:10">
      <c r="H838">
        <f>train!G838</f>
        <v>217.3</v>
      </c>
      <c r="I838">
        <f>train!I838</f>
        <v>36.94</v>
      </c>
      <c r="J838">
        <f>IF(train!T838="yes",1,0)</f>
        <v>0</v>
      </c>
    </row>
    <row r="839" spans="8:10">
      <c r="H839">
        <f>train!G839</f>
        <v>179.4</v>
      </c>
      <c r="I839">
        <f>train!I839</f>
        <v>30.5</v>
      </c>
      <c r="J839">
        <f>IF(train!T839="yes",1,0)</f>
        <v>0</v>
      </c>
    </row>
    <row r="840" spans="8:10">
      <c r="H840">
        <f>train!G840</f>
        <v>207.7</v>
      </c>
      <c r="I840">
        <f>train!I840</f>
        <v>35.31</v>
      </c>
      <c r="J840">
        <f>IF(train!T840="yes",1,0)</f>
        <v>0</v>
      </c>
    </row>
    <row r="841" spans="8:10">
      <c r="H841">
        <f>train!G841</f>
        <v>125.3</v>
      </c>
      <c r="I841">
        <f>train!I841</f>
        <v>21.3</v>
      </c>
      <c r="J841">
        <f>IF(train!T841="yes",1,0)</f>
        <v>0</v>
      </c>
    </row>
    <row r="842" spans="8:10">
      <c r="H842">
        <f>train!G842</f>
        <v>138.1</v>
      </c>
      <c r="I842">
        <f>train!I842</f>
        <v>23.48</v>
      </c>
      <c r="J842">
        <f>IF(train!T842="yes",1,0)</f>
        <v>0</v>
      </c>
    </row>
    <row r="843" spans="8:10">
      <c r="H843">
        <f>train!G843</f>
        <v>169.3</v>
      </c>
      <c r="I843">
        <f>train!I843</f>
        <v>28.78</v>
      </c>
      <c r="J843">
        <f>IF(train!T843="yes",1,0)</f>
        <v>0</v>
      </c>
    </row>
    <row r="844" spans="8:10">
      <c r="H844">
        <f>train!G844</f>
        <v>201.3</v>
      </c>
      <c r="I844">
        <f>train!I844</f>
        <v>34.22</v>
      </c>
      <c r="J844">
        <f>IF(train!T844="yes",1,0)</f>
        <v>0</v>
      </c>
    </row>
    <row r="845" spans="8:10">
      <c r="H845">
        <f>train!G845</f>
        <v>190.4</v>
      </c>
      <c r="I845">
        <f>train!I845</f>
        <v>32.369999999999997</v>
      </c>
      <c r="J845">
        <f>IF(train!T845="yes",1,0)</f>
        <v>0</v>
      </c>
    </row>
    <row r="846" spans="8:10">
      <c r="H846">
        <f>train!G846</f>
        <v>143.30000000000001</v>
      </c>
      <c r="I846">
        <f>train!I846</f>
        <v>24.36</v>
      </c>
      <c r="J846">
        <f>IF(train!T846="yes",1,0)</f>
        <v>0</v>
      </c>
    </row>
    <row r="847" spans="8:10">
      <c r="H847">
        <f>train!G847</f>
        <v>97.4</v>
      </c>
      <c r="I847">
        <f>train!I847</f>
        <v>16.559999999999999</v>
      </c>
      <c r="J847">
        <f>IF(train!T847="yes",1,0)</f>
        <v>0</v>
      </c>
    </row>
    <row r="848" spans="8:10">
      <c r="H848">
        <f>train!G848</f>
        <v>181.4</v>
      </c>
      <c r="I848">
        <f>train!I848</f>
        <v>30.84</v>
      </c>
      <c r="J848">
        <f>IF(train!T848="yes",1,0)</f>
        <v>0</v>
      </c>
    </row>
    <row r="849" spans="8:10">
      <c r="H849">
        <f>train!G849</f>
        <v>246.4</v>
      </c>
      <c r="I849">
        <f>train!I849</f>
        <v>41.89</v>
      </c>
      <c r="J849">
        <f>IF(train!T849="yes",1,0)</f>
        <v>0</v>
      </c>
    </row>
    <row r="850" spans="8:10">
      <c r="H850">
        <f>train!G850</f>
        <v>104.9</v>
      </c>
      <c r="I850">
        <f>train!I850</f>
        <v>17.829999999999998</v>
      </c>
      <c r="J850">
        <f>IF(train!T850="yes",1,0)</f>
        <v>0</v>
      </c>
    </row>
    <row r="851" spans="8:10">
      <c r="H851">
        <f>train!G851</f>
        <v>156.19999999999999</v>
      </c>
      <c r="I851">
        <f>train!I851</f>
        <v>26.55</v>
      </c>
      <c r="J851">
        <f>IF(train!T851="yes",1,0)</f>
        <v>0</v>
      </c>
    </row>
    <row r="852" spans="8:10">
      <c r="H852">
        <f>train!G852</f>
        <v>114.8</v>
      </c>
      <c r="I852">
        <f>train!I852</f>
        <v>19.52</v>
      </c>
      <c r="J852">
        <f>IF(train!T852="yes",1,0)</f>
        <v>0</v>
      </c>
    </row>
    <row r="853" spans="8:10">
      <c r="H853">
        <f>train!G853</f>
        <v>232.5</v>
      </c>
      <c r="I853">
        <f>train!I853</f>
        <v>39.53</v>
      </c>
      <c r="J853">
        <f>IF(train!T853="yes",1,0)</f>
        <v>0</v>
      </c>
    </row>
    <row r="854" spans="8:10">
      <c r="H854">
        <f>train!G854</f>
        <v>143.6</v>
      </c>
      <c r="I854">
        <f>train!I854</f>
        <v>24.41</v>
      </c>
      <c r="J854">
        <f>IF(train!T854="yes",1,0)</f>
        <v>0</v>
      </c>
    </row>
    <row r="855" spans="8:10">
      <c r="H855">
        <f>train!G855</f>
        <v>176.7</v>
      </c>
      <c r="I855">
        <f>train!I855</f>
        <v>30.04</v>
      </c>
      <c r="J855">
        <f>IF(train!T855="yes",1,0)</f>
        <v>0</v>
      </c>
    </row>
    <row r="856" spans="8:10">
      <c r="H856">
        <f>train!G856</f>
        <v>263.39999999999998</v>
      </c>
      <c r="I856">
        <f>train!I856</f>
        <v>44.78</v>
      </c>
      <c r="J856">
        <f>IF(train!T856="yes",1,0)</f>
        <v>1</v>
      </c>
    </row>
    <row r="857" spans="8:10">
      <c r="H857">
        <f>train!G857</f>
        <v>146.4</v>
      </c>
      <c r="I857">
        <f>train!I857</f>
        <v>24.89</v>
      </c>
      <c r="J857">
        <f>IF(train!T857="yes",1,0)</f>
        <v>0</v>
      </c>
    </row>
    <row r="858" spans="8:10">
      <c r="H858">
        <f>train!G858</f>
        <v>145</v>
      </c>
      <c r="I858">
        <f>train!I858</f>
        <v>24.65</v>
      </c>
      <c r="J858">
        <f>IF(train!T858="yes",1,0)</f>
        <v>0</v>
      </c>
    </row>
    <row r="859" spans="8:10">
      <c r="H859">
        <f>train!G859</f>
        <v>167.8</v>
      </c>
      <c r="I859">
        <f>train!I859</f>
        <v>28.53</v>
      </c>
      <c r="J859">
        <f>IF(train!T859="yes",1,0)</f>
        <v>0</v>
      </c>
    </row>
    <row r="860" spans="8:10">
      <c r="H860">
        <f>train!G860</f>
        <v>142.5</v>
      </c>
      <c r="I860">
        <f>train!I860</f>
        <v>24.23</v>
      </c>
      <c r="J860">
        <f>IF(train!T860="yes",1,0)</f>
        <v>0</v>
      </c>
    </row>
    <row r="861" spans="8:10">
      <c r="H861">
        <f>train!G861</f>
        <v>133</v>
      </c>
      <c r="I861">
        <f>train!I861</f>
        <v>22.61</v>
      </c>
      <c r="J861">
        <f>IF(train!T861="yes",1,0)</f>
        <v>0</v>
      </c>
    </row>
    <row r="862" spans="8:10">
      <c r="H862">
        <f>train!G862</f>
        <v>252.9</v>
      </c>
      <c r="I862">
        <f>train!I862</f>
        <v>42.99</v>
      </c>
      <c r="J862">
        <f>IF(train!T862="yes",1,0)</f>
        <v>0</v>
      </c>
    </row>
    <row r="863" spans="8:10">
      <c r="H863">
        <f>train!G863</f>
        <v>95</v>
      </c>
      <c r="I863">
        <f>train!I863</f>
        <v>16.149999999999999</v>
      </c>
      <c r="J863">
        <f>IF(train!T863="yes",1,0)</f>
        <v>0</v>
      </c>
    </row>
    <row r="864" spans="8:10">
      <c r="H864">
        <f>train!G864</f>
        <v>194.2</v>
      </c>
      <c r="I864">
        <f>train!I864</f>
        <v>33.01</v>
      </c>
      <c r="J864">
        <f>IF(train!T864="yes",1,0)</f>
        <v>1</v>
      </c>
    </row>
    <row r="865" spans="8:10">
      <c r="H865">
        <f>train!G865</f>
        <v>222.8</v>
      </c>
      <c r="I865">
        <f>train!I865</f>
        <v>37.880000000000003</v>
      </c>
      <c r="J865">
        <f>IF(train!T865="yes",1,0)</f>
        <v>0</v>
      </c>
    </row>
    <row r="866" spans="8:10">
      <c r="H866">
        <f>train!G866</f>
        <v>216</v>
      </c>
      <c r="I866">
        <f>train!I866</f>
        <v>36.72</v>
      </c>
      <c r="J866">
        <f>IF(train!T866="yes",1,0)</f>
        <v>1</v>
      </c>
    </row>
    <row r="867" spans="8:10">
      <c r="H867">
        <f>train!G867</f>
        <v>146.30000000000001</v>
      </c>
      <c r="I867">
        <f>train!I867</f>
        <v>24.87</v>
      </c>
      <c r="J867">
        <f>IF(train!T867="yes",1,0)</f>
        <v>0</v>
      </c>
    </row>
    <row r="868" spans="8:10">
      <c r="H868">
        <f>train!G868</f>
        <v>94.4</v>
      </c>
      <c r="I868">
        <f>train!I868</f>
        <v>16.05</v>
      </c>
      <c r="J868">
        <f>IF(train!T868="yes",1,0)</f>
        <v>0</v>
      </c>
    </row>
    <row r="869" spans="8:10">
      <c r="H869">
        <f>train!G869</f>
        <v>190.4</v>
      </c>
      <c r="I869">
        <f>train!I869</f>
        <v>32.369999999999997</v>
      </c>
      <c r="J869">
        <f>IF(train!T869="yes",1,0)</f>
        <v>0</v>
      </c>
    </row>
    <row r="870" spans="8:10">
      <c r="H870">
        <f>train!G870</f>
        <v>142.6</v>
      </c>
      <c r="I870">
        <f>train!I870</f>
        <v>24.24</v>
      </c>
      <c r="J870">
        <f>IF(train!T870="yes",1,0)</f>
        <v>0</v>
      </c>
    </row>
    <row r="871" spans="8:10">
      <c r="H871">
        <f>train!G871</f>
        <v>134.19999999999999</v>
      </c>
      <c r="I871">
        <f>train!I871</f>
        <v>22.81</v>
      </c>
      <c r="J871">
        <f>IF(train!T871="yes",1,0)</f>
        <v>0</v>
      </c>
    </row>
    <row r="872" spans="8:10">
      <c r="H872">
        <f>train!G872</f>
        <v>111.9</v>
      </c>
      <c r="I872">
        <f>train!I872</f>
        <v>19.02</v>
      </c>
      <c r="J872">
        <f>IF(train!T872="yes",1,0)</f>
        <v>1</v>
      </c>
    </row>
    <row r="873" spans="8:10">
      <c r="H873">
        <f>train!G873</f>
        <v>122.8</v>
      </c>
      <c r="I873">
        <f>train!I873</f>
        <v>20.88</v>
      </c>
      <c r="J873">
        <f>IF(train!T873="yes",1,0)</f>
        <v>0</v>
      </c>
    </row>
    <row r="874" spans="8:10">
      <c r="H874">
        <f>train!G874</f>
        <v>189.3</v>
      </c>
      <c r="I874">
        <f>train!I874</f>
        <v>32.18</v>
      </c>
      <c r="J874">
        <f>IF(train!T874="yes",1,0)</f>
        <v>0</v>
      </c>
    </row>
    <row r="875" spans="8:10">
      <c r="H875">
        <f>train!G875</f>
        <v>240.4</v>
      </c>
      <c r="I875">
        <f>train!I875</f>
        <v>40.869999999999997</v>
      </c>
      <c r="J875">
        <f>IF(train!T875="yes",1,0)</f>
        <v>0</v>
      </c>
    </row>
    <row r="876" spans="8:10">
      <c r="H876">
        <f>train!G876</f>
        <v>93.5</v>
      </c>
      <c r="I876">
        <f>train!I876</f>
        <v>15.9</v>
      </c>
      <c r="J876">
        <f>IF(train!T876="yes",1,0)</f>
        <v>0</v>
      </c>
    </row>
    <row r="877" spans="8:10">
      <c r="H877">
        <f>train!G877</f>
        <v>158.6</v>
      </c>
      <c r="I877">
        <f>train!I877</f>
        <v>26.96</v>
      </c>
      <c r="J877">
        <f>IF(train!T877="yes",1,0)</f>
        <v>0</v>
      </c>
    </row>
    <row r="878" spans="8:10">
      <c r="H878">
        <f>train!G878</f>
        <v>243.2</v>
      </c>
      <c r="I878">
        <f>train!I878</f>
        <v>41.34</v>
      </c>
      <c r="J878">
        <f>IF(train!T878="yes",1,0)</f>
        <v>0</v>
      </c>
    </row>
    <row r="879" spans="8:10">
      <c r="H879">
        <f>train!G879</f>
        <v>176.4</v>
      </c>
      <c r="I879">
        <f>train!I879</f>
        <v>29.99</v>
      </c>
      <c r="J879">
        <f>IF(train!T879="yes",1,0)</f>
        <v>0</v>
      </c>
    </row>
    <row r="880" spans="8:10">
      <c r="H880">
        <f>train!G880</f>
        <v>220.9</v>
      </c>
      <c r="I880">
        <f>train!I880</f>
        <v>37.549999999999997</v>
      </c>
      <c r="J880">
        <f>IF(train!T880="yes",1,0)</f>
        <v>0</v>
      </c>
    </row>
    <row r="881" spans="8:10">
      <c r="H881">
        <f>train!G881</f>
        <v>144.4</v>
      </c>
      <c r="I881">
        <f>train!I881</f>
        <v>24.55</v>
      </c>
      <c r="J881">
        <f>IF(train!T881="yes",1,0)</f>
        <v>0</v>
      </c>
    </row>
    <row r="882" spans="8:10">
      <c r="H882">
        <f>train!G882</f>
        <v>212.3</v>
      </c>
      <c r="I882">
        <f>train!I882</f>
        <v>36.090000000000003</v>
      </c>
      <c r="J882">
        <f>IF(train!T882="yes",1,0)</f>
        <v>0</v>
      </c>
    </row>
    <row r="883" spans="8:10">
      <c r="H883">
        <f>train!G883</f>
        <v>147</v>
      </c>
      <c r="I883">
        <f>train!I883</f>
        <v>24.99</v>
      </c>
      <c r="J883">
        <f>IF(train!T883="yes",1,0)</f>
        <v>0</v>
      </c>
    </row>
    <row r="884" spans="8:10">
      <c r="H884">
        <f>train!G884</f>
        <v>96.2</v>
      </c>
      <c r="I884">
        <f>train!I884</f>
        <v>16.350000000000001</v>
      </c>
      <c r="J884">
        <f>IF(train!T884="yes",1,0)</f>
        <v>0</v>
      </c>
    </row>
    <row r="885" spans="8:10">
      <c r="H885">
        <f>train!G885</f>
        <v>263.39999999999998</v>
      </c>
      <c r="I885">
        <f>train!I885</f>
        <v>44.78</v>
      </c>
      <c r="J885">
        <f>IF(train!T885="yes",1,0)</f>
        <v>0</v>
      </c>
    </row>
    <row r="886" spans="8:10">
      <c r="H886">
        <f>train!G886</f>
        <v>162.30000000000001</v>
      </c>
      <c r="I886">
        <f>train!I886</f>
        <v>27.59</v>
      </c>
      <c r="J886">
        <f>IF(train!T886="yes",1,0)</f>
        <v>0</v>
      </c>
    </row>
    <row r="887" spans="8:10">
      <c r="H887">
        <f>train!G887</f>
        <v>183.6</v>
      </c>
      <c r="I887">
        <f>train!I887</f>
        <v>31.21</v>
      </c>
      <c r="J887">
        <f>IF(train!T887="yes",1,0)</f>
        <v>0</v>
      </c>
    </row>
    <row r="888" spans="8:10">
      <c r="H888">
        <f>train!G888</f>
        <v>201.4</v>
      </c>
      <c r="I888">
        <f>train!I888</f>
        <v>34.24</v>
      </c>
      <c r="J888">
        <f>IF(train!T888="yes",1,0)</f>
        <v>0</v>
      </c>
    </row>
    <row r="889" spans="8:10">
      <c r="H889">
        <f>train!G889</f>
        <v>123</v>
      </c>
      <c r="I889">
        <f>train!I889</f>
        <v>20.91</v>
      </c>
      <c r="J889">
        <f>IF(train!T889="yes",1,0)</f>
        <v>0</v>
      </c>
    </row>
    <row r="890" spans="8:10">
      <c r="H890">
        <f>train!G890</f>
        <v>239.2</v>
      </c>
      <c r="I890">
        <f>train!I890</f>
        <v>40.659999999999997</v>
      </c>
      <c r="J890">
        <f>IF(train!T890="yes",1,0)</f>
        <v>0</v>
      </c>
    </row>
    <row r="891" spans="8:10">
      <c r="H891">
        <f>train!G891</f>
        <v>193</v>
      </c>
      <c r="I891">
        <f>train!I891</f>
        <v>32.81</v>
      </c>
      <c r="J891">
        <f>IF(train!T891="yes",1,0)</f>
        <v>0</v>
      </c>
    </row>
    <row r="892" spans="8:10">
      <c r="H892">
        <f>train!G892</f>
        <v>116.7</v>
      </c>
      <c r="I892">
        <f>train!I892</f>
        <v>19.84</v>
      </c>
      <c r="J892">
        <f>IF(train!T892="yes",1,0)</f>
        <v>0</v>
      </c>
    </row>
    <row r="893" spans="8:10">
      <c r="H893">
        <f>train!G893</f>
        <v>93.8</v>
      </c>
      <c r="I893">
        <f>train!I893</f>
        <v>15.95</v>
      </c>
      <c r="J893">
        <f>IF(train!T893="yes",1,0)</f>
        <v>0</v>
      </c>
    </row>
    <row r="894" spans="8:10">
      <c r="H894">
        <f>train!G894</f>
        <v>239.5</v>
      </c>
      <c r="I894">
        <f>train!I894</f>
        <v>40.72</v>
      </c>
      <c r="J894">
        <f>IF(train!T894="yes",1,0)</f>
        <v>0</v>
      </c>
    </row>
    <row r="895" spans="8:10">
      <c r="H895">
        <f>train!G895</f>
        <v>216</v>
      </c>
      <c r="I895">
        <f>train!I895</f>
        <v>36.72</v>
      </c>
      <c r="J895">
        <f>IF(train!T895="yes",1,0)</f>
        <v>0</v>
      </c>
    </row>
    <row r="896" spans="8:10">
      <c r="H896">
        <f>train!G896</f>
        <v>187.4</v>
      </c>
      <c r="I896">
        <f>train!I896</f>
        <v>31.86</v>
      </c>
      <c r="J896">
        <f>IF(train!T896="yes",1,0)</f>
        <v>0</v>
      </c>
    </row>
    <row r="897" spans="8:10">
      <c r="H897">
        <f>train!G897</f>
        <v>160.4</v>
      </c>
      <c r="I897">
        <f>train!I897</f>
        <v>27.27</v>
      </c>
      <c r="J897">
        <f>IF(train!T897="yes",1,0)</f>
        <v>0</v>
      </c>
    </row>
    <row r="898" spans="8:10">
      <c r="H898">
        <f>train!G898</f>
        <v>205.3</v>
      </c>
      <c r="I898">
        <f>train!I898</f>
        <v>34.9</v>
      </c>
      <c r="J898">
        <f>IF(train!T898="yes",1,0)</f>
        <v>0</v>
      </c>
    </row>
    <row r="899" spans="8:10">
      <c r="H899">
        <f>train!G899</f>
        <v>219.1</v>
      </c>
      <c r="I899">
        <f>train!I899</f>
        <v>37.25</v>
      </c>
      <c r="J899">
        <f>IF(train!T899="yes",1,0)</f>
        <v>0</v>
      </c>
    </row>
    <row r="900" spans="8:10">
      <c r="H900">
        <f>train!G900</f>
        <v>232.8</v>
      </c>
      <c r="I900">
        <f>train!I900</f>
        <v>39.58</v>
      </c>
      <c r="J900">
        <f>IF(train!T900="yes",1,0)</f>
        <v>0</v>
      </c>
    </row>
    <row r="901" spans="8:10">
      <c r="H901">
        <f>train!G901</f>
        <v>162</v>
      </c>
      <c r="I901">
        <f>train!I901</f>
        <v>27.54</v>
      </c>
      <c r="J901">
        <f>IF(train!T901="yes",1,0)</f>
        <v>0</v>
      </c>
    </row>
    <row r="902" spans="8:10">
      <c r="H902">
        <f>train!G902</f>
        <v>25.9</v>
      </c>
      <c r="I902">
        <f>train!I902</f>
        <v>4.4000000000000004</v>
      </c>
      <c r="J902">
        <f>IF(train!T902="yes",1,0)</f>
        <v>0</v>
      </c>
    </row>
    <row r="903" spans="8:10">
      <c r="H903">
        <f>train!G903</f>
        <v>322.3</v>
      </c>
      <c r="I903">
        <f>train!I903</f>
        <v>54.79</v>
      </c>
      <c r="J903">
        <f>IF(train!T903="yes",1,0)</f>
        <v>1</v>
      </c>
    </row>
    <row r="904" spans="8:10">
      <c r="H904">
        <f>train!G904</f>
        <v>209.9</v>
      </c>
      <c r="I904">
        <f>train!I904</f>
        <v>35.68</v>
      </c>
      <c r="J904">
        <f>IF(train!T904="yes",1,0)</f>
        <v>0</v>
      </c>
    </row>
    <row r="905" spans="8:10">
      <c r="H905">
        <f>train!G905</f>
        <v>191.5</v>
      </c>
      <c r="I905">
        <f>train!I905</f>
        <v>32.56</v>
      </c>
      <c r="J905">
        <f>IF(train!T905="yes",1,0)</f>
        <v>0</v>
      </c>
    </row>
    <row r="906" spans="8:10">
      <c r="H906">
        <f>train!G906</f>
        <v>291.10000000000002</v>
      </c>
      <c r="I906">
        <f>train!I906</f>
        <v>49.49</v>
      </c>
      <c r="J906">
        <f>IF(train!T906="yes",1,0)</f>
        <v>0</v>
      </c>
    </row>
    <row r="907" spans="8:10">
      <c r="H907">
        <f>train!G907</f>
        <v>215.6</v>
      </c>
      <c r="I907">
        <f>train!I907</f>
        <v>36.65</v>
      </c>
      <c r="J907">
        <f>IF(train!T907="yes",1,0)</f>
        <v>0</v>
      </c>
    </row>
    <row r="908" spans="8:10">
      <c r="H908">
        <f>train!G908</f>
        <v>208.8</v>
      </c>
      <c r="I908">
        <f>train!I908</f>
        <v>35.5</v>
      </c>
      <c r="J908">
        <f>IF(train!T908="yes",1,0)</f>
        <v>0</v>
      </c>
    </row>
    <row r="909" spans="8:10">
      <c r="H909">
        <f>train!G909</f>
        <v>255.9</v>
      </c>
      <c r="I909">
        <f>train!I909</f>
        <v>43.5</v>
      </c>
      <c r="J909">
        <f>IF(train!T909="yes",1,0)</f>
        <v>0</v>
      </c>
    </row>
    <row r="910" spans="8:10">
      <c r="H910">
        <f>train!G910</f>
        <v>252.7</v>
      </c>
      <c r="I910">
        <f>train!I910</f>
        <v>42.96</v>
      </c>
      <c r="J910">
        <f>IF(train!T910="yes",1,0)</f>
        <v>0</v>
      </c>
    </row>
    <row r="911" spans="8:10">
      <c r="H911">
        <f>train!G911</f>
        <v>132.1</v>
      </c>
      <c r="I911">
        <f>train!I911</f>
        <v>22.46</v>
      </c>
      <c r="J911">
        <f>IF(train!T911="yes",1,0)</f>
        <v>0</v>
      </c>
    </row>
    <row r="912" spans="8:10">
      <c r="H912">
        <f>train!G912</f>
        <v>217</v>
      </c>
      <c r="I912">
        <f>train!I912</f>
        <v>36.89</v>
      </c>
      <c r="J912">
        <f>IF(train!T912="yes",1,0)</f>
        <v>0</v>
      </c>
    </row>
    <row r="913" spans="8:10">
      <c r="H913">
        <f>train!G913</f>
        <v>101.9</v>
      </c>
      <c r="I913">
        <f>train!I913</f>
        <v>17.32</v>
      </c>
      <c r="J913">
        <f>IF(train!T913="yes",1,0)</f>
        <v>0</v>
      </c>
    </row>
    <row r="914" spans="8:10">
      <c r="H914">
        <f>train!G914</f>
        <v>211.5</v>
      </c>
      <c r="I914">
        <f>train!I914</f>
        <v>35.96</v>
      </c>
      <c r="J914">
        <f>IF(train!T914="yes",1,0)</f>
        <v>0</v>
      </c>
    </row>
    <row r="915" spans="8:10">
      <c r="H915">
        <f>train!G915</f>
        <v>166.3</v>
      </c>
      <c r="I915">
        <f>train!I915</f>
        <v>28.27</v>
      </c>
      <c r="J915">
        <f>IF(train!T915="yes",1,0)</f>
        <v>0</v>
      </c>
    </row>
    <row r="916" spans="8:10">
      <c r="H916">
        <f>train!G916</f>
        <v>185.2</v>
      </c>
      <c r="I916">
        <f>train!I916</f>
        <v>31.48</v>
      </c>
      <c r="J916">
        <f>IF(train!T916="yes",1,0)</f>
        <v>0</v>
      </c>
    </row>
    <row r="917" spans="8:10">
      <c r="H917">
        <f>train!G917</f>
        <v>245.2</v>
      </c>
      <c r="I917">
        <f>train!I917</f>
        <v>41.68</v>
      </c>
      <c r="J917">
        <f>IF(train!T917="yes",1,0)</f>
        <v>0</v>
      </c>
    </row>
    <row r="918" spans="8:10">
      <c r="H918">
        <f>train!G918</f>
        <v>274.39999999999998</v>
      </c>
      <c r="I918">
        <f>train!I918</f>
        <v>46.65</v>
      </c>
      <c r="J918">
        <f>IF(train!T918="yes",1,0)</f>
        <v>0</v>
      </c>
    </row>
    <row r="919" spans="8:10">
      <c r="H919">
        <f>train!G919</f>
        <v>98.4</v>
      </c>
      <c r="I919">
        <f>train!I919</f>
        <v>16.73</v>
      </c>
      <c r="J919">
        <f>IF(train!T919="yes",1,0)</f>
        <v>0</v>
      </c>
    </row>
    <row r="920" spans="8:10">
      <c r="H920">
        <f>train!G920</f>
        <v>279.89999999999998</v>
      </c>
      <c r="I920">
        <f>train!I920</f>
        <v>47.58</v>
      </c>
      <c r="J920">
        <f>IF(train!T920="yes",1,0)</f>
        <v>0</v>
      </c>
    </row>
    <row r="921" spans="8:10">
      <c r="H921">
        <f>train!G921</f>
        <v>187.2</v>
      </c>
      <c r="I921">
        <f>train!I921</f>
        <v>31.82</v>
      </c>
      <c r="J921">
        <f>IF(train!T921="yes",1,0)</f>
        <v>0</v>
      </c>
    </row>
    <row r="922" spans="8:10">
      <c r="H922">
        <f>train!G922</f>
        <v>276.2</v>
      </c>
      <c r="I922">
        <f>train!I922</f>
        <v>46.95</v>
      </c>
      <c r="J922">
        <f>IF(train!T922="yes",1,0)</f>
        <v>0</v>
      </c>
    </row>
    <row r="923" spans="8:10">
      <c r="H923">
        <f>train!G923</f>
        <v>200.4</v>
      </c>
      <c r="I923">
        <f>train!I923</f>
        <v>34.07</v>
      </c>
      <c r="J923">
        <f>IF(train!T923="yes",1,0)</f>
        <v>0</v>
      </c>
    </row>
    <row r="924" spans="8:10">
      <c r="H924">
        <f>train!G924</f>
        <v>162.30000000000001</v>
      </c>
      <c r="I924">
        <f>train!I924</f>
        <v>27.59</v>
      </c>
      <c r="J924">
        <f>IF(train!T924="yes",1,0)</f>
        <v>0</v>
      </c>
    </row>
    <row r="925" spans="8:10">
      <c r="H925">
        <f>train!G925</f>
        <v>176.9</v>
      </c>
      <c r="I925">
        <f>train!I925</f>
        <v>30.07</v>
      </c>
      <c r="J925">
        <f>IF(train!T925="yes",1,0)</f>
        <v>1</v>
      </c>
    </row>
    <row r="926" spans="8:10">
      <c r="H926">
        <f>train!G926</f>
        <v>165.5</v>
      </c>
      <c r="I926">
        <f>train!I926</f>
        <v>28.14</v>
      </c>
      <c r="J926">
        <f>IF(train!T926="yes",1,0)</f>
        <v>0</v>
      </c>
    </row>
    <row r="927" spans="8:10">
      <c r="H927">
        <f>train!G927</f>
        <v>217.8</v>
      </c>
      <c r="I927">
        <f>train!I927</f>
        <v>37.03</v>
      </c>
      <c r="J927">
        <f>IF(train!T927="yes",1,0)</f>
        <v>0</v>
      </c>
    </row>
    <row r="928" spans="8:10">
      <c r="H928">
        <f>train!G928</f>
        <v>201.4</v>
      </c>
      <c r="I928">
        <f>train!I928</f>
        <v>34.24</v>
      </c>
      <c r="J928">
        <f>IF(train!T928="yes",1,0)</f>
        <v>1</v>
      </c>
    </row>
    <row r="929" spans="8:10">
      <c r="H929">
        <f>train!G929</f>
        <v>190.5</v>
      </c>
      <c r="I929">
        <f>train!I929</f>
        <v>32.39</v>
      </c>
      <c r="J929">
        <f>IF(train!T929="yes",1,0)</f>
        <v>0</v>
      </c>
    </row>
    <row r="930" spans="8:10">
      <c r="H930">
        <f>train!G930</f>
        <v>179.9</v>
      </c>
      <c r="I930">
        <f>train!I930</f>
        <v>30.58</v>
      </c>
      <c r="J930">
        <f>IF(train!T930="yes",1,0)</f>
        <v>0</v>
      </c>
    </row>
    <row r="931" spans="8:10">
      <c r="H931">
        <f>train!G931</f>
        <v>235.9</v>
      </c>
      <c r="I931">
        <f>train!I931</f>
        <v>40.1</v>
      </c>
      <c r="J931">
        <f>IF(train!T931="yes",1,0)</f>
        <v>0</v>
      </c>
    </row>
    <row r="932" spans="8:10">
      <c r="H932">
        <f>train!G932</f>
        <v>140.4</v>
      </c>
      <c r="I932">
        <f>train!I932</f>
        <v>23.87</v>
      </c>
      <c r="J932">
        <f>IF(train!T932="yes",1,0)</f>
        <v>0</v>
      </c>
    </row>
    <row r="933" spans="8:10">
      <c r="H933">
        <f>train!G933</f>
        <v>144.6</v>
      </c>
      <c r="I933">
        <f>train!I933</f>
        <v>24.58</v>
      </c>
      <c r="J933">
        <f>IF(train!T933="yes",1,0)</f>
        <v>0</v>
      </c>
    </row>
    <row r="934" spans="8:10">
      <c r="H934">
        <f>train!G934</f>
        <v>189</v>
      </c>
      <c r="I934">
        <f>train!I934</f>
        <v>32.130000000000003</v>
      </c>
      <c r="J934">
        <f>IF(train!T934="yes",1,0)</f>
        <v>0</v>
      </c>
    </row>
    <row r="935" spans="8:10">
      <c r="H935">
        <f>train!G935</f>
        <v>101</v>
      </c>
      <c r="I935">
        <f>train!I935</f>
        <v>17.170000000000002</v>
      </c>
      <c r="J935">
        <f>IF(train!T935="yes",1,0)</f>
        <v>0</v>
      </c>
    </row>
    <row r="936" spans="8:10">
      <c r="H936">
        <f>train!G936</f>
        <v>206.3</v>
      </c>
      <c r="I936">
        <f>train!I936</f>
        <v>35.07</v>
      </c>
      <c r="J936">
        <f>IF(train!T936="yes",1,0)</f>
        <v>0</v>
      </c>
    </row>
    <row r="937" spans="8:10">
      <c r="H937">
        <f>train!G937</f>
        <v>165.1</v>
      </c>
      <c r="I937">
        <f>train!I937</f>
        <v>28.07</v>
      </c>
      <c r="J937">
        <f>IF(train!T937="yes",1,0)</f>
        <v>0</v>
      </c>
    </row>
    <row r="938" spans="8:10">
      <c r="H938">
        <f>train!G938</f>
        <v>165</v>
      </c>
      <c r="I938">
        <f>train!I938</f>
        <v>28.05</v>
      </c>
      <c r="J938">
        <f>IF(train!T938="yes",1,0)</f>
        <v>1</v>
      </c>
    </row>
    <row r="939" spans="8:10">
      <c r="H939">
        <f>train!G939</f>
        <v>155.9</v>
      </c>
      <c r="I939">
        <f>train!I939</f>
        <v>26.5</v>
      </c>
      <c r="J939">
        <f>IF(train!T939="yes",1,0)</f>
        <v>0</v>
      </c>
    </row>
    <row r="940" spans="8:10">
      <c r="H940">
        <f>train!G940</f>
        <v>199.2</v>
      </c>
      <c r="I940">
        <f>train!I940</f>
        <v>33.86</v>
      </c>
      <c r="J940">
        <f>IF(train!T940="yes",1,0)</f>
        <v>0</v>
      </c>
    </row>
    <row r="941" spans="8:10">
      <c r="H941">
        <f>train!G941</f>
        <v>155.30000000000001</v>
      </c>
      <c r="I941">
        <f>train!I941</f>
        <v>26.4</v>
      </c>
      <c r="J941">
        <f>IF(train!T941="yes",1,0)</f>
        <v>0</v>
      </c>
    </row>
    <row r="942" spans="8:10">
      <c r="H942">
        <f>train!G942</f>
        <v>208.3</v>
      </c>
      <c r="I942">
        <f>train!I942</f>
        <v>35.409999999999997</v>
      </c>
      <c r="J942">
        <f>IF(train!T942="yes",1,0)</f>
        <v>0</v>
      </c>
    </row>
    <row r="943" spans="8:10">
      <c r="H943">
        <f>train!G943</f>
        <v>157.1</v>
      </c>
      <c r="I943">
        <f>train!I943</f>
        <v>26.71</v>
      </c>
      <c r="J943">
        <f>IF(train!T943="yes",1,0)</f>
        <v>0</v>
      </c>
    </row>
    <row r="944" spans="8:10">
      <c r="H944">
        <f>train!G944</f>
        <v>154.4</v>
      </c>
      <c r="I944">
        <f>train!I944</f>
        <v>26.25</v>
      </c>
      <c r="J944">
        <f>IF(train!T944="yes",1,0)</f>
        <v>1</v>
      </c>
    </row>
    <row r="945" spans="8:10">
      <c r="H945">
        <f>train!G945</f>
        <v>189.1</v>
      </c>
      <c r="I945">
        <f>train!I945</f>
        <v>32.15</v>
      </c>
      <c r="J945">
        <f>IF(train!T945="yes",1,0)</f>
        <v>1</v>
      </c>
    </row>
    <row r="946" spans="8:10">
      <c r="H946">
        <f>train!G946</f>
        <v>131.5</v>
      </c>
      <c r="I946">
        <f>train!I946</f>
        <v>22.36</v>
      </c>
      <c r="J946">
        <f>IF(train!T946="yes",1,0)</f>
        <v>0</v>
      </c>
    </row>
    <row r="947" spans="8:10">
      <c r="H947">
        <f>train!G947</f>
        <v>166.4</v>
      </c>
      <c r="I947">
        <f>train!I947</f>
        <v>28.29</v>
      </c>
      <c r="J947">
        <f>IF(train!T947="yes",1,0)</f>
        <v>0</v>
      </c>
    </row>
    <row r="948" spans="8:10">
      <c r="H948">
        <f>train!G948</f>
        <v>87.7</v>
      </c>
      <c r="I948">
        <f>train!I948</f>
        <v>14.91</v>
      </c>
      <c r="J948">
        <f>IF(train!T948="yes",1,0)</f>
        <v>0</v>
      </c>
    </row>
    <row r="949" spans="8:10">
      <c r="H949">
        <f>train!G949</f>
        <v>184.1</v>
      </c>
      <c r="I949">
        <f>train!I949</f>
        <v>31.3</v>
      </c>
      <c r="J949">
        <f>IF(train!T949="yes",1,0)</f>
        <v>0</v>
      </c>
    </row>
    <row r="950" spans="8:10">
      <c r="H950">
        <f>train!G950</f>
        <v>103.3</v>
      </c>
      <c r="I950">
        <f>train!I950</f>
        <v>17.559999999999999</v>
      </c>
      <c r="J950">
        <f>IF(train!T950="yes",1,0)</f>
        <v>0</v>
      </c>
    </row>
    <row r="951" spans="8:10">
      <c r="H951">
        <f>train!G951</f>
        <v>35.1</v>
      </c>
      <c r="I951">
        <f>train!I951</f>
        <v>5.97</v>
      </c>
      <c r="J951">
        <f>IF(train!T951="yes",1,0)</f>
        <v>0</v>
      </c>
    </row>
    <row r="952" spans="8:10">
      <c r="H952">
        <f>train!G952</f>
        <v>78.5</v>
      </c>
      <c r="I952">
        <f>train!I952</f>
        <v>13.35</v>
      </c>
      <c r="J952">
        <f>IF(train!T952="yes",1,0)</f>
        <v>0</v>
      </c>
    </row>
    <row r="953" spans="8:10">
      <c r="H953">
        <f>train!G953</f>
        <v>148.1</v>
      </c>
      <c r="I953">
        <f>train!I953</f>
        <v>25.18</v>
      </c>
      <c r="J953">
        <f>IF(train!T953="yes",1,0)</f>
        <v>1</v>
      </c>
    </row>
    <row r="954" spans="8:10">
      <c r="H954">
        <f>train!G954</f>
        <v>251.6</v>
      </c>
      <c r="I954">
        <f>train!I954</f>
        <v>42.77</v>
      </c>
      <c r="J954">
        <f>IF(train!T954="yes",1,0)</f>
        <v>0</v>
      </c>
    </row>
    <row r="955" spans="8:10">
      <c r="H955">
        <f>train!G955</f>
        <v>270.3</v>
      </c>
      <c r="I955">
        <f>train!I955</f>
        <v>45.95</v>
      </c>
      <c r="J955">
        <f>IF(train!T955="yes",1,0)</f>
        <v>1</v>
      </c>
    </row>
    <row r="956" spans="8:10">
      <c r="H956">
        <f>train!G956</f>
        <v>156.6</v>
      </c>
      <c r="I956">
        <f>train!I956</f>
        <v>26.62</v>
      </c>
      <c r="J956">
        <f>IF(train!T956="yes",1,0)</f>
        <v>0</v>
      </c>
    </row>
    <row r="957" spans="8:10">
      <c r="H957">
        <f>train!G957</f>
        <v>139.4</v>
      </c>
      <c r="I957">
        <f>train!I957</f>
        <v>23.7</v>
      </c>
      <c r="J957">
        <f>IF(train!T957="yes",1,0)</f>
        <v>0</v>
      </c>
    </row>
    <row r="958" spans="8:10">
      <c r="H958">
        <f>train!G958</f>
        <v>220.2</v>
      </c>
      <c r="I958">
        <f>train!I958</f>
        <v>37.43</v>
      </c>
      <c r="J958">
        <f>IF(train!T958="yes",1,0)</f>
        <v>0</v>
      </c>
    </row>
    <row r="959" spans="8:10">
      <c r="H959">
        <f>train!G959</f>
        <v>214.1</v>
      </c>
      <c r="I959">
        <f>train!I959</f>
        <v>36.4</v>
      </c>
      <c r="J959">
        <f>IF(train!T959="yes",1,0)</f>
        <v>0</v>
      </c>
    </row>
    <row r="960" spans="8:10">
      <c r="H960">
        <f>train!G960</f>
        <v>196</v>
      </c>
      <c r="I960">
        <f>train!I960</f>
        <v>33.32</v>
      </c>
      <c r="J960">
        <f>IF(train!T960="yes",1,0)</f>
        <v>0</v>
      </c>
    </row>
    <row r="961" spans="8:10">
      <c r="H961">
        <f>train!G961</f>
        <v>179.4</v>
      </c>
      <c r="I961">
        <f>train!I961</f>
        <v>30.5</v>
      </c>
      <c r="J961">
        <f>IF(train!T961="yes",1,0)</f>
        <v>0</v>
      </c>
    </row>
    <row r="962" spans="8:10">
      <c r="H962">
        <f>train!G962</f>
        <v>216.7</v>
      </c>
      <c r="I962">
        <f>train!I962</f>
        <v>36.840000000000003</v>
      </c>
      <c r="J962">
        <f>IF(train!T962="yes",1,0)</f>
        <v>0</v>
      </c>
    </row>
    <row r="963" spans="8:10">
      <c r="H963">
        <f>train!G963</f>
        <v>151.6</v>
      </c>
      <c r="I963">
        <f>train!I963</f>
        <v>25.77</v>
      </c>
      <c r="J963">
        <f>IF(train!T963="yes",1,0)</f>
        <v>0</v>
      </c>
    </row>
    <row r="964" spans="8:10">
      <c r="H964">
        <f>train!G964</f>
        <v>262.2</v>
      </c>
      <c r="I964">
        <f>train!I964</f>
        <v>44.57</v>
      </c>
      <c r="J964">
        <f>IF(train!T964="yes",1,0)</f>
        <v>0</v>
      </c>
    </row>
    <row r="965" spans="8:10">
      <c r="H965">
        <f>train!G965</f>
        <v>173.6</v>
      </c>
      <c r="I965">
        <f>train!I965</f>
        <v>29.51</v>
      </c>
      <c r="J965">
        <f>IF(train!T965="yes",1,0)</f>
        <v>0</v>
      </c>
    </row>
    <row r="966" spans="8:10">
      <c r="H966">
        <f>train!G966</f>
        <v>217.2</v>
      </c>
      <c r="I966">
        <f>train!I966</f>
        <v>36.92</v>
      </c>
      <c r="J966">
        <f>IF(train!T966="yes",1,0)</f>
        <v>0</v>
      </c>
    </row>
    <row r="967" spans="8:10">
      <c r="H967">
        <f>train!G967</f>
        <v>95.4</v>
      </c>
      <c r="I967">
        <f>train!I967</f>
        <v>16.22</v>
      </c>
      <c r="J967">
        <f>IF(train!T967="yes",1,0)</f>
        <v>0</v>
      </c>
    </row>
    <row r="968" spans="8:10">
      <c r="H968">
        <f>train!G968</f>
        <v>214.6</v>
      </c>
      <c r="I968">
        <f>train!I968</f>
        <v>36.479999999999997</v>
      </c>
      <c r="J968">
        <f>IF(train!T968="yes",1,0)</f>
        <v>0</v>
      </c>
    </row>
    <row r="969" spans="8:10">
      <c r="H969">
        <f>train!G969</f>
        <v>131.6</v>
      </c>
      <c r="I969">
        <f>train!I969</f>
        <v>22.37</v>
      </c>
      <c r="J969">
        <f>IF(train!T969="yes",1,0)</f>
        <v>1</v>
      </c>
    </row>
    <row r="970" spans="8:10">
      <c r="H970">
        <f>train!G970</f>
        <v>168.4</v>
      </c>
      <c r="I970">
        <f>train!I970</f>
        <v>28.63</v>
      </c>
      <c r="J970">
        <f>IF(train!T970="yes",1,0)</f>
        <v>0</v>
      </c>
    </row>
    <row r="971" spans="8:10">
      <c r="H971">
        <f>train!G971</f>
        <v>146.4</v>
      </c>
      <c r="I971">
        <f>train!I971</f>
        <v>24.89</v>
      </c>
      <c r="J971">
        <f>IF(train!T971="yes",1,0)</f>
        <v>0</v>
      </c>
    </row>
    <row r="972" spans="8:10">
      <c r="H972">
        <f>train!G972</f>
        <v>183</v>
      </c>
      <c r="I972">
        <f>train!I972</f>
        <v>31.11</v>
      </c>
      <c r="J972">
        <f>IF(train!T972="yes",1,0)</f>
        <v>0</v>
      </c>
    </row>
    <row r="973" spans="8:10">
      <c r="H973">
        <f>train!G973</f>
        <v>103.3</v>
      </c>
      <c r="I973">
        <f>train!I973</f>
        <v>17.559999999999999</v>
      </c>
      <c r="J973">
        <f>IF(train!T973="yes",1,0)</f>
        <v>0</v>
      </c>
    </row>
    <row r="974" spans="8:10">
      <c r="H974">
        <f>train!G974</f>
        <v>112.2</v>
      </c>
      <c r="I974">
        <f>train!I974</f>
        <v>19.07</v>
      </c>
      <c r="J974">
        <f>IF(train!T974="yes",1,0)</f>
        <v>0</v>
      </c>
    </row>
    <row r="975" spans="8:10">
      <c r="H975">
        <f>train!G975</f>
        <v>170.7</v>
      </c>
      <c r="I975">
        <f>train!I975</f>
        <v>29.02</v>
      </c>
      <c r="J975">
        <f>IF(train!T975="yes",1,0)</f>
        <v>0</v>
      </c>
    </row>
    <row r="976" spans="8:10">
      <c r="H976">
        <f>train!G976</f>
        <v>172.5</v>
      </c>
      <c r="I976">
        <f>train!I976</f>
        <v>29.33</v>
      </c>
      <c r="J976">
        <f>IF(train!T976="yes",1,0)</f>
        <v>0</v>
      </c>
    </row>
    <row r="977" spans="8:10">
      <c r="H977">
        <f>train!G977</f>
        <v>187.8</v>
      </c>
      <c r="I977">
        <f>train!I977</f>
        <v>31.93</v>
      </c>
      <c r="J977">
        <f>IF(train!T977="yes",1,0)</f>
        <v>0</v>
      </c>
    </row>
    <row r="978" spans="8:10">
      <c r="H978">
        <f>train!G978</f>
        <v>307.10000000000002</v>
      </c>
      <c r="I978">
        <f>train!I978</f>
        <v>52.21</v>
      </c>
      <c r="J978">
        <f>IF(train!T978="yes",1,0)</f>
        <v>0</v>
      </c>
    </row>
    <row r="979" spans="8:10">
      <c r="H979">
        <f>train!G979</f>
        <v>154</v>
      </c>
      <c r="I979">
        <f>train!I979</f>
        <v>26.18</v>
      </c>
      <c r="J979">
        <f>IF(train!T979="yes",1,0)</f>
        <v>0</v>
      </c>
    </row>
    <row r="980" spans="8:10">
      <c r="H980">
        <f>train!G980</f>
        <v>125.6</v>
      </c>
      <c r="I980">
        <f>train!I980</f>
        <v>21.35</v>
      </c>
      <c r="J980">
        <f>IF(train!T980="yes",1,0)</f>
        <v>0</v>
      </c>
    </row>
    <row r="981" spans="8:10">
      <c r="H981">
        <f>train!G981</f>
        <v>199.3</v>
      </c>
      <c r="I981">
        <f>train!I981</f>
        <v>33.880000000000003</v>
      </c>
      <c r="J981">
        <f>IF(train!T981="yes",1,0)</f>
        <v>0</v>
      </c>
    </row>
    <row r="982" spans="8:10">
      <c r="H982">
        <f>train!G982</f>
        <v>157.9</v>
      </c>
      <c r="I982">
        <f>train!I982</f>
        <v>26.84</v>
      </c>
      <c r="J982">
        <f>IF(train!T982="yes",1,0)</f>
        <v>0</v>
      </c>
    </row>
    <row r="983" spans="8:10">
      <c r="H983">
        <f>train!G983</f>
        <v>203.4</v>
      </c>
      <c r="I983">
        <f>train!I983</f>
        <v>34.58</v>
      </c>
      <c r="J983">
        <f>IF(train!T983="yes",1,0)</f>
        <v>0</v>
      </c>
    </row>
    <row r="984" spans="8:10">
      <c r="H984">
        <f>train!G984</f>
        <v>92.8</v>
      </c>
      <c r="I984">
        <f>train!I984</f>
        <v>15.78</v>
      </c>
      <c r="J984">
        <f>IF(train!T984="yes",1,0)</f>
        <v>0</v>
      </c>
    </row>
    <row r="985" spans="8:10">
      <c r="H985">
        <f>train!G985</f>
        <v>216.8</v>
      </c>
      <c r="I985">
        <f>train!I985</f>
        <v>36.86</v>
      </c>
      <c r="J985">
        <f>IF(train!T985="yes",1,0)</f>
        <v>0</v>
      </c>
    </row>
    <row r="986" spans="8:10">
      <c r="H986">
        <f>train!G986</f>
        <v>193.2</v>
      </c>
      <c r="I986">
        <f>train!I986</f>
        <v>32.840000000000003</v>
      </c>
      <c r="J986">
        <f>IF(train!T986="yes",1,0)</f>
        <v>0</v>
      </c>
    </row>
    <row r="987" spans="8:10">
      <c r="H987">
        <f>train!G987</f>
        <v>113.2</v>
      </c>
      <c r="I987">
        <f>train!I987</f>
        <v>19.239999999999998</v>
      </c>
      <c r="J987">
        <f>IF(train!T987="yes",1,0)</f>
        <v>0</v>
      </c>
    </row>
    <row r="988" spans="8:10">
      <c r="H988">
        <f>train!G988</f>
        <v>166.2</v>
      </c>
      <c r="I988">
        <f>train!I988</f>
        <v>28.25</v>
      </c>
      <c r="J988">
        <f>IF(train!T988="yes",1,0)</f>
        <v>0</v>
      </c>
    </row>
    <row r="989" spans="8:10">
      <c r="H989">
        <f>train!G989</f>
        <v>207.8</v>
      </c>
      <c r="I989">
        <f>train!I989</f>
        <v>35.33</v>
      </c>
      <c r="J989">
        <f>IF(train!T989="yes",1,0)</f>
        <v>0</v>
      </c>
    </row>
    <row r="990" spans="8:10">
      <c r="H990">
        <f>train!G990</f>
        <v>245.4</v>
      </c>
      <c r="I990">
        <f>train!I990</f>
        <v>41.72</v>
      </c>
      <c r="J990">
        <f>IF(train!T990="yes",1,0)</f>
        <v>0</v>
      </c>
    </row>
    <row r="991" spans="8:10">
      <c r="H991">
        <f>train!G991</f>
        <v>287.10000000000002</v>
      </c>
      <c r="I991">
        <f>train!I991</f>
        <v>48.81</v>
      </c>
      <c r="J991">
        <f>IF(train!T991="yes",1,0)</f>
        <v>1</v>
      </c>
    </row>
    <row r="992" spans="8:10">
      <c r="H992">
        <f>train!G992</f>
        <v>192.3</v>
      </c>
      <c r="I992">
        <f>train!I992</f>
        <v>32.69</v>
      </c>
      <c r="J992">
        <f>IF(train!T992="yes",1,0)</f>
        <v>0</v>
      </c>
    </row>
    <row r="993" spans="8:10">
      <c r="H993">
        <f>train!G993</f>
        <v>194.2</v>
      </c>
      <c r="I993">
        <f>train!I993</f>
        <v>33.01</v>
      </c>
      <c r="J993">
        <f>IF(train!T993="yes",1,0)</f>
        <v>0</v>
      </c>
    </row>
    <row r="994" spans="8:10">
      <c r="H994">
        <f>train!G994</f>
        <v>211</v>
      </c>
      <c r="I994">
        <f>train!I994</f>
        <v>35.869999999999997</v>
      </c>
      <c r="J994">
        <f>IF(train!T994="yes",1,0)</f>
        <v>0</v>
      </c>
    </row>
    <row r="995" spans="8:10">
      <c r="H995">
        <f>train!G995</f>
        <v>141.9</v>
      </c>
      <c r="I995">
        <f>train!I995</f>
        <v>24.12</v>
      </c>
      <c r="J995">
        <f>IF(train!T995="yes",1,0)</f>
        <v>0</v>
      </c>
    </row>
    <row r="996" spans="8:10">
      <c r="H996">
        <f>train!G996</f>
        <v>220.5</v>
      </c>
      <c r="I996">
        <f>train!I996</f>
        <v>37.49</v>
      </c>
      <c r="J996">
        <f>IF(train!T996="yes",1,0)</f>
        <v>0</v>
      </c>
    </row>
    <row r="997" spans="8:10">
      <c r="H997">
        <f>train!G997</f>
        <v>157.4</v>
      </c>
      <c r="I997">
        <f>train!I997</f>
        <v>26.76</v>
      </c>
      <c r="J997">
        <f>IF(train!T997="yes",1,0)</f>
        <v>0</v>
      </c>
    </row>
    <row r="998" spans="8:10">
      <c r="H998">
        <f>train!G998</f>
        <v>143.5</v>
      </c>
      <c r="I998">
        <f>train!I998</f>
        <v>24.4</v>
      </c>
      <c r="J998">
        <f>IF(train!T998="yes",1,0)</f>
        <v>0</v>
      </c>
    </row>
    <row r="999" spans="8:10">
      <c r="H999">
        <f>train!G999</f>
        <v>156</v>
      </c>
      <c r="I999">
        <f>train!I999</f>
        <v>26.52</v>
      </c>
      <c r="J999">
        <f>IF(train!T999="yes",1,0)</f>
        <v>0</v>
      </c>
    </row>
    <row r="1000" spans="8:10">
      <c r="H1000">
        <f>train!G1000</f>
        <v>160.1</v>
      </c>
      <c r="I1000">
        <f>train!I1000</f>
        <v>27.22</v>
      </c>
      <c r="J1000">
        <f>IF(train!T1000="yes",1,0)</f>
        <v>0</v>
      </c>
    </row>
    <row r="1001" spans="8:10">
      <c r="H1001">
        <f>train!G1001</f>
        <v>235.1</v>
      </c>
      <c r="I1001">
        <f>train!I1001</f>
        <v>39.97</v>
      </c>
      <c r="J1001">
        <f>IF(train!T1001="yes",1,0)</f>
        <v>1</v>
      </c>
    </row>
    <row r="1002" spans="8:10">
      <c r="H1002">
        <f>train!G1002</f>
        <v>160</v>
      </c>
      <c r="I1002">
        <f>train!I1002</f>
        <v>27.2</v>
      </c>
      <c r="J1002">
        <f>IF(train!T1002="yes",1,0)</f>
        <v>1</v>
      </c>
    </row>
    <row r="1003" spans="8:10">
      <c r="H1003">
        <f>train!G1003</f>
        <v>194.8</v>
      </c>
      <c r="I1003">
        <f>train!I1003</f>
        <v>33.119999999999997</v>
      </c>
      <c r="J1003">
        <f>IF(train!T1003="yes",1,0)</f>
        <v>0</v>
      </c>
    </row>
    <row r="1004" spans="8:10">
      <c r="H1004">
        <f>train!G1004</f>
        <v>247.8</v>
      </c>
      <c r="I1004">
        <f>train!I1004</f>
        <v>42.13</v>
      </c>
      <c r="J1004">
        <f>IF(train!T1004="yes",1,0)</f>
        <v>0</v>
      </c>
    </row>
    <row r="1005" spans="8:10">
      <c r="H1005">
        <f>train!G1005</f>
        <v>221.2</v>
      </c>
      <c r="I1005">
        <f>train!I1005</f>
        <v>37.6</v>
      </c>
      <c r="J1005">
        <f>IF(train!T1005="yes",1,0)</f>
        <v>0</v>
      </c>
    </row>
    <row r="1006" spans="8:10">
      <c r="H1006">
        <f>train!G1006</f>
        <v>231.8</v>
      </c>
      <c r="I1006">
        <f>train!I1006</f>
        <v>39.409999999999997</v>
      </c>
      <c r="J1006">
        <f>IF(train!T1006="yes",1,0)</f>
        <v>0</v>
      </c>
    </row>
    <row r="1007" spans="8:10">
      <c r="H1007">
        <f>train!G1007</f>
        <v>215.9</v>
      </c>
      <c r="I1007">
        <f>train!I1007</f>
        <v>36.700000000000003</v>
      </c>
      <c r="J1007">
        <f>IF(train!T1007="yes",1,0)</f>
        <v>0</v>
      </c>
    </row>
    <row r="1008" spans="8:10">
      <c r="H1008">
        <f>train!G1008</f>
        <v>217.1</v>
      </c>
      <c r="I1008">
        <f>train!I1008</f>
        <v>36.909999999999997</v>
      </c>
      <c r="J1008">
        <f>IF(train!T1008="yes",1,0)</f>
        <v>0</v>
      </c>
    </row>
    <row r="1009" spans="8:10">
      <c r="H1009">
        <f>train!G1009</f>
        <v>83.5</v>
      </c>
      <c r="I1009">
        <f>train!I1009</f>
        <v>14.2</v>
      </c>
      <c r="J1009">
        <f>IF(train!T1009="yes",1,0)</f>
        <v>0</v>
      </c>
    </row>
    <row r="1010" spans="8:10">
      <c r="H1010">
        <f>train!G1010</f>
        <v>183.3</v>
      </c>
      <c r="I1010">
        <f>train!I1010</f>
        <v>31.16</v>
      </c>
      <c r="J1010">
        <f>IF(train!T1010="yes",1,0)</f>
        <v>0</v>
      </c>
    </row>
    <row r="1011" spans="8:10">
      <c r="H1011">
        <f>train!G1011</f>
        <v>236.8</v>
      </c>
      <c r="I1011">
        <f>train!I1011</f>
        <v>40.26</v>
      </c>
      <c r="J1011">
        <f>IF(train!T1011="yes",1,0)</f>
        <v>1</v>
      </c>
    </row>
    <row r="1012" spans="8:10">
      <c r="H1012">
        <f>train!G1012</f>
        <v>193.8</v>
      </c>
      <c r="I1012">
        <f>train!I1012</f>
        <v>32.950000000000003</v>
      </c>
      <c r="J1012">
        <f>IF(train!T1012="yes",1,0)</f>
        <v>0</v>
      </c>
    </row>
    <row r="1013" spans="8:10">
      <c r="H1013">
        <f>train!G1013</f>
        <v>134</v>
      </c>
      <c r="I1013">
        <f>train!I1013</f>
        <v>22.78</v>
      </c>
      <c r="J1013">
        <f>IF(train!T1013="yes",1,0)</f>
        <v>0</v>
      </c>
    </row>
    <row r="1014" spans="8:10">
      <c r="H1014">
        <f>train!G1014</f>
        <v>176.6</v>
      </c>
      <c r="I1014">
        <f>train!I1014</f>
        <v>30.02</v>
      </c>
      <c r="J1014">
        <f>IF(train!T1014="yes",1,0)</f>
        <v>0</v>
      </c>
    </row>
    <row r="1015" spans="8:10">
      <c r="H1015">
        <f>train!G1015</f>
        <v>191.4</v>
      </c>
      <c r="I1015">
        <f>train!I1015</f>
        <v>32.54</v>
      </c>
      <c r="J1015">
        <f>IF(train!T1015="yes",1,0)</f>
        <v>0</v>
      </c>
    </row>
    <row r="1016" spans="8:10">
      <c r="H1016">
        <f>train!G1016</f>
        <v>174.8</v>
      </c>
      <c r="I1016">
        <f>train!I1016</f>
        <v>29.72</v>
      </c>
      <c r="J1016">
        <f>IF(train!T1016="yes",1,0)</f>
        <v>0</v>
      </c>
    </row>
    <row r="1017" spans="8:10">
      <c r="H1017">
        <f>train!G1017</f>
        <v>275.2</v>
      </c>
      <c r="I1017">
        <f>train!I1017</f>
        <v>46.78</v>
      </c>
      <c r="J1017">
        <f>IF(train!T1017="yes",1,0)</f>
        <v>0</v>
      </c>
    </row>
    <row r="1018" spans="8:10">
      <c r="H1018">
        <f>train!G1018</f>
        <v>174</v>
      </c>
      <c r="I1018">
        <f>train!I1018</f>
        <v>29.58</v>
      </c>
      <c r="J1018">
        <f>IF(train!T1018="yes",1,0)</f>
        <v>0</v>
      </c>
    </row>
    <row r="1019" spans="8:10">
      <c r="H1019">
        <f>train!G1019</f>
        <v>165</v>
      </c>
      <c r="I1019">
        <f>train!I1019</f>
        <v>28.05</v>
      </c>
      <c r="J1019">
        <f>IF(train!T1019="yes",1,0)</f>
        <v>0</v>
      </c>
    </row>
    <row r="1020" spans="8:10">
      <c r="H1020">
        <f>train!G1020</f>
        <v>228.7</v>
      </c>
      <c r="I1020">
        <f>train!I1020</f>
        <v>38.880000000000003</v>
      </c>
      <c r="J1020">
        <f>IF(train!T1020="yes",1,0)</f>
        <v>0</v>
      </c>
    </row>
    <row r="1021" spans="8:10">
      <c r="H1021">
        <f>train!G1021</f>
        <v>107.9</v>
      </c>
      <c r="I1021">
        <f>train!I1021</f>
        <v>18.34</v>
      </c>
      <c r="J1021">
        <f>IF(train!T1021="yes",1,0)</f>
        <v>0</v>
      </c>
    </row>
    <row r="1022" spans="8:10">
      <c r="H1022">
        <f>train!G1022</f>
        <v>221.3</v>
      </c>
      <c r="I1022">
        <f>train!I1022</f>
        <v>37.619999999999997</v>
      </c>
      <c r="J1022">
        <f>IF(train!T1022="yes",1,0)</f>
        <v>0</v>
      </c>
    </row>
    <row r="1023" spans="8:10">
      <c r="H1023">
        <f>train!G1023</f>
        <v>141.1</v>
      </c>
      <c r="I1023">
        <f>train!I1023</f>
        <v>23.99</v>
      </c>
      <c r="J1023">
        <f>IF(train!T1023="yes",1,0)</f>
        <v>0</v>
      </c>
    </row>
    <row r="1024" spans="8:10">
      <c r="H1024">
        <f>train!G1024</f>
        <v>166.4</v>
      </c>
      <c r="I1024">
        <f>train!I1024</f>
        <v>28.29</v>
      </c>
      <c r="J1024">
        <f>IF(train!T1024="yes",1,0)</f>
        <v>0</v>
      </c>
    </row>
    <row r="1025" spans="8:10">
      <c r="H1025">
        <f>train!G1025</f>
        <v>249.6</v>
      </c>
      <c r="I1025">
        <f>train!I1025</f>
        <v>42.43</v>
      </c>
      <c r="J1025">
        <f>IF(train!T1025="yes",1,0)</f>
        <v>0</v>
      </c>
    </row>
    <row r="1026" spans="8:10">
      <c r="H1026">
        <f>train!G1026</f>
        <v>178.6</v>
      </c>
      <c r="I1026">
        <f>train!I1026</f>
        <v>30.36</v>
      </c>
      <c r="J1026">
        <f>IF(train!T1026="yes",1,0)</f>
        <v>0</v>
      </c>
    </row>
    <row r="1027" spans="8:10">
      <c r="H1027">
        <f>train!G1027</f>
        <v>139</v>
      </c>
      <c r="I1027">
        <f>train!I1027</f>
        <v>23.63</v>
      </c>
      <c r="J1027">
        <f>IF(train!T1027="yes",1,0)</f>
        <v>0</v>
      </c>
    </row>
    <row r="1028" spans="8:10">
      <c r="H1028">
        <f>train!G1028</f>
        <v>134.30000000000001</v>
      </c>
      <c r="I1028">
        <f>train!I1028</f>
        <v>22.83</v>
      </c>
      <c r="J1028">
        <f>IF(train!T1028="yes",1,0)</f>
        <v>0</v>
      </c>
    </row>
    <row r="1029" spans="8:10">
      <c r="H1029">
        <f>train!G1029</f>
        <v>215.9</v>
      </c>
      <c r="I1029">
        <f>train!I1029</f>
        <v>36.700000000000003</v>
      </c>
      <c r="J1029">
        <f>IF(train!T1029="yes",1,0)</f>
        <v>0</v>
      </c>
    </row>
    <row r="1030" spans="8:10">
      <c r="H1030">
        <f>train!G1030</f>
        <v>178.4</v>
      </c>
      <c r="I1030">
        <f>train!I1030</f>
        <v>30.33</v>
      </c>
      <c r="J1030">
        <f>IF(train!T1030="yes",1,0)</f>
        <v>0</v>
      </c>
    </row>
    <row r="1031" spans="8:10">
      <c r="H1031">
        <f>train!G1031</f>
        <v>106.4</v>
      </c>
      <c r="I1031">
        <f>train!I1031</f>
        <v>18.09</v>
      </c>
      <c r="J1031">
        <f>IF(train!T1031="yes",1,0)</f>
        <v>0</v>
      </c>
    </row>
    <row r="1032" spans="8:10">
      <c r="H1032">
        <f>train!G1032</f>
        <v>170.7</v>
      </c>
      <c r="I1032">
        <f>train!I1032</f>
        <v>29.02</v>
      </c>
      <c r="J1032">
        <f>IF(train!T1032="yes",1,0)</f>
        <v>0</v>
      </c>
    </row>
    <row r="1033" spans="8:10">
      <c r="H1033">
        <f>train!G1033</f>
        <v>184.5</v>
      </c>
      <c r="I1033">
        <f>train!I1033</f>
        <v>31.37</v>
      </c>
      <c r="J1033">
        <f>IF(train!T1033="yes",1,0)</f>
        <v>0</v>
      </c>
    </row>
    <row r="1034" spans="8:10">
      <c r="H1034">
        <f>train!G1034</f>
        <v>161.19999999999999</v>
      </c>
      <c r="I1034">
        <f>train!I1034</f>
        <v>27.4</v>
      </c>
      <c r="J1034">
        <f>IF(train!T1034="yes",1,0)</f>
        <v>0</v>
      </c>
    </row>
    <row r="1035" spans="8:10">
      <c r="H1035">
        <f>train!G1035</f>
        <v>84.9</v>
      </c>
      <c r="I1035">
        <f>train!I1035</f>
        <v>14.43</v>
      </c>
      <c r="J1035">
        <f>IF(train!T1035="yes",1,0)</f>
        <v>0</v>
      </c>
    </row>
    <row r="1036" spans="8:10">
      <c r="H1036">
        <f>train!G1036</f>
        <v>217.9</v>
      </c>
      <c r="I1036">
        <f>train!I1036</f>
        <v>37.04</v>
      </c>
      <c r="J1036">
        <f>IF(train!T1036="yes",1,0)</f>
        <v>0</v>
      </c>
    </row>
    <row r="1037" spans="8:10">
      <c r="H1037">
        <f>train!G1037</f>
        <v>243</v>
      </c>
      <c r="I1037">
        <f>train!I1037</f>
        <v>41.31</v>
      </c>
      <c r="J1037">
        <f>IF(train!T1037="yes",1,0)</f>
        <v>1</v>
      </c>
    </row>
    <row r="1038" spans="8:10">
      <c r="H1038">
        <f>train!G1038</f>
        <v>128.19999999999999</v>
      </c>
      <c r="I1038">
        <f>train!I1038</f>
        <v>21.79</v>
      </c>
      <c r="J1038">
        <f>IF(train!T1038="yes",1,0)</f>
        <v>0</v>
      </c>
    </row>
    <row r="1039" spans="8:10">
      <c r="H1039">
        <f>train!G1039</f>
        <v>126.3</v>
      </c>
      <c r="I1039">
        <f>train!I1039</f>
        <v>21.47</v>
      </c>
      <c r="J1039">
        <f>IF(train!T1039="yes",1,0)</f>
        <v>0</v>
      </c>
    </row>
    <row r="1040" spans="8:10">
      <c r="H1040">
        <f>train!G1040</f>
        <v>178.7</v>
      </c>
      <c r="I1040">
        <f>train!I1040</f>
        <v>30.38</v>
      </c>
      <c r="J1040">
        <f>IF(train!T1040="yes",1,0)</f>
        <v>0</v>
      </c>
    </row>
    <row r="1041" spans="8:10">
      <c r="H1041">
        <f>train!G1041</f>
        <v>159</v>
      </c>
      <c r="I1041">
        <f>train!I1041</f>
        <v>27.03</v>
      </c>
      <c r="J1041">
        <f>IF(train!T1041="yes",1,0)</f>
        <v>0</v>
      </c>
    </row>
    <row r="1042" spans="8:10">
      <c r="H1042">
        <f>train!G1042</f>
        <v>150.9</v>
      </c>
      <c r="I1042">
        <f>train!I1042</f>
        <v>25.65</v>
      </c>
      <c r="J1042">
        <f>IF(train!T1042="yes",1,0)</f>
        <v>0</v>
      </c>
    </row>
    <row r="1043" spans="8:10">
      <c r="H1043">
        <f>train!G1043</f>
        <v>219.9</v>
      </c>
      <c r="I1043">
        <f>train!I1043</f>
        <v>37.380000000000003</v>
      </c>
      <c r="J1043">
        <f>IF(train!T1043="yes",1,0)</f>
        <v>0</v>
      </c>
    </row>
    <row r="1044" spans="8:10">
      <c r="H1044">
        <f>train!G1044</f>
        <v>168</v>
      </c>
      <c r="I1044">
        <f>train!I1044</f>
        <v>28.56</v>
      </c>
      <c r="J1044">
        <f>IF(train!T1044="yes",1,0)</f>
        <v>0</v>
      </c>
    </row>
    <row r="1045" spans="8:10">
      <c r="H1045">
        <f>train!G1045</f>
        <v>162.1</v>
      </c>
      <c r="I1045">
        <f>train!I1045</f>
        <v>27.56</v>
      </c>
      <c r="J1045">
        <f>IF(train!T1045="yes",1,0)</f>
        <v>1</v>
      </c>
    </row>
    <row r="1046" spans="8:10">
      <c r="H1046">
        <f>train!G1046</f>
        <v>198.8</v>
      </c>
      <c r="I1046">
        <f>train!I1046</f>
        <v>33.799999999999997</v>
      </c>
      <c r="J1046">
        <f>IF(train!T1046="yes",1,0)</f>
        <v>0</v>
      </c>
    </row>
    <row r="1047" spans="8:10">
      <c r="H1047">
        <f>train!G1047</f>
        <v>256.8</v>
      </c>
      <c r="I1047">
        <f>train!I1047</f>
        <v>43.66</v>
      </c>
      <c r="J1047">
        <f>IF(train!T1047="yes",1,0)</f>
        <v>0</v>
      </c>
    </row>
    <row r="1048" spans="8:10">
      <c r="H1048">
        <f>train!G1048</f>
        <v>196.8</v>
      </c>
      <c r="I1048">
        <f>train!I1048</f>
        <v>33.46</v>
      </c>
      <c r="J1048">
        <f>IF(train!T1048="yes",1,0)</f>
        <v>0</v>
      </c>
    </row>
    <row r="1049" spans="8:10">
      <c r="H1049">
        <f>train!G1049</f>
        <v>140.1</v>
      </c>
      <c r="I1049">
        <f>train!I1049</f>
        <v>23.82</v>
      </c>
      <c r="J1049">
        <f>IF(train!T1049="yes",1,0)</f>
        <v>0</v>
      </c>
    </row>
    <row r="1050" spans="8:10">
      <c r="H1050">
        <f>train!G1050</f>
        <v>194.3</v>
      </c>
      <c r="I1050">
        <f>train!I1050</f>
        <v>33.03</v>
      </c>
      <c r="J1050">
        <f>IF(train!T1050="yes",1,0)</f>
        <v>0</v>
      </c>
    </row>
    <row r="1051" spans="8:10">
      <c r="H1051">
        <f>train!G1051</f>
        <v>117.6</v>
      </c>
      <c r="I1051">
        <f>train!I1051</f>
        <v>19.989999999999998</v>
      </c>
      <c r="J1051">
        <f>IF(train!T1051="yes",1,0)</f>
        <v>0</v>
      </c>
    </row>
    <row r="1052" spans="8:10">
      <c r="H1052">
        <f>train!G1052</f>
        <v>193.7</v>
      </c>
      <c r="I1052">
        <f>train!I1052</f>
        <v>32.93</v>
      </c>
      <c r="J1052">
        <f>IF(train!T1052="yes",1,0)</f>
        <v>0</v>
      </c>
    </row>
    <row r="1053" spans="8:10">
      <c r="H1053">
        <f>train!G1053</f>
        <v>243.1</v>
      </c>
      <c r="I1053">
        <f>train!I1053</f>
        <v>41.33</v>
      </c>
      <c r="J1053">
        <f>IF(train!T1053="yes",1,0)</f>
        <v>0</v>
      </c>
    </row>
    <row r="1054" spans="8:10">
      <c r="H1054">
        <f>train!G1054</f>
        <v>145.4</v>
      </c>
      <c r="I1054">
        <f>train!I1054</f>
        <v>24.72</v>
      </c>
      <c r="J1054">
        <f>IF(train!T1054="yes",1,0)</f>
        <v>0</v>
      </c>
    </row>
    <row r="1055" spans="8:10">
      <c r="H1055">
        <f>train!G1055</f>
        <v>229.3</v>
      </c>
      <c r="I1055">
        <f>train!I1055</f>
        <v>38.979999999999997</v>
      </c>
      <c r="J1055">
        <f>IF(train!T1055="yes",1,0)</f>
        <v>0</v>
      </c>
    </row>
    <row r="1056" spans="8:10">
      <c r="H1056">
        <f>train!G1056</f>
        <v>186.4</v>
      </c>
      <c r="I1056">
        <f>train!I1056</f>
        <v>31.69</v>
      </c>
      <c r="J1056">
        <f>IF(train!T1056="yes",1,0)</f>
        <v>1</v>
      </c>
    </row>
    <row r="1057" spans="8:10">
      <c r="H1057">
        <f>train!G1057</f>
        <v>76.099999999999994</v>
      </c>
      <c r="I1057">
        <f>train!I1057</f>
        <v>12.94</v>
      </c>
      <c r="J1057">
        <f>IF(train!T1057="yes",1,0)</f>
        <v>0</v>
      </c>
    </row>
    <row r="1058" spans="8:10">
      <c r="H1058">
        <f>train!G1058</f>
        <v>162.80000000000001</v>
      </c>
      <c r="I1058">
        <f>train!I1058</f>
        <v>27.68</v>
      </c>
      <c r="J1058">
        <f>IF(train!T1058="yes",1,0)</f>
        <v>0</v>
      </c>
    </row>
    <row r="1059" spans="8:10">
      <c r="H1059">
        <f>train!G1059</f>
        <v>182.3</v>
      </c>
      <c r="I1059">
        <f>train!I1059</f>
        <v>30.99</v>
      </c>
      <c r="J1059">
        <f>IF(train!T1059="yes",1,0)</f>
        <v>0</v>
      </c>
    </row>
    <row r="1060" spans="8:10">
      <c r="H1060">
        <f>train!G1060</f>
        <v>194.4</v>
      </c>
      <c r="I1060">
        <f>train!I1060</f>
        <v>33.049999999999997</v>
      </c>
      <c r="J1060">
        <f>IF(train!T1060="yes",1,0)</f>
        <v>0</v>
      </c>
    </row>
    <row r="1061" spans="8:10">
      <c r="H1061">
        <f>train!G1061</f>
        <v>189.3</v>
      </c>
      <c r="I1061">
        <f>train!I1061</f>
        <v>32.18</v>
      </c>
      <c r="J1061">
        <f>IF(train!T1061="yes",1,0)</f>
        <v>0</v>
      </c>
    </row>
    <row r="1062" spans="8:10">
      <c r="H1062">
        <f>train!G1062</f>
        <v>160.1</v>
      </c>
      <c r="I1062">
        <f>train!I1062</f>
        <v>27.22</v>
      </c>
      <c r="J1062">
        <f>IF(train!T1062="yes",1,0)</f>
        <v>0</v>
      </c>
    </row>
    <row r="1063" spans="8:10">
      <c r="H1063">
        <f>train!G1063</f>
        <v>145</v>
      </c>
      <c r="I1063">
        <f>train!I1063</f>
        <v>24.65</v>
      </c>
      <c r="J1063">
        <f>IF(train!T1063="yes",1,0)</f>
        <v>0</v>
      </c>
    </row>
    <row r="1064" spans="8:10">
      <c r="H1064">
        <f>train!G1064</f>
        <v>220.7</v>
      </c>
      <c r="I1064">
        <f>train!I1064</f>
        <v>37.520000000000003</v>
      </c>
      <c r="J1064">
        <f>IF(train!T1064="yes",1,0)</f>
        <v>0</v>
      </c>
    </row>
    <row r="1065" spans="8:10">
      <c r="H1065">
        <f>train!G1065</f>
        <v>224.7</v>
      </c>
      <c r="I1065">
        <f>train!I1065</f>
        <v>38.200000000000003</v>
      </c>
      <c r="J1065">
        <f>IF(train!T1065="yes",1,0)</f>
        <v>1</v>
      </c>
    </row>
    <row r="1066" spans="8:10">
      <c r="H1066">
        <f>train!G1066</f>
        <v>147</v>
      </c>
      <c r="I1066">
        <f>train!I1066</f>
        <v>24.99</v>
      </c>
      <c r="J1066">
        <f>IF(train!T1066="yes",1,0)</f>
        <v>0</v>
      </c>
    </row>
    <row r="1067" spans="8:10">
      <c r="H1067">
        <f>train!G1067</f>
        <v>260.8</v>
      </c>
      <c r="I1067">
        <f>train!I1067</f>
        <v>44.34</v>
      </c>
      <c r="J1067">
        <f>IF(train!T1067="yes",1,0)</f>
        <v>0</v>
      </c>
    </row>
    <row r="1068" spans="8:10">
      <c r="H1068">
        <f>train!G1068</f>
        <v>155.4</v>
      </c>
      <c r="I1068">
        <f>train!I1068</f>
        <v>26.42</v>
      </c>
      <c r="J1068">
        <f>IF(train!T1068="yes",1,0)</f>
        <v>0</v>
      </c>
    </row>
    <row r="1069" spans="8:10">
      <c r="H1069">
        <f>train!G1069</f>
        <v>166.2</v>
      </c>
      <c r="I1069">
        <f>train!I1069</f>
        <v>28.25</v>
      </c>
      <c r="J1069">
        <f>IF(train!T1069="yes",1,0)</f>
        <v>0</v>
      </c>
    </row>
    <row r="1070" spans="8:10">
      <c r="H1070">
        <f>train!G1070</f>
        <v>211.8</v>
      </c>
      <c r="I1070">
        <f>train!I1070</f>
        <v>36.01</v>
      </c>
      <c r="J1070">
        <f>IF(train!T1070="yes",1,0)</f>
        <v>0</v>
      </c>
    </row>
    <row r="1071" spans="8:10">
      <c r="H1071">
        <f>train!G1071</f>
        <v>162.69999999999999</v>
      </c>
      <c r="I1071">
        <f>train!I1071</f>
        <v>27.66</v>
      </c>
      <c r="J1071">
        <f>IF(train!T1071="yes",1,0)</f>
        <v>0</v>
      </c>
    </row>
    <row r="1072" spans="8:10">
      <c r="H1072">
        <f>train!G1072</f>
        <v>237.1</v>
      </c>
      <c r="I1072">
        <f>train!I1072</f>
        <v>40.31</v>
      </c>
      <c r="J1072">
        <f>IF(train!T1072="yes",1,0)</f>
        <v>0</v>
      </c>
    </row>
    <row r="1073" spans="8:10">
      <c r="H1073">
        <f>train!G1073</f>
        <v>166.2</v>
      </c>
      <c r="I1073">
        <f>train!I1073</f>
        <v>28.25</v>
      </c>
      <c r="J1073">
        <f>IF(train!T1073="yes",1,0)</f>
        <v>0</v>
      </c>
    </row>
    <row r="1074" spans="8:10">
      <c r="H1074">
        <f>train!G1074</f>
        <v>121.7</v>
      </c>
      <c r="I1074">
        <f>train!I1074</f>
        <v>20.69</v>
      </c>
      <c r="J1074">
        <f>IF(train!T1074="yes",1,0)</f>
        <v>1</v>
      </c>
    </row>
    <row r="1075" spans="8:10">
      <c r="H1075">
        <f>train!G1075</f>
        <v>176.4</v>
      </c>
      <c r="I1075">
        <f>train!I1075</f>
        <v>29.99</v>
      </c>
      <c r="J1075">
        <f>IF(train!T1075="yes",1,0)</f>
        <v>0</v>
      </c>
    </row>
    <row r="1076" spans="8:10">
      <c r="H1076">
        <f>train!G1076</f>
        <v>67.400000000000006</v>
      </c>
      <c r="I1076">
        <f>train!I1076</f>
        <v>11.46</v>
      </c>
      <c r="J1076">
        <f>IF(train!T1076="yes",1,0)</f>
        <v>0</v>
      </c>
    </row>
    <row r="1077" spans="8:10">
      <c r="H1077">
        <f>train!G1077</f>
        <v>229.7</v>
      </c>
      <c r="I1077">
        <f>train!I1077</f>
        <v>39.049999999999997</v>
      </c>
      <c r="J1077">
        <f>IF(train!T1077="yes",1,0)</f>
        <v>1</v>
      </c>
    </row>
    <row r="1078" spans="8:10">
      <c r="H1078">
        <f>train!G1078</f>
        <v>176</v>
      </c>
      <c r="I1078">
        <f>train!I1078</f>
        <v>29.92</v>
      </c>
      <c r="J1078">
        <f>IF(train!T1078="yes",1,0)</f>
        <v>0</v>
      </c>
    </row>
    <row r="1079" spans="8:10">
      <c r="H1079">
        <f>train!G1079</f>
        <v>247.7</v>
      </c>
      <c r="I1079">
        <f>train!I1079</f>
        <v>42.11</v>
      </c>
      <c r="J1079">
        <f>IF(train!T1079="yes",1,0)</f>
        <v>1</v>
      </c>
    </row>
    <row r="1080" spans="8:10">
      <c r="H1080">
        <f>train!G1080</f>
        <v>115.4</v>
      </c>
      <c r="I1080">
        <f>train!I1080</f>
        <v>19.62</v>
      </c>
      <c r="J1080">
        <f>IF(train!T1080="yes",1,0)</f>
        <v>0</v>
      </c>
    </row>
    <row r="1081" spans="8:10">
      <c r="H1081">
        <f>train!G1081</f>
        <v>112.2</v>
      </c>
      <c r="I1081">
        <f>train!I1081</f>
        <v>19.07</v>
      </c>
      <c r="J1081">
        <f>IF(train!T1081="yes",1,0)</f>
        <v>1</v>
      </c>
    </row>
    <row r="1082" spans="8:10">
      <c r="H1082">
        <f>train!G1082</f>
        <v>162.6</v>
      </c>
      <c r="I1082">
        <f>train!I1082</f>
        <v>27.64</v>
      </c>
      <c r="J1082">
        <f>IF(train!T1082="yes",1,0)</f>
        <v>0</v>
      </c>
    </row>
    <row r="1083" spans="8:10">
      <c r="H1083">
        <f>train!G1083</f>
        <v>229.4</v>
      </c>
      <c r="I1083">
        <f>train!I1083</f>
        <v>39</v>
      </c>
      <c r="J1083">
        <f>IF(train!T1083="yes",1,0)</f>
        <v>0</v>
      </c>
    </row>
    <row r="1084" spans="8:10">
      <c r="H1084">
        <f>train!G1084</f>
        <v>139.6</v>
      </c>
      <c r="I1084">
        <f>train!I1084</f>
        <v>23.73</v>
      </c>
      <c r="J1084">
        <f>IF(train!T1084="yes",1,0)</f>
        <v>0</v>
      </c>
    </row>
    <row r="1085" spans="8:10">
      <c r="H1085">
        <f>train!G1085</f>
        <v>263.8</v>
      </c>
      <c r="I1085">
        <f>train!I1085</f>
        <v>44.85</v>
      </c>
      <c r="J1085">
        <f>IF(train!T1085="yes",1,0)</f>
        <v>1</v>
      </c>
    </row>
    <row r="1086" spans="8:10">
      <c r="H1086">
        <f>train!G1086</f>
        <v>114.3</v>
      </c>
      <c r="I1086">
        <f>train!I1086</f>
        <v>19.43</v>
      </c>
      <c r="J1086">
        <f>IF(train!T1086="yes",1,0)</f>
        <v>0</v>
      </c>
    </row>
    <row r="1087" spans="8:10">
      <c r="H1087">
        <f>train!G1087</f>
        <v>196.3</v>
      </c>
      <c r="I1087">
        <f>train!I1087</f>
        <v>33.369999999999997</v>
      </c>
      <c r="J1087">
        <f>IF(train!T1087="yes",1,0)</f>
        <v>0</v>
      </c>
    </row>
    <row r="1088" spans="8:10">
      <c r="H1088">
        <f>train!G1088</f>
        <v>253.2</v>
      </c>
      <c r="I1088">
        <f>train!I1088</f>
        <v>43.04</v>
      </c>
      <c r="J1088">
        <f>IF(train!T1088="yes",1,0)</f>
        <v>0</v>
      </c>
    </row>
    <row r="1089" spans="8:10">
      <c r="H1089">
        <f>train!G1089</f>
        <v>98</v>
      </c>
      <c r="I1089">
        <f>train!I1089</f>
        <v>16.66</v>
      </c>
      <c r="J1089">
        <f>IF(train!T1089="yes",1,0)</f>
        <v>0</v>
      </c>
    </row>
    <row r="1090" spans="8:10">
      <c r="H1090">
        <f>train!G1090</f>
        <v>249.4</v>
      </c>
      <c r="I1090">
        <f>train!I1090</f>
        <v>42.4</v>
      </c>
      <c r="J1090">
        <f>IF(train!T1090="yes",1,0)</f>
        <v>0</v>
      </c>
    </row>
    <row r="1091" spans="8:10">
      <c r="H1091">
        <f>train!G1091</f>
        <v>129.6</v>
      </c>
      <c r="I1091">
        <f>train!I1091</f>
        <v>22.03</v>
      </c>
      <c r="J1091">
        <f>IF(train!T1091="yes",1,0)</f>
        <v>0</v>
      </c>
    </row>
    <row r="1092" spans="8:10">
      <c r="H1092">
        <f>train!G1092</f>
        <v>221.3</v>
      </c>
      <c r="I1092">
        <f>train!I1092</f>
        <v>37.619999999999997</v>
      </c>
      <c r="J1092">
        <f>IF(train!T1092="yes",1,0)</f>
        <v>0</v>
      </c>
    </row>
    <row r="1093" spans="8:10">
      <c r="H1093">
        <f>train!G1093</f>
        <v>220.7</v>
      </c>
      <c r="I1093">
        <f>train!I1093</f>
        <v>37.520000000000003</v>
      </c>
      <c r="J1093">
        <f>IF(train!T1093="yes",1,0)</f>
        <v>0</v>
      </c>
    </row>
    <row r="1094" spans="8:10">
      <c r="H1094">
        <f>train!G1094</f>
        <v>87.6</v>
      </c>
      <c r="I1094">
        <f>train!I1094</f>
        <v>14.89</v>
      </c>
      <c r="J1094">
        <f>IF(train!T1094="yes",1,0)</f>
        <v>0</v>
      </c>
    </row>
    <row r="1095" spans="8:10">
      <c r="H1095">
        <f>train!G1095</f>
        <v>203.6</v>
      </c>
      <c r="I1095">
        <f>train!I1095</f>
        <v>34.61</v>
      </c>
      <c r="J1095">
        <f>IF(train!T1095="yes",1,0)</f>
        <v>0</v>
      </c>
    </row>
    <row r="1096" spans="8:10">
      <c r="H1096">
        <f>train!G1096</f>
        <v>213.6</v>
      </c>
      <c r="I1096">
        <f>train!I1096</f>
        <v>36.31</v>
      </c>
      <c r="J1096">
        <f>IF(train!T1096="yes",1,0)</f>
        <v>0</v>
      </c>
    </row>
    <row r="1097" spans="8:10">
      <c r="H1097">
        <f>train!G1097</f>
        <v>181.6</v>
      </c>
      <c r="I1097">
        <f>train!I1097</f>
        <v>30.87</v>
      </c>
      <c r="J1097">
        <f>IF(train!T1097="yes",1,0)</f>
        <v>0</v>
      </c>
    </row>
    <row r="1098" spans="8:10">
      <c r="H1098">
        <f>train!G1098</f>
        <v>215.4</v>
      </c>
      <c r="I1098">
        <f>train!I1098</f>
        <v>36.619999999999997</v>
      </c>
      <c r="J1098">
        <f>IF(train!T1098="yes",1,0)</f>
        <v>0</v>
      </c>
    </row>
    <row r="1099" spans="8:10">
      <c r="H1099">
        <f>train!G1099</f>
        <v>199.2</v>
      </c>
      <c r="I1099">
        <f>train!I1099</f>
        <v>33.86</v>
      </c>
      <c r="J1099">
        <f>IF(train!T1099="yes",1,0)</f>
        <v>0</v>
      </c>
    </row>
    <row r="1100" spans="8:10">
      <c r="H1100">
        <f>train!G1100</f>
        <v>115</v>
      </c>
      <c r="I1100">
        <f>train!I1100</f>
        <v>19.55</v>
      </c>
      <c r="J1100">
        <f>IF(train!T1100="yes",1,0)</f>
        <v>0</v>
      </c>
    </row>
    <row r="1101" spans="8:10">
      <c r="H1101">
        <f>train!G1101</f>
        <v>270.5</v>
      </c>
      <c r="I1101">
        <f>train!I1101</f>
        <v>45.99</v>
      </c>
      <c r="J1101">
        <f>IF(train!T1101="yes",1,0)</f>
        <v>1</v>
      </c>
    </row>
    <row r="1102" spans="8:10">
      <c r="H1102">
        <f>train!G1102</f>
        <v>222.2</v>
      </c>
      <c r="I1102">
        <f>train!I1102</f>
        <v>37.770000000000003</v>
      </c>
      <c r="J1102">
        <f>IF(train!T1102="yes",1,0)</f>
        <v>0</v>
      </c>
    </row>
    <row r="1103" spans="8:10">
      <c r="H1103">
        <f>train!G1103</f>
        <v>61.9</v>
      </c>
      <c r="I1103">
        <f>train!I1103</f>
        <v>10.52</v>
      </c>
      <c r="J1103">
        <f>IF(train!T1103="yes",1,0)</f>
        <v>0</v>
      </c>
    </row>
    <row r="1104" spans="8:10">
      <c r="H1104">
        <f>train!G1104</f>
        <v>141.1</v>
      </c>
      <c r="I1104">
        <f>train!I1104</f>
        <v>23.99</v>
      </c>
      <c r="J1104">
        <f>IF(train!T1104="yes",1,0)</f>
        <v>0</v>
      </c>
    </row>
    <row r="1105" spans="8:10">
      <c r="H1105">
        <f>train!G1105</f>
        <v>189.2</v>
      </c>
      <c r="I1105">
        <f>train!I1105</f>
        <v>32.159999999999997</v>
      </c>
      <c r="J1105">
        <f>IF(train!T1105="yes",1,0)</f>
        <v>1</v>
      </c>
    </row>
    <row r="1106" spans="8:10">
      <c r="H1106">
        <f>train!G1106</f>
        <v>196</v>
      </c>
      <c r="I1106">
        <f>train!I1106</f>
        <v>33.32</v>
      </c>
      <c r="J1106">
        <f>IF(train!T1106="yes",1,0)</f>
        <v>0</v>
      </c>
    </row>
    <row r="1107" spans="8:10">
      <c r="H1107">
        <f>train!G1107</f>
        <v>171.6</v>
      </c>
      <c r="I1107">
        <f>train!I1107</f>
        <v>29.17</v>
      </c>
      <c r="J1107">
        <f>IF(train!T1107="yes",1,0)</f>
        <v>0</v>
      </c>
    </row>
    <row r="1108" spans="8:10">
      <c r="H1108">
        <f>train!G1108</f>
        <v>174</v>
      </c>
      <c r="I1108">
        <f>train!I1108</f>
        <v>29.58</v>
      </c>
      <c r="J1108">
        <f>IF(train!T1108="yes",1,0)</f>
        <v>0</v>
      </c>
    </row>
    <row r="1109" spans="8:10">
      <c r="H1109">
        <f>train!G1109</f>
        <v>78.599999999999994</v>
      </c>
      <c r="I1109">
        <f>train!I1109</f>
        <v>13.36</v>
      </c>
      <c r="J1109">
        <f>IF(train!T1109="yes",1,0)</f>
        <v>1</v>
      </c>
    </row>
    <row r="1110" spans="8:10">
      <c r="H1110">
        <f>train!G1110</f>
        <v>200.9</v>
      </c>
      <c r="I1110">
        <f>train!I1110</f>
        <v>34.15</v>
      </c>
      <c r="J1110">
        <f>IF(train!T1110="yes",1,0)</f>
        <v>0</v>
      </c>
    </row>
    <row r="1111" spans="8:10">
      <c r="H1111">
        <f>train!G1111</f>
        <v>141.30000000000001</v>
      </c>
      <c r="I1111">
        <f>train!I1111</f>
        <v>24.02</v>
      </c>
      <c r="J1111">
        <f>IF(train!T1111="yes",1,0)</f>
        <v>0</v>
      </c>
    </row>
    <row r="1112" spans="8:10">
      <c r="H1112">
        <f>train!G1112</f>
        <v>235.8</v>
      </c>
      <c r="I1112">
        <f>train!I1112</f>
        <v>40.090000000000003</v>
      </c>
      <c r="J1112">
        <f>IF(train!T1112="yes",1,0)</f>
        <v>0</v>
      </c>
    </row>
    <row r="1113" spans="8:10">
      <c r="H1113">
        <f>train!G1113</f>
        <v>185.1</v>
      </c>
      <c r="I1113">
        <f>train!I1113</f>
        <v>31.47</v>
      </c>
      <c r="J1113">
        <f>IF(train!T1113="yes",1,0)</f>
        <v>0</v>
      </c>
    </row>
    <row r="1114" spans="8:10">
      <c r="H1114">
        <f>train!G1114</f>
        <v>254.3</v>
      </c>
      <c r="I1114">
        <f>train!I1114</f>
        <v>43.23</v>
      </c>
      <c r="J1114">
        <f>IF(train!T1114="yes",1,0)</f>
        <v>0</v>
      </c>
    </row>
    <row r="1115" spans="8:10">
      <c r="H1115">
        <f>train!G1115</f>
        <v>183</v>
      </c>
      <c r="I1115">
        <f>train!I1115</f>
        <v>31.11</v>
      </c>
      <c r="J1115">
        <f>IF(train!T1115="yes",1,0)</f>
        <v>0</v>
      </c>
    </row>
    <row r="1116" spans="8:10">
      <c r="H1116">
        <f>train!G1116</f>
        <v>163.5</v>
      </c>
      <c r="I1116">
        <f>train!I1116</f>
        <v>27.8</v>
      </c>
      <c r="J1116">
        <f>IF(train!T1116="yes",1,0)</f>
        <v>0</v>
      </c>
    </row>
    <row r="1117" spans="8:10">
      <c r="H1117">
        <f>train!G1117</f>
        <v>207.9</v>
      </c>
      <c r="I1117">
        <f>train!I1117</f>
        <v>35.340000000000003</v>
      </c>
      <c r="J1117">
        <f>IF(train!T1117="yes",1,0)</f>
        <v>0</v>
      </c>
    </row>
    <row r="1118" spans="8:10">
      <c r="H1118">
        <f>train!G1118</f>
        <v>248.6</v>
      </c>
      <c r="I1118">
        <f>train!I1118</f>
        <v>42.26</v>
      </c>
      <c r="J1118">
        <f>IF(train!T1118="yes",1,0)</f>
        <v>0</v>
      </c>
    </row>
    <row r="1119" spans="8:10">
      <c r="H1119">
        <f>train!G1119</f>
        <v>185.4</v>
      </c>
      <c r="I1119">
        <f>train!I1119</f>
        <v>31.52</v>
      </c>
      <c r="J1119">
        <f>IF(train!T1119="yes",1,0)</f>
        <v>0</v>
      </c>
    </row>
    <row r="1120" spans="8:10">
      <c r="H1120">
        <f>train!G1120</f>
        <v>197.8</v>
      </c>
      <c r="I1120">
        <f>train!I1120</f>
        <v>33.630000000000003</v>
      </c>
      <c r="J1120">
        <f>IF(train!T1120="yes",1,0)</f>
        <v>0</v>
      </c>
    </row>
    <row r="1121" spans="8:10">
      <c r="H1121">
        <f>train!G1121</f>
        <v>132.1</v>
      </c>
      <c r="I1121">
        <f>train!I1121</f>
        <v>22.46</v>
      </c>
      <c r="J1121">
        <f>IF(train!T1121="yes",1,0)</f>
        <v>1</v>
      </c>
    </row>
    <row r="1122" spans="8:10">
      <c r="H1122">
        <f>train!G1122</f>
        <v>197.1</v>
      </c>
      <c r="I1122">
        <f>train!I1122</f>
        <v>33.51</v>
      </c>
      <c r="J1122">
        <f>IF(train!T1122="yes",1,0)</f>
        <v>0</v>
      </c>
    </row>
    <row r="1123" spans="8:10">
      <c r="H1123">
        <f>train!G1123</f>
        <v>154.6</v>
      </c>
      <c r="I1123">
        <f>train!I1123</f>
        <v>26.28</v>
      </c>
      <c r="J1123">
        <f>IF(train!T1123="yes",1,0)</f>
        <v>0</v>
      </c>
    </row>
    <row r="1124" spans="8:10">
      <c r="H1124">
        <f>train!G1124</f>
        <v>96.8</v>
      </c>
      <c r="I1124">
        <f>train!I1124</f>
        <v>16.46</v>
      </c>
      <c r="J1124">
        <f>IF(train!T1124="yes",1,0)</f>
        <v>1</v>
      </c>
    </row>
    <row r="1125" spans="8:10">
      <c r="H1125">
        <f>train!G1125</f>
        <v>172</v>
      </c>
      <c r="I1125">
        <f>train!I1125</f>
        <v>29.24</v>
      </c>
      <c r="J1125">
        <f>IF(train!T1125="yes",1,0)</f>
        <v>0</v>
      </c>
    </row>
    <row r="1126" spans="8:10">
      <c r="H1126">
        <f>train!G1126</f>
        <v>151.1</v>
      </c>
      <c r="I1126">
        <f>train!I1126</f>
        <v>25.69</v>
      </c>
      <c r="J1126">
        <f>IF(train!T1126="yes",1,0)</f>
        <v>0</v>
      </c>
    </row>
    <row r="1127" spans="8:10">
      <c r="H1127">
        <f>train!G1127</f>
        <v>209.6</v>
      </c>
      <c r="I1127">
        <f>train!I1127</f>
        <v>35.630000000000003</v>
      </c>
      <c r="J1127">
        <f>IF(train!T1127="yes",1,0)</f>
        <v>0</v>
      </c>
    </row>
    <row r="1128" spans="8:10">
      <c r="H1128">
        <f>train!G1128</f>
        <v>247</v>
      </c>
      <c r="I1128">
        <f>train!I1128</f>
        <v>41.99</v>
      </c>
      <c r="J1128">
        <f>IF(train!T1128="yes",1,0)</f>
        <v>0</v>
      </c>
    </row>
    <row r="1129" spans="8:10">
      <c r="H1129">
        <f>train!G1129</f>
        <v>221.4</v>
      </c>
      <c r="I1129">
        <f>train!I1129</f>
        <v>37.64</v>
      </c>
      <c r="J1129">
        <f>IF(train!T1129="yes",1,0)</f>
        <v>0</v>
      </c>
    </row>
    <row r="1130" spans="8:10">
      <c r="H1130">
        <f>train!G1130</f>
        <v>321.3</v>
      </c>
      <c r="I1130">
        <f>train!I1130</f>
        <v>54.62</v>
      </c>
      <c r="J1130">
        <f>IF(train!T1130="yes",1,0)</f>
        <v>1</v>
      </c>
    </row>
    <row r="1131" spans="8:10">
      <c r="H1131">
        <f>train!G1131</f>
        <v>243.7</v>
      </c>
      <c r="I1131">
        <f>train!I1131</f>
        <v>41.43</v>
      </c>
      <c r="J1131">
        <f>IF(train!T1131="yes",1,0)</f>
        <v>0</v>
      </c>
    </row>
    <row r="1132" spans="8:10">
      <c r="H1132">
        <f>train!G1132</f>
        <v>251.5</v>
      </c>
      <c r="I1132">
        <f>train!I1132</f>
        <v>42.76</v>
      </c>
      <c r="J1132">
        <f>IF(train!T1132="yes",1,0)</f>
        <v>0</v>
      </c>
    </row>
    <row r="1133" spans="8:10">
      <c r="H1133">
        <f>train!G1133</f>
        <v>236.9</v>
      </c>
      <c r="I1133">
        <f>train!I1133</f>
        <v>40.270000000000003</v>
      </c>
      <c r="J1133">
        <f>IF(train!T1133="yes",1,0)</f>
        <v>1</v>
      </c>
    </row>
    <row r="1134" spans="8:10">
      <c r="H1134">
        <f>train!G1134</f>
        <v>159.69999999999999</v>
      </c>
      <c r="I1134">
        <f>train!I1134</f>
        <v>27.15</v>
      </c>
      <c r="J1134">
        <f>IF(train!T1134="yes",1,0)</f>
        <v>0</v>
      </c>
    </row>
    <row r="1135" spans="8:10">
      <c r="H1135">
        <f>train!G1135</f>
        <v>148.19999999999999</v>
      </c>
      <c r="I1135">
        <f>train!I1135</f>
        <v>25.19</v>
      </c>
      <c r="J1135">
        <f>IF(train!T1135="yes",1,0)</f>
        <v>1</v>
      </c>
    </row>
    <row r="1136" spans="8:10">
      <c r="H1136">
        <f>train!G1136</f>
        <v>150.9</v>
      </c>
      <c r="I1136">
        <f>train!I1136</f>
        <v>25.65</v>
      </c>
      <c r="J1136">
        <f>IF(train!T1136="yes",1,0)</f>
        <v>0</v>
      </c>
    </row>
    <row r="1137" spans="8:10">
      <c r="H1137">
        <f>train!G1137</f>
        <v>210.5</v>
      </c>
      <c r="I1137">
        <f>train!I1137</f>
        <v>35.79</v>
      </c>
      <c r="J1137">
        <f>IF(train!T1137="yes",1,0)</f>
        <v>0</v>
      </c>
    </row>
    <row r="1138" spans="8:10">
      <c r="H1138">
        <f>train!G1138</f>
        <v>254.7</v>
      </c>
      <c r="I1138">
        <f>train!I1138</f>
        <v>43.3</v>
      </c>
      <c r="J1138">
        <f>IF(train!T1138="yes",1,0)</f>
        <v>0</v>
      </c>
    </row>
    <row r="1139" spans="8:10">
      <c r="H1139">
        <f>train!G1139</f>
        <v>284.39999999999998</v>
      </c>
      <c r="I1139">
        <f>train!I1139</f>
        <v>48.35</v>
      </c>
      <c r="J1139">
        <f>IF(train!T1139="yes",1,0)</f>
        <v>1</v>
      </c>
    </row>
    <row r="1140" spans="8:10">
      <c r="H1140">
        <f>train!G1140</f>
        <v>0</v>
      </c>
      <c r="I1140">
        <f>train!I1140</f>
        <v>0</v>
      </c>
      <c r="J1140">
        <f>IF(train!T1140="yes",1,0)</f>
        <v>1</v>
      </c>
    </row>
    <row r="1141" spans="8:10">
      <c r="H1141">
        <f>train!G1141</f>
        <v>133.69999999999999</v>
      </c>
      <c r="I1141">
        <f>train!I1141</f>
        <v>22.73</v>
      </c>
      <c r="J1141">
        <f>IF(train!T1141="yes",1,0)</f>
        <v>1</v>
      </c>
    </row>
    <row r="1142" spans="8:10">
      <c r="H1142">
        <f>train!G1142</f>
        <v>224.9</v>
      </c>
      <c r="I1142">
        <f>train!I1142</f>
        <v>38.229999999999997</v>
      </c>
      <c r="J1142">
        <f>IF(train!T1142="yes",1,0)</f>
        <v>0</v>
      </c>
    </row>
    <row r="1143" spans="8:10">
      <c r="H1143">
        <f>train!G1143</f>
        <v>151.80000000000001</v>
      </c>
      <c r="I1143">
        <f>train!I1143</f>
        <v>25.81</v>
      </c>
      <c r="J1143">
        <f>IF(train!T1143="yes",1,0)</f>
        <v>0</v>
      </c>
    </row>
    <row r="1144" spans="8:10">
      <c r="H1144">
        <f>train!G1144</f>
        <v>141.4</v>
      </c>
      <c r="I1144">
        <f>train!I1144</f>
        <v>24.04</v>
      </c>
      <c r="J1144">
        <f>IF(train!T1144="yes",1,0)</f>
        <v>0</v>
      </c>
    </row>
    <row r="1145" spans="8:10">
      <c r="H1145">
        <f>train!G1145</f>
        <v>285.7</v>
      </c>
      <c r="I1145">
        <f>train!I1145</f>
        <v>48.57</v>
      </c>
      <c r="J1145">
        <f>IF(train!T1145="yes",1,0)</f>
        <v>1</v>
      </c>
    </row>
    <row r="1146" spans="8:10">
      <c r="H1146">
        <f>train!G1146</f>
        <v>58.4</v>
      </c>
      <c r="I1146">
        <f>train!I1146</f>
        <v>9.93</v>
      </c>
      <c r="J1146">
        <f>IF(train!T1146="yes",1,0)</f>
        <v>0</v>
      </c>
    </row>
    <row r="1147" spans="8:10">
      <c r="H1147">
        <f>train!G1147</f>
        <v>90.4</v>
      </c>
      <c r="I1147">
        <f>train!I1147</f>
        <v>15.37</v>
      </c>
      <c r="J1147">
        <f>IF(train!T1147="yes",1,0)</f>
        <v>0</v>
      </c>
    </row>
    <row r="1148" spans="8:10">
      <c r="H1148">
        <f>train!G1148</f>
        <v>114.4</v>
      </c>
      <c r="I1148">
        <f>train!I1148</f>
        <v>19.45</v>
      </c>
      <c r="J1148">
        <f>IF(train!T1148="yes",1,0)</f>
        <v>0</v>
      </c>
    </row>
    <row r="1149" spans="8:10">
      <c r="H1149">
        <f>train!G1149</f>
        <v>147.69999999999999</v>
      </c>
      <c r="I1149">
        <f>train!I1149</f>
        <v>25.11</v>
      </c>
      <c r="J1149">
        <f>IF(train!T1149="yes",1,0)</f>
        <v>0</v>
      </c>
    </row>
    <row r="1150" spans="8:10">
      <c r="H1150">
        <f>train!G1150</f>
        <v>302.7</v>
      </c>
      <c r="I1150">
        <f>train!I1150</f>
        <v>51.46</v>
      </c>
      <c r="J1150">
        <f>IF(train!T1150="yes",1,0)</f>
        <v>0</v>
      </c>
    </row>
    <row r="1151" spans="8:10">
      <c r="H1151">
        <f>train!G1151</f>
        <v>169.7</v>
      </c>
      <c r="I1151">
        <f>train!I1151</f>
        <v>28.85</v>
      </c>
      <c r="J1151">
        <f>IF(train!T1151="yes",1,0)</f>
        <v>0</v>
      </c>
    </row>
    <row r="1152" spans="8:10">
      <c r="H1152">
        <f>train!G1152</f>
        <v>227.2</v>
      </c>
      <c r="I1152">
        <f>train!I1152</f>
        <v>38.619999999999997</v>
      </c>
      <c r="J1152">
        <f>IF(train!T1152="yes",1,0)</f>
        <v>0</v>
      </c>
    </row>
    <row r="1153" spans="8:10">
      <c r="H1153">
        <f>train!G1153</f>
        <v>217.8</v>
      </c>
      <c r="I1153">
        <f>train!I1153</f>
        <v>37.03</v>
      </c>
      <c r="J1153">
        <f>IF(train!T1153="yes",1,0)</f>
        <v>1</v>
      </c>
    </row>
    <row r="1154" spans="8:10">
      <c r="H1154">
        <f>train!G1154</f>
        <v>124.2</v>
      </c>
      <c r="I1154">
        <f>train!I1154</f>
        <v>21.11</v>
      </c>
      <c r="J1154">
        <f>IF(train!T1154="yes",1,0)</f>
        <v>0</v>
      </c>
    </row>
    <row r="1155" spans="8:10">
      <c r="H1155">
        <f>train!G1155</f>
        <v>206.2</v>
      </c>
      <c r="I1155">
        <f>train!I1155</f>
        <v>35.049999999999997</v>
      </c>
      <c r="J1155">
        <f>IF(train!T1155="yes",1,0)</f>
        <v>0</v>
      </c>
    </row>
    <row r="1156" spans="8:10">
      <c r="H1156">
        <f>train!G1156</f>
        <v>132.9</v>
      </c>
      <c r="I1156">
        <f>train!I1156</f>
        <v>22.59</v>
      </c>
      <c r="J1156">
        <f>IF(train!T1156="yes",1,0)</f>
        <v>0</v>
      </c>
    </row>
    <row r="1157" spans="8:10">
      <c r="H1157">
        <f>train!G1157</f>
        <v>104.9</v>
      </c>
      <c r="I1157">
        <f>train!I1157</f>
        <v>17.829999999999998</v>
      </c>
      <c r="J1157">
        <f>IF(train!T1157="yes",1,0)</f>
        <v>0</v>
      </c>
    </row>
    <row r="1158" spans="8:10">
      <c r="H1158">
        <f>train!G1158</f>
        <v>245</v>
      </c>
      <c r="I1158">
        <f>train!I1158</f>
        <v>41.65</v>
      </c>
      <c r="J1158">
        <f>IF(train!T1158="yes",1,0)</f>
        <v>1</v>
      </c>
    </row>
    <row r="1159" spans="8:10">
      <c r="H1159">
        <f>train!G1159</f>
        <v>184.5</v>
      </c>
      <c r="I1159">
        <f>train!I1159</f>
        <v>31.37</v>
      </c>
      <c r="J1159">
        <f>IF(train!T1159="yes",1,0)</f>
        <v>0</v>
      </c>
    </row>
    <row r="1160" spans="8:10">
      <c r="H1160">
        <f>train!G1160</f>
        <v>89.5</v>
      </c>
      <c r="I1160">
        <f>train!I1160</f>
        <v>15.22</v>
      </c>
      <c r="J1160">
        <f>IF(train!T1160="yes",1,0)</f>
        <v>0</v>
      </c>
    </row>
    <row r="1161" spans="8:10">
      <c r="H1161">
        <f>train!G1161</f>
        <v>235.6</v>
      </c>
      <c r="I1161">
        <f>train!I1161</f>
        <v>40.049999999999997</v>
      </c>
      <c r="J1161">
        <f>IF(train!T1161="yes",1,0)</f>
        <v>0</v>
      </c>
    </row>
    <row r="1162" spans="8:10">
      <c r="H1162">
        <f>train!G1162</f>
        <v>186</v>
      </c>
      <c r="I1162">
        <f>train!I1162</f>
        <v>31.62</v>
      </c>
      <c r="J1162">
        <f>IF(train!T1162="yes",1,0)</f>
        <v>0</v>
      </c>
    </row>
    <row r="1163" spans="8:10">
      <c r="H1163">
        <f>train!G1163</f>
        <v>223.9</v>
      </c>
      <c r="I1163">
        <f>train!I1163</f>
        <v>38.06</v>
      </c>
      <c r="J1163">
        <f>IF(train!T1163="yes",1,0)</f>
        <v>0</v>
      </c>
    </row>
    <row r="1164" spans="8:10">
      <c r="H1164">
        <f>train!G1164</f>
        <v>179.5</v>
      </c>
      <c r="I1164">
        <f>train!I1164</f>
        <v>30.52</v>
      </c>
      <c r="J1164">
        <f>IF(train!T1164="yes",1,0)</f>
        <v>0</v>
      </c>
    </row>
    <row r="1165" spans="8:10">
      <c r="H1165">
        <f>train!G1165</f>
        <v>169.4</v>
      </c>
      <c r="I1165">
        <f>train!I1165</f>
        <v>28.8</v>
      </c>
      <c r="J1165">
        <f>IF(train!T1165="yes",1,0)</f>
        <v>0</v>
      </c>
    </row>
    <row r="1166" spans="8:10">
      <c r="H1166">
        <f>train!G1166</f>
        <v>118.1</v>
      </c>
      <c r="I1166">
        <f>train!I1166</f>
        <v>20.079999999999998</v>
      </c>
      <c r="J1166">
        <f>IF(train!T1166="yes",1,0)</f>
        <v>0</v>
      </c>
    </row>
    <row r="1167" spans="8:10">
      <c r="H1167">
        <f>train!G1167</f>
        <v>112</v>
      </c>
      <c r="I1167">
        <f>train!I1167</f>
        <v>19.04</v>
      </c>
      <c r="J1167">
        <f>IF(train!T1167="yes",1,0)</f>
        <v>1</v>
      </c>
    </row>
    <row r="1168" spans="8:10">
      <c r="H1168">
        <f>train!G1168</f>
        <v>168.4</v>
      </c>
      <c r="I1168">
        <f>train!I1168</f>
        <v>28.63</v>
      </c>
      <c r="J1168">
        <f>IF(train!T1168="yes",1,0)</f>
        <v>0</v>
      </c>
    </row>
    <row r="1169" spans="8:10">
      <c r="H1169">
        <f>train!G1169</f>
        <v>214.3</v>
      </c>
      <c r="I1169">
        <f>train!I1169</f>
        <v>36.43</v>
      </c>
      <c r="J1169">
        <f>IF(train!T1169="yes",1,0)</f>
        <v>0</v>
      </c>
    </row>
    <row r="1170" spans="8:10">
      <c r="H1170">
        <f>train!G1170</f>
        <v>245.7</v>
      </c>
      <c r="I1170">
        <f>train!I1170</f>
        <v>41.77</v>
      </c>
      <c r="J1170">
        <f>IF(train!T1170="yes",1,0)</f>
        <v>1</v>
      </c>
    </row>
    <row r="1171" spans="8:10">
      <c r="H1171">
        <f>train!G1171</f>
        <v>142.80000000000001</v>
      </c>
      <c r="I1171">
        <f>train!I1171</f>
        <v>24.28</v>
      </c>
      <c r="J1171">
        <f>IF(train!T1171="yes",1,0)</f>
        <v>0</v>
      </c>
    </row>
    <row r="1172" spans="8:10">
      <c r="H1172">
        <f>train!G1172</f>
        <v>202.4</v>
      </c>
      <c r="I1172">
        <f>train!I1172</f>
        <v>34.409999999999997</v>
      </c>
      <c r="J1172">
        <f>IF(train!T1172="yes",1,0)</f>
        <v>0</v>
      </c>
    </row>
    <row r="1173" spans="8:10">
      <c r="H1173">
        <f>train!G1173</f>
        <v>116.8</v>
      </c>
      <c r="I1173">
        <f>train!I1173</f>
        <v>19.86</v>
      </c>
      <c r="J1173">
        <f>IF(train!T1173="yes",1,0)</f>
        <v>0</v>
      </c>
    </row>
    <row r="1174" spans="8:10">
      <c r="H1174">
        <f>train!G1174</f>
        <v>155.69999999999999</v>
      </c>
      <c r="I1174">
        <f>train!I1174</f>
        <v>26.47</v>
      </c>
      <c r="J1174">
        <f>IF(train!T1174="yes",1,0)</f>
        <v>0</v>
      </c>
    </row>
    <row r="1175" spans="8:10">
      <c r="H1175">
        <f>train!G1175</f>
        <v>138.1</v>
      </c>
      <c r="I1175">
        <f>train!I1175</f>
        <v>23.48</v>
      </c>
      <c r="J1175">
        <f>IF(train!T1175="yes",1,0)</f>
        <v>0</v>
      </c>
    </row>
    <row r="1176" spans="8:10">
      <c r="H1176">
        <f>train!G1176</f>
        <v>51.9</v>
      </c>
      <c r="I1176">
        <f>train!I1176</f>
        <v>8.82</v>
      </c>
      <c r="J1176">
        <f>IF(train!T1176="yes",1,0)</f>
        <v>0</v>
      </c>
    </row>
    <row r="1177" spans="8:10">
      <c r="H1177">
        <f>train!G1177</f>
        <v>171.5</v>
      </c>
      <c r="I1177">
        <f>train!I1177</f>
        <v>29.16</v>
      </c>
      <c r="J1177">
        <f>IF(train!T1177="yes",1,0)</f>
        <v>0</v>
      </c>
    </row>
    <row r="1178" spans="8:10">
      <c r="H1178">
        <f>train!G1178</f>
        <v>194.1</v>
      </c>
      <c r="I1178">
        <f>train!I1178</f>
        <v>33</v>
      </c>
      <c r="J1178">
        <f>IF(train!T1178="yes",1,0)</f>
        <v>0</v>
      </c>
    </row>
    <row r="1179" spans="8:10">
      <c r="H1179">
        <f>train!G1179</f>
        <v>115.7</v>
      </c>
      <c r="I1179">
        <f>train!I1179</f>
        <v>19.670000000000002</v>
      </c>
      <c r="J1179">
        <f>IF(train!T1179="yes",1,0)</f>
        <v>0</v>
      </c>
    </row>
    <row r="1180" spans="8:10">
      <c r="H1180">
        <f>train!G1180</f>
        <v>269.7</v>
      </c>
      <c r="I1180">
        <f>train!I1180</f>
        <v>45.85</v>
      </c>
      <c r="J1180">
        <f>IF(train!T1180="yes",1,0)</f>
        <v>1</v>
      </c>
    </row>
    <row r="1181" spans="8:10">
      <c r="H1181">
        <f>train!G1181</f>
        <v>246.4</v>
      </c>
      <c r="I1181">
        <f>train!I1181</f>
        <v>41.89</v>
      </c>
      <c r="J1181">
        <f>IF(train!T1181="yes",1,0)</f>
        <v>0</v>
      </c>
    </row>
    <row r="1182" spans="8:10">
      <c r="H1182">
        <f>train!G1182</f>
        <v>227.4</v>
      </c>
      <c r="I1182">
        <f>train!I1182</f>
        <v>38.659999999999997</v>
      </c>
      <c r="J1182">
        <f>IF(train!T1182="yes",1,0)</f>
        <v>0</v>
      </c>
    </row>
    <row r="1183" spans="8:10">
      <c r="H1183">
        <f>train!G1183</f>
        <v>189.8</v>
      </c>
      <c r="I1183">
        <f>train!I1183</f>
        <v>32.270000000000003</v>
      </c>
      <c r="J1183">
        <f>IF(train!T1183="yes",1,0)</f>
        <v>0</v>
      </c>
    </row>
    <row r="1184" spans="8:10">
      <c r="H1184">
        <f>train!G1184</f>
        <v>188.9</v>
      </c>
      <c r="I1184">
        <f>train!I1184</f>
        <v>32.11</v>
      </c>
      <c r="J1184">
        <f>IF(train!T1184="yes",1,0)</f>
        <v>0</v>
      </c>
    </row>
    <row r="1185" spans="8:10">
      <c r="H1185">
        <f>train!G1185</f>
        <v>0</v>
      </c>
      <c r="I1185">
        <f>train!I1185</f>
        <v>0</v>
      </c>
      <c r="J1185">
        <f>IF(train!T1185="yes",1,0)</f>
        <v>0</v>
      </c>
    </row>
    <row r="1186" spans="8:10">
      <c r="H1186">
        <f>train!G1186</f>
        <v>110.5</v>
      </c>
      <c r="I1186">
        <f>train!I1186</f>
        <v>18.79</v>
      </c>
      <c r="J1186">
        <f>IF(train!T1186="yes",1,0)</f>
        <v>0</v>
      </c>
    </row>
    <row r="1187" spans="8:10">
      <c r="H1187">
        <f>train!G1187</f>
        <v>167.6</v>
      </c>
      <c r="I1187">
        <f>train!I1187</f>
        <v>28.49</v>
      </c>
      <c r="J1187">
        <f>IF(train!T1187="yes",1,0)</f>
        <v>0</v>
      </c>
    </row>
    <row r="1188" spans="8:10">
      <c r="H1188">
        <f>train!G1188</f>
        <v>132</v>
      </c>
      <c r="I1188">
        <f>train!I1188</f>
        <v>22.44</v>
      </c>
      <c r="J1188">
        <f>IF(train!T1188="yes",1,0)</f>
        <v>0</v>
      </c>
    </row>
    <row r="1189" spans="8:10">
      <c r="H1189">
        <f>train!G1189</f>
        <v>213.4</v>
      </c>
      <c r="I1189">
        <f>train!I1189</f>
        <v>36.28</v>
      </c>
      <c r="J1189">
        <f>IF(train!T1189="yes",1,0)</f>
        <v>0</v>
      </c>
    </row>
    <row r="1190" spans="8:10">
      <c r="H1190">
        <f>train!G1190</f>
        <v>175.4</v>
      </c>
      <c r="I1190">
        <f>train!I1190</f>
        <v>29.82</v>
      </c>
      <c r="J1190">
        <f>IF(train!T1190="yes",1,0)</f>
        <v>0</v>
      </c>
    </row>
    <row r="1191" spans="8:10">
      <c r="H1191">
        <f>train!G1191</f>
        <v>82.6</v>
      </c>
      <c r="I1191">
        <f>train!I1191</f>
        <v>14.04</v>
      </c>
      <c r="J1191">
        <f>IF(train!T1191="yes",1,0)</f>
        <v>0</v>
      </c>
    </row>
    <row r="1192" spans="8:10">
      <c r="H1192">
        <f>train!G1192</f>
        <v>143.19999999999999</v>
      </c>
      <c r="I1192">
        <f>train!I1192</f>
        <v>24.34</v>
      </c>
      <c r="J1192">
        <f>IF(train!T1192="yes",1,0)</f>
        <v>1</v>
      </c>
    </row>
    <row r="1193" spans="8:10">
      <c r="H1193">
        <f>train!G1193</f>
        <v>125.5</v>
      </c>
      <c r="I1193">
        <f>train!I1193</f>
        <v>21.34</v>
      </c>
      <c r="J1193">
        <f>IF(train!T1193="yes",1,0)</f>
        <v>0</v>
      </c>
    </row>
    <row r="1194" spans="8:10">
      <c r="H1194">
        <f>train!G1194</f>
        <v>82.3</v>
      </c>
      <c r="I1194">
        <f>train!I1194</f>
        <v>13.99</v>
      </c>
      <c r="J1194">
        <f>IF(train!T1194="yes",1,0)</f>
        <v>1</v>
      </c>
    </row>
    <row r="1195" spans="8:10">
      <c r="H1195">
        <f>train!G1195</f>
        <v>165.6</v>
      </c>
      <c r="I1195">
        <f>train!I1195</f>
        <v>28.15</v>
      </c>
      <c r="J1195">
        <f>IF(train!T1195="yes",1,0)</f>
        <v>0</v>
      </c>
    </row>
    <row r="1196" spans="8:10">
      <c r="H1196">
        <f>train!G1196</f>
        <v>162.1</v>
      </c>
      <c r="I1196">
        <f>train!I1196</f>
        <v>27.56</v>
      </c>
      <c r="J1196">
        <f>IF(train!T1196="yes",1,0)</f>
        <v>0</v>
      </c>
    </row>
    <row r="1197" spans="8:10">
      <c r="H1197">
        <f>train!G1197</f>
        <v>166.6</v>
      </c>
      <c r="I1197">
        <f>train!I1197</f>
        <v>28.32</v>
      </c>
      <c r="J1197">
        <f>IF(train!T1197="yes",1,0)</f>
        <v>0</v>
      </c>
    </row>
    <row r="1198" spans="8:10">
      <c r="H1198">
        <f>train!G1198</f>
        <v>135.9</v>
      </c>
      <c r="I1198">
        <f>train!I1198</f>
        <v>23.1</v>
      </c>
      <c r="J1198">
        <f>IF(train!T1198="yes",1,0)</f>
        <v>0</v>
      </c>
    </row>
    <row r="1199" spans="8:10">
      <c r="H1199">
        <f>train!G1199</f>
        <v>165.7</v>
      </c>
      <c r="I1199">
        <f>train!I1199</f>
        <v>28.17</v>
      </c>
      <c r="J1199">
        <f>IF(train!T1199="yes",1,0)</f>
        <v>0</v>
      </c>
    </row>
    <row r="1200" spans="8:10">
      <c r="H1200">
        <f>train!G1200</f>
        <v>176.1</v>
      </c>
      <c r="I1200">
        <f>train!I1200</f>
        <v>29.94</v>
      </c>
      <c r="J1200">
        <f>IF(train!T1200="yes",1,0)</f>
        <v>0</v>
      </c>
    </row>
    <row r="1201" spans="8:10">
      <c r="H1201">
        <f>train!G1201</f>
        <v>142.30000000000001</v>
      </c>
      <c r="I1201">
        <f>train!I1201</f>
        <v>24.19</v>
      </c>
      <c r="J1201">
        <f>IF(train!T1201="yes",1,0)</f>
        <v>0</v>
      </c>
    </row>
    <row r="1202" spans="8:10">
      <c r="H1202">
        <f>train!G1202</f>
        <v>83.2</v>
      </c>
      <c r="I1202">
        <f>train!I1202</f>
        <v>14.14</v>
      </c>
      <c r="J1202">
        <f>IF(train!T1202="yes",1,0)</f>
        <v>0</v>
      </c>
    </row>
    <row r="1203" spans="8:10">
      <c r="H1203">
        <f>train!G1203</f>
        <v>235</v>
      </c>
      <c r="I1203">
        <f>train!I1203</f>
        <v>39.950000000000003</v>
      </c>
      <c r="J1203">
        <f>IF(train!T1203="yes",1,0)</f>
        <v>0</v>
      </c>
    </row>
    <row r="1204" spans="8:10">
      <c r="H1204">
        <f>train!G1204</f>
        <v>105.7</v>
      </c>
      <c r="I1204">
        <f>train!I1204</f>
        <v>17.97</v>
      </c>
      <c r="J1204">
        <f>IF(train!T1204="yes",1,0)</f>
        <v>0</v>
      </c>
    </row>
    <row r="1205" spans="8:10">
      <c r="H1205">
        <f>train!G1205</f>
        <v>149.4</v>
      </c>
      <c r="I1205">
        <f>train!I1205</f>
        <v>25.4</v>
      </c>
      <c r="J1205">
        <f>IF(train!T1205="yes",1,0)</f>
        <v>1</v>
      </c>
    </row>
    <row r="1206" spans="8:10">
      <c r="H1206">
        <f>train!G1206</f>
        <v>264.7</v>
      </c>
      <c r="I1206">
        <f>train!I1206</f>
        <v>45</v>
      </c>
      <c r="J1206">
        <f>IF(train!T1206="yes",1,0)</f>
        <v>0</v>
      </c>
    </row>
    <row r="1207" spans="8:10">
      <c r="H1207">
        <f>train!G1207</f>
        <v>160.30000000000001</v>
      </c>
      <c r="I1207">
        <f>train!I1207</f>
        <v>27.25</v>
      </c>
      <c r="J1207">
        <f>IF(train!T1207="yes",1,0)</f>
        <v>0</v>
      </c>
    </row>
    <row r="1208" spans="8:10">
      <c r="H1208">
        <f>train!G1208</f>
        <v>95.9</v>
      </c>
      <c r="I1208">
        <f>train!I1208</f>
        <v>16.3</v>
      </c>
      <c r="J1208">
        <f>IF(train!T1208="yes",1,0)</f>
        <v>0</v>
      </c>
    </row>
    <row r="1209" spans="8:10">
      <c r="H1209">
        <f>train!G1209</f>
        <v>140.69999999999999</v>
      </c>
      <c r="I1209">
        <f>train!I1209</f>
        <v>23.92</v>
      </c>
      <c r="J1209">
        <f>IF(train!T1209="yes",1,0)</f>
        <v>0</v>
      </c>
    </row>
    <row r="1210" spans="8:10">
      <c r="H1210">
        <f>train!G1210</f>
        <v>119.7</v>
      </c>
      <c r="I1210">
        <f>train!I1210</f>
        <v>20.350000000000001</v>
      </c>
      <c r="J1210">
        <f>IF(train!T1210="yes",1,0)</f>
        <v>0</v>
      </c>
    </row>
    <row r="1211" spans="8:10">
      <c r="H1211">
        <f>train!G1211</f>
        <v>99.9</v>
      </c>
      <c r="I1211">
        <f>train!I1211</f>
        <v>16.98</v>
      </c>
      <c r="J1211">
        <f>IF(train!T1211="yes",1,0)</f>
        <v>0</v>
      </c>
    </row>
    <row r="1212" spans="8:10">
      <c r="H1212">
        <f>train!G1212</f>
        <v>250.9</v>
      </c>
      <c r="I1212">
        <f>train!I1212</f>
        <v>42.65</v>
      </c>
      <c r="J1212">
        <f>IF(train!T1212="yes",1,0)</f>
        <v>0</v>
      </c>
    </row>
    <row r="1213" spans="8:10">
      <c r="H1213">
        <f>train!G1213</f>
        <v>200.6</v>
      </c>
      <c r="I1213">
        <f>train!I1213</f>
        <v>34.1</v>
      </c>
      <c r="J1213">
        <f>IF(train!T1213="yes",1,0)</f>
        <v>0</v>
      </c>
    </row>
    <row r="1214" spans="8:10">
      <c r="H1214">
        <f>train!G1214</f>
        <v>209.8</v>
      </c>
      <c r="I1214">
        <f>train!I1214</f>
        <v>35.67</v>
      </c>
      <c r="J1214">
        <f>IF(train!T1214="yes",1,0)</f>
        <v>0</v>
      </c>
    </row>
    <row r="1215" spans="8:10">
      <c r="H1215">
        <f>train!G1215</f>
        <v>198</v>
      </c>
      <c r="I1215">
        <f>train!I1215</f>
        <v>33.659999999999997</v>
      </c>
      <c r="J1215">
        <f>IF(train!T1215="yes",1,0)</f>
        <v>0</v>
      </c>
    </row>
    <row r="1216" spans="8:10">
      <c r="H1216">
        <f>train!G1216</f>
        <v>239.8</v>
      </c>
      <c r="I1216">
        <f>train!I1216</f>
        <v>40.770000000000003</v>
      </c>
      <c r="J1216">
        <f>IF(train!T1216="yes",1,0)</f>
        <v>0</v>
      </c>
    </row>
    <row r="1217" spans="8:10">
      <c r="H1217">
        <f>train!G1217</f>
        <v>220.9</v>
      </c>
      <c r="I1217">
        <f>train!I1217</f>
        <v>37.549999999999997</v>
      </c>
      <c r="J1217">
        <f>IF(train!T1217="yes",1,0)</f>
        <v>0</v>
      </c>
    </row>
    <row r="1218" spans="8:10">
      <c r="H1218">
        <f>train!G1218</f>
        <v>226.4</v>
      </c>
      <c r="I1218">
        <f>train!I1218</f>
        <v>38.49</v>
      </c>
      <c r="J1218">
        <f>IF(train!T1218="yes",1,0)</f>
        <v>0</v>
      </c>
    </row>
    <row r="1219" spans="8:10">
      <c r="H1219">
        <f>train!G1219</f>
        <v>203.2</v>
      </c>
      <c r="I1219">
        <f>train!I1219</f>
        <v>34.54</v>
      </c>
      <c r="J1219">
        <f>IF(train!T1219="yes",1,0)</f>
        <v>0</v>
      </c>
    </row>
    <row r="1220" spans="8:10">
      <c r="H1220">
        <f>train!G1220</f>
        <v>136.69999999999999</v>
      </c>
      <c r="I1220">
        <f>train!I1220</f>
        <v>23.24</v>
      </c>
      <c r="J1220">
        <f>IF(train!T1220="yes",1,0)</f>
        <v>0</v>
      </c>
    </row>
    <row r="1221" spans="8:10">
      <c r="H1221">
        <f>train!G1221</f>
        <v>152.6</v>
      </c>
      <c r="I1221">
        <f>train!I1221</f>
        <v>25.94</v>
      </c>
      <c r="J1221">
        <f>IF(train!T1221="yes",1,0)</f>
        <v>0</v>
      </c>
    </row>
    <row r="1222" spans="8:10">
      <c r="H1222">
        <f>train!G1222</f>
        <v>274.89999999999998</v>
      </c>
      <c r="I1222">
        <f>train!I1222</f>
        <v>46.73</v>
      </c>
      <c r="J1222">
        <f>IF(train!T1222="yes",1,0)</f>
        <v>0</v>
      </c>
    </row>
    <row r="1223" spans="8:10">
      <c r="H1223">
        <f>train!G1223</f>
        <v>222.3</v>
      </c>
      <c r="I1223">
        <f>train!I1223</f>
        <v>37.79</v>
      </c>
      <c r="J1223">
        <f>IF(train!T1223="yes",1,0)</f>
        <v>0</v>
      </c>
    </row>
    <row r="1224" spans="8:10">
      <c r="H1224">
        <f>train!G1224</f>
        <v>222.5</v>
      </c>
      <c r="I1224">
        <f>train!I1224</f>
        <v>37.83</v>
      </c>
      <c r="J1224">
        <f>IF(train!T1224="yes",1,0)</f>
        <v>0</v>
      </c>
    </row>
    <row r="1225" spans="8:10">
      <c r="H1225">
        <f>train!G1225</f>
        <v>128.80000000000001</v>
      </c>
      <c r="I1225">
        <f>train!I1225</f>
        <v>21.9</v>
      </c>
      <c r="J1225">
        <f>IF(train!T1225="yes",1,0)</f>
        <v>0</v>
      </c>
    </row>
    <row r="1226" spans="8:10">
      <c r="H1226">
        <f>train!G1226</f>
        <v>174.3</v>
      </c>
      <c r="I1226">
        <f>train!I1226</f>
        <v>29.63</v>
      </c>
      <c r="J1226">
        <f>IF(train!T1226="yes",1,0)</f>
        <v>0</v>
      </c>
    </row>
    <row r="1227" spans="8:10">
      <c r="H1227">
        <f>train!G1227</f>
        <v>242.5</v>
      </c>
      <c r="I1227">
        <f>train!I1227</f>
        <v>41.23</v>
      </c>
      <c r="J1227">
        <f>IF(train!T1227="yes",1,0)</f>
        <v>0</v>
      </c>
    </row>
    <row r="1228" spans="8:10">
      <c r="H1228">
        <f>train!G1228</f>
        <v>221.6</v>
      </c>
      <c r="I1228">
        <f>train!I1228</f>
        <v>37.67</v>
      </c>
      <c r="J1228">
        <f>IF(train!T1228="yes",1,0)</f>
        <v>0</v>
      </c>
    </row>
    <row r="1229" spans="8:10">
      <c r="H1229">
        <f>train!G1229</f>
        <v>114.3</v>
      </c>
      <c r="I1229">
        <f>train!I1229</f>
        <v>19.43</v>
      </c>
      <c r="J1229">
        <f>IF(train!T1229="yes",1,0)</f>
        <v>0</v>
      </c>
    </row>
    <row r="1230" spans="8:10">
      <c r="H1230">
        <f>train!G1230</f>
        <v>144.9</v>
      </c>
      <c r="I1230">
        <f>train!I1230</f>
        <v>24.63</v>
      </c>
      <c r="J1230">
        <f>IF(train!T1230="yes",1,0)</f>
        <v>0</v>
      </c>
    </row>
    <row r="1231" spans="8:10">
      <c r="H1231">
        <f>train!G1231</f>
        <v>236.5</v>
      </c>
      <c r="I1231">
        <f>train!I1231</f>
        <v>40.21</v>
      </c>
      <c r="J1231">
        <f>IF(train!T1231="yes",1,0)</f>
        <v>0</v>
      </c>
    </row>
    <row r="1232" spans="8:10">
      <c r="H1232">
        <f>train!G1232</f>
        <v>174</v>
      </c>
      <c r="I1232">
        <f>train!I1232</f>
        <v>29.58</v>
      </c>
      <c r="J1232">
        <f>IF(train!T1232="yes",1,0)</f>
        <v>1</v>
      </c>
    </row>
    <row r="1233" spans="8:10">
      <c r="H1233">
        <f>train!G1233</f>
        <v>109.5</v>
      </c>
      <c r="I1233">
        <f>train!I1233</f>
        <v>18.62</v>
      </c>
      <c r="J1233">
        <f>IF(train!T1233="yes",1,0)</f>
        <v>0</v>
      </c>
    </row>
    <row r="1234" spans="8:10">
      <c r="H1234">
        <f>train!G1234</f>
        <v>133.4</v>
      </c>
      <c r="I1234">
        <f>train!I1234</f>
        <v>22.68</v>
      </c>
      <c r="J1234">
        <f>IF(train!T1234="yes",1,0)</f>
        <v>0</v>
      </c>
    </row>
    <row r="1235" spans="8:10">
      <c r="H1235">
        <f>train!G1235</f>
        <v>137.1</v>
      </c>
      <c r="I1235">
        <f>train!I1235</f>
        <v>23.31</v>
      </c>
      <c r="J1235">
        <f>IF(train!T1235="yes",1,0)</f>
        <v>0</v>
      </c>
    </row>
    <row r="1236" spans="8:10">
      <c r="H1236">
        <f>train!G1236</f>
        <v>197</v>
      </c>
      <c r="I1236">
        <f>train!I1236</f>
        <v>33.49</v>
      </c>
      <c r="J1236">
        <f>IF(train!T1236="yes",1,0)</f>
        <v>0</v>
      </c>
    </row>
    <row r="1237" spans="8:10">
      <c r="H1237">
        <f>train!G1237</f>
        <v>198.1</v>
      </c>
      <c r="I1237">
        <f>train!I1237</f>
        <v>33.68</v>
      </c>
      <c r="J1237">
        <f>IF(train!T1237="yes",1,0)</f>
        <v>0</v>
      </c>
    </row>
    <row r="1238" spans="8:10">
      <c r="H1238">
        <f>train!G1238</f>
        <v>39.5</v>
      </c>
      <c r="I1238">
        <f>train!I1238</f>
        <v>6.72</v>
      </c>
      <c r="J1238">
        <f>IF(train!T1238="yes",1,0)</f>
        <v>0</v>
      </c>
    </row>
    <row r="1239" spans="8:10">
      <c r="H1239">
        <f>train!G1239</f>
        <v>199.5</v>
      </c>
      <c r="I1239">
        <f>train!I1239</f>
        <v>33.92</v>
      </c>
      <c r="J1239">
        <f>IF(train!T1239="yes",1,0)</f>
        <v>0</v>
      </c>
    </row>
    <row r="1240" spans="8:10">
      <c r="H1240">
        <f>train!G1240</f>
        <v>156.80000000000001</v>
      </c>
      <c r="I1240">
        <f>train!I1240</f>
        <v>26.66</v>
      </c>
      <c r="J1240">
        <f>IF(train!T1240="yes",1,0)</f>
        <v>0</v>
      </c>
    </row>
    <row r="1241" spans="8:10">
      <c r="H1241">
        <f>train!G1241</f>
        <v>63.2</v>
      </c>
      <c r="I1241">
        <f>train!I1241</f>
        <v>10.74</v>
      </c>
      <c r="J1241">
        <f>IF(train!T1241="yes",1,0)</f>
        <v>0</v>
      </c>
    </row>
    <row r="1242" spans="8:10">
      <c r="H1242">
        <f>train!G1242</f>
        <v>218.7</v>
      </c>
      <c r="I1242">
        <f>train!I1242</f>
        <v>37.18</v>
      </c>
      <c r="J1242">
        <f>IF(train!T1242="yes",1,0)</f>
        <v>0</v>
      </c>
    </row>
    <row r="1243" spans="8:10">
      <c r="H1243">
        <f>train!G1243</f>
        <v>207.3</v>
      </c>
      <c r="I1243">
        <f>train!I1243</f>
        <v>35.24</v>
      </c>
      <c r="J1243">
        <f>IF(train!T1243="yes",1,0)</f>
        <v>0</v>
      </c>
    </row>
    <row r="1244" spans="8:10">
      <c r="H1244">
        <f>train!G1244</f>
        <v>273.3</v>
      </c>
      <c r="I1244">
        <f>train!I1244</f>
        <v>46.46</v>
      </c>
      <c r="J1244">
        <f>IF(train!T1244="yes",1,0)</f>
        <v>1</v>
      </c>
    </row>
    <row r="1245" spans="8:10">
      <c r="H1245">
        <f>train!G1245</f>
        <v>266.10000000000002</v>
      </c>
      <c r="I1245">
        <f>train!I1245</f>
        <v>45.24</v>
      </c>
      <c r="J1245">
        <f>IF(train!T1245="yes",1,0)</f>
        <v>0</v>
      </c>
    </row>
    <row r="1246" spans="8:10">
      <c r="H1246">
        <f>train!G1246</f>
        <v>112.8</v>
      </c>
      <c r="I1246">
        <f>train!I1246</f>
        <v>19.18</v>
      </c>
      <c r="J1246">
        <f>IF(train!T1246="yes",1,0)</f>
        <v>0</v>
      </c>
    </row>
    <row r="1247" spans="8:10">
      <c r="H1247">
        <f>train!G1247</f>
        <v>104.7</v>
      </c>
      <c r="I1247">
        <f>train!I1247</f>
        <v>17.8</v>
      </c>
      <c r="J1247">
        <f>IF(train!T1247="yes",1,0)</f>
        <v>0</v>
      </c>
    </row>
    <row r="1248" spans="8:10">
      <c r="H1248">
        <f>train!G1248</f>
        <v>193.8</v>
      </c>
      <c r="I1248">
        <f>train!I1248</f>
        <v>32.950000000000003</v>
      </c>
      <c r="J1248">
        <f>IF(train!T1248="yes",1,0)</f>
        <v>0</v>
      </c>
    </row>
    <row r="1249" spans="8:10">
      <c r="H1249">
        <f>train!G1249</f>
        <v>168.6</v>
      </c>
      <c r="I1249">
        <f>train!I1249</f>
        <v>28.66</v>
      </c>
      <c r="J1249">
        <f>IF(train!T1249="yes",1,0)</f>
        <v>0</v>
      </c>
    </row>
    <row r="1250" spans="8:10">
      <c r="H1250">
        <f>train!G1250</f>
        <v>253.2</v>
      </c>
      <c r="I1250">
        <f>train!I1250</f>
        <v>43.04</v>
      </c>
      <c r="J1250">
        <f>IF(train!T1250="yes",1,0)</f>
        <v>0</v>
      </c>
    </row>
    <row r="1251" spans="8:10">
      <c r="H1251">
        <f>train!G1251</f>
        <v>174.7</v>
      </c>
      <c r="I1251">
        <f>train!I1251</f>
        <v>29.7</v>
      </c>
      <c r="J1251">
        <f>IF(train!T1251="yes",1,0)</f>
        <v>0</v>
      </c>
    </row>
    <row r="1252" spans="8:10">
      <c r="H1252">
        <f>train!G1252</f>
        <v>204.5</v>
      </c>
      <c r="I1252">
        <f>train!I1252</f>
        <v>34.770000000000003</v>
      </c>
      <c r="J1252">
        <f>IF(train!T1252="yes",1,0)</f>
        <v>0</v>
      </c>
    </row>
    <row r="1253" spans="8:10">
      <c r="H1253">
        <f>train!G1253</f>
        <v>226.5</v>
      </c>
      <c r="I1253">
        <f>train!I1253</f>
        <v>38.51</v>
      </c>
      <c r="J1253">
        <f>IF(train!T1253="yes",1,0)</f>
        <v>0</v>
      </c>
    </row>
    <row r="1254" spans="8:10">
      <c r="H1254">
        <f>train!G1254</f>
        <v>234.1</v>
      </c>
      <c r="I1254">
        <f>train!I1254</f>
        <v>39.799999999999997</v>
      </c>
      <c r="J1254">
        <f>IF(train!T1254="yes",1,0)</f>
        <v>0</v>
      </c>
    </row>
    <row r="1255" spans="8:10">
      <c r="H1255">
        <f>train!G1255</f>
        <v>133.30000000000001</v>
      </c>
      <c r="I1255">
        <f>train!I1255</f>
        <v>22.66</v>
      </c>
      <c r="J1255">
        <f>IF(train!T1255="yes",1,0)</f>
        <v>1</v>
      </c>
    </row>
    <row r="1256" spans="8:10">
      <c r="H1256">
        <f>train!G1256</f>
        <v>133.9</v>
      </c>
      <c r="I1256">
        <f>train!I1256</f>
        <v>22.76</v>
      </c>
      <c r="J1256">
        <f>IF(train!T1256="yes",1,0)</f>
        <v>0</v>
      </c>
    </row>
    <row r="1257" spans="8:10">
      <c r="H1257">
        <f>train!G1257</f>
        <v>160.19999999999999</v>
      </c>
      <c r="I1257">
        <f>train!I1257</f>
        <v>27.23</v>
      </c>
      <c r="J1257">
        <f>IF(train!T1257="yes",1,0)</f>
        <v>0</v>
      </c>
    </row>
    <row r="1258" spans="8:10">
      <c r="H1258">
        <f>train!G1258</f>
        <v>230.6</v>
      </c>
      <c r="I1258">
        <f>train!I1258</f>
        <v>39.200000000000003</v>
      </c>
      <c r="J1258">
        <f>IF(train!T1258="yes",1,0)</f>
        <v>0</v>
      </c>
    </row>
    <row r="1259" spans="8:10">
      <c r="H1259">
        <f>train!G1259</f>
        <v>72.8</v>
      </c>
      <c r="I1259">
        <f>train!I1259</f>
        <v>12.38</v>
      </c>
      <c r="J1259">
        <f>IF(train!T1259="yes",1,0)</f>
        <v>0</v>
      </c>
    </row>
    <row r="1260" spans="8:10">
      <c r="H1260">
        <f>train!G1260</f>
        <v>196.1</v>
      </c>
      <c r="I1260">
        <f>train!I1260</f>
        <v>33.340000000000003</v>
      </c>
      <c r="J1260">
        <f>IF(train!T1260="yes",1,0)</f>
        <v>0</v>
      </c>
    </row>
    <row r="1261" spans="8:10">
      <c r="H1261">
        <f>train!G1261</f>
        <v>197.1</v>
      </c>
      <c r="I1261">
        <f>train!I1261</f>
        <v>33.51</v>
      </c>
      <c r="J1261">
        <f>IF(train!T1261="yes",1,0)</f>
        <v>0</v>
      </c>
    </row>
    <row r="1262" spans="8:10">
      <c r="H1262">
        <f>train!G1262</f>
        <v>219.6</v>
      </c>
      <c r="I1262">
        <f>train!I1262</f>
        <v>37.33</v>
      </c>
      <c r="J1262">
        <f>IF(train!T1262="yes",1,0)</f>
        <v>0</v>
      </c>
    </row>
    <row r="1263" spans="8:10">
      <c r="H1263">
        <f>train!G1263</f>
        <v>216</v>
      </c>
      <c r="I1263">
        <f>train!I1263</f>
        <v>36.72</v>
      </c>
      <c r="J1263">
        <f>IF(train!T1263="yes",1,0)</f>
        <v>0</v>
      </c>
    </row>
    <row r="1264" spans="8:10">
      <c r="H1264">
        <f>train!G1264</f>
        <v>222.9</v>
      </c>
      <c r="I1264">
        <f>train!I1264</f>
        <v>37.89</v>
      </c>
      <c r="J1264">
        <f>IF(train!T1264="yes",1,0)</f>
        <v>0</v>
      </c>
    </row>
    <row r="1265" spans="8:10">
      <c r="H1265">
        <f>train!G1265</f>
        <v>115.9</v>
      </c>
      <c r="I1265">
        <f>train!I1265</f>
        <v>19.7</v>
      </c>
      <c r="J1265">
        <f>IF(train!T1265="yes",1,0)</f>
        <v>0</v>
      </c>
    </row>
    <row r="1266" spans="8:10">
      <c r="H1266">
        <f>train!G1266</f>
        <v>189.8</v>
      </c>
      <c r="I1266">
        <f>train!I1266</f>
        <v>32.270000000000003</v>
      </c>
      <c r="J1266">
        <f>IF(train!T1266="yes",1,0)</f>
        <v>0</v>
      </c>
    </row>
    <row r="1267" spans="8:10">
      <c r="H1267">
        <f>train!G1267</f>
        <v>136.4</v>
      </c>
      <c r="I1267">
        <f>train!I1267</f>
        <v>23.19</v>
      </c>
      <c r="J1267">
        <f>IF(train!T1267="yes",1,0)</f>
        <v>0</v>
      </c>
    </row>
    <row r="1268" spans="8:10">
      <c r="H1268">
        <f>train!G1268</f>
        <v>170.5</v>
      </c>
      <c r="I1268">
        <f>train!I1268</f>
        <v>28.99</v>
      </c>
      <c r="J1268">
        <f>IF(train!T1268="yes",1,0)</f>
        <v>0</v>
      </c>
    </row>
    <row r="1269" spans="8:10">
      <c r="H1269">
        <f>train!G1269</f>
        <v>272.39999999999998</v>
      </c>
      <c r="I1269">
        <f>train!I1269</f>
        <v>46.31</v>
      </c>
      <c r="J1269">
        <f>IF(train!T1269="yes",1,0)</f>
        <v>0</v>
      </c>
    </row>
    <row r="1270" spans="8:10">
      <c r="H1270">
        <f>train!G1270</f>
        <v>210</v>
      </c>
      <c r="I1270">
        <f>train!I1270</f>
        <v>35.700000000000003</v>
      </c>
      <c r="J1270">
        <f>IF(train!T1270="yes",1,0)</f>
        <v>0</v>
      </c>
    </row>
    <row r="1271" spans="8:10">
      <c r="H1271">
        <f>train!G1271</f>
        <v>153.9</v>
      </c>
      <c r="I1271">
        <f>train!I1271</f>
        <v>26.16</v>
      </c>
      <c r="J1271">
        <f>IF(train!T1271="yes",1,0)</f>
        <v>0</v>
      </c>
    </row>
    <row r="1272" spans="8:10">
      <c r="H1272">
        <f>train!G1272</f>
        <v>252.4</v>
      </c>
      <c r="I1272">
        <f>train!I1272</f>
        <v>42.91</v>
      </c>
      <c r="J1272">
        <f>IF(train!T1272="yes",1,0)</f>
        <v>0</v>
      </c>
    </row>
    <row r="1273" spans="8:10">
      <c r="H1273">
        <f>train!G1273</f>
        <v>197.9</v>
      </c>
      <c r="I1273">
        <f>train!I1273</f>
        <v>33.64</v>
      </c>
      <c r="J1273">
        <f>IF(train!T1273="yes",1,0)</f>
        <v>0</v>
      </c>
    </row>
    <row r="1274" spans="8:10">
      <c r="H1274">
        <f>train!G1274</f>
        <v>152.4</v>
      </c>
      <c r="I1274">
        <f>train!I1274</f>
        <v>25.91</v>
      </c>
      <c r="J1274">
        <f>IF(train!T1274="yes",1,0)</f>
        <v>0</v>
      </c>
    </row>
    <row r="1275" spans="8:10">
      <c r="H1275">
        <f>train!G1275</f>
        <v>237.4</v>
      </c>
      <c r="I1275">
        <f>train!I1275</f>
        <v>40.36</v>
      </c>
      <c r="J1275">
        <f>IF(train!T1275="yes",1,0)</f>
        <v>0</v>
      </c>
    </row>
    <row r="1276" spans="8:10">
      <c r="H1276">
        <f>train!G1276</f>
        <v>265.60000000000002</v>
      </c>
      <c r="I1276">
        <f>train!I1276</f>
        <v>45.15</v>
      </c>
      <c r="J1276">
        <f>IF(train!T1276="yes",1,0)</f>
        <v>0</v>
      </c>
    </row>
    <row r="1277" spans="8:10">
      <c r="H1277">
        <f>train!G1277</f>
        <v>197.3</v>
      </c>
      <c r="I1277">
        <f>train!I1277</f>
        <v>33.54</v>
      </c>
      <c r="J1277">
        <f>IF(train!T1277="yes",1,0)</f>
        <v>0</v>
      </c>
    </row>
    <row r="1278" spans="8:10">
      <c r="H1278">
        <f>train!G1278</f>
        <v>199.1</v>
      </c>
      <c r="I1278">
        <f>train!I1278</f>
        <v>33.85</v>
      </c>
      <c r="J1278">
        <f>IF(train!T1278="yes",1,0)</f>
        <v>0</v>
      </c>
    </row>
    <row r="1279" spans="8:10">
      <c r="H1279">
        <f>train!G1279</f>
        <v>233.7</v>
      </c>
      <c r="I1279">
        <f>train!I1279</f>
        <v>39.729999999999997</v>
      </c>
      <c r="J1279">
        <f>IF(train!T1279="yes",1,0)</f>
        <v>0</v>
      </c>
    </row>
    <row r="1280" spans="8:10">
      <c r="H1280">
        <f>train!G1280</f>
        <v>183.1</v>
      </c>
      <c r="I1280">
        <f>train!I1280</f>
        <v>31.13</v>
      </c>
      <c r="J1280">
        <f>IF(train!T1280="yes",1,0)</f>
        <v>0</v>
      </c>
    </row>
    <row r="1281" spans="8:10">
      <c r="H1281">
        <f>train!G1281</f>
        <v>207.1</v>
      </c>
      <c r="I1281">
        <f>train!I1281</f>
        <v>35.21</v>
      </c>
      <c r="J1281">
        <f>IF(train!T1281="yes",1,0)</f>
        <v>0</v>
      </c>
    </row>
    <row r="1282" spans="8:10">
      <c r="H1282">
        <f>train!G1282</f>
        <v>139.69999999999999</v>
      </c>
      <c r="I1282">
        <f>train!I1282</f>
        <v>23.75</v>
      </c>
      <c r="J1282">
        <f>IF(train!T1282="yes",1,0)</f>
        <v>0</v>
      </c>
    </row>
    <row r="1283" spans="8:10">
      <c r="H1283">
        <f>train!G1283</f>
        <v>177.2</v>
      </c>
      <c r="I1283">
        <f>train!I1283</f>
        <v>30.12</v>
      </c>
      <c r="J1283">
        <f>IF(train!T1283="yes",1,0)</f>
        <v>0</v>
      </c>
    </row>
    <row r="1284" spans="8:10">
      <c r="H1284">
        <f>train!G1284</f>
        <v>169.8</v>
      </c>
      <c r="I1284">
        <f>train!I1284</f>
        <v>28.87</v>
      </c>
      <c r="J1284">
        <f>IF(train!T1284="yes",1,0)</f>
        <v>0</v>
      </c>
    </row>
    <row r="1285" spans="8:10">
      <c r="H1285">
        <f>train!G1285</f>
        <v>173.5</v>
      </c>
      <c r="I1285">
        <f>train!I1285</f>
        <v>29.5</v>
      </c>
      <c r="J1285">
        <f>IF(train!T1285="yes",1,0)</f>
        <v>0</v>
      </c>
    </row>
    <row r="1286" spans="8:10">
      <c r="H1286">
        <f>train!G1286</f>
        <v>159.9</v>
      </c>
      <c r="I1286">
        <f>train!I1286</f>
        <v>27.18</v>
      </c>
      <c r="J1286">
        <f>IF(train!T1286="yes",1,0)</f>
        <v>0</v>
      </c>
    </row>
    <row r="1287" spans="8:10">
      <c r="H1287">
        <f>train!G1287</f>
        <v>115.1</v>
      </c>
      <c r="I1287">
        <f>train!I1287</f>
        <v>19.57</v>
      </c>
      <c r="J1287">
        <f>IF(train!T1287="yes",1,0)</f>
        <v>0</v>
      </c>
    </row>
    <row r="1288" spans="8:10">
      <c r="H1288">
        <f>train!G1288</f>
        <v>92.2</v>
      </c>
      <c r="I1288">
        <f>train!I1288</f>
        <v>15.67</v>
      </c>
      <c r="J1288">
        <f>IF(train!T1288="yes",1,0)</f>
        <v>0</v>
      </c>
    </row>
    <row r="1289" spans="8:10">
      <c r="H1289">
        <f>train!G1289</f>
        <v>117.1</v>
      </c>
      <c r="I1289">
        <f>train!I1289</f>
        <v>19.91</v>
      </c>
      <c r="J1289">
        <f>IF(train!T1289="yes",1,0)</f>
        <v>0</v>
      </c>
    </row>
    <row r="1290" spans="8:10">
      <c r="H1290">
        <f>train!G1290</f>
        <v>223.3</v>
      </c>
      <c r="I1290">
        <f>train!I1290</f>
        <v>37.96</v>
      </c>
      <c r="J1290">
        <f>IF(train!T1290="yes",1,0)</f>
        <v>1</v>
      </c>
    </row>
    <row r="1291" spans="8:10">
      <c r="H1291">
        <f>train!G1291</f>
        <v>154.80000000000001</v>
      </c>
      <c r="I1291">
        <f>train!I1291</f>
        <v>26.32</v>
      </c>
      <c r="J1291">
        <f>IF(train!T1291="yes",1,0)</f>
        <v>0</v>
      </c>
    </row>
    <row r="1292" spans="8:10">
      <c r="H1292">
        <f>train!G1292</f>
        <v>261.39999999999998</v>
      </c>
      <c r="I1292">
        <f>train!I1292</f>
        <v>44.44</v>
      </c>
      <c r="J1292">
        <f>IF(train!T1292="yes",1,0)</f>
        <v>1</v>
      </c>
    </row>
    <row r="1293" spans="8:10">
      <c r="H1293">
        <f>train!G1293</f>
        <v>46.5</v>
      </c>
      <c r="I1293">
        <f>train!I1293</f>
        <v>7.91</v>
      </c>
      <c r="J1293">
        <f>IF(train!T1293="yes",1,0)</f>
        <v>1</v>
      </c>
    </row>
    <row r="1294" spans="8:10">
      <c r="H1294">
        <f>train!G1294</f>
        <v>149.9</v>
      </c>
      <c r="I1294">
        <f>train!I1294</f>
        <v>25.48</v>
      </c>
      <c r="J1294">
        <f>IF(train!T1294="yes",1,0)</f>
        <v>1</v>
      </c>
    </row>
    <row r="1295" spans="8:10">
      <c r="H1295">
        <f>train!G1295</f>
        <v>242.2</v>
      </c>
      <c r="I1295">
        <f>train!I1295</f>
        <v>41.17</v>
      </c>
      <c r="J1295">
        <f>IF(train!T1295="yes",1,0)</f>
        <v>1</v>
      </c>
    </row>
    <row r="1296" spans="8:10">
      <c r="H1296">
        <f>train!G1296</f>
        <v>222.4</v>
      </c>
      <c r="I1296">
        <f>train!I1296</f>
        <v>37.81</v>
      </c>
      <c r="J1296">
        <f>IF(train!T1296="yes",1,0)</f>
        <v>0</v>
      </c>
    </row>
    <row r="1297" spans="8:10">
      <c r="H1297">
        <f>train!G1297</f>
        <v>69.400000000000006</v>
      </c>
      <c r="I1297">
        <f>train!I1297</f>
        <v>11.8</v>
      </c>
      <c r="J1297">
        <f>IF(train!T1297="yes",1,0)</f>
        <v>0</v>
      </c>
    </row>
    <row r="1298" spans="8:10">
      <c r="H1298">
        <f>train!G1298</f>
        <v>61.2</v>
      </c>
      <c r="I1298">
        <f>train!I1298</f>
        <v>10.4</v>
      </c>
      <c r="J1298">
        <f>IF(train!T1298="yes",1,0)</f>
        <v>1</v>
      </c>
    </row>
    <row r="1299" spans="8:10">
      <c r="H1299">
        <f>train!G1299</f>
        <v>245.2</v>
      </c>
      <c r="I1299">
        <f>train!I1299</f>
        <v>41.68</v>
      </c>
      <c r="J1299">
        <f>IF(train!T1299="yes",1,0)</f>
        <v>0</v>
      </c>
    </row>
    <row r="1300" spans="8:10">
      <c r="H1300">
        <f>train!G1300</f>
        <v>227.4</v>
      </c>
      <c r="I1300">
        <f>train!I1300</f>
        <v>38.659999999999997</v>
      </c>
      <c r="J1300">
        <f>IF(train!T1300="yes",1,0)</f>
        <v>0</v>
      </c>
    </row>
    <row r="1301" spans="8:10">
      <c r="H1301">
        <f>train!G1301</f>
        <v>192.8</v>
      </c>
      <c r="I1301">
        <f>train!I1301</f>
        <v>32.78</v>
      </c>
      <c r="J1301">
        <f>IF(train!T1301="yes",1,0)</f>
        <v>0</v>
      </c>
    </row>
    <row r="1302" spans="8:10">
      <c r="H1302">
        <f>train!G1302</f>
        <v>162.6</v>
      </c>
      <c r="I1302">
        <f>train!I1302</f>
        <v>27.64</v>
      </c>
      <c r="J1302">
        <f>IF(train!T1302="yes",1,0)</f>
        <v>0</v>
      </c>
    </row>
    <row r="1303" spans="8:10">
      <c r="H1303">
        <f>train!G1303</f>
        <v>271.10000000000002</v>
      </c>
      <c r="I1303">
        <f>train!I1303</f>
        <v>46.09</v>
      </c>
      <c r="J1303">
        <f>IF(train!T1303="yes",1,0)</f>
        <v>0</v>
      </c>
    </row>
    <row r="1304" spans="8:10">
      <c r="H1304">
        <f>train!G1304</f>
        <v>103.4</v>
      </c>
      <c r="I1304">
        <f>train!I1304</f>
        <v>17.579999999999998</v>
      </c>
      <c r="J1304">
        <f>IF(train!T1304="yes",1,0)</f>
        <v>0</v>
      </c>
    </row>
    <row r="1305" spans="8:10">
      <c r="H1305">
        <f>train!G1305</f>
        <v>52.2</v>
      </c>
      <c r="I1305">
        <f>train!I1305</f>
        <v>8.8699999999999992</v>
      </c>
      <c r="J1305">
        <f>IF(train!T1305="yes",1,0)</f>
        <v>0</v>
      </c>
    </row>
    <row r="1306" spans="8:10">
      <c r="H1306">
        <f>train!G1306</f>
        <v>165.4</v>
      </c>
      <c r="I1306">
        <f>train!I1306</f>
        <v>28.12</v>
      </c>
      <c r="J1306">
        <f>IF(train!T1306="yes",1,0)</f>
        <v>1</v>
      </c>
    </row>
    <row r="1307" spans="8:10">
      <c r="H1307">
        <f>train!G1307</f>
        <v>147.5</v>
      </c>
      <c r="I1307">
        <f>train!I1307</f>
        <v>25.08</v>
      </c>
      <c r="J1307">
        <f>IF(train!T1307="yes",1,0)</f>
        <v>0</v>
      </c>
    </row>
    <row r="1308" spans="8:10">
      <c r="H1308">
        <f>train!G1308</f>
        <v>217.8</v>
      </c>
      <c r="I1308">
        <f>train!I1308</f>
        <v>37.03</v>
      </c>
      <c r="J1308">
        <f>IF(train!T1308="yes",1,0)</f>
        <v>0</v>
      </c>
    </row>
    <row r="1309" spans="8:10">
      <c r="H1309">
        <f>train!G1309</f>
        <v>235.7</v>
      </c>
      <c r="I1309">
        <f>train!I1309</f>
        <v>40.07</v>
      </c>
      <c r="J1309">
        <f>IF(train!T1309="yes",1,0)</f>
        <v>0</v>
      </c>
    </row>
    <row r="1310" spans="8:10">
      <c r="H1310">
        <f>train!G1310</f>
        <v>204.5</v>
      </c>
      <c r="I1310">
        <f>train!I1310</f>
        <v>34.770000000000003</v>
      </c>
      <c r="J1310">
        <f>IF(train!T1310="yes",1,0)</f>
        <v>0</v>
      </c>
    </row>
    <row r="1311" spans="8:10">
      <c r="H1311">
        <f>train!G1311</f>
        <v>178.4</v>
      </c>
      <c r="I1311">
        <f>train!I1311</f>
        <v>30.33</v>
      </c>
      <c r="J1311">
        <f>IF(train!T1311="yes",1,0)</f>
        <v>0</v>
      </c>
    </row>
    <row r="1312" spans="8:10">
      <c r="H1312">
        <f>train!G1312</f>
        <v>130.1</v>
      </c>
      <c r="I1312">
        <f>train!I1312</f>
        <v>22.12</v>
      </c>
      <c r="J1312">
        <f>IF(train!T1312="yes",1,0)</f>
        <v>0</v>
      </c>
    </row>
    <row r="1313" spans="8:10">
      <c r="H1313">
        <f>train!G1313</f>
        <v>103.7</v>
      </c>
      <c r="I1313">
        <f>train!I1313</f>
        <v>17.63</v>
      </c>
      <c r="J1313">
        <f>IF(train!T1313="yes",1,0)</f>
        <v>0</v>
      </c>
    </row>
    <row r="1314" spans="8:10">
      <c r="H1314">
        <f>train!G1314</f>
        <v>239.9</v>
      </c>
      <c r="I1314">
        <f>train!I1314</f>
        <v>40.78</v>
      </c>
      <c r="J1314">
        <f>IF(train!T1314="yes",1,0)</f>
        <v>0</v>
      </c>
    </row>
    <row r="1315" spans="8:10">
      <c r="H1315">
        <f>train!G1315</f>
        <v>148.4</v>
      </c>
      <c r="I1315">
        <f>train!I1315</f>
        <v>25.23</v>
      </c>
      <c r="J1315">
        <f>IF(train!T1315="yes",1,0)</f>
        <v>0</v>
      </c>
    </row>
    <row r="1316" spans="8:10">
      <c r="H1316">
        <f>train!G1316</f>
        <v>148.6</v>
      </c>
      <c r="I1316">
        <f>train!I1316</f>
        <v>25.26</v>
      </c>
      <c r="J1316">
        <f>IF(train!T1316="yes",1,0)</f>
        <v>0</v>
      </c>
    </row>
    <row r="1317" spans="8:10">
      <c r="H1317">
        <f>train!G1317</f>
        <v>191.1</v>
      </c>
      <c r="I1317">
        <f>train!I1317</f>
        <v>32.49</v>
      </c>
      <c r="J1317">
        <f>IF(train!T1317="yes",1,0)</f>
        <v>0</v>
      </c>
    </row>
    <row r="1318" spans="8:10">
      <c r="H1318">
        <f>train!G1318</f>
        <v>218.5</v>
      </c>
      <c r="I1318">
        <f>train!I1318</f>
        <v>37.15</v>
      </c>
      <c r="J1318">
        <f>IF(train!T1318="yes",1,0)</f>
        <v>0</v>
      </c>
    </row>
    <row r="1319" spans="8:10">
      <c r="H1319">
        <f>train!G1319</f>
        <v>97.5</v>
      </c>
      <c r="I1319">
        <f>train!I1319</f>
        <v>16.579999999999998</v>
      </c>
      <c r="J1319">
        <f>IF(train!T1319="yes",1,0)</f>
        <v>0</v>
      </c>
    </row>
    <row r="1320" spans="8:10">
      <c r="H1320">
        <f>train!G1320</f>
        <v>128.69999999999999</v>
      </c>
      <c r="I1320">
        <f>train!I1320</f>
        <v>21.88</v>
      </c>
      <c r="J1320">
        <f>IF(train!T1320="yes",1,0)</f>
        <v>0</v>
      </c>
    </row>
    <row r="1321" spans="8:10">
      <c r="H1321">
        <f>train!G1321</f>
        <v>236.6</v>
      </c>
      <c r="I1321">
        <f>train!I1321</f>
        <v>40.22</v>
      </c>
      <c r="J1321">
        <f>IF(train!T1321="yes",1,0)</f>
        <v>0</v>
      </c>
    </row>
    <row r="1322" spans="8:10">
      <c r="H1322">
        <f>train!G1322</f>
        <v>85.9</v>
      </c>
      <c r="I1322">
        <f>train!I1322</f>
        <v>14.6</v>
      </c>
      <c r="J1322">
        <f>IF(train!T1322="yes",1,0)</f>
        <v>0</v>
      </c>
    </row>
    <row r="1323" spans="8:10">
      <c r="H1323">
        <f>train!G1323</f>
        <v>141.19999999999999</v>
      </c>
      <c r="I1323">
        <f>train!I1323</f>
        <v>24</v>
      </c>
      <c r="J1323">
        <f>IF(train!T1323="yes",1,0)</f>
        <v>0</v>
      </c>
    </row>
    <row r="1324" spans="8:10">
      <c r="H1324">
        <f>train!G1324</f>
        <v>194.4</v>
      </c>
      <c r="I1324">
        <f>train!I1324</f>
        <v>33.049999999999997</v>
      </c>
      <c r="J1324">
        <f>IF(train!T1324="yes",1,0)</f>
        <v>0</v>
      </c>
    </row>
    <row r="1325" spans="8:10">
      <c r="H1325">
        <f>train!G1325</f>
        <v>167.6</v>
      </c>
      <c r="I1325">
        <f>train!I1325</f>
        <v>28.49</v>
      </c>
      <c r="J1325">
        <f>IF(train!T1325="yes",1,0)</f>
        <v>0</v>
      </c>
    </row>
    <row r="1326" spans="8:10">
      <c r="H1326">
        <f>train!G1326</f>
        <v>234.5</v>
      </c>
      <c r="I1326">
        <f>train!I1326</f>
        <v>39.869999999999997</v>
      </c>
      <c r="J1326">
        <f>IF(train!T1326="yes",1,0)</f>
        <v>0</v>
      </c>
    </row>
    <row r="1327" spans="8:10">
      <c r="H1327">
        <f>train!G1327</f>
        <v>154.19999999999999</v>
      </c>
      <c r="I1327">
        <f>train!I1327</f>
        <v>26.21</v>
      </c>
      <c r="J1327">
        <f>IF(train!T1327="yes",1,0)</f>
        <v>0</v>
      </c>
    </row>
    <row r="1328" spans="8:10">
      <c r="H1328">
        <f>train!G1328</f>
        <v>143.19999999999999</v>
      </c>
      <c r="I1328">
        <f>train!I1328</f>
        <v>24.34</v>
      </c>
      <c r="J1328">
        <f>IF(train!T1328="yes",1,0)</f>
        <v>0</v>
      </c>
    </row>
    <row r="1329" spans="8:10">
      <c r="H1329">
        <f>train!G1329</f>
        <v>216.4</v>
      </c>
      <c r="I1329">
        <f>train!I1329</f>
        <v>36.79</v>
      </c>
      <c r="J1329">
        <f>IF(train!T1329="yes",1,0)</f>
        <v>0</v>
      </c>
    </row>
    <row r="1330" spans="8:10">
      <c r="H1330">
        <f>train!G1330</f>
        <v>161.9</v>
      </c>
      <c r="I1330">
        <f>train!I1330</f>
        <v>27.52</v>
      </c>
      <c r="J1330">
        <f>IF(train!T1330="yes",1,0)</f>
        <v>0</v>
      </c>
    </row>
    <row r="1331" spans="8:10">
      <c r="H1331">
        <f>train!G1331</f>
        <v>118.7</v>
      </c>
      <c r="I1331">
        <f>train!I1331</f>
        <v>20.18</v>
      </c>
      <c r="J1331">
        <f>IF(train!T1331="yes",1,0)</f>
        <v>0</v>
      </c>
    </row>
    <row r="1332" spans="8:10">
      <c r="H1332">
        <f>train!G1332</f>
        <v>179.1</v>
      </c>
      <c r="I1332">
        <f>train!I1332</f>
        <v>30.45</v>
      </c>
      <c r="J1332">
        <f>IF(train!T1332="yes",1,0)</f>
        <v>0</v>
      </c>
    </row>
    <row r="1333" spans="8:10">
      <c r="H1333">
        <f>train!G1333</f>
        <v>147.9</v>
      </c>
      <c r="I1333">
        <f>train!I1333</f>
        <v>25.14</v>
      </c>
      <c r="J1333">
        <f>IF(train!T1333="yes",1,0)</f>
        <v>0</v>
      </c>
    </row>
    <row r="1334" spans="8:10">
      <c r="H1334">
        <f>train!G1334</f>
        <v>209.2</v>
      </c>
      <c r="I1334">
        <f>train!I1334</f>
        <v>35.56</v>
      </c>
      <c r="J1334">
        <f>IF(train!T1334="yes",1,0)</f>
        <v>0</v>
      </c>
    </row>
    <row r="1335" spans="8:10">
      <c r="H1335">
        <f>train!G1335</f>
        <v>244.3</v>
      </c>
      <c r="I1335">
        <f>train!I1335</f>
        <v>41.53</v>
      </c>
      <c r="J1335">
        <f>IF(train!T1335="yes",1,0)</f>
        <v>0</v>
      </c>
    </row>
    <row r="1336" spans="8:10">
      <c r="H1336">
        <f>train!G1336</f>
        <v>175.3</v>
      </c>
      <c r="I1336">
        <f>train!I1336</f>
        <v>29.8</v>
      </c>
      <c r="J1336">
        <f>IF(train!T1336="yes",1,0)</f>
        <v>0</v>
      </c>
    </row>
    <row r="1337" spans="8:10">
      <c r="H1337">
        <f>train!G1337</f>
        <v>150.5</v>
      </c>
      <c r="I1337">
        <f>train!I1337</f>
        <v>25.59</v>
      </c>
      <c r="J1337">
        <f>IF(train!T1337="yes",1,0)</f>
        <v>0</v>
      </c>
    </row>
    <row r="1338" spans="8:10">
      <c r="H1338">
        <f>train!G1338</f>
        <v>163.5</v>
      </c>
      <c r="I1338">
        <f>train!I1338</f>
        <v>27.8</v>
      </c>
      <c r="J1338">
        <f>IF(train!T1338="yes",1,0)</f>
        <v>0</v>
      </c>
    </row>
    <row r="1339" spans="8:10">
      <c r="H1339">
        <f>train!G1339</f>
        <v>236.9</v>
      </c>
      <c r="I1339">
        <f>train!I1339</f>
        <v>40.270000000000003</v>
      </c>
      <c r="J1339">
        <f>IF(train!T1339="yes",1,0)</f>
        <v>1</v>
      </c>
    </row>
    <row r="1340" spans="8:10">
      <c r="H1340">
        <f>train!G1340</f>
        <v>82.3</v>
      </c>
      <c r="I1340">
        <f>train!I1340</f>
        <v>13.99</v>
      </c>
      <c r="J1340">
        <f>IF(train!T1340="yes",1,0)</f>
        <v>0</v>
      </c>
    </row>
    <row r="1341" spans="8:10">
      <c r="H1341">
        <f>train!G1341</f>
        <v>216</v>
      </c>
      <c r="I1341">
        <f>train!I1341</f>
        <v>36.72</v>
      </c>
      <c r="J1341">
        <f>IF(train!T1341="yes",1,0)</f>
        <v>0</v>
      </c>
    </row>
    <row r="1342" spans="8:10">
      <c r="H1342">
        <f>train!G1342</f>
        <v>180</v>
      </c>
      <c r="I1342">
        <f>train!I1342</f>
        <v>30.6</v>
      </c>
      <c r="J1342">
        <f>IF(train!T1342="yes",1,0)</f>
        <v>0</v>
      </c>
    </row>
    <row r="1343" spans="8:10">
      <c r="H1343">
        <f>train!G1343</f>
        <v>143.69999999999999</v>
      </c>
      <c r="I1343">
        <f>train!I1343</f>
        <v>24.43</v>
      </c>
      <c r="J1343">
        <f>IF(train!T1343="yes",1,0)</f>
        <v>0</v>
      </c>
    </row>
    <row r="1344" spans="8:10">
      <c r="H1344">
        <f>train!G1344</f>
        <v>185.6</v>
      </c>
      <c r="I1344">
        <f>train!I1344</f>
        <v>31.55</v>
      </c>
      <c r="J1344">
        <f>IF(train!T1344="yes",1,0)</f>
        <v>0</v>
      </c>
    </row>
    <row r="1345" spans="8:10">
      <c r="H1345">
        <f>train!G1345</f>
        <v>137.6</v>
      </c>
      <c r="I1345">
        <f>train!I1345</f>
        <v>23.39</v>
      </c>
      <c r="J1345">
        <f>IF(train!T1345="yes",1,0)</f>
        <v>0</v>
      </c>
    </row>
    <row r="1346" spans="8:10">
      <c r="H1346">
        <f>train!G1346</f>
        <v>273.89999999999998</v>
      </c>
      <c r="I1346">
        <f>train!I1346</f>
        <v>46.56</v>
      </c>
      <c r="J1346">
        <f>IF(train!T1346="yes",1,0)</f>
        <v>1</v>
      </c>
    </row>
    <row r="1347" spans="8:10">
      <c r="H1347">
        <f>train!G1347</f>
        <v>125.3</v>
      </c>
      <c r="I1347">
        <f>train!I1347</f>
        <v>21.3</v>
      </c>
      <c r="J1347">
        <f>IF(train!T1347="yes",1,0)</f>
        <v>0</v>
      </c>
    </row>
    <row r="1348" spans="8:10">
      <c r="H1348">
        <f>train!G1348</f>
        <v>214.9</v>
      </c>
      <c r="I1348">
        <f>train!I1348</f>
        <v>36.53</v>
      </c>
      <c r="J1348">
        <f>IF(train!T1348="yes",1,0)</f>
        <v>0</v>
      </c>
    </row>
    <row r="1349" spans="8:10">
      <c r="H1349">
        <f>train!G1349</f>
        <v>163</v>
      </c>
      <c r="I1349">
        <f>train!I1349</f>
        <v>27.71</v>
      </c>
      <c r="J1349">
        <f>IF(train!T1349="yes",1,0)</f>
        <v>0</v>
      </c>
    </row>
    <row r="1350" spans="8:10">
      <c r="H1350">
        <f>train!G1350</f>
        <v>163.80000000000001</v>
      </c>
      <c r="I1350">
        <f>train!I1350</f>
        <v>27.85</v>
      </c>
      <c r="J1350">
        <f>IF(train!T1350="yes",1,0)</f>
        <v>0</v>
      </c>
    </row>
    <row r="1351" spans="8:10">
      <c r="H1351">
        <f>train!G1351</f>
        <v>189.5</v>
      </c>
      <c r="I1351">
        <f>train!I1351</f>
        <v>32.22</v>
      </c>
      <c r="J1351">
        <f>IF(train!T1351="yes",1,0)</f>
        <v>0</v>
      </c>
    </row>
    <row r="1352" spans="8:10">
      <c r="H1352">
        <f>train!G1352</f>
        <v>155.19999999999999</v>
      </c>
      <c r="I1352">
        <f>train!I1352</f>
        <v>26.38</v>
      </c>
      <c r="J1352">
        <f>IF(train!T1352="yes",1,0)</f>
        <v>0</v>
      </c>
    </row>
    <row r="1353" spans="8:10">
      <c r="H1353">
        <f>train!G1353</f>
        <v>254.1</v>
      </c>
      <c r="I1353">
        <f>train!I1353</f>
        <v>43.2</v>
      </c>
      <c r="J1353">
        <f>IF(train!T1353="yes",1,0)</f>
        <v>0</v>
      </c>
    </row>
    <row r="1354" spans="8:10">
      <c r="H1354">
        <f>train!G1354</f>
        <v>112</v>
      </c>
      <c r="I1354">
        <f>train!I1354</f>
        <v>19.04</v>
      </c>
      <c r="J1354">
        <f>IF(train!T1354="yes",1,0)</f>
        <v>0</v>
      </c>
    </row>
    <row r="1355" spans="8:10">
      <c r="H1355">
        <f>train!G1355</f>
        <v>115.5</v>
      </c>
      <c r="I1355">
        <f>train!I1355</f>
        <v>19.64</v>
      </c>
      <c r="J1355">
        <f>IF(train!T1355="yes",1,0)</f>
        <v>0</v>
      </c>
    </row>
    <row r="1356" spans="8:10">
      <c r="H1356">
        <f>train!G1356</f>
        <v>137.1</v>
      </c>
      <c r="I1356">
        <f>train!I1356</f>
        <v>23.31</v>
      </c>
      <c r="J1356">
        <f>IF(train!T1356="yes",1,0)</f>
        <v>0</v>
      </c>
    </row>
    <row r="1357" spans="8:10">
      <c r="H1357">
        <f>train!G1357</f>
        <v>198.4</v>
      </c>
      <c r="I1357">
        <f>train!I1357</f>
        <v>33.729999999999997</v>
      </c>
      <c r="J1357">
        <f>IF(train!T1357="yes",1,0)</f>
        <v>0</v>
      </c>
    </row>
    <row r="1358" spans="8:10">
      <c r="H1358">
        <f>train!G1358</f>
        <v>132.69999999999999</v>
      </c>
      <c r="I1358">
        <f>train!I1358</f>
        <v>22.56</v>
      </c>
      <c r="J1358">
        <f>IF(train!T1358="yes",1,0)</f>
        <v>0</v>
      </c>
    </row>
    <row r="1359" spans="8:10">
      <c r="H1359">
        <f>train!G1359</f>
        <v>219.6</v>
      </c>
      <c r="I1359">
        <f>train!I1359</f>
        <v>37.33</v>
      </c>
      <c r="J1359">
        <f>IF(train!T1359="yes",1,0)</f>
        <v>0</v>
      </c>
    </row>
    <row r="1360" spans="8:10">
      <c r="H1360">
        <f>train!G1360</f>
        <v>169.6</v>
      </c>
      <c r="I1360">
        <f>train!I1360</f>
        <v>28.83</v>
      </c>
      <c r="J1360">
        <f>IF(train!T1360="yes",1,0)</f>
        <v>0</v>
      </c>
    </row>
    <row r="1361" spans="8:10">
      <c r="H1361">
        <f>train!G1361</f>
        <v>160.4</v>
      </c>
      <c r="I1361">
        <f>train!I1361</f>
        <v>27.27</v>
      </c>
      <c r="J1361">
        <f>IF(train!T1361="yes",1,0)</f>
        <v>0</v>
      </c>
    </row>
    <row r="1362" spans="8:10">
      <c r="H1362">
        <f>train!G1362</f>
        <v>194.6</v>
      </c>
      <c r="I1362">
        <f>train!I1362</f>
        <v>33.08</v>
      </c>
      <c r="J1362">
        <f>IF(train!T1362="yes",1,0)</f>
        <v>0</v>
      </c>
    </row>
    <row r="1363" spans="8:10">
      <c r="H1363">
        <f>train!G1363</f>
        <v>157.1</v>
      </c>
      <c r="I1363">
        <f>train!I1363</f>
        <v>26.71</v>
      </c>
      <c r="J1363">
        <f>IF(train!T1363="yes",1,0)</f>
        <v>0</v>
      </c>
    </row>
    <row r="1364" spans="8:10">
      <c r="H1364">
        <f>train!G1364</f>
        <v>179.8</v>
      </c>
      <c r="I1364">
        <f>train!I1364</f>
        <v>30.57</v>
      </c>
      <c r="J1364">
        <f>IF(train!T1364="yes",1,0)</f>
        <v>0</v>
      </c>
    </row>
    <row r="1365" spans="8:10">
      <c r="H1365">
        <f>train!G1365</f>
        <v>148.19999999999999</v>
      </c>
      <c r="I1365">
        <f>train!I1365</f>
        <v>25.19</v>
      </c>
      <c r="J1365">
        <f>IF(train!T1365="yes",1,0)</f>
        <v>0</v>
      </c>
    </row>
    <row r="1366" spans="8:10">
      <c r="H1366">
        <f>train!G1366</f>
        <v>183.2</v>
      </c>
      <c r="I1366">
        <f>train!I1366</f>
        <v>31.14</v>
      </c>
      <c r="J1366">
        <f>IF(train!T1366="yes",1,0)</f>
        <v>0</v>
      </c>
    </row>
    <row r="1367" spans="8:10">
      <c r="H1367">
        <f>train!G1367</f>
        <v>119.2</v>
      </c>
      <c r="I1367">
        <f>train!I1367</f>
        <v>20.260000000000002</v>
      </c>
      <c r="J1367">
        <f>IF(train!T1367="yes",1,0)</f>
        <v>1</v>
      </c>
    </row>
    <row r="1368" spans="8:10">
      <c r="H1368">
        <f>train!G1368</f>
        <v>224</v>
      </c>
      <c r="I1368">
        <f>train!I1368</f>
        <v>38.08</v>
      </c>
      <c r="J1368">
        <f>IF(train!T1368="yes",1,0)</f>
        <v>0</v>
      </c>
    </row>
    <row r="1369" spans="8:10">
      <c r="H1369">
        <f>train!G1369</f>
        <v>184.8</v>
      </c>
      <c r="I1369">
        <f>train!I1369</f>
        <v>31.42</v>
      </c>
      <c r="J1369">
        <f>IF(train!T1369="yes",1,0)</f>
        <v>0</v>
      </c>
    </row>
    <row r="1370" spans="8:10">
      <c r="H1370">
        <f>train!G1370</f>
        <v>176.3</v>
      </c>
      <c r="I1370">
        <f>train!I1370</f>
        <v>29.97</v>
      </c>
      <c r="J1370">
        <f>IF(train!T1370="yes",1,0)</f>
        <v>0</v>
      </c>
    </row>
    <row r="1371" spans="8:10">
      <c r="H1371">
        <f>train!G1371</f>
        <v>241.7</v>
      </c>
      <c r="I1371">
        <f>train!I1371</f>
        <v>41.09</v>
      </c>
      <c r="J1371">
        <f>IF(train!T1371="yes",1,0)</f>
        <v>0</v>
      </c>
    </row>
    <row r="1372" spans="8:10">
      <c r="H1372">
        <f>train!G1372</f>
        <v>224.7</v>
      </c>
      <c r="I1372">
        <f>train!I1372</f>
        <v>38.200000000000003</v>
      </c>
      <c r="J1372">
        <f>IF(train!T1372="yes",1,0)</f>
        <v>0</v>
      </c>
    </row>
    <row r="1373" spans="8:10">
      <c r="H1373">
        <f>train!G1373</f>
        <v>207.3</v>
      </c>
      <c r="I1373">
        <f>train!I1373</f>
        <v>35.24</v>
      </c>
      <c r="J1373">
        <f>IF(train!T1373="yes",1,0)</f>
        <v>0</v>
      </c>
    </row>
    <row r="1374" spans="8:10">
      <c r="H1374">
        <f>train!G1374</f>
        <v>196.8</v>
      </c>
      <c r="I1374">
        <f>train!I1374</f>
        <v>33.46</v>
      </c>
      <c r="J1374">
        <f>IF(train!T1374="yes",1,0)</f>
        <v>0</v>
      </c>
    </row>
    <row r="1375" spans="8:10">
      <c r="H1375">
        <f>train!G1375</f>
        <v>110.9</v>
      </c>
      <c r="I1375">
        <f>train!I1375</f>
        <v>18.850000000000001</v>
      </c>
      <c r="J1375">
        <f>IF(train!T1375="yes",1,0)</f>
        <v>0</v>
      </c>
    </row>
    <row r="1376" spans="8:10">
      <c r="H1376">
        <f>train!G1376</f>
        <v>122.5</v>
      </c>
      <c r="I1376">
        <f>train!I1376</f>
        <v>20.83</v>
      </c>
      <c r="J1376">
        <f>IF(train!T1376="yes",1,0)</f>
        <v>0</v>
      </c>
    </row>
    <row r="1377" spans="8:10">
      <c r="H1377">
        <f>train!G1377</f>
        <v>187</v>
      </c>
      <c r="I1377">
        <f>train!I1377</f>
        <v>31.79</v>
      </c>
      <c r="J1377">
        <f>IF(train!T1377="yes",1,0)</f>
        <v>0</v>
      </c>
    </row>
    <row r="1378" spans="8:10">
      <c r="H1378">
        <f>train!G1378</f>
        <v>170.5</v>
      </c>
      <c r="I1378">
        <f>train!I1378</f>
        <v>28.99</v>
      </c>
      <c r="J1378">
        <f>IF(train!T1378="yes",1,0)</f>
        <v>0</v>
      </c>
    </row>
    <row r="1379" spans="8:10">
      <c r="H1379">
        <f>train!G1379</f>
        <v>204.8</v>
      </c>
      <c r="I1379">
        <f>train!I1379</f>
        <v>34.82</v>
      </c>
      <c r="J1379">
        <f>IF(train!T1379="yes",1,0)</f>
        <v>0</v>
      </c>
    </row>
    <row r="1380" spans="8:10">
      <c r="H1380">
        <f>train!G1380</f>
        <v>154</v>
      </c>
      <c r="I1380">
        <f>train!I1380</f>
        <v>26.18</v>
      </c>
      <c r="J1380">
        <f>IF(train!T1380="yes",1,0)</f>
        <v>1</v>
      </c>
    </row>
    <row r="1381" spans="8:10">
      <c r="H1381">
        <f>train!G1381</f>
        <v>225.2</v>
      </c>
      <c r="I1381">
        <f>train!I1381</f>
        <v>38.28</v>
      </c>
      <c r="J1381">
        <f>IF(train!T1381="yes",1,0)</f>
        <v>0</v>
      </c>
    </row>
    <row r="1382" spans="8:10">
      <c r="H1382">
        <f>train!G1382</f>
        <v>159.4</v>
      </c>
      <c r="I1382">
        <f>train!I1382</f>
        <v>27.1</v>
      </c>
      <c r="J1382">
        <f>IF(train!T1382="yes",1,0)</f>
        <v>1</v>
      </c>
    </row>
    <row r="1383" spans="8:10">
      <c r="H1383">
        <f>train!G1383</f>
        <v>172.7</v>
      </c>
      <c r="I1383">
        <f>train!I1383</f>
        <v>29.36</v>
      </c>
      <c r="J1383">
        <f>IF(train!T1383="yes",1,0)</f>
        <v>0</v>
      </c>
    </row>
    <row r="1384" spans="8:10">
      <c r="H1384">
        <f>train!G1384</f>
        <v>222.8</v>
      </c>
      <c r="I1384">
        <f>train!I1384</f>
        <v>37.880000000000003</v>
      </c>
      <c r="J1384">
        <f>IF(train!T1384="yes",1,0)</f>
        <v>0</v>
      </c>
    </row>
    <row r="1385" spans="8:10">
      <c r="H1385">
        <f>train!G1385</f>
        <v>214.1</v>
      </c>
      <c r="I1385">
        <f>train!I1385</f>
        <v>36.4</v>
      </c>
      <c r="J1385">
        <f>IF(train!T1385="yes",1,0)</f>
        <v>0</v>
      </c>
    </row>
    <row r="1386" spans="8:10">
      <c r="H1386">
        <f>train!G1386</f>
        <v>134</v>
      </c>
      <c r="I1386">
        <f>train!I1386</f>
        <v>22.78</v>
      </c>
      <c r="J1386">
        <f>IF(train!T1386="yes",1,0)</f>
        <v>0</v>
      </c>
    </row>
    <row r="1387" spans="8:10">
      <c r="H1387">
        <f>train!G1387</f>
        <v>184.8</v>
      </c>
      <c r="I1387">
        <f>train!I1387</f>
        <v>31.42</v>
      </c>
      <c r="J1387">
        <f>IF(train!T1387="yes",1,0)</f>
        <v>0</v>
      </c>
    </row>
    <row r="1388" spans="8:10">
      <c r="H1388">
        <f>train!G1388</f>
        <v>283.10000000000002</v>
      </c>
      <c r="I1388">
        <f>train!I1388</f>
        <v>48.13</v>
      </c>
      <c r="J1388">
        <f>IF(train!T1388="yes",1,0)</f>
        <v>0</v>
      </c>
    </row>
    <row r="1389" spans="8:10">
      <c r="H1389">
        <f>train!G1389</f>
        <v>291.8</v>
      </c>
      <c r="I1389">
        <f>train!I1389</f>
        <v>49.61</v>
      </c>
      <c r="J1389">
        <f>IF(train!T1389="yes",1,0)</f>
        <v>1</v>
      </c>
    </row>
    <row r="1390" spans="8:10">
      <c r="H1390">
        <f>train!G1390</f>
        <v>222.7</v>
      </c>
      <c r="I1390">
        <f>train!I1390</f>
        <v>37.86</v>
      </c>
      <c r="J1390">
        <f>IF(train!T1390="yes",1,0)</f>
        <v>0</v>
      </c>
    </row>
    <row r="1391" spans="8:10">
      <c r="H1391">
        <f>train!G1391</f>
        <v>174.5</v>
      </c>
      <c r="I1391">
        <f>train!I1391</f>
        <v>29.67</v>
      </c>
      <c r="J1391">
        <f>IF(train!T1391="yes",1,0)</f>
        <v>0</v>
      </c>
    </row>
    <row r="1392" spans="8:10">
      <c r="H1392">
        <f>train!G1392</f>
        <v>68.400000000000006</v>
      </c>
      <c r="I1392">
        <f>train!I1392</f>
        <v>11.63</v>
      </c>
      <c r="J1392">
        <f>IF(train!T1392="yes",1,0)</f>
        <v>0</v>
      </c>
    </row>
    <row r="1393" spans="8:10">
      <c r="H1393">
        <f>train!G1393</f>
        <v>273</v>
      </c>
      <c r="I1393">
        <f>train!I1393</f>
        <v>46.41</v>
      </c>
      <c r="J1393">
        <f>IF(train!T1393="yes",1,0)</f>
        <v>0</v>
      </c>
    </row>
    <row r="1394" spans="8:10">
      <c r="H1394">
        <f>train!G1394</f>
        <v>225.3</v>
      </c>
      <c r="I1394">
        <f>train!I1394</f>
        <v>38.299999999999997</v>
      </c>
      <c r="J1394">
        <f>IF(train!T1394="yes",1,0)</f>
        <v>1</v>
      </c>
    </row>
    <row r="1395" spans="8:10">
      <c r="H1395">
        <f>train!G1395</f>
        <v>283.2</v>
      </c>
      <c r="I1395">
        <f>train!I1395</f>
        <v>48.14</v>
      </c>
      <c r="J1395">
        <f>IF(train!T1395="yes",1,0)</f>
        <v>0</v>
      </c>
    </row>
    <row r="1396" spans="8:10">
      <c r="H1396">
        <f>train!G1396</f>
        <v>131.4</v>
      </c>
      <c r="I1396">
        <f>train!I1396</f>
        <v>22.34</v>
      </c>
      <c r="J1396">
        <f>IF(train!T1396="yes",1,0)</f>
        <v>1</v>
      </c>
    </row>
    <row r="1397" spans="8:10">
      <c r="H1397">
        <f>train!G1397</f>
        <v>89.7</v>
      </c>
      <c r="I1397">
        <f>train!I1397</f>
        <v>15.25</v>
      </c>
      <c r="J1397">
        <f>IF(train!T1397="yes",1,0)</f>
        <v>0</v>
      </c>
    </row>
    <row r="1398" spans="8:10">
      <c r="H1398">
        <f>train!G1398</f>
        <v>127.1</v>
      </c>
      <c r="I1398">
        <f>train!I1398</f>
        <v>21.61</v>
      </c>
      <c r="J1398">
        <f>IF(train!T1398="yes",1,0)</f>
        <v>0</v>
      </c>
    </row>
    <row r="1399" spans="8:10">
      <c r="H1399">
        <f>train!G1399</f>
        <v>105.9</v>
      </c>
      <c r="I1399">
        <f>train!I1399</f>
        <v>18</v>
      </c>
      <c r="J1399">
        <f>IF(train!T1399="yes",1,0)</f>
        <v>0</v>
      </c>
    </row>
    <row r="1400" spans="8:10">
      <c r="H1400">
        <f>train!G1400</f>
        <v>142.30000000000001</v>
      </c>
      <c r="I1400">
        <f>train!I1400</f>
        <v>24.19</v>
      </c>
      <c r="J1400">
        <f>IF(train!T1400="yes",1,0)</f>
        <v>0</v>
      </c>
    </row>
    <row r="1401" spans="8:10">
      <c r="H1401">
        <f>train!G1401</f>
        <v>201.9</v>
      </c>
      <c r="I1401">
        <f>train!I1401</f>
        <v>34.32</v>
      </c>
      <c r="J1401">
        <f>IF(train!T1401="yes",1,0)</f>
        <v>0</v>
      </c>
    </row>
    <row r="1402" spans="8:10">
      <c r="H1402">
        <f>train!G1402</f>
        <v>247.3</v>
      </c>
      <c r="I1402">
        <f>train!I1402</f>
        <v>42.04</v>
      </c>
      <c r="J1402">
        <f>IF(train!T1402="yes",1,0)</f>
        <v>0</v>
      </c>
    </row>
    <row r="1403" spans="8:10">
      <c r="H1403">
        <f>train!G1403</f>
        <v>242.2</v>
      </c>
      <c r="I1403">
        <f>train!I1403</f>
        <v>41.17</v>
      </c>
      <c r="J1403">
        <f>IF(train!T1403="yes",1,0)</f>
        <v>0</v>
      </c>
    </row>
    <row r="1404" spans="8:10">
      <c r="H1404">
        <f>train!G1404</f>
        <v>127.3</v>
      </c>
      <c r="I1404">
        <f>train!I1404</f>
        <v>21.64</v>
      </c>
      <c r="J1404">
        <f>IF(train!T1404="yes",1,0)</f>
        <v>1</v>
      </c>
    </row>
    <row r="1405" spans="8:10">
      <c r="H1405">
        <f>train!G1405</f>
        <v>162</v>
      </c>
      <c r="I1405">
        <f>train!I1405</f>
        <v>27.54</v>
      </c>
      <c r="J1405">
        <f>IF(train!T1405="yes",1,0)</f>
        <v>0</v>
      </c>
    </row>
    <row r="1406" spans="8:10">
      <c r="H1406">
        <f>train!G1406</f>
        <v>179.1</v>
      </c>
      <c r="I1406">
        <f>train!I1406</f>
        <v>30.45</v>
      </c>
      <c r="J1406">
        <f>IF(train!T1406="yes",1,0)</f>
        <v>0</v>
      </c>
    </row>
    <row r="1407" spans="8:10">
      <c r="H1407">
        <f>train!G1407</f>
        <v>193.1</v>
      </c>
      <c r="I1407">
        <f>train!I1407</f>
        <v>32.83</v>
      </c>
      <c r="J1407">
        <f>IF(train!T1407="yes",1,0)</f>
        <v>0</v>
      </c>
    </row>
    <row r="1408" spans="8:10">
      <c r="H1408">
        <f>train!G1408</f>
        <v>171.7</v>
      </c>
      <c r="I1408">
        <f>train!I1408</f>
        <v>29.19</v>
      </c>
      <c r="J1408">
        <f>IF(train!T1408="yes",1,0)</f>
        <v>0</v>
      </c>
    </row>
    <row r="1409" spans="8:10">
      <c r="H1409">
        <f>train!G1409</f>
        <v>121.7</v>
      </c>
      <c r="I1409">
        <f>train!I1409</f>
        <v>20.69</v>
      </c>
      <c r="J1409">
        <f>IF(train!T1409="yes",1,0)</f>
        <v>0</v>
      </c>
    </row>
    <row r="1410" spans="8:10">
      <c r="H1410">
        <f>train!G1410</f>
        <v>130.19999999999999</v>
      </c>
      <c r="I1410">
        <f>train!I1410</f>
        <v>22.13</v>
      </c>
      <c r="J1410">
        <f>IF(train!T1410="yes",1,0)</f>
        <v>0</v>
      </c>
    </row>
    <row r="1411" spans="8:10">
      <c r="H1411">
        <f>train!G1411</f>
        <v>203.4</v>
      </c>
      <c r="I1411">
        <f>train!I1411</f>
        <v>34.58</v>
      </c>
      <c r="J1411">
        <f>IF(train!T1411="yes",1,0)</f>
        <v>0</v>
      </c>
    </row>
    <row r="1412" spans="8:10">
      <c r="H1412">
        <f>train!G1412</f>
        <v>174.7</v>
      </c>
      <c r="I1412">
        <f>train!I1412</f>
        <v>29.7</v>
      </c>
      <c r="J1412">
        <f>IF(train!T1412="yes",1,0)</f>
        <v>0</v>
      </c>
    </row>
    <row r="1413" spans="8:10">
      <c r="H1413">
        <f>train!G1413</f>
        <v>241</v>
      </c>
      <c r="I1413">
        <f>train!I1413</f>
        <v>40.97</v>
      </c>
      <c r="J1413">
        <f>IF(train!T1413="yes",1,0)</f>
        <v>1</v>
      </c>
    </row>
    <row r="1414" spans="8:10">
      <c r="H1414">
        <f>train!G1414</f>
        <v>141.69999999999999</v>
      </c>
      <c r="I1414">
        <f>train!I1414</f>
        <v>24.09</v>
      </c>
      <c r="J1414">
        <f>IF(train!T1414="yes",1,0)</f>
        <v>0</v>
      </c>
    </row>
    <row r="1415" spans="8:10">
      <c r="H1415">
        <f>train!G1415</f>
        <v>134.80000000000001</v>
      </c>
      <c r="I1415">
        <f>train!I1415</f>
        <v>22.92</v>
      </c>
      <c r="J1415">
        <f>IF(train!T1415="yes",1,0)</f>
        <v>0</v>
      </c>
    </row>
    <row r="1416" spans="8:10">
      <c r="H1416">
        <f>train!G1416</f>
        <v>163.1</v>
      </c>
      <c r="I1416">
        <f>train!I1416</f>
        <v>27.73</v>
      </c>
      <c r="J1416">
        <f>IF(train!T1416="yes",1,0)</f>
        <v>0</v>
      </c>
    </row>
    <row r="1417" spans="8:10">
      <c r="H1417">
        <f>train!G1417</f>
        <v>329.8</v>
      </c>
      <c r="I1417">
        <f>train!I1417</f>
        <v>56.07</v>
      </c>
      <c r="J1417">
        <f>IF(train!T1417="yes",1,0)</f>
        <v>1</v>
      </c>
    </row>
    <row r="1418" spans="8:10">
      <c r="H1418">
        <f>train!G1418</f>
        <v>131.9</v>
      </c>
      <c r="I1418">
        <f>train!I1418</f>
        <v>22.42</v>
      </c>
      <c r="J1418">
        <f>IF(train!T1418="yes",1,0)</f>
        <v>0</v>
      </c>
    </row>
    <row r="1419" spans="8:10">
      <c r="H1419">
        <f>train!G1419</f>
        <v>150</v>
      </c>
      <c r="I1419">
        <f>train!I1419</f>
        <v>25.5</v>
      </c>
      <c r="J1419">
        <f>IF(train!T1419="yes",1,0)</f>
        <v>0</v>
      </c>
    </row>
    <row r="1420" spans="8:10">
      <c r="H1420">
        <f>train!G1420</f>
        <v>196.6</v>
      </c>
      <c r="I1420">
        <f>train!I1420</f>
        <v>33.42</v>
      </c>
      <c r="J1420">
        <f>IF(train!T1420="yes",1,0)</f>
        <v>0</v>
      </c>
    </row>
    <row r="1421" spans="8:10">
      <c r="H1421">
        <f>train!G1421</f>
        <v>99.7</v>
      </c>
      <c r="I1421">
        <f>train!I1421</f>
        <v>16.95</v>
      </c>
      <c r="J1421">
        <f>IF(train!T1421="yes",1,0)</f>
        <v>0</v>
      </c>
    </row>
    <row r="1422" spans="8:10">
      <c r="H1422">
        <f>train!G1422</f>
        <v>143.6</v>
      </c>
      <c r="I1422">
        <f>train!I1422</f>
        <v>24.41</v>
      </c>
      <c r="J1422">
        <f>IF(train!T1422="yes",1,0)</f>
        <v>0</v>
      </c>
    </row>
    <row r="1423" spans="8:10">
      <c r="H1423">
        <f>train!G1423</f>
        <v>231.9</v>
      </c>
      <c r="I1423">
        <f>train!I1423</f>
        <v>39.42</v>
      </c>
      <c r="J1423">
        <f>IF(train!T1423="yes",1,0)</f>
        <v>0</v>
      </c>
    </row>
    <row r="1424" spans="8:10">
      <c r="H1424">
        <f>train!G1424</f>
        <v>72.8</v>
      </c>
      <c r="I1424">
        <f>train!I1424</f>
        <v>12.38</v>
      </c>
      <c r="J1424">
        <f>IF(train!T1424="yes",1,0)</f>
        <v>0</v>
      </c>
    </row>
    <row r="1425" spans="8:10">
      <c r="H1425">
        <f>train!G1425</f>
        <v>221.8</v>
      </c>
      <c r="I1425">
        <f>train!I1425</f>
        <v>37.71</v>
      </c>
      <c r="J1425">
        <f>IF(train!T1425="yes",1,0)</f>
        <v>0</v>
      </c>
    </row>
    <row r="1426" spans="8:10">
      <c r="H1426">
        <f>train!G1426</f>
        <v>269</v>
      </c>
      <c r="I1426">
        <f>train!I1426</f>
        <v>45.73</v>
      </c>
      <c r="J1426">
        <f>IF(train!T1426="yes",1,0)</f>
        <v>1</v>
      </c>
    </row>
    <row r="1427" spans="8:10">
      <c r="H1427">
        <f>train!G1427</f>
        <v>268.3</v>
      </c>
      <c r="I1427">
        <f>train!I1427</f>
        <v>45.61</v>
      </c>
      <c r="J1427">
        <f>IF(train!T1427="yes",1,0)</f>
        <v>1</v>
      </c>
    </row>
    <row r="1428" spans="8:10">
      <c r="H1428">
        <f>train!G1428</f>
        <v>198.7</v>
      </c>
      <c r="I1428">
        <f>train!I1428</f>
        <v>33.78</v>
      </c>
      <c r="J1428">
        <f>IF(train!T1428="yes",1,0)</f>
        <v>0</v>
      </c>
    </row>
    <row r="1429" spans="8:10">
      <c r="H1429">
        <f>train!G1429</f>
        <v>115.5</v>
      </c>
      <c r="I1429">
        <f>train!I1429</f>
        <v>19.64</v>
      </c>
      <c r="J1429">
        <f>IF(train!T1429="yes",1,0)</f>
        <v>1</v>
      </c>
    </row>
    <row r="1430" spans="8:10">
      <c r="H1430">
        <f>train!G1430</f>
        <v>215.6</v>
      </c>
      <c r="I1430">
        <f>train!I1430</f>
        <v>36.65</v>
      </c>
      <c r="J1430">
        <f>IF(train!T1430="yes",1,0)</f>
        <v>0</v>
      </c>
    </row>
    <row r="1431" spans="8:10">
      <c r="H1431">
        <f>train!G1431</f>
        <v>169.9</v>
      </c>
      <c r="I1431">
        <f>train!I1431</f>
        <v>28.88</v>
      </c>
      <c r="J1431">
        <f>IF(train!T1431="yes",1,0)</f>
        <v>0</v>
      </c>
    </row>
    <row r="1432" spans="8:10">
      <c r="H1432">
        <f>train!G1432</f>
        <v>201.7</v>
      </c>
      <c r="I1432">
        <f>train!I1432</f>
        <v>34.29</v>
      </c>
      <c r="J1432">
        <f>IF(train!T1432="yes",1,0)</f>
        <v>0</v>
      </c>
    </row>
    <row r="1433" spans="8:10">
      <c r="H1433">
        <f>train!G1433</f>
        <v>221.1</v>
      </c>
      <c r="I1433">
        <f>train!I1433</f>
        <v>37.590000000000003</v>
      </c>
      <c r="J1433">
        <f>IF(train!T1433="yes",1,0)</f>
        <v>0</v>
      </c>
    </row>
    <row r="1434" spans="8:10">
      <c r="H1434">
        <f>train!G1434</f>
        <v>218.7</v>
      </c>
      <c r="I1434">
        <f>train!I1434</f>
        <v>37.18</v>
      </c>
      <c r="J1434">
        <f>IF(train!T1434="yes",1,0)</f>
        <v>0</v>
      </c>
    </row>
    <row r="1435" spans="8:10">
      <c r="H1435">
        <f>train!G1435</f>
        <v>293.7</v>
      </c>
      <c r="I1435">
        <f>train!I1435</f>
        <v>49.93</v>
      </c>
      <c r="J1435">
        <f>IF(train!T1435="yes",1,0)</f>
        <v>1</v>
      </c>
    </row>
    <row r="1436" spans="8:10">
      <c r="H1436">
        <f>train!G1436</f>
        <v>175.8</v>
      </c>
      <c r="I1436">
        <f>train!I1436</f>
        <v>29.89</v>
      </c>
      <c r="J1436">
        <f>IF(train!T1436="yes",1,0)</f>
        <v>0</v>
      </c>
    </row>
    <row r="1437" spans="8:10">
      <c r="H1437">
        <f>train!G1437</f>
        <v>278.5</v>
      </c>
      <c r="I1437">
        <f>train!I1437</f>
        <v>47.35</v>
      </c>
      <c r="J1437">
        <f>IF(train!T1437="yes",1,0)</f>
        <v>1</v>
      </c>
    </row>
    <row r="1438" spans="8:10">
      <c r="H1438">
        <f>train!G1438</f>
        <v>236.3</v>
      </c>
      <c r="I1438">
        <f>train!I1438</f>
        <v>40.17</v>
      </c>
      <c r="J1438">
        <f>IF(train!T1438="yes",1,0)</f>
        <v>0</v>
      </c>
    </row>
    <row r="1439" spans="8:10">
      <c r="H1439">
        <f>train!G1439</f>
        <v>273.8</v>
      </c>
      <c r="I1439">
        <f>train!I1439</f>
        <v>46.55</v>
      </c>
      <c r="J1439">
        <f>IF(train!T1439="yes",1,0)</f>
        <v>0</v>
      </c>
    </row>
    <row r="1440" spans="8:10">
      <c r="H1440">
        <f>train!G1440</f>
        <v>131.1</v>
      </c>
      <c r="I1440">
        <f>train!I1440</f>
        <v>22.29</v>
      </c>
      <c r="J1440">
        <f>IF(train!T1440="yes",1,0)</f>
        <v>1</v>
      </c>
    </row>
    <row r="1441" spans="8:10">
      <c r="H1441">
        <f>train!G1441</f>
        <v>167.4</v>
      </c>
      <c r="I1441">
        <f>train!I1441</f>
        <v>28.46</v>
      </c>
      <c r="J1441">
        <f>IF(train!T1441="yes",1,0)</f>
        <v>0</v>
      </c>
    </row>
    <row r="1442" spans="8:10">
      <c r="H1442">
        <f>train!G1442</f>
        <v>197.7</v>
      </c>
      <c r="I1442">
        <f>train!I1442</f>
        <v>33.61</v>
      </c>
      <c r="J1442">
        <f>IF(train!T1442="yes",1,0)</f>
        <v>0</v>
      </c>
    </row>
    <row r="1443" spans="8:10">
      <c r="H1443">
        <f>train!G1443</f>
        <v>169.5</v>
      </c>
      <c r="I1443">
        <f>train!I1443</f>
        <v>28.82</v>
      </c>
      <c r="J1443">
        <f>IF(train!T1443="yes",1,0)</f>
        <v>0</v>
      </c>
    </row>
    <row r="1444" spans="8:10">
      <c r="H1444">
        <f>train!G1444</f>
        <v>225.2</v>
      </c>
      <c r="I1444">
        <f>train!I1444</f>
        <v>38.28</v>
      </c>
      <c r="J1444">
        <f>IF(train!T1444="yes",1,0)</f>
        <v>0</v>
      </c>
    </row>
    <row r="1445" spans="8:10">
      <c r="H1445">
        <f>train!G1445</f>
        <v>129.69999999999999</v>
      </c>
      <c r="I1445">
        <f>train!I1445</f>
        <v>22.05</v>
      </c>
      <c r="J1445">
        <f>IF(train!T1445="yes",1,0)</f>
        <v>1</v>
      </c>
    </row>
    <row r="1446" spans="8:10">
      <c r="H1446">
        <f>train!G1446</f>
        <v>200</v>
      </c>
      <c r="I1446">
        <f>train!I1446</f>
        <v>34</v>
      </c>
      <c r="J1446">
        <f>IF(train!T1446="yes",1,0)</f>
        <v>0</v>
      </c>
    </row>
    <row r="1447" spans="8:10">
      <c r="H1447">
        <f>train!G1447</f>
        <v>95.9</v>
      </c>
      <c r="I1447">
        <f>train!I1447</f>
        <v>16.3</v>
      </c>
      <c r="J1447">
        <f>IF(train!T1447="yes",1,0)</f>
        <v>0</v>
      </c>
    </row>
    <row r="1448" spans="8:10">
      <c r="H1448">
        <f>train!G1448</f>
        <v>152.80000000000001</v>
      </c>
      <c r="I1448">
        <f>train!I1448</f>
        <v>25.98</v>
      </c>
      <c r="J1448">
        <f>IF(train!T1448="yes",1,0)</f>
        <v>0</v>
      </c>
    </row>
    <row r="1449" spans="8:10">
      <c r="H1449">
        <f>train!G1449</f>
        <v>268.39999999999998</v>
      </c>
      <c r="I1449">
        <f>train!I1449</f>
        <v>45.63</v>
      </c>
      <c r="J1449">
        <f>IF(train!T1449="yes",1,0)</f>
        <v>1</v>
      </c>
    </row>
    <row r="1450" spans="8:10">
      <c r="H1450">
        <f>train!G1450</f>
        <v>188.5</v>
      </c>
      <c r="I1450">
        <f>train!I1450</f>
        <v>32.049999999999997</v>
      </c>
      <c r="J1450">
        <f>IF(train!T1450="yes",1,0)</f>
        <v>0</v>
      </c>
    </row>
    <row r="1451" spans="8:10">
      <c r="H1451">
        <f>train!G1451</f>
        <v>170.6</v>
      </c>
      <c r="I1451">
        <f>train!I1451</f>
        <v>29</v>
      </c>
      <c r="J1451">
        <f>IF(train!T1451="yes",1,0)</f>
        <v>0</v>
      </c>
    </row>
    <row r="1452" spans="8:10">
      <c r="H1452">
        <f>train!G1452</f>
        <v>191.4</v>
      </c>
      <c r="I1452">
        <f>train!I1452</f>
        <v>32.54</v>
      </c>
      <c r="J1452">
        <f>IF(train!T1452="yes",1,0)</f>
        <v>0</v>
      </c>
    </row>
    <row r="1453" spans="8:10">
      <c r="H1453">
        <f>train!G1453</f>
        <v>115.9</v>
      </c>
      <c r="I1453">
        <f>train!I1453</f>
        <v>19.7</v>
      </c>
      <c r="J1453">
        <f>IF(train!T1453="yes",1,0)</f>
        <v>0</v>
      </c>
    </row>
    <row r="1454" spans="8:10">
      <c r="H1454">
        <f>train!G1454</f>
        <v>128.80000000000001</v>
      </c>
      <c r="I1454">
        <f>train!I1454</f>
        <v>21.9</v>
      </c>
      <c r="J1454">
        <f>IF(train!T1454="yes",1,0)</f>
        <v>0</v>
      </c>
    </row>
    <row r="1455" spans="8:10">
      <c r="H1455">
        <f>train!G1455</f>
        <v>131.69999999999999</v>
      </c>
      <c r="I1455">
        <f>train!I1455</f>
        <v>22.39</v>
      </c>
      <c r="J1455">
        <f>IF(train!T1455="yes",1,0)</f>
        <v>0</v>
      </c>
    </row>
    <row r="1456" spans="8:10">
      <c r="H1456">
        <f>train!G1456</f>
        <v>101.4</v>
      </c>
      <c r="I1456">
        <f>train!I1456</f>
        <v>17.239999999999998</v>
      </c>
      <c r="J1456">
        <f>IF(train!T1456="yes",1,0)</f>
        <v>0</v>
      </c>
    </row>
    <row r="1457" spans="8:10">
      <c r="H1457">
        <f>train!G1457</f>
        <v>107.5</v>
      </c>
      <c r="I1457">
        <f>train!I1457</f>
        <v>18.28</v>
      </c>
      <c r="J1457">
        <f>IF(train!T1457="yes",1,0)</f>
        <v>0</v>
      </c>
    </row>
    <row r="1458" spans="8:10">
      <c r="H1458">
        <f>train!G1458</f>
        <v>121.1</v>
      </c>
      <c r="I1458">
        <f>train!I1458</f>
        <v>20.59</v>
      </c>
      <c r="J1458">
        <f>IF(train!T1458="yes",1,0)</f>
        <v>0</v>
      </c>
    </row>
    <row r="1459" spans="8:10">
      <c r="H1459">
        <f>train!G1459</f>
        <v>124.3</v>
      </c>
      <c r="I1459">
        <f>train!I1459</f>
        <v>21.13</v>
      </c>
      <c r="J1459">
        <f>IF(train!T1459="yes",1,0)</f>
        <v>0</v>
      </c>
    </row>
    <row r="1460" spans="8:10">
      <c r="H1460">
        <f>train!G1460</f>
        <v>157.69999999999999</v>
      </c>
      <c r="I1460">
        <f>train!I1460</f>
        <v>26.81</v>
      </c>
      <c r="J1460">
        <f>IF(train!T1460="yes",1,0)</f>
        <v>0</v>
      </c>
    </row>
    <row r="1461" spans="8:10">
      <c r="H1461">
        <f>train!G1461</f>
        <v>124.3</v>
      </c>
      <c r="I1461">
        <f>train!I1461</f>
        <v>21.13</v>
      </c>
      <c r="J1461">
        <f>IF(train!T1461="yes",1,0)</f>
        <v>0</v>
      </c>
    </row>
    <row r="1462" spans="8:10">
      <c r="H1462">
        <f>train!G1462</f>
        <v>286.39999999999998</v>
      </c>
      <c r="I1462">
        <f>train!I1462</f>
        <v>48.69</v>
      </c>
      <c r="J1462">
        <f>IF(train!T1462="yes",1,0)</f>
        <v>1</v>
      </c>
    </row>
    <row r="1463" spans="8:10">
      <c r="H1463">
        <f>train!G1463</f>
        <v>141.69999999999999</v>
      </c>
      <c r="I1463">
        <f>train!I1463</f>
        <v>24.09</v>
      </c>
      <c r="J1463">
        <f>IF(train!T1463="yes",1,0)</f>
        <v>0</v>
      </c>
    </row>
    <row r="1464" spans="8:10">
      <c r="H1464">
        <f>train!G1464</f>
        <v>173</v>
      </c>
      <c r="I1464">
        <f>train!I1464</f>
        <v>29.41</v>
      </c>
      <c r="J1464">
        <f>IF(train!T1464="yes",1,0)</f>
        <v>0</v>
      </c>
    </row>
    <row r="1465" spans="8:10">
      <c r="H1465">
        <f>train!G1465</f>
        <v>268.7</v>
      </c>
      <c r="I1465">
        <f>train!I1465</f>
        <v>45.68</v>
      </c>
      <c r="J1465">
        <f>IF(train!T1465="yes",1,0)</f>
        <v>1</v>
      </c>
    </row>
    <row r="1466" spans="8:10">
      <c r="H1466">
        <f>train!G1466</f>
        <v>218.5</v>
      </c>
      <c r="I1466">
        <f>train!I1466</f>
        <v>37.15</v>
      </c>
      <c r="J1466">
        <f>IF(train!T1466="yes",1,0)</f>
        <v>0</v>
      </c>
    </row>
    <row r="1467" spans="8:10">
      <c r="H1467">
        <f>train!G1467</f>
        <v>255.3</v>
      </c>
      <c r="I1467">
        <f>train!I1467</f>
        <v>43.4</v>
      </c>
      <c r="J1467">
        <f>IF(train!T1467="yes",1,0)</f>
        <v>0</v>
      </c>
    </row>
    <row r="1468" spans="8:10">
      <c r="H1468">
        <f>train!G1468</f>
        <v>41.9</v>
      </c>
      <c r="I1468">
        <f>train!I1468</f>
        <v>7.12</v>
      </c>
      <c r="J1468">
        <f>IF(train!T1468="yes",1,0)</f>
        <v>0</v>
      </c>
    </row>
    <row r="1469" spans="8:10">
      <c r="H1469">
        <f>train!G1469</f>
        <v>260.8</v>
      </c>
      <c r="I1469">
        <f>train!I1469</f>
        <v>44.34</v>
      </c>
      <c r="J1469">
        <f>IF(train!T1469="yes",1,0)</f>
        <v>0</v>
      </c>
    </row>
    <row r="1470" spans="8:10">
      <c r="H1470">
        <f>train!G1470</f>
        <v>239.4</v>
      </c>
      <c r="I1470">
        <f>train!I1470</f>
        <v>40.700000000000003</v>
      </c>
      <c r="J1470">
        <f>IF(train!T1470="yes",1,0)</f>
        <v>0</v>
      </c>
    </row>
    <row r="1471" spans="8:10">
      <c r="H1471">
        <f>train!G1471</f>
        <v>226.7</v>
      </c>
      <c r="I1471">
        <f>train!I1471</f>
        <v>38.54</v>
      </c>
      <c r="J1471">
        <f>IF(train!T1471="yes",1,0)</f>
        <v>0</v>
      </c>
    </row>
    <row r="1472" spans="8:10">
      <c r="H1472">
        <f>train!G1472</f>
        <v>158</v>
      </c>
      <c r="I1472">
        <f>train!I1472</f>
        <v>26.86</v>
      </c>
      <c r="J1472">
        <f>IF(train!T1472="yes",1,0)</f>
        <v>0</v>
      </c>
    </row>
    <row r="1473" spans="8:10">
      <c r="H1473">
        <f>train!G1473</f>
        <v>113.1</v>
      </c>
      <c r="I1473">
        <f>train!I1473</f>
        <v>19.23</v>
      </c>
      <c r="J1473">
        <f>IF(train!T1473="yes",1,0)</f>
        <v>1</v>
      </c>
    </row>
    <row r="1474" spans="8:10">
      <c r="H1474">
        <f>train!G1474</f>
        <v>182.7</v>
      </c>
      <c r="I1474">
        <f>train!I1474</f>
        <v>31.06</v>
      </c>
      <c r="J1474">
        <f>IF(train!T1474="yes",1,0)</f>
        <v>0</v>
      </c>
    </row>
    <row r="1475" spans="8:10">
      <c r="H1475">
        <f>train!G1475</f>
        <v>161.30000000000001</v>
      </c>
      <c r="I1475">
        <f>train!I1475</f>
        <v>27.42</v>
      </c>
      <c r="J1475">
        <f>IF(train!T1475="yes",1,0)</f>
        <v>1</v>
      </c>
    </row>
    <row r="1476" spans="8:10">
      <c r="H1476">
        <f>train!G1476</f>
        <v>142.5</v>
      </c>
      <c r="I1476">
        <f>train!I1476</f>
        <v>24.23</v>
      </c>
      <c r="J1476">
        <f>IF(train!T1476="yes",1,0)</f>
        <v>0</v>
      </c>
    </row>
    <row r="1477" spans="8:10">
      <c r="H1477">
        <f>train!G1477</f>
        <v>190.5</v>
      </c>
      <c r="I1477">
        <f>train!I1477</f>
        <v>32.39</v>
      </c>
      <c r="J1477">
        <f>IF(train!T1477="yes",1,0)</f>
        <v>1</v>
      </c>
    </row>
    <row r="1478" spans="8:10">
      <c r="H1478">
        <f>train!G1478</f>
        <v>159.30000000000001</v>
      </c>
      <c r="I1478">
        <f>train!I1478</f>
        <v>27.08</v>
      </c>
      <c r="J1478">
        <f>IF(train!T1478="yes",1,0)</f>
        <v>0</v>
      </c>
    </row>
    <row r="1479" spans="8:10">
      <c r="H1479">
        <f>train!G1479</f>
        <v>153.80000000000001</v>
      </c>
      <c r="I1479">
        <f>train!I1479</f>
        <v>26.15</v>
      </c>
      <c r="J1479">
        <f>IF(train!T1479="yes",1,0)</f>
        <v>0</v>
      </c>
    </row>
    <row r="1480" spans="8:10">
      <c r="H1480">
        <f>train!G1480</f>
        <v>180.7</v>
      </c>
      <c r="I1480">
        <f>train!I1480</f>
        <v>30.72</v>
      </c>
      <c r="J1480">
        <f>IF(train!T1480="yes",1,0)</f>
        <v>0</v>
      </c>
    </row>
    <row r="1481" spans="8:10">
      <c r="H1481">
        <f>train!G1481</f>
        <v>202.7</v>
      </c>
      <c r="I1481">
        <f>train!I1481</f>
        <v>34.46</v>
      </c>
      <c r="J1481">
        <f>IF(train!T1481="yes",1,0)</f>
        <v>0</v>
      </c>
    </row>
    <row r="1482" spans="8:10">
      <c r="H1482">
        <f>train!G1482</f>
        <v>190.8</v>
      </c>
      <c r="I1482">
        <f>train!I1482</f>
        <v>32.44</v>
      </c>
      <c r="J1482">
        <f>IF(train!T1482="yes",1,0)</f>
        <v>0</v>
      </c>
    </row>
    <row r="1483" spans="8:10">
      <c r="H1483">
        <f>train!G1483</f>
        <v>235.6</v>
      </c>
      <c r="I1483">
        <f>train!I1483</f>
        <v>40.049999999999997</v>
      </c>
      <c r="J1483">
        <f>IF(train!T1483="yes",1,0)</f>
        <v>0</v>
      </c>
    </row>
    <row r="1484" spans="8:10">
      <c r="H1484">
        <f>train!G1484</f>
        <v>189.3</v>
      </c>
      <c r="I1484">
        <f>train!I1484</f>
        <v>32.18</v>
      </c>
      <c r="J1484">
        <f>IF(train!T1484="yes",1,0)</f>
        <v>0</v>
      </c>
    </row>
    <row r="1485" spans="8:10">
      <c r="H1485">
        <f>train!G1485</f>
        <v>166.9</v>
      </c>
      <c r="I1485">
        <f>train!I1485</f>
        <v>28.37</v>
      </c>
      <c r="J1485">
        <f>IF(train!T1485="yes",1,0)</f>
        <v>0</v>
      </c>
    </row>
    <row r="1486" spans="8:10">
      <c r="H1486">
        <f>train!G1486</f>
        <v>245.2</v>
      </c>
      <c r="I1486">
        <f>train!I1486</f>
        <v>41.68</v>
      </c>
      <c r="J1486">
        <f>IF(train!T1486="yes",1,0)</f>
        <v>1</v>
      </c>
    </row>
    <row r="1487" spans="8:10">
      <c r="H1487">
        <f>train!G1487</f>
        <v>132.6</v>
      </c>
      <c r="I1487">
        <f>train!I1487</f>
        <v>22.54</v>
      </c>
      <c r="J1487">
        <f>IF(train!T1487="yes",1,0)</f>
        <v>1</v>
      </c>
    </row>
    <row r="1488" spans="8:10">
      <c r="H1488">
        <f>train!G1488</f>
        <v>182.3</v>
      </c>
      <c r="I1488">
        <f>train!I1488</f>
        <v>30.99</v>
      </c>
      <c r="J1488">
        <f>IF(train!T1488="yes",1,0)</f>
        <v>0</v>
      </c>
    </row>
    <row r="1489" spans="8:10">
      <c r="H1489">
        <f>train!G1489</f>
        <v>192.3</v>
      </c>
      <c r="I1489">
        <f>train!I1489</f>
        <v>32.69</v>
      </c>
      <c r="J1489">
        <f>IF(train!T1489="yes",1,0)</f>
        <v>0</v>
      </c>
    </row>
    <row r="1490" spans="8:10">
      <c r="H1490">
        <f>train!G1490</f>
        <v>122</v>
      </c>
      <c r="I1490">
        <f>train!I1490</f>
        <v>20.74</v>
      </c>
      <c r="J1490">
        <f>IF(train!T1490="yes",1,0)</f>
        <v>1</v>
      </c>
    </row>
    <row r="1491" spans="8:10">
      <c r="H1491">
        <f>train!G1491</f>
        <v>193</v>
      </c>
      <c r="I1491">
        <f>train!I1491</f>
        <v>32.81</v>
      </c>
      <c r="J1491">
        <f>IF(train!T1491="yes",1,0)</f>
        <v>0</v>
      </c>
    </row>
    <row r="1492" spans="8:10">
      <c r="H1492">
        <f>train!G1492</f>
        <v>91.5</v>
      </c>
      <c r="I1492">
        <f>train!I1492</f>
        <v>15.56</v>
      </c>
      <c r="J1492">
        <f>IF(train!T1492="yes",1,0)</f>
        <v>0</v>
      </c>
    </row>
    <row r="1493" spans="8:10">
      <c r="H1493">
        <f>train!G1493</f>
        <v>244.7</v>
      </c>
      <c r="I1493">
        <f>train!I1493</f>
        <v>41.6</v>
      </c>
      <c r="J1493">
        <f>IF(train!T1493="yes",1,0)</f>
        <v>0</v>
      </c>
    </row>
    <row r="1494" spans="8:10">
      <c r="H1494">
        <f>train!G1494</f>
        <v>239.8</v>
      </c>
      <c r="I1494">
        <f>train!I1494</f>
        <v>40.770000000000003</v>
      </c>
      <c r="J1494">
        <f>IF(train!T1494="yes",1,0)</f>
        <v>0</v>
      </c>
    </row>
    <row r="1495" spans="8:10">
      <c r="H1495">
        <f>train!G1495</f>
        <v>172.4</v>
      </c>
      <c r="I1495">
        <f>train!I1495</f>
        <v>29.31</v>
      </c>
      <c r="J1495">
        <f>IF(train!T1495="yes",1,0)</f>
        <v>0</v>
      </c>
    </row>
    <row r="1496" spans="8:10">
      <c r="H1496">
        <f>train!G1496</f>
        <v>242.5</v>
      </c>
      <c r="I1496">
        <f>train!I1496</f>
        <v>41.23</v>
      </c>
      <c r="J1496">
        <f>IF(train!T1496="yes",1,0)</f>
        <v>1</v>
      </c>
    </row>
    <row r="1497" spans="8:10">
      <c r="H1497">
        <f>train!G1497</f>
        <v>117.6</v>
      </c>
      <c r="I1497">
        <f>train!I1497</f>
        <v>19.989999999999998</v>
      </c>
      <c r="J1497">
        <f>IF(train!T1497="yes",1,0)</f>
        <v>0</v>
      </c>
    </row>
    <row r="1498" spans="8:10">
      <c r="H1498">
        <f>train!G1498</f>
        <v>174.5</v>
      </c>
      <c r="I1498">
        <f>train!I1498</f>
        <v>29.67</v>
      </c>
      <c r="J1498">
        <f>IF(train!T1498="yes",1,0)</f>
        <v>0</v>
      </c>
    </row>
    <row r="1499" spans="8:10">
      <c r="H1499">
        <f>train!G1499</f>
        <v>157.30000000000001</v>
      </c>
      <c r="I1499">
        <f>train!I1499</f>
        <v>26.74</v>
      </c>
      <c r="J1499">
        <f>IF(train!T1499="yes",1,0)</f>
        <v>0</v>
      </c>
    </row>
    <row r="1500" spans="8:10">
      <c r="H1500">
        <f>train!G1500</f>
        <v>192</v>
      </c>
      <c r="I1500">
        <f>train!I1500</f>
        <v>32.64</v>
      </c>
      <c r="J1500">
        <f>IF(train!T1500="yes",1,0)</f>
        <v>0</v>
      </c>
    </row>
    <row r="1501" spans="8:10">
      <c r="H1501">
        <f>train!G1501</f>
        <v>218.2</v>
      </c>
      <c r="I1501">
        <f>train!I1501</f>
        <v>37.090000000000003</v>
      </c>
      <c r="J1501">
        <f>IF(train!T1501="yes",1,0)</f>
        <v>0</v>
      </c>
    </row>
    <row r="1502" spans="8:10">
      <c r="H1502">
        <f>train!G1502</f>
        <v>144.6</v>
      </c>
      <c r="I1502">
        <f>train!I1502</f>
        <v>24.58</v>
      </c>
      <c r="J1502">
        <f>IF(train!T1502="yes",1,0)</f>
        <v>0</v>
      </c>
    </row>
    <row r="1503" spans="8:10">
      <c r="H1503">
        <f>train!G1503</f>
        <v>153.6</v>
      </c>
      <c r="I1503">
        <f>train!I1503</f>
        <v>26.11</v>
      </c>
      <c r="J1503">
        <f>IF(train!T1503="yes",1,0)</f>
        <v>1</v>
      </c>
    </row>
    <row r="1504" spans="8:10">
      <c r="H1504">
        <f>train!G1504</f>
        <v>135.80000000000001</v>
      </c>
      <c r="I1504">
        <f>train!I1504</f>
        <v>23.09</v>
      </c>
      <c r="J1504">
        <f>IF(train!T1504="yes",1,0)</f>
        <v>0</v>
      </c>
    </row>
    <row r="1505" spans="8:10">
      <c r="H1505">
        <f>train!G1505</f>
        <v>160.69999999999999</v>
      </c>
      <c r="I1505">
        <f>train!I1505</f>
        <v>27.32</v>
      </c>
      <c r="J1505">
        <f>IF(train!T1505="yes",1,0)</f>
        <v>0</v>
      </c>
    </row>
    <row r="1506" spans="8:10">
      <c r="H1506">
        <f>train!G1506</f>
        <v>202.5</v>
      </c>
      <c r="I1506">
        <f>train!I1506</f>
        <v>34.43</v>
      </c>
      <c r="J1506">
        <f>IF(train!T1506="yes",1,0)</f>
        <v>0</v>
      </c>
    </row>
    <row r="1507" spans="8:10">
      <c r="H1507">
        <f>train!G1507</f>
        <v>152.19999999999999</v>
      </c>
      <c r="I1507">
        <f>train!I1507</f>
        <v>25.87</v>
      </c>
      <c r="J1507">
        <f>IF(train!T1507="yes",1,0)</f>
        <v>0</v>
      </c>
    </row>
    <row r="1508" spans="8:10">
      <c r="H1508">
        <f>train!G1508</f>
        <v>227.4</v>
      </c>
      <c r="I1508">
        <f>train!I1508</f>
        <v>38.659999999999997</v>
      </c>
      <c r="J1508">
        <f>IF(train!T1508="yes",1,0)</f>
        <v>0</v>
      </c>
    </row>
    <row r="1509" spans="8:10">
      <c r="H1509">
        <f>train!G1509</f>
        <v>191.6</v>
      </c>
      <c r="I1509">
        <f>train!I1509</f>
        <v>32.57</v>
      </c>
      <c r="J1509">
        <f>IF(train!T1509="yes",1,0)</f>
        <v>0</v>
      </c>
    </row>
    <row r="1510" spans="8:10">
      <c r="H1510">
        <f>train!G1510</f>
        <v>138.9</v>
      </c>
      <c r="I1510">
        <f>train!I1510</f>
        <v>23.61</v>
      </c>
      <c r="J1510">
        <f>IF(train!T1510="yes",1,0)</f>
        <v>0</v>
      </c>
    </row>
    <row r="1511" spans="8:10">
      <c r="H1511">
        <f>train!G1511</f>
        <v>127</v>
      </c>
      <c r="I1511">
        <f>train!I1511</f>
        <v>21.59</v>
      </c>
      <c r="J1511">
        <f>IF(train!T1511="yes",1,0)</f>
        <v>0</v>
      </c>
    </row>
    <row r="1512" spans="8:10">
      <c r="H1512">
        <f>train!G1512</f>
        <v>168.6</v>
      </c>
      <c r="I1512">
        <f>train!I1512</f>
        <v>28.66</v>
      </c>
      <c r="J1512">
        <f>IF(train!T1512="yes",1,0)</f>
        <v>0</v>
      </c>
    </row>
    <row r="1513" spans="8:10">
      <c r="H1513">
        <f>train!G1513</f>
        <v>286.60000000000002</v>
      </c>
      <c r="I1513">
        <f>train!I1513</f>
        <v>48.72</v>
      </c>
      <c r="J1513">
        <f>IF(train!T1513="yes",1,0)</f>
        <v>1</v>
      </c>
    </row>
    <row r="1514" spans="8:10">
      <c r="H1514">
        <f>train!G1514</f>
        <v>164.6</v>
      </c>
      <c r="I1514">
        <f>train!I1514</f>
        <v>27.98</v>
      </c>
      <c r="J1514">
        <f>IF(train!T1514="yes",1,0)</f>
        <v>0</v>
      </c>
    </row>
    <row r="1515" spans="8:10">
      <c r="H1515">
        <f>train!G1515</f>
        <v>144</v>
      </c>
      <c r="I1515">
        <f>train!I1515</f>
        <v>24.48</v>
      </c>
      <c r="J1515">
        <f>IF(train!T1515="yes",1,0)</f>
        <v>0</v>
      </c>
    </row>
    <row r="1516" spans="8:10">
      <c r="H1516">
        <f>train!G1516</f>
        <v>141.6</v>
      </c>
      <c r="I1516">
        <f>train!I1516</f>
        <v>24.07</v>
      </c>
      <c r="J1516">
        <f>IF(train!T1516="yes",1,0)</f>
        <v>0</v>
      </c>
    </row>
    <row r="1517" spans="8:10">
      <c r="H1517">
        <f>train!G1517</f>
        <v>163.19999999999999</v>
      </c>
      <c r="I1517">
        <f>train!I1517</f>
        <v>27.74</v>
      </c>
      <c r="J1517">
        <f>IF(train!T1517="yes",1,0)</f>
        <v>0</v>
      </c>
    </row>
    <row r="1518" spans="8:10">
      <c r="H1518">
        <f>train!G1518</f>
        <v>176.1</v>
      </c>
      <c r="I1518">
        <f>train!I1518</f>
        <v>29.94</v>
      </c>
      <c r="J1518">
        <f>IF(train!T1518="yes",1,0)</f>
        <v>0</v>
      </c>
    </row>
    <row r="1519" spans="8:10">
      <c r="H1519">
        <f>train!G1519</f>
        <v>174.9</v>
      </c>
      <c r="I1519">
        <f>train!I1519</f>
        <v>29.73</v>
      </c>
      <c r="J1519">
        <f>IF(train!T1519="yes",1,0)</f>
        <v>0</v>
      </c>
    </row>
    <row r="1520" spans="8:10">
      <c r="H1520">
        <f>train!G1520</f>
        <v>187.3</v>
      </c>
      <c r="I1520">
        <f>train!I1520</f>
        <v>31.84</v>
      </c>
      <c r="J1520">
        <f>IF(train!T1520="yes",1,0)</f>
        <v>1</v>
      </c>
    </row>
    <row r="1521" spans="8:10">
      <c r="H1521">
        <f>train!G1521</f>
        <v>211.8</v>
      </c>
      <c r="I1521">
        <f>train!I1521</f>
        <v>36.01</v>
      </c>
      <c r="J1521">
        <f>IF(train!T1521="yes",1,0)</f>
        <v>0</v>
      </c>
    </row>
    <row r="1522" spans="8:10">
      <c r="H1522">
        <f>train!G1522</f>
        <v>241.9</v>
      </c>
      <c r="I1522">
        <f>train!I1522</f>
        <v>41.12</v>
      </c>
      <c r="J1522">
        <f>IF(train!T1522="yes",1,0)</f>
        <v>0</v>
      </c>
    </row>
    <row r="1523" spans="8:10">
      <c r="H1523">
        <f>train!G1523</f>
        <v>196.1</v>
      </c>
      <c r="I1523">
        <f>train!I1523</f>
        <v>33.340000000000003</v>
      </c>
      <c r="J1523">
        <f>IF(train!T1523="yes",1,0)</f>
        <v>0</v>
      </c>
    </row>
    <row r="1524" spans="8:10">
      <c r="H1524">
        <f>train!G1524</f>
        <v>231.3</v>
      </c>
      <c r="I1524">
        <f>train!I1524</f>
        <v>39.32</v>
      </c>
      <c r="J1524">
        <f>IF(train!T1524="yes",1,0)</f>
        <v>0</v>
      </c>
    </row>
    <row r="1525" spans="8:10">
      <c r="H1525">
        <f>train!G1525</f>
        <v>161.6</v>
      </c>
      <c r="I1525">
        <f>train!I1525</f>
        <v>27.47</v>
      </c>
      <c r="J1525">
        <f>IF(train!T1525="yes",1,0)</f>
        <v>0</v>
      </c>
    </row>
    <row r="1526" spans="8:10">
      <c r="H1526">
        <f>train!G1526</f>
        <v>194</v>
      </c>
      <c r="I1526">
        <f>train!I1526</f>
        <v>32.979999999999997</v>
      </c>
      <c r="J1526">
        <f>IF(train!T1526="yes",1,0)</f>
        <v>0</v>
      </c>
    </row>
    <row r="1527" spans="8:10">
      <c r="H1527">
        <f>train!G1527</f>
        <v>109.7</v>
      </c>
      <c r="I1527">
        <f>train!I1527</f>
        <v>18.649999999999999</v>
      </c>
      <c r="J1527">
        <f>IF(train!T1527="yes",1,0)</f>
        <v>0</v>
      </c>
    </row>
    <row r="1528" spans="8:10">
      <c r="H1528">
        <f>train!G1528</f>
        <v>277</v>
      </c>
      <c r="I1528">
        <f>train!I1528</f>
        <v>47.09</v>
      </c>
      <c r="J1528">
        <f>IF(train!T1528="yes",1,0)</f>
        <v>0</v>
      </c>
    </row>
    <row r="1529" spans="8:10">
      <c r="H1529">
        <f>train!G1529</f>
        <v>192.1</v>
      </c>
      <c r="I1529">
        <f>train!I1529</f>
        <v>32.659999999999997</v>
      </c>
      <c r="J1529">
        <f>IF(train!T1529="yes",1,0)</f>
        <v>0</v>
      </c>
    </row>
    <row r="1530" spans="8:10">
      <c r="H1530">
        <f>train!G1530</f>
        <v>198.4</v>
      </c>
      <c r="I1530">
        <f>train!I1530</f>
        <v>33.729999999999997</v>
      </c>
      <c r="J1530">
        <f>IF(train!T1530="yes",1,0)</f>
        <v>0</v>
      </c>
    </row>
    <row r="1531" spans="8:10">
      <c r="H1531">
        <f>train!G1531</f>
        <v>209.2</v>
      </c>
      <c r="I1531">
        <f>train!I1531</f>
        <v>35.56</v>
      </c>
      <c r="J1531">
        <f>IF(train!T1531="yes",1,0)</f>
        <v>0</v>
      </c>
    </row>
    <row r="1532" spans="8:10">
      <c r="H1532">
        <f>train!G1532</f>
        <v>184.8</v>
      </c>
      <c r="I1532">
        <f>train!I1532</f>
        <v>31.42</v>
      </c>
      <c r="J1532">
        <f>IF(train!T1532="yes",1,0)</f>
        <v>0</v>
      </c>
    </row>
    <row r="1533" spans="8:10">
      <c r="H1533">
        <f>train!G1533</f>
        <v>167.8</v>
      </c>
      <c r="I1533">
        <f>train!I1533</f>
        <v>28.53</v>
      </c>
      <c r="J1533">
        <f>IF(train!T1533="yes",1,0)</f>
        <v>0</v>
      </c>
    </row>
    <row r="1534" spans="8:10">
      <c r="H1534">
        <f>train!G1534</f>
        <v>139.19999999999999</v>
      </c>
      <c r="I1534">
        <f>train!I1534</f>
        <v>23.66</v>
      </c>
      <c r="J1534">
        <f>IF(train!T1534="yes",1,0)</f>
        <v>0</v>
      </c>
    </row>
    <row r="1535" spans="8:10">
      <c r="H1535">
        <f>train!G1535</f>
        <v>121.6</v>
      </c>
      <c r="I1535">
        <f>train!I1535</f>
        <v>20.67</v>
      </c>
      <c r="J1535">
        <f>IF(train!T1535="yes",1,0)</f>
        <v>0</v>
      </c>
    </row>
    <row r="1536" spans="8:10">
      <c r="H1536">
        <f>train!G1536</f>
        <v>270.39999999999998</v>
      </c>
      <c r="I1536">
        <f>train!I1536</f>
        <v>45.97</v>
      </c>
      <c r="J1536">
        <f>IF(train!T1536="yes",1,0)</f>
        <v>0</v>
      </c>
    </row>
    <row r="1537" spans="8:10">
      <c r="H1537">
        <f>train!G1537</f>
        <v>139.6</v>
      </c>
      <c r="I1537">
        <f>train!I1537</f>
        <v>23.73</v>
      </c>
      <c r="J1537">
        <f>IF(train!T1537="yes",1,0)</f>
        <v>0</v>
      </c>
    </row>
    <row r="1538" spans="8:10">
      <c r="H1538">
        <f>train!G1538</f>
        <v>253</v>
      </c>
      <c r="I1538">
        <f>train!I1538</f>
        <v>43.01</v>
      </c>
      <c r="J1538">
        <f>IF(train!T1538="yes",1,0)</f>
        <v>0</v>
      </c>
    </row>
    <row r="1539" spans="8:10">
      <c r="H1539">
        <f>train!G1539</f>
        <v>183.9</v>
      </c>
      <c r="I1539">
        <f>train!I1539</f>
        <v>31.26</v>
      </c>
      <c r="J1539">
        <f>IF(train!T1539="yes",1,0)</f>
        <v>0</v>
      </c>
    </row>
    <row r="1540" spans="8:10">
      <c r="H1540">
        <f>train!G1540</f>
        <v>203.3</v>
      </c>
      <c r="I1540">
        <f>train!I1540</f>
        <v>34.56</v>
      </c>
      <c r="J1540">
        <f>IF(train!T1540="yes",1,0)</f>
        <v>0</v>
      </c>
    </row>
    <row r="1541" spans="8:10">
      <c r="H1541">
        <f>train!G1541</f>
        <v>200.6</v>
      </c>
      <c r="I1541">
        <f>train!I1541</f>
        <v>34.1</v>
      </c>
      <c r="J1541">
        <f>IF(train!T1541="yes",1,0)</f>
        <v>0</v>
      </c>
    </row>
    <row r="1542" spans="8:10">
      <c r="H1542">
        <f>train!G1542</f>
        <v>167.6</v>
      </c>
      <c r="I1542">
        <f>train!I1542</f>
        <v>28.49</v>
      </c>
      <c r="J1542">
        <f>IF(train!T1542="yes",1,0)</f>
        <v>0</v>
      </c>
    </row>
    <row r="1543" spans="8:10">
      <c r="H1543">
        <f>train!G1543</f>
        <v>156.5</v>
      </c>
      <c r="I1543">
        <f>train!I1543</f>
        <v>26.61</v>
      </c>
      <c r="J1543">
        <f>IF(train!T1543="yes",1,0)</f>
        <v>0</v>
      </c>
    </row>
    <row r="1544" spans="8:10">
      <c r="H1544">
        <f>train!G1544</f>
        <v>215.1</v>
      </c>
      <c r="I1544">
        <f>train!I1544</f>
        <v>36.57</v>
      </c>
      <c r="J1544">
        <f>IF(train!T1544="yes",1,0)</f>
        <v>0</v>
      </c>
    </row>
    <row r="1545" spans="8:10">
      <c r="H1545">
        <f>train!G1545</f>
        <v>301.7</v>
      </c>
      <c r="I1545">
        <f>train!I1545</f>
        <v>51.29</v>
      </c>
      <c r="J1545">
        <f>IF(train!T1545="yes",1,0)</f>
        <v>0</v>
      </c>
    </row>
    <row r="1546" spans="8:10">
      <c r="H1546">
        <f>train!G1546</f>
        <v>152.30000000000001</v>
      </c>
      <c r="I1546">
        <f>train!I1546</f>
        <v>25.89</v>
      </c>
      <c r="J1546">
        <f>IF(train!T1546="yes",1,0)</f>
        <v>0</v>
      </c>
    </row>
    <row r="1547" spans="8:10">
      <c r="H1547">
        <f>train!G1547</f>
        <v>195.4</v>
      </c>
      <c r="I1547">
        <f>train!I1547</f>
        <v>33.22</v>
      </c>
      <c r="J1547">
        <f>IF(train!T1547="yes",1,0)</f>
        <v>0</v>
      </c>
    </row>
    <row r="1548" spans="8:10">
      <c r="H1548">
        <f>train!G1548</f>
        <v>208.7</v>
      </c>
      <c r="I1548">
        <f>train!I1548</f>
        <v>35.479999999999997</v>
      </c>
      <c r="J1548">
        <f>IF(train!T1548="yes",1,0)</f>
        <v>0</v>
      </c>
    </row>
    <row r="1549" spans="8:10">
      <c r="H1549">
        <f>train!G1549</f>
        <v>185.4</v>
      </c>
      <c r="I1549">
        <f>train!I1549</f>
        <v>31.52</v>
      </c>
      <c r="J1549">
        <f>IF(train!T1549="yes",1,0)</f>
        <v>0</v>
      </c>
    </row>
    <row r="1550" spans="8:10">
      <c r="H1550">
        <f>train!G1550</f>
        <v>183.2</v>
      </c>
      <c r="I1550">
        <f>train!I1550</f>
        <v>31.14</v>
      </c>
      <c r="J1550">
        <f>IF(train!T1550="yes",1,0)</f>
        <v>0</v>
      </c>
    </row>
    <row r="1551" spans="8:10">
      <c r="H1551">
        <f>train!G1551</f>
        <v>54.2</v>
      </c>
      <c r="I1551">
        <f>train!I1551</f>
        <v>9.2100000000000009</v>
      </c>
      <c r="J1551">
        <f>IF(train!T1551="yes",1,0)</f>
        <v>1</v>
      </c>
    </row>
    <row r="1552" spans="8:10">
      <c r="H1552">
        <f>train!G1552</f>
        <v>208</v>
      </c>
      <c r="I1552">
        <f>train!I1552</f>
        <v>35.36</v>
      </c>
      <c r="J1552">
        <f>IF(train!T1552="yes",1,0)</f>
        <v>0</v>
      </c>
    </row>
    <row r="1553" spans="8:10">
      <c r="H1553">
        <f>train!G1553</f>
        <v>230.3</v>
      </c>
      <c r="I1553">
        <f>train!I1553</f>
        <v>39.15</v>
      </c>
      <c r="J1553">
        <f>IF(train!T1553="yes",1,0)</f>
        <v>0</v>
      </c>
    </row>
    <row r="1554" spans="8:10">
      <c r="H1554">
        <f>train!G1554</f>
        <v>240.8</v>
      </c>
      <c r="I1554">
        <f>train!I1554</f>
        <v>40.94</v>
      </c>
      <c r="J1554">
        <f>IF(train!T1554="yes",1,0)</f>
        <v>0</v>
      </c>
    </row>
    <row r="1555" spans="8:10">
      <c r="H1555">
        <f>train!G1555</f>
        <v>195.7</v>
      </c>
      <c r="I1555">
        <f>train!I1555</f>
        <v>33.270000000000003</v>
      </c>
      <c r="J1555">
        <f>IF(train!T1555="yes",1,0)</f>
        <v>0</v>
      </c>
    </row>
    <row r="1556" spans="8:10">
      <c r="H1556">
        <f>train!G1556</f>
        <v>276.10000000000002</v>
      </c>
      <c r="I1556">
        <f>train!I1556</f>
        <v>46.94</v>
      </c>
      <c r="J1556">
        <f>IF(train!T1556="yes",1,0)</f>
        <v>1</v>
      </c>
    </row>
    <row r="1557" spans="8:10">
      <c r="H1557">
        <f>train!G1557</f>
        <v>166.1</v>
      </c>
      <c r="I1557">
        <f>train!I1557</f>
        <v>28.24</v>
      </c>
      <c r="J1557">
        <f>IF(train!T1557="yes",1,0)</f>
        <v>0</v>
      </c>
    </row>
    <row r="1558" spans="8:10">
      <c r="H1558">
        <f>train!G1558</f>
        <v>135.9</v>
      </c>
      <c r="I1558">
        <f>train!I1558</f>
        <v>23.1</v>
      </c>
      <c r="J1558">
        <f>IF(train!T1558="yes",1,0)</f>
        <v>1</v>
      </c>
    </row>
    <row r="1559" spans="8:10">
      <c r="H1559">
        <f>train!G1559</f>
        <v>189.1</v>
      </c>
      <c r="I1559">
        <f>train!I1559</f>
        <v>32.15</v>
      </c>
      <c r="J1559">
        <f>IF(train!T1559="yes",1,0)</f>
        <v>1</v>
      </c>
    </row>
    <row r="1560" spans="8:10">
      <c r="H1560">
        <f>train!G1560</f>
        <v>177.9</v>
      </c>
      <c r="I1560">
        <f>train!I1560</f>
        <v>30.24</v>
      </c>
      <c r="J1560">
        <f>IF(train!T1560="yes",1,0)</f>
        <v>0</v>
      </c>
    </row>
    <row r="1561" spans="8:10">
      <c r="H1561">
        <f>train!G1561</f>
        <v>143.9</v>
      </c>
      <c r="I1561">
        <f>train!I1561</f>
        <v>24.46</v>
      </c>
      <c r="J1561">
        <f>IF(train!T1561="yes",1,0)</f>
        <v>0</v>
      </c>
    </row>
    <row r="1562" spans="8:10">
      <c r="H1562">
        <f>train!G1562</f>
        <v>148.19999999999999</v>
      </c>
      <c r="I1562">
        <f>train!I1562</f>
        <v>25.19</v>
      </c>
      <c r="J1562">
        <f>IF(train!T1562="yes",1,0)</f>
        <v>0</v>
      </c>
    </row>
    <row r="1563" spans="8:10">
      <c r="H1563">
        <f>train!G1563</f>
        <v>287.10000000000002</v>
      </c>
      <c r="I1563">
        <f>train!I1563</f>
        <v>48.81</v>
      </c>
      <c r="J1563">
        <f>IF(train!T1563="yes",1,0)</f>
        <v>1</v>
      </c>
    </row>
    <row r="1564" spans="8:10">
      <c r="H1564">
        <f>train!G1564</f>
        <v>179.7</v>
      </c>
      <c r="I1564">
        <f>train!I1564</f>
        <v>30.55</v>
      </c>
      <c r="J1564">
        <f>IF(train!T1564="yes",1,0)</f>
        <v>1</v>
      </c>
    </row>
    <row r="1565" spans="8:10">
      <c r="H1565">
        <f>train!G1565</f>
        <v>165.8</v>
      </c>
      <c r="I1565">
        <f>train!I1565</f>
        <v>28.19</v>
      </c>
      <c r="J1565">
        <f>IF(train!T1565="yes",1,0)</f>
        <v>1</v>
      </c>
    </row>
    <row r="1566" spans="8:10">
      <c r="H1566">
        <f>train!G1566</f>
        <v>144.1</v>
      </c>
      <c r="I1566">
        <f>train!I1566</f>
        <v>24.5</v>
      </c>
      <c r="J1566">
        <f>IF(train!T1566="yes",1,0)</f>
        <v>0</v>
      </c>
    </row>
    <row r="1567" spans="8:10">
      <c r="H1567">
        <f>train!G1567</f>
        <v>172.5</v>
      </c>
      <c r="I1567">
        <f>train!I1567</f>
        <v>29.33</v>
      </c>
      <c r="J1567">
        <f>IF(train!T1567="yes",1,0)</f>
        <v>0</v>
      </c>
    </row>
    <row r="1568" spans="8:10">
      <c r="H1568">
        <f>train!G1568</f>
        <v>109.1</v>
      </c>
      <c r="I1568">
        <f>train!I1568</f>
        <v>18.55</v>
      </c>
      <c r="J1568">
        <f>IF(train!T1568="yes",1,0)</f>
        <v>0</v>
      </c>
    </row>
    <row r="1569" spans="8:10">
      <c r="H1569">
        <f>train!G1569</f>
        <v>171.8</v>
      </c>
      <c r="I1569">
        <f>train!I1569</f>
        <v>29.21</v>
      </c>
      <c r="J1569">
        <f>IF(train!T1569="yes",1,0)</f>
        <v>0</v>
      </c>
    </row>
    <row r="1570" spans="8:10">
      <c r="H1570">
        <f>train!G1570</f>
        <v>222.3</v>
      </c>
      <c r="I1570">
        <f>train!I1570</f>
        <v>37.79</v>
      </c>
      <c r="J1570">
        <f>IF(train!T1570="yes",1,0)</f>
        <v>1</v>
      </c>
    </row>
    <row r="1571" spans="8:10">
      <c r="H1571">
        <f>train!G1571</f>
        <v>164.6</v>
      </c>
      <c r="I1571">
        <f>train!I1571</f>
        <v>27.98</v>
      </c>
      <c r="J1571">
        <f>IF(train!T1571="yes",1,0)</f>
        <v>0</v>
      </c>
    </row>
    <row r="1572" spans="8:10">
      <c r="H1572">
        <f>train!G1572</f>
        <v>211.7</v>
      </c>
      <c r="I1572">
        <f>train!I1572</f>
        <v>35.99</v>
      </c>
      <c r="J1572">
        <f>IF(train!T1572="yes",1,0)</f>
        <v>0</v>
      </c>
    </row>
    <row r="1573" spans="8:10">
      <c r="H1573">
        <f>train!G1573</f>
        <v>147.19999999999999</v>
      </c>
      <c r="I1573">
        <f>train!I1573</f>
        <v>25.02</v>
      </c>
      <c r="J1573">
        <f>IF(train!T1573="yes",1,0)</f>
        <v>1</v>
      </c>
    </row>
    <row r="1574" spans="8:10">
      <c r="H1574">
        <f>train!G1574</f>
        <v>254.7</v>
      </c>
      <c r="I1574">
        <f>train!I1574</f>
        <v>43.3</v>
      </c>
      <c r="J1574">
        <f>IF(train!T1574="yes",1,0)</f>
        <v>1</v>
      </c>
    </row>
    <row r="1575" spans="8:10">
      <c r="H1575">
        <f>train!G1575</f>
        <v>170.1</v>
      </c>
      <c r="I1575">
        <f>train!I1575</f>
        <v>28.92</v>
      </c>
      <c r="J1575">
        <f>IF(train!T1575="yes",1,0)</f>
        <v>0</v>
      </c>
    </row>
    <row r="1576" spans="8:10">
      <c r="H1576">
        <f>train!G1576</f>
        <v>195.1</v>
      </c>
      <c r="I1576">
        <f>train!I1576</f>
        <v>33.17</v>
      </c>
      <c r="J1576">
        <f>IF(train!T1576="yes",1,0)</f>
        <v>0</v>
      </c>
    </row>
    <row r="1577" spans="8:10">
      <c r="H1577">
        <f>train!G1577</f>
        <v>149.30000000000001</v>
      </c>
      <c r="I1577">
        <f>train!I1577</f>
        <v>25.38</v>
      </c>
      <c r="J1577">
        <f>IF(train!T1577="yes",1,0)</f>
        <v>1</v>
      </c>
    </row>
    <row r="1578" spans="8:10">
      <c r="H1578">
        <f>train!G1578</f>
        <v>81.900000000000006</v>
      </c>
      <c r="I1578">
        <f>train!I1578</f>
        <v>13.92</v>
      </c>
      <c r="J1578">
        <f>IF(train!T1578="yes",1,0)</f>
        <v>1</v>
      </c>
    </row>
    <row r="1579" spans="8:10">
      <c r="H1579">
        <f>train!G1579</f>
        <v>191.1</v>
      </c>
      <c r="I1579">
        <f>train!I1579</f>
        <v>32.49</v>
      </c>
      <c r="J1579">
        <f>IF(train!T1579="yes",1,0)</f>
        <v>0</v>
      </c>
    </row>
    <row r="1580" spans="8:10">
      <c r="H1580">
        <f>train!G1580</f>
        <v>239</v>
      </c>
      <c r="I1580">
        <f>train!I1580</f>
        <v>40.630000000000003</v>
      </c>
      <c r="J1580">
        <f>IF(train!T1580="yes",1,0)</f>
        <v>1</v>
      </c>
    </row>
    <row r="1581" spans="8:10">
      <c r="H1581">
        <f>train!G1581</f>
        <v>179.3</v>
      </c>
      <c r="I1581">
        <f>train!I1581</f>
        <v>30.48</v>
      </c>
      <c r="J1581">
        <f>IF(train!T1581="yes",1,0)</f>
        <v>0</v>
      </c>
    </row>
    <row r="1582" spans="8:10">
      <c r="H1582">
        <f>train!G1582</f>
        <v>185.3</v>
      </c>
      <c r="I1582">
        <f>train!I1582</f>
        <v>31.5</v>
      </c>
      <c r="J1582">
        <f>IF(train!T1582="yes",1,0)</f>
        <v>0</v>
      </c>
    </row>
    <row r="1583" spans="8:10">
      <c r="H1583">
        <f>train!G1583</f>
        <v>141.4</v>
      </c>
      <c r="I1583">
        <f>train!I1583</f>
        <v>24.04</v>
      </c>
      <c r="J1583">
        <f>IF(train!T1583="yes",1,0)</f>
        <v>0</v>
      </c>
    </row>
    <row r="1584" spans="8:10">
      <c r="H1584">
        <f>train!G1584</f>
        <v>248.6</v>
      </c>
      <c r="I1584">
        <f>train!I1584</f>
        <v>42.26</v>
      </c>
      <c r="J1584">
        <f>IF(train!T1584="yes",1,0)</f>
        <v>0</v>
      </c>
    </row>
    <row r="1585" spans="8:10">
      <c r="H1585">
        <f>train!G1585</f>
        <v>152.5</v>
      </c>
      <c r="I1585">
        <f>train!I1585</f>
        <v>25.93</v>
      </c>
      <c r="J1585">
        <f>IF(train!T1585="yes",1,0)</f>
        <v>0</v>
      </c>
    </row>
    <row r="1586" spans="8:10">
      <c r="H1586">
        <f>train!G1586</f>
        <v>145.6</v>
      </c>
      <c r="I1586">
        <f>train!I1586</f>
        <v>24.75</v>
      </c>
      <c r="J1586">
        <f>IF(train!T1586="yes",1,0)</f>
        <v>0</v>
      </c>
    </row>
    <row r="1587" spans="8:10">
      <c r="H1587">
        <f>train!G1587</f>
        <v>164.2</v>
      </c>
      <c r="I1587">
        <f>train!I1587</f>
        <v>27.91</v>
      </c>
      <c r="J1587">
        <f>IF(train!T1587="yes",1,0)</f>
        <v>0</v>
      </c>
    </row>
    <row r="1588" spans="8:10">
      <c r="H1588">
        <f>train!G1588</f>
        <v>221</v>
      </c>
      <c r="I1588">
        <f>train!I1588</f>
        <v>37.57</v>
      </c>
      <c r="J1588">
        <f>IF(train!T1588="yes",1,0)</f>
        <v>0</v>
      </c>
    </row>
    <row r="1589" spans="8:10">
      <c r="H1589">
        <f>train!G1589</f>
        <v>162.30000000000001</v>
      </c>
      <c r="I1589">
        <f>train!I1589</f>
        <v>27.59</v>
      </c>
      <c r="J1589">
        <f>IF(train!T1589="yes",1,0)</f>
        <v>1</v>
      </c>
    </row>
    <row r="1590" spans="8:10">
      <c r="H1590">
        <f>train!G1590</f>
        <v>272.7</v>
      </c>
      <c r="I1590">
        <f>train!I1590</f>
        <v>46.36</v>
      </c>
      <c r="J1590">
        <f>IF(train!T1590="yes",1,0)</f>
        <v>1</v>
      </c>
    </row>
    <row r="1591" spans="8:10">
      <c r="H1591">
        <f>train!G1591</f>
        <v>200.3</v>
      </c>
      <c r="I1591">
        <f>train!I1591</f>
        <v>34.049999999999997</v>
      </c>
      <c r="J1591">
        <f>IF(train!T1591="yes",1,0)</f>
        <v>0</v>
      </c>
    </row>
    <row r="1592" spans="8:10">
      <c r="H1592">
        <f>train!G1592</f>
        <v>157.1</v>
      </c>
      <c r="I1592">
        <f>train!I1592</f>
        <v>26.71</v>
      </c>
      <c r="J1592">
        <f>IF(train!T1592="yes",1,0)</f>
        <v>0</v>
      </c>
    </row>
    <row r="1593" spans="8:10">
      <c r="H1593">
        <f>train!G1593</f>
        <v>135.80000000000001</v>
      </c>
      <c r="I1593">
        <f>train!I1593</f>
        <v>23.09</v>
      </c>
      <c r="J1593">
        <f>IF(train!T1593="yes",1,0)</f>
        <v>0</v>
      </c>
    </row>
    <row r="1594" spans="8:10">
      <c r="H1594">
        <f>train!G1594</f>
        <v>236.7</v>
      </c>
      <c r="I1594">
        <f>train!I1594</f>
        <v>40.24</v>
      </c>
      <c r="J1594">
        <f>IF(train!T1594="yes",1,0)</f>
        <v>0</v>
      </c>
    </row>
    <row r="1595" spans="8:10">
      <c r="H1595">
        <f>train!G1595</f>
        <v>111.4</v>
      </c>
      <c r="I1595">
        <f>train!I1595</f>
        <v>18.940000000000001</v>
      </c>
      <c r="J1595">
        <f>IF(train!T1595="yes",1,0)</f>
        <v>0</v>
      </c>
    </row>
    <row r="1596" spans="8:10">
      <c r="H1596">
        <f>train!G1596</f>
        <v>156.1</v>
      </c>
      <c r="I1596">
        <f>train!I1596</f>
        <v>26.54</v>
      </c>
      <c r="J1596">
        <f>IF(train!T1596="yes",1,0)</f>
        <v>1</v>
      </c>
    </row>
    <row r="1597" spans="8:10">
      <c r="H1597">
        <f>train!G1597</f>
        <v>191.1</v>
      </c>
      <c r="I1597">
        <f>train!I1597</f>
        <v>32.49</v>
      </c>
      <c r="J1597">
        <f>IF(train!T1597="yes",1,0)</f>
        <v>0</v>
      </c>
    </row>
    <row r="1598" spans="8:10">
      <c r="H1598">
        <f>train!G1598</f>
        <v>153</v>
      </c>
      <c r="I1598">
        <f>train!I1598</f>
        <v>26.01</v>
      </c>
      <c r="J1598">
        <f>IF(train!T1598="yes",1,0)</f>
        <v>1</v>
      </c>
    </row>
    <row r="1599" spans="8:10">
      <c r="H1599">
        <f>train!G1599</f>
        <v>218.8</v>
      </c>
      <c r="I1599">
        <f>train!I1599</f>
        <v>37.200000000000003</v>
      </c>
      <c r="J1599">
        <f>IF(train!T1599="yes",1,0)</f>
        <v>0</v>
      </c>
    </row>
    <row r="1600" spans="8:10">
      <c r="H1600">
        <f>train!G1600</f>
        <v>205.4</v>
      </c>
      <c r="I1600">
        <f>train!I1600</f>
        <v>34.92</v>
      </c>
      <c r="J1600">
        <f>IF(train!T1600="yes",1,0)</f>
        <v>0</v>
      </c>
    </row>
    <row r="1601" spans="8:10">
      <c r="H1601">
        <f>train!G1601</f>
        <v>225.2</v>
      </c>
      <c r="I1601">
        <f>train!I1601</f>
        <v>38.28</v>
      </c>
      <c r="J1601">
        <f>IF(train!T1601="yes",1,0)</f>
        <v>1</v>
      </c>
    </row>
    <row r="1602" spans="8:10">
      <c r="H1602">
        <f>train!G1602</f>
        <v>249.9</v>
      </c>
      <c r="I1602">
        <f>train!I1602</f>
        <v>42.48</v>
      </c>
      <c r="J1602">
        <f>IF(train!T1602="yes",1,0)</f>
        <v>1</v>
      </c>
    </row>
    <row r="1603" spans="8:10">
      <c r="H1603">
        <f>train!G1603</f>
        <v>131.6</v>
      </c>
      <c r="I1603">
        <f>train!I1603</f>
        <v>22.37</v>
      </c>
      <c r="J1603">
        <f>IF(train!T1603="yes",1,0)</f>
        <v>0</v>
      </c>
    </row>
    <row r="1604" spans="8:10">
      <c r="H1604">
        <f>train!G1604</f>
        <v>197.9</v>
      </c>
      <c r="I1604">
        <f>train!I1604</f>
        <v>33.64</v>
      </c>
      <c r="J1604">
        <f>IF(train!T1604="yes",1,0)</f>
        <v>0</v>
      </c>
    </row>
    <row r="1605" spans="8:10">
      <c r="H1605">
        <f>train!G1605</f>
        <v>166.5</v>
      </c>
      <c r="I1605">
        <f>train!I1605</f>
        <v>28.31</v>
      </c>
      <c r="J1605">
        <f>IF(train!T1605="yes",1,0)</f>
        <v>0</v>
      </c>
    </row>
    <row r="1606" spans="8:10">
      <c r="H1606">
        <f>train!G1606</f>
        <v>225.4</v>
      </c>
      <c r="I1606">
        <f>train!I1606</f>
        <v>38.32</v>
      </c>
      <c r="J1606">
        <f>IF(train!T1606="yes",1,0)</f>
        <v>0</v>
      </c>
    </row>
    <row r="1607" spans="8:10">
      <c r="H1607">
        <f>train!G1607</f>
        <v>275.8</v>
      </c>
      <c r="I1607">
        <f>train!I1607</f>
        <v>46.89</v>
      </c>
      <c r="J1607">
        <f>IF(train!T1607="yes",1,0)</f>
        <v>1</v>
      </c>
    </row>
    <row r="1608" spans="8:10">
      <c r="H1608">
        <f>train!G1608</f>
        <v>142.9</v>
      </c>
      <c r="I1608">
        <f>train!I1608</f>
        <v>24.29</v>
      </c>
      <c r="J1608">
        <f>IF(train!T1608="yes",1,0)</f>
        <v>0</v>
      </c>
    </row>
    <row r="1609" spans="8:10">
      <c r="H1609">
        <f>train!G1609</f>
        <v>207.2</v>
      </c>
      <c r="I1609">
        <f>train!I1609</f>
        <v>35.22</v>
      </c>
      <c r="J1609">
        <f>IF(train!T1609="yes",1,0)</f>
        <v>0</v>
      </c>
    </row>
    <row r="1610" spans="8:10">
      <c r="H1610">
        <f>train!G1610</f>
        <v>206.2</v>
      </c>
      <c r="I1610">
        <f>train!I1610</f>
        <v>35.049999999999997</v>
      </c>
      <c r="J1610">
        <f>IF(train!T1610="yes",1,0)</f>
        <v>0</v>
      </c>
    </row>
    <row r="1611" spans="8:10">
      <c r="H1611">
        <f>train!G1611</f>
        <v>210.3</v>
      </c>
      <c r="I1611">
        <f>train!I1611</f>
        <v>35.75</v>
      </c>
      <c r="J1611">
        <f>IF(train!T1611="yes",1,0)</f>
        <v>0</v>
      </c>
    </row>
    <row r="1612" spans="8:10">
      <c r="H1612">
        <f>train!G1612</f>
        <v>225.7</v>
      </c>
      <c r="I1612">
        <f>train!I1612</f>
        <v>38.369999999999997</v>
      </c>
      <c r="J1612">
        <f>IF(train!T1612="yes",1,0)</f>
        <v>1</v>
      </c>
    </row>
    <row r="1613" spans="8:10">
      <c r="H1613">
        <f>train!G1613</f>
        <v>167.8</v>
      </c>
      <c r="I1613">
        <f>train!I1613</f>
        <v>28.53</v>
      </c>
      <c r="J1613">
        <f>IF(train!T1613="yes",1,0)</f>
        <v>1</v>
      </c>
    </row>
    <row r="1614" spans="8:10">
      <c r="H1614">
        <f>train!G1614</f>
        <v>197.7</v>
      </c>
      <c r="I1614">
        <f>train!I1614</f>
        <v>33.61</v>
      </c>
      <c r="J1614">
        <f>IF(train!T1614="yes",1,0)</f>
        <v>0</v>
      </c>
    </row>
    <row r="1615" spans="8:10">
      <c r="H1615">
        <f>train!G1615</f>
        <v>169.8</v>
      </c>
      <c r="I1615">
        <f>train!I1615</f>
        <v>28.87</v>
      </c>
      <c r="J1615">
        <f>IF(train!T1615="yes",1,0)</f>
        <v>0</v>
      </c>
    </row>
    <row r="1616" spans="8:10">
      <c r="H1616">
        <f>train!G1616</f>
        <v>190.6</v>
      </c>
      <c r="I1616">
        <f>train!I1616</f>
        <v>32.4</v>
      </c>
      <c r="J1616">
        <f>IF(train!T1616="yes",1,0)</f>
        <v>0</v>
      </c>
    </row>
    <row r="1617" spans="8:10">
      <c r="H1617">
        <f>train!G1617</f>
        <v>80.3</v>
      </c>
      <c r="I1617">
        <f>train!I1617</f>
        <v>13.65</v>
      </c>
      <c r="J1617">
        <f>IF(train!T1617="yes",1,0)</f>
        <v>0</v>
      </c>
    </row>
    <row r="1618" spans="8:10">
      <c r="H1618">
        <f>train!G1618</f>
        <v>231.7</v>
      </c>
      <c r="I1618">
        <f>train!I1618</f>
        <v>39.39</v>
      </c>
      <c r="J1618">
        <f>IF(train!T1618="yes",1,0)</f>
        <v>0</v>
      </c>
    </row>
    <row r="1619" spans="8:10">
      <c r="H1619">
        <f>train!G1619</f>
        <v>69.099999999999994</v>
      </c>
      <c r="I1619">
        <f>train!I1619</f>
        <v>11.75</v>
      </c>
      <c r="J1619">
        <f>IF(train!T1619="yes",1,0)</f>
        <v>0</v>
      </c>
    </row>
    <row r="1620" spans="8:10">
      <c r="H1620">
        <f>train!G1620</f>
        <v>188.8</v>
      </c>
      <c r="I1620">
        <f>train!I1620</f>
        <v>32.1</v>
      </c>
      <c r="J1620">
        <f>IF(train!T1620="yes",1,0)</f>
        <v>0</v>
      </c>
    </row>
    <row r="1621" spans="8:10">
      <c r="H1621">
        <f>train!G1621</f>
        <v>150.6</v>
      </c>
      <c r="I1621">
        <f>train!I1621</f>
        <v>25.6</v>
      </c>
      <c r="J1621">
        <f>IF(train!T1621="yes",1,0)</f>
        <v>1</v>
      </c>
    </row>
    <row r="1622" spans="8:10">
      <c r="H1622">
        <f>train!G1622</f>
        <v>163.69999999999999</v>
      </c>
      <c r="I1622">
        <f>train!I1622</f>
        <v>27.83</v>
      </c>
      <c r="J1622">
        <f>IF(train!T1622="yes",1,0)</f>
        <v>0</v>
      </c>
    </row>
    <row r="1623" spans="8:10">
      <c r="H1623">
        <f>train!G1623</f>
        <v>211.7</v>
      </c>
      <c r="I1623">
        <f>train!I1623</f>
        <v>35.99</v>
      </c>
      <c r="J1623">
        <f>IF(train!T1623="yes",1,0)</f>
        <v>0</v>
      </c>
    </row>
    <row r="1624" spans="8:10">
      <c r="H1624">
        <f>train!G1624</f>
        <v>175.5</v>
      </c>
      <c r="I1624">
        <f>train!I1624</f>
        <v>29.84</v>
      </c>
      <c r="J1624">
        <f>IF(train!T1624="yes",1,0)</f>
        <v>0</v>
      </c>
    </row>
    <row r="1625" spans="8:10">
      <c r="H1625">
        <f>train!G1625</f>
        <v>150.1</v>
      </c>
      <c r="I1625">
        <f>train!I1625</f>
        <v>25.52</v>
      </c>
      <c r="J1625">
        <f>IF(train!T1625="yes",1,0)</f>
        <v>0</v>
      </c>
    </row>
    <row r="1626" spans="8:10">
      <c r="H1626">
        <f>train!G1626</f>
        <v>189.5</v>
      </c>
      <c r="I1626">
        <f>train!I1626</f>
        <v>32.22</v>
      </c>
      <c r="J1626">
        <f>IF(train!T1626="yes",1,0)</f>
        <v>0</v>
      </c>
    </row>
    <row r="1627" spans="8:10">
      <c r="H1627">
        <f>train!G1627</f>
        <v>70.8</v>
      </c>
      <c r="I1627">
        <f>train!I1627</f>
        <v>12.04</v>
      </c>
      <c r="J1627">
        <f>IF(train!T1627="yes",1,0)</f>
        <v>1</v>
      </c>
    </row>
    <row r="1628" spans="8:10">
      <c r="H1628">
        <f>train!G1628</f>
        <v>101.7</v>
      </c>
      <c r="I1628">
        <f>train!I1628</f>
        <v>17.29</v>
      </c>
      <c r="J1628">
        <f>IF(train!T1628="yes",1,0)</f>
        <v>0</v>
      </c>
    </row>
    <row r="1629" spans="8:10">
      <c r="H1629">
        <f>train!G1629</f>
        <v>258.39999999999998</v>
      </c>
      <c r="I1629">
        <f>train!I1629</f>
        <v>43.93</v>
      </c>
      <c r="J1629">
        <f>IF(train!T1629="yes",1,0)</f>
        <v>0</v>
      </c>
    </row>
    <row r="1630" spans="8:10">
      <c r="H1630">
        <f>train!G1630</f>
        <v>242.4</v>
      </c>
      <c r="I1630">
        <f>train!I1630</f>
        <v>41.21</v>
      </c>
      <c r="J1630">
        <f>IF(train!T1630="yes",1,0)</f>
        <v>0</v>
      </c>
    </row>
    <row r="1631" spans="8:10">
      <c r="H1631">
        <f>train!G1631</f>
        <v>154.1</v>
      </c>
      <c r="I1631">
        <f>train!I1631</f>
        <v>26.2</v>
      </c>
      <c r="J1631">
        <f>IF(train!T1631="yes",1,0)</f>
        <v>0</v>
      </c>
    </row>
    <row r="1632" spans="8:10">
      <c r="H1632">
        <f>train!G1632</f>
        <v>188</v>
      </c>
      <c r="I1632">
        <f>train!I1632</f>
        <v>31.96</v>
      </c>
      <c r="J1632">
        <f>IF(train!T1632="yes",1,0)</f>
        <v>0</v>
      </c>
    </row>
    <row r="1633" spans="8:10">
      <c r="H1633">
        <f>train!G1633</f>
        <v>103.1</v>
      </c>
      <c r="I1633">
        <f>train!I1633</f>
        <v>17.53</v>
      </c>
      <c r="J1633">
        <f>IF(train!T1633="yes",1,0)</f>
        <v>0</v>
      </c>
    </row>
    <row r="1634" spans="8:10">
      <c r="H1634">
        <f>train!G1634</f>
        <v>175.4</v>
      </c>
      <c r="I1634">
        <f>train!I1634</f>
        <v>29.82</v>
      </c>
      <c r="J1634">
        <f>IF(train!T1634="yes",1,0)</f>
        <v>0</v>
      </c>
    </row>
    <row r="1635" spans="8:10">
      <c r="H1635">
        <f>train!G1635</f>
        <v>145.4</v>
      </c>
      <c r="I1635">
        <f>train!I1635</f>
        <v>24.72</v>
      </c>
      <c r="J1635">
        <f>IF(train!T1635="yes",1,0)</f>
        <v>0</v>
      </c>
    </row>
    <row r="1636" spans="8:10">
      <c r="H1636">
        <f>train!G1636</f>
        <v>250.6</v>
      </c>
      <c r="I1636">
        <f>train!I1636</f>
        <v>42.6</v>
      </c>
      <c r="J1636">
        <f>IF(train!T1636="yes",1,0)</f>
        <v>0</v>
      </c>
    </row>
    <row r="1637" spans="8:10">
      <c r="H1637">
        <f>train!G1637</f>
        <v>161.5</v>
      </c>
      <c r="I1637">
        <f>train!I1637</f>
        <v>27.46</v>
      </c>
      <c r="J1637">
        <f>IF(train!T1637="yes",1,0)</f>
        <v>0</v>
      </c>
    </row>
    <row r="1638" spans="8:10">
      <c r="H1638">
        <f>train!G1638</f>
        <v>260.10000000000002</v>
      </c>
      <c r="I1638">
        <f>train!I1638</f>
        <v>44.22</v>
      </c>
      <c r="J1638">
        <f>IF(train!T1638="yes",1,0)</f>
        <v>1</v>
      </c>
    </row>
    <row r="1639" spans="8:10">
      <c r="H1639">
        <f>train!G1639</f>
        <v>281.3</v>
      </c>
      <c r="I1639">
        <f>train!I1639</f>
        <v>47.82</v>
      </c>
      <c r="J1639">
        <f>IF(train!T1639="yes",1,0)</f>
        <v>1</v>
      </c>
    </row>
    <row r="1640" spans="8:10">
      <c r="H1640">
        <f>train!G1640</f>
        <v>130.1</v>
      </c>
      <c r="I1640">
        <f>train!I1640</f>
        <v>22.12</v>
      </c>
      <c r="J1640">
        <f>IF(train!T1640="yes",1,0)</f>
        <v>1</v>
      </c>
    </row>
    <row r="1641" spans="8:10">
      <c r="H1641">
        <f>train!G1641</f>
        <v>102</v>
      </c>
      <c r="I1641">
        <f>train!I1641</f>
        <v>17.34</v>
      </c>
      <c r="J1641">
        <f>IF(train!T1641="yes",1,0)</f>
        <v>0</v>
      </c>
    </row>
    <row r="1642" spans="8:10">
      <c r="H1642">
        <f>train!G1642</f>
        <v>218.7</v>
      </c>
      <c r="I1642">
        <f>train!I1642</f>
        <v>37.18</v>
      </c>
      <c r="J1642">
        <f>IF(train!T1642="yes",1,0)</f>
        <v>0</v>
      </c>
    </row>
    <row r="1643" spans="8:10">
      <c r="H1643">
        <f>train!G1643</f>
        <v>128.5</v>
      </c>
      <c r="I1643">
        <f>train!I1643</f>
        <v>21.85</v>
      </c>
      <c r="J1643">
        <f>IF(train!T1643="yes",1,0)</f>
        <v>0</v>
      </c>
    </row>
    <row r="1644" spans="8:10">
      <c r="H1644">
        <f>train!G1644</f>
        <v>128.69999999999999</v>
      </c>
      <c r="I1644">
        <f>train!I1644</f>
        <v>21.88</v>
      </c>
      <c r="J1644">
        <f>IF(train!T1644="yes",1,0)</f>
        <v>1</v>
      </c>
    </row>
    <row r="1645" spans="8:10">
      <c r="H1645">
        <f>train!G1645</f>
        <v>172.2</v>
      </c>
      <c r="I1645">
        <f>train!I1645</f>
        <v>29.27</v>
      </c>
      <c r="J1645">
        <f>IF(train!T1645="yes",1,0)</f>
        <v>0</v>
      </c>
    </row>
    <row r="1646" spans="8:10">
      <c r="H1646">
        <f>train!G1646</f>
        <v>184.5</v>
      </c>
      <c r="I1646">
        <f>train!I1646</f>
        <v>31.37</v>
      </c>
      <c r="J1646">
        <f>IF(train!T1646="yes",1,0)</f>
        <v>0</v>
      </c>
    </row>
    <row r="1647" spans="8:10">
      <c r="H1647">
        <f>train!G1647</f>
        <v>168.6</v>
      </c>
      <c r="I1647">
        <f>train!I1647</f>
        <v>28.66</v>
      </c>
      <c r="J1647">
        <f>IF(train!T1647="yes",1,0)</f>
        <v>0</v>
      </c>
    </row>
    <row r="1648" spans="8:10">
      <c r="H1648">
        <f>train!G1648</f>
        <v>174</v>
      </c>
      <c r="I1648">
        <f>train!I1648</f>
        <v>29.58</v>
      </c>
      <c r="J1648">
        <f>IF(train!T1648="yes",1,0)</f>
        <v>0</v>
      </c>
    </row>
    <row r="1649" spans="8:10">
      <c r="H1649">
        <f>train!G1649</f>
        <v>230.4</v>
      </c>
      <c r="I1649">
        <f>train!I1649</f>
        <v>39.17</v>
      </c>
      <c r="J1649">
        <f>IF(train!T1649="yes",1,0)</f>
        <v>0</v>
      </c>
    </row>
    <row r="1650" spans="8:10">
      <c r="H1650">
        <f>train!G1650</f>
        <v>198.2</v>
      </c>
      <c r="I1650">
        <f>train!I1650</f>
        <v>33.69</v>
      </c>
      <c r="J1650">
        <f>IF(train!T1650="yes",1,0)</f>
        <v>0</v>
      </c>
    </row>
    <row r="1651" spans="8:10">
      <c r="H1651">
        <f>train!G1651</f>
        <v>186.1</v>
      </c>
      <c r="I1651">
        <f>train!I1651</f>
        <v>31.64</v>
      </c>
      <c r="J1651">
        <f>IF(train!T1651="yes",1,0)</f>
        <v>0</v>
      </c>
    </row>
    <row r="1652" spans="8:10">
      <c r="H1652">
        <f>train!G1652</f>
        <v>148.5</v>
      </c>
      <c r="I1652">
        <f>train!I1652</f>
        <v>25.25</v>
      </c>
      <c r="J1652">
        <f>IF(train!T1652="yes",1,0)</f>
        <v>0</v>
      </c>
    </row>
    <row r="1653" spans="8:10">
      <c r="H1653">
        <f>train!G1653</f>
        <v>157.1</v>
      </c>
      <c r="I1653">
        <f>train!I1653</f>
        <v>26.71</v>
      </c>
      <c r="J1653">
        <f>IF(train!T1653="yes",1,0)</f>
        <v>0</v>
      </c>
    </row>
    <row r="1654" spans="8:10">
      <c r="H1654">
        <f>train!G1654</f>
        <v>155</v>
      </c>
      <c r="I1654">
        <f>train!I1654</f>
        <v>26.35</v>
      </c>
      <c r="J1654">
        <f>IF(train!T1654="yes",1,0)</f>
        <v>1</v>
      </c>
    </row>
    <row r="1655" spans="8:10">
      <c r="H1655">
        <f>train!G1655</f>
        <v>129.30000000000001</v>
      </c>
      <c r="I1655">
        <f>train!I1655</f>
        <v>21.98</v>
      </c>
      <c r="J1655">
        <f>IF(train!T1655="yes",1,0)</f>
        <v>0</v>
      </c>
    </row>
    <row r="1656" spans="8:10">
      <c r="H1656">
        <f>train!G1656</f>
        <v>208.8</v>
      </c>
      <c r="I1656">
        <f>train!I1656</f>
        <v>35.5</v>
      </c>
      <c r="J1656">
        <f>IF(train!T1656="yes",1,0)</f>
        <v>0</v>
      </c>
    </row>
    <row r="1657" spans="8:10">
      <c r="H1657">
        <f>train!G1657</f>
        <v>238</v>
      </c>
      <c r="I1657">
        <f>train!I1657</f>
        <v>40.46</v>
      </c>
      <c r="J1657">
        <f>IF(train!T1657="yes",1,0)</f>
        <v>1</v>
      </c>
    </row>
    <row r="1658" spans="8:10">
      <c r="H1658">
        <f>train!G1658</f>
        <v>211.1</v>
      </c>
      <c r="I1658">
        <f>train!I1658</f>
        <v>35.89</v>
      </c>
      <c r="J1658">
        <f>IF(train!T1658="yes",1,0)</f>
        <v>0</v>
      </c>
    </row>
    <row r="1659" spans="8:10">
      <c r="H1659">
        <f>train!G1659</f>
        <v>198.9</v>
      </c>
      <c r="I1659">
        <f>train!I1659</f>
        <v>33.81</v>
      </c>
      <c r="J1659">
        <f>IF(train!T1659="yes",1,0)</f>
        <v>0</v>
      </c>
    </row>
    <row r="1660" spans="8:10">
      <c r="H1660">
        <f>train!G1660</f>
        <v>212.8</v>
      </c>
      <c r="I1660">
        <f>train!I1660</f>
        <v>36.18</v>
      </c>
      <c r="J1660">
        <f>IF(train!T1660="yes",1,0)</f>
        <v>0</v>
      </c>
    </row>
    <row r="1661" spans="8:10">
      <c r="H1661">
        <f>train!G1661</f>
        <v>137.4</v>
      </c>
      <c r="I1661">
        <f>train!I1661</f>
        <v>23.36</v>
      </c>
      <c r="J1661">
        <f>IF(train!T1661="yes",1,0)</f>
        <v>0</v>
      </c>
    </row>
    <row r="1662" spans="8:10">
      <c r="H1662">
        <f>train!G1662</f>
        <v>191.8</v>
      </c>
      <c r="I1662">
        <f>train!I1662</f>
        <v>32.61</v>
      </c>
      <c r="J1662">
        <f>IF(train!T1662="yes",1,0)</f>
        <v>0</v>
      </c>
    </row>
    <row r="1663" spans="8:10">
      <c r="H1663">
        <f>train!G1663</f>
        <v>149</v>
      </c>
      <c r="I1663">
        <f>train!I1663</f>
        <v>25.33</v>
      </c>
      <c r="J1663">
        <f>IF(train!T1663="yes",1,0)</f>
        <v>0</v>
      </c>
    </row>
    <row r="1664" spans="8:10">
      <c r="H1664">
        <f>train!G1664</f>
        <v>117.1</v>
      </c>
      <c r="I1664">
        <f>train!I1664</f>
        <v>19.91</v>
      </c>
      <c r="J1664">
        <f>IF(train!T1664="yes",1,0)</f>
        <v>0</v>
      </c>
    </row>
    <row r="1665" spans="8:10">
      <c r="H1665">
        <f>train!G1665</f>
        <v>112.8</v>
      </c>
      <c r="I1665">
        <f>train!I1665</f>
        <v>19.18</v>
      </c>
      <c r="J1665">
        <f>IF(train!T1665="yes",1,0)</f>
        <v>0</v>
      </c>
    </row>
    <row r="1666" spans="8:10">
      <c r="H1666">
        <f>train!G1666</f>
        <v>175.9</v>
      </c>
      <c r="I1666">
        <f>train!I1666</f>
        <v>29.9</v>
      </c>
      <c r="J1666">
        <f>IF(train!T1666="yes",1,0)</f>
        <v>0</v>
      </c>
    </row>
    <row r="1667" spans="8:10">
      <c r="H1667">
        <f>train!G1667</f>
        <v>236.6</v>
      </c>
      <c r="I1667">
        <f>train!I1667</f>
        <v>40.22</v>
      </c>
      <c r="J1667">
        <f>IF(train!T1667="yes",1,0)</f>
        <v>1</v>
      </c>
    </row>
    <row r="1668" spans="8:10">
      <c r="H1668">
        <f>train!G1668</f>
        <v>169.4</v>
      </c>
      <c r="I1668">
        <f>train!I1668</f>
        <v>28.8</v>
      </c>
      <c r="J1668">
        <f>IF(train!T1668="yes",1,0)</f>
        <v>0</v>
      </c>
    </row>
    <row r="1669" spans="8:10">
      <c r="H1669">
        <f>train!G1669</f>
        <v>129.6</v>
      </c>
      <c r="I1669">
        <f>train!I1669</f>
        <v>22.03</v>
      </c>
      <c r="J1669">
        <f>IF(train!T1669="yes",1,0)</f>
        <v>0</v>
      </c>
    </row>
    <row r="1670" spans="8:10">
      <c r="H1670">
        <f>train!G1670</f>
        <v>133.30000000000001</v>
      </c>
      <c r="I1670">
        <f>train!I1670</f>
        <v>22.66</v>
      </c>
      <c r="J1670">
        <f>IF(train!T1670="yes",1,0)</f>
        <v>0</v>
      </c>
    </row>
    <row r="1671" spans="8:10">
      <c r="H1671">
        <f>train!G1671</f>
        <v>167.8</v>
      </c>
      <c r="I1671">
        <f>train!I1671</f>
        <v>28.53</v>
      </c>
      <c r="J1671">
        <f>IF(train!T1671="yes",1,0)</f>
        <v>0</v>
      </c>
    </row>
    <row r="1672" spans="8:10">
      <c r="H1672">
        <f>train!G1672</f>
        <v>174.6</v>
      </c>
      <c r="I1672">
        <f>train!I1672</f>
        <v>29.68</v>
      </c>
      <c r="J1672">
        <f>IF(train!T1672="yes",1,0)</f>
        <v>0</v>
      </c>
    </row>
    <row r="1673" spans="8:10">
      <c r="H1673">
        <f>train!G1673</f>
        <v>150.30000000000001</v>
      </c>
      <c r="I1673">
        <f>train!I1673</f>
        <v>25.55</v>
      </c>
      <c r="J1673">
        <f>IF(train!T1673="yes",1,0)</f>
        <v>0</v>
      </c>
    </row>
    <row r="1674" spans="8:10">
      <c r="H1674">
        <f>train!G1674</f>
        <v>283.2</v>
      </c>
      <c r="I1674">
        <f>train!I1674</f>
        <v>48.14</v>
      </c>
      <c r="J1674">
        <f>IF(train!T1674="yes",1,0)</f>
        <v>0</v>
      </c>
    </row>
    <row r="1675" spans="8:10">
      <c r="H1675">
        <f>train!G1675</f>
        <v>157.80000000000001</v>
      </c>
      <c r="I1675">
        <f>train!I1675</f>
        <v>26.83</v>
      </c>
      <c r="J1675">
        <f>IF(train!T1675="yes",1,0)</f>
        <v>1</v>
      </c>
    </row>
    <row r="1676" spans="8:10">
      <c r="H1676">
        <f>train!G1676</f>
        <v>141.19999999999999</v>
      </c>
      <c r="I1676">
        <f>train!I1676</f>
        <v>24</v>
      </c>
      <c r="J1676">
        <f>IF(train!T1676="yes",1,0)</f>
        <v>0</v>
      </c>
    </row>
    <row r="1677" spans="8:10">
      <c r="H1677">
        <f>train!G1677</f>
        <v>237.8</v>
      </c>
      <c r="I1677">
        <f>train!I1677</f>
        <v>40.43</v>
      </c>
      <c r="J1677">
        <f>IF(train!T1677="yes",1,0)</f>
        <v>1</v>
      </c>
    </row>
    <row r="1678" spans="8:10">
      <c r="H1678">
        <f>train!G1678</f>
        <v>204</v>
      </c>
      <c r="I1678">
        <f>train!I1678</f>
        <v>34.68</v>
      </c>
      <c r="J1678">
        <f>IF(train!T1678="yes",1,0)</f>
        <v>1</v>
      </c>
    </row>
    <row r="1679" spans="8:10">
      <c r="H1679">
        <f>train!G1679</f>
        <v>221.1</v>
      </c>
      <c r="I1679">
        <f>train!I1679</f>
        <v>37.590000000000003</v>
      </c>
      <c r="J1679">
        <f>IF(train!T1679="yes",1,0)</f>
        <v>0</v>
      </c>
    </row>
    <row r="1680" spans="8:10">
      <c r="H1680">
        <f>train!G1680</f>
        <v>118</v>
      </c>
      <c r="I1680">
        <f>train!I1680</f>
        <v>20.059999999999999</v>
      </c>
      <c r="J1680">
        <f>IF(train!T1680="yes",1,0)</f>
        <v>0</v>
      </c>
    </row>
    <row r="1681" spans="8:10">
      <c r="H1681">
        <f>train!G1681</f>
        <v>163.80000000000001</v>
      </c>
      <c r="I1681">
        <f>train!I1681</f>
        <v>27.85</v>
      </c>
      <c r="J1681">
        <f>IF(train!T1681="yes",1,0)</f>
        <v>0</v>
      </c>
    </row>
    <row r="1682" spans="8:10">
      <c r="H1682">
        <f>train!G1682</f>
        <v>141.30000000000001</v>
      </c>
      <c r="I1682">
        <f>train!I1682</f>
        <v>24.02</v>
      </c>
      <c r="J1682">
        <f>IF(train!T1682="yes",1,0)</f>
        <v>0</v>
      </c>
    </row>
    <row r="1683" spans="8:10">
      <c r="H1683">
        <f>train!G1683</f>
        <v>272.5</v>
      </c>
      <c r="I1683">
        <f>train!I1683</f>
        <v>46.33</v>
      </c>
      <c r="J1683">
        <f>IF(train!T1683="yes",1,0)</f>
        <v>1</v>
      </c>
    </row>
    <row r="1684" spans="8:10">
      <c r="H1684">
        <f>train!G1684</f>
        <v>118.9</v>
      </c>
      <c r="I1684">
        <f>train!I1684</f>
        <v>20.21</v>
      </c>
      <c r="J1684">
        <f>IF(train!T1684="yes",1,0)</f>
        <v>0</v>
      </c>
    </row>
    <row r="1685" spans="8:10">
      <c r="H1685">
        <f>train!G1685</f>
        <v>7.9</v>
      </c>
      <c r="I1685">
        <f>train!I1685</f>
        <v>1.34</v>
      </c>
      <c r="J1685">
        <f>IF(train!T1685="yes",1,0)</f>
        <v>0</v>
      </c>
    </row>
    <row r="1686" spans="8:10">
      <c r="H1686">
        <f>train!G1686</f>
        <v>159.5</v>
      </c>
      <c r="I1686">
        <f>train!I1686</f>
        <v>27.12</v>
      </c>
      <c r="J1686">
        <f>IF(train!T1686="yes",1,0)</f>
        <v>0</v>
      </c>
    </row>
    <row r="1687" spans="8:10">
      <c r="H1687">
        <f>train!G1687</f>
        <v>150.19999999999999</v>
      </c>
      <c r="I1687">
        <f>train!I1687</f>
        <v>25.53</v>
      </c>
      <c r="J1687">
        <f>IF(train!T1687="yes",1,0)</f>
        <v>0</v>
      </c>
    </row>
    <row r="1688" spans="8:10">
      <c r="H1688">
        <f>train!G1688</f>
        <v>144.5</v>
      </c>
      <c r="I1688">
        <f>train!I1688</f>
        <v>24.57</v>
      </c>
      <c r="J1688">
        <f>IF(train!T1688="yes",1,0)</f>
        <v>0</v>
      </c>
    </row>
    <row r="1689" spans="8:10">
      <c r="H1689">
        <f>train!G1689</f>
        <v>220.8</v>
      </c>
      <c r="I1689">
        <f>train!I1689</f>
        <v>37.54</v>
      </c>
      <c r="J1689">
        <f>IF(train!T1689="yes",1,0)</f>
        <v>0</v>
      </c>
    </row>
    <row r="1690" spans="8:10">
      <c r="H1690">
        <f>train!G1690</f>
        <v>216.3</v>
      </c>
      <c r="I1690">
        <f>train!I1690</f>
        <v>36.770000000000003</v>
      </c>
      <c r="J1690">
        <f>IF(train!T1690="yes",1,0)</f>
        <v>0</v>
      </c>
    </row>
    <row r="1691" spans="8:10">
      <c r="H1691">
        <f>train!G1691</f>
        <v>169.5</v>
      </c>
      <c r="I1691">
        <f>train!I1691</f>
        <v>28.82</v>
      </c>
      <c r="J1691">
        <f>IF(train!T1691="yes",1,0)</f>
        <v>0</v>
      </c>
    </row>
    <row r="1692" spans="8:10">
      <c r="H1692">
        <f>train!G1692</f>
        <v>256.3</v>
      </c>
      <c r="I1692">
        <f>train!I1692</f>
        <v>43.57</v>
      </c>
      <c r="J1692">
        <f>IF(train!T1692="yes",1,0)</f>
        <v>0</v>
      </c>
    </row>
    <row r="1693" spans="8:10">
      <c r="H1693">
        <f>train!G1693</f>
        <v>179.7</v>
      </c>
      <c r="I1693">
        <f>train!I1693</f>
        <v>30.55</v>
      </c>
      <c r="J1693">
        <f>IF(train!T1693="yes",1,0)</f>
        <v>0</v>
      </c>
    </row>
    <row r="1694" spans="8:10">
      <c r="H1694">
        <f>train!G1694</f>
        <v>266</v>
      </c>
      <c r="I1694">
        <f>train!I1694</f>
        <v>45.22</v>
      </c>
      <c r="J1694">
        <f>IF(train!T1694="yes",1,0)</f>
        <v>0</v>
      </c>
    </row>
    <row r="1695" spans="8:10">
      <c r="H1695">
        <f>train!G1695</f>
        <v>96.7</v>
      </c>
      <c r="I1695">
        <f>train!I1695</f>
        <v>16.440000000000001</v>
      </c>
      <c r="J1695">
        <f>IF(train!T1695="yes",1,0)</f>
        <v>0</v>
      </c>
    </row>
    <row r="1696" spans="8:10">
      <c r="H1696">
        <f>train!G1696</f>
        <v>82.7</v>
      </c>
      <c r="I1696">
        <f>train!I1696</f>
        <v>14.06</v>
      </c>
      <c r="J1696">
        <f>IF(train!T1696="yes",1,0)</f>
        <v>0</v>
      </c>
    </row>
    <row r="1697" spans="8:10">
      <c r="H1697">
        <f>train!G1697</f>
        <v>168.2</v>
      </c>
      <c r="I1697">
        <f>train!I1697</f>
        <v>28.59</v>
      </c>
      <c r="J1697">
        <f>IF(train!T1697="yes",1,0)</f>
        <v>0</v>
      </c>
    </row>
    <row r="1698" spans="8:10">
      <c r="H1698">
        <f>train!G1698</f>
        <v>286.39999999999998</v>
      </c>
      <c r="I1698">
        <f>train!I1698</f>
        <v>48.69</v>
      </c>
      <c r="J1698">
        <f>IF(train!T1698="yes",1,0)</f>
        <v>1</v>
      </c>
    </row>
    <row r="1699" spans="8:10">
      <c r="H1699">
        <f>train!G1699</f>
        <v>174.3</v>
      </c>
      <c r="I1699">
        <f>train!I1699</f>
        <v>29.63</v>
      </c>
      <c r="J1699">
        <f>IF(train!T1699="yes",1,0)</f>
        <v>0</v>
      </c>
    </row>
    <row r="1700" spans="8:10">
      <c r="H1700">
        <f>train!G1700</f>
        <v>190.6</v>
      </c>
      <c r="I1700">
        <f>train!I1700</f>
        <v>32.4</v>
      </c>
      <c r="J1700">
        <f>IF(train!T1700="yes",1,0)</f>
        <v>0</v>
      </c>
    </row>
    <row r="1701" spans="8:10">
      <c r="H1701">
        <f>train!G1701</f>
        <v>133.4</v>
      </c>
      <c r="I1701">
        <f>train!I1701</f>
        <v>22.68</v>
      </c>
      <c r="J1701">
        <f>IF(train!T1701="yes",1,0)</f>
        <v>0</v>
      </c>
    </row>
    <row r="1702" spans="8:10">
      <c r="H1702">
        <f>train!G1702</f>
        <v>204.6</v>
      </c>
      <c r="I1702">
        <f>train!I1702</f>
        <v>34.78</v>
      </c>
      <c r="J1702">
        <f>IF(train!T1702="yes",1,0)</f>
        <v>0</v>
      </c>
    </row>
    <row r="1703" spans="8:10">
      <c r="H1703">
        <f>train!G1703</f>
        <v>242.2</v>
      </c>
      <c r="I1703">
        <f>train!I1703</f>
        <v>41.17</v>
      </c>
      <c r="J1703">
        <f>IF(train!T1703="yes",1,0)</f>
        <v>0</v>
      </c>
    </row>
    <row r="1704" spans="8:10">
      <c r="H1704">
        <f>train!G1704</f>
        <v>253.1</v>
      </c>
      <c r="I1704">
        <f>train!I1704</f>
        <v>43.03</v>
      </c>
      <c r="J1704">
        <f>IF(train!T1704="yes",1,0)</f>
        <v>0</v>
      </c>
    </row>
    <row r="1705" spans="8:10">
      <c r="H1705">
        <f>train!G1705</f>
        <v>130</v>
      </c>
      <c r="I1705">
        <f>train!I1705</f>
        <v>22.1</v>
      </c>
      <c r="J1705">
        <f>IF(train!T1705="yes",1,0)</f>
        <v>0</v>
      </c>
    </row>
    <row r="1706" spans="8:10">
      <c r="H1706">
        <f>train!G1706</f>
        <v>105.9</v>
      </c>
      <c r="I1706">
        <f>train!I1706</f>
        <v>18</v>
      </c>
      <c r="J1706">
        <f>IF(train!T1706="yes",1,0)</f>
        <v>0</v>
      </c>
    </row>
    <row r="1707" spans="8:10">
      <c r="H1707">
        <f>train!G1707</f>
        <v>183.8</v>
      </c>
      <c r="I1707">
        <f>train!I1707</f>
        <v>31.25</v>
      </c>
      <c r="J1707">
        <f>IF(train!T1707="yes",1,0)</f>
        <v>0</v>
      </c>
    </row>
    <row r="1708" spans="8:10">
      <c r="H1708">
        <f>train!G1708</f>
        <v>196.5</v>
      </c>
      <c r="I1708">
        <f>train!I1708</f>
        <v>33.409999999999997</v>
      </c>
      <c r="J1708">
        <f>IF(train!T1708="yes",1,0)</f>
        <v>0</v>
      </c>
    </row>
    <row r="1709" spans="8:10">
      <c r="H1709">
        <f>train!G1709</f>
        <v>184.5</v>
      </c>
      <c r="I1709">
        <f>train!I1709</f>
        <v>31.37</v>
      </c>
      <c r="J1709">
        <f>IF(train!T1709="yes",1,0)</f>
        <v>0</v>
      </c>
    </row>
    <row r="1710" spans="8:10">
      <c r="H1710">
        <f>train!G1710</f>
        <v>261.89999999999998</v>
      </c>
      <c r="I1710">
        <f>train!I1710</f>
        <v>44.52</v>
      </c>
      <c r="J1710">
        <f>IF(train!T1710="yes",1,0)</f>
        <v>0</v>
      </c>
    </row>
    <row r="1711" spans="8:10">
      <c r="H1711">
        <f>train!G1711</f>
        <v>202.4</v>
      </c>
      <c r="I1711">
        <f>train!I1711</f>
        <v>34.409999999999997</v>
      </c>
      <c r="J1711">
        <f>IF(train!T1711="yes",1,0)</f>
        <v>0</v>
      </c>
    </row>
    <row r="1712" spans="8:10">
      <c r="H1712">
        <f>train!G1712</f>
        <v>167.7</v>
      </c>
      <c r="I1712">
        <f>train!I1712</f>
        <v>28.51</v>
      </c>
      <c r="J1712">
        <f>IF(train!T1712="yes",1,0)</f>
        <v>0</v>
      </c>
    </row>
    <row r="1713" spans="8:10">
      <c r="H1713">
        <f>train!G1713</f>
        <v>189.1</v>
      </c>
      <c r="I1713">
        <f>train!I1713</f>
        <v>32.15</v>
      </c>
      <c r="J1713">
        <f>IF(train!T1713="yes",1,0)</f>
        <v>0</v>
      </c>
    </row>
    <row r="1714" spans="8:10">
      <c r="H1714">
        <f>train!G1714</f>
        <v>205.2</v>
      </c>
      <c r="I1714">
        <f>train!I1714</f>
        <v>34.880000000000003</v>
      </c>
      <c r="J1714">
        <f>IF(train!T1714="yes",1,0)</f>
        <v>0</v>
      </c>
    </row>
    <row r="1715" spans="8:10">
      <c r="H1715">
        <f>train!G1715</f>
        <v>153.6</v>
      </c>
      <c r="I1715">
        <f>train!I1715</f>
        <v>26.11</v>
      </c>
      <c r="J1715">
        <f>IF(train!T1715="yes",1,0)</f>
        <v>0</v>
      </c>
    </row>
    <row r="1716" spans="8:10">
      <c r="H1716">
        <f>train!G1716</f>
        <v>154.5</v>
      </c>
      <c r="I1716">
        <f>train!I1716</f>
        <v>26.27</v>
      </c>
      <c r="J1716">
        <f>IF(train!T1716="yes",1,0)</f>
        <v>0</v>
      </c>
    </row>
    <row r="1717" spans="8:10">
      <c r="H1717">
        <f>train!G1717</f>
        <v>153.69999999999999</v>
      </c>
      <c r="I1717">
        <f>train!I1717</f>
        <v>26.13</v>
      </c>
      <c r="J1717">
        <f>IF(train!T1717="yes",1,0)</f>
        <v>0</v>
      </c>
    </row>
    <row r="1718" spans="8:10">
      <c r="H1718">
        <f>train!G1718</f>
        <v>171.2</v>
      </c>
      <c r="I1718">
        <f>train!I1718</f>
        <v>29.1</v>
      </c>
      <c r="J1718">
        <f>IF(train!T1718="yes",1,0)</f>
        <v>0</v>
      </c>
    </row>
    <row r="1719" spans="8:10">
      <c r="H1719">
        <f>train!G1719</f>
        <v>328.1</v>
      </c>
      <c r="I1719">
        <f>train!I1719</f>
        <v>55.78</v>
      </c>
      <c r="J1719">
        <f>IF(train!T1719="yes",1,0)</f>
        <v>1</v>
      </c>
    </row>
    <row r="1720" spans="8:10">
      <c r="H1720">
        <f>train!G1720</f>
        <v>145.9</v>
      </c>
      <c r="I1720">
        <f>train!I1720</f>
        <v>24.8</v>
      </c>
      <c r="J1720">
        <f>IF(train!T1720="yes",1,0)</f>
        <v>1</v>
      </c>
    </row>
    <row r="1721" spans="8:10">
      <c r="H1721">
        <f>train!G1721</f>
        <v>201.2</v>
      </c>
      <c r="I1721">
        <f>train!I1721</f>
        <v>34.200000000000003</v>
      </c>
      <c r="J1721">
        <f>IF(train!T1721="yes",1,0)</f>
        <v>0</v>
      </c>
    </row>
    <row r="1722" spans="8:10">
      <c r="H1722">
        <f>train!G1722</f>
        <v>139.1</v>
      </c>
      <c r="I1722">
        <f>train!I1722</f>
        <v>23.65</v>
      </c>
      <c r="J1722">
        <f>IF(train!T1722="yes",1,0)</f>
        <v>0</v>
      </c>
    </row>
    <row r="1723" spans="8:10">
      <c r="H1723">
        <f>train!G1723</f>
        <v>118.9</v>
      </c>
      <c r="I1723">
        <f>train!I1723</f>
        <v>20.21</v>
      </c>
      <c r="J1723">
        <f>IF(train!T1723="yes",1,0)</f>
        <v>0</v>
      </c>
    </row>
    <row r="1724" spans="8:10">
      <c r="H1724">
        <f>train!G1724</f>
        <v>217.6</v>
      </c>
      <c r="I1724">
        <f>train!I1724</f>
        <v>36.99</v>
      </c>
      <c r="J1724">
        <f>IF(train!T1724="yes",1,0)</f>
        <v>1</v>
      </c>
    </row>
    <row r="1725" spans="8:10">
      <c r="H1725">
        <f>train!G1725</f>
        <v>145</v>
      </c>
      <c r="I1725">
        <f>train!I1725</f>
        <v>24.65</v>
      </c>
      <c r="J1725">
        <f>IF(train!T1725="yes",1,0)</f>
        <v>0</v>
      </c>
    </row>
    <row r="1726" spans="8:10">
      <c r="H1726">
        <f>train!G1726</f>
        <v>203.5</v>
      </c>
      <c r="I1726">
        <f>train!I1726</f>
        <v>34.6</v>
      </c>
      <c r="J1726">
        <f>IF(train!T1726="yes",1,0)</f>
        <v>0</v>
      </c>
    </row>
    <row r="1727" spans="8:10">
      <c r="H1727">
        <f>train!G1727</f>
        <v>240.1</v>
      </c>
      <c r="I1727">
        <f>train!I1727</f>
        <v>40.82</v>
      </c>
      <c r="J1727">
        <f>IF(train!T1727="yes",1,0)</f>
        <v>0</v>
      </c>
    </row>
    <row r="1728" spans="8:10">
      <c r="H1728">
        <f>train!G1728</f>
        <v>83.8</v>
      </c>
      <c r="I1728">
        <f>train!I1728</f>
        <v>14.25</v>
      </c>
      <c r="J1728">
        <f>IF(train!T1728="yes",1,0)</f>
        <v>0</v>
      </c>
    </row>
    <row r="1729" spans="8:10">
      <c r="H1729">
        <f>train!G1729</f>
        <v>269.8</v>
      </c>
      <c r="I1729">
        <f>train!I1729</f>
        <v>45.87</v>
      </c>
      <c r="J1729">
        <f>IF(train!T1729="yes",1,0)</f>
        <v>1</v>
      </c>
    </row>
    <row r="1730" spans="8:10">
      <c r="H1730">
        <f>train!G1730</f>
        <v>126.3</v>
      </c>
      <c r="I1730">
        <f>train!I1730</f>
        <v>21.47</v>
      </c>
      <c r="J1730">
        <f>IF(train!T1730="yes",1,0)</f>
        <v>0</v>
      </c>
    </row>
    <row r="1731" spans="8:10">
      <c r="H1731">
        <f>train!G1731</f>
        <v>88.1</v>
      </c>
      <c r="I1731">
        <f>train!I1731</f>
        <v>14.98</v>
      </c>
      <c r="J1731">
        <f>IF(train!T1731="yes",1,0)</f>
        <v>0</v>
      </c>
    </row>
    <row r="1732" spans="8:10">
      <c r="H1732">
        <f>train!G1732</f>
        <v>236.8</v>
      </c>
      <c r="I1732">
        <f>train!I1732</f>
        <v>40.26</v>
      </c>
      <c r="J1732">
        <f>IF(train!T1732="yes",1,0)</f>
        <v>0</v>
      </c>
    </row>
    <row r="1733" spans="8:10">
      <c r="H1733">
        <f>train!G1733</f>
        <v>124.1</v>
      </c>
      <c r="I1733">
        <f>train!I1733</f>
        <v>21.1</v>
      </c>
      <c r="J1733">
        <f>IF(train!T1733="yes",1,0)</f>
        <v>0</v>
      </c>
    </row>
    <row r="1734" spans="8:10">
      <c r="H1734">
        <f>train!G1734</f>
        <v>184.2</v>
      </c>
      <c r="I1734">
        <f>train!I1734</f>
        <v>31.31</v>
      </c>
      <c r="J1734">
        <f>IF(train!T1734="yes",1,0)</f>
        <v>0</v>
      </c>
    </row>
    <row r="1735" spans="8:10">
      <c r="H1735">
        <f>train!G1735</f>
        <v>222.7</v>
      </c>
      <c r="I1735">
        <f>train!I1735</f>
        <v>37.86</v>
      </c>
      <c r="J1735">
        <f>IF(train!T1735="yes",1,0)</f>
        <v>0</v>
      </c>
    </row>
    <row r="1736" spans="8:10">
      <c r="H1736">
        <f>train!G1736</f>
        <v>149.19999999999999</v>
      </c>
      <c r="I1736">
        <f>train!I1736</f>
        <v>25.36</v>
      </c>
      <c r="J1736">
        <f>IF(train!T1736="yes",1,0)</f>
        <v>0</v>
      </c>
    </row>
    <row r="1737" spans="8:10">
      <c r="H1737">
        <f>train!G1737</f>
        <v>206.5</v>
      </c>
      <c r="I1737">
        <f>train!I1737</f>
        <v>35.11</v>
      </c>
      <c r="J1737">
        <f>IF(train!T1737="yes",1,0)</f>
        <v>0</v>
      </c>
    </row>
    <row r="1738" spans="8:10">
      <c r="H1738">
        <f>train!G1738</f>
        <v>159.69999999999999</v>
      </c>
      <c r="I1738">
        <f>train!I1738</f>
        <v>27.15</v>
      </c>
      <c r="J1738">
        <f>IF(train!T1738="yes",1,0)</f>
        <v>0</v>
      </c>
    </row>
    <row r="1739" spans="8:10">
      <c r="H1739">
        <f>train!G1739</f>
        <v>204.7</v>
      </c>
      <c r="I1739">
        <f>train!I1739</f>
        <v>34.799999999999997</v>
      </c>
      <c r="J1739">
        <f>IF(train!T1739="yes",1,0)</f>
        <v>0</v>
      </c>
    </row>
    <row r="1740" spans="8:10">
      <c r="H1740">
        <f>train!G1740</f>
        <v>213.2</v>
      </c>
      <c r="I1740">
        <f>train!I1740</f>
        <v>36.24</v>
      </c>
      <c r="J1740">
        <f>IF(train!T1740="yes",1,0)</f>
        <v>0</v>
      </c>
    </row>
    <row r="1741" spans="8:10">
      <c r="H1741">
        <f>train!G1741</f>
        <v>269.60000000000002</v>
      </c>
      <c r="I1741">
        <f>train!I1741</f>
        <v>45.83</v>
      </c>
      <c r="J1741">
        <f>IF(train!T1741="yes",1,0)</f>
        <v>0</v>
      </c>
    </row>
    <row r="1742" spans="8:10">
      <c r="H1742">
        <f>train!G1742</f>
        <v>116.7</v>
      </c>
      <c r="I1742">
        <f>train!I1742</f>
        <v>19.84</v>
      </c>
      <c r="J1742">
        <f>IF(train!T1742="yes",1,0)</f>
        <v>0</v>
      </c>
    </row>
    <row r="1743" spans="8:10">
      <c r="H1743">
        <f>train!G1743</f>
        <v>140.19999999999999</v>
      </c>
      <c r="I1743">
        <f>train!I1743</f>
        <v>23.83</v>
      </c>
      <c r="J1743">
        <f>IF(train!T1743="yes",1,0)</f>
        <v>0</v>
      </c>
    </row>
    <row r="1744" spans="8:10">
      <c r="H1744">
        <f>train!G1744</f>
        <v>136.19999999999999</v>
      </c>
      <c r="I1744">
        <f>train!I1744</f>
        <v>23.15</v>
      </c>
      <c r="J1744">
        <f>IF(train!T1744="yes",1,0)</f>
        <v>0</v>
      </c>
    </row>
    <row r="1745" spans="8:10">
      <c r="H1745">
        <f>train!G1745</f>
        <v>88.5</v>
      </c>
      <c r="I1745">
        <f>train!I1745</f>
        <v>15.05</v>
      </c>
      <c r="J1745">
        <f>IF(train!T1745="yes",1,0)</f>
        <v>0</v>
      </c>
    </row>
    <row r="1746" spans="8:10">
      <c r="H1746">
        <f>train!G1746</f>
        <v>215.3</v>
      </c>
      <c r="I1746">
        <f>train!I1746</f>
        <v>36.6</v>
      </c>
      <c r="J1746">
        <f>IF(train!T1746="yes",1,0)</f>
        <v>0</v>
      </c>
    </row>
    <row r="1747" spans="8:10">
      <c r="H1747">
        <f>train!G1747</f>
        <v>269.2</v>
      </c>
      <c r="I1747">
        <f>train!I1747</f>
        <v>45.76</v>
      </c>
      <c r="J1747">
        <f>IF(train!T1747="yes",1,0)</f>
        <v>1</v>
      </c>
    </row>
    <row r="1748" spans="8:10">
      <c r="H1748">
        <f>train!G1748</f>
        <v>203.8</v>
      </c>
      <c r="I1748">
        <f>train!I1748</f>
        <v>34.65</v>
      </c>
      <c r="J1748">
        <f>IF(train!T1748="yes",1,0)</f>
        <v>0</v>
      </c>
    </row>
    <row r="1749" spans="8:10">
      <c r="H1749">
        <f>train!G1749</f>
        <v>268.39999999999998</v>
      </c>
      <c r="I1749">
        <f>train!I1749</f>
        <v>45.63</v>
      </c>
      <c r="J1749">
        <f>IF(train!T1749="yes",1,0)</f>
        <v>0</v>
      </c>
    </row>
    <row r="1750" spans="8:10">
      <c r="H1750">
        <f>train!G1750</f>
        <v>114.4</v>
      </c>
      <c r="I1750">
        <f>train!I1750</f>
        <v>19.45</v>
      </c>
      <c r="J1750">
        <f>IF(train!T1750="yes",1,0)</f>
        <v>0</v>
      </c>
    </row>
    <row r="1751" spans="8:10">
      <c r="H1751">
        <f>train!G1751</f>
        <v>138.9</v>
      </c>
      <c r="I1751">
        <f>train!I1751</f>
        <v>23.61</v>
      </c>
      <c r="J1751">
        <f>IF(train!T1751="yes",1,0)</f>
        <v>0</v>
      </c>
    </row>
    <row r="1752" spans="8:10">
      <c r="H1752">
        <f>train!G1752</f>
        <v>186</v>
      </c>
      <c r="I1752">
        <f>train!I1752</f>
        <v>31.62</v>
      </c>
      <c r="J1752">
        <f>IF(train!T1752="yes",1,0)</f>
        <v>0</v>
      </c>
    </row>
    <row r="1753" spans="8:10">
      <c r="H1753">
        <f>train!G1753</f>
        <v>170.4</v>
      </c>
      <c r="I1753">
        <f>train!I1753</f>
        <v>28.97</v>
      </c>
      <c r="J1753">
        <f>IF(train!T1753="yes",1,0)</f>
        <v>0</v>
      </c>
    </row>
    <row r="1754" spans="8:10">
      <c r="H1754">
        <f>train!G1754</f>
        <v>164.5</v>
      </c>
      <c r="I1754">
        <f>train!I1754</f>
        <v>27.97</v>
      </c>
      <c r="J1754">
        <f>IF(train!T1754="yes",1,0)</f>
        <v>0</v>
      </c>
    </row>
    <row r="1755" spans="8:10">
      <c r="H1755">
        <f>train!G1755</f>
        <v>168.6</v>
      </c>
      <c r="I1755">
        <f>train!I1755</f>
        <v>28.66</v>
      </c>
      <c r="J1755">
        <f>IF(train!T1755="yes",1,0)</f>
        <v>0</v>
      </c>
    </row>
    <row r="1756" spans="8:10">
      <c r="H1756">
        <f>train!G1756</f>
        <v>261.2</v>
      </c>
      <c r="I1756">
        <f>train!I1756</f>
        <v>44.4</v>
      </c>
      <c r="J1756">
        <f>IF(train!T1756="yes",1,0)</f>
        <v>1</v>
      </c>
    </row>
    <row r="1757" spans="8:10">
      <c r="H1757">
        <f>train!G1757</f>
        <v>190.5</v>
      </c>
      <c r="I1757">
        <f>train!I1757</f>
        <v>32.39</v>
      </c>
      <c r="J1757">
        <f>IF(train!T1757="yes",1,0)</f>
        <v>0</v>
      </c>
    </row>
    <row r="1758" spans="8:10">
      <c r="H1758">
        <f>train!G1758</f>
        <v>181.1</v>
      </c>
      <c r="I1758">
        <f>train!I1758</f>
        <v>30.79</v>
      </c>
      <c r="J1758">
        <f>IF(train!T1758="yes",1,0)</f>
        <v>0</v>
      </c>
    </row>
    <row r="1759" spans="8:10">
      <c r="H1759">
        <f>train!G1759</f>
        <v>177.1</v>
      </c>
      <c r="I1759">
        <f>train!I1759</f>
        <v>30.11</v>
      </c>
      <c r="J1759">
        <f>IF(train!T1759="yes",1,0)</f>
        <v>0</v>
      </c>
    </row>
    <row r="1760" spans="8:10">
      <c r="H1760">
        <f>train!G1760</f>
        <v>160.5</v>
      </c>
      <c r="I1760">
        <f>train!I1760</f>
        <v>27.29</v>
      </c>
      <c r="J1760">
        <f>IF(train!T1760="yes",1,0)</f>
        <v>0</v>
      </c>
    </row>
    <row r="1761" spans="8:10">
      <c r="H1761">
        <f>train!G1761</f>
        <v>134.69999999999999</v>
      </c>
      <c r="I1761">
        <f>train!I1761</f>
        <v>22.9</v>
      </c>
      <c r="J1761">
        <f>IF(train!T1761="yes",1,0)</f>
        <v>0</v>
      </c>
    </row>
    <row r="1762" spans="8:10">
      <c r="H1762">
        <f>train!G1762</f>
        <v>198.2</v>
      </c>
      <c r="I1762">
        <f>train!I1762</f>
        <v>33.69</v>
      </c>
      <c r="J1762">
        <f>IF(train!T1762="yes",1,0)</f>
        <v>0</v>
      </c>
    </row>
    <row r="1763" spans="8:10">
      <c r="H1763">
        <f>train!G1763</f>
        <v>228.9</v>
      </c>
      <c r="I1763">
        <f>train!I1763</f>
        <v>38.909999999999997</v>
      </c>
      <c r="J1763">
        <f>IF(train!T1763="yes",1,0)</f>
        <v>1</v>
      </c>
    </row>
    <row r="1764" spans="8:10">
      <c r="H1764">
        <f>train!G1764</f>
        <v>241.7</v>
      </c>
      <c r="I1764">
        <f>train!I1764</f>
        <v>41.09</v>
      </c>
      <c r="J1764">
        <f>IF(train!T1764="yes",1,0)</f>
        <v>0</v>
      </c>
    </row>
    <row r="1765" spans="8:10">
      <c r="H1765">
        <f>train!G1765</f>
        <v>131.1</v>
      </c>
      <c r="I1765">
        <f>train!I1765</f>
        <v>22.29</v>
      </c>
      <c r="J1765">
        <f>IF(train!T1765="yes",1,0)</f>
        <v>0</v>
      </c>
    </row>
    <row r="1766" spans="8:10">
      <c r="H1766">
        <f>train!G1766</f>
        <v>234.1</v>
      </c>
      <c r="I1766">
        <f>train!I1766</f>
        <v>39.799999999999997</v>
      </c>
      <c r="J1766">
        <f>IF(train!T1766="yes",1,0)</f>
        <v>0</v>
      </c>
    </row>
    <row r="1767" spans="8:10">
      <c r="H1767">
        <f>train!G1767</f>
        <v>200.1</v>
      </c>
      <c r="I1767">
        <f>train!I1767</f>
        <v>34.020000000000003</v>
      </c>
      <c r="J1767">
        <f>IF(train!T1767="yes",1,0)</f>
        <v>0</v>
      </c>
    </row>
    <row r="1768" spans="8:10">
      <c r="H1768">
        <f>train!G1768</f>
        <v>154</v>
      </c>
      <c r="I1768">
        <f>train!I1768</f>
        <v>26.18</v>
      </c>
      <c r="J1768">
        <f>IF(train!T1768="yes",1,0)</f>
        <v>0</v>
      </c>
    </row>
    <row r="1769" spans="8:10">
      <c r="H1769">
        <f>train!G1769</f>
        <v>224.2</v>
      </c>
      <c r="I1769">
        <f>train!I1769</f>
        <v>38.11</v>
      </c>
      <c r="J1769">
        <f>IF(train!T1769="yes",1,0)</f>
        <v>0</v>
      </c>
    </row>
    <row r="1770" spans="8:10">
      <c r="H1770">
        <f>train!G1770</f>
        <v>148.30000000000001</v>
      </c>
      <c r="I1770">
        <f>train!I1770</f>
        <v>25.21</v>
      </c>
      <c r="J1770">
        <f>IF(train!T1770="yes",1,0)</f>
        <v>0</v>
      </c>
    </row>
    <row r="1771" spans="8:10">
      <c r="H1771">
        <f>train!G1771</f>
        <v>174.6</v>
      </c>
      <c r="I1771">
        <f>train!I1771</f>
        <v>29.68</v>
      </c>
      <c r="J1771">
        <f>IF(train!T1771="yes",1,0)</f>
        <v>0</v>
      </c>
    </row>
    <row r="1772" spans="8:10">
      <c r="H1772">
        <f>train!G1772</f>
        <v>138.5</v>
      </c>
      <c r="I1772">
        <f>train!I1772</f>
        <v>23.55</v>
      </c>
      <c r="J1772">
        <f>IF(train!T1772="yes",1,0)</f>
        <v>0</v>
      </c>
    </row>
    <row r="1773" spans="8:10">
      <c r="H1773">
        <f>train!G1773</f>
        <v>109</v>
      </c>
      <c r="I1773">
        <f>train!I1773</f>
        <v>18.53</v>
      </c>
      <c r="J1773">
        <f>IF(train!T1773="yes",1,0)</f>
        <v>0</v>
      </c>
    </row>
    <row r="1774" spans="8:10">
      <c r="H1774">
        <f>train!G1774</f>
        <v>162.30000000000001</v>
      </c>
      <c r="I1774">
        <f>train!I1774</f>
        <v>27.59</v>
      </c>
      <c r="J1774">
        <f>IF(train!T1774="yes",1,0)</f>
        <v>0</v>
      </c>
    </row>
    <row r="1775" spans="8:10">
      <c r="H1775">
        <f>train!G1775</f>
        <v>210.8</v>
      </c>
      <c r="I1775">
        <f>train!I1775</f>
        <v>35.840000000000003</v>
      </c>
      <c r="J1775">
        <f>IF(train!T1775="yes",1,0)</f>
        <v>0</v>
      </c>
    </row>
    <row r="1776" spans="8:10">
      <c r="H1776">
        <f>train!G1776</f>
        <v>142.4</v>
      </c>
      <c r="I1776">
        <f>train!I1776</f>
        <v>24.21</v>
      </c>
      <c r="J1776">
        <f>IF(train!T1776="yes",1,0)</f>
        <v>0</v>
      </c>
    </row>
    <row r="1777" spans="8:10">
      <c r="H1777">
        <f>train!G1777</f>
        <v>182.5</v>
      </c>
      <c r="I1777">
        <f>train!I1777</f>
        <v>31.03</v>
      </c>
      <c r="J1777">
        <f>IF(train!T1777="yes",1,0)</f>
        <v>0</v>
      </c>
    </row>
    <row r="1778" spans="8:10">
      <c r="H1778">
        <f>train!G1778</f>
        <v>219.6</v>
      </c>
      <c r="I1778">
        <f>train!I1778</f>
        <v>37.33</v>
      </c>
      <c r="J1778">
        <f>IF(train!T1778="yes",1,0)</f>
        <v>0</v>
      </c>
    </row>
    <row r="1779" spans="8:10">
      <c r="H1779">
        <f>train!G1779</f>
        <v>193.6</v>
      </c>
      <c r="I1779">
        <f>train!I1779</f>
        <v>32.909999999999997</v>
      </c>
      <c r="J1779">
        <f>IF(train!T1779="yes",1,0)</f>
        <v>0</v>
      </c>
    </row>
    <row r="1780" spans="8:10">
      <c r="H1780">
        <f>train!G1780</f>
        <v>233.2</v>
      </c>
      <c r="I1780">
        <f>train!I1780</f>
        <v>39.64</v>
      </c>
      <c r="J1780">
        <f>IF(train!T1780="yes",1,0)</f>
        <v>0</v>
      </c>
    </row>
    <row r="1781" spans="8:10">
      <c r="H1781">
        <f>train!G1781</f>
        <v>158.80000000000001</v>
      </c>
      <c r="I1781">
        <f>train!I1781</f>
        <v>27</v>
      </c>
      <c r="J1781">
        <f>IF(train!T1781="yes",1,0)</f>
        <v>0</v>
      </c>
    </row>
    <row r="1782" spans="8:10">
      <c r="H1782">
        <f>train!G1782</f>
        <v>126.1</v>
      </c>
      <c r="I1782">
        <f>train!I1782</f>
        <v>21.44</v>
      </c>
      <c r="J1782">
        <f>IF(train!T1782="yes",1,0)</f>
        <v>0</v>
      </c>
    </row>
    <row r="1783" spans="8:10">
      <c r="H1783">
        <f>train!G1783</f>
        <v>290.39999999999998</v>
      </c>
      <c r="I1783">
        <f>train!I1783</f>
        <v>49.37</v>
      </c>
      <c r="J1783">
        <f>IF(train!T1783="yes",1,0)</f>
        <v>1</v>
      </c>
    </row>
    <row r="1784" spans="8:10">
      <c r="H1784">
        <f>train!G1784</f>
        <v>60.6</v>
      </c>
      <c r="I1784">
        <f>train!I1784</f>
        <v>10.3</v>
      </c>
      <c r="J1784">
        <f>IF(train!T1784="yes",1,0)</f>
        <v>0</v>
      </c>
    </row>
    <row r="1785" spans="8:10">
      <c r="H1785">
        <f>train!G1785</f>
        <v>148.4</v>
      </c>
      <c r="I1785">
        <f>train!I1785</f>
        <v>25.23</v>
      </c>
      <c r="J1785">
        <f>IF(train!T1785="yes",1,0)</f>
        <v>0</v>
      </c>
    </row>
    <row r="1786" spans="8:10">
      <c r="H1786">
        <f>train!G1786</f>
        <v>246.5</v>
      </c>
      <c r="I1786">
        <f>train!I1786</f>
        <v>41.91</v>
      </c>
      <c r="J1786">
        <f>IF(train!T1786="yes",1,0)</f>
        <v>0</v>
      </c>
    </row>
    <row r="1787" spans="8:10">
      <c r="H1787">
        <f>train!G1787</f>
        <v>298.10000000000002</v>
      </c>
      <c r="I1787">
        <f>train!I1787</f>
        <v>50.68</v>
      </c>
      <c r="J1787">
        <f>IF(train!T1787="yes",1,0)</f>
        <v>1</v>
      </c>
    </row>
    <row r="1788" spans="8:10">
      <c r="H1788">
        <f>train!G1788</f>
        <v>119.3</v>
      </c>
      <c r="I1788">
        <f>train!I1788</f>
        <v>20.28</v>
      </c>
      <c r="J1788">
        <f>IF(train!T1788="yes",1,0)</f>
        <v>0</v>
      </c>
    </row>
    <row r="1789" spans="8:10">
      <c r="H1789">
        <f>train!G1789</f>
        <v>242.5</v>
      </c>
      <c r="I1789">
        <f>train!I1789</f>
        <v>41.23</v>
      </c>
      <c r="J1789">
        <f>IF(train!T1789="yes",1,0)</f>
        <v>0</v>
      </c>
    </row>
    <row r="1790" spans="8:10">
      <c r="H1790">
        <f>train!G1790</f>
        <v>222.1</v>
      </c>
      <c r="I1790">
        <f>train!I1790</f>
        <v>37.76</v>
      </c>
      <c r="J1790">
        <f>IF(train!T1790="yes",1,0)</f>
        <v>1</v>
      </c>
    </row>
    <row r="1791" spans="8:10">
      <c r="H1791">
        <f>train!G1791</f>
        <v>236.2</v>
      </c>
      <c r="I1791">
        <f>train!I1791</f>
        <v>40.15</v>
      </c>
      <c r="J1791">
        <f>IF(train!T1791="yes",1,0)</f>
        <v>1</v>
      </c>
    </row>
    <row r="1792" spans="8:10">
      <c r="H1792">
        <f>train!G1792</f>
        <v>144.19999999999999</v>
      </c>
      <c r="I1792">
        <f>train!I1792</f>
        <v>24.51</v>
      </c>
      <c r="J1792">
        <f>IF(train!T1792="yes",1,0)</f>
        <v>0</v>
      </c>
    </row>
    <row r="1793" spans="8:10">
      <c r="H1793">
        <f>train!G1793</f>
        <v>154.6</v>
      </c>
      <c r="I1793">
        <f>train!I1793</f>
        <v>26.28</v>
      </c>
      <c r="J1793">
        <f>IF(train!T1793="yes",1,0)</f>
        <v>0</v>
      </c>
    </row>
    <row r="1794" spans="8:10">
      <c r="H1794">
        <f>train!G1794</f>
        <v>137.4</v>
      </c>
      <c r="I1794">
        <f>train!I1794</f>
        <v>23.36</v>
      </c>
      <c r="J1794">
        <f>IF(train!T1794="yes",1,0)</f>
        <v>0</v>
      </c>
    </row>
    <row r="1795" spans="8:10">
      <c r="H1795">
        <f>train!G1795</f>
        <v>103.7</v>
      </c>
      <c r="I1795">
        <f>train!I1795</f>
        <v>17.63</v>
      </c>
      <c r="J1795">
        <f>IF(train!T1795="yes",1,0)</f>
        <v>0</v>
      </c>
    </row>
    <row r="1796" spans="8:10">
      <c r="H1796">
        <f>train!G1796</f>
        <v>136.6</v>
      </c>
      <c r="I1796">
        <f>train!I1796</f>
        <v>23.22</v>
      </c>
      <c r="J1796">
        <f>IF(train!T1796="yes",1,0)</f>
        <v>1</v>
      </c>
    </row>
    <row r="1797" spans="8:10">
      <c r="H1797">
        <f>train!G1797</f>
        <v>289.8</v>
      </c>
      <c r="I1797">
        <f>train!I1797</f>
        <v>49.27</v>
      </c>
      <c r="J1797">
        <f>IF(train!T1797="yes",1,0)</f>
        <v>1</v>
      </c>
    </row>
    <row r="1798" spans="8:10">
      <c r="H1798">
        <f>train!G1798</f>
        <v>260.89999999999998</v>
      </c>
      <c r="I1798">
        <f>train!I1798</f>
        <v>44.35</v>
      </c>
      <c r="J1798">
        <f>IF(train!T1798="yes",1,0)</f>
        <v>0</v>
      </c>
    </row>
    <row r="1799" spans="8:10">
      <c r="H1799">
        <f>train!G1799</f>
        <v>195.6</v>
      </c>
      <c r="I1799">
        <f>train!I1799</f>
        <v>33.25</v>
      </c>
      <c r="J1799">
        <f>IF(train!T1799="yes",1,0)</f>
        <v>0</v>
      </c>
    </row>
    <row r="1800" spans="8:10">
      <c r="H1800">
        <f>train!G1800</f>
        <v>222.2</v>
      </c>
      <c r="I1800">
        <f>train!I1800</f>
        <v>37.770000000000003</v>
      </c>
      <c r="J1800">
        <f>IF(train!T1800="yes",1,0)</f>
        <v>0</v>
      </c>
    </row>
    <row r="1801" spans="8:10">
      <c r="H1801">
        <f>train!G1801</f>
        <v>172.9</v>
      </c>
      <c r="I1801">
        <f>train!I1801</f>
        <v>29.39</v>
      </c>
      <c r="J1801">
        <f>IF(train!T1801="yes",1,0)</f>
        <v>1</v>
      </c>
    </row>
    <row r="1802" spans="8:10">
      <c r="H1802">
        <f>train!G1802</f>
        <v>249.8</v>
      </c>
      <c r="I1802">
        <f>train!I1802</f>
        <v>42.47</v>
      </c>
      <c r="J1802">
        <f>IF(train!T1802="yes",1,0)</f>
        <v>1</v>
      </c>
    </row>
    <row r="1803" spans="8:10">
      <c r="H1803">
        <f>train!G1803</f>
        <v>154.5</v>
      </c>
      <c r="I1803">
        <f>train!I1803</f>
        <v>26.27</v>
      </c>
      <c r="J1803">
        <f>IF(train!T1803="yes",1,0)</f>
        <v>0</v>
      </c>
    </row>
    <row r="1804" spans="8:10">
      <c r="H1804">
        <f>train!G1804</f>
        <v>90.4</v>
      </c>
      <c r="I1804">
        <f>train!I1804</f>
        <v>15.37</v>
      </c>
      <c r="J1804">
        <f>IF(train!T1804="yes",1,0)</f>
        <v>0</v>
      </c>
    </row>
    <row r="1805" spans="8:10">
      <c r="H1805">
        <f>train!G1805</f>
        <v>268.8</v>
      </c>
      <c r="I1805">
        <f>train!I1805</f>
        <v>45.7</v>
      </c>
      <c r="J1805">
        <f>IF(train!T1805="yes",1,0)</f>
        <v>0</v>
      </c>
    </row>
    <row r="1806" spans="8:10">
      <c r="H1806">
        <f>train!G1806</f>
        <v>106.1</v>
      </c>
      <c r="I1806">
        <f>train!I1806</f>
        <v>18.04</v>
      </c>
      <c r="J1806">
        <f>IF(train!T1806="yes",1,0)</f>
        <v>0</v>
      </c>
    </row>
    <row r="1807" spans="8:10">
      <c r="H1807">
        <f>train!G1807</f>
        <v>27</v>
      </c>
      <c r="I1807">
        <f>train!I1807</f>
        <v>4.59</v>
      </c>
      <c r="J1807">
        <f>IF(train!T1807="yes",1,0)</f>
        <v>0</v>
      </c>
    </row>
    <row r="1808" spans="8:10">
      <c r="H1808">
        <f>train!G1808</f>
        <v>245</v>
      </c>
      <c r="I1808">
        <f>train!I1808</f>
        <v>41.65</v>
      </c>
      <c r="J1808">
        <f>IF(train!T1808="yes",1,0)</f>
        <v>0</v>
      </c>
    </row>
    <row r="1809" spans="8:10">
      <c r="H1809">
        <f>train!G1809</f>
        <v>196.7</v>
      </c>
      <c r="I1809">
        <f>train!I1809</f>
        <v>33.44</v>
      </c>
      <c r="J1809">
        <f>IF(train!T1809="yes",1,0)</f>
        <v>0</v>
      </c>
    </row>
    <row r="1810" spans="8:10">
      <c r="H1810">
        <f>train!G1810</f>
        <v>131.19999999999999</v>
      </c>
      <c r="I1810">
        <f>train!I1810</f>
        <v>22.3</v>
      </c>
      <c r="J1810">
        <f>IF(train!T1810="yes",1,0)</f>
        <v>0</v>
      </c>
    </row>
    <row r="1811" spans="8:10">
      <c r="H1811">
        <f>train!G1811</f>
        <v>149.6</v>
      </c>
      <c r="I1811">
        <f>train!I1811</f>
        <v>25.43</v>
      </c>
      <c r="J1811">
        <f>IF(train!T1811="yes",1,0)</f>
        <v>0</v>
      </c>
    </row>
    <row r="1812" spans="8:10">
      <c r="H1812">
        <f>train!G1812</f>
        <v>239.8</v>
      </c>
      <c r="I1812">
        <f>train!I1812</f>
        <v>40.770000000000003</v>
      </c>
      <c r="J1812">
        <f>IF(train!T1812="yes",1,0)</f>
        <v>0</v>
      </c>
    </row>
    <row r="1813" spans="8:10">
      <c r="H1813">
        <f>train!G1813</f>
        <v>142.1</v>
      </c>
      <c r="I1813">
        <f>train!I1813</f>
        <v>24.16</v>
      </c>
      <c r="J1813">
        <f>IF(train!T1813="yes",1,0)</f>
        <v>0</v>
      </c>
    </row>
    <row r="1814" spans="8:10">
      <c r="H1814">
        <f>train!G1814</f>
        <v>193</v>
      </c>
      <c r="I1814">
        <f>train!I1814</f>
        <v>32.81</v>
      </c>
      <c r="J1814">
        <f>IF(train!T1814="yes",1,0)</f>
        <v>0</v>
      </c>
    </row>
    <row r="1815" spans="8:10">
      <c r="H1815">
        <f>train!G1815</f>
        <v>206.1</v>
      </c>
      <c r="I1815">
        <f>train!I1815</f>
        <v>35.04</v>
      </c>
      <c r="J1815">
        <f>IF(train!T1815="yes",1,0)</f>
        <v>0</v>
      </c>
    </row>
    <row r="1816" spans="8:10">
      <c r="H1816">
        <f>train!G1816</f>
        <v>160.30000000000001</v>
      </c>
      <c r="I1816">
        <f>train!I1816</f>
        <v>27.25</v>
      </c>
      <c r="J1816">
        <f>IF(train!T1816="yes",1,0)</f>
        <v>0</v>
      </c>
    </row>
    <row r="1817" spans="8:10">
      <c r="H1817">
        <f>train!G1817</f>
        <v>199.9</v>
      </c>
      <c r="I1817">
        <f>train!I1817</f>
        <v>33.979999999999997</v>
      </c>
      <c r="J1817">
        <f>IF(train!T1817="yes",1,0)</f>
        <v>0</v>
      </c>
    </row>
    <row r="1818" spans="8:10">
      <c r="H1818">
        <f>train!G1818</f>
        <v>213.1</v>
      </c>
      <c r="I1818">
        <f>train!I1818</f>
        <v>36.229999999999997</v>
      </c>
      <c r="J1818">
        <f>IF(train!T1818="yes",1,0)</f>
        <v>0</v>
      </c>
    </row>
    <row r="1819" spans="8:10">
      <c r="H1819">
        <f>train!G1819</f>
        <v>178.3</v>
      </c>
      <c r="I1819">
        <f>train!I1819</f>
        <v>30.31</v>
      </c>
      <c r="J1819">
        <f>IF(train!T1819="yes",1,0)</f>
        <v>0</v>
      </c>
    </row>
    <row r="1820" spans="8:10">
      <c r="H1820">
        <f>train!G1820</f>
        <v>252.3</v>
      </c>
      <c r="I1820">
        <f>train!I1820</f>
        <v>42.89</v>
      </c>
      <c r="J1820">
        <f>IF(train!T1820="yes",1,0)</f>
        <v>1</v>
      </c>
    </row>
    <row r="1821" spans="8:10">
      <c r="H1821">
        <f>train!G1821</f>
        <v>197.7</v>
      </c>
      <c r="I1821">
        <f>train!I1821</f>
        <v>33.61</v>
      </c>
      <c r="J1821">
        <f>IF(train!T1821="yes",1,0)</f>
        <v>0</v>
      </c>
    </row>
    <row r="1822" spans="8:10">
      <c r="H1822">
        <f>train!G1822</f>
        <v>111.1</v>
      </c>
      <c r="I1822">
        <f>train!I1822</f>
        <v>18.89</v>
      </c>
      <c r="J1822">
        <f>IF(train!T1822="yes",1,0)</f>
        <v>0</v>
      </c>
    </row>
    <row r="1823" spans="8:10">
      <c r="H1823">
        <f>train!G1823</f>
        <v>96.5</v>
      </c>
      <c r="I1823">
        <f>train!I1823</f>
        <v>16.41</v>
      </c>
      <c r="J1823">
        <f>IF(train!T1823="yes",1,0)</f>
        <v>1</v>
      </c>
    </row>
    <row r="1824" spans="8:10">
      <c r="H1824">
        <f>train!G1824</f>
        <v>123.3</v>
      </c>
      <c r="I1824">
        <f>train!I1824</f>
        <v>20.96</v>
      </c>
      <c r="J1824">
        <f>IF(train!T1824="yes",1,0)</f>
        <v>0</v>
      </c>
    </row>
    <row r="1825" spans="8:10">
      <c r="H1825">
        <f>train!G1825</f>
        <v>193.7</v>
      </c>
      <c r="I1825">
        <f>train!I1825</f>
        <v>32.93</v>
      </c>
      <c r="J1825">
        <f>IF(train!T1825="yes",1,0)</f>
        <v>0</v>
      </c>
    </row>
    <row r="1826" spans="8:10">
      <c r="H1826">
        <f>train!G1826</f>
        <v>206.9</v>
      </c>
      <c r="I1826">
        <f>train!I1826</f>
        <v>35.17</v>
      </c>
      <c r="J1826">
        <f>IF(train!T1826="yes",1,0)</f>
        <v>0</v>
      </c>
    </row>
    <row r="1827" spans="8:10">
      <c r="H1827">
        <f>train!G1827</f>
        <v>249.8</v>
      </c>
      <c r="I1827">
        <f>train!I1827</f>
        <v>42.47</v>
      </c>
      <c r="J1827">
        <f>IF(train!T1827="yes",1,0)</f>
        <v>1</v>
      </c>
    </row>
    <row r="1828" spans="8:10">
      <c r="H1828">
        <f>train!G1828</f>
        <v>144</v>
      </c>
      <c r="I1828">
        <f>train!I1828</f>
        <v>24.48</v>
      </c>
      <c r="J1828">
        <f>IF(train!T1828="yes",1,0)</f>
        <v>0</v>
      </c>
    </row>
    <row r="1829" spans="8:10">
      <c r="H1829">
        <f>train!G1829</f>
        <v>299.5</v>
      </c>
      <c r="I1829">
        <f>train!I1829</f>
        <v>50.92</v>
      </c>
      <c r="J1829">
        <f>IF(train!T1829="yes",1,0)</f>
        <v>0</v>
      </c>
    </row>
    <row r="1830" spans="8:10">
      <c r="H1830">
        <f>train!G1830</f>
        <v>226</v>
      </c>
      <c r="I1830">
        <f>train!I1830</f>
        <v>38.42</v>
      </c>
      <c r="J1830">
        <f>IF(train!T1830="yes",1,0)</f>
        <v>1</v>
      </c>
    </row>
    <row r="1831" spans="8:10">
      <c r="H1831">
        <f>train!G1831</f>
        <v>137.6</v>
      </c>
      <c r="I1831">
        <f>train!I1831</f>
        <v>23.39</v>
      </c>
      <c r="J1831">
        <f>IF(train!T1831="yes",1,0)</f>
        <v>0</v>
      </c>
    </row>
    <row r="1832" spans="8:10">
      <c r="H1832">
        <f>train!G1832</f>
        <v>211.7</v>
      </c>
      <c r="I1832">
        <f>train!I1832</f>
        <v>35.99</v>
      </c>
      <c r="J1832">
        <f>IF(train!T1832="yes",1,0)</f>
        <v>0</v>
      </c>
    </row>
    <row r="1833" spans="8:10">
      <c r="H1833">
        <f>train!G1833</f>
        <v>89.7</v>
      </c>
      <c r="I1833">
        <f>train!I1833</f>
        <v>15.25</v>
      </c>
      <c r="J1833">
        <f>IF(train!T1833="yes",1,0)</f>
        <v>0</v>
      </c>
    </row>
    <row r="1834" spans="8:10">
      <c r="H1834">
        <f>train!G1834</f>
        <v>197.6</v>
      </c>
      <c r="I1834">
        <f>train!I1834</f>
        <v>33.590000000000003</v>
      </c>
      <c r="J1834">
        <f>IF(train!T1834="yes",1,0)</f>
        <v>0</v>
      </c>
    </row>
    <row r="1835" spans="8:10">
      <c r="H1835">
        <f>train!G1835</f>
        <v>270</v>
      </c>
      <c r="I1835">
        <f>train!I1835</f>
        <v>45.9</v>
      </c>
      <c r="J1835">
        <f>IF(train!T1835="yes",1,0)</f>
        <v>1</v>
      </c>
    </row>
    <row r="1836" spans="8:10">
      <c r="H1836">
        <f>train!G1836</f>
        <v>224.7</v>
      </c>
      <c r="I1836">
        <f>train!I1836</f>
        <v>38.200000000000003</v>
      </c>
      <c r="J1836">
        <f>IF(train!T1836="yes",1,0)</f>
        <v>0</v>
      </c>
    </row>
    <row r="1837" spans="8:10">
      <c r="H1837">
        <f>train!G1837</f>
        <v>194.3</v>
      </c>
      <c r="I1837">
        <f>train!I1837</f>
        <v>33.03</v>
      </c>
      <c r="J1837">
        <f>IF(train!T1837="yes",1,0)</f>
        <v>0</v>
      </c>
    </row>
    <row r="1838" spans="8:10">
      <c r="H1838">
        <f>train!G1838</f>
        <v>47.7</v>
      </c>
      <c r="I1838">
        <f>train!I1838</f>
        <v>8.11</v>
      </c>
      <c r="J1838">
        <f>IF(train!T1838="yes",1,0)</f>
        <v>1</v>
      </c>
    </row>
    <row r="1839" spans="8:10">
      <c r="H1839">
        <f>train!G1839</f>
        <v>190.1</v>
      </c>
      <c r="I1839">
        <f>train!I1839</f>
        <v>32.32</v>
      </c>
      <c r="J1839">
        <f>IF(train!T1839="yes",1,0)</f>
        <v>0</v>
      </c>
    </row>
    <row r="1840" spans="8:10">
      <c r="H1840">
        <f>train!G1840</f>
        <v>89.5</v>
      </c>
      <c r="I1840">
        <f>train!I1840</f>
        <v>15.22</v>
      </c>
      <c r="J1840">
        <f>IF(train!T1840="yes",1,0)</f>
        <v>1</v>
      </c>
    </row>
    <row r="1841" spans="8:10">
      <c r="H1841">
        <f>train!G1841</f>
        <v>182.6</v>
      </c>
      <c r="I1841">
        <f>train!I1841</f>
        <v>31.04</v>
      </c>
      <c r="J1841">
        <f>IF(train!T1841="yes",1,0)</f>
        <v>0</v>
      </c>
    </row>
    <row r="1842" spans="8:10">
      <c r="H1842">
        <f>train!G1842</f>
        <v>205.5</v>
      </c>
      <c r="I1842">
        <f>train!I1842</f>
        <v>34.94</v>
      </c>
      <c r="J1842">
        <f>IF(train!T1842="yes",1,0)</f>
        <v>0</v>
      </c>
    </row>
    <row r="1843" spans="8:10">
      <c r="H1843">
        <f>train!G1843</f>
        <v>231.5</v>
      </c>
      <c r="I1843">
        <f>train!I1843</f>
        <v>39.36</v>
      </c>
      <c r="J1843">
        <f>IF(train!T1843="yes",1,0)</f>
        <v>0</v>
      </c>
    </row>
    <row r="1844" spans="8:10">
      <c r="H1844">
        <f>train!G1844</f>
        <v>251.3</v>
      </c>
      <c r="I1844">
        <f>train!I1844</f>
        <v>42.72</v>
      </c>
      <c r="J1844">
        <f>IF(train!T1844="yes",1,0)</f>
        <v>1</v>
      </c>
    </row>
    <row r="1845" spans="8:10">
      <c r="H1845">
        <f>train!G1845</f>
        <v>171.2</v>
      </c>
      <c r="I1845">
        <f>train!I1845</f>
        <v>29.1</v>
      </c>
      <c r="J1845">
        <f>IF(train!T1845="yes",1,0)</f>
        <v>0</v>
      </c>
    </row>
    <row r="1846" spans="8:10">
      <c r="H1846">
        <f>train!G1846</f>
        <v>134.80000000000001</v>
      </c>
      <c r="I1846">
        <f>train!I1846</f>
        <v>22.92</v>
      </c>
      <c r="J1846">
        <f>IF(train!T1846="yes",1,0)</f>
        <v>0</v>
      </c>
    </row>
    <row r="1847" spans="8:10">
      <c r="H1847">
        <f>train!G1847</f>
        <v>191.4</v>
      </c>
      <c r="I1847">
        <f>train!I1847</f>
        <v>32.54</v>
      </c>
      <c r="J1847">
        <f>IF(train!T1847="yes",1,0)</f>
        <v>0</v>
      </c>
    </row>
    <row r="1848" spans="8:10">
      <c r="H1848">
        <f>train!G1848</f>
        <v>174.5</v>
      </c>
      <c r="I1848">
        <f>train!I1848</f>
        <v>29.67</v>
      </c>
      <c r="J1848">
        <f>IF(train!T1848="yes",1,0)</f>
        <v>0</v>
      </c>
    </row>
    <row r="1849" spans="8:10">
      <c r="H1849">
        <f>train!G1849</f>
        <v>177.4</v>
      </c>
      <c r="I1849">
        <f>train!I1849</f>
        <v>30.16</v>
      </c>
      <c r="J1849">
        <f>IF(train!T1849="yes",1,0)</f>
        <v>0</v>
      </c>
    </row>
    <row r="1850" spans="8:10">
      <c r="H1850">
        <f>train!G1850</f>
        <v>182.1</v>
      </c>
      <c r="I1850">
        <f>train!I1850</f>
        <v>30.96</v>
      </c>
      <c r="J1850">
        <f>IF(train!T1850="yes",1,0)</f>
        <v>0</v>
      </c>
    </row>
    <row r="1851" spans="8:10">
      <c r="H1851">
        <f>train!G1851</f>
        <v>222.4</v>
      </c>
      <c r="I1851">
        <f>train!I1851</f>
        <v>37.81</v>
      </c>
      <c r="J1851">
        <f>IF(train!T1851="yes",1,0)</f>
        <v>0</v>
      </c>
    </row>
    <row r="1852" spans="8:10">
      <c r="H1852">
        <f>train!G1852</f>
        <v>164.9</v>
      </c>
      <c r="I1852">
        <f>train!I1852</f>
        <v>28.03</v>
      </c>
      <c r="J1852">
        <f>IF(train!T1852="yes",1,0)</f>
        <v>0</v>
      </c>
    </row>
    <row r="1853" spans="8:10">
      <c r="H1853">
        <f>train!G1853</f>
        <v>193.6</v>
      </c>
      <c r="I1853">
        <f>train!I1853</f>
        <v>32.909999999999997</v>
      </c>
      <c r="J1853">
        <f>IF(train!T1853="yes",1,0)</f>
        <v>0</v>
      </c>
    </row>
    <row r="1854" spans="8:10">
      <c r="H1854">
        <f>train!G1854</f>
        <v>101.1</v>
      </c>
      <c r="I1854">
        <f>train!I1854</f>
        <v>17.190000000000001</v>
      </c>
      <c r="J1854">
        <f>IF(train!T1854="yes",1,0)</f>
        <v>0</v>
      </c>
    </row>
    <row r="1855" spans="8:10">
      <c r="H1855">
        <f>train!G1855</f>
        <v>92.3</v>
      </c>
      <c r="I1855">
        <f>train!I1855</f>
        <v>15.69</v>
      </c>
      <c r="J1855">
        <f>IF(train!T1855="yes",1,0)</f>
        <v>0</v>
      </c>
    </row>
    <row r="1856" spans="8:10">
      <c r="H1856">
        <f>train!G1856</f>
        <v>168.9</v>
      </c>
      <c r="I1856">
        <f>train!I1856</f>
        <v>28.71</v>
      </c>
      <c r="J1856">
        <f>IF(train!T1856="yes",1,0)</f>
        <v>0</v>
      </c>
    </row>
    <row r="1857" spans="8:10">
      <c r="H1857">
        <f>train!G1857</f>
        <v>219.2</v>
      </c>
      <c r="I1857">
        <f>train!I1857</f>
        <v>37.26</v>
      </c>
      <c r="J1857">
        <f>IF(train!T1857="yes",1,0)</f>
        <v>0</v>
      </c>
    </row>
    <row r="1858" spans="8:10">
      <c r="H1858">
        <f>train!G1858</f>
        <v>146.5</v>
      </c>
      <c r="I1858">
        <f>train!I1858</f>
        <v>24.91</v>
      </c>
      <c r="J1858">
        <f>IF(train!T1858="yes",1,0)</f>
        <v>0</v>
      </c>
    </row>
    <row r="1859" spans="8:10">
      <c r="H1859">
        <f>train!G1859</f>
        <v>172.3</v>
      </c>
      <c r="I1859">
        <f>train!I1859</f>
        <v>29.29</v>
      </c>
      <c r="J1859">
        <f>IF(train!T1859="yes",1,0)</f>
        <v>0</v>
      </c>
    </row>
    <row r="1860" spans="8:10">
      <c r="H1860">
        <f>train!G1860</f>
        <v>190.9</v>
      </c>
      <c r="I1860">
        <f>train!I1860</f>
        <v>32.450000000000003</v>
      </c>
      <c r="J1860">
        <f>IF(train!T1860="yes",1,0)</f>
        <v>0</v>
      </c>
    </row>
    <row r="1861" spans="8:10">
      <c r="H1861">
        <f>train!G1861</f>
        <v>232.1</v>
      </c>
      <c r="I1861">
        <f>train!I1861</f>
        <v>39.46</v>
      </c>
      <c r="J1861">
        <f>IF(train!T1861="yes",1,0)</f>
        <v>1</v>
      </c>
    </row>
    <row r="1862" spans="8:10">
      <c r="H1862">
        <f>train!G1862</f>
        <v>169.2</v>
      </c>
      <c r="I1862">
        <f>train!I1862</f>
        <v>28.76</v>
      </c>
      <c r="J1862">
        <f>IF(train!T1862="yes",1,0)</f>
        <v>1</v>
      </c>
    </row>
    <row r="1863" spans="8:10">
      <c r="H1863">
        <f>train!G1863</f>
        <v>123.8</v>
      </c>
      <c r="I1863">
        <f>train!I1863</f>
        <v>21.05</v>
      </c>
      <c r="J1863">
        <f>IF(train!T1863="yes",1,0)</f>
        <v>0</v>
      </c>
    </row>
    <row r="1864" spans="8:10">
      <c r="H1864">
        <f>train!G1864</f>
        <v>96</v>
      </c>
      <c r="I1864">
        <f>train!I1864</f>
        <v>16.32</v>
      </c>
      <c r="J1864">
        <f>IF(train!T1864="yes",1,0)</f>
        <v>0</v>
      </c>
    </row>
    <row r="1865" spans="8:10">
      <c r="H1865">
        <f>train!G1865</f>
        <v>93.4</v>
      </c>
      <c r="I1865">
        <f>train!I1865</f>
        <v>15.88</v>
      </c>
      <c r="J1865">
        <f>IF(train!T1865="yes",1,0)</f>
        <v>0</v>
      </c>
    </row>
    <row r="1866" spans="8:10">
      <c r="H1866">
        <f>train!G1866</f>
        <v>90.6</v>
      </c>
      <c r="I1866">
        <f>train!I1866</f>
        <v>15.4</v>
      </c>
      <c r="J1866">
        <f>IF(train!T1866="yes",1,0)</f>
        <v>0</v>
      </c>
    </row>
    <row r="1867" spans="8:10">
      <c r="H1867">
        <f>train!G1867</f>
        <v>152.9</v>
      </c>
      <c r="I1867">
        <f>train!I1867</f>
        <v>25.99</v>
      </c>
      <c r="J1867">
        <f>IF(train!T1867="yes",1,0)</f>
        <v>0</v>
      </c>
    </row>
    <row r="1868" spans="8:10">
      <c r="H1868">
        <f>train!G1868</f>
        <v>85.2</v>
      </c>
      <c r="I1868">
        <f>train!I1868</f>
        <v>14.48</v>
      </c>
      <c r="J1868">
        <f>IF(train!T1868="yes",1,0)</f>
        <v>0</v>
      </c>
    </row>
    <row r="1869" spans="8:10">
      <c r="H1869">
        <f>train!G1869</f>
        <v>160</v>
      </c>
      <c r="I1869">
        <f>train!I1869</f>
        <v>27.2</v>
      </c>
      <c r="J1869">
        <f>IF(train!T1869="yes",1,0)</f>
        <v>0</v>
      </c>
    </row>
    <row r="1870" spans="8:10">
      <c r="H1870">
        <f>train!G1870</f>
        <v>182.9</v>
      </c>
      <c r="I1870">
        <f>train!I1870</f>
        <v>31.09</v>
      </c>
      <c r="J1870">
        <f>IF(train!T1870="yes",1,0)</f>
        <v>0</v>
      </c>
    </row>
    <row r="1871" spans="8:10">
      <c r="H1871">
        <f>train!G1871</f>
        <v>241.2</v>
      </c>
      <c r="I1871">
        <f>train!I1871</f>
        <v>41</v>
      </c>
      <c r="J1871">
        <f>IF(train!T1871="yes",1,0)</f>
        <v>0</v>
      </c>
    </row>
    <row r="1872" spans="8:10">
      <c r="H1872">
        <f>train!G1872</f>
        <v>177.2</v>
      </c>
      <c r="I1872">
        <f>train!I1872</f>
        <v>30.12</v>
      </c>
      <c r="J1872">
        <f>IF(train!T1872="yes",1,0)</f>
        <v>0</v>
      </c>
    </row>
    <row r="1873" spans="8:10">
      <c r="H1873">
        <f>train!G1873</f>
        <v>89.5</v>
      </c>
      <c r="I1873">
        <f>train!I1873</f>
        <v>15.22</v>
      </c>
      <c r="J1873">
        <f>IF(train!T1873="yes",1,0)</f>
        <v>0</v>
      </c>
    </row>
    <row r="1874" spans="8:10">
      <c r="H1874">
        <f>train!G1874</f>
        <v>200.3</v>
      </c>
      <c r="I1874">
        <f>train!I1874</f>
        <v>34.049999999999997</v>
      </c>
      <c r="J1874">
        <f>IF(train!T1874="yes",1,0)</f>
        <v>0</v>
      </c>
    </row>
    <row r="1875" spans="8:10">
      <c r="H1875">
        <f>train!G1875</f>
        <v>145</v>
      </c>
      <c r="I1875">
        <f>train!I1875</f>
        <v>24.65</v>
      </c>
      <c r="J1875">
        <f>IF(train!T1875="yes",1,0)</f>
        <v>1</v>
      </c>
    </row>
    <row r="1876" spans="8:10">
      <c r="H1876">
        <f>train!G1876</f>
        <v>159.5</v>
      </c>
      <c r="I1876">
        <f>train!I1876</f>
        <v>27.12</v>
      </c>
      <c r="J1876">
        <f>IF(train!T1876="yes",1,0)</f>
        <v>0</v>
      </c>
    </row>
    <row r="1877" spans="8:10">
      <c r="H1877">
        <f>train!G1877</f>
        <v>151.80000000000001</v>
      </c>
      <c r="I1877">
        <f>train!I1877</f>
        <v>25.81</v>
      </c>
      <c r="J1877">
        <f>IF(train!T1877="yes",1,0)</f>
        <v>0</v>
      </c>
    </row>
    <row r="1878" spans="8:10">
      <c r="H1878">
        <f>train!G1878</f>
        <v>176.2</v>
      </c>
      <c r="I1878">
        <f>train!I1878</f>
        <v>29.95</v>
      </c>
      <c r="J1878">
        <f>IF(train!T1878="yes",1,0)</f>
        <v>0</v>
      </c>
    </row>
    <row r="1879" spans="8:10">
      <c r="H1879">
        <f>train!G1879</f>
        <v>152.1</v>
      </c>
      <c r="I1879">
        <f>train!I1879</f>
        <v>25.86</v>
      </c>
      <c r="J1879">
        <f>IF(train!T1879="yes",1,0)</f>
        <v>0</v>
      </c>
    </row>
    <row r="1880" spans="8:10">
      <c r="H1880">
        <f>train!G1880</f>
        <v>161.30000000000001</v>
      </c>
      <c r="I1880">
        <f>train!I1880</f>
        <v>27.42</v>
      </c>
      <c r="J1880">
        <f>IF(train!T1880="yes",1,0)</f>
        <v>0</v>
      </c>
    </row>
    <row r="1881" spans="8:10">
      <c r="H1881">
        <f>train!G1881</f>
        <v>171.7</v>
      </c>
      <c r="I1881">
        <f>train!I1881</f>
        <v>29.19</v>
      </c>
      <c r="J1881">
        <f>IF(train!T1881="yes",1,0)</f>
        <v>0</v>
      </c>
    </row>
    <row r="1882" spans="8:10">
      <c r="H1882">
        <f>train!G1882</f>
        <v>278.89999999999998</v>
      </c>
      <c r="I1882">
        <f>train!I1882</f>
        <v>47.41</v>
      </c>
      <c r="J1882">
        <f>IF(train!T1882="yes",1,0)</f>
        <v>1</v>
      </c>
    </row>
    <row r="1883" spans="8:10">
      <c r="H1883">
        <f>train!G1883</f>
        <v>213</v>
      </c>
      <c r="I1883">
        <f>train!I1883</f>
        <v>36.21</v>
      </c>
      <c r="J1883">
        <f>IF(train!T1883="yes",1,0)</f>
        <v>0</v>
      </c>
    </row>
    <row r="1884" spans="8:10">
      <c r="H1884">
        <f>train!G1884</f>
        <v>217.2</v>
      </c>
      <c r="I1884">
        <f>train!I1884</f>
        <v>36.92</v>
      </c>
      <c r="J1884">
        <f>IF(train!T1884="yes",1,0)</f>
        <v>1</v>
      </c>
    </row>
    <row r="1885" spans="8:10">
      <c r="H1885">
        <f>train!G1885</f>
        <v>175.9</v>
      </c>
      <c r="I1885">
        <f>train!I1885</f>
        <v>29.9</v>
      </c>
      <c r="J1885">
        <f>IF(train!T1885="yes",1,0)</f>
        <v>0</v>
      </c>
    </row>
    <row r="1886" spans="8:10">
      <c r="H1886">
        <f>train!G1886</f>
        <v>238.9</v>
      </c>
      <c r="I1886">
        <f>train!I1886</f>
        <v>40.61</v>
      </c>
      <c r="J1886">
        <f>IF(train!T1886="yes",1,0)</f>
        <v>0</v>
      </c>
    </row>
    <row r="1887" spans="8:10">
      <c r="H1887">
        <f>train!G1887</f>
        <v>133.30000000000001</v>
      </c>
      <c r="I1887">
        <f>train!I1887</f>
        <v>22.66</v>
      </c>
      <c r="J1887">
        <f>IF(train!T1887="yes",1,0)</f>
        <v>1</v>
      </c>
    </row>
    <row r="1888" spans="8:10">
      <c r="H1888">
        <f>train!G1888</f>
        <v>177.2</v>
      </c>
      <c r="I1888">
        <f>train!I1888</f>
        <v>30.12</v>
      </c>
      <c r="J1888">
        <f>IF(train!T1888="yes",1,0)</f>
        <v>0</v>
      </c>
    </row>
    <row r="1889" spans="8:10">
      <c r="H1889">
        <f>train!G1889</f>
        <v>184.5</v>
      </c>
      <c r="I1889">
        <f>train!I1889</f>
        <v>31.37</v>
      </c>
      <c r="J1889">
        <f>IF(train!T1889="yes",1,0)</f>
        <v>0</v>
      </c>
    </row>
    <row r="1890" spans="8:10">
      <c r="H1890">
        <f>train!G1890</f>
        <v>176.1</v>
      </c>
      <c r="I1890">
        <f>train!I1890</f>
        <v>29.94</v>
      </c>
      <c r="J1890">
        <f>IF(train!T1890="yes",1,0)</f>
        <v>0</v>
      </c>
    </row>
    <row r="1891" spans="8:10">
      <c r="H1891">
        <f>train!G1891</f>
        <v>204.7</v>
      </c>
      <c r="I1891">
        <f>train!I1891</f>
        <v>34.799999999999997</v>
      </c>
      <c r="J1891">
        <f>IF(train!T1891="yes",1,0)</f>
        <v>0</v>
      </c>
    </row>
    <row r="1892" spans="8:10">
      <c r="H1892">
        <f>train!G1892</f>
        <v>143.6</v>
      </c>
      <c r="I1892">
        <f>train!I1892</f>
        <v>24.41</v>
      </c>
      <c r="J1892">
        <f>IF(train!T1892="yes",1,0)</f>
        <v>0</v>
      </c>
    </row>
    <row r="1893" spans="8:10">
      <c r="H1893">
        <f>train!G1893</f>
        <v>179.3</v>
      </c>
      <c r="I1893">
        <f>train!I1893</f>
        <v>30.48</v>
      </c>
      <c r="J1893">
        <f>IF(train!T1893="yes",1,0)</f>
        <v>0</v>
      </c>
    </row>
    <row r="1894" spans="8:10">
      <c r="H1894">
        <f>train!G1894</f>
        <v>137.30000000000001</v>
      </c>
      <c r="I1894">
        <f>train!I1894</f>
        <v>23.34</v>
      </c>
      <c r="J1894">
        <f>IF(train!T1894="yes",1,0)</f>
        <v>0</v>
      </c>
    </row>
    <row r="1895" spans="8:10">
      <c r="H1895">
        <f>train!G1895</f>
        <v>237.8</v>
      </c>
      <c r="I1895">
        <f>train!I1895</f>
        <v>40.43</v>
      </c>
      <c r="J1895">
        <f>IF(train!T1895="yes",1,0)</f>
        <v>0</v>
      </c>
    </row>
    <row r="1896" spans="8:10">
      <c r="H1896">
        <f>train!G1896</f>
        <v>203.7</v>
      </c>
      <c r="I1896">
        <f>train!I1896</f>
        <v>34.630000000000003</v>
      </c>
      <c r="J1896">
        <f>IF(train!T1896="yes",1,0)</f>
        <v>0</v>
      </c>
    </row>
    <row r="1897" spans="8:10">
      <c r="H1897">
        <f>train!G1897</f>
        <v>191.3</v>
      </c>
      <c r="I1897">
        <f>train!I1897</f>
        <v>32.520000000000003</v>
      </c>
      <c r="J1897">
        <f>IF(train!T1897="yes",1,0)</f>
        <v>0</v>
      </c>
    </row>
    <row r="1898" spans="8:10">
      <c r="H1898">
        <f>train!G1898</f>
        <v>209.1</v>
      </c>
      <c r="I1898">
        <f>train!I1898</f>
        <v>35.549999999999997</v>
      </c>
      <c r="J1898">
        <f>IF(train!T1898="yes",1,0)</f>
        <v>0</v>
      </c>
    </row>
    <row r="1899" spans="8:10">
      <c r="H1899">
        <f>train!G1899</f>
        <v>88.8</v>
      </c>
      <c r="I1899">
        <f>train!I1899</f>
        <v>15.1</v>
      </c>
      <c r="J1899">
        <f>IF(train!T1899="yes",1,0)</f>
        <v>0</v>
      </c>
    </row>
    <row r="1900" spans="8:10">
      <c r="H1900">
        <f>train!G1900</f>
        <v>97.2</v>
      </c>
      <c r="I1900">
        <f>train!I1900</f>
        <v>16.52</v>
      </c>
      <c r="J1900">
        <f>IF(train!T1900="yes",1,0)</f>
        <v>0</v>
      </c>
    </row>
    <row r="1901" spans="8:10">
      <c r="H1901">
        <f>train!G1901</f>
        <v>137.9</v>
      </c>
      <c r="I1901">
        <f>train!I1901</f>
        <v>23.44</v>
      </c>
      <c r="J1901">
        <f>IF(train!T1901="yes",1,0)</f>
        <v>0</v>
      </c>
    </row>
    <row r="1902" spans="8:10">
      <c r="H1902">
        <f>train!G1902</f>
        <v>224.3</v>
      </c>
      <c r="I1902">
        <f>train!I1902</f>
        <v>38.130000000000003</v>
      </c>
      <c r="J1902">
        <f>IF(train!T1902="yes",1,0)</f>
        <v>0</v>
      </c>
    </row>
    <row r="1903" spans="8:10">
      <c r="H1903">
        <f>train!G1903</f>
        <v>207.6</v>
      </c>
      <c r="I1903">
        <f>train!I1903</f>
        <v>35.29</v>
      </c>
      <c r="J1903">
        <f>IF(train!T1903="yes",1,0)</f>
        <v>0</v>
      </c>
    </row>
    <row r="1904" spans="8:10">
      <c r="H1904">
        <f>train!G1904</f>
        <v>268.10000000000002</v>
      </c>
      <c r="I1904">
        <f>train!I1904</f>
        <v>45.58</v>
      </c>
      <c r="J1904">
        <f>IF(train!T1904="yes",1,0)</f>
        <v>0</v>
      </c>
    </row>
    <row r="1905" spans="8:10">
      <c r="H1905">
        <f>train!G1905</f>
        <v>166.7</v>
      </c>
      <c r="I1905">
        <f>train!I1905</f>
        <v>28.34</v>
      </c>
      <c r="J1905">
        <f>IF(train!T1905="yes",1,0)</f>
        <v>1</v>
      </c>
    </row>
    <row r="1906" spans="8:10">
      <c r="H1906">
        <f>train!G1906</f>
        <v>267.10000000000002</v>
      </c>
      <c r="I1906">
        <f>train!I1906</f>
        <v>45.41</v>
      </c>
      <c r="J1906">
        <f>IF(train!T1906="yes",1,0)</f>
        <v>1</v>
      </c>
    </row>
    <row r="1907" spans="8:10">
      <c r="H1907">
        <f>train!G1907</f>
        <v>181.8</v>
      </c>
      <c r="I1907">
        <f>train!I1907</f>
        <v>30.91</v>
      </c>
      <c r="J1907">
        <f>IF(train!T1907="yes",1,0)</f>
        <v>0</v>
      </c>
    </row>
    <row r="1908" spans="8:10">
      <c r="H1908">
        <f>train!G1908</f>
        <v>147.1</v>
      </c>
      <c r="I1908">
        <f>train!I1908</f>
        <v>25.01</v>
      </c>
      <c r="J1908">
        <f>IF(train!T1908="yes",1,0)</f>
        <v>0</v>
      </c>
    </row>
    <row r="1909" spans="8:10">
      <c r="H1909">
        <f>train!G1909</f>
        <v>37.700000000000003</v>
      </c>
      <c r="I1909">
        <f>train!I1909</f>
        <v>6.41</v>
      </c>
      <c r="J1909">
        <f>IF(train!T1909="yes",1,0)</f>
        <v>0</v>
      </c>
    </row>
    <row r="1910" spans="8:10">
      <c r="H1910">
        <f>train!G1910</f>
        <v>185</v>
      </c>
      <c r="I1910">
        <f>train!I1910</f>
        <v>31.45</v>
      </c>
      <c r="J1910">
        <f>IF(train!T1910="yes",1,0)</f>
        <v>0</v>
      </c>
    </row>
    <row r="1911" spans="8:10">
      <c r="H1911">
        <f>train!G1911</f>
        <v>156.4</v>
      </c>
      <c r="I1911">
        <f>train!I1911</f>
        <v>26.59</v>
      </c>
      <c r="J1911">
        <f>IF(train!T1911="yes",1,0)</f>
        <v>0</v>
      </c>
    </row>
    <row r="1912" spans="8:10">
      <c r="H1912">
        <f>train!G1912</f>
        <v>215.5</v>
      </c>
      <c r="I1912">
        <f>train!I1912</f>
        <v>36.64</v>
      </c>
      <c r="J1912">
        <f>IF(train!T1912="yes",1,0)</f>
        <v>0</v>
      </c>
    </row>
    <row r="1913" spans="8:10">
      <c r="H1913">
        <f>train!G1913</f>
        <v>134.9</v>
      </c>
      <c r="I1913">
        <f>train!I1913</f>
        <v>22.93</v>
      </c>
      <c r="J1913">
        <f>IF(train!T1913="yes",1,0)</f>
        <v>0</v>
      </c>
    </row>
    <row r="1914" spans="8:10">
      <c r="H1914">
        <f>train!G1914</f>
        <v>194.8</v>
      </c>
      <c r="I1914">
        <f>train!I1914</f>
        <v>33.119999999999997</v>
      </c>
      <c r="J1914">
        <f>IF(train!T1914="yes",1,0)</f>
        <v>0</v>
      </c>
    </row>
    <row r="1915" spans="8:10">
      <c r="H1915">
        <f>train!G1915</f>
        <v>239.1</v>
      </c>
      <c r="I1915">
        <f>train!I1915</f>
        <v>40.65</v>
      </c>
      <c r="J1915">
        <f>IF(train!T1915="yes",1,0)</f>
        <v>0</v>
      </c>
    </row>
    <row r="1916" spans="8:10">
      <c r="H1916">
        <f>train!G1916</f>
        <v>92.6</v>
      </c>
      <c r="I1916">
        <f>train!I1916</f>
        <v>15.74</v>
      </c>
      <c r="J1916">
        <f>IF(train!T1916="yes",1,0)</f>
        <v>0</v>
      </c>
    </row>
    <row r="1917" spans="8:10">
      <c r="H1917">
        <f>train!G1917</f>
        <v>209.4</v>
      </c>
      <c r="I1917">
        <f>train!I1917</f>
        <v>35.6</v>
      </c>
      <c r="J1917">
        <f>IF(train!T1917="yes",1,0)</f>
        <v>0</v>
      </c>
    </row>
    <row r="1918" spans="8:10">
      <c r="H1918">
        <f>train!G1918</f>
        <v>197.6</v>
      </c>
      <c r="I1918">
        <f>train!I1918</f>
        <v>33.590000000000003</v>
      </c>
      <c r="J1918">
        <f>IF(train!T1918="yes",1,0)</f>
        <v>0</v>
      </c>
    </row>
    <row r="1919" spans="8:10">
      <c r="H1919">
        <f>train!G1919</f>
        <v>62.9</v>
      </c>
      <c r="I1919">
        <f>train!I1919</f>
        <v>10.69</v>
      </c>
      <c r="J1919">
        <f>IF(train!T1919="yes",1,0)</f>
        <v>0</v>
      </c>
    </row>
    <row r="1920" spans="8:10">
      <c r="H1920">
        <f>train!G1920</f>
        <v>202.3</v>
      </c>
      <c r="I1920">
        <f>train!I1920</f>
        <v>34.39</v>
      </c>
      <c r="J1920">
        <f>IF(train!T1920="yes",1,0)</f>
        <v>0</v>
      </c>
    </row>
    <row r="1921" spans="8:10">
      <c r="H1921">
        <f>train!G1921</f>
        <v>136.1</v>
      </c>
      <c r="I1921">
        <f>train!I1921</f>
        <v>23.14</v>
      </c>
      <c r="J1921">
        <f>IF(train!T1921="yes",1,0)</f>
        <v>0</v>
      </c>
    </row>
    <row r="1922" spans="8:10">
      <c r="H1922">
        <f>train!G1922</f>
        <v>207</v>
      </c>
      <c r="I1922">
        <f>train!I1922</f>
        <v>35.19</v>
      </c>
      <c r="J1922">
        <f>IF(train!T1922="yes",1,0)</f>
        <v>0</v>
      </c>
    </row>
    <row r="1923" spans="8:10">
      <c r="H1923">
        <f>train!G1923</f>
        <v>207.9</v>
      </c>
      <c r="I1923">
        <f>train!I1923</f>
        <v>35.340000000000003</v>
      </c>
      <c r="J1923">
        <f>IF(train!T1923="yes",1,0)</f>
        <v>0</v>
      </c>
    </row>
    <row r="1924" spans="8:10">
      <c r="H1924">
        <f>train!G1924</f>
        <v>276.5</v>
      </c>
      <c r="I1924">
        <f>train!I1924</f>
        <v>47.01</v>
      </c>
      <c r="J1924">
        <f>IF(train!T1924="yes",1,0)</f>
        <v>1</v>
      </c>
    </row>
    <row r="1925" spans="8:10">
      <c r="H1925">
        <f>train!G1925</f>
        <v>313.8</v>
      </c>
      <c r="I1925">
        <f>train!I1925</f>
        <v>53.35</v>
      </c>
      <c r="J1925">
        <f>IF(train!T1925="yes",1,0)</f>
        <v>0</v>
      </c>
    </row>
    <row r="1926" spans="8:10">
      <c r="H1926">
        <f>train!G1926</f>
        <v>288.5</v>
      </c>
      <c r="I1926">
        <f>train!I1926</f>
        <v>49.05</v>
      </c>
      <c r="J1926">
        <f>IF(train!T1926="yes",1,0)</f>
        <v>0</v>
      </c>
    </row>
    <row r="1927" spans="8:10">
      <c r="H1927">
        <f>train!G1927</f>
        <v>210.9</v>
      </c>
      <c r="I1927">
        <f>train!I1927</f>
        <v>35.85</v>
      </c>
      <c r="J1927">
        <f>IF(train!T1927="yes",1,0)</f>
        <v>0</v>
      </c>
    </row>
    <row r="1928" spans="8:10">
      <c r="H1928">
        <f>train!G1928</f>
        <v>64.900000000000006</v>
      </c>
      <c r="I1928">
        <f>train!I1928</f>
        <v>11.03</v>
      </c>
      <c r="J1928">
        <f>IF(train!T1928="yes",1,0)</f>
        <v>0</v>
      </c>
    </row>
    <row r="1929" spans="8:10">
      <c r="H1929">
        <f>train!G1929</f>
        <v>243.5</v>
      </c>
      <c r="I1929">
        <f>train!I1929</f>
        <v>41.4</v>
      </c>
      <c r="J1929">
        <f>IF(train!T1929="yes",1,0)</f>
        <v>0</v>
      </c>
    </row>
    <row r="1930" spans="8:10">
      <c r="H1930">
        <f>train!G1930</f>
        <v>197</v>
      </c>
      <c r="I1930">
        <f>train!I1930</f>
        <v>33.49</v>
      </c>
      <c r="J1930">
        <f>IF(train!T1930="yes",1,0)</f>
        <v>0</v>
      </c>
    </row>
    <row r="1931" spans="8:10">
      <c r="H1931">
        <f>train!G1931</f>
        <v>278</v>
      </c>
      <c r="I1931">
        <f>train!I1931</f>
        <v>47.26</v>
      </c>
      <c r="J1931">
        <f>IF(train!T1931="yes",1,0)</f>
        <v>0</v>
      </c>
    </row>
    <row r="1932" spans="8:10">
      <c r="H1932">
        <f>train!G1932</f>
        <v>313.2</v>
      </c>
      <c r="I1932">
        <f>train!I1932</f>
        <v>53.24</v>
      </c>
      <c r="J1932">
        <f>IF(train!T1932="yes",1,0)</f>
        <v>1</v>
      </c>
    </row>
    <row r="1933" spans="8:10">
      <c r="H1933">
        <f>train!G1933</f>
        <v>145.69999999999999</v>
      </c>
      <c r="I1933">
        <f>train!I1933</f>
        <v>24.77</v>
      </c>
      <c r="J1933">
        <f>IF(train!T1933="yes",1,0)</f>
        <v>0</v>
      </c>
    </row>
    <row r="1934" spans="8:10">
      <c r="H1934">
        <f>train!G1934</f>
        <v>75.8</v>
      </c>
      <c r="I1934">
        <f>train!I1934</f>
        <v>12.89</v>
      </c>
      <c r="J1934">
        <f>IF(train!T1934="yes",1,0)</f>
        <v>0</v>
      </c>
    </row>
    <row r="1935" spans="8:10">
      <c r="H1935">
        <f>train!G1935</f>
        <v>132</v>
      </c>
      <c r="I1935">
        <f>train!I1935</f>
        <v>22.44</v>
      </c>
      <c r="J1935">
        <f>IF(train!T1935="yes",1,0)</f>
        <v>0</v>
      </c>
    </row>
    <row r="1936" spans="8:10">
      <c r="H1936">
        <f>train!G1936</f>
        <v>124</v>
      </c>
      <c r="I1936">
        <f>train!I1936</f>
        <v>21.08</v>
      </c>
      <c r="J1936">
        <f>IF(train!T1936="yes",1,0)</f>
        <v>0</v>
      </c>
    </row>
    <row r="1937" spans="8:10">
      <c r="H1937">
        <f>train!G1937</f>
        <v>171.9</v>
      </c>
      <c r="I1937">
        <f>train!I1937</f>
        <v>29.22</v>
      </c>
      <c r="J1937">
        <f>IF(train!T1937="yes",1,0)</f>
        <v>0</v>
      </c>
    </row>
    <row r="1938" spans="8:10">
      <c r="H1938">
        <f>train!G1938</f>
        <v>249.4</v>
      </c>
      <c r="I1938">
        <f>train!I1938</f>
        <v>42.4</v>
      </c>
      <c r="J1938">
        <f>IF(train!T1938="yes",1,0)</f>
        <v>0</v>
      </c>
    </row>
    <row r="1939" spans="8:10">
      <c r="H1939">
        <f>train!G1939</f>
        <v>228.4</v>
      </c>
      <c r="I1939">
        <f>train!I1939</f>
        <v>38.83</v>
      </c>
      <c r="J1939">
        <f>IF(train!T1939="yes",1,0)</f>
        <v>0</v>
      </c>
    </row>
    <row r="1940" spans="8:10">
      <c r="H1940">
        <f>train!G1940</f>
        <v>168.6</v>
      </c>
      <c r="I1940">
        <f>train!I1940</f>
        <v>28.66</v>
      </c>
      <c r="J1940">
        <f>IF(train!T1940="yes",1,0)</f>
        <v>0</v>
      </c>
    </row>
    <row r="1941" spans="8:10">
      <c r="H1941">
        <f>train!G1941</f>
        <v>123.7</v>
      </c>
      <c r="I1941">
        <f>train!I1941</f>
        <v>21.03</v>
      </c>
      <c r="J1941">
        <f>IF(train!T1941="yes",1,0)</f>
        <v>0</v>
      </c>
    </row>
    <row r="1942" spans="8:10">
      <c r="H1942">
        <f>train!G1942</f>
        <v>178.7</v>
      </c>
      <c r="I1942">
        <f>train!I1942</f>
        <v>30.38</v>
      </c>
      <c r="J1942">
        <f>IF(train!T1942="yes",1,0)</f>
        <v>0</v>
      </c>
    </row>
    <row r="1943" spans="8:10">
      <c r="H1943">
        <f>train!G1943</f>
        <v>113.2</v>
      </c>
      <c r="I1943">
        <f>train!I1943</f>
        <v>19.239999999999998</v>
      </c>
      <c r="J1943">
        <f>IF(train!T1943="yes",1,0)</f>
        <v>0</v>
      </c>
    </row>
    <row r="1944" spans="8:10">
      <c r="H1944">
        <f>train!G1944</f>
        <v>142.4</v>
      </c>
      <c r="I1944">
        <f>train!I1944</f>
        <v>24.21</v>
      </c>
      <c r="J1944">
        <f>IF(train!T1944="yes",1,0)</f>
        <v>0</v>
      </c>
    </row>
    <row r="1945" spans="8:10">
      <c r="H1945">
        <f>train!G1945</f>
        <v>149.69999999999999</v>
      </c>
      <c r="I1945">
        <f>train!I1945</f>
        <v>25.45</v>
      </c>
      <c r="J1945">
        <f>IF(train!T1945="yes",1,0)</f>
        <v>0</v>
      </c>
    </row>
    <row r="1946" spans="8:10">
      <c r="H1946">
        <f>train!G1946</f>
        <v>227.1</v>
      </c>
      <c r="I1946">
        <f>train!I1946</f>
        <v>38.61</v>
      </c>
      <c r="J1946">
        <f>IF(train!T1946="yes",1,0)</f>
        <v>1</v>
      </c>
    </row>
    <row r="1947" spans="8:10">
      <c r="H1947">
        <f>train!G1947</f>
        <v>155.30000000000001</v>
      </c>
      <c r="I1947">
        <f>train!I1947</f>
        <v>26.4</v>
      </c>
      <c r="J1947">
        <f>IF(train!T1947="yes",1,0)</f>
        <v>0</v>
      </c>
    </row>
    <row r="1948" spans="8:10">
      <c r="H1948">
        <f>train!G1948</f>
        <v>156.4</v>
      </c>
      <c r="I1948">
        <f>train!I1948</f>
        <v>26.59</v>
      </c>
      <c r="J1948">
        <f>IF(train!T1948="yes",1,0)</f>
        <v>0</v>
      </c>
    </row>
    <row r="1949" spans="8:10">
      <c r="H1949">
        <f>train!G1949</f>
        <v>148.69999999999999</v>
      </c>
      <c r="I1949">
        <f>train!I1949</f>
        <v>25.28</v>
      </c>
      <c r="J1949">
        <f>IF(train!T1949="yes",1,0)</f>
        <v>0</v>
      </c>
    </row>
    <row r="1950" spans="8:10">
      <c r="H1950">
        <f>train!G1950</f>
        <v>271.7</v>
      </c>
      <c r="I1950">
        <f>train!I1950</f>
        <v>46.19</v>
      </c>
      <c r="J1950">
        <f>IF(train!T1950="yes",1,0)</f>
        <v>0</v>
      </c>
    </row>
    <row r="1951" spans="8:10">
      <c r="H1951">
        <f>train!G1951</f>
        <v>245.5</v>
      </c>
      <c r="I1951">
        <f>train!I1951</f>
        <v>41.74</v>
      </c>
      <c r="J1951">
        <f>IF(train!T1951="yes",1,0)</f>
        <v>0</v>
      </c>
    </row>
    <row r="1952" spans="8:10">
      <c r="H1952">
        <f>train!G1952</f>
        <v>245.3</v>
      </c>
      <c r="I1952">
        <f>train!I1952</f>
        <v>41.7</v>
      </c>
      <c r="J1952">
        <f>IF(train!T1952="yes",1,0)</f>
        <v>1</v>
      </c>
    </row>
    <row r="1953" spans="8:10">
      <c r="H1953">
        <f>train!G1953</f>
        <v>196.1</v>
      </c>
      <c r="I1953">
        <f>train!I1953</f>
        <v>33.340000000000003</v>
      </c>
      <c r="J1953">
        <f>IF(train!T1953="yes",1,0)</f>
        <v>0</v>
      </c>
    </row>
    <row r="1954" spans="8:10">
      <c r="H1954">
        <f>train!G1954</f>
        <v>134.1</v>
      </c>
      <c r="I1954">
        <f>train!I1954</f>
        <v>22.8</v>
      </c>
      <c r="J1954">
        <f>IF(train!T1954="yes",1,0)</f>
        <v>0</v>
      </c>
    </row>
    <row r="1955" spans="8:10">
      <c r="H1955">
        <f>train!G1955</f>
        <v>225</v>
      </c>
      <c r="I1955">
        <f>train!I1955</f>
        <v>38.25</v>
      </c>
      <c r="J1955">
        <f>IF(train!T1955="yes",1,0)</f>
        <v>0</v>
      </c>
    </row>
    <row r="1956" spans="8:10">
      <c r="H1956">
        <f>train!G1956</f>
        <v>189.7</v>
      </c>
      <c r="I1956">
        <f>train!I1956</f>
        <v>32.25</v>
      </c>
      <c r="J1956">
        <f>IF(train!T1956="yes",1,0)</f>
        <v>0</v>
      </c>
    </row>
    <row r="1957" spans="8:10">
      <c r="H1957">
        <f>train!G1957</f>
        <v>142.9</v>
      </c>
      <c r="I1957">
        <f>train!I1957</f>
        <v>24.29</v>
      </c>
      <c r="J1957">
        <f>IF(train!T1957="yes",1,0)</f>
        <v>0</v>
      </c>
    </row>
    <row r="1958" spans="8:10">
      <c r="H1958">
        <f>train!G1958</f>
        <v>175.6</v>
      </c>
      <c r="I1958">
        <f>train!I1958</f>
        <v>29.85</v>
      </c>
      <c r="J1958">
        <f>IF(train!T1958="yes",1,0)</f>
        <v>0</v>
      </c>
    </row>
    <row r="1959" spans="8:10">
      <c r="H1959">
        <f>train!G1959</f>
        <v>92.4</v>
      </c>
      <c r="I1959">
        <f>train!I1959</f>
        <v>15.71</v>
      </c>
      <c r="J1959">
        <f>IF(train!T1959="yes",1,0)</f>
        <v>0</v>
      </c>
    </row>
    <row r="1960" spans="8:10">
      <c r="H1960">
        <f>train!G1960</f>
        <v>159.6</v>
      </c>
      <c r="I1960">
        <f>train!I1960</f>
        <v>27.13</v>
      </c>
      <c r="J1960">
        <f>IF(train!T1960="yes",1,0)</f>
        <v>0</v>
      </c>
    </row>
    <row r="1961" spans="8:10">
      <c r="H1961">
        <f>train!G1961</f>
        <v>159.1</v>
      </c>
      <c r="I1961">
        <f>train!I1961</f>
        <v>27.05</v>
      </c>
      <c r="J1961">
        <f>IF(train!T1961="yes",1,0)</f>
        <v>0</v>
      </c>
    </row>
    <row r="1962" spans="8:10">
      <c r="H1962">
        <f>train!G1962</f>
        <v>254.4</v>
      </c>
      <c r="I1962">
        <f>train!I1962</f>
        <v>43.25</v>
      </c>
      <c r="J1962">
        <f>IF(train!T1962="yes",1,0)</f>
        <v>0</v>
      </c>
    </row>
    <row r="1963" spans="8:10">
      <c r="H1963">
        <f>train!G1963</f>
        <v>270.7</v>
      </c>
      <c r="I1963">
        <f>train!I1963</f>
        <v>46.02</v>
      </c>
      <c r="J1963">
        <f>IF(train!T1963="yes",1,0)</f>
        <v>0</v>
      </c>
    </row>
    <row r="1964" spans="8:10">
      <c r="H1964">
        <f>train!G1964</f>
        <v>207</v>
      </c>
      <c r="I1964">
        <f>train!I1964</f>
        <v>35.19</v>
      </c>
      <c r="J1964">
        <f>IF(train!T1964="yes",1,0)</f>
        <v>0</v>
      </c>
    </row>
    <row r="1965" spans="8:10">
      <c r="H1965">
        <f>train!G1965</f>
        <v>145.30000000000001</v>
      </c>
      <c r="I1965">
        <f>train!I1965</f>
        <v>24.7</v>
      </c>
      <c r="J1965">
        <f>IF(train!T1965="yes",1,0)</f>
        <v>0</v>
      </c>
    </row>
    <row r="1966" spans="8:10">
      <c r="H1966">
        <f>train!G1966</f>
        <v>230.7</v>
      </c>
      <c r="I1966">
        <f>train!I1966</f>
        <v>39.22</v>
      </c>
      <c r="J1966">
        <f>IF(train!T1966="yes",1,0)</f>
        <v>0</v>
      </c>
    </row>
    <row r="1967" spans="8:10">
      <c r="H1967">
        <f>train!G1967</f>
        <v>151.5</v>
      </c>
      <c r="I1967">
        <f>train!I1967</f>
        <v>25.76</v>
      </c>
      <c r="J1967">
        <f>IF(train!T1967="yes",1,0)</f>
        <v>0</v>
      </c>
    </row>
    <row r="1968" spans="8:10">
      <c r="H1968">
        <f>train!G1968</f>
        <v>146.1</v>
      </c>
      <c r="I1968">
        <f>train!I1968</f>
        <v>24.84</v>
      </c>
      <c r="J1968">
        <f>IF(train!T1968="yes",1,0)</f>
        <v>0</v>
      </c>
    </row>
    <row r="1969" spans="8:10">
      <c r="H1969">
        <f>train!G1969</f>
        <v>256</v>
      </c>
      <c r="I1969">
        <f>train!I1969</f>
        <v>43.52</v>
      </c>
      <c r="J1969">
        <f>IF(train!T1969="yes",1,0)</f>
        <v>0</v>
      </c>
    </row>
    <row r="1970" spans="8:10">
      <c r="H1970">
        <f>train!G1970</f>
        <v>150.69999999999999</v>
      </c>
      <c r="I1970">
        <f>train!I1970</f>
        <v>25.62</v>
      </c>
      <c r="J1970">
        <f>IF(train!T1970="yes",1,0)</f>
        <v>0</v>
      </c>
    </row>
    <row r="1971" spans="8:10">
      <c r="H1971">
        <f>train!G1971</f>
        <v>186</v>
      </c>
      <c r="I1971">
        <f>train!I1971</f>
        <v>31.62</v>
      </c>
      <c r="J1971">
        <f>IF(train!T1971="yes",1,0)</f>
        <v>0</v>
      </c>
    </row>
    <row r="1972" spans="8:10">
      <c r="H1972">
        <f>train!G1972</f>
        <v>212.9</v>
      </c>
      <c r="I1972">
        <f>train!I1972</f>
        <v>36.19</v>
      </c>
      <c r="J1972">
        <f>IF(train!T1972="yes",1,0)</f>
        <v>0</v>
      </c>
    </row>
    <row r="1973" spans="8:10">
      <c r="H1973">
        <f>train!G1973</f>
        <v>272.5</v>
      </c>
      <c r="I1973">
        <f>train!I1973</f>
        <v>46.33</v>
      </c>
      <c r="J1973">
        <f>IF(train!T1973="yes",1,0)</f>
        <v>0</v>
      </c>
    </row>
    <row r="1974" spans="8:10">
      <c r="H1974">
        <f>train!G1974</f>
        <v>135.1</v>
      </c>
      <c r="I1974">
        <f>train!I1974</f>
        <v>22.97</v>
      </c>
      <c r="J1974">
        <f>IF(train!T1974="yes",1,0)</f>
        <v>0</v>
      </c>
    </row>
    <row r="1975" spans="8:10">
      <c r="H1975">
        <f>train!G1975</f>
        <v>154.6</v>
      </c>
      <c r="I1975">
        <f>train!I1975</f>
        <v>26.28</v>
      </c>
      <c r="J1975">
        <f>IF(train!T1975="yes",1,0)</f>
        <v>0</v>
      </c>
    </row>
    <row r="1976" spans="8:10">
      <c r="H1976">
        <f>train!G1976</f>
        <v>230.5</v>
      </c>
      <c r="I1976">
        <f>train!I1976</f>
        <v>39.19</v>
      </c>
      <c r="J1976">
        <f>IF(train!T1976="yes",1,0)</f>
        <v>0</v>
      </c>
    </row>
    <row r="1977" spans="8:10">
      <c r="H1977">
        <f>train!G1977</f>
        <v>165.4</v>
      </c>
      <c r="I1977">
        <f>train!I1977</f>
        <v>28.12</v>
      </c>
      <c r="J1977">
        <f>IF(train!T1977="yes",1,0)</f>
        <v>0</v>
      </c>
    </row>
    <row r="1978" spans="8:10">
      <c r="H1978">
        <f>train!G1978</f>
        <v>143.30000000000001</v>
      </c>
      <c r="I1978">
        <f>train!I1978</f>
        <v>24.36</v>
      </c>
      <c r="J1978">
        <f>IF(train!T1978="yes",1,0)</f>
        <v>1</v>
      </c>
    </row>
    <row r="1979" spans="8:10">
      <c r="H1979">
        <f>train!G1979</f>
        <v>271.10000000000002</v>
      </c>
      <c r="I1979">
        <f>train!I1979</f>
        <v>46.09</v>
      </c>
      <c r="J1979">
        <f>IF(train!T1979="yes",1,0)</f>
        <v>1</v>
      </c>
    </row>
    <row r="1980" spans="8:10">
      <c r="H1980">
        <f>train!G1980</f>
        <v>253.5</v>
      </c>
      <c r="I1980">
        <f>train!I1980</f>
        <v>43.1</v>
      </c>
      <c r="J1980">
        <f>IF(train!T1980="yes",1,0)</f>
        <v>0</v>
      </c>
    </row>
    <row r="1981" spans="8:10">
      <c r="H1981">
        <f>train!G1981</f>
        <v>167.1</v>
      </c>
      <c r="I1981">
        <f>train!I1981</f>
        <v>28.41</v>
      </c>
      <c r="J1981">
        <f>IF(train!T1981="yes",1,0)</f>
        <v>1</v>
      </c>
    </row>
    <row r="1982" spans="8:10">
      <c r="H1982">
        <f>train!G1982</f>
        <v>135.4</v>
      </c>
      <c r="I1982">
        <f>train!I1982</f>
        <v>23.02</v>
      </c>
      <c r="J1982">
        <f>IF(train!T1982="yes",1,0)</f>
        <v>0</v>
      </c>
    </row>
    <row r="1983" spans="8:10">
      <c r="H1983">
        <f>train!G1983</f>
        <v>158.69999999999999</v>
      </c>
      <c r="I1983">
        <f>train!I1983</f>
        <v>26.98</v>
      </c>
      <c r="J1983">
        <f>IF(train!T1983="yes",1,0)</f>
        <v>0</v>
      </c>
    </row>
    <row r="1984" spans="8:10">
      <c r="H1984">
        <f>train!G1984</f>
        <v>144.80000000000001</v>
      </c>
      <c r="I1984">
        <f>train!I1984</f>
        <v>24.62</v>
      </c>
      <c r="J1984">
        <f>IF(train!T1984="yes",1,0)</f>
        <v>0</v>
      </c>
    </row>
    <row r="1985" spans="8:10">
      <c r="H1985">
        <f>train!G1985</f>
        <v>98.8</v>
      </c>
      <c r="I1985">
        <f>train!I1985</f>
        <v>16.8</v>
      </c>
      <c r="J1985">
        <f>IF(train!T1985="yes",1,0)</f>
        <v>0</v>
      </c>
    </row>
    <row r="1986" spans="8:10">
      <c r="H1986">
        <f>train!G1986</f>
        <v>157.80000000000001</v>
      </c>
      <c r="I1986">
        <f>train!I1986</f>
        <v>26.83</v>
      </c>
      <c r="J1986">
        <f>IF(train!T1986="yes",1,0)</f>
        <v>1</v>
      </c>
    </row>
    <row r="1987" spans="8:10">
      <c r="H1987">
        <f>train!G1987</f>
        <v>163</v>
      </c>
      <c r="I1987">
        <f>train!I1987</f>
        <v>27.71</v>
      </c>
      <c r="J1987">
        <f>IF(train!T1987="yes",1,0)</f>
        <v>0</v>
      </c>
    </row>
    <row r="1988" spans="8:10">
      <c r="H1988">
        <f>train!G1988</f>
        <v>181.6</v>
      </c>
      <c r="I1988">
        <f>train!I1988</f>
        <v>30.87</v>
      </c>
      <c r="J1988">
        <f>IF(train!T1988="yes",1,0)</f>
        <v>0</v>
      </c>
    </row>
    <row r="1989" spans="8:10">
      <c r="H1989">
        <f>train!G1989</f>
        <v>129</v>
      </c>
      <c r="I1989">
        <f>train!I1989</f>
        <v>21.93</v>
      </c>
      <c r="J1989">
        <f>IF(train!T1989="yes",1,0)</f>
        <v>0</v>
      </c>
    </row>
    <row r="1990" spans="8:10">
      <c r="H1990">
        <f>train!G1990</f>
        <v>86</v>
      </c>
      <c r="I1990">
        <f>train!I1990</f>
        <v>14.62</v>
      </c>
      <c r="J1990">
        <f>IF(train!T1990="yes",1,0)</f>
        <v>0</v>
      </c>
    </row>
    <row r="1991" spans="8:10">
      <c r="H1991">
        <f>train!G1991</f>
        <v>193.9</v>
      </c>
      <c r="I1991">
        <f>train!I1991</f>
        <v>32.96</v>
      </c>
      <c r="J1991">
        <f>IF(train!T1991="yes",1,0)</f>
        <v>0</v>
      </c>
    </row>
    <row r="1992" spans="8:10">
      <c r="H1992">
        <f>train!G1992</f>
        <v>188.9</v>
      </c>
      <c r="I1992">
        <f>train!I1992</f>
        <v>32.11</v>
      </c>
      <c r="J1992">
        <f>IF(train!T1992="yes",1,0)</f>
        <v>0</v>
      </c>
    </row>
    <row r="1993" spans="8:10">
      <c r="H1993">
        <f>train!G1993</f>
        <v>179.9</v>
      </c>
      <c r="I1993">
        <f>train!I1993</f>
        <v>30.58</v>
      </c>
      <c r="J1993">
        <f>IF(train!T1993="yes",1,0)</f>
        <v>1</v>
      </c>
    </row>
    <row r="1994" spans="8:10">
      <c r="H1994">
        <f>train!G1994</f>
        <v>183.4</v>
      </c>
      <c r="I1994">
        <f>train!I1994</f>
        <v>31.18</v>
      </c>
      <c r="J1994">
        <f>IF(train!T1994="yes",1,0)</f>
        <v>0</v>
      </c>
    </row>
    <row r="1995" spans="8:10">
      <c r="H1995">
        <f>train!G1995</f>
        <v>288.10000000000002</v>
      </c>
      <c r="I1995">
        <f>train!I1995</f>
        <v>48.98</v>
      </c>
      <c r="J1995">
        <f>IF(train!T1995="yes",1,0)</f>
        <v>0</v>
      </c>
    </row>
    <row r="1996" spans="8:10">
      <c r="H1996">
        <f>train!G1996</f>
        <v>169.2</v>
      </c>
      <c r="I1996">
        <f>train!I1996</f>
        <v>28.76</v>
      </c>
      <c r="J1996">
        <f>IF(train!T1996="yes",1,0)</f>
        <v>0</v>
      </c>
    </row>
    <row r="1997" spans="8:10">
      <c r="H1997">
        <f>train!G1997</f>
        <v>195.5</v>
      </c>
      <c r="I1997">
        <f>train!I1997</f>
        <v>33.24</v>
      </c>
      <c r="J1997">
        <f>IF(train!T1997="yes",1,0)</f>
        <v>1</v>
      </c>
    </row>
    <row r="1998" spans="8:10">
      <c r="H1998">
        <f>train!G1998</f>
        <v>264.39999999999998</v>
      </c>
      <c r="I1998">
        <f>train!I1998</f>
        <v>44.95</v>
      </c>
      <c r="J1998">
        <f>IF(train!T1998="yes",1,0)</f>
        <v>0</v>
      </c>
    </row>
    <row r="1999" spans="8:10">
      <c r="H1999">
        <f>train!G1999</f>
        <v>169.5</v>
      </c>
      <c r="I1999">
        <f>train!I1999</f>
        <v>28.82</v>
      </c>
      <c r="J1999">
        <f>IF(train!T1999="yes",1,0)</f>
        <v>0</v>
      </c>
    </row>
    <row r="2000" spans="8:10">
      <c r="H2000">
        <f>train!G2000</f>
        <v>141.5</v>
      </c>
      <c r="I2000">
        <f>train!I2000</f>
        <v>24.06</v>
      </c>
      <c r="J2000">
        <f>IF(train!T2000="yes",1,0)</f>
        <v>0</v>
      </c>
    </row>
    <row r="2001" spans="8:10">
      <c r="H2001">
        <f>train!G2001</f>
        <v>154.80000000000001</v>
      </c>
      <c r="I2001">
        <f>train!I2001</f>
        <v>26.32</v>
      </c>
      <c r="J2001">
        <f>IF(train!T2001="yes",1,0)</f>
        <v>0</v>
      </c>
    </row>
    <row r="2002" spans="8:10">
      <c r="H2002">
        <f>train!G2002</f>
        <v>273.2</v>
      </c>
      <c r="I2002">
        <f>train!I2002</f>
        <v>46.44</v>
      </c>
      <c r="J2002">
        <f>IF(train!T2002="yes",1,0)</f>
        <v>1</v>
      </c>
    </row>
    <row r="2003" spans="8:10">
      <c r="H2003">
        <f>train!G2003</f>
        <v>224.6</v>
      </c>
      <c r="I2003">
        <f>train!I2003</f>
        <v>38.18</v>
      </c>
      <c r="J2003">
        <f>IF(train!T2003="yes",1,0)</f>
        <v>0</v>
      </c>
    </row>
    <row r="2004" spans="8:10">
      <c r="H2004">
        <f>train!G2004</f>
        <v>273.8</v>
      </c>
      <c r="I2004">
        <f>train!I2004</f>
        <v>46.55</v>
      </c>
      <c r="J2004">
        <f>IF(train!T2004="yes",1,0)</f>
        <v>1</v>
      </c>
    </row>
    <row r="2005" spans="8:10">
      <c r="H2005">
        <f>train!G2005</f>
        <v>104</v>
      </c>
      <c r="I2005">
        <f>train!I2005</f>
        <v>17.68</v>
      </c>
      <c r="J2005">
        <f>IF(train!T2005="yes",1,0)</f>
        <v>0</v>
      </c>
    </row>
    <row r="2006" spans="8:10">
      <c r="H2006">
        <f>train!G2006</f>
        <v>115.4</v>
      </c>
      <c r="I2006">
        <f>train!I2006</f>
        <v>19.62</v>
      </c>
      <c r="J2006">
        <f>IF(train!T2006="yes",1,0)</f>
        <v>0</v>
      </c>
    </row>
    <row r="2007" spans="8:10">
      <c r="H2007">
        <f>train!G2007</f>
        <v>222.1</v>
      </c>
      <c r="I2007">
        <f>train!I2007</f>
        <v>37.76</v>
      </c>
      <c r="J2007">
        <f>IF(train!T2007="yes",1,0)</f>
        <v>0</v>
      </c>
    </row>
    <row r="2008" spans="8:10">
      <c r="H2008">
        <f>train!G2008</f>
        <v>116.4</v>
      </c>
      <c r="I2008">
        <f>train!I2008</f>
        <v>19.79</v>
      </c>
      <c r="J2008">
        <f>IF(train!T2008="yes",1,0)</f>
        <v>0</v>
      </c>
    </row>
    <row r="2009" spans="8:10">
      <c r="H2009">
        <f>train!G2009</f>
        <v>217.7</v>
      </c>
      <c r="I2009">
        <f>train!I2009</f>
        <v>37.01</v>
      </c>
      <c r="J2009">
        <f>IF(train!T2009="yes",1,0)</f>
        <v>0</v>
      </c>
    </row>
    <row r="2010" spans="8:10">
      <c r="H2010">
        <f>train!G2010</f>
        <v>129.4</v>
      </c>
      <c r="I2010">
        <f>train!I2010</f>
        <v>22</v>
      </c>
      <c r="J2010">
        <f>IF(train!T2010="yes",1,0)</f>
        <v>0</v>
      </c>
    </row>
    <row r="2011" spans="8:10">
      <c r="H2011">
        <f>train!G2011</f>
        <v>161.80000000000001</v>
      </c>
      <c r="I2011">
        <f>train!I2011</f>
        <v>27.51</v>
      </c>
      <c r="J2011">
        <f>IF(train!T2011="yes",1,0)</f>
        <v>0</v>
      </c>
    </row>
    <row r="2012" spans="8:10">
      <c r="H2012">
        <f>train!G2012</f>
        <v>198.8</v>
      </c>
      <c r="I2012">
        <f>train!I2012</f>
        <v>33.799999999999997</v>
      </c>
      <c r="J2012">
        <f>IF(train!T2012="yes",1,0)</f>
        <v>0</v>
      </c>
    </row>
    <row r="2013" spans="8:10">
      <c r="H2013">
        <f>train!G2013</f>
        <v>147.80000000000001</v>
      </c>
      <c r="I2013">
        <f>train!I2013</f>
        <v>25.13</v>
      </c>
      <c r="J2013">
        <f>IF(train!T2013="yes",1,0)</f>
        <v>0</v>
      </c>
    </row>
    <row r="2014" spans="8:10">
      <c r="H2014">
        <f>train!G2014</f>
        <v>262.3</v>
      </c>
      <c r="I2014">
        <f>train!I2014</f>
        <v>44.59</v>
      </c>
      <c r="J2014">
        <f>IF(train!T2014="yes",1,0)</f>
        <v>0</v>
      </c>
    </row>
    <row r="2015" spans="8:10">
      <c r="H2015">
        <f>train!G2015</f>
        <v>246.4</v>
      </c>
      <c r="I2015">
        <f>train!I2015</f>
        <v>41.89</v>
      </c>
      <c r="J2015">
        <f>IF(train!T2015="yes",1,0)</f>
        <v>0</v>
      </c>
    </row>
    <row r="2016" spans="8:10">
      <c r="H2016">
        <f>train!G2016</f>
        <v>183.4</v>
      </c>
      <c r="I2016">
        <f>train!I2016</f>
        <v>31.18</v>
      </c>
      <c r="J2016">
        <f>IF(train!T2016="yes",1,0)</f>
        <v>0</v>
      </c>
    </row>
    <row r="2017" spans="8:10">
      <c r="H2017">
        <f>train!G2017</f>
        <v>191.9</v>
      </c>
      <c r="I2017">
        <f>train!I2017</f>
        <v>32.619999999999997</v>
      </c>
      <c r="J2017">
        <f>IF(train!T2017="yes",1,0)</f>
        <v>0</v>
      </c>
    </row>
    <row r="2018" spans="8:10">
      <c r="H2018">
        <f>train!G2018</f>
        <v>187.8</v>
      </c>
      <c r="I2018">
        <f>train!I2018</f>
        <v>31.93</v>
      </c>
      <c r="J2018">
        <f>IF(train!T2018="yes",1,0)</f>
        <v>0</v>
      </c>
    </row>
    <row r="2019" spans="8:10">
      <c r="H2019">
        <f>train!G2019</f>
        <v>259.7</v>
      </c>
      <c r="I2019">
        <f>train!I2019</f>
        <v>44.15</v>
      </c>
      <c r="J2019">
        <f>IF(train!T2019="yes",1,0)</f>
        <v>0</v>
      </c>
    </row>
    <row r="2020" spans="8:10">
      <c r="H2020">
        <f>train!G2020</f>
        <v>180.4</v>
      </c>
      <c r="I2020">
        <f>train!I2020</f>
        <v>30.67</v>
      </c>
      <c r="J2020">
        <f>IF(train!T2020="yes",1,0)</f>
        <v>0</v>
      </c>
    </row>
    <row r="2021" spans="8:10">
      <c r="H2021">
        <f>train!G2021</f>
        <v>51.8</v>
      </c>
      <c r="I2021">
        <f>train!I2021</f>
        <v>8.81</v>
      </c>
      <c r="J2021">
        <f>IF(train!T2021="yes",1,0)</f>
        <v>0</v>
      </c>
    </row>
    <row r="2022" spans="8:10">
      <c r="H2022">
        <f>train!G2022</f>
        <v>303.89999999999998</v>
      </c>
      <c r="I2022">
        <f>train!I2022</f>
        <v>51.66</v>
      </c>
      <c r="J2022">
        <f>IF(train!T2022="yes",1,0)</f>
        <v>1</v>
      </c>
    </row>
    <row r="2023" spans="8:10">
      <c r="H2023">
        <f>train!G2023</f>
        <v>206.2</v>
      </c>
      <c r="I2023">
        <f>train!I2023</f>
        <v>35.049999999999997</v>
      </c>
      <c r="J2023">
        <f>IF(train!T2023="yes",1,0)</f>
        <v>0</v>
      </c>
    </row>
    <row r="2024" spans="8:10">
      <c r="H2024">
        <f>train!G2024</f>
        <v>164.3</v>
      </c>
      <c r="I2024">
        <f>train!I2024</f>
        <v>27.93</v>
      </c>
      <c r="J2024">
        <f>IF(train!T2024="yes",1,0)</f>
        <v>0</v>
      </c>
    </row>
    <row r="2025" spans="8:10">
      <c r="H2025">
        <f>train!G2025</f>
        <v>228.6</v>
      </c>
      <c r="I2025">
        <f>train!I2025</f>
        <v>38.86</v>
      </c>
      <c r="J2025">
        <f>IF(train!T2025="yes",1,0)</f>
        <v>1</v>
      </c>
    </row>
    <row r="2026" spans="8:10">
      <c r="H2026">
        <f>train!G2026</f>
        <v>200.4</v>
      </c>
      <c r="I2026">
        <f>train!I2026</f>
        <v>34.07</v>
      </c>
      <c r="J2026">
        <f>IF(train!T2026="yes",1,0)</f>
        <v>0</v>
      </c>
    </row>
    <row r="2027" spans="8:10">
      <c r="H2027">
        <f>train!G2027</f>
        <v>154.30000000000001</v>
      </c>
      <c r="I2027">
        <f>train!I2027</f>
        <v>26.23</v>
      </c>
      <c r="J2027">
        <f>IF(train!T2027="yes",1,0)</f>
        <v>0</v>
      </c>
    </row>
    <row r="2028" spans="8:10">
      <c r="H2028">
        <f>train!G2028</f>
        <v>122.9</v>
      </c>
      <c r="I2028">
        <f>train!I2028</f>
        <v>20.89</v>
      </c>
      <c r="J2028">
        <f>IF(train!T2028="yes",1,0)</f>
        <v>0</v>
      </c>
    </row>
    <row r="2029" spans="8:10">
      <c r="H2029">
        <f>train!G2029</f>
        <v>220.8</v>
      </c>
      <c r="I2029">
        <f>train!I2029</f>
        <v>37.54</v>
      </c>
      <c r="J2029">
        <f>IF(train!T2029="yes",1,0)</f>
        <v>0</v>
      </c>
    </row>
    <row r="2030" spans="8:10">
      <c r="H2030">
        <f>train!G2030</f>
        <v>214.6</v>
      </c>
      <c r="I2030">
        <f>train!I2030</f>
        <v>36.479999999999997</v>
      </c>
      <c r="J2030">
        <f>IF(train!T2030="yes",1,0)</f>
        <v>0</v>
      </c>
    </row>
    <row r="2031" spans="8:10">
      <c r="H2031">
        <f>train!G2031</f>
        <v>202</v>
      </c>
      <c r="I2031">
        <f>train!I2031</f>
        <v>34.340000000000003</v>
      </c>
      <c r="J2031">
        <f>IF(train!T2031="yes",1,0)</f>
        <v>1</v>
      </c>
    </row>
    <row r="2032" spans="8:10">
      <c r="H2032">
        <f>train!G2032</f>
        <v>209.5</v>
      </c>
      <c r="I2032">
        <f>train!I2032</f>
        <v>35.619999999999997</v>
      </c>
      <c r="J2032">
        <f>IF(train!T2032="yes",1,0)</f>
        <v>1</v>
      </c>
    </row>
    <row r="2033" spans="8:10">
      <c r="H2033">
        <f>train!G2033</f>
        <v>145.6</v>
      </c>
      <c r="I2033">
        <f>train!I2033</f>
        <v>24.75</v>
      </c>
      <c r="J2033">
        <f>IF(train!T2033="yes",1,0)</f>
        <v>0</v>
      </c>
    </row>
    <row r="2034" spans="8:10">
      <c r="H2034">
        <f>train!G2034</f>
        <v>152.9</v>
      </c>
      <c r="I2034">
        <f>train!I2034</f>
        <v>25.99</v>
      </c>
      <c r="J2034">
        <f>IF(train!T2034="yes",1,0)</f>
        <v>0</v>
      </c>
    </row>
    <row r="2035" spans="8:10">
      <c r="H2035">
        <f>train!G2035</f>
        <v>138.30000000000001</v>
      </c>
      <c r="I2035">
        <f>train!I2035</f>
        <v>23.51</v>
      </c>
      <c r="J2035">
        <f>IF(train!T2035="yes",1,0)</f>
        <v>0</v>
      </c>
    </row>
    <row r="2036" spans="8:10">
      <c r="H2036">
        <f>train!G2036</f>
        <v>189.3</v>
      </c>
      <c r="I2036">
        <f>train!I2036</f>
        <v>32.18</v>
      </c>
      <c r="J2036">
        <f>IF(train!T2036="yes",1,0)</f>
        <v>0</v>
      </c>
    </row>
    <row r="2037" spans="8:10">
      <c r="H2037">
        <f>train!G2037</f>
        <v>199.3</v>
      </c>
      <c r="I2037">
        <f>train!I2037</f>
        <v>33.880000000000003</v>
      </c>
      <c r="J2037">
        <f>IF(train!T2037="yes",1,0)</f>
        <v>0</v>
      </c>
    </row>
    <row r="2038" spans="8:10">
      <c r="H2038">
        <f>train!G2038</f>
        <v>247.5</v>
      </c>
      <c r="I2038">
        <f>train!I2038</f>
        <v>42.08</v>
      </c>
      <c r="J2038">
        <f>IF(train!T2038="yes",1,0)</f>
        <v>0</v>
      </c>
    </row>
    <row r="2039" spans="8:10">
      <c r="H2039">
        <f>train!G2039</f>
        <v>175.4</v>
      </c>
      <c r="I2039">
        <f>train!I2039</f>
        <v>29.82</v>
      </c>
      <c r="J2039">
        <f>IF(train!T2039="yes",1,0)</f>
        <v>0</v>
      </c>
    </row>
    <row r="2040" spans="8:10">
      <c r="H2040">
        <f>train!G2040</f>
        <v>179.4</v>
      </c>
      <c r="I2040">
        <f>train!I2040</f>
        <v>30.5</v>
      </c>
      <c r="J2040">
        <f>IF(train!T2040="yes",1,0)</f>
        <v>0</v>
      </c>
    </row>
    <row r="2041" spans="8:10">
      <c r="H2041">
        <f>train!G2041</f>
        <v>126.8</v>
      </c>
      <c r="I2041">
        <f>train!I2041</f>
        <v>21.56</v>
      </c>
      <c r="J2041">
        <f>IF(train!T2041="yes",1,0)</f>
        <v>0</v>
      </c>
    </row>
    <row r="2042" spans="8:10">
      <c r="H2042">
        <f>train!G2042</f>
        <v>239.7</v>
      </c>
      <c r="I2042">
        <f>train!I2042</f>
        <v>40.75</v>
      </c>
      <c r="J2042">
        <f>IF(train!T2042="yes",1,0)</f>
        <v>1</v>
      </c>
    </row>
    <row r="2043" spans="8:10">
      <c r="H2043">
        <f>train!G2043</f>
        <v>143</v>
      </c>
      <c r="I2043">
        <f>train!I2043</f>
        <v>24.31</v>
      </c>
      <c r="J2043">
        <f>IF(train!T2043="yes",1,0)</f>
        <v>1</v>
      </c>
    </row>
    <row r="2044" spans="8:10">
      <c r="H2044">
        <f>train!G2044</f>
        <v>91.9</v>
      </c>
      <c r="I2044">
        <f>train!I2044</f>
        <v>15.62</v>
      </c>
      <c r="J2044">
        <f>IF(train!T2044="yes",1,0)</f>
        <v>0</v>
      </c>
    </row>
    <row r="2045" spans="8:10">
      <c r="H2045">
        <f>train!G2045</f>
        <v>210.4</v>
      </c>
      <c r="I2045">
        <f>train!I2045</f>
        <v>35.770000000000003</v>
      </c>
      <c r="J2045">
        <f>IF(train!T2045="yes",1,0)</f>
        <v>0</v>
      </c>
    </row>
    <row r="2046" spans="8:10">
      <c r="H2046">
        <f>train!G2046</f>
        <v>201.3</v>
      </c>
      <c r="I2046">
        <f>train!I2046</f>
        <v>34.22</v>
      </c>
      <c r="J2046">
        <f>IF(train!T2046="yes",1,0)</f>
        <v>1</v>
      </c>
    </row>
    <row r="2047" spans="8:10">
      <c r="H2047">
        <f>train!G2047</f>
        <v>145.6</v>
      </c>
      <c r="I2047">
        <f>train!I2047</f>
        <v>24.75</v>
      </c>
      <c r="J2047">
        <f>IF(train!T2047="yes",1,0)</f>
        <v>0</v>
      </c>
    </row>
    <row r="2048" spans="8:10">
      <c r="H2048">
        <f>train!G2048</f>
        <v>203.5</v>
      </c>
      <c r="I2048">
        <f>train!I2048</f>
        <v>34.6</v>
      </c>
      <c r="J2048">
        <f>IF(train!T2048="yes",1,0)</f>
        <v>1</v>
      </c>
    </row>
    <row r="2049" spans="8:10">
      <c r="H2049">
        <f>train!G2049</f>
        <v>232.4</v>
      </c>
      <c r="I2049">
        <f>train!I2049</f>
        <v>39.51</v>
      </c>
      <c r="J2049">
        <f>IF(train!T2049="yes",1,0)</f>
        <v>0</v>
      </c>
    </row>
    <row r="2050" spans="8:10">
      <c r="H2050">
        <f>train!G2050</f>
        <v>86.5</v>
      </c>
      <c r="I2050">
        <f>train!I2050</f>
        <v>14.71</v>
      </c>
      <c r="J2050">
        <f>IF(train!T2050="yes",1,0)</f>
        <v>0</v>
      </c>
    </row>
    <row r="2051" spans="8:10">
      <c r="H2051">
        <f>train!G2051</f>
        <v>109.9</v>
      </c>
      <c r="I2051">
        <f>train!I2051</f>
        <v>18.68</v>
      </c>
      <c r="J2051">
        <f>IF(train!T2051="yes",1,0)</f>
        <v>0</v>
      </c>
    </row>
    <row r="2052" spans="8:10">
      <c r="H2052">
        <f>train!G2052</f>
        <v>156</v>
      </c>
      <c r="I2052">
        <f>train!I2052</f>
        <v>26.52</v>
      </c>
      <c r="J2052">
        <f>IF(train!T2052="yes",1,0)</f>
        <v>0</v>
      </c>
    </row>
    <row r="2053" spans="8:10">
      <c r="H2053">
        <f>train!G2053</f>
        <v>326.3</v>
      </c>
      <c r="I2053">
        <f>train!I2053</f>
        <v>55.47</v>
      </c>
      <c r="J2053">
        <f>IF(train!T2053="yes",1,0)</f>
        <v>1</v>
      </c>
    </row>
    <row r="2054" spans="8:10">
      <c r="H2054">
        <f>train!G2054</f>
        <v>195</v>
      </c>
      <c r="I2054">
        <f>train!I2054</f>
        <v>33.15</v>
      </c>
      <c r="J2054">
        <f>IF(train!T2054="yes",1,0)</f>
        <v>0</v>
      </c>
    </row>
    <row r="2055" spans="8:10">
      <c r="H2055">
        <f>train!G2055</f>
        <v>110</v>
      </c>
      <c r="I2055">
        <f>train!I2055</f>
        <v>18.7</v>
      </c>
      <c r="J2055">
        <f>IF(train!T2055="yes",1,0)</f>
        <v>0</v>
      </c>
    </row>
    <row r="2056" spans="8:10">
      <c r="H2056">
        <f>train!G2056</f>
        <v>147.1</v>
      </c>
      <c r="I2056">
        <f>train!I2056</f>
        <v>25.01</v>
      </c>
      <c r="J2056">
        <f>IF(train!T2056="yes",1,0)</f>
        <v>1</v>
      </c>
    </row>
    <row r="2057" spans="8:10">
      <c r="H2057">
        <f>train!G2057</f>
        <v>156</v>
      </c>
      <c r="I2057">
        <f>train!I2057</f>
        <v>26.52</v>
      </c>
      <c r="J2057">
        <f>IF(train!T2057="yes",1,0)</f>
        <v>0</v>
      </c>
    </row>
    <row r="2058" spans="8:10">
      <c r="H2058">
        <f>train!G2058</f>
        <v>98.2</v>
      </c>
      <c r="I2058">
        <f>train!I2058</f>
        <v>16.690000000000001</v>
      </c>
      <c r="J2058">
        <f>IF(train!T2058="yes",1,0)</f>
        <v>0</v>
      </c>
    </row>
    <row r="2059" spans="8:10">
      <c r="H2059">
        <f>train!G2059</f>
        <v>210.6</v>
      </c>
      <c r="I2059">
        <f>train!I2059</f>
        <v>35.799999999999997</v>
      </c>
      <c r="J2059">
        <f>IF(train!T2059="yes",1,0)</f>
        <v>0</v>
      </c>
    </row>
    <row r="2060" spans="8:10">
      <c r="H2060">
        <f>train!G2060</f>
        <v>197.8</v>
      </c>
      <c r="I2060">
        <f>train!I2060</f>
        <v>33.630000000000003</v>
      </c>
      <c r="J2060">
        <f>IF(train!T2060="yes",1,0)</f>
        <v>1</v>
      </c>
    </row>
    <row r="2061" spans="8:10">
      <c r="H2061">
        <f>train!G2061</f>
        <v>123.8</v>
      </c>
      <c r="I2061">
        <f>train!I2061</f>
        <v>21.05</v>
      </c>
      <c r="J2061">
        <f>IF(train!T2061="yes",1,0)</f>
        <v>0</v>
      </c>
    </row>
    <row r="2062" spans="8:10">
      <c r="H2062">
        <f>train!G2062</f>
        <v>117.6</v>
      </c>
      <c r="I2062">
        <f>train!I2062</f>
        <v>19.989999999999998</v>
      </c>
      <c r="J2062">
        <f>IF(train!T2062="yes",1,0)</f>
        <v>0</v>
      </c>
    </row>
    <row r="2063" spans="8:10">
      <c r="H2063">
        <f>train!G2063</f>
        <v>105.3</v>
      </c>
      <c r="I2063">
        <f>train!I2063</f>
        <v>17.899999999999999</v>
      </c>
      <c r="J2063">
        <f>IF(train!T2063="yes",1,0)</f>
        <v>0</v>
      </c>
    </row>
    <row r="2064" spans="8:10">
      <c r="H2064">
        <f>train!G2064</f>
        <v>111.7</v>
      </c>
      <c r="I2064">
        <f>train!I2064</f>
        <v>18.989999999999998</v>
      </c>
      <c r="J2064">
        <f>IF(train!T2064="yes",1,0)</f>
        <v>0</v>
      </c>
    </row>
    <row r="2065" spans="8:10">
      <c r="H2065">
        <f>train!G2065</f>
        <v>159.30000000000001</v>
      </c>
      <c r="I2065">
        <f>train!I2065</f>
        <v>27.08</v>
      </c>
      <c r="J2065">
        <f>IF(train!T2065="yes",1,0)</f>
        <v>0</v>
      </c>
    </row>
    <row r="2066" spans="8:10">
      <c r="H2066">
        <f>train!G2066</f>
        <v>81.7</v>
      </c>
      <c r="I2066">
        <f>train!I2066</f>
        <v>13.89</v>
      </c>
      <c r="J2066">
        <f>IF(train!T2066="yes",1,0)</f>
        <v>1</v>
      </c>
    </row>
    <row r="2067" spans="8:10">
      <c r="H2067">
        <f>train!G2067</f>
        <v>238</v>
      </c>
      <c r="I2067">
        <f>train!I2067</f>
        <v>40.46</v>
      </c>
      <c r="J2067">
        <f>IF(train!T2067="yes",1,0)</f>
        <v>0</v>
      </c>
    </row>
    <row r="2068" spans="8:10">
      <c r="H2068">
        <f>train!G2068</f>
        <v>128.1</v>
      </c>
      <c r="I2068">
        <f>train!I2068</f>
        <v>21.78</v>
      </c>
      <c r="J2068">
        <f>IF(train!T2068="yes",1,0)</f>
        <v>0</v>
      </c>
    </row>
    <row r="2069" spans="8:10">
      <c r="H2069">
        <f>train!G2069</f>
        <v>171.2</v>
      </c>
      <c r="I2069">
        <f>train!I2069</f>
        <v>29.1</v>
      </c>
      <c r="J2069">
        <f>IF(train!T2069="yes",1,0)</f>
        <v>0</v>
      </c>
    </row>
    <row r="2070" spans="8:10">
      <c r="H2070">
        <f>train!G2070</f>
        <v>109</v>
      </c>
      <c r="I2070">
        <f>train!I2070</f>
        <v>18.53</v>
      </c>
      <c r="J2070">
        <f>IF(train!T2070="yes",1,0)</f>
        <v>1</v>
      </c>
    </row>
    <row r="2071" spans="8:10">
      <c r="H2071">
        <f>train!G2071</f>
        <v>220</v>
      </c>
      <c r="I2071">
        <f>train!I2071</f>
        <v>37.4</v>
      </c>
      <c r="J2071">
        <f>IF(train!T2071="yes",1,0)</f>
        <v>0</v>
      </c>
    </row>
    <row r="2072" spans="8:10">
      <c r="H2072">
        <f>train!G2072</f>
        <v>55.6</v>
      </c>
      <c r="I2072">
        <f>train!I2072</f>
        <v>9.4499999999999993</v>
      </c>
      <c r="J2072">
        <f>IF(train!T2072="yes",1,0)</f>
        <v>0</v>
      </c>
    </row>
    <row r="2073" spans="8:10">
      <c r="H2073">
        <f>train!G2073</f>
        <v>207.6</v>
      </c>
      <c r="I2073">
        <f>train!I2073</f>
        <v>35.29</v>
      </c>
      <c r="J2073">
        <f>IF(train!T2073="yes",1,0)</f>
        <v>0</v>
      </c>
    </row>
    <row r="2074" spans="8:10">
      <c r="H2074">
        <f>train!G2074</f>
        <v>109.6</v>
      </c>
      <c r="I2074">
        <f>train!I2074</f>
        <v>18.63</v>
      </c>
      <c r="J2074">
        <f>IF(train!T2074="yes",1,0)</f>
        <v>1</v>
      </c>
    </row>
    <row r="2075" spans="8:10">
      <c r="H2075">
        <f>train!G2075</f>
        <v>197.2</v>
      </c>
      <c r="I2075">
        <f>train!I2075</f>
        <v>33.520000000000003</v>
      </c>
      <c r="J2075">
        <f>IF(train!T2075="yes",1,0)</f>
        <v>0</v>
      </c>
    </row>
    <row r="2076" spans="8:10">
      <c r="H2076">
        <f>train!G2076</f>
        <v>175.7</v>
      </c>
      <c r="I2076">
        <f>train!I2076</f>
        <v>29.87</v>
      </c>
      <c r="J2076">
        <f>IF(train!T2076="yes",1,0)</f>
        <v>0</v>
      </c>
    </row>
    <row r="2077" spans="8:10">
      <c r="H2077">
        <f>train!G2077</f>
        <v>205.2</v>
      </c>
      <c r="I2077">
        <f>train!I2077</f>
        <v>34.880000000000003</v>
      </c>
      <c r="J2077">
        <f>IF(train!T2077="yes",1,0)</f>
        <v>0</v>
      </c>
    </row>
    <row r="2078" spans="8:10">
      <c r="H2078">
        <f>train!G2078</f>
        <v>193.1</v>
      </c>
      <c r="I2078">
        <f>train!I2078</f>
        <v>32.83</v>
      </c>
      <c r="J2078">
        <f>IF(train!T2078="yes",1,0)</f>
        <v>0</v>
      </c>
    </row>
    <row r="2079" spans="8:10">
      <c r="H2079">
        <f>train!G2079</f>
        <v>232.6</v>
      </c>
      <c r="I2079">
        <f>train!I2079</f>
        <v>39.54</v>
      </c>
      <c r="J2079">
        <f>IF(train!T2079="yes",1,0)</f>
        <v>0</v>
      </c>
    </row>
    <row r="2080" spans="8:10">
      <c r="H2080">
        <f>train!G2080</f>
        <v>102.7</v>
      </c>
      <c r="I2080">
        <f>train!I2080</f>
        <v>17.46</v>
      </c>
      <c r="J2080">
        <f>IF(train!T2080="yes",1,0)</f>
        <v>0</v>
      </c>
    </row>
    <row r="2081" spans="8:10">
      <c r="H2081">
        <f>train!G2081</f>
        <v>263.10000000000002</v>
      </c>
      <c r="I2081">
        <f>train!I2081</f>
        <v>44.73</v>
      </c>
      <c r="J2081">
        <f>IF(train!T2081="yes",1,0)</f>
        <v>0</v>
      </c>
    </row>
    <row r="2082" spans="8:10">
      <c r="H2082">
        <f>train!G2082</f>
        <v>197</v>
      </c>
      <c r="I2082">
        <f>train!I2082</f>
        <v>33.49</v>
      </c>
      <c r="J2082">
        <f>IF(train!T2082="yes",1,0)</f>
        <v>0</v>
      </c>
    </row>
    <row r="2083" spans="8:10">
      <c r="H2083">
        <f>train!G2083</f>
        <v>169.3</v>
      </c>
      <c r="I2083">
        <f>train!I2083</f>
        <v>28.78</v>
      </c>
      <c r="J2083">
        <f>IF(train!T2083="yes",1,0)</f>
        <v>0</v>
      </c>
    </row>
    <row r="2084" spans="8:10">
      <c r="H2084">
        <f>train!G2084</f>
        <v>201.5</v>
      </c>
      <c r="I2084">
        <f>train!I2084</f>
        <v>34.26</v>
      </c>
      <c r="J2084">
        <f>IF(train!T2084="yes",1,0)</f>
        <v>0</v>
      </c>
    </row>
    <row r="2085" spans="8:10">
      <c r="H2085">
        <f>train!G2085</f>
        <v>251</v>
      </c>
      <c r="I2085">
        <f>train!I2085</f>
        <v>42.67</v>
      </c>
      <c r="J2085">
        <f>IF(train!T2085="yes",1,0)</f>
        <v>0</v>
      </c>
    </row>
    <row r="2086" spans="8:10">
      <c r="H2086">
        <f>train!G2086</f>
        <v>230.4</v>
      </c>
      <c r="I2086">
        <f>train!I2086</f>
        <v>39.17</v>
      </c>
      <c r="J2086">
        <f>IF(train!T2086="yes",1,0)</f>
        <v>0</v>
      </c>
    </row>
    <row r="2087" spans="8:10">
      <c r="H2087">
        <f>train!G2087</f>
        <v>109.8</v>
      </c>
      <c r="I2087">
        <f>train!I2087</f>
        <v>18.670000000000002</v>
      </c>
      <c r="J2087">
        <f>IF(train!T2087="yes",1,0)</f>
        <v>0</v>
      </c>
    </row>
    <row r="2088" spans="8:10">
      <c r="H2088">
        <f>train!G2088</f>
        <v>173.4</v>
      </c>
      <c r="I2088">
        <f>train!I2088</f>
        <v>29.48</v>
      </c>
      <c r="J2088">
        <f>IF(train!T2088="yes",1,0)</f>
        <v>0</v>
      </c>
    </row>
    <row r="2089" spans="8:10">
      <c r="H2089">
        <f>train!G2089</f>
        <v>214.4</v>
      </c>
      <c r="I2089">
        <f>train!I2089</f>
        <v>36.450000000000003</v>
      </c>
      <c r="J2089">
        <f>IF(train!T2089="yes",1,0)</f>
        <v>0</v>
      </c>
    </row>
    <row r="2090" spans="8:10">
      <c r="H2090">
        <f>train!G2090</f>
        <v>96.1</v>
      </c>
      <c r="I2090">
        <f>train!I2090</f>
        <v>16.34</v>
      </c>
      <c r="J2090">
        <f>IF(train!T2090="yes",1,0)</f>
        <v>0</v>
      </c>
    </row>
    <row r="2091" spans="8:10">
      <c r="H2091">
        <f>train!G2091</f>
        <v>101.4</v>
      </c>
      <c r="I2091">
        <f>train!I2091</f>
        <v>17.239999999999998</v>
      </c>
      <c r="J2091">
        <f>IF(train!T2091="yes",1,0)</f>
        <v>0</v>
      </c>
    </row>
    <row r="2092" spans="8:10">
      <c r="H2092">
        <f>train!G2092</f>
        <v>232.5</v>
      </c>
      <c r="I2092">
        <f>train!I2092</f>
        <v>39.53</v>
      </c>
      <c r="J2092">
        <f>IF(train!T2092="yes",1,0)</f>
        <v>0</v>
      </c>
    </row>
    <row r="2093" spans="8:10">
      <c r="H2093">
        <f>train!G2093</f>
        <v>174.5</v>
      </c>
      <c r="I2093">
        <f>train!I2093</f>
        <v>29.67</v>
      </c>
      <c r="J2093">
        <f>IF(train!T2093="yes",1,0)</f>
        <v>0</v>
      </c>
    </row>
    <row r="2094" spans="8:10">
      <c r="H2094">
        <f>train!G2094</f>
        <v>211.1</v>
      </c>
      <c r="I2094">
        <f>train!I2094</f>
        <v>35.89</v>
      </c>
      <c r="J2094">
        <f>IF(train!T2094="yes",1,0)</f>
        <v>0</v>
      </c>
    </row>
    <row r="2095" spans="8:10">
      <c r="H2095">
        <f>train!G2095</f>
        <v>109.2</v>
      </c>
      <c r="I2095">
        <f>train!I2095</f>
        <v>18.559999999999999</v>
      </c>
      <c r="J2095">
        <f>IF(train!T2095="yes",1,0)</f>
        <v>0</v>
      </c>
    </row>
    <row r="2096" spans="8:10">
      <c r="H2096">
        <f>train!G2096</f>
        <v>220</v>
      </c>
      <c r="I2096">
        <f>train!I2096</f>
        <v>37.4</v>
      </c>
      <c r="J2096">
        <f>IF(train!T2096="yes",1,0)</f>
        <v>0</v>
      </c>
    </row>
    <row r="2097" spans="8:10">
      <c r="H2097">
        <f>train!G2097</f>
        <v>181.4</v>
      </c>
      <c r="I2097">
        <f>train!I2097</f>
        <v>30.84</v>
      </c>
      <c r="J2097">
        <f>IF(train!T2097="yes",1,0)</f>
        <v>0</v>
      </c>
    </row>
    <row r="2098" spans="8:10">
      <c r="H2098">
        <f>train!G2098</f>
        <v>180.7</v>
      </c>
      <c r="I2098">
        <f>train!I2098</f>
        <v>30.72</v>
      </c>
      <c r="J2098">
        <f>IF(train!T2098="yes",1,0)</f>
        <v>0</v>
      </c>
    </row>
    <row r="2099" spans="8:10">
      <c r="H2099">
        <f>train!G2099</f>
        <v>96.5</v>
      </c>
      <c r="I2099">
        <f>train!I2099</f>
        <v>16.41</v>
      </c>
      <c r="J2099">
        <f>IF(train!T2099="yes",1,0)</f>
        <v>0</v>
      </c>
    </row>
    <row r="2100" spans="8:10">
      <c r="H2100">
        <f>train!G2100</f>
        <v>183.5</v>
      </c>
      <c r="I2100">
        <f>train!I2100</f>
        <v>31.2</v>
      </c>
      <c r="J2100">
        <f>IF(train!T2100="yes",1,0)</f>
        <v>0</v>
      </c>
    </row>
    <row r="2101" spans="8:10">
      <c r="H2101">
        <f>train!G2101</f>
        <v>107.9</v>
      </c>
      <c r="I2101">
        <f>train!I2101</f>
        <v>18.34</v>
      </c>
      <c r="J2101">
        <f>IF(train!T2101="yes",1,0)</f>
        <v>0</v>
      </c>
    </row>
    <row r="2102" spans="8:10">
      <c r="H2102">
        <f>train!G2102</f>
        <v>161</v>
      </c>
      <c r="I2102">
        <f>train!I2102</f>
        <v>27.37</v>
      </c>
      <c r="J2102">
        <f>IF(train!T2102="yes",1,0)</f>
        <v>0</v>
      </c>
    </row>
    <row r="2103" spans="8:10">
      <c r="H2103">
        <f>train!G2103</f>
        <v>149.19999999999999</v>
      </c>
      <c r="I2103">
        <f>train!I2103</f>
        <v>25.36</v>
      </c>
      <c r="J2103">
        <f>IF(train!T2103="yes",1,0)</f>
        <v>0</v>
      </c>
    </row>
    <row r="2104" spans="8:10">
      <c r="H2104">
        <f>train!G2104</f>
        <v>227.8</v>
      </c>
      <c r="I2104">
        <f>train!I2104</f>
        <v>38.729999999999997</v>
      </c>
      <c r="J2104">
        <f>IF(train!T2104="yes",1,0)</f>
        <v>0</v>
      </c>
    </row>
    <row r="2105" spans="8:10">
      <c r="H2105">
        <f>train!G2105</f>
        <v>137.80000000000001</v>
      </c>
      <c r="I2105">
        <f>train!I2105</f>
        <v>23.43</v>
      </c>
      <c r="J2105">
        <f>IF(train!T2105="yes",1,0)</f>
        <v>1</v>
      </c>
    </row>
    <row r="2106" spans="8:10">
      <c r="H2106">
        <f>train!G2106</f>
        <v>141.69999999999999</v>
      </c>
      <c r="I2106">
        <f>train!I2106</f>
        <v>24.09</v>
      </c>
      <c r="J2106">
        <f>IF(train!T2106="yes",1,0)</f>
        <v>0</v>
      </c>
    </row>
    <row r="2107" spans="8:10">
      <c r="H2107">
        <f>train!G2107</f>
        <v>196.4</v>
      </c>
      <c r="I2107">
        <f>train!I2107</f>
        <v>33.39</v>
      </c>
      <c r="J2107">
        <f>IF(train!T2107="yes",1,0)</f>
        <v>0</v>
      </c>
    </row>
    <row r="2108" spans="8:10">
      <c r="H2108">
        <f>train!G2108</f>
        <v>146.80000000000001</v>
      </c>
      <c r="I2108">
        <f>train!I2108</f>
        <v>24.96</v>
      </c>
      <c r="J2108">
        <f>IF(train!T2108="yes",1,0)</f>
        <v>0</v>
      </c>
    </row>
    <row r="2109" spans="8:10">
      <c r="H2109">
        <f>train!G2109</f>
        <v>173.9</v>
      </c>
      <c r="I2109">
        <f>train!I2109</f>
        <v>29.56</v>
      </c>
      <c r="J2109">
        <f>IF(train!T2109="yes",1,0)</f>
        <v>0</v>
      </c>
    </row>
    <row r="2110" spans="8:10">
      <c r="H2110">
        <f>train!G2110</f>
        <v>305.2</v>
      </c>
      <c r="I2110">
        <f>train!I2110</f>
        <v>51.88</v>
      </c>
      <c r="J2110">
        <f>IF(train!T2110="yes",1,0)</f>
        <v>0</v>
      </c>
    </row>
    <row r="2111" spans="8:10">
      <c r="H2111">
        <f>train!G2111</f>
        <v>150</v>
      </c>
      <c r="I2111">
        <f>train!I2111</f>
        <v>25.5</v>
      </c>
      <c r="J2111">
        <f>IF(train!T2111="yes",1,0)</f>
        <v>0</v>
      </c>
    </row>
    <row r="2112" spans="8:10">
      <c r="H2112">
        <f>train!G2112</f>
        <v>197.5</v>
      </c>
      <c r="I2112">
        <f>train!I2112</f>
        <v>33.58</v>
      </c>
      <c r="J2112">
        <f>IF(train!T2112="yes",1,0)</f>
        <v>0</v>
      </c>
    </row>
    <row r="2113" spans="8:10">
      <c r="H2113">
        <f>train!G2113</f>
        <v>240.2</v>
      </c>
      <c r="I2113">
        <f>train!I2113</f>
        <v>40.83</v>
      </c>
      <c r="J2113">
        <f>IF(train!T2113="yes",1,0)</f>
        <v>0</v>
      </c>
    </row>
    <row r="2114" spans="8:10">
      <c r="H2114">
        <f>train!G2114</f>
        <v>186.2</v>
      </c>
      <c r="I2114">
        <f>train!I2114</f>
        <v>31.65</v>
      </c>
      <c r="J2114">
        <f>IF(train!T2114="yes",1,0)</f>
        <v>0</v>
      </c>
    </row>
    <row r="2115" spans="8:10">
      <c r="H2115">
        <f>train!G2115</f>
        <v>116.9</v>
      </c>
      <c r="I2115">
        <f>train!I2115</f>
        <v>19.87</v>
      </c>
      <c r="J2115">
        <f>IF(train!T2115="yes",1,0)</f>
        <v>0</v>
      </c>
    </row>
    <row r="2116" spans="8:10">
      <c r="H2116">
        <f>train!G2116</f>
        <v>236.7</v>
      </c>
      <c r="I2116">
        <f>train!I2116</f>
        <v>40.24</v>
      </c>
      <c r="J2116">
        <f>IF(train!T2116="yes",1,0)</f>
        <v>0</v>
      </c>
    </row>
    <row r="2117" spans="8:10">
      <c r="H2117">
        <f>train!G2117</f>
        <v>173.2</v>
      </c>
      <c r="I2117">
        <f>train!I2117</f>
        <v>29.44</v>
      </c>
      <c r="J2117">
        <f>IF(train!T2117="yes",1,0)</f>
        <v>0</v>
      </c>
    </row>
    <row r="2118" spans="8:10">
      <c r="H2118">
        <f>train!G2118</f>
        <v>181.3</v>
      </c>
      <c r="I2118">
        <f>train!I2118</f>
        <v>30.82</v>
      </c>
      <c r="J2118">
        <f>IF(train!T2118="yes",1,0)</f>
        <v>0</v>
      </c>
    </row>
    <row r="2119" spans="8:10">
      <c r="H2119">
        <f>train!G2119</f>
        <v>167.8</v>
      </c>
      <c r="I2119">
        <f>train!I2119</f>
        <v>28.53</v>
      </c>
      <c r="J2119">
        <f>IF(train!T2119="yes",1,0)</f>
        <v>1</v>
      </c>
    </row>
    <row r="2120" spans="8:10">
      <c r="H2120">
        <f>train!G2120</f>
        <v>87.6</v>
      </c>
      <c r="I2120">
        <f>train!I2120</f>
        <v>14.89</v>
      </c>
      <c r="J2120">
        <f>IF(train!T2120="yes",1,0)</f>
        <v>0</v>
      </c>
    </row>
    <row r="2121" spans="8:10">
      <c r="H2121">
        <f>train!G2121</f>
        <v>203.3</v>
      </c>
      <c r="I2121">
        <f>train!I2121</f>
        <v>34.56</v>
      </c>
      <c r="J2121">
        <f>IF(train!T2121="yes",1,0)</f>
        <v>0</v>
      </c>
    </row>
    <row r="2122" spans="8:10">
      <c r="H2122">
        <f>train!G2122</f>
        <v>92.6</v>
      </c>
      <c r="I2122">
        <f>train!I2122</f>
        <v>15.74</v>
      </c>
      <c r="J2122">
        <f>IF(train!T2122="yes",1,0)</f>
        <v>1</v>
      </c>
    </row>
    <row r="2123" spans="8:10">
      <c r="H2123">
        <f>train!G2123</f>
        <v>262.89999999999998</v>
      </c>
      <c r="I2123">
        <f>train!I2123</f>
        <v>44.69</v>
      </c>
      <c r="J2123">
        <f>IF(train!T2123="yes",1,0)</f>
        <v>0</v>
      </c>
    </row>
    <row r="2124" spans="8:10">
      <c r="H2124">
        <f>train!G2124</f>
        <v>141.80000000000001</v>
      </c>
      <c r="I2124">
        <f>train!I2124</f>
        <v>24.11</v>
      </c>
      <c r="J2124">
        <f>IF(train!T2124="yes",1,0)</f>
        <v>0</v>
      </c>
    </row>
    <row r="2125" spans="8:10">
      <c r="H2125">
        <f>train!G2125</f>
        <v>50.6</v>
      </c>
      <c r="I2125">
        <f>train!I2125</f>
        <v>8.6</v>
      </c>
      <c r="J2125">
        <f>IF(train!T2125="yes",1,0)</f>
        <v>0</v>
      </c>
    </row>
    <row r="2126" spans="8:10">
      <c r="H2126">
        <f>train!G2126</f>
        <v>134.9</v>
      </c>
      <c r="I2126">
        <f>train!I2126</f>
        <v>22.93</v>
      </c>
      <c r="J2126">
        <f>IF(train!T2126="yes",1,0)</f>
        <v>0</v>
      </c>
    </row>
    <row r="2127" spans="8:10">
      <c r="H2127">
        <f>train!G2127</f>
        <v>252.1</v>
      </c>
      <c r="I2127">
        <f>train!I2127</f>
        <v>42.86</v>
      </c>
      <c r="J2127">
        <f>IF(train!T2127="yes",1,0)</f>
        <v>0</v>
      </c>
    </row>
    <row r="2128" spans="8:10">
      <c r="H2128">
        <f>train!G2128</f>
        <v>215.5</v>
      </c>
      <c r="I2128">
        <f>train!I2128</f>
        <v>36.64</v>
      </c>
      <c r="J2128">
        <f>IF(train!T2128="yes",1,0)</f>
        <v>0</v>
      </c>
    </row>
    <row r="2129" spans="8:10">
      <c r="H2129">
        <f>train!G2129</f>
        <v>124.8</v>
      </c>
      <c r="I2129">
        <f>train!I2129</f>
        <v>21.22</v>
      </c>
      <c r="J2129">
        <f>IF(train!T2129="yes",1,0)</f>
        <v>0</v>
      </c>
    </row>
    <row r="2130" spans="8:10">
      <c r="H2130">
        <f>train!G2130</f>
        <v>183.2</v>
      </c>
      <c r="I2130">
        <f>train!I2130</f>
        <v>31.14</v>
      </c>
      <c r="J2130">
        <f>IF(train!T2130="yes",1,0)</f>
        <v>0</v>
      </c>
    </row>
    <row r="2131" spans="8:10">
      <c r="H2131">
        <f>train!G2131</f>
        <v>230.1</v>
      </c>
      <c r="I2131">
        <f>train!I2131</f>
        <v>39.119999999999997</v>
      </c>
      <c r="J2131">
        <f>IF(train!T2131="yes",1,0)</f>
        <v>0</v>
      </c>
    </row>
    <row r="2132" spans="8:10">
      <c r="H2132">
        <f>train!G2132</f>
        <v>135.80000000000001</v>
      </c>
      <c r="I2132">
        <f>train!I2132</f>
        <v>23.09</v>
      </c>
      <c r="J2132">
        <f>IF(train!T2132="yes",1,0)</f>
        <v>0</v>
      </c>
    </row>
    <row r="2133" spans="8:10">
      <c r="H2133">
        <f>train!G2133</f>
        <v>205.7</v>
      </c>
      <c r="I2133">
        <f>train!I2133</f>
        <v>34.97</v>
      </c>
      <c r="J2133">
        <f>IF(train!T2133="yes",1,0)</f>
        <v>0</v>
      </c>
    </row>
    <row r="2134" spans="8:10">
      <c r="H2134">
        <f>train!G2134</f>
        <v>73.8</v>
      </c>
      <c r="I2134">
        <f>train!I2134</f>
        <v>12.55</v>
      </c>
      <c r="J2134">
        <f>IF(train!T2134="yes",1,0)</f>
        <v>0</v>
      </c>
    </row>
    <row r="2135" spans="8:10">
      <c r="H2135">
        <f>train!G2135</f>
        <v>189.3</v>
      </c>
      <c r="I2135">
        <f>train!I2135</f>
        <v>32.18</v>
      </c>
      <c r="J2135">
        <f>IF(train!T2135="yes",1,0)</f>
        <v>0</v>
      </c>
    </row>
    <row r="2136" spans="8:10">
      <c r="H2136">
        <f>train!G2136</f>
        <v>147.19999999999999</v>
      </c>
      <c r="I2136">
        <f>train!I2136</f>
        <v>25.02</v>
      </c>
      <c r="J2136">
        <f>IF(train!T2136="yes",1,0)</f>
        <v>0</v>
      </c>
    </row>
    <row r="2137" spans="8:10">
      <c r="H2137">
        <f>train!G2137</f>
        <v>137.30000000000001</v>
      </c>
      <c r="I2137">
        <f>train!I2137</f>
        <v>23.34</v>
      </c>
      <c r="J2137">
        <f>IF(train!T2137="yes",1,0)</f>
        <v>0</v>
      </c>
    </row>
    <row r="2138" spans="8:10">
      <c r="H2138">
        <f>train!G2138</f>
        <v>70.7</v>
      </c>
      <c r="I2138">
        <f>train!I2138</f>
        <v>12.02</v>
      </c>
      <c r="J2138">
        <f>IF(train!T2138="yes",1,0)</f>
        <v>0</v>
      </c>
    </row>
    <row r="2139" spans="8:10">
      <c r="H2139">
        <f>train!G2139</f>
        <v>204.6</v>
      </c>
      <c r="I2139">
        <f>train!I2139</f>
        <v>34.78</v>
      </c>
      <c r="J2139">
        <f>IF(train!T2139="yes",1,0)</f>
        <v>0</v>
      </c>
    </row>
    <row r="2140" spans="8:10">
      <c r="H2140">
        <f>train!G2140</f>
        <v>123.1</v>
      </c>
      <c r="I2140">
        <f>train!I2140</f>
        <v>20.93</v>
      </c>
      <c r="J2140">
        <f>IF(train!T2140="yes",1,0)</f>
        <v>1</v>
      </c>
    </row>
    <row r="2141" spans="8:10">
      <c r="H2141">
        <f>train!G2141</f>
        <v>129.69999999999999</v>
      </c>
      <c r="I2141">
        <f>train!I2141</f>
        <v>22.05</v>
      </c>
      <c r="J2141">
        <f>IF(train!T2141="yes",1,0)</f>
        <v>0</v>
      </c>
    </row>
    <row r="2142" spans="8:10">
      <c r="H2142">
        <f>train!G2142</f>
        <v>198.7</v>
      </c>
      <c r="I2142">
        <f>train!I2142</f>
        <v>33.78</v>
      </c>
      <c r="J2142">
        <f>IF(train!T2142="yes",1,0)</f>
        <v>0</v>
      </c>
    </row>
    <row r="2143" spans="8:10">
      <c r="H2143">
        <f>train!G2143</f>
        <v>145.1</v>
      </c>
      <c r="I2143">
        <f>train!I2143</f>
        <v>24.67</v>
      </c>
      <c r="J2143">
        <f>IF(train!T2143="yes",1,0)</f>
        <v>0</v>
      </c>
    </row>
    <row r="2144" spans="8:10">
      <c r="H2144">
        <f>train!G2144</f>
        <v>135.19999999999999</v>
      </c>
      <c r="I2144">
        <f>train!I2144</f>
        <v>22.98</v>
      </c>
      <c r="J2144">
        <f>IF(train!T2144="yes",1,0)</f>
        <v>0</v>
      </c>
    </row>
    <row r="2145" spans="8:10">
      <c r="H2145">
        <f>train!G2145</f>
        <v>124.7</v>
      </c>
      <c r="I2145">
        <f>train!I2145</f>
        <v>21.2</v>
      </c>
      <c r="J2145">
        <f>IF(train!T2145="yes",1,0)</f>
        <v>0</v>
      </c>
    </row>
    <row r="2146" spans="8:10">
      <c r="H2146">
        <f>train!G2146</f>
        <v>215.9</v>
      </c>
      <c r="I2146">
        <f>train!I2146</f>
        <v>36.700000000000003</v>
      </c>
      <c r="J2146">
        <f>IF(train!T2146="yes",1,0)</f>
        <v>0</v>
      </c>
    </row>
    <row r="2147" spans="8:10">
      <c r="H2147">
        <f>train!G2147</f>
        <v>119.2</v>
      </c>
      <c r="I2147">
        <f>train!I2147</f>
        <v>20.260000000000002</v>
      </c>
      <c r="J2147">
        <f>IF(train!T2147="yes",1,0)</f>
        <v>0</v>
      </c>
    </row>
    <row r="2148" spans="8:10">
      <c r="H2148">
        <f>train!G2148</f>
        <v>144.30000000000001</v>
      </c>
      <c r="I2148">
        <f>train!I2148</f>
        <v>24.53</v>
      </c>
      <c r="J2148">
        <f>IF(train!T2148="yes",1,0)</f>
        <v>0</v>
      </c>
    </row>
    <row r="2149" spans="8:10">
      <c r="H2149">
        <f>train!G2149</f>
        <v>235.2</v>
      </c>
      <c r="I2149">
        <f>train!I2149</f>
        <v>39.979999999999997</v>
      </c>
      <c r="J2149">
        <f>IF(train!T2149="yes",1,0)</f>
        <v>0</v>
      </c>
    </row>
    <row r="2150" spans="8:10">
      <c r="H2150">
        <f>train!G2150</f>
        <v>174</v>
      </c>
      <c r="I2150">
        <f>train!I2150</f>
        <v>29.58</v>
      </c>
      <c r="J2150">
        <f>IF(train!T2150="yes",1,0)</f>
        <v>0</v>
      </c>
    </row>
    <row r="2151" spans="8:10">
      <c r="H2151">
        <f>train!G2151</f>
        <v>115</v>
      </c>
      <c r="I2151">
        <f>train!I2151</f>
        <v>19.55</v>
      </c>
      <c r="J2151">
        <f>IF(train!T2151="yes",1,0)</f>
        <v>1</v>
      </c>
    </row>
    <row r="2152" spans="8:10">
      <c r="H2152">
        <f>train!G2152</f>
        <v>151.69999999999999</v>
      </c>
      <c r="I2152">
        <f>train!I2152</f>
        <v>25.79</v>
      </c>
      <c r="J2152">
        <f>IF(train!T2152="yes",1,0)</f>
        <v>0</v>
      </c>
    </row>
    <row r="2153" spans="8:10">
      <c r="H2153">
        <f>train!G2153</f>
        <v>218.6</v>
      </c>
      <c r="I2153">
        <f>train!I2153</f>
        <v>37.159999999999997</v>
      </c>
      <c r="J2153">
        <f>IF(train!T2153="yes",1,0)</f>
        <v>0</v>
      </c>
    </row>
    <row r="2154" spans="8:10">
      <c r="H2154">
        <f>train!G2154</f>
        <v>190.3</v>
      </c>
      <c r="I2154">
        <f>train!I2154</f>
        <v>32.35</v>
      </c>
      <c r="J2154">
        <f>IF(train!T2154="yes",1,0)</f>
        <v>0</v>
      </c>
    </row>
    <row r="2155" spans="8:10">
      <c r="H2155">
        <f>train!G2155</f>
        <v>184.7</v>
      </c>
      <c r="I2155">
        <f>train!I2155</f>
        <v>31.4</v>
      </c>
      <c r="J2155">
        <f>IF(train!T2155="yes",1,0)</f>
        <v>1</v>
      </c>
    </row>
    <row r="2156" spans="8:10">
      <c r="H2156">
        <f>train!G2156</f>
        <v>115.3</v>
      </c>
      <c r="I2156">
        <f>train!I2156</f>
        <v>19.600000000000001</v>
      </c>
      <c r="J2156">
        <f>IF(train!T2156="yes",1,0)</f>
        <v>0</v>
      </c>
    </row>
    <row r="2157" spans="8:10">
      <c r="H2157">
        <f>train!G2157</f>
        <v>113</v>
      </c>
      <c r="I2157">
        <f>train!I2157</f>
        <v>19.21</v>
      </c>
      <c r="J2157">
        <f>IF(train!T2157="yes",1,0)</f>
        <v>1</v>
      </c>
    </row>
    <row r="2158" spans="8:10">
      <c r="H2158">
        <f>train!G2158</f>
        <v>294.2</v>
      </c>
      <c r="I2158">
        <f>train!I2158</f>
        <v>50.01</v>
      </c>
      <c r="J2158">
        <f>IF(train!T2158="yes",1,0)</f>
        <v>1</v>
      </c>
    </row>
    <row r="2159" spans="8:10">
      <c r="H2159">
        <f>train!G2159</f>
        <v>215.6</v>
      </c>
      <c r="I2159">
        <f>train!I2159</f>
        <v>36.65</v>
      </c>
      <c r="J2159">
        <f>IF(train!T2159="yes",1,0)</f>
        <v>0</v>
      </c>
    </row>
    <row r="2160" spans="8:10">
      <c r="H2160">
        <f>train!G2160</f>
        <v>128.80000000000001</v>
      </c>
      <c r="I2160">
        <f>train!I2160</f>
        <v>21.9</v>
      </c>
      <c r="J2160">
        <f>IF(train!T2160="yes",1,0)</f>
        <v>0</v>
      </c>
    </row>
    <row r="2161" spans="8:10">
      <c r="H2161">
        <f>train!G2161</f>
        <v>211.2</v>
      </c>
      <c r="I2161">
        <f>train!I2161</f>
        <v>35.9</v>
      </c>
      <c r="J2161">
        <f>IF(train!T2161="yes",1,0)</f>
        <v>1</v>
      </c>
    </row>
    <row r="2162" spans="8:10">
      <c r="H2162">
        <f>train!G2162</f>
        <v>71.2</v>
      </c>
      <c r="I2162">
        <f>train!I2162</f>
        <v>12.1</v>
      </c>
      <c r="J2162">
        <f>IF(train!T2162="yes",1,0)</f>
        <v>0</v>
      </c>
    </row>
    <row r="2163" spans="8:10">
      <c r="H2163">
        <f>train!G2163</f>
        <v>94.9</v>
      </c>
      <c r="I2163">
        <f>train!I2163</f>
        <v>16.13</v>
      </c>
      <c r="J2163">
        <f>IF(train!T2163="yes",1,0)</f>
        <v>0</v>
      </c>
    </row>
    <row r="2164" spans="8:10">
      <c r="H2164">
        <f>train!G2164</f>
        <v>259.39999999999998</v>
      </c>
      <c r="I2164">
        <f>train!I2164</f>
        <v>44.1</v>
      </c>
      <c r="J2164">
        <f>IF(train!T2164="yes",1,0)</f>
        <v>1</v>
      </c>
    </row>
    <row r="2165" spans="8:10">
      <c r="H2165">
        <f>train!G2165</f>
        <v>215.8</v>
      </c>
      <c r="I2165">
        <f>train!I2165</f>
        <v>36.69</v>
      </c>
      <c r="J2165">
        <f>IF(train!T2165="yes",1,0)</f>
        <v>0</v>
      </c>
    </row>
    <row r="2166" spans="8:10">
      <c r="H2166">
        <f>train!G2166</f>
        <v>97.5</v>
      </c>
      <c r="I2166">
        <f>train!I2166</f>
        <v>16.579999999999998</v>
      </c>
      <c r="J2166">
        <f>IF(train!T2166="yes",1,0)</f>
        <v>0</v>
      </c>
    </row>
    <row r="2167" spans="8:10">
      <c r="H2167">
        <f>train!G2167</f>
        <v>146.5</v>
      </c>
      <c r="I2167">
        <f>train!I2167</f>
        <v>24.91</v>
      </c>
      <c r="J2167">
        <f>IF(train!T2167="yes",1,0)</f>
        <v>0</v>
      </c>
    </row>
    <row r="2168" spans="8:10">
      <c r="H2168">
        <f>train!G2168</f>
        <v>157.9</v>
      </c>
      <c r="I2168">
        <f>train!I2168</f>
        <v>26.84</v>
      </c>
      <c r="J2168">
        <f>IF(train!T2168="yes",1,0)</f>
        <v>0</v>
      </c>
    </row>
    <row r="2169" spans="8:10">
      <c r="H2169">
        <f>train!G2169</f>
        <v>139.9</v>
      </c>
      <c r="I2169">
        <f>train!I2169</f>
        <v>23.78</v>
      </c>
      <c r="J2169">
        <f>IF(train!T2169="yes",1,0)</f>
        <v>0</v>
      </c>
    </row>
    <row r="2170" spans="8:10">
      <c r="H2170">
        <f>train!G2170</f>
        <v>153.19999999999999</v>
      </c>
      <c r="I2170">
        <f>train!I2170</f>
        <v>26.04</v>
      </c>
      <c r="J2170">
        <f>IF(train!T2170="yes",1,0)</f>
        <v>0</v>
      </c>
    </row>
    <row r="2171" spans="8:10">
      <c r="H2171">
        <f>train!G2171</f>
        <v>185.8</v>
      </c>
      <c r="I2171">
        <f>train!I2171</f>
        <v>31.59</v>
      </c>
      <c r="J2171">
        <f>IF(train!T2171="yes",1,0)</f>
        <v>0</v>
      </c>
    </row>
    <row r="2172" spans="8:10">
      <c r="H2172">
        <f>train!G2172</f>
        <v>182.2</v>
      </c>
      <c r="I2172">
        <f>train!I2172</f>
        <v>30.97</v>
      </c>
      <c r="J2172">
        <f>IF(train!T2172="yes",1,0)</f>
        <v>0</v>
      </c>
    </row>
    <row r="2173" spans="8:10">
      <c r="H2173">
        <f>train!G2173</f>
        <v>185.7</v>
      </c>
      <c r="I2173">
        <f>train!I2173</f>
        <v>31.57</v>
      </c>
      <c r="J2173">
        <f>IF(train!T2173="yes",1,0)</f>
        <v>0</v>
      </c>
    </row>
    <row r="2174" spans="8:10">
      <c r="H2174">
        <f>train!G2174</f>
        <v>222.6</v>
      </c>
      <c r="I2174">
        <f>train!I2174</f>
        <v>37.840000000000003</v>
      </c>
      <c r="J2174">
        <f>IF(train!T2174="yes",1,0)</f>
        <v>0</v>
      </c>
    </row>
    <row r="2175" spans="8:10">
      <c r="H2175">
        <f>train!G2175</f>
        <v>197.3</v>
      </c>
      <c r="I2175">
        <f>train!I2175</f>
        <v>33.54</v>
      </c>
      <c r="J2175">
        <f>IF(train!T2175="yes",1,0)</f>
        <v>0</v>
      </c>
    </row>
    <row r="2176" spans="8:10">
      <c r="H2176">
        <f>train!G2176</f>
        <v>141.4</v>
      </c>
      <c r="I2176">
        <f>train!I2176</f>
        <v>24.04</v>
      </c>
      <c r="J2176">
        <f>IF(train!T2176="yes",1,0)</f>
        <v>0</v>
      </c>
    </row>
    <row r="2177" spans="8:10">
      <c r="H2177">
        <f>train!G2177</f>
        <v>208</v>
      </c>
      <c r="I2177">
        <f>train!I2177</f>
        <v>35.36</v>
      </c>
      <c r="J2177">
        <f>IF(train!T2177="yes",1,0)</f>
        <v>0</v>
      </c>
    </row>
    <row r="2178" spans="8:10">
      <c r="H2178">
        <f>train!G2178</f>
        <v>118.5</v>
      </c>
      <c r="I2178">
        <f>train!I2178</f>
        <v>20.149999999999999</v>
      </c>
      <c r="J2178">
        <f>IF(train!T2178="yes",1,0)</f>
        <v>0</v>
      </c>
    </row>
    <row r="2179" spans="8:10">
      <c r="H2179">
        <f>train!G2179</f>
        <v>153.19999999999999</v>
      </c>
      <c r="I2179">
        <f>train!I2179</f>
        <v>26.04</v>
      </c>
      <c r="J2179">
        <f>IF(train!T2179="yes",1,0)</f>
        <v>0</v>
      </c>
    </row>
    <row r="2180" spans="8:10">
      <c r="H2180">
        <f>train!G2180</f>
        <v>108.3</v>
      </c>
      <c r="I2180">
        <f>train!I2180</f>
        <v>18.41</v>
      </c>
      <c r="J2180">
        <f>IF(train!T2180="yes",1,0)</f>
        <v>0</v>
      </c>
    </row>
    <row r="2181" spans="8:10">
      <c r="H2181">
        <f>train!G2181</f>
        <v>247.2</v>
      </c>
      <c r="I2181">
        <f>train!I2181</f>
        <v>42.02</v>
      </c>
      <c r="J2181">
        <f>IF(train!T2181="yes",1,0)</f>
        <v>1</v>
      </c>
    </row>
    <row r="2182" spans="8:10">
      <c r="H2182">
        <f>train!G2182</f>
        <v>224.2</v>
      </c>
      <c r="I2182">
        <f>train!I2182</f>
        <v>38.11</v>
      </c>
      <c r="J2182">
        <f>IF(train!T2182="yes",1,0)</f>
        <v>0</v>
      </c>
    </row>
    <row r="2183" spans="8:10">
      <c r="H2183">
        <f>train!G2183</f>
        <v>118.4</v>
      </c>
      <c r="I2183">
        <f>train!I2183</f>
        <v>20.13</v>
      </c>
      <c r="J2183">
        <f>IF(train!T2183="yes",1,0)</f>
        <v>0</v>
      </c>
    </row>
    <row r="2184" spans="8:10">
      <c r="H2184">
        <f>train!G2184</f>
        <v>190.9</v>
      </c>
      <c r="I2184">
        <f>train!I2184</f>
        <v>32.450000000000003</v>
      </c>
      <c r="J2184">
        <f>IF(train!T2184="yes",1,0)</f>
        <v>0</v>
      </c>
    </row>
    <row r="2185" spans="8:10">
      <c r="H2185">
        <f>train!G2185</f>
        <v>317.8</v>
      </c>
      <c r="I2185">
        <f>train!I2185</f>
        <v>54.03</v>
      </c>
      <c r="J2185">
        <f>IF(train!T2185="yes",1,0)</f>
        <v>1</v>
      </c>
    </row>
    <row r="2186" spans="8:10">
      <c r="H2186">
        <f>train!G2186</f>
        <v>312</v>
      </c>
      <c r="I2186">
        <f>train!I2186</f>
        <v>53.04</v>
      </c>
      <c r="J2186">
        <f>IF(train!T2186="yes",1,0)</f>
        <v>1</v>
      </c>
    </row>
    <row r="2187" spans="8:10">
      <c r="H2187">
        <f>train!G2187</f>
        <v>131.6</v>
      </c>
      <c r="I2187">
        <f>train!I2187</f>
        <v>22.37</v>
      </c>
      <c r="J2187">
        <f>IF(train!T2187="yes",1,0)</f>
        <v>1</v>
      </c>
    </row>
    <row r="2188" spans="8:10">
      <c r="H2188">
        <f>train!G2188</f>
        <v>193.4</v>
      </c>
      <c r="I2188">
        <f>train!I2188</f>
        <v>32.880000000000003</v>
      </c>
      <c r="J2188">
        <f>IF(train!T2188="yes",1,0)</f>
        <v>0</v>
      </c>
    </row>
    <row r="2189" spans="8:10">
      <c r="H2189">
        <f>train!G2189</f>
        <v>185.1</v>
      </c>
      <c r="I2189">
        <f>train!I2189</f>
        <v>31.47</v>
      </c>
      <c r="J2189">
        <f>IF(train!T2189="yes",1,0)</f>
        <v>0</v>
      </c>
    </row>
    <row r="2190" spans="8:10">
      <c r="H2190">
        <f>train!G2190</f>
        <v>193.3</v>
      </c>
      <c r="I2190">
        <f>train!I2190</f>
        <v>32.86</v>
      </c>
      <c r="J2190">
        <f>IF(train!T2190="yes",1,0)</f>
        <v>0</v>
      </c>
    </row>
    <row r="2191" spans="8:10">
      <c r="H2191">
        <f>train!G2191</f>
        <v>146.4</v>
      </c>
      <c r="I2191">
        <f>train!I2191</f>
        <v>24.89</v>
      </c>
      <c r="J2191">
        <f>IF(train!T2191="yes",1,0)</f>
        <v>0</v>
      </c>
    </row>
    <row r="2192" spans="8:10">
      <c r="H2192">
        <f>train!G2192</f>
        <v>71.2</v>
      </c>
      <c r="I2192">
        <f>train!I2192</f>
        <v>12.1</v>
      </c>
      <c r="J2192">
        <f>IF(train!T2192="yes",1,0)</f>
        <v>0</v>
      </c>
    </row>
    <row r="2193" spans="8:10">
      <c r="H2193">
        <f>train!G2193</f>
        <v>205</v>
      </c>
      <c r="I2193">
        <f>train!I2193</f>
        <v>34.85</v>
      </c>
      <c r="J2193">
        <f>IF(train!T2193="yes",1,0)</f>
        <v>0</v>
      </c>
    </row>
    <row r="2194" spans="8:10">
      <c r="H2194">
        <f>train!G2194</f>
        <v>216.9</v>
      </c>
      <c r="I2194">
        <f>train!I2194</f>
        <v>36.869999999999997</v>
      </c>
      <c r="J2194">
        <f>IF(train!T2194="yes",1,0)</f>
        <v>0</v>
      </c>
    </row>
    <row r="2195" spans="8:10">
      <c r="H2195">
        <f>train!G2195</f>
        <v>150</v>
      </c>
      <c r="I2195">
        <f>train!I2195</f>
        <v>25.5</v>
      </c>
      <c r="J2195">
        <f>IF(train!T2195="yes",1,0)</f>
        <v>0</v>
      </c>
    </row>
    <row r="2196" spans="8:10">
      <c r="H2196">
        <f>train!G2196</f>
        <v>164.1</v>
      </c>
      <c r="I2196">
        <f>train!I2196</f>
        <v>27.9</v>
      </c>
      <c r="J2196">
        <f>IF(train!T2196="yes",1,0)</f>
        <v>0</v>
      </c>
    </row>
    <row r="2197" spans="8:10">
      <c r="H2197">
        <f>train!G2197</f>
        <v>212</v>
      </c>
      <c r="I2197">
        <f>train!I2197</f>
        <v>36.04</v>
      </c>
      <c r="J2197">
        <f>IF(train!T2197="yes",1,0)</f>
        <v>0</v>
      </c>
    </row>
    <row r="2198" spans="8:10">
      <c r="H2198">
        <f>train!G2198</f>
        <v>167.3</v>
      </c>
      <c r="I2198">
        <f>train!I2198</f>
        <v>28.44</v>
      </c>
      <c r="J2198">
        <f>IF(train!T2198="yes",1,0)</f>
        <v>0</v>
      </c>
    </row>
    <row r="2199" spans="8:10">
      <c r="H2199">
        <f>train!G2199</f>
        <v>154.4</v>
      </c>
      <c r="I2199">
        <f>train!I2199</f>
        <v>26.25</v>
      </c>
      <c r="J2199">
        <f>IF(train!T2199="yes",1,0)</f>
        <v>0</v>
      </c>
    </row>
    <row r="2200" spans="8:10">
      <c r="H2200">
        <f>train!G2200</f>
        <v>177.3</v>
      </c>
      <c r="I2200">
        <f>train!I2200</f>
        <v>30.14</v>
      </c>
      <c r="J2200">
        <f>IF(train!T2200="yes",1,0)</f>
        <v>0</v>
      </c>
    </row>
    <row r="2201" spans="8:10">
      <c r="H2201">
        <f>train!G2201</f>
        <v>231.2</v>
      </c>
      <c r="I2201">
        <f>train!I2201</f>
        <v>39.299999999999997</v>
      </c>
      <c r="J2201">
        <f>IF(train!T2201="yes",1,0)</f>
        <v>1</v>
      </c>
    </row>
    <row r="2202" spans="8:10">
      <c r="H2202">
        <f>train!G2202</f>
        <v>202.9</v>
      </c>
      <c r="I2202">
        <f>train!I2202</f>
        <v>34.49</v>
      </c>
      <c r="J2202">
        <f>IF(train!T2202="yes",1,0)</f>
        <v>0</v>
      </c>
    </row>
    <row r="2203" spans="8:10">
      <c r="H2203">
        <f>train!G2203</f>
        <v>149.6</v>
      </c>
      <c r="I2203">
        <f>train!I2203</f>
        <v>25.43</v>
      </c>
      <c r="J2203">
        <f>IF(train!T2203="yes",1,0)</f>
        <v>0</v>
      </c>
    </row>
    <row r="2204" spans="8:10">
      <c r="H2204">
        <f>train!G2204</f>
        <v>345.3</v>
      </c>
      <c r="I2204">
        <f>train!I2204</f>
        <v>58.7</v>
      </c>
      <c r="J2204">
        <f>IF(train!T2204="yes",1,0)</f>
        <v>1</v>
      </c>
    </row>
    <row r="2205" spans="8:10">
      <c r="H2205">
        <f>train!G2205</f>
        <v>264.89999999999998</v>
      </c>
      <c r="I2205">
        <f>train!I2205</f>
        <v>45.03</v>
      </c>
      <c r="J2205">
        <f>IF(train!T2205="yes",1,0)</f>
        <v>1</v>
      </c>
    </row>
    <row r="2206" spans="8:10">
      <c r="H2206">
        <f>train!G2206</f>
        <v>122</v>
      </c>
      <c r="I2206">
        <f>train!I2206</f>
        <v>20.74</v>
      </c>
      <c r="J2206">
        <f>IF(train!T2206="yes",1,0)</f>
        <v>0</v>
      </c>
    </row>
    <row r="2207" spans="8:10">
      <c r="H2207">
        <f>train!G2207</f>
        <v>177.2</v>
      </c>
      <c r="I2207">
        <f>train!I2207</f>
        <v>30.12</v>
      </c>
      <c r="J2207">
        <f>IF(train!T2207="yes",1,0)</f>
        <v>0</v>
      </c>
    </row>
    <row r="2208" spans="8:10">
      <c r="H2208">
        <f>train!G2208</f>
        <v>133.1</v>
      </c>
      <c r="I2208">
        <f>train!I2208</f>
        <v>22.63</v>
      </c>
      <c r="J2208">
        <f>IF(train!T2208="yes",1,0)</f>
        <v>0</v>
      </c>
    </row>
    <row r="2209" spans="8:10">
      <c r="H2209">
        <f>train!G2209</f>
        <v>225.1</v>
      </c>
      <c r="I2209">
        <f>train!I2209</f>
        <v>38.270000000000003</v>
      </c>
      <c r="J2209">
        <f>IF(train!T2209="yes",1,0)</f>
        <v>1</v>
      </c>
    </row>
    <row r="2210" spans="8:10">
      <c r="H2210">
        <f>train!G2210</f>
        <v>208.4</v>
      </c>
      <c r="I2210">
        <f>train!I2210</f>
        <v>35.43</v>
      </c>
      <c r="J2210">
        <f>IF(train!T2210="yes",1,0)</f>
        <v>0</v>
      </c>
    </row>
    <row r="2211" spans="8:10">
      <c r="H2211">
        <f>train!G2211</f>
        <v>173.1</v>
      </c>
      <c r="I2211">
        <f>train!I2211</f>
        <v>29.43</v>
      </c>
      <c r="J2211">
        <f>IF(train!T2211="yes",1,0)</f>
        <v>0</v>
      </c>
    </row>
    <row r="2212" spans="8:10">
      <c r="H2212">
        <f>train!G2212</f>
        <v>162.4</v>
      </c>
      <c r="I2212">
        <f>train!I2212</f>
        <v>27.61</v>
      </c>
      <c r="J2212">
        <f>IF(train!T2212="yes",1,0)</f>
        <v>1</v>
      </c>
    </row>
    <row r="2213" spans="8:10">
      <c r="H2213">
        <f>train!G2213</f>
        <v>243.4</v>
      </c>
      <c r="I2213">
        <f>train!I2213</f>
        <v>41.38</v>
      </c>
      <c r="J2213">
        <f>IF(train!T2213="yes",1,0)</f>
        <v>0</v>
      </c>
    </row>
    <row r="2214" spans="8:10">
      <c r="H2214">
        <f>train!G2214</f>
        <v>189.3</v>
      </c>
      <c r="I2214">
        <f>train!I2214</f>
        <v>32.18</v>
      </c>
      <c r="J2214">
        <f>IF(train!T2214="yes",1,0)</f>
        <v>0</v>
      </c>
    </row>
    <row r="2215" spans="8:10">
      <c r="H2215">
        <f>train!G2215</f>
        <v>168.3</v>
      </c>
      <c r="I2215">
        <f>train!I2215</f>
        <v>28.61</v>
      </c>
      <c r="J2215">
        <f>IF(train!T2215="yes",1,0)</f>
        <v>0</v>
      </c>
    </row>
    <row r="2216" spans="8:10">
      <c r="H2216">
        <f>train!G2216</f>
        <v>232.9</v>
      </c>
      <c r="I2216">
        <f>train!I2216</f>
        <v>39.590000000000003</v>
      </c>
      <c r="J2216">
        <f>IF(train!T2216="yes",1,0)</f>
        <v>0</v>
      </c>
    </row>
    <row r="2217" spans="8:10">
      <c r="H2217">
        <f>train!G2217</f>
        <v>155</v>
      </c>
      <c r="I2217">
        <f>train!I2217</f>
        <v>26.35</v>
      </c>
      <c r="J2217">
        <f>IF(train!T2217="yes",1,0)</f>
        <v>0</v>
      </c>
    </row>
    <row r="2218" spans="8:10">
      <c r="H2218">
        <f>train!G2218</f>
        <v>154.4</v>
      </c>
      <c r="I2218">
        <f>train!I2218</f>
        <v>26.25</v>
      </c>
      <c r="J2218">
        <f>IF(train!T2218="yes",1,0)</f>
        <v>0</v>
      </c>
    </row>
    <row r="2219" spans="8:10">
      <c r="H2219">
        <f>train!G2219</f>
        <v>234.7</v>
      </c>
      <c r="I2219">
        <f>train!I2219</f>
        <v>39.9</v>
      </c>
      <c r="J2219">
        <f>IF(train!T2219="yes",1,0)</f>
        <v>0</v>
      </c>
    </row>
    <row r="2220" spans="8:10">
      <c r="H2220">
        <f>train!G2220</f>
        <v>298.39999999999998</v>
      </c>
      <c r="I2220">
        <f>train!I2220</f>
        <v>50.73</v>
      </c>
      <c r="J2220">
        <f>IF(train!T2220="yes",1,0)</f>
        <v>1</v>
      </c>
    </row>
    <row r="2221" spans="8:10">
      <c r="H2221">
        <f>train!G2221</f>
        <v>111.6</v>
      </c>
      <c r="I2221">
        <f>train!I2221</f>
        <v>18.97</v>
      </c>
      <c r="J2221">
        <f>IF(train!T2221="yes",1,0)</f>
        <v>0</v>
      </c>
    </row>
    <row r="2222" spans="8:10">
      <c r="H2222">
        <f>train!G2222</f>
        <v>174.5</v>
      </c>
      <c r="I2222">
        <f>train!I2222</f>
        <v>29.67</v>
      </c>
      <c r="J2222">
        <f>IF(train!T2222="yes",1,0)</f>
        <v>0</v>
      </c>
    </row>
    <row r="2223" spans="8:10">
      <c r="H2223">
        <f>train!G2223</f>
        <v>175.5</v>
      </c>
      <c r="I2223">
        <f>train!I2223</f>
        <v>29.84</v>
      </c>
      <c r="J2223">
        <f>IF(train!T2223="yes",1,0)</f>
        <v>0</v>
      </c>
    </row>
    <row r="2224" spans="8:10">
      <c r="H2224">
        <f>train!G2224</f>
        <v>207.5</v>
      </c>
      <c r="I2224">
        <f>train!I2224</f>
        <v>35.28</v>
      </c>
      <c r="J2224">
        <f>IF(train!T2224="yes",1,0)</f>
        <v>0</v>
      </c>
    </row>
    <row r="2225" spans="8:10">
      <c r="H2225">
        <f>train!G2225</f>
        <v>258.8</v>
      </c>
      <c r="I2225">
        <f>train!I2225</f>
        <v>44</v>
      </c>
      <c r="J2225">
        <f>IF(train!T2225="yes",1,0)</f>
        <v>0</v>
      </c>
    </row>
    <row r="2226" spans="8:10">
      <c r="H2226">
        <f>train!G2226</f>
        <v>226.9</v>
      </c>
      <c r="I2226">
        <f>train!I2226</f>
        <v>38.57</v>
      </c>
      <c r="J2226">
        <f>IF(train!T2226="yes",1,0)</f>
        <v>1</v>
      </c>
    </row>
    <row r="2227" spans="8:10">
      <c r="H2227">
        <f>train!G2227</f>
        <v>152.9</v>
      </c>
      <c r="I2227">
        <f>train!I2227</f>
        <v>25.99</v>
      </c>
      <c r="J2227">
        <f>IF(train!T2227="yes",1,0)</f>
        <v>0</v>
      </c>
    </row>
    <row r="2228" spans="8:10">
      <c r="H2228">
        <f>train!G2228</f>
        <v>156.69999999999999</v>
      </c>
      <c r="I2228">
        <f>train!I2228</f>
        <v>26.64</v>
      </c>
      <c r="J2228">
        <f>IF(train!T2228="yes",1,0)</f>
        <v>0</v>
      </c>
    </row>
    <row r="2229" spans="8:10">
      <c r="H2229">
        <f>train!G2229</f>
        <v>150.80000000000001</v>
      </c>
      <c r="I2229">
        <f>train!I2229</f>
        <v>25.64</v>
      </c>
      <c r="J2229">
        <f>IF(train!T2229="yes",1,0)</f>
        <v>0</v>
      </c>
    </row>
    <row r="2230" spans="8:10">
      <c r="H2230">
        <f>train!G2230</f>
        <v>221</v>
      </c>
      <c r="I2230">
        <f>train!I2230</f>
        <v>37.57</v>
      </c>
      <c r="J2230">
        <f>IF(train!T2230="yes",1,0)</f>
        <v>0</v>
      </c>
    </row>
    <row r="2231" spans="8:10">
      <c r="H2231">
        <f>train!G2231</f>
        <v>153.6</v>
      </c>
      <c r="I2231">
        <f>train!I2231</f>
        <v>26.11</v>
      </c>
      <c r="J2231">
        <f>IF(train!T2231="yes",1,0)</f>
        <v>0</v>
      </c>
    </row>
    <row r="2232" spans="8:10">
      <c r="H2232">
        <f>train!G2232</f>
        <v>180.5</v>
      </c>
      <c r="I2232">
        <f>train!I2232</f>
        <v>30.69</v>
      </c>
      <c r="J2232">
        <f>IF(train!T2232="yes",1,0)</f>
        <v>0</v>
      </c>
    </row>
    <row r="2233" spans="8:10">
      <c r="H2233">
        <f>train!G2233</f>
        <v>123.1</v>
      </c>
      <c r="I2233">
        <f>train!I2233</f>
        <v>20.93</v>
      </c>
      <c r="J2233">
        <f>IF(train!T2233="yes",1,0)</f>
        <v>0</v>
      </c>
    </row>
    <row r="2234" spans="8:10">
      <c r="H2234">
        <f>train!G2234</f>
        <v>165.7</v>
      </c>
      <c r="I2234">
        <f>train!I2234</f>
        <v>28.17</v>
      </c>
      <c r="J2234">
        <f>IF(train!T2234="yes",1,0)</f>
        <v>0</v>
      </c>
    </row>
    <row r="2235" spans="8:10">
      <c r="H2235">
        <f>train!G2235</f>
        <v>200.2</v>
      </c>
      <c r="I2235">
        <f>train!I2235</f>
        <v>34.03</v>
      </c>
      <c r="J2235">
        <f>IF(train!T2235="yes",1,0)</f>
        <v>0</v>
      </c>
    </row>
    <row r="2236" spans="8:10">
      <c r="H2236">
        <f>train!G2236</f>
        <v>154.80000000000001</v>
      </c>
      <c r="I2236">
        <f>train!I2236</f>
        <v>26.32</v>
      </c>
      <c r="J2236">
        <f>IF(train!T2236="yes",1,0)</f>
        <v>0</v>
      </c>
    </row>
    <row r="2237" spans="8:10">
      <c r="H2237">
        <f>train!G2237</f>
        <v>125.4</v>
      </c>
      <c r="I2237">
        <f>train!I2237</f>
        <v>21.32</v>
      </c>
      <c r="J2237">
        <f>IF(train!T2237="yes",1,0)</f>
        <v>0</v>
      </c>
    </row>
    <row r="2238" spans="8:10">
      <c r="H2238">
        <f>train!G2238</f>
        <v>184.2</v>
      </c>
      <c r="I2238">
        <f>train!I2238</f>
        <v>31.31</v>
      </c>
      <c r="J2238">
        <f>IF(train!T2238="yes",1,0)</f>
        <v>0</v>
      </c>
    </row>
    <row r="2239" spans="8:10">
      <c r="H2239">
        <f>train!G2239</f>
        <v>274.7</v>
      </c>
      <c r="I2239">
        <f>train!I2239</f>
        <v>46.7</v>
      </c>
      <c r="J2239">
        <f>IF(train!T2239="yes",1,0)</f>
        <v>0</v>
      </c>
    </row>
    <row r="2240" spans="8:10">
      <c r="H2240">
        <f>train!G2240</f>
        <v>142</v>
      </c>
      <c r="I2240">
        <f>train!I2240</f>
        <v>24.14</v>
      </c>
      <c r="J2240">
        <f>IF(train!T2240="yes",1,0)</f>
        <v>0</v>
      </c>
    </row>
    <row r="2241" spans="8:10">
      <c r="H2241">
        <f>train!G2241</f>
        <v>151.5</v>
      </c>
      <c r="I2241">
        <f>train!I2241</f>
        <v>25.76</v>
      </c>
      <c r="J2241">
        <f>IF(train!T2241="yes",1,0)</f>
        <v>0</v>
      </c>
    </row>
    <row r="2242" spans="8:10">
      <c r="H2242">
        <f>train!G2242</f>
        <v>124.8</v>
      </c>
      <c r="I2242">
        <f>train!I2242</f>
        <v>21.22</v>
      </c>
      <c r="J2242">
        <f>IF(train!T2242="yes",1,0)</f>
        <v>0</v>
      </c>
    </row>
    <row r="2243" spans="8:10">
      <c r="H2243">
        <f>train!G2243</f>
        <v>232.7</v>
      </c>
      <c r="I2243">
        <f>train!I2243</f>
        <v>39.56</v>
      </c>
      <c r="J2243">
        <f>IF(train!T2243="yes",1,0)</f>
        <v>0</v>
      </c>
    </row>
    <row r="2244" spans="8:10">
      <c r="H2244">
        <f>train!G2244</f>
        <v>288</v>
      </c>
      <c r="I2244">
        <f>train!I2244</f>
        <v>48.96</v>
      </c>
      <c r="J2244">
        <f>IF(train!T2244="yes",1,0)</f>
        <v>1</v>
      </c>
    </row>
    <row r="2245" spans="8:10">
      <c r="H2245">
        <f>train!G2245</f>
        <v>170.8</v>
      </c>
      <c r="I2245">
        <f>train!I2245</f>
        <v>29.04</v>
      </c>
      <c r="J2245">
        <f>IF(train!T2245="yes",1,0)</f>
        <v>0</v>
      </c>
    </row>
    <row r="2246" spans="8:10">
      <c r="H2246">
        <f>train!G2246</f>
        <v>216.1</v>
      </c>
      <c r="I2246">
        <f>train!I2246</f>
        <v>36.74</v>
      </c>
      <c r="J2246">
        <f>IF(train!T2246="yes",1,0)</f>
        <v>0</v>
      </c>
    </row>
    <row r="2247" spans="8:10">
      <c r="H2247">
        <f>train!G2247</f>
        <v>138.69999999999999</v>
      </c>
      <c r="I2247">
        <f>train!I2247</f>
        <v>23.58</v>
      </c>
      <c r="J2247">
        <f>IF(train!T2247="yes",1,0)</f>
        <v>0</v>
      </c>
    </row>
    <row r="2248" spans="8:10">
      <c r="H2248">
        <f>train!G2248</f>
        <v>210.7</v>
      </c>
      <c r="I2248">
        <f>train!I2248</f>
        <v>35.82</v>
      </c>
      <c r="J2248">
        <f>IF(train!T2248="yes",1,0)</f>
        <v>0</v>
      </c>
    </row>
    <row r="2249" spans="8:10">
      <c r="H2249">
        <f>train!G2249</f>
        <v>181.8</v>
      </c>
      <c r="I2249">
        <f>train!I2249</f>
        <v>30.91</v>
      </c>
      <c r="J2249">
        <f>IF(train!T2249="yes",1,0)</f>
        <v>0</v>
      </c>
    </row>
    <row r="2250" spans="8:10">
      <c r="H2250">
        <f>train!G2250</f>
        <v>61.6</v>
      </c>
      <c r="I2250">
        <f>train!I2250</f>
        <v>10.47</v>
      </c>
      <c r="J2250">
        <f>IF(train!T2250="yes",1,0)</f>
        <v>0</v>
      </c>
    </row>
    <row r="2251" spans="8:10">
      <c r="H2251">
        <f>train!G2251</f>
        <v>207.7</v>
      </c>
      <c r="I2251">
        <f>train!I2251</f>
        <v>35.31</v>
      </c>
      <c r="J2251">
        <f>IF(train!T2251="yes",1,0)</f>
        <v>0</v>
      </c>
    </row>
    <row r="2252" spans="8:10">
      <c r="H2252">
        <f>train!G2252</f>
        <v>219.2</v>
      </c>
      <c r="I2252">
        <f>train!I2252</f>
        <v>37.26</v>
      </c>
      <c r="J2252">
        <f>IF(train!T2252="yes",1,0)</f>
        <v>0</v>
      </c>
    </row>
    <row r="2253" spans="8:10">
      <c r="H2253">
        <f>train!G2253</f>
        <v>245.9</v>
      </c>
      <c r="I2253">
        <f>train!I2253</f>
        <v>41.8</v>
      </c>
      <c r="J2253">
        <f>IF(train!T2253="yes",1,0)</f>
        <v>0</v>
      </c>
    </row>
    <row r="2254" spans="8:10">
      <c r="H2254">
        <f>train!G2254</f>
        <v>257.3</v>
      </c>
      <c r="I2254">
        <f>train!I2254</f>
        <v>43.74</v>
      </c>
      <c r="J2254">
        <f>IF(train!T2254="yes",1,0)</f>
        <v>0</v>
      </c>
    </row>
    <row r="2255" spans="8:10">
      <c r="H2255">
        <f>train!G2255</f>
        <v>121.1</v>
      </c>
      <c r="I2255">
        <f>train!I2255</f>
        <v>20.59</v>
      </c>
      <c r="J2255">
        <f>IF(train!T2255="yes",1,0)</f>
        <v>0</v>
      </c>
    </row>
    <row r="2256" spans="8:10">
      <c r="H2256">
        <f>train!G2256</f>
        <v>301.5</v>
      </c>
      <c r="I2256">
        <f>train!I2256</f>
        <v>51.26</v>
      </c>
      <c r="J2256">
        <f>IF(train!T2256="yes",1,0)</f>
        <v>1</v>
      </c>
    </row>
    <row r="2257" spans="8:10">
      <c r="H2257">
        <f>train!G2257</f>
        <v>233.9</v>
      </c>
      <c r="I2257">
        <f>train!I2257</f>
        <v>39.76</v>
      </c>
      <c r="J2257">
        <f>IF(train!T2257="yes",1,0)</f>
        <v>0</v>
      </c>
    </row>
    <row r="2258" spans="8:10">
      <c r="H2258">
        <f>train!G2258</f>
        <v>99.6</v>
      </c>
      <c r="I2258">
        <f>train!I2258</f>
        <v>16.93</v>
      </c>
      <c r="J2258">
        <f>IF(train!T2258="yes",1,0)</f>
        <v>1</v>
      </c>
    </row>
    <row r="2259" spans="8:10">
      <c r="H2259">
        <f>train!G2259</f>
        <v>169.8</v>
      </c>
      <c r="I2259">
        <f>train!I2259</f>
        <v>28.87</v>
      </c>
      <c r="J2259">
        <f>IF(train!T2259="yes",1,0)</f>
        <v>0</v>
      </c>
    </row>
    <row r="2260" spans="8:10">
      <c r="H2260">
        <f>train!G2260</f>
        <v>198.8</v>
      </c>
      <c r="I2260">
        <f>train!I2260</f>
        <v>33.799999999999997</v>
      </c>
      <c r="J2260">
        <f>IF(train!T2260="yes",1,0)</f>
        <v>1</v>
      </c>
    </row>
    <row r="2261" spans="8:10">
      <c r="H2261">
        <f>train!G2261</f>
        <v>116.2</v>
      </c>
      <c r="I2261">
        <f>train!I2261</f>
        <v>19.75</v>
      </c>
      <c r="J2261">
        <f>IF(train!T2261="yes",1,0)</f>
        <v>0</v>
      </c>
    </row>
    <row r="2262" spans="8:10">
      <c r="H2262">
        <f>train!G2262</f>
        <v>255.9</v>
      </c>
      <c r="I2262">
        <f>train!I2262</f>
        <v>43.5</v>
      </c>
      <c r="J2262">
        <f>IF(train!T2262="yes",1,0)</f>
        <v>1</v>
      </c>
    </row>
    <row r="2263" spans="8:10">
      <c r="H2263">
        <f>train!G2263</f>
        <v>187.7</v>
      </c>
      <c r="I2263">
        <f>train!I2263</f>
        <v>31.91</v>
      </c>
      <c r="J2263">
        <f>IF(train!T2263="yes",1,0)</f>
        <v>0</v>
      </c>
    </row>
    <row r="2264" spans="8:10">
      <c r="H2264">
        <f>train!G2264</f>
        <v>195.9</v>
      </c>
      <c r="I2264">
        <f>train!I2264</f>
        <v>33.299999999999997</v>
      </c>
      <c r="J2264">
        <f>IF(train!T2264="yes",1,0)</f>
        <v>0</v>
      </c>
    </row>
    <row r="2265" spans="8:10">
      <c r="H2265">
        <f>train!G2265</f>
        <v>129.4</v>
      </c>
      <c r="I2265">
        <f>train!I2265</f>
        <v>22</v>
      </c>
      <c r="J2265">
        <f>IF(train!T2265="yes",1,0)</f>
        <v>0</v>
      </c>
    </row>
    <row r="2266" spans="8:10">
      <c r="H2266">
        <f>train!G2266</f>
        <v>221</v>
      </c>
      <c r="I2266">
        <f>train!I2266</f>
        <v>37.57</v>
      </c>
      <c r="J2266">
        <f>IF(train!T2266="yes",1,0)</f>
        <v>0</v>
      </c>
    </row>
    <row r="2267" spans="8:10">
      <c r="H2267">
        <f>train!G2267</f>
        <v>140.5</v>
      </c>
      <c r="I2267">
        <f>train!I2267</f>
        <v>23.89</v>
      </c>
      <c r="J2267">
        <f>IF(train!T2267="yes",1,0)</f>
        <v>0</v>
      </c>
    </row>
    <row r="2268" spans="8:10">
      <c r="H2268">
        <f>train!G2268</f>
        <v>277.89999999999998</v>
      </c>
      <c r="I2268">
        <f>train!I2268</f>
        <v>47.24</v>
      </c>
      <c r="J2268">
        <f>IF(train!T2268="yes",1,0)</f>
        <v>1</v>
      </c>
    </row>
    <row r="2269" spans="8:10">
      <c r="H2269">
        <f>train!G2269</f>
        <v>109.1</v>
      </c>
      <c r="I2269">
        <f>train!I2269</f>
        <v>18.55</v>
      </c>
      <c r="J2269">
        <f>IF(train!T2269="yes",1,0)</f>
        <v>0</v>
      </c>
    </row>
    <row r="2270" spans="8:10">
      <c r="H2270">
        <f>train!G2270</f>
        <v>207.8</v>
      </c>
      <c r="I2270">
        <f>train!I2270</f>
        <v>35.33</v>
      </c>
      <c r="J2270">
        <f>IF(train!T2270="yes",1,0)</f>
        <v>0</v>
      </c>
    </row>
    <row r="2271" spans="8:10">
      <c r="H2271">
        <f>train!G2271</f>
        <v>205.9</v>
      </c>
      <c r="I2271">
        <f>train!I2271</f>
        <v>35</v>
      </c>
      <c r="J2271">
        <f>IF(train!T2271="yes",1,0)</f>
        <v>0</v>
      </c>
    </row>
    <row r="2272" spans="8:10">
      <c r="H2272">
        <f>train!G2272</f>
        <v>308.60000000000002</v>
      </c>
      <c r="I2272">
        <f>train!I2272</f>
        <v>52.46</v>
      </c>
      <c r="J2272">
        <f>IF(train!T2272="yes",1,0)</f>
        <v>1</v>
      </c>
    </row>
    <row r="2273" spans="8:10">
      <c r="H2273">
        <f>train!G2273</f>
        <v>242.6</v>
      </c>
      <c r="I2273">
        <f>train!I2273</f>
        <v>41.24</v>
      </c>
      <c r="J2273">
        <f>IF(train!T2273="yes",1,0)</f>
        <v>0</v>
      </c>
    </row>
    <row r="2274" spans="8:10">
      <c r="H2274">
        <f>train!G2274</f>
        <v>229.6</v>
      </c>
      <c r="I2274">
        <f>train!I2274</f>
        <v>39.03</v>
      </c>
      <c r="J2274">
        <f>IF(train!T2274="yes",1,0)</f>
        <v>0</v>
      </c>
    </row>
    <row r="2275" spans="8:10">
      <c r="H2275">
        <f>train!G2275</f>
        <v>166</v>
      </c>
      <c r="I2275">
        <f>train!I2275</f>
        <v>28.22</v>
      </c>
      <c r="J2275">
        <f>IF(train!T2275="yes",1,0)</f>
        <v>0</v>
      </c>
    </row>
    <row r="2276" spans="8:10">
      <c r="H2276">
        <f>train!G2276</f>
        <v>144.80000000000001</v>
      </c>
      <c r="I2276">
        <f>train!I2276</f>
        <v>24.62</v>
      </c>
      <c r="J2276">
        <f>IF(train!T2276="yes",1,0)</f>
        <v>1</v>
      </c>
    </row>
    <row r="2277" spans="8:10">
      <c r="H2277">
        <f>train!G2277</f>
        <v>106.1</v>
      </c>
      <c r="I2277">
        <f>train!I2277</f>
        <v>18.04</v>
      </c>
      <c r="J2277">
        <f>IF(train!T2277="yes",1,0)</f>
        <v>0</v>
      </c>
    </row>
    <row r="2278" spans="8:10">
      <c r="H2278">
        <f>train!G2278</f>
        <v>221.8</v>
      </c>
      <c r="I2278">
        <f>train!I2278</f>
        <v>37.71</v>
      </c>
      <c r="J2278">
        <f>IF(train!T2278="yes",1,0)</f>
        <v>0</v>
      </c>
    </row>
    <row r="2279" spans="8:10">
      <c r="H2279">
        <f>train!G2279</f>
        <v>204.6</v>
      </c>
      <c r="I2279">
        <f>train!I2279</f>
        <v>34.78</v>
      </c>
      <c r="J2279">
        <f>IF(train!T2279="yes",1,0)</f>
        <v>0</v>
      </c>
    </row>
    <row r="2280" spans="8:10">
      <c r="H2280">
        <f>train!G2280</f>
        <v>152</v>
      </c>
      <c r="I2280">
        <f>train!I2280</f>
        <v>25.84</v>
      </c>
      <c r="J2280">
        <f>IF(train!T2280="yes",1,0)</f>
        <v>0</v>
      </c>
    </row>
    <row r="2281" spans="8:10">
      <c r="H2281">
        <f>train!G2281</f>
        <v>260.8</v>
      </c>
      <c r="I2281">
        <f>train!I2281</f>
        <v>44.34</v>
      </c>
      <c r="J2281">
        <f>IF(train!T2281="yes",1,0)</f>
        <v>1</v>
      </c>
    </row>
    <row r="2282" spans="8:10">
      <c r="H2282">
        <f>train!G2282</f>
        <v>177.9</v>
      </c>
      <c r="I2282">
        <f>train!I2282</f>
        <v>30.24</v>
      </c>
      <c r="J2282">
        <f>IF(train!T2282="yes",1,0)</f>
        <v>0</v>
      </c>
    </row>
    <row r="2283" spans="8:10">
      <c r="H2283">
        <f>train!G2283</f>
        <v>235.1</v>
      </c>
      <c r="I2283">
        <f>train!I2283</f>
        <v>39.97</v>
      </c>
      <c r="J2283">
        <f>IF(train!T2283="yes",1,0)</f>
        <v>0</v>
      </c>
    </row>
    <row r="2284" spans="8:10">
      <c r="H2284">
        <f>train!G2284</f>
        <v>186.8</v>
      </c>
      <c r="I2284">
        <f>train!I2284</f>
        <v>31.76</v>
      </c>
      <c r="J2284">
        <f>IF(train!T2284="yes",1,0)</f>
        <v>0</v>
      </c>
    </row>
    <row r="2285" spans="8:10">
      <c r="H2285">
        <f>train!G2285</f>
        <v>268.39999999999998</v>
      </c>
      <c r="I2285">
        <f>train!I2285</f>
        <v>45.63</v>
      </c>
      <c r="J2285">
        <f>IF(train!T2285="yes",1,0)</f>
        <v>0</v>
      </c>
    </row>
    <row r="2286" spans="8:10">
      <c r="H2286">
        <f>train!G2286</f>
        <v>192.1</v>
      </c>
      <c r="I2286">
        <f>train!I2286</f>
        <v>32.659999999999997</v>
      </c>
      <c r="J2286">
        <f>IF(train!T2286="yes",1,0)</f>
        <v>0</v>
      </c>
    </row>
    <row r="2287" spans="8:10">
      <c r="H2287">
        <f>train!G2287</f>
        <v>240.7</v>
      </c>
      <c r="I2287">
        <f>train!I2287</f>
        <v>40.92</v>
      </c>
      <c r="J2287">
        <f>IF(train!T2287="yes",1,0)</f>
        <v>1</v>
      </c>
    </row>
    <row r="2288" spans="8:10">
      <c r="H2288">
        <f>train!G2288</f>
        <v>179.9</v>
      </c>
      <c r="I2288">
        <f>train!I2288</f>
        <v>30.58</v>
      </c>
      <c r="J2288">
        <f>IF(train!T2288="yes",1,0)</f>
        <v>0</v>
      </c>
    </row>
    <row r="2289" spans="8:10">
      <c r="H2289">
        <f>train!G2289</f>
        <v>175.8</v>
      </c>
      <c r="I2289">
        <f>train!I2289</f>
        <v>29.89</v>
      </c>
      <c r="J2289">
        <f>IF(train!T2289="yes",1,0)</f>
        <v>0</v>
      </c>
    </row>
    <row r="2290" spans="8:10">
      <c r="H2290">
        <f>train!G2290</f>
        <v>109.4</v>
      </c>
      <c r="I2290">
        <f>train!I2290</f>
        <v>18.600000000000001</v>
      </c>
      <c r="J2290">
        <f>IF(train!T2290="yes",1,0)</f>
        <v>0</v>
      </c>
    </row>
    <row r="2291" spans="8:10">
      <c r="H2291">
        <f>train!G2291</f>
        <v>255.1</v>
      </c>
      <c r="I2291">
        <f>train!I2291</f>
        <v>43.37</v>
      </c>
      <c r="J2291">
        <f>IF(train!T2291="yes",1,0)</f>
        <v>1</v>
      </c>
    </row>
    <row r="2292" spans="8:10">
      <c r="H2292">
        <f>train!G2292</f>
        <v>208.7</v>
      </c>
      <c r="I2292">
        <f>train!I2292</f>
        <v>35.479999999999997</v>
      </c>
      <c r="J2292">
        <f>IF(train!T2292="yes",1,0)</f>
        <v>0</v>
      </c>
    </row>
    <row r="2293" spans="8:10">
      <c r="H2293">
        <f>train!G2293</f>
        <v>214.6</v>
      </c>
      <c r="I2293">
        <f>train!I2293</f>
        <v>36.479999999999997</v>
      </c>
      <c r="J2293">
        <f>IF(train!T2293="yes",1,0)</f>
        <v>0</v>
      </c>
    </row>
    <row r="2294" spans="8:10">
      <c r="H2294">
        <f>train!G2294</f>
        <v>49.2</v>
      </c>
      <c r="I2294">
        <f>train!I2294</f>
        <v>8.36</v>
      </c>
      <c r="J2294">
        <f>IF(train!T2294="yes",1,0)</f>
        <v>0</v>
      </c>
    </row>
    <row r="2295" spans="8:10">
      <c r="H2295">
        <f>train!G2295</f>
        <v>141.30000000000001</v>
      </c>
      <c r="I2295">
        <f>train!I2295</f>
        <v>24.02</v>
      </c>
      <c r="J2295">
        <f>IF(train!T2295="yes",1,0)</f>
        <v>0</v>
      </c>
    </row>
    <row r="2296" spans="8:10">
      <c r="H2296">
        <f>train!G2296</f>
        <v>253.2</v>
      </c>
      <c r="I2296">
        <f>train!I2296</f>
        <v>43.04</v>
      </c>
      <c r="J2296">
        <f>IF(train!T2296="yes",1,0)</f>
        <v>0</v>
      </c>
    </row>
    <row r="2297" spans="8:10">
      <c r="H2297">
        <f>train!G2297</f>
        <v>206</v>
      </c>
      <c r="I2297">
        <f>train!I2297</f>
        <v>35.020000000000003</v>
      </c>
      <c r="J2297">
        <f>IF(train!T2297="yes",1,0)</f>
        <v>0</v>
      </c>
    </row>
    <row r="2298" spans="8:10">
      <c r="H2298">
        <f>train!G2298</f>
        <v>71.2</v>
      </c>
      <c r="I2298">
        <f>train!I2298</f>
        <v>12.1</v>
      </c>
      <c r="J2298">
        <f>IF(train!T2298="yes",1,0)</f>
        <v>0</v>
      </c>
    </row>
    <row r="2299" spans="8:10">
      <c r="H2299">
        <f>train!G2299</f>
        <v>261.8</v>
      </c>
      <c r="I2299">
        <f>train!I2299</f>
        <v>44.51</v>
      </c>
      <c r="J2299">
        <f>IF(train!T2299="yes",1,0)</f>
        <v>1</v>
      </c>
    </row>
    <row r="2300" spans="8:10">
      <c r="H2300">
        <f>train!G2300</f>
        <v>191.3</v>
      </c>
      <c r="I2300">
        <f>train!I2300</f>
        <v>32.520000000000003</v>
      </c>
      <c r="J2300">
        <f>IF(train!T2300="yes",1,0)</f>
        <v>0</v>
      </c>
    </row>
    <row r="2301" spans="8:10">
      <c r="H2301">
        <f>train!G2301</f>
        <v>133.30000000000001</v>
      </c>
      <c r="I2301">
        <f>train!I2301</f>
        <v>22.66</v>
      </c>
      <c r="J2301">
        <f>IF(train!T2301="yes",1,0)</f>
        <v>0</v>
      </c>
    </row>
    <row r="2302" spans="8:10">
      <c r="H2302">
        <f>train!G2302</f>
        <v>183.6</v>
      </c>
      <c r="I2302">
        <f>train!I2302</f>
        <v>31.21</v>
      </c>
      <c r="J2302">
        <f>IF(train!T2302="yes",1,0)</f>
        <v>0</v>
      </c>
    </row>
    <row r="2303" spans="8:10">
      <c r="H2303">
        <f>train!G2303</f>
        <v>155.19999999999999</v>
      </c>
      <c r="I2303">
        <f>train!I2303</f>
        <v>26.38</v>
      </c>
      <c r="J2303">
        <f>IF(train!T2303="yes",1,0)</f>
        <v>0</v>
      </c>
    </row>
    <row r="2304" spans="8:10">
      <c r="H2304">
        <f>train!G2304</f>
        <v>283.10000000000002</v>
      </c>
      <c r="I2304">
        <f>train!I2304</f>
        <v>48.13</v>
      </c>
      <c r="J2304">
        <f>IF(train!T2304="yes",1,0)</f>
        <v>0</v>
      </c>
    </row>
    <row r="2305" spans="8:10">
      <c r="H2305">
        <f>train!G2305</f>
        <v>186.5</v>
      </c>
      <c r="I2305">
        <f>train!I2305</f>
        <v>31.71</v>
      </c>
      <c r="J2305">
        <f>IF(train!T2305="yes",1,0)</f>
        <v>0</v>
      </c>
    </row>
    <row r="2306" spans="8:10">
      <c r="H2306">
        <f>train!G2306</f>
        <v>163.30000000000001</v>
      </c>
      <c r="I2306">
        <f>train!I2306</f>
        <v>27.76</v>
      </c>
      <c r="J2306">
        <f>IF(train!T2306="yes",1,0)</f>
        <v>0</v>
      </c>
    </row>
    <row r="2307" spans="8:10">
      <c r="H2307">
        <f>train!G2307</f>
        <v>203.4</v>
      </c>
      <c r="I2307">
        <f>train!I2307</f>
        <v>34.58</v>
      </c>
      <c r="J2307">
        <f>IF(train!T2307="yes",1,0)</f>
        <v>0</v>
      </c>
    </row>
    <row r="2308" spans="8:10">
      <c r="H2308">
        <f>train!G2308</f>
        <v>178.1</v>
      </c>
      <c r="I2308">
        <f>train!I2308</f>
        <v>30.28</v>
      </c>
      <c r="J2308">
        <f>IF(train!T2308="yes",1,0)</f>
        <v>0</v>
      </c>
    </row>
    <row r="2309" spans="8:10">
      <c r="H2309">
        <f>train!G2309</f>
        <v>195.9</v>
      </c>
      <c r="I2309">
        <f>train!I2309</f>
        <v>33.299999999999997</v>
      </c>
      <c r="J2309">
        <f>IF(train!T2309="yes",1,0)</f>
        <v>0</v>
      </c>
    </row>
    <row r="2310" spans="8:10">
      <c r="H2310">
        <f>train!G2310</f>
        <v>114.1</v>
      </c>
      <c r="I2310">
        <f>train!I2310</f>
        <v>19.399999999999999</v>
      </c>
      <c r="J2310">
        <f>IF(train!T2310="yes",1,0)</f>
        <v>0</v>
      </c>
    </row>
    <row r="2311" spans="8:10">
      <c r="H2311">
        <f>train!G2311</f>
        <v>279.10000000000002</v>
      </c>
      <c r="I2311">
        <f>train!I2311</f>
        <v>47.45</v>
      </c>
      <c r="J2311">
        <f>IF(train!T2311="yes",1,0)</f>
        <v>1</v>
      </c>
    </row>
    <row r="2312" spans="8:10">
      <c r="H2312">
        <f>train!G2312</f>
        <v>169.3</v>
      </c>
      <c r="I2312">
        <f>train!I2312</f>
        <v>28.78</v>
      </c>
      <c r="J2312">
        <f>IF(train!T2312="yes",1,0)</f>
        <v>0</v>
      </c>
    </row>
    <row r="2313" spans="8:10">
      <c r="H2313">
        <f>train!G2313</f>
        <v>214.4</v>
      </c>
      <c r="I2313">
        <f>train!I2313</f>
        <v>36.450000000000003</v>
      </c>
      <c r="J2313">
        <f>IF(train!T2313="yes",1,0)</f>
        <v>0</v>
      </c>
    </row>
    <row r="2314" spans="8:10">
      <c r="H2314">
        <f>train!G2314</f>
        <v>255.8</v>
      </c>
      <c r="I2314">
        <f>train!I2314</f>
        <v>43.49</v>
      </c>
      <c r="J2314">
        <f>IF(train!T2314="yes",1,0)</f>
        <v>0</v>
      </c>
    </row>
    <row r="2315" spans="8:10">
      <c r="H2315">
        <f>train!G2315</f>
        <v>148.19999999999999</v>
      </c>
      <c r="I2315">
        <f>train!I2315</f>
        <v>25.19</v>
      </c>
      <c r="J2315">
        <f>IF(train!T2315="yes",1,0)</f>
        <v>0</v>
      </c>
    </row>
    <row r="2316" spans="8:10">
      <c r="H2316">
        <f>train!G2316</f>
        <v>119.3</v>
      </c>
      <c r="I2316">
        <f>train!I2316</f>
        <v>20.28</v>
      </c>
      <c r="J2316">
        <f>IF(train!T2316="yes",1,0)</f>
        <v>0</v>
      </c>
    </row>
    <row r="2317" spans="8:10">
      <c r="H2317">
        <f>train!G2317</f>
        <v>245.2</v>
      </c>
      <c r="I2317">
        <f>train!I2317</f>
        <v>41.68</v>
      </c>
      <c r="J2317">
        <f>IF(train!T2317="yes",1,0)</f>
        <v>1</v>
      </c>
    </row>
    <row r="2318" spans="8:10">
      <c r="H2318">
        <f>train!G2318</f>
        <v>172.4</v>
      </c>
      <c r="I2318">
        <f>train!I2318</f>
        <v>29.31</v>
      </c>
      <c r="J2318">
        <f>IF(train!T2318="yes",1,0)</f>
        <v>0</v>
      </c>
    </row>
    <row r="2319" spans="8:10">
      <c r="H2319">
        <f>train!G2319</f>
        <v>175.3</v>
      </c>
      <c r="I2319">
        <f>train!I2319</f>
        <v>29.8</v>
      </c>
      <c r="J2319">
        <f>IF(train!T2319="yes",1,0)</f>
        <v>0</v>
      </c>
    </row>
    <row r="2320" spans="8:10">
      <c r="H2320">
        <f>train!G2320</f>
        <v>2.6</v>
      </c>
      <c r="I2320">
        <f>train!I2320</f>
        <v>0.44</v>
      </c>
      <c r="J2320">
        <f>IF(train!T2320="yes",1,0)</f>
        <v>0</v>
      </c>
    </row>
    <row r="2321" spans="8:10">
      <c r="H2321">
        <f>train!G2321</f>
        <v>184.1</v>
      </c>
      <c r="I2321">
        <f>train!I2321</f>
        <v>31.3</v>
      </c>
      <c r="J2321">
        <f>IF(train!T2321="yes",1,0)</f>
        <v>0</v>
      </c>
    </row>
    <row r="2322" spans="8:10">
      <c r="H2322">
        <f>train!G2322</f>
        <v>181.9</v>
      </c>
      <c r="I2322">
        <f>train!I2322</f>
        <v>30.92</v>
      </c>
      <c r="J2322">
        <f>IF(train!T2322="yes",1,0)</f>
        <v>0</v>
      </c>
    </row>
    <row r="2323" spans="8:10">
      <c r="H2323">
        <f>train!G2323</f>
        <v>189.8</v>
      </c>
      <c r="I2323">
        <f>train!I2323</f>
        <v>32.270000000000003</v>
      </c>
      <c r="J2323">
        <f>IF(train!T2323="yes",1,0)</f>
        <v>0</v>
      </c>
    </row>
    <row r="2324" spans="8:10">
      <c r="H2324">
        <f>train!G2324</f>
        <v>223.2</v>
      </c>
      <c r="I2324">
        <f>train!I2324</f>
        <v>37.94</v>
      </c>
      <c r="J2324">
        <f>IF(train!T2324="yes",1,0)</f>
        <v>0</v>
      </c>
    </row>
    <row r="2325" spans="8:10">
      <c r="H2325">
        <f>train!G2325</f>
        <v>216</v>
      </c>
      <c r="I2325">
        <f>train!I2325</f>
        <v>36.72</v>
      </c>
      <c r="J2325">
        <f>IF(train!T2325="yes",1,0)</f>
        <v>0</v>
      </c>
    </row>
    <row r="2326" spans="8:10">
      <c r="H2326">
        <f>train!G2326</f>
        <v>198.5</v>
      </c>
      <c r="I2326">
        <f>train!I2326</f>
        <v>33.75</v>
      </c>
      <c r="J2326">
        <f>IF(train!T2326="yes",1,0)</f>
        <v>0</v>
      </c>
    </row>
    <row r="2327" spans="8:10">
      <c r="H2327">
        <f>train!G2327</f>
        <v>159.5</v>
      </c>
      <c r="I2327">
        <f>train!I2327</f>
        <v>27.12</v>
      </c>
      <c r="J2327">
        <f>IF(train!T2327="yes",1,0)</f>
        <v>0</v>
      </c>
    </row>
    <row r="2328" spans="8:10">
      <c r="H2328">
        <f>train!G2328</f>
        <v>105</v>
      </c>
      <c r="I2328">
        <f>train!I2328</f>
        <v>17.850000000000001</v>
      </c>
      <c r="J2328">
        <f>IF(train!T2328="yes",1,0)</f>
        <v>1</v>
      </c>
    </row>
    <row r="2329" spans="8:10">
      <c r="H2329">
        <f>train!G2329</f>
        <v>204.5</v>
      </c>
      <c r="I2329">
        <f>train!I2329</f>
        <v>34.770000000000003</v>
      </c>
      <c r="J2329">
        <f>IF(train!T2329="yes",1,0)</f>
        <v>0</v>
      </c>
    </row>
    <row r="2330" spans="8:10">
      <c r="H2330">
        <f>train!G2330</f>
        <v>274</v>
      </c>
      <c r="I2330">
        <f>train!I2330</f>
        <v>46.58</v>
      </c>
      <c r="J2330">
        <f>IF(train!T2330="yes",1,0)</f>
        <v>1</v>
      </c>
    </row>
    <row r="2331" spans="8:10">
      <c r="H2331">
        <f>train!G2331</f>
        <v>137.80000000000001</v>
      </c>
      <c r="I2331">
        <f>train!I2331</f>
        <v>23.43</v>
      </c>
      <c r="J2331">
        <f>IF(train!T2331="yes",1,0)</f>
        <v>0</v>
      </c>
    </row>
    <row r="2332" spans="8:10">
      <c r="H2332">
        <f>train!G2332</f>
        <v>179.4</v>
      </c>
      <c r="I2332">
        <f>train!I2332</f>
        <v>30.5</v>
      </c>
      <c r="J2332">
        <f>IF(train!T2332="yes",1,0)</f>
        <v>0</v>
      </c>
    </row>
    <row r="2333" spans="8:10">
      <c r="H2333">
        <f>train!G2333</f>
        <v>139.30000000000001</v>
      </c>
      <c r="I2333">
        <f>train!I2333</f>
        <v>23.68</v>
      </c>
      <c r="J2333">
        <f>IF(train!T2333="yes",1,0)</f>
        <v>0</v>
      </c>
    </row>
    <row r="2334" spans="8:10">
      <c r="H2334">
        <f>train!G2334</f>
        <v>7.8</v>
      </c>
      <c r="I2334">
        <f>train!I2334</f>
        <v>1.33</v>
      </c>
      <c r="J2334">
        <f>IF(train!T2334="yes",1,0)</f>
        <v>0</v>
      </c>
    </row>
    <row r="2335" spans="8:10">
      <c r="H2335">
        <f>train!G2335</f>
        <v>183.1</v>
      </c>
      <c r="I2335">
        <f>train!I2335</f>
        <v>31.13</v>
      </c>
      <c r="J2335">
        <f>IF(train!T2335="yes",1,0)</f>
        <v>0</v>
      </c>
    </row>
    <row r="2336" spans="8:10">
      <c r="H2336">
        <f>train!G2336</f>
        <v>140</v>
      </c>
      <c r="I2336">
        <f>train!I2336</f>
        <v>23.8</v>
      </c>
      <c r="J2336">
        <f>IF(train!T2336="yes",1,0)</f>
        <v>0</v>
      </c>
    </row>
    <row r="2337" spans="8:10">
      <c r="H2337">
        <f>train!G2337</f>
        <v>179.2</v>
      </c>
      <c r="I2337">
        <f>train!I2337</f>
        <v>30.46</v>
      </c>
      <c r="J2337">
        <f>IF(train!T2337="yes",1,0)</f>
        <v>0</v>
      </c>
    </row>
    <row r="2338" spans="8:10">
      <c r="H2338">
        <f>train!G2338</f>
        <v>177.4</v>
      </c>
      <c r="I2338">
        <f>train!I2338</f>
        <v>30.16</v>
      </c>
      <c r="J2338">
        <f>IF(train!T2338="yes",1,0)</f>
        <v>0</v>
      </c>
    </row>
    <row r="2339" spans="8:10">
      <c r="H2339">
        <f>train!G2339</f>
        <v>115.6</v>
      </c>
      <c r="I2339">
        <f>train!I2339</f>
        <v>19.649999999999999</v>
      </c>
      <c r="J2339">
        <f>IF(train!T2339="yes",1,0)</f>
        <v>0</v>
      </c>
    </row>
    <row r="2340" spans="8:10">
      <c r="H2340">
        <f>train!G2340</f>
        <v>237.3</v>
      </c>
      <c r="I2340">
        <f>train!I2340</f>
        <v>40.340000000000003</v>
      </c>
      <c r="J2340">
        <f>IF(train!T2340="yes",1,0)</f>
        <v>1</v>
      </c>
    </row>
    <row r="2341" spans="8:10">
      <c r="H2341">
        <f>train!G2341</f>
        <v>51.5</v>
      </c>
      <c r="I2341">
        <f>train!I2341</f>
        <v>8.76</v>
      </c>
      <c r="J2341">
        <f>IF(train!T2341="yes",1,0)</f>
        <v>0</v>
      </c>
    </row>
    <row r="2342" spans="8:10">
      <c r="H2342">
        <f>train!G2342</f>
        <v>155.69999999999999</v>
      </c>
      <c r="I2342">
        <f>train!I2342</f>
        <v>26.47</v>
      </c>
      <c r="J2342">
        <f>IF(train!T2342="yes",1,0)</f>
        <v>0</v>
      </c>
    </row>
    <row r="2343" spans="8:10">
      <c r="H2343">
        <f>train!G2343</f>
        <v>245</v>
      </c>
      <c r="I2343">
        <f>train!I2343</f>
        <v>41.65</v>
      </c>
      <c r="J2343">
        <f>IF(train!T2343="yes",1,0)</f>
        <v>0</v>
      </c>
    </row>
    <row r="2344" spans="8:10">
      <c r="H2344">
        <f>train!G2344</f>
        <v>111.1</v>
      </c>
      <c r="I2344">
        <f>train!I2344</f>
        <v>18.89</v>
      </c>
      <c r="J2344">
        <f>IF(train!T2344="yes",1,0)</f>
        <v>0</v>
      </c>
    </row>
    <row r="2345" spans="8:10">
      <c r="H2345">
        <f>train!G2345</f>
        <v>116</v>
      </c>
      <c r="I2345">
        <f>train!I2345</f>
        <v>19.72</v>
      </c>
      <c r="J2345">
        <f>IF(train!T2345="yes",1,0)</f>
        <v>0</v>
      </c>
    </row>
    <row r="2346" spans="8:10">
      <c r="H2346">
        <f>train!G2346</f>
        <v>155.5</v>
      </c>
      <c r="I2346">
        <f>train!I2346</f>
        <v>26.44</v>
      </c>
      <c r="J2346">
        <f>IF(train!T2346="yes",1,0)</f>
        <v>0</v>
      </c>
    </row>
    <row r="2347" spans="8:10">
      <c r="H2347">
        <f>train!G2347</f>
        <v>175.2</v>
      </c>
      <c r="I2347">
        <f>train!I2347</f>
        <v>29.78</v>
      </c>
      <c r="J2347">
        <f>IF(train!T2347="yes",1,0)</f>
        <v>0</v>
      </c>
    </row>
    <row r="2348" spans="8:10">
      <c r="H2348">
        <f>train!G2348</f>
        <v>154.69999999999999</v>
      </c>
      <c r="I2348">
        <f>train!I2348</f>
        <v>26.3</v>
      </c>
      <c r="J2348">
        <f>IF(train!T2348="yes",1,0)</f>
        <v>1</v>
      </c>
    </row>
    <row r="2349" spans="8:10">
      <c r="H2349">
        <f>train!G2349</f>
        <v>247.2</v>
      </c>
      <c r="I2349">
        <f>train!I2349</f>
        <v>42.02</v>
      </c>
      <c r="J2349">
        <f>IF(train!T2349="yes",1,0)</f>
        <v>1</v>
      </c>
    </row>
    <row r="2350" spans="8:10">
      <c r="H2350">
        <f>train!G2350</f>
        <v>227.5</v>
      </c>
      <c r="I2350">
        <f>train!I2350</f>
        <v>38.68</v>
      </c>
      <c r="J2350">
        <f>IF(train!T2350="yes",1,0)</f>
        <v>0</v>
      </c>
    </row>
    <row r="2351" spans="8:10">
      <c r="H2351">
        <f>train!G2351</f>
        <v>185</v>
      </c>
      <c r="I2351">
        <f>train!I2351</f>
        <v>31.45</v>
      </c>
      <c r="J2351">
        <f>IF(train!T2351="yes",1,0)</f>
        <v>0</v>
      </c>
    </row>
    <row r="2352" spans="8:10">
      <c r="H2352">
        <f>train!G2352</f>
        <v>158.80000000000001</v>
      </c>
      <c r="I2352">
        <f>train!I2352</f>
        <v>27</v>
      </c>
      <c r="J2352">
        <f>IF(train!T2352="yes",1,0)</f>
        <v>0</v>
      </c>
    </row>
    <row r="2353" spans="8:10">
      <c r="H2353">
        <f>train!G2353</f>
        <v>185.9</v>
      </c>
      <c r="I2353">
        <f>train!I2353</f>
        <v>31.6</v>
      </c>
      <c r="J2353">
        <f>IF(train!T2353="yes",1,0)</f>
        <v>0</v>
      </c>
    </row>
    <row r="2354" spans="8:10">
      <c r="H2354">
        <f>train!G2354</f>
        <v>222.5</v>
      </c>
      <c r="I2354">
        <f>train!I2354</f>
        <v>37.83</v>
      </c>
      <c r="J2354">
        <f>IF(train!T2354="yes",1,0)</f>
        <v>0</v>
      </c>
    </row>
    <row r="2355" spans="8:10">
      <c r="H2355">
        <f>train!G2355</f>
        <v>201.1</v>
      </c>
      <c r="I2355">
        <f>train!I2355</f>
        <v>34.19</v>
      </c>
      <c r="J2355">
        <f>IF(train!T2355="yes",1,0)</f>
        <v>0</v>
      </c>
    </row>
    <row r="2356" spans="8:10">
      <c r="H2356">
        <f>train!G2356</f>
        <v>167.9</v>
      </c>
      <c r="I2356">
        <f>train!I2356</f>
        <v>28.54</v>
      </c>
      <c r="J2356">
        <f>IF(train!T2356="yes",1,0)</f>
        <v>0</v>
      </c>
    </row>
    <row r="2357" spans="8:10">
      <c r="H2357">
        <f>train!G2357</f>
        <v>239.1</v>
      </c>
      <c r="I2357">
        <f>train!I2357</f>
        <v>40.65</v>
      </c>
      <c r="J2357">
        <f>IF(train!T2357="yes",1,0)</f>
        <v>1</v>
      </c>
    </row>
    <row r="2358" spans="8:10">
      <c r="H2358">
        <f>train!G2358</f>
        <v>175.7</v>
      </c>
      <c r="I2358">
        <f>train!I2358</f>
        <v>29.87</v>
      </c>
      <c r="J2358">
        <f>IF(train!T2358="yes",1,0)</f>
        <v>1</v>
      </c>
    </row>
    <row r="2359" spans="8:10">
      <c r="H2359">
        <f>train!G2359</f>
        <v>111.2</v>
      </c>
      <c r="I2359">
        <f>train!I2359</f>
        <v>18.899999999999999</v>
      </c>
      <c r="J2359">
        <f>IF(train!T2359="yes",1,0)</f>
        <v>1</v>
      </c>
    </row>
    <row r="2360" spans="8:10">
      <c r="H2360">
        <f>train!G2360</f>
        <v>87.7</v>
      </c>
      <c r="I2360">
        <f>train!I2360</f>
        <v>14.91</v>
      </c>
      <c r="J2360">
        <f>IF(train!T2360="yes",1,0)</f>
        <v>0</v>
      </c>
    </row>
    <row r="2361" spans="8:10">
      <c r="H2361">
        <f>train!G2361</f>
        <v>244.1</v>
      </c>
      <c r="I2361">
        <f>train!I2361</f>
        <v>41.5</v>
      </c>
      <c r="J2361">
        <f>IF(train!T2361="yes",1,0)</f>
        <v>0</v>
      </c>
    </row>
    <row r="2362" spans="8:10">
      <c r="H2362">
        <f>train!G2362</f>
        <v>165</v>
      </c>
      <c r="I2362">
        <f>train!I2362</f>
        <v>28.05</v>
      </c>
      <c r="J2362">
        <f>IF(train!T2362="yes",1,0)</f>
        <v>0</v>
      </c>
    </row>
    <row r="2363" spans="8:10">
      <c r="H2363">
        <f>train!G2363</f>
        <v>127.4</v>
      </c>
      <c r="I2363">
        <f>train!I2363</f>
        <v>21.66</v>
      </c>
      <c r="J2363">
        <f>IF(train!T2363="yes",1,0)</f>
        <v>0</v>
      </c>
    </row>
    <row r="2364" spans="8:10">
      <c r="H2364">
        <f>train!G2364</f>
        <v>194.8</v>
      </c>
      <c r="I2364">
        <f>train!I2364</f>
        <v>33.119999999999997</v>
      </c>
      <c r="J2364">
        <f>IF(train!T2364="yes",1,0)</f>
        <v>0</v>
      </c>
    </row>
    <row r="2365" spans="8:10">
      <c r="H2365">
        <f>train!G2365</f>
        <v>54.7</v>
      </c>
      <c r="I2365">
        <f>train!I2365</f>
        <v>9.3000000000000007</v>
      </c>
      <c r="J2365">
        <f>IF(train!T2365="yes",1,0)</f>
        <v>0</v>
      </c>
    </row>
    <row r="2366" spans="8:10">
      <c r="H2366">
        <f>train!G2366</f>
        <v>90.5</v>
      </c>
      <c r="I2366">
        <f>train!I2366</f>
        <v>15.39</v>
      </c>
      <c r="J2366">
        <f>IF(train!T2366="yes",1,0)</f>
        <v>0</v>
      </c>
    </row>
    <row r="2367" spans="8:10">
      <c r="H2367">
        <f>train!G2367</f>
        <v>235.6</v>
      </c>
      <c r="I2367">
        <f>train!I2367</f>
        <v>40.049999999999997</v>
      </c>
      <c r="J2367">
        <f>IF(train!T2367="yes",1,0)</f>
        <v>0</v>
      </c>
    </row>
    <row r="2368" spans="8:10">
      <c r="H2368">
        <f>train!G2368</f>
        <v>142.5</v>
      </c>
      <c r="I2368">
        <f>train!I2368</f>
        <v>24.23</v>
      </c>
      <c r="J2368">
        <f>IF(train!T2368="yes",1,0)</f>
        <v>0</v>
      </c>
    </row>
    <row r="2369" spans="8:10">
      <c r="H2369">
        <f>train!G2369</f>
        <v>54</v>
      </c>
      <c r="I2369">
        <f>train!I2369</f>
        <v>9.18</v>
      </c>
      <c r="J2369">
        <f>IF(train!T2369="yes",1,0)</f>
        <v>0</v>
      </c>
    </row>
    <row r="2370" spans="8:10">
      <c r="H2370">
        <f>train!G2370</f>
        <v>214.8</v>
      </c>
      <c r="I2370">
        <f>train!I2370</f>
        <v>36.520000000000003</v>
      </c>
      <c r="J2370">
        <f>IF(train!T2370="yes",1,0)</f>
        <v>0</v>
      </c>
    </row>
    <row r="2371" spans="8:10">
      <c r="H2371">
        <f>train!G2371</f>
        <v>251.4</v>
      </c>
      <c r="I2371">
        <f>train!I2371</f>
        <v>42.74</v>
      </c>
      <c r="J2371">
        <f>IF(train!T2371="yes",1,0)</f>
        <v>1</v>
      </c>
    </row>
    <row r="2372" spans="8:10">
      <c r="H2372">
        <f>train!G2372</f>
        <v>139</v>
      </c>
      <c r="I2372">
        <f>train!I2372</f>
        <v>23.63</v>
      </c>
      <c r="J2372">
        <f>IF(train!T2372="yes",1,0)</f>
        <v>0</v>
      </c>
    </row>
    <row r="2373" spans="8:10">
      <c r="H2373">
        <f>train!G2373</f>
        <v>117.3</v>
      </c>
      <c r="I2373">
        <f>train!I2373</f>
        <v>19.940000000000001</v>
      </c>
      <c r="J2373">
        <f>IF(train!T2373="yes",1,0)</f>
        <v>0</v>
      </c>
    </row>
    <row r="2374" spans="8:10">
      <c r="H2374">
        <f>train!G2374</f>
        <v>264</v>
      </c>
      <c r="I2374">
        <f>train!I2374</f>
        <v>44.88</v>
      </c>
      <c r="J2374">
        <f>IF(train!T2374="yes",1,0)</f>
        <v>0</v>
      </c>
    </row>
    <row r="2375" spans="8:10">
      <c r="H2375">
        <f>train!G2375</f>
        <v>82.6</v>
      </c>
      <c r="I2375">
        <f>train!I2375</f>
        <v>14.04</v>
      </c>
      <c r="J2375">
        <f>IF(train!T2375="yes",1,0)</f>
        <v>0</v>
      </c>
    </row>
    <row r="2376" spans="8:10">
      <c r="H2376">
        <f>train!G2376</f>
        <v>175.8</v>
      </c>
      <c r="I2376">
        <f>train!I2376</f>
        <v>29.89</v>
      </c>
      <c r="J2376">
        <f>IF(train!T2376="yes",1,0)</f>
        <v>0</v>
      </c>
    </row>
    <row r="2377" spans="8:10">
      <c r="H2377">
        <f>train!G2377</f>
        <v>220.4</v>
      </c>
      <c r="I2377">
        <f>train!I2377</f>
        <v>37.47</v>
      </c>
      <c r="J2377">
        <f>IF(train!T2377="yes",1,0)</f>
        <v>0</v>
      </c>
    </row>
    <row r="2378" spans="8:10">
      <c r="H2378">
        <f>train!G2378</f>
        <v>217</v>
      </c>
      <c r="I2378">
        <f>train!I2378</f>
        <v>36.89</v>
      </c>
      <c r="J2378">
        <f>IF(train!T2378="yes",1,0)</f>
        <v>0</v>
      </c>
    </row>
    <row r="2379" spans="8:10">
      <c r="H2379">
        <f>train!G2379</f>
        <v>129</v>
      </c>
      <c r="I2379">
        <f>train!I2379</f>
        <v>21.93</v>
      </c>
      <c r="J2379">
        <f>IF(train!T2379="yes",1,0)</f>
        <v>0</v>
      </c>
    </row>
    <row r="2380" spans="8:10">
      <c r="H2380">
        <f>train!G2380</f>
        <v>150.5</v>
      </c>
      <c r="I2380">
        <f>train!I2380</f>
        <v>25.59</v>
      </c>
      <c r="J2380">
        <f>IF(train!T2380="yes",1,0)</f>
        <v>0</v>
      </c>
    </row>
    <row r="2381" spans="8:10">
      <c r="H2381">
        <f>train!G2381</f>
        <v>189.5</v>
      </c>
      <c r="I2381">
        <f>train!I2381</f>
        <v>32.22</v>
      </c>
      <c r="J2381">
        <f>IF(train!T2381="yes",1,0)</f>
        <v>0</v>
      </c>
    </row>
    <row r="2382" spans="8:10">
      <c r="H2382">
        <f>train!G2382</f>
        <v>137.80000000000001</v>
      </c>
      <c r="I2382">
        <f>train!I2382</f>
        <v>23.43</v>
      </c>
      <c r="J2382">
        <f>IF(train!T2382="yes",1,0)</f>
        <v>0</v>
      </c>
    </row>
    <row r="2383" spans="8:10">
      <c r="H2383">
        <f>train!G2383</f>
        <v>129.30000000000001</v>
      </c>
      <c r="I2383">
        <f>train!I2383</f>
        <v>21.98</v>
      </c>
      <c r="J2383">
        <f>IF(train!T2383="yes",1,0)</f>
        <v>0</v>
      </c>
    </row>
    <row r="2384" spans="8:10">
      <c r="H2384">
        <f>train!G2384</f>
        <v>115.6</v>
      </c>
      <c r="I2384">
        <f>train!I2384</f>
        <v>19.649999999999999</v>
      </c>
      <c r="J2384">
        <f>IF(train!T2384="yes",1,0)</f>
        <v>0</v>
      </c>
    </row>
    <row r="2385" spans="8:10">
      <c r="H2385">
        <f>train!G2385</f>
        <v>221.9</v>
      </c>
      <c r="I2385">
        <f>train!I2385</f>
        <v>37.72</v>
      </c>
      <c r="J2385">
        <f>IF(train!T2385="yes",1,0)</f>
        <v>0</v>
      </c>
    </row>
    <row r="2386" spans="8:10">
      <c r="H2386">
        <f>train!G2386</f>
        <v>263.7</v>
      </c>
      <c r="I2386">
        <f>train!I2386</f>
        <v>44.83</v>
      </c>
      <c r="J2386">
        <f>IF(train!T2386="yes",1,0)</f>
        <v>1</v>
      </c>
    </row>
    <row r="2387" spans="8:10">
      <c r="H2387">
        <f>train!G2387</f>
        <v>61.3</v>
      </c>
      <c r="I2387">
        <f>train!I2387</f>
        <v>10.42</v>
      </c>
      <c r="J2387">
        <f>IF(train!T2387="yes",1,0)</f>
        <v>0</v>
      </c>
    </row>
    <row r="2388" spans="8:10">
      <c r="H2388">
        <f>train!G2388</f>
        <v>183.8</v>
      </c>
      <c r="I2388">
        <f>train!I2388</f>
        <v>31.25</v>
      </c>
      <c r="J2388">
        <f>IF(train!T2388="yes",1,0)</f>
        <v>0</v>
      </c>
    </row>
    <row r="2389" spans="8:10">
      <c r="H2389">
        <f>train!G2389</f>
        <v>167.4</v>
      </c>
      <c r="I2389">
        <f>train!I2389</f>
        <v>28.46</v>
      </c>
      <c r="J2389">
        <f>IF(train!T2389="yes",1,0)</f>
        <v>1</v>
      </c>
    </row>
    <row r="2390" spans="8:10">
      <c r="H2390">
        <f>train!G2390</f>
        <v>154.1</v>
      </c>
      <c r="I2390">
        <f>train!I2390</f>
        <v>26.2</v>
      </c>
      <c r="J2390">
        <f>IF(train!T2390="yes",1,0)</f>
        <v>0</v>
      </c>
    </row>
    <row r="2391" spans="8:10">
      <c r="H2391">
        <f>train!G2391</f>
        <v>252</v>
      </c>
      <c r="I2391">
        <f>train!I2391</f>
        <v>42.84</v>
      </c>
      <c r="J2391">
        <f>IF(train!T2391="yes",1,0)</f>
        <v>0</v>
      </c>
    </row>
    <row r="2392" spans="8:10">
      <c r="H2392">
        <f>train!G2392</f>
        <v>163.1</v>
      </c>
      <c r="I2392">
        <f>train!I2392</f>
        <v>27.73</v>
      </c>
      <c r="J2392">
        <f>IF(train!T2392="yes",1,0)</f>
        <v>0</v>
      </c>
    </row>
    <row r="2393" spans="8:10">
      <c r="H2393">
        <f>train!G2393</f>
        <v>198.3</v>
      </c>
      <c r="I2393">
        <f>train!I2393</f>
        <v>33.71</v>
      </c>
      <c r="J2393">
        <f>IF(train!T2393="yes",1,0)</f>
        <v>0</v>
      </c>
    </row>
    <row r="2394" spans="8:10">
      <c r="H2394">
        <f>train!G2394</f>
        <v>324.7</v>
      </c>
      <c r="I2394">
        <f>train!I2394</f>
        <v>55.2</v>
      </c>
      <c r="J2394">
        <f>IF(train!T2394="yes",1,0)</f>
        <v>1</v>
      </c>
    </row>
    <row r="2395" spans="8:10">
      <c r="H2395">
        <f>train!G2395</f>
        <v>128.30000000000001</v>
      </c>
      <c r="I2395">
        <f>train!I2395</f>
        <v>21.81</v>
      </c>
      <c r="J2395">
        <f>IF(train!T2395="yes",1,0)</f>
        <v>0</v>
      </c>
    </row>
    <row r="2396" spans="8:10">
      <c r="H2396">
        <f>train!G2396</f>
        <v>187.9</v>
      </c>
      <c r="I2396">
        <f>train!I2396</f>
        <v>31.94</v>
      </c>
      <c r="J2396">
        <f>IF(train!T2396="yes",1,0)</f>
        <v>0</v>
      </c>
    </row>
    <row r="2397" spans="8:10">
      <c r="H2397">
        <f>train!G2397</f>
        <v>129.19999999999999</v>
      </c>
      <c r="I2397">
        <f>train!I2397</f>
        <v>21.96</v>
      </c>
      <c r="J2397">
        <f>IF(train!T2397="yes",1,0)</f>
        <v>1</v>
      </c>
    </row>
    <row r="2398" spans="8:10">
      <c r="H2398">
        <f>train!G2398</f>
        <v>125.5</v>
      </c>
      <c r="I2398">
        <f>train!I2398</f>
        <v>21.34</v>
      </c>
      <c r="J2398">
        <f>IF(train!T2398="yes",1,0)</f>
        <v>1</v>
      </c>
    </row>
    <row r="2399" spans="8:10">
      <c r="H2399">
        <f>train!G2399</f>
        <v>257.2</v>
      </c>
      <c r="I2399">
        <f>train!I2399</f>
        <v>43.72</v>
      </c>
      <c r="J2399">
        <f>IF(train!T2399="yes",1,0)</f>
        <v>0</v>
      </c>
    </row>
    <row r="2400" spans="8:10">
      <c r="H2400">
        <f>train!G2400</f>
        <v>124.6</v>
      </c>
      <c r="I2400">
        <f>train!I2400</f>
        <v>21.18</v>
      </c>
      <c r="J2400">
        <f>IF(train!T2400="yes",1,0)</f>
        <v>0</v>
      </c>
    </row>
    <row r="2401" spans="8:10">
      <c r="H2401">
        <f>train!G2401</f>
        <v>175.1</v>
      </c>
      <c r="I2401">
        <f>train!I2401</f>
        <v>29.77</v>
      </c>
      <c r="J2401">
        <f>IF(train!T2401="yes",1,0)</f>
        <v>0</v>
      </c>
    </row>
    <row r="2402" spans="8:10">
      <c r="H2402">
        <f>train!G2402</f>
        <v>124.3</v>
      </c>
      <c r="I2402">
        <f>train!I2402</f>
        <v>21.13</v>
      </c>
      <c r="J2402">
        <f>IF(train!T2402="yes",1,0)</f>
        <v>0</v>
      </c>
    </row>
    <row r="2403" spans="8:10">
      <c r="H2403">
        <f>train!G2403</f>
        <v>271.60000000000002</v>
      </c>
      <c r="I2403">
        <f>train!I2403</f>
        <v>46.17</v>
      </c>
      <c r="J2403">
        <f>IF(train!T2403="yes",1,0)</f>
        <v>0</v>
      </c>
    </row>
    <row r="2404" spans="8:10">
      <c r="H2404">
        <f>train!G2404</f>
        <v>183.3</v>
      </c>
      <c r="I2404">
        <f>train!I2404</f>
        <v>31.16</v>
      </c>
      <c r="J2404">
        <f>IF(train!T2404="yes",1,0)</f>
        <v>0</v>
      </c>
    </row>
    <row r="2405" spans="8:10">
      <c r="H2405">
        <f>train!G2405</f>
        <v>101.1</v>
      </c>
      <c r="I2405">
        <f>train!I2405</f>
        <v>17.190000000000001</v>
      </c>
      <c r="J2405">
        <f>IF(train!T2405="yes",1,0)</f>
        <v>0</v>
      </c>
    </row>
    <row r="2406" spans="8:10">
      <c r="H2406">
        <f>train!G2406</f>
        <v>203.3</v>
      </c>
      <c r="I2406">
        <f>train!I2406</f>
        <v>34.56</v>
      </c>
      <c r="J2406">
        <f>IF(train!T2406="yes",1,0)</f>
        <v>0</v>
      </c>
    </row>
    <row r="2407" spans="8:10">
      <c r="H2407">
        <f>train!G2407</f>
        <v>175.4</v>
      </c>
      <c r="I2407">
        <f>train!I2407</f>
        <v>29.82</v>
      </c>
      <c r="J2407">
        <f>IF(train!T2407="yes",1,0)</f>
        <v>0</v>
      </c>
    </row>
    <row r="2408" spans="8:10">
      <c r="H2408">
        <f>train!G2408</f>
        <v>266</v>
      </c>
      <c r="I2408">
        <f>train!I2408</f>
        <v>45.22</v>
      </c>
      <c r="J2408">
        <f>IF(train!T2408="yes",1,0)</f>
        <v>1</v>
      </c>
    </row>
    <row r="2409" spans="8:10">
      <c r="H2409">
        <f>train!G2409</f>
        <v>171.6</v>
      </c>
      <c r="I2409">
        <f>train!I2409</f>
        <v>29.17</v>
      </c>
      <c r="J2409">
        <f>IF(train!T2409="yes",1,0)</f>
        <v>0</v>
      </c>
    </row>
    <row r="2410" spans="8:10">
      <c r="H2410">
        <f>train!G2410</f>
        <v>78.7</v>
      </c>
      <c r="I2410">
        <f>train!I2410</f>
        <v>13.38</v>
      </c>
      <c r="J2410">
        <f>IF(train!T2410="yes",1,0)</f>
        <v>0</v>
      </c>
    </row>
    <row r="2411" spans="8:10">
      <c r="H2411">
        <f>train!G2411</f>
        <v>211.9</v>
      </c>
      <c r="I2411">
        <f>train!I2411</f>
        <v>36.020000000000003</v>
      </c>
      <c r="J2411">
        <f>IF(train!T2411="yes",1,0)</f>
        <v>0</v>
      </c>
    </row>
    <row r="2412" spans="8:10">
      <c r="H2412">
        <f>train!G2412</f>
        <v>63.7</v>
      </c>
      <c r="I2412">
        <f>train!I2412</f>
        <v>10.83</v>
      </c>
      <c r="J2412">
        <f>IF(train!T2412="yes",1,0)</f>
        <v>0</v>
      </c>
    </row>
    <row r="2413" spans="8:10">
      <c r="H2413">
        <f>train!G2413</f>
        <v>173.4</v>
      </c>
      <c r="I2413">
        <f>train!I2413</f>
        <v>29.48</v>
      </c>
      <c r="J2413">
        <f>IF(train!T2413="yes",1,0)</f>
        <v>0</v>
      </c>
    </row>
    <row r="2414" spans="8:10">
      <c r="H2414">
        <f>train!G2414</f>
        <v>225.9</v>
      </c>
      <c r="I2414">
        <f>train!I2414</f>
        <v>38.4</v>
      </c>
      <c r="J2414">
        <f>IF(train!T2414="yes",1,0)</f>
        <v>0</v>
      </c>
    </row>
    <row r="2415" spans="8:10">
      <c r="H2415">
        <f>train!G2415</f>
        <v>173</v>
      </c>
      <c r="I2415">
        <f>train!I2415</f>
        <v>29.41</v>
      </c>
      <c r="J2415">
        <f>IF(train!T2415="yes",1,0)</f>
        <v>0</v>
      </c>
    </row>
    <row r="2416" spans="8:10">
      <c r="H2416">
        <f>train!G2416</f>
        <v>224.9</v>
      </c>
      <c r="I2416">
        <f>train!I2416</f>
        <v>38.229999999999997</v>
      </c>
      <c r="J2416">
        <f>IF(train!T2416="yes",1,0)</f>
        <v>0</v>
      </c>
    </row>
    <row r="2417" spans="8:10">
      <c r="H2417">
        <f>train!G2417</f>
        <v>137</v>
      </c>
      <c r="I2417">
        <f>train!I2417</f>
        <v>23.29</v>
      </c>
      <c r="J2417">
        <f>IF(train!T2417="yes",1,0)</f>
        <v>0</v>
      </c>
    </row>
    <row r="2418" spans="8:10">
      <c r="H2418">
        <f>train!G2418</f>
        <v>142.5</v>
      </c>
      <c r="I2418">
        <f>train!I2418</f>
        <v>24.23</v>
      </c>
      <c r="J2418">
        <f>IF(train!T2418="yes",1,0)</f>
        <v>0</v>
      </c>
    </row>
    <row r="2419" spans="8:10">
      <c r="H2419">
        <f>train!G2419</f>
        <v>142.4</v>
      </c>
      <c r="I2419">
        <f>train!I2419</f>
        <v>24.21</v>
      </c>
      <c r="J2419">
        <f>IF(train!T2419="yes",1,0)</f>
        <v>0</v>
      </c>
    </row>
    <row r="2420" spans="8:10">
      <c r="H2420">
        <f>train!G2420</f>
        <v>147</v>
      </c>
      <c r="I2420">
        <f>train!I2420</f>
        <v>24.99</v>
      </c>
      <c r="J2420">
        <f>IF(train!T2420="yes",1,0)</f>
        <v>0</v>
      </c>
    </row>
    <row r="2421" spans="8:10">
      <c r="H2421">
        <f>train!G2421</f>
        <v>149.19999999999999</v>
      </c>
      <c r="I2421">
        <f>train!I2421</f>
        <v>25.36</v>
      </c>
      <c r="J2421">
        <f>IF(train!T2421="yes",1,0)</f>
        <v>0</v>
      </c>
    </row>
    <row r="2422" spans="8:10">
      <c r="H2422">
        <f>train!G2422</f>
        <v>216.8</v>
      </c>
      <c r="I2422">
        <f>train!I2422</f>
        <v>36.86</v>
      </c>
      <c r="J2422">
        <f>IF(train!T2422="yes",1,0)</f>
        <v>0</v>
      </c>
    </row>
    <row r="2423" spans="8:10">
      <c r="H2423">
        <f>train!G2423</f>
        <v>308</v>
      </c>
      <c r="I2423">
        <f>train!I2423</f>
        <v>52.36</v>
      </c>
      <c r="J2423">
        <f>IF(train!T2423="yes",1,0)</f>
        <v>0</v>
      </c>
    </row>
    <row r="2424" spans="8:10">
      <c r="H2424">
        <f>train!G2424</f>
        <v>58</v>
      </c>
      <c r="I2424">
        <f>train!I2424</f>
        <v>9.86</v>
      </c>
      <c r="J2424">
        <f>IF(train!T2424="yes",1,0)</f>
        <v>0</v>
      </c>
    </row>
    <row r="2425" spans="8:10">
      <c r="H2425">
        <f>train!G2425</f>
        <v>173.2</v>
      </c>
      <c r="I2425">
        <f>train!I2425</f>
        <v>29.44</v>
      </c>
      <c r="J2425">
        <f>IF(train!T2425="yes",1,0)</f>
        <v>0</v>
      </c>
    </row>
    <row r="2426" spans="8:10">
      <c r="H2426">
        <f>train!G2426</f>
        <v>210.3</v>
      </c>
      <c r="I2426">
        <f>train!I2426</f>
        <v>35.75</v>
      </c>
      <c r="J2426">
        <f>IF(train!T2426="yes",1,0)</f>
        <v>0</v>
      </c>
    </row>
    <row r="2427" spans="8:10">
      <c r="H2427">
        <f>train!G2427</f>
        <v>58.9</v>
      </c>
      <c r="I2427">
        <f>train!I2427</f>
        <v>10.01</v>
      </c>
      <c r="J2427">
        <f>IF(train!T2427="yes",1,0)</f>
        <v>0</v>
      </c>
    </row>
    <row r="2428" spans="8:10">
      <c r="H2428">
        <f>train!G2428</f>
        <v>236.8</v>
      </c>
      <c r="I2428">
        <f>train!I2428</f>
        <v>40.26</v>
      </c>
      <c r="J2428">
        <f>IF(train!T2428="yes",1,0)</f>
        <v>0</v>
      </c>
    </row>
    <row r="2429" spans="8:10">
      <c r="H2429">
        <f>train!G2429</f>
        <v>228.9</v>
      </c>
      <c r="I2429">
        <f>train!I2429</f>
        <v>38.909999999999997</v>
      </c>
      <c r="J2429">
        <f>IF(train!T2429="yes",1,0)</f>
        <v>0</v>
      </c>
    </row>
    <row r="2430" spans="8:10">
      <c r="H2430">
        <f>train!G2430</f>
        <v>162.80000000000001</v>
      </c>
      <c r="I2430">
        <f>train!I2430</f>
        <v>27.68</v>
      </c>
      <c r="J2430">
        <f>IF(train!T2430="yes",1,0)</f>
        <v>1</v>
      </c>
    </row>
    <row r="2431" spans="8:10">
      <c r="H2431">
        <f>train!G2431</f>
        <v>86.1</v>
      </c>
      <c r="I2431">
        <f>train!I2431</f>
        <v>14.64</v>
      </c>
      <c r="J2431">
        <f>IF(train!T2431="yes",1,0)</f>
        <v>0</v>
      </c>
    </row>
    <row r="2432" spans="8:10">
      <c r="H2432">
        <f>train!G2432</f>
        <v>212.3</v>
      </c>
      <c r="I2432">
        <f>train!I2432</f>
        <v>36.090000000000003</v>
      </c>
      <c r="J2432">
        <f>IF(train!T2432="yes",1,0)</f>
        <v>0</v>
      </c>
    </row>
    <row r="2433" spans="8:10">
      <c r="H2433">
        <f>train!G2433</f>
        <v>151</v>
      </c>
      <c r="I2433">
        <f>train!I2433</f>
        <v>25.67</v>
      </c>
      <c r="J2433">
        <f>IF(train!T2433="yes",1,0)</f>
        <v>0</v>
      </c>
    </row>
    <row r="2434" spans="8:10">
      <c r="H2434">
        <f>train!G2434</f>
        <v>158.6</v>
      </c>
      <c r="I2434">
        <f>train!I2434</f>
        <v>26.96</v>
      </c>
      <c r="J2434">
        <f>IF(train!T2434="yes",1,0)</f>
        <v>0</v>
      </c>
    </row>
    <row r="2435" spans="8:10">
      <c r="H2435">
        <f>train!G2435</f>
        <v>296</v>
      </c>
      <c r="I2435">
        <f>train!I2435</f>
        <v>50.32</v>
      </c>
      <c r="J2435">
        <f>IF(train!T2435="yes",1,0)</f>
        <v>1</v>
      </c>
    </row>
    <row r="2436" spans="8:10">
      <c r="H2436">
        <f>train!G2436</f>
        <v>212.3</v>
      </c>
      <c r="I2436">
        <f>train!I2436</f>
        <v>36.090000000000003</v>
      </c>
      <c r="J2436">
        <f>IF(train!T2436="yes",1,0)</f>
        <v>0</v>
      </c>
    </row>
    <row r="2437" spans="8:10">
      <c r="H2437">
        <f>train!G2437</f>
        <v>234.4</v>
      </c>
      <c r="I2437">
        <f>train!I2437</f>
        <v>39.85</v>
      </c>
      <c r="J2437">
        <f>IF(train!T2437="yes",1,0)</f>
        <v>0</v>
      </c>
    </row>
    <row r="2438" spans="8:10">
      <c r="H2438">
        <f>train!G2438</f>
        <v>176.8</v>
      </c>
      <c r="I2438">
        <f>train!I2438</f>
        <v>30.06</v>
      </c>
      <c r="J2438">
        <f>IF(train!T2438="yes",1,0)</f>
        <v>0</v>
      </c>
    </row>
    <row r="2439" spans="8:10">
      <c r="H2439">
        <f>train!G2439</f>
        <v>157.30000000000001</v>
      </c>
      <c r="I2439">
        <f>train!I2439</f>
        <v>26.74</v>
      </c>
      <c r="J2439">
        <f>IF(train!T2439="yes",1,0)</f>
        <v>0</v>
      </c>
    </row>
    <row r="2440" spans="8:10">
      <c r="H2440">
        <f>train!G2440</f>
        <v>260.5</v>
      </c>
      <c r="I2440">
        <f>train!I2440</f>
        <v>44.29</v>
      </c>
      <c r="J2440">
        <f>IF(train!T2440="yes",1,0)</f>
        <v>0</v>
      </c>
    </row>
    <row r="2441" spans="8:10">
      <c r="H2441">
        <f>train!G2441</f>
        <v>124.5</v>
      </c>
      <c r="I2441">
        <f>train!I2441</f>
        <v>21.17</v>
      </c>
      <c r="J2441">
        <f>IF(train!T2441="yes",1,0)</f>
        <v>1</v>
      </c>
    </row>
    <row r="2442" spans="8:10">
      <c r="H2442">
        <f>train!G2442</f>
        <v>209.4</v>
      </c>
      <c r="I2442">
        <f>train!I2442</f>
        <v>35.6</v>
      </c>
      <c r="J2442">
        <f>IF(train!T2442="yes",1,0)</f>
        <v>0</v>
      </c>
    </row>
    <row r="2443" spans="8:10">
      <c r="H2443">
        <f>train!G2443</f>
        <v>285.7</v>
      </c>
      <c r="I2443">
        <f>train!I2443</f>
        <v>48.57</v>
      </c>
      <c r="J2443">
        <f>IF(train!T2443="yes",1,0)</f>
        <v>1</v>
      </c>
    </row>
    <row r="2444" spans="8:10">
      <c r="H2444">
        <f>train!G2444</f>
        <v>190.9</v>
      </c>
      <c r="I2444">
        <f>train!I2444</f>
        <v>32.450000000000003</v>
      </c>
      <c r="J2444">
        <f>IF(train!T2444="yes",1,0)</f>
        <v>0</v>
      </c>
    </row>
    <row r="2445" spans="8:10">
      <c r="H2445">
        <f>train!G2445</f>
        <v>208.8</v>
      </c>
      <c r="I2445">
        <f>train!I2445</f>
        <v>35.5</v>
      </c>
      <c r="J2445">
        <f>IF(train!T2445="yes",1,0)</f>
        <v>0</v>
      </c>
    </row>
    <row r="2446" spans="8:10">
      <c r="H2446">
        <f>train!G2446</f>
        <v>77.599999999999994</v>
      </c>
      <c r="I2446">
        <f>train!I2446</f>
        <v>13.19</v>
      </c>
      <c r="J2446">
        <f>IF(train!T2446="yes",1,0)</f>
        <v>0</v>
      </c>
    </row>
    <row r="2447" spans="8:10">
      <c r="H2447">
        <f>train!G2447</f>
        <v>271.10000000000002</v>
      </c>
      <c r="I2447">
        <f>train!I2447</f>
        <v>46.09</v>
      </c>
      <c r="J2447">
        <f>IF(train!T2447="yes",1,0)</f>
        <v>1</v>
      </c>
    </row>
    <row r="2448" spans="8:10">
      <c r="H2448">
        <f>train!G2448</f>
        <v>240.8</v>
      </c>
      <c r="I2448">
        <f>train!I2448</f>
        <v>40.94</v>
      </c>
      <c r="J2448">
        <f>IF(train!T2448="yes",1,0)</f>
        <v>0</v>
      </c>
    </row>
    <row r="2449" spans="8:10">
      <c r="H2449">
        <f>train!G2449</f>
        <v>114.8</v>
      </c>
      <c r="I2449">
        <f>train!I2449</f>
        <v>19.52</v>
      </c>
      <c r="J2449">
        <f>IF(train!T2449="yes",1,0)</f>
        <v>0</v>
      </c>
    </row>
    <row r="2450" spans="8:10">
      <c r="H2450">
        <f>train!G2450</f>
        <v>138.80000000000001</v>
      </c>
      <c r="I2450">
        <f>train!I2450</f>
        <v>23.6</v>
      </c>
      <c r="J2450">
        <f>IF(train!T2450="yes",1,0)</f>
        <v>0</v>
      </c>
    </row>
    <row r="2451" spans="8:10">
      <c r="H2451">
        <f>train!G2451</f>
        <v>209.8</v>
      </c>
      <c r="I2451">
        <f>train!I2451</f>
        <v>35.67</v>
      </c>
      <c r="J2451">
        <f>IF(train!T2451="yes",1,0)</f>
        <v>0</v>
      </c>
    </row>
    <row r="2452" spans="8:10">
      <c r="H2452">
        <f>train!G2452</f>
        <v>134.9</v>
      </c>
      <c r="I2452">
        <f>train!I2452</f>
        <v>22.93</v>
      </c>
      <c r="J2452">
        <f>IF(train!T2452="yes",1,0)</f>
        <v>0</v>
      </c>
    </row>
    <row r="2453" spans="8:10">
      <c r="H2453">
        <f>train!G2453</f>
        <v>164</v>
      </c>
      <c r="I2453">
        <f>train!I2453</f>
        <v>27.88</v>
      </c>
      <c r="J2453">
        <f>IF(train!T2453="yes",1,0)</f>
        <v>0</v>
      </c>
    </row>
    <row r="2454" spans="8:10">
      <c r="H2454">
        <f>train!G2454</f>
        <v>245.5</v>
      </c>
      <c r="I2454">
        <f>train!I2454</f>
        <v>41.74</v>
      </c>
      <c r="J2454">
        <f>IF(train!T2454="yes",1,0)</f>
        <v>0</v>
      </c>
    </row>
    <row r="2455" spans="8:10">
      <c r="H2455">
        <f>train!G2455</f>
        <v>80.3</v>
      </c>
      <c r="I2455">
        <f>train!I2455</f>
        <v>13.65</v>
      </c>
      <c r="J2455">
        <f>IF(train!T2455="yes",1,0)</f>
        <v>0</v>
      </c>
    </row>
    <row r="2456" spans="8:10">
      <c r="H2456">
        <f>train!G2456</f>
        <v>90.7</v>
      </c>
      <c r="I2456">
        <f>train!I2456</f>
        <v>15.42</v>
      </c>
      <c r="J2456">
        <f>IF(train!T2456="yes",1,0)</f>
        <v>0</v>
      </c>
    </row>
    <row r="2457" spans="8:10">
      <c r="H2457">
        <f>train!G2457</f>
        <v>190.3</v>
      </c>
      <c r="I2457">
        <f>train!I2457</f>
        <v>32.35</v>
      </c>
      <c r="J2457">
        <f>IF(train!T2457="yes",1,0)</f>
        <v>0</v>
      </c>
    </row>
    <row r="2458" spans="8:10">
      <c r="H2458">
        <f>train!G2458</f>
        <v>108.6</v>
      </c>
      <c r="I2458">
        <f>train!I2458</f>
        <v>18.46</v>
      </c>
      <c r="J2458">
        <f>IF(train!T2458="yes",1,0)</f>
        <v>1</v>
      </c>
    </row>
    <row r="2459" spans="8:10">
      <c r="H2459">
        <f>train!G2459</f>
        <v>252.4</v>
      </c>
      <c r="I2459">
        <f>train!I2459</f>
        <v>42.91</v>
      </c>
      <c r="J2459">
        <f>IF(train!T2459="yes",1,0)</f>
        <v>0</v>
      </c>
    </row>
    <row r="2460" spans="8:10">
      <c r="H2460">
        <f>train!G2460</f>
        <v>183.4</v>
      </c>
      <c r="I2460">
        <f>train!I2460</f>
        <v>31.18</v>
      </c>
      <c r="J2460">
        <f>IF(train!T2460="yes",1,0)</f>
        <v>0</v>
      </c>
    </row>
    <row r="2461" spans="8:10">
      <c r="H2461">
        <f>train!G2461</f>
        <v>183.4</v>
      </c>
      <c r="I2461">
        <f>train!I2461</f>
        <v>31.18</v>
      </c>
      <c r="J2461">
        <f>IF(train!T2461="yes",1,0)</f>
        <v>0</v>
      </c>
    </row>
    <row r="2462" spans="8:10">
      <c r="H2462">
        <f>train!G2462</f>
        <v>155.19999999999999</v>
      </c>
      <c r="I2462">
        <f>train!I2462</f>
        <v>26.38</v>
      </c>
      <c r="J2462">
        <f>IF(train!T2462="yes",1,0)</f>
        <v>0</v>
      </c>
    </row>
    <row r="2463" spans="8:10">
      <c r="H2463">
        <f>train!G2463</f>
        <v>165.8</v>
      </c>
      <c r="I2463">
        <f>train!I2463</f>
        <v>28.19</v>
      </c>
      <c r="J2463">
        <f>IF(train!T2463="yes",1,0)</f>
        <v>0</v>
      </c>
    </row>
    <row r="2464" spans="8:10">
      <c r="H2464">
        <f>train!G2464</f>
        <v>209.4</v>
      </c>
      <c r="I2464">
        <f>train!I2464</f>
        <v>35.6</v>
      </c>
      <c r="J2464">
        <f>IF(train!T2464="yes",1,0)</f>
        <v>0</v>
      </c>
    </row>
    <row r="2465" spans="8:10">
      <c r="H2465">
        <f>train!G2465</f>
        <v>279.3</v>
      </c>
      <c r="I2465">
        <f>train!I2465</f>
        <v>47.48</v>
      </c>
      <c r="J2465">
        <f>IF(train!T2465="yes",1,0)</f>
        <v>1</v>
      </c>
    </row>
    <row r="2466" spans="8:10">
      <c r="H2466">
        <f>train!G2466</f>
        <v>256.5</v>
      </c>
      <c r="I2466">
        <f>train!I2466</f>
        <v>43.61</v>
      </c>
      <c r="J2466">
        <f>IF(train!T2466="yes",1,0)</f>
        <v>0</v>
      </c>
    </row>
    <row r="2467" spans="8:10">
      <c r="H2467">
        <f>train!G2467</f>
        <v>170.2</v>
      </c>
      <c r="I2467">
        <f>train!I2467</f>
        <v>28.93</v>
      </c>
      <c r="J2467">
        <f>IF(train!T2467="yes",1,0)</f>
        <v>0</v>
      </c>
    </row>
    <row r="2468" spans="8:10">
      <c r="H2468">
        <f>train!G2468</f>
        <v>139.6</v>
      </c>
      <c r="I2468">
        <f>train!I2468</f>
        <v>23.73</v>
      </c>
      <c r="J2468">
        <f>IF(train!T2468="yes",1,0)</f>
        <v>0</v>
      </c>
    </row>
    <row r="2469" spans="8:10">
      <c r="H2469">
        <f>train!G2469</f>
        <v>208.8</v>
      </c>
      <c r="I2469">
        <f>train!I2469</f>
        <v>35.5</v>
      </c>
      <c r="J2469">
        <f>IF(train!T2469="yes",1,0)</f>
        <v>0</v>
      </c>
    </row>
    <row r="2470" spans="8:10">
      <c r="H2470">
        <f>train!G2470</f>
        <v>210.1</v>
      </c>
      <c r="I2470">
        <f>train!I2470</f>
        <v>35.72</v>
      </c>
      <c r="J2470">
        <f>IF(train!T2470="yes",1,0)</f>
        <v>0</v>
      </c>
    </row>
    <row r="2471" spans="8:10">
      <c r="H2471">
        <f>train!G2471</f>
        <v>202.6</v>
      </c>
      <c r="I2471">
        <f>train!I2471</f>
        <v>34.44</v>
      </c>
      <c r="J2471">
        <f>IF(train!T2471="yes",1,0)</f>
        <v>0</v>
      </c>
    </row>
    <row r="2472" spans="8:10">
      <c r="H2472">
        <f>train!G2472</f>
        <v>174.4</v>
      </c>
      <c r="I2472">
        <f>train!I2472</f>
        <v>29.65</v>
      </c>
      <c r="J2472">
        <f>IF(train!T2472="yes",1,0)</f>
        <v>0</v>
      </c>
    </row>
    <row r="2473" spans="8:10">
      <c r="H2473">
        <f>train!G2473</f>
        <v>210.6</v>
      </c>
      <c r="I2473">
        <f>train!I2473</f>
        <v>35.799999999999997</v>
      </c>
      <c r="J2473">
        <f>IF(train!T2473="yes",1,0)</f>
        <v>0</v>
      </c>
    </row>
    <row r="2474" spans="8:10">
      <c r="H2474">
        <f>train!G2474</f>
        <v>121.5</v>
      </c>
      <c r="I2474">
        <f>train!I2474</f>
        <v>20.66</v>
      </c>
      <c r="J2474">
        <f>IF(train!T2474="yes",1,0)</f>
        <v>0</v>
      </c>
    </row>
    <row r="2475" spans="8:10">
      <c r="H2475">
        <f>train!G2475</f>
        <v>127.8</v>
      </c>
      <c r="I2475">
        <f>train!I2475</f>
        <v>21.73</v>
      </c>
      <c r="J2475">
        <f>IF(train!T2475="yes",1,0)</f>
        <v>0</v>
      </c>
    </row>
    <row r="2476" spans="8:10">
      <c r="H2476">
        <f>train!G2476</f>
        <v>135.19999999999999</v>
      </c>
      <c r="I2476">
        <f>train!I2476</f>
        <v>22.98</v>
      </c>
      <c r="J2476">
        <f>IF(train!T2476="yes",1,0)</f>
        <v>0</v>
      </c>
    </row>
    <row r="2477" spans="8:10">
      <c r="H2477">
        <f>train!G2477</f>
        <v>99.4</v>
      </c>
      <c r="I2477">
        <f>train!I2477</f>
        <v>16.899999999999999</v>
      </c>
      <c r="J2477">
        <f>IF(train!T2477="yes",1,0)</f>
        <v>0</v>
      </c>
    </row>
    <row r="2478" spans="8:10">
      <c r="H2478">
        <f>train!G2478</f>
        <v>276.89999999999998</v>
      </c>
      <c r="I2478">
        <f>train!I2478</f>
        <v>47.07</v>
      </c>
      <c r="J2478">
        <f>IF(train!T2478="yes",1,0)</f>
        <v>1</v>
      </c>
    </row>
    <row r="2479" spans="8:10">
      <c r="H2479">
        <f>train!G2479</f>
        <v>287.39999999999998</v>
      </c>
      <c r="I2479">
        <f>train!I2479</f>
        <v>48.86</v>
      </c>
      <c r="J2479">
        <f>IF(train!T2479="yes",1,0)</f>
        <v>1</v>
      </c>
    </row>
    <row r="2480" spans="8:10">
      <c r="H2480">
        <f>train!G2480</f>
        <v>120.5</v>
      </c>
      <c r="I2480">
        <f>train!I2480</f>
        <v>20.49</v>
      </c>
      <c r="J2480">
        <f>IF(train!T2480="yes",1,0)</f>
        <v>0</v>
      </c>
    </row>
    <row r="2481" spans="8:10">
      <c r="H2481">
        <f>train!G2481</f>
        <v>184.1</v>
      </c>
      <c r="I2481">
        <f>train!I2481</f>
        <v>31.3</v>
      </c>
      <c r="J2481">
        <f>IF(train!T2481="yes",1,0)</f>
        <v>0</v>
      </c>
    </row>
    <row r="2482" spans="8:10">
      <c r="H2482">
        <f>train!G2482</f>
        <v>185</v>
      </c>
      <c r="I2482">
        <f>train!I2482</f>
        <v>31.45</v>
      </c>
      <c r="J2482">
        <f>IF(train!T2482="yes",1,0)</f>
        <v>0</v>
      </c>
    </row>
    <row r="2483" spans="8:10">
      <c r="H2483">
        <f>train!G2483</f>
        <v>160.9</v>
      </c>
      <c r="I2483">
        <f>train!I2483</f>
        <v>27.35</v>
      </c>
      <c r="J2483">
        <f>IF(train!T2483="yes",1,0)</f>
        <v>0</v>
      </c>
    </row>
    <row r="2484" spans="8:10">
      <c r="H2484">
        <f>train!G2484</f>
        <v>209.2</v>
      </c>
      <c r="I2484">
        <f>train!I2484</f>
        <v>35.56</v>
      </c>
      <c r="J2484">
        <f>IF(train!T2484="yes",1,0)</f>
        <v>0</v>
      </c>
    </row>
    <row r="2485" spans="8:10">
      <c r="H2485">
        <f>train!G2485</f>
        <v>158.4</v>
      </c>
      <c r="I2485">
        <f>train!I2485</f>
        <v>26.93</v>
      </c>
      <c r="J2485">
        <f>IF(train!T2485="yes",1,0)</f>
        <v>0</v>
      </c>
    </row>
    <row r="2486" spans="8:10">
      <c r="H2486">
        <f>train!G2486</f>
        <v>149</v>
      </c>
      <c r="I2486">
        <f>train!I2486</f>
        <v>25.33</v>
      </c>
      <c r="J2486">
        <f>IF(train!T2486="yes",1,0)</f>
        <v>1</v>
      </c>
    </row>
    <row r="2487" spans="8:10">
      <c r="H2487">
        <f>train!G2487</f>
        <v>204.5</v>
      </c>
      <c r="I2487">
        <f>train!I2487</f>
        <v>34.770000000000003</v>
      </c>
      <c r="J2487">
        <f>IF(train!T2487="yes",1,0)</f>
        <v>0</v>
      </c>
    </row>
    <row r="2488" spans="8:10">
      <c r="H2488">
        <f>train!G2488</f>
        <v>288.8</v>
      </c>
      <c r="I2488">
        <f>train!I2488</f>
        <v>49.1</v>
      </c>
      <c r="J2488">
        <f>IF(train!T2488="yes",1,0)</f>
        <v>1</v>
      </c>
    </row>
    <row r="2489" spans="8:10">
      <c r="H2489">
        <f>train!G2489</f>
        <v>108.6</v>
      </c>
      <c r="I2489">
        <f>train!I2489</f>
        <v>18.46</v>
      </c>
      <c r="J2489">
        <f>IF(train!T2489="yes",1,0)</f>
        <v>0</v>
      </c>
    </row>
    <row r="2490" spans="8:10">
      <c r="H2490">
        <f>train!G2490</f>
        <v>97.5</v>
      </c>
      <c r="I2490">
        <f>train!I2490</f>
        <v>16.579999999999998</v>
      </c>
      <c r="J2490">
        <f>IF(train!T2490="yes",1,0)</f>
        <v>0</v>
      </c>
    </row>
    <row r="2491" spans="8:10">
      <c r="H2491">
        <f>train!G2491</f>
        <v>166.5</v>
      </c>
      <c r="I2491">
        <f>train!I2491</f>
        <v>28.31</v>
      </c>
      <c r="J2491">
        <f>IF(train!T2491="yes",1,0)</f>
        <v>0</v>
      </c>
    </row>
    <row r="2492" spans="8:10">
      <c r="H2492">
        <f>train!G2492</f>
        <v>156.19999999999999</v>
      </c>
      <c r="I2492">
        <f>train!I2492</f>
        <v>26.55</v>
      </c>
      <c r="J2492">
        <f>IF(train!T2492="yes",1,0)</f>
        <v>0</v>
      </c>
    </row>
    <row r="2493" spans="8:10">
      <c r="H2493">
        <f>train!G2493</f>
        <v>287.39999999999998</v>
      </c>
      <c r="I2493">
        <f>train!I2493</f>
        <v>48.86</v>
      </c>
      <c r="J2493">
        <f>IF(train!T2493="yes",1,0)</f>
        <v>1</v>
      </c>
    </row>
    <row r="2494" spans="8:10">
      <c r="H2494">
        <f>train!G2494</f>
        <v>175.3</v>
      </c>
      <c r="I2494">
        <f>train!I2494</f>
        <v>29.8</v>
      </c>
      <c r="J2494">
        <f>IF(train!T2494="yes",1,0)</f>
        <v>0</v>
      </c>
    </row>
    <row r="2495" spans="8:10">
      <c r="H2495">
        <f>train!G2495</f>
        <v>102.1</v>
      </c>
      <c r="I2495">
        <f>train!I2495</f>
        <v>17.36</v>
      </c>
      <c r="J2495">
        <f>IF(train!T2495="yes",1,0)</f>
        <v>0</v>
      </c>
    </row>
    <row r="2496" spans="8:10">
      <c r="H2496">
        <f>train!G2496</f>
        <v>157.9</v>
      </c>
      <c r="I2496">
        <f>train!I2496</f>
        <v>26.84</v>
      </c>
      <c r="J2496">
        <f>IF(train!T2496="yes",1,0)</f>
        <v>0</v>
      </c>
    </row>
    <row r="2497" spans="8:10">
      <c r="H2497">
        <f>train!G2497</f>
        <v>146.5</v>
      </c>
      <c r="I2497">
        <f>train!I2497</f>
        <v>24.91</v>
      </c>
      <c r="J2497">
        <f>IF(train!T2497="yes",1,0)</f>
        <v>0</v>
      </c>
    </row>
    <row r="2498" spans="8:10">
      <c r="H2498">
        <f>train!G2498</f>
        <v>245.8</v>
      </c>
      <c r="I2498">
        <f>train!I2498</f>
        <v>41.79</v>
      </c>
      <c r="J2498">
        <f>IF(train!T2498="yes",1,0)</f>
        <v>1</v>
      </c>
    </row>
    <row r="2499" spans="8:10">
      <c r="H2499">
        <f>train!G2499</f>
        <v>250.8</v>
      </c>
      <c r="I2499">
        <f>train!I2499</f>
        <v>42.64</v>
      </c>
      <c r="J2499">
        <f>IF(train!T2499="yes",1,0)</f>
        <v>0</v>
      </c>
    </row>
    <row r="2500" spans="8:10">
      <c r="H2500">
        <f>train!G2500</f>
        <v>119.7</v>
      </c>
      <c r="I2500">
        <f>train!I2500</f>
        <v>20.350000000000001</v>
      </c>
      <c r="J2500">
        <f>IF(train!T2500="yes",1,0)</f>
        <v>0</v>
      </c>
    </row>
    <row r="2501" spans="8:10">
      <c r="H2501">
        <f>train!G2501</f>
        <v>242.2</v>
      </c>
      <c r="I2501">
        <f>train!I2501</f>
        <v>41.17</v>
      </c>
      <c r="J2501">
        <f>IF(train!T2501="yes",1,0)</f>
        <v>1</v>
      </c>
    </row>
    <row r="2502" spans="8:10">
      <c r="H2502">
        <f>train!G2502</f>
        <v>163.4</v>
      </c>
      <c r="I2502">
        <f>train!I2502</f>
        <v>27.78</v>
      </c>
      <c r="J2502">
        <f>IF(train!T2502="yes",1,0)</f>
        <v>0</v>
      </c>
    </row>
    <row r="2503" spans="8:10">
      <c r="H2503">
        <f>train!G2503</f>
        <v>161</v>
      </c>
      <c r="I2503">
        <f>train!I2503</f>
        <v>27.37</v>
      </c>
      <c r="J2503">
        <f>IF(train!T2503="yes",1,0)</f>
        <v>0</v>
      </c>
    </row>
    <row r="2504" spans="8:10">
      <c r="H2504">
        <f>train!G2504</f>
        <v>128.69999999999999</v>
      </c>
      <c r="I2504">
        <f>train!I2504</f>
        <v>21.88</v>
      </c>
      <c r="J2504">
        <f>IF(train!T2504="yes",1,0)</f>
        <v>0</v>
      </c>
    </row>
    <row r="2505" spans="8:10">
      <c r="H2505">
        <f>train!G2505</f>
        <v>81.599999999999994</v>
      </c>
      <c r="I2505">
        <f>train!I2505</f>
        <v>13.87</v>
      </c>
      <c r="J2505">
        <f>IF(train!T2505="yes",1,0)</f>
        <v>0</v>
      </c>
    </row>
    <row r="2506" spans="8:10">
      <c r="H2506">
        <f>train!G2506</f>
        <v>207.7</v>
      </c>
      <c r="I2506">
        <f>train!I2506</f>
        <v>35.31</v>
      </c>
      <c r="J2506">
        <f>IF(train!T2506="yes",1,0)</f>
        <v>0</v>
      </c>
    </row>
    <row r="2507" spans="8:10">
      <c r="H2507">
        <f>train!G2507</f>
        <v>233.3</v>
      </c>
      <c r="I2507">
        <f>train!I2507</f>
        <v>39.659999999999997</v>
      </c>
      <c r="J2507">
        <f>IF(train!T2507="yes",1,0)</f>
        <v>0</v>
      </c>
    </row>
    <row r="2508" spans="8:10">
      <c r="H2508">
        <f>train!G2508</f>
        <v>168</v>
      </c>
      <c r="I2508">
        <f>train!I2508</f>
        <v>28.56</v>
      </c>
      <c r="J2508">
        <f>IF(train!T2508="yes",1,0)</f>
        <v>1</v>
      </c>
    </row>
    <row r="2509" spans="8:10">
      <c r="H2509">
        <f>train!G2509</f>
        <v>251.6</v>
      </c>
      <c r="I2509">
        <f>train!I2509</f>
        <v>42.77</v>
      </c>
      <c r="J2509">
        <f>IF(train!T2509="yes",1,0)</f>
        <v>0</v>
      </c>
    </row>
    <row r="2510" spans="8:10">
      <c r="H2510">
        <f>train!G2510</f>
        <v>183.8</v>
      </c>
      <c r="I2510">
        <f>train!I2510</f>
        <v>31.25</v>
      </c>
      <c r="J2510">
        <f>IF(train!T2510="yes",1,0)</f>
        <v>0</v>
      </c>
    </row>
    <row r="2511" spans="8:10">
      <c r="H2511">
        <f>train!G2511</f>
        <v>256.39999999999998</v>
      </c>
      <c r="I2511">
        <f>train!I2511</f>
        <v>43.59</v>
      </c>
      <c r="J2511">
        <f>IF(train!T2511="yes",1,0)</f>
        <v>1</v>
      </c>
    </row>
    <row r="2512" spans="8:10">
      <c r="H2512">
        <f>train!G2512</f>
        <v>180.2</v>
      </c>
      <c r="I2512">
        <f>train!I2512</f>
        <v>30.63</v>
      </c>
      <c r="J2512">
        <f>IF(train!T2512="yes",1,0)</f>
        <v>0</v>
      </c>
    </row>
    <row r="2513" spans="8:10">
      <c r="H2513">
        <f>train!G2513</f>
        <v>227.8</v>
      </c>
      <c r="I2513">
        <f>train!I2513</f>
        <v>38.729999999999997</v>
      </c>
      <c r="J2513">
        <f>IF(train!T2513="yes",1,0)</f>
        <v>0</v>
      </c>
    </row>
    <row r="2514" spans="8:10">
      <c r="H2514">
        <f>train!G2514</f>
        <v>147.80000000000001</v>
      </c>
      <c r="I2514">
        <f>train!I2514</f>
        <v>25.13</v>
      </c>
      <c r="J2514">
        <f>IF(train!T2514="yes",1,0)</f>
        <v>0</v>
      </c>
    </row>
    <row r="2515" spans="8:10">
      <c r="H2515">
        <f>train!G2515</f>
        <v>234.9</v>
      </c>
      <c r="I2515">
        <f>train!I2515</f>
        <v>39.93</v>
      </c>
      <c r="J2515">
        <f>IF(train!T2515="yes",1,0)</f>
        <v>1</v>
      </c>
    </row>
    <row r="2516" spans="8:10">
      <c r="H2516">
        <f>train!G2516</f>
        <v>110.9</v>
      </c>
      <c r="I2516">
        <f>train!I2516</f>
        <v>18.850000000000001</v>
      </c>
      <c r="J2516">
        <f>IF(train!T2516="yes",1,0)</f>
        <v>0</v>
      </c>
    </row>
    <row r="2517" spans="8:10">
      <c r="H2517">
        <f>train!G2517</f>
        <v>233.5</v>
      </c>
      <c r="I2517">
        <f>train!I2517</f>
        <v>39.700000000000003</v>
      </c>
      <c r="J2517">
        <f>IF(train!T2517="yes",1,0)</f>
        <v>1</v>
      </c>
    </row>
    <row r="2518" spans="8:10">
      <c r="H2518">
        <f>train!G2518</f>
        <v>197.3</v>
      </c>
      <c r="I2518">
        <f>train!I2518</f>
        <v>33.54</v>
      </c>
      <c r="J2518">
        <f>IF(train!T2518="yes",1,0)</f>
        <v>1</v>
      </c>
    </row>
    <row r="2519" spans="8:10">
      <c r="H2519">
        <f>train!G2519</f>
        <v>58.2</v>
      </c>
      <c r="I2519">
        <f>train!I2519</f>
        <v>9.89</v>
      </c>
      <c r="J2519">
        <f>IF(train!T2519="yes",1,0)</f>
        <v>0</v>
      </c>
    </row>
    <row r="2520" spans="8:10">
      <c r="H2520">
        <f>train!G2520</f>
        <v>212.7</v>
      </c>
      <c r="I2520">
        <f>train!I2520</f>
        <v>36.159999999999997</v>
      </c>
      <c r="J2520">
        <f>IF(train!T2520="yes",1,0)</f>
        <v>0</v>
      </c>
    </row>
    <row r="2521" spans="8:10">
      <c r="H2521">
        <f>train!G2521</f>
        <v>151.5</v>
      </c>
      <c r="I2521">
        <f>train!I2521</f>
        <v>25.76</v>
      </c>
      <c r="J2521">
        <f>IF(train!T2521="yes",1,0)</f>
        <v>0</v>
      </c>
    </row>
    <row r="2522" spans="8:10">
      <c r="H2522">
        <f>train!G2522</f>
        <v>146.30000000000001</v>
      </c>
      <c r="I2522">
        <f>train!I2522</f>
        <v>24.87</v>
      </c>
      <c r="J2522">
        <f>IF(train!T2522="yes",1,0)</f>
        <v>0</v>
      </c>
    </row>
    <row r="2523" spans="8:10">
      <c r="H2523">
        <f>train!G2523</f>
        <v>195.1</v>
      </c>
      <c r="I2523">
        <f>train!I2523</f>
        <v>33.17</v>
      </c>
      <c r="J2523">
        <f>IF(train!T2523="yes",1,0)</f>
        <v>0</v>
      </c>
    </row>
    <row r="2524" spans="8:10">
      <c r="H2524">
        <f>train!G2524</f>
        <v>208.9</v>
      </c>
      <c r="I2524">
        <f>train!I2524</f>
        <v>35.51</v>
      </c>
      <c r="J2524">
        <f>IF(train!T2524="yes",1,0)</f>
        <v>0</v>
      </c>
    </row>
    <row r="2525" spans="8:10">
      <c r="H2525">
        <f>train!G2525</f>
        <v>135.69999999999999</v>
      </c>
      <c r="I2525">
        <f>train!I2525</f>
        <v>23.07</v>
      </c>
      <c r="J2525">
        <f>IF(train!T2525="yes",1,0)</f>
        <v>1</v>
      </c>
    </row>
    <row r="2526" spans="8:10">
      <c r="H2526">
        <f>train!G2526</f>
        <v>225.9</v>
      </c>
      <c r="I2526">
        <f>train!I2526</f>
        <v>38.4</v>
      </c>
      <c r="J2526">
        <f>IF(train!T2526="yes",1,0)</f>
        <v>1</v>
      </c>
    </row>
    <row r="2527" spans="8:10">
      <c r="H2527">
        <f>train!G2527</f>
        <v>153.30000000000001</v>
      </c>
      <c r="I2527">
        <f>train!I2527</f>
        <v>26.06</v>
      </c>
      <c r="J2527">
        <f>IF(train!T2527="yes",1,0)</f>
        <v>0</v>
      </c>
    </row>
    <row r="2528" spans="8:10">
      <c r="H2528">
        <f>train!G2528</f>
        <v>206.7</v>
      </c>
      <c r="I2528">
        <f>train!I2528</f>
        <v>35.14</v>
      </c>
      <c r="J2528">
        <f>IF(train!T2528="yes",1,0)</f>
        <v>0</v>
      </c>
    </row>
    <row r="2529" spans="8:10">
      <c r="H2529">
        <f>train!G2529</f>
        <v>188</v>
      </c>
      <c r="I2529">
        <f>train!I2529</f>
        <v>31.96</v>
      </c>
      <c r="J2529">
        <f>IF(train!T2529="yes",1,0)</f>
        <v>0</v>
      </c>
    </row>
    <row r="2530" spans="8:10">
      <c r="H2530">
        <f>train!G2530</f>
        <v>122.3</v>
      </c>
      <c r="I2530">
        <f>train!I2530</f>
        <v>20.79</v>
      </c>
      <c r="J2530">
        <f>IF(train!T2530="yes",1,0)</f>
        <v>1</v>
      </c>
    </row>
    <row r="2531" spans="8:10">
      <c r="H2531">
        <f>train!G2531</f>
        <v>259.3</v>
      </c>
      <c r="I2531">
        <f>train!I2531</f>
        <v>44.08</v>
      </c>
      <c r="J2531">
        <f>IF(train!T2531="yes",1,0)</f>
        <v>0</v>
      </c>
    </row>
    <row r="2532" spans="8:10">
      <c r="H2532">
        <f>train!G2532</f>
        <v>115.1</v>
      </c>
      <c r="I2532">
        <f>train!I2532</f>
        <v>19.57</v>
      </c>
      <c r="J2532">
        <f>IF(train!T2532="yes",1,0)</f>
        <v>1</v>
      </c>
    </row>
    <row r="2533" spans="8:10">
      <c r="H2533">
        <f>train!G2533</f>
        <v>172.9</v>
      </c>
      <c r="I2533">
        <f>train!I2533</f>
        <v>29.39</v>
      </c>
      <c r="J2533">
        <f>IF(train!T2533="yes",1,0)</f>
        <v>0</v>
      </c>
    </row>
    <row r="2534" spans="8:10">
      <c r="H2534">
        <f>train!G2534</f>
        <v>156.4</v>
      </c>
      <c r="I2534">
        <f>train!I2534</f>
        <v>26.59</v>
      </c>
      <c r="J2534">
        <f>IF(train!T2534="yes",1,0)</f>
        <v>0</v>
      </c>
    </row>
    <row r="2535" spans="8:10">
      <c r="H2535">
        <f>train!G2535</f>
        <v>128.1</v>
      </c>
      <c r="I2535">
        <f>train!I2535</f>
        <v>21.78</v>
      </c>
      <c r="J2535">
        <f>IF(train!T2535="yes",1,0)</f>
        <v>0</v>
      </c>
    </row>
    <row r="2536" spans="8:10">
      <c r="H2536">
        <f>train!G2536</f>
        <v>227.9</v>
      </c>
      <c r="I2536">
        <f>train!I2536</f>
        <v>38.74</v>
      </c>
      <c r="J2536">
        <f>IF(train!T2536="yes",1,0)</f>
        <v>1</v>
      </c>
    </row>
    <row r="2537" spans="8:10">
      <c r="H2537">
        <f>train!G2537</f>
        <v>194.9</v>
      </c>
      <c r="I2537">
        <f>train!I2537</f>
        <v>33.130000000000003</v>
      </c>
      <c r="J2537">
        <f>IF(train!T2537="yes",1,0)</f>
        <v>0</v>
      </c>
    </row>
    <row r="2538" spans="8:10">
      <c r="H2538">
        <f>train!G2538</f>
        <v>44.9</v>
      </c>
      <c r="I2538">
        <f>train!I2538</f>
        <v>7.63</v>
      </c>
      <c r="J2538">
        <f>IF(train!T2538="yes",1,0)</f>
        <v>0</v>
      </c>
    </row>
    <row r="2539" spans="8:10">
      <c r="H2539">
        <f>train!G2539</f>
        <v>262.8</v>
      </c>
      <c r="I2539">
        <f>train!I2539</f>
        <v>44.68</v>
      </c>
      <c r="J2539">
        <f>IF(train!T2539="yes",1,0)</f>
        <v>0</v>
      </c>
    </row>
    <row r="2540" spans="8:10">
      <c r="H2540">
        <f>train!G2540</f>
        <v>211.2</v>
      </c>
      <c r="I2540">
        <f>train!I2540</f>
        <v>35.9</v>
      </c>
      <c r="J2540">
        <f>IF(train!T2540="yes",1,0)</f>
        <v>0</v>
      </c>
    </row>
    <row r="2541" spans="8:10">
      <c r="H2541">
        <f>train!G2541</f>
        <v>223.2</v>
      </c>
      <c r="I2541">
        <f>train!I2541</f>
        <v>37.94</v>
      </c>
      <c r="J2541">
        <f>IF(train!T2541="yes",1,0)</f>
        <v>0</v>
      </c>
    </row>
    <row r="2542" spans="8:10">
      <c r="H2542">
        <f>train!G2542</f>
        <v>119</v>
      </c>
      <c r="I2542">
        <f>train!I2542</f>
        <v>20.23</v>
      </c>
      <c r="J2542">
        <f>IF(train!T2542="yes",1,0)</f>
        <v>0</v>
      </c>
    </row>
    <row r="2543" spans="8:10">
      <c r="H2543">
        <f>train!G2543</f>
        <v>266.10000000000002</v>
      </c>
      <c r="I2543">
        <f>train!I2543</f>
        <v>45.24</v>
      </c>
      <c r="J2543">
        <f>IF(train!T2543="yes",1,0)</f>
        <v>1</v>
      </c>
    </row>
    <row r="2544" spans="8:10">
      <c r="H2544">
        <f>train!G2544</f>
        <v>170.5</v>
      </c>
      <c r="I2544">
        <f>train!I2544</f>
        <v>28.99</v>
      </c>
      <c r="J2544">
        <f>IF(train!T2544="yes",1,0)</f>
        <v>0</v>
      </c>
    </row>
    <row r="2545" spans="8:10">
      <c r="H2545">
        <f>train!G2545</f>
        <v>178.5</v>
      </c>
      <c r="I2545">
        <f>train!I2545</f>
        <v>30.35</v>
      </c>
      <c r="J2545">
        <f>IF(train!T2545="yes",1,0)</f>
        <v>0</v>
      </c>
    </row>
    <row r="2546" spans="8:10">
      <c r="H2546">
        <f>train!G2546</f>
        <v>205.2</v>
      </c>
      <c r="I2546">
        <f>train!I2546</f>
        <v>34.880000000000003</v>
      </c>
      <c r="J2546">
        <f>IF(train!T2546="yes",1,0)</f>
        <v>0</v>
      </c>
    </row>
    <row r="2547" spans="8:10">
      <c r="H2547">
        <f>train!G2547</f>
        <v>232.8</v>
      </c>
      <c r="I2547">
        <f>train!I2547</f>
        <v>39.58</v>
      </c>
      <c r="J2547">
        <f>IF(train!T2547="yes",1,0)</f>
        <v>0</v>
      </c>
    </row>
    <row r="2548" spans="8:10">
      <c r="H2548">
        <f>train!G2548</f>
        <v>239.9</v>
      </c>
      <c r="I2548">
        <f>train!I2548</f>
        <v>40.78</v>
      </c>
      <c r="J2548">
        <f>IF(train!T2548="yes",1,0)</f>
        <v>0</v>
      </c>
    </row>
    <row r="2549" spans="8:10">
      <c r="H2549">
        <f>train!G2549</f>
        <v>55.6</v>
      </c>
      <c r="I2549">
        <f>train!I2549</f>
        <v>9.4499999999999993</v>
      </c>
      <c r="J2549">
        <f>IF(train!T2549="yes",1,0)</f>
        <v>0</v>
      </c>
    </row>
    <row r="2550" spans="8:10">
      <c r="H2550">
        <f>train!G2550</f>
        <v>109.8</v>
      </c>
      <c r="I2550">
        <f>train!I2550</f>
        <v>18.670000000000002</v>
      </c>
      <c r="J2550">
        <f>IF(train!T2550="yes",1,0)</f>
        <v>0</v>
      </c>
    </row>
    <row r="2551" spans="8:10">
      <c r="H2551">
        <f>train!G2551</f>
        <v>196.1</v>
      </c>
      <c r="I2551">
        <f>train!I2551</f>
        <v>33.340000000000003</v>
      </c>
      <c r="J2551">
        <f>IF(train!T2551="yes",1,0)</f>
        <v>0</v>
      </c>
    </row>
    <row r="2552" spans="8:10">
      <c r="H2552">
        <f>train!G2552</f>
        <v>166.8</v>
      </c>
      <c r="I2552">
        <f>train!I2552</f>
        <v>28.36</v>
      </c>
      <c r="J2552">
        <f>IF(train!T2552="yes",1,0)</f>
        <v>0</v>
      </c>
    </row>
    <row r="2553" spans="8:10">
      <c r="H2553">
        <f>train!G2553</f>
        <v>242.8</v>
      </c>
      <c r="I2553">
        <f>train!I2553</f>
        <v>41.28</v>
      </c>
      <c r="J2553">
        <f>IF(train!T2553="yes",1,0)</f>
        <v>0</v>
      </c>
    </row>
    <row r="2554" spans="8:10">
      <c r="H2554">
        <f>train!G2554</f>
        <v>266.7</v>
      </c>
      <c r="I2554">
        <f>train!I2554</f>
        <v>45.34</v>
      </c>
      <c r="J2554">
        <f>IF(train!T2554="yes",1,0)</f>
        <v>1</v>
      </c>
    </row>
    <row r="2555" spans="8:10">
      <c r="H2555">
        <f>train!G2555</f>
        <v>182</v>
      </c>
      <c r="I2555">
        <f>train!I2555</f>
        <v>30.94</v>
      </c>
      <c r="J2555">
        <f>IF(train!T2555="yes",1,0)</f>
        <v>0</v>
      </c>
    </row>
    <row r="2556" spans="8:10">
      <c r="H2556">
        <f>train!G2556</f>
        <v>85.9</v>
      </c>
      <c r="I2556">
        <f>train!I2556</f>
        <v>14.6</v>
      </c>
      <c r="J2556">
        <f>IF(train!T2556="yes",1,0)</f>
        <v>0</v>
      </c>
    </row>
    <row r="2557" spans="8:10">
      <c r="H2557">
        <f>train!G2557</f>
        <v>146.6</v>
      </c>
      <c r="I2557">
        <f>train!I2557</f>
        <v>24.92</v>
      </c>
      <c r="J2557">
        <f>IF(train!T2557="yes",1,0)</f>
        <v>0</v>
      </c>
    </row>
    <row r="2558" spans="8:10">
      <c r="H2558">
        <f>train!G2558</f>
        <v>110.5</v>
      </c>
      <c r="I2558">
        <f>train!I2558</f>
        <v>18.79</v>
      </c>
      <c r="J2558">
        <f>IF(train!T2558="yes",1,0)</f>
        <v>1</v>
      </c>
    </row>
    <row r="2559" spans="8:10">
      <c r="H2559">
        <f>train!G2559</f>
        <v>118.6</v>
      </c>
      <c r="I2559">
        <f>train!I2559</f>
        <v>20.16</v>
      </c>
      <c r="J2559">
        <f>IF(train!T2559="yes",1,0)</f>
        <v>0</v>
      </c>
    </row>
    <row r="2560" spans="8:10">
      <c r="H2560">
        <f>train!G2560</f>
        <v>197.6</v>
      </c>
      <c r="I2560">
        <f>train!I2560</f>
        <v>33.590000000000003</v>
      </c>
      <c r="J2560">
        <f>IF(train!T2560="yes",1,0)</f>
        <v>0</v>
      </c>
    </row>
    <row r="2561" spans="8:10">
      <c r="H2561">
        <f>train!G2561</f>
        <v>210.3</v>
      </c>
      <c r="I2561">
        <f>train!I2561</f>
        <v>35.75</v>
      </c>
      <c r="J2561">
        <f>IF(train!T2561="yes",1,0)</f>
        <v>0</v>
      </c>
    </row>
    <row r="2562" spans="8:10">
      <c r="H2562">
        <f>train!G2562</f>
        <v>220.3</v>
      </c>
      <c r="I2562">
        <f>train!I2562</f>
        <v>37.450000000000003</v>
      </c>
      <c r="J2562">
        <f>IF(train!T2562="yes",1,0)</f>
        <v>0</v>
      </c>
    </row>
    <row r="2563" spans="8:10">
      <c r="H2563">
        <f>train!G2563</f>
        <v>161.69999999999999</v>
      </c>
      <c r="I2563">
        <f>train!I2563</f>
        <v>27.49</v>
      </c>
      <c r="J2563">
        <f>IF(train!T2563="yes",1,0)</f>
        <v>0</v>
      </c>
    </row>
    <row r="2564" spans="8:10">
      <c r="H2564">
        <f>train!G2564</f>
        <v>146.69999999999999</v>
      </c>
      <c r="I2564">
        <f>train!I2564</f>
        <v>24.94</v>
      </c>
      <c r="J2564">
        <f>IF(train!T2564="yes",1,0)</f>
        <v>0</v>
      </c>
    </row>
    <row r="2565" spans="8:10">
      <c r="H2565">
        <f>train!G2565</f>
        <v>109.4</v>
      </c>
      <c r="I2565">
        <f>train!I2565</f>
        <v>18.600000000000001</v>
      </c>
      <c r="J2565">
        <f>IF(train!T2565="yes",1,0)</f>
        <v>0</v>
      </c>
    </row>
    <row r="2566" spans="8:10">
      <c r="H2566">
        <f>train!G2566</f>
        <v>144.1</v>
      </c>
      <c r="I2566">
        <f>train!I2566</f>
        <v>24.5</v>
      </c>
      <c r="J2566">
        <f>IF(train!T2566="yes",1,0)</f>
        <v>0</v>
      </c>
    </row>
    <row r="2567" spans="8:10">
      <c r="H2567">
        <f>train!G2567</f>
        <v>248.9</v>
      </c>
      <c r="I2567">
        <f>train!I2567</f>
        <v>42.31</v>
      </c>
      <c r="J2567">
        <f>IF(train!T2567="yes",1,0)</f>
        <v>0</v>
      </c>
    </row>
    <row r="2568" spans="8:10">
      <c r="H2568">
        <f>train!G2568</f>
        <v>85.7</v>
      </c>
      <c r="I2568">
        <f>train!I2568</f>
        <v>14.57</v>
      </c>
      <c r="J2568">
        <f>IF(train!T2568="yes",1,0)</f>
        <v>1</v>
      </c>
    </row>
    <row r="2569" spans="8:10">
      <c r="H2569">
        <f>train!G2569</f>
        <v>214.8</v>
      </c>
      <c r="I2569">
        <f>train!I2569</f>
        <v>36.520000000000003</v>
      </c>
      <c r="J2569">
        <f>IF(train!T2569="yes",1,0)</f>
        <v>0</v>
      </c>
    </row>
    <row r="2570" spans="8:10">
      <c r="H2570">
        <f>train!G2570</f>
        <v>158.9</v>
      </c>
      <c r="I2570">
        <f>train!I2570</f>
        <v>27.01</v>
      </c>
      <c r="J2570">
        <f>IF(train!T2570="yes",1,0)</f>
        <v>0</v>
      </c>
    </row>
    <row r="2571" spans="8:10">
      <c r="H2571">
        <f>train!G2571</f>
        <v>110</v>
      </c>
      <c r="I2571">
        <f>train!I2571</f>
        <v>18.7</v>
      </c>
      <c r="J2571">
        <f>IF(train!T2571="yes",1,0)</f>
        <v>0</v>
      </c>
    </row>
    <row r="2572" spans="8:10">
      <c r="H2572">
        <f>train!G2572</f>
        <v>152.80000000000001</v>
      </c>
      <c r="I2572">
        <f>train!I2572</f>
        <v>25.98</v>
      </c>
      <c r="J2572">
        <f>IF(train!T2572="yes",1,0)</f>
        <v>0</v>
      </c>
    </row>
    <row r="2573" spans="8:10">
      <c r="H2573">
        <f>train!G2573</f>
        <v>145.6</v>
      </c>
      <c r="I2573">
        <f>train!I2573</f>
        <v>24.75</v>
      </c>
      <c r="J2573">
        <f>IF(train!T2573="yes",1,0)</f>
        <v>0</v>
      </c>
    </row>
    <row r="2574" spans="8:10">
      <c r="H2574">
        <f>train!G2574</f>
        <v>93.3</v>
      </c>
      <c r="I2574">
        <f>train!I2574</f>
        <v>15.86</v>
      </c>
      <c r="J2574">
        <f>IF(train!T2574="yes",1,0)</f>
        <v>0</v>
      </c>
    </row>
    <row r="2575" spans="8:10">
      <c r="H2575">
        <f>train!G2575</f>
        <v>216.8</v>
      </c>
      <c r="I2575">
        <f>train!I2575</f>
        <v>36.86</v>
      </c>
      <c r="J2575">
        <f>IF(train!T2575="yes",1,0)</f>
        <v>0</v>
      </c>
    </row>
    <row r="2576" spans="8:10">
      <c r="H2576">
        <f>train!G2576</f>
        <v>201.9</v>
      </c>
      <c r="I2576">
        <f>train!I2576</f>
        <v>34.32</v>
      </c>
      <c r="J2576">
        <f>IF(train!T2576="yes",1,0)</f>
        <v>0</v>
      </c>
    </row>
    <row r="2577" spans="8:10">
      <c r="H2577">
        <f>train!G2577</f>
        <v>146.4</v>
      </c>
      <c r="I2577">
        <f>train!I2577</f>
        <v>24.89</v>
      </c>
      <c r="J2577">
        <f>IF(train!T2577="yes",1,0)</f>
        <v>0</v>
      </c>
    </row>
    <row r="2578" spans="8:10">
      <c r="H2578">
        <f>train!G2578</f>
        <v>272.7</v>
      </c>
      <c r="I2578">
        <f>train!I2578</f>
        <v>46.36</v>
      </c>
      <c r="J2578">
        <f>IF(train!T2578="yes",1,0)</f>
        <v>1</v>
      </c>
    </row>
    <row r="2579" spans="8:10">
      <c r="H2579">
        <f>train!G2579</f>
        <v>172.8</v>
      </c>
      <c r="I2579">
        <f>train!I2579</f>
        <v>29.38</v>
      </c>
      <c r="J2579">
        <f>IF(train!T2579="yes",1,0)</f>
        <v>0</v>
      </c>
    </row>
    <row r="2580" spans="8:10">
      <c r="H2580">
        <f>train!G2580</f>
        <v>190.2</v>
      </c>
      <c r="I2580">
        <f>train!I2580</f>
        <v>32.33</v>
      </c>
      <c r="J2580">
        <f>IF(train!T2580="yes",1,0)</f>
        <v>0</v>
      </c>
    </row>
    <row r="2581" spans="8:10">
      <c r="H2581">
        <f>train!G2581</f>
        <v>130.6</v>
      </c>
      <c r="I2581">
        <f>train!I2581</f>
        <v>22.2</v>
      </c>
      <c r="J2581">
        <f>IF(train!T2581="yes",1,0)</f>
        <v>0</v>
      </c>
    </row>
    <row r="2582" spans="8:10">
      <c r="H2582">
        <f>train!G2582</f>
        <v>158.4</v>
      </c>
      <c r="I2582">
        <f>train!I2582</f>
        <v>26.93</v>
      </c>
      <c r="J2582">
        <f>IF(train!T2582="yes",1,0)</f>
        <v>1</v>
      </c>
    </row>
    <row r="2583" spans="8:10">
      <c r="H2583">
        <f>train!G2583</f>
        <v>166.5</v>
      </c>
      <c r="I2583">
        <f>train!I2583</f>
        <v>28.31</v>
      </c>
      <c r="J2583">
        <f>IF(train!T2583="yes",1,0)</f>
        <v>0</v>
      </c>
    </row>
    <row r="2584" spans="8:10">
      <c r="H2584">
        <f>train!G2584</f>
        <v>129.30000000000001</v>
      </c>
      <c r="I2584">
        <f>train!I2584</f>
        <v>21.98</v>
      </c>
      <c r="J2584">
        <f>IF(train!T2584="yes",1,0)</f>
        <v>0</v>
      </c>
    </row>
    <row r="2585" spans="8:10">
      <c r="H2585">
        <f>train!G2585</f>
        <v>199.3</v>
      </c>
      <c r="I2585">
        <f>train!I2585</f>
        <v>33.880000000000003</v>
      </c>
      <c r="J2585">
        <f>IF(train!T2585="yes",1,0)</f>
        <v>0</v>
      </c>
    </row>
    <row r="2586" spans="8:10">
      <c r="H2586">
        <f>train!G2586</f>
        <v>185.1</v>
      </c>
      <c r="I2586">
        <f>train!I2586</f>
        <v>31.47</v>
      </c>
      <c r="J2586">
        <f>IF(train!T2586="yes",1,0)</f>
        <v>0</v>
      </c>
    </row>
    <row r="2587" spans="8:10">
      <c r="H2587">
        <f>train!G2587</f>
        <v>175.4</v>
      </c>
      <c r="I2587">
        <f>train!I2587</f>
        <v>29.82</v>
      </c>
      <c r="J2587">
        <f>IF(train!T2587="yes",1,0)</f>
        <v>0</v>
      </c>
    </row>
    <row r="2588" spans="8:10">
      <c r="H2588">
        <f>train!G2588</f>
        <v>263.39999999999998</v>
      </c>
      <c r="I2588">
        <f>train!I2588</f>
        <v>44.78</v>
      </c>
      <c r="J2588">
        <f>IF(train!T2588="yes",1,0)</f>
        <v>0</v>
      </c>
    </row>
    <row r="2589" spans="8:10">
      <c r="H2589">
        <f>train!G2589</f>
        <v>94.2</v>
      </c>
      <c r="I2589">
        <f>train!I2589</f>
        <v>16.010000000000002</v>
      </c>
      <c r="J2589">
        <f>IF(train!T2589="yes",1,0)</f>
        <v>0</v>
      </c>
    </row>
    <row r="2590" spans="8:10">
      <c r="H2590">
        <f>train!G2590</f>
        <v>189.4</v>
      </c>
      <c r="I2590">
        <f>train!I2590</f>
        <v>32.200000000000003</v>
      </c>
      <c r="J2590">
        <f>IF(train!T2590="yes",1,0)</f>
        <v>0</v>
      </c>
    </row>
    <row r="2591" spans="8:10">
      <c r="H2591">
        <f>train!G2591</f>
        <v>118</v>
      </c>
      <c r="I2591">
        <f>train!I2591</f>
        <v>20.059999999999999</v>
      </c>
      <c r="J2591">
        <f>IF(train!T2591="yes",1,0)</f>
        <v>0</v>
      </c>
    </row>
    <row r="2592" spans="8:10">
      <c r="H2592">
        <f>train!G2592</f>
        <v>212.1</v>
      </c>
      <c r="I2592">
        <f>train!I2592</f>
        <v>36.06</v>
      </c>
      <c r="J2592">
        <f>IF(train!T2592="yes",1,0)</f>
        <v>0</v>
      </c>
    </row>
    <row r="2593" spans="8:10">
      <c r="H2593">
        <f>train!G2593</f>
        <v>222.8</v>
      </c>
      <c r="I2593">
        <f>train!I2593</f>
        <v>37.880000000000003</v>
      </c>
      <c r="J2593">
        <f>IF(train!T2593="yes",1,0)</f>
        <v>0</v>
      </c>
    </row>
    <row r="2594" spans="8:10">
      <c r="H2594">
        <f>train!G2594</f>
        <v>190</v>
      </c>
      <c r="I2594">
        <f>train!I2594</f>
        <v>32.299999999999997</v>
      </c>
      <c r="J2594">
        <f>IF(train!T2594="yes",1,0)</f>
        <v>0</v>
      </c>
    </row>
    <row r="2595" spans="8:10">
      <c r="H2595">
        <f>train!G2595</f>
        <v>271.8</v>
      </c>
      <c r="I2595">
        <f>train!I2595</f>
        <v>46.21</v>
      </c>
      <c r="J2595">
        <f>IF(train!T2595="yes",1,0)</f>
        <v>1</v>
      </c>
    </row>
    <row r="2596" spans="8:10">
      <c r="H2596">
        <f>train!G2596</f>
        <v>195.4</v>
      </c>
      <c r="I2596">
        <f>train!I2596</f>
        <v>33.22</v>
      </c>
      <c r="J2596">
        <f>IF(train!T2596="yes",1,0)</f>
        <v>0</v>
      </c>
    </row>
    <row r="2597" spans="8:10">
      <c r="H2597">
        <f>train!G2597</f>
        <v>199.6</v>
      </c>
      <c r="I2597">
        <f>train!I2597</f>
        <v>33.93</v>
      </c>
      <c r="J2597">
        <f>IF(train!T2597="yes",1,0)</f>
        <v>0</v>
      </c>
    </row>
    <row r="2598" spans="8:10">
      <c r="H2598">
        <f>train!G2598</f>
        <v>160.6</v>
      </c>
      <c r="I2598">
        <f>train!I2598</f>
        <v>27.3</v>
      </c>
      <c r="J2598">
        <f>IF(train!T2598="yes",1,0)</f>
        <v>0</v>
      </c>
    </row>
    <row r="2599" spans="8:10">
      <c r="H2599">
        <f>train!G2599</f>
        <v>158.69999999999999</v>
      </c>
      <c r="I2599">
        <f>train!I2599</f>
        <v>26.98</v>
      </c>
      <c r="J2599">
        <f>IF(train!T2599="yes",1,0)</f>
        <v>0</v>
      </c>
    </row>
    <row r="2600" spans="8:10">
      <c r="H2600">
        <f>train!G2600</f>
        <v>154.5</v>
      </c>
      <c r="I2600">
        <f>train!I2600</f>
        <v>26.27</v>
      </c>
      <c r="J2600">
        <f>IF(train!T2600="yes",1,0)</f>
        <v>1</v>
      </c>
    </row>
    <row r="2601" spans="8:10">
      <c r="H2601">
        <f>train!G2601</f>
        <v>192.3</v>
      </c>
      <c r="I2601">
        <f>train!I2601</f>
        <v>32.69</v>
      </c>
      <c r="J2601">
        <f>IF(train!T2601="yes",1,0)</f>
        <v>0</v>
      </c>
    </row>
    <row r="2602" spans="8:10">
      <c r="H2602">
        <f>train!G2602</f>
        <v>305.10000000000002</v>
      </c>
      <c r="I2602">
        <f>train!I2602</f>
        <v>51.87</v>
      </c>
      <c r="J2602">
        <f>IF(train!T2602="yes",1,0)</f>
        <v>1</v>
      </c>
    </row>
    <row r="2603" spans="8:10">
      <c r="H2603">
        <f>train!G2603</f>
        <v>72.5</v>
      </c>
      <c r="I2603">
        <f>train!I2603</f>
        <v>12.33</v>
      </c>
      <c r="J2603">
        <f>IF(train!T2603="yes",1,0)</f>
        <v>0</v>
      </c>
    </row>
    <row r="2604" spans="8:10">
      <c r="H2604">
        <f>train!G2604</f>
        <v>105.2</v>
      </c>
      <c r="I2604">
        <f>train!I2604</f>
        <v>17.88</v>
      </c>
      <c r="J2604">
        <f>IF(train!T2604="yes",1,0)</f>
        <v>0</v>
      </c>
    </row>
    <row r="2605" spans="8:10">
      <c r="H2605">
        <f>train!G2605</f>
        <v>180.5</v>
      </c>
      <c r="I2605">
        <f>train!I2605</f>
        <v>30.69</v>
      </c>
      <c r="J2605">
        <f>IF(train!T2605="yes",1,0)</f>
        <v>0</v>
      </c>
    </row>
    <row r="2606" spans="8:10">
      <c r="H2606">
        <f>train!G2606</f>
        <v>214.7</v>
      </c>
      <c r="I2606">
        <f>train!I2606</f>
        <v>36.5</v>
      </c>
      <c r="J2606">
        <f>IF(train!T2606="yes",1,0)</f>
        <v>0</v>
      </c>
    </row>
    <row r="2607" spans="8:10">
      <c r="H2607">
        <f>train!G2607</f>
        <v>86.8</v>
      </c>
      <c r="I2607">
        <f>train!I2607</f>
        <v>14.76</v>
      </c>
      <c r="J2607">
        <f>IF(train!T2607="yes",1,0)</f>
        <v>0</v>
      </c>
    </row>
    <row r="2608" spans="8:10">
      <c r="H2608">
        <f>train!G2608</f>
        <v>131.5</v>
      </c>
      <c r="I2608">
        <f>train!I2608</f>
        <v>22.36</v>
      </c>
      <c r="J2608">
        <f>IF(train!T2608="yes",1,0)</f>
        <v>1</v>
      </c>
    </row>
    <row r="2609" spans="8:10">
      <c r="H2609">
        <f>train!G2609</f>
        <v>135.4</v>
      </c>
      <c r="I2609">
        <f>train!I2609</f>
        <v>23.02</v>
      </c>
      <c r="J2609">
        <f>IF(train!T2609="yes",1,0)</f>
        <v>0</v>
      </c>
    </row>
    <row r="2610" spans="8:10">
      <c r="H2610">
        <f>train!G2610</f>
        <v>174.3</v>
      </c>
      <c r="I2610">
        <f>train!I2610</f>
        <v>29.63</v>
      </c>
      <c r="J2610">
        <f>IF(train!T2610="yes",1,0)</f>
        <v>0</v>
      </c>
    </row>
    <row r="2611" spans="8:10">
      <c r="H2611">
        <f>train!G2611</f>
        <v>203.9</v>
      </c>
      <c r="I2611">
        <f>train!I2611</f>
        <v>34.659999999999997</v>
      </c>
      <c r="J2611">
        <f>IF(train!T2611="yes",1,0)</f>
        <v>0</v>
      </c>
    </row>
    <row r="2612" spans="8:10">
      <c r="H2612">
        <f>train!G2612</f>
        <v>235.5</v>
      </c>
      <c r="I2612">
        <f>train!I2612</f>
        <v>40.04</v>
      </c>
      <c r="J2612">
        <f>IF(train!T2612="yes",1,0)</f>
        <v>0</v>
      </c>
    </row>
    <row r="2613" spans="8:10">
      <c r="H2613">
        <f>train!G2613</f>
        <v>157</v>
      </c>
      <c r="I2613">
        <f>train!I2613</f>
        <v>26.69</v>
      </c>
      <c r="J2613">
        <f>IF(train!T2613="yes",1,0)</f>
        <v>0</v>
      </c>
    </row>
    <row r="2614" spans="8:10">
      <c r="H2614">
        <f>train!G2614</f>
        <v>111.9</v>
      </c>
      <c r="I2614">
        <f>train!I2614</f>
        <v>19.02</v>
      </c>
      <c r="J2614">
        <f>IF(train!T2614="yes",1,0)</f>
        <v>0</v>
      </c>
    </row>
    <row r="2615" spans="8:10">
      <c r="H2615">
        <f>train!G2615</f>
        <v>236.3</v>
      </c>
      <c r="I2615">
        <f>train!I2615</f>
        <v>40.17</v>
      </c>
      <c r="J2615">
        <f>IF(train!T2615="yes",1,0)</f>
        <v>0</v>
      </c>
    </row>
    <row r="2616" spans="8:10">
      <c r="H2616">
        <f>train!G2616</f>
        <v>163.6</v>
      </c>
      <c r="I2616">
        <f>train!I2616</f>
        <v>27.81</v>
      </c>
      <c r="J2616">
        <f>IF(train!T2616="yes",1,0)</f>
        <v>0</v>
      </c>
    </row>
    <row r="2617" spans="8:10">
      <c r="H2617">
        <f>train!G2617</f>
        <v>213.6</v>
      </c>
      <c r="I2617">
        <f>train!I2617</f>
        <v>36.31</v>
      </c>
      <c r="J2617">
        <f>IF(train!T2617="yes",1,0)</f>
        <v>0</v>
      </c>
    </row>
    <row r="2618" spans="8:10">
      <c r="H2618">
        <f>train!G2618</f>
        <v>143.4</v>
      </c>
      <c r="I2618">
        <f>train!I2618</f>
        <v>24.38</v>
      </c>
      <c r="J2618">
        <f>IF(train!T2618="yes",1,0)</f>
        <v>0</v>
      </c>
    </row>
    <row r="2619" spans="8:10">
      <c r="H2619">
        <f>train!G2619</f>
        <v>97.1</v>
      </c>
      <c r="I2619">
        <f>train!I2619</f>
        <v>16.510000000000002</v>
      </c>
      <c r="J2619">
        <f>IF(train!T2619="yes",1,0)</f>
        <v>0</v>
      </c>
    </row>
    <row r="2620" spans="8:10">
      <c r="H2620">
        <f>train!G2620</f>
        <v>94.1</v>
      </c>
      <c r="I2620">
        <f>train!I2620</f>
        <v>16</v>
      </c>
      <c r="J2620">
        <f>IF(train!T2620="yes",1,0)</f>
        <v>0</v>
      </c>
    </row>
    <row r="2621" spans="8:10">
      <c r="H2621">
        <f>train!G2621</f>
        <v>226.3</v>
      </c>
      <c r="I2621">
        <f>train!I2621</f>
        <v>38.47</v>
      </c>
      <c r="J2621">
        <f>IF(train!T2621="yes",1,0)</f>
        <v>1</v>
      </c>
    </row>
    <row r="2622" spans="8:10">
      <c r="H2622">
        <f>train!G2622</f>
        <v>190.3</v>
      </c>
      <c r="I2622">
        <f>train!I2622</f>
        <v>32.35</v>
      </c>
      <c r="J2622">
        <f>IF(train!T2622="yes",1,0)</f>
        <v>0</v>
      </c>
    </row>
    <row r="2623" spans="8:10">
      <c r="H2623">
        <f>train!G2623</f>
        <v>185.4</v>
      </c>
      <c r="I2623">
        <f>train!I2623</f>
        <v>31.52</v>
      </c>
      <c r="J2623">
        <f>IF(train!T2623="yes",1,0)</f>
        <v>0</v>
      </c>
    </row>
    <row r="2624" spans="8:10">
      <c r="H2624">
        <f>train!G2624</f>
        <v>179.5</v>
      </c>
      <c r="I2624">
        <f>train!I2624</f>
        <v>30.52</v>
      </c>
      <c r="J2624">
        <f>IF(train!T2624="yes",1,0)</f>
        <v>0</v>
      </c>
    </row>
    <row r="2625" spans="8:10">
      <c r="H2625">
        <f>train!G2625</f>
        <v>158</v>
      </c>
      <c r="I2625">
        <f>train!I2625</f>
        <v>26.86</v>
      </c>
      <c r="J2625">
        <f>IF(train!T2625="yes",1,0)</f>
        <v>0</v>
      </c>
    </row>
    <row r="2626" spans="8:10">
      <c r="H2626">
        <f>train!G2626</f>
        <v>173</v>
      </c>
      <c r="I2626">
        <f>train!I2626</f>
        <v>29.41</v>
      </c>
      <c r="J2626">
        <f>IF(train!T2626="yes",1,0)</f>
        <v>0</v>
      </c>
    </row>
    <row r="2627" spans="8:10">
      <c r="H2627">
        <f>train!G2627</f>
        <v>134.19999999999999</v>
      </c>
      <c r="I2627">
        <f>train!I2627</f>
        <v>22.81</v>
      </c>
      <c r="J2627">
        <f>IF(train!T2627="yes",1,0)</f>
        <v>0</v>
      </c>
    </row>
    <row r="2628" spans="8:10">
      <c r="H2628">
        <f>train!G2628</f>
        <v>125.2</v>
      </c>
      <c r="I2628">
        <f>train!I2628</f>
        <v>21.28</v>
      </c>
      <c r="J2628">
        <f>IF(train!T2628="yes",1,0)</f>
        <v>0</v>
      </c>
    </row>
    <row r="2629" spans="8:10">
      <c r="H2629">
        <f>train!G2629</f>
        <v>195.9</v>
      </c>
      <c r="I2629">
        <f>train!I2629</f>
        <v>33.299999999999997</v>
      </c>
      <c r="J2629">
        <f>IF(train!T2629="yes",1,0)</f>
        <v>0</v>
      </c>
    </row>
    <row r="2630" spans="8:10">
      <c r="H2630">
        <f>train!G2630</f>
        <v>214.2</v>
      </c>
      <c r="I2630">
        <f>train!I2630</f>
        <v>36.409999999999997</v>
      </c>
      <c r="J2630">
        <f>IF(train!T2630="yes",1,0)</f>
        <v>0</v>
      </c>
    </row>
    <row r="2631" spans="8:10">
      <c r="H2631">
        <f>train!G2631</f>
        <v>221.1</v>
      </c>
      <c r="I2631">
        <f>train!I2631</f>
        <v>37.590000000000003</v>
      </c>
      <c r="J2631">
        <f>IF(train!T2631="yes",1,0)</f>
        <v>0</v>
      </c>
    </row>
    <row r="2632" spans="8:10">
      <c r="H2632">
        <f>train!G2632</f>
        <v>132</v>
      </c>
      <c r="I2632">
        <f>train!I2632</f>
        <v>22.44</v>
      </c>
      <c r="J2632">
        <f>IF(train!T2632="yes",1,0)</f>
        <v>0</v>
      </c>
    </row>
    <row r="2633" spans="8:10">
      <c r="H2633">
        <f>train!G2633</f>
        <v>157.6</v>
      </c>
      <c r="I2633">
        <f>train!I2633</f>
        <v>26.79</v>
      </c>
      <c r="J2633">
        <f>IF(train!T2633="yes",1,0)</f>
        <v>0</v>
      </c>
    </row>
    <row r="2634" spans="8:10">
      <c r="H2634">
        <f>train!G2634</f>
        <v>110.3</v>
      </c>
      <c r="I2634">
        <f>train!I2634</f>
        <v>18.75</v>
      </c>
      <c r="J2634">
        <f>IF(train!T2634="yes",1,0)</f>
        <v>0</v>
      </c>
    </row>
    <row r="2635" spans="8:10">
      <c r="H2635">
        <f>train!G2635</f>
        <v>161.5</v>
      </c>
      <c r="I2635">
        <f>train!I2635</f>
        <v>27.46</v>
      </c>
      <c r="J2635">
        <f>IF(train!T2635="yes",1,0)</f>
        <v>0</v>
      </c>
    </row>
    <row r="2636" spans="8:10">
      <c r="H2636">
        <f>train!G2636</f>
        <v>171.8</v>
      </c>
      <c r="I2636">
        <f>train!I2636</f>
        <v>29.21</v>
      </c>
      <c r="J2636">
        <f>IF(train!T2636="yes",1,0)</f>
        <v>0</v>
      </c>
    </row>
    <row r="2637" spans="8:10">
      <c r="H2637">
        <f>train!G2637</f>
        <v>211</v>
      </c>
      <c r="I2637">
        <f>train!I2637</f>
        <v>35.869999999999997</v>
      </c>
      <c r="J2637">
        <f>IF(train!T2637="yes",1,0)</f>
        <v>0</v>
      </c>
    </row>
    <row r="2638" spans="8:10">
      <c r="H2638">
        <f>train!G2638</f>
        <v>139.30000000000001</v>
      </c>
      <c r="I2638">
        <f>train!I2638</f>
        <v>23.68</v>
      </c>
      <c r="J2638">
        <f>IF(train!T2638="yes",1,0)</f>
        <v>1</v>
      </c>
    </row>
    <row r="2639" spans="8:10">
      <c r="H2639">
        <f>train!G2639</f>
        <v>291.60000000000002</v>
      </c>
      <c r="I2639">
        <f>train!I2639</f>
        <v>49.57</v>
      </c>
      <c r="J2639">
        <f>IF(train!T2639="yes",1,0)</f>
        <v>1</v>
      </c>
    </row>
    <row r="2640" spans="8:10">
      <c r="H2640">
        <f>train!G2640</f>
        <v>139</v>
      </c>
      <c r="I2640">
        <f>train!I2640</f>
        <v>23.63</v>
      </c>
      <c r="J2640">
        <f>IF(train!T2640="yes",1,0)</f>
        <v>0</v>
      </c>
    </row>
    <row r="2641" spans="8:10">
      <c r="H2641">
        <f>train!G2641</f>
        <v>234.8</v>
      </c>
      <c r="I2641">
        <f>train!I2641</f>
        <v>39.92</v>
      </c>
      <c r="J2641">
        <f>IF(train!T2641="yes",1,0)</f>
        <v>0</v>
      </c>
    </row>
    <row r="2642" spans="8:10">
      <c r="H2642">
        <f>train!G2642</f>
        <v>187.6</v>
      </c>
      <c r="I2642">
        <f>train!I2642</f>
        <v>31.89</v>
      </c>
      <c r="J2642">
        <f>IF(train!T2642="yes",1,0)</f>
        <v>0</v>
      </c>
    </row>
    <row r="2643" spans="8:10">
      <c r="H2643">
        <f>train!G2643</f>
        <v>159.80000000000001</v>
      </c>
      <c r="I2643">
        <f>train!I2643</f>
        <v>27.17</v>
      </c>
      <c r="J2643">
        <f>IF(train!T2643="yes",1,0)</f>
        <v>0</v>
      </c>
    </row>
    <row r="2644" spans="8:10">
      <c r="H2644">
        <f>train!G2644</f>
        <v>177.1</v>
      </c>
      <c r="I2644">
        <f>train!I2644</f>
        <v>30.11</v>
      </c>
      <c r="J2644">
        <f>IF(train!T2644="yes",1,0)</f>
        <v>0</v>
      </c>
    </row>
    <row r="2645" spans="8:10">
      <c r="H2645">
        <f>train!G2645</f>
        <v>117.9</v>
      </c>
      <c r="I2645">
        <f>train!I2645</f>
        <v>20.04</v>
      </c>
      <c r="J2645">
        <f>IF(train!T2645="yes",1,0)</f>
        <v>0</v>
      </c>
    </row>
    <row r="2646" spans="8:10">
      <c r="H2646">
        <f>train!G2646</f>
        <v>247.6</v>
      </c>
      <c r="I2646">
        <f>train!I2646</f>
        <v>42.09</v>
      </c>
      <c r="J2646">
        <f>IF(train!T2646="yes",1,0)</f>
        <v>0</v>
      </c>
    </row>
    <row r="2647" spans="8:10">
      <c r="H2647">
        <f>train!G2647</f>
        <v>169.9</v>
      </c>
      <c r="I2647">
        <f>train!I2647</f>
        <v>28.88</v>
      </c>
      <c r="J2647">
        <f>IF(train!T2647="yes",1,0)</f>
        <v>0</v>
      </c>
    </row>
    <row r="2648" spans="8:10">
      <c r="H2648">
        <f>train!G2648</f>
        <v>185</v>
      </c>
      <c r="I2648">
        <f>train!I2648</f>
        <v>31.45</v>
      </c>
      <c r="J2648">
        <f>IF(train!T2648="yes",1,0)</f>
        <v>0</v>
      </c>
    </row>
    <row r="2649" spans="8:10">
      <c r="H2649">
        <f>train!G2649</f>
        <v>204.9</v>
      </c>
      <c r="I2649">
        <f>train!I2649</f>
        <v>34.83</v>
      </c>
      <c r="J2649">
        <f>IF(train!T2649="yes",1,0)</f>
        <v>0</v>
      </c>
    </row>
    <row r="2650" spans="8:10">
      <c r="H2650">
        <f>train!G2650</f>
        <v>225.5</v>
      </c>
      <c r="I2650">
        <f>train!I2650</f>
        <v>38.340000000000003</v>
      </c>
      <c r="J2650">
        <f>IF(train!T2650="yes",1,0)</f>
        <v>0</v>
      </c>
    </row>
    <row r="2651" spans="8:10">
      <c r="H2651">
        <f>train!G2651</f>
        <v>169.7</v>
      </c>
      <c r="I2651">
        <f>train!I2651</f>
        <v>28.85</v>
      </c>
      <c r="J2651">
        <f>IF(train!T2651="yes",1,0)</f>
        <v>1</v>
      </c>
    </row>
    <row r="2652" spans="8:10">
      <c r="H2652">
        <f>train!G2652</f>
        <v>239.3</v>
      </c>
      <c r="I2652">
        <f>train!I2652</f>
        <v>40.68</v>
      </c>
      <c r="J2652">
        <f>IF(train!T2652="yes",1,0)</f>
        <v>0</v>
      </c>
    </row>
    <row r="2653" spans="8:10">
      <c r="H2653">
        <f>train!G2653</f>
        <v>113.3</v>
      </c>
      <c r="I2653">
        <f>train!I2653</f>
        <v>19.260000000000002</v>
      </c>
      <c r="J2653">
        <f>IF(train!T2653="yes",1,0)</f>
        <v>1</v>
      </c>
    </row>
    <row r="2654" spans="8:10">
      <c r="H2654">
        <f>train!G2654</f>
        <v>161.9</v>
      </c>
      <c r="I2654">
        <f>train!I2654</f>
        <v>27.52</v>
      </c>
      <c r="J2654">
        <f>IF(train!T2654="yes",1,0)</f>
        <v>0</v>
      </c>
    </row>
    <row r="2655" spans="8:10">
      <c r="H2655">
        <f>train!G2655</f>
        <v>133.30000000000001</v>
      </c>
      <c r="I2655">
        <f>train!I2655</f>
        <v>22.66</v>
      </c>
      <c r="J2655">
        <f>IF(train!T2655="yes",1,0)</f>
        <v>0</v>
      </c>
    </row>
    <row r="2656" spans="8:10">
      <c r="H2656">
        <f>train!G2656</f>
        <v>170.7</v>
      </c>
      <c r="I2656">
        <f>train!I2656</f>
        <v>29.02</v>
      </c>
      <c r="J2656">
        <f>IF(train!T2656="yes",1,0)</f>
        <v>0</v>
      </c>
    </row>
    <row r="2657" spans="8:10">
      <c r="H2657">
        <f>train!G2657</f>
        <v>322.3</v>
      </c>
      <c r="I2657">
        <f>train!I2657</f>
        <v>54.79</v>
      </c>
      <c r="J2657">
        <f>IF(train!T2657="yes",1,0)</f>
        <v>1</v>
      </c>
    </row>
    <row r="2658" spans="8:10">
      <c r="H2658">
        <f>train!G2658</f>
        <v>124.4</v>
      </c>
      <c r="I2658">
        <f>train!I2658</f>
        <v>21.15</v>
      </c>
      <c r="J2658">
        <f>IF(train!T2658="yes",1,0)</f>
        <v>0</v>
      </c>
    </row>
    <row r="2659" spans="8:10">
      <c r="H2659">
        <f>train!G2659</f>
        <v>146.9</v>
      </c>
      <c r="I2659">
        <f>train!I2659</f>
        <v>24.97</v>
      </c>
      <c r="J2659">
        <f>IF(train!T2659="yes",1,0)</f>
        <v>0</v>
      </c>
    </row>
    <row r="2660" spans="8:10">
      <c r="H2660">
        <f>train!G2660</f>
        <v>192.6</v>
      </c>
      <c r="I2660">
        <f>train!I2660</f>
        <v>32.74</v>
      </c>
      <c r="J2660">
        <f>IF(train!T2660="yes",1,0)</f>
        <v>0</v>
      </c>
    </row>
    <row r="2661" spans="8:10">
      <c r="H2661">
        <f>train!G2661</f>
        <v>96.3</v>
      </c>
      <c r="I2661">
        <f>train!I2661</f>
        <v>16.37</v>
      </c>
      <c r="J2661">
        <f>IF(train!T2661="yes",1,0)</f>
        <v>0</v>
      </c>
    </row>
    <row r="2662" spans="8:10">
      <c r="H2662">
        <f>train!G2662</f>
        <v>131.9</v>
      </c>
      <c r="I2662">
        <f>train!I2662</f>
        <v>22.42</v>
      </c>
      <c r="J2662">
        <f>IF(train!T2662="yes",1,0)</f>
        <v>0</v>
      </c>
    </row>
    <row r="2663" spans="8:10">
      <c r="H2663">
        <f>train!G2663</f>
        <v>147.19999999999999</v>
      </c>
      <c r="I2663">
        <f>train!I2663</f>
        <v>25.02</v>
      </c>
      <c r="J2663">
        <f>IF(train!T2663="yes",1,0)</f>
        <v>0</v>
      </c>
    </row>
    <row r="2664" spans="8:10">
      <c r="H2664">
        <f>train!G2664</f>
        <v>143.1</v>
      </c>
      <c r="I2664">
        <f>train!I2664</f>
        <v>24.33</v>
      </c>
      <c r="J2664">
        <f>IF(train!T2664="yes",1,0)</f>
        <v>0</v>
      </c>
    </row>
    <row r="2665" spans="8:10">
      <c r="H2665">
        <f>train!G2665</f>
        <v>280.39999999999998</v>
      </c>
      <c r="I2665">
        <f>train!I2665</f>
        <v>47.67</v>
      </c>
      <c r="J2665">
        <f>IF(train!T2665="yes",1,0)</f>
        <v>0</v>
      </c>
    </row>
    <row r="2666" spans="8:10">
      <c r="H2666">
        <f>train!G2666</f>
        <v>237.2</v>
      </c>
      <c r="I2666">
        <f>train!I2666</f>
        <v>40.32</v>
      </c>
      <c r="J2666">
        <f>IF(train!T2666="yes",1,0)</f>
        <v>0</v>
      </c>
    </row>
    <row r="2667" spans="8:10">
      <c r="H2667">
        <f>train!G2667</f>
        <v>184.2</v>
      </c>
      <c r="I2667">
        <f>train!I2667</f>
        <v>31.31</v>
      </c>
      <c r="J2667">
        <f>IF(train!T2667="yes",1,0)</f>
        <v>0</v>
      </c>
    </row>
    <row r="2668" spans="8:10">
      <c r="H2668">
        <f>train!G2668</f>
        <v>109.1</v>
      </c>
      <c r="I2668">
        <f>train!I2668</f>
        <v>18.55</v>
      </c>
      <c r="J2668">
        <f>IF(train!T2668="yes",1,0)</f>
        <v>0</v>
      </c>
    </row>
    <row r="2669" spans="8:10">
      <c r="H2669">
        <f>train!G2669</f>
        <v>138.1</v>
      </c>
      <c r="I2669">
        <f>train!I2669</f>
        <v>23.48</v>
      </c>
      <c r="J2669">
        <f>IF(train!T2669="yes",1,0)</f>
        <v>1</v>
      </c>
    </row>
    <row r="2670" spans="8:10">
      <c r="H2670">
        <f>train!G2670</f>
        <v>155.4</v>
      </c>
      <c r="I2670">
        <f>train!I2670</f>
        <v>26.42</v>
      </c>
      <c r="J2670">
        <f>IF(train!T2670="yes",1,0)</f>
        <v>0</v>
      </c>
    </row>
    <row r="2671" spans="8:10">
      <c r="H2671">
        <f>train!G2671</f>
        <v>245.3</v>
      </c>
      <c r="I2671">
        <f>train!I2671</f>
        <v>41.7</v>
      </c>
      <c r="J2671">
        <f>IF(train!T2671="yes",1,0)</f>
        <v>0</v>
      </c>
    </row>
    <row r="2672" spans="8:10">
      <c r="H2672">
        <f>train!G2672</f>
        <v>205.9</v>
      </c>
      <c r="I2672">
        <f>train!I2672</f>
        <v>35</v>
      </c>
      <c r="J2672">
        <f>IF(train!T2672="yes",1,0)</f>
        <v>1</v>
      </c>
    </row>
    <row r="2673" spans="8:10">
      <c r="H2673">
        <f>train!G2673</f>
        <v>221.9</v>
      </c>
      <c r="I2673">
        <f>train!I2673</f>
        <v>37.72</v>
      </c>
      <c r="J2673">
        <f>IF(train!T2673="yes",1,0)</f>
        <v>1</v>
      </c>
    </row>
    <row r="2674" spans="8:10">
      <c r="H2674">
        <f>train!G2674</f>
        <v>190</v>
      </c>
      <c r="I2674">
        <f>train!I2674</f>
        <v>32.299999999999997</v>
      </c>
      <c r="J2674">
        <f>IF(train!T2674="yes",1,0)</f>
        <v>0</v>
      </c>
    </row>
    <row r="2675" spans="8:10">
      <c r="H2675">
        <f>train!G2675</f>
        <v>220.8</v>
      </c>
      <c r="I2675">
        <f>train!I2675</f>
        <v>37.54</v>
      </c>
      <c r="J2675">
        <f>IF(train!T2675="yes",1,0)</f>
        <v>0</v>
      </c>
    </row>
    <row r="2676" spans="8:10">
      <c r="H2676">
        <f>train!G2676</f>
        <v>173.7</v>
      </c>
      <c r="I2676">
        <f>train!I2676</f>
        <v>29.53</v>
      </c>
      <c r="J2676">
        <f>IF(train!T2676="yes",1,0)</f>
        <v>0</v>
      </c>
    </row>
    <row r="2677" spans="8:10">
      <c r="H2677">
        <f>train!G2677</f>
        <v>114.8</v>
      </c>
      <c r="I2677">
        <f>train!I2677</f>
        <v>19.52</v>
      </c>
      <c r="J2677">
        <f>IF(train!T2677="yes",1,0)</f>
        <v>0</v>
      </c>
    </row>
    <row r="2678" spans="8:10">
      <c r="H2678">
        <f>train!G2678</f>
        <v>113.8</v>
      </c>
      <c r="I2678">
        <f>train!I2678</f>
        <v>19.350000000000001</v>
      </c>
      <c r="J2678">
        <f>IF(train!T2678="yes",1,0)</f>
        <v>0</v>
      </c>
    </row>
    <row r="2679" spans="8:10">
      <c r="H2679">
        <f>train!G2679</f>
        <v>143.19999999999999</v>
      </c>
      <c r="I2679">
        <f>train!I2679</f>
        <v>24.34</v>
      </c>
      <c r="J2679">
        <f>IF(train!T2679="yes",1,0)</f>
        <v>1</v>
      </c>
    </row>
    <row r="2680" spans="8:10">
      <c r="H2680">
        <f>train!G2680</f>
        <v>184.4</v>
      </c>
      <c r="I2680">
        <f>train!I2680</f>
        <v>31.35</v>
      </c>
      <c r="J2680">
        <f>IF(train!T2680="yes",1,0)</f>
        <v>0</v>
      </c>
    </row>
    <row r="2681" spans="8:10">
      <c r="H2681">
        <f>train!G2681</f>
        <v>224</v>
      </c>
      <c r="I2681">
        <f>train!I2681</f>
        <v>38.08</v>
      </c>
      <c r="J2681">
        <f>IF(train!T2681="yes",1,0)</f>
        <v>0</v>
      </c>
    </row>
    <row r="2682" spans="8:10">
      <c r="H2682">
        <f>train!G2682</f>
        <v>216.2</v>
      </c>
      <c r="I2682">
        <f>train!I2682</f>
        <v>36.75</v>
      </c>
      <c r="J2682">
        <f>IF(train!T2682="yes",1,0)</f>
        <v>0</v>
      </c>
    </row>
    <row r="2683" spans="8:10">
      <c r="H2683">
        <f>train!G2683</f>
        <v>129.9</v>
      </c>
      <c r="I2683">
        <f>train!I2683</f>
        <v>22.08</v>
      </c>
      <c r="J2683">
        <f>IF(train!T2683="yes",1,0)</f>
        <v>0</v>
      </c>
    </row>
    <row r="2684" spans="8:10">
      <c r="H2684">
        <f>train!G2684</f>
        <v>204.4</v>
      </c>
      <c r="I2684">
        <f>train!I2684</f>
        <v>34.75</v>
      </c>
      <c r="J2684">
        <f>IF(train!T2684="yes",1,0)</f>
        <v>0</v>
      </c>
    </row>
    <row r="2685" spans="8:10">
      <c r="H2685">
        <f>train!G2685</f>
        <v>216.6</v>
      </c>
      <c r="I2685">
        <f>train!I2685</f>
        <v>36.82</v>
      </c>
      <c r="J2685">
        <f>IF(train!T2685="yes",1,0)</f>
        <v>0</v>
      </c>
    </row>
    <row r="2686" spans="8:10">
      <c r="H2686">
        <f>train!G2686</f>
        <v>228.1</v>
      </c>
      <c r="I2686">
        <f>train!I2686</f>
        <v>38.78</v>
      </c>
      <c r="J2686">
        <f>IF(train!T2686="yes",1,0)</f>
        <v>0</v>
      </c>
    </row>
    <row r="2687" spans="8:10">
      <c r="H2687">
        <f>train!G2687</f>
        <v>225.9</v>
      </c>
      <c r="I2687">
        <f>train!I2687</f>
        <v>38.4</v>
      </c>
      <c r="J2687">
        <f>IF(train!T2687="yes",1,0)</f>
        <v>1</v>
      </c>
    </row>
    <row r="2688" spans="8:10">
      <c r="H2688">
        <f>train!G2688</f>
        <v>103.5</v>
      </c>
      <c r="I2688">
        <f>train!I2688</f>
        <v>17.600000000000001</v>
      </c>
      <c r="J2688">
        <f>IF(train!T2688="yes",1,0)</f>
        <v>1</v>
      </c>
    </row>
    <row r="2689" spans="8:10">
      <c r="H2689">
        <f>train!G2689</f>
        <v>115.5</v>
      </c>
      <c r="I2689">
        <f>train!I2689</f>
        <v>19.64</v>
      </c>
      <c r="J2689">
        <f>IF(train!T2689="yes",1,0)</f>
        <v>0</v>
      </c>
    </row>
    <row r="2690" spans="8:10">
      <c r="H2690">
        <f>train!G2690</f>
        <v>218.8</v>
      </c>
      <c r="I2690">
        <f>train!I2690</f>
        <v>37.200000000000003</v>
      </c>
      <c r="J2690">
        <f>IF(train!T2690="yes",1,0)</f>
        <v>0</v>
      </c>
    </row>
    <row r="2691" spans="8:10">
      <c r="H2691">
        <f>train!G2691</f>
        <v>223.8</v>
      </c>
      <c r="I2691">
        <f>train!I2691</f>
        <v>38.049999999999997</v>
      </c>
      <c r="J2691">
        <f>IF(train!T2691="yes",1,0)</f>
        <v>0</v>
      </c>
    </row>
    <row r="2692" spans="8:10">
      <c r="H2692">
        <f>train!G2692</f>
        <v>143.80000000000001</v>
      </c>
      <c r="I2692">
        <f>train!I2692</f>
        <v>24.45</v>
      </c>
      <c r="J2692">
        <f>IF(train!T2692="yes",1,0)</f>
        <v>0</v>
      </c>
    </row>
    <row r="2693" spans="8:10">
      <c r="H2693">
        <f>train!G2693</f>
        <v>29.9</v>
      </c>
      <c r="I2693">
        <f>train!I2693</f>
        <v>5.08</v>
      </c>
      <c r="J2693">
        <f>IF(train!T2693="yes",1,0)</f>
        <v>0</v>
      </c>
    </row>
    <row r="2694" spans="8:10">
      <c r="H2694">
        <f>train!G2694</f>
        <v>276.7</v>
      </c>
      <c r="I2694">
        <f>train!I2694</f>
        <v>47.04</v>
      </c>
      <c r="J2694">
        <f>IF(train!T2694="yes",1,0)</f>
        <v>0</v>
      </c>
    </row>
    <row r="2695" spans="8:10">
      <c r="H2695">
        <f>train!G2695</f>
        <v>153.9</v>
      </c>
      <c r="I2695">
        <f>train!I2695</f>
        <v>26.16</v>
      </c>
      <c r="J2695">
        <f>IF(train!T2695="yes",1,0)</f>
        <v>0</v>
      </c>
    </row>
    <row r="2696" spans="8:10">
      <c r="H2696">
        <f>train!G2696</f>
        <v>190.5</v>
      </c>
      <c r="I2696">
        <f>train!I2696</f>
        <v>32.39</v>
      </c>
      <c r="J2696">
        <f>IF(train!T2696="yes",1,0)</f>
        <v>0</v>
      </c>
    </row>
    <row r="2697" spans="8:10">
      <c r="H2697">
        <f>train!G2697</f>
        <v>192.6</v>
      </c>
      <c r="I2697">
        <f>train!I2697</f>
        <v>32.74</v>
      </c>
      <c r="J2697">
        <f>IF(train!T2697="yes",1,0)</f>
        <v>0</v>
      </c>
    </row>
    <row r="2698" spans="8:10">
      <c r="H2698">
        <f>train!G2698</f>
        <v>215.6</v>
      </c>
      <c r="I2698">
        <f>train!I2698</f>
        <v>36.65</v>
      </c>
      <c r="J2698">
        <f>IF(train!T2698="yes",1,0)</f>
        <v>0</v>
      </c>
    </row>
    <row r="2699" spans="8:10">
      <c r="H2699">
        <f>train!G2699</f>
        <v>180</v>
      </c>
      <c r="I2699">
        <f>train!I2699</f>
        <v>30.6</v>
      </c>
      <c r="J2699">
        <f>IF(train!T2699="yes",1,0)</f>
        <v>0</v>
      </c>
    </row>
    <row r="2700" spans="8:10">
      <c r="H2700">
        <f>train!G2700</f>
        <v>157.30000000000001</v>
      </c>
      <c r="I2700">
        <f>train!I2700</f>
        <v>26.74</v>
      </c>
      <c r="J2700">
        <f>IF(train!T2700="yes",1,0)</f>
        <v>0</v>
      </c>
    </row>
    <row r="2701" spans="8:10">
      <c r="H2701">
        <f>train!G2701</f>
        <v>196.5</v>
      </c>
      <c r="I2701">
        <f>train!I2701</f>
        <v>33.409999999999997</v>
      </c>
      <c r="J2701">
        <f>IF(train!T2701="yes",1,0)</f>
        <v>0</v>
      </c>
    </row>
    <row r="2702" spans="8:10">
      <c r="H2702">
        <f>train!G2702</f>
        <v>240.3</v>
      </c>
      <c r="I2702">
        <f>train!I2702</f>
        <v>40.85</v>
      </c>
      <c r="J2702">
        <f>IF(train!T2702="yes",1,0)</f>
        <v>0</v>
      </c>
    </row>
    <row r="2703" spans="8:10">
      <c r="H2703">
        <f>train!G2703</f>
        <v>193.3</v>
      </c>
      <c r="I2703">
        <f>train!I2703</f>
        <v>32.86</v>
      </c>
      <c r="J2703">
        <f>IF(train!T2703="yes",1,0)</f>
        <v>0</v>
      </c>
    </row>
    <row r="2704" spans="8:10">
      <c r="H2704">
        <f>train!G2704</f>
        <v>211.9</v>
      </c>
      <c r="I2704">
        <f>train!I2704</f>
        <v>36.020000000000003</v>
      </c>
      <c r="J2704">
        <f>IF(train!T2704="yes",1,0)</f>
        <v>0</v>
      </c>
    </row>
    <row r="2705" spans="8:10">
      <c r="H2705">
        <f>train!G2705</f>
        <v>246.8</v>
      </c>
      <c r="I2705">
        <f>train!I2705</f>
        <v>41.96</v>
      </c>
      <c r="J2705">
        <f>IF(train!T2705="yes",1,0)</f>
        <v>1</v>
      </c>
    </row>
    <row r="2706" spans="8:10">
      <c r="H2706">
        <f>train!G2706</f>
        <v>174.7</v>
      </c>
      <c r="I2706">
        <f>train!I2706</f>
        <v>29.7</v>
      </c>
      <c r="J2706">
        <f>IF(train!T2706="yes",1,0)</f>
        <v>1</v>
      </c>
    </row>
    <row r="2707" spans="8:10">
      <c r="H2707">
        <f>train!G2707</f>
        <v>240</v>
      </c>
      <c r="I2707">
        <f>train!I2707</f>
        <v>40.799999999999997</v>
      </c>
      <c r="J2707">
        <f>IF(train!T2707="yes",1,0)</f>
        <v>1</v>
      </c>
    </row>
    <row r="2708" spans="8:10">
      <c r="H2708">
        <f>train!G2708</f>
        <v>181.2</v>
      </c>
      <c r="I2708">
        <f>train!I2708</f>
        <v>30.8</v>
      </c>
      <c r="J2708">
        <f>IF(train!T2708="yes",1,0)</f>
        <v>0</v>
      </c>
    </row>
    <row r="2709" spans="8:10">
      <c r="H2709">
        <f>train!G2709</f>
        <v>113.7</v>
      </c>
      <c r="I2709">
        <f>train!I2709</f>
        <v>19.329999999999998</v>
      </c>
      <c r="J2709">
        <f>IF(train!T2709="yes",1,0)</f>
        <v>0</v>
      </c>
    </row>
    <row r="2710" spans="8:10">
      <c r="H2710">
        <f>train!G2710</f>
        <v>211.1</v>
      </c>
      <c r="I2710">
        <f>train!I2710</f>
        <v>35.89</v>
      </c>
      <c r="J2710">
        <f>IF(train!T2710="yes",1,0)</f>
        <v>0</v>
      </c>
    </row>
    <row r="2711" spans="8:10">
      <c r="H2711">
        <f>train!G2711</f>
        <v>247.4</v>
      </c>
      <c r="I2711">
        <f>train!I2711</f>
        <v>42.06</v>
      </c>
      <c r="J2711">
        <f>IF(train!T2711="yes",1,0)</f>
        <v>0</v>
      </c>
    </row>
    <row r="2712" spans="8:10">
      <c r="H2712">
        <f>train!G2712</f>
        <v>131.19999999999999</v>
      </c>
      <c r="I2712">
        <f>train!I2712</f>
        <v>22.3</v>
      </c>
      <c r="J2712">
        <f>IF(train!T2712="yes",1,0)</f>
        <v>0</v>
      </c>
    </row>
    <row r="2713" spans="8:10">
      <c r="H2713">
        <f>train!G2713</f>
        <v>161.4</v>
      </c>
      <c r="I2713">
        <f>train!I2713</f>
        <v>27.44</v>
      </c>
      <c r="J2713">
        <f>IF(train!T2713="yes",1,0)</f>
        <v>0</v>
      </c>
    </row>
    <row r="2714" spans="8:10">
      <c r="H2714">
        <f>train!G2714</f>
        <v>211.9</v>
      </c>
      <c r="I2714">
        <f>train!I2714</f>
        <v>36.020000000000003</v>
      </c>
      <c r="J2714">
        <f>IF(train!T2714="yes",1,0)</f>
        <v>0</v>
      </c>
    </row>
    <row r="2715" spans="8:10">
      <c r="H2715">
        <f>train!G2715</f>
        <v>160.4</v>
      </c>
      <c r="I2715">
        <f>train!I2715</f>
        <v>27.27</v>
      </c>
      <c r="J2715">
        <f>IF(train!T2715="yes",1,0)</f>
        <v>0</v>
      </c>
    </row>
    <row r="2716" spans="8:10">
      <c r="H2716">
        <f>train!G2716</f>
        <v>230.7</v>
      </c>
      <c r="I2716">
        <f>train!I2716</f>
        <v>39.22</v>
      </c>
      <c r="J2716">
        <f>IF(train!T2716="yes",1,0)</f>
        <v>0</v>
      </c>
    </row>
    <row r="2717" spans="8:10">
      <c r="H2717">
        <f>train!G2717</f>
        <v>232.6</v>
      </c>
      <c r="I2717">
        <f>train!I2717</f>
        <v>39.54</v>
      </c>
      <c r="J2717">
        <f>IF(train!T2717="yes",1,0)</f>
        <v>0</v>
      </c>
    </row>
    <row r="2718" spans="8:10">
      <c r="H2718">
        <f>train!G2718</f>
        <v>294.7</v>
      </c>
      <c r="I2718">
        <f>train!I2718</f>
        <v>50.1</v>
      </c>
      <c r="J2718">
        <f>IF(train!T2718="yes",1,0)</f>
        <v>1</v>
      </c>
    </row>
    <row r="2719" spans="8:10">
      <c r="H2719">
        <f>train!G2719</f>
        <v>133.4</v>
      </c>
      <c r="I2719">
        <f>train!I2719</f>
        <v>22.68</v>
      </c>
      <c r="J2719">
        <f>IF(train!T2719="yes",1,0)</f>
        <v>0</v>
      </c>
    </row>
    <row r="2720" spans="8:10">
      <c r="H2720">
        <f>train!G2720</f>
        <v>306.2</v>
      </c>
      <c r="I2720">
        <f>train!I2720</f>
        <v>52.05</v>
      </c>
      <c r="J2720">
        <f>IF(train!T2720="yes",1,0)</f>
        <v>0</v>
      </c>
    </row>
    <row r="2721" spans="8:10">
      <c r="H2721">
        <f>train!G2721</f>
        <v>236.8</v>
      </c>
      <c r="I2721">
        <f>train!I2721</f>
        <v>40.26</v>
      </c>
      <c r="J2721">
        <f>IF(train!T2721="yes",1,0)</f>
        <v>0</v>
      </c>
    </row>
    <row r="2722" spans="8:10">
      <c r="H2722">
        <f>train!G2722</f>
        <v>168.4</v>
      </c>
      <c r="I2722">
        <f>train!I2722</f>
        <v>28.63</v>
      </c>
      <c r="J2722">
        <f>IF(train!T2722="yes",1,0)</f>
        <v>0</v>
      </c>
    </row>
    <row r="2723" spans="8:10">
      <c r="H2723">
        <f>train!G2723</f>
        <v>70.900000000000006</v>
      </c>
      <c r="I2723">
        <f>train!I2723</f>
        <v>12.05</v>
      </c>
      <c r="J2723">
        <f>IF(train!T2723="yes",1,0)</f>
        <v>0</v>
      </c>
    </row>
    <row r="2724" spans="8:10">
      <c r="H2724">
        <f>train!G2724</f>
        <v>152.1</v>
      </c>
      <c r="I2724">
        <f>train!I2724</f>
        <v>25.86</v>
      </c>
      <c r="J2724">
        <f>IF(train!T2724="yes",1,0)</f>
        <v>0</v>
      </c>
    </row>
    <row r="2725" spans="8:10">
      <c r="H2725">
        <f>train!G2725</f>
        <v>180.9</v>
      </c>
      <c r="I2725">
        <f>train!I2725</f>
        <v>30.75</v>
      </c>
      <c r="J2725">
        <f>IF(train!T2725="yes",1,0)</f>
        <v>0</v>
      </c>
    </row>
    <row r="2726" spans="8:10">
      <c r="H2726">
        <f>train!G2726</f>
        <v>156.6</v>
      </c>
      <c r="I2726">
        <f>train!I2726</f>
        <v>26.62</v>
      </c>
      <c r="J2726">
        <f>IF(train!T2726="yes",1,0)</f>
        <v>0</v>
      </c>
    </row>
    <row r="2727" spans="8:10">
      <c r="H2727">
        <f>train!G2727</f>
        <v>180.5</v>
      </c>
      <c r="I2727">
        <f>train!I2727</f>
        <v>30.69</v>
      </c>
      <c r="J2727">
        <f>IF(train!T2727="yes",1,0)</f>
        <v>0</v>
      </c>
    </row>
    <row r="2728" spans="8:10">
      <c r="H2728">
        <f>train!G2728</f>
        <v>238.8</v>
      </c>
      <c r="I2728">
        <f>train!I2728</f>
        <v>40.6</v>
      </c>
      <c r="J2728">
        <f>IF(train!T2728="yes",1,0)</f>
        <v>0</v>
      </c>
    </row>
    <row r="2729" spans="8:10">
      <c r="H2729">
        <f>train!G2729</f>
        <v>182.1</v>
      </c>
      <c r="I2729">
        <f>train!I2729</f>
        <v>30.96</v>
      </c>
      <c r="J2729">
        <f>IF(train!T2729="yes",1,0)</f>
        <v>0</v>
      </c>
    </row>
    <row r="2730" spans="8:10">
      <c r="H2730">
        <f>train!G2730</f>
        <v>139.6</v>
      </c>
      <c r="I2730">
        <f>train!I2730</f>
        <v>23.73</v>
      </c>
      <c r="J2730">
        <f>IF(train!T2730="yes",1,0)</f>
        <v>0</v>
      </c>
    </row>
    <row r="2731" spans="8:10">
      <c r="H2731">
        <f>train!G2731</f>
        <v>200.3</v>
      </c>
      <c r="I2731">
        <f>train!I2731</f>
        <v>34.049999999999997</v>
      </c>
      <c r="J2731">
        <f>IF(train!T2731="yes",1,0)</f>
        <v>0</v>
      </c>
    </row>
    <row r="2732" spans="8:10">
      <c r="H2732">
        <f>train!G2732</f>
        <v>153.5</v>
      </c>
      <c r="I2732">
        <f>train!I2732</f>
        <v>26.1</v>
      </c>
      <c r="J2732">
        <f>IF(train!T2732="yes",1,0)</f>
        <v>0</v>
      </c>
    </row>
    <row r="2733" spans="8:10">
      <c r="H2733">
        <f>train!G2733</f>
        <v>128.19999999999999</v>
      </c>
      <c r="I2733">
        <f>train!I2733</f>
        <v>21.79</v>
      </c>
      <c r="J2733">
        <f>IF(train!T2733="yes",1,0)</f>
        <v>0</v>
      </c>
    </row>
    <row r="2734" spans="8:10">
      <c r="H2734">
        <f>train!G2734</f>
        <v>159.5</v>
      </c>
      <c r="I2734">
        <f>train!I2734</f>
        <v>27.12</v>
      </c>
      <c r="J2734">
        <f>IF(train!T2734="yes",1,0)</f>
        <v>0</v>
      </c>
    </row>
    <row r="2735" spans="8:10">
      <c r="H2735">
        <f>train!G2735</f>
        <v>226.4</v>
      </c>
      <c r="I2735">
        <f>train!I2735</f>
        <v>38.49</v>
      </c>
      <c r="J2735">
        <f>IF(train!T2735="yes",1,0)</f>
        <v>1</v>
      </c>
    </row>
    <row r="2736" spans="8:10">
      <c r="H2736">
        <f>train!G2736</f>
        <v>251.9</v>
      </c>
      <c r="I2736">
        <f>train!I2736</f>
        <v>42.82</v>
      </c>
      <c r="J2736">
        <f>IF(train!T2736="yes",1,0)</f>
        <v>0</v>
      </c>
    </row>
    <row r="2737" spans="8:10">
      <c r="H2737">
        <f>train!G2737</f>
        <v>264.5</v>
      </c>
      <c r="I2737">
        <f>train!I2737</f>
        <v>44.97</v>
      </c>
      <c r="J2737">
        <f>IF(train!T2737="yes",1,0)</f>
        <v>1</v>
      </c>
    </row>
    <row r="2738" spans="8:10">
      <c r="H2738">
        <f>train!G2738</f>
        <v>153.69999999999999</v>
      </c>
      <c r="I2738">
        <f>train!I2738</f>
        <v>26.13</v>
      </c>
      <c r="J2738">
        <f>IF(train!T2738="yes",1,0)</f>
        <v>0</v>
      </c>
    </row>
    <row r="2739" spans="8:10">
      <c r="H2739">
        <f>train!G2739</f>
        <v>232.1</v>
      </c>
      <c r="I2739">
        <f>train!I2739</f>
        <v>39.46</v>
      </c>
      <c r="J2739">
        <f>IF(train!T2739="yes",1,0)</f>
        <v>0</v>
      </c>
    </row>
    <row r="2740" spans="8:10">
      <c r="H2740">
        <f>train!G2740</f>
        <v>201.9</v>
      </c>
      <c r="I2740">
        <f>train!I2740</f>
        <v>34.32</v>
      </c>
      <c r="J2740">
        <f>IF(train!T2740="yes",1,0)</f>
        <v>0</v>
      </c>
    </row>
    <row r="2741" spans="8:10">
      <c r="H2741">
        <f>train!G2741</f>
        <v>186.9</v>
      </c>
      <c r="I2741">
        <f>train!I2741</f>
        <v>31.77</v>
      </c>
      <c r="J2741">
        <f>IF(train!T2741="yes",1,0)</f>
        <v>0</v>
      </c>
    </row>
    <row r="2742" spans="8:10">
      <c r="H2742">
        <f>train!G2742</f>
        <v>196.6</v>
      </c>
      <c r="I2742">
        <f>train!I2742</f>
        <v>33.42</v>
      </c>
      <c r="J2742">
        <f>IF(train!T2742="yes",1,0)</f>
        <v>0</v>
      </c>
    </row>
    <row r="2743" spans="8:10">
      <c r="H2743">
        <f>train!G2743</f>
        <v>232.1</v>
      </c>
      <c r="I2743">
        <f>train!I2743</f>
        <v>39.46</v>
      </c>
      <c r="J2743">
        <f>IF(train!T2743="yes",1,0)</f>
        <v>0</v>
      </c>
    </row>
    <row r="2744" spans="8:10">
      <c r="H2744">
        <f>train!G2744</f>
        <v>166</v>
      </c>
      <c r="I2744">
        <f>train!I2744</f>
        <v>28.22</v>
      </c>
      <c r="J2744">
        <f>IF(train!T2744="yes",1,0)</f>
        <v>0</v>
      </c>
    </row>
    <row r="2745" spans="8:10">
      <c r="H2745">
        <f>train!G2745</f>
        <v>200.6</v>
      </c>
      <c r="I2745">
        <f>train!I2745</f>
        <v>34.1</v>
      </c>
      <c r="J2745">
        <f>IF(train!T2745="yes",1,0)</f>
        <v>0</v>
      </c>
    </row>
    <row r="2746" spans="8:10">
      <c r="H2746">
        <f>train!G2746</f>
        <v>141</v>
      </c>
      <c r="I2746">
        <f>train!I2746</f>
        <v>23.97</v>
      </c>
      <c r="J2746">
        <f>IF(train!T2746="yes",1,0)</f>
        <v>0</v>
      </c>
    </row>
    <row r="2747" spans="8:10">
      <c r="H2747">
        <f>train!G2747</f>
        <v>245</v>
      </c>
      <c r="I2747">
        <f>train!I2747</f>
        <v>41.65</v>
      </c>
      <c r="J2747">
        <f>IF(train!T2747="yes",1,0)</f>
        <v>0</v>
      </c>
    </row>
    <row r="2748" spans="8:10">
      <c r="H2748">
        <f>train!G2748</f>
        <v>140.80000000000001</v>
      </c>
      <c r="I2748">
        <f>train!I2748</f>
        <v>23.94</v>
      </c>
      <c r="J2748">
        <f>IF(train!T2748="yes",1,0)</f>
        <v>0</v>
      </c>
    </row>
    <row r="2749" spans="8:10">
      <c r="H2749">
        <f>train!G2749</f>
        <v>255.1</v>
      </c>
      <c r="I2749">
        <f>train!I2749</f>
        <v>43.37</v>
      </c>
      <c r="J2749">
        <f>IF(train!T2749="yes",1,0)</f>
        <v>1</v>
      </c>
    </row>
    <row r="2750" spans="8:10">
      <c r="H2750">
        <f>train!G2750</f>
        <v>125</v>
      </c>
      <c r="I2750">
        <f>train!I2750</f>
        <v>21.25</v>
      </c>
      <c r="J2750">
        <f>IF(train!T2750="yes",1,0)</f>
        <v>0</v>
      </c>
    </row>
    <row r="2751" spans="8:10">
      <c r="H2751">
        <f>train!G2751</f>
        <v>180.6</v>
      </c>
      <c r="I2751">
        <f>train!I2751</f>
        <v>30.7</v>
      </c>
      <c r="J2751">
        <f>IF(train!T2751="yes",1,0)</f>
        <v>0</v>
      </c>
    </row>
    <row r="2752" spans="8:10">
      <c r="H2752">
        <f>train!G2752</f>
        <v>248.7</v>
      </c>
      <c r="I2752">
        <f>train!I2752</f>
        <v>42.28</v>
      </c>
      <c r="J2752">
        <f>IF(train!T2752="yes",1,0)</f>
        <v>1</v>
      </c>
    </row>
    <row r="2753" spans="8:10">
      <c r="H2753">
        <f>train!G2753</f>
        <v>178.1</v>
      </c>
      <c r="I2753">
        <f>train!I2753</f>
        <v>30.28</v>
      </c>
      <c r="J2753">
        <f>IF(train!T2753="yes",1,0)</f>
        <v>0</v>
      </c>
    </row>
    <row r="2754" spans="8:10">
      <c r="H2754">
        <f>train!G2754</f>
        <v>122.2</v>
      </c>
      <c r="I2754">
        <f>train!I2754</f>
        <v>20.77</v>
      </c>
      <c r="J2754">
        <f>IF(train!T2754="yes",1,0)</f>
        <v>1</v>
      </c>
    </row>
    <row r="2755" spans="8:10">
      <c r="H2755">
        <f>train!G2755</f>
        <v>231.3</v>
      </c>
      <c r="I2755">
        <f>train!I2755</f>
        <v>39.32</v>
      </c>
      <c r="J2755">
        <f>IF(train!T2755="yes",1,0)</f>
        <v>0</v>
      </c>
    </row>
    <row r="2756" spans="8:10">
      <c r="H2756">
        <f>train!G2756</f>
        <v>111.2</v>
      </c>
      <c r="I2756">
        <f>train!I2756</f>
        <v>18.899999999999999</v>
      </c>
      <c r="J2756">
        <f>IF(train!T2756="yes",1,0)</f>
        <v>0</v>
      </c>
    </row>
    <row r="2757" spans="8:10">
      <c r="H2757">
        <f>train!G2757</f>
        <v>103.2</v>
      </c>
      <c r="I2757">
        <f>train!I2757</f>
        <v>17.54</v>
      </c>
      <c r="J2757">
        <f>IF(train!T2757="yes",1,0)</f>
        <v>1</v>
      </c>
    </row>
    <row r="2758" spans="8:10">
      <c r="H2758">
        <f>train!G2758</f>
        <v>138.4</v>
      </c>
      <c r="I2758">
        <f>train!I2758</f>
        <v>23.53</v>
      </c>
      <c r="J2758">
        <f>IF(train!T2758="yes",1,0)</f>
        <v>1</v>
      </c>
    </row>
    <row r="2759" spans="8:10">
      <c r="H2759">
        <f>train!G2759</f>
        <v>146.30000000000001</v>
      </c>
      <c r="I2759">
        <f>train!I2759</f>
        <v>24.87</v>
      </c>
      <c r="J2759">
        <f>IF(train!T2759="yes",1,0)</f>
        <v>0</v>
      </c>
    </row>
    <row r="2760" spans="8:10">
      <c r="H2760">
        <f>train!G2760</f>
        <v>132</v>
      </c>
      <c r="I2760">
        <f>train!I2760</f>
        <v>22.44</v>
      </c>
      <c r="J2760">
        <f>IF(train!T2760="yes",1,0)</f>
        <v>0</v>
      </c>
    </row>
    <row r="2761" spans="8:10">
      <c r="H2761">
        <f>train!G2761</f>
        <v>274.60000000000002</v>
      </c>
      <c r="I2761">
        <f>train!I2761</f>
        <v>46.68</v>
      </c>
      <c r="J2761">
        <f>IF(train!T2761="yes",1,0)</f>
        <v>0</v>
      </c>
    </row>
    <row r="2762" spans="8:10">
      <c r="H2762">
        <f>train!G2762</f>
        <v>185.3</v>
      </c>
      <c r="I2762">
        <f>train!I2762</f>
        <v>31.5</v>
      </c>
      <c r="J2762">
        <f>IF(train!T2762="yes",1,0)</f>
        <v>0</v>
      </c>
    </row>
    <row r="2763" spans="8:10">
      <c r="H2763">
        <f>train!G2763</f>
        <v>154.80000000000001</v>
      </c>
      <c r="I2763">
        <f>train!I2763</f>
        <v>26.32</v>
      </c>
      <c r="J2763">
        <f>IF(train!T2763="yes",1,0)</f>
        <v>0</v>
      </c>
    </row>
    <row r="2764" spans="8:10">
      <c r="H2764">
        <f>train!G2764</f>
        <v>179.2</v>
      </c>
      <c r="I2764">
        <f>train!I2764</f>
        <v>30.46</v>
      </c>
      <c r="J2764">
        <f>IF(train!T2764="yes",1,0)</f>
        <v>0</v>
      </c>
    </row>
    <row r="2765" spans="8:10">
      <c r="H2765">
        <f>train!G2765</f>
        <v>286.2</v>
      </c>
      <c r="I2765">
        <f>train!I2765</f>
        <v>48.65</v>
      </c>
      <c r="J2765">
        <f>IF(train!T2765="yes",1,0)</f>
        <v>1</v>
      </c>
    </row>
    <row r="2766" spans="8:10">
      <c r="H2766">
        <f>train!G2766</f>
        <v>137.5</v>
      </c>
      <c r="I2766">
        <f>train!I2766</f>
        <v>23.38</v>
      </c>
      <c r="J2766">
        <f>IF(train!T2766="yes",1,0)</f>
        <v>0</v>
      </c>
    </row>
    <row r="2767" spans="8:10">
      <c r="H2767">
        <f>train!G2767</f>
        <v>243</v>
      </c>
      <c r="I2767">
        <f>train!I2767</f>
        <v>41.31</v>
      </c>
      <c r="J2767">
        <f>IF(train!T2767="yes",1,0)</f>
        <v>0</v>
      </c>
    </row>
    <row r="2768" spans="8:10">
      <c r="H2768">
        <f>train!G2768</f>
        <v>134.9</v>
      </c>
      <c r="I2768">
        <f>train!I2768</f>
        <v>22.93</v>
      </c>
      <c r="J2768">
        <f>IF(train!T2768="yes",1,0)</f>
        <v>0</v>
      </c>
    </row>
    <row r="2769" spans="8:10">
      <c r="H2769">
        <f>train!G2769</f>
        <v>234.2</v>
      </c>
      <c r="I2769">
        <f>train!I2769</f>
        <v>39.81</v>
      </c>
      <c r="J2769">
        <f>IF(train!T2769="yes",1,0)</f>
        <v>0</v>
      </c>
    </row>
    <row r="2770" spans="8:10">
      <c r="H2770">
        <f>train!G2770</f>
        <v>175.1</v>
      </c>
      <c r="I2770">
        <f>train!I2770</f>
        <v>29.77</v>
      </c>
      <c r="J2770">
        <f>IF(train!T2770="yes",1,0)</f>
        <v>0</v>
      </c>
    </row>
    <row r="2771" spans="8:10">
      <c r="H2771">
        <f>train!G2771</f>
        <v>142.19999999999999</v>
      </c>
      <c r="I2771">
        <f>train!I2771</f>
        <v>24.17</v>
      </c>
      <c r="J2771">
        <f>IF(train!T2771="yes",1,0)</f>
        <v>0</v>
      </c>
    </row>
    <row r="2772" spans="8:10">
      <c r="H2772">
        <f>train!G2772</f>
        <v>97.8</v>
      </c>
      <c r="I2772">
        <f>train!I2772</f>
        <v>16.63</v>
      </c>
      <c r="J2772">
        <f>IF(train!T2772="yes",1,0)</f>
        <v>0</v>
      </c>
    </row>
    <row r="2773" spans="8:10">
      <c r="H2773">
        <f>train!G2773</f>
        <v>266.89999999999998</v>
      </c>
      <c r="I2773">
        <f>train!I2773</f>
        <v>45.37</v>
      </c>
      <c r="J2773">
        <f>IF(train!T2773="yes",1,0)</f>
        <v>1</v>
      </c>
    </row>
    <row r="2774" spans="8:10">
      <c r="H2774">
        <f>train!G2774</f>
        <v>155.19999999999999</v>
      </c>
      <c r="I2774">
        <f>train!I2774</f>
        <v>26.38</v>
      </c>
      <c r="J2774">
        <f>IF(train!T2774="yes",1,0)</f>
        <v>0</v>
      </c>
    </row>
    <row r="2775" spans="8:10">
      <c r="H2775">
        <f>train!G2775</f>
        <v>200.2</v>
      </c>
      <c r="I2775">
        <f>train!I2775</f>
        <v>34.03</v>
      </c>
      <c r="J2775">
        <f>IF(train!T2775="yes",1,0)</f>
        <v>0</v>
      </c>
    </row>
    <row r="2776" spans="8:10">
      <c r="H2776">
        <f>train!G2776</f>
        <v>198.4</v>
      </c>
      <c r="I2776">
        <f>train!I2776</f>
        <v>33.729999999999997</v>
      </c>
      <c r="J2776">
        <f>IF(train!T2776="yes",1,0)</f>
        <v>0</v>
      </c>
    </row>
    <row r="2777" spans="8:10">
      <c r="H2777">
        <f>train!G2777</f>
        <v>180.3</v>
      </c>
      <c r="I2777">
        <f>train!I2777</f>
        <v>30.65</v>
      </c>
      <c r="J2777">
        <f>IF(train!T2777="yes",1,0)</f>
        <v>0</v>
      </c>
    </row>
    <row r="2778" spans="8:10">
      <c r="H2778">
        <f>train!G2778</f>
        <v>86.3</v>
      </c>
      <c r="I2778">
        <f>train!I2778</f>
        <v>14.67</v>
      </c>
      <c r="J2778">
        <f>IF(train!T2778="yes",1,0)</f>
        <v>0</v>
      </c>
    </row>
    <row r="2779" spans="8:10">
      <c r="H2779">
        <f>train!G2779</f>
        <v>295</v>
      </c>
      <c r="I2779">
        <f>train!I2779</f>
        <v>50.15</v>
      </c>
      <c r="J2779">
        <f>IF(train!T2779="yes",1,0)</f>
        <v>1</v>
      </c>
    </row>
    <row r="2780" spans="8:10">
      <c r="H2780">
        <f>train!G2780</f>
        <v>240.9</v>
      </c>
      <c r="I2780">
        <f>train!I2780</f>
        <v>40.950000000000003</v>
      </c>
      <c r="J2780">
        <f>IF(train!T2780="yes",1,0)</f>
        <v>0</v>
      </c>
    </row>
    <row r="2781" spans="8:10">
      <c r="H2781">
        <f>train!G2781</f>
        <v>207.7</v>
      </c>
      <c r="I2781">
        <f>train!I2781</f>
        <v>35.31</v>
      </c>
      <c r="J2781">
        <f>IF(train!T2781="yes",1,0)</f>
        <v>0</v>
      </c>
    </row>
    <row r="2782" spans="8:10">
      <c r="H2782">
        <f>train!G2782</f>
        <v>128.5</v>
      </c>
      <c r="I2782">
        <f>train!I2782</f>
        <v>21.85</v>
      </c>
      <c r="J2782">
        <f>IF(train!T2782="yes",1,0)</f>
        <v>0</v>
      </c>
    </row>
    <row r="2783" spans="8:10">
      <c r="H2783">
        <f>train!G2783</f>
        <v>224.4</v>
      </c>
      <c r="I2783">
        <f>train!I2783</f>
        <v>38.15</v>
      </c>
      <c r="J2783">
        <f>IF(train!T2783="yes",1,0)</f>
        <v>0</v>
      </c>
    </row>
    <row r="2784" spans="8:10">
      <c r="H2784">
        <f>train!G2784</f>
        <v>164.9</v>
      </c>
      <c r="I2784">
        <f>train!I2784</f>
        <v>28.03</v>
      </c>
      <c r="J2784">
        <f>IF(train!T2784="yes",1,0)</f>
        <v>0</v>
      </c>
    </row>
    <row r="2785" spans="8:10">
      <c r="H2785">
        <f>train!G2785</f>
        <v>238</v>
      </c>
      <c r="I2785">
        <f>train!I2785</f>
        <v>40.46</v>
      </c>
      <c r="J2785">
        <f>IF(train!T2785="yes",1,0)</f>
        <v>0</v>
      </c>
    </row>
    <row r="2786" spans="8:10">
      <c r="H2786">
        <f>train!G2786</f>
        <v>231</v>
      </c>
      <c r="I2786">
        <f>train!I2786</f>
        <v>39.270000000000003</v>
      </c>
      <c r="J2786">
        <f>IF(train!T2786="yes",1,0)</f>
        <v>0</v>
      </c>
    </row>
    <row r="2787" spans="8:10">
      <c r="H2787">
        <f>train!G2787</f>
        <v>107.3</v>
      </c>
      <c r="I2787">
        <f>train!I2787</f>
        <v>18.239999999999998</v>
      </c>
      <c r="J2787">
        <f>IF(train!T2787="yes",1,0)</f>
        <v>1</v>
      </c>
    </row>
    <row r="2788" spans="8:10">
      <c r="H2788">
        <f>train!G2788</f>
        <v>185</v>
      </c>
      <c r="I2788">
        <f>train!I2788</f>
        <v>31.45</v>
      </c>
      <c r="J2788">
        <f>IF(train!T2788="yes",1,0)</f>
        <v>0</v>
      </c>
    </row>
    <row r="2789" spans="8:10">
      <c r="H2789">
        <f>train!G2789</f>
        <v>244.1</v>
      </c>
      <c r="I2789">
        <f>train!I2789</f>
        <v>41.5</v>
      </c>
      <c r="J2789">
        <f>IF(train!T2789="yes",1,0)</f>
        <v>0</v>
      </c>
    </row>
    <row r="2790" spans="8:10">
      <c r="H2790">
        <f>train!G2790</f>
        <v>141.1</v>
      </c>
      <c r="I2790">
        <f>train!I2790</f>
        <v>23.99</v>
      </c>
      <c r="J2790">
        <f>IF(train!T2790="yes",1,0)</f>
        <v>0</v>
      </c>
    </row>
    <row r="2791" spans="8:10">
      <c r="H2791">
        <f>train!G2791</f>
        <v>158.1</v>
      </c>
      <c r="I2791">
        <f>train!I2791</f>
        <v>26.88</v>
      </c>
      <c r="J2791">
        <f>IF(train!T2791="yes",1,0)</f>
        <v>0</v>
      </c>
    </row>
    <row r="2792" spans="8:10">
      <c r="H2792">
        <f>train!G2792</f>
        <v>199.5</v>
      </c>
      <c r="I2792">
        <f>train!I2792</f>
        <v>33.92</v>
      </c>
      <c r="J2792">
        <f>IF(train!T2792="yes",1,0)</f>
        <v>1</v>
      </c>
    </row>
    <row r="2793" spans="8:10">
      <c r="H2793">
        <f>train!G2793</f>
        <v>109.5</v>
      </c>
      <c r="I2793">
        <f>train!I2793</f>
        <v>18.62</v>
      </c>
      <c r="J2793">
        <f>IF(train!T2793="yes",1,0)</f>
        <v>0</v>
      </c>
    </row>
    <row r="2794" spans="8:10">
      <c r="H2794">
        <f>train!G2794</f>
        <v>107.9</v>
      </c>
      <c r="I2794">
        <f>train!I2794</f>
        <v>18.34</v>
      </c>
      <c r="J2794">
        <f>IF(train!T2794="yes",1,0)</f>
        <v>0</v>
      </c>
    </row>
    <row r="2795" spans="8:10">
      <c r="H2795">
        <f>train!G2795</f>
        <v>172.1</v>
      </c>
      <c r="I2795">
        <f>train!I2795</f>
        <v>29.26</v>
      </c>
      <c r="J2795">
        <f>IF(train!T2795="yes",1,0)</f>
        <v>1</v>
      </c>
    </row>
    <row r="2796" spans="8:10">
      <c r="H2796">
        <f>train!G2796</f>
        <v>160</v>
      </c>
      <c r="I2796">
        <f>train!I2796</f>
        <v>27.2</v>
      </c>
      <c r="J2796">
        <f>IF(train!T2796="yes",1,0)</f>
        <v>0</v>
      </c>
    </row>
    <row r="2797" spans="8:10">
      <c r="H2797">
        <f>train!G2797</f>
        <v>227.7</v>
      </c>
      <c r="I2797">
        <f>train!I2797</f>
        <v>38.71</v>
      </c>
      <c r="J2797">
        <f>IF(train!T2797="yes",1,0)</f>
        <v>0</v>
      </c>
    </row>
    <row r="2798" spans="8:10">
      <c r="H2798">
        <f>train!G2798</f>
        <v>203.8</v>
      </c>
      <c r="I2798">
        <f>train!I2798</f>
        <v>34.65</v>
      </c>
      <c r="J2798">
        <f>IF(train!T2798="yes",1,0)</f>
        <v>0</v>
      </c>
    </row>
    <row r="2799" spans="8:10">
      <c r="H2799">
        <f>train!G2799</f>
        <v>241.7</v>
      </c>
      <c r="I2799">
        <f>train!I2799</f>
        <v>41.09</v>
      </c>
      <c r="J2799">
        <f>IF(train!T2799="yes",1,0)</f>
        <v>0</v>
      </c>
    </row>
    <row r="2800" spans="8:10">
      <c r="H2800">
        <f>train!G2800</f>
        <v>78.099999999999994</v>
      </c>
      <c r="I2800">
        <f>train!I2800</f>
        <v>13.28</v>
      </c>
      <c r="J2800">
        <f>IF(train!T2800="yes",1,0)</f>
        <v>0</v>
      </c>
    </row>
    <row r="2801" spans="8:10">
      <c r="H2801">
        <f>train!G2801</f>
        <v>187.8</v>
      </c>
      <c r="I2801">
        <f>train!I2801</f>
        <v>31.93</v>
      </c>
      <c r="J2801">
        <f>IF(train!T2801="yes",1,0)</f>
        <v>0</v>
      </c>
    </row>
    <row r="2802" spans="8:10">
      <c r="H2802">
        <f>train!G2802</f>
        <v>127.1</v>
      </c>
      <c r="I2802">
        <f>train!I2802</f>
        <v>21.61</v>
      </c>
      <c r="J2802">
        <f>IF(train!T2802="yes",1,0)</f>
        <v>0</v>
      </c>
    </row>
    <row r="2803" spans="8:10">
      <c r="H2803">
        <f>train!G2803</f>
        <v>280</v>
      </c>
      <c r="I2803">
        <f>train!I2803</f>
        <v>47.6</v>
      </c>
      <c r="J2803">
        <f>IF(train!T2803="yes",1,0)</f>
        <v>1</v>
      </c>
    </row>
    <row r="2804" spans="8:10">
      <c r="H2804">
        <f>train!G2804</f>
        <v>153.19999999999999</v>
      </c>
      <c r="I2804">
        <f>train!I2804</f>
        <v>26.04</v>
      </c>
      <c r="J2804">
        <f>IF(train!T2804="yes",1,0)</f>
        <v>0</v>
      </c>
    </row>
    <row r="2805" spans="8:10">
      <c r="H2805">
        <f>train!G2805</f>
        <v>137.1</v>
      </c>
      <c r="I2805">
        <f>train!I2805</f>
        <v>23.31</v>
      </c>
      <c r="J2805">
        <f>IF(train!T2805="yes",1,0)</f>
        <v>0</v>
      </c>
    </row>
    <row r="2806" spans="8:10">
      <c r="H2806">
        <f>train!G2806</f>
        <v>186.1</v>
      </c>
      <c r="I2806">
        <f>train!I2806</f>
        <v>31.64</v>
      </c>
      <c r="J2806">
        <f>IF(train!T2806="yes",1,0)</f>
        <v>1</v>
      </c>
    </row>
    <row r="2807" spans="8:10">
      <c r="H2807">
        <f>train!G2807</f>
        <v>224.1</v>
      </c>
      <c r="I2807">
        <f>train!I2807</f>
        <v>38.1</v>
      </c>
      <c r="J2807">
        <f>IF(train!T2807="yes",1,0)</f>
        <v>0</v>
      </c>
    </row>
    <row r="2808" spans="8:10">
      <c r="H2808">
        <f>train!G2808</f>
        <v>83.6</v>
      </c>
      <c r="I2808">
        <f>train!I2808</f>
        <v>14.21</v>
      </c>
      <c r="J2808">
        <f>IF(train!T2808="yes",1,0)</f>
        <v>0</v>
      </c>
    </row>
    <row r="2809" spans="8:10">
      <c r="H2809">
        <f>train!G2809</f>
        <v>203.9</v>
      </c>
      <c r="I2809">
        <f>train!I2809</f>
        <v>34.659999999999997</v>
      </c>
      <c r="J2809">
        <f>IF(train!T2809="yes",1,0)</f>
        <v>0</v>
      </c>
    </row>
    <row r="2810" spans="8:10">
      <c r="H2810">
        <f>train!G2810</f>
        <v>211.3</v>
      </c>
      <c r="I2810">
        <f>train!I2810</f>
        <v>35.92</v>
      </c>
      <c r="J2810">
        <f>IF(train!T2810="yes",1,0)</f>
        <v>0</v>
      </c>
    </row>
    <row r="2811" spans="8:10">
      <c r="H2811">
        <f>train!G2811</f>
        <v>219.4</v>
      </c>
      <c r="I2811">
        <f>train!I2811</f>
        <v>37.299999999999997</v>
      </c>
      <c r="J2811">
        <f>IF(train!T2811="yes",1,0)</f>
        <v>0</v>
      </c>
    </row>
    <row r="2812" spans="8:10">
      <c r="H2812">
        <f>train!G2812</f>
        <v>190.4</v>
      </c>
      <c r="I2812">
        <f>train!I2812</f>
        <v>32.369999999999997</v>
      </c>
      <c r="J2812">
        <f>IF(train!T2812="yes",1,0)</f>
        <v>0</v>
      </c>
    </row>
    <row r="2813" spans="8:10">
      <c r="H2813">
        <f>train!G2813</f>
        <v>147.69999999999999</v>
      </c>
      <c r="I2813">
        <f>train!I2813</f>
        <v>25.11</v>
      </c>
      <c r="J2813">
        <f>IF(train!T2813="yes",1,0)</f>
        <v>0</v>
      </c>
    </row>
    <row r="2814" spans="8:10">
      <c r="H2814">
        <f>train!G2814</f>
        <v>229.9</v>
      </c>
      <c r="I2814">
        <f>train!I2814</f>
        <v>39.08</v>
      </c>
      <c r="J2814">
        <f>IF(train!T2814="yes",1,0)</f>
        <v>0</v>
      </c>
    </row>
    <row r="2815" spans="8:10">
      <c r="H2815">
        <f>train!G2815</f>
        <v>102.8</v>
      </c>
      <c r="I2815">
        <f>train!I2815</f>
        <v>17.48</v>
      </c>
      <c r="J2815">
        <f>IF(train!T2815="yes",1,0)</f>
        <v>0</v>
      </c>
    </row>
    <row r="2816" spans="8:10">
      <c r="H2816">
        <f>train!G2816</f>
        <v>178.7</v>
      </c>
      <c r="I2816">
        <f>train!I2816</f>
        <v>30.38</v>
      </c>
      <c r="J2816">
        <f>IF(train!T2816="yes",1,0)</f>
        <v>0</v>
      </c>
    </row>
    <row r="2817" spans="8:10">
      <c r="H2817">
        <f>train!G2817</f>
        <v>148.5</v>
      </c>
      <c r="I2817">
        <f>train!I2817</f>
        <v>25.25</v>
      </c>
      <c r="J2817">
        <f>IF(train!T2817="yes",1,0)</f>
        <v>0</v>
      </c>
    </row>
    <row r="2818" spans="8:10">
      <c r="H2818">
        <f>train!G2818</f>
        <v>164.1</v>
      </c>
      <c r="I2818">
        <f>train!I2818</f>
        <v>27.9</v>
      </c>
      <c r="J2818">
        <f>IF(train!T2818="yes",1,0)</f>
        <v>0</v>
      </c>
    </row>
    <row r="2819" spans="8:10">
      <c r="H2819">
        <f>train!G2819</f>
        <v>197.2</v>
      </c>
      <c r="I2819">
        <f>train!I2819</f>
        <v>33.520000000000003</v>
      </c>
      <c r="J2819">
        <f>IF(train!T2819="yes",1,0)</f>
        <v>0</v>
      </c>
    </row>
    <row r="2820" spans="8:10">
      <c r="H2820">
        <f>train!G2820</f>
        <v>140</v>
      </c>
      <c r="I2820">
        <f>train!I2820</f>
        <v>23.8</v>
      </c>
      <c r="J2820">
        <f>IF(train!T2820="yes",1,0)</f>
        <v>1</v>
      </c>
    </row>
    <row r="2821" spans="8:10">
      <c r="H2821">
        <f>train!G2821</f>
        <v>193.9</v>
      </c>
      <c r="I2821">
        <f>train!I2821</f>
        <v>32.96</v>
      </c>
      <c r="J2821">
        <f>IF(train!T2821="yes",1,0)</f>
        <v>0</v>
      </c>
    </row>
    <row r="2822" spans="8:10">
      <c r="H2822">
        <f>train!G2822</f>
        <v>321.10000000000002</v>
      </c>
      <c r="I2822">
        <f>train!I2822</f>
        <v>54.59</v>
      </c>
      <c r="J2822">
        <f>IF(train!T2822="yes",1,0)</f>
        <v>1</v>
      </c>
    </row>
    <row r="2823" spans="8:10">
      <c r="H2823">
        <f>train!G2823</f>
        <v>118.4</v>
      </c>
      <c r="I2823">
        <f>train!I2823</f>
        <v>20.13</v>
      </c>
      <c r="J2823">
        <f>IF(train!T2823="yes",1,0)</f>
        <v>1</v>
      </c>
    </row>
    <row r="2824" spans="8:10">
      <c r="H2824">
        <f>train!G2824</f>
        <v>169.8</v>
      </c>
      <c r="I2824">
        <f>train!I2824</f>
        <v>28.87</v>
      </c>
      <c r="J2824">
        <f>IF(train!T2824="yes",1,0)</f>
        <v>0</v>
      </c>
    </row>
    <row r="2825" spans="8:10">
      <c r="H2825">
        <f>train!G2825</f>
        <v>193.4</v>
      </c>
      <c r="I2825">
        <f>train!I2825</f>
        <v>32.880000000000003</v>
      </c>
      <c r="J2825">
        <f>IF(train!T2825="yes",1,0)</f>
        <v>0</v>
      </c>
    </row>
    <row r="2826" spans="8:10">
      <c r="H2826">
        <f>train!G2826</f>
        <v>106.6</v>
      </c>
      <c r="I2826">
        <f>train!I2826</f>
        <v>18.12</v>
      </c>
      <c r="J2826">
        <f>IF(train!T2826="yes",1,0)</f>
        <v>0</v>
      </c>
    </row>
    <row r="2827" spans="8:10">
      <c r="H2827">
        <f>train!G2827</f>
        <v>134.69999999999999</v>
      </c>
      <c r="I2827">
        <f>train!I2827</f>
        <v>22.9</v>
      </c>
      <c r="J2827">
        <f>IF(train!T2827="yes",1,0)</f>
        <v>0</v>
      </c>
    </row>
    <row r="2828" spans="8:10">
      <c r="H2828">
        <f>train!G2828</f>
        <v>156.19999999999999</v>
      </c>
      <c r="I2828">
        <f>train!I2828</f>
        <v>26.55</v>
      </c>
      <c r="J2828">
        <f>IF(train!T2828="yes",1,0)</f>
        <v>0</v>
      </c>
    </row>
    <row r="2829" spans="8:10">
      <c r="H2829">
        <f>train!G2829</f>
        <v>231.1</v>
      </c>
      <c r="I2829">
        <f>train!I2829</f>
        <v>39.29</v>
      </c>
      <c r="J2829">
        <f>IF(train!T2829="yes",1,0)</f>
        <v>0</v>
      </c>
    </row>
    <row r="2830" spans="8:10">
      <c r="H2830">
        <f>train!G2830</f>
        <v>180.8</v>
      </c>
      <c r="I2830">
        <f>train!I2830</f>
        <v>30.74</v>
      </c>
      <c r="J2830">
        <f>IF(train!T2830="yes",1,0)</f>
        <v>0</v>
      </c>
    </row>
    <row r="2831" spans="8:10">
      <c r="H2831">
        <f>train!G2831</f>
        <v>213.8</v>
      </c>
      <c r="I2831">
        <f>train!I2831</f>
        <v>36.35</v>
      </c>
      <c r="J2831">
        <f>IF(train!T2831="yes",1,0)</f>
        <v>0</v>
      </c>
    </row>
    <row r="2832" spans="8:10">
      <c r="H2832">
        <f>train!G2832</f>
        <v>234.4</v>
      </c>
      <c r="I2832">
        <f>train!I2832</f>
        <v>39.85</v>
      </c>
      <c r="J2832">
        <f>IF(train!T2832="yes",1,0)</f>
        <v>0</v>
      </c>
    </row>
    <row r="2833" spans="8:10">
      <c r="H2833">
        <f>train!G2833</f>
        <v>223.6</v>
      </c>
      <c r="I2833">
        <f>train!I2833</f>
        <v>38.01</v>
      </c>
      <c r="J2833">
        <f>IF(train!T2833="yes",1,0)</f>
        <v>0</v>
      </c>
    </row>
    <row r="2834" spans="8:10">
      <c r="H2834">
        <f>train!G2834</f>
        <v>294.7</v>
      </c>
      <c r="I2834">
        <f>train!I2834</f>
        <v>50.1</v>
      </c>
      <c r="J2834">
        <f>IF(train!T2834="yes",1,0)</f>
        <v>0</v>
      </c>
    </row>
    <row r="2835" spans="8:10">
      <c r="H2835">
        <f>train!G2835</f>
        <v>216.8</v>
      </c>
      <c r="I2835">
        <f>train!I2835</f>
        <v>36.86</v>
      </c>
      <c r="J2835">
        <f>IF(train!T2835="yes",1,0)</f>
        <v>0</v>
      </c>
    </row>
    <row r="2836" spans="8:10">
      <c r="H2836">
        <f>train!G2836</f>
        <v>197.4</v>
      </c>
      <c r="I2836">
        <f>train!I2836</f>
        <v>33.56</v>
      </c>
      <c r="J2836">
        <f>IF(train!T2836="yes",1,0)</f>
        <v>0</v>
      </c>
    </row>
    <row r="2837" spans="8:10">
      <c r="H2837">
        <f>train!G2837</f>
        <v>226.5</v>
      </c>
      <c r="I2837">
        <f>train!I2837</f>
        <v>38.51</v>
      </c>
      <c r="J2837">
        <f>IF(train!T2837="yes",1,0)</f>
        <v>0</v>
      </c>
    </row>
    <row r="2838" spans="8:10">
      <c r="H2838">
        <f>train!G2838</f>
        <v>218.9</v>
      </c>
      <c r="I2838">
        <f>train!I2838</f>
        <v>37.21</v>
      </c>
      <c r="J2838">
        <f>IF(train!T2838="yes",1,0)</f>
        <v>0</v>
      </c>
    </row>
    <row r="2839" spans="8:10">
      <c r="H2839">
        <f>train!G2839</f>
        <v>89.1</v>
      </c>
      <c r="I2839">
        <f>train!I2839</f>
        <v>15.15</v>
      </c>
      <c r="J2839">
        <f>IF(train!T2839="yes",1,0)</f>
        <v>0</v>
      </c>
    </row>
    <row r="2840" spans="8:10">
      <c r="H2840">
        <f>train!G2840</f>
        <v>177.8</v>
      </c>
      <c r="I2840">
        <f>train!I2840</f>
        <v>30.23</v>
      </c>
      <c r="J2840">
        <f>IF(train!T2840="yes",1,0)</f>
        <v>0</v>
      </c>
    </row>
    <row r="2841" spans="8:10">
      <c r="H2841">
        <f>train!G2841</f>
        <v>93.2</v>
      </c>
      <c r="I2841">
        <f>train!I2841</f>
        <v>15.84</v>
      </c>
      <c r="J2841">
        <f>IF(train!T2841="yes",1,0)</f>
        <v>0</v>
      </c>
    </row>
    <row r="2842" spans="8:10">
      <c r="H2842">
        <f>train!G2842</f>
        <v>228.1</v>
      </c>
      <c r="I2842">
        <f>train!I2842</f>
        <v>38.78</v>
      </c>
      <c r="J2842">
        <f>IF(train!T2842="yes",1,0)</f>
        <v>0</v>
      </c>
    </row>
    <row r="2843" spans="8:10">
      <c r="H2843">
        <f>train!G2843</f>
        <v>208.1</v>
      </c>
      <c r="I2843">
        <f>train!I2843</f>
        <v>35.380000000000003</v>
      </c>
      <c r="J2843">
        <f>IF(train!T2843="yes",1,0)</f>
        <v>0</v>
      </c>
    </row>
    <row r="2844" spans="8:10">
      <c r="H2844">
        <f>train!G2844</f>
        <v>112.8</v>
      </c>
      <c r="I2844">
        <f>train!I2844</f>
        <v>19.18</v>
      </c>
      <c r="J2844">
        <f>IF(train!T2844="yes",1,0)</f>
        <v>0</v>
      </c>
    </row>
    <row r="2845" spans="8:10">
      <c r="H2845">
        <f>train!G2845</f>
        <v>225.3</v>
      </c>
      <c r="I2845">
        <f>train!I2845</f>
        <v>38.299999999999997</v>
      </c>
      <c r="J2845">
        <f>IF(train!T2845="yes",1,0)</f>
        <v>0</v>
      </c>
    </row>
    <row r="2846" spans="8:10">
      <c r="H2846">
        <f>train!G2846</f>
        <v>169.4</v>
      </c>
      <c r="I2846">
        <f>train!I2846</f>
        <v>28.8</v>
      </c>
      <c r="J2846">
        <f>IF(train!T2846="yes",1,0)</f>
        <v>0</v>
      </c>
    </row>
    <row r="2847" spans="8:10">
      <c r="H2847">
        <f>train!G2847</f>
        <v>193.3</v>
      </c>
      <c r="I2847">
        <f>train!I2847</f>
        <v>32.86</v>
      </c>
      <c r="J2847">
        <f>IF(train!T2847="yes",1,0)</f>
        <v>0</v>
      </c>
    </row>
    <row r="2848" spans="8:10">
      <c r="H2848">
        <f>train!G2848</f>
        <v>95.6</v>
      </c>
      <c r="I2848">
        <f>train!I2848</f>
        <v>16.25</v>
      </c>
      <c r="J2848">
        <f>IF(train!T2848="yes",1,0)</f>
        <v>0</v>
      </c>
    </row>
    <row r="2849" spans="8:10">
      <c r="H2849">
        <f>train!G2849</f>
        <v>79.8</v>
      </c>
      <c r="I2849">
        <f>train!I2849</f>
        <v>13.57</v>
      </c>
      <c r="J2849">
        <f>IF(train!T2849="yes",1,0)</f>
        <v>0</v>
      </c>
    </row>
    <row r="2850" spans="8:10">
      <c r="H2850">
        <f>train!G2850</f>
        <v>229.2</v>
      </c>
      <c r="I2850">
        <f>train!I2850</f>
        <v>38.96</v>
      </c>
      <c r="J2850">
        <f>IF(train!T2850="yes",1,0)</f>
        <v>0</v>
      </c>
    </row>
    <row r="2851" spans="8:10">
      <c r="H2851">
        <f>train!G2851</f>
        <v>259.3</v>
      </c>
      <c r="I2851">
        <f>train!I2851</f>
        <v>44.08</v>
      </c>
      <c r="J2851">
        <f>IF(train!T2851="yes",1,0)</f>
        <v>0</v>
      </c>
    </row>
    <row r="2852" spans="8:10">
      <c r="H2852">
        <f>train!G2852</f>
        <v>212.6</v>
      </c>
      <c r="I2852">
        <f>train!I2852</f>
        <v>36.14</v>
      </c>
      <c r="J2852">
        <f>IF(train!T2852="yes",1,0)</f>
        <v>0</v>
      </c>
    </row>
    <row r="2853" spans="8:10">
      <c r="H2853">
        <f>train!G2853</f>
        <v>101</v>
      </c>
      <c r="I2853">
        <f>train!I2853</f>
        <v>17.170000000000002</v>
      </c>
      <c r="J2853">
        <f>IF(train!T2853="yes",1,0)</f>
        <v>0</v>
      </c>
    </row>
    <row r="2854" spans="8:10">
      <c r="H2854">
        <f>train!G2854</f>
        <v>140.1</v>
      </c>
      <c r="I2854">
        <f>train!I2854</f>
        <v>23.82</v>
      </c>
      <c r="J2854">
        <f>IF(train!T2854="yes",1,0)</f>
        <v>0</v>
      </c>
    </row>
    <row r="2855" spans="8:10">
      <c r="H2855">
        <f>train!G2855</f>
        <v>150.4</v>
      </c>
      <c r="I2855">
        <f>train!I2855</f>
        <v>25.57</v>
      </c>
      <c r="J2855">
        <f>IF(train!T2855="yes",1,0)</f>
        <v>0</v>
      </c>
    </row>
    <row r="2856" spans="8:10">
      <c r="H2856">
        <f>train!G2856</f>
        <v>100.8</v>
      </c>
      <c r="I2856">
        <f>train!I2856</f>
        <v>17.14</v>
      </c>
      <c r="J2856">
        <f>IF(train!T2856="yes",1,0)</f>
        <v>0</v>
      </c>
    </row>
    <row r="2857" spans="8:10">
      <c r="H2857">
        <f>train!G2857</f>
        <v>138.1</v>
      </c>
      <c r="I2857">
        <f>train!I2857</f>
        <v>23.48</v>
      </c>
      <c r="J2857">
        <f>IF(train!T2857="yes",1,0)</f>
        <v>0</v>
      </c>
    </row>
    <row r="2858" spans="8:10">
      <c r="H2858">
        <f>train!G2858</f>
        <v>191.3</v>
      </c>
      <c r="I2858">
        <f>train!I2858</f>
        <v>32.520000000000003</v>
      </c>
      <c r="J2858">
        <f>IF(train!T2858="yes",1,0)</f>
        <v>0</v>
      </c>
    </row>
    <row r="2859" spans="8:10">
      <c r="H2859">
        <f>train!G2859</f>
        <v>168.3</v>
      </c>
      <c r="I2859">
        <f>train!I2859</f>
        <v>28.61</v>
      </c>
      <c r="J2859">
        <f>IF(train!T2859="yes",1,0)</f>
        <v>0</v>
      </c>
    </row>
    <row r="2860" spans="8:10">
      <c r="H2860">
        <f>train!G2860</f>
        <v>137.6</v>
      </c>
      <c r="I2860">
        <f>train!I2860</f>
        <v>23.39</v>
      </c>
      <c r="J2860">
        <f>IF(train!T2860="yes",1,0)</f>
        <v>1</v>
      </c>
    </row>
    <row r="2861" spans="8:10">
      <c r="H2861">
        <f>train!G2861</f>
        <v>255.4</v>
      </c>
      <c r="I2861">
        <f>train!I2861</f>
        <v>43.42</v>
      </c>
      <c r="J2861">
        <f>IF(train!T2861="yes",1,0)</f>
        <v>0</v>
      </c>
    </row>
    <row r="2862" spans="8:10">
      <c r="H2862">
        <f>train!G2862</f>
        <v>166.2</v>
      </c>
      <c r="I2862">
        <f>train!I2862</f>
        <v>28.25</v>
      </c>
      <c r="J2862">
        <f>IF(train!T2862="yes",1,0)</f>
        <v>0</v>
      </c>
    </row>
    <row r="2863" spans="8:10">
      <c r="H2863">
        <f>train!G2863</f>
        <v>158.69999999999999</v>
      </c>
      <c r="I2863">
        <f>train!I2863</f>
        <v>26.98</v>
      </c>
      <c r="J2863">
        <f>IF(train!T2863="yes",1,0)</f>
        <v>1</v>
      </c>
    </row>
    <row r="2864" spans="8:10">
      <c r="H2864">
        <f>train!G2864</f>
        <v>258.3</v>
      </c>
      <c r="I2864">
        <f>train!I2864</f>
        <v>43.91</v>
      </c>
      <c r="J2864">
        <f>IF(train!T2864="yes",1,0)</f>
        <v>1</v>
      </c>
    </row>
    <row r="2865" spans="8:10">
      <c r="H2865">
        <f>train!G2865</f>
        <v>77</v>
      </c>
      <c r="I2865">
        <f>train!I2865</f>
        <v>13.09</v>
      </c>
      <c r="J2865">
        <f>IF(train!T2865="yes",1,0)</f>
        <v>0</v>
      </c>
    </row>
    <row r="2866" spans="8:10">
      <c r="H2866">
        <f>train!G2866</f>
        <v>168.4</v>
      </c>
      <c r="I2866">
        <f>train!I2866</f>
        <v>28.63</v>
      </c>
      <c r="J2866">
        <f>IF(train!T2866="yes",1,0)</f>
        <v>0</v>
      </c>
    </row>
    <row r="2867" spans="8:10">
      <c r="H2867">
        <f>train!G2867</f>
        <v>307.2</v>
      </c>
      <c r="I2867">
        <f>train!I2867</f>
        <v>52.22</v>
      </c>
      <c r="J2867">
        <f>IF(train!T2867="yes",1,0)</f>
        <v>1</v>
      </c>
    </row>
    <row r="2868" spans="8:10">
      <c r="H2868">
        <f>train!G2868</f>
        <v>175.6</v>
      </c>
      <c r="I2868">
        <f>train!I2868</f>
        <v>29.85</v>
      </c>
      <c r="J2868">
        <f>IF(train!T2868="yes",1,0)</f>
        <v>0</v>
      </c>
    </row>
    <row r="2869" spans="8:10">
      <c r="H2869">
        <f>train!G2869</f>
        <v>169.1</v>
      </c>
      <c r="I2869">
        <f>train!I2869</f>
        <v>28.75</v>
      </c>
      <c r="J2869">
        <f>IF(train!T2869="yes",1,0)</f>
        <v>0</v>
      </c>
    </row>
    <row r="2870" spans="8:10">
      <c r="H2870">
        <f>train!G2870</f>
        <v>190.7</v>
      </c>
      <c r="I2870">
        <f>train!I2870</f>
        <v>32.42</v>
      </c>
      <c r="J2870">
        <f>IF(train!T2870="yes",1,0)</f>
        <v>0</v>
      </c>
    </row>
    <row r="2871" spans="8:10">
      <c r="H2871">
        <f>train!G2871</f>
        <v>239.6</v>
      </c>
      <c r="I2871">
        <f>train!I2871</f>
        <v>40.729999999999997</v>
      </c>
      <c r="J2871">
        <f>IF(train!T2871="yes",1,0)</f>
        <v>0</v>
      </c>
    </row>
    <row r="2872" spans="8:10">
      <c r="H2872">
        <f>train!G2872</f>
        <v>121.3</v>
      </c>
      <c r="I2872">
        <f>train!I2872</f>
        <v>20.62</v>
      </c>
      <c r="J2872">
        <f>IF(train!T2872="yes",1,0)</f>
        <v>0</v>
      </c>
    </row>
    <row r="2873" spans="8:10">
      <c r="H2873">
        <f>train!G2873</f>
        <v>208.4</v>
      </c>
      <c r="I2873">
        <f>train!I2873</f>
        <v>35.43</v>
      </c>
      <c r="J2873">
        <f>IF(train!T2873="yes",1,0)</f>
        <v>1</v>
      </c>
    </row>
    <row r="2874" spans="8:10">
      <c r="H2874">
        <f>train!G2874</f>
        <v>230.6</v>
      </c>
      <c r="I2874">
        <f>train!I2874</f>
        <v>39.200000000000003</v>
      </c>
      <c r="J2874">
        <f>IF(train!T2874="yes",1,0)</f>
        <v>0</v>
      </c>
    </row>
    <row r="2875" spans="8:10">
      <c r="H2875">
        <f>train!G2875</f>
        <v>112.5</v>
      </c>
      <c r="I2875">
        <f>train!I2875</f>
        <v>19.13</v>
      </c>
      <c r="J2875">
        <f>IF(train!T2875="yes",1,0)</f>
        <v>0</v>
      </c>
    </row>
    <row r="2876" spans="8:10">
      <c r="H2876">
        <f>train!G2876</f>
        <v>167.7</v>
      </c>
      <c r="I2876">
        <f>train!I2876</f>
        <v>28.51</v>
      </c>
      <c r="J2876">
        <f>IF(train!T2876="yes",1,0)</f>
        <v>0</v>
      </c>
    </row>
    <row r="2877" spans="8:10">
      <c r="H2877">
        <f>train!G2877</f>
        <v>180.1</v>
      </c>
      <c r="I2877">
        <f>train!I2877</f>
        <v>30.62</v>
      </c>
      <c r="J2877">
        <f>IF(train!T2877="yes",1,0)</f>
        <v>0</v>
      </c>
    </row>
    <row r="2878" spans="8:10">
      <c r="H2878">
        <f>train!G2878</f>
        <v>129.6</v>
      </c>
      <c r="I2878">
        <f>train!I2878</f>
        <v>22.03</v>
      </c>
      <c r="J2878">
        <f>IF(train!T2878="yes",1,0)</f>
        <v>0</v>
      </c>
    </row>
    <row r="2879" spans="8:10">
      <c r="H2879">
        <f>train!G2879</f>
        <v>215.5</v>
      </c>
      <c r="I2879">
        <f>train!I2879</f>
        <v>36.64</v>
      </c>
      <c r="J2879">
        <f>IF(train!T2879="yes",1,0)</f>
        <v>0</v>
      </c>
    </row>
    <row r="2880" spans="8:10">
      <c r="H2880">
        <f>train!G2880</f>
        <v>211.9</v>
      </c>
      <c r="I2880">
        <f>train!I2880</f>
        <v>36.020000000000003</v>
      </c>
      <c r="J2880">
        <f>IF(train!T2880="yes",1,0)</f>
        <v>0</v>
      </c>
    </row>
    <row r="2881" spans="8:10">
      <c r="H2881">
        <f>train!G2881</f>
        <v>82</v>
      </c>
      <c r="I2881">
        <f>train!I2881</f>
        <v>13.94</v>
      </c>
      <c r="J2881">
        <f>IF(train!T2881="yes",1,0)</f>
        <v>0</v>
      </c>
    </row>
    <row r="2882" spans="8:10">
      <c r="H2882">
        <f>train!G2882</f>
        <v>149.1</v>
      </c>
      <c r="I2882">
        <f>train!I2882</f>
        <v>25.35</v>
      </c>
      <c r="J2882">
        <f>IF(train!T2882="yes",1,0)</f>
        <v>0</v>
      </c>
    </row>
    <row r="2883" spans="8:10">
      <c r="H2883">
        <f>train!G2883</f>
        <v>304.60000000000002</v>
      </c>
      <c r="I2883">
        <f>train!I2883</f>
        <v>51.78</v>
      </c>
      <c r="J2883">
        <f>IF(train!T2883="yes",1,0)</f>
        <v>1</v>
      </c>
    </row>
    <row r="2884" spans="8:10">
      <c r="H2884">
        <f>train!G2884</f>
        <v>277.7</v>
      </c>
      <c r="I2884">
        <f>train!I2884</f>
        <v>47.21</v>
      </c>
      <c r="J2884">
        <f>IF(train!T2884="yes",1,0)</f>
        <v>0</v>
      </c>
    </row>
    <row r="2885" spans="8:10">
      <c r="H2885">
        <f>train!G2885</f>
        <v>209.1</v>
      </c>
      <c r="I2885">
        <f>train!I2885</f>
        <v>35.549999999999997</v>
      </c>
      <c r="J2885">
        <f>IF(train!T2885="yes",1,0)</f>
        <v>0</v>
      </c>
    </row>
    <row r="2886" spans="8:10">
      <c r="H2886">
        <f>train!G2886</f>
        <v>196.1</v>
      </c>
      <c r="I2886">
        <f>train!I2886</f>
        <v>33.340000000000003</v>
      </c>
      <c r="J2886">
        <f>IF(train!T2886="yes",1,0)</f>
        <v>0</v>
      </c>
    </row>
    <row r="2887" spans="8:10">
      <c r="H2887">
        <f>train!G2887</f>
        <v>121.6</v>
      </c>
      <c r="I2887">
        <f>train!I2887</f>
        <v>20.67</v>
      </c>
      <c r="J2887">
        <f>IF(train!T2887="yes",1,0)</f>
        <v>0</v>
      </c>
    </row>
    <row r="2888" spans="8:10">
      <c r="H2888">
        <f>train!G2888</f>
        <v>204.1</v>
      </c>
      <c r="I2888">
        <f>train!I2888</f>
        <v>34.700000000000003</v>
      </c>
      <c r="J2888">
        <f>IF(train!T2888="yes",1,0)</f>
        <v>0</v>
      </c>
    </row>
    <row r="2889" spans="8:10">
      <c r="H2889">
        <f>train!G2889</f>
        <v>212.1</v>
      </c>
      <c r="I2889">
        <f>train!I2889</f>
        <v>36.06</v>
      </c>
      <c r="J2889">
        <f>IF(train!T2889="yes",1,0)</f>
        <v>0</v>
      </c>
    </row>
    <row r="2890" spans="8:10">
      <c r="H2890">
        <f>train!G2890</f>
        <v>178.3</v>
      </c>
      <c r="I2890">
        <f>train!I2890</f>
        <v>30.31</v>
      </c>
      <c r="J2890">
        <f>IF(train!T2890="yes",1,0)</f>
        <v>0</v>
      </c>
    </row>
    <row r="2891" spans="8:10">
      <c r="H2891">
        <f>train!G2891</f>
        <v>181.8</v>
      </c>
      <c r="I2891">
        <f>train!I2891</f>
        <v>30.91</v>
      </c>
      <c r="J2891">
        <f>IF(train!T2891="yes",1,0)</f>
        <v>0</v>
      </c>
    </row>
    <row r="2892" spans="8:10">
      <c r="H2892">
        <f>train!G2892</f>
        <v>120.6</v>
      </c>
      <c r="I2892">
        <f>train!I2892</f>
        <v>20.5</v>
      </c>
      <c r="J2892">
        <f>IF(train!T2892="yes",1,0)</f>
        <v>0</v>
      </c>
    </row>
    <row r="2893" spans="8:10">
      <c r="H2893">
        <f>train!G2893</f>
        <v>172.4</v>
      </c>
      <c r="I2893">
        <f>train!I2893</f>
        <v>29.31</v>
      </c>
      <c r="J2893">
        <f>IF(train!T2893="yes",1,0)</f>
        <v>0</v>
      </c>
    </row>
    <row r="2894" spans="8:10">
      <c r="H2894">
        <f>train!G2894</f>
        <v>160.6</v>
      </c>
      <c r="I2894">
        <f>train!I2894</f>
        <v>27.3</v>
      </c>
      <c r="J2894">
        <f>IF(train!T2894="yes",1,0)</f>
        <v>1</v>
      </c>
    </row>
    <row r="2895" spans="8:10">
      <c r="H2895">
        <f>train!G2895</f>
        <v>98.4</v>
      </c>
      <c r="I2895">
        <f>train!I2895</f>
        <v>16.73</v>
      </c>
      <c r="J2895">
        <f>IF(train!T2895="yes",1,0)</f>
        <v>0</v>
      </c>
    </row>
    <row r="2896" spans="8:10">
      <c r="H2896">
        <f>train!G2896</f>
        <v>109</v>
      </c>
      <c r="I2896">
        <f>train!I2896</f>
        <v>18.53</v>
      </c>
      <c r="J2896">
        <f>IF(train!T2896="yes",1,0)</f>
        <v>0</v>
      </c>
    </row>
    <row r="2897" spans="8:10">
      <c r="H2897">
        <f>train!G2897</f>
        <v>144.5</v>
      </c>
      <c r="I2897">
        <f>train!I2897</f>
        <v>24.57</v>
      </c>
      <c r="J2897">
        <f>IF(train!T2897="yes",1,0)</f>
        <v>1</v>
      </c>
    </row>
    <row r="2898" spans="8:10">
      <c r="H2898">
        <f>train!G2898</f>
        <v>193.1</v>
      </c>
      <c r="I2898">
        <f>train!I2898</f>
        <v>32.83</v>
      </c>
      <c r="J2898">
        <f>IF(train!T2898="yes",1,0)</f>
        <v>0</v>
      </c>
    </row>
    <row r="2899" spans="8:10">
      <c r="H2899">
        <f>train!G2899</f>
        <v>182.8</v>
      </c>
      <c r="I2899">
        <f>train!I2899</f>
        <v>31.08</v>
      </c>
      <c r="J2899">
        <f>IF(train!T2899="yes",1,0)</f>
        <v>0</v>
      </c>
    </row>
    <row r="2900" spans="8:10">
      <c r="H2900">
        <f>train!G2900</f>
        <v>148.4</v>
      </c>
      <c r="I2900">
        <f>train!I2900</f>
        <v>25.23</v>
      </c>
      <c r="J2900">
        <f>IF(train!T2900="yes",1,0)</f>
        <v>0</v>
      </c>
    </row>
    <row r="2901" spans="8:10">
      <c r="H2901">
        <f>train!G2901</f>
        <v>75.8</v>
      </c>
      <c r="I2901">
        <f>train!I2901</f>
        <v>12.89</v>
      </c>
      <c r="J2901">
        <f>IF(train!T2901="yes",1,0)</f>
        <v>0</v>
      </c>
    </row>
    <row r="2902" spans="8:10">
      <c r="H2902">
        <f>train!G2902</f>
        <v>198</v>
      </c>
      <c r="I2902">
        <f>train!I2902</f>
        <v>33.659999999999997</v>
      </c>
      <c r="J2902">
        <f>IF(train!T2902="yes",1,0)</f>
        <v>0</v>
      </c>
    </row>
    <row r="2903" spans="8:10">
      <c r="H2903">
        <f>train!G2903</f>
        <v>253.2</v>
      </c>
      <c r="I2903">
        <f>train!I2903</f>
        <v>43.04</v>
      </c>
      <c r="J2903">
        <f>IF(train!T2903="yes",1,0)</f>
        <v>1</v>
      </c>
    </row>
    <row r="2904" spans="8:10">
      <c r="H2904">
        <f>train!G2904</f>
        <v>199.9</v>
      </c>
      <c r="I2904">
        <f>train!I2904</f>
        <v>33.979999999999997</v>
      </c>
      <c r="J2904">
        <f>IF(train!T2904="yes",1,0)</f>
        <v>0</v>
      </c>
    </row>
    <row r="2905" spans="8:10">
      <c r="H2905">
        <f>train!G2905</f>
        <v>187.5</v>
      </c>
      <c r="I2905">
        <f>train!I2905</f>
        <v>31.88</v>
      </c>
      <c r="J2905">
        <f>IF(train!T2905="yes",1,0)</f>
        <v>0</v>
      </c>
    </row>
    <row r="2906" spans="8:10">
      <c r="H2906">
        <f>train!G2906</f>
        <v>183.6</v>
      </c>
      <c r="I2906">
        <f>train!I2906</f>
        <v>31.21</v>
      </c>
      <c r="J2906">
        <f>IF(train!T2906="yes",1,0)</f>
        <v>0</v>
      </c>
    </row>
    <row r="2907" spans="8:10">
      <c r="H2907">
        <f>train!G2907</f>
        <v>86.1</v>
      </c>
      <c r="I2907">
        <f>train!I2907</f>
        <v>14.64</v>
      </c>
      <c r="J2907">
        <f>IF(train!T2907="yes",1,0)</f>
        <v>0</v>
      </c>
    </row>
    <row r="2908" spans="8:10">
      <c r="H2908">
        <f>train!G2908</f>
        <v>126.8</v>
      </c>
      <c r="I2908">
        <f>train!I2908</f>
        <v>21.56</v>
      </c>
      <c r="J2908">
        <f>IF(train!T2908="yes",1,0)</f>
        <v>0</v>
      </c>
    </row>
    <row r="2909" spans="8:10">
      <c r="H2909">
        <f>train!G2909</f>
        <v>108.3</v>
      </c>
      <c r="I2909">
        <f>train!I2909</f>
        <v>18.41</v>
      </c>
      <c r="J2909">
        <f>IF(train!T2909="yes",1,0)</f>
        <v>0</v>
      </c>
    </row>
    <row r="2910" spans="8:10">
      <c r="H2910">
        <f>train!G2910</f>
        <v>160.5</v>
      </c>
      <c r="I2910">
        <f>train!I2910</f>
        <v>27.29</v>
      </c>
      <c r="J2910">
        <f>IF(train!T2910="yes",1,0)</f>
        <v>1</v>
      </c>
    </row>
    <row r="2911" spans="8:10">
      <c r="H2911">
        <f>train!G2911</f>
        <v>147.30000000000001</v>
      </c>
      <c r="I2911">
        <f>train!I2911</f>
        <v>25.04</v>
      </c>
      <c r="J2911">
        <f>IF(train!T2911="yes",1,0)</f>
        <v>0</v>
      </c>
    </row>
    <row r="2912" spans="8:10">
      <c r="H2912">
        <f>train!G2912</f>
        <v>165.1</v>
      </c>
      <c r="I2912">
        <f>train!I2912</f>
        <v>28.07</v>
      </c>
      <c r="J2912">
        <f>IF(train!T2912="yes",1,0)</f>
        <v>0</v>
      </c>
    </row>
    <row r="2913" spans="8:10">
      <c r="H2913">
        <f>train!G2913</f>
        <v>122.2</v>
      </c>
      <c r="I2913">
        <f>train!I2913</f>
        <v>20.77</v>
      </c>
      <c r="J2913">
        <f>IF(train!T2913="yes",1,0)</f>
        <v>0</v>
      </c>
    </row>
    <row r="2914" spans="8:10">
      <c r="H2914">
        <f>train!G2914</f>
        <v>156.30000000000001</v>
      </c>
      <c r="I2914">
        <f>train!I2914</f>
        <v>26.57</v>
      </c>
      <c r="J2914">
        <f>IF(train!T2914="yes",1,0)</f>
        <v>0</v>
      </c>
    </row>
    <row r="2915" spans="8:10">
      <c r="H2915">
        <f>train!G2915</f>
        <v>277.7</v>
      </c>
      <c r="I2915">
        <f>train!I2915</f>
        <v>47.21</v>
      </c>
      <c r="J2915">
        <f>IF(train!T2915="yes",1,0)</f>
        <v>0</v>
      </c>
    </row>
    <row r="2916" spans="8:10">
      <c r="H2916">
        <f>train!G2916</f>
        <v>147.4</v>
      </c>
      <c r="I2916">
        <f>train!I2916</f>
        <v>25.06</v>
      </c>
      <c r="J2916">
        <f>IF(train!T2916="yes",1,0)</f>
        <v>0</v>
      </c>
    </row>
    <row r="2917" spans="8:10">
      <c r="H2917">
        <f>train!G2917</f>
        <v>228.4</v>
      </c>
      <c r="I2917">
        <f>train!I2917</f>
        <v>38.83</v>
      </c>
      <c r="J2917">
        <f>IF(train!T2917="yes",1,0)</f>
        <v>0</v>
      </c>
    </row>
    <row r="2918" spans="8:10">
      <c r="H2918">
        <f>train!G2918</f>
        <v>184.6</v>
      </c>
      <c r="I2918">
        <f>train!I2918</f>
        <v>31.38</v>
      </c>
      <c r="J2918">
        <f>IF(train!T2918="yes",1,0)</f>
        <v>0</v>
      </c>
    </row>
    <row r="2919" spans="8:10">
      <c r="H2919">
        <f>train!G2919</f>
        <v>219</v>
      </c>
      <c r="I2919">
        <f>train!I2919</f>
        <v>37.229999999999997</v>
      </c>
      <c r="J2919">
        <f>IF(train!T2919="yes",1,0)</f>
        <v>0</v>
      </c>
    </row>
    <row r="2920" spans="8:10">
      <c r="H2920">
        <f>train!G2920</f>
        <v>220.9</v>
      </c>
      <c r="I2920">
        <f>train!I2920</f>
        <v>37.549999999999997</v>
      </c>
      <c r="J2920">
        <f>IF(train!T2920="yes",1,0)</f>
        <v>1</v>
      </c>
    </row>
    <row r="2921" spans="8:10">
      <c r="H2921">
        <f>train!G2921</f>
        <v>188.4</v>
      </c>
      <c r="I2921">
        <f>train!I2921</f>
        <v>32.03</v>
      </c>
      <c r="J2921">
        <f>IF(train!T2921="yes",1,0)</f>
        <v>0</v>
      </c>
    </row>
    <row r="2922" spans="8:10">
      <c r="H2922">
        <f>train!G2922</f>
        <v>254.8</v>
      </c>
      <c r="I2922">
        <f>train!I2922</f>
        <v>43.32</v>
      </c>
      <c r="J2922">
        <f>IF(train!T2922="yes",1,0)</f>
        <v>0</v>
      </c>
    </row>
    <row r="2923" spans="8:10">
      <c r="H2923">
        <f>train!G2923</f>
        <v>338.4</v>
      </c>
      <c r="I2923">
        <f>train!I2923</f>
        <v>57.53</v>
      </c>
      <c r="J2923">
        <f>IF(train!T2923="yes",1,0)</f>
        <v>1</v>
      </c>
    </row>
    <row r="2924" spans="8:10">
      <c r="H2924">
        <f>train!G2924</f>
        <v>143.1</v>
      </c>
      <c r="I2924">
        <f>train!I2924</f>
        <v>24.33</v>
      </c>
      <c r="J2924">
        <f>IF(train!T2924="yes",1,0)</f>
        <v>0</v>
      </c>
    </row>
    <row r="2925" spans="8:10">
      <c r="H2925">
        <f>train!G2925</f>
        <v>118.3</v>
      </c>
      <c r="I2925">
        <f>train!I2925</f>
        <v>20.11</v>
      </c>
      <c r="J2925">
        <f>IF(train!T2925="yes",1,0)</f>
        <v>0</v>
      </c>
    </row>
    <row r="2926" spans="8:10">
      <c r="H2926">
        <f>train!G2926</f>
        <v>185.9</v>
      </c>
      <c r="I2926">
        <f>train!I2926</f>
        <v>31.6</v>
      </c>
      <c r="J2926">
        <f>IF(train!T2926="yes",1,0)</f>
        <v>0</v>
      </c>
    </row>
    <row r="2927" spans="8:10">
      <c r="H2927">
        <f>train!G2927</f>
        <v>219</v>
      </c>
      <c r="I2927">
        <f>train!I2927</f>
        <v>37.229999999999997</v>
      </c>
      <c r="J2927">
        <f>IF(train!T2927="yes",1,0)</f>
        <v>0</v>
      </c>
    </row>
    <row r="2928" spans="8:10">
      <c r="H2928">
        <f>train!G2928</f>
        <v>180.1</v>
      </c>
      <c r="I2928">
        <f>train!I2928</f>
        <v>30.62</v>
      </c>
      <c r="J2928">
        <f>IF(train!T2928="yes",1,0)</f>
        <v>0</v>
      </c>
    </row>
    <row r="2929" spans="8:10">
      <c r="H2929">
        <f>train!G2929</f>
        <v>114.9</v>
      </c>
      <c r="I2929">
        <f>train!I2929</f>
        <v>19.53</v>
      </c>
      <c r="J2929">
        <f>IF(train!T2929="yes",1,0)</f>
        <v>0</v>
      </c>
    </row>
    <row r="2930" spans="8:10">
      <c r="H2930">
        <f>train!G2930</f>
        <v>158.6</v>
      </c>
      <c r="I2930">
        <f>train!I2930</f>
        <v>26.96</v>
      </c>
      <c r="J2930">
        <f>IF(train!T2930="yes",1,0)</f>
        <v>0</v>
      </c>
    </row>
    <row r="2931" spans="8:10">
      <c r="H2931">
        <f>train!G2931</f>
        <v>244.2</v>
      </c>
      <c r="I2931">
        <f>train!I2931</f>
        <v>41.51</v>
      </c>
      <c r="J2931">
        <f>IF(train!T2931="yes",1,0)</f>
        <v>1</v>
      </c>
    </row>
    <row r="2932" spans="8:10">
      <c r="H2932">
        <f>train!G2932</f>
        <v>180</v>
      </c>
      <c r="I2932">
        <f>train!I2932</f>
        <v>30.6</v>
      </c>
      <c r="J2932">
        <f>IF(train!T2932="yes",1,0)</f>
        <v>0</v>
      </c>
    </row>
    <row r="2933" spans="8:10">
      <c r="H2933">
        <f>train!G2933</f>
        <v>135.4</v>
      </c>
      <c r="I2933">
        <f>train!I2933</f>
        <v>23.02</v>
      </c>
      <c r="J2933">
        <f>IF(train!T2933="yes",1,0)</f>
        <v>0</v>
      </c>
    </row>
    <row r="2934" spans="8:10">
      <c r="H2934">
        <f>train!G2934</f>
        <v>272.39999999999998</v>
      </c>
      <c r="I2934">
        <f>train!I2934</f>
        <v>46.31</v>
      </c>
      <c r="J2934">
        <f>IF(train!T2934="yes",1,0)</f>
        <v>1</v>
      </c>
    </row>
    <row r="2935" spans="8:10">
      <c r="H2935">
        <f>train!G2935</f>
        <v>262.89999999999998</v>
      </c>
      <c r="I2935">
        <f>train!I2935</f>
        <v>44.69</v>
      </c>
      <c r="J2935">
        <f>IF(train!T2935="yes",1,0)</f>
        <v>0</v>
      </c>
    </row>
    <row r="2936" spans="8:10">
      <c r="H2936">
        <f>train!G2936</f>
        <v>66.7</v>
      </c>
      <c r="I2936">
        <f>train!I2936</f>
        <v>11.34</v>
      </c>
      <c r="J2936">
        <f>IF(train!T2936="yes",1,0)</f>
        <v>0</v>
      </c>
    </row>
    <row r="2937" spans="8:10">
      <c r="H2937">
        <f>train!G2937</f>
        <v>240.8</v>
      </c>
      <c r="I2937">
        <f>train!I2937</f>
        <v>40.94</v>
      </c>
      <c r="J2937">
        <f>IF(train!T2937="yes",1,0)</f>
        <v>0</v>
      </c>
    </row>
    <row r="2938" spans="8:10">
      <c r="H2938">
        <f>train!G2938</f>
        <v>158.30000000000001</v>
      </c>
      <c r="I2938">
        <f>train!I2938</f>
        <v>26.91</v>
      </c>
      <c r="J2938">
        <f>IF(train!T2938="yes",1,0)</f>
        <v>0</v>
      </c>
    </row>
    <row r="2939" spans="8:10">
      <c r="H2939">
        <f>train!G2939</f>
        <v>201.7</v>
      </c>
      <c r="I2939">
        <f>train!I2939</f>
        <v>34.29</v>
      </c>
      <c r="J2939">
        <f>IF(train!T2939="yes",1,0)</f>
        <v>0</v>
      </c>
    </row>
    <row r="2940" spans="8:10">
      <c r="H2940">
        <f>train!G2940</f>
        <v>168.8</v>
      </c>
      <c r="I2940">
        <f>train!I2940</f>
        <v>28.7</v>
      </c>
      <c r="J2940">
        <f>IF(train!T2940="yes",1,0)</f>
        <v>0</v>
      </c>
    </row>
    <row r="2941" spans="8:10">
      <c r="H2941">
        <f>train!G2941</f>
        <v>141.9</v>
      </c>
      <c r="I2941">
        <f>train!I2941</f>
        <v>24.12</v>
      </c>
      <c r="J2941">
        <f>IF(train!T2941="yes",1,0)</f>
        <v>0</v>
      </c>
    </row>
    <row r="2942" spans="8:10">
      <c r="H2942">
        <f>train!G2942</f>
        <v>182.6</v>
      </c>
      <c r="I2942">
        <f>train!I2942</f>
        <v>31.04</v>
      </c>
      <c r="J2942">
        <f>IF(train!T2942="yes",1,0)</f>
        <v>1</v>
      </c>
    </row>
    <row r="2943" spans="8:10">
      <c r="H2943">
        <f>train!G2943</f>
        <v>203.7</v>
      </c>
      <c r="I2943">
        <f>train!I2943</f>
        <v>34.630000000000003</v>
      </c>
      <c r="J2943">
        <f>IF(train!T2943="yes",1,0)</f>
        <v>0</v>
      </c>
    </row>
    <row r="2944" spans="8:10">
      <c r="H2944">
        <f>train!G2944</f>
        <v>191.6</v>
      </c>
      <c r="I2944">
        <f>train!I2944</f>
        <v>32.57</v>
      </c>
      <c r="J2944">
        <f>IF(train!T2944="yes",1,0)</f>
        <v>0</v>
      </c>
    </row>
    <row r="2945" spans="8:10">
      <c r="H2945">
        <f>train!G2945</f>
        <v>136.4</v>
      </c>
      <c r="I2945">
        <f>train!I2945</f>
        <v>23.19</v>
      </c>
      <c r="J2945">
        <f>IF(train!T2945="yes",1,0)</f>
        <v>0</v>
      </c>
    </row>
    <row r="2946" spans="8:10">
      <c r="H2946">
        <f>train!G2946</f>
        <v>168.2</v>
      </c>
      <c r="I2946">
        <f>train!I2946</f>
        <v>28.59</v>
      </c>
      <c r="J2946">
        <f>IF(train!T2946="yes",1,0)</f>
        <v>0</v>
      </c>
    </row>
    <row r="2947" spans="8:10">
      <c r="H2947">
        <f>train!G2947</f>
        <v>217.9</v>
      </c>
      <c r="I2947">
        <f>train!I2947</f>
        <v>37.04</v>
      </c>
      <c r="J2947">
        <f>IF(train!T2947="yes",1,0)</f>
        <v>0</v>
      </c>
    </row>
    <row r="2948" spans="8:10">
      <c r="H2948">
        <f>train!G2948</f>
        <v>198.1</v>
      </c>
      <c r="I2948">
        <f>train!I2948</f>
        <v>33.68</v>
      </c>
      <c r="J2948">
        <f>IF(train!T2948="yes",1,0)</f>
        <v>0</v>
      </c>
    </row>
    <row r="2949" spans="8:10">
      <c r="H2949">
        <f>train!G2949</f>
        <v>178.8</v>
      </c>
      <c r="I2949">
        <f>train!I2949</f>
        <v>30.4</v>
      </c>
      <c r="J2949">
        <f>IF(train!T2949="yes",1,0)</f>
        <v>0</v>
      </c>
    </row>
    <row r="2950" spans="8:10">
      <c r="H2950">
        <f>train!G2950</f>
        <v>262.89999999999998</v>
      </c>
      <c r="I2950">
        <f>train!I2950</f>
        <v>44.69</v>
      </c>
      <c r="J2950">
        <f>IF(train!T2950="yes",1,0)</f>
        <v>0</v>
      </c>
    </row>
    <row r="2951" spans="8:10">
      <c r="H2951">
        <f>train!G2951</f>
        <v>197</v>
      </c>
      <c r="I2951">
        <f>train!I2951</f>
        <v>33.49</v>
      </c>
      <c r="J2951">
        <f>IF(train!T2951="yes",1,0)</f>
        <v>0</v>
      </c>
    </row>
    <row r="2952" spans="8:10">
      <c r="H2952">
        <f>train!G2952</f>
        <v>102.9</v>
      </c>
      <c r="I2952">
        <f>train!I2952</f>
        <v>17.489999999999998</v>
      </c>
      <c r="J2952">
        <f>IF(train!T2952="yes",1,0)</f>
        <v>0</v>
      </c>
    </row>
    <row r="2953" spans="8:10">
      <c r="H2953">
        <f>train!G2953</f>
        <v>144.19999999999999</v>
      </c>
      <c r="I2953">
        <f>train!I2953</f>
        <v>24.51</v>
      </c>
      <c r="J2953">
        <f>IF(train!T2953="yes",1,0)</f>
        <v>1</v>
      </c>
    </row>
    <row r="2954" spans="8:10">
      <c r="H2954">
        <f>train!G2954</f>
        <v>139.80000000000001</v>
      </c>
      <c r="I2954">
        <f>train!I2954</f>
        <v>23.77</v>
      </c>
      <c r="J2954">
        <f>IF(train!T2954="yes",1,0)</f>
        <v>0</v>
      </c>
    </row>
    <row r="2955" spans="8:10">
      <c r="H2955">
        <f>train!G2955</f>
        <v>139.69999999999999</v>
      </c>
      <c r="I2955">
        <f>train!I2955</f>
        <v>23.75</v>
      </c>
      <c r="J2955">
        <f>IF(train!T2955="yes",1,0)</f>
        <v>0</v>
      </c>
    </row>
    <row r="2956" spans="8:10">
      <c r="H2956">
        <f>train!G2956</f>
        <v>309.39999999999998</v>
      </c>
      <c r="I2956">
        <f>train!I2956</f>
        <v>52.6</v>
      </c>
      <c r="J2956">
        <f>IF(train!T2956="yes",1,0)</f>
        <v>1</v>
      </c>
    </row>
    <row r="2957" spans="8:10">
      <c r="H2957">
        <f>train!G2957</f>
        <v>159.6</v>
      </c>
      <c r="I2957">
        <f>train!I2957</f>
        <v>27.13</v>
      </c>
      <c r="J2957">
        <f>IF(train!T2957="yes",1,0)</f>
        <v>1</v>
      </c>
    </row>
    <row r="2958" spans="8:10">
      <c r="H2958">
        <f>train!G2958</f>
        <v>239.7</v>
      </c>
      <c r="I2958">
        <f>train!I2958</f>
        <v>40.75</v>
      </c>
      <c r="J2958">
        <f>IF(train!T2958="yes",1,0)</f>
        <v>0</v>
      </c>
    </row>
    <row r="2959" spans="8:10">
      <c r="H2959">
        <f>train!G2959</f>
        <v>161.1</v>
      </c>
      <c r="I2959">
        <f>train!I2959</f>
        <v>27.39</v>
      </c>
      <c r="J2959">
        <f>IF(train!T2959="yes",1,0)</f>
        <v>0</v>
      </c>
    </row>
    <row r="2960" spans="8:10">
      <c r="H2960">
        <f>train!G2960</f>
        <v>165.4</v>
      </c>
      <c r="I2960">
        <f>train!I2960</f>
        <v>28.12</v>
      </c>
      <c r="J2960">
        <f>IF(train!T2960="yes",1,0)</f>
        <v>0</v>
      </c>
    </row>
    <row r="2961" spans="8:10">
      <c r="H2961">
        <f>train!G2961</f>
        <v>221.3</v>
      </c>
      <c r="I2961">
        <f>train!I2961</f>
        <v>37.619999999999997</v>
      </c>
      <c r="J2961">
        <f>IF(train!T2961="yes",1,0)</f>
        <v>0</v>
      </c>
    </row>
    <row r="2962" spans="8:10">
      <c r="H2962">
        <f>train!G2962</f>
        <v>176.8</v>
      </c>
      <c r="I2962">
        <f>train!I2962</f>
        <v>30.06</v>
      </c>
      <c r="J2962">
        <f>IF(train!T2962="yes",1,0)</f>
        <v>1</v>
      </c>
    </row>
    <row r="2963" spans="8:10">
      <c r="H2963">
        <f>train!G2963</f>
        <v>196</v>
      </c>
      <c r="I2963">
        <f>train!I2963</f>
        <v>33.32</v>
      </c>
      <c r="J2963">
        <f>IF(train!T2963="yes",1,0)</f>
        <v>0</v>
      </c>
    </row>
    <row r="2964" spans="8:10">
      <c r="H2964">
        <f>train!G2964</f>
        <v>174.3</v>
      </c>
      <c r="I2964">
        <f>train!I2964</f>
        <v>29.63</v>
      </c>
      <c r="J2964">
        <f>IF(train!T2964="yes",1,0)</f>
        <v>0</v>
      </c>
    </row>
    <row r="2965" spans="8:10">
      <c r="H2965">
        <f>train!G2965</f>
        <v>158.4</v>
      </c>
      <c r="I2965">
        <f>train!I2965</f>
        <v>26.93</v>
      </c>
      <c r="J2965">
        <f>IF(train!T2965="yes",1,0)</f>
        <v>0</v>
      </c>
    </row>
    <row r="2966" spans="8:10">
      <c r="H2966">
        <f>train!G2966</f>
        <v>149.4</v>
      </c>
      <c r="I2966">
        <f>train!I2966</f>
        <v>25.4</v>
      </c>
      <c r="J2966">
        <f>IF(train!T2966="yes",1,0)</f>
        <v>0</v>
      </c>
    </row>
    <row r="2967" spans="8:10">
      <c r="H2967">
        <f>train!G2967</f>
        <v>145.5</v>
      </c>
      <c r="I2967">
        <f>train!I2967</f>
        <v>24.74</v>
      </c>
      <c r="J2967">
        <f>IF(train!T2967="yes",1,0)</f>
        <v>0</v>
      </c>
    </row>
    <row r="2968" spans="8:10">
      <c r="H2968">
        <f>train!G2968</f>
        <v>147.69999999999999</v>
      </c>
      <c r="I2968">
        <f>train!I2968</f>
        <v>25.11</v>
      </c>
      <c r="J2968">
        <f>IF(train!T2968="yes",1,0)</f>
        <v>0</v>
      </c>
    </row>
    <row r="2969" spans="8:10">
      <c r="H2969">
        <f>train!G2969</f>
        <v>89.4</v>
      </c>
      <c r="I2969">
        <f>train!I2969</f>
        <v>15.2</v>
      </c>
      <c r="J2969">
        <f>IF(train!T2969="yes",1,0)</f>
        <v>0</v>
      </c>
    </row>
    <row r="2970" spans="8:10">
      <c r="H2970">
        <f>train!G2970</f>
        <v>138.69999999999999</v>
      </c>
      <c r="I2970">
        <f>train!I2970</f>
        <v>23.58</v>
      </c>
      <c r="J2970">
        <f>IF(train!T2970="yes",1,0)</f>
        <v>0</v>
      </c>
    </row>
    <row r="2971" spans="8:10">
      <c r="H2971">
        <f>train!G2971</f>
        <v>205.4</v>
      </c>
      <c r="I2971">
        <f>train!I2971</f>
        <v>34.92</v>
      </c>
      <c r="J2971">
        <f>IF(train!T2971="yes",1,0)</f>
        <v>0</v>
      </c>
    </row>
    <row r="2972" spans="8:10">
      <c r="H2972">
        <f>train!G2972</f>
        <v>187.4</v>
      </c>
      <c r="I2972">
        <f>train!I2972</f>
        <v>31.86</v>
      </c>
      <c r="J2972">
        <f>IF(train!T2972="yes",1,0)</f>
        <v>0</v>
      </c>
    </row>
    <row r="2973" spans="8:10">
      <c r="H2973">
        <f>train!G2973</f>
        <v>206.1</v>
      </c>
      <c r="I2973">
        <f>train!I2973</f>
        <v>35.04</v>
      </c>
      <c r="J2973">
        <f>IF(train!T2973="yes",1,0)</f>
        <v>0</v>
      </c>
    </row>
    <row r="2974" spans="8:10">
      <c r="H2974">
        <f>train!G2974</f>
        <v>131.5</v>
      </c>
      <c r="I2974">
        <f>train!I2974</f>
        <v>22.36</v>
      </c>
      <c r="J2974">
        <f>IF(train!T2974="yes",1,0)</f>
        <v>0</v>
      </c>
    </row>
    <row r="2975" spans="8:10">
      <c r="H2975">
        <f>train!G2975</f>
        <v>120.1</v>
      </c>
      <c r="I2975">
        <f>train!I2975</f>
        <v>20.420000000000002</v>
      </c>
      <c r="J2975">
        <f>IF(train!T2975="yes",1,0)</f>
        <v>0</v>
      </c>
    </row>
    <row r="2976" spans="8:10">
      <c r="H2976">
        <f>train!G2976</f>
        <v>168.6</v>
      </c>
      <c r="I2976">
        <f>train!I2976</f>
        <v>28.66</v>
      </c>
      <c r="J2976">
        <f>IF(train!T2976="yes",1,0)</f>
        <v>0</v>
      </c>
    </row>
    <row r="2977" spans="8:10">
      <c r="H2977">
        <f>train!G2977</f>
        <v>189.4</v>
      </c>
      <c r="I2977">
        <f>train!I2977</f>
        <v>32.200000000000003</v>
      </c>
      <c r="J2977">
        <f>IF(train!T2977="yes",1,0)</f>
        <v>0</v>
      </c>
    </row>
    <row r="2978" spans="8:10">
      <c r="H2978">
        <f>train!G2978</f>
        <v>158.5</v>
      </c>
      <c r="I2978">
        <f>train!I2978</f>
        <v>26.95</v>
      </c>
      <c r="J2978">
        <f>IF(train!T2978="yes",1,0)</f>
        <v>0</v>
      </c>
    </row>
    <row r="2979" spans="8:10">
      <c r="H2979">
        <f>train!G2979</f>
        <v>176</v>
      </c>
      <c r="I2979">
        <f>train!I2979</f>
        <v>29.92</v>
      </c>
      <c r="J2979">
        <f>IF(train!T2979="yes",1,0)</f>
        <v>0</v>
      </c>
    </row>
    <row r="2980" spans="8:10">
      <c r="H2980">
        <f>train!G2980</f>
        <v>129.19999999999999</v>
      </c>
      <c r="I2980">
        <f>train!I2980</f>
        <v>21.96</v>
      </c>
      <c r="J2980">
        <f>IF(train!T2980="yes",1,0)</f>
        <v>0</v>
      </c>
    </row>
    <row r="2981" spans="8:10">
      <c r="H2981">
        <f>train!G2981</f>
        <v>174</v>
      </c>
      <c r="I2981">
        <f>train!I2981</f>
        <v>29.58</v>
      </c>
      <c r="J2981">
        <f>IF(train!T2981="yes",1,0)</f>
        <v>0</v>
      </c>
    </row>
    <row r="2982" spans="8:10">
      <c r="H2982">
        <f>train!G2982</f>
        <v>261.2</v>
      </c>
      <c r="I2982">
        <f>train!I2982</f>
        <v>44.4</v>
      </c>
      <c r="J2982">
        <f>IF(train!T2982="yes",1,0)</f>
        <v>1</v>
      </c>
    </row>
    <row r="2983" spans="8:10">
      <c r="H2983">
        <f>train!G2983</f>
        <v>264.60000000000002</v>
      </c>
      <c r="I2983">
        <f>train!I2983</f>
        <v>44.98</v>
      </c>
      <c r="J2983">
        <f>IF(train!T2983="yes",1,0)</f>
        <v>0</v>
      </c>
    </row>
    <row r="2984" spans="8:10">
      <c r="H2984">
        <f>train!G2984</f>
        <v>160.9</v>
      </c>
      <c r="I2984">
        <f>train!I2984</f>
        <v>27.35</v>
      </c>
      <c r="J2984">
        <f>IF(train!T2984="yes",1,0)</f>
        <v>0</v>
      </c>
    </row>
    <row r="2985" spans="8:10">
      <c r="H2985">
        <f>train!G2985</f>
        <v>124.8</v>
      </c>
      <c r="I2985">
        <f>train!I2985</f>
        <v>21.22</v>
      </c>
      <c r="J2985">
        <f>IF(train!T2985="yes",1,0)</f>
        <v>0</v>
      </c>
    </row>
    <row r="2986" spans="8:10">
      <c r="H2986">
        <f>train!G2986</f>
        <v>230.6</v>
      </c>
      <c r="I2986">
        <f>train!I2986</f>
        <v>39.200000000000003</v>
      </c>
      <c r="J2986">
        <f>IF(train!T2986="yes",1,0)</f>
        <v>0</v>
      </c>
    </row>
    <row r="2987" spans="8:10">
      <c r="H2987">
        <f>train!G2987</f>
        <v>229.1</v>
      </c>
      <c r="I2987">
        <f>train!I2987</f>
        <v>38.950000000000003</v>
      </c>
      <c r="J2987">
        <f>IF(train!T2987="yes",1,0)</f>
        <v>0</v>
      </c>
    </row>
    <row r="2988" spans="8:10">
      <c r="H2988">
        <f>train!G2988</f>
        <v>212.9</v>
      </c>
      <c r="I2988">
        <f>train!I2988</f>
        <v>36.19</v>
      </c>
      <c r="J2988">
        <f>IF(train!T2988="yes",1,0)</f>
        <v>0</v>
      </c>
    </row>
    <row r="2989" spans="8:10">
      <c r="H2989">
        <f>train!G2989</f>
        <v>124.8</v>
      </c>
      <c r="I2989">
        <f>train!I2989</f>
        <v>21.22</v>
      </c>
      <c r="J2989">
        <f>IF(train!T2989="yes",1,0)</f>
        <v>0</v>
      </c>
    </row>
    <row r="2990" spans="8:10">
      <c r="H2990">
        <f>train!G2990</f>
        <v>133.9</v>
      </c>
      <c r="I2990">
        <f>train!I2990</f>
        <v>22.76</v>
      </c>
      <c r="J2990">
        <f>IF(train!T2990="yes",1,0)</f>
        <v>0</v>
      </c>
    </row>
    <row r="2991" spans="8:10">
      <c r="H2991">
        <f>train!G2991</f>
        <v>129.80000000000001</v>
      </c>
      <c r="I2991">
        <f>train!I2991</f>
        <v>22.07</v>
      </c>
      <c r="J2991">
        <f>IF(train!T2991="yes",1,0)</f>
        <v>0</v>
      </c>
    </row>
    <row r="2992" spans="8:10">
      <c r="H2992">
        <f>train!G2992</f>
        <v>168.5</v>
      </c>
      <c r="I2992">
        <f>train!I2992</f>
        <v>28.65</v>
      </c>
      <c r="J2992">
        <f>IF(train!T2992="yes",1,0)</f>
        <v>0</v>
      </c>
    </row>
    <row r="2993" spans="8:10">
      <c r="H2993">
        <f>train!G2993</f>
        <v>81.400000000000006</v>
      </c>
      <c r="I2993">
        <f>train!I2993</f>
        <v>13.84</v>
      </c>
      <c r="J2993">
        <f>IF(train!T2993="yes",1,0)</f>
        <v>0</v>
      </c>
    </row>
    <row r="2994" spans="8:10">
      <c r="H2994">
        <f>train!G2994</f>
        <v>117.2</v>
      </c>
      <c r="I2994">
        <f>train!I2994</f>
        <v>19.920000000000002</v>
      </c>
      <c r="J2994">
        <f>IF(train!T2994="yes",1,0)</f>
        <v>0</v>
      </c>
    </row>
    <row r="2995" spans="8:10">
      <c r="H2995">
        <f>train!G2995</f>
        <v>300.39999999999998</v>
      </c>
      <c r="I2995">
        <f>train!I2995</f>
        <v>51.07</v>
      </c>
      <c r="J2995">
        <f>IF(train!T2995="yes",1,0)</f>
        <v>1</v>
      </c>
    </row>
    <row r="2996" spans="8:10">
      <c r="H2996">
        <f>train!G2996</f>
        <v>195.1</v>
      </c>
      <c r="I2996">
        <f>train!I2996</f>
        <v>33.17</v>
      </c>
      <c r="J2996">
        <f>IF(train!T2996="yes",1,0)</f>
        <v>0</v>
      </c>
    </row>
    <row r="2997" spans="8:10">
      <c r="H2997">
        <f>train!G2997</f>
        <v>172</v>
      </c>
      <c r="I2997">
        <f>train!I2997</f>
        <v>29.24</v>
      </c>
      <c r="J2997">
        <f>IF(train!T2997="yes",1,0)</f>
        <v>0</v>
      </c>
    </row>
    <row r="2998" spans="8:10">
      <c r="H2998">
        <f>train!G2998</f>
        <v>165.2</v>
      </c>
      <c r="I2998">
        <f>train!I2998</f>
        <v>28.08</v>
      </c>
      <c r="J2998">
        <f>IF(train!T2998="yes",1,0)</f>
        <v>0</v>
      </c>
    </row>
    <row r="2999" spans="8:10">
      <c r="H2999">
        <f>train!G2999</f>
        <v>149.69999999999999</v>
      </c>
      <c r="I2999">
        <f>train!I2999</f>
        <v>25.45</v>
      </c>
      <c r="J2999">
        <f>IF(train!T2999="yes",1,0)</f>
        <v>0</v>
      </c>
    </row>
    <row r="3000" spans="8:10">
      <c r="H3000">
        <f>train!G3000</f>
        <v>185.8</v>
      </c>
      <c r="I3000">
        <f>train!I3000</f>
        <v>31.59</v>
      </c>
      <c r="J3000">
        <f>IF(train!T3000="yes",1,0)</f>
        <v>0</v>
      </c>
    </row>
    <row r="3001" spans="8:10">
      <c r="H3001">
        <f>train!G3001</f>
        <v>244.6</v>
      </c>
      <c r="I3001">
        <f>train!I3001</f>
        <v>41.58</v>
      </c>
      <c r="J3001">
        <f>IF(train!T3001="yes",1,0)</f>
        <v>0</v>
      </c>
    </row>
    <row r="3002" spans="8:10">
      <c r="H3002">
        <f>train!G3002</f>
        <v>302.60000000000002</v>
      </c>
      <c r="I3002">
        <f>train!I3002</f>
        <v>51.44</v>
      </c>
      <c r="J3002">
        <f>IF(train!T3002="yes",1,0)</f>
        <v>1</v>
      </c>
    </row>
    <row r="3003" spans="8:10">
      <c r="H3003">
        <f>train!G3003</f>
        <v>195.2</v>
      </c>
      <c r="I3003">
        <f>train!I3003</f>
        <v>33.18</v>
      </c>
      <c r="J3003">
        <f>IF(train!T3003="yes",1,0)</f>
        <v>1</v>
      </c>
    </row>
    <row r="3004" spans="8:10">
      <c r="H3004">
        <f>train!G3004</f>
        <v>207.8</v>
      </c>
      <c r="I3004">
        <f>train!I3004</f>
        <v>35.33</v>
      </c>
      <c r="J3004">
        <f>IF(train!T3004="yes",1,0)</f>
        <v>0</v>
      </c>
    </row>
    <row r="3005" spans="8:10">
      <c r="H3005">
        <f>train!G3005</f>
        <v>119</v>
      </c>
      <c r="I3005">
        <f>train!I3005</f>
        <v>20.23</v>
      </c>
      <c r="J3005">
        <f>IF(train!T3005="yes",1,0)</f>
        <v>1</v>
      </c>
    </row>
    <row r="3006" spans="8:10">
      <c r="H3006">
        <f>train!G3006</f>
        <v>245.8</v>
      </c>
      <c r="I3006">
        <f>train!I3006</f>
        <v>41.79</v>
      </c>
      <c r="J3006">
        <f>IF(train!T3006="yes",1,0)</f>
        <v>0</v>
      </c>
    </row>
    <row r="3007" spans="8:10">
      <c r="H3007">
        <f>train!G3007</f>
        <v>131</v>
      </c>
      <c r="I3007">
        <f>train!I3007</f>
        <v>22.27</v>
      </c>
      <c r="J3007">
        <f>IF(train!T3007="yes",1,0)</f>
        <v>0</v>
      </c>
    </row>
    <row r="3008" spans="8:10">
      <c r="H3008">
        <f>train!G3008</f>
        <v>129.80000000000001</v>
      </c>
      <c r="I3008">
        <f>train!I3008</f>
        <v>22.07</v>
      </c>
      <c r="J3008">
        <f>IF(train!T3008="yes",1,0)</f>
        <v>1</v>
      </c>
    </row>
    <row r="3009" spans="8:10">
      <c r="H3009">
        <f>train!G3009</f>
        <v>275.89999999999998</v>
      </c>
      <c r="I3009">
        <f>train!I3009</f>
        <v>46.9</v>
      </c>
      <c r="J3009">
        <f>IF(train!T3009="yes",1,0)</f>
        <v>1</v>
      </c>
    </row>
    <row r="3010" spans="8:10">
      <c r="H3010">
        <f>train!G3010</f>
        <v>213.3</v>
      </c>
      <c r="I3010">
        <f>train!I3010</f>
        <v>36.26</v>
      </c>
      <c r="J3010">
        <f>IF(train!T3010="yes",1,0)</f>
        <v>0</v>
      </c>
    </row>
    <row r="3011" spans="8:10">
      <c r="H3011">
        <f>train!G3011</f>
        <v>128.6</v>
      </c>
      <c r="I3011">
        <f>train!I3011</f>
        <v>21.86</v>
      </c>
      <c r="J3011">
        <f>IF(train!T3011="yes",1,0)</f>
        <v>0</v>
      </c>
    </row>
    <row r="3012" spans="8:10">
      <c r="H3012">
        <f>train!G3012</f>
        <v>95.3</v>
      </c>
      <c r="I3012">
        <f>train!I3012</f>
        <v>16.2</v>
      </c>
      <c r="J3012">
        <f>IF(train!T3012="yes",1,0)</f>
        <v>0</v>
      </c>
    </row>
    <row r="3013" spans="8:10">
      <c r="H3013">
        <f>train!G3013</f>
        <v>214.7</v>
      </c>
      <c r="I3013">
        <f>train!I3013</f>
        <v>36.5</v>
      </c>
      <c r="J3013">
        <f>IF(train!T3013="yes",1,0)</f>
        <v>0</v>
      </c>
    </row>
    <row r="3014" spans="8:10">
      <c r="H3014">
        <f>train!G3014</f>
        <v>180.4</v>
      </c>
      <c r="I3014">
        <f>train!I3014</f>
        <v>30.67</v>
      </c>
      <c r="J3014">
        <f>IF(train!T3014="yes",1,0)</f>
        <v>0</v>
      </c>
    </row>
    <row r="3015" spans="8:10">
      <c r="H3015">
        <f>train!G3015</f>
        <v>164.1</v>
      </c>
      <c r="I3015">
        <f>train!I3015</f>
        <v>27.9</v>
      </c>
      <c r="J3015">
        <f>IF(train!T3015="yes",1,0)</f>
        <v>0</v>
      </c>
    </row>
    <row r="3016" spans="8:10">
      <c r="H3016">
        <f>train!G3016</f>
        <v>211.1</v>
      </c>
      <c r="I3016">
        <f>train!I3016</f>
        <v>35.89</v>
      </c>
      <c r="J3016">
        <f>IF(train!T3016="yes",1,0)</f>
        <v>0</v>
      </c>
    </row>
    <row r="3017" spans="8:10">
      <c r="H3017">
        <f>train!G3017</f>
        <v>312.39999999999998</v>
      </c>
      <c r="I3017">
        <f>train!I3017</f>
        <v>53.11</v>
      </c>
      <c r="J3017">
        <f>IF(train!T3017="yes",1,0)</f>
        <v>0</v>
      </c>
    </row>
    <row r="3018" spans="8:10">
      <c r="H3018">
        <f>train!G3018</f>
        <v>223.3</v>
      </c>
      <c r="I3018">
        <f>train!I3018</f>
        <v>37.96</v>
      </c>
      <c r="J3018">
        <f>IF(train!T3018="yes",1,0)</f>
        <v>0</v>
      </c>
    </row>
    <row r="3019" spans="8:10">
      <c r="H3019">
        <f>train!G3019</f>
        <v>236.8</v>
      </c>
      <c r="I3019">
        <f>train!I3019</f>
        <v>40.26</v>
      </c>
      <c r="J3019">
        <f>IF(train!T3019="yes",1,0)</f>
        <v>0</v>
      </c>
    </row>
    <row r="3020" spans="8:10">
      <c r="H3020">
        <f>train!G3020</f>
        <v>149.69999999999999</v>
      </c>
      <c r="I3020">
        <f>train!I3020</f>
        <v>25.45</v>
      </c>
      <c r="J3020">
        <f>IF(train!T3020="yes",1,0)</f>
        <v>0</v>
      </c>
    </row>
    <row r="3021" spans="8:10">
      <c r="H3021">
        <f>train!G3021</f>
        <v>268.10000000000002</v>
      </c>
      <c r="I3021">
        <f>train!I3021</f>
        <v>45.58</v>
      </c>
      <c r="J3021">
        <f>IF(train!T3021="yes",1,0)</f>
        <v>0</v>
      </c>
    </row>
    <row r="3022" spans="8:10">
      <c r="H3022">
        <f>train!G3022</f>
        <v>245</v>
      </c>
      <c r="I3022">
        <f>train!I3022</f>
        <v>41.65</v>
      </c>
      <c r="J3022">
        <f>IF(train!T3022="yes",1,0)</f>
        <v>0</v>
      </c>
    </row>
    <row r="3023" spans="8:10">
      <c r="H3023">
        <f>train!G3023</f>
        <v>153.80000000000001</v>
      </c>
      <c r="I3023">
        <f>train!I3023</f>
        <v>26.15</v>
      </c>
      <c r="J3023">
        <f>IF(train!T3023="yes",1,0)</f>
        <v>0</v>
      </c>
    </row>
    <row r="3024" spans="8:10">
      <c r="H3024">
        <f>train!G3024</f>
        <v>229.4</v>
      </c>
      <c r="I3024">
        <f>train!I3024</f>
        <v>39</v>
      </c>
      <c r="J3024">
        <f>IF(train!T3024="yes",1,0)</f>
        <v>0</v>
      </c>
    </row>
    <row r="3025" spans="8:10">
      <c r="H3025">
        <f>train!G3025</f>
        <v>68.8</v>
      </c>
      <c r="I3025">
        <f>train!I3025</f>
        <v>11.7</v>
      </c>
      <c r="J3025">
        <f>IF(train!T3025="yes",1,0)</f>
        <v>0</v>
      </c>
    </row>
    <row r="3026" spans="8:10">
      <c r="H3026">
        <f>train!G3026</f>
        <v>200.2</v>
      </c>
      <c r="I3026">
        <f>train!I3026</f>
        <v>34.03</v>
      </c>
      <c r="J3026">
        <f>IF(train!T3026="yes",1,0)</f>
        <v>0</v>
      </c>
    </row>
    <row r="3027" spans="8:10">
      <c r="H3027">
        <f>train!G3027</f>
        <v>134.6</v>
      </c>
      <c r="I3027">
        <f>train!I3027</f>
        <v>22.88</v>
      </c>
      <c r="J3027">
        <f>IF(train!T3027="yes",1,0)</f>
        <v>0</v>
      </c>
    </row>
    <row r="3028" spans="8:10">
      <c r="H3028">
        <f>train!G3028</f>
        <v>232.4</v>
      </c>
      <c r="I3028">
        <f>train!I3028</f>
        <v>39.51</v>
      </c>
      <c r="J3028">
        <f>IF(train!T3028="yes",1,0)</f>
        <v>0</v>
      </c>
    </row>
    <row r="3029" spans="8:10">
      <c r="H3029">
        <f>train!G3029</f>
        <v>126</v>
      </c>
      <c r="I3029">
        <f>train!I3029</f>
        <v>21.42</v>
      </c>
      <c r="J3029">
        <f>IF(train!T3029="yes",1,0)</f>
        <v>0</v>
      </c>
    </row>
    <row r="3030" spans="8:10">
      <c r="H3030">
        <f>train!G3030</f>
        <v>175.9</v>
      </c>
      <c r="I3030">
        <f>train!I3030</f>
        <v>29.9</v>
      </c>
      <c r="J3030">
        <f>IF(train!T3030="yes",1,0)</f>
        <v>0</v>
      </c>
    </row>
    <row r="3031" spans="8:10">
      <c r="H3031">
        <f>train!G3031</f>
        <v>161.69999999999999</v>
      </c>
      <c r="I3031">
        <f>train!I3031</f>
        <v>27.49</v>
      </c>
      <c r="J3031">
        <f>IF(train!T3031="yes",1,0)</f>
        <v>0</v>
      </c>
    </row>
    <row r="3032" spans="8:10">
      <c r="H3032">
        <f>train!G3032</f>
        <v>112.6</v>
      </c>
      <c r="I3032">
        <f>train!I3032</f>
        <v>19.14</v>
      </c>
      <c r="J3032">
        <f>IF(train!T3032="yes",1,0)</f>
        <v>1</v>
      </c>
    </row>
    <row r="3033" spans="8:10">
      <c r="H3033">
        <f>train!G3033</f>
        <v>234</v>
      </c>
      <c r="I3033">
        <f>train!I3033</f>
        <v>39.78</v>
      </c>
      <c r="J3033">
        <f>IF(train!T3033="yes",1,0)</f>
        <v>0</v>
      </c>
    </row>
    <row r="3034" spans="8:10">
      <c r="H3034">
        <f>train!G3034</f>
        <v>226.3</v>
      </c>
      <c r="I3034">
        <f>train!I3034</f>
        <v>38.47</v>
      </c>
      <c r="J3034">
        <f>IF(train!T3034="yes",1,0)</f>
        <v>1</v>
      </c>
    </row>
    <row r="3035" spans="8:10">
      <c r="H3035">
        <f>train!G3035</f>
        <v>174.1</v>
      </c>
      <c r="I3035">
        <f>train!I3035</f>
        <v>29.6</v>
      </c>
      <c r="J3035">
        <f>IF(train!T3035="yes",1,0)</f>
        <v>0</v>
      </c>
    </row>
    <row r="3036" spans="8:10">
      <c r="H3036">
        <f>train!G3036</f>
        <v>195.6</v>
      </c>
      <c r="I3036">
        <f>train!I3036</f>
        <v>33.25</v>
      </c>
      <c r="J3036">
        <f>IF(train!T3036="yes",1,0)</f>
        <v>0</v>
      </c>
    </row>
    <row r="3037" spans="8:10">
      <c r="H3037">
        <f>train!G3037</f>
        <v>200.8</v>
      </c>
      <c r="I3037">
        <f>train!I3037</f>
        <v>34.14</v>
      </c>
      <c r="J3037">
        <f>IF(train!T3037="yes",1,0)</f>
        <v>0</v>
      </c>
    </row>
    <row r="3038" spans="8:10">
      <c r="H3038">
        <f>train!G3038</f>
        <v>225.6</v>
      </c>
      <c r="I3038">
        <f>train!I3038</f>
        <v>38.35</v>
      </c>
      <c r="J3038">
        <f>IF(train!T3038="yes",1,0)</f>
        <v>0</v>
      </c>
    </row>
    <row r="3039" spans="8:10">
      <c r="H3039">
        <f>train!G3039</f>
        <v>272.89999999999998</v>
      </c>
      <c r="I3039">
        <f>train!I3039</f>
        <v>46.39</v>
      </c>
      <c r="J3039">
        <f>IF(train!T3039="yes",1,0)</f>
        <v>0</v>
      </c>
    </row>
    <row r="3040" spans="8:10">
      <c r="H3040">
        <f>train!G3040</f>
        <v>199.7</v>
      </c>
      <c r="I3040">
        <f>train!I3040</f>
        <v>33.950000000000003</v>
      </c>
      <c r="J3040">
        <f>IF(train!T3040="yes",1,0)</f>
        <v>1</v>
      </c>
    </row>
    <row r="3041" spans="8:10">
      <c r="H3041">
        <f>train!G3041</f>
        <v>281.89999999999998</v>
      </c>
      <c r="I3041">
        <f>train!I3041</f>
        <v>47.92</v>
      </c>
      <c r="J3041">
        <f>IF(train!T3041="yes",1,0)</f>
        <v>0</v>
      </c>
    </row>
    <row r="3042" spans="8:10">
      <c r="H3042">
        <f>train!G3042</f>
        <v>181.2</v>
      </c>
      <c r="I3042">
        <f>train!I3042</f>
        <v>30.8</v>
      </c>
      <c r="J3042">
        <f>IF(train!T3042="yes",1,0)</f>
        <v>0</v>
      </c>
    </row>
    <row r="3043" spans="8:10">
      <c r="H3043">
        <f>train!G3043</f>
        <v>63.3</v>
      </c>
      <c r="I3043">
        <f>train!I3043</f>
        <v>10.76</v>
      </c>
      <c r="J3043">
        <f>IF(train!T3043="yes",1,0)</f>
        <v>0</v>
      </c>
    </row>
    <row r="3044" spans="8:10">
      <c r="H3044">
        <f>train!G3044</f>
        <v>189.3</v>
      </c>
      <c r="I3044">
        <f>train!I3044</f>
        <v>32.18</v>
      </c>
      <c r="J3044">
        <f>IF(train!T3044="yes",1,0)</f>
        <v>0</v>
      </c>
    </row>
    <row r="3045" spans="8:10">
      <c r="H3045">
        <f>train!G3045</f>
        <v>140</v>
      </c>
      <c r="I3045">
        <f>train!I3045</f>
        <v>23.8</v>
      </c>
      <c r="J3045">
        <f>IF(train!T3045="yes",1,0)</f>
        <v>0</v>
      </c>
    </row>
    <row r="3046" spans="8:10">
      <c r="H3046">
        <f>train!G3046</f>
        <v>221</v>
      </c>
      <c r="I3046">
        <f>train!I3046</f>
        <v>37.57</v>
      </c>
      <c r="J3046">
        <f>IF(train!T3046="yes",1,0)</f>
        <v>1</v>
      </c>
    </row>
    <row r="3047" spans="8:10">
      <c r="H3047">
        <f>train!G3047</f>
        <v>191.6</v>
      </c>
      <c r="I3047">
        <f>train!I3047</f>
        <v>32.57</v>
      </c>
      <c r="J3047">
        <f>IF(train!T3047="yes",1,0)</f>
        <v>0</v>
      </c>
    </row>
    <row r="3048" spans="8:10">
      <c r="H3048">
        <f>train!G3048</f>
        <v>294.3</v>
      </c>
      <c r="I3048">
        <f>train!I3048</f>
        <v>50.03</v>
      </c>
      <c r="J3048">
        <f>IF(train!T3048="yes",1,0)</f>
        <v>1</v>
      </c>
    </row>
    <row r="3049" spans="8:10">
      <c r="H3049">
        <f>train!G3049</f>
        <v>162.6</v>
      </c>
      <c r="I3049">
        <f>train!I3049</f>
        <v>27.64</v>
      </c>
      <c r="J3049">
        <f>IF(train!T3049="yes",1,0)</f>
        <v>0</v>
      </c>
    </row>
    <row r="3050" spans="8:10">
      <c r="H3050">
        <f>train!G3050</f>
        <v>233.6</v>
      </c>
      <c r="I3050">
        <f>train!I3050</f>
        <v>39.71</v>
      </c>
      <c r="J3050">
        <f>IF(train!T3050="yes",1,0)</f>
        <v>0</v>
      </c>
    </row>
    <row r="3051" spans="8:10">
      <c r="H3051">
        <f>train!G3051</f>
        <v>290.5</v>
      </c>
      <c r="I3051">
        <f>train!I3051</f>
        <v>49.39</v>
      </c>
      <c r="J3051">
        <f>IF(train!T3051="yes",1,0)</f>
        <v>1</v>
      </c>
    </row>
    <row r="3052" spans="8:10">
      <c r="H3052">
        <f>train!G3052</f>
        <v>183.2</v>
      </c>
      <c r="I3052">
        <f>train!I3052</f>
        <v>31.14</v>
      </c>
      <c r="J3052">
        <f>IF(train!T3052="yes",1,0)</f>
        <v>1</v>
      </c>
    </row>
    <row r="3053" spans="8:10">
      <c r="H3053">
        <f>train!G3053</f>
        <v>155.6</v>
      </c>
      <c r="I3053">
        <f>train!I3053</f>
        <v>26.45</v>
      </c>
      <c r="J3053">
        <f>IF(train!T3053="yes",1,0)</f>
        <v>0</v>
      </c>
    </row>
    <row r="3054" spans="8:10">
      <c r="H3054">
        <f>train!G3054</f>
        <v>303</v>
      </c>
      <c r="I3054">
        <f>train!I3054</f>
        <v>51.51</v>
      </c>
      <c r="J3054">
        <f>IF(train!T3054="yes",1,0)</f>
        <v>1</v>
      </c>
    </row>
    <row r="3055" spans="8:10">
      <c r="H3055">
        <f>train!G3055</f>
        <v>114.4</v>
      </c>
      <c r="I3055">
        <f>train!I3055</f>
        <v>19.45</v>
      </c>
      <c r="J3055">
        <f>IF(train!T3055="yes",1,0)</f>
        <v>0</v>
      </c>
    </row>
    <row r="3056" spans="8:10">
      <c r="H3056">
        <f>train!G3056</f>
        <v>164.8</v>
      </c>
      <c r="I3056">
        <f>train!I3056</f>
        <v>28.02</v>
      </c>
      <c r="J3056">
        <f>IF(train!T3056="yes",1,0)</f>
        <v>0</v>
      </c>
    </row>
    <row r="3057" spans="8:10">
      <c r="H3057">
        <f>train!G3057</f>
        <v>220.3</v>
      </c>
      <c r="I3057">
        <f>train!I3057</f>
        <v>37.450000000000003</v>
      </c>
      <c r="J3057">
        <f>IF(train!T3057="yes",1,0)</f>
        <v>0</v>
      </c>
    </row>
    <row r="3058" spans="8:10">
      <c r="H3058">
        <f>train!G3058</f>
        <v>189</v>
      </c>
      <c r="I3058">
        <f>train!I3058</f>
        <v>32.130000000000003</v>
      </c>
      <c r="J3058">
        <f>IF(train!T3058="yes",1,0)</f>
        <v>0</v>
      </c>
    </row>
    <row r="3059" spans="8:10">
      <c r="H3059">
        <f>train!G3059</f>
        <v>172.6</v>
      </c>
      <c r="I3059">
        <f>train!I3059</f>
        <v>29.34</v>
      </c>
      <c r="J3059">
        <f>IF(train!T3059="yes",1,0)</f>
        <v>0</v>
      </c>
    </row>
    <row r="3060" spans="8:10">
      <c r="H3060">
        <f>train!G3060</f>
        <v>168.8</v>
      </c>
      <c r="I3060">
        <f>train!I3060</f>
        <v>28.7</v>
      </c>
      <c r="J3060">
        <f>IF(train!T3060="yes",1,0)</f>
        <v>0</v>
      </c>
    </row>
    <row r="3061" spans="8:10">
      <c r="H3061">
        <f>train!G3061</f>
        <v>243.1</v>
      </c>
      <c r="I3061">
        <f>train!I3061</f>
        <v>41.33</v>
      </c>
      <c r="J3061">
        <f>IF(train!T3061="yes",1,0)</f>
        <v>0</v>
      </c>
    </row>
    <row r="3062" spans="8:10">
      <c r="H3062">
        <f>train!G3062</f>
        <v>324.3</v>
      </c>
      <c r="I3062">
        <f>train!I3062</f>
        <v>55.13</v>
      </c>
      <c r="J3062">
        <f>IF(train!T3062="yes",1,0)</f>
        <v>1</v>
      </c>
    </row>
    <row r="3063" spans="8:10">
      <c r="H3063">
        <f>train!G3063</f>
        <v>69.7</v>
      </c>
      <c r="I3063">
        <f>train!I3063</f>
        <v>11.85</v>
      </c>
      <c r="J3063">
        <f>IF(train!T3063="yes",1,0)</f>
        <v>0</v>
      </c>
    </row>
    <row r="3064" spans="8:10">
      <c r="H3064">
        <f>train!G3064</f>
        <v>176.9</v>
      </c>
      <c r="I3064">
        <f>train!I3064</f>
        <v>30.07</v>
      </c>
      <c r="J3064">
        <f>IF(train!T3064="yes",1,0)</f>
        <v>1</v>
      </c>
    </row>
    <row r="3065" spans="8:10">
      <c r="H3065">
        <f>train!G3065</f>
        <v>140.4</v>
      </c>
      <c r="I3065">
        <f>train!I3065</f>
        <v>23.87</v>
      </c>
      <c r="J3065">
        <f>IF(train!T3065="yes",1,0)</f>
        <v>0</v>
      </c>
    </row>
    <row r="3066" spans="8:10">
      <c r="H3066">
        <f>train!G3066</f>
        <v>167.4</v>
      </c>
      <c r="I3066">
        <f>train!I3066</f>
        <v>28.46</v>
      </c>
      <c r="J3066">
        <f>IF(train!T3066="yes",1,0)</f>
        <v>0</v>
      </c>
    </row>
    <row r="3067" spans="8:10">
      <c r="H3067">
        <f>train!G3067</f>
        <v>166.4</v>
      </c>
      <c r="I3067">
        <f>train!I3067</f>
        <v>28.29</v>
      </c>
      <c r="J3067">
        <f>IF(train!T3067="yes",1,0)</f>
        <v>0</v>
      </c>
    </row>
    <row r="3068" spans="8:10">
      <c r="H3068">
        <f>train!G3068</f>
        <v>171.5</v>
      </c>
      <c r="I3068">
        <f>train!I3068</f>
        <v>29.16</v>
      </c>
      <c r="J3068">
        <f>IF(train!T3068="yes",1,0)</f>
        <v>0</v>
      </c>
    </row>
    <row r="3069" spans="8:10">
      <c r="H3069">
        <f>train!G3069</f>
        <v>177.2</v>
      </c>
      <c r="I3069">
        <f>train!I3069</f>
        <v>30.12</v>
      </c>
      <c r="J3069">
        <f>IF(train!T3069="yes",1,0)</f>
        <v>0</v>
      </c>
    </row>
    <row r="3070" spans="8:10">
      <c r="H3070">
        <f>train!G3070</f>
        <v>114.5</v>
      </c>
      <c r="I3070">
        <f>train!I3070</f>
        <v>19.47</v>
      </c>
      <c r="J3070">
        <f>IF(train!T3070="yes",1,0)</f>
        <v>0</v>
      </c>
    </row>
    <row r="3071" spans="8:10">
      <c r="H3071">
        <f>train!G3071</f>
        <v>205.1</v>
      </c>
      <c r="I3071">
        <f>train!I3071</f>
        <v>34.869999999999997</v>
      </c>
      <c r="J3071">
        <f>IF(train!T3071="yes",1,0)</f>
        <v>0</v>
      </c>
    </row>
    <row r="3072" spans="8:10">
      <c r="H3072">
        <f>train!G3072</f>
        <v>208.4</v>
      </c>
      <c r="I3072">
        <f>train!I3072</f>
        <v>35.43</v>
      </c>
      <c r="J3072">
        <f>IF(train!T3072="yes",1,0)</f>
        <v>1</v>
      </c>
    </row>
    <row r="3073" spans="8:10">
      <c r="H3073">
        <f>train!G3073</f>
        <v>125.8</v>
      </c>
      <c r="I3073">
        <f>train!I3073</f>
        <v>21.39</v>
      </c>
      <c r="J3073">
        <f>IF(train!T3073="yes",1,0)</f>
        <v>0</v>
      </c>
    </row>
    <row r="3074" spans="8:10">
      <c r="H3074">
        <f>train!G3074</f>
        <v>186.2</v>
      </c>
      <c r="I3074">
        <f>train!I3074</f>
        <v>31.65</v>
      </c>
      <c r="J3074">
        <f>IF(train!T3074="yes",1,0)</f>
        <v>0</v>
      </c>
    </row>
    <row r="3075" spans="8:10">
      <c r="H3075">
        <f>train!G3075</f>
        <v>128.9</v>
      </c>
      <c r="I3075">
        <f>train!I3075</f>
        <v>21.91</v>
      </c>
      <c r="J3075">
        <f>IF(train!T3075="yes",1,0)</f>
        <v>0</v>
      </c>
    </row>
    <row r="3076" spans="8:10">
      <c r="H3076">
        <f>train!G3076</f>
        <v>257.39999999999998</v>
      </c>
      <c r="I3076">
        <f>train!I3076</f>
        <v>43.76</v>
      </c>
      <c r="J3076">
        <f>IF(train!T3076="yes",1,0)</f>
        <v>0</v>
      </c>
    </row>
    <row r="3077" spans="8:10">
      <c r="H3077">
        <f>train!G3077</f>
        <v>189.3</v>
      </c>
      <c r="I3077">
        <f>train!I3077</f>
        <v>32.18</v>
      </c>
      <c r="J3077">
        <f>IF(train!T3077="yes",1,0)</f>
        <v>0</v>
      </c>
    </row>
    <row r="3078" spans="8:10">
      <c r="H3078">
        <f>train!G3078</f>
        <v>50.1</v>
      </c>
      <c r="I3078">
        <f>train!I3078</f>
        <v>8.52</v>
      </c>
      <c r="J3078">
        <f>IF(train!T3078="yes",1,0)</f>
        <v>0</v>
      </c>
    </row>
    <row r="3079" spans="8:10">
      <c r="H3079">
        <f>train!G3079</f>
        <v>264.2</v>
      </c>
      <c r="I3079">
        <f>train!I3079</f>
        <v>44.91</v>
      </c>
      <c r="J3079">
        <f>IF(train!T3079="yes",1,0)</f>
        <v>0</v>
      </c>
    </row>
    <row r="3080" spans="8:10">
      <c r="H3080">
        <f>train!G3080</f>
        <v>192.1</v>
      </c>
      <c r="I3080">
        <f>train!I3080</f>
        <v>32.659999999999997</v>
      </c>
      <c r="J3080">
        <f>IF(train!T3080="yes",1,0)</f>
        <v>0</v>
      </c>
    </row>
    <row r="3081" spans="8:10">
      <c r="H3081">
        <f>train!G3081</f>
        <v>145.4</v>
      </c>
      <c r="I3081">
        <f>train!I3081</f>
        <v>24.72</v>
      </c>
      <c r="J3081">
        <f>IF(train!T3081="yes",1,0)</f>
        <v>0</v>
      </c>
    </row>
    <row r="3082" spans="8:10">
      <c r="H3082">
        <f>train!G3082</f>
        <v>240.8</v>
      </c>
      <c r="I3082">
        <f>train!I3082</f>
        <v>40.94</v>
      </c>
      <c r="J3082">
        <f>IF(train!T3082="yes",1,0)</f>
        <v>0</v>
      </c>
    </row>
    <row r="3083" spans="8:10">
      <c r="H3083">
        <f>train!G3083</f>
        <v>170.7</v>
      </c>
      <c r="I3083">
        <f>train!I3083</f>
        <v>29.02</v>
      </c>
      <c r="J3083">
        <f>IF(train!T3083="yes",1,0)</f>
        <v>0</v>
      </c>
    </row>
    <row r="3084" spans="8:10">
      <c r="H3084">
        <f>train!G3084</f>
        <v>221</v>
      </c>
      <c r="I3084">
        <f>train!I3084</f>
        <v>37.57</v>
      </c>
      <c r="J3084">
        <f>IF(train!T3084="yes",1,0)</f>
        <v>0</v>
      </c>
    </row>
    <row r="3085" spans="8:10">
      <c r="H3085">
        <f>train!G3085</f>
        <v>180</v>
      </c>
      <c r="I3085">
        <f>train!I3085</f>
        <v>30.6</v>
      </c>
      <c r="J3085">
        <f>IF(train!T3085="yes",1,0)</f>
        <v>0</v>
      </c>
    </row>
    <row r="3086" spans="8:10">
      <c r="H3086">
        <f>train!G3086</f>
        <v>298.8</v>
      </c>
      <c r="I3086">
        <f>train!I3086</f>
        <v>50.8</v>
      </c>
      <c r="J3086">
        <f>IF(train!T3086="yes",1,0)</f>
        <v>0</v>
      </c>
    </row>
    <row r="3087" spans="8:10">
      <c r="H3087">
        <f>train!G3087</f>
        <v>317.10000000000002</v>
      </c>
      <c r="I3087">
        <f>train!I3087</f>
        <v>53.91</v>
      </c>
      <c r="J3087">
        <f>IF(train!T3087="yes",1,0)</f>
        <v>1</v>
      </c>
    </row>
    <row r="3088" spans="8:10">
      <c r="H3088">
        <f>train!G3088</f>
        <v>102.2</v>
      </c>
      <c r="I3088">
        <f>train!I3088</f>
        <v>17.37</v>
      </c>
      <c r="J3088">
        <f>IF(train!T3088="yes",1,0)</f>
        <v>0</v>
      </c>
    </row>
    <row r="3089" spans="8:10">
      <c r="H3089">
        <f>train!G3089</f>
        <v>182.9</v>
      </c>
      <c r="I3089">
        <f>train!I3089</f>
        <v>31.09</v>
      </c>
      <c r="J3089">
        <f>IF(train!T3089="yes",1,0)</f>
        <v>0</v>
      </c>
    </row>
    <row r="3090" spans="8:10">
      <c r="H3090">
        <f>train!G3090</f>
        <v>184.8</v>
      </c>
      <c r="I3090">
        <f>train!I3090</f>
        <v>31.42</v>
      </c>
      <c r="J3090">
        <f>IF(train!T3090="yes",1,0)</f>
        <v>0</v>
      </c>
    </row>
    <row r="3091" spans="8:10">
      <c r="H3091">
        <f>train!G3091</f>
        <v>251.5</v>
      </c>
      <c r="I3091">
        <f>train!I3091</f>
        <v>42.76</v>
      </c>
      <c r="J3091">
        <f>IF(train!T3091="yes",1,0)</f>
        <v>0</v>
      </c>
    </row>
    <row r="3092" spans="8:10">
      <c r="H3092">
        <f>train!G3092</f>
        <v>131.6</v>
      </c>
      <c r="I3092">
        <f>train!I3092</f>
        <v>22.37</v>
      </c>
      <c r="J3092">
        <f>IF(train!T3092="yes",1,0)</f>
        <v>0</v>
      </c>
    </row>
    <row r="3093" spans="8:10">
      <c r="H3093">
        <f>train!G3093</f>
        <v>92.3</v>
      </c>
      <c r="I3093">
        <f>train!I3093</f>
        <v>15.69</v>
      </c>
      <c r="J3093">
        <f>IF(train!T3093="yes",1,0)</f>
        <v>0</v>
      </c>
    </row>
    <row r="3094" spans="8:10">
      <c r="H3094">
        <f>train!G3094</f>
        <v>196.7</v>
      </c>
      <c r="I3094">
        <f>train!I3094</f>
        <v>33.44</v>
      </c>
      <c r="J3094">
        <f>IF(train!T3094="yes",1,0)</f>
        <v>1</v>
      </c>
    </row>
    <row r="3095" spans="8:10">
      <c r="H3095">
        <f>train!G3095</f>
        <v>131.4</v>
      </c>
      <c r="I3095">
        <f>train!I3095</f>
        <v>22.34</v>
      </c>
      <c r="J3095">
        <f>IF(train!T3095="yes",1,0)</f>
        <v>0</v>
      </c>
    </row>
    <row r="3096" spans="8:10">
      <c r="H3096">
        <f>train!G3096</f>
        <v>215.9</v>
      </c>
      <c r="I3096">
        <f>train!I3096</f>
        <v>36.700000000000003</v>
      </c>
      <c r="J3096">
        <f>IF(train!T3096="yes",1,0)</f>
        <v>1</v>
      </c>
    </row>
    <row r="3097" spans="8:10">
      <c r="H3097">
        <f>train!G3097</f>
        <v>158.19999999999999</v>
      </c>
      <c r="I3097">
        <f>train!I3097</f>
        <v>26.89</v>
      </c>
      <c r="J3097">
        <f>IF(train!T3097="yes",1,0)</f>
        <v>0</v>
      </c>
    </row>
    <row r="3098" spans="8:10">
      <c r="H3098">
        <f>train!G3098</f>
        <v>206.4</v>
      </c>
      <c r="I3098">
        <f>train!I3098</f>
        <v>35.090000000000003</v>
      </c>
      <c r="J3098">
        <f>IF(train!T3098="yes",1,0)</f>
        <v>0</v>
      </c>
    </row>
    <row r="3099" spans="8:10">
      <c r="H3099">
        <f>train!G3099</f>
        <v>138.19999999999999</v>
      </c>
      <c r="I3099">
        <f>train!I3099</f>
        <v>23.49</v>
      </c>
      <c r="J3099">
        <f>IF(train!T3099="yes",1,0)</f>
        <v>0</v>
      </c>
    </row>
    <row r="3100" spans="8:10">
      <c r="H3100">
        <f>train!G3100</f>
        <v>192.3</v>
      </c>
      <c r="I3100">
        <f>train!I3100</f>
        <v>32.69</v>
      </c>
      <c r="J3100">
        <f>IF(train!T3100="yes",1,0)</f>
        <v>0</v>
      </c>
    </row>
    <row r="3101" spans="8:10">
      <c r="H3101">
        <f>train!G3101</f>
        <v>262.10000000000002</v>
      </c>
      <c r="I3101">
        <f>train!I3101</f>
        <v>44.56</v>
      </c>
      <c r="J3101">
        <f>IF(train!T3101="yes",1,0)</f>
        <v>0</v>
      </c>
    </row>
    <row r="3102" spans="8:10">
      <c r="H3102">
        <f>train!G3102</f>
        <v>41.2</v>
      </c>
      <c r="I3102">
        <f>train!I3102</f>
        <v>7</v>
      </c>
      <c r="J3102">
        <f>IF(train!T3102="yes",1,0)</f>
        <v>0</v>
      </c>
    </row>
    <row r="3103" spans="8:10">
      <c r="H3103">
        <f>train!G3103</f>
        <v>167</v>
      </c>
      <c r="I3103">
        <f>train!I3103</f>
        <v>28.39</v>
      </c>
      <c r="J3103">
        <f>IF(train!T3103="yes",1,0)</f>
        <v>0</v>
      </c>
    </row>
    <row r="3104" spans="8:10">
      <c r="H3104">
        <f>train!G3104</f>
        <v>210.2</v>
      </c>
      <c r="I3104">
        <f>train!I3104</f>
        <v>35.729999999999997</v>
      </c>
      <c r="J3104">
        <f>IF(train!T3104="yes",1,0)</f>
        <v>0</v>
      </c>
    </row>
    <row r="3105" spans="8:10">
      <c r="H3105">
        <f>train!G3105</f>
        <v>204.9</v>
      </c>
      <c r="I3105">
        <f>train!I3105</f>
        <v>34.83</v>
      </c>
      <c r="J3105">
        <f>IF(train!T3105="yes",1,0)</f>
        <v>0</v>
      </c>
    </row>
    <row r="3106" spans="8:10">
      <c r="H3106">
        <f>train!G3106</f>
        <v>184.1</v>
      </c>
      <c r="I3106">
        <f>train!I3106</f>
        <v>31.3</v>
      </c>
      <c r="J3106">
        <f>IF(train!T3106="yes",1,0)</f>
        <v>0</v>
      </c>
    </row>
    <row r="3107" spans="8:10">
      <c r="H3107">
        <f>train!G3107</f>
        <v>263.8</v>
      </c>
      <c r="I3107">
        <f>train!I3107</f>
        <v>44.85</v>
      </c>
      <c r="J3107">
        <f>IF(train!T3107="yes",1,0)</f>
        <v>0</v>
      </c>
    </row>
    <row r="3108" spans="8:10">
      <c r="H3108">
        <f>train!G3108</f>
        <v>142.30000000000001</v>
      </c>
      <c r="I3108">
        <f>train!I3108</f>
        <v>24.19</v>
      </c>
      <c r="J3108">
        <f>IF(train!T3108="yes",1,0)</f>
        <v>0</v>
      </c>
    </row>
    <row r="3109" spans="8:10">
      <c r="H3109">
        <f>train!G3109</f>
        <v>167.1</v>
      </c>
      <c r="I3109">
        <f>train!I3109</f>
        <v>28.41</v>
      </c>
      <c r="J3109">
        <f>IF(train!T3109="yes",1,0)</f>
        <v>0</v>
      </c>
    </row>
    <row r="3110" spans="8:10">
      <c r="H3110">
        <f>train!G3110</f>
        <v>148.30000000000001</v>
      </c>
      <c r="I3110">
        <f>train!I3110</f>
        <v>25.21</v>
      </c>
      <c r="J3110">
        <f>IF(train!T3110="yes",1,0)</f>
        <v>0</v>
      </c>
    </row>
    <row r="3111" spans="8:10">
      <c r="H3111">
        <f>train!G3111</f>
        <v>297.8</v>
      </c>
      <c r="I3111">
        <f>train!I3111</f>
        <v>50.63</v>
      </c>
      <c r="J3111">
        <f>IF(train!T3111="yes",1,0)</f>
        <v>1</v>
      </c>
    </row>
    <row r="3112" spans="8:10">
      <c r="H3112">
        <f>train!G3112</f>
        <v>144.5</v>
      </c>
      <c r="I3112">
        <f>train!I3112</f>
        <v>24.57</v>
      </c>
      <c r="J3112">
        <f>IF(train!T3112="yes",1,0)</f>
        <v>0</v>
      </c>
    </row>
    <row r="3113" spans="8:10">
      <c r="H3113">
        <f>train!G3113</f>
        <v>233.4</v>
      </c>
      <c r="I3113">
        <f>train!I3113</f>
        <v>39.68</v>
      </c>
      <c r="J3113">
        <f>IF(train!T3113="yes",1,0)</f>
        <v>1</v>
      </c>
    </row>
    <row r="3114" spans="8:10">
      <c r="H3114">
        <f>train!G3114</f>
        <v>130.5</v>
      </c>
      <c r="I3114">
        <f>train!I3114</f>
        <v>22.19</v>
      </c>
      <c r="J3114">
        <f>IF(train!T3114="yes",1,0)</f>
        <v>0</v>
      </c>
    </row>
    <row r="3115" spans="8:10">
      <c r="H3115">
        <f>train!G3115</f>
        <v>133.30000000000001</v>
      </c>
      <c r="I3115">
        <f>train!I3115</f>
        <v>22.66</v>
      </c>
      <c r="J3115">
        <f>IF(train!T3115="yes",1,0)</f>
        <v>0</v>
      </c>
    </row>
    <row r="3116" spans="8:10">
      <c r="H3116">
        <f>train!G3116</f>
        <v>183.7</v>
      </c>
      <c r="I3116">
        <f>train!I3116</f>
        <v>31.23</v>
      </c>
      <c r="J3116">
        <f>IF(train!T3116="yes",1,0)</f>
        <v>0</v>
      </c>
    </row>
    <row r="3117" spans="8:10">
      <c r="H3117">
        <f>train!G3117</f>
        <v>271</v>
      </c>
      <c r="I3117">
        <f>train!I3117</f>
        <v>46.07</v>
      </c>
      <c r="J3117">
        <f>IF(train!T3117="yes",1,0)</f>
        <v>1</v>
      </c>
    </row>
    <row r="3118" spans="8:10">
      <c r="H3118">
        <f>train!G3118</f>
        <v>122.5</v>
      </c>
      <c r="I3118">
        <f>train!I3118</f>
        <v>20.83</v>
      </c>
      <c r="J3118">
        <f>IF(train!T3118="yes",1,0)</f>
        <v>0</v>
      </c>
    </row>
    <row r="3119" spans="8:10">
      <c r="H3119">
        <f>train!G3119</f>
        <v>182.5</v>
      </c>
      <c r="I3119">
        <f>train!I3119</f>
        <v>31.03</v>
      </c>
      <c r="J3119">
        <f>IF(train!T3119="yes",1,0)</f>
        <v>0</v>
      </c>
    </row>
    <row r="3120" spans="8:10">
      <c r="H3120">
        <f>train!G3120</f>
        <v>110.4</v>
      </c>
      <c r="I3120">
        <f>train!I3120</f>
        <v>18.77</v>
      </c>
      <c r="J3120">
        <f>IF(train!T3120="yes",1,0)</f>
        <v>0</v>
      </c>
    </row>
    <row r="3121" spans="8:10">
      <c r="H3121">
        <f>train!G3121</f>
        <v>140.80000000000001</v>
      </c>
      <c r="I3121">
        <f>train!I3121</f>
        <v>23.94</v>
      </c>
      <c r="J3121">
        <f>IF(train!T3121="yes",1,0)</f>
        <v>0</v>
      </c>
    </row>
    <row r="3122" spans="8:10">
      <c r="H3122">
        <f>train!G3122</f>
        <v>137.5</v>
      </c>
      <c r="I3122">
        <f>train!I3122</f>
        <v>23.38</v>
      </c>
      <c r="J3122">
        <f>IF(train!T3122="yes",1,0)</f>
        <v>0</v>
      </c>
    </row>
    <row r="3123" spans="8:10">
      <c r="H3123">
        <f>train!G3123</f>
        <v>115.9</v>
      </c>
      <c r="I3123">
        <f>train!I3123</f>
        <v>19.7</v>
      </c>
      <c r="J3123">
        <f>IF(train!T3123="yes",1,0)</f>
        <v>0</v>
      </c>
    </row>
    <row r="3124" spans="8:10">
      <c r="H3124">
        <f>train!G3124</f>
        <v>288.2</v>
      </c>
      <c r="I3124">
        <f>train!I3124</f>
        <v>48.99</v>
      </c>
      <c r="J3124">
        <f>IF(train!T3124="yes",1,0)</f>
        <v>0</v>
      </c>
    </row>
    <row r="3125" spans="8:10">
      <c r="H3125">
        <f>train!G3125</f>
        <v>60.2</v>
      </c>
      <c r="I3125">
        <f>train!I3125</f>
        <v>10.23</v>
      </c>
      <c r="J3125">
        <f>IF(train!T3125="yes",1,0)</f>
        <v>0</v>
      </c>
    </row>
    <row r="3126" spans="8:10">
      <c r="H3126">
        <f>train!G3126</f>
        <v>125.5</v>
      </c>
      <c r="I3126">
        <f>train!I3126</f>
        <v>21.34</v>
      </c>
      <c r="J3126">
        <f>IF(train!T3126="yes",1,0)</f>
        <v>1</v>
      </c>
    </row>
    <row r="3127" spans="8:10">
      <c r="H3127">
        <f>train!G3127</f>
        <v>179.6</v>
      </c>
      <c r="I3127">
        <f>train!I3127</f>
        <v>30.53</v>
      </c>
      <c r="J3127">
        <f>IF(train!T3127="yes",1,0)</f>
        <v>0</v>
      </c>
    </row>
    <row r="3128" spans="8:10">
      <c r="H3128">
        <f>train!G3128</f>
        <v>99</v>
      </c>
      <c r="I3128">
        <f>train!I3128</f>
        <v>16.829999999999998</v>
      </c>
      <c r="J3128">
        <f>IF(train!T3128="yes",1,0)</f>
        <v>0</v>
      </c>
    </row>
    <row r="3129" spans="8:10">
      <c r="H3129">
        <f>train!G3129</f>
        <v>155.4</v>
      </c>
      <c r="I3129">
        <f>train!I3129</f>
        <v>26.42</v>
      </c>
      <c r="J3129">
        <f>IF(train!T3129="yes",1,0)</f>
        <v>0</v>
      </c>
    </row>
    <row r="3130" spans="8:10">
      <c r="H3130">
        <f>train!G3130</f>
        <v>177.4</v>
      </c>
      <c r="I3130">
        <f>train!I3130</f>
        <v>30.16</v>
      </c>
      <c r="J3130">
        <f>IF(train!T3130="yes",1,0)</f>
        <v>0</v>
      </c>
    </row>
    <row r="3131" spans="8:10">
      <c r="H3131">
        <f>train!G3131</f>
        <v>233.6</v>
      </c>
      <c r="I3131">
        <f>train!I3131</f>
        <v>39.71</v>
      </c>
      <c r="J3131">
        <f>IF(train!T3131="yes",1,0)</f>
        <v>0</v>
      </c>
    </row>
    <row r="3132" spans="8:10">
      <c r="H3132">
        <f>train!G3132</f>
        <v>210.2</v>
      </c>
      <c r="I3132">
        <f>train!I3132</f>
        <v>35.729999999999997</v>
      </c>
      <c r="J3132">
        <f>IF(train!T3132="yes",1,0)</f>
        <v>0</v>
      </c>
    </row>
    <row r="3133" spans="8:10">
      <c r="H3133">
        <f>train!G3133</f>
        <v>126.8</v>
      </c>
      <c r="I3133">
        <f>train!I3133</f>
        <v>21.56</v>
      </c>
      <c r="J3133">
        <f>IF(train!T3133="yes",1,0)</f>
        <v>0</v>
      </c>
    </row>
    <row r="3134" spans="8:10">
      <c r="H3134">
        <f>train!G3134</f>
        <v>187.1</v>
      </c>
      <c r="I3134">
        <f>train!I3134</f>
        <v>31.81</v>
      </c>
      <c r="J3134">
        <f>IF(train!T3134="yes",1,0)</f>
        <v>0</v>
      </c>
    </row>
    <row r="3135" spans="8:10">
      <c r="H3135">
        <f>train!G3135</f>
        <v>155.80000000000001</v>
      </c>
      <c r="I3135">
        <f>train!I3135</f>
        <v>26.49</v>
      </c>
      <c r="J3135">
        <f>IF(train!T3135="yes",1,0)</f>
        <v>0</v>
      </c>
    </row>
    <row r="3136" spans="8:10">
      <c r="H3136">
        <f>train!G3136</f>
        <v>232.1</v>
      </c>
      <c r="I3136">
        <f>train!I3136</f>
        <v>39.46</v>
      </c>
      <c r="J3136">
        <f>IF(train!T3136="yes",1,0)</f>
        <v>0</v>
      </c>
    </row>
    <row r="3137" spans="8:10">
      <c r="H3137">
        <f>train!G3137</f>
        <v>128.69999999999999</v>
      </c>
      <c r="I3137">
        <f>train!I3137</f>
        <v>21.88</v>
      </c>
      <c r="J3137">
        <f>IF(train!T3137="yes",1,0)</f>
        <v>0</v>
      </c>
    </row>
    <row r="3138" spans="8:10">
      <c r="H3138">
        <f>train!G3138</f>
        <v>208.9</v>
      </c>
      <c r="I3138">
        <f>train!I3138</f>
        <v>35.51</v>
      </c>
      <c r="J3138">
        <f>IF(train!T3138="yes",1,0)</f>
        <v>0</v>
      </c>
    </row>
    <row r="3139" spans="8:10">
      <c r="H3139">
        <f>train!G3139</f>
        <v>121.6</v>
      </c>
      <c r="I3139">
        <f>train!I3139</f>
        <v>20.67</v>
      </c>
      <c r="J3139">
        <f>IF(train!T3139="yes",1,0)</f>
        <v>1</v>
      </c>
    </row>
    <row r="3140" spans="8:10">
      <c r="H3140">
        <f>train!G3140</f>
        <v>145</v>
      </c>
      <c r="I3140">
        <f>train!I3140</f>
        <v>24.65</v>
      </c>
      <c r="J3140">
        <f>IF(train!T3140="yes",1,0)</f>
        <v>0</v>
      </c>
    </row>
    <row r="3141" spans="8:10">
      <c r="H3141">
        <f>train!G3141</f>
        <v>243.3</v>
      </c>
      <c r="I3141">
        <f>train!I3141</f>
        <v>41.36</v>
      </c>
      <c r="J3141">
        <f>IF(train!T3141="yes",1,0)</f>
        <v>0</v>
      </c>
    </row>
    <row r="3142" spans="8:10">
      <c r="H3142">
        <f>train!G3142</f>
        <v>214.8</v>
      </c>
      <c r="I3142">
        <f>train!I3142</f>
        <v>36.520000000000003</v>
      </c>
      <c r="J3142">
        <f>IF(train!T3142="yes",1,0)</f>
        <v>0</v>
      </c>
    </row>
    <row r="3143" spans="8:10">
      <c r="H3143">
        <f>train!G3143</f>
        <v>184.5</v>
      </c>
      <c r="I3143">
        <f>train!I3143</f>
        <v>31.37</v>
      </c>
      <c r="J3143">
        <f>IF(train!T3143="yes",1,0)</f>
        <v>0</v>
      </c>
    </row>
    <row r="3144" spans="8:10">
      <c r="H3144">
        <f>train!G3144</f>
        <v>84.3</v>
      </c>
      <c r="I3144">
        <f>train!I3144</f>
        <v>14.33</v>
      </c>
      <c r="J3144">
        <f>IF(train!T3144="yes",1,0)</f>
        <v>0</v>
      </c>
    </row>
    <row r="3145" spans="8:10">
      <c r="H3145">
        <f>train!G3145</f>
        <v>142.9</v>
      </c>
      <c r="I3145">
        <f>train!I3145</f>
        <v>24.29</v>
      </c>
      <c r="J3145">
        <f>IF(train!T3145="yes",1,0)</f>
        <v>0</v>
      </c>
    </row>
    <row r="3146" spans="8:10">
      <c r="H3146">
        <f>train!G3146</f>
        <v>120.6</v>
      </c>
      <c r="I3146">
        <f>train!I3146</f>
        <v>20.5</v>
      </c>
      <c r="J3146">
        <f>IF(train!T3146="yes",1,0)</f>
        <v>0</v>
      </c>
    </row>
    <row r="3147" spans="8:10">
      <c r="H3147">
        <f>train!G3147</f>
        <v>222.2</v>
      </c>
      <c r="I3147">
        <f>train!I3147</f>
        <v>37.770000000000003</v>
      </c>
      <c r="J3147">
        <f>IF(train!T3147="yes",1,0)</f>
        <v>0</v>
      </c>
    </row>
    <row r="3148" spans="8:10">
      <c r="H3148">
        <f>train!G3148</f>
        <v>219.3</v>
      </c>
      <c r="I3148">
        <f>train!I3148</f>
        <v>37.28</v>
      </c>
      <c r="J3148">
        <f>IF(train!T3148="yes",1,0)</f>
        <v>0</v>
      </c>
    </row>
    <row r="3149" spans="8:10">
      <c r="H3149">
        <f>train!G3149</f>
        <v>230.2</v>
      </c>
      <c r="I3149">
        <f>train!I3149</f>
        <v>39.130000000000003</v>
      </c>
      <c r="J3149">
        <f>IF(train!T3149="yes",1,0)</f>
        <v>0</v>
      </c>
    </row>
    <row r="3150" spans="8:10">
      <c r="H3150">
        <f>train!G3150</f>
        <v>76.099999999999994</v>
      </c>
      <c r="I3150">
        <f>train!I3150</f>
        <v>12.94</v>
      </c>
      <c r="J3150">
        <f>IF(train!T3150="yes",1,0)</f>
        <v>0</v>
      </c>
    </row>
    <row r="3151" spans="8:10">
      <c r="H3151">
        <f>train!G3151</f>
        <v>147.69999999999999</v>
      </c>
      <c r="I3151">
        <f>train!I3151</f>
        <v>25.11</v>
      </c>
      <c r="J3151">
        <f>IF(train!T3151="yes",1,0)</f>
        <v>0</v>
      </c>
    </row>
    <row r="3152" spans="8:10">
      <c r="H3152">
        <f>train!G3152</f>
        <v>139.4</v>
      </c>
      <c r="I3152">
        <f>train!I3152</f>
        <v>23.7</v>
      </c>
      <c r="J3152">
        <f>IF(train!T3152="yes",1,0)</f>
        <v>0</v>
      </c>
    </row>
    <row r="3153" spans="8:10">
      <c r="H3153">
        <f>train!G3153</f>
        <v>196</v>
      </c>
      <c r="I3153">
        <f>train!I3153</f>
        <v>33.32</v>
      </c>
      <c r="J3153">
        <f>IF(train!T3153="yes",1,0)</f>
        <v>0</v>
      </c>
    </row>
    <row r="3154" spans="8:10">
      <c r="H3154">
        <f>train!G3154</f>
        <v>160.80000000000001</v>
      </c>
      <c r="I3154">
        <f>train!I3154</f>
        <v>27.34</v>
      </c>
      <c r="J3154">
        <f>IF(train!T3154="yes",1,0)</f>
        <v>0</v>
      </c>
    </row>
    <row r="3155" spans="8:10">
      <c r="H3155">
        <f>train!G3155</f>
        <v>325.39999999999998</v>
      </c>
      <c r="I3155">
        <f>train!I3155</f>
        <v>55.32</v>
      </c>
      <c r="J3155">
        <f>IF(train!T3155="yes",1,0)</f>
        <v>1</v>
      </c>
    </row>
    <row r="3156" spans="8:10">
      <c r="H3156">
        <f>train!G3156</f>
        <v>198.2</v>
      </c>
      <c r="I3156">
        <f>train!I3156</f>
        <v>33.69</v>
      </c>
      <c r="J3156">
        <f>IF(train!T3156="yes",1,0)</f>
        <v>0</v>
      </c>
    </row>
    <row r="3157" spans="8:10">
      <c r="H3157">
        <f>train!G3157</f>
        <v>168.8</v>
      </c>
      <c r="I3157">
        <f>train!I3157</f>
        <v>28.7</v>
      </c>
      <c r="J3157">
        <f>IF(train!T3157="yes",1,0)</f>
        <v>0</v>
      </c>
    </row>
    <row r="3158" spans="8:10">
      <c r="H3158">
        <f>train!G3158</f>
        <v>273.8</v>
      </c>
      <c r="I3158">
        <f>train!I3158</f>
        <v>46.55</v>
      </c>
      <c r="J3158">
        <f>IF(train!T3158="yes",1,0)</f>
        <v>0</v>
      </c>
    </row>
    <row r="3159" spans="8:10">
      <c r="H3159">
        <f>train!G3159</f>
        <v>217.7</v>
      </c>
      <c r="I3159">
        <f>train!I3159</f>
        <v>37.01</v>
      </c>
      <c r="J3159">
        <f>IF(train!T3159="yes",1,0)</f>
        <v>0</v>
      </c>
    </row>
    <row r="3160" spans="8:10">
      <c r="H3160">
        <f>train!G3160</f>
        <v>93.5</v>
      </c>
      <c r="I3160">
        <f>train!I3160</f>
        <v>15.9</v>
      </c>
      <c r="J3160">
        <f>IF(train!T3160="yes",1,0)</f>
        <v>1</v>
      </c>
    </row>
    <row r="3161" spans="8:10">
      <c r="H3161">
        <f>train!G3161</f>
        <v>195.4</v>
      </c>
      <c r="I3161">
        <f>train!I3161</f>
        <v>33.22</v>
      </c>
      <c r="J3161">
        <f>IF(train!T3161="yes",1,0)</f>
        <v>0</v>
      </c>
    </row>
    <row r="3162" spans="8:10">
      <c r="H3162">
        <f>train!G3162</f>
        <v>247.8</v>
      </c>
      <c r="I3162">
        <f>train!I3162</f>
        <v>42.13</v>
      </c>
      <c r="J3162">
        <f>IF(train!T3162="yes",1,0)</f>
        <v>0</v>
      </c>
    </row>
    <row r="3163" spans="8:10">
      <c r="H3163">
        <f>train!G3163</f>
        <v>162.5</v>
      </c>
      <c r="I3163">
        <f>train!I3163</f>
        <v>27.63</v>
      </c>
      <c r="J3163">
        <f>IF(train!T3163="yes",1,0)</f>
        <v>0</v>
      </c>
    </row>
    <row r="3164" spans="8:10">
      <c r="H3164">
        <f>train!G3164</f>
        <v>86.1</v>
      </c>
      <c r="I3164">
        <f>train!I3164</f>
        <v>14.64</v>
      </c>
      <c r="J3164">
        <f>IF(train!T3164="yes",1,0)</f>
        <v>0</v>
      </c>
    </row>
    <row r="3165" spans="8:10">
      <c r="H3165">
        <f>train!G3165</f>
        <v>89.1</v>
      </c>
      <c r="I3165">
        <f>train!I3165</f>
        <v>15.15</v>
      </c>
      <c r="J3165">
        <f>IF(train!T3165="yes",1,0)</f>
        <v>0</v>
      </c>
    </row>
    <row r="3166" spans="8:10">
      <c r="H3166">
        <f>train!G3166</f>
        <v>189.7</v>
      </c>
      <c r="I3166">
        <f>train!I3166</f>
        <v>32.25</v>
      </c>
      <c r="J3166">
        <f>IF(train!T3166="yes",1,0)</f>
        <v>0</v>
      </c>
    </row>
    <row r="3167" spans="8:10">
      <c r="H3167">
        <f>train!G3167</f>
        <v>190.8</v>
      </c>
      <c r="I3167">
        <f>train!I3167</f>
        <v>32.44</v>
      </c>
      <c r="J3167">
        <f>IF(train!T3167="yes",1,0)</f>
        <v>0</v>
      </c>
    </row>
    <row r="3168" spans="8:10">
      <c r="H3168">
        <f>train!G3168</f>
        <v>198.6</v>
      </c>
      <c r="I3168">
        <f>train!I3168</f>
        <v>33.76</v>
      </c>
      <c r="J3168">
        <f>IF(train!T3168="yes",1,0)</f>
        <v>1</v>
      </c>
    </row>
    <row r="3169" spans="8:10">
      <c r="H3169">
        <f>train!G3169</f>
        <v>176.5</v>
      </c>
      <c r="I3169">
        <f>train!I3169</f>
        <v>30.01</v>
      </c>
      <c r="J3169">
        <f>IF(train!T3169="yes",1,0)</f>
        <v>0</v>
      </c>
    </row>
    <row r="3170" spans="8:10">
      <c r="H3170">
        <f>train!G3170</f>
        <v>188.3</v>
      </c>
      <c r="I3170">
        <f>train!I3170</f>
        <v>32.01</v>
      </c>
      <c r="J3170">
        <f>IF(train!T3170="yes",1,0)</f>
        <v>0</v>
      </c>
    </row>
    <row r="3171" spans="8:10">
      <c r="H3171">
        <f>train!G3171</f>
        <v>197.6</v>
      </c>
      <c r="I3171">
        <f>train!I3171</f>
        <v>33.590000000000003</v>
      </c>
      <c r="J3171">
        <f>IF(train!T3171="yes",1,0)</f>
        <v>0</v>
      </c>
    </row>
    <row r="3172" spans="8:10">
      <c r="H3172">
        <f>train!G3172</f>
        <v>208.5</v>
      </c>
      <c r="I3172">
        <f>train!I3172</f>
        <v>35.450000000000003</v>
      </c>
      <c r="J3172">
        <f>IF(train!T3172="yes",1,0)</f>
        <v>0</v>
      </c>
    </row>
    <row r="3173" spans="8:10">
      <c r="H3173">
        <f>train!G3173</f>
        <v>261</v>
      </c>
      <c r="I3173">
        <f>train!I3173</f>
        <v>44.37</v>
      </c>
      <c r="J3173">
        <f>IF(train!T3173="yes",1,0)</f>
        <v>0</v>
      </c>
    </row>
    <row r="3174" spans="8:10">
      <c r="H3174">
        <f>train!G3174</f>
        <v>209.6</v>
      </c>
      <c r="I3174">
        <f>train!I3174</f>
        <v>35.630000000000003</v>
      </c>
      <c r="J3174">
        <f>IF(train!T3174="yes",1,0)</f>
        <v>0</v>
      </c>
    </row>
    <row r="3175" spans="8:10">
      <c r="H3175">
        <f>train!G3175</f>
        <v>157.80000000000001</v>
      </c>
      <c r="I3175">
        <f>train!I3175</f>
        <v>26.83</v>
      </c>
      <c r="J3175">
        <f>IF(train!T3175="yes",1,0)</f>
        <v>0</v>
      </c>
    </row>
    <row r="3176" spans="8:10">
      <c r="H3176">
        <f>train!G3176</f>
        <v>245.4</v>
      </c>
      <c r="I3176">
        <f>train!I3176</f>
        <v>41.72</v>
      </c>
      <c r="J3176">
        <f>IF(train!T3176="yes",1,0)</f>
        <v>1</v>
      </c>
    </row>
    <row r="3177" spans="8:10">
      <c r="H3177">
        <f>train!G3177</f>
        <v>72.2</v>
      </c>
      <c r="I3177">
        <f>train!I3177</f>
        <v>12.27</v>
      </c>
      <c r="J3177">
        <f>IF(train!T3177="yes",1,0)</f>
        <v>0</v>
      </c>
    </row>
    <row r="3178" spans="8:10">
      <c r="H3178">
        <f>train!G3178</f>
        <v>152.9</v>
      </c>
      <c r="I3178">
        <f>train!I3178</f>
        <v>25.99</v>
      </c>
      <c r="J3178">
        <f>IF(train!T3178="yes",1,0)</f>
        <v>0</v>
      </c>
    </row>
    <row r="3179" spans="8:10">
      <c r="H3179">
        <f>train!G3179</f>
        <v>274</v>
      </c>
      <c r="I3179">
        <f>train!I3179</f>
        <v>46.58</v>
      </c>
      <c r="J3179">
        <f>IF(train!T3179="yes",1,0)</f>
        <v>0</v>
      </c>
    </row>
    <row r="3180" spans="8:10">
      <c r="H3180">
        <f>train!G3180</f>
        <v>178.2</v>
      </c>
      <c r="I3180">
        <f>train!I3180</f>
        <v>30.29</v>
      </c>
      <c r="J3180">
        <f>IF(train!T3180="yes",1,0)</f>
        <v>0</v>
      </c>
    </row>
    <row r="3181" spans="8:10">
      <c r="H3181">
        <f>train!G3181</f>
        <v>252.8</v>
      </c>
      <c r="I3181">
        <f>train!I3181</f>
        <v>42.98</v>
      </c>
      <c r="J3181">
        <f>IF(train!T3181="yes",1,0)</f>
        <v>0</v>
      </c>
    </row>
    <row r="3182" spans="8:10">
      <c r="H3182">
        <f>train!G3182</f>
        <v>216.2</v>
      </c>
      <c r="I3182">
        <f>train!I3182</f>
        <v>36.75</v>
      </c>
      <c r="J3182">
        <f>IF(train!T3182="yes",1,0)</f>
        <v>0</v>
      </c>
    </row>
    <row r="3183" spans="8:10">
      <c r="H3183">
        <f>train!G3183</f>
        <v>165.1</v>
      </c>
      <c r="I3183">
        <f>train!I3183</f>
        <v>28.07</v>
      </c>
      <c r="J3183">
        <f>IF(train!T3183="yes",1,0)</f>
        <v>0</v>
      </c>
    </row>
    <row r="3184" spans="8:10">
      <c r="H3184">
        <f>train!G3184</f>
        <v>133.80000000000001</v>
      </c>
      <c r="I3184">
        <f>train!I3184</f>
        <v>22.75</v>
      </c>
      <c r="J3184">
        <f>IF(train!T3184="yes",1,0)</f>
        <v>0</v>
      </c>
    </row>
    <row r="3185" spans="8:10">
      <c r="H3185">
        <f>train!G3185</f>
        <v>217.2</v>
      </c>
      <c r="I3185">
        <f>train!I3185</f>
        <v>36.92</v>
      </c>
      <c r="J3185">
        <f>IF(train!T3185="yes",1,0)</f>
        <v>0</v>
      </c>
    </row>
    <row r="3186" spans="8:10">
      <c r="H3186">
        <f>train!G3186</f>
        <v>82.1</v>
      </c>
      <c r="I3186">
        <f>train!I3186</f>
        <v>13.96</v>
      </c>
      <c r="J3186">
        <f>IF(train!T3186="yes",1,0)</f>
        <v>0</v>
      </c>
    </row>
    <row r="3187" spans="8:10">
      <c r="H3187">
        <f>train!G3187</f>
        <v>157.1</v>
      </c>
      <c r="I3187">
        <f>train!I3187</f>
        <v>26.71</v>
      </c>
      <c r="J3187">
        <f>IF(train!T3187="yes",1,0)</f>
        <v>0</v>
      </c>
    </row>
    <row r="3188" spans="8:10">
      <c r="H3188">
        <f>train!G3188</f>
        <v>205.5</v>
      </c>
      <c r="I3188">
        <f>train!I3188</f>
        <v>34.94</v>
      </c>
      <c r="J3188">
        <f>IF(train!T3188="yes",1,0)</f>
        <v>0</v>
      </c>
    </row>
    <row r="3189" spans="8:10">
      <c r="H3189">
        <f>train!G3189</f>
        <v>172.1</v>
      </c>
      <c r="I3189">
        <f>train!I3189</f>
        <v>29.26</v>
      </c>
      <c r="J3189">
        <f>IF(train!T3189="yes",1,0)</f>
        <v>0</v>
      </c>
    </row>
    <row r="3190" spans="8:10">
      <c r="H3190">
        <f>train!G3190</f>
        <v>206.8</v>
      </c>
      <c r="I3190">
        <f>train!I3190</f>
        <v>35.159999999999997</v>
      </c>
      <c r="J3190">
        <f>IF(train!T3190="yes",1,0)</f>
        <v>0</v>
      </c>
    </row>
    <row r="3191" spans="8:10">
      <c r="H3191">
        <f>train!G3191</f>
        <v>193.3</v>
      </c>
      <c r="I3191">
        <f>train!I3191</f>
        <v>32.86</v>
      </c>
      <c r="J3191">
        <f>IF(train!T3191="yes",1,0)</f>
        <v>0</v>
      </c>
    </row>
    <row r="3192" spans="8:10">
      <c r="H3192">
        <f>train!G3192</f>
        <v>225.9</v>
      </c>
      <c r="I3192">
        <f>train!I3192</f>
        <v>38.4</v>
      </c>
      <c r="J3192">
        <f>IF(train!T3192="yes",1,0)</f>
        <v>0</v>
      </c>
    </row>
    <row r="3193" spans="8:10">
      <c r="H3193">
        <f>train!G3193</f>
        <v>202.6</v>
      </c>
      <c r="I3193">
        <f>train!I3193</f>
        <v>34.44</v>
      </c>
      <c r="J3193">
        <f>IF(train!T3193="yes",1,0)</f>
        <v>0</v>
      </c>
    </row>
    <row r="3194" spans="8:10">
      <c r="H3194">
        <f>train!G3194</f>
        <v>48.4</v>
      </c>
      <c r="I3194">
        <f>train!I3194</f>
        <v>8.23</v>
      </c>
      <c r="J3194">
        <f>IF(train!T3194="yes",1,0)</f>
        <v>0</v>
      </c>
    </row>
    <row r="3195" spans="8:10">
      <c r="H3195">
        <f>train!G3195</f>
        <v>168.6</v>
      </c>
      <c r="I3195">
        <f>train!I3195</f>
        <v>28.66</v>
      </c>
      <c r="J3195">
        <f>IF(train!T3195="yes",1,0)</f>
        <v>0</v>
      </c>
    </row>
    <row r="3196" spans="8:10">
      <c r="H3196">
        <f>train!G3196</f>
        <v>142.9</v>
      </c>
      <c r="I3196">
        <f>train!I3196</f>
        <v>24.29</v>
      </c>
      <c r="J3196">
        <f>IF(train!T3196="yes",1,0)</f>
        <v>0</v>
      </c>
    </row>
    <row r="3197" spans="8:10">
      <c r="H3197">
        <f>train!G3197</f>
        <v>85.2</v>
      </c>
      <c r="I3197">
        <f>train!I3197</f>
        <v>14.48</v>
      </c>
      <c r="J3197">
        <f>IF(train!T3197="yes",1,0)</f>
        <v>0</v>
      </c>
    </row>
    <row r="3198" spans="8:10">
      <c r="H3198">
        <f>train!G3198</f>
        <v>77.8</v>
      </c>
      <c r="I3198">
        <f>train!I3198</f>
        <v>13.23</v>
      </c>
      <c r="J3198">
        <f>IF(train!T3198="yes",1,0)</f>
        <v>0</v>
      </c>
    </row>
    <row r="3199" spans="8:10">
      <c r="H3199">
        <f>train!G3199</f>
        <v>179.4</v>
      </c>
      <c r="I3199">
        <f>train!I3199</f>
        <v>30.5</v>
      </c>
      <c r="J3199">
        <f>IF(train!T3199="yes",1,0)</f>
        <v>0</v>
      </c>
    </row>
    <row r="3200" spans="8:10">
      <c r="H3200">
        <f>train!G3200</f>
        <v>139.80000000000001</v>
      </c>
      <c r="I3200">
        <f>train!I3200</f>
        <v>23.77</v>
      </c>
      <c r="J3200">
        <f>IF(train!T3200="yes",1,0)</f>
        <v>0</v>
      </c>
    </row>
    <row r="3201" spans="8:10">
      <c r="H3201">
        <f>train!G3201</f>
        <v>177.9</v>
      </c>
      <c r="I3201">
        <f>train!I3201</f>
        <v>30.24</v>
      </c>
      <c r="J3201">
        <f>IF(train!T3201="yes",1,0)</f>
        <v>0</v>
      </c>
    </row>
    <row r="3202" spans="8:10">
      <c r="H3202">
        <f>train!G3202</f>
        <v>101.9</v>
      </c>
      <c r="I3202">
        <f>train!I3202</f>
        <v>17.32</v>
      </c>
      <c r="J3202">
        <f>IF(train!T3202="yes",1,0)</f>
        <v>0</v>
      </c>
    </row>
    <row r="3203" spans="8:10">
      <c r="H3203">
        <f>train!G3203</f>
        <v>157.5</v>
      </c>
      <c r="I3203">
        <f>train!I3203</f>
        <v>26.78</v>
      </c>
      <c r="J3203">
        <f>IF(train!T3203="yes",1,0)</f>
        <v>0</v>
      </c>
    </row>
    <row r="3204" spans="8:10">
      <c r="H3204">
        <f>train!G3204</f>
        <v>167.1</v>
      </c>
      <c r="I3204">
        <f>train!I3204</f>
        <v>28.41</v>
      </c>
      <c r="J3204">
        <f>IF(train!T3204="yes",1,0)</f>
        <v>0</v>
      </c>
    </row>
    <row r="3205" spans="8:10">
      <c r="H3205">
        <f>train!G3205</f>
        <v>124.1</v>
      </c>
      <c r="I3205">
        <f>train!I3205</f>
        <v>21.1</v>
      </c>
      <c r="J3205">
        <f>IF(train!T3205="yes",1,0)</f>
        <v>0</v>
      </c>
    </row>
    <row r="3206" spans="8:10">
      <c r="H3206">
        <f>train!G3206</f>
        <v>221.4</v>
      </c>
      <c r="I3206">
        <f>train!I3206</f>
        <v>37.64</v>
      </c>
      <c r="J3206">
        <f>IF(train!T3206="yes",1,0)</f>
        <v>0</v>
      </c>
    </row>
    <row r="3207" spans="8:10">
      <c r="H3207">
        <f>train!G3207</f>
        <v>227.9</v>
      </c>
      <c r="I3207">
        <f>train!I3207</f>
        <v>38.74</v>
      </c>
      <c r="J3207">
        <f>IF(train!T3207="yes",1,0)</f>
        <v>0</v>
      </c>
    </row>
    <row r="3208" spans="8:10">
      <c r="H3208">
        <f>train!G3208</f>
        <v>177.8</v>
      </c>
      <c r="I3208">
        <f>train!I3208</f>
        <v>30.23</v>
      </c>
      <c r="J3208">
        <f>IF(train!T3208="yes",1,0)</f>
        <v>0</v>
      </c>
    </row>
    <row r="3209" spans="8:10">
      <c r="H3209">
        <f>train!G3209</f>
        <v>189.4</v>
      </c>
      <c r="I3209">
        <f>train!I3209</f>
        <v>32.200000000000003</v>
      </c>
      <c r="J3209">
        <f>IF(train!T3209="yes",1,0)</f>
        <v>1</v>
      </c>
    </row>
    <row r="3210" spans="8:10">
      <c r="H3210">
        <f>train!G3210</f>
        <v>188.3</v>
      </c>
      <c r="I3210">
        <f>train!I3210</f>
        <v>32.01</v>
      </c>
      <c r="J3210">
        <f>IF(train!T3210="yes",1,0)</f>
        <v>0</v>
      </c>
    </row>
    <row r="3211" spans="8:10">
      <c r="H3211">
        <f>train!G3211</f>
        <v>177.1</v>
      </c>
      <c r="I3211">
        <f>train!I3211</f>
        <v>30.11</v>
      </c>
      <c r="J3211">
        <f>IF(train!T3211="yes",1,0)</f>
        <v>0</v>
      </c>
    </row>
    <row r="3212" spans="8:10">
      <c r="H3212">
        <f>train!G3212</f>
        <v>128.5</v>
      </c>
      <c r="I3212">
        <f>train!I3212</f>
        <v>21.85</v>
      </c>
      <c r="J3212">
        <f>IF(train!T3212="yes",1,0)</f>
        <v>0</v>
      </c>
    </row>
    <row r="3213" spans="8:10">
      <c r="H3213">
        <f>train!G3213</f>
        <v>130.5</v>
      </c>
      <c r="I3213">
        <f>train!I3213</f>
        <v>22.19</v>
      </c>
      <c r="J3213">
        <f>IF(train!T3213="yes",1,0)</f>
        <v>0</v>
      </c>
    </row>
    <row r="3214" spans="8:10">
      <c r="H3214">
        <f>train!G3214</f>
        <v>201.1</v>
      </c>
      <c r="I3214">
        <f>train!I3214</f>
        <v>34.19</v>
      </c>
      <c r="J3214">
        <f>IF(train!T3214="yes",1,0)</f>
        <v>0</v>
      </c>
    </row>
    <row r="3215" spans="8:10">
      <c r="H3215">
        <f>train!G3215</f>
        <v>139.80000000000001</v>
      </c>
      <c r="I3215">
        <f>train!I3215</f>
        <v>23.77</v>
      </c>
      <c r="J3215">
        <f>IF(train!T3215="yes",1,0)</f>
        <v>0</v>
      </c>
    </row>
    <row r="3216" spans="8:10">
      <c r="H3216">
        <f>train!G3216</f>
        <v>237.6</v>
      </c>
      <c r="I3216">
        <f>train!I3216</f>
        <v>40.39</v>
      </c>
      <c r="J3216">
        <f>IF(train!T3216="yes",1,0)</f>
        <v>0</v>
      </c>
    </row>
    <row r="3217" spans="8:10">
      <c r="H3217">
        <f>train!G3217</f>
        <v>197.7</v>
      </c>
      <c r="I3217">
        <f>train!I3217</f>
        <v>33.61</v>
      </c>
      <c r="J3217">
        <f>IF(train!T3217="yes",1,0)</f>
        <v>0</v>
      </c>
    </row>
    <row r="3218" spans="8:10">
      <c r="H3218">
        <f>train!G3218</f>
        <v>222.1</v>
      </c>
      <c r="I3218">
        <f>train!I3218</f>
        <v>37.76</v>
      </c>
      <c r="J3218">
        <f>IF(train!T3218="yes",1,0)</f>
        <v>0</v>
      </c>
    </row>
    <row r="3219" spans="8:10">
      <c r="H3219">
        <f>train!G3219</f>
        <v>270</v>
      </c>
      <c r="I3219">
        <f>train!I3219</f>
        <v>45.9</v>
      </c>
      <c r="J3219">
        <f>IF(train!T3219="yes",1,0)</f>
        <v>1</v>
      </c>
    </row>
    <row r="3220" spans="8:10">
      <c r="H3220">
        <f>train!G3220</f>
        <v>148.69999999999999</v>
      </c>
      <c r="I3220">
        <f>train!I3220</f>
        <v>25.28</v>
      </c>
      <c r="J3220">
        <f>IF(train!T3220="yes",1,0)</f>
        <v>0</v>
      </c>
    </row>
    <row r="3221" spans="8:10">
      <c r="H3221">
        <f>train!G3221</f>
        <v>143.6</v>
      </c>
      <c r="I3221">
        <f>train!I3221</f>
        <v>24.41</v>
      </c>
      <c r="J3221">
        <f>IF(train!T3221="yes",1,0)</f>
        <v>0</v>
      </c>
    </row>
    <row r="3222" spans="8:10">
      <c r="H3222">
        <f>train!G3222</f>
        <v>205.3</v>
      </c>
      <c r="I3222">
        <f>train!I3222</f>
        <v>34.9</v>
      </c>
      <c r="J3222">
        <f>IF(train!T3222="yes",1,0)</f>
        <v>0</v>
      </c>
    </row>
    <row r="3223" spans="8:10">
      <c r="H3223">
        <f>train!G3223</f>
        <v>184.5</v>
      </c>
      <c r="I3223">
        <f>train!I3223</f>
        <v>31.37</v>
      </c>
      <c r="J3223">
        <f>IF(train!T3223="yes",1,0)</f>
        <v>0</v>
      </c>
    </row>
    <row r="3224" spans="8:10">
      <c r="H3224">
        <f>train!G3224</f>
        <v>140.80000000000001</v>
      </c>
      <c r="I3224">
        <f>train!I3224</f>
        <v>23.94</v>
      </c>
      <c r="J3224">
        <f>IF(train!T3224="yes",1,0)</f>
        <v>0</v>
      </c>
    </row>
    <row r="3225" spans="8:10">
      <c r="H3225">
        <f>train!G3225</f>
        <v>140.80000000000001</v>
      </c>
      <c r="I3225">
        <f>train!I3225</f>
        <v>23.94</v>
      </c>
      <c r="J3225">
        <f>IF(train!T3225="yes",1,0)</f>
        <v>0</v>
      </c>
    </row>
    <row r="3226" spans="8:10">
      <c r="H3226">
        <f>train!G3226</f>
        <v>169.7</v>
      </c>
      <c r="I3226">
        <f>train!I3226</f>
        <v>28.85</v>
      </c>
      <c r="J3226">
        <f>IF(train!T3226="yes",1,0)</f>
        <v>0</v>
      </c>
    </row>
    <row r="3227" spans="8:10">
      <c r="H3227">
        <f>train!G3227</f>
        <v>168.1</v>
      </c>
      <c r="I3227">
        <f>train!I3227</f>
        <v>28.58</v>
      </c>
      <c r="J3227">
        <f>IF(train!T3227="yes",1,0)</f>
        <v>0</v>
      </c>
    </row>
    <row r="3228" spans="8:10">
      <c r="H3228">
        <f>train!G3228</f>
        <v>190.1</v>
      </c>
      <c r="I3228">
        <f>train!I3228</f>
        <v>32.32</v>
      </c>
      <c r="J3228">
        <f>IF(train!T3228="yes",1,0)</f>
        <v>0</v>
      </c>
    </row>
    <row r="3229" spans="8:10">
      <c r="H3229">
        <f>train!G3229</f>
        <v>192.6</v>
      </c>
      <c r="I3229">
        <f>train!I3229</f>
        <v>32.74</v>
      </c>
      <c r="J3229">
        <f>IF(train!T3229="yes",1,0)</f>
        <v>0</v>
      </c>
    </row>
    <row r="3230" spans="8:10">
      <c r="H3230">
        <f>train!G3230</f>
        <v>234.8</v>
      </c>
      <c r="I3230">
        <f>train!I3230</f>
        <v>39.92</v>
      </c>
      <c r="J3230">
        <f>IF(train!T3230="yes",1,0)</f>
        <v>0</v>
      </c>
    </row>
    <row r="3231" spans="8:10">
      <c r="H3231">
        <f>train!G3231</f>
        <v>247.2</v>
      </c>
      <c r="I3231">
        <f>train!I3231</f>
        <v>42.02</v>
      </c>
      <c r="J3231">
        <f>IF(train!T3231="yes",1,0)</f>
        <v>0</v>
      </c>
    </row>
    <row r="3232" spans="8:10">
      <c r="H3232">
        <f>train!G3232</f>
        <v>185.9</v>
      </c>
      <c r="I3232">
        <f>train!I3232</f>
        <v>31.6</v>
      </c>
      <c r="J3232">
        <f>IF(train!T3232="yes",1,0)</f>
        <v>0</v>
      </c>
    </row>
    <row r="3233" spans="8:10">
      <c r="H3233">
        <f>train!G3233</f>
        <v>98.5</v>
      </c>
      <c r="I3233">
        <f>train!I3233</f>
        <v>16.75</v>
      </c>
      <c r="J3233">
        <f>IF(train!T3233="yes",1,0)</f>
        <v>0</v>
      </c>
    </row>
    <row r="3234" spans="8:10">
      <c r="H3234">
        <f>train!G3234</f>
        <v>304</v>
      </c>
      <c r="I3234">
        <f>train!I3234</f>
        <v>51.68</v>
      </c>
      <c r="J3234">
        <f>IF(train!T3234="yes",1,0)</f>
        <v>1</v>
      </c>
    </row>
    <row r="3235" spans="8:10">
      <c r="H3235">
        <f>train!G3235</f>
        <v>201.5</v>
      </c>
      <c r="I3235">
        <f>train!I3235</f>
        <v>34.26</v>
      </c>
      <c r="J3235">
        <f>IF(train!T3235="yes",1,0)</f>
        <v>0</v>
      </c>
    </row>
    <row r="3236" spans="8:10">
      <c r="H3236">
        <f>train!G3236</f>
        <v>191.7</v>
      </c>
      <c r="I3236">
        <f>train!I3236</f>
        <v>32.590000000000003</v>
      </c>
      <c r="J3236">
        <f>IF(train!T3236="yes",1,0)</f>
        <v>0</v>
      </c>
    </row>
    <row r="3237" spans="8:10">
      <c r="H3237">
        <f>train!G3237</f>
        <v>71.2</v>
      </c>
      <c r="I3237">
        <f>train!I3237</f>
        <v>12.1</v>
      </c>
      <c r="J3237">
        <f>IF(train!T3237="yes",1,0)</f>
        <v>0</v>
      </c>
    </row>
    <row r="3238" spans="8:10">
      <c r="H3238">
        <f>train!G3238</f>
        <v>178.4</v>
      </c>
      <c r="I3238">
        <f>train!I3238</f>
        <v>30.33</v>
      </c>
      <c r="J3238">
        <f>IF(train!T3238="yes",1,0)</f>
        <v>0</v>
      </c>
    </row>
    <row r="3239" spans="8:10">
      <c r="H3239">
        <f>train!G3239</f>
        <v>127.2</v>
      </c>
      <c r="I3239">
        <f>train!I3239</f>
        <v>21.62</v>
      </c>
      <c r="J3239">
        <f>IF(train!T3239="yes",1,0)</f>
        <v>0</v>
      </c>
    </row>
    <row r="3240" spans="8:10">
      <c r="H3240">
        <f>train!G3240</f>
        <v>230.7</v>
      </c>
      <c r="I3240">
        <f>train!I3240</f>
        <v>39.22</v>
      </c>
      <c r="J3240">
        <f>IF(train!T3240="yes",1,0)</f>
        <v>0</v>
      </c>
    </row>
    <row r="3241" spans="8:10">
      <c r="H3241">
        <f>train!G3241</f>
        <v>228.3</v>
      </c>
      <c r="I3241">
        <f>train!I3241</f>
        <v>38.81</v>
      </c>
      <c r="J3241">
        <f>IF(train!T3241="yes",1,0)</f>
        <v>0</v>
      </c>
    </row>
    <row r="3242" spans="8:10">
      <c r="H3242">
        <f>train!G3242</f>
        <v>197.7</v>
      </c>
      <c r="I3242">
        <f>train!I3242</f>
        <v>33.61</v>
      </c>
      <c r="J3242">
        <f>IF(train!T3242="yes",1,0)</f>
        <v>0</v>
      </c>
    </row>
    <row r="3243" spans="8:10">
      <c r="H3243">
        <f>train!G3243</f>
        <v>273.7</v>
      </c>
      <c r="I3243">
        <f>train!I3243</f>
        <v>46.53</v>
      </c>
      <c r="J3243">
        <f>IF(train!T3243="yes",1,0)</f>
        <v>0</v>
      </c>
    </row>
    <row r="3244" spans="8:10">
      <c r="H3244">
        <f>train!G3244</f>
        <v>190.5</v>
      </c>
      <c r="I3244">
        <f>train!I3244</f>
        <v>32.39</v>
      </c>
      <c r="J3244">
        <f>IF(train!T3244="yes",1,0)</f>
        <v>0</v>
      </c>
    </row>
    <row r="3245" spans="8:10">
      <c r="H3245">
        <f>train!G3245</f>
        <v>176.1</v>
      </c>
      <c r="I3245">
        <f>train!I3245</f>
        <v>29.94</v>
      </c>
      <c r="J3245">
        <f>IF(train!T3245="yes",1,0)</f>
        <v>0</v>
      </c>
    </row>
    <row r="3246" spans="8:10">
      <c r="H3246">
        <f>train!G3246</f>
        <v>210.4</v>
      </c>
      <c r="I3246">
        <f>train!I3246</f>
        <v>35.770000000000003</v>
      </c>
      <c r="J3246">
        <f>IF(train!T3246="yes",1,0)</f>
        <v>0</v>
      </c>
    </row>
    <row r="3247" spans="8:10">
      <c r="H3247">
        <f>train!G3247</f>
        <v>151</v>
      </c>
      <c r="I3247">
        <f>train!I3247</f>
        <v>25.67</v>
      </c>
      <c r="J3247">
        <f>IF(train!T3247="yes",1,0)</f>
        <v>0</v>
      </c>
    </row>
    <row r="3248" spans="8:10">
      <c r="H3248">
        <f>train!G3248</f>
        <v>144.30000000000001</v>
      </c>
      <c r="I3248">
        <f>train!I3248</f>
        <v>24.53</v>
      </c>
      <c r="J3248">
        <f>IF(train!T3248="yes",1,0)</f>
        <v>0</v>
      </c>
    </row>
    <row r="3249" spans="8:10">
      <c r="H3249">
        <f>train!G3249</f>
        <v>203.7</v>
      </c>
      <c r="I3249">
        <f>train!I3249</f>
        <v>34.630000000000003</v>
      </c>
      <c r="J3249">
        <f>IF(train!T3249="yes",1,0)</f>
        <v>0</v>
      </c>
    </row>
    <row r="3250" spans="8:10">
      <c r="H3250">
        <f>train!G3250</f>
        <v>210.1</v>
      </c>
      <c r="I3250">
        <f>train!I3250</f>
        <v>35.72</v>
      </c>
      <c r="J3250">
        <f>IF(train!T3250="yes",1,0)</f>
        <v>1</v>
      </c>
    </row>
    <row r="3251" spans="8:10">
      <c r="H3251">
        <f>train!G3251</f>
        <v>121.9</v>
      </c>
      <c r="I3251">
        <f>train!I3251</f>
        <v>20.72</v>
      </c>
      <c r="J3251">
        <f>IF(train!T3251="yes",1,0)</f>
        <v>0</v>
      </c>
    </row>
    <row r="3252" spans="8:10">
      <c r="H3252">
        <f>train!G3252</f>
        <v>201.5</v>
      </c>
      <c r="I3252">
        <f>train!I3252</f>
        <v>34.26</v>
      </c>
      <c r="J3252">
        <f>IF(train!T3252="yes",1,0)</f>
        <v>0</v>
      </c>
    </row>
    <row r="3253" spans="8:10">
      <c r="H3253">
        <f>train!G3253</f>
        <v>146</v>
      </c>
      <c r="I3253">
        <f>train!I3253</f>
        <v>24.82</v>
      </c>
      <c r="J3253">
        <f>IF(train!T3253="yes",1,0)</f>
        <v>0</v>
      </c>
    </row>
    <row r="3254" spans="8:10">
      <c r="H3254">
        <f>train!G3254</f>
        <v>69.7</v>
      </c>
      <c r="I3254">
        <f>train!I3254</f>
        <v>11.85</v>
      </c>
      <c r="J3254">
        <f>IF(train!T3254="yes",1,0)</f>
        <v>0</v>
      </c>
    </row>
    <row r="3255" spans="8:10">
      <c r="H3255">
        <f>train!G3255</f>
        <v>183.1</v>
      </c>
      <c r="I3255">
        <f>train!I3255</f>
        <v>31.13</v>
      </c>
      <c r="J3255">
        <f>IF(train!T3255="yes",1,0)</f>
        <v>0</v>
      </c>
    </row>
    <row r="3256" spans="8:10">
      <c r="H3256">
        <f>train!G3256</f>
        <v>148.69999999999999</v>
      </c>
      <c r="I3256">
        <f>train!I3256</f>
        <v>25.28</v>
      </c>
      <c r="J3256">
        <f>IF(train!T3256="yes",1,0)</f>
        <v>1</v>
      </c>
    </row>
    <row r="3257" spans="8:10">
      <c r="H3257">
        <f>train!G3257</f>
        <v>240.1</v>
      </c>
      <c r="I3257">
        <f>train!I3257</f>
        <v>40.82</v>
      </c>
      <c r="J3257">
        <f>IF(train!T3257="yes",1,0)</f>
        <v>1</v>
      </c>
    </row>
    <row r="3258" spans="8:10">
      <c r="H3258">
        <f>train!G3258</f>
        <v>126.4</v>
      </c>
      <c r="I3258">
        <f>train!I3258</f>
        <v>21.49</v>
      </c>
      <c r="J3258">
        <f>IF(train!T3258="yes",1,0)</f>
        <v>0</v>
      </c>
    </row>
    <row r="3259" spans="8:10">
      <c r="H3259">
        <f>train!G3259</f>
        <v>180.2</v>
      </c>
      <c r="I3259">
        <f>train!I3259</f>
        <v>30.63</v>
      </c>
      <c r="J3259">
        <f>IF(train!T3259="yes",1,0)</f>
        <v>0</v>
      </c>
    </row>
    <row r="3260" spans="8:10">
      <c r="H3260">
        <f>train!G3260</f>
        <v>172</v>
      </c>
      <c r="I3260">
        <f>train!I3260</f>
        <v>29.24</v>
      </c>
      <c r="J3260">
        <f>IF(train!T3260="yes",1,0)</f>
        <v>0</v>
      </c>
    </row>
    <row r="3261" spans="8:10">
      <c r="H3261">
        <f>train!G3261</f>
        <v>231.6</v>
      </c>
      <c r="I3261">
        <f>train!I3261</f>
        <v>39.369999999999997</v>
      </c>
      <c r="J3261">
        <f>IF(train!T3261="yes",1,0)</f>
        <v>0</v>
      </c>
    </row>
    <row r="3262" spans="8:10">
      <c r="H3262">
        <f>train!G3262</f>
        <v>42.1</v>
      </c>
      <c r="I3262">
        <f>train!I3262</f>
        <v>7.16</v>
      </c>
      <c r="J3262">
        <f>IF(train!T3262="yes",1,0)</f>
        <v>0</v>
      </c>
    </row>
    <row r="3263" spans="8:10">
      <c r="H3263">
        <f>train!G3263</f>
        <v>155.6</v>
      </c>
      <c r="I3263">
        <f>train!I3263</f>
        <v>26.45</v>
      </c>
      <c r="J3263">
        <f>IF(train!T3263="yes",1,0)</f>
        <v>0</v>
      </c>
    </row>
    <row r="3264" spans="8:10">
      <c r="H3264">
        <f>train!G3264</f>
        <v>234.6</v>
      </c>
      <c r="I3264">
        <f>train!I3264</f>
        <v>39.880000000000003</v>
      </c>
      <c r="J3264">
        <f>IF(train!T3264="yes",1,0)</f>
        <v>0</v>
      </c>
    </row>
    <row r="3265" spans="8:10">
      <c r="H3265">
        <f>train!G3265</f>
        <v>115.5</v>
      </c>
      <c r="I3265">
        <f>train!I3265</f>
        <v>19.64</v>
      </c>
      <c r="J3265">
        <f>IF(train!T3265="yes",1,0)</f>
        <v>0</v>
      </c>
    </row>
    <row r="3266" spans="8:10">
      <c r="H3266">
        <f>train!G3266</f>
        <v>159</v>
      </c>
      <c r="I3266">
        <f>train!I3266</f>
        <v>27.03</v>
      </c>
      <c r="J3266">
        <f>IF(train!T3266="yes",1,0)</f>
        <v>0</v>
      </c>
    </row>
    <row r="3267" spans="8:10">
      <c r="H3267">
        <f>train!G3267</f>
        <v>286.60000000000002</v>
      </c>
      <c r="I3267">
        <f>train!I3267</f>
        <v>48.72</v>
      </c>
      <c r="J3267">
        <f>IF(train!T3267="yes",1,0)</f>
        <v>0</v>
      </c>
    </row>
    <row r="3268" spans="8:10">
      <c r="H3268">
        <f>train!G3268</f>
        <v>181.9</v>
      </c>
      <c r="I3268">
        <f>train!I3268</f>
        <v>30.92</v>
      </c>
      <c r="J3268">
        <f>IF(train!T3268="yes",1,0)</f>
        <v>0</v>
      </c>
    </row>
    <row r="3269" spans="8:10">
      <c r="H3269">
        <f>train!G3269</f>
        <v>235</v>
      </c>
      <c r="I3269">
        <f>train!I3269</f>
        <v>39.950000000000003</v>
      </c>
      <c r="J3269">
        <f>IF(train!T3269="yes",1,0)</f>
        <v>1</v>
      </c>
    </row>
    <row r="3270" spans="8:10">
      <c r="H3270">
        <f>train!G3270</f>
        <v>187.8</v>
      </c>
      <c r="I3270">
        <f>train!I3270</f>
        <v>31.93</v>
      </c>
      <c r="J3270">
        <f>IF(train!T3270="yes",1,0)</f>
        <v>0</v>
      </c>
    </row>
    <row r="3271" spans="8:10">
      <c r="H3271">
        <f>train!G3271</f>
        <v>167.1</v>
      </c>
      <c r="I3271">
        <f>train!I3271</f>
        <v>28.41</v>
      </c>
      <c r="J3271">
        <f>IF(train!T3271="yes",1,0)</f>
        <v>0</v>
      </c>
    </row>
    <row r="3272" spans="8:10">
      <c r="H3272">
        <f>train!G3272</f>
        <v>212.3</v>
      </c>
      <c r="I3272">
        <f>train!I3272</f>
        <v>36.090000000000003</v>
      </c>
      <c r="J3272">
        <f>IF(train!T3272="yes",1,0)</f>
        <v>0</v>
      </c>
    </row>
    <row r="3273" spans="8:10">
      <c r="H3273">
        <f>train!G3273</f>
        <v>227.4</v>
      </c>
      <c r="I3273">
        <f>train!I3273</f>
        <v>38.659999999999997</v>
      </c>
      <c r="J3273">
        <f>IF(train!T3273="yes",1,0)</f>
        <v>0</v>
      </c>
    </row>
    <row r="3274" spans="8:10">
      <c r="H3274">
        <f>train!G3274</f>
        <v>162.5</v>
      </c>
      <c r="I3274">
        <f>train!I3274</f>
        <v>27.63</v>
      </c>
      <c r="J3274">
        <f>IF(train!T3274="yes",1,0)</f>
        <v>1</v>
      </c>
    </row>
    <row r="3275" spans="8:10">
      <c r="H3275">
        <f>train!G3275</f>
        <v>259.60000000000002</v>
      </c>
      <c r="I3275">
        <f>train!I3275</f>
        <v>44.13</v>
      </c>
      <c r="J3275">
        <f>IF(train!T3275="yes",1,0)</f>
        <v>0</v>
      </c>
    </row>
    <row r="3276" spans="8:10">
      <c r="H3276">
        <f>train!G3276</f>
        <v>159.4</v>
      </c>
      <c r="I3276">
        <f>train!I3276</f>
        <v>27.1</v>
      </c>
      <c r="J3276">
        <f>IF(train!T3276="yes",1,0)</f>
        <v>0</v>
      </c>
    </row>
    <row r="3277" spans="8:10">
      <c r="H3277">
        <f>train!G3277</f>
        <v>69.5</v>
      </c>
      <c r="I3277">
        <f>train!I3277</f>
        <v>11.82</v>
      </c>
      <c r="J3277">
        <f>IF(train!T3277="yes",1,0)</f>
        <v>0</v>
      </c>
    </row>
    <row r="3278" spans="8:10">
      <c r="H3278">
        <f>train!G3278</f>
        <v>166.5</v>
      </c>
      <c r="I3278">
        <f>train!I3278</f>
        <v>28.31</v>
      </c>
      <c r="J3278">
        <f>IF(train!T3278="yes",1,0)</f>
        <v>0</v>
      </c>
    </row>
    <row r="3279" spans="8:10">
      <c r="H3279">
        <f>train!G3279</f>
        <v>134.4</v>
      </c>
      <c r="I3279">
        <f>train!I3279</f>
        <v>22.85</v>
      </c>
      <c r="J3279">
        <f>IF(train!T3279="yes",1,0)</f>
        <v>0</v>
      </c>
    </row>
    <row r="3280" spans="8:10">
      <c r="H3280">
        <f>train!G3280</f>
        <v>205.2</v>
      </c>
      <c r="I3280">
        <f>train!I3280</f>
        <v>34.880000000000003</v>
      </c>
      <c r="J3280">
        <f>IF(train!T3280="yes",1,0)</f>
        <v>0</v>
      </c>
    </row>
    <row r="3281" spans="8:10">
      <c r="H3281">
        <f>train!G3281</f>
        <v>132.30000000000001</v>
      </c>
      <c r="I3281">
        <f>train!I3281</f>
        <v>22.49</v>
      </c>
      <c r="J3281">
        <f>IF(train!T3281="yes",1,0)</f>
        <v>0</v>
      </c>
    </row>
    <row r="3282" spans="8:10">
      <c r="H3282">
        <f>train!G3282</f>
        <v>140.30000000000001</v>
      </c>
      <c r="I3282">
        <f>train!I3282</f>
        <v>23.85</v>
      </c>
      <c r="J3282">
        <f>IF(train!T3282="yes",1,0)</f>
        <v>0</v>
      </c>
    </row>
    <row r="3283" spans="8:10">
      <c r="H3283">
        <f>train!G3283</f>
        <v>284.60000000000002</v>
      </c>
      <c r="I3283">
        <f>train!I3283</f>
        <v>48.38</v>
      </c>
      <c r="J3283">
        <f>IF(train!T3283="yes",1,0)</f>
        <v>0</v>
      </c>
    </row>
    <row r="3284" spans="8:10">
      <c r="H3284">
        <f>train!G3284</f>
        <v>189.3</v>
      </c>
      <c r="I3284">
        <f>train!I3284</f>
        <v>32.18</v>
      </c>
      <c r="J3284">
        <f>IF(train!T3284="yes",1,0)</f>
        <v>0</v>
      </c>
    </row>
    <row r="3285" spans="8:10">
      <c r="H3285">
        <f>train!G3285</f>
        <v>184.6</v>
      </c>
      <c r="I3285">
        <f>train!I3285</f>
        <v>31.38</v>
      </c>
      <c r="J3285">
        <f>IF(train!T3285="yes",1,0)</f>
        <v>0</v>
      </c>
    </row>
    <row r="3286" spans="8:10">
      <c r="H3286">
        <f>train!G3286</f>
        <v>161.6</v>
      </c>
      <c r="I3286">
        <f>train!I3286</f>
        <v>27.47</v>
      </c>
      <c r="J3286">
        <f>IF(train!T3286="yes",1,0)</f>
        <v>0</v>
      </c>
    </row>
    <row r="3287" spans="8:10">
      <c r="H3287">
        <f>train!G3287</f>
        <v>268.5</v>
      </c>
      <c r="I3287">
        <f>train!I3287</f>
        <v>45.65</v>
      </c>
      <c r="J3287">
        <f>IF(train!T3287="yes",1,0)</f>
        <v>0</v>
      </c>
    </row>
    <row r="3288" spans="8:10">
      <c r="H3288">
        <f>train!G3288</f>
        <v>178</v>
      </c>
      <c r="I3288">
        <f>train!I3288</f>
        <v>30.26</v>
      </c>
      <c r="J3288">
        <f>IF(train!T3288="yes",1,0)</f>
        <v>0</v>
      </c>
    </row>
    <row r="3289" spans="8:10">
      <c r="H3289">
        <f>train!G3289</f>
        <v>215.6</v>
      </c>
      <c r="I3289">
        <f>train!I3289</f>
        <v>36.65</v>
      </c>
      <c r="J3289">
        <f>IF(train!T3289="yes",1,0)</f>
        <v>0</v>
      </c>
    </row>
    <row r="3290" spans="8:10">
      <c r="H3290">
        <f>train!G3290</f>
        <v>253.9</v>
      </c>
      <c r="I3290">
        <f>train!I3290</f>
        <v>43.16</v>
      </c>
      <c r="J3290">
        <f>IF(train!T3290="yes",1,0)</f>
        <v>0</v>
      </c>
    </row>
    <row r="3291" spans="8:10">
      <c r="H3291">
        <f>train!G3291</f>
        <v>182.8</v>
      </c>
      <c r="I3291">
        <f>train!I3291</f>
        <v>31.08</v>
      </c>
      <c r="J3291">
        <f>IF(train!T3291="yes",1,0)</f>
        <v>0</v>
      </c>
    </row>
    <row r="3292" spans="8:10">
      <c r="H3292">
        <f>train!G3292</f>
        <v>120</v>
      </c>
      <c r="I3292">
        <f>train!I3292</f>
        <v>20.399999999999999</v>
      </c>
      <c r="J3292">
        <f>IF(train!T3292="yes",1,0)</f>
        <v>0</v>
      </c>
    </row>
    <row r="3293" spans="8:10">
      <c r="H3293">
        <f>train!G3293</f>
        <v>138.69999999999999</v>
      </c>
      <c r="I3293">
        <f>train!I3293</f>
        <v>23.58</v>
      </c>
      <c r="J3293">
        <f>IF(train!T3293="yes",1,0)</f>
        <v>0</v>
      </c>
    </row>
    <row r="3294" spans="8:10">
      <c r="H3294">
        <f>train!G3294</f>
        <v>189</v>
      </c>
      <c r="I3294">
        <f>train!I3294</f>
        <v>32.130000000000003</v>
      </c>
      <c r="J3294">
        <f>IF(train!T3294="yes",1,0)</f>
        <v>0</v>
      </c>
    </row>
    <row r="3295" spans="8:10">
      <c r="H3295">
        <f>train!G3295</f>
        <v>134.6</v>
      </c>
      <c r="I3295">
        <f>train!I3295</f>
        <v>22.88</v>
      </c>
      <c r="J3295">
        <f>IF(train!T3295="yes",1,0)</f>
        <v>0</v>
      </c>
    </row>
    <row r="3296" spans="8:10">
      <c r="H3296">
        <f>train!G3296</f>
        <v>181.4</v>
      </c>
      <c r="I3296">
        <f>train!I3296</f>
        <v>30.84</v>
      </c>
      <c r="J3296">
        <f>IF(train!T3296="yes",1,0)</f>
        <v>0</v>
      </c>
    </row>
    <row r="3297" spans="8:10">
      <c r="H3297">
        <f>train!G3297</f>
        <v>194.6</v>
      </c>
      <c r="I3297">
        <f>train!I3297</f>
        <v>33.08</v>
      </c>
      <c r="J3297">
        <f>IF(train!T3297="yes",1,0)</f>
        <v>0</v>
      </c>
    </row>
    <row r="3298" spans="8:10">
      <c r="H3298">
        <f>train!G3298</f>
        <v>268.10000000000002</v>
      </c>
      <c r="I3298">
        <f>train!I3298</f>
        <v>45.58</v>
      </c>
      <c r="J3298">
        <f>IF(train!T3298="yes",1,0)</f>
        <v>0</v>
      </c>
    </row>
    <row r="3299" spans="8:10">
      <c r="H3299">
        <f>train!G3299</f>
        <v>302.8</v>
      </c>
      <c r="I3299">
        <f>train!I3299</f>
        <v>51.48</v>
      </c>
      <c r="J3299">
        <f>IF(train!T3299="yes",1,0)</f>
        <v>1</v>
      </c>
    </row>
    <row r="3300" spans="8:10">
      <c r="H3300">
        <f>train!G3300</f>
        <v>213.2</v>
      </c>
      <c r="I3300">
        <f>train!I3300</f>
        <v>36.24</v>
      </c>
      <c r="J3300">
        <f>IF(train!T3300="yes",1,0)</f>
        <v>0</v>
      </c>
    </row>
    <row r="3301" spans="8:10">
      <c r="H3301">
        <f>train!G3301</f>
        <v>107.9</v>
      </c>
      <c r="I3301">
        <f>train!I3301</f>
        <v>18.34</v>
      </c>
      <c r="J3301">
        <f>IF(train!T3301="yes",1,0)</f>
        <v>0</v>
      </c>
    </row>
    <row r="3302" spans="8:10">
      <c r="H3302">
        <f>train!G3302</f>
        <v>181.7</v>
      </c>
      <c r="I3302">
        <f>train!I3302</f>
        <v>30.89</v>
      </c>
      <c r="J3302">
        <f>IF(train!T3302="yes",1,0)</f>
        <v>0</v>
      </c>
    </row>
    <row r="3303" spans="8:10">
      <c r="H3303">
        <f>train!G3303</f>
        <v>191.8</v>
      </c>
      <c r="I3303">
        <f>train!I3303</f>
        <v>32.61</v>
      </c>
      <c r="J3303">
        <f>IF(train!T3303="yes",1,0)</f>
        <v>0</v>
      </c>
    </row>
    <row r="3304" spans="8:10">
      <c r="H3304">
        <f>train!G3304</f>
        <v>180.2</v>
      </c>
      <c r="I3304">
        <f>train!I3304</f>
        <v>30.63</v>
      </c>
      <c r="J3304">
        <f>IF(train!T3304="yes",1,0)</f>
        <v>0</v>
      </c>
    </row>
    <row r="3305" spans="8:10">
      <c r="H3305">
        <f>train!G3305</f>
        <v>215.1</v>
      </c>
      <c r="I3305">
        <f>train!I3305</f>
        <v>36.57</v>
      </c>
      <c r="J3305">
        <f>IF(train!T3305="yes",1,0)</f>
        <v>0</v>
      </c>
    </row>
    <row r="3306" spans="8:10">
      <c r="H3306">
        <f>train!G3306</f>
        <v>234.6</v>
      </c>
      <c r="I3306">
        <f>train!I3306</f>
        <v>39.880000000000003</v>
      </c>
      <c r="J3306">
        <f>IF(train!T3306="yes",1,0)</f>
        <v>1</v>
      </c>
    </row>
    <row r="3307" spans="8:10">
      <c r="H3307">
        <f>train!G3307</f>
        <v>158.19999999999999</v>
      </c>
      <c r="I3307">
        <f>train!I3307</f>
        <v>26.89</v>
      </c>
      <c r="J3307">
        <f>IF(train!T3307="yes",1,0)</f>
        <v>0</v>
      </c>
    </row>
    <row r="3308" spans="8:10">
      <c r="H3308">
        <f>train!G3308</f>
        <v>204.2</v>
      </c>
      <c r="I3308">
        <f>train!I3308</f>
        <v>34.71</v>
      </c>
      <c r="J3308">
        <f>IF(train!T3308="yes",1,0)</f>
        <v>0</v>
      </c>
    </row>
    <row r="3309" spans="8:10">
      <c r="H3309">
        <f>train!G3309</f>
        <v>221.8</v>
      </c>
      <c r="I3309">
        <f>train!I3309</f>
        <v>37.71</v>
      </c>
      <c r="J3309">
        <f>IF(train!T3309="yes",1,0)</f>
        <v>0</v>
      </c>
    </row>
    <row r="3310" spans="8:10">
      <c r="H3310">
        <f>train!G3310</f>
        <v>183</v>
      </c>
      <c r="I3310">
        <f>train!I3310</f>
        <v>31.11</v>
      </c>
      <c r="J3310">
        <f>IF(train!T3310="yes",1,0)</f>
        <v>0</v>
      </c>
    </row>
    <row r="3311" spans="8:10">
      <c r="H3311">
        <f>train!G3311</f>
        <v>221.5</v>
      </c>
      <c r="I3311">
        <f>train!I3311</f>
        <v>37.659999999999997</v>
      </c>
      <c r="J3311">
        <f>IF(train!T3311="yes",1,0)</f>
        <v>0</v>
      </c>
    </row>
    <row r="3312" spans="8:10">
      <c r="H3312">
        <f>train!G3312</f>
        <v>228.1</v>
      </c>
      <c r="I3312">
        <f>train!I3312</f>
        <v>38.78</v>
      </c>
      <c r="J3312">
        <f>IF(train!T3312="yes",1,0)</f>
        <v>0</v>
      </c>
    </row>
    <row r="3313" spans="8:10">
      <c r="H3313">
        <f>train!G3313</f>
        <v>197.7</v>
      </c>
      <c r="I3313">
        <f>train!I3313</f>
        <v>33.61</v>
      </c>
      <c r="J3313">
        <f>IF(train!T3313="yes",1,0)</f>
        <v>1</v>
      </c>
    </row>
    <row r="3314" spans="8:10">
      <c r="H3314">
        <f>train!G3314</f>
        <v>135.1</v>
      </c>
      <c r="I3314">
        <f>train!I3314</f>
        <v>22.97</v>
      </c>
      <c r="J3314">
        <f>IF(train!T3314="yes",1,0)</f>
        <v>0</v>
      </c>
    </row>
    <row r="3315" spans="8:10">
      <c r="H3315">
        <f>train!G3315</f>
        <v>238.3</v>
      </c>
      <c r="I3315">
        <f>train!I3315</f>
        <v>40.51</v>
      </c>
      <c r="J3315">
        <f>IF(train!T3315="yes",1,0)</f>
        <v>0</v>
      </c>
    </row>
    <row r="3316" spans="8:10">
      <c r="H3316">
        <f>train!G3316</f>
        <v>196.2</v>
      </c>
      <c r="I3316">
        <f>train!I3316</f>
        <v>33.35</v>
      </c>
      <c r="J3316">
        <f>IF(train!T3316="yes",1,0)</f>
        <v>0</v>
      </c>
    </row>
    <row r="3317" spans="8:10">
      <c r="H3317">
        <f>train!G3317</f>
        <v>205.9</v>
      </c>
      <c r="I3317">
        <f>train!I3317</f>
        <v>35</v>
      </c>
      <c r="J3317">
        <f>IF(train!T3317="yes",1,0)</f>
        <v>0</v>
      </c>
    </row>
    <row r="3318" spans="8:10">
      <c r="H3318">
        <f>train!G3318</f>
        <v>174.1</v>
      </c>
      <c r="I3318">
        <f>train!I3318</f>
        <v>29.6</v>
      </c>
      <c r="J3318">
        <f>IF(train!T3318="yes",1,0)</f>
        <v>0</v>
      </c>
    </row>
    <row r="3319" spans="8:10">
      <c r="H3319">
        <f>train!G3319</f>
        <v>154.6</v>
      </c>
      <c r="I3319">
        <f>train!I3319</f>
        <v>26.28</v>
      </c>
      <c r="J3319">
        <f>IF(train!T3319="yes",1,0)</f>
        <v>0</v>
      </c>
    </row>
    <row r="3320" spans="8:10">
      <c r="H3320">
        <f>train!G3320</f>
        <v>186.2</v>
      </c>
      <c r="I3320">
        <f>train!I3320</f>
        <v>31.65</v>
      </c>
      <c r="J3320">
        <f>IF(train!T3320="yes",1,0)</f>
        <v>0</v>
      </c>
    </row>
    <row r="3321" spans="8:10">
      <c r="H3321">
        <f>train!G3321</f>
        <v>176.1</v>
      </c>
      <c r="I3321">
        <f>train!I3321</f>
        <v>29.94</v>
      </c>
      <c r="J3321">
        <f>IF(train!T3321="yes",1,0)</f>
        <v>0</v>
      </c>
    </row>
    <row r="3322" spans="8:10">
      <c r="H3322">
        <f>train!G3322</f>
        <v>163</v>
      </c>
      <c r="I3322">
        <f>train!I3322</f>
        <v>27.71</v>
      </c>
      <c r="J3322">
        <f>IF(train!T3322="yes",1,0)</f>
        <v>0</v>
      </c>
    </row>
    <row r="3323" spans="8:10">
      <c r="H3323">
        <f>train!G3323</f>
        <v>103.6</v>
      </c>
      <c r="I3323">
        <f>train!I3323</f>
        <v>17.61</v>
      </c>
      <c r="J3323">
        <f>IF(train!T3323="yes",1,0)</f>
        <v>0</v>
      </c>
    </row>
    <row r="3324" spans="8:10">
      <c r="H3324">
        <f>train!G3324</f>
        <v>162.1</v>
      </c>
      <c r="I3324">
        <f>train!I3324</f>
        <v>27.56</v>
      </c>
      <c r="J3324">
        <f>IF(train!T3324="yes",1,0)</f>
        <v>0</v>
      </c>
    </row>
    <row r="3325" spans="8:10">
      <c r="H3325">
        <f>train!G3325</f>
        <v>149.19999999999999</v>
      </c>
      <c r="I3325">
        <f>train!I3325</f>
        <v>25.36</v>
      </c>
      <c r="J3325">
        <f>IF(train!T3325="yes",1,0)</f>
        <v>0</v>
      </c>
    </row>
    <row r="3326" spans="8:10">
      <c r="H3326">
        <f>train!G3326</f>
        <v>187.3</v>
      </c>
      <c r="I3326">
        <f>train!I3326</f>
        <v>31.84</v>
      </c>
      <c r="J3326">
        <f>IF(train!T3326="yes",1,0)</f>
        <v>0</v>
      </c>
    </row>
    <row r="3327" spans="8:10">
      <c r="H3327">
        <f>train!G3327</f>
        <v>222.4</v>
      </c>
      <c r="I3327">
        <f>train!I3327</f>
        <v>37.81</v>
      </c>
      <c r="J3327">
        <f>IF(train!T3327="yes",1,0)</f>
        <v>1</v>
      </c>
    </row>
    <row r="3328" spans="8:10">
      <c r="H3328">
        <f>train!G3328</f>
        <v>82.7</v>
      </c>
      <c r="I3328">
        <f>train!I3328</f>
        <v>14.06</v>
      </c>
      <c r="J3328">
        <f>IF(train!T3328="yes",1,0)</f>
        <v>1</v>
      </c>
    </row>
    <row r="3329" spans="8:10">
      <c r="H3329">
        <f>train!G3329</f>
        <v>215.2</v>
      </c>
      <c r="I3329">
        <f>train!I3329</f>
        <v>36.58</v>
      </c>
      <c r="J3329">
        <f>IF(train!T3329="yes",1,0)</f>
        <v>0</v>
      </c>
    </row>
    <row r="3330" spans="8:10">
      <c r="H3330">
        <f>train!G3330</f>
        <v>168</v>
      </c>
      <c r="I3330">
        <f>train!I3330</f>
        <v>28.56</v>
      </c>
      <c r="J3330">
        <f>IF(train!T3330="yes",1,0)</f>
        <v>0</v>
      </c>
    </row>
    <row r="3331" spans="8:10">
      <c r="H3331">
        <f>train!G3331</f>
        <v>62.4</v>
      </c>
      <c r="I3331">
        <f>train!I3331</f>
        <v>10.61</v>
      </c>
      <c r="J3331">
        <f>IF(train!T3331="yes",1,0)</f>
        <v>0</v>
      </c>
    </row>
    <row r="3332" spans="8:10">
      <c r="H3332">
        <f>train!G3332</f>
        <v>226</v>
      </c>
      <c r="I3332">
        <f>train!I3332</f>
        <v>38.42</v>
      </c>
      <c r="J3332">
        <f>IF(train!T3332="yes",1,0)</f>
        <v>0</v>
      </c>
    </row>
    <row r="3333" spans="8:10">
      <c r="H3333">
        <f>train!G3333</f>
        <v>205.7</v>
      </c>
      <c r="I3333">
        <f>train!I3333</f>
        <v>34.97</v>
      </c>
      <c r="J3333">
        <f>IF(train!T3333="yes",1,0)</f>
        <v>0</v>
      </c>
    </row>
    <row r="3334" spans="8:10">
      <c r="H3334">
        <f>train!G3334</f>
        <v>184.8</v>
      </c>
      <c r="I3334">
        <f>train!I3334</f>
        <v>31.42</v>
      </c>
      <c r="J3334">
        <f>IF(train!T3334="yes",1,0)</f>
        <v>0</v>
      </c>
    </row>
    <row r="3335" spans="8:10">
      <c r="H3335">
        <f>train!G3335</f>
        <v>193.1</v>
      </c>
      <c r="I3335">
        <f>train!I3335</f>
        <v>32.83</v>
      </c>
      <c r="J3335">
        <f>IF(train!T3335="yes",1,0)</f>
        <v>0</v>
      </c>
    </row>
    <row r="3336" spans="8:10">
      <c r="H3336">
        <f>train!G3336</f>
        <v>225.5</v>
      </c>
      <c r="I3336">
        <f>train!I3336</f>
        <v>38.340000000000003</v>
      </c>
      <c r="J3336">
        <f>IF(train!T3336="yes",1,0)</f>
        <v>0</v>
      </c>
    </row>
    <row r="3337" spans="8:10">
      <c r="H3337">
        <f>train!G3337</f>
        <v>163.5</v>
      </c>
      <c r="I3337">
        <f>train!I3337</f>
        <v>27.8</v>
      </c>
      <c r="J3337">
        <f>IF(train!T3337="yes",1,0)</f>
        <v>0</v>
      </c>
    </row>
    <row r="3338" spans="8:10">
      <c r="H3338">
        <f>train!G3338</f>
        <v>244.7</v>
      </c>
      <c r="I3338">
        <f>train!I3338</f>
        <v>41.6</v>
      </c>
      <c r="J3338">
        <f>IF(train!T3338="yes",1,0)</f>
        <v>0</v>
      </c>
    </row>
    <row r="3339" spans="8:10">
      <c r="H3339">
        <f>train!G3339</f>
        <v>216.7</v>
      </c>
      <c r="I3339">
        <f>train!I3339</f>
        <v>36.840000000000003</v>
      </c>
      <c r="J3339">
        <f>IF(train!T3339="yes",1,0)</f>
        <v>0</v>
      </c>
    </row>
    <row r="3340" spans="8:10">
      <c r="H3340">
        <f>train!G3340</f>
        <v>196.8</v>
      </c>
      <c r="I3340">
        <f>train!I3340</f>
        <v>33.46</v>
      </c>
      <c r="J3340">
        <f>IF(train!T3340="yes",1,0)</f>
        <v>0</v>
      </c>
    </row>
    <row r="3341" spans="8:10">
      <c r="H3341">
        <f>train!G3341</f>
        <v>197.3</v>
      </c>
      <c r="I3341">
        <f>train!I3341</f>
        <v>33.54</v>
      </c>
      <c r="J3341">
        <f>IF(train!T3341="yes",1,0)</f>
        <v>0</v>
      </c>
    </row>
    <row r="3342" spans="8:10">
      <c r="H3342">
        <f>train!G3342</f>
        <v>208.7</v>
      </c>
      <c r="I3342">
        <f>train!I3342</f>
        <v>35.479999999999997</v>
      </c>
      <c r="J3342">
        <f>IF(train!T3342="yes",1,0)</f>
        <v>0</v>
      </c>
    </row>
    <row r="3343" spans="8:10">
      <c r="H3343">
        <f>train!G3343</f>
        <v>168.4</v>
      </c>
      <c r="I3343">
        <f>train!I3343</f>
        <v>28.63</v>
      </c>
      <c r="J3343">
        <f>IF(train!T3343="yes",1,0)</f>
        <v>0</v>
      </c>
    </row>
    <row r="3344" spans="8:10">
      <c r="H3344">
        <f>train!G3344</f>
        <v>129.4</v>
      </c>
      <c r="I3344">
        <f>train!I3344</f>
        <v>22</v>
      </c>
      <c r="J3344">
        <f>IF(train!T3344="yes",1,0)</f>
        <v>0</v>
      </c>
    </row>
    <row r="3345" spans="8:10">
      <c r="H3345">
        <f>train!G3345</f>
        <v>260.89999999999998</v>
      </c>
      <c r="I3345">
        <f>train!I3345</f>
        <v>44.35</v>
      </c>
      <c r="J3345">
        <f>IF(train!T3345="yes",1,0)</f>
        <v>0</v>
      </c>
    </row>
    <row r="3346" spans="8:10">
      <c r="H3346">
        <f>train!G3346</f>
        <v>267.89999999999998</v>
      </c>
      <c r="I3346">
        <f>train!I3346</f>
        <v>45.54</v>
      </c>
      <c r="J3346">
        <f>IF(train!T3346="yes",1,0)</f>
        <v>1</v>
      </c>
    </row>
    <row r="3347" spans="8:10">
      <c r="H3347">
        <f>train!G3347</f>
        <v>172.7</v>
      </c>
      <c r="I3347">
        <f>train!I3347</f>
        <v>29.36</v>
      </c>
      <c r="J3347">
        <f>IF(train!T3347="yes",1,0)</f>
        <v>0</v>
      </c>
    </row>
    <row r="3348" spans="8:10">
      <c r="H3348">
        <f>train!G3348</f>
        <v>159.1</v>
      </c>
      <c r="I3348">
        <f>train!I3348</f>
        <v>27.05</v>
      </c>
      <c r="J3348">
        <f>IF(train!T3348="yes",1,0)</f>
        <v>0</v>
      </c>
    </row>
    <row r="3349" spans="8:10">
      <c r="H3349">
        <f>train!G3349</f>
        <v>166.8</v>
      </c>
      <c r="I3349">
        <f>train!I3349</f>
        <v>28.36</v>
      </c>
      <c r="J3349">
        <f>IF(train!T3349="yes",1,0)</f>
        <v>0</v>
      </c>
    </row>
    <row r="3350" spans="8:10">
      <c r="H3350">
        <f>train!G3350</f>
        <v>145.69999999999999</v>
      </c>
      <c r="I3350">
        <f>train!I3350</f>
        <v>24.77</v>
      </c>
      <c r="J3350">
        <f>IF(train!T3350="yes",1,0)</f>
        <v>0</v>
      </c>
    </row>
    <row r="3351" spans="8:10">
      <c r="H3351">
        <f>train!G3351</f>
        <v>129.4</v>
      </c>
      <c r="I3351">
        <f>train!I3351</f>
        <v>22</v>
      </c>
      <c r="J3351">
        <f>IF(train!T3351="yes",1,0)</f>
        <v>0</v>
      </c>
    </row>
    <row r="3352" spans="8:10">
      <c r="H3352">
        <f>train!G3352</f>
        <v>171.5</v>
      </c>
      <c r="I3352">
        <f>train!I3352</f>
        <v>29.16</v>
      </c>
      <c r="J3352">
        <f>IF(train!T3352="yes",1,0)</f>
        <v>0</v>
      </c>
    </row>
    <row r="3353" spans="8:10">
      <c r="H3353">
        <f>train!G3353</f>
        <v>180.6</v>
      </c>
      <c r="I3353">
        <f>train!I3353</f>
        <v>30.7</v>
      </c>
      <c r="J3353">
        <f>IF(train!T3353="yes",1,0)</f>
        <v>1</v>
      </c>
    </row>
    <row r="3354" spans="8:10">
      <c r="H3354">
        <f>train!G3354</f>
        <v>225.7</v>
      </c>
      <c r="I3354">
        <f>train!I3354</f>
        <v>38.369999999999997</v>
      </c>
      <c r="J3354">
        <f>IF(train!T3354="yes",1,0)</f>
        <v>0</v>
      </c>
    </row>
    <row r="3355" spans="8:10">
      <c r="H3355">
        <f>train!G3355</f>
        <v>176.9</v>
      </c>
      <c r="I3355">
        <f>train!I3355</f>
        <v>30.07</v>
      </c>
      <c r="J3355">
        <f>IF(train!T3355="yes",1,0)</f>
        <v>0</v>
      </c>
    </row>
    <row r="3356" spans="8:10">
      <c r="H3356">
        <f>train!G3356</f>
        <v>250.5</v>
      </c>
      <c r="I3356">
        <f>train!I3356</f>
        <v>42.59</v>
      </c>
      <c r="J3356">
        <f>IF(train!T3356="yes",1,0)</f>
        <v>0</v>
      </c>
    </row>
    <row r="3357" spans="8:10">
      <c r="H3357">
        <f>train!G3357</f>
        <v>282.8</v>
      </c>
      <c r="I3357">
        <f>train!I3357</f>
        <v>48.08</v>
      </c>
      <c r="J3357">
        <f>IF(train!T3357="yes",1,0)</f>
        <v>1</v>
      </c>
    </row>
    <row r="3358" spans="8:10">
      <c r="H3358">
        <f>train!G3358</f>
        <v>142.6</v>
      </c>
      <c r="I3358">
        <f>train!I3358</f>
        <v>24.24</v>
      </c>
      <c r="J3358">
        <f>IF(train!T3358="yes",1,0)</f>
        <v>0</v>
      </c>
    </row>
    <row r="3359" spans="8:10">
      <c r="H3359">
        <f>train!G3359</f>
        <v>276.10000000000002</v>
      </c>
      <c r="I3359">
        <f>train!I3359</f>
        <v>46.94</v>
      </c>
      <c r="J3359">
        <f>IF(train!T3359="yes",1,0)</f>
        <v>0</v>
      </c>
    </row>
    <row r="3360" spans="8:10">
      <c r="H3360">
        <f>train!G3360</f>
        <v>154.30000000000001</v>
      </c>
      <c r="I3360">
        <f>train!I3360</f>
        <v>26.23</v>
      </c>
      <c r="J3360">
        <f>IF(train!T3360="yes",1,0)</f>
        <v>0</v>
      </c>
    </row>
    <row r="3361" spans="8:10">
      <c r="H3361">
        <f>train!G3361</f>
        <v>181</v>
      </c>
      <c r="I3361">
        <f>train!I3361</f>
        <v>30.77</v>
      </c>
      <c r="J3361">
        <f>IF(train!T3361="yes",1,0)</f>
        <v>0</v>
      </c>
    </row>
    <row r="3362" spans="8:10">
      <c r="H3362">
        <f>train!G3362</f>
        <v>108.1</v>
      </c>
      <c r="I3362">
        <f>train!I3362</f>
        <v>18.38</v>
      </c>
      <c r="J3362">
        <f>IF(train!T3362="yes",1,0)</f>
        <v>0</v>
      </c>
    </row>
    <row r="3363" spans="8:10">
      <c r="H3363">
        <f>train!G3363</f>
        <v>252.1</v>
      </c>
      <c r="I3363">
        <f>train!I3363</f>
        <v>42.86</v>
      </c>
      <c r="J3363">
        <f>IF(train!T3363="yes",1,0)</f>
        <v>0</v>
      </c>
    </row>
    <row r="3364" spans="8:10">
      <c r="H3364">
        <f>train!G3364</f>
        <v>160.1</v>
      </c>
      <c r="I3364">
        <f>train!I3364</f>
        <v>27.22</v>
      </c>
      <c r="J3364">
        <f>IF(train!T3364="yes",1,0)</f>
        <v>1</v>
      </c>
    </row>
    <row r="3365" spans="8:10">
      <c r="H3365">
        <f>train!G3365</f>
        <v>217.6</v>
      </c>
      <c r="I3365">
        <f>train!I3365</f>
        <v>36.99</v>
      </c>
      <c r="J3365">
        <f>IF(train!T3365="yes",1,0)</f>
        <v>0</v>
      </c>
    </row>
    <row r="3366" spans="8:10">
      <c r="H3366">
        <f>train!G3366</f>
        <v>198.3</v>
      </c>
      <c r="I3366">
        <f>train!I3366</f>
        <v>33.71</v>
      </c>
      <c r="J3366">
        <f>IF(train!T3366="yes",1,0)</f>
        <v>0</v>
      </c>
    </row>
    <row r="3367" spans="8:10">
      <c r="H3367">
        <f>train!G3367</f>
        <v>190.3</v>
      </c>
      <c r="I3367">
        <f>train!I3367</f>
        <v>32.35</v>
      </c>
      <c r="J3367">
        <f>IF(train!T3367="yes",1,0)</f>
        <v>0</v>
      </c>
    </row>
    <row r="3368" spans="8:10">
      <c r="H3368">
        <f>train!G3368</f>
        <v>184.7</v>
      </c>
      <c r="I3368">
        <f>train!I3368</f>
        <v>31.4</v>
      </c>
      <c r="J3368">
        <f>IF(train!T3368="yes",1,0)</f>
        <v>0</v>
      </c>
    </row>
    <row r="3369" spans="8:10">
      <c r="H3369">
        <f>train!G3369</f>
        <v>125.1</v>
      </c>
      <c r="I3369">
        <f>train!I3369</f>
        <v>21.27</v>
      </c>
      <c r="J3369">
        <f>IF(train!T3369="yes",1,0)</f>
        <v>0</v>
      </c>
    </row>
    <row r="3370" spans="8:10">
      <c r="H3370">
        <f>train!G3370</f>
        <v>181.3</v>
      </c>
      <c r="I3370">
        <f>train!I3370</f>
        <v>30.82</v>
      </c>
      <c r="J3370">
        <f>IF(train!T3370="yes",1,0)</f>
        <v>0</v>
      </c>
    </row>
    <row r="3371" spans="8:10">
      <c r="H3371">
        <f>train!G3371</f>
        <v>99.8</v>
      </c>
      <c r="I3371">
        <f>train!I3371</f>
        <v>16.97</v>
      </c>
      <c r="J3371">
        <f>IF(train!T3371="yes",1,0)</f>
        <v>0</v>
      </c>
    </row>
    <row r="3372" spans="8:10">
      <c r="H3372">
        <f>train!G3372</f>
        <v>254.8</v>
      </c>
      <c r="I3372">
        <f>train!I3372</f>
        <v>43.32</v>
      </c>
      <c r="J3372">
        <f>IF(train!T3372="yes",1,0)</f>
        <v>0</v>
      </c>
    </row>
    <row r="3373" spans="8:10">
      <c r="H3373">
        <f>train!G3373</f>
        <v>244.5</v>
      </c>
      <c r="I3373">
        <f>train!I3373</f>
        <v>41.57</v>
      </c>
      <c r="J3373">
        <f>IF(train!T3373="yes",1,0)</f>
        <v>1</v>
      </c>
    </row>
    <row r="3374" spans="8:10">
      <c r="H3374">
        <f>train!G3374</f>
        <v>167.7</v>
      </c>
      <c r="I3374">
        <f>train!I3374</f>
        <v>28.51</v>
      </c>
      <c r="J3374">
        <f>IF(train!T3374="yes",1,0)</f>
        <v>0</v>
      </c>
    </row>
    <row r="3375" spans="8:10">
      <c r="H3375">
        <f>train!G3375</f>
        <v>79.5</v>
      </c>
      <c r="I3375">
        <f>train!I3375</f>
        <v>13.52</v>
      </c>
      <c r="J3375">
        <f>IF(train!T3375="yes",1,0)</f>
        <v>0</v>
      </c>
    </row>
    <row r="3376" spans="8:10">
      <c r="H3376">
        <f>train!G3376</f>
        <v>133</v>
      </c>
      <c r="I3376">
        <f>train!I3376</f>
        <v>22.61</v>
      </c>
      <c r="J3376">
        <f>IF(train!T3376="yes",1,0)</f>
        <v>1</v>
      </c>
    </row>
    <row r="3377" spans="8:10">
      <c r="H3377">
        <f>train!G3377</f>
        <v>297.2</v>
      </c>
      <c r="I3377">
        <f>train!I3377</f>
        <v>50.52</v>
      </c>
      <c r="J3377">
        <f>IF(train!T3377="yes",1,0)</f>
        <v>1</v>
      </c>
    </row>
    <row r="3378" spans="8:10">
      <c r="H3378">
        <f>train!G3378</f>
        <v>214.9</v>
      </c>
      <c r="I3378">
        <f>train!I3378</f>
        <v>36.53</v>
      </c>
      <c r="J3378">
        <f>IF(train!T3378="yes",1,0)</f>
        <v>0</v>
      </c>
    </row>
    <row r="3379" spans="8:10">
      <c r="H3379">
        <f>train!G3379</f>
        <v>269.89999999999998</v>
      </c>
      <c r="I3379">
        <f>train!I3379</f>
        <v>45.88</v>
      </c>
      <c r="J3379">
        <f>IF(train!T3379="yes",1,0)</f>
        <v>0</v>
      </c>
    </row>
    <row r="3380" spans="8:10">
      <c r="H3380">
        <f>train!G3380</f>
        <v>143.80000000000001</v>
      </c>
      <c r="I3380">
        <f>train!I3380</f>
        <v>24.45</v>
      </c>
      <c r="J3380">
        <f>IF(train!T3380="yes",1,0)</f>
        <v>0</v>
      </c>
    </row>
    <row r="3381" spans="8:10">
      <c r="H3381">
        <f>train!G3381</f>
        <v>132.19999999999999</v>
      </c>
      <c r="I3381">
        <f>train!I3381</f>
        <v>22.47</v>
      </c>
      <c r="J3381">
        <f>IF(train!T3381="yes",1,0)</f>
        <v>1</v>
      </c>
    </row>
    <row r="3382" spans="8:10">
      <c r="H3382">
        <f>train!G3382</f>
        <v>162.80000000000001</v>
      </c>
      <c r="I3382">
        <f>train!I3382</f>
        <v>27.68</v>
      </c>
      <c r="J3382">
        <f>IF(train!T3382="yes",1,0)</f>
        <v>0</v>
      </c>
    </row>
    <row r="3383" spans="8:10">
      <c r="H3383">
        <f>train!G3383</f>
        <v>351.5</v>
      </c>
      <c r="I3383">
        <f>train!I3383</f>
        <v>59.76</v>
      </c>
      <c r="J3383">
        <f>IF(train!T3383="yes",1,0)</f>
        <v>1</v>
      </c>
    </row>
    <row r="3384" spans="8:10">
      <c r="H3384">
        <f>train!G3384</f>
        <v>165.8</v>
      </c>
      <c r="I3384">
        <f>train!I3384</f>
        <v>28.19</v>
      </c>
      <c r="J3384">
        <f>IF(train!T3384="yes",1,0)</f>
        <v>0</v>
      </c>
    </row>
    <row r="3385" spans="8:10">
      <c r="H3385">
        <f>train!G3385</f>
        <v>195.7</v>
      </c>
      <c r="I3385">
        <f>train!I3385</f>
        <v>33.270000000000003</v>
      </c>
      <c r="J3385">
        <f>IF(train!T3385="yes",1,0)</f>
        <v>0</v>
      </c>
    </row>
    <row r="3386" spans="8:10">
      <c r="H3386">
        <f>train!G3386</f>
        <v>250.6</v>
      </c>
      <c r="I3386">
        <f>train!I3386</f>
        <v>42.6</v>
      </c>
      <c r="J3386">
        <f>IF(train!T3386="yes",1,0)</f>
        <v>0</v>
      </c>
    </row>
    <row r="3387" spans="8:10">
      <c r="H3387">
        <f>train!G3387</f>
        <v>141.9</v>
      </c>
      <c r="I3387">
        <f>train!I3387</f>
        <v>24.12</v>
      </c>
      <c r="J3387">
        <f>IF(train!T3387="yes",1,0)</f>
        <v>0</v>
      </c>
    </row>
    <row r="3388" spans="8:10">
      <c r="H3388">
        <f>train!G3388</f>
        <v>168.5</v>
      </c>
      <c r="I3388">
        <f>train!I3388</f>
        <v>28.65</v>
      </c>
      <c r="J3388">
        <f>IF(train!T3388="yes",1,0)</f>
        <v>0</v>
      </c>
    </row>
    <row r="3389" spans="8:10">
      <c r="H3389">
        <f>train!G3389</f>
        <v>127.6</v>
      </c>
      <c r="I3389">
        <f>train!I3389</f>
        <v>21.69</v>
      </c>
      <c r="J3389">
        <f>IF(train!T3389="yes",1,0)</f>
        <v>0</v>
      </c>
    </row>
    <row r="3390" spans="8:10">
      <c r="H3390">
        <f>train!G3390</f>
        <v>197.2</v>
      </c>
      <c r="I3390">
        <f>train!I3390</f>
        <v>33.520000000000003</v>
      </c>
      <c r="J3390">
        <f>IF(train!T3390="yes",1,0)</f>
        <v>0</v>
      </c>
    </row>
    <row r="3391" spans="8:10">
      <c r="H3391">
        <f>train!G3391</f>
        <v>217.4</v>
      </c>
      <c r="I3391">
        <f>train!I3391</f>
        <v>36.96</v>
      </c>
      <c r="J3391">
        <f>IF(train!T3391="yes",1,0)</f>
        <v>0</v>
      </c>
    </row>
    <row r="3392" spans="8:10">
      <c r="H3392">
        <f>train!G3392</f>
        <v>97.2</v>
      </c>
      <c r="I3392">
        <f>train!I3392</f>
        <v>16.52</v>
      </c>
      <c r="J3392">
        <f>IF(train!T3392="yes",1,0)</f>
        <v>1</v>
      </c>
    </row>
    <row r="3393" spans="8:10">
      <c r="H3393">
        <f>train!G3393</f>
        <v>87.7</v>
      </c>
      <c r="I3393">
        <f>train!I3393</f>
        <v>14.91</v>
      </c>
      <c r="J3393">
        <f>IF(train!T3393="yes",1,0)</f>
        <v>0</v>
      </c>
    </row>
    <row r="3394" spans="8:10">
      <c r="H3394">
        <f>train!G3394</f>
        <v>186.4</v>
      </c>
      <c r="I3394">
        <f>train!I3394</f>
        <v>31.69</v>
      </c>
      <c r="J3394">
        <f>IF(train!T3394="yes",1,0)</f>
        <v>0</v>
      </c>
    </row>
    <row r="3395" spans="8:10">
      <c r="H3395">
        <f>train!G3395</f>
        <v>180</v>
      </c>
      <c r="I3395">
        <f>train!I3395</f>
        <v>30.6</v>
      </c>
      <c r="J3395">
        <f>IF(train!T3395="yes",1,0)</f>
        <v>0</v>
      </c>
    </row>
    <row r="3396" spans="8:10">
      <c r="H3396">
        <f>train!G3396</f>
        <v>232.4</v>
      </c>
      <c r="I3396">
        <f>train!I3396</f>
        <v>39.51</v>
      </c>
      <c r="J3396">
        <f>IF(train!T3396="yes",1,0)</f>
        <v>0</v>
      </c>
    </row>
    <row r="3397" spans="8:10">
      <c r="H3397">
        <f>train!G3397</f>
        <v>151.6</v>
      </c>
      <c r="I3397">
        <f>train!I3397</f>
        <v>25.77</v>
      </c>
      <c r="J3397">
        <f>IF(train!T3397="yes",1,0)</f>
        <v>0</v>
      </c>
    </row>
    <row r="3398" spans="8:10">
      <c r="H3398">
        <f>train!G3398</f>
        <v>172.2</v>
      </c>
      <c r="I3398">
        <f>train!I3398</f>
        <v>29.27</v>
      </c>
      <c r="J3398">
        <f>IF(train!T3398="yes",1,0)</f>
        <v>0</v>
      </c>
    </row>
    <row r="3399" spans="8:10">
      <c r="H3399">
        <f>train!G3399</f>
        <v>260.89999999999998</v>
      </c>
      <c r="I3399">
        <f>train!I3399</f>
        <v>44.35</v>
      </c>
      <c r="J3399">
        <f>IF(train!T3399="yes",1,0)</f>
        <v>0</v>
      </c>
    </row>
    <row r="3400" spans="8:10">
      <c r="H3400">
        <f>train!G3400</f>
        <v>124.4</v>
      </c>
      <c r="I3400">
        <f>train!I3400</f>
        <v>21.15</v>
      </c>
      <c r="J3400">
        <f>IF(train!T3400="yes",1,0)</f>
        <v>0</v>
      </c>
    </row>
    <row r="3401" spans="8:10">
      <c r="H3401">
        <f>train!G3401</f>
        <v>126.8</v>
      </c>
      <c r="I3401">
        <f>train!I3401</f>
        <v>21.56</v>
      </c>
      <c r="J3401">
        <f>IF(train!T3401="yes",1,0)</f>
        <v>0</v>
      </c>
    </row>
    <row r="3402" spans="8:10">
      <c r="H3402">
        <f>train!G3402</f>
        <v>110</v>
      </c>
      <c r="I3402">
        <f>train!I3402</f>
        <v>18.7</v>
      </c>
      <c r="J3402">
        <f>IF(train!T3402="yes",1,0)</f>
        <v>0</v>
      </c>
    </row>
    <row r="3403" spans="8:10">
      <c r="H3403">
        <f>train!G3403</f>
        <v>231.1</v>
      </c>
      <c r="I3403">
        <f>train!I3403</f>
        <v>39.29</v>
      </c>
      <c r="J3403">
        <f>IF(train!T3403="yes",1,0)</f>
        <v>0</v>
      </c>
    </row>
    <row r="3404" spans="8:10">
      <c r="H3404">
        <f>train!G3404</f>
        <v>187.4</v>
      </c>
      <c r="I3404">
        <f>train!I3404</f>
        <v>31.86</v>
      </c>
      <c r="J3404">
        <f>IF(train!T3404="yes",1,0)</f>
        <v>0</v>
      </c>
    </row>
    <row r="3405" spans="8:10">
      <c r="H3405">
        <f>train!G3405</f>
        <v>166.4</v>
      </c>
      <c r="I3405">
        <f>train!I3405</f>
        <v>28.29</v>
      </c>
      <c r="J3405">
        <f>IF(train!T3405="yes",1,0)</f>
        <v>0</v>
      </c>
    </row>
    <row r="3406" spans="8:10">
      <c r="H3406">
        <f>train!G3406</f>
        <v>141.80000000000001</v>
      </c>
      <c r="I3406">
        <f>train!I3406</f>
        <v>24.11</v>
      </c>
      <c r="J3406">
        <f>IF(train!T3406="yes",1,0)</f>
        <v>0</v>
      </c>
    </row>
    <row r="3407" spans="8:10">
      <c r="H3407">
        <f>train!G3407</f>
        <v>159.5</v>
      </c>
      <c r="I3407">
        <f>train!I3407</f>
        <v>27.12</v>
      </c>
      <c r="J3407">
        <f>IF(train!T3407="yes",1,0)</f>
        <v>1</v>
      </c>
    </row>
    <row r="3408" spans="8:10">
      <c r="H3408">
        <f>train!G3408</f>
        <v>218.9</v>
      </c>
      <c r="I3408">
        <f>train!I3408</f>
        <v>37.21</v>
      </c>
      <c r="J3408">
        <f>IF(train!T3408="yes",1,0)</f>
        <v>0</v>
      </c>
    </row>
    <row r="3409" spans="8:10">
      <c r="H3409">
        <f>train!G3409</f>
        <v>138.69999999999999</v>
      </c>
      <c r="I3409">
        <f>train!I3409</f>
        <v>23.58</v>
      </c>
      <c r="J3409">
        <f>IF(train!T3409="yes",1,0)</f>
        <v>0</v>
      </c>
    </row>
    <row r="3410" spans="8:10">
      <c r="H3410">
        <f>train!G3410</f>
        <v>158.1</v>
      </c>
      <c r="I3410">
        <f>train!I3410</f>
        <v>26.88</v>
      </c>
      <c r="J3410">
        <f>IF(train!T3410="yes",1,0)</f>
        <v>1</v>
      </c>
    </row>
    <row r="3411" spans="8:10">
      <c r="H3411">
        <f>train!G3411</f>
        <v>97.9</v>
      </c>
      <c r="I3411">
        <f>train!I3411</f>
        <v>16.64</v>
      </c>
      <c r="J3411">
        <f>IF(train!T3411="yes",1,0)</f>
        <v>0</v>
      </c>
    </row>
    <row r="3412" spans="8:10">
      <c r="H3412">
        <f>train!G3412</f>
        <v>103.5</v>
      </c>
      <c r="I3412">
        <f>train!I3412</f>
        <v>17.600000000000001</v>
      </c>
      <c r="J3412">
        <f>IF(train!T3412="yes",1,0)</f>
        <v>1</v>
      </c>
    </row>
    <row r="3413" spans="8:10">
      <c r="H3413">
        <f>train!G3413</f>
        <v>206.3</v>
      </c>
      <c r="I3413">
        <f>train!I3413</f>
        <v>35.07</v>
      </c>
      <c r="J3413">
        <f>IF(train!T3413="yes",1,0)</f>
        <v>0</v>
      </c>
    </row>
    <row r="3414" spans="8:10">
      <c r="H3414">
        <f>train!G3414</f>
        <v>211.5</v>
      </c>
      <c r="I3414">
        <f>train!I3414</f>
        <v>35.96</v>
      </c>
      <c r="J3414">
        <f>IF(train!T3414="yes",1,0)</f>
        <v>0</v>
      </c>
    </row>
    <row r="3415" spans="8:10">
      <c r="H3415">
        <f>train!G3415</f>
        <v>125</v>
      </c>
      <c r="I3415">
        <f>train!I3415</f>
        <v>21.25</v>
      </c>
      <c r="J3415">
        <f>IF(train!T3415="yes",1,0)</f>
        <v>1</v>
      </c>
    </row>
    <row r="3416" spans="8:10">
      <c r="H3416">
        <f>train!G3416</f>
        <v>141.30000000000001</v>
      </c>
      <c r="I3416">
        <f>train!I3416</f>
        <v>24.02</v>
      </c>
      <c r="J3416">
        <f>IF(train!T3416="yes",1,0)</f>
        <v>0</v>
      </c>
    </row>
    <row r="3417" spans="8:10">
      <c r="H3417">
        <f>train!G3417</f>
        <v>119</v>
      </c>
      <c r="I3417">
        <f>train!I3417</f>
        <v>20.23</v>
      </c>
      <c r="J3417">
        <f>IF(train!T3417="yes",1,0)</f>
        <v>0</v>
      </c>
    </row>
    <row r="3418" spans="8:10">
      <c r="H3418">
        <f>train!G3418</f>
        <v>260.60000000000002</v>
      </c>
      <c r="I3418">
        <f>train!I3418</f>
        <v>44.3</v>
      </c>
      <c r="J3418">
        <f>IF(train!T3418="yes",1,0)</f>
        <v>1</v>
      </c>
    </row>
    <row r="3419" spans="8:10">
      <c r="H3419">
        <f>train!G3419</f>
        <v>149.19999999999999</v>
      </c>
      <c r="I3419">
        <f>train!I3419</f>
        <v>25.36</v>
      </c>
      <c r="J3419">
        <f>IF(train!T3419="yes",1,0)</f>
        <v>0</v>
      </c>
    </row>
    <row r="3420" spans="8:10">
      <c r="H3420">
        <f>train!G3420</f>
        <v>163.69999999999999</v>
      </c>
      <c r="I3420">
        <f>train!I3420</f>
        <v>27.83</v>
      </c>
      <c r="J3420">
        <f>IF(train!T3420="yes",1,0)</f>
        <v>0</v>
      </c>
    </row>
    <row r="3421" spans="8:10">
      <c r="H3421">
        <f>train!G3421</f>
        <v>223</v>
      </c>
      <c r="I3421">
        <f>train!I3421</f>
        <v>37.909999999999997</v>
      </c>
      <c r="J3421">
        <f>IF(train!T3421="yes",1,0)</f>
        <v>0</v>
      </c>
    </row>
    <row r="3422" spans="8:10">
      <c r="H3422">
        <f>train!G3422</f>
        <v>200.2</v>
      </c>
      <c r="I3422">
        <f>train!I3422</f>
        <v>34.03</v>
      </c>
      <c r="J3422">
        <f>IF(train!T3422="yes",1,0)</f>
        <v>0</v>
      </c>
    </row>
    <row r="3423" spans="8:10">
      <c r="H3423">
        <f>train!G3423</f>
        <v>248.6</v>
      </c>
      <c r="I3423">
        <f>train!I3423</f>
        <v>42.26</v>
      </c>
      <c r="J3423">
        <f>IF(train!T3423="yes",1,0)</f>
        <v>0</v>
      </c>
    </row>
    <row r="3424" spans="8:10">
      <c r="H3424">
        <f>train!G3424</f>
        <v>214.2</v>
      </c>
      <c r="I3424">
        <f>train!I3424</f>
        <v>36.409999999999997</v>
      </c>
      <c r="J3424">
        <f>IF(train!T3424="yes",1,0)</f>
        <v>0</v>
      </c>
    </row>
    <row r="3425" spans="8:10">
      <c r="H3425">
        <f>train!G3425</f>
        <v>245.6</v>
      </c>
      <c r="I3425">
        <f>train!I3425</f>
        <v>41.75</v>
      </c>
      <c r="J3425">
        <f>IF(train!T3425="yes",1,0)</f>
        <v>0</v>
      </c>
    </row>
    <row r="3426" spans="8:10">
      <c r="H3426">
        <f>train!G3426</f>
        <v>238.6</v>
      </c>
      <c r="I3426">
        <f>train!I3426</f>
        <v>40.56</v>
      </c>
      <c r="J3426">
        <f>IF(train!T3426="yes",1,0)</f>
        <v>0</v>
      </c>
    </row>
    <row r="3427" spans="8:10">
      <c r="H3427">
        <f>train!G3427</f>
        <v>86.1</v>
      </c>
      <c r="I3427">
        <f>train!I3427</f>
        <v>14.64</v>
      </c>
      <c r="J3427">
        <f>IF(train!T3427="yes",1,0)</f>
        <v>0</v>
      </c>
    </row>
    <row r="3428" spans="8:10">
      <c r="H3428">
        <f>train!G3428</f>
        <v>161.6</v>
      </c>
      <c r="I3428">
        <f>train!I3428</f>
        <v>27.47</v>
      </c>
      <c r="J3428">
        <f>IF(train!T3428="yes",1,0)</f>
        <v>0</v>
      </c>
    </row>
    <row r="3429" spans="8:10">
      <c r="H3429">
        <f>train!G3429</f>
        <v>257.89999999999998</v>
      </c>
      <c r="I3429">
        <f>train!I3429</f>
        <v>43.84</v>
      </c>
      <c r="J3429">
        <f>IF(train!T3429="yes",1,0)</f>
        <v>1</v>
      </c>
    </row>
    <row r="3430" spans="8:10">
      <c r="H3430">
        <f>train!G3430</f>
        <v>209.2</v>
      </c>
      <c r="I3430">
        <f>train!I3430</f>
        <v>35.56</v>
      </c>
      <c r="J3430">
        <f>IF(train!T3430="yes",1,0)</f>
        <v>0</v>
      </c>
    </row>
    <row r="3431" spans="8:10">
      <c r="H3431">
        <f>train!G3431</f>
        <v>214</v>
      </c>
      <c r="I3431">
        <f>train!I3431</f>
        <v>36.380000000000003</v>
      </c>
      <c r="J3431">
        <f>IF(train!T3431="yes",1,0)</f>
        <v>0</v>
      </c>
    </row>
    <row r="3432" spans="8:10">
      <c r="H3432">
        <f>train!G3432</f>
        <v>196</v>
      </c>
      <c r="I3432">
        <f>train!I3432</f>
        <v>33.32</v>
      </c>
      <c r="J3432">
        <f>IF(train!T3432="yes",1,0)</f>
        <v>0</v>
      </c>
    </row>
    <row r="3433" spans="8:10">
      <c r="H3433">
        <f>train!G3433</f>
        <v>129.80000000000001</v>
      </c>
      <c r="I3433">
        <f>train!I3433</f>
        <v>22.07</v>
      </c>
      <c r="J3433">
        <f>IF(train!T3433="yes",1,0)</f>
        <v>0</v>
      </c>
    </row>
    <row r="3434" spans="8:10">
      <c r="H3434">
        <f>train!G3434</f>
        <v>239.1</v>
      </c>
      <c r="I3434">
        <f>train!I3434</f>
        <v>40.65</v>
      </c>
      <c r="J3434">
        <f>IF(train!T3434="yes",1,0)</f>
        <v>0</v>
      </c>
    </row>
    <row r="3435" spans="8:10">
      <c r="H3435">
        <f>train!G3435</f>
        <v>133.19999999999999</v>
      </c>
      <c r="I3435">
        <f>train!I3435</f>
        <v>22.64</v>
      </c>
      <c r="J3435">
        <f>IF(train!T3435="yes",1,0)</f>
        <v>1</v>
      </c>
    </row>
    <row r="3436" spans="8:10">
      <c r="H3436">
        <f>train!G3436</f>
        <v>135.69999999999999</v>
      </c>
      <c r="I3436">
        <f>train!I3436</f>
        <v>23.07</v>
      </c>
      <c r="J3436">
        <f>IF(train!T3436="yes",1,0)</f>
        <v>0</v>
      </c>
    </row>
    <row r="3437" spans="8:10">
      <c r="H3437">
        <f>train!G3437</f>
        <v>211</v>
      </c>
      <c r="I3437">
        <f>train!I3437</f>
        <v>35.869999999999997</v>
      </c>
      <c r="J3437">
        <f>IF(train!T3437="yes",1,0)</f>
        <v>0</v>
      </c>
    </row>
    <row r="3438" spans="8:10">
      <c r="H3438">
        <f>train!G3438</f>
        <v>135.19999999999999</v>
      </c>
      <c r="I3438">
        <f>train!I3438</f>
        <v>22.98</v>
      </c>
      <c r="J3438">
        <f>IF(train!T3438="yes",1,0)</f>
        <v>0</v>
      </c>
    </row>
    <row r="3439" spans="8:10">
      <c r="H3439">
        <f>train!G3439</f>
        <v>140.80000000000001</v>
      </c>
      <c r="I3439">
        <f>train!I3439</f>
        <v>23.94</v>
      </c>
      <c r="J3439">
        <f>IF(train!T3439="yes",1,0)</f>
        <v>1</v>
      </c>
    </row>
    <row r="3440" spans="8:10">
      <c r="H3440">
        <f>train!G3440</f>
        <v>160.19999999999999</v>
      </c>
      <c r="I3440">
        <f>train!I3440</f>
        <v>27.23</v>
      </c>
      <c r="J3440">
        <f>IF(train!T3440="yes",1,0)</f>
        <v>0</v>
      </c>
    </row>
    <row r="3441" spans="8:10">
      <c r="H3441">
        <f>train!G3441</f>
        <v>153.69999999999999</v>
      </c>
      <c r="I3441">
        <f>train!I3441</f>
        <v>26.13</v>
      </c>
      <c r="J3441">
        <f>IF(train!T3441="yes",1,0)</f>
        <v>0</v>
      </c>
    </row>
    <row r="3442" spans="8:10">
      <c r="H3442">
        <f>train!G3442</f>
        <v>237.6</v>
      </c>
      <c r="I3442">
        <f>train!I3442</f>
        <v>40.39</v>
      </c>
      <c r="J3442">
        <f>IF(train!T3442="yes",1,0)</f>
        <v>0</v>
      </c>
    </row>
    <row r="3443" spans="8:10">
      <c r="H3443">
        <f>train!G3443</f>
        <v>182.1</v>
      </c>
      <c r="I3443">
        <f>train!I3443</f>
        <v>30.96</v>
      </c>
      <c r="J3443">
        <f>IF(train!T3443="yes",1,0)</f>
        <v>0</v>
      </c>
    </row>
    <row r="3444" spans="8:10">
      <c r="H3444">
        <f>train!G3444</f>
        <v>198.7</v>
      </c>
      <c r="I3444">
        <f>train!I3444</f>
        <v>33.78</v>
      </c>
      <c r="J3444">
        <f>IF(train!T3444="yes",1,0)</f>
        <v>0</v>
      </c>
    </row>
    <row r="3445" spans="8:10">
      <c r="H3445">
        <f>train!G3445</f>
        <v>151.1</v>
      </c>
      <c r="I3445">
        <f>train!I3445</f>
        <v>25.69</v>
      </c>
      <c r="J3445">
        <f>IF(train!T3445="yes",1,0)</f>
        <v>0</v>
      </c>
    </row>
    <row r="3446" spans="8:10">
      <c r="H3446">
        <f>train!G3446</f>
        <v>195.2</v>
      </c>
      <c r="I3446">
        <f>train!I3446</f>
        <v>33.18</v>
      </c>
      <c r="J3446">
        <f>IF(train!T3446="yes",1,0)</f>
        <v>0</v>
      </c>
    </row>
    <row r="3447" spans="8:10">
      <c r="H3447">
        <f>train!G3447</f>
        <v>209.9</v>
      </c>
      <c r="I3447">
        <f>train!I3447</f>
        <v>35.68</v>
      </c>
      <c r="J3447">
        <f>IF(train!T3447="yes",1,0)</f>
        <v>1</v>
      </c>
    </row>
    <row r="3448" spans="8:10">
      <c r="H3448">
        <f>train!G3448</f>
        <v>130.69999999999999</v>
      </c>
      <c r="I3448">
        <f>train!I3448</f>
        <v>22.22</v>
      </c>
      <c r="J3448">
        <f>IF(train!T3448="yes",1,0)</f>
        <v>0</v>
      </c>
    </row>
    <row r="3449" spans="8:10">
      <c r="H3449">
        <f>train!G3449</f>
        <v>265.89999999999998</v>
      </c>
      <c r="I3449">
        <f>train!I3449</f>
        <v>45.2</v>
      </c>
      <c r="J3449">
        <f>IF(train!T3449="yes",1,0)</f>
        <v>0</v>
      </c>
    </row>
    <row r="3450" spans="8:10">
      <c r="H3450">
        <f>train!G3450</f>
        <v>249.7</v>
      </c>
      <c r="I3450">
        <f>train!I3450</f>
        <v>42.45</v>
      </c>
      <c r="J3450">
        <f>IF(train!T3450="yes",1,0)</f>
        <v>0</v>
      </c>
    </row>
    <row r="3451" spans="8:10">
      <c r="H3451">
        <f>train!G3451</f>
        <v>204.1</v>
      </c>
      <c r="I3451">
        <f>train!I3451</f>
        <v>34.700000000000003</v>
      </c>
      <c r="J3451">
        <f>IF(train!T3451="yes",1,0)</f>
        <v>0</v>
      </c>
    </row>
    <row r="3452" spans="8:10">
      <c r="H3452">
        <f>train!G3452</f>
        <v>135.80000000000001</v>
      </c>
      <c r="I3452">
        <f>train!I3452</f>
        <v>23.09</v>
      </c>
      <c r="J3452">
        <f>IF(train!T3452="yes",1,0)</f>
        <v>0</v>
      </c>
    </row>
    <row r="3453" spans="8:10">
      <c r="H3453">
        <f>train!G3453</f>
        <v>211.4</v>
      </c>
      <c r="I3453">
        <f>train!I3453</f>
        <v>35.94</v>
      </c>
      <c r="J3453">
        <f>IF(train!T3453="yes",1,0)</f>
        <v>0</v>
      </c>
    </row>
    <row r="3454" spans="8:10">
      <c r="H3454">
        <f>train!G3454</f>
        <v>185.8</v>
      </c>
      <c r="I3454">
        <f>train!I3454</f>
        <v>31.59</v>
      </c>
      <c r="J3454">
        <f>IF(train!T3454="yes",1,0)</f>
        <v>0</v>
      </c>
    </row>
    <row r="3455" spans="8:10">
      <c r="H3455">
        <f>train!G3455</f>
        <v>202.5</v>
      </c>
      <c r="I3455">
        <f>train!I3455</f>
        <v>34.43</v>
      </c>
      <c r="J3455">
        <f>IF(train!T3455="yes",1,0)</f>
        <v>0</v>
      </c>
    </row>
    <row r="3456" spans="8:10">
      <c r="H3456">
        <f>train!G3456</f>
        <v>169.4</v>
      </c>
      <c r="I3456">
        <f>train!I3456</f>
        <v>28.8</v>
      </c>
      <c r="J3456">
        <f>IF(train!T3456="yes",1,0)</f>
        <v>0</v>
      </c>
    </row>
    <row r="3457" spans="8:10">
      <c r="H3457">
        <f>train!G3457</f>
        <v>135.19999999999999</v>
      </c>
      <c r="I3457">
        <f>train!I3457</f>
        <v>22.98</v>
      </c>
      <c r="J3457">
        <f>IF(train!T3457="yes",1,0)</f>
        <v>0</v>
      </c>
    </row>
    <row r="3458" spans="8:10">
      <c r="H3458">
        <f>train!G3458</f>
        <v>125.1</v>
      </c>
      <c r="I3458">
        <f>train!I3458</f>
        <v>21.27</v>
      </c>
      <c r="J3458">
        <f>IF(train!T3458="yes",1,0)</f>
        <v>0</v>
      </c>
    </row>
    <row r="3459" spans="8:10">
      <c r="H3459">
        <f>train!G3459</f>
        <v>287.10000000000002</v>
      </c>
      <c r="I3459">
        <f>train!I3459</f>
        <v>48.81</v>
      </c>
      <c r="J3459">
        <f>IF(train!T3459="yes",1,0)</f>
        <v>1</v>
      </c>
    </row>
    <row r="3460" spans="8:10">
      <c r="H3460">
        <f>train!G3460</f>
        <v>199.7</v>
      </c>
      <c r="I3460">
        <f>train!I3460</f>
        <v>33.950000000000003</v>
      </c>
      <c r="J3460">
        <f>IF(train!T3460="yes",1,0)</f>
        <v>0</v>
      </c>
    </row>
    <row r="3461" spans="8:10">
      <c r="H3461">
        <f>train!G3461</f>
        <v>247.6</v>
      </c>
      <c r="I3461">
        <f>train!I3461</f>
        <v>42.09</v>
      </c>
      <c r="J3461">
        <f>IF(train!T3461="yes",1,0)</f>
        <v>0</v>
      </c>
    </row>
    <row r="3462" spans="8:10">
      <c r="H3462">
        <f>train!G3462</f>
        <v>160.80000000000001</v>
      </c>
      <c r="I3462">
        <f>train!I3462</f>
        <v>27.34</v>
      </c>
      <c r="J3462">
        <f>IF(train!T3462="yes",1,0)</f>
        <v>0</v>
      </c>
    </row>
    <row r="3463" spans="8:10">
      <c r="H3463">
        <f>train!G3463</f>
        <v>118.5</v>
      </c>
      <c r="I3463">
        <f>train!I3463</f>
        <v>20.149999999999999</v>
      </c>
      <c r="J3463">
        <f>IF(train!T3463="yes",1,0)</f>
        <v>0</v>
      </c>
    </row>
    <row r="3464" spans="8:10">
      <c r="H3464">
        <f>train!G3464</f>
        <v>181</v>
      </c>
      <c r="I3464">
        <f>train!I3464</f>
        <v>30.77</v>
      </c>
      <c r="J3464">
        <f>IF(train!T3464="yes",1,0)</f>
        <v>0</v>
      </c>
    </row>
    <row r="3465" spans="8:10">
      <c r="H3465">
        <f>train!G3465</f>
        <v>160.6</v>
      </c>
      <c r="I3465">
        <f>train!I3465</f>
        <v>27.3</v>
      </c>
      <c r="J3465">
        <f>IF(train!T3465="yes",1,0)</f>
        <v>1</v>
      </c>
    </row>
    <row r="3466" spans="8:10">
      <c r="H3466">
        <f>train!G3466</f>
        <v>111.9</v>
      </c>
      <c r="I3466">
        <f>train!I3466</f>
        <v>19.02</v>
      </c>
      <c r="J3466">
        <f>IF(train!T3466="yes",1,0)</f>
        <v>0</v>
      </c>
    </row>
    <row r="3467" spans="8:10">
      <c r="H3467">
        <f>train!G3467</f>
        <v>120.5</v>
      </c>
      <c r="I3467">
        <f>train!I3467</f>
        <v>20.49</v>
      </c>
      <c r="J3467">
        <f>IF(train!T3467="yes",1,0)</f>
        <v>0</v>
      </c>
    </row>
    <row r="3468" spans="8:10">
      <c r="H3468">
        <f>train!G3468</f>
        <v>242.4</v>
      </c>
      <c r="I3468">
        <f>train!I3468</f>
        <v>41.21</v>
      </c>
      <c r="J3468">
        <f>IF(train!T3468="yes",1,0)</f>
        <v>0</v>
      </c>
    </row>
    <row r="3469" spans="8:10">
      <c r="H3469">
        <f>train!G3469</f>
        <v>178.4</v>
      </c>
      <c r="I3469">
        <f>train!I3469</f>
        <v>30.33</v>
      </c>
      <c r="J3469">
        <f>IF(train!T3469="yes",1,0)</f>
        <v>0</v>
      </c>
    </row>
    <row r="3470" spans="8:10">
      <c r="H3470">
        <f>train!G3470</f>
        <v>258.7</v>
      </c>
      <c r="I3470">
        <f>train!I3470</f>
        <v>43.98</v>
      </c>
      <c r="J3470">
        <f>IF(train!T3470="yes",1,0)</f>
        <v>1</v>
      </c>
    </row>
    <row r="3471" spans="8:10">
      <c r="H3471">
        <f>train!G3471</f>
        <v>124.3</v>
      </c>
      <c r="I3471">
        <f>train!I3471</f>
        <v>21.13</v>
      </c>
      <c r="J3471">
        <f>IF(train!T3471="yes",1,0)</f>
        <v>0</v>
      </c>
    </row>
    <row r="3472" spans="8:10">
      <c r="H3472">
        <f>train!G3472</f>
        <v>94.9</v>
      </c>
      <c r="I3472">
        <f>train!I3472</f>
        <v>16.13</v>
      </c>
      <c r="J3472">
        <f>IF(train!T3472="yes",1,0)</f>
        <v>0</v>
      </c>
    </row>
    <row r="3473" spans="8:10">
      <c r="H3473">
        <f>train!G3473</f>
        <v>182</v>
      </c>
      <c r="I3473">
        <f>train!I3473</f>
        <v>30.94</v>
      </c>
      <c r="J3473">
        <f>IF(train!T3473="yes",1,0)</f>
        <v>0</v>
      </c>
    </row>
    <row r="3474" spans="8:10">
      <c r="H3474">
        <f>train!G3474</f>
        <v>162</v>
      </c>
      <c r="I3474">
        <f>train!I3474</f>
        <v>27.54</v>
      </c>
      <c r="J3474">
        <f>IF(train!T3474="yes",1,0)</f>
        <v>0</v>
      </c>
    </row>
    <row r="3475" spans="8:10">
      <c r="H3475">
        <f>train!G3475</f>
        <v>176.6</v>
      </c>
      <c r="I3475">
        <f>train!I3475</f>
        <v>30.02</v>
      </c>
      <c r="J3475">
        <f>IF(train!T3475="yes",1,0)</f>
        <v>0</v>
      </c>
    </row>
    <row r="3476" spans="8:10">
      <c r="H3476">
        <f>train!G3476</f>
        <v>156.1</v>
      </c>
      <c r="I3476">
        <f>train!I3476</f>
        <v>26.54</v>
      </c>
      <c r="J3476">
        <f>IF(train!T3476="yes",1,0)</f>
        <v>0</v>
      </c>
    </row>
    <row r="3477" spans="8:10">
      <c r="H3477">
        <f>train!G3477</f>
        <v>150.6</v>
      </c>
      <c r="I3477">
        <f>train!I3477</f>
        <v>25.6</v>
      </c>
      <c r="J3477">
        <f>IF(train!T3477="yes",1,0)</f>
        <v>0</v>
      </c>
    </row>
    <row r="3478" spans="8:10">
      <c r="H3478">
        <f>train!G3478</f>
        <v>189.1</v>
      </c>
      <c r="I3478">
        <f>train!I3478</f>
        <v>32.15</v>
      </c>
      <c r="J3478">
        <f>IF(train!T3478="yes",1,0)</f>
        <v>0</v>
      </c>
    </row>
    <row r="3479" spans="8:10">
      <c r="H3479">
        <f>train!G3479</f>
        <v>156.9</v>
      </c>
      <c r="I3479">
        <f>train!I3479</f>
        <v>26.67</v>
      </c>
      <c r="J3479">
        <f>IF(train!T3479="yes",1,0)</f>
        <v>0</v>
      </c>
    </row>
    <row r="3480" spans="8:10">
      <c r="H3480">
        <f>train!G3480</f>
        <v>67</v>
      </c>
      <c r="I3480">
        <f>train!I3480</f>
        <v>11.39</v>
      </c>
      <c r="J3480">
        <f>IF(train!T3480="yes",1,0)</f>
        <v>0</v>
      </c>
    </row>
    <row r="3481" spans="8:10">
      <c r="H3481">
        <f>train!G3481</f>
        <v>261.3</v>
      </c>
      <c r="I3481">
        <f>train!I3481</f>
        <v>44.42</v>
      </c>
      <c r="J3481">
        <f>IF(train!T3481="yes",1,0)</f>
        <v>0</v>
      </c>
    </row>
    <row r="3482" spans="8:10">
      <c r="H3482">
        <f>train!G3482</f>
        <v>135.1</v>
      </c>
      <c r="I3482">
        <f>train!I3482</f>
        <v>22.97</v>
      </c>
      <c r="J3482">
        <f>IF(train!T3482="yes",1,0)</f>
        <v>0</v>
      </c>
    </row>
    <row r="3483" spans="8:10">
      <c r="H3483">
        <f>train!G3483</f>
        <v>92.1</v>
      </c>
      <c r="I3483">
        <f>train!I3483</f>
        <v>15.66</v>
      </c>
      <c r="J3483">
        <f>IF(train!T3483="yes",1,0)</f>
        <v>0</v>
      </c>
    </row>
    <row r="3484" spans="8:10">
      <c r="H3484">
        <f>train!G3484</f>
        <v>173.5</v>
      </c>
      <c r="I3484">
        <f>train!I3484</f>
        <v>29.5</v>
      </c>
      <c r="J3484">
        <f>IF(train!T3484="yes",1,0)</f>
        <v>0</v>
      </c>
    </row>
    <row r="3485" spans="8:10">
      <c r="H3485">
        <f>train!G3485</f>
        <v>156.30000000000001</v>
      </c>
      <c r="I3485">
        <f>train!I3485</f>
        <v>26.57</v>
      </c>
      <c r="J3485">
        <f>IF(train!T3485="yes",1,0)</f>
        <v>0</v>
      </c>
    </row>
    <row r="3486" spans="8:10">
      <c r="H3486">
        <f>train!G3486</f>
        <v>274.7</v>
      </c>
      <c r="I3486">
        <f>train!I3486</f>
        <v>46.7</v>
      </c>
      <c r="J3486">
        <f>IF(train!T3486="yes",1,0)</f>
        <v>0</v>
      </c>
    </row>
    <row r="3487" spans="8:10">
      <c r="H3487">
        <f>train!G3487</f>
        <v>244.7</v>
      </c>
      <c r="I3487">
        <f>train!I3487</f>
        <v>41.6</v>
      </c>
      <c r="J3487">
        <f>IF(train!T3487="yes",1,0)</f>
        <v>1</v>
      </c>
    </row>
    <row r="3488" spans="8:10">
      <c r="H3488">
        <f>train!G3488</f>
        <v>183.6</v>
      </c>
      <c r="I3488">
        <f>train!I3488</f>
        <v>31.21</v>
      </c>
      <c r="J3488">
        <f>IF(train!T3488="yes",1,0)</f>
        <v>0</v>
      </c>
    </row>
    <row r="3489" spans="8:10">
      <c r="H3489">
        <f>train!G3489</f>
        <v>167.1</v>
      </c>
      <c r="I3489">
        <f>train!I3489</f>
        <v>28.41</v>
      </c>
      <c r="J3489">
        <f>IF(train!T3489="yes",1,0)</f>
        <v>0</v>
      </c>
    </row>
    <row r="3490" spans="8:10">
      <c r="H3490">
        <f>train!G3490</f>
        <v>177.1</v>
      </c>
      <c r="I3490">
        <f>train!I3490</f>
        <v>30.11</v>
      </c>
      <c r="J3490">
        <f>IF(train!T3490="yes",1,0)</f>
        <v>0</v>
      </c>
    </row>
    <row r="3491" spans="8:10">
      <c r="H3491">
        <f>train!G3491</f>
        <v>217.8</v>
      </c>
      <c r="I3491">
        <f>train!I3491</f>
        <v>37.03</v>
      </c>
      <c r="J3491">
        <f>IF(train!T3491="yes",1,0)</f>
        <v>0</v>
      </c>
    </row>
    <row r="3492" spans="8:10">
      <c r="H3492">
        <f>train!G3492</f>
        <v>143.69999999999999</v>
      </c>
      <c r="I3492">
        <f>train!I3492</f>
        <v>24.43</v>
      </c>
      <c r="J3492">
        <f>IF(train!T3492="yes",1,0)</f>
        <v>0</v>
      </c>
    </row>
    <row r="3493" spans="8:10">
      <c r="H3493">
        <f>train!G3493</f>
        <v>185</v>
      </c>
      <c r="I3493">
        <f>train!I3493</f>
        <v>31.45</v>
      </c>
      <c r="J3493">
        <f>IF(train!T3493="yes",1,0)</f>
        <v>0</v>
      </c>
    </row>
    <row r="3494" spans="8:10">
      <c r="H3494">
        <f>train!G3494</f>
        <v>235.6</v>
      </c>
      <c r="I3494">
        <f>train!I3494</f>
        <v>40.049999999999997</v>
      </c>
      <c r="J3494">
        <f>IF(train!T3494="yes",1,0)</f>
        <v>0</v>
      </c>
    </row>
    <row r="3495" spans="8:10">
      <c r="H3495">
        <f>train!G3495</f>
        <v>265.5</v>
      </c>
      <c r="I3495">
        <f>train!I3495</f>
        <v>45.14</v>
      </c>
      <c r="J3495">
        <f>IF(train!T3495="yes",1,0)</f>
        <v>1</v>
      </c>
    </row>
    <row r="3496" spans="8:10">
      <c r="H3496">
        <f>train!G3496</f>
        <v>332.1</v>
      </c>
      <c r="I3496">
        <f>train!I3496</f>
        <v>56.46</v>
      </c>
      <c r="J3496">
        <f>IF(train!T3496="yes",1,0)</f>
        <v>1</v>
      </c>
    </row>
    <row r="3497" spans="8:10">
      <c r="H3497">
        <f>train!G3497</f>
        <v>223.4</v>
      </c>
      <c r="I3497">
        <f>train!I3497</f>
        <v>37.979999999999997</v>
      </c>
      <c r="J3497">
        <f>IF(train!T3497="yes",1,0)</f>
        <v>0</v>
      </c>
    </row>
    <row r="3498" spans="8:10">
      <c r="H3498">
        <f>train!G3498</f>
        <v>163.6</v>
      </c>
      <c r="I3498">
        <f>train!I3498</f>
        <v>27.81</v>
      </c>
      <c r="J3498">
        <f>IF(train!T3498="yes",1,0)</f>
        <v>0</v>
      </c>
    </row>
    <row r="3499" spans="8:10">
      <c r="H3499">
        <f>train!G3499</f>
        <v>190</v>
      </c>
      <c r="I3499">
        <f>train!I3499</f>
        <v>32.299999999999997</v>
      </c>
      <c r="J3499">
        <f>IF(train!T3499="yes",1,0)</f>
        <v>0</v>
      </c>
    </row>
    <row r="3500" spans="8:10">
      <c r="H3500">
        <f>train!G3500</f>
        <v>153.69999999999999</v>
      </c>
      <c r="I3500">
        <f>train!I3500</f>
        <v>26.13</v>
      </c>
      <c r="J3500">
        <f>IF(train!T3500="yes",1,0)</f>
        <v>0</v>
      </c>
    </row>
    <row r="3501" spans="8:10">
      <c r="H3501">
        <f>train!G3501</f>
        <v>160.30000000000001</v>
      </c>
      <c r="I3501">
        <f>train!I3501</f>
        <v>27.25</v>
      </c>
      <c r="J3501">
        <f>IF(train!T3501="yes",1,0)</f>
        <v>0</v>
      </c>
    </row>
    <row r="3502" spans="8:10">
      <c r="H3502">
        <f>train!G3502</f>
        <v>140.9</v>
      </c>
      <c r="I3502">
        <f>train!I3502</f>
        <v>23.95</v>
      </c>
      <c r="J3502">
        <f>IF(train!T3502="yes",1,0)</f>
        <v>0</v>
      </c>
    </row>
    <row r="3503" spans="8:10">
      <c r="H3503">
        <f>train!G3503</f>
        <v>168.4</v>
      </c>
      <c r="I3503">
        <f>train!I3503</f>
        <v>28.63</v>
      </c>
      <c r="J3503">
        <f>IF(train!T3503="yes",1,0)</f>
        <v>0</v>
      </c>
    </row>
    <row r="3504" spans="8:10">
      <c r="H3504">
        <f>train!G3504</f>
        <v>150.9</v>
      </c>
      <c r="I3504">
        <f>train!I3504</f>
        <v>25.65</v>
      </c>
      <c r="J3504">
        <f>IF(train!T3504="yes",1,0)</f>
        <v>1</v>
      </c>
    </row>
    <row r="3505" spans="8:10">
      <c r="H3505">
        <f>train!G3505</f>
        <v>255.1</v>
      </c>
      <c r="I3505">
        <f>train!I3505</f>
        <v>43.37</v>
      </c>
      <c r="J3505">
        <f>IF(train!T3505="yes",1,0)</f>
        <v>1</v>
      </c>
    </row>
    <row r="3506" spans="8:10">
      <c r="H3506">
        <f>train!G3506</f>
        <v>94.5</v>
      </c>
      <c r="I3506">
        <f>train!I3506</f>
        <v>16.07</v>
      </c>
      <c r="J3506">
        <f>IF(train!T3506="yes",1,0)</f>
        <v>0</v>
      </c>
    </row>
    <row r="3507" spans="8:10">
      <c r="H3507">
        <f>train!G3507</f>
        <v>135</v>
      </c>
      <c r="I3507">
        <f>train!I3507</f>
        <v>22.95</v>
      </c>
      <c r="J3507">
        <f>IF(train!T3507="yes",1,0)</f>
        <v>0</v>
      </c>
    </row>
    <row r="3508" spans="8:10">
      <c r="H3508">
        <f>train!G3508</f>
        <v>286.89999999999998</v>
      </c>
      <c r="I3508">
        <f>train!I3508</f>
        <v>48.77</v>
      </c>
      <c r="J3508">
        <f>IF(train!T3508="yes",1,0)</f>
        <v>1</v>
      </c>
    </row>
    <row r="3509" spans="8:10">
      <c r="H3509">
        <f>train!G3509</f>
        <v>165.4</v>
      </c>
      <c r="I3509">
        <f>train!I3509</f>
        <v>28.12</v>
      </c>
      <c r="J3509">
        <f>IF(train!T3509="yes",1,0)</f>
        <v>0</v>
      </c>
    </row>
    <row r="3510" spans="8:10">
      <c r="H3510">
        <f>train!G3510</f>
        <v>222</v>
      </c>
      <c r="I3510">
        <f>train!I3510</f>
        <v>37.74</v>
      </c>
      <c r="J3510">
        <f>IF(train!T3510="yes",1,0)</f>
        <v>1</v>
      </c>
    </row>
    <row r="3511" spans="8:10">
      <c r="H3511">
        <f>train!G3511</f>
        <v>209.8</v>
      </c>
      <c r="I3511">
        <f>train!I3511</f>
        <v>35.67</v>
      </c>
      <c r="J3511">
        <f>IF(train!T3511="yes",1,0)</f>
        <v>0</v>
      </c>
    </row>
    <row r="3512" spans="8:10">
      <c r="H3512">
        <f>train!G3512</f>
        <v>158.30000000000001</v>
      </c>
      <c r="I3512">
        <f>train!I3512</f>
        <v>26.91</v>
      </c>
      <c r="J3512">
        <f>IF(train!T3512="yes",1,0)</f>
        <v>0</v>
      </c>
    </row>
    <row r="3513" spans="8:10">
      <c r="H3513">
        <f>train!G3513</f>
        <v>252.3</v>
      </c>
      <c r="I3513">
        <f>train!I3513</f>
        <v>42.89</v>
      </c>
      <c r="J3513">
        <f>IF(train!T3513="yes",1,0)</f>
        <v>1</v>
      </c>
    </row>
    <row r="3514" spans="8:10">
      <c r="H3514">
        <f>train!G3514</f>
        <v>255.5</v>
      </c>
      <c r="I3514">
        <f>train!I3514</f>
        <v>43.44</v>
      </c>
      <c r="J3514">
        <f>IF(train!T3514="yes",1,0)</f>
        <v>1</v>
      </c>
    </row>
    <row r="3515" spans="8:10">
      <c r="H3515">
        <f>train!G3515</f>
        <v>227.9</v>
      </c>
      <c r="I3515">
        <f>train!I3515</f>
        <v>38.74</v>
      </c>
      <c r="J3515">
        <f>IF(train!T3515="yes",1,0)</f>
        <v>0</v>
      </c>
    </row>
    <row r="3516" spans="8:10">
      <c r="H3516">
        <f>train!G3516</f>
        <v>185</v>
      </c>
      <c r="I3516">
        <f>train!I3516</f>
        <v>31.45</v>
      </c>
      <c r="J3516">
        <f>IF(train!T3516="yes",1,0)</f>
        <v>0</v>
      </c>
    </row>
    <row r="3517" spans="8:10">
      <c r="H3517">
        <f>train!G3517</f>
        <v>140</v>
      </c>
      <c r="I3517">
        <f>train!I3517</f>
        <v>23.8</v>
      </c>
      <c r="J3517">
        <f>IF(train!T3517="yes",1,0)</f>
        <v>0</v>
      </c>
    </row>
    <row r="3518" spans="8:10">
      <c r="H3518">
        <f>train!G3518</f>
        <v>157.5</v>
      </c>
      <c r="I3518">
        <f>train!I3518</f>
        <v>26.78</v>
      </c>
      <c r="J3518">
        <f>IF(train!T3518="yes",1,0)</f>
        <v>0</v>
      </c>
    </row>
    <row r="3519" spans="8:10">
      <c r="H3519">
        <f>train!G3519</f>
        <v>237.5</v>
      </c>
      <c r="I3519">
        <f>train!I3519</f>
        <v>40.380000000000003</v>
      </c>
      <c r="J3519">
        <f>IF(train!T3519="yes",1,0)</f>
        <v>0</v>
      </c>
    </row>
    <row r="3520" spans="8:10">
      <c r="H3520">
        <f>train!G3520</f>
        <v>190.7</v>
      </c>
      <c r="I3520">
        <f>train!I3520</f>
        <v>32.42</v>
      </c>
      <c r="J3520">
        <f>IF(train!T3520="yes",1,0)</f>
        <v>0</v>
      </c>
    </row>
    <row r="3521" spans="8:10">
      <c r="H3521">
        <f>train!G3521</f>
        <v>215.5</v>
      </c>
      <c r="I3521">
        <f>train!I3521</f>
        <v>36.64</v>
      </c>
      <c r="J3521">
        <f>IF(train!T3521="yes",1,0)</f>
        <v>0</v>
      </c>
    </row>
    <row r="3522" spans="8:10">
      <c r="H3522">
        <f>train!G3522</f>
        <v>119.9</v>
      </c>
      <c r="I3522">
        <f>train!I3522</f>
        <v>20.38</v>
      </c>
      <c r="J3522">
        <f>IF(train!T3522="yes",1,0)</f>
        <v>0</v>
      </c>
    </row>
    <row r="3523" spans="8:10">
      <c r="H3523">
        <f>train!G3523</f>
        <v>196.7</v>
      </c>
      <c r="I3523">
        <f>train!I3523</f>
        <v>33.44</v>
      </c>
      <c r="J3523">
        <f>IF(train!T3523="yes",1,0)</f>
        <v>1</v>
      </c>
    </row>
    <row r="3524" spans="8:10">
      <c r="H3524">
        <f>train!G3524</f>
        <v>230.7</v>
      </c>
      <c r="I3524">
        <f>train!I3524</f>
        <v>39.22</v>
      </c>
      <c r="J3524">
        <f>IF(train!T3524="yes",1,0)</f>
        <v>0</v>
      </c>
    </row>
    <row r="3525" spans="8:10">
      <c r="H3525">
        <f>train!G3525</f>
        <v>222.3</v>
      </c>
      <c r="I3525">
        <f>train!I3525</f>
        <v>37.79</v>
      </c>
      <c r="J3525">
        <f>IF(train!T3525="yes",1,0)</f>
        <v>1</v>
      </c>
    </row>
    <row r="3526" spans="8:10">
      <c r="H3526">
        <f>train!G3526</f>
        <v>198.6</v>
      </c>
      <c r="I3526">
        <f>train!I3526</f>
        <v>33.76</v>
      </c>
      <c r="J3526">
        <f>IF(train!T3526="yes",1,0)</f>
        <v>1</v>
      </c>
    </row>
    <row r="3527" spans="8:10">
      <c r="H3527">
        <f>train!G3527</f>
        <v>139.4</v>
      </c>
      <c r="I3527">
        <f>train!I3527</f>
        <v>23.7</v>
      </c>
      <c r="J3527">
        <f>IF(train!T3527="yes",1,0)</f>
        <v>0</v>
      </c>
    </row>
    <row r="3528" spans="8:10">
      <c r="H3528">
        <f>train!G3528</f>
        <v>130.4</v>
      </c>
      <c r="I3528">
        <f>train!I3528</f>
        <v>22.17</v>
      </c>
      <c r="J3528">
        <f>IF(train!T3528="yes",1,0)</f>
        <v>0</v>
      </c>
    </row>
    <row r="3529" spans="8:10">
      <c r="H3529">
        <f>train!G3529</f>
        <v>153.19999999999999</v>
      </c>
      <c r="I3529">
        <f>train!I3529</f>
        <v>26.04</v>
      </c>
      <c r="J3529">
        <f>IF(train!T3529="yes",1,0)</f>
        <v>0</v>
      </c>
    </row>
    <row r="3530" spans="8:10">
      <c r="H3530">
        <f>train!G3530</f>
        <v>177.1</v>
      </c>
      <c r="I3530">
        <f>train!I3530</f>
        <v>30.11</v>
      </c>
      <c r="J3530">
        <f>IF(train!T3530="yes",1,0)</f>
        <v>0</v>
      </c>
    </row>
    <row r="3531" spans="8:10">
      <c r="H3531">
        <f>train!G3531</f>
        <v>134.5</v>
      </c>
      <c r="I3531">
        <f>train!I3531</f>
        <v>22.87</v>
      </c>
      <c r="J3531">
        <f>IF(train!T3531="yes",1,0)</f>
        <v>0</v>
      </c>
    </row>
    <row r="3532" spans="8:10">
      <c r="H3532">
        <f>train!G3532</f>
        <v>201.8</v>
      </c>
      <c r="I3532">
        <f>train!I3532</f>
        <v>34.31</v>
      </c>
      <c r="J3532">
        <f>IF(train!T3532="yes",1,0)</f>
        <v>0</v>
      </c>
    </row>
    <row r="3533" spans="8:10">
      <c r="H3533">
        <f>train!G3533</f>
        <v>180.5</v>
      </c>
      <c r="I3533">
        <f>train!I3533</f>
        <v>30.69</v>
      </c>
      <c r="J3533">
        <f>IF(train!T3533="yes",1,0)</f>
        <v>0</v>
      </c>
    </row>
    <row r="3534" spans="8:10">
      <c r="H3534">
        <f>train!G3534</f>
        <v>164.5</v>
      </c>
      <c r="I3534">
        <f>train!I3534</f>
        <v>27.97</v>
      </c>
      <c r="J3534">
        <f>IF(train!T3534="yes",1,0)</f>
        <v>0</v>
      </c>
    </row>
    <row r="3535" spans="8:10">
      <c r="H3535">
        <f>train!G3535</f>
        <v>171.9</v>
      </c>
      <c r="I3535">
        <f>train!I3535</f>
        <v>29.22</v>
      </c>
      <c r="J3535">
        <f>IF(train!T3535="yes",1,0)</f>
        <v>1</v>
      </c>
    </row>
    <row r="3536" spans="8:10">
      <c r="H3536">
        <f>train!G3536</f>
        <v>221.4</v>
      </c>
      <c r="I3536">
        <f>train!I3536</f>
        <v>37.64</v>
      </c>
      <c r="J3536">
        <f>IF(train!T3536="yes",1,0)</f>
        <v>0</v>
      </c>
    </row>
    <row r="3537" spans="8:10">
      <c r="H3537">
        <f>train!G3537</f>
        <v>241.5</v>
      </c>
      <c r="I3537">
        <f>train!I3537</f>
        <v>41.06</v>
      </c>
      <c r="J3537">
        <f>IF(train!T3537="yes",1,0)</f>
        <v>0</v>
      </c>
    </row>
    <row r="3538" spans="8:10">
      <c r="H3538">
        <f>train!G3538</f>
        <v>116.5</v>
      </c>
      <c r="I3538">
        <f>train!I3538</f>
        <v>19.809999999999999</v>
      </c>
      <c r="J3538">
        <f>IF(train!T3538="yes",1,0)</f>
        <v>0</v>
      </c>
    </row>
    <row r="3539" spans="8:10">
      <c r="H3539">
        <f>train!G3539</f>
        <v>158.1</v>
      </c>
      <c r="I3539">
        <f>train!I3539</f>
        <v>26.88</v>
      </c>
      <c r="J3539">
        <f>IF(train!T3539="yes",1,0)</f>
        <v>0</v>
      </c>
    </row>
    <row r="3540" spans="8:10">
      <c r="H3540">
        <f>train!G3540</f>
        <v>121.6</v>
      </c>
      <c r="I3540">
        <f>train!I3540</f>
        <v>20.67</v>
      </c>
      <c r="J3540">
        <f>IF(train!T3540="yes",1,0)</f>
        <v>0</v>
      </c>
    </row>
    <row r="3541" spans="8:10">
      <c r="H3541">
        <f>train!G3541</f>
        <v>222.5</v>
      </c>
      <c r="I3541">
        <f>train!I3541</f>
        <v>37.83</v>
      </c>
      <c r="J3541">
        <f>IF(train!T3541="yes",1,0)</f>
        <v>0</v>
      </c>
    </row>
    <row r="3542" spans="8:10">
      <c r="H3542">
        <f>train!G3542</f>
        <v>123.7</v>
      </c>
      <c r="I3542">
        <f>train!I3542</f>
        <v>21.03</v>
      </c>
      <c r="J3542">
        <f>IF(train!T3542="yes",1,0)</f>
        <v>0</v>
      </c>
    </row>
    <row r="3543" spans="8:10">
      <c r="H3543">
        <f>train!G3543</f>
        <v>244.8</v>
      </c>
      <c r="I3543">
        <f>train!I3543</f>
        <v>41.62</v>
      </c>
      <c r="J3543">
        <f>IF(train!T3543="yes",1,0)</f>
        <v>0</v>
      </c>
    </row>
    <row r="3544" spans="8:10">
      <c r="H3544">
        <f>train!G3544</f>
        <v>297.39999999999998</v>
      </c>
      <c r="I3544">
        <f>train!I3544</f>
        <v>50.56</v>
      </c>
      <c r="J3544">
        <f>IF(train!T3544="yes",1,0)</f>
        <v>1</v>
      </c>
    </row>
    <row r="3545" spans="8:10">
      <c r="H3545">
        <f>train!G3545</f>
        <v>147.80000000000001</v>
      </c>
      <c r="I3545">
        <f>train!I3545</f>
        <v>25.13</v>
      </c>
      <c r="J3545">
        <f>IF(train!T3545="yes",1,0)</f>
        <v>0</v>
      </c>
    </row>
    <row r="3546" spans="8:10">
      <c r="H3546">
        <f>train!G3546</f>
        <v>186.5</v>
      </c>
      <c r="I3546">
        <f>train!I3546</f>
        <v>31.71</v>
      </c>
      <c r="J3546">
        <f>IF(train!T3546="yes",1,0)</f>
        <v>0</v>
      </c>
    </row>
    <row r="3547" spans="8:10">
      <c r="H3547">
        <f>train!G3547</f>
        <v>107.2</v>
      </c>
      <c r="I3547">
        <f>train!I3547</f>
        <v>18.22</v>
      </c>
      <c r="J3547">
        <f>IF(train!T3547="yes",1,0)</f>
        <v>0</v>
      </c>
    </row>
    <row r="3548" spans="8:10">
      <c r="H3548">
        <f>train!G3548</f>
        <v>93.1</v>
      </c>
      <c r="I3548">
        <f>train!I3548</f>
        <v>15.83</v>
      </c>
      <c r="J3548">
        <f>IF(train!T3548="yes",1,0)</f>
        <v>0</v>
      </c>
    </row>
    <row r="3549" spans="8:10">
      <c r="H3549">
        <f>train!G3549</f>
        <v>132.4</v>
      </c>
      <c r="I3549">
        <f>train!I3549</f>
        <v>22.51</v>
      </c>
      <c r="J3549">
        <f>IF(train!T3549="yes",1,0)</f>
        <v>0</v>
      </c>
    </row>
    <row r="3550" spans="8:10">
      <c r="H3550">
        <f>train!G3550</f>
        <v>114.5</v>
      </c>
      <c r="I3550">
        <f>train!I3550</f>
        <v>19.47</v>
      </c>
      <c r="J3550">
        <f>IF(train!T3550="yes",1,0)</f>
        <v>0</v>
      </c>
    </row>
    <row r="3551" spans="8:10">
      <c r="H3551">
        <f>train!G3551</f>
        <v>184.7</v>
      </c>
      <c r="I3551">
        <f>train!I3551</f>
        <v>31.4</v>
      </c>
      <c r="J3551">
        <f>IF(train!T3551="yes",1,0)</f>
        <v>0</v>
      </c>
    </row>
    <row r="3552" spans="8:10">
      <c r="H3552">
        <f>train!G3552</f>
        <v>94.1</v>
      </c>
      <c r="I3552">
        <f>train!I3552</f>
        <v>16</v>
      </c>
      <c r="J3552">
        <f>IF(train!T3552="yes",1,0)</f>
        <v>0</v>
      </c>
    </row>
    <row r="3553" spans="8:10">
      <c r="H3553">
        <f>train!G3553</f>
        <v>229.3</v>
      </c>
      <c r="I3553">
        <f>train!I3553</f>
        <v>38.979999999999997</v>
      </c>
      <c r="J3553">
        <f>IF(train!T3553="yes",1,0)</f>
        <v>0</v>
      </c>
    </row>
    <row r="3554" spans="8:10">
      <c r="H3554">
        <f>train!G3554</f>
        <v>223.8</v>
      </c>
      <c r="I3554">
        <f>train!I3554</f>
        <v>38.049999999999997</v>
      </c>
      <c r="J3554">
        <f>IF(train!T3554="yes",1,0)</f>
        <v>0</v>
      </c>
    </row>
    <row r="3555" spans="8:10">
      <c r="H3555">
        <f>train!G3555</f>
        <v>154.4</v>
      </c>
      <c r="I3555">
        <f>train!I3555</f>
        <v>26.25</v>
      </c>
      <c r="J3555">
        <f>IF(train!T3555="yes",1,0)</f>
        <v>0</v>
      </c>
    </row>
    <row r="3556" spans="8:10">
      <c r="H3556">
        <f>train!G3556</f>
        <v>190.2</v>
      </c>
      <c r="I3556">
        <f>train!I3556</f>
        <v>32.33</v>
      </c>
      <c r="J3556">
        <f>IF(train!T3556="yes",1,0)</f>
        <v>1</v>
      </c>
    </row>
    <row r="3557" spans="8:10">
      <c r="H3557">
        <f>train!G3557</f>
        <v>167</v>
      </c>
      <c r="I3557">
        <f>train!I3557</f>
        <v>28.39</v>
      </c>
      <c r="J3557">
        <f>IF(train!T3557="yes",1,0)</f>
        <v>0</v>
      </c>
    </row>
    <row r="3558" spans="8:10">
      <c r="H3558">
        <f>train!G3558</f>
        <v>154.80000000000001</v>
      </c>
      <c r="I3558">
        <f>train!I3558</f>
        <v>26.32</v>
      </c>
      <c r="J3558">
        <f>IF(train!T3558="yes",1,0)</f>
        <v>0</v>
      </c>
    </row>
    <row r="3559" spans="8:10">
      <c r="H3559">
        <f>train!G3559</f>
        <v>293.39999999999998</v>
      </c>
      <c r="I3559">
        <f>train!I3559</f>
        <v>49.88</v>
      </c>
      <c r="J3559">
        <f>IF(train!T3559="yes",1,0)</f>
        <v>0</v>
      </c>
    </row>
    <row r="3560" spans="8:10">
      <c r="H3560">
        <f>train!G3560</f>
        <v>160.5</v>
      </c>
      <c r="I3560">
        <f>train!I3560</f>
        <v>27.29</v>
      </c>
      <c r="J3560">
        <f>IF(train!T3560="yes",1,0)</f>
        <v>0</v>
      </c>
    </row>
    <row r="3561" spans="8:10">
      <c r="H3561">
        <f>train!G3561</f>
        <v>230.2</v>
      </c>
      <c r="I3561">
        <f>train!I3561</f>
        <v>39.130000000000003</v>
      </c>
      <c r="J3561">
        <f>IF(train!T3561="yes",1,0)</f>
        <v>0</v>
      </c>
    </row>
    <row r="3562" spans="8:10">
      <c r="H3562">
        <f>train!G3562</f>
        <v>191.9</v>
      </c>
      <c r="I3562">
        <f>train!I3562</f>
        <v>32.619999999999997</v>
      </c>
      <c r="J3562">
        <f>IF(train!T3562="yes",1,0)</f>
        <v>0</v>
      </c>
    </row>
    <row r="3563" spans="8:10">
      <c r="H3563">
        <f>train!G3563</f>
        <v>131.5</v>
      </c>
      <c r="I3563">
        <f>train!I3563</f>
        <v>22.36</v>
      </c>
      <c r="J3563">
        <f>IF(train!T3563="yes",1,0)</f>
        <v>0</v>
      </c>
    </row>
    <row r="3564" spans="8:10">
      <c r="H3564">
        <f>train!G3564</f>
        <v>171.6</v>
      </c>
      <c r="I3564">
        <f>train!I3564</f>
        <v>29.17</v>
      </c>
      <c r="J3564">
        <f>IF(train!T3564="yes",1,0)</f>
        <v>1</v>
      </c>
    </row>
    <row r="3565" spans="8:10">
      <c r="H3565">
        <f>train!G3565</f>
        <v>157.30000000000001</v>
      </c>
      <c r="I3565">
        <f>train!I3565</f>
        <v>26.74</v>
      </c>
      <c r="J3565">
        <f>IF(train!T3565="yes",1,0)</f>
        <v>0</v>
      </c>
    </row>
    <row r="3566" spans="8:10">
      <c r="H3566">
        <f>train!G3566</f>
        <v>192.7</v>
      </c>
      <c r="I3566">
        <f>train!I3566</f>
        <v>32.76</v>
      </c>
      <c r="J3566">
        <f>IF(train!T3566="yes",1,0)</f>
        <v>0</v>
      </c>
    </row>
    <row r="3567" spans="8:10">
      <c r="H3567">
        <f>train!G3567</f>
        <v>239.6</v>
      </c>
      <c r="I3567">
        <f>train!I3567</f>
        <v>40.729999999999997</v>
      </c>
      <c r="J3567">
        <f>IF(train!T3567="yes",1,0)</f>
        <v>0</v>
      </c>
    </row>
    <row r="3568" spans="8:10">
      <c r="H3568">
        <f>train!G3568</f>
        <v>96.9</v>
      </c>
      <c r="I3568">
        <f>train!I3568</f>
        <v>16.47</v>
      </c>
      <c r="J3568">
        <f>IF(train!T3568="yes",1,0)</f>
        <v>0</v>
      </c>
    </row>
    <row r="3569" spans="8:10">
      <c r="H3569">
        <f>train!G3569</f>
        <v>129.5</v>
      </c>
      <c r="I3569">
        <f>train!I3569</f>
        <v>22.02</v>
      </c>
      <c r="J3569">
        <f>IF(train!T3569="yes",1,0)</f>
        <v>0</v>
      </c>
    </row>
    <row r="3570" spans="8:10">
      <c r="H3570">
        <f>train!G3570</f>
        <v>274</v>
      </c>
      <c r="I3570">
        <f>train!I3570</f>
        <v>46.58</v>
      </c>
      <c r="J3570">
        <f>IF(train!T3570="yes",1,0)</f>
        <v>0</v>
      </c>
    </row>
    <row r="3571" spans="8:10">
      <c r="H3571">
        <f>train!G3571</f>
        <v>111.7</v>
      </c>
      <c r="I3571">
        <f>train!I3571</f>
        <v>18.989999999999998</v>
      </c>
      <c r="J3571">
        <f>IF(train!T3571="yes",1,0)</f>
        <v>0</v>
      </c>
    </row>
    <row r="3572" spans="8:10">
      <c r="H3572">
        <f>train!G3572</f>
        <v>142.69999999999999</v>
      </c>
      <c r="I3572">
        <f>train!I3572</f>
        <v>24.26</v>
      </c>
      <c r="J3572">
        <f>IF(train!T3572="yes",1,0)</f>
        <v>0</v>
      </c>
    </row>
    <row r="3573" spans="8:10">
      <c r="H3573">
        <f>train!G3573</f>
        <v>216.7</v>
      </c>
      <c r="I3573">
        <f>train!I3573</f>
        <v>36.840000000000003</v>
      </c>
      <c r="J3573">
        <f>IF(train!T3573="yes",1,0)</f>
        <v>0</v>
      </c>
    </row>
    <row r="3574" spans="8:10">
      <c r="H3574">
        <f>train!G3574</f>
        <v>207.1</v>
      </c>
      <c r="I3574">
        <f>train!I3574</f>
        <v>35.21</v>
      </c>
      <c r="J3574">
        <f>IF(train!T3574="yes",1,0)</f>
        <v>0</v>
      </c>
    </row>
    <row r="3575" spans="8:10">
      <c r="H3575">
        <f>train!G3575</f>
        <v>214.8</v>
      </c>
      <c r="I3575">
        <f>train!I3575</f>
        <v>36.520000000000003</v>
      </c>
      <c r="J3575">
        <f>IF(train!T3575="yes",1,0)</f>
        <v>0</v>
      </c>
    </row>
    <row r="3576" spans="8:10">
      <c r="H3576">
        <f>train!G3576</f>
        <v>142.9</v>
      </c>
      <c r="I3576">
        <f>train!I3576</f>
        <v>24.29</v>
      </c>
      <c r="J3576">
        <f>IF(train!T3576="yes",1,0)</f>
        <v>0</v>
      </c>
    </row>
    <row r="3577" spans="8:10">
      <c r="H3577">
        <f>train!G3577</f>
        <v>71.5</v>
      </c>
      <c r="I3577">
        <f>train!I3577</f>
        <v>12.16</v>
      </c>
      <c r="J3577">
        <f>IF(train!T3577="yes",1,0)</f>
        <v>1</v>
      </c>
    </row>
    <row r="3578" spans="8:10">
      <c r="H3578">
        <f>train!G3578</f>
        <v>77.599999999999994</v>
      </c>
      <c r="I3578">
        <f>train!I3578</f>
        <v>13.19</v>
      </c>
      <c r="J3578">
        <f>IF(train!T3578="yes",1,0)</f>
        <v>0</v>
      </c>
    </row>
    <row r="3579" spans="8:10">
      <c r="H3579">
        <f>train!G3579</f>
        <v>73.7</v>
      </c>
      <c r="I3579">
        <f>train!I3579</f>
        <v>12.53</v>
      </c>
      <c r="J3579">
        <f>IF(train!T3579="yes",1,0)</f>
        <v>0</v>
      </c>
    </row>
    <row r="3580" spans="8:10">
      <c r="H3580">
        <f>train!G3580</f>
        <v>264.3</v>
      </c>
      <c r="I3580">
        <f>train!I3580</f>
        <v>44.93</v>
      </c>
      <c r="J3580">
        <f>IF(train!T3580="yes",1,0)</f>
        <v>1</v>
      </c>
    </row>
    <row r="3581" spans="8:10">
      <c r="H3581">
        <f>train!G3581</f>
        <v>114.8</v>
      </c>
      <c r="I3581">
        <f>train!I3581</f>
        <v>19.52</v>
      </c>
      <c r="J3581">
        <f>IF(train!T3581="yes",1,0)</f>
        <v>1</v>
      </c>
    </row>
    <row r="3582" spans="8:10">
      <c r="H3582">
        <f>train!G3582</f>
        <v>212.5</v>
      </c>
      <c r="I3582">
        <f>train!I3582</f>
        <v>36.130000000000003</v>
      </c>
      <c r="J3582">
        <f>IF(train!T3582="yes",1,0)</f>
        <v>0</v>
      </c>
    </row>
    <row r="3583" spans="8:10">
      <c r="H3583">
        <f>train!G3583</f>
        <v>288.2</v>
      </c>
      <c r="I3583">
        <f>train!I3583</f>
        <v>48.99</v>
      </c>
      <c r="J3583">
        <f>IF(train!T3583="yes",1,0)</f>
        <v>0</v>
      </c>
    </row>
    <row r="3584" spans="8:10">
      <c r="H3584">
        <f>train!G3584</f>
        <v>192.4</v>
      </c>
      <c r="I3584">
        <f>train!I3584</f>
        <v>32.71</v>
      </c>
      <c r="J3584">
        <f>IF(train!T3584="yes",1,0)</f>
        <v>0</v>
      </c>
    </row>
    <row r="3585" spans="8:10">
      <c r="H3585">
        <f>train!G3585</f>
        <v>102.2</v>
      </c>
      <c r="I3585">
        <f>train!I3585</f>
        <v>17.37</v>
      </c>
      <c r="J3585">
        <f>IF(train!T3585="yes",1,0)</f>
        <v>0</v>
      </c>
    </row>
    <row r="3586" spans="8:10">
      <c r="H3586">
        <f>train!G3586</f>
        <v>49.5</v>
      </c>
      <c r="I3586">
        <f>train!I3586</f>
        <v>8.42</v>
      </c>
      <c r="J3586">
        <f>IF(train!T3586="yes",1,0)</f>
        <v>0</v>
      </c>
    </row>
    <row r="3587" spans="8:10">
      <c r="H3587">
        <f>train!G3587</f>
        <v>153.19999999999999</v>
      </c>
      <c r="I3587">
        <f>train!I3587</f>
        <v>26.04</v>
      </c>
      <c r="J3587">
        <f>IF(train!T3587="yes",1,0)</f>
        <v>1</v>
      </c>
    </row>
    <row r="3588" spans="8:10">
      <c r="H3588">
        <f>train!G3588</f>
        <v>55.5</v>
      </c>
      <c r="I3588">
        <f>train!I3588</f>
        <v>9.44</v>
      </c>
      <c r="J3588">
        <f>IF(train!T3588="yes",1,0)</f>
        <v>0</v>
      </c>
    </row>
    <row r="3589" spans="8:10">
      <c r="H3589">
        <f>train!G3589</f>
        <v>247.2</v>
      </c>
      <c r="I3589">
        <f>train!I3589</f>
        <v>42.02</v>
      </c>
      <c r="J3589">
        <f>IF(train!T3589="yes",1,0)</f>
        <v>0</v>
      </c>
    </row>
    <row r="3590" spans="8:10">
      <c r="H3590">
        <f>train!G3590</f>
        <v>220.2</v>
      </c>
      <c r="I3590">
        <f>train!I3590</f>
        <v>37.43</v>
      </c>
      <c r="J3590">
        <f>IF(train!T3590="yes",1,0)</f>
        <v>0</v>
      </c>
    </row>
    <row r="3591" spans="8:10">
      <c r="H3591">
        <f>train!G3591</f>
        <v>116.9</v>
      </c>
      <c r="I3591">
        <f>train!I3591</f>
        <v>19.87</v>
      </c>
      <c r="J3591">
        <f>IF(train!T3591="yes",1,0)</f>
        <v>0</v>
      </c>
    </row>
    <row r="3592" spans="8:10">
      <c r="H3592">
        <f>train!G3592</f>
        <v>175.9</v>
      </c>
      <c r="I3592">
        <f>train!I3592</f>
        <v>29.9</v>
      </c>
      <c r="J3592">
        <f>IF(train!T3592="yes",1,0)</f>
        <v>0</v>
      </c>
    </row>
    <row r="3593" spans="8:10">
      <c r="H3593">
        <f>train!G3593</f>
        <v>208</v>
      </c>
      <c r="I3593">
        <f>train!I3593</f>
        <v>35.36</v>
      </c>
      <c r="J3593">
        <f>IF(train!T3593="yes",1,0)</f>
        <v>0</v>
      </c>
    </row>
    <row r="3594" spans="8:10">
      <c r="H3594">
        <f>train!G3594</f>
        <v>239.9</v>
      </c>
      <c r="I3594">
        <f>train!I3594</f>
        <v>40.78</v>
      </c>
      <c r="J3594">
        <f>IF(train!T3594="yes",1,0)</f>
        <v>0</v>
      </c>
    </row>
    <row r="3595" spans="8:10">
      <c r="H3595">
        <f>train!G3595</f>
        <v>174.8</v>
      </c>
      <c r="I3595">
        <f>train!I3595</f>
        <v>29.72</v>
      </c>
      <c r="J3595">
        <f>IF(train!T3595="yes",1,0)</f>
        <v>0</v>
      </c>
    </row>
    <row r="3596" spans="8:10">
      <c r="H3596">
        <f>train!G3596</f>
        <v>141.5</v>
      </c>
      <c r="I3596">
        <f>train!I3596</f>
        <v>24.06</v>
      </c>
      <c r="J3596">
        <f>IF(train!T3596="yes",1,0)</f>
        <v>0</v>
      </c>
    </row>
    <row r="3597" spans="8:10">
      <c r="H3597">
        <f>train!G3597</f>
        <v>79.2</v>
      </c>
      <c r="I3597">
        <f>train!I3597</f>
        <v>13.46</v>
      </c>
      <c r="J3597">
        <f>IF(train!T3597="yes",1,0)</f>
        <v>0</v>
      </c>
    </row>
    <row r="3598" spans="8:10">
      <c r="H3598">
        <f>train!G3598</f>
        <v>238.9</v>
      </c>
      <c r="I3598">
        <f>train!I3598</f>
        <v>40.61</v>
      </c>
      <c r="J3598">
        <f>IF(train!T3598="yes",1,0)</f>
        <v>0</v>
      </c>
    </row>
    <row r="3599" spans="8:10">
      <c r="H3599">
        <f>train!G3599</f>
        <v>179.8</v>
      </c>
      <c r="I3599">
        <f>train!I3599</f>
        <v>30.57</v>
      </c>
      <c r="J3599">
        <f>IF(train!T3599="yes",1,0)</f>
        <v>0</v>
      </c>
    </row>
    <row r="3600" spans="8:10">
      <c r="H3600">
        <f>train!G3600</f>
        <v>225.9</v>
      </c>
      <c r="I3600">
        <f>train!I3600</f>
        <v>38.4</v>
      </c>
      <c r="J3600">
        <f>IF(train!T3600="yes",1,0)</f>
        <v>1</v>
      </c>
    </row>
    <row r="3601" spans="8:10">
      <c r="H3601">
        <f>train!G3601</f>
        <v>189.8</v>
      </c>
      <c r="I3601">
        <f>train!I3601</f>
        <v>32.270000000000003</v>
      </c>
      <c r="J3601">
        <f>IF(train!T3601="yes",1,0)</f>
        <v>0</v>
      </c>
    </row>
    <row r="3602" spans="8:10">
      <c r="H3602">
        <f>train!G3602</f>
        <v>267</v>
      </c>
      <c r="I3602">
        <f>train!I3602</f>
        <v>45.39</v>
      </c>
      <c r="J3602">
        <f>IF(train!T3602="yes",1,0)</f>
        <v>1</v>
      </c>
    </row>
    <row r="3603" spans="8:10">
      <c r="H3603">
        <f>train!G3603</f>
        <v>217.3</v>
      </c>
      <c r="I3603">
        <f>train!I3603</f>
        <v>36.94</v>
      </c>
      <c r="J3603">
        <f>IF(train!T3603="yes",1,0)</f>
        <v>0</v>
      </c>
    </row>
    <row r="3604" spans="8:10">
      <c r="H3604">
        <f>train!G3604</f>
        <v>129.1</v>
      </c>
      <c r="I3604">
        <f>train!I3604</f>
        <v>21.95</v>
      </c>
      <c r="J3604">
        <f>IF(train!T3604="yes",1,0)</f>
        <v>0</v>
      </c>
    </row>
    <row r="3605" spans="8:10">
      <c r="H3605">
        <f>train!G3605</f>
        <v>135.5</v>
      </c>
      <c r="I3605">
        <f>train!I3605</f>
        <v>23.04</v>
      </c>
      <c r="J3605">
        <f>IF(train!T3605="yes",1,0)</f>
        <v>0</v>
      </c>
    </row>
    <row r="3606" spans="8:10">
      <c r="H3606">
        <f>train!G3606</f>
        <v>183.4</v>
      </c>
      <c r="I3606">
        <f>train!I3606</f>
        <v>31.18</v>
      </c>
      <c r="J3606">
        <f>IF(train!T3606="yes",1,0)</f>
        <v>1</v>
      </c>
    </row>
    <row r="3607" spans="8:10">
      <c r="H3607">
        <f>train!G3607</f>
        <v>223</v>
      </c>
      <c r="I3607">
        <f>train!I3607</f>
        <v>37.909999999999997</v>
      </c>
      <c r="J3607">
        <f>IF(train!T3607="yes",1,0)</f>
        <v>1</v>
      </c>
    </row>
    <row r="3608" spans="8:10">
      <c r="H3608">
        <f>train!G3608</f>
        <v>140</v>
      </c>
      <c r="I3608">
        <f>train!I3608</f>
        <v>23.8</v>
      </c>
      <c r="J3608">
        <f>IF(train!T3608="yes",1,0)</f>
        <v>0</v>
      </c>
    </row>
    <row r="3609" spans="8:10">
      <c r="H3609">
        <f>train!G3609</f>
        <v>126</v>
      </c>
      <c r="I3609">
        <f>train!I3609</f>
        <v>21.42</v>
      </c>
      <c r="J3609">
        <f>IF(train!T3609="yes",1,0)</f>
        <v>0</v>
      </c>
    </row>
    <row r="3610" spans="8:10">
      <c r="H3610">
        <f>train!G3610</f>
        <v>228.2</v>
      </c>
      <c r="I3610">
        <f>train!I3610</f>
        <v>38.79</v>
      </c>
      <c r="J3610">
        <f>IF(train!T3610="yes",1,0)</f>
        <v>0</v>
      </c>
    </row>
    <row r="3611" spans="8:10">
      <c r="H3611">
        <f>train!G3611</f>
        <v>278.39999999999998</v>
      </c>
      <c r="I3611">
        <f>train!I3611</f>
        <v>47.33</v>
      </c>
      <c r="J3611">
        <f>IF(train!T3611="yes",1,0)</f>
        <v>1</v>
      </c>
    </row>
    <row r="3612" spans="8:10">
      <c r="H3612">
        <f>train!G3612</f>
        <v>285.3</v>
      </c>
      <c r="I3612">
        <f>train!I3612</f>
        <v>48.5</v>
      </c>
      <c r="J3612">
        <f>IF(train!T3612="yes",1,0)</f>
        <v>0</v>
      </c>
    </row>
    <row r="3613" spans="8:10">
      <c r="H3613">
        <f>train!G3613</f>
        <v>222.9</v>
      </c>
      <c r="I3613">
        <f>train!I3613</f>
        <v>37.89</v>
      </c>
      <c r="J3613">
        <f>IF(train!T3613="yes",1,0)</f>
        <v>0</v>
      </c>
    </row>
    <row r="3614" spans="8:10">
      <c r="H3614">
        <f>train!G3614</f>
        <v>153.69999999999999</v>
      </c>
      <c r="I3614">
        <f>train!I3614</f>
        <v>26.13</v>
      </c>
      <c r="J3614">
        <f>IF(train!T3614="yes",1,0)</f>
        <v>0</v>
      </c>
    </row>
    <row r="3615" spans="8:10">
      <c r="H3615">
        <f>train!G3615</f>
        <v>176.1</v>
      </c>
      <c r="I3615">
        <f>train!I3615</f>
        <v>29.94</v>
      </c>
      <c r="J3615">
        <f>IF(train!T3615="yes",1,0)</f>
        <v>1</v>
      </c>
    </row>
    <row r="3616" spans="8:10">
      <c r="H3616">
        <f>train!G3616</f>
        <v>306.89999999999998</v>
      </c>
      <c r="I3616">
        <f>train!I3616</f>
        <v>52.17</v>
      </c>
      <c r="J3616">
        <f>IF(train!T3616="yes",1,0)</f>
        <v>0</v>
      </c>
    </row>
    <row r="3617" spans="8:10">
      <c r="H3617">
        <f>train!G3617</f>
        <v>203.4</v>
      </c>
      <c r="I3617">
        <f>train!I3617</f>
        <v>34.58</v>
      </c>
      <c r="J3617">
        <f>IF(train!T3617="yes",1,0)</f>
        <v>0</v>
      </c>
    </row>
    <row r="3618" spans="8:10">
      <c r="H3618">
        <f>train!G3618</f>
        <v>230.7</v>
      </c>
      <c r="I3618">
        <f>train!I3618</f>
        <v>39.22</v>
      </c>
      <c r="J3618">
        <f>IF(train!T3618="yes",1,0)</f>
        <v>0</v>
      </c>
    </row>
    <row r="3619" spans="8:10">
      <c r="H3619">
        <f>train!G3619</f>
        <v>118.9</v>
      </c>
      <c r="I3619">
        <f>train!I3619</f>
        <v>20.21</v>
      </c>
      <c r="J3619">
        <f>IF(train!T3619="yes",1,0)</f>
        <v>0</v>
      </c>
    </row>
    <row r="3620" spans="8:10">
      <c r="H3620">
        <f>train!G3620</f>
        <v>219.5</v>
      </c>
      <c r="I3620">
        <f>train!I3620</f>
        <v>37.32</v>
      </c>
      <c r="J3620">
        <f>IF(train!T3620="yes",1,0)</f>
        <v>0</v>
      </c>
    </row>
    <row r="3621" spans="8:10">
      <c r="H3621">
        <f>train!G3621</f>
        <v>252.9</v>
      </c>
      <c r="I3621">
        <f>train!I3621</f>
        <v>42.99</v>
      </c>
      <c r="J3621">
        <f>IF(train!T3621="yes",1,0)</f>
        <v>0</v>
      </c>
    </row>
    <row r="3622" spans="8:10">
      <c r="H3622">
        <f>train!G3622</f>
        <v>172.6</v>
      </c>
      <c r="I3622">
        <f>train!I3622</f>
        <v>29.34</v>
      </c>
      <c r="J3622">
        <f>IF(train!T3622="yes",1,0)</f>
        <v>0</v>
      </c>
    </row>
    <row r="3623" spans="8:10">
      <c r="H3623">
        <f>train!G3623</f>
        <v>262</v>
      </c>
      <c r="I3623">
        <f>train!I3623</f>
        <v>44.54</v>
      </c>
      <c r="J3623">
        <f>IF(train!T3623="yes",1,0)</f>
        <v>0</v>
      </c>
    </row>
    <row r="3624" spans="8:10">
      <c r="H3624">
        <f>train!G3624</f>
        <v>123.3</v>
      </c>
      <c r="I3624">
        <f>train!I3624</f>
        <v>20.96</v>
      </c>
      <c r="J3624">
        <f>IF(train!T3624="yes",1,0)</f>
        <v>0</v>
      </c>
    </row>
    <row r="3625" spans="8:10">
      <c r="H3625">
        <f>train!G3625</f>
        <v>210.9</v>
      </c>
      <c r="I3625">
        <f>train!I3625</f>
        <v>35.85</v>
      </c>
      <c r="J3625">
        <f>IF(train!T3625="yes",1,0)</f>
        <v>1</v>
      </c>
    </row>
    <row r="3626" spans="8:10">
      <c r="H3626">
        <f>train!G3626</f>
        <v>143.69999999999999</v>
      </c>
      <c r="I3626">
        <f>train!I3626</f>
        <v>24.43</v>
      </c>
      <c r="J3626">
        <f>IF(train!T3626="yes",1,0)</f>
        <v>0</v>
      </c>
    </row>
    <row r="3627" spans="8:10">
      <c r="H3627">
        <f>train!G3627</f>
        <v>171.2</v>
      </c>
      <c r="I3627">
        <f>train!I3627</f>
        <v>29.1</v>
      </c>
      <c r="J3627">
        <f>IF(train!T3627="yes",1,0)</f>
        <v>0</v>
      </c>
    </row>
    <row r="3628" spans="8:10">
      <c r="H3628">
        <f>train!G3628</f>
        <v>189.6</v>
      </c>
      <c r="I3628">
        <f>train!I3628</f>
        <v>32.229999999999997</v>
      </c>
      <c r="J3628">
        <f>IF(train!T3628="yes",1,0)</f>
        <v>1</v>
      </c>
    </row>
    <row r="3629" spans="8:10">
      <c r="H3629">
        <f>train!G3629</f>
        <v>229.5</v>
      </c>
      <c r="I3629">
        <f>train!I3629</f>
        <v>39.020000000000003</v>
      </c>
      <c r="J3629">
        <f>IF(train!T3629="yes",1,0)</f>
        <v>0</v>
      </c>
    </row>
    <row r="3630" spans="8:10">
      <c r="H3630">
        <f>train!G3630</f>
        <v>128.6</v>
      </c>
      <c r="I3630">
        <f>train!I3630</f>
        <v>21.86</v>
      </c>
      <c r="J3630">
        <f>IF(train!T3630="yes",1,0)</f>
        <v>1</v>
      </c>
    </row>
    <row r="3631" spans="8:10">
      <c r="H3631">
        <f>train!G3631</f>
        <v>214.8</v>
      </c>
      <c r="I3631">
        <f>train!I3631</f>
        <v>36.520000000000003</v>
      </c>
      <c r="J3631">
        <f>IF(train!T3631="yes",1,0)</f>
        <v>0</v>
      </c>
    </row>
    <row r="3632" spans="8:10">
      <c r="H3632">
        <f>train!G3632</f>
        <v>187.1</v>
      </c>
      <c r="I3632">
        <f>train!I3632</f>
        <v>31.81</v>
      </c>
      <c r="J3632">
        <f>IF(train!T3632="yes",1,0)</f>
        <v>0</v>
      </c>
    </row>
    <row r="3633" spans="8:10">
      <c r="H3633">
        <f>train!G3633</f>
        <v>209.3</v>
      </c>
      <c r="I3633">
        <f>train!I3633</f>
        <v>35.58</v>
      </c>
      <c r="J3633">
        <f>IF(train!T3633="yes",1,0)</f>
        <v>0</v>
      </c>
    </row>
    <row r="3634" spans="8:10">
      <c r="H3634">
        <f>train!G3634</f>
        <v>141.69999999999999</v>
      </c>
      <c r="I3634">
        <f>train!I3634</f>
        <v>24.09</v>
      </c>
      <c r="J3634">
        <f>IF(train!T3634="yes",1,0)</f>
        <v>0</v>
      </c>
    </row>
    <row r="3635" spans="8:10">
      <c r="H3635">
        <f>train!G3635</f>
        <v>173.6</v>
      </c>
      <c r="I3635">
        <f>train!I3635</f>
        <v>29.51</v>
      </c>
      <c r="J3635">
        <f>IF(train!T3635="yes",1,0)</f>
        <v>0</v>
      </c>
    </row>
    <row r="3636" spans="8:10">
      <c r="H3636">
        <f>train!G3636</f>
        <v>176.9</v>
      </c>
      <c r="I3636">
        <f>train!I3636</f>
        <v>30.07</v>
      </c>
      <c r="J3636">
        <f>IF(train!T3636="yes",1,0)</f>
        <v>0</v>
      </c>
    </row>
    <row r="3637" spans="8:10">
      <c r="H3637">
        <f>train!G3637</f>
        <v>109.8</v>
      </c>
      <c r="I3637">
        <f>train!I3637</f>
        <v>18.670000000000002</v>
      </c>
      <c r="J3637">
        <f>IF(train!T3637="yes",1,0)</f>
        <v>0</v>
      </c>
    </row>
    <row r="3638" spans="8:10">
      <c r="H3638">
        <f>train!G3638</f>
        <v>202.3</v>
      </c>
      <c r="I3638">
        <f>train!I3638</f>
        <v>34.39</v>
      </c>
      <c r="J3638">
        <f>IF(train!T3638="yes",1,0)</f>
        <v>1</v>
      </c>
    </row>
    <row r="3639" spans="8:10">
      <c r="H3639">
        <f>train!G3639</f>
        <v>221.6</v>
      </c>
      <c r="I3639">
        <f>train!I3639</f>
        <v>37.67</v>
      </c>
      <c r="J3639">
        <f>IF(train!T3639="yes",1,0)</f>
        <v>0</v>
      </c>
    </row>
    <row r="3640" spans="8:10">
      <c r="H3640">
        <f>train!G3640</f>
        <v>131.30000000000001</v>
      </c>
      <c r="I3640">
        <f>train!I3640</f>
        <v>22.32</v>
      </c>
      <c r="J3640">
        <f>IF(train!T3640="yes",1,0)</f>
        <v>1</v>
      </c>
    </row>
    <row r="3641" spans="8:10">
      <c r="H3641">
        <f>train!G3641</f>
        <v>274</v>
      </c>
      <c r="I3641">
        <f>train!I3641</f>
        <v>46.58</v>
      </c>
      <c r="J3641">
        <f>IF(train!T3641="yes",1,0)</f>
        <v>1</v>
      </c>
    </row>
    <row r="3642" spans="8:10">
      <c r="H3642">
        <f>train!G3642</f>
        <v>200.3</v>
      </c>
      <c r="I3642">
        <f>train!I3642</f>
        <v>34.049999999999997</v>
      </c>
      <c r="J3642">
        <f>IF(train!T3642="yes",1,0)</f>
        <v>0</v>
      </c>
    </row>
    <row r="3643" spans="8:10">
      <c r="H3643">
        <f>train!G3643</f>
        <v>204</v>
      </c>
      <c r="I3643">
        <f>train!I3643</f>
        <v>34.68</v>
      </c>
      <c r="J3643">
        <f>IF(train!T3643="yes",1,0)</f>
        <v>0</v>
      </c>
    </row>
    <row r="3644" spans="8:10">
      <c r="H3644">
        <f>train!G3644</f>
        <v>193.1</v>
      </c>
      <c r="I3644">
        <f>train!I3644</f>
        <v>32.83</v>
      </c>
      <c r="J3644">
        <f>IF(train!T3644="yes",1,0)</f>
        <v>0</v>
      </c>
    </row>
    <row r="3645" spans="8:10">
      <c r="H3645">
        <f>train!G3645</f>
        <v>202.2</v>
      </c>
      <c r="I3645">
        <f>train!I3645</f>
        <v>34.369999999999997</v>
      </c>
      <c r="J3645">
        <f>IF(train!T3645="yes",1,0)</f>
        <v>0</v>
      </c>
    </row>
    <row r="3646" spans="8:10">
      <c r="H3646">
        <f>train!G3646</f>
        <v>245.1</v>
      </c>
      <c r="I3646">
        <f>train!I3646</f>
        <v>41.67</v>
      </c>
      <c r="J3646">
        <f>IF(train!T3646="yes",1,0)</f>
        <v>0</v>
      </c>
    </row>
    <row r="3647" spans="8:10">
      <c r="H3647">
        <f>train!G3647</f>
        <v>158.30000000000001</v>
      </c>
      <c r="I3647">
        <f>train!I3647</f>
        <v>26.91</v>
      </c>
      <c r="J3647">
        <f>IF(train!T3647="yes",1,0)</f>
        <v>0</v>
      </c>
    </row>
    <row r="3648" spans="8:10">
      <c r="H3648">
        <f>train!G3648</f>
        <v>138.1</v>
      </c>
      <c r="I3648">
        <f>train!I3648</f>
        <v>23.48</v>
      </c>
      <c r="J3648">
        <f>IF(train!T3648="yes",1,0)</f>
        <v>0</v>
      </c>
    </row>
    <row r="3649" spans="8:10">
      <c r="H3649">
        <f>train!G3649</f>
        <v>212.7</v>
      </c>
      <c r="I3649">
        <f>train!I3649</f>
        <v>36.159999999999997</v>
      </c>
      <c r="J3649">
        <f>IF(train!T3649="yes",1,0)</f>
        <v>0</v>
      </c>
    </row>
    <row r="3650" spans="8:10">
      <c r="H3650">
        <f>train!G3650</f>
        <v>304.2</v>
      </c>
      <c r="I3650">
        <f>train!I3650</f>
        <v>51.71</v>
      </c>
      <c r="J3650">
        <f>IF(train!T3650="yes",1,0)</f>
        <v>1</v>
      </c>
    </row>
    <row r="3651" spans="8:10">
      <c r="H3651">
        <f>train!G3651</f>
        <v>212.4</v>
      </c>
      <c r="I3651">
        <f>train!I3651</f>
        <v>36.11</v>
      </c>
      <c r="J3651">
        <f>IF(train!T3651="yes",1,0)</f>
        <v>0</v>
      </c>
    </row>
    <row r="3652" spans="8:10">
      <c r="H3652">
        <f>train!G3652</f>
        <v>137.30000000000001</v>
      </c>
      <c r="I3652">
        <f>train!I3652</f>
        <v>23.34</v>
      </c>
      <c r="J3652">
        <f>IF(train!T3652="yes",1,0)</f>
        <v>1</v>
      </c>
    </row>
    <row r="3653" spans="8:10">
      <c r="H3653">
        <f>train!G3653</f>
        <v>161.4</v>
      </c>
      <c r="I3653">
        <f>train!I3653</f>
        <v>27.44</v>
      </c>
      <c r="J3653">
        <f>IF(train!T3653="yes",1,0)</f>
        <v>0</v>
      </c>
    </row>
    <row r="3654" spans="8:10">
      <c r="H3654">
        <f>train!G3654</f>
        <v>202.9</v>
      </c>
      <c r="I3654">
        <f>train!I3654</f>
        <v>34.49</v>
      </c>
      <c r="J3654">
        <f>IF(train!T3654="yes",1,0)</f>
        <v>0</v>
      </c>
    </row>
    <row r="3655" spans="8:10">
      <c r="H3655">
        <f>train!G3655</f>
        <v>272.2</v>
      </c>
      <c r="I3655">
        <f>train!I3655</f>
        <v>46.27</v>
      </c>
      <c r="J3655">
        <f>IF(train!T3655="yes",1,0)</f>
        <v>0</v>
      </c>
    </row>
    <row r="3656" spans="8:10">
      <c r="H3656">
        <f>train!G3656</f>
        <v>98.2</v>
      </c>
      <c r="I3656">
        <f>train!I3656</f>
        <v>16.690000000000001</v>
      </c>
      <c r="J3656">
        <f>IF(train!T3656="yes",1,0)</f>
        <v>0</v>
      </c>
    </row>
    <row r="3657" spans="8:10">
      <c r="H3657">
        <f>train!G3657</f>
        <v>80.8</v>
      </c>
      <c r="I3657">
        <f>train!I3657</f>
        <v>13.74</v>
      </c>
      <c r="J3657">
        <f>IF(train!T3657="yes",1,0)</f>
        <v>0</v>
      </c>
    </row>
    <row r="3658" spans="8:10">
      <c r="H3658">
        <f>train!G3658</f>
        <v>207.2</v>
      </c>
      <c r="I3658">
        <f>train!I3658</f>
        <v>35.22</v>
      </c>
      <c r="J3658">
        <f>IF(train!T3658="yes",1,0)</f>
        <v>0</v>
      </c>
    </row>
    <row r="3659" spans="8:10">
      <c r="H3659">
        <f>train!G3659</f>
        <v>208.8</v>
      </c>
      <c r="I3659">
        <f>train!I3659</f>
        <v>35.5</v>
      </c>
      <c r="J3659">
        <f>IF(train!T3659="yes",1,0)</f>
        <v>0</v>
      </c>
    </row>
    <row r="3660" spans="8:10">
      <c r="H3660">
        <f>train!G3660</f>
        <v>159.9</v>
      </c>
      <c r="I3660">
        <f>train!I3660</f>
        <v>27.18</v>
      </c>
      <c r="J3660">
        <f>IF(train!T3660="yes",1,0)</f>
        <v>0</v>
      </c>
    </row>
    <row r="3661" spans="8:10">
      <c r="H3661">
        <f>train!G3661</f>
        <v>185.1</v>
      </c>
      <c r="I3661">
        <f>train!I3661</f>
        <v>31.47</v>
      </c>
      <c r="J3661">
        <f>IF(train!T3661="yes",1,0)</f>
        <v>0</v>
      </c>
    </row>
    <row r="3662" spans="8:10">
      <c r="H3662">
        <f>train!G3662</f>
        <v>139.1</v>
      </c>
      <c r="I3662">
        <f>train!I3662</f>
        <v>23.65</v>
      </c>
      <c r="J3662">
        <f>IF(train!T3662="yes",1,0)</f>
        <v>0</v>
      </c>
    </row>
    <row r="3663" spans="8:10">
      <c r="H3663">
        <f>train!G3663</f>
        <v>155.5</v>
      </c>
      <c r="I3663">
        <f>train!I3663</f>
        <v>26.44</v>
      </c>
      <c r="J3663">
        <f>IF(train!T3663="yes",1,0)</f>
        <v>0</v>
      </c>
    </row>
    <row r="3664" spans="8:10">
      <c r="H3664">
        <f>train!G3664</f>
        <v>180.5</v>
      </c>
      <c r="I3664">
        <f>train!I3664</f>
        <v>30.69</v>
      </c>
      <c r="J3664">
        <f>IF(train!T3664="yes",1,0)</f>
        <v>0</v>
      </c>
    </row>
    <row r="3665" spans="8:10">
      <c r="H3665">
        <f>train!G3665</f>
        <v>204.6</v>
      </c>
      <c r="I3665">
        <f>train!I3665</f>
        <v>34.78</v>
      </c>
      <c r="J3665">
        <f>IF(train!T3665="yes",1,0)</f>
        <v>0</v>
      </c>
    </row>
    <row r="3666" spans="8:10">
      <c r="H3666">
        <f>train!G3666</f>
        <v>220.4</v>
      </c>
      <c r="I3666">
        <f>train!I3666</f>
        <v>37.47</v>
      </c>
      <c r="J3666">
        <f>IF(train!T3666="yes",1,0)</f>
        <v>1</v>
      </c>
    </row>
    <row r="3667" spans="8:10">
      <c r="H3667">
        <f>train!G3667</f>
        <v>223.2</v>
      </c>
      <c r="I3667">
        <f>train!I3667</f>
        <v>37.94</v>
      </c>
      <c r="J3667">
        <f>IF(train!T3667="yes",1,0)</f>
        <v>0</v>
      </c>
    </row>
    <row r="3668" spans="8:10">
      <c r="H3668">
        <f>train!G3668</f>
        <v>109.1</v>
      </c>
      <c r="I3668">
        <f>train!I3668</f>
        <v>18.55</v>
      </c>
      <c r="J3668">
        <f>IF(train!T3668="yes",1,0)</f>
        <v>0</v>
      </c>
    </row>
    <row r="3669" spans="8:10">
      <c r="H3669">
        <f>train!G3669</f>
        <v>136.5</v>
      </c>
      <c r="I3669">
        <f>train!I3669</f>
        <v>23.21</v>
      </c>
      <c r="J3669">
        <f>IF(train!T3669="yes",1,0)</f>
        <v>0</v>
      </c>
    </row>
    <row r="3670" spans="8:10">
      <c r="H3670">
        <f>train!G3670</f>
        <v>192.8</v>
      </c>
      <c r="I3670">
        <f>train!I3670</f>
        <v>32.78</v>
      </c>
      <c r="J3670">
        <f>IF(train!T3670="yes",1,0)</f>
        <v>1</v>
      </c>
    </row>
    <row r="3671" spans="8:10">
      <c r="H3671">
        <f>train!G3671</f>
        <v>293.8</v>
      </c>
      <c r="I3671">
        <f>train!I3671</f>
        <v>49.95</v>
      </c>
      <c r="J3671">
        <f>IF(train!T3671="yes",1,0)</f>
        <v>1</v>
      </c>
    </row>
    <row r="3672" spans="8:10">
      <c r="H3672">
        <f>train!G3672</f>
        <v>130.5</v>
      </c>
      <c r="I3672">
        <f>train!I3672</f>
        <v>22.19</v>
      </c>
      <c r="J3672">
        <f>IF(train!T3672="yes",1,0)</f>
        <v>0</v>
      </c>
    </row>
    <row r="3673" spans="8:10">
      <c r="H3673">
        <f>train!G3673</f>
        <v>186.8</v>
      </c>
      <c r="I3673">
        <f>train!I3673</f>
        <v>31.76</v>
      </c>
      <c r="J3673">
        <f>IF(train!T3673="yes",1,0)</f>
        <v>0</v>
      </c>
    </row>
    <row r="3674" spans="8:10">
      <c r="H3674">
        <f>train!G3674</f>
        <v>110.2</v>
      </c>
      <c r="I3674">
        <f>train!I3674</f>
        <v>18.73</v>
      </c>
      <c r="J3674">
        <f>IF(train!T3674="yes",1,0)</f>
        <v>0</v>
      </c>
    </row>
    <row r="3675" spans="8:10">
      <c r="H3675">
        <f>train!G3675</f>
        <v>228.2</v>
      </c>
      <c r="I3675">
        <f>train!I3675</f>
        <v>38.79</v>
      </c>
      <c r="J3675">
        <f>IF(train!T3675="yes",1,0)</f>
        <v>0</v>
      </c>
    </row>
    <row r="3676" spans="8:10">
      <c r="H3676">
        <f>train!G3676</f>
        <v>176.6</v>
      </c>
      <c r="I3676">
        <f>train!I3676</f>
        <v>30.02</v>
      </c>
      <c r="J3676">
        <f>IF(train!T3676="yes",1,0)</f>
        <v>1</v>
      </c>
    </row>
    <row r="3677" spans="8:10">
      <c r="H3677">
        <f>train!G3677</f>
        <v>241.4</v>
      </c>
      <c r="I3677">
        <f>train!I3677</f>
        <v>41.04</v>
      </c>
      <c r="J3677">
        <f>IF(train!T3677="yes",1,0)</f>
        <v>0</v>
      </c>
    </row>
    <row r="3678" spans="8:10">
      <c r="H3678">
        <f>train!G3678</f>
        <v>174.8</v>
      </c>
      <c r="I3678">
        <f>train!I3678</f>
        <v>29.72</v>
      </c>
      <c r="J3678">
        <f>IF(train!T3678="yes",1,0)</f>
        <v>0</v>
      </c>
    </row>
    <row r="3679" spans="8:10">
      <c r="H3679">
        <f>train!G3679</f>
        <v>171.8</v>
      </c>
      <c r="I3679">
        <f>train!I3679</f>
        <v>29.21</v>
      </c>
      <c r="J3679">
        <f>IF(train!T3679="yes",1,0)</f>
        <v>0</v>
      </c>
    </row>
    <row r="3680" spans="8:10">
      <c r="H3680">
        <f>train!G3680</f>
        <v>190.8</v>
      </c>
      <c r="I3680">
        <f>train!I3680</f>
        <v>32.44</v>
      </c>
      <c r="J3680">
        <f>IF(train!T3680="yes",1,0)</f>
        <v>0</v>
      </c>
    </row>
    <row r="3681" spans="8:10">
      <c r="H3681">
        <f>train!G3681</f>
        <v>212.3</v>
      </c>
      <c r="I3681">
        <f>train!I3681</f>
        <v>36.090000000000003</v>
      </c>
      <c r="J3681">
        <f>IF(train!T3681="yes",1,0)</f>
        <v>0</v>
      </c>
    </row>
    <row r="3682" spans="8:10">
      <c r="H3682">
        <f>train!G3682</f>
        <v>159</v>
      </c>
      <c r="I3682">
        <f>train!I3682</f>
        <v>27.03</v>
      </c>
      <c r="J3682">
        <f>IF(train!T3682="yes",1,0)</f>
        <v>0</v>
      </c>
    </row>
    <row r="3683" spans="8:10">
      <c r="H3683">
        <f>train!G3683</f>
        <v>178.4</v>
      </c>
      <c r="I3683">
        <f>train!I3683</f>
        <v>30.33</v>
      </c>
      <c r="J3683">
        <f>IF(train!T3683="yes",1,0)</f>
        <v>0</v>
      </c>
    </row>
    <row r="3684" spans="8:10">
      <c r="H3684">
        <f>train!G3684</f>
        <v>222.1</v>
      </c>
      <c r="I3684">
        <f>train!I3684</f>
        <v>37.76</v>
      </c>
      <c r="J3684">
        <f>IF(train!T3684="yes",1,0)</f>
        <v>0</v>
      </c>
    </row>
    <row r="3685" spans="8:10">
      <c r="H3685">
        <f>train!G3685</f>
        <v>190</v>
      </c>
      <c r="I3685">
        <f>train!I3685</f>
        <v>32.299999999999997</v>
      </c>
      <c r="J3685">
        <f>IF(train!T3685="yes",1,0)</f>
        <v>0</v>
      </c>
    </row>
    <row r="3686" spans="8:10">
      <c r="H3686">
        <f>train!G3686</f>
        <v>120</v>
      </c>
      <c r="I3686">
        <f>train!I3686</f>
        <v>20.399999999999999</v>
      </c>
      <c r="J3686">
        <f>IF(train!T3686="yes",1,0)</f>
        <v>0</v>
      </c>
    </row>
    <row r="3687" spans="8:10">
      <c r="H3687">
        <f>train!G3687</f>
        <v>145.9</v>
      </c>
      <c r="I3687">
        <f>train!I3687</f>
        <v>24.8</v>
      </c>
      <c r="J3687">
        <f>IF(train!T3687="yes",1,0)</f>
        <v>0</v>
      </c>
    </row>
    <row r="3688" spans="8:10">
      <c r="H3688">
        <f>train!G3688</f>
        <v>179.8</v>
      </c>
      <c r="I3688">
        <f>train!I3688</f>
        <v>30.57</v>
      </c>
      <c r="J3688">
        <f>IF(train!T3688="yes",1,0)</f>
        <v>0</v>
      </c>
    </row>
    <row r="3689" spans="8:10">
      <c r="H3689">
        <f>train!G3689</f>
        <v>225.7</v>
      </c>
      <c r="I3689">
        <f>train!I3689</f>
        <v>38.369999999999997</v>
      </c>
      <c r="J3689">
        <f>IF(train!T3689="yes",1,0)</f>
        <v>0</v>
      </c>
    </row>
    <row r="3690" spans="8:10">
      <c r="H3690">
        <f>train!G3690</f>
        <v>199.7</v>
      </c>
      <c r="I3690">
        <f>train!I3690</f>
        <v>33.950000000000003</v>
      </c>
      <c r="J3690">
        <f>IF(train!T3690="yes",1,0)</f>
        <v>0</v>
      </c>
    </row>
    <row r="3691" spans="8:10">
      <c r="H3691">
        <f>train!G3691</f>
        <v>150</v>
      </c>
      <c r="I3691">
        <f>train!I3691</f>
        <v>25.5</v>
      </c>
      <c r="J3691">
        <f>IF(train!T3691="yes",1,0)</f>
        <v>0</v>
      </c>
    </row>
    <row r="3692" spans="8:10">
      <c r="H3692">
        <f>train!G3692</f>
        <v>247.1</v>
      </c>
      <c r="I3692">
        <f>train!I3692</f>
        <v>42.01</v>
      </c>
      <c r="J3692">
        <f>IF(train!T3692="yes",1,0)</f>
        <v>1</v>
      </c>
    </row>
    <row r="3693" spans="8:10">
      <c r="H3693">
        <f>train!G3693</f>
        <v>215.7</v>
      </c>
      <c r="I3693">
        <f>train!I3693</f>
        <v>36.67</v>
      </c>
      <c r="J3693">
        <f>IF(train!T3693="yes",1,0)</f>
        <v>0</v>
      </c>
    </row>
    <row r="3694" spans="8:10">
      <c r="H3694">
        <f>train!G3694</f>
        <v>94.8</v>
      </c>
      <c r="I3694">
        <f>train!I3694</f>
        <v>16.12</v>
      </c>
      <c r="J3694">
        <f>IF(train!T3694="yes",1,0)</f>
        <v>0</v>
      </c>
    </row>
    <row r="3695" spans="8:10">
      <c r="H3695">
        <f>train!G3695</f>
        <v>79.3</v>
      </c>
      <c r="I3695">
        <f>train!I3695</f>
        <v>13.48</v>
      </c>
      <c r="J3695">
        <f>IF(train!T3695="yes",1,0)</f>
        <v>0</v>
      </c>
    </row>
    <row r="3696" spans="8:10">
      <c r="H3696">
        <f>train!G3696</f>
        <v>157.19999999999999</v>
      </c>
      <c r="I3696">
        <f>train!I3696</f>
        <v>26.72</v>
      </c>
      <c r="J3696">
        <f>IF(train!T3696="yes",1,0)</f>
        <v>0</v>
      </c>
    </row>
    <row r="3697" spans="8:10">
      <c r="H3697">
        <f>train!G3697</f>
        <v>119.8</v>
      </c>
      <c r="I3697">
        <f>train!I3697</f>
        <v>20.37</v>
      </c>
      <c r="J3697">
        <f>IF(train!T3697="yes",1,0)</f>
        <v>0</v>
      </c>
    </row>
    <row r="3698" spans="8:10">
      <c r="H3698">
        <f>train!G3698</f>
        <v>229.1</v>
      </c>
      <c r="I3698">
        <f>train!I3698</f>
        <v>38.950000000000003</v>
      </c>
      <c r="J3698">
        <f>IF(train!T3698="yes",1,0)</f>
        <v>0</v>
      </c>
    </row>
    <row r="3699" spans="8:10">
      <c r="H3699">
        <f>train!G3699</f>
        <v>135.1</v>
      </c>
      <c r="I3699">
        <f>train!I3699</f>
        <v>22.97</v>
      </c>
      <c r="J3699">
        <f>IF(train!T3699="yes",1,0)</f>
        <v>0</v>
      </c>
    </row>
    <row r="3700" spans="8:10">
      <c r="H3700">
        <f>train!G3700</f>
        <v>239.7</v>
      </c>
      <c r="I3700">
        <f>train!I3700</f>
        <v>40.75</v>
      </c>
      <c r="J3700">
        <f>IF(train!T3700="yes",1,0)</f>
        <v>0</v>
      </c>
    </row>
    <row r="3701" spans="8:10">
      <c r="H3701">
        <f>train!G3701</f>
        <v>159.6</v>
      </c>
      <c r="I3701">
        <f>train!I3701</f>
        <v>27.13</v>
      </c>
      <c r="J3701">
        <f>IF(train!T3701="yes",1,0)</f>
        <v>1</v>
      </c>
    </row>
    <row r="3702" spans="8:10">
      <c r="H3702">
        <f>train!G3702</f>
        <v>231.2</v>
      </c>
      <c r="I3702">
        <f>train!I3702</f>
        <v>39.299999999999997</v>
      </c>
      <c r="J3702">
        <f>IF(train!T3702="yes",1,0)</f>
        <v>0</v>
      </c>
    </row>
    <row r="3703" spans="8:10">
      <c r="H3703">
        <f>train!G3703</f>
        <v>203.7</v>
      </c>
      <c r="I3703">
        <f>train!I3703</f>
        <v>34.630000000000003</v>
      </c>
      <c r="J3703">
        <f>IF(train!T3703="yes",1,0)</f>
        <v>0</v>
      </c>
    </row>
    <row r="3704" spans="8:10">
      <c r="H3704">
        <f>train!G3704</f>
        <v>160.6</v>
      </c>
      <c r="I3704">
        <f>train!I3704</f>
        <v>27.3</v>
      </c>
      <c r="J3704">
        <f>IF(train!T3704="yes",1,0)</f>
        <v>1</v>
      </c>
    </row>
    <row r="3705" spans="8:10">
      <c r="H3705">
        <f>train!G3705</f>
        <v>261.10000000000002</v>
      </c>
      <c r="I3705">
        <f>train!I3705</f>
        <v>44.39</v>
      </c>
      <c r="J3705">
        <f>IF(train!T3705="yes",1,0)</f>
        <v>1</v>
      </c>
    </row>
    <row r="3706" spans="8:10">
      <c r="H3706">
        <f>train!G3706</f>
        <v>138.69999999999999</v>
      </c>
      <c r="I3706">
        <f>train!I3706</f>
        <v>23.58</v>
      </c>
      <c r="J3706">
        <f>IF(train!T3706="yes",1,0)</f>
        <v>0</v>
      </c>
    </row>
    <row r="3707" spans="8:10">
      <c r="H3707">
        <f>train!G3707</f>
        <v>226.6</v>
      </c>
      <c r="I3707">
        <f>train!I3707</f>
        <v>38.520000000000003</v>
      </c>
      <c r="J3707">
        <f>IF(train!T3707="yes",1,0)</f>
        <v>0</v>
      </c>
    </row>
    <row r="3708" spans="8:10">
      <c r="H3708">
        <f>train!G3708</f>
        <v>229.1</v>
      </c>
      <c r="I3708">
        <f>train!I3708</f>
        <v>38.950000000000003</v>
      </c>
      <c r="J3708">
        <f>IF(train!T3708="yes",1,0)</f>
        <v>0</v>
      </c>
    </row>
    <row r="3709" spans="8:10">
      <c r="H3709">
        <f>train!G3709</f>
        <v>157.4</v>
      </c>
      <c r="I3709">
        <f>train!I3709</f>
        <v>26.76</v>
      </c>
      <c r="J3709">
        <f>IF(train!T3709="yes",1,0)</f>
        <v>0</v>
      </c>
    </row>
    <row r="3710" spans="8:10">
      <c r="H3710">
        <f>train!G3710</f>
        <v>185.6</v>
      </c>
      <c r="I3710">
        <f>train!I3710</f>
        <v>31.55</v>
      </c>
      <c r="J3710">
        <f>IF(train!T3710="yes",1,0)</f>
        <v>1</v>
      </c>
    </row>
    <row r="3711" spans="8:10">
      <c r="H3711">
        <f>train!G3711</f>
        <v>217.2</v>
      </c>
      <c r="I3711">
        <f>train!I3711</f>
        <v>36.92</v>
      </c>
      <c r="J3711">
        <f>IF(train!T3711="yes",1,0)</f>
        <v>0</v>
      </c>
    </row>
    <row r="3712" spans="8:10">
      <c r="H3712">
        <f>train!G3712</f>
        <v>183.1</v>
      </c>
      <c r="I3712">
        <f>train!I3712</f>
        <v>31.13</v>
      </c>
      <c r="J3712">
        <f>IF(train!T3712="yes",1,0)</f>
        <v>0</v>
      </c>
    </row>
    <row r="3713" spans="8:10">
      <c r="H3713">
        <f>train!G3713</f>
        <v>218.5</v>
      </c>
      <c r="I3713">
        <f>train!I3713</f>
        <v>37.15</v>
      </c>
      <c r="J3713">
        <f>IF(train!T3713="yes",1,0)</f>
        <v>0</v>
      </c>
    </row>
    <row r="3714" spans="8:10">
      <c r="H3714">
        <f>train!G3714</f>
        <v>143.80000000000001</v>
      </c>
      <c r="I3714">
        <f>train!I3714</f>
        <v>24.45</v>
      </c>
      <c r="J3714">
        <f>IF(train!T3714="yes",1,0)</f>
        <v>0</v>
      </c>
    </row>
    <row r="3715" spans="8:10">
      <c r="H3715">
        <f>train!G3715</f>
        <v>143</v>
      </c>
      <c r="I3715">
        <f>train!I3715</f>
        <v>24.31</v>
      </c>
      <c r="J3715">
        <f>IF(train!T3715="yes",1,0)</f>
        <v>1</v>
      </c>
    </row>
    <row r="3716" spans="8:10">
      <c r="H3716">
        <f>train!G3716</f>
        <v>147.19999999999999</v>
      </c>
      <c r="I3716">
        <f>train!I3716</f>
        <v>25.02</v>
      </c>
      <c r="J3716">
        <f>IF(train!T3716="yes",1,0)</f>
        <v>0</v>
      </c>
    </row>
    <row r="3717" spans="8:10">
      <c r="H3717">
        <f>train!G3717</f>
        <v>224</v>
      </c>
      <c r="I3717">
        <f>train!I3717</f>
        <v>38.08</v>
      </c>
      <c r="J3717">
        <f>IF(train!T3717="yes",1,0)</f>
        <v>0</v>
      </c>
    </row>
    <row r="3718" spans="8:10">
      <c r="H3718">
        <f>train!G3718</f>
        <v>132.9</v>
      </c>
      <c r="I3718">
        <f>train!I3718</f>
        <v>22.59</v>
      </c>
      <c r="J3718">
        <f>IF(train!T3718="yes",1,0)</f>
        <v>1</v>
      </c>
    </row>
    <row r="3719" spans="8:10">
      <c r="H3719">
        <f>train!G3719</f>
        <v>160.30000000000001</v>
      </c>
      <c r="I3719">
        <f>train!I3719</f>
        <v>27.25</v>
      </c>
      <c r="J3719">
        <f>IF(train!T3719="yes",1,0)</f>
        <v>0</v>
      </c>
    </row>
    <row r="3720" spans="8:10">
      <c r="H3720">
        <f>train!G3720</f>
        <v>213.8</v>
      </c>
      <c r="I3720">
        <f>train!I3720</f>
        <v>36.35</v>
      </c>
      <c r="J3720">
        <f>IF(train!T3720="yes",1,0)</f>
        <v>0</v>
      </c>
    </row>
    <row r="3721" spans="8:10">
      <c r="H3721">
        <f>train!G3721</f>
        <v>248.2</v>
      </c>
      <c r="I3721">
        <f>train!I3721</f>
        <v>42.19</v>
      </c>
      <c r="J3721">
        <f>IF(train!T3721="yes",1,0)</f>
        <v>0</v>
      </c>
    </row>
    <row r="3722" spans="8:10">
      <c r="H3722">
        <f>train!G3722</f>
        <v>174.6</v>
      </c>
      <c r="I3722">
        <f>train!I3722</f>
        <v>29.68</v>
      </c>
      <c r="J3722">
        <f>IF(train!T3722="yes",1,0)</f>
        <v>0</v>
      </c>
    </row>
    <row r="3723" spans="8:10">
      <c r="H3723">
        <f>train!G3723</f>
        <v>205.5</v>
      </c>
      <c r="I3723">
        <f>train!I3723</f>
        <v>34.94</v>
      </c>
      <c r="J3723">
        <f>IF(train!T3723="yes",1,0)</f>
        <v>0</v>
      </c>
    </row>
    <row r="3724" spans="8:10">
      <c r="H3724">
        <f>train!G3724</f>
        <v>209.1</v>
      </c>
      <c r="I3724">
        <f>train!I3724</f>
        <v>35.549999999999997</v>
      </c>
      <c r="J3724">
        <f>IF(train!T3724="yes",1,0)</f>
        <v>0</v>
      </c>
    </row>
    <row r="3725" spans="8:10">
      <c r="H3725">
        <f>train!G3725</f>
        <v>251.1</v>
      </c>
      <c r="I3725">
        <f>train!I3725</f>
        <v>42.69</v>
      </c>
      <c r="J3725">
        <f>IF(train!T3725="yes",1,0)</f>
        <v>0</v>
      </c>
    </row>
    <row r="3726" spans="8:10">
      <c r="H3726">
        <f>train!G3726</f>
        <v>187.6</v>
      </c>
      <c r="I3726">
        <f>train!I3726</f>
        <v>31.89</v>
      </c>
      <c r="J3726">
        <f>IF(train!T3726="yes",1,0)</f>
        <v>0</v>
      </c>
    </row>
    <row r="3727" spans="8:10">
      <c r="H3727">
        <f>train!G3727</f>
        <v>197.5</v>
      </c>
      <c r="I3727">
        <f>train!I3727</f>
        <v>33.58</v>
      </c>
      <c r="J3727">
        <f>IF(train!T3727="yes",1,0)</f>
        <v>0</v>
      </c>
    </row>
    <row r="3728" spans="8:10">
      <c r="H3728">
        <f>train!G3728</f>
        <v>221.6</v>
      </c>
      <c r="I3728">
        <f>train!I3728</f>
        <v>37.67</v>
      </c>
      <c r="J3728">
        <f>IF(train!T3728="yes",1,0)</f>
        <v>0</v>
      </c>
    </row>
    <row r="3729" spans="8:10">
      <c r="H3729">
        <f>train!G3729</f>
        <v>200.7</v>
      </c>
      <c r="I3729">
        <f>train!I3729</f>
        <v>34.119999999999997</v>
      </c>
      <c r="J3729">
        <f>IF(train!T3729="yes",1,0)</f>
        <v>0</v>
      </c>
    </row>
    <row r="3730" spans="8:10">
      <c r="H3730">
        <f>train!G3730</f>
        <v>212.8</v>
      </c>
      <c r="I3730">
        <f>train!I3730</f>
        <v>36.18</v>
      </c>
      <c r="J3730">
        <f>IF(train!T3730="yes",1,0)</f>
        <v>0</v>
      </c>
    </row>
    <row r="3731" spans="8:10">
      <c r="H3731">
        <f>train!G3731</f>
        <v>213.3</v>
      </c>
      <c r="I3731">
        <f>train!I3731</f>
        <v>36.26</v>
      </c>
      <c r="J3731">
        <f>IF(train!T3731="yes",1,0)</f>
        <v>0</v>
      </c>
    </row>
    <row r="3732" spans="8:10">
      <c r="H3732">
        <f>train!G3732</f>
        <v>177.1</v>
      </c>
      <c r="I3732">
        <f>train!I3732</f>
        <v>30.11</v>
      </c>
      <c r="J3732">
        <f>IF(train!T3732="yes",1,0)</f>
        <v>0</v>
      </c>
    </row>
    <row r="3733" spans="8:10">
      <c r="H3733">
        <f>train!G3733</f>
        <v>229.2</v>
      </c>
      <c r="I3733">
        <f>train!I3733</f>
        <v>38.96</v>
      </c>
      <c r="J3733">
        <f>IF(train!T3733="yes",1,0)</f>
        <v>0</v>
      </c>
    </row>
    <row r="3734" spans="8:10">
      <c r="H3734">
        <f>train!G3734</f>
        <v>129.4</v>
      </c>
      <c r="I3734">
        <f>train!I3734</f>
        <v>22</v>
      </c>
      <c r="J3734">
        <f>IF(train!T3734="yes",1,0)</f>
        <v>1</v>
      </c>
    </row>
    <row r="3735" spans="8:10">
      <c r="H3735">
        <f>train!G3735</f>
        <v>203.1</v>
      </c>
      <c r="I3735">
        <f>train!I3735</f>
        <v>34.53</v>
      </c>
      <c r="J3735">
        <f>IF(train!T3735="yes",1,0)</f>
        <v>0</v>
      </c>
    </row>
    <row r="3736" spans="8:10">
      <c r="H3736">
        <f>train!G3736</f>
        <v>232.2</v>
      </c>
      <c r="I3736">
        <f>train!I3736</f>
        <v>39.47</v>
      </c>
      <c r="J3736">
        <f>IF(train!T3736="yes",1,0)</f>
        <v>1</v>
      </c>
    </row>
    <row r="3737" spans="8:10">
      <c r="H3737">
        <f>train!G3737</f>
        <v>138.5</v>
      </c>
      <c r="I3737">
        <f>train!I3737</f>
        <v>23.55</v>
      </c>
      <c r="J3737">
        <f>IF(train!T3737="yes",1,0)</f>
        <v>0</v>
      </c>
    </row>
    <row r="3738" spans="8:10">
      <c r="H3738">
        <f>train!G3738</f>
        <v>189.3</v>
      </c>
      <c r="I3738">
        <f>train!I3738</f>
        <v>32.18</v>
      </c>
      <c r="J3738">
        <f>IF(train!T3738="yes",1,0)</f>
        <v>0</v>
      </c>
    </row>
    <row r="3739" spans="8:10">
      <c r="H3739">
        <f>train!G3739</f>
        <v>254.2</v>
      </c>
      <c r="I3739">
        <f>train!I3739</f>
        <v>43.21</v>
      </c>
      <c r="J3739">
        <f>IF(train!T3739="yes",1,0)</f>
        <v>1</v>
      </c>
    </row>
    <row r="3740" spans="8:10">
      <c r="H3740">
        <f>train!G3740</f>
        <v>176.5</v>
      </c>
      <c r="I3740">
        <f>train!I3740</f>
        <v>30.01</v>
      </c>
      <c r="J3740">
        <f>IF(train!T3740="yes",1,0)</f>
        <v>0</v>
      </c>
    </row>
    <row r="3741" spans="8:10">
      <c r="H3741">
        <f>train!G3741</f>
        <v>234.3</v>
      </c>
      <c r="I3741">
        <f>train!I3741</f>
        <v>39.83</v>
      </c>
      <c r="J3741">
        <f>IF(train!T3741="yes",1,0)</f>
        <v>0</v>
      </c>
    </row>
    <row r="3742" spans="8:10">
      <c r="H3742">
        <f>train!G3742</f>
        <v>147.30000000000001</v>
      </c>
      <c r="I3742">
        <f>train!I3742</f>
        <v>25.04</v>
      </c>
      <c r="J3742">
        <f>IF(train!T3742="yes",1,0)</f>
        <v>0</v>
      </c>
    </row>
    <row r="3743" spans="8:10">
      <c r="H3743">
        <f>train!G3743</f>
        <v>171</v>
      </c>
      <c r="I3743">
        <f>train!I3743</f>
        <v>29.07</v>
      </c>
      <c r="J3743">
        <f>IF(train!T3743="yes",1,0)</f>
        <v>0</v>
      </c>
    </row>
    <row r="3744" spans="8:10">
      <c r="H3744">
        <f>train!G3744</f>
        <v>240.6</v>
      </c>
      <c r="I3744">
        <f>train!I3744</f>
        <v>40.9</v>
      </c>
      <c r="J3744">
        <f>IF(train!T3744="yes",1,0)</f>
        <v>0</v>
      </c>
    </row>
    <row r="3745" spans="8:10">
      <c r="H3745">
        <f>train!G3745</f>
        <v>114.4</v>
      </c>
      <c r="I3745">
        <f>train!I3745</f>
        <v>19.45</v>
      </c>
      <c r="J3745">
        <f>IF(train!T3745="yes",1,0)</f>
        <v>0</v>
      </c>
    </row>
    <row r="3746" spans="8:10">
      <c r="H3746">
        <f>train!G3746</f>
        <v>113.9</v>
      </c>
      <c r="I3746">
        <f>train!I3746</f>
        <v>19.36</v>
      </c>
      <c r="J3746">
        <f>IF(train!T3746="yes",1,0)</f>
        <v>0</v>
      </c>
    </row>
    <row r="3747" spans="8:10">
      <c r="H3747">
        <f>train!G3747</f>
        <v>180</v>
      </c>
      <c r="I3747">
        <f>train!I3747</f>
        <v>30.6</v>
      </c>
      <c r="J3747">
        <f>IF(train!T3747="yes",1,0)</f>
        <v>0</v>
      </c>
    </row>
    <row r="3748" spans="8:10">
      <c r="H3748">
        <f>train!G3748</f>
        <v>110.8</v>
      </c>
      <c r="I3748">
        <f>train!I3748</f>
        <v>18.84</v>
      </c>
      <c r="J3748">
        <f>IF(train!T3748="yes",1,0)</f>
        <v>0</v>
      </c>
    </row>
    <row r="3749" spans="8:10">
      <c r="H3749">
        <f>train!G3749</f>
        <v>138.69999999999999</v>
      </c>
      <c r="I3749">
        <f>train!I3749</f>
        <v>23.58</v>
      </c>
      <c r="J3749">
        <f>IF(train!T3749="yes",1,0)</f>
        <v>0</v>
      </c>
    </row>
    <row r="3750" spans="8:10">
      <c r="H3750">
        <f>train!G3750</f>
        <v>211.8</v>
      </c>
      <c r="I3750">
        <f>train!I3750</f>
        <v>36.01</v>
      </c>
      <c r="J3750">
        <f>IF(train!T3750="yes",1,0)</f>
        <v>0</v>
      </c>
    </row>
    <row r="3751" spans="8:10">
      <c r="H3751">
        <f>train!G3751</f>
        <v>234.5</v>
      </c>
      <c r="I3751">
        <f>train!I3751</f>
        <v>39.869999999999997</v>
      </c>
      <c r="J3751">
        <f>IF(train!T3751="yes",1,0)</f>
        <v>0</v>
      </c>
    </row>
    <row r="3752" spans="8:10">
      <c r="H3752">
        <f>train!G3752</f>
        <v>240.2</v>
      </c>
      <c r="I3752">
        <f>train!I3752</f>
        <v>40.83</v>
      </c>
      <c r="J3752">
        <f>IF(train!T3752="yes",1,0)</f>
        <v>0</v>
      </c>
    </row>
    <row r="3753" spans="8:10">
      <c r="H3753">
        <f>train!G3753</f>
        <v>222.4</v>
      </c>
      <c r="I3753">
        <f>train!I3753</f>
        <v>37.81</v>
      </c>
      <c r="J3753">
        <f>IF(train!T3753="yes",1,0)</f>
        <v>0</v>
      </c>
    </row>
    <row r="3754" spans="8:10">
      <c r="H3754">
        <f>train!G3754</f>
        <v>113.3</v>
      </c>
      <c r="I3754">
        <f>train!I3754</f>
        <v>19.260000000000002</v>
      </c>
      <c r="J3754">
        <f>IF(train!T3754="yes",1,0)</f>
        <v>0</v>
      </c>
    </row>
    <row r="3755" spans="8:10">
      <c r="H3755">
        <f>train!G3755</f>
        <v>107</v>
      </c>
      <c r="I3755">
        <f>train!I3755</f>
        <v>18.190000000000001</v>
      </c>
      <c r="J3755">
        <f>IF(train!T3755="yes",1,0)</f>
        <v>0</v>
      </c>
    </row>
    <row r="3756" spans="8:10">
      <c r="H3756">
        <f>train!G3756</f>
        <v>163.19999999999999</v>
      </c>
      <c r="I3756">
        <f>train!I3756</f>
        <v>27.74</v>
      </c>
      <c r="J3756">
        <f>IF(train!T3756="yes",1,0)</f>
        <v>0</v>
      </c>
    </row>
    <row r="3757" spans="8:10">
      <c r="H3757">
        <f>train!G3757</f>
        <v>193.8</v>
      </c>
      <c r="I3757">
        <f>train!I3757</f>
        <v>32.950000000000003</v>
      </c>
      <c r="J3757">
        <f>IF(train!T3757="yes",1,0)</f>
        <v>0</v>
      </c>
    </row>
    <row r="3758" spans="8:10">
      <c r="H3758">
        <f>train!G3758</f>
        <v>143.69999999999999</v>
      </c>
      <c r="I3758">
        <f>train!I3758</f>
        <v>24.43</v>
      </c>
      <c r="J3758">
        <f>IF(train!T3758="yes",1,0)</f>
        <v>0</v>
      </c>
    </row>
    <row r="3759" spans="8:10">
      <c r="H3759">
        <f>train!G3759</f>
        <v>169.5</v>
      </c>
      <c r="I3759">
        <f>train!I3759</f>
        <v>28.82</v>
      </c>
      <c r="J3759">
        <f>IF(train!T3759="yes",1,0)</f>
        <v>1</v>
      </c>
    </row>
    <row r="3760" spans="8:10">
      <c r="H3760">
        <f>train!G3760</f>
        <v>184.1</v>
      </c>
      <c r="I3760">
        <f>train!I3760</f>
        <v>31.3</v>
      </c>
      <c r="J3760">
        <f>IF(train!T3760="yes",1,0)</f>
        <v>0</v>
      </c>
    </row>
    <row r="3761" spans="8:10">
      <c r="H3761">
        <f>train!G3761</f>
        <v>154</v>
      </c>
      <c r="I3761">
        <f>train!I3761</f>
        <v>26.18</v>
      </c>
      <c r="J3761">
        <f>IF(train!T3761="yes",1,0)</f>
        <v>0</v>
      </c>
    </row>
    <row r="3762" spans="8:10">
      <c r="H3762">
        <f>train!G3762</f>
        <v>166.3</v>
      </c>
      <c r="I3762">
        <f>train!I3762</f>
        <v>28.27</v>
      </c>
      <c r="J3762">
        <f>IF(train!T3762="yes",1,0)</f>
        <v>0</v>
      </c>
    </row>
    <row r="3763" spans="8:10">
      <c r="H3763">
        <f>train!G3763</f>
        <v>108.6</v>
      </c>
      <c r="I3763">
        <f>train!I3763</f>
        <v>18.46</v>
      </c>
      <c r="J3763">
        <f>IF(train!T3763="yes",1,0)</f>
        <v>0</v>
      </c>
    </row>
    <row r="3764" spans="8:10">
      <c r="H3764">
        <f>train!G3764</f>
        <v>230.3</v>
      </c>
      <c r="I3764">
        <f>train!I3764</f>
        <v>39.15</v>
      </c>
      <c r="J3764">
        <f>IF(train!T3764="yes",1,0)</f>
        <v>0</v>
      </c>
    </row>
    <row r="3765" spans="8:10">
      <c r="H3765">
        <f>train!G3765</f>
        <v>200.1</v>
      </c>
      <c r="I3765">
        <f>train!I3765</f>
        <v>34.020000000000003</v>
      </c>
      <c r="J3765">
        <f>IF(train!T3765="yes",1,0)</f>
        <v>0</v>
      </c>
    </row>
    <row r="3766" spans="8:10">
      <c r="H3766">
        <f>train!G3766</f>
        <v>179.2</v>
      </c>
      <c r="I3766">
        <f>train!I3766</f>
        <v>30.46</v>
      </c>
      <c r="J3766">
        <f>IF(train!T3766="yes",1,0)</f>
        <v>0</v>
      </c>
    </row>
    <row r="3767" spans="8:10">
      <c r="H3767">
        <f>train!G3767</f>
        <v>129.5</v>
      </c>
      <c r="I3767">
        <f>train!I3767</f>
        <v>22.02</v>
      </c>
      <c r="J3767">
        <f>IF(train!T3767="yes",1,0)</f>
        <v>0</v>
      </c>
    </row>
    <row r="3768" spans="8:10">
      <c r="H3768">
        <f>train!G3768</f>
        <v>164</v>
      </c>
      <c r="I3768">
        <f>train!I3768</f>
        <v>27.88</v>
      </c>
      <c r="J3768">
        <f>IF(train!T3768="yes",1,0)</f>
        <v>0</v>
      </c>
    </row>
    <row r="3769" spans="8:10">
      <c r="H3769">
        <f>train!G3769</f>
        <v>230.7</v>
      </c>
      <c r="I3769">
        <f>train!I3769</f>
        <v>39.22</v>
      </c>
      <c r="J3769">
        <f>IF(train!T3769="yes",1,0)</f>
        <v>0</v>
      </c>
    </row>
    <row r="3770" spans="8:10">
      <c r="H3770">
        <f>train!G3770</f>
        <v>207.2</v>
      </c>
      <c r="I3770">
        <f>train!I3770</f>
        <v>35.22</v>
      </c>
      <c r="J3770">
        <f>IF(train!T3770="yes",1,0)</f>
        <v>0</v>
      </c>
    </row>
    <row r="3771" spans="8:10">
      <c r="H3771">
        <f>train!G3771</f>
        <v>171.9</v>
      </c>
      <c r="I3771">
        <f>train!I3771</f>
        <v>29.22</v>
      </c>
      <c r="J3771">
        <f>IF(train!T3771="yes",1,0)</f>
        <v>0</v>
      </c>
    </row>
    <row r="3772" spans="8:10">
      <c r="H3772">
        <f>train!G3772</f>
        <v>181.7</v>
      </c>
      <c r="I3772">
        <f>train!I3772</f>
        <v>30.89</v>
      </c>
      <c r="J3772">
        <f>IF(train!T3772="yes",1,0)</f>
        <v>0</v>
      </c>
    </row>
    <row r="3773" spans="8:10">
      <c r="H3773">
        <f>train!G3773</f>
        <v>240.7</v>
      </c>
      <c r="I3773">
        <f>train!I3773</f>
        <v>40.92</v>
      </c>
      <c r="J3773">
        <f>IF(train!T3773="yes",1,0)</f>
        <v>0</v>
      </c>
    </row>
    <row r="3774" spans="8:10">
      <c r="H3774">
        <f>train!G3774</f>
        <v>198.2</v>
      </c>
      <c r="I3774">
        <f>train!I3774</f>
        <v>33.69</v>
      </c>
      <c r="J3774">
        <f>IF(train!T3774="yes",1,0)</f>
        <v>0</v>
      </c>
    </row>
    <row r="3775" spans="8:10">
      <c r="H3775">
        <f>train!G3775</f>
        <v>96</v>
      </c>
      <c r="I3775">
        <f>train!I3775</f>
        <v>16.32</v>
      </c>
      <c r="J3775">
        <f>IF(train!T3775="yes",1,0)</f>
        <v>0</v>
      </c>
    </row>
    <row r="3776" spans="8:10">
      <c r="H3776">
        <f>train!G3776</f>
        <v>171.5</v>
      </c>
      <c r="I3776">
        <f>train!I3776</f>
        <v>29.16</v>
      </c>
      <c r="J3776">
        <f>IF(train!T3776="yes",1,0)</f>
        <v>0</v>
      </c>
    </row>
    <row r="3777" spans="8:10">
      <c r="H3777">
        <f>train!G3777</f>
        <v>111.7</v>
      </c>
      <c r="I3777">
        <f>train!I3777</f>
        <v>18.989999999999998</v>
      </c>
      <c r="J3777">
        <f>IF(train!T3777="yes",1,0)</f>
        <v>0</v>
      </c>
    </row>
    <row r="3778" spans="8:10">
      <c r="H3778">
        <f>train!G3778</f>
        <v>152.69999999999999</v>
      </c>
      <c r="I3778">
        <f>train!I3778</f>
        <v>25.96</v>
      </c>
      <c r="J3778">
        <f>IF(train!T3778="yes",1,0)</f>
        <v>0</v>
      </c>
    </row>
    <row r="3779" spans="8:10">
      <c r="H3779">
        <f>train!G3779</f>
        <v>194.7</v>
      </c>
      <c r="I3779">
        <f>train!I3779</f>
        <v>33.1</v>
      </c>
      <c r="J3779">
        <f>IF(train!T3779="yes",1,0)</f>
        <v>0</v>
      </c>
    </row>
    <row r="3780" spans="8:10">
      <c r="H3780">
        <f>train!G3780</f>
        <v>119.9</v>
      </c>
      <c r="I3780">
        <f>train!I3780</f>
        <v>20.38</v>
      </c>
      <c r="J3780">
        <f>IF(train!T3780="yes",1,0)</f>
        <v>0</v>
      </c>
    </row>
    <row r="3781" spans="8:10">
      <c r="H3781">
        <f>train!G3781</f>
        <v>222.9</v>
      </c>
      <c r="I3781">
        <f>train!I3781</f>
        <v>37.89</v>
      </c>
      <c r="J3781">
        <f>IF(train!T3781="yes",1,0)</f>
        <v>0</v>
      </c>
    </row>
    <row r="3782" spans="8:10">
      <c r="H3782">
        <f>train!G3782</f>
        <v>210.7</v>
      </c>
      <c r="I3782">
        <f>train!I3782</f>
        <v>35.82</v>
      </c>
      <c r="J3782">
        <f>IF(train!T3782="yes",1,0)</f>
        <v>0</v>
      </c>
    </row>
    <row r="3783" spans="8:10">
      <c r="H3783">
        <f>train!G3783</f>
        <v>254.6</v>
      </c>
      <c r="I3783">
        <f>train!I3783</f>
        <v>43.28</v>
      </c>
      <c r="J3783">
        <f>IF(train!T3783="yes",1,0)</f>
        <v>1</v>
      </c>
    </row>
    <row r="3784" spans="8:10">
      <c r="H3784">
        <f>train!G3784</f>
        <v>265</v>
      </c>
      <c r="I3784">
        <f>train!I3784</f>
        <v>45.05</v>
      </c>
      <c r="J3784">
        <f>IF(train!T3784="yes",1,0)</f>
        <v>0</v>
      </c>
    </row>
    <row r="3785" spans="8:10">
      <c r="H3785">
        <f>train!G3785</f>
        <v>172.3</v>
      </c>
      <c r="I3785">
        <f>train!I3785</f>
        <v>29.29</v>
      </c>
      <c r="J3785">
        <f>IF(train!T3785="yes",1,0)</f>
        <v>0</v>
      </c>
    </row>
    <row r="3786" spans="8:10">
      <c r="H3786">
        <f>train!G3786</f>
        <v>259.10000000000002</v>
      </c>
      <c r="I3786">
        <f>train!I3786</f>
        <v>44.05</v>
      </c>
      <c r="J3786">
        <f>IF(train!T3786="yes",1,0)</f>
        <v>0</v>
      </c>
    </row>
    <row r="3787" spans="8:10">
      <c r="H3787">
        <f>train!G3787</f>
        <v>211.4</v>
      </c>
      <c r="I3787">
        <f>train!I3787</f>
        <v>35.94</v>
      </c>
      <c r="J3787">
        <f>IF(train!T3787="yes",1,0)</f>
        <v>0</v>
      </c>
    </row>
    <row r="3788" spans="8:10">
      <c r="H3788">
        <f>train!G3788</f>
        <v>175.9</v>
      </c>
      <c r="I3788">
        <f>train!I3788</f>
        <v>29.9</v>
      </c>
      <c r="J3788">
        <f>IF(train!T3788="yes",1,0)</f>
        <v>0</v>
      </c>
    </row>
    <row r="3789" spans="8:10">
      <c r="H3789">
        <f>train!G3789</f>
        <v>115.5</v>
      </c>
      <c r="I3789">
        <f>train!I3789</f>
        <v>19.64</v>
      </c>
      <c r="J3789">
        <f>IF(train!T3789="yes",1,0)</f>
        <v>0</v>
      </c>
    </row>
    <row r="3790" spans="8:10">
      <c r="H3790">
        <f>train!G3790</f>
        <v>193</v>
      </c>
      <c r="I3790">
        <f>train!I3790</f>
        <v>32.81</v>
      </c>
      <c r="J3790">
        <f>IF(train!T3790="yes",1,0)</f>
        <v>0</v>
      </c>
    </row>
    <row r="3791" spans="8:10">
      <c r="H3791">
        <f>train!G3791</f>
        <v>167.4</v>
      </c>
      <c r="I3791">
        <f>train!I3791</f>
        <v>28.46</v>
      </c>
      <c r="J3791">
        <f>IF(train!T3791="yes",1,0)</f>
        <v>0</v>
      </c>
    </row>
    <row r="3792" spans="8:10">
      <c r="H3792">
        <f>train!G3792</f>
        <v>190.7</v>
      </c>
      <c r="I3792">
        <f>train!I3792</f>
        <v>32.42</v>
      </c>
      <c r="J3792">
        <f>IF(train!T3792="yes",1,0)</f>
        <v>0</v>
      </c>
    </row>
    <row r="3793" spans="8:10">
      <c r="H3793">
        <f>train!G3793</f>
        <v>325.5</v>
      </c>
      <c r="I3793">
        <f>train!I3793</f>
        <v>55.34</v>
      </c>
      <c r="J3793">
        <f>IF(train!T3793="yes",1,0)</f>
        <v>1</v>
      </c>
    </row>
    <row r="3794" spans="8:10">
      <c r="H3794">
        <f>train!G3794</f>
        <v>139</v>
      </c>
      <c r="I3794">
        <f>train!I3794</f>
        <v>23.63</v>
      </c>
      <c r="J3794">
        <f>IF(train!T3794="yes",1,0)</f>
        <v>0</v>
      </c>
    </row>
    <row r="3795" spans="8:10">
      <c r="H3795">
        <f>train!G3795</f>
        <v>155.9</v>
      </c>
      <c r="I3795">
        <f>train!I3795</f>
        <v>26.5</v>
      </c>
      <c r="J3795">
        <f>IF(train!T3795="yes",1,0)</f>
        <v>0</v>
      </c>
    </row>
    <row r="3796" spans="8:10">
      <c r="H3796">
        <f>train!G3796</f>
        <v>182.1</v>
      </c>
      <c r="I3796">
        <f>train!I3796</f>
        <v>30.96</v>
      </c>
      <c r="J3796">
        <f>IF(train!T3796="yes",1,0)</f>
        <v>0</v>
      </c>
    </row>
    <row r="3797" spans="8:10">
      <c r="H3797">
        <f>train!G3797</f>
        <v>139.80000000000001</v>
      </c>
      <c r="I3797">
        <f>train!I3797</f>
        <v>23.77</v>
      </c>
      <c r="J3797">
        <f>IF(train!T3797="yes",1,0)</f>
        <v>0</v>
      </c>
    </row>
    <row r="3798" spans="8:10">
      <c r="H3798">
        <f>train!G3798</f>
        <v>112.7</v>
      </c>
      <c r="I3798">
        <f>train!I3798</f>
        <v>19.16</v>
      </c>
      <c r="J3798">
        <f>IF(train!T3798="yes",1,0)</f>
        <v>0</v>
      </c>
    </row>
    <row r="3799" spans="8:10">
      <c r="H3799">
        <f>train!G3799</f>
        <v>173.2</v>
      </c>
      <c r="I3799">
        <f>train!I3799</f>
        <v>29.44</v>
      </c>
      <c r="J3799">
        <f>IF(train!T3799="yes",1,0)</f>
        <v>0</v>
      </c>
    </row>
    <row r="3800" spans="8:10">
      <c r="H3800">
        <f>train!G3800</f>
        <v>225.6</v>
      </c>
      <c r="I3800">
        <f>train!I3800</f>
        <v>38.35</v>
      </c>
      <c r="J3800">
        <f>IF(train!T3800="yes",1,0)</f>
        <v>0</v>
      </c>
    </row>
    <row r="3801" spans="8:10">
      <c r="H3801">
        <f>train!G3801</f>
        <v>195.7</v>
      </c>
      <c r="I3801">
        <f>train!I3801</f>
        <v>33.270000000000003</v>
      </c>
      <c r="J3801">
        <f>IF(train!T3801="yes",1,0)</f>
        <v>0</v>
      </c>
    </row>
    <row r="3802" spans="8:10">
      <c r="H3802">
        <f>train!G3802</f>
        <v>214</v>
      </c>
      <c r="I3802">
        <f>train!I3802</f>
        <v>36.380000000000003</v>
      </c>
      <c r="J3802">
        <f>IF(train!T3802="yes",1,0)</f>
        <v>0</v>
      </c>
    </row>
    <row r="3803" spans="8:10">
      <c r="H3803">
        <f>train!G3803</f>
        <v>271.7</v>
      </c>
      <c r="I3803">
        <f>train!I3803</f>
        <v>46.19</v>
      </c>
      <c r="J3803">
        <f>IF(train!T3803="yes",1,0)</f>
        <v>0</v>
      </c>
    </row>
    <row r="3804" spans="8:10">
      <c r="H3804">
        <f>train!G3804</f>
        <v>257.7</v>
      </c>
      <c r="I3804">
        <f>train!I3804</f>
        <v>43.81</v>
      </c>
      <c r="J3804">
        <f>IF(train!T3804="yes",1,0)</f>
        <v>0</v>
      </c>
    </row>
    <row r="3805" spans="8:10">
      <c r="H3805">
        <f>train!G3805</f>
        <v>133.19999999999999</v>
      </c>
      <c r="I3805">
        <f>train!I3805</f>
        <v>22.64</v>
      </c>
      <c r="J3805">
        <f>IF(train!T3805="yes",1,0)</f>
        <v>1</v>
      </c>
    </row>
    <row r="3806" spans="8:10">
      <c r="H3806">
        <f>train!G3806</f>
        <v>248.7</v>
      </c>
      <c r="I3806">
        <f>train!I3806</f>
        <v>42.28</v>
      </c>
      <c r="J3806">
        <f>IF(train!T3806="yes",1,0)</f>
        <v>1</v>
      </c>
    </row>
    <row r="3807" spans="8:10">
      <c r="H3807">
        <f>train!G3807</f>
        <v>180.8</v>
      </c>
      <c r="I3807">
        <f>train!I3807</f>
        <v>30.74</v>
      </c>
      <c r="J3807">
        <f>IF(train!T3807="yes",1,0)</f>
        <v>0</v>
      </c>
    </row>
    <row r="3808" spans="8:10">
      <c r="H3808">
        <f>train!G3808</f>
        <v>229</v>
      </c>
      <c r="I3808">
        <f>train!I3808</f>
        <v>38.93</v>
      </c>
      <c r="J3808">
        <f>IF(train!T3808="yes",1,0)</f>
        <v>0</v>
      </c>
    </row>
    <row r="3809" spans="8:10">
      <c r="H3809">
        <f>train!G3809</f>
        <v>276.3</v>
      </c>
      <c r="I3809">
        <f>train!I3809</f>
        <v>46.97</v>
      </c>
      <c r="J3809">
        <f>IF(train!T3809="yes",1,0)</f>
        <v>1</v>
      </c>
    </row>
    <row r="3810" spans="8:10">
      <c r="H3810">
        <f>train!G3810</f>
        <v>133.1</v>
      </c>
      <c r="I3810">
        <f>train!I3810</f>
        <v>22.63</v>
      </c>
      <c r="J3810">
        <f>IF(train!T3810="yes",1,0)</f>
        <v>0</v>
      </c>
    </row>
    <row r="3811" spans="8:10">
      <c r="H3811">
        <f>train!G3811</f>
        <v>248.3</v>
      </c>
      <c r="I3811">
        <f>train!I3811</f>
        <v>42.21</v>
      </c>
      <c r="J3811">
        <f>IF(train!T3811="yes",1,0)</f>
        <v>0</v>
      </c>
    </row>
    <row r="3812" spans="8:10">
      <c r="H3812">
        <f>train!G3812</f>
        <v>230.4</v>
      </c>
      <c r="I3812">
        <f>train!I3812</f>
        <v>39.17</v>
      </c>
      <c r="J3812">
        <f>IF(train!T3812="yes",1,0)</f>
        <v>0</v>
      </c>
    </row>
    <row r="3813" spans="8:10">
      <c r="H3813">
        <f>train!G3813</f>
        <v>185.8</v>
      </c>
      <c r="I3813">
        <f>train!I3813</f>
        <v>31.59</v>
      </c>
      <c r="J3813">
        <f>IF(train!T3813="yes",1,0)</f>
        <v>0</v>
      </c>
    </row>
    <row r="3814" spans="8:10">
      <c r="H3814">
        <f>train!G3814</f>
        <v>183.9</v>
      </c>
      <c r="I3814">
        <f>train!I3814</f>
        <v>31.26</v>
      </c>
      <c r="J3814">
        <f>IF(train!T3814="yes",1,0)</f>
        <v>0</v>
      </c>
    </row>
    <row r="3815" spans="8:10">
      <c r="H3815">
        <f>train!G3815</f>
        <v>132.9</v>
      </c>
      <c r="I3815">
        <f>train!I3815</f>
        <v>22.59</v>
      </c>
      <c r="J3815">
        <f>IF(train!T3815="yes",1,0)</f>
        <v>0</v>
      </c>
    </row>
    <row r="3816" spans="8:10">
      <c r="H3816">
        <f>train!G3816</f>
        <v>179</v>
      </c>
      <c r="I3816">
        <f>train!I3816</f>
        <v>30.43</v>
      </c>
      <c r="J3816">
        <f>IF(train!T3816="yes",1,0)</f>
        <v>0</v>
      </c>
    </row>
    <row r="3817" spans="8:10">
      <c r="H3817">
        <f>train!G3817</f>
        <v>188.8</v>
      </c>
      <c r="I3817">
        <f>train!I3817</f>
        <v>32.1</v>
      </c>
      <c r="J3817">
        <f>IF(train!T3817="yes",1,0)</f>
        <v>0</v>
      </c>
    </row>
    <row r="3818" spans="8:10">
      <c r="H3818">
        <f>train!G3818</f>
        <v>135.6</v>
      </c>
      <c r="I3818">
        <f>train!I3818</f>
        <v>23.05</v>
      </c>
      <c r="J3818">
        <f>IF(train!T3818="yes",1,0)</f>
        <v>1</v>
      </c>
    </row>
    <row r="3819" spans="8:10">
      <c r="H3819">
        <f>train!G3819</f>
        <v>172.5</v>
      </c>
      <c r="I3819">
        <f>train!I3819</f>
        <v>29.33</v>
      </c>
      <c r="J3819">
        <f>IF(train!T3819="yes",1,0)</f>
        <v>0</v>
      </c>
    </row>
    <row r="3820" spans="8:10">
      <c r="H3820">
        <f>train!G3820</f>
        <v>156.30000000000001</v>
      </c>
      <c r="I3820">
        <f>train!I3820</f>
        <v>26.57</v>
      </c>
      <c r="J3820">
        <f>IF(train!T3820="yes",1,0)</f>
        <v>0</v>
      </c>
    </row>
    <row r="3821" spans="8:10">
      <c r="H3821">
        <f>train!G3821</f>
        <v>234.6</v>
      </c>
      <c r="I3821">
        <f>train!I3821</f>
        <v>39.880000000000003</v>
      </c>
      <c r="J3821">
        <f>IF(train!T3821="yes",1,0)</f>
        <v>1</v>
      </c>
    </row>
    <row r="3822" spans="8:10">
      <c r="H3822">
        <f>train!G3822</f>
        <v>202.1</v>
      </c>
      <c r="I3822">
        <f>train!I3822</f>
        <v>34.36</v>
      </c>
      <c r="J3822">
        <f>IF(train!T3822="yes",1,0)</f>
        <v>0</v>
      </c>
    </row>
    <row r="3823" spans="8:10">
      <c r="H3823">
        <f>train!G3823</f>
        <v>272.2</v>
      </c>
      <c r="I3823">
        <f>train!I3823</f>
        <v>46.27</v>
      </c>
      <c r="J3823">
        <f>IF(train!T3823="yes",1,0)</f>
        <v>0</v>
      </c>
    </row>
    <row r="3824" spans="8:10">
      <c r="H3824">
        <f>train!G3824</f>
        <v>245.2</v>
      </c>
      <c r="I3824">
        <f>train!I3824</f>
        <v>41.68</v>
      </c>
      <c r="J3824">
        <f>IF(train!T3824="yes",1,0)</f>
        <v>0</v>
      </c>
    </row>
    <row r="3825" spans="8:10">
      <c r="H3825">
        <f>train!G3825</f>
        <v>207.6</v>
      </c>
      <c r="I3825">
        <f>train!I3825</f>
        <v>35.29</v>
      </c>
      <c r="J3825">
        <f>IF(train!T3825="yes",1,0)</f>
        <v>0</v>
      </c>
    </row>
    <row r="3826" spans="8:10">
      <c r="H3826">
        <f>train!G3826</f>
        <v>222.9</v>
      </c>
      <c r="I3826">
        <f>train!I3826</f>
        <v>37.89</v>
      </c>
      <c r="J3826">
        <f>IF(train!T3826="yes",1,0)</f>
        <v>0</v>
      </c>
    </row>
    <row r="3827" spans="8:10">
      <c r="H3827">
        <f>train!G3827</f>
        <v>273.8</v>
      </c>
      <c r="I3827">
        <f>train!I3827</f>
        <v>46.55</v>
      </c>
      <c r="J3827">
        <f>IF(train!T3827="yes",1,0)</f>
        <v>1</v>
      </c>
    </row>
    <row r="3828" spans="8:10">
      <c r="H3828">
        <f>train!G3828</f>
        <v>192.8</v>
      </c>
      <c r="I3828">
        <f>train!I3828</f>
        <v>32.78</v>
      </c>
      <c r="J3828">
        <f>IF(train!T3828="yes",1,0)</f>
        <v>0</v>
      </c>
    </row>
    <row r="3829" spans="8:10">
      <c r="H3829">
        <f>train!G3829</f>
        <v>268.7</v>
      </c>
      <c r="I3829">
        <f>train!I3829</f>
        <v>45.68</v>
      </c>
      <c r="J3829">
        <f>IF(train!T3829="yes",1,0)</f>
        <v>0</v>
      </c>
    </row>
    <row r="3830" spans="8:10">
      <c r="H3830">
        <f>train!G3830</f>
        <v>178.8</v>
      </c>
      <c r="I3830">
        <f>train!I3830</f>
        <v>30.4</v>
      </c>
      <c r="J3830">
        <f>IF(train!T3830="yes",1,0)</f>
        <v>0</v>
      </c>
    </row>
    <row r="3831" spans="8:10">
      <c r="H3831">
        <f>train!G3831</f>
        <v>197.3</v>
      </c>
      <c r="I3831">
        <f>train!I3831</f>
        <v>33.54</v>
      </c>
      <c r="J3831">
        <f>IF(train!T3831="yes",1,0)</f>
        <v>0</v>
      </c>
    </row>
    <row r="3832" spans="8:10">
      <c r="H3832">
        <f>train!G3832</f>
        <v>233.9</v>
      </c>
      <c r="I3832">
        <f>train!I3832</f>
        <v>39.76</v>
      </c>
      <c r="J3832">
        <f>IF(train!T3832="yes",1,0)</f>
        <v>0</v>
      </c>
    </row>
    <row r="3833" spans="8:10">
      <c r="H3833">
        <f>train!G3833</f>
        <v>207.1</v>
      </c>
      <c r="I3833">
        <f>train!I3833</f>
        <v>35.21</v>
      </c>
      <c r="J3833">
        <f>IF(train!T3833="yes",1,0)</f>
        <v>0</v>
      </c>
    </row>
    <row r="3834" spans="8:10">
      <c r="H3834">
        <f>train!G3834</f>
        <v>136.80000000000001</v>
      </c>
      <c r="I3834">
        <f>train!I3834</f>
        <v>23.26</v>
      </c>
      <c r="J3834">
        <f>IF(train!T3834="yes",1,0)</f>
        <v>0</v>
      </c>
    </row>
    <row r="3835" spans="8:10">
      <c r="H3835">
        <f>train!G3835</f>
        <v>159.4</v>
      </c>
      <c r="I3835">
        <f>train!I3835</f>
        <v>27.1</v>
      </c>
      <c r="J3835">
        <f>IF(train!T3835="yes",1,0)</f>
        <v>0</v>
      </c>
    </row>
    <row r="3836" spans="8:10">
      <c r="H3836">
        <f>train!G3836</f>
        <v>112.1</v>
      </c>
      <c r="I3836">
        <f>train!I3836</f>
        <v>19.059999999999999</v>
      </c>
      <c r="J3836">
        <f>IF(train!T3836="yes",1,0)</f>
        <v>0</v>
      </c>
    </row>
    <row r="3837" spans="8:10">
      <c r="H3837">
        <f>train!G3837</f>
        <v>238.6</v>
      </c>
      <c r="I3837">
        <f>train!I3837</f>
        <v>40.56</v>
      </c>
      <c r="J3837">
        <f>IF(train!T3837="yes",1,0)</f>
        <v>0</v>
      </c>
    </row>
    <row r="3838" spans="8:10">
      <c r="H3838">
        <f>train!G3838</f>
        <v>163.5</v>
      </c>
      <c r="I3838">
        <f>train!I3838</f>
        <v>27.8</v>
      </c>
      <c r="J3838">
        <f>IF(train!T3838="yes",1,0)</f>
        <v>0</v>
      </c>
    </row>
    <row r="3839" spans="8:10">
      <c r="H3839">
        <f>train!G3839</f>
        <v>127.2</v>
      </c>
      <c r="I3839">
        <f>train!I3839</f>
        <v>21.62</v>
      </c>
      <c r="J3839">
        <f>IF(train!T3839="yes",1,0)</f>
        <v>0</v>
      </c>
    </row>
    <row r="3840" spans="8:10">
      <c r="H3840">
        <f>train!G3840</f>
        <v>145.80000000000001</v>
      </c>
      <c r="I3840">
        <f>train!I3840</f>
        <v>24.79</v>
      </c>
      <c r="J3840">
        <f>IF(train!T3840="yes",1,0)</f>
        <v>0</v>
      </c>
    </row>
    <row r="3841" spans="8:10">
      <c r="H3841">
        <f>train!G3841</f>
        <v>250.1</v>
      </c>
      <c r="I3841">
        <f>train!I3841</f>
        <v>42.52</v>
      </c>
      <c r="J3841">
        <f>IF(train!T3841="yes",1,0)</f>
        <v>0</v>
      </c>
    </row>
    <row r="3842" spans="8:10">
      <c r="H3842">
        <f>train!G3842</f>
        <v>101.5</v>
      </c>
      <c r="I3842">
        <f>train!I3842</f>
        <v>17.260000000000002</v>
      </c>
      <c r="J3842">
        <f>IF(train!T3842="yes",1,0)</f>
        <v>0</v>
      </c>
    </row>
    <row r="3843" spans="8:10">
      <c r="H3843">
        <f>train!G3843</f>
        <v>119.6</v>
      </c>
      <c r="I3843">
        <f>train!I3843</f>
        <v>20.329999999999998</v>
      </c>
      <c r="J3843">
        <f>IF(train!T3843="yes",1,0)</f>
        <v>0</v>
      </c>
    </row>
    <row r="3844" spans="8:10">
      <c r="H3844">
        <f>train!G3844</f>
        <v>158.19999999999999</v>
      </c>
      <c r="I3844">
        <f>train!I3844</f>
        <v>26.89</v>
      </c>
      <c r="J3844">
        <f>IF(train!T3844="yes",1,0)</f>
        <v>0</v>
      </c>
    </row>
    <row r="3845" spans="8:10">
      <c r="H3845">
        <f>train!G3845</f>
        <v>193.2</v>
      </c>
      <c r="I3845">
        <f>train!I3845</f>
        <v>32.840000000000003</v>
      </c>
      <c r="J3845">
        <f>IF(train!T3845="yes",1,0)</f>
        <v>0</v>
      </c>
    </row>
    <row r="3846" spans="8:10">
      <c r="H3846">
        <f>train!G3846</f>
        <v>217.7</v>
      </c>
      <c r="I3846">
        <f>train!I3846</f>
        <v>37.01</v>
      </c>
      <c r="J3846">
        <f>IF(train!T3846="yes",1,0)</f>
        <v>0</v>
      </c>
    </row>
    <row r="3847" spans="8:10">
      <c r="H3847">
        <f>train!G3847</f>
        <v>199.8</v>
      </c>
      <c r="I3847">
        <f>train!I3847</f>
        <v>33.97</v>
      </c>
      <c r="J3847">
        <f>IF(train!T3847="yes",1,0)</f>
        <v>0</v>
      </c>
    </row>
    <row r="3848" spans="8:10">
      <c r="H3848">
        <f>train!G3848</f>
        <v>171.9</v>
      </c>
      <c r="I3848">
        <f>train!I3848</f>
        <v>29.22</v>
      </c>
      <c r="J3848">
        <f>IF(train!T3848="yes",1,0)</f>
        <v>0</v>
      </c>
    </row>
    <row r="3849" spans="8:10">
      <c r="H3849">
        <f>train!G3849</f>
        <v>67.7</v>
      </c>
      <c r="I3849">
        <f>train!I3849</f>
        <v>11.51</v>
      </c>
      <c r="J3849">
        <f>IF(train!T3849="yes",1,0)</f>
        <v>1</v>
      </c>
    </row>
    <row r="3850" spans="8:10">
      <c r="H3850">
        <f>train!G3850</f>
        <v>228.2</v>
      </c>
      <c r="I3850">
        <f>train!I3850</f>
        <v>38.79</v>
      </c>
      <c r="J3850">
        <f>IF(train!T3850="yes",1,0)</f>
        <v>0</v>
      </c>
    </row>
    <row r="3851" spans="8:10">
      <c r="H3851">
        <f>train!G3851</f>
        <v>191.5</v>
      </c>
      <c r="I3851">
        <f>train!I3851</f>
        <v>32.56</v>
      </c>
      <c r="J3851">
        <f>IF(train!T3851="yes",1,0)</f>
        <v>0</v>
      </c>
    </row>
    <row r="3852" spans="8:10">
      <c r="H3852">
        <f>train!G3852</f>
        <v>171.5</v>
      </c>
      <c r="I3852">
        <f>train!I3852</f>
        <v>29.16</v>
      </c>
      <c r="J3852">
        <f>IF(train!T3852="yes",1,0)</f>
        <v>0</v>
      </c>
    </row>
    <row r="3853" spans="8:10">
      <c r="H3853">
        <f>train!G3853</f>
        <v>151.1</v>
      </c>
      <c r="I3853">
        <f>train!I3853</f>
        <v>25.69</v>
      </c>
      <c r="J3853">
        <f>IF(train!T3853="yes",1,0)</f>
        <v>0</v>
      </c>
    </row>
    <row r="3854" spans="8:10">
      <c r="H3854">
        <f>train!G3854</f>
        <v>134.30000000000001</v>
      </c>
      <c r="I3854">
        <f>train!I3854</f>
        <v>22.83</v>
      </c>
      <c r="J3854">
        <f>IF(train!T3854="yes",1,0)</f>
        <v>0</v>
      </c>
    </row>
    <row r="3855" spans="8:10">
      <c r="H3855">
        <f>train!G3855</f>
        <v>117.8</v>
      </c>
      <c r="I3855">
        <f>train!I3855</f>
        <v>20.03</v>
      </c>
      <c r="J3855">
        <f>IF(train!T3855="yes",1,0)</f>
        <v>0</v>
      </c>
    </row>
    <row r="3856" spans="8:10">
      <c r="H3856">
        <f>train!G3856</f>
        <v>181.2</v>
      </c>
      <c r="I3856">
        <f>train!I3856</f>
        <v>30.8</v>
      </c>
      <c r="J3856">
        <f>IF(train!T3856="yes",1,0)</f>
        <v>0</v>
      </c>
    </row>
    <row r="3857" spans="8:10">
      <c r="H3857">
        <f>train!G3857</f>
        <v>152.30000000000001</v>
      </c>
      <c r="I3857">
        <f>train!I3857</f>
        <v>25.89</v>
      </c>
      <c r="J3857">
        <f>IF(train!T3857="yes",1,0)</f>
        <v>0</v>
      </c>
    </row>
    <row r="3858" spans="8:10">
      <c r="H3858">
        <f>train!G3858</f>
        <v>204.4</v>
      </c>
      <c r="I3858">
        <f>train!I3858</f>
        <v>34.75</v>
      </c>
      <c r="J3858">
        <f>IF(train!T3858="yes",1,0)</f>
        <v>0</v>
      </c>
    </row>
    <row r="3859" spans="8:10">
      <c r="H3859">
        <f>train!G3859</f>
        <v>283.89999999999998</v>
      </c>
      <c r="I3859">
        <f>train!I3859</f>
        <v>48.26</v>
      </c>
      <c r="J3859">
        <f>IF(train!T3859="yes",1,0)</f>
        <v>0</v>
      </c>
    </row>
    <row r="3860" spans="8:10">
      <c r="H3860">
        <f>train!G3860</f>
        <v>142.69999999999999</v>
      </c>
      <c r="I3860">
        <f>train!I3860</f>
        <v>24.26</v>
      </c>
      <c r="J3860">
        <f>IF(train!T3860="yes",1,0)</f>
        <v>0</v>
      </c>
    </row>
    <row r="3861" spans="8:10">
      <c r="H3861">
        <f>train!G3861</f>
        <v>145.4</v>
      </c>
      <c r="I3861">
        <f>train!I3861</f>
        <v>24.72</v>
      </c>
      <c r="J3861">
        <f>IF(train!T3861="yes",1,0)</f>
        <v>0</v>
      </c>
    </row>
    <row r="3862" spans="8:10">
      <c r="H3862">
        <f>train!G3862</f>
        <v>211.7</v>
      </c>
      <c r="I3862">
        <f>train!I3862</f>
        <v>35.99</v>
      </c>
      <c r="J3862">
        <f>IF(train!T3862="yes",1,0)</f>
        <v>0</v>
      </c>
    </row>
    <row r="3863" spans="8:10">
      <c r="H3863">
        <f>train!G3863</f>
        <v>192.6</v>
      </c>
      <c r="I3863">
        <f>train!I3863</f>
        <v>32.74</v>
      </c>
      <c r="J3863">
        <f>IF(train!T3863="yes",1,0)</f>
        <v>0</v>
      </c>
    </row>
    <row r="3864" spans="8:10">
      <c r="H3864">
        <f>train!G3864</f>
        <v>52</v>
      </c>
      <c r="I3864">
        <f>train!I3864</f>
        <v>8.84</v>
      </c>
      <c r="J3864">
        <f>IF(train!T3864="yes",1,0)</f>
        <v>0</v>
      </c>
    </row>
    <row r="3865" spans="8:10">
      <c r="H3865">
        <f>train!G3865</f>
        <v>237.7</v>
      </c>
      <c r="I3865">
        <f>train!I3865</f>
        <v>40.409999999999997</v>
      </c>
      <c r="J3865">
        <f>IF(train!T3865="yes",1,0)</f>
        <v>0</v>
      </c>
    </row>
    <row r="3866" spans="8:10">
      <c r="H3866">
        <f>train!G3866</f>
        <v>203.6</v>
      </c>
      <c r="I3866">
        <f>train!I3866</f>
        <v>34.61</v>
      </c>
      <c r="J3866">
        <f>IF(train!T3866="yes",1,0)</f>
        <v>0</v>
      </c>
    </row>
    <row r="3867" spans="8:10">
      <c r="H3867">
        <f>train!G3867</f>
        <v>192.4</v>
      </c>
      <c r="I3867">
        <f>train!I3867</f>
        <v>32.71</v>
      </c>
      <c r="J3867">
        <f>IF(train!T3867="yes",1,0)</f>
        <v>0</v>
      </c>
    </row>
    <row r="3868" spans="8:10">
      <c r="H3868">
        <f>train!G3868</f>
        <v>212.5</v>
      </c>
      <c r="I3868">
        <f>train!I3868</f>
        <v>36.130000000000003</v>
      </c>
      <c r="J3868">
        <f>IF(train!T3868="yes",1,0)</f>
        <v>0</v>
      </c>
    </row>
    <row r="3869" spans="8:10">
      <c r="H3869">
        <f>train!G3869</f>
        <v>114.4</v>
      </c>
      <c r="I3869">
        <f>train!I3869</f>
        <v>19.45</v>
      </c>
      <c r="J3869">
        <f>IF(train!T3869="yes",1,0)</f>
        <v>0</v>
      </c>
    </row>
    <row r="3870" spans="8:10">
      <c r="H3870">
        <f>train!G3870</f>
        <v>222.8</v>
      </c>
      <c r="I3870">
        <f>train!I3870</f>
        <v>37.880000000000003</v>
      </c>
      <c r="J3870">
        <f>IF(train!T3870="yes",1,0)</f>
        <v>0</v>
      </c>
    </row>
    <row r="3871" spans="8:10">
      <c r="H3871">
        <f>train!G3871</f>
        <v>207.7</v>
      </c>
      <c r="I3871">
        <f>train!I3871</f>
        <v>35.31</v>
      </c>
      <c r="J3871">
        <f>IF(train!T3871="yes",1,0)</f>
        <v>0</v>
      </c>
    </row>
    <row r="3872" spans="8:10">
      <c r="H3872">
        <f>train!G3872</f>
        <v>157.9</v>
      </c>
      <c r="I3872">
        <f>train!I3872</f>
        <v>26.84</v>
      </c>
      <c r="J3872">
        <f>IF(train!T3872="yes",1,0)</f>
        <v>0</v>
      </c>
    </row>
    <row r="3873" spans="8:10">
      <c r="H3873">
        <f>train!G3873</f>
        <v>137.9</v>
      </c>
      <c r="I3873">
        <f>train!I3873</f>
        <v>23.44</v>
      </c>
      <c r="J3873">
        <f>IF(train!T3873="yes",1,0)</f>
        <v>1</v>
      </c>
    </row>
    <row r="3874" spans="8:10">
      <c r="H3874">
        <f>train!G3874</f>
        <v>176</v>
      </c>
      <c r="I3874">
        <f>train!I3874</f>
        <v>29.92</v>
      </c>
      <c r="J3874">
        <f>IF(train!T3874="yes",1,0)</f>
        <v>0</v>
      </c>
    </row>
    <row r="3875" spans="8:10">
      <c r="H3875">
        <f>train!G3875</f>
        <v>158.80000000000001</v>
      </c>
      <c r="I3875">
        <f>train!I3875</f>
        <v>27</v>
      </c>
      <c r="J3875">
        <f>IF(train!T3875="yes",1,0)</f>
        <v>0</v>
      </c>
    </row>
    <row r="3876" spans="8:10">
      <c r="H3876">
        <f>train!G3876</f>
        <v>234</v>
      </c>
      <c r="I3876">
        <f>train!I3876</f>
        <v>39.78</v>
      </c>
      <c r="J3876">
        <f>IF(train!T3876="yes",1,0)</f>
        <v>0</v>
      </c>
    </row>
    <row r="3877" spans="8:10">
      <c r="H3877">
        <f>train!G3877</f>
        <v>132.30000000000001</v>
      </c>
      <c r="I3877">
        <f>train!I3877</f>
        <v>22.49</v>
      </c>
      <c r="J3877">
        <f>IF(train!T3877="yes",1,0)</f>
        <v>0</v>
      </c>
    </row>
    <row r="3878" spans="8:10">
      <c r="H3878">
        <f>train!G3878</f>
        <v>276.60000000000002</v>
      </c>
      <c r="I3878">
        <f>train!I3878</f>
        <v>47.02</v>
      </c>
      <c r="J3878">
        <f>IF(train!T3878="yes",1,0)</f>
        <v>0</v>
      </c>
    </row>
    <row r="3879" spans="8:10">
      <c r="H3879">
        <f>train!G3879</f>
        <v>108.2</v>
      </c>
      <c r="I3879">
        <f>train!I3879</f>
        <v>18.39</v>
      </c>
      <c r="J3879">
        <f>IF(train!T3879="yes",1,0)</f>
        <v>1</v>
      </c>
    </row>
    <row r="3880" spans="8:10">
      <c r="H3880">
        <f>train!G3880</f>
        <v>156</v>
      </c>
      <c r="I3880">
        <f>train!I3880</f>
        <v>26.52</v>
      </c>
      <c r="J3880">
        <f>IF(train!T3880="yes",1,0)</f>
        <v>0</v>
      </c>
    </row>
    <row r="3881" spans="8:10">
      <c r="H3881">
        <f>train!G3881</f>
        <v>208.5</v>
      </c>
      <c r="I3881">
        <f>train!I3881</f>
        <v>35.450000000000003</v>
      </c>
      <c r="J3881">
        <f>IF(train!T3881="yes",1,0)</f>
        <v>0</v>
      </c>
    </row>
    <row r="3882" spans="8:10">
      <c r="H3882">
        <f>train!G3882</f>
        <v>243.4</v>
      </c>
      <c r="I3882">
        <f>train!I3882</f>
        <v>41.38</v>
      </c>
      <c r="J3882">
        <f>IF(train!T3882="yes",1,0)</f>
        <v>0</v>
      </c>
    </row>
    <row r="3883" spans="8:10">
      <c r="H3883">
        <f>train!G3883</f>
        <v>275.39999999999998</v>
      </c>
      <c r="I3883">
        <f>train!I3883</f>
        <v>46.82</v>
      </c>
      <c r="J3883">
        <f>IF(train!T3883="yes",1,0)</f>
        <v>1</v>
      </c>
    </row>
    <row r="3884" spans="8:10">
      <c r="H3884">
        <f>train!G3884</f>
        <v>198.1</v>
      </c>
      <c r="I3884">
        <f>train!I3884</f>
        <v>33.68</v>
      </c>
      <c r="J3884">
        <f>IF(train!T3884="yes",1,0)</f>
        <v>0</v>
      </c>
    </row>
    <row r="3885" spans="8:10">
      <c r="H3885">
        <f>train!G3885</f>
        <v>109.8</v>
      </c>
      <c r="I3885">
        <f>train!I3885</f>
        <v>18.670000000000002</v>
      </c>
      <c r="J3885">
        <f>IF(train!T3885="yes",1,0)</f>
        <v>0</v>
      </c>
    </row>
    <row r="3886" spans="8:10">
      <c r="H3886">
        <f>train!G3886</f>
        <v>120.5</v>
      </c>
      <c r="I3886">
        <f>train!I3886</f>
        <v>20.49</v>
      </c>
      <c r="J3886">
        <f>IF(train!T3886="yes",1,0)</f>
        <v>0</v>
      </c>
    </row>
    <row r="3887" spans="8:10">
      <c r="H3887">
        <f>train!G3887</f>
        <v>256.60000000000002</v>
      </c>
      <c r="I3887">
        <f>train!I3887</f>
        <v>43.62</v>
      </c>
      <c r="J3887">
        <f>IF(train!T3887="yes",1,0)</f>
        <v>1</v>
      </c>
    </row>
    <row r="3888" spans="8:10">
      <c r="H3888">
        <f>train!G3888</f>
        <v>85.8</v>
      </c>
      <c r="I3888">
        <f>train!I3888</f>
        <v>14.59</v>
      </c>
      <c r="J3888">
        <f>IF(train!T3888="yes",1,0)</f>
        <v>0</v>
      </c>
    </row>
    <row r="3889" spans="8:10">
      <c r="H3889">
        <f>train!G3889</f>
        <v>174</v>
      </c>
      <c r="I3889">
        <f>train!I3889</f>
        <v>29.58</v>
      </c>
      <c r="J3889">
        <f>IF(train!T3889="yes",1,0)</f>
        <v>0</v>
      </c>
    </row>
    <row r="3890" spans="8:10">
      <c r="H3890">
        <f>train!G3890</f>
        <v>221.4</v>
      </c>
      <c r="I3890">
        <f>train!I3890</f>
        <v>37.64</v>
      </c>
      <c r="J3890">
        <f>IF(train!T3890="yes",1,0)</f>
        <v>0</v>
      </c>
    </row>
    <row r="3891" spans="8:10">
      <c r="H3891">
        <f>train!G3891</f>
        <v>133.1</v>
      </c>
      <c r="I3891">
        <f>train!I3891</f>
        <v>22.63</v>
      </c>
      <c r="J3891">
        <f>IF(train!T3891="yes",1,0)</f>
        <v>0</v>
      </c>
    </row>
    <row r="3892" spans="8:10">
      <c r="H3892">
        <f>train!G3892</f>
        <v>195.2</v>
      </c>
      <c r="I3892">
        <f>train!I3892</f>
        <v>33.18</v>
      </c>
      <c r="J3892">
        <f>IF(train!T3892="yes",1,0)</f>
        <v>0</v>
      </c>
    </row>
    <row r="3893" spans="8:10">
      <c r="H3893">
        <f>train!G3893</f>
        <v>246.4</v>
      </c>
      <c r="I3893">
        <f>train!I3893</f>
        <v>41.89</v>
      </c>
      <c r="J3893">
        <f>IF(train!T3893="yes",1,0)</f>
        <v>0</v>
      </c>
    </row>
    <row r="3894" spans="8:10">
      <c r="H3894">
        <f>train!G3894</f>
        <v>199.2</v>
      </c>
      <c r="I3894">
        <f>train!I3894</f>
        <v>33.86</v>
      </c>
      <c r="J3894">
        <f>IF(train!T3894="yes",1,0)</f>
        <v>0</v>
      </c>
    </row>
    <row r="3895" spans="8:10">
      <c r="H3895">
        <f>train!G3895</f>
        <v>235.4</v>
      </c>
      <c r="I3895">
        <f>train!I3895</f>
        <v>40.020000000000003</v>
      </c>
      <c r="J3895">
        <f>IF(train!T3895="yes",1,0)</f>
        <v>0</v>
      </c>
    </row>
    <row r="3896" spans="8:10">
      <c r="H3896">
        <f>train!G3896</f>
        <v>155.9</v>
      </c>
      <c r="I3896">
        <f>train!I3896</f>
        <v>26.5</v>
      </c>
      <c r="J3896">
        <f>IF(train!T3896="yes",1,0)</f>
        <v>0</v>
      </c>
    </row>
    <row r="3897" spans="8:10">
      <c r="H3897">
        <f>train!G3897</f>
        <v>102.4</v>
      </c>
      <c r="I3897">
        <f>train!I3897</f>
        <v>17.41</v>
      </c>
      <c r="J3897">
        <f>IF(train!T3897="yes",1,0)</f>
        <v>0</v>
      </c>
    </row>
    <row r="3898" spans="8:10">
      <c r="H3898">
        <f>train!G3898</f>
        <v>192.2</v>
      </c>
      <c r="I3898">
        <f>train!I3898</f>
        <v>32.67</v>
      </c>
      <c r="J3898">
        <f>IF(train!T3898="yes",1,0)</f>
        <v>0</v>
      </c>
    </row>
    <row r="3899" spans="8:10">
      <c r="H3899">
        <f>train!G3899</f>
        <v>202.7</v>
      </c>
      <c r="I3899">
        <f>train!I3899</f>
        <v>34.46</v>
      </c>
      <c r="J3899">
        <f>IF(train!T3899="yes",1,0)</f>
        <v>0</v>
      </c>
    </row>
    <row r="3900" spans="8:10">
      <c r="H3900">
        <f>train!G3900</f>
        <v>84.3</v>
      </c>
      <c r="I3900">
        <f>train!I3900</f>
        <v>14.33</v>
      </c>
      <c r="J3900">
        <f>IF(train!T3900="yes",1,0)</f>
        <v>1</v>
      </c>
    </row>
    <row r="3901" spans="8:10">
      <c r="H3901">
        <f>train!G3901</f>
        <v>168</v>
      </c>
      <c r="I3901">
        <f>train!I3901</f>
        <v>28.56</v>
      </c>
      <c r="J3901">
        <f>IF(train!T3901="yes",1,0)</f>
        <v>0</v>
      </c>
    </row>
    <row r="3902" spans="8:10">
      <c r="H3902">
        <f>train!G3902</f>
        <v>278.10000000000002</v>
      </c>
      <c r="I3902">
        <f>train!I3902</f>
        <v>47.28</v>
      </c>
      <c r="J3902">
        <f>IF(train!T3902="yes",1,0)</f>
        <v>0</v>
      </c>
    </row>
    <row r="3903" spans="8:10">
      <c r="H3903">
        <f>train!G3903</f>
        <v>128.30000000000001</v>
      </c>
      <c r="I3903">
        <f>train!I3903</f>
        <v>21.81</v>
      </c>
      <c r="J3903">
        <f>IF(train!T3903="yes",1,0)</f>
        <v>0</v>
      </c>
    </row>
    <row r="3904" spans="8:10">
      <c r="H3904">
        <f>train!G3904</f>
        <v>227.8</v>
      </c>
      <c r="I3904">
        <f>train!I3904</f>
        <v>38.729999999999997</v>
      </c>
      <c r="J3904">
        <f>IF(train!T3904="yes",1,0)</f>
        <v>0</v>
      </c>
    </row>
    <row r="3905" spans="8:10">
      <c r="H3905">
        <f>train!G3905</f>
        <v>54.8</v>
      </c>
      <c r="I3905">
        <f>train!I3905</f>
        <v>9.32</v>
      </c>
      <c r="J3905">
        <f>IF(train!T3905="yes",1,0)</f>
        <v>1</v>
      </c>
    </row>
    <row r="3906" spans="8:10">
      <c r="H3906">
        <f>train!G3906</f>
        <v>140.19999999999999</v>
      </c>
      <c r="I3906">
        <f>train!I3906</f>
        <v>23.83</v>
      </c>
      <c r="J3906">
        <f>IF(train!T3906="yes",1,0)</f>
        <v>0</v>
      </c>
    </row>
    <row r="3907" spans="8:10">
      <c r="H3907">
        <f>train!G3907</f>
        <v>271.2</v>
      </c>
      <c r="I3907">
        <f>train!I3907</f>
        <v>46.1</v>
      </c>
      <c r="J3907">
        <f>IF(train!T3907="yes",1,0)</f>
        <v>1</v>
      </c>
    </row>
    <row r="3908" spans="8:10">
      <c r="H3908">
        <f>train!G3908</f>
        <v>180</v>
      </c>
      <c r="I3908">
        <f>train!I3908</f>
        <v>30.6</v>
      </c>
      <c r="J3908">
        <f>IF(train!T3908="yes",1,0)</f>
        <v>0</v>
      </c>
    </row>
    <row r="3909" spans="8:10">
      <c r="H3909">
        <f>train!G3909</f>
        <v>189.8</v>
      </c>
      <c r="I3909">
        <f>train!I3909</f>
        <v>32.270000000000003</v>
      </c>
      <c r="J3909">
        <f>IF(train!T3909="yes",1,0)</f>
        <v>0</v>
      </c>
    </row>
    <row r="3910" spans="8:10">
      <c r="H3910">
        <f>train!G3910</f>
        <v>257.3</v>
      </c>
      <c r="I3910">
        <f>train!I3910</f>
        <v>43.74</v>
      </c>
      <c r="J3910">
        <f>IF(train!T3910="yes",1,0)</f>
        <v>0</v>
      </c>
    </row>
    <row r="3911" spans="8:10">
      <c r="H3911">
        <f>train!G3911</f>
        <v>103.3</v>
      </c>
      <c r="I3911">
        <f>train!I3911</f>
        <v>17.559999999999999</v>
      </c>
      <c r="J3911">
        <f>IF(train!T3911="yes",1,0)</f>
        <v>0</v>
      </c>
    </row>
    <row r="3912" spans="8:10">
      <c r="H3912">
        <f>train!G3912</f>
        <v>208.1</v>
      </c>
      <c r="I3912">
        <f>train!I3912</f>
        <v>35.380000000000003</v>
      </c>
      <c r="J3912">
        <f>IF(train!T3912="yes",1,0)</f>
        <v>0</v>
      </c>
    </row>
    <row r="3913" spans="8:10">
      <c r="H3913">
        <f>train!G3913</f>
        <v>195.1</v>
      </c>
      <c r="I3913">
        <f>train!I3913</f>
        <v>33.17</v>
      </c>
      <c r="J3913">
        <f>IF(train!T3913="yes",1,0)</f>
        <v>0</v>
      </c>
    </row>
    <row r="3914" spans="8:10">
      <c r="H3914">
        <f>train!G3914</f>
        <v>162.6</v>
      </c>
      <c r="I3914">
        <f>train!I3914</f>
        <v>27.64</v>
      </c>
      <c r="J3914">
        <f>IF(train!T3914="yes",1,0)</f>
        <v>0</v>
      </c>
    </row>
    <row r="3915" spans="8:10">
      <c r="H3915">
        <f>train!G3915</f>
        <v>197.8</v>
      </c>
      <c r="I3915">
        <f>train!I3915</f>
        <v>33.630000000000003</v>
      </c>
      <c r="J3915">
        <f>IF(train!T3915="yes",1,0)</f>
        <v>0</v>
      </c>
    </row>
    <row r="3916" spans="8:10">
      <c r="H3916">
        <f>train!G3916</f>
        <v>212.4</v>
      </c>
      <c r="I3916">
        <f>train!I3916</f>
        <v>36.11</v>
      </c>
      <c r="J3916">
        <f>IF(train!T3916="yes",1,0)</f>
        <v>0</v>
      </c>
    </row>
    <row r="3917" spans="8:10">
      <c r="H3917">
        <f>train!G3917</f>
        <v>63.7</v>
      </c>
      <c r="I3917">
        <f>train!I3917</f>
        <v>10.83</v>
      </c>
      <c r="J3917">
        <f>IF(train!T3917="yes",1,0)</f>
        <v>0</v>
      </c>
    </row>
    <row r="3918" spans="8:10">
      <c r="H3918">
        <f>train!G3918</f>
        <v>193.8</v>
      </c>
      <c r="I3918">
        <f>train!I3918</f>
        <v>32.950000000000003</v>
      </c>
      <c r="J3918">
        <f>IF(train!T3918="yes",1,0)</f>
        <v>0</v>
      </c>
    </row>
    <row r="3919" spans="8:10">
      <c r="H3919">
        <f>train!G3919</f>
        <v>144</v>
      </c>
      <c r="I3919">
        <f>train!I3919</f>
        <v>24.48</v>
      </c>
      <c r="J3919">
        <f>IF(train!T3919="yes",1,0)</f>
        <v>0</v>
      </c>
    </row>
    <row r="3920" spans="8:10">
      <c r="H3920">
        <f>train!G3920</f>
        <v>189</v>
      </c>
      <c r="I3920">
        <f>train!I3920</f>
        <v>32.130000000000003</v>
      </c>
      <c r="J3920">
        <f>IF(train!T3920="yes",1,0)</f>
        <v>0</v>
      </c>
    </row>
    <row r="3921" spans="8:10">
      <c r="H3921">
        <f>train!G3921</f>
        <v>168.9</v>
      </c>
      <c r="I3921">
        <f>train!I3921</f>
        <v>28.71</v>
      </c>
      <c r="J3921">
        <f>IF(train!T3921="yes",1,0)</f>
        <v>0</v>
      </c>
    </row>
    <row r="3922" spans="8:10">
      <c r="H3922">
        <f>train!G3922</f>
        <v>204.7</v>
      </c>
      <c r="I3922">
        <f>train!I3922</f>
        <v>34.799999999999997</v>
      </c>
      <c r="J3922">
        <f>IF(train!T3922="yes",1,0)</f>
        <v>0</v>
      </c>
    </row>
    <row r="3923" spans="8:10">
      <c r="H3923">
        <f>train!G3923</f>
        <v>226.8</v>
      </c>
      <c r="I3923">
        <f>train!I3923</f>
        <v>38.56</v>
      </c>
      <c r="J3923">
        <f>IF(train!T3923="yes",1,0)</f>
        <v>0</v>
      </c>
    </row>
    <row r="3924" spans="8:10">
      <c r="H3924">
        <f>train!G3924</f>
        <v>152.1</v>
      </c>
      <c r="I3924">
        <f>train!I3924</f>
        <v>25.86</v>
      </c>
      <c r="J3924">
        <f>IF(train!T3924="yes",1,0)</f>
        <v>0</v>
      </c>
    </row>
    <row r="3925" spans="8:10">
      <c r="H3925">
        <f>train!G3925</f>
        <v>139.1</v>
      </c>
      <c r="I3925">
        <f>train!I3925</f>
        <v>23.65</v>
      </c>
      <c r="J3925">
        <f>IF(train!T3925="yes",1,0)</f>
        <v>0</v>
      </c>
    </row>
    <row r="3926" spans="8:10">
      <c r="H3926">
        <f>train!G3926</f>
        <v>150.5</v>
      </c>
      <c r="I3926">
        <f>train!I3926</f>
        <v>25.59</v>
      </c>
      <c r="J3926">
        <f>IF(train!T3926="yes",1,0)</f>
        <v>0</v>
      </c>
    </row>
    <row r="3927" spans="8:10">
      <c r="H3927">
        <f>train!G3927</f>
        <v>231.9</v>
      </c>
      <c r="I3927">
        <f>train!I3927</f>
        <v>39.42</v>
      </c>
      <c r="J3927">
        <f>IF(train!T3927="yes",1,0)</f>
        <v>0</v>
      </c>
    </row>
    <row r="3928" spans="8:10">
      <c r="H3928">
        <f>train!G3928</f>
        <v>207.1</v>
      </c>
      <c r="I3928">
        <f>train!I3928</f>
        <v>35.21</v>
      </c>
      <c r="J3928">
        <f>IF(train!T3928="yes",1,0)</f>
        <v>0</v>
      </c>
    </row>
    <row r="3929" spans="8:10">
      <c r="H3929">
        <f>train!G3929</f>
        <v>225.4</v>
      </c>
      <c r="I3929">
        <f>train!I3929</f>
        <v>38.32</v>
      </c>
      <c r="J3929">
        <f>IF(train!T3929="yes",1,0)</f>
        <v>1</v>
      </c>
    </row>
    <row r="3930" spans="8:10">
      <c r="H3930">
        <f>train!G3930</f>
        <v>116.4</v>
      </c>
      <c r="I3930">
        <f>train!I3930</f>
        <v>19.79</v>
      </c>
      <c r="J3930">
        <f>IF(train!T3930="yes",1,0)</f>
        <v>0</v>
      </c>
    </row>
    <row r="3931" spans="8:10">
      <c r="H3931">
        <f>train!G3931</f>
        <v>195.7</v>
      </c>
      <c r="I3931">
        <f>train!I3931</f>
        <v>33.270000000000003</v>
      </c>
      <c r="J3931">
        <f>IF(train!T3931="yes",1,0)</f>
        <v>0</v>
      </c>
    </row>
    <row r="3932" spans="8:10">
      <c r="H3932">
        <f>train!G3932</f>
        <v>79.400000000000006</v>
      </c>
      <c r="I3932">
        <f>train!I3932</f>
        <v>13.5</v>
      </c>
      <c r="J3932">
        <f>IF(train!T3932="yes",1,0)</f>
        <v>0</v>
      </c>
    </row>
    <row r="3933" spans="8:10">
      <c r="H3933">
        <f>train!G3933</f>
        <v>102.9</v>
      </c>
      <c r="I3933">
        <f>train!I3933</f>
        <v>17.489999999999998</v>
      </c>
      <c r="J3933">
        <f>IF(train!T3933="yes",1,0)</f>
        <v>1</v>
      </c>
    </row>
    <row r="3934" spans="8:10">
      <c r="H3934">
        <f>train!G3934</f>
        <v>99.7</v>
      </c>
      <c r="I3934">
        <f>train!I3934</f>
        <v>16.95</v>
      </c>
      <c r="J3934">
        <f>IF(train!T3934="yes",1,0)</f>
        <v>0</v>
      </c>
    </row>
    <row r="3935" spans="8:10">
      <c r="H3935">
        <f>train!G3935</f>
        <v>213.4</v>
      </c>
      <c r="I3935">
        <f>train!I3935</f>
        <v>36.28</v>
      </c>
      <c r="J3935">
        <f>IF(train!T3935="yes",1,0)</f>
        <v>0</v>
      </c>
    </row>
    <row r="3936" spans="8:10">
      <c r="H3936">
        <f>train!G3936</f>
        <v>185.1</v>
      </c>
      <c r="I3936">
        <f>train!I3936</f>
        <v>31.47</v>
      </c>
      <c r="J3936">
        <f>IF(train!T3936="yes",1,0)</f>
        <v>0</v>
      </c>
    </row>
    <row r="3937" spans="8:10">
      <c r="H3937">
        <f>train!G3937</f>
        <v>166.5</v>
      </c>
      <c r="I3937">
        <f>train!I3937</f>
        <v>28.31</v>
      </c>
      <c r="J3937">
        <f>IF(train!T3937="yes",1,0)</f>
        <v>0</v>
      </c>
    </row>
    <row r="3938" spans="8:10">
      <c r="H3938">
        <f>train!G3938</f>
        <v>220.1</v>
      </c>
      <c r="I3938">
        <f>train!I3938</f>
        <v>37.42</v>
      </c>
      <c r="J3938">
        <f>IF(train!T3938="yes",1,0)</f>
        <v>0</v>
      </c>
    </row>
    <row r="3939" spans="8:10">
      <c r="H3939">
        <f>train!G3939</f>
        <v>102.8</v>
      </c>
      <c r="I3939">
        <f>train!I3939</f>
        <v>17.48</v>
      </c>
      <c r="J3939">
        <f>IF(train!T3939="yes",1,0)</f>
        <v>0</v>
      </c>
    </row>
    <row r="3940" spans="8:10">
      <c r="H3940">
        <f>train!G3940</f>
        <v>181.3</v>
      </c>
      <c r="I3940">
        <f>train!I3940</f>
        <v>30.82</v>
      </c>
      <c r="J3940">
        <f>IF(train!T3940="yes",1,0)</f>
        <v>0</v>
      </c>
    </row>
    <row r="3941" spans="8:10">
      <c r="H3941">
        <f>train!G3941</f>
        <v>281.10000000000002</v>
      </c>
      <c r="I3941">
        <f>train!I3941</f>
        <v>47.79</v>
      </c>
      <c r="J3941">
        <f>IF(train!T3941="yes",1,0)</f>
        <v>1</v>
      </c>
    </row>
    <row r="3942" spans="8:10">
      <c r="H3942">
        <f>train!G3942</f>
        <v>251.3</v>
      </c>
      <c r="I3942">
        <f>train!I3942</f>
        <v>42.72</v>
      </c>
      <c r="J3942">
        <f>IF(train!T3942="yes",1,0)</f>
        <v>1</v>
      </c>
    </row>
    <row r="3943" spans="8:10">
      <c r="H3943">
        <f>train!G3943</f>
        <v>141.9</v>
      </c>
      <c r="I3943">
        <f>train!I3943</f>
        <v>24.12</v>
      </c>
      <c r="J3943">
        <f>IF(train!T3943="yes",1,0)</f>
        <v>0</v>
      </c>
    </row>
    <row r="3944" spans="8:10">
      <c r="H3944">
        <f>train!G3944</f>
        <v>148</v>
      </c>
      <c r="I3944">
        <f>train!I3944</f>
        <v>25.16</v>
      </c>
      <c r="J3944">
        <f>IF(train!T3944="yes",1,0)</f>
        <v>0</v>
      </c>
    </row>
    <row r="3945" spans="8:10">
      <c r="H3945">
        <f>train!G3945</f>
        <v>200.7</v>
      </c>
      <c r="I3945">
        <f>train!I3945</f>
        <v>34.119999999999997</v>
      </c>
      <c r="J3945">
        <f>IF(train!T3945="yes",1,0)</f>
        <v>1</v>
      </c>
    </row>
    <row r="3946" spans="8:10">
      <c r="H3946">
        <f>train!G3946</f>
        <v>238.3</v>
      </c>
      <c r="I3946">
        <f>train!I3946</f>
        <v>40.51</v>
      </c>
      <c r="J3946">
        <f>IF(train!T3946="yes",1,0)</f>
        <v>0</v>
      </c>
    </row>
    <row r="3947" spans="8:10">
      <c r="H3947">
        <f>train!G3947</f>
        <v>220.1</v>
      </c>
      <c r="I3947">
        <f>train!I3947</f>
        <v>37.42</v>
      </c>
      <c r="J3947">
        <f>IF(train!T3947="yes",1,0)</f>
        <v>0</v>
      </c>
    </row>
    <row r="3948" spans="8:10">
      <c r="H3948">
        <f>train!G3948</f>
        <v>124.7</v>
      </c>
      <c r="I3948">
        <f>train!I3948</f>
        <v>21.2</v>
      </c>
      <c r="J3948">
        <f>IF(train!T3948="yes",1,0)</f>
        <v>0</v>
      </c>
    </row>
    <row r="3949" spans="8:10">
      <c r="H3949">
        <f>train!G3949</f>
        <v>147</v>
      </c>
      <c r="I3949">
        <f>train!I3949</f>
        <v>24.99</v>
      </c>
      <c r="J3949">
        <f>IF(train!T3949="yes",1,0)</f>
        <v>0</v>
      </c>
    </row>
    <row r="3950" spans="8:10">
      <c r="H3950">
        <f>train!G3950</f>
        <v>194.2</v>
      </c>
      <c r="I3950">
        <f>train!I3950</f>
        <v>33.01</v>
      </c>
      <c r="J3950">
        <f>IF(train!T3950="yes",1,0)</f>
        <v>0</v>
      </c>
    </row>
    <row r="3951" spans="8:10">
      <c r="H3951">
        <f>train!G3951</f>
        <v>214.9</v>
      </c>
      <c r="I3951">
        <f>train!I3951</f>
        <v>36.53</v>
      </c>
      <c r="J3951">
        <f>IF(train!T3951="yes",1,0)</f>
        <v>0</v>
      </c>
    </row>
    <row r="3952" spans="8:10">
      <c r="H3952">
        <f>train!G3952</f>
        <v>269.8</v>
      </c>
      <c r="I3952">
        <f>train!I3952</f>
        <v>45.87</v>
      </c>
      <c r="J3952">
        <f>IF(train!T3952="yes",1,0)</f>
        <v>1</v>
      </c>
    </row>
    <row r="3953" spans="8:10">
      <c r="H3953">
        <f>train!G3953</f>
        <v>151.19999999999999</v>
      </c>
      <c r="I3953">
        <f>train!I3953</f>
        <v>25.7</v>
      </c>
      <c r="J3953">
        <f>IF(train!T3953="yes",1,0)</f>
        <v>0</v>
      </c>
    </row>
    <row r="3954" spans="8:10">
      <c r="H3954">
        <f>train!G3954</f>
        <v>111.3</v>
      </c>
      <c r="I3954">
        <f>train!I3954</f>
        <v>18.920000000000002</v>
      </c>
      <c r="J3954">
        <f>IF(train!T3954="yes",1,0)</f>
        <v>0</v>
      </c>
    </row>
    <row r="3955" spans="8:10">
      <c r="H3955">
        <f>train!G3955</f>
        <v>273.8</v>
      </c>
      <c r="I3955">
        <f>train!I3955</f>
        <v>46.55</v>
      </c>
      <c r="J3955">
        <f>IF(train!T3955="yes",1,0)</f>
        <v>0</v>
      </c>
    </row>
    <row r="3956" spans="8:10">
      <c r="H3956">
        <f>train!G3956</f>
        <v>142.6</v>
      </c>
      <c r="I3956">
        <f>train!I3956</f>
        <v>24.24</v>
      </c>
      <c r="J3956">
        <f>IF(train!T3956="yes",1,0)</f>
        <v>0</v>
      </c>
    </row>
    <row r="3957" spans="8:10">
      <c r="H3957">
        <f>train!G3957</f>
        <v>178</v>
      </c>
      <c r="I3957">
        <f>train!I3957</f>
        <v>30.26</v>
      </c>
      <c r="J3957">
        <f>IF(train!T3957="yes",1,0)</f>
        <v>0</v>
      </c>
    </row>
    <row r="3958" spans="8:10">
      <c r="H3958">
        <f>train!G3958</f>
        <v>180.5</v>
      </c>
      <c r="I3958">
        <f>train!I3958</f>
        <v>30.69</v>
      </c>
      <c r="J3958">
        <f>IF(train!T3958="yes",1,0)</f>
        <v>0</v>
      </c>
    </row>
    <row r="3959" spans="8:10">
      <c r="H3959">
        <f>train!G3959</f>
        <v>141.69999999999999</v>
      </c>
      <c r="I3959">
        <f>train!I3959</f>
        <v>24.09</v>
      </c>
      <c r="J3959">
        <f>IF(train!T3959="yes",1,0)</f>
        <v>0</v>
      </c>
    </row>
    <row r="3960" spans="8:10">
      <c r="H3960">
        <f>train!G3960</f>
        <v>289.3</v>
      </c>
      <c r="I3960">
        <f>train!I3960</f>
        <v>49.18</v>
      </c>
      <c r="J3960">
        <f>IF(train!T3960="yes",1,0)</f>
        <v>1</v>
      </c>
    </row>
    <row r="3961" spans="8:10">
      <c r="H3961">
        <f>train!G3961</f>
        <v>193.4</v>
      </c>
      <c r="I3961">
        <f>train!I3961</f>
        <v>32.880000000000003</v>
      </c>
      <c r="J3961">
        <f>IF(train!T3961="yes",1,0)</f>
        <v>0</v>
      </c>
    </row>
    <row r="3962" spans="8:10">
      <c r="H3962">
        <f>train!G3962</f>
        <v>184.2</v>
      </c>
      <c r="I3962">
        <f>train!I3962</f>
        <v>31.31</v>
      </c>
      <c r="J3962">
        <f>IF(train!T3962="yes",1,0)</f>
        <v>0</v>
      </c>
    </row>
    <row r="3963" spans="8:10">
      <c r="H3963">
        <f>train!G3963</f>
        <v>144.1</v>
      </c>
      <c r="I3963">
        <f>train!I3963</f>
        <v>24.5</v>
      </c>
      <c r="J3963">
        <f>IF(train!T3963="yes",1,0)</f>
        <v>0</v>
      </c>
    </row>
    <row r="3964" spans="8:10">
      <c r="H3964">
        <f>train!G3964</f>
        <v>180.3</v>
      </c>
      <c r="I3964">
        <f>train!I3964</f>
        <v>30.65</v>
      </c>
      <c r="J3964">
        <f>IF(train!T3964="yes",1,0)</f>
        <v>0</v>
      </c>
    </row>
    <row r="3965" spans="8:10">
      <c r="H3965">
        <f>train!G3965</f>
        <v>179.2</v>
      </c>
      <c r="I3965">
        <f>train!I3965</f>
        <v>30.46</v>
      </c>
      <c r="J3965">
        <f>IF(train!T3965="yes",1,0)</f>
        <v>0</v>
      </c>
    </row>
    <row r="3966" spans="8:10">
      <c r="H3966">
        <f>train!G3966</f>
        <v>50.6</v>
      </c>
      <c r="I3966">
        <f>train!I3966</f>
        <v>8.6</v>
      </c>
      <c r="J3966">
        <f>IF(train!T3966="yes",1,0)</f>
        <v>0</v>
      </c>
    </row>
    <row r="3967" spans="8:10">
      <c r="H3967">
        <f>train!G3967</f>
        <v>223.7</v>
      </c>
      <c r="I3967">
        <f>train!I3967</f>
        <v>38.03</v>
      </c>
      <c r="J3967">
        <f>IF(train!T3967="yes",1,0)</f>
        <v>0</v>
      </c>
    </row>
    <row r="3968" spans="8:10">
      <c r="H3968">
        <f>train!G3968</f>
        <v>220.5</v>
      </c>
      <c r="I3968">
        <f>train!I3968</f>
        <v>37.49</v>
      </c>
      <c r="J3968">
        <f>IF(train!T3968="yes",1,0)</f>
        <v>0</v>
      </c>
    </row>
    <row r="3969" spans="8:10">
      <c r="H3969">
        <f>train!G3969</f>
        <v>217.6</v>
      </c>
      <c r="I3969">
        <f>train!I3969</f>
        <v>36.99</v>
      </c>
      <c r="J3969">
        <f>IF(train!T3969="yes",1,0)</f>
        <v>0</v>
      </c>
    </row>
    <row r="3970" spans="8:10">
      <c r="H3970">
        <f>train!G3970</f>
        <v>138.30000000000001</v>
      </c>
      <c r="I3970">
        <f>train!I3970</f>
        <v>23.51</v>
      </c>
      <c r="J3970">
        <f>IF(train!T3970="yes",1,0)</f>
        <v>0</v>
      </c>
    </row>
    <row r="3971" spans="8:10">
      <c r="H3971">
        <f>train!G3971</f>
        <v>160.30000000000001</v>
      </c>
      <c r="I3971">
        <f>train!I3971</f>
        <v>27.25</v>
      </c>
      <c r="J3971">
        <f>IF(train!T3971="yes",1,0)</f>
        <v>0</v>
      </c>
    </row>
    <row r="3972" spans="8:10">
      <c r="H3972">
        <f>train!G3972</f>
        <v>191.8</v>
      </c>
      <c r="I3972">
        <f>train!I3972</f>
        <v>32.61</v>
      </c>
      <c r="J3972">
        <f>IF(train!T3972="yes",1,0)</f>
        <v>0</v>
      </c>
    </row>
    <row r="3973" spans="8:10">
      <c r="H3973">
        <f>train!G3973</f>
        <v>103.9</v>
      </c>
      <c r="I3973">
        <f>train!I3973</f>
        <v>17.66</v>
      </c>
      <c r="J3973">
        <f>IF(train!T3973="yes",1,0)</f>
        <v>0</v>
      </c>
    </row>
    <row r="3974" spans="8:10">
      <c r="H3974">
        <f>train!G3974</f>
        <v>214.9</v>
      </c>
      <c r="I3974">
        <f>train!I3974</f>
        <v>36.53</v>
      </c>
      <c r="J3974">
        <f>IF(train!T3974="yes",1,0)</f>
        <v>0</v>
      </c>
    </row>
    <row r="3975" spans="8:10">
      <c r="H3975">
        <f>train!G3975</f>
        <v>165.9</v>
      </c>
      <c r="I3975">
        <f>train!I3975</f>
        <v>28.2</v>
      </c>
      <c r="J3975">
        <f>IF(train!T3975="yes",1,0)</f>
        <v>0</v>
      </c>
    </row>
    <row r="3976" spans="8:10">
      <c r="H3976">
        <f>train!G3976</f>
        <v>92.2</v>
      </c>
      <c r="I3976">
        <f>train!I3976</f>
        <v>15.67</v>
      </c>
      <c r="J3976">
        <f>IF(train!T3976="yes",1,0)</f>
        <v>1</v>
      </c>
    </row>
    <row r="3977" spans="8:10">
      <c r="H3977">
        <f>train!G3977</f>
        <v>182.3</v>
      </c>
      <c r="I3977">
        <f>train!I3977</f>
        <v>30.99</v>
      </c>
      <c r="J3977">
        <f>IF(train!T3977="yes",1,0)</f>
        <v>0</v>
      </c>
    </row>
    <row r="3978" spans="8:10">
      <c r="H3978">
        <f>train!G3978</f>
        <v>211.4</v>
      </c>
      <c r="I3978">
        <f>train!I3978</f>
        <v>35.94</v>
      </c>
      <c r="J3978">
        <f>IF(train!T3978="yes",1,0)</f>
        <v>1</v>
      </c>
    </row>
    <row r="3979" spans="8:10">
      <c r="H3979">
        <f>train!G3979</f>
        <v>87.1</v>
      </c>
      <c r="I3979">
        <f>train!I3979</f>
        <v>14.81</v>
      </c>
      <c r="J3979">
        <f>IF(train!T3979="yes",1,0)</f>
        <v>0</v>
      </c>
    </row>
    <row r="3980" spans="8:10">
      <c r="H3980">
        <f>train!G3980</f>
        <v>196.7</v>
      </c>
      <c r="I3980">
        <f>train!I3980</f>
        <v>33.44</v>
      </c>
      <c r="J3980">
        <f>IF(train!T3980="yes",1,0)</f>
        <v>0</v>
      </c>
    </row>
    <row r="3981" spans="8:10">
      <c r="H3981">
        <f>train!G3981</f>
        <v>114.6</v>
      </c>
      <c r="I3981">
        <f>train!I3981</f>
        <v>19.48</v>
      </c>
      <c r="J3981">
        <f>IF(train!T3981="yes",1,0)</f>
        <v>0</v>
      </c>
    </row>
    <row r="3982" spans="8:10">
      <c r="H3982">
        <f>train!G3982</f>
        <v>204.5</v>
      </c>
      <c r="I3982">
        <f>train!I3982</f>
        <v>34.770000000000003</v>
      </c>
      <c r="J3982">
        <f>IF(train!T3982="yes",1,0)</f>
        <v>0</v>
      </c>
    </row>
    <row r="3983" spans="8:10">
      <c r="H3983">
        <f>train!G3983</f>
        <v>272.8</v>
      </c>
      <c r="I3983">
        <f>train!I3983</f>
        <v>46.38</v>
      </c>
      <c r="J3983">
        <f>IF(train!T3983="yes",1,0)</f>
        <v>1</v>
      </c>
    </row>
    <row r="3984" spans="8:10">
      <c r="H3984">
        <f>train!G3984</f>
        <v>174.8</v>
      </c>
      <c r="I3984">
        <f>train!I3984</f>
        <v>29.72</v>
      </c>
      <c r="J3984">
        <f>IF(train!T3984="yes",1,0)</f>
        <v>0</v>
      </c>
    </row>
    <row r="3985" spans="8:10">
      <c r="H3985">
        <f>train!G3985</f>
        <v>128.9</v>
      </c>
      <c r="I3985">
        <f>train!I3985</f>
        <v>21.91</v>
      </c>
      <c r="J3985">
        <f>IF(train!T3985="yes",1,0)</f>
        <v>0</v>
      </c>
    </row>
    <row r="3986" spans="8:10">
      <c r="H3986">
        <f>train!G3986</f>
        <v>54.8</v>
      </c>
      <c r="I3986">
        <f>train!I3986</f>
        <v>9.32</v>
      </c>
      <c r="J3986">
        <f>IF(train!T3986="yes",1,0)</f>
        <v>0</v>
      </c>
    </row>
    <row r="3987" spans="8:10">
      <c r="H3987">
        <f>train!G3987</f>
        <v>259</v>
      </c>
      <c r="I3987">
        <f>train!I3987</f>
        <v>44.03</v>
      </c>
      <c r="J3987">
        <f>IF(train!T3987="yes",1,0)</f>
        <v>0</v>
      </c>
    </row>
    <row r="3988" spans="8:10">
      <c r="H3988">
        <f>train!G3988</f>
        <v>182.6</v>
      </c>
      <c r="I3988">
        <f>train!I3988</f>
        <v>31.04</v>
      </c>
      <c r="J3988">
        <f>IF(train!T3988="yes",1,0)</f>
        <v>1</v>
      </c>
    </row>
    <row r="3989" spans="8:10">
      <c r="H3989">
        <f>train!G3989</f>
        <v>123</v>
      </c>
      <c r="I3989">
        <f>train!I3989</f>
        <v>20.91</v>
      </c>
      <c r="J3989">
        <f>IF(train!T3989="yes",1,0)</f>
        <v>0</v>
      </c>
    </row>
    <row r="3990" spans="8:10">
      <c r="H3990">
        <f>train!G3990</f>
        <v>169.9</v>
      </c>
      <c r="I3990">
        <f>train!I3990</f>
        <v>28.88</v>
      </c>
      <c r="J3990">
        <f>IF(train!T3990="yes",1,0)</f>
        <v>0</v>
      </c>
    </row>
    <row r="3991" spans="8:10">
      <c r="H3991">
        <f>train!G3991</f>
        <v>201.4</v>
      </c>
      <c r="I3991">
        <f>train!I3991</f>
        <v>34.24</v>
      </c>
      <c r="J3991">
        <f>IF(train!T3991="yes",1,0)</f>
        <v>0</v>
      </c>
    </row>
    <row r="3992" spans="8:10">
      <c r="H3992">
        <f>train!G3992</f>
        <v>124.2</v>
      </c>
      <c r="I3992">
        <f>train!I3992</f>
        <v>21.11</v>
      </c>
      <c r="J3992">
        <f>IF(train!T3992="yes",1,0)</f>
        <v>0</v>
      </c>
    </row>
    <row r="3993" spans="8:10">
      <c r="H3993">
        <f>train!G3993</f>
        <v>128.19999999999999</v>
      </c>
      <c r="I3993">
        <f>train!I3993</f>
        <v>21.79</v>
      </c>
      <c r="J3993">
        <f>IF(train!T3993="yes",1,0)</f>
        <v>0</v>
      </c>
    </row>
    <row r="3994" spans="8:10">
      <c r="H3994">
        <f>train!G3994</f>
        <v>214.3</v>
      </c>
      <c r="I3994">
        <f>train!I3994</f>
        <v>36.43</v>
      </c>
      <c r="J3994">
        <f>IF(train!T3994="yes",1,0)</f>
        <v>0</v>
      </c>
    </row>
    <row r="3995" spans="8:10">
      <c r="H3995">
        <f>train!G3995</f>
        <v>243.3</v>
      </c>
      <c r="I3995">
        <f>train!I3995</f>
        <v>41.36</v>
      </c>
      <c r="J3995">
        <f>IF(train!T3995="yes",1,0)</f>
        <v>0</v>
      </c>
    </row>
    <row r="3996" spans="8:10">
      <c r="H3996">
        <f>train!G3996</f>
        <v>200.7</v>
      </c>
      <c r="I3996">
        <f>train!I3996</f>
        <v>34.119999999999997</v>
      </c>
      <c r="J3996">
        <f>IF(train!T3996="yes",1,0)</f>
        <v>0</v>
      </c>
    </row>
    <row r="3997" spans="8:10">
      <c r="H3997">
        <f>train!G3997</f>
        <v>231.4</v>
      </c>
      <c r="I3997">
        <f>train!I3997</f>
        <v>39.340000000000003</v>
      </c>
      <c r="J3997">
        <f>IF(train!T3997="yes",1,0)</f>
        <v>0</v>
      </c>
    </row>
    <row r="3998" spans="8:10">
      <c r="H3998">
        <f>train!G3998</f>
        <v>235</v>
      </c>
      <c r="I3998">
        <f>train!I3998</f>
        <v>39.950000000000003</v>
      </c>
      <c r="J3998">
        <f>IF(train!T3998="yes",1,0)</f>
        <v>0</v>
      </c>
    </row>
    <row r="3999" spans="8:10">
      <c r="H3999">
        <f>train!G3999</f>
        <v>237.5</v>
      </c>
      <c r="I3999">
        <f>train!I3999</f>
        <v>40.380000000000003</v>
      </c>
      <c r="J3999">
        <f>IF(train!T3999="yes",1,0)</f>
        <v>0</v>
      </c>
    </row>
    <row r="4000" spans="8:10">
      <c r="H4000">
        <f>train!G4000</f>
        <v>228.3</v>
      </c>
      <c r="I4000">
        <f>train!I4000</f>
        <v>38.81</v>
      </c>
      <c r="J4000">
        <f>IF(train!T4000="yes",1,0)</f>
        <v>0</v>
      </c>
    </row>
    <row r="4001" spans="8:10">
      <c r="H4001">
        <f>train!G4001</f>
        <v>160.5</v>
      </c>
      <c r="I4001">
        <f>train!I4001</f>
        <v>27.29</v>
      </c>
      <c r="J4001">
        <f>IF(train!T4001="yes",1,0)</f>
        <v>0</v>
      </c>
    </row>
    <row r="4002" spans="8:10">
      <c r="H4002">
        <f>train!G4002</f>
        <v>185.6</v>
      </c>
      <c r="I4002">
        <f>train!I4002</f>
        <v>31.55</v>
      </c>
      <c r="J4002">
        <f>IF(train!T4002="yes",1,0)</f>
        <v>0</v>
      </c>
    </row>
    <row r="4003" spans="8:10">
      <c r="H4003">
        <f>train!G4003</f>
        <v>214.3</v>
      </c>
      <c r="I4003">
        <f>train!I4003</f>
        <v>36.43</v>
      </c>
      <c r="J4003">
        <f>IF(train!T4003="yes",1,0)</f>
        <v>0</v>
      </c>
    </row>
    <row r="4004" spans="8:10">
      <c r="H4004">
        <f>train!G4004</f>
        <v>240.8</v>
      </c>
      <c r="I4004">
        <f>train!I4004</f>
        <v>40.94</v>
      </c>
      <c r="J4004">
        <f>IF(train!T4004="yes",1,0)</f>
        <v>0</v>
      </c>
    </row>
    <row r="4005" spans="8:10">
      <c r="H4005">
        <f>train!G4005</f>
        <v>194.4</v>
      </c>
      <c r="I4005">
        <f>train!I4005</f>
        <v>33.049999999999997</v>
      </c>
      <c r="J4005">
        <f>IF(train!T4005="yes",1,0)</f>
        <v>0</v>
      </c>
    </row>
    <row r="4006" spans="8:10">
      <c r="H4006">
        <f>train!G4006</f>
        <v>130.19999999999999</v>
      </c>
      <c r="I4006">
        <f>train!I4006</f>
        <v>22.13</v>
      </c>
      <c r="J4006">
        <f>IF(train!T4006="yes",1,0)</f>
        <v>0</v>
      </c>
    </row>
    <row r="4007" spans="8:10">
      <c r="H4007">
        <f>train!G4007</f>
        <v>123.7</v>
      </c>
      <c r="I4007">
        <f>train!I4007</f>
        <v>21.03</v>
      </c>
      <c r="J4007">
        <f>IF(train!T4007="yes",1,0)</f>
        <v>0</v>
      </c>
    </row>
    <row r="4008" spans="8:10">
      <c r="H4008">
        <f>train!G4008</f>
        <v>206.1</v>
      </c>
      <c r="I4008">
        <f>train!I4008</f>
        <v>35.04</v>
      </c>
      <c r="J4008">
        <f>IF(train!T4008="yes",1,0)</f>
        <v>0</v>
      </c>
    </row>
    <row r="4009" spans="8:10">
      <c r="H4009">
        <f>train!G4009</f>
        <v>182.4</v>
      </c>
      <c r="I4009">
        <f>train!I4009</f>
        <v>31.01</v>
      </c>
      <c r="J4009">
        <f>IF(train!T4009="yes",1,0)</f>
        <v>0</v>
      </c>
    </row>
    <row r="4010" spans="8:10">
      <c r="H4010">
        <f>train!G4010</f>
        <v>228.4</v>
      </c>
      <c r="I4010">
        <f>train!I4010</f>
        <v>38.83</v>
      </c>
      <c r="J4010">
        <f>IF(train!T4010="yes",1,0)</f>
        <v>0</v>
      </c>
    </row>
    <row r="4011" spans="8:10">
      <c r="H4011">
        <f>train!G4011</f>
        <v>202</v>
      </c>
      <c r="I4011">
        <f>train!I4011</f>
        <v>34.340000000000003</v>
      </c>
      <c r="J4011">
        <f>IF(train!T4011="yes",1,0)</f>
        <v>0</v>
      </c>
    </row>
    <row r="4012" spans="8:10">
      <c r="H4012">
        <f>train!G4012</f>
        <v>148.80000000000001</v>
      </c>
      <c r="I4012">
        <f>train!I4012</f>
        <v>25.3</v>
      </c>
      <c r="J4012">
        <f>IF(train!T4012="yes",1,0)</f>
        <v>0</v>
      </c>
    </row>
    <row r="4013" spans="8:10">
      <c r="H4013">
        <f>train!G4013</f>
        <v>191.3</v>
      </c>
      <c r="I4013">
        <f>train!I4013</f>
        <v>32.520000000000003</v>
      </c>
      <c r="J4013">
        <f>IF(train!T4013="yes",1,0)</f>
        <v>1</v>
      </c>
    </row>
    <row r="4014" spans="8:10">
      <c r="H4014">
        <f>train!G4014</f>
        <v>159.9</v>
      </c>
      <c r="I4014">
        <f>train!I4014</f>
        <v>27.18</v>
      </c>
      <c r="J4014">
        <f>IF(train!T4014="yes",1,0)</f>
        <v>0</v>
      </c>
    </row>
    <row r="4015" spans="8:10">
      <c r="H4015">
        <f>train!G4015</f>
        <v>191.7</v>
      </c>
      <c r="I4015">
        <f>train!I4015</f>
        <v>32.590000000000003</v>
      </c>
      <c r="J4015">
        <f>IF(train!T4015="yes",1,0)</f>
        <v>0</v>
      </c>
    </row>
    <row r="4016" spans="8:10">
      <c r="H4016">
        <f>train!G4016</f>
        <v>151.19999999999999</v>
      </c>
      <c r="I4016">
        <f>train!I4016</f>
        <v>25.7</v>
      </c>
      <c r="J4016">
        <f>IF(train!T4016="yes",1,0)</f>
        <v>0</v>
      </c>
    </row>
    <row r="4017" spans="8:10">
      <c r="H4017">
        <f>train!G4017</f>
        <v>182.1</v>
      </c>
      <c r="I4017">
        <f>train!I4017</f>
        <v>30.96</v>
      </c>
      <c r="J4017">
        <f>IF(train!T4017="yes",1,0)</f>
        <v>0</v>
      </c>
    </row>
    <row r="4018" spans="8:10">
      <c r="H4018">
        <f>train!G4018</f>
        <v>155.1</v>
      </c>
      <c r="I4018">
        <f>train!I4018</f>
        <v>26.37</v>
      </c>
      <c r="J4018">
        <f>IF(train!T4018="yes",1,0)</f>
        <v>0</v>
      </c>
    </row>
    <row r="4019" spans="8:10">
      <c r="H4019">
        <f>train!G4019</f>
        <v>125.9</v>
      </c>
      <c r="I4019">
        <f>train!I4019</f>
        <v>21.4</v>
      </c>
      <c r="J4019">
        <f>IF(train!T4019="yes",1,0)</f>
        <v>0</v>
      </c>
    </row>
    <row r="4020" spans="8:10">
      <c r="H4020">
        <f>train!G4020</f>
        <v>136.1</v>
      </c>
      <c r="I4020">
        <f>train!I4020</f>
        <v>23.14</v>
      </c>
      <c r="J4020">
        <f>IF(train!T4020="yes",1,0)</f>
        <v>0</v>
      </c>
    </row>
    <row r="4021" spans="8:10">
      <c r="H4021">
        <f>train!G4021</f>
        <v>284.3</v>
      </c>
      <c r="I4021">
        <f>train!I4021</f>
        <v>48.33</v>
      </c>
      <c r="J4021">
        <f>IF(train!T4021="yes",1,0)</f>
        <v>0</v>
      </c>
    </row>
    <row r="4022" spans="8:10">
      <c r="H4022">
        <f>train!G4022</f>
        <v>199.7</v>
      </c>
      <c r="I4022">
        <f>train!I4022</f>
        <v>33.950000000000003</v>
      </c>
      <c r="J4022">
        <f>IF(train!T4022="yes",1,0)</f>
        <v>0</v>
      </c>
    </row>
    <row r="4023" spans="8:10">
      <c r="H4023">
        <f>train!G4023</f>
        <v>98.2</v>
      </c>
      <c r="I4023">
        <f>train!I4023</f>
        <v>16.690000000000001</v>
      </c>
      <c r="J4023">
        <f>IF(train!T4023="yes",1,0)</f>
        <v>0</v>
      </c>
    </row>
    <row r="4024" spans="8:10">
      <c r="H4024">
        <f>train!G4024</f>
        <v>247.6</v>
      </c>
      <c r="I4024">
        <f>train!I4024</f>
        <v>42.09</v>
      </c>
      <c r="J4024">
        <f>IF(train!T4024="yes",1,0)</f>
        <v>0</v>
      </c>
    </row>
    <row r="4025" spans="8:10">
      <c r="H4025">
        <f>train!G4025</f>
        <v>254.3</v>
      </c>
      <c r="I4025">
        <f>train!I4025</f>
        <v>43.23</v>
      </c>
      <c r="J4025">
        <f>IF(train!T4025="yes",1,0)</f>
        <v>1</v>
      </c>
    </row>
    <row r="4026" spans="8:10">
      <c r="H4026">
        <f>train!G4026</f>
        <v>241.3</v>
      </c>
      <c r="I4026">
        <f>train!I4026</f>
        <v>41.02</v>
      </c>
      <c r="J4026">
        <f>IF(train!T4026="yes",1,0)</f>
        <v>0</v>
      </c>
    </row>
    <row r="4027" spans="8:10">
      <c r="H4027">
        <f>train!G4027</f>
        <v>111.8</v>
      </c>
      <c r="I4027">
        <f>train!I4027</f>
        <v>19.010000000000002</v>
      </c>
      <c r="J4027">
        <f>IF(train!T4027="yes",1,0)</f>
        <v>1</v>
      </c>
    </row>
    <row r="4028" spans="8:10">
      <c r="H4028">
        <f>train!G4028</f>
        <v>163.69999999999999</v>
      </c>
      <c r="I4028">
        <f>train!I4028</f>
        <v>27.83</v>
      </c>
      <c r="J4028">
        <f>IF(train!T4028="yes",1,0)</f>
        <v>0</v>
      </c>
    </row>
    <row r="4029" spans="8:10">
      <c r="H4029">
        <f>train!G4029</f>
        <v>164</v>
      </c>
      <c r="I4029">
        <f>train!I4029</f>
        <v>27.88</v>
      </c>
      <c r="J4029">
        <f>IF(train!T4029="yes",1,0)</f>
        <v>0</v>
      </c>
    </row>
    <row r="4030" spans="8:10">
      <c r="H4030">
        <f>train!G4030</f>
        <v>195.2</v>
      </c>
      <c r="I4030">
        <f>train!I4030</f>
        <v>33.18</v>
      </c>
      <c r="J4030">
        <f>IF(train!T4030="yes",1,0)</f>
        <v>0</v>
      </c>
    </row>
    <row r="4031" spans="8:10">
      <c r="H4031">
        <f>train!G4031</f>
        <v>157.6</v>
      </c>
      <c r="I4031">
        <f>train!I4031</f>
        <v>26.79</v>
      </c>
      <c r="J4031">
        <f>IF(train!T4031="yes",1,0)</f>
        <v>0</v>
      </c>
    </row>
    <row r="4032" spans="8:10">
      <c r="H4032">
        <f>train!G4032</f>
        <v>253.6</v>
      </c>
      <c r="I4032">
        <f>train!I4032</f>
        <v>43.11</v>
      </c>
      <c r="J4032">
        <f>IF(train!T4032="yes",1,0)</f>
        <v>1</v>
      </c>
    </row>
    <row r="4033" spans="8:10">
      <c r="H4033">
        <f>train!G4033</f>
        <v>199</v>
      </c>
      <c r="I4033">
        <f>train!I4033</f>
        <v>33.83</v>
      </c>
      <c r="J4033">
        <f>IF(train!T4033="yes",1,0)</f>
        <v>0</v>
      </c>
    </row>
    <row r="4034" spans="8:10">
      <c r="H4034">
        <f>train!G4034</f>
        <v>182.5</v>
      </c>
      <c r="I4034">
        <f>train!I4034</f>
        <v>31.03</v>
      </c>
      <c r="J4034">
        <f>IF(train!T4034="yes",1,0)</f>
        <v>0</v>
      </c>
    </row>
    <row r="4035" spans="8:10">
      <c r="H4035">
        <f>train!G4035</f>
        <v>81.2</v>
      </c>
      <c r="I4035">
        <f>train!I4035</f>
        <v>13.8</v>
      </c>
      <c r="J4035">
        <f>IF(train!T4035="yes",1,0)</f>
        <v>0</v>
      </c>
    </row>
    <row r="4036" spans="8:10">
      <c r="H4036">
        <f>train!G4036</f>
        <v>179.1</v>
      </c>
      <c r="I4036">
        <f>train!I4036</f>
        <v>30.45</v>
      </c>
      <c r="J4036">
        <f>IF(train!T4036="yes",1,0)</f>
        <v>0</v>
      </c>
    </row>
    <row r="4037" spans="8:10">
      <c r="H4037">
        <f>train!G4037</f>
        <v>182.7</v>
      </c>
      <c r="I4037">
        <f>train!I4037</f>
        <v>31.06</v>
      </c>
      <c r="J4037">
        <f>IF(train!T4037="yes",1,0)</f>
        <v>0</v>
      </c>
    </row>
    <row r="4038" spans="8:10">
      <c r="H4038">
        <f>train!G4038</f>
        <v>207</v>
      </c>
      <c r="I4038">
        <f>train!I4038</f>
        <v>35.19</v>
      </c>
      <c r="J4038">
        <f>IF(train!T4038="yes",1,0)</f>
        <v>0</v>
      </c>
    </row>
    <row r="4039" spans="8:10">
      <c r="H4039">
        <f>train!G4039</f>
        <v>243.4</v>
      </c>
      <c r="I4039">
        <f>train!I4039</f>
        <v>41.38</v>
      </c>
      <c r="J4039">
        <f>IF(train!T4039="yes",1,0)</f>
        <v>0</v>
      </c>
    </row>
    <row r="4040" spans="8:10">
      <c r="H4040">
        <f>train!G4040</f>
        <v>157.4</v>
      </c>
      <c r="I4040">
        <f>train!I4040</f>
        <v>26.76</v>
      </c>
      <c r="J4040">
        <f>IF(train!T4040="yes",1,0)</f>
        <v>0</v>
      </c>
    </row>
    <row r="4041" spans="8:10">
      <c r="H4041">
        <f>train!G4041</f>
        <v>233.9</v>
      </c>
      <c r="I4041">
        <f>train!I4041</f>
        <v>39.76</v>
      </c>
      <c r="J4041">
        <f>IF(train!T4041="yes",1,0)</f>
        <v>0</v>
      </c>
    </row>
    <row r="4042" spans="8:10">
      <c r="H4042">
        <f>train!G4042</f>
        <v>195.4</v>
      </c>
      <c r="I4042">
        <f>train!I4042</f>
        <v>33.22</v>
      </c>
      <c r="J4042">
        <f>IF(train!T4042="yes",1,0)</f>
        <v>0</v>
      </c>
    </row>
    <row r="4043" spans="8:10">
      <c r="H4043">
        <f>train!G4043</f>
        <v>180.4</v>
      </c>
      <c r="I4043">
        <f>train!I4043</f>
        <v>30.67</v>
      </c>
      <c r="J4043">
        <f>IF(train!T4043="yes",1,0)</f>
        <v>0</v>
      </c>
    </row>
    <row r="4044" spans="8:10">
      <c r="H4044">
        <f>train!G4044</f>
        <v>143.6</v>
      </c>
      <c r="I4044">
        <f>train!I4044</f>
        <v>24.41</v>
      </c>
      <c r="J4044">
        <f>IF(train!T4044="yes",1,0)</f>
        <v>0</v>
      </c>
    </row>
    <row r="4045" spans="8:10">
      <c r="H4045">
        <f>train!G4045</f>
        <v>88.1</v>
      </c>
      <c r="I4045">
        <f>train!I4045</f>
        <v>14.98</v>
      </c>
      <c r="J4045">
        <f>IF(train!T4045="yes",1,0)</f>
        <v>0</v>
      </c>
    </row>
    <row r="4046" spans="8:10">
      <c r="H4046">
        <f>train!G4046</f>
        <v>254.1</v>
      </c>
      <c r="I4046">
        <f>train!I4046</f>
        <v>43.2</v>
      </c>
      <c r="J4046">
        <f>IF(train!T4046="yes",1,0)</f>
        <v>0</v>
      </c>
    </row>
    <row r="4047" spans="8:10">
      <c r="H4047">
        <f>train!G4047</f>
        <v>131.5</v>
      </c>
      <c r="I4047">
        <f>train!I4047</f>
        <v>22.36</v>
      </c>
      <c r="J4047">
        <f>IF(train!T4047="yes",1,0)</f>
        <v>0</v>
      </c>
    </row>
    <row r="4048" spans="8:10">
      <c r="H4048">
        <f>train!G4048</f>
        <v>156.80000000000001</v>
      </c>
      <c r="I4048">
        <f>train!I4048</f>
        <v>26.66</v>
      </c>
      <c r="J4048">
        <f>IF(train!T4048="yes",1,0)</f>
        <v>0</v>
      </c>
    </row>
    <row r="4049" spans="8:10">
      <c r="H4049">
        <f>train!G4049</f>
        <v>196.9</v>
      </c>
      <c r="I4049">
        <f>train!I4049</f>
        <v>33.47</v>
      </c>
      <c r="J4049">
        <f>IF(train!T4049="yes",1,0)</f>
        <v>0</v>
      </c>
    </row>
    <row r="4050" spans="8:10">
      <c r="H4050">
        <f>train!G4050</f>
        <v>178</v>
      </c>
      <c r="I4050">
        <f>train!I4050</f>
        <v>30.26</v>
      </c>
      <c r="J4050">
        <f>IF(train!T4050="yes",1,0)</f>
        <v>0</v>
      </c>
    </row>
    <row r="4051" spans="8:10">
      <c r="H4051">
        <f>train!G4051</f>
        <v>195.8</v>
      </c>
      <c r="I4051">
        <f>train!I4051</f>
        <v>33.29</v>
      </c>
      <c r="J4051">
        <f>IF(train!T4051="yes",1,0)</f>
        <v>0</v>
      </c>
    </row>
    <row r="4052" spans="8:10">
      <c r="H4052">
        <f>train!G4052</f>
        <v>141.30000000000001</v>
      </c>
      <c r="I4052">
        <f>train!I4052</f>
        <v>24.02</v>
      </c>
      <c r="J4052">
        <f>IF(train!T4052="yes",1,0)</f>
        <v>0</v>
      </c>
    </row>
    <row r="4053" spans="8:10">
      <c r="H4053">
        <f>train!G4053</f>
        <v>125.5</v>
      </c>
      <c r="I4053">
        <f>train!I4053</f>
        <v>21.34</v>
      </c>
      <c r="J4053">
        <f>IF(train!T4053="yes",1,0)</f>
        <v>0</v>
      </c>
    </row>
    <row r="4054" spans="8:10">
      <c r="H4054">
        <f>train!G4054</f>
        <v>200.5</v>
      </c>
      <c r="I4054">
        <f>train!I4054</f>
        <v>34.090000000000003</v>
      </c>
      <c r="J4054">
        <f>IF(train!T4054="yes",1,0)</f>
        <v>0</v>
      </c>
    </row>
    <row r="4055" spans="8:10">
      <c r="H4055">
        <f>train!G4055</f>
        <v>205.5</v>
      </c>
      <c r="I4055">
        <f>train!I4055</f>
        <v>34.94</v>
      </c>
      <c r="J4055">
        <f>IF(train!T4055="yes",1,0)</f>
        <v>0</v>
      </c>
    </row>
    <row r="4056" spans="8:10">
      <c r="H4056">
        <f>train!G4056</f>
        <v>152.1</v>
      </c>
      <c r="I4056">
        <f>train!I4056</f>
        <v>25.86</v>
      </c>
      <c r="J4056">
        <f>IF(train!T4056="yes",1,0)</f>
        <v>0</v>
      </c>
    </row>
    <row r="4057" spans="8:10">
      <c r="H4057">
        <f>train!G4057</f>
        <v>216.5</v>
      </c>
      <c r="I4057">
        <f>train!I4057</f>
        <v>36.81</v>
      </c>
      <c r="J4057">
        <f>IF(train!T4057="yes",1,0)</f>
        <v>0</v>
      </c>
    </row>
    <row r="4058" spans="8:10">
      <c r="H4058">
        <f>train!G4058</f>
        <v>119.3</v>
      </c>
      <c r="I4058">
        <f>train!I4058</f>
        <v>20.28</v>
      </c>
      <c r="J4058">
        <f>IF(train!T4058="yes",1,0)</f>
        <v>1</v>
      </c>
    </row>
    <row r="4059" spans="8:10">
      <c r="H4059">
        <f>train!G4059</f>
        <v>113.9</v>
      </c>
      <c r="I4059">
        <f>train!I4059</f>
        <v>19.36</v>
      </c>
      <c r="J4059">
        <f>IF(train!T4059="yes",1,0)</f>
        <v>1</v>
      </c>
    </row>
    <row r="4060" spans="8:10">
      <c r="H4060">
        <f>train!G4060</f>
        <v>228.6</v>
      </c>
      <c r="I4060">
        <f>train!I4060</f>
        <v>38.86</v>
      </c>
      <c r="J4060">
        <f>IF(train!T4060="yes",1,0)</f>
        <v>0</v>
      </c>
    </row>
    <row r="4061" spans="8:10">
      <c r="H4061">
        <f>train!G4061</f>
        <v>106.5</v>
      </c>
      <c r="I4061">
        <f>train!I4061</f>
        <v>18.11</v>
      </c>
      <c r="J4061">
        <f>IF(train!T4061="yes",1,0)</f>
        <v>0</v>
      </c>
    </row>
    <row r="4062" spans="8:10">
      <c r="H4062">
        <f>train!G4062</f>
        <v>254.1</v>
      </c>
      <c r="I4062">
        <f>train!I4062</f>
        <v>43.2</v>
      </c>
      <c r="J4062">
        <f>IF(train!T4062="yes",1,0)</f>
        <v>1</v>
      </c>
    </row>
    <row r="4063" spans="8:10">
      <c r="H4063">
        <f>train!G4063</f>
        <v>134</v>
      </c>
      <c r="I4063">
        <f>train!I4063</f>
        <v>22.78</v>
      </c>
      <c r="J4063">
        <f>IF(train!T4063="yes",1,0)</f>
        <v>1</v>
      </c>
    </row>
    <row r="4064" spans="8:10">
      <c r="H4064">
        <f>train!G4064</f>
        <v>176</v>
      </c>
      <c r="I4064">
        <f>train!I4064</f>
        <v>29.92</v>
      </c>
      <c r="J4064">
        <f>IF(train!T4064="yes",1,0)</f>
        <v>0</v>
      </c>
    </row>
    <row r="4065" spans="8:10">
      <c r="H4065">
        <f>train!G4065</f>
        <v>180.1</v>
      </c>
      <c r="I4065">
        <f>train!I4065</f>
        <v>30.62</v>
      </c>
      <c r="J4065">
        <f>IF(train!T4065="yes",1,0)</f>
        <v>0</v>
      </c>
    </row>
    <row r="4066" spans="8:10">
      <c r="H4066">
        <f>train!G4066</f>
        <v>180.1</v>
      </c>
      <c r="I4066">
        <f>train!I4066</f>
        <v>30.62</v>
      </c>
      <c r="J4066">
        <f>IF(train!T4066="yes",1,0)</f>
        <v>0</v>
      </c>
    </row>
    <row r="4067" spans="8:10">
      <c r="H4067">
        <f>train!G4067</f>
        <v>94.8</v>
      </c>
      <c r="I4067">
        <f>train!I4067</f>
        <v>16.12</v>
      </c>
      <c r="J4067">
        <f>IF(train!T4067="yes",1,0)</f>
        <v>0</v>
      </c>
    </row>
    <row r="4068" spans="8:10">
      <c r="H4068">
        <f>train!G4068</f>
        <v>210.4</v>
      </c>
      <c r="I4068">
        <f>train!I4068</f>
        <v>35.770000000000003</v>
      </c>
      <c r="J4068">
        <f>IF(train!T4068="yes",1,0)</f>
        <v>0</v>
      </c>
    </row>
    <row r="4069" spans="8:10">
      <c r="H4069">
        <f>train!G4069</f>
        <v>174.2</v>
      </c>
      <c r="I4069">
        <f>train!I4069</f>
        <v>29.61</v>
      </c>
      <c r="J4069">
        <f>IF(train!T4069="yes",1,0)</f>
        <v>0</v>
      </c>
    </row>
    <row r="4070" spans="8:10">
      <c r="H4070">
        <f>train!G4070</f>
        <v>189.7</v>
      </c>
      <c r="I4070">
        <f>train!I4070</f>
        <v>32.25</v>
      </c>
      <c r="J4070">
        <f>IF(train!T4070="yes",1,0)</f>
        <v>0</v>
      </c>
    </row>
    <row r="4071" spans="8:10">
      <c r="H4071">
        <f>train!G4071</f>
        <v>259</v>
      </c>
      <c r="I4071">
        <f>train!I4071</f>
        <v>44.03</v>
      </c>
      <c r="J4071">
        <f>IF(train!T4071="yes",1,0)</f>
        <v>0</v>
      </c>
    </row>
    <row r="4072" spans="8:10">
      <c r="H4072">
        <f>train!G4072</f>
        <v>86.4</v>
      </c>
      <c r="I4072">
        <f>train!I4072</f>
        <v>14.69</v>
      </c>
      <c r="J4072">
        <f>IF(train!T4072="yes",1,0)</f>
        <v>0</v>
      </c>
    </row>
    <row r="4073" spans="8:10">
      <c r="H4073">
        <f>train!G4073</f>
        <v>136.9</v>
      </c>
      <c r="I4073">
        <f>train!I4073</f>
        <v>23.27</v>
      </c>
      <c r="J4073">
        <f>IF(train!T4073="yes",1,0)</f>
        <v>1</v>
      </c>
    </row>
    <row r="4074" spans="8:10">
      <c r="H4074">
        <f>train!G4074</f>
        <v>196.5</v>
      </c>
      <c r="I4074">
        <f>train!I4074</f>
        <v>33.409999999999997</v>
      </c>
      <c r="J4074">
        <f>IF(train!T4074="yes",1,0)</f>
        <v>0</v>
      </c>
    </row>
    <row r="4075" spans="8:10">
      <c r="H4075">
        <f>train!G4075</f>
        <v>221.4</v>
      </c>
      <c r="I4075">
        <f>train!I4075</f>
        <v>37.64</v>
      </c>
      <c r="J4075">
        <f>IF(train!T4075="yes",1,0)</f>
        <v>0</v>
      </c>
    </row>
    <row r="4076" spans="8:10">
      <c r="H4076">
        <f>train!G4076</f>
        <v>191.9</v>
      </c>
      <c r="I4076">
        <f>train!I4076</f>
        <v>32.619999999999997</v>
      </c>
      <c r="J4076">
        <f>IF(train!T4076="yes",1,0)</f>
        <v>0</v>
      </c>
    </row>
    <row r="4077" spans="8:10">
      <c r="H4077">
        <f>train!G4077</f>
        <v>172.1</v>
      </c>
      <c r="I4077">
        <f>train!I4077</f>
        <v>29.26</v>
      </c>
      <c r="J4077">
        <f>IF(train!T4077="yes",1,0)</f>
        <v>0</v>
      </c>
    </row>
    <row r="4078" spans="8:10">
      <c r="H4078">
        <f>train!G4078</f>
        <v>189.9</v>
      </c>
      <c r="I4078">
        <f>train!I4078</f>
        <v>32.28</v>
      </c>
      <c r="J4078">
        <f>IF(train!T4078="yes",1,0)</f>
        <v>0</v>
      </c>
    </row>
    <row r="4079" spans="8:10">
      <c r="H4079">
        <f>train!G4079</f>
        <v>147.80000000000001</v>
      </c>
      <c r="I4079">
        <f>train!I4079</f>
        <v>25.13</v>
      </c>
      <c r="J4079">
        <f>IF(train!T4079="yes",1,0)</f>
        <v>0</v>
      </c>
    </row>
    <row r="4080" spans="8:10">
      <c r="H4080">
        <f>train!G4080</f>
        <v>62.5</v>
      </c>
      <c r="I4080">
        <f>train!I4080</f>
        <v>10.63</v>
      </c>
      <c r="J4080">
        <f>IF(train!T4080="yes",1,0)</f>
        <v>0</v>
      </c>
    </row>
    <row r="4081" spans="8:10">
      <c r="H4081">
        <f>train!G4081</f>
        <v>256.60000000000002</v>
      </c>
      <c r="I4081">
        <f>train!I4081</f>
        <v>43.62</v>
      </c>
      <c r="J4081">
        <f>IF(train!T4081="yes",1,0)</f>
        <v>1</v>
      </c>
    </row>
    <row r="4082" spans="8:10">
      <c r="H4082">
        <f>train!G4082</f>
        <v>123.7</v>
      </c>
      <c r="I4082">
        <f>train!I4082</f>
        <v>21.03</v>
      </c>
      <c r="J4082">
        <f>IF(train!T4082="yes",1,0)</f>
        <v>0</v>
      </c>
    </row>
    <row r="4083" spans="8:10">
      <c r="H4083">
        <f>train!G4083</f>
        <v>113.1</v>
      </c>
      <c r="I4083">
        <f>train!I4083</f>
        <v>19.23</v>
      </c>
      <c r="J4083">
        <f>IF(train!T4083="yes",1,0)</f>
        <v>0</v>
      </c>
    </row>
    <row r="4084" spans="8:10">
      <c r="H4084">
        <f>train!G4084</f>
        <v>220</v>
      </c>
      <c r="I4084">
        <f>train!I4084</f>
        <v>37.4</v>
      </c>
      <c r="J4084">
        <f>IF(train!T4084="yes",1,0)</f>
        <v>0</v>
      </c>
    </row>
    <row r="4085" spans="8:10">
      <c r="H4085">
        <f>train!G4085</f>
        <v>147.69999999999999</v>
      </c>
      <c r="I4085">
        <f>train!I4085</f>
        <v>25.11</v>
      </c>
      <c r="J4085">
        <f>IF(train!T4085="yes",1,0)</f>
        <v>0</v>
      </c>
    </row>
    <row r="4086" spans="8:10">
      <c r="H4086">
        <f>train!G4086</f>
        <v>271.89999999999998</v>
      </c>
      <c r="I4086">
        <f>train!I4086</f>
        <v>46.22</v>
      </c>
      <c r="J4086">
        <f>IF(train!T4086="yes",1,0)</f>
        <v>1</v>
      </c>
    </row>
    <row r="4087" spans="8:10">
      <c r="H4087">
        <f>train!G4087</f>
        <v>196.2</v>
      </c>
      <c r="I4087">
        <f>train!I4087</f>
        <v>33.35</v>
      </c>
      <c r="J4087">
        <f>IF(train!T4087="yes",1,0)</f>
        <v>0</v>
      </c>
    </row>
    <row r="4088" spans="8:10">
      <c r="H4088">
        <f>train!G4088</f>
        <v>111.3</v>
      </c>
      <c r="I4088">
        <f>train!I4088</f>
        <v>18.920000000000002</v>
      </c>
      <c r="J4088">
        <f>IF(train!T4088="yes",1,0)</f>
        <v>0</v>
      </c>
    </row>
    <row r="4089" spans="8:10">
      <c r="H4089">
        <f>train!G4089</f>
        <v>176.7</v>
      </c>
      <c r="I4089">
        <f>train!I4089</f>
        <v>30.04</v>
      </c>
      <c r="J4089">
        <f>IF(train!T4089="yes",1,0)</f>
        <v>0</v>
      </c>
    </row>
    <row r="4090" spans="8:10">
      <c r="H4090">
        <f>train!G4090</f>
        <v>211.3</v>
      </c>
      <c r="I4090">
        <f>train!I4090</f>
        <v>35.92</v>
      </c>
      <c r="J4090">
        <f>IF(train!T4090="yes",1,0)</f>
        <v>0</v>
      </c>
    </row>
    <row r="4091" spans="8:10">
      <c r="H4091">
        <f>train!G4091</f>
        <v>219</v>
      </c>
      <c r="I4091">
        <f>train!I4091</f>
        <v>37.229999999999997</v>
      </c>
      <c r="J4091">
        <f>IF(train!T4091="yes",1,0)</f>
        <v>0</v>
      </c>
    </row>
    <row r="4092" spans="8:10">
      <c r="H4092">
        <f>train!G4092</f>
        <v>174.1</v>
      </c>
      <c r="I4092">
        <f>train!I4092</f>
        <v>29.6</v>
      </c>
      <c r="J4092">
        <f>IF(train!T4092="yes",1,0)</f>
        <v>0</v>
      </c>
    </row>
    <row r="4093" spans="8:10">
      <c r="H4093">
        <f>train!G4093</f>
        <v>124</v>
      </c>
      <c r="I4093">
        <f>train!I4093</f>
        <v>21.08</v>
      </c>
      <c r="J4093">
        <f>IF(train!T4093="yes",1,0)</f>
        <v>0</v>
      </c>
    </row>
    <row r="4094" spans="8:10">
      <c r="H4094">
        <f>train!G4094</f>
        <v>175.6</v>
      </c>
      <c r="I4094">
        <f>train!I4094</f>
        <v>29.85</v>
      </c>
      <c r="J4094">
        <f>IF(train!T4094="yes",1,0)</f>
        <v>0</v>
      </c>
    </row>
    <row r="4095" spans="8:10">
      <c r="H4095">
        <f>train!G4095</f>
        <v>111.7</v>
      </c>
      <c r="I4095">
        <f>train!I4095</f>
        <v>18.989999999999998</v>
      </c>
      <c r="J4095">
        <f>IF(train!T4095="yes",1,0)</f>
        <v>0</v>
      </c>
    </row>
    <row r="4096" spans="8:10">
      <c r="H4096">
        <f>train!G4096</f>
        <v>37.4</v>
      </c>
      <c r="I4096">
        <f>train!I4096</f>
        <v>6.36</v>
      </c>
      <c r="J4096">
        <f>IF(train!T4096="yes",1,0)</f>
        <v>0</v>
      </c>
    </row>
    <row r="4097" spans="8:10">
      <c r="H4097">
        <f>train!G4097</f>
        <v>201.4</v>
      </c>
      <c r="I4097">
        <f>train!I4097</f>
        <v>34.24</v>
      </c>
      <c r="J4097">
        <f>IF(train!T4097="yes",1,0)</f>
        <v>0</v>
      </c>
    </row>
    <row r="4098" spans="8:10">
      <c r="H4098">
        <f>train!G4098</f>
        <v>156</v>
      </c>
      <c r="I4098">
        <f>train!I4098</f>
        <v>26.52</v>
      </c>
      <c r="J4098">
        <f>IF(train!T4098="yes",1,0)</f>
        <v>0</v>
      </c>
    </row>
    <row r="4099" spans="8:10">
      <c r="H4099">
        <f>train!G4099</f>
        <v>162.9</v>
      </c>
      <c r="I4099">
        <f>train!I4099</f>
        <v>27.69</v>
      </c>
      <c r="J4099">
        <f>IF(train!T4099="yes",1,0)</f>
        <v>0</v>
      </c>
    </row>
    <row r="4100" spans="8:10">
      <c r="H4100">
        <f>train!G4100</f>
        <v>211.4</v>
      </c>
      <c r="I4100">
        <f>train!I4100</f>
        <v>35.94</v>
      </c>
      <c r="J4100">
        <f>IF(train!T4100="yes",1,0)</f>
        <v>0</v>
      </c>
    </row>
    <row r="4101" spans="8:10">
      <c r="H4101">
        <f>train!G4101</f>
        <v>157.30000000000001</v>
      </c>
      <c r="I4101">
        <f>train!I4101</f>
        <v>26.74</v>
      </c>
      <c r="J4101">
        <f>IF(train!T4101="yes",1,0)</f>
        <v>0</v>
      </c>
    </row>
    <row r="4102" spans="8:10">
      <c r="H4102">
        <f>train!G4102</f>
        <v>172.7</v>
      </c>
      <c r="I4102">
        <f>train!I4102</f>
        <v>29.36</v>
      </c>
      <c r="J4102">
        <f>IF(train!T4102="yes",1,0)</f>
        <v>0</v>
      </c>
    </row>
    <row r="4103" spans="8:10">
      <c r="H4103">
        <f>train!G4103</f>
        <v>196.6</v>
      </c>
      <c r="I4103">
        <f>train!I4103</f>
        <v>33.42</v>
      </c>
      <c r="J4103">
        <f>IF(train!T4103="yes",1,0)</f>
        <v>0</v>
      </c>
    </row>
    <row r="4104" spans="8:10">
      <c r="H4104">
        <f>train!G4104</f>
        <v>147.69999999999999</v>
      </c>
      <c r="I4104">
        <f>train!I4104</f>
        <v>25.11</v>
      </c>
      <c r="J4104">
        <f>IF(train!T4104="yes",1,0)</f>
        <v>0</v>
      </c>
    </row>
    <row r="4105" spans="8:10">
      <c r="H4105">
        <f>train!G4105</f>
        <v>197.6</v>
      </c>
      <c r="I4105">
        <f>train!I4105</f>
        <v>33.590000000000003</v>
      </c>
      <c r="J4105">
        <f>IF(train!T4105="yes",1,0)</f>
        <v>1</v>
      </c>
    </row>
    <row r="4106" spans="8:10">
      <c r="H4106">
        <f>train!G4106</f>
        <v>186.7</v>
      </c>
      <c r="I4106">
        <f>train!I4106</f>
        <v>31.74</v>
      </c>
      <c r="J4106">
        <f>IF(train!T4106="yes",1,0)</f>
        <v>0</v>
      </c>
    </row>
    <row r="4107" spans="8:10">
      <c r="H4107">
        <f>train!G4107</f>
        <v>198.5</v>
      </c>
      <c r="I4107">
        <f>train!I4107</f>
        <v>33.75</v>
      </c>
      <c r="J4107">
        <f>IF(train!T4107="yes",1,0)</f>
        <v>0</v>
      </c>
    </row>
    <row r="4108" spans="8:10">
      <c r="H4108">
        <f>train!G4108</f>
        <v>161.1</v>
      </c>
      <c r="I4108">
        <f>train!I4108</f>
        <v>27.39</v>
      </c>
      <c r="J4108">
        <f>IF(train!T4108="yes",1,0)</f>
        <v>0</v>
      </c>
    </row>
    <row r="4109" spans="8:10">
      <c r="H4109">
        <f>train!G4109</f>
        <v>190.8</v>
      </c>
      <c r="I4109">
        <f>train!I4109</f>
        <v>32.44</v>
      </c>
      <c r="J4109">
        <f>IF(train!T4109="yes",1,0)</f>
        <v>0</v>
      </c>
    </row>
    <row r="4110" spans="8:10">
      <c r="H4110">
        <f>train!G4110</f>
        <v>195.2</v>
      </c>
      <c r="I4110">
        <f>train!I4110</f>
        <v>33.18</v>
      </c>
      <c r="J4110">
        <f>IF(train!T4110="yes",1,0)</f>
        <v>0</v>
      </c>
    </row>
    <row r="4111" spans="8:10">
      <c r="H4111">
        <f>train!G4111</f>
        <v>290.5</v>
      </c>
      <c r="I4111">
        <f>train!I4111</f>
        <v>49.39</v>
      </c>
      <c r="J4111">
        <f>IF(train!T4111="yes",1,0)</f>
        <v>1</v>
      </c>
    </row>
    <row r="4112" spans="8:10">
      <c r="H4112">
        <f>train!G4112</f>
        <v>165.2</v>
      </c>
      <c r="I4112">
        <f>train!I4112</f>
        <v>28.08</v>
      </c>
      <c r="J4112">
        <f>IF(train!T4112="yes",1,0)</f>
        <v>0</v>
      </c>
    </row>
    <row r="4113" spans="8:10">
      <c r="H4113">
        <f>train!G4113</f>
        <v>198.9</v>
      </c>
      <c r="I4113">
        <f>train!I4113</f>
        <v>33.81</v>
      </c>
      <c r="J4113">
        <f>IF(train!T4113="yes",1,0)</f>
        <v>0</v>
      </c>
    </row>
    <row r="4114" spans="8:10">
      <c r="H4114">
        <f>train!G4114</f>
        <v>169.2</v>
      </c>
      <c r="I4114">
        <f>train!I4114</f>
        <v>28.76</v>
      </c>
      <c r="J4114">
        <f>IF(train!T4114="yes",1,0)</f>
        <v>0</v>
      </c>
    </row>
    <row r="4115" spans="8:10">
      <c r="H4115">
        <f>train!G4115</f>
        <v>275.5</v>
      </c>
      <c r="I4115">
        <f>train!I4115</f>
        <v>46.84</v>
      </c>
      <c r="J4115">
        <f>IF(train!T4115="yes",1,0)</f>
        <v>1</v>
      </c>
    </row>
    <row r="4116" spans="8:10">
      <c r="H4116">
        <f>train!G4116</f>
        <v>226.6</v>
      </c>
      <c r="I4116">
        <f>train!I4116</f>
        <v>38.520000000000003</v>
      </c>
      <c r="J4116">
        <f>IF(train!T4116="yes",1,0)</f>
        <v>0</v>
      </c>
    </row>
    <row r="4117" spans="8:10">
      <c r="H4117">
        <f>train!G4117</f>
        <v>158.19999999999999</v>
      </c>
      <c r="I4117">
        <f>train!I4117</f>
        <v>26.89</v>
      </c>
      <c r="J4117">
        <f>IF(train!T4117="yes",1,0)</f>
        <v>0</v>
      </c>
    </row>
    <row r="4118" spans="8:10">
      <c r="H4118">
        <f>train!G4118</f>
        <v>186.4</v>
      </c>
      <c r="I4118">
        <f>train!I4118</f>
        <v>31.69</v>
      </c>
      <c r="J4118">
        <f>IF(train!T4118="yes",1,0)</f>
        <v>0</v>
      </c>
    </row>
    <row r="4119" spans="8:10">
      <c r="H4119">
        <f>train!G4119</f>
        <v>165.8</v>
      </c>
      <c r="I4119">
        <f>train!I4119</f>
        <v>28.19</v>
      </c>
      <c r="J4119">
        <f>IF(train!T4119="yes",1,0)</f>
        <v>0</v>
      </c>
    </row>
    <row r="4120" spans="8:10">
      <c r="H4120">
        <f>train!G4120</f>
        <v>143.19999999999999</v>
      </c>
      <c r="I4120">
        <f>train!I4120</f>
        <v>24.34</v>
      </c>
      <c r="J4120">
        <f>IF(train!T4120="yes",1,0)</f>
        <v>0</v>
      </c>
    </row>
    <row r="4121" spans="8:10">
      <c r="H4121">
        <f>train!G4121</f>
        <v>238.6</v>
      </c>
      <c r="I4121">
        <f>train!I4121</f>
        <v>40.56</v>
      </c>
      <c r="J4121">
        <f>IF(train!T4121="yes",1,0)</f>
        <v>0</v>
      </c>
    </row>
    <row r="4122" spans="8:10">
      <c r="H4122">
        <f>train!G4122</f>
        <v>113</v>
      </c>
      <c r="I4122">
        <f>train!I4122</f>
        <v>19.21</v>
      </c>
      <c r="J4122">
        <f>IF(train!T4122="yes",1,0)</f>
        <v>0</v>
      </c>
    </row>
    <row r="4123" spans="8:10">
      <c r="H4123">
        <f>train!G4123</f>
        <v>149.6</v>
      </c>
      <c r="I4123">
        <f>train!I4123</f>
        <v>25.43</v>
      </c>
      <c r="J4123">
        <f>IF(train!T4123="yes",1,0)</f>
        <v>0</v>
      </c>
    </row>
    <row r="4124" spans="8:10">
      <c r="H4124">
        <f>train!G4124</f>
        <v>232</v>
      </c>
      <c r="I4124">
        <f>train!I4124</f>
        <v>39.44</v>
      </c>
      <c r="J4124">
        <f>IF(train!T4124="yes",1,0)</f>
        <v>0</v>
      </c>
    </row>
    <row r="4125" spans="8:10">
      <c r="H4125">
        <f>train!G4125</f>
        <v>167.2</v>
      </c>
      <c r="I4125">
        <f>train!I4125</f>
        <v>28.42</v>
      </c>
      <c r="J4125">
        <f>IF(train!T4125="yes",1,0)</f>
        <v>0</v>
      </c>
    </row>
    <row r="4126" spans="8:10">
      <c r="H4126">
        <f>train!G4126</f>
        <v>162.4</v>
      </c>
      <c r="I4126">
        <f>train!I4126</f>
        <v>27.61</v>
      </c>
      <c r="J4126">
        <f>IF(train!T4126="yes",1,0)</f>
        <v>0</v>
      </c>
    </row>
    <row r="4127" spans="8:10">
      <c r="H4127">
        <f>train!G4127</f>
        <v>189.6</v>
      </c>
      <c r="I4127">
        <f>train!I4127</f>
        <v>32.229999999999997</v>
      </c>
      <c r="J4127">
        <f>IF(train!T4127="yes",1,0)</f>
        <v>0</v>
      </c>
    </row>
    <row r="4128" spans="8:10">
      <c r="H4128">
        <f>train!G4128</f>
        <v>247.6</v>
      </c>
      <c r="I4128">
        <f>train!I4128</f>
        <v>42.09</v>
      </c>
      <c r="J4128">
        <f>IF(train!T4128="yes",1,0)</f>
        <v>0</v>
      </c>
    </row>
    <row r="4129" spans="8:10">
      <c r="H4129">
        <f>train!G4129</f>
        <v>179.4</v>
      </c>
      <c r="I4129">
        <f>train!I4129</f>
        <v>30.5</v>
      </c>
      <c r="J4129">
        <f>IF(train!T4129="yes",1,0)</f>
        <v>0</v>
      </c>
    </row>
    <row r="4130" spans="8:10">
      <c r="H4130">
        <f>train!G4130</f>
        <v>245.1</v>
      </c>
      <c r="I4130">
        <f>train!I4130</f>
        <v>41.67</v>
      </c>
      <c r="J4130">
        <f>IF(train!T4130="yes",1,0)</f>
        <v>0</v>
      </c>
    </row>
    <row r="4131" spans="8:10">
      <c r="H4131">
        <f>train!G4131</f>
        <v>127.2</v>
      </c>
      <c r="I4131">
        <f>train!I4131</f>
        <v>21.62</v>
      </c>
      <c r="J4131">
        <f>IF(train!T4131="yes",1,0)</f>
        <v>0</v>
      </c>
    </row>
    <row r="4132" spans="8:10">
      <c r="H4132">
        <f>train!G4132</f>
        <v>142.69999999999999</v>
      </c>
      <c r="I4132">
        <f>train!I4132</f>
        <v>24.26</v>
      </c>
      <c r="J4132">
        <f>IF(train!T4132="yes",1,0)</f>
        <v>0</v>
      </c>
    </row>
    <row r="4133" spans="8:10">
      <c r="H4133">
        <f>train!G4133</f>
        <v>94.5</v>
      </c>
      <c r="I4133">
        <f>train!I4133</f>
        <v>16.07</v>
      </c>
      <c r="J4133">
        <f>IF(train!T4133="yes",1,0)</f>
        <v>0</v>
      </c>
    </row>
    <row r="4134" spans="8:10">
      <c r="H4134">
        <f>train!G4134</f>
        <v>241.7</v>
      </c>
      <c r="I4134">
        <f>train!I4134</f>
        <v>41.09</v>
      </c>
      <c r="J4134">
        <f>IF(train!T4134="yes",1,0)</f>
        <v>0</v>
      </c>
    </row>
    <row r="4135" spans="8:10">
      <c r="H4135">
        <f>train!G4135</f>
        <v>267.5</v>
      </c>
      <c r="I4135">
        <f>train!I4135</f>
        <v>45.48</v>
      </c>
      <c r="J4135">
        <f>IF(train!T4135="yes",1,0)</f>
        <v>1</v>
      </c>
    </row>
    <row r="4136" spans="8:10">
      <c r="H4136">
        <f>train!G4136</f>
        <v>290.10000000000002</v>
      </c>
      <c r="I4136">
        <f>train!I4136</f>
        <v>49.32</v>
      </c>
      <c r="J4136">
        <f>IF(train!T4136="yes",1,0)</f>
        <v>1</v>
      </c>
    </row>
    <row r="4137" spans="8:10">
      <c r="H4137">
        <f>train!G4137</f>
        <v>240.5</v>
      </c>
      <c r="I4137">
        <f>train!I4137</f>
        <v>40.89</v>
      </c>
      <c r="J4137">
        <f>IF(train!T4137="yes",1,0)</f>
        <v>0</v>
      </c>
    </row>
    <row r="4138" spans="8:10">
      <c r="H4138">
        <f>train!G4138</f>
        <v>284.5</v>
      </c>
      <c r="I4138">
        <f>train!I4138</f>
        <v>48.37</v>
      </c>
      <c r="J4138">
        <f>IF(train!T4138="yes",1,0)</f>
        <v>0</v>
      </c>
    </row>
    <row r="4139" spans="8:10">
      <c r="H4139">
        <f>train!G4139</f>
        <v>131.69999999999999</v>
      </c>
      <c r="I4139">
        <f>train!I4139</f>
        <v>22.39</v>
      </c>
      <c r="J4139">
        <f>IF(train!T4139="yes",1,0)</f>
        <v>0</v>
      </c>
    </row>
    <row r="4140" spans="8:10">
      <c r="H4140">
        <f>train!G4140</f>
        <v>211.9</v>
      </c>
      <c r="I4140">
        <f>train!I4140</f>
        <v>36.020000000000003</v>
      </c>
      <c r="J4140">
        <f>IF(train!T4140="yes",1,0)</f>
        <v>0</v>
      </c>
    </row>
    <row r="4141" spans="8:10">
      <c r="H4141">
        <f>train!G4141</f>
        <v>168.9</v>
      </c>
      <c r="I4141">
        <f>train!I4141</f>
        <v>28.71</v>
      </c>
      <c r="J4141">
        <f>IF(train!T4141="yes",1,0)</f>
        <v>0</v>
      </c>
    </row>
    <row r="4142" spans="8:10">
      <c r="H4142">
        <f>train!G4142</f>
        <v>230.5</v>
      </c>
      <c r="I4142">
        <f>train!I4142</f>
        <v>39.19</v>
      </c>
      <c r="J4142">
        <f>IF(train!T4142="yes",1,0)</f>
        <v>0</v>
      </c>
    </row>
    <row r="4143" spans="8:10">
      <c r="H4143">
        <f>train!G4143</f>
        <v>195.5</v>
      </c>
      <c r="I4143">
        <f>train!I4143</f>
        <v>33.24</v>
      </c>
      <c r="J4143">
        <f>IF(train!T4143="yes",1,0)</f>
        <v>0</v>
      </c>
    </row>
    <row r="4144" spans="8:10">
      <c r="H4144">
        <f>train!G4144</f>
        <v>112.3</v>
      </c>
      <c r="I4144">
        <f>train!I4144</f>
        <v>19.09</v>
      </c>
      <c r="J4144">
        <f>IF(train!T4144="yes",1,0)</f>
        <v>0</v>
      </c>
    </row>
    <row r="4145" spans="8:10">
      <c r="H4145">
        <f>train!G4145</f>
        <v>103.6</v>
      </c>
      <c r="I4145">
        <f>train!I4145</f>
        <v>17.61</v>
      </c>
      <c r="J4145">
        <f>IF(train!T4145="yes",1,0)</f>
        <v>0</v>
      </c>
    </row>
    <row r="4146" spans="8:10">
      <c r="H4146">
        <f>train!G4146</f>
        <v>121.5</v>
      </c>
      <c r="I4146">
        <f>train!I4146</f>
        <v>20.66</v>
      </c>
      <c r="J4146">
        <f>IF(train!T4146="yes",1,0)</f>
        <v>0</v>
      </c>
    </row>
    <row r="4147" spans="8:10">
      <c r="H4147">
        <f>train!G4147</f>
        <v>175.8</v>
      </c>
      <c r="I4147">
        <f>train!I4147</f>
        <v>29.89</v>
      </c>
      <c r="J4147">
        <f>IF(train!T4147="yes",1,0)</f>
        <v>0</v>
      </c>
    </row>
    <row r="4148" spans="8:10">
      <c r="H4148">
        <f>train!G4148</f>
        <v>165.9</v>
      </c>
      <c r="I4148">
        <f>train!I4148</f>
        <v>28.2</v>
      </c>
      <c r="J4148">
        <f>IF(train!T4148="yes",1,0)</f>
        <v>0</v>
      </c>
    </row>
    <row r="4149" spans="8:10">
      <c r="H4149">
        <f>train!G4149</f>
        <v>152</v>
      </c>
      <c r="I4149">
        <f>train!I4149</f>
        <v>25.84</v>
      </c>
      <c r="J4149">
        <f>IF(train!T4149="yes",1,0)</f>
        <v>0</v>
      </c>
    </row>
    <row r="4150" spans="8:10">
      <c r="H4150">
        <f>train!G4150</f>
        <v>146.80000000000001</v>
      </c>
      <c r="I4150">
        <f>train!I4150</f>
        <v>24.96</v>
      </c>
      <c r="J4150">
        <f>IF(train!T4150="yes",1,0)</f>
        <v>0</v>
      </c>
    </row>
    <row r="4151" spans="8:10">
      <c r="H4151">
        <f>train!G4151</f>
        <v>201.9</v>
      </c>
      <c r="I4151">
        <f>train!I4151</f>
        <v>34.32</v>
      </c>
      <c r="J4151">
        <f>IF(train!T4151="yes",1,0)</f>
        <v>0</v>
      </c>
    </row>
    <row r="4152" spans="8:10">
      <c r="H4152">
        <f>train!G4152</f>
        <v>121.4</v>
      </c>
      <c r="I4152">
        <f>train!I4152</f>
        <v>20.64</v>
      </c>
      <c r="J4152">
        <f>IF(train!T4152="yes",1,0)</f>
        <v>0</v>
      </c>
    </row>
    <row r="4153" spans="8:10">
      <c r="H4153">
        <f>train!G4153</f>
        <v>243.4</v>
      </c>
      <c r="I4153">
        <f>train!I4153</f>
        <v>41.38</v>
      </c>
      <c r="J4153">
        <f>IF(train!T4153="yes",1,0)</f>
        <v>0</v>
      </c>
    </row>
    <row r="4154" spans="8:10">
      <c r="H4154">
        <f>train!G4154</f>
        <v>152.4</v>
      </c>
      <c r="I4154">
        <f>train!I4154</f>
        <v>25.91</v>
      </c>
      <c r="J4154">
        <f>IF(train!T4154="yes",1,0)</f>
        <v>0</v>
      </c>
    </row>
    <row r="4155" spans="8:10">
      <c r="H4155">
        <f>train!G4155</f>
        <v>139.69999999999999</v>
      </c>
      <c r="I4155">
        <f>train!I4155</f>
        <v>23.75</v>
      </c>
      <c r="J4155">
        <f>IF(train!T4155="yes",1,0)</f>
        <v>0</v>
      </c>
    </row>
    <row r="4156" spans="8:10">
      <c r="H4156">
        <f>train!G4156</f>
        <v>170.2</v>
      </c>
      <c r="I4156">
        <f>train!I4156</f>
        <v>28.93</v>
      </c>
      <c r="J4156">
        <f>IF(train!T4156="yes",1,0)</f>
        <v>0</v>
      </c>
    </row>
    <row r="4157" spans="8:10">
      <c r="H4157">
        <f>train!G4157</f>
        <v>144.1</v>
      </c>
      <c r="I4157">
        <f>train!I4157</f>
        <v>24.5</v>
      </c>
      <c r="J4157">
        <f>IF(train!T4157="yes",1,0)</f>
        <v>1</v>
      </c>
    </row>
    <row r="4158" spans="8:10">
      <c r="H4158">
        <f>train!G4158</f>
        <v>128.9</v>
      </c>
      <c r="I4158">
        <f>train!I4158</f>
        <v>21.91</v>
      </c>
      <c r="J4158">
        <f>IF(train!T4158="yes",1,0)</f>
        <v>0</v>
      </c>
    </row>
    <row r="4159" spans="8:10">
      <c r="H4159">
        <f>train!G4159</f>
        <v>6.6</v>
      </c>
      <c r="I4159">
        <f>train!I4159</f>
        <v>1.1200000000000001</v>
      </c>
      <c r="J4159">
        <f>IF(train!T4159="yes",1,0)</f>
        <v>0</v>
      </c>
    </row>
    <row r="4160" spans="8:10">
      <c r="H4160">
        <f>train!G4160</f>
        <v>94.3</v>
      </c>
      <c r="I4160">
        <f>train!I4160</f>
        <v>16.03</v>
      </c>
      <c r="J4160">
        <f>IF(train!T4160="yes",1,0)</f>
        <v>0</v>
      </c>
    </row>
    <row r="4161" spans="8:10">
      <c r="H4161">
        <f>train!G4161</f>
        <v>230.7</v>
      </c>
      <c r="I4161">
        <f>train!I4161</f>
        <v>39.22</v>
      </c>
      <c r="J4161">
        <f>IF(train!T4161="yes",1,0)</f>
        <v>0</v>
      </c>
    </row>
    <row r="4162" spans="8:10">
      <c r="H4162">
        <f>train!G4162</f>
        <v>144.30000000000001</v>
      </c>
      <c r="I4162">
        <f>train!I4162</f>
        <v>24.53</v>
      </c>
      <c r="J4162">
        <f>IF(train!T4162="yes",1,0)</f>
        <v>1</v>
      </c>
    </row>
    <row r="4163" spans="8:10">
      <c r="H4163">
        <f>train!G4163</f>
        <v>126</v>
      </c>
      <c r="I4163">
        <f>train!I4163</f>
        <v>21.42</v>
      </c>
      <c r="J4163">
        <f>IF(train!T4163="yes",1,0)</f>
        <v>0</v>
      </c>
    </row>
    <row r="4164" spans="8:10">
      <c r="H4164">
        <f>train!G4164</f>
        <v>143.30000000000001</v>
      </c>
      <c r="I4164">
        <f>train!I4164</f>
        <v>24.36</v>
      </c>
      <c r="J4164">
        <f>IF(train!T4164="yes",1,0)</f>
        <v>0</v>
      </c>
    </row>
    <row r="4165" spans="8:10">
      <c r="H4165">
        <f>train!G4165</f>
        <v>88</v>
      </c>
      <c r="I4165">
        <f>train!I4165</f>
        <v>14.96</v>
      </c>
      <c r="J4165">
        <f>IF(train!T4165="yes",1,0)</f>
        <v>0</v>
      </c>
    </row>
    <row r="4166" spans="8:10">
      <c r="H4166">
        <f>train!G4166</f>
        <v>121</v>
      </c>
      <c r="I4166">
        <f>train!I4166</f>
        <v>20.57</v>
      </c>
      <c r="J4166">
        <f>IF(train!T4166="yes",1,0)</f>
        <v>0</v>
      </c>
    </row>
    <row r="4167" spans="8:10">
      <c r="H4167">
        <f>train!G4167</f>
        <v>212.9</v>
      </c>
      <c r="I4167">
        <f>train!I4167</f>
        <v>36.19</v>
      </c>
      <c r="J4167">
        <f>IF(train!T4167="yes",1,0)</f>
        <v>0</v>
      </c>
    </row>
    <row r="4168" spans="8:10">
      <c r="H4168">
        <f>train!G4168</f>
        <v>217.5</v>
      </c>
      <c r="I4168">
        <f>train!I4168</f>
        <v>36.979999999999997</v>
      </c>
      <c r="J4168">
        <f>IF(train!T4168="yes",1,0)</f>
        <v>0</v>
      </c>
    </row>
    <row r="4169" spans="8:10">
      <c r="H4169">
        <f>train!G4169</f>
        <v>138.1</v>
      </c>
      <c r="I4169">
        <f>train!I4169</f>
        <v>23.48</v>
      </c>
      <c r="J4169">
        <f>IF(train!T4169="yes",1,0)</f>
        <v>0</v>
      </c>
    </row>
    <row r="4170" spans="8:10">
      <c r="H4170">
        <f>train!G4170</f>
        <v>212.1</v>
      </c>
      <c r="I4170">
        <f>train!I4170</f>
        <v>36.06</v>
      </c>
      <c r="J4170">
        <f>IF(train!T4170="yes",1,0)</f>
        <v>0</v>
      </c>
    </row>
    <row r="4171" spans="8:10">
      <c r="H4171">
        <f>train!G4171</f>
        <v>196</v>
      </c>
      <c r="I4171">
        <f>train!I4171</f>
        <v>33.32</v>
      </c>
      <c r="J4171">
        <f>IF(train!T4171="yes",1,0)</f>
        <v>0</v>
      </c>
    </row>
    <row r="4172" spans="8:10">
      <c r="H4172">
        <f>train!G4172</f>
        <v>186.2</v>
      </c>
      <c r="I4172">
        <f>train!I4172</f>
        <v>31.65</v>
      </c>
      <c r="J4172">
        <f>IF(train!T4172="yes",1,0)</f>
        <v>0</v>
      </c>
    </row>
    <row r="4173" spans="8:10">
      <c r="H4173">
        <f>train!G4173</f>
        <v>145.80000000000001</v>
      </c>
      <c r="I4173">
        <f>train!I4173</f>
        <v>24.79</v>
      </c>
      <c r="J4173">
        <f>IF(train!T4173="yes",1,0)</f>
        <v>0</v>
      </c>
    </row>
    <row r="4174" spans="8:10">
      <c r="H4174">
        <f>train!G4174</f>
        <v>137</v>
      </c>
      <c r="I4174">
        <f>train!I4174</f>
        <v>23.29</v>
      </c>
      <c r="J4174">
        <f>IF(train!T4174="yes",1,0)</f>
        <v>0</v>
      </c>
    </row>
    <row r="4175" spans="8:10">
      <c r="H4175">
        <f>train!G4175</f>
        <v>191.3</v>
      </c>
      <c r="I4175">
        <f>train!I4175</f>
        <v>32.520000000000003</v>
      </c>
      <c r="J4175">
        <f>IF(train!T4175="yes",1,0)</f>
        <v>0</v>
      </c>
    </row>
    <row r="4176" spans="8:10">
      <c r="H4176">
        <f>train!G4176</f>
        <v>86</v>
      </c>
      <c r="I4176">
        <f>train!I4176</f>
        <v>14.62</v>
      </c>
      <c r="J4176">
        <f>IF(train!T4176="yes",1,0)</f>
        <v>0</v>
      </c>
    </row>
    <row r="4177" spans="8:10">
      <c r="H4177">
        <f>train!G4177</f>
        <v>139.80000000000001</v>
      </c>
      <c r="I4177">
        <f>train!I4177</f>
        <v>23.77</v>
      </c>
      <c r="J4177">
        <f>IF(train!T4177="yes",1,0)</f>
        <v>0</v>
      </c>
    </row>
    <row r="4178" spans="8:10">
      <c r="H4178">
        <f>train!G4178</f>
        <v>301.39999999999998</v>
      </c>
      <c r="I4178">
        <f>train!I4178</f>
        <v>51.24</v>
      </c>
      <c r="J4178">
        <f>IF(train!T4178="yes",1,0)</f>
        <v>1</v>
      </c>
    </row>
    <row r="4179" spans="8:10">
      <c r="H4179">
        <f>train!G4179</f>
        <v>195</v>
      </c>
      <c r="I4179">
        <f>train!I4179</f>
        <v>33.15</v>
      </c>
      <c r="J4179">
        <f>IF(train!T4179="yes",1,0)</f>
        <v>0</v>
      </c>
    </row>
    <row r="4180" spans="8:10">
      <c r="H4180">
        <f>train!G4180</f>
        <v>202</v>
      </c>
      <c r="I4180">
        <f>train!I4180</f>
        <v>34.340000000000003</v>
      </c>
      <c r="J4180">
        <f>IF(train!T4180="yes",1,0)</f>
        <v>0</v>
      </c>
    </row>
    <row r="4181" spans="8:10">
      <c r="H4181">
        <f>train!G4181</f>
        <v>211.6</v>
      </c>
      <c r="I4181">
        <f>train!I4181</f>
        <v>35.97</v>
      </c>
      <c r="J4181">
        <f>IF(train!T4181="yes",1,0)</f>
        <v>1</v>
      </c>
    </row>
    <row r="4182" spans="8:10">
      <c r="H4182">
        <f>train!G4182</f>
        <v>323.7</v>
      </c>
      <c r="I4182">
        <f>train!I4182</f>
        <v>55.03</v>
      </c>
      <c r="J4182">
        <f>IF(train!T4182="yes",1,0)</f>
        <v>1</v>
      </c>
    </row>
    <row r="4183" spans="8:10">
      <c r="H4183">
        <f>train!G4183</f>
        <v>214.2</v>
      </c>
      <c r="I4183">
        <f>train!I4183</f>
        <v>36.409999999999997</v>
      </c>
      <c r="J4183">
        <f>IF(train!T4183="yes",1,0)</f>
        <v>0</v>
      </c>
    </row>
    <row r="4184" spans="8:10">
      <c r="H4184">
        <f>train!G4184</f>
        <v>143.6</v>
      </c>
      <c r="I4184">
        <f>train!I4184</f>
        <v>24.41</v>
      </c>
      <c r="J4184">
        <f>IF(train!T4184="yes",1,0)</f>
        <v>1</v>
      </c>
    </row>
    <row r="4185" spans="8:10">
      <c r="H4185">
        <f>train!G4185</f>
        <v>135.69999999999999</v>
      </c>
      <c r="I4185">
        <f>train!I4185</f>
        <v>23.07</v>
      </c>
      <c r="J4185">
        <f>IF(train!T4185="yes",1,0)</f>
        <v>0</v>
      </c>
    </row>
    <row r="4186" spans="8:10">
      <c r="H4186">
        <f>train!G4186</f>
        <v>203.1</v>
      </c>
      <c r="I4186">
        <f>train!I4186</f>
        <v>34.53</v>
      </c>
      <c r="J4186">
        <f>IF(train!T4186="yes",1,0)</f>
        <v>0</v>
      </c>
    </row>
    <row r="4187" spans="8:10">
      <c r="H4187">
        <f>train!G4187</f>
        <v>281.2</v>
      </c>
      <c r="I4187">
        <f>train!I4187</f>
        <v>47.8</v>
      </c>
      <c r="J4187">
        <f>IF(train!T4187="yes",1,0)</f>
        <v>1</v>
      </c>
    </row>
    <row r="4188" spans="8:10">
      <c r="H4188">
        <f>train!G4188</f>
        <v>207.1</v>
      </c>
      <c r="I4188">
        <f>train!I4188</f>
        <v>35.21</v>
      </c>
      <c r="J4188">
        <f>IF(train!T4188="yes",1,0)</f>
        <v>0</v>
      </c>
    </row>
    <row r="4189" spans="8:10">
      <c r="H4189">
        <f>train!G4189</f>
        <v>145.6</v>
      </c>
      <c r="I4189">
        <f>train!I4189</f>
        <v>24.75</v>
      </c>
      <c r="J4189">
        <f>IF(train!T4189="yes",1,0)</f>
        <v>0</v>
      </c>
    </row>
    <row r="4190" spans="8:10">
      <c r="H4190">
        <f>train!G4190</f>
        <v>202.9</v>
      </c>
      <c r="I4190">
        <f>train!I4190</f>
        <v>34.49</v>
      </c>
      <c r="J4190">
        <f>IF(train!T4190="yes",1,0)</f>
        <v>0</v>
      </c>
    </row>
    <row r="4191" spans="8:10">
      <c r="H4191">
        <f>train!G4191</f>
        <v>210.7</v>
      </c>
      <c r="I4191">
        <f>train!I4191</f>
        <v>35.82</v>
      </c>
      <c r="J4191">
        <f>IF(train!T4191="yes",1,0)</f>
        <v>0</v>
      </c>
    </row>
    <row r="4192" spans="8:10">
      <c r="H4192">
        <f>train!G4192</f>
        <v>217.2</v>
      </c>
      <c r="I4192">
        <f>train!I4192</f>
        <v>36.92</v>
      </c>
      <c r="J4192">
        <f>IF(train!T4192="yes",1,0)</f>
        <v>0</v>
      </c>
    </row>
    <row r="4193" spans="8:10">
      <c r="H4193">
        <f>train!G4193</f>
        <v>198</v>
      </c>
      <c r="I4193">
        <f>train!I4193</f>
        <v>33.659999999999997</v>
      </c>
      <c r="J4193">
        <f>IF(train!T4193="yes",1,0)</f>
        <v>0</v>
      </c>
    </row>
    <row r="4194" spans="8:10">
      <c r="H4194">
        <f>train!G4194</f>
        <v>212.8</v>
      </c>
      <c r="I4194">
        <f>train!I4194</f>
        <v>36.18</v>
      </c>
      <c r="J4194">
        <f>IF(train!T4194="yes",1,0)</f>
        <v>0</v>
      </c>
    </row>
    <row r="4195" spans="8:10">
      <c r="H4195">
        <f>train!G4195</f>
        <v>180.9</v>
      </c>
      <c r="I4195">
        <f>train!I4195</f>
        <v>30.75</v>
      </c>
      <c r="J4195">
        <f>IF(train!T4195="yes",1,0)</f>
        <v>1</v>
      </c>
    </row>
    <row r="4196" spans="8:10">
      <c r="H4196">
        <f>train!G4196</f>
        <v>209.9</v>
      </c>
      <c r="I4196">
        <f>train!I4196</f>
        <v>35.68</v>
      </c>
      <c r="J4196">
        <f>IF(train!T4196="yes",1,0)</f>
        <v>0</v>
      </c>
    </row>
    <row r="4197" spans="8:10">
      <c r="H4197">
        <f>train!G4197</f>
        <v>112.9</v>
      </c>
      <c r="I4197">
        <f>train!I4197</f>
        <v>19.190000000000001</v>
      </c>
      <c r="J4197">
        <f>IF(train!T4197="yes",1,0)</f>
        <v>1</v>
      </c>
    </row>
    <row r="4198" spans="8:10">
      <c r="H4198">
        <f>train!G4198</f>
        <v>242.5</v>
      </c>
      <c r="I4198">
        <f>train!I4198</f>
        <v>41.23</v>
      </c>
      <c r="J4198">
        <f>IF(train!T4198="yes",1,0)</f>
        <v>0</v>
      </c>
    </row>
    <row r="4199" spans="8:10">
      <c r="H4199">
        <f>train!G4199</f>
        <v>190.1</v>
      </c>
      <c r="I4199">
        <f>train!I4199</f>
        <v>32.32</v>
      </c>
      <c r="J4199">
        <f>IF(train!T4199="yes",1,0)</f>
        <v>0</v>
      </c>
    </row>
    <row r="4200" spans="8:10">
      <c r="H4200">
        <f>train!G4200</f>
        <v>185.9</v>
      </c>
      <c r="I4200">
        <f>train!I4200</f>
        <v>31.6</v>
      </c>
      <c r="J4200">
        <f>IF(train!T4200="yes",1,0)</f>
        <v>0</v>
      </c>
    </row>
    <row r="4201" spans="8:10">
      <c r="H4201">
        <f>train!G4201</f>
        <v>265.8</v>
      </c>
      <c r="I4201">
        <f>train!I4201</f>
        <v>45.19</v>
      </c>
      <c r="J4201">
        <f>IF(train!T4201="yes",1,0)</f>
        <v>1</v>
      </c>
    </row>
    <row r="4202" spans="8:10">
      <c r="H4202">
        <f>train!G4202</f>
        <v>217.1</v>
      </c>
      <c r="I4202">
        <f>train!I4202</f>
        <v>36.909999999999997</v>
      </c>
      <c r="J4202">
        <f>IF(train!T4202="yes",1,0)</f>
        <v>0</v>
      </c>
    </row>
    <row r="4203" spans="8:10">
      <c r="H4203">
        <f>train!G4203</f>
        <v>161.19999999999999</v>
      </c>
      <c r="I4203">
        <f>train!I4203</f>
        <v>27.4</v>
      </c>
      <c r="J4203">
        <f>IF(train!T4203="yes",1,0)</f>
        <v>0</v>
      </c>
    </row>
    <row r="4204" spans="8:10">
      <c r="H4204">
        <f>train!G4204</f>
        <v>198.7</v>
      </c>
      <c r="I4204">
        <f>train!I4204</f>
        <v>33.78</v>
      </c>
      <c r="J4204">
        <f>IF(train!T4204="yes",1,0)</f>
        <v>0</v>
      </c>
    </row>
    <row r="4205" spans="8:10">
      <c r="H4205">
        <f>train!G4205</f>
        <v>136.4</v>
      </c>
      <c r="I4205">
        <f>train!I4205</f>
        <v>23.19</v>
      </c>
      <c r="J4205">
        <f>IF(train!T4205="yes",1,0)</f>
        <v>1</v>
      </c>
    </row>
    <row r="4206" spans="8:10">
      <c r="H4206">
        <f>train!G4206</f>
        <v>162</v>
      </c>
      <c r="I4206">
        <f>train!I4206</f>
        <v>27.54</v>
      </c>
      <c r="J4206">
        <f>IF(train!T4206="yes",1,0)</f>
        <v>0</v>
      </c>
    </row>
    <row r="4207" spans="8:10">
      <c r="H4207">
        <f>train!G4207</f>
        <v>189.5</v>
      </c>
      <c r="I4207">
        <f>train!I4207</f>
        <v>32.22</v>
      </c>
      <c r="J4207">
        <f>IF(train!T4207="yes",1,0)</f>
        <v>0</v>
      </c>
    </row>
    <row r="4208" spans="8:10">
      <c r="H4208">
        <f>train!G4208</f>
        <v>144.4</v>
      </c>
      <c r="I4208">
        <f>train!I4208</f>
        <v>24.55</v>
      </c>
      <c r="J4208">
        <f>IF(train!T4208="yes",1,0)</f>
        <v>0</v>
      </c>
    </row>
    <row r="4209" spans="8:10">
      <c r="H4209">
        <f>train!G4209</f>
        <v>170.1</v>
      </c>
      <c r="I4209">
        <f>train!I4209</f>
        <v>28.92</v>
      </c>
      <c r="J4209">
        <f>IF(train!T4209="yes",1,0)</f>
        <v>0</v>
      </c>
    </row>
    <row r="4210" spans="8:10">
      <c r="H4210">
        <f>train!G4210</f>
        <v>104</v>
      </c>
      <c r="I4210">
        <f>train!I4210</f>
        <v>17.68</v>
      </c>
      <c r="J4210">
        <f>IF(train!T4210="yes",1,0)</f>
        <v>1</v>
      </c>
    </row>
    <row r="4211" spans="8:10">
      <c r="H4211">
        <f>train!G4211</f>
        <v>204.8</v>
      </c>
      <c r="I4211">
        <f>train!I4211</f>
        <v>34.82</v>
      </c>
      <c r="J4211">
        <f>IF(train!T4211="yes",1,0)</f>
        <v>0</v>
      </c>
    </row>
    <row r="4212" spans="8:10">
      <c r="H4212">
        <f>train!G4212</f>
        <v>197.8</v>
      </c>
      <c r="I4212">
        <f>train!I4212</f>
        <v>33.630000000000003</v>
      </c>
      <c r="J4212">
        <f>IF(train!T4212="yes",1,0)</f>
        <v>0</v>
      </c>
    </row>
    <row r="4213" spans="8:10">
      <c r="H4213">
        <f>train!G4213</f>
        <v>211.1</v>
      </c>
      <c r="I4213">
        <f>train!I4213</f>
        <v>35.89</v>
      </c>
      <c r="J4213">
        <f>IF(train!T4213="yes",1,0)</f>
        <v>0</v>
      </c>
    </row>
    <row r="4214" spans="8:10">
      <c r="H4214">
        <f>train!G4214</f>
        <v>202.6</v>
      </c>
      <c r="I4214">
        <f>train!I4214</f>
        <v>34.44</v>
      </c>
      <c r="J4214">
        <f>IF(train!T4214="yes",1,0)</f>
        <v>0</v>
      </c>
    </row>
    <row r="4215" spans="8:10">
      <c r="H4215">
        <f>train!G4215</f>
        <v>312.39999999999998</v>
      </c>
      <c r="I4215">
        <f>train!I4215</f>
        <v>53.11</v>
      </c>
      <c r="J4215">
        <f>IF(train!T4215="yes",1,0)</f>
        <v>1</v>
      </c>
    </row>
    <row r="4216" spans="8:10">
      <c r="H4216">
        <f>train!G4216</f>
        <v>184.8</v>
      </c>
      <c r="I4216">
        <f>train!I4216</f>
        <v>31.42</v>
      </c>
      <c r="J4216">
        <f>IF(train!T4216="yes",1,0)</f>
        <v>0</v>
      </c>
    </row>
    <row r="4217" spans="8:10">
      <c r="H4217">
        <f>train!G4217</f>
        <v>123.8</v>
      </c>
      <c r="I4217">
        <f>train!I4217</f>
        <v>21.05</v>
      </c>
      <c r="J4217">
        <f>IF(train!T4217="yes",1,0)</f>
        <v>0</v>
      </c>
    </row>
    <row r="4218" spans="8:10">
      <c r="H4218">
        <f>train!G4218</f>
        <v>34.5</v>
      </c>
      <c r="I4218">
        <f>train!I4218</f>
        <v>5.87</v>
      </c>
      <c r="J4218">
        <f>IF(train!T4218="yes",1,0)</f>
        <v>0</v>
      </c>
    </row>
    <row r="4219" spans="8:10">
      <c r="H4219">
        <f>train!G4219</f>
        <v>140.6</v>
      </c>
      <c r="I4219">
        <f>train!I4219</f>
        <v>23.9</v>
      </c>
      <c r="J4219">
        <f>IF(train!T4219="yes",1,0)</f>
        <v>0</v>
      </c>
    </row>
    <row r="4220" spans="8:10">
      <c r="H4220">
        <f>train!G4220</f>
        <v>150.80000000000001</v>
      </c>
      <c r="I4220">
        <f>train!I4220</f>
        <v>25.64</v>
      </c>
      <c r="J4220">
        <f>IF(train!T4220="yes",1,0)</f>
        <v>0</v>
      </c>
    </row>
    <row r="4221" spans="8:10">
      <c r="H4221">
        <f>train!G4221</f>
        <v>192.1</v>
      </c>
      <c r="I4221">
        <f>train!I4221</f>
        <v>32.659999999999997</v>
      </c>
      <c r="J4221">
        <f>IF(train!T4221="yes",1,0)</f>
        <v>0</v>
      </c>
    </row>
    <row r="4222" spans="8:10">
      <c r="H4222">
        <f>train!G4222</f>
        <v>175.7</v>
      </c>
      <c r="I4222">
        <f>train!I4222</f>
        <v>29.87</v>
      </c>
      <c r="J4222">
        <f>IF(train!T4222="yes",1,0)</f>
        <v>0</v>
      </c>
    </row>
    <row r="4223" spans="8:10">
      <c r="H4223">
        <f>train!G4223</f>
        <v>93.3</v>
      </c>
      <c r="I4223">
        <f>train!I4223</f>
        <v>15.86</v>
      </c>
      <c r="J4223">
        <f>IF(train!T4223="yes",1,0)</f>
        <v>0</v>
      </c>
    </row>
    <row r="4224" spans="8:10">
      <c r="H4224">
        <f>train!G4224</f>
        <v>212.1</v>
      </c>
      <c r="I4224">
        <f>train!I4224</f>
        <v>36.06</v>
      </c>
      <c r="J4224">
        <f>IF(train!T4224="yes",1,0)</f>
        <v>0</v>
      </c>
    </row>
    <row r="4225" spans="8:10">
      <c r="H4225">
        <f>train!G4225</f>
        <v>43.3</v>
      </c>
      <c r="I4225">
        <f>train!I4225</f>
        <v>7.36</v>
      </c>
      <c r="J4225">
        <f>IF(train!T4225="yes",1,0)</f>
        <v>0</v>
      </c>
    </row>
    <row r="4226" spans="8:10">
      <c r="H4226">
        <f>train!G4226</f>
        <v>173.1</v>
      </c>
      <c r="I4226">
        <f>train!I4226</f>
        <v>29.43</v>
      </c>
      <c r="J4226">
        <f>IF(train!T4226="yes",1,0)</f>
        <v>0</v>
      </c>
    </row>
    <row r="4227" spans="8:10">
      <c r="H4227">
        <f>train!G4227</f>
        <v>115.4</v>
      </c>
      <c r="I4227">
        <f>train!I4227</f>
        <v>19.62</v>
      </c>
      <c r="J4227">
        <f>IF(train!T4227="yes",1,0)</f>
        <v>0</v>
      </c>
    </row>
    <row r="4228" spans="8:10">
      <c r="H4228">
        <f>train!G4228</f>
        <v>190.9</v>
      </c>
      <c r="I4228">
        <f>train!I4228</f>
        <v>32.450000000000003</v>
      </c>
      <c r="J4228">
        <f>IF(train!T4228="yes",1,0)</f>
        <v>0</v>
      </c>
    </row>
    <row r="4229" spans="8:10">
      <c r="H4229">
        <f>train!G4229</f>
        <v>234.1</v>
      </c>
      <c r="I4229">
        <f>train!I4229</f>
        <v>39.799999999999997</v>
      </c>
      <c r="J4229">
        <f>IF(train!T4229="yes",1,0)</f>
        <v>0</v>
      </c>
    </row>
    <row r="4230" spans="8:10">
      <c r="H4230">
        <f>train!G4230</f>
        <v>102.1</v>
      </c>
      <c r="I4230">
        <f>train!I4230</f>
        <v>17.36</v>
      </c>
      <c r="J4230">
        <f>IF(train!T4230="yes",1,0)</f>
        <v>0</v>
      </c>
    </row>
    <row r="4231" spans="8:10">
      <c r="H4231">
        <f>train!G4231</f>
        <v>131.9</v>
      </c>
      <c r="I4231">
        <f>train!I4231</f>
        <v>22.42</v>
      </c>
      <c r="J4231">
        <f>IF(train!T4231="yes",1,0)</f>
        <v>0</v>
      </c>
    </row>
    <row r="4232" spans="8:10">
      <c r="H4232">
        <f>train!G4232</f>
        <v>135</v>
      </c>
      <c r="I4232">
        <f>train!I4232</f>
        <v>22.95</v>
      </c>
      <c r="J4232">
        <f>IF(train!T4232="yes",1,0)</f>
        <v>0</v>
      </c>
    </row>
    <row r="4233" spans="8:10">
      <c r="H4233">
        <f>train!G4233</f>
        <v>145</v>
      </c>
      <c r="I4233">
        <f>train!I4233</f>
        <v>24.65</v>
      </c>
      <c r="J4233">
        <f>IF(train!T4233="yes",1,0)</f>
        <v>0</v>
      </c>
    </row>
    <row r="4234" spans="8:10">
      <c r="H4234">
        <f>train!G4234</f>
        <v>170.3</v>
      </c>
      <c r="I4234">
        <f>train!I4234</f>
        <v>28.95</v>
      </c>
      <c r="J4234">
        <f>IF(train!T4234="yes",1,0)</f>
        <v>0</v>
      </c>
    </row>
    <row r="4235" spans="8:10">
      <c r="H4235">
        <f>train!G4235</f>
        <v>188.7</v>
      </c>
      <c r="I4235">
        <f>train!I4235</f>
        <v>32.08</v>
      </c>
      <c r="J4235">
        <f>IF(train!T4235="yes",1,0)</f>
        <v>0</v>
      </c>
    </row>
    <row r="4236" spans="8:10">
      <c r="H4236">
        <f>train!G4236</f>
        <v>7.2</v>
      </c>
      <c r="I4236">
        <f>train!I4236</f>
        <v>1.22</v>
      </c>
      <c r="J4236">
        <f>IF(train!T4236="yes",1,0)</f>
        <v>0</v>
      </c>
    </row>
    <row r="4237" spans="8:10">
      <c r="H4237">
        <f>train!G4237</f>
        <v>181.1</v>
      </c>
      <c r="I4237">
        <f>train!I4237</f>
        <v>30.79</v>
      </c>
      <c r="J4237">
        <f>IF(train!T4237="yes",1,0)</f>
        <v>0</v>
      </c>
    </row>
    <row r="4238" spans="8:10">
      <c r="H4238">
        <f>train!G4238</f>
        <v>151.80000000000001</v>
      </c>
      <c r="I4238">
        <f>train!I4238</f>
        <v>25.81</v>
      </c>
      <c r="J4238">
        <f>IF(train!T4238="yes",1,0)</f>
        <v>0</v>
      </c>
    </row>
    <row r="4239" spans="8:10">
      <c r="H4239">
        <f>train!G4239</f>
        <v>159.4</v>
      </c>
      <c r="I4239">
        <f>train!I4239</f>
        <v>27.1</v>
      </c>
      <c r="J4239">
        <f>IF(train!T4239="yes",1,0)</f>
        <v>0</v>
      </c>
    </row>
    <row r="4240" spans="8:10">
      <c r="H4240">
        <f>train!G4240</f>
        <v>226.6</v>
      </c>
      <c r="I4240">
        <f>train!I4240</f>
        <v>38.520000000000003</v>
      </c>
      <c r="J4240">
        <f>IF(train!T4240="yes",1,0)</f>
        <v>0</v>
      </c>
    </row>
    <row r="4241" spans="8:10">
      <c r="H4241">
        <f>train!G4241</f>
        <v>214.7</v>
      </c>
      <c r="I4241">
        <f>train!I4241</f>
        <v>36.5</v>
      </c>
      <c r="J4241">
        <f>IF(train!T4241="yes",1,0)</f>
        <v>0</v>
      </c>
    </row>
    <row r="4242" spans="8:10">
      <c r="H4242">
        <f>train!G4242</f>
        <v>157.6</v>
      </c>
      <c r="I4242">
        <f>train!I4242</f>
        <v>26.79</v>
      </c>
      <c r="J4242">
        <f>IF(train!T4242="yes",1,0)</f>
        <v>0</v>
      </c>
    </row>
    <row r="4243" spans="8:10">
      <c r="H4243">
        <f>train!G4243</f>
        <v>157</v>
      </c>
      <c r="I4243">
        <f>train!I4243</f>
        <v>26.69</v>
      </c>
      <c r="J4243">
        <f>IF(train!T4243="yes",1,0)</f>
        <v>0</v>
      </c>
    </row>
    <row r="4244" spans="8:10">
      <c r="H4244">
        <f>train!G4244</f>
        <v>170</v>
      </c>
      <c r="I4244">
        <f>train!I4244</f>
        <v>28.9</v>
      </c>
      <c r="J4244">
        <f>IF(train!T4244="yes",1,0)</f>
        <v>0</v>
      </c>
    </row>
    <row r="4245" spans="8:10">
      <c r="H4245">
        <f>train!G4245</f>
        <v>244.7</v>
      </c>
      <c r="I4245">
        <f>train!I4245</f>
        <v>41.6</v>
      </c>
      <c r="J4245">
        <f>IF(train!T4245="yes",1,0)</f>
        <v>1</v>
      </c>
    </row>
    <row r="4246" spans="8:10">
      <c r="H4246">
        <f>train!G4246</f>
        <v>252.6</v>
      </c>
      <c r="I4246">
        <f>train!I4246</f>
        <v>42.94</v>
      </c>
      <c r="J4246">
        <f>IF(train!T4246="yes",1,0)</f>
        <v>1</v>
      </c>
    </row>
    <row r="4247" spans="8:10">
      <c r="H4247">
        <f>train!G4247</f>
        <v>188.3</v>
      </c>
      <c r="I4247">
        <f>train!I4247</f>
        <v>32.01</v>
      </c>
      <c r="J4247">
        <f>IF(train!T4247="yes",1,0)</f>
        <v>0</v>
      </c>
    </row>
    <row r="4248" spans="8:10">
      <c r="H4248">
        <f>train!G4248</f>
        <v>177.9</v>
      </c>
      <c r="I4248">
        <f>train!I4248</f>
        <v>30.24</v>
      </c>
      <c r="J4248">
        <f>IF(train!T4248="yes",1,0)</f>
        <v>0</v>
      </c>
    </row>
    <row r="4249" spans="8:10">
      <c r="H4249">
        <f>train!G4249</f>
        <v>170.7</v>
      </c>
      <c r="I4249">
        <f>train!I4249</f>
        <v>29.02</v>
      </c>
      <c r="J4249">
        <f>IF(train!T4249="yes",1,0)</f>
        <v>0</v>
      </c>
    </row>
    <row r="4250" spans="8:10">
      <c r="H4250">
        <f>train!G4250</f>
        <v>235.7</v>
      </c>
      <c r="I4250">
        <f>train!I4250</f>
        <v>40.07</v>
      </c>
      <c r="J4250">
        <f>IF(train!T4250="yes",1,0)</f>
        <v>0</v>
      </c>
    </row>
    <row r="4251" spans="8:10">
      <c r="H4251">
        <f>train!G4251</f>
        <v>129.4</v>
      </c>
      <c r="I4251">
        <f>train!I4251</f>
        <v>22</v>
      </c>
      <c r="J4251">
        <f>IF(train!T4251="yes",1,0)</f>
        <v>0</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325D-2600-4A97-9D8B-50A63DD489FA}">
  <dimension ref="A2:E4"/>
  <sheetViews>
    <sheetView zoomScale="72" workbookViewId="0">
      <selection activeCell="J34" sqref="J34"/>
    </sheetView>
  </sheetViews>
  <sheetFormatPr defaultRowHeight="14.4"/>
  <cols>
    <col min="1" max="1" width="15.88671875" bestFit="1" customWidth="1"/>
    <col min="3" max="3" width="11" customWidth="1"/>
    <col min="5" max="5" width="10.44140625" bestFit="1" customWidth="1"/>
  </cols>
  <sheetData>
    <row r="2" spans="1:5">
      <c r="A2" s="7" t="s">
        <v>82</v>
      </c>
      <c r="B2" s="7" t="s">
        <v>81</v>
      </c>
      <c r="C2" s="7" t="s">
        <v>221</v>
      </c>
      <c r="D2" s="7" t="s">
        <v>142</v>
      </c>
      <c r="E2" s="7" t="s">
        <v>102</v>
      </c>
    </row>
    <row r="3" spans="1:5">
      <c r="A3" s="3" t="s">
        <v>223</v>
      </c>
      <c r="B3">
        <f>COUNTIF(train!D2:D4251,"Yes")</f>
        <v>396</v>
      </c>
      <c r="C3">
        <f>SUMIF(train!D2:D4251,"Yes",train!Q2:Q4251)</f>
        <v>1774</v>
      </c>
      <c r="D3" s="4">
        <f>COUNTIFS(train!D2:D4251,"yes",train!T2:T4251,"No")</f>
        <v>229</v>
      </c>
      <c r="E3" s="5">
        <f>D3/B3</f>
        <v>0.57828282828282829</v>
      </c>
    </row>
    <row r="4" spans="1:5">
      <c r="A4" s="3" t="s">
        <v>222</v>
      </c>
      <c r="B4">
        <f>COUNTIF(train!D2:D4251,"No")</f>
        <v>3854</v>
      </c>
      <c r="C4">
        <f>SUMIF(train!D2:D4251,"No",train!Q3:Q4252)</f>
        <v>17030</v>
      </c>
      <c r="D4" s="4">
        <f>COUNTIFS(train!D2:D4251,"No",train!T2:T4251,"Yes")</f>
        <v>431</v>
      </c>
      <c r="E4" s="5">
        <f>D4/B4</f>
        <v>0.11183186299948106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Dashboard</vt:lpstr>
      <vt:lpstr>Reference Pivot Table</vt:lpstr>
      <vt:lpstr>train</vt:lpstr>
      <vt:lpstr>Churn_Count</vt:lpstr>
      <vt:lpstr>Account_Length</vt:lpstr>
      <vt:lpstr>Intl_plan</vt:lpstr>
      <vt:lpstr>Service_Calls</vt:lpstr>
      <vt:lpstr>Call_Charges</vt:lpstr>
      <vt:lpstr>Day_Minutes</vt:lpstr>
      <vt:lpstr>Voicemail</vt:lpstr>
      <vt:lpstr>Intl_Usage</vt:lpstr>
      <vt:lpstr>DayCalls_Correlation</vt:lpstr>
      <vt:lpstr>Eve_Charges</vt:lpstr>
      <vt:lpstr>Area_Code_Churn</vt:lpstr>
      <vt:lpstr>Service_Threshold</vt:lpstr>
      <vt:lpstr>Account_Quartiles</vt:lpstr>
      <vt:lpstr>Intl_Charges</vt:lpstr>
      <vt:lpstr>Eve_Usage</vt:lpstr>
      <vt:lpstr>Cluster_Analysis</vt:lpstr>
      <vt:lpstr>Cluster_Results</vt:lpstr>
      <vt:lpstr>Voicemail_Churn</vt:lpstr>
      <vt:lpstr>DAY MINUTES &amp; CHARGES vs CHURN </vt:lpstr>
      <vt:lpstr>Intl_plan_churn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Mk</dc:creator>
  <cp:lastModifiedBy>Mani Mk</cp:lastModifiedBy>
  <dcterms:created xsi:type="dcterms:W3CDTF">2026-07-11T04:55:13Z</dcterms:created>
  <dcterms:modified xsi:type="dcterms:W3CDTF">2026-07-13T17:32:28Z</dcterms:modified>
</cp:coreProperties>
</file>